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25" codeName="{A93C3448-2578-E12B-C58C-25EFAD1D314E}"/>
  <workbookPr updateLinks="never" codeName="ThisWorkbook" autoCompressPictures="0"/>
  <mc:AlternateContent xmlns:mc="http://schemas.openxmlformats.org/markup-compatibility/2006">
    <mc:Choice Requires="x15">
      <x15ac:absPath xmlns:x15ac="http://schemas.microsoft.com/office/spreadsheetml/2010/11/ac" url="C:\Users\costp\Downloads\"/>
    </mc:Choice>
  </mc:AlternateContent>
  <xr:revisionPtr revIDLastSave="0" documentId="13_ncr:1_{ECDF7200-CD20-4417-9710-5E926A8E3DDB}" xr6:coauthVersionLast="34" xr6:coauthVersionMax="34" xr10:uidLastSave="{00000000-0000-0000-0000-000000000000}"/>
  <bookViews>
    <workbookView xWindow="0" yWindow="0" windowWidth="25600" windowHeight="11447" tabRatio="857" firstSheet="1" activeTab="2" xr2:uid="{40E35FCC-4C7F-40E9-AD5E-0DC7718E4197}"/>
  </bookViews>
  <sheets>
    <sheet name="Lists" sheetId="68" state="veryHidden" r:id="rId1"/>
    <sheet name="EULA" sheetId="12" r:id="rId2"/>
    <sheet name="HOME" sheetId="142" r:id="rId3"/>
    <sheet name="SETUP" sheetId="37" state="hidden" r:id="rId4"/>
    <sheet name="ESTIMATE" sheetId="144" r:id="rId5"/>
    <sheet name="ESTIMATE SUMMARY" sheetId="148" state="hidden" r:id="rId6"/>
    <sheet name="GCS" sheetId="140" state="hidden" r:id="rId7"/>
    <sheet name="ALTERNATES" sheetId="149" state="hidden" r:id="rId8"/>
    <sheet name="ALTERNATES SUMMARY" sheetId="150" state="hidden" r:id="rId9"/>
    <sheet name="ADDERS" sheetId="130" state="hidden" r:id="rId10"/>
    <sheet name="REPORTING" sheetId="60" r:id="rId11"/>
    <sheet name="INSPECTION CHECKLIST" sheetId="127" state="hidden" r:id="rId12"/>
    <sheet name="SUMMARY COST PROPOSAL" sheetId="141" state="hidden" r:id="rId13"/>
    <sheet name="DETAIL COST PROPOSAL" sheetId="119" state="hidden" r:id="rId14"/>
    <sheet name="SCOPE PROPOSAL " sheetId="128" state="hidden" r:id="rId15"/>
    <sheet name="BLANK PROPOSAL" sheetId="145" state="hidden" r:id="rId16"/>
    <sheet name="GC SOFT COST REPORT" sheetId="146" state="hidden" r:id="rId17"/>
    <sheet name="ALTERNATE PROPOSAL" sheetId="151" state="hidden" r:id="rId18"/>
  </sheets>
  <externalReferences>
    <externalReference r:id="rId19"/>
  </externalReferences>
  <definedNames>
    <definedName name="_Fill" localSheetId="9" hidden="1">#REF!</definedName>
    <definedName name="_Fill" localSheetId="0" hidden="1">#REF!</definedName>
    <definedName name="_Fill" localSheetId="14" hidden="1">#REF!</definedName>
    <definedName name="_Fill" localSheetId="3" hidden="1">#REF!</definedName>
    <definedName name="_xlnm._FilterDatabase" localSheetId="17" hidden="1">'ALTERNATE PROPOSAL'!$B$14:$P$26</definedName>
    <definedName name="_xlnm._FilterDatabase" localSheetId="7" hidden="1">ALTERNATES!$B$6:$BN$376</definedName>
    <definedName name="_xlnm._FilterDatabase" localSheetId="13" hidden="1">'DETAIL COST PROPOSAL'!$C$20:$O$2095</definedName>
    <definedName name="_xlnm._FilterDatabase" localSheetId="4" hidden="1">ESTIMATE!$B$7:$BK$818</definedName>
    <definedName name="_xlnm._FilterDatabase" localSheetId="16" hidden="1">'GC SOFT COST REPORT'!$C$16:$O$149</definedName>
    <definedName name="_xlnm._FilterDatabase" localSheetId="6" hidden="1">GCS!$B$6:$BO$139</definedName>
    <definedName name="_xlnm._FilterDatabase" localSheetId="11" hidden="1">'INSPECTION CHECKLIST'!$B$18:$AA$169</definedName>
    <definedName name="_xlnm._FilterDatabase" localSheetId="14" hidden="1">'SCOPE PROPOSAL '!$C$29:$AE$1982</definedName>
    <definedName name="_xlnm._FilterDatabase" localSheetId="12" hidden="1">'SUMMARY COST PROPOSAL'!$C$22:$O$92</definedName>
    <definedName name="Adder1_Description">ADDERS!$C$13</definedName>
    <definedName name="Adder10_Description">ADDERS!$C$40</definedName>
    <definedName name="Adder11_Description">ADDERS!$C$43</definedName>
    <definedName name="Adder12_Description">ADDERS!$C$46</definedName>
    <definedName name="Adder13_Description">ADDERS!$C$49</definedName>
    <definedName name="Adder14_Description">ADDERS!$C$52</definedName>
    <definedName name="Adder15_Description">ADDERS!$C$55</definedName>
    <definedName name="Adder2_Description">ADDERS!$C$16</definedName>
    <definedName name="Adder3_Description">ADDERS!$C$19</definedName>
    <definedName name="Adder4_Description">ADDERS!$C$22</definedName>
    <definedName name="Adder5_Description">ADDERS!$C$25</definedName>
    <definedName name="Adder6_Description">ADDERS!$C$28</definedName>
    <definedName name="Adder7_Description">ADDERS!$C$31</definedName>
    <definedName name="Adder8_Description">ADDERS!$C$34</definedName>
    <definedName name="Adder9_Description">ADDERS!$C$37</definedName>
    <definedName name="All_Estimator_Rows">ESTIMATE!$8:$2080</definedName>
    <definedName name="Allocated_Adders">ADDERS!$AL$59</definedName>
    <definedName name="Alternate1_Description">'ALTERNATES SUMMARY'!$B$6</definedName>
    <definedName name="Alternate1_Status">ALTERNATES!$B$7</definedName>
    <definedName name="Alternate1_Subtotal">ALTERNATES!$AU$39</definedName>
    <definedName name="Alternate1_Total">ALTERNATES!$AU$60</definedName>
    <definedName name="Alternate10_Description">'ALTERNATES SUMMARY'!$B$15</definedName>
    <definedName name="Alternate10_Status">ALTERNATES!$B$511</definedName>
    <definedName name="Alternate10_Subtotal">ALTERNATES!$AU$543</definedName>
    <definedName name="Alternate10_Total">ALTERNATES!$AU$564</definedName>
    <definedName name="Alternate2_Description">'ALTERNATES SUMMARY'!$B$7</definedName>
    <definedName name="Alternate2_Status">ALTERNATES!$B$63</definedName>
    <definedName name="Alternate2_Subtotal">ALTERNATES!$AU$95</definedName>
    <definedName name="Alternate2_Total">ALTERNATES!$AU$116</definedName>
    <definedName name="Alternate3_Description">'ALTERNATES SUMMARY'!$B$8</definedName>
    <definedName name="Alternate3_Status">ALTERNATES!$B$119</definedName>
    <definedName name="Alternate3_Subtotal">ALTERNATES!$AU$151</definedName>
    <definedName name="Alternate3_Total">ALTERNATES!$AU$172</definedName>
    <definedName name="Alternate4_Description">'ALTERNATES SUMMARY'!$B$9</definedName>
    <definedName name="Alternate4_Status">ALTERNATES!$B$175</definedName>
    <definedName name="Alternate4_Subtotal">ALTERNATES!$AU$207</definedName>
    <definedName name="Alternate4_Total">ALTERNATES!$AU$228</definedName>
    <definedName name="Alternate5_Description">'ALTERNATES SUMMARY'!$B$10</definedName>
    <definedName name="Alternate5_Status">ALTERNATES!$B$231</definedName>
    <definedName name="Alternate5_Subtotal">ALTERNATES!$AU$263</definedName>
    <definedName name="Alternate5_Total">ALTERNATES!$AU$284</definedName>
    <definedName name="Alternate6_Description">'ALTERNATES SUMMARY'!$B$11</definedName>
    <definedName name="Alternate6_Status">ALTERNATES!$B$287</definedName>
    <definedName name="Alternate6_Subtotal">ALTERNATES!$AU$319</definedName>
    <definedName name="Alternate6_Total">ALTERNATES!$AU$340</definedName>
    <definedName name="Alternate7_Description">'ALTERNATES SUMMARY'!$B$12</definedName>
    <definedName name="Alternate7_Status">ALTERNATES!$B$343</definedName>
    <definedName name="Alternate7_Subtotal">ALTERNATES!$AU$375</definedName>
    <definedName name="Alternate7_Total">ALTERNATES!$AU$396</definedName>
    <definedName name="Alternate8_Description">'ALTERNATES SUMMARY'!$B$13</definedName>
    <definedName name="Alternate8_Status">ALTERNATES!$B$399</definedName>
    <definedName name="Alternate8_Subtotal">ALTERNATES!$AU$431</definedName>
    <definedName name="Alternate8_Total">ALTERNATES!$AU$452</definedName>
    <definedName name="Alternate9_Description">'ALTERNATES SUMMARY'!$B$14</definedName>
    <definedName name="Alternate9_Status">ALTERNATES!$B$455</definedName>
    <definedName name="Alternate9_Subtotal">ALTERNATES!$AU$487</definedName>
    <definedName name="Alternate9_Total">ALTERNATES!$AU$508</definedName>
    <definedName name="Alternates_Report_Sort_Range">'ALTERNATE PROPOSAL'!$B$14:$P$26</definedName>
    <definedName name="ARV" localSheetId="17" hidden="1">#REF!</definedName>
    <definedName name="ARV" localSheetId="7" hidden="1">#REF!</definedName>
    <definedName name="ARV" localSheetId="8" hidden="1">#REF!</definedName>
    <definedName name="ARV" localSheetId="15" hidden="1">#REF!</definedName>
    <definedName name="ARV" localSheetId="5" hidden="1">#REF!</definedName>
    <definedName name="ARV" localSheetId="16" hidden="1">#REF!</definedName>
    <definedName name="ARV" hidden="1">#REF!</definedName>
    <definedName name="Baths" localSheetId="8" hidden="1">#REF!</definedName>
    <definedName name="Baths" localSheetId="4" hidden="1">#REF!</definedName>
    <definedName name="Baths" localSheetId="5" hidden="1">#REF!</definedName>
    <definedName name="BATHS">SETUP!$AL$19</definedName>
    <definedName name="Beds" localSheetId="8" hidden="1">#REF!</definedName>
    <definedName name="Beds" localSheetId="4" hidden="1">#REF!</definedName>
    <definedName name="Beds" localSheetId="5" hidden="1">#REF!</definedName>
    <definedName name="BEDS">SETUP!$AC$19</definedName>
    <definedName name="Category_Dropdown">Lists!$X$76:$X$121</definedName>
    <definedName name="City_State_Zip" localSheetId="8" hidden="1">#REF!</definedName>
    <definedName name="City_State_Zip" localSheetId="4" hidden="1">#REF!</definedName>
    <definedName name="City_State_Zip" localSheetId="5" hidden="1">#REF!</definedName>
    <definedName name="City_State_Zip">SETUP!$S$14</definedName>
    <definedName name="CLIENT_CELL">SETUP!$AF$26</definedName>
    <definedName name="CLIENT_EMAIL">SETUP!$S$28</definedName>
    <definedName name="CLIENT_NAME">SETUP!$S$24</definedName>
    <definedName name="CLIENT_PHONE">SETUP!$S$26</definedName>
    <definedName name="Client_Proposal_Estimate_Description" localSheetId="17">'ALTERNATE PROPOSAL'!#REF!</definedName>
    <definedName name="Client_Proposal_Estimate_Description">'SUMMARY COST PROPOSAL'!$C$15</definedName>
    <definedName name="Client_Proposal_Signature" localSheetId="17">'ALTERNATE PROPOSAL'!$27:$27</definedName>
    <definedName name="Client_Proposal_Signature">'SUMMARY COST PROPOSAL'!$80:$93</definedName>
    <definedName name="Client_Proposal_Summary" localSheetId="17">'ALTERNATE PROPOSAL'!#REF!</definedName>
    <definedName name="Client_Proposal_Summary">'SUMMARY COST PROPOSAL'!$14:$20</definedName>
    <definedName name="Company_City_State_Zip" localSheetId="8" hidden="1">#REF!</definedName>
    <definedName name="Company_City_State_Zip" localSheetId="4" hidden="1">#REF!</definedName>
    <definedName name="Company_City_State_Zip" localSheetId="5" hidden="1">#REF!</definedName>
    <definedName name="Company_City_State_Zip">SETUP!$S$39</definedName>
    <definedName name="Company_Contact">SETUP!$S$35</definedName>
    <definedName name="Company_Email">SETUP!$S$41</definedName>
    <definedName name="Company_Fax">SETUP!$AF$43:$AQ$44</definedName>
    <definedName name="Company_Name">SETUP!$S$33</definedName>
    <definedName name="Company_Phone">SETUP!$S$43</definedName>
    <definedName name="Company_Street_Address">SETUP!$S$37</definedName>
    <definedName name="Company_Website">SETUP!$S$45</definedName>
    <definedName name="Comparable1_Address" localSheetId="17" hidden="1">#REF!</definedName>
    <definedName name="Comparable1_Address" localSheetId="7" hidden="1">#REF!</definedName>
    <definedName name="Comparable1_Address" localSheetId="8" hidden="1">#REF!</definedName>
    <definedName name="Comparable1_Address" localSheetId="15" hidden="1">#REF!</definedName>
    <definedName name="Comparable1_Address" localSheetId="5" hidden="1">#REF!</definedName>
    <definedName name="Comparable1_Address" localSheetId="16" hidden="1">#REF!</definedName>
    <definedName name="Comparable1_Address" hidden="1">#REF!</definedName>
    <definedName name="Comparable1_Baths" localSheetId="17" hidden="1">#REF!</definedName>
    <definedName name="Comparable1_Baths" localSheetId="7" hidden="1">#REF!</definedName>
    <definedName name="Comparable1_Baths" localSheetId="8" hidden="1">#REF!</definedName>
    <definedName name="Comparable1_Baths" localSheetId="15" hidden="1">#REF!</definedName>
    <definedName name="Comparable1_Baths" localSheetId="5" hidden="1">#REF!</definedName>
    <definedName name="Comparable1_Baths" localSheetId="16" hidden="1">#REF!</definedName>
    <definedName name="Comparable1_Baths" hidden="1">#REF!</definedName>
    <definedName name="Comparable1_Beds" localSheetId="17" hidden="1">#REF!</definedName>
    <definedName name="Comparable1_Beds" localSheetId="7" hidden="1">#REF!</definedName>
    <definedName name="Comparable1_Beds" localSheetId="8" hidden="1">#REF!</definedName>
    <definedName name="Comparable1_Beds" localSheetId="15" hidden="1">#REF!</definedName>
    <definedName name="Comparable1_Beds" localSheetId="5" hidden="1">#REF!</definedName>
    <definedName name="Comparable1_Beds" localSheetId="16" hidden="1">#REF!</definedName>
    <definedName name="Comparable1_Beds" hidden="1">#REF!</definedName>
    <definedName name="Comparable1_Sales_Price" localSheetId="17" hidden="1">#REF!</definedName>
    <definedName name="Comparable1_Sales_Price" localSheetId="7" hidden="1">#REF!</definedName>
    <definedName name="Comparable1_Sales_Price" localSheetId="8" hidden="1">#REF!</definedName>
    <definedName name="Comparable1_Sales_Price" localSheetId="15" hidden="1">#REF!</definedName>
    <definedName name="Comparable1_Sales_Price" localSheetId="5" hidden="1">#REF!</definedName>
    <definedName name="Comparable1_Sales_Price" localSheetId="16" hidden="1">#REF!</definedName>
    <definedName name="Comparable1_Sales_Price" hidden="1">#REF!</definedName>
    <definedName name="Comparable1_SF" localSheetId="17" hidden="1">#REF!</definedName>
    <definedName name="Comparable1_SF" localSheetId="7" hidden="1">#REF!</definedName>
    <definedName name="Comparable1_SF" localSheetId="8" hidden="1">#REF!</definedName>
    <definedName name="Comparable1_SF" localSheetId="15" hidden="1">#REF!</definedName>
    <definedName name="Comparable1_SF" localSheetId="5" hidden="1">#REF!</definedName>
    <definedName name="Comparable1_SF" localSheetId="16" hidden="1">#REF!</definedName>
    <definedName name="Comparable1_SF" hidden="1">#REF!</definedName>
    <definedName name="Comparable2_Address" localSheetId="17" hidden="1">#REF!</definedName>
    <definedName name="Comparable2_Address" localSheetId="7" hidden="1">#REF!</definedName>
    <definedName name="Comparable2_Address" localSheetId="8" hidden="1">#REF!</definedName>
    <definedName name="Comparable2_Address" localSheetId="15" hidden="1">#REF!</definedName>
    <definedName name="Comparable2_Address" localSheetId="5" hidden="1">#REF!</definedName>
    <definedName name="Comparable2_Address" localSheetId="16" hidden="1">#REF!</definedName>
    <definedName name="Comparable2_Address" hidden="1">#REF!</definedName>
    <definedName name="Comparable2_Baths" localSheetId="17" hidden="1">#REF!</definedName>
    <definedName name="Comparable2_Baths" localSheetId="7" hidden="1">#REF!</definedName>
    <definedName name="Comparable2_Baths" localSheetId="8" hidden="1">#REF!</definedName>
    <definedName name="Comparable2_Baths" localSheetId="15" hidden="1">#REF!</definedName>
    <definedName name="Comparable2_Baths" localSheetId="5" hidden="1">#REF!</definedName>
    <definedName name="Comparable2_Baths" localSheetId="16" hidden="1">#REF!</definedName>
    <definedName name="Comparable2_Baths" hidden="1">#REF!</definedName>
    <definedName name="Comparable2_Beds" localSheetId="17" hidden="1">#REF!</definedName>
    <definedName name="Comparable2_Beds" localSheetId="7" hidden="1">#REF!</definedName>
    <definedName name="Comparable2_Beds" localSheetId="8" hidden="1">#REF!</definedName>
    <definedName name="Comparable2_Beds" localSheetId="15" hidden="1">#REF!</definedName>
    <definedName name="Comparable2_Beds" localSheetId="5" hidden="1">#REF!</definedName>
    <definedName name="Comparable2_Beds" localSheetId="16" hidden="1">#REF!</definedName>
    <definedName name="Comparable2_Beds" hidden="1">#REF!</definedName>
    <definedName name="Comparable2_Sales_Price" localSheetId="17" hidden="1">#REF!</definedName>
    <definedName name="Comparable2_Sales_Price" localSheetId="7" hidden="1">#REF!</definedName>
    <definedName name="Comparable2_Sales_Price" localSheetId="8" hidden="1">#REF!</definedName>
    <definedName name="Comparable2_Sales_Price" localSheetId="15" hidden="1">#REF!</definedName>
    <definedName name="Comparable2_Sales_Price" localSheetId="5" hidden="1">#REF!</definedName>
    <definedName name="Comparable2_Sales_Price" localSheetId="16" hidden="1">#REF!</definedName>
    <definedName name="Comparable2_Sales_Price" hidden="1">#REF!</definedName>
    <definedName name="Comparable2_SF" localSheetId="17" hidden="1">#REF!</definedName>
    <definedName name="Comparable2_SF" localSheetId="7" hidden="1">#REF!</definedName>
    <definedName name="Comparable2_SF" localSheetId="8" hidden="1">#REF!</definedName>
    <definedName name="Comparable2_SF" localSheetId="15" hidden="1">#REF!</definedName>
    <definedName name="Comparable2_SF" localSheetId="5" hidden="1">#REF!</definedName>
    <definedName name="Comparable2_SF" localSheetId="16" hidden="1">#REF!</definedName>
    <definedName name="Comparable2_SF" hidden="1">#REF!</definedName>
    <definedName name="Comparable3_Address" localSheetId="17" hidden="1">#REF!</definedName>
    <definedName name="Comparable3_Address" localSheetId="7" hidden="1">#REF!</definedName>
    <definedName name="Comparable3_Address" localSheetId="8" hidden="1">#REF!</definedName>
    <definedName name="Comparable3_Address" localSheetId="15" hidden="1">#REF!</definedName>
    <definedName name="Comparable3_Address" localSheetId="5" hidden="1">#REF!</definedName>
    <definedName name="Comparable3_Address" localSheetId="16" hidden="1">#REF!</definedName>
    <definedName name="Comparable3_Address" hidden="1">#REF!</definedName>
    <definedName name="Comparable3_Baths" localSheetId="17" hidden="1">#REF!</definedName>
    <definedName name="Comparable3_Baths" localSheetId="7" hidden="1">#REF!</definedName>
    <definedName name="Comparable3_Baths" localSheetId="8" hidden="1">#REF!</definedName>
    <definedName name="Comparable3_Baths" localSheetId="15" hidden="1">#REF!</definedName>
    <definedName name="Comparable3_Baths" localSheetId="5" hidden="1">#REF!</definedName>
    <definedName name="Comparable3_Baths" localSheetId="16" hidden="1">#REF!</definedName>
    <definedName name="Comparable3_Baths" hidden="1">#REF!</definedName>
    <definedName name="Comparable3_Beds" localSheetId="17" hidden="1">#REF!</definedName>
    <definedName name="Comparable3_Beds" localSheetId="7" hidden="1">#REF!</definedName>
    <definedName name="Comparable3_Beds" localSheetId="8" hidden="1">#REF!</definedName>
    <definedName name="Comparable3_Beds" localSheetId="15" hidden="1">#REF!</definedName>
    <definedName name="Comparable3_Beds" localSheetId="5" hidden="1">#REF!</definedName>
    <definedName name="Comparable3_Beds" localSheetId="16" hidden="1">#REF!</definedName>
    <definedName name="Comparable3_Beds" hidden="1">#REF!</definedName>
    <definedName name="Comparable3_Sales_Price" localSheetId="17" hidden="1">#REF!</definedName>
    <definedName name="Comparable3_Sales_Price" localSheetId="7" hidden="1">#REF!</definedName>
    <definedName name="Comparable3_Sales_Price" localSheetId="8" hidden="1">#REF!</definedName>
    <definedName name="Comparable3_Sales_Price" localSheetId="15" hidden="1">#REF!</definedName>
    <definedName name="Comparable3_Sales_Price" localSheetId="5" hidden="1">#REF!</definedName>
    <definedName name="Comparable3_Sales_Price" localSheetId="16" hidden="1">#REF!</definedName>
    <definedName name="Comparable3_Sales_Price" hidden="1">#REF!</definedName>
    <definedName name="Comparable3_SF" localSheetId="17" hidden="1">#REF!</definedName>
    <definedName name="Comparable3_SF" localSheetId="7" hidden="1">#REF!</definedName>
    <definedName name="Comparable3_SF" localSheetId="8" hidden="1">#REF!</definedName>
    <definedName name="Comparable3_SF" localSheetId="15" hidden="1">#REF!</definedName>
    <definedName name="Comparable3_SF" localSheetId="5" hidden="1">#REF!</definedName>
    <definedName name="Comparable3_SF" localSheetId="16" hidden="1">#REF!</definedName>
    <definedName name="Comparable3_SF" hidden="1">#REF!</definedName>
    <definedName name="Detailed_Client_Proposal_Signature">'DETAIL COST PROPOSAL'!$2096:$2110</definedName>
    <definedName name="Detailed_Client_Proposal_Top_Notes">'DETAIL COST PROPOSAL'!$16:$17</definedName>
    <definedName name="Detailed_Proposal_Adders_Setting">'DETAIL COST PROPOSAL'!$R$3</definedName>
    <definedName name="Detailed_Proposal_Report_Setting">'DETAIL COST PROPOSAL'!$E$3</definedName>
    <definedName name="Detailed_Proposal_Sort_Range">'DETAIL COST PROPOSAL'!$C$20:$O$2095</definedName>
    <definedName name="DIY_Savings" hidden="1">'[1]3-Repair Cost Calculator'!$Q$14</definedName>
    <definedName name="DIYED" hidden="1">'[1]3-Repair Cost Calculator'!$W$6</definedName>
    <definedName name="Down_Payment" localSheetId="17" hidden="1">#REF!</definedName>
    <definedName name="Down_Payment" localSheetId="7" hidden="1">#REF!</definedName>
    <definedName name="Down_Payment" localSheetId="8" hidden="1">#REF!</definedName>
    <definedName name="Down_Payment" localSheetId="15" hidden="1">#REF!</definedName>
    <definedName name="Down_Payment" localSheetId="5" hidden="1">#REF!</definedName>
    <definedName name="Down_Payment" localSheetId="16" hidden="1">#REF!</definedName>
    <definedName name="Down_Payment" hidden="1">#REF!</definedName>
    <definedName name="Estimator_Category_Setting">ESTIMATE!$A$4</definedName>
    <definedName name="Exterior1_Adders">'ESTIMATE SUMMARY'!$AF$6</definedName>
    <definedName name="Exterior1_Category" localSheetId="8">'ALTERNATES SUMMARY'!$B$6</definedName>
    <definedName name="Exterior1_Category">'ESTIMATE SUMMARY'!$B$6</definedName>
    <definedName name="Exterior1_GrandTotal">'ESTIMATE SUMMARY'!$AJ$6</definedName>
    <definedName name="Exterior1_Labor">ESTIMATE!$AF$51</definedName>
    <definedName name="Exterior1_Material">ESTIMATE!$AJ$51</definedName>
    <definedName name="Exterior1_Sub">ESTIMATE!$AN$51</definedName>
    <definedName name="Exterior1_Total">ESTIMATE!$AS$51</definedName>
    <definedName name="Exterior10_Adders">'ESTIMATE SUMMARY'!$AF$15</definedName>
    <definedName name="Exterior10_Category" localSheetId="8">'ALTERNATES SUMMARY'!$B$15</definedName>
    <definedName name="Exterior10_Category">'ESTIMATE SUMMARY'!$B$15</definedName>
    <definedName name="Exterior10_GrandTotal">'ESTIMATE SUMMARY'!$AJ$15</definedName>
    <definedName name="Exterior10_Labor">ESTIMATE!$AF$456</definedName>
    <definedName name="Exterior10_Material">ESTIMATE!$AJ$456</definedName>
    <definedName name="Exterior10_Sub">ESTIMATE!$AN$456</definedName>
    <definedName name="Exterior10_Total">ESTIMATE!$AS$456</definedName>
    <definedName name="Exterior11_Adders">'ESTIMATE SUMMARY'!$AF$16</definedName>
    <definedName name="Exterior11_Category" localSheetId="8">'ALTERNATES SUMMARY'!#REF!</definedName>
    <definedName name="Exterior11_Category">'ESTIMATE SUMMARY'!$B$16</definedName>
    <definedName name="Exterior11_GrandTotal">'ESTIMATE SUMMARY'!$AJ$16</definedName>
    <definedName name="Exterior11_Labor">ESTIMATE!$AF$501</definedName>
    <definedName name="Exterior11_Material">ESTIMATE!$AJ$501</definedName>
    <definedName name="Exterior11_Sub">ESTIMATE!$AN$501</definedName>
    <definedName name="Exterior11_Total">ESTIMATE!$AS$501</definedName>
    <definedName name="Exterior12_Adders">'ESTIMATE SUMMARY'!$AF$17</definedName>
    <definedName name="Exterior12_Category" localSheetId="8">'ALTERNATES SUMMARY'!#REF!</definedName>
    <definedName name="Exterior12_Category">'ESTIMATE SUMMARY'!$B$17</definedName>
    <definedName name="Exterior12_GrandTotal">'ESTIMATE SUMMARY'!$AJ$17</definedName>
    <definedName name="Exterior12_Labor">ESTIMATE!$AF$546</definedName>
    <definedName name="Exterior12_Material">ESTIMATE!$AJ$546</definedName>
    <definedName name="Exterior12_Sub">ESTIMATE!$AN$546</definedName>
    <definedName name="Exterior12_Total">ESTIMATE!$AS$546</definedName>
    <definedName name="Exterior13_Adders">'ESTIMATE SUMMARY'!$AF$18</definedName>
    <definedName name="Exterior13_Category" localSheetId="8">'ALTERNATES SUMMARY'!#REF!</definedName>
    <definedName name="Exterior13_Category">'ESTIMATE SUMMARY'!$B$18</definedName>
    <definedName name="Exterior13_GrandTotal">'ESTIMATE SUMMARY'!$AJ$18</definedName>
    <definedName name="Exterior13_Labor">ESTIMATE!$AF$591</definedName>
    <definedName name="Exterior13_Material">ESTIMATE!$AJ$591</definedName>
    <definedName name="Exterior13_Sub">ESTIMATE!$AN$591</definedName>
    <definedName name="Exterior13_Total">ESTIMATE!$AS$591</definedName>
    <definedName name="Exterior14_Adders">'ESTIMATE SUMMARY'!$AF$19</definedName>
    <definedName name="Exterior14_Category" localSheetId="8">'ALTERNATES SUMMARY'!#REF!</definedName>
    <definedName name="Exterior14_Category">'ESTIMATE SUMMARY'!$B$19</definedName>
    <definedName name="Exterior14_GrandTotal">'ESTIMATE SUMMARY'!$AJ$19</definedName>
    <definedName name="Exterior14_Labor">ESTIMATE!$AF$636</definedName>
    <definedName name="Exterior14_Material">ESTIMATE!$AJ$636</definedName>
    <definedName name="Exterior14_Sub">ESTIMATE!$AN$636</definedName>
    <definedName name="Exterior14_Total">ESTIMATE!$AS$636</definedName>
    <definedName name="Exterior15_Adders">'ESTIMATE SUMMARY'!$AF$20</definedName>
    <definedName name="Exterior15_Category" localSheetId="8">'ALTERNATES SUMMARY'!#REF!</definedName>
    <definedName name="Exterior15_Category">'ESTIMATE SUMMARY'!$B$20</definedName>
    <definedName name="Exterior15_GrandTotal">'ESTIMATE SUMMARY'!$AJ$20</definedName>
    <definedName name="Exterior15_Labor">ESTIMATE!$AF$681</definedName>
    <definedName name="Exterior15_Material">ESTIMATE!$AJ$681</definedName>
    <definedName name="Exterior15_Sub">ESTIMATE!$AN$681</definedName>
    <definedName name="Exterior15_Total">ESTIMATE!$AS$681</definedName>
    <definedName name="Exterior16_Adders">'ESTIMATE SUMMARY'!$AF$21</definedName>
    <definedName name="Exterior16_Category" localSheetId="8">'ALTERNATES SUMMARY'!#REF!</definedName>
    <definedName name="Exterior16_Category">'ESTIMATE SUMMARY'!$B$21</definedName>
    <definedName name="Exterior16_GrandTotal">'ESTIMATE SUMMARY'!$AJ$21</definedName>
    <definedName name="Exterior16_Labor">ESTIMATE!$AF$726</definedName>
    <definedName name="Exterior16_Material">ESTIMATE!$AJ$726</definedName>
    <definedName name="Exterior16_Sub">ESTIMATE!$AN$726</definedName>
    <definedName name="Exterior16_Total">ESTIMATE!$AS$726</definedName>
    <definedName name="Exterior2_Adders">'ESTIMATE SUMMARY'!$AF$7</definedName>
    <definedName name="Exterior2_Category" localSheetId="8">'ALTERNATES SUMMARY'!$B$7</definedName>
    <definedName name="Exterior2_Category">'ESTIMATE SUMMARY'!$B$7</definedName>
    <definedName name="Exterior2_GrandTotal">'ESTIMATE SUMMARY'!$AJ$7</definedName>
    <definedName name="Exterior2_Labor">ESTIMATE!$AF$96</definedName>
    <definedName name="Exterior2_Material">ESTIMATE!$AJ$96</definedName>
    <definedName name="Exterior2_Sub">ESTIMATE!$AN$96</definedName>
    <definedName name="Exterior2_Total">ESTIMATE!$AS$96</definedName>
    <definedName name="Exterior3_Adders">'ESTIMATE SUMMARY'!$AF$8</definedName>
    <definedName name="Exterior3_Category" localSheetId="8">'ALTERNATES SUMMARY'!$B$8</definedName>
    <definedName name="Exterior3_Category">'ESTIMATE SUMMARY'!$B$8</definedName>
    <definedName name="Exterior3_GrandTotal">'ESTIMATE SUMMARY'!$AJ$8</definedName>
    <definedName name="Exterior3_Labor">ESTIMATE!$AF$141</definedName>
    <definedName name="Exterior3_Material">ESTIMATE!$AJ$141</definedName>
    <definedName name="Exterior3_Sub">ESTIMATE!$AN$141</definedName>
    <definedName name="Exterior3_Total">ESTIMATE!$AS$141</definedName>
    <definedName name="Exterior4_Adders">'ESTIMATE SUMMARY'!$AF$9</definedName>
    <definedName name="Exterior4_Category" localSheetId="8">'ALTERNATES SUMMARY'!$B$9</definedName>
    <definedName name="Exterior4_Category">'ESTIMATE SUMMARY'!$B$9</definedName>
    <definedName name="Exterior4_GrandTotal">'ESTIMATE SUMMARY'!$AJ$9</definedName>
    <definedName name="Exterior4_Labor">ESTIMATE!$AF$186</definedName>
    <definedName name="Exterior4_Material">ESTIMATE!$AJ$186</definedName>
    <definedName name="Exterior4_Sub">ESTIMATE!$AN$186</definedName>
    <definedName name="Exterior4_Total">ESTIMATE!$AS$186</definedName>
    <definedName name="Exterior5_Adders">'ESTIMATE SUMMARY'!$AF$10</definedName>
    <definedName name="Exterior5_Category" localSheetId="8">'ALTERNATES SUMMARY'!$B$10</definedName>
    <definedName name="Exterior5_Category">'ESTIMATE SUMMARY'!$B$10</definedName>
    <definedName name="Exterior5_GrandTotal">'ESTIMATE SUMMARY'!$AJ$10</definedName>
    <definedName name="Exterior5_Labor">ESTIMATE!$AF$231</definedName>
    <definedName name="Exterior5_Material">ESTIMATE!$AJ$231</definedName>
    <definedName name="Exterior5_Sub">ESTIMATE!$AN$231</definedName>
    <definedName name="Exterior5_Total">ESTIMATE!$AS$231</definedName>
    <definedName name="Exterior6_Adders">'ESTIMATE SUMMARY'!$AF$11</definedName>
    <definedName name="Exterior6_Category" localSheetId="8">'ALTERNATES SUMMARY'!$B$11</definedName>
    <definedName name="Exterior6_Category">'ESTIMATE SUMMARY'!$B$11</definedName>
    <definedName name="Exterior6_GrandTotal">'ESTIMATE SUMMARY'!$AJ$11</definedName>
    <definedName name="Exterior6_Labor">ESTIMATE!$AF$276</definedName>
    <definedName name="Exterior6_Material">ESTIMATE!$AJ$276</definedName>
    <definedName name="Exterior6_Sub">ESTIMATE!$AN$276</definedName>
    <definedName name="Exterior6_Total">ESTIMATE!$AS$276</definedName>
    <definedName name="Exterior7_Adders">'ESTIMATE SUMMARY'!$AF$12</definedName>
    <definedName name="Exterior7_Category" localSheetId="8">'ALTERNATES SUMMARY'!$B$12</definedName>
    <definedName name="Exterior7_Category">'ESTIMATE SUMMARY'!$B$12</definedName>
    <definedName name="Exterior7_GrandTotal">'ESTIMATE SUMMARY'!$AJ$12</definedName>
    <definedName name="Exterior7_Labor">ESTIMATE!$AF$321</definedName>
    <definedName name="Exterior7_Material">ESTIMATE!$AJ$321</definedName>
    <definedName name="Exterior7_Sub">ESTIMATE!$AN$321</definedName>
    <definedName name="Exterior7_Total">ESTIMATE!$AS$321</definedName>
    <definedName name="Exterior8_Adders">'ESTIMATE SUMMARY'!$AF$13</definedName>
    <definedName name="Exterior8_Category" localSheetId="8">'ALTERNATES SUMMARY'!$B$13</definedName>
    <definedName name="Exterior8_Category">'ESTIMATE SUMMARY'!$B$13</definedName>
    <definedName name="Exterior8_GrandTotal">'ESTIMATE SUMMARY'!$AJ$13</definedName>
    <definedName name="Exterior8_Labor">ESTIMATE!$AF$366</definedName>
    <definedName name="Exterior8_Material">ESTIMATE!$AJ$366</definedName>
    <definedName name="Exterior8_Sub">ESTIMATE!$AN$366</definedName>
    <definedName name="Exterior8_Total">ESTIMATE!$AS$366</definedName>
    <definedName name="Exterior9_Adders">'ESTIMATE SUMMARY'!$AF$14</definedName>
    <definedName name="Exterior9_Category" localSheetId="8">'ALTERNATES SUMMARY'!$B$14</definedName>
    <definedName name="Exterior9_Category">'ESTIMATE SUMMARY'!$B$14</definedName>
    <definedName name="Exterior9_GrandTotal">'ESTIMATE SUMMARY'!$AJ$14</definedName>
    <definedName name="Exterior9_Labor">ESTIMATE!$AF$411</definedName>
    <definedName name="Exterior9_Material">ESTIMATE!$AJ$411</definedName>
    <definedName name="Exterior9_Sub">ESTIMATE!$AN$411</definedName>
    <definedName name="Exterior9_Total">ESTIMATE!$AS$411</definedName>
    <definedName name="Exteriors_Category_Name">ESTIMATE!$B$8</definedName>
    <definedName name="Exteriors_Range">ESTIMATE!$8:$728</definedName>
    <definedName name="Exteriors1_FirstCell">ESTIMATE!$B$10</definedName>
    <definedName name="Exteriors1_Range">ESTIMATE!$10:$53</definedName>
    <definedName name="Exteriors1_Setting">ESTIMATE!$A$9</definedName>
    <definedName name="Exteriors10_FirstCell">ESTIMATE!$B$415</definedName>
    <definedName name="Exteriors10_Range">ESTIMATE!$415:$458</definedName>
    <definedName name="Exteriors10_Setting">ESTIMATE!$A$414</definedName>
    <definedName name="Exteriors11_FirstCell">ESTIMATE!$B$460</definedName>
    <definedName name="Exteriors11_Range">ESTIMATE!$460:$503</definedName>
    <definedName name="Exteriors11_Setting">ESTIMATE!$A$459</definedName>
    <definedName name="Exteriors12_FirstCell">ESTIMATE!$B$505</definedName>
    <definedName name="Exteriors12_Range">ESTIMATE!$505:$548</definedName>
    <definedName name="Exteriors12_Setting">ESTIMATE!$A$504</definedName>
    <definedName name="Exteriors13_FirstCell">ESTIMATE!$B$550</definedName>
    <definedName name="Exteriors13_Range">ESTIMATE!$550:$593</definedName>
    <definedName name="Exteriors13_Setting">ESTIMATE!$A$549</definedName>
    <definedName name="Exteriors14_FirstCell">ESTIMATE!$B$595</definedName>
    <definedName name="Exteriors14_Range">ESTIMATE!$595:$638</definedName>
    <definedName name="Exteriors14_Setting">ESTIMATE!$A$594</definedName>
    <definedName name="Exteriors15_FirstCell">ESTIMATE!$B$640</definedName>
    <definedName name="Exteriors15_Range">ESTIMATE!$640:$683</definedName>
    <definedName name="Exteriors15_Setting">ESTIMATE!$A$639</definedName>
    <definedName name="Exteriors16_FirstCell">ESTIMATE!$B$685</definedName>
    <definedName name="Exteriors16_Range">ESTIMATE!$685:$728</definedName>
    <definedName name="Exteriors16_Setting">ESTIMATE!$A$684</definedName>
    <definedName name="Exteriors2_FirstCell">ESTIMATE!$B$56</definedName>
    <definedName name="Exteriors2_Range">ESTIMATE!$55:$98</definedName>
    <definedName name="Exteriors2_Setting">ESTIMATE!$A$54</definedName>
    <definedName name="Exteriors3_FirstCell">ESTIMATE!$B$100</definedName>
    <definedName name="Exteriors3_Range">ESTIMATE!$100:$143</definedName>
    <definedName name="Exteriors3_Setting">ESTIMATE!$A$99</definedName>
    <definedName name="Exteriors4_FirstCell">ESTIMATE!$B$145</definedName>
    <definedName name="Exteriors4_Range">ESTIMATE!$145:$188</definedName>
    <definedName name="Exteriors4_Setting">ESTIMATE!$A$144</definedName>
    <definedName name="Exteriors5_FirstCell">ESTIMATE!$B$190</definedName>
    <definedName name="Exteriors5_Range">ESTIMATE!$190:$233</definedName>
    <definedName name="Exteriors5_Setting">ESTIMATE!$A$189</definedName>
    <definedName name="Exteriors6_FirstCell">ESTIMATE!$B$235</definedName>
    <definedName name="Exteriors6_Range">ESTIMATE!$235:$278</definedName>
    <definedName name="Exteriors6_Setting">ESTIMATE!$A$234</definedName>
    <definedName name="Exteriors7_FirstCell">ESTIMATE!$B$280</definedName>
    <definedName name="Exteriors7_Range">ESTIMATE!$280:$323</definedName>
    <definedName name="Exteriors7_Setting">ESTIMATE!$A$279</definedName>
    <definedName name="Exteriors8_FirstCell">ESTIMATE!$B$325</definedName>
    <definedName name="Exteriors8_Range">ESTIMATE!$325:$368</definedName>
    <definedName name="Exteriors8_Setting">ESTIMATE!$A$324</definedName>
    <definedName name="Exteriors9_FirstCell">ESTIMATE!$B$370</definedName>
    <definedName name="Exteriors9_Range">ESTIMATE!$370:$413</definedName>
    <definedName name="Exteriors9_Setting">ESTIMATE!$A$369</definedName>
    <definedName name="GC_Report_Sort_Range">'GC SOFT COST REPORT'!$C$17:$O$149</definedName>
    <definedName name="GC1_FirstCell" localSheetId="7">ALTERNATES!$B$8</definedName>
    <definedName name="GC1_FirstCell">GCS!$B$8</definedName>
    <definedName name="GC1_Range" localSheetId="7">ALTERNATES!$8:$62</definedName>
    <definedName name="GC1_Range">GCS!$8:$25</definedName>
    <definedName name="GC1_Setting" localSheetId="7">ALTERNATES!$A$7</definedName>
    <definedName name="GC1_Setting">GCS!$A$7</definedName>
    <definedName name="GC10_FirstCell">ALTERNATES!$B$512</definedName>
    <definedName name="GC10_Range">ALTERNATES!$512:$566</definedName>
    <definedName name="GC10_Setting">ALTERNATES!$A$511</definedName>
    <definedName name="GC2_FirstCell" localSheetId="7">ALTERNATES!$B$64</definedName>
    <definedName name="GC2_FirstCell">GCS!$B$27</definedName>
    <definedName name="GC2_Range" localSheetId="7">ALTERNATES!$64:$118</definedName>
    <definedName name="GC2_Range">GCS!$27:$44</definedName>
    <definedName name="GC2_Setting" localSheetId="7">ALTERNATES!$A$63</definedName>
    <definedName name="GC2_Setting">GCS!$A$26</definedName>
    <definedName name="GC3_FirstCell" localSheetId="7">ALTERNATES!$B$120</definedName>
    <definedName name="GC3_FirstCell">GCS!$B$46</definedName>
    <definedName name="GC3_Range" localSheetId="7">ALTERNATES!$120:$174</definedName>
    <definedName name="GC3_Range">GCS!$46:$63</definedName>
    <definedName name="GC3_Setting" localSheetId="7">ALTERNATES!$A$119</definedName>
    <definedName name="GC3_Setting">GCS!$A$45</definedName>
    <definedName name="GC4_FirstCell" localSheetId="7">ALTERNATES!$B$176</definedName>
    <definedName name="GC4_FirstCell">GCS!$B$65</definedName>
    <definedName name="GC4_Range" localSheetId="7">ALTERNATES!$176:$230</definedName>
    <definedName name="GC4_Range">GCS!$65:$82</definedName>
    <definedName name="GC4_Setting" localSheetId="7">ALTERNATES!$A$175</definedName>
    <definedName name="GC4_Setting">GCS!$A$64</definedName>
    <definedName name="GC5_FirstCell" localSheetId="7">ALTERNATES!$B$232</definedName>
    <definedName name="GC5_FirstCell">GCS!$B$84</definedName>
    <definedName name="GC5_Range" localSheetId="7">ALTERNATES!$232:$286</definedName>
    <definedName name="GC5_Range">GCS!$84:$101</definedName>
    <definedName name="GC5_Setting" localSheetId="7">ALTERNATES!$A$231</definedName>
    <definedName name="GC5_Setting">GCS!$A$83</definedName>
    <definedName name="GC6_FirstCell" localSheetId="7">ALTERNATES!$B$288</definedName>
    <definedName name="GC6_FirstCell">GCS!$B$103</definedName>
    <definedName name="GC6_Range" localSheetId="7">ALTERNATES!$288:$342</definedName>
    <definedName name="GC6_Range">GCS!$103:$120</definedName>
    <definedName name="GC6_Setting" localSheetId="7">ALTERNATES!$A$287</definedName>
    <definedName name="GC6_Setting">GCS!$A$102</definedName>
    <definedName name="GC7_FirstCell" localSheetId="7">ALTERNATES!$B$344</definedName>
    <definedName name="GC7_FirstCell">GCS!$B$122</definedName>
    <definedName name="GC7_Range" localSheetId="7">ALTERNATES!$344:$398</definedName>
    <definedName name="GC7_Range">GCS!$122:$139</definedName>
    <definedName name="GC7_Setting" localSheetId="7">ALTERNATES!$A$343</definedName>
    <definedName name="GC7_Setting">GCS!$A$121</definedName>
    <definedName name="GC8_FirstCell" localSheetId="7">ALTERNATES!$B$400</definedName>
    <definedName name="GC8_FirstCell">GCS!$B$141</definedName>
    <definedName name="GC8_Range" localSheetId="7">ALTERNATES!$400:$454</definedName>
    <definedName name="GC8_Range">GCS!$141:$159</definedName>
    <definedName name="GC8_Setting" localSheetId="7">ALTERNATES!$A$399</definedName>
    <definedName name="GC8_Setting">GCS!$A$140</definedName>
    <definedName name="GC9_FirstCell">ALTERNATES!$B$456</definedName>
    <definedName name="GC9_Range">ALTERNATES!$456:$510</definedName>
    <definedName name="GC9_Setting">ALTERNATES!$A$455</definedName>
    <definedName name="General_Conditions_Total">GCS!$AU$5</definedName>
    <definedName name="GRAND_TOTAL_EQUIP" localSheetId="7">ALTERNATES!$BX$5</definedName>
    <definedName name="GRAND_TOTAL_EQUIP" localSheetId="6">GCS!$BY$5</definedName>
    <definedName name="GRAND_TOTAL_LABOR" localSheetId="7">ALTERNATES!$BR$5</definedName>
    <definedName name="GRAND_TOTAL_LABOR" localSheetId="6">GCS!$BS$5</definedName>
    <definedName name="GRAND_TOTAL_MATERIAL" localSheetId="7">ALTERNATES!$BU$5</definedName>
    <definedName name="GRAND_TOTAL_MATERIAL" localSheetId="6">GCS!$BV$5</definedName>
    <definedName name="GRAND_TOTAL_SUB" localSheetId="7">ALTERNATES!$CA$5</definedName>
    <definedName name="GRAND_TOTAL_SUB" localSheetId="6">GCS!$CB$5</definedName>
    <definedName name="Interest_Rate" localSheetId="17" hidden="1">#REF!</definedName>
    <definedName name="Interest_Rate" localSheetId="7" hidden="1">#REF!</definedName>
    <definedName name="Interest_Rate" localSheetId="8" hidden="1">#REF!</definedName>
    <definedName name="Interest_Rate" localSheetId="15" hidden="1">#REF!</definedName>
    <definedName name="Interest_Rate" localSheetId="5" hidden="1">#REF!</definedName>
    <definedName name="Interest_Rate" localSheetId="16" hidden="1">#REF!</definedName>
    <definedName name="Interest_Rate" hidden="1">#REF!</definedName>
    <definedName name="Interior1_Adders">'ESTIMATE SUMMARY'!$AF$24</definedName>
    <definedName name="Interior1_Category" localSheetId="8">'ALTERNATES SUMMARY'!#REF!</definedName>
    <definedName name="Interior1_Category">'ESTIMATE SUMMARY'!$B$24</definedName>
    <definedName name="Interior1_GrandTotal">'ESTIMATE SUMMARY'!$AJ$24</definedName>
    <definedName name="Interior1_Labor">ESTIMATE!$AF$772</definedName>
    <definedName name="Interior1_Material">ESTIMATE!$AJ$772</definedName>
    <definedName name="Interior1_Sub">ESTIMATE!$AN$772</definedName>
    <definedName name="Interior1_Total">ESTIMATE!$AS$772</definedName>
    <definedName name="Interior10_Adders">'ESTIMATE SUMMARY'!$AF$33</definedName>
    <definedName name="Interior10_Category" localSheetId="8">'ALTERNATES SUMMARY'!#REF!</definedName>
    <definedName name="Interior10_Category">'ESTIMATE SUMMARY'!$B$33</definedName>
    <definedName name="Interior10_GrandTotal">'ESTIMATE SUMMARY'!$AJ$33</definedName>
    <definedName name="Interior10_Labor">ESTIMATE!$AF$1177</definedName>
    <definedName name="Interior10_Material">ESTIMATE!$AJ$1177</definedName>
    <definedName name="Interior10_Sub">ESTIMATE!$AN$1177</definedName>
    <definedName name="Interior10_Total">ESTIMATE!$AS$1177</definedName>
    <definedName name="Interior11_Adders">'ESTIMATE SUMMARY'!$AF$34</definedName>
    <definedName name="Interior11_Category" localSheetId="8">'ALTERNATES SUMMARY'!#REF!</definedName>
    <definedName name="Interior11_Category">'ESTIMATE SUMMARY'!$B$34</definedName>
    <definedName name="Interior11_GrandTotal">'ESTIMATE SUMMARY'!$AJ$34</definedName>
    <definedName name="Interior11_Labor">ESTIMATE!$AF$1222</definedName>
    <definedName name="Interior11_Material">ESTIMATE!$AJ$1222</definedName>
    <definedName name="Interior11_Sub">ESTIMATE!$AN$1222</definedName>
    <definedName name="Interior11_Total">ESTIMATE!$AS$1222</definedName>
    <definedName name="Interior12_Adders">'ESTIMATE SUMMARY'!$AF$35</definedName>
    <definedName name="Interior12_Category" localSheetId="8">'ALTERNATES SUMMARY'!#REF!</definedName>
    <definedName name="Interior12_Category">'ESTIMATE SUMMARY'!$B$35</definedName>
    <definedName name="Interior12_GrandTotal">'ESTIMATE SUMMARY'!$AJ$35</definedName>
    <definedName name="Interior12_Labor">ESTIMATE!$AF$1267</definedName>
    <definedName name="Interior12_Material">ESTIMATE!$AJ$1267</definedName>
    <definedName name="Interior12_Sub">ESTIMATE!$AN$1267</definedName>
    <definedName name="Interior12_Total">ESTIMATE!$AS$1267</definedName>
    <definedName name="Interior13_Adders">'ESTIMATE SUMMARY'!$AF$36</definedName>
    <definedName name="Interior13_Category" localSheetId="8">'ALTERNATES SUMMARY'!#REF!</definedName>
    <definedName name="Interior13_Category">'ESTIMATE SUMMARY'!$B$36</definedName>
    <definedName name="Interior13_GrandTotal">'ESTIMATE SUMMARY'!$AJ$36</definedName>
    <definedName name="Interior13_Labor">ESTIMATE!$AF$1312</definedName>
    <definedName name="Interior13_Material">ESTIMATE!$AJ$1312</definedName>
    <definedName name="Interior13_Sub">ESTIMATE!$AN$1312</definedName>
    <definedName name="Interior13_Total">ESTIMATE!$AS$1312</definedName>
    <definedName name="Interior14_Adders">'ESTIMATE SUMMARY'!$AF$37</definedName>
    <definedName name="Interior14_Category" localSheetId="8">'ALTERNATES SUMMARY'!#REF!</definedName>
    <definedName name="Interior14_Category">'ESTIMATE SUMMARY'!$B$37</definedName>
    <definedName name="Interior14_GrandTotal">'ESTIMATE SUMMARY'!$AJ$37</definedName>
    <definedName name="Interior14_Labor">ESTIMATE!$AF$1357</definedName>
    <definedName name="Interior14_Material">ESTIMATE!$AJ$1357</definedName>
    <definedName name="Interior14_Sub">ESTIMATE!$AN$1357</definedName>
    <definedName name="Interior14_Total">ESTIMATE!$AS$1357</definedName>
    <definedName name="Interior15_Adders">'ESTIMATE SUMMARY'!$AF$38</definedName>
    <definedName name="Interior15_Category" localSheetId="8">'ALTERNATES SUMMARY'!#REF!</definedName>
    <definedName name="Interior15_Category">'ESTIMATE SUMMARY'!$B$38</definedName>
    <definedName name="Interior15_GrandTotal">'ESTIMATE SUMMARY'!$AJ$38</definedName>
    <definedName name="Interior15_Labor">ESTIMATE!$AF$1402</definedName>
    <definedName name="Interior15_Material">ESTIMATE!$AJ$1402</definedName>
    <definedName name="Interior15_Sub">ESTIMATE!$AN$1402</definedName>
    <definedName name="Interior15_Total">ESTIMATE!$AS$1402</definedName>
    <definedName name="Interior16_Adders">'ESTIMATE SUMMARY'!$AF$39</definedName>
    <definedName name="Interior16_Category" localSheetId="8">'ALTERNATES SUMMARY'!#REF!</definedName>
    <definedName name="Interior16_Category">'ESTIMATE SUMMARY'!$B$39</definedName>
    <definedName name="Interior16_GrandTotal">'ESTIMATE SUMMARY'!$AJ$39</definedName>
    <definedName name="Interior16_Labor">ESTIMATE!$AF$1447</definedName>
    <definedName name="Interior16_Material">ESTIMATE!$AJ$1447</definedName>
    <definedName name="Interior16_Sub">ESTIMATE!$AN$1447</definedName>
    <definedName name="Interior16_Total">ESTIMATE!$AS$1447</definedName>
    <definedName name="Interior17_Adders">'ESTIMATE SUMMARY'!$AF$40</definedName>
    <definedName name="Interior17_Category" localSheetId="8">'ALTERNATES SUMMARY'!#REF!</definedName>
    <definedName name="Interior17_Category">'ESTIMATE SUMMARY'!$B$40</definedName>
    <definedName name="Interior17_GrandTotal">'ESTIMATE SUMMARY'!$AJ$40</definedName>
    <definedName name="Interior17_Labor">ESTIMATE!$AF$1492</definedName>
    <definedName name="Interior17_Material">ESTIMATE!$AJ$1492</definedName>
    <definedName name="Interior17_Sub">ESTIMATE!$AN$1492</definedName>
    <definedName name="Interior17_Total">ESTIMATE!$AS$1492</definedName>
    <definedName name="Interior18_Adders">'ESTIMATE SUMMARY'!$AF$41</definedName>
    <definedName name="Interior18_Category" localSheetId="8">'ALTERNATES SUMMARY'!#REF!</definedName>
    <definedName name="Interior18_Category">'ESTIMATE SUMMARY'!$B$41</definedName>
    <definedName name="Interior18_GrandTotal">'ESTIMATE SUMMARY'!$AJ$41</definedName>
    <definedName name="Interior18_Labor">ESTIMATE!$AF$1537</definedName>
    <definedName name="Interior18_Material">ESTIMATE!$AJ$1537</definedName>
    <definedName name="Interior18_Sub">ESTIMATE!$AN$1537</definedName>
    <definedName name="Interior18_Total">ESTIMATE!$AS$1537</definedName>
    <definedName name="Interior19_Adders">'ESTIMATE SUMMARY'!$AF$42</definedName>
    <definedName name="Interior19_Category" localSheetId="8">'ALTERNATES SUMMARY'!#REF!</definedName>
    <definedName name="Interior19_Category">'ESTIMATE SUMMARY'!$B$42</definedName>
    <definedName name="Interior19_GrandTotal">'ESTIMATE SUMMARY'!$AJ$42</definedName>
    <definedName name="Interior19_Labor">ESTIMATE!$AF$1582</definedName>
    <definedName name="Interior19_Material">ESTIMATE!$AJ$1582</definedName>
    <definedName name="Interior19_Sub">ESTIMATE!$AN$1582</definedName>
    <definedName name="Interior19_Total">ESTIMATE!$AS$1582</definedName>
    <definedName name="Interior2_Adders">'ESTIMATE SUMMARY'!$AF$25</definedName>
    <definedName name="Interior2_Category" localSheetId="8">'ALTERNATES SUMMARY'!#REF!</definedName>
    <definedName name="Interior2_Category">'ESTIMATE SUMMARY'!$B$25</definedName>
    <definedName name="Interior2_GrandTotal">'ESTIMATE SUMMARY'!$AJ$25</definedName>
    <definedName name="Interior2_Labor">ESTIMATE!$AF$817</definedName>
    <definedName name="Interior2_Material">ESTIMATE!$AJ$817</definedName>
    <definedName name="Interior2_Sub">ESTIMATE!$AN$817</definedName>
    <definedName name="Interior2_Total">ESTIMATE!$AS$817</definedName>
    <definedName name="Interior20_Adders">'ESTIMATE SUMMARY'!$AF$43</definedName>
    <definedName name="Interior20_Category" localSheetId="8">'ALTERNATES SUMMARY'!#REF!</definedName>
    <definedName name="Interior20_Category">'ESTIMATE SUMMARY'!$B$43</definedName>
    <definedName name="Interior20_GrandTotal">'ESTIMATE SUMMARY'!$AJ$43</definedName>
    <definedName name="Interior20_Labor">ESTIMATE!$AF$1627</definedName>
    <definedName name="Interior20_Material">ESTIMATE!$AJ$1627</definedName>
    <definedName name="Interior20_Sub">ESTIMATE!$AN$1627</definedName>
    <definedName name="Interior20_Total">ESTIMATE!$AS$1627</definedName>
    <definedName name="Interior3_Adders">'ESTIMATE SUMMARY'!$AF$26</definedName>
    <definedName name="Interior3_Category" localSheetId="8">'ALTERNATES SUMMARY'!#REF!</definedName>
    <definedName name="Interior3_Category">'ESTIMATE SUMMARY'!$B$26</definedName>
    <definedName name="Interior3_GrandTotal">'ESTIMATE SUMMARY'!$AJ$26</definedName>
    <definedName name="Interior3_Labor">ESTIMATE!$AF$862</definedName>
    <definedName name="Interior3_Material">ESTIMATE!$AJ$862</definedName>
    <definedName name="Interior3_Sub">ESTIMATE!$AN$862</definedName>
    <definedName name="Interior3_Total">ESTIMATE!$AS$862</definedName>
    <definedName name="Interior4_Adders">'ESTIMATE SUMMARY'!$AF$27</definedName>
    <definedName name="Interior4_Category" localSheetId="8">'ALTERNATES SUMMARY'!#REF!</definedName>
    <definedName name="Interior4_Category">'ESTIMATE SUMMARY'!$B$27</definedName>
    <definedName name="Interior4_GrandTotal">'ESTIMATE SUMMARY'!$AJ$27</definedName>
    <definedName name="Interior4_Labor">ESTIMATE!$AF$907</definedName>
    <definedName name="Interior4_Material">ESTIMATE!$AJ$907</definedName>
    <definedName name="Interior4_Sub">ESTIMATE!$AN$907</definedName>
    <definedName name="Interior4_Total">ESTIMATE!$AS$907</definedName>
    <definedName name="Interior5_Adders">'ESTIMATE SUMMARY'!$AF$28</definedName>
    <definedName name="Interior5_Category" localSheetId="8">'ALTERNATES SUMMARY'!#REF!</definedName>
    <definedName name="Interior5_Category">'ESTIMATE SUMMARY'!$B$28</definedName>
    <definedName name="Interior5_GrandTotal">'ESTIMATE SUMMARY'!$AJ$28</definedName>
    <definedName name="Interior5_Labor">ESTIMATE!$AF$952</definedName>
    <definedName name="Interior5_Material">ESTIMATE!$AJ$952</definedName>
    <definedName name="Interior5_Sub">ESTIMATE!$AN$952</definedName>
    <definedName name="Interior5_Total">ESTIMATE!$AS$952</definedName>
    <definedName name="Interior6_Adders">'ESTIMATE SUMMARY'!$AF$29</definedName>
    <definedName name="Interior6_Category" localSheetId="8">'ALTERNATES SUMMARY'!#REF!</definedName>
    <definedName name="Interior6_Category">'ESTIMATE SUMMARY'!$B$29</definedName>
    <definedName name="Interior6_GrandTotal">'ESTIMATE SUMMARY'!$AJ$29</definedName>
    <definedName name="Interior6_Labor">ESTIMATE!$AF$997</definedName>
    <definedName name="Interior6_Material">ESTIMATE!$AJ$997</definedName>
    <definedName name="Interior6_Sub">ESTIMATE!$AN$997</definedName>
    <definedName name="Interior6_Total">ESTIMATE!$AS$997</definedName>
    <definedName name="Interior7_Adders">'ESTIMATE SUMMARY'!$AF$30</definedName>
    <definedName name="Interior7_Category" localSheetId="8">'ALTERNATES SUMMARY'!#REF!</definedName>
    <definedName name="Interior7_Category">'ESTIMATE SUMMARY'!$B$30</definedName>
    <definedName name="Interior7_GrandTotal">'ESTIMATE SUMMARY'!$AJ$30</definedName>
    <definedName name="Interior7_Labor">ESTIMATE!$AF$1042</definedName>
    <definedName name="Interior7_Material">ESTIMATE!$AJ$1042</definedName>
    <definedName name="Interior7_Sub">ESTIMATE!$AN$1042</definedName>
    <definedName name="Interior7_Total">ESTIMATE!$AS$1042</definedName>
    <definedName name="Interior8_Adders">'ESTIMATE SUMMARY'!$AF$31</definedName>
    <definedName name="Interior8_Category" localSheetId="8">'ALTERNATES SUMMARY'!#REF!</definedName>
    <definedName name="Interior8_Category">'ESTIMATE SUMMARY'!$B$31</definedName>
    <definedName name="Interior8_GrandTotal">'ESTIMATE SUMMARY'!$AJ$31</definedName>
    <definedName name="Interior8_Labor">ESTIMATE!$AF$1087</definedName>
    <definedName name="Interior8_Material">ESTIMATE!$AJ$1087</definedName>
    <definedName name="Interior8_Sub">ESTIMATE!$AN$1087</definedName>
    <definedName name="Interior8_Total">ESTIMATE!$AS$1087</definedName>
    <definedName name="Interior9_Adders">'ESTIMATE SUMMARY'!$AF$32</definedName>
    <definedName name="Interior9_Category" localSheetId="8">'ALTERNATES SUMMARY'!#REF!</definedName>
    <definedName name="Interior9_Category">'ESTIMATE SUMMARY'!$B$32</definedName>
    <definedName name="Interior9_GrandTotal">'ESTIMATE SUMMARY'!$AJ$32</definedName>
    <definedName name="Interior9_Labor">ESTIMATE!$AF$1132</definedName>
    <definedName name="Interior9_Material">ESTIMATE!$AJ$1132</definedName>
    <definedName name="Interior9_Sub">ESTIMATE!$AN$1132</definedName>
    <definedName name="Interior9_Total">ESTIMATE!$AS$1132</definedName>
    <definedName name="Interiors_Category_Name">ESTIMATE!$B$729</definedName>
    <definedName name="Interiors_Range">ESTIMATE!$729:$1629</definedName>
    <definedName name="Interiors1_FirstCell">ESTIMATE!$B$731</definedName>
    <definedName name="Interiors1_Range">ESTIMATE!$731:$774</definedName>
    <definedName name="Interiors1_Setting">ESTIMATE!$A$730</definedName>
    <definedName name="Interiors10_FirstCell">ESTIMATE!$B$1136</definedName>
    <definedName name="Interiors10_Range">ESTIMATE!$1136:$1179</definedName>
    <definedName name="Interiors10_Setting">ESTIMATE!$A$1135</definedName>
    <definedName name="Interiors11_FirstCell">ESTIMATE!$B$1181</definedName>
    <definedName name="Interiors11_Range">ESTIMATE!$1181:$1224</definedName>
    <definedName name="Interiors11_Setting">ESTIMATE!$A$1180</definedName>
    <definedName name="Interiors12_FirstCell">ESTIMATE!$B$1226</definedName>
    <definedName name="Interiors12_Range">ESTIMATE!$1226:$1269</definedName>
    <definedName name="Interiors12_Setting">ESTIMATE!$A$1225</definedName>
    <definedName name="Interiors13_FirstCell">ESTIMATE!$B$1271</definedName>
    <definedName name="Interiors13_Range">ESTIMATE!$1271:$1314</definedName>
    <definedName name="Interiors13_Setting">ESTIMATE!$A$1270</definedName>
    <definedName name="Interiors14_FirstCell">ESTIMATE!$B$1316</definedName>
    <definedName name="Interiors14_Range">ESTIMATE!$1316:$1359</definedName>
    <definedName name="Interiors14_Setting">ESTIMATE!$A$1315</definedName>
    <definedName name="Interiors15_FirstCell">ESTIMATE!$B$1361</definedName>
    <definedName name="Interiors15_Range">ESTIMATE!$1361:$1404</definedName>
    <definedName name="Interiors15_Setting">ESTIMATE!$A$1360</definedName>
    <definedName name="Interiors16_FirstCell">ESTIMATE!$B$1406</definedName>
    <definedName name="Interiors16_Range">ESTIMATE!$1406:$1449</definedName>
    <definedName name="Interiors16_Setting">ESTIMATE!$A$1405</definedName>
    <definedName name="Interiors17_FirstCell">ESTIMATE!$B$1451</definedName>
    <definedName name="Interiors17_Range">ESTIMATE!$1451:$1494</definedName>
    <definedName name="Interiors17_Setting">ESTIMATE!$A$1450</definedName>
    <definedName name="Interiors18_FirstCell">ESTIMATE!$B$1496</definedName>
    <definedName name="Interiors18_Range">ESTIMATE!$1496:$1539</definedName>
    <definedName name="Interiors18_Setting">ESTIMATE!$A$1495</definedName>
    <definedName name="Interiors19_FirstCell">ESTIMATE!$B$1541</definedName>
    <definedName name="Interiors19_Range">ESTIMATE!$1541:$1584</definedName>
    <definedName name="Interiors19_Setting">ESTIMATE!$A$1540</definedName>
    <definedName name="Interiors2_FirstCell">ESTIMATE!$B$776</definedName>
    <definedName name="Interiors2_Range">ESTIMATE!$776:$819</definedName>
    <definedName name="Interiors2_Setting">ESTIMATE!$A$775</definedName>
    <definedName name="Interiors20_FirstCell">ESTIMATE!$B$1586</definedName>
    <definedName name="Interiors20_Range">ESTIMATE!$1586:$1629</definedName>
    <definedName name="Interiors20_Setting">ESTIMATE!$A$1585</definedName>
    <definedName name="Interiors3_FirstCell">ESTIMATE!$B$821</definedName>
    <definedName name="Interiors3_Range">ESTIMATE!$821:$864</definedName>
    <definedName name="Interiors3_Setting">ESTIMATE!$A$820</definedName>
    <definedName name="Interiors4_FirstCell">ESTIMATE!$B$866</definedName>
    <definedName name="Interiors4_Range">ESTIMATE!$866:$909</definedName>
    <definedName name="Interiors4_Setting">ESTIMATE!$A$865</definedName>
    <definedName name="Interiors5_FirstCell">ESTIMATE!$B$911</definedName>
    <definedName name="Interiors5_Range">ESTIMATE!$911:$954</definedName>
    <definedName name="Interiors5_Setting">ESTIMATE!$A$910</definedName>
    <definedName name="Interiors6_FirstCell">ESTIMATE!$B$956</definedName>
    <definedName name="Interiors6_Range">ESTIMATE!$956:$999</definedName>
    <definedName name="Interiors6_Setting">ESTIMATE!$A$955</definedName>
    <definedName name="Interiors7_FirstCell">ESTIMATE!$B$1001</definedName>
    <definedName name="Interiors7_Range">ESTIMATE!$1001:$1044</definedName>
    <definedName name="Interiors7_Setting">ESTIMATE!$A$1000</definedName>
    <definedName name="Interiors8_FirstCell">ESTIMATE!$B$1046</definedName>
    <definedName name="Interiors8_Range">ESTIMATE!$1046:$1089</definedName>
    <definedName name="Interiors8_Setting">ESTIMATE!$A$1045</definedName>
    <definedName name="Interiors9_FirstCell">ESTIMATE!$B$1091</definedName>
    <definedName name="Interiors9_Range">ESTIMATE!$1091:$1134</definedName>
    <definedName name="Interiors9_Setting">ESTIMATE!$A$1090</definedName>
    <definedName name="Labor_Total_Incl_Adders">ESTIMATE!$BE$5</definedName>
    <definedName name="Labor_Total_Raw">ESTIMATE!$AY$5</definedName>
    <definedName name="Listing_Schedule" localSheetId="17" hidden="1">#REF!</definedName>
    <definedName name="Listing_Schedule" localSheetId="7" hidden="1">#REF!</definedName>
    <definedName name="Listing_Schedule" localSheetId="8" hidden="1">#REF!</definedName>
    <definedName name="Listing_Schedule" localSheetId="15" hidden="1">#REF!</definedName>
    <definedName name="Listing_Schedule" localSheetId="5" hidden="1">#REF!</definedName>
    <definedName name="Listing_Schedule" localSheetId="16" hidden="1">#REF!</definedName>
    <definedName name="Listing_Schedule" hidden="1">#REF!</definedName>
    <definedName name="Loan_Amount" localSheetId="17" hidden="1">#REF!</definedName>
    <definedName name="Loan_Amount" localSheetId="7" hidden="1">#REF!</definedName>
    <definedName name="Loan_Amount" localSheetId="8" hidden="1">#REF!</definedName>
    <definedName name="Loan_Amount" localSheetId="15" hidden="1">#REF!</definedName>
    <definedName name="Loan_Amount" localSheetId="5" hidden="1">#REF!</definedName>
    <definedName name="Loan_Amount" localSheetId="16" hidden="1">#REF!</definedName>
    <definedName name="Loan_Amount" hidden="1">#REF!</definedName>
    <definedName name="Logo">"Group 2"</definedName>
    <definedName name="Material_Total_Incl_Adders">ESTIMATE!$BH$5</definedName>
    <definedName name="Material_Total_Raw">ESTIMATE!$AZ$5</definedName>
    <definedName name="Maximum_Purchase_Price" hidden="1">'[1]4-MPP Calculator'!$CA$31</definedName>
    <definedName name="MEP_Category_Name">ESTIMATE!$B$1630</definedName>
    <definedName name="MEP_Range">ESTIMATE!$1630:$1855</definedName>
    <definedName name="MEP1_Adders">'ESTIMATE SUMMARY'!$AF$46</definedName>
    <definedName name="MEP1_Category" localSheetId="8">'ALTERNATES SUMMARY'!#REF!</definedName>
    <definedName name="MEP1_Category">'ESTIMATE SUMMARY'!$B$46</definedName>
    <definedName name="MEP1_FirstCell">ESTIMATE!$B$1632</definedName>
    <definedName name="MEP1_GrandTotal">'ESTIMATE SUMMARY'!$AJ$46</definedName>
    <definedName name="MEP1_Labor">ESTIMATE!$AF$1673</definedName>
    <definedName name="MEP1_Material">ESTIMATE!$AJ$1673</definedName>
    <definedName name="MEP1_Range">ESTIMATE!$1632:$1675</definedName>
    <definedName name="MEP1_Setting">ESTIMATE!$A$1631</definedName>
    <definedName name="MEP1_Sub">ESTIMATE!$AN$1673</definedName>
    <definedName name="MEP1_Total">ESTIMATE!$AS$1673</definedName>
    <definedName name="MEP2_Adders">'ESTIMATE SUMMARY'!$AF$47</definedName>
    <definedName name="MEP2_Category" localSheetId="8">'ALTERNATES SUMMARY'!#REF!</definedName>
    <definedName name="MEP2_Category">'ESTIMATE SUMMARY'!$B$47</definedName>
    <definedName name="MEP2_FirstCell">ESTIMATE!$B$1677</definedName>
    <definedName name="MEP2_GrandTotal">'ESTIMATE SUMMARY'!$AJ$47</definedName>
    <definedName name="MEP2_Labor">ESTIMATE!$AF$1718</definedName>
    <definedName name="MEP2_Material">ESTIMATE!$AJ$1718</definedName>
    <definedName name="MEP2_Range">ESTIMATE!$1677:$1720</definedName>
    <definedName name="MEP2_Setting">ESTIMATE!$A$1676</definedName>
    <definedName name="MEP2_Sub">ESTIMATE!$AN$1718</definedName>
    <definedName name="MEP2_Total">ESTIMATE!$AS$1718</definedName>
    <definedName name="MEP3_Adders">'ESTIMATE SUMMARY'!$AF$48</definedName>
    <definedName name="MEP3_Category" localSheetId="8">'ALTERNATES SUMMARY'!#REF!</definedName>
    <definedName name="MEP3_Category">'ESTIMATE SUMMARY'!$B$48</definedName>
    <definedName name="MEP3_FirstCell">ESTIMATE!$B$1722</definedName>
    <definedName name="MEP3_GrandTotal">'ESTIMATE SUMMARY'!$AJ$48</definedName>
    <definedName name="MEP3_Labor">ESTIMATE!$AF$1763</definedName>
    <definedName name="MEP3_Material">ESTIMATE!$AJ$1763</definedName>
    <definedName name="MEP3_Range">ESTIMATE!$1722:$1765</definedName>
    <definedName name="MEP3_Setting">ESTIMATE!$A$1721</definedName>
    <definedName name="MEP3_Sub">ESTIMATE!$AN$1763</definedName>
    <definedName name="MEP3_Total">ESTIMATE!$AS$1763</definedName>
    <definedName name="MEP4_Adders">'ESTIMATE SUMMARY'!$AF$49</definedName>
    <definedName name="MEP4_Category" localSheetId="8">'ALTERNATES SUMMARY'!#REF!</definedName>
    <definedName name="MEP4_Category">'ESTIMATE SUMMARY'!$B$49</definedName>
    <definedName name="MEP4_FirstCell">ESTIMATE!$B$1767</definedName>
    <definedName name="MEP4_GrandTotal">'ESTIMATE SUMMARY'!$AJ$49</definedName>
    <definedName name="MEP4_Labor">ESTIMATE!$AF$1808</definedName>
    <definedName name="MEP4_Material">ESTIMATE!$AJ$1808</definedName>
    <definedName name="MEP4_Range">ESTIMATE!$1767:$1810</definedName>
    <definedName name="MEP4_Setting">ESTIMATE!$A$1766</definedName>
    <definedName name="MEP4_Sub">ESTIMATE!$AN$1808</definedName>
    <definedName name="MEP4_Total">ESTIMATE!$AS$1808</definedName>
    <definedName name="MEP5_Adders">'ESTIMATE SUMMARY'!$AF$50</definedName>
    <definedName name="MEP5_Category" localSheetId="8">'ALTERNATES SUMMARY'!#REF!</definedName>
    <definedName name="MEP5_Category">'ESTIMATE SUMMARY'!$B$50</definedName>
    <definedName name="MEP5_FirstCell">ESTIMATE!$B$1812</definedName>
    <definedName name="MEP5_GrandTotal">'ESTIMATE SUMMARY'!$AJ$50</definedName>
    <definedName name="MEP5_Labor">ESTIMATE!$AF$1853</definedName>
    <definedName name="MEP5_Material">ESTIMATE!$AJ$1853</definedName>
    <definedName name="MEP5_Range">ESTIMATE!$1812:$1855</definedName>
    <definedName name="MEP5_Setting">ESTIMATE!$A$1811</definedName>
    <definedName name="MEP5_Sub">ESTIMATE!$AN$1853</definedName>
    <definedName name="MEP5_Total">ESTIMATE!$AS$1853</definedName>
    <definedName name="Other_Category_Name">ESTIMATE!$B$1856</definedName>
    <definedName name="Other_Range">ESTIMATE!$1856:$2080</definedName>
    <definedName name="Other1_Adders">'ESTIMATE SUMMARY'!$AF$53</definedName>
    <definedName name="Other1_Category" localSheetId="8">'ALTERNATES SUMMARY'!#REF!</definedName>
    <definedName name="Other1_Category">'ESTIMATE SUMMARY'!$B$53</definedName>
    <definedName name="Other1_FirstCell">ESTIMATE!$B$1858</definedName>
    <definedName name="Other1_GrandTotal">'ESTIMATE SUMMARY'!$AJ$53</definedName>
    <definedName name="Other1_Labor">ESTIMATE!$AF$1899</definedName>
    <definedName name="Other1_Material">ESTIMATE!$AJ$1899</definedName>
    <definedName name="Other1_Range">ESTIMATE!$1858:$1901</definedName>
    <definedName name="Other1_Setting">ESTIMATE!$A$1857</definedName>
    <definedName name="Other1_Sub">ESTIMATE!$AN$1899</definedName>
    <definedName name="Other1_Total">ESTIMATE!$AS$1899</definedName>
    <definedName name="Other2_Adders">'ESTIMATE SUMMARY'!$AF$54</definedName>
    <definedName name="Other2_Category" localSheetId="8">'ALTERNATES SUMMARY'!#REF!</definedName>
    <definedName name="Other2_Category">'ESTIMATE SUMMARY'!$B$54</definedName>
    <definedName name="Other2_FirstCell">ESTIMATE!$B$1903</definedName>
    <definedName name="Other2_GrandTotal">'ESTIMATE SUMMARY'!$AJ$54</definedName>
    <definedName name="Other2_Labor">ESTIMATE!$AF$1944</definedName>
    <definedName name="Other2_Material">ESTIMATE!$AJ$1944</definedName>
    <definedName name="Other2_Range">ESTIMATE!$1903:$1946</definedName>
    <definedName name="Other2_Setting">ESTIMATE!$A$1902</definedName>
    <definedName name="Other2_Sub">ESTIMATE!$AN$1944</definedName>
    <definedName name="Other2_Total">ESTIMATE!$AS$1944</definedName>
    <definedName name="Other3_Adders">'ESTIMATE SUMMARY'!$AF$55</definedName>
    <definedName name="Other3_Category" localSheetId="8">'ALTERNATES SUMMARY'!#REF!</definedName>
    <definedName name="Other3_Category">'ESTIMATE SUMMARY'!$B$55</definedName>
    <definedName name="Other3_FirstCell">ESTIMATE!$B$1948</definedName>
    <definedName name="Other3_GrandTotal">'ESTIMATE SUMMARY'!$AJ$55</definedName>
    <definedName name="Other3_Labor">ESTIMATE!$AF$1989</definedName>
    <definedName name="Other3_Material">ESTIMATE!$AJ$1989</definedName>
    <definedName name="Other3_Range">ESTIMATE!$1948:$1991</definedName>
    <definedName name="Other3_Setting">ESTIMATE!$A$1947</definedName>
    <definedName name="Other3_Sub">ESTIMATE!$AN$1989</definedName>
    <definedName name="Other3_Total">ESTIMATE!$AS$1989</definedName>
    <definedName name="Other4_Adders">'ESTIMATE SUMMARY'!$AF$56</definedName>
    <definedName name="Other4_Category" localSheetId="8">'ALTERNATES SUMMARY'!#REF!</definedName>
    <definedName name="Other4_Category">'ESTIMATE SUMMARY'!$B$56</definedName>
    <definedName name="Other4_FirstCell">ESTIMATE!$B$1993</definedName>
    <definedName name="Other4_GrandTotal">'ESTIMATE SUMMARY'!$AJ$56</definedName>
    <definedName name="Other4_Labor">ESTIMATE!$AF$2034</definedName>
    <definedName name="Other4_Material">ESTIMATE!$AJ$2034</definedName>
    <definedName name="Other4_Range">ESTIMATE!$1993:$2036</definedName>
    <definedName name="Other4_Setting">ESTIMATE!$A$1992</definedName>
    <definedName name="Other4_Sub">ESTIMATE!$AN$2034</definedName>
    <definedName name="Other4_Total">ESTIMATE!$AS$2034</definedName>
    <definedName name="Other5_Adders">'ESTIMATE SUMMARY'!$AF$57</definedName>
    <definedName name="Other5_Category" localSheetId="8">'ALTERNATES SUMMARY'!#REF!</definedName>
    <definedName name="Other5_Category">'ESTIMATE SUMMARY'!$B$57</definedName>
    <definedName name="Other5_FirstCell">ESTIMATE!$B$2038</definedName>
    <definedName name="Other5_GrandTotal">'ESTIMATE SUMMARY'!$AJ$57</definedName>
    <definedName name="Other5_Labor">ESTIMATE!$AF$2079</definedName>
    <definedName name="Other5_Material">ESTIMATE!$AJ$2079</definedName>
    <definedName name="Other5_Range">ESTIMATE!$2038:$2080</definedName>
    <definedName name="Other5_Setting">ESTIMATE!$A$2037</definedName>
    <definedName name="Other5_Sub">ESTIMATE!$AN$2079</definedName>
    <definedName name="Other5_Total">ESTIMATE!$AS$2079</definedName>
    <definedName name="_xlnm.Print_Area" localSheetId="17">'ALTERNATE PROPOSAL'!$B$6:$O$35</definedName>
    <definedName name="_xlnm.Print_Area" localSheetId="7">ALTERNATES!$B$4:$AZ$376</definedName>
    <definedName name="_xlnm.Print_Area" localSheetId="15">'BLANK PROPOSAL'!$C$4:$N$60</definedName>
    <definedName name="_xlnm.Print_Area" localSheetId="13">'DETAIL COST PROPOSAL'!$C$7:$N$2112</definedName>
    <definedName name="_xlnm.Print_Area" localSheetId="1">EULA!$D$3:$L$18</definedName>
    <definedName name="_xlnm.Print_Area" localSheetId="16">'GC SOFT COST REPORT'!$C$4:$N$179</definedName>
    <definedName name="_xlnm.Print_Area" localSheetId="6">GCS!$B$4:$AZ$139</definedName>
    <definedName name="_xlnm.Print_Area" localSheetId="11">'INSPECTION CHECKLIST'!$F$3:$BB$184</definedName>
    <definedName name="_xlnm.Print_Area" localSheetId="0">Lists!$T$3:$BT$441</definedName>
    <definedName name="_xlnm.Print_Area" localSheetId="10">REPORTING!$P$3:$AX$44</definedName>
    <definedName name="_xlnm.Print_Area" localSheetId="14">'SCOPE PROPOSAL '!$C$7:$AD$1984</definedName>
    <definedName name="_xlnm.Print_Area" localSheetId="3">SETUP!$C$4:$BO$21</definedName>
    <definedName name="_xlnm.Print_Area" localSheetId="12">'SUMMARY COST PROPOSAL'!$C$7:$N$95</definedName>
    <definedName name="_xlnm.Print_Titles" localSheetId="13">'DETAIL COST PROPOSAL'!$18:$19</definedName>
    <definedName name="_xlnm.Print_Titles" localSheetId="16">'GC SOFT COST REPORT'!$14:$15</definedName>
    <definedName name="_xlnm.Print_Titles" localSheetId="14">'SCOPE PROPOSAL '!$27:$28</definedName>
    <definedName name="Profit_Per_Month" hidden="1">'[1]4-MPP Calculator'!$CA$20</definedName>
    <definedName name="PROJECT_DURATION">SETUP!$AH$16</definedName>
    <definedName name="Project_Labor_Subtotal">'ESTIMATE SUMMARY'!$P$60</definedName>
    <definedName name="Project_Material_Subtotal">'ESTIMATE SUMMARY'!$T$60</definedName>
    <definedName name="Project_Name">SETUP!$S$6</definedName>
    <definedName name="PROJECT_SIZE">SETUP!$S$16</definedName>
    <definedName name="Project_Sub_Subtotal">'ESTIMATE SUMMARY'!$X$60</definedName>
    <definedName name="Project_Subtotal">'ESTIMATE SUMMARY'!$AB$60</definedName>
    <definedName name="Project_Subtotal_per_SF">'ESTIMATE SUMMARY'!$AN$60</definedName>
    <definedName name="Project_Total">ADDERS!$Z$61</definedName>
    <definedName name="PROPERTY_TYPE">SETUP!$S$10</definedName>
    <definedName name="Rehab_Schedule" localSheetId="17" hidden="1">#REF!</definedName>
    <definedName name="Rehab_Schedule" localSheetId="7" hidden="1">#REF!</definedName>
    <definedName name="Rehab_Schedule" localSheetId="8" hidden="1">#REF!</definedName>
    <definedName name="Rehab_Schedule" localSheetId="15" hidden="1">#REF!</definedName>
    <definedName name="Rehab_Schedule" localSheetId="5" hidden="1">#REF!</definedName>
    <definedName name="Rehab_Schedule" localSheetId="16" hidden="1">#REF!</definedName>
    <definedName name="Rehab_Schedule" hidden="1">#REF!</definedName>
    <definedName name="Remodel_Contingency" hidden="1">'[1]4-MPP Calculator'!$AQ$75</definedName>
    <definedName name="REMODEL_ESTIMATE_RAW" localSheetId="7">ALTERNATES!#REF!</definedName>
    <definedName name="REMODEL_ESTIMATE_RAW" localSheetId="6">GCS!#REF!</definedName>
    <definedName name="Schedule" localSheetId="17" hidden="1">#REF!</definedName>
    <definedName name="Schedule" localSheetId="7" hidden="1">#REF!</definedName>
    <definedName name="Schedule" localSheetId="8" hidden="1">#REF!</definedName>
    <definedName name="Schedule" localSheetId="15" hidden="1">#REF!</definedName>
    <definedName name="Schedule" localSheetId="5" hidden="1">#REF!</definedName>
    <definedName name="Schedule" localSheetId="16" hidden="1">#REF!</definedName>
    <definedName name="Schedule" hidden="1">#REF!</definedName>
    <definedName name="School_District" localSheetId="17" hidden="1">#REF!</definedName>
    <definedName name="School_District" localSheetId="7" hidden="1">#REF!</definedName>
    <definedName name="School_District" localSheetId="8" hidden="1">#REF!</definedName>
    <definedName name="School_District" localSheetId="15" hidden="1">#REF!</definedName>
    <definedName name="School_District" localSheetId="5" hidden="1">#REF!</definedName>
    <definedName name="School_District" localSheetId="16" hidden="1">#REF!</definedName>
    <definedName name="School_District" hidden="1">#REF!</definedName>
    <definedName name="Scope_Proposal_Adders_Setting">'SCOPE PROPOSAL '!$AF$3</definedName>
    <definedName name="Scope_Proposal_Estimate_Description">'SCOPE PROPOSAL '!$C$17</definedName>
    <definedName name="Scope_Proposal_Report_Setting">'SCOPE PROPOSAL '!$G$3</definedName>
    <definedName name="Scope_Proposal_Signature">'SCOPE PROPOSAL '!$1965:$1982</definedName>
    <definedName name="Scope_Proposal_Sort_Range">'SCOPE PROPOSAL '!$C$29:$AE$1963</definedName>
    <definedName name="Scope_Proposal_Summary">'SCOPE PROPOSAL '!$14:$25</definedName>
    <definedName name="Shown_Adders">ADDERS!$AP$59</definedName>
    <definedName name="Square_Feet" localSheetId="17" hidden="1">#REF!</definedName>
    <definedName name="Square_Feet" localSheetId="7" hidden="1">#REF!</definedName>
    <definedName name="Square_Feet" localSheetId="8" hidden="1">#REF!</definedName>
    <definedName name="Square_Feet" localSheetId="15" hidden="1">#REF!</definedName>
    <definedName name="Square_Feet" localSheetId="5" hidden="1">#REF!</definedName>
    <definedName name="Square_Feet" localSheetId="16" hidden="1">#REF!</definedName>
    <definedName name="Square_Feet" hidden="1">#REF!</definedName>
    <definedName name="STORIES">SETUP!$S$19</definedName>
    <definedName name="Street_Address" localSheetId="8" hidden="1">#REF!</definedName>
    <definedName name="Street_Address" localSheetId="4" hidden="1">#REF!</definedName>
    <definedName name="Street_Address" localSheetId="5" hidden="1">#REF!</definedName>
    <definedName name="Street_Address">SETUP!$S$12</definedName>
    <definedName name="Sub_Total_Incl_Adders">ESTIMATE!$BK$5</definedName>
    <definedName name="Sub_Total_Raw">ESTIMATE!$BA$5</definedName>
    <definedName name="Subdivision" localSheetId="17" hidden="1">#REF!</definedName>
    <definedName name="Subdivision" localSheetId="7" hidden="1">#REF!</definedName>
    <definedName name="Subdivision" localSheetId="8" hidden="1">#REF!</definedName>
    <definedName name="Subdivision" localSheetId="15" hidden="1">#REF!</definedName>
    <definedName name="Subdivision" localSheetId="5" hidden="1">#REF!</definedName>
    <definedName name="Subdivision" localSheetId="16" hidden="1">#REF!</definedName>
    <definedName name="Subdivision" hidden="1">#REF!</definedName>
    <definedName name="Summary_Proposal_Adders_Setting" localSheetId="17">'ALTERNATE PROPOSAL'!$R$3</definedName>
    <definedName name="Summary_Proposal_Adders_Setting">'SUMMARY COST PROPOSAL'!$R$3</definedName>
    <definedName name="Summary_Proposal_Report_Setting" localSheetId="17">'ALTERNATE PROPOSAL'!$E$3</definedName>
    <definedName name="Summary_Proposal_Report_Setting">'SUMMARY COST PROPOSAL'!$E$3</definedName>
    <definedName name="Summary_Proposal_Report_Type_Setting" localSheetId="17">'ALTERNATE PROPOSAL'!$S$3</definedName>
    <definedName name="Summary_Proposal_Report_Type_Setting">'SUMMARY COST PROPOSAL'!$S$3</definedName>
    <definedName name="Summary_Proposal_Sort_Range" localSheetId="17">'ALTERNATE PROPOSAL'!$B$14:$AI$27</definedName>
    <definedName name="Summary_Proposal_Sort_Range">'SUMMARY COST PROPOSAL'!$C$22:$O$93</definedName>
    <definedName name="TOTAL_ADDERS">ADDERS!$Z$59</definedName>
    <definedName name="Total_Buying_Costs" hidden="1">'[1]4-MPP Calculator'!$AG$34</definedName>
    <definedName name="Total_Detailed_Estimate" localSheetId="8">'ALTERNATES SUMMARY'!#REF!</definedName>
    <definedName name="Total_Detailed_Estimate" localSheetId="5">'ESTIMATE SUMMARY'!#REF!</definedName>
    <definedName name="Total_Detailed_Estimate">ESTIMATE!$AS$6</definedName>
    <definedName name="Total_Detailed_Labor" localSheetId="8">'ALTERNATES SUMMARY'!#REF!</definedName>
    <definedName name="Total_Detailed_Labor" localSheetId="5">'ESTIMATE SUMMARY'!#REF!</definedName>
    <definedName name="Total_Detailed_Labor">ESTIMATE!$AF$6</definedName>
    <definedName name="Total_Detailed_Material" localSheetId="8">'ALTERNATES SUMMARY'!#REF!</definedName>
    <definedName name="Total_Detailed_Material" localSheetId="5">'ESTIMATE SUMMARY'!#REF!</definedName>
    <definedName name="Total_Detailed_Material">ESTIMATE!$AJ$6</definedName>
    <definedName name="Total_Detailed_Sub" localSheetId="8">'ALTERNATES SUMMARY'!#REF!</definedName>
    <definedName name="Total_Detailed_Sub" localSheetId="5">'ESTIMATE SUMMARY'!#REF!</definedName>
    <definedName name="Total_Detailed_Sub">ESTIMATE!$AN$6</definedName>
    <definedName name="Total_DIY_Savings" localSheetId="15">ESTIMATE!#REF!</definedName>
    <definedName name="Total_DIY_Savings" localSheetId="16">ESTIMATE!#REF!</definedName>
    <definedName name="Total_Fixed_Costs" hidden="1">'[1]4-MPP Calculator'!$I$75</definedName>
    <definedName name="Total_Holding_Costs" hidden="1">'[1]4-MPP Calculator'!$AG$52</definedName>
    <definedName name="Total_Investment" hidden="1">'[1]4-MPP Calculator'!$CA$75</definedName>
    <definedName name="Total_Schedule" localSheetId="17" hidden="1">#REF!</definedName>
    <definedName name="Total_Schedule" localSheetId="7" hidden="1">#REF!</definedName>
    <definedName name="Total_Schedule" localSheetId="8" hidden="1">#REF!</definedName>
    <definedName name="Total_Schedule" localSheetId="15" hidden="1">#REF!</definedName>
    <definedName name="Total_Schedule" localSheetId="5" hidden="1">#REF!</definedName>
    <definedName name="Total_Schedule" localSheetId="16" hidden="1">#REF!</definedName>
    <definedName name="Total_Schedule" hidden="1">#REF!</definedName>
    <definedName name="Total_Selling_Costs" hidden="1">'[1]4-MPP Calculator'!$AG$70</definedName>
    <definedName name="Z_CCC3C480_7EFF_4539_BA29_9C13086C00B7_.wvu.Cols" localSheetId="9" hidden="1">ADDERS!#REF!</definedName>
    <definedName name="Z_CCC3C480_7EFF_4539_BA29_9C13086C00B7_.wvu.Cols" localSheetId="0" hidden="1">Lists!#REF!</definedName>
    <definedName name="Z_CCC3C480_7EFF_4539_BA29_9C13086C00B7_.wvu.Cols" localSheetId="3" hidden="1">SETUP!$E:$E</definedName>
    <definedName name="Z_CCC3C480_7EFF_4539_BA29_9C13086C00B7_.wvu.FilterData" localSheetId="17" hidden="1">'ALTERNATE PROPOSAL'!#REF!</definedName>
    <definedName name="Z_CCC3C480_7EFF_4539_BA29_9C13086C00B7_.wvu.FilterData" localSheetId="7" hidden="1">ALTERNATES!#REF!</definedName>
    <definedName name="Z_CCC3C480_7EFF_4539_BA29_9C13086C00B7_.wvu.FilterData" localSheetId="8" hidden="1">'ALTERNATES SUMMARY'!#REF!</definedName>
    <definedName name="Z_CCC3C480_7EFF_4539_BA29_9C13086C00B7_.wvu.FilterData" localSheetId="15" hidden="1">'BLANK PROPOSAL'!#REF!</definedName>
    <definedName name="Z_CCC3C480_7EFF_4539_BA29_9C13086C00B7_.wvu.FilterData" localSheetId="13" hidden="1">'DETAIL COST PROPOSAL'!$C$19:$L$2091</definedName>
    <definedName name="Z_CCC3C480_7EFF_4539_BA29_9C13086C00B7_.wvu.FilterData" localSheetId="4" hidden="1">ESTIMATE!$B$6:$AW$6</definedName>
    <definedName name="Z_CCC3C480_7EFF_4539_BA29_9C13086C00B7_.wvu.FilterData" localSheetId="5" hidden="1">'ESTIMATE SUMMARY'!#REF!</definedName>
    <definedName name="Z_CCC3C480_7EFF_4539_BA29_9C13086C00B7_.wvu.FilterData" localSheetId="16" hidden="1">'GC SOFT COST REPORT'!$C$15:$L$149</definedName>
    <definedName name="Z_CCC3C480_7EFF_4539_BA29_9C13086C00B7_.wvu.FilterData" localSheetId="6" hidden="1">GCS!#REF!</definedName>
    <definedName name="Z_CCC3C480_7EFF_4539_BA29_9C13086C00B7_.wvu.FilterData" localSheetId="14" hidden="1">'SCOPE PROPOSAL '!$C$28:$P$1984</definedName>
    <definedName name="Z_CCC3C480_7EFF_4539_BA29_9C13086C00B7_.wvu.FilterData" localSheetId="12" hidden="1">'SUMMARY COST PROPOSAL'!#REF!</definedName>
    <definedName name="Z_CCC3C480_7EFF_4539_BA29_9C13086C00B7_.wvu.PrintArea" localSheetId="9" hidden="1">ADDERS!#REF!</definedName>
    <definedName name="Z_CCC3C480_7EFF_4539_BA29_9C13086C00B7_.wvu.PrintArea" localSheetId="17" hidden="1">'ALTERNATE PROPOSAL'!$U$37:$AD$38</definedName>
    <definedName name="Z_CCC3C480_7EFF_4539_BA29_9C13086C00B7_.wvu.PrintArea" localSheetId="7" hidden="1">ALTERNATES!$C$4:$AZ$457</definedName>
    <definedName name="Z_CCC3C480_7EFF_4539_BA29_9C13086C00B7_.wvu.PrintArea" localSheetId="8" hidden="1">'ALTERNATES SUMMARY'!#REF!</definedName>
    <definedName name="Z_CCC3C480_7EFF_4539_BA29_9C13086C00B7_.wvu.PrintArea" localSheetId="15" hidden="1">'BLANK PROPOSAL'!#REF!</definedName>
    <definedName name="Z_CCC3C480_7EFF_4539_BA29_9C13086C00B7_.wvu.PrintArea" localSheetId="13" hidden="1">'DETAIL COST PROPOSAL'!$C$19:$L$2112</definedName>
    <definedName name="Z_CCC3C480_7EFF_4539_BA29_9C13086C00B7_.wvu.PrintArea" localSheetId="4" hidden="1">ESTIMATE!$C$3:$AX$818</definedName>
    <definedName name="Z_CCC3C480_7EFF_4539_BA29_9C13086C00B7_.wvu.PrintArea" localSheetId="5" hidden="1">'ESTIMATE SUMMARY'!#REF!</definedName>
    <definedName name="Z_CCC3C480_7EFF_4539_BA29_9C13086C00B7_.wvu.PrintArea" localSheetId="16" hidden="1">'GC SOFT COST REPORT'!$C$15:$L$179</definedName>
    <definedName name="Z_CCC3C480_7EFF_4539_BA29_9C13086C00B7_.wvu.PrintArea" localSheetId="6" hidden="1">GCS!$C$4:$BA$161</definedName>
    <definedName name="Z_CCC3C480_7EFF_4539_BA29_9C13086C00B7_.wvu.PrintArea" localSheetId="11" hidden="1">'INSPECTION CHECKLIST'!$F$3:$BB$69</definedName>
    <definedName name="Z_CCC3C480_7EFF_4539_BA29_9C13086C00B7_.wvu.PrintArea" localSheetId="0" hidden="1">Lists!#REF!</definedName>
    <definedName name="Z_CCC3C480_7EFF_4539_BA29_9C13086C00B7_.wvu.PrintArea" localSheetId="14" hidden="1">'SCOPE PROPOSAL '!$C$28:$P$1984</definedName>
    <definedName name="Z_CCC3C480_7EFF_4539_BA29_9C13086C00B7_.wvu.PrintArea" localSheetId="3" hidden="1">SETUP!#REF!</definedName>
    <definedName name="Z_CCC3C480_7EFF_4539_BA29_9C13086C00B7_.wvu.PrintArea" localSheetId="12" hidden="1">'SUMMARY COST PROPOSAL'!$C$96:$L$97</definedName>
    <definedName name="Z_CCC3C480_7EFF_4539_BA29_9C13086C00B7_.wvu.PrintTitles" localSheetId="17" hidden="1">'ALTERNATE PROPOSAL'!#REF!</definedName>
    <definedName name="Z_CCC3C480_7EFF_4539_BA29_9C13086C00B7_.wvu.PrintTitles" localSheetId="7" hidden="1">ALTERNATES!$5:$5</definedName>
    <definedName name="Z_CCC3C480_7EFF_4539_BA29_9C13086C00B7_.wvu.PrintTitles" localSheetId="8" hidden="1">'ALTERNATES SUMMARY'!#REF!</definedName>
    <definedName name="Z_CCC3C480_7EFF_4539_BA29_9C13086C00B7_.wvu.PrintTitles" localSheetId="15" hidden="1">'BLANK PROPOSAL'!#REF!</definedName>
    <definedName name="Z_CCC3C480_7EFF_4539_BA29_9C13086C00B7_.wvu.PrintTitles" localSheetId="13" hidden="1">'DETAIL COST PROPOSAL'!$19:$19</definedName>
    <definedName name="Z_CCC3C480_7EFF_4539_BA29_9C13086C00B7_.wvu.PrintTitles" localSheetId="4" hidden="1">ESTIMATE!$5:$6</definedName>
    <definedName name="Z_CCC3C480_7EFF_4539_BA29_9C13086C00B7_.wvu.PrintTitles" localSheetId="5" hidden="1">'ESTIMATE SUMMARY'!#REF!</definedName>
    <definedName name="Z_CCC3C480_7EFF_4539_BA29_9C13086C00B7_.wvu.PrintTitles" localSheetId="16" hidden="1">'GC SOFT COST REPORT'!$15:$15</definedName>
    <definedName name="Z_CCC3C480_7EFF_4539_BA29_9C13086C00B7_.wvu.PrintTitles" localSheetId="6" hidden="1">GCS!$5:$5</definedName>
    <definedName name="Z_CCC3C480_7EFF_4539_BA29_9C13086C00B7_.wvu.PrintTitles" localSheetId="14" hidden="1">'SCOPE PROPOSAL '!$28:$28</definedName>
    <definedName name="Z_CCC3C480_7EFF_4539_BA29_9C13086C00B7_.wvu.PrintTitles" localSheetId="12" hidden="1">'SUMMARY COST PROPOSAL'!#REF!</definedName>
    <definedName name="Z_CCC3C480_7EFF_4539_BA29_9C13086C00B7_.wvu.Rows" localSheetId="9" hidden="1">ADDERS!#REF!</definedName>
    <definedName name="Z_CCC3C480_7EFF_4539_BA29_9C13086C00B7_.wvu.Rows" localSheetId="7" hidden="1">ALTERNATES!#REF!</definedName>
    <definedName name="Z_CCC3C480_7EFF_4539_BA29_9C13086C00B7_.wvu.Rows" localSheetId="8" hidden="1">'ALTERNATES SUMMARY'!#REF!</definedName>
    <definedName name="Z_CCC3C480_7EFF_4539_BA29_9C13086C00B7_.wvu.Rows" localSheetId="4" hidden="1">ESTIMATE!#REF!</definedName>
    <definedName name="Z_CCC3C480_7EFF_4539_BA29_9C13086C00B7_.wvu.Rows" localSheetId="5" hidden="1">'ESTIMATE SUMMARY'!#REF!</definedName>
    <definedName name="Z_CCC3C480_7EFF_4539_BA29_9C13086C00B7_.wvu.Rows" localSheetId="6" hidden="1">GCS!#REF!</definedName>
    <definedName name="Z_CCC3C480_7EFF_4539_BA29_9C13086C00B7_.wvu.Rows" localSheetId="0" hidden="1">Lists!#REF!</definedName>
    <definedName name="Z_CCC3C480_7EFF_4539_BA29_9C13086C00B7_.wvu.Rows" localSheetId="3" hidden="1">SETUP!#REF!</definedName>
    <definedName name="zoom_setting">HOME!$C$9</definedName>
  </definedNames>
  <calcPr calcId="179021" iterate="1"/>
  <customWorkbookViews>
    <customWorkbookView name="Inspection Checklist" guid="{CCC3C480-7EFF-4539-BA29-9C13086C00B7}" maximized="1" windowWidth="1920" windowHeight="813" activeSheetId="13"/>
  </customWorkbookViews>
</workbook>
</file>

<file path=xl/calcChain.xml><?xml version="1.0" encoding="utf-8"?>
<calcChain xmlns="http://schemas.openxmlformats.org/spreadsheetml/2006/main">
  <c r="L35" i="151" l="1"/>
  <c r="H35" i="151"/>
  <c r="E35" i="151"/>
  <c r="B35" i="151"/>
  <c r="P26" i="151"/>
  <c r="N26" i="151"/>
  <c r="L26" i="151"/>
  <c r="J26" i="151"/>
  <c r="H26" i="151"/>
  <c r="F26" i="151"/>
  <c r="P25" i="151"/>
  <c r="N25" i="151"/>
  <c r="L25" i="151"/>
  <c r="J25" i="151"/>
  <c r="H25" i="151"/>
  <c r="F25" i="151"/>
  <c r="B25" i="151"/>
  <c r="P24" i="151"/>
  <c r="N24" i="151"/>
  <c r="L24" i="151"/>
  <c r="J24" i="151"/>
  <c r="H24" i="151"/>
  <c r="F24" i="151"/>
  <c r="B24" i="151"/>
  <c r="P23" i="151"/>
  <c r="N23" i="151"/>
  <c r="L23" i="151"/>
  <c r="J23" i="151"/>
  <c r="H23" i="151"/>
  <c r="F23" i="151"/>
  <c r="B23" i="151"/>
  <c r="P22" i="151"/>
  <c r="N22" i="151"/>
  <c r="L22" i="151"/>
  <c r="J22" i="151"/>
  <c r="H22" i="151"/>
  <c r="F22" i="151"/>
  <c r="B22" i="151"/>
  <c r="P21" i="151"/>
  <c r="N21" i="151"/>
  <c r="L21" i="151"/>
  <c r="J21" i="151"/>
  <c r="H21" i="151"/>
  <c r="F21" i="151"/>
  <c r="B21" i="151"/>
  <c r="P20" i="151"/>
  <c r="N20" i="151"/>
  <c r="L20" i="151"/>
  <c r="J20" i="151"/>
  <c r="H20" i="151"/>
  <c r="F20" i="151"/>
  <c r="B20" i="151"/>
  <c r="P19" i="151"/>
  <c r="N19" i="151"/>
  <c r="L19" i="151"/>
  <c r="J19" i="151"/>
  <c r="H19" i="151"/>
  <c r="F19" i="151"/>
  <c r="B19" i="151"/>
  <c r="P18" i="151"/>
  <c r="N18" i="151"/>
  <c r="L18" i="151"/>
  <c r="J18" i="151"/>
  <c r="H18" i="151"/>
  <c r="F18" i="151"/>
  <c r="B18" i="151"/>
  <c r="P17" i="151"/>
  <c r="N17" i="151"/>
  <c r="L17" i="151"/>
  <c r="J17" i="151"/>
  <c r="H17" i="151"/>
  <c r="F17" i="151"/>
  <c r="B17" i="151"/>
  <c r="P16" i="151"/>
  <c r="N16" i="151"/>
  <c r="L16" i="151"/>
  <c r="J16" i="151"/>
  <c r="H16" i="151"/>
  <c r="F16" i="151"/>
  <c r="B16" i="151"/>
  <c r="P15" i="151"/>
  <c r="B6" i="151"/>
  <c r="L179" i="146"/>
  <c r="I179" i="146"/>
  <c r="F179" i="146"/>
  <c r="C179" i="146"/>
  <c r="C170" i="146"/>
  <c r="C169" i="146"/>
  <c r="C168" i="146"/>
  <c r="C167" i="146"/>
  <c r="C166" i="146"/>
  <c r="C165" i="146"/>
  <c r="C164" i="146"/>
  <c r="C163" i="146"/>
  <c r="C162" i="146"/>
  <c r="C161" i="146"/>
  <c r="C160" i="146"/>
  <c r="C159" i="146"/>
  <c r="C158" i="146"/>
  <c r="C157" i="146"/>
  <c r="C156" i="146"/>
  <c r="K152" i="146"/>
  <c r="I152" i="146"/>
  <c r="O149" i="146"/>
  <c r="O148" i="146"/>
  <c r="M148" i="146"/>
  <c r="L148" i="146"/>
  <c r="K148" i="146"/>
  <c r="J148" i="146"/>
  <c r="C148" i="146"/>
  <c r="O147" i="146"/>
  <c r="O146" i="146"/>
  <c r="M146" i="146"/>
  <c r="L146" i="146"/>
  <c r="K146" i="146"/>
  <c r="J146" i="146"/>
  <c r="I146" i="146"/>
  <c r="H146" i="146"/>
  <c r="C146" i="146"/>
  <c r="O145" i="146"/>
  <c r="M145" i="146"/>
  <c r="L145" i="146"/>
  <c r="K145" i="146"/>
  <c r="J145" i="146"/>
  <c r="I145" i="146"/>
  <c r="H145" i="146"/>
  <c r="C145" i="146"/>
  <c r="O144" i="146"/>
  <c r="M144" i="146"/>
  <c r="L144" i="146"/>
  <c r="K144" i="146"/>
  <c r="J144" i="146"/>
  <c r="I144" i="146"/>
  <c r="H144" i="146"/>
  <c r="C144" i="146"/>
  <c r="O143" i="146"/>
  <c r="M143" i="146"/>
  <c r="L143" i="146"/>
  <c r="K143" i="146"/>
  <c r="J143" i="146"/>
  <c r="I143" i="146"/>
  <c r="H143" i="146"/>
  <c r="C143" i="146"/>
  <c r="O142" i="146"/>
  <c r="M142" i="146"/>
  <c r="L142" i="146"/>
  <c r="K142" i="146"/>
  <c r="J142" i="146"/>
  <c r="I142" i="146"/>
  <c r="H142" i="146"/>
  <c r="C142" i="146"/>
  <c r="O141" i="146"/>
  <c r="M141" i="146"/>
  <c r="L141" i="146"/>
  <c r="K141" i="146"/>
  <c r="J141" i="146"/>
  <c r="I141" i="146"/>
  <c r="H141" i="146"/>
  <c r="C141" i="146"/>
  <c r="O140" i="146"/>
  <c r="M140" i="146"/>
  <c r="L140" i="146"/>
  <c r="K140" i="146"/>
  <c r="J140" i="146"/>
  <c r="I140" i="146"/>
  <c r="H140" i="146"/>
  <c r="C140" i="146"/>
  <c r="O139" i="146"/>
  <c r="M139" i="146"/>
  <c r="L139" i="146"/>
  <c r="K139" i="146"/>
  <c r="J139" i="146"/>
  <c r="I139" i="146"/>
  <c r="H139" i="146"/>
  <c r="C139" i="146"/>
  <c r="O138" i="146"/>
  <c r="M138" i="146"/>
  <c r="L138" i="146"/>
  <c r="K138" i="146"/>
  <c r="J138" i="146"/>
  <c r="I138" i="146"/>
  <c r="H138" i="146"/>
  <c r="C138" i="146"/>
  <c r="O137" i="146"/>
  <c r="M137" i="146"/>
  <c r="L137" i="146"/>
  <c r="K137" i="146"/>
  <c r="J137" i="146"/>
  <c r="I137" i="146"/>
  <c r="H137" i="146"/>
  <c r="C137" i="146"/>
  <c r="O136" i="146"/>
  <c r="M136" i="146"/>
  <c r="L136" i="146"/>
  <c r="K136" i="146"/>
  <c r="J136" i="146"/>
  <c r="I136" i="146"/>
  <c r="H136" i="146"/>
  <c r="C136" i="146"/>
  <c r="O135" i="146"/>
  <c r="M135" i="146"/>
  <c r="L135" i="146"/>
  <c r="K135" i="146"/>
  <c r="J135" i="146"/>
  <c r="I135" i="146"/>
  <c r="H135" i="146"/>
  <c r="C135" i="146"/>
  <c r="O134" i="146"/>
  <c r="M134" i="146"/>
  <c r="L134" i="146"/>
  <c r="K134" i="146"/>
  <c r="J134" i="146"/>
  <c r="I134" i="146"/>
  <c r="H134" i="146"/>
  <c r="C134" i="146"/>
  <c r="O133" i="146"/>
  <c r="M133" i="146"/>
  <c r="L133" i="146"/>
  <c r="K133" i="146"/>
  <c r="J133" i="146"/>
  <c r="I133" i="146"/>
  <c r="H133" i="146"/>
  <c r="C133" i="146"/>
  <c r="O132" i="146"/>
  <c r="M132" i="146"/>
  <c r="L132" i="146"/>
  <c r="K132" i="146"/>
  <c r="J132" i="146"/>
  <c r="I132" i="146"/>
  <c r="H132" i="146"/>
  <c r="C132" i="146"/>
  <c r="O131" i="146"/>
  <c r="H131" i="146"/>
  <c r="C131" i="146"/>
  <c r="O130" i="146"/>
  <c r="O129" i="146"/>
  <c r="M129" i="146"/>
  <c r="L129" i="146"/>
  <c r="K129" i="146"/>
  <c r="J129" i="146"/>
  <c r="C129" i="146"/>
  <c r="O128" i="146"/>
  <c r="O127" i="146"/>
  <c r="M127" i="146"/>
  <c r="L127" i="146"/>
  <c r="K127" i="146"/>
  <c r="J127" i="146"/>
  <c r="I127" i="146"/>
  <c r="H127" i="146"/>
  <c r="C127" i="146"/>
  <c r="O126" i="146"/>
  <c r="M126" i="146"/>
  <c r="L126" i="146"/>
  <c r="K126" i="146"/>
  <c r="J126" i="146"/>
  <c r="I126" i="146"/>
  <c r="H126" i="146"/>
  <c r="C126" i="146"/>
  <c r="O125" i="146"/>
  <c r="M125" i="146"/>
  <c r="L125" i="146"/>
  <c r="K125" i="146"/>
  <c r="J125" i="146"/>
  <c r="I125" i="146"/>
  <c r="H125" i="146"/>
  <c r="C125" i="146"/>
  <c r="O124" i="146"/>
  <c r="M124" i="146"/>
  <c r="L124" i="146"/>
  <c r="K124" i="146"/>
  <c r="J124" i="146"/>
  <c r="I124" i="146"/>
  <c r="H124" i="146"/>
  <c r="C124" i="146"/>
  <c r="O123" i="146"/>
  <c r="M123" i="146"/>
  <c r="L123" i="146"/>
  <c r="K123" i="146"/>
  <c r="J123" i="146"/>
  <c r="I123" i="146"/>
  <c r="H123" i="146"/>
  <c r="C123" i="146"/>
  <c r="O122" i="146"/>
  <c r="M122" i="146"/>
  <c r="L122" i="146"/>
  <c r="K122" i="146"/>
  <c r="J122" i="146"/>
  <c r="I122" i="146"/>
  <c r="H122" i="146"/>
  <c r="C122" i="146"/>
  <c r="O121" i="146"/>
  <c r="M121" i="146"/>
  <c r="L121" i="146"/>
  <c r="K121" i="146"/>
  <c r="J121" i="146"/>
  <c r="I121" i="146"/>
  <c r="H121" i="146"/>
  <c r="C121" i="146"/>
  <c r="O120" i="146"/>
  <c r="M120" i="146"/>
  <c r="L120" i="146"/>
  <c r="K120" i="146"/>
  <c r="J120" i="146"/>
  <c r="I120" i="146"/>
  <c r="H120" i="146"/>
  <c r="C120" i="146"/>
  <c r="O119" i="146"/>
  <c r="M119" i="146"/>
  <c r="L119" i="146"/>
  <c r="K119" i="146"/>
  <c r="J119" i="146"/>
  <c r="I119" i="146"/>
  <c r="H119" i="146"/>
  <c r="C119" i="146"/>
  <c r="O118" i="146"/>
  <c r="M118" i="146"/>
  <c r="L118" i="146"/>
  <c r="K118" i="146"/>
  <c r="J118" i="146"/>
  <c r="I118" i="146"/>
  <c r="H118" i="146"/>
  <c r="C118" i="146"/>
  <c r="O117" i="146"/>
  <c r="M117" i="146"/>
  <c r="L117" i="146"/>
  <c r="K117" i="146"/>
  <c r="J117" i="146"/>
  <c r="I117" i="146"/>
  <c r="H117" i="146"/>
  <c r="C117" i="146"/>
  <c r="O116" i="146"/>
  <c r="M116" i="146"/>
  <c r="L116" i="146"/>
  <c r="K116" i="146"/>
  <c r="J116" i="146"/>
  <c r="I116" i="146"/>
  <c r="H116" i="146"/>
  <c r="C116" i="146"/>
  <c r="O115" i="146"/>
  <c r="M115" i="146"/>
  <c r="L115" i="146"/>
  <c r="K115" i="146"/>
  <c r="J115" i="146"/>
  <c r="I115" i="146"/>
  <c r="H115" i="146"/>
  <c r="C115" i="146"/>
  <c r="O114" i="146"/>
  <c r="M114" i="146"/>
  <c r="L114" i="146"/>
  <c r="K114" i="146"/>
  <c r="J114" i="146"/>
  <c r="I114" i="146"/>
  <c r="H114" i="146"/>
  <c r="C114" i="146"/>
  <c r="O113" i="146"/>
  <c r="M113" i="146"/>
  <c r="L113" i="146"/>
  <c r="K113" i="146"/>
  <c r="J113" i="146"/>
  <c r="I113" i="146"/>
  <c r="H113" i="146"/>
  <c r="C113" i="146"/>
  <c r="O112" i="146"/>
  <c r="H112" i="146"/>
  <c r="C112" i="146"/>
  <c r="O111" i="146"/>
  <c r="O110" i="146"/>
  <c r="M110" i="146"/>
  <c r="L110" i="146"/>
  <c r="K110" i="146"/>
  <c r="J110" i="146"/>
  <c r="C110" i="146"/>
  <c r="O109" i="146"/>
  <c r="O108" i="146"/>
  <c r="M108" i="146"/>
  <c r="L108" i="146"/>
  <c r="K108" i="146"/>
  <c r="J108" i="146"/>
  <c r="I108" i="146"/>
  <c r="H108" i="146"/>
  <c r="C108" i="146"/>
  <c r="O107" i="146"/>
  <c r="M107" i="146"/>
  <c r="L107" i="146"/>
  <c r="K107" i="146"/>
  <c r="J107" i="146"/>
  <c r="I107" i="146"/>
  <c r="H107" i="146"/>
  <c r="C107" i="146"/>
  <c r="O106" i="146"/>
  <c r="M106" i="146"/>
  <c r="L106" i="146"/>
  <c r="K106" i="146"/>
  <c r="J106" i="146"/>
  <c r="I106" i="146"/>
  <c r="H106" i="146"/>
  <c r="C106" i="146"/>
  <c r="O105" i="146"/>
  <c r="M105" i="146"/>
  <c r="L105" i="146"/>
  <c r="K105" i="146"/>
  <c r="J105" i="146"/>
  <c r="I105" i="146"/>
  <c r="H105" i="146"/>
  <c r="C105" i="146"/>
  <c r="O104" i="146"/>
  <c r="M104" i="146"/>
  <c r="L104" i="146"/>
  <c r="K104" i="146"/>
  <c r="J104" i="146"/>
  <c r="I104" i="146"/>
  <c r="H104" i="146"/>
  <c r="C104" i="146"/>
  <c r="O103" i="146"/>
  <c r="M103" i="146"/>
  <c r="L103" i="146"/>
  <c r="K103" i="146"/>
  <c r="J103" i="146"/>
  <c r="I103" i="146"/>
  <c r="H103" i="146"/>
  <c r="C103" i="146"/>
  <c r="O102" i="146"/>
  <c r="M102" i="146"/>
  <c r="L102" i="146"/>
  <c r="K102" i="146"/>
  <c r="J102" i="146"/>
  <c r="I102" i="146"/>
  <c r="H102" i="146"/>
  <c r="C102" i="146"/>
  <c r="O101" i="146"/>
  <c r="M101" i="146"/>
  <c r="L101" i="146"/>
  <c r="K101" i="146"/>
  <c r="J101" i="146"/>
  <c r="I101" i="146"/>
  <c r="H101" i="146"/>
  <c r="C101" i="146"/>
  <c r="O100" i="146"/>
  <c r="M100" i="146"/>
  <c r="L100" i="146"/>
  <c r="K100" i="146"/>
  <c r="J100" i="146"/>
  <c r="I100" i="146"/>
  <c r="H100" i="146"/>
  <c r="C100" i="146"/>
  <c r="O99" i="146"/>
  <c r="M99" i="146"/>
  <c r="L99" i="146"/>
  <c r="K99" i="146"/>
  <c r="J99" i="146"/>
  <c r="I99" i="146"/>
  <c r="H99" i="146"/>
  <c r="C99" i="146"/>
  <c r="O98" i="146"/>
  <c r="M98" i="146"/>
  <c r="L98" i="146"/>
  <c r="K98" i="146"/>
  <c r="J98" i="146"/>
  <c r="I98" i="146"/>
  <c r="H98" i="146"/>
  <c r="C98" i="146"/>
  <c r="O97" i="146"/>
  <c r="M97" i="146"/>
  <c r="L97" i="146"/>
  <c r="K97" i="146"/>
  <c r="J97" i="146"/>
  <c r="I97" i="146"/>
  <c r="H97" i="146"/>
  <c r="C97" i="146"/>
  <c r="O96" i="146"/>
  <c r="M96" i="146"/>
  <c r="L96" i="146"/>
  <c r="K96" i="146"/>
  <c r="J96" i="146"/>
  <c r="I96" i="146"/>
  <c r="H96" i="146"/>
  <c r="C96" i="146"/>
  <c r="O95" i="146"/>
  <c r="M95" i="146"/>
  <c r="L95" i="146"/>
  <c r="K95" i="146"/>
  <c r="J95" i="146"/>
  <c r="I95" i="146"/>
  <c r="H95" i="146"/>
  <c r="C95" i="146"/>
  <c r="O94" i="146"/>
  <c r="M94" i="146"/>
  <c r="L94" i="146"/>
  <c r="K94" i="146"/>
  <c r="J94" i="146"/>
  <c r="I94" i="146"/>
  <c r="H94" i="146"/>
  <c r="C94" i="146"/>
  <c r="O93" i="146"/>
  <c r="H93" i="146"/>
  <c r="C93" i="146"/>
  <c r="O92" i="146"/>
  <c r="O91" i="146"/>
  <c r="M91" i="146"/>
  <c r="L91" i="146"/>
  <c r="K91" i="146"/>
  <c r="J91" i="146"/>
  <c r="C91" i="146"/>
  <c r="O90" i="146"/>
  <c r="O89" i="146"/>
  <c r="M89" i="146"/>
  <c r="L89" i="146"/>
  <c r="K89" i="146"/>
  <c r="J89" i="146"/>
  <c r="I89" i="146"/>
  <c r="H89" i="146"/>
  <c r="C89" i="146"/>
  <c r="O88" i="146"/>
  <c r="M88" i="146"/>
  <c r="L88" i="146"/>
  <c r="K88" i="146"/>
  <c r="J88" i="146"/>
  <c r="I88" i="146"/>
  <c r="H88" i="146"/>
  <c r="C88" i="146"/>
  <c r="O87" i="146"/>
  <c r="M87" i="146"/>
  <c r="L87" i="146"/>
  <c r="K87" i="146"/>
  <c r="J87" i="146"/>
  <c r="I87" i="146"/>
  <c r="H87" i="146"/>
  <c r="C87" i="146"/>
  <c r="O86" i="146"/>
  <c r="M86" i="146"/>
  <c r="L86" i="146"/>
  <c r="K86" i="146"/>
  <c r="J86" i="146"/>
  <c r="I86" i="146"/>
  <c r="H86" i="146"/>
  <c r="C86" i="146"/>
  <c r="O85" i="146"/>
  <c r="M85" i="146"/>
  <c r="L85" i="146"/>
  <c r="K85" i="146"/>
  <c r="J85" i="146"/>
  <c r="I85" i="146"/>
  <c r="H85" i="146"/>
  <c r="C85" i="146"/>
  <c r="O84" i="146"/>
  <c r="M84" i="146"/>
  <c r="L84" i="146"/>
  <c r="K84" i="146"/>
  <c r="J84" i="146"/>
  <c r="I84" i="146"/>
  <c r="H84" i="146"/>
  <c r="C84" i="146"/>
  <c r="O83" i="146"/>
  <c r="M83" i="146"/>
  <c r="L83" i="146"/>
  <c r="K83" i="146"/>
  <c r="J83" i="146"/>
  <c r="I83" i="146"/>
  <c r="H83" i="146"/>
  <c r="C83" i="146"/>
  <c r="O82" i="146"/>
  <c r="M82" i="146"/>
  <c r="L82" i="146"/>
  <c r="K82" i="146"/>
  <c r="J82" i="146"/>
  <c r="I82" i="146"/>
  <c r="H82" i="146"/>
  <c r="C82" i="146"/>
  <c r="O81" i="146"/>
  <c r="M81" i="146"/>
  <c r="L81" i="146"/>
  <c r="K81" i="146"/>
  <c r="J81" i="146"/>
  <c r="I81" i="146"/>
  <c r="H81" i="146"/>
  <c r="C81" i="146"/>
  <c r="O80" i="146"/>
  <c r="M80" i="146"/>
  <c r="L80" i="146"/>
  <c r="K80" i="146"/>
  <c r="J80" i="146"/>
  <c r="I80" i="146"/>
  <c r="H80" i="146"/>
  <c r="C80" i="146"/>
  <c r="O79" i="146"/>
  <c r="M79" i="146"/>
  <c r="L79" i="146"/>
  <c r="K79" i="146"/>
  <c r="J79" i="146"/>
  <c r="I79" i="146"/>
  <c r="H79" i="146"/>
  <c r="C79" i="146"/>
  <c r="O78" i="146"/>
  <c r="M78" i="146"/>
  <c r="L78" i="146"/>
  <c r="K78" i="146"/>
  <c r="J78" i="146"/>
  <c r="I78" i="146"/>
  <c r="H78" i="146"/>
  <c r="C78" i="146"/>
  <c r="O77" i="146"/>
  <c r="M77" i="146"/>
  <c r="L77" i="146"/>
  <c r="K77" i="146"/>
  <c r="J77" i="146"/>
  <c r="I77" i="146"/>
  <c r="H77" i="146"/>
  <c r="C77" i="146"/>
  <c r="O76" i="146"/>
  <c r="M76" i="146"/>
  <c r="L76" i="146"/>
  <c r="K76" i="146"/>
  <c r="J76" i="146"/>
  <c r="I76" i="146"/>
  <c r="H76" i="146"/>
  <c r="C76" i="146"/>
  <c r="O75" i="146"/>
  <c r="M75" i="146"/>
  <c r="L75" i="146"/>
  <c r="K75" i="146"/>
  <c r="J75" i="146"/>
  <c r="I75" i="146"/>
  <c r="H75" i="146"/>
  <c r="C75" i="146"/>
  <c r="O74" i="146"/>
  <c r="H74" i="146"/>
  <c r="C74" i="146"/>
  <c r="O73" i="146"/>
  <c r="O72" i="146"/>
  <c r="M72" i="146"/>
  <c r="L72" i="146"/>
  <c r="K72" i="146"/>
  <c r="J72" i="146"/>
  <c r="C72" i="146"/>
  <c r="O71" i="146"/>
  <c r="O70" i="146"/>
  <c r="M70" i="146"/>
  <c r="L70" i="146"/>
  <c r="K70" i="146"/>
  <c r="J70" i="146"/>
  <c r="I70" i="146"/>
  <c r="H70" i="146"/>
  <c r="C70" i="146"/>
  <c r="O69" i="146"/>
  <c r="M69" i="146"/>
  <c r="L69" i="146"/>
  <c r="K69" i="146"/>
  <c r="J69" i="146"/>
  <c r="I69" i="146"/>
  <c r="H69" i="146"/>
  <c r="C69" i="146"/>
  <c r="O68" i="146"/>
  <c r="M68" i="146"/>
  <c r="L68" i="146"/>
  <c r="K68" i="146"/>
  <c r="J68" i="146"/>
  <c r="I68" i="146"/>
  <c r="H68" i="146"/>
  <c r="C68" i="146"/>
  <c r="O67" i="146"/>
  <c r="M67" i="146"/>
  <c r="L67" i="146"/>
  <c r="K67" i="146"/>
  <c r="J67" i="146"/>
  <c r="I67" i="146"/>
  <c r="H67" i="146"/>
  <c r="C67" i="146"/>
  <c r="O66" i="146"/>
  <c r="M66" i="146"/>
  <c r="L66" i="146"/>
  <c r="K66" i="146"/>
  <c r="J66" i="146"/>
  <c r="I66" i="146"/>
  <c r="H66" i="146"/>
  <c r="C66" i="146"/>
  <c r="O65" i="146"/>
  <c r="M65" i="146"/>
  <c r="L65" i="146"/>
  <c r="K65" i="146"/>
  <c r="J65" i="146"/>
  <c r="I65" i="146"/>
  <c r="H65" i="146"/>
  <c r="C65" i="146"/>
  <c r="O64" i="146"/>
  <c r="M64" i="146"/>
  <c r="L64" i="146"/>
  <c r="K64" i="146"/>
  <c r="J64" i="146"/>
  <c r="I64" i="146"/>
  <c r="H64" i="146"/>
  <c r="C64" i="146"/>
  <c r="O63" i="146"/>
  <c r="M63" i="146"/>
  <c r="L63" i="146"/>
  <c r="K63" i="146"/>
  <c r="J63" i="146"/>
  <c r="I63" i="146"/>
  <c r="H63" i="146"/>
  <c r="C63" i="146"/>
  <c r="O62" i="146"/>
  <c r="M62" i="146"/>
  <c r="L62" i="146"/>
  <c r="K62" i="146"/>
  <c r="J62" i="146"/>
  <c r="I62" i="146"/>
  <c r="H62" i="146"/>
  <c r="C62" i="146"/>
  <c r="O61" i="146"/>
  <c r="M61" i="146"/>
  <c r="L61" i="146"/>
  <c r="K61" i="146"/>
  <c r="J61" i="146"/>
  <c r="I61" i="146"/>
  <c r="H61" i="146"/>
  <c r="C61" i="146"/>
  <c r="O60" i="146"/>
  <c r="M60" i="146"/>
  <c r="L60" i="146"/>
  <c r="K60" i="146"/>
  <c r="J60" i="146"/>
  <c r="I60" i="146"/>
  <c r="H60" i="146"/>
  <c r="C60" i="146"/>
  <c r="O59" i="146"/>
  <c r="M59" i="146"/>
  <c r="L59" i="146"/>
  <c r="K59" i="146"/>
  <c r="J59" i="146"/>
  <c r="I59" i="146"/>
  <c r="H59" i="146"/>
  <c r="C59" i="146"/>
  <c r="O58" i="146"/>
  <c r="M58" i="146"/>
  <c r="L58" i="146"/>
  <c r="K58" i="146"/>
  <c r="J58" i="146"/>
  <c r="I58" i="146"/>
  <c r="H58" i="146"/>
  <c r="C58" i="146"/>
  <c r="O57" i="146"/>
  <c r="M57" i="146"/>
  <c r="L57" i="146"/>
  <c r="K57" i="146"/>
  <c r="J57" i="146"/>
  <c r="I57" i="146"/>
  <c r="H57" i="146"/>
  <c r="C57" i="146"/>
  <c r="O56" i="146"/>
  <c r="M56" i="146"/>
  <c r="L56" i="146"/>
  <c r="K56" i="146"/>
  <c r="J56" i="146"/>
  <c r="I56" i="146"/>
  <c r="H56" i="146"/>
  <c r="C56" i="146"/>
  <c r="O55" i="146"/>
  <c r="H55" i="146"/>
  <c r="C55" i="146"/>
  <c r="O54" i="146"/>
  <c r="O53" i="146"/>
  <c r="M53" i="146"/>
  <c r="L53" i="146"/>
  <c r="K53" i="146"/>
  <c r="J53" i="146"/>
  <c r="C53" i="146"/>
  <c r="O52" i="146"/>
  <c r="O51" i="146"/>
  <c r="M51" i="146"/>
  <c r="L51" i="146"/>
  <c r="K51" i="146"/>
  <c r="J51" i="146"/>
  <c r="I51" i="146"/>
  <c r="H51" i="146"/>
  <c r="C51" i="146"/>
  <c r="O50" i="146"/>
  <c r="M50" i="146"/>
  <c r="L50" i="146"/>
  <c r="K50" i="146"/>
  <c r="J50" i="146"/>
  <c r="I50" i="146"/>
  <c r="H50" i="146"/>
  <c r="C50" i="146"/>
  <c r="O49" i="146"/>
  <c r="M49" i="146"/>
  <c r="L49" i="146"/>
  <c r="K49" i="146"/>
  <c r="J49" i="146"/>
  <c r="I49" i="146"/>
  <c r="H49" i="146"/>
  <c r="C49" i="146"/>
  <c r="O48" i="146"/>
  <c r="M48" i="146"/>
  <c r="L48" i="146"/>
  <c r="K48" i="146"/>
  <c r="J48" i="146"/>
  <c r="I48" i="146"/>
  <c r="H48" i="146"/>
  <c r="C48" i="146"/>
  <c r="O47" i="146"/>
  <c r="M47" i="146"/>
  <c r="L47" i="146"/>
  <c r="K47" i="146"/>
  <c r="J47" i="146"/>
  <c r="I47" i="146"/>
  <c r="H47" i="146"/>
  <c r="C47" i="146"/>
  <c r="O46" i="146"/>
  <c r="M46" i="146"/>
  <c r="L46" i="146"/>
  <c r="K46" i="146"/>
  <c r="J46" i="146"/>
  <c r="I46" i="146"/>
  <c r="H46" i="146"/>
  <c r="C46" i="146"/>
  <c r="O45" i="146"/>
  <c r="M45" i="146"/>
  <c r="L45" i="146"/>
  <c r="K45" i="146"/>
  <c r="J45" i="146"/>
  <c r="I45" i="146"/>
  <c r="H45" i="146"/>
  <c r="C45" i="146"/>
  <c r="O44" i="146"/>
  <c r="M44" i="146"/>
  <c r="L44" i="146"/>
  <c r="K44" i="146"/>
  <c r="J44" i="146"/>
  <c r="I44" i="146"/>
  <c r="H44" i="146"/>
  <c r="C44" i="146"/>
  <c r="O43" i="146"/>
  <c r="M43" i="146"/>
  <c r="L43" i="146"/>
  <c r="K43" i="146"/>
  <c r="J43" i="146"/>
  <c r="I43" i="146"/>
  <c r="H43" i="146"/>
  <c r="C43" i="146"/>
  <c r="O42" i="146"/>
  <c r="M42" i="146"/>
  <c r="L42" i="146"/>
  <c r="K42" i="146"/>
  <c r="J42" i="146"/>
  <c r="I42" i="146"/>
  <c r="H42" i="146"/>
  <c r="C42" i="146"/>
  <c r="O41" i="146"/>
  <c r="M41" i="146"/>
  <c r="L41" i="146"/>
  <c r="K41" i="146"/>
  <c r="J41" i="146"/>
  <c r="I41" i="146"/>
  <c r="H41" i="146"/>
  <c r="C41" i="146"/>
  <c r="O40" i="146"/>
  <c r="M40" i="146"/>
  <c r="L40" i="146"/>
  <c r="K40" i="146"/>
  <c r="J40" i="146"/>
  <c r="I40" i="146"/>
  <c r="H40" i="146"/>
  <c r="C40" i="146"/>
  <c r="O39" i="146"/>
  <c r="M39" i="146"/>
  <c r="L39" i="146"/>
  <c r="K39" i="146"/>
  <c r="J39" i="146"/>
  <c r="I39" i="146"/>
  <c r="H39" i="146"/>
  <c r="C39" i="146"/>
  <c r="O38" i="146"/>
  <c r="M38" i="146"/>
  <c r="L38" i="146"/>
  <c r="K38" i="146"/>
  <c r="J38" i="146"/>
  <c r="I38" i="146"/>
  <c r="H38" i="146"/>
  <c r="C38" i="146"/>
  <c r="O37" i="146"/>
  <c r="M37" i="146"/>
  <c r="L37" i="146"/>
  <c r="K37" i="146"/>
  <c r="J37" i="146"/>
  <c r="I37" i="146"/>
  <c r="H37" i="146"/>
  <c r="C37" i="146"/>
  <c r="O36" i="146"/>
  <c r="H36" i="146"/>
  <c r="C36" i="146"/>
  <c r="O35" i="146"/>
  <c r="O34" i="146"/>
  <c r="M34" i="146"/>
  <c r="L34" i="146"/>
  <c r="K34" i="146"/>
  <c r="J34" i="146"/>
  <c r="C34" i="146"/>
  <c r="O33" i="146"/>
  <c r="O32" i="146"/>
  <c r="M32" i="146"/>
  <c r="L32" i="146"/>
  <c r="K32" i="146"/>
  <c r="J32" i="146"/>
  <c r="I32" i="146"/>
  <c r="H32" i="146"/>
  <c r="C32" i="146"/>
  <c r="O31" i="146"/>
  <c r="M31" i="146"/>
  <c r="L31" i="146"/>
  <c r="K31" i="146"/>
  <c r="J31" i="146"/>
  <c r="I31" i="146"/>
  <c r="H31" i="146"/>
  <c r="C31" i="146"/>
  <c r="O30" i="146"/>
  <c r="M30" i="146"/>
  <c r="L30" i="146"/>
  <c r="K30" i="146"/>
  <c r="J30" i="146"/>
  <c r="I30" i="146"/>
  <c r="H30" i="146"/>
  <c r="C30" i="146"/>
  <c r="O29" i="146"/>
  <c r="M29" i="146"/>
  <c r="L29" i="146"/>
  <c r="K29" i="146"/>
  <c r="J29" i="146"/>
  <c r="I29" i="146"/>
  <c r="H29" i="146"/>
  <c r="C29" i="146"/>
  <c r="O28" i="146"/>
  <c r="M28" i="146"/>
  <c r="L28" i="146"/>
  <c r="K28" i="146"/>
  <c r="J28" i="146"/>
  <c r="I28" i="146"/>
  <c r="H28" i="146"/>
  <c r="C28" i="146"/>
  <c r="O27" i="146"/>
  <c r="M27" i="146"/>
  <c r="L27" i="146"/>
  <c r="K27" i="146"/>
  <c r="J27" i="146"/>
  <c r="I27" i="146"/>
  <c r="H27" i="146"/>
  <c r="C27" i="146"/>
  <c r="O26" i="146"/>
  <c r="M26" i="146"/>
  <c r="L26" i="146"/>
  <c r="K26" i="146"/>
  <c r="J26" i="146"/>
  <c r="I26" i="146"/>
  <c r="H26" i="146"/>
  <c r="C26" i="146"/>
  <c r="O25" i="146"/>
  <c r="M25" i="146"/>
  <c r="L25" i="146"/>
  <c r="K25" i="146"/>
  <c r="J25" i="146"/>
  <c r="I25" i="146"/>
  <c r="H25" i="146"/>
  <c r="C25" i="146"/>
  <c r="O24" i="146"/>
  <c r="M24" i="146"/>
  <c r="L24" i="146"/>
  <c r="K24" i="146"/>
  <c r="J24" i="146"/>
  <c r="I24" i="146"/>
  <c r="H24" i="146"/>
  <c r="C24" i="146"/>
  <c r="O23" i="146"/>
  <c r="M23" i="146"/>
  <c r="L23" i="146"/>
  <c r="K23" i="146"/>
  <c r="J23" i="146"/>
  <c r="I23" i="146"/>
  <c r="H23" i="146"/>
  <c r="C23" i="146"/>
  <c r="O22" i="146"/>
  <c r="M22" i="146"/>
  <c r="L22" i="146"/>
  <c r="K22" i="146"/>
  <c r="J22" i="146"/>
  <c r="I22" i="146"/>
  <c r="H22" i="146"/>
  <c r="C22" i="146"/>
  <c r="O21" i="146"/>
  <c r="M21" i="146"/>
  <c r="L21" i="146"/>
  <c r="K21" i="146"/>
  <c r="J21" i="146"/>
  <c r="I21" i="146"/>
  <c r="H21" i="146"/>
  <c r="C21" i="146"/>
  <c r="O20" i="146"/>
  <c r="M20" i="146"/>
  <c r="L20" i="146"/>
  <c r="K20" i="146"/>
  <c r="J20" i="146"/>
  <c r="I20" i="146"/>
  <c r="H20" i="146"/>
  <c r="C20" i="146"/>
  <c r="O19" i="146"/>
  <c r="M19" i="146"/>
  <c r="L19" i="146"/>
  <c r="K19" i="146"/>
  <c r="J19" i="146"/>
  <c r="I19" i="146"/>
  <c r="H19" i="146"/>
  <c r="C19" i="146"/>
  <c r="O18" i="146"/>
  <c r="M18" i="146"/>
  <c r="L18" i="146"/>
  <c r="K18" i="146"/>
  <c r="J18" i="146"/>
  <c r="I18" i="146"/>
  <c r="H18" i="146"/>
  <c r="C18" i="146"/>
  <c r="O17" i="146"/>
  <c r="H17" i="146"/>
  <c r="C17" i="146"/>
  <c r="J11" i="146"/>
  <c r="J10" i="146"/>
  <c r="J9" i="146"/>
  <c r="D9" i="146"/>
  <c r="I7" i="146"/>
  <c r="C3" i="146"/>
  <c r="L60" i="145"/>
  <c r="I60" i="145"/>
  <c r="F60" i="145"/>
  <c r="C60" i="145"/>
  <c r="C39" i="145"/>
  <c r="C38" i="145"/>
  <c r="C37" i="145"/>
  <c r="C36" i="145"/>
  <c r="C35" i="145"/>
  <c r="C34" i="145"/>
  <c r="C33" i="145"/>
  <c r="C32" i="145"/>
  <c r="C31" i="145"/>
  <c r="C30" i="145"/>
  <c r="C29" i="145"/>
  <c r="C28" i="145"/>
  <c r="C27" i="145"/>
  <c r="C26" i="145"/>
  <c r="C25" i="145"/>
  <c r="C24" i="145"/>
  <c r="C23" i="145"/>
  <c r="J10" i="145"/>
  <c r="D10" i="145"/>
  <c r="J9" i="145"/>
  <c r="D9" i="145"/>
  <c r="J8" i="145"/>
  <c r="D8" i="145"/>
  <c r="I6" i="145"/>
  <c r="C3" i="145"/>
  <c r="X1984" i="128"/>
  <c r="Q1984" i="128"/>
  <c r="J1984" i="128"/>
  <c r="C1984" i="128"/>
  <c r="AE1982" i="128"/>
  <c r="AE1981" i="128"/>
  <c r="AE1980" i="128"/>
  <c r="AE1979" i="128"/>
  <c r="AE1978" i="128"/>
  <c r="AE1977" i="128"/>
  <c r="AE1976" i="128"/>
  <c r="AE1975" i="128"/>
  <c r="AE1974" i="128"/>
  <c r="AE1973" i="128"/>
  <c r="AE1972" i="128"/>
  <c r="AE1971" i="128"/>
  <c r="AE1970" i="128"/>
  <c r="AE1969" i="128"/>
  <c r="AE1968" i="128"/>
  <c r="AE1967" i="128"/>
  <c r="AE1966" i="128"/>
  <c r="AE1965" i="128"/>
  <c r="AE1964" i="128"/>
  <c r="AE1960" i="128"/>
  <c r="P1960" i="128"/>
  <c r="N1960" i="128"/>
  <c r="M1960" i="128"/>
  <c r="L1960" i="128"/>
  <c r="K1960" i="128"/>
  <c r="J1960" i="128"/>
  <c r="G1960" i="128"/>
  <c r="F1960" i="128"/>
  <c r="E1960" i="128"/>
  <c r="D1960" i="128"/>
  <c r="C1960" i="128"/>
  <c r="AE1959" i="128"/>
  <c r="P1959" i="128"/>
  <c r="N1959" i="128"/>
  <c r="M1959" i="128"/>
  <c r="L1959" i="128"/>
  <c r="K1959" i="128"/>
  <c r="J1959" i="128"/>
  <c r="G1959" i="128"/>
  <c r="F1959" i="128"/>
  <c r="E1959" i="128"/>
  <c r="D1959" i="128"/>
  <c r="C1959" i="128"/>
  <c r="AE1958" i="128"/>
  <c r="P1958" i="128"/>
  <c r="N1958" i="128"/>
  <c r="M1958" i="128"/>
  <c r="L1958" i="128"/>
  <c r="K1958" i="128"/>
  <c r="J1958" i="128"/>
  <c r="G1958" i="128"/>
  <c r="F1958" i="128"/>
  <c r="E1958" i="128"/>
  <c r="D1958" i="128"/>
  <c r="C1958" i="128"/>
  <c r="AE1957" i="128"/>
  <c r="P1957" i="128"/>
  <c r="N1957" i="128"/>
  <c r="M1957" i="128"/>
  <c r="L1957" i="128"/>
  <c r="K1957" i="128"/>
  <c r="J1957" i="128"/>
  <c r="G1957" i="128"/>
  <c r="F1957" i="128"/>
  <c r="E1957" i="128"/>
  <c r="D1957" i="128"/>
  <c r="C1957" i="128"/>
  <c r="AE1956" i="128"/>
  <c r="P1956" i="128"/>
  <c r="N1956" i="128"/>
  <c r="M1956" i="128"/>
  <c r="L1956" i="128"/>
  <c r="K1956" i="128"/>
  <c r="J1956" i="128"/>
  <c r="G1956" i="128"/>
  <c r="F1956" i="128"/>
  <c r="E1956" i="128"/>
  <c r="D1956" i="128"/>
  <c r="C1956" i="128"/>
  <c r="AE1955" i="128"/>
  <c r="P1955" i="128"/>
  <c r="N1955" i="128"/>
  <c r="M1955" i="128"/>
  <c r="L1955" i="128"/>
  <c r="K1955" i="128"/>
  <c r="J1955" i="128"/>
  <c r="G1955" i="128"/>
  <c r="F1955" i="128"/>
  <c r="E1955" i="128"/>
  <c r="D1955" i="128"/>
  <c r="C1955" i="128"/>
  <c r="AE1954" i="128"/>
  <c r="P1954" i="128"/>
  <c r="N1954" i="128"/>
  <c r="M1954" i="128"/>
  <c r="L1954" i="128"/>
  <c r="K1954" i="128"/>
  <c r="J1954" i="128"/>
  <c r="G1954" i="128"/>
  <c r="F1954" i="128"/>
  <c r="E1954" i="128"/>
  <c r="D1954" i="128"/>
  <c r="C1954" i="128"/>
  <c r="AE1953" i="128"/>
  <c r="P1953" i="128"/>
  <c r="N1953" i="128"/>
  <c r="M1953" i="128"/>
  <c r="L1953" i="128"/>
  <c r="K1953" i="128"/>
  <c r="J1953" i="128"/>
  <c r="G1953" i="128"/>
  <c r="F1953" i="128"/>
  <c r="E1953" i="128"/>
  <c r="D1953" i="128"/>
  <c r="C1953" i="128"/>
  <c r="AE1952" i="128"/>
  <c r="P1952" i="128"/>
  <c r="N1952" i="128"/>
  <c r="M1952" i="128"/>
  <c r="L1952" i="128"/>
  <c r="K1952" i="128"/>
  <c r="J1952" i="128"/>
  <c r="G1952" i="128"/>
  <c r="F1952" i="128"/>
  <c r="E1952" i="128"/>
  <c r="D1952" i="128"/>
  <c r="C1952" i="128"/>
  <c r="AE1951" i="128"/>
  <c r="P1951" i="128"/>
  <c r="N1951" i="128"/>
  <c r="M1951" i="128"/>
  <c r="L1951" i="128"/>
  <c r="K1951" i="128"/>
  <c r="J1951" i="128"/>
  <c r="G1951" i="128"/>
  <c r="F1951" i="128"/>
  <c r="E1951" i="128"/>
  <c r="D1951" i="128"/>
  <c r="C1951" i="128"/>
  <c r="AE1950" i="128"/>
  <c r="P1950" i="128"/>
  <c r="N1950" i="128"/>
  <c r="M1950" i="128"/>
  <c r="L1950" i="128"/>
  <c r="K1950" i="128"/>
  <c r="J1950" i="128"/>
  <c r="G1950" i="128"/>
  <c r="F1950" i="128"/>
  <c r="E1950" i="128"/>
  <c r="D1950" i="128"/>
  <c r="C1950" i="128"/>
  <c r="AE1949" i="128"/>
  <c r="P1949" i="128"/>
  <c r="N1949" i="128"/>
  <c r="M1949" i="128"/>
  <c r="L1949" i="128"/>
  <c r="K1949" i="128"/>
  <c r="J1949" i="128"/>
  <c r="G1949" i="128"/>
  <c r="F1949" i="128"/>
  <c r="E1949" i="128"/>
  <c r="D1949" i="128"/>
  <c r="C1949" i="128"/>
  <c r="AE1948" i="128"/>
  <c r="P1948" i="128"/>
  <c r="N1948" i="128"/>
  <c r="M1948" i="128"/>
  <c r="L1948" i="128"/>
  <c r="K1948" i="128"/>
  <c r="J1948" i="128"/>
  <c r="G1948" i="128"/>
  <c r="F1948" i="128"/>
  <c r="E1948" i="128"/>
  <c r="D1948" i="128"/>
  <c r="C1948" i="128"/>
  <c r="AE1947" i="128"/>
  <c r="P1947" i="128"/>
  <c r="N1947" i="128"/>
  <c r="M1947" i="128"/>
  <c r="L1947" i="128"/>
  <c r="K1947" i="128"/>
  <c r="J1947" i="128"/>
  <c r="G1947" i="128"/>
  <c r="F1947" i="128"/>
  <c r="E1947" i="128"/>
  <c r="D1947" i="128"/>
  <c r="C1947" i="128"/>
  <c r="AE1946" i="128"/>
  <c r="P1946" i="128"/>
  <c r="N1946" i="128"/>
  <c r="M1946" i="128"/>
  <c r="L1946" i="128"/>
  <c r="K1946" i="128"/>
  <c r="J1946" i="128"/>
  <c r="G1946" i="128"/>
  <c r="F1946" i="128"/>
  <c r="E1946" i="128"/>
  <c r="D1946" i="128"/>
  <c r="C1946" i="128"/>
  <c r="AE1945" i="128"/>
  <c r="P1945" i="128"/>
  <c r="N1945" i="128"/>
  <c r="M1945" i="128"/>
  <c r="L1945" i="128"/>
  <c r="K1945" i="128"/>
  <c r="J1945" i="128"/>
  <c r="G1945" i="128"/>
  <c r="F1945" i="128"/>
  <c r="E1945" i="128"/>
  <c r="D1945" i="128"/>
  <c r="C1945" i="128"/>
  <c r="AE1944" i="128"/>
  <c r="P1944" i="128"/>
  <c r="N1944" i="128"/>
  <c r="M1944" i="128"/>
  <c r="L1944" i="128"/>
  <c r="K1944" i="128"/>
  <c r="J1944" i="128"/>
  <c r="G1944" i="128"/>
  <c r="F1944" i="128"/>
  <c r="E1944" i="128"/>
  <c r="D1944" i="128"/>
  <c r="C1944" i="128"/>
  <c r="AE1943" i="128"/>
  <c r="P1943" i="128"/>
  <c r="N1943" i="128"/>
  <c r="M1943" i="128"/>
  <c r="L1943" i="128"/>
  <c r="K1943" i="128"/>
  <c r="J1943" i="128"/>
  <c r="G1943" i="128"/>
  <c r="F1943" i="128"/>
  <c r="E1943" i="128"/>
  <c r="D1943" i="128"/>
  <c r="C1943" i="128"/>
  <c r="AE1942" i="128"/>
  <c r="P1942" i="128"/>
  <c r="N1942" i="128"/>
  <c r="M1942" i="128"/>
  <c r="L1942" i="128"/>
  <c r="K1942" i="128"/>
  <c r="J1942" i="128"/>
  <c r="G1942" i="128"/>
  <c r="F1942" i="128"/>
  <c r="E1942" i="128"/>
  <c r="D1942" i="128"/>
  <c r="C1942" i="128"/>
  <c r="AE1941" i="128"/>
  <c r="P1941" i="128"/>
  <c r="N1941" i="128"/>
  <c r="M1941" i="128"/>
  <c r="L1941" i="128"/>
  <c r="K1941" i="128"/>
  <c r="J1941" i="128"/>
  <c r="G1941" i="128"/>
  <c r="F1941" i="128"/>
  <c r="E1941" i="128"/>
  <c r="D1941" i="128"/>
  <c r="C1941" i="128"/>
  <c r="AE1940" i="128"/>
  <c r="P1940" i="128"/>
  <c r="N1940" i="128"/>
  <c r="M1940" i="128"/>
  <c r="L1940" i="128"/>
  <c r="K1940" i="128"/>
  <c r="J1940" i="128"/>
  <c r="G1940" i="128"/>
  <c r="F1940" i="128"/>
  <c r="E1940" i="128"/>
  <c r="D1940" i="128"/>
  <c r="C1940" i="128"/>
  <c r="AE1939" i="128"/>
  <c r="P1939" i="128"/>
  <c r="N1939" i="128"/>
  <c r="M1939" i="128"/>
  <c r="L1939" i="128"/>
  <c r="K1939" i="128"/>
  <c r="J1939" i="128"/>
  <c r="G1939" i="128"/>
  <c r="F1939" i="128"/>
  <c r="E1939" i="128"/>
  <c r="D1939" i="128"/>
  <c r="C1939" i="128"/>
  <c r="AE1938" i="128"/>
  <c r="P1938" i="128"/>
  <c r="N1938" i="128"/>
  <c r="M1938" i="128"/>
  <c r="L1938" i="128"/>
  <c r="K1938" i="128"/>
  <c r="J1938" i="128"/>
  <c r="G1938" i="128"/>
  <c r="F1938" i="128"/>
  <c r="E1938" i="128"/>
  <c r="D1938" i="128"/>
  <c r="C1938" i="128"/>
  <c r="AE1937" i="128"/>
  <c r="P1937" i="128"/>
  <c r="N1937" i="128"/>
  <c r="M1937" i="128"/>
  <c r="L1937" i="128"/>
  <c r="K1937" i="128"/>
  <c r="J1937" i="128"/>
  <c r="G1937" i="128"/>
  <c r="F1937" i="128"/>
  <c r="E1937" i="128"/>
  <c r="D1937" i="128"/>
  <c r="C1937" i="128"/>
  <c r="AE1936" i="128"/>
  <c r="P1936" i="128"/>
  <c r="N1936" i="128"/>
  <c r="M1936" i="128"/>
  <c r="L1936" i="128"/>
  <c r="K1936" i="128"/>
  <c r="J1936" i="128"/>
  <c r="G1936" i="128"/>
  <c r="F1936" i="128"/>
  <c r="E1936" i="128"/>
  <c r="D1936" i="128"/>
  <c r="C1936" i="128"/>
  <c r="AE1935" i="128"/>
  <c r="P1935" i="128"/>
  <c r="N1935" i="128"/>
  <c r="M1935" i="128"/>
  <c r="L1935" i="128"/>
  <c r="K1935" i="128"/>
  <c r="J1935" i="128"/>
  <c r="G1935" i="128"/>
  <c r="F1935" i="128"/>
  <c r="E1935" i="128"/>
  <c r="D1935" i="128"/>
  <c r="C1935" i="128"/>
  <c r="AE1934" i="128"/>
  <c r="P1934" i="128"/>
  <c r="N1934" i="128"/>
  <c r="M1934" i="128"/>
  <c r="L1934" i="128"/>
  <c r="K1934" i="128"/>
  <c r="J1934" i="128"/>
  <c r="G1934" i="128"/>
  <c r="F1934" i="128"/>
  <c r="E1934" i="128"/>
  <c r="D1934" i="128"/>
  <c r="C1934" i="128"/>
  <c r="AE1933" i="128"/>
  <c r="P1933" i="128"/>
  <c r="N1933" i="128"/>
  <c r="M1933" i="128"/>
  <c r="L1933" i="128"/>
  <c r="K1933" i="128"/>
  <c r="J1933" i="128"/>
  <c r="G1933" i="128"/>
  <c r="F1933" i="128"/>
  <c r="E1933" i="128"/>
  <c r="D1933" i="128"/>
  <c r="C1933" i="128"/>
  <c r="AE1932" i="128"/>
  <c r="P1932" i="128"/>
  <c r="N1932" i="128"/>
  <c r="M1932" i="128"/>
  <c r="L1932" i="128"/>
  <c r="K1932" i="128"/>
  <c r="J1932" i="128"/>
  <c r="G1932" i="128"/>
  <c r="F1932" i="128"/>
  <c r="E1932" i="128"/>
  <c r="D1932" i="128"/>
  <c r="C1932" i="128"/>
  <c r="AE1931" i="128"/>
  <c r="P1931" i="128"/>
  <c r="N1931" i="128"/>
  <c r="M1931" i="128"/>
  <c r="L1931" i="128"/>
  <c r="K1931" i="128"/>
  <c r="J1931" i="128"/>
  <c r="G1931" i="128"/>
  <c r="F1931" i="128"/>
  <c r="E1931" i="128"/>
  <c r="D1931" i="128"/>
  <c r="C1931" i="128"/>
  <c r="AE1930" i="128"/>
  <c r="P1930" i="128"/>
  <c r="N1930" i="128"/>
  <c r="M1930" i="128"/>
  <c r="L1930" i="128"/>
  <c r="K1930" i="128"/>
  <c r="J1930" i="128"/>
  <c r="G1930" i="128"/>
  <c r="F1930" i="128"/>
  <c r="E1930" i="128"/>
  <c r="D1930" i="128"/>
  <c r="C1930" i="128"/>
  <c r="AE1929" i="128"/>
  <c r="P1929" i="128"/>
  <c r="N1929" i="128"/>
  <c r="M1929" i="128"/>
  <c r="L1929" i="128"/>
  <c r="K1929" i="128"/>
  <c r="J1929" i="128"/>
  <c r="G1929" i="128"/>
  <c r="F1929" i="128"/>
  <c r="E1929" i="128"/>
  <c r="D1929" i="128"/>
  <c r="C1929" i="128"/>
  <c r="AE1928" i="128"/>
  <c r="P1928" i="128"/>
  <c r="N1928" i="128"/>
  <c r="M1928" i="128"/>
  <c r="L1928" i="128"/>
  <c r="K1928" i="128"/>
  <c r="J1928" i="128"/>
  <c r="G1928" i="128"/>
  <c r="F1928" i="128"/>
  <c r="E1928" i="128"/>
  <c r="D1928" i="128"/>
  <c r="C1928" i="128"/>
  <c r="AE1927" i="128"/>
  <c r="P1927" i="128"/>
  <c r="N1927" i="128"/>
  <c r="M1927" i="128"/>
  <c r="L1927" i="128"/>
  <c r="K1927" i="128"/>
  <c r="J1927" i="128"/>
  <c r="G1927" i="128"/>
  <c r="F1927" i="128"/>
  <c r="E1927" i="128"/>
  <c r="D1927" i="128"/>
  <c r="C1927" i="128"/>
  <c r="AE1926" i="128"/>
  <c r="P1926" i="128"/>
  <c r="N1926" i="128"/>
  <c r="M1926" i="128"/>
  <c r="L1926" i="128"/>
  <c r="K1926" i="128"/>
  <c r="J1926" i="128"/>
  <c r="G1926" i="128"/>
  <c r="F1926" i="128"/>
  <c r="E1926" i="128"/>
  <c r="D1926" i="128"/>
  <c r="C1926" i="128"/>
  <c r="AE1925" i="128"/>
  <c r="P1925" i="128"/>
  <c r="N1925" i="128"/>
  <c r="M1925" i="128"/>
  <c r="L1925" i="128"/>
  <c r="K1925" i="128"/>
  <c r="J1925" i="128"/>
  <c r="G1925" i="128"/>
  <c r="F1925" i="128"/>
  <c r="E1925" i="128"/>
  <c r="D1925" i="128"/>
  <c r="C1925" i="128"/>
  <c r="AE1924" i="128"/>
  <c r="P1924" i="128"/>
  <c r="N1924" i="128"/>
  <c r="M1924" i="128"/>
  <c r="L1924" i="128"/>
  <c r="K1924" i="128"/>
  <c r="J1924" i="128"/>
  <c r="G1924" i="128"/>
  <c r="F1924" i="128"/>
  <c r="E1924" i="128"/>
  <c r="D1924" i="128"/>
  <c r="C1924" i="128"/>
  <c r="AE1923" i="128"/>
  <c r="P1923" i="128"/>
  <c r="N1923" i="128"/>
  <c r="M1923" i="128"/>
  <c r="L1923" i="128"/>
  <c r="K1923" i="128"/>
  <c r="J1923" i="128"/>
  <c r="G1923" i="128"/>
  <c r="F1923" i="128"/>
  <c r="E1923" i="128"/>
  <c r="D1923" i="128"/>
  <c r="C1923" i="128"/>
  <c r="AE1922" i="128"/>
  <c r="P1922" i="128"/>
  <c r="N1922" i="128"/>
  <c r="M1922" i="128"/>
  <c r="L1922" i="128"/>
  <c r="K1922" i="128"/>
  <c r="J1922" i="128"/>
  <c r="G1922" i="128"/>
  <c r="F1922" i="128"/>
  <c r="E1922" i="128"/>
  <c r="D1922" i="128"/>
  <c r="C1922" i="128"/>
  <c r="AE1921" i="128"/>
  <c r="P1921" i="128"/>
  <c r="N1921" i="128"/>
  <c r="M1921" i="128"/>
  <c r="L1921" i="128"/>
  <c r="K1921" i="128"/>
  <c r="J1921" i="128"/>
  <c r="G1921" i="128"/>
  <c r="F1921" i="128"/>
  <c r="E1921" i="128"/>
  <c r="D1921" i="128"/>
  <c r="C1921" i="128"/>
  <c r="N1920" i="128"/>
  <c r="AE1920" i="128" s="1"/>
  <c r="M1920" i="128"/>
  <c r="L1920" i="128"/>
  <c r="K1920" i="128"/>
  <c r="J1920" i="128"/>
  <c r="G1920" i="128"/>
  <c r="F1920" i="128"/>
  <c r="E1920" i="128"/>
  <c r="D1920" i="128"/>
  <c r="C1920" i="128"/>
  <c r="P1918" i="128"/>
  <c r="N1918" i="128"/>
  <c r="AE1918" i="128" s="1"/>
  <c r="M1918" i="128"/>
  <c r="L1918" i="128"/>
  <c r="K1918" i="128"/>
  <c r="J1918" i="128"/>
  <c r="G1918" i="128"/>
  <c r="F1918" i="128"/>
  <c r="E1918" i="128"/>
  <c r="D1918" i="128"/>
  <c r="C1918" i="128"/>
  <c r="P1917" i="128"/>
  <c r="N1917" i="128"/>
  <c r="AE1917" i="128" s="1"/>
  <c r="M1917" i="128"/>
  <c r="L1917" i="128"/>
  <c r="K1917" i="128"/>
  <c r="J1917" i="128"/>
  <c r="G1917" i="128"/>
  <c r="F1917" i="128"/>
  <c r="E1917" i="128"/>
  <c r="D1917" i="128"/>
  <c r="C1917" i="128"/>
  <c r="P1916" i="128"/>
  <c r="N1916" i="128"/>
  <c r="AE1916" i="128" s="1"/>
  <c r="M1916" i="128"/>
  <c r="L1916" i="128"/>
  <c r="K1916" i="128"/>
  <c r="J1916" i="128"/>
  <c r="G1916" i="128"/>
  <c r="F1916" i="128"/>
  <c r="E1916" i="128"/>
  <c r="D1916" i="128"/>
  <c r="C1916" i="128"/>
  <c r="P1915" i="128"/>
  <c r="N1915" i="128"/>
  <c r="AE1915" i="128" s="1"/>
  <c r="M1915" i="128"/>
  <c r="L1915" i="128"/>
  <c r="K1915" i="128"/>
  <c r="J1915" i="128"/>
  <c r="G1915" i="128"/>
  <c r="F1915" i="128"/>
  <c r="E1915" i="128"/>
  <c r="D1915" i="128"/>
  <c r="C1915" i="128"/>
  <c r="P1914" i="128"/>
  <c r="N1914" i="128"/>
  <c r="AE1914" i="128" s="1"/>
  <c r="M1914" i="128"/>
  <c r="L1914" i="128"/>
  <c r="K1914" i="128"/>
  <c r="J1914" i="128"/>
  <c r="G1914" i="128"/>
  <c r="F1914" i="128"/>
  <c r="E1914" i="128"/>
  <c r="D1914" i="128"/>
  <c r="C1914" i="128"/>
  <c r="P1913" i="128"/>
  <c r="N1913" i="128"/>
  <c r="AE1913" i="128" s="1"/>
  <c r="M1913" i="128"/>
  <c r="L1913" i="128"/>
  <c r="K1913" i="128"/>
  <c r="J1913" i="128"/>
  <c r="G1913" i="128"/>
  <c r="F1913" i="128"/>
  <c r="E1913" i="128"/>
  <c r="D1913" i="128"/>
  <c r="C1913" i="128"/>
  <c r="P1912" i="128"/>
  <c r="N1912" i="128"/>
  <c r="AE1912" i="128" s="1"/>
  <c r="M1912" i="128"/>
  <c r="L1912" i="128"/>
  <c r="K1912" i="128"/>
  <c r="J1912" i="128"/>
  <c r="G1912" i="128"/>
  <c r="F1912" i="128"/>
  <c r="E1912" i="128"/>
  <c r="D1912" i="128"/>
  <c r="C1912" i="128"/>
  <c r="P1911" i="128"/>
  <c r="N1911" i="128"/>
  <c r="AE1911" i="128" s="1"/>
  <c r="M1911" i="128"/>
  <c r="L1911" i="128"/>
  <c r="K1911" i="128"/>
  <c r="J1911" i="128"/>
  <c r="G1911" i="128"/>
  <c r="F1911" i="128"/>
  <c r="E1911" i="128"/>
  <c r="D1911" i="128"/>
  <c r="C1911" i="128"/>
  <c r="P1910" i="128"/>
  <c r="N1910" i="128"/>
  <c r="AE1910" i="128" s="1"/>
  <c r="M1910" i="128"/>
  <c r="L1910" i="128"/>
  <c r="K1910" i="128"/>
  <c r="J1910" i="128"/>
  <c r="G1910" i="128"/>
  <c r="F1910" i="128"/>
  <c r="E1910" i="128"/>
  <c r="D1910" i="128"/>
  <c r="C1910" i="128"/>
  <c r="P1909" i="128"/>
  <c r="N1909" i="128"/>
  <c r="AE1909" i="128" s="1"/>
  <c r="M1909" i="128"/>
  <c r="L1909" i="128"/>
  <c r="K1909" i="128"/>
  <c r="J1909" i="128"/>
  <c r="G1909" i="128"/>
  <c r="F1909" i="128"/>
  <c r="E1909" i="128"/>
  <c r="D1909" i="128"/>
  <c r="C1909" i="128"/>
  <c r="P1908" i="128"/>
  <c r="N1908" i="128"/>
  <c r="AE1908" i="128" s="1"/>
  <c r="M1908" i="128"/>
  <c r="L1908" i="128"/>
  <c r="K1908" i="128"/>
  <c r="J1908" i="128"/>
  <c r="G1908" i="128"/>
  <c r="F1908" i="128"/>
  <c r="E1908" i="128"/>
  <c r="D1908" i="128"/>
  <c r="C1908" i="128"/>
  <c r="P1907" i="128"/>
  <c r="N1907" i="128"/>
  <c r="AE1907" i="128" s="1"/>
  <c r="M1907" i="128"/>
  <c r="L1907" i="128"/>
  <c r="K1907" i="128"/>
  <c r="J1907" i="128"/>
  <c r="G1907" i="128"/>
  <c r="F1907" i="128"/>
  <c r="E1907" i="128"/>
  <c r="D1907" i="128"/>
  <c r="C1907" i="128"/>
  <c r="P1906" i="128"/>
  <c r="N1906" i="128"/>
  <c r="AE1906" i="128" s="1"/>
  <c r="M1906" i="128"/>
  <c r="L1906" i="128"/>
  <c r="K1906" i="128"/>
  <c r="J1906" i="128"/>
  <c r="G1906" i="128"/>
  <c r="F1906" i="128"/>
  <c r="E1906" i="128"/>
  <c r="D1906" i="128"/>
  <c r="C1906" i="128"/>
  <c r="P1905" i="128"/>
  <c r="N1905" i="128"/>
  <c r="AE1905" i="128" s="1"/>
  <c r="M1905" i="128"/>
  <c r="L1905" i="128"/>
  <c r="K1905" i="128"/>
  <c r="J1905" i="128"/>
  <c r="G1905" i="128"/>
  <c r="F1905" i="128"/>
  <c r="E1905" i="128"/>
  <c r="D1905" i="128"/>
  <c r="C1905" i="128"/>
  <c r="P1904" i="128"/>
  <c r="N1904" i="128"/>
  <c r="AE1904" i="128" s="1"/>
  <c r="M1904" i="128"/>
  <c r="L1904" i="128"/>
  <c r="K1904" i="128"/>
  <c r="J1904" i="128"/>
  <c r="G1904" i="128"/>
  <c r="F1904" i="128"/>
  <c r="E1904" i="128"/>
  <c r="D1904" i="128"/>
  <c r="C1904" i="128"/>
  <c r="P1903" i="128"/>
  <c r="N1903" i="128"/>
  <c r="AE1903" i="128" s="1"/>
  <c r="M1903" i="128"/>
  <c r="L1903" i="128"/>
  <c r="K1903" i="128"/>
  <c r="J1903" i="128"/>
  <c r="G1903" i="128"/>
  <c r="F1903" i="128"/>
  <c r="E1903" i="128"/>
  <c r="D1903" i="128"/>
  <c r="C1903" i="128"/>
  <c r="P1902" i="128"/>
  <c r="N1902" i="128"/>
  <c r="AE1902" i="128" s="1"/>
  <c r="M1902" i="128"/>
  <c r="L1902" i="128"/>
  <c r="K1902" i="128"/>
  <c r="J1902" i="128"/>
  <c r="G1902" i="128"/>
  <c r="F1902" i="128"/>
  <c r="E1902" i="128"/>
  <c r="D1902" i="128"/>
  <c r="C1902" i="128"/>
  <c r="P1901" i="128"/>
  <c r="N1901" i="128"/>
  <c r="AE1901" i="128" s="1"/>
  <c r="M1901" i="128"/>
  <c r="L1901" i="128"/>
  <c r="K1901" i="128"/>
  <c r="J1901" i="128"/>
  <c r="G1901" i="128"/>
  <c r="F1901" i="128"/>
  <c r="E1901" i="128"/>
  <c r="D1901" i="128"/>
  <c r="C1901" i="128"/>
  <c r="P1900" i="128"/>
  <c r="N1900" i="128"/>
  <c r="AE1900" i="128" s="1"/>
  <c r="M1900" i="128"/>
  <c r="L1900" i="128"/>
  <c r="K1900" i="128"/>
  <c r="J1900" i="128"/>
  <c r="G1900" i="128"/>
  <c r="F1900" i="128"/>
  <c r="E1900" i="128"/>
  <c r="D1900" i="128"/>
  <c r="C1900" i="128"/>
  <c r="P1899" i="128"/>
  <c r="N1899" i="128"/>
  <c r="AE1899" i="128" s="1"/>
  <c r="M1899" i="128"/>
  <c r="L1899" i="128"/>
  <c r="K1899" i="128"/>
  <c r="J1899" i="128"/>
  <c r="G1899" i="128"/>
  <c r="F1899" i="128"/>
  <c r="E1899" i="128"/>
  <c r="D1899" i="128"/>
  <c r="C1899" i="128"/>
  <c r="P1898" i="128"/>
  <c r="N1898" i="128"/>
  <c r="AE1898" i="128" s="1"/>
  <c r="M1898" i="128"/>
  <c r="L1898" i="128"/>
  <c r="K1898" i="128"/>
  <c r="J1898" i="128"/>
  <c r="G1898" i="128"/>
  <c r="F1898" i="128"/>
  <c r="E1898" i="128"/>
  <c r="D1898" i="128"/>
  <c r="C1898" i="128"/>
  <c r="P1897" i="128"/>
  <c r="N1897" i="128"/>
  <c r="AE1897" i="128" s="1"/>
  <c r="M1897" i="128"/>
  <c r="L1897" i="128"/>
  <c r="K1897" i="128"/>
  <c r="J1897" i="128"/>
  <c r="G1897" i="128"/>
  <c r="F1897" i="128"/>
  <c r="E1897" i="128"/>
  <c r="D1897" i="128"/>
  <c r="C1897" i="128"/>
  <c r="P1896" i="128"/>
  <c r="N1896" i="128"/>
  <c r="AE1896" i="128" s="1"/>
  <c r="M1896" i="128"/>
  <c r="L1896" i="128"/>
  <c r="K1896" i="128"/>
  <c r="J1896" i="128"/>
  <c r="G1896" i="128"/>
  <c r="F1896" i="128"/>
  <c r="E1896" i="128"/>
  <c r="D1896" i="128"/>
  <c r="C1896" i="128"/>
  <c r="P1895" i="128"/>
  <c r="N1895" i="128"/>
  <c r="AE1895" i="128" s="1"/>
  <c r="M1895" i="128"/>
  <c r="L1895" i="128"/>
  <c r="K1895" i="128"/>
  <c r="J1895" i="128"/>
  <c r="G1895" i="128"/>
  <c r="F1895" i="128"/>
  <c r="E1895" i="128"/>
  <c r="D1895" i="128"/>
  <c r="C1895" i="128"/>
  <c r="P1894" i="128"/>
  <c r="N1894" i="128"/>
  <c r="AE1894" i="128" s="1"/>
  <c r="M1894" i="128"/>
  <c r="L1894" i="128"/>
  <c r="K1894" i="128"/>
  <c r="J1894" i="128"/>
  <c r="G1894" i="128"/>
  <c r="F1894" i="128"/>
  <c r="E1894" i="128"/>
  <c r="D1894" i="128"/>
  <c r="C1894" i="128"/>
  <c r="P1893" i="128"/>
  <c r="N1893" i="128"/>
  <c r="AE1893" i="128" s="1"/>
  <c r="M1893" i="128"/>
  <c r="L1893" i="128"/>
  <c r="K1893" i="128"/>
  <c r="J1893" i="128"/>
  <c r="G1893" i="128"/>
  <c r="F1893" i="128"/>
  <c r="E1893" i="128"/>
  <c r="D1893" i="128"/>
  <c r="C1893" i="128"/>
  <c r="P1892" i="128"/>
  <c r="N1892" i="128"/>
  <c r="AE1892" i="128" s="1"/>
  <c r="M1892" i="128"/>
  <c r="L1892" i="128"/>
  <c r="K1892" i="128"/>
  <c r="J1892" i="128"/>
  <c r="G1892" i="128"/>
  <c r="F1892" i="128"/>
  <c r="E1892" i="128"/>
  <c r="D1892" i="128"/>
  <c r="C1892" i="128"/>
  <c r="P1891" i="128"/>
  <c r="N1891" i="128"/>
  <c r="AE1891" i="128" s="1"/>
  <c r="M1891" i="128"/>
  <c r="L1891" i="128"/>
  <c r="K1891" i="128"/>
  <c r="J1891" i="128"/>
  <c r="G1891" i="128"/>
  <c r="F1891" i="128"/>
  <c r="E1891" i="128"/>
  <c r="D1891" i="128"/>
  <c r="C1891" i="128"/>
  <c r="P1890" i="128"/>
  <c r="N1890" i="128"/>
  <c r="AE1890" i="128" s="1"/>
  <c r="M1890" i="128"/>
  <c r="L1890" i="128"/>
  <c r="K1890" i="128"/>
  <c r="J1890" i="128"/>
  <c r="G1890" i="128"/>
  <c r="F1890" i="128"/>
  <c r="E1890" i="128"/>
  <c r="D1890" i="128"/>
  <c r="C1890" i="128"/>
  <c r="P1889" i="128"/>
  <c r="N1889" i="128"/>
  <c r="AE1889" i="128" s="1"/>
  <c r="M1889" i="128"/>
  <c r="L1889" i="128"/>
  <c r="K1889" i="128"/>
  <c r="J1889" i="128"/>
  <c r="G1889" i="128"/>
  <c r="F1889" i="128"/>
  <c r="E1889" i="128"/>
  <c r="D1889" i="128"/>
  <c r="C1889" i="128"/>
  <c r="P1888" i="128"/>
  <c r="N1888" i="128"/>
  <c r="AE1888" i="128" s="1"/>
  <c r="M1888" i="128"/>
  <c r="L1888" i="128"/>
  <c r="K1888" i="128"/>
  <c r="J1888" i="128"/>
  <c r="G1888" i="128"/>
  <c r="F1888" i="128"/>
  <c r="E1888" i="128"/>
  <c r="D1888" i="128"/>
  <c r="C1888" i="128"/>
  <c r="P1887" i="128"/>
  <c r="N1887" i="128"/>
  <c r="AE1887" i="128" s="1"/>
  <c r="M1887" i="128"/>
  <c r="L1887" i="128"/>
  <c r="K1887" i="128"/>
  <c r="J1887" i="128"/>
  <c r="G1887" i="128"/>
  <c r="F1887" i="128"/>
  <c r="E1887" i="128"/>
  <c r="D1887" i="128"/>
  <c r="C1887" i="128"/>
  <c r="P1886" i="128"/>
  <c r="N1886" i="128"/>
  <c r="AE1886" i="128" s="1"/>
  <c r="M1886" i="128"/>
  <c r="L1886" i="128"/>
  <c r="K1886" i="128"/>
  <c r="J1886" i="128"/>
  <c r="G1886" i="128"/>
  <c r="F1886" i="128"/>
  <c r="E1886" i="128"/>
  <c r="D1886" i="128"/>
  <c r="C1886" i="128"/>
  <c r="P1885" i="128"/>
  <c r="N1885" i="128"/>
  <c r="AE1885" i="128" s="1"/>
  <c r="M1885" i="128"/>
  <c r="L1885" i="128"/>
  <c r="K1885" i="128"/>
  <c r="J1885" i="128"/>
  <c r="G1885" i="128"/>
  <c r="F1885" i="128"/>
  <c r="E1885" i="128"/>
  <c r="D1885" i="128"/>
  <c r="C1885" i="128"/>
  <c r="P1884" i="128"/>
  <c r="N1884" i="128"/>
  <c r="AE1884" i="128" s="1"/>
  <c r="M1884" i="128"/>
  <c r="L1884" i="128"/>
  <c r="K1884" i="128"/>
  <c r="J1884" i="128"/>
  <c r="G1884" i="128"/>
  <c r="F1884" i="128"/>
  <c r="E1884" i="128"/>
  <c r="D1884" i="128"/>
  <c r="C1884" i="128"/>
  <c r="P1883" i="128"/>
  <c r="N1883" i="128"/>
  <c r="AE1883" i="128" s="1"/>
  <c r="M1883" i="128"/>
  <c r="L1883" i="128"/>
  <c r="K1883" i="128"/>
  <c r="J1883" i="128"/>
  <c r="G1883" i="128"/>
  <c r="F1883" i="128"/>
  <c r="E1883" i="128"/>
  <c r="D1883" i="128"/>
  <c r="C1883" i="128"/>
  <c r="P1882" i="128"/>
  <c r="N1882" i="128"/>
  <c r="AE1882" i="128" s="1"/>
  <c r="M1882" i="128"/>
  <c r="L1882" i="128"/>
  <c r="K1882" i="128"/>
  <c r="J1882" i="128"/>
  <c r="G1882" i="128"/>
  <c r="F1882" i="128"/>
  <c r="E1882" i="128"/>
  <c r="D1882" i="128"/>
  <c r="C1882" i="128"/>
  <c r="P1881" i="128"/>
  <c r="N1881" i="128"/>
  <c r="AE1881" i="128" s="1"/>
  <c r="M1881" i="128"/>
  <c r="L1881" i="128"/>
  <c r="K1881" i="128"/>
  <c r="J1881" i="128"/>
  <c r="G1881" i="128"/>
  <c r="F1881" i="128"/>
  <c r="E1881" i="128"/>
  <c r="D1881" i="128"/>
  <c r="C1881" i="128"/>
  <c r="P1880" i="128"/>
  <c r="N1880" i="128"/>
  <c r="AE1880" i="128" s="1"/>
  <c r="M1880" i="128"/>
  <c r="L1880" i="128"/>
  <c r="K1880" i="128"/>
  <c r="J1880" i="128"/>
  <c r="G1880" i="128"/>
  <c r="F1880" i="128"/>
  <c r="E1880" i="128"/>
  <c r="D1880" i="128"/>
  <c r="C1880" i="128"/>
  <c r="P1879" i="128"/>
  <c r="N1879" i="128"/>
  <c r="AE1879" i="128" s="1"/>
  <c r="M1879" i="128"/>
  <c r="L1879" i="128"/>
  <c r="K1879" i="128"/>
  <c r="J1879" i="128"/>
  <c r="G1879" i="128"/>
  <c r="F1879" i="128"/>
  <c r="E1879" i="128"/>
  <c r="D1879" i="128"/>
  <c r="C1879" i="128"/>
  <c r="M1878" i="128"/>
  <c r="L1878" i="128"/>
  <c r="K1878" i="128"/>
  <c r="J1878" i="128"/>
  <c r="G1878" i="128"/>
  <c r="F1878" i="128"/>
  <c r="E1878" i="128"/>
  <c r="D1878" i="128"/>
  <c r="C1878" i="128"/>
  <c r="P1876" i="128"/>
  <c r="N1876" i="128"/>
  <c r="AE1876" i="128" s="1"/>
  <c r="M1876" i="128"/>
  <c r="L1876" i="128"/>
  <c r="K1876" i="128"/>
  <c r="J1876" i="128"/>
  <c r="G1876" i="128"/>
  <c r="F1876" i="128"/>
  <c r="E1876" i="128"/>
  <c r="D1876" i="128"/>
  <c r="C1876" i="128"/>
  <c r="P1875" i="128"/>
  <c r="N1875" i="128"/>
  <c r="AE1875" i="128" s="1"/>
  <c r="M1875" i="128"/>
  <c r="L1875" i="128"/>
  <c r="K1875" i="128"/>
  <c r="J1875" i="128"/>
  <c r="G1875" i="128"/>
  <c r="F1875" i="128"/>
  <c r="E1875" i="128"/>
  <c r="D1875" i="128"/>
  <c r="C1875" i="128"/>
  <c r="P1874" i="128"/>
  <c r="N1874" i="128"/>
  <c r="AE1874" i="128" s="1"/>
  <c r="M1874" i="128"/>
  <c r="L1874" i="128"/>
  <c r="K1874" i="128"/>
  <c r="J1874" i="128"/>
  <c r="G1874" i="128"/>
  <c r="F1874" i="128"/>
  <c r="E1874" i="128"/>
  <c r="D1874" i="128"/>
  <c r="C1874" i="128"/>
  <c r="P1873" i="128"/>
  <c r="N1873" i="128"/>
  <c r="AE1873" i="128" s="1"/>
  <c r="M1873" i="128"/>
  <c r="L1873" i="128"/>
  <c r="K1873" i="128"/>
  <c r="J1873" i="128"/>
  <c r="G1873" i="128"/>
  <c r="F1873" i="128"/>
  <c r="E1873" i="128"/>
  <c r="D1873" i="128"/>
  <c r="C1873" i="128"/>
  <c r="P1872" i="128"/>
  <c r="N1872" i="128"/>
  <c r="AE1872" i="128" s="1"/>
  <c r="M1872" i="128"/>
  <c r="L1872" i="128"/>
  <c r="K1872" i="128"/>
  <c r="J1872" i="128"/>
  <c r="G1872" i="128"/>
  <c r="F1872" i="128"/>
  <c r="E1872" i="128"/>
  <c r="D1872" i="128"/>
  <c r="C1872" i="128"/>
  <c r="P1871" i="128"/>
  <c r="N1871" i="128"/>
  <c r="AE1871" i="128" s="1"/>
  <c r="M1871" i="128"/>
  <c r="L1871" i="128"/>
  <c r="K1871" i="128"/>
  <c r="J1871" i="128"/>
  <c r="G1871" i="128"/>
  <c r="F1871" i="128"/>
  <c r="E1871" i="128"/>
  <c r="D1871" i="128"/>
  <c r="C1871" i="128"/>
  <c r="P1870" i="128"/>
  <c r="N1870" i="128"/>
  <c r="AE1870" i="128" s="1"/>
  <c r="M1870" i="128"/>
  <c r="L1870" i="128"/>
  <c r="K1870" i="128"/>
  <c r="J1870" i="128"/>
  <c r="G1870" i="128"/>
  <c r="F1870" i="128"/>
  <c r="E1870" i="128"/>
  <c r="D1870" i="128"/>
  <c r="C1870" i="128"/>
  <c r="P1869" i="128"/>
  <c r="N1869" i="128"/>
  <c r="AE1869" i="128" s="1"/>
  <c r="M1869" i="128"/>
  <c r="L1869" i="128"/>
  <c r="K1869" i="128"/>
  <c r="J1869" i="128"/>
  <c r="G1869" i="128"/>
  <c r="F1869" i="128"/>
  <c r="E1869" i="128"/>
  <c r="D1869" i="128"/>
  <c r="C1869" i="128"/>
  <c r="P1868" i="128"/>
  <c r="N1868" i="128"/>
  <c r="AE1868" i="128" s="1"/>
  <c r="M1868" i="128"/>
  <c r="L1868" i="128"/>
  <c r="K1868" i="128"/>
  <c r="J1868" i="128"/>
  <c r="G1868" i="128"/>
  <c r="F1868" i="128"/>
  <c r="E1868" i="128"/>
  <c r="D1868" i="128"/>
  <c r="C1868" i="128"/>
  <c r="P1867" i="128"/>
  <c r="N1867" i="128"/>
  <c r="AE1867" i="128" s="1"/>
  <c r="M1867" i="128"/>
  <c r="L1867" i="128"/>
  <c r="K1867" i="128"/>
  <c r="J1867" i="128"/>
  <c r="G1867" i="128"/>
  <c r="F1867" i="128"/>
  <c r="E1867" i="128"/>
  <c r="D1867" i="128"/>
  <c r="C1867" i="128"/>
  <c r="P1866" i="128"/>
  <c r="N1866" i="128"/>
  <c r="AE1866" i="128" s="1"/>
  <c r="M1866" i="128"/>
  <c r="L1866" i="128"/>
  <c r="K1866" i="128"/>
  <c r="J1866" i="128"/>
  <c r="G1866" i="128"/>
  <c r="F1866" i="128"/>
  <c r="E1866" i="128"/>
  <c r="D1866" i="128"/>
  <c r="C1866" i="128"/>
  <c r="P1865" i="128"/>
  <c r="N1865" i="128"/>
  <c r="AE1865" i="128" s="1"/>
  <c r="M1865" i="128"/>
  <c r="L1865" i="128"/>
  <c r="K1865" i="128"/>
  <c r="J1865" i="128"/>
  <c r="G1865" i="128"/>
  <c r="F1865" i="128"/>
  <c r="E1865" i="128"/>
  <c r="D1865" i="128"/>
  <c r="C1865" i="128"/>
  <c r="P1864" i="128"/>
  <c r="N1864" i="128"/>
  <c r="AE1864" i="128" s="1"/>
  <c r="M1864" i="128"/>
  <c r="L1864" i="128"/>
  <c r="K1864" i="128"/>
  <c r="J1864" i="128"/>
  <c r="G1864" i="128"/>
  <c r="F1864" i="128"/>
  <c r="E1864" i="128"/>
  <c r="D1864" i="128"/>
  <c r="C1864" i="128"/>
  <c r="P1863" i="128"/>
  <c r="N1863" i="128"/>
  <c r="AE1863" i="128" s="1"/>
  <c r="M1863" i="128"/>
  <c r="L1863" i="128"/>
  <c r="K1863" i="128"/>
  <c r="J1863" i="128"/>
  <c r="G1863" i="128"/>
  <c r="F1863" i="128"/>
  <c r="E1863" i="128"/>
  <c r="D1863" i="128"/>
  <c r="C1863" i="128"/>
  <c r="P1862" i="128"/>
  <c r="N1862" i="128"/>
  <c r="AE1862" i="128" s="1"/>
  <c r="M1862" i="128"/>
  <c r="L1862" i="128"/>
  <c r="K1862" i="128"/>
  <c r="J1862" i="128"/>
  <c r="G1862" i="128"/>
  <c r="F1862" i="128"/>
  <c r="E1862" i="128"/>
  <c r="D1862" i="128"/>
  <c r="C1862" i="128"/>
  <c r="P1861" i="128"/>
  <c r="N1861" i="128"/>
  <c r="AE1861" i="128" s="1"/>
  <c r="M1861" i="128"/>
  <c r="L1861" i="128"/>
  <c r="K1861" i="128"/>
  <c r="J1861" i="128"/>
  <c r="G1861" i="128"/>
  <c r="F1861" i="128"/>
  <c r="E1861" i="128"/>
  <c r="D1861" i="128"/>
  <c r="C1861" i="128"/>
  <c r="P1860" i="128"/>
  <c r="N1860" i="128"/>
  <c r="AE1860" i="128" s="1"/>
  <c r="M1860" i="128"/>
  <c r="L1860" i="128"/>
  <c r="K1860" i="128"/>
  <c r="J1860" i="128"/>
  <c r="G1860" i="128"/>
  <c r="F1860" i="128"/>
  <c r="E1860" i="128"/>
  <c r="D1860" i="128"/>
  <c r="C1860" i="128"/>
  <c r="P1859" i="128"/>
  <c r="N1859" i="128"/>
  <c r="AE1859" i="128" s="1"/>
  <c r="M1859" i="128"/>
  <c r="L1859" i="128"/>
  <c r="K1859" i="128"/>
  <c r="J1859" i="128"/>
  <c r="G1859" i="128"/>
  <c r="F1859" i="128"/>
  <c r="E1859" i="128"/>
  <c r="D1859" i="128"/>
  <c r="C1859" i="128"/>
  <c r="P1858" i="128"/>
  <c r="N1858" i="128"/>
  <c r="AE1858" i="128" s="1"/>
  <c r="M1858" i="128"/>
  <c r="L1858" i="128"/>
  <c r="K1858" i="128"/>
  <c r="J1858" i="128"/>
  <c r="G1858" i="128"/>
  <c r="F1858" i="128"/>
  <c r="E1858" i="128"/>
  <c r="D1858" i="128"/>
  <c r="C1858" i="128"/>
  <c r="P1857" i="128"/>
  <c r="N1857" i="128"/>
  <c r="AE1857" i="128" s="1"/>
  <c r="M1857" i="128"/>
  <c r="L1857" i="128"/>
  <c r="K1857" i="128"/>
  <c r="J1857" i="128"/>
  <c r="G1857" i="128"/>
  <c r="F1857" i="128"/>
  <c r="E1857" i="128"/>
  <c r="D1857" i="128"/>
  <c r="C1857" i="128"/>
  <c r="P1856" i="128"/>
  <c r="N1856" i="128"/>
  <c r="AE1856" i="128" s="1"/>
  <c r="M1856" i="128"/>
  <c r="L1856" i="128"/>
  <c r="K1856" i="128"/>
  <c r="J1856" i="128"/>
  <c r="G1856" i="128"/>
  <c r="F1856" i="128"/>
  <c r="E1856" i="128"/>
  <c r="D1856" i="128"/>
  <c r="C1856" i="128"/>
  <c r="P1855" i="128"/>
  <c r="N1855" i="128"/>
  <c r="AE1855" i="128" s="1"/>
  <c r="M1855" i="128"/>
  <c r="L1855" i="128"/>
  <c r="K1855" i="128"/>
  <c r="J1855" i="128"/>
  <c r="G1855" i="128"/>
  <c r="F1855" i="128"/>
  <c r="E1855" i="128"/>
  <c r="D1855" i="128"/>
  <c r="C1855" i="128"/>
  <c r="P1854" i="128"/>
  <c r="N1854" i="128"/>
  <c r="AE1854" i="128" s="1"/>
  <c r="M1854" i="128"/>
  <c r="L1854" i="128"/>
  <c r="K1854" i="128"/>
  <c r="J1854" i="128"/>
  <c r="G1854" i="128"/>
  <c r="F1854" i="128"/>
  <c r="E1854" i="128"/>
  <c r="D1854" i="128"/>
  <c r="C1854" i="128"/>
  <c r="P1853" i="128"/>
  <c r="N1853" i="128"/>
  <c r="AE1853" i="128" s="1"/>
  <c r="M1853" i="128"/>
  <c r="L1853" i="128"/>
  <c r="K1853" i="128"/>
  <c r="J1853" i="128"/>
  <c r="G1853" i="128"/>
  <c r="F1853" i="128"/>
  <c r="E1853" i="128"/>
  <c r="D1853" i="128"/>
  <c r="C1853" i="128"/>
  <c r="P1852" i="128"/>
  <c r="N1852" i="128"/>
  <c r="AE1852" i="128" s="1"/>
  <c r="M1852" i="128"/>
  <c r="L1852" i="128"/>
  <c r="K1852" i="128"/>
  <c r="J1852" i="128"/>
  <c r="G1852" i="128"/>
  <c r="F1852" i="128"/>
  <c r="E1852" i="128"/>
  <c r="D1852" i="128"/>
  <c r="C1852" i="128"/>
  <c r="P1851" i="128"/>
  <c r="N1851" i="128"/>
  <c r="AE1851" i="128" s="1"/>
  <c r="M1851" i="128"/>
  <c r="L1851" i="128"/>
  <c r="K1851" i="128"/>
  <c r="J1851" i="128"/>
  <c r="G1851" i="128"/>
  <c r="F1851" i="128"/>
  <c r="E1851" i="128"/>
  <c r="D1851" i="128"/>
  <c r="C1851" i="128"/>
  <c r="P1850" i="128"/>
  <c r="N1850" i="128"/>
  <c r="AE1850" i="128" s="1"/>
  <c r="M1850" i="128"/>
  <c r="L1850" i="128"/>
  <c r="K1850" i="128"/>
  <c r="J1850" i="128"/>
  <c r="G1850" i="128"/>
  <c r="F1850" i="128"/>
  <c r="E1850" i="128"/>
  <c r="D1850" i="128"/>
  <c r="C1850" i="128"/>
  <c r="P1849" i="128"/>
  <c r="N1849" i="128"/>
  <c r="AE1849" i="128" s="1"/>
  <c r="M1849" i="128"/>
  <c r="L1849" i="128"/>
  <c r="K1849" i="128"/>
  <c r="J1849" i="128"/>
  <c r="G1849" i="128"/>
  <c r="F1849" i="128"/>
  <c r="E1849" i="128"/>
  <c r="D1849" i="128"/>
  <c r="C1849" i="128"/>
  <c r="P1848" i="128"/>
  <c r="N1848" i="128"/>
  <c r="AE1848" i="128" s="1"/>
  <c r="M1848" i="128"/>
  <c r="L1848" i="128"/>
  <c r="K1848" i="128"/>
  <c r="J1848" i="128"/>
  <c r="G1848" i="128"/>
  <c r="F1848" i="128"/>
  <c r="E1848" i="128"/>
  <c r="D1848" i="128"/>
  <c r="C1848" i="128"/>
  <c r="P1847" i="128"/>
  <c r="N1847" i="128"/>
  <c r="AE1847" i="128" s="1"/>
  <c r="M1847" i="128"/>
  <c r="L1847" i="128"/>
  <c r="K1847" i="128"/>
  <c r="J1847" i="128"/>
  <c r="G1847" i="128"/>
  <c r="F1847" i="128"/>
  <c r="E1847" i="128"/>
  <c r="D1847" i="128"/>
  <c r="C1847" i="128"/>
  <c r="P1846" i="128"/>
  <c r="N1846" i="128"/>
  <c r="AE1846" i="128" s="1"/>
  <c r="M1846" i="128"/>
  <c r="L1846" i="128"/>
  <c r="K1846" i="128"/>
  <c r="J1846" i="128"/>
  <c r="G1846" i="128"/>
  <c r="F1846" i="128"/>
  <c r="E1846" i="128"/>
  <c r="D1846" i="128"/>
  <c r="C1846" i="128"/>
  <c r="P1845" i="128"/>
  <c r="N1845" i="128"/>
  <c r="AE1845" i="128" s="1"/>
  <c r="M1845" i="128"/>
  <c r="L1845" i="128"/>
  <c r="K1845" i="128"/>
  <c r="J1845" i="128"/>
  <c r="G1845" i="128"/>
  <c r="F1845" i="128"/>
  <c r="E1845" i="128"/>
  <c r="D1845" i="128"/>
  <c r="C1845" i="128"/>
  <c r="P1844" i="128"/>
  <c r="N1844" i="128"/>
  <c r="AE1844" i="128" s="1"/>
  <c r="M1844" i="128"/>
  <c r="L1844" i="128"/>
  <c r="K1844" i="128"/>
  <c r="J1844" i="128"/>
  <c r="G1844" i="128"/>
  <c r="F1844" i="128"/>
  <c r="E1844" i="128"/>
  <c r="D1844" i="128"/>
  <c r="C1844" i="128"/>
  <c r="P1843" i="128"/>
  <c r="N1843" i="128"/>
  <c r="AE1843" i="128" s="1"/>
  <c r="M1843" i="128"/>
  <c r="L1843" i="128"/>
  <c r="K1843" i="128"/>
  <c r="J1843" i="128"/>
  <c r="G1843" i="128"/>
  <c r="F1843" i="128"/>
  <c r="E1843" i="128"/>
  <c r="D1843" i="128"/>
  <c r="C1843" i="128"/>
  <c r="P1842" i="128"/>
  <c r="N1842" i="128"/>
  <c r="AE1842" i="128" s="1"/>
  <c r="M1842" i="128"/>
  <c r="L1842" i="128"/>
  <c r="K1842" i="128"/>
  <c r="J1842" i="128"/>
  <c r="G1842" i="128"/>
  <c r="F1842" i="128"/>
  <c r="E1842" i="128"/>
  <c r="D1842" i="128"/>
  <c r="C1842" i="128"/>
  <c r="P1841" i="128"/>
  <c r="N1841" i="128"/>
  <c r="AE1841" i="128" s="1"/>
  <c r="M1841" i="128"/>
  <c r="L1841" i="128"/>
  <c r="K1841" i="128"/>
  <c r="J1841" i="128"/>
  <c r="G1841" i="128"/>
  <c r="F1841" i="128"/>
  <c r="E1841" i="128"/>
  <c r="D1841" i="128"/>
  <c r="C1841" i="128"/>
  <c r="P1840" i="128"/>
  <c r="N1840" i="128"/>
  <c r="AE1840" i="128" s="1"/>
  <c r="M1840" i="128"/>
  <c r="L1840" i="128"/>
  <c r="K1840" i="128"/>
  <c r="J1840" i="128"/>
  <c r="G1840" i="128"/>
  <c r="F1840" i="128"/>
  <c r="E1840" i="128"/>
  <c r="D1840" i="128"/>
  <c r="C1840" i="128"/>
  <c r="P1839" i="128"/>
  <c r="N1839" i="128"/>
  <c r="AE1839" i="128" s="1"/>
  <c r="M1839" i="128"/>
  <c r="L1839" i="128"/>
  <c r="K1839" i="128"/>
  <c r="J1839" i="128"/>
  <c r="G1839" i="128"/>
  <c r="F1839" i="128"/>
  <c r="E1839" i="128"/>
  <c r="D1839" i="128"/>
  <c r="C1839" i="128"/>
  <c r="P1838" i="128"/>
  <c r="N1838" i="128"/>
  <c r="AE1838" i="128" s="1"/>
  <c r="M1838" i="128"/>
  <c r="L1838" i="128"/>
  <c r="K1838" i="128"/>
  <c r="J1838" i="128"/>
  <c r="G1838" i="128"/>
  <c r="F1838" i="128"/>
  <c r="E1838" i="128"/>
  <c r="D1838" i="128"/>
  <c r="C1838" i="128"/>
  <c r="P1837" i="128"/>
  <c r="N1837" i="128"/>
  <c r="AE1837" i="128" s="1"/>
  <c r="M1837" i="128"/>
  <c r="L1837" i="128"/>
  <c r="K1837" i="128"/>
  <c r="J1837" i="128"/>
  <c r="G1837" i="128"/>
  <c r="F1837" i="128"/>
  <c r="E1837" i="128"/>
  <c r="D1837" i="128"/>
  <c r="C1837" i="128"/>
  <c r="M1836" i="128"/>
  <c r="L1836" i="128"/>
  <c r="K1836" i="128"/>
  <c r="J1836" i="128"/>
  <c r="G1836" i="128"/>
  <c r="F1836" i="128"/>
  <c r="E1836" i="128"/>
  <c r="D1836" i="128"/>
  <c r="C1836" i="128"/>
  <c r="P1834" i="128"/>
  <c r="N1834" i="128"/>
  <c r="AE1834" i="128" s="1"/>
  <c r="M1834" i="128"/>
  <c r="L1834" i="128"/>
  <c r="K1834" i="128"/>
  <c r="J1834" i="128"/>
  <c r="G1834" i="128"/>
  <c r="F1834" i="128"/>
  <c r="E1834" i="128"/>
  <c r="D1834" i="128"/>
  <c r="C1834" i="128"/>
  <c r="P1833" i="128"/>
  <c r="N1833" i="128"/>
  <c r="AE1833" i="128" s="1"/>
  <c r="M1833" i="128"/>
  <c r="L1833" i="128"/>
  <c r="K1833" i="128"/>
  <c r="J1833" i="128"/>
  <c r="G1833" i="128"/>
  <c r="F1833" i="128"/>
  <c r="E1833" i="128"/>
  <c r="D1833" i="128"/>
  <c r="C1833" i="128"/>
  <c r="P1832" i="128"/>
  <c r="N1832" i="128"/>
  <c r="AE1832" i="128" s="1"/>
  <c r="M1832" i="128"/>
  <c r="L1832" i="128"/>
  <c r="K1832" i="128"/>
  <c r="J1832" i="128"/>
  <c r="G1832" i="128"/>
  <c r="F1832" i="128"/>
  <c r="E1832" i="128"/>
  <c r="D1832" i="128"/>
  <c r="C1832" i="128"/>
  <c r="P1831" i="128"/>
  <c r="N1831" i="128"/>
  <c r="AE1831" i="128" s="1"/>
  <c r="M1831" i="128"/>
  <c r="L1831" i="128"/>
  <c r="K1831" i="128"/>
  <c r="J1831" i="128"/>
  <c r="G1831" i="128"/>
  <c r="F1831" i="128"/>
  <c r="E1831" i="128"/>
  <c r="D1831" i="128"/>
  <c r="C1831" i="128"/>
  <c r="P1830" i="128"/>
  <c r="N1830" i="128"/>
  <c r="AE1830" i="128" s="1"/>
  <c r="M1830" i="128"/>
  <c r="L1830" i="128"/>
  <c r="K1830" i="128"/>
  <c r="J1830" i="128"/>
  <c r="G1830" i="128"/>
  <c r="F1830" i="128"/>
  <c r="E1830" i="128"/>
  <c r="D1830" i="128"/>
  <c r="C1830" i="128"/>
  <c r="P1829" i="128"/>
  <c r="N1829" i="128"/>
  <c r="AE1829" i="128" s="1"/>
  <c r="M1829" i="128"/>
  <c r="L1829" i="128"/>
  <c r="K1829" i="128"/>
  <c r="J1829" i="128"/>
  <c r="G1829" i="128"/>
  <c r="F1829" i="128"/>
  <c r="E1829" i="128"/>
  <c r="D1829" i="128"/>
  <c r="C1829" i="128"/>
  <c r="P1828" i="128"/>
  <c r="N1828" i="128"/>
  <c r="AE1828" i="128" s="1"/>
  <c r="M1828" i="128"/>
  <c r="L1828" i="128"/>
  <c r="K1828" i="128"/>
  <c r="J1828" i="128"/>
  <c r="G1828" i="128"/>
  <c r="F1828" i="128"/>
  <c r="E1828" i="128"/>
  <c r="D1828" i="128"/>
  <c r="C1828" i="128"/>
  <c r="P1827" i="128"/>
  <c r="N1827" i="128"/>
  <c r="AE1827" i="128" s="1"/>
  <c r="M1827" i="128"/>
  <c r="L1827" i="128"/>
  <c r="K1827" i="128"/>
  <c r="J1827" i="128"/>
  <c r="G1827" i="128"/>
  <c r="F1827" i="128"/>
  <c r="E1827" i="128"/>
  <c r="D1827" i="128"/>
  <c r="C1827" i="128"/>
  <c r="P1826" i="128"/>
  <c r="N1826" i="128"/>
  <c r="AE1826" i="128" s="1"/>
  <c r="M1826" i="128"/>
  <c r="L1826" i="128"/>
  <c r="K1826" i="128"/>
  <c r="J1826" i="128"/>
  <c r="G1826" i="128"/>
  <c r="F1826" i="128"/>
  <c r="E1826" i="128"/>
  <c r="D1826" i="128"/>
  <c r="C1826" i="128"/>
  <c r="P1825" i="128"/>
  <c r="N1825" i="128"/>
  <c r="AE1825" i="128" s="1"/>
  <c r="M1825" i="128"/>
  <c r="L1825" i="128"/>
  <c r="K1825" i="128"/>
  <c r="J1825" i="128"/>
  <c r="G1825" i="128"/>
  <c r="F1825" i="128"/>
  <c r="E1825" i="128"/>
  <c r="D1825" i="128"/>
  <c r="C1825" i="128"/>
  <c r="P1824" i="128"/>
  <c r="N1824" i="128"/>
  <c r="AE1824" i="128" s="1"/>
  <c r="M1824" i="128"/>
  <c r="L1824" i="128"/>
  <c r="K1824" i="128"/>
  <c r="J1824" i="128"/>
  <c r="G1824" i="128"/>
  <c r="F1824" i="128"/>
  <c r="E1824" i="128"/>
  <c r="D1824" i="128"/>
  <c r="C1824" i="128"/>
  <c r="P1823" i="128"/>
  <c r="N1823" i="128"/>
  <c r="AE1823" i="128" s="1"/>
  <c r="M1823" i="128"/>
  <c r="L1823" i="128"/>
  <c r="K1823" i="128"/>
  <c r="J1823" i="128"/>
  <c r="G1823" i="128"/>
  <c r="F1823" i="128"/>
  <c r="E1823" i="128"/>
  <c r="D1823" i="128"/>
  <c r="C1823" i="128"/>
  <c r="P1822" i="128"/>
  <c r="N1822" i="128"/>
  <c r="AE1822" i="128" s="1"/>
  <c r="M1822" i="128"/>
  <c r="L1822" i="128"/>
  <c r="K1822" i="128"/>
  <c r="J1822" i="128"/>
  <c r="G1822" i="128"/>
  <c r="F1822" i="128"/>
  <c r="E1822" i="128"/>
  <c r="D1822" i="128"/>
  <c r="C1822" i="128"/>
  <c r="P1821" i="128"/>
  <c r="N1821" i="128"/>
  <c r="AE1821" i="128" s="1"/>
  <c r="M1821" i="128"/>
  <c r="L1821" i="128"/>
  <c r="K1821" i="128"/>
  <c r="J1821" i="128"/>
  <c r="G1821" i="128"/>
  <c r="F1821" i="128"/>
  <c r="E1821" i="128"/>
  <c r="D1821" i="128"/>
  <c r="C1821" i="128"/>
  <c r="P1820" i="128"/>
  <c r="N1820" i="128"/>
  <c r="AE1820" i="128" s="1"/>
  <c r="M1820" i="128"/>
  <c r="L1820" i="128"/>
  <c r="K1820" i="128"/>
  <c r="J1820" i="128"/>
  <c r="G1820" i="128"/>
  <c r="F1820" i="128"/>
  <c r="E1820" i="128"/>
  <c r="D1820" i="128"/>
  <c r="C1820" i="128"/>
  <c r="P1819" i="128"/>
  <c r="N1819" i="128"/>
  <c r="AE1819" i="128" s="1"/>
  <c r="M1819" i="128"/>
  <c r="L1819" i="128"/>
  <c r="K1819" i="128"/>
  <c r="J1819" i="128"/>
  <c r="G1819" i="128"/>
  <c r="F1819" i="128"/>
  <c r="E1819" i="128"/>
  <c r="D1819" i="128"/>
  <c r="C1819" i="128"/>
  <c r="P1818" i="128"/>
  <c r="N1818" i="128"/>
  <c r="AE1818" i="128" s="1"/>
  <c r="M1818" i="128"/>
  <c r="L1818" i="128"/>
  <c r="K1818" i="128"/>
  <c r="J1818" i="128"/>
  <c r="G1818" i="128"/>
  <c r="F1818" i="128"/>
  <c r="E1818" i="128"/>
  <c r="D1818" i="128"/>
  <c r="C1818" i="128"/>
  <c r="P1817" i="128"/>
  <c r="N1817" i="128"/>
  <c r="AE1817" i="128" s="1"/>
  <c r="M1817" i="128"/>
  <c r="L1817" i="128"/>
  <c r="K1817" i="128"/>
  <c r="J1817" i="128"/>
  <c r="G1817" i="128"/>
  <c r="F1817" i="128"/>
  <c r="E1817" i="128"/>
  <c r="D1817" i="128"/>
  <c r="C1817" i="128"/>
  <c r="P1816" i="128"/>
  <c r="N1816" i="128"/>
  <c r="AE1816" i="128" s="1"/>
  <c r="M1816" i="128"/>
  <c r="L1816" i="128"/>
  <c r="K1816" i="128"/>
  <c r="J1816" i="128"/>
  <c r="G1816" i="128"/>
  <c r="F1816" i="128"/>
  <c r="E1816" i="128"/>
  <c r="D1816" i="128"/>
  <c r="C1816" i="128"/>
  <c r="P1815" i="128"/>
  <c r="N1815" i="128"/>
  <c r="AE1815" i="128" s="1"/>
  <c r="M1815" i="128"/>
  <c r="L1815" i="128"/>
  <c r="K1815" i="128"/>
  <c r="J1815" i="128"/>
  <c r="G1815" i="128"/>
  <c r="F1815" i="128"/>
  <c r="E1815" i="128"/>
  <c r="D1815" i="128"/>
  <c r="C1815" i="128"/>
  <c r="P1814" i="128"/>
  <c r="N1814" i="128"/>
  <c r="AE1814" i="128" s="1"/>
  <c r="M1814" i="128"/>
  <c r="L1814" i="128"/>
  <c r="K1814" i="128"/>
  <c r="J1814" i="128"/>
  <c r="G1814" i="128"/>
  <c r="F1814" i="128"/>
  <c r="E1814" i="128"/>
  <c r="D1814" i="128"/>
  <c r="C1814" i="128"/>
  <c r="P1813" i="128"/>
  <c r="N1813" i="128"/>
  <c r="AE1813" i="128" s="1"/>
  <c r="M1813" i="128"/>
  <c r="L1813" i="128"/>
  <c r="K1813" i="128"/>
  <c r="J1813" i="128"/>
  <c r="G1813" i="128"/>
  <c r="F1813" i="128"/>
  <c r="E1813" i="128"/>
  <c r="D1813" i="128"/>
  <c r="C1813" i="128"/>
  <c r="P1812" i="128"/>
  <c r="N1812" i="128"/>
  <c r="AE1812" i="128" s="1"/>
  <c r="M1812" i="128"/>
  <c r="L1812" i="128"/>
  <c r="K1812" i="128"/>
  <c r="J1812" i="128"/>
  <c r="G1812" i="128"/>
  <c r="F1812" i="128"/>
  <c r="E1812" i="128"/>
  <c r="D1812" i="128"/>
  <c r="C1812" i="128"/>
  <c r="P1811" i="128"/>
  <c r="N1811" i="128"/>
  <c r="AE1811" i="128" s="1"/>
  <c r="M1811" i="128"/>
  <c r="L1811" i="128"/>
  <c r="K1811" i="128"/>
  <c r="J1811" i="128"/>
  <c r="G1811" i="128"/>
  <c r="F1811" i="128"/>
  <c r="E1811" i="128"/>
  <c r="D1811" i="128"/>
  <c r="C1811" i="128"/>
  <c r="P1810" i="128"/>
  <c r="N1810" i="128"/>
  <c r="AE1810" i="128" s="1"/>
  <c r="M1810" i="128"/>
  <c r="L1810" i="128"/>
  <c r="K1810" i="128"/>
  <c r="J1810" i="128"/>
  <c r="G1810" i="128"/>
  <c r="F1810" i="128"/>
  <c r="E1810" i="128"/>
  <c r="D1810" i="128"/>
  <c r="C1810" i="128"/>
  <c r="P1809" i="128"/>
  <c r="N1809" i="128"/>
  <c r="AE1809" i="128" s="1"/>
  <c r="M1809" i="128"/>
  <c r="L1809" i="128"/>
  <c r="K1809" i="128"/>
  <c r="J1809" i="128"/>
  <c r="G1809" i="128"/>
  <c r="F1809" i="128"/>
  <c r="E1809" i="128"/>
  <c r="D1809" i="128"/>
  <c r="C1809" i="128"/>
  <c r="P1808" i="128"/>
  <c r="N1808" i="128"/>
  <c r="AE1808" i="128" s="1"/>
  <c r="M1808" i="128"/>
  <c r="L1808" i="128"/>
  <c r="K1808" i="128"/>
  <c r="J1808" i="128"/>
  <c r="G1808" i="128"/>
  <c r="F1808" i="128"/>
  <c r="E1808" i="128"/>
  <c r="D1808" i="128"/>
  <c r="C1808" i="128"/>
  <c r="P1807" i="128"/>
  <c r="N1807" i="128"/>
  <c r="AE1807" i="128" s="1"/>
  <c r="M1807" i="128"/>
  <c r="L1807" i="128"/>
  <c r="K1807" i="128"/>
  <c r="J1807" i="128"/>
  <c r="G1807" i="128"/>
  <c r="F1807" i="128"/>
  <c r="E1807" i="128"/>
  <c r="D1807" i="128"/>
  <c r="C1807" i="128"/>
  <c r="P1806" i="128"/>
  <c r="N1806" i="128"/>
  <c r="AE1806" i="128" s="1"/>
  <c r="M1806" i="128"/>
  <c r="L1806" i="128"/>
  <c r="K1806" i="128"/>
  <c r="J1806" i="128"/>
  <c r="G1806" i="128"/>
  <c r="F1806" i="128"/>
  <c r="E1806" i="128"/>
  <c r="D1806" i="128"/>
  <c r="C1806" i="128"/>
  <c r="P1805" i="128"/>
  <c r="N1805" i="128"/>
  <c r="AE1805" i="128" s="1"/>
  <c r="M1805" i="128"/>
  <c r="L1805" i="128"/>
  <c r="K1805" i="128"/>
  <c r="J1805" i="128"/>
  <c r="G1805" i="128"/>
  <c r="F1805" i="128"/>
  <c r="E1805" i="128"/>
  <c r="D1805" i="128"/>
  <c r="C1805" i="128"/>
  <c r="P1804" i="128"/>
  <c r="N1804" i="128"/>
  <c r="AE1804" i="128" s="1"/>
  <c r="M1804" i="128"/>
  <c r="L1804" i="128"/>
  <c r="K1804" i="128"/>
  <c r="J1804" i="128"/>
  <c r="G1804" i="128"/>
  <c r="F1804" i="128"/>
  <c r="E1804" i="128"/>
  <c r="D1804" i="128"/>
  <c r="C1804" i="128"/>
  <c r="P1803" i="128"/>
  <c r="N1803" i="128"/>
  <c r="AE1803" i="128" s="1"/>
  <c r="M1803" i="128"/>
  <c r="L1803" i="128"/>
  <c r="K1803" i="128"/>
  <c r="J1803" i="128"/>
  <c r="G1803" i="128"/>
  <c r="F1803" i="128"/>
  <c r="E1803" i="128"/>
  <c r="D1803" i="128"/>
  <c r="C1803" i="128"/>
  <c r="P1802" i="128"/>
  <c r="N1802" i="128"/>
  <c r="AE1802" i="128" s="1"/>
  <c r="M1802" i="128"/>
  <c r="L1802" i="128"/>
  <c r="K1802" i="128"/>
  <c r="J1802" i="128"/>
  <c r="G1802" i="128"/>
  <c r="F1802" i="128"/>
  <c r="E1802" i="128"/>
  <c r="D1802" i="128"/>
  <c r="C1802" i="128"/>
  <c r="P1801" i="128"/>
  <c r="N1801" i="128"/>
  <c r="AE1801" i="128" s="1"/>
  <c r="M1801" i="128"/>
  <c r="L1801" i="128"/>
  <c r="K1801" i="128"/>
  <c r="J1801" i="128"/>
  <c r="G1801" i="128"/>
  <c r="F1801" i="128"/>
  <c r="E1801" i="128"/>
  <c r="D1801" i="128"/>
  <c r="C1801" i="128"/>
  <c r="P1800" i="128"/>
  <c r="N1800" i="128"/>
  <c r="AE1800" i="128" s="1"/>
  <c r="M1800" i="128"/>
  <c r="L1800" i="128"/>
  <c r="K1800" i="128"/>
  <c r="J1800" i="128"/>
  <c r="G1800" i="128"/>
  <c r="F1800" i="128"/>
  <c r="E1800" i="128"/>
  <c r="D1800" i="128"/>
  <c r="C1800" i="128"/>
  <c r="P1799" i="128"/>
  <c r="N1799" i="128"/>
  <c r="AE1799" i="128" s="1"/>
  <c r="M1799" i="128"/>
  <c r="L1799" i="128"/>
  <c r="K1799" i="128"/>
  <c r="J1799" i="128"/>
  <c r="G1799" i="128"/>
  <c r="F1799" i="128"/>
  <c r="E1799" i="128"/>
  <c r="D1799" i="128"/>
  <c r="C1799" i="128"/>
  <c r="P1798" i="128"/>
  <c r="N1798" i="128"/>
  <c r="AE1798" i="128" s="1"/>
  <c r="M1798" i="128"/>
  <c r="L1798" i="128"/>
  <c r="K1798" i="128"/>
  <c r="J1798" i="128"/>
  <c r="G1798" i="128"/>
  <c r="F1798" i="128"/>
  <c r="E1798" i="128"/>
  <c r="D1798" i="128"/>
  <c r="C1798" i="128"/>
  <c r="P1797" i="128"/>
  <c r="N1797" i="128"/>
  <c r="AE1797" i="128" s="1"/>
  <c r="M1797" i="128"/>
  <c r="L1797" i="128"/>
  <c r="K1797" i="128"/>
  <c r="J1797" i="128"/>
  <c r="G1797" i="128"/>
  <c r="F1797" i="128"/>
  <c r="E1797" i="128"/>
  <c r="D1797" i="128"/>
  <c r="C1797" i="128"/>
  <c r="P1796" i="128"/>
  <c r="N1796" i="128"/>
  <c r="AE1796" i="128" s="1"/>
  <c r="M1796" i="128"/>
  <c r="L1796" i="128"/>
  <c r="K1796" i="128"/>
  <c r="J1796" i="128"/>
  <c r="G1796" i="128"/>
  <c r="F1796" i="128"/>
  <c r="E1796" i="128"/>
  <c r="D1796" i="128"/>
  <c r="C1796" i="128"/>
  <c r="P1795" i="128"/>
  <c r="N1795" i="128"/>
  <c r="AE1795" i="128" s="1"/>
  <c r="M1795" i="128"/>
  <c r="L1795" i="128"/>
  <c r="K1795" i="128"/>
  <c r="J1795" i="128"/>
  <c r="G1795" i="128"/>
  <c r="F1795" i="128"/>
  <c r="E1795" i="128"/>
  <c r="D1795" i="128"/>
  <c r="C1795" i="128"/>
  <c r="M1794" i="128"/>
  <c r="L1794" i="128"/>
  <c r="K1794" i="128"/>
  <c r="J1794" i="128"/>
  <c r="G1794" i="128"/>
  <c r="F1794" i="128"/>
  <c r="E1794" i="128"/>
  <c r="D1794" i="128"/>
  <c r="C1794" i="128"/>
  <c r="P1792" i="128"/>
  <c r="N1792" i="128"/>
  <c r="AE1792" i="128" s="1"/>
  <c r="M1792" i="128"/>
  <c r="L1792" i="128"/>
  <c r="K1792" i="128"/>
  <c r="J1792" i="128"/>
  <c r="G1792" i="128"/>
  <c r="F1792" i="128"/>
  <c r="E1792" i="128"/>
  <c r="D1792" i="128"/>
  <c r="C1792" i="128"/>
  <c r="P1791" i="128"/>
  <c r="N1791" i="128"/>
  <c r="AE1791" i="128" s="1"/>
  <c r="M1791" i="128"/>
  <c r="L1791" i="128"/>
  <c r="K1791" i="128"/>
  <c r="J1791" i="128"/>
  <c r="G1791" i="128"/>
  <c r="F1791" i="128"/>
  <c r="E1791" i="128"/>
  <c r="D1791" i="128"/>
  <c r="C1791" i="128"/>
  <c r="P1790" i="128"/>
  <c r="N1790" i="128"/>
  <c r="AE1790" i="128" s="1"/>
  <c r="M1790" i="128"/>
  <c r="L1790" i="128"/>
  <c r="K1790" i="128"/>
  <c r="J1790" i="128"/>
  <c r="G1790" i="128"/>
  <c r="F1790" i="128"/>
  <c r="E1790" i="128"/>
  <c r="D1790" i="128"/>
  <c r="C1790" i="128"/>
  <c r="P1789" i="128"/>
  <c r="N1789" i="128"/>
  <c r="AE1789" i="128" s="1"/>
  <c r="M1789" i="128"/>
  <c r="L1789" i="128"/>
  <c r="K1789" i="128"/>
  <c r="J1789" i="128"/>
  <c r="G1789" i="128"/>
  <c r="F1789" i="128"/>
  <c r="E1789" i="128"/>
  <c r="D1789" i="128"/>
  <c r="C1789" i="128"/>
  <c r="P1788" i="128"/>
  <c r="N1788" i="128"/>
  <c r="AE1788" i="128" s="1"/>
  <c r="M1788" i="128"/>
  <c r="L1788" i="128"/>
  <c r="K1788" i="128"/>
  <c r="J1788" i="128"/>
  <c r="G1788" i="128"/>
  <c r="F1788" i="128"/>
  <c r="E1788" i="128"/>
  <c r="D1788" i="128"/>
  <c r="C1788" i="128"/>
  <c r="P1787" i="128"/>
  <c r="N1787" i="128"/>
  <c r="AE1787" i="128" s="1"/>
  <c r="M1787" i="128"/>
  <c r="L1787" i="128"/>
  <c r="K1787" i="128"/>
  <c r="J1787" i="128"/>
  <c r="G1787" i="128"/>
  <c r="F1787" i="128"/>
  <c r="E1787" i="128"/>
  <c r="D1787" i="128"/>
  <c r="C1787" i="128"/>
  <c r="P1786" i="128"/>
  <c r="N1786" i="128"/>
  <c r="AE1786" i="128" s="1"/>
  <c r="M1786" i="128"/>
  <c r="L1786" i="128"/>
  <c r="K1786" i="128"/>
  <c r="J1786" i="128"/>
  <c r="G1786" i="128"/>
  <c r="F1786" i="128"/>
  <c r="E1786" i="128"/>
  <c r="D1786" i="128"/>
  <c r="C1786" i="128"/>
  <c r="P1785" i="128"/>
  <c r="N1785" i="128"/>
  <c r="AE1785" i="128" s="1"/>
  <c r="M1785" i="128"/>
  <c r="L1785" i="128"/>
  <c r="K1785" i="128"/>
  <c r="J1785" i="128"/>
  <c r="G1785" i="128"/>
  <c r="F1785" i="128"/>
  <c r="E1785" i="128"/>
  <c r="D1785" i="128"/>
  <c r="C1785" i="128"/>
  <c r="P1784" i="128"/>
  <c r="N1784" i="128"/>
  <c r="AE1784" i="128" s="1"/>
  <c r="M1784" i="128"/>
  <c r="L1784" i="128"/>
  <c r="K1784" i="128"/>
  <c r="J1784" i="128"/>
  <c r="G1784" i="128"/>
  <c r="F1784" i="128"/>
  <c r="E1784" i="128"/>
  <c r="D1784" i="128"/>
  <c r="C1784" i="128"/>
  <c r="P1783" i="128"/>
  <c r="N1783" i="128"/>
  <c r="AE1783" i="128" s="1"/>
  <c r="M1783" i="128"/>
  <c r="L1783" i="128"/>
  <c r="K1783" i="128"/>
  <c r="J1783" i="128"/>
  <c r="G1783" i="128"/>
  <c r="F1783" i="128"/>
  <c r="E1783" i="128"/>
  <c r="D1783" i="128"/>
  <c r="C1783" i="128"/>
  <c r="P1782" i="128"/>
  <c r="N1782" i="128"/>
  <c r="AE1782" i="128" s="1"/>
  <c r="M1782" i="128"/>
  <c r="L1782" i="128"/>
  <c r="K1782" i="128"/>
  <c r="J1782" i="128"/>
  <c r="G1782" i="128"/>
  <c r="F1782" i="128"/>
  <c r="E1782" i="128"/>
  <c r="D1782" i="128"/>
  <c r="C1782" i="128"/>
  <c r="P1781" i="128"/>
  <c r="N1781" i="128"/>
  <c r="AE1781" i="128" s="1"/>
  <c r="M1781" i="128"/>
  <c r="L1781" i="128"/>
  <c r="K1781" i="128"/>
  <c r="J1781" i="128"/>
  <c r="G1781" i="128"/>
  <c r="F1781" i="128"/>
  <c r="E1781" i="128"/>
  <c r="D1781" i="128"/>
  <c r="C1781" i="128"/>
  <c r="P1780" i="128"/>
  <c r="N1780" i="128"/>
  <c r="AE1780" i="128" s="1"/>
  <c r="M1780" i="128"/>
  <c r="L1780" i="128"/>
  <c r="K1780" i="128"/>
  <c r="J1780" i="128"/>
  <c r="G1780" i="128"/>
  <c r="F1780" i="128"/>
  <c r="E1780" i="128"/>
  <c r="D1780" i="128"/>
  <c r="C1780" i="128"/>
  <c r="P1779" i="128"/>
  <c r="N1779" i="128"/>
  <c r="AE1779" i="128" s="1"/>
  <c r="M1779" i="128"/>
  <c r="L1779" i="128"/>
  <c r="K1779" i="128"/>
  <c r="J1779" i="128"/>
  <c r="G1779" i="128"/>
  <c r="F1779" i="128"/>
  <c r="E1779" i="128"/>
  <c r="D1779" i="128"/>
  <c r="C1779" i="128"/>
  <c r="P1778" i="128"/>
  <c r="N1778" i="128"/>
  <c r="AE1778" i="128" s="1"/>
  <c r="M1778" i="128"/>
  <c r="L1778" i="128"/>
  <c r="K1778" i="128"/>
  <c r="J1778" i="128"/>
  <c r="G1778" i="128"/>
  <c r="F1778" i="128"/>
  <c r="E1778" i="128"/>
  <c r="D1778" i="128"/>
  <c r="C1778" i="128"/>
  <c r="P1777" i="128"/>
  <c r="N1777" i="128"/>
  <c r="AE1777" i="128" s="1"/>
  <c r="M1777" i="128"/>
  <c r="L1777" i="128"/>
  <c r="K1777" i="128"/>
  <c r="J1777" i="128"/>
  <c r="G1777" i="128"/>
  <c r="F1777" i="128"/>
  <c r="E1777" i="128"/>
  <c r="D1777" i="128"/>
  <c r="C1777" i="128"/>
  <c r="P1776" i="128"/>
  <c r="N1776" i="128"/>
  <c r="AE1776" i="128" s="1"/>
  <c r="M1776" i="128"/>
  <c r="L1776" i="128"/>
  <c r="K1776" i="128"/>
  <c r="J1776" i="128"/>
  <c r="G1776" i="128"/>
  <c r="F1776" i="128"/>
  <c r="E1776" i="128"/>
  <c r="D1776" i="128"/>
  <c r="C1776" i="128"/>
  <c r="P1775" i="128"/>
  <c r="N1775" i="128"/>
  <c r="AE1775" i="128" s="1"/>
  <c r="M1775" i="128"/>
  <c r="L1775" i="128"/>
  <c r="K1775" i="128"/>
  <c r="J1775" i="128"/>
  <c r="G1775" i="128"/>
  <c r="F1775" i="128"/>
  <c r="E1775" i="128"/>
  <c r="D1775" i="128"/>
  <c r="C1775" i="128"/>
  <c r="P1774" i="128"/>
  <c r="N1774" i="128"/>
  <c r="AE1774" i="128" s="1"/>
  <c r="M1774" i="128"/>
  <c r="L1774" i="128"/>
  <c r="K1774" i="128"/>
  <c r="J1774" i="128"/>
  <c r="G1774" i="128"/>
  <c r="F1774" i="128"/>
  <c r="E1774" i="128"/>
  <c r="D1774" i="128"/>
  <c r="C1774" i="128"/>
  <c r="P1773" i="128"/>
  <c r="N1773" i="128"/>
  <c r="AE1773" i="128" s="1"/>
  <c r="M1773" i="128"/>
  <c r="L1773" i="128"/>
  <c r="K1773" i="128"/>
  <c r="J1773" i="128"/>
  <c r="G1773" i="128"/>
  <c r="F1773" i="128"/>
  <c r="E1773" i="128"/>
  <c r="D1773" i="128"/>
  <c r="C1773" i="128"/>
  <c r="P1772" i="128"/>
  <c r="N1772" i="128"/>
  <c r="AE1772" i="128" s="1"/>
  <c r="M1772" i="128"/>
  <c r="L1772" i="128"/>
  <c r="K1772" i="128"/>
  <c r="J1772" i="128"/>
  <c r="G1772" i="128"/>
  <c r="F1772" i="128"/>
  <c r="E1772" i="128"/>
  <c r="D1772" i="128"/>
  <c r="C1772" i="128"/>
  <c r="P1771" i="128"/>
  <c r="N1771" i="128"/>
  <c r="AE1771" i="128" s="1"/>
  <c r="M1771" i="128"/>
  <c r="L1771" i="128"/>
  <c r="K1771" i="128"/>
  <c r="J1771" i="128"/>
  <c r="G1771" i="128"/>
  <c r="F1771" i="128"/>
  <c r="E1771" i="128"/>
  <c r="D1771" i="128"/>
  <c r="C1771" i="128"/>
  <c r="P1770" i="128"/>
  <c r="N1770" i="128"/>
  <c r="AE1770" i="128" s="1"/>
  <c r="M1770" i="128"/>
  <c r="L1770" i="128"/>
  <c r="K1770" i="128"/>
  <c r="J1770" i="128"/>
  <c r="G1770" i="128"/>
  <c r="F1770" i="128"/>
  <c r="E1770" i="128"/>
  <c r="D1770" i="128"/>
  <c r="C1770" i="128"/>
  <c r="P1769" i="128"/>
  <c r="N1769" i="128"/>
  <c r="AE1769" i="128" s="1"/>
  <c r="M1769" i="128"/>
  <c r="L1769" i="128"/>
  <c r="K1769" i="128"/>
  <c r="J1769" i="128"/>
  <c r="G1769" i="128"/>
  <c r="F1769" i="128"/>
  <c r="E1769" i="128"/>
  <c r="D1769" i="128"/>
  <c r="C1769" i="128"/>
  <c r="P1768" i="128"/>
  <c r="N1768" i="128"/>
  <c r="AE1768" i="128" s="1"/>
  <c r="M1768" i="128"/>
  <c r="L1768" i="128"/>
  <c r="K1768" i="128"/>
  <c r="J1768" i="128"/>
  <c r="G1768" i="128"/>
  <c r="F1768" i="128"/>
  <c r="E1768" i="128"/>
  <c r="D1768" i="128"/>
  <c r="C1768" i="128"/>
  <c r="P1767" i="128"/>
  <c r="N1767" i="128"/>
  <c r="AE1767" i="128" s="1"/>
  <c r="M1767" i="128"/>
  <c r="L1767" i="128"/>
  <c r="K1767" i="128"/>
  <c r="J1767" i="128"/>
  <c r="G1767" i="128"/>
  <c r="F1767" i="128"/>
  <c r="E1767" i="128"/>
  <c r="D1767" i="128"/>
  <c r="C1767" i="128"/>
  <c r="P1766" i="128"/>
  <c r="N1766" i="128"/>
  <c r="AE1766" i="128" s="1"/>
  <c r="M1766" i="128"/>
  <c r="L1766" i="128"/>
  <c r="K1766" i="128"/>
  <c r="J1766" i="128"/>
  <c r="G1766" i="128"/>
  <c r="F1766" i="128"/>
  <c r="E1766" i="128"/>
  <c r="D1766" i="128"/>
  <c r="C1766" i="128"/>
  <c r="P1765" i="128"/>
  <c r="N1765" i="128"/>
  <c r="AE1765" i="128" s="1"/>
  <c r="M1765" i="128"/>
  <c r="L1765" i="128"/>
  <c r="K1765" i="128"/>
  <c r="J1765" i="128"/>
  <c r="G1765" i="128"/>
  <c r="F1765" i="128"/>
  <c r="E1765" i="128"/>
  <c r="D1765" i="128"/>
  <c r="C1765" i="128"/>
  <c r="P1764" i="128"/>
  <c r="N1764" i="128"/>
  <c r="AE1764" i="128" s="1"/>
  <c r="M1764" i="128"/>
  <c r="L1764" i="128"/>
  <c r="K1764" i="128"/>
  <c r="J1764" i="128"/>
  <c r="G1764" i="128"/>
  <c r="F1764" i="128"/>
  <c r="E1764" i="128"/>
  <c r="D1764" i="128"/>
  <c r="C1764" i="128"/>
  <c r="P1763" i="128"/>
  <c r="N1763" i="128"/>
  <c r="AE1763" i="128" s="1"/>
  <c r="M1763" i="128"/>
  <c r="L1763" i="128"/>
  <c r="K1763" i="128"/>
  <c r="J1763" i="128"/>
  <c r="G1763" i="128"/>
  <c r="F1763" i="128"/>
  <c r="E1763" i="128"/>
  <c r="D1763" i="128"/>
  <c r="C1763" i="128"/>
  <c r="P1762" i="128"/>
  <c r="N1762" i="128"/>
  <c r="AE1762" i="128" s="1"/>
  <c r="M1762" i="128"/>
  <c r="L1762" i="128"/>
  <c r="K1762" i="128"/>
  <c r="J1762" i="128"/>
  <c r="G1762" i="128"/>
  <c r="F1762" i="128"/>
  <c r="E1762" i="128"/>
  <c r="D1762" i="128"/>
  <c r="C1762" i="128"/>
  <c r="P1761" i="128"/>
  <c r="N1761" i="128"/>
  <c r="AE1761" i="128" s="1"/>
  <c r="M1761" i="128"/>
  <c r="L1761" i="128"/>
  <c r="K1761" i="128"/>
  <c r="J1761" i="128"/>
  <c r="G1761" i="128"/>
  <c r="F1761" i="128"/>
  <c r="E1761" i="128"/>
  <c r="D1761" i="128"/>
  <c r="C1761" i="128"/>
  <c r="P1760" i="128"/>
  <c r="N1760" i="128"/>
  <c r="AE1760" i="128" s="1"/>
  <c r="M1760" i="128"/>
  <c r="L1760" i="128"/>
  <c r="K1760" i="128"/>
  <c r="J1760" i="128"/>
  <c r="G1760" i="128"/>
  <c r="F1760" i="128"/>
  <c r="E1760" i="128"/>
  <c r="D1760" i="128"/>
  <c r="C1760" i="128"/>
  <c r="P1759" i="128"/>
  <c r="N1759" i="128"/>
  <c r="AE1759" i="128" s="1"/>
  <c r="M1759" i="128"/>
  <c r="L1759" i="128"/>
  <c r="K1759" i="128"/>
  <c r="J1759" i="128"/>
  <c r="G1759" i="128"/>
  <c r="F1759" i="128"/>
  <c r="E1759" i="128"/>
  <c r="D1759" i="128"/>
  <c r="C1759" i="128"/>
  <c r="P1758" i="128"/>
  <c r="N1758" i="128"/>
  <c r="AE1758" i="128" s="1"/>
  <c r="M1758" i="128"/>
  <c r="L1758" i="128"/>
  <c r="K1758" i="128"/>
  <c r="J1758" i="128"/>
  <c r="G1758" i="128"/>
  <c r="F1758" i="128"/>
  <c r="E1758" i="128"/>
  <c r="D1758" i="128"/>
  <c r="C1758" i="128"/>
  <c r="P1757" i="128"/>
  <c r="N1757" i="128"/>
  <c r="AE1757" i="128" s="1"/>
  <c r="M1757" i="128"/>
  <c r="L1757" i="128"/>
  <c r="K1757" i="128"/>
  <c r="J1757" i="128"/>
  <c r="G1757" i="128"/>
  <c r="F1757" i="128"/>
  <c r="E1757" i="128"/>
  <c r="D1757" i="128"/>
  <c r="C1757" i="128"/>
  <c r="P1756" i="128"/>
  <c r="N1756" i="128"/>
  <c r="AE1756" i="128" s="1"/>
  <c r="M1756" i="128"/>
  <c r="L1756" i="128"/>
  <c r="K1756" i="128"/>
  <c r="J1756" i="128"/>
  <c r="G1756" i="128"/>
  <c r="F1756" i="128"/>
  <c r="E1756" i="128"/>
  <c r="D1756" i="128"/>
  <c r="C1756" i="128"/>
  <c r="P1755" i="128"/>
  <c r="N1755" i="128"/>
  <c r="AE1755" i="128" s="1"/>
  <c r="M1755" i="128"/>
  <c r="L1755" i="128"/>
  <c r="K1755" i="128"/>
  <c r="J1755" i="128"/>
  <c r="G1755" i="128"/>
  <c r="F1755" i="128"/>
  <c r="E1755" i="128"/>
  <c r="D1755" i="128"/>
  <c r="C1755" i="128"/>
  <c r="P1754" i="128"/>
  <c r="N1754" i="128"/>
  <c r="AE1754" i="128" s="1"/>
  <c r="M1754" i="128"/>
  <c r="L1754" i="128"/>
  <c r="K1754" i="128"/>
  <c r="J1754" i="128"/>
  <c r="G1754" i="128"/>
  <c r="F1754" i="128"/>
  <c r="E1754" i="128"/>
  <c r="D1754" i="128"/>
  <c r="C1754" i="128"/>
  <c r="P1753" i="128"/>
  <c r="N1753" i="128"/>
  <c r="AE1753" i="128" s="1"/>
  <c r="M1753" i="128"/>
  <c r="L1753" i="128"/>
  <c r="K1753" i="128"/>
  <c r="J1753" i="128"/>
  <c r="G1753" i="128"/>
  <c r="F1753" i="128"/>
  <c r="E1753" i="128"/>
  <c r="D1753" i="128"/>
  <c r="C1753" i="128"/>
  <c r="M1752" i="128"/>
  <c r="L1752" i="128"/>
  <c r="K1752" i="128"/>
  <c r="J1752" i="128"/>
  <c r="G1752" i="128"/>
  <c r="F1752" i="128"/>
  <c r="E1752" i="128"/>
  <c r="D1752" i="128"/>
  <c r="C1752" i="128"/>
  <c r="P1750" i="128"/>
  <c r="N1750" i="128"/>
  <c r="AE1750" i="128" s="1"/>
  <c r="M1750" i="128"/>
  <c r="L1750" i="128"/>
  <c r="K1750" i="128"/>
  <c r="J1750" i="128"/>
  <c r="G1750" i="128"/>
  <c r="F1750" i="128"/>
  <c r="E1750" i="128"/>
  <c r="D1750" i="128"/>
  <c r="C1750" i="128"/>
  <c r="P1749" i="128"/>
  <c r="N1749" i="128"/>
  <c r="AE1749" i="128" s="1"/>
  <c r="M1749" i="128"/>
  <c r="L1749" i="128"/>
  <c r="K1749" i="128"/>
  <c r="J1749" i="128"/>
  <c r="G1749" i="128"/>
  <c r="F1749" i="128"/>
  <c r="E1749" i="128"/>
  <c r="D1749" i="128"/>
  <c r="C1749" i="128"/>
  <c r="P1748" i="128"/>
  <c r="N1748" i="128"/>
  <c r="AE1748" i="128" s="1"/>
  <c r="M1748" i="128"/>
  <c r="L1748" i="128"/>
  <c r="K1748" i="128"/>
  <c r="J1748" i="128"/>
  <c r="G1748" i="128"/>
  <c r="F1748" i="128"/>
  <c r="E1748" i="128"/>
  <c r="D1748" i="128"/>
  <c r="C1748" i="128"/>
  <c r="P1747" i="128"/>
  <c r="N1747" i="128"/>
  <c r="AE1747" i="128" s="1"/>
  <c r="M1747" i="128"/>
  <c r="L1747" i="128"/>
  <c r="K1747" i="128"/>
  <c r="J1747" i="128"/>
  <c r="G1747" i="128"/>
  <c r="F1747" i="128"/>
  <c r="E1747" i="128"/>
  <c r="D1747" i="128"/>
  <c r="C1747" i="128"/>
  <c r="P1746" i="128"/>
  <c r="N1746" i="128"/>
  <c r="AE1746" i="128" s="1"/>
  <c r="M1746" i="128"/>
  <c r="L1746" i="128"/>
  <c r="K1746" i="128"/>
  <c r="J1746" i="128"/>
  <c r="G1746" i="128"/>
  <c r="F1746" i="128"/>
  <c r="E1746" i="128"/>
  <c r="D1746" i="128"/>
  <c r="C1746" i="128"/>
  <c r="P1745" i="128"/>
  <c r="N1745" i="128"/>
  <c r="AE1745" i="128" s="1"/>
  <c r="M1745" i="128"/>
  <c r="L1745" i="128"/>
  <c r="K1745" i="128"/>
  <c r="J1745" i="128"/>
  <c r="G1745" i="128"/>
  <c r="F1745" i="128"/>
  <c r="E1745" i="128"/>
  <c r="D1745" i="128"/>
  <c r="C1745" i="128"/>
  <c r="P1744" i="128"/>
  <c r="N1744" i="128"/>
  <c r="AE1744" i="128" s="1"/>
  <c r="M1744" i="128"/>
  <c r="L1744" i="128"/>
  <c r="K1744" i="128"/>
  <c r="J1744" i="128"/>
  <c r="G1744" i="128"/>
  <c r="F1744" i="128"/>
  <c r="E1744" i="128"/>
  <c r="D1744" i="128"/>
  <c r="C1744" i="128"/>
  <c r="P1743" i="128"/>
  <c r="N1743" i="128"/>
  <c r="AE1743" i="128" s="1"/>
  <c r="M1743" i="128"/>
  <c r="L1743" i="128"/>
  <c r="K1743" i="128"/>
  <c r="J1743" i="128"/>
  <c r="G1743" i="128"/>
  <c r="F1743" i="128"/>
  <c r="E1743" i="128"/>
  <c r="D1743" i="128"/>
  <c r="C1743" i="128"/>
  <c r="P1742" i="128"/>
  <c r="N1742" i="128"/>
  <c r="AE1742" i="128" s="1"/>
  <c r="M1742" i="128"/>
  <c r="L1742" i="128"/>
  <c r="K1742" i="128"/>
  <c r="J1742" i="128"/>
  <c r="G1742" i="128"/>
  <c r="F1742" i="128"/>
  <c r="E1742" i="128"/>
  <c r="D1742" i="128"/>
  <c r="C1742" i="128"/>
  <c r="P1741" i="128"/>
  <c r="N1741" i="128"/>
  <c r="AE1741" i="128" s="1"/>
  <c r="M1741" i="128"/>
  <c r="L1741" i="128"/>
  <c r="K1741" i="128"/>
  <c r="J1741" i="128"/>
  <c r="G1741" i="128"/>
  <c r="F1741" i="128"/>
  <c r="E1741" i="128"/>
  <c r="D1741" i="128"/>
  <c r="C1741" i="128"/>
  <c r="P1740" i="128"/>
  <c r="N1740" i="128"/>
  <c r="AE1740" i="128" s="1"/>
  <c r="M1740" i="128"/>
  <c r="L1740" i="128"/>
  <c r="K1740" i="128"/>
  <c r="J1740" i="128"/>
  <c r="G1740" i="128"/>
  <c r="F1740" i="128"/>
  <c r="E1740" i="128"/>
  <c r="D1740" i="128"/>
  <c r="C1740" i="128"/>
  <c r="P1739" i="128"/>
  <c r="N1739" i="128"/>
  <c r="AE1739" i="128" s="1"/>
  <c r="M1739" i="128"/>
  <c r="L1739" i="128"/>
  <c r="K1739" i="128"/>
  <c r="J1739" i="128"/>
  <c r="G1739" i="128"/>
  <c r="F1739" i="128"/>
  <c r="E1739" i="128"/>
  <c r="D1739" i="128"/>
  <c r="C1739" i="128"/>
  <c r="P1738" i="128"/>
  <c r="N1738" i="128"/>
  <c r="AE1738" i="128" s="1"/>
  <c r="M1738" i="128"/>
  <c r="L1738" i="128"/>
  <c r="K1738" i="128"/>
  <c r="J1738" i="128"/>
  <c r="G1738" i="128"/>
  <c r="F1738" i="128"/>
  <c r="E1738" i="128"/>
  <c r="D1738" i="128"/>
  <c r="C1738" i="128"/>
  <c r="P1737" i="128"/>
  <c r="N1737" i="128"/>
  <c r="AE1737" i="128" s="1"/>
  <c r="M1737" i="128"/>
  <c r="L1737" i="128"/>
  <c r="K1737" i="128"/>
  <c r="J1737" i="128"/>
  <c r="G1737" i="128"/>
  <c r="F1737" i="128"/>
  <c r="E1737" i="128"/>
  <c r="D1737" i="128"/>
  <c r="C1737" i="128"/>
  <c r="P1736" i="128"/>
  <c r="N1736" i="128"/>
  <c r="AE1736" i="128" s="1"/>
  <c r="M1736" i="128"/>
  <c r="L1736" i="128"/>
  <c r="K1736" i="128"/>
  <c r="J1736" i="128"/>
  <c r="G1736" i="128"/>
  <c r="F1736" i="128"/>
  <c r="E1736" i="128"/>
  <c r="D1736" i="128"/>
  <c r="C1736" i="128"/>
  <c r="P1735" i="128"/>
  <c r="N1735" i="128"/>
  <c r="AE1735" i="128" s="1"/>
  <c r="M1735" i="128"/>
  <c r="L1735" i="128"/>
  <c r="K1735" i="128"/>
  <c r="J1735" i="128"/>
  <c r="G1735" i="128"/>
  <c r="F1735" i="128"/>
  <c r="E1735" i="128"/>
  <c r="D1735" i="128"/>
  <c r="C1735" i="128"/>
  <c r="P1734" i="128"/>
  <c r="N1734" i="128"/>
  <c r="AE1734" i="128" s="1"/>
  <c r="M1734" i="128"/>
  <c r="L1734" i="128"/>
  <c r="K1734" i="128"/>
  <c r="J1734" i="128"/>
  <c r="G1734" i="128"/>
  <c r="F1734" i="128"/>
  <c r="E1734" i="128"/>
  <c r="D1734" i="128"/>
  <c r="C1734" i="128"/>
  <c r="P1733" i="128"/>
  <c r="N1733" i="128"/>
  <c r="AE1733" i="128" s="1"/>
  <c r="M1733" i="128"/>
  <c r="L1733" i="128"/>
  <c r="K1733" i="128"/>
  <c r="J1733" i="128"/>
  <c r="G1733" i="128"/>
  <c r="F1733" i="128"/>
  <c r="E1733" i="128"/>
  <c r="D1733" i="128"/>
  <c r="C1733" i="128"/>
  <c r="P1732" i="128"/>
  <c r="N1732" i="128"/>
  <c r="AE1732" i="128" s="1"/>
  <c r="M1732" i="128"/>
  <c r="L1732" i="128"/>
  <c r="K1732" i="128"/>
  <c r="J1732" i="128"/>
  <c r="G1732" i="128"/>
  <c r="F1732" i="128"/>
  <c r="E1732" i="128"/>
  <c r="D1732" i="128"/>
  <c r="C1732" i="128"/>
  <c r="P1731" i="128"/>
  <c r="N1731" i="128"/>
  <c r="AE1731" i="128" s="1"/>
  <c r="M1731" i="128"/>
  <c r="L1731" i="128"/>
  <c r="K1731" i="128"/>
  <c r="J1731" i="128"/>
  <c r="G1731" i="128"/>
  <c r="F1731" i="128"/>
  <c r="E1731" i="128"/>
  <c r="D1731" i="128"/>
  <c r="C1731" i="128"/>
  <c r="P1730" i="128"/>
  <c r="N1730" i="128"/>
  <c r="AE1730" i="128" s="1"/>
  <c r="M1730" i="128"/>
  <c r="L1730" i="128"/>
  <c r="K1730" i="128"/>
  <c r="J1730" i="128"/>
  <c r="G1730" i="128"/>
  <c r="F1730" i="128"/>
  <c r="E1730" i="128"/>
  <c r="D1730" i="128"/>
  <c r="C1730" i="128"/>
  <c r="P1729" i="128"/>
  <c r="N1729" i="128"/>
  <c r="AE1729" i="128" s="1"/>
  <c r="M1729" i="128"/>
  <c r="L1729" i="128"/>
  <c r="K1729" i="128"/>
  <c r="J1729" i="128"/>
  <c r="G1729" i="128"/>
  <c r="F1729" i="128"/>
  <c r="E1729" i="128"/>
  <c r="D1729" i="128"/>
  <c r="C1729" i="128"/>
  <c r="P1728" i="128"/>
  <c r="N1728" i="128"/>
  <c r="AE1728" i="128" s="1"/>
  <c r="M1728" i="128"/>
  <c r="L1728" i="128"/>
  <c r="K1728" i="128"/>
  <c r="J1728" i="128"/>
  <c r="G1728" i="128"/>
  <c r="F1728" i="128"/>
  <c r="E1728" i="128"/>
  <c r="D1728" i="128"/>
  <c r="C1728" i="128"/>
  <c r="P1727" i="128"/>
  <c r="N1727" i="128"/>
  <c r="AE1727" i="128" s="1"/>
  <c r="M1727" i="128"/>
  <c r="L1727" i="128"/>
  <c r="K1727" i="128"/>
  <c r="J1727" i="128"/>
  <c r="G1727" i="128"/>
  <c r="F1727" i="128"/>
  <c r="E1727" i="128"/>
  <c r="D1727" i="128"/>
  <c r="C1727" i="128"/>
  <c r="P1726" i="128"/>
  <c r="N1726" i="128"/>
  <c r="AE1726" i="128" s="1"/>
  <c r="M1726" i="128"/>
  <c r="L1726" i="128"/>
  <c r="K1726" i="128"/>
  <c r="J1726" i="128"/>
  <c r="G1726" i="128"/>
  <c r="F1726" i="128"/>
  <c r="E1726" i="128"/>
  <c r="D1726" i="128"/>
  <c r="C1726" i="128"/>
  <c r="P1725" i="128"/>
  <c r="N1725" i="128"/>
  <c r="AE1725" i="128" s="1"/>
  <c r="M1725" i="128"/>
  <c r="L1725" i="128"/>
  <c r="K1725" i="128"/>
  <c r="J1725" i="128"/>
  <c r="G1725" i="128"/>
  <c r="F1725" i="128"/>
  <c r="E1725" i="128"/>
  <c r="D1725" i="128"/>
  <c r="C1725" i="128"/>
  <c r="P1724" i="128"/>
  <c r="N1724" i="128"/>
  <c r="AE1724" i="128" s="1"/>
  <c r="M1724" i="128"/>
  <c r="L1724" i="128"/>
  <c r="K1724" i="128"/>
  <c r="J1724" i="128"/>
  <c r="G1724" i="128"/>
  <c r="F1724" i="128"/>
  <c r="E1724" i="128"/>
  <c r="D1724" i="128"/>
  <c r="C1724" i="128"/>
  <c r="P1723" i="128"/>
  <c r="N1723" i="128"/>
  <c r="AE1723" i="128" s="1"/>
  <c r="M1723" i="128"/>
  <c r="L1723" i="128"/>
  <c r="K1723" i="128"/>
  <c r="J1723" i="128"/>
  <c r="G1723" i="128"/>
  <c r="F1723" i="128"/>
  <c r="E1723" i="128"/>
  <c r="D1723" i="128"/>
  <c r="C1723" i="128"/>
  <c r="P1722" i="128"/>
  <c r="N1722" i="128"/>
  <c r="AE1722" i="128" s="1"/>
  <c r="M1722" i="128"/>
  <c r="L1722" i="128"/>
  <c r="K1722" i="128"/>
  <c r="J1722" i="128"/>
  <c r="G1722" i="128"/>
  <c r="F1722" i="128"/>
  <c r="E1722" i="128"/>
  <c r="D1722" i="128"/>
  <c r="C1722" i="128"/>
  <c r="P1721" i="128"/>
  <c r="N1721" i="128"/>
  <c r="AE1721" i="128" s="1"/>
  <c r="M1721" i="128"/>
  <c r="L1721" i="128"/>
  <c r="K1721" i="128"/>
  <c r="J1721" i="128"/>
  <c r="G1721" i="128"/>
  <c r="F1721" i="128"/>
  <c r="E1721" i="128"/>
  <c r="D1721" i="128"/>
  <c r="C1721" i="128"/>
  <c r="P1720" i="128"/>
  <c r="N1720" i="128"/>
  <c r="AE1720" i="128" s="1"/>
  <c r="M1720" i="128"/>
  <c r="L1720" i="128"/>
  <c r="K1720" i="128"/>
  <c r="J1720" i="128"/>
  <c r="G1720" i="128"/>
  <c r="F1720" i="128"/>
  <c r="E1720" i="128"/>
  <c r="D1720" i="128"/>
  <c r="C1720" i="128"/>
  <c r="P1719" i="128"/>
  <c r="N1719" i="128"/>
  <c r="AE1719" i="128" s="1"/>
  <c r="M1719" i="128"/>
  <c r="L1719" i="128"/>
  <c r="K1719" i="128"/>
  <c r="J1719" i="128"/>
  <c r="G1719" i="128"/>
  <c r="F1719" i="128"/>
  <c r="E1719" i="128"/>
  <c r="D1719" i="128"/>
  <c r="C1719" i="128"/>
  <c r="P1718" i="128"/>
  <c r="N1718" i="128"/>
  <c r="AE1718" i="128" s="1"/>
  <c r="M1718" i="128"/>
  <c r="L1718" i="128"/>
  <c r="K1718" i="128"/>
  <c r="J1718" i="128"/>
  <c r="G1718" i="128"/>
  <c r="F1718" i="128"/>
  <c r="E1718" i="128"/>
  <c r="D1718" i="128"/>
  <c r="C1718" i="128"/>
  <c r="P1717" i="128"/>
  <c r="N1717" i="128"/>
  <c r="AE1717" i="128" s="1"/>
  <c r="M1717" i="128"/>
  <c r="L1717" i="128"/>
  <c r="K1717" i="128"/>
  <c r="J1717" i="128"/>
  <c r="G1717" i="128"/>
  <c r="F1717" i="128"/>
  <c r="E1717" i="128"/>
  <c r="D1717" i="128"/>
  <c r="C1717" i="128"/>
  <c r="P1716" i="128"/>
  <c r="N1716" i="128"/>
  <c r="AE1716" i="128" s="1"/>
  <c r="M1716" i="128"/>
  <c r="L1716" i="128"/>
  <c r="K1716" i="128"/>
  <c r="J1716" i="128"/>
  <c r="G1716" i="128"/>
  <c r="F1716" i="128"/>
  <c r="E1716" i="128"/>
  <c r="D1716" i="128"/>
  <c r="C1716" i="128"/>
  <c r="P1715" i="128"/>
  <c r="N1715" i="128"/>
  <c r="AE1715" i="128" s="1"/>
  <c r="M1715" i="128"/>
  <c r="L1715" i="128"/>
  <c r="K1715" i="128"/>
  <c r="J1715" i="128"/>
  <c r="G1715" i="128"/>
  <c r="F1715" i="128"/>
  <c r="E1715" i="128"/>
  <c r="D1715" i="128"/>
  <c r="C1715" i="128"/>
  <c r="P1714" i="128"/>
  <c r="N1714" i="128"/>
  <c r="AE1714" i="128" s="1"/>
  <c r="M1714" i="128"/>
  <c r="L1714" i="128"/>
  <c r="K1714" i="128"/>
  <c r="J1714" i="128"/>
  <c r="G1714" i="128"/>
  <c r="F1714" i="128"/>
  <c r="E1714" i="128"/>
  <c r="D1714" i="128"/>
  <c r="C1714" i="128"/>
  <c r="P1713" i="128"/>
  <c r="N1713" i="128"/>
  <c r="AE1713" i="128" s="1"/>
  <c r="M1713" i="128"/>
  <c r="L1713" i="128"/>
  <c r="K1713" i="128"/>
  <c r="J1713" i="128"/>
  <c r="G1713" i="128"/>
  <c r="F1713" i="128"/>
  <c r="E1713" i="128"/>
  <c r="D1713" i="128"/>
  <c r="C1713" i="128"/>
  <c r="P1712" i="128"/>
  <c r="N1712" i="128"/>
  <c r="AE1712" i="128" s="1"/>
  <c r="M1712" i="128"/>
  <c r="L1712" i="128"/>
  <c r="K1712" i="128"/>
  <c r="J1712" i="128"/>
  <c r="G1712" i="128"/>
  <c r="F1712" i="128"/>
  <c r="E1712" i="128"/>
  <c r="D1712" i="128"/>
  <c r="C1712" i="128"/>
  <c r="P1711" i="128"/>
  <c r="N1711" i="128"/>
  <c r="AE1711" i="128" s="1"/>
  <c r="M1711" i="128"/>
  <c r="L1711" i="128"/>
  <c r="K1711" i="128"/>
  <c r="J1711" i="128"/>
  <c r="G1711" i="128"/>
  <c r="F1711" i="128"/>
  <c r="E1711" i="128"/>
  <c r="D1711" i="128"/>
  <c r="C1711" i="128"/>
  <c r="M1710" i="128"/>
  <c r="L1710" i="128"/>
  <c r="K1710" i="128"/>
  <c r="J1710" i="128"/>
  <c r="G1710" i="128"/>
  <c r="F1710" i="128"/>
  <c r="E1710" i="128"/>
  <c r="D1710" i="128"/>
  <c r="C1710" i="128"/>
  <c r="P1708" i="128"/>
  <c r="N1708" i="128"/>
  <c r="AE1708" i="128" s="1"/>
  <c r="M1708" i="128"/>
  <c r="L1708" i="128"/>
  <c r="K1708" i="128"/>
  <c r="J1708" i="128"/>
  <c r="G1708" i="128"/>
  <c r="F1708" i="128"/>
  <c r="E1708" i="128"/>
  <c r="D1708" i="128"/>
  <c r="C1708" i="128"/>
  <c r="P1707" i="128"/>
  <c r="N1707" i="128"/>
  <c r="AE1707" i="128" s="1"/>
  <c r="M1707" i="128"/>
  <c r="L1707" i="128"/>
  <c r="K1707" i="128"/>
  <c r="J1707" i="128"/>
  <c r="G1707" i="128"/>
  <c r="F1707" i="128"/>
  <c r="E1707" i="128"/>
  <c r="D1707" i="128"/>
  <c r="C1707" i="128"/>
  <c r="P1706" i="128"/>
  <c r="N1706" i="128"/>
  <c r="AE1706" i="128" s="1"/>
  <c r="M1706" i="128"/>
  <c r="L1706" i="128"/>
  <c r="K1706" i="128"/>
  <c r="J1706" i="128"/>
  <c r="G1706" i="128"/>
  <c r="F1706" i="128"/>
  <c r="E1706" i="128"/>
  <c r="D1706" i="128"/>
  <c r="C1706" i="128"/>
  <c r="P1705" i="128"/>
  <c r="N1705" i="128"/>
  <c r="AE1705" i="128" s="1"/>
  <c r="M1705" i="128"/>
  <c r="L1705" i="128"/>
  <c r="K1705" i="128"/>
  <c r="J1705" i="128"/>
  <c r="G1705" i="128"/>
  <c r="F1705" i="128"/>
  <c r="E1705" i="128"/>
  <c r="D1705" i="128"/>
  <c r="C1705" i="128"/>
  <c r="P1704" i="128"/>
  <c r="N1704" i="128"/>
  <c r="AE1704" i="128" s="1"/>
  <c r="M1704" i="128"/>
  <c r="L1704" i="128"/>
  <c r="K1704" i="128"/>
  <c r="J1704" i="128"/>
  <c r="G1704" i="128"/>
  <c r="F1704" i="128"/>
  <c r="E1704" i="128"/>
  <c r="D1704" i="128"/>
  <c r="C1704" i="128"/>
  <c r="P1703" i="128"/>
  <c r="N1703" i="128"/>
  <c r="AE1703" i="128" s="1"/>
  <c r="M1703" i="128"/>
  <c r="L1703" i="128"/>
  <c r="K1703" i="128"/>
  <c r="J1703" i="128"/>
  <c r="G1703" i="128"/>
  <c r="F1703" i="128"/>
  <c r="E1703" i="128"/>
  <c r="D1703" i="128"/>
  <c r="C1703" i="128"/>
  <c r="P1702" i="128"/>
  <c r="N1702" i="128"/>
  <c r="AE1702" i="128" s="1"/>
  <c r="M1702" i="128"/>
  <c r="L1702" i="128"/>
  <c r="K1702" i="128"/>
  <c r="J1702" i="128"/>
  <c r="G1702" i="128"/>
  <c r="F1702" i="128"/>
  <c r="E1702" i="128"/>
  <c r="D1702" i="128"/>
  <c r="C1702" i="128"/>
  <c r="P1701" i="128"/>
  <c r="N1701" i="128"/>
  <c r="AE1701" i="128" s="1"/>
  <c r="M1701" i="128"/>
  <c r="L1701" i="128"/>
  <c r="K1701" i="128"/>
  <c r="J1701" i="128"/>
  <c r="G1701" i="128"/>
  <c r="F1701" i="128"/>
  <c r="E1701" i="128"/>
  <c r="D1701" i="128"/>
  <c r="C1701" i="128"/>
  <c r="P1700" i="128"/>
  <c r="N1700" i="128"/>
  <c r="AE1700" i="128" s="1"/>
  <c r="M1700" i="128"/>
  <c r="L1700" i="128"/>
  <c r="K1700" i="128"/>
  <c r="J1700" i="128"/>
  <c r="G1700" i="128"/>
  <c r="F1700" i="128"/>
  <c r="E1700" i="128"/>
  <c r="D1700" i="128"/>
  <c r="C1700" i="128"/>
  <c r="P1699" i="128"/>
  <c r="N1699" i="128"/>
  <c r="AE1699" i="128" s="1"/>
  <c r="M1699" i="128"/>
  <c r="L1699" i="128"/>
  <c r="K1699" i="128"/>
  <c r="J1699" i="128"/>
  <c r="G1699" i="128"/>
  <c r="F1699" i="128"/>
  <c r="E1699" i="128"/>
  <c r="D1699" i="128"/>
  <c r="C1699" i="128"/>
  <c r="P1698" i="128"/>
  <c r="N1698" i="128"/>
  <c r="AE1698" i="128" s="1"/>
  <c r="M1698" i="128"/>
  <c r="L1698" i="128"/>
  <c r="K1698" i="128"/>
  <c r="J1698" i="128"/>
  <c r="G1698" i="128"/>
  <c r="F1698" i="128"/>
  <c r="E1698" i="128"/>
  <c r="D1698" i="128"/>
  <c r="C1698" i="128"/>
  <c r="P1697" i="128"/>
  <c r="N1697" i="128"/>
  <c r="AE1697" i="128" s="1"/>
  <c r="M1697" i="128"/>
  <c r="L1697" i="128"/>
  <c r="K1697" i="128"/>
  <c r="J1697" i="128"/>
  <c r="G1697" i="128"/>
  <c r="F1697" i="128"/>
  <c r="E1697" i="128"/>
  <c r="D1697" i="128"/>
  <c r="C1697" i="128"/>
  <c r="P1696" i="128"/>
  <c r="N1696" i="128"/>
  <c r="AE1696" i="128" s="1"/>
  <c r="M1696" i="128"/>
  <c r="L1696" i="128"/>
  <c r="K1696" i="128"/>
  <c r="J1696" i="128"/>
  <c r="G1696" i="128"/>
  <c r="F1696" i="128"/>
  <c r="E1696" i="128"/>
  <c r="D1696" i="128"/>
  <c r="C1696" i="128"/>
  <c r="P1695" i="128"/>
  <c r="N1695" i="128"/>
  <c r="AE1695" i="128" s="1"/>
  <c r="M1695" i="128"/>
  <c r="L1695" i="128"/>
  <c r="K1695" i="128"/>
  <c r="J1695" i="128"/>
  <c r="G1695" i="128"/>
  <c r="F1695" i="128"/>
  <c r="E1695" i="128"/>
  <c r="D1695" i="128"/>
  <c r="C1695" i="128"/>
  <c r="P1694" i="128"/>
  <c r="N1694" i="128"/>
  <c r="AE1694" i="128" s="1"/>
  <c r="M1694" i="128"/>
  <c r="L1694" i="128"/>
  <c r="K1694" i="128"/>
  <c r="J1694" i="128"/>
  <c r="G1694" i="128"/>
  <c r="F1694" i="128"/>
  <c r="E1694" i="128"/>
  <c r="D1694" i="128"/>
  <c r="C1694" i="128"/>
  <c r="P1693" i="128"/>
  <c r="N1693" i="128"/>
  <c r="AE1693" i="128" s="1"/>
  <c r="M1693" i="128"/>
  <c r="L1693" i="128"/>
  <c r="K1693" i="128"/>
  <c r="J1693" i="128"/>
  <c r="G1693" i="128"/>
  <c r="F1693" i="128"/>
  <c r="E1693" i="128"/>
  <c r="D1693" i="128"/>
  <c r="C1693" i="128"/>
  <c r="P1692" i="128"/>
  <c r="N1692" i="128"/>
  <c r="AE1692" i="128" s="1"/>
  <c r="M1692" i="128"/>
  <c r="L1692" i="128"/>
  <c r="K1692" i="128"/>
  <c r="J1692" i="128"/>
  <c r="G1692" i="128"/>
  <c r="F1692" i="128"/>
  <c r="E1692" i="128"/>
  <c r="D1692" i="128"/>
  <c r="C1692" i="128"/>
  <c r="P1691" i="128"/>
  <c r="N1691" i="128"/>
  <c r="AE1691" i="128" s="1"/>
  <c r="M1691" i="128"/>
  <c r="L1691" i="128"/>
  <c r="K1691" i="128"/>
  <c r="J1691" i="128"/>
  <c r="G1691" i="128"/>
  <c r="F1691" i="128"/>
  <c r="E1691" i="128"/>
  <c r="D1691" i="128"/>
  <c r="C1691" i="128"/>
  <c r="P1690" i="128"/>
  <c r="N1690" i="128"/>
  <c r="AE1690" i="128" s="1"/>
  <c r="M1690" i="128"/>
  <c r="L1690" i="128"/>
  <c r="K1690" i="128"/>
  <c r="J1690" i="128"/>
  <c r="G1690" i="128"/>
  <c r="F1690" i="128"/>
  <c r="E1690" i="128"/>
  <c r="D1690" i="128"/>
  <c r="C1690" i="128"/>
  <c r="P1689" i="128"/>
  <c r="N1689" i="128"/>
  <c r="AE1689" i="128" s="1"/>
  <c r="M1689" i="128"/>
  <c r="L1689" i="128"/>
  <c r="K1689" i="128"/>
  <c r="J1689" i="128"/>
  <c r="G1689" i="128"/>
  <c r="F1689" i="128"/>
  <c r="E1689" i="128"/>
  <c r="D1689" i="128"/>
  <c r="C1689" i="128"/>
  <c r="P1688" i="128"/>
  <c r="N1688" i="128"/>
  <c r="AE1688" i="128" s="1"/>
  <c r="M1688" i="128"/>
  <c r="L1688" i="128"/>
  <c r="K1688" i="128"/>
  <c r="J1688" i="128"/>
  <c r="G1688" i="128"/>
  <c r="F1688" i="128"/>
  <c r="E1688" i="128"/>
  <c r="D1688" i="128"/>
  <c r="C1688" i="128"/>
  <c r="P1687" i="128"/>
  <c r="N1687" i="128"/>
  <c r="AE1687" i="128" s="1"/>
  <c r="M1687" i="128"/>
  <c r="L1687" i="128"/>
  <c r="K1687" i="128"/>
  <c r="J1687" i="128"/>
  <c r="G1687" i="128"/>
  <c r="F1687" i="128"/>
  <c r="E1687" i="128"/>
  <c r="D1687" i="128"/>
  <c r="C1687" i="128"/>
  <c r="P1686" i="128"/>
  <c r="N1686" i="128"/>
  <c r="AE1686" i="128" s="1"/>
  <c r="M1686" i="128"/>
  <c r="L1686" i="128"/>
  <c r="K1686" i="128"/>
  <c r="J1686" i="128"/>
  <c r="G1686" i="128"/>
  <c r="F1686" i="128"/>
  <c r="E1686" i="128"/>
  <c r="D1686" i="128"/>
  <c r="C1686" i="128"/>
  <c r="P1685" i="128"/>
  <c r="N1685" i="128"/>
  <c r="AE1685" i="128" s="1"/>
  <c r="M1685" i="128"/>
  <c r="L1685" i="128"/>
  <c r="K1685" i="128"/>
  <c r="J1685" i="128"/>
  <c r="G1685" i="128"/>
  <c r="F1685" i="128"/>
  <c r="E1685" i="128"/>
  <c r="D1685" i="128"/>
  <c r="C1685" i="128"/>
  <c r="P1684" i="128"/>
  <c r="N1684" i="128"/>
  <c r="AE1684" i="128" s="1"/>
  <c r="M1684" i="128"/>
  <c r="L1684" i="128"/>
  <c r="K1684" i="128"/>
  <c r="J1684" i="128"/>
  <c r="G1684" i="128"/>
  <c r="F1684" i="128"/>
  <c r="E1684" i="128"/>
  <c r="D1684" i="128"/>
  <c r="C1684" i="128"/>
  <c r="P1683" i="128"/>
  <c r="N1683" i="128"/>
  <c r="AE1683" i="128" s="1"/>
  <c r="M1683" i="128"/>
  <c r="L1683" i="128"/>
  <c r="K1683" i="128"/>
  <c r="J1683" i="128"/>
  <c r="G1683" i="128"/>
  <c r="F1683" i="128"/>
  <c r="E1683" i="128"/>
  <c r="D1683" i="128"/>
  <c r="C1683" i="128"/>
  <c r="P1682" i="128"/>
  <c r="N1682" i="128"/>
  <c r="AE1682" i="128" s="1"/>
  <c r="M1682" i="128"/>
  <c r="L1682" i="128"/>
  <c r="K1682" i="128"/>
  <c r="J1682" i="128"/>
  <c r="G1682" i="128"/>
  <c r="F1682" i="128"/>
  <c r="E1682" i="128"/>
  <c r="D1682" i="128"/>
  <c r="C1682" i="128"/>
  <c r="P1681" i="128"/>
  <c r="N1681" i="128"/>
  <c r="AE1681" i="128" s="1"/>
  <c r="M1681" i="128"/>
  <c r="L1681" i="128"/>
  <c r="K1681" i="128"/>
  <c r="J1681" i="128"/>
  <c r="G1681" i="128"/>
  <c r="F1681" i="128"/>
  <c r="E1681" i="128"/>
  <c r="D1681" i="128"/>
  <c r="C1681" i="128"/>
  <c r="P1680" i="128"/>
  <c r="N1680" i="128"/>
  <c r="AE1680" i="128" s="1"/>
  <c r="M1680" i="128"/>
  <c r="L1680" i="128"/>
  <c r="K1680" i="128"/>
  <c r="J1680" i="128"/>
  <c r="G1680" i="128"/>
  <c r="F1680" i="128"/>
  <c r="E1680" i="128"/>
  <c r="D1680" i="128"/>
  <c r="C1680" i="128"/>
  <c r="P1679" i="128"/>
  <c r="N1679" i="128"/>
  <c r="AE1679" i="128" s="1"/>
  <c r="M1679" i="128"/>
  <c r="L1679" i="128"/>
  <c r="K1679" i="128"/>
  <c r="J1679" i="128"/>
  <c r="G1679" i="128"/>
  <c r="F1679" i="128"/>
  <c r="E1679" i="128"/>
  <c r="D1679" i="128"/>
  <c r="C1679" i="128"/>
  <c r="P1678" i="128"/>
  <c r="N1678" i="128"/>
  <c r="AE1678" i="128" s="1"/>
  <c r="M1678" i="128"/>
  <c r="L1678" i="128"/>
  <c r="K1678" i="128"/>
  <c r="J1678" i="128"/>
  <c r="G1678" i="128"/>
  <c r="F1678" i="128"/>
  <c r="E1678" i="128"/>
  <c r="D1678" i="128"/>
  <c r="C1678" i="128"/>
  <c r="P1677" i="128"/>
  <c r="N1677" i="128"/>
  <c r="AE1677" i="128" s="1"/>
  <c r="M1677" i="128"/>
  <c r="L1677" i="128"/>
  <c r="K1677" i="128"/>
  <c r="J1677" i="128"/>
  <c r="G1677" i="128"/>
  <c r="F1677" i="128"/>
  <c r="E1677" i="128"/>
  <c r="D1677" i="128"/>
  <c r="C1677" i="128"/>
  <c r="P1676" i="128"/>
  <c r="N1676" i="128"/>
  <c r="AE1676" i="128" s="1"/>
  <c r="M1676" i="128"/>
  <c r="L1676" i="128"/>
  <c r="K1676" i="128"/>
  <c r="J1676" i="128"/>
  <c r="G1676" i="128"/>
  <c r="F1676" i="128"/>
  <c r="E1676" i="128"/>
  <c r="D1676" i="128"/>
  <c r="C1676" i="128"/>
  <c r="P1675" i="128"/>
  <c r="N1675" i="128"/>
  <c r="AE1675" i="128" s="1"/>
  <c r="M1675" i="128"/>
  <c r="L1675" i="128"/>
  <c r="K1675" i="128"/>
  <c r="J1675" i="128"/>
  <c r="G1675" i="128"/>
  <c r="F1675" i="128"/>
  <c r="E1675" i="128"/>
  <c r="D1675" i="128"/>
  <c r="C1675" i="128"/>
  <c r="P1674" i="128"/>
  <c r="N1674" i="128"/>
  <c r="AE1674" i="128" s="1"/>
  <c r="M1674" i="128"/>
  <c r="L1674" i="128"/>
  <c r="K1674" i="128"/>
  <c r="J1674" i="128"/>
  <c r="G1674" i="128"/>
  <c r="F1674" i="128"/>
  <c r="E1674" i="128"/>
  <c r="D1674" i="128"/>
  <c r="C1674" i="128"/>
  <c r="P1673" i="128"/>
  <c r="N1673" i="128"/>
  <c r="AE1673" i="128" s="1"/>
  <c r="M1673" i="128"/>
  <c r="L1673" i="128"/>
  <c r="K1673" i="128"/>
  <c r="J1673" i="128"/>
  <c r="G1673" i="128"/>
  <c r="F1673" i="128"/>
  <c r="E1673" i="128"/>
  <c r="D1673" i="128"/>
  <c r="C1673" i="128"/>
  <c r="P1672" i="128"/>
  <c r="N1672" i="128"/>
  <c r="AE1672" i="128" s="1"/>
  <c r="M1672" i="128"/>
  <c r="L1672" i="128"/>
  <c r="K1672" i="128"/>
  <c r="J1672" i="128"/>
  <c r="G1672" i="128"/>
  <c r="F1672" i="128"/>
  <c r="E1672" i="128"/>
  <c r="D1672" i="128"/>
  <c r="C1672" i="128"/>
  <c r="P1671" i="128"/>
  <c r="N1671" i="128"/>
  <c r="AE1671" i="128" s="1"/>
  <c r="M1671" i="128"/>
  <c r="L1671" i="128"/>
  <c r="K1671" i="128"/>
  <c r="J1671" i="128"/>
  <c r="G1671" i="128"/>
  <c r="F1671" i="128"/>
  <c r="E1671" i="128"/>
  <c r="D1671" i="128"/>
  <c r="C1671" i="128"/>
  <c r="P1670" i="128"/>
  <c r="N1670" i="128"/>
  <c r="AE1670" i="128" s="1"/>
  <c r="M1670" i="128"/>
  <c r="L1670" i="128"/>
  <c r="K1670" i="128"/>
  <c r="J1670" i="128"/>
  <c r="G1670" i="128"/>
  <c r="F1670" i="128"/>
  <c r="E1670" i="128"/>
  <c r="D1670" i="128"/>
  <c r="C1670" i="128"/>
  <c r="P1669" i="128"/>
  <c r="N1669" i="128"/>
  <c r="AE1669" i="128" s="1"/>
  <c r="M1669" i="128"/>
  <c r="L1669" i="128"/>
  <c r="K1669" i="128"/>
  <c r="J1669" i="128"/>
  <c r="G1669" i="128"/>
  <c r="F1669" i="128"/>
  <c r="E1669" i="128"/>
  <c r="D1669" i="128"/>
  <c r="C1669" i="128"/>
  <c r="M1668" i="128"/>
  <c r="L1668" i="128"/>
  <c r="K1668" i="128"/>
  <c r="J1668" i="128"/>
  <c r="G1668" i="128"/>
  <c r="F1668" i="128"/>
  <c r="E1668" i="128"/>
  <c r="D1668" i="128"/>
  <c r="C1668" i="128"/>
  <c r="P1666" i="128"/>
  <c r="N1666" i="128"/>
  <c r="AE1666" i="128" s="1"/>
  <c r="M1666" i="128"/>
  <c r="L1666" i="128"/>
  <c r="K1666" i="128"/>
  <c r="J1666" i="128"/>
  <c r="G1666" i="128"/>
  <c r="F1666" i="128"/>
  <c r="E1666" i="128"/>
  <c r="D1666" i="128"/>
  <c r="C1666" i="128"/>
  <c r="P1665" i="128"/>
  <c r="N1665" i="128"/>
  <c r="AE1665" i="128" s="1"/>
  <c r="M1665" i="128"/>
  <c r="L1665" i="128"/>
  <c r="K1665" i="128"/>
  <c r="J1665" i="128"/>
  <c r="G1665" i="128"/>
  <c r="F1665" i="128"/>
  <c r="E1665" i="128"/>
  <c r="D1665" i="128"/>
  <c r="C1665" i="128"/>
  <c r="P1664" i="128"/>
  <c r="N1664" i="128"/>
  <c r="AE1664" i="128" s="1"/>
  <c r="M1664" i="128"/>
  <c r="L1664" i="128"/>
  <c r="K1664" i="128"/>
  <c r="J1664" i="128"/>
  <c r="G1664" i="128"/>
  <c r="F1664" i="128"/>
  <c r="E1664" i="128"/>
  <c r="D1664" i="128"/>
  <c r="C1664" i="128"/>
  <c r="P1663" i="128"/>
  <c r="N1663" i="128"/>
  <c r="AE1663" i="128" s="1"/>
  <c r="M1663" i="128"/>
  <c r="L1663" i="128"/>
  <c r="K1663" i="128"/>
  <c r="J1663" i="128"/>
  <c r="G1663" i="128"/>
  <c r="F1663" i="128"/>
  <c r="E1663" i="128"/>
  <c r="D1663" i="128"/>
  <c r="C1663" i="128"/>
  <c r="P1662" i="128"/>
  <c r="N1662" i="128"/>
  <c r="AE1662" i="128" s="1"/>
  <c r="M1662" i="128"/>
  <c r="L1662" i="128"/>
  <c r="K1662" i="128"/>
  <c r="J1662" i="128"/>
  <c r="G1662" i="128"/>
  <c r="F1662" i="128"/>
  <c r="E1662" i="128"/>
  <c r="D1662" i="128"/>
  <c r="C1662" i="128"/>
  <c r="P1661" i="128"/>
  <c r="N1661" i="128"/>
  <c r="AE1661" i="128" s="1"/>
  <c r="M1661" i="128"/>
  <c r="L1661" i="128"/>
  <c r="K1661" i="128"/>
  <c r="J1661" i="128"/>
  <c r="G1661" i="128"/>
  <c r="F1661" i="128"/>
  <c r="E1661" i="128"/>
  <c r="D1661" i="128"/>
  <c r="C1661" i="128"/>
  <c r="P1660" i="128"/>
  <c r="N1660" i="128"/>
  <c r="AE1660" i="128" s="1"/>
  <c r="M1660" i="128"/>
  <c r="L1660" i="128"/>
  <c r="K1660" i="128"/>
  <c r="J1660" i="128"/>
  <c r="G1660" i="128"/>
  <c r="F1660" i="128"/>
  <c r="E1660" i="128"/>
  <c r="D1660" i="128"/>
  <c r="C1660" i="128"/>
  <c r="P1659" i="128"/>
  <c r="N1659" i="128"/>
  <c r="AE1659" i="128" s="1"/>
  <c r="M1659" i="128"/>
  <c r="L1659" i="128"/>
  <c r="K1659" i="128"/>
  <c r="J1659" i="128"/>
  <c r="G1659" i="128"/>
  <c r="F1659" i="128"/>
  <c r="E1659" i="128"/>
  <c r="D1659" i="128"/>
  <c r="C1659" i="128"/>
  <c r="P1658" i="128"/>
  <c r="N1658" i="128"/>
  <c r="AE1658" i="128" s="1"/>
  <c r="M1658" i="128"/>
  <c r="L1658" i="128"/>
  <c r="K1658" i="128"/>
  <c r="J1658" i="128"/>
  <c r="G1658" i="128"/>
  <c r="F1658" i="128"/>
  <c r="E1658" i="128"/>
  <c r="D1658" i="128"/>
  <c r="C1658" i="128"/>
  <c r="P1657" i="128"/>
  <c r="N1657" i="128"/>
  <c r="AE1657" i="128" s="1"/>
  <c r="M1657" i="128"/>
  <c r="L1657" i="128"/>
  <c r="K1657" i="128"/>
  <c r="J1657" i="128"/>
  <c r="G1657" i="128"/>
  <c r="F1657" i="128"/>
  <c r="E1657" i="128"/>
  <c r="D1657" i="128"/>
  <c r="C1657" i="128"/>
  <c r="P1656" i="128"/>
  <c r="N1656" i="128"/>
  <c r="AE1656" i="128" s="1"/>
  <c r="M1656" i="128"/>
  <c r="L1656" i="128"/>
  <c r="K1656" i="128"/>
  <c r="J1656" i="128"/>
  <c r="G1656" i="128"/>
  <c r="F1656" i="128"/>
  <c r="E1656" i="128"/>
  <c r="D1656" i="128"/>
  <c r="C1656" i="128"/>
  <c r="P1655" i="128"/>
  <c r="N1655" i="128"/>
  <c r="AE1655" i="128" s="1"/>
  <c r="M1655" i="128"/>
  <c r="L1655" i="128"/>
  <c r="K1655" i="128"/>
  <c r="J1655" i="128"/>
  <c r="G1655" i="128"/>
  <c r="F1655" i="128"/>
  <c r="E1655" i="128"/>
  <c r="D1655" i="128"/>
  <c r="C1655" i="128"/>
  <c r="P1654" i="128"/>
  <c r="N1654" i="128"/>
  <c r="AE1654" i="128" s="1"/>
  <c r="M1654" i="128"/>
  <c r="L1654" i="128"/>
  <c r="K1654" i="128"/>
  <c r="J1654" i="128"/>
  <c r="G1654" i="128"/>
  <c r="F1654" i="128"/>
  <c r="E1654" i="128"/>
  <c r="D1654" i="128"/>
  <c r="C1654" i="128"/>
  <c r="P1653" i="128"/>
  <c r="N1653" i="128"/>
  <c r="AE1653" i="128" s="1"/>
  <c r="M1653" i="128"/>
  <c r="L1653" i="128"/>
  <c r="K1653" i="128"/>
  <c r="J1653" i="128"/>
  <c r="G1653" i="128"/>
  <c r="F1653" i="128"/>
  <c r="E1653" i="128"/>
  <c r="D1653" i="128"/>
  <c r="C1653" i="128"/>
  <c r="P1652" i="128"/>
  <c r="N1652" i="128"/>
  <c r="AE1652" i="128" s="1"/>
  <c r="M1652" i="128"/>
  <c r="L1652" i="128"/>
  <c r="K1652" i="128"/>
  <c r="J1652" i="128"/>
  <c r="G1652" i="128"/>
  <c r="F1652" i="128"/>
  <c r="E1652" i="128"/>
  <c r="D1652" i="128"/>
  <c r="C1652" i="128"/>
  <c r="P1651" i="128"/>
  <c r="N1651" i="128"/>
  <c r="AE1651" i="128" s="1"/>
  <c r="M1651" i="128"/>
  <c r="L1651" i="128"/>
  <c r="K1651" i="128"/>
  <c r="J1651" i="128"/>
  <c r="G1651" i="128"/>
  <c r="F1651" i="128"/>
  <c r="E1651" i="128"/>
  <c r="D1651" i="128"/>
  <c r="C1651" i="128"/>
  <c r="P1650" i="128"/>
  <c r="N1650" i="128"/>
  <c r="AE1650" i="128" s="1"/>
  <c r="M1650" i="128"/>
  <c r="L1650" i="128"/>
  <c r="K1650" i="128"/>
  <c r="J1650" i="128"/>
  <c r="G1650" i="128"/>
  <c r="F1650" i="128"/>
  <c r="E1650" i="128"/>
  <c r="D1650" i="128"/>
  <c r="C1650" i="128"/>
  <c r="P1649" i="128"/>
  <c r="N1649" i="128"/>
  <c r="AE1649" i="128" s="1"/>
  <c r="M1649" i="128"/>
  <c r="L1649" i="128"/>
  <c r="K1649" i="128"/>
  <c r="J1649" i="128"/>
  <c r="G1649" i="128"/>
  <c r="F1649" i="128"/>
  <c r="E1649" i="128"/>
  <c r="D1649" i="128"/>
  <c r="C1649" i="128"/>
  <c r="P1648" i="128"/>
  <c r="N1648" i="128"/>
  <c r="AE1648" i="128" s="1"/>
  <c r="M1648" i="128"/>
  <c r="L1648" i="128"/>
  <c r="K1648" i="128"/>
  <c r="J1648" i="128"/>
  <c r="G1648" i="128"/>
  <c r="F1648" i="128"/>
  <c r="E1648" i="128"/>
  <c r="D1648" i="128"/>
  <c r="C1648" i="128"/>
  <c r="P1647" i="128"/>
  <c r="N1647" i="128"/>
  <c r="AE1647" i="128" s="1"/>
  <c r="M1647" i="128"/>
  <c r="L1647" i="128"/>
  <c r="K1647" i="128"/>
  <c r="J1647" i="128"/>
  <c r="G1647" i="128"/>
  <c r="F1647" i="128"/>
  <c r="E1647" i="128"/>
  <c r="D1647" i="128"/>
  <c r="C1647" i="128"/>
  <c r="P1646" i="128"/>
  <c r="N1646" i="128"/>
  <c r="AE1646" i="128" s="1"/>
  <c r="M1646" i="128"/>
  <c r="L1646" i="128"/>
  <c r="K1646" i="128"/>
  <c r="J1646" i="128"/>
  <c r="G1646" i="128"/>
  <c r="F1646" i="128"/>
  <c r="E1646" i="128"/>
  <c r="D1646" i="128"/>
  <c r="C1646" i="128"/>
  <c r="P1645" i="128"/>
  <c r="N1645" i="128"/>
  <c r="AE1645" i="128" s="1"/>
  <c r="M1645" i="128"/>
  <c r="L1645" i="128"/>
  <c r="K1645" i="128"/>
  <c r="J1645" i="128"/>
  <c r="G1645" i="128"/>
  <c r="F1645" i="128"/>
  <c r="E1645" i="128"/>
  <c r="D1645" i="128"/>
  <c r="C1645" i="128"/>
  <c r="P1644" i="128"/>
  <c r="N1644" i="128"/>
  <c r="AE1644" i="128" s="1"/>
  <c r="M1644" i="128"/>
  <c r="L1644" i="128"/>
  <c r="K1644" i="128"/>
  <c r="J1644" i="128"/>
  <c r="G1644" i="128"/>
  <c r="F1644" i="128"/>
  <c r="E1644" i="128"/>
  <c r="D1644" i="128"/>
  <c r="C1644" i="128"/>
  <c r="P1643" i="128"/>
  <c r="N1643" i="128"/>
  <c r="AE1643" i="128" s="1"/>
  <c r="M1643" i="128"/>
  <c r="L1643" i="128"/>
  <c r="K1643" i="128"/>
  <c r="J1643" i="128"/>
  <c r="G1643" i="128"/>
  <c r="F1643" i="128"/>
  <c r="E1643" i="128"/>
  <c r="D1643" i="128"/>
  <c r="C1643" i="128"/>
  <c r="P1642" i="128"/>
  <c r="N1642" i="128"/>
  <c r="AE1642" i="128" s="1"/>
  <c r="M1642" i="128"/>
  <c r="L1642" i="128"/>
  <c r="K1642" i="128"/>
  <c r="J1642" i="128"/>
  <c r="G1642" i="128"/>
  <c r="F1642" i="128"/>
  <c r="E1642" i="128"/>
  <c r="D1642" i="128"/>
  <c r="C1642" i="128"/>
  <c r="P1641" i="128"/>
  <c r="N1641" i="128"/>
  <c r="AE1641" i="128" s="1"/>
  <c r="M1641" i="128"/>
  <c r="L1641" i="128"/>
  <c r="K1641" i="128"/>
  <c r="J1641" i="128"/>
  <c r="G1641" i="128"/>
  <c r="F1641" i="128"/>
  <c r="E1641" i="128"/>
  <c r="D1641" i="128"/>
  <c r="C1641" i="128"/>
  <c r="P1640" i="128"/>
  <c r="N1640" i="128"/>
  <c r="AE1640" i="128" s="1"/>
  <c r="M1640" i="128"/>
  <c r="L1640" i="128"/>
  <c r="K1640" i="128"/>
  <c r="J1640" i="128"/>
  <c r="G1640" i="128"/>
  <c r="F1640" i="128"/>
  <c r="E1640" i="128"/>
  <c r="D1640" i="128"/>
  <c r="C1640" i="128"/>
  <c r="P1639" i="128"/>
  <c r="N1639" i="128"/>
  <c r="AE1639" i="128" s="1"/>
  <c r="M1639" i="128"/>
  <c r="L1639" i="128"/>
  <c r="K1639" i="128"/>
  <c r="J1639" i="128"/>
  <c r="G1639" i="128"/>
  <c r="F1639" i="128"/>
  <c r="E1639" i="128"/>
  <c r="D1639" i="128"/>
  <c r="C1639" i="128"/>
  <c r="P1638" i="128"/>
  <c r="N1638" i="128"/>
  <c r="AE1638" i="128" s="1"/>
  <c r="M1638" i="128"/>
  <c r="L1638" i="128"/>
  <c r="K1638" i="128"/>
  <c r="J1638" i="128"/>
  <c r="G1638" i="128"/>
  <c r="F1638" i="128"/>
  <c r="E1638" i="128"/>
  <c r="D1638" i="128"/>
  <c r="C1638" i="128"/>
  <c r="P1637" i="128"/>
  <c r="N1637" i="128"/>
  <c r="AE1637" i="128" s="1"/>
  <c r="M1637" i="128"/>
  <c r="L1637" i="128"/>
  <c r="K1637" i="128"/>
  <c r="J1637" i="128"/>
  <c r="G1637" i="128"/>
  <c r="F1637" i="128"/>
  <c r="E1637" i="128"/>
  <c r="D1637" i="128"/>
  <c r="C1637" i="128"/>
  <c r="P1636" i="128"/>
  <c r="N1636" i="128"/>
  <c r="AE1636" i="128" s="1"/>
  <c r="M1636" i="128"/>
  <c r="L1636" i="128"/>
  <c r="K1636" i="128"/>
  <c r="J1636" i="128"/>
  <c r="G1636" i="128"/>
  <c r="F1636" i="128"/>
  <c r="E1636" i="128"/>
  <c r="D1636" i="128"/>
  <c r="C1636" i="128"/>
  <c r="P1635" i="128"/>
  <c r="N1635" i="128"/>
  <c r="AE1635" i="128" s="1"/>
  <c r="M1635" i="128"/>
  <c r="L1635" i="128"/>
  <c r="K1635" i="128"/>
  <c r="J1635" i="128"/>
  <c r="G1635" i="128"/>
  <c r="F1635" i="128"/>
  <c r="E1635" i="128"/>
  <c r="D1635" i="128"/>
  <c r="C1635" i="128"/>
  <c r="P1634" i="128"/>
  <c r="N1634" i="128"/>
  <c r="AE1634" i="128" s="1"/>
  <c r="M1634" i="128"/>
  <c r="L1634" i="128"/>
  <c r="K1634" i="128"/>
  <c r="J1634" i="128"/>
  <c r="G1634" i="128"/>
  <c r="F1634" i="128"/>
  <c r="E1634" i="128"/>
  <c r="D1634" i="128"/>
  <c r="C1634" i="128"/>
  <c r="P1633" i="128"/>
  <c r="N1633" i="128"/>
  <c r="AE1633" i="128" s="1"/>
  <c r="M1633" i="128"/>
  <c r="L1633" i="128"/>
  <c r="K1633" i="128"/>
  <c r="J1633" i="128"/>
  <c r="G1633" i="128"/>
  <c r="F1633" i="128"/>
  <c r="E1633" i="128"/>
  <c r="D1633" i="128"/>
  <c r="C1633" i="128"/>
  <c r="P1632" i="128"/>
  <c r="N1632" i="128"/>
  <c r="AE1632" i="128" s="1"/>
  <c r="M1632" i="128"/>
  <c r="L1632" i="128"/>
  <c r="K1632" i="128"/>
  <c r="J1632" i="128"/>
  <c r="G1632" i="128"/>
  <c r="F1632" i="128"/>
  <c r="E1632" i="128"/>
  <c r="D1632" i="128"/>
  <c r="C1632" i="128"/>
  <c r="P1631" i="128"/>
  <c r="N1631" i="128"/>
  <c r="AE1631" i="128" s="1"/>
  <c r="M1631" i="128"/>
  <c r="L1631" i="128"/>
  <c r="K1631" i="128"/>
  <c r="J1631" i="128"/>
  <c r="G1631" i="128"/>
  <c r="F1631" i="128"/>
  <c r="E1631" i="128"/>
  <c r="D1631" i="128"/>
  <c r="C1631" i="128"/>
  <c r="P1630" i="128"/>
  <c r="N1630" i="128"/>
  <c r="AE1630" i="128" s="1"/>
  <c r="M1630" i="128"/>
  <c r="L1630" i="128"/>
  <c r="K1630" i="128"/>
  <c r="J1630" i="128"/>
  <c r="G1630" i="128"/>
  <c r="F1630" i="128"/>
  <c r="E1630" i="128"/>
  <c r="D1630" i="128"/>
  <c r="C1630" i="128"/>
  <c r="P1629" i="128"/>
  <c r="N1629" i="128"/>
  <c r="AE1629" i="128" s="1"/>
  <c r="M1629" i="128"/>
  <c r="L1629" i="128"/>
  <c r="K1629" i="128"/>
  <c r="J1629" i="128"/>
  <c r="G1629" i="128"/>
  <c r="F1629" i="128"/>
  <c r="E1629" i="128"/>
  <c r="D1629" i="128"/>
  <c r="C1629" i="128"/>
  <c r="P1628" i="128"/>
  <c r="N1628" i="128"/>
  <c r="AE1628" i="128" s="1"/>
  <c r="M1628" i="128"/>
  <c r="L1628" i="128"/>
  <c r="K1628" i="128"/>
  <c r="J1628" i="128"/>
  <c r="G1628" i="128"/>
  <c r="F1628" i="128"/>
  <c r="E1628" i="128"/>
  <c r="D1628" i="128"/>
  <c r="C1628" i="128"/>
  <c r="P1627" i="128"/>
  <c r="N1627" i="128"/>
  <c r="AE1627" i="128" s="1"/>
  <c r="M1627" i="128"/>
  <c r="L1627" i="128"/>
  <c r="K1627" i="128"/>
  <c r="J1627" i="128"/>
  <c r="G1627" i="128"/>
  <c r="F1627" i="128"/>
  <c r="E1627" i="128"/>
  <c r="D1627" i="128"/>
  <c r="C1627" i="128"/>
  <c r="M1626" i="128"/>
  <c r="L1626" i="128"/>
  <c r="K1626" i="128"/>
  <c r="J1626" i="128"/>
  <c r="G1626" i="128"/>
  <c r="F1626" i="128"/>
  <c r="E1626" i="128"/>
  <c r="D1626" i="128"/>
  <c r="C1626" i="128"/>
  <c r="P1624" i="128"/>
  <c r="N1624" i="128"/>
  <c r="AE1624" i="128" s="1"/>
  <c r="M1624" i="128"/>
  <c r="L1624" i="128"/>
  <c r="K1624" i="128"/>
  <c r="J1624" i="128"/>
  <c r="G1624" i="128"/>
  <c r="F1624" i="128"/>
  <c r="E1624" i="128"/>
  <c r="D1624" i="128"/>
  <c r="C1624" i="128"/>
  <c r="P1623" i="128"/>
  <c r="N1623" i="128"/>
  <c r="AE1623" i="128" s="1"/>
  <c r="M1623" i="128"/>
  <c r="L1623" i="128"/>
  <c r="K1623" i="128"/>
  <c r="J1623" i="128"/>
  <c r="G1623" i="128"/>
  <c r="F1623" i="128"/>
  <c r="E1623" i="128"/>
  <c r="D1623" i="128"/>
  <c r="C1623" i="128"/>
  <c r="P1622" i="128"/>
  <c r="N1622" i="128"/>
  <c r="AE1622" i="128" s="1"/>
  <c r="M1622" i="128"/>
  <c r="L1622" i="128"/>
  <c r="K1622" i="128"/>
  <c r="J1622" i="128"/>
  <c r="G1622" i="128"/>
  <c r="F1622" i="128"/>
  <c r="E1622" i="128"/>
  <c r="D1622" i="128"/>
  <c r="C1622" i="128"/>
  <c r="P1621" i="128"/>
  <c r="N1621" i="128"/>
  <c r="AE1621" i="128" s="1"/>
  <c r="M1621" i="128"/>
  <c r="L1621" i="128"/>
  <c r="K1621" i="128"/>
  <c r="J1621" i="128"/>
  <c r="G1621" i="128"/>
  <c r="F1621" i="128"/>
  <c r="E1621" i="128"/>
  <c r="D1621" i="128"/>
  <c r="C1621" i="128"/>
  <c r="P1620" i="128"/>
  <c r="N1620" i="128"/>
  <c r="AE1620" i="128" s="1"/>
  <c r="M1620" i="128"/>
  <c r="L1620" i="128"/>
  <c r="K1620" i="128"/>
  <c r="J1620" i="128"/>
  <c r="G1620" i="128"/>
  <c r="F1620" i="128"/>
  <c r="E1620" i="128"/>
  <c r="D1620" i="128"/>
  <c r="C1620" i="128"/>
  <c r="P1619" i="128"/>
  <c r="N1619" i="128"/>
  <c r="AE1619" i="128" s="1"/>
  <c r="M1619" i="128"/>
  <c r="L1619" i="128"/>
  <c r="K1619" i="128"/>
  <c r="J1619" i="128"/>
  <c r="G1619" i="128"/>
  <c r="F1619" i="128"/>
  <c r="E1619" i="128"/>
  <c r="D1619" i="128"/>
  <c r="C1619" i="128"/>
  <c r="P1618" i="128"/>
  <c r="N1618" i="128"/>
  <c r="AE1618" i="128" s="1"/>
  <c r="M1618" i="128"/>
  <c r="L1618" i="128"/>
  <c r="K1618" i="128"/>
  <c r="J1618" i="128"/>
  <c r="G1618" i="128"/>
  <c r="F1618" i="128"/>
  <c r="E1618" i="128"/>
  <c r="D1618" i="128"/>
  <c r="C1618" i="128"/>
  <c r="P1617" i="128"/>
  <c r="N1617" i="128"/>
  <c r="AE1617" i="128" s="1"/>
  <c r="M1617" i="128"/>
  <c r="L1617" i="128"/>
  <c r="K1617" i="128"/>
  <c r="J1617" i="128"/>
  <c r="G1617" i="128"/>
  <c r="F1617" i="128"/>
  <c r="E1617" i="128"/>
  <c r="D1617" i="128"/>
  <c r="C1617" i="128"/>
  <c r="P1616" i="128"/>
  <c r="N1616" i="128"/>
  <c r="AE1616" i="128" s="1"/>
  <c r="M1616" i="128"/>
  <c r="L1616" i="128"/>
  <c r="K1616" i="128"/>
  <c r="J1616" i="128"/>
  <c r="G1616" i="128"/>
  <c r="F1616" i="128"/>
  <c r="E1616" i="128"/>
  <c r="D1616" i="128"/>
  <c r="C1616" i="128"/>
  <c r="P1615" i="128"/>
  <c r="N1615" i="128"/>
  <c r="AE1615" i="128" s="1"/>
  <c r="M1615" i="128"/>
  <c r="L1615" i="128"/>
  <c r="K1615" i="128"/>
  <c r="J1615" i="128"/>
  <c r="G1615" i="128"/>
  <c r="F1615" i="128"/>
  <c r="E1615" i="128"/>
  <c r="D1615" i="128"/>
  <c r="C1615" i="128"/>
  <c r="P1614" i="128"/>
  <c r="N1614" i="128"/>
  <c r="AE1614" i="128" s="1"/>
  <c r="M1614" i="128"/>
  <c r="L1614" i="128"/>
  <c r="K1614" i="128"/>
  <c r="J1614" i="128"/>
  <c r="G1614" i="128"/>
  <c r="F1614" i="128"/>
  <c r="E1614" i="128"/>
  <c r="D1614" i="128"/>
  <c r="C1614" i="128"/>
  <c r="P1613" i="128"/>
  <c r="N1613" i="128"/>
  <c r="AE1613" i="128" s="1"/>
  <c r="M1613" i="128"/>
  <c r="L1613" i="128"/>
  <c r="K1613" i="128"/>
  <c r="J1613" i="128"/>
  <c r="G1613" i="128"/>
  <c r="F1613" i="128"/>
  <c r="E1613" i="128"/>
  <c r="D1613" i="128"/>
  <c r="C1613" i="128"/>
  <c r="P1612" i="128"/>
  <c r="N1612" i="128"/>
  <c r="AE1612" i="128" s="1"/>
  <c r="M1612" i="128"/>
  <c r="L1612" i="128"/>
  <c r="K1612" i="128"/>
  <c r="J1612" i="128"/>
  <c r="G1612" i="128"/>
  <c r="F1612" i="128"/>
  <c r="E1612" i="128"/>
  <c r="D1612" i="128"/>
  <c r="C1612" i="128"/>
  <c r="P1611" i="128"/>
  <c r="N1611" i="128"/>
  <c r="AE1611" i="128" s="1"/>
  <c r="M1611" i="128"/>
  <c r="L1611" i="128"/>
  <c r="K1611" i="128"/>
  <c r="J1611" i="128"/>
  <c r="G1611" i="128"/>
  <c r="F1611" i="128"/>
  <c r="E1611" i="128"/>
  <c r="D1611" i="128"/>
  <c r="C1611" i="128"/>
  <c r="P1610" i="128"/>
  <c r="N1610" i="128"/>
  <c r="AE1610" i="128" s="1"/>
  <c r="M1610" i="128"/>
  <c r="L1610" i="128"/>
  <c r="K1610" i="128"/>
  <c r="J1610" i="128"/>
  <c r="G1610" i="128"/>
  <c r="F1610" i="128"/>
  <c r="E1610" i="128"/>
  <c r="D1610" i="128"/>
  <c r="C1610" i="128"/>
  <c r="P1609" i="128"/>
  <c r="N1609" i="128"/>
  <c r="AE1609" i="128" s="1"/>
  <c r="M1609" i="128"/>
  <c r="L1609" i="128"/>
  <c r="K1609" i="128"/>
  <c r="J1609" i="128"/>
  <c r="G1609" i="128"/>
  <c r="F1609" i="128"/>
  <c r="E1609" i="128"/>
  <c r="D1609" i="128"/>
  <c r="C1609" i="128"/>
  <c r="P1608" i="128"/>
  <c r="N1608" i="128"/>
  <c r="AE1608" i="128" s="1"/>
  <c r="M1608" i="128"/>
  <c r="L1608" i="128"/>
  <c r="K1608" i="128"/>
  <c r="J1608" i="128"/>
  <c r="G1608" i="128"/>
  <c r="F1608" i="128"/>
  <c r="E1608" i="128"/>
  <c r="D1608" i="128"/>
  <c r="C1608" i="128"/>
  <c r="P1607" i="128"/>
  <c r="N1607" i="128"/>
  <c r="AE1607" i="128" s="1"/>
  <c r="M1607" i="128"/>
  <c r="L1607" i="128"/>
  <c r="K1607" i="128"/>
  <c r="J1607" i="128"/>
  <c r="G1607" i="128"/>
  <c r="F1607" i="128"/>
  <c r="E1607" i="128"/>
  <c r="D1607" i="128"/>
  <c r="C1607" i="128"/>
  <c r="P1606" i="128"/>
  <c r="N1606" i="128"/>
  <c r="AE1606" i="128" s="1"/>
  <c r="M1606" i="128"/>
  <c r="L1606" i="128"/>
  <c r="K1606" i="128"/>
  <c r="J1606" i="128"/>
  <c r="G1606" i="128"/>
  <c r="F1606" i="128"/>
  <c r="E1606" i="128"/>
  <c r="D1606" i="128"/>
  <c r="C1606" i="128"/>
  <c r="P1605" i="128"/>
  <c r="N1605" i="128"/>
  <c r="AE1605" i="128" s="1"/>
  <c r="M1605" i="128"/>
  <c r="L1605" i="128"/>
  <c r="K1605" i="128"/>
  <c r="J1605" i="128"/>
  <c r="G1605" i="128"/>
  <c r="F1605" i="128"/>
  <c r="E1605" i="128"/>
  <c r="D1605" i="128"/>
  <c r="C1605" i="128"/>
  <c r="P1604" i="128"/>
  <c r="N1604" i="128"/>
  <c r="AE1604" i="128" s="1"/>
  <c r="M1604" i="128"/>
  <c r="L1604" i="128"/>
  <c r="K1604" i="128"/>
  <c r="J1604" i="128"/>
  <c r="G1604" i="128"/>
  <c r="F1604" i="128"/>
  <c r="E1604" i="128"/>
  <c r="D1604" i="128"/>
  <c r="C1604" i="128"/>
  <c r="P1603" i="128"/>
  <c r="N1603" i="128"/>
  <c r="AE1603" i="128" s="1"/>
  <c r="M1603" i="128"/>
  <c r="L1603" i="128"/>
  <c r="K1603" i="128"/>
  <c r="J1603" i="128"/>
  <c r="G1603" i="128"/>
  <c r="F1603" i="128"/>
  <c r="E1603" i="128"/>
  <c r="D1603" i="128"/>
  <c r="C1603" i="128"/>
  <c r="P1602" i="128"/>
  <c r="N1602" i="128"/>
  <c r="AE1602" i="128" s="1"/>
  <c r="M1602" i="128"/>
  <c r="L1602" i="128"/>
  <c r="K1602" i="128"/>
  <c r="J1602" i="128"/>
  <c r="G1602" i="128"/>
  <c r="F1602" i="128"/>
  <c r="E1602" i="128"/>
  <c r="D1602" i="128"/>
  <c r="C1602" i="128"/>
  <c r="P1601" i="128"/>
  <c r="N1601" i="128"/>
  <c r="AE1601" i="128" s="1"/>
  <c r="M1601" i="128"/>
  <c r="L1601" i="128"/>
  <c r="K1601" i="128"/>
  <c r="J1601" i="128"/>
  <c r="G1601" i="128"/>
  <c r="F1601" i="128"/>
  <c r="E1601" i="128"/>
  <c r="D1601" i="128"/>
  <c r="C1601" i="128"/>
  <c r="P1600" i="128"/>
  <c r="N1600" i="128"/>
  <c r="AE1600" i="128" s="1"/>
  <c r="M1600" i="128"/>
  <c r="L1600" i="128"/>
  <c r="K1600" i="128"/>
  <c r="J1600" i="128"/>
  <c r="G1600" i="128"/>
  <c r="F1600" i="128"/>
  <c r="E1600" i="128"/>
  <c r="D1600" i="128"/>
  <c r="C1600" i="128"/>
  <c r="P1599" i="128"/>
  <c r="N1599" i="128"/>
  <c r="AE1599" i="128" s="1"/>
  <c r="M1599" i="128"/>
  <c r="L1599" i="128"/>
  <c r="K1599" i="128"/>
  <c r="J1599" i="128"/>
  <c r="G1599" i="128"/>
  <c r="F1599" i="128"/>
  <c r="E1599" i="128"/>
  <c r="D1599" i="128"/>
  <c r="C1599" i="128"/>
  <c r="P1598" i="128"/>
  <c r="N1598" i="128"/>
  <c r="AE1598" i="128" s="1"/>
  <c r="M1598" i="128"/>
  <c r="L1598" i="128"/>
  <c r="K1598" i="128"/>
  <c r="J1598" i="128"/>
  <c r="G1598" i="128"/>
  <c r="F1598" i="128"/>
  <c r="E1598" i="128"/>
  <c r="D1598" i="128"/>
  <c r="C1598" i="128"/>
  <c r="P1597" i="128"/>
  <c r="N1597" i="128"/>
  <c r="AE1597" i="128" s="1"/>
  <c r="M1597" i="128"/>
  <c r="L1597" i="128"/>
  <c r="K1597" i="128"/>
  <c r="J1597" i="128"/>
  <c r="G1597" i="128"/>
  <c r="F1597" i="128"/>
  <c r="E1597" i="128"/>
  <c r="D1597" i="128"/>
  <c r="C1597" i="128"/>
  <c r="P1596" i="128"/>
  <c r="N1596" i="128"/>
  <c r="AE1596" i="128" s="1"/>
  <c r="M1596" i="128"/>
  <c r="L1596" i="128"/>
  <c r="K1596" i="128"/>
  <c r="J1596" i="128"/>
  <c r="G1596" i="128"/>
  <c r="F1596" i="128"/>
  <c r="E1596" i="128"/>
  <c r="D1596" i="128"/>
  <c r="C1596" i="128"/>
  <c r="P1595" i="128"/>
  <c r="N1595" i="128"/>
  <c r="AE1595" i="128" s="1"/>
  <c r="M1595" i="128"/>
  <c r="L1595" i="128"/>
  <c r="K1595" i="128"/>
  <c r="J1595" i="128"/>
  <c r="G1595" i="128"/>
  <c r="F1595" i="128"/>
  <c r="E1595" i="128"/>
  <c r="D1595" i="128"/>
  <c r="C1595" i="128"/>
  <c r="P1594" i="128"/>
  <c r="N1594" i="128"/>
  <c r="AE1594" i="128" s="1"/>
  <c r="M1594" i="128"/>
  <c r="L1594" i="128"/>
  <c r="K1594" i="128"/>
  <c r="J1594" i="128"/>
  <c r="G1594" i="128"/>
  <c r="F1594" i="128"/>
  <c r="E1594" i="128"/>
  <c r="D1594" i="128"/>
  <c r="C1594" i="128"/>
  <c r="P1593" i="128"/>
  <c r="N1593" i="128"/>
  <c r="AE1593" i="128" s="1"/>
  <c r="M1593" i="128"/>
  <c r="L1593" i="128"/>
  <c r="K1593" i="128"/>
  <c r="J1593" i="128"/>
  <c r="G1593" i="128"/>
  <c r="F1593" i="128"/>
  <c r="E1593" i="128"/>
  <c r="D1593" i="128"/>
  <c r="C1593" i="128"/>
  <c r="P1592" i="128"/>
  <c r="N1592" i="128"/>
  <c r="AE1592" i="128" s="1"/>
  <c r="M1592" i="128"/>
  <c r="L1592" i="128"/>
  <c r="K1592" i="128"/>
  <c r="J1592" i="128"/>
  <c r="G1592" i="128"/>
  <c r="F1592" i="128"/>
  <c r="E1592" i="128"/>
  <c r="D1592" i="128"/>
  <c r="C1592" i="128"/>
  <c r="P1591" i="128"/>
  <c r="N1591" i="128"/>
  <c r="AE1591" i="128" s="1"/>
  <c r="M1591" i="128"/>
  <c r="L1591" i="128"/>
  <c r="K1591" i="128"/>
  <c r="J1591" i="128"/>
  <c r="G1591" i="128"/>
  <c r="F1591" i="128"/>
  <c r="E1591" i="128"/>
  <c r="D1591" i="128"/>
  <c r="C1591" i="128"/>
  <c r="P1590" i="128"/>
  <c r="N1590" i="128"/>
  <c r="AE1590" i="128" s="1"/>
  <c r="M1590" i="128"/>
  <c r="L1590" i="128"/>
  <c r="K1590" i="128"/>
  <c r="J1590" i="128"/>
  <c r="G1590" i="128"/>
  <c r="F1590" i="128"/>
  <c r="E1590" i="128"/>
  <c r="D1590" i="128"/>
  <c r="C1590" i="128"/>
  <c r="P1589" i="128"/>
  <c r="N1589" i="128"/>
  <c r="AE1589" i="128" s="1"/>
  <c r="M1589" i="128"/>
  <c r="L1589" i="128"/>
  <c r="K1589" i="128"/>
  <c r="J1589" i="128"/>
  <c r="G1589" i="128"/>
  <c r="F1589" i="128"/>
  <c r="E1589" i="128"/>
  <c r="D1589" i="128"/>
  <c r="C1589" i="128"/>
  <c r="P1588" i="128"/>
  <c r="N1588" i="128"/>
  <c r="AE1588" i="128" s="1"/>
  <c r="M1588" i="128"/>
  <c r="L1588" i="128"/>
  <c r="K1588" i="128"/>
  <c r="J1588" i="128"/>
  <c r="G1588" i="128"/>
  <c r="F1588" i="128"/>
  <c r="E1588" i="128"/>
  <c r="D1588" i="128"/>
  <c r="C1588" i="128"/>
  <c r="P1587" i="128"/>
  <c r="N1587" i="128"/>
  <c r="AE1587" i="128" s="1"/>
  <c r="M1587" i="128"/>
  <c r="L1587" i="128"/>
  <c r="K1587" i="128"/>
  <c r="J1587" i="128"/>
  <c r="G1587" i="128"/>
  <c r="F1587" i="128"/>
  <c r="E1587" i="128"/>
  <c r="D1587" i="128"/>
  <c r="C1587" i="128"/>
  <c r="P1586" i="128"/>
  <c r="N1586" i="128"/>
  <c r="AE1586" i="128" s="1"/>
  <c r="M1586" i="128"/>
  <c r="L1586" i="128"/>
  <c r="K1586" i="128"/>
  <c r="J1586" i="128"/>
  <c r="G1586" i="128"/>
  <c r="F1586" i="128"/>
  <c r="E1586" i="128"/>
  <c r="D1586" i="128"/>
  <c r="C1586" i="128"/>
  <c r="P1585" i="128"/>
  <c r="N1585" i="128"/>
  <c r="AE1585" i="128" s="1"/>
  <c r="M1585" i="128"/>
  <c r="L1585" i="128"/>
  <c r="K1585" i="128"/>
  <c r="J1585" i="128"/>
  <c r="G1585" i="128"/>
  <c r="F1585" i="128"/>
  <c r="E1585" i="128"/>
  <c r="D1585" i="128"/>
  <c r="C1585" i="128"/>
  <c r="M1584" i="128"/>
  <c r="L1584" i="128"/>
  <c r="K1584" i="128"/>
  <c r="J1584" i="128"/>
  <c r="G1584" i="128"/>
  <c r="F1584" i="128"/>
  <c r="E1584" i="128"/>
  <c r="D1584" i="128"/>
  <c r="C1584" i="128"/>
  <c r="P1582" i="128"/>
  <c r="N1582" i="128"/>
  <c r="AE1582" i="128" s="1"/>
  <c r="M1582" i="128"/>
  <c r="L1582" i="128"/>
  <c r="K1582" i="128"/>
  <c r="J1582" i="128"/>
  <c r="G1582" i="128"/>
  <c r="F1582" i="128"/>
  <c r="E1582" i="128"/>
  <c r="D1582" i="128"/>
  <c r="C1582" i="128"/>
  <c r="P1581" i="128"/>
  <c r="N1581" i="128"/>
  <c r="AE1581" i="128" s="1"/>
  <c r="M1581" i="128"/>
  <c r="L1581" i="128"/>
  <c r="K1581" i="128"/>
  <c r="J1581" i="128"/>
  <c r="G1581" i="128"/>
  <c r="F1581" i="128"/>
  <c r="E1581" i="128"/>
  <c r="D1581" i="128"/>
  <c r="C1581" i="128"/>
  <c r="P1580" i="128"/>
  <c r="N1580" i="128"/>
  <c r="AE1580" i="128" s="1"/>
  <c r="M1580" i="128"/>
  <c r="L1580" i="128"/>
  <c r="K1580" i="128"/>
  <c r="J1580" i="128"/>
  <c r="G1580" i="128"/>
  <c r="F1580" i="128"/>
  <c r="E1580" i="128"/>
  <c r="D1580" i="128"/>
  <c r="C1580" i="128"/>
  <c r="P1579" i="128"/>
  <c r="N1579" i="128"/>
  <c r="AE1579" i="128" s="1"/>
  <c r="M1579" i="128"/>
  <c r="L1579" i="128"/>
  <c r="K1579" i="128"/>
  <c r="J1579" i="128"/>
  <c r="G1579" i="128"/>
  <c r="F1579" i="128"/>
  <c r="E1579" i="128"/>
  <c r="D1579" i="128"/>
  <c r="C1579" i="128"/>
  <c r="P1578" i="128"/>
  <c r="N1578" i="128"/>
  <c r="AE1578" i="128" s="1"/>
  <c r="M1578" i="128"/>
  <c r="L1578" i="128"/>
  <c r="K1578" i="128"/>
  <c r="J1578" i="128"/>
  <c r="G1578" i="128"/>
  <c r="F1578" i="128"/>
  <c r="E1578" i="128"/>
  <c r="D1578" i="128"/>
  <c r="C1578" i="128"/>
  <c r="P1577" i="128"/>
  <c r="N1577" i="128"/>
  <c r="AE1577" i="128" s="1"/>
  <c r="M1577" i="128"/>
  <c r="L1577" i="128"/>
  <c r="K1577" i="128"/>
  <c r="J1577" i="128"/>
  <c r="G1577" i="128"/>
  <c r="F1577" i="128"/>
  <c r="E1577" i="128"/>
  <c r="D1577" i="128"/>
  <c r="C1577" i="128"/>
  <c r="P1576" i="128"/>
  <c r="N1576" i="128"/>
  <c r="AE1576" i="128" s="1"/>
  <c r="M1576" i="128"/>
  <c r="L1576" i="128"/>
  <c r="K1576" i="128"/>
  <c r="J1576" i="128"/>
  <c r="G1576" i="128"/>
  <c r="F1576" i="128"/>
  <c r="E1576" i="128"/>
  <c r="D1576" i="128"/>
  <c r="C1576" i="128"/>
  <c r="P1575" i="128"/>
  <c r="N1575" i="128"/>
  <c r="AE1575" i="128" s="1"/>
  <c r="M1575" i="128"/>
  <c r="L1575" i="128"/>
  <c r="K1575" i="128"/>
  <c r="J1575" i="128"/>
  <c r="G1575" i="128"/>
  <c r="F1575" i="128"/>
  <c r="E1575" i="128"/>
  <c r="D1575" i="128"/>
  <c r="C1575" i="128"/>
  <c r="P1574" i="128"/>
  <c r="N1574" i="128"/>
  <c r="AE1574" i="128" s="1"/>
  <c r="M1574" i="128"/>
  <c r="L1574" i="128"/>
  <c r="K1574" i="128"/>
  <c r="J1574" i="128"/>
  <c r="G1574" i="128"/>
  <c r="F1574" i="128"/>
  <c r="E1574" i="128"/>
  <c r="D1574" i="128"/>
  <c r="C1574" i="128"/>
  <c r="P1573" i="128"/>
  <c r="N1573" i="128"/>
  <c r="AE1573" i="128" s="1"/>
  <c r="M1573" i="128"/>
  <c r="L1573" i="128"/>
  <c r="K1573" i="128"/>
  <c r="J1573" i="128"/>
  <c r="G1573" i="128"/>
  <c r="F1573" i="128"/>
  <c r="E1573" i="128"/>
  <c r="D1573" i="128"/>
  <c r="C1573" i="128"/>
  <c r="P1572" i="128"/>
  <c r="N1572" i="128"/>
  <c r="AE1572" i="128" s="1"/>
  <c r="M1572" i="128"/>
  <c r="L1572" i="128"/>
  <c r="K1572" i="128"/>
  <c r="J1572" i="128"/>
  <c r="G1572" i="128"/>
  <c r="F1572" i="128"/>
  <c r="E1572" i="128"/>
  <c r="D1572" i="128"/>
  <c r="C1572" i="128"/>
  <c r="P1571" i="128"/>
  <c r="N1571" i="128"/>
  <c r="AE1571" i="128" s="1"/>
  <c r="M1571" i="128"/>
  <c r="L1571" i="128"/>
  <c r="K1571" i="128"/>
  <c r="J1571" i="128"/>
  <c r="G1571" i="128"/>
  <c r="F1571" i="128"/>
  <c r="E1571" i="128"/>
  <c r="D1571" i="128"/>
  <c r="C1571" i="128"/>
  <c r="P1570" i="128"/>
  <c r="N1570" i="128"/>
  <c r="AE1570" i="128" s="1"/>
  <c r="M1570" i="128"/>
  <c r="L1570" i="128"/>
  <c r="K1570" i="128"/>
  <c r="J1570" i="128"/>
  <c r="G1570" i="128"/>
  <c r="F1570" i="128"/>
  <c r="E1570" i="128"/>
  <c r="D1570" i="128"/>
  <c r="C1570" i="128"/>
  <c r="P1569" i="128"/>
  <c r="N1569" i="128"/>
  <c r="AE1569" i="128" s="1"/>
  <c r="M1569" i="128"/>
  <c r="L1569" i="128"/>
  <c r="K1569" i="128"/>
  <c r="J1569" i="128"/>
  <c r="G1569" i="128"/>
  <c r="F1569" i="128"/>
  <c r="E1569" i="128"/>
  <c r="D1569" i="128"/>
  <c r="C1569" i="128"/>
  <c r="P1568" i="128"/>
  <c r="N1568" i="128"/>
  <c r="AE1568" i="128" s="1"/>
  <c r="M1568" i="128"/>
  <c r="L1568" i="128"/>
  <c r="K1568" i="128"/>
  <c r="J1568" i="128"/>
  <c r="G1568" i="128"/>
  <c r="F1568" i="128"/>
  <c r="E1568" i="128"/>
  <c r="D1568" i="128"/>
  <c r="C1568" i="128"/>
  <c r="P1567" i="128"/>
  <c r="N1567" i="128"/>
  <c r="AE1567" i="128" s="1"/>
  <c r="M1567" i="128"/>
  <c r="L1567" i="128"/>
  <c r="K1567" i="128"/>
  <c r="J1567" i="128"/>
  <c r="G1567" i="128"/>
  <c r="F1567" i="128"/>
  <c r="E1567" i="128"/>
  <c r="D1567" i="128"/>
  <c r="C1567" i="128"/>
  <c r="P1566" i="128"/>
  <c r="N1566" i="128"/>
  <c r="AE1566" i="128" s="1"/>
  <c r="M1566" i="128"/>
  <c r="L1566" i="128"/>
  <c r="K1566" i="128"/>
  <c r="J1566" i="128"/>
  <c r="G1566" i="128"/>
  <c r="F1566" i="128"/>
  <c r="E1566" i="128"/>
  <c r="D1566" i="128"/>
  <c r="C1566" i="128"/>
  <c r="P1565" i="128"/>
  <c r="N1565" i="128"/>
  <c r="AE1565" i="128" s="1"/>
  <c r="M1565" i="128"/>
  <c r="L1565" i="128"/>
  <c r="K1565" i="128"/>
  <c r="J1565" i="128"/>
  <c r="G1565" i="128"/>
  <c r="F1565" i="128"/>
  <c r="E1565" i="128"/>
  <c r="D1565" i="128"/>
  <c r="C1565" i="128"/>
  <c r="P1564" i="128"/>
  <c r="N1564" i="128"/>
  <c r="AE1564" i="128" s="1"/>
  <c r="M1564" i="128"/>
  <c r="L1564" i="128"/>
  <c r="K1564" i="128"/>
  <c r="J1564" i="128"/>
  <c r="G1564" i="128"/>
  <c r="F1564" i="128"/>
  <c r="E1564" i="128"/>
  <c r="D1564" i="128"/>
  <c r="C1564" i="128"/>
  <c r="P1563" i="128"/>
  <c r="N1563" i="128"/>
  <c r="AE1563" i="128" s="1"/>
  <c r="M1563" i="128"/>
  <c r="L1563" i="128"/>
  <c r="K1563" i="128"/>
  <c r="J1563" i="128"/>
  <c r="G1563" i="128"/>
  <c r="F1563" i="128"/>
  <c r="E1563" i="128"/>
  <c r="D1563" i="128"/>
  <c r="C1563" i="128"/>
  <c r="P1562" i="128"/>
  <c r="N1562" i="128"/>
  <c r="AE1562" i="128" s="1"/>
  <c r="M1562" i="128"/>
  <c r="L1562" i="128"/>
  <c r="K1562" i="128"/>
  <c r="J1562" i="128"/>
  <c r="G1562" i="128"/>
  <c r="F1562" i="128"/>
  <c r="E1562" i="128"/>
  <c r="D1562" i="128"/>
  <c r="C1562" i="128"/>
  <c r="P1561" i="128"/>
  <c r="N1561" i="128"/>
  <c r="AE1561" i="128" s="1"/>
  <c r="M1561" i="128"/>
  <c r="L1561" i="128"/>
  <c r="K1561" i="128"/>
  <c r="J1561" i="128"/>
  <c r="G1561" i="128"/>
  <c r="F1561" i="128"/>
  <c r="E1561" i="128"/>
  <c r="D1561" i="128"/>
  <c r="C1561" i="128"/>
  <c r="P1560" i="128"/>
  <c r="N1560" i="128"/>
  <c r="AE1560" i="128" s="1"/>
  <c r="M1560" i="128"/>
  <c r="L1560" i="128"/>
  <c r="K1560" i="128"/>
  <c r="J1560" i="128"/>
  <c r="G1560" i="128"/>
  <c r="F1560" i="128"/>
  <c r="E1560" i="128"/>
  <c r="D1560" i="128"/>
  <c r="C1560" i="128"/>
  <c r="P1559" i="128"/>
  <c r="N1559" i="128"/>
  <c r="AE1559" i="128" s="1"/>
  <c r="M1559" i="128"/>
  <c r="L1559" i="128"/>
  <c r="K1559" i="128"/>
  <c r="J1559" i="128"/>
  <c r="G1559" i="128"/>
  <c r="F1559" i="128"/>
  <c r="E1559" i="128"/>
  <c r="D1559" i="128"/>
  <c r="C1559" i="128"/>
  <c r="P1558" i="128"/>
  <c r="N1558" i="128"/>
  <c r="AE1558" i="128" s="1"/>
  <c r="M1558" i="128"/>
  <c r="L1558" i="128"/>
  <c r="K1558" i="128"/>
  <c r="J1558" i="128"/>
  <c r="G1558" i="128"/>
  <c r="F1558" i="128"/>
  <c r="E1558" i="128"/>
  <c r="D1558" i="128"/>
  <c r="C1558" i="128"/>
  <c r="P1557" i="128"/>
  <c r="N1557" i="128"/>
  <c r="AE1557" i="128" s="1"/>
  <c r="M1557" i="128"/>
  <c r="L1557" i="128"/>
  <c r="K1557" i="128"/>
  <c r="J1557" i="128"/>
  <c r="G1557" i="128"/>
  <c r="F1557" i="128"/>
  <c r="E1557" i="128"/>
  <c r="D1557" i="128"/>
  <c r="C1557" i="128"/>
  <c r="P1556" i="128"/>
  <c r="N1556" i="128"/>
  <c r="AE1556" i="128" s="1"/>
  <c r="M1556" i="128"/>
  <c r="L1556" i="128"/>
  <c r="K1556" i="128"/>
  <c r="J1556" i="128"/>
  <c r="G1556" i="128"/>
  <c r="F1556" i="128"/>
  <c r="E1556" i="128"/>
  <c r="D1556" i="128"/>
  <c r="C1556" i="128"/>
  <c r="P1555" i="128"/>
  <c r="N1555" i="128"/>
  <c r="AE1555" i="128" s="1"/>
  <c r="M1555" i="128"/>
  <c r="L1555" i="128"/>
  <c r="K1555" i="128"/>
  <c r="J1555" i="128"/>
  <c r="G1555" i="128"/>
  <c r="F1555" i="128"/>
  <c r="E1555" i="128"/>
  <c r="D1555" i="128"/>
  <c r="C1555" i="128"/>
  <c r="P1554" i="128"/>
  <c r="N1554" i="128"/>
  <c r="AE1554" i="128" s="1"/>
  <c r="M1554" i="128"/>
  <c r="L1554" i="128"/>
  <c r="K1554" i="128"/>
  <c r="J1554" i="128"/>
  <c r="G1554" i="128"/>
  <c r="F1554" i="128"/>
  <c r="E1554" i="128"/>
  <c r="D1554" i="128"/>
  <c r="C1554" i="128"/>
  <c r="P1553" i="128"/>
  <c r="N1553" i="128"/>
  <c r="AE1553" i="128" s="1"/>
  <c r="M1553" i="128"/>
  <c r="L1553" i="128"/>
  <c r="K1553" i="128"/>
  <c r="J1553" i="128"/>
  <c r="G1553" i="128"/>
  <c r="F1553" i="128"/>
  <c r="E1553" i="128"/>
  <c r="D1553" i="128"/>
  <c r="C1553" i="128"/>
  <c r="P1552" i="128"/>
  <c r="N1552" i="128"/>
  <c r="AE1552" i="128" s="1"/>
  <c r="M1552" i="128"/>
  <c r="L1552" i="128"/>
  <c r="K1552" i="128"/>
  <c r="J1552" i="128"/>
  <c r="G1552" i="128"/>
  <c r="F1552" i="128"/>
  <c r="E1552" i="128"/>
  <c r="D1552" i="128"/>
  <c r="C1552" i="128"/>
  <c r="P1551" i="128"/>
  <c r="N1551" i="128"/>
  <c r="AE1551" i="128" s="1"/>
  <c r="M1551" i="128"/>
  <c r="L1551" i="128"/>
  <c r="K1551" i="128"/>
  <c r="J1551" i="128"/>
  <c r="G1551" i="128"/>
  <c r="F1551" i="128"/>
  <c r="E1551" i="128"/>
  <c r="D1551" i="128"/>
  <c r="C1551" i="128"/>
  <c r="P1550" i="128"/>
  <c r="N1550" i="128"/>
  <c r="AE1550" i="128" s="1"/>
  <c r="M1550" i="128"/>
  <c r="L1550" i="128"/>
  <c r="K1550" i="128"/>
  <c r="J1550" i="128"/>
  <c r="G1550" i="128"/>
  <c r="F1550" i="128"/>
  <c r="E1550" i="128"/>
  <c r="D1550" i="128"/>
  <c r="C1550" i="128"/>
  <c r="P1549" i="128"/>
  <c r="N1549" i="128"/>
  <c r="AE1549" i="128" s="1"/>
  <c r="M1549" i="128"/>
  <c r="L1549" i="128"/>
  <c r="K1549" i="128"/>
  <c r="J1549" i="128"/>
  <c r="G1549" i="128"/>
  <c r="F1549" i="128"/>
  <c r="E1549" i="128"/>
  <c r="D1549" i="128"/>
  <c r="C1549" i="128"/>
  <c r="P1548" i="128"/>
  <c r="N1548" i="128"/>
  <c r="AE1548" i="128" s="1"/>
  <c r="M1548" i="128"/>
  <c r="L1548" i="128"/>
  <c r="K1548" i="128"/>
  <c r="J1548" i="128"/>
  <c r="G1548" i="128"/>
  <c r="F1548" i="128"/>
  <c r="E1548" i="128"/>
  <c r="D1548" i="128"/>
  <c r="C1548" i="128"/>
  <c r="P1547" i="128"/>
  <c r="N1547" i="128"/>
  <c r="AE1547" i="128" s="1"/>
  <c r="M1547" i="128"/>
  <c r="L1547" i="128"/>
  <c r="K1547" i="128"/>
  <c r="J1547" i="128"/>
  <c r="G1547" i="128"/>
  <c r="F1547" i="128"/>
  <c r="E1547" i="128"/>
  <c r="D1547" i="128"/>
  <c r="C1547" i="128"/>
  <c r="P1546" i="128"/>
  <c r="N1546" i="128"/>
  <c r="AE1546" i="128" s="1"/>
  <c r="M1546" i="128"/>
  <c r="L1546" i="128"/>
  <c r="K1546" i="128"/>
  <c r="J1546" i="128"/>
  <c r="G1546" i="128"/>
  <c r="F1546" i="128"/>
  <c r="E1546" i="128"/>
  <c r="D1546" i="128"/>
  <c r="C1546" i="128"/>
  <c r="P1545" i="128"/>
  <c r="N1545" i="128"/>
  <c r="AE1545" i="128" s="1"/>
  <c r="M1545" i="128"/>
  <c r="L1545" i="128"/>
  <c r="K1545" i="128"/>
  <c r="J1545" i="128"/>
  <c r="G1545" i="128"/>
  <c r="F1545" i="128"/>
  <c r="E1545" i="128"/>
  <c r="D1545" i="128"/>
  <c r="C1545" i="128"/>
  <c r="P1544" i="128"/>
  <c r="N1544" i="128"/>
  <c r="AE1544" i="128" s="1"/>
  <c r="M1544" i="128"/>
  <c r="L1544" i="128"/>
  <c r="K1544" i="128"/>
  <c r="J1544" i="128"/>
  <c r="G1544" i="128"/>
  <c r="F1544" i="128"/>
  <c r="E1544" i="128"/>
  <c r="D1544" i="128"/>
  <c r="C1544" i="128"/>
  <c r="P1543" i="128"/>
  <c r="N1543" i="128"/>
  <c r="M1543" i="128"/>
  <c r="L1543" i="128"/>
  <c r="K1543" i="128"/>
  <c r="J1543" i="128"/>
  <c r="G1543" i="128"/>
  <c r="F1543" i="128"/>
  <c r="E1543" i="128"/>
  <c r="D1543" i="128"/>
  <c r="C1543" i="128"/>
  <c r="M1542" i="128"/>
  <c r="L1542" i="128"/>
  <c r="K1542" i="128"/>
  <c r="J1542" i="128"/>
  <c r="G1542" i="128"/>
  <c r="F1542" i="128"/>
  <c r="E1542" i="128"/>
  <c r="D1542" i="128"/>
  <c r="C1542" i="128"/>
  <c r="P1540" i="128"/>
  <c r="N1540" i="128"/>
  <c r="AE1540" i="128" s="1"/>
  <c r="M1540" i="128"/>
  <c r="L1540" i="128"/>
  <c r="K1540" i="128"/>
  <c r="J1540" i="128"/>
  <c r="G1540" i="128"/>
  <c r="F1540" i="128"/>
  <c r="E1540" i="128"/>
  <c r="D1540" i="128"/>
  <c r="C1540" i="128"/>
  <c r="P1539" i="128"/>
  <c r="N1539" i="128"/>
  <c r="AE1539" i="128" s="1"/>
  <c r="M1539" i="128"/>
  <c r="L1539" i="128"/>
  <c r="K1539" i="128"/>
  <c r="J1539" i="128"/>
  <c r="G1539" i="128"/>
  <c r="F1539" i="128"/>
  <c r="E1539" i="128"/>
  <c r="D1539" i="128"/>
  <c r="C1539" i="128"/>
  <c r="P1538" i="128"/>
  <c r="N1538" i="128"/>
  <c r="AE1538" i="128" s="1"/>
  <c r="M1538" i="128"/>
  <c r="L1538" i="128"/>
  <c r="K1538" i="128"/>
  <c r="J1538" i="128"/>
  <c r="G1538" i="128"/>
  <c r="F1538" i="128"/>
  <c r="E1538" i="128"/>
  <c r="D1538" i="128"/>
  <c r="C1538" i="128"/>
  <c r="P1537" i="128"/>
  <c r="N1537" i="128"/>
  <c r="AE1537" i="128" s="1"/>
  <c r="M1537" i="128"/>
  <c r="L1537" i="128"/>
  <c r="K1537" i="128"/>
  <c r="J1537" i="128"/>
  <c r="G1537" i="128"/>
  <c r="F1537" i="128"/>
  <c r="E1537" i="128"/>
  <c r="D1537" i="128"/>
  <c r="C1537" i="128"/>
  <c r="P1536" i="128"/>
  <c r="N1536" i="128"/>
  <c r="AE1536" i="128" s="1"/>
  <c r="M1536" i="128"/>
  <c r="L1536" i="128"/>
  <c r="K1536" i="128"/>
  <c r="J1536" i="128"/>
  <c r="G1536" i="128"/>
  <c r="F1536" i="128"/>
  <c r="E1536" i="128"/>
  <c r="D1536" i="128"/>
  <c r="C1536" i="128"/>
  <c r="P1535" i="128"/>
  <c r="N1535" i="128"/>
  <c r="AE1535" i="128" s="1"/>
  <c r="M1535" i="128"/>
  <c r="L1535" i="128"/>
  <c r="K1535" i="128"/>
  <c r="J1535" i="128"/>
  <c r="G1535" i="128"/>
  <c r="F1535" i="128"/>
  <c r="E1535" i="128"/>
  <c r="D1535" i="128"/>
  <c r="C1535" i="128"/>
  <c r="P1534" i="128"/>
  <c r="N1534" i="128"/>
  <c r="AE1534" i="128" s="1"/>
  <c r="M1534" i="128"/>
  <c r="L1534" i="128"/>
  <c r="K1534" i="128"/>
  <c r="J1534" i="128"/>
  <c r="G1534" i="128"/>
  <c r="F1534" i="128"/>
  <c r="E1534" i="128"/>
  <c r="D1534" i="128"/>
  <c r="C1534" i="128"/>
  <c r="P1533" i="128"/>
  <c r="N1533" i="128"/>
  <c r="AE1533" i="128" s="1"/>
  <c r="M1533" i="128"/>
  <c r="L1533" i="128"/>
  <c r="K1533" i="128"/>
  <c r="J1533" i="128"/>
  <c r="G1533" i="128"/>
  <c r="F1533" i="128"/>
  <c r="E1533" i="128"/>
  <c r="D1533" i="128"/>
  <c r="C1533" i="128"/>
  <c r="P1532" i="128"/>
  <c r="N1532" i="128"/>
  <c r="AE1532" i="128" s="1"/>
  <c r="M1532" i="128"/>
  <c r="L1532" i="128"/>
  <c r="K1532" i="128"/>
  <c r="J1532" i="128"/>
  <c r="G1532" i="128"/>
  <c r="F1532" i="128"/>
  <c r="E1532" i="128"/>
  <c r="D1532" i="128"/>
  <c r="C1532" i="128"/>
  <c r="P1531" i="128"/>
  <c r="N1531" i="128"/>
  <c r="AE1531" i="128" s="1"/>
  <c r="M1531" i="128"/>
  <c r="L1531" i="128"/>
  <c r="K1531" i="128"/>
  <c r="J1531" i="128"/>
  <c r="G1531" i="128"/>
  <c r="F1531" i="128"/>
  <c r="E1531" i="128"/>
  <c r="D1531" i="128"/>
  <c r="C1531" i="128"/>
  <c r="P1530" i="128"/>
  <c r="N1530" i="128"/>
  <c r="AE1530" i="128" s="1"/>
  <c r="M1530" i="128"/>
  <c r="L1530" i="128"/>
  <c r="K1530" i="128"/>
  <c r="J1530" i="128"/>
  <c r="G1530" i="128"/>
  <c r="F1530" i="128"/>
  <c r="E1530" i="128"/>
  <c r="D1530" i="128"/>
  <c r="C1530" i="128"/>
  <c r="P1529" i="128"/>
  <c r="N1529" i="128"/>
  <c r="AE1529" i="128" s="1"/>
  <c r="M1529" i="128"/>
  <c r="L1529" i="128"/>
  <c r="K1529" i="128"/>
  <c r="J1529" i="128"/>
  <c r="G1529" i="128"/>
  <c r="F1529" i="128"/>
  <c r="E1529" i="128"/>
  <c r="D1529" i="128"/>
  <c r="C1529" i="128"/>
  <c r="P1528" i="128"/>
  <c r="N1528" i="128"/>
  <c r="AE1528" i="128" s="1"/>
  <c r="M1528" i="128"/>
  <c r="L1528" i="128"/>
  <c r="K1528" i="128"/>
  <c r="J1528" i="128"/>
  <c r="G1528" i="128"/>
  <c r="F1528" i="128"/>
  <c r="E1528" i="128"/>
  <c r="D1528" i="128"/>
  <c r="C1528" i="128"/>
  <c r="P1527" i="128"/>
  <c r="N1527" i="128"/>
  <c r="AE1527" i="128" s="1"/>
  <c r="M1527" i="128"/>
  <c r="L1527" i="128"/>
  <c r="K1527" i="128"/>
  <c r="J1527" i="128"/>
  <c r="G1527" i="128"/>
  <c r="F1527" i="128"/>
  <c r="E1527" i="128"/>
  <c r="D1527" i="128"/>
  <c r="C1527" i="128"/>
  <c r="P1526" i="128"/>
  <c r="N1526" i="128"/>
  <c r="AE1526" i="128" s="1"/>
  <c r="M1526" i="128"/>
  <c r="L1526" i="128"/>
  <c r="K1526" i="128"/>
  <c r="J1526" i="128"/>
  <c r="G1526" i="128"/>
  <c r="F1526" i="128"/>
  <c r="E1526" i="128"/>
  <c r="D1526" i="128"/>
  <c r="C1526" i="128"/>
  <c r="P1525" i="128"/>
  <c r="N1525" i="128"/>
  <c r="AE1525" i="128" s="1"/>
  <c r="M1525" i="128"/>
  <c r="L1525" i="128"/>
  <c r="K1525" i="128"/>
  <c r="J1525" i="128"/>
  <c r="G1525" i="128"/>
  <c r="F1525" i="128"/>
  <c r="E1525" i="128"/>
  <c r="D1525" i="128"/>
  <c r="C1525" i="128"/>
  <c r="P1524" i="128"/>
  <c r="N1524" i="128"/>
  <c r="AE1524" i="128" s="1"/>
  <c r="M1524" i="128"/>
  <c r="L1524" i="128"/>
  <c r="K1524" i="128"/>
  <c r="J1524" i="128"/>
  <c r="G1524" i="128"/>
  <c r="F1524" i="128"/>
  <c r="E1524" i="128"/>
  <c r="D1524" i="128"/>
  <c r="C1524" i="128"/>
  <c r="P1523" i="128"/>
  <c r="N1523" i="128"/>
  <c r="AE1523" i="128" s="1"/>
  <c r="M1523" i="128"/>
  <c r="L1523" i="128"/>
  <c r="K1523" i="128"/>
  <c r="J1523" i="128"/>
  <c r="G1523" i="128"/>
  <c r="F1523" i="128"/>
  <c r="E1523" i="128"/>
  <c r="D1523" i="128"/>
  <c r="C1523" i="128"/>
  <c r="P1522" i="128"/>
  <c r="N1522" i="128"/>
  <c r="AE1522" i="128" s="1"/>
  <c r="M1522" i="128"/>
  <c r="L1522" i="128"/>
  <c r="K1522" i="128"/>
  <c r="J1522" i="128"/>
  <c r="G1522" i="128"/>
  <c r="F1522" i="128"/>
  <c r="E1522" i="128"/>
  <c r="D1522" i="128"/>
  <c r="C1522" i="128"/>
  <c r="P1521" i="128"/>
  <c r="N1521" i="128"/>
  <c r="AE1521" i="128" s="1"/>
  <c r="M1521" i="128"/>
  <c r="L1521" i="128"/>
  <c r="K1521" i="128"/>
  <c r="J1521" i="128"/>
  <c r="G1521" i="128"/>
  <c r="F1521" i="128"/>
  <c r="E1521" i="128"/>
  <c r="D1521" i="128"/>
  <c r="C1521" i="128"/>
  <c r="P1520" i="128"/>
  <c r="N1520" i="128"/>
  <c r="AE1520" i="128" s="1"/>
  <c r="M1520" i="128"/>
  <c r="L1520" i="128"/>
  <c r="K1520" i="128"/>
  <c r="J1520" i="128"/>
  <c r="G1520" i="128"/>
  <c r="F1520" i="128"/>
  <c r="E1520" i="128"/>
  <c r="D1520" i="128"/>
  <c r="C1520" i="128"/>
  <c r="P1519" i="128"/>
  <c r="N1519" i="128"/>
  <c r="AE1519" i="128" s="1"/>
  <c r="M1519" i="128"/>
  <c r="L1519" i="128"/>
  <c r="K1519" i="128"/>
  <c r="J1519" i="128"/>
  <c r="G1519" i="128"/>
  <c r="F1519" i="128"/>
  <c r="E1519" i="128"/>
  <c r="D1519" i="128"/>
  <c r="C1519" i="128"/>
  <c r="P1518" i="128"/>
  <c r="N1518" i="128"/>
  <c r="AE1518" i="128" s="1"/>
  <c r="M1518" i="128"/>
  <c r="L1518" i="128"/>
  <c r="K1518" i="128"/>
  <c r="J1518" i="128"/>
  <c r="G1518" i="128"/>
  <c r="F1518" i="128"/>
  <c r="E1518" i="128"/>
  <c r="D1518" i="128"/>
  <c r="C1518" i="128"/>
  <c r="P1517" i="128"/>
  <c r="N1517" i="128"/>
  <c r="AE1517" i="128" s="1"/>
  <c r="M1517" i="128"/>
  <c r="L1517" i="128"/>
  <c r="K1517" i="128"/>
  <c r="J1517" i="128"/>
  <c r="G1517" i="128"/>
  <c r="F1517" i="128"/>
  <c r="E1517" i="128"/>
  <c r="D1517" i="128"/>
  <c r="C1517" i="128"/>
  <c r="P1516" i="128"/>
  <c r="N1516" i="128"/>
  <c r="AE1516" i="128" s="1"/>
  <c r="M1516" i="128"/>
  <c r="L1516" i="128"/>
  <c r="K1516" i="128"/>
  <c r="J1516" i="128"/>
  <c r="G1516" i="128"/>
  <c r="F1516" i="128"/>
  <c r="E1516" i="128"/>
  <c r="D1516" i="128"/>
  <c r="C1516" i="128"/>
  <c r="P1515" i="128"/>
  <c r="N1515" i="128"/>
  <c r="AE1515" i="128" s="1"/>
  <c r="M1515" i="128"/>
  <c r="L1515" i="128"/>
  <c r="K1515" i="128"/>
  <c r="J1515" i="128"/>
  <c r="G1515" i="128"/>
  <c r="F1515" i="128"/>
  <c r="E1515" i="128"/>
  <c r="D1515" i="128"/>
  <c r="C1515" i="128"/>
  <c r="P1514" i="128"/>
  <c r="N1514" i="128"/>
  <c r="AE1514" i="128" s="1"/>
  <c r="M1514" i="128"/>
  <c r="L1514" i="128"/>
  <c r="K1514" i="128"/>
  <c r="J1514" i="128"/>
  <c r="G1514" i="128"/>
  <c r="F1514" i="128"/>
  <c r="E1514" i="128"/>
  <c r="D1514" i="128"/>
  <c r="C1514" i="128"/>
  <c r="P1513" i="128"/>
  <c r="N1513" i="128"/>
  <c r="AE1513" i="128" s="1"/>
  <c r="M1513" i="128"/>
  <c r="L1513" i="128"/>
  <c r="K1513" i="128"/>
  <c r="J1513" i="128"/>
  <c r="G1513" i="128"/>
  <c r="F1513" i="128"/>
  <c r="E1513" i="128"/>
  <c r="D1513" i="128"/>
  <c r="C1513" i="128"/>
  <c r="P1512" i="128"/>
  <c r="N1512" i="128"/>
  <c r="AE1512" i="128" s="1"/>
  <c r="M1512" i="128"/>
  <c r="L1512" i="128"/>
  <c r="K1512" i="128"/>
  <c r="J1512" i="128"/>
  <c r="G1512" i="128"/>
  <c r="F1512" i="128"/>
  <c r="E1512" i="128"/>
  <c r="D1512" i="128"/>
  <c r="C1512" i="128"/>
  <c r="P1511" i="128"/>
  <c r="N1511" i="128"/>
  <c r="AE1511" i="128" s="1"/>
  <c r="M1511" i="128"/>
  <c r="L1511" i="128"/>
  <c r="K1511" i="128"/>
  <c r="J1511" i="128"/>
  <c r="G1511" i="128"/>
  <c r="F1511" i="128"/>
  <c r="E1511" i="128"/>
  <c r="D1511" i="128"/>
  <c r="C1511" i="128"/>
  <c r="P1510" i="128"/>
  <c r="N1510" i="128"/>
  <c r="AE1510" i="128" s="1"/>
  <c r="M1510" i="128"/>
  <c r="L1510" i="128"/>
  <c r="K1510" i="128"/>
  <c r="J1510" i="128"/>
  <c r="G1510" i="128"/>
  <c r="F1510" i="128"/>
  <c r="E1510" i="128"/>
  <c r="D1510" i="128"/>
  <c r="C1510" i="128"/>
  <c r="P1509" i="128"/>
  <c r="N1509" i="128"/>
  <c r="AE1509" i="128" s="1"/>
  <c r="M1509" i="128"/>
  <c r="L1509" i="128"/>
  <c r="K1509" i="128"/>
  <c r="J1509" i="128"/>
  <c r="G1509" i="128"/>
  <c r="F1509" i="128"/>
  <c r="E1509" i="128"/>
  <c r="D1509" i="128"/>
  <c r="C1509" i="128"/>
  <c r="P1508" i="128"/>
  <c r="N1508" i="128"/>
  <c r="AE1508" i="128" s="1"/>
  <c r="M1508" i="128"/>
  <c r="L1508" i="128"/>
  <c r="K1508" i="128"/>
  <c r="J1508" i="128"/>
  <c r="G1508" i="128"/>
  <c r="F1508" i="128"/>
  <c r="E1508" i="128"/>
  <c r="D1508" i="128"/>
  <c r="C1508" i="128"/>
  <c r="P1507" i="128"/>
  <c r="N1507" i="128"/>
  <c r="AE1507" i="128" s="1"/>
  <c r="M1507" i="128"/>
  <c r="L1507" i="128"/>
  <c r="K1507" i="128"/>
  <c r="J1507" i="128"/>
  <c r="G1507" i="128"/>
  <c r="F1507" i="128"/>
  <c r="E1507" i="128"/>
  <c r="D1507" i="128"/>
  <c r="C1507" i="128"/>
  <c r="P1506" i="128"/>
  <c r="N1506" i="128"/>
  <c r="AE1506" i="128" s="1"/>
  <c r="M1506" i="128"/>
  <c r="L1506" i="128"/>
  <c r="K1506" i="128"/>
  <c r="J1506" i="128"/>
  <c r="G1506" i="128"/>
  <c r="F1506" i="128"/>
  <c r="E1506" i="128"/>
  <c r="D1506" i="128"/>
  <c r="C1506" i="128"/>
  <c r="P1505" i="128"/>
  <c r="N1505" i="128"/>
  <c r="AE1505" i="128" s="1"/>
  <c r="M1505" i="128"/>
  <c r="L1505" i="128"/>
  <c r="K1505" i="128"/>
  <c r="J1505" i="128"/>
  <c r="G1505" i="128"/>
  <c r="F1505" i="128"/>
  <c r="E1505" i="128"/>
  <c r="D1505" i="128"/>
  <c r="C1505" i="128"/>
  <c r="P1504" i="128"/>
  <c r="N1504" i="128"/>
  <c r="AE1504" i="128" s="1"/>
  <c r="M1504" i="128"/>
  <c r="L1504" i="128"/>
  <c r="K1504" i="128"/>
  <c r="J1504" i="128"/>
  <c r="G1504" i="128"/>
  <c r="F1504" i="128"/>
  <c r="E1504" i="128"/>
  <c r="D1504" i="128"/>
  <c r="C1504" i="128"/>
  <c r="P1503" i="128"/>
  <c r="N1503" i="128"/>
  <c r="AE1503" i="128" s="1"/>
  <c r="M1503" i="128"/>
  <c r="L1503" i="128"/>
  <c r="K1503" i="128"/>
  <c r="J1503" i="128"/>
  <c r="G1503" i="128"/>
  <c r="F1503" i="128"/>
  <c r="E1503" i="128"/>
  <c r="D1503" i="128"/>
  <c r="C1503" i="128"/>
  <c r="P1502" i="128"/>
  <c r="N1502" i="128"/>
  <c r="AE1502" i="128" s="1"/>
  <c r="M1502" i="128"/>
  <c r="L1502" i="128"/>
  <c r="K1502" i="128"/>
  <c r="J1502" i="128"/>
  <c r="G1502" i="128"/>
  <c r="F1502" i="128"/>
  <c r="E1502" i="128"/>
  <c r="D1502" i="128"/>
  <c r="C1502" i="128"/>
  <c r="P1501" i="128"/>
  <c r="N1501" i="128"/>
  <c r="AE1501" i="128" s="1"/>
  <c r="M1501" i="128"/>
  <c r="L1501" i="128"/>
  <c r="K1501" i="128"/>
  <c r="J1501" i="128"/>
  <c r="G1501" i="128"/>
  <c r="F1501" i="128"/>
  <c r="E1501" i="128"/>
  <c r="D1501" i="128"/>
  <c r="C1501" i="128"/>
  <c r="M1500" i="128"/>
  <c r="L1500" i="128"/>
  <c r="K1500" i="128"/>
  <c r="J1500" i="128"/>
  <c r="G1500" i="128"/>
  <c r="F1500" i="128"/>
  <c r="E1500" i="128"/>
  <c r="D1500" i="128"/>
  <c r="C1500" i="128"/>
  <c r="P1498" i="128"/>
  <c r="N1498" i="128"/>
  <c r="AE1498" i="128" s="1"/>
  <c r="M1498" i="128"/>
  <c r="L1498" i="128"/>
  <c r="K1498" i="128"/>
  <c r="J1498" i="128"/>
  <c r="G1498" i="128"/>
  <c r="F1498" i="128"/>
  <c r="E1498" i="128"/>
  <c r="D1498" i="128"/>
  <c r="C1498" i="128"/>
  <c r="P1497" i="128"/>
  <c r="N1497" i="128"/>
  <c r="AE1497" i="128" s="1"/>
  <c r="M1497" i="128"/>
  <c r="L1497" i="128"/>
  <c r="K1497" i="128"/>
  <c r="J1497" i="128"/>
  <c r="G1497" i="128"/>
  <c r="F1497" i="128"/>
  <c r="E1497" i="128"/>
  <c r="D1497" i="128"/>
  <c r="C1497" i="128"/>
  <c r="P1496" i="128"/>
  <c r="N1496" i="128"/>
  <c r="AE1496" i="128" s="1"/>
  <c r="M1496" i="128"/>
  <c r="L1496" i="128"/>
  <c r="K1496" i="128"/>
  <c r="J1496" i="128"/>
  <c r="G1496" i="128"/>
  <c r="F1496" i="128"/>
  <c r="E1496" i="128"/>
  <c r="D1496" i="128"/>
  <c r="C1496" i="128"/>
  <c r="P1495" i="128"/>
  <c r="N1495" i="128"/>
  <c r="AE1495" i="128" s="1"/>
  <c r="M1495" i="128"/>
  <c r="L1495" i="128"/>
  <c r="K1495" i="128"/>
  <c r="J1495" i="128"/>
  <c r="G1495" i="128"/>
  <c r="F1495" i="128"/>
  <c r="E1495" i="128"/>
  <c r="D1495" i="128"/>
  <c r="C1495" i="128"/>
  <c r="P1494" i="128"/>
  <c r="N1494" i="128"/>
  <c r="AE1494" i="128" s="1"/>
  <c r="M1494" i="128"/>
  <c r="L1494" i="128"/>
  <c r="K1494" i="128"/>
  <c r="J1494" i="128"/>
  <c r="G1494" i="128"/>
  <c r="F1494" i="128"/>
  <c r="E1494" i="128"/>
  <c r="D1494" i="128"/>
  <c r="C1494" i="128"/>
  <c r="P1493" i="128"/>
  <c r="N1493" i="128"/>
  <c r="AE1493" i="128" s="1"/>
  <c r="M1493" i="128"/>
  <c r="L1493" i="128"/>
  <c r="K1493" i="128"/>
  <c r="J1493" i="128"/>
  <c r="G1493" i="128"/>
  <c r="F1493" i="128"/>
  <c r="E1493" i="128"/>
  <c r="D1493" i="128"/>
  <c r="C1493" i="128"/>
  <c r="P1492" i="128"/>
  <c r="N1492" i="128"/>
  <c r="AE1492" i="128" s="1"/>
  <c r="M1492" i="128"/>
  <c r="L1492" i="128"/>
  <c r="K1492" i="128"/>
  <c r="J1492" i="128"/>
  <c r="G1492" i="128"/>
  <c r="F1492" i="128"/>
  <c r="E1492" i="128"/>
  <c r="D1492" i="128"/>
  <c r="C1492" i="128"/>
  <c r="P1491" i="128"/>
  <c r="N1491" i="128"/>
  <c r="AE1491" i="128" s="1"/>
  <c r="M1491" i="128"/>
  <c r="L1491" i="128"/>
  <c r="K1491" i="128"/>
  <c r="J1491" i="128"/>
  <c r="G1491" i="128"/>
  <c r="F1491" i="128"/>
  <c r="E1491" i="128"/>
  <c r="D1491" i="128"/>
  <c r="C1491" i="128"/>
  <c r="P1490" i="128"/>
  <c r="N1490" i="128"/>
  <c r="AE1490" i="128" s="1"/>
  <c r="M1490" i="128"/>
  <c r="L1490" i="128"/>
  <c r="K1490" i="128"/>
  <c r="J1490" i="128"/>
  <c r="G1490" i="128"/>
  <c r="F1490" i="128"/>
  <c r="E1490" i="128"/>
  <c r="D1490" i="128"/>
  <c r="C1490" i="128"/>
  <c r="P1489" i="128"/>
  <c r="N1489" i="128"/>
  <c r="AE1489" i="128" s="1"/>
  <c r="M1489" i="128"/>
  <c r="L1489" i="128"/>
  <c r="K1489" i="128"/>
  <c r="J1489" i="128"/>
  <c r="G1489" i="128"/>
  <c r="F1489" i="128"/>
  <c r="E1489" i="128"/>
  <c r="D1489" i="128"/>
  <c r="C1489" i="128"/>
  <c r="P1488" i="128"/>
  <c r="N1488" i="128"/>
  <c r="AE1488" i="128" s="1"/>
  <c r="M1488" i="128"/>
  <c r="L1488" i="128"/>
  <c r="K1488" i="128"/>
  <c r="J1488" i="128"/>
  <c r="G1488" i="128"/>
  <c r="F1488" i="128"/>
  <c r="E1488" i="128"/>
  <c r="D1488" i="128"/>
  <c r="C1488" i="128"/>
  <c r="P1487" i="128"/>
  <c r="N1487" i="128"/>
  <c r="AE1487" i="128" s="1"/>
  <c r="M1487" i="128"/>
  <c r="L1487" i="128"/>
  <c r="K1487" i="128"/>
  <c r="J1487" i="128"/>
  <c r="G1487" i="128"/>
  <c r="F1487" i="128"/>
  <c r="E1487" i="128"/>
  <c r="D1487" i="128"/>
  <c r="C1487" i="128"/>
  <c r="P1486" i="128"/>
  <c r="N1486" i="128"/>
  <c r="AE1486" i="128" s="1"/>
  <c r="M1486" i="128"/>
  <c r="L1486" i="128"/>
  <c r="K1486" i="128"/>
  <c r="J1486" i="128"/>
  <c r="G1486" i="128"/>
  <c r="F1486" i="128"/>
  <c r="E1486" i="128"/>
  <c r="D1486" i="128"/>
  <c r="C1486" i="128"/>
  <c r="P1485" i="128"/>
  <c r="N1485" i="128"/>
  <c r="AE1485" i="128" s="1"/>
  <c r="M1485" i="128"/>
  <c r="L1485" i="128"/>
  <c r="K1485" i="128"/>
  <c r="J1485" i="128"/>
  <c r="G1485" i="128"/>
  <c r="F1485" i="128"/>
  <c r="E1485" i="128"/>
  <c r="D1485" i="128"/>
  <c r="C1485" i="128"/>
  <c r="P1484" i="128"/>
  <c r="N1484" i="128"/>
  <c r="AE1484" i="128" s="1"/>
  <c r="M1484" i="128"/>
  <c r="L1484" i="128"/>
  <c r="K1484" i="128"/>
  <c r="J1484" i="128"/>
  <c r="G1484" i="128"/>
  <c r="F1484" i="128"/>
  <c r="E1484" i="128"/>
  <c r="D1484" i="128"/>
  <c r="C1484" i="128"/>
  <c r="P1483" i="128"/>
  <c r="N1483" i="128"/>
  <c r="AE1483" i="128" s="1"/>
  <c r="M1483" i="128"/>
  <c r="L1483" i="128"/>
  <c r="K1483" i="128"/>
  <c r="J1483" i="128"/>
  <c r="G1483" i="128"/>
  <c r="F1483" i="128"/>
  <c r="E1483" i="128"/>
  <c r="D1483" i="128"/>
  <c r="C1483" i="128"/>
  <c r="P1482" i="128"/>
  <c r="N1482" i="128"/>
  <c r="AE1482" i="128" s="1"/>
  <c r="M1482" i="128"/>
  <c r="L1482" i="128"/>
  <c r="K1482" i="128"/>
  <c r="J1482" i="128"/>
  <c r="G1482" i="128"/>
  <c r="F1482" i="128"/>
  <c r="E1482" i="128"/>
  <c r="D1482" i="128"/>
  <c r="C1482" i="128"/>
  <c r="P1481" i="128"/>
  <c r="N1481" i="128"/>
  <c r="AE1481" i="128" s="1"/>
  <c r="M1481" i="128"/>
  <c r="L1481" i="128"/>
  <c r="K1481" i="128"/>
  <c r="J1481" i="128"/>
  <c r="G1481" i="128"/>
  <c r="F1481" i="128"/>
  <c r="E1481" i="128"/>
  <c r="D1481" i="128"/>
  <c r="C1481" i="128"/>
  <c r="P1480" i="128"/>
  <c r="N1480" i="128"/>
  <c r="AE1480" i="128" s="1"/>
  <c r="M1480" i="128"/>
  <c r="L1480" i="128"/>
  <c r="K1480" i="128"/>
  <c r="J1480" i="128"/>
  <c r="G1480" i="128"/>
  <c r="F1480" i="128"/>
  <c r="E1480" i="128"/>
  <c r="D1480" i="128"/>
  <c r="C1480" i="128"/>
  <c r="P1479" i="128"/>
  <c r="N1479" i="128"/>
  <c r="AE1479" i="128" s="1"/>
  <c r="M1479" i="128"/>
  <c r="L1479" i="128"/>
  <c r="K1479" i="128"/>
  <c r="J1479" i="128"/>
  <c r="G1479" i="128"/>
  <c r="F1479" i="128"/>
  <c r="E1479" i="128"/>
  <c r="D1479" i="128"/>
  <c r="C1479" i="128"/>
  <c r="P1478" i="128"/>
  <c r="N1478" i="128"/>
  <c r="AE1478" i="128" s="1"/>
  <c r="M1478" i="128"/>
  <c r="L1478" i="128"/>
  <c r="K1478" i="128"/>
  <c r="J1478" i="128"/>
  <c r="G1478" i="128"/>
  <c r="F1478" i="128"/>
  <c r="E1478" i="128"/>
  <c r="D1478" i="128"/>
  <c r="C1478" i="128"/>
  <c r="P1477" i="128"/>
  <c r="N1477" i="128"/>
  <c r="AE1477" i="128" s="1"/>
  <c r="M1477" i="128"/>
  <c r="L1477" i="128"/>
  <c r="K1477" i="128"/>
  <c r="J1477" i="128"/>
  <c r="G1477" i="128"/>
  <c r="F1477" i="128"/>
  <c r="E1477" i="128"/>
  <c r="D1477" i="128"/>
  <c r="C1477" i="128"/>
  <c r="P1476" i="128"/>
  <c r="N1476" i="128"/>
  <c r="AE1476" i="128" s="1"/>
  <c r="M1476" i="128"/>
  <c r="L1476" i="128"/>
  <c r="K1476" i="128"/>
  <c r="J1476" i="128"/>
  <c r="G1476" i="128"/>
  <c r="F1476" i="128"/>
  <c r="E1476" i="128"/>
  <c r="D1476" i="128"/>
  <c r="C1476" i="128"/>
  <c r="P1475" i="128"/>
  <c r="N1475" i="128"/>
  <c r="AE1475" i="128" s="1"/>
  <c r="M1475" i="128"/>
  <c r="L1475" i="128"/>
  <c r="K1475" i="128"/>
  <c r="J1475" i="128"/>
  <c r="G1475" i="128"/>
  <c r="F1475" i="128"/>
  <c r="E1475" i="128"/>
  <c r="D1475" i="128"/>
  <c r="C1475" i="128"/>
  <c r="P1474" i="128"/>
  <c r="N1474" i="128"/>
  <c r="AE1474" i="128" s="1"/>
  <c r="M1474" i="128"/>
  <c r="L1474" i="128"/>
  <c r="K1474" i="128"/>
  <c r="J1474" i="128"/>
  <c r="G1474" i="128"/>
  <c r="F1474" i="128"/>
  <c r="E1474" i="128"/>
  <c r="D1474" i="128"/>
  <c r="C1474" i="128"/>
  <c r="P1473" i="128"/>
  <c r="N1473" i="128"/>
  <c r="AE1473" i="128" s="1"/>
  <c r="M1473" i="128"/>
  <c r="L1473" i="128"/>
  <c r="K1473" i="128"/>
  <c r="J1473" i="128"/>
  <c r="G1473" i="128"/>
  <c r="F1473" i="128"/>
  <c r="E1473" i="128"/>
  <c r="D1473" i="128"/>
  <c r="C1473" i="128"/>
  <c r="P1472" i="128"/>
  <c r="N1472" i="128"/>
  <c r="AE1472" i="128" s="1"/>
  <c r="M1472" i="128"/>
  <c r="L1472" i="128"/>
  <c r="K1472" i="128"/>
  <c r="J1472" i="128"/>
  <c r="G1472" i="128"/>
  <c r="F1472" i="128"/>
  <c r="E1472" i="128"/>
  <c r="D1472" i="128"/>
  <c r="C1472" i="128"/>
  <c r="P1471" i="128"/>
  <c r="N1471" i="128"/>
  <c r="AE1471" i="128" s="1"/>
  <c r="M1471" i="128"/>
  <c r="L1471" i="128"/>
  <c r="K1471" i="128"/>
  <c r="J1471" i="128"/>
  <c r="G1471" i="128"/>
  <c r="F1471" i="128"/>
  <c r="E1471" i="128"/>
  <c r="D1471" i="128"/>
  <c r="C1471" i="128"/>
  <c r="P1470" i="128"/>
  <c r="N1470" i="128"/>
  <c r="AE1470" i="128" s="1"/>
  <c r="M1470" i="128"/>
  <c r="L1470" i="128"/>
  <c r="K1470" i="128"/>
  <c r="J1470" i="128"/>
  <c r="G1470" i="128"/>
  <c r="F1470" i="128"/>
  <c r="E1470" i="128"/>
  <c r="D1470" i="128"/>
  <c r="C1470" i="128"/>
  <c r="P1469" i="128"/>
  <c r="N1469" i="128"/>
  <c r="AE1469" i="128" s="1"/>
  <c r="M1469" i="128"/>
  <c r="L1469" i="128"/>
  <c r="K1469" i="128"/>
  <c r="J1469" i="128"/>
  <c r="G1469" i="128"/>
  <c r="F1469" i="128"/>
  <c r="E1469" i="128"/>
  <c r="D1469" i="128"/>
  <c r="C1469" i="128"/>
  <c r="P1468" i="128"/>
  <c r="N1468" i="128"/>
  <c r="AE1468" i="128" s="1"/>
  <c r="M1468" i="128"/>
  <c r="L1468" i="128"/>
  <c r="K1468" i="128"/>
  <c r="J1468" i="128"/>
  <c r="G1468" i="128"/>
  <c r="F1468" i="128"/>
  <c r="E1468" i="128"/>
  <c r="D1468" i="128"/>
  <c r="C1468" i="128"/>
  <c r="P1467" i="128"/>
  <c r="N1467" i="128"/>
  <c r="AE1467" i="128" s="1"/>
  <c r="M1467" i="128"/>
  <c r="L1467" i="128"/>
  <c r="K1467" i="128"/>
  <c r="J1467" i="128"/>
  <c r="G1467" i="128"/>
  <c r="F1467" i="128"/>
  <c r="E1467" i="128"/>
  <c r="D1467" i="128"/>
  <c r="C1467" i="128"/>
  <c r="P1466" i="128"/>
  <c r="N1466" i="128"/>
  <c r="AE1466" i="128" s="1"/>
  <c r="M1466" i="128"/>
  <c r="L1466" i="128"/>
  <c r="K1466" i="128"/>
  <c r="J1466" i="128"/>
  <c r="G1466" i="128"/>
  <c r="F1466" i="128"/>
  <c r="E1466" i="128"/>
  <c r="D1466" i="128"/>
  <c r="C1466" i="128"/>
  <c r="P1465" i="128"/>
  <c r="N1465" i="128"/>
  <c r="AE1465" i="128" s="1"/>
  <c r="M1465" i="128"/>
  <c r="L1465" i="128"/>
  <c r="K1465" i="128"/>
  <c r="J1465" i="128"/>
  <c r="G1465" i="128"/>
  <c r="F1465" i="128"/>
  <c r="E1465" i="128"/>
  <c r="D1465" i="128"/>
  <c r="C1465" i="128"/>
  <c r="P1464" i="128"/>
  <c r="N1464" i="128"/>
  <c r="AE1464" i="128" s="1"/>
  <c r="M1464" i="128"/>
  <c r="L1464" i="128"/>
  <c r="K1464" i="128"/>
  <c r="J1464" i="128"/>
  <c r="G1464" i="128"/>
  <c r="F1464" i="128"/>
  <c r="E1464" i="128"/>
  <c r="D1464" i="128"/>
  <c r="C1464" i="128"/>
  <c r="P1463" i="128"/>
  <c r="N1463" i="128"/>
  <c r="AE1463" i="128" s="1"/>
  <c r="M1463" i="128"/>
  <c r="L1463" i="128"/>
  <c r="K1463" i="128"/>
  <c r="J1463" i="128"/>
  <c r="G1463" i="128"/>
  <c r="F1463" i="128"/>
  <c r="E1463" i="128"/>
  <c r="D1463" i="128"/>
  <c r="C1463" i="128"/>
  <c r="P1462" i="128"/>
  <c r="N1462" i="128"/>
  <c r="AE1462" i="128" s="1"/>
  <c r="M1462" i="128"/>
  <c r="L1462" i="128"/>
  <c r="K1462" i="128"/>
  <c r="J1462" i="128"/>
  <c r="G1462" i="128"/>
  <c r="F1462" i="128"/>
  <c r="E1462" i="128"/>
  <c r="D1462" i="128"/>
  <c r="C1462" i="128"/>
  <c r="P1461" i="128"/>
  <c r="N1461" i="128"/>
  <c r="AE1461" i="128" s="1"/>
  <c r="M1461" i="128"/>
  <c r="L1461" i="128"/>
  <c r="K1461" i="128"/>
  <c r="J1461" i="128"/>
  <c r="G1461" i="128"/>
  <c r="F1461" i="128"/>
  <c r="E1461" i="128"/>
  <c r="D1461" i="128"/>
  <c r="C1461" i="128"/>
  <c r="P1460" i="128"/>
  <c r="N1460" i="128"/>
  <c r="AE1460" i="128" s="1"/>
  <c r="M1460" i="128"/>
  <c r="L1460" i="128"/>
  <c r="K1460" i="128"/>
  <c r="J1460" i="128"/>
  <c r="G1460" i="128"/>
  <c r="F1460" i="128"/>
  <c r="E1460" i="128"/>
  <c r="D1460" i="128"/>
  <c r="C1460" i="128"/>
  <c r="P1459" i="128"/>
  <c r="N1459" i="128"/>
  <c r="AE1459" i="128" s="1"/>
  <c r="M1459" i="128"/>
  <c r="L1459" i="128"/>
  <c r="K1459" i="128"/>
  <c r="J1459" i="128"/>
  <c r="G1459" i="128"/>
  <c r="F1459" i="128"/>
  <c r="E1459" i="128"/>
  <c r="D1459" i="128"/>
  <c r="C1459" i="128"/>
  <c r="M1458" i="128"/>
  <c r="L1458" i="128"/>
  <c r="K1458" i="128"/>
  <c r="J1458" i="128"/>
  <c r="G1458" i="128"/>
  <c r="F1458" i="128"/>
  <c r="E1458" i="128"/>
  <c r="D1458" i="128"/>
  <c r="C1458" i="128"/>
  <c r="P1456" i="128"/>
  <c r="N1456" i="128"/>
  <c r="AE1456" i="128" s="1"/>
  <c r="M1456" i="128"/>
  <c r="L1456" i="128"/>
  <c r="K1456" i="128"/>
  <c r="J1456" i="128"/>
  <c r="G1456" i="128"/>
  <c r="F1456" i="128"/>
  <c r="E1456" i="128"/>
  <c r="D1456" i="128"/>
  <c r="C1456" i="128"/>
  <c r="P1455" i="128"/>
  <c r="N1455" i="128"/>
  <c r="AE1455" i="128" s="1"/>
  <c r="M1455" i="128"/>
  <c r="L1455" i="128"/>
  <c r="K1455" i="128"/>
  <c r="J1455" i="128"/>
  <c r="G1455" i="128"/>
  <c r="F1455" i="128"/>
  <c r="E1455" i="128"/>
  <c r="D1455" i="128"/>
  <c r="C1455" i="128"/>
  <c r="P1454" i="128"/>
  <c r="N1454" i="128"/>
  <c r="AE1454" i="128" s="1"/>
  <c r="M1454" i="128"/>
  <c r="L1454" i="128"/>
  <c r="K1454" i="128"/>
  <c r="J1454" i="128"/>
  <c r="G1454" i="128"/>
  <c r="F1454" i="128"/>
  <c r="E1454" i="128"/>
  <c r="D1454" i="128"/>
  <c r="C1454" i="128"/>
  <c r="P1453" i="128"/>
  <c r="N1453" i="128"/>
  <c r="AE1453" i="128" s="1"/>
  <c r="M1453" i="128"/>
  <c r="L1453" i="128"/>
  <c r="K1453" i="128"/>
  <c r="J1453" i="128"/>
  <c r="G1453" i="128"/>
  <c r="F1453" i="128"/>
  <c r="E1453" i="128"/>
  <c r="D1453" i="128"/>
  <c r="C1453" i="128"/>
  <c r="P1452" i="128"/>
  <c r="N1452" i="128"/>
  <c r="AE1452" i="128" s="1"/>
  <c r="M1452" i="128"/>
  <c r="L1452" i="128"/>
  <c r="K1452" i="128"/>
  <c r="J1452" i="128"/>
  <c r="G1452" i="128"/>
  <c r="F1452" i="128"/>
  <c r="E1452" i="128"/>
  <c r="D1452" i="128"/>
  <c r="C1452" i="128"/>
  <c r="P1451" i="128"/>
  <c r="N1451" i="128"/>
  <c r="AE1451" i="128" s="1"/>
  <c r="M1451" i="128"/>
  <c r="L1451" i="128"/>
  <c r="K1451" i="128"/>
  <c r="J1451" i="128"/>
  <c r="G1451" i="128"/>
  <c r="F1451" i="128"/>
  <c r="E1451" i="128"/>
  <c r="D1451" i="128"/>
  <c r="C1451" i="128"/>
  <c r="P1450" i="128"/>
  <c r="N1450" i="128"/>
  <c r="AE1450" i="128" s="1"/>
  <c r="M1450" i="128"/>
  <c r="L1450" i="128"/>
  <c r="K1450" i="128"/>
  <c r="J1450" i="128"/>
  <c r="G1450" i="128"/>
  <c r="F1450" i="128"/>
  <c r="E1450" i="128"/>
  <c r="D1450" i="128"/>
  <c r="C1450" i="128"/>
  <c r="P1449" i="128"/>
  <c r="N1449" i="128"/>
  <c r="AE1449" i="128" s="1"/>
  <c r="M1449" i="128"/>
  <c r="L1449" i="128"/>
  <c r="K1449" i="128"/>
  <c r="J1449" i="128"/>
  <c r="G1449" i="128"/>
  <c r="F1449" i="128"/>
  <c r="E1449" i="128"/>
  <c r="D1449" i="128"/>
  <c r="C1449" i="128"/>
  <c r="P1448" i="128"/>
  <c r="N1448" i="128"/>
  <c r="AE1448" i="128" s="1"/>
  <c r="M1448" i="128"/>
  <c r="L1448" i="128"/>
  <c r="K1448" i="128"/>
  <c r="J1448" i="128"/>
  <c r="G1448" i="128"/>
  <c r="F1448" i="128"/>
  <c r="E1448" i="128"/>
  <c r="D1448" i="128"/>
  <c r="C1448" i="128"/>
  <c r="P1447" i="128"/>
  <c r="N1447" i="128"/>
  <c r="AE1447" i="128" s="1"/>
  <c r="M1447" i="128"/>
  <c r="L1447" i="128"/>
  <c r="K1447" i="128"/>
  <c r="J1447" i="128"/>
  <c r="G1447" i="128"/>
  <c r="F1447" i="128"/>
  <c r="E1447" i="128"/>
  <c r="D1447" i="128"/>
  <c r="C1447" i="128"/>
  <c r="P1446" i="128"/>
  <c r="N1446" i="128"/>
  <c r="AE1446" i="128" s="1"/>
  <c r="M1446" i="128"/>
  <c r="L1446" i="128"/>
  <c r="K1446" i="128"/>
  <c r="J1446" i="128"/>
  <c r="G1446" i="128"/>
  <c r="F1446" i="128"/>
  <c r="E1446" i="128"/>
  <c r="D1446" i="128"/>
  <c r="C1446" i="128"/>
  <c r="P1445" i="128"/>
  <c r="N1445" i="128"/>
  <c r="AE1445" i="128" s="1"/>
  <c r="M1445" i="128"/>
  <c r="L1445" i="128"/>
  <c r="K1445" i="128"/>
  <c r="J1445" i="128"/>
  <c r="G1445" i="128"/>
  <c r="F1445" i="128"/>
  <c r="E1445" i="128"/>
  <c r="D1445" i="128"/>
  <c r="C1445" i="128"/>
  <c r="P1444" i="128"/>
  <c r="N1444" i="128"/>
  <c r="AE1444" i="128" s="1"/>
  <c r="M1444" i="128"/>
  <c r="L1444" i="128"/>
  <c r="K1444" i="128"/>
  <c r="J1444" i="128"/>
  <c r="G1444" i="128"/>
  <c r="F1444" i="128"/>
  <c r="E1444" i="128"/>
  <c r="D1444" i="128"/>
  <c r="C1444" i="128"/>
  <c r="P1443" i="128"/>
  <c r="N1443" i="128"/>
  <c r="AE1443" i="128" s="1"/>
  <c r="M1443" i="128"/>
  <c r="L1443" i="128"/>
  <c r="K1443" i="128"/>
  <c r="J1443" i="128"/>
  <c r="G1443" i="128"/>
  <c r="F1443" i="128"/>
  <c r="E1443" i="128"/>
  <c r="D1443" i="128"/>
  <c r="C1443" i="128"/>
  <c r="P1442" i="128"/>
  <c r="N1442" i="128"/>
  <c r="AE1442" i="128" s="1"/>
  <c r="M1442" i="128"/>
  <c r="L1442" i="128"/>
  <c r="K1442" i="128"/>
  <c r="J1442" i="128"/>
  <c r="G1442" i="128"/>
  <c r="F1442" i="128"/>
  <c r="E1442" i="128"/>
  <c r="D1442" i="128"/>
  <c r="C1442" i="128"/>
  <c r="P1441" i="128"/>
  <c r="N1441" i="128"/>
  <c r="AE1441" i="128" s="1"/>
  <c r="M1441" i="128"/>
  <c r="L1441" i="128"/>
  <c r="K1441" i="128"/>
  <c r="J1441" i="128"/>
  <c r="G1441" i="128"/>
  <c r="F1441" i="128"/>
  <c r="E1441" i="128"/>
  <c r="D1441" i="128"/>
  <c r="C1441" i="128"/>
  <c r="P1440" i="128"/>
  <c r="N1440" i="128"/>
  <c r="AE1440" i="128" s="1"/>
  <c r="M1440" i="128"/>
  <c r="L1440" i="128"/>
  <c r="K1440" i="128"/>
  <c r="J1440" i="128"/>
  <c r="G1440" i="128"/>
  <c r="F1440" i="128"/>
  <c r="E1440" i="128"/>
  <c r="D1440" i="128"/>
  <c r="C1440" i="128"/>
  <c r="P1439" i="128"/>
  <c r="N1439" i="128"/>
  <c r="AE1439" i="128" s="1"/>
  <c r="M1439" i="128"/>
  <c r="L1439" i="128"/>
  <c r="K1439" i="128"/>
  <c r="J1439" i="128"/>
  <c r="G1439" i="128"/>
  <c r="F1439" i="128"/>
  <c r="E1439" i="128"/>
  <c r="D1439" i="128"/>
  <c r="C1439" i="128"/>
  <c r="P1438" i="128"/>
  <c r="N1438" i="128"/>
  <c r="AE1438" i="128" s="1"/>
  <c r="M1438" i="128"/>
  <c r="L1438" i="128"/>
  <c r="K1438" i="128"/>
  <c r="J1438" i="128"/>
  <c r="G1438" i="128"/>
  <c r="F1438" i="128"/>
  <c r="E1438" i="128"/>
  <c r="D1438" i="128"/>
  <c r="C1438" i="128"/>
  <c r="P1437" i="128"/>
  <c r="N1437" i="128"/>
  <c r="AE1437" i="128" s="1"/>
  <c r="M1437" i="128"/>
  <c r="L1437" i="128"/>
  <c r="K1437" i="128"/>
  <c r="J1437" i="128"/>
  <c r="G1437" i="128"/>
  <c r="F1437" i="128"/>
  <c r="E1437" i="128"/>
  <c r="D1437" i="128"/>
  <c r="C1437" i="128"/>
  <c r="P1436" i="128"/>
  <c r="N1436" i="128"/>
  <c r="AE1436" i="128" s="1"/>
  <c r="M1436" i="128"/>
  <c r="L1436" i="128"/>
  <c r="K1436" i="128"/>
  <c r="J1436" i="128"/>
  <c r="G1436" i="128"/>
  <c r="F1436" i="128"/>
  <c r="E1436" i="128"/>
  <c r="D1436" i="128"/>
  <c r="C1436" i="128"/>
  <c r="P1435" i="128"/>
  <c r="N1435" i="128"/>
  <c r="AE1435" i="128" s="1"/>
  <c r="M1435" i="128"/>
  <c r="L1435" i="128"/>
  <c r="K1435" i="128"/>
  <c r="J1435" i="128"/>
  <c r="G1435" i="128"/>
  <c r="F1435" i="128"/>
  <c r="E1435" i="128"/>
  <c r="D1435" i="128"/>
  <c r="C1435" i="128"/>
  <c r="P1434" i="128"/>
  <c r="N1434" i="128"/>
  <c r="AE1434" i="128" s="1"/>
  <c r="M1434" i="128"/>
  <c r="L1434" i="128"/>
  <c r="K1434" i="128"/>
  <c r="J1434" i="128"/>
  <c r="G1434" i="128"/>
  <c r="F1434" i="128"/>
  <c r="E1434" i="128"/>
  <c r="D1434" i="128"/>
  <c r="C1434" i="128"/>
  <c r="P1433" i="128"/>
  <c r="N1433" i="128"/>
  <c r="AE1433" i="128" s="1"/>
  <c r="M1433" i="128"/>
  <c r="L1433" i="128"/>
  <c r="K1433" i="128"/>
  <c r="J1433" i="128"/>
  <c r="G1433" i="128"/>
  <c r="F1433" i="128"/>
  <c r="E1433" i="128"/>
  <c r="D1433" i="128"/>
  <c r="C1433" i="128"/>
  <c r="P1432" i="128"/>
  <c r="N1432" i="128"/>
  <c r="AE1432" i="128" s="1"/>
  <c r="M1432" i="128"/>
  <c r="L1432" i="128"/>
  <c r="K1432" i="128"/>
  <c r="J1432" i="128"/>
  <c r="G1432" i="128"/>
  <c r="F1432" i="128"/>
  <c r="E1432" i="128"/>
  <c r="D1432" i="128"/>
  <c r="C1432" i="128"/>
  <c r="P1431" i="128"/>
  <c r="N1431" i="128"/>
  <c r="AE1431" i="128" s="1"/>
  <c r="M1431" i="128"/>
  <c r="L1431" i="128"/>
  <c r="K1431" i="128"/>
  <c r="J1431" i="128"/>
  <c r="G1431" i="128"/>
  <c r="F1431" i="128"/>
  <c r="E1431" i="128"/>
  <c r="D1431" i="128"/>
  <c r="C1431" i="128"/>
  <c r="P1430" i="128"/>
  <c r="N1430" i="128"/>
  <c r="AE1430" i="128" s="1"/>
  <c r="M1430" i="128"/>
  <c r="L1430" i="128"/>
  <c r="K1430" i="128"/>
  <c r="J1430" i="128"/>
  <c r="G1430" i="128"/>
  <c r="F1430" i="128"/>
  <c r="E1430" i="128"/>
  <c r="D1430" i="128"/>
  <c r="C1430" i="128"/>
  <c r="P1429" i="128"/>
  <c r="N1429" i="128"/>
  <c r="AE1429" i="128" s="1"/>
  <c r="M1429" i="128"/>
  <c r="L1429" i="128"/>
  <c r="K1429" i="128"/>
  <c r="J1429" i="128"/>
  <c r="G1429" i="128"/>
  <c r="F1429" i="128"/>
  <c r="E1429" i="128"/>
  <c r="D1429" i="128"/>
  <c r="C1429" i="128"/>
  <c r="P1428" i="128"/>
  <c r="N1428" i="128"/>
  <c r="AE1428" i="128" s="1"/>
  <c r="M1428" i="128"/>
  <c r="L1428" i="128"/>
  <c r="K1428" i="128"/>
  <c r="J1428" i="128"/>
  <c r="G1428" i="128"/>
  <c r="F1428" i="128"/>
  <c r="E1428" i="128"/>
  <c r="D1428" i="128"/>
  <c r="C1428" i="128"/>
  <c r="P1427" i="128"/>
  <c r="N1427" i="128"/>
  <c r="AE1427" i="128" s="1"/>
  <c r="M1427" i="128"/>
  <c r="L1427" i="128"/>
  <c r="K1427" i="128"/>
  <c r="J1427" i="128"/>
  <c r="G1427" i="128"/>
  <c r="F1427" i="128"/>
  <c r="E1427" i="128"/>
  <c r="D1427" i="128"/>
  <c r="C1427" i="128"/>
  <c r="P1426" i="128"/>
  <c r="N1426" i="128"/>
  <c r="AE1426" i="128" s="1"/>
  <c r="M1426" i="128"/>
  <c r="L1426" i="128"/>
  <c r="K1426" i="128"/>
  <c r="J1426" i="128"/>
  <c r="G1426" i="128"/>
  <c r="F1426" i="128"/>
  <c r="E1426" i="128"/>
  <c r="D1426" i="128"/>
  <c r="C1426" i="128"/>
  <c r="P1425" i="128"/>
  <c r="N1425" i="128"/>
  <c r="AE1425" i="128" s="1"/>
  <c r="M1425" i="128"/>
  <c r="L1425" i="128"/>
  <c r="K1425" i="128"/>
  <c r="J1425" i="128"/>
  <c r="G1425" i="128"/>
  <c r="F1425" i="128"/>
  <c r="E1425" i="128"/>
  <c r="D1425" i="128"/>
  <c r="C1425" i="128"/>
  <c r="P1424" i="128"/>
  <c r="N1424" i="128"/>
  <c r="AE1424" i="128" s="1"/>
  <c r="M1424" i="128"/>
  <c r="L1424" i="128"/>
  <c r="K1424" i="128"/>
  <c r="J1424" i="128"/>
  <c r="G1424" i="128"/>
  <c r="F1424" i="128"/>
  <c r="E1424" i="128"/>
  <c r="D1424" i="128"/>
  <c r="C1424" i="128"/>
  <c r="P1423" i="128"/>
  <c r="N1423" i="128"/>
  <c r="AE1423" i="128" s="1"/>
  <c r="M1423" i="128"/>
  <c r="L1423" i="128"/>
  <c r="K1423" i="128"/>
  <c r="J1423" i="128"/>
  <c r="G1423" i="128"/>
  <c r="F1423" i="128"/>
  <c r="E1423" i="128"/>
  <c r="D1423" i="128"/>
  <c r="C1423" i="128"/>
  <c r="P1422" i="128"/>
  <c r="N1422" i="128"/>
  <c r="AE1422" i="128" s="1"/>
  <c r="M1422" i="128"/>
  <c r="L1422" i="128"/>
  <c r="K1422" i="128"/>
  <c r="J1422" i="128"/>
  <c r="G1422" i="128"/>
  <c r="F1422" i="128"/>
  <c r="E1422" i="128"/>
  <c r="D1422" i="128"/>
  <c r="C1422" i="128"/>
  <c r="P1421" i="128"/>
  <c r="N1421" i="128"/>
  <c r="AE1421" i="128" s="1"/>
  <c r="M1421" i="128"/>
  <c r="L1421" i="128"/>
  <c r="K1421" i="128"/>
  <c r="J1421" i="128"/>
  <c r="G1421" i="128"/>
  <c r="F1421" i="128"/>
  <c r="E1421" i="128"/>
  <c r="D1421" i="128"/>
  <c r="C1421" i="128"/>
  <c r="P1420" i="128"/>
  <c r="N1420" i="128"/>
  <c r="AE1420" i="128" s="1"/>
  <c r="M1420" i="128"/>
  <c r="L1420" i="128"/>
  <c r="K1420" i="128"/>
  <c r="J1420" i="128"/>
  <c r="G1420" i="128"/>
  <c r="F1420" i="128"/>
  <c r="E1420" i="128"/>
  <c r="D1420" i="128"/>
  <c r="C1420" i="128"/>
  <c r="P1419" i="128"/>
  <c r="N1419" i="128"/>
  <c r="AE1419" i="128" s="1"/>
  <c r="M1419" i="128"/>
  <c r="L1419" i="128"/>
  <c r="K1419" i="128"/>
  <c r="J1419" i="128"/>
  <c r="G1419" i="128"/>
  <c r="F1419" i="128"/>
  <c r="E1419" i="128"/>
  <c r="D1419" i="128"/>
  <c r="C1419" i="128"/>
  <c r="P1418" i="128"/>
  <c r="N1418" i="128"/>
  <c r="AE1418" i="128" s="1"/>
  <c r="M1418" i="128"/>
  <c r="L1418" i="128"/>
  <c r="K1418" i="128"/>
  <c r="J1418" i="128"/>
  <c r="G1418" i="128"/>
  <c r="F1418" i="128"/>
  <c r="E1418" i="128"/>
  <c r="D1418" i="128"/>
  <c r="C1418" i="128"/>
  <c r="P1417" i="128"/>
  <c r="N1417" i="128"/>
  <c r="AE1417" i="128" s="1"/>
  <c r="M1417" i="128"/>
  <c r="L1417" i="128"/>
  <c r="K1417" i="128"/>
  <c r="J1417" i="128"/>
  <c r="G1417" i="128"/>
  <c r="F1417" i="128"/>
  <c r="E1417" i="128"/>
  <c r="D1417" i="128"/>
  <c r="C1417" i="128"/>
  <c r="M1416" i="128"/>
  <c r="L1416" i="128"/>
  <c r="K1416" i="128"/>
  <c r="J1416" i="128"/>
  <c r="G1416" i="128"/>
  <c r="F1416" i="128"/>
  <c r="E1416" i="128"/>
  <c r="D1416" i="128"/>
  <c r="C1416" i="128"/>
  <c r="P1414" i="128"/>
  <c r="N1414" i="128"/>
  <c r="AE1414" i="128" s="1"/>
  <c r="M1414" i="128"/>
  <c r="L1414" i="128"/>
  <c r="K1414" i="128"/>
  <c r="J1414" i="128"/>
  <c r="G1414" i="128"/>
  <c r="F1414" i="128"/>
  <c r="E1414" i="128"/>
  <c r="D1414" i="128"/>
  <c r="C1414" i="128"/>
  <c r="P1413" i="128"/>
  <c r="N1413" i="128"/>
  <c r="AE1413" i="128" s="1"/>
  <c r="M1413" i="128"/>
  <c r="L1413" i="128"/>
  <c r="K1413" i="128"/>
  <c r="J1413" i="128"/>
  <c r="G1413" i="128"/>
  <c r="F1413" i="128"/>
  <c r="E1413" i="128"/>
  <c r="D1413" i="128"/>
  <c r="C1413" i="128"/>
  <c r="P1412" i="128"/>
  <c r="N1412" i="128"/>
  <c r="AE1412" i="128" s="1"/>
  <c r="M1412" i="128"/>
  <c r="L1412" i="128"/>
  <c r="K1412" i="128"/>
  <c r="J1412" i="128"/>
  <c r="G1412" i="128"/>
  <c r="F1412" i="128"/>
  <c r="E1412" i="128"/>
  <c r="D1412" i="128"/>
  <c r="C1412" i="128"/>
  <c r="P1411" i="128"/>
  <c r="N1411" i="128"/>
  <c r="AE1411" i="128" s="1"/>
  <c r="M1411" i="128"/>
  <c r="L1411" i="128"/>
  <c r="K1411" i="128"/>
  <c r="J1411" i="128"/>
  <c r="G1411" i="128"/>
  <c r="F1411" i="128"/>
  <c r="E1411" i="128"/>
  <c r="D1411" i="128"/>
  <c r="C1411" i="128"/>
  <c r="P1410" i="128"/>
  <c r="N1410" i="128"/>
  <c r="AE1410" i="128" s="1"/>
  <c r="M1410" i="128"/>
  <c r="L1410" i="128"/>
  <c r="K1410" i="128"/>
  <c r="J1410" i="128"/>
  <c r="G1410" i="128"/>
  <c r="F1410" i="128"/>
  <c r="E1410" i="128"/>
  <c r="D1410" i="128"/>
  <c r="C1410" i="128"/>
  <c r="P1409" i="128"/>
  <c r="N1409" i="128"/>
  <c r="AE1409" i="128" s="1"/>
  <c r="M1409" i="128"/>
  <c r="L1409" i="128"/>
  <c r="K1409" i="128"/>
  <c r="J1409" i="128"/>
  <c r="G1409" i="128"/>
  <c r="F1409" i="128"/>
  <c r="E1409" i="128"/>
  <c r="D1409" i="128"/>
  <c r="C1409" i="128"/>
  <c r="P1408" i="128"/>
  <c r="N1408" i="128"/>
  <c r="AE1408" i="128" s="1"/>
  <c r="M1408" i="128"/>
  <c r="L1408" i="128"/>
  <c r="K1408" i="128"/>
  <c r="J1408" i="128"/>
  <c r="G1408" i="128"/>
  <c r="F1408" i="128"/>
  <c r="E1408" i="128"/>
  <c r="D1408" i="128"/>
  <c r="C1408" i="128"/>
  <c r="P1407" i="128"/>
  <c r="N1407" i="128"/>
  <c r="AE1407" i="128" s="1"/>
  <c r="M1407" i="128"/>
  <c r="L1407" i="128"/>
  <c r="K1407" i="128"/>
  <c r="J1407" i="128"/>
  <c r="G1407" i="128"/>
  <c r="F1407" i="128"/>
  <c r="E1407" i="128"/>
  <c r="D1407" i="128"/>
  <c r="C1407" i="128"/>
  <c r="P1406" i="128"/>
  <c r="N1406" i="128"/>
  <c r="AE1406" i="128" s="1"/>
  <c r="M1406" i="128"/>
  <c r="L1406" i="128"/>
  <c r="K1406" i="128"/>
  <c r="J1406" i="128"/>
  <c r="G1406" i="128"/>
  <c r="F1406" i="128"/>
  <c r="E1406" i="128"/>
  <c r="D1406" i="128"/>
  <c r="C1406" i="128"/>
  <c r="P1405" i="128"/>
  <c r="N1405" i="128"/>
  <c r="AE1405" i="128" s="1"/>
  <c r="M1405" i="128"/>
  <c r="L1405" i="128"/>
  <c r="K1405" i="128"/>
  <c r="J1405" i="128"/>
  <c r="G1405" i="128"/>
  <c r="F1405" i="128"/>
  <c r="E1405" i="128"/>
  <c r="D1405" i="128"/>
  <c r="C1405" i="128"/>
  <c r="P1404" i="128"/>
  <c r="N1404" i="128"/>
  <c r="AE1404" i="128" s="1"/>
  <c r="M1404" i="128"/>
  <c r="L1404" i="128"/>
  <c r="K1404" i="128"/>
  <c r="J1404" i="128"/>
  <c r="G1404" i="128"/>
  <c r="F1404" i="128"/>
  <c r="E1404" i="128"/>
  <c r="D1404" i="128"/>
  <c r="C1404" i="128"/>
  <c r="P1403" i="128"/>
  <c r="N1403" i="128"/>
  <c r="AE1403" i="128" s="1"/>
  <c r="M1403" i="128"/>
  <c r="L1403" i="128"/>
  <c r="K1403" i="128"/>
  <c r="J1403" i="128"/>
  <c r="G1403" i="128"/>
  <c r="F1403" i="128"/>
  <c r="E1403" i="128"/>
  <c r="D1403" i="128"/>
  <c r="C1403" i="128"/>
  <c r="P1402" i="128"/>
  <c r="N1402" i="128"/>
  <c r="AE1402" i="128" s="1"/>
  <c r="M1402" i="128"/>
  <c r="L1402" i="128"/>
  <c r="K1402" i="128"/>
  <c r="J1402" i="128"/>
  <c r="G1402" i="128"/>
  <c r="F1402" i="128"/>
  <c r="E1402" i="128"/>
  <c r="D1402" i="128"/>
  <c r="C1402" i="128"/>
  <c r="P1401" i="128"/>
  <c r="N1401" i="128"/>
  <c r="AE1401" i="128" s="1"/>
  <c r="M1401" i="128"/>
  <c r="L1401" i="128"/>
  <c r="K1401" i="128"/>
  <c r="J1401" i="128"/>
  <c r="G1401" i="128"/>
  <c r="F1401" i="128"/>
  <c r="E1401" i="128"/>
  <c r="D1401" i="128"/>
  <c r="C1401" i="128"/>
  <c r="P1400" i="128"/>
  <c r="N1400" i="128"/>
  <c r="AE1400" i="128" s="1"/>
  <c r="M1400" i="128"/>
  <c r="L1400" i="128"/>
  <c r="K1400" i="128"/>
  <c r="J1400" i="128"/>
  <c r="G1400" i="128"/>
  <c r="F1400" i="128"/>
  <c r="E1400" i="128"/>
  <c r="D1400" i="128"/>
  <c r="C1400" i="128"/>
  <c r="P1399" i="128"/>
  <c r="N1399" i="128"/>
  <c r="AE1399" i="128" s="1"/>
  <c r="M1399" i="128"/>
  <c r="L1399" i="128"/>
  <c r="K1399" i="128"/>
  <c r="J1399" i="128"/>
  <c r="G1399" i="128"/>
  <c r="F1399" i="128"/>
  <c r="E1399" i="128"/>
  <c r="D1399" i="128"/>
  <c r="C1399" i="128"/>
  <c r="P1398" i="128"/>
  <c r="N1398" i="128"/>
  <c r="AE1398" i="128" s="1"/>
  <c r="M1398" i="128"/>
  <c r="L1398" i="128"/>
  <c r="K1398" i="128"/>
  <c r="J1398" i="128"/>
  <c r="G1398" i="128"/>
  <c r="F1398" i="128"/>
  <c r="E1398" i="128"/>
  <c r="D1398" i="128"/>
  <c r="C1398" i="128"/>
  <c r="P1397" i="128"/>
  <c r="N1397" i="128"/>
  <c r="AE1397" i="128" s="1"/>
  <c r="M1397" i="128"/>
  <c r="L1397" i="128"/>
  <c r="K1397" i="128"/>
  <c r="J1397" i="128"/>
  <c r="G1397" i="128"/>
  <c r="F1397" i="128"/>
  <c r="E1397" i="128"/>
  <c r="D1397" i="128"/>
  <c r="C1397" i="128"/>
  <c r="P1396" i="128"/>
  <c r="N1396" i="128"/>
  <c r="AE1396" i="128" s="1"/>
  <c r="M1396" i="128"/>
  <c r="L1396" i="128"/>
  <c r="K1396" i="128"/>
  <c r="J1396" i="128"/>
  <c r="G1396" i="128"/>
  <c r="F1396" i="128"/>
  <c r="E1396" i="128"/>
  <c r="D1396" i="128"/>
  <c r="C1396" i="128"/>
  <c r="P1395" i="128"/>
  <c r="N1395" i="128"/>
  <c r="AE1395" i="128" s="1"/>
  <c r="M1395" i="128"/>
  <c r="L1395" i="128"/>
  <c r="K1395" i="128"/>
  <c r="J1395" i="128"/>
  <c r="G1395" i="128"/>
  <c r="F1395" i="128"/>
  <c r="E1395" i="128"/>
  <c r="D1395" i="128"/>
  <c r="C1395" i="128"/>
  <c r="P1394" i="128"/>
  <c r="N1394" i="128"/>
  <c r="AE1394" i="128" s="1"/>
  <c r="M1394" i="128"/>
  <c r="L1394" i="128"/>
  <c r="K1394" i="128"/>
  <c r="J1394" i="128"/>
  <c r="G1394" i="128"/>
  <c r="F1394" i="128"/>
  <c r="E1394" i="128"/>
  <c r="D1394" i="128"/>
  <c r="C1394" i="128"/>
  <c r="P1393" i="128"/>
  <c r="N1393" i="128"/>
  <c r="AE1393" i="128" s="1"/>
  <c r="M1393" i="128"/>
  <c r="L1393" i="128"/>
  <c r="K1393" i="128"/>
  <c r="J1393" i="128"/>
  <c r="G1393" i="128"/>
  <c r="F1393" i="128"/>
  <c r="E1393" i="128"/>
  <c r="D1393" i="128"/>
  <c r="C1393" i="128"/>
  <c r="P1392" i="128"/>
  <c r="N1392" i="128"/>
  <c r="AE1392" i="128" s="1"/>
  <c r="M1392" i="128"/>
  <c r="L1392" i="128"/>
  <c r="K1392" i="128"/>
  <c r="J1392" i="128"/>
  <c r="G1392" i="128"/>
  <c r="F1392" i="128"/>
  <c r="E1392" i="128"/>
  <c r="D1392" i="128"/>
  <c r="C1392" i="128"/>
  <c r="P1391" i="128"/>
  <c r="N1391" i="128"/>
  <c r="AE1391" i="128" s="1"/>
  <c r="M1391" i="128"/>
  <c r="L1391" i="128"/>
  <c r="K1391" i="128"/>
  <c r="J1391" i="128"/>
  <c r="G1391" i="128"/>
  <c r="F1391" i="128"/>
  <c r="E1391" i="128"/>
  <c r="D1391" i="128"/>
  <c r="C1391" i="128"/>
  <c r="P1390" i="128"/>
  <c r="N1390" i="128"/>
  <c r="AE1390" i="128" s="1"/>
  <c r="M1390" i="128"/>
  <c r="L1390" i="128"/>
  <c r="K1390" i="128"/>
  <c r="J1390" i="128"/>
  <c r="G1390" i="128"/>
  <c r="F1390" i="128"/>
  <c r="E1390" i="128"/>
  <c r="D1390" i="128"/>
  <c r="C1390" i="128"/>
  <c r="P1389" i="128"/>
  <c r="N1389" i="128"/>
  <c r="AE1389" i="128" s="1"/>
  <c r="M1389" i="128"/>
  <c r="L1389" i="128"/>
  <c r="K1389" i="128"/>
  <c r="J1389" i="128"/>
  <c r="G1389" i="128"/>
  <c r="F1389" i="128"/>
  <c r="E1389" i="128"/>
  <c r="D1389" i="128"/>
  <c r="C1389" i="128"/>
  <c r="P1388" i="128"/>
  <c r="N1388" i="128"/>
  <c r="AE1388" i="128" s="1"/>
  <c r="M1388" i="128"/>
  <c r="L1388" i="128"/>
  <c r="K1388" i="128"/>
  <c r="J1388" i="128"/>
  <c r="G1388" i="128"/>
  <c r="F1388" i="128"/>
  <c r="E1388" i="128"/>
  <c r="D1388" i="128"/>
  <c r="C1388" i="128"/>
  <c r="P1387" i="128"/>
  <c r="N1387" i="128"/>
  <c r="AE1387" i="128" s="1"/>
  <c r="M1387" i="128"/>
  <c r="L1387" i="128"/>
  <c r="K1387" i="128"/>
  <c r="J1387" i="128"/>
  <c r="G1387" i="128"/>
  <c r="F1387" i="128"/>
  <c r="E1387" i="128"/>
  <c r="D1387" i="128"/>
  <c r="C1387" i="128"/>
  <c r="P1386" i="128"/>
  <c r="N1386" i="128"/>
  <c r="AE1386" i="128" s="1"/>
  <c r="M1386" i="128"/>
  <c r="L1386" i="128"/>
  <c r="K1386" i="128"/>
  <c r="J1386" i="128"/>
  <c r="G1386" i="128"/>
  <c r="F1386" i="128"/>
  <c r="E1386" i="128"/>
  <c r="D1386" i="128"/>
  <c r="C1386" i="128"/>
  <c r="P1385" i="128"/>
  <c r="N1385" i="128"/>
  <c r="AE1385" i="128" s="1"/>
  <c r="M1385" i="128"/>
  <c r="L1385" i="128"/>
  <c r="K1385" i="128"/>
  <c r="J1385" i="128"/>
  <c r="G1385" i="128"/>
  <c r="F1385" i="128"/>
  <c r="E1385" i="128"/>
  <c r="D1385" i="128"/>
  <c r="C1385" i="128"/>
  <c r="P1384" i="128"/>
  <c r="N1384" i="128"/>
  <c r="AE1384" i="128" s="1"/>
  <c r="M1384" i="128"/>
  <c r="L1384" i="128"/>
  <c r="K1384" i="128"/>
  <c r="J1384" i="128"/>
  <c r="G1384" i="128"/>
  <c r="F1384" i="128"/>
  <c r="E1384" i="128"/>
  <c r="D1384" i="128"/>
  <c r="C1384" i="128"/>
  <c r="P1383" i="128"/>
  <c r="N1383" i="128"/>
  <c r="AE1383" i="128" s="1"/>
  <c r="M1383" i="128"/>
  <c r="L1383" i="128"/>
  <c r="K1383" i="128"/>
  <c r="J1383" i="128"/>
  <c r="G1383" i="128"/>
  <c r="F1383" i="128"/>
  <c r="E1383" i="128"/>
  <c r="D1383" i="128"/>
  <c r="C1383" i="128"/>
  <c r="P1382" i="128"/>
  <c r="N1382" i="128"/>
  <c r="AE1382" i="128" s="1"/>
  <c r="M1382" i="128"/>
  <c r="L1382" i="128"/>
  <c r="K1382" i="128"/>
  <c r="J1382" i="128"/>
  <c r="G1382" i="128"/>
  <c r="F1382" i="128"/>
  <c r="E1382" i="128"/>
  <c r="D1382" i="128"/>
  <c r="C1382" i="128"/>
  <c r="P1381" i="128"/>
  <c r="N1381" i="128"/>
  <c r="AE1381" i="128" s="1"/>
  <c r="M1381" i="128"/>
  <c r="L1381" i="128"/>
  <c r="K1381" i="128"/>
  <c r="J1381" i="128"/>
  <c r="G1381" i="128"/>
  <c r="F1381" i="128"/>
  <c r="E1381" i="128"/>
  <c r="D1381" i="128"/>
  <c r="C1381" i="128"/>
  <c r="P1380" i="128"/>
  <c r="N1380" i="128"/>
  <c r="AE1380" i="128" s="1"/>
  <c r="M1380" i="128"/>
  <c r="L1380" i="128"/>
  <c r="K1380" i="128"/>
  <c r="J1380" i="128"/>
  <c r="G1380" i="128"/>
  <c r="F1380" i="128"/>
  <c r="E1380" i="128"/>
  <c r="D1380" i="128"/>
  <c r="C1380" i="128"/>
  <c r="P1379" i="128"/>
  <c r="N1379" i="128"/>
  <c r="AE1379" i="128" s="1"/>
  <c r="M1379" i="128"/>
  <c r="L1379" i="128"/>
  <c r="K1379" i="128"/>
  <c r="J1379" i="128"/>
  <c r="G1379" i="128"/>
  <c r="F1379" i="128"/>
  <c r="E1379" i="128"/>
  <c r="D1379" i="128"/>
  <c r="C1379" i="128"/>
  <c r="P1378" i="128"/>
  <c r="N1378" i="128"/>
  <c r="AE1378" i="128" s="1"/>
  <c r="M1378" i="128"/>
  <c r="L1378" i="128"/>
  <c r="K1378" i="128"/>
  <c r="J1378" i="128"/>
  <c r="G1378" i="128"/>
  <c r="F1378" i="128"/>
  <c r="E1378" i="128"/>
  <c r="D1378" i="128"/>
  <c r="C1378" i="128"/>
  <c r="P1377" i="128"/>
  <c r="N1377" i="128"/>
  <c r="AE1377" i="128" s="1"/>
  <c r="M1377" i="128"/>
  <c r="L1377" i="128"/>
  <c r="K1377" i="128"/>
  <c r="J1377" i="128"/>
  <c r="G1377" i="128"/>
  <c r="F1377" i="128"/>
  <c r="E1377" i="128"/>
  <c r="D1377" i="128"/>
  <c r="C1377" i="128"/>
  <c r="P1376" i="128"/>
  <c r="N1376" i="128"/>
  <c r="AE1376" i="128" s="1"/>
  <c r="M1376" i="128"/>
  <c r="L1376" i="128"/>
  <c r="K1376" i="128"/>
  <c r="J1376" i="128"/>
  <c r="G1376" i="128"/>
  <c r="F1376" i="128"/>
  <c r="E1376" i="128"/>
  <c r="D1376" i="128"/>
  <c r="C1376" i="128"/>
  <c r="P1375" i="128"/>
  <c r="N1375" i="128"/>
  <c r="AE1375" i="128" s="1"/>
  <c r="M1375" i="128"/>
  <c r="L1375" i="128"/>
  <c r="K1375" i="128"/>
  <c r="J1375" i="128"/>
  <c r="G1375" i="128"/>
  <c r="F1375" i="128"/>
  <c r="E1375" i="128"/>
  <c r="D1375" i="128"/>
  <c r="C1375" i="128"/>
  <c r="M1374" i="128"/>
  <c r="L1374" i="128"/>
  <c r="K1374" i="128"/>
  <c r="J1374" i="128"/>
  <c r="G1374" i="128"/>
  <c r="F1374" i="128"/>
  <c r="E1374" i="128"/>
  <c r="D1374" i="128"/>
  <c r="C1374" i="128"/>
  <c r="P1372" i="128"/>
  <c r="N1372" i="128"/>
  <c r="AE1372" i="128" s="1"/>
  <c r="M1372" i="128"/>
  <c r="L1372" i="128"/>
  <c r="K1372" i="128"/>
  <c r="J1372" i="128"/>
  <c r="G1372" i="128"/>
  <c r="F1372" i="128"/>
  <c r="E1372" i="128"/>
  <c r="D1372" i="128"/>
  <c r="C1372" i="128"/>
  <c r="P1371" i="128"/>
  <c r="N1371" i="128"/>
  <c r="AE1371" i="128" s="1"/>
  <c r="M1371" i="128"/>
  <c r="L1371" i="128"/>
  <c r="K1371" i="128"/>
  <c r="J1371" i="128"/>
  <c r="G1371" i="128"/>
  <c r="F1371" i="128"/>
  <c r="E1371" i="128"/>
  <c r="D1371" i="128"/>
  <c r="C1371" i="128"/>
  <c r="P1370" i="128"/>
  <c r="N1370" i="128"/>
  <c r="AE1370" i="128" s="1"/>
  <c r="M1370" i="128"/>
  <c r="L1370" i="128"/>
  <c r="K1370" i="128"/>
  <c r="J1370" i="128"/>
  <c r="G1370" i="128"/>
  <c r="F1370" i="128"/>
  <c r="E1370" i="128"/>
  <c r="D1370" i="128"/>
  <c r="C1370" i="128"/>
  <c r="P1369" i="128"/>
  <c r="N1369" i="128"/>
  <c r="AE1369" i="128" s="1"/>
  <c r="M1369" i="128"/>
  <c r="L1369" i="128"/>
  <c r="K1369" i="128"/>
  <c r="J1369" i="128"/>
  <c r="G1369" i="128"/>
  <c r="F1369" i="128"/>
  <c r="E1369" i="128"/>
  <c r="D1369" i="128"/>
  <c r="C1369" i="128"/>
  <c r="P1368" i="128"/>
  <c r="N1368" i="128"/>
  <c r="AE1368" i="128" s="1"/>
  <c r="M1368" i="128"/>
  <c r="L1368" i="128"/>
  <c r="K1368" i="128"/>
  <c r="J1368" i="128"/>
  <c r="G1368" i="128"/>
  <c r="F1368" i="128"/>
  <c r="E1368" i="128"/>
  <c r="D1368" i="128"/>
  <c r="C1368" i="128"/>
  <c r="P1367" i="128"/>
  <c r="N1367" i="128"/>
  <c r="AE1367" i="128" s="1"/>
  <c r="M1367" i="128"/>
  <c r="L1367" i="128"/>
  <c r="K1367" i="128"/>
  <c r="J1367" i="128"/>
  <c r="G1367" i="128"/>
  <c r="F1367" i="128"/>
  <c r="E1367" i="128"/>
  <c r="D1367" i="128"/>
  <c r="C1367" i="128"/>
  <c r="P1366" i="128"/>
  <c r="N1366" i="128"/>
  <c r="AE1366" i="128" s="1"/>
  <c r="M1366" i="128"/>
  <c r="L1366" i="128"/>
  <c r="K1366" i="128"/>
  <c r="J1366" i="128"/>
  <c r="G1366" i="128"/>
  <c r="F1366" i="128"/>
  <c r="E1366" i="128"/>
  <c r="D1366" i="128"/>
  <c r="C1366" i="128"/>
  <c r="P1365" i="128"/>
  <c r="N1365" i="128"/>
  <c r="AE1365" i="128" s="1"/>
  <c r="M1365" i="128"/>
  <c r="L1365" i="128"/>
  <c r="K1365" i="128"/>
  <c r="J1365" i="128"/>
  <c r="G1365" i="128"/>
  <c r="F1365" i="128"/>
  <c r="E1365" i="128"/>
  <c r="D1365" i="128"/>
  <c r="C1365" i="128"/>
  <c r="P1364" i="128"/>
  <c r="N1364" i="128"/>
  <c r="AE1364" i="128" s="1"/>
  <c r="M1364" i="128"/>
  <c r="L1364" i="128"/>
  <c r="K1364" i="128"/>
  <c r="J1364" i="128"/>
  <c r="G1364" i="128"/>
  <c r="F1364" i="128"/>
  <c r="E1364" i="128"/>
  <c r="D1364" i="128"/>
  <c r="C1364" i="128"/>
  <c r="P1363" i="128"/>
  <c r="N1363" i="128"/>
  <c r="AE1363" i="128" s="1"/>
  <c r="M1363" i="128"/>
  <c r="L1363" i="128"/>
  <c r="K1363" i="128"/>
  <c r="J1363" i="128"/>
  <c r="G1363" i="128"/>
  <c r="F1363" i="128"/>
  <c r="E1363" i="128"/>
  <c r="D1363" i="128"/>
  <c r="C1363" i="128"/>
  <c r="P1362" i="128"/>
  <c r="N1362" i="128"/>
  <c r="AE1362" i="128" s="1"/>
  <c r="M1362" i="128"/>
  <c r="L1362" i="128"/>
  <c r="K1362" i="128"/>
  <c r="J1362" i="128"/>
  <c r="G1362" i="128"/>
  <c r="F1362" i="128"/>
  <c r="E1362" i="128"/>
  <c r="D1362" i="128"/>
  <c r="C1362" i="128"/>
  <c r="P1361" i="128"/>
  <c r="N1361" i="128"/>
  <c r="AE1361" i="128" s="1"/>
  <c r="M1361" i="128"/>
  <c r="L1361" i="128"/>
  <c r="K1361" i="128"/>
  <c r="J1361" i="128"/>
  <c r="G1361" i="128"/>
  <c r="F1361" i="128"/>
  <c r="E1361" i="128"/>
  <c r="D1361" i="128"/>
  <c r="C1361" i="128"/>
  <c r="P1360" i="128"/>
  <c r="N1360" i="128"/>
  <c r="AE1360" i="128" s="1"/>
  <c r="M1360" i="128"/>
  <c r="L1360" i="128"/>
  <c r="K1360" i="128"/>
  <c r="J1360" i="128"/>
  <c r="G1360" i="128"/>
  <c r="F1360" i="128"/>
  <c r="E1360" i="128"/>
  <c r="D1360" i="128"/>
  <c r="C1360" i="128"/>
  <c r="P1359" i="128"/>
  <c r="N1359" i="128"/>
  <c r="AE1359" i="128" s="1"/>
  <c r="M1359" i="128"/>
  <c r="L1359" i="128"/>
  <c r="K1359" i="128"/>
  <c r="J1359" i="128"/>
  <c r="G1359" i="128"/>
  <c r="F1359" i="128"/>
  <c r="E1359" i="128"/>
  <c r="D1359" i="128"/>
  <c r="C1359" i="128"/>
  <c r="P1358" i="128"/>
  <c r="N1358" i="128"/>
  <c r="AE1358" i="128" s="1"/>
  <c r="M1358" i="128"/>
  <c r="L1358" i="128"/>
  <c r="K1358" i="128"/>
  <c r="J1358" i="128"/>
  <c r="G1358" i="128"/>
  <c r="F1358" i="128"/>
  <c r="E1358" i="128"/>
  <c r="D1358" i="128"/>
  <c r="C1358" i="128"/>
  <c r="P1357" i="128"/>
  <c r="N1357" i="128"/>
  <c r="AE1357" i="128" s="1"/>
  <c r="M1357" i="128"/>
  <c r="L1357" i="128"/>
  <c r="K1357" i="128"/>
  <c r="J1357" i="128"/>
  <c r="G1357" i="128"/>
  <c r="F1357" i="128"/>
  <c r="E1357" i="128"/>
  <c r="D1357" i="128"/>
  <c r="C1357" i="128"/>
  <c r="P1356" i="128"/>
  <c r="N1356" i="128"/>
  <c r="AE1356" i="128" s="1"/>
  <c r="M1356" i="128"/>
  <c r="L1356" i="128"/>
  <c r="K1356" i="128"/>
  <c r="J1356" i="128"/>
  <c r="G1356" i="128"/>
  <c r="F1356" i="128"/>
  <c r="E1356" i="128"/>
  <c r="D1356" i="128"/>
  <c r="C1356" i="128"/>
  <c r="P1355" i="128"/>
  <c r="N1355" i="128"/>
  <c r="AE1355" i="128" s="1"/>
  <c r="M1355" i="128"/>
  <c r="L1355" i="128"/>
  <c r="K1355" i="128"/>
  <c r="J1355" i="128"/>
  <c r="G1355" i="128"/>
  <c r="F1355" i="128"/>
  <c r="E1355" i="128"/>
  <c r="D1355" i="128"/>
  <c r="C1355" i="128"/>
  <c r="P1354" i="128"/>
  <c r="N1354" i="128"/>
  <c r="AE1354" i="128" s="1"/>
  <c r="M1354" i="128"/>
  <c r="L1354" i="128"/>
  <c r="K1354" i="128"/>
  <c r="J1354" i="128"/>
  <c r="G1354" i="128"/>
  <c r="F1354" i="128"/>
  <c r="E1354" i="128"/>
  <c r="D1354" i="128"/>
  <c r="C1354" i="128"/>
  <c r="P1353" i="128"/>
  <c r="N1353" i="128"/>
  <c r="AE1353" i="128" s="1"/>
  <c r="M1353" i="128"/>
  <c r="L1353" i="128"/>
  <c r="K1353" i="128"/>
  <c r="J1353" i="128"/>
  <c r="G1353" i="128"/>
  <c r="F1353" i="128"/>
  <c r="E1353" i="128"/>
  <c r="D1353" i="128"/>
  <c r="C1353" i="128"/>
  <c r="P1352" i="128"/>
  <c r="N1352" i="128"/>
  <c r="AE1352" i="128" s="1"/>
  <c r="M1352" i="128"/>
  <c r="L1352" i="128"/>
  <c r="K1352" i="128"/>
  <c r="J1352" i="128"/>
  <c r="G1352" i="128"/>
  <c r="F1352" i="128"/>
  <c r="E1352" i="128"/>
  <c r="D1352" i="128"/>
  <c r="C1352" i="128"/>
  <c r="P1351" i="128"/>
  <c r="N1351" i="128"/>
  <c r="AE1351" i="128" s="1"/>
  <c r="M1351" i="128"/>
  <c r="L1351" i="128"/>
  <c r="K1351" i="128"/>
  <c r="J1351" i="128"/>
  <c r="G1351" i="128"/>
  <c r="F1351" i="128"/>
  <c r="E1351" i="128"/>
  <c r="D1351" i="128"/>
  <c r="C1351" i="128"/>
  <c r="P1350" i="128"/>
  <c r="N1350" i="128"/>
  <c r="AE1350" i="128" s="1"/>
  <c r="M1350" i="128"/>
  <c r="L1350" i="128"/>
  <c r="K1350" i="128"/>
  <c r="J1350" i="128"/>
  <c r="G1350" i="128"/>
  <c r="F1350" i="128"/>
  <c r="E1350" i="128"/>
  <c r="D1350" i="128"/>
  <c r="C1350" i="128"/>
  <c r="P1349" i="128"/>
  <c r="N1349" i="128"/>
  <c r="AE1349" i="128" s="1"/>
  <c r="M1349" i="128"/>
  <c r="L1349" i="128"/>
  <c r="K1349" i="128"/>
  <c r="J1349" i="128"/>
  <c r="G1349" i="128"/>
  <c r="F1349" i="128"/>
  <c r="E1349" i="128"/>
  <c r="D1349" i="128"/>
  <c r="C1349" i="128"/>
  <c r="P1348" i="128"/>
  <c r="N1348" i="128"/>
  <c r="AE1348" i="128" s="1"/>
  <c r="M1348" i="128"/>
  <c r="L1348" i="128"/>
  <c r="K1348" i="128"/>
  <c r="J1348" i="128"/>
  <c r="G1348" i="128"/>
  <c r="F1348" i="128"/>
  <c r="E1348" i="128"/>
  <c r="D1348" i="128"/>
  <c r="C1348" i="128"/>
  <c r="P1347" i="128"/>
  <c r="N1347" i="128"/>
  <c r="AE1347" i="128" s="1"/>
  <c r="M1347" i="128"/>
  <c r="L1347" i="128"/>
  <c r="K1347" i="128"/>
  <c r="J1347" i="128"/>
  <c r="G1347" i="128"/>
  <c r="F1347" i="128"/>
  <c r="E1347" i="128"/>
  <c r="D1347" i="128"/>
  <c r="C1347" i="128"/>
  <c r="P1346" i="128"/>
  <c r="N1346" i="128"/>
  <c r="AE1346" i="128" s="1"/>
  <c r="M1346" i="128"/>
  <c r="L1346" i="128"/>
  <c r="K1346" i="128"/>
  <c r="J1346" i="128"/>
  <c r="G1346" i="128"/>
  <c r="F1346" i="128"/>
  <c r="E1346" i="128"/>
  <c r="D1346" i="128"/>
  <c r="C1346" i="128"/>
  <c r="P1345" i="128"/>
  <c r="N1345" i="128"/>
  <c r="AE1345" i="128" s="1"/>
  <c r="M1345" i="128"/>
  <c r="L1345" i="128"/>
  <c r="K1345" i="128"/>
  <c r="J1345" i="128"/>
  <c r="G1345" i="128"/>
  <c r="F1345" i="128"/>
  <c r="E1345" i="128"/>
  <c r="D1345" i="128"/>
  <c r="C1345" i="128"/>
  <c r="P1344" i="128"/>
  <c r="N1344" i="128"/>
  <c r="AE1344" i="128" s="1"/>
  <c r="M1344" i="128"/>
  <c r="L1344" i="128"/>
  <c r="K1344" i="128"/>
  <c r="J1344" i="128"/>
  <c r="G1344" i="128"/>
  <c r="F1344" i="128"/>
  <c r="E1344" i="128"/>
  <c r="D1344" i="128"/>
  <c r="C1344" i="128"/>
  <c r="P1343" i="128"/>
  <c r="N1343" i="128"/>
  <c r="AE1343" i="128" s="1"/>
  <c r="M1343" i="128"/>
  <c r="L1343" i="128"/>
  <c r="K1343" i="128"/>
  <c r="J1343" i="128"/>
  <c r="G1343" i="128"/>
  <c r="F1343" i="128"/>
  <c r="E1343" i="128"/>
  <c r="D1343" i="128"/>
  <c r="C1343" i="128"/>
  <c r="P1342" i="128"/>
  <c r="N1342" i="128"/>
  <c r="AE1342" i="128" s="1"/>
  <c r="M1342" i="128"/>
  <c r="L1342" i="128"/>
  <c r="K1342" i="128"/>
  <c r="J1342" i="128"/>
  <c r="G1342" i="128"/>
  <c r="F1342" i="128"/>
  <c r="E1342" i="128"/>
  <c r="D1342" i="128"/>
  <c r="C1342" i="128"/>
  <c r="P1341" i="128"/>
  <c r="N1341" i="128"/>
  <c r="AE1341" i="128" s="1"/>
  <c r="M1341" i="128"/>
  <c r="L1341" i="128"/>
  <c r="K1341" i="128"/>
  <c r="J1341" i="128"/>
  <c r="G1341" i="128"/>
  <c r="F1341" i="128"/>
  <c r="E1341" i="128"/>
  <c r="D1341" i="128"/>
  <c r="C1341" i="128"/>
  <c r="P1340" i="128"/>
  <c r="N1340" i="128"/>
  <c r="AE1340" i="128" s="1"/>
  <c r="M1340" i="128"/>
  <c r="L1340" i="128"/>
  <c r="K1340" i="128"/>
  <c r="J1340" i="128"/>
  <c r="G1340" i="128"/>
  <c r="F1340" i="128"/>
  <c r="E1340" i="128"/>
  <c r="D1340" i="128"/>
  <c r="C1340" i="128"/>
  <c r="P1339" i="128"/>
  <c r="N1339" i="128"/>
  <c r="AE1339" i="128" s="1"/>
  <c r="M1339" i="128"/>
  <c r="L1339" i="128"/>
  <c r="K1339" i="128"/>
  <c r="J1339" i="128"/>
  <c r="G1339" i="128"/>
  <c r="F1339" i="128"/>
  <c r="E1339" i="128"/>
  <c r="D1339" i="128"/>
  <c r="C1339" i="128"/>
  <c r="P1338" i="128"/>
  <c r="N1338" i="128"/>
  <c r="AE1338" i="128" s="1"/>
  <c r="M1338" i="128"/>
  <c r="L1338" i="128"/>
  <c r="K1338" i="128"/>
  <c r="J1338" i="128"/>
  <c r="G1338" i="128"/>
  <c r="F1338" i="128"/>
  <c r="E1338" i="128"/>
  <c r="D1338" i="128"/>
  <c r="C1338" i="128"/>
  <c r="P1337" i="128"/>
  <c r="N1337" i="128"/>
  <c r="AE1337" i="128" s="1"/>
  <c r="M1337" i="128"/>
  <c r="L1337" i="128"/>
  <c r="K1337" i="128"/>
  <c r="J1337" i="128"/>
  <c r="G1337" i="128"/>
  <c r="F1337" i="128"/>
  <c r="E1337" i="128"/>
  <c r="D1337" i="128"/>
  <c r="C1337" i="128"/>
  <c r="P1336" i="128"/>
  <c r="N1336" i="128"/>
  <c r="AE1336" i="128" s="1"/>
  <c r="M1336" i="128"/>
  <c r="L1336" i="128"/>
  <c r="K1336" i="128"/>
  <c r="J1336" i="128"/>
  <c r="G1336" i="128"/>
  <c r="F1336" i="128"/>
  <c r="E1336" i="128"/>
  <c r="D1336" i="128"/>
  <c r="C1336" i="128"/>
  <c r="P1335" i="128"/>
  <c r="N1335" i="128"/>
  <c r="AE1335" i="128" s="1"/>
  <c r="M1335" i="128"/>
  <c r="L1335" i="128"/>
  <c r="K1335" i="128"/>
  <c r="J1335" i="128"/>
  <c r="G1335" i="128"/>
  <c r="F1335" i="128"/>
  <c r="E1335" i="128"/>
  <c r="D1335" i="128"/>
  <c r="C1335" i="128"/>
  <c r="P1334" i="128"/>
  <c r="N1334" i="128"/>
  <c r="AE1334" i="128" s="1"/>
  <c r="M1334" i="128"/>
  <c r="L1334" i="128"/>
  <c r="K1334" i="128"/>
  <c r="J1334" i="128"/>
  <c r="G1334" i="128"/>
  <c r="F1334" i="128"/>
  <c r="E1334" i="128"/>
  <c r="D1334" i="128"/>
  <c r="C1334" i="128"/>
  <c r="P1333" i="128"/>
  <c r="N1333" i="128"/>
  <c r="AE1333" i="128" s="1"/>
  <c r="M1333" i="128"/>
  <c r="L1333" i="128"/>
  <c r="K1333" i="128"/>
  <c r="J1333" i="128"/>
  <c r="G1333" i="128"/>
  <c r="F1333" i="128"/>
  <c r="E1333" i="128"/>
  <c r="D1333" i="128"/>
  <c r="C1333" i="128"/>
  <c r="M1332" i="128"/>
  <c r="L1332" i="128"/>
  <c r="K1332" i="128"/>
  <c r="J1332" i="128"/>
  <c r="G1332" i="128"/>
  <c r="F1332" i="128"/>
  <c r="E1332" i="128"/>
  <c r="D1332" i="128"/>
  <c r="C1332" i="128"/>
  <c r="P1330" i="128"/>
  <c r="N1330" i="128"/>
  <c r="AE1330" i="128" s="1"/>
  <c r="M1330" i="128"/>
  <c r="L1330" i="128"/>
  <c r="K1330" i="128"/>
  <c r="J1330" i="128"/>
  <c r="G1330" i="128"/>
  <c r="F1330" i="128"/>
  <c r="E1330" i="128"/>
  <c r="D1330" i="128"/>
  <c r="C1330" i="128"/>
  <c r="P1329" i="128"/>
  <c r="N1329" i="128"/>
  <c r="AE1329" i="128" s="1"/>
  <c r="M1329" i="128"/>
  <c r="L1329" i="128"/>
  <c r="K1329" i="128"/>
  <c r="J1329" i="128"/>
  <c r="G1329" i="128"/>
  <c r="F1329" i="128"/>
  <c r="E1329" i="128"/>
  <c r="D1329" i="128"/>
  <c r="C1329" i="128"/>
  <c r="P1328" i="128"/>
  <c r="N1328" i="128"/>
  <c r="AE1328" i="128" s="1"/>
  <c r="M1328" i="128"/>
  <c r="L1328" i="128"/>
  <c r="K1328" i="128"/>
  <c r="J1328" i="128"/>
  <c r="G1328" i="128"/>
  <c r="F1328" i="128"/>
  <c r="E1328" i="128"/>
  <c r="D1328" i="128"/>
  <c r="C1328" i="128"/>
  <c r="P1327" i="128"/>
  <c r="N1327" i="128"/>
  <c r="AE1327" i="128" s="1"/>
  <c r="M1327" i="128"/>
  <c r="L1327" i="128"/>
  <c r="K1327" i="128"/>
  <c r="J1327" i="128"/>
  <c r="G1327" i="128"/>
  <c r="F1327" i="128"/>
  <c r="E1327" i="128"/>
  <c r="D1327" i="128"/>
  <c r="C1327" i="128"/>
  <c r="P1326" i="128"/>
  <c r="N1326" i="128"/>
  <c r="AE1326" i="128" s="1"/>
  <c r="M1326" i="128"/>
  <c r="L1326" i="128"/>
  <c r="K1326" i="128"/>
  <c r="J1326" i="128"/>
  <c r="G1326" i="128"/>
  <c r="F1326" i="128"/>
  <c r="E1326" i="128"/>
  <c r="D1326" i="128"/>
  <c r="C1326" i="128"/>
  <c r="P1325" i="128"/>
  <c r="N1325" i="128"/>
  <c r="AE1325" i="128" s="1"/>
  <c r="M1325" i="128"/>
  <c r="L1325" i="128"/>
  <c r="K1325" i="128"/>
  <c r="J1325" i="128"/>
  <c r="G1325" i="128"/>
  <c r="F1325" i="128"/>
  <c r="E1325" i="128"/>
  <c r="D1325" i="128"/>
  <c r="C1325" i="128"/>
  <c r="P1324" i="128"/>
  <c r="N1324" i="128"/>
  <c r="AE1324" i="128" s="1"/>
  <c r="M1324" i="128"/>
  <c r="L1324" i="128"/>
  <c r="K1324" i="128"/>
  <c r="J1324" i="128"/>
  <c r="G1324" i="128"/>
  <c r="F1324" i="128"/>
  <c r="E1324" i="128"/>
  <c r="D1324" i="128"/>
  <c r="C1324" i="128"/>
  <c r="P1323" i="128"/>
  <c r="N1323" i="128"/>
  <c r="AE1323" i="128" s="1"/>
  <c r="M1323" i="128"/>
  <c r="L1323" i="128"/>
  <c r="K1323" i="128"/>
  <c r="J1323" i="128"/>
  <c r="G1323" i="128"/>
  <c r="F1323" i="128"/>
  <c r="E1323" i="128"/>
  <c r="D1323" i="128"/>
  <c r="C1323" i="128"/>
  <c r="P1322" i="128"/>
  <c r="N1322" i="128"/>
  <c r="AE1322" i="128" s="1"/>
  <c r="M1322" i="128"/>
  <c r="L1322" i="128"/>
  <c r="K1322" i="128"/>
  <c r="J1322" i="128"/>
  <c r="G1322" i="128"/>
  <c r="F1322" i="128"/>
  <c r="E1322" i="128"/>
  <c r="D1322" i="128"/>
  <c r="C1322" i="128"/>
  <c r="P1321" i="128"/>
  <c r="N1321" i="128"/>
  <c r="AE1321" i="128" s="1"/>
  <c r="M1321" i="128"/>
  <c r="L1321" i="128"/>
  <c r="K1321" i="128"/>
  <c r="J1321" i="128"/>
  <c r="G1321" i="128"/>
  <c r="F1321" i="128"/>
  <c r="E1321" i="128"/>
  <c r="D1321" i="128"/>
  <c r="C1321" i="128"/>
  <c r="P1320" i="128"/>
  <c r="N1320" i="128"/>
  <c r="AE1320" i="128" s="1"/>
  <c r="M1320" i="128"/>
  <c r="L1320" i="128"/>
  <c r="K1320" i="128"/>
  <c r="J1320" i="128"/>
  <c r="G1320" i="128"/>
  <c r="F1320" i="128"/>
  <c r="E1320" i="128"/>
  <c r="D1320" i="128"/>
  <c r="C1320" i="128"/>
  <c r="P1319" i="128"/>
  <c r="N1319" i="128"/>
  <c r="AE1319" i="128" s="1"/>
  <c r="M1319" i="128"/>
  <c r="L1319" i="128"/>
  <c r="K1319" i="128"/>
  <c r="J1319" i="128"/>
  <c r="G1319" i="128"/>
  <c r="F1319" i="128"/>
  <c r="E1319" i="128"/>
  <c r="D1319" i="128"/>
  <c r="C1319" i="128"/>
  <c r="P1318" i="128"/>
  <c r="N1318" i="128"/>
  <c r="AE1318" i="128" s="1"/>
  <c r="M1318" i="128"/>
  <c r="L1318" i="128"/>
  <c r="K1318" i="128"/>
  <c r="J1318" i="128"/>
  <c r="G1318" i="128"/>
  <c r="F1318" i="128"/>
  <c r="E1318" i="128"/>
  <c r="D1318" i="128"/>
  <c r="C1318" i="128"/>
  <c r="P1317" i="128"/>
  <c r="N1317" i="128"/>
  <c r="AE1317" i="128" s="1"/>
  <c r="M1317" i="128"/>
  <c r="L1317" i="128"/>
  <c r="K1317" i="128"/>
  <c r="J1317" i="128"/>
  <c r="G1317" i="128"/>
  <c r="F1317" i="128"/>
  <c r="E1317" i="128"/>
  <c r="D1317" i="128"/>
  <c r="C1317" i="128"/>
  <c r="P1316" i="128"/>
  <c r="N1316" i="128"/>
  <c r="AE1316" i="128" s="1"/>
  <c r="M1316" i="128"/>
  <c r="L1316" i="128"/>
  <c r="K1316" i="128"/>
  <c r="J1316" i="128"/>
  <c r="G1316" i="128"/>
  <c r="F1316" i="128"/>
  <c r="E1316" i="128"/>
  <c r="D1316" i="128"/>
  <c r="C1316" i="128"/>
  <c r="P1315" i="128"/>
  <c r="N1315" i="128"/>
  <c r="AE1315" i="128" s="1"/>
  <c r="M1315" i="128"/>
  <c r="L1315" i="128"/>
  <c r="K1315" i="128"/>
  <c r="J1315" i="128"/>
  <c r="G1315" i="128"/>
  <c r="F1315" i="128"/>
  <c r="E1315" i="128"/>
  <c r="D1315" i="128"/>
  <c r="C1315" i="128"/>
  <c r="P1314" i="128"/>
  <c r="N1314" i="128"/>
  <c r="AE1314" i="128" s="1"/>
  <c r="M1314" i="128"/>
  <c r="L1314" i="128"/>
  <c r="K1314" i="128"/>
  <c r="J1314" i="128"/>
  <c r="G1314" i="128"/>
  <c r="F1314" i="128"/>
  <c r="E1314" i="128"/>
  <c r="D1314" i="128"/>
  <c r="C1314" i="128"/>
  <c r="P1313" i="128"/>
  <c r="N1313" i="128"/>
  <c r="AE1313" i="128" s="1"/>
  <c r="M1313" i="128"/>
  <c r="L1313" i="128"/>
  <c r="K1313" i="128"/>
  <c r="J1313" i="128"/>
  <c r="G1313" i="128"/>
  <c r="F1313" i="128"/>
  <c r="E1313" i="128"/>
  <c r="D1313" i="128"/>
  <c r="C1313" i="128"/>
  <c r="P1312" i="128"/>
  <c r="N1312" i="128"/>
  <c r="AE1312" i="128" s="1"/>
  <c r="M1312" i="128"/>
  <c r="L1312" i="128"/>
  <c r="K1312" i="128"/>
  <c r="J1312" i="128"/>
  <c r="G1312" i="128"/>
  <c r="F1312" i="128"/>
  <c r="E1312" i="128"/>
  <c r="D1312" i="128"/>
  <c r="C1312" i="128"/>
  <c r="P1311" i="128"/>
  <c r="N1311" i="128"/>
  <c r="AE1311" i="128" s="1"/>
  <c r="M1311" i="128"/>
  <c r="L1311" i="128"/>
  <c r="K1311" i="128"/>
  <c r="J1311" i="128"/>
  <c r="G1311" i="128"/>
  <c r="F1311" i="128"/>
  <c r="E1311" i="128"/>
  <c r="D1311" i="128"/>
  <c r="C1311" i="128"/>
  <c r="P1310" i="128"/>
  <c r="N1310" i="128"/>
  <c r="AE1310" i="128" s="1"/>
  <c r="M1310" i="128"/>
  <c r="L1310" i="128"/>
  <c r="K1310" i="128"/>
  <c r="J1310" i="128"/>
  <c r="G1310" i="128"/>
  <c r="F1310" i="128"/>
  <c r="E1310" i="128"/>
  <c r="D1310" i="128"/>
  <c r="C1310" i="128"/>
  <c r="P1309" i="128"/>
  <c r="N1309" i="128"/>
  <c r="AE1309" i="128" s="1"/>
  <c r="M1309" i="128"/>
  <c r="L1309" i="128"/>
  <c r="K1309" i="128"/>
  <c r="J1309" i="128"/>
  <c r="G1309" i="128"/>
  <c r="F1309" i="128"/>
  <c r="E1309" i="128"/>
  <c r="D1309" i="128"/>
  <c r="C1309" i="128"/>
  <c r="P1308" i="128"/>
  <c r="N1308" i="128"/>
  <c r="AE1308" i="128" s="1"/>
  <c r="M1308" i="128"/>
  <c r="L1308" i="128"/>
  <c r="K1308" i="128"/>
  <c r="J1308" i="128"/>
  <c r="G1308" i="128"/>
  <c r="F1308" i="128"/>
  <c r="E1308" i="128"/>
  <c r="D1308" i="128"/>
  <c r="C1308" i="128"/>
  <c r="P1307" i="128"/>
  <c r="N1307" i="128"/>
  <c r="AE1307" i="128" s="1"/>
  <c r="M1307" i="128"/>
  <c r="L1307" i="128"/>
  <c r="K1307" i="128"/>
  <c r="J1307" i="128"/>
  <c r="G1307" i="128"/>
  <c r="F1307" i="128"/>
  <c r="E1307" i="128"/>
  <c r="D1307" i="128"/>
  <c r="C1307" i="128"/>
  <c r="P1306" i="128"/>
  <c r="N1306" i="128"/>
  <c r="AE1306" i="128" s="1"/>
  <c r="M1306" i="128"/>
  <c r="L1306" i="128"/>
  <c r="K1306" i="128"/>
  <c r="J1306" i="128"/>
  <c r="G1306" i="128"/>
  <c r="F1306" i="128"/>
  <c r="E1306" i="128"/>
  <c r="D1306" i="128"/>
  <c r="C1306" i="128"/>
  <c r="P1305" i="128"/>
  <c r="N1305" i="128"/>
  <c r="AE1305" i="128" s="1"/>
  <c r="M1305" i="128"/>
  <c r="L1305" i="128"/>
  <c r="K1305" i="128"/>
  <c r="J1305" i="128"/>
  <c r="G1305" i="128"/>
  <c r="F1305" i="128"/>
  <c r="E1305" i="128"/>
  <c r="D1305" i="128"/>
  <c r="C1305" i="128"/>
  <c r="P1304" i="128"/>
  <c r="N1304" i="128"/>
  <c r="AE1304" i="128" s="1"/>
  <c r="M1304" i="128"/>
  <c r="L1304" i="128"/>
  <c r="K1304" i="128"/>
  <c r="J1304" i="128"/>
  <c r="G1304" i="128"/>
  <c r="F1304" i="128"/>
  <c r="E1304" i="128"/>
  <c r="D1304" i="128"/>
  <c r="C1304" i="128"/>
  <c r="P1303" i="128"/>
  <c r="N1303" i="128"/>
  <c r="AE1303" i="128" s="1"/>
  <c r="M1303" i="128"/>
  <c r="L1303" i="128"/>
  <c r="K1303" i="128"/>
  <c r="J1303" i="128"/>
  <c r="G1303" i="128"/>
  <c r="F1303" i="128"/>
  <c r="E1303" i="128"/>
  <c r="D1303" i="128"/>
  <c r="C1303" i="128"/>
  <c r="P1302" i="128"/>
  <c r="N1302" i="128"/>
  <c r="AE1302" i="128" s="1"/>
  <c r="M1302" i="128"/>
  <c r="L1302" i="128"/>
  <c r="K1302" i="128"/>
  <c r="J1302" i="128"/>
  <c r="G1302" i="128"/>
  <c r="F1302" i="128"/>
  <c r="E1302" i="128"/>
  <c r="D1302" i="128"/>
  <c r="C1302" i="128"/>
  <c r="P1301" i="128"/>
  <c r="N1301" i="128"/>
  <c r="M1301" i="128"/>
  <c r="L1301" i="128"/>
  <c r="K1301" i="128"/>
  <c r="J1301" i="128"/>
  <c r="G1301" i="128"/>
  <c r="F1301" i="128"/>
  <c r="E1301" i="128"/>
  <c r="D1301" i="128"/>
  <c r="C1301" i="128"/>
  <c r="P1300" i="128"/>
  <c r="N1300" i="128"/>
  <c r="AE1300" i="128" s="1"/>
  <c r="M1300" i="128"/>
  <c r="L1300" i="128"/>
  <c r="K1300" i="128"/>
  <c r="J1300" i="128"/>
  <c r="G1300" i="128"/>
  <c r="F1300" i="128"/>
  <c r="E1300" i="128"/>
  <c r="D1300" i="128"/>
  <c r="C1300" i="128"/>
  <c r="P1299" i="128"/>
  <c r="N1299" i="128"/>
  <c r="AE1299" i="128" s="1"/>
  <c r="M1299" i="128"/>
  <c r="L1299" i="128"/>
  <c r="K1299" i="128"/>
  <c r="J1299" i="128"/>
  <c r="G1299" i="128"/>
  <c r="F1299" i="128"/>
  <c r="E1299" i="128"/>
  <c r="D1299" i="128"/>
  <c r="C1299" i="128"/>
  <c r="P1298" i="128"/>
  <c r="N1298" i="128"/>
  <c r="AE1298" i="128" s="1"/>
  <c r="M1298" i="128"/>
  <c r="L1298" i="128"/>
  <c r="K1298" i="128"/>
  <c r="J1298" i="128"/>
  <c r="G1298" i="128"/>
  <c r="F1298" i="128"/>
  <c r="E1298" i="128"/>
  <c r="D1298" i="128"/>
  <c r="C1298" i="128"/>
  <c r="P1297" i="128"/>
  <c r="N1297" i="128"/>
  <c r="AE1297" i="128" s="1"/>
  <c r="M1297" i="128"/>
  <c r="L1297" i="128"/>
  <c r="K1297" i="128"/>
  <c r="J1297" i="128"/>
  <c r="G1297" i="128"/>
  <c r="F1297" i="128"/>
  <c r="E1297" i="128"/>
  <c r="D1297" i="128"/>
  <c r="C1297" i="128"/>
  <c r="P1296" i="128"/>
  <c r="N1296" i="128"/>
  <c r="AE1296" i="128" s="1"/>
  <c r="M1296" i="128"/>
  <c r="L1296" i="128"/>
  <c r="K1296" i="128"/>
  <c r="J1296" i="128"/>
  <c r="G1296" i="128"/>
  <c r="F1296" i="128"/>
  <c r="E1296" i="128"/>
  <c r="D1296" i="128"/>
  <c r="C1296" i="128"/>
  <c r="P1295" i="128"/>
  <c r="N1295" i="128"/>
  <c r="AE1295" i="128" s="1"/>
  <c r="M1295" i="128"/>
  <c r="L1295" i="128"/>
  <c r="K1295" i="128"/>
  <c r="J1295" i="128"/>
  <c r="G1295" i="128"/>
  <c r="F1295" i="128"/>
  <c r="E1295" i="128"/>
  <c r="D1295" i="128"/>
  <c r="C1295" i="128"/>
  <c r="P1294" i="128"/>
  <c r="N1294" i="128"/>
  <c r="AE1294" i="128" s="1"/>
  <c r="M1294" i="128"/>
  <c r="L1294" i="128"/>
  <c r="K1294" i="128"/>
  <c r="J1294" i="128"/>
  <c r="G1294" i="128"/>
  <c r="F1294" i="128"/>
  <c r="E1294" i="128"/>
  <c r="D1294" i="128"/>
  <c r="C1294" i="128"/>
  <c r="P1293" i="128"/>
  <c r="N1293" i="128"/>
  <c r="AE1293" i="128" s="1"/>
  <c r="M1293" i="128"/>
  <c r="L1293" i="128"/>
  <c r="K1293" i="128"/>
  <c r="J1293" i="128"/>
  <c r="G1293" i="128"/>
  <c r="F1293" i="128"/>
  <c r="E1293" i="128"/>
  <c r="D1293" i="128"/>
  <c r="C1293" i="128"/>
  <c r="P1292" i="128"/>
  <c r="N1292" i="128"/>
  <c r="AE1292" i="128" s="1"/>
  <c r="M1292" i="128"/>
  <c r="L1292" i="128"/>
  <c r="K1292" i="128"/>
  <c r="J1292" i="128"/>
  <c r="G1292" i="128"/>
  <c r="F1292" i="128"/>
  <c r="E1292" i="128"/>
  <c r="D1292" i="128"/>
  <c r="C1292" i="128"/>
  <c r="P1291" i="128"/>
  <c r="N1291" i="128"/>
  <c r="AE1291" i="128" s="1"/>
  <c r="M1291" i="128"/>
  <c r="L1291" i="128"/>
  <c r="K1291" i="128"/>
  <c r="J1291" i="128"/>
  <c r="G1291" i="128"/>
  <c r="F1291" i="128"/>
  <c r="E1291" i="128"/>
  <c r="D1291" i="128"/>
  <c r="C1291" i="128"/>
  <c r="M1290" i="128"/>
  <c r="L1290" i="128"/>
  <c r="K1290" i="128"/>
  <c r="J1290" i="128"/>
  <c r="G1290" i="128"/>
  <c r="F1290" i="128"/>
  <c r="E1290" i="128"/>
  <c r="D1290" i="128"/>
  <c r="C1290" i="128"/>
  <c r="P1288" i="128"/>
  <c r="N1288" i="128"/>
  <c r="AE1288" i="128" s="1"/>
  <c r="M1288" i="128"/>
  <c r="L1288" i="128"/>
  <c r="K1288" i="128"/>
  <c r="J1288" i="128"/>
  <c r="G1288" i="128"/>
  <c r="F1288" i="128"/>
  <c r="E1288" i="128"/>
  <c r="D1288" i="128"/>
  <c r="C1288" i="128"/>
  <c r="P1287" i="128"/>
  <c r="N1287" i="128"/>
  <c r="AE1287" i="128" s="1"/>
  <c r="M1287" i="128"/>
  <c r="L1287" i="128"/>
  <c r="K1287" i="128"/>
  <c r="J1287" i="128"/>
  <c r="G1287" i="128"/>
  <c r="F1287" i="128"/>
  <c r="E1287" i="128"/>
  <c r="D1287" i="128"/>
  <c r="C1287" i="128"/>
  <c r="P1286" i="128"/>
  <c r="N1286" i="128"/>
  <c r="AE1286" i="128" s="1"/>
  <c r="M1286" i="128"/>
  <c r="L1286" i="128"/>
  <c r="K1286" i="128"/>
  <c r="J1286" i="128"/>
  <c r="G1286" i="128"/>
  <c r="F1286" i="128"/>
  <c r="E1286" i="128"/>
  <c r="D1286" i="128"/>
  <c r="C1286" i="128"/>
  <c r="P1285" i="128"/>
  <c r="N1285" i="128"/>
  <c r="AE1285" i="128" s="1"/>
  <c r="M1285" i="128"/>
  <c r="L1285" i="128"/>
  <c r="K1285" i="128"/>
  <c r="J1285" i="128"/>
  <c r="G1285" i="128"/>
  <c r="F1285" i="128"/>
  <c r="E1285" i="128"/>
  <c r="D1285" i="128"/>
  <c r="C1285" i="128"/>
  <c r="P1284" i="128"/>
  <c r="N1284" i="128"/>
  <c r="AE1284" i="128" s="1"/>
  <c r="M1284" i="128"/>
  <c r="L1284" i="128"/>
  <c r="K1284" i="128"/>
  <c r="J1284" i="128"/>
  <c r="G1284" i="128"/>
  <c r="F1284" i="128"/>
  <c r="E1284" i="128"/>
  <c r="D1284" i="128"/>
  <c r="C1284" i="128"/>
  <c r="P1283" i="128"/>
  <c r="N1283" i="128"/>
  <c r="AE1283" i="128" s="1"/>
  <c r="M1283" i="128"/>
  <c r="L1283" i="128"/>
  <c r="K1283" i="128"/>
  <c r="J1283" i="128"/>
  <c r="G1283" i="128"/>
  <c r="F1283" i="128"/>
  <c r="E1283" i="128"/>
  <c r="D1283" i="128"/>
  <c r="C1283" i="128"/>
  <c r="P1282" i="128"/>
  <c r="N1282" i="128"/>
  <c r="AE1282" i="128" s="1"/>
  <c r="M1282" i="128"/>
  <c r="L1282" i="128"/>
  <c r="K1282" i="128"/>
  <c r="J1282" i="128"/>
  <c r="G1282" i="128"/>
  <c r="F1282" i="128"/>
  <c r="E1282" i="128"/>
  <c r="D1282" i="128"/>
  <c r="C1282" i="128"/>
  <c r="P1281" i="128"/>
  <c r="N1281" i="128"/>
  <c r="AE1281" i="128" s="1"/>
  <c r="M1281" i="128"/>
  <c r="L1281" i="128"/>
  <c r="K1281" i="128"/>
  <c r="J1281" i="128"/>
  <c r="G1281" i="128"/>
  <c r="F1281" i="128"/>
  <c r="E1281" i="128"/>
  <c r="D1281" i="128"/>
  <c r="C1281" i="128"/>
  <c r="P1280" i="128"/>
  <c r="N1280" i="128"/>
  <c r="AE1280" i="128" s="1"/>
  <c r="M1280" i="128"/>
  <c r="L1280" i="128"/>
  <c r="K1280" i="128"/>
  <c r="J1280" i="128"/>
  <c r="G1280" i="128"/>
  <c r="F1280" i="128"/>
  <c r="E1280" i="128"/>
  <c r="D1280" i="128"/>
  <c r="C1280" i="128"/>
  <c r="P1279" i="128"/>
  <c r="N1279" i="128"/>
  <c r="AE1279" i="128" s="1"/>
  <c r="M1279" i="128"/>
  <c r="L1279" i="128"/>
  <c r="K1279" i="128"/>
  <c r="J1279" i="128"/>
  <c r="G1279" i="128"/>
  <c r="F1279" i="128"/>
  <c r="E1279" i="128"/>
  <c r="D1279" i="128"/>
  <c r="C1279" i="128"/>
  <c r="P1278" i="128"/>
  <c r="N1278" i="128"/>
  <c r="AE1278" i="128" s="1"/>
  <c r="M1278" i="128"/>
  <c r="L1278" i="128"/>
  <c r="K1278" i="128"/>
  <c r="J1278" i="128"/>
  <c r="G1278" i="128"/>
  <c r="F1278" i="128"/>
  <c r="E1278" i="128"/>
  <c r="D1278" i="128"/>
  <c r="C1278" i="128"/>
  <c r="P1277" i="128"/>
  <c r="N1277" i="128"/>
  <c r="AE1277" i="128" s="1"/>
  <c r="M1277" i="128"/>
  <c r="L1277" i="128"/>
  <c r="K1277" i="128"/>
  <c r="J1277" i="128"/>
  <c r="G1277" i="128"/>
  <c r="F1277" i="128"/>
  <c r="E1277" i="128"/>
  <c r="D1277" i="128"/>
  <c r="C1277" i="128"/>
  <c r="P1276" i="128"/>
  <c r="N1276" i="128"/>
  <c r="AE1276" i="128" s="1"/>
  <c r="M1276" i="128"/>
  <c r="L1276" i="128"/>
  <c r="K1276" i="128"/>
  <c r="J1276" i="128"/>
  <c r="G1276" i="128"/>
  <c r="F1276" i="128"/>
  <c r="E1276" i="128"/>
  <c r="D1276" i="128"/>
  <c r="C1276" i="128"/>
  <c r="P1275" i="128"/>
  <c r="N1275" i="128"/>
  <c r="AE1275" i="128" s="1"/>
  <c r="M1275" i="128"/>
  <c r="L1275" i="128"/>
  <c r="K1275" i="128"/>
  <c r="J1275" i="128"/>
  <c r="G1275" i="128"/>
  <c r="F1275" i="128"/>
  <c r="E1275" i="128"/>
  <c r="D1275" i="128"/>
  <c r="C1275" i="128"/>
  <c r="P1274" i="128"/>
  <c r="N1274" i="128"/>
  <c r="AE1274" i="128" s="1"/>
  <c r="M1274" i="128"/>
  <c r="L1274" i="128"/>
  <c r="K1274" i="128"/>
  <c r="J1274" i="128"/>
  <c r="G1274" i="128"/>
  <c r="F1274" i="128"/>
  <c r="E1274" i="128"/>
  <c r="D1274" i="128"/>
  <c r="C1274" i="128"/>
  <c r="P1273" i="128"/>
  <c r="N1273" i="128"/>
  <c r="AE1273" i="128" s="1"/>
  <c r="M1273" i="128"/>
  <c r="L1273" i="128"/>
  <c r="K1273" i="128"/>
  <c r="J1273" i="128"/>
  <c r="G1273" i="128"/>
  <c r="F1273" i="128"/>
  <c r="E1273" i="128"/>
  <c r="D1273" i="128"/>
  <c r="C1273" i="128"/>
  <c r="P1272" i="128"/>
  <c r="N1272" i="128"/>
  <c r="AE1272" i="128" s="1"/>
  <c r="M1272" i="128"/>
  <c r="L1272" i="128"/>
  <c r="K1272" i="128"/>
  <c r="J1272" i="128"/>
  <c r="G1272" i="128"/>
  <c r="F1272" i="128"/>
  <c r="E1272" i="128"/>
  <c r="D1272" i="128"/>
  <c r="C1272" i="128"/>
  <c r="P1271" i="128"/>
  <c r="N1271" i="128"/>
  <c r="AE1271" i="128" s="1"/>
  <c r="M1271" i="128"/>
  <c r="L1271" i="128"/>
  <c r="K1271" i="128"/>
  <c r="J1271" i="128"/>
  <c r="G1271" i="128"/>
  <c r="F1271" i="128"/>
  <c r="E1271" i="128"/>
  <c r="D1271" i="128"/>
  <c r="C1271" i="128"/>
  <c r="P1270" i="128"/>
  <c r="N1270" i="128"/>
  <c r="AE1270" i="128" s="1"/>
  <c r="M1270" i="128"/>
  <c r="L1270" i="128"/>
  <c r="K1270" i="128"/>
  <c r="J1270" i="128"/>
  <c r="G1270" i="128"/>
  <c r="F1270" i="128"/>
  <c r="E1270" i="128"/>
  <c r="D1270" i="128"/>
  <c r="C1270" i="128"/>
  <c r="P1269" i="128"/>
  <c r="N1269" i="128"/>
  <c r="AE1269" i="128" s="1"/>
  <c r="M1269" i="128"/>
  <c r="L1269" i="128"/>
  <c r="K1269" i="128"/>
  <c r="J1269" i="128"/>
  <c r="G1269" i="128"/>
  <c r="F1269" i="128"/>
  <c r="E1269" i="128"/>
  <c r="D1269" i="128"/>
  <c r="C1269" i="128"/>
  <c r="P1268" i="128"/>
  <c r="N1268" i="128"/>
  <c r="AE1268" i="128" s="1"/>
  <c r="M1268" i="128"/>
  <c r="L1268" i="128"/>
  <c r="K1268" i="128"/>
  <c r="J1268" i="128"/>
  <c r="G1268" i="128"/>
  <c r="F1268" i="128"/>
  <c r="E1268" i="128"/>
  <c r="D1268" i="128"/>
  <c r="C1268" i="128"/>
  <c r="P1267" i="128"/>
  <c r="N1267" i="128"/>
  <c r="AE1267" i="128" s="1"/>
  <c r="M1267" i="128"/>
  <c r="L1267" i="128"/>
  <c r="K1267" i="128"/>
  <c r="J1267" i="128"/>
  <c r="G1267" i="128"/>
  <c r="F1267" i="128"/>
  <c r="E1267" i="128"/>
  <c r="D1267" i="128"/>
  <c r="C1267" i="128"/>
  <c r="P1266" i="128"/>
  <c r="N1266" i="128"/>
  <c r="AE1266" i="128" s="1"/>
  <c r="M1266" i="128"/>
  <c r="L1266" i="128"/>
  <c r="K1266" i="128"/>
  <c r="J1266" i="128"/>
  <c r="G1266" i="128"/>
  <c r="F1266" i="128"/>
  <c r="E1266" i="128"/>
  <c r="D1266" i="128"/>
  <c r="C1266" i="128"/>
  <c r="P1265" i="128"/>
  <c r="N1265" i="128"/>
  <c r="AE1265" i="128" s="1"/>
  <c r="M1265" i="128"/>
  <c r="L1265" i="128"/>
  <c r="K1265" i="128"/>
  <c r="J1265" i="128"/>
  <c r="G1265" i="128"/>
  <c r="F1265" i="128"/>
  <c r="E1265" i="128"/>
  <c r="D1265" i="128"/>
  <c r="C1265" i="128"/>
  <c r="P1264" i="128"/>
  <c r="N1264" i="128"/>
  <c r="AE1264" i="128" s="1"/>
  <c r="M1264" i="128"/>
  <c r="L1264" i="128"/>
  <c r="K1264" i="128"/>
  <c r="J1264" i="128"/>
  <c r="G1264" i="128"/>
  <c r="F1264" i="128"/>
  <c r="E1264" i="128"/>
  <c r="D1264" i="128"/>
  <c r="C1264" i="128"/>
  <c r="P1263" i="128"/>
  <c r="N1263" i="128"/>
  <c r="AE1263" i="128" s="1"/>
  <c r="M1263" i="128"/>
  <c r="L1263" i="128"/>
  <c r="K1263" i="128"/>
  <c r="J1263" i="128"/>
  <c r="G1263" i="128"/>
  <c r="F1263" i="128"/>
  <c r="E1263" i="128"/>
  <c r="D1263" i="128"/>
  <c r="C1263" i="128"/>
  <c r="P1262" i="128"/>
  <c r="N1262" i="128"/>
  <c r="AE1262" i="128" s="1"/>
  <c r="M1262" i="128"/>
  <c r="L1262" i="128"/>
  <c r="K1262" i="128"/>
  <c r="J1262" i="128"/>
  <c r="G1262" i="128"/>
  <c r="F1262" i="128"/>
  <c r="E1262" i="128"/>
  <c r="D1262" i="128"/>
  <c r="C1262" i="128"/>
  <c r="P1261" i="128"/>
  <c r="N1261" i="128"/>
  <c r="AE1261" i="128" s="1"/>
  <c r="M1261" i="128"/>
  <c r="L1261" i="128"/>
  <c r="K1261" i="128"/>
  <c r="J1261" i="128"/>
  <c r="G1261" i="128"/>
  <c r="F1261" i="128"/>
  <c r="E1261" i="128"/>
  <c r="D1261" i="128"/>
  <c r="C1261" i="128"/>
  <c r="P1260" i="128"/>
  <c r="N1260" i="128"/>
  <c r="AE1260" i="128" s="1"/>
  <c r="M1260" i="128"/>
  <c r="L1260" i="128"/>
  <c r="K1260" i="128"/>
  <c r="J1260" i="128"/>
  <c r="G1260" i="128"/>
  <c r="F1260" i="128"/>
  <c r="E1260" i="128"/>
  <c r="D1260" i="128"/>
  <c r="C1260" i="128"/>
  <c r="P1259" i="128"/>
  <c r="N1259" i="128"/>
  <c r="AE1259" i="128" s="1"/>
  <c r="M1259" i="128"/>
  <c r="L1259" i="128"/>
  <c r="K1259" i="128"/>
  <c r="J1259" i="128"/>
  <c r="G1259" i="128"/>
  <c r="F1259" i="128"/>
  <c r="E1259" i="128"/>
  <c r="D1259" i="128"/>
  <c r="C1259" i="128"/>
  <c r="P1258" i="128"/>
  <c r="N1258" i="128"/>
  <c r="AE1258" i="128" s="1"/>
  <c r="M1258" i="128"/>
  <c r="L1258" i="128"/>
  <c r="K1258" i="128"/>
  <c r="J1258" i="128"/>
  <c r="G1258" i="128"/>
  <c r="F1258" i="128"/>
  <c r="E1258" i="128"/>
  <c r="D1258" i="128"/>
  <c r="C1258" i="128"/>
  <c r="P1257" i="128"/>
  <c r="N1257" i="128"/>
  <c r="AE1257" i="128" s="1"/>
  <c r="M1257" i="128"/>
  <c r="L1257" i="128"/>
  <c r="K1257" i="128"/>
  <c r="J1257" i="128"/>
  <c r="G1257" i="128"/>
  <c r="F1257" i="128"/>
  <c r="E1257" i="128"/>
  <c r="D1257" i="128"/>
  <c r="C1257" i="128"/>
  <c r="P1256" i="128"/>
  <c r="N1256" i="128"/>
  <c r="AE1256" i="128" s="1"/>
  <c r="M1256" i="128"/>
  <c r="L1256" i="128"/>
  <c r="K1256" i="128"/>
  <c r="J1256" i="128"/>
  <c r="G1256" i="128"/>
  <c r="F1256" i="128"/>
  <c r="E1256" i="128"/>
  <c r="D1256" i="128"/>
  <c r="C1256" i="128"/>
  <c r="P1255" i="128"/>
  <c r="N1255" i="128"/>
  <c r="AE1255" i="128" s="1"/>
  <c r="M1255" i="128"/>
  <c r="L1255" i="128"/>
  <c r="K1255" i="128"/>
  <c r="J1255" i="128"/>
  <c r="G1255" i="128"/>
  <c r="F1255" i="128"/>
  <c r="E1255" i="128"/>
  <c r="D1255" i="128"/>
  <c r="C1255" i="128"/>
  <c r="P1254" i="128"/>
  <c r="N1254" i="128"/>
  <c r="AE1254" i="128" s="1"/>
  <c r="M1254" i="128"/>
  <c r="L1254" i="128"/>
  <c r="K1254" i="128"/>
  <c r="J1254" i="128"/>
  <c r="G1254" i="128"/>
  <c r="F1254" i="128"/>
  <c r="E1254" i="128"/>
  <c r="D1254" i="128"/>
  <c r="C1254" i="128"/>
  <c r="P1253" i="128"/>
  <c r="N1253" i="128"/>
  <c r="AE1253" i="128" s="1"/>
  <c r="M1253" i="128"/>
  <c r="L1253" i="128"/>
  <c r="K1253" i="128"/>
  <c r="J1253" i="128"/>
  <c r="G1253" i="128"/>
  <c r="F1253" i="128"/>
  <c r="E1253" i="128"/>
  <c r="D1253" i="128"/>
  <c r="C1253" i="128"/>
  <c r="P1252" i="128"/>
  <c r="N1252" i="128"/>
  <c r="AE1252" i="128" s="1"/>
  <c r="M1252" i="128"/>
  <c r="L1252" i="128"/>
  <c r="K1252" i="128"/>
  <c r="J1252" i="128"/>
  <c r="G1252" i="128"/>
  <c r="F1252" i="128"/>
  <c r="E1252" i="128"/>
  <c r="D1252" i="128"/>
  <c r="C1252" i="128"/>
  <c r="P1251" i="128"/>
  <c r="N1251" i="128"/>
  <c r="AE1251" i="128" s="1"/>
  <c r="M1251" i="128"/>
  <c r="L1251" i="128"/>
  <c r="K1251" i="128"/>
  <c r="J1251" i="128"/>
  <c r="G1251" i="128"/>
  <c r="F1251" i="128"/>
  <c r="E1251" i="128"/>
  <c r="D1251" i="128"/>
  <c r="C1251" i="128"/>
  <c r="P1250" i="128"/>
  <c r="N1250" i="128"/>
  <c r="AE1250" i="128" s="1"/>
  <c r="M1250" i="128"/>
  <c r="L1250" i="128"/>
  <c r="K1250" i="128"/>
  <c r="J1250" i="128"/>
  <c r="G1250" i="128"/>
  <c r="F1250" i="128"/>
  <c r="E1250" i="128"/>
  <c r="D1250" i="128"/>
  <c r="C1250" i="128"/>
  <c r="P1249" i="128"/>
  <c r="N1249" i="128"/>
  <c r="AE1249" i="128" s="1"/>
  <c r="M1249" i="128"/>
  <c r="L1249" i="128"/>
  <c r="K1249" i="128"/>
  <c r="J1249" i="128"/>
  <c r="G1249" i="128"/>
  <c r="F1249" i="128"/>
  <c r="E1249" i="128"/>
  <c r="D1249" i="128"/>
  <c r="C1249" i="128"/>
  <c r="M1248" i="128"/>
  <c r="L1248" i="128"/>
  <c r="K1248" i="128"/>
  <c r="J1248" i="128"/>
  <c r="G1248" i="128"/>
  <c r="F1248" i="128"/>
  <c r="E1248" i="128"/>
  <c r="D1248" i="128"/>
  <c r="C1248" i="128"/>
  <c r="P1246" i="128"/>
  <c r="N1246" i="128"/>
  <c r="AE1246" i="128" s="1"/>
  <c r="M1246" i="128"/>
  <c r="L1246" i="128"/>
  <c r="K1246" i="128"/>
  <c r="J1246" i="128"/>
  <c r="G1246" i="128"/>
  <c r="F1246" i="128"/>
  <c r="E1246" i="128"/>
  <c r="D1246" i="128"/>
  <c r="C1246" i="128"/>
  <c r="P1245" i="128"/>
  <c r="N1245" i="128"/>
  <c r="AE1245" i="128" s="1"/>
  <c r="M1245" i="128"/>
  <c r="L1245" i="128"/>
  <c r="K1245" i="128"/>
  <c r="J1245" i="128"/>
  <c r="G1245" i="128"/>
  <c r="F1245" i="128"/>
  <c r="E1245" i="128"/>
  <c r="D1245" i="128"/>
  <c r="C1245" i="128"/>
  <c r="P1244" i="128"/>
  <c r="N1244" i="128"/>
  <c r="AE1244" i="128" s="1"/>
  <c r="M1244" i="128"/>
  <c r="L1244" i="128"/>
  <c r="K1244" i="128"/>
  <c r="J1244" i="128"/>
  <c r="G1244" i="128"/>
  <c r="F1244" i="128"/>
  <c r="E1244" i="128"/>
  <c r="D1244" i="128"/>
  <c r="C1244" i="128"/>
  <c r="P1243" i="128"/>
  <c r="N1243" i="128"/>
  <c r="AE1243" i="128" s="1"/>
  <c r="M1243" i="128"/>
  <c r="L1243" i="128"/>
  <c r="K1243" i="128"/>
  <c r="J1243" i="128"/>
  <c r="G1243" i="128"/>
  <c r="F1243" i="128"/>
  <c r="E1243" i="128"/>
  <c r="D1243" i="128"/>
  <c r="C1243" i="128"/>
  <c r="P1242" i="128"/>
  <c r="N1242" i="128"/>
  <c r="AE1242" i="128" s="1"/>
  <c r="M1242" i="128"/>
  <c r="L1242" i="128"/>
  <c r="K1242" i="128"/>
  <c r="J1242" i="128"/>
  <c r="G1242" i="128"/>
  <c r="F1242" i="128"/>
  <c r="E1242" i="128"/>
  <c r="D1242" i="128"/>
  <c r="C1242" i="128"/>
  <c r="P1241" i="128"/>
  <c r="N1241" i="128"/>
  <c r="AE1241" i="128" s="1"/>
  <c r="M1241" i="128"/>
  <c r="L1241" i="128"/>
  <c r="K1241" i="128"/>
  <c r="J1241" i="128"/>
  <c r="G1241" i="128"/>
  <c r="F1241" i="128"/>
  <c r="E1241" i="128"/>
  <c r="D1241" i="128"/>
  <c r="C1241" i="128"/>
  <c r="P1240" i="128"/>
  <c r="N1240" i="128"/>
  <c r="AE1240" i="128" s="1"/>
  <c r="M1240" i="128"/>
  <c r="L1240" i="128"/>
  <c r="K1240" i="128"/>
  <c r="J1240" i="128"/>
  <c r="G1240" i="128"/>
  <c r="F1240" i="128"/>
  <c r="E1240" i="128"/>
  <c r="D1240" i="128"/>
  <c r="C1240" i="128"/>
  <c r="P1239" i="128"/>
  <c r="N1239" i="128"/>
  <c r="AE1239" i="128" s="1"/>
  <c r="M1239" i="128"/>
  <c r="L1239" i="128"/>
  <c r="K1239" i="128"/>
  <c r="J1239" i="128"/>
  <c r="G1239" i="128"/>
  <c r="F1239" i="128"/>
  <c r="E1239" i="128"/>
  <c r="D1239" i="128"/>
  <c r="C1239" i="128"/>
  <c r="P1238" i="128"/>
  <c r="N1238" i="128"/>
  <c r="AE1238" i="128" s="1"/>
  <c r="M1238" i="128"/>
  <c r="L1238" i="128"/>
  <c r="K1238" i="128"/>
  <c r="J1238" i="128"/>
  <c r="G1238" i="128"/>
  <c r="F1238" i="128"/>
  <c r="E1238" i="128"/>
  <c r="D1238" i="128"/>
  <c r="C1238" i="128"/>
  <c r="P1237" i="128"/>
  <c r="N1237" i="128"/>
  <c r="AE1237" i="128" s="1"/>
  <c r="M1237" i="128"/>
  <c r="L1237" i="128"/>
  <c r="K1237" i="128"/>
  <c r="J1237" i="128"/>
  <c r="G1237" i="128"/>
  <c r="F1237" i="128"/>
  <c r="E1237" i="128"/>
  <c r="D1237" i="128"/>
  <c r="C1237" i="128"/>
  <c r="P1236" i="128"/>
  <c r="N1236" i="128"/>
  <c r="AE1236" i="128" s="1"/>
  <c r="M1236" i="128"/>
  <c r="L1236" i="128"/>
  <c r="K1236" i="128"/>
  <c r="J1236" i="128"/>
  <c r="G1236" i="128"/>
  <c r="F1236" i="128"/>
  <c r="E1236" i="128"/>
  <c r="D1236" i="128"/>
  <c r="C1236" i="128"/>
  <c r="P1235" i="128"/>
  <c r="N1235" i="128"/>
  <c r="AE1235" i="128" s="1"/>
  <c r="M1235" i="128"/>
  <c r="L1235" i="128"/>
  <c r="K1235" i="128"/>
  <c r="J1235" i="128"/>
  <c r="G1235" i="128"/>
  <c r="F1235" i="128"/>
  <c r="E1235" i="128"/>
  <c r="D1235" i="128"/>
  <c r="C1235" i="128"/>
  <c r="P1234" i="128"/>
  <c r="N1234" i="128"/>
  <c r="AE1234" i="128" s="1"/>
  <c r="M1234" i="128"/>
  <c r="L1234" i="128"/>
  <c r="K1234" i="128"/>
  <c r="J1234" i="128"/>
  <c r="G1234" i="128"/>
  <c r="F1234" i="128"/>
  <c r="E1234" i="128"/>
  <c r="D1234" i="128"/>
  <c r="C1234" i="128"/>
  <c r="P1233" i="128"/>
  <c r="N1233" i="128"/>
  <c r="AE1233" i="128" s="1"/>
  <c r="M1233" i="128"/>
  <c r="L1233" i="128"/>
  <c r="K1233" i="128"/>
  <c r="J1233" i="128"/>
  <c r="G1233" i="128"/>
  <c r="F1233" i="128"/>
  <c r="E1233" i="128"/>
  <c r="D1233" i="128"/>
  <c r="C1233" i="128"/>
  <c r="P1232" i="128"/>
  <c r="N1232" i="128"/>
  <c r="AE1232" i="128" s="1"/>
  <c r="M1232" i="128"/>
  <c r="L1232" i="128"/>
  <c r="K1232" i="128"/>
  <c r="J1232" i="128"/>
  <c r="G1232" i="128"/>
  <c r="F1232" i="128"/>
  <c r="E1232" i="128"/>
  <c r="D1232" i="128"/>
  <c r="C1232" i="128"/>
  <c r="P1231" i="128"/>
  <c r="N1231" i="128"/>
  <c r="AE1231" i="128" s="1"/>
  <c r="M1231" i="128"/>
  <c r="L1231" i="128"/>
  <c r="K1231" i="128"/>
  <c r="J1231" i="128"/>
  <c r="G1231" i="128"/>
  <c r="F1231" i="128"/>
  <c r="E1231" i="128"/>
  <c r="D1231" i="128"/>
  <c r="C1231" i="128"/>
  <c r="P1230" i="128"/>
  <c r="N1230" i="128"/>
  <c r="AE1230" i="128" s="1"/>
  <c r="M1230" i="128"/>
  <c r="L1230" i="128"/>
  <c r="K1230" i="128"/>
  <c r="J1230" i="128"/>
  <c r="G1230" i="128"/>
  <c r="F1230" i="128"/>
  <c r="E1230" i="128"/>
  <c r="D1230" i="128"/>
  <c r="C1230" i="128"/>
  <c r="P1229" i="128"/>
  <c r="N1229" i="128"/>
  <c r="AE1229" i="128" s="1"/>
  <c r="M1229" i="128"/>
  <c r="L1229" i="128"/>
  <c r="K1229" i="128"/>
  <c r="J1229" i="128"/>
  <c r="G1229" i="128"/>
  <c r="F1229" i="128"/>
  <c r="E1229" i="128"/>
  <c r="D1229" i="128"/>
  <c r="C1229" i="128"/>
  <c r="P1228" i="128"/>
  <c r="N1228" i="128"/>
  <c r="AE1228" i="128" s="1"/>
  <c r="M1228" i="128"/>
  <c r="L1228" i="128"/>
  <c r="K1228" i="128"/>
  <c r="J1228" i="128"/>
  <c r="G1228" i="128"/>
  <c r="F1228" i="128"/>
  <c r="E1228" i="128"/>
  <c r="D1228" i="128"/>
  <c r="C1228" i="128"/>
  <c r="P1227" i="128"/>
  <c r="N1227" i="128"/>
  <c r="AE1227" i="128" s="1"/>
  <c r="M1227" i="128"/>
  <c r="L1227" i="128"/>
  <c r="K1227" i="128"/>
  <c r="J1227" i="128"/>
  <c r="G1227" i="128"/>
  <c r="F1227" i="128"/>
  <c r="E1227" i="128"/>
  <c r="D1227" i="128"/>
  <c r="C1227" i="128"/>
  <c r="P1226" i="128"/>
  <c r="N1226" i="128"/>
  <c r="AE1226" i="128" s="1"/>
  <c r="M1226" i="128"/>
  <c r="L1226" i="128"/>
  <c r="K1226" i="128"/>
  <c r="J1226" i="128"/>
  <c r="G1226" i="128"/>
  <c r="F1226" i="128"/>
  <c r="E1226" i="128"/>
  <c r="D1226" i="128"/>
  <c r="C1226" i="128"/>
  <c r="P1225" i="128"/>
  <c r="N1225" i="128"/>
  <c r="AE1225" i="128" s="1"/>
  <c r="M1225" i="128"/>
  <c r="L1225" i="128"/>
  <c r="K1225" i="128"/>
  <c r="J1225" i="128"/>
  <c r="G1225" i="128"/>
  <c r="F1225" i="128"/>
  <c r="E1225" i="128"/>
  <c r="D1225" i="128"/>
  <c r="C1225" i="128"/>
  <c r="P1224" i="128"/>
  <c r="N1224" i="128"/>
  <c r="AE1224" i="128" s="1"/>
  <c r="M1224" i="128"/>
  <c r="L1224" i="128"/>
  <c r="K1224" i="128"/>
  <c r="J1224" i="128"/>
  <c r="G1224" i="128"/>
  <c r="F1224" i="128"/>
  <c r="E1224" i="128"/>
  <c r="D1224" i="128"/>
  <c r="C1224" i="128"/>
  <c r="P1223" i="128"/>
  <c r="N1223" i="128"/>
  <c r="AE1223" i="128" s="1"/>
  <c r="M1223" i="128"/>
  <c r="L1223" i="128"/>
  <c r="K1223" i="128"/>
  <c r="J1223" i="128"/>
  <c r="G1223" i="128"/>
  <c r="F1223" i="128"/>
  <c r="E1223" i="128"/>
  <c r="D1223" i="128"/>
  <c r="C1223" i="128"/>
  <c r="P1222" i="128"/>
  <c r="N1222" i="128"/>
  <c r="AE1222" i="128" s="1"/>
  <c r="M1222" i="128"/>
  <c r="L1222" i="128"/>
  <c r="K1222" i="128"/>
  <c r="J1222" i="128"/>
  <c r="G1222" i="128"/>
  <c r="F1222" i="128"/>
  <c r="E1222" i="128"/>
  <c r="D1222" i="128"/>
  <c r="C1222" i="128"/>
  <c r="P1221" i="128"/>
  <c r="N1221" i="128"/>
  <c r="AE1221" i="128" s="1"/>
  <c r="M1221" i="128"/>
  <c r="L1221" i="128"/>
  <c r="K1221" i="128"/>
  <c r="J1221" i="128"/>
  <c r="G1221" i="128"/>
  <c r="F1221" i="128"/>
  <c r="E1221" i="128"/>
  <c r="D1221" i="128"/>
  <c r="C1221" i="128"/>
  <c r="P1220" i="128"/>
  <c r="N1220" i="128"/>
  <c r="AE1220" i="128" s="1"/>
  <c r="M1220" i="128"/>
  <c r="L1220" i="128"/>
  <c r="K1220" i="128"/>
  <c r="J1220" i="128"/>
  <c r="G1220" i="128"/>
  <c r="F1220" i="128"/>
  <c r="E1220" i="128"/>
  <c r="D1220" i="128"/>
  <c r="C1220" i="128"/>
  <c r="P1219" i="128"/>
  <c r="N1219" i="128"/>
  <c r="AE1219" i="128" s="1"/>
  <c r="M1219" i="128"/>
  <c r="L1219" i="128"/>
  <c r="K1219" i="128"/>
  <c r="J1219" i="128"/>
  <c r="G1219" i="128"/>
  <c r="F1219" i="128"/>
  <c r="E1219" i="128"/>
  <c r="D1219" i="128"/>
  <c r="C1219" i="128"/>
  <c r="P1218" i="128"/>
  <c r="N1218" i="128"/>
  <c r="AE1218" i="128" s="1"/>
  <c r="M1218" i="128"/>
  <c r="L1218" i="128"/>
  <c r="K1218" i="128"/>
  <c r="J1218" i="128"/>
  <c r="G1218" i="128"/>
  <c r="F1218" i="128"/>
  <c r="E1218" i="128"/>
  <c r="D1218" i="128"/>
  <c r="C1218" i="128"/>
  <c r="P1217" i="128"/>
  <c r="N1217" i="128"/>
  <c r="AE1217" i="128" s="1"/>
  <c r="M1217" i="128"/>
  <c r="L1217" i="128"/>
  <c r="K1217" i="128"/>
  <c r="J1217" i="128"/>
  <c r="G1217" i="128"/>
  <c r="F1217" i="128"/>
  <c r="E1217" i="128"/>
  <c r="D1217" i="128"/>
  <c r="C1217" i="128"/>
  <c r="P1216" i="128"/>
  <c r="N1216" i="128"/>
  <c r="AE1216" i="128" s="1"/>
  <c r="M1216" i="128"/>
  <c r="L1216" i="128"/>
  <c r="K1216" i="128"/>
  <c r="J1216" i="128"/>
  <c r="G1216" i="128"/>
  <c r="F1216" i="128"/>
  <c r="E1216" i="128"/>
  <c r="D1216" i="128"/>
  <c r="C1216" i="128"/>
  <c r="P1215" i="128"/>
  <c r="N1215" i="128"/>
  <c r="AE1215" i="128" s="1"/>
  <c r="M1215" i="128"/>
  <c r="L1215" i="128"/>
  <c r="K1215" i="128"/>
  <c r="J1215" i="128"/>
  <c r="G1215" i="128"/>
  <c r="F1215" i="128"/>
  <c r="E1215" i="128"/>
  <c r="D1215" i="128"/>
  <c r="C1215" i="128"/>
  <c r="P1214" i="128"/>
  <c r="N1214" i="128"/>
  <c r="AE1214" i="128" s="1"/>
  <c r="M1214" i="128"/>
  <c r="L1214" i="128"/>
  <c r="K1214" i="128"/>
  <c r="J1214" i="128"/>
  <c r="G1214" i="128"/>
  <c r="F1214" i="128"/>
  <c r="E1214" i="128"/>
  <c r="D1214" i="128"/>
  <c r="C1214" i="128"/>
  <c r="P1213" i="128"/>
  <c r="N1213" i="128"/>
  <c r="AE1213" i="128" s="1"/>
  <c r="M1213" i="128"/>
  <c r="L1213" i="128"/>
  <c r="K1213" i="128"/>
  <c r="J1213" i="128"/>
  <c r="G1213" i="128"/>
  <c r="F1213" i="128"/>
  <c r="E1213" i="128"/>
  <c r="D1213" i="128"/>
  <c r="C1213" i="128"/>
  <c r="P1212" i="128"/>
  <c r="N1212" i="128"/>
  <c r="AE1212" i="128" s="1"/>
  <c r="M1212" i="128"/>
  <c r="L1212" i="128"/>
  <c r="K1212" i="128"/>
  <c r="J1212" i="128"/>
  <c r="G1212" i="128"/>
  <c r="F1212" i="128"/>
  <c r="E1212" i="128"/>
  <c r="D1212" i="128"/>
  <c r="C1212" i="128"/>
  <c r="P1211" i="128"/>
  <c r="N1211" i="128"/>
  <c r="AE1211" i="128" s="1"/>
  <c r="M1211" i="128"/>
  <c r="L1211" i="128"/>
  <c r="K1211" i="128"/>
  <c r="J1211" i="128"/>
  <c r="G1211" i="128"/>
  <c r="F1211" i="128"/>
  <c r="E1211" i="128"/>
  <c r="D1211" i="128"/>
  <c r="C1211" i="128"/>
  <c r="P1210" i="128"/>
  <c r="N1210" i="128"/>
  <c r="AE1210" i="128" s="1"/>
  <c r="M1210" i="128"/>
  <c r="L1210" i="128"/>
  <c r="K1210" i="128"/>
  <c r="J1210" i="128"/>
  <c r="G1210" i="128"/>
  <c r="F1210" i="128"/>
  <c r="E1210" i="128"/>
  <c r="D1210" i="128"/>
  <c r="C1210" i="128"/>
  <c r="P1209" i="128"/>
  <c r="N1209" i="128"/>
  <c r="AE1209" i="128" s="1"/>
  <c r="M1209" i="128"/>
  <c r="L1209" i="128"/>
  <c r="K1209" i="128"/>
  <c r="J1209" i="128"/>
  <c r="G1209" i="128"/>
  <c r="F1209" i="128"/>
  <c r="E1209" i="128"/>
  <c r="D1209" i="128"/>
  <c r="C1209" i="128"/>
  <c r="P1208" i="128"/>
  <c r="N1208" i="128"/>
  <c r="AE1208" i="128" s="1"/>
  <c r="M1208" i="128"/>
  <c r="L1208" i="128"/>
  <c r="K1208" i="128"/>
  <c r="J1208" i="128"/>
  <c r="G1208" i="128"/>
  <c r="F1208" i="128"/>
  <c r="E1208" i="128"/>
  <c r="D1208" i="128"/>
  <c r="C1208" i="128"/>
  <c r="P1207" i="128"/>
  <c r="N1207" i="128"/>
  <c r="AE1207" i="128" s="1"/>
  <c r="M1207" i="128"/>
  <c r="L1207" i="128"/>
  <c r="K1207" i="128"/>
  <c r="J1207" i="128"/>
  <c r="G1207" i="128"/>
  <c r="F1207" i="128"/>
  <c r="E1207" i="128"/>
  <c r="D1207" i="128"/>
  <c r="C1207" i="128"/>
  <c r="M1206" i="128"/>
  <c r="L1206" i="128"/>
  <c r="K1206" i="128"/>
  <c r="J1206" i="128"/>
  <c r="G1206" i="128"/>
  <c r="F1206" i="128"/>
  <c r="E1206" i="128"/>
  <c r="D1206" i="128"/>
  <c r="C1206" i="128"/>
  <c r="P1204" i="128"/>
  <c r="N1204" i="128"/>
  <c r="AE1204" i="128" s="1"/>
  <c r="M1204" i="128"/>
  <c r="L1204" i="128"/>
  <c r="K1204" i="128"/>
  <c r="J1204" i="128"/>
  <c r="G1204" i="128"/>
  <c r="F1204" i="128"/>
  <c r="E1204" i="128"/>
  <c r="D1204" i="128"/>
  <c r="C1204" i="128"/>
  <c r="P1203" i="128"/>
  <c r="N1203" i="128"/>
  <c r="AE1203" i="128" s="1"/>
  <c r="M1203" i="128"/>
  <c r="L1203" i="128"/>
  <c r="K1203" i="128"/>
  <c r="J1203" i="128"/>
  <c r="G1203" i="128"/>
  <c r="F1203" i="128"/>
  <c r="E1203" i="128"/>
  <c r="D1203" i="128"/>
  <c r="C1203" i="128"/>
  <c r="P1202" i="128"/>
  <c r="N1202" i="128"/>
  <c r="AE1202" i="128" s="1"/>
  <c r="M1202" i="128"/>
  <c r="L1202" i="128"/>
  <c r="K1202" i="128"/>
  <c r="J1202" i="128"/>
  <c r="G1202" i="128"/>
  <c r="F1202" i="128"/>
  <c r="E1202" i="128"/>
  <c r="D1202" i="128"/>
  <c r="C1202" i="128"/>
  <c r="P1201" i="128"/>
  <c r="N1201" i="128"/>
  <c r="AE1201" i="128" s="1"/>
  <c r="M1201" i="128"/>
  <c r="L1201" i="128"/>
  <c r="K1201" i="128"/>
  <c r="J1201" i="128"/>
  <c r="G1201" i="128"/>
  <c r="F1201" i="128"/>
  <c r="E1201" i="128"/>
  <c r="D1201" i="128"/>
  <c r="C1201" i="128"/>
  <c r="P1200" i="128"/>
  <c r="N1200" i="128"/>
  <c r="AE1200" i="128" s="1"/>
  <c r="M1200" i="128"/>
  <c r="L1200" i="128"/>
  <c r="K1200" i="128"/>
  <c r="J1200" i="128"/>
  <c r="G1200" i="128"/>
  <c r="F1200" i="128"/>
  <c r="E1200" i="128"/>
  <c r="D1200" i="128"/>
  <c r="C1200" i="128"/>
  <c r="P1199" i="128"/>
  <c r="N1199" i="128"/>
  <c r="AE1199" i="128" s="1"/>
  <c r="M1199" i="128"/>
  <c r="L1199" i="128"/>
  <c r="K1199" i="128"/>
  <c r="J1199" i="128"/>
  <c r="G1199" i="128"/>
  <c r="F1199" i="128"/>
  <c r="E1199" i="128"/>
  <c r="D1199" i="128"/>
  <c r="C1199" i="128"/>
  <c r="P1198" i="128"/>
  <c r="N1198" i="128"/>
  <c r="AE1198" i="128" s="1"/>
  <c r="M1198" i="128"/>
  <c r="L1198" i="128"/>
  <c r="K1198" i="128"/>
  <c r="J1198" i="128"/>
  <c r="G1198" i="128"/>
  <c r="F1198" i="128"/>
  <c r="E1198" i="128"/>
  <c r="D1198" i="128"/>
  <c r="C1198" i="128"/>
  <c r="P1197" i="128"/>
  <c r="N1197" i="128"/>
  <c r="AE1197" i="128" s="1"/>
  <c r="M1197" i="128"/>
  <c r="L1197" i="128"/>
  <c r="K1197" i="128"/>
  <c r="J1197" i="128"/>
  <c r="G1197" i="128"/>
  <c r="F1197" i="128"/>
  <c r="E1197" i="128"/>
  <c r="D1197" i="128"/>
  <c r="C1197" i="128"/>
  <c r="P1196" i="128"/>
  <c r="N1196" i="128"/>
  <c r="AE1196" i="128" s="1"/>
  <c r="M1196" i="128"/>
  <c r="L1196" i="128"/>
  <c r="K1196" i="128"/>
  <c r="J1196" i="128"/>
  <c r="G1196" i="128"/>
  <c r="F1196" i="128"/>
  <c r="E1196" i="128"/>
  <c r="D1196" i="128"/>
  <c r="C1196" i="128"/>
  <c r="P1195" i="128"/>
  <c r="N1195" i="128"/>
  <c r="AE1195" i="128" s="1"/>
  <c r="M1195" i="128"/>
  <c r="L1195" i="128"/>
  <c r="K1195" i="128"/>
  <c r="J1195" i="128"/>
  <c r="G1195" i="128"/>
  <c r="F1195" i="128"/>
  <c r="E1195" i="128"/>
  <c r="D1195" i="128"/>
  <c r="C1195" i="128"/>
  <c r="P1194" i="128"/>
  <c r="N1194" i="128"/>
  <c r="AE1194" i="128" s="1"/>
  <c r="M1194" i="128"/>
  <c r="L1194" i="128"/>
  <c r="K1194" i="128"/>
  <c r="J1194" i="128"/>
  <c r="G1194" i="128"/>
  <c r="F1194" i="128"/>
  <c r="E1194" i="128"/>
  <c r="D1194" i="128"/>
  <c r="C1194" i="128"/>
  <c r="P1193" i="128"/>
  <c r="N1193" i="128"/>
  <c r="AE1193" i="128" s="1"/>
  <c r="M1193" i="128"/>
  <c r="L1193" i="128"/>
  <c r="K1193" i="128"/>
  <c r="J1193" i="128"/>
  <c r="G1193" i="128"/>
  <c r="F1193" i="128"/>
  <c r="E1193" i="128"/>
  <c r="D1193" i="128"/>
  <c r="C1193" i="128"/>
  <c r="P1192" i="128"/>
  <c r="N1192" i="128"/>
  <c r="AE1192" i="128" s="1"/>
  <c r="M1192" i="128"/>
  <c r="L1192" i="128"/>
  <c r="K1192" i="128"/>
  <c r="J1192" i="128"/>
  <c r="G1192" i="128"/>
  <c r="F1192" i="128"/>
  <c r="E1192" i="128"/>
  <c r="D1192" i="128"/>
  <c r="C1192" i="128"/>
  <c r="P1191" i="128"/>
  <c r="N1191" i="128"/>
  <c r="AE1191" i="128" s="1"/>
  <c r="M1191" i="128"/>
  <c r="L1191" i="128"/>
  <c r="K1191" i="128"/>
  <c r="J1191" i="128"/>
  <c r="G1191" i="128"/>
  <c r="F1191" i="128"/>
  <c r="E1191" i="128"/>
  <c r="D1191" i="128"/>
  <c r="C1191" i="128"/>
  <c r="P1190" i="128"/>
  <c r="N1190" i="128"/>
  <c r="AE1190" i="128" s="1"/>
  <c r="M1190" i="128"/>
  <c r="L1190" i="128"/>
  <c r="K1190" i="128"/>
  <c r="J1190" i="128"/>
  <c r="G1190" i="128"/>
  <c r="F1190" i="128"/>
  <c r="E1190" i="128"/>
  <c r="D1190" i="128"/>
  <c r="C1190" i="128"/>
  <c r="P1189" i="128"/>
  <c r="N1189" i="128"/>
  <c r="AE1189" i="128" s="1"/>
  <c r="M1189" i="128"/>
  <c r="L1189" i="128"/>
  <c r="K1189" i="128"/>
  <c r="J1189" i="128"/>
  <c r="G1189" i="128"/>
  <c r="F1189" i="128"/>
  <c r="E1189" i="128"/>
  <c r="D1189" i="128"/>
  <c r="C1189" i="128"/>
  <c r="P1188" i="128"/>
  <c r="N1188" i="128"/>
  <c r="AE1188" i="128" s="1"/>
  <c r="M1188" i="128"/>
  <c r="L1188" i="128"/>
  <c r="K1188" i="128"/>
  <c r="J1188" i="128"/>
  <c r="G1188" i="128"/>
  <c r="F1188" i="128"/>
  <c r="E1188" i="128"/>
  <c r="D1188" i="128"/>
  <c r="C1188" i="128"/>
  <c r="P1187" i="128"/>
  <c r="N1187" i="128"/>
  <c r="AE1187" i="128" s="1"/>
  <c r="M1187" i="128"/>
  <c r="L1187" i="128"/>
  <c r="K1187" i="128"/>
  <c r="J1187" i="128"/>
  <c r="G1187" i="128"/>
  <c r="F1187" i="128"/>
  <c r="E1187" i="128"/>
  <c r="D1187" i="128"/>
  <c r="C1187" i="128"/>
  <c r="P1186" i="128"/>
  <c r="N1186" i="128"/>
  <c r="AE1186" i="128" s="1"/>
  <c r="M1186" i="128"/>
  <c r="L1186" i="128"/>
  <c r="K1186" i="128"/>
  <c r="J1186" i="128"/>
  <c r="G1186" i="128"/>
  <c r="F1186" i="128"/>
  <c r="E1186" i="128"/>
  <c r="D1186" i="128"/>
  <c r="C1186" i="128"/>
  <c r="P1185" i="128"/>
  <c r="N1185" i="128"/>
  <c r="AE1185" i="128" s="1"/>
  <c r="M1185" i="128"/>
  <c r="L1185" i="128"/>
  <c r="K1185" i="128"/>
  <c r="J1185" i="128"/>
  <c r="G1185" i="128"/>
  <c r="F1185" i="128"/>
  <c r="E1185" i="128"/>
  <c r="D1185" i="128"/>
  <c r="C1185" i="128"/>
  <c r="P1184" i="128"/>
  <c r="N1184" i="128"/>
  <c r="AE1184" i="128" s="1"/>
  <c r="M1184" i="128"/>
  <c r="L1184" i="128"/>
  <c r="K1184" i="128"/>
  <c r="J1184" i="128"/>
  <c r="G1184" i="128"/>
  <c r="F1184" i="128"/>
  <c r="E1184" i="128"/>
  <c r="D1184" i="128"/>
  <c r="C1184" i="128"/>
  <c r="P1183" i="128"/>
  <c r="N1183" i="128"/>
  <c r="AE1183" i="128" s="1"/>
  <c r="M1183" i="128"/>
  <c r="L1183" i="128"/>
  <c r="K1183" i="128"/>
  <c r="J1183" i="128"/>
  <c r="G1183" i="128"/>
  <c r="F1183" i="128"/>
  <c r="E1183" i="128"/>
  <c r="D1183" i="128"/>
  <c r="C1183" i="128"/>
  <c r="P1182" i="128"/>
  <c r="N1182" i="128"/>
  <c r="AE1182" i="128" s="1"/>
  <c r="M1182" i="128"/>
  <c r="L1182" i="128"/>
  <c r="K1182" i="128"/>
  <c r="J1182" i="128"/>
  <c r="G1182" i="128"/>
  <c r="F1182" i="128"/>
  <c r="E1182" i="128"/>
  <c r="D1182" i="128"/>
  <c r="C1182" i="128"/>
  <c r="P1181" i="128"/>
  <c r="N1181" i="128"/>
  <c r="AE1181" i="128" s="1"/>
  <c r="M1181" i="128"/>
  <c r="L1181" i="128"/>
  <c r="K1181" i="128"/>
  <c r="J1181" i="128"/>
  <c r="G1181" i="128"/>
  <c r="F1181" i="128"/>
  <c r="E1181" i="128"/>
  <c r="D1181" i="128"/>
  <c r="C1181" i="128"/>
  <c r="P1180" i="128"/>
  <c r="N1180" i="128"/>
  <c r="AE1180" i="128" s="1"/>
  <c r="M1180" i="128"/>
  <c r="L1180" i="128"/>
  <c r="K1180" i="128"/>
  <c r="J1180" i="128"/>
  <c r="G1180" i="128"/>
  <c r="F1180" i="128"/>
  <c r="E1180" i="128"/>
  <c r="D1180" i="128"/>
  <c r="C1180" i="128"/>
  <c r="P1179" i="128"/>
  <c r="N1179" i="128"/>
  <c r="AE1179" i="128" s="1"/>
  <c r="M1179" i="128"/>
  <c r="L1179" i="128"/>
  <c r="K1179" i="128"/>
  <c r="J1179" i="128"/>
  <c r="G1179" i="128"/>
  <c r="F1179" i="128"/>
  <c r="E1179" i="128"/>
  <c r="D1179" i="128"/>
  <c r="C1179" i="128"/>
  <c r="P1178" i="128"/>
  <c r="N1178" i="128"/>
  <c r="AE1178" i="128" s="1"/>
  <c r="M1178" i="128"/>
  <c r="L1178" i="128"/>
  <c r="K1178" i="128"/>
  <c r="J1178" i="128"/>
  <c r="G1178" i="128"/>
  <c r="F1178" i="128"/>
  <c r="E1178" i="128"/>
  <c r="D1178" i="128"/>
  <c r="C1178" i="128"/>
  <c r="P1177" i="128"/>
  <c r="N1177" i="128"/>
  <c r="AE1177" i="128" s="1"/>
  <c r="M1177" i="128"/>
  <c r="L1177" i="128"/>
  <c r="K1177" i="128"/>
  <c r="J1177" i="128"/>
  <c r="G1177" i="128"/>
  <c r="F1177" i="128"/>
  <c r="E1177" i="128"/>
  <c r="D1177" i="128"/>
  <c r="C1177" i="128"/>
  <c r="P1176" i="128"/>
  <c r="N1176" i="128"/>
  <c r="AE1176" i="128" s="1"/>
  <c r="M1176" i="128"/>
  <c r="L1176" i="128"/>
  <c r="K1176" i="128"/>
  <c r="J1176" i="128"/>
  <c r="G1176" i="128"/>
  <c r="F1176" i="128"/>
  <c r="E1176" i="128"/>
  <c r="D1176" i="128"/>
  <c r="C1176" i="128"/>
  <c r="P1175" i="128"/>
  <c r="N1175" i="128"/>
  <c r="AE1175" i="128" s="1"/>
  <c r="M1175" i="128"/>
  <c r="L1175" i="128"/>
  <c r="K1175" i="128"/>
  <c r="J1175" i="128"/>
  <c r="G1175" i="128"/>
  <c r="F1175" i="128"/>
  <c r="E1175" i="128"/>
  <c r="D1175" i="128"/>
  <c r="C1175" i="128"/>
  <c r="P1174" i="128"/>
  <c r="N1174" i="128"/>
  <c r="AE1174" i="128" s="1"/>
  <c r="M1174" i="128"/>
  <c r="L1174" i="128"/>
  <c r="K1174" i="128"/>
  <c r="J1174" i="128"/>
  <c r="G1174" i="128"/>
  <c r="F1174" i="128"/>
  <c r="E1174" i="128"/>
  <c r="D1174" i="128"/>
  <c r="C1174" i="128"/>
  <c r="P1173" i="128"/>
  <c r="N1173" i="128"/>
  <c r="AE1173" i="128" s="1"/>
  <c r="M1173" i="128"/>
  <c r="L1173" i="128"/>
  <c r="K1173" i="128"/>
  <c r="J1173" i="128"/>
  <c r="G1173" i="128"/>
  <c r="F1173" i="128"/>
  <c r="E1173" i="128"/>
  <c r="D1173" i="128"/>
  <c r="C1173" i="128"/>
  <c r="P1172" i="128"/>
  <c r="N1172" i="128"/>
  <c r="AE1172" i="128" s="1"/>
  <c r="M1172" i="128"/>
  <c r="L1172" i="128"/>
  <c r="K1172" i="128"/>
  <c r="J1172" i="128"/>
  <c r="G1172" i="128"/>
  <c r="F1172" i="128"/>
  <c r="E1172" i="128"/>
  <c r="D1172" i="128"/>
  <c r="C1172" i="128"/>
  <c r="P1171" i="128"/>
  <c r="N1171" i="128"/>
  <c r="AE1171" i="128" s="1"/>
  <c r="M1171" i="128"/>
  <c r="L1171" i="128"/>
  <c r="K1171" i="128"/>
  <c r="J1171" i="128"/>
  <c r="G1171" i="128"/>
  <c r="F1171" i="128"/>
  <c r="E1171" i="128"/>
  <c r="D1171" i="128"/>
  <c r="C1171" i="128"/>
  <c r="P1170" i="128"/>
  <c r="N1170" i="128"/>
  <c r="AE1170" i="128" s="1"/>
  <c r="M1170" i="128"/>
  <c r="L1170" i="128"/>
  <c r="K1170" i="128"/>
  <c r="J1170" i="128"/>
  <c r="G1170" i="128"/>
  <c r="F1170" i="128"/>
  <c r="E1170" i="128"/>
  <c r="D1170" i="128"/>
  <c r="C1170" i="128"/>
  <c r="P1169" i="128"/>
  <c r="N1169" i="128"/>
  <c r="AE1169" i="128" s="1"/>
  <c r="M1169" i="128"/>
  <c r="L1169" i="128"/>
  <c r="K1169" i="128"/>
  <c r="J1169" i="128"/>
  <c r="G1169" i="128"/>
  <c r="F1169" i="128"/>
  <c r="E1169" i="128"/>
  <c r="D1169" i="128"/>
  <c r="C1169" i="128"/>
  <c r="P1168" i="128"/>
  <c r="N1168" i="128"/>
  <c r="AE1168" i="128" s="1"/>
  <c r="M1168" i="128"/>
  <c r="L1168" i="128"/>
  <c r="K1168" i="128"/>
  <c r="J1168" i="128"/>
  <c r="G1168" i="128"/>
  <c r="F1168" i="128"/>
  <c r="E1168" i="128"/>
  <c r="D1168" i="128"/>
  <c r="C1168" i="128"/>
  <c r="P1167" i="128"/>
  <c r="N1167" i="128"/>
  <c r="AE1167" i="128" s="1"/>
  <c r="M1167" i="128"/>
  <c r="L1167" i="128"/>
  <c r="K1167" i="128"/>
  <c r="J1167" i="128"/>
  <c r="G1167" i="128"/>
  <c r="F1167" i="128"/>
  <c r="E1167" i="128"/>
  <c r="D1167" i="128"/>
  <c r="C1167" i="128"/>
  <c r="P1166" i="128"/>
  <c r="N1166" i="128"/>
  <c r="AE1166" i="128" s="1"/>
  <c r="M1166" i="128"/>
  <c r="L1166" i="128"/>
  <c r="K1166" i="128"/>
  <c r="J1166" i="128"/>
  <c r="G1166" i="128"/>
  <c r="F1166" i="128"/>
  <c r="E1166" i="128"/>
  <c r="D1166" i="128"/>
  <c r="C1166" i="128"/>
  <c r="P1165" i="128"/>
  <c r="N1165" i="128"/>
  <c r="AE1165" i="128" s="1"/>
  <c r="M1165" i="128"/>
  <c r="L1165" i="128"/>
  <c r="K1165" i="128"/>
  <c r="J1165" i="128"/>
  <c r="G1165" i="128"/>
  <c r="F1165" i="128"/>
  <c r="E1165" i="128"/>
  <c r="D1165" i="128"/>
  <c r="C1165" i="128"/>
  <c r="M1164" i="128"/>
  <c r="L1164" i="128"/>
  <c r="K1164" i="128"/>
  <c r="J1164" i="128"/>
  <c r="G1164" i="128"/>
  <c r="F1164" i="128"/>
  <c r="E1164" i="128"/>
  <c r="D1164" i="128"/>
  <c r="C1164" i="128"/>
  <c r="P1162" i="128"/>
  <c r="N1162" i="128"/>
  <c r="AE1162" i="128" s="1"/>
  <c r="M1162" i="128"/>
  <c r="L1162" i="128"/>
  <c r="K1162" i="128"/>
  <c r="J1162" i="128"/>
  <c r="G1162" i="128"/>
  <c r="F1162" i="128"/>
  <c r="E1162" i="128"/>
  <c r="D1162" i="128"/>
  <c r="C1162" i="128"/>
  <c r="P1161" i="128"/>
  <c r="N1161" i="128"/>
  <c r="AE1161" i="128" s="1"/>
  <c r="M1161" i="128"/>
  <c r="L1161" i="128"/>
  <c r="K1161" i="128"/>
  <c r="J1161" i="128"/>
  <c r="G1161" i="128"/>
  <c r="F1161" i="128"/>
  <c r="E1161" i="128"/>
  <c r="D1161" i="128"/>
  <c r="C1161" i="128"/>
  <c r="P1160" i="128"/>
  <c r="N1160" i="128"/>
  <c r="AE1160" i="128" s="1"/>
  <c r="M1160" i="128"/>
  <c r="L1160" i="128"/>
  <c r="K1160" i="128"/>
  <c r="J1160" i="128"/>
  <c r="G1160" i="128"/>
  <c r="F1160" i="128"/>
  <c r="E1160" i="128"/>
  <c r="D1160" i="128"/>
  <c r="C1160" i="128"/>
  <c r="P1159" i="128"/>
  <c r="N1159" i="128"/>
  <c r="AE1159" i="128" s="1"/>
  <c r="M1159" i="128"/>
  <c r="L1159" i="128"/>
  <c r="K1159" i="128"/>
  <c r="J1159" i="128"/>
  <c r="G1159" i="128"/>
  <c r="F1159" i="128"/>
  <c r="E1159" i="128"/>
  <c r="D1159" i="128"/>
  <c r="C1159" i="128"/>
  <c r="P1158" i="128"/>
  <c r="N1158" i="128"/>
  <c r="AE1158" i="128" s="1"/>
  <c r="M1158" i="128"/>
  <c r="L1158" i="128"/>
  <c r="K1158" i="128"/>
  <c r="J1158" i="128"/>
  <c r="G1158" i="128"/>
  <c r="F1158" i="128"/>
  <c r="E1158" i="128"/>
  <c r="D1158" i="128"/>
  <c r="C1158" i="128"/>
  <c r="P1157" i="128"/>
  <c r="N1157" i="128"/>
  <c r="AE1157" i="128" s="1"/>
  <c r="M1157" i="128"/>
  <c r="L1157" i="128"/>
  <c r="K1157" i="128"/>
  <c r="J1157" i="128"/>
  <c r="G1157" i="128"/>
  <c r="F1157" i="128"/>
  <c r="E1157" i="128"/>
  <c r="D1157" i="128"/>
  <c r="C1157" i="128"/>
  <c r="P1156" i="128"/>
  <c r="N1156" i="128"/>
  <c r="AE1156" i="128" s="1"/>
  <c r="M1156" i="128"/>
  <c r="L1156" i="128"/>
  <c r="K1156" i="128"/>
  <c r="J1156" i="128"/>
  <c r="G1156" i="128"/>
  <c r="F1156" i="128"/>
  <c r="E1156" i="128"/>
  <c r="D1156" i="128"/>
  <c r="C1156" i="128"/>
  <c r="P1155" i="128"/>
  <c r="N1155" i="128"/>
  <c r="AE1155" i="128" s="1"/>
  <c r="M1155" i="128"/>
  <c r="L1155" i="128"/>
  <c r="K1155" i="128"/>
  <c r="J1155" i="128"/>
  <c r="G1155" i="128"/>
  <c r="F1155" i="128"/>
  <c r="E1155" i="128"/>
  <c r="D1155" i="128"/>
  <c r="C1155" i="128"/>
  <c r="P1154" i="128"/>
  <c r="N1154" i="128"/>
  <c r="AE1154" i="128" s="1"/>
  <c r="M1154" i="128"/>
  <c r="L1154" i="128"/>
  <c r="K1154" i="128"/>
  <c r="J1154" i="128"/>
  <c r="G1154" i="128"/>
  <c r="F1154" i="128"/>
  <c r="E1154" i="128"/>
  <c r="D1154" i="128"/>
  <c r="C1154" i="128"/>
  <c r="P1153" i="128"/>
  <c r="N1153" i="128"/>
  <c r="AE1153" i="128" s="1"/>
  <c r="M1153" i="128"/>
  <c r="L1153" i="128"/>
  <c r="K1153" i="128"/>
  <c r="J1153" i="128"/>
  <c r="G1153" i="128"/>
  <c r="F1153" i="128"/>
  <c r="E1153" i="128"/>
  <c r="D1153" i="128"/>
  <c r="C1153" i="128"/>
  <c r="P1152" i="128"/>
  <c r="N1152" i="128"/>
  <c r="AE1152" i="128" s="1"/>
  <c r="M1152" i="128"/>
  <c r="L1152" i="128"/>
  <c r="K1152" i="128"/>
  <c r="J1152" i="128"/>
  <c r="G1152" i="128"/>
  <c r="F1152" i="128"/>
  <c r="E1152" i="128"/>
  <c r="D1152" i="128"/>
  <c r="C1152" i="128"/>
  <c r="P1151" i="128"/>
  <c r="N1151" i="128"/>
  <c r="AE1151" i="128" s="1"/>
  <c r="M1151" i="128"/>
  <c r="L1151" i="128"/>
  <c r="K1151" i="128"/>
  <c r="J1151" i="128"/>
  <c r="G1151" i="128"/>
  <c r="F1151" i="128"/>
  <c r="E1151" i="128"/>
  <c r="D1151" i="128"/>
  <c r="C1151" i="128"/>
  <c r="P1150" i="128"/>
  <c r="N1150" i="128"/>
  <c r="AE1150" i="128" s="1"/>
  <c r="M1150" i="128"/>
  <c r="L1150" i="128"/>
  <c r="K1150" i="128"/>
  <c r="J1150" i="128"/>
  <c r="G1150" i="128"/>
  <c r="F1150" i="128"/>
  <c r="E1150" i="128"/>
  <c r="D1150" i="128"/>
  <c r="C1150" i="128"/>
  <c r="P1149" i="128"/>
  <c r="N1149" i="128"/>
  <c r="AE1149" i="128" s="1"/>
  <c r="M1149" i="128"/>
  <c r="L1149" i="128"/>
  <c r="K1149" i="128"/>
  <c r="J1149" i="128"/>
  <c r="G1149" i="128"/>
  <c r="F1149" i="128"/>
  <c r="E1149" i="128"/>
  <c r="D1149" i="128"/>
  <c r="C1149" i="128"/>
  <c r="P1148" i="128"/>
  <c r="N1148" i="128"/>
  <c r="AE1148" i="128" s="1"/>
  <c r="M1148" i="128"/>
  <c r="L1148" i="128"/>
  <c r="K1148" i="128"/>
  <c r="J1148" i="128"/>
  <c r="G1148" i="128"/>
  <c r="F1148" i="128"/>
  <c r="E1148" i="128"/>
  <c r="D1148" i="128"/>
  <c r="C1148" i="128"/>
  <c r="P1147" i="128"/>
  <c r="N1147" i="128"/>
  <c r="AE1147" i="128" s="1"/>
  <c r="M1147" i="128"/>
  <c r="L1147" i="128"/>
  <c r="K1147" i="128"/>
  <c r="J1147" i="128"/>
  <c r="G1147" i="128"/>
  <c r="F1147" i="128"/>
  <c r="E1147" i="128"/>
  <c r="D1147" i="128"/>
  <c r="C1147" i="128"/>
  <c r="P1146" i="128"/>
  <c r="N1146" i="128"/>
  <c r="AE1146" i="128" s="1"/>
  <c r="M1146" i="128"/>
  <c r="L1146" i="128"/>
  <c r="K1146" i="128"/>
  <c r="J1146" i="128"/>
  <c r="G1146" i="128"/>
  <c r="F1146" i="128"/>
  <c r="E1146" i="128"/>
  <c r="D1146" i="128"/>
  <c r="C1146" i="128"/>
  <c r="P1145" i="128"/>
  <c r="N1145" i="128"/>
  <c r="AE1145" i="128" s="1"/>
  <c r="M1145" i="128"/>
  <c r="L1145" i="128"/>
  <c r="K1145" i="128"/>
  <c r="J1145" i="128"/>
  <c r="G1145" i="128"/>
  <c r="F1145" i="128"/>
  <c r="E1145" i="128"/>
  <c r="D1145" i="128"/>
  <c r="C1145" i="128"/>
  <c r="P1144" i="128"/>
  <c r="N1144" i="128"/>
  <c r="AE1144" i="128" s="1"/>
  <c r="M1144" i="128"/>
  <c r="L1144" i="128"/>
  <c r="K1144" i="128"/>
  <c r="J1144" i="128"/>
  <c r="G1144" i="128"/>
  <c r="F1144" i="128"/>
  <c r="E1144" i="128"/>
  <c r="D1144" i="128"/>
  <c r="C1144" i="128"/>
  <c r="P1143" i="128"/>
  <c r="N1143" i="128"/>
  <c r="AE1143" i="128" s="1"/>
  <c r="M1143" i="128"/>
  <c r="L1143" i="128"/>
  <c r="K1143" i="128"/>
  <c r="J1143" i="128"/>
  <c r="G1143" i="128"/>
  <c r="F1143" i="128"/>
  <c r="E1143" i="128"/>
  <c r="D1143" i="128"/>
  <c r="C1143" i="128"/>
  <c r="P1142" i="128"/>
  <c r="N1142" i="128"/>
  <c r="AE1142" i="128" s="1"/>
  <c r="M1142" i="128"/>
  <c r="L1142" i="128"/>
  <c r="K1142" i="128"/>
  <c r="J1142" i="128"/>
  <c r="G1142" i="128"/>
  <c r="F1142" i="128"/>
  <c r="E1142" i="128"/>
  <c r="D1142" i="128"/>
  <c r="C1142" i="128"/>
  <c r="P1141" i="128"/>
  <c r="N1141" i="128"/>
  <c r="AE1141" i="128" s="1"/>
  <c r="M1141" i="128"/>
  <c r="L1141" i="128"/>
  <c r="K1141" i="128"/>
  <c r="J1141" i="128"/>
  <c r="G1141" i="128"/>
  <c r="F1141" i="128"/>
  <c r="E1141" i="128"/>
  <c r="D1141" i="128"/>
  <c r="C1141" i="128"/>
  <c r="P1140" i="128"/>
  <c r="N1140" i="128"/>
  <c r="AE1140" i="128" s="1"/>
  <c r="M1140" i="128"/>
  <c r="L1140" i="128"/>
  <c r="K1140" i="128"/>
  <c r="J1140" i="128"/>
  <c r="G1140" i="128"/>
  <c r="F1140" i="128"/>
  <c r="E1140" i="128"/>
  <c r="D1140" i="128"/>
  <c r="C1140" i="128"/>
  <c r="P1139" i="128"/>
  <c r="N1139" i="128"/>
  <c r="AE1139" i="128" s="1"/>
  <c r="M1139" i="128"/>
  <c r="L1139" i="128"/>
  <c r="K1139" i="128"/>
  <c r="J1139" i="128"/>
  <c r="G1139" i="128"/>
  <c r="F1139" i="128"/>
  <c r="E1139" i="128"/>
  <c r="D1139" i="128"/>
  <c r="C1139" i="128"/>
  <c r="P1138" i="128"/>
  <c r="N1138" i="128"/>
  <c r="AE1138" i="128" s="1"/>
  <c r="M1138" i="128"/>
  <c r="L1138" i="128"/>
  <c r="K1138" i="128"/>
  <c r="J1138" i="128"/>
  <c r="G1138" i="128"/>
  <c r="F1138" i="128"/>
  <c r="E1138" i="128"/>
  <c r="D1138" i="128"/>
  <c r="C1138" i="128"/>
  <c r="P1137" i="128"/>
  <c r="N1137" i="128"/>
  <c r="AE1137" i="128" s="1"/>
  <c r="M1137" i="128"/>
  <c r="L1137" i="128"/>
  <c r="K1137" i="128"/>
  <c r="J1137" i="128"/>
  <c r="G1137" i="128"/>
  <c r="F1137" i="128"/>
  <c r="E1137" i="128"/>
  <c r="D1137" i="128"/>
  <c r="C1137" i="128"/>
  <c r="P1136" i="128"/>
  <c r="N1136" i="128"/>
  <c r="AE1136" i="128" s="1"/>
  <c r="M1136" i="128"/>
  <c r="L1136" i="128"/>
  <c r="K1136" i="128"/>
  <c r="J1136" i="128"/>
  <c r="G1136" i="128"/>
  <c r="F1136" i="128"/>
  <c r="E1136" i="128"/>
  <c r="D1136" i="128"/>
  <c r="C1136" i="128"/>
  <c r="P1135" i="128"/>
  <c r="N1135" i="128"/>
  <c r="AE1135" i="128" s="1"/>
  <c r="M1135" i="128"/>
  <c r="L1135" i="128"/>
  <c r="K1135" i="128"/>
  <c r="J1135" i="128"/>
  <c r="G1135" i="128"/>
  <c r="F1135" i="128"/>
  <c r="E1135" i="128"/>
  <c r="D1135" i="128"/>
  <c r="C1135" i="128"/>
  <c r="P1134" i="128"/>
  <c r="N1134" i="128"/>
  <c r="AE1134" i="128" s="1"/>
  <c r="M1134" i="128"/>
  <c r="L1134" i="128"/>
  <c r="K1134" i="128"/>
  <c r="J1134" i="128"/>
  <c r="G1134" i="128"/>
  <c r="F1134" i="128"/>
  <c r="E1134" i="128"/>
  <c r="D1134" i="128"/>
  <c r="C1134" i="128"/>
  <c r="P1133" i="128"/>
  <c r="N1133" i="128"/>
  <c r="AE1133" i="128" s="1"/>
  <c r="M1133" i="128"/>
  <c r="L1133" i="128"/>
  <c r="K1133" i="128"/>
  <c r="J1133" i="128"/>
  <c r="G1133" i="128"/>
  <c r="F1133" i="128"/>
  <c r="E1133" i="128"/>
  <c r="D1133" i="128"/>
  <c r="C1133" i="128"/>
  <c r="P1132" i="128"/>
  <c r="N1132" i="128"/>
  <c r="AE1132" i="128" s="1"/>
  <c r="M1132" i="128"/>
  <c r="L1132" i="128"/>
  <c r="K1132" i="128"/>
  <c r="J1132" i="128"/>
  <c r="G1132" i="128"/>
  <c r="F1132" i="128"/>
  <c r="E1132" i="128"/>
  <c r="D1132" i="128"/>
  <c r="C1132" i="128"/>
  <c r="P1131" i="128"/>
  <c r="N1131" i="128"/>
  <c r="AE1131" i="128" s="1"/>
  <c r="M1131" i="128"/>
  <c r="L1131" i="128"/>
  <c r="K1131" i="128"/>
  <c r="J1131" i="128"/>
  <c r="G1131" i="128"/>
  <c r="F1131" i="128"/>
  <c r="E1131" i="128"/>
  <c r="D1131" i="128"/>
  <c r="C1131" i="128"/>
  <c r="P1130" i="128"/>
  <c r="N1130" i="128"/>
  <c r="AE1130" i="128" s="1"/>
  <c r="M1130" i="128"/>
  <c r="L1130" i="128"/>
  <c r="K1130" i="128"/>
  <c r="J1130" i="128"/>
  <c r="G1130" i="128"/>
  <c r="F1130" i="128"/>
  <c r="E1130" i="128"/>
  <c r="D1130" i="128"/>
  <c r="C1130" i="128"/>
  <c r="P1129" i="128"/>
  <c r="N1129" i="128"/>
  <c r="AE1129" i="128" s="1"/>
  <c r="M1129" i="128"/>
  <c r="L1129" i="128"/>
  <c r="K1129" i="128"/>
  <c r="J1129" i="128"/>
  <c r="G1129" i="128"/>
  <c r="F1129" i="128"/>
  <c r="E1129" i="128"/>
  <c r="D1129" i="128"/>
  <c r="C1129" i="128"/>
  <c r="P1128" i="128"/>
  <c r="N1128" i="128"/>
  <c r="AE1128" i="128" s="1"/>
  <c r="M1128" i="128"/>
  <c r="L1128" i="128"/>
  <c r="K1128" i="128"/>
  <c r="J1128" i="128"/>
  <c r="G1128" i="128"/>
  <c r="F1128" i="128"/>
  <c r="E1128" i="128"/>
  <c r="D1128" i="128"/>
  <c r="C1128" i="128"/>
  <c r="P1127" i="128"/>
  <c r="N1127" i="128"/>
  <c r="AE1127" i="128" s="1"/>
  <c r="M1127" i="128"/>
  <c r="L1127" i="128"/>
  <c r="K1127" i="128"/>
  <c r="J1127" i="128"/>
  <c r="G1127" i="128"/>
  <c r="F1127" i="128"/>
  <c r="E1127" i="128"/>
  <c r="D1127" i="128"/>
  <c r="C1127" i="128"/>
  <c r="P1126" i="128"/>
  <c r="N1126" i="128"/>
  <c r="AE1126" i="128" s="1"/>
  <c r="M1126" i="128"/>
  <c r="L1126" i="128"/>
  <c r="K1126" i="128"/>
  <c r="J1126" i="128"/>
  <c r="G1126" i="128"/>
  <c r="F1126" i="128"/>
  <c r="E1126" i="128"/>
  <c r="D1126" i="128"/>
  <c r="C1126" i="128"/>
  <c r="P1125" i="128"/>
  <c r="N1125" i="128"/>
  <c r="AE1125" i="128" s="1"/>
  <c r="M1125" i="128"/>
  <c r="L1125" i="128"/>
  <c r="K1125" i="128"/>
  <c r="J1125" i="128"/>
  <c r="G1125" i="128"/>
  <c r="F1125" i="128"/>
  <c r="E1125" i="128"/>
  <c r="D1125" i="128"/>
  <c r="C1125" i="128"/>
  <c r="P1124" i="128"/>
  <c r="N1124" i="128"/>
  <c r="AE1124" i="128" s="1"/>
  <c r="M1124" i="128"/>
  <c r="L1124" i="128"/>
  <c r="K1124" i="128"/>
  <c r="J1124" i="128"/>
  <c r="G1124" i="128"/>
  <c r="F1124" i="128"/>
  <c r="E1124" i="128"/>
  <c r="D1124" i="128"/>
  <c r="C1124" i="128"/>
  <c r="P1123" i="128"/>
  <c r="N1123" i="128"/>
  <c r="AE1123" i="128" s="1"/>
  <c r="M1123" i="128"/>
  <c r="L1123" i="128"/>
  <c r="K1123" i="128"/>
  <c r="J1123" i="128"/>
  <c r="G1123" i="128"/>
  <c r="F1123" i="128"/>
  <c r="E1123" i="128"/>
  <c r="D1123" i="128"/>
  <c r="C1123" i="128"/>
  <c r="M1122" i="128"/>
  <c r="L1122" i="128"/>
  <c r="K1122" i="128"/>
  <c r="J1122" i="128"/>
  <c r="G1122" i="128"/>
  <c r="F1122" i="128"/>
  <c r="E1122" i="128"/>
  <c r="D1122" i="128"/>
  <c r="C1122" i="128"/>
  <c r="P1120" i="128"/>
  <c r="N1120" i="128"/>
  <c r="AE1120" i="128" s="1"/>
  <c r="M1120" i="128"/>
  <c r="L1120" i="128"/>
  <c r="K1120" i="128"/>
  <c r="J1120" i="128"/>
  <c r="G1120" i="128"/>
  <c r="F1120" i="128"/>
  <c r="E1120" i="128"/>
  <c r="D1120" i="128"/>
  <c r="C1120" i="128"/>
  <c r="P1119" i="128"/>
  <c r="N1119" i="128"/>
  <c r="AE1119" i="128" s="1"/>
  <c r="M1119" i="128"/>
  <c r="L1119" i="128"/>
  <c r="K1119" i="128"/>
  <c r="J1119" i="128"/>
  <c r="G1119" i="128"/>
  <c r="F1119" i="128"/>
  <c r="E1119" i="128"/>
  <c r="D1119" i="128"/>
  <c r="C1119" i="128"/>
  <c r="P1118" i="128"/>
  <c r="N1118" i="128"/>
  <c r="AE1118" i="128" s="1"/>
  <c r="M1118" i="128"/>
  <c r="L1118" i="128"/>
  <c r="K1118" i="128"/>
  <c r="J1118" i="128"/>
  <c r="G1118" i="128"/>
  <c r="F1118" i="128"/>
  <c r="E1118" i="128"/>
  <c r="D1118" i="128"/>
  <c r="C1118" i="128"/>
  <c r="P1117" i="128"/>
  <c r="N1117" i="128"/>
  <c r="AE1117" i="128" s="1"/>
  <c r="M1117" i="128"/>
  <c r="L1117" i="128"/>
  <c r="K1117" i="128"/>
  <c r="J1117" i="128"/>
  <c r="G1117" i="128"/>
  <c r="F1117" i="128"/>
  <c r="E1117" i="128"/>
  <c r="D1117" i="128"/>
  <c r="C1117" i="128"/>
  <c r="P1116" i="128"/>
  <c r="N1116" i="128"/>
  <c r="AE1116" i="128" s="1"/>
  <c r="M1116" i="128"/>
  <c r="L1116" i="128"/>
  <c r="K1116" i="128"/>
  <c r="J1116" i="128"/>
  <c r="G1116" i="128"/>
  <c r="F1116" i="128"/>
  <c r="E1116" i="128"/>
  <c r="D1116" i="128"/>
  <c r="C1116" i="128"/>
  <c r="P1115" i="128"/>
  <c r="N1115" i="128"/>
  <c r="AE1115" i="128" s="1"/>
  <c r="M1115" i="128"/>
  <c r="L1115" i="128"/>
  <c r="K1115" i="128"/>
  <c r="J1115" i="128"/>
  <c r="G1115" i="128"/>
  <c r="F1115" i="128"/>
  <c r="E1115" i="128"/>
  <c r="D1115" i="128"/>
  <c r="C1115" i="128"/>
  <c r="P1114" i="128"/>
  <c r="N1114" i="128"/>
  <c r="AE1114" i="128" s="1"/>
  <c r="M1114" i="128"/>
  <c r="L1114" i="128"/>
  <c r="K1114" i="128"/>
  <c r="J1114" i="128"/>
  <c r="G1114" i="128"/>
  <c r="F1114" i="128"/>
  <c r="E1114" i="128"/>
  <c r="D1114" i="128"/>
  <c r="C1114" i="128"/>
  <c r="P1113" i="128"/>
  <c r="N1113" i="128"/>
  <c r="AE1113" i="128" s="1"/>
  <c r="M1113" i="128"/>
  <c r="L1113" i="128"/>
  <c r="K1113" i="128"/>
  <c r="J1113" i="128"/>
  <c r="G1113" i="128"/>
  <c r="F1113" i="128"/>
  <c r="E1113" i="128"/>
  <c r="D1113" i="128"/>
  <c r="C1113" i="128"/>
  <c r="P1112" i="128"/>
  <c r="N1112" i="128"/>
  <c r="AE1112" i="128" s="1"/>
  <c r="M1112" i="128"/>
  <c r="L1112" i="128"/>
  <c r="K1112" i="128"/>
  <c r="J1112" i="128"/>
  <c r="G1112" i="128"/>
  <c r="F1112" i="128"/>
  <c r="E1112" i="128"/>
  <c r="D1112" i="128"/>
  <c r="C1112" i="128"/>
  <c r="P1111" i="128"/>
  <c r="N1111" i="128"/>
  <c r="AE1111" i="128" s="1"/>
  <c r="M1111" i="128"/>
  <c r="L1111" i="128"/>
  <c r="K1111" i="128"/>
  <c r="J1111" i="128"/>
  <c r="G1111" i="128"/>
  <c r="F1111" i="128"/>
  <c r="E1111" i="128"/>
  <c r="D1111" i="128"/>
  <c r="C1111" i="128"/>
  <c r="P1110" i="128"/>
  <c r="N1110" i="128"/>
  <c r="AE1110" i="128" s="1"/>
  <c r="M1110" i="128"/>
  <c r="L1110" i="128"/>
  <c r="K1110" i="128"/>
  <c r="J1110" i="128"/>
  <c r="G1110" i="128"/>
  <c r="F1110" i="128"/>
  <c r="E1110" i="128"/>
  <c r="D1110" i="128"/>
  <c r="C1110" i="128"/>
  <c r="P1109" i="128"/>
  <c r="N1109" i="128"/>
  <c r="AE1109" i="128" s="1"/>
  <c r="M1109" i="128"/>
  <c r="L1109" i="128"/>
  <c r="K1109" i="128"/>
  <c r="J1109" i="128"/>
  <c r="G1109" i="128"/>
  <c r="F1109" i="128"/>
  <c r="E1109" i="128"/>
  <c r="D1109" i="128"/>
  <c r="C1109" i="128"/>
  <c r="P1108" i="128"/>
  <c r="N1108" i="128"/>
  <c r="AE1108" i="128" s="1"/>
  <c r="M1108" i="128"/>
  <c r="L1108" i="128"/>
  <c r="K1108" i="128"/>
  <c r="J1108" i="128"/>
  <c r="G1108" i="128"/>
  <c r="F1108" i="128"/>
  <c r="E1108" i="128"/>
  <c r="D1108" i="128"/>
  <c r="C1108" i="128"/>
  <c r="P1107" i="128"/>
  <c r="N1107" i="128"/>
  <c r="AE1107" i="128" s="1"/>
  <c r="M1107" i="128"/>
  <c r="L1107" i="128"/>
  <c r="K1107" i="128"/>
  <c r="J1107" i="128"/>
  <c r="G1107" i="128"/>
  <c r="F1107" i="128"/>
  <c r="E1107" i="128"/>
  <c r="D1107" i="128"/>
  <c r="C1107" i="128"/>
  <c r="P1106" i="128"/>
  <c r="N1106" i="128"/>
  <c r="AE1106" i="128" s="1"/>
  <c r="M1106" i="128"/>
  <c r="L1106" i="128"/>
  <c r="K1106" i="128"/>
  <c r="J1106" i="128"/>
  <c r="G1106" i="128"/>
  <c r="F1106" i="128"/>
  <c r="E1106" i="128"/>
  <c r="D1106" i="128"/>
  <c r="C1106" i="128"/>
  <c r="P1105" i="128"/>
  <c r="N1105" i="128"/>
  <c r="AE1105" i="128" s="1"/>
  <c r="M1105" i="128"/>
  <c r="L1105" i="128"/>
  <c r="K1105" i="128"/>
  <c r="J1105" i="128"/>
  <c r="G1105" i="128"/>
  <c r="F1105" i="128"/>
  <c r="E1105" i="128"/>
  <c r="D1105" i="128"/>
  <c r="C1105" i="128"/>
  <c r="P1104" i="128"/>
  <c r="N1104" i="128"/>
  <c r="AE1104" i="128" s="1"/>
  <c r="M1104" i="128"/>
  <c r="L1104" i="128"/>
  <c r="K1104" i="128"/>
  <c r="J1104" i="128"/>
  <c r="G1104" i="128"/>
  <c r="F1104" i="128"/>
  <c r="E1104" i="128"/>
  <c r="D1104" i="128"/>
  <c r="C1104" i="128"/>
  <c r="P1103" i="128"/>
  <c r="N1103" i="128"/>
  <c r="AE1103" i="128" s="1"/>
  <c r="M1103" i="128"/>
  <c r="L1103" i="128"/>
  <c r="K1103" i="128"/>
  <c r="J1103" i="128"/>
  <c r="G1103" i="128"/>
  <c r="F1103" i="128"/>
  <c r="E1103" i="128"/>
  <c r="D1103" i="128"/>
  <c r="C1103" i="128"/>
  <c r="P1102" i="128"/>
  <c r="N1102" i="128"/>
  <c r="AE1102" i="128" s="1"/>
  <c r="M1102" i="128"/>
  <c r="L1102" i="128"/>
  <c r="K1102" i="128"/>
  <c r="J1102" i="128"/>
  <c r="G1102" i="128"/>
  <c r="F1102" i="128"/>
  <c r="E1102" i="128"/>
  <c r="D1102" i="128"/>
  <c r="C1102" i="128"/>
  <c r="P1101" i="128"/>
  <c r="N1101" i="128"/>
  <c r="AE1101" i="128" s="1"/>
  <c r="M1101" i="128"/>
  <c r="L1101" i="128"/>
  <c r="K1101" i="128"/>
  <c r="J1101" i="128"/>
  <c r="G1101" i="128"/>
  <c r="F1101" i="128"/>
  <c r="E1101" i="128"/>
  <c r="D1101" i="128"/>
  <c r="C1101" i="128"/>
  <c r="P1100" i="128"/>
  <c r="N1100" i="128"/>
  <c r="AE1100" i="128" s="1"/>
  <c r="M1100" i="128"/>
  <c r="L1100" i="128"/>
  <c r="K1100" i="128"/>
  <c r="J1100" i="128"/>
  <c r="G1100" i="128"/>
  <c r="F1100" i="128"/>
  <c r="E1100" i="128"/>
  <c r="D1100" i="128"/>
  <c r="C1100" i="128"/>
  <c r="P1099" i="128"/>
  <c r="N1099" i="128"/>
  <c r="AE1099" i="128" s="1"/>
  <c r="M1099" i="128"/>
  <c r="L1099" i="128"/>
  <c r="K1099" i="128"/>
  <c r="J1099" i="128"/>
  <c r="G1099" i="128"/>
  <c r="F1099" i="128"/>
  <c r="E1099" i="128"/>
  <c r="D1099" i="128"/>
  <c r="C1099" i="128"/>
  <c r="P1098" i="128"/>
  <c r="N1098" i="128"/>
  <c r="AE1098" i="128" s="1"/>
  <c r="M1098" i="128"/>
  <c r="L1098" i="128"/>
  <c r="K1098" i="128"/>
  <c r="J1098" i="128"/>
  <c r="G1098" i="128"/>
  <c r="F1098" i="128"/>
  <c r="E1098" i="128"/>
  <c r="D1098" i="128"/>
  <c r="C1098" i="128"/>
  <c r="P1097" i="128"/>
  <c r="N1097" i="128"/>
  <c r="AE1097" i="128" s="1"/>
  <c r="M1097" i="128"/>
  <c r="L1097" i="128"/>
  <c r="K1097" i="128"/>
  <c r="J1097" i="128"/>
  <c r="G1097" i="128"/>
  <c r="F1097" i="128"/>
  <c r="E1097" i="128"/>
  <c r="D1097" i="128"/>
  <c r="C1097" i="128"/>
  <c r="P1096" i="128"/>
  <c r="N1096" i="128"/>
  <c r="AE1096" i="128" s="1"/>
  <c r="M1096" i="128"/>
  <c r="L1096" i="128"/>
  <c r="K1096" i="128"/>
  <c r="J1096" i="128"/>
  <c r="G1096" i="128"/>
  <c r="F1096" i="128"/>
  <c r="E1096" i="128"/>
  <c r="D1096" i="128"/>
  <c r="C1096" i="128"/>
  <c r="P1095" i="128"/>
  <c r="N1095" i="128"/>
  <c r="AE1095" i="128" s="1"/>
  <c r="M1095" i="128"/>
  <c r="L1095" i="128"/>
  <c r="K1095" i="128"/>
  <c r="J1095" i="128"/>
  <c r="G1095" i="128"/>
  <c r="F1095" i="128"/>
  <c r="E1095" i="128"/>
  <c r="D1095" i="128"/>
  <c r="C1095" i="128"/>
  <c r="P1094" i="128"/>
  <c r="N1094" i="128"/>
  <c r="AE1094" i="128" s="1"/>
  <c r="M1094" i="128"/>
  <c r="L1094" i="128"/>
  <c r="K1094" i="128"/>
  <c r="J1094" i="128"/>
  <c r="G1094" i="128"/>
  <c r="F1094" i="128"/>
  <c r="E1094" i="128"/>
  <c r="D1094" i="128"/>
  <c r="C1094" i="128"/>
  <c r="P1093" i="128"/>
  <c r="N1093" i="128"/>
  <c r="AE1093" i="128" s="1"/>
  <c r="M1093" i="128"/>
  <c r="L1093" i="128"/>
  <c r="K1093" i="128"/>
  <c r="J1093" i="128"/>
  <c r="G1093" i="128"/>
  <c r="F1093" i="128"/>
  <c r="E1093" i="128"/>
  <c r="D1093" i="128"/>
  <c r="C1093" i="128"/>
  <c r="P1092" i="128"/>
  <c r="N1092" i="128"/>
  <c r="AE1092" i="128" s="1"/>
  <c r="M1092" i="128"/>
  <c r="L1092" i="128"/>
  <c r="K1092" i="128"/>
  <c r="J1092" i="128"/>
  <c r="G1092" i="128"/>
  <c r="F1092" i="128"/>
  <c r="E1092" i="128"/>
  <c r="D1092" i="128"/>
  <c r="C1092" i="128"/>
  <c r="P1091" i="128"/>
  <c r="N1091" i="128"/>
  <c r="AE1091" i="128" s="1"/>
  <c r="M1091" i="128"/>
  <c r="L1091" i="128"/>
  <c r="K1091" i="128"/>
  <c r="J1091" i="128"/>
  <c r="G1091" i="128"/>
  <c r="F1091" i="128"/>
  <c r="E1091" i="128"/>
  <c r="D1091" i="128"/>
  <c r="C1091" i="128"/>
  <c r="P1090" i="128"/>
  <c r="N1090" i="128"/>
  <c r="AE1090" i="128" s="1"/>
  <c r="M1090" i="128"/>
  <c r="L1090" i="128"/>
  <c r="K1090" i="128"/>
  <c r="J1090" i="128"/>
  <c r="G1090" i="128"/>
  <c r="F1090" i="128"/>
  <c r="E1090" i="128"/>
  <c r="D1090" i="128"/>
  <c r="C1090" i="128"/>
  <c r="P1089" i="128"/>
  <c r="N1089" i="128"/>
  <c r="AE1089" i="128" s="1"/>
  <c r="M1089" i="128"/>
  <c r="L1089" i="128"/>
  <c r="K1089" i="128"/>
  <c r="J1089" i="128"/>
  <c r="G1089" i="128"/>
  <c r="F1089" i="128"/>
  <c r="E1089" i="128"/>
  <c r="D1089" i="128"/>
  <c r="C1089" i="128"/>
  <c r="P1088" i="128"/>
  <c r="N1088" i="128"/>
  <c r="AE1088" i="128" s="1"/>
  <c r="M1088" i="128"/>
  <c r="L1088" i="128"/>
  <c r="K1088" i="128"/>
  <c r="J1088" i="128"/>
  <c r="G1088" i="128"/>
  <c r="F1088" i="128"/>
  <c r="E1088" i="128"/>
  <c r="D1088" i="128"/>
  <c r="C1088" i="128"/>
  <c r="P1087" i="128"/>
  <c r="N1087" i="128"/>
  <c r="AE1087" i="128" s="1"/>
  <c r="M1087" i="128"/>
  <c r="L1087" i="128"/>
  <c r="K1087" i="128"/>
  <c r="J1087" i="128"/>
  <c r="G1087" i="128"/>
  <c r="F1087" i="128"/>
  <c r="E1087" i="128"/>
  <c r="D1087" i="128"/>
  <c r="C1087" i="128"/>
  <c r="P1086" i="128"/>
  <c r="N1086" i="128"/>
  <c r="AE1086" i="128" s="1"/>
  <c r="M1086" i="128"/>
  <c r="L1086" i="128"/>
  <c r="K1086" i="128"/>
  <c r="J1086" i="128"/>
  <c r="G1086" i="128"/>
  <c r="F1086" i="128"/>
  <c r="E1086" i="128"/>
  <c r="D1086" i="128"/>
  <c r="C1086" i="128"/>
  <c r="P1085" i="128"/>
  <c r="N1085" i="128"/>
  <c r="AE1085" i="128" s="1"/>
  <c r="M1085" i="128"/>
  <c r="L1085" i="128"/>
  <c r="K1085" i="128"/>
  <c r="J1085" i="128"/>
  <c r="G1085" i="128"/>
  <c r="F1085" i="128"/>
  <c r="E1085" i="128"/>
  <c r="D1085" i="128"/>
  <c r="C1085" i="128"/>
  <c r="P1084" i="128"/>
  <c r="N1084" i="128"/>
  <c r="AE1084" i="128" s="1"/>
  <c r="M1084" i="128"/>
  <c r="L1084" i="128"/>
  <c r="K1084" i="128"/>
  <c r="J1084" i="128"/>
  <c r="G1084" i="128"/>
  <c r="F1084" i="128"/>
  <c r="E1084" i="128"/>
  <c r="D1084" i="128"/>
  <c r="C1084" i="128"/>
  <c r="P1083" i="128"/>
  <c r="N1083" i="128"/>
  <c r="AE1083" i="128" s="1"/>
  <c r="M1083" i="128"/>
  <c r="L1083" i="128"/>
  <c r="K1083" i="128"/>
  <c r="J1083" i="128"/>
  <c r="G1083" i="128"/>
  <c r="F1083" i="128"/>
  <c r="E1083" i="128"/>
  <c r="D1083" i="128"/>
  <c r="C1083" i="128"/>
  <c r="P1082" i="128"/>
  <c r="N1082" i="128"/>
  <c r="AE1082" i="128" s="1"/>
  <c r="M1082" i="128"/>
  <c r="L1082" i="128"/>
  <c r="K1082" i="128"/>
  <c r="J1082" i="128"/>
  <c r="G1082" i="128"/>
  <c r="F1082" i="128"/>
  <c r="E1082" i="128"/>
  <c r="D1082" i="128"/>
  <c r="C1082" i="128"/>
  <c r="P1081" i="128"/>
  <c r="N1081" i="128"/>
  <c r="AE1081" i="128" s="1"/>
  <c r="M1081" i="128"/>
  <c r="L1081" i="128"/>
  <c r="K1081" i="128"/>
  <c r="J1081" i="128"/>
  <c r="G1081" i="128"/>
  <c r="F1081" i="128"/>
  <c r="E1081" i="128"/>
  <c r="D1081" i="128"/>
  <c r="C1081" i="128"/>
  <c r="M1080" i="128"/>
  <c r="L1080" i="128"/>
  <c r="K1080" i="128"/>
  <c r="J1080" i="128"/>
  <c r="G1080" i="128"/>
  <c r="F1080" i="128"/>
  <c r="E1080" i="128"/>
  <c r="D1080" i="128"/>
  <c r="C1080" i="128"/>
  <c r="P1078" i="128"/>
  <c r="N1078" i="128"/>
  <c r="AE1078" i="128" s="1"/>
  <c r="M1078" i="128"/>
  <c r="L1078" i="128"/>
  <c r="K1078" i="128"/>
  <c r="J1078" i="128"/>
  <c r="G1078" i="128"/>
  <c r="F1078" i="128"/>
  <c r="E1078" i="128"/>
  <c r="D1078" i="128"/>
  <c r="C1078" i="128"/>
  <c r="P1077" i="128"/>
  <c r="N1077" i="128"/>
  <c r="AE1077" i="128" s="1"/>
  <c r="M1077" i="128"/>
  <c r="L1077" i="128"/>
  <c r="K1077" i="128"/>
  <c r="J1077" i="128"/>
  <c r="G1077" i="128"/>
  <c r="F1077" i="128"/>
  <c r="E1077" i="128"/>
  <c r="D1077" i="128"/>
  <c r="C1077" i="128"/>
  <c r="P1076" i="128"/>
  <c r="N1076" i="128"/>
  <c r="AE1076" i="128" s="1"/>
  <c r="M1076" i="128"/>
  <c r="L1076" i="128"/>
  <c r="K1076" i="128"/>
  <c r="J1076" i="128"/>
  <c r="G1076" i="128"/>
  <c r="F1076" i="128"/>
  <c r="E1076" i="128"/>
  <c r="D1076" i="128"/>
  <c r="C1076" i="128"/>
  <c r="P1075" i="128"/>
  <c r="N1075" i="128"/>
  <c r="AE1075" i="128" s="1"/>
  <c r="M1075" i="128"/>
  <c r="L1075" i="128"/>
  <c r="K1075" i="128"/>
  <c r="J1075" i="128"/>
  <c r="G1075" i="128"/>
  <c r="F1075" i="128"/>
  <c r="E1075" i="128"/>
  <c r="D1075" i="128"/>
  <c r="C1075" i="128"/>
  <c r="P1074" i="128"/>
  <c r="N1074" i="128"/>
  <c r="AE1074" i="128" s="1"/>
  <c r="M1074" i="128"/>
  <c r="L1074" i="128"/>
  <c r="K1074" i="128"/>
  <c r="J1074" i="128"/>
  <c r="G1074" i="128"/>
  <c r="F1074" i="128"/>
  <c r="E1074" i="128"/>
  <c r="D1074" i="128"/>
  <c r="C1074" i="128"/>
  <c r="P1073" i="128"/>
  <c r="N1073" i="128"/>
  <c r="AE1073" i="128" s="1"/>
  <c r="M1073" i="128"/>
  <c r="L1073" i="128"/>
  <c r="K1073" i="128"/>
  <c r="J1073" i="128"/>
  <c r="G1073" i="128"/>
  <c r="F1073" i="128"/>
  <c r="E1073" i="128"/>
  <c r="D1073" i="128"/>
  <c r="C1073" i="128"/>
  <c r="P1072" i="128"/>
  <c r="N1072" i="128"/>
  <c r="AE1072" i="128" s="1"/>
  <c r="M1072" i="128"/>
  <c r="L1072" i="128"/>
  <c r="K1072" i="128"/>
  <c r="J1072" i="128"/>
  <c r="G1072" i="128"/>
  <c r="F1072" i="128"/>
  <c r="E1072" i="128"/>
  <c r="D1072" i="128"/>
  <c r="C1072" i="128"/>
  <c r="P1071" i="128"/>
  <c r="N1071" i="128"/>
  <c r="AE1071" i="128" s="1"/>
  <c r="M1071" i="128"/>
  <c r="L1071" i="128"/>
  <c r="K1071" i="128"/>
  <c r="J1071" i="128"/>
  <c r="G1071" i="128"/>
  <c r="F1071" i="128"/>
  <c r="E1071" i="128"/>
  <c r="D1071" i="128"/>
  <c r="C1071" i="128"/>
  <c r="P1070" i="128"/>
  <c r="N1070" i="128"/>
  <c r="AE1070" i="128" s="1"/>
  <c r="M1070" i="128"/>
  <c r="L1070" i="128"/>
  <c r="K1070" i="128"/>
  <c r="J1070" i="128"/>
  <c r="G1070" i="128"/>
  <c r="F1070" i="128"/>
  <c r="E1070" i="128"/>
  <c r="D1070" i="128"/>
  <c r="C1070" i="128"/>
  <c r="P1069" i="128"/>
  <c r="N1069" i="128"/>
  <c r="AE1069" i="128" s="1"/>
  <c r="M1069" i="128"/>
  <c r="L1069" i="128"/>
  <c r="K1069" i="128"/>
  <c r="J1069" i="128"/>
  <c r="G1069" i="128"/>
  <c r="F1069" i="128"/>
  <c r="E1069" i="128"/>
  <c r="D1069" i="128"/>
  <c r="C1069" i="128"/>
  <c r="P1068" i="128"/>
  <c r="N1068" i="128"/>
  <c r="AE1068" i="128" s="1"/>
  <c r="M1068" i="128"/>
  <c r="L1068" i="128"/>
  <c r="K1068" i="128"/>
  <c r="J1068" i="128"/>
  <c r="G1068" i="128"/>
  <c r="F1068" i="128"/>
  <c r="E1068" i="128"/>
  <c r="D1068" i="128"/>
  <c r="C1068" i="128"/>
  <c r="P1067" i="128"/>
  <c r="N1067" i="128"/>
  <c r="AE1067" i="128" s="1"/>
  <c r="M1067" i="128"/>
  <c r="L1067" i="128"/>
  <c r="K1067" i="128"/>
  <c r="J1067" i="128"/>
  <c r="G1067" i="128"/>
  <c r="F1067" i="128"/>
  <c r="E1067" i="128"/>
  <c r="D1067" i="128"/>
  <c r="C1067" i="128"/>
  <c r="P1066" i="128"/>
  <c r="N1066" i="128"/>
  <c r="AE1066" i="128" s="1"/>
  <c r="M1066" i="128"/>
  <c r="L1066" i="128"/>
  <c r="K1066" i="128"/>
  <c r="J1066" i="128"/>
  <c r="G1066" i="128"/>
  <c r="F1066" i="128"/>
  <c r="E1066" i="128"/>
  <c r="D1066" i="128"/>
  <c r="C1066" i="128"/>
  <c r="P1065" i="128"/>
  <c r="N1065" i="128"/>
  <c r="AE1065" i="128" s="1"/>
  <c r="M1065" i="128"/>
  <c r="L1065" i="128"/>
  <c r="K1065" i="128"/>
  <c r="J1065" i="128"/>
  <c r="G1065" i="128"/>
  <c r="F1065" i="128"/>
  <c r="E1065" i="128"/>
  <c r="D1065" i="128"/>
  <c r="C1065" i="128"/>
  <c r="P1064" i="128"/>
  <c r="N1064" i="128"/>
  <c r="AE1064" i="128" s="1"/>
  <c r="M1064" i="128"/>
  <c r="L1064" i="128"/>
  <c r="K1064" i="128"/>
  <c r="J1064" i="128"/>
  <c r="G1064" i="128"/>
  <c r="F1064" i="128"/>
  <c r="E1064" i="128"/>
  <c r="D1064" i="128"/>
  <c r="C1064" i="128"/>
  <c r="P1063" i="128"/>
  <c r="N1063" i="128"/>
  <c r="AE1063" i="128" s="1"/>
  <c r="M1063" i="128"/>
  <c r="L1063" i="128"/>
  <c r="K1063" i="128"/>
  <c r="J1063" i="128"/>
  <c r="G1063" i="128"/>
  <c r="F1063" i="128"/>
  <c r="E1063" i="128"/>
  <c r="D1063" i="128"/>
  <c r="C1063" i="128"/>
  <c r="P1062" i="128"/>
  <c r="N1062" i="128"/>
  <c r="AE1062" i="128" s="1"/>
  <c r="M1062" i="128"/>
  <c r="L1062" i="128"/>
  <c r="K1062" i="128"/>
  <c r="J1062" i="128"/>
  <c r="G1062" i="128"/>
  <c r="F1062" i="128"/>
  <c r="E1062" i="128"/>
  <c r="D1062" i="128"/>
  <c r="C1062" i="128"/>
  <c r="P1061" i="128"/>
  <c r="N1061" i="128"/>
  <c r="AE1061" i="128" s="1"/>
  <c r="M1061" i="128"/>
  <c r="L1061" i="128"/>
  <c r="K1061" i="128"/>
  <c r="J1061" i="128"/>
  <c r="G1061" i="128"/>
  <c r="F1061" i="128"/>
  <c r="E1061" i="128"/>
  <c r="D1061" i="128"/>
  <c r="C1061" i="128"/>
  <c r="P1060" i="128"/>
  <c r="N1060" i="128"/>
  <c r="AE1060" i="128" s="1"/>
  <c r="M1060" i="128"/>
  <c r="L1060" i="128"/>
  <c r="K1060" i="128"/>
  <c r="J1060" i="128"/>
  <c r="G1060" i="128"/>
  <c r="F1060" i="128"/>
  <c r="E1060" i="128"/>
  <c r="D1060" i="128"/>
  <c r="C1060" i="128"/>
  <c r="P1059" i="128"/>
  <c r="N1059" i="128"/>
  <c r="AE1059" i="128" s="1"/>
  <c r="M1059" i="128"/>
  <c r="L1059" i="128"/>
  <c r="K1059" i="128"/>
  <c r="J1059" i="128"/>
  <c r="G1059" i="128"/>
  <c r="F1059" i="128"/>
  <c r="E1059" i="128"/>
  <c r="D1059" i="128"/>
  <c r="C1059" i="128"/>
  <c r="P1058" i="128"/>
  <c r="N1058" i="128"/>
  <c r="AE1058" i="128" s="1"/>
  <c r="M1058" i="128"/>
  <c r="L1058" i="128"/>
  <c r="K1058" i="128"/>
  <c r="J1058" i="128"/>
  <c r="G1058" i="128"/>
  <c r="F1058" i="128"/>
  <c r="E1058" i="128"/>
  <c r="D1058" i="128"/>
  <c r="C1058" i="128"/>
  <c r="P1057" i="128"/>
  <c r="N1057" i="128"/>
  <c r="AE1057" i="128" s="1"/>
  <c r="M1057" i="128"/>
  <c r="L1057" i="128"/>
  <c r="K1057" i="128"/>
  <c r="J1057" i="128"/>
  <c r="G1057" i="128"/>
  <c r="F1057" i="128"/>
  <c r="E1057" i="128"/>
  <c r="D1057" i="128"/>
  <c r="C1057" i="128"/>
  <c r="P1056" i="128"/>
  <c r="N1056" i="128"/>
  <c r="AE1056" i="128" s="1"/>
  <c r="M1056" i="128"/>
  <c r="L1056" i="128"/>
  <c r="K1056" i="128"/>
  <c r="J1056" i="128"/>
  <c r="G1056" i="128"/>
  <c r="F1056" i="128"/>
  <c r="E1056" i="128"/>
  <c r="D1056" i="128"/>
  <c r="C1056" i="128"/>
  <c r="P1055" i="128"/>
  <c r="N1055" i="128"/>
  <c r="AE1055" i="128" s="1"/>
  <c r="M1055" i="128"/>
  <c r="L1055" i="128"/>
  <c r="K1055" i="128"/>
  <c r="J1055" i="128"/>
  <c r="G1055" i="128"/>
  <c r="F1055" i="128"/>
  <c r="E1055" i="128"/>
  <c r="D1055" i="128"/>
  <c r="C1055" i="128"/>
  <c r="P1054" i="128"/>
  <c r="N1054" i="128"/>
  <c r="AE1054" i="128" s="1"/>
  <c r="M1054" i="128"/>
  <c r="L1054" i="128"/>
  <c r="K1054" i="128"/>
  <c r="J1054" i="128"/>
  <c r="G1054" i="128"/>
  <c r="F1054" i="128"/>
  <c r="E1054" i="128"/>
  <c r="D1054" i="128"/>
  <c r="C1054" i="128"/>
  <c r="P1053" i="128"/>
  <c r="N1053" i="128"/>
  <c r="AE1053" i="128" s="1"/>
  <c r="M1053" i="128"/>
  <c r="L1053" i="128"/>
  <c r="K1053" i="128"/>
  <c r="J1053" i="128"/>
  <c r="G1053" i="128"/>
  <c r="F1053" i="128"/>
  <c r="E1053" i="128"/>
  <c r="D1053" i="128"/>
  <c r="C1053" i="128"/>
  <c r="P1052" i="128"/>
  <c r="N1052" i="128"/>
  <c r="AE1052" i="128" s="1"/>
  <c r="M1052" i="128"/>
  <c r="L1052" i="128"/>
  <c r="K1052" i="128"/>
  <c r="J1052" i="128"/>
  <c r="G1052" i="128"/>
  <c r="F1052" i="128"/>
  <c r="E1052" i="128"/>
  <c r="D1052" i="128"/>
  <c r="C1052" i="128"/>
  <c r="P1051" i="128"/>
  <c r="N1051" i="128"/>
  <c r="AE1051" i="128" s="1"/>
  <c r="M1051" i="128"/>
  <c r="L1051" i="128"/>
  <c r="K1051" i="128"/>
  <c r="J1051" i="128"/>
  <c r="G1051" i="128"/>
  <c r="F1051" i="128"/>
  <c r="E1051" i="128"/>
  <c r="D1051" i="128"/>
  <c r="C1051" i="128"/>
  <c r="P1050" i="128"/>
  <c r="N1050" i="128"/>
  <c r="AE1050" i="128" s="1"/>
  <c r="M1050" i="128"/>
  <c r="L1050" i="128"/>
  <c r="K1050" i="128"/>
  <c r="J1050" i="128"/>
  <c r="G1050" i="128"/>
  <c r="F1050" i="128"/>
  <c r="E1050" i="128"/>
  <c r="D1050" i="128"/>
  <c r="C1050" i="128"/>
  <c r="P1049" i="128"/>
  <c r="N1049" i="128"/>
  <c r="AE1049" i="128" s="1"/>
  <c r="M1049" i="128"/>
  <c r="L1049" i="128"/>
  <c r="K1049" i="128"/>
  <c r="J1049" i="128"/>
  <c r="G1049" i="128"/>
  <c r="F1049" i="128"/>
  <c r="E1049" i="128"/>
  <c r="D1049" i="128"/>
  <c r="C1049" i="128"/>
  <c r="P1048" i="128"/>
  <c r="N1048" i="128"/>
  <c r="AE1048" i="128" s="1"/>
  <c r="M1048" i="128"/>
  <c r="L1048" i="128"/>
  <c r="K1048" i="128"/>
  <c r="J1048" i="128"/>
  <c r="G1048" i="128"/>
  <c r="F1048" i="128"/>
  <c r="E1048" i="128"/>
  <c r="D1048" i="128"/>
  <c r="C1048" i="128"/>
  <c r="P1047" i="128"/>
  <c r="N1047" i="128"/>
  <c r="AE1047" i="128" s="1"/>
  <c r="M1047" i="128"/>
  <c r="L1047" i="128"/>
  <c r="K1047" i="128"/>
  <c r="J1047" i="128"/>
  <c r="G1047" i="128"/>
  <c r="F1047" i="128"/>
  <c r="E1047" i="128"/>
  <c r="D1047" i="128"/>
  <c r="C1047" i="128"/>
  <c r="P1046" i="128"/>
  <c r="N1046" i="128"/>
  <c r="AE1046" i="128" s="1"/>
  <c r="M1046" i="128"/>
  <c r="L1046" i="128"/>
  <c r="K1046" i="128"/>
  <c r="J1046" i="128"/>
  <c r="G1046" i="128"/>
  <c r="F1046" i="128"/>
  <c r="E1046" i="128"/>
  <c r="D1046" i="128"/>
  <c r="C1046" i="128"/>
  <c r="P1045" i="128"/>
  <c r="N1045" i="128"/>
  <c r="AE1045" i="128" s="1"/>
  <c r="M1045" i="128"/>
  <c r="L1045" i="128"/>
  <c r="K1045" i="128"/>
  <c r="J1045" i="128"/>
  <c r="G1045" i="128"/>
  <c r="F1045" i="128"/>
  <c r="E1045" i="128"/>
  <c r="D1045" i="128"/>
  <c r="C1045" i="128"/>
  <c r="P1044" i="128"/>
  <c r="N1044" i="128"/>
  <c r="AE1044" i="128" s="1"/>
  <c r="M1044" i="128"/>
  <c r="L1044" i="128"/>
  <c r="K1044" i="128"/>
  <c r="J1044" i="128"/>
  <c r="G1044" i="128"/>
  <c r="F1044" i="128"/>
  <c r="E1044" i="128"/>
  <c r="D1044" i="128"/>
  <c r="C1044" i="128"/>
  <c r="P1043" i="128"/>
  <c r="N1043" i="128"/>
  <c r="AE1043" i="128" s="1"/>
  <c r="M1043" i="128"/>
  <c r="L1043" i="128"/>
  <c r="K1043" i="128"/>
  <c r="J1043" i="128"/>
  <c r="G1043" i="128"/>
  <c r="F1043" i="128"/>
  <c r="E1043" i="128"/>
  <c r="D1043" i="128"/>
  <c r="C1043" i="128"/>
  <c r="P1042" i="128"/>
  <c r="N1042" i="128"/>
  <c r="AE1042" i="128" s="1"/>
  <c r="M1042" i="128"/>
  <c r="L1042" i="128"/>
  <c r="K1042" i="128"/>
  <c r="J1042" i="128"/>
  <c r="G1042" i="128"/>
  <c r="F1042" i="128"/>
  <c r="E1042" i="128"/>
  <c r="D1042" i="128"/>
  <c r="C1042" i="128"/>
  <c r="P1041" i="128"/>
  <c r="N1041" i="128"/>
  <c r="AE1041" i="128" s="1"/>
  <c r="M1041" i="128"/>
  <c r="L1041" i="128"/>
  <c r="K1041" i="128"/>
  <c r="J1041" i="128"/>
  <c r="G1041" i="128"/>
  <c r="F1041" i="128"/>
  <c r="E1041" i="128"/>
  <c r="D1041" i="128"/>
  <c r="C1041" i="128"/>
  <c r="P1040" i="128"/>
  <c r="N1040" i="128"/>
  <c r="AE1040" i="128" s="1"/>
  <c r="M1040" i="128"/>
  <c r="L1040" i="128"/>
  <c r="K1040" i="128"/>
  <c r="J1040" i="128"/>
  <c r="G1040" i="128"/>
  <c r="F1040" i="128"/>
  <c r="E1040" i="128"/>
  <c r="D1040" i="128"/>
  <c r="C1040" i="128"/>
  <c r="P1039" i="128"/>
  <c r="N1039" i="128"/>
  <c r="AE1039" i="128" s="1"/>
  <c r="M1039" i="128"/>
  <c r="L1039" i="128"/>
  <c r="K1039" i="128"/>
  <c r="J1039" i="128"/>
  <c r="G1039" i="128"/>
  <c r="F1039" i="128"/>
  <c r="E1039" i="128"/>
  <c r="D1039" i="128"/>
  <c r="C1039" i="128"/>
  <c r="M1038" i="128"/>
  <c r="L1038" i="128"/>
  <c r="K1038" i="128"/>
  <c r="J1038" i="128"/>
  <c r="G1038" i="128"/>
  <c r="F1038" i="128"/>
  <c r="E1038" i="128"/>
  <c r="D1038" i="128"/>
  <c r="C1038" i="128"/>
  <c r="P1036" i="128"/>
  <c r="N1036" i="128"/>
  <c r="AE1036" i="128" s="1"/>
  <c r="M1036" i="128"/>
  <c r="L1036" i="128"/>
  <c r="K1036" i="128"/>
  <c r="J1036" i="128"/>
  <c r="G1036" i="128"/>
  <c r="F1036" i="128"/>
  <c r="E1036" i="128"/>
  <c r="D1036" i="128"/>
  <c r="C1036" i="128"/>
  <c r="P1035" i="128"/>
  <c r="N1035" i="128"/>
  <c r="AE1035" i="128" s="1"/>
  <c r="M1035" i="128"/>
  <c r="L1035" i="128"/>
  <c r="K1035" i="128"/>
  <c r="J1035" i="128"/>
  <c r="G1035" i="128"/>
  <c r="F1035" i="128"/>
  <c r="E1035" i="128"/>
  <c r="D1035" i="128"/>
  <c r="C1035" i="128"/>
  <c r="P1034" i="128"/>
  <c r="N1034" i="128"/>
  <c r="AE1034" i="128" s="1"/>
  <c r="M1034" i="128"/>
  <c r="L1034" i="128"/>
  <c r="K1034" i="128"/>
  <c r="J1034" i="128"/>
  <c r="G1034" i="128"/>
  <c r="F1034" i="128"/>
  <c r="E1034" i="128"/>
  <c r="D1034" i="128"/>
  <c r="C1034" i="128"/>
  <c r="P1033" i="128"/>
  <c r="N1033" i="128"/>
  <c r="AE1033" i="128" s="1"/>
  <c r="M1033" i="128"/>
  <c r="L1033" i="128"/>
  <c r="K1033" i="128"/>
  <c r="J1033" i="128"/>
  <c r="G1033" i="128"/>
  <c r="F1033" i="128"/>
  <c r="E1033" i="128"/>
  <c r="D1033" i="128"/>
  <c r="C1033" i="128"/>
  <c r="P1032" i="128"/>
  <c r="N1032" i="128"/>
  <c r="AE1032" i="128" s="1"/>
  <c r="M1032" i="128"/>
  <c r="L1032" i="128"/>
  <c r="K1032" i="128"/>
  <c r="J1032" i="128"/>
  <c r="G1032" i="128"/>
  <c r="F1032" i="128"/>
  <c r="E1032" i="128"/>
  <c r="D1032" i="128"/>
  <c r="C1032" i="128"/>
  <c r="P1031" i="128"/>
  <c r="N1031" i="128"/>
  <c r="AE1031" i="128" s="1"/>
  <c r="M1031" i="128"/>
  <c r="L1031" i="128"/>
  <c r="K1031" i="128"/>
  <c r="J1031" i="128"/>
  <c r="G1031" i="128"/>
  <c r="F1031" i="128"/>
  <c r="E1031" i="128"/>
  <c r="D1031" i="128"/>
  <c r="C1031" i="128"/>
  <c r="P1030" i="128"/>
  <c r="N1030" i="128"/>
  <c r="AE1030" i="128" s="1"/>
  <c r="M1030" i="128"/>
  <c r="L1030" i="128"/>
  <c r="K1030" i="128"/>
  <c r="J1030" i="128"/>
  <c r="G1030" i="128"/>
  <c r="F1030" i="128"/>
  <c r="E1030" i="128"/>
  <c r="D1030" i="128"/>
  <c r="C1030" i="128"/>
  <c r="P1029" i="128"/>
  <c r="N1029" i="128"/>
  <c r="AE1029" i="128" s="1"/>
  <c r="M1029" i="128"/>
  <c r="L1029" i="128"/>
  <c r="K1029" i="128"/>
  <c r="J1029" i="128"/>
  <c r="G1029" i="128"/>
  <c r="F1029" i="128"/>
  <c r="E1029" i="128"/>
  <c r="D1029" i="128"/>
  <c r="C1029" i="128"/>
  <c r="P1028" i="128"/>
  <c r="N1028" i="128"/>
  <c r="AE1028" i="128" s="1"/>
  <c r="M1028" i="128"/>
  <c r="L1028" i="128"/>
  <c r="K1028" i="128"/>
  <c r="J1028" i="128"/>
  <c r="G1028" i="128"/>
  <c r="F1028" i="128"/>
  <c r="E1028" i="128"/>
  <c r="D1028" i="128"/>
  <c r="C1028" i="128"/>
  <c r="P1027" i="128"/>
  <c r="N1027" i="128"/>
  <c r="AE1027" i="128" s="1"/>
  <c r="M1027" i="128"/>
  <c r="L1027" i="128"/>
  <c r="K1027" i="128"/>
  <c r="J1027" i="128"/>
  <c r="G1027" i="128"/>
  <c r="F1027" i="128"/>
  <c r="E1027" i="128"/>
  <c r="D1027" i="128"/>
  <c r="C1027" i="128"/>
  <c r="P1026" i="128"/>
  <c r="N1026" i="128"/>
  <c r="AE1026" i="128" s="1"/>
  <c r="M1026" i="128"/>
  <c r="L1026" i="128"/>
  <c r="K1026" i="128"/>
  <c r="J1026" i="128"/>
  <c r="G1026" i="128"/>
  <c r="F1026" i="128"/>
  <c r="E1026" i="128"/>
  <c r="D1026" i="128"/>
  <c r="C1026" i="128"/>
  <c r="P1025" i="128"/>
  <c r="N1025" i="128"/>
  <c r="AE1025" i="128" s="1"/>
  <c r="M1025" i="128"/>
  <c r="L1025" i="128"/>
  <c r="K1025" i="128"/>
  <c r="J1025" i="128"/>
  <c r="G1025" i="128"/>
  <c r="F1025" i="128"/>
  <c r="E1025" i="128"/>
  <c r="D1025" i="128"/>
  <c r="C1025" i="128"/>
  <c r="P1024" i="128"/>
  <c r="N1024" i="128"/>
  <c r="AE1024" i="128" s="1"/>
  <c r="M1024" i="128"/>
  <c r="L1024" i="128"/>
  <c r="K1024" i="128"/>
  <c r="J1024" i="128"/>
  <c r="G1024" i="128"/>
  <c r="F1024" i="128"/>
  <c r="E1024" i="128"/>
  <c r="D1024" i="128"/>
  <c r="C1024" i="128"/>
  <c r="P1023" i="128"/>
  <c r="N1023" i="128"/>
  <c r="AE1023" i="128" s="1"/>
  <c r="M1023" i="128"/>
  <c r="L1023" i="128"/>
  <c r="K1023" i="128"/>
  <c r="J1023" i="128"/>
  <c r="G1023" i="128"/>
  <c r="F1023" i="128"/>
  <c r="E1023" i="128"/>
  <c r="D1023" i="128"/>
  <c r="C1023" i="128"/>
  <c r="P1022" i="128"/>
  <c r="N1022" i="128"/>
  <c r="AE1022" i="128" s="1"/>
  <c r="M1022" i="128"/>
  <c r="L1022" i="128"/>
  <c r="K1022" i="128"/>
  <c r="J1022" i="128"/>
  <c r="G1022" i="128"/>
  <c r="F1022" i="128"/>
  <c r="E1022" i="128"/>
  <c r="D1022" i="128"/>
  <c r="C1022" i="128"/>
  <c r="P1021" i="128"/>
  <c r="N1021" i="128"/>
  <c r="AE1021" i="128" s="1"/>
  <c r="M1021" i="128"/>
  <c r="L1021" i="128"/>
  <c r="K1021" i="128"/>
  <c r="J1021" i="128"/>
  <c r="G1021" i="128"/>
  <c r="F1021" i="128"/>
  <c r="E1021" i="128"/>
  <c r="D1021" i="128"/>
  <c r="C1021" i="128"/>
  <c r="P1020" i="128"/>
  <c r="N1020" i="128"/>
  <c r="AE1020" i="128" s="1"/>
  <c r="M1020" i="128"/>
  <c r="L1020" i="128"/>
  <c r="K1020" i="128"/>
  <c r="J1020" i="128"/>
  <c r="G1020" i="128"/>
  <c r="F1020" i="128"/>
  <c r="E1020" i="128"/>
  <c r="D1020" i="128"/>
  <c r="C1020" i="128"/>
  <c r="P1019" i="128"/>
  <c r="N1019" i="128"/>
  <c r="AE1019" i="128" s="1"/>
  <c r="M1019" i="128"/>
  <c r="L1019" i="128"/>
  <c r="K1019" i="128"/>
  <c r="J1019" i="128"/>
  <c r="G1019" i="128"/>
  <c r="F1019" i="128"/>
  <c r="E1019" i="128"/>
  <c r="D1019" i="128"/>
  <c r="C1019" i="128"/>
  <c r="P1018" i="128"/>
  <c r="N1018" i="128"/>
  <c r="AE1018" i="128" s="1"/>
  <c r="M1018" i="128"/>
  <c r="L1018" i="128"/>
  <c r="K1018" i="128"/>
  <c r="J1018" i="128"/>
  <c r="G1018" i="128"/>
  <c r="F1018" i="128"/>
  <c r="E1018" i="128"/>
  <c r="D1018" i="128"/>
  <c r="C1018" i="128"/>
  <c r="P1017" i="128"/>
  <c r="N1017" i="128"/>
  <c r="AE1017" i="128" s="1"/>
  <c r="M1017" i="128"/>
  <c r="L1017" i="128"/>
  <c r="K1017" i="128"/>
  <c r="J1017" i="128"/>
  <c r="G1017" i="128"/>
  <c r="F1017" i="128"/>
  <c r="E1017" i="128"/>
  <c r="D1017" i="128"/>
  <c r="C1017" i="128"/>
  <c r="P1016" i="128"/>
  <c r="N1016" i="128"/>
  <c r="AE1016" i="128" s="1"/>
  <c r="M1016" i="128"/>
  <c r="L1016" i="128"/>
  <c r="K1016" i="128"/>
  <c r="J1016" i="128"/>
  <c r="G1016" i="128"/>
  <c r="F1016" i="128"/>
  <c r="E1016" i="128"/>
  <c r="D1016" i="128"/>
  <c r="C1016" i="128"/>
  <c r="P1015" i="128"/>
  <c r="N1015" i="128"/>
  <c r="AE1015" i="128" s="1"/>
  <c r="M1015" i="128"/>
  <c r="L1015" i="128"/>
  <c r="K1015" i="128"/>
  <c r="J1015" i="128"/>
  <c r="G1015" i="128"/>
  <c r="F1015" i="128"/>
  <c r="E1015" i="128"/>
  <c r="D1015" i="128"/>
  <c r="C1015" i="128"/>
  <c r="P1014" i="128"/>
  <c r="N1014" i="128"/>
  <c r="AE1014" i="128" s="1"/>
  <c r="M1014" i="128"/>
  <c r="L1014" i="128"/>
  <c r="K1014" i="128"/>
  <c r="J1014" i="128"/>
  <c r="G1014" i="128"/>
  <c r="F1014" i="128"/>
  <c r="E1014" i="128"/>
  <c r="D1014" i="128"/>
  <c r="C1014" i="128"/>
  <c r="P1013" i="128"/>
  <c r="N1013" i="128"/>
  <c r="AE1013" i="128" s="1"/>
  <c r="M1013" i="128"/>
  <c r="L1013" i="128"/>
  <c r="K1013" i="128"/>
  <c r="J1013" i="128"/>
  <c r="G1013" i="128"/>
  <c r="F1013" i="128"/>
  <c r="E1013" i="128"/>
  <c r="D1013" i="128"/>
  <c r="C1013" i="128"/>
  <c r="P1012" i="128"/>
  <c r="N1012" i="128"/>
  <c r="AE1012" i="128" s="1"/>
  <c r="M1012" i="128"/>
  <c r="L1012" i="128"/>
  <c r="K1012" i="128"/>
  <c r="J1012" i="128"/>
  <c r="G1012" i="128"/>
  <c r="F1012" i="128"/>
  <c r="E1012" i="128"/>
  <c r="D1012" i="128"/>
  <c r="C1012" i="128"/>
  <c r="P1011" i="128"/>
  <c r="N1011" i="128"/>
  <c r="AE1011" i="128" s="1"/>
  <c r="M1011" i="128"/>
  <c r="L1011" i="128"/>
  <c r="K1011" i="128"/>
  <c r="J1011" i="128"/>
  <c r="G1011" i="128"/>
  <c r="F1011" i="128"/>
  <c r="E1011" i="128"/>
  <c r="D1011" i="128"/>
  <c r="C1011" i="128"/>
  <c r="P1010" i="128"/>
  <c r="N1010" i="128"/>
  <c r="AE1010" i="128" s="1"/>
  <c r="M1010" i="128"/>
  <c r="L1010" i="128"/>
  <c r="K1010" i="128"/>
  <c r="J1010" i="128"/>
  <c r="G1010" i="128"/>
  <c r="F1010" i="128"/>
  <c r="E1010" i="128"/>
  <c r="D1010" i="128"/>
  <c r="C1010" i="128"/>
  <c r="P1009" i="128"/>
  <c r="N1009" i="128"/>
  <c r="AE1009" i="128" s="1"/>
  <c r="M1009" i="128"/>
  <c r="L1009" i="128"/>
  <c r="K1009" i="128"/>
  <c r="J1009" i="128"/>
  <c r="G1009" i="128"/>
  <c r="F1009" i="128"/>
  <c r="E1009" i="128"/>
  <c r="D1009" i="128"/>
  <c r="C1009" i="128"/>
  <c r="P1008" i="128"/>
  <c r="N1008" i="128"/>
  <c r="AE1008" i="128" s="1"/>
  <c r="M1008" i="128"/>
  <c r="L1008" i="128"/>
  <c r="K1008" i="128"/>
  <c r="J1008" i="128"/>
  <c r="G1008" i="128"/>
  <c r="F1008" i="128"/>
  <c r="E1008" i="128"/>
  <c r="D1008" i="128"/>
  <c r="C1008" i="128"/>
  <c r="P1007" i="128"/>
  <c r="N1007" i="128"/>
  <c r="AE1007" i="128" s="1"/>
  <c r="M1007" i="128"/>
  <c r="L1007" i="128"/>
  <c r="K1007" i="128"/>
  <c r="J1007" i="128"/>
  <c r="G1007" i="128"/>
  <c r="F1007" i="128"/>
  <c r="E1007" i="128"/>
  <c r="D1007" i="128"/>
  <c r="C1007" i="128"/>
  <c r="P1006" i="128"/>
  <c r="N1006" i="128"/>
  <c r="AE1006" i="128" s="1"/>
  <c r="M1006" i="128"/>
  <c r="L1006" i="128"/>
  <c r="K1006" i="128"/>
  <c r="J1006" i="128"/>
  <c r="G1006" i="128"/>
  <c r="F1006" i="128"/>
  <c r="E1006" i="128"/>
  <c r="D1006" i="128"/>
  <c r="C1006" i="128"/>
  <c r="P1005" i="128"/>
  <c r="N1005" i="128"/>
  <c r="AE1005" i="128" s="1"/>
  <c r="M1005" i="128"/>
  <c r="L1005" i="128"/>
  <c r="K1005" i="128"/>
  <c r="J1005" i="128"/>
  <c r="G1005" i="128"/>
  <c r="F1005" i="128"/>
  <c r="E1005" i="128"/>
  <c r="D1005" i="128"/>
  <c r="C1005" i="128"/>
  <c r="P1004" i="128"/>
  <c r="N1004" i="128"/>
  <c r="AE1004" i="128" s="1"/>
  <c r="M1004" i="128"/>
  <c r="L1004" i="128"/>
  <c r="K1004" i="128"/>
  <c r="J1004" i="128"/>
  <c r="G1004" i="128"/>
  <c r="F1004" i="128"/>
  <c r="E1004" i="128"/>
  <c r="D1004" i="128"/>
  <c r="C1004" i="128"/>
  <c r="P1003" i="128"/>
  <c r="N1003" i="128"/>
  <c r="AE1003" i="128" s="1"/>
  <c r="M1003" i="128"/>
  <c r="L1003" i="128"/>
  <c r="K1003" i="128"/>
  <c r="J1003" i="128"/>
  <c r="G1003" i="128"/>
  <c r="F1003" i="128"/>
  <c r="E1003" i="128"/>
  <c r="D1003" i="128"/>
  <c r="C1003" i="128"/>
  <c r="P1002" i="128"/>
  <c r="N1002" i="128"/>
  <c r="AE1002" i="128" s="1"/>
  <c r="M1002" i="128"/>
  <c r="L1002" i="128"/>
  <c r="K1002" i="128"/>
  <c r="J1002" i="128"/>
  <c r="G1002" i="128"/>
  <c r="F1002" i="128"/>
  <c r="E1002" i="128"/>
  <c r="D1002" i="128"/>
  <c r="C1002" i="128"/>
  <c r="P1001" i="128"/>
  <c r="N1001" i="128"/>
  <c r="AE1001" i="128" s="1"/>
  <c r="M1001" i="128"/>
  <c r="L1001" i="128"/>
  <c r="K1001" i="128"/>
  <c r="J1001" i="128"/>
  <c r="G1001" i="128"/>
  <c r="F1001" i="128"/>
  <c r="E1001" i="128"/>
  <c r="D1001" i="128"/>
  <c r="C1001" i="128"/>
  <c r="P1000" i="128"/>
  <c r="N1000" i="128"/>
  <c r="AE1000" i="128" s="1"/>
  <c r="M1000" i="128"/>
  <c r="L1000" i="128"/>
  <c r="K1000" i="128"/>
  <c r="J1000" i="128"/>
  <c r="G1000" i="128"/>
  <c r="F1000" i="128"/>
  <c r="E1000" i="128"/>
  <c r="D1000" i="128"/>
  <c r="C1000" i="128"/>
  <c r="P999" i="128"/>
  <c r="N999" i="128"/>
  <c r="AE999" i="128" s="1"/>
  <c r="M999" i="128"/>
  <c r="L999" i="128"/>
  <c r="K999" i="128"/>
  <c r="J999" i="128"/>
  <c r="G999" i="128"/>
  <c r="F999" i="128"/>
  <c r="E999" i="128"/>
  <c r="D999" i="128"/>
  <c r="C999" i="128"/>
  <c r="P998" i="128"/>
  <c r="N998" i="128"/>
  <c r="AE998" i="128" s="1"/>
  <c r="M998" i="128"/>
  <c r="L998" i="128"/>
  <c r="K998" i="128"/>
  <c r="J998" i="128"/>
  <c r="G998" i="128"/>
  <c r="F998" i="128"/>
  <c r="E998" i="128"/>
  <c r="D998" i="128"/>
  <c r="C998" i="128"/>
  <c r="P997" i="128"/>
  <c r="N997" i="128"/>
  <c r="M997" i="128"/>
  <c r="L997" i="128"/>
  <c r="K997" i="128"/>
  <c r="J997" i="128"/>
  <c r="G997" i="128"/>
  <c r="F997" i="128"/>
  <c r="E997" i="128"/>
  <c r="D997" i="128"/>
  <c r="C997" i="128"/>
  <c r="M996" i="128"/>
  <c r="L996" i="128"/>
  <c r="K996" i="128"/>
  <c r="J996" i="128"/>
  <c r="G996" i="128"/>
  <c r="F996" i="128"/>
  <c r="E996" i="128"/>
  <c r="D996" i="128"/>
  <c r="C996" i="128"/>
  <c r="P994" i="128"/>
  <c r="N994" i="128"/>
  <c r="AE994" i="128" s="1"/>
  <c r="M994" i="128"/>
  <c r="L994" i="128"/>
  <c r="K994" i="128"/>
  <c r="J994" i="128"/>
  <c r="G994" i="128"/>
  <c r="F994" i="128"/>
  <c r="E994" i="128"/>
  <c r="D994" i="128"/>
  <c r="C994" i="128"/>
  <c r="P993" i="128"/>
  <c r="N993" i="128"/>
  <c r="AE993" i="128" s="1"/>
  <c r="M993" i="128"/>
  <c r="L993" i="128"/>
  <c r="K993" i="128"/>
  <c r="J993" i="128"/>
  <c r="G993" i="128"/>
  <c r="F993" i="128"/>
  <c r="E993" i="128"/>
  <c r="D993" i="128"/>
  <c r="C993" i="128"/>
  <c r="P992" i="128"/>
  <c r="N992" i="128"/>
  <c r="AE992" i="128" s="1"/>
  <c r="M992" i="128"/>
  <c r="L992" i="128"/>
  <c r="K992" i="128"/>
  <c r="J992" i="128"/>
  <c r="G992" i="128"/>
  <c r="F992" i="128"/>
  <c r="E992" i="128"/>
  <c r="D992" i="128"/>
  <c r="C992" i="128"/>
  <c r="P991" i="128"/>
  <c r="N991" i="128"/>
  <c r="AE991" i="128" s="1"/>
  <c r="M991" i="128"/>
  <c r="L991" i="128"/>
  <c r="K991" i="128"/>
  <c r="J991" i="128"/>
  <c r="G991" i="128"/>
  <c r="F991" i="128"/>
  <c r="E991" i="128"/>
  <c r="D991" i="128"/>
  <c r="C991" i="128"/>
  <c r="P990" i="128"/>
  <c r="N990" i="128"/>
  <c r="AE990" i="128" s="1"/>
  <c r="M990" i="128"/>
  <c r="L990" i="128"/>
  <c r="K990" i="128"/>
  <c r="J990" i="128"/>
  <c r="G990" i="128"/>
  <c r="F990" i="128"/>
  <c r="E990" i="128"/>
  <c r="D990" i="128"/>
  <c r="C990" i="128"/>
  <c r="P989" i="128"/>
  <c r="N989" i="128"/>
  <c r="AE989" i="128" s="1"/>
  <c r="M989" i="128"/>
  <c r="L989" i="128"/>
  <c r="K989" i="128"/>
  <c r="J989" i="128"/>
  <c r="G989" i="128"/>
  <c r="F989" i="128"/>
  <c r="E989" i="128"/>
  <c r="D989" i="128"/>
  <c r="C989" i="128"/>
  <c r="P988" i="128"/>
  <c r="N988" i="128"/>
  <c r="AE988" i="128" s="1"/>
  <c r="M988" i="128"/>
  <c r="L988" i="128"/>
  <c r="K988" i="128"/>
  <c r="J988" i="128"/>
  <c r="G988" i="128"/>
  <c r="F988" i="128"/>
  <c r="E988" i="128"/>
  <c r="D988" i="128"/>
  <c r="C988" i="128"/>
  <c r="P987" i="128"/>
  <c r="N987" i="128"/>
  <c r="AE987" i="128" s="1"/>
  <c r="M987" i="128"/>
  <c r="L987" i="128"/>
  <c r="K987" i="128"/>
  <c r="J987" i="128"/>
  <c r="G987" i="128"/>
  <c r="F987" i="128"/>
  <c r="E987" i="128"/>
  <c r="D987" i="128"/>
  <c r="C987" i="128"/>
  <c r="P986" i="128"/>
  <c r="N986" i="128"/>
  <c r="AE986" i="128" s="1"/>
  <c r="M986" i="128"/>
  <c r="L986" i="128"/>
  <c r="K986" i="128"/>
  <c r="J986" i="128"/>
  <c r="G986" i="128"/>
  <c r="F986" i="128"/>
  <c r="E986" i="128"/>
  <c r="D986" i="128"/>
  <c r="C986" i="128"/>
  <c r="P985" i="128"/>
  <c r="N985" i="128"/>
  <c r="AE985" i="128" s="1"/>
  <c r="M985" i="128"/>
  <c r="L985" i="128"/>
  <c r="K985" i="128"/>
  <c r="J985" i="128"/>
  <c r="G985" i="128"/>
  <c r="F985" i="128"/>
  <c r="E985" i="128"/>
  <c r="D985" i="128"/>
  <c r="C985" i="128"/>
  <c r="P984" i="128"/>
  <c r="N984" i="128"/>
  <c r="AE984" i="128" s="1"/>
  <c r="M984" i="128"/>
  <c r="L984" i="128"/>
  <c r="K984" i="128"/>
  <c r="J984" i="128"/>
  <c r="G984" i="128"/>
  <c r="F984" i="128"/>
  <c r="E984" i="128"/>
  <c r="D984" i="128"/>
  <c r="C984" i="128"/>
  <c r="P983" i="128"/>
  <c r="N983" i="128"/>
  <c r="AE983" i="128" s="1"/>
  <c r="M983" i="128"/>
  <c r="L983" i="128"/>
  <c r="K983" i="128"/>
  <c r="J983" i="128"/>
  <c r="G983" i="128"/>
  <c r="F983" i="128"/>
  <c r="E983" i="128"/>
  <c r="D983" i="128"/>
  <c r="C983" i="128"/>
  <c r="P982" i="128"/>
  <c r="N982" i="128"/>
  <c r="AE982" i="128" s="1"/>
  <c r="M982" i="128"/>
  <c r="L982" i="128"/>
  <c r="K982" i="128"/>
  <c r="J982" i="128"/>
  <c r="G982" i="128"/>
  <c r="F982" i="128"/>
  <c r="E982" i="128"/>
  <c r="D982" i="128"/>
  <c r="C982" i="128"/>
  <c r="P981" i="128"/>
  <c r="N981" i="128"/>
  <c r="AE981" i="128" s="1"/>
  <c r="M981" i="128"/>
  <c r="L981" i="128"/>
  <c r="K981" i="128"/>
  <c r="J981" i="128"/>
  <c r="G981" i="128"/>
  <c r="F981" i="128"/>
  <c r="E981" i="128"/>
  <c r="D981" i="128"/>
  <c r="C981" i="128"/>
  <c r="P980" i="128"/>
  <c r="N980" i="128"/>
  <c r="AE980" i="128" s="1"/>
  <c r="M980" i="128"/>
  <c r="L980" i="128"/>
  <c r="K980" i="128"/>
  <c r="J980" i="128"/>
  <c r="G980" i="128"/>
  <c r="F980" i="128"/>
  <c r="E980" i="128"/>
  <c r="D980" i="128"/>
  <c r="C980" i="128"/>
  <c r="P979" i="128"/>
  <c r="N979" i="128"/>
  <c r="AE979" i="128" s="1"/>
  <c r="M979" i="128"/>
  <c r="L979" i="128"/>
  <c r="K979" i="128"/>
  <c r="J979" i="128"/>
  <c r="G979" i="128"/>
  <c r="F979" i="128"/>
  <c r="E979" i="128"/>
  <c r="D979" i="128"/>
  <c r="C979" i="128"/>
  <c r="P978" i="128"/>
  <c r="N978" i="128"/>
  <c r="AE978" i="128" s="1"/>
  <c r="M978" i="128"/>
  <c r="L978" i="128"/>
  <c r="K978" i="128"/>
  <c r="J978" i="128"/>
  <c r="G978" i="128"/>
  <c r="F978" i="128"/>
  <c r="E978" i="128"/>
  <c r="D978" i="128"/>
  <c r="C978" i="128"/>
  <c r="P977" i="128"/>
  <c r="N977" i="128"/>
  <c r="AE977" i="128" s="1"/>
  <c r="M977" i="128"/>
  <c r="L977" i="128"/>
  <c r="K977" i="128"/>
  <c r="J977" i="128"/>
  <c r="G977" i="128"/>
  <c r="F977" i="128"/>
  <c r="E977" i="128"/>
  <c r="D977" i="128"/>
  <c r="C977" i="128"/>
  <c r="P976" i="128"/>
  <c r="N976" i="128"/>
  <c r="AE976" i="128" s="1"/>
  <c r="M976" i="128"/>
  <c r="L976" i="128"/>
  <c r="K976" i="128"/>
  <c r="J976" i="128"/>
  <c r="G976" i="128"/>
  <c r="F976" i="128"/>
  <c r="E976" i="128"/>
  <c r="D976" i="128"/>
  <c r="C976" i="128"/>
  <c r="P975" i="128"/>
  <c r="N975" i="128"/>
  <c r="AE975" i="128" s="1"/>
  <c r="M975" i="128"/>
  <c r="L975" i="128"/>
  <c r="K975" i="128"/>
  <c r="J975" i="128"/>
  <c r="G975" i="128"/>
  <c r="F975" i="128"/>
  <c r="E975" i="128"/>
  <c r="D975" i="128"/>
  <c r="C975" i="128"/>
  <c r="P974" i="128"/>
  <c r="N974" i="128"/>
  <c r="AE974" i="128" s="1"/>
  <c r="M974" i="128"/>
  <c r="L974" i="128"/>
  <c r="K974" i="128"/>
  <c r="J974" i="128"/>
  <c r="G974" i="128"/>
  <c r="F974" i="128"/>
  <c r="E974" i="128"/>
  <c r="D974" i="128"/>
  <c r="C974" i="128"/>
  <c r="P973" i="128"/>
  <c r="N973" i="128"/>
  <c r="AE973" i="128" s="1"/>
  <c r="M973" i="128"/>
  <c r="L973" i="128"/>
  <c r="K973" i="128"/>
  <c r="J973" i="128"/>
  <c r="G973" i="128"/>
  <c r="F973" i="128"/>
  <c r="E973" i="128"/>
  <c r="D973" i="128"/>
  <c r="C973" i="128"/>
  <c r="P972" i="128"/>
  <c r="N972" i="128"/>
  <c r="AE972" i="128" s="1"/>
  <c r="M972" i="128"/>
  <c r="L972" i="128"/>
  <c r="K972" i="128"/>
  <c r="J972" i="128"/>
  <c r="G972" i="128"/>
  <c r="F972" i="128"/>
  <c r="E972" i="128"/>
  <c r="D972" i="128"/>
  <c r="C972" i="128"/>
  <c r="P971" i="128"/>
  <c r="N971" i="128"/>
  <c r="AE971" i="128" s="1"/>
  <c r="M971" i="128"/>
  <c r="L971" i="128"/>
  <c r="K971" i="128"/>
  <c r="J971" i="128"/>
  <c r="G971" i="128"/>
  <c r="F971" i="128"/>
  <c r="E971" i="128"/>
  <c r="D971" i="128"/>
  <c r="C971" i="128"/>
  <c r="P970" i="128"/>
  <c r="N970" i="128"/>
  <c r="AE970" i="128" s="1"/>
  <c r="M970" i="128"/>
  <c r="L970" i="128"/>
  <c r="K970" i="128"/>
  <c r="J970" i="128"/>
  <c r="G970" i="128"/>
  <c r="F970" i="128"/>
  <c r="E970" i="128"/>
  <c r="D970" i="128"/>
  <c r="C970" i="128"/>
  <c r="P969" i="128"/>
  <c r="N969" i="128"/>
  <c r="AE969" i="128" s="1"/>
  <c r="M969" i="128"/>
  <c r="L969" i="128"/>
  <c r="K969" i="128"/>
  <c r="J969" i="128"/>
  <c r="G969" i="128"/>
  <c r="F969" i="128"/>
  <c r="E969" i="128"/>
  <c r="D969" i="128"/>
  <c r="C969" i="128"/>
  <c r="P968" i="128"/>
  <c r="N968" i="128"/>
  <c r="AE968" i="128" s="1"/>
  <c r="M968" i="128"/>
  <c r="L968" i="128"/>
  <c r="K968" i="128"/>
  <c r="J968" i="128"/>
  <c r="G968" i="128"/>
  <c r="F968" i="128"/>
  <c r="E968" i="128"/>
  <c r="D968" i="128"/>
  <c r="C968" i="128"/>
  <c r="P967" i="128"/>
  <c r="N967" i="128"/>
  <c r="AE967" i="128" s="1"/>
  <c r="M967" i="128"/>
  <c r="L967" i="128"/>
  <c r="K967" i="128"/>
  <c r="J967" i="128"/>
  <c r="G967" i="128"/>
  <c r="F967" i="128"/>
  <c r="E967" i="128"/>
  <c r="D967" i="128"/>
  <c r="C967" i="128"/>
  <c r="P966" i="128"/>
  <c r="N966" i="128"/>
  <c r="AE966" i="128" s="1"/>
  <c r="M966" i="128"/>
  <c r="L966" i="128"/>
  <c r="K966" i="128"/>
  <c r="J966" i="128"/>
  <c r="G966" i="128"/>
  <c r="F966" i="128"/>
  <c r="E966" i="128"/>
  <c r="D966" i="128"/>
  <c r="C966" i="128"/>
  <c r="P965" i="128"/>
  <c r="N965" i="128"/>
  <c r="AE965" i="128" s="1"/>
  <c r="M965" i="128"/>
  <c r="L965" i="128"/>
  <c r="K965" i="128"/>
  <c r="J965" i="128"/>
  <c r="G965" i="128"/>
  <c r="F965" i="128"/>
  <c r="E965" i="128"/>
  <c r="D965" i="128"/>
  <c r="C965" i="128"/>
  <c r="P964" i="128"/>
  <c r="N964" i="128"/>
  <c r="AE964" i="128" s="1"/>
  <c r="M964" i="128"/>
  <c r="L964" i="128"/>
  <c r="K964" i="128"/>
  <c r="J964" i="128"/>
  <c r="G964" i="128"/>
  <c r="F964" i="128"/>
  <c r="E964" i="128"/>
  <c r="D964" i="128"/>
  <c r="C964" i="128"/>
  <c r="P963" i="128"/>
  <c r="N963" i="128"/>
  <c r="AE963" i="128" s="1"/>
  <c r="M963" i="128"/>
  <c r="L963" i="128"/>
  <c r="K963" i="128"/>
  <c r="J963" i="128"/>
  <c r="G963" i="128"/>
  <c r="F963" i="128"/>
  <c r="E963" i="128"/>
  <c r="D963" i="128"/>
  <c r="C963" i="128"/>
  <c r="P962" i="128"/>
  <c r="N962" i="128"/>
  <c r="AE962" i="128" s="1"/>
  <c r="M962" i="128"/>
  <c r="L962" i="128"/>
  <c r="K962" i="128"/>
  <c r="J962" i="128"/>
  <c r="G962" i="128"/>
  <c r="F962" i="128"/>
  <c r="E962" i="128"/>
  <c r="D962" i="128"/>
  <c r="C962" i="128"/>
  <c r="P961" i="128"/>
  <c r="N961" i="128"/>
  <c r="AE961" i="128" s="1"/>
  <c r="M961" i="128"/>
  <c r="L961" i="128"/>
  <c r="K961" i="128"/>
  <c r="J961" i="128"/>
  <c r="G961" i="128"/>
  <c r="F961" i="128"/>
  <c r="E961" i="128"/>
  <c r="D961" i="128"/>
  <c r="C961" i="128"/>
  <c r="P960" i="128"/>
  <c r="N960" i="128"/>
  <c r="AE960" i="128" s="1"/>
  <c r="M960" i="128"/>
  <c r="L960" i="128"/>
  <c r="K960" i="128"/>
  <c r="J960" i="128"/>
  <c r="G960" i="128"/>
  <c r="F960" i="128"/>
  <c r="E960" i="128"/>
  <c r="D960" i="128"/>
  <c r="C960" i="128"/>
  <c r="P959" i="128"/>
  <c r="N959" i="128"/>
  <c r="AE959" i="128" s="1"/>
  <c r="M959" i="128"/>
  <c r="L959" i="128"/>
  <c r="K959" i="128"/>
  <c r="J959" i="128"/>
  <c r="G959" i="128"/>
  <c r="F959" i="128"/>
  <c r="E959" i="128"/>
  <c r="D959" i="128"/>
  <c r="C959" i="128"/>
  <c r="P958" i="128"/>
  <c r="N958" i="128"/>
  <c r="AE958" i="128" s="1"/>
  <c r="M958" i="128"/>
  <c r="L958" i="128"/>
  <c r="K958" i="128"/>
  <c r="J958" i="128"/>
  <c r="G958" i="128"/>
  <c r="F958" i="128"/>
  <c r="E958" i="128"/>
  <c r="D958" i="128"/>
  <c r="C958" i="128"/>
  <c r="P957" i="128"/>
  <c r="N957" i="128"/>
  <c r="AE957" i="128" s="1"/>
  <c r="M957" i="128"/>
  <c r="L957" i="128"/>
  <c r="K957" i="128"/>
  <c r="J957" i="128"/>
  <c r="G957" i="128"/>
  <c r="F957" i="128"/>
  <c r="E957" i="128"/>
  <c r="D957" i="128"/>
  <c r="C957" i="128"/>
  <c r="P956" i="128"/>
  <c r="N956" i="128"/>
  <c r="AE956" i="128" s="1"/>
  <c r="M956" i="128"/>
  <c r="L956" i="128"/>
  <c r="K956" i="128"/>
  <c r="J956" i="128"/>
  <c r="G956" i="128"/>
  <c r="F956" i="128"/>
  <c r="E956" i="128"/>
  <c r="D956" i="128"/>
  <c r="C956" i="128"/>
  <c r="P955" i="128"/>
  <c r="N955" i="128"/>
  <c r="AE955" i="128" s="1"/>
  <c r="M955" i="128"/>
  <c r="L955" i="128"/>
  <c r="K955" i="128"/>
  <c r="J955" i="128"/>
  <c r="G955" i="128"/>
  <c r="F955" i="128"/>
  <c r="E955" i="128"/>
  <c r="D955" i="128"/>
  <c r="C955" i="128"/>
  <c r="M954" i="128"/>
  <c r="L954" i="128"/>
  <c r="K954" i="128"/>
  <c r="J954" i="128"/>
  <c r="G954" i="128"/>
  <c r="F954" i="128"/>
  <c r="E954" i="128"/>
  <c r="D954" i="128"/>
  <c r="C954" i="128"/>
  <c r="P952" i="128"/>
  <c r="N952" i="128"/>
  <c r="AE952" i="128" s="1"/>
  <c r="M952" i="128"/>
  <c r="L952" i="128"/>
  <c r="K952" i="128"/>
  <c r="J952" i="128"/>
  <c r="G952" i="128"/>
  <c r="F952" i="128"/>
  <c r="E952" i="128"/>
  <c r="D952" i="128"/>
  <c r="C952" i="128"/>
  <c r="P951" i="128"/>
  <c r="N951" i="128"/>
  <c r="AE951" i="128" s="1"/>
  <c r="M951" i="128"/>
  <c r="L951" i="128"/>
  <c r="K951" i="128"/>
  <c r="J951" i="128"/>
  <c r="G951" i="128"/>
  <c r="F951" i="128"/>
  <c r="E951" i="128"/>
  <c r="D951" i="128"/>
  <c r="C951" i="128"/>
  <c r="P950" i="128"/>
  <c r="N950" i="128"/>
  <c r="AE950" i="128" s="1"/>
  <c r="M950" i="128"/>
  <c r="L950" i="128"/>
  <c r="K950" i="128"/>
  <c r="J950" i="128"/>
  <c r="G950" i="128"/>
  <c r="F950" i="128"/>
  <c r="E950" i="128"/>
  <c r="D950" i="128"/>
  <c r="C950" i="128"/>
  <c r="P949" i="128"/>
  <c r="N949" i="128"/>
  <c r="AE949" i="128" s="1"/>
  <c r="M949" i="128"/>
  <c r="L949" i="128"/>
  <c r="K949" i="128"/>
  <c r="J949" i="128"/>
  <c r="G949" i="128"/>
  <c r="F949" i="128"/>
  <c r="E949" i="128"/>
  <c r="D949" i="128"/>
  <c r="C949" i="128"/>
  <c r="P948" i="128"/>
  <c r="N948" i="128"/>
  <c r="AE948" i="128" s="1"/>
  <c r="M948" i="128"/>
  <c r="L948" i="128"/>
  <c r="K948" i="128"/>
  <c r="J948" i="128"/>
  <c r="G948" i="128"/>
  <c r="F948" i="128"/>
  <c r="E948" i="128"/>
  <c r="D948" i="128"/>
  <c r="C948" i="128"/>
  <c r="P947" i="128"/>
  <c r="N947" i="128"/>
  <c r="AE947" i="128" s="1"/>
  <c r="M947" i="128"/>
  <c r="L947" i="128"/>
  <c r="K947" i="128"/>
  <c r="J947" i="128"/>
  <c r="G947" i="128"/>
  <c r="F947" i="128"/>
  <c r="E947" i="128"/>
  <c r="D947" i="128"/>
  <c r="C947" i="128"/>
  <c r="P946" i="128"/>
  <c r="N946" i="128"/>
  <c r="AE946" i="128" s="1"/>
  <c r="M946" i="128"/>
  <c r="L946" i="128"/>
  <c r="K946" i="128"/>
  <c r="J946" i="128"/>
  <c r="G946" i="128"/>
  <c r="F946" i="128"/>
  <c r="E946" i="128"/>
  <c r="D946" i="128"/>
  <c r="C946" i="128"/>
  <c r="P945" i="128"/>
  <c r="N945" i="128"/>
  <c r="AE945" i="128" s="1"/>
  <c r="M945" i="128"/>
  <c r="L945" i="128"/>
  <c r="K945" i="128"/>
  <c r="J945" i="128"/>
  <c r="G945" i="128"/>
  <c r="F945" i="128"/>
  <c r="E945" i="128"/>
  <c r="D945" i="128"/>
  <c r="C945" i="128"/>
  <c r="P944" i="128"/>
  <c r="N944" i="128"/>
  <c r="AE944" i="128" s="1"/>
  <c r="M944" i="128"/>
  <c r="L944" i="128"/>
  <c r="K944" i="128"/>
  <c r="J944" i="128"/>
  <c r="G944" i="128"/>
  <c r="F944" i="128"/>
  <c r="E944" i="128"/>
  <c r="D944" i="128"/>
  <c r="C944" i="128"/>
  <c r="P943" i="128"/>
  <c r="N943" i="128"/>
  <c r="AE943" i="128" s="1"/>
  <c r="M943" i="128"/>
  <c r="L943" i="128"/>
  <c r="K943" i="128"/>
  <c r="J943" i="128"/>
  <c r="G943" i="128"/>
  <c r="F943" i="128"/>
  <c r="E943" i="128"/>
  <c r="D943" i="128"/>
  <c r="C943" i="128"/>
  <c r="P942" i="128"/>
  <c r="N942" i="128"/>
  <c r="AE942" i="128" s="1"/>
  <c r="M942" i="128"/>
  <c r="L942" i="128"/>
  <c r="K942" i="128"/>
  <c r="J942" i="128"/>
  <c r="G942" i="128"/>
  <c r="F942" i="128"/>
  <c r="E942" i="128"/>
  <c r="D942" i="128"/>
  <c r="C942" i="128"/>
  <c r="P941" i="128"/>
  <c r="N941" i="128"/>
  <c r="AE941" i="128" s="1"/>
  <c r="M941" i="128"/>
  <c r="L941" i="128"/>
  <c r="K941" i="128"/>
  <c r="J941" i="128"/>
  <c r="G941" i="128"/>
  <c r="F941" i="128"/>
  <c r="E941" i="128"/>
  <c r="D941" i="128"/>
  <c r="C941" i="128"/>
  <c r="P940" i="128"/>
  <c r="N940" i="128"/>
  <c r="AE940" i="128" s="1"/>
  <c r="M940" i="128"/>
  <c r="L940" i="128"/>
  <c r="K940" i="128"/>
  <c r="J940" i="128"/>
  <c r="G940" i="128"/>
  <c r="F940" i="128"/>
  <c r="E940" i="128"/>
  <c r="D940" i="128"/>
  <c r="C940" i="128"/>
  <c r="P939" i="128"/>
  <c r="N939" i="128"/>
  <c r="AE939" i="128" s="1"/>
  <c r="M939" i="128"/>
  <c r="L939" i="128"/>
  <c r="K939" i="128"/>
  <c r="J939" i="128"/>
  <c r="G939" i="128"/>
  <c r="F939" i="128"/>
  <c r="E939" i="128"/>
  <c r="D939" i="128"/>
  <c r="C939" i="128"/>
  <c r="P938" i="128"/>
  <c r="N938" i="128"/>
  <c r="AE938" i="128" s="1"/>
  <c r="M938" i="128"/>
  <c r="L938" i="128"/>
  <c r="K938" i="128"/>
  <c r="J938" i="128"/>
  <c r="G938" i="128"/>
  <c r="F938" i="128"/>
  <c r="E938" i="128"/>
  <c r="D938" i="128"/>
  <c r="C938" i="128"/>
  <c r="P937" i="128"/>
  <c r="N937" i="128"/>
  <c r="AE937" i="128" s="1"/>
  <c r="M937" i="128"/>
  <c r="L937" i="128"/>
  <c r="K937" i="128"/>
  <c r="J937" i="128"/>
  <c r="G937" i="128"/>
  <c r="F937" i="128"/>
  <c r="E937" i="128"/>
  <c r="D937" i="128"/>
  <c r="C937" i="128"/>
  <c r="P936" i="128"/>
  <c r="N936" i="128"/>
  <c r="AE936" i="128" s="1"/>
  <c r="M936" i="128"/>
  <c r="L936" i="128"/>
  <c r="K936" i="128"/>
  <c r="J936" i="128"/>
  <c r="G936" i="128"/>
  <c r="F936" i="128"/>
  <c r="E936" i="128"/>
  <c r="D936" i="128"/>
  <c r="C936" i="128"/>
  <c r="P935" i="128"/>
  <c r="N935" i="128"/>
  <c r="AE935" i="128" s="1"/>
  <c r="M935" i="128"/>
  <c r="L935" i="128"/>
  <c r="K935" i="128"/>
  <c r="J935" i="128"/>
  <c r="G935" i="128"/>
  <c r="F935" i="128"/>
  <c r="E935" i="128"/>
  <c r="D935" i="128"/>
  <c r="C935" i="128"/>
  <c r="P934" i="128"/>
  <c r="N934" i="128"/>
  <c r="AE934" i="128" s="1"/>
  <c r="M934" i="128"/>
  <c r="L934" i="128"/>
  <c r="K934" i="128"/>
  <c r="J934" i="128"/>
  <c r="G934" i="128"/>
  <c r="F934" i="128"/>
  <c r="E934" i="128"/>
  <c r="D934" i="128"/>
  <c r="C934" i="128"/>
  <c r="P933" i="128"/>
  <c r="N933" i="128"/>
  <c r="AE933" i="128" s="1"/>
  <c r="M933" i="128"/>
  <c r="L933" i="128"/>
  <c r="K933" i="128"/>
  <c r="J933" i="128"/>
  <c r="G933" i="128"/>
  <c r="F933" i="128"/>
  <c r="E933" i="128"/>
  <c r="D933" i="128"/>
  <c r="C933" i="128"/>
  <c r="P932" i="128"/>
  <c r="N932" i="128"/>
  <c r="AE932" i="128" s="1"/>
  <c r="M932" i="128"/>
  <c r="L932" i="128"/>
  <c r="K932" i="128"/>
  <c r="J932" i="128"/>
  <c r="G932" i="128"/>
  <c r="F932" i="128"/>
  <c r="E932" i="128"/>
  <c r="D932" i="128"/>
  <c r="C932" i="128"/>
  <c r="P931" i="128"/>
  <c r="N931" i="128"/>
  <c r="AE931" i="128" s="1"/>
  <c r="M931" i="128"/>
  <c r="L931" i="128"/>
  <c r="K931" i="128"/>
  <c r="J931" i="128"/>
  <c r="G931" i="128"/>
  <c r="F931" i="128"/>
  <c r="E931" i="128"/>
  <c r="D931" i="128"/>
  <c r="C931" i="128"/>
  <c r="P930" i="128"/>
  <c r="N930" i="128"/>
  <c r="AE930" i="128" s="1"/>
  <c r="M930" i="128"/>
  <c r="L930" i="128"/>
  <c r="K930" i="128"/>
  <c r="J930" i="128"/>
  <c r="G930" i="128"/>
  <c r="F930" i="128"/>
  <c r="E930" i="128"/>
  <c r="D930" i="128"/>
  <c r="C930" i="128"/>
  <c r="P929" i="128"/>
  <c r="N929" i="128"/>
  <c r="AE929" i="128" s="1"/>
  <c r="M929" i="128"/>
  <c r="L929" i="128"/>
  <c r="K929" i="128"/>
  <c r="J929" i="128"/>
  <c r="G929" i="128"/>
  <c r="F929" i="128"/>
  <c r="E929" i="128"/>
  <c r="D929" i="128"/>
  <c r="C929" i="128"/>
  <c r="P928" i="128"/>
  <c r="N928" i="128"/>
  <c r="AE928" i="128" s="1"/>
  <c r="M928" i="128"/>
  <c r="L928" i="128"/>
  <c r="K928" i="128"/>
  <c r="J928" i="128"/>
  <c r="G928" i="128"/>
  <c r="F928" i="128"/>
  <c r="E928" i="128"/>
  <c r="D928" i="128"/>
  <c r="C928" i="128"/>
  <c r="P927" i="128"/>
  <c r="N927" i="128"/>
  <c r="AE927" i="128" s="1"/>
  <c r="M927" i="128"/>
  <c r="L927" i="128"/>
  <c r="K927" i="128"/>
  <c r="J927" i="128"/>
  <c r="G927" i="128"/>
  <c r="F927" i="128"/>
  <c r="E927" i="128"/>
  <c r="D927" i="128"/>
  <c r="C927" i="128"/>
  <c r="P926" i="128"/>
  <c r="N926" i="128"/>
  <c r="AE926" i="128" s="1"/>
  <c r="M926" i="128"/>
  <c r="L926" i="128"/>
  <c r="K926" i="128"/>
  <c r="J926" i="128"/>
  <c r="G926" i="128"/>
  <c r="F926" i="128"/>
  <c r="E926" i="128"/>
  <c r="D926" i="128"/>
  <c r="C926" i="128"/>
  <c r="P925" i="128"/>
  <c r="N925" i="128"/>
  <c r="AE925" i="128" s="1"/>
  <c r="M925" i="128"/>
  <c r="L925" i="128"/>
  <c r="K925" i="128"/>
  <c r="J925" i="128"/>
  <c r="G925" i="128"/>
  <c r="F925" i="128"/>
  <c r="E925" i="128"/>
  <c r="D925" i="128"/>
  <c r="C925" i="128"/>
  <c r="P924" i="128"/>
  <c r="N924" i="128"/>
  <c r="AE924" i="128" s="1"/>
  <c r="M924" i="128"/>
  <c r="L924" i="128"/>
  <c r="K924" i="128"/>
  <c r="J924" i="128"/>
  <c r="G924" i="128"/>
  <c r="F924" i="128"/>
  <c r="E924" i="128"/>
  <c r="D924" i="128"/>
  <c r="C924" i="128"/>
  <c r="P923" i="128"/>
  <c r="N923" i="128"/>
  <c r="AE923" i="128" s="1"/>
  <c r="M923" i="128"/>
  <c r="L923" i="128"/>
  <c r="K923" i="128"/>
  <c r="J923" i="128"/>
  <c r="G923" i="128"/>
  <c r="F923" i="128"/>
  <c r="E923" i="128"/>
  <c r="D923" i="128"/>
  <c r="C923" i="128"/>
  <c r="P922" i="128"/>
  <c r="N922" i="128"/>
  <c r="AE922" i="128" s="1"/>
  <c r="M922" i="128"/>
  <c r="L922" i="128"/>
  <c r="K922" i="128"/>
  <c r="J922" i="128"/>
  <c r="G922" i="128"/>
  <c r="F922" i="128"/>
  <c r="E922" i="128"/>
  <c r="D922" i="128"/>
  <c r="C922" i="128"/>
  <c r="P921" i="128"/>
  <c r="N921" i="128"/>
  <c r="AE921" i="128" s="1"/>
  <c r="M921" i="128"/>
  <c r="L921" i="128"/>
  <c r="K921" i="128"/>
  <c r="J921" i="128"/>
  <c r="G921" i="128"/>
  <c r="F921" i="128"/>
  <c r="E921" i="128"/>
  <c r="D921" i="128"/>
  <c r="C921" i="128"/>
  <c r="P920" i="128"/>
  <c r="N920" i="128"/>
  <c r="AE920" i="128" s="1"/>
  <c r="M920" i="128"/>
  <c r="L920" i="128"/>
  <c r="K920" i="128"/>
  <c r="J920" i="128"/>
  <c r="G920" i="128"/>
  <c r="F920" i="128"/>
  <c r="E920" i="128"/>
  <c r="D920" i="128"/>
  <c r="C920" i="128"/>
  <c r="P919" i="128"/>
  <c r="N919" i="128"/>
  <c r="AE919" i="128" s="1"/>
  <c r="M919" i="128"/>
  <c r="L919" i="128"/>
  <c r="K919" i="128"/>
  <c r="J919" i="128"/>
  <c r="G919" i="128"/>
  <c r="F919" i="128"/>
  <c r="E919" i="128"/>
  <c r="D919" i="128"/>
  <c r="C919" i="128"/>
  <c r="P918" i="128"/>
  <c r="N918" i="128"/>
  <c r="AE918" i="128" s="1"/>
  <c r="M918" i="128"/>
  <c r="L918" i="128"/>
  <c r="K918" i="128"/>
  <c r="J918" i="128"/>
  <c r="G918" i="128"/>
  <c r="F918" i="128"/>
  <c r="E918" i="128"/>
  <c r="D918" i="128"/>
  <c r="C918" i="128"/>
  <c r="P917" i="128"/>
  <c r="N917" i="128"/>
  <c r="AE917" i="128" s="1"/>
  <c r="M917" i="128"/>
  <c r="L917" i="128"/>
  <c r="K917" i="128"/>
  <c r="J917" i="128"/>
  <c r="G917" i="128"/>
  <c r="F917" i="128"/>
  <c r="E917" i="128"/>
  <c r="D917" i="128"/>
  <c r="C917" i="128"/>
  <c r="P916" i="128"/>
  <c r="N916" i="128"/>
  <c r="AE916" i="128" s="1"/>
  <c r="M916" i="128"/>
  <c r="L916" i="128"/>
  <c r="K916" i="128"/>
  <c r="J916" i="128"/>
  <c r="G916" i="128"/>
  <c r="F916" i="128"/>
  <c r="E916" i="128"/>
  <c r="D916" i="128"/>
  <c r="C916" i="128"/>
  <c r="P915" i="128"/>
  <c r="N915" i="128"/>
  <c r="AE915" i="128" s="1"/>
  <c r="M915" i="128"/>
  <c r="L915" i="128"/>
  <c r="K915" i="128"/>
  <c r="J915" i="128"/>
  <c r="G915" i="128"/>
  <c r="F915" i="128"/>
  <c r="E915" i="128"/>
  <c r="D915" i="128"/>
  <c r="C915" i="128"/>
  <c r="P914" i="128"/>
  <c r="N914" i="128"/>
  <c r="AE914" i="128" s="1"/>
  <c r="M914" i="128"/>
  <c r="L914" i="128"/>
  <c r="K914" i="128"/>
  <c r="J914" i="128"/>
  <c r="G914" i="128"/>
  <c r="F914" i="128"/>
  <c r="E914" i="128"/>
  <c r="D914" i="128"/>
  <c r="C914" i="128"/>
  <c r="P913" i="128"/>
  <c r="N913" i="128"/>
  <c r="AE913" i="128" s="1"/>
  <c r="M913" i="128"/>
  <c r="L913" i="128"/>
  <c r="K913" i="128"/>
  <c r="J913" i="128"/>
  <c r="G913" i="128"/>
  <c r="F913" i="128"/>
  <c r="E913" i="128"/>
  <c r="D913" i="128"/>
  <c r="C913" i="128"/>
  <c r="M912" i="128"/>
  <c r="L912" i="128"/>
  <c r="K912" i="128"/>
  <c r="J912" i="128"/>
  <c r="G912" i="128"/>
  <c r="F912" i="128"/>
  <c r="E912" i="128"/>
  <c r="D912" i="128"/>
  <c r="C912" i="128"/>
  <c r="P910" i="128"/>
  <c r="N910" i="128"/>
  <c r="AE910" i="128" s="1"/>
  <c r="M910" i="128"/>
  <c r="L910" i="128"/>
  <c r="K910" i="128"/>
  <c r="J910" i="128"/>
  <c r="G910" i="128"/>
  <c r="F910" i="128"/>
  <c r="E910" i="128"/>
  <c r="D910" i="128"/>
  <c r="C910" i="128"/>
  <c r="P909" i="128"/>
  <c r="N909" i="128"/>
  <c r="AE909" i="128" s="1"/>
  <c r="M909" i="128"/>
  <c r="L909" i="128"/>
  <c r="K909" i="128"/>
  <c r="J909" i="128"/>
  <c r="G909" i="128"/>
  <c r="F909" i="128"/>
  <c r="E909" i="128"/>
  <c r="D909" i="128"/>
  <c r="C909" i="128"/>
  <c r="P908" i="128"/>
  <c r="N908" i="128"/>
  <c r="AE908" i="128" s="1"/>
  <c r="M908" i="128"/>
  <c r="L908" i="128"/>
  <c r="K908" i="128"/>
  <c r="J908" i="128"/>
  <c r="G908" i="128"/>
  <c r="F908" i="128"/>
  <c r="E908" i="128"/>
  <c r="D908" i="128"/>
  <c r="C908" i="128"/>
  <c r="P907" i="128"/>
  <c r="N907" i="128"/>
  <c r="AE907" i="128" s="1"/>
  <c r="M907" i="128"/>
  <c r="L907" i="128"/>
  <c r="K907" i="128"/>
  <c r="J907" i="128"/>
  <c r="G907" i="128"/>
  <c r="F907" i="128"/>
  <c r="E907" i="128"/>
  <c r="D907" i="128"/>
  <c r="C907" i="128"/>
  <c r="P906" i="128"/>
  <c r="N906" i="128"/>
  <c r="AE906" i="128" s="1"/>
  <c r="M906" i="128"/>
  <c r="L906" i="128"/>
  <c r="K906" i="128"/>
  <c r="J906" i="128"/>
  <c r="G906" i="128"/>
  <c r="F906" i="128"/>
  <c r="E906" i="128"/>
  <c r="D906" i="128"/>
  <c r="C906" i="128"/>
  <c r="P905" i="128"/>
  <c r="N905" i="128"/>
  <c r="AE905" i="128" s="1"/>
  <c r="M905" i="128"/>
  <c r="L905" i="128"/>
  <c r="K905" i="128"/>
  <c r="J905" i="128"/>
  <c r="G905" i="128"/>
  <c r="F905" i="128"/>
  <c r="E905" i="128"/>
  <c r="D905" i="128"/>
  <c r="C905" i="128"/>
  <c r="P904" i="128"/>
  <c r="N904" i="128"/>
  <c r="AE904" i="128" s="1"/>
  <c r="M904" i="128"/>
  <c r="L904" i="128"/>
  <c r="K904" i="128"/>
  <c r="J904" i="128"/>
  <c r="G904" i="128"/>
  <c r="F904" i="128"/>
  <c r="E904" i="128"/>
  <c r="D904" i="128"/>
  <c r="C904" i="128"/>
  <c r="P903" i="128"/>
  <c r="N903" i="128"/>
  <c r="AE903" i="128" s="1"/>
  <c r="M903" i="128"/>
  <c r="L903" i="128"/>
  <c r="K903" i="128"/>
  <c r="J903" i="128"/>
  <c r="G903" i="128"/>
  <c r="F903" i="128"/>
  <c r="E903" i="128"/>
  <c r="D903" i="128"/>
  <c r="C903" i="128"/>
  <c r="P902" i="128"/>
  <c r="N902" i="128"/>
  <c r="AE902" i="128" s="1"/>
  <c r="M902" i="128"/>
  <c r="L902" i="128"/>
  <c r="K902" i="128"/>
  <c r="J902" i="128"/>
  <c r="G902" i="128"/>
  <c r="F902" i="128"/>
  <c r="E902" i="128"/>
  <c r="D902" i="128"/>
  <c r="C902" i="128"/>
  <c r="P901" i="128"/>
  <c r="N901" i="128"/>
  <c r="AE901" i="128" s="1"/>
  <c r="M901" i="128"/>
  <c r="L901" i="128"/>
  <c r="K901" i="128"/>
  <c r="J901" i="128"/>
  <c r="G901" i="128"/>
  <c r="F901" i="128"/>
  <c r="E901" i="128"/>
  <c r="D901" i="128"/>
  <c r="C901" i="128"/>
  <c r="P900" i="128"/>
  <c r="N900" i="128"/>
  <c r="AE900" i="128" s="1"/>
  <c r="M900" i="128"/>
  <c r="L900" i="128"/>
  <c r="K900" i="128"/>
  <c r="J900" i="128"/>
  <c r="G900" i="128"/>
  <c r="F900" i="128"/>
  <c r="E900" i="128"/>
  <c r="D900" i="128"/>
  <c r="C900" i="128"/>
  <c r="P899" i="128"/>
  <c r="N899" i="128"/>
  <c r="AE899" i="128" s="1"/>
  <c r="M899" i="128"/>
  <c r="L899" i="128"/>
  <c r="K899" i="128"/>
  <c r="J899" i="128"/>
  <c r="G899" i="128"/>
  <c r="F899" i="128"/>
  <c r="E899" i="128"/>
  <c r="D899" i="128"/>
  <c r="C899" i="128"/>
  <c r="P898" i="128"/>
  <c r="N898" i="128"/>
  <c r="AE898" i="128" s="1"/>
  <c r="M898" i="128"/>
  <c r="L898" i="128"/>
  <c r="K898" i="128"/>
  <c r="J898" i="128"/>
  <c r="G898" i="128"/>
  <c r="F898" i="128"/>
  <c r="E898" i="128"/>
  <c r="D898" i="128"/>
  <c r="C898" i="128"/>
  <c r="P897" i="128"/>
  <c r="N897" i="128"/>
  <c r="AE897" i="128" s="1"/>
  <c r="M897" i="128"/>
  <c r="L897" i="128"/>
  <c r="K897" i="128"/>
  <c r="J897" i="128"/>
  <c r="G897" i="128"/>
  <c r="F897" i="128"/>
  <c r="E897" i="128"/>
  <c r="D897" i="128"/>
  <c r="C897" i="128"/>
  <c r="P896" i="128"/>
  <c r="N896" i="128"/>
  <c r="AE896" i="128" s="1"/>
  <c r="M896" i="128"/>
  <c r="L896" i="128"/>
  <c r="K896" i="128"/>
  <c r="J896" i="128"/>
  <c r="G896" i="128"/>
  <c r="F896" i="128"/>
  <c r="E896" i="128"/>
  <c r="D896" i="128"/>
  <c r="C896" i="128"/>
  <c r="P895" i="128"/>
  <c r="N895" i="128"/>
  <c r="AE895" i="128" s="1"/>
  <c r="M895" i="128"/>
  <c r="L895" i="128"/>
  <c r="K895" i="128"/>
  <c r="J895" i="128"/>
  <c r="G895" i="128"/>
  <c r="F895" i="128"/>
  <c r="E895" i="128"/>
  <c r="D895" i="128"/>
  <c r="C895" i="128"/>
  <c r="P894" i="128"/>
  <c r="N894" i="128"/>
  <c r="AE894" i="128" s="1"/>
  <c r="M894" i="128"/>
  <c r="L894" i="128"/>
  <c r="K894" i="128"/>
  <c r="J894" i="128"/>
  <c r="G894" i="128"/>
  <c r="F894" i="128"/>
  <c r="E894" i="128"/>
  <c r="D894" i="128"/>
  <c r="C894" i="128"/>
  <c r="P893" i="128"/>
  <c r="N893" i="128"/>
  <c r="AE893" i="128" s="1"/>
  <c r="M893" i="128"/>
  <c r="L893" i="128"/>
  <c r="K893" i="128"/>
  <c r="J893" i="128"/>
  <c r="G893" i="128"/>
  <c r="F893" i="128"/>
  <c r="E893" i="128"/>
  <c r="D893" i="128"/>
  <c r="C893" i="128"/>
  <c r="P892" i="128"/>
  <c r="N892" i="128"/>
  <c r="AE892" i="128" s="1"/>
  <c r="M892" i="128"/>
  <c r="L892" i="128"/>
  <c r="K892" i="128"/>
  <c r="J892" i="128"/>
  <c r="G892" i="128"/>
  <c r="F892" i="128"/>
  <c r="E892" i="128"/>
  <c r="D892" i="128"/>
  <c r="C892" i="128"/>
  <c r="P891" i="128"/>
  <c r="N891" i="128"/>
  <c r="AE891" i="128" s="1"/>
  <c r="M891" i="128"/>
  <c r="L891" i="128"/>
  <c r="K891" i="128"/>
  <c r="J891" i="128"/>
  <c r="G891" i="128"/>
  <c r="F891" i="128"/>
  <c r="E891" i="128"/>
  <c r="D891" i="128"/>
  <c r="C891" i="128"/>
  <c r="P890" i="128"/>
  <c r="N890" i="128"/>
  <c r="AE890" i="128" s="1"/>
  <c r="M890" i="128"/>
  <c r="L890" i="128"/>
  <c r="K890" i="128"/>
  <c r="J890" i="128"/>
  <c r="G890" i="128"/>
  <c r="F890" i="128"/>
  <c r="E890" i="128"/>
  <c r="D890" i="128"/>
  <c r="C890" i="128"/>
  <c r="P889" i="128"/>
  <c r="N889" i="128"/>
  <c r="AE889" i="128" s="1"/>
  <c r="M889" i="128"/>
  <c r="L889" i="128"/>
  <c r="K889" i="128"/>
  <c r="J889" i="128"/>
  <c r="G889" i="128"/>
  <c r="F889" i="128"/>
  <c r="E889" i="128"/>
  <c r="D889" i="128"/>
  <c r="C889" i="128"/>
  <c r="P888" i="128"/>
  <c r="N888" i="128"/>
  <c r="AE888" i="128" s="1"/>
  <c r="M888" i="128"/>
  <c r="L888" i="128"/>
  <c r="K888" i="128"/>
  <c r="J888" i="128"/>
  <c r="G888" i="128"/>
  <c r="F888" i="128"/>
  <c r="E888" i="128"/>
  <c r="D888" i="128"/>
  <c r="C888" i="128"/>
  <c r="P887" i="128"/>
  <c r="N887" i="128"/>
  <c r="AE887" i="128" s="1"/>
  <c r="M887" i="128"/>
  <c r="L887" i="128"/>
  <c r="K887" i="128"/>
  <c r="J887" i="128"/>
  <c r="G887" i="128"/>
  <c r="F887" i="128"/>
  <c r="E887" i="128"/>
  <c r="D887" i="128"/>
  <c r="C887" i="128"/>
  <c r="P886" i="128"/>
  <c r="N886" i="128"/>
  <c r="AE886" i="128" s="1"/>
  <c r="M886" i="128"/>
  <c r="L886" i="128"/>
  <c r="K886" i="128"/>
  <c r="J886" i="128"/>
  <c r="G886" i="128"/>
  <c r="F886" i="128"/>
  <c r="E886" i="128"/>
  <c r="D886" i="128"/>
  <c r="C886" i="128"/>
  <c r="P885" i="128"/>
  <c r="N885" i="128"/>
  <c r="AE885" i="128" s="1"/>
  <c r="M885" i="128"/>
  <c r="L885" i="128"/>
  <c r="K885" i="128"/>
  <c r="J885" i="128"/>
  <c r="G885" i="128"/>
  <c r="F885" i="128"/>
  <c r="E885" i="128"/>
  <c r="D885" i="128"/>
  <c r="C885" i="128"/>
  <c r="P884" i="128"/>
  <c r="N884" i="128"/>
  <c r="AE884" i="128" s="1"/>
  <c r="M884" i="128"/>
  <c r="L884" i="128"/>
  <c r="K884" i="128"/>
  <c r="J884" i="128"/>
  <c r="G884" i="128"/>
  <c r="F884" i="128"/>
  <c r="E884" i="128"/>
  <c r="D884" i="128"/>
  <c r="C884" i="128"/>
  <c r="P883" i="128"/>
  <c r="N883" i="128"/>
  <c r="AE883" i="128" s="1"/>
  <c r="M883" i="128"/>
  <c r="L883" i="128"/>
  <c r="K883" i="128"/>
  <c r="J883" i="128"/>
  <c r="G883" i="128"/>
  <c r="F883" i="128"/>
  <c r="E883" i="128"/>
  <c r="D883" i="128"/>
  <c r="C883" i="128"/>
  <c r="P882" i="128"/>
  <c r="N882" i="128"/>
  <c r="AE882" i="128" s="1"/>
  <c r="M882" i="128"/>
  <c r="L882" i="128"/>
  <c r="K882" i="128"/>
  <c r="J882" i="128"/>
  <c r="G882" i="128"/>
  <c r="F882" i="128"/>
  <c r="E882" i="128"/>
  <c r="D882" i="128"/>
  <c r="C882" i="128"/>
  <c r="P881" i="128"/>
  <c r="N881" i="128"/>
  <c r="AE881" i="128" s="1"/>
  <c r="M881" i="128"/>
  <c r="L881" i="128"/>
  <c r="K881" i="128"/>
  <c r="J881" i="128"/>
  <c r="G881" i="128"/>
  <c r="F881" i="128"/>
  <c r="E881" i="128"/>
  <c r="D881" i="128"/>
  <c r="C881" i="128"/>
  <c r="P880" i="128"/>
  <c r="N880" i="128"/>
  <c r="AE880" i="128" s="1"/>
  <c r="M880" i="128"/>
  <c r="L880" i="128"/>
  <c r="K880" i="128"/>
  <c r="J880" i="128"/>
  <c r="G880" i="128"/>
  <c r="F880" i="128"/>
  <c r="E880" i="128"/>
  <c r="D880" i="128"/>
  <c r="C880" i="128"/>
  <c r="P879" i="128"/>
  <c r="N879" i="128"/>
  <c r="AE879" i="128" s="1"/>
  <c r="M879" i="128"/>
  <c r="L879" i="128"/>
  <c r="K879" i="128"/>
  <c r="J879" i="128"/>
  <c r="G879" i="128"/>
  <c r="F879" i="128"/>
  <c r="E879" i="128"/>
  <c r="D879" i="128"/>
  <c r="C879" i="128"/>
  <c r="P878" i="128"/>
  <c r="N878" i="128"/>
  <c r="AE878" i="128" s="1"/>
  <c r="M878" i="128"/>
  <c r="L878" i="128"/>
  <c r="K878" i="128"/>
  <c r="J878" i="128"/>
  <c r="G878" i="128"/>
  <c r="F878" i="128"/>
  <c r="E878" i="128"/>
  <c r="D878" i="128"/>
  <c r="C878" i="128"/>
  <c r="P877" i="128"/>
  <c r="N877" i="128"/>
  <c r="AE877" i="128" s="1"/>
  <c r="M877" i="128"/>
  <c r="L877" i="128"/>
  <c r="K877" i="128"/>
  <c r="J877" i="128"/>
  <c r="G877" i="128"/>
  <c r="F877" i="128"/>
  <c r="E877" i="128"/>
  <c r="D877" i="128"/>
  <c r="C877" i="128"/>
  <c r="P876" i="128"/>
  <c r="N876" i="128"/>
  <c r="AE876" i="128" s="1"/>
  <c r="M876" i="128"/>
  <c r="L876" i="128"/>
  <c r="K876" i="128"/>
  <c r="J876" i="128"/>
  <c r="G876" i="128"/>
  <c r="F876" i="128"/>
  <c r="E876" i="128"/>
  <c r="D876" i="128"/>
  <c r="C876" i="128"/>
  <c r="P875" i="128"/>
  <c r="N875" i="128"/>
  <c r="AE875" i="128" s="1"/>
  <c r="M875" i="128"/>
  <c r="L875" i="128"/>
  <c r="K875" i="128"/>
  <c r="J875" i="128"/>
  <c r="G875" i="128"/>
  <c r="F875" i="128"/>
  <c r="E875" i="128"/>
  <c r="D875" i="128"/>
  <c r="C875" i="128"/>
  <c r="P874" i="128"/>
  <c r="N874" i="128"/>
  <c r="AE874" i="128" s="1"/>
  <c r="M874" i="128"/>
  <c r="L874" i="128"/>
  <c r="K874" i="128"/>
  <c r="J874" i="128"/>
  <c r="G874" i="128"/>
  <c r="F874" i="128"/>
  <c r="E874" i="128"/>
  <c r="D874" i="128"/>
  <c r="C874" i="128"/>
  <c r="P873" i="128"/>
  <c r="N873" i="128"/>
  <c r="AE873" i="128" s="1"/>
  <c r="M873" i="128"/>
  <c r="L873" i="128"/>
  <c r="K873" i="128"/>
  <c r="J873" i="128"/>
  <c r="G873" i="128"/>
  <c r="F873" i="128"/>
  <c r="E873" i="128"/>
  <c r="D873" i="128"/>
  <c r="C873" i="128"/>
  <c r="P872" i="128"/>
  <c r="N872" i="128"/>
  <c r="AE872" i="128" s="1"/>
  <c r="M872" i="128"/>
  <c r="L872" i="128"/>
  <c r="K872" i="128"/>
  <c r="J872" i="128"/>
  <c r="G872" i="128"/>
  <c r="F872" i="128"/>
  <c r="E872" i="128"/>
  <c r="D872" i="128"/>
  <c r="C872" i="128"/>
  <c r="P871" i="128"/>
  <c r="N871" i="128"/>
  <c r="AE871" i="128" s="1"/>
  <c r="M871" i="128"/>
  <c r="L871" i="128"/>
  <c r="K871" i="128"/>
  <c r="J871" i="128"/>
  <c r="G871" i="128"/>
  <c r="F871" i="128"/>
  <c r="E871" i="128"/>
  <c r="D871" i="128"/>
  <c r="C871" i="128"/>
  <c r="M870" i="128"/>
  <c r="L870" i="128"/>
  <c r="K870" i="128"/>
  <c r="J870" i="128"/>
  <c r="G870" i="128"/>
  <c r="F870" i="128"/>
  <c r="E870" i="128"/>
  <c r="D870" i="128"/>
  <c r="C870" i="128"/>
  <c r="P868" i="128"/>
  <c r="N868" i="128"/>
  <c r="AE868" i="128" s="1"/>
  <c r="M868" i="128"/>
  <c r="L868" i="128"/>
  <c r="K868" i="128"/>
  <c r="J868" i="128"/>
  <c r="G868" i="128"/>
  <c r="F868" i="128"/>
  <c r="E868" i="128"/>
  <c r="D868" i="128"/>
  <c r="C868" i="128"/>
  <c r="P867" i="128"/>
  <c r="N867" i="128"/>
  <c r="AE867" i="128" s="1"/>
  <c r="M867" i="128"/>
  <c r="L867" i="128"/>
  <c r="K867" i="128"/>
  <c r="J867" i="128"/>
  <c r="G867" i="128"/>
  <c r="F867" i="128"/>
  <c r="E867" i="128"/>
  <c r="D867" i="128"/>
  <c r="C867" i="128"/>
  <c r="P866" i="128"/>
  <c r="N866" i="128"/>
  <c r="AE866" i="128" s="1"/>
  <c r="M866" i="128"/>
  <c r="L866" i="128"/>
  <c r="K866" i="128"/>
  <c r="J866" i="128"/>
  <c r="G866" i="128"/>
  <c r="F866" i="128"/>
  <c r="E866" i="128"/>
  <c r="D866" i="128"/>
  <c r="C866" i="128"/>
  <c r="P865" i="128"/>
  <c r="N865" i="128"/>
  <c r="AE865" i="128" s="1"/>
  <c r="M865" i="128"/>
  <c r="L865" i="128"/>
  <c r="K865" i="128"/>
  <c r="J865" i="128"/>
  <c r="G865" i="128"/>
  <c r="F865" i="128"/>
  <c r="E865" i="128"/>
  <c r="D865" i="128"/>
  <c r="C865" i="128"/>
  <c r="P864" i="128"/>
  <c r="N864" i="128"/>
  <c r="AE864" i="128" s="1"/>
  <c r="M864" i="128"/>
  <c r="L864" i="128"/>
  <c r="K864" i="128"/>
  <c r="J864" i="128"/>
  <c r="G864" i="128"/>
  <c r="F864" i="128"/>
  <c r="E864" i="128"/>
  <c r="D864" i="128"/>
  <c r="C864" i="128"/>
  <c r="P863" i="128"/>
  <c r="N863" i="128"/>
  <c r="AE863" i="128" s="1"/>
  <c r="M863" i="128"/>
  <c r="L863" i="128"/>
  <c r="K863" i="128"/>
  <c r="J863" i="128"/>
  <c r="G863" i="128"/>
  <c r="F863" i="128"/>
  <c r="E863" i="128"/>
  <c r="D863" i="128"/>
  <c r="C863" i="128"/>
  <c r="P862" i="128"/>
  <c r="N862" i="128"/>
  <c r="AE862" i="128" s="1"/>
  <c r="M862" i="128"/>
  <c r="L862" i="128"/>
  <c r="K862" i="128"/>
  <c r="J862" i="128"/>
  <c r="G862" i="128"/>
  <c r="F862" i="128"/>
  <c r="E862" i="128"/>
  <c r="D862" i="128"/>
  <c r="C862" i="128"/>
  <c r="P861" i="128"/>
  <c r="N861" i="128"/>
  <c r="AE861" i="128" s="1"/>
  <c r="M861" i="128"/>
  <c r="L861" i="128"/>
  <c r="K861" i="128"/>
  <c r="J861" i="128"/>
  <c r="G861" i="128"/>
  <c r="F861" i="128"/>
  <c r="E861" i="128"/>
  <c r="D861" i="128"/>
  <c r="C861" i="128"/>
  <c r="P860" i="128"/>
  <c r="N860" i="128"/>
  <c r="AE860" i="128" s="1"/>
  <c r="M860" i="128"/>
  <c r="L860" i="128"/>
  <c r="K860" i="128"/>
  <c r="J860" i="128"/>
  <c r="G860" i="128"/>
  <c r="F860" i="128"/>
  <c r="E860" i="128"/>
  <c r="D860" i="128"/>
  <c r="C860" i="128"/>
  <c r="P859" i="128"/>
  <c r="N859" i="128"/>
  <c r="AE859" i="128" s="1"/>
  <c r="M859" i="128"/>
  <c r="L859" i="128"/>
  <c r="K859" i="128"/>
  <c r="J859" i="128"/>
  <c r="G859" i="128"/>
  <c r="F859" i="128"/>
  <c r="E859" i="128"/>
  <c r="D859" i="128"/>
  <c r="C859" i="128"/>
  <c r="P858" i="128"/>
  <c r="N858" i="128"/>
  <c r="AE858" i="128" s="1"/>
  <c r="M858" i="128"/>
  <c r="L858" i="128"/>
  <c r="K858" i="128"/>
  <c r="J858" i="128"/>
  <c r="G858" i="128"/>
  <c r="F858" i="128"/>
  <c r="E858" i="128"/>
  <c r="D858" i="128"/>
  <c r="C858" i="128"/>
  <c r="P857" i="128"/>
  <c r="N857" i="128"/>
  <c r="AE857" i="128" s="1"/>
  <c r="M857" i="128"/>
  <c r="L857" i="128"/>
  <c r="K857" i="128"/>
  <c r="J857" i="128"/>
  <c r="G857" i="128"/>
  <c r="F857" i="128"/>
  <c r="E857" i="128"/>
  <c r="D857" i="128"/>
  <c r="C857" i="128"/>
  <c r="P856" i="128"/>
  <c r="N856" i="128"/>
  <c r="AE856" i="128" s="1"/>
  <c r="M856" i="128"/>
  <c r="L856" i="128"/>
  <c r="K856" i="128"/>
  <c r="J856" i="128"/>
  <c r="G856" i="128"/>
  <c r="F856" i="128"/>
  <c r="E856" i="128"/>
  <c r="D856" i="128"/>
  <c r="C856" i="128"/>
  <c r="P855" i="128"/>
  <c r="N855" i="128"/>
  <c r="AE855" i="128" s="1"/>
  <c r="M855" i="128"/>
  <c r="L855" i="128"/>
  <c r="K855" i="128"/>
  <c r="J855" i="128"/>
  <c r="G855" i="128"/>
  <c r="F855" i="128"/>
  <c r="E855" i="128"/>
  <c r="D855" i="128"/>
  <c r="C855" i="128"/>
  <c r="P854" i="128"/>
  <c r="N854" i="128"/>
  <c r="AE854" i="128" s="1"/>
  <c r="M854" i="128"/>
  <c r="L854" i="128"/>
  <c r="K854" i="128"/>
  <c r="J854" i="128"/>
  <c r="G854" i="128"/>
  <c r="F854" i="128"/>
  <c r="E854" i="128"/>
  <c r="D854" i="128"/>
  <c r="C854" i="128"/>
  <c r="P853" i="128"/>
  <c r="N853" i="128"/>
  <c r="AE853" i="128" s="1"/>
  <c r="M853" i="128"/>
  <c r="L853" i="128"/>
  <c r="K853" i="128"/>
  <c r="J853" i="128"/>
  <c r="G853" i="128"/>
  <c r="F853" i="128"/>
  <c r="E853" i="128"/>
  <c r="D853" i="128"/>
  <c r="C853" i="128"/>
  <c r="P852" i="128"/>
  <c r="N852" i="128"/>
  <c r="AE852" i="128" s="1"/>
  <c r="M852" i="128"/>
  <c r="L852" i="128"/>
  <c r="K852" i="128"/>
  <c r="J852" i="128"/>
  <c r="G852" i="128"/>
  <c r="F852" i="128"/>
  <c r="E852" i="128"/>
  <c r="D852" i="128"/>
  <c r="C852" i="128"/>
  <c r="P851" i="128"/>
  <c r="N851" i="128"/>
  <c r="AE851" i="128" s="1"/>
  <c r="M851" i="128"/>
  <c r="L851" i="128"/>
  <c r="K851" i="128"/>
  <c r="J851" i="128"/>
  <c r="G851" i="128"/>
  <c r="F851" i="128"/>
  <c r="E851" i="128"/>
  <c r="D851" i="128"/>
  <c r="C851" i="128"/>
  <c r="P850" i="128"/>
  <c r="N850" i="128"/>
  <c r="AE850" i="128" s="1"/>
  <c r="M850" i="128"/>
  <c r="L850" i="128"/>
  <c r="K850" i="128"/>
  <c r="J850" i="128"/>
  <c r="G850" i="128"/>
  <c r="F850" i="128"/>
  <c r="E850" i="128"/>
  <c r="D850" i="128"/>
  <c r="C850" i="128"/>
  <c r="P849" i="128"/>
  <c r="N849" i="128"/>
  <c r="AE849" i="128" s="1"/>
  <c r="M849" i="128"/>
  <c r="L849" i="128"/>
  <c r="K849" i="128"/>
  <c r="J849" i="128"/>
  <c r="G849" i="128"/>
  <c r="F849" i="128"/>
  <c r="E849" i="128"/>
  <c r="D849" i="128"/>
  <c r="C849" i="128"/>
  <c r="P848" i="128"/>
  <c r="N848" i="128"/>
  <c r="AE848" i="128" s="1"/>
  <c r="M848" i="128"/>
  <c r="L848" i="128"/>
  <c r="K848" i="128"/>
  <c r="J848" i="128"/>
  <c r="G848" i="128"/>
  <c r="F848" i="128"/>
  <c r="E848" i="128"/>
  <c r="D848" i="128"/>
  <c r="C848" i="128"/>
  <c r="P847" i="128"/>
  <c r="N847" i="128"/>
  <c r="AE847" i="128" s="1"/>
  <c r="M847" i="128"/>
  <c r="L847" i="128"/>
  <c r="K847" i="128"/>
  <c r="J847" i="128"/>
  <c r="G847" i="128"/>
  <c r="F847" i="128"/>
  <c r="E847" i="128"/>
  <c r="D847" i="128"/>
  <c r="C847" i="128"/>
  <c r="P846" i="128"/>
  <c r="N846" i="128"/>
  <c r="AE846" i="128" s="1"/>
  <c r="M846" i="128"/>
  <c r="L846" i="128"/>
  <c r="K846" i="128"/>
  <c r="J846" i="128"/>
  <c r="G846" i="128"/>
  <c r="F846" i="128"/>
  <c r="E846" i="128"/>
  <c r="D846" i="128"/>
  <c r="C846" i="128"/>
  <c r="P845" i="128"/>
  <c r="N845" i="128"/>
  <c r="AE845" i="128" s="1"/>
  <c r="M845" i="128"/>
  <c r="L845" i="128"/>
  <c r="K845" i="128"/>
  <c r="J845" i="128"/>
  <c r="G845" i="128"/>
  <c r="F845" i="128"/>
  <c r="E845" i="128"/>
  <c r="D845" i="128"/>
  <c r="C845" i="128"/>
  <c r="P844" i="128"/>
  <c r="N844" i="128"/>
  <c r="AE844" i="128" s="1"/>
  <c r="M844" i="128"/>
  <c r="L844" i="128"/>
  <c r="K844" i="128"/>
  <c r="J844" i="128"/>
  <c r="G844" i="128"/>
  <c r="F844" i="128"/>
  <c r="E844" i="128"/>
  <c r="D844" i="128"/>
  <c r="C844" i="128"/>
  <c r="P843" i="128"/>
  <c r="N843" i="128"/>
  <c r="AE843" i="128" s="1"/>
  <c r="M843" i="128"/>
  <c r="L843" i="128"/>
  <c r="K843" i="128"/>
  <c r="J843" i="128"/>
  <c r="G843" i="128"/>
  <c r="F843" i="128"/>
  <c r="E843" i="128"/>
  <c r="D843" i="128"/>
  <c r="C843" i="128"/>
  <c r="P842" i="128"/>
  <c r="N842" i="128"/>
  <c r="AE842" i="128" s="1"/>
  <c r="M842" i="128"/>
  <c r="L842" i="128"/>
  <c r="K842" i="128"/>
  <c r="J842" i="128"/>
  <c r="G842" i="128"/>
  <c r="F842" i="128"/>
  <c r="E842" i="128"/>
  <c r="D842" i="128"/>
  <c r="C842" i="128"/>
  <c r="P841" i="128"/>
  <c r="N841" i="128"/>
  <c r="AE841" i="128" s="1"/>
  <c r="M841" i="128"/>
  <c r="L841" i="128"/>
  <c r="K841" i="128"/>
  <c r="J841" i="128"/>
  <c r="G841" i="128"/>
  <c r="F841" i="128"/>
  <c r="E841" i="128"/>
  <c r="D841" i="128"/>
  <c r="C841" i="128"/>
  <c r="P840" i="128"/>
  <c r="N840" i="128"/>
  <c r="AE840" i="128" s="1"/>
  <c r="M840" i="128"/>
  <c r="L840" i="128"/>
  <c r="K840" i="128"/>
  <c r="J840" i="128"/>
  <c r="G840" i="128"/>
  <c r="F840" i="128"/>
  <c r="E840" i="128"/>
  <c r="D840" i="128"/>
  <c r="C840" i="128"/>
  <c r="P839" i="128"/>
  <c r="N839" i="128"/>
  <c r="AE839" i="128" s="1"/>
  <c r="M839" i="128"/>
  <c r="L839" i="128"/>
  <c r="K839" i="128"/>
  <c r="J839" i="128"/>
  <c r="G839" i="128"/>
  <c r="F839" i="128"/>
  <c r="E839" i="128"/>
  <c r="D839" i="128"/>
  <c r="C839" i="128"/>
  <c r="P838" i="128"/>
  <c r="N838" i="128"/>
  <c r="AE838" i="128" s="1"/>
  <c r="M838" i="128"/>
  <c r="L838" i="128"/>
  <c r="K838" i="128"/>
  <c r="J838" i="128"/>
  <c r="G838" i="128"/>
  <c r="F838" i="128"/>
  <c r="E838" i="128"/>
  <c r="D838" i="128"/>
  <c r="C838" i="128"/>
  <c r="P837" i="128"/>
  <c r="N837" i="128"/>
  <c r="AE837" i="128" s="1"/>
  <c r="M837" i="128"/>
  <c r="L837" i="128"/>
  <c r="K837" i="128"/>
  <c r="J837" i="128"/>
  <c r="G837" i="128"/>
  <c r="F837" i="128"/>
  <c r="E837" i="128"/>
  <c r="D837" i="128"/>
  <c r="C837" i="128"/>
  <c r="P836" i="128"/>
  <c r="N836" i="128"/>
  <c r="AE836" i="128" s="1"/>
  <c r="M836" i="128"/>
  <c r="L836" i="128"/>
  <c r="K836" i="128"/>
  <c r="J836" i="128"/>
  <c r="G836" i="128"/>
  <c r="F836" i="128"/>
  <c r="E836" i="128"/>
  <c r="D836" i="128"/>
  <c r="C836" i="128"/>
  <c r="P835" i="128"/>
  <c r="N835" i="128"/>
  <c r="AE835" i="128" s="1"/>
  <c r="M835" i="128"/>
  <c r="L835" i="128"/>
  <c r="K835" i="128"/>
  <c r="J835" i="128"/>
  <c r="G835" i="128"/>
  <c r="F835" i="128"/>
  <c r="E835" i="128"/>
  <c r="D835" i="128"/>
  <c r="C835" i="128"/>
  <c r="P834" i="128"/>
  <c r="N834" i="128"/>
  <c r="AE834" i="128" s="1"/>
  <c r="M834" i="128"/>
  <c r="L834" i="128"/>
  <c r="K834" i="128"/>
  <c r="J834" i="128"/>
  <c r="G834" i="128"/>
  <c r="F834" i="128"/>
  <c r="E834" i="128"/>
  <c r="D834" i="128"/>
  <c r="C834" i="128"/>
  <c r="P833" i="128"/>
  <c r="N833" i="128"/>
  <c r="AE833" i="128" s="1"/>
  <c r="M833" i="128"/>
  <c r="L833" i="128"/>
  <c r="K833" i="128"/>
  <c r="J833" i="128"/>
  <c r="G833" i="128"/>
  <c r="F833" i="128"/>
  <c r="E833" i="128"/>
  <c r="D833" i="128"/>
  <c r="C833" i="128"/>
  <c r="P832" i="128"/>
  <c r="N832" i="128"/>
  <c r="AE832" i="128" s="1"/>
  <c r="M832" i="128"/>
  <c r="L832" i="128"/>
  <c r="K832" i="128"/>
  <c r="J832" i="128"/>
  <c r="G832" i="128"/>
  <c r="F832" i="128"/>
  <c r="E832" i="128"/>
  <c r="D832" i="128"/>
  <c r="C832" i="128"/>
  <c r="P831" i="128"/>
  <c r="N831" i="128"/>
  <c r="AE831" i="128" s="1"/>
  <c r="M831" i="128"/>
  <c r="L831" i="128"/>
  <c r="K831" i="128"/>
  <c r="J831" i="128"/>
  <c r="G831" i="128"/>
  <c r="F831" i="128"/>
  <c r="E831" i="128"/>
  <c r="D831" i="128"/>
  <c r="C831" i="128"/>
  <c r="P830" i="128"/>
  <c r="N830" i="128"/>
  <c r="AE830" i="128" s="1"/>
  <c r="M830" i="128"/>
  <c r="L830" i="128"/>
  <c r="K830" i="128"/>
  <c r="J830" i="128"/>
  <c r="G830" i="128"/>
  <c r="F830" i="128"/>
  <c r="E830" i="128"/>
  <c r="D830" i="128"/>
  <c r="C830" i="128"/>
  <c r="P829" i="128"/>
  <c r="N829" i="128"/>
  <c r="AE829" i="128" s="1"/>
  <c r="M829" i="128"/>
  <c r="L829" i="128"/>
  <c r="K829" i="128"/>
  <c r="J829" i="128"/>
  <c r="G829" i="128"/>
  <c r="F829" i="128"/>
  <c r="E829" i="128"/>
  <c r="D829" i="128"/>
  <c r="C829" i="128"/>
  <c r="M828" i="128"/>
  <c r="L828" i="128"/>
  <c r="K828" i="128"/>
  <c r="J828" i="128"/>
  <c r="G828" i="128"/>
  <c r="F828" i="128"/>
  <c r="E828" i="128"/>
  <c r="D828" i="128"/>
  <c r="C828" i="128"/>
  <c r="P826" i="128"/>
  <c r="N826" i="128"/>
  <c r="AE826" i="128" s="1"/>
  <c r="M826" i="128"/>
  <c r="L826" i="128"/>
  <c r="K826" i="128"/>
  <c r="J826" i="128"/>
  <c r="G826" i="128"/>
  <c r="F826" i="128"/>
  <c r="E826" i="128"/>
  <c r="D826" i="128"/>
  <c r="C826" i="128"/>
  <c r="P825" i="128"/>
  <c r="N825" i="128"/>
  <c r="AE825" i="128" s="1"/>
  <c r="M825" i="128"/>
  <c r="L825" i="128"/>
  <c r="K825" i="128"/>
  <c r="J825" i="128"/>
  <c r="G825" i="128"/>
  <c r="F825" i="128"/>
  <c r="E825" i="128"/>
  <c r="D825" i="128"/>
  <c r="C825" i="128"/>
  <c r="P824" i="128"/>
  <c r="N824" i="128"/>
  <c r="AE824" i="128" s="1"/>
  <c r="M824" i="128"/>
  <c r="L824" i="128"/>
  <c r="K824" i="128"/>
  <c r="J824" i="128"/>
  <c r="G824" i="128"/>
  <c r="F824" i="128"/>
  <c r="E824" i="128"/>
  <c r="D824" i="128"/>
  <c r="C824" i="128"/>
  <c r="P823" i="128"/>
  <c r="N823" i="128"/>
  <c r="AE823" i="128" s="1"/>
  <c r="M823" i="128"/>
  <c r="L823" i="128"/>
  <c r="K823" i="128"/>
  <c r="J823" i="128"/>
  <c r="G823" i="128"/>
  <c r="F823" i="128"/>
  <c r="E823" i="128"/>
  <c r="D823" i="128"/>
  <c r="C823" i="128"/>
  <c r="P822" i="128"/>
  <c r="N822" i="128"/>
  <c r="AE822" i="128" s="1"/>
  <c r="M822" i="128"/>
  <c r="L822" i="128"/>
  <c r="K822" i="128"/>
  <c r="J822" i="128"/>
  <c r="G822" i="128"/>
  <c r="F822" i="128"/>
  <c r="E822" i="128"/>
  <c r="D822" i="128"/>
  <c r="C822" i="128"/>
  <c r="P821" i="128"/>
  <c r="N821" i="128"/>
  <c r="AE821" i="128" s="1"/>
  <c r="M821" i="128"/>
  <c r="L821" i="128"/>
  <c r="K821" i="128"/>
  <c r="J821" i="128"/>
  <c r="G821" i="128"/>
  <c r="F821" i="128"/>
  <c r="E821" i="128"/>
  <c r="D821" i="128"/>
  <c r="C821" i="128"/>
  <c r="P820" i="128"/>
  <c r="N820" i="128"/>
  <c r="AE820" i="128" s="1"/>
  <c r="M820" i="128"/>
  <c r="L820" i="128"/>
  <c r="K820" i="128"/>
  <c r="J820" i="128"/>
  <c r="G820" i="128"/>
  <c r="F820" i="128"/>
  <c r="E820" i="128"/>
  <c r="D820" i="128"/>
  <c r="C820" i="128"/>
  <c r="P819" i="128"/>
  <c r="N819" i="128"/>
  <c r="AE819" i="128" s="1"/>
  <c r="M819" i="128"/>
  <c r="L819" i="128"/>
  <c r="K819" i="128"/>
  <c r="J819" i="128"/>
  <c r="G819" i="128"/>
  <c r="F819" i="128"/>
  <c r="E819" i="128"/>
  <c r="D819" i="128"/>
  <c r="C819" i="128"/>
  <c r="P818" i="128"/>
  <c r="N818" i="128"/>
  <c r="AE818" i="128" s="1"/>
  <c r="M818" i="128"/>
  <c r="L818" i="128"/>
  <c r="K818" i="128"/>
  <c r="J818" i="128"/>
  <c r="G818" i="128"/>
  <c r="F818" i="128"/>
  <c r="E818" i="128"/>
  <c r="D818" i="128"/>
  <c r="C818" i="128"/>
  <c r="P817" i="128"/>
  <c r="N817" i="128"/>
  <c r="AE817" i="128" s="1"/>
  <c r="M817" i="128"/>
  <c r="L817" i="128"/>
  <c r="K817" i="128"/>
  <c r="J817" i="128"/>
  <c r="G817" i="128"/>
  <c r="F817" i="128"/>
  <c r="E817" i="128"/>
  <c r="D817" i="128"/>
  <c r="C817" i="128"/>
  <c r="P816" i="128"/>
  <c r="N816" i="128"/>
  <c r="AE816" i="128" s="1"/>
  <c r="M816" i="128"/>
  <c r="L816" i="128"/>
  <c r="K816" i="128"/>
  <c r="J816" i="128"/>
  <c r="G816" i="128"/>
  <c r="F816" i="128"/>
  <c r="E816" i="128"/>
  <c r="D816" i="128"/>
  <c r="C816" i="128"/>
  <c r="P815" i="128"/>
  <c r="N815" i="128"/>
  <c r="AE815" i="128" s="1"/>
  <c r="M815" i="128"/>
  <c r="L815" i="128"/>
  <c r="K815" i="128"/>
  <c r="J815" i="128"/>
  <c r="G815" i="128"/>
  <c r="F815" i="128"/>
  <c r="E815" i="128"/>
  <c r="D815" i="128"/>
  <c r="C815" i="128"/>
  <c r="P814" i="128"/>
  <c r="N814" i="128"/>
  <c r="AE814" i="128" s="1"/>
  <c r="M814" i="128"/>
  <c r="L814" i="128"/>
  <c r="K814" i="128"/>
  <c r="J814" i="128"/>
  <c r="G814" i="128"/>
  <c r="F814" i="128"/>
  <c r="E814" i="128"/>
  <c r="D814" i="128"/>
  <c r="C814" i="128"/>
  <c r="P813" i="128"/>
  <c r="N813" i="128"/>
  <c r="AE813" i="128" s="1"/>
  <c r="M813" i="128"/>
  <c r="L813" i="128"/>
  <c r="K813" i="128"/>
  <c r="J813" i="128"/>
  <c r="G813" i="128"/>
  <c r="F813" i="128"/>
  <c r="E813" i="128"/>
  <c r="D813" i="128"/>
  <c r="C813" i="128"/>
  <c r="P812" i="128"/>
  <c r="N812" i="128"/>
  <c r="AE812" i="128" s="1"/>
  <c r="M812" i="128"/>
  <c r="L812" i="128"/>
  <c r="K812" i="128"/>
  <c r="J812" i="128"/>
  <c r="G812" i="128"/>
  <c r="F812" i="128"/>
  <c r="E812" i="128"/>
  <c r="D812" i="128"/>
  <c r="C812" i="128"/>
  <c r="P811" i="128"/>
  <c r="N811" i="128"/>
  <c r="AE811" i="128" s="1"/>
  <c r="M811" i="128"/>
  <c r="L811" i="128"/>
  <c r="K811" i="128"/>
  <c r="J811" i="128"/>
  <c r="G811" i="128"/>
  <c r="F811" i="128"/>
  <c r="E811" i="128"/>
  <c r="D811" i="128"/>
  <c r="C811" i="128"/>
  <c r="P810" i="128"/>
  <c r="N810" i="128"/>
  <c r="AE810" i="128" s="1"/>
  <c r="M810" i="128"/>
  <c r="L810" i="128"/>
  <c r="K810" i="128"/>
  <c r="J810" i="128"/>
  <c r="G810" i="128"/>
  <c r="F810" i="128"/>
  <c r="E810" i="128"/>
  <c r="D810" i="128"/>
  <c r="C810" i="128"/>
  <c r="P809" i="128"/>
  <c r="N809" i="128"/>
  <c r="AE809" i="128" s="1"/>
  <c r="M809" i="128"/>
  <c r="L809" i="128"/>
  <c r="K809" i="128"/>
  <c r="J809" i="128"/>
  <c r="G809" i="128"/>
  <c r="F809" i="128"/>
  <c r="E809" i="128"/>
  <c r="D809" i="128"/>
  <c r="C809" i="128"/>
  <c r="P808" i="128"/>
  <c r="N808" i="128"/>
  <c r="AE808" i="128" s="1"/>
  <c r="M808" i="128"/>
  <c r="L808" i="128"/>
  <c r="K808" i="128"/>
  <c r="J808" i="128"/>
  <c r="G808" i="128"/>
  <c r="F808" i="128"/>
  <c r="E808" i="128"/>
  <c r="D808" i="128"/>
  <c r="C808" i="128"/>
  <c r="P807" i="128"/>
  <c r="N807" i="128"/>
  <c r="AE807" i="128" s="1"/>
  <c r="M807" i="128"/>
  <c r="L807" i="128"/>
  <c r="K807" i="128"/>
  <c r="J807" i="128"/>
  <c r="G807" i="128"/>
  <c r="F807" i="128"/>
  <c r="E807" i="128"/>
  <c r="D807" i="128"/>
  <c r="C807" i="128"/>
  <c r="P806" i="128"/>
  <c r="N806" i="128"/>
  <c r="AE806" i="128" s="1"/>
  <c r="M806" i="128"/>
  <c r="L806" i="128"/>
  <c r="K806" i="128"/>
  <c r="J806" i="128"/>
  <c r="G806" i="128"/>
  <c r="F806" i="128"/>
  <c r="E806" i="128"/>
  <c r="D806" i="128"/>
  <c r="C806" i="128"/>
  <c r="P805" i="128"/>
  <c r="N805" i="128"/>
  <c r="AE805" i="128" s="1"/>
  <c r="M805" i="128"/>
  <c r="L805" i="128"/>
  <c r="K805" i="128"/>
  <c r="J805" i="128"/>
  <c r="G805" i="128"/>
  <c r="F805" i="128"/>
  <c r="E805" i="128"/>
  <c r="D805" i="128"/>
  <c r="C805" i="128"/>
  <c r="P804" i="128"/>
  <c r="N804" i="128"/>
  <c r="AE804" i="128" s="1"/>
  <c r="M804" i="128"/>
  <c r="L804" i="128"/>
  <c r="K804" i="128"/>
  <c r="J804" i="128"/>
  <c r="G804" i="128"/>
  <c r="F804" i="128"/>
  <c r="E804" i="128"/>
  <c r="D804" i="128"/>
  <c r="C804" i="128"/>
  <c r="P803" i="128"/>
  <c r="N803" i="128"/>
  <c r="AE803" i="128" s="1"/>
  <c r="M803" i="128"/>
  <c r="L803" i="128"/>
  <c r="K803" i="128"/>
  <c r="J803" i="128"/>
  <c r="G803" i="128"/>
  <c r="F803" i="128"/>
  <c r="E803" i="128"/>
  <c r="D803" i="128"/>
  <c r="C803" i="128"/>
  <c r="P802" i="128"/>
  <c r="N802" i="128"/>
  <c r="AE802" i="128" s="1"/>
  <c r="M802" i="128"/>
  <c r="L802" i="128"/>
  <c r="K802" i="128"/>
  <c r="J802" i="128"/>
  <c r="G802" i="128"/>
  <c r="F802" i="128"/>
  <c r="E802" i="128"/>
  <c r="D802" i="128"/>
  <c r="C802" i="128"/>
  <c r="P801" i="128"/>
  <c r="N801" i="128"/>
  <c r="AE801" i="128" s="1"/>
  <c r="M801" i="128"/>
  <c r="L801" i="128"/>
  <c r="K801" i="128"/>
  <c r="J801" i="128"/>
  <c r="G801" i="128"/>
  <c r="F801" i="128"/>
  <c r="E801" i="128"/>
  <c r="D801" i="128"/>
  <c r="C801" i="128"/>
  <c r="P800" i="128"/>
  <c r="N800" i="128"/>
  <c r="AE800" i="128" s="1"/>
  <c r="M800" i="128"/>
  <c r="L800" i="128"/>
  <c r="K800" i="128"/>
  <c r="J800" i="128"/>
  <c r="G800" i="128"/>
  <c r="F800" i="128"/>
  <c r="E800" i="128"/>
  <c r="D800" i="128"/>
  <c r="C800" i="128"/>
  <c r="P799" i="128"/>
  <c r="N799" i="128"/>
  <c r="AE799" i="128" s="1"/>
  <c r="M799" i="128"/>
  <c r="L799" i="128"/>
  <c r="K799" i="128"/>
  <c r="J799" i="128"/>
  <c r="G799" i="128"/>
  <c r="F799" i="128"/>
  <c r="E799" i="128"/>
  <c r="D799" i="128"/>
  <c r="C799" i="128"/>
  <c r="P798" i="128"/>
  <c r="N798" i="128"/>
  <c r="AE798" i="128" s="1"/>
  <c r="M798" i="128"/>
  <c r="L798" i="128"/>
  <c r="K798" i="128"/>
  <c r="J798" i="128"/>
  <c r="G798" i="128"/>
  <c r="F798" i="128"/>
  <c r="E798" i="128"/>
  <c r="D798" i="128"/>
  <c r="C798" i="128"/>
  <c r="P797" i="128"/>
  <c r="N797" i="128"/>
  <c r="AE797" i="128" s="1"/>
  <c r="M797" i="128"/>
  <c r="L797" i="128"/>
  <c r="K797" i="128"/>
  <c r="J797" i="128"/>
  <c r="G797" i="128"/>
  <c r="F797" i="128"/>
  <c r="E797" i="128"/>
  <c r="D797" i="128"/>
  <c r="C797" i="128"/>
  <c r="P796" i="128"/>
  <c r="N796" i="128"/>
  <c r="AE796" i="128" s="1"/>
  <c r="M796" i="128"/>
  <c r="L796" i="128"/>
  <c r="K796" i="128"/>
  <c r="J796" i="128"/>
  <c r="G796" i="128"/>
  <c r="F796" i="128"/>
  <c r="E796" i="128"/>
  <c r="D796" i="128"/>
  <c r="C796" i="128"/>
  <c r="P795" i="128"/>
  <c r="N795" i="128"/>
  <c r="AE795" i="128" s="1"/>
  <c r="M795" i="128"/>
  <c r="L795" i="128"/>
  <c r="K795" i="128"/>
  <c r="J795" i="128"/>
  <c r="G795" i="128"/>
  <c r="F795" i="128"/>
  <c r="E795" i="128"/>
  <c r="D795" i="128"/>
  <c r="C795" i="128"/>
  <c r="P794" i="128"/>
  <c r="N794" i="128"/>
  <c r="AE794" i="128" s="1"/>
  <c r="M794" i="128"/>
  <c r="L794" i="128"/>
  <c r="K794" i="128"/>
  <c r="J794" i="128"/>
  <c r="G794" i="128"/>
  <c r="F794" i="128"/>
  <c r="E794" i="128"/>
  <c r="D794" i="128"/>
  <c r="C794" i="128"/>
  <c r="P793" i="128"/>
  <c r="N793" i="128"/>
  <c r="AE793" i="128" s="1"/>
  <c r="M793" i="128"/>
  <c r="L793" i="128"/>
  <c r="K793" i="128"/>
  <c r="J793" i="128"/>
  <c r="G793" i="128"/>
  <c r="F793" i="128"/>
  <c r="E793" i="128"/>
  <c r="D793" i="128"/>
  <c r="C793" i="128"/>
  <c r="P792" i="128"/>
  <c r="N792" i="128"/>
  <c r="AE792" i="128" s="1"/>
  <c r="M792" i="128"/>
  <c r="L792" i="128"/>
  <c r="K792" i="128"/>
  <c r="J792" i="128"/>
  <c r="G792" i="128"/>
  <c r="F792" i="128"/>
  <c r="E792" i="128"/>
  <c r="D792" i="128"/>
  <c r="C792" i="128"/>
  <c r="P791" i="128"/>
  <c r="N791" i="128"/>
  <c r="AE791" i="128" s="1"/>
  <c r="M791" i="128"/>
  <c r="L791" i="128"/>
  <c r="K791" i="128"/>
  <c r="J791" i="128"/>
  <c r="G791" i="128"/>
  <c r="F791" i="128"/>
  <c r="E791" i="128"/>
  <c r="D791" i="128"/>
  <c r="C791" i="128"/>
  <c r="P790" i="128"/>
  <c r="N790" i="128"/>
  <c r="AE790" i="128" s="1"/>
  <c r="M790" i="128"/>
  <c r="L790" i="128"/>
  <c r="K790" i="128"/>
  <c r="J790" i="128"/>
  <c r="G790" i="128"/>
  <c r="F790" i="128"/>
  <c r="E790" i="128"/>
  <c r="D790" i="128"/>
  <c r="C790" i="128"/>
  <c r="P789" i="128"/>
  <c r="N789" i="128"/>
  <c r="AE789" i="128" s="1"/>
  <c r="M789" i="128"/>
  <c r="L789" i="128"/>
  <c r="K789" i="128"/>
  <c r="J789" i="128"/>
  <c r="G789" i="128"/>
  <c r="F789" i="128"/>
  <c r="E789" i="128"/>
  <c r="D789" i="128"/>
  <c r="C789" i="128"/>
  <c r="P788" i="128"/>
  <c r="N788" i="128"/>
  <c r="AE788" i="128" s="1"/>
  <c r="M788" i="128"/>
  <c r="L788" i="128"/>
  <c r="K788" i="128"/>
  <c r="J788" i="128"/>
  <c r="G788" i="128"/>
  <c r="F788" i="128"/>
  <c r="E788" i="128"/>
  <c r="D788" i="128"/>
  <c r="C788" i="128"/>
  <c r="P787" i="128"/>
  <c r="N787" i="128"/>
  <c r="AE787" i="128" s="1"/>
  <c r="M787" i="128"/>
  <c r="L787" i="128"/>
  <c r="K787" i="128"/>
  <c r="J787" i="128"/>
  <c r="G787" i="128"/>
  <c r="F787" i="128"/>
  <c r="E787" i="128"/>
  <c r="D787" i="128"/>
  <c r="C787" i="128"/>
  <c r="M786" i="128"/>
  <c r="L786" i="128"/>
  <c r="K786" i="128"/>
  <c r="J786" i="128"/>
  <c r="G786" i="128"/>
  <c r="F786" i="128"/>
  <c r="E786" i="128"/>
  <c r="D786" i="128"/>
  <c r="C786" i="128"/>
  <c r="P784" i="128"/>
  <c r="N784" i="128"/>
  <c r="AE784" i="128" s="1"/>
  <c r="M784" i="128"/>
  <c r="L784" i="128"/>
  <c r="K784" i="128"/>
  <c r="J784" i="128"/>
  <c r="G784" i="128"/>
  <c r="F784" i="128"/>
  <c r="E784" i="128"/>
  <c r="D784" i="128"/>
  <c r="C784" i="128"/>
  <c r="P783" i="128"/>
  <c r="N783" i="128"/>
  <c r="AE783" i="128" s="1"/>
  <c r="M783" i="128"/>
  <c r="L783" i="128"/>
  <c r="K783" i="128"/>
  <c r="J783" i="128"/>
  <c r="G783" i="128"/>
  <c r="F783" i="128"/>
  <c r="E783" i="128"/>
  <c r="D783" i="128"/>
  <c r="C783" i="128"/>
  <c r="P782" i="128"/>
  <c r="N782" i="128"/>
  <c r="AE782" i="128" s="1"/>
  <c r="M782" i="128"/>
  <c r="L782" i="128"/>
  <c r="K782" i="128"/>
  <c r="J782" i="128"/>
  <c r="G782" i="128"/>
  <c r="F782" i="128"/>
  <c r="E782" i="128"/>
  <c r="D782" i="128"/>
  <c r="C782" i="128"/>
  <c r="P781" i="128"/>
  <c r="N781" i="128"/>
  <c r="AE781" i="128" s="1"/>
  <c r="M781" i="128"/>
  <c r="L781" i="128"/>
  <c r="K781" i="128"/>
  <c r="J781" i="128"/>
  <c r="G781" i="128"/>
  <c r="F781" i="128"/>
  <c r="E781" i="128"/>
  <c r="D781" i="128"/>
  <c r="C781" i="128"/>
  <c r="P780" i="128"/>
  <c r="N780" i="128"/>
  <c r="AE780" i="128" s="1"/>
  <c r="M780" i="128"/>
  <c r="L780" i="128"/>
  <c r="K780" i="128"/>
  <c r="J780" i="128"/>
  <c r="G780" i="128"/>
  <c r="F780" i="128"/>
  <c r="E780" i="128"/>
  <c r="D780" i="128"/>
  <c r="C780" i="128"/>
  <c r="P779" i="128"/>
  <c r="N779" i="128"/>
  <c r="AE779" i="128" s="1"/>
  <c r="M779" i="128"/>
  <c r="L779" i="128"/>
  <c r="K779" i="128"/>
  <c r="J779" i="128"/>
  <c r="G779" i="128"/>
  <c r="F779" i="128"/>
  <c r="E779" i="128"/>
  <c r="D779" i="128"/>
  <c r="C779" i="128"/>
  <c r="P778" i="128"/>
  <c r="N778" i="128"/>
  <c r="AE778" i="128" s="1"/>
  <c r="M778" i="128"/>
  <c r="L778" i="128"/>
  <c r="K778" i="128"/>
  <c r="J778" i="128"/>
  <c r="G778" i="128"/>
  <c r="F778" i="128"/>
  <c r="E778" i="128"/>
  <c r="D778" i="128"/>
  <c r="C778" i="128"/>
  <c r="P777" i="128"/>
  <c r="N777" i="128"/>
  <c r="AE777" i="128" s="1"/>
  <c r="M777" i="128"/>
  <c r="L777" i="128"/>
  <c r="K777" i="128"/>
  <c r="J777" i="128"/>
  <c r="G777" i="128"/>
  <c r="F777" i="128"/>
  <c r="E777" i="128"/>
  <c r="D777" i="128"/>
  <c r="C777" i="128"/>
  <c r="P776" i="128"/>
  <c r="N776" i="128"/>
  <c r="AE776" i="128" s="1"/>
  <c r="M776" i="128"/>
  <c r="L776" i="128"/>
  <c r="K776" i="128"/>
  <c r="J776" i="128"/>
  <c r="G776" i="128"/>
  <c r="F776" i="128"/>
  <c r="E776" i="128"/>
  <c r="D776" i="128"/>
  <c r="C776" i="128"/>
  <c r="P775" i="128"/>
  <c r="N775" i="128"/>
  <c r="AE775" i="128" s="1"/>
  <c r="M775" i="128"/>
  <c r="L775" i="128"/>
  <c r="K775" i="128"/>
  <c r="J775" i="128"/>
  <c r="G775" i="128"/>
  <c r="F775" i="128"/>
  <c r="E775" i="128"/>
  <c r="D775" i="128"/>
  <c r="C775" i="128"/>
  <c r="P774" i="128"/>
  <c r="N774" i="128"/>
  <c r="AE774" i="128" s="1"/>
  <c r="M774" i="128"/>
  <c r="L774" i="128"/>
  <c r="K774" i="128"/>
  <c r="J774" i="128"/>
  <c r="G774" i="128"/>
  <c r="F774" i="128"/>
  <c r="E774" i="128"/>
  <c r="D774" i="128"/>
  <c r="C774" i="128"/>
  <c r="P773" i="128"/>
  <c r="N773" i="128"/>
  <c r="AE773" i="128" s="1"/>
  <c r="M773" i="128"/>
  <c r="L773" i="128"/>
  <c r="K773" i="128"/>
  <c r="J773" i="128"/>
  <c r="G773" i="128"/>
  <c r="F773" i="128"/>
  <c r="E773" i="128"/>
  <c r="D773" i="128"/>
  <c r="C773" i="128"/>
  <c r="P772" i="128"/>
  <c r="N772" i="128"/>
  <c r="AE772" i="128" s="1"/>
  <c r="M772" i="128"/>
  <c r="L772" i="128"/>
  <c r="K772" i="128"/>
  <c r="J772" i="128"/>
  <c r="G772" i="128"/>
  <c r="F772" i="128"/>
  <c r="E772" i="128"/>
  <c r="D772" i="128"/>
  <c r="C772" i="128"/>
  <c r="P771" i="128"/>
  <c r="N771" i="128"/>
  <c r="AE771" i="128" s="1"/>
  <c r="M771" i="128"/>
  <c r="L771" i="128"/>
  <c r="K771" i="128"/>
  <c r="J771" i="128"/>
  <c r="G771" i="128"/>
  <c r="F771" i="128"/>
  <c r="E771" i="128"/>
  <c r="D771" i="128"/>
  <c r="C771" i="128"/>
  <c r="P770" i="128"/>
  <c r="N770" i="128"/>
  <c r="AE770" i="128" s="1"/>
  <c r="M770" i="128"/>
  <c r="L770" i="128"/>
  <c r="K770" i="128"/>
  <c r="J770" i="128"/>
  <c r="G770" i="128"/>
  <c r="F770" i="128"/>
  <c r="E770" i="128"/>
  <c r="D770" i="128"/>
  <c r="C770" i="128"/>
  <c r="P769" i="128"/>
  <c r="N769" i="128"/>
  <c r="AE769" i="128" s="1"/>
  <c r="M769" i="128"/>
  <c r="L769" i="128"/>
  <c r="K769" i="128"/>
  <c r="J769" i="128"/>
  <c r="G769" i="128"/>
  <c r="F769" i="128"/>
  <c r="E769" i="128"/>
  <c r="D769" i="128"/>
  <c r="C769" i="128"/>
  <c r="P768" i="128"/>
  <c r="N768" i="128"/>
  <c r="AE768" i="128" s="1"/>
  <c r="M768" i="128"/>
  <c r="L768" i="128"/>
  <c r="K768" i="128"/>
  <c r="J768" i="128"/>
  <c r="G768" i="128"/>
  <c r="F768" i="128"/>
  <c r="E768" i="128"/>
  <c r="D768" i="128"/>
  <c r="C768" i="128"/>
  <c r="P767" i="128"/>
  <c r="N767" i="128"/>
  <c r="AE767" i="128" s="1"/>
  <c r="M767" i="128"/>
  <c r="L767" i="128"/>
  <c r="K767" i="128"/>
  <c r="J767" i="128"/>
  <c r="G767" i="128"/>
  <c r="F767" i="128"/>
  <c r="E767" i="128"/>
  <c r="D767" i="128"/>
  <c r="C767" i="128"/>
  <c r="P766" i="128"/>
  <c r="N766" i="128"/>
  <c r="AE766" i="128" s="1"/>
  <c r="M766" i="128"/>
  <c r="L766" i="128"/>
  <c r="K766" i="128"/>
  <c r="J766" i="128"/>
  <c r="G766" i="128"/>
  <c r="F766" i="128"/>
  <c r="E766" i="128"/>
  <c r="D766" i="128"/>
  <c r="C766" i="128"/>
  <c r="P765" i="128"/>
  <c r="N765" i="128"/>
  <c r="AE765" i="128" s="1"/>
  <c r="M765" i="128"/>
  <c r="L765" i="128"/>
  <c r="K765" i="128"/>
  <c r="J765" i="128"/>
  <c r="G765" i="128"/>
  <c r="F765" i="128"/>
  <c r="E765" i="128"/>
  <c r="D765" i="128"/>
  <c r="C765" i="128"/>
  <c r="P764" i="128"/>
  <c r="N764" i="128"/>
  <c r="AE764" i="128" s="1"/>
  <c r="M764" i="128"/>
  <c r="L764" i="128"/>
  <c r="K764" i="128"/>
  <c r="J764" i="128"/>
  <c r="G764" i="128"/>
  <c r="F764" i="128"/>
  <c r="E764" i="128"/>
  <c r="D764" i="128"/>
  <c r="C764" i="128"/>
  <c r="P763" i="128"/>
  <c r="N763" i="128"/>
  <c r="AE763" i="128" s="1"/>
  <c r="M763" i="128"/>
  <c r="L763" i="128"/>
  <c r="K763" i="128"/>
  <c r="J763" i="128"/>
  <c r="G763" i="128"/>
  <c r="F763" i="128"/>
  <c r="E763" i="128"/>
  <c r="D763" i="128"/>
  <c r="C763" i="128"/>
  <c r="P762" i="128"/>
  <c r="N762" i="128"/>
  <c r="AE762" i="128" s="1"/>
  <c r="M762" i="128"/>
  <c r="L762" i="128"/>
  <c r="K762" i="128"/>
  <c r="J762" i="128"/>
  <c r="G762" i="128"/>
  <c r="F762" i="128"/>
  <c r="E762" i="128"/>
  <c r="D762" i="128"/>
  <c r="C762" i="128"/>
  <c r="P761" i="128"/>
  <c r="N761" i="128"/>
  <c r="AE761" i="128" s="1"/>
  <c r="M761" i="128"/>
  <c r="L761" i="128"/>
  <c r="K761" i="128"/>
  <c r="J761" i="128"/>
  <c r="G761" i="128"/>
  <c r="F761" i="128"/>
  <c r="E761" i="128"/>
  <c r="D761" i="128"/>
  <c r="C761" i="128"/>
  <c r="P760" i="128"/>
  <c r="N760" i="128"/>
  <c r="AE760" i="128" s="1"/>
  <c r="M760" i="128"/>
  <c r="L760" i="128"/>
  <c r="K760" i="128"/>
  <c r="J760" i="128"/>
  <c r="G760" i="128"/>
  <c r="F760" i="128"/>
  <c r="E760" i="128"/>
  <c r="D760" i="128"/>
  <c r="C760" i="128"/>
  <c r="P759" i="128"/>
  <c r="N759" i="128"/>
  <c r="AE759" i="128" s="1"/>
  <c r="M759" i="128"/>
  <c r="L759" i="128"/>
  <c r="K759" i="128"/>
  <c r="J759" i="128"/>
  <c r="G759" i="128"/>
  <c r="F759" i="128"/>
  <c r="E759" i="128"/>
  <c r="D759" i="128"/>
  <c r="C759" i="128"/>
  <c r="P758" i="128"/>
  <c r="N758" i="128"/>
  <c r="AE758" i="128" s="1"/>
  <c r="M758" i="128"/>
  <c r="L758" i="128"/>
  <c r="K758" i="128"/>
  <c r="J758" i="128"/>
  <c r="G758" i="128"/>
  <c r="F758" i="128"/>
  <c r="E758" i="128"/>
  <c r="D758" i="128"/>
  <c r="C758" i="128"/>
  <c r="P757" i="128"/>
  <c r="N757" i="128"/>
  <c r="AE757" i="128" s="1"/>
  <c r="M757" i="128"/>
  <c r="L757" i="128"/>
  <c r="K757" i="128"/>
  <c r="J757" i="128"/>
  <c r="G757" i="128"/>
  <c r="F757" i="128"/>
  <c r="E757" i="128"/>
  <c r="D757" i="128"/>
  <c r="C757" i="128"/>
  <c r="P756" i="128"/>
  <c r="N756" i="128"/>
  <c r="AE756" i="128" s="1"/>
  <c r="M756" i="128"/>
  <c r="L756" i="128"/>
  <c r="K756" i="128"/>
  <c r="J756" i="128"/>
  <c r="G756" i="128"/>
  <c r="F756" i="128"/>
  <c r="E756" i="128"/>
  <c r="D756" i="128"/>
  <c r="C756" i="128"/>
  <c r="P755" i="128"/>
  <c r="N755" i="128"/>
  <c r="AE755" i="128" s="1"/>
  <c r="M755" i="128"/>
  <c r="L755" i="128"/>
  <c r="K755" i="128"/>
  <c r="J755" i="128"/>
  <c r="G755" i="128"/>
  <c r="F755" i="128"/>
  <c r="E755" i="128"/>
  <c r="D755" i="128"/>
  <c r="C755" i="128"/>
  <c r="P754" i="128"/>
  <c r="N754" i="128"/>
  <c r="AE754" i="128" s="1"/>
  <c r="M754" i="128"/>
  <c r="L754" i="128"/>
  <c r="K754" i="128"/>
  <c r="J754" i="128"/>
  <c r="G754" i="128"/>
  <c r="F754" i="128"/>
  <c r="E754" i="128"/>
  <c r="D754" i="128"/>
  <c r="C754" i="128"/>
  <c r="P753" i="128"/>
  <c r="N753" i="128"/>
  <c r="AE753" i="128" s="1"/>
  <c r="M753" i="128"/>
  <c r="L753" i="128"/>
  <c r="K753" i="128"/>
  <c r="J753" i="128"/>
  <c r="G753" i="128"/>
  <c r="F753" i="128"/>
  <c r="E753" i="128"/>
  <c r="D753" i="128"/>
  <c r="C753" i="128"/>
  <c r="P752" i="128"/>
  <c r="N752" i="128"/>
  <c r="AE752" i="128" s="1"/>
  <c r="M752" i="128"/>
  <c r="L752" i="128"/>
  <c r="K752" i="128"/>
  <c r="J752" i="128"/>
  <c r="G752" i="128"/>
  <c r="F752" i="128"/>
  <c r="E752" i="128"/>
  <c r="D752" i="128"/>
  <c r="C752" i="128"/>
  <c r="P751" i="128"/>
  <c r="N751" i="128"/>
  <c r="AE751" i="128" s="1"/>
  <c r="M751" i="128"/>
  <c r="L751" i="128"/>
  <c r="K751" i="128"/>
  <c r="J751" i="128"/>
  <c r="G751" i="128"/>
  <c r="F751" i="128"/>
  <c r="E751" i="128"/>
  <c r="D751" i="128"/>
  <c r="C751" i="128"/>
  <c r="P750" i="128"/>
  <c r="N750" i="128"/>
  <c r="AE750" i="128" s="1"/>
  <c r="M750" i="128"/>
  <c r="L750" i="128"/>
  <c r="K750" i="128"/>
  <c r="J750" i="128"/>
  <c r="G750" i="128"/>
  <c r="F750" i="128"/>
  <c r="E750" i="128"/>
  <c r="D750" i="128"/>
  <c r="C750" i="128"/>
  <c r="P749" i="128"/>
  <c r="N749" i="128"/>
  <c r="AE749" i="128" s="1"/>
  <c r="M749" i="128"/>
  <c r="L749" i="128"/>
  <c r="K749" i="128"/>
  <c r="J749" i="128"/>
  <c r="G749" i="128"/>
  <c r="F749" i="128"/>
  <c r="E749" i="128"/>
  <c r="D749" i="128"/>
  <c r="C749" i="128"/>
  <c r="P748" i="128"/>
  <c r="N748" i="128"/>
  <c r="AE748" i="128" s="1"/>
  <c r="M748" i="128"/>
  <c r="L748" i="128"/>
  <c r="K748" i="128"/>
  <c r="J748" i="128"/>
  <c r="G748" i="128"/>
  <c r="F748" i="128"/>
  <c r="E748" i="128"/>
  <c r="D748" i="128"/>
  <c r="C748" i="128"/>
  <c r="P747" i="128"/>
  <c r="N747" i="128"/>
  <c r="AE747" i="128" s="1"/>
  <c r="M747" i="128"/>
  <c r="L747" i="128"/>
  <c r="K747" i="128"/>
  <c r="J747" i="128"/>
  <c r="G747" i="128"/>
  <c r="F747" i="128"/>
  <c r="E747" i="128"/>
  <c r="D747" i="128"/>
  <c r="C747" i="128"/>
  <c r="P746" i="128"/>
  <c r="N746" i="128"/>
  <c r="AE746" i="128" s="1"/>
  <c r="M746" i="128"/>
  <c r="L746" i="128"/>
  <c r="K746" i="128"/>
  <c r="J746" i="128"/>
  <c r="G746" i="128"/>
  <c r="F746" i="128"/>
  <c r="E746" i="128"/>
  <c r="D746" i="128"/>
  <c r="C746" i="128"/>
  <c r="P745" i="128"/>
  <c r="N745" i="128"/>
  <c r="AE745" i="128" s="1"/>
  <c r="M745" i="128"/>
  <c r="L745" i="128"/>
  <c r="K745" i="128"/>
  <c r="J745" i="128"/>
  <c r="G745" i="128"/>
  <c r="F745" i="128"/>
  <c r="E745" i="128"/>
  <c r="D745" i="128"/>
  <c r="C745" i="128"/>
  <c r="M744" i="128"/>
  <c r="L744" i="128"/>
  <c r="K744" i="128"/>
  <c r="J744" i="128"/>
  <c r="G744" i="128"/>
  <c r="F744" i="128"/>
  <c r="E744" i="128"/>
  <c r="D744" i="128"/>
  <c r="C744" i="128"/>
  <c r="P742" i="128"/>
  <c r="N742" i="128"/>
  <c r="AE742" i="128" s="1"/>
  <c r="M742" i="128"/>
  <c r="L742" i="128"/>
  <c r="K742" i="128"/>
  <c r="J742" i="128"/>
  <c r="G742" i="128"/>
  <c r="F742" i="128"/>
  <c r="E742" i="128"/>
  <c r="D742" i="128"/>
  <c r="C742" i="128"/>
  <c r="P741" i="128"/>
  <c r="N741" i="128"/>
  <c r="AE741" i="128" s="1"/>
  <c r="M741" i="128"/>
  <c r="L741" i="128"/>
  <c r="K741" i="128"/>
  <c r="J741" i="128"/>
  <c r="G741" i="128"/>
  <c r="F741" i="128"/>
  <c r="E741" i="128"/>
  <c r="D741" i="128"/>
  <c r="C741" i="128"/>
  <c r="P740" i="128"/>
  <c r="N740" i="128"/>
  <c r="AE740" i="128" s="1"/>
  <c r="M740" i="128"/>
  <c r="L740" i="128"/>
  <c r="K740" i="128"/>
  <c r="J740" i="128"/>
  <c r="G740" i="128"/>
  <c r="F740" i="128"/>
  <c r="E740" i="128"/>
  <c r="D740" i="128"/>
  <c r="C740" i="128"/>
  <c r="P739" i="128"/>
  <c r="N739" i="128"/>
  <c r="AE739" i="128" s="1"/>
  <c r="M739" i="128"/>
  <c r="L739" i="128"/>
  <c r="K739" i="128"/>
  <c r="J739" i="128"/>
  <c r="G739" i="128"/>
  <c r="F739" i="128"/>
  <c r="E739" i="128"/>
  <c r="D739" i="128"/>
  <c r="C739" i="128"/>
  <c r="P738" i="128"/>
  <c r="N738" i="128"/>
  <c r="AE738" i="128" s="1"/>
  <c r="M738" i="128"/>
  <c r="L738" i="128"/>
  <c r="K738" i="128"/>
  <c r="J738" i="128"/>
  <c r="G738" i="128"/>
  <c r="F738" i="128"/>
  <c r="E738" i="128"/>
  <c r="D738" i="128"/>
  <c r="C738" i="128"/>
  <c r="P737" i="128"/>
  <c r="N737" i="128"/>
  <c r="AE737" i="128" s="1"/>
  <c r="M737" i="128"/>
  <c r="L737" i="128"/>
  <c r="K737" i="128"/>
  <c r="J737" i="128"/>
  <c r="G737" i="128"/>
  <c r="F737" i="128"/>
  <c r="E737" i="128"/>
  <c r="D737" i="128"/>
  <c r="C737" i="128"/>
  <c r="P736" i="128"/>
  <c r="N736" i="128"/>
  <c r="AE736" i="128" s="1"/>
  <c r="M736" i="128"/>
  <c r="L736" i="128"/>
  <c r="K736" i="128"/>
  <c r="J736" i="128"/>
  <c r="G736" i="128"/>
  <c r="F736" i="128"/>
  <c r="E736" i="128"/>
  <c r="D736" i="128"/>
  <c r="C736" i="128"/>
  <c r="P735" i="128"/>
  <c r="N735" i="128"/>
  <c r="AE735" i="128" s="1"/>
  <c r="M735" i="128"/>
  <c r="L735" i="128"/>
  <c r="K735" i="128"/>
  <c r="J735" i="128"/>
  <c r="G735" i="128"/>
  <c r="F735" i="128"/>
  <c r="E735" i="128"/>
  <c r="D735" i="128"/>
  <c r="C735" i="128"/>
  <c r="P734" i="128"/>
  <c r="N734" i="128"/>
  <c r="AE734" i="128" s="1"/>
  <c r="M734" i="128"/>
  <c r="L734" i="128"/>
  <c r="K734" i="128"/>
  <c r="J734" i="128"/>
  <c r="G734" i="128"/>
  <c r="F734" i="128"/>
  <c r="E734" i="128"/>
  <c r="D734" i="128"/>
  <c r="C734" i="128"/>
  <c r="P733" i="128"/>
  <c r="N733" i="128"/>
  <c r="AE733" i="128" s="1"/>
  <c r="M733" i="128"/>
  <c r="L733" i="128"/>
  <c r="K733" i="128"/>
  <c r="J733" i="128"/>
  <c r="G733" i="128"/>
  <c r="F733" i="128"/>
  <c r="E733" i="128"/>
  <c r="D733" i="128"/>
  <c r="C733" i="128"/>
  <c r="P732" i="128"/>
  <c r="N732" i="128"/>
  <c r="AE732" i="128" s="1"/>
  <c r="M732" i="128"/>
  <c r="L732" i="128"/>
  <c r="K732" i="128"/>
  <c r="J732" i="128"/>
  <c r="G732" i="128"/>
  <c r="F732" i="128"/>
  <c r="E732" i="128"/>
  <c r="D732" i="128"/>
  <c r="C732" i="128"/>
  <c r="P731" i="128"/>
  <c r="N731" i="128"/>
  <c r="AE731" i="128" s="1"/>
  <c r="M731" i="128"/>
  <c r="L731" i="128"/>
  <c r="K731" i="128"/>
  <c r="J731" i="128"/>
  <c r="G731" i="128"/>
  <c r="F731" i="128"/>
  <c r="E731" i="128"/>
  <c r="D731" i="128"/>
  <c r="C731" i="128"/>
  <c r="P730" i="128"/>
  <c r="N730" i="128"/>
  <c r="AE730" i="128" s="1"/>
  <c r="M730" i="128"/>
  <c r="L730" i="128"/>
  <c r="K730" i="128"/>
  <c r="J730" i="128"/>
  <c r="G730" i="128"/>
  <c r="F730" i="128"/>
  <c r="E730" i="128"/>
  <c r="D730" i="128"/>
  <c r="C730" i="128"/>
  <c r="P729" i="128"/>
  <c r="N729" i="128"/>
  <c r="AE729" i="128" s="1"/>
  <c r="M729" i="128"/>
  <c r="L729" i="128"/>
  <c r="K729" i="128"/>
  <c r="J729" i="128"/>
  <c r="G729" i="128"/>
  <c r="F729" i="128"/>
  <c r="E729" i="128"/>
  <c r="D729" i="128"/>
  <c r="C729" i="128"/>
  <c r="P728" i="128"/>
  <c r="N728" i="128"/>
  <c r="AE728" i="128" s="1"/>
  <c r="M728" i="128"/>
  <c r="L728" i="128"/>
  <c r="K728" i="128"/>
  <c r="J728" i="128"/>
  <c r="G728" i="128"/>
  <c r="F728" i="128"/>
  <c r="E728" i="128"/>
  <c r="D728" i="128"/>
  <c r="C728" i="128"/>
  <c r="P727" i="128"/>
  <c r="N727" i="128"/>
  <c r="AE727" i="128" s="1"/>
  <c r="M727" i="128"/>
  <c r="L727" i="128"/>
  <c r="K727" i="128"/>
  <c r="J727" i="128"/>
  <c r="G727" i="128"/>
  <c r="F727" i="128"/>
  <c r="E727" i="128"/>
  <c r="D727" i="128"/>
  <c r="C727" i="128"/>
  <c r="P726" i="128"/>
  <c r="N726" i="128"/>
  <c r="AE726" i="128" s="1"/>
  <c r="M726" i="128"/>
  <c r="L726" i="128"/>
  <c r="K726" i="128"/>
  <c r="J726" i="128"/>
  <c r="G726" i="128"/>
  <c r="F726" i="128"/>
  <c r="E726" i="128"/>
  <c r="D726" i="128"/>
  <c r="C726" i="128"/>
  <c r="P725" i="128"/>
  <c r="N725" i="128"/>
  <c r="AE725" i="128" s="1"/>
  <c r="M725" i="128"/>
  <c r="L725" i="128"/>
  <c r="K725" i="128"/>
  <c r="J725" i="128"/>
  <c r="G725" i="128"/>
  <c r="F725" i="128"/>
  <c r="E725" i="128"/>
  <c r="D725" i="128"/>
  <c r="C725" i="128"/>
  <c r="P724" i="128"/>
  <c r="N724" i="128"/>
  <c r="AE724" i="128" s="1"/>
  <c r="M724" i="128"/>
  <c r="L724" i="128"/>
  <c r="K724" i="128"/>
  <c r="J724" i="128"/>
  <c r="G724" i="128"/>
  <c r="F724" i="128"/>
  <c r="E724" i="128"/>
  <c r="D724" i="128"/>
  <c r="C724" i="128"/>
  <c r="P723" i="128"/>
  <c r="N723" i="128"/>
  <c r="AE723" i="128" s="1"/>
  <c r="M723" i="128"/>
  <c r="L723" i="128"/>
  <c r="K723" i="128"/>
  <c r="J723" i="128"/>
  <c r="G723" i="128"/>
  <c r="F723" i="128"/>
  <c r="E723" i="128"/>
  <c r="D723" i="128"/>
  <c r="C723" i="128"/>
  <c r="P722" i="128"/>
  <c r="N722" i="128"/>
  <c r="AE722" i="128" s="1"/>
  <c r="M722" i="128"/>
  <c r="L722" i="128"/>
  <c r="K722" i="128"/>
  <c r="J722" i="128"/>
  <c r="G722" i="128"/>
  <c r="F722" i="128"/>
  <c r="E722" i="128"/>
  <c r="D722" i="128"/>
  <c r="C722" i="128"/>
  <c r="P721" i="128"/>
  <c r="N721" i="128"/>
  <c r="AE721" i="128" s="1"/>
  <c r="M721" i="128"/>
  <c r="L721" i="128"/>
  <c r="K721" i="128"/>
  <c r="J721" i="128"/>
  <c r="G721" i="128"/>
  <c r="F721" i="128"/>
  <c r="E721" i="128"/>
  <c r="D721" i="128"/>
  <c r="C721" i="128"/>
  <c r="P720" i="128"/>
  <c r="N720" i="128"/>
  <c r="AE720" i="128" s="1"/>
  <c r="M720" i="128"/>
  <c r="L720" i="128"/>
  <c r="K720" i="128"/>
  <c r="J720" i="128"/>
  <c r="G720" i="128"/>
  <c r="F720" i="128"/>
  <c r="E720" i="128"/>
  <c r="D720" i="128"/>
  <c r="C720" i="128"/>
  <c r="P719" i="128"/>
  <c r="N719" i="128"/>
  <c r="AE719" i="128" s="1"/>
  <c r="M719" i="128"/>
  <c r="L719" i="128"/>
  <c r="K719" i="128"/>
  <c r="J719" i="128"/>
  <c r="G719" i="128"/>
  <c r="F719" i="128"/>
  <c r="E719" i="128"/>
  <c r="D719" i="128"/>
  <c r="C719" i="128"/>
  <c r="P718" i="128"/>
  <c r="N718" i="128"/>
  <c r="AE718" i="128" s="1"/>
  <c r="M718" i="128"/>
  <c r="L718" i="128"/>
  <c r="K718" i="128"/>
  <c r="J718" i="128"/>
  <c r="G718" i="128"/>
  <c r="F718" i="128"/>
  <c r="E718" i="128"/>
  <c r="D718" i="128"/>
  <c r="C718" i="128"/>
  <c r="P717" i="128"/>
  <c r="N717" i="128"/>
  <c r="AE717" i="128" s="1"/>
  <c r="M717" i="128"/>
  <c r="L717" i="128"/>
  <c r="K717" i="128"/>
  <c r="J717" i="128"/>
  <c r="G717" i="128"/>
  <c r="F717" i="128"/>
  <c r="E717" i="128"/>
  <c r="D717" i="128"/>
  <c r="C717" i="128"/>
  <c r="P716" i="128"/>
  <c r="N716" i="128"/>
  <c r="AE716" i="128" s="1"/>
  <c r="M716" i="128"/>
  <c r="L716" i="128"/>
  <c r="K716" i="128"/>
  <c r="J716" i="128"/>
  <c r="G716" i="128"/>
  <c r="F716" i="128"/>
  <c r="E716" i="128"/>
  <c r="D716" i="128"/>
  <c r="C716" i="128"/>
  <c r="P715" i="128"/>
  <c r="N715" i="128"/>
  <c r="AE715" i="128" s="1"/>
  <c r="M715" i="128"/>
  <c r="L715" i="128"/>
  <c r="K715" i="128"/>
  <c r="J715" i="128"/>
  <c r="G715" i="128"/>
  <c r="F715" i="128"/>
  <c r="E715" i="128"/>
  <c r="D715" i="128"/>
  <c r="C715" i="128"/>
  <c r="P714" i="128"/>
  <c r="N714" i="128"/>
  <c r="AE714" i="128" s="1"/>
  <c r="M714" i="128"/>
  <c r="L714" i="128"/>
  <c r="K714" i="128"/>
  <c r="J714" i="128"/>
  <c r="G714" i="128"/>
  <c r="F714" i="128"/>
  <c r="E714" i="128"/>
  <c r="D714" i="128"/>
  <c r="C714" i="128"/>
  <c r="P713" i="128"/>
  <c r="N713" i="128"/>
  <c r="AE713" i="128" s="1"/>
  <c r="M713" i="128"/>
  <c r="L713" i="128"/>
  <c r="K713" i="128"/>
  <c r="J713" i="128"/>
  <c r="G713" i="128"/>
  <c r="F713" i="128"/>
  <c r="E713" i="128"/>
  <c r="D713" i="128"/>
  <c r="C713" i="128"/>
  <c r="P712" i="128"/>
  <c r="N712" i="128"/>
  <c r="AE712" i="128" s="1"/>
  <c r="M712" i="128"/>
  <c r="L712" i="128"/>
  <c r="K712" i="128"/>
  <c r="J712" i="128"/>
  <c r="G712" i="128"/>
  <c r="F712" i="128"/>
  <c r="E712" i="128"/>
  <c r="D712" i="128"/>
  <c r="C712" i="128"/>
  <c r="P711" i="128"/>
  <c r="N711" i="128"/>
  <c r="AE711" i="128" s="1"/>
  <c r="M711" i="128"/>
  <c r="L711" i="128"/>
  <c r="K711" i="128"/>
  <c r="J711" i="128"/>
  <c r="G711" i="128"/>
  <c r="F711" i="128"/>
  <c r="E711" i="128"/>
  <c r="D711" i="128"/>
  <c r="C711" i="128"/>
  <c r="P710" i="128"/>
  <c r="N710" i="128"/>
  <c r="AE710" i="128" s="1"/>
  <c r="M710" i="128"/>
  <c r="L710" i="128"/>
  <c r="K710" i="128"/>
  <c r="J710" i="128"/>
  <c r="G710" i="128"/>
  <c r="F710" i="128"/>
  <c r="E710" i="128"/>
  <c r="D710" i="128"/>
  <c r="C710" i="128"/>
  <c r="P709" i="128"/>
  <c r="N709" i="128"/>
  <c r="AE709" i="128" s="1"/>
  <c r="M709" i="128"/>
  <c r="L709" i="128"/>
  <c r="K709" i="128"/>
  <c r="J709" i="128"/>
  <c r="G709" i="128"/>
  <c r="F709" i="128"/>
  <c r="E709" i="128"/>
  <c r="D709" i="128"/>
  <c r="C709" i="128"/>
  <c r="P708" i="128"/>
  <c r="N708" i="128"/>
  <c r="AE708" i="128" s="1"/>
  <c r="M708" i="128"/>
  <c r="L708" i="128"/>
  <c r="K708" i="128"/>
  <c r="J708" i="128"/>
  <c r="G708" i="128"/>
  <c r="F708" i="128"/>
  <c r="E708" i="128"/>
  <c r="D708" i="128"/>
  <c r="C708" i="128"/>
  <c r="P707" i="128"/>
  <c r="N707" i="128"/>
  <c r="AE707" i="128" s="1"/>
  <c r="M707" i="128"/>
  <c r="L707" i="128"/>
  <c r="K707" i="128"/>
  <c r="J707" i="128"/>
  <c r="G707" i="128"/>
  <c r="F707" i="128"/>
  <c r="E707" i="128"/>
  <c r="D707" i="128"/>
  <c r="C707" i="128"/>
  <c r="P706" i="128"/>
  <c r="N706" i="128"/>
  <c r="AE706" i="128" s="1"/>
  <c r="M706" i="128"/>
  <c r="L706" i="128"/>
  <c r="K706" i="128"/>
  <c r="J706" i="128"/>
  <c r="G706" i="128"/>
  <c r="F706" i="128"/>
  <c r="E706" i="128"/>
  <c r="D706" i="128"/>
  <c r="C706" i="128"/>
  <c r="P705" i="128"/>
  <c r="N705" i="128"/>
  <c r="AE705" i="128" s="1"/>
  <c r="M705" i="128"/>
  <c r="L705" i="128"/>
  <c r="K705" i="128"/>
  <c r="J705" i="128"/>
  <c r="G705" i="128"/>
  <c r="F705" i="128"/>
  <c r="E705" i="128"/>
  <c r="D705" i="128"/>
  <c r="C705" i="128"/>
  <c r="P704" i="128"/>
  <c r="N704" i="128"/>
  <c r="AE704" i="128" s="1"/>
  <c r="M704" i="128"/>
  <c r="L704" i="128"/>
  <c r="K704" i="128"/>
  <c r="J704" i="128"/>
  <c r="G704" i="128"/>
  <c r="F704" i="128"/>
  <c r="E704" i="128"/>
  <c r="D704" i="128"/>
  <c r="C704" i="128"/>
  <c r="P703" i="128"/>
  <c r="N703" i="128"/>
  <c r="AE703" i="128" s="1"/>
  <c r="M703" i="128"/>
  <c r="L703" i="128"/>
  <c r="K703" i="128"/>
  <c r="J703" i="128"/>
  <c r="G703" i="128"/>
  <c r="F703" i="128"/>
  <c r="E703" i="128"/>
  <c r="D703" i="128"/>
  <c r="C703" i="128"/>
  <c r="M702" i="128"/>
  <c r="L702" i="128"/>
  <c r="K702" i="128"/>
  <c r="J702" i="128"/>
  <c r="G702" i="128"/>
  <c r="F702" i="128"/>
  <c r="E702" i="128"/>
  <c r="D702" i="128"/>
  <c r="C702" i="128"/>
  <c r="P700" i="128"/>
  <c r="N700" i="128"/>
  <c r="AE700" i="128" s="1"/>
  <c r="M700" i="128"/>
  <c r="L700" i="128"/>
  <c r="K700" i="128"/>
  <c r="J700" i="128"/>
  <c r="G700" i="128"/>
  <c r="F700" i="128"/>
  <c r="E700" i="128"/>
  <c r="D700" i="128"/>
  <c r="C700" i="128"/>
  <c r="P699" i="128"/>
  <c r="N699" i="128"/>
  <c r="AE699" i="128" s="1"/>
  <c r="M699" i="128"/>
  <c r="L699" i="128"/>
  <c r="K699" i="128"/>
  <c r="J699" i="128"/>
  <c r="G699" i="128"/>
  <c r="F699" i="128"/>
  <c r="E699" i="128"/>
  <c r="D699" i="128"/>
  <c r="C699" i="128"/>
  <c r="P698" i="128"/>
  <c r="N698" i="128"/>
  <c r="AE698" i="128" s="1"/>
  <c r="M698" i="128"/>
  <c r="L698" i="128"/>
  <c r="K698" i="128"/>
  <c r="J698" i="128"/>
  <c r="G698" i="128"/>
  <c r="F698" i="128"/>
  <c r="E698" i="128"/>
  <c r="D698" i="128"/>
  <c r="C698" i="128"/>
  <c r="P697" i="128"/>
  <c r="N697" i="128"/>
  <c r="AE697" i="128" s="1"/>
  <c r="M697" i="128"/>
  <c r="L697" i="128"/>
  <c r="K697" i="128"/>
  <c r="J697" i="128"/>
  <c r="G697" i="128"/>
  <c r="F697" i="128"/>
  <c r="E697" i="128"/>
  <c r="D697" i="128"/>
  <c r="C697" i="128"/>
  <c r="P696" i="128"/>
  <c r="N696" i="128"/>
  <c r="AE696" i="128" s="1"/>
  <c r="M696" i="128"/>
  <c r="L696" i="128"/>
  <c r="K696" i="128"/>
  <c r="J696" i="128"/>
  <c r="G696" i="128"/>
  <c r="F696" i="128"/>
  <c r="E696" i="128"/>
  <c r="D696" i="128"/>
  <c r="C696" i="128"/>
  <c r="P695" i="128"/>
  <c r="N695" i="128"/>
  <c r="AE695" i="128" s="1"/>
  <c r="M695" i="128"/>
  <c r="L695" i="128"/>
  <c r="K695" i="128"/>
  <c r="J695" i="128"/>
  <c r="G695" i="128"/>
  <c r="F695" i="128"/>
  <c r="E695" i="128"/>
  <c r="D695" i="128"/>
  <c r="C695" i="128"/>
  <c r="P694" i="128"/>
  <c r="N694" i="128"/>
  <c r="AE694" i="128" s="1"/>
  <c r="M694" i="128"/>
  <c r="L694" i="128"/>
  <c r="K694" i="128"/>
  <c r="J694" i="128"/>
  <c r="G694" i="128"/>
  <c r="F694" i="128"/>
  <c r="E694" i="128"/>
  <c r="D694" i="128"/>
  <c r="C694" i="128"/>
  <c r="P693" i="128"/>
  <c r="N693" i="128"/>
  <c r="AE693" i="128" s="1"/>
  <c r="M693" i="128"/>
  <c r="L693" i="128"/>
  <c r="K693" i="128"/>
  <c r="J693" i="128"/>
  <c r="G693" i="128"/>
  <c r="F693" i="128"/>
  <c r="E693" i="128"/>
  <c r="D693" i="128"/>
  <c r="C693" i="128"/>
  <c r="P692" i="128"/>
  <c r="N692" i="128"/>
  <c r="AE692" i="128" s="1"/>
  <c r="M692" i="128"/>
  <c r="L692" i="128"/>
  <c r="K692" i="128"/>
  <c r="J692" i="128"/>
  <c r="G692" i="128"/>
  <c r="F692" i="128"/>
  <c r="E692" i="128"/>
  <c r="D692" i="128"/>
  <c r="C692" i="128"/>
  <c r="P691" i="128"/>
  <c r="N691" i="128"/>
  <c r="AE691" i="128" s="1"/>
  <c r="M691" i="128"/>
  <c r="L691" i="128"/>
  <c r="K691" i="128"/>
  <c r="J691" i="128"/>
  <c r="G691" i="128"/>
  <c r="F691" i="128"/>
  <c r="E691" i="128"/>
  <c r="D691" i="128"/>
  <c r="C691" i="128"/>
  <c r="P690" i="128"/>
  <c r="N690" i="128"/>
  <c r="AE690" i="128" s="1"/>
  <c r="M690" i="128"/>
  <c r="L690" i="128"/>
  <c r="K690" i="128"/>
  <c r="J690" i="128"/>
  <c r="G690" i="128"/>
  <c r="F690" i="128"/>
  <c r="E690" i="128"/>
  <c r="D690" i="128"/>
  <c r="C690" i="128"/>
  <c r="P689" i="128"/>
  <c r="N689" i="128"/>
  <c r="AE689" i="128" s="1"/>
  <c r="M689" i="128"/>
  <c r="L689" i="128"/>
  <c r="K689" i="128"/>
  <c r="J689" i="128"/>
  <c r="G689" i="128"/>
  <c r="F689" i="128"/>
  <c r="E689" i="128"/>
  <c r="D689" i="128"/>
  <c r="C689" i="128"/>
  <c r="P688" i="128"/>
  <c r="N688" i="128"/>
  <c r="AE688" i="128" s="1"/>
  <c r="M688" i="128"/>
  <c r="L688" i="128"/>
  <c r="K688" i="128"/>
  <c r="J688" i="128"/>
  <c r="G688" i="128"/>
  <c r="F688" i="128"/>
  <c r="E688" i="128"/>
  <c r="D688" i="128"/>
  <c r="C688" i="128"/>
  <c r="P687" i="128"/>
  <c r="N687" i="128"/>
  <c r="AE687" i="128" s="1"/>
  <c r="M687" i="128"/>
  <c r="L687" i="128"/>
  <c r="K687" i="128"/>
  <c r="J687" i="128"/>
  <c r="G687" i="128"/>
  <c r="F687" i="128"/>
  <c r="E687" i="128"/>
  <c r="D687" i="128"/>
  <c r="C687" i="128"/>
  <c r="P686" i="128"/>
  <c r="N686" i="128"/>
  <c r="AE686" i="128" s="1"/>
  <c r="M686" i="128"/>
  <c r="L686" i="128"/>
  <c r="K686" i="128"/>
  <c r="J686" i="128"/>
  <c r="G686" i="128"/>
  <c r="F686" i="128"/>
  <c r="E686" i="128"/>
  <c r="D686" i="128"/>
  <c r="C686" i="128"/>
  <c r="P685" i="128"/>
  <c r="N685" i="128"/>
  <c r="AE685" i="128" s="1"/>
  <c r="M685" i="128"/>
  <c r="L685" i="128"/>
  <c r="K685" i="128"/>
  <c r="J685" i="128"/>
  <c r="G685" i="128"/>
  <c r="F685" i="128"/>
  <c r="E685" i="128"/>
  <c r="D685" i="128"/>
  <c r="C685" i="128"/>
  <c r="P684" i="128"/>
  <c r="N684" i="128"/>
  <c r="AE684" i="128" s="1"/>
  <c r="M684" i="128"/>
  <c r="L684" i="128"/>
  <c r="K684" i="128"/>
  <c r="J684" i="128"/>
  <c r="G684" i="128"/>
  <c r="F684" i="128"/>
  <c r="E684" i="128"/>
  <c r="D684" i="128"/>
  <c r="C684" i="128"/>
  <c r="P683" i="128"/>
  <c r="N683" i="128"/>
  <c r="AE683" i="128" s="1"/>
  <c r="M683" i="128"/>
  <c r="L683" i="128"/>
  <c r="K683" i="128"/>
  <c r="J683" i="128"/>
  <c r="G683" i="128"/>
  <c r="F683" i="128"/>
  <c r="E683" i="128"/>
  <c r="D683" i="128"/>
  <c r="C683" i="128"/>
  <c r="P682" i="128"/>
  <c r="N682" i="128"/>
  <c r="AE682" i="128" s="1"/>
  <c r="M682" i="128"/>
  <c r="L682" i="128"/>
  <c r="K682" i="128"/>
  <c r="J682" i="128"/>
  <c r="G682" i="128"/>
  <c r="F682" i="128"/>
  <c r="E682" i="128"/>
  <c r="D682" i="128"/>
  <c r="C682" i="128"/>
  <c r="P681" i="128"/>
  <c r="N681" i="128"/>
  <c r="AE681" i="128" s="1"/>
  <c r="M681" i="128"/>
  <c r="L681" i="128"/>
  <c r="K681" i="128"/>
  <c r="J681" i="128"/>
  <c r="G681" i="128"/>
  <c r="F681" i="128"/>
  <c r="E681" i="128"/>
  <c r="D681" i="128"/>
  <c r="C681" i="128"/>
  <c r="P680" i="128"/>
  <c r="N680" i="128"/>
  <c r="AE680" i="128" s="1"/>
  <c r="M680" i="128"/>
  <c r="L680" i="128"/>
  <c r="K680" i="128"/>
  <c r="J680" i="128"/>
  <c r="G680" i="128"/>
  <c r="F680" i="128"/>
  <c r="E680" i="128"/>
  <c r="D680" i="128"/>
  <c r="C680" i="128"/>
  <c r="P679" i="128"/>
  <c r="N679" i="128"/>
  <c r="AE679" i="128" s="1"/>
  <c r="M679" i="128"/>
  <c r="L679" i="128"/>
  <c r="K679" i="128"/>
  <c r="J679" i="128"/>
  <c r="G679" i="128"/>
  <c r="F679" i="128"/>
  <c r="E679" i="128"/>
  <c r="D679" i="128"/>
  <c r="C679" i="128"/>
  <c r="P678" i="128"/>
  <c r="N678" i="128"/>
  <c r="AE678" i="128" s="1"/>
  <c r="M678" i="128"/>
  <c r="L678" i="128"/>
  <c r="K678" i="128"/>
  <c r="J678" i="128"/>
  <c r="G678" i="128"/>
  <c r="F678" i="128"/>
  <c r="E678" i="128"/>
  <c r="D678" i="128"/>
  <c r="C678" i="128"/>
  <c r="P677" i="128"/>
  <c r="N677" i="128"/>
  <c r="AE677" i="128" s="1"/>
  <c r="M677" i="128"/>
  <c r="L677" i="128"/>
  <c r="K677" i="128"/>
  <c r="J677" i="128"/>
  <c r="G677" i="128"/>
  <c r="F677" i="128"/>
  <c r="E677" i="128"/>
  <c r="D677" i="128"/>
  <c r="C677" i="128"/>
  <c r="P676" i="128"/>
  <c r="N676" i="128"/>
  <c r="AE676" i="128" s="1"/>
  <c r="M676" i="128"/>
  <c r="L676" i="128"/>
  <c r="K676" i="128"/>
  <c r="J676" i="128"/>
  <c r="G676" i="128"/>
  <c r="F676" i="128"/>
  <c r="E676" i="128"/>
  <c r="D676" i="128"/>
  <c r="C676" i="128"/>
  <c r="P675" i="128"/>
  <c r="N675" i="128"/>
  <c r="AE675" i="128" s="1"/>
  <c r="M675" i="128"/>
  <c r="L675" i="128"/>
  <c r="K675" i="128"/>
  <c r="J675" i="128"/>
  <c r="G675" i="128"/>
  <c r="F675" i="128"/>
  <c r="E675" i="128"/>
  <c r="D675" i="128"/>
  <c r="C675" i="128"/>
  <c r="P674" i="128"/>
  <c r="N674" i="128"/>
  <c r="AE674" i="128" s="1"/>
  <c r="M674" i="128"/>
  <c r="L674" i="128"/>
  <c r="K674" i="128"/>
  <c r="J674" i="128"/>
  <c r="G674" i="128"/>
  <c r="F674" i="128"/>
  <c r="E674" i="128"/>
  <c r="D674" i="128"/>
  <c r="C674" i="128"/>
  <c r="P673" i="128"/>
  <c r="N673" i="128"/>
  <c r="AE673" i="128" s="1"/>
  <c r="M673" i="128"/>
  <c r="L673" i="128"/>
  <c r="K673" i="128"/>
  <c r="J673" i="128"/>
  <c r="G673" i="128"/>
  <c r="F673" i="128"/>
  <c r="E673" i="128"/>
  <c r="D673" i="128"/>
  <c r="C673" i="128"/>
  <c r="P672" i="128"/>
  <c r="N672" i="128"/>
  <c r="AE672" i="128" s="1"/>
  <c r="M672" i="128"/>
  <c r="L672" i="128"/>
  <c r="K672" i="128"/>
  <c r="J672" i="128"/>
  <c r="G672" i="128"/>
  <c r="F672" i="128"/>
  <c r="E672" i="128"/>
  <c r="D672" i="128"/>
  <c r="C672" i="128"/>
  <c r="P671" i="128"/>
  <c r="N671" i="128"/>
  <c r="AE671" i="128" s="1"/>
  <c r="M671" i="128"/>
  <c r="L671" i="128"/>
  <c r="K671" i="128"/>
  <c r="J671" i="128"/>
  <c r="G671" i="128"/>
  <c r="F671" i="128"/>
  <c r="E671" i="128"/>
  <c r="D671" i="128"/>
  <c r="C671" i="128"/>
  <c r="P670" i="128"/>
  <c r="N670" i="128"/>
  <c r="AE670" i="128" s="1"/>
  <c r="M670" i="128"/>
  <c r="L670" i="128"/>
  <c r="K670" i="128"/>
  <c r="J670" i="128"/>
  <c r="G670" i="128"/>
  <c r="F670" i="128"/>
  <c r="E670" i="128"/>
  <c r="D670" i="128"/>
  <c r="C670" i="128"/>
  <c r="P669" i="128"/>
  <c r="N669" i="128"/>
  <c r="AE669" i="128" s="1"/>
  <c r="M669" i="128"/>
  <c r="L669" i="128"/>
  <c r="K669" i="128"/>
  <c r="J669" i="128"/>
  <c r="G669" i="128"/>
  <c r="F669" i="128"/>
  <c r="E669" i="128"/>
  <c r="D669" i="128"/>
  <c r="C669" i="128"/>
  <c r="P668" i="128"/>
  <c r="N668" i="128"/>
  <c r="AE668" i="128" s="1"/>
  <c r="M668" i="128"/>
  <c r="L668" i="128"/>
  <c r="K668" i="128"/>
  <c r="J668" i="128"/>
  <c r="G668" i="128"/>
  <c r="F668" i="128"/>
  <c r="E668" i="128"/>
  <c r="D668" i="128"/>
  <c r="C668" i="128"/>
  <c r="P667" i="128"/>
  <c r="N667" i="128"/>
  <c r="AE667" i="128" s="1"/>
  <c r="M667" i="128"/>
  <c r="L667" i="128"/>
  <c r="K667" i="128"/>
  <c r="J667" i="128"/>
  <c r="G667" i="128"/>
  <c r="F667" i="128"/>
  <c r="E667" i="128"/>
  <c r="D667" i="128"/>
  <c r="C667" i="128"/>
  <c r="P666" i="128"/>
  <c r="N666" i="128"/>
  <c r="AE666" i="128" s="1"/>
  <c r="M666" i="128"/>
  <c r="L666" i="128"/>
  <c r="K666" i="128"/>
  <c r="J666" i="128"/>
  <c r="G666" i="128"/>
  <c r="F666" i="128"/>
  <c r="E666" i="128"/>
  <c r="D666" i="128"/>
  <c r="C666" i="128"/>
  <c r="P665" i="128"/>
  <c r="N665" i="128"/>
  <c r="AE665" i="128" s="1"/>
  <c r="M665" i="128"/>
  <c r="L665" i="128"/>
  <c r="K665" i="128"/>
  <c r="J665" i="128"/>
  <c r="G665" i="128"/>
  <c r="F665" i="128"/>
  <c r="E665" i="128"/>
  <c r="D665" i="128"/>
  <c r="C665" i="128"/>
  <c r="P664" i="128"/>
  <c r="N664" i="128"/>
  <c r="AE664" i="128" s="1"/>
  <c r="M664" i="128"/>
  <c r="L664" i="128"/>
  <c r="K664" i="128"/>
  <c r="J664" i="128"/>
  <c r="G664" i="128"/>
  <c r="F664" i="128"/>
  <c r="E664" i="128"/>
  <c r="D664" i="128"/>
  <c r="C664" i="128"/>
  <c r="P663" i="128"/>
  <c r="N663" i="128"/>
  <c r="AE663" i="128" s="1"/>
  <c r="M663" i="128"/>
  <c r="L663" i="128"/>
  <c r="K663" i="128"/>
  <c r="J663" i="128"/>
  <c r="G663" i="128"/>
  <c r="F663" i="128"/>
  <c r="E663" i="128"/>
  <c r="D663" i="128"/>
  <c r="C663" i="128"/>
  <c r="P662" i="128"/>
  <c r="N662" i="128"/>
  <c r="AE662" i="128" s="1"/>
  <c r="M662" i="128"/>
  <c r="L662" i="128"/>
  <c r="K662" i="128"/>
  <c r="J662" i="128"/>
  <c r="G662" i="128"/>
  <c r="F662" i="128"/>
  <c r="E662" i="128"/>
  <c r="D662" i="128"/>
  <c r="C662" i="128"/>
  <c r="P661" i="128"/>
  <c r="N661" i="128"/>
  <c r="AE661" i="128" s="1"/>
  <c r="M661" i="128"/>
  <c r="L661" i="128"/>
  <c r="K661" i="128"/>
  <c r="J661" i="128"/>
  <c r="G661" i="128"/>
  <c r="F661" i="128"/>
  <c r="E661" i="128"/>
  <c r="D661" i="128"/>
  <c r="C661" i="128"/>
  <c r="M660" i="128"/>
  <c r="L660" i="128"/>
  <c r="K660" i="128"/>
  <c r="J660" i="128"/>
  <c r="G660" i="128"/>
  <c r="F660" i="128"/>
  <c r="E660" i="128"/>
  <c r="D660" i="128"/>
  <c r="C660" i="128"/>
  <c r="P658" i="128"/>
  <c r="N658" i="128"/>
  <c r="AE658" i="128" s="1"/>
  <c r="M658" i="128"/>
  <c r="L658" i="128"/>
  <c r="K658" i="128"/>
  <c r="J658" i="128"/>
  <c r="G658" i="128"/>
  <c r="F658" i="128"/>
  <c r="E658" i="128"/>
  <c r="D658" i="128"/>
  <c r="C658" i="128"/>
  <c r="P657" i="128"/>
  <c r="N657" i="128"/>
  <c r="AE657" i="128" s="1"/>
  <c r="M657" i="128"/>
  <c r="L657" i="128"/>
  <c r="K657" i="128"/>
  <c r="J657" i="128"/>
  <c r="G657" i="128"/>
  <c r="F657" i="128"/>
  <c r="E657" i="128"/>
  <c r="D657" i="128"/>
  <c r="C657" i="128"/>
  <c r="P656" i="128"/>
  <c r="N656" i="128"/>
  <c r="AE656" i="128" s="1"/>
  <c r="M656" i="128"/>
  <c r="L656" i="128"/>
  <c r="K656" i="128"/>
  <c r="J656" i="128"/>
  <c r="G656" i="128"/>
  <c r="F656" i="128"/>
  <c r="E656" i="128"/>
  <c r="D656" i="128"/>
  <c r="C656" i="128"/>
  <c r="P655" i="128"/>
  <c r="N655" i="128"/>
  <c r="AE655" i="128" s="1"/>
  <c r="M655" i="128"/>
  <c r="L655" i="128"/>
  <c r="K655" i="128"/>
  <c r="J655" i="128"/>
  <c r="G655" i="128"/>
  <c r="F655" i="128"/>
  <c r="E655" i="128"/>
  <c r="D655" i="128"/>
  <c r="C655" i="128"/>
  <c r="P654" i="128"/>
  <c r="N654" i="128"/>
  <c r="AE654" i="128" s="1"/>
  <c r="M654" i="128"/>
  <c r="L654" i="128"/>
  <c r="K654" i="128"/>
  <c r="J654" i="128"/>
  <c r="G654" i="128"/>
  <c r="F654" i="128"/>
  <c r="E654" i="128"/>
  <c r="D654" i="128"/>
  <c r="C654" i="128"/>
  <c r="P653" i="128"/>
  <c r="N653" i="128"/>
  <c r="AE653" i="128" s="1"/>
  <c r="M653" i="128"/>
  <c r="L653" i="128"/>
  <c r="K653" i="128"/>
  <c r="J653" i="128"/>
  <c r="G653" i="128"/>
  <c r="F653" i="128"/>
  <c r="E653" i="128"/>
  <c r="D653" i="128"/>
  <c r="C653" i="128"/>
  <c r="P652" i="128"/>
  <c r="N652" i="128"/>
  <c r="AE652" i="128" s="1"/>
  <c r="M652" i="128"/>
  <c r="L652" i="128"/>
  <c r="K652" i="128"/>
  <c r="J652" i="128"/>
  <c r="G652" i="128"/>
  <c r="F652" i="128"/>
  <c r="E652" i="128"/>
  <c r="D652" i="128"/>
  <c r="C652" i="128"/>
  <c r="P651" i="128"/>
  <c r="N651" i="128"/>
  <c r="AE651" i="128" s="1"/>
  <c r="M651" i="128"/>
  <c r="L651" i="128"/>
  <c r="K651" i="128"/>
  <c r="J651" i="128"/>
  <c r="G651" i="128"/>
  <c r="F651" i="128"/>
  <c r="E651" i="128"/>
  <c r="D651" i="128"/>
  <c r="C651" i="128"/>
  <c r="P650" i="128"/>
  <c r="N650" i="128"/>
  <c r="AE650" i="128" s="1"/>
  <c r="M650" i="128"/>
  <c r="L650" i="128"/>
  <c r="K650" i="128"/>
  <c r="J650" i="128"/>
  <c r="G650" i="128"/>
  <c r="F650" i="128"/>
  <c r="E650" i="128"/>
  <c r="D650" i="128"/>
  <c r="C650" i="128"/>
  <c r="P649" i="128"/>
  <c r="N649" i="128"/>
  <c r="AE649" i="128" s="1"/>
  <c r="M649" i="128"/>
  <c r="L649" i="128"/>
  <c r="K649" i="128"/>
  <c r="J649" i="128"/>
  <c r="G649" i="128"/>
  <c r="F649" i="128"/>
  <c r="E649" i="128"/>
  <c r="D649" i="128"/>
  <c r="C649" i="128"/>
  <c r="P648" i="128"/>
  <c r="N648" i="128"/>
  <c r="AE648" i="128" s="1"/>
  <c r="M648" i="128"/>
  <c r="L648" i="128"/>
  <c r="K648" i="128"/>
  <c r="J648" i="128"/>
  <c r="G648" i="128"/>
  <c r="F648" i="128"/>
  <c r="E648" i="128"/>
  <c r="D648" i="128"/>
  <c r="C648" i="128"/>
  <c r="P647" i="128"/>
  <c r="N647" i="128"/>
  <c r="AE647" i="128" s="1"/>
  <c r="M647" i="128"/>
  <c r="L647" i="128"/>
  <c r="K647" i="128"/>
  <c r="J647" i="128"/>
  <c r="G647" i="128"/>
  <c r="F647" i="128"/>
  <c r="E647" i="128"/>
  <c r="D647" i="128"/>
  <c r="C647" i="128"/>
  <c r="P646" i="128"/>
  <c r="N646" i="128"/>
  <c r="AE646" i="128" s="1"/>
  <c r="M646" i="128"/>
  <c r="L646" i="128"/>
  <c r="K646" i="128"/>
  <c r="J646" i="128"/>
  <c r="G646" i="128"/>
  <c r="F646" i="128"/>
  <c r="E646" i="128"/>
  <c r="D646" i="128"/>
  <c r="C646" i="128"/>
  <c r="P645" i="128"/>
  <c r="N645" i="128"/>
  <c r="AE645" i="128" s="1"/>
  <c r="M645" i="128"/>
  <c r="L645" i="128"/>
  <c r="K645" i="128"/>
  <c r="J645" i="128"/>
  <c r="G645" i="128"/>
  <c r="F645" i="128"/>
  <c r="E645" i="128"/>
  <c r="D645" i="128"/>
  <c r="C645" i="128"/>
  <c r="P644" i="128"/>
  <c r="N644" i="128"/>
  <c r="AE644" i="128" s="1"/>
  <c r="M644" i="128"/>
  <c r="L644" i="128"/>
  <c r="K644" i="128"/>
  <c r="J644" i="128"/>
  <c r="G644" i="128"/>
  <c r="F644" i="128"/>
  <c r="E644" i="128"/>
  <c r="D644" i="128"/>
  <c r="C644" i="128"/>
  <c r="P643" i="128"/>
  <c r="N643" i="128"/>
  <c r="AE643" i="128" s="1"/>
  <c r="M643" i="128"/>
  <c r="L643" i="128"/>
  <c r="K643" i="128"/>
  <c r="J643" i="128"/>
  <c r="G643" i="128"/>
  <c r="F643" i="128"/>
  <c r="E643" i="128"/>
  <c r="D643" i="128"/>
  <c r="C643" i="128"/>
  <c r="P642" i="128"/>
  <c r="N642" i="128"/>
  <c r="AE642" i="128" s="1"/>
  <c r="M642" i="128"/>
  <c r="L642" i="128"/>
  <c r="K642" i="128"/>
  <c r="J642" i="128"/>
  <c r="G642" i="128"/>
  <c r="F642" i="128"/>
  <c r="E642" i="128"/>
  <c r="D642" i="128"/>
  <c r="C642" i="128"/>
  <c r="P641" i="128"/>
  <c r="N641" i="128"/>
  <c r="AE641" i="128" s="1"/>
  <c r="M641" i="128"/>
  <c r="L641" i="128"/>
  <c r="K641" i="128"/>
  <c r="J641" i="128"/>
  <c r="G641" i="128"/>
  <c r="F641" i="128"/>
  <c r="E641" i="128"/>
  <c r="D641" i="128"/>
  <c r="C641" i="128"/>
  <c r="P640" i="128"/>
  <c r="N640" i="128"/>
  <c r="AE640" i="128" s="1"/>
  <c r="M640" i="128"/>
  <c r="L640" i="128"/>
  <c r="K640" i="128"/>
  <c r="J640" i="128"/>
  <c r="G640" i="128"/>
  <c r="F640" i="128"/>
  <c r="E640" i="128"/>
  <c r="D640" i="128"/>
  <c r="C640" i="128"/>
  <c r="P639" i="128"/>
  <c r="N639" i="128"/>
  <c r="AE639" i="128" s="1"/>
  <c r="M639" i="128"/>
  <c r="L639" i="128"/>
  <c r="K639" i="128"/>
  <c r="J639" i="128"/>
  <c r="G639" i="128"/>
  <c r="F639" i="128"/>
  <c r="E639" i="128"/>
  <c r="D639" i="128"/>
  <c r="C639" i="128"/>
  <c r="P638" i="128"/>
  <c r="N638" i="128"/>
  <c r="AE638" i="128" s="1"/>
  <c r="M638" i="128"/>
  <c r="L638" i="128"/>
  <c r="K638" i="128"/>
  <c r="J638" i="128"/>
  <c r="G638" i="128"/>
  <c r="F638" i="128"/>
  <c r="E638" i="128"/>
  <c r="D638" i="128"/>
  <c r="C638" i="128"/>
  <c r="P637" i="128"/>
  <c r="N637" i="128"/>
  <c r="AE637" i="128" s="1"/>
  <c r="M637" i="128"/>
  <c r="L637" i="128"/>
  <c r="K637" i="128"/>
  <c r="J637" i="128"/>
  <c r="G637" i="128"/>
  <c r="F637" i="128"/>
  <c r="E637" i="128"/>
  <c r="D637" i="128"/>
  <c r="C637" i="128"/>
  <c r="P636" i="128"/>
  <c r="N636" i="128"/>
  <c r="AE636" i="128" s="1"/>
  <c r="M636" i="128"/>
  <c r="L636" i="128"/>
  <c r="K636" i="128"/>
  <c r="J636" i="128"/>
  <c r="G636" i="128"/>
  <c r="F636" i="128"/>
  <c r="E636" i="128"/>
  <c r="D636" i="128"/>
  <c r="C636" i="128"/>
  <c r="P635" i="128"/>
  <c r="N635" i="128"/>
  <c r="AE635" i="128" s="1"/>
  <c r="M635" i="128"/>
  <c r="L635" i="128"/>
  <c r="K635" i="128"/>
  <c r="J635" i="128"/>
  <c r="G635" i="128"/>
  <c r="F635" i="128"/>
  <c r="E635" i="128"/>
  <c r="D635" i="128"/>
  <c r="C635" i="128"/>
  <c r="P634" i="128"/>
  <c r="N634" i="128"/>
  <c r="AE634" i="128" s="1"/>
  <c r="M634" i="128"/>
  <c r="L634" i="128"/>
  <c r="K634" i="128"/>
  <c r="J634" i="128"/>
  <c r="G634" i="128"/>
  <c r="F634" i="128"/>
  <c r="E634" i="128"/>
  <c r="D634" i="128"/>
  <c r="C634" i="128"/>
  <c r="P633" i="128"/>
  <c r="N633" i="128"/>
  <c r="AE633" i="128" s="1"/>
  <c r="M633" i="128"/>
  <c r="L633" i="128"/>
  <c r="K633" i="128"/>
  <c r="J633" i="128"/>
  <c r="G633" i="128"/>
  <c r="F633" i="128"/>
  <c r="E633" i="128"/>
  <c r="D633" i="128"/>
  <c r="C633" i="128"/>
  <c r="P632" i="128"/>
  <c r="N632" i="128"/>
  <c r="AE632" i="128" s="1"/>
  <c r="M632" i="128"/>
  <c r="L632" i="128"/>
  <c r="K632" i="128"/>
  <c r="J632" i="128"/>
  <c r="G632" i="128"/>
  <c r="F632" i="128"/>
  <c r="E632" i="128"/>
  <c r="D632" i="128"/>
  <c r="C632" i="128"/>
  <c r="P631" i="128"/>
  <c r="N631" i="128"/>
  <c r="AE631" i="128" s="1"/>
  <c r="M631" i="128"/>
  <c r="L631" i="128"/>
  <c r="K631" i="128"/>
  <c r="J631" i="128"/>
  <c r="G631" i="128"/>
  <c r="F631" i="128"/>
  <c r="E631" i="128"/>
  <c r="D631" i="128"/>
  <c r="C631" i="128"/>
  <c r="P630" i="128"/>
  <c r="N630" i="128"/>
  <c r="AE630" i="128" s="1"/>
  <c r="M630" i="128"/>
  <c r="L630" i="128"/>
  <c r="K630" i="128"/>
  <c r="J630" i="128"/>
  <c r="G630" i="128"/>
  <c r="F630" i="128"/>
  <c r="E630" i="128"/>
  <c r="D630" i="128"/>
  <c r="C630" i="128"/>
  <c r="P629" i="128"/>
  <c r="N629" i="128"/>
  <c r="AE629" i="128" s="1"/>
  <c r="M629" i="128"/>
  <c r="L629" i="128"/>
  <c r="K629" i="128"/>
  <c r="J629" i="128"/>
  <c r="G629" i="128"/>
  <c r="F629" i="128"/>
  <c r="E629" i="128"/>
  <c r="D629" i="128"/>
  <c r="C629" i="128"/>
  <c r="P628" i="128"/>
  <c r="N628" i="128"/>
  <c r="AE628" i="128" s="1"/>
  <c r="M628" i="128"/>
  <c r="L628" i="128"/>
  <c r="K628" i="128"/>
  <c r="J628" i="128"/>
  <c r="G628" i="128"/>
  <c r="F628" i="128"/>
  <c r="E628" i="128"/>
  <c r="D628" i="128"/>
  <c r="C628" i="128"/>
  <c r="P627" i="128"/>
  <c r="N627" i="128"/>
  <c r="AE627" i="128" s="1"/>
  <c r="M627" i="128"/>
  <c r="L627" i="128"/>
  <c r="K627" i="128"/>
  <c r="J627" i="128"/>
  <c r="G627" i="128"/>
  <c r="F627" i="128"/>
  <c r="E627" i="128"/>
  <c r="D627" i="128"/>
  <c r="C627" i="128"/>
  <c r="P626" i="128"/>
  <c r="N626" i="128"/>
  <c r="AE626" i="128" s="1"/>
  <c r="M626" i="128"/>
  <c r="L626" i="128"/>
  <c r="K626" i="128"/>
  <c r="J626" i="128"/>
  <c r="G626" i="128"/>
  <c r="F626" i="128"/>
  <c r="E626" i="128"/>
  <c r="D626" i="128"/>
  <c r="C626" i="128"/>
  <c r="P625" i="128"/>
  <c r="N625" i="128"/>
  <c r="AE625" i="128" s="1"/>
  <c r="M625" i="128"/>
  <c r="L625" i="128"/>
  <c r="K625" i="128"/>
  <c r="J625" i="128"/>
  <c r="G625" i="128"/>
  <c r="F625" i="128"/>
  <c r="E625" i="128"/>
  <c r="D625" i="128"/>
  <c r="C625" i="128"/>
  <c r="P624" i="128"/>
  <c r="N624" i="128"/>
  <c r="AE624" i="128" s="1"/>
  <c r="M624" i="128"/>
  <c r="L624" i="128"/>
  <c r="K624" i="128"/>
  <c r="J624" i="128"/>
  <c r="G624" i="128"/>
  <c r="F624" i="128"/>
  <c r="E624" i="128"/>
  <c r="D624" i="128"/>
  <c r="C624" i="128"/>
  <c r="P623" i="128"/>
  <c r="N623" i="128"/>
  <c r="AE623" i="128" s="1"/>
  <c r="M623" i="128"/>
  <c r="L623" i="128"/>
  <c r="K623" i="128"/>
  <c r="J623" i="128"/>
  <c r="G623" i="128"/>
  <c r="F623" i="128"/>
  <c r="E623" i="128"/>
  <c r="D623" i="128"/>
  <c r="C623" i="128"/>
  <c r="P622" i="128"/>
  <c r="N622" i="128"/>
  <c r="AE622" i="128" s="1"/>
  <c r="M622" i="128"/>
  <c r="L622" i="128"/>
  <c r="K622" i="128"/>
  <c r="J622" i="128"/>
  <c r="G622" i="128"/>
  <c r="F622" i="128"/>
  <c r="E622" i="128"/>
  <c r="D622" i="128"/>
  <c r="C622" i="128"/>
  <c r="P621" i="128"/>
  <c r="N621" i="128"/>
  <c r="AE621" i="128" s="1"/>
  <c r="M621" i="128"/>
  <c r="L621" i="128"/>
  <c r="K621" i="128"/>
  <c r="J621" i="128"/>
  <c r="G621" i="128"/>
  <c r="F621" i="128"/>
  <c r="E621" i="128"/>
  <c r="D621" i="128"/>
  <c r="C621" i="128"/>
  <c r="P620" i="128"/>
  <c r="N620" i="128"/>
  <c r="AE620" i="128" s="1"/>
  <c r="M620" i="128"/>
  <c r="L620" i="128"/>
  <c r="K620" i="128"/>
  <c r="J620" i="128"/>
  <c r="G620" i="128"/>
  <c r="F620" i="128"/>
  <c r="E620" i="128"/>
  <c r="D620" i="128"/>
  <c r="C620" i="128"/>
  <c r="P619" i="128"/>
  <c r="N619" i="128"/>
  <c r="AE619" i="128" s="1"/>
  <c r="M619" i="128"/>
  <c r="L619" i="128"/>
  <c r="K619" i="128"/>
  <c r="J619" i="128"/>
  <c r="G619" i="128"/>
  <c r="F619" i="128"/>
  <c r="E619" i="128"/>
  <c r="D619" i="128"/>
  <c r="C619" i="128"/>
  <c r="M618" i="128"/>
  <c r="L618" i="128"/>
  <c r="K618" i="128"/>
  <c r="J618" i="128"/>
  <c r="G618" i="128"/>
  <c r="F618" i="128"/>
  <c r="E618" i="128"/>
  <c r="D618" i="128"/>
  <c r="C618" i="128"/>
  <c r="P616" i="128"/>
  <c r="N616" i="128"/>
  <c r="AE616" i="128" s="1"/>
  <c r="M616" i="128"/>
  <c r="L616" i="128"/>
  <c r="K616" i="128"/>
  <c r="J616" i="128"/>
  <c r="G616" i="128"/>
  <c r="F616" i="128"/>
  <c r="E616" i="128"/>
  <c r="D616" i="128"/>
  <c r="C616" i="128"/>
  <c r="P615" i="128"/>
  <c r="N615" i="128"/>
  <c r="AE615" i="128" s="1"/>
  <c r="M615" i="128"/>
  <c r="L615" i="128"/>
  <c r="K615" i="128"/>
  <c r="J615" i="128"/>
  <c r="G615" i="128"/>
  <c r="F615" i="128"/>
  <c r="E615" i="128"/>
  <c r="D615" i="128"/>
  <c r="C615" i="128"/>
  <c r="P614" i="128"/>
  <c r="N614" i="128"/>
  <c r="AE614" i="128" s="1"/>
  <c r="M614" i="128"/>
  <c r="L614" i="128"/>
  <c r="K614" i="128"/>
  <c r="J614" i="128"/>
  <c r="G614" i="128"/>
  <c r="F614" i="128"/>
  <c r="E614" i="128"/>
  <c r="D614" i="128"/>
  <c r="C614" i="128"/>
  <c r="P613" i="128"/>
  <c r="N613" i="128"/>
  <c r="AE613" i="128" s="1"/>
  <c r="M613" i="128"/>
  <c r="L613" i="128"/>
  <c r="K613" i="128"/>
  <c r="J613" i="128"/>
  <c r="G613" i="128"/>
  <c r="F613" i="128"/>
  <c r="E613" i="128"/>
  <c r="D613" i="128"/>
  <c r="C613" i="128"/>
  <c r="P612" i="128"/>
  <c r="N612" i="128"/>
  <c r="AE612" i="128" s="1"/>
  <c r="M612" i="128"/>
  <c r="L612" i="128"/>
  <c r="K612" i="128"/>
  <c r="J612" i="128"/>
  <c r="G612" i="128"/>
  <c r="F612" i="128"/>
  <c r="E612" i="128"/>
  <c r="D612" i="128"/>
  <c r="C612" i="128"/>
  <c r="P611" i="128"/>
  <c r="N611" i="128"/>
  <c r="AE611" i="128" s="1"/>
  <c r="M611" i="128"/>
  <c r="L611" i="128"/>
  <c r="K611" i="128"/>
  <c r="J611" i="128"/>
  <c r="G611" i="128"/>
  <c r="F611" i="128"/>
  <c r="E611" i="128"/>
  <c r="D611" i="128"/>
  <c r="C611" i="128"/>
  <c r="P610" i="128"/>
  <c r="N610" i="128"/>
  <c r="AE610" i="128" s="1"/>
  <c r="M610" i="128"/>
  <c r="L610" i="128"/>
  <c r="K610" i="128"/>
  <c r="J610" i="128"/>
  <c r="G610" i="128"/>
  <c r="F610" i="128"/>
  <c r="E610" i="128"/>
  <c r="D610" i="128"/>
  <c r="C610" i="128"/>
  <c r="P609" i="128"/>
  <c r="N609" i="128"/>
  <c r="AE609" i="128" s="1"/>
  <c r="M609" i="128"/>
  <c r="L609" i="128"/>
  <c r="K609" i="128"/>
  <c r="J609" i="128"/>
  <c r="G609" i="128"/>
  <c r="F609" i="128"/>
  <c r="E609" i="128"/>
  <c r="D609" i="128"/>
  <c r="C609" i="128"/>
  <c r="P608" i="128"/>
  <c r="N608" i="128"/>
  <c r="AE608" i="128" s="1"/>
  <c r="M608" i="128"/>
  <c r="L608" i="128"/>
  <c r="K608" i="128"/>
  <c r="J608" i="128"/>
  <c r="G608" i="128"/>
  <c r="F608" i="128"/>
  <c r="E608" i="128"/>
  <c r="D608" i="128"/>
  <c r="C608" i="128"/>
  <c r="P607" i="128"/>
  <c r="N607" i="128"/>
  <c r="AE607" i="128" s="1"/>
  <c r="M607" i="128"/>
  <c r="L607" i="128"/>
  <c r="K607" i="128"/>
  <c r="J607" i="128"/>
  <c r="G607" i="128"/>
  <c r="F607" i="128"/>
  <c r="E607" i="128"/>
  <c r="D607" i="128"/>
  <c r="C607" i="128"/>
  <c r="P606" i="128"/>
  <c r="N606" i="128"/>
  <c r="AE606" i="128" s="1"/>
  <c r="M606" i="128"/>
  <c r="L606" i="128"/>
  <c r="K606" i="128"/>
  <c r="J606" i="128"/>
  <c r="G606" i="128"/>
  <c r="F606" i="128"/>
  <c r="E606" i="128"/>
  <c r="D606" i="128"/>
  <c r="C606" i="128"/>
  <c r="P605" i="128"/>
  <c r="N605" i="128"/>
  <c r="AE605" i="128" s="1"/>
  <c r="M605" i="128"/>
  <c r="L605" i="128"/>
  <c r="K605" i="128"/>
  <c r="J605" i="128"/>
  <c r="G605" i="128"/>
  <c r="F605" i="128"/>
  <c r="E605" i="128"/>
  <c r="D605" i="128"/>
  <c r="C605" i="128"/>
  <c r="P604" i="128"/>
  <c r="N604" i="128"/>
  <c r="AE604" i="128" s="1"/>
  <c r="M604" i="128"/>
  <c r="L604" i="128"/>
  <c r="K604" i="128"/>
  <c r="J604" i="128"/>
  <c r="G604" i="128"/>
  <c r="F604" i="128"/>
  <c r="E604" i="128"/>
  <c r="D604" i="128"/>
  <c r="C604" i="128"/>
  <c r="P603" i="128"/>
  <c r="N603" i="128"/>
  <c r="AE603" i="128" s="1"/>
  <c r="M603" i="128"/>
  <c r="L603" i="128"/>
  <c r="K603" i="128"/>
  <c r="J603" i="128"/>
  <c r="G603" i="128"/>
  <c r="F603" i="128"/>
  <c r="E603" i="128"/>
  <c r="D603" i="128"/>
  <c r="C603" i="128"/>
  <c r="P602" i="128"/>
  <c r="N602" i="128"/>
  <c r="AE602" i="128" s="1"/>
  <c r="M602" i="128"/>
  <c r="L602" i="128"/>
  <c r="K602" i="128"/>
  <c r="J602" i="128"/>
  <c r="G602" i="128"/>
  <c r="F602" i="128"/>
  <c r="E602" i="128"/>
  <c r="D602" i="128"/>
  <c r="C602" i="128"/>
  <c r="P601" i="128"/>
  <c r="N601" i="128"/>
  <c r="AE601" i="128" s="1"/>
  <c r="M601" i="128"/>
  <c r="L601" i="128"/>
  <c r="K601" i="128"/>
  <c r="J601" i="128"/>
  <c r="G601" i="128"/>
  <c r="F601" i="128"/>
  <c r="E601" i="128"/>
  <c r="D601" i="128"/>
  <c r="C601" i="128"/>
  <c r="P600" i="128"/>
  <c r="N600" i="128"/>
  <c r="AE600" i="128" s="1"/>
  <c r="M600" i="128"/>
  <c r="L600" i="128"/>
  <c r="K600" i="128"/>
  <c r="J600" i="128"/>
  <c r="G600" i="128"/>
  <c r="F600" i="128"/>
  <c r="E600" i="128"/>
  <c r="D600" i="128"/>
  <c r="C600" i="128"/>
  <c r="P599" i="128"/>
  <c r="N599" i="128"/>
  <c r="AE599" i="128" s="1"/>
  <c r="M599" i="128"/>
  <c r="L599" i="128"/>
  <c r="K599" i="128"/>
  <c r="J599" i="128"/>
  <c r="G599" i="128"/>
  <c r="F599" i="128"/>
  <c r="E599" i="128"/>
  <c r="D599" i="128"/>
  <c r="C599" i="128"/>
  <c r="P598" i="128"/>
  <c r="N598" i="128"/>
  <c r="AE598" i="128" s="1"/>
  <c r="M598" i="128"/>
  <c r="L598" i="128"/>
  <c r="K598" i="128"/>
  <c r="J598" i="128"/>
  <c r="G598" i="128"/>
  <c r="F598" i="128"/>
  <c r="E598" i="128"/>
  <c r="D598" i="128"/>
  <c r="C598" i="128"/>
  <c r="P597" i="128"/>
  <c r="N597" i="128"/>
  <c r="AE597" i="128" s="1"/>
  <c r="M597" i="128"/>
  <c r="L597" i="128"/>
  <c r="K597" i="128"/>
  <c r="J597" i="128"/>
  <c r="G597" i="128"/>
  <c r="F597" i="128"/>
  <c r="E597" i="128"/>
  <c r="D597" i="128"/>
  <c r="C597" i="128"/>
  <c r="P596" i="128"/>
  <c r="N596" i="128"/>
  <c r="AE596" i="128" s="1"/>
  <c r="M596" i="128"/>
  <c r="L596" i="128"/>
  <c r="K596" i="128"/>
  <c r="J596" i="128"/>
  <c r="G596" i="128"/>
  <c r="F596" i="128"/>
  <c r="E596" i="128"/>
  <c r="D596" i="128"/>
  <c r="C596" i="128"/>
  <c r="P595" i="128"/>
  <c r="N595" i="128"/>
  <c r="AE595" i="128" s="1"/>
  <c r="M595" i="128"/>
  <c r="L595" i="128"/>
  <c r="K595" i="128"/>
  <c r="J595" i="128"/>
  <c r="G595" i="128"/>
  <c r="F595" i="128"/>
  <c r="E595" i="128"/>
  <c r="D595" i="128"/>
  <c r="C595" i="128"/>
  <c r="P594" i="128"/>
  <c r="N594" i="128"/>
  <c r="AE594" i="128" s="1"/>
  <c r="M594" i="128"/>
  <c r="L594" i="128"/>
  <c r="K594" i="128"/>
  <c r="J594" i="128"/>
  <c r="G594" i="128"/>
  <c r="F594" i="128"/>
  <c r="E594" i="128"/>
  <c r="D594" i="128"/>
  <c r="C594" i="128"/>
  <c r="P593" i="128"/>
  <c r="N593" i="128"/>
  <c r="AE593" i="128" s="1"/>
  <c r="M593" i="128"/>
  <c r="L593" i="128"/>
  <c r="K593" i="128"/>
  <c r="J593" i="128"/>
  <c r="G593" i="128"/>
  <c r="F593" i="128"/>
  <c r="E593" i="128"/>
  <c r="D593" i="128"/>
  <c r="C593" i="128"/>
  <c r="P592" i="128"/>
  <c r="N592" i="128"/>
  <c r="AE592" i="128" s="1"/>
  <c r="M592" i="128"/>
  <c r="L592" i="128"/>
  <c r="K592" i="128"/>
  <c r="J592" i="128"/>
  <c r="G592" i="128"/>
  <c r="F592" i="128"/>
  <c r="E592" i="128"/>
  <c r="D592" i="128"/>
  <c r="C592" i="128"/>
  <c r="P591" i="128"/>
  <c r="N591" i="128"/>
  <c r="AE591" i="128" s="1"/>
  <c r="M591" i="128"/>
  <c r="L591" i="128"/>
  <c r="K591" i="128"/>
  <c r="J591" i="128"/>
  <c r="G591" i="128"/>
  <c r="F591" i="128"/>
  <c r="E591" i="128"/>
  <c r="D591" i="128"/>
  <c r="C591" i="128"/>
  <c r="P590" i="128"/>
  <c r="N590" i="128"/>
  <c r="AE590" i="128" s="1"/>
  <c r="M590" i="128"/>
  <c r="L590" i="128"/>
  <c r="K590" i="128"/>
  <c r="J590" i="128"/>
  <c r="G590" i="128"/>
  <c r="F590" i="128"/>
  <c r="E590" i="128"/>
  <c r="D590" i="128"/>
  <c r="C590" i="128"/>
  <c r="P589" i="128"/>
  <c r="N589" i="128"/>
  <c r="AE589" i="128" s="1"/>
  <c r="M589" i="128"/>
  <c r="L589" i="128"/>
  <c r="K589" i="128"/>
  <c r="J589" i="128"/>
  <c r="G589" i="128"/>
  <c r="F589" i="128"/>
  <c r="E589" i="128"/>
  <c r="D589" i="128"/>
  <c r="C589" i="128"/>
  <c r="P588" i="128"/>
  <c r="N588" i="128"/>
  <c r="AE588" i="128" s="1"/>
  <c r="M588" i="128"/>
  <c r="L588" i="128"/>
  <c r="K588" i="128"/>
  <c r="J588" i="128"/>
  <c r="G588" i="128"/>
  <c r="F588" i="128"/>
  <c r="E588" i="128"/>
  <c r="D588" i="128"/>
  <c r="C588" i="128"/>
  <c r="P587" i="128"/>
  <c r="N587" i="128"/>
  <c r="AE587" i="128" s="1"/>
  <c r="M587" i="128"/>
  <c r="L587" i="128"/>
  <c r="K587" i="128"/>
  <c r="J587" i="128"/>
  <c r="G587" i="128"/>
  <c r="F587" i="128"/>
  <c r="E587" i="128"/>
  <c r="D587" i="128"/>
  <c r="C587" i="128"/>
  <c r="P586" i="128"/>
  <c r="N586" i="128"/>
  <c r="AE586" i="128" s="1"/>
  <c r="M586" i="128"/>
  <c r="L586" i="128"/>
  <c r="K586" i="128"/>
  <c r="J586" i="128"/>
  <c r="G586" i="128"/>
  <c r="F586" i="128"/>
  <c r="E586" i="128"/>
  <c r="D586" i="128"/>
  <c r="C586" i="128"/>
  <c r="P585" i="128"/>
  <c r="N585" i="128"/>
  <c r="AE585" i="128" s="1"/>
  <c r="M585" i="128"/>
  <c r="L585" i="128"/>
  <c r="K585" i="128"/>
  <c r="J585" i="128"/>
  <c r="G585" i="128"/>
  <c r="F585" i="128"/>
  <c r="E585" i="128"/>
  <c r="D585" i="128"/>
  <c r="C585" i="128"/>
  <c r="P584" i="128"/>
  <c r="N584" i="128"/>
  <c r="AE584" i="128" s="1"/>
  <c r="M584" i="128"/>
  <c r="L584" i="128"/>
  <c r="K584" i="128"/>
  <c r="J584" i="128"/>
  <c r="G584" i="128"/>
  <c r="F584" i="128"/>
  <c r="E584" i="128"/>
  <c r="D584" i="128"/>
  <c r="C584" i="128"/>
  <c r="P583" i="128"/>
  <c r="N583" i="128"/>
  <c r="AE583" i="128" s="1"/>
  <c r="M583" i="128"/>
  <c r="L583" i="128"/>
  <c r="K583" i="128"/>
  <c r="J583" i="128"/>
  <c r="G583" i="128"/>
  <c r="F583" i="128"/>
  <c r="E583" i="128"/>
  <c r="D583" i="128"/>
  <c r="C583" i="128"/>
  <c r="P582" i="128"/>
  <c r="N582" i="128"/>
  <c r="AE582" i="128" s="1"/>
  <c r="M582" i="128"/>
  <c r="L582" i="128"/>
  <c r="K582" i="128"/>
  <c r="J582" i="128"/>
  <c r="G582" i="128"/>
  <c r="F582" i="128"/>
  <c r="E582" i="128"/>
  <c r="D582" i="128"/>
  <c r="C582" i="128"/>
  <c r="P581" i="128"/>
  <c r="N581" i="128"/>
  <c r="AE581" i="128" s="1"/>
  <c r="M581" i="128"/>
  <c r="L581" i="128"/>
  <c r="K581" i="128"/>
  <c r="J581" i="128"/>
  <c r="G581" i="128"/>
  <c r="F581" i="128"/>
  <c r="E581" i="128"/>
  <c r="D581" i="128"/>
  <c r="C581" i="128"/>
  <c r="P580" i="128"/>
  <c r="N580" i="128"/>
  <c r="AE580" i="128" s="1"/>
  <c r="M580" i="128"/>
  <c r="L580" i="128"/>
  <c r="K580" i="128"/>
  <c r="J580" i="128"/>
  <c r="G580" i="128"/>
  <c r="F580" i="128"/>
  <c r="E580" i="128"/>
  <c r="D580" i="128"/>
  <c r="C580" i="128"/>
  <c r="P579" i="128"/>
  <c r="N579" i="128"/>
  <c r="AE579" i="128" s="1"/>
  <c r="M579" i="128"/>
  <c r="L579" i="128"/>
  <c r="K579" i="128"/>
  <c r="J579" i="128"/>
  <c r="G579" i="128"/>
  <c r="F579" i="128"/>
  <c r="E579" i="128"/>
  <c r="D579" i="128"/>
  <c r="C579" i="128"/>
  <c r="P578" i="128"/>
  <c r="N578" i="128"/>
  <c r="AE578" i="128" s="1"/>
  <c r="M578" i="128"/>
  <c r="L578" i="128"/>
  <c r="K578" i="128"/>
  <c r="J578" i="128"/>
  <c r="G578" i="128"/>
  <c r="F578" i="128"/>
  <c r="E578" i="128"/>
  <c r="D578" i="128"/>
  <c r="C578" i="128"/>
  <c r="P577" i="128"/>
  <c r="N577" i="128"/>
  <c r="AE577" i="128" s="1"/>
  <c r="M577" i="128"/>
  <c r="L577" i="128"/>
  <c r="K577" i="128"/>
  <c r="J577" i="128"/>
  <c r="G577" i="128"/>
  <c r="F577" i="128"/>
  <c r="E577" i="128"/>
  <c r="D577" i="128"/>
  <c r="C577" i="128"/>
  <c r="M576" i="128"/>
  <c r="L576" i="128"/>
  <c r="K576" i="128"/>
  <c r="J576" i="128"/>
  <c r="G576" i="128"/>
  <c r="F576" i="128"/>
  <c r="E576" i="128"/>
  <c r="D576" i="128"/>
  <c r="C576" i="128"/>
  <c r="P575" i="128"/>
  <c r="P574" i="128"/>
  <c r="N574" i="128"/>
  <c r="AE574" i="128" s="1"/>
  <c r="M574" i="128"/>
  <c r="L574" i="128"/>
  <c r="K574" i="128"/>
  <c r="J574" i="128"/>
  <c r="G574" i="128"/>
  <c r="F574" i="128"/>
  <c r="E574" i="128"/>
  <c r="D574" i="128"/>
  <c r="C574" i="128"/>
  <c r="P573" i="128"/>
  <c r="N573" i="128"/>
  <c r="AE573" i="128" s="1"/>
  <c r="M573" i="128"/>
  <c r="L573" i="128"/>
  <c r="K573" i="128"/>
  <c r="J573" i="128"/>
  <c r="G573" i="128"/>
  <c r="F573" i="128"/>
  <c r="E573" i="128"/>
  <c r="D573" i="128"/>
  <c r="C573" i="128"/>
  <c r="P572" i="128"/>
  <c r="N572" i="128"/>
  <c r="AE572" i="128" s="1"/>
  <c r="M572" i="128"/>
  <c r="L572" i="128"/>
  <c r="K572" i="128"/>
  <c r="J572" i="128"/>
  <c r="G572" i="128"/>
  <c r="F572" i="128"/>
  <c r="E572" i="128"/>
  <c r="D572" i="128"/>
  <c r="C572" i="128"/>
  <c r="P571" i="128"/>
  <c r="N571" i="128"/>
  <c r="AE571" i="128" s="1"/>
  <c r="M571" i="128"/>
  <c r="L571" i="128"/>
  <c r="K571" i="128"/>
  <c r="J571" i="128"/>
  <c r="G571" i="128"/>
  <c r="F571" i="128"/>
  <c r="E571" i="128"/>
  <c r="D571" i="128"/>
  <c r="C571" i="128"/>
  <c r="P570" i="128"/>
  <c r="N570" i="128"/>
  <c r="AE570" i="128" s="1"/>
  <c r="M570" i="128"/>
  <c r="L570" i="128"/>
  <c r="K570" i="128"/>
  <c r="J570" i="128"/>
  <c r="G570" i="128"/>
  <c r="F570" i="128"/>
  <c r="E570" i="128"/>
  <c r="D570" i="128"/>
  <c r="C570" i="128"/>
  <c r="P569" i="128"/>
  <c r="N569" i="128"/>
  <c r="AE569" i="128" s="1"/>
  <c r="M569" i="128"/>
  <c r="L569" i="128"/>
  <c r="K569" i="128"/>
  <c r="J569" i="128"/>
  <c r="G569" i="128"/>
  <c r="F569" i="128"/>
  <c r="E569" i="128"/>
  <c r="D569" i="128"/>
  <c r="C569" i="128"/>
  <c r="P568" i="128"/>
  <c r="N568" i="128"/>
  <c r="AE568" i="128" s="1"/>
  <c r="M568" i="128"/>
  <c r="L568" i="128"/>
  <c r="K568" i="128"/>
  <c r="J568" i="128"/>
  <c r="G568" i="128"/>
  <c r="F568" i="128"/>
  <c r="E568" i="128"/>
  <c r="D568" i="128"/>
  <c r="C568" i="128"/>
  <c r="P567" i="128"/>
  <c r="N567" i="128"/>
  <c r="AE567" i="128" s="1"/>
  <c r="M567" i="128"/>
  <c r="L567" i="128"/>
  <c r="K567" i="128"/>
  <c r="J567" i="128"/>
  <c r="G567" i="128"/>
  <c r="F567" i="128"/>
  <c r="E567" i="128"/>
  <c r="D567" i="128"/>
  <c r="C567" i="128"/>
  <c r="P566" i="128"/>
  <c r="N566" i="128"/>
  <c r="AE566" i="128" s="1"/>
  <c r="M566" i="128"/>
  <c r="L566" i="128"/>
  <c r="K566" i="128"/>
  <c r="J566" i="128"/>
  <c r="G566" i="128"/>
  <c r="F566" i="128"/>
  <c r="E566" i="128"/>
  <c r="D566" i="128"/>
  <c r="C566" i="128"/>
  <c r="P565" i="128"/>
  <c r="N565" i="128"/>
  <c r="AE565" i="128" s="1"/>
  <c r="M565" i="128"/>
  <c r="L565" i="128"/>
  <c r="K565" i="128"/>
  <c r="J565" i="128"/>
  <c r="G565" i="128"/>
  <c r="F565" i="128"/>
  <c r="E565" i="128"/>
  <c r="D565" i="128"/>
  <c r="C565" i="128"/>
  <c r="P564" i="128"/>
  <c r="N564" i="128"/>
  <c r="AE564" i="128" s="1"/>
  <c r="M564" i="128"/>
  <c r="L564" i="128"/>
  <c r="K564" i="128"/>
  <c r="J564" i="128"/>
  <c r="G564" i="128"/>
  <c r="F564" i="128"/>
  <c r="E564" i="128"/>
  <c r="D564" i="128"/>
  <c r="C564" i="128"/>
  <c r="P563" i="128"/>
  <c r="N563" i="128"/>
  <c r="AE563" i="128" s="1"/>
  <c r="M563" i="128"/>
  <c r="L563" i="128"/>
  <c r="K563" i="128"/>
  <c r="J563" i="128"/>
  <c r="G563" i="128"/>
  <c r="F563" i="128"/>
  <c r="E563" i="128"/>
  <c r="D563" i="128"/>
  <c r="C563" i="128"/>
  <c r="P562" i="128"/>
  <c r="N562" i="128"/>
  <c r="AE562" i="128" s="1"/>
  <c r="M562" i="128"/>
  <c r="L562" i="128"/>
  <c r="K562" i="128"/>
  <c r="J562" i="128"/>
  <c r="G562" i="128"/>
  <c r="F562" i="128"/>
  <c r="E562" i="128"/>
  <c r="D562" i="128"/>
  <c r="C562" i="128"/>
  <c r="P561" i="128"/>
  <c r="N561" i="128"/>
  <c r="AE561" i="128" s="1"/>
  <c r="M561" i="128"/>
  <c r="L561" i="128"/>
  <c r="K561" i="128"/>
  <c r="J561" i="128"/>
  <c r="G561" i="128"/>
  <c r="F561" i="128"/>
  <c r="E561" i="128"/>
  <c r="D561" i="128"/>
  <c r="C561" i="128"/>
  <c r="P560" i="128"/>
  <c r="N560" i="128"/>
  <c r="AE560" i="128" s="1"/>
  <c r="M560" i="128"/>
  <c r="L560" i="128"/>
  <c r="K560" i="128"/>
  <c r="J560" i="128"/>
  <c r="G560" i="128"/>
  <c r="F560" i="128"/>
  <c r="E560" i="128"/>
  <c r="D560" i="128"/>
  <c r="C560" i="128"/>
  <c r="P559" i="128"/>
  <c r="N559" i="128"/>
  <c r="AE559" i="128" s="1"/>
  <c r="M559" i="128"/>
  <c r="L559" i="128"/>
  <c r="K559" i="128"/>
  <c r="J559" i="128"/>
  <c r="G559" i="128"/>
  <c r="F559" i="128"/>
  <c r="E559" i="128"/>
  <c r="D559" i="128"/>
  <c r="C559" i="128"/>
  <c r="P558" i="128"/>
  <c r="N558" i="128"/>
  <c r="AE558" i="128" s="1"/>
  <c r="M558" i="128"/>
  <c r="L558" i="128"/>
  <c r="K558" i="128"/>
  <c r="J558" i="128"/>
  <c r="G558" i="128"/>
  <c r="F558" i="128"/>
  <c r="E558" i="128"/>
  <c r="D558" i="128"/>
  <c r="C558" i="128"/>
  <c r="P557" i="128"/>
  <c r="N557" i="128"/>
  <c r="AE557" i="128" s="1"/>
  <c r="M557" i="128"/>
  <c r="L557" i="128"/>
  <c r="K557" i="128"/>
  <c r="J557" i="128"/>
  <c r="G557" i="128"/>
  <c r="F557" i="128"/>
  <c r="E557" i="128"/>
  <c r="D557" i="128"/>
  <c r="C557" i="128"/>
  <c r="P556" i="128"/>
  <c r="N556" i="128"/>
  <c r="AE556" i="128" s="1"/>
  <c r="M556" i="128"/>
  <c r="L556" i="128"/>
  <c r="K556" i="128"/>
  <c r="J556" i="128"/>
  <c r="G556" i="128"/>
  <c r="F556" i="128"/>
  <c r="E556" i="128"/>
  <c r="D556" i="128"/>
  <c r="C556" i="128"/>
  <c r="P555" i="128"/>
  <c r="N555" i="128"/>
  <c r="AE555" i="128" s="1"/>
  <c r="M555" i="128"/>
  <c r="L555" i="128"/>
  <c r="K555" i="128"/>
  <c r="J555" i="128"/>
  <c r="G555" i="128"/>
  <c r="F555" i="128"/>
  <c r="E555" i="128"/>
  <c r="D555" i="128"/>
  <c r="C555" i="128"/>
  <c r="P554" i="128"/>
  <c r="N554" i="128"/>
  <c r="AE554" i="128" s="1"/>
  <c r="M554" i="128"/>
  <c r="L554" i="128"/>
  <c r="K554" i="128"/>
  <c r="J554" i="128"/>
  <c r="G554" i="128"/>
  <c r="F554" i="128"/>
  <c r="E554" i="128"/>
  <c r="D554" i="128"/>
  <c r="C554" i="128"/>
  <c r="P553" i="128"/>
  <c r="N553" i="128"/>
  <c r="AE553" i="128" s="1"/>
  <c r="M553" i="128"/>
  <c r="L553" i="128"/>
  <c r="K553" i="128"/>
  <c r="J553" i="128"/>
  <c r="G553" i="128"/>
  <c r="F553" i="128"/>
  <c r="E553" i="128"/>
  <c r="D553" i="128"/>
  <c r="C553" i="128"/>
  <c r="P552" i="128"/>
  <c r="N552" i="128"/>
  <c r="AE552" i="128" s="1"/>
  <c r="M552" i="128"/>
  <c r="L552" i="128"/>
  <c r="K552" i="128"/>
  <c r="J552" i="128"/>
  <c r="G552" i="128"/>
  <c r="F552" i="128"/>
  <c r="E552" i="128"/>
  <c r="D552" i="128"/>
  <c r="C552" i="128"/>
  <c r="P551" i="128"/>
  <c r="N551" i="128"/>
  <c r="AE551" i="128" s="1"/>
  <c r="M551" i="128"/>
  <c r="L551" i="128"/>
  <c r="K551" i="128"/>
  <c r="J551" i="128"/>
  <c r="G551" i="128"/>
  <c r="F551" i="128"/>
  <c r="E551" i="128"/>
  <c r="D551" i="128"/>
  <c r="C551" i="128"/>
  <c r="P550" i="128"/>
  <c r="N550" i="128"/>
  <c r="AE550" i="128" s="1"/>
  <c r="M550" i="128"/>
  <c r="L550" i="128"/>
  <c r="K550" i="128"/>
  <c r="J550" i="128"/>
  <c r="G550" i="128"/>
  <c r="F550" i="128"/>
  <c r="E550" i="128"/>
  <c r="D550" i="128"/>
  <c r="C550" i="128"/>
  <c r="P549" i="128"/>
  <c r="N549" i="128"/>
  <c r="AE549" i="128" s="1"/>
  <c r="M549" i="128"/>
  <c r="L549" i="128"/>
  <c r="K549" i="128"/>
  <c r="J549" i="128"/>
  <c r="G549" i="128"/>
  <c r="F549" i="128"/>
  <c r="E549" i="128"/>
  <c r="D549" i="128"/>
  <c r="C549" i="128"/>
  <c r="P548" i="128"/>
  <c r="N548" i="128"/>
  <c r="AE548" i="128" s="1"/>
  <c r="M548" i="128"/>
  <c r="L548" i="128"/>
  <c r="K548" i="128"/>
  <c r="J548" i="128"/>
  <c r="G548" i="128"/>
  <c r="F548" i="128"/>
  <c r="E548" i="128"/>
  <c r="D548" i="128"/>
  <c r="C548" i="128"/>
  <c r="P547" i="128"/>
  <c r="N547" i="128"/>
  <c r="AE547" i="128" s="1"/>
  <c r="M547" i="128"/>
  <c r="L547" i="128"/>
  <c r="K547" i="128"/>
  <c r="J547" i="128"/>
  <c r="G547" i="128"/>
  <c r="F547" i="128"/>
  <c r="E547" i="128"/>
  <c r="D547" i="128"/>
  <c r="C547" i="128"/>
  <c r="P546" i="128"/>
  <c r="N546" i="128"/>
  <c r="AE546" i="128" s="1"/>
  <c r="M546" i="128"/>
  <c r="L546" i="128"/>
  <c r="K546" i="128"/>
  <c r="J546" i="128"/>
  <c r="G546" i="128"/>
  <c r="F546" i="128"/>
  <c r="E546" i="128"/>
  <c r="D546" i="128"/>
  <c r="C546" i="128"/>
  <c r="P545" i="128"/>
  <c r="N545" i="128"/>
  <c r="AE545" i="128" s="1"/>
  <c r="M545" i="128"/>
  <c r="L545" i="128"/>
  <c r="K545" i="128"/>
  <c r="J545" i="128"/>
  <c r="G545" i="128"/>
  <c r="F545" i="128"/>
  <c r="E545" i="128"/>
  <c r="D545" i="128"/>
  <c r="C545" i="128"/>
  <c r="P544" i="128"/>
  <c r="N544" i="128"/>
  <c r="AE544" i="128" s="1"/>
  <c r="M544" i="128"/>
  <c r="L544" i="128"/>
  <c r="K544" i="128"/>
  <c r="J544" i="128"/>
  <c r="G544" i="128"/>
  <c r="F544" i="128"/>
  <c r="E544" i="128"/>
  <c r="D544" i="128"/>
  <c r="C544" i="128"/>
  <c r="P543" i="128"/>
  <c r="N543" i="128"/>
  <c r="AE543" i="128" s="1"/>
  <c r="M543" i="128"/>
  <c r="L543" i="128"/>
  <c r="K543" i="128"/>
  <c r="J543" i="128"/>
  <c r="G543" i="128"/>
  <c r="F543" i="128"/>
  <c r="E543" i="128"/>
  <c r="D543" i="128"/>
  <c r="C543" i="128"/>
  <c r="P542" i="128"/>
  <c r="N542" i="128"/>
  <c r="AE542" i="128" s="1"/>
  <c r="M542" i="128"/>
  <c r="L542" i="128"/>
  <c r="K542" i="128"/>
  <c r="J542" i="128"/>
  <c r="G542" i="128"/>
  <c r="F542" i="128"/>
  <c r="E542" i="128"/>
  <c r="D542" i="128"/>
  <c r="C542" i="128"/>
  <c r="P541" i="128"/>
  <c r="N541" i="128"/>
  <c r="AE541" i="128" s="1"/>
  <c r="M541" i="128"/>
  <c r="L541" i="128"/>
  <c r="K541" i="128"/>
  <c r="J541" i="128"/>
  <c r="G541" i="128"/>
  <c r="F541" i="128"/>
  <c r="E541" i="128"/>
  <c r="D541" i="128"/>
  <c r="C541" i="128"/>
  <c r="P540" i="128"/>
  <c r="N540" i="128"/>
  <c r="AE540" i="128" s="1"/>
  <c r="M540" i="128"/>
  <c r="L540" i="128"/>
  <c r="K540" i="128"/>
  <c r="J540" i="128"/>
  <c r="G540" i="128"/>
  <c r="F540" i="128"/>
  <c r="E540" i="128"/>
  <c r="D540" i="128"/>
  <c r="C540" i="128"/>
  <c r="P539" i="128"/>
  <c r="N539" i="128"/>
  <c r="AE539" i="128" s="1"/>
  <c r="M539" i="128"/>
  <c r="L539" i="128"/>
  <c r="K539" i="128"/>
  <c r="J539" i="128"/>
  <c r="G539" i="128"/>
  <c r="F539" i="128"/>
  <c r="E539" i="128"/>
  <c r="D539" i="128"/>
  <c r="C539" i="128"/>
  <c r="P538" i="128"/>
  <c r="N538" i="128"/>
  <c r="AE538" i="128" s="1"/>
  <c r="M538" i="128"/>
  <c r="L538" i="128"/>
  <c r="K538" i="128"/>
  <c r="J538" i="128"/>
  <c r="G538" i="128"/>
  <c r="F538" i="128"/>
  <c r="E538" i="128"/>
  <c r="D538" i="128"/>
  <c r="C538" i="128"/>
  <c r="P537" i="128"/>
  <c r="N537" i="128"/>
  <c r="AE537" i="128" s="1"/>
  <c r="M537" i="128"/>
  <c r="L537" i="128"/>
  <c r="K537" i="128"/>
  <c r="J537" i="128"/>
  <c r="G537" i="128"/>
  <c r="F537" i="128"/>
  <c r="E537" i="128"/>
  <c r="D537" i="128"/>
  <c r="C537" i="128"/>
  <c r="P536" i="128"/>
  <c r="N536" i="128"/>
  <c r="AE536" i="128" s="1"/>
  <c r="M536" i="128"/>
  <c r="L536" i="128"/>
  <c r="K536" i="128"/>
  <c r="J536" i="128"/>
  <c r="G536" i="128"/>
  <c r="F536" i="128"/>
  <c r="E536" i="128"/>
  <c r="D536" i="128"/>
  <c r="C536" i="128"/>
  <c r="P535" i="128"/>
  <c r="N535" i="128"/>
  <c r="AE535" i="128" s="1"/>
  <c r="M535" i="128"/>
  <c r="L535" i="128"/>
  <c r="K535" i="128"/>
  <c r="J535" i="128"/>
  <c r="G535" i="128"/>
  <c r="F535" i="128"/>
  <c r="E535" i="128"/>
  <c r="D535" i="128"/>
  <c r="C535" i="128"/>
  <c r="M534" i="128"/>
  <c r="L534" i="128"/>
  <c r="K534" i="128"/>
  <c r="J534" i="128"/>
  <c r="G534" i="128"/>
  <c r="F534" i="128"/>
  <c r="E534" i="128"/>
  <c r="D534" i="128"/>
  <c r="C534" i="128"/>
  <c r="P533" i="128"/>
  <c r="P532" i="128"/>
  <c r="N532" i="128"/>
  <c r="AE532" i="128" s="1"/>
  <c r="M532" i="128"/>
  <c r="L532" i="128"/>
  <c r="K532" i="128"/>
  <c r="J532" i="128"/>
  <c r="G532" i="128"/>
  <c r="F532" i="128"/>
  <c r="E532" i="128"/>
  <c r="D532" i="128"/>
  <c r="C532" i="128"/>
  <c r="P531" i="128"/>
  <c r="N531" i="128"/>
  <c r="AE531" i="128" s="1"/>
  <c r="M531" i="128"/>
  <c r="L531" i="128"/>
  <c r="K531" i="128"/>
  <c r="J531" i="128"/>
  <c r="G531" i="128"/>
  <c r="F531" i="128"/>
  <c r="E531" i="128"/>
  <c r="D531" i="128"/>
  <c r="C531" i="128"/>
  <c r="P530" i="128"/>
  <c r="N530" i="128"/>
  <c r="AE530" i="128" s="1"/>
  <c r="M530" i="128"/>
  <c r="L530" i="128"/>
  <c r="K530" i="128"/>
  <c r="J530" i="128"/>
  <c r="G530" i="128"/>
  <c r="F530" i="128"/>
  <c r="E530" i="128"/>
  <c r="D530" i="128"/>
  <c r="C530" i="128"/>
  <c r="P529" i="128"/>
  <c r="N529" i="128"/>
  <c r="AE529" i="128" s="1"/>
  <c r="M529" i="128"/>
  <c r="L529" i="128"/>
  <c r="K529" i="128"/>
  <c r="J529" i="128"/>
  <c r="G529" i="128"/>
  <c r="F529" i="128"/>
  <c r="E529" i="128"/>
  <c r="D529" i="128"/>
  <c r="C529" i="128"/>
  <c r="P528" i="128"/>
  <c r="N528" i="128"/>
  <c r="AE528" i="128" s="1"/>
  <c r="M528" i="128"/>
  <c r="L528" i="128"/>
  <c r="K528" i="128"/>
  <c r="J528" i="128"/>
  <c r="G528" i="128"/>
  <c r="F528" i="128"/>
  <c r="E528" i="128"/>
  <c r="D528" i="128"/>
  <c r="C528" i="128"/>
  <c r="P527" i="128"/>
  <c r="N527" i="128"/>
  <c r="AE527" i="128" s="1"/>
  <c r="M527" i="128"/>
  <c r="L527" i="128"/>
  <c r="K527" i="128"/>
  <c r="J527" i="128"/>
  <c r="G527" i="128"/>
  <c r="F527" i="128"/>
  <c r="E527" i="128"/>
  <c r="D527" i="128"/>
  <c r="C527" i="128"/>
  <c r="P526" i="128"/>
  <c r="N526" i="128"/>
  <c r="AE526" i="128" s="1"/>
  <c r="M526" i="128"/>
  <c r="L526" i="128"/>
  <c r="K526" i="128"/>
  <c r="J526" i="128"/>
  <c r="G526" i="128"/>
  <c r="F526" i="128"/>
  <c r="E526" i="128"/>
  <c r="D526" i="128"/>
  <c r="C526" i="128"/>
  <c r="P525" i="128"/>
  <c r="N525" i="128"/>
  <c r="AE525" i="128" s="1"/>
  <c r="M525" i="128"/>
  <c r="L525" i="128"/>
  <c r="K525" i="128"/>
  <c r="J525" i="128"/>
  <c r="G525" i="128"/>
  <c r="F525" i="128"/>
  <c r="E525" i="128"/>
  <c r="D525" i="128"/>
  <c r="C525" i="128"/>
  <c r="P524" i="128"/>
  <c r="N524" i="128"/>
  <c r="AE524" i="128" s="1"/>
  <c r="M524" i="128"/>
  <c r="L524" i="128"/>
  <c r="K524" i="128"/>
  <c r="J524" i="128"/>
  <c r="G524" i="128"/>
  <c r="F524" i="128"/>
  <c r="E524" i="128"/>
  <c r="D524" i="128"/>
  <c r="C524" i="128"/>
  <c r="P523" i="128"/>
  <c r="N523" i="128"/>
  <c r="AE523" i="128" s="1"/>
  <c r="M523" i="128"/>
  <c r="L523" i="128"/>
  <c r="K523" i="128"/>
  <c r="J523" i="128"/>
  <c r="G523" i="128"/>
  <c r="F523" i="128"/>
  <c r="E523" i="128"/>
  <c r="D523" i="128"/>
  <c r="C523" i="128"/>
  <c r="P522" i="128"/>
  <c r="N522" i="128"/>
  <c r="AE522" i="128" s="1"/>
  <c r="M522" i="128"/>
  <c r="L522" i="128"/>
  <c r="K522" i="128"/>
  <c r="J522" i="128"/>
  <c r="G522" i="128"/>
  <c r="F522" i="128"/>
  <c r="E522" i="128"/>
  <c r="D522" i="128"/>
  <c r="C522" i="128"/>
  <c r="P521" i="128"/>
  <c r="N521" i="128"/>
  <c r="AE521" i="128" s="1"/>
  <c r="M521" i="128"/>
  <c r="L521" i="128"/>
  <c r="K521" i="128"/>
  <c r="J521" i="128"/>
  <c r="G521" i="128"/>
  <c r="F521" i="128"/>
  <c r="E521" i="128"/>
  <c r="D521" i="128"/>
  <c r="C521" i="128"/>
  <c r="P520" i="128"/>
  <c r="N520" i="128"/>
  <c r="AE520" i="128" s="1"/>
  <c r="M520" i="128"/>
  <c r="L520" i="128"/>
  <c r="K520" i="128"/>
  <c r="J520" i="128"/>
  <c r="G520" i="128"/>
  <c r="F520" i="128"/>
  <c r="E520" i="128"/>
  <c r="D520" i="128"/>
  <c r="C520" i="128"/>
  <c r="P519" i="128"/>
  <c r="N519" i="128"/>
  <c r="AE519" i="128" s="1"/>
  <c r="M519" i="128"/>
  <c r="L519" i="128"/>
  <c r="K519" i="128"/>
  <c r="J519" i="128"/>
  <c r="G519" i="128"/>
  <c r="F519" i="128"/>
  <c r="E519" i="128"/>
  <c r="D519" i="128"/>
  <c r="C519" i="128"/>
  <c r="P518" i="128"/>
  <c r="N518" i="128"/>
  <c r="AE518" i="128" s="1"/>
  <c r="M518" i="128"/>
  <c r="L518" i="128"/>
  <c r="K518" i="128"/>
  <c r="J518" i="128"/>
  <c r="G518" i="128"/>
  <c r="F518" i="128"/>
  <c r="E518" i="128"/>
  <c r="D518" i="128"/>
  <c r="C518" i="128"/>
  <c r="P517" i="128"/>
  <c r="N517" i="128"/>
  <c r="AE517" i="128" s="1"/>
  <c r="M517" i="128"/>
  <c r="L517" i="128"/>
  <c r="K517" i="128"/>
  <c r="J517" i="128"/>
  <c r="G517" i="128"/>
  <c r="F517" i="128"/>
  <c r="E517" i="128"/>
  <c r="D517" i="128"/>
  <c r="C517" i="128"/>
  <c r="P516" i="128"/>
  <c r="N516" i="128"/>
  <c r="AE516" i="128" s="1"/>
  <c r="M516" i="128"/>
  <c r="L516" i="128"/>
  <c r="K516" i="128"/>
  <c r="J516" i="128"/>
  <c r="G516" i="128"/>
  <c r="F516" i="128"/>
  <c r="E516" i="128"/>
  <c r="D516" i="128"/>
  <c r="C516" i="128"/>
  <c r="P515" i="128"/>
  <c r="N515" i="128"/>
  <c r="AE515" i="128" s="1"/>
  <c r="M515" i="128"/>
  <c r="L515" i="128"/>
  <c r="K515" i="128"/>
  <c r="J515" i="128"/>
  <c r="G515" i="128"/>
  <c r="F515" i="128"/>
  <c r="E515" i="128"/>
  <c r="D515" i="128"/>
  <c r="C515" i="128"/>
  <c r="P514" i="128"/>
  <c r="N514" i="128"/>
  <c r="AE514" i="128" s="1"/>
  <c r="M514" i="128"/>
  <c r="L514" i="128"/>
  <c r="K514" i="128"/>
  <c r="J514" i="128"/>
  <c r="G514" i="128"/>
  <c r="F514" i="128"/>
  <c r="E514" i="128"/>
  <c r="D514" i="128"/>
  <c r="C514" i="128"/>
  <c r="P513" i="128"/>
  <c r="N513" i="128"/>
  <c r="AE513" i="128" s="1"/>
  <c r="M513" i="128"/>
  <c r="L513" i="128"/>
  <c r="K513" i="128"/>
  <c r="J513" i="128"/>
  <c r="G513" i="128"/>
  <c r="F513" i="128"/>
  <c r="E513" i="128"/>
  <c r="D513" i="128"/>
  <c r="C513" i="128"/>
  <c r="P512" i="128"/>
  <c r="N512" i="128"/>
  <c r="AE512" i="128" s="1"/>
  <c r="M512" i="128"/>
  <c r="L512" i="128"/>
  <c r="K512" i="128"/>
  <c r="J512" i="128"/>
  <c r="G512" i="128"/>
  <c r="F512" i="128"/>
  <c r="E512" i="128"/>
  <c r="D512" i="128"/>
  <c r="C512" i="128"/>
  <c r="P511" i="128"/>
  <c r="N511" i="128"/>
  <c r="AE511" i="128" s="1"/>
  <c r="M511" i="128"/>
  <c r="L511" i="128"/>
  <c r="K511" i="128"/>
  <c r="J511" i="128"/>
  <c r="G511" i="128"/>
  <c r="F511" i="128"/>
  <c r="E511" i="128"/>
  <c r="D511" i="128"/>
  <c r="C511" i="128"/>
  <c r="P510" i="128"/>
  <c r="N510" i="128"/>
  <c r="AE510" i="128" s="1"/>
  <c r="M510" i="128"/>
  <c r="L510" i="128"/>
  <c r="K510" i="128"/>
  <c r="J510" i="128"/>
  <c r="G510" i="128"/>
  <c r="F510" i="128"/>
  <c r="E510" i="128"/>
  <c r="D510" i="128"/>
  <c r="C510" i="128"/>
  <c r="P509" i="128"/>
  <c r="N509" i="128"/>
  <c r="AE509" i="128" s="1"/>
  <c r="M509" i="128"/>
  <c r="L509" i="128"/>
  <c r="K509" i="128"/>
  <c r="J509" i="128"/>
  <c r="G509" i="128"/>
  <c r="F509" i="128"/>
  <c r="E509" i="128"/>
  <c r="D509" i="128"/>
  <c r="C509" i="128"/>
  <c r="P508" i="128"/>
  <c r="N508" i="128"/>
  <c r="AE508" i="128" s="1"/>
  <c r="M508" i="128"/>
  <c r="L508" i="128"/>
  <c r="K508" i="128"/>
  <c r="J508" i="128"/>
  <c r="G508" i="128"/>
  <c r="F508" i="128"/>
  <c r="E508" i="128"/>
  <c r="D508" i="128"/>
  <c r="C508" i="128"/>
  <c r="P507" i="128"/>
  <c r="N507" i="128"/>
  <c r="AE507" i="128" s="1"/>
  <c r="M507" i="128"/>
  <c r="L507" i="128"/>
  <c r="K507" i="128"/>
  <c r="J507" i="128"/>
  <c r="G507" i="128"/>
  <c r="F507" i="128"/>
  <c r="E507" i="128"/>
  <c r="D507" i="128"/>
  <c r="C507" i="128"/>
  <c r="P506" i="128"/>
  <c r="N506" i="128"/>
  <c r="AE506" i="128" s="1"/>
  <c r="M506" i="128"/>
  <c r="L506" i="128"/>
  <c r="K506" i="128"/>
  <c r="J506" i="128"/>
  <c r="G506" i="128"/>
  <c r="F506" i="128"/>
  <c r="E506" i="128"/>
  <c r="D506" i="128"/>
  <c r="C506" i="128"/>
  <c r="P505" i="128"/>
  <c r="N505" i="128"/>
  <c r="AE505" i="128" s="1"/>
  <c r="M505" i="128"/>
  <c r="L505" i="128"/>
  <c r="K505" i="128"/>
  <c r="J505" i="128"/>
  <c r="G505" i="128"/>
  <c r="F505" i="128"/>
  <c r="E505" i="128"/>
  <c r="D505" i="128"/>
  <c r="C505" i="128"/>
  <c r="P504" i="128"/>
  <c r="N504" i="128"/>
  <c r="AE504" i="128" s="1"/>
  <c r="M504" i="128"/>
  <c r="L504" i="128"/>
  <c r="K504" i="128"/>
  <c r="J504" i="128"/>
  <c r="G504" i="128"/>
  <c r="F504" i="128"/>
  <c r="E504" i="128"/>
  <c r="D504" i="128"/>
  <c r="C504" i="128"/>
  <c r="P503" i="128"/>
  <c r="N503" i="128"/>
  <c r="AE503" i="128" s="1"/>
  <c r="M503" i="128"/>
  <c r="L503" i="128"/>
  <c r="K503" i="128"/>
  <c r="J503" i="128"/>
  <c r="G503" i="128"/>
  <c r="F503" i="128"/>
  <c r="E503" i="128"/>
  <c r="D503" i="128"/>
  <c r="C503" i="128"/>
  <c r="P502" i="128"/>
  <c r="N502" i="128"/>
  <c r="AE502" i="128" s="1"/>
  <c r="M502" i="128"/>
  <c r="L502" i="128"/>
  <c r="K502" i="128"/>
  <c r="J502" i="128"/>
  <c r="G502" i="128"/>
  <c r="F502" i="128"/>
  <c r="E502" i="128"/>
  <c r="D502" i="128"/>
  <c r="C502" i="128"/>
  <c r="P501" i="128"/>
  <c r="N501" i="128"/>
  <c r="AE501" i="128" s="1"/>
  <c r="M501" i="128"/>
  <c r="L501" i="128"/>
  <c r="K501" i="128"/>
  <c r="J501" i="128"/>
  <c r="G501" i="128"/>
  <c r="F501" i="128"/>
  <c r="E501" i="128"/>
  <c r="D501" i="128"/>
  <c r="C501" i="128"/>
  <c r="P500" i="128"/>
  <c r="N500" i="128"/>
  <c r="AE500" i="128" s="1"/>
  <c r="M500" i="128"/>
  <c r="L500" i="128"/>
  <c r="K500" i="128"/>
  <c r="J500" i="128"/>
  <c r="G500" i="128"/>
  <c r="F500" i="128"/>
  <c r="E500" i="128"/>
  <c r="D500" i="128"/>
  <c r="C500" i="128"/>
  <c r="P499" i="128"/>
  <c r="N499" i="128"/>
  <c r="AE499" i="128" s="1"/>
  <c r="M499" i="128"/>
  <c r="L499" i="128"/>
  <c r="K499" i="128"/>
  <c r="J499" i="128"/>
  <c r="G499" i="128"/>
  <c r="F499" i="128"/>
  <c r="E499" i="128"/>
  <c r="D499" i="128"/>
  <c r="C499" i="128"/>
  <c r="P498" i="128"/>
  <c r="N498" i="128"/>
  <c r="AE498" i="128" s="1"/>
  <c r="M498" i="128"/>
  <c r="L498" i="128"/>
  <c r="K498" i="128"/>
  <c r="J498" i="128"/>
  <c r="G498" i="128"/>
  <c r="F498" i="128"/>
  <c r="E498" i="128"/>
  <c r="D498" i="128"/>
  <c r="C498" i="128"/>
  <c r="P497" i="128"/>
  <c r="N497" i="128"/>
  <c r="AE497" i="128" s="1"/>
  <c r="M497" i="128"/>
  <c r="L497" i="128"/>
  <c r="K497" i="128"/>
  <c r="J497" i="128"/>
  <c r="G497" i="128"/>
  <c r="F497" i="128"/>
  <c r="E497" i="128"/>
  <c r="D497" i="128"/>
  <c r="C497" i="128"/>
  <c r="P496" i="128"/>
  <c r="N496" i="128"/>
  <c r="AE496" i="128" s="1"/>
  <c r="M496" i="128"/>
  <c r="L496" i="128"/>
  <c r="K496" i="128"/>
  <c r="J496" i="128"/>
  <c r="G496" i="128"/>
  <c r="F496" i="128"/>
  <c r="E496" i="128"/>
  <c r="D496" i="128"/>
  <c r="C496" i="128"/>
  <c r="P495" i="128"/>
  <c r="N495" i="128"/>
  <c r="AE495" i="128" s="1"/>
  <c r="M495" i="128"/>
  <c r="L495" i="128"/>
  <c r="K495" i="128"/>
  <c r="J495" i="128"/>
  <c r="G495" i="128"/>
  <c r="F495" i="128"/>
  <c r="E495" i="128"/>
  <c r="D495" i="128"/>
  <c r="C495" i="128"/>
  <c r="P494" i="128"/>
  <c r="N494" i="128"/>
  <c r="AE494" i="128" s="1"/>
  <c r="M494" i="128"/>
  <c r="L494" i="128"/>
  <c r="K494" i="128"/>
  <c r="J494" i="128"/>
  <c r="G494" i="128"/>
  <c r="F494" i="128"/>
  <c r="E494" i="128"/>
  <c r="D494" i="128"/>
  <c r="C494" i="128"/>
  <c r="P493" i="128"/>
  <c r="N493" i="128"/>
  <c r="AE493" i="128" s="1"/>
  <c r="M493" i="128"/>
  <c r="L493" i="128"/>
  <c r="K493" i="128"/>
  <c r="J493" i="128"/>
  <c r="G493" i="128"/>
  <c r="F493" i="128"/>
  <c r="E493" i="128"/>
  <c r="D493" i="128"/>
  <c r="C493" i="128"/>
  <c r="M492" i="128"/>
  <c r="L492" i="128"/>
  <c r="K492" i="128"/>
  <c r="J492" i="128"/>
  <c r="G492" i="128"/>
  <c r="F492" i="128"/>
  <c r="E492" i="128"/>
  <c r="D492" i="128"/>
  <c r="C492" i="128"/>
  <c r="P491" i="128"/>
  <c r="P490" i="128"/>
  <c r="N490" i="128"/>
  <c r="AE490" i="128" s="1"/>
  <c r="M490" i="128"/>
  <c r="L490" i="128"/>
  <c r="K490" i="128"/>
  <c r="J490" i="128"/>
  <c r="G490" i="128"/>
  <c r="F490" i="128"/>
  <c r="E490" i="128"/>
  <c r="D490" i="128"/>
  <c r="C490" i="128"/>
  <c r="P489" i="128"/>
  <c r="N489" i="128"/>
  <c r="AE489" i="128" s="1"/>
  <c r="M489" i="128"/>
  <c r="L489" i="128"/>
  <c r="K489" i="128"/>
  <c r="J489" i="128"/>
  <c r="G489" i="128"/>
  <c r="F489" i="128"/>
  <c r="E489" i="128"/>
  <c r="D489" i="128"/>
  <c r="C489" i="128"/>
  <c r="P488" i="128"/>
  <c r="N488" i="128"/>
  <c r="AE488" i="128" s="1"/>
  <c r="M488" i="128"/>
  <c r="L488" i="128"/>
  <c r="K488" i="128"/>
  <c r="J488" i="128"/>
  <c r="G488" i="128"/>
  <c r="F488" i="128"/>
  <c r="E488" i="128"/>
  <c r="D488" i="128"/>
  <c r="C488" i="128"/>
  <c r="P487" i="128"/>
  <c r="N487" i="128"/>
  <c r="AE487" i="128" s="1"/>
  <c r="M487" i="128"/>
  <c r="L487" i="128"/>
  <c r="K487" i="128"/>
  <c r="J487" i="128"/>
  <c r="G487" i="128"/>
  <c r="F487" i="128"/>
  <c r="E487" i="128"/>
  <c r="D487" i="128"/>
  <c r="C487" i="128"/>
  <c r="P486" i="128"/>
  <c r="N486" i="128"/>
  <c r="AE486" i="128" s="1"/>
  <c r="M486" i="128"/>
  <c r="L486" i="128"/>
  <c r="K486" i="128"/>
  <c r="J486" i="128"/>
  <c r="G486" i="128"/>
  <c r="F486" i="128"/>
  <c r="E486" i="128"/>
  <c r="D486" i="128"/>
  <c r="C486" i="128"/>
  <c r="P485" i="128"/>
  <c r="N485" i="128"/>
  <c r="AE485" i="128" s="1"/>
  <c r="M485" i="128"/>
  <c r="L485" i="128"/>
  <c r="K485" i="128"/>
  <c r="J485" i="128"/>
  <c r="G485" i="128"/>
  <c r="F485" i="128"/>
  <c r="E485" i="128"/>
  <c r="D485" i="128"/>
  <c r="C485" i="128"/>
  <c r="P484" i="128"/>
  <c r="N484" i="128"/>
  <c r="AE484" i="128" s="1"/>
  <c r="M484" i="128"/>
  <c r="L484" i="128"/>
  <c r="K484" i="128"/>
  <c r="J484" i="128"/>
  <c r="G484" i="128"/>
  <c r="F484" i="128"/>
  <c r="E484" i="128"/>
  <c r="D484" i="128"/>
  <c r="C484" i="128"/>
  <c r="P483" i="128"/>
  <c r="N483" i="128"/>
  <c r="AE483" i="128" s="1"/>
  <c r="M483" i="128"/>
  <c r="L483" i="128"/>
  <c r="K483" i="128"/>
  <c r="J483" i="128"/>
  <c r="G483" i="128"/>
  <c r="F483" i="128"/>
  <c r="E483" i="128"/>
  <c r="D483" i="128"/>
  <c r="C483" i="128"/>
  <c r="P482" i="128"/>
  <c r="N482" i="128"/>
  <c r="AE482" i="128" s="1"/>
  <c r="M482" i="128"/>
  <c r="L482" i="128"/>
  <c r="K482" i="128"/>
  <c r="J482" i="128"/>
  <c r="G482" i="128"/>
  <c r="F482" i="128"/>
  <c r="E482" i="128"/>
  <c r="D482" i="128"/>
  <c r="C482" i="128"/>
  <c r="P481" i="128"/>
  <c r="N481" i="128"/>
  <c r="AE481" i="128" s="1"/>
  <c r="M481" i="128"/>
  <c r="L481" i="128"/>
  <c r="K481" i="128"/>
  <c r="J481" i="128"/>
  <c r="G481" i="128"/>
  <c r="F481" i="128"/>
  <c r="E481" i="128"/>
  <c r="D481" i="128"/>
  <c r="C481" i="128"/>
  <c r="P480" i="128"/>
  <c r="N480" i="128"/>
  <c r="AE480" i="128" s="1"/>
  <c r="M480" i="128"/>
  <c r="L480" i="128"/>
  <c r="K480" i="128"/>
  <c r="J480" i="128"/>
  <c r="G480" i="128"/>
  <c r="F480" i="128"/>
  <c r="E480" i="128"/>
  <c r="D480" i="128"/>
  <c r="C480" i="128"/>
  <c r="P479" i="128"/>
  <c r="N479" i="128"/>
  <c r="AE479" i="128" s="1"/>
  <c r="M479" i="128"/>
  <c r="L479" i="128"/>
  <c r="K479" i="128"/>
  <c r="J479" i="128"/>
  <c r="G479" i="128"/>
  <c r="F479" i="128"/>
  <c r="E479" i="128"/>
  <c r="D479" i="128"/>
  <c r="C479" i="128"/>
  <c r="P478" i="128"/>
  <c r="N478" i="128"/>
  <c r="AE478" i="128" s="1"/>
  <c r="M478" i="128"/>
  <c r="L478" i="128"/>
  <c r="K478" i="128"/>
  <c r="J478" i="128"/>
  <c r="G478" i="128"/>
  <c r="F478" i="128"/>
  <c r="E478" i="128"/>
  <c r="D478" i="128"/>
  <c r="C478" i="128"/>
  <c r="P477" i="128"/>
  <c r="N477" i="128"/>
  <c r="AE477" i="128" s="1"/>
  <c r="M477" i="128"/>
  <c r="L477" i="128"/>
  <c r="K477" i="128"/>
  <c r="J477" i="128"/>
  <c r="G477" i="128"/>
  <c r="F477" i="128"/>
  <c r="E477" i="128"/>
  <c r="D477" i="128"/>
  <c r="C477" i="128"/>
  <c r="P476" i="128"/>
  <c r="N476" i="128"/>
  <c r="AE476" i="128" s="1"/>
  <c r="M476" i="128"/>
  <c r="L476" i="128"/>
  <c r="K476" i="128"/>
  <c r="J476" i="128"/>
  <c r="G476" i="128"/>
  <c r="F476" i="128"/>
  <c r="E476" i="128"/>
  <c r="D476" i="128"/>
  <c r="C476" i="128"/>
  <c r="P475" i="128"/>
  <c r="N475" i="128"/>
  <c r="AE475" i="128" s="1"/>
  <c r="M475" i="128"/>
  <c r="L475" i="128"/>
  <c r="K475" i="128"/>
  <c r="J475" i="128"/>
  <c r="G475" i="128"/>
  <c r="F475" i="128"/>
  <c r="E475" i="128"/>
  <c r="D475" i="128"/>
  <c r="C475" i="128"/>
  <c r="P474" i="128"/>
  <c r="N474" i="128"/>
  <c r="AE474" i="128" s="1"/>
  <c r="M474" i="128"/>
  <c r="L474" i="128"/>
  <c r="K474" i="128"/>
  <c r="J474" i="128"/>
  <c r="G474" i="128"/>
  <c r="F474" i="128"/>
  <c r="E474" i="128"/>
  <c r="D474" i="128"/>
  <c r="C474" i="128"/>
  <c r="P473" i="128"/>
  <c r="N473" i="128"/>
  <c r="AE473" i="128" s="1"/>
  <c r="M473" i="128"/>
  <c r="L473" i="128"/>
  <c r="K473" i="128"/>
  <c r="J473" i="128"/>
  <c r="G473" i="128"/>
  <c r="F473" i="128"/>
  <c r="E473" i="128"/>
  <c r="D473" i="128"/>
  <c r="C473" i="128"/>
  <c r="P472" i="128"/>
  <c r="N472" i="128"/>
  <c r="AE472" i="128" s="1"/>
  <c r="M472" i="128"/>
  <c r="L472" i="128"/>
  <c r="K472" i="128"/>
  <c r="J472" i="128"/>
  <c r="G472" i="128"/>
  <c r="F472" i="128"/>
  <c r="E472" i="128"/>
  <c r="D472" i="128"/>
  <c r="C472" i="128"/>
  <c r="P471" i="128"/>
  <c r="N471" i="128"/>
  <c r="AE471" i="128" s="1"/>
  <c r="M471" i="128"/>
  <c r="L471" i="128"/>
  <c r="K471" i="128"/>
  <c r="J471" i="128"/>
  <c r="G471" i="128"/>
  <c r="F471" i="128"/>
  <c r="E471" i="128"/>
  <c r="D471" i="128"/>
  <c r="C471" i="128"/>
  <c r="P470" i="128"/>
  <c r="N470" i="128"/>
  <c r="AE470" i="128" s="1"/>
  <c r="M470" i="128"/>
  <c r="L470" i="128"/>
  <c r="K470" i="128"/>
  <c r="J470" i="128"/>
  <c r="G470" i="128"/>
  <c r="F470" i="128"/>
  <c r="E470" i="128"/>
  <c r="D470" i="128"/>
  <c r="C470" i="128"/>
  <c r="P469" i="128"/>
  <c r="N469" i="128"/>
  <c r="AE469" i="128" s="1"/>
  <c r="M469" i="128"/>
  <c r="L469" i="128"/>
  <c r="K469" i="128"/>
  <c r="J469" i="128"/>
  <c r="G469" i="128"/>
  <c r="F469" i="128"/>
  <c r="E469" i="128"/>
  <c r="D469" i="128"/>
  <c r="C469" i="128"/>
  <c r="P468" i="128"/>
  <c r="N468" i="128"/>
  <c r="AE468" i="128" s="1"/>
  <c r="M468" i="128"/>
  <c r="L468" i="128"/>
  <c r="K468" i="128"/>
  <c r="J468" i="128"/>
  <c r="G468" i="128"/>
  <c r="F468" i="128"/>
  <c r="E468" i="128"/>
  <c r="D468" i="128"/>
  <c r="C468" i="128"/>
  <c r="P467" i="128"/>
  <c r="N467" i="128"/>
  <c r="AE467" i="128" s="1"/>
  <c r="M467" i="128"/>
  <c r="L467" i="128"/>
  <c r="K467" i="128"/>
  <c r="J467" i="128"/>
  <c r="G467" i="128"/>
  <c r="F467" i="128"/>
  <c r="E467" i="128"/>
  <c r="D467" i="128"/>
  <c r="C467" i="128"/>
  <c r="P466" i="128"/>
  <c r="N466" i="128"/>
  <c r="AE466" i="128" s="1"/>
  <c r="M466" i="128"/>
  <c r="L466" i="128"/>
  <c r="K466" i="128"/>
  <c r="J466" i="128"/>
  <c r="G466" i="128"/>
  <c r="F466" i="128"/>
  <c r="E466" i="128"/>
  <c r="D466" i="128"/>
  <c r="C466" i="128"/>
  <c r="P465" i="128"/>
  <c r="N465" i="128"/>
  <c r="AE465" i="128" s="1"/>
  <c r="M465" i="128"/>
  <c r="L465" i="128"/>
  <c r="K465" i="128"/>
  <c r="J465" i="128"/>
  <c r="G465" i="128"/>
  <c r="F465" i="128"/>
  <c r="E465" i="128"/>
  <c r="D465" i="128"/>
  <c r="C465" i="128"/>
  <c r="P464" i="128"/>
  <c r="N464" i="128"/>
  <c r="AE464" i="128" s="1"/>
  <c r="M464" i="128"/>
  <c r="L464" i="128"/>
  <c r="K464" i="128"/>
  <c r="J464" i="128"/>
  <c r="G464" i="128"/>
  <c r="F464" i="128"/>
  <c r="E464" i="128"/>
  <c r="D464" i="128"/>
  <c r="C464" i="128"/>
  <c r="P463" i="128"/>
  <c r="N463" i="128"/>
  <c r="AE463" i="128" s="1"/>
  <c r="M463" i="128"/>
  <c r="L463" i="128"/>
  <c r="K463" i="128"/>
  <c r="J463" i="128"/>
  <c r="G463" i="128"/>
  <c r="F463" i="128"/>
  <c r="E463" i="128"/>
  <c r="D463" i="128"/>
  <c r="C463" i="128"/>
  <c r="P462" i="128"/>
  <c r="N462" i="128"/>
  <c r="AE462" i="128" s="1"/>
  <c r="M462" i="128"/>
  <c r="L462" i="128"/>
  <c r="K462" i="128"/>
  <c r="J462" i="128"/>
  <c r="G462" i="128"/>
  <c r="F462" i="128"/>
  <c r="E462" i="128"/>
  <c r="D462" i="128"/>
  <c r="C462" i="128"/>
  <c r="P461" i="128"/>
  <c r="N461" i="128"/>
  <c r="AE461" i="128" s="1"/>
  <c r="M461" i="128"/>
  <c r="L461" i="128"/>
  <c r="K461" i="128"/>
  <c r="J461" i="128"/>
  <c r="G461" i="128"/>
  <c r="F461" i="128"/>
  <c r="E461" i="128"/>
  <c r="D461" i="128"/>
  <c r="C461" i="128"/>
  <c r="P460" i="128"/>
  <c r="N460" i="128"/>
  <c r="AE460" i="128" s="1"/>
  <c r="M460" i="128"/>
  <c r="L460" i="128"/>
  <c r="K460" i="128"/>
  <c r="J460" i="128"/>
  <c r="G460" i="128"/>
  <c r="F460" i="128"/>
  <c r="E460" i="128"/>
  <c r="D460" i="128"/>
  <c r="C460" i="128"/>
  <c r="P459" i="128"/>
  <c r="N459" i="128"/>
  <c r="AE459" i="128" s="1"/>
  <c r="M459" i="128"/>
  <c r="L459" i="128"/>
  <c r="K459" i="128"/>
  <c r="J459" i="128"/>
  <c r="G459" i="128"/>
  <c r="F459" i="128"/>
  <c r="E459" i="128"/>
  <c r="D459" i="128"/>
  <c r="C459" i="128"/>
  <c r="P458" i="128"/>
  <c r="N458" i="128"/>
  <c r="AE458" i="128" s="1"/>
  <c r="M458" i="128"/>
  <c r="L458" i="128"/>
  <c r="K458" i="128"/>
  <c r="J458" i="128"/>
  <c r="G458" i="128"/>
  <c r="F458" i="128"/>
  <c r="E458" i="128"/>
  <c r="D458" i="128"/>
  <c r="C458" i="128"/>
  <c r="P457" i="128"/>
  <c r="N457" i="128"/>
  <c r="AE457" i="128" s="1"/>
  <c r="M457" i="128"/>
  <c r="L457" i="128"/>
  <c r="K457" i="128"/>
  <c r="J457" i="128"/>
  <c r="G457" i="128"/>
  <c r="F457" i="128"/>
  <c r="E457" i="128"/>
  <c r="D457" i="128"/>
  <c r="C457" i="128"/>
  <c r="P456" i="128"/>
  <c r="N456" i="128"/>
  <c r="AE456" i="128" s="1"/>
  <c r="M456" i="128"/>
  <c r="L456" i="128"/>
  <c r="K456" i="128"/>
  <c r="J456" i="128"/>
  <c r="G456" i="128"/>
  <c r="F456" i="128"/>
  <c r="E456" i="128"/>
  <c r="D456" i="128"/>
  <c r="C456" i="128"/>
  <c r="P455" i="128"/>
  <c r="N455" i="128"/>
  <c r="AE455" i="128" s="1"/>
  <c r="M455" i="128"/>
  <c r="L455" i="128"/>
  <c r="K455" i="128"/>
  <c r="J455" i="128"/>
  <c r="G455" i="128"/>
  <c r="F455" i="128"/>
  <c r="E455" i="128"/>
  <c r="D455" i="128"/>
  <c r="C455" i="128"/>
  <c r="P454" i="128"/>
  <c r="N454" i="128"/>
  <c r="AE454" i="128" s="1"/>
  <c r="M454" i="128"/>
  <c r="L454" i="128"/>
  <c r="K454" i="128"/>
  <c r="J454" i="128"/>
  <c r="G454" i="128"/>
  <c r="F454" i="128"/>
  <c r="E454" i="128"/>
  <c r="D454" i="128"/>
  <c r="C454" i="128"/>
  <c r="P453" i="128"/>
  <c r="N453" i="128"/>
  <c r="AE453" i="128" s="1"/>
  <c r="M453" i="128"/>
  <c r="L453" i="128"/>
  <c r="K453" i="128"/>
  <c r="J453" i="128"/>
  <c r="G453" i="128"/>
  <c r="F453" i="128"/>
  <c r="E453" i="128"/>
  <c r="D453" i="128"/>
  <c r="C453" i="128"/>
  <c r="P452" i="128"/>
  <c r="N452" i="128"/>
  <c r="AE452" i="128" s="1"/>
  <c r="M452" i="128"/>
  <c r="L452" i="128"/>
  <c r="K452" i="128"/>
  <c r="J452" i="128"/>
  <c r="G452" i="128"/>
  <c r="F452" i="128"/>
  <c r="E452" i="128"/>
  <c r="D452" i="128"/>
  <c r="C452" i="128"/>
  <c r="P451" i="128"/>
  <c r="N451" i="128"/>
  <c r="AE451" i="128" s="1"/>
  <c r="M451" i="128"/>
  <c r="L451" i="128"/>
  <c r="K451" i="128"/>
  <c r="J451" i="128"/>
  <c r="G451" i="128"/>
  <c r="F451" i="128"/>
  <c r="E451" i="128"/>
  <c r="D451" i="128"/>
  <c r="C451" i="128"/>
  <c r="M450" i="128"/>
  <c r="L450" i="128"/>
  <c r="K450" i="128"/>
  <c r="J450" i="128"/>
  <c r="G450" i="128"/>
  <c r="F450" i="128"/>
  <c r="E450" i="128"/>
  <c r="D450" i="128"/>
  <c r="C450" i="128"/>
  <c r="P449" i="128"/>
  <c r="P448" i="128"/>
  <c r="N448" i="128"/>
  <c r="AE448" i="128" s="1"/>
  <c r="M448" i="128"/>
  <c r="L448" i="128"/>
  <c r="K448" i="128"/>
  <c r="J448" i="128"/>
  <c r="G448" i="128"/>
  <c r="F448" i="128"/>
  <c r="E448" i="128"/>
  <c r="D448" i="128"/>
  <c r="C448" i="128"/>
  <c r="P447" i="128"/>
  <c r="N447" i="128"/>
  <c r="AE447" i="128" s="1"/>
  <c r="M447" i="128"/>
  <c r="L447" i="128"/>
  <c r="K447" i="128"/>
  <c r="J447" i="128"/>
  <c r="G447" i="128"/>
  <c r="F447" i="128"/>
  <c r="E447" i="128"/>
  <c r="D447" i="128"/>
  <c r="C447" i="128"/>
  <c r="P446" i="128"/>
  <c r="N446" i="128"/>
  <c r="AE446" i="128" s="1"/>
  <c r="M446" i="128"/>
  <c r="L446" i="128"/>
  <c r="K446" i="128"/>
  <c r="J446" i="128"/>
  <c r="G446" i="128"/>
  <c r="F446" i="128"/>
  <c r="E446" i="128"/>
  <c r="D446" i="128"/>
  <c r="C446" i="128"/>
  <c r="P445" i="128"/>
  <c r="N445" i="128"/>
  <c r="AE445" i="128" s="1"/>
  <c r="M445" i="128"/>
  <c r="L445" i="128"/>
  <c r="K445" i="128"/>
  <c r="J445" i="128"/>
  <c r="G445" i="128"/>
  <c r="F445" i="128"/>
  <c r="E445" i="128"/>
  <c r="D445" i="128"/>
  <c r="C445" i="128"/>
  <c r="P444" i="128"/>
  <c r="N444" i="128"/>
  <c r="AE444" i="128" s="1"/>
  <c r="M444" i="128"/>
  <c r="L444" i="128"/>
  <c r="K444" i="128"/>
  <c r="J444" i="128"/>
  <c r="G444" i="128"/>
  <c r="F444" i="128"/>
  <c r="E444" i="128"/>
  <c r="D444" i="128"/>
  <c r="C444" i="128"/>
  <c r="P443" i="128"/>
  <c r="N443" i="128"/>
  <c r="AE443" i="128" s="1"/>
  <c r="M443" i="128"/>
  <c r="L443" i="128"/>
  <c r="K443" i="128"/>
  <c r="J443" i="128"/>
  <c r="G443" i="128"/>
  <c r="F443" i="128"/>
  <c r="E443" i="128"/>
  <c r="D443" i="128"/>
  <c r="C443" i="128"/>
  <c r="P442" i="128"/>
  <c r="N442" i="128"/>
  <c r="AE442" i="128" s="1"/>
  <c r="M442" i="128"/>
  <c r="L442" i="128"/>
  <c r="K442" i="128"/>
  <c r="J442" i="128"/>
  <c r="G442" i="128"/>
  <c r="F442" i="128"/>
  <c r="E442" i="128"/>
  <c r="D442" i="128"/>
  <c r="C442" i="128"/>
  <c r="P441" i="128"/>
  <c r="N441" i="128"/>
  <c r="AE441" i="128" s="1"/>
  <c r="M441" i="128"/>
  <c r="L441" i="128"/>
  <c r="K441" i="128"/>
  <c r="J441" i="128"/>
  <c r="G441" i="128"/>
  <c r="F441" i="128"/>
  <c r="E441" i="128"/>
  <c r="D441" i="128"/>
  <c r="C441" i="128"/>
  <c r="P440" i="128"/>
  <c r="N440" i="128"/>
  <c r="AE440" i="128" s="1"/>
  <c r="M440" i="128"/>
  <c r="L440" i="128"/>
  <c r="K440" i="128"/>
  <c r="J440" i="128"/>
  <c r="G440" i="128"/>
  <c r="F440" i="128"/>
  <c r="E440" i="128"/>
  <c r="D440" i="128"/>
  <c r="C440" i="128"/>
  <c r="P439" i="128"/>
  <c r="N439" i="128"/>
  <c r="AE439" i="128" s="1"/>
  <c r="M439" i="128"/>
  <c r="L439" i="128"/>
  <c r="K439" i="128"/>
  <c r="J439" i="128"/>
  <c r="G439" i="128"/>
  <c r="F439" i="128"/>
  <c r="E439" i="128"/>
  <c r="D439" i="128"/>
  <c r="C439" i="128"/>
  <c r="P438" i="128"/>
  <c r="N438" i="128"/>
  <c r="AE438" i="128" s="1"/>
  <c r="M438" i="128"/>
  <c r="L438" i="128"/>
  <c r="K438" i="128"/>
  <c r="J438" i="128"/>
  <c r="G438" i="128"/>
  <c r="F438" i="128"/>
  <c r="E438" i="128"/>
  <c r="D438" i="128"/>
  <c r="C438" i="128"/>
  <c r="P437" i="128"/>
  <c r="N437" i="128"/>
  <c r="AE437" i="128" s="1"/>
  <c r="M437" i="128"/>
  <c r="L437" i="128"/>
  <c r="K437" i="128"/>
  <c r="J437" i="128"/>
  <c r="G437" i="128"/>
  <c r="F437" i="128"/>
  <c r="E437" i="128"/>
  <c r="D437" i="128"/>
  <c r="C437" i="128"/>
  <c r="P436" i="128"/>
  <c r="N436" i="128"/>
  <c r="AE436" i="128" s="1"/>
  <c r="M436" i="128"/>
  <c r="L436" i="128"/>
  <c r="K436" i="128"/>
  <c r="J436" i="128"/>
  <c r="G436" i="128"/>
  <c r="F436" i="128"/>
  <c r="E436" i="128"/>
  <c r="D436" i="128"/>
  <c r="C436" i="128"/>
  <c r="P435" i="128"/>
  <c r="N435" i="128"/>
  <c r="AE435" i="128" s="1"/>
  <c r="M435" i="128"/>
  <c r="L435" i="128"/>
  <c r="K435" i="128"/>
  <c r="J435" i="128"/>
  <c r="G435" i="128"/>
  <c r="F435" i="128"/>
  <c r="E435" i="128"/>
  <c r="D435" i="128"/>
  <c r="C435" i="128"/>
  <c r="P434" i="128"/>
  <c r="N434" i="128"/>
  <c r="AE434" i="128" s="1"/>
  <c r="M434" i="128"/>
  <c r="L434" i="128"/>
  <c r="K434" i="128"/>
  <c r="J434" i="128"/>
  <c r="G434" i="128"/>
  <c r="F434" i="128"/>
  <c r="E434" i="128"/>
  <c r="D434" i="128"/>
  <c r="C434" i="128"/>
  <c r="P433" i="128"/>
  <c r="N433" i="128"/>
  <c r="AE433" i="128" s="1"/>
  <c r="M433" i="128"/>
  <c r="L433" i="128"/>
  <c r="K433" i="128"/>
  <c r="J433" i="128"/>
  <c r="G433" i="128"/>
  <c r="F433" i="128"/>
  <c r="E433" i="128"/>
  <c r="D433" i="128"/>
  <c r="C433" i="128"/>
  <c r="P432" i="128"/>
  <c r="N432" i="128"/>
  <c r="AE432" i="128" s="1"/>
  <c r="M432" i="128"/>
  <c r="L432" i="128"/>
  <c r="K432" i="128"/>
  <c r="J432" i="128"/>
  <c r="G432" i="128"/>
  <c r="F432" i="128"/>
  <c r="E432" i="128"/>
  <c r="D432" i="128"/>
  <c r="C432" i="128"/>
  <c r="P431" i="128"/>
  <c r="N431" i="128"/>
  <c r="AE431" i="128" s="1"/>
  <c r="M431" i="128"/>
  <c r="L431" i="128"/>
  <c r="K431" i="128"/>
  <c r="J431" i="128"/>
  <c r="G431" i="128"/>
  <c r="F431" i="128"/>
  <c r="E431" i="128"/>
  <c r="D431" i="128"/>
  <c r="C431" i="128"/>
  <c r="P430" i="128"/>
  <c r="N430" i="128"/>
  <c r="AE430" i="128" s="1"/>
  <c r="M430" i="128"/>
  <c r="L430" i="128"/>
  <c r="K430" i="128"/>
  <c r="J430" i="128"/>
  <c r="G430" i="128"/>
  <c r="F430" i="128"/>
  <c r="E430" i="128"/>
  <c r="D430" i="128"/>
  <c r="C430" i="128"/>
  <c r="P429" i="128"/>
  <c r="N429" i="128"/>
  <c r="AE429" i="128" s="1"/>
  <c r="M429" i="128"/>
  <c r="L429" i="128"/>
  <c r="K429" i="128"/>
  <c r="J429" i="128"/>
  <c r="G429" i="128"/>
  <c r="F429" i="128"/>
  <c r="E429" i="128"/>
  <c r="D429" i="128"/>
  <c r="C429" i="128"/>
  <c r="P428" i="128"/>
  <c r="N428" i="128"/>
  <c r="AE428" i="128" s="1"/>
  <c r="M428" i="128"/>
  <c r="L428" i="128"/>
  <c r="K428" i="128"/>
  <c r="J428" i="128"/>
  <c r="G428" i="128"/>
  <c r="F428" i="128"/>
  <c r="E428" i="128"/>
  <c r="D428" i="128"/>
  <c r="C428" i="128"/>
  <c r="P427" i="128"/>
  <c r="N427" i="128"/>
  <c r="AE427" i="128" s="1"/>
  <c r="M427" i="128"/>
  <c r="L427" i="128"/>
  <c r="K427" i="128"/>
  <c r="J427" i="128"/>
  <c r="G427" i="128"/>
  <c r="F427" i="128"/>
  <c r="E427" i="128"/>
  <c r="D427" i="128"/>
  <c r="C427" i="128"/>
  <c r="P426" i="128"/>
  <c r="N426" i="128"/>
  <c r="AE426" i="128" s="1"/>
  <c r="M426" i="128"/>
  <c r="L426" i="128"/>
  <c r="K426" i="128"/>
  <c r="J426" i="128"/>
  <c r="G426" i="128"/>
  <c r="F426" i="128"/>
  <c r="E426" i="128"/>
  <c r="D426" i="128"/>
  <c r="C426" i="128"/>
  <c r="P425" i="128"/>
  <c r="N425" i="128"/>
  <c r="AE425" i="128" s="1"/>
  <c r="M425" i="128"/>
  <c r="L425" i="128"/>
  <c r="K425" i="128"/>
  <c r="J425" i="128"/>
  <c r="G425" i="128"/>
  <c r="F425" i="128"/>
  <c r="E425" i="128"/>
  <c r="D425" i="128"/>
  <c r="C425" i="128"/>
  <c r="P424" i="128"/>
  <c r="N424" i="128"/>
  <c r="AE424" i="128" s="1"/>
  <c r="M424" i="128"/>
  <c r="L424" i="128"/>
  <c r="K424" i="128"/>
  <c r="J424" i="128"/>
  <c r="G424" i="128"/>
  <c r="F424" i="128"/>
  <c r="E424" i="128"/>
  <c r="D424" i="128"/>
  <c r="C424" i="128"/>
  <c r="P423" i="128"/>
  <c r="N423" i="128"/>
  <c r="AE423" i="128" s="1"/>
  <c r="M423" i="128"/>
  <c r="L423" i="128"/>
  <c r="K423" i="128"/>
  <c r="J423" i="128"/>
  <c r="G423" i="128"/>
  <c r="F423" i="128"/>
  <c r="E423" i="128"/>
  <c r="D423" i="128"/>
  <c r="C423" i="128"/>
  <c r="P422" i="128"/>
  <c r="N422" i="128"/>
  <c r="AE422" i="128" s="1"/>
  <c r="M422" i="128"/>
  <c r="L422" i="128"/>
  <c r="K422" i="128"/>
  <c r="J422" i="128"/>
  <c r="G422" i="128"/>
  <c r="F422" i="128"/>
  <c r="E422" i="128"/>
  <c r="D422" i="128"/>
  <c r="C422" i="128"/>
  <c r="P421" i="128"/>
  <c r="N421" i="128"/>
  <c r="AE421" i="128" s="1"/>
  <c r="M421" i="128"/>
  <c r="L421" i="128"/>
  <c r="K421" i="128"/>
  <c r="J421" i="128"/>
  <c r="G421" i="128"/>
  <c r="F421" i="128"/>
  <c r="E421" i="128"/>
  <c r="D421" i="128"/>
  <c r="C421" i="128"/>
  <c r="P420" i="128"/>
  <c r="N420" i="128"/>
  <c r="AE420" i="128" s="1"/>
  <c r="M420" i="128"/>
  <c r="L420" i="128"/>
  <c r="K420" i="128"/>
  <c r="J420" i="128"/>
  <c r="G420" i="128"/>
  <c r="F420" i="128"/>
  <c r="E420" i="128"/>
  <c r="D420" i="128"/>
  <c r="C420" i="128"/>
  <c r="P419" i="128"/>
  <c r="N419" i="128"/>
  <c r="AE419" i="128" s="1"/>
  <c r="M419" i="128"/>
  <c r="L419" i="128"/>
  <c r="K419" i="128"/>
  <c r="J419" i="128"/>
  <c r="G419" i="128"/>
  <c r="F419" i="128"/>
  <c r="E419" i="128"/>
  <c r="D419" i="128"/>
  <c r="C419" i="128"/>
  <c r="P418" i="128"/>
  <c r="N418" i="128"/>
  <c r="AE418" i="128" s="1"/>
  <c r="M418" i="128"/>
  <c r="L418" i="128"/>
  <c r="K418" i="128"/>
  <c r="J418" i="128"/>
  <c r="G418" i="128"/>
  <c r="F418" i="128"/>
  <c r="E418" i="128"/>
  <c r="D418" i="128"/>
  <c r="C418" i="128"/>
  <c r="P417" i="128"/>
  <c r="N417" i="128"/>
  <c r="AE417" i="128" s="1"/>
  <c r="M417" i="128"/>
  <c r="L417" i="128"/>
  <c r="K417" i="128"/>
  <c r="J417" i="128"/>
  <c r="G417" i="128"/>
  <c r="F417" i="128"/>
  <c r="E417" i="128"/>
  <c r="D417" i="128"/>
  <c r="C417" i="128"/>
  <c r="P416" i="128"/>
  <c r="N416" i="128"/>
  <c r="AE416" i="128" s="1"/>
  <c r="M416" i="128"/>
  <c r="L416" i="128"/>
  <c r="K416" i="128"/>
  <c r="J416" i="128"/>
  <c r="G416" i="128"/>
  <c r="F416" i="128"/>
  <c r="E416" i="128"/>
  <c r="D416" i="128"/>
  <c r="C416" i="128"/>
  <c r="P415" i="128"/>
  <c r="N415" i="128"/>
  <c r="AE415" i="128" s="1"/>
  <c r="M415" i="128"/>
  <c r="L415" i="128"/>
  <c r="K415" i="128"/>
  <c r="J415" i="128"/>
  <c r="G415" i="128"/>
  <c r="F415" i="128"/>
  <c r="E415" i="128"/>
  <c r="D415" i="128"/>
  <c r="C415" i="128"/>
  <c r="P414" i="128"/>
  <c r="N414" i="128"/>
  <c r="AE414" i="128" s="1"/>
  <c r="M414" i="128"/>
  <c r="L414" i="128"/>
  <c r="K414" i="128"/>
  <c r="J414" i="128"/>
  <c r="G414" i="128"/>
  <c r="F414" i="128"/>
  <c r="E414" i="128"/>
  <c r="D414" i="128"/>
  <c r="C414" i="128"/>
  <c r="P413" i="128"/>
  <c r="N413" i="128"/>
  <c r="AE413" i="128" s="1"/>
  <c r="M413" i="128"/>
  <c r="L413" i="128"/>
  <c r="K413" i="128"/>
  <c r="J413" i="128"/>
  <c r="G413" i="128"/>
  <c r="F413" i="128"/>
  <c r="E413" i="128"/>
  <c r="D413" i="128"/>
  <c r="C413" i="128"/>
  <c r="P412" i="128"/>
  <c r="N412" i="128"/>
  <c r="AE412" i="128" s="1"/>
  <c r="M412" i="128"/>
  <c r="L412" i="128"/>
  <c r="K412" i="128"/>
  <c r="J412" i="128"/>
  <c r="G412" i="128"/>
  <c r="F412" i="128"/>
  <c r="E412" i="128"/>
  <c r="D412" i="128"/>
  <c r="C412" i="128"/>
  <c r="P411" i="128"/>
  <c r="N411" i="128"/>
  <c r="AE411" i="128" s="1"/>
  <c r="M411" i="128"/>
  <c r="L411" i="128"/>
  <c r="K411" i="128"/>
  <c r="J411" i="128"/>
  <c r="G411" i="128"/>
  <c r="F411" i="128"/>
  <c r="E411" i="128"/>
  <c r="D411" i="128"/>
  <c r="C411" i="128"/>
  <c r="P410" i="128"/>
  <c r="N410" i="128"/>
  <c r="AE410" i="128" s="1"/>
  <c r="M410" i="128"/>
  <c r="L410" i="128"/>
  <c r="K410" i="128"/>
  <c r="J410" i="128"/>
  <c r="G410" i="128"/>
  <c r="F410" i="128"/>
  <c r="E410" i="128"/>
  <c r="D410" i="128"/>
  <c r="C410" i="128"/>
  <c r="P409" i="128"/>
  <c r="N409" i="128"/>
  <c r="AE409" i="128" s="1"/>
  <c r="M409" i="128"/>
  <c r="L409" i="128"/>
  <c r="K409" i="128"/>
  <c r="J409" i="128"/>
  <c r="G409" i="128"/>
  <c r="F409" i="128"/>
  <c r="E409" i="128"/>
  <c r="D409" i="128"/>
  <c r="C409" i="128"/>
  <c r="M408" i="128"/>
  <c r="L408" i="128"/>
  <c r="K408" i="128"/>
  <c r="J408" i="128"/>
  <c r="G408" i="128"/>
  <c r="F408" i="128"/>
  <c r="E408" i="128"/>
  <c r="D408" i="128"/>
  <c r="C408" i="128"/>
  <c r="P407" i="128"/>
  <c r="P406" i="128"/>
  <c r="N406" i="128"/>
  <c r="AE406" i="128" s="1"/>
  <c r="M406" i="128"/>
  <c r="L406" i="128"/>
  <c r="K406" i="128"/>
  <c r="J406" i="128"/>
  <c r="G406" i="128"/>
  <c r="F406" i="128"/>
  <c r="E406" i="128"/>
  <c r="D406" i="128"/>
  <c r="C406" i="128"/>
  <c r="P405" i="128"/>
  <c r="N405" i="128"/>
  <c r="AE405" i="128" s="1"/>
  <c r="M405" i="128"/>
  <c r="L405" i="128"/>
  <c r="K405" i="128"/>
  <c r="J405" i="128"/>
  <c r="G405" i="128"/>
  <c r="F405" i="128"/>
  <c r="E405" i="128"/>
  <c r="D405" i="128"/>
  <c r="C405" i="128"/>
  <c r="P404" i="128"/>
  <c r="N404" i="128"/>
  <c r="AE404" i="128" s="1"/>
  <c r="M404" i="128"/>
  <c r="L404" i="128"/>
  <c r="K404" i="128"/>
  <c r="J404" i="128"/>
  <c r="G404" i="128"/>
  <c r="F404" i="128"/>
  <c r="E404" i="128"/>
  <c r="D404" i="128"/>
  <c r="C404" i="128"/>
  <c r="P403" i="128"/>
  <c r="N403" i="128"/>
  <c r="AE403" i="128" s="1"/>
  <c r="M403" i="128"/>
  <c r="L403" i="128"/>
  <c r="K403" i="128"/>
  <c r="J403" i="128"/>
  <c r="G403" i="128"/>
  <c r="F403" i="128"/>
  <c r="E403" i="128"/>
  <c r="D403" i="128"/>
  <c r="C403" i="128"/>
  <c r="P402" i="128"/>
  <c r="N402" i="128"/>
  <c r="AE402" i="128" s="1"/>
  <c r="M402" i="128"/>
  <c r="L402" i="128"/>
  <c r="K402" i="128"/>
  <c r="J402" i="128"/>
  <c r="G402" i="128"/>
  <c r="F402" i="128"/>
  <c r="E402" i="128"/>
  <c r="D402" i="128"/>
  <c r="C402" i="128"/>
  <c r="P401" i="128"/>
  <c r="N401" i="128"/>
  <c r="AE401" i="128" s="1"/>
  <c r="M401" i="128"/>
  <c r="L401" i="128"/>
  <c r="K401" i="128"/>
  <c r="J401" i="128"/>
  <c r="G401" i="128"/>
  <c r="F401" i="128"/>
  <c r="E401" i="128"/>
  <c r="D401" i="128"/>
  <c r="C401" i="128"/>
  <c r="P400" i="128"/>
  <c r="N400" i="128"/>
  <c r="AE400" i="128" s="1"/>
  <c r="M400" i="128"/>
  <c r="L400" i="128"/>
  <c r="K400" i="128"/>
  <c r="J400" i="128"/>
  <c r="G400" i="128"/>
  <c r="F400" i="128"/>
  <c r="E400" i="128"/>
  <c r="D400" i="128"/>
  <c r="C400" i="128"/>
  <c r="P399" i="128"/>
  <c r="N399" i="128"/>
  <c r="AE399" i="128" s="1"/>
  <c r="M399" i="128"/>
  <c r="L399" i="128"/>
  <c r="K399" i="128"/>
  <c r="J399" i="128"/>
  <c r="G399" i="128"/>
  <c r="F399" i="128"/>
  <c r="E399" i="128"/>
  <c r="D399" i="128"/>
  <c r="C399" i="128"/>
  <c r="P398" i="128"/>
  <c r="N398" i="128"/>
  <c r="AE398" i="128" s="1"/>
  <c r="M398" i="128"/>
  <c r="L398" i="128"/>
  <c r="K398" i="128"/>
  <c r="J398" i="128"/>
  <c r="G398" i="128"/>
  <c r="F398" i="128"/>
  <c r="E398" i="128"/>
  <c r="D398" i="128"/>
  <c r="C398" i="128"/>
  <c r="P397" i="128"/>
  <c r="N397" i="128"/>
  <c r="AE397" i="128" s="1"/>
  <c r="M397" i="128"/>
  <c r="L397" i="128"/>
  <c r="K397" i="128"/>
  <c r="J397" i="128"/>
  <c r="G397" i="128"/>
  <c r="F397" i="128"/>
  <c r="E397" i="128"/>
  <c r="D397" i="128"/>
  <c r="C397" i="128"/>
  <c r="P396" i="128"/>
  <c r="N396" i="128"/>
  <c r="AE396" i="128" s="1"/>
  <c r="M396" i="128"/>
  <c r="L396" i="128"/>
  <c r="K396" i="128"/>
  <c r="J396" i="128"/>
  <c r="G396" i="128"/>
  <c r="F396" i="128"/>
  <c r="E396" i="128"/>
  <c r="D396" i="128"/>
  <c r="C396" i="128"/>
  <c r="P395" i="128"/>
  <c r="N395" i="128"/>
  <c r="AE395" i="128" s="1"/>
  <c r="M395" i="128"/>
  <c r="L395" i="128"/>
  <c r="K395" i="128"/>
  <c r="J395" i="128"/>
  <c r="G395" i="128"/>
  <c r="F395" i="128"/>
  <c r="E395" i="128"/>
  <c r="D395" i="128"/>
  <c r="C395" i="128"/>
  <c r="P394" i="128"/>
  <c r="N394" i="128"/>
  <c r="AE394" i="128" s="1"/>
  <c r="M394" i="128"/>
  <c r="L394" i="128"/>
  <c r="K394" i="128"/>
  <c r="J394" i="128"/>
  <c r="G394" i="128"/>
  <c r="F394" i="128"/>
  <c r="E394" i="128"/>
  <c r="D394" i="128"/>
  <c r="C394" i="128"/>
  <c r="P393" i="128"/>
  <c r="N393" i="128"/>
  <c r="AE393" i="128" s="1"/>
  <c r="M393" i="128"/>
  <c r="L393" i="128"/>
  <c r="K393" i="128"/>
  <c r="J393" i="128"/>
  <c r="G393" i="128"/>
  <c r="F393" i="128"/>
  <c r="E393" i="128"/>
  <c r="D393" i="128"/>
  <c r="C393" i="128"/>
  <c r="P392" i="128"/>
  <c r="N392" i="128"/>
  <c r="AE392" i="128" s="1"/>
  <c r="M392" i="128"/>
  <c r="L392" i="128"/>
  <c r="K392" i="128"/>
  <c r="J392" i="128"/>
  <c r="G392" i="128"/>
  <c r="F392" i="128"/>
  <c r="E392" i="128"/>
  <c r="D392" i="128"/>
  <c r="C392" i="128"/>
  <c r="P391" i="128"/>
  <c r="N391" i="128"/>
  <c r="AE391" i="128" s="1"/>
  <c r="M391" i="128"/>
  <c r="L391" i="128"/>
  <c r="K391" i="128"/>
  <c r="J391" i="128"/>
  <c r="G391" i="128"/>
  <c r="F391" i="128"/>
  <c r="E391" i="128"/>
  <c r="D391" i="128"/>
  <c r="C391" i="128"/>
  <c r="P390" i="128"/>
  <c r="N390" i="128"/>
  <c r="AE390" i="128" s="1"/>
  <c r="M390" i="128"/>
  <c r="L390" i="128"/>
  <c r="K390" i="128"/>
  <c r="J390" i="128"/>
  <c r="G390" i="128"/>
  <c r="F390" i="128"/>
  <c r="E390" i="128"/>
  <c r="D390" i="128"/>
  <c r="C390" i="128"/>
  <c r="P389" i="128"/>
  <c r="N389" i="128"/>
  <c r="AE389" i="128" s="1"/>
  <c r="M389" i="128"/>
  <c r="L389" i="128"/>
  <c r="K389" i="128"/>
  <c r="J389" i="128"/>
  <c r="G389" i="128"/>
  <c r="F389" i="128"/>
  <c r="E389" i="128"/>
  <c r="D389" i="128"/>
  <c r="C389" i="128"/>
  <c r="P388" i="128"/>
  <c r="N388" i="128"/>
  <c r="AE388" i="128" s="1"/>
  <c r="M388" i="128"/>
  <c r="L388" i="128"/>
  <c r="K388" i="128"/>
  <c r="J388" i="128"/>
  <c r="G388" i="128"/>
  <c r="F388" i="128"/>
  <c r="E388" i="128"/>
  <c r="D388" i="128"/>
  <c r="C388" i="128"/>
  <c r="P387" i="128"/>
  <c r="N387" i="128"/>
  <c r="AE387" i="128" s="1"/>
  <c r="M387" i="128"/>
  <c r="L387" i="128"/>
  <c r="K387" i="128"/>
  <c r="J387" i="128"/>
  <c r="G387" i="128"/>
  <c r="F387" i="128"/>
  <c r="E387" i="128"/>
  <c r="D387" i="128"/>
  <c r="C387" i="128"/>
  <c r="P386" i="128"/>
  <c r="N386" i="128"/>
  <c r="AE386" i="128" s="1"/>
  <c r="M386" i="128"/>
  <c r="L386" i="128"/>
  <c r="K386" i="128"/>
  <c r="J386" i="128"/>
  <c r="G386" i="128"/>
  <c r="F386" i="128"/>
  <c r="E386" i="128"/>
  <c r="D386" i="128"/>
  <c r="C386" i="128"/>
  <c r="P385" i="128"/>
  <c r="N385" i="128"/>
  <c r="AE385" i="128" s="1"/>
  <c r="M385" i="128"/>
  <c r="L385" i="128"/>
  <c r="K385" i="128"/>
  <c r="J385" i="128"/>
  <c r="G385" i="128"/>
  <c r="F385" i="128"/>
  <c r="E385" i="128"/>
  <c r="D385" i="128"/>
  <c r="C385" i="128"/>
  <c r="P384" i="128"/>
  <c r="N384" i="128"/>
  <c r="AE384" i="128" s="1"/>
  <c r="M384" i="128"/>
  <c r="L384" i="128"/>
  <c r="K384" i="128"/>
  <c r="J384" i="128"/>
  <c r="G384" i="128"/>
  <c r="F384" i="128"/>
  <c r="E384" i="128"/>
  <c r="D384" i="128"/>
  <c r="C384" i="128"/>
  <c r="P383" i="128"/>
  <c r="N383" i="128"/>
  <c r="AE383" i="128" s="1"/>
  <c r="M383" i="128"/>
  <c r="L383" i="128"/>
  <c r="K383" i="128"/>
  <c r="J383" i="128"/>
  <c r="G383" i="128"/>
  <c r="F383" i="128"/>
  <c r="E383" i="128"/>
  <c r="D383" i="128"/>
  <c r="C383" i="128"/>
  <c r="P382" i="128"/>
  <c r="N382" i="128"/>
  <c r="AE382" i="128" s="1"/>
  <c r="M382" i="128"/>
  <c r="L382" i="128"/>
  <c r="K382" i="128"/>
  <c r="J382" i="128"/>
  <c r="G382" i="128"/>
  <c r="F382" i="128"/>
  <c r="E382" i="128"/>
  <c r="D382" i="128"/>
  <c r="C382" i="128"/>
  <c r="P381" i="128"/>
  <c r="N381" i="128"/>
  <c r="AE381" i="128" s="1"/>
  <c r="M381" i="128"/>
  <c r="L381" i="128"/>
  <c r="K381" i="128"/>
  <c r="J381" i="128"/>
  <c r="G381" i="128"/>
  <c r="F381" i="128"/>
  <c r="E381" i="128"/>
  <c r="D381" i="128"/>
  <c r="C381" i="128"/>
  <c r="P380" i="128"/>
  <c r="N380" i="128"/>
  <c r="AE380" i="128" s="1"/>
  <c r="M380" i="128"/>
  <c r="L380" i="128"/>
  <c r="K380" i="128"/>
  <c r="J380" i="128"/>
  <c r="G380" i="128"/>
  <c r="F380" i="128"/>
  <c r="E380" i="128"/>
  <c r="D380" i="128"/>
  <c r="C380" i="128"/>
  <c r="P379" i="128"/>
  <c r="N379" i="128"/>
  <c r="AE379" i="128" s="1"/>
  <c r="M379" i="128"/>
  <c r="L379" i="128"/>
  <c r="K379" i="128"/>
  <c r="J379" i="128"/>
  <c r="G379" i="128"/>
  <c r="F379" i="128"/>
  <c r="E379" i="128"/>
  <c r="D379" i="128"/>
  <c r="C379" i="128"/>
  <c r="P378" i="128"/>
  <c r="N378" i="128"/>
  <c r="AE378" i="128" s="1"/>
  <c r="M378" i="128"/>
  <c r="L378" i="128"/>
  <c r="K378" i="128"/>
  <c r="J378" i="128"/>
  <c r="G378" i="128"/>
  <c r="F378" i="128"/>
  <c r="E378" i="128"/>
  <c r="D378" i="128"/>
  <c r="C378" i="128"/>
  <c r="P377" i="128"/>
  <c r="N377" i="128"/>
  <c r="AE377" i="128" s="1"/>
  <c r="M377" i="128"/>
  <c r="L377" i="128"/>
  <c r="K377" i="128"/>
  <c r="J377" i="128"/>
  <c r="G377" i="128"/>
  <c r="F377" i="128"/>
  <c r="E377" i="128"/>
  <c r="D377" i="128"/>
  <c r="C377" i="128"/>
  <c r="P376" i="128"/>
  <c r="N376" i="128"/>
  <c r="AE376" i="128" s="1"/>
  <c r="M376" i="128"/>
  <c r="L376" i="128"/>
  <c r="K376" i="128"/>
  <c r="J376" i="128"/>
  <c r="G376" i="128"/>
  <c r="F376" i="128"/>
  <c r="E376" i="128"/>
  <c r="D376" i="128"/>
  <c r="C376" i="128"/>
  <c r="P375" i="128"/>
  <c r="N375" i="128"/>
  <c r="AE375" i="128" s="1"/>
  <c r="M375" i="128"/>
  <c r="L375" i="128"/>
  <c r="K375" i="128"/>
  <c r="J375" i="128"/>
  <c r="G375" i="128"/>
  <c r="F375" i="128"/>
  <c r="E375" i="128"/>
  <c r="D375" i="128"/>
  <c r="C375" i="128"/>
  <c r="P374" i="128"/>
  <c r="N374" i="128"/>
  <c r="AE374" i="128" s="1"/>
  <c r="M374" i="128"/>
  <c r="L374" i="128"/>
  <c r="K374" i="128"/>
  <c r="J374" i="128"/>
  <c r="G374" i="128"/>
  <c r="F374" i="128"/>
  <c r="E374" i="128"/>
  <c r="D374" i="128"/>
  <c r="C374" i="128"/>
  <c r="P373" i="128"/>
  <c r="N373" i="128"/>
  <c r="AE373" i="128" s="1"/>
  <c r="M373" i="128"/>
  <c r="L373" i="128"/>
  <c r="K373" i="128"/>
  <c r="J373" i="128"/>
  <c r="G373" i="128"/>
  <c r="F373" i="128"/>
  <c r="E373" i="128"/>
  <c r="D373" i="128"/>
  <c r="C373" i="128"/>
  <c r="P372" i="128"/>
  <c r="N372" i="128"/>
  <c r="AE372" i="128" s="1"/>
  <c r="M372" i="128"/>
  <c r="L372" i="128"/>
  <c r="K372" i="128"/>
  <c r="J372" i="128"/>
  <c r="G372" i="128"/>
  <c r="F372" i="128"/>
  <c r="E372" i="128"/>
  <c r="D372" i="128"/>
  <c r="C372" i="128"/>
  <c r="P371" i="128"/>
  <c r="N371" i="128"/>
  <c r="AE371" i="128" s="1"/>
  <c r="M371" i="128"/>
  <c r="L371" i="128"/>
  <c r="K371" i="128"/>
  <c r="J371" i="128"/>
  <c r="G371" i="128"/>
  <c r="F371" i="128"/>
  <c r="E371" i="128"/>
  <c r="D371" i="128"/>
  <c r="C371" i="128"/>
  <c r="P370" i="128"/>
  <c r="N370" i="128"/>
  <c r="AE370" i="128" s="1"/>
  <c r="M370" i="128"/>
  <c r="L370" i="128"/>
  <c r="K370" i="128"/>
  <c r="J370" i="128"/>
  <c r="G370" i="128"/>
  <c r="F370" i="128"/>
  <c r="E370" i="128"/>
  <c r="D370" i="128"/>
  <c r="C370" i="128"/>
  <c r="P369" i="128"/>
  <c r="N369" i="128"/>
  <c r="AE369" i="128" s="1"/>
  <c r="M369" i="128"/>
  <c r="L369" i="128"/>
  <c r="K369" i="128"/>
  <c r="J369" i="128"/>
  <c r="G369" i="128"/>
  <c r="F369" i="128"/>
  <c r="E369" i="128"/>
  <c r="D369" i="128"/>
  <c r="C369" i="128"/>
  <c r="P368" i="128"/>
  <c r="N368" i="128"/>
  <c r="AE368" i="128" s="1"/>
  <c r="M368" i="128"/>
  <c r="L368" i="128"/>
  <c r="K368" i="128"/>
  <c r="J368" i="128"/>
  <c r="G368" i="128"/>
  <c r="F368" i="128"/>
  <c r="E368" i="128"/>
  <c r="D368" i="128"/>
  <c r="C368" i="128"/>
  <c r="P367" i="128"/>
  <c r="N367" i="128"/>
  <c r="AE367" i="128" s="1"/>
  <c r="M367" i="128"/>
  <c r="L367" i="128"/>
  <c r="K367" i="128"/>
  <c r="J367" i="128"/>
  <c r="G367" i="128"/>
  <c r="F367" i="128"/>
  <c r="E367" i="128"/>
  <c r="D367" i="128"/>
  <c r="C367" i="128"/>
  <c r="M366" i="128"/>
  <c r="L366" i="128"/>
  <c r="K366" i="128"/>
  <c r="J366" i="128"/>
  <c r="G366" i="128"/>
  <c r="F366" i="128"/>
  <c r="E366" i="128"/>
  <c r="D366" i="128"/>
  <c r="C366" i="128"/>
  <c r="P365" i="128"/>
  <c r="P364" i="128"/>
  <c r="N364" i="128"/>
  <c r="AE364" i="128" s="1"/>
  <c r="M364" i="128"/>
  <c r="L364" i="128"/>
  <c r="K364" i="128"/>
  <c r="J364" i="128"/>
  <c r="G364" i="128"/>
  <c r="F364" i="128"/>
  <c r="E364" i="128"/>
  <c r="D364" i="128"/>
  <c r="C364" i="128"/>
  <c r="P363" i="128"/>
  <c r="N363" i="128"/>
  <c r="AE363" i="128" s="1"/>
  <c r="M363" i="128"/>
  <c r="L363" i="128"/>
  <c r="K363" i="128"/>
  <c r="J363" i="128"/>
  <c r="G363" i="128"/>
  <c r="F363" i="128"/>
  <c r="E363" i="128"/>
  <c r="D363" i="128"/>
  <c r="C363" i="128"/>
  <c r="P362" i="128"/>
  <c r="N362" i="128"/>
  <c r="AE362" i="128" s="1"/>
  <c r="M362" i="128"/>
  <c r="L362" i="128"/>
  <c r="K362" i="128"/>
  <c r="J362" i="128"/>
  <c r="G362" i="128"/>
  <c r="F362" i="128"/>
  <c r="E362" i="128"/>
  <c r="D362" i="128"/>
  <c r="C362" i="128"/>
  <c r="P361" i="128"/>
  <c r="N361" i="128"/>
  <c r="AE361" i="128" s="1"/>
  <c r="M361" i="128"/>
  <c r="L361" i="128"/>
  <c r="K361" i="128"/>
  <c r="J361" i="128"/>
  <c r="G361" i="128"/>
  <c r="F361" i="128"/>
  <c r="E361" i="128"/>
  <c r="D361" i="128"/>
  <c r="C361" i="128"/>
  <c r="P360" i="128"/>
  <c r="N360" i="128"/>
  <c r="AE360" i="128" s="1"/>
  <c r="M360" i="128"/>
  <c r="L360" i="128"/>
  <c r="K360" i="128"/>
  <c r="J360" i="128"/>
  <c r="G360" i="128"/>
  <c r="F360" i="128"/>
  <c r="E360" i="128"/>
  <c r="D360" i="128"/>
  <c r="C360" i="128"/>
  <c r="P359" i="128"/>
  <c r="N359" i="128"/>
  <c r="AE359" i="128" s="1"/>
  <c r="M359" i="128"/>
  <c r="L359" i="128"/>
  <c r="K359" i="128"/>
  <c r="J359" i="128"/>
  <c r="G359" i="128"/>
  <c r="F359" i="128"/>
  <c r="E359" i="128"/>
  <c r="D359" i="128"/>
  <c r="C359" i="128"/>
  <c r="P358" i="128"/>
  <c r="N358" i="128"/>
  <c r="AE358" i="128" s="1"/>
  <c r="M358" i="128"/>
  <c r="L358" i="128"/>
  <c r="K358" i="128"/>
  <c r="J358" i="128"/>
  <c r="G358" i="128"/>
  <c r="F358" i="128"/>
  <c r="E358" i="128"/>
  <c r="D358" i="128"/>
  <c r="C358" i="128"/>
  <c r="P357" i="128"/>
  <c r="N357" i="128"/>
  <c r="AE357" i="128" s="1"/>
  <c r="M357" i="128"/>
  <c r="L357" i="128"/>
  <c r="K357" i="128"/>
  <c r="J357" i="128"/>
  <c r="G357" i="128"/>
  <c r="F357" i="128"/>
  <c r="E357" i="128"/>
  <c r="D357" i="128"/>
  <c r="C357" i="128"/>
  <c r="P356" i="128"/>
  <c r="N356" i="128"/>
  <c r="AE356" i="128" s="1"/>
  <c r="M356" i="128"/>
  <c r="L356" i="128"/>
  <c r="K356" i="128"/>
  <c r="J356" i="128"/>
  <c r="G356" i="128"/>
  <c r="F356" i="128"/>
  <c r="E356" i="128"/>
  <c r="D356" i="128"/>
  <c r="C356" i="128"/>
  <c r="P355" i="128"/>
  <c r="N355" i="128"/>
  <c r="AE355" i="128" s="1"/>
  <c r="M355" i="128"/>
  <c r="L355" i="128"/>
  <c r="K355" i="128"/>
  <c r="J355" i="128"/>
  <c r="G355" i="128"/>
  <c r="F355" i="128"/>
  <c r="E355" i="128"/>
  <c r="D355" i="128"/>
  <c r="C355" i="128"/>
  <c r="P354" i="128"/>
  <c r="N354" i="128"/>
  <c r="AE354" i="128" s="1"/>
  <c r="M354" i="128"/>
  <c r="L354" i="128"/>
  <c r="K354" i="128"/>
  <c r="J354" i="128"/>
  <c r="G354" i="128"/>
  <c r="F354" i="128"/>
  <c r="E354" i="128"/>
  <c r="D354" i="128"/>
  <c r="C354" i="128"/>
  <c r="P353" i="128"/>
  <c r="N353" i="128"/>
  <c r="AE353" i="128" s="1"/>
  <c r="M353" i="128"/>
  <c r="L353" i="128"/>
  <c r="K353" i="128"/>
  <c r="J353" i="128"/>
  <c r="G353" i="128"/>
  <c r="F353" i="128"/>
  <c r="E353" i="128"/>
  <c r="D353" i="128"/>
  <c r="C353" i="128"/>
  <c r="P352" i="128"/>
  <c r="N352" i="128"/>
  <c r="AE352" i="128" s="1"/>
  <c r="M352" i="128"/>
  <c r="L352" i="128"/>
  <c r="K352" i="128"/>
  <c r="J352" i="128"/>
  <c r="G352" i="128"/>
  <c r="F352" i="128"/>
  <c r="E352" i="128"/>
  <c r="D352" i="128"/>
  <c r="C352" i="128"/>
  <c r="P351" i="128"/>
  <c r="N351" i="128"/>
  <c r="AE351" i="128" s="1"/>
  <c r="M351" i="128"/>
  <c r="L351" i="128"/>
  <c r="K351" i="128"/>
  <c r="J351" i="128"/>
  <c r="G351" i="128"/>
  <c r="F351" i="128"/>
  <c r="E351" i="128"/>
  <c r="D351" i="128"/>
  <c r="C351" i="128"/>
  <c r="P350" i="128"/>
  <c r="N350" i="128"/>
  <c r="AE350" i="128" s="1"/>
  <c r="M350" i="128"/>
  <c r="L350" i="128"/>
  <c r="K350" i="128"/>
  <c r="J350" i="128"/>
  <c r="G350" i="128"/>
  <c r="F350" i="128"/>
  <c r="E350" i="128"/>
  <c r="D350" i="128"/>
  <c r="C350" i="128"/>
  <c r="P349" i="128"/>
  <c r="N349" i="128"/>
  <c r="AE349" i="128" s="1"/>
  <c r="M349" i="128"/>
  <c r="L349" i="128"/>
  <c r="K349" i="128"/>
  <c r="J349" i="128"/>
  <c r="G349" i="128"/>
  <c r="F349" i="128"/>
  <c r="E349" i="128"/>
  <c r="D349" i="128"/>
  <c r="C349" i="128"/>
  <c r="P348" i="128"/>
  <c r="N348" i="128"/>
  <c r="AE348" i="128" s="1"/>
  <c r="M348" i="128"/>
  <c r="L348" i="128"/>
  <c r="K348" i="128"/>
  <c r="J348" i="128"/>
  <c r="G348" i="128"/>
  <c r="F348" i="128"/>
  <c r="E348" i="128"/>
  <c r="D348" i="128"/>
  <c r="C348" i="128"/>
  <c r="P347" i="128"/>
  <c r="N347" i="128"/>
  <c r="AE347" i="128" s="1"/>
  <c r="M347" i="128"/>
  <c r="L347" i="128"/>
  <c r="K347" i="128"/>
  <c r="J347" i="128"/>
  <c r="G347" i="128"/>
  <c r="F347" i="128"/>
  <c r="E347" i="128"/>
  <c r="D347" i="128"/>
  <c r="C347" i="128"/>
  <c r="P346" i="128"/>
  <c r="N346" i="128"/>
  <c r="AE346" i="128" s="1"/>
  <c r="M346" i="128"/>
  <c r="L346" i="128"/>
  <c r="K346" i="128"/>
  <c r="J346" i="128"/>
  <c r="G346" i="128"/>
  <c r="F346" i="128"/>
  <c r="E346" i="128"/>
  <c r="D346" i="128"/>
  <c r="C346" i="128"/>
  <c r="P345" i="128"/>
  <c r="N345" i="128"/>
  <c r="AE345" i="128" s="1"/>
  <c r="M345" i="128"/>
  <c r="L345" i="128"/>
  <c r="K345" i="128"/>
  <c r="J345" i="128"/>
  <c r="G345" i="128"/>
  <c r="F345" i="128"/>
  <c r="E345" i="128"/>
  <c r="D345" i="128"/>
  <c r="C345" i="128"/>
  <c r="P344" i="128"/>
  <c r="N344" i="128"/>
  <c r="AE344" i="128" s="1"/>
  <c r="M344" i="128"/>
  <c r="L344" i="128"/>
  <c r="K344" i="128"/>
  <c r="J344" i="128"/>
  <c r="G344" i="128"/>
  <c r="F344" i="128"/>
  <c r="E344" i="128"/>
  <c r="D344" i="128"/>
  <c r="C344" i="128"/>
  <c r="P343" i="128"/>
  <c r="N343" i="128"/>
  <c r="AE343" i="128" s="1"/>
  <c r="M343" i="128"/>
  <c r="L343" i="128"/>
  <c r="K343" i="128"/>
  <c r="J343" i="128"/>
  <c r="G343" i="128"/>
  <c r="F343" i="128"/>
  <c r="E343" i="128"/>
  <c r="D343" i="128"/>
  <c r="C343" i="128"/>
  <c r="P342" i="128"/>
  <c r="N342" i="128"/>
  <c r="AE342" i="128" s="1"/>
  <c r="M342" i="128"/>
  <c r="L342" i="128"/>
  <c r="K342" i="128"/>
  <c r="J342" i="128"/>
  <c r="G342" i="128"/>
  <c r="F342" i="128"/>
  <c r="E342" i="128"/>
  <c r="D342" i="128"/>
  <c r="C342" i="128"/>
  <c r="P341" i="128"/>
  <c r="N341" i="128"/>
  <c r="AE341" i="128" s="1"/>
  <c r="M341" i="128"/>
  <c r="L341" i="128"/>
  <c r="K341" i="128"/>
  <c r="J341" i="128"/>
  <c r="G341" i="128"/>
  <c r="F341" i="128"/>
  <c r="E341" i="128"/>
  <c r="D341" i="128"/>
  <c r="C341" i="128"/>
  <c r="P340" i="128"/>
  <c r="N340" i="128"/>
  <c r="AE340" i="128" s="1"/>
  <c r="M340" i="128"/>
  <c r="L340" i="128"/>
  <c r="K340" i="128"/>
  <c r="J340" i="128"/>
  <c r="G340" i="128"/>
  <c r="F340" i="128"/>
  <c r="E340" i="128"/>
  <c r="D340" i="128"/>
  <c r="C340" i="128"/>
  <c r="P339" i="128"/>
  <c r="N339" i="128"/>
  <c r="AE339" i="128" s="1"/>
  <c r="M339" i="128"/>
  <c r="L339" i="128"/>
  <c r="K339" i="128"/>
  <c r="J339" i="128"/>
  <c r="G339" i="128"/>
  <c r="F339" i="128"/>
  <c r="E339" i="128"/>
  <c r="D339" i="128"/>
  <c r="C339" i="128"/>
  <c r="P338" i="128"/>
  <c r="N338" i="128"/>
  <c r="AE338" i="128" s="1"/>
  <c r="M338" i="128"/>
  <c r="L338" i="128"/>
  <c r="K338" i="128"/>
  <c r="J338" i="128"/>
  <c r="G338" i="128"/>
  <c r="F338" i="128"/>
  <c r="E338" i="128"/>
  <c r="D338" i="128"/>
  <c r="C338" i="128"/>
  <c r="P337" i="128"/>
  <c r="N337" i="128"/>
  <c r="AE337" i="128" s="1"/>
  <c r="M337" i="128"/>
  <c r="L337" i="128"/>
  <c r="K337" i="128"/>
  <c r="J337" i="128"/>
  <c r="G337" i="128"/>
  <c r="F337" i="128"/>
  <c r="E337" i="128"/>
  <c r="D337" i="128"/>
  <c r="C337" i="128"/>
  <c r="P336" i="128"/>
  <c r="N336" i="128"/>
  <c r="AE336" i="128" s="1"/>
  <c r="M336" i="128"/>
  <c r="L336" i="128"/>
  <c r="K336" i="128"/>
  <c r="J336" i="128"/>
  <c r="G336" i="128"/>
  <c r="F336" i="128"/>
  <c r="E336" i="128"/>
  <c r="D336" i="128"/>
  <c r="C336" i="128"/>
  <c r="P335" i="128"/>
  <c r="N335" i="128"/>
  <c r="AE335" i="128" s="1"/>
  <c r="M335" i="128"/>
  <c r="L335" i="128"/>
  <c r="K335" i="128"/>
  <c r="J335" i="128"/>
  <c r="G335" i="128"/>
  <c r="F335" i="128"/>
  <c r="E335" i="128"/>
  <c r="D335" i="128"/>
  <c r="C335" i="128"/>
  <c r="P334" i="128"/>
  <c r="N334" i="128"/>
  <c r="AE334" i="128" s="1"/>
  <c r="M334" i="128"/>
  <c r="L334" i="128"/>
  <c r="K334" i="128"/>
  <c r="J334" i="128"/>
  <c r="G334" i="128"/>
  <c r="F334" i="128"/>
  <c r="E334" i="128"/>
  <c r="D334" i="128"/>
  <c r="C334" i="128"/>
  <c r="P333" i="128"/>
  <c r="N333" i="128"/>
  <c r="AE333" i="128" s="1"/>
  <c r="M333" i="128"/>
  <c r="L333" i="128"/>
  <c r="K333" i="128"/>
  <c r="J333" i="128"/>
  <c r="G333" i="128"/>
  <c r="F333" i="128"/>
  <c r="E333" i="128"/>
  <c r="D333" i="128"/>
  <c r="C333" i="128"/>
  <c r="P332" i="128"/>
  <c r="N332" i="128"/>
  <c r="AE332" i="128" s="1"/>
  <c r="M332" i="128"/>
  <c r="L332" i="128"/>
  <c r="K332" i="128"/>
  <c r="J332" i="128"/>
  <c r="G332" i="128"/>
  <c r="F332" i="128"/>
  <c r="E332" i="128"/>
  <c r="D332" i="128"/>
  <c r="C332" i="128"/>
  <c r="P331" i="128"/>
  <c r="N331" i="128"/>
  <c r="AE331" i="128" s="1"/>
  <c r="M331" i="128"/>
  <c r="L331" i="128"/>
  <c r="K331" i="128"/>
  <c r="J331" i="128"/>
  <c r="G331" i="128"/>
  <c r="F331" i="128"/>
  <c r="E331" i="128"/>
  <c r="D331" i="128"/>
  <c r="C331" i="128"/>
  <c r="P330" i="128"/>
  <c r="N330" i="128"/>
  <c r="AE330" i="128" s="1"/>
  <c r="M330" i="128"/>
  <c r="L330" i="128"/>
  <c r="K330" i="128"/>
  <c r="J330" i="128"/>
  <c r="G330" i="128"/>
  <c r="F330" i="128"/>
  <c r="E330" i="128"/>
  <c r="D330" i="128"/>
  <c r="C330" i="128"/>
  <c r="P329" i="128"/>
  <c r="N329" i="128"/>
  <c r="AE329" i="128" s="1"/>
  <c r="M329" i="128"/>
  <c r="L329" i="128"/>
  <c r="K329" i="128"/>
  <c r="J329" i="128"/>
  <c r="G329" i="128"/>
  <c r="F329" i="128"/>
  <c r="E329" i="128"/>
  <c r="D329" i="128"/>
  <c r="C329" i="128"/>
  <c r="P328" i="128"/>
  <c r="N328" i="128"/>
  <c r="AE328" i="128" s="1"/>
  <c r="M328" i="128"/>
  <c r="L328" i="128"/>
  <c r="K328" i="128"/>
  <c r="J328" i="128"/>
  <c r="G328" i="128"/>
  <c r="F328" i="128"/>
  <c r="E328" i="128"/>
  <c r="D328" i="128"/>
  <c r="C328" i="128"/>
  <c r="P327" i="128"/>
  <c r="N327" i="128"/>
  <c r="AE327" i="128" s="1"/>
  <c r="M327" i="128"/>
  <c r="L327" i="128"/>
  <c r="K327" i="128"/>
  <c r="J327" i="128"/>
  <c r="G327" i="128"/>
  <c r="F327" i="128"/>
  <c r="E327" i="128"/>
  <c r="D327" i="128"/>
  <c r="C327" i="128"/>
  <c r="P326" i="128"/>
  <c r="N326" i="128"/>
  <c r="AE326" i="128" s="1"/>
  <c r="M326" i="128"/>
  <c r="L326" i="128"/>
  <c r="K326" i="128"/>
  <c r="J326" i="128"/>
  <c r="G326" i="128"/>
  <c r="F326" i="128"/>
  <c r="E326" i="128"/>
  <c r="D326" i="128"/>
  <c r="C326" i="128"/>
  <c r="P325" i="128"/>
  <c r="N325" i="128"/>
  <c r="AE325" i="128" s="1"/>
  <c r="M325" i="128"/>
  <c r="L325" i="128"/>
  <c r="K325" i="128"/>
  <c r="J325" i="128"/>
  <c r="G325" i="128"/>
  <c r="F325" i="128"/>
  <c r="E325" i="128"/>
  <c r="D325" i="128"/>
  <c r="C325" i="128"/>
  <c r="M324" i="128"/>
  <c r="L324" i="128"/>
  <c r="K324" i="128"/>
  <c r="J324" i="128"/>
  <c r="G324" i="128"/>
  <c r="F324" i="128"/>
  <c r="E324" i="128"/>
  <c r="D324" i="128"/>
  <c r="C324" i="128"/>
  <c r="P323" i="128"/>
  <c r="P322" i="128"/>
  <c r="N322" i="128"/>
  <c r="AE322" i="128" s="1"/>
  <c r="M322" i="128"/>
  <c r="L322" i="128"/>
  <c r="K322" i="128"/>
  <c r="J322" i="128"/>
  <c r="G322" i="128"/>
  <c r="F322" i="128"/>
  <c r="E322" i="128"/>
  <c r="D322" i="128"/>
  <c r="C322" i="128"/>
  <c r="P321" i="128"/>
  <c r="N321" i="128"/>
  <c r="AE321" i="128" s="1"/>
  <c r="M321" i="128"/>
  <c r="L321" i="128"/>
  <c r="K321" i="128"/>
  <c r="J321" i="128"/>
  <c r="G321" i="128"/>
  <c r="F321" i="128"/>
  <c r="E321" i="128"/>
  <c r="D321" i="128"/>
  <c r="C321" i="128"/>
  <c r="P320" i="128"/>
  <c r="N320" i="128"/>
  <c r="AE320" i="128" s="1"/>
  <c r="M320" i="128"/>
  <c r="L320" i="128"/>
  <c r="K320" i="128"/>
  <c r="J320" i="128"/>
  <c r="G320" i="128"/>
  <c r="F320" i="128"/>
  <c r="E320" i="128"/>
  <c r="D320" i="128"/>
  <c r="C320" i="128"/>
  <c r="P319" i="128"/>
  <c r="N319" i="128"/>
  <c r="AE319" i="128" s="1"/>
  <c r="M319" i="128"/>
  <c r="L319" i="128"/>
  <c r="K319" i="128"/>
  <c r="J319" i="128"/>
  <c r="G319" i="128"/>
  <c r="F319" i="128"/>
  <c r="E319" i="128"/>
  <c r="D319" i="128"/>
  <c r="C319" i="128"/>
  <c r="P318" i="128"/>
  <c r="N318" i="128"/>
  <c r="AE318" i="128" s="1"/>
  <c r="M318" i="128"/>
  <c r="L318" i="128"/>
  <c r="K318" i="128"/>
  <c r="J318" i="128"/>
  <c r="G318" i="128"/>
  <c r="F318" i="128"/>
  <c r="E318" i="128"/>
  <c r="D318" i="128"/>
  <c r="C318" i="128"/>
  <c r="P317" i="128"/>
  <c r="N317" i="128"/>
  <c r="AE317" i="128" s="1"/>
  <c r="M317" i="128"/>
  <c r="L317" i="128"/>
  <c r="K317" i="128"/>
  <c r="J317" i="128"/>
  <c r="G317" i="128"/>
  <c r="F317" i="128"/>
  <c r="E317" i="128"/>
  <c r="D317" i="128"/>
  <c r="C317" i="128"/>
  <c r="P316" i="128"/>
  <c r="N316" i="128"/>
  <c r="AE316" i="128" s="1"/>
  <c r="M316" i="128"/>
  <c r="L316" i="128"/>
  <c r="K316" i="128"/>
  <c r="J316" i="128"/>
  <c r="G316" i="128"/>
  <c r="F316" i="128"/>
  <c r="E316" i="128"/>
  <c r="D316" i="128"/>
  <c r="C316" i="128"/>
  <c r="P315" i="128"/>
  <c r="N315" i="128"/>
  <c r="AE315" i="128" s="1"/>
  <c r="M315" i="128"/>
  <c r="L315" i="128"/>
  <c r="K315" i="128"/>
  <c r="J315" i="128"/>
  <c r="G315" i="128"/>
  <c r="F315" i="128"/>
  <c r="E315" i="128"/>
  <c r="D315" i="128"/>
  <c r="C315" i="128"/>
  <c r="P314" i="128"/>
  <c r="N314" i="128"/>
  <c r="AE314" i="128" s="1"/>
  <c r="M314" i="128"/>
  <c r="L314" i="128"/>
  <c r="K314" i="128"/>
  <c r="J314" i="128"/>
  <c r="G314" i="128"/>
  <c r="F314" i="128"/>
  <c r="E314" i="128"/>
  <c r="D314" i="128"/>
  <c r="C314" i="128"/>
  <c r="P313" i="128"/>
  <c r="N313" i="128"/>
  <c r="AE313" i="128" s="1"/>
  <c r="M313" i="128"/>
  <c r="L313" i="128"/>
  <c r="K313" i="128"/>
  <c r="J313" i="128"/>
  <c r="G313" i="128"/>
  <c r="F313" i="128"/>
  <c r="E313" i="128"/>
  <c r="D313" i="128"/>
  <c r="C313" i="128"/>
  <c r="P312" i="128"/>
  <c r="N312" i="128"/>
  <c r="AE312" i="128" s="1"/>
  <c r="M312" i="128"/>
  <c r="L312" i="128"/>
  <c r="K312" i="128"/>
  <c r="J312" i="128"/>
  <c r="G312" i="128"/>
  <c r="F312" i="128"/>
  <c r="E312" i="128"/>
  <c r="D312" i="128"/>
  <c r="C312" i="128"/>
  <c r="P311" i="128"/>
  <c r="N311" i="128"/>
  <c r="AE311" i="128" s="1"/>
  <c r="M311" i="128"/>
  <c r="L311" i="128"/>
  <c r="K311" i="128"/>
  <c r="J311" i="128"/>
  <c r="G311" i="128"/>
  <c r="F311" i="128"/>
  <c r="E311" i="128"/>
  <c r="D311" i="128"/>
  <c r="C311" i="128"/>
  <c r="P310" i="128"/>
  <c r="N310" i="128"/>
  <c r="AE310" i="128" s="1"/>
  <c r="M310" i="128"/>
  <c r="L310" i="128"/>
  <c r="K310" i="128"/>
  <c r="J310" i="128"/>
  <c r="G310" i="128"/>
  <c r="F310" i="128"/>
  <c r="E310" i="128"/>
  <c r="D310" i="128"/>
  <c r="C310" i="128"/>
  <c r="P309" i="128"/>
  <c r="N309" i="128"/>
  <c r="AE309" i="128" s="1"/>
  <c r="M309" i="128"/>
  <c r="L309" i="128"/>
  <c r="K309" i="128"/>
  <c r="J309" i="128"/>
  <c r="G309" i="128"/>
  <c r="F309" i="128"/>
  <c r="E309" i="128"/>
  <c r="D309" i="128"/>
  <c r="C309" i="128"/>
  <c r="P308" i="128"/>
  <c r="N308" i="128"/>
  <c r="AE308" i="128" s="1"/>
  <c r="M308" i="128"/>
  <c r="L308" i="128"/>
  <c r="K308" i="128"/>
  <c r="J308" i="128"/>
  <c r="G308" i="128"/>
  <c r="F308" i="128"/>
  <c r="E308" i="128"/>
  <c r="D308" i="128"/>
  <c r="C308" i="128"/>
  <c r="P307" i="128"/>
  <c r="N307" i="128"/>
  <c r="AE307" i="128" s="1"/>
  <c r="M307" i="128"/>
  <c r="L307" i="128"/>
  <c r="K307" i="128"/>
  <c r="J307" i="128"/>
  <c r="G307" i="128"/>
  <c r="F307" i="128"/>
  <c r="E307" i="128"/>
  <c r="D307" i="128"/>
  <c r="C307" i="128"/>
  <c r="P306" i="128"/>
  <c r="N306" i="128"/>
  <c r="AE306" i="128" s="1"/>
  <c r="M306" i="128"/>
  <c r="L306" i="128"/>
  <c r="K306" i="128"/>
  <c r="J306" i="128"/>
  <c r="G306" i="128"/>
  <c r="F306" i="128"/>
  <c r="E306" i="128"/>
  <c r="D306" i="128"/>
  <c r="C306" i="128"/>
  <c r="P305" i="128"/>
  <c r="N305" i="128"/>
  <c r="AE305" i="128" s="1"/>
  <c r="M305" i="128"/>
  <c r="L305" i="128"/>
  <c r="K305" i="128"/>
  <c r="J305" i="128"/>
  <c r="G305" i="128"/>
  <c r="F305" i="128"/>
  <c r="E305" i="128"/>
  <c r="D305" i="128"/>
  <c r="C305" i="128"/>
  <c r="P304" i="128"/>
  <c r="N304" i="128"/>
  <c r="AE304" i="128" s="1"/>
  <c r="M304" i="128"/>
  <c r="L304" i="128"/>
  <c r="K304" i="128"/>
  <c r="J304" i="128"/>
  <c r="G304" i="128"/>
  <c r="F304" i="128"/>
  <c r="E304" i="128"/>
  <c r="D304" i="128"/>
  <c r="C304" i="128"/>
  <c r="P303" i="128"/>
  <c r="N303" i="128"/>
  <c r="AE303" i="128" s="1"/>
  <c r="M303" i="128"/>
  <c r="L303" i="128"/>
  <c r="K303" i="128"/>
  <c r="J303" i="128"/>
  <c r="G303" i="128"/>
  <c r="F303" i="128"/>
  <c r="E303" i="128"/>
  <c r="D303" i="128"/>
  <c r="C303" i="128"/>
  <c r="P302" i="128"/>
  <c r="N302" i="128"/>
  <c r="AE302" i="128" s="1"/>
  <c r="M302" i="128"/>
  <c r="L302" i="128"/>
  <c r="K302" i="128"/>
  <c r="J302" i="128"/>
  <c r="G302" i="128"/>
  <c r="F302" i="128"/>
  <c r="E302" i="128"/>
  <c r="D302" i="128"/>
  <c r="C302" i="128"/>
  <c r="P301" i="128"/>
  <c r="N301" i="128"/>
  <c r="AE301" i="128" s="1"/>
  <c r="M301" i="128"/>
  <c r="L301" i="128"/>
  <c r="K301" i="128"/>
  <c r="J301" i="128"/>
  <c r="G301" i="128"/>
  <c r="F301" i="128"/>
  <c r="E301" i="128"/>
  <c r="D301" i="128"/>
  <c r="C301" i="128"/>
  <c r="P300" i="128"/>
  <c r="N300" i="128"/>
  <c r="AE300" i="128" s="1"/>
  <c r="M300" i="128"/>
  <c r="L300" i="128"/>
  <c r="K300" i="128"/>
  <c r="J300" i="128"/>
  <c r="G300" i="128"/>
  <c r="F300" i="128"/>
  <c r="E300" i="128"/>
  <c r="D300" i="128"/>
  <c r="C300" i="128"/>
  <c r="P299" i="128"/>
  <c r="N299" i="128"/>
  <c r="AE299" i="128" s="1"/>
  <c r="M299" i="128"/>
  <c r="L299" i="128"/>
  <c r="K299" i="128"/>
  <c r="J299" i="128"/>
  <c r="G299" i="128"/>
  <c r="F299" i="128"/>
  <c r="E299" i="128"/>
  <c r="D299" i="128"/>
  <c r="C299" i="128"/>
  <c r="P298" i="128"/>
  <c r="N298" i="128"/>
  <c r="AE298" i="128" s="1"/>
  <c r="M298" i="128"/>
  <c r="L298" i="128"/>
  <c r="K298" i="128"/>
  <c r="J298" i="128"/>
  <c r="G298" i="128"/>
  <c r="F298" i="128"/>
  <c r="E298" i="128"/>
  <c r="D298" i="128"/>
  <c r="C298" i="128"/>
  <c r="P297" i="128"/>
  <c r="N297" i="128"/>
  <c r="AE297" i="128" s="1"/>
  <c r="M297" i="128"/>
  <c r="L297" i="128"/>
  <c r="K297" i="128"/>
  <c r="J297" i="128"/>
  <c r="G297" i="128"/>
  <c r="F297" i="128"/>
  <c r="E297" i="128"/>
  <c r="D297" i="128"/>
  <c r="C297" i="128"/>
  <c r="P296" i="128"/>
  <c r="N296" i="128"/>
  <c r="AE296" i="128" s="1"/>
  <c r="M296" i="128"/>
  <c r="L296" i="128"/>
  <c r="K296" i="128"/>
  <c r="J296" i="128"/>
  <c r="G296" i="128"/>
  <c r="F296" i="128"/>
  <c r="E296" i="128"/>
  <c r="D296" i="128"/>
  <c r="C296" i="128"/>
  <c r="P295" i="128"/>
  <c r="N295" i="128"/>
  <c r="AE295" i="128" s="1"/>
  <c r="M295" i="128"/>
  <c r="L295" i="128"/>
  <c r="K295" i="128"/>
  <c r="J295" i="128"/>
  <c r="G295" i="128"/>
  <c r="F295" i="128"/>
  <c r="E295" i="128"/>
  <c r="D295" i="128"/>
  <c r="C295" i="128"/>
  <c r="P294" i="128"/>
  <c r="N294" i="128"/>
  <c r="AE294" i="128" s="1"/>
  <c r="M294" i="128"/>
  <c r="L294" i="128"/>
  <c r="K294" i="128"/>
  <c r="J294" i="128"/>
  <c r="G294" i="128"/>
  <c r="F294" i="128"/>
  <c r="E294" i="128"/>
  <c r="D294" i="128"/>
  <c r="C294" i="128"/>
  <c r="P293" i="128"/>
  <c r="N293" i="128"/>
  <c r="AE293" i="128" s="1"/>
  <c r="M293" i="128"/>
  <c r="L293" i="128"/>
  <c r="K293" i="128"/>
  <c r="J293" i="128"/>
  <c r="G293" i="128"/>
  <c r="F293" i="128"/>
  <c r="E293" i="128"/>
  <c r="D293" i="128"/>
  <c r="C293" i="128"/>
  <c r="P292" i="128"/>
  <c r="N292" i="128"/>
  <c r="AE292" i="128" s="1"/>
  <c r="M292" i="128"/>
  <c r="L292" i="128"/>
  <c r="K292" i="128"/>
  <c r="J292" i="128"/>
  <c r="G292" i="128"/>
  <c r="F292" i="128"/>
  <c r="E292" i="128"/>
  <c r="D292" i="128"/>
  <c r="C292" i="128"/>
  <c r="P291" i="128"/>
  <c r="N291" i="128"/>
  <c r="AE291" i="128" s="1"/>
  <c r="M291" i="128"/>
  <c r="L291" i="128"/>
  <c r="K291" i="128"/>
  <c r="J291" i="128"/>
  <c r="G291" i="128"/>
  <c r="F291" i="128"/>
  <c r="E291" i="128"/>
  <c r="D291" i="128"/>
  <c r="C291" i="128"/>
  <c r="P290" i="128"/>
  <c r="N290" i="128"/>
  <c r="AE290" i="128" s="1"/>
  <c r="M290" i="128"/>
  <c r="L290" i="128"/>
  <c r="K290" i="128"/>
  <c r="J290" i="128"/>
  <c r="G290" i="128"/>
  <c r="F290" i="128"/>
  <c r="E290" i="128"/>
  <c r="D290" i="128"/>
  <c r="C290" i="128"/>
  <c r="P289" i="128"/>
  <c r="N289" i="128"/>
  <c r="AE289" i="128" s="1"/>
  <c r="M289" i="128"/>
  <c r="L289" i="128"/>
  <c r="K289" i="128"/>
  <c r="J289" i="128"/>
  <c r="G289" i="128"/>
  <c r="F289" i="128"/>
  <c r="E289" i="128"/>
  <c r="D289" i="128"/>
  <c r="C289" i="128"/>
  <c r="P288" i="128"/>
  <c r="N288" i="128"/>
  <c r="AE288" i="128" s="1"/>
  <c r="M288" i="128"/>
  <c r="L288" i="128"/>
  <c r="K288" i="128"/>
  <c r="J288" i="128"/>
  <c r="G288" i="128"/>
  <c r="F288" i="128"/>
  <c r="E288" i="128"/>
  <c r="D288" i="128"/>
  <c r="C288" i="128"/>
  <c r="P287" i="128"/>
  <c r="N287" i="128"/>
  <c r="AE287" i="128" s="1"/>
  <c r="M287" i="128"/>
  <c r="L287" i="128"/>
  <c r="K287" i="128"/>
  <c r="J287" i="128"/>
  <c r="G287" i="128"/>
  <c r="F287" i="128"/>
  <c r="E287" i="128"/>
  <c r="D287" i="128"/>
  <c r="C287" i="128"/>
  <c r="P286" i="128"/>
  <c r="N286" i="128"/>
  <c r="AE286" i="128" s="1"/>
  <c r="M286" i="128"/>
  <c r="L286" i="128"/>
  <c r="K286" i="128"/>
  <c r="J286" i="128"/>
  <c r="G286" i="128"/>
  <c r="F286" i="128"/>
  <c r="E286" i="128"/>
  <c r="D286" i="128"/>
  <c r="C286" i="128"/>
  <c r="P285" i="128"/>
  <c r="N285" i="128"/>
  <c r="AE285" i="128" s="1"/>
  <c r="M285" i="128"/>
  <c r="L285" i="128"/>
  <c r="K285" i="128"/>
  <c r="J285" i="128"/>
  <c r="G285" i="128"/>
  <c r="F285" i="128"/>
  <c r="E285" i="128"/>
  <c r="D285" i="128"/>
  <c r="C285" i="128"/>
  <c r="P284" i="128"/>
  <c r="N284" i="128"/>
  <c r="AE284" i="128" s="1"/>
  <c r="M284" i="128"/>
  <c r="L284" i="128"/>
  <c r="K284" i="128"/>
  <c r="J284" i="128"/>
  <c r="G284" i="128"/>
  <c r="F284" i="128"/>
  <c r="E284" i="128"/>
  <c r="D284" i="128"/>
  <c r="C284" i="128"/>
  <c r="P283" i="128"/>
  <c r="N283" i="128"/>
  <c r="AE283" i="128" s="1"/>
  <c r="M283" i="128"/>
  <c r="L283" i="128"/>
  <c r="K283" i="128"/>
  <c r="J283" i="128"/>
  <c r="G283" i="128"/>
  <c r="F283" i="128"/>
  <c r="E283" i="128"/>
  <c r="D283" i="128"/>
  <c r="C283" i="128"/>
  <c r="M282" i="128"/>
  <c r="L282" i="128"/>
  <c r="K282" i="128"/>
  <c r="J282" i="128"/>
  <c r="G282" i="128"/>
  <c r="F282" i="128"/>
  <c r="E282" i="128"/>
  <c r="D282" i="128"/>
  <c r="C282" i="128"/>
  <c r="P281" i="128"/>
  <c r="P280" i="128"/>
  <c r="N280" i="128"/>
  <c r="AE280" i="128" s="1"/>
  <c r="M280" i="128"/>
  <c r="L280" i="128"/>
  <c r="K280" i="128"/>
  <c r="J280" i="128"/>
  <c r="G280" i="128"/>
  <c r="F280" i="128"/>
  <c r="E280" i="128"/>
  <c r="D280" i="128"/>
  <c r="C280" i="128"/>
  <c r="P279" i="128"/>
  <c r="N279" i="128"/>
  <c r="AE279" i="128" s="1"/>
  <c r="M279" i="128"/>
  <c r="L279" i="128"/>
  <c r="K279" i="128"/>
  <c r="J279" i="128"/>
  <c r="G279" i="128"/>
  <c r="F279" i="128"/>
  <c r="E279" i="128"/>
  <c r="D279" i="128"/>
  <c r="C279" i="128"/>
  <c r="P278" i="128"/>
  <c r="N278" i="128"/>
  <c r="AE278" i="128" s="1"/>
  <c r="M278" i="128"/>
  <c r="L278" i="128"/>
  <c r="K278" i="128"/>
  <c r="J278" i="128"/>
  <c r="G278" i="128"/>
  <c r="F278" i="128"/>
  <c r="E278" i="128"/>
  <c r="D278" i="128"/>
  <c r="C278" i="128"/>
  <c r="P277" i="128"/>
  <c r="N277" i="128"/>
  <c r="AE277" i="128" s="1"/>
  <c r="M277" i="128"/>
  <c r="L277" i="128"/>
  <c r="K277" i="128"/>
  <c r="J277" i="128"/>
  <c r="G277" i="128"/>
  <c r="F277" i="128"/>
  <c r="E277" i="128"/>
  <c r="D277" i="128"/>
  <c r="C277" i="128"/>
  <c r="P276" i="128"/>
  <c r="N276" i="128"/>
  <c r="AE276" i="128" s="1"/>
  <c r="M276" i="128"/>
  <c r="L276" i="128"/>
  <c r="K276" i="128"/>
  <c r="J276" i="128"/>
  <c r="G276" i="128"/>
  <c r="F276" i="128"/>
  <c r="E276" i="128"/>
  <c r="D276" i="128"/>
  <c r="C276" i="128"/>
  <c r="P275" i="128"/>
  <c r="N275" i="128"/>
  <c r="AE275" i="128" s="1"/>
  <c r="M275" i="128"/>
  <c r="L275" i="128"/>
  <c r="K275" i="128"/>
  <c r="J275" i="128"/>
  <c r="G275" i="128"/>
  <c r="F275" i="128"/>
  <c r="E275" i="128"/>
  <c r="D275" i="128"/>
  <c r="C275" i="128"/>
  <c r="P274" i="128"/>
  <c r="N274" i="128"/>
  <c r="AE274" i="128" s="1"/>
  <c r="M274" i="128"/>
  <c r="L274" i="128"/>
  <c r="K274" i="128"/>
  <c r="J274" i="128"/>
  <c r="G274" i="128"/>
  <c r="F274" i="128"/>
  <c r="E274" i="128"/>
  <c r="D274" i="128"/>
  <c r="C274" i="128"/>
  <c r="P273" i="128"/>
  <c r="N273" i="128"/>
  <c r="AE273" i="128" s="1"/>
  <c r="M273" i="128"/>
  <c r="L273" i="128"/>
  <c r="K273" i="128"/>
  <c r="J273" i="128"/>
  <c r="G273" i="128"/>
  <c r="F273" i="128"/>
  <c r="E273" i="128"/>
  <c r="D273" i="128"/>
  <c r="C273" i="128"/>
  <c r="P272" i="128"/>
  <c r="N272" i="128"/>
  <c r="AE272" i="128" s="1"/>
  <c r="M272" i="128"/>
  <c r="L272" i="128"/>
  <c r="K272" i="128"/>
  <c r="J272" i="128"/>
  <c r="G272" i="128"/>
  <c r="F272" i="128"/>
  <c r="E272" i="128"/>
  <c r="D272" i="128"/>
  <c r="C272" i="128"/>
  <c r="P271" i="128"/>
  <c r="N271" i="128"/>
  <c r="AE271" i="128" s="1"/>
  <c r="M271" i="128"/>
  <c r="L271" i="128"/>
  <c r="K271" i="128"/>
  <c r="J271" i="128"/>
  <c r="G271" i="128"/>
  <c r="F271" i="128"/>
  <c r="E271" i="128"/>
  <c r="D271" i="128"/>
  <c r="C271" i="128"/>
  <c r="P270" i="128"/>
  <c r="N270" i="128"/>
  <c r="AE270" i="128" s="1"/>
  <c r="M270" i="128"/>
  <c r="L270" i="128"/>
  <c r="K270" i="128"/>
  <c r="J270" i="128"/>
  <c r="G270" i="128"/>
  <c r="F270" i="128"/>
  <c r="E270" i="128"/>
  <c r="D270" i="128"/>
  <c r="C270" i="128"/>
  <c r="P269" i="128"/>
  <c r="N269" i="128"/>
  <c r="AE269" i="128" s="1"/>
  <c r="M269" i="128"/>
  <c r="L269" i="128"/>
  <c r="K269" i="128"/>
  <c r="J269" i="128"/>
  <c r="G269" i="128"/>
  <c r="F269" i="128"/>
  <c r="E269" i="128"/>
  <c r="D269" i="128"/>
  <c r="C269" i="128"/>
  <c r="P268" i="128"/>
  <c r="N268" i="128"/>
  <c r="AE268" i="128" s="1"/>
  <c r="M268" i="128"/>
  <c r="L268" i="128"/>
  <c r="K268" i="128"/>
  <c r="J268" i="128"/>
  <c r="G268" i="128"/>
  <c r="F268" i="128"/>
  <c r="E268" i="128"/>
  <c r="D268" i="128"/>
  <c r="C268" i="128"/>
  <c r="P267" i="128"/>
  <c r="N267" i="128"/>
  <c r="AE267" i="128" s="1"/>
  <c r="M267" i="128"/>
  <c r="L267" i="128"/>
  <c r="K267" i="128"/>
  <c r="J267" i="128"/>
  <c r="G267" i="128"/>
  <c r="F267" i="128"/>
  <c r="E267" i="128"/>
  <c r="D267" i="128"/>
  <c r="C267" i="128"/>
  <c r="P266" i="128"/>
  <c r="N266" i="128"/>
  <c r="AE266" i="128" s="1"/>
  <c r="M266" i="128"/>
  <c r="L266" i="128"/>
  <c r="K266" i="128"/>
  <c r="J266" i="128"/>
  <c r="G266" i="128"/>
  <c r="F266" i="128"/>
  <c r="E266" i="128"/>
  <c r="D266" i="128"/>
  <c r="C266" i="128"/>
  <c r="P265" i="128"/>
  <c r="N265" i="128"/>
  <c r="AE265" i="128" s="1"/>
  <c r="M265" i="128"/>
  <c r="L265" i="128"/>
  <c r="K265" i="128"/>
  <c r="J265" i="128"/>
  <c r="G265" i="128"/>
  <c r="F265" i="128"/>
  <c r="E265" i="128"/>
  <c r="D265" i="128"/>
  <c r="C265" i="128"/>
  <c r="P264" i="128"/>
  <c r="N264" i="128"/>
  <c r="AE264" i="128" s="1"/>
  <c r="M264" i="128"/>
  <c r="L264" i="128"/>
  <c r="K264" i="128"/>
  <c r="J264" i="128"/>
  <c r="G264" i="128"/>
  <c r="F264" i="128"/>
  <c r="E264" i="128"/>
  <c r="D264" i="128"/>
  <c r="C264" i="128"/>
  <c r="P263" i="128"/>
  <c r="N263" i="128"/>
  <c r="AE263" i="128" s="1"/>
  <c r="M263" i="128"/>
  <c r="L263" i="128"/>
  <c r="K263" i="128"/>
  <c r="J263" i="128"/>
  <c r="G263" i="128"/>
  <c r="F263" i="128"/>
  <c r="E263" i="128"/>
  <c r="D263" i="128"/>
  <c r="C263" i="128"/>
  <c r="P262" i="128"/>
  <c r="N262" i="128"/>
  <c r="AE262" i="128" s="1"/>
  <c r="M262" i="128"/>
  <c r="L262" i="128"/>
  <c r="K262" i="128"/>
  <c r="J262" i="128"/>
  <c r="G262" i="128"/>
  <c r="F262" i="128"/>
  <c r="E262" i="128"/>
  <c r="D262" i="128"/>
  <c r="C262" i="128"/>
  <c r="P261" i="128"/>
  <c r="N261" i="128"/>
  <c r="AE261" i="128" s="1"/>
  <c r="M261" i="128"/>
  <c r="L261" i="128"/>
  <c r="K261" i="128"/>
  <c r="J261" i="128"/>
  <c r="G261" i="128"/>
  <c r="F261" i="128"/>
  <c r="E261" i="128"/>
  <c r="D261" i="128"/>
  <c r="C261" i="128"/>
  <c r="P260" i="128"/>
  <c r="N260" i="128"/>
  <c r="AE260" i="128" s="1"/>
  <c r="M260" i="128"/>
  <c r="L260" i="128"/>
  <c r="K260" i="128"/>
  <c r="J260" i="128"/>
  <c r="G260" i="128"/>
  <c r="F260" i="128"/>
  <c r="E260" i="128"/>
  <c r="D260" i="128"/>
  <c r="C260" i="128"/>
  <c r="P259" i="128"/>
  <c r="N259" i="128"/>
  <c r="AE259" i="128" s="1"/>
  <c r="M259" i="128"/>
  <c r="L259" i="128"/>
  <c r="K259" i="128"/>
  <c r="J259" i="128"/>
  <c r="G259" i="128"/>
  <c r="F259" i="128"/>
  <c r="E259" i="128"/>
  <c r="D259" i="128"/>
  <c r="C259" i="128"/>
  <c r="P258" i="128"/>
  <c r="N258" i="128"/>
  <c r="AE258" i="128" s="1"/>
  <c r="M258" i="128"/>
  <c r="L258" i="128"/>
  <c r="K258" i="128"/>
  <c r="J258" i="128"/>
  <c r="G258" i="128"/>
  <c r="F258" i="128"/>
  <c r="E258" i="128"/>
  <c r="D258" i="128"/>
  <c r="C258" i="128"/>
  <c r="P257" i="128"/>
  <c r="N257" i="128"/>
  <c r="AE257" i="128" s="1"/>
  <c r="M257" i="128"/>
  <c r="L257" i="128"/>
  <c r="K257" i="128"/>
  <c r="J257" i="128"/>
  <c r="G257" i="128"/>
  <c r="F257" i="128"/>
  <c r="E257" i="128"/>
  <c r="D257" i="128"/>
  <c r="C257" i="128"/>
  <c r="P256" i="128"/>
  <c r="N256" i="128"/>
  <c r="AE256" i="128" s="1"/>
  <c r="M256" i="128"/>
  <c r="L256" i="128"/>
  <c r="K256" i="128"/>
  <c r="J256" i="128"/>
  <c r="G256" i="128"/>
  <c r="F256" i="128"/>
  <c r="E256" i="128"/>
  <c r="D256" i="128"/>
  <c r="C256" i="128"/>
  <c r="P255" i="128"/>
  <c r="N255" i="128"/>
  <c r="AE255" i="128" s="1"/>
  <c r="M255" i="128"/>
  <c r="L255" i="128"/>
  <c r="K255" i="128"/>
  <c r="J255" i="128"/>
  <c r="G255" i="128"/>
  <c r="F255" i="128"/>
  <c r="E255" i="128"/>
  <c r="D255" i="128"/>
  <c r="C255" i="128"/>
  <c r="P254" i="128"/>
  <c r="N254" i="128"/>
  <c r="AE254" i="128" s="1"/>
  <c r="M254" i="128"/>
  <c r="L254" i="128"/>
  <c r="K254" i="128"/>
  <c r="J254" i="128"/>
  <c r="G254" i="128"/>
  <c r="F254" i="128"/>
  <c r="E254" i="128"/>
  <c r="D254" i="128"/>
  <c r="C254" i="128"/>
  <c r="P253" i="128"/>
  <c r="N253" i="128"/>
  <c r="AE253" i="128" s="1"/>
  <c r="M253" i="128"/>
  <c r="L253" i="128"/>
  <c r="K253" i="128"/>
  <c r="J253" i="128"/>
  <c r="G253" i="128"/>
  <c r="F253" i="128"/>
  <c r="E253" i="128"/>
  <c r="D253" i="128"/>
  <c r="C253" i="128"/>
  <c r="P252" i="128"/>
  <c r="N252" i="128"/>
  <c r="AE252" i="128" s="1"/>
  <c r="M252" i="128"/>
  <c r="L252" i="128"/>
  <c r="K252" i="128"/>
  <c r="J252" i="128"/>
  <c r="G252" i="128"/>
  <c r="F252" i="128"/>
  <c r="E252" i="128"/>
  <c r="D252" i="128"/>
  <c r="C252" i="128"/>
  <c r="P251" i="128"/>
  <c r="N251" i="128"/>
  <c r="AE251" i="128" s="1"/>
  <c r="M251" i="128"/>
  <c r="L251" i="128"/>
  <c r="K251" i="128"/>
  <c r="J251" i="128"/>
  <c r="G251" i="128"/>
  <c r="F251" i="128"/>
  <c r="E251" i="128"/>
  <c r="D251" i="128"/>
  <c r="C251" i="128"/>
  <c r="P250" i="128"/>
  <c r="N250" i="128"/>
  <c r="AE250" i="128" s="1"/>
  <c r="M250" i="128"/>
  <c r="L250" i="128"/>
  <c r="K250" i="128"/>
  <c r="J250" i="128"/>
  <c r="G250" i="128"/>
  <c r="F250" i="128"/>
  <c r="E250" i="128"/>
  <c r="D250" i="128"/>
  <c r="C250" i="128"/>
  <c r="P249" i="128"/>
  <c r="N249" i="128"/>
  <c r="AE249" i="128" s="1"/>
  <c r="M249" i="128"/>
  <c r="L249" i="128"/>
  <c r="K249" i="128"/>
  <c r="J249" i="128"/>
  <c r="G249" i="128"/>
  <c r="F249" i="128"/>
  <c r="E249" i="128"/>
  <c r="D249" i="128"/>
  <c r="C249" i="128"/>
  <c r="P248" i="128"/>
  <c r="N248" i="128"/>
  <c r="AE248" i="128" s="1"/>
  <c r="M248" i="128"/>
  <c r="L248" i="128"/>
  <c r="K248" i="128"/>
  <c r="J248" i="128"/>
  <c r="G248" i="128"/>
  <c r="F248" i="128"/>
  <c r="E248" i="128"/>
  <c r="D248" i="128"/>
  <c r="C248" i="128"/>
  <c r="P247" i="128"/>
  <c r="N247" i="128"/>
  <c r="AE247" i="128" s="1"/>
  <c r="M247" i="128"/>
  <c r="L247" i="128"/>
  <c r="K247" i="128"/>
  <c r="J247" i="128"/>
  <c r="G247" i="128"/>
  <c r="F247" i="128"/>
  <c r="E247" i="128"/>
  <c r="D247" i="128"/>
  <c r="C247" i="128"/>
  <c r="P246" i="128"/>
  <c r="N246" i="128"/>
  <c r="AE246" i="128" s="1"/>
  <c r="M246" i="128"/>
  <c r="L246" i="128"/>
  <c r="K246" i="128"/>
  <c r="J246" i="128"/>
  <c r="G246" i="128"/>
  <c r="F246" i="128"/>
  <c r="E246" i="128"/>
  <c r="D246" i="128"/>
  <c r="C246" i="128"/>
  <c r="P245" i="128"/>
  <c r="N245" i="128"/>
  <c r="AE245" i="128" s="1"/>
  <c r="M245" i="128"/>
  <c r="L245" i="128"/>
  <c r="K245" i="128"/>
  <c r="J245" i="128"/>
  <c r="G245" i="128"/>
  <c r="F245" i="128"/>
  <c r="E245" i="128"/>
  <c r="D245" i="128"/>
  <c r="C245" i="128"/>
  <c r="P244" i="128"/>
  <c r="N244" i="128"/>
  <c r="AE244" i="128" s="1"/>
  <c r="M244" i="128"/>
  <c r="L244" i="128"/>
  <c r="K244" i="128"/>
  <c r="J244" i="128"/>
  <c r="G244" i="128"/>
  <c r="F244" i="128"/>
  <c r="E244" i="128"/>
  <c r="D244" i="128"/>
  <c r="C244" i="128"/>
  <c r="P243" i="128"/>
  <c r="N243" i="128"/>
  <c r="AE243" i="128" s="1"/>
  <c r="M243" i="128"/>
  <c r="L243" i="128"/>
  <c r="K243" i="128"/>
  <c r="J243" i="128"/>
  <c r="G243" i="128"/>
  <c r="F243" i="128"/>
  <c r="E243" i="128"/>
  <c r="D243" i="128"/>
  <c r="C243" i="128"/>
  <c r="P242" i="128"/>
  <c r="N242" i="128"/>
  <c r="AE242" i="128" s="1"/>
  <c r="M242" i="128"/>
  <c r="L242" i="128"/>
  <c r="K242" i="128"/>
  <c r="J242" i="128"/>
  <c r="G242" i="128"/>
  <c r="F242" i="128"/>
  <c r="E242" i="128"/>
  <c r="D242" i="128"/>
  <c r="C242" i="128"/>
  <c r="P241" i="128"/>
  <c r="N241" i="128"/>
  <c r="AE241" i="128" s="1"/>
  <c r="M241" i="128"/>
  <c r="L241" i="128"/>
  <c r="K241" i="128"/>
  <c r="J241" i="128"/>
  <c r="G241" i="128"/>
  <c r="F241" i="128"/>
  <c r="E241" i="128"/>
  <c r="D241" i="128"/>
  <c r="C241" i="128"/>
  <c r="M240" i="128"/>
  <c r="L240" i="128"/>
  <c r="K240" i="128"/>
  <c r="J240" i="128"/>
  <c r="G240" i="128"/>
  <c r="F240" i="128"/>
  <c r="E240" i="128"/>
  <c r="D240" i="128"/>
  <c r="C240" i="128"/>
  <c r="P239" i="128"/>
  <c r="P238" i="128"/>
  <c r="N238" i="128"/>
  <c r="AE238" i="128" s="1"/>
  <c r="M238" i="128"/>
  <c r="L238" i="128"/>
  <c r="K238" i="128"/>
  <c r="J238" i="128"/>
  <c r="G238" i="128"/>
  <c r="F238" i="128"/>
  <c r="E238" i="128"/>
  <c r="D238" i="128"/>
  <c r="C238" i="128"/>
  <c r="P237" i="128"/>
  <c r="N237" i="128"/>
  <c r="AE237" i="128" s="1"/>
  <c r="M237" i="128"/>
  <c r="L237" i="128"/>
  <c r="K237" i="128"/>
  <c r="J237" i="128"/>
  <c r="G237" i="128"/>
  <c r="F237" i="128"/>
  <c r="E237" i="128"/>
  <c r="D237" i="128"/>
  <c r="C237" i="128"/>
  <c r="P236" i="128"/>
  <c r="N236" i="128"/>
  <c r="AE236" i="128" s="1"/>
  <c r="M236" i="128"/>
  <c r="L236" i="128"/>
  <c r="K236" i="128"/>
  <c r="J236" i="128"/>
  <c r="G236" i="128"/>
  <c r="F236" i="128"/>
  <c r="E236" i="128"/>
  <c r="D236" i="128"/>
  <c r="C236" i="128"/>
  <c r="P235" i="128"/>
  <c r="N235" i="128"/>
  <c r="AE235" i="128" s="1"/>
  <c r="M235" i="128"/>
  <c r="L235" i="128"/>
  <c r="K235" i="128"/>
  <c r="J235" i="128"/>
  <c r="G235" i="128"/>
  <c r="F235" i="128"/>
  <c r="E235" i="128"/>
  <c r="D235" i="128"/>
  <c r="C235" i="128"/>
  <c r="P234" i="128"/>
  <c r="N234" i="128"/>
  <c r="AE234" i="128" s="1"/>
  <c r="M234" i="128"/>
  <c r="L234" i="128"/>
  <c r="K234" i="128"/>
  <c r="J234" i="128"/>
  <c r="G234" i="128"/>
  <c r="F234" i="128"/>
  <c r="E234" i="128"/>
  <c r="D234" i="128"/>
  <c r="C234" i="128"/>
  <c r="P233" i="128"/>
  <c r="N233" i="128"/>
  <c r="AE233" i="128" s="1"/>
  <c r="M233" i="128"/>
  <c r="L233" i="128"/>
  <c r="K233" i="128"/>
  <c r="J233" i="128"/>
  <c r="G233" i="128"/>
  <c r="F233" i="128"/>
  <c r="E233" i="128"/>
  <c r="D233" i="128"/>
  <c r="C233" i="128"/>
  <c r="P232" i="128"/>
  <c r="N232" i="128"/>
  <c r="AE232" i="128" s="1"/>
  <c r="M232" i="128"/>
  <c r="L232" i="128"/>
  <c r="K232" i="128"/>
  <c r="J232" i="128"/>
  <c r="G232" i="128"/>
  <c r="F232" i="128"/>
  <c r="E232" i="128"/>
  <c r="D232" i="128"/>
  <c r="C232" i="128"/>
  <c r="P231" i="128"/>
  <c r="N231" i="128"/>
  <c r="AE231" i="128" s="1"/>
  <c r="M231" i="128"/>
  <c r="L231" i="128"/>
  <c r="K231" i="128"/>
  <c r="J231" i="128"/>
  <c r="G231" i="128"/>
  <c r="F231" i="128"/>
  <c r="E231" i="128"/>
  <c r="D231" i="128"/>
  <c r="C231" i="128"/>
  <c r="P230" i="128"/>
  <c r="N230" i="128"/>
  <c r="AE230" i="128" s="1"/>
  <c r="M230" i="128"/>
  <c r="L230" i="128"/>
  <c r="K230" i="128"/>
  <c r="J230" i="128"/>
  <c r="G230" i="128"/>
  <c r="F230" i="128"/>
  <c r="E230" i="128"/>
  <c r="D230" i="128"/>
  <c r="C230" i="128"/>
  <c r="P229" i="128"/>
  <c r="N229" i="128"/>
  <c r="AE229" i="128" s="1"/>
  <c r="M229" i="128"/>
  <c r="L229" i="128"/>
  <c r="K229" i="128"/>
  <c r="J229" i="128"/>
  <c r="G229" i="128"/>
  <c r="F229" i="128"/>
  <c r="E229" i="128"/>
  <c r="D229" i="128"/>
  <c r="C229" i="128"/>
  <c r="P228" i="128"/>
  <c r="N228" i="128"/>
  <c r="AE228" i="128" s="1"/>
  <c r="M228" i="128"/>
  <c r="L228" i="128"/>
  <c r="K228" i="128"/>
  <c r="J228" i="128"/>
  <c r="G228" i="128"/>
  <c r="F228" i="128"/>
  <c r="E228" i="128"/>
  <c r="D228" i="128"/>
  <c r="C228" i="128"/>
  <c r="P227" i="128"/>
  <c r="N227" i="128"/>
  <c r="AE227" i="128" s="1"/>
  <c r="M227" i="128"/>
  <c r="L227" i="128"/>
  <c r="K227" i="128"/>
  <c r="J227" i="128"/>
  <c r="G227" i="128"/>
  <c r="F227" i="128"/>
  <c r="E227" i="128"/>
  <c r="D227" i="128"/>
  <c r="C227" i="128"/>
  <c r="P226" i="128"/>
  <c r="N226" i="128"/>
  <c r="AE226" i="128" s="1"/>
  <c r="M226" i="128"/>
  <c r="L226" i="128"/>
  <c r="K226" i="128"/>
  <c r="J226" i="128"/>
  <c r="G226" i="128"/>
  <c r="F226" i="128"/>
  <c r="E226" i="128"/>
  <c r="D226" i="128"/>
  <c r="C226" i="128"/>
  <c r="P225" i="128"/>
  <c r="N225" i="128"/>
  <c r="AE225" i="128" s="1"/>
  <c r="M225" i="128"/>
  <c r="L225" i="128"/>
  <c r="K225" i="128"/>
  <c r="J225" i="128"/>
  <c r="G225" i="128"/>
  <c r="F225" i="128"/>
  <c r="E225" i="128"/>
  <c r="D225" i="128"/>
  <c r="C225" i="128"/>
  <c r="P224" i="128"/>
  <c r="N224" i="128"/>
  <c r="AE224" i="128" s="1"/>
  <c r="M224" i="128"/>
  <c r="L224" i="128"/>
  <c r="K224" i="128"/>
  <c r="J224" i="128"/>
  <c r="G224" i="128"/>
  <c r="F224" i="128"/>
  <c r="E224" i="128"/>
  <c r="D224" i="128"/>
  <c r="C224" i="128"/>
  <c r="P223" i="128"/>
  <c r="N223" i="128"/>
  <c r="AE223" i="128" s="1"/>
  <c r="M223" i="128"/>
  <c r="L223" i="128"/>
  <c r="K223" i="128"/>
  <c r="J223" i="128"/>
  <c r="G223" i="128"/>
  <c r="F223" i="128"/>
  <c r="E223" i="128"/>
  <c r="D223" i="128"/>
  <c r="C223" i="128"/>
  <c r="P222" i="128"/>
  <c r="N222" i="128"/>
  <c r="AE222" i="128" s="1"/>
  <c r="M222" i="128"/>
  <c r="L222" i="128"/>
  <c r="K222" i="128"/>
  <c r="J222" i="128"/>
  <c r="G222" i="128"/>
  <c r="F222" i="128"/>
  <c r="E222" i="128"/>
  <c r="D222" i="128"/>
  <c r="C222" i="128"/>
  <c r="P221" i="128"/>
  <c r="N221" i="128"/>
  <c r="AE221" i="128" s="1"/>
  <c r="M221" i="128"/>
  <c r="L221" i="128"/>
  <c r="K221" i="128"/>
  <c r="J221" i="128"/>
  <c r="G221" i="128"/>
  <c r="F221" i="128"/>
  <c r="E221" i="128"/>
  <c r="D221" i="128"/>
  <c r="C221" i="128"/>
  <c r="P220" i="128"/>
  <c r="N220" i="128"/>
  <c r="AE220" i="128" s="1"/>
  <c r="M220" i="128"/>
  <c r="L220" i="128"/>
  <c r="K220" i="128"/>
  <c r="J220" i="128"/>
  <c r="G220" i="128"/>
  <c r="F220" i="128"/>
  <c r="E220" i="128"/>
  <c r="D220" i="128"/>
  <c r="C220" i="128"/>
  <c r="P219" i="128"/>
  <c r="N219" i="128"/>
  <c r="AE219" i="128" s="1"/>
  <c r="M219" i="128"/>
  <c r="L219" i="128"/>
  <c r="K219" i="128"/>
  <c r="J219" i="128"/>
  <c r="G219" i="128"/>
  <c r="F219" i="128"/>
  <c r="E219" i="128"/>
  <c r="D219" i="128"/>
  <c r="C219" i="128"/>
  <c r="P218" i="128"/>
  <c r="N218" i="128"/>
  <c r="AE218" i="128" s="1"/>
  <c r="M218" i="128"/>
  <c r="L218" i="128"/>
  <c r="K218" i="128"/>
  <c r="J218" i="128"/>
  <c r="G218" i="128"/>
  <c r="F218" i="128"/>
  <c r="E218" i="128"/>
  <c r="D218" i="128"/>
  <c r="C218" i="128"/>
  <c r="P217" i="128"/>
  <c r="N217" i="128"/>
  <c r="AE217" i="128" s="1"/>
  <c r="M217" i="128"/>
  <c r="L217" i="128"/>
  <c r="K217" i="128"/>
  <c r="J217" i="128"/>
  <c r="G217" i="128"/>
  <c r="F217" i="128"/>
  <c r="E217" i="128"/>
  <c r="D217" i="128"/>
  <c r="C217" i="128"/>
  <c r="P216" i="128"/>
  <c r="N216" i="128"/>
  <c r="AE216" i="128" s="1"/>
  <c r="M216" i="128"/>
  <c r="L216" i="128"/>
  <c r="K216" i="128"/>
  <c r="J216" i="128"/>
  <c r="G216" i="128"/>
  <c r="F216" i="128"/>
  <c r="E216" i="128"/>
  <c r="D216" i="128"/>
  <c r="C216" i="128"/>
  <c r="P215" i="128"/>
  <c r="N215" i="128"/>
  <c r="AE215" i="128" s="1"/>
  <c r="M215" i="128"/>
  <c r="L215" i="128"/>
  <c r="K215" i="128"/>
  <c r="J215" i="128"/>
  <c r="G215" i="128"/>
  <c r="F215" i="128"/>
  <c r="E215" i="128"/>
  <c r="D215" i="128"/>
  <c r="C215" i="128"/>
  <c r="P214" i="128"/>
  <c r="N214" i="128"/>
  <c r="AE214" i="128" s="1"/>
  <c r="M214" i="128"/>
  <c r="L214" i="128"/>
  <c r="K214" i="128"/>
  <c r="J214" i="128"/>
  <c r="G214" i="128"/>
  <c r="F214" i="128"/>
  <c r="E214" i="128"/>
  <c r="D214" i="128"/>
  <c r="C214" i="128"/>
  <c r="P213" i="128"/>
  <c r="N213" i="128"/>
  <c r="AE213" i="128" s="1"/>
  <c r="M213" i="128"/>
  <c r="L213" i="128"/>
  <c r="K213" i="128"/>
  <c r="J213" i="128"/>
  <c r="G213" i="128"/>
  <c r="F213" i="128"/>
  <c r="E213" i="128"/>
  <c r="D213" i="128"/>
  <c r="C213" i="128"/>
  <c r="P212" i="128"/>
  <c r="N212" i="128"/>
  <c r="AE212" i="128" s="1"/>
  <c r="M212" i="128"/>
  <c r="L212" i="128"/>
  <c r="K212" i="128"/>
  <c r="J212" i="128"/>
  <c r="G212" i="128"/>
  <c r="F212" i="128"/>
  <c r="E212" i="128"/>
  <c r="D212" i="128"/>
  <c r="C212" i="128"/>
  <c r="P211" i="128"/>
  <c r="N211" i="128"/>
  <c r="AE211" i="128" s="1"/>
  <c r="M211" i="128"/>
  <c r="L211" i="128"/>
  <c r="K211" i="128"/>
  <c r="J211" i="128"/>
  <c r="G211" i="128"/>
  <c r="F211" i="128"/>
  <c r="E211" i="128"/>
  <c r="D211" i="128"/>
  <c r="C211" i="128"/>
  <c r="P210" i="128"/>
  <c r="N210" i="128"/>
  <c r="AE210" i="128" s="1"/>
  <c r="M210" i="128"/>
  <c r="L210" i="128"/>
  <c r="K210" i="128"/>
  <c r="J210" i="128"/>
  <c r="G210" i="128"/>
  <c r="F210" i="128"/>
  <c r="E210" i="128"/>
  <c r="D210" i="128"/>
  <c r="C210" i="128"/>
  <c r="P209" i="128"/>
  <c r="N209" i="128"/>
  <c r="AE209" i="128" s="1"/>
  <c r="M209" i="128"/>
  <c r="L209" i="128"/>
  <c r="K209" i="128"/>
  <c r="J209" i="128"/>
  <c r="G209" i="128"/>
  <c r="F209" i="128"/>
  <c r="E209" i="128"/>
  <c r="D209" i="128"/>
  <c r="C209" i="128"/>
  <c r="P208" i="128"/>
  <c r="N208" i="128"/>
  <c r="AE208" i="128" s="1"/>
  <c r="M208" i="128"/>
  <c r="L208" i="128"/>
  <c r="K208" i="128"/>
  <c r="J208" i="128"/>
  <c r="G208" i="128"/>
  <c r="F208" i="128"/>
  <c r="E208" i="128"/>
  <c r="D208" i="128"/>
  <c r="C208" i="128"/>
  <c r="P207" i="128"/>
  <c r="N207" i="128"/>
  <c r="AE207" i="128" s="1"/>
  <c r="M207" i="128"/>
  <c r="L207" i="128"/>
  <c r="K207" i="128"/>
  <c r="J207" i="128"/>
  <c r="G207" i="128"/>
  <c r="F207" i="128"/>
  <c r="E207" i="128"/>
  <c r="D207" i="128"/>
  <c r="C207" i="128"/>
  <c r="P206" i="128"/>
  <c r="N206" i="128"/>
  <c r="AE206" i="128" s="1"/>
  <c r="M206" i="128"/>
  <c r="L206" i="128"/>
  <c r="K206" i="128"/>
  <c r="J206" i="128"/>
  <c r="G206" i="128"/>
  <c r="F206" i="128"/>
  <c r="E206" i="128"/>
  <c r="D206" i="128"/>
  <c r="C206" i="128"/>
  <c r="P205" i="128"/>
  <c r="N205" i="128"/>
  <c r="AE205" i="128" s="1"/>
  <c r="M205" i="128"/>
  <c r="L205" i="128"/>
  <c r="K205" i="128"/>
  <c r="J205" i="128"/>
  <c r="G205" i="128"/>
  <c r="F205" i="128"/>
  <c r="E205" i="128"/>
  <c r="D205" i="128"/>
  <c r="C205" i="128"/>
  <c r="P204" i="128"/>
  <c r="N204" i="128"/>
  <c r="AE204" i="128" s="1"/>
  <c r="M204" i="128"/>
  <c r="L204" i="128"/>
  <c r="K204" i="128"/>
  <c r="J204" i="128"/>
  <c r="G204" i="128"/>
  <c r="F204" i="128"/>
  <c r="E204" i="128"/>
  <c r="D204" i="128"/>
  <c r="C204" i="128"/>
  <c r="P203" i="128"/>
  <c r="N203" i="128"/>
  <c r="AE203" i="128" s="1"/>
  <c r="M203" i="128"/>
  <c r="L203" i="128"/>
  <c r="K203" i="128"/>
  <c r="J203" i="128"/>
  <c r="G203" i="128"/>
  <c r="F203" i="128"/>
  <c r="E203" i="128"/>
  <c r="D203" i="128"/>
  <c r="C203" i="128"/>
  <c r="P202" i="128"/>
  <c r="N202" i="128"/>
  <c r="AE202" i="128" s="1"/>
  <c r="M202" i="128"/>
  <c r="L202" i="128"/>
  <c r="K202" i="128"/>
  <c r="J202" i="128"/>
  <c r="G202" i="128"/>
  <c r="F202" i="128"/>
  <c r="E202" i="128"/>
  <c r="D202" i="128"/>
  <c r="C202" i="128"/>
  <c r="P201" i="128"/>
  <c r="N201" i="128"/>
  <c r="AE201" i="128" s="1"/>
  <c r="M201" i="128"/>
  <c r="L201" i="128"/>
  <c r="K201" i="128"/>
  <c r="J201" i="128"/>
  <c r="G201" i="128"/>
  <c r="F201" i="128"/>
  <c r="E201" i="128"/>
  <c r="D201" i="128"/>
  <c r="C201" i="128"/>
  <c r="P200" i="128"/>
  <c r="N200" i="128"/>
  <c r="AE200" i="128" s="1"/>
  <c r="M200" i="128"/>
  <c r="L200" i="128"/>
  <c r="K200" i="128"/>
  <c r="J200" i="128"/>
  <c r="G200" i="128"/>
  <c r="F200" i="128"/>
  <c r="E200" i="128"/>
  <c r="D200" i="128"/>
  <c r="C200" i="128"/>
  <c r="P199" i="128"/>
  <c r="N199" i="128"/>
  <c r="AE199" i="128" s="1"/>
  <c r="M199" i="128"/>
  <c r="L199" i="128"/>
  <c r="K199" i="128"/>
  <c r="J199" i="128"/>
  <c r="G199" i="128"/>
  <c r="F199" i="128"/>
  <c r="E199" i="128"/>
  <c r="D199" i="128"/>
  <c r="C199" i="128"/>
  <c r="M198" i="128"/>
  <c r="L198" i="128"/>
  <c r="K198" i="128"/>
  <c r="J198" i="128"/>
  <c r="G198" i="128"/>
  <c r="F198" i="128"/>
  <c r="E198" i="128"/>
  <c r="D198" i="128"/>
  <c r="C198" i="128"/>
  <c r="P197" i="128"/>
  <c r="P196" i="128"/>
  <c r="N196" i="128"/>
  <c r="AE196" i="128" s="1"/>
  <c r="M196" i="128"/>
  <c r="L196" i="128"/>
  <c r="K196" i="128"/>
  <c r="J196" i="128"/>
  <c r="G196" i="128"/>
  <c r="F196" i="128"/>
  <c r="E196" i="128"/>
  <c r="D196" i="128"/>
  <c r="C196" i="128"/>
  <c r="P195" i="128"/>
  <c r="N195" i="128"/>
  <c r="AE195" i="128" s="1"/>
  <c r="M195" i="128"/>
  <c r="L195" i="128"/>
  <c r="K195" i="128"/>
  <c r="J195" i="128"/>
  <c r="G195" i="128"/>
  <c r="F195" i="128"/>
  <c r="E195" i="128"/>
  <c r="D195" i="128"/>
  <c r="C195" i="128"/>
  <c r="P194" i="128"/>
  <c r="N194" i="128"/>
  <c r="AE194" i="128" s="1"/>
  <c r="M194" i="128"/>
  <c r="L194" i="128"/>
  <c r="K194" i="128"/>
  <c r="J194" i="128"/>
  <c r="G194" i="128"/>
  <c r="F194" i="128"/>
  <c r="E194" i="128"/>
  <c r="D194" i="128"/>
  <c r="C194" i="128"/>
  <c r="P193" i="128"/>
  <c r="N193" i="128"/>
  <c r="AE193" i="128" s="1"/>
  <c r="M193" i="128"/>
  <c r="L193" i="128"/>
  <c r="K193" i="128"/>
  <c r="J193" i="128"/>
  <c r="G193" i="128"/>
  <c r="F193" i="128"/>
  <c r="E193" i="128"/>
  <c r="D193" i="128"/>
  <c r="C193" i="128"/>
  <c r="P192" i="128"/>
  <c r="N192" i="128"/>
  <c r="AE192" i="128" s="1"/>
  <c r="M192" i="128"/>
  <c r="L192" i="128"/>
  <c r="K192" i="128"/>
  <c r="J192" i="128"/>
  <c r="G192" i="128"/>
  <c r="F192" i="128"/>
  <c r="E192" i="128"/>
  <c r="D192" i="128"/>
  <c r="C192" i="128"/>
  <c r="P191" i="128"/>
  <c r="N191" i="128"/>
  <c r="AE191" i="128" s="1"/>
  <c r="M191" i="128"/>
  <c r="L191" i="128"/>
  <c r="K191" i="128"/>
  <c r="J191" i="128"/>
  <c r="G191" i="128"/>
  <c r="F191" i="128"/>
  <c r="E191" i="128"/>
  <c r="D191" i="128"/>
  <c r="C191" i="128"/>
  <c r="P190" i="128"/>
  <c r="N190" i="128"/>
  <c r="AE190" i="128" s="1"/>
  <c r="M190" i="128"/>
  <c r="L190" i="128"/>
  <c r="K190" i="128"/>
  <c r="J190" i="128"/>
  <c r="G190" i="128"/>
  <c r="F190" i="128"/>
  <c r="E190" i="128"/>
  <c r="D190" i="128"/>
  <c r="C190" i="128"/>
  <c r="P189" i="128"/>
  <c r="N189" i="128"/>
  <c r="AE189" i="128" s="1"/>
  <c r="M189" i="128"/>
  <c r="L189" i="128"/>
  <c r="K189" i="128"/>
  <c r="J189" i="128"/>
  <c r="G189" i="128"/>
  <c r="F189" i="128"/>
  <c r="E189" i="128"/>
  <c r="D189" i="128"/>
  <c r="C189" i="128"/>
  <c r="P188" i="128"/>
  <c r="N188" i="128"/>
  <c r="AE188" i="128" s="1"/>
  <c r="M188" i="128"/>
  <c r="L188" i="128"/>
  <c r="K188" i="128"/>
  <c r="J188" i="128"/>
  <c r="G188" i="128"/>
  <c r="F188" i="128"/>
  <c r="E188" i="128"/>
  <c r="D188" i="128"/>
  <c r="C188" i="128"/>
  <c r="P187" i="128"/>
  <c r="N187" i="128"/>
  <c r="AE187" i="128" s="1"/>
  <c r="M187" i="128"/>
  <c r="L187" i="128"/>
  <c r="K187" i="128"/>
  <c r="J187" i="128"/>
  <c r="G187" i="128"/>
  <c r="F187" i="128"/>
  <c r="E187" i="128"/>
  <c r="D187" i="128"/>
  <c r="C187" i="128"/>
  <c r="P186" i="128"/>
  <c r="N186" i="128"/>
  <c r="AE186" i="128" s="1"/>
  <c r="M186" i="128"/>
  <c r="L186" i="128"/>
  <c r="K186" i="128"/>
  <c r="J186" i="128"/>
  <c r="G186" i="128"/>
  <c r="F186" i="128"/>
  <c r="E186" i="128"/>
  <c r="D186" i="128"/>
  <c r="C186" i="128"/>
  <c r="P185" i="128"/>
  <c r="N185" i="128"/>
  <c r="AE185" i="128" s="1"/>
  <c r="M185" i="128"/>
  <c r="L185" i="128"/>
  <c r="K185" i="128"/>
  <c r="J185" i="128"/>
  <c r="G185" i="128"/>
  <c r="F185" i="128"/>
  <c r="E185" i="128"/>
  <c r="D185" i="128"/>
  <c r="C185" i="128"/>
  <c r="P184" i="128"/>
  <c r="N184" i="128"/>
  <c r="AE184" i="128" s="1"/>
  <c r="M184" i="128"/>
  <c r="L184" i="128"/>
  <c r="K184" i="128"/>
  <c r="J184" i="128"/>
  <c r="G184" i="128"/>
  <c r="F184" i="128"/>
  <c r="E184" i="128"/>
  <c r="D184" i="128"/>
  <c r="C184" i="128"/>
  <c r="P183" i="128"/>
  <c r="N183" i="128"/>
  <c r="AE183" i="128" s="1"/>
  <c r="M183" i="128"/>
  <c r="L183" i="128"/>
  <c r="K183" i="128"/>
  <c r="J183" i="128"/>
  <c r="G183" i="128"/>
  <c r="F183" i="128"/>
  <c r="E183" i="128"/>
  <c r="D183" i="128"/>
  <c r="C183" i="128"/>
  <c r="P182" i="128"/>
  <c r="N182" i="128"/>
  <c r="AE182" i="128" s="1"/>
  <c r="M182" i="128"/>
  <c r="L182" i="128"/>
  <c r="K182" i="128"/>
  <c r="J182" i="128"/>
  <c r="G182" i="128"/>
  <c r="F182" i="128"/>
  <c r="E182" i="128"/>
  <c r="D182" i="128"/>
  <c r="C182" i="128"/>
  <c r="P181" i="128"/>
  <c r="N181" i="128"/>
  <c r="AE181" i="128" s="1"/>
  <c r="M181" i="128"/>
  <c r="L181" i="128"/>
  <c r="K181" i="128"/>
  <c r="J181" i="128"/>
  <c r="G181" i="128"/>
  <c r="F181" i="128"/>
  <c r="E181" i="128"/>
  <c r="D181" i="128"/>
  <c r="C181" i="128"/>
  <c r="P180" i="128"/>
  <c r="N180" i="128"/>
  <c r="AE180" i="128" s="1"/>
  <c r="M180" i="128"/>
  <c r="L180" i="128"/>
  <c r="K180" i="128"/>
  <c r="J180" i="128"/>
  <c r="G180" i="128"/>
  <c r="F180" i="128"/>
  <c r="E180" i="128"/>
  <c r="D180" i="128"/>
  <c r="C180" i="128"/>
  <c r="P179" i="128"/>
  <c r="N179" i="128"/>
  <c r="AE179" i="128" s="1"/>
  <c r="M179" i="128"/>
  <c r="L179" i="128"/>
  <c r="K179" i="128"/>
  <c r="J179" i="128"/>
  <c r="G179" i="128"/>
  <c r="F179" i="128"/>
  <c r="E179" i="128"/>
  <c r="D179" i="128"/>
  <c r="C179" i="128"/>
  <c r="P178" i="128"/>
  <c r="N178" i="128"/>
  <c r="AE178" i="128" s="1"/>
  <c r="M178" i="128"/>
  <c r="L178" i="128"/>
  <c r="K178" i="128"/>
  <c r="J178" i="128"/>
  <c r="G178" i="128"/>
  <c r="F178" i="128"/>
  <c r="E178" i="128"/>
  <c r="D178" i="128"/>
  <c r="C178" i="128"/>
  <c r="P177" i="128"/>
  <c r="N177" i="128"/>
  <c r="AE177" i="128" s="1"/>
  <c r="M177" i="128"/>
  <c r="L177" i="128"/>
  <c r="K177" i="128"/>
  <c r="J177" i="128"/>
  <c r="G177" i="128"/>
  <c r="F177" i="128"/>
  <c r="E177" i="128"/>
  <c r="D177" i="128"/>
  <c r="C177" i="128"/>
  <c r="P176" i="128"/>
  <c r="N176" i="128"/>
  <c r="AE176" i="128" s="1"/>
  <c r="M176" i="128"/>
  <c r="L176" i="128"/>
  <c r="K176" i="128"/>
  <c r="J176" i="128"/>
  <c r="G176" i="128"/>
  <c r="F176" i="128"/>
  <c r="E176" i="128"/>
  <c r="D176" i="128"/>
  <c r="C176" i="128"/>
  <c r="P175" i="128"/>
  <c r="N175" i="128"/>
  <c r="AE175" i="128" s="1"/>
  <c r="M175" i="128"/>
  <c r="L175" i="128"/>
  <c r="K175" i="128"/>
  <c r="J175" i="128"/>
  <c r="G175" i="128"/>
  <c r="F175" i="128"/>
  <c r="E175" i="128"/>
  <c r="D175" i="128"/>
  <c r="C175" i="128"/>
  <c r="P174" i="128"/>
  <c r="N174" i="128"/>
  <c r="AE174" i="128" s="1"/>
  <c r="M174" i="128"/>
  <c r="L174" i="128"/>
  <c r="K174" i="128"/>
  <c r="J174" i="128"/>
  <c r="G174" i="128"/>
  <c r="F174" i="128"/>
  <c r="E174" i="128"/>
  <c r="D174" i="128"/>
  <c r="C174" i="128"/>
  <c r="P173" i="128"/>
  <c r="N173" i="128"/>
  <c r="AE173" i="128" s="1"/>
  <c r="M173" i="128"/>
  <c r="L173" i="128"/>
  <c r="K173" i="128"/>
  <c r="J173" i="128"/>
  <c r="G173" i="128"/>
  <c r="F173" i="128"/>
  <c r="E173" i="128"/>
  <c r="D173" i="128"/>
  <c r="C173" i="128"/>
  <c r="P172" i="128"/>
  <c r="N172" i="128"/>
  <c r="AE172" i="128" s="1"/>
  <c r="M172" i="128"/>
  <c r="L172" i="128"/>
  <c r="K172" i="128"/>
  <c r="J172" i="128"/>
  <c r="G172" i="128"/>
  <c r="F172" i="128"/>
  <c r="E172" i="128"/>
  <c r="D172" i="128"/>
  <c r="C172" i="128"/>
  <c r="P171" i="128"/>
  <c r="N171" i="128"/>
  <c r="AE171" i="128" s="1"/>
  <c r="M171" i="128"/>
  <c r="L171" i="128"/>
  <c r="K171" i="128"/>
  <c r="J171" i="128"/>
  <c r="G171" i="128"/>
  <c r="F171" i="128"/>
  <c r="E171" i="128"/>
  <c r="D171" i="128"/>
  <c r="C171" i="128"/>
  <c r="P170" i="128"/>
  <c r="N170" i="128"/>
  <c r="AE170" i="128" s="1"/>
  <c r="M170" i="128"/>
  <c r="L170" i="128"/>
  <c r="K170" i="128"/>
  <c r="J170" i="128"/>
  <c r="G170" i="128"/>
  <c r="F170" i="128"/>
  <c r="E170" i="128"/>
  <c r="D170" i="128"/>
  <c r="C170" i="128"/>
  <c r="P169" i="128"/>
  <c r="N169" i="128"/>
  <c r="AE169" i="128" s="1"/>
  <c r="M169" i="128"/>
  <c r="L169" i="128"/>
  <c r="K169" i="128"/>
  <c r="J169" i="128"/>
  <c r="G169" i="128"/>
  <c r="F169" i="128"/>
  <c r="E169" i="128"/>
  <c r="D169" i="128"/>
  <c r="C169" i="128"/>
  <c r="P168" i="128"/>
  <c r="N168" i="128"/>
  <c r="AE168" i="128" s="1"/>
  <c r="M168" i="128"/>
  <c r="L168" i="128"/>
  <c r="K168" i="128"/>
  <c r="J168" i="128"/>
  <c r="G168" i="128"/>
  <c r="F168" i="128"/>
  <c r="E168" i="128"/>
  <c r="D168" i="128"/>
  <c r="C168" i="128"/>
  <c r="P167" i="128"/>
  <c r="N167" i="128"/>
  <c r="AE167" i="128" s="1"/>
  <c r="M167" i="128"/>
  <c r="L167" i="128"/>
  <c r="K167" i="128"/>
  <c r="J167" i="128"/>
  <c r="G167" i="128"/>
  <c r="F167" i="128"/>
  <c r="E167" i="128"/>
  <c r="D167" i="128"/>
  <c r="C167" i="128"/>
  <c r="P166" i="128"/>
  <c r="N166" i="128"/>
  <c r="AE166" i="128" s="1"/>
  <c r="M166" i="128"/>
  <c r="L166" i="128"/>
  <c r="K166" i="128"/>
  <c r="J166" i="128"/>
  <c r="G166" i="128"/>
  <c r="F166" i="128"/>
  <c r="E166" i="128"/>
  <c r="D166" i="128"/>
  <c r="C166" i="128"/>
  <c r="P165" i="128"/>
  <c r="N165" i="128"/>
  <c r="AE165" i="128" s="1"/>
  <c r="M165" i="128"/>
  <c r="L165" i="128"/>
  <c r="K165" i="128"/>
  <c r="J165" i="128"/>
  <c r="G165" i="128"/>
  <c r="F165" i="128"/>
  <c r="E165" i="128"/>
  <c r="D165" i="128"/>
  <c r="C165" i="128"/>
  <c r="P164" i="128"/>
  <c r="N164" i="128"/>
  <c r="AE164" i="128" s="1"/>
  <c r="M164" i="128"/>
  <c r="L164" i="128"/>
  <c r="K164" i="128"/>
  <c r="J164" i="128"/>
  <c r="G164" i="128"/>
  <c r="F164" i="128"/>
  <c r="E164" i="128"/>
  <c r="D164" i="128"/>
  <c r="C164" i="128"/>
  <c r="P163" i="128"/>
  <c r="N163" i="128"/>
  <c r="AE163" i="128" s="1"/>
  <c r="M163" i="128"/>
  <c r="L163" i="128"/>
  <c r="K163" i="128"/>
  <c r="J163" i="128"/>
  <c r="G163" i="128"/>
  <c r="F163" i="128"/>
  <c r="E163" i="128"/>
  <c r="D163" i="128"/>
  <c r="C163" i="128"/>
  <c r="P162" i="128"/>
  <c r="N162" i="128"/>
  <c r="AE162" i="128" s="1"/>
  <c r="M162" i="128"/>
  <c r="L162" i="128"/>
  <c r="K162" i="128"/>
  <c r="J162" i="128"/>
  <c r="G162" i="128"/>
  <c r="F162" i="128"/>
  <c r="E162" i="128"/>
  <c r="D162" i="128"/>
  <c r="C162" i="128"/>
  <c r="P161" i="128"/>
  <c r="N161" i="128"/>
  <c r="AE161" i="128" s="1"/>
  <c r="M161" i="128"/>
  <c r="L161" i="128"/>
  <c r="K161" i="128"/>
  <c r="J161" i="128"/>
  <c r="G161" i="128"/>
  <c r="F161" i="128"/>
  <c r="E161" i="128"/>
  <c r="D161" i="128"/>
  <c r="C161" i="128"/>
  <c r="P160" i="128"/>
  <c r="N160" i="128"/>
  <c r="AE160" i="128" s="1"/>
  <c r="M160" i="128"/>
  <c r="L160" i="128"/>
  <c r="K160" i="128"/>
  <c r="J160" i="128"/>
  <c r="G160" i="128"/>
  <c r="F160" i="128"/>
  <c r="E160" i="128"/>
  <c r="D160" i="128"/>
  <c r="C160" i="128"/>
  <c r="P159" i="128"/>
  <c r="N159" i="128"/>
  <c r="AE159" i="128" s="1"/>
  <c r="M159" i="128"/>
  <c r="L159" i="128"/>
  <c r="K159" i="128"/>
  <c r="J159" i="128"/>
  <c r="G159" i="128"/>
  <c r="F159" i="128"/>
  <c r="E159" i="128"/>
  <c r="D159" i="128"/>
  <c r="C159" i="128"/>
  <c r="P158" i="128"/>
  <c r="N158" i="128"/>
  <c r="AE158" i="128" s="1"/>
  <c r="M158" i="128"/>
  <c r="L158" i="128"/>
  <c r="K158" i="128"/>
  <c r="J158" i="128"/>
  <c r="G158" i="128"/>
  <c r="F158" i="128"/>
  <c r="E158" i="128"/>
  <c r="D158" i="128"/>
  <c r="C158" i="128"/>
  <c r="P157" i="128"/>
  <c r="N157" i="128"/>
  <c r="AE157" i="128" s="1"/>
  <c r="M157" i="128"/>
  <c r="L157" i="128"/>
  <c r="K157" i="128"/>
  <c r="J157" i="128"/>
  <c r="G157" i="128"/>
  <c r="F157" i="128"/>
  <c r="E157" i="128"/>
  <c r="D157" i="128"/>
  <c r="C157" i="128"/>
  <c r="M156" i="128"/>
  <c r="L156" i="128"/>
  <c r="K156" i="128"/>
  <c r="J156" i="128"/>
  <c r="G156" i="128"/>
  <c r="F156" i="128"/>
  <c r="E156" i="128"/>
  <c r="D156" i="128"/>
  <c r="C156" i="128"/>
  <c r="P155" i="128"/>
  <c r="P154" i="128"/>
  <c r="N154" i="128"/>
  <c r="AE154" i="128" s="1"/>
  <c r="M154" i="128"/>
  <c r="L154" i="128"/>
  <c r="K154" i="128"/>
  <c r="J154" i="128"/>
  <c r="G154" i="128"/>
  <c r="F154" i="128"/>
  <c r="E154" i="128"/>
  <c r="D154" i="128"/>
  <c r="C154" i="128"/>
  <c r="P153" i="128"/>
  <c r="N153" i="128"/>
  <c r="AE153" i="128" s="1"/>
  <c r="M153" i="128"/>
  <c r="L153" i="128"/>
  <c r="K153" i="128"/>
  <c r="J153" i="128"/>
  <c r="G153" i="128"/>
  <c r="F153" i="128"/>
  <c r="E153" i="128"/>
  <c r="D153" i="128"/>
  <c r="C153" i="128"/>
  <c r="P152" i="128"/>
  <c r="N152" i="128"/>
  <c r="AE152" i="128" s="1"/>
  <c r="M152" i="128"/>
  <c r="L152" i="128"/>
  <c r="K152" i="128"/>
  <c r="J152" i="128"/>
  <c r="G152" i="128"/>
  <c r="F152" i="128"/>
  <c r="E152" i="128"/>
  <c r="D152" i="128"/>
  <c r="C152" i="128"/>
  <c r="P151" i="128"/>
  <c r="N151" i="128"/>
  <c r="AE151" i="128" s="1"/>
  <c r="M151" i="128"/>
  <c r="L151" i="128"/>
  <c r="K151" i="128"/>
  <c r="J151" i="128"/>
  <c r="G151" i="128"/>
  <c r="F151" i="128"/>
  <c r="E151" i="128"/>
  <c r="D151" i="128"/>
  <c r="C151" i="128"/>
  <c r="P150" i="128"/>
  <c r="N150" i="128"/>
  <c r="AE150" i="128" s="1"/>
  <c r="M150" i="128"/>
  <c r="L150" i="128"/>
  <c r="K150" i="128"/>
  <c r="J150" i="128"/>
  <c r="G150" i="128"/>
  <c r="F150" i="128"/>
  <c r="E150" i="128"/>
  <c r="D150" i="128"/>
  <c r="C150" i="128"/>
  <c r="P149" i="128"/>
  <c r="N149" i="128"/>
  <c r="AE149" i="128" s="1"/>
  <c r="M149" i="128"/>
  <c r="L149" i="128"/>
  <c r="K149" i="128"/>
  <c r="J149" i="128"/>
  <c r="G149" i="128"/>
  <c r="F149" i="128"/>
  <c r="E149" i="128"/>
  <c r="D149" i="128"/>
  <c r="C149" i="128"/>
  <c r="P148" i="128"/>
  <c r="N148" i="128"/>
  <c r="AE148" i="128" s="1"/>
  <c r="M148" i="128"/>
  <c r="L148" i="128"/>
  <c r="K148" i="128"/>
  <c r="J148" i="128"/>
  <c r="G148" i="128"/>
  <c r="F148" i="128"/>
  <c r="E148" i="128"/>
  <c r="D148" i="128"/>
  <c r="C148" i="128"/>
  <c r="P147" i="128"/>
  <c r="N147" i="128"/>
  <c r="AE147" i="128" s="1"/>
  <c r="M147" i="128"/>
  <c r="L147" i="128"/>
  <c r="K147" i="128"/>
  <c r="J147" i="128"/>
  <c r="G147" i="128"/>
  <c r="F147" i="128"/>
  <c r="E147" i="128"/>
  <c r="D147" i="128"/>
  <c r="C147" i="128"/>
  <c r="P146" i="128"/>
  <c r="N146" i="128"/>
  <c r="AE146" i="128" s="1"/>
  <c r="M146" i="128"/>
  <c r="L146" i="128"/>
  <c r="K146" i="128"/>
  <c r="J146" i="128"/>
  <c r="G146" i="128"/>
  <c r="F146" i="128"/>
  <c r="E146" i="128"/>
  <c r="D146" i="128"/>
  <c r="C146" i="128"/>
  <c r="P145" i="128"/>
  <c r="N145" i="128"/>
  <c r="AE145" i="128" s="1"/>
  <c r="M145" i="128"/>
  <c r="L145" i="128"/>
  <c r="K145" i="128"/>
  <c r="J145" i="128"/>
  <c r="G145" i="128"/>
  <c r="F145" i="128"/>
  <c r="E145" i="128"/>
  <c r="D145" i="128"/>
  <c r="C145" i="128"/>
  <c r="P144" i="128"/>
  <c r="N144" i="128"/>
  <c r="AE144" i="128" s="1"/>
  <c r="M144" i="128"/>
  <c r="L144" i="128"/>
  <c r="K144" i="128"/>
  <c r="J144" i="128"/>
  <c r="G144" i="128"/>
  <c r="F144" i="128"/>
  <c r="E144" i="128"/>
  <c r="D144" i="128"/>
  <c r="C144" i="128"/>
  <c r="P143" i="128"/>
  <c r="N143" i="128"/>
  <c r="AE143" i="128" s="1"/>
  <c r="M143" i="128"/>
  <c r="L143" i="128"/>
  <c r="K143" i="128"/>
  <c r="J143" i="128"/>
  <c r="G143" i="128"/>
  <c r="F143" i="128"/>
  <c r="E143" i="128"/>
  <c r="D143" i="128"/>
  <c r="C143" i="128"/>
  <c r="P142" i="128"/>
  <c r="N142" i="128"/>
  <c r="AE142" i="128" s="1"/>
  <c r="M142" i="128"/>
  <c r="L142" i="128"/>
  <c r="K142" i="128"/>
  <c r="J142" i="128"/>
  <c r="G142" i="128"/>
  <c r="F142" i="128"/>
  <c r="E142" i="128"/>
  <c r="D142" i="128"/>
  <c r="C142" i="128"/>
  <c r="P141" i="128"/>
  <c r="N141" i="128"/>
  <c r="AE141" i="128" s="1"/>
  <c r="M141" i="128"/>
  <c r="L141" i="128"/>
  <c r="K141" i="128"/>
  <c r="J141" i="128"/>
  <c r="G141" i="128"/>
  <c r="F141" i="128"/>
  <c r="E141" i="128"/>
  <c r="D141" i="128"/>
  <c r="C141" i="128"/>
  <c r="P140" i="128"/>
  <c r="N140" i="128"/>
  <c r="AE140" i="128" s="1"/>
  <c r="M140" i="128"/>
  <c r="L140" i="128"/>
  <c r="K140" i="128"/>
  <c r="J140" i="128"/>
  <c r="G140" i="128"/>
  <c r="F140" i="128"/>
  <c r="E140" i="128"/>
  <c r="D140" i="128"/>
  <c r="C140" i="128"/>
  <c r="P139" i="128"/>
  <c r="N139" i="128"/>
  <c r="AE139" i="128" s="1"/>
  <c r="M139" i="128"/>
  <c r="L139" i="128"/>
  <c r="K139" i="128"/>
  <c r="J139" i="128"/>
  <c r="G139" i="128"/>
  <c r="F139" i="128"/>
  <c r="E139" i="128"/>
  <c r="D139" i="128"/>
  <c r="C139" i="128"/>
  <c r="P138" i="128"/>
  <c r="N138" i="128"/>
  <c r="AE138" i="128" s="1"/>
  <c r="M138" i="128"/>
  <c r="L138" i="128"/>
  <c r="K138" i="128"/>
  <c r="J138" i="128"/>
  <c r="G138" i="128"/>
  <c r="F138" i="128"/>
  <c r="E138" i="128"/>
  <c r="D138" i="128"/>
  <c r="C138" i="128"/>
  <c r="P137" i="128"/>
  <c r="N137" i="128"/>
  <c r="AE137" i="128" s="1"/>
  <c r="M137" i="128"/>
  <c r="L137" i="128"/>
  <c r="K137" i="128"/>
  <c r="J137" i="128"/>
  <c r="G137" i="128"/>
  <c r="F137" i="128"/>
  <c r="E137" i="128"/>
  <c r="D137" i="128"/>
  <c r="C137" i="128"/>
  <c r="P136" i="128"/>
  <c r="N136" i="128"/>
  <c r="AE136" i="128" s="1"/>
  <c r="M136" i="128"/>
  <c r="L136" i="128"/>
  <c r="K136" i="128"/>
  <c r="J136" i="128"/>
  <c r="G136" i="128"/>
  <c r="F136" i="128"/>
  <c r="E136" i="128"/>
  <c r="D136" i="128"/>
  <c r="C136" i="128"/>
  <c r="P135" i="128"/>
  <c r="N135" i="128"/>
  <c r="AE135" i="128" s="1"/>
  <c r="M135" i="128"/>
  <c r="L135" i="128"/>
  <c r="K135" i="128"/>
  <c r="J135" i="128"/>
  <c r="G135" i="128"/>
  <c r="F135" i="128"/>
  <c r="E135" i="128"/>
  <c r="D135" i="128"/>
  <c r="C135" i="128"/>
  <c r="P134" i="128"/>
  <c r="N134" i="128"/>
  <c r="AE134" i="128" s="1"/>
  <c r="M134" i="128"/>
  <c r="L134" i="128"/>
  <c r="K134" i="128"/>
  <c r="J134" i="128"/>
  <c r="G134" i="128"/>
  <c r="F134" i="128"/>
  <c r="E134" i="128"/>
  <c r="D134" i="128"/>
  <c r="C134" i="128"/>
  <c r="P133" i="128"/>
  <c r="N133" i="128"/>
  <c r="AE133" i="128" s="1"/>
  <c r="M133" i="128"/>
  <c r="L133" i="128"/>
  <c r="K133" i="128"/>
  <c r="J133" i="128"/>
  <c r="G133" i="128"/>
  <c r="F133" i="128"/>
  <c r="E133" i="128"/>
  <c r="D133" i="128"/>
  <c r="C133" i="128"/>
  <c r="P132" i="128"/>
  <c r="N132" i="128"/>
  <c r="AE132" i="128" s="1"/>
  <c r="M132" i="128"/>
  <c r="L132" i="128"/>
  <c r="K132" i="128"/>
  <c r="J132" i="128"/>
  <c r="G132" i="128"/>
  <c r="F132" i="128"/>
  <c r="E132" i="128"/>
  <c r="D132" i="128"/>
  <c r="C132" i="128"/>
  <c r="P131" i="128"/>
  <c r="N131" i="128"/>
  <c r="AE131" i="128" s="1"/>
  <c r="M131" i="128"/>
  <c r="L131" i="128"/>
  <c r="K131" i="128"/>
  <c r="J131" i="128"/>
  <c r="G131" i="128"/>
  <c r="F131" i="128"/>
  <c r="E131" i="128"/>
  <c r="D131" i="128"/>
  <c r="C131" i="128"/>
  <c r="P130" i="128"/>
  <c r="N130" i="128"/>
  <c r="AE130" i="128" s="1"/>
  <c r="M130" i="128"/>
  <c r="L130" i="128"/>
  <c r="K130" i="128"/>
  <c r="J130" i="128"/>
  <c r="G130" i="128"/>
  <c r="F130" i="128"/>
  <c r="E130" i="128"/>
  <c r="D130" i="128"/>
  <c r="C130" i="128"/>
  <c r="P129" i="128"/>
  <c r="N129" i="128"/>
  <c r="AE129" i="128" s="1"/>
  <c r="M129" i="128"/>
  <c r="L129" i="128"/>
  <c r="K129" i="128"/>
  <c r="J129" i="128"/>
  <c r="G129" i="128"/>
  <c r="F129" i="128"/>
  <c r="E129" i="128"/>
  <c r="D129" i="128"/>
  <c r="C129" i="128"/>
  <c r="P128" i="128"/>
  <c r="N128" i="128"/>
  <c r="AE128" i="128" s="1"/>
  <c r="M128" i="128"/>
  <c r="L128" i="128"/>
  <c r="K128" i="128"/>
  <c r="J128" i="128"/>
  <c r="G128" i="128"/>
  <c r="F128" i="128"/>
  <c r="E128" i="128"/>
  <c r="D128" i="128"/>
  <c r="C128" i="128"/>
  <c r="P127" i="128"/>
  <c r="N127" i="128"/>
  <c r="AE127" i="128" s="1"/>
  <c r="M127" i="128"/>
  <c r="L127" i="128"/>
  <c r="K127" i="128"/>
  <c r="J127" i="128"/>
  <c r="G127" i="128"/>
  <c r="F127" i="128"/>
  <c r="E127" i="128"/>
  <c r="D127" i="128"/>
  <c r="C127" i="128"/>
  <c r="P126" i="128"/>
  <c r="N126" i="128"/>
  <c r="AE126" i="128" s="1"/>
  <c r="M126" i="128"/>
  <c r="L126" i="128"/>
  <c r="K126" i="128"/>
  <c r="J126" i="128"/>
  <c r="G126" i="128"/>
  <c r="F126" i="128"/>
  <c r="E126" i="128"/>
  <c r="D126" i="128"/>
  <c r="C126" i="128"/>
  <c r="P125" i="128"/>
  <c r="N125" i="128"/>
  <c r="AE125" i="128" s="1"/>
  <c r="M125" i="128"/>
  <c r="L125" i="128"/>
  <c r="K125" i="128"/>
  <c r="J125" i="128"/>
  <c r="G125" i="128"/>
  <c r="F125" i="128"/>
  <c r="E125" i="128"/>
  <c r="D125" i="128"/>
  <c r="C125" i="128"/>
  <c r="P124" i="128"/>
  <c r="N124" i="128"/>
  <c r="AE124" i="128" s="1"/>
  <c r="M124" i="128"/>
  <c r="L124" i="128"/>
  <c r="K124" i="128"/>
  <c r="J124" i="128"/>
  <c r="G124" i="128"/>
  <c r="F124" i="128"/>
  <c r="E124" i="128"/>
  <c r="D124" i="128"/>
  <c r="C124" i="128"/>
  <c r="P123" i="128"/>
  <c r="N123" i="128"/>
  <c r="AE123" i="128" s="1"/>
  <c r="M123" i="128"/>
  <c r="L123" i="128"/>
  <c r="K123" i="128"/>
  <c r="J123" i="128"/>
  <c r="G123" i="128"/>
  <c r="F123" i="128"/>
  <c r="E123" i="128"/>
  <c r="D123" i="128"/>
  <c r="C123" i="128"/>
  <c r="P122" i="128"/>
  <c r="N122" i="128"/>
  <c r="AE122" i="128" s="1"/>
  <c r="M122" i="128"/>
  <c r="L122" i="128"/>
  <c r="K122" i="128"/>
  <c r="J122" i="128"/>
  <c r="G122" i="128"/>
  <c r="F122" i="128"/>
  <c r="E122" i="128"/>
  <c r="D122" i="128"/>
  <c r="C122" i="128"/>
  <c r="P121" i="128"/>
  <c r="N121" i="128"/>
  <c r="AE121" i="128" s="1"/>
  <c r="M121" i="128"/>
  <c r="L121" i="128"/>
  <c r="K121" i="128"/>
  <c r="J121" i="128"/>
  <c r="G121" i="128"/>
  <c r="F121" i="128"/>
  <c r="E121" i="128"/>
  <c r="D121" i="128"/>
  <c r="C121" i="128"/>
  <c r="P120" i="128"/>
  <c r="N120" i="128"/>
  <c r="AE120" i="128" s="1"/>
  <c r="M120" i="128"/>
  <c r="L120" i="128"/>
  <c r="K120" i="128"/>
  <c r="J120" i="128"/>
  <c r="G120" i="128"/>
  <c r="F120" i="128"/>
  <c r="E120" i="128"/>
  <c r="D120" i="128"/>
  <c r="C120" i="128"/>
  <c r="P119" i="128"/>
  <c r="N119" i="128"/>
  <c r="AE119" i="128" s="1"/>
  <c r="M119" i="128"/>
  <c r="L119" i="128"/>
  <c r="K119" i="128"/>
  <c r="J119" i="128"/>
  <c r="G119" i="128"/>
  <c r="F119" i="128"/>
  <c r="E119" i="128"/>
  <c r="D119" i="128"/>
  <c r="C119" i="128"/>
  <c r="P118" i="128"/>
  <c r="N118" i="128"/>
  <c r="AE118" i="128" s="1"/>
  <c r="M118" i="128"/>
  <c r="L118" i="128"/>
  <c r="K118" i="128"/>
  <c r="J118" i="128"/>
  <c r="G118" i="128"/>
  <c r="F118" i="128"/>
  <c r="E118" i="128"/>
  <c r="D118" i="128"/>
  <c r="C118" i="128"/>
  <c r="P117" i="128"/>
  <c r="N117" i="128"/>
  <c r="AE117" i="128" s="1"/>
  <c r="M117" i="128"/>
  <c r="L117" i="128"/>
  <c r="K117" i="128"/>
  <c r="J117" i="128"/>
  <c r="G117" i="128"/>
  <c r="F117" i="128"/>
  <c r="E117" i="128"/>
  <c r="D117" i="128"/>
  <c r="C117" i="128"/>
  <c r="P116" i="128"/>
  <c r="N116" i="128"/>
  <c r="AE116" i="128" s="1"/>
  <c r="M116" i="128"/>
  <c r="L116" i="128"/>
  <c r="K116" i="128"/>
  <c r="J116" i="128"/>
  <c r="G116" i="128"/>
  <c r="F116" i="128"/>
  <c r="E116" i="128"/>
  <c r="D116" i="128"/>
  <c r="C116" i="128"/>
  <c r="P115" i="128"/>
  <c r="N115" i="128"/>
  <c r="AE115" i="128" s="1"/>
  <c r="M115" i="128"/>
  <c r="L115" i="128"/>
  <c r="K115" i="128"/>
  <c r="J115" i="128"/>
  <c r="G115" i="128"/>
  <c r="F115" i="128"/>
  <c r="E115" i="128"/>
  <c r="D115" i="128"/>
  <c r="C115" i="128"/>
  <c r="M114" i="128"/>
  <c r="L114" i="128"/>
  <c r="K114" i="128"/>
  <c r="J114" i="128"/>
  <c r="G114" i="128"/>
  <c r="F114" i="128"/>
  <c r="E114" i="128"/>
  <c r="D114" i="128"/>
  <c r="C114" i="128"/>
  <c r="P113" i="128"/>
  <c r="P112" i="128"/>
  <c r="N112" i="128"/>
  <c r="AE112" i="128" s="1"/>
  <c r="M112" i="128"/>
  <c r="L112" i="128"/>
  <c r="K112" i="128"/>
  <c r="J112" i="128"/>
  <c r="G112" i="128"/>
  <c r="F112" i="128"/>
  <c r="E112" i="128"/>
  <c r="D112" i="128"/>
  <c r="C112" i="128"/>
  <c r="P111" i="128"/>
  <c r="N111" i="128"/>
  <c r="AE111" i="128" s="1"/>
  <c r="M111" i="128"/>
  <c r="L111" i="128"/>
  <c r="K111" i="128"/>
  <c r="J111" i="128"/>
  <c r="G111" i="128"/>
  <c r="F111" i="128"/>
  <c r="E111" i="128"/>
  <c r="D111" i="128"/>
  <c r="C111" i="128"/>
  <c r="P110" i="128"/>
  <c r="N110" i="128"/>
  <c r="AE110" i="128" s="1"/>
  <c r="M110" i="128"/>
  <c r="L110" i="128"/>
  <c r="K110" i="128"/>
  <c r="J110" i="128"/>
  <c r="G110" i="128"/>
  <c r="F110" i="128"/>
  <c r="E110" i="128"/>
  <c r="D110" i="128"/>
  <c r="C110" i="128"/>
  <c r="P109" i="128"/>
  <c r="N109" i="128"/>
  <c r="AE109" i="128" s="1"/>
  <c r="M109" i="128"/>
  <c r="L109" i="128"/>
  <c r="K109" i="128"/>
  <c r="J109" i="128"/>
  <c r="G109" i="128"/>
  <c r="F109" i="128"/>
  <c r="E109" i="128"/>
  <c r="D109" i="128"/>
  <c r="C109" i="128"/>
  <c r="P108" i="128"/>
  <c r="N108" i="128"/>
  <c r="AE108" i="128" s="1"/>
  <c r="M108" i="128"/>
  <c r="L108" i="128"/>
  <c r="K108" i="128"/>
  <c r="J108" i="128"/>
  <c r="G108" i="128"/>
  <c r="F108" i="128"/>
  <c r="E108" i="128"/>
  <c r="D108" i="128"/>
  <c r="C108" i="128"/>
  <c r="P107" i="128"/>
  <c r="N107" i="128"/>
  <c r="AE107" i="128" s="1"/>
  <c r="M107" i="128"/>
  <c r="L107" i="128"/>
  <c r="K107" i="128"/>
  <c r="J107" i="128"/>
  <c r="G107" i="128"/>
  <c r="F107" i="128"/>
  <c r="E107" i="128"/>
  <c r="D107" i="128"/>
  <c r="C107" i="128"/>
  <c r="P106" i="128"/>
  <c r="N106" i="128"/>
  <c r="AE106" i="128" s="1"/>
  <c r="M106" i="128"/>
  <c r="L106" i="128"/>
  <c r="K106" i="128"/>
  <c r="J106" i="128"/>
  <c r="G106" i="128"/>
  <c r="F106" i="128"/>
  <c r="E106" i="128"/>
  <c r="D106" i="128"/>
  <c r="C106" i="128"/>
  <c r="P105" i="128"/>
  <c r="N105" i="128"/>
  <c r="AE105" i="128" s="1"/>
  <c r="M105" i="128"/>
  <c r="L105" i="128"/>
  <c r="K105" i="128"/>
  <c r="J105" i="128"/>
  <c r="G105" i="128"/>
  <c r="F105" i="128"/>
  <c r="E105" i="128"/>
  <c r="D105" i="128"/>
  <c r="C105" i="128"/>
  <c r="P104" i="128"/>
  <c r="N104" i="128"/>
  <c r="AE104" i="128" s="1"/>
  <c r="M104" i="128"/>
  <c r="L104" i="128"/>
  <c r="K104" i="128"/>
  <c r="J104" i="128"/>
  <c r="G104" i="128"/>
  <c r="F104" i="128"/>
  <c r="E104" i="128"/>
  <c r="D104" i="128"/>
  <c r="C104" i="128"/>
  <c r="P103" i="128"/>
  <c r="N103" i="128"/>
  <c r="AE103" i="128" s="1"/>
  <c r="M103" i="128"/>
  <c r="L103" i="128"/>
  <c r="K103" i="128"/>
  <c r="J103" i="128"/>
  <c r="G103" i="128"/>
  <c r="F103" i="128"/>
  <c r="E103" i="128"/>
  <c r="D103" i="128"/>
  <c r="C103" i="128"/>
  <c r="P102" i="128"/>
  <c r="N102" i="128"/>
  <c r="AE102" i="128" s="1"/>
  <c r="M102" i="128"/>
  <c r="L102" i="128"/>
  <c r="K102" i="128"/>
  <c r="J102" i="128"/>
  <c r="G102" i="128"/>
  <c r="F102" i="128"/>
  <c r="E102" i="128"/>
  <c r="D102" i="128"/>
  <c r="C102" i="128"/>
  <c r="P101" i="128"/>
  <c r="N101" i="128"/>
  <c r="AE101" i="128" s="1"/>
  <c r="M101" i="128"/>
  <c r="L101" i="128"/>
  <c r="K101" i="128"/>
  <c r="J101" i="128"/>
  <c r="G101" i="128"/>
  <c r="F101" i="128"/>
  <c r="E101" i="128"/>
  <c r="D101" i="128"/>
  <c r="C101" i="128"/>
  <c r="P100" i="128"/>
  <c r="N100" i="128"/>
  <c r="AE100" i="128" s="1"/>
  <c r="M100" i="128"/>
  <c r="L100" i="128"/>
  <c r="K100" i="128"/>
  <c r="J100" i="128"/>
  <c r="G100" i="128"/>
  <c r="F100" i="128"/>
  <c r="E100" i="128"/>
  <c r="D100" i="128"/>
  <c r="C100" i="128"/>
  <c r="P99" i="128"/>
  <c r="N99" i="128"/>
  <c r="AE99" i="128" s="1"/>
  <c r="M99" i="128"/>
  <c r="L99" i="128"/>
  <c r="K99" i="128"/>
  <c r="J99" i="128"/>
  <c r="G99" i="128"/>
  <c r="F99" i="128"/>
  <c r="E99" i="128"/>
  <c r="D99" i="128"/>
  <c r="C99" i="128"/>
  <c r="P98" i="128"/>
  <c r="N98" i="128"/>
  <c r="AE98" i="128" s="1"/>
  <c r="M98" i="128"/>
  <c r="L98" i="128"/>
  <c r="K98" i="128"/>
  <c r="J98" i="128"/>
  <c r="G98" i="128"/>
  <c r="F98" i="128"/>
  <c r="E98" i="128"/>
  <c r="D98" i="128"/>
  <c r="C98" i="128"/>
  <c r="P97" i="128"/>
  <c r="N97" i="128"/>
  <c r="AE97" i="128" s="1"/>
  <c r="M97" i="128"/>
  <c r="L97" i="128"/>
  <c r="K97" i="128"/>
  <c r="J97" i="128"/>
  <c r="G97" i="128"/>
  <c r="F97" i="128"/>
  <c r="E97" i="128"/>
  <c r="D97" i="128"/>
  <c r="C97" i="128"/>
  <c r="P96" i="128"/>
  <c r="N96" i="128"/>
  <c r="AE96" i="128" s="1"/>
  <c r="M96" i="128"/>
  <c r="L96" i="128"/>
  <c r="K96" i="128"/>
  <c r="J96" i="128"/>
  <c r="G96" i="128"/>
  <c r="F96" i="128"/>
  <c r="E96" i="128"/>
  <c r="D96" i="128"/>
  <c r="C96" i="128"/>
  <c r="P95" i="128"/>
  <c r="N95" i="128"/>
  <c r="AE95" i="128" s="1"/>
  <c r="M95" i="128"/>
  <c r="L95" i="128"/>
  <c r="K95" i="128"/>
  <c r="J95" i="128"/>
  <c r="G95" i="128"/>
  <c r="F95" i="128"/>
  <c r="E95" i="128"/>
  <c r="D95" i="128"/>
  <c r="C95" i="128"/>
  <c r="P94" i="128"/>
  <c r="N94" i="128"/>
  <c r="AE94" i="128" s="1"/>
  <c r="M94" i="128"/>
  <c r="L94" i="128"/>
  <c r="K94" i="128"/>
  <c r="J94" i="128"/>
  <c r="G94" i="128"/>
  <c r="F94" i="128"/>
  <c r="E94" i="128"/>
  <c r="D94" i="128"/>
  <c r="C94" i="128"/>
  <c r="P93" i="128"/>
  <c r="N93" i="128"/>
  <c r="AE93" i="128" s="1"/>
  <c r="M93" i="128"/>
  <c r="L93" i="128"/>
  <c r="K93" i="128"/>
  <c r="J93" i="128"/>
  <c r="G93" i="128"/>
  <c r="F93" i="128"/>
  <c r="E93" i="128"/>
  <c r="D93" i="128"/>
  <c r="C93" i="128"/>
  <c r="P92" i="128"/>
  <c r="N92" i="128"/>
  <c r="AE92" i="128" s="1"/>
  <c r="M92" i="128"/>
  <c r="L92" i="128"/>
  <c r="K92" i="128"/>
  <c r="J92" i="128"/>
  <c r="G92" i="128"/>
  <c r="F92" i="128"/>
  <c r="E92" i="128"/>
  <c r="D92" i="128"/>
  <c r="C92" i="128"/>
  <c r="P91" i="128"/>
  <c r="N91" i="128"/>
  <c r="AE91" i="128" s="1"/>
  <c r="M91" i="128"/>
  <c r="L91" i="128"/>
  <c r="K91" i="128"/>
  <c r="J91" i="128"/>
  <c r="G91" i="128"/>
  <c r="F91" i="128"/>
  <c r="E91" i="128"/>
  <c r="D91" i="128"/>
  <c r="C91" i="128"/>
  <c r="P90" i="128"/>
  <c r="N90" i="128"/>
  <c r="AE90" i="128" s="1"/>
  <c r="M90" i="128"/>
  <c r="L90" i="128"/>
  <c r="K90" i="128"/>
  <c r="J90" i="128"/>
  <c r="G90" i="128"/>
  <c r="F90" i="128"/>
  <c r="E90" i="128"/>
  <c r="D90" i="128"/>
  <c r="C90" i="128"/>
  <c r="P89" i="128"/>
  <c r="N89" i="128"/>
  <c r="AE89" i="128" s="1"/>
  <c r="M89" i="128"/>
  <c r="L89" i="128"/>
  <c r="K89" i="128"/>
  <c r="J89" i="128"/>
  <c r="G89" i="128"/>
  <c r="F89" i="128"/>
  <c r="E89" i="128"/>
  <c r="D89" i="128"/>
  <c r="C89" i="128"/>
  <c r="P88" i="128"/>
  <c r="N88" i="128"/>
  <c r="AE88" i="128" s="1"/>
  <c r="M88" i="128"/>
  <c r="L88" i="128"/>
  <c r="K88" i="128"/>
  <c r="J88" i="128"/>
  <c r="G88" i="128"/>
  <c r="F88" i="128"/>
  <c r="E88" i="128"/>
  <c r="D88" i="128"/>
  <c r="C88" i="128"/>
  <c r="P87" i="128"/>
  <c r="N87" i="128"/>
  <c r="AE87" i="128" s="1"/>
  <c r="M87" i="128"/>
  <c r="L87" i="128"/>
  <c r="K87" i="128"/>
  <c r="J87" i="128"/>
  <c r="G87" i="128"/>
  <c r="F87" i="128"/>
  <c r="E87" i="128"/>
  <c r="D87" i="128"/>
  <c r="C87" i="128"/>
  <c r="P86" i="128"/>
  <c r="N86" i="128"/>
  <c r="AE86" i="128" s="1"/>
  <c r="M86" i="128"/>
  <c r="L86" i="128"/>
  <c r="K86" i="128"/>
  <c r="J86" i="128"/>
  <c r="G86" i="128"/>
  <c r="F86" i="128"/>
  <c r="E86" i="128"/>
  <c r="D86" i="128"/>
  <c r="C86" i="128"/>
  <c r="P85" i="128"/>
  <c r="N85" i="128"/>
  <c r="AE85" i="128" s="1"/>
  <c r="M85" i="128"/>
  <c r="L85" i="128"/>
  <c r="K85" i="128"/>
  <c r="J85" i="128"/>
  <c r="G85" i="128"/>
  <c r="F85" i="128"/>
  <c r="E85" i="128"/>
  <c r="D85" i="128"/>
  <c r="C85" i="128"/>
  <c r="P84" i="128"/>
  <c r="N84" i="128"/>
  <c r="AE84" i="128" s="1"/>
  <c r="M84" i="128"/>
  <c r="L84" i="128"/>
  <c r="K84" i="128"/>
  <c r="J84" i="128"/>
  <c r="G84" i="128"/>
  <c r="F84" i="128"/>
  <c r="E84" i="128"/>
  <c r="D84" i="128"/>
  <c r="C84" i="128"/>
  <c r="P83" i="128"/>
  <c r="N83" i="128"/>
  <c r="AE83" i="128" s="1"/>
  <c r="M83" i="128"/>
  <c r="L83" i="128"/>
  <c r="K83" i="128"/>
  <c r="J83" i="128"/>
  <c r="G83" i="128"/>
  <c r="F83" i="128"/>
  <c r="E83" i="128"/>
  <c r="D83" i="128"/>
  <c r="C83" i="128"/>
  <c r="P82" i="128"/>
  <c r="N82" i="128"/>
  <c r="AE82" i="128" s="1"/>
  <c r="M82" i="128"/>
  <c r="L82" i="128"/>
  <c r="K82" i="128"/>
  <c r="J82" i="128"/>
  <c r="G82" i="128"/>
  <c r="F82" i="128"/>
  <c r="E82" i="128"/>
  <c r="D82" i="128"/>
  <c r="C82" i="128"/>
  <c r="P81" i="128"/>
  <c r="N81" i="128"/>
  <c r="AE81" i="128" s="1"/>
  <c r="M81" i="128"/>
  <c r="L81" i="128"/>
  <c r="K81" i="128"/>
  <c r="J81" i="128"/>
  <c r="G81" i="128"/>
  <c r="F81" i="128"/>
  <c r="E81" i="128"/>
  <c r="D81" i="128"/>
  <c r="C81" i="128"/>
  <c r="P80" i="128"/>
  <c r="N80" i="128"/>
  <c r="AE80" i="128" s="1"/>
  <c r="M80" i="128"/>
  <c r="L80" i="128"/>
  <c r="K80" i="128"/>
  <c r="J80" i="128"/>
  <c r="G80" i="128"/>
  <c r="F80" i="128"/>
  <c r="E80" i="128"/>
  <c r="D80" i="128"/>
  <c r="C80" i="128"/>
  <c r="P79" i="128"/>
  <c r="N79" i="128"/>
  <c r="AE79" i="128" s="1"/>
  <c r="M79" i="128"/>
  <c r="L79" i="128"/>
  <c r="K79" i="128"/>
  <c r="J79" i="128"/>
  <c r="G79" i="128"/>
  <c r="F79" i="128"/>
  <c r="E79" i="128"/>
  <c r="D79" i="128"/>
  <c r="C79" i="128"/>
  <c r="P78" i="128"/>
  <c r="N78" i="128"/>
  <c r="AE78" i="128" s="1"/>
  <c r="M78" i="128"/>
  <c r="L78" i="128"/>
  <c r="K78" i="128"/>
  <c r="J78" i="128"/>
  <c r="G78" i="128"/>
  <c r="F78" i="128"/>
  <c r="E78" i="128"/>
  <c r="D78" i="128"/>
  <c r="C78" i="128"/>
  <c r="P77" i="128"/>
  <c r="N77" i="128"/>
  <c r="AE77" i="128" s="1"/>
  <c r="M77" i="128"/>
  <c r="L77" i="128"/>
  <c r="K77" i="128"/>
  <c r="J77" i="128"/>
  <c r="G77" i="128"/>
  <c r="F77" i="128"/>
  <c r="E77" i="128"/>
  <c r="D77" i="128"/>
  <c r="C77" i="128"/>
  <c r="P76" i="128"/>
  <c r="N76" i="128"/>
  <c r="AE76" i="128" s="1"/>
  <c r="M76" i="128"/>
  <c r="L76" i="128"/>
  <c r="K76" i="128"/>
  <c r="J76" i="128"/>
  <c r="G76" i="128"/>
  <c r="F76" i="128"/>
  <c r="E76" i="128"/>
  <c r="D76" i="128"/>
  <c r="C76" i="128"/>
  <c r="P75" i="128"/>
  <c r="N75" i="128"/>
  <c r="AE75" i="128" s="1"/>
  <c r="M75" i="128"/>
  <c r="L75" i="128"/>
  <c r="K75" i="128"/>
  <c r="J75" i="128"/>
  <c r="G75" i="128"/>
  <c r="F75" i="128"/>
  <c r="E75" i="128"/>
  <c r="D75" i="128"/>
  <c r="C75" i="128"/>
  <c r="P74" i="128"/>
  <c r="N74" i="128"/>
  <c r="AE74" i="128" s="1"/>
  <c r="M74" i="128"/>
  <c r="L74" i="128"/>
  <c r="K74" i="128"/>
  <c r="J74" i="128"/>
  <c r="G74" i="128"/>
  <c r="F74" i="128"/>
  <c r="E74" i="128"/>
  <c r="D74" i="128"/>
  <c r="C74" i="128"/>
  <c r="P73" i="128"/>
  <c r="N73" i="128"/>
  <c r="AE73" i="128" s="1"/>
  <c r="M73" i="128"/>
  <c r="L73" i="128"/>
  <c r="K73" i="128"/>
  <c r="J73" i="128"/>
  <c r="G73" i="128"/>
  <c r="F73" i="128"/>
  <c r="E73" i="128"/>
  <c r="D73" i="128"/>
  <c r="C73" i="128"/>
  <c r="M72" i="128"/>
  <c r="L72" i="128"/>
  <c r="K72" i="128"/>
  <c r="J72" i="128"/>
  <c r="G72" i="128"/>
  <c r="F72" i="128"/>
  <c r="E72" i="128"/>
  <c r="D72" i="128"/>
  <c r="C72" i="128"/>
  <c r="P71" i="128"/>
  <c r="P70" i="128"/>
  <c r="N70" i="128"/>
  <c r="AE70" i="128" s="1"/>
  <c r="M70" i="128"/>
  <c r="L70" i="128"/>
  <c r="K70" i="128"/>
  <c r="J70" i="128"/>
  <c r="G70" i="128"/>
  <c r="F70" i="128"/>
  <c r="E70" i="128"/>
  <c r="D70" i="128"/>
  <c r="C70" i="128"/>
  <c r="P69" i="128"/>
  <c r="N69" i="128"/>
  <c r="AE69" i="128" s="1"/>
  <c r="M69" i="128"/>
  <c r="L69" i="128"/>
  <c r="K69" i="128"/>
  <c r="J69" i="128"/>
  <c r="G69" i="128"/>
  <c r="F69" i="128"/>
  <c r="E69" i="128"/>
  <c r="D69" i="128"/>
  <c r="C69" i="128"/>
  <c r="P68" i="128"/>
  <c r="N68" i="128"/>
  <c r="AE68" i="128" s="1"/>
  <c r="M68" i="128"/>
  <c r="L68" i="128"/>
  <c r="K68" i="128"/>
  <c r="J68" i="128"/>
  <c r="G68" i="128"/>
  <c r="F68" i="128"/>
  <c r="E68" i="128"/>
  <c r="D68" i="128"/>
  <c r="C68" i="128"/>
  <c r="P67" i="128"/>
  <c r="N67" i="128"/>
  <c r="AE67" i="128" s="1"/>
  <c r="M67" i="128"/>
  <c r="L67" i="128"/>
  <c r="K67" i="128"/>
  <c r="J67" i="128"/>
  <c r="G67" i="128"/>
  <c r="F67" i="128"/>
  <c r="E67" i="128"/>
  <c r="D67" i="128"/>
  <c r="C67" i="128"/>
  <c r="P66" i="128"/>
  <c r="N66" i="128"/>
  <c r="AE66" i="128" s="1"/>
  <c r="M66" i="128"/>
  <c r="L66" i="128"/>
  <c r="K66" i="128"/>
  <c r="J66" i="128"/>
  <c r="G66" i="128"/>
  <c r="F66" i="128"/>
  <c r="E66" i="128"/>
  <c r="D66" i="128"/>
  <c r="C66" i="128"/>
  <c r="P65" i="128"/>
  <c r="N65" i="128"/>
  <c r="AE65" i="128" s="1"/>
  <c r="M65" i="128"/>
  <c r="L65" i="128"/>
  <c r="K65" i="128"/>
  <c r="J65" i="128"/>
  <c r="G65" i="128"/>
  <c r="F65" i="128"/>
  <c r="E65" i="128"/>
  <c r="D65" i="128"/>
  <c r="C65" i="128"/>
  <c r="P64" i="128"/>
  <c r="N64" i="128"/>
  <c r="AE64" i="128" s="1"/>
  <c r="M64" i="128"/>
  <c r="L64" i="128"/>
  <c r="K64" i="128"/>
  <c r="J64" i="128"/>
  <c r="G64" i="128"/>
  <c r="F64" i="128"/>
  <c r="E64" i="128"/>
  <c r="D64" i="128"/>
  <c r="C64" i="128"/>
  <c r="P63" i="128"/>
  <c r="N63" i="128"/>
  <c r="AE63" i="128" s="1"/>
  <c r="M63" i="128"/>
  <c r="L63" i="128"/>
  <c r="K63" i="128"/>
  <c r="J63" i="128"/>
  <c r="G63" i="128"/>
  <c r="F63" i="128"/>
  <c r="E63" i="128"/>
  <c r="D63" i="128"/>
  <c r="C63" i="128"/>
  <c r="P62" i="128"/>
  <c r="N62" i="128"/>
  <c r="AE62" i="128" s="1"/>
  <c r="M62" i="128"/>
  <c r="L62" i="128"/>
  <c r="K62" i="128"/>
  <c r="J62" i="128"/>
  <c r="G62" i="128"/>
  <c r="F62" i="128"/>
  <c r="E62" i="128"/>
  <c r="D62" i="128"/>
  <c r="C62" i="128"/>
  <c r="P61" i="128"/>
  <c r="N61" i="128"/>
  <c r="AE61" i="128" s="1"/>
  <c r="M61" i="128"/>
  <c r="L61" i="128"/>
  <c r="K61" i="128"/>
  <c r="J61" i="128"/>
  <c r="G61" i="128"/>
  <c r="F61" i="128"/>
  <c r="E61" i="128"/>
  <c r="D61" i="128"/>
  <c r="C61" i="128"/>
  <c r="P60" i="128"/>
  <c r="N60" i="128"/>
  <c r="AE60" i="128" s="1"/>
  <c r="M60" i="128"/>
  <c r="L60" i="128"/>
  <c r="K60" i="128"/>
  <c r="J60" i="128"/>
  <c r="G60" i="128"/>
  <c r="F60" i="128"/>
  <c r="E60" i="128"/>
  <c r="D60" i="128"/>
  <c r="C60" i="128"/>
  <c r="P59" i="128"/>
  <c r="N59" i="128"/>
  <c r="AE59" i="128" s="1"/>
  <c r="M59" i="128"/>
  <c r="L59" i="128"/>
  <c r="K59" i="128"/>
  <c r="J59" i="128"/>
  <c r="G59" i="128"/>
  <c r="F59" i="128"/>
  <c r="E59" i="128"/>
  <c r="D59" i="128"/>
  <c r="C59" i="128"/>
  <c r="P58" i="128"/>
  <c r="N58" i="128"/>
  <c r="AE58" i="128" s="1"/>
  <c r="M58" i="128"/>
  <c r="L58" i="128"/>
  <c r="K58" i="128"/>
  <c r="J58" i="128"/>
  <c r="G58" i="128"/>
  <c r="F58" i="128"/>
  <c r="E58" i="128"/>
  <c r="D58" i="128"/>
  <c r="C58" i="128"/>
  <c r="P57" i="128"/>
  <c r="N57" i="128"/>
  <c r="AE57" i="128" s="1"/>
  <c r="M57" i="128"/>
  <c r="L57" i="128"/>
  <c r="K57" i="128"/>
  <c r="J57" i="128"/>
  <c r="G57" i="128"/>
  <c r="F57" i="128"/>
  <c r="E57" i="128"/>
  <c r="D57" i="128"/>
  <c r="C57" i="128"/>
  <c r="P56" i="128"/>
  <c r="N56" i="128"/>
  <c r="AE56" i="128" s="1"/>
  <c r="M56" i="128"/>
  <c r="L56" i="128"/>
  <c r="K56" i="128"/>
  <c r="J56" i="128"/>
  <c r="G56" i="128"/>
  <c r="F56" i="128"/>
  <c r="E56" i="128"/>
  <c r="D56" i="128"/>
  <c r="C56" i="128"/>
  <c r="P55" i="128"/>
  <c r="N55" i="128"/>
  <c r="AE55" i="128" s="1"/>
  <c r="M55" i="128"/>
  <c r="L55" i="128"/>
  <c r="K55" i="128"/>
  <c r="J55" i="128"/>
  <c r="G55" i="128"/>
  <c r="F55" i="128"/>
  <c r="E55" i="128"/>
  <c r="D55" i="128"/>
  <c r="C55" i="128"/>
  <c r="P54" i="128"/>
  <c r="N54" i="128"/>
  <c r="AE54" i="128" s="1"/>
  <c r="M54" i="128"/>
  <c r="L54" i="128"/>
  <c r="K54" i="128"/>
  <c r="J54" i="128"/>
  <c r="G54" i="128"/>
  <c r="F54" i="128"/>
  <c r="E54" i="128"/>
  <c r="D54" i="128"/>
  <c r="C54" i="128"/>
  <c r="P53" i="128"/>
  <c r="N53" i="128"/>
  <c r="AE53" i="128" s="1"/>
  <c r="M53" i="128"/>
  <c r="L53" i="128"/>
  <c r="K53" i="128"/>
  <c r="J53" i="128"/>
  <c r="G53" i="128"/>
  <c r="F53" i="128"/>
  <c r="E53" i="128"/>
  <c r="D53" i="128"/>
  <c r="C53" i="128"/>
  <c r="P52" i="128"/>
  <c r="N52" i="128"/>
  <c r="AE52" i="128" s="1"/>
  <c r="M52" i="128"/>
  <c r="L52" i="128"/>
  <c r="K52" i="128"/>
  <c r="J52" i="128"/>
  <c r="G52" i="128"/>
  <c r="F52" i="128"/>
  <c r="E52" i="128"/>
  <c r="D52" i="128"/>
  <c r="C52" i="128"/>
  <c r="P51" i="128"/>
  <c r="N51" i="128"/>
  <c r="AE51" i="128" s="1"/>
  <c r="M51" i="128"/>
  <c r="L51" i="128"/>
  <c r="K51" i="128"/>
  <c r="J51" i="128"/>
  <c r="G51" i="128"/>
  <c r="F51" i="128"/>
  <c r="E51" i="128"/>
  <c r="D51" i="128"/>
  <c r="C51" i="128"/>
  <c r="P50" i="128"/>
  <c r="N50" i="128"/>
  <c r="AE50" i="128" s="1"/>
  <c r="M50" i="128"/>
  <c r="L50" i="128"/>
  <c r="K50" i="128"/>
  <c r="J50" i="128"/>
  <c r="G50" i="128"/>
  <c r="F50" i="128"/>
  <c r="E50" i="128"/>
  <c r="D50" i="128"/>
  <c r="C50" i="128"/>
  <c r="P49" i="128"/>
  <c r="N49" i="128"/>
  <c r="AE49" i="128" s="1"/>
  <c r="M49" i="128"/>
  <c r="L49" i="128"/>
  <c r="K49" i="128"/>
  <c r="J49" i="128"/>
  <c r="G49" i="128"/>
  <c r="F49" i="128"/>
  <c r="E49" i="128"/>
  <c r="D49" i="128"/>
  <c r="C49" i="128"/>
  <c r="P48" i="128"/>
  <c r="N48" i="128"/>
  <c r="AE48" i="128" s="1"/>
  <c r="M48" i="128"/>
  <c r="L48" i="128"/>
  <c r="K48" i="128"/>
  <c r="J48" i="128"/>
  <c r="G48" i="128"/>
  <c r="F48" i="128"/>
  <c r="E48" i="128"/>
  <c r="D48" i="128"/>
  <c r="C48" i="128"/>
  <c r="P47" i="128"/>
  <c r="N47" i="128"/>
  <c r="AE47" i="128" s="1"/>
  <c r="M47" i="128"/>
  <c r="L47" i="128"/>
  <c r="K47" i="128"/>
  <c r="J47" i="128"/>
  <c r="G47" i="128"/>
  <c r="F47" i="128"/>
  <c r="E47" i="128"/>
  <c r="D47" i="128"/>
  <c r="C47" i="128"/>
  <c r="P46" i="128"/>
  <c r="N46" i="128"/>
  <c r="AE46" i="128" s="1"/>
  <c r="M46" i="128"/>
  <c r="L46" i="128"/>
  <c r="K46" i="128"/>
  <c r="J46" i="128"/>
  <c r="G46" i="128"/>
  <c r="F46" i="128"/>
  <c r="E46" i="128"/>
  <c r="D46" i="128"/>
  <c r="C46" i="128"/>
  <c r="P45" i="128"/>
  <c r="N45" i="128"/>
  <c r="AE45" i="128" s="1"/>
  <c r="M45" i="128"/>
  <c r="L45" i="128"/>
  <c r="K45" i="128"/>
  <c r="J45" i="128"/>
  <c r="G45" i="128"/>
  <c r="F45" i="128"/>
  <c r="E45" i="128"/>
  <c r="D45" i="128"/>
  <c r="C45" i="128"/>
  <c r="P44" i="128"/>
  <c r="N44" i="128"/>
  <c r="AE44" i="128" s="1"/>
  <c r="M44" i="128"/>
  <c r="L44" i="128"/>
  <c r="K44" i="128"/>
  <c r="J44" i="128"/>
  <c r="G44" i="128"/>
  <c r="F44" i="128"/>
  <c r="E44" i="128"/>
  <c r="D44" i="128"/>
  <c r="C44" i="128"/>
  <c r="P43" i="128"/>
  <c r="N43" i="128"/>
  <c r="AE43" i="128" s="1"/>
  <c r="M43" i="128"/>
  <c r="L43" i="128"/>
  <c r="K43" i="128"/>
  <c r="J43" i="128"/>
  <c r="G43" i="128"/>
  <c r="F43" i="128"/>
  <c r="E43" i="128"/>
  <c r="D43" i="128"/>
  <c r="C43" i="128"/>
  <c r="P42" i="128"/>
  <c r="N42" i="128"/>
  <c r="AE42" i="128" s="1"/>
  <c r="M42" i="128"/>
  <c r="L42" i="128"/>
  <c r="K42" i="128"/>
  <c r="J42" i="128"/>
  <c r="G42" i="128"/>
  <c r="F42" i="128"/>
  <c r="E42" i="128"/>
  <c r="D42" i="128"/>
  <c r="C42" i="128"/>
  <c r="P41" i="128"/>
  <c r="N41" i="128"/>
  <c r="AE41" i="128" s="1"/>
  <c r="M41" i="128"/>
  <c r="L41" i="128"/>
  <c r="K41" i="128"/>
  <c r="J41" i="128"/>
  <c r="G41" i="128"/>
  <c r="F41" i="128"/>
  <c r="E41" i="128"/>
  <c r="D41" i="128"/>
  <c r="C41" i="128"/>
  <c r="P40" i="128"/>
  <c r="N40" i="128"/>
  <c r="AE40" i="128" s="1"/>
  <c r="M40" i="128"/>
  <c r="L40" i="128"/>
  <c r="K40" i="128"/>
  <c r="J40" i="128"/>
  <c r="G40" i="128"/>
  <c r="F40" i="128"/>
  <c r="E40" i="128"/>
  <c r="D40" i="128"/>
  <c r="C40" i="128"/>
  <c r="P39" i="128"/>
  <c r="N39" i="128"/>
  <c r="AE39" i="128" s="1"/>
  <c r="M39" i="128"/>
  <c r="L39" i="128"/>
  <c r="K39" i="128"/>
  <c r="J39" i="128"/>
  <c r="G39" i="128"/>
  <c r="F39" i="128"/>
  <c r="E39" i="128"/>
  <c r="D39" i="128"/>
  <c r="C39" i="128"/>
  <c r="P38" i="128"/>
  <c r="N38" i="128"/>
  <c r="AE38" i="128" s="1"/>
  <c r="M38" i="128"/>
  <c r="L38" i="128"/>
  <c r="K38" i="128"/>
  <c r="J38" i="128"/>
  <c r="G38" i="128"/>
  <c r="F38" i="128"/>
  <c r="E38" i="128"/>
  <c r="D38" i="128"/>
  <c r="C38" i="128"/>
  <c r="P37" i="128"/>
  <c r="N37" i="128"/>
  <c r="AE37" i="128" s="1"/>
  <c r="M37" i="128"/>
  <c r="L37" i="128"/>
  <c r="K37" i="128"/>
  <c r="J37" i="128"/>
  <c r="G37" i="128"/>
  <c r="F37" i="128"/>
  <c r="E37" i="128"/>
  <c r="D37" i="128"/>
  <c r="C37" i="128"/>
  <c r="P36" i="128"/>
  <c r="N36" i="128"/>
  <c r="AE36" i="128" s="1"/>
  <c r="M36" i="128"/>
  <c r="L36" i="128"/>
  <c r="K36" i="128"/>
  <c r="J36" i="128"/>
  <c r="G36" i="128"/>
  <c r="F36" i="128"/>
  <c r="E36" i="128"/>
  <c r="D36" i="128"/>
  <c r="C36" i="128"/>
  <c r="P35" i="128"/>
  <c r="N35" i="128"/>
  <c r="AE35" i="128" s="1"/>
  <c r="M35" i="128"/>
  <c r="L35" i="128"/>
  <c r="K35" i="128"/>
  <c r="J35" i="128"/>
  <c r="G35" i="128"/>
  <c r="F35" i="128"/>
  <c r="E35" i="128"/>
  <c r="D35" i="128"/>
  <c r="C35" i="128"/>
  <c r="P34" i="128"/>
  <c r="N34" i="128"/>
  <c r="AE34" i="128" s="1"/>
  <c r="M34" i="128"/>
  <c r="L34" i="128"/>
  <c r="K34" i="128"/>
  <c r="J34" i="128"/>
  <c r="G34" i="128"/>
  <c r="F34" i="128"/>
  <c r="E34" i="128"/>
  <c r="D34" i="128"/>
  <c r="C34" i="128"/>
  <c r="P33" i="128"/>
  <c r="N33" i="128"/>
  <c r="AE33" i="128" s="1"/>
  <c r="M33" i="128"/>
  <c r="L33" i="128"/>
  <c r="K33" i="128"/>
  <c r="J33" i="128"/>
  <c r="G33" i="128"/>
  <c r="F33" i="128"/>
  <c r="E33" i="128"/>
  <c r="D33" i="128"/>
  <c r="C33" i="128"/>
  <c r="P32" i="128"/>
  <c r="N32" i="128"/>
  <c r="AE32" i="128" s="1"/>
  <c r="M32" i="128"/>
  <c r="L32" i="128"/>
  <c r="K32" i="128"/>
  <c r="J32" i="128"/>
  <c r="G32" i="128"/>
  <c r="F32" i="128"/>
  <c r="E32" i="128"/>
  <c r="D32" i="128"/>
  <c r="C32" i="128"/>
  <c r="P31" i="128"/>
  <c r="N31" i="128"/>
  <c r="AE31" i="128" s="1"/>
  <c r="M31" i="128"/>
  <c r="L31" i="128"/>
  <c r="K31" i="128"/>
  <c r="J31" i="128"/>
  <c r="G31" i="128"/>
  <c r="F31" i="128"/>
  <c r="E31" i="128"/>
  <c r="D31" i="128"/>
  <c r="C31" i="128"/>
  <c r="N30" i="128"/>
  <c r="AE30" i="128" s="1"/>
  <c r="M30" i="128"/>
  <c r="L30" i="128"/>
  <c r="K30" i="128"/>
  <c r="J30" i="128"/>
  <c r="G30" i="128"/>
  <c r="F30" i="128"/>
  <c r="E30" i="128"/>
  <c r="D30" i="128"/>
  <c r="C30" i="128"/>
  <c r="T13" i="128"/>
  <c r="E13" i="128"/>
  <c r="T12" i="128"/>
  <c r="E12" i="128"/>
  <c r="T11" i="128"/>
  <c r="E11" i="128"/>
  <c r="R9" i="128"/>
  <c r="C7" i="128"/>
  <c r="C6" i="128"/>
  <c r="L2112" i="119"/>
  <c r="I2112" i="119"/>
  <c r="F2112" i="119"/>
  <c r="C2112" i="119"/>
  <c r="I2086" i="119"/>
  <c r="H2086" i="119"/>
  <c r="O2086" i="119" s="1"/>
  <c r="C2086" i="119"/>
  <c r="I2085" i="119"/>
  <c r="H2085" i="119"/>
  <c r="O2085" i="119" s="1"/>
  <c r="C2085" i="119"/>
  <c r="I2084" i="119"/>
  <c r="H2084" i="119"/>
  <c r="O2084" i="119" s="1"/>
  <c r="C2084" i="119"/>
  <c r="I2083" i="119"/>
  <c r="H2083" i="119"/>
  <c r="O2083" i="119" s="1"/>
  <c r="C2083" i="119"/>
  <c r="I2082" i="119"/>
  <c r="H2082" i="119"/>
  <c r="O2082" i="119" s="1"/>
  <c r="C2082" i="119"/>
  <c r="I2081" i="119"/>
  <c r="H2081" i="119"/>
  <c r="O2081" i="119" s="1"/>
  <c r="C2081" i="119"/>
  <c r="I2080" i="119"/>
  <c r="H2080" i="119"/>
  <c r="O2080" i="119" s="1"/>
  <c r="C2080" i="119"/>
  <c r="I2079" i="119"/>
  <c r="H2079" i="119"/>
  <c r="O2079" i="119" s="1"/>
  <c r="C2079" i="119"/>
  <c r="I2078" i="119"/>
  <c r="H2078" i="119"/>
  <c r="O2078" i="119" s="1"/>
  <c r="C2078" i="119"/>
  <c r="I2077" i="119"/>
  <c r="H2077" i="119"/>
  <c r="O2077" i="119" s="1"/>
  <c r="C2077" i="119"/>
  <c r="I2076" i="119"/>
  <c r="H2076" i="119"/>
  <c r="O2076" i="119" s="1"/>
  <c r="C2076" i="119"/>
  <c r="I2075" i="119"/>
  <c r="H2075" i="119"/>
  <c r="O2075" i="119" s="1"/>
  <c r="C2075" i="119"/>
  <c r="I2074" i="119"/>
  <c r="H2074" i="119"/>
  <c r="O2074" i="119" s="1"/>
  <c r="C2074" i="119"/>
  <c r="I2073" i="119"/>
  <c r="H2073" i="119"/>
  <c r="O2073" i="119" s="1"/>
  <c r="C2073" i="119"/>
  <c r="I2072" i="119"/>
  <c r="H2072" i="119"/>
  <c r="O2072" i="119" s="1"/>
  <c r="C2072" i="119"/>
  <c r="I2071" i="119"/>
  <c r="H2071" i="119"/>
  <c r="O2071" i="119" s="1"/>
  <c r="C2071" i="119"/>
  <c r="I2070" i="119"/>
  <c r="H2070" i="119"/>
  <c r="O2070" i="119" s="1"/>
  <c r="C2070" i="119"/>
  <c r="I2069" i="119"/>
  <c r="H2069" i="119"/>
  <c r="O2069" i="119" s="1"/>
  <c r="C2069" i="119"/>
  <c r="I2068" i="119"/>
  <c r="H2068" i="119"/>
  <c r="O2068" i="119" s="1"/>
  <c r="C2068" i="119"/>
  <c r="I2067" i="119"/>
  <c r="H2067" i="119"/>
  <c r="O2067" i="119" s="1"/>
  <c r="C2067" i="119"/>
  <c r="I2066" i="119"/>
  <c r="H2066" i="119"/>
  <c r="O2066" i="119" s="1"/>
  <c r="C2066" i="119"/>
  <c r="I2065" i="119"/>
  <c r="H2065" i="119"/>
  <c r="O2065" i="119" s="1"/>
  <c r="C2065" i="119"/>
  <c r="I2064" i="119"/>
  <c r="H2064" i="119"/>
  <c r="O2064" i="119" s="1"/>
  <c r="C2064" i="119"/>
  <c r="I2063" i="119"/>
  <c r="H2063" i="119"/>
  <c r="O2063" i="119" s="1"/>
  <c r="C2063" i="119"/>
  <c r="I2062" i="119"/>
  <c r="H2062" i="119"/>
  <c r="O2062" i="119" s="1"/>
  <c r="C2062" i="119"/>
  <c r="I2061" i="119"/>
  <c r="H2061" i="119"/>
  <c r="O2061" i="119" s="1"/>
  <c r="C2061" i="119"/>
  <c r="I2060" i="119"/>
  <c r="H2060" i="119"/>
  <c r="O2060" i="119" s="1"/>
  <c r="C2060" i="119"/>
  <c r="I2059" i="119"/>
  <c r="H2059" i="119"/>
  <c r="O2059" i="119" s="1"/>
  <c r="C2059" i="119"/>
  <c r="I2058" i="119"/>
  <c r="H2058" i="119"/>
  <c r="O2058" i="119" s="1"/>
  <c r="C2058" i="119"/>
  <c r="I2057" i="119"/>
  <c r="H2057" i="119"/>
  <c r="O2057" i="119" s="1"/>
  <c r="C2057" i="119"/>
  <c r="I2056" i="119"/>
  <c r="H2056" i="119"/>
  <c r="O2056" i="119" s="1"/>
  <c r="C2056" i="119"/>
  <c r="I2055" i="119"/>
  <c r="H2055" i="119"/>
  <c r="O2055" i="119" s="1"/>
  <c r="C2055" i="119"/>
  <c r="I2054" i="119"/>
  <c r="H2054" i="119"/>
  <c r="O2054" i="119" s="1"/>
  <c r="C2054" i="119"/>
  <c r="I2053" i="119"/>
  <c r="H2053" i="119"/>
  <c r="O2053" i="119" s="1"/>
  <c r="C2053" i="119"/>
  <c r="I2052" i="119"/>
  <c r="H2052" i="119"/>
  <c r="O2052" i="119" s="1"/>
  <c r="C2052" i="119"/>
  <c r="I2051" i="119"/>
  <c r="H2051" i="119"/>
  <c r="O2051" i="119" s="1"/>
  <c r="C2051" i="119"/>
  <c r="I2050" i="119"/>
  <c r="H2050" i="119"/>
  <c r="O2050" i="119" s="1"/>
  <c r="C2050" i="119"/>
  <c r="I2049" i="119"/>
  <c r="H2049" i="119"/>
  <c r="O2049" i="119" s="1"/>
  <c r="C2049" i="119"/>
  <c r="I2048" i="119"/>
  <c r="H2048" i="119"/>
  <c r="O2048" i="119" s="1"/>
  <c r="C2048" i="119"/>
  <c r="I2047" i="119"/>
  <c r="H2047" i="119"/>
  <c r="O2047" i="119" s="1"/>
  <c r="C2047" i="119"/>
  <c r="C2046" i="119"/>
  <c r="I2041" i="119"/>
  <c r="H2041" i="119"/>
  <c r="O2041" i="119" s="1"/>
  <c r="C2041" i="119"/>
  <c r="I2040" i="119"/>
  <c r="H2040" i="119"/>
  <c r="O2040" i="119" s="1"/>
  <c r="C2040" i="119"/>
  <c r="I2039" i="119"/>
  <c r="H2039" i="119"/>
  <c r="O2039" i="119" s="1"/>
  <c r="C2039" i="119"/>
  <c r="I2038" i="119"/>
  <c r="H2038" i="119"/>
  <c r="O2038" i="119" s="1"/>
  <c r="C2038" i="119"/>
  <c r="I2037" i="119"/>
  <c r="H2037" i="119"/>
  <c r="O2037" i="119" s="1"/>
  <c r="C2037" i="119"/>
  <c r="I2036" i="119"/>
  <c r="H2036" i="119"/>
  <c r="O2036" i="119" s="1"/>
  <c r="C2036" i="119"/>
  <c r="O2035" i="119"/>
  <c r="I2035" i="119"/>
  <c r="H2035" i="119"/>
  <c r="C2035" i="119"/>
  <c r="I2034" i="119"/>
  <c r="H2034" i="119"/>
  <c r="O2034" i="119" s="1"/>
  <c r="C2034" i="119"/>
  <c r="I2033" i="119"/>
  <c r="H2033" i="119"/>
  <c r="O2033" i="119" s="1"/>
  <c r="C2033" i="119"/>
  <c r="I2032" i="119"/>
  <c r="H2032" i="119"/>
  <c r="O2032" i="119" s="1"/>
  <c r="C2032" i="119"/>
  <c r="I2031" i="119"/>
  <c r="H2031" i="119"/>
  <c r="O2031" i="119" s="1"/>
  <c r="C2031" i="119"/>
  <c r="I2030" i="119"/>
  <c r="H2030" i="119"/>
  <c r="O2030" i="119" s="1"/>
  <c r="C2030" i="119"/>
  <c r="I2029" i="119"/>
  <c r="H2029" i="119"/>
  <c r="O2029" i="119" s="1"/>
  <c r="C2029" i="119"/>
  <c r="I2028" i="119"/>
  <c r="H2028" i="119"/>
  <c r="O2028" i="119" s="1"/>
  <c r="C2028" i="119"/>
  <c r="I2027" i="119"/>
  <c r="H2027" i="119"/>
  <c r="O2027" i="119" s="1"/>
  <c r="C2027" i="119"/>
  <c r="I2026" i="119"/>
  <c r="H2026" i="119"/>
  <c r="O2026" i="119" s="1"/>
  <c r="C2026" i="119"/>
  <c r="I2025" i="119"/>
  <c r="H2025" i="119"/>
  <c r="O2025" i="119" s="1"/>
  <c r="C2025" i="119"/>
  <c r="I2024" i="119"/>
  <c r="H2024" i="119"/>
  <c r="O2024" i="119" s="1"/>
  <c r="C2024" i="119"/>
  <c r="I2023" i="119"/>
  <c r="H2023" i="119"/>
  <c r="O2023" i="119" s="1"/>
  <c r="C2023" i="119"/>
  <c r="I2022" i="119"/>
  <c r="H2022" i="119"/>
  <c r="O2022" i="119" s="1"/>
  <c r="C2022" i="119"/>
  <c r="I2021" i="119"/>
  <c r="H2021" i="119"/>
  <c r="O2021" i="119" s="1"/>
  <c r="C2021" i="119"/>
  <c r="I2020" i="119"/>
  <c r="H2020" i="119"/>
  <c r="O2020" i="119" s="1"/>
  <c r="C2020" i="119"/>
  <c r="I2019" i="119"/>
  <c r="H2019" i="119"/>
  <c r="O2019" i="119" s="1"/>
  <c r="C2019" i="119"/>
  <c r="I2018" i="119"/>
  <c r="H2018" i="119"/>
  <c r="O2018" i="119" s="1"/>
  <c r="C2018" i="119"/>
  <c r="I2017" i="119"/>
  <c r="H2017" i="119"/>
  <c r="O2017" i="119" s="1"/>
  <c r="C2017" i="119"/>
  <c r="I2016" i="119"/>
  <c r="H2016" i="119"/>
  <c r="O2016" i="119" s="1"/>
  <c r="C2016" i="119"/>
  <c r="I2015" i="119"/>
  <c r="H2015" i="119"/>
  <c r="O2015" i="119" s="1"/>
  <c r="C2015" i="119"/>
  <c r="I2014" i="119"/>
  <c r="H2014" i="119"/>
  <c r="O2014" i="119" s="1"/>
  <c r="C2014" i="119"/>
  <c r="I2013" i="119"/>
  <c r="H2013" i="119"/>
  <c r="O2013" i="119" s="1"/>
  <c r="C2013" i="119"/>
  <c r="I2012" i="119"/>
  <c r="H2012" i="119"/>
  <c r="O2012" i="119" s="1"/>
  <c r="C2012" i="119"/>
  <c r="I2011" i="119"/>
  <c r="H2011" i="119"/>
  <c r="O2011" i="119" s="1"/>
  <c r="C2011" i="119"/>
  <c r="I2010" i="119"/>
  <c r="H2010" i="119"/>
  <c r="O2010" i="119" s="1"/>
  <c r="C2010" i="119"/>
  <c r="I2009" i="119"/>
  <c r="H2009" i="119"/>
  <c r="O2009" i="119" s="1"/>
  <c r="C2009" i="119"/>
  <c r="I2008" i="119"/>
  <c r="H2008" i="119"/>
  <c r="O2008" i="119" s="1"/>
  <c r="C2008" i="119"/>
  <c r="I2007" i="119"/>
  <c r="H2007" i="119"/>
  <c r="O2007" i="119" s="1"/>
  <c r="C2007" i="119"/>
  <c r="I2006" i="119"/>
  <c r="H2006" i="119"/>
  <c r="O2006" i="119" s="1"/>
  <c r="C2006" i="119"/>
  <c r="I2005" i="119"/>
  <c r="H2005" i="119"/>
  <c r="O2005" i="119" s="1"/>
  <c r="C2005" i="119"/>
  <c r="I2004" i="119"/>
  <c r="H2004" i="119"/>
  <c r="O2004" i="119" s="1"/>
  <c r="C2004" i="119"/>
  <c r="I2003" i="119"/>
  <c r="H2003" i="119"/>
  <c r="O2003" i="119" s="1"/>
  <c r="C2003" i="119"/>
  <c r="I2002" i="119"/>
  <c r="H2002" i="119"/>
  <c r="O2002" i="119" s="1"/>
  <c r="C2002" i="119"/>
  <c r="C2001" i="119"/>
  <c r="I1996" i="119"/>
  <c r="H1996" i="119"/>
  <c r="O1996" i="119" s="1"/>
  <c r="C1996" i="119"/>
  <c r="I1995" i="119"/>
  <c r="H1995" i="119"/>
  <c r="O1995" i="119" s="1"/>
  <c r="C1995" i="119"/>
  <c r="I1994" i="119"/>
  <c r="H1994" i="119"/>
  <c r="O1994" i="119" s="1"/>
  <c r="C1994" i="119"/>
  <c r="I1993" i="119"/>
  <c r="H1993" i="119"/>
  <c r="O1993" i="119" s="1"/>
  <c r="C1993" i="119"/>
  <c r="I1992" i="119"/>
  <c r="H1992" i="119"/>
  <c r="O1992" i="119" s="1"/>
  <c r="C1992" i="119"/>
  <c r="I1991" i="119"/>
  <c r="H1991" i="119"/>
  <c r="O1991" i="119" s="1"/>
  <c r="C1991" i="119"/>
  <c r="I1990" i="119"/>
  <c r="H1990" i="119"/>
  <c r="O1990" i="119" s="1"/>
  <c r="C1990" i="119"/>
  <c r="I1989" i="119"/>
  <c r="H1989" i="119"/>
  <c r="O1989" i="119" s="1"/>
  <c r="C1989" i="119"/>
  <c r="I1988" i="119"/>
  <c r="H1988" i="119"/>
  <c r="O1988" i="119" s="1"/>
  <c r="C1988" i="119"/>
  <c r="I1987" i="119"/>
  <c r="H1987" i="119"/>
  <c r="O1987" i="119" s="1"/>
  <c r="C1987" i="119"/>
  <c r="I1986" i="119"/>
  <c r="H1986" i="119"/>
  <c r="O1986" i="119" s="1"/>
  <c r="C1986" i="119"/>
  <c r="I1985" i="119"/>
  <c r="H1985" i="119"/>
  <c r="O1985" i="119" s="1"/>
  <c r="C1985" i="119"/>
  <c r="I1984" i="119"/>
  <c r="H1984" i="119"/>
  <c r="O1984" i="119" s="1"/>
  <c r="C1984" i="119"/>
  <c r="I1983" i="119"/>
  <c r="H1983" i="119"/>
  <c r="O1983" i="119" s="1"/>
  <c r="C1983" i="119"/>
  <c r="I1982" i="119"/>
  <c r="H1982" i="119"/>
  <c r="O1982" i="119" s="1"/>
  <c r="C1982" i="119"/>
  <c r="I1981" i="119"/>
  <c r="H1981" i="119"/>
  <c r="O1981" i="119" s="1"/>
  <c r="C1981" i="119"/>
  <c r="I1980" i="119"/>
  <c r="H1980" i="119"/>
  <c r="O1980" i="119" s="1"/>
  <c r="C1980" i="119"/>
  <c r="I1979" i="119"/>
  <c r="H1979" i="119"/>
  <c r="O1979" i="119" s="1"/>
  <c r="C1979" i="119"/>
  <c r="I1978" i="119"/>
  <c r="H1978" i="119"/>
  <c r="O1978" i="119" s="1"/>
  <c r="C1978" i="119"/>
  <c r="I1977" i="119"/>
  <c r="H1977" i="119"/>
  <c r="O1977" i="119" s="1"/>
  <c r="C1977" i="119"/>
  <c r="I1976" i="119"/>
  <c r="H1976" i="119"/>
  <c r="O1976" i="119" s="1"/>
  <c r="C1976" i="119"/>
  <c r="I1975" i="119"/>
  <c r="H1975" i="119"/>
  <c r="O1975" i="119" s="1"/>
  <c r="C1975" i="119"/>
  <c r="I1974" i="119"/>
  <c r="H1974" i="119"/>
  <c r="O1974" i="119" s="1"/>
  <c r="C1974" i="119"/>
  <c r="I1973" i="119"/>
  <c r="H1973" i="119"/>
  <c r="O1973" i="119" s="1"/>
  <c r="C1973" i="119"/>
  <c r="I1972" i="119"/>
  <c r="H1972" i="119"/>
  <c r="O1972" i="119" s="1"/>
  <c r="C1972" i="119"/>
  <c r="I1971" i="119"/>
  <c r="H1971" i="119"/>
  <c r="O1971" i="119" s="1"/>
  <c r="C1971" i="119"/>
  <c r="I1970" i="119"/>
  <c r="H1970" i="119"/>
  <c r="O1970" i="119" s="1"/>
  <c r="C1970" i="119"/>
  <c r="I1969" i="119"/>
  <c r="H1969" i="119"/>
  <c r="O1969" i="119" s="1"/>
  <c r="C1969" i="119"/>
  <c r="I1968" i="119"/>
  <c r="H1968" i="119"/>
  <c r="O1968" i="119" s="1"/>
  <c r="C1968" i="119"/>
  <c r="I1967" i="119"/>
  <c r="H1967" i="119"/>
  <c r="O1967" i="119" s="1"/>
  <c r="C1967" i="119"/>
  <c r="I1966" i="119"/>
  <c r="H1966" i="119"/>
  <c r="O1966" i="119" s="1"/>
  <c r="C1966" i="119"/>
  <c r="I1965" i="119"/>
  <c r="H1965" i="119"/>
  <c r="O1965" i="119" s="1"/>
  <c r="C1965" i="119"/>
  <c r="I1964" i="119"/>
  <c r="H1964" i="119"/>
  <c r="O1964" i="119" s="1"/>
  <c r="C1964" i="119"/>
  <c r="I1963" i="119"/>
  <c r="H1963" i="119"/>
  <c r="O1963" i="119" s="1"/>
  <c r="C1963" i="119"/>
  <c r="I1962" i="119"/>
  <c r="H1962" i="119"/>
  <c r="O1962" i="119" s="1"/>
  <c r="C1962" i="119"/>
  <c r="I1961" i="119"/>
  <c r="H1961" i="119"/>
  <c r="O1961" i="119" s="1"/>
  <c r="C1961" i="119"/>
  <c r="I1960" i="119"/>
  <c r="H1960" i="119"/>
  <c r="O1960" i="119" s="1"/>
  <c r="C1960" i="119"/>
  <c r="I1959" i="119"/>
  <c r="H1959" i="119"/>
  <c r="O1959" i="119" s="1"/>
  <c r="C1959" i="119"/>
  <c r="I1958" i="119"/>
  <c r="H1958" i="119"/>
  <c r="O1958" i="119" s="1"/>
  <c r="C1958" i="119"/>
  <c r="I1957" i="119"/>
  <c r="H1957" i="119"/>
  <c r="O1957" i="119" s="1"/>
  <c r="C1957" i="119"/>
  <c r="C1956" i="119"/>
  <c r="I1951" i="119"/>
  <c r="H1951" i="119"/>
  <c r="O1951" i="119" s="1"/>
  <c r="C1951" i="119"/>
  <c r="I1950" i="119"/>
  <c r="H1950" i="119"/>
  <c r="O1950" i="119" s="1"/>
  <c r="C1950" i="119"/>
  <c r="I1949" i="119"/>
  <c r="H1949" i="119"/>
  <c r="O1949" i="119" s="1"/>
  <c r="C1949" i="119"/>
  <c r="I1948" i="119"/>
  <c r="H1948" i="119"/>
  <c r="O1948" i="119" s="1"/>
  <c r="C1948" i="119"/>
  <c r="I1947" i="119"/>
  <c r="H1947" i="119"/>
  <c r="O1947" i="119" s="1"/>
  <c r="C1947" i="119"/>
  <c r="I1946" i="119"/>
  <c r="H1946" i="119"/>
  <c r="O1946" i="119" s="1"/>
  <c r="C1946" i="119"/>
  <c r="I1945" i="119"/>
  <c r="H1945" i="119"/>
  <c r="O1945" i="119" s="1"/>
  <c r="C1945" i="119"/>
  <c r="I1944" i="119"/>
  <c r="H1944" i="119"/>
  <c r="O1944" i="119" s="1"/>
  <c r="C1944" i="119"/>
  <c r="I1943" i="119"/>
  <c r="H1943" i="119"/>
  <c r="O1943" i="119" s="1"/>
  <c r="C1943" i="119"/>
  <c r="I1942" i="119"/>
  <c r="H1942" i="119"/>
  <c r="O1942" i="119" s="1"/>
  <c r="C1942" i="119"/>
  <c r="I1941" i="119"/>
  <c r="H1941" i="119"/>
  <c r="O1941" i="119" s="1"/>
  <c r="C1941" i="119"/>
  <c r="I1940" i="119"/>
  <c r="H1940" i="119"/>
  <c r="O1940" i="119" s="1"/>
  <c r="C1940" i="119"/>
  <c r="I1939" i="119"/>
  <c r="H1939" i="119"/>
  <c r="O1939" i="119" s="1"/>
  <c r="C1939" i="119"/>
  <c r="I1938" i="119"/>
  <c r="H1938" i="119"/>
  <c r="O1938" i="119" s="1"/>
  <c r="C1938" i="119"/>
  <c r="I1937" i="119"/>
  <c r="H1937" i="119"/>
  <c r="O1937" i="119" s="1"/>
  <c r="C1937" i="119"/>
  <c r="I1936" i="119"/>
  <c r="H1936" i="119"/>
  <c r="O1936" i="119" s="1"/>
  <c r="C1936" i="119"/>
  <c r="I1935" i="119"/>
  <c r="H1935" i="119"/>
  <c r="O1935" i="119" s="1"/>
  <c r="C1935" i="119"/>
  <c r="I1934" i="119"/>
  <c r="H1934" i="119"/>
  <c r="O1934" i="119" s="1"/>
  <c r="C1934" i="119"/>
  <c r="I1933" i="119"/>
  <c r="H1933" i="119"/>
  <c r="O1933" i="119" s="1"/>
  <c r="C1933" i="119"/>
  <c r="I1932" i="119"/>
  <c r="H1932" i="119"/>
  <c r="O1932" i="119" s="1"/>
  <c r="C1932" i="119"/>
  <c r="I1931" i="119"/>
  <c r="H1931" i="119"/>
  <c r="O1931" i="119" s="1"/>
  <c r="C1931" i="119"/>
  <c r="I1930" i="119"/>
  <c r="H1930" i="119"/>
  <c r="O1930" i="119" s="1"/>
  <c r="C1930" i="119"/>
  <c r="I1929" i="119"/>
  <c r="H1929" i="119"/>
  <c r="O1929" i="119" s="1"/>
  <c r="C1929" i="119"/>
  <c r="I1928" i="119"/>
  <c r="H1928" i="119"/>
  <c r="O1928" i="119" s="1"/>
  <c r="C1928" i="119"/>
  <c r="I1927" i="119"/>
  <c r="H1927" i="119"/>
  <c r="O1927" i="119" s="1"/>
  <c r="C1927" i="119"/>
  <c r="I1926" i="119"/>
  <c r="H1926" i="119"/>
  <c r="O1926" i="119" s="1"/>
  <c r="C1926" i="119"/>
  <c r="I1925" i="119"/>
  <c r="H1925" i="119"/>
  <c r="O1925" i="119" s="1"/>
  <c r="C1925" i="119"/>
  <c r="I1924" i="119"/>
  <c r="H1924" i="119"/>
  <c r="O1924" i="119" s="1"/>
  <c r="C1924" i="119"/>
  <c r="I1923" i="119"/>
  <c r="H1923" i="119"/>
  <c r="O1923" i="119" s="1"/>
  <c r="C1923" i="119"/>
  <c r="I1922" i="119"/>
  <c r="H1922" i="119"/>
  <c r="O1922" i="119" s="1"/>
  <c r="C1922" i="119"/>
  <c r="I1921" i="119"/>
  <c r="H1921" i="119"/>
  <c r="O1921" i="119" s="1"/>
  <c r="C1921" i="119"/>
  <c r="I1920" i="119"/>
  <c r="H1920" i="119"/>
  <c r="O1920" i="119" s="1"/>
  <c r="C1920" i="119"/>
  <c r="I1919" i="119"/>
  <c r="H1919" i="119"/>
  <c r="O1919" i="119" s="1"/>
  <c r="C1919" i="119"/>
  <c r="I1918" i="119"/>
  <c r="H1918" i="119"/>
  <c r="O1918" i="119" s="1"/>
  <c r="C1918" i="119"/>
  <c r="I1917" i="119"/>
  <c r="H1917" i="119"/>
  <c r="O1917" i="119" s="1"/>
  <c r="C1917" i="119"/>
  <c r="I1916" i="119"/>
  <c r="H1916" i="119"/>
  <c r="O1916" i="119" s="1"/>
  <c r="C1916" i="119"/>
  <c r="I1915" i="119"/>
  <c r="H1915" i="119"/>
  <c r="O1915" i="119" s="1"/>
  <c r="C1915" i="119"/>
  <c r="I1914" i="119"/>
  <c r="H1914" i="119"/>
  <c r="O1914" i="119" s="1"/>
  <c r="C1914" i="119"/>
  <c r="I1913" i="119"/>
  <c r="H1913" i="119"/>
  <c r="O1913" i="119" s="1"/>
  <c r="C1913" i="119"/>
  <c r="I1912" i="119"/>
  <c r="H1912" i="119"/>
  <c r="O1912" i="119" s="1"/>
  <c r="C1912" i="119"/>
  <c r="C1911" i="119"/>
  <c r="I1906" i="119"/>
  <c r="H1906" i="119"/>
  <c r="O1906" i="119" s="1"/>
  <c r="C1906" i="119"/>
  <c r="I1905" i="119"/>
  <c r="H1905" i="119"/>
  <c r="O1905" i="119" s="1"/>
  <c r="C1905" i="119"/>
  <c r="I1904" i="119"/>
  <c r="H1904" i="119"/>
  <c r="O1904" i="119" s="1"/>
  <c r="C1904" i="119"/>
  <c r="I1903" i="119"/>
  <c r="H1903" i="119"/>
  <c r="O1903" i="119" s="1"/>
  <c r="C1903" i="119"/>
  <c r="I1902" i="119"/>
  <c r="H1902" i="119"/>
  <c r="O1902" i="119" s="1"/>
  <c r="C1902" i="119"/>
  <c r="I1901" i="119"/>
  <c r="H1901" i="119"/>
  <c r="O1901" i="119" s="1"/>
  <c r="C1901" i="119"/>
  <c r="I1900" i="119"/>
  <c r="H1900" i="119"/>
  <c r="O1900" i="119" s="1"/>
  <c r="C1900" i="119"/>
  <c r="I1899" i="119"/>
  <c r="H1899" i="119"/>
  <c r="O1899" i="119" s="1"/>
  <c r="C1899" i="119"/>
  <c r="I1898" i="119"/>
  <c r="H1898" i="119"/>
  <c r="O1898" i="119" s="1"/>
  <c r="C1898" i="119"/>
  <c r="I1897" i="119"/>
  <c r="H1897" i="119"/>
  <c r="O1897" i="119" s="1"/>
  <c r="C1897" i="119"/>
  <c r="I1896" i="119"/>
  <c r="H1896" i="119"/>
  <c r="O1896" i="119" s="1"/>
  <c r="C1896" i="119"/>
  <c r="I1895" i="119"/>
  <c r="H1895" i="119"/>
  <c r="O1895" i="119" s="1"/>
  <c r="C1895" i="119"/>
  <c r="I1894" i="119"/>
  <c r="H1894" i="119"/>
  <c r="O1894" i="119" s="1"/>
  <c r="C1894" i="119"/>
  <c r="I1893" i="119"/>
  <c r="H1893" i="119"/>
  <c r="O1893" i="119" s="1"/>
  <c r="C1893" i="119"/>
  <c r="I1892" i="119"/>
  <c r="H1892" i="119"/>
  <c r="O1892" i="119" s="1"/>
  <c r="C1892" i="119"/>
  <c r="I1891" i="119"/>
  <c r="H1891" i="119"/>
  <c r="O1891" i="119" s="1"/>
  <c r="C1891" i="119"/>
  <c r="I1890" i="119"/>
  <c r="H1890" i="119"/>
  <c r="O1890" i="119" s="1"/>
  <c r="C1890" i="119"/>
  <c r="I1889" i="119"/>
  <c r="H1889" i="119"/>
  <c r="O1889" i="119" s="1"/>
  <c r="C1889" i="119"/>
  <c r="I1888" i="119"/>
  <c r="H1888" i="119"/>
  <c r="O1888" i="119" s="1"/>
  <c r="C1888" i="119"/>
  <c r="I1887" i="119"/>
  <c r="H1887" i="119"/>
  <c r="O1887" i="119" s="1"/>
  <c r="C1887" i="119"/>
  <c r="I1886" i="119"/>
  <c r="H1886" i="119"/>
  <c r="O1886" i="119" s="1"/>
  <c r="C1886" i="119"/>
  <c r="I1885" i="119"/>
  <c r="H1885" i="119"/>
  <c r="O1885" i="119" s="1"/>
  <c r="C1885" i="119"/>
  <c r="I1884" i="119"/>
  <c r="H1884" i="119"/>
  <c r="O1884" i="119" s="1"/>
  <c r="C1884" i="119"/>
  <c r="I1883" i="119"/>
  <c r="H1883" i="119"/>
  <c r="O1883" i="119" s="1"/>
  <c r="C1883" i="119"/>
  <c r="I1882" i="119"/>
  <c r="H1882" i="119"/>
  <c r="O1882" i="119" s="1"/>
  <c r="C1882" i="119"/>
  <c r="I1881" i="119"/>
  <c r="H1881" i="119"/>
  <c r="O1881" i="119" s="1"/>
  <c r="C1881" i="119"/>
  <c r="I1880" i="119"/>
  <c r="H1880" i="119"/>
  <c r="O1880" i="119" s="1"/>
  <c r="C1880" i="119"/>
  <c r="I1879" i="119"/>
  <c r="H1879" i="119"/>
  <c r="O1879" i="119" s="1"/>
  <c r="C1879" i="119"/>
  <c r="I1878" i="119"/>
  <c r="H1878" i="119"/>
  <c r="O1878" i="119" s="1"/>
  <c r="C1878" i="119"/>
  <c r="I1877" i="119"/>
  <c r="H1877" i="119"/>
  <c r="O1877" i="119" s="1"/>
  <c r="C1877" i="119"/>
  <c r="I1876" i="119"/>
  <c r="H1876" i="119"/>
  <c r="O1876" i="119" s="1"/>
  <c r="C1876" i="119"/>
  <c r="I1875" i="119"/>
  <c r="H1875" i="119"/>
  <c r="O1875" i="119" s="1"/>
  <c r="C1875" i="119"/>
  <c r="I1874" i="119"/>
  <c r="H1874" i="119"/>
  <c r="O1874" i="119" s="1"/>
  <c r="C1874" i="119"/>
  <c r="I1873" i="119"/>
  <c r="H1873" i="119"/>
  <c r="O1873" i="119" s="1"/>
  <c r="C1873" i="119"/>
  <c r="I1872" i="119"/>
  <c r="H1872" i="119"/>
  <c r="O1872" i="119" s="1"/>
  <c r="C1872" i="119"/>
  <c r="I1871" i="119"/>
  <c r="H1871" i="119"/>
  <c r="O1871" i="119" s="1"/>
  <c r="C1871" i="119"/>
  <c r="I1870" i="119"/>
  <c r="H1870" i="119"/>
  <c r="O1870" i="119" s="1"/>
  <c r="C1870" i="119"/>
  <c r="I1869" i="119"/>
  <c r="H1869" i="119"/>
  <c r="O1869" i="119" s="1"/>
  <c r="C1869" i="119"/>
  <c r="I1868" i="119"/>
  <c r="H1868" i="119"/>
  <c r="O1868" i="119" s="1"/>
  <c r="C1868" i="119"/>
  <c r="I1867" i="119"/>
  <c r="H1867" i="119"/>
  <c r="O1867" i="119" s="1"/>
  <c r="C1867" i="119"/>
  <c r="C1866" i="119"/>
  <c r="I1861" i="119"/>
  <c r="H1861" i="119"/>
  <c r="O1861" i="119" s="1"/>
  <c r="C1861" i="119"/>
  <c r="I1860" i="119"/>
  <c r="H1860" i="119"/>
  <c r="O1860" i="119" s="1"/>
  <c r="C1860" i="119"/>
  <c r="I1859" i="119"/>
  <c r="H1859" i="119"/>
  <c r="O1859" i="119" s="1"/>
  <c r="C1859" i="119"/>
  <c r="I1858" i="119"/>
  <c r="H1858" i="119"/>
  <c r="O1858" i="119" s="1"/>
  <c r="C1858" i="119"/>
  <c r="I1857" i="119"/>
  <c r="H1857" i="119"/>
  <c r="O1857" i="119" s="1"/>
  <c r="C1857" i="119"/>
  <c r="I1856" i="119"/>
  <c r="H1856" i="119"/>
  <c r="O1856" i="119" s="1"/>
  <c r="C1856" i="119"/>
  <c r="I1855" i="119"/>
  <c r="H1855" i="119"/>
  <c r="O1855" i="119" s="1"/>
  <c r="C1855" i="119"/>
  <c r="I1854" i="119"/>
  <c r="H1854" i="119"/>
  <c r="O1854" i="119" s="1"/>
  <c r="C1854" i="119"/>
  <c r="I1853" i="119"/>
  <c r="H1853" i="119"/>
  <c r="O1853" i="119" s="1"/>
  <c r="C1853" i="119"/>
  <c r="I1852" i="119"/>
  <c r="H1852" i="119"/>
  <c r="O1852" i="119" s="1"/>
  <c r="C1852" i="119"/>
  <c r="I1851" i="119"/>
  <c r="H1851" i="119"/>
  <c r="O1851" i="119" s="1"/>
  <c r="C1851" i="119"/>
  <c r="I1850" i="119"/>
  <c r="H1850" i="119"/>
  <c r="O1850" i="119" s="1"/>
  <c r="C1850" i="119"/>
  <c r="I1849" i="119"/>
  <c r="H1849" i="119"/>
  <c r="O1849" i="119" s="1"/>
  <c r="C1849" i="119"/>
  <c r="I1848" i="119"/>
  <c r="H1848" i="119"/>
  <c r="O1848" i="119" s="1"/>
  <c r="C1848" i="119"/>
  <c r="I1847" i="119"/>
  <c r="H1847" i="119"/>
  <c r="O1847" i="119" s="1"/>
  <c r="C1847" i="119"/>
  <c r="I1846" i="119"/>
  <c r="H1846" i="119"/>
  <c r="O1846" i="119" s="1"/>
  <c r="C1846" i="119"/>
  <c r="I1845" i="119"/>
  <c r="H1845" i="119"/>
  <c r="O1845" i="119" s="1"/>
  <c r="C1845" i="119"/>
  <c r="I1844" i="119"/>
  <c r="H1844" i="119"/>
  <c r="O1844" i="119" s="1"/>
  <c r="C1844" i="119"/>
  <c r="I1843" i="119"/>
  <c r="H1843" i="119"/>
  <c r="O1843" i="119" s="1"/>
  <c r="C1843" i="119"/>
  <c r="I1842" i="119"/>
  <c r="H1842" i="119"/>
  <c r="O1842" i="119" s="1"/>
  <c r="C1842" i="119"/>
  <c r="I1841" i="119"/>
  <c r="H1841" i="119"/>
  <c r="O1841" i="119" s="1"/>
  <c r="C1841" i="119"/>
  <c r="I1840" i="119"/>
  <c r="H1840" i="119"/>
  <c r="O1840" i="119" s="1"/>
  <c r="C1840" i="119"/>
  <c r="I1839" i="119"/>
  <c r="H1839" i="119"/>
  <c r="O1839" i="119" s="1"/>
  <c r="C1839" i="119"/>
  <c r="I1838" i="119"/>
  <c r="H1838" i="119"/>
  <c r="O1838" i="119" s="1"/>
  <c r="C1838" i="119"/>
  <c r="I1837" i="119"/>
  <c r="H1837" i="119"/>
  <c r="O1837" i="119" s="1"/>
  <c r="C1837" i="119"/>
  <c r="I1836" i="119"/>
  <c r="H1836" i="119"/>
  <c r="O1836" i="119" s="1"/>
  <c r="C1836" i="119"/>
  <c r="I1835" i="119"/>
  <c r="H1835" i="119"/>
  <c r="O1835" i="119" s="1"/>
  <c r="C1835" i="119"/>
  <c r="I1834" i="119"/>
  <c r="H1834" i="119"/>
  <c r="O1834" i="119" s="1"/>
  <c r="C1834" i="119"/>
  <c r="I1833" i="119"/>
  <c r="H1833" i="119"/>
  <c r="O1833" i="119" s="1"/>
  <c r="C1833" i="119"/>
  <c r="I1832" i="119"/>
  <c r="H1832" i="119"/>
  <c r="O1832" i="119" s="1"/>
  <c r="C1832" i="119"/>
  <c r="I1831" i="119"/>
  <c r="H1831" i="119"/>
  <c r="O1831" i="119" s="1"/>
  <c r="C1831" i="119"/>
  <c r="I1830" i="119"/>
  <c r="H1830" i="119"/>
  <c r="O1830" i="119" s="1"/>
  <c r="C1830" i="119"/>
  <c r="I1829" i="119"/>
  <c r="H1829" i="119"/>
  <c r="O1829" i="119" s="1"/>
  <c r="C1829" i="119"/>
  <c r="I1828" i="119"/>
  <c r="H1828" i="119"/>
  <c r="O1828" i="119" s="1"/>
  <c r="C1828" i="119"/>
  <c r="I1827" i="119"/>
  <c r="H1827" i="119"/>
  <c r="O1827" i="119" s="1"/>
  <c r="C1827" i="119"/>
  <c r="I1826" i="119"/>
  <c r="H1826" i="119"/>
  <c r="O1826" i="119" s="1"/>
  <c r="C1826" i="119"/>
  <c r="I1825" i="119"/>
  <c r="H1825" i="119"/>
  <c r="O1825" i="119" s="1"/>
  <c r="C1825" i="119"/>
  <c r="I1824" i="119"/>
  <c r="H1824" i="119"/>
  <c r="O1824" i="119" s="1"/>
  <c r="C1824" i="119"/>
  <c r="I1823" i="119"/>
  <c r="H1823" i="119"/>
  <c r="O1823" i="119" s="1"/>
  <c r="C1823" i="119"/>
  <c r="I1822" i="119"/>
  <c r="H1822" i="119"/>
  <c r="C1822" i="119"/>
  <c r="C1821" i="119"/>
  <c r="I1816" i="119"/>
  <c r="H1816" i="119"/>
  <c r="O1816" i="119" s="1"/>
  <c r="C1816" i="119"/>
  <c r="I1815" i="119"/>
  <c r="H1815" i="119"/>
  <c r="O1815" i="119" s="1"/>
  <c r="C1815" i="119"/>
  <c r="I1814" i="119"/>
  <c r="H1814" i="119"/>
  <c r="O1814" i="119" s="1"/>
  <c r="C1814" i="119"/>
  <c r="I1813" i="119"/>
  <c r="H1813" i="119"/>
  <c r="O1813" i="119" s="1"/>
  <c r="C1813" i="119"/>
  <c r="I1812" i="119"/>
  <c r="H1812" i="119"/>
  <c r="O1812" i="119" s="1"/>
  <c r="C1812" i="119"/>
  <c r="I1811" i="119"/>
  <c r="H1811" i="119"/>
  <c r="O1811" i="119" s="1"/>
  <c r="C1811" i="119"/>
  <c r="I1810" i="119"/>
  <c r="H1810" i="119"/>
  <c r="O1810" i="119" s="1"/>
  <c r="C1810" i="119"/>
  <c r="I1809" i="119"/>
  <c r="H1809" i="119"/>
  <c r="O1809" i="119" s="1"/>
  <c r="C1809" i="119"/>
  <c r="I1808" i="119"/>
  <c r="H1808" i="119"/>
  <c r="O1808" i="119" s="1"/>
  <c r="C1808" i="119"/>
  <c r="I1807" i="119"/>
  <c r="H1807" i="119"/>
  <c r="O1807" i="119" s="1"/>
  <c r="C1807" i="119"/>
  <c r="I1806" i="119"/>
  <c r="H1806" i="119"/>
  <c r="O1806" i="119" s="1"/>
  <c r="C1806" i="119"/>
  <c r="I1805" i="119"/>
  <c r="H1805" i="119"/>
  <c r="O1805" i="119" s="1"/>
  <c r="C1805" i="119"/>
  <c r="I1804" i="119"/>
  <c r="H1804" i="119"/>
  <c r="O1804" i="119" s="1"/>
  <c r="C1804" i="119"/>
  <c r="I1803" i="119"/>
  <c r="H1803" i="119"/>
  <c r="O1803" i="119" s="1"/>
  <c r="C1803" i="119"/>
  <c r="I1802" i="119"/>
  <c r="H1802" i="119"/>
  <c r="O1802" i="119" s="1"/>
  <c r="C1802" i="119"/>
  <c r="I1801" i="119"/>
  <c r="H1801" i="119"/>
  <c r="O1801" i="119" s="1"/>
  <c r="C1801" i="119"/>
  <c r="I1800" i="119"/>
  <c r="H1800" i="119"/>
  <c r="O1800" i="119" s="1"/>
  <c r="C1800" i="119"/>
  <c r="I1799" i="119"/>
  <c r="H1799" i="119"/>
  <c r="O1799" i="119" s="1"/>
  <c r="C1799" i="119"/>
  <c r="I1798" i="119"/>
  <c r="H1798" i="119"/>
  <c r="O1798" i="119" s="1"/>
  <c r="C1798" i="119"/>
  <c r="I1797" i="119"/>
  <c r="H1797" i="119"/>
  <c r="O1797" i="119" s="1"/>
  <c r="C1797" i="119"/>
  <c r="I1796" i="119"/>
  <c r="H1796" i="119"/>
  <c r="O1796" i="119" s="1"/>
  <c r="C1796" i="119"/>
  <c r="I1795" i="119"/>
  <c r="H1795" i="119"/>
  <c r="O1795" i="119" s="1"/>
  <c r="C1795" i="119"/>
  <c r="I1794" i="119"/>
  <c r="H1794" i="119"/>
  <c r="O1794" i="119" s="1"/>
  <c r="C1794" i="119"/>
  <c r="I1793" i="119"/>
  <c r="H1793" i="119"/>
  <c r="O1793" i="119" s="1"/>
  <c r="C1793" i="119"/>
  <c r="I1792" i="119"/>
  <c r="H1792" i="119"/>
  <c r="O1792" i="119" s="1"/>
  <c r="C1792" i="119"/>
  <c r="I1791" i="119"/>
  <c r="H1791" i="119"/>
  <c r="O1791" i="119" s="1"/>
  <c r="C1791" i="119"/>
  <c r="I1790" i="119"/>
  <c r="H1790" i="119"/>
  <c r="O1790" i="119" s="1"/>
  <c r="C1790" i="119"/>
  <c r="I1789" i="119"/>
  <c r="H1789" i="119"/>
  <c r="O1789" i="119" s="1"/>
  <c r="C1789" i="119"/>
  <c r="I1788" i="119"/>
  <c r="H1788" i="119"/>
  <c r="O1788" i="119" s="1"/>
  <c r="C1788" i="119"/>
  <c r="I1787" i="119"/>
  <c r="H1787" i="119"/>
  <c r="O1787" i="119" s="1"/>
  <c r="C1787" i="119"/>
  <c r="I1786" i="119"/>
  <c r="H1786" i="119"/>
  <c r="O1786" i="119" s="1"/>
  <c r="C1786" i="119"/>
  <c r="I1785" i="119"/>
  <c r="H1785" i="119"/>
  <c r="O1785" i="119" s="1"/>
  <c r="C1785" i="119"/>
  <c r="I1784" i="119"/>
  <c r="H1784" i="119"/>
  <c r="O1784" i="119" s="1"/>
  <c r="C1784" i="119"/>
  <c r="I1783" i="119"/>
  <c r="H1783" i="119"/>
  <c r="O1783" i="119" s="1"/>
  <c r="C1783" i="119"/>
  <c r="I1782" i="119"/>
  <c r="H1782" i="119"/>
  <c r="O1782" i="119" s="1"/>
  <c r="C1782" i="119"/>
  <c r="I1781" i="119"/>
  <c r="H1781" i="119"/>
  <c r="O1781" i="119" s="1"/>
  <c r="C1781" i="119"/>
  <c r="I1780" i="119"/>
  <c r="H1780" i="119"/>
  <c r="O1780" i="119" s="1"/>
  <c r="C1780" i="119"/>
  <c r="I1779" i="119"/>
  <c r="H1779" i="119"/>
  <c r="O1779" i="119" s="1"/>
  <c r="C1779" i="119"/>
  <c r="I1778" i="119"/>
  <c r="H1778" i="119"/>
  <c r="O1778" i="119" s="1"/>
  <c r="C1778" i="119"/>
  <c r="I1777" i="119"/>
  <c r="H1777" i="119"/>
  <c r="O1777" i="119" s="1"/>
  <c r="C1777" i="119"/>
  <c r="C1776" i="119"/>
  <c r="I1771" i="119"/>
  <c r="H1771" i="119"/>
  <c r="O1771" i="119" s="1"/>
  <c r="C1771" i="119"/>
  <c r="I1770" i="119"/>
  <c r="H1770" i="119"/>
  <c r="O1770" i="119" s="1"/>
  <c r="C1770" i="119"/>
  <c r="I1769" i="119"/>
  <c r="H1769" i="119"/>
  <c r="O1769" i="119" s="1"/>
  <c r="C1769" i="119"/>
  <c r="I1768" i="119"/>
  <c r="H1768" i="119"/>
  <c r="O1768" i="119" s="1"/>
  <c r="C1768" i="119"/>
  <c r="I1767" i="119"/>
  <c r="H1767" i="119"/>
  <c r="O1767" i="119" s="1"/>
  <c r="C1767" i="119"/>
  <c r="I1766" i="119"/>
  <c r="H1766" i="119"/>
  <c r="O1766" i="119" s="1"/>
  <c r="C1766" i="119"/>
  <c r="I1765" i="119"/>
  <c r="H1765" i="119"/>
  <c r="O1765" i="119" s="1"/>
  <c r="C1765" i="119"/>
  <c r="I1764" i="119"/>
  <c r="H1764" i="119"/>
  <c r="O1764" i="119" s="1"/>
  <c r="C1764" i="119"/>
  <c r="I1763" i="119"/>
  <c r="H1763" i="119"/>
  <c r="O1763" i="119" s="1"/>
  <c r="C1763" i="119"/>
  <c r="I1762" i="119"/>
  <c r="H1762" i="119"/>
  <c r="O1762" i="119" s="1"/>
  <c r="C1762" i="119"/>
  <c r="I1761" i="119"/>
  <c r="H1761" i="119"/>
  <c r="O1761" i="119" s="1"/>
  <c r="C1761" i="119"/>
  <c r="I1760" i="119"/>
  <c r="H1760" i="119"/>
  <c r="O1760" i="119" s="1"/>
  <c r="C1760" i="119"/>
  <c r="I1759" i="119"/>
  <c r="H1759" i="119"/>
  <c r="O1759" i="119" s="1"/>
  <c r="C1759" i="119"/>
  <c r="I1758" i="119"/>
  <c r="H1758" i="119"/>
  <c r="O1758" i="119" s="1"/>
  <c r="C1758" i="119"/>
  <c r="I1757" i="119"/>
  <c r="H1757" i="119"/>
  <c r="O1757" i="119" s="1"/>
  <c r="C1757" i="119"/>
  <c r="I1756" i="119"/>
  <c r="H1756" i="119"/>
  <c r="O1756" i="119" s="1"/>
  <c r="C1756" i="119"/>
  <c r="I1755" i="119"/>
  <c r="H1755" i="119"/>
  <c r="O1755" i="119" s="1"/>
  <c r="C1755" i="119"/>
  <c r="I1754" i="119"/>
  <c r="H1754" i="119"/>
  <c r="O1754" i="119" s="1"/>
  <c r="C1754" i="119"/>
  <c r="I1753" i="119"/>
  <c r="H1753" i="119"/>
  <c r="O1753" i="119" s="1"/>
  <c r="C1753" i="119"/>
  <c r="I1752" i="119"/>
  <c r="H1752" i="119"/>
  <c r="O1752" i="119" s="1"/>
  <c r="C1752" i="119"/>
  <c r="I1751" i="119"/>
  <c r="H1751" i="119"/>
  <c r="O1751" i="119" s="1"/>
  <c r="C1751" i="119"/>
  <c r="I1750" i="119"/>
  <c r="H1750" i="119"/>
  <c r="O1750" i="119" s="1"/>
  <c r="C1750" i="119"/>
  <c r="I1749" i="119"/>
  <c r="H1749" i="119"/>
  <c r="O1749" i="119" s="1"/>
  <c r="C1749" i="119"/>
  <c r="I1748" i="119"/>
  <c r="H1748" i="119"/>
  <c r="O1748" i="119" s="1"/>
  <c r="C1748" i="119"/>
  <c r="I1747" i="119"/>
  <c r="H1747" i="119"/>
  <c r="O1747" i="119" s="1"/>
  <c r="C1747" i="119"/>
  <c r="I1746" i="119"/>
  <c r="H1746" i="119"/>
  <c r="O1746" i="119" s="1"/>
  <c r="C1746" i="119"/>
  <c r="I1745" i="119"/>
  <c r="H1745" i="119"/>
  <c r="O1745" i="119" s="1"/>
  <c r="C1745" i="119"/>
  <c r="I1744" i="119"/>
  <c r="H1744" i="119"/>
  <c r="O1744" i="119" s="1"/>
  <c r="C1744" i="119"/>
  <c r="I1743" i="119"/>
  <c r="H1743" i="119"/>
  <c r="O1743" i="119" s="1"/>
  <c r="C1743" i="119"/>
  <c r="I1742" i="119"/>
  <c r="H1742" i="119"/>
  <c r="O1742" i="119" s="1"/>
  <c r="C1742" i="119"/>
  <c r="I1741" i="119"/>
  <c r="H1741" i="119"/>
  <c r="O1741" i="119" s="1"/>
  <c r="C1741" i="119"/>
  <c r="I1740" i="119"/>
  <c r="H1740" i="119"/>
  <c r="O1740" i="119" s="1"/>
  <c r="C1740" i="119"/>
  <c r="I1739" i="119"/>
  <c r="H1739" i="119"/>
  <c r="O1739" i="119" s="1"/>
  <c r="C1739" i="119"/>
  <c r="I1738" i="119"/>
  <c r="H1738" i="119"/>
  <c r="O1738" i="119" s="1"/>
  <c r="C1738" i="119"/>
  <c r="I1737" i="119"/>
  <c r="H1737" i="119"/>
  <c r="O1737" i="119" s="1"/>
  <c r="C1737" i="119"/>
  <c r="I1736" i="119"/>
  <c r="H1736" i="119"/>
  <c r="O1736" i="119" s="1"/>
  <c r="C1736" i="119"/>
  <c r="I1735" i="119"/>
  <c r="H1735" i="119"/>
  <c r="O1735" i="119" s="1"/>
  <c r="C1735" i="119"/>
  <c r="I1734" i="119"/>
  <c r="H1734" i="119"/>
  <c r="O1734" i="119" s="1"/>
  <c r="C1734" i="119"/>
  <c r="I1733" i="119"/>
  <c r="H1733" i="119"/>
  <c r="O1733" i="119" s="1"/>
  <c r="C1733" i="119"/>
  <c r="I1732" i="119"/>
  <c r="H1732" i="119"/>
  <c r="O1732" i="119" s="1"/>
  <c r="C1732" i="119"/>
  <c r="C1731" i="119"/>
  <c r="I1726" i="119"/>
  <c r="H1726" i="119"/>
  <c r="O1726" i="119" s="1"/>
  <c r="C1726" i="119"/>
  <c r="I1725" i="119"/>
  <c r="H1725" i="119"/>
  <c r="O1725" i="119" s="1"/>
  <c r="C1725" i="119"/>
  <c r="I1724" i="119"/>
  <c r="H1724" i="119"/>
  <c r="O1724" i="119" s="1"/>
  <c r="C1724" i="119"/>
  <c r="I1723" i="119"/>
  <c r="H1723" i="119"/>
  <c r="O1723" i="119" s="1"/>
  <c r="C1723" i="119"/>
  <c r="I1722" i="119"/>
  <c r="H1722" i="119"/>
  <c r="O1722" i="119" s="1"/>
  <c r="C1722" i="119"/>
  <c r="I1721" i="119"/>
  <c r="H1721" i="119"/>
  <c r="O1721" i="119" s="1"/>
  <c r="C1721" i="119"/>
  <c r="I1720" i="119"/>
  <c r="H1720" i="119"/>
  <c r="O1720" i="119" s="1"/>
  <c r="C1720" i="119"/>
  <c r="I1719" i="119"/>
  <c r="H1719" i="119"/>
  <c r="O1719" i="119" s="1"/>
  <c r="C1719" i="119"/>
  <c r="I1718" i="119"/>
  <c r="H1718" i="119"/>
  <c r="O1718" i="119" s="1"/>
  <c r="C1718" i="119"/>
  <c r="I1717" i="119"/>
  <c r="H1717" i="119"/>
  <c r="O1717" i="119" s="1"/>
  <c r="C1717" i="119"/>
  <c r="I1716" i="119"/>
  <c r="H1716" i="119"/>
  <c r="O1716" i="119" s="1"/>
  <c r="C1716" i="119"/>
  <c r="I1715" i="119"/>
  <c r="H1715" i="119"/>
  <c r="O1715" i="119" s="1"/>
  <c r="C1715" i="119"/>
  <c r="I1714" i="119"/>
  <c r="H1714" i="119"/>
  <c r="O1714" i="119" s="1"/>
  <c r="C1714" i="119"/>
  <c r="I1713" i="119"/>
  <c r="H1713" i="119"/>
  <c r="O1713" i="119" s="1"/>
  <c r="C1713" i="119"/>
  <c r="I1712" i="119"/>
  <c r="H1712" i="119"/>
  <c r="O1712" i="119" s="1"/>
  <c r="C1712" i="119"/>
  <c r="I1711" i="119"/>
  <c r="H1711" i="119"/>
  <c r="O1711" i="119" s="1"/>
  <c r="C1711" i="119"/>
  <c r="I1710" i="119"/>
  <c r="H1710" i="119"/>
  <c r="O1710" i="119" s="1"/>
  <c r="C1710" i="119"/>
  <c r="I1709" i="119"/>
  <c r="H1709" i="119"/>
  <c r="O1709" i="119" s="1"/>
  <c r="C1709" i="119"/>
  <c r="I1708" i="119"/>
  <c r="H1708" i="119"/>
  <c r="O1708" i="119" s="1"/>
  <c r="C1708" i="119"/>
  <c r="I1707" i="119"/>
  <c r="H1707" i="119"/>
  <c r="O1707" i="119" s="1"/>
  <c r="C1707" i="119"/>
  <c r="I1706" i="119"/>
  <c r="H1706" i="119"/>
  <c r="O1706" i="119" s="1"/>
  <c r="C1706" i="119"/>
  <c r="I1705" i="119"/>
  <c r="H1705" i="119"/>
  <c r="O1705" i="119" s="1"/>
  <c r="C1705" i="119"/>
  <c r="I1704" i="119"/>
  <c r="H1704" i="119"/>
  <c r="O1704" i="119" s="1"/>
  <c r="C1704" i="119"/>
  <c r="I1703" i="119"/>
  <c r="H1703" i="119"/>
  <c r="O1703" i="119" s="1"/>
  <c r="C1703" i="119"/>
  <c r="I1702" i="119"/>
  <c r="H1702" i="119"/>
  <c r="O1702" i="119" s="1"/>
  <c r="C1702" i="119"/>
  <c r="I1701" i="119"/>
  <c r="H1701" i="119"/>
  <c r="O1701" i="119" s="1"/>
  <c r="C1701" i="119"/>
  <c r="I1700" i="119"/>
  <c r="H1700" i="119"/>
  <c r="O1700" i="119" s="1"/>
  <c r="C1700" i="119"/>
  <c r="I1699" i="119"/>
  <c r="H1699" i="119"/>
  <c r="O1699" i="119" s="1"/>
  <c r="C1699" i="119"/>
  <c r="I1698" i="119"/>
  <c r="H1698" i="119"/>
  <c r="O1698" i="119" s="1"/>
  <c r="C1698" i="119"/>
  <c r="I1697" i="119"/>
  <c r="H1697" i="119"/>
  <c r="O1697" i="119" s="1"/>
  <c r="C1697" i="119"/>
  <c r="I1696" i="119"/>
  <c r="H1696" i="119"/>
  <c r="O1696" i="119" s="1"/>
  <c r="C1696" i="119"/>
  <c r="I1695" i="119"/>
  <c r="H1695" i="119"/>
  <c r="O1695" i="119" s="1"/>
  <c r="C1695" i="119"/>
  <c r="I1694" i="119"/>
  <c r="H1694" i="119"/>
  <c r="O1694" i="119" s="1"/>
  <c r="C1694" i="119"/>
  <c r="I1693" i="119"/>
  <c r="H1693" i="119"/>
  <c r="O1693" i="119" s="1"/>
  <c r="C1693" i="119"/>
  <c r="I1692" i="119"/>
  <c r="H1692" i="119"/>
  <c r="O1692" i="119" s="1"/>
  <c r="C1692" i="119"/>
  <c r="I1691" i="119"/>
  <c r="H1691" i="119"/>
  <c r="O1691" i="119" s="1"/>
  <c r="C1691" i="119"/>
  <c r="I1690" i="119"/>
  <c r="H1690" i="119"/>
  <c r="O1690" i="119" s="1"/>
  <c r="C1690" i="119"/>
  <c r="I1689" i="119"/>
  <c r="H1689" i="119"/>
  <c r="O1689" i="119" s="1"/>
  <c r="C1689" i="119"/>
  <c r="I1688" i="119"/>
  <c r="H1688" i="119"/>
  <c r="O1688" i="119" s="1"/>
  <c r="C1688" i="119"/>
  <c r="I1687" i="119"/>
  <c r="H1687" i="119"/>
  <c r="O1687" i="119" s="1"/>
  <c r="C1687" i="119"/>
  <c r="C1686" i="119"/>
  <c r="I1681" i="119"/>
  <c r="H1681" i="119"/>
  <c r="O1681" i="119" s="1"/>
  <c r="C1681" i="119"/>
  <c r="I1680" i="119"/>
  <c r="H1680" i="119"/>
  <c r="O1680" i="119" s="1"/>
  <c r="C1680" i="119"/>
  <c r="I1679" i="119"/>
  <c r="H1679" i="119"/>
  <c r="O1679" i="119" s="1"/>
  <c r="C1679" i="119"/>
  <c r="I1678" i="119"/>
  <c r="H1678" i="119"/>
  <c r="O1678" i="119" s="1"/>
  <c r="C1678" i="119"/>
  <c r="I1677" i="119"/>
  <c r="H1677" i="119"/>
  <c r="O1677" i="119" s="1"/>
  <c r="C1677" i="119"/>
  <c r="I1676" i="119"/>
  <c r="H1676" i="119"/>
  <c r="O1676" i="119" s="1"/>
  <c r="C1676" i="119"/>
  <c r="I1675" i="119"/>
  <c r="H1675" i="119"/>
  <c r="O1675" i="119" s="1"/>
  <c r="C1675" i="119"/>
  <c r="I1674" i="119"/>
  <c r="H1674" i="119"/>
  <c r="O1674" i="119" s="1"/>
  <c r="C1674" i="119"/>
  <c r="I1673" i="119"/>
  <c r="H1673" i="119"/>
  <c r="O1673" i="119" s="1"/>
  <c r="C1673" i="119"/>
  <c r="I1672" i="119"/>
  <c r="H1672" i="119"/>
  <c r="O1672" i="119" s="1"/>
  <c r="C1672" i="119"/>
  <c r="I1671" i="119"/>
  <c r="H1671" i="119"/>
  <c r="O1671" i="119" s="1"/>
  <c r="C1671" i="119"/>
  <c r="I1670" i="119"/>
  <c r="H1670" i="119"/>
  <c r="O1670" i="119" s="1"/>
  <c r="C1670" i="119"/>
  <c r="I1669" i="119"/>
  <c r="H1669" i="119"/>
  <c r="O1669" i="119" s="1"/>
  <c r="C1669" i="119"/>
  <c r="I1668" i="119"/>
  <c r="H1668" i="119"/>
  <c r="O1668" i="119" s="1"/>
  <c r="C1668" i="119"/>
  <c r="I1667" i="119"/>
  <c r="H1667" i="119"/>
  <c r="O1667" i="119" s="1"/>
  <c r="C1667" i="119"/>
  <c r="I1666" i="119"/>
  <c r="H1666" i="119"/>
  <c r="O1666" i="119" s="1"/>
  <c r="C1666" i="119"/>
  <c r="I1665" i="119"/>
  <c r="H1665" i="119"/>
  <c r="O1665" i="119" s="1"/>
  <c r="C1665" i="119"/>
  <c r="I1664" i="119"/>
  <c r="H1664" i="119"/>
  <c r="O1664" i="119" s="1"/>
  <c r="C1664" i="119"/>
  <c r="I1663" i="119"/>
  <c r="H1663" i="119"/>
  <c r="O1663" i="119" s="1"/>
  <c r="C1663" i="119"/>
  <c r="I1662" i="119"/>
  <c r="H1662" i="119"/>
  <c r="O1662" i="119" s="1"/>
  <c r="C1662" i="119"/>
  <c r="I1661" i="119"/>
  <c r="H1661" i="119"/>
  <c r="O1661" i="119" s="1"/>
  <c r="C1661" i="119"/>
  <c r="I1660" i="119"/>
  <c r="H1660" i="119"/>
  <c r="O1660" i="119" s="1"/>
  <c r="C1660" i="119"/>
  <c r="I1659" i="119"/>
  <c r="H1659" i="119"/>
  <c r="O1659" i="119" s="1"/>
  <c r="C1659" i="119"/>
  <c r="I1658" i="119"/>
  <c r="H1658" i="119"/>
  <c r="O1658" i="119" s="1"/>
  <c r="C1658" i="119"/>
  <c r="I1657" i="119"/>
  <c r="H1657" i="119"/>
  <c r="O1657" i="119" s="1"/>
  <c r="C1657" i="119"/>
  <c r="I1656" i="119"/>
  <c r="H1656" i="119"/>
  <c r="O1656" i="119" s="1"/>
  <c r="C1656" i="119"/>
  <c r="I1655" i="119"/>
  <c r="H1655" i="119"/>
  <c r="O1655" i="119" s="1"/>
  <c r="C1655" i="119"/>
  <c r="I1654" i="119"/>
  <c r="H1654" i="119"/>
  <c r="O1654" i="119" s="1"/>
  <c r="C1654" i="119"/>
  <c r="I1653" i="119"/>
  <c r="H1653" i="119"/>
  <c r="O1653" i="119" s="1"/>
  <c r="C1653" i="119"/>
  <c r="I1652" i="119"/>
  <c r="H1652" i="119"/>
  <c r="O1652" i="119" s="1"/>
  <c r="C1652" i="119"/>
  <c r="I1651" i="119"/>
  <c r="H1651" i="119"/>
  <c r="O1651" i="119" s="1"/>
  <c r="C1651" i="119"/>
  <c r="I1650" i="119"/>
  <c r="H1650" i="119"/>
  <c r="O1650" i="119" s="1"/>
  <c r="C1650" i="119"/>
  <c r="I1649" i="119"/>
  <c r="H1649" i="119"/>
  <c r="O1649" i="119" s="1"/>
  <c r="C1649" i="119"/>
  <c r="I1648" i="119"/>
  <c r="H1648" i="119"/>
  <c r="O1648" i="119" s="1"/>
  <c r="C1648" i="119"/>
  <c r="I1647" i="119"/>
  <c r="H1647" i="119"/>
  <c r="O1647" i="119" s="1"/>
  <c r="C1647" i="119"/>
  <c r="I1646" i="119"/>
  <c r="H1646" i="119"/>
  <c r="O1646" i="119" s="1"/>
  <c r="C1646" i="119"/>
  <c r="I1645" i="119"/>
  <c r="H1645" i="119"/>
  <c r="O1645" i="119" s="1"/>
  <c r="C1645" i="119"/>
  <c r="I1644" i="119"/>
  <c r="H1644" i="119"/>
  <c r="O1644" i="119" s="1"/>
  <c r="C1644" i="119"/>
  <c r="I1643" i="119"/>
  <c r="H1643" i="119"/>
  <c r="O1643" i="119" s="1"/>
  <c r="C1643" i="119"/>
  <c r="I1642" i="119"/>
  <c r="H1642" i="119"/>
  <c r="O1642" i="119" s="1"/>
  <c r="C1642" i="119"/>
  <c r="C1641" i="119"/>
  <c r="I1636" i="119"/>
  <c r="H1636" i="119"/>
  <c r="O1636" i="119" s="1"/>
  <c r="C1636" i="119"/>
  <c r="I1635" i="119"/>
  <c r="H1635" i="119"/>
  <c r="O1635" i="119" s="1"/>
  <c r="C1635" i="119"/>
  <c r="I1634" i="119"/>
  <c r="H1634" i="119"/>
  <c r="O1634" i="119" s="1"/>
  <c r="C1634" i="119"/>
  <c r="I1633" i="119"/>
  <c r="H1633" i="119"/>
  <c r="O1633" i="119" s="1"/>
  <c r="C1633" i="119"/>
  <c r="I1632" i="119"/>
  <c r="H1632" i="119"/>
  <c r="O1632" i="119" s="1"/>
  <c r="C1632" i="119"/>
  <c r="I1631" i="119"/>
  <c r="H1631" i="119"/>
  <c r="O1631" i="119" s="1"/>
  <c r="C1631" i="119"/>
  <c r="I1630" i="119"/>
  <c r="H1630" i="119"/>
  <c r="O1630" i="119" s="1"/>
  <c r="C1630" i="119"/>
  <c r="I1629" i="119"/>
  <c r="H1629" i="119"/>
  <c r="O1629" i="119" s="1"/>
  <c r="C1629" i="119"/>
  <c r="I1628" i="119"/>
  <c r="H1628" i="119"/>
  <c r="O1628" i="119" s="1"/>
  <c r="C1628" i="119"/>
  <c r="I1627" i="119"/>
  <c r="H1627" i="119"/>
  <c r="O1627" i="119" s="1"/>
  <c r="C1627" i="119"/>
  <c r="I1626" i="119"/>
  <c r="H1626" i="119"/>
  <c r="O1626" i="119" s="1"/>
  <c r="C1626" i="119"/>
  <c r="I1625" i="119"/>
  <c r="H1625" i="119"/>
  <c r="O1625" i="119" s="1"/>
  <c r="C1625" i="119"/>
  <c r="I1624" i="119"/>
  <c r="H1624" i="119"/>
  <c r="O1624" i="119" s="1"/>
  <c r="C1624" i="119"/>
  <c r="I1623" i="119"/>
  <c r="H1623" i="119"/>
  <c r="O1623" i="119" s="1"/>
  <c r="C1623" i="119"/>
  <c r="I1622" i="119"/>
  <c r="H1622" i="119"/>
  <c r="O1622" i="119" s="1"/>
  <c r="C1622" i="119"/>
  <c r="I1621" i="119"/>
  <c r="H1621" i="119"/>
  <c r="O1621" i="119" s="1"/>
  <c r="C1621" i="119"/>
  <c r="I1620" i="119"/>
  <c r="H1620" i="119"/>
  <c r="O1620" i="119" s="1"/>
  <c r="C1620" i="119"/>
  <c r="I1619" i="119"/>
  <c r="H1619" i="119"/>
  <c r="O1619" i="119" s="1"/>
  <c r="C1619" i="119"/>
  <c r="I1618" i="119"/>
  <c r="H1618" i="119"/>
  <c r="O1618" i="119" s="1"/>
  <c r="C1618" i="119"/>
  <c r="I1617" i="119"/>
  <c r="H1617" i="119"/>
  <c r="O1617" i="119" s="1"/>
  <c r="C1617" i="119"/>
  <c r="I1616" i="119"/>
  <c r="H1616" i="119"/>
  <c r="O1616" i="119" s="1"/>
  <c r="C1616" i="119"/>
  <c r="I1615" i="119"/>
  <c r="H1615" i="119"/>
  <c r="O1615" i="119" s="1"/>
  <c r="C1615" i="119"/>
  <c r="I1614" i="119"/>
  <c r="H1614" i="119"/>
  <c r="O1614" i="119" s="1"/>
  <c r="C1614" i="119"/>
  <c r="I1613" i="119"/>
  <c r="H1613" i="119"/>
  <c r="O1613" i="119" s="1"/>
  <c r="C1613" i="119"/>
  <c r="I1612" i="119"/>
  <c r="H1612" i="119"/>
  <c r="O1612" i="119" s="1"/>
  <c r="C1612" i="119"/>
  <c r="I1611" i="119"/>
  <c r="H1611" i="119"/>
  <c r="O1611" i="119" s="1"/>
  <c r="C1611" i="119"/>
  <c r="I1610" i="119"/>
  <c r="H1610" i="119"/>
  <c r="O1610" i="119" s="1"/>
  <c r="C1610" i="119"/>
  <c r="I1609" i="119"/>
  <c r="H1609" i="119"/>
  <c r="O1609" i="119" s="1"/>
  <c r="C1609" i="119"/>
  <c r="I1608" i="119"/>
  <c r="H1608" i="119"/>
  <c r="O1608" i="119" s="1"/>
  <c r="C1608" i="119"/>
  <c r="I1607" i="119"/>
  <c r="H1607" i="119"/>
  <c r="O1607" i="119" s="1"/>
  <c r="C1607" i="119"/>
  <c r="I1606" i="119"/>
  <c r="H1606" i="119"/>
  <c r="O1606" i="119" s="1"/>
  <c r="C1606" i="119"/>
  <c r="I1605" i="119"/>
  <c r="H1605" i="119"/>
  <c r="O1605" i="119" s="1"/>
  <c r="C1605" i="119"/>
  <c r="I1604" i="119"/>
  <c r="H1604" i="119"/>
  <c r="O1604" i="119" s="1"/>
  <c r="C1604" i="119"/>
  <c r="I1603" i="119"/>
  <c r="H1603" i="119"/>
  <c r="O1603" i="119" s="1"/>
  <c r="C1603" i="119"/>
  <c r="I1602" i="119"/>
  <c r="H1602" i="119"/>
  <c r="O1602" i="119" s="1"/>
  <c r="C1602" i="119"/>
  <c r="I1601" i="119"/>
  <c r="H1601" i="119"/>
  <c r="O1601" i="119" s="1"/>
  <c r="C1601" i="119"/>
  <c r="I1600" i="119"/>
  <c r="H1600" i="119"/>
  <c r="O1600" i="119" s="1"/>
  <c r="C1600" i="119"/>
  <c r="I1599" i="119"/>
  <c r="H1599" i="119"/>
  <c r="O1599" i="119" s="1"/>
  <c r="C1599" i="119"/>
  <c r="I1598" i="119"/>
  <c r="H1598" i="119"/>
  <c r="O1598" i="119" s="1"/>
  <c r="C1598" i="119"/>
  <c r="I1597" i="119"/>
  <c r="H1597" i="119"/>
  <c r="O1597" i="119" s="1"/>
  <c r="C1597" i="119"/>
  <c r="C1596" i="119"/>
  <c r="I1591" i="119"/>
  <c r="H1591" i="119"/>
  <c r="O1591" i="119" s="1"/>
  <c r="C1591" i="119"/>
  <c r="I1590" i="119"/>
  <c r="H1590" i="119"/>
  <c r="O1590" i="119" s="1"/>
  <c r="C1590" i="119"/>
  <c r="I1589" i="119"/>
  <c r="H1589" i="119"/>
  <c r="O1589" i="119" s="1"/>
  <c r="C1589" i="119"/>
  <c r="I1588" i="119"/>
  <c r="H1588" i="119"/>
  <c r="O1588" i="119" s="1"/>
  <c r="C1588" i="119"/>
  <c r="I1587" i="119"/>
  <c r="H1587" i="119"/>
  <c r="O1587" i="119" s="1"/>
  <c r="C1587" i="119"/>
  <c r="I1586" i="119"/>
  <c r="H1586" i="119"/>
  <c r="O1586" i="119" s="1"/>
  <c r="C1586" i="119"/>
  <c r="I1585" i="119"/>
  <c r="H1585" i="119"/>
  <c r="O1585" i="119" s="1"/>
  <c r="C1585" i="119"/>
  <c r="I1584" i="119"/>
  <c r="H1584" i="119"/>
  <c r="O1584" i="119" s="1"/>
  <c r="C1584" i="119"/>
  <c r="I1583" i="119"/>
  <c r="H1583" i="119"/>
  <c r="O1583" i="119" s="1"/>
  <c r="C1583" i="119"/>
  <c r="I1582" i="119"/>
  <c r="H1582" i="119"/>
  <c r="O1582" i="119" s="1"/>
  <c r="C1582" i="119"/>
  <c r="I1581" i="119"/>
  <c r="H1581" i="119"/>
  <c r="O1581" i="119" s="1"/>
  <c r="C1581" i="119"/>
  <c r="I1580" i="119"/>
  <c r="H1580" i="119"/>
  <c r="O1580" i="119" s="1"/>
  <c r="C1580" i="119"/>
  <c r="I1579" i="119"/>
  <c r="H1579" i="119"/>
  <c r="O1579" i="119" s="1"/>
  <c r="C1579" i="119"/>
  <c r="I1578" i="119"/>
  <c r="H1578" i="119"/>
  <c r="O1578" i="119" s="1"/>
  <c r="C1578" i="119"/>
  <c r="I1577" i="119"/>
  <c r="H1577" i="119"/>
  <c r="O1577" i="119" s="1"/>
  <c r="C1577" i="119"/>
  <c r="I1576" i="119"/>
  <c r="H1576" i="119"/>
  <c r="O1576" i="119" s="1"/>
  <c r="C1576" i="119"/>
  <c r="I1575" i="119"/>
  <c r="H1575" i="119"/>
  <c r="O1575" i="119" s="1"/>
  <c r="C1575" i="119"/>
  <c r="I1574" i="119"/>
  <c r="H1574" i="119"/>
  <c r="O1574" i="119" s="1"/>
  <c r="C1574" i="119"/>
  <c r="I1573" i="119"/>
  <c r="H1573" i="119"/>
  <c r="O1573" i="119" s="1"/>
  <c r="C1573" i="119"/>
  <c r="I1572" i="119"/>
  <c r="H1572" i="119"/>
  <c r="O1572" i="119" s="1"/>
  <c r="C1572" i="119"/>
  <c r="I1571" i="119"/>
  <c r="H1571" i="119"/>
  <c r="O1571" i="119" s="1"/>
  <c r="C1571" i="119"/>
  <c r="I1570" i="119"/>
  <c r="H1570" i="119"/>
  <c r="O1570" i="119" s="1"/>
  <c r="C1570" i="119"/>
  <c r="I1569" i="119"/>
  <c r="H1569" i="119"/>
  <c r="O1569" i="119" s="1"/>
  <c r="C1569" i="119"/>
  <c r="I1568" i="119"/>
  <c r="H1568" i="119"/>
  <c r="O1568" i="119" s="1"/>
  <c r="C1568" i="119"/>
  <c r="I1567" i="119"/>
  <c r="H1567" i="119"/>
  <c r="O1567" i="119" s="1"/>
  <c r="C1567" i="119"/>
  <c r="I1566" i="119"/>
  <c r="H1566" i="119"/>
  <c r="O1566" i="119" s="1"/>
  <c r="C1566" i="119"/>
  <c r="I1565" i="119"/>
  <c r="H1565" i="119"/>
  <c r="O1565" i="119" s="1"/>
  <c r="C1565" i="119"/>
  <c r="I1564" i="119"/>
  <c r="H1564" i="119"/>
  <c r="O1564" i="119" s="1"/>
  <c r="C1564" i="119"/>
  <c r="I1563" i="119"/>
  <c r="H1563" i="119"/>
  <c r="O1563" i="119" s="1"/>
  <c r="C1563" i="119"/>
  <c r="I1562" i="119"/>
  <c r="H1562" i="119"/>
  <c r="O1562" i="119" s="1"/>
  <c r="C1562" i="119"/>
  <c r="I1561" i="119"/>
  <c r="H1561" i="119"/>
  <c r="O1561" i="119" s="1"/>
  <c r="C1561" i="119"/>
  <c r="I1560" i="119"/>
  <c r="H1560" i="119"/>
  <c r="O1560" i="119" s="1"/>
  <c r="C1560" i="119"/>
  <c r="I1559" i="119"/>
  <c r="H1559" i="119"/>
  <c r="O1559" i="119" s="1"/>
  <c r="C1559" i="119"/>
  <c r="I1558" i="119"/>
  <c r="H1558" i="119"/>
  <c r="O1558" i="119" s="1"/>
  <c r="C1558" i="119"/>
  <c r="I1557" i="119"/>
  <c r="H1557" i="119"/>
  <c r="O1557" i="119" s="1"/>
  <c r="C1557" i="119"/>
  <c r="I1556" i="119"/>
  <c r="H1556" i="119"/>
  <c r="O1556" i="119" s="1"/>
  <c r="C1556" i="119"/>
  <c r="I1555" i="119"/>
  <c r="H1555" i="119"/>
  <c r="O1555" i="119" s="1"/>
  <c r="C1555" i="119"/>
  <c r="I1554" i="119"/>
  <c r="H1554" i="119"/>
  <c r="O1554" i="119" s="1"/>
  <c r="C1554" i="119"/>
  <c r="I1553" i="119"/>
  <c r="H1553" i="119"/>
  <c r="O1553" i="119" s="1"/>
  <c r="C1553" i="119"/>
  <c r="I1552" i="119"/>
  <c r="H1552" i="119"/>
  <c r="O1552" i="119" s="1"/>
  <c r="C1552" i="119"/>
  <c r="C1551" i="119"/>
  <c r="I1546" i="119"/>
  <c r="H1546" i="119"/>
  <c r="O1546" i="119" s="1"/>
  <c r="C1546" i="119"/>
  <c r="I1545" i="119"/>
  <c r="H1545" i="119"/>
  <c r="O1545" i="119" s="1"/>
  <c r="C1545" i="119"/>
  <c r="I1544" i="119"/>
  <c r="H1544" i="119"/>
  <c r="O1544" i="119" s="1"/>
  <c r="C1544" i="119"/>
  <c r="I1543" i="119"/>
  <c r="H1543" i="119"/>
  <c r="O1543" i="119" s="1"/>
  <c r="C1543" i="119"/>
  <c r="I1542" i="119"/>
  <c r="H1542" i="119"/>
  <c r="O1542" i="119" s="1"/>
  <c r="C1542" i="119"/>
  <c r="I1541" i="119"/>
  <c r="H1541" i="119"/>
  <c r="O1541" i="119" s="1"/>
  <c r="C1541" i="119"/>
  <c r="I1540" i="119"/>
  <c r="H1540" i="119"/>
  <c r="O1540" i="119" s="1"/>
  <c r="C1540" i="119"/>
  <c r="I1539" i="119"/>
  <c r="H1539" i="119"/>
  <c r="O1539" i="119" s="1"/>
  <c r="C1539" i="119"/>
  <c r="I1538" i="119"/>
  <c r="H1538" i="119"/>
  <c r="O1538" i="119" s="1"/>
  <c r="C1538" i="119"/>
  <c r="I1537" i="119"/>
  <c r="H1537" i="119"/>
  <c r="O1537" i="119" s="1"/>
  <c r="C1537" i="119"/>
  <c r="I1536" i="119"/>
  <c r="H1536" i="119"/>
  <c r="O1536" i="119" s="1"/>
  <c r="C1536" i="119"/>
  <c r="I1535" i="119"/>
  <c r="H1535" i="119"/>
  <c r="O1535" i="119" s="1"/>
  <c r="C1535" i="119"/>
  <c r="I1534" i="119"/>
  <c r="H1534" i="119"/>
  <c r="O1534" i="119" s="1"/>
  <c r="C1534" i="119"/>
  <c r="I1533" i="119"/>
  <c r="H1533" i="119"/>
  <c r="O1533" i="119" s="1"/>
  <c r="C1533" i="119"/>
  <c r="I1532" i="119"/>
  <c r="H1532" i="119"/>
  <c r="O1532" i="119" s="1"/>
  <c r="C1532" i="119"/>
  <c r="I1531" i="119"/>
  <c r="H1531" i="119"/>
  <c r="O1531" i="119" s="1"/>
  <c r="C1531" i="119"/>
  <c r="I1530" i="119"/>
  <c r="H1530" i="119"/>
  <c r="O1530" i="119" s="1"/>
  <c r="C1530" i="119"/>
  <c r="I1529" i="119"/>
  <c r="H1529" i="119"/>
  <c r="O1529" i="119" s="1"/>
  <c r="C1529" i="119"/>
  <c r="I1528" i="119"/>
  <c r="H1528" i="119"/>
  <c r="O1528" i="119" s="1"/>
  <c r="C1528" i="119"/>
  <c r="I1527" i="119"/>
  <c r="H1527" i="119"/>
  <c r="O1527" i="119" s="1"/>
  <c r="C1527" i="119"/>
  <c r="I1526" i="119"/>
  <c r="H1526" i="119"/>
  <c r="O1526" i="119" s="1"/>
  <c r="C1526" i="119"/>
  <c r="I1525" i="119"/>
  <c r="H1525" i="119"/>
  <c r="O1525" i="119" s="1"/>
  <c r="C1525" i="119"/>
  <c r="I1524" i="119"/>
  <c r="H1524" i="119"/>
  <c r="O1524" i="119" s="1"/>
  <c r="C1524" i="119"/>
  <c r="I1523" i="119"/>
  <c r="H1523" i="119"/>
  <c r="O1523" i="119" s="1"/>
  <c r="C1523" i="119"/>
  <c r="I1522" i="119"/>
  <c r="H1522" i="119"/>
  <c r="O1522" i="119" s="1"/>
  <c r="C1522" i="119"/>
  <c r="I1521" i="119"/>
  <c r="H1521" i="119"/>
  <c r="O1521" i="119" s="1"/>
  <c r="C1521" i="119"/>
  <c r="I1520" i="119"/>
  <c r="H1520" i="119"/>
  <c r="O1520" i="119" s="1"/>
  <c r="C1520" i="119"/>
  <c r="I1519" i="119"/>
  <c r="H1519" i="119"/>
  <c r="O1519" i="119" s="1"/>
  <c r="C1519" i="119"/>
  <c r="I1518" i="119"/>
  <c r="H1518" i="119"/>
  <c r="O1518" i="119" s="1"/>
  <c r="C1518" i="119"/>
  <c r="I1517" i="119"/>
  <c r="H1517" i="119"/>
  <c r="O1517" i="119" s="1"/>
  <c r="C1517" i="119"/>
  <c r="I1516" i="119"/>
  <c r="H1516" i="119"/>
  <c r="O1516" i="119" s="1"/>
  <c r="C1516" i="119"/>
  <c r="I1515" i="119"/>
  <c r="H1515" i="119"/>
  <c r="O1515" i="119" s="1"/>
  <c r="C1515" i="119"/>
  <c r="I1514" i="119"/>
  <c r="H1514" i="119"/>
  <c r="O1514" i="119" s="1"/>
  <c r="C1514" i="119"/>
  <c r="I1513" i="119"/>
  <c r="H1513" i="119"/>
  <c r="O1513" i="119" s="1"/>
  <c r="C1513" i="119"/>
  <c r="I1512" i="119"/>
  <c r="H1512" i="119"/>
  <c r="O1512" i="119" s="1"/>
  <c r="C1512" i="119"/>
  <c r="I1511" i="119"/>
  <c r="H1511" i="119"/>
  <c r="O1511" i="119" s="1"/>
  <c r="C1511" i="119"/>
  <c r="I1510" i="119"/>
  <c r="H1510" i="119"/>
  <c r="O1510" i="119" s="1"/>
  <c r="C1510" i="119"/>
  <c r="I1509" i="119"/>
  <c r="H1509" i="119"/>
  <c r="O1509" i="119" s="1"/>
  <c r="C1509" i="119"/>
  <c r="I1508" i="119"/>
  <c r="H1508" i="119"/>
  <c r="O1508" i="119" s="1"/>
  <c r="C1508" i="119"/>
  <c r="I1507" i="119"/>
  <c r="H1507" i="119"/>
  <c r="O1507" i="119" s="1"/>
  <c r="C1507" i="119"/>
  <c r="C1506" i="119"/>
  <c r="I1501" i="119"/>
  <c r="H1501" i="119"/>
  <c r="O1501" i="119" s="1"/>
  <c r="C1501" i="119"/>
  <c r="I1500" i="119"/>
  <c r="H1500" i="119"/>
  <c r="O1500" i="119" s="1"/>
  <c r="C1500" i="119"/>
  <c r="I1499" i="119"/>
  <c r="H1499" i="119"/>
  <c r="O1499" i="119" s="1"/>
  <c r="C1499" i="119"/>
  <c r="I1498" i="119"/>
  <c r="H1498" i="119"/>
  <c r="O1498" i="119" s="1"/>
  <c r="C1498" i="119"/>
  <c r="I1497" i="119"/>
  <c r="H1497" i="119"/>
  <c r="O1497" i="119" s="1"/>
  <c r="C1497" i="119"/>
  <c r="I1496" i="119"/>
  <c r="H1496" i="119"/>
  <c r="O1496" i="119" s="1"/>
  <c r="C1496" i="119"/>
  <c r="I1495" i="119"/>
  <c r="H1495" i="119"/>
  <c r="O1495" i="119" s="1"/>
  <c r="C1495" i="119"/>
  <c r="I1494" i="119"/>
  <c r="H1494" i="119"/>
  <c r="O1494" i="119" s="1"/>
  <c r="C1494" i="119"/>
  <c r="I1493" i="119"/>
  <c r="H1493" i="119"/>
  <c r="O1493" i="119" s="1"/>
  <c r="C1493" i="119"/>
  <c r="I1492" i="119"/>
  <c r="H1492" i="119"/>
  <c r="O1492" i="119" s="1"/>
  <c r="C1492" i="119"/>
  <c r="I1491" i="119"/>
  <c r="H1491" i="119"/>
  <c r="O1491" i="119" s="1"/>
  <c r="C1491" i="119"/>
  <c r="I1490" i="119"/>
  <c r="H1490" i="119"/>
  <c r="O1490" i="119" s="1"/>
  <c r="C1490" i="119"/>
  <c r="I1489" i="119"/>
  <c r="H1489" i="119"/>
  <c r="O1489" i="119" s="1"/>
  <c r="C1489" i="119"/>
  <c r="I1488" i="119"/>
  <c r="H1488" i="119"/>
  <c r="O1488" i="119" s="1"/>
  <c r="C1488" i="119"/>
  <c r="I1487" i="119"/>
  <c r="H1487" i="119"/>
  <c r="O1487" i="119" s="1"/>
  <c r="C1487" i="119"/>
  <c r="I1486" i="119"/>
  <c r="H1486" i="119"/>
  <c r="O1486" i="119" s="1"/>
  <c r="C1486" i="119"/>
  <c r="I1485" i="119"/>
  <c r="H1485" i="119"/>
  <c r="O1485" i="119" s="1"/>
  <c r="C1485" i="119"/>
  <c r="I1484" i="119"/>
  <c r="H1484" i="119"/>
  <c r="O1484" i="119" s="1"/>
  <c r="C1484" i="119"/>
  <c r="I1483" i="119"/>
  <c r="H1483" i="119"/>
  <c r="O1483" i="119" s="1"/>
  <c r="C1483" i="119"/>
  <c r="I1482" i="119"/>
  <c r="H1482" i="119"/>
  <c r="O1482" i="119" s="1"/>
  <c r="C1482" i="119"/>
  <c r="I1481" i="119"/>
  <c r="H1481" i="119"/>
  <c r="O1481" i="119" s="1"/>
  <c r="C1481" i="119"/>
  <c r="I1480" i="119"/>
  <c r="H1480" i="119"/>
  <c r="O1480" i="119" s="1"/>
  <c r="C1480" i="119"/>
  <c r="I1479" i="119"/>
  <c r="H1479" i="119"/>
  <c r="O1479" i="119" s="1"/>
  <c r="C1479" i="119"/>
  <c r="I1478" i="119"/>
  <c r="H1478" i="119"/>
  <c r="O1478" i="119" s="1"/>
  <c r="C1478" i="119"/>
  <c r="I1477" i="119"/>
  <c r="H1477" i="119"/>
  <c r="O1477" i="119" s="1"/>
  <c r="C1477" i="119"/>
  <c r="I1476" i="119"/>
  <c r="H1476" i="119"/>
  <c r="O1476" i="119" s="1"/>
  <c r="C1476" i="119"/>
  <c r="I1475" i="119"/>
  <c r="H1475" i="119"/>
  <c r="O1475" i="119" s="1"/>
  <c r="C1475" i="119"/>
  <c r="I1474" i="119"/>
  <c r="H1474" i="119"/>
  <c r="O1474" i="119" s="1"/>
  <c r="C1474" i="119"/>
  <c r="I1473" i="119"/>
  <c r="H1473" i="119"/>
  <c r="O1473" i="119" s="1"/>
  <c r="C1473" i="119"/>
  <c r="I1472" i="119"/>
  <c r="H1472" i="119"/>
  <c r="O1472" i="119" s="1"/>
  <c r="C1472" i="119"/>
  <c r="I1471" i="119"/>
  <c r="H1471" i="119"/>
  <c r="O1471" i="119" s="1"/>
  <c r="C1471" i="119"/>
  <c r="I1470" i="119"/>
  <c r="H1470" i="119"/>
  <c r="O1470" i="119" s="1"/>
  <c r="C1470" i="119"/>
  <c r="I1469" i="119"/>
  <c r="H1469" i="119"/>
  <c r="O1469" i="119" s="1"/>
  <c r="C1469" i="119"/>
  <c r="I1468" i="119"/>
  <c r="H1468" i="119"/>
  <c r="O1468" i="119" s="1"/>
  <c r="C1468" i="119"/>
  <c r="I1467" i="119"/>
  <c r="H1467" i="119"/>
  <c r="O1467" i="119" s="1"/>
  <c r="C1467" i="119"/>
  <c r="I1466" i="119"/>
  <c r="H1466" i="119"/>
  <c r="O1466" i="119" s="1"/>
  <c r="C1466" i="119"/>
  <c r="I1465" i="119"/>
  <c r="H1465" i="119"/>
  <c r="O1465" i="119" s="1"/>
  <c r="C1465" i="119"/>
  <c r="I1464" i="119"/>
  <c r="H1464" i="119"/>
  <c r="O1464" i="119" s="1"/>
  <c r="C1464" i="119"/>
  <c r="I1463" i="119"/>
  <c r="H1463" i="119"/>
  <c r="O1463" i="119" s="1"/>
  <c r="C1463" i="119"/>
  <c r="I1462" i="119"/>
  <c r="H1462" i="119"/>
  <c r="O1462" i="119" s="1"/>
  <c r="C1462" i="119"/>
  <c r="C1461" i="119"/>
  <c r="I1456" i="119"/>
  <c r="H1456" i="119"/>
  <c r="O1456" i="119" s="1"/>
  <c r="C1456" i="119"/>
  <c r="I1455" i="119"/>
  <c r="H1455" i="119"/>
  <c r="O1455" i="119" s="1"/>
  <c r="C1455" i="119"/>
  <c r="I1454" i="119"/>
  <c r="H1454" i="119"/>
  <c r="O1454" i="119" s="1"/>
  <c r="C1454" i="119"/>
  <c r="I1453" i="119"/>
  <c r="H1453" i="119"/>
  <c r="O1453" i="119" s="1"/>
  <c r="C1453" i="119"/>
  <c r="I1452" i="119"/>
  <c r="H1452" i="119"/>
  <c r="O1452" i="119" s="1"/>
  <c r="C1452" i="119"/>
  <c r="I1451" i="119"/>
  <c r="H1451" i="119"/>
  <c r="O1451" i="119" s="1"/>
  <c r="C1451" i="119"/>
  <c r="I1450" i="119"/>
  <c r="H1450" i="119"/>
  <c r="O1450" i="119" s="1"/>
  <c r="C1450" i="119"/>
  <c r="I1449" i="119"/>
  <c r="H1449" i="119"/>
  <c r="O1449" i="119" s="1"/>
  <c r="C1449" i="119"/>
  <c r="I1448" i="119"/>
  <c r="H1448" i="119"/>
  <c r="O1448" i="119" s="1"/>
  <c r="C1448" i="119"/>
  <c r="I1447" i="119"/>
  <c r="H1447" i="119"/>
  <c r="O1447" i="119" s="1"/>
  <c r="C1447" i="119"/>
  <c r="I1446" i="119"/>
  <c r="H1446" i="119"/>
  <c r="O1446" i="119" s="1"/>
  <c r="C1446" i="119"/>
  <c r="I1445" i="119"/>
  <c r="H1445" i="119"/>
  <c r="O1445" i="119" s="1"/>
  <c r="C1445" i="119"/>
  <c r="I1444" i="119"/>
  <c r="H1444" i="119"/>
  <c r="O1444" i="119" s="1"/>
  <c r="C1444" i="119"/>
  <c r="I1443" i="119"/>
  <c r="H1443" i="119"/>
  <c r="O1443" i="119" s="1"/>
  <c r="C1443" i="119"/>
  <c r="I1442" i="119"/>
  <c r="H1442" i="119"/>
  <c r="O1442" i="119" s="1"/>
  <c r="C1442" i="119"/>
  <c r="I1441" i="119"/>
  <c r="H1441" i="119"/>
  <c r="O1441" i="119" s="1"/>
  <c r="C1441" i="119"/>
  <c r="I1440" i="119"/>
  <c r="H1440" i="119"/>
  <c r="O1440" i="119" s="1"/>
  <c r="C1440" i="119"/>
  <c r="I1439" i="119"/>
  <c r="H1439" i="119"/>
  <c r="O1439" i="119" s="1"/>
  <c r="C1439" i="119"/>
  <c r="I1438" i="119"/>
  <c r="H1438" i="119"/>
  <c r="O1438" i="119" s="1"/>
  <c r="C1438" i="119"/>
  <c r="I1437" i="119"/>
  <c r="H1437" i="119"/>
  <c r="O1437" i="119" s="1"/>
  <c r="C1437" i="119"/>
  <c r="I1436" i="119"/>
  <c r="H1436" i="119"/>
  <c r="O1436" i="119" s="1"/>
  <c r="C1436" i="119"/>
  <c r="I1435" i="119"/>
  <c r="H1435" i="119"/>
  <c r="O1435" i="119" s="1"/>
  <c r="C1435" i="119"/>
  <c r="I1434" i="119"/>
  <c r="H1434" i="119"/>
  <c r="O1434" i="119" s="1"/>
  <c r="C1434" i="119"/>
  <c r="I1433" i="119"/>
  <c r="H1433" i="119"/>
  <c r="O1433" i="119" s="1"/>
  <c r="C1433" i="119"/>
  <c r="I1432" i="119"/>
  <c r="H1432" i="119"/>
  <c r="O1432" i="119" s="1"/>
  <c r="C1432" i="119"/>
  <c r="I1431" i="119"/>
  <c r="H1431" i="119"/>
  <c r="O1431" i="119" s="1"/>
  <c r="C1431" i="119"/>
  <c r="I1430" i="119"/>
  <c r="H1430" i="119"/>
  <c r="O1430" i="119" s="1"/>
  <c r="C1430" i="119"/>
  <c r="I1429" i="119"/>
  <c r="H1429" i="119"/>
  <c r="O1429" i="119" s="1"/>
  <c r="C1429" i="119"/>
  <c r="I1428" i="119"/>
  <c r="H1428" i="119"/>
  <c r="O1428" i="119" s="1"/>
  <c r="C1428" i="119"/>
  <c r="I1427" i="119"/>
  <c r="H1427" i="119"/>
  <c r="O1427" i="119" s="1"/>
  <c r="C1427" i="119"/>
  <c r="I1426" i="119"/>
  <c r="H1426" i="119"/>
  <c r="O1426" i="119" s="1"/>
  <c r="C1426" i="119"/>
  <c r="I1425" i="119"/>
  <c r="H1425" i="119"/>
  <c r="O1425" i="119" s="1"/>
  <c r="C1425" i="119"/>
  <c r="I1424" i="119"/>
  <c r="H1424" i="119"/>
  <c r="O1424" i="119" s="1"/>
  <c r="C1424" i="119"/>
  <c r="I1423" i="119"/>
  <c r="H1423" i="119"/>
  <c r="O1423" i="119" s="1"/>
  <c r="C1423" i="119"/>
  <c r="I1422" i="119"/>
  <c r="H1422" i="119"/>
  <c r="O1422" i="119" s="1"/>
  <c r="C1422" i="119"/>
  <c r="I1421" i="119"/>
  <c r="H1421" i="119"/>
  <c r="O1421" i="119" s="1"/>
  <c r="C1421" i="119"/>
  <c r="I1420" i="119"/>
  <c r="H1420" i="119"/>
  <c r="O1420" i="119" s="1"/>
  <c r="C1420" i="119"/>
  <c r="I1419" i="119"/>
  <c r="H1419" i="119"/>
  <c r="O1419" i="119" s="1"/>
  <c r="C1419" i="119"/>
  <c r="I1418" i="119"/>
  <c r="H1418" i="119"/>
  <c r="O1418" i="119" s="1"/>
  <c r="C1418" i="119"/>
  <c r="I1417" i="119"/>
  <c r="H1417" i="119"/>
  <c r="C1417" i="119"/>
  <c r="C1416" i="119"/>
  <c r="I1411" i="119"/>
  <c r="H1411" i="119"/>
  <c r="O1411" i="119" s="1"/>
  <c r="C1411" i="119"/>
  <c r="I1410" i="119"/>
  <c r="H1410" i="119"/>
  <c r="O1410" i="119" s="1"/>
  <c r="C1410" i="119"/>
  <c r="I1409" i="119"/>
  <c r="H1409" i="119"/>
  <c r="O1409" i="119" s="1"/>
  <c r="C1409" i="119"/>
  <c r="I1408" i="119"/>
  <c r="H1408" i="119"/>
  <c r="O1408" i="119" s="1"/>
  <c r="C1408" i="119"/>
  <c r="I1407" i="119"/>
  <c r="H1407" i="119"/>
  <c r="O1407" i="119" s="1"/>
  <c r="C1407" i="119"/>
  <c r="I1406" i="119"/>
  <c r="H1406" i="119"/>
  <c r="O1406" i="119" s="1"/>
  <c r="C1406" i="119"/>
  <c r="I1405" i="119"/>
  <c r="H1405" i="119"/>
  <c r="O1405" i="119" s="1"/>
  <c r="C1405" i="119"/>
  <c r="I1404" i="119"/>
  <c r="H1404" i="119"/>
  <c r="O1404" i="119" s="1"/>
  <c r="C1404" i="119"/>
  <c r="I1403" i="119"/>
  <c r="H1403" i="119"/>
  <c r="O1403" i="119" s="1"/>
  <c r="C1403" i="119"/>
  <c r="I1402" i="119"/>
  <c r="H1402" i="119"/>
  <c r="O1402" i="119" s="1"/>
  <c r="C1402" i="119"/>
  <c r="I1401" i="119"/>
  <c r="H1401" i="119"/>
  <c r="O1401" i="119" s="1"/>
  <c r="C1401" i="119"/>
  <c r="I1400" i="119"/>
  <c r="H1400" i="119"/>
  <c r="O1400" i="119" s="1"/>
  <c r="C1400" i="119"/>
  <c r="I1399" i="119"/>
  <c r="H1399" i="119"/>
  <c r="O1399" i="119" s="1"/>
  <c r="C1399" i="119"/>
  <c r="I1398" i="119"/>
  <c r="H1398" i="119"/>
  <c r="O1398" i="119" s="1"/>
  <c r="C1398" i="119"/>
  <c r="I1397" i="119"/>
  <c r="H1397" i="119"/>
  <c r="O1397" i="119" s="1"/>
  <c r="C1397" i="119"/>
  <c r="I1396" i="119"/>
  <c r="H1396" i="119"/>
  <c r="O1396" i="119" s="1"/>
  <c r="C1396" i="119"/>
  <c r="I1395" i="119"/>
  <c r="H1395" i="119"/>
  <c r="O1395" i="119" s="1"/>
  <c r="C1395" i="119"/>
  <c r="I1394" i="119"/>
  <c r="H1394" i="119"/>
  <c r="O1394" i="119" s="1"/>
  <c r="C1394" i="119"/>
  <c r="I1393" i="119"/>
  <c r="H1393" i="119"/>
  <c r="O1393" i="119" s="1"/>
  <c r="C1393" i="119"/>
  <c r="I1392" i="119"/>
  <c r="H1392" i="119"/>
  <c r="O1392" i="119" s="1"/>
  <c r="C1392" i="119"/>
  <c r="I1391" i="119"/>
  <c r="H1391" i="119"/>
  <c r="O1391" i="119" s="1"/>
  <c r="C1391" i="119"/>
  <c r="I1390" i="119"/>
  <c r="H1390" i="119"/>
  <c r="O1390" i="119" s="1"/>
  <c r="C1390" i="119"/>
  <c r="I1389" i="119"/>
  <c r="H1389" i="119"/>
  <c r="O1389" i="119" s="1"/>
  <c r="C1389" i="119"/>
  <c r="I1388" i="119"/>
  <c r="H1388" i="119"/>
  <c r="O1388" i="119" s="1"/>
  <c r="C1388" i="119"/>
  <c r="I1387" i="119"/>
  <c r="H1387" i="119"/>
  <c r="O1387" i="119" s="1"/>
  <c r="C1387" i="119"/>
  <c r="I1386" i="119"/>
  <c r="H1386" i="119"/>
  <c r="O1386" i="119" s="1"/>
  <c r="C1386" i="119"/>
  <c r="I1385" i="119"/>
  <c r="H1385" i="119"/>
  <c r="O1385" i="119" s="1"/>
  <c r="C1385" i="119"/>
  <c r="I1384" i="119"/>
  <c r="H1384" i="119"/>
  <c r="O1384" i="119" s="1"/>
  <c r="C1384" i="119"/>
  <c r="I1383" i="119"/>
  <c r="H1383" i="119"/>
  <c r="O1383" i="119" s="1"/>
  <c r="C1383" i="119"/>
  <c r="I1382" i="119"/>
  <c r="H1382" i="119"/>
  <c r="O1382" i="119" s="1"/>
  <c r="C1382" i="119"/>
  <c r="I1381" i="119"/>
  <c r="H1381" i="119"/>
  <c r="O1381" i="119" s="1"/>
  <c r="C1381" i="119"/>
  <c r="I1380" i="119"/>
  <c r="H1380" i="119"/>
  <c r="O1380" i="119" s="1"/>
  <c r="C1380" i="119"/>
  <c r="I1379" i="119"/>
  <c r="H1379" i="119"/>
  <c r="O1379" i="119" s="1"/>
  <c r="C1379" i="119"/>
  <c r="I1378" i="119"/>
  <c r="H1378" i="119"/>
  <c r="O1378" i="119" s="1"/>
  <c r="C1378" i="119"/>
  <c r="I1377" i="119"/>
  <c r="H1377" i="119"/>
  <c r="O1377" i="119" s="1"/>
  <c r="C1377" i="119"/>
  <c r="I1376" i="119"/>
  <c r="H1376" i="119"/>
  <c r="O1376" i="119" s="1"/>
  <c r="C1376" i="119"/>
  <c r="I1375" i="119"/>
  <c r="H1375" i="119"/>
  <c r="O1375" i="119" s="1"/>
  <c r="C1375" i="119"/>
  <c r="I1374" i="119"/>
  <c r="H1374" i="119"/>
  <c r="O1374" i="119" s="1"/>
  <c r="C1374" i="119"/>
  <c r="I1373" i="119"/>
  <c r="H1373" i="119"/>
  <c r="O1373" i="119" s="1"/>
  <c r="C1373" i="119"/>
  <c r="I1372" i="119"/>
  <c r="H1372" i="119"/>
  <c r="O1372" i="119" s="1"/>
  <c r="C1372" i="119"/>
  <c r="C1371" i="119"/>
  <c r="I1366" i="119"/>
  <c r="H1366" i="119"/>
  <c r="O1366" i="119" s="1"/>
  <c r="C1366" i="119"/>
  <c r="I1365" i="119"/>
  <c r="H1365" i="119"/>
  <c r="O1365" i="119" s="1"/>
  <c r="C1365" i="119"/>
  <c r="I1364" i="119"/>
  <c r="H1364" i="119"/>
  <c r="O1364" i="119" s="1"/>
  <c r="C1364" i="119"/>
  <c r="I1363" i="119"/>
  <c r="H1363" i="119"/>
  <c r="O1363" i="119" s="1"/>
  <c r="C1363" i="119"/>
  <c r="I1362" i="119"/>
  <c r="H1362" i="119"/>
  <c r="O1362" i="119" s="1"/>
  <c r="C1362" i="119"/>
  <c r="I1361" i="119"/>
  <c r="H1361" i="119"/>
  <c r="O1361" i="119" s="1"/>
  <c r="C1361" i="119"/>
  <c r="I1360" i="119"/>
  <c r="H1360" i="119"/>
  <c r="O1360" i="119" s="1"/>
  <c r="C1360" i="119"/>
  <c r="I1359" i="119"/>
  <c r="H1359" i="119"/>
  <c r="O1359" i="119" s="1"/>
  <c r="C1359" i="119"/>
  <c r="I1358" i="119"/>
  <c r="H1358" i="119"/>
  <c r="O1358" i="119" s="1"/>
  <c r="C1358" i="119"/>
  <c r="I1357" i="119"/>
  <c r="H1357" i="119"/>
  <c r="O1357" i="119" s="1"/>
  <c r="C1357" i="119"/>
  <c r="I1356" i="119"/>
  <c r="H1356" i="119"/>
  <c r="O1356" i="119" s="1"/>
  <c r="C1356" i="119"/>
  <c r="I1355" i="119"/>
  <c r="H1355" i="119"/>
  <c r="O1355" i="119" s="1"/>
  <c r="C1355" i="119"/>
  <c r="I1354" i="119"/>
  <c r="H1354" i="119"/>
  <c r="O1354" i="119" s="1"/>
  <c r="C1354" i="119"/>
  <c r="I1353" i="119"/>
  <c r="H1353" i="119"/>
  <c r="O1353" i="119" s="1"/>
  <c r="C1353" i="119"/>
  <c r="I1352" i="119"/>
  <c r="H1352" i="119"/>
  <c r="O1352" i="119" s="1"/>
  <c r="C1352" i="119"/>
  <c r="I1351" i="119"/>
  <c r="H1351" i="119"/>
  <c r="O1351" i="119" s="1"/>
  <c r="C1351" i="119"/>
  <c r="I1350" i="119"/>
  <c r="H1350" i="119"/>
  <c r="O1350" i="119" s="1"/>
  <c r="C1350" i="119"/>
  <c r="I1349" i="119"/>
  <c r="H1349" i="119"/>
  <c r="O1349" i="119" s="1"/>
  <c r="C1349" i="119"/>
  <c r="I1348" i="119"/>
  <c r="H1348" i="119"/>
  <c r="O1348" i="119" s="1"/>
  <c r="C1348" i="119"/>
  <c r="I1347" i="119"/>
  <c r="H1347" i="119"/>
  <c r="C1347" i="119"/>
  <c r="I1346" i="119"/>
  <c r="H1346" i="119"/>
  <c r="O1346" i="119" s="1"/>
  <c r="C1346" i="119"/>
  <c r="I1345" i="119"/>
  <c r="H1345" i="119"/>
  <c r="O1345" i="119" s="1"/>
  <c r="C1345" i="119"/>
  <c r="I1344" i="119"/>
  <c r="H1344" i="119"/>
  <c r="O1344" i="119" s="1"/>
  <c r="C1344" i="119"/>
  <c r="I1343" i="119"/>
  <c r="H1343" i="119"/>
  <c r="O1343" i="119" s="1"/>
  <c r="C1343" i="119"/>
  <c r="I1342" i="119"/>
  <c r="H1342" i="119"/>
  <c r="O1342" i="119" s="1"/>
  <c r="C1342" i="119"/>
  <c r="I1341" i="119"/>
  <c r="H1341" i="119"/>
  <c r="O1341" i="119" s="1"/>
  <c r="C1341" i="119"/>
  <c r="I1340" i="119"/>
  <c r="H1340" i="119"/>
  <c r="O1340" i="119" s="1"/>
  <c r="C1340" i="119"/>
  <c r="I1339" i="119"/>
  <c r="H1339" i="119"/>
  <c r="O1339" i="119" s="1"/>
  <c r="C1339" i="119"/>
  <c r="I1338" i="119"/>
  <c r="H1338" i="119"/>
  <c r="O1338" i="119" s="1"/>
  <c r="C1338" i="119"/>
  <c r="I1337" i="119"/>
  <c r="H1337" i="119"/>
  <c r="O1337" i="119" s="1"/>
  <c r="C1337" i="119"/>
  <c r="I1336" i="119"/>
  <c r="H1336" i="119"/>
  <c r="O1336" i="119" s="1"/>
  <c r="C1336" i="119"/>
  <c r="I1335" i="119"/>
  <c r="H1335" i="119"/>
  <c r="O1335" i="119" s="1"/>
  <c r="C1335" i="119"/>
  <c r="I1334" i="119"/>
  <c r="H1334" i="119"/>
  <c r="O1334" i="119" s="1"/>
  <c r="C1334" i="119"/>
  <c r="I1333" i="119"/>
  <c r="H1333" i="119"/>
  <c r="O1333" i="119" s="1"/>
  <c r="C1333" i="119"/>
  <c r="I1332" i="119"/>
  <c r="H1332" i="119"/>
  <c r="O1332" i="119" s="1"/>
  <c r="C1332" i="119"/>
  <c r="I1331" i="119"/>
  <c r="H1331" i="119"/>
  <c r="O1331" i="119" s="1"/>
  <c r="C1331" i="119"/>
  <c r="I1330" i="119"/>
  <c r="H1330" i="119"/>
  <c r="O1330" i="119" s="1"/>
  <c r="C1330" i="119"/>
  <c r="I1329" i="119"/>
  <c r="H1329" i="119"/>
  <c r="O1329" i="119" s="1"/>
  <c r="C1329" i="119"/>
  <c r="I1328" i="119"/>
  <c r="H1328" i="119"/>
  <c r="O1328" i="119" s="1"/>
  <c r="C1328" i="119"/>
  <c r="I1327" i="119"/>
  <c r="H1327" i="119"/>
  <c r="O1327" i="119" s="1"/>
  <c r="C1327" i="119"/>
  <c r="C1326" i="119"/>
  <c r="I1321" i="119"/>
  <c r="H1321" i="119"/>
  <c r="O1321" i="119" s="1"/>
  <c r="C1321" i="119"/>
  <c r="I1320" i="119"/>
  <c r="H1320" i="119"/>
  <c r="O1320" i="119" s="1"/>
  <c r="C1320" i="119"/>
  <c r="I1319" i="119"/>
  <c r="H1319" i="119"/>
  <c r="O1319" i="119" s="1"/>
  <c r="C1319" i="119"/>
  <c r="I1318" i="119"/>
  <c r="H1318" i="119"/>
  <c r="O1318" i="119" s="1"/>
  <c r="C1318" i="119"/>
  <c r="I1317" i="119"/>
  <c r="H1317" i="119"/>
  <c r="O1317" i="119" s="1"/>
  <c r="C1317" i="119"/>
  <c r="I1316" i="119"/>
  <c r="H1316" i="119"/>
  <c r="O1316" i="119" s="1"/>
  <c r="C1316" i="119"/>
  <c r="I1315" i="119"/>
  <c r="H1315" i="119"/>
  <c r="O1315" i="119" s="1"/>
  <c r="C1315" i="119"/>
  <c r="I1314" i="119"/>
  <c r="H1314" i="119"/>
  <c r="O1314" i="119" s="1"/>
  <c r="C1314" i="119"/>
  <c r="I1313" i="119"/>
  <c r="H1313" i="119"/>
  <c r="O1313" i="119" s="1"/>
  <c r="C1313" i="119"/>
  <c r="I1312" i="119"/>
  <c r="H1312" i="119"/>
  <c r="O1312" i="119" s="1"/>
  <c r="C1312" i="119"/>
  <c r="I1311" i="119"/>
  <c r="H1311" i="119"/>
  <c r="O1311" i="119" s="1"/>
  <c r="C1311" i="119"/>
  <c r="I1310" i="119"/>
  <c r="H1310" i="119"/>
  <c r="O1310" i="119" s="1"/>
  <c r="C1310" i="119"/>
  <c r="I1309" i="119"/>
  <c r="H1309" i="119"/>
  <c r="O1309" i="119" s="1"/>
  <c r="C1309" i="119"/>
  <c r="I1308" i="119"/>
  <c r="H1308" i="119"/>
  <c r="O1308" i="119" s="1"/>
  <c r="C1308" i="119"/>
  <c r="I1307" i="119"/>
  <c r="H1307" i="119"/>
  <c r="O1307" i="119" s="1"/>
  <c r="C1307" i="119"/>
  <c r="I1306" i="119"/>
  <c r="H1306" i="119"/>
  <c r="O1306" i="119" s="1"/>
  <c r="C1306" i="119"/>
  <c r="I1305" i="119"/>
  <c r="H1305" i="119"/>
  <c r="O1305" i="119" s="1"/>
  <c r="C1305" i="119"/>
  <c r="I1304" i="119"/>
  <c r="H1304" i="119"/>
  <c r="O1304" i="119" s="1"/>
  <c r="C1304" i="119"/>
  <c r="I1303" i="119"/>
  <c r="H1303" i="119"/>
  <c r="O1303" i="119" s="1"/>
  <c r="C1303" i="119"/>
  <c r="I1302" i="119"/>
  <c r="H1302" i="119"/>
  <c r="O1302" i="119" s="1"/>
  <c r="C1302" i="119"/>
  <c r="I1301" i="119"/>
  <c r="H1301" i="119"/>
  <c r="O1301" i="119" s="1"/>
  <c r="C1301" i="119"/>
  <c r="I1300" i="119"/>
  <c r="H1300" i="119"/>
  <c r="O1300" i="119" s="1"/>
  <c r="C1300" i="119"/>
  <c r="I1299" i="119"/>
  <c r="H1299" i="119"/>
  <c r="O1299" i="119" s="1"/>
  <c r="C1299" i="119"/>
  <c r="I1298" i="119"/>
  <c r="H1298" i="119"/>
  <c r="O1298" i="119" s="1"/>
  <c r="C1298" i="119"/>
  <c r="I1297" i="119"/>
  <c r="H1297" i="119"/>
  <c r="O1297" i="119" s="1"/>
  <c r="C1297" i="119"/>
  <c r="I1296" i="119"/>
  <c r="H1296" i="119"/>
  <c r="O1296" i="119" s="1"/>
  <c r="C1296" i="119"/>
  <c r="I1295" i="119"/>
  <c r="H1295" i="119"/>
  <c r="O1295" i="119" s="1"/>
  <c r="C1295" i="119"/>
  <c r="I1294" i="119"/>
  <c r="H1294" i="119"/>
  <c r="O1294" i="119" s="1"/>
  <c r="C1294" i="119"/>
  <c r="I1293" i="119"/>
  <c r="H1293" i="119"/>
  <c r="O1293" i="119" s="1"/>
  <c r="C1293" i="119"/>
  <c r="I1292" i="119"/>
  <c r="H1292" i="119"/>
  <c r="O1292" i="119" s="1"/>
  <c r="C1292" i="119"/>
  <c r="I1291" i="119"/>
  <c r="H1291" i="119"/>
  <c r="O1291" i="119" s="1"/>
  <c r="C1291" i="119"/>
  <c r="I1290" i="119"/>
  <c r="H1290" i="119"/>
  <c r="O1290" i="119" s="1"/>
  <c r="C1290" i="119"/>
  <c r="I1289" i="119"/>
  <c r="H1289" i="119"/>
  <c r="O1289" i="119" s="1"/>
  <c r="C1289" i="119"/>
  <c r="I1288" i="119"/>
  <c r="H1288" i="119"/>
  <c r="O1288" i="119" s="1"/>
  <c r="C1288" i="119"/>
  <c r="I1287" i="119"/>
  <c r="H1287" i="119"/>
  <c r="O1287" i="119" s="1"/>
  <c r="C1287" i="119"/>
  <c r="I1286" i="119"/>
  <c r="H1286" i="119"/>
  <c r="O1286" i="119" s="1"/>
  <c r="C1286" i="119"/>
  <c r="I1285" i="119"/>
  <c r="H1285" i="119"/>
  <c r="O1285" i="119" s="1"/>
  <c r="C1285" i="119"/>
  <c r="I1284" i="119"/>
  <c r="H1284" i="119"/>
  <c r="O1284" i="119" s="1"/>
  <c r="C1284" i="119"/>
  <c r="I1283" i="119"/>
  <c r="H1283" i="119"/>
  <c r="O1283" i="119" s="1"/>
  <c r="C1283" i="119"/>
  <c r="I1282" i="119"/>
  <c r="H1282" i="119"/>
  <c r="O1282" i="119" s="1"/>
  <c r="C1282" i="119"/>
  <c r="C1281" i="119"/>
  <c r="I1276" i="119"/>
  <c r="H1276" i="119"/>
  <c r="O1276" i="119" s="1"/>
  <c r="C1276" i="119"/>
  <c r="I1275" i="119"/>
  <c r="H1275" i="119"/>
  <c r="O1275" i="119" s="1"/>
  <c r="C1275" i="119"/>
  <c r="I1274" i="119"/>
  <c r="H1274" i="119"/>
  <c r="O1274" i="119" s="1"/>
  <c r="C1274" i="119"/>
  <c r="I1273" i="119"/>
  <c r="H1273" i="119"/>
  <c r="O1273" i="119" s="1"/>
  <c r="C1273" i="119"/>
  <c r="I1272" i="119"/>
  <c r="H1272" i="119"/>
  <c r="O1272" i="119" s="1"/>
  <c r="C1272" i="119"/>
  <c r="I1271" i="119"/>
  <c r="H1271" i="119"/>
  <c r="O1271" i="119" s="1"/>
  <c r="C1271" i="119"/>
  <c r="I1270" i="119"/>
  <c r="H1270" i="119"/>
  <c r="O1270" i="119" s="1"/>
  <c r="C1270" i="119"/>
  <c r="I1269" i="119"/>
  <c r="H1269" i="119"/>
  <c r="O1269" i="119" s="1"/>
  <c r="C1269" i="119"/>
  <c r="I1268" i="119"/>
  <c r="H1268" i="119"/>
  <c r="O1268" i="119" s="1"/>
  <c r="C1268" i="119"/>
  <c r="I1267" i="119"/>
  <c r="H1267" i="119"/>
  <c r="O1267" i="119" s="1"/>
  <c r="C1267" i="119"/>
  <c r="I1266" i="119"/>
  <c r="H1266" i="119"/>
  <c r="O1266" i="119" s="1"/>
  <c r="C1266" i="119"/>
  <c r="I1265" i="119"/>
  <c r="H1265" i="119"/>
  <c r="O1265" i="119" s="1"/>
  <c r="C1265" i="119"/>
  <c r="I1264" i="119"/>
  <c r="H1264" i="119"/>
  <c r="O1264" i="119" s="1"/>
  <c r="C1264" i="119"/>
  <c r="I1263" i="119"/>
  <c r="H1263" i="119"/>
  <c r="O1263" i="119" s="1"/>
  <c r="C1263" i="119"/>
  <c r="I1262" i="119"/>
  <c r="H1262" i="119"/>
  <c r="O1262" i="119" s="1"/>
  <c r="C1262" i="119"/>
  <c r="I1261" i="119"/>
  <c r="H1261" i="119"/>
  <c r="O1261" i="119" s="1"/>
  <c r="C1261" i="119"/>
  <c r="I1260" i="119"/>
  <c r="H1260" i="119"/>
  <c r="O1260" i="119" s="1"/>
  <c r="C1260" i="119"/>
  <c r="I1259" i="119"/>
  <c r="H1259" i="119"/>
  <c r="O1259" i="119" s="1"/>
  <c r="C1259" i="119"/>
  <c r="I1258" i="119"/>
  <c r="H1258" i="119"/>
  <c r="O1258" i="119" s="1"/>
  <c r="C1258" i="119"/>
  <c r="I1257" i="119"/>
  <c r="H1257" i="119"/>
  <c r="O1257" i="119" s="1"/>
  <c r="C1257" i="119"/>
  <c r="I1256" i="119"/>
  <c r="H1256" i="119"/>
  <c r="O1256" i="119" s="1"/>
  <c r="C1256" i="119"/>
  <c r="I1255" i="119"/>
  <c r="H1255" i="119"/>
  <c r="O1255" i="119" s="1"/>
  <c r="C1255" i="119"/>
  <c r="I1254" i="119"/>
  <c r="H1254" i="119"/>
  <c r="O1254" i="119" s="1"/>
  <c r="C1254" i="119"/>
  <c r="I1253" i="119"/>
  <c r="H1253" i="119"/>
  <c r="O1253" i="119" s="1"/>
  <c r="C1253" i="119"/>
  <c r="I1252" i="119"/>
  <c r="H1252" i="119"/>
  <c r="O1252" i="119" s="1"/>
  <c r="C1252" i="119"/>
  <c r="I1251" i="119"/>
  <c r="H1251" i="119"/>
  <c r="O1251" i="119" s="1"/>
  <c r="C1251" i="119"/>
  <c r="I1250" i="119"/>
  <c r="H1250" i="119"/>
  <c r="O1250" i="119" s="1"/>
  <c r="C1250" i="119"/>
  <c r="I1249" i="119"/>
  <c r="H1249" i="119"/>
  <c r="O1249" i="119" s="1"/>
  <c r="C1249" i="119"/>
  <c r="I1248" i="119"/>
  <c r="H1248" i="119"/>
  <c r="O1248" i="119" s="1"/>
  <c r="C1248" i="119"/>
  <c r="I1247" i="119"/>
  <c r="H1247" i="119"/>
  <c r="O1247" i="119" s="1"/>
  <c r="C1247" i="119"/>
  <c r="I1246" i="119"/>
  <c r="H1246" i="119"/>
  <c r="O1246" i="119" s="1"/>
  <c r="C1246" i="119"/>
  <c r="I1245" i="119"/>
  <c r="H1245" i="119"/>
  <c r="O1245" i="119" s="1"/>
  <c r="C1245" i="119"/>
  <c r="I1244" i="119"/>
  <c r="H1244" i="119"/>
  <c r="O1244" i="119" s="1"/>
  <c r="C1244" i="119"/>
  <c r="I1243" i="119"/>
  <c r="H1243" i="119"/>
  <c r="O1243" i="119" s="1"/>
  <c r="C1243" i="119"/>
  <c r="I1242" i="119"/>
  <c r="H1242" i="119"/>
  <c r="O1242" i="119" s="1"/>
  <c r="C1242" i="119"/>
  <c r="I1241" i="119"/>
  <c r="H1241" i="119"/>
  <c r="O1241" i="119" s="1"/>
  <c r="C1241" i="119"/>
  <c r="I1240" i="119"/>
  <c r="H1240" i="119"/>
  <c r="O1240" i="119" s="1"/>
  <c r="C1240" i="119"/>
  <c r="I1239" i="119"/>
  <c r="H1239" i="119"/>
  <c r="O1239" i="119" s="1"/>
  <c r="C1239" i="119"/>
  <c r="I1238" i="119"/>
  <c r="H1238" i="119"/>
  <c r="O1238" i="119" s="1"/>
  <c r="C1238" i="119"/>
  <c r="I1237" i="119"/>
  <c r="H1237" i="119"/>
  <c r="O1237" i="119" s="1"/>
  <c r="C1237" i="119"/>
  <c r="C1236" i="119"/>
  <c r="I1231" i="119"/>
  <c r="H1231" i="119"/>
  <c r="O1231" i="119" s="1"/>
  <c r="C1231" i="119"/>
  <c r="I1230" i="119"/>
  <c r="H1230" i="119"/>
  <c r="O1230" i="119" s="1"/>
  <c r="C1230" i="119"/>
  <c r="I1229" i="119"/>
  <c r="H1229" i="119"/>
  <c r="O1229" i="119" s="1"/>
  <c r="C1229" i="119"/>
  <c r="I1228" i="119"/>
  <c r="H1228" i="119"/>
  <c r="O1228" i="119" s="1"/>
  <c r="C1228" i="119"/>
  <c r="I1227" i="119"/>
  <c r="H1227" i="119"/>
  <c r="O1227" i="119" s="1"/>
  <c r="C1227" i="119"/>
  <c r="I1226" i="119"/>
  <c r="H1226" i="119"/>
  <c r="O1226" i="119" s="1"/>
  <c r="C1226" i="119"/>
  <c r="I1225" i="119"/>
  <c r="H1225" i="119"/>
  <c r="O1225" i="119" s="1"/>
  <c r="C1225" i="119"/>
  <c r="I1224" i="119"/>
  <c r="H1224" i="119"/>
  <c r="O1224" i="119" s="1"/>
  <c r="C1224" i="119"/>
  <c r="I1223" i="119"/>
  <c r="H1223" i="119"/>
  <c r="O1223" i="119" s="1"/>
  <c r="C1223" i="119"/>
  <c r="I1222" i="119"/>
  <c r="H1222" i="119"/>
  <c r="O1222" i="119" s="1"/>
  <c r="C1222" i="119"/>
  <c r="I1221" i="119"/>
  <c r="H1221" i="119"/>
  <c r="O1221" i="119" s="1"/>
  <c r="C1221" i="119"/>
  <c r="I1220" i="119"/>
  <c r="H1220" i="119"/>
  <c r="O1220" i="119" s="1"/>
  <c r="C1220" i="119"/>
  <c r="I1219" i="119"/>
  <c r="H1219" i="119"/>
  <c r="O1219" i="119" s="1"/>
  <c r="C1219" i="119"/>
  <c r="I1218" i="119"/>
  <c r="H1218" i="119"/>
  <c r="O1218" i="119" s="1"/>
  <c r="C1218" i="119"/>
  <c r="I1217" i="119"/>
  <c r="H1217" i="119"/>
  <c r="O1217" i="119" s="1"/>
  <c r="C1217" i="119"/>
  <c r="I1216" i="119"/>
  <c r="H1216" i="119"/>
  <c r="O1216" i="119" s="1"/>
  <c r="C1216" i="119"/>
  <c r="I1215" i="119"/>
  <c r="H1215" i="119"/>
  <c r="O1215" i="119" s="1"/>
  <c r="C1215" i="119"/>
  <c r="I1214" i="119"/>
  <c r="H1214" i="119"/>
  <c r="O1214" i="119" s="1"/>
  <c r="C1214" i="119"/>
  <c r="I1213" i="119"/>
  <c r="H1213" i="119"/>
  <c r="O1213" i="119" s="1"/>
  <c r="C1213" i="119"/>
  <c r="I1212" i="119"/>
  <c r="H1212" i="119"/>
  <c r="O1212" i="119" s="1"/>
  <c r="C1212" i="119"/>
  <c r="I1211" i="119"/>
  <c r="H1211" i="119"/>
  <c r="O1211" i="119" s="1"/>
  <c r="C1211" i="119"/>
  <c r="I1210" i="119"/>
  <c r="H1210" i="119"/>
  <c r="O1210" i="119" s="1"/>
  <c r="C1210" i="119"/>
  <c r="I1209" i="119"/>
  <c r="H1209" i="119"/>
  <c r="O1209" i="119" s="1"/>
  <c r="C1209" i="119"/>
  <c r="I1208" i="119"/>
  <c r="H1208" i="119"/>
  <c r="O1208" i="119" s="1"/>
  <c r="C1208" i="119"/>
  <c r="I1207" i="119"/>
  <c r="H1207" i="119"/>
  <c r="O1207" i="119" s="1"/>
  <c r="C1207" i="119"/>
  <c r="I1206" i="119"/>
  <c r="H1206" i="119"/>
  <c r="O1206" i="119" s="1"/>
  <c r="C1206" i="119"/>
  <c r="I1205" i="119"/>
  <c r="H1205" i="119"/>
  <c r="O1205" i="119" s="1"/>
  <c r="C1205" i="119"/>
  <c r="I1204" i="119"/>
  <c r="H1204" i="119"/>
  <c r="O1204" i="119" s="1"/>
  <c r="C1204" i="119"/>
  <c r="I1203" i="119"/>
  <c r="H1203" i="119"/>
  <c r="O1203" i="119" s="1"/>
  <c r="C1203" i="119"/>
  <c r="I1202" i="119"/>
  <c r="H1202" i="119"/>
  <c r="O1202" i="119" s="1"/>
  <c r="C1202" i="119"/>
  <c r="I1201" i="119"/>
  <c r="H1201" i="119"/>
  <c r="O1201" i="119" s="1"/>
  <c r="C1201" i="119"/>
  <c r="I1200" i="119"/>
  <c r="H1200" i="119"/>
  <c r="O1200" i="119" s="1"/>
  <c r="C1200" i="119"/>
  <c r="I1199" i="119"/>
  <c r="H1199" i="119"/>
  <c r="O1199" i="119" s="1"/>
  <c r="C1199" i="119"/>
  <c r="I1198" i="119"/>
  <c r="H1198" i="119"/>
  <c r="O1198" i="119" s="1"/>
  <c r="C1198" i="119"/>
  <c r="I1197" i="119"/>
  <c r="H1197" i="119"/>
  <c r="O1197" i="119" s="1"/>
  <c r="C1197" i="119"/>
  <c r="I1196" i="119"/>
  <c r="H1196" i="119"/>
  <c r="O1196" i="119" s="1"/>
  <c r="C1196" i="119"/>
  <c r="I1195" i="119"/>
  <c r="H1195" i="119"/>
  <c r="O1195" i="119" s="1"/>
  <c r="C1195" i="119"/>
  <c r="I1194" i="119"/>
  <c r="H1194" i="119"/>
  <c r="O1194" i="119" s="1"/>
  <c r="C1194" i="119"/>
  <c r="I1193" i="119"/>
  <c r="H1193" i="119"/>
  <c r="O1193" i="119" s="1"/>
  <c r="C1193" i="119"/>
  <c r="I1192" i="119"/>
  <c r="H1192" i="119"/>
  <c r="O1192" i="119" s="1"/>
  <c r="C1192" i="119"/>
  <c r="C1191" i="119"/>
  <c r="I1186" i="119"/>
  <c r="H1186" i="119"/>
  <c r="O1186" i="119" s="1"/>
  <c r="C1186" i="119"/>
  <c r="I1185" i="119"/>
  <c r="H1185" i="119"/>
  <c r="O1185" i="119" s="1"/>
  <c r="C1185" i="119"/>
  <c r="I1184" i="119"/>
  <c r="H1184" i="119"/>
  <c r="O1184" i="119" s="1"/>
  <c r="C1184" i="119"/>
  <c r="I1183" i="119"/>
  <c r="H1183" i="119"/>
  <c r="O1183" i="119" s="1"/>
  <c r="C1183" i="119"/>
  <c r="I1182" i="119"/>
  <c r="H1182" i="119"/>
  <c r="O1182" i="119" s="1"/>
  <c r="C1182" i="119"/>
  <c r="I1181" i="119"/>
  <c r="H1181" i="119"/>
  <c r="O1181" i="119" s="1"/>
  <c r="C1181" i="119"/>
  <c r="I1180" i="119"/>
  <c r="H1180" i="119"/>
  <c r="O1180" i="119" s="1"/>
  <c r="C1180" i="119"/>
  <c r="I1179" i="119"/>
  <c r="H1179" i="119"/>
  <c r="O1179" i="119" s="1"/>
  <c r="C1179" i="119"/>
  <c r="I1178" i="119"/>
  <c r="H1178" i="119"/>
  <c r="O1178" i="119" s="1"/>
  <c r="C1178" i="119"/>
  <c r="I1177" i="119"/>
  <c r="H1177" i="119"/>
  <c r="O1177" i="119" s="1"/>
  <c r="C1177" i="119"/>
  <c r="I1176" i="119"/>
  <c r="H1176" i="119"/>
  <c r="O1176" i="119" s="1"/>
  <c r="C1176" i="119"/>
  <c r="I1175" i="119"/>
  <c r="H1175" i="119"/>
  <c r="O1175" i="119" s="1"/>
  <c r="C1175" i="119"/>
  <c r="I1174" i="119"/>
  <c r="H1174" i="119"/>
  <c r="O1174" i="119" s="1"/>
  <c r="C1174" i="119"/>
  <c r="I1173" i="119"/>
  <c r="H1173" i="119"/>
  <c r="O1173" i="119" s="1"/>
  <c r="C1173" i="119"/>
  <c r="I1172" i="119"/>
  <c r="H1172" i="119"/>
  <c r="O1172" i="119" s="1"/>
  <c r="C1172" i="119"/>
  <c r="I1171" i="119"/>
  <c r="H1171" i="119"/>
  <c r="O1171" i="119" s="1"/>
  <c r="C1171" i="119"/>
  <c r="I1170" i="119"/>
  <c r="H1170" i="119"/>
  <c r="O1170" i="119" s="1"/>
  <c r="C1170" i="119"/>
  <c r="I1169" i="119"/>
  <c r="H1169" i="119"/>
  <c r="O1169" i="119" s="1"/>
  <c r="C1169" i="119"/>
  <c r="I1168" i="119"/>
  <c r="H1168" i="119"/>
  <c r="O1168" i="119" s="1"/>
  <c r="C1168" i="119"/>
  <c r="I1167" i="119"/>
  <c r="H1167" i="119"/>
  <c r="O1167" i="119" s="1"/>
  <c r="C1167" i="119"/>
  <c r="I1166" i="119"/>
  <c r="H1166" i="119"/>
  <c r="O1166" i="119" s="1"/>
  <c r="C1166" i="119"/>
  <c r="I1165" i="119"/>
  <c r="H1165" i="119"/>
  <c r="O1165" i="119" s="1"/>
  <c r="C1165" i="119"/>
  <c r="I1164" i="119"/>
  <c r="H1164" i="119"/>
  <c r="O1164" i="119" s="1"/>
  <c r="C1164" i="119"/>
  <c r="I1163" i="119"/>
  <c r="H1163" i="119"/>
  <c r="O1163" i="119" s="1"/>
  <c r="C1163" i="119"/>
  <c r="I1162" i="119"/>
  <c r="H1162" i="119"/>
  <c r="O1162" i="119" s="1"/>
  <c r="C1162" i="119"/>
  <c r="I1161" i="119"/>
  <c r="H1161" i="119"/>
  <c r="O1161" i="119" s="1"/>
  <c r="C1161" i="119"/>
  <c r="I1160" i="119"/>
  <c r="H1160" i="119"/>
  <c r="O1160" i="119" s="1"/>
  <c r="C1160" i="119"/>
  <c r="I1159" i="119"/>
  <c r="H1159" i="119"/>
  <c r="O1159" i="119" s="1"/>
  <c r="C1159" i="119"/>
  <c r="I1158" i="119"/>
  <c r="H1158" i="119"/>
  <c r="O1158" i="119" s="1"/>
  <c r="C1158" i="119"/>
  <c r="I1157" i="119"/>
  <c r="H1157" i="119"/>
  <c r="O1157" i="119" s="1"/>
  <c r="C1157" i="119"/>
  <c r="I1156" i="119"/>
  <c r="H1156" i="119"/>
  <c r="O1156" i="119" s="1"/>
  <c r="C1156" i="119"/>
  <c r="I1155" i="119"/>
  <c r="H1155" i="119"/>
  <c r="O1155" i="119" s="1"/>
  <c r="C1155" i="119"/>
  <c r="I1154" i="119"/>
  <c r="H1154" i="119"/>
  <c r="O1154" i="119" s="1"/>
  <c r="C1154" i="119"/>
  <c r="I1153" i="119"/>
  <c r="H1153" i="119"/>
  <c r="O1153" i="119" s="1"/>
  <c r="C1153" i="119"/>
  <c r="I1152" i="119"/>
  <c r="H1152" i="119"/>
  <c r="O1152" i="119" s="1"/>
  <c r="C1152" i="119"/>
  <c r="I1151" i="119"/>
  <c r="H1151" i="119"/>
  <c r="O1151" i="119" s="1"/>
  <c r="C1151" i="119"/>
  <c r="I1150" i="119"/>
  <c r="H1150" i="119"/>
  <c r="O1150" i="119" s="1"/>
  <c r="C1150" i="119"/>
  <c r="I1149" i="119"/>
  <c r="H1149" i="119"/>
  <c r="O1149" i="119" s="1"/>
  <c r="C1149" i="119"/>
  <c r="I1148" i="119"/>
  <c r="H1148" i="119"/>
  <c r="O1148" i="119" s="1"/>
  <c r="C1148" i="119"/>
  <c r="I1147" i="119"/>
  <c r="H1147" i="119"/>
  <c r="O1147" i="119" s="1"/>
  <c r="C1147" i="119"/>
  <c r="C1146" i="119"/>
  <c r="I1141" i="119"/>
  <c r="H1141" i="119"/>
  <c r="O1141" i="119" s="1"/>
  <c r="C1141" i="119"/>
  <c r="I1140" i="119"/>
  <c r="H1140" i="119"/>
  <c r="O1140" i="119" s="1"/>
  <c r="C1140" i="119"/>
  <c r="I1139" i="119"/>
  <c r="H1139" i="119"/>
  <c r="O1139" i="119" s="1"/>
  <c r="C1139" i="119"/>
  <c r="I1138" i="119"/>
  <c r="H1138" i="119"/>
  <c r="O1138" i="119" s="1"/>
  <c r="C1138" i="119"/>
  <c r="I1137" i="119"/>
  <c r="H1137" i="119"/>
  <c r="O1137" i="119" s="1"/>
  <c r="C1137" i="119"/>
  <c r="I1136" i="119"/>
  <c r="H1136" i="119"/>
  <c r="O1136" i="119" s="1"/>
  <c r="C1136" i="119"/>
  <c r="I1135" i="119"/>
  <c r="H1135" i="119"/>
  <c r="O1135" i="119" s="1"/>
  <c r="C1135" i="119"/>
  <c r="I1134" i="119"/>
  <c r="H1134" i="119"/>
  <c r="O1134" i="119" s="1"/>
  <c r="C1134" i="119"/>
  <c r="I1133" i="119"/>
  <c r="H1133" i="119"/>
  <c r="O1133" i="119" s="1"/>
  <c r="C1133" i="119"/>
  <c r="I1132" i="119"/>
  <c r="H1132" i="119"/>
  <c r="O1132" i="119" s="1"/>
  <c r="C1132" i="119"/>
  <c r="I1131" i="119"/>
  <c r="H1131" i="119"/>
  <c r="O1131" i="119" s="1"/>
  <c r="C1131" i="119"/>
  <c r="I1130" i="119"/>
  <c r="H1130" i="119"/>
  <c r="O1130" i="119" s="1"/>
  <c r="C1130" i="119"/>
  <c r="I1129" i="119"/>
  <c r="H1129" i="119"/>
  <c r="O1129" i="119" s="1"/>
  <c r="C1129" i="119"/>
  <c r="I1128" i="119"/>
  <c r="H1128" i="119"/>
  <c r="O1128" i="119" s="1"/>
  <c r="C1128" i="119"/>
  <c r="I1127" i="119"/>
  <c r="H1127" i="119"/>
  <c r="O1127" i="119" s="1"/>
  <c r="C1127" i="119"/>
  <c r="I1126" i="119"/>
  <c r="H1126" i="119"/>
  <c r="O1126" i="119" s="1"/>
  <c r="C1126" i="119"/>
  <c r="I1125" i="119"/>
  <c r="H1125" i="119"/>
  <c r="O1125" i="119" s="1"/>
  <c r="C1125" i="119"/>
  <c r="I1124" i="119"/>
  <c r="H1124" i="119"/>
  <c r="O1124" i="119" s="1"/>
  <c r="C1124" i="119"/>
  <c r="I1123" i="119"/>
  <c r="H1123" i="119"/>
  <c r="O1123" i="119" s="1"/>
  <c r="C1123" i="119"/>
  <c r="I1122" i="119"/>
  <c r="H1122" i="119"/>
  <c r="O1122" i="119" s="1"/>
  <c r="C1122" i="119"/>
  <c r="I1121" i="119"/>
  <c r="H1121" i="119"/>
  <c r="O1121" i="119" s="1"/>
  <c r="C1121" i="119"/>
  <c r="I1120" i="119"/>
  <c r="H1120" i="119"/>
  <c r="O1120" i="119" s="1"/>
  <c r="C1120" i="119"/>
  <c r="I1119" i="119"/>
  <c r="H1119" i="119"/>
  <c r="O1119" i="119" s="1"/>
  <c r="C1119" i="119"/>
  <c r="I1118" i="119"/>
  <c r="H1118" i="119"/>
  <c r="O1118" i="119" s="1"/>
  <c r="C1118" i="119"/>
  <c r="I1117" i="119"/>
  <c r="H1117" i="119"/>
  <c r="O1117" i="119" s="1"/>
  <c r="C1117" i="119"/>
  <c r="I1116" i="119"/>
  <c r="H1116" i="119"/>
  <c r="O1116" i="119" s="1"/>
  <c r="C1116" i="119"/>
  <c r="I1115" i="119"/>
  <c r="H1115" i="119"/>
  <c r="O1115" i="119" s="1"/>
  <c r="C1115" i="119"/>
  <c r="I1114" i="119"/>
  <c r="H1114" i="119"/>
  <c r="O1114" i="119" s="1"/>
  <c r="C1114" i="119"/>
  <c r="I1113" i="119"/>
  <c r="H1113" i="119"/>
  <c r="O1113" i="119" s="1"/>
  <c r="C1113" i="119"/>
  <c r="I1112" i="119"/>
  <c r="H1112" i="119"/>
  <c r="O1112" i="119" s="1"/>
  <c r="C1112" i="119"/>
  <c r="I1111" i="119"/>
  <c r="H1111" i="119"/>
  <c r="O1111" i="119" s="1"/>
  <c r="C1111" i="119"/>
  <c r="I1110" i="119"/>
  <c r="H1110" i="119"/>
  <c r="O1110" i="119" s="1"/>
  <c r="C1110" i="119"/>
  <c r="I1109" i="119"/>
  <c r="H1109" i="119"/>
  <c r="O1109" i="119" s="1"/>
  <c r="C1109" i="119"/>
  <c r="I1108" i="119"/>
  <c r="H1108" i="119"/>
  <c r="O1108" i="119" s="1"/>
  <c r="C1108" i="119"/>
  <c r="I1107" i="119"/>
  <c r="H1107" i="119"/>
  <c r="O1107" i="119" s="1"/>
  <c r="C1107" i="119"/>
  <c r="I1106" i="119"/>
  <c r="H1106" i="119"/>
  <c r="O1106" i="119" s="1"/>
  <c r="C1106" i="119"/>
  <c r="I1105" i="119"/>
  <c r="H1105" i="119"/>
  <c r="O1105" i="119" s="1"/>
  <c r="C1105" i="119"/>
  <c r="I1104" i="119"/>
  <c r="H1104" i="119"/>
  <c r="O1104" i="119" s="1"/>
  <c r="C1104" i="119"/>
  <c r="I1103" i="119"/>
  <c r="H1103" i="119"/>
  <c r="O1103" i="119" s="1"/>
  <c r="C1103" i="119"/>
  <c r="I1102" i="119"/>
  <c r="H1102" i="119"/>
  <c r="O1102" i="119" s="1"/>
  <c r="C1102" i="119"/>
  <c r="C1101" i="119"/>
  <c r="I1096" i="119"/>
  <c r="H1096" i="119"/>
  <c r="O1096" i="119" s="1"/>
  <c r="C1096" i="119"/>
  <c r="I1095" i="119"/>
  <c r="H1095" i="119"/>
  <c r="O1095" i="119" s="1"/>
  <c r="C1095" i="119"/>
  <c r="I1094" i="119"/>
  <c r="H1094" i="119"/>
  <c r="O1094" i="119" s="1"/>
  <c r="C1094" i="119"/>
  <c r="I1093" i="119"/>
  <c r="H1093" i="119"/>
  <c r="O1093" i="119" s="1"/>
  <c r="C1093" i="119"/>
  <c r="I1092" i="119"/>
  <c r="H1092" i="119"/>
  <c r="O1092" i="119" s="1"/>
  <c r="C1092" i="119"/>
  <c r="I1091" i="119"/>
  <c r="H1091" i="119"/>
  <c r="O1091" i="119" s="1"/>
  <c r="C1091" i="119"/>
  <c r="I1090" i="119"/>
  <c r="H1090" i="119"/>
  <c r="O1090" i="119" s="1"/>
  <c r="C1090" i="119"/>
  <c r="I1089" i="119"/>
  <c r="H1089" i="119"/>
  <c r="O1089" i="119" s="1"/>
  <c r="C1089" i="119"/>
  <c r="I1088" i="119"/>
  <c r="H1088" i="119"/>
  <c r="O1088" i="119" s="1"/>
  <c r="C1088" i="119"/>
  <c r="I1087" i="119"/>
  <c r="H1087" i="119"/>
  <c r="O1087" i="119" s="1"/>
  <c r="C1087" i="119"/>
  <c r="I1086" i="119"/>
  <c r="H1086" i="119"/>
  <c r="O1086" i="119" s="1"/>
  <c r="C1086" i="119"/>
  <c r="I1085" i="119"/>
  <c r="H1085" i="119"/>
  <c r="O1085" i="119" s="1"/>
  <c r="C1085" i="119"/>
  <c r="I1084" i="119"/>
  <c r="H1084" i="119"/>
  <c r="O1084" i="119" s="1"/>
  <c r="C1084" i="119"/>
  <c r="I1083" i="119"/>
  <c r="H1083" i="119"/>
  <c r="O1083" i="119" s="1"/>
  <c r="C1083" i="119"/>
  <c r="I1082" i="119"/>
  <c r="H1082" i="119"/>
  <c r="O1082" i="119" s="1"/>
  <c r="C1082" i="119"/>
  <c r="I1081" i="119"/>
  <c r="H1081" i="119"/>
  <c r="O1081" i="119" s="1"/>
  <c r="C1081" i="119"/>
  <c r="I1080" i="119"/>
  <c r="H1080" i="119"/>
  <c r="O1080" i="119" s="1"/>
  <c r="C1080" i="119"/>
  <c r="I1079" i="119"/>
  <c r="H1079" i="119"/>
  <c r="O1079" i="119" s="1"/>
  <c r="C1079" i="119"/>
  <c r="I1078" i="119"/>
  <c r="H1078" i="119"/>
  <c r="O1078" i="119" s="1"/>
  <c r="C1078" i="119"/>
  <c r="I1077" i="119"/>
  <c r="H1077" i="119"/>
  <c r="O1077" i="119" s="1"/>
  <c r="C1077" i="119"/>
  <c r="I1076" i="119"/>
  <c r="H1076" i="119"/>
  <c r="O1076" i="119" s="1"/>
  <c r="C1076" i="119"/>
  <c r="I1075" i="119"/>
  <c r="H1075" i="119"/>
  <c r="O1075" i="119" s="1"/>
  <c r="C1075" i="119"/>
  <c r="I1074" i="119"/>
  <c r="H1074" i="119"/>
  <c r="O1074" i="119" s="1"/>
  <c r="C1074" i="119"/>
  <c r="I1073" i="119"/>
  <c r="H1073" i="119"/>
  <c r="O1073" i="119" s="1"/>
  <c r="C1073" i="119"/>
  <c r="I1072" i="119"/>
  <c r="H1072" i="119"/>
  <c r="O1072" i="119" s="1"/>
  <c r="C1072" i="119"/>
  <c r="I1071" i="119"/>
  <c r="H1071" i="119"/>
  <c r="O1071" i="119" s="1"/>
  <c r="C1071" i="119"/>
  <c r="I1070" i="119"/>
  <c r="H1070" i="119"/>
  <c r="O1070" i="119" s="1"/>
  <c r="C1070" i="119"/>
  <c r="I1069" i="119"/>
  <c r="H1069" i="119"/>
  <c r="O1069" i="119" s="1"/>
  <c r="C1069" i="119"/>
  <c r="I1068" i="119"/>
  <c r="H1068" i="119"/>
  <c r="O1068" i="119" s="1"/>
  <c r="C1068" i="119"/>
  <c r="I1067" i="119"/>
  <c r="H1067" i="119"/>
  <c r="O1067" i="119" s="1"/>
  <c r="C1067" i="119"/>
  <c r="I1066" i="119"/>
  <c r="H1066" i="119"/>
  <c r="O1066" i="119" s="1"/>
  <c r="C1066" i="119"/>
  <c r="I1065" i="119"/>
  <c r="H1065" i="119"/>
  <c r="O1065" i="119" s="1"/>
  <c r="C1065" i="119"/>
  <c r="I1064" i="119"/>
  <c r="H1064" i="119"/>
  <c r="O1064" i="119" s="1"/>
  <c r="C1064" i="119"/>
  <c r="I1063" i="119"/>
  <c r="H1063" i="119"/>
  <c r="O1063" i="119" s="1"/>
  <c r="C1063" i="119"/>
  <c r="I1062" i="119"/>
  <c r="H1062" i="119"/>
  <c r="O1062" i="119" s="1"/>
  <c r="C1062" i="119"/>
  <c r="I1061" i="119"/>
  <c r="H1061" i="119"/>
  <c r="O1061" i="119" s="1"/>
  <c r="C1061" i="119"/>
  <c r="I1060" i="119"/>
  <c r="H1060" i="119"/>
  <c r="O1060" i="119" s="1"/>
  <c r="C1060" i="119"/>
  <c r="I1059" i="119"/>
  <c r="H1059" i="119"/>
  <c r="O1059" i="119" s="1"/>
  <c r="C1059" i="119"/>
  <c r="I1058" i="119"/>
  <c r="H1058" i="119"/>
  <c r="O1058" i="119" s="1"/>
  <c r="C1058" i="119"/>
  <c r="I1057" i="119"/>
  <c r="H1057" i="119"/>
  <c r="C1057" i="119"/>
  <c r="C1056" i="119"/>
  <c r="I1051" i="119"/>
  <c r="H1051" i="119"/>
  <c r="O1051" i="119" s="1"/>
  <c r="C1051" i="119"/>
  <c r="I1050" i="119"/>
  <c r="H1050" i="119"/>
  <c r="O1050" i="119" s="1"/>
  <c r="C1050" i="119"/>
  <c r="I1049" i="119"/>
  <c r="H1049" i="119"/>
  <c r="O1049" i="119" s="1"/>
  <c r="C1049" i="119"/>
  <c r="I1048" i="119"/>
  <c r="H1048" i="119"/>
  <c r="O1048" i="119" s="1"/>
  <c r="C1048" i="119"/>
  <c r="I1047" i="119"/>
  <c r="H1047" i="119"/>
  <c r="O1047" i="119" s="1"/>
  <c r="C1047" i="119"/>
  <c r="I1046" i="119"/>
  <c r="H1046" i="119"/>
  <c r="O1046" i="119" s="1"/>
  <c r="C1046" i="119"/>
  <c r="I1045" i="119"/>
  <c r="H1045" i="119"/>
  <c r="O1045" i="119" s="1"/>
  <c r="C1045" i="119"/>
  <c r="I1044" i="119"/>
  <c r="H1044" i="119"/>
  <c r="O1044" i="119" s="1"/>
  <c r="C1044" i="119"/>
  <c r="I1043" i="119"/>
  <c r="H1043" i="119"/>
  <c r="O1043" i="119" s="1"/>
  <c r="C1043" i="119"/>
  <c r="I1042" i="119"/>
  <c r="H1042" i="119"/>
  <c r="O1042" i="119" s="1"/>
  <c r="C1042" i="119"/>
  <c r="I1041" i="119"/>
  <c r="H1041" i="119"/>
  <c r="O1041" i="119" s="1"/>
  <c r="C1041" i="119"/>
  <c r="I1040" i="119"/>
  <c r="H1040" i="119"/>
  <c r="O1040" i="119" s="1"/>
  <c r="C1040" i="119"/>
  <c r="I1039" i="119"/>
  <c r="H1039" i="119"/>
  <c r="O1039" i="119" s="1"/>
  <c r="C1039" i="119"/>
  <c r="I1038" i="119"/>
  <c r="H1038" i="119"/>
  <c r="O1038" i="119" s="1"/>
  <c r="C1038" i="119"/>
  <c r="I1037" i="119"/>
  <c r="H1037" i="119"/>
  <c r="O1037" i="119" s="1"/>
  <c r="C1037" i="119"/>
  <c r="I1036" i="119"/>
  <c r="H1036" i="119"/>
  <c r="O1036" i="119" s="1"/>
  <c r="C1036" i="119"/>
  <c r="I1035" i="119"/>
  <c r="H1035" i="119"/>
  <c r="O1035" i="119" s="1"/>
  <c r="C1035" i="119"/>
  <c r="I1034" i="119"/>
  <c r="H1034" i="119"/>
  <c r="O1034" i="119" s="1"/>
  <c r="C1034" i="119"/>
  <c r="I1033" i="119"/>
  <c r="H1033" i="119"/>
  <c r="O1033" i="119" s="1"/>
  <c r="C1033" i="119"/>
  <c r="I1032" i="119"/>
  <c r="H1032" i="119"/>
  <c r="O1032" i="119" s="1"/>
  <c r="C1032" i="119"/>
  <c r="I1031" i="119"/>
  <c r="H1031" i="119"/>
  <c r="O1031" i="119" s="1"/>
  <c r="C1031" i="119"/>
  <c r="I1030" i="119"/>
  <c r="H1030" i="119"/>
  <c r="O1030" i="119" s="1"/>
  <c r="C1030" i="119"/>
  <c r="I1029" i="119"/>
  <c r="H1029" i="119"/>
  <c r="O1029" i="119" s="1"/>
  <c r="C1029" i="119"/>
  <c r="I1028" i="119"/>
  <c r="H1028" i="119"/>
  <c r="O1028" i="119" s="1"/>
  <c r="C1028" i="119"/>
  <c r="I1027" i="119"/>
  <c r="H1027" i="119"/>
  <c r="O1027" i="119" s="1"/>
  <c r="C1027" i="119"/>
  <c r="I1026" i="119"/>
  <c r="H1026" i="119"/>
  <c r="O1026" i="119" s="1"/>
  <c r="C1026" i="119"/>
  <c r="I1025" i="119"/>
  <c r="H1025" i="119"/>
  <c r="O1025" i="119" s="1"/>
  <c r="C1025" i="119"/>
  <c r="I1024" i="119"/>
  <c r="H1024" i="119"/>
  <c r="O1024" i="119" s="1"/>
  <c r="C1024" i="119"/>
  <c r="I1023" i="119"/>
  <c r="H1023" i="119"/>
  <c r="O1023" i="119" s="1"/>
  <c r="C1023" i="119"/>
  <c r="I1022" i="119"/>
  <c r="H1022" i="119"/>
  <c r="O1022" i="119" s="1"/>
  <c r="C1022" i="119"/>
  <c r="I1021" i="119"/>
  <c r="H1021" i="119"/>
  <c r="O1021" i="119" s="1"/>
  <c r="C1021" i="119"/>
  <c r="I1020" i="119"/>
  <c r="H1020" i="119"/>
  <c r="O1020" i="119" s="1"/>
  <c r="C1020" i="119"/>
  <c r="I1019" i="119"/>
  <c r="H1019" i="119"/>
  <c r="O1019" i="119" s="1"/>
  <c r="C1019" i="119"/>
  <c r="I1018" i="119"/>
  <c r="H1018" i="119"/>
  <c r="O1018" i="119" s="1"/>
  <c r="C1018" i="119"/>
  <c r="I1017" i="119"/>
  <c r="H1017" i="119"/>
  <c r="O1017" i="119" s="1"/>
  <c r="C1017" i="119"/>
  <c r="I1016" i="119"/>
  <c r="H1016" i="119"/>
  <c r="O1016" i="119" s="1"/>
  <c r="C1016" i="119"/>
  <c r="I1015" i="119"/>
  <c r="H1015" i="119"/>
  <c r="O1015" i="119" s="1"/>
  <c r="C1015" i="119"/>
  <c r="I1014" i="119"/>
  <c r="H1014" i="119"/>
  <c r="O1014" i="119" s="1"/>
  <c r="C1014" i="119"/>
  <c r="I1013" i="119"/>
  <c r="H1013" i="119"/>
  <c r="O1013" i="119" s="1"/>
  <c r="C1013" i="119"/>
  <c r="I1012" i="119"/>
  <c r="H1012" i="119"/>
  <c r="O1012" i="119" s="1"/>
  <c r="C1012" i="119"/>
  <c r="H1011" i="119"/>
  <c r="O1011" i="119" s="1"/>
  <c r="C1011" i="119"/>
  <c r="I1006" i="119"/>
  <c r="H1006" i="119"/>
  <c r="O1006" i="119" s="1"/>
  <c r="C1006" i="119"/>
  <c r="I1005" i="119"/>
  <c r="H1005" i="119"/>
  <c r="O1005" i="119" s="1"/>
  <c r="C1005" i="119"/>
  <c r="I1004" i="119"/>
  <c r="H1004" i="119"/>
  <c r="O1004" i="119" s="1"/>
  <c r="C1004" i="119"/>
  <c r="I1003" i="119"/>
  <c r="H1003" i="119"/>
  <c r="O1003" i="119" s="1"/>
  <c r="C1003" i="119"/>
  <c r="I1002" i="119"/>
  <c r="H1002" i="119"/>
  <c r="O1002" i="119" s="1"/>
  <c r="C1002" i="119"/>
  <c r="I1001" i="119"/>
  <c r="H1001" i="119"/>
  <c r="O1001" i="119" s="1"/>
  <c r="C1001" i="119"/>
  <c r="I1000" i="119"/>
  <c r="H1000" i="119"/>
  <c r="O1000" i="119" s="1"/>
  <c r="C1000" i="119"/>
  <c r="I999" i="119"/>
  <c r="H999" i="119"/>
  <c r="O999" i="119" s="1"/>
  <c r="C999" i="119"/>
  <c r="I998" i="119"/>
  <c r="H998" i="119"/>
  <c r="O998" i="119" s="1"/>
  <c r="C998" i="119"/>
  <c r="I997" i="119"/>
  <c r="H997" i="119"/>
  <c r="O997" i="119" s="1"/>
  <c r="C997" i="119"/>
  <c r="I996" i="119"/>
  <c r="H996" i="119"/>
  <c r="O996" i="119" s="1"/>
  <c r="C996" i="119"/>
  <c r="I995" i="119"/>
  <c r="H995" i="119"/>
  <c r="O995" i="119" s="1"/>
  <c r="C995" i="119"/>
  <c r="I994" i="119"/>
  <c r="H994" i="119"/>
  <c r="O994" i="119" s="1"/>
  <c r="C994" i="119"/>
  <c r="I993" i="119"/>
  <c r="H993" i="119"/>
  <c r="O993" i="119" s="1"/>
  <c r="C993" i="119"/>
  <c r="I992" i="119"/>
  <c r="H992" i="119"/>
  <c r="O992" i="119" s="1"/>
  <c r="C992" i="119"/>
  <c r="I991" i="119"/>
  <c r="H991" i="119"/>
  <c r="O991" i="119" s="1"/>
  <c r="C991" i="119"/>
  <c r="I990" i="119"/>
  <c r="H990" i="119"/>
  <c r="O990" i="119" s="1"/>
  <c r="C990" i="119"/>
  <c r="I989" i="119"/>
  <c r="H989" i="119"/>
  <c r="O989" i="119" s="1"/>
  <c r="C989" i="119"/>
  <c r="I988" i="119"/>
  <c r="H988" i="119"/>
  <c r="O988" i="119" s="1"/>
  <c r="C988" i="119"/>
  <c r="I987" i="119"/>
  <c r="H987" i="119"/>
  <c r="O987" i="119" s="1"/>
  <c r="C987" i="119"/>
  <c r="I986" i="119"/>
  <c r="H986" i="119"/>
  <c r="O986" i="119" s="1"/>
  <c r="C986" i="119"/>
  <c r="I985" i="119"/>
  <c r="H985" i="119"/>
  <c r="O985" i="119" s="1"/>
  <c r="C985" i="119"/>
  <c r="I984" i="119"/>
  <c r="H984" i="119"/>
  <c r="O984" i="119" s="1"/>
  <c r="C984" i="119"/>
  <c r="I983" i="119"/>
  <c r="H983" i="119"/>
  <c r="O983" i="119" s="1"/>
  <c r="C983" i="119"/>
  <c r="I982" i="119"/>
  <c r="H982" i="119"/>
  <c r="O982" i="119" s="1"/>
  <c r="C982" i="119"/>
  <c r="I981" i="119"/>
  <c r="H981" i="119"/>
  <c r="O981" i="119" s="1"/>
  <c r="C981" i="119"/>
  <c r="I980" i="119"/>
  <c r="H980" i="119"/>
  <c r="O980" i="119" s="1"/>
  <c r="C980" i="119"/>
  <c r="I979" i="119"/>
  <c r="H979" i="119"/>
  <c r="O979" i="119" s="1"/>
  <c r="C979" i="119"/>
  <c r="I978" i="119"/>
  <c r="H978" i="119"/>
  <c r="O978" i="119" s="1"/>
  <c r="C978" i="119"/>
  <c r="I977" i="119"/>
  <c r="H977" i="119"/>
  <c r="O977" i="119" s="1"/>
  <c r="C977" i="119"/>
  <c r="I976" i="119"/>
  <c r="H976" i="119"/>
  <c r="O976" i="119" s="1"/>
  <c r="C976" i="119"/>
  <c r="I975" i="119"/>
  <c r="H975" i="119"/>
  <c r="O975" i="119" s="1"/>
  <c r="C975" i="119"/>
  <c r="I974" i="119"/>
  <c r="H974" i="119"/>
  <c r="O974" i="119" s="1"/>
  <c r="C974" i="119"/>
  <c r="I973" i="119"/>
  <c r="H973" i="119"/>
  <c r="O973" i="119" s="1"/>
  <c r="C973" i="119"/>
  <c r="I972" i="119"/>
  <c r="H972" i="119"/>
  <c r="O972" i="119" s="1"/>
  <c r="C972" i="119"/>
  <c r="I971" i="119"/>
  <c r="H971" i="119"/>
  <c r="O971" i="119" s="1"/>
  <c r="C971" i="119"/>
  <c r="I970" i="119"/>
  <c r="H970" i="119"/>
  <c r="O970" i="119" s="1"/>
  <c r="C970" i="119"/>
  <c r="I969" i="119"/>
  <c r="H969" i="119"/>
  <c r="O969" i="119" s="1"/>
  <c r="C969" i="119"/>
  <c r="I968" i="119"/>
  <c r="H968" i="119"/>
  <c r="O968" i="119" s="1"/>
  <c r="C968" i="119"/>
  <c r="I967" i="119"/>
  <c r="H967" i="119"/>
  <c r="O967" i="119" s="1"/>
  <c r="C967" i="119"/>
  <c r="C966" i="119"/>
  <c r="I961" i="119"/>
  <c r="H961" i="119"/>
  <c r="O961" i="119" s="1"/>
  <c r="C961" i="119"/>
  <c r="I960" i="119"/>
  <c r="H960" i="119"/>
  <c r="O960" i="119" s="1"/>
  <c r="C960" i="119"/>
  <c r="I959" i="119"/>
  <c r="H959" i="119"/>
  <c r="O959" i="119" s="1"/>
  <c r="C959" i="119"/>
  <c r="I958" i="119"/>
  <c r="H958" i="119"/>
  <c r="O958" i="119" s="1"/>
  <c r="C958" i="119"/>
  <c r="I957" i="119"/>
  <c r="H957" i="119"/>
  <c r="O957" i="119" s="1"/>
  <c r="C957" i="119"/>
  <c r="I956" i="119"/>
  <c r="H956" i="119"/>
  <c r="O956" i="119" s="1"/>
  <c r="C956" i="119"/>
  <c r="I955" i="119"/>
  <c r="H955" i="119"/>
  <c r="O955" i="119" s="1"/>
  <c r="C955" i="119"/>
  <c r="I954" i="119"/>
  <c r="H954" i="119"/>
  <c r="O954" i="119" s="1"/>
  <c r="C954" i="119"/>
  <c r="I953" i="119"/>
  <c r="H953" i="119"/>
  <c r="O953" i="119" s="1"/>
  <c r="C953" i="119"/>
  <c r="I952" i="119"/>
  <c r="H952" i="119"/>
  <c r="O952" i="119" s="1"/>
  <c r="C952" i="119"/>
  <c r="I951" i="119"/>
  <c r="H951" i="119"/>
  <c r="O951" i="119" s="1"/>
  <c r="C951" i="119"/>
  <c r="I950" i="119"/>
  <c r="H950" i="119"/>
  <c r="O950" i="119" s="1"/>
  <c r="C950" i="119"/>
  <c r="I949" i="119"/>
  <c r="H949" i="119"/>
  <c r="O949" i="119" s="1"/>
  <c r="C949" i="119"/>
  <c r="I948" i="119"/>
  <c r="H948" i="119"/>
  <c r="O948" i="119" s="1"/>
  <c r="C948" i="119"/>
  <c r="I947" i="119"/>
  <c r="H947" i="119"/>
  <c r="O947" i="119" s="1"/>
  <c r="C947" i="119"/>
  <c r="I946" i="119"/>
  <c r="H946" i="119"/>
  <c r="O946" i="119" s="1"/>
  <c r="C946" i="119"/>
  <c r="I945" i="119"/>
  <c r="H945" i="119"/>
  <c r="O945" i="119" s="1"/>
  <c r="C945" i="119"/>
  <c r="I944" i="119"/>
  <c r="H944" i="119"/>
  <c r="O944" i="119" s="1"/>
  <c r="C944" i="119"/>
  <c r="I943" i="119"/>
  <c r="H943" i="119"/>
  <c r="O943" i="119" s="1"/>
  <c r="C943" i="119"/>
  <c r="I942" i="119"/>
  <c r="H942" i="119"/>
  <c r="O942" i="119" s="1"/>
  <c r="C942" i="119"/>
  <c r="I941" i="119"/>
  <c r="H941" i="119"/>
  <c r="O941" i="119" s="1"/>
  <c r="C941" i="119"/>
  <c r="I940" i="119"/>
  <c r="H940" i="119"/>
  <c r="O940" i="119" s="1"/>
  <c r="C940" i="119"/>
  <c r="I939" i="119"/>
  <c r="H939" i="119"/>
  <c r="O939" i="119" s="1"/>
  <c r="C939" i="119"/>
  <c r="I938" i="119"/>
  <c r="H938" i="119"/>
  <c r="O938" i="119" s="1"/>
  <c r="C938" i="119"/>
  <c r="I937" i="119"/>
  <c r="H937" i="119"/>
  <c r="O937" i="119" s="1"/>
  <c r="C937" i="119"/>
  <c r="I936" i="119"/>
  <c r="H936" i="119"/>
  <c r="O936" i="119" s="1"/>
  <c r="C936" i="119"/>
  <c r="I935" i="119"/>
  <c r="H935" i="119"/>
  <c r="O935" i="119" s="1"/>
  <c r="C935" i="119"/>
  <c r="I934" i="119"/>
  <c r="H934" i="119"/>
  <c r="O934" i="119" s="1"/>
  <c r="C934" i="119"/>
  <c r="I933" i="119"/>
  <c r="H933" i="119"/>
  <c r="O933" i="119" s="1"/>
  <c r="C933" i="119"/>
  <c r="I932" i="119"/>
  <c r="H932" i="119"/>
  <c r="O932" i="119" s="1"/>
  <c r="C932" i="119"/>
  <c r="I931" i="119"/>
  <c r="H931" i="119"/>
  <c r="O931" i="119" s="1"/>
  <c r="C931" i="119"/>
  <c r="I930" i="119"/>
  <c r="H930" i="119"/>
  <c r="O930" i="119" s="1"/>
  <c r="C930" i="119"/>
  <c r="I929" i="119"/>
  <c r="H929" i="119"/>
  <c r="O929" i="119" s="1"/>
  <c r="C929" i="119"/>
  <c r="I928" i="119"/>
  <c r="H928" i="119"/>
  <c r="O928" i="119" s="1"/>
  <c r="C928" i="119"/>
  <c r="I927" i="119"/>
  <c r="H927" i="119"/>
  <c r="O927" i="119" s="1"/>
  <c r="C927" i="119"/>
  <c r="I926" i="119"/>
  <c r="H926" i="119"/>
  <c r="O926" i="119" s="1"/>
  <c r="C926" i="119"/>
  <c r="I925" i="119"/>
  <c r="H925" i="119"/>
  <c r="O925" i="119" s="1"/>
  <c r="C925" i="119"/>
  <c r="I924" i="119"/>
  <c r="H924" i="119"/>
  <c r="O924" i="119" s="1"/>
  <c r="C924" i="119"/>
  <c r="I923" i="119"/>
  <c r="H923" i="119"/>
  <c r="O923" i="119" s="1"/>
  <c r="C923" i="119"/>
  <c r="I922" i="119"/>
  <c r="H922" i="119"/>
  <c r="O922" i="119" s="1"/>
  <c r="C922" i="119"/>
  <c r="C921" i="119"/>
  <c r="I916" i="119"/>
  <c r="H916" i="119"/>
  <c r="O916" i="119" s="1"/>
  <c r="C916" i="119"/>
  <c r="I915" i="119"/>
  <c r="H915" i="119"/>
  <c r="O915" i="119" s="1"/>
  <c r="C915" i="119"/>
  <c r="I914" i="119"/>
  <c r="H914" i="119"/>
  <c r="O914" i="119" s="1"/>
  <c r="C914" i="119"/>
  <c r="I913" i="119"/>
  <c r="H913" i="119"/>
  <c r="O913" i="119" s="1"/>
  <c r="C913" i="119"/>
  <c r="I912" i="119"/>
  <c r="H912" i="119"/>
  <c r="O912" i="119" s="1"/>
  <c r="C912" i="119"/>
  <c r="I911" i="119"/>
  <c r="H911" i="119"/>
  <c r="O911" i="119" s="1"/>
  <c r="C911" i="119"/>
  <c r="I910" i="119"/>
  <c r="H910" i="119"/>
  <c r="O910" i="119" s="1"/>
  <c r="C910" i="119"/>
  <c r="I909" i="119"/>
  <c r="H909" i="119"/>
  <c r="O909" i="119" s="1"/>
  <c r="C909" i="119"/>
  <c r="I908" i="119"/>
  <c r="H908" i="119"/>
  <c r="O908" i="119" s="1"/>
  <c r="C908" i="119"/>
  <c r="I907" i="119"/>
  <c r="H907" i="119"/>
  <c r="O907" i="119" s="1"/>
  <c r="C907" i="119"/>
  <c r="I906" i="119"/>
  <c r="H906" i="119"/>
  <c r="O906" i="119" s="1"/>
  <c r="C906" i="119"/>
  <c r="I905" i="119"/>
  <c r="H905" i="119"/>
  <c r="O905" i="119" s="1"/>
  <c r="C905" i="119"/>
  <c r="I904" i="119"/>
  <c r="H904" i="119"/>
  <c r="O904" i="119" s="1"/>
  <c r="C904" i="119"/>
  <c r="I903" i="119"/>
  <c r="H903" i="119"/>
  <c r="O903" i="119" s="1"/>
  <c r="C903" i="119"/>
  <c r="I902" i="119"/>
  <c r="H902" i="119"/>
  <c r="O902" i="119" s="1"/>
  <c r="C902" i="119"/>
  <c r="I901" i="119"/>
  <c r="H901" i="119"/>
  <c r="O901" i="119" s="1"/>
  <c r="C901" i="119"/>
  <c r="I900" i="119"/>
  <c r="H900" i="119"/>
  <c r="O900" i="119" s="1"/>
  <c r="C900" i="119"/>
  <c r="I899" i="119"/>
  <c r="H899" i="119"/>
  <c r="O899" i="119" s="1"/>
  <c r="C899" i="119"/>
  <c r="I898" i="119"/>
  <c r="H898" i="119"/>
  <c r="O898" i="119" s="1"/>
  <c r="C898" i="119"/>
  <c r="I897" i="119"/>
  <c r="H897" i="119"/>
  <c r="O897" i="119" s="1"/>
  <c r="C897" i="119"/>
  <c r="I896" i="119"/>
  <c r="H896" i="119"/>
  <c r="O896" i="119" s="1"/>
  <c r="C896" i="119"/>
  <c r="I895" i="119"/>
  <c r="H895" i="119"/>
  <c r="O895" i="119" s="1"/>
  <c r="C895" i="119"/>
  <c r="I894" i="119"/>
  <c r="H894" i="119"/>
  <c r="O894" i="119" s="1"/>
  <c r="C894" i="119"/>
  <c r="I893" i="119"/>
  <c r="H893" i="119"/>
  <c r="O893" i="119" s="1"/>
  <c r="C893" i="119"/>
  <c r="I892" i="119"/>
  <c r="H892" i="119"/>
  <c r="O892" i="119" s="1"/>
  <c r="C892" i="119"/>
  <c r="I891" i="119"/>
  <c r="H891" i="119"/>
  <c r="O891" i="119" s="1"/>
  <c r="C891" i="119"/>
  <c r="I890" i="119"/>
  <c r="H890" i="119"/>
  <c r="O890" i="119" s="1"/>
  <c r="C890" i="119"/>
  <c r="I889" i="119"/>
  <c r="H889" i="119"/>
  <c r="O889" i="119" s="1"/>
  <c r="C889" i="119"/>
  <c r="I888" i="119"/>
  <c r="H888" i="119"/>
  <c r="O888" i="119" s="1"/>
  <c r="C888" i="119"/>
  <c r="I887" i="119"/>
  <c r="H887" i="119"/>
  <c r="O887" i="119" s="1"/>
  <c r="C887" i="119"/>
  <c r="I886" i="119"/>
  <c r="H886" i="119"/>
  <c r="O886" i="119" s="1"/>
  <c r="C886" i="119"/>
  <c r="I885" i="119"/>
  <c r="H885" i="119"/>
  <c r="O885" i="119" s="1"/>
  <c r="C885" i="119"/>
  <c r="I884" i="119"/>
  <c r="H884" i="119"/>
  <c r="O884" i="119" s="1"/>
  <c r="C884" i="119"/>
  <c r="I883" i="119"/>
  <c r="H883" i="119"/>
  <c r="O883" i="119" s="1"/>
  <c r="C883" i="119"/>
  <c r="I882" i="119"/>
  <c r="H882" i="119"/>
  <c r="O882" i="119" s="1"/>
  <c r="C882" i="119"/>
  <c r="I881" i="119"/>
  <c r="H881" i="119"/>
  <c r="O881" i="119" s="1"/>
  <c r="C881" i="119"/>
  <c r="I880" i="119"/>
  <c r="H880" i="119"/>
  <c r="O880" i="119" s="1"/>
  <c r="C880" i="119"/>
  <c r="I879" i="119"/>
  <c r="H879" i="119"/>
  <c r="O879" i="119" s="1"/>
  <c r="C879" i="119"/>
  <c r="I878" i="119"/>
  <c r="H878" i="119"/>
  <c r="O878" i="119" s="1"/>
  <c r="C878" i="119"/>
  <c r="I877" i="119"/>
  <c r="H877" i="119"/>
  <c r="O877" i="119" s="1"/>
  <c r="C877" i="119"/>
  <c r="C876" i="119"/>
  <c r="I871" i="119"/>
  <c r="H871" i="119"/>
  <c r="O871" i="119" s="1"/>
  <c r="C871" i="119"/>
  <c r="I870" i="119"/>
  <c r="H870" i="119"/>
  <c r="O870" i="119" s="1"/>
  <c r="C870" i="119"/>
  <c r="I869" i="119"/>
  <c r="H869" i="119"/>
  <c r="O869" i="119" s="1"/>
  <c r="C869" i="119"/>
  <c r="I868" i="119"/>
  <c r="H868" i="119"/>
  <c r="O868" i="119" s="1"/>
  <c r="C868" i="119"/>
  <c r="I867" i="119"/>
  <c r="H867" i="119"/>
  <c r="O867" i="119" s="1"/>
  <c r="C867" i="119"/>
  <c r="I866" i="119"/>
  <c r="H866" i="119"/>
  <c r="O866" i="119" s="1"/>
  <c r="C866" i="119"/>
  <c r="I865" i="119"/>
  <c r="H865" i="119"/>
  <c r="O865" i="119" s="1"/>
  <c r="C865" i="119"/>
  <c r="I864" i="119"/>
  <c r="H864" i="119"/>
  <c r="O864" i="119" s="1"/>
  <c r="C864" i="119"/>
  <c r="I863" i="119"/>
  <c r="H863" i="119"/>
  <c r="O863" i="119" s="1"/>
  <c r="C863" i="119"/>
  <c r="I862" i="119"/>
  <c r="H862" i="119"/>
  <c r="O862" i="119" s="1"/>
  <c r="C862" i="119"/>
  <c r="I861" i="119"/>
  <c r="H861" i="119"/>
  <c r="O861" i="119" s="1"/>
  <c r="C861" i="119"/>
  <c r="I860" i="119"/>
  <c r="H860" i="119"/>
  <c r="O860" i="119" s="1"/>
  <c r="C860" i="119"/>
  <c r="I859" i="119"/>
  <c r="H859" i="119"/>
  <c r="O859" i="119" s="1"/>
  <c r="C859" i="119"/>
  <c r="I858" i="119"/>
  <c r="H858" i="119"/>
  <c r="O858" i="119" s="1"/>
  <c r="C858" i="119"/>
  <c r="I857" i="119"/>
  <c r="H857" i="119"/>
  <c r="O857" i="119" s="1"/>
  <c r="C857" i="119"/>
  <c r="I856" i="119"/>
  <c r="H856" i="119"/>
  <c r="O856" i="119" s="1"/>
  <c r="C856" i="119"/>
  <c r="I855" i="119"/>
  <c r="H855" i="119"/>
  <c r="O855" i="119" s="1"/>
  <c r="C855" i="119"/>
  <c r="I854" i="119"/>
  <c r="H854" i="119"/>
  <c r="O854" i="119" s="1"/>
  <c r="C854" i="119"/>
  <c r="I853" i="119"/>
  <c r="H853" i="119"/>
  <c r="O853" i="119" s="1"/>
  <c r="C853" i="119"/>
  <c r="I852" i="119"/>
  <c r="H852" i="119"/>
  <c r="O852" i="119" s="1"/>
  <c r="C852" i="119"/>
  <c r="I851" i="119"/>
  <c r="H851" i="119"/>
  <c r="O851" i="119" s="1"/>
  <c r="C851" i="119"/>
  <c r="I850" i="119"/>
  <c r="H850" i="119"/>
  <c r="O850" i="119" s="1"/>
  <c r="C850" i="119"/>
  <c r="I849" i="119"/>
  <c r="H849" i="119"/>
  <c r="O849" i="119" s="1"/>
  <c r="C849" i="119"/>
  <c r="I848" i="119"/>
  <c r="H848" i="119"/>
  <c r="O848" i="119" s="1"/>
  <c r="C848" i="119"/>
  <c r="I847" i="119"/>
  <c r="H847" i="119"/>
  <c r="O847" i="119" s="1"/>
  <c r="C847" i="119"/>
  <c r="I846" i="119"/>
  <c r="H846" i="119"/>
  <c r="O846" i="119" s="1"/>
  <c r="C846" i="119"/>
  <c r="I845" i="119"/>
  <c r="H845" i="119"/>
  <c r="O845" i="119" s="1"/>
  <c r="C845" i="119"/>
  <c r="I844" i="119"/>
  <c r="H844" i="119"/>
  <c r="O844" i="119" s="1"/>
  <c r="C844" i="119"/>
  <c r="I843" i="119"/>
  <c r="H843" i="119"/>
  <c r="O843" i="119" s="1"/>
  <c r="C843" i="119"/>
  <c r="I842" i="119"/>
  <c r="H842" i="119"/>
  <c r="O842" i="119" s="1"/>
  <c r="C842" i="119"/>
  <c r="I841" i="119"/>
  <c r="H841" i="119"/>
  <c r="O841" i="119" s="1"/>
  <c r="C841" i="119"/>
  <c r="I840" i="119"/>
  <c r="H840" i="119"/>
  <c r="O840" i="119" s="1"/>
  <c r="C840" i="119"/>
  <c r="I839" i="119"/>
  <c r="H839" i="119"/>
  <c r="O839" i="119" s="1"/>
  <c r="C839" i="119"/>
  <c r="I838" i="119"/>
  <c r="H838" i="119"/>
  <c r="O838" i="119" s="1"/>
  <c r="C838" i="119"/>
  <c r="I837" i="119"/>
  <c r="H837" i="119"/>
  <c r="O837" i="119" s="1"/>
  <c r="C837" i="119"/>
  <c r="I836" i="119"/>
  <c r="H836" i="119"/>
  <c r="O836" i="119" s="1"/>
  <c r="C836" i="119"/>
  <c r="I835" i="119"/>
  <c r="H835" i="119"/>
  <c r="O835" i="119" s="1"/>
  <c r="C835" i="119"/>
  <c r="I834" i="119"/>
  <c r="H834" i="119"/>
  <c r="O834" i="119" s="1"/>
  <c r="C834" i="119"/>
  <c r="I833" i="119"/>
  <c r="H833" i="119"/>
  <c r="O833" i="119" s="1"/>
  <c r="C833" i="119"/>
  <c r="I832" i="119"/>
  <c r="H832" i="119"/>
  <c r="O832" i="119" s="1"/>
  <c r="C832" i="119"/>
  <c r="C831" i="119"/>
  <c r="I826" i="119"/>
  <c r="H826" i="119"/>
  <c r="O826" i="119" s="1"/>
  <c r="C826" i="119"/>
  <c r="I825" i="119"/>
  <c r="H825" i="119"/>
  <c r="O825" i="119" s="1"/>
  <c r="C825" i="119"/>
  <c r="I824" i="119"/>
  <c r="H824" i="119"/>
  <c r="O824" i="119" s="1"/>
  <c r="C824" i="119"/>
  <c r="I823" i="119"/>
  <c r="H823" i="119"/>
  <c r="O823" i="119" s="1"/>
  <c r="C823" i="119"/>
  <c r="I822" i="119"/>
  <c r="H822" i="119"/>
  <c r="O822" i="119" s="1"/>
  <c r="C822" i="119"/>
  <c r="I821" i="119"/>
  <c r="H821" i="119"/>
  <c r="O821" i="119" s="1"/>
  <c r="C821" i="119"/>
  <c r="O820" i="119"/>
  <c r="I820" i="119"/>
  <c r="H820" i="119"/>
  <c r="C820" i="119"/>
  <c r="I819" i="119"/>
  <c r="H819" i="119"/>
  <c r="O819" i="119" s="1"/>
  <c r="C819" i="119"/>
  <c r="I818" i="119"/>
  <c r="H818" i="119"/>
  <c r="O818" i="119" s="1"/>
  <c r="C818" i="119"/>
  <c r="I817" i="119"/>
  <c r="H817" i="119"/>
  <c r="O817" i="119" s="1"/>
  <c r="C817" i="119"/>
  <c r="I816" i="119"/>
  <c r="H816" i="119"/>
  <c r="O816" i="119" s="1"/>
  <c r="C816" i="119"/>
  <c r="I815" i="119"/>
  <c r="H815" i="119"/>
  <c r="O815" i="119" s="1"/>
  <c r="C815" i="119"/>
  <c r="I814" i="119"/>
  <c r="H814" i="119"/>
  <c r="O814" i="119" s="1"/>
  <c r="C814" i="119"/>
  <c r="I813" i="119"/>
  <c r="H813" i="119"/>
  <c r="O813" i="119" s="1"/>
  <c r="C813" i="119"/>
  <c r="I812" i="119"/>
  <c r="H812" i="119"/>
  <c r="O812" i="119" s="1"/>
  <c r="C812" i="119"/>
  <c r="I811" i="119"/>
  <c r="H811" i="119"/>
  <c r="O811" i="119" s="1"/>
  <c r="C811" i="119"/>
  <c r="I810" i="119"/>
  <c r="H810" i="119"/>
  <c r="O810" i="119" s="1"/>
  <c r="C810" i="119"/>
  <c r="I809" i="119"/>
  <c r="H809" i="119"/>
  <c r="O809" i="119" s="1"/>
  <c r="C809" i="119"/>
  <c r="I808" i="119"/>
  <c r="H808" i="119"/>
  <c r="O808" i="119" s="1"/>
  <c r="C808" i="119"/>
  <c r="I807" i="119"/>
  <c r="H807" i="119"/>
  <c r="O807" i="119" s="1"/>
  <c r="C807" i="119"/>
  <c r="I806" i="119"/>
  <c r="H806" i="119"/>
  <c r="O806" i="119" s="1"/>
  <c r="C806" i="119"/>
  <c r="I805" i="119"/>
  <c r="H805" i="119"/>
  <c r="O805" i="119" s="1"/>
  <c r="C805" i="119"/>
  <c r="I804" i="119"/>
  <c r="H804" i="119"/>
  <c r="O804" i="119" s="1"/>
  <c r="C804" i="119"/>
  <c r="I803" i="119"/>
  <c r="H803" i="119"/>
  <c r="O803" i="119" s="1"/>
  <c r="C803" i="119"/>
  <c r="I802" i="119"/>
  <c r="H802" i="119"/>
  <c r="O802" i="119" s="1"/>
  <c r="C802" i="119"/>
  <c r="I801" i="119"/>
  <c r="H801" i="119"/>
  <c r="O801" i="119" s="1"/>
  <c r="C801" i="119"/>
  <c r="I800" i="119"/>
  <c r="H800" i="119"/>
  <c r="O800" i="119" s="1"/>
  <c r="C800" i="119"/>
  <c r="I799" i="119"/>
  <c r="H799" i="119"/>
  <c r="O799" i="119" s="1"/>
  <c r="C799" i="119"/>
  <c r="I798" i="119"/>
  <c r="H798" i="119"/>
  <c r="O798" i="119" s="1"/>
  <c r="C798" i="119"/>
  <c r="I797" i="119"/>
  <c r="H797" i="119"/>
  <c r="O797" i="119" s="1"/>
  <c r="C797" i="119"/>
  <c r="I796" i="119"/>
  <c r="H796" i="119"/>
  <c r="O796" i="119" s="1"/>
  <c r="C796" i="119"/>
  <c r="I795" i="119"/>
  <c r="H795" i="119"/>
  <c r="O795" i="119" s="1"/>
  <c r="C795" i="119"/>
  <c r="I794" i="119"/>
  <c r="H794" i="119"/>
  <c r="O794" i="119" s="1"/>
  <c r="C794" i="119"/>
  <c r="I793" i="119"/>
  <c r="H793" i="119"/>
  <c r="O793" i="119" s="1"/>
  <c r="C793" i="119"/>
  <c r="I792" i="119"/>
  <c r="H792" i="119"/>
  <c r="O792" i="119" s="1"/>
  <c r="C792" i="119"/>
  <c r="I791" i="119"/>
  <c r="H791" i="119"/>
  <c r="O791" i="119" s="1"/>
  <c r="C791" i="119"/>
  <c r="I790" i="119"/>
  <c r="H790" i="119"/>
  <c r="O790" i="119" s="1"/>
  <c r="C790" i="119"/>
  <c r="I789" i="119"/>
  <c r="H789" i="119"/>
  <c r="O789" i="119" s="1"/>
  <c r="C789" i="119"/>
  <c r="I788" i="119"/>
  <c r="H788" i="119"/>
  <c r="O788" i="119" s="1"/>
  <c r="C788" i="119"/>
  <c r="I787" i="119"/>
  <c r="H787" i="119"/>
  <c r="O787" i="119" s="1"/>
  <c r="C787" i="119"/>
  <c r="C786" i="119"/>
  <c r="I781" i="119"/>
  <c r="H781" i="119"/>
  <c r="O781" i="119" s="1"/>
  <c r="C781" i="119"/>
  <c r="I780" i="119"/>
  <c r="H780" i="119"/>
  <c r="O780" i="119" s="1"/>
  <c r="C780" i="119"/>
  <c r="I779" i="119"/>
  <c r="H779" i="119"/>
  <c r="O779" i="119" s="1"/>
  <c r="C779" i="119"/>
  <c r="O778" i="119"/>
  <c r="I778" i="119"/>
  <c r="H778" i="119"/>
  <c r="C778" i="119"/>
  <c r="I777" i="119"/>
  <c r="H777" i="119"/>
  <c r="O777" i="119" s="1"/>
  <c r="C777" i="119"/>
  <c r="I776" i="119"/>
  <c r="H776" i="119"/>
  <c r="O776" i="119" s="1"/>
  <c r="C776" i="119"/>
  <c r="I775" i="119"/>
  <c r="H775" i="119"/>
  <c r="O775" i="119" s="1"/>
  <c r="C775" i="119"/>
  <c r="I774" i="119"/>
  <c r="H774" i="119"/>
  <c r="O774" i="119" s="1"/>
  <c r="C774" i="119"/>
  <c r="I773" i="119"/>
  <c r="H773" i="119"/>
  <c r="O773" i="119" s="1"/>
  <c r="C773" i="119"/>
  <c r="I772" i="119"/>
  <c r="H772" i="119"/>
  <c r="O772" i="119" s="1"/>
  <c r="C772" i="119"/>
  <c r="I771" i="119"/>
  <c r="H771" i="119"/>
  <c r="O771" i="119" s="1"/>
  <c r="C771" i="119"/>
  <c r="I770" i="119"/>
  <c r="H770" i="119"/>
  <c r="O770" i="119" s="1"/>
  <c r="C770" i="119"/>
  <c r="I769" i="119"/>
  <c r="H769" i="119"/>
  <c r="O769" i="119" s="1"/>
  <c r="C769" i="119"/>
  <c r="I768" i="119"/>
  <c r="H768" i="119"/>
  <c r="O768" i="119" s="1"/>
  <c r="C768" i="119"/>
  <c r="I767" i="119"/>
  <c r="H767" i="119"/>
  <c r="O767" i="119" s="1"/>
  <c r="C767" i="119"/>
  <c r="I766" i="119"/>
  <c r="H766" i="119"/>
  <c r="O766" i="119" s="1"/>
  <c r="C766" i="119"/>
  <c r="I765" i="119"/>
  <c r="H765" i="119"/>
  <c r="O765" i="119" s="1"/>
  <c r="C765" i="119"/>
  <c r="I764" i="119"/>
  <c r="H764" i="119"/>
  <c r="O764" i="119" s="1"/>
  <c r="C764" i="119"/>
  <c r="I763" i="119"/>
  <c r="H763" i="119"/>
  <c r="O763" i="119" s="1"/>
  <c r="C763" i="119"/>
  <c r="I762" i="119"/>
  <c r="H762" i="119"/>
  <c r="O762" i="119" s="1"/>
  <c r="C762" i="119"/>
  <c r="I761" i="119"/>
  <c r="H761" i="119"/>
  <c r="O761" i="119" s="1"/>
  <c r="C761" i="119"/>
  <c r="I760" i="119"/>
  <c r="H760" i="119"/>
  <c r="O760" i="119" s="1"/>
  <c r="C760" i="119"/>
  <c r="I759" i="119"/>
  <c r="H759" i="119"/>
  <c r="O759" i="119" s="1"/>
  <c r="C759" i="119"/>
  <c r="I758" i="119"/>
  <c r="H758" i="119"/>
  <c r="O758" i="119" s="1"/>
  <c r="C758" i="119"/>
  <c r="I757" i="119"/>
  <c r="H757" i="119"/>
  <c r="O757" i="119" s="1"/>
  <c r="C757" i="119"/>
  <c r="I756" i="119"/>
  <c r="H756" i="119"/>
  <c r="O756" i="119" s="1"/>
  <c r="C756" i="119"/>
  <c r="I755" i="119"/>
  <c r="H755" i="119"/>
  <c r="O755" i="119" s="1"/>
  <c r="C755" i="119"/>
  <c r="I754" i="119"/>
  <c r="H754" i="119"/>
  <c r="O754" i="119" s="1"/>
  <c r="C754" i="119"/>
  <c r="I753" i="119"/>
  <c r="H753" i="119"/>
  <c r="O753" i="119" s="1"/>
  <c r="C753" i="119"/>
  <c r="I752" i="119"/>
  <c r="H752" i="119"/>
  <c r="O752" i="119" s="1"/>
  <c r="C752" i="119"/>
  <c r="I751" i="119"/>
  <c r="H751" i="119"/>
  <c r="O751" i="119" s="1"/>
  <c r="C751" i="119"/>
  <c r="I750" i="119"/>
  <c r="H750" i="119"/>
  <c r="O750" i="119" s="1"/>
  <c r="C750" i="119"/>
  <c r="I749" i="119"/>
  <c r="H749" i="119"/>
  <c r="O749" i="119" s="1"/>
  <c r="C749" i="119"/>
  <c r="I748" i="119"/>
  <c r="H748" i="119"/>
  <c r="O748" i="119" s="1"/>
  <c r="C748" i="119"/>
  <c r="I747" i="119"/>
  <c r="H747" i="119"/>
  <c r="O747" i="119" s="1"/>
  <c r="C747" i="119"/>
  <c r="I746" i="119"/>
  <c r="H746" i="119"/>
  <c r="O746" i="119" s="1"/>
  <c r="C746" i="119"/>
  <c r="I745" i="119"/>
  <c r="H745" i="119"/>
  <c r="O745" i="119" s="1"/>
  <c r="C745" i="119"/>
  <c r="I744" i="119"/>
  <c r="H744" i="119"/>
  <c r="O744" i="119" s="1"/>
  <c r="C744" i="119"/>
  <c r="I743" i="119"/>
  <c r="H743" i="119"/>
  <c r="O743" i="119" s="1"/>
  <c r="C743" i="119"/>
  <c r="I742" i="119"/>
  <c r="H742" i="119"/>
  <c r="O742" i="119" s="1"/>
  <c r="C742" i="119"/>
  <c r="H741" i="119"/>
  <c r="O741" i="119" s="1"/>
  <c r="C741" i="119"/>
  <c r="I736" i="119"/>
  <c r="H736" i="119"/>
  <c r="O736" i="119" s="1"/>
  <c r="C736" i="119"/>
  <c r="I735" i="119"/>
  <c r="H735" i="119"/>
  <c r="O735" i="119" s="1"/>
  <c r="C735" i="119"/>
  <c r="I734" i="119"/>
  <c r="H734" i="119"/>
  <c r="O734" i="119" s="1"/>
  <c r="C734" i="119"/>
  <c r="O733" i="119"/>
  <c r="I733" i="119"/>
  <c r="H733" i="119"/>
  <c r="C733" i="119"/>
  <c r="O732" i="119"/>
  <c r="I732" i="119"/>
  <c r="H732" i="119"/>
  <c r="C732" i="119"/>
  <c r="I731" i="119"/>
  <c r="H731" i="119"/>
  <c r="O731" i="119" s="1"/>
  <c r="C731" i="119"/>
  <c r="I730" i="119"/>
  <c r="H730" i="119"/>
  <c r="O730" i="119" s="1"/>
  <c r="C730" i="119"/>
  <c r="I729" i="119"/>
  <c r="H729" i="119"/>
  <c r="O729" i="119" s="1"/>
  <c r="C729" i="119"/>
  <c r="I728" i="119"/>
  <c r="H728" i="119"/>
  <c r="O728" i="119" s="1"/>
  <c r="C728" i="119"/>
  <c r="I727" i="119"/>
  <c r="H727" i="119"/>
  <c r="O727" i="119" s="1"/>
  <c r="C727" i="119"/>
  <c r="I726" i="119"/>
  <c r="H726" i="119"/>
  <c r="O726" i="119" s="1"/>
  <c r="C726" i="119"/>
  <c r="I725" i="119"/>
  <c r="H725" i="119"/>
  <c r="O725" i="119" s="1"/>
  <c r="C725" i="119"/>
  <c r="I724" i="119"/>
  <c r="H724" i="119"/>
  <c r="O724" i="119" s="1"/>
  <c r="C724" i="119"/>
  <c r="I723" i="119"/>
  <c r="H723" i="119"/>
  <c r="O723" i="119" s="1"/>
  <c r="C723" i="119"/>
  <c r="I722" i="119"/>
  <c r="H722" i="119"/>
  <c r="O722" i="119" s="1"/>
  <c r="C722" i="119"/>
  <c r="I721" i="119"/>
  <c r="H721" i="119"/>
  <c r="O721" i="119" s="1"/>
  <c r="C721" i="119"/>
  <c r="I720" i="119"/>
  <c r="H720" i="119"/>
  <c r="O720" i="119" s="1"/>
  <c r="C720" i="119"/>
  <c r="I719" i="119"/>
  <c r="H719" i="119"/>
  <c r="O719" i="119" s="1"/>
  <c r="C719" i="119"/>
  <c r="I718" i="119"/>
  <c r="H718" i="119"/>
  <c r="O718" i="119" s="1"/>
  <c r="C718" i="119"/>
  <c r="I717" i="119"/>
  <c r="H717" i="119"/>
  <c r="O717" i="119" s="1"/>
  <c r="C717" i="119"/>
  <c r="I716" i="119"/>
  <c r="H716" i="119"/>
  <c r="O716" i="119" s="1"/>
  <c r="C716" i="119"/>
  <c r="I715" i="119"/>
  <c r="H715" i="119"/>
  <c r="O715" i="119" s="1"/>
  <c r="C715" i="119"/>
  <c r="I714" i="119"/>
  <c r="H714" i="119"/>
  <c r="O714" i="119" s="1"/>
  <c r="C714" i="119"/>
  <c r="I713" i="119"/>
  <c r="H713" i="119"/>
  <c r="O713" i="119" s="1"/>
  <c r="C713" i="119"/>
  <c r="I712" i="119"/>
  <c r="H712" i="119"/>
  <c r="O712" i="119" s="1"/>
  <c r="C712" i="119"/>
  <c r="I711" i="119"/>
  <c r="H711" i="119"/>
  <c r="O711" i="119" s="1"/>
  <c r="C711" i="119"/>
  <c r="I710" i="119"/>
  <c r="H710" i="119"/>
  <c r="O710" i="119" s="1"/>
  <c r="C710" i="119"/>
  <c r="I709" i="119"/>
  <c r="H709" i="119"/>
  <c r="O709" i="119" s="1"/>
  <c r="C709" i="119"/>
  <c r="I708" i="119"/>
  <c r="H708" i="119"/>
  <c r="O708" i="119" s="1"/>
  <c r="C708" i="119"/>
  <c r="I707" i="119"/>
  <c r="H707" i="119"/>
  <c r="O707" i="119" s="1"/>
  <c r="C707" i="119"/>
  <c r="I706" i="119"/>
  <c r="H706" i="119"/>
  <c r="O706" i="119" s="1"/>
  <c r="C706" i="119"/>
  <c r="I705" i="119"/>
  <c r="H705" i="119"/>
  <c r="O705" i="119" s="1"/>
  <c r="C705" i="119"/>
  <c r="I704" i="119"/>
  <c r="H704" i="119"/>
  <c r="O704" i="119" s="1"/>
  <c r="C704" i="119"/>
  <c r="I703" i="119"/>
  <c r="H703" i="119"/>
  <c r="O703" i="119" s="1"/>
  <c r="C703" i="119"/>
  <c r="I702" i="119"/>
  <c r="H702" i="119"/>
  <c r="O702" i="119" s="1"/>
  <c r="C702" i="119"/>
  <c r="I701" i="119"/>
  <c r="H701" i="119"/>
  <c r="O701" i="119" s="1"/>
  <c r="C701" i="119"/>
  <c r="I700" i="119"/>
  <c r="H700" i="119"/>
  <c r="O700" i="119" s="1"/>
  <c r="C700" i="119"/>
  <c r="I699" i="119"/>
  <c r="H699" i="119"/>
  <c r="O699" i="119" s="1"/>
  <c r="C699" i="119"/>
  <c r="I698" i="119"/>
  <c r="H698" i="119"/>
  <c r="O698" i="119" s="1"/>
  <c r="C698" i="119"/>
  <c r="I697" i="119"/>
  <c r="H697" i="119"/>
  <c r="O697" i="119" s="1"/>
  <c r="C697" i="119"/>
  <c r="C696" i="119"/>
  <c r="I691" i="119"/>
  <c r="H691" i="119"/>
  <c r="O691" i="119" s="1"/>
  <c r="C691" i="119"/>
  <c r="I690" i="119"/>
  <c r="H690" i="119"/>
  <c r="O690" i="119" s="1"/>
  <c r="C690" i="119"/>
  <c r="I689" i="119"/>
  <c r="H689" i="119"/>
  <c r="O689" i="119" s="1"/>
  <c r="C689" i="119"/>
  <c r="O688" i="119"/>
  <c r="I688" i="119"/>
  <c r="H688" i="119"/>
  <c r="C688" i="119"/>
  <c r="I687" i="119"/>
  <c r="H687" i="119"/>
  <c r="O687" i="119" s="1"/>
  <c r="C687" i="119"/>
  <c r="I686" i="119"/>
  <c r="H686" i="119"/>
  <c r="O686" i="119" s="1"/>
  <c r="C686" i="119"/>
  <c r="I685" i="119"/>
  <c r="H685" i="119"/>
  <c r="O685" i="119" s="1"/>
  <c r="C685" i="119"/>
  <c r="I684" i="119"/>
  <c r="H684" i="119"/>
  <c r="O684" i="119" s="1"/>
  <c r="C684" i="119"/>
  <c r="I683" i="119"/>
  <c r="H683" i="119"/>
  <c r="O683" i="119" s="1"/>
  <c r="C683" i="119"/>
  <c r="I682" i="119"/>
  <c r="H682" i="119"/>
  <c r="O682" i="119" s="1"/>
  <c r="C682" i="119"/>
  <c r="I681" i="119"/>
  <c r="H681" i="119"/>
  <c r="O681" i="119" s="1"/>
  <c r="C681" i="119"/>
  <c r="I680" i="119"/>
  <c r="H680" i="119"/>
  <c r="O680" i="119" s="1"/>
  <c r="C680" i="119"/>
  <c r="I679" i="119"/>
  <c r="H679" i="119"/>
  <c r="O679" i="119" s="1"/>
  <c r="C679" i="119"/>
  <c r="I678" i="119"/>
  <c r="H678" i="119"/>
  <c r="O678" i="119" s="1"/>
  <c r="C678" i="119"/>
  <c r="I677" i="119"/>
  <c r="H677" i="119"/>
  <c r="O677" i="119" s="1"/>
  <c r="C677" i="119"/>
  <c r="I676" i="119"/>
  <c r="H676" i="119"/>
  <c r="O676" i="119" s="1"/>
  <c r="C676" i="119"/>
  <c r="I675" i="119"/>
  <c r="H675" i="119"/>
  <c r="O675" i="119" s="1"/>
  <c r="C675" i="119"/>
  <c r="I674" i="119"/>
  <c r="H674" i="119"/>
  <c r="O674" i="119" s="1"/>
  <c r="C674" i="119"/>
  <c r="I673" i="119"/>
  <c r="H673" i="119"/>
  <c r="O673" i="119" s="1"/>
  <c r="C673" i="119"/>
  <c r="I672" i="119"/>
  <c r="H672" i="119"/>
  <c r="O672" i="119" s="1"/>
  <c r="C672" i="119"/>
  <c r="I671" i="119"/>
  <c r="H671" i="119"/>
  <c r="O671" i="119" s="1"/>
  <c r="C671" i="119"/>
  <c r="I670" i="119"/>
  <c r="H670" i="119"/>
  <c r="O670" i="119" s="1"/>
  <c r="C670" i="119"/>
  <c r="I669" i="119"/>
  <c r="H669" i="119"/>
  <c r="O669" i="119" s="1"/>
  <c r="C669" i="119"/>
  <c r="I668" i="119"/>
  <c r="H668" i="119"/>
  <c r="O668" i="119" s="1"/>
  <c r="C668" i="119"/>
  <c r="I667" i="119"/>
  <c r="H667" i="119"/>
  <c r="O667" i="119" s="1"/>
  <c r="C667" i="119"/>
  <c r="I666" i="119"/>
  <c r="H666" i="119"/>
  <c r="O666" i="119" s="1"/>
  <c r="C666" i="119"/>
  <c r="I665" i="119"/>
  <c r="H665" i="119"/>
  <c r="O665" i="119" s="1"/>
  <c r="C665" i="119"/>
  <c r="I664" i="119"/>
  <c r="H664" i="119"/>
  <c r="O664" i="119" s="1"/>
  <c r="C664" i="119"/>
  <c r="I663" i="119"/>
  <c r="H663" i="119"/>
  <c r="O663" i="119" s="1"/>
  <c r="C663" i="119"/>
  <c r="I662" i="119"/>
  <c r="H662" i="119"/>
  <c r="O662" i="119" s="1"/>
  <c r="C662" i="119"/>
  <c r="I661" i="119"/>
  <c r="H661" i="119"/>
  <c r="O661" i="119" s="1"/>
  <c r="C661" i="119"/>
  <c r="I660" i="119"/>
  <c r="H660" i="119"/>
  <c r="O660" i="119" s="1"/>
  <c r="C660" i="119"/>
  <c r="I659" i="119"/>
  <c r="H659" i="119"/>
  <c r="O659" i="119" s="1"/>
  <c r="C659" i="119"/>
  <c r="I658" i="119"/>
  <c r="H658" i="119"/>
  <c r="O658" i="119" s="1"/>
  <c r="C658" i="119"/>
  <c r="I657" i="119"/>
  <c r="H657" i="119"/>
  <c r="O657" i="119" s="1"/>
  <c r="C657" i="119"/>
  <c r="I656" i="119"/>
  <c r="H656" i="119"/>
  <c r="O656" i="119" s="1"/>
  <c r="C656" i="119"/>
  <c r="I655" i="119"/>
  <c r="H655" i="119"/>
  <c r="O655" i="119" s="1"/>
  <c r="C655" i="119"/>
  <c r="I654" i="119"/>
  <c r="H654" i="119"/>
  <c r="O654" i="119" s="1"/>
  <c r="C654" i="119"/>
  <c r="I653" i="119"/>
  <c r="H653" i="119"/>
  <c r="O653" i="119" s="1"/>
  <c r="C653" i="119"/>
  <c r="I652" i="119"/>
  <c r="H652" i="119"/>
  <c r="O652" i="119" s="1"/>
  <c r="C652" i="119"/>
  <c r="C651" i="119"/>
  <c r="O646" i="119"/>
  <c r="I646" i="119"/>
  <c r="H646" i="119"/>
  <c r="C646" i="119"/>
  <c r="O645" i="119"/>
  <c r="I645" i="119"/>
  <c r="H645" i="119"/>
  <c r="C645" i="119"/>
  <c r="O644" i="119"/>
  <c r="I644" i="119"/>
  <c r="H644" i="119"/>
  <c r="C644" i="119"/>
  <c r="O643" i="119"/>
  <c r="I643" i="119"/>
  <c r="H643" i="119"/>
  <c r="C643" i="119"/>
  <c r="I642" i="119"/>
  <c r="H642" i="119"/>
  <c r="O642" i="119" s="1"/>
  <c r="C642" i="119"/>
  <c r="I641" i="119"/>
  <c r="H641" i="119"/>
  <c r="O641" i="119" s="1"/>
  <c r="C641" i="119"/>
  <c r="I640" i="119"/>
  <c r="H640" i="119"/>
  <c r="O640" i="119" s="1"/>
  <c r="C640" i="119"/>
  <c r="I639" i="119"/>
  <c r="H639" i="119"/>
  <c r="O639" i="119" s="1"/>
  <c r="C639" i="119"/>
  <c r="I638" i="119"/>
  <c r="H638" i="119"/>
  <c r="O638" i="119" s="1"/>
  <c r="C638" i="119"/>
  <c r="I637" i="119"/>
  <c r="H637" i="119"/>
  <c r="O637" i="119" s="1"/>
  <c r="C637" i="119"/>
  <c r="I636" i="119"/>
  <c r="H636" i="119"/>
  <c r="O636" i="119" s="1"/>
  <c r="C636" i="119"/>
  <c r="I635" i="119"/>
  <c r="H635" i="119"/>
  <c r="O635" i="119" s="1"/>
  <c r="C635" i="119"/>
  <c r="I634" i="119"/>
  <c r="H634" i="119"/>
  <c r="O634" i="119" s="1"/>
  <c r="C634" i="119"/>
  <c r="I633" i="119"/>
  <c r="H633" i="119"/>
  <c r="O633" i="119" s="1"/>
  <c r="C633" i="119"/>
  <c r="I632" i="119"/>
  <c r="H632" i="119"/>
  <c r="O632" i="119" s="1"/>
  <c r="C632" i="119"/>
  <c r="I631" i="119"/>
  <c r="H631" i="119"/>
  <c r="O631" i="119" s="1"/>
  <c r="C631" i="119"/>
  <c r="I630" i="119"/>
  <c r="H630" i="119"/>
  <c r="O630" i="119" s="1"/>
  <c r="C630" i="119"/>
  <c r="I629" i="119"/>
  <c r="H629" i="119"/>
  <c r="O629" i="119" s="1"/>
  <c r="C629" i="119"/>
  <c r="I628" i="119"/>
  <c r="H628" i="119"/>
  <c r="O628" i="119" s="1"/>
  <c r="C628" i="119"/>
  <c r="I627" i="119"/>
  <c r="H627" i="119"/>
  <c r="O627" i="119" s="1"/>
  <c r="C627" i="119"/>
  <c r="I626" i="119"/>
  <c r="H626" i="119"/>
  <c r="O626" i="119" s="1"/>
  <c r="C626" i="119"/>
  <c r="I625" i="119"/>
  <c r="H625" i="119"/>
  <c r="O625" i="119" s="1"/>
  <c r="C625" i="119"/>
  <c r="I624" i="119"/>
  <c r="H624" i="119"/>
  <c r="O624" i="119" s="1"/>
  <c r="C624" i="119"/>
  <c r="I623" i="119"/>
  <c r="H623" i="119"/>
  <c r="O623" i="119" s="1"/>
  <c r="C623" i="119"/>
  <c r="I622" i="119"/>
  <c r="H622" i="119"/>
  <c r="O622" i="119" s="1"/>
  <c r="C622" i="119"/>
  <c r="I621" i="119"/>
  <c r="H621" i="119"/>
  <c r="O621" i="119" s="1"/>
  <c r="C621" i="119"/>
  <c r="I620" i="119"/>
  <c r="H620" i="119"/>
  <c r="O620" i="119" s="1"/>
  <c r="C620" i="119"/>
  <c r="I619" i="119"/>
  <c r="H619" i="119"/>
  <c r="O619" i="119" s="1"/>
  <c r="C619" i="119"/>
  <c r="I618" i="119"/>
  <c r="H618" i="119"/>
  <c r="O618" i="119" s="1"/>
  <c r="C618" i="119"/>
  <c r="I617" i="119"/>
  <c r="H617" i="119"/>
  <c r="O617" i="119" s="1"/>
  <c r="C617" i="119"/>
  <c r="I616" i="119"/>
  <c r="H616" i="119"/>
  <c r="O616" i="119" s="1"/>
  <c r="C616" i="119"/>
  <c r="I615" i="119"/>
  <c r="H615" i="119"/>
  <c r="O615" i="119" s="1"/>
  <c r="C615" i="119"/>
  <c r="I614" i="119"/>
  <c r="H614" i="119"/>
  <c r="O614" i="119" s="1"/>
  <c r="C614" i="119"/>
  <c r="I613" i="119"/>
  <c r="H613" i="119"/>
  <c r="O613" i="119" s="1"/>
  <c r="C613" i="119"/>
  <c r="I612" i="119"/>
  <c r="H612" i="119"/>
  <c r="O612" i="119" s="1"/>
  <c r="C612" i="119"/>
  <c r="I611" i="119"/>
  <c r="H611" i="119"/>
  <c r="O611" i="119" s="1"/>
  <c r="C611" i="119"/>
  <c r="I610" i="119"/>
  <c r="H610" i="119"/>
  <c r="O610" i="119" s="1"/>
  <c r="C610" i="119"/>
  <c r="I609" i="119"/>
  <c r="H609" i="119"/>
  <c r="O609" i="119" s="1"/>
  <c r="C609" i="119"/>
  <c r="I608" i="119"/>
  <c r="H608" i="119"/>
  <c r="O608" i="119" s="1"/>
  <c r="C608" i="119"/>
  <c r="I607" i="119"/>
  <c r="H607" i="119"/>
  <c r="O607" i="119" s="1"/>
  <c r="C607" i="119"/>
  <c r="C606" i="119"/>
  <c r="I601" i="119"/>
  <c r="H601" i="119"/>
  <c r="O601" i="119" s="1"/>
  <c r="C601" i="119"/>
  <c r="I600" i="119"/>
  <c r="H600" i="119"/>
  <c r="O600" i="119" s="1"/>
  <c r="C600" i="119"/>
  <c r="I599" i="119"/>
  <c r="H599" i="119"/>
  <c r="O599" i="119" s="1"/>
  <c r="C599" i="119"/>
  <c r="I598" i="119"/>
  <c r="H598" i="119"/>
  <c r="O598" i="119" s="1"/>
  <c r="C598" i="119"/>
  <c r="I597" i="119"/>
  <c r="H597" i="119"/>
  <c r="O597" i="119" s="1"/>
  <c r="C597" i="119"/>
  <c r="I596" i="119"/>
  <c r="H596" i="119"/>
  <c r="O596" i="119" s="1"/>
  <c r="C596" i="119"/>
  <c r="I595" i="119"/>
  <c r="H595" i="119"/>
  <c r="O595" i="119" s="1"/>
  <c r="C595" i="119"/>
  <c r="I594" i="119"/>
  <c r="H594" i="119"/>
  <c r="O594" i="119" s="1"/>
  <c r="C594" i="119"/>
  <c r="I593" i="119"/>
  <c r="H593" i="119"/>
  <c r="O593" i="119" s="1"/>
  <c r="C593" i="119"/>
  <c r="I592" i="119"/>
  <c r="H592" i="119"/>
  <c r="O592" i="119" s="1"/>
  <c r="C592" i="119"/>
  <c r="I591" i="119"/>
  <c r="H591" i="119"/>
  <c r="O591" i="119" s="1"/>
  <c r="C591" i="119"/>
  <c r="I590" i="119"/>
  <c r="H590" i="119"/>
  <c r="O590" i="119" s="1"/>
  <c r="C590" i="119"/>
  <c r="I589" i="119"/>
  <c r="H589" i="119"/>
  <c r="O589" i="119" s="1"/>
  <c r="C589" i="119"/>
  <c r="I588" i="119"/>
  <c r="H588" i="119"/>
  <c r="O588" i="119" s="1"/>
  <c r="C588" i="119"/>
  <c r="I587" i="119"/>
  <c r="H587" i="119"/>
  <c r="O587" i="119" s="1"/>
  <c r="C587" i="119"/>
  <c r="I586" i="119"/>
  <c r="H586" i="119"/>
  <c r="O586" i="119" s="1"/>
  <c r="C586" i="119"/>
  <c r="I585" i="119"/>
  <c r="H585" i="119"/>
  <c r="O585" i="119" s="1"/>
  <c r="C585" i="119"/>
  <c r="I584" i="119"/>
  <c r="H584" i="119"/>
  <c r="O584" i="119" s="1"/>
  <c r="C584" i="119"/>
  <c r="I583" i="119"/>
  <c r="H583" i="119"/>
  <c r="O583" i="119" s="1"/>
  <c r="C583" i="119"/>
  <c r="I582" i="119"/>
  <c r="H582" i="119"/>
  <c r="O582" i="119" s="1"/>
  <c r="C582" i="119"/>
  <c r="I581" i="119"/>
  <c r="H581" i="119"/>
  <c r="O581" i="119" s="1"/>
  <c r="C581" i="119"/>
  <c r="I580" i="119"/>
  <c r="H580" i="119"/>
  <c r="O580" i="119" s="1"/>
  <c r="C580" i="119"/>
  <c r="I579" i="119"/>
  <c r="H579" i="119"/>
  <c r="O579" i="119" s="1"/>
  <c r="C579" i="119"/>
  <c r="I578" i="119"/>
  <c r="H578" i="119"/>
  <c r="O578" i="119" s="1"/>
  <c r="C578" i="119"/>
  <c r="I577" i="119"/>
  <c r="H577" i="119"/>
  <c r="O577" i="119" s="1"/>
  <c r="C577" i="119"/>
  <c r="I576" i="119"/>
  <c r="H576" i="119"/>
  <c r="O576" i="119" s="1"/>
  <c r="C576" i="119"/>
  <c r="I575" i="119"/>
  <c r="H575" i="119"/>
  <c r="O575" i="119" s="1"/>
  <c r="C575" i="119"/>
  <c r="I574" i="119"/>
  <c r="H574" i="119"/>
  <c r="O574" i="119" s="1"/>
  <c r="C574" i="119"/>
  <c r="I573" i="119"/>
  <c r="H573" i="119"/>
  <c r="O573" i="119" s="1"/>
  <c r="C573" i="119"/>
  <c r="I572" i="119"/>
  <c r="H572" i="119"/>
  <c r="O572" i="119" s="1"/>
  <c r="C572" i="119"/>
  <c r="I571" i="119"/>
  <c r="H571" i="119"/>
  <c r="O571" i="119" s="1"/>
  <c r="C571" i="119"/>
  <c r="I570" i="119"/>
  <c r="H570" i="119"/>
  <c r="O570" i="119" s="1"/>
  <c r="C570" i="119"/>
  <c r="I569" i="119"/>
  <c r="H569" i="119"/>
  <c r="O569" i="119" s="1"/>
  <c r="C569" i="119"/>
  <c r="I568" i="119"/>
  <c r="H568" i="119"/>
  <c r="O568" i="119" s="1"/>
  <c r="C568" i="119"/>
  <c r="I567" i="119"/>
  <c r="H567" i="119"/>
  <c r="O567" i="119" s="1"/>
  <c r="C567" i="119"/>
  <c r="I566" i="119"/>
  <c r="H566" i="119"/>
  <c r="O566" i="119" s="1"/>
  <c r="C566" i="119"/>
  <c r="I565" i="119"/>
  <c r="H565" i="119"/>
  <c r="O565" i="119" s="1"/>
  <c r="C565" i="119"/>
  <c r="I564" i="119"/>
  <c r="H564" i="119"/>
  <c r="O564" i="119" s="1"/>
  <c r="C564" i="119"/>
  <c r="I563" i="119"/>
  <c r="H563" i="119"/>
  <c r="O563" i="119" s="1"/>
  <c r="C563" i="119"/>
  <c r="I562" i="119"/>
  <c r="H562" i="119"/>
  <c r="O562" i="119" s="1"/>
  <c r="C562" i="119"/>
  <c r="C561" i="119"/>
  <c r="I556" i="119"/>
  <c r="H556" i="119"/>
  <c r="O556" i="119" s="1"/>
  <c r="C556" i="119"/>
  <c r="I555" i="119"/>
  <c r="H555" i="119"/>
  <c r="O555" i="119" s="1"/>
  <c r="C555" i="119"/>
  <c r="I554" i="119"/>
  <c r="H554" i="119"/>
  <c r="O554" i="119" s="1"/>
  <c r="C554" i="119"/>
  <c r="I553" i="119"/>
  <c r="H553" i="119"/>
  <c r="O553" i="119" s="1"/>
  <c r="C553" i="119"/>
  <c r="I552" i="119"/>
  <c r="H552" i="119"/>
  <c r="O552" i="119" s="1"/>
  <c r="C552" i="119"/>
  <c r="I551" i="119"/>
  <c r="H551" i="119"/>
  <c r="O551" i="119" s="1"/>
  <c r="C551" i="119"/>
  <c r="I550" i="119"/>
  <c r="H550" i="119"/>
  <c r="O550" i="119" s="1"/>
  <c r="C550" i="119"/>
  <c r="O549" i="119"/>
  <c r="I549" i="119"/>
  <c r="H549" i="119"/>
  <c r="C549" i="119"/>
  <c r="O548" i="119"/>
  <c r="I548" i="119"/>
  <c r="H548" i="119"/>
  <c r="C548" i="119"/>
  <c r="O547" i="119"/>
  <c r="I547" i="119"/>
  <c r="H547" i="119"/>
  <c r="C547" i="119"/>
  <c r="I546" i="119"/>
  <c r="H546" i="119"/>
  <c r="O546" i="119" s="1"/>
  <c r="C546" i="119"/>
  <c r="I545" i="119"/>
  <c r="H545" i="119"/>
  <c r="O545" i="119" s="1"/>
  <c r="C545" i="119"/>
  <c r="I544" i="119"/>
  <c r="H544" i="119"/>
  <c r="O544" i="119" s="1"/>
  <c r="C544" i="119"/>
  <c r="I543" i="119"/>
  <c r="H543" i="119"/>
  <c r="O543" i="119" s="1"/>
  <c r="C543" i="119"/>
  <c r="O542" i="119"/>
  <c r="I542" i="119"/>
  <c r="H542" i="119"/>
  <c r="C542" i="119"/>
  <c r="I541" i="119"/>
  <c r="H541" i="119"/>
  <c r="O541" i="119" s="1"/>
  <c r="C541" i="119"/>
  <c r="I540" i="119"/>
  <c r="H540" i="119"/>
  <c r="O540" i="119" s="1"/>
  <c r="C540" i="119"/>
  <c r="I539" i="119"/>
  <c r="H539" i="119"/>
  <c r="O539" i="119" s="1"/>
  <c r="C539" i="119"/>
  <c r="O538" i="119"/>
  <c r="I538" i="119"/>
  <c r="H538" i="119"/>
  <c r="C538" i="119"/>
  <c r="I537" i="119"/>
  <c r="H537" i="119"/>
  <c r="O537" i="119" s="1"/>
  <c r="C537" i="119"/>
  <c r="I536" i="119"/>
  <c r="H536" i="119"/>
  <c r="O536" i="119" s="1"/>
  <c r="C536" i="119"/>
  <c r="I535" i="119"/>
  <c r="H535" i="119"/>
  <c r="O535" i="119" s="1"/>
  <c r="C535" i="119"/>
  <c r="I534" i="119"/>
  <c r="H534" i="119"/>
  <c r="O534" i="119" s="1"/>
  <c r="C534" i="119"/>
  <c r="I533" i="119"/>
  <c r="H533" i="119"/>
  <c r="O533" i="119" s="1"/>
  <c r="C533" i="119"/>
  <c r="I532" i="119"/>
  <c r="H532" i="119"/>
  <c r="O532" i="119" s="1"/>
  <c r="C532" i="119"/>
  <c r="I531" i="119"/>
  <c r="H531" i="119"/>
  <c r="O531" i="119" s="1"/>
  <c r="C531" i="119"/>
  <c r="I530" i="119"/>
  <c r="H530" i="119"/>
  <c r="O530" i="119" s="1"/>
  <c r="C530" i="119"/>
  <c r="I529" i="119"/>
  <c r="H529" i="119"/>
  <c r="O529" i="119" s="1"/>
  <c r="C529" i="119"/>
  <c r="I528" i="119"/>
  <c r="H528" i="119"/>
  <c r="O528" i="119" s="1"/>
  <c r="C528" i="119"/>
  <c r="I527" i="119"/>
  <c r="H527" i="119"/>
  <c r="O527" i="119" s="1"/>
  <c r="C527" i="119"/>
  <c r="I526" i="119"/>
  <c r="H526" i="119"/>
  <c r="O526" i="119" s="1"/>
  <c r="C526" i="119"/>
  <c r="I525" i="119"/>
  <c r="H525" i="119"/>
  <c r="O525" i="119" s="1"/>
  <c r="C525" i="119"/>
  <c r="I524" i="119"/>
  <c r="H524" i="119"/>
  <c r="O524" i="119" s="1"/>
  <c r="C524" i="119"/>
  <c r="I523" i="119"/>
  <c r="H523" i="119"/>
  <c r="O523" i="119" s="1"/>
  <c r="C523" i="119"/>
  <c r="I522" i="119"/>
  <c r="H522" i="119"/>
  <c r="O522" i="119" s="1"/>
  <c r="C522" i="119"/>
  <c r="I521" i="119"/>
  <c r="H521" i="119"/>
  <c r="O521" i="119" s="1"/>
  <c r="C521" i="119"/>
  <c r="I520" i="119"/>
  <c r="H520" i="119"/>
  <c r="O520" i="119" s="1"/>
  <c r="C520" i="119"/>
  <c r="I519" i="119"/>
  <c r="H519" i="119"/>
  <c r="O519" i="119" s="1"/>
  <c r="C519" i="119"/>
  <c r="I518" i="119"/>
  <c r="H518" i="119"/>
  <c r="O518" i="119" s="1"/>
  <c r="C518" i="119"/>
  <c r="O517" i="119"/>
  <c r="I517" i="119"/>
  <c r="H517" i="119"/>
  <c r="C517" i="119"/>
  <c r="C516" i="119"/>
  <c r="I511" i="119"/>
  <c r="H511" i="119"/>
  <c r="O511" i="119" s="1"/>
  <c r="C511" i="119"/>
  <c r="I510" i="119"/>
  <c r="H510" i="119"/>
  <c r="O510" i="119" s="1"/>
  <c r="C510" i="119"/>
  <c r="O509" i="119"/>
  <c r="I509" i="119"/>
  <c r="H509" i="119"/>
  <c r="C509" i="119"/>
  <c r="O508" i="119"/>
  <c r="I508" i="119"/>
  <c r="H508" i="119"/>
  <c r="C508" i="119"/>
  <c r="O507" i="119"/>
  <c r="I507" i="119"/>
  <c r="H507" i="119"/>
  <c r="C507" i="119"/>
  <c r="O506" i="119"/>
  <c r="I506" i="119"/>
  <c r="H506" i="119"/>
  <c r="C506" i="119"/>
  <c r="O505" i="119"/>
  <c r="I505" i="119"/>
  <c r="H505" i="119"/>
  <c r="C505" i="119"/>
  <c r="I504" i="119"/>
  <c r="H504" i="119"/>
  <c r="O504" i="119" s="1"/>
  <c r="C504" i="119"/>
  <c r="I503" i="119"/>
  <c r="H503" i="119"/>
  <c r="O503" i="119" s="1"/>
  <c r="C503" i="119"/>
  <c r="I502" i="119"/>
  <c r="H502" i="119"/>
  <c r="O502" i="119" s="1"/>
  <c r="C502" i="119"/>
  <c r="I501" i="119"/>
  <c r="H501" i="119"/>
  <c r="O501" i="119" s="1"/>
  <c r="C501" i="119"/>
  <c r="I500" i="119"/>
  <c r="H500" i="119"/>
  <c r="O500" i="119" s="1"/>
  <c r="C500" i="119"/>
  <c r="I499" i="119"/>
  <c r="H499" i="119"/>
  <c r="O499" i="119" s="1"/>
  <c r="C499" i="119"/>
  <c r="I498" i="119"/>
  <c r="H498" i="119"/>
  <c r="O498" i="119" s="1"/>
  <c r="C498" i="119"/>
  <c r="I497" i="119"/>
  <c r="H497" i="119"/>
  <c r="O497" i="119" s="1"/>
  <c r="C497" i="119"/>
  <c r="I496" i="119"/>
  <c r="H496" i="119"/>
  <c r="O496" i="119" s="1"/>
  <c r="C496" i="119"/>
  <c r="I495" i="119"/>
  <c r="H495" i="119"/>
  <c r="O495" i="119" s="1"/>
  <c r="C495" i="119"/>
  <c r="I494" i="119"/>
  <c r="H494" i="119"/>
  <c r="O494" i="119" s="1"/>
  <c r="C494" i="119"/>
  <c r="I493" i="119"/>
  <c r="H493" i="119"/>
  <c r="O493" i="119" s="1"/>
  <c r="C493" i="119"/>
  <c r="I492" i="119"/>
  <c r="H492" i="119"/>
  <c r="O492" i="119" s="1"/>
  <c r="C492" i="119"/>
  <c r="I491" i="119"/>
  <c r="H491" i="119"/>
  <c r="O491" i="119" s="1"/>
  <c r="C491" i="119"/>
  <c r="I490" i="119"/>
  <c r="H490" i="119"/>
  <c r="O490" i="119" s="1"/>
  <c r="C490" i="119"/>
  <c r="I489" i="119"/>
  <c r="H489" i="119"/>
  <c r="O489" i="119" s="1"/>
  <c r="C489" i="119"/>
  <c r="I488" i="119"/>
  <c r="H488" i="119"/>
  <c r="O488" i="119" s="1"/>
  <c r="C488" i="119"/>
  <c r="I487" i="119"/>
  <c r="H487" i="119"/>
  <c r="O487" i="119" s="1"/>
  <c r="C487" i="119"/>
  <c r="I486" i="119"/>
  <c r="H486" i="119"/>
  <c r="O486" i="119" s="1"/>
  <c r="C486" i="119"/>
  <c r="I485" i="119"/>
  <c r="H485" i="119"/>
  <c r="O485" i="119" s="1"/>
  <c r="C485" i="119"/>
  <c r="I484" i="119"/>
  <c r="H484" i="119"/>
  <c r="O484" i="119" s="1"/>
  <c r="C484" i="119"/>
  <c r="I483" i="119"/>
  <c r="H483" i="119"/>
  <c r="O483" i="119" s="1"/>
  <c r="C483" i="119"/>
  <c r="I482" i="119"/>
  <c r="H482" i="119"/>
  <c r="O482" i="119" s="1"/>
  <c r="C482" i="119"/>
  <c r="I481" i="119"/>
  <c r="H481" i="119"/>
  <c r="O481" i="119" s="1"/>
  <c r="C481" i="119"/>
  <c r="I480" i="119"/>
  <c r="H480" i="119"/>
  <c r="O480" i="119" s="1"/>
  <c r="C480" i="119"/>
  <c r="I479" i="119"/>
  <c r="H479" i="119"/>
  <c r="O479" i="119" s="1"/>
  <c r="C479" i="119"/>
  <c r="I478" i="119"/>
  <c r="H478" i="119"/>
  <c r="O478" i="119" s="1"/>
  <c r="C478" i="119"/>
  <c r="I477" i="119"/>
  <c r="H477" i="119"/>
  <c r="O477" i="119" s="1"/>
  <c r="C477" i="119"/>
  <c r="I476" i="119"/>
  <c r="H476" i="119"/>
  <c r="O476" i="119" s="1"/>
  <c r="C476" i="119"/>
  <c r="I475" i="119"/>
  <c r="H475" i="119"/>
  <c r="O475" i="119" s="1"/>
  <c r="C475" i="119"/>
  <c r="I474" i="119"/>
  <c r="H474" i="119"/>
  <c r="O474" i="119" s="1"/>
  <c r="C474" i="119"/>
  <c r="I473" i="119"/>
  <c r="H473" i="119"/>
  <c r="O473" i="119" s="1"/>
  <c r="C473" i="119"/>
  <c r="I472" i="119"/>
  <c r="H472" i="119"/>
  <c r="O472" i="119" s="1"/>
  <c r="C472" i="119"/>
  <c r="C471" i="119"/>
  <c r="O466" i="119"/>
  <c r="I466" i="119"/>
  <c r="H466" i="119"/>
  <c r="C466" i="119"/>
  <c r="O465" i="119"/>
  <c r="I465" i="119"/>
  <c r="H465" i="119"/>
  <c r="C465" i="119"/>
  <c r="O464" i="119"/>
  <c r="I464" i="119"/>
  <c r="H464" i="119"/>
  <c r="C464" i="119"/>
  <c r="O463" i="119"/>
  <c r="I463" i="119"/>
  <c r="H463" i="119"/>
  <c r="C463" i="119"/>
  <c r="O462" i="119"/>
  <c r="I462" i="119"/>
  <c r="H462" i="119"/>
  <c r="C462" i="119"/>
  <c r="O461" i="119"/>
  <c r="I461" i="119"/>
  <c r="H461" i="119"/>
  <c r="C461" i="119"/>
  <c r="O460" i="119"/>
  <c r="I460" i="119"/>
  <c r="H460" i="119"/>
  <c r="C460" i="119"/>
  <c r="I459" i="119"/>
  <c r="H459" i="119"/>
  <c r="O459" i="119" s="1"/>
  <c r="C459" i="119"/>
  <c r="I458" i="119"/>
  <c r="H458" i="119"/>
  <c r="O458" i="119" s="1"/>
  <c r="C458" i="119"/>
  <c r="I457" i="119"/>
  <c r="H457" i="119"/>
  <c r="O457" i="119" s="1"/>
  <c r="C457" i="119"/>
  <c r="I456" i="119"/>
  <c r="H456" i="119"/>
  <c r="O456" i="119" s="1"/>
  <c r="C456" i="119"/>
  <c r="I455" i="119"/>
  <c r="H455" i="119"/>
  <c r="O455" i="119" s="1"/>
  <c r="C455" i="119"/>
  <c r="I454" i="119"/>
  <c r="H454" i="119"/>
  <c r="O454" i="119" s="1"/>
  <c r="C454" i="119"/>
  <c r="I453" i="119"/>
  <c r="H453" i="119"/>
  <c r="O453" i="119" s="1"/>
  <c r="C453" i="119"/>
  <c r="I452" i="119"/>
  <c r="H452" i="119"/>
  <c r="O452" i="119" s="1"/>
  <c r="C452" i="119"/>
  <c r="I451" i="119"/>
  <c r="H451" i="119"/>
  <c r="O451" i="119" s="1"/>
  <c r="C451" i="119"/>
  <c r="I450" i="119"/>
  <c r="H450" i="119"/>
  <c r="O450" i="119" s="1"/>
  <c r="C450" i="119"/>
  <c r="I449" i="119"/>
  <c r="H449" i="119"/>
  <c r="O449" i="119" s="1"/>
  <c r="C449" i="119"/>
  <c r="I448" i="119"/>
  <c r="H448" i="119"/>
  <c r="O448" i="119" s="1"/>
  <c r="C448" i="119"/>
  <c r="I447" i="119"/>
  <c r="H447" i="119"/>
  <c r="O447" i="119" s="1"/>
  <c r="C447" i="119"/>
  <c r="I446" i="119"/>
  <c r="H446" i="119"/>
  <c r="O446" i="119" s="1"/>
  <c r="C446" i="119"/>
  <c r="I445" i="119"/>
  <c r="H445" i="119"/>
  <c r="O445" i="119" s="1"/>
  <c r="C445" i="119"/>
  <c r="I444" i="119"/>
  <c r="H444" i="119"/>
  <c r="O444" i="119" s="1"/>
  <c r="C444" i="119"/>
  <c r="I443" i="119"/>
  <c r="H443" i="119"/>
  <c r="O443" i="119" s="1"/>
  <c r="C443" i="119"/>
  <c r="I442" i="119"/>
  <c r="H442" i="119"/>
  <c r="O442" i="119" s="1"/>
  <c r="C442" i="119"/>
  <c r="I441" i="119"/>
  <c r="H441" i="119"/>
  <c r="O441" i="119" s="1"/>
  <c r="C441" i="119"/>
  <c r="I440" i="119"/>
  <c r="H440" i="119"/>
  <c r="O440" i="119" s="1"/>
  <c r="C440" i="119"/>
  <c r="I439" i="119"/>
  <c r="H439" i="119"/>
  <c r="O439" i="119" s="1"/>
  <c r="C439" i="119"/>
  <c r="I438" i="119"/>
  <c r="H438" i="119"/>
  <c r="O438" i="119" s="1"/>
  <c r="C438" i="119"/>
  <c r="I437" i="119"/>
  <c r="H437" i="119"/>
  <c r="O437" i="119" s="1"/>
  <c r="C437" i="119"/>
  <c r="I436" i="119"/>
  <c r="H436" i="119"/>
  <c r="O436" i="119" s="1"/>
  <c r="C436" i="119"/>
  <c r="I435" i="119"/>
  <c r="H435" i="119"/>
  <c r="O435" i="119" s="1"/>
  <c r="C435" i="119"/>
  <c r="I434" i="119"/>
  <c r="H434" i="119"/>
  <c r="O434" i="119" s="1"/>
  <c r="C434" i="119"/>
  <c r="I433" i="119"/>
  <c r="H433" i="119"/>
  <c r="O433" i="119" s="1"/>
  <c r="C433" i="119"/>
  <c r="I432" i="119"/>
  <c r="H432" i="119"/>
  <c r="O432" i="119" s="1"/>
  <c r="C432" i="119"/>
  <c r="I431" i="119"/>
  <c r="H431" i="119"/>
  <c r="O431" i="119" s="1"/>
  <c r="C431" i="119"/>
  <c r="I430" i="119"/>
  <c r="H430" i="119"/>
  <c r="O430" i="119" s="1"/>
  <c r="C430" i="119"/>
  <c r="I429" i="119"/>
  <c r="H429" i="119"/>
  <c r="O429" i="119" s="1"/>
  <c r="C429" i="119"/>
  <c r="I428" i="119"/>
  <c r="H428" i="119"/>
  <c r="O428" i="119" s="1"/>
  <c r="C428" i="119"/>
  <c r="I427" i="119"/>
  <c r="H427" i="119"/>
  <c r="O427" i="119" s="1"/>
  <c r="C427" i="119"/>
  <c r="C426" i="119"/>
  <c r="I421" i="119"/>
  <c r="H421" i="119"/>
  <c r="O421" i="119" s="1"/>
  <c r="C421" i="119"/>
  <c r="I420" i="119"/>
  <c r="H420" i="119"/>
  <c r="O420" i="119" s="1"/>
  <c r="C420" i="119"/>
  <c r="I419" i="119"/>
  <c r="H419" i="119"/>
  <c r="O419" i="119" s="1"/>
  <c r="C419" i="119"/>
  <c r="I418" i="119"/>
  <c r="H418" i="119"/>
  <c r="O418" i="119" s="1"/>
  <c r="C418" i="119"/>
  <c r="I417" i="119"/>
  <c r="H417" i="119"/>
  <c r="O417" i="119" s="1"/>
  <c r="C417" i="119"/>
  <c r="I416" i="119"/>
  <c r="H416" i="119"/>
  <c r="O416" i="119" s="1"/>
  <c r="C416" i="119"/>
  <c r="I415" i="119"/>
  <c r="H415" i="119"/>
  <c r="O415" i="119" s="1"/>
  <c r="C415" i="119"/>
  <c r="I414" i="119"/>
  <c r="H414" i="119"/>
  <c r="O414" i="119" s="1"/>
  <c r="C414" i="119"/>
  <c r="I413" i="119"/>
  <c r="H413" i="119"/>
  <c r="O413" i="119" s="1"/>
  <c r="C413" i="119"/>
  <c r="I412" i="119"/>
  <c r="H412" i="119"/>
  <c r="O412" i="119" s="1"/>
  <c r="C412" i="119"/>
  <c r="I411" i="119"/>
  <c r="H411" i="119"/>
  <c r="O411" i="119" s="1"/>
  <c r="C411" i="119"/>
  <c r="I410" i="119"/>
  <c r="H410" i="119"/>
  <c r="O410" i="119" s="1"/>
  <c r="C410" i="119"/>
  <c r="I409" i="119"/>
  <c r="H409" i="119"/>
  <c r="O409" i="119" s="1"/>
  <c r="C409" i="119"/>
  <c r="I408" i="119"/>
  <c r="H408" i="119"/>
  <c r="O408" i="119" s="1"/>
  <c r="C408" i="119"/>
  <c r="I407" i="119"/>
  <c r="H407" i="119"/>
  <c r="O407" i="119" s="1"/>
  <c r="C407" i="119"/>
  <c r="I406" i="119"/>
  <c r="H406" i="119"/>
  <c r="O406" i="119" s="1"/>
  <c r="C406" i="119"/>
  <c r="I405" i="119"/>
  <c r="H405" i="119"/>
  <c r="O405" i="119" s="1"/>
  <c r="C405" i="119"/>
  <c r="I404" i="119"/>
  <c r="H404" i="119"/>
  <c r="O404" i="119" s="1"/>
  <c r="C404" i="119"/>
  <c r="I403" i="119"/>
  <c r="H403" i="119"/>
  <c r="O403" i="119" s="1"/>
  <c r="C403" i="119"/>
  <c r="I402" i="119"/>
  <c r="H402" i="119"/>
  <c r="O402" i="119" s="1"/>
  <c r="C402" i="119"/>
  <c r="I401" i="119"/>
  <c r="H401" i="119"/>
  <c r="O401" i="119" s="1"/>
  <c r="C401" i="119"/>
  <c r="I400" i="119"/>
  <c r="H400" i="119"/>
  <c r="O400" i="119" s="1"/>
  <c r="C400" i="119"/>
  <c r="I399" i="119"/>
  <c r="H399" i="119"/>
  <c r="O399" i="119" s="1"/>
  <c r="C399" i="119"/>
  <c r="I398" i="119"/>
  <c r="H398" i="119"/>
  <c r="O398" i="119" s="1"/>
  <c r="C398" i="119"/>
  <c r="I397" i="119"/>
  <c r="H397" i="119"/>
  <c r="O397" i="119" s="1"/>
  <c r="C397" i="119"/>
  <c r="I396" i="119"/>
  <c r="H396" i="119"/>
  <c r="O396" i="119" s="1"/>
  <c r="C396" i="119"/>
  <c r="I395" i="119"/>
  <c r="H395" i="119"/>
  <c r="O395" i="119" s="1"/>
  <c r="C395" i="119"/>
  <c r="I394" i="119"/>
  <c r="H394" i="119"/>
  <c r="O394" i="119" s="1"/>
  <c r="C394" i="119"/>
  <c r="I393" i="119"/>
  <c r="H393" i="119"/>
  <c r="O393" i="119" s="1"/>
  <c r="C393" i="119"/>
  <c r="I392" i="119"/>
  <c r="H392" i="119"/>
  <c r="O392" i="119" s="1"/>
  <c r="C392" i="119"/>
  <c r="O391" i="119"/>
  <c r="I391" i="119"/>
  <c r="H391" i="119"/>
  <c r="C391" i="119"/>
  <c r="O390" i="119"/>
  <c r="I390" i="119"/>
  <c r="H390" i="119"/>
  <c r="C390" i="119"/>
  <c r="O389" i="119"/>
  <c r="I389" i="119"/>
  <c r="H389" i="119"/>
  <c r="C389" i="119"/>
  <c r="O388" i="119"/>
  <c r="I388" i="119"/>
  <c r="H388" i="119"/>
  <c r="C388" i="119"/>
  <c r="O387" i="119"/>
  <c r="I387" i="119"/>
  <c r="H387" i="119"/>
  <c r="C387" i="119"/>
  <c r="I386" i="119"/>
  <c r="H386" i="119"/>
  <c r="O386" i="119" s="1"/>
  <c r="C386" i="119"/>
  <c r="I385" i="119"/>
  <c r="H385" i="119"/>
  <c r="O385" i="119" s="1"/>
  <c r="C385" i="119"/>
  <c r="I384" i="119"/>
  <c r="H384" i="119"/>
  <c r="O384" i="119" s="1"/>
  <c r="C384" i="119"/>
  <c r="I383" i="119"/>
  <c r="H383" i="119"/>
  <c r="O383" i="119" s="1"/>
  <c r="C383" i="119"/>
  <c r="I382" i="119"/>
  <c r="H382" i="119"/>
  <c r="O382" i="119" s="1"/>
  <c r="C382" i="119"/>
  <c r="C381" i="119"/>
  <c r="I376" i="119"/>
  <c r="H376" i="119"/>
  <c r="O376" i="119" s="1"/>
  <c r="C376" i="119"/>
  <c r="I375" i="119"/>
  <c r="H375" i="119"/>
  <c r="O375" i="119" s="1"/>
  <c r="C375" i="119"/>
  <c r="I374" i="119"/>
  <c r="H374" i="119"/>
  <c r="O374" i="119" s="1"/>
  <c r="C374" i="119"/>
  <c r="I373" i="119"/>
  <c r="H373" i="119"/>
  <c r="O373" i="119" s="1"/>
  <c r="C373" i="119"/>
  <c r="I372" i="119"/>
  <c r="H372" i="119"/>
  <c r="O372" i="119" s="1"/>
  <c r="C372" i="119"/>
  <c r="I371" i="119"/>
  <c r="H371" i="119"/>
  <c r="O371" i="119" s="1"/>
  <c r="C371" i="119"/>
  <c r="I370" i="119"/>
  <c r="H370" i="119"/>
  <c r="O370" i="119" s="1"/>
  <c r="C370" i="119"/>
  <c r="I369" i="119"/>
  <c r="H369" i="119"/>
  <c r="O369" i="119" s="1"/>
  <c r="C369" i="119"/>
  <c r="O368" i="119"/>
  <c r="I368" i="119"/>
  <c r="H368" i="119"/>
  <c r="C368" i="119"/>
  <c r="O367" i="119"/>
  <c r="I367" i="119"/>
  <c r="H367" i="119"/>
  <c r="C367" i="119"/>
  <c r="O366" i="119"/>
  <c r="I366" i="119"/>
  <c r="H366" i="119"/>
  <c r="C366" i="119"/>
  <c r="O365" i="119"/>
  <c r="I365" i="119"/>
  <c r="H365" i="119"/>
  <c r="C365" i="119"/>
  <c r="I364" i="119"/>
  <c r="H364" i="119"/>
  <c r="O364" i="119" s="1"/>
  <c r="C364" i="119"/>
  <c r="I363" i="119"/>
  <c r="H363" i="119"/>
  <c r="O363" i="119" s="1"/>
  <c r="C363" i="119"/>
  <c r="I362" i="119"/>
  <c r="H362" i="119"/>
  <c r="O362" i="119" s="1"/>
  <c r="C362" i="119"/>
  <c r="I361" i="119"/>
  <c r="H361" i="119"/>
  <c r="O361" i="119" s="1"/>
  <c r="C361" i="119"/>
  <c r="I360" i="119"/>
  <c r="H360" i="119"/>
  <c r="O360" i="119" s="1"/>
  <c r="C360" i="119"/>
  <c r="I359" i="119"/>
  <c r="H359" i="119"/>
  <c r="O359" i="119" s="1"/>
  <c r="C359" i="119"/>
  <c r="I358" i="119"/>
  <c r="H358" i="119"/>
  <c r="O358" i="119" s="1"/>
  <c r="C358" i="119"/>
  <c r="I357" i="119"/>
  <c r="H357" i="119"/>
  <c r="O357" i="119" s="1"/>
  <c r="C357" i="119"/>
  <c r="I356" i="119"/>
  <c r="H356" i="119"/>
  <c r="O356" i="119" s="1"/>
  <c r="C356" i="119"/>
  <c r="I355" i="119"/>
  <c r="H355" i="119"/>
  <c r="O355" i="119" s="1"/>
  <c r="C355" i="119"/>
  <c r="I354" i="119"/>
  <c r="H354" i="119"/>
  <c r="O354" i="119" s="1"/>
  <c r="C354" i="119"/>
  <c r="I353" i="119"/>
  <c r="H353" i="119"/>
  <c r="O353" i="119" s="1"/>
  <c r="C353" i="119"/>
  <c r="I352" i="119"/>
  <c r="H352" i="119"/>
  <c r="O352" i="119" s="1"/>
  <c r="C352" i="119"/>
  <c r="I351" i="119"/>
  <c r="H351" i="119"/>
  <c r="O351" i="119" s="1"/>
  <c r="C351" i="119"/>
  <c r="I350" i="119"/>
  <c r="H350" i="119"/>
  <c r="O350" i="119" s="1"/>
  <c r="C350" i="119"/>
  <c r="I349" i="119"/>
  <c r="H349" i="119"/>
  <c r="O349" i="119" s="1"/>
  <c r="C349" i="119"/>
  <c r="I348" i="119"/>
  <c r="H348" i="119"/>
  <c r="O348" i="119" s="1"/>
  <c r="C348" i="119"/>
  <c r="I347" i="119"/>
  <c r="H347" i="119"/>
  <c r="O347" i="119" s="1"/>
  <c r="C347" i="119"/>
  <c r="I346" i="119"/>
  <c r="H346" i="119"/>
  <c r="O346" i="119" s="1"/>
  <c r="C346" i="119"/>
  <c r="I345" i="119"/>
  <c r="H345" i="119"/>
  <c r="O345" i="119" s="1"/>
  <c r="C345" i="119"/>
  <c r="I344" i="119"/>
  <c r="H344" i="119"/>
  <c r="O344" i="119" s="1"/>
  <c r="C344" i="119"/>
  <c r="I343" i="119"/>
  <c r="H343" i="119"/>
  <c r="O343" i="119" s="1"/>
  <c r="C343" i="119"/>
  <c r="I342" i="119"/>
  <c r="H342" i="119"/>
  <c r="O342" i="119" s="1"/>
  <c r="C342" i="119"/>
  <c r="I341" i="119"/>
  <c r="H341" i="119"/>
  <c r="O341" i="119" s="1"/>
  <c r="C341" i="119"/>
  <c r="I340" i="119"/>
  <c r="H340" i="119"/>
  <c r="O340" i="119" s="1"/>
  <c r="C340" i="119"/>
  <c r="I339" i="119"/>
  <c r="H339" i="119"/>
  <c r="O339" i="119" s="1"/>
  <c r="C339" i="119"/>
  <c r="I338" i="119"/>
  <c r="H338" i="119"/>
  <c r="O338" i="119" s="1"/>
  <c r="C338" i="119"/>
  <c r="I337" i="119"/>
  <c r="H337" i="119"/>
  <c r="O337" i="119" s="1"/>
  <c r="C337" i="119"/>
  <c r="C336" i="119"/>
  <c r="O331" i="119"/>
  <c r="I331" i="119"/>
  <c r="H331" i="119"/>
  <c r="C331" i="119"/>
  <c r="O330" i="119"/>
  <c r="I330" i="119"/>
  <c r="H330" i="119"/>
  <c r="C330" i="119"/>
  <c r="O329" i="119"/>
  <c r="I329" i="119"/>
  <c r="H329" i="119"/>
  <c r="C329" i="119"/>
  <c r="I328" i="119"/>
  <c r="H328" i="119"/>
  <c r="O328" i="119" s="1"/>
  <c r="C328" i="119"/>
  <c r="I327" i="119"/>
  <c r="H327" i="119"/>
  <c r="O327" i="119" s="1"/>
  <c r="C327" i="119"/>
  <c r="I326" i="119"/>
  <c r="H326" i="119"/>
  <c r="O326" i="119" s="1"/>
  <c r="C326" i="119"/>
  <c r="I325" i="119"/>
  <c r="H325" i="119"/>
  <c r="O325" i="119" s="1"/>
  <c r="C325" i="119"/>
  <c r="I324" i="119"/>
  <c r="H324" i="119"/>
  <c r="O324" i="119" s="1"/>
  <c r="C324" i="119"/>
  <c r="I323" i="119"/>
  <c r="H323" i="119"/>
  <c r="O323" i="119" s="1"/>
  <c r="C323" i="119"/>
  <c r="I322" i="119"/>
  <c r="H322" i="119"/>
  <c r="O322" i="119" s="1"/>
  <c r="C322" i="119"/>
  <c r="I321" i="119"/>
  <c r="H321" i="119"/>
  <c r="O321" i="119" s="1"/>
  <c r="C321" i="119"/>
  <c r="I320" i="119"/>
  <c r="H320" i="119"/>
  <c r="O320" i="119" s="1"/>
  <c r="C320" i="119"/>
  <c r="I319" i="119"/>
  <c r="H319" i="119"/>
  <c r="O319" i="119" s="1"/>
  <c r="C319" i="119"/>
  <c r="I318" i="119"/>
  <c r="H318" i="119"/>
  <c r="O318" i="119" s="1"/>
  <c r="C318" i="119"/>
  <c r="I317" i="119"/>
  <c r="H317" i="119"/>
  <c r="O317" i="119" s="1"/>
  <c r="C317" i="119"/>
  <c r="I316" i="119"/>
  <c r="H316" i="119"/>
  <c r="O316" i="119" s="1"/>
  <c r="C316" i="119"/>
  <c r="I315" i="119"/>
  <c r="H315" i="119"/>
  <c r="O315" i="119" s="1"/>
  <c r="C315" i="119"/>
  <c r="I314" i="119"/>
  <c r="H314" i="119"/>
  <c r="O314" i="119" s="1"/>
  <c r="C314" i="119"/>
  <c r="I313" i="119"/>
  <c r="H313" i="119"/>
  <c r="O313" i="119" s="1"/>
  <c r="C313" i="119"/>
  <c r="I312" i="119"/>
  <c r="H312" i="119"/>
  <c r="O312" i="119" s="1"/>
  <c r="C312" i="119"/>
  <c r="I311" i="119"/>
  <c r="H311" i="119"/>
  <c r="O311" i="119" s="1"/>
  <c r="C311" i="119"/>
  <c r="I310" i="119"/>
  <c r="H310" i="119"/>
  <c r="O310" i="119" s="1"/>
  <c r="C310" i="119"/>
  <c r="I309" i="119"/>
  <c r="H309" i="119"/>
  <c r="O309" i="119" s="1"/>
  <c r="C309" i="119"/>
  <c r="I308" i="119"/>
  <c r="H308" i="119"/>
  <c r="O308" i="119" s="1"/>
  <c r="C308" i="119"/>
  <c r="I307" i="119"/>
  <c r="H307" i="119"/>
  <c r="O307" i="119" s="1"/>
  <c r="C307" i="119"/>
  <c r="I306" i="119"/>
  <c r="H306" i="119"/>
  <c r="O306" i="119" s="1"/>
  <c r="C306" i="119"/>
  <c r="I305" i="119"/>
  <c r="H305" i="119"/>
  <c r="O305" i="119" s="1"/>
  <c r="C305" i="119"/>
  <c r="I304" i="119"/>
  <c r="H304" i="119"/>
  <c r="O304" i="119" s="1"/>
  <c r="C304" i="119"/>
  <c r="I303" i="119"/>
  <c r="H303" i="119"/>
  <c r="O303" i="119" s="1"/>
  <c r="C303" i="119"/>
  <c r="I302" i="119"/>
  <c r="H302" i="119"/>
  <c r="O302" i="119" s="1"/>
  <c r="C302" i="119"/>
  <c r="I301" i="119"/>
  <c r="H301" i="119"/>
  <c r="O301" i="119" s="1"/>
  <c r="C301" i="119"/>
  <c r="I300" i="119"/>
  <c r="H300" i="119"/>
  <c r="O300" i="119" s="1"/>
  <c r="C300" i="119"/>
  <c r="I299" i="119"/>
  <c r="H299" i="119"/>
  <c r="O299" i="119" s="1"/>
  <c r="C299" i="119"/>
  <c r="I298" i="119"/>
  <c r="H298" i="119"/>
  <c r="O298" i="119" s="1"/>
  <c r="C298" i="119"/>
  <c r="I297" i="119"/>
  <c r="H297" i="119"/>
  <c r="O297" i="119" s="1"/>
  <c r="C297" i="119"/>
  <c r="I296" i="119"/>
  <c r="H296" i="119"/>
  <c r="O296" i="119" s="1"/>
  <c r="C296" i="119"/>
  <c r="I295" i="119"/>
  <c r="H295" i="119"/>
  <c r="O295" i="119" s="1"/>
  <c r="C295" i="119"/>
  <c r="I294" i="119"/>
  <c r="H294" i="119"/>
  <c r="O294" i="119" s="1"/>
  <c r="C294" i="119"/>
  <c r="I293" i="119"/>
  <c r="H293" i="119"/>
  <c r="O293" i="119" s="1"/>
  <c r="C293" i="119"/>
  <c r="I292" i="119"/>
  <c r="H292" i="119"/>
  <c r="O292" i="119" s="1"/>
  <c r="C292" i="119"/>
  <c r="C291" i="119"/>
  <c r="I286" i="119"/>
  <c r="H286" i="119"/>
  <c r="O286" i="119" s="1"/>
  <c r="C286" i="119"/>
  <c r="I285" i="119"/>
  <c r="H285" i="119"/>
  <c r="O285" i="119" s="1"/>
  <c r="C285" i="119"/>
  <c r="I284" i="119"/>
  <c r="H284" i="119"/>
  <c r="O284" i="119" s="1"/>
  <c r="C284" i="119"/>
  <c r="O283" i="119"/>
  <c r="I283" i="119"/>
  <c r="H283" i="119"/>
  <c r="C283" i="119"/>
  <c r="O282" i="119"/>
  <c r="I282" i="119"/>
  <c r="H282" i="119"/>
  <c r="C282" i="119"/>
  <c r="O281" i="119"/>
  <c r="I281" i="119"/>
  <c r="H281" i="119"/>
  <c r="C281" i="119"/>
  <c r="O280" i="119"/>
  <c r="I280" i="119"/>
  <c r="H280" i="119"/>
  <c r="C280" i="119"/>
  <c r="O279" i="119"/>
  <c r="I279" i="119"/>
  <c r="H279" i="119"/>
  <c r="C279" i="119"/>
  <c r="O278" i="119"/>
  <c r="I278" i="119"/>
  <c r="H278" i="119"/>
  <c r="C278" i="119"/>
  <c r="O277" i="119"/>
  <c r="I277" i="119"/>
  <c r="H277" i="119"/>
  <c r="C277" i="119"/>
  <c r="O276" i="119"/>
  <c r="I276" i="119"/>
  <c r="H276" i="119"/>
  <c r="C276" i="119"/>
  <c r="O275" i="119"/>
  <c r="I275" i="119"/>
  <c r="H275" i="119"/>
  <c r="C275" i="119"/>
  <c r="O274" i="119"/>
  <c r="I274" i="119"/>
  <c r="H274" i="119"/>
  <c r="C274" i="119"/>
  <c r="O273" i="119"/>
  <c r="I273" i="119"/>
  <c r="H273" i="119"/>
  <c r="C273" i="119"/>
  <c r="O272" i="119"/>
  <c r="I272" i="119"/>
  <c r="H272" i="119"/>
  <c r="C272" i="119"/>
  <c r="O271" i="119"/>
  <c r="I271" i="119"/>
  <c r="H271" i="119"/>
  <c r="C271" i="119"/>
  <c r="O270" i="119"/>
  <c r="I270" i="119"/>
  <c r="H270" i="119"/>
  <c r="C270" i="119"/>
  <c r="O269" i="119"/>
  <c r="I269" i="119"/>
  <c r="H269" i="119"/>
  <c r="C269" i="119"/>
  <c r="O268" i="119"/>
  <c r="I268" i="119"/>
  <c r="H268" i="119"/>
  <c r="C268" i="119"/>
  <c r="O267" i="119"/>
  <c r="I267" i="119"/>
  <c r="H267" i="119"/>
  <c r="C267" i="119"/>
  <c r="I266" i="119"/>
  <c r="H266" i="119"/>
  <c r="O266" i="119" s="1"/>
  <c r="C266" i="119"/>
  <c r="I265" i="119"/>
  <c r="H265" i="119"/>
  <c r="O265" i="119" s="1"/>
  <c r="C265" i="119"/>
  <c r="I264" i="119"/>
  <c r="H264" i="119"/>
  <c r="O264" i="119" s="1"/>
  <c r="C264" i="119"/>
  <c r="I263" i="119"/>
  <c r="H263" i="119"/>
  <c r="O263" i="119" s="1"/>
  <c r="C263" i="119"/>
  <c r="I262" i="119"/>
  <c r="H262" i="119"/>
  <c r="O262" i="119" s="1"/>
  <c r="C262" i="119"/>
  <c r="I261" i="119"/>
  <c r="H261" i="119"/>
  <c r="O261" i="119" s="1"/>
  <c r="C261" i="119"/>
  <c r="I260" i="119"/>
  <c r="H260" i="119"/>
  <c r="O260" i="119" s="1"/>
  <c r="C260" i="119"/>
  <c r="I259" i="119"/>
  <c r="H259" i="119"/>
  <c r="O259" i="119" s="1"/>
  <c r="C259" i="119"/>
  <c r="I258" i="119"/>
  <c r="H258" i="119"/>
  <c r="O258" i="119" s="1"/>
  <c r="C258" i="119"/>
  <c r="I257" i="119"/>
  <c r="H257" i="119"/>
  <c r="O257" i="119" s="1"/>
  <c r="C257" i="119"/>
  <c r="I256" i="119"/>
  <c r="H256" i="119"/>
  <c r="O256" i="119" s="1"/>
  <c r="C256" i="119"/>
  <c r="I255" i="119"/>
  <c r="H255" i="119"/>
  <c r="O255" i="119" s="1"/>
  <c r="C255" i="119"/>
  <c r="I254" i="119"/>
  <c r="H254" i="119"/>
  <c r="O254" i="119" s="1"/>
  <c r="C254" i="119"/>
  <c r="I253" i="119"/>
  <c r="H253" i="119"/>
  <c r="O253" i="119" s="1"/>
  <c r="C253" i="119"/>
  <c r="I252" i="119"/>
  <c r="H252" i="119"/>
  <c r="O252" i="119" s="1"/>
  <c r="C252" i="119"/>
  <c r="I251" i="119"/>
  <c r="H251" i="119"/>
  <c r="O251" i="119" s="1"/>
  <c r="C251" i="119"/>
  <c r="I250" i="119"/>
  <c r="H250" i="119"/>
  <c r="O250" i="119" s="1"/>
  <c r="C250" i="119"/>
  <c r="I249" i="119"/>
  <c r="H249" i="119"/>
  <c r="O249" i="119" s="1"/>
  <c r="C249" i="119"/>
  <c r="I248" i="119"/>
  <c r="H248" i="119"/>
  <c r="O248" i="119" s="1"/>
  <c r="C248" i="119"/>
  <c r="I247" i="119"/>
  <c r="H247" i="119"/>
  <c r="O247" i="119" s="1"/>
  <c r="C247" i="119"/>
  <c r="C246" i="119"/>
  <c r="O241" i="119"/>
  <c r="I241" i="119"/>
  <c r="H241" i="119"/>
  <c r="C241" i="119"/>
  <c r="O240" i="119"/>
  <c r="I240" i="119"/>
  <c r="H240" i="119"/>
  <c r="C240" i="119"/>
  <c r="O239" i="119"/>
  <c r="I239" i="119"/>
  <c r="H239" i="119"/>
  <c r="C239" i="119"/>
  <c r="O238" i="119"/>
  <c r="I238" i="119"/>
  <c r="H238" i="119"/>
  <c r="C238" i="119"/>
  <c r="O237" i="119"/>
  <c r="I237" i="119"/>
  <c r="H237" i="119"/>
  <c r="C237" i="119"/>
  <c r="O236" i="119"/>
  <c r="I236" i="119"/>
  <c r="H236" i="119"/>
  <c r="C236" i="119"/>
  <c r="O235" i="119"/>
  <c r="I235" i="119"/>
  <c r="H235" i="119"/>
  <c r="C235" i="119"/>
  <c r="I234" i="119"/>
  <c r="H234" i="119"/>
  <c r="O234" i="119" s="1"/>
  <c r="C234" i="119"/>
  <c r="I233" i="119"/>
  <c r="H233" i="119"/>
  <c r="O233" i="119" s="1"/>
  <c r="C233" i="119"/>
  <c r="I232" i="119"/>
  <c r="H232" i="119"/>
  <c r="O232" i="119" s="1"/>
  <c r="C232" i="119"/>
  <c r="I231" i="119"/>
  <c r="H231" i="119"/>
  <c r="O231" i="119" s="1"/>
  <c r="C231" i="119"/>
  <c r="I230" i="119"/>
  <c r="H230" i="119"/>
  <c r="O230" i="119" s="1"/>
  <c r="C230" i="119"/>
  <c r="I229" i="119"/>
  <c r="H229" i="119"/>
  <c r="O229" i="119" s="1"/>
  <c r="C229" i="119"/>
  <c r="I228" i="119"/>
  <c r="H228" i="119"/>
  <c r="O228" i="119" s="1"/>
  <c r="C228" i="119"/>
  <c r="I227" i="119"/>
  <c r="H227" i="119"/>
  <c r="O227" i="119" s="1"/>
  <c r="C227" i="119"/>
  <c r="I226" i="119"/>
  <c r="H226" i="119"/>
  <c r="O226" i="119" s="1"/>
  <c r="C226" i="119"/>
  <c r="I225" i="119"/>
  <c r="H225" i="119"/>
  <c r="O225" i="119" s="1"/>
  <c r="C225" i="119"/>
  <c r="I224" i="119"/>
  <c r="H224" i="119"/>
  <c r="O224" i="119" s="1"/>
  <c r="C224" i="119"/>
  <c r="I223" i="119"/>
  <c r="H223" i="119"/>
  <c r="O223" i="119" s="1"/>
  <c r="C223" i="119"/>
  <c r="I222" i="119"/>
  <c r="H222" i="119"/>
  <c r="O222" i="119" s="1"/>
  <c r="C222" i="119"/>
  <c r="I221" i="119"/>
  <c r="H221" i="119"/>
  <c r="O221" i="119" s="1"/>
  <c r="C221" i="119"/>
  <c r="I220" i="119"/>
  <c r="H220" i="119"/>
  <c r="O220" i="119" s="1"/>
  <c r="C220" i="119"/>
  <c r="I219" i="119"/>
  <c r="H219" i="119"/>
  <c r="O219" i="119" s="1"/>
  <c r="C219" i="119"/>
  <c r="I218" i="119"/>
  <c r="H218" i="119"/>
  <c r="O218" i="119" s="1"/>
  <c r="C218" i="119"/>
  <c r="I217" i="119"/>
  <c r="H217" i="119"/>
  <c r="O217" i="119" s="1"/>
  <c r="C217" i="119"/>
  <c r="I216" i="119"/>
  <c r="H216" i="119"/>
  <c r="O216" i="119" s="1"/>
  <c r="C216" i="119"/>
  <c r="I215" i="119"/>
  <c r="H215" i="119"/>
  <c r="O215" i="119" s="1"/>
  <c r="C215" i="119"/>
  <c r="I214" i="119"/>
  <c r="H214" i="119"/>
  <c r="O214" i="119" s="1"/>
  <c r="C214" i="119"/>
  <c r="I213" i="119"/>
  <c r="H213" i="119"/>
  <c r="O213" i="119" s="1"/>
  <c r="C213" i="119"/>
  <c r="I212" i="119"/>
  <c r="H212" i="119"/>
  <c r="O212" i="119" s="1"/>
  <c r="C212" i="119"/>
  <c r="I211" i="119"/>
  <c r="H211" i="119"/>
  <c r="O211" i="119" s="1"/>
  <c r="C211" i="119"/>
  <c r="I210" i="119"/>
  <c r="H210" i="119"/>
  <c r="O210" i="119" s="1"/>
  <c r="C210" i="119"/>
  <c r="I209" i="119"/>
  <c r="H209" i="119"/>
  <c r="O209" i="119" s="1"/>
  <c r="C209" i="119"/>
  <c r="I208" i="119"/>
  <c r="H208" i="119"/>
  <c r="O208" i="119" s="1"/>
  <c r="C208" i="119"/>
  <c r="I207" i="119"/>
  <c r="H207" i="119"/>
  <c r="O207" i="119" s="1"/>
  <c r="C207" i="119"/>
  <c r="I206" i="119"/>
  <c r="H206" i="119"/>
  <c r="O206" i="119" s="1"/>
  <c r="C206" i="119"/>
  <c r="I205" i="119"/>
  <c r="H205" i="119"/>
  <c r="O205" i="119" s="1"/>
  <c r="C205" i="119"/>
  <c r="I204" i="119"/>
  <c r="H204" i="119"/>
  <c r="O204" i="119" s="1"/>
  <c r="C204" i="119"/>
  <c r="I203" i="119"/>
  <c r="H203" i="119"/>
  <c r="O203" i="119" s="1"/>
  <c r="C203" i="119"/>
  <c r="I202" i="119"/>
  <c r="H202" i="119"/>
  <c r="O202" i="119" s="1"/>
  <c r="C202" i="119"/>
  <c r="C201" i="119"/>
  <c r="I196" i="119"/>
  <c r="H196" i="119"/>
  <c r="O196" i="119" s="1"/>
  <c r="C196" i="119"/>
  <c r="I195" i="119"/>
  <c r="H195" i="119"/>
  <c r="O195" i="119" s="1"/>
  <c r="C195" i="119"/>
  <c r="I194" i="119"/>
  <c r="H194" i="119"/>
  <c r="O194" i="119" s="1"/>
  <c r="C194" i="119"/>
  <c r="I193" i="119"/>
  <c r="H193" i="119"/>
  <c r="O193" i="119" s="1"/>
  <c r="C193" i="119"/>
  <c r="I192" i="119"/>
  <c r="H192" i="119"/>
  <c r="O192" i="119" s="1"/>
  <c r="C192" i="119"/>
  <c r="I191" i="119"/>
  <c r="H191" i="119"/>
  <c r="O191" i="119" s="1"/>
  <c r="C191" i="119"/>
  <c r="I190" i="119"/>
  <c r="H190" i="119"/>
  <c r="O190" i="119" s="1"/>
  <c r="C190" i="119"/>
  <c r="I189" i="119"/>
  <c r="H189" i="119"/>
  <c r="O189" i="119" s="1"/>
  <c r="C189" i="119"/>
  <c r="I188" i="119"/>
  <c r="H188" i="119"/>
  <c r="O188" i="119" s="1"/>
  <c r="C188" i="119"/>
  <c r="I187" i="119"/>
  <c r="H187" i="119"/>
  <c r="O187" i="119" s="1"/>
  <c r="C187" i="119"/>
  <c r="I186" i="119"/>
  <c r="H186" i="119"/>
  <c r="O186" i="119" s="1"/>
  <c r="C186" i="119"/>
  <c r="I185" i="119"/>
  <c r="H185" i="119"/>
  <c r="O185" i="119" s="1"/>
  <c r="C185" i="119"/>
  <c r="I184" i="119"/>
  <c r="H184" i="119"/>
  <c r="O184" i="119" s="1"/>
  <c r="C184" i="119"/>
  <c r="I183" i="119"/>
  <c r="H183" i="119"/>
  <c r="O183" i="119" s="1"/>
  <c r="C183" i="119"/>
  <c r="I182" i="119"/>
  <c r="H182" i="119"/>
  <c r="O182" i="119" s="1"/>
  <c r="C182" i="119"/>
  <c r="I181" i="119"/>
  <c r="H181" i="119"/>
  <c r="O181" i="119" s="1"/>
  <c r="C181" i="119"/>
  <c r="I180" i="119"/>
  <c r="H180" i="119"/>
  <c r="O180" i="119" s="1"/>
  <c r="C180" i="119"/>
  <c r="I179" i="119"/>
  <c r="H179" i="119"/>
  <c r="O179" i="119" s="1"/>
  <c r="C179" i="119"/>
  <c r="I178" i="119"/>
  <c r="H178" i="119"/>
  <c r="O178" i="119" s="1"/>
  <c r="C178" i="119"/>
  <c r="I177" i="119"/>
  <c r="H177" i="119"/>
  <c r="O177" i="119" s="1"/>
  <c r="C177" i="119"/>
  <c r="I176" i="119"/>
  <c r="H176" i="119"/>
  <c r="O176" i="119" s="1"/>
  <c r="C176" i="119"/>
  <c r="I175" i="119"/>
  <c r="H175" i="119"/>
  <c r="O175" i="119" s="1"/>
  <c r="C175" i="119"/>
  <c r="I174" i="119"/>
  <c r="H174" i="119"/>
  <c r="O174" i="119" s="1"/>
  <c r="C174" i="119"/>
  <c r="I173" i="119"/>
  <c r="H173" i="119"/>
  <c r="O173" i="119" s="1"/>
  <c r="C173" i="119"/>
  <c r="I172" i="119"/>
  <c r="H172" i="119"/>
  <c r="O172" i="119" s="1"/>
  <c r="C172" i="119"/>
  <c r="I171" i="119"/>
  <c r="H171" i="119"/>
  <c r="O171" i="119" s="1"/>
  <c r="C171" i="119"/>
  <c r="I170" i="119"/>
  <c r="H170" i="119"/>
  <c r="O170" i="119" s="1"/>
  <c r="C170" i="119"/>
  <c r="I169" i="119"/>
  <c r="H169" i="119"/>
  <c r="O169" i="119" s="1"/>
  <c r="C169" i="119"/>
  <c r="I168" i="119"/>
  <c r="H168" i="119"/>
  <c r="O168" i="119" s="1"/>
  <c r="C168" i="119"/>
  <c r="I167" i="119"/>
  <c r="H167" i="119"/>
  <c r="O167" i="119" s="1"/>
  <c r="C167" i="119"/>
  <c r="I166" i="119"/>
  <c r="H166" i="119"/>
  <c r="O166" i="119" s="1"/>
  <c r="C166" i="119"/>
  <c r="I165" i="119"/>
  <c r="H165" i="119"/>
  <c r="O165" i="119" s="1"/>
  <c r="C165" i="119"/>
  <c r="I164" i="119"/>
  <c r="H164" i="119"/>
  <c r="O164" i="119" s="1"/>
  <c r="C164" i="119"/>
  <c r="I163" i="119"/>
  <c r="H163" i="119"/>
  <c r="O163" i="119" s="1"/>
  <c r="C163" i="119"/>
  <c r="I162" i="119"/>
  <c r="H162" i="119"/>
  <c r="O162" i="119" s="1"/>
  <c r="C162" i="119"/>
  <c r="I161" i="119"/>
  <c r="H161" i="119"/>
  <c r="O161" i="119" s="1"/>
  <c r="C161" i="119"/>
  <c r="O160" i="119"/>
  <c r="I160" i="119"/>
  <c r="H160" i="119"/>
  <c r="C160" i="119"/>
  <c r="O159" i="119"/>
  <c r="I159" i="119"/>
  <c r="H159" i="119"/>
  <c r="C159" i="119"/>
  <c r="I158" i="119"/>
  <c r="H158" i="119"/>
  <c r="O158" i="119" s="1"/>
  <c r="C158" i="119"/>
  <c r="I157" i="119"/>
  <c r="H157" i="119"/>
  <c r="O157" i="119" s="1"/>
  <c r="C157" i="119"/>
  <c r="C156" i="119"/>
  <c r="I151" i="119"/>
  <c r="H151" i="119"/>
  <c r="O151" i="119" s="1"/>
  <c r="C151" i="119"/>
  <c r="I150" i="119"/>
  <c r="H150" i="119"/>
  <c r="O150" i="119" s="1"/>
  <c r="C150" i="119"/>
  <c r="I149" i="119"/>
  <c r="H149" i="119"/>
  <c r="O149" i="119" s="1"/>
  <c r="C149" i="119"/>
  <c r="I148" i="119"/>
  <c r="H148" i="119"/>
  <c r="O148" i="119" s="1"/>
  <c r="C148" i="119"/>
  <c r="O147" i="119"/>
  <c r="I147" i="119"/>
  <c r="H147" i="119"/>
  <c r="C147" i="119"/>
  <c r="O146" i="119"/>
  <c r="I146" i="119"/>
  <c r="H146" i="119"/>
  <c r="C146" i="119"/>
  <c r="I145" i="119"/>
  <c r="H145" i="119"/>
  <c r="O145" i="119" s="1"/>
  <c r="C145" i="119"/>
  <c r="I144" i="119"/>
  <c r="H144" i="119"/>
  <c r="O144" i="119" s="1"/>
  <c r="C144" i="119"/>
  <c r="O143" i="119"/>
  <c r="I143" i="119"/>
  <c r="H143" i="119"/>
  <c r="C143" i="119"/>
  <c r="O142" i="119"/>
  <c r="I142" i="119"/>
  <c r="H142" i="119"/>
  <c r="C142" i="119"/>
  <c r="I141" i="119"/>
  <c r="H141" i="119"/>
  <c r="O141" i="119" s="1"/>
  <c r="C141" i="119"/>
  <c r="I140" i="119"/>
  <c r="H140" i="119"/>
  <c r="O140" i="119" s="1"/>
  <c r="C140" i="119"/>
  <c r="I139" i="119"/>
  <c r="H139" i="119"/>
  <c r="O139" i="119" s="1"/>
  <c r="C139" i="119"/>
  <c r="I138" i="119"/>
  <c r="H138" i="119"/>
  <c r="O138" i="119" s="1"/>
  <c r="C138" i="119"/>
  <c r="I137" i="119"/>
  <c r="H137" i="119"/>
  <c r="O137" i="119" s="1"/>
  <c r="C137" i="119"/>
  <c r="I136" i="119"/>
  <c r="H136" i="119"/>
  <c r="O136" i="119" s="1"/>
  <c r="C136" i="119"/>
  <c r="I135" i="119"/>
  <c r="H135" i="119"/>
  <c r="O135" i="119" s="1"/>
  <c r="C135" i="119"/>
  <c r="I134" i="119"/>
  <c r="H134" i="119"/>
  <c r="O134" i="119" s="1"/>
  <c r="C134" i="119"/>
  <c r="I133" i="119"/>
  <c r="H133" i="119"/>
  <c r="O133" i="119" s="1"/>
  <c r="C133" i="119"/>
  <c r="I132" i="119"/>
  <c r="H132" i="119"/>
  <c r="O132" i="119" s="1"/>
  <c r="C132" i="119"/>
  <c r="I131" i="119"/>
  <c r="H131" i="119"/>
  <c r="O131" i="119" s="1"/>
  <c r="C131" i="119"/>
  <c r="I130" i="119"/>
  <c r="H130" i="119"/>
  <c r="O130" i="119" s="1"/>
  <c r="C130" i="119"/>
  <c r="I129" i="119"/>
  <c r="H129" i="119"/>
  <c r="O129" i="119" s="1"/>
  <c r="C129" i="119"/>
  <c r="I128" i="119"/>
  <c r="H128" i="119"/>
  <c r="O128" i="119" s="1"/>
  <c r="C128" i="119"/>
  <c r="I127" i="119"/>
  <c r="H127" i="119"/>
  <c r="O127" i="119" s="1"/>
  <c r="C127" i="119"/>
  <c r="I126" i="119"/>
  <c r="H126" i="119"/>
  <c r="O126" i="119" s="1"/>
  <c r="C126" i="119"/>
  <c r="I125" i="119"/>
  <c r="H125" i="119"/>
  <c r="O125" i="119" s="1"/>
  <c r="C125" i="119"/>
  <c r="I124" i="119"/>
  <c r="H124" i="119"/>
  <c r="O124" i="119" s="1"/>
  <c r="C124" i="119"/>
  <c r="I123" i="119"/>
  <c r="H123" i="119"/>
  <c r="O123" i="119" s="1"/>
  <c r="C123" i="119"/>
  <c r="I122" i="119"/>
  <c r="H122" i="119"/>
  <c r="O122" i="119" s="1"/>
  <c r="C122" i="119"/>
  <c r="I121" i="119"/>
  <c r="H121" i="119"/>
  <c r="O121" i="119" s="1"/>
  <c r="C121" i="119"/>
  <c r="I120" i="119"/>
  <c r="H120" i="119"/>
  <c r="O120" i="119" s="1"/>
  <c r="C120" i="119"/>
  <c r="I119" i="119"/>
  <c r="H119" i="119"/>
  <c r="O119" i="119" s="1"/>
  <c r="C119" i="119"/>
  <c r="I118" i="119"/>
  <c r="H118" i="119"/>
  <c r="O118" i="119" s="1"/>
  <c r="C118" i="119"/>
  <c r="I117" i="119"/>
  <c r="H117" i="119"/>
  <c r="O117" i="119" s="1"/>
  <c r="C117" i="119"/>
  <c r="I116" i="119"/>
  <c r="H116" i="119"/>
  <c r="O116" i="119" s="1"/>
  <c r="C116" i="119"/>
  <c r="I115" i="119"/>
  <c r="H115" i="119"/>
  <c r="O115" i="119" s="1"/>
  <c r="C115" i="119"/>
  <c r="I114" i="119"/>
  <c r="H114" i="119"/>
  <c r="O114" i="119" s="1"/>
  <c r="C114" i="119"/>
  <c r="I113" i="119"/>
  <c r="H113" i="119"/>
  <c r="O113" i="119" s="1"/>
  <c r="C113" i="119"/>
  <c r="I112" i="119"/>
  <c r="H112" i="119"/>
  <c r="O112" i="119" s="1"/>
  <c r="C112" i="119"/>
  <c r="C111" i="119"/>
  <c r="I106" i="119"/>
  <c r="H106" i="119"/>
  <c r="O106" i="119" s="1"/>
  <c r="C106" i="119"/>
  <c r="I105" i="119"/>
  <c r="H105" i="119"/>
  <c r="O105" i="119" s="1"/>
  <c r="C105" i="119"/>
  <c r="I104" i="119"/>
  <c r="H104" i="119"/>
  <c r="O104" i="119" s="1"/>
  <c r="C104" i="119"/>
  <c r="I103" i="119"/>
  <c r="H103" i="119"/>
  <c r="O103" i="119" s="1"/>
  <c r="C103" i="119"/>
  <c r="I102" i="119"/>
  <c r="H102" i="119"/>
  <c r="O102" i="119" s="1"/>
  <c r="C102" i="119"/>
  <c r="I101" i="119"/>
  <c r="H101" i="119"/>
  <c r="O101" i="119" s="1"/>
  <c r="C101" i="119"/>
  <c r="I100" i="119"/>
  <c r="H100" i="119"/>
  <c r="O100" i="119" s="1"/>
  <c r="C100" i="119"/>
  <c r="I99" i="119"/>
  <c r="H99" i="119"/>
  <c r="O99" i="119" s="1"/>
  <c r="C99" i="119"/>
  <c r="I98" i="119"/>
  <c r="H98" i="119"/>
  <c r="O98" i="119" s="1"/>
  <c r="C98" i="119"/>
  <c r="I97" i="119"/>
  <c r="H97" i="119"/>
  <c r="O97" i="119" s="1"/>
  <c r="C97" i="119"/>
  <c r="I96" i="119"/>
  <c r="H96" i="119"/>
  <c r="O96" i="119" s="1"/>
  <c r="C96" i="119"/>
  <c r="O95" i="119"/>
  <c r="I95" i="119"/>
  <c r="H95" i="119"/>
  <c r="C95" i="119"/>
  <c r="O94" i="119"/>
  <c r="I94" i="119"/>
  <c r="H94" i="119"/>
  <c r="C94" i="119"/>
  <c r="O93" i="119"/>
  <c r="I93" i="119"/>
  <c r="H93" i="119"/>
  <c r="C93" i="119"/>
  <c r="O92" i="119"/>
  <c r="I92" i="119"/>
  <c r="H92" i="119"/>
  <c r="C92" i="119"/>
  <c r="O91" i="119"/>
  <c r="I91" i="119"/>
  <c r="H91" i="119"/>
  <c r="C91" i="119"/>
  <c r="I90" i="119"/>
  <c r="H90" i="119"/>
  <c r="O90" i="119" s="1"/>
  <c r="C90" i="119"/>
  <c r="I89" i="119"/>
  <c r="H89" i="119"/>
  <c r="O89" i="119" s="1"/>
  <c r="C89" i="119"/>
  <c r="O88" i="119"/>
  <c r="I88" i="119"/>
  <c r="H88" i="119"/>
  <c r="C88" i="119"/>
  <c r="I87" i="119"/>
  <c r="H87" i="119"/>
  <c r="O87" i="119" s="1"/>
  <c r="C87" i="119"/>
  <c r="I86" i="119"/>
  <c r="H86" i="119"/>
  <c r="O86" i="119" s="1"/>
  <c r="C86" i="119"/>
  <c r="I85" i="119"/>
  <c r="H85" i="119"/>
  <c r="O85" i="119" s="1"/>
  <c r="C85" i="119"/>
  <c r="I84" i="119"/>
  <c r="H84" i="119"/>
  <c r="O84" i="119" s="1"/>
  <c r="C84" i="119"/>
  <c r="I83" i="119"/>
  <c r="H83" i="119"/>
  <c r="O83" i="119" s="1"/>
  <c r="C83" i="119"/>
  <c r="I82" i="119"/>
  <c r="H82" i="119"/>
  <c r="O82" i="119" s="1"/>
  <c r="C82" i="119"/>
  <c r="I81" i="119"/>
  <c r="H81" i="119"/>
  <c r="O81" i="119" s="1"/>
  <c r="C81" i="119"/>
  <c r="I80" i="119"/>
  <c r="H80" i="119"/>
  <c r="O80" i="119" s="1"/>
  <c r="C80" i="119"/>
  <c r="I79" i="119"/>
  <c r="H79" i="119"/>
  <c r="O79" i="119" s="1"/>
  <c r="C79" i="119"/>
  <c r="I78" i="119"/>
  <c r="H78" i="119"/>
  <c r="O78" i="119" s="1"/>
  <c r="C78" i="119"/>
  <c r="I77" i="119"/>
  <c r="H77" i="119"/>
  <c r="O77" i="119" s="1"/>
  <c r="C77" i="119"/>
  <c r="I76" i="119"/>
  <c r="H76" i="119"/>
  <c r="O76" i="119" s="1"/>
  <c r="C76" i="119"/>
  <c r="I75" i="119"/>
  <c r="H75" i="119"/>
  <c r="O75" i="119" s="1"/>
  <c r="C75" i="119"/>
  <c r="I74" i="119"/>
  <c r="H74" i="119"/>
  <c r="O74" i="119" s="1"/>
  <c r="C74" i="119"/>
  <c r="I73" i="119"/>
  <c r="H73" i="119"/>
  <c r="O73" i="119" s="1"/>
  <c r="C73" i="119"/>
  <c r="I72" i="119"/>
  <c r="H72" i="119"/>
  <c r="O72" i="119" s="1"/>
  <c r="C72" i="119"/>
  <c r="I71" i="119"/>
  <c r="H71" i="119"/>
  <c r="O71" i="119" s="1"/>
  <c r="C71" i="119"/>
  <c r="I70" i="119"/>
  <c r="H70" i="119"/>
  <c r="O70" i="119" s="1"/>
  <c r="C70" i="119"/>
  <c r="I69" i="119"/>
  <c r="H69" i="119"/>
  <c r="O69" i="119" s="1"/>
  <c r="C69" i="119"/>
  <c r="I68" i="119"/>
  <c r="H68" i="119"/>
  <c r="O68" i="119" s="1"/>
  <c r="C68" i="119"/>
  <c r="I67" i="119"/>
  <c r="H67" i="119"/>
  <c r="O67" i="119" s="1"/>
  <c r="C67" i="119"/>
  <c r="C66" i="119"/>
  <c r="O61" i="119"/>
  <c r="I61" i="119"/>
  <c r="H61" i="119"/>
  <c r="C61" i="119"/>
  <c r="O60" i="119"/>
  <c r="I60" i="119"/>
  <c r="H60" i="119"/>
  <c r="C60" i="119"/>
  <c r="O59" i="119"/>
  <c r="I59" i="119"/>
  <c r="H59" i="119"/>
  <c r="C59" i="119"/>
  <c r="O58" i="119"/>
  <c r="I58" i="119"/>
  <c r="H58" i="119"/>
  <c r="C58" i="119"/>
  <c r="O57" i="119"/>
  <c r="I57" i="119"/>
  <c r="H57" i="119"/>
  <c r="C57" i="119"/>
  <c r="O56" i="119"/>
  <c r="I56" i="119"/>
  <c r="H56" i="119"/>
  <c r="C56" i="119"/>
  <c r="O55" i="119"/>
  <c r="I55" i="119"/>
  <c r="H55" i="119"/>
  <c r="C55" i="119"/>
  <c r="O54" i="119"/>
  <c r="I54" i="119"/>
  <c r="H54" i="119"/>
  <c r="C54" i="119"/>
  <c r="O53" i="119"/>
  <c r="I53" i="119"/>
  <c r="H53" i="119"/>
  <c r="C53" i="119"/>
  <c r="O52" i="119"/>
  <c r="I52" i="119"/>
  <c r="H52" i="119"/>
  <c r="C52" i="119"/>
  <c r="O51" i="119"/>
  <c r="I51" i="119"/>
  <c r="H51" i="119"/>
  <c r="C51" i="119"/>
  <c r="O50" i="119"/>
  <c r="I50" i="119"/>
  <c r="H50" i="119"/>
  <c r="C50" i="119"/>
  <c r="O49" i="119"/>
  <c r="I49" i="119"/>
  <c r="H49" i="119"/>
  <c r="C49" i="119"/>
  <c r="O48" i="119"/>
  <c r="I48" i="119"/>
  <c r="H48" i="119"/>
  <c r="C48" i="119"/>
  <c r="O47" i="119"/>
  <c r="I47" i="119"/>
  <c r="H47" i="119"/>
  <c r="C47" i="119"/>
  <c r="O46" i="119"/>
  <c r="I46" i="119"/>
  <c r="H46" i="119"/>
  <c r="C46" i="119"/>
  <c r="O45" i="119"/>
  <c r="I45" i="119"/>
  <c r="H45" i="119"/>
  <c r="C45" i="119"/>
  <c r="I44" i="119"/>
  <c r="H44" i="119"/>
  <c r="O44" i="119" s="1"/>
  <c r="C44" i="119"/>
  <c r="I43" i="119"/>
  <c r="H43" i="119"/>
  <c r="O43" i="119" s="1"/>
  <c r="C43" i="119"/>
  <c r="I42" i="119"/>
  <c r="H42" i="119"/>
  <c r="O42" i="119" s="1"/>
  <c r="C42" i="119"/>
  <c r="I41" i="119"/>
  <c r="H41" i="119"/>
  <c r="O41" i="119" s="1"/>
  <c r="C41" i="119"/>
  <c r="I40" i="119"/>
  <c r="H40" i="119"/>
  <c r="O40" i="119" s="1"/>
  <c r="C40" i="119"/>
  <c r="I39" i="119"/>
  <c r="H39" i="119"/>
  <c r="O39" i="119" s="1"/>
  <c r="C39" i="119"/>
  <c r="I38" i="119"/>
  <c r="H38" i="119"/>
  <c r="O38" i="119" s="1"/>
  <c r="C38" i="119"/>
  <c r="I37" i="119"/>
  <c r="H37" i="119"/>
  <c r="O37" i="119" s="1"/>
  <c r="C37" i="119"/>
  <c r="I36" i="119"/>
  <c r="H36" i="119"/>
  <c r="O36" i="119" s="1"/>
  <c r="C36" i="119"/>
  <c r="I35" i="119"/>
  <c r="H35" i="119"/>
  <c r="O35" i="119" s="1"/>
  <c r="C35" i="119"/>
  <c r="I34" i="119"/>
  <c r="H34" i="119"/>
  <c r="O34" i="119" s="1"/>
  <c r="C34" i="119"/>
  <c r="I33" i="119"/>
  <c r="H33" i="119"/>
  <c r="O33" i="119" s="1"/>
  <c r="C33" i="119"/>
  <c r="I32" i="119"/>
  <c r="H32" i="119"/>
  <c r="O32" i="119" s="1"/>
  <c r="C32" i="119"/>
  <c r="I31" i="119"/>
  <c r="H31" i="119"/>
  <c r="O31" i="119" s="1"/>
  <c r="C31" i="119"/>
  <c r="I30" i="119"/>
  <c r="H30" i="119"/>
  <c r="O30" i="119" s="1"/>
  <c r="C30" i="119"/>
  <c r="I29" i="119"/>
  <c r="H29" i="119"/>
  <c r="O29" i="119" s="1"/>
  <c r="C29" i="119"/>
  <c r="I28" i="119"/>
  <c r="H28" i="119"/>
  <c r="O28" i="119" s="1"/>
  <c r="C28" i="119"/>
  <c r="I27" i="119"/>
  <c r="H27" i="119"/>
  <c r="O27" i="119" s="1"/>
  <c r="C27" i="119"/>
  <c r="I26" i="119"/>
  <c r="H26" i="119"/>
  <c r="O26" i="119" s="1"/>
  <c r="C26" i="119"/>
  <c r="I25" i="119"/>
  <c r="H25" i="119"/>
  <c r="O25" i="119" s="1"/>
  <c r="C25" i="119"/>
  <c r="I24" i="119"/>
  <c r="H24" i="119"/>
  <c r="O24" i="119" s="1"/>
  <c r="C24" i="119"/>
  <c r="I23" i="119"/>
  <c r="H23" i="119"/>
  <c r="O23" i="119" s="1"/>
  <c r="C23" i="119"/>
  <c r="I22" i="119"/>
  <c r="H22" i="119"/>
  <c r="O22" i="119" s="1"/>
  <c r="C22" i="119"/>
  <c r="C21" i="119"/>
  <c r="J14" i="119"/>
  <c r="J13" i="119"/>
  <c r="J12" i="119"/>
  <c r="J11" i="119"/>
  <c r="D11" i="119"/>
  <c r="I9" i="119"/>
  <c r="C7" i="119"/>
  <c r="C6" i="119"/>
  <c r="L95" i="141"/>
  <c r="I95" i="141"/>
  <c r="F95" i="141"/>
  <c r="C95" i="141"/>
  <c r="O92" i="141"/>
  <c r="O91" i="141"/>
  <c r="O90" i="141"/>
  <c r="O89" i="141"/>
  <c r="O88" i="141"/>
  <c r="O87" i="141"/>
  <c r="O86" i="141"/>
  <c r="O85" i="141"/>
  <c r="O84" i="141"/>
  <c r="O83" i="141"/>
  <c r="O82" i="141"/>
  <c r="O81" i="141"/>
  <c r="O80" i="141"/>
  <c r="C79" i="141"/>
  <c r="C76" i="141"/>
  <c r="C75" i="141"/>
  <c r="C74" i="141"/>
  <c r="C73" i="141"/>
  <c r="C72" i="141"/>
  <c r="C71" i="141"/>
  <c r="C70" i="141"/>
  <c r="C69" i="141"/>
  <c r="C68" i="141"/>
  <c r="C67" i="141"/>
  <c r="C66" i="141"/>
  <c r="C65" i="141"/>
  <c r="C64" i="141"/>
  <c r="C62" i="141"/>
  <c r="C61" i="141"/>
  <c r="C60" i="141"/>
  <c r="C59" i="141"/>
  <c r="C58" i="141"/>
  <c r="C57" i="141"/>
  <c r="C56" i="141"/>
  <c r="C55" i="141"/>
  <c r="C54" i="141"/>
  <c r="C53" i="141"/>
  <c r="C52" i="141"/>
  <c r="C51" i="141"/>
  <c r="C50" i="141"/>
  <c r="C49" i="141"/>
  <c r="C48" i="141"/>
  <c r="C47" i="141"/>
  <c r="C46" i="141"/>
  <c r="C45" i="141"/>
  <c r="C44" i="141"/>
  <c r="C43" i="141"/>
  <c r="C42" i="141"/>
  <c r="C39" i="141"/>
  <c r="C38" i="141"/>
  <c r="C37" i="141"/>
  <c r="C36" i="141"/>
  <c r="C35" i="141"/>
  <c r="C34" i="141"/>
  <c r="C33" i="141"/>
  <c r="C32" i="141"/>
  <c r="C31" i="141"/>
  <c r="C30" i="141"/>
  <c r="C29" i="141"/>
  <c r="C28" i="141"/>
  <c r="C27" i="141"/>
  <c r="C26" i="141"/>
  <c r="C25" i="141"/>
  <c r="C24" i="141"/>
  <c r="J13" i="141"/>
  <c r="J12" i="141"/>
  <c r="J11" i="141"/>
  <c r="D11" i="141"/>
  <c r="I9" i="141"/>
  <c r="C7" i="141"/>
  <c r="C6" i="141"/>
  <c r="AC69" i="127"/>
  <c r="AC68" i="127"/>
  <c r="AC67" i="127"/>
  <c r="AC66" i="127"/>
  <c r="AC65" i="127"/>
  <c r="AC64" i="127"/>
  <c r="AC63" i="127"/>
  <c r="AC62" i="127"/>
  <c r="AC61" i="127"/>
  <c r="AC60" i="127"/>
  <c r="AC59" i="127"/>
  <c r="AC58" i="127"/>
  <c r="AC57" i="127"/>
  <c r="AC56" i="127"/>
  <c r="AC55" i="127"/>
  <c r="AC54" i="127"/>
  <c r="AC53" i="127"/>
  <c r="AC52" i="127"/>
  <c r="AC51" i="127"/>
  <c r="AO47" i="127"/>
  <c r="AO46" i="127"/>
  <c r="AO45" i="127"/>
  <c r="AO44" i="127"/>
  <c r="AO43" i="127"/>
  <c r="AO42" i="127"/>
  <c r="AO41" i="127"/>
  <c r="AO40" i="127"/>
  <c r="AO39" i="127"/>
  <c r="AO38" i="127"/>
  <c r="AO37" i="127"/>
  <c r="AO36" i="127"/>
  <c r="AO35" i="127"/>
  <c r="AO34" i="127"/>
  <c r="AO33" i="127"/>
  <c r="AO32" i="127"/>
  <c r="Y6" i="127"/>
  <c r="S6" i="127"/>
  <c r="K6" i="127"/>
  <c r="L5" i="127"/>
  <c r="L4" i="127"/>
  <c r="AU56" i="130"/>
  <c r="AL56" i="130"/>
  <c r="Z56" i="130"/>
  <c r="AP56" i="130" s="1"/>
  <c r="AU53" i="130"/>
  <c r="AL53" i="130"/>
  <c r="Z53" i="130"/>
  <c r="I169" i="146" s="1"/>
  <c r="K169" i="146" s="1"/>
  <c r="AU50" i="130"/>
  <c r="AL50" i="130"/>
  <c r="Z50" i="130"/>
  <c r="I168" i="146" s="1"/>
  <c r="K168" i="146" s="1"/>
  <c r="AU47" i="130"/>
  <c r="AL47" i="130"/>
  <c r="C46" i="130"/>
  <c r="AU44" i="130"/>
  <c r="AL44" i="130"/>
  <c r="C43" i="130"/>
  <c r="AU41" i="130"/>
  <c r="AL41" i="130"/>
  <c r="C40" i="130"/>
  <c r="AU38" i="130"/>
  <c r="AL38" i="130"/>
  <c r="C37" i="130"/>
  <c r="AU35" i="130"/>
  <c r="AP35" i="130"/>
  <c r="C34" i="130"/>
  <c r="AU32" i="130"/>
  <c r="AP32" i="130"/>
  <c r="C31" i="130"/>
  <c r="AU29" i="130"/>
  <c r="AP29" i="130"/>
  <c r="C28" i="130"/>
  <c r="AU26" i="130"/>
  <c r="AP26" i="130"/>
  <c r="C25" i="130"/>
  <c r="AU23" i="130"/>
  <c r="AL23" i="130"/>
  <c r="C22" i="130"/>
  <c r="AU20" i="130"/>
  <c r="AP20" i="130"/>
  <c r="C19" i="130"/>
  <c r="AU17" i="130"/>
  <c r="AP17" i="130"/>
  <c r="C16" i="130"/>
  <c r="AU14" i="130"/>
  <c r="AL14" i="130"/>
  <c r="Z14" i="130"/>
  <c r="I156" i="146" s="1"/>
  <c r="K156" i="146" s="1"/>
  <c r="C13" i="130"/>
  <c r="AU11" i="130"/>
  <c r="AP11" i="130"/>
  <c r="AL11" i="130"/>
  <c r="Z11" i="130"/>
  <c r="U11" i="130"/>
  <c r="Z20" i="150"/>
  <c r="AL16" i="150"/>
  <c r="AH16" i="150"/>
  <c r="AD16" i="150"/>
  <c r="Z16" i="150"/>
  <c r="V16" i="150"/>
  <c r="R16" i="150"/>
  <c r="AL15" i="150"/>
  <c r="AH15" i="150"/>
  <c r="AD15" i="150"/>
  <c r="Z15" i="150"/>
  <c r="V15" i="150"/>
  <c r="R15" i="150"/>
  <c r="AL14" i="150"/>
  <c r="AH14" i="150"/>
  <c r="AD14" i="150"/>
  <c r="Z14" i="150"/>
  <c r="V14" i="150"/>
  <c r="R14" i="150"/>
  <c r="AL13" i="150"/>
  <c r="AH13" i="150"/>
  <c r="AD13" i="150"/>
  <c r="Z13" i="150"/>
  <c r="V13" i="150"/>
  <c r="R13" i="150"/>
  <c r="AL12" i="150"/>
  <c r="AH12" i="150"/>
  <c r="AD12" i="150"/>
  <c r="Z12" i="150"/>
  <c r="V12" i="150"/>
  <c r="R12" i="150"/>
  <c r="AL11" i="150"/>
  <c r="AH11" i="150"/>
  <c r="AD11" i="150"/>
  <c r="Z11" i="150"/>
  <c r="V11" i="150"/>
  <c r="R11" i="150"/>
  <c r="AL10" i="150"/>
  <c r="AH10" i="150"/>
  <c r="AD10" i="150"/>
  <c r="Z10" i="150"/>
  <c r="V10" i="150"/>
  <c r="R10" i="150"/>
  <c r="AL9" i="150"/>
  <c r="AH9" i="150"/>
  <c r="AD9" i="150"/>
  <c r="Z9" i="150"/>
  <c r="V9" i="150"/>
  <c r="R9" i="150"/>
  <c r="AL8" i="150"/>
  <c r="AH8" i="150"/>
  <c r="AD8" i="150"/>
  <c r="Z8" i="150"/>
  <c r="V8" i="150"/>
  <c r="R8" i="150"/>
  <c r="AL7" i="150"/>
  <c r="AH7" i="150"/>
  <c r="AD7" i="150"/>
  <c r="Z7" i="150"/>
  <c r="V7" i="150"/>
  <c r="R7" i="150"/>
  <c r="AL6" i="150"/>
  <c r="AH6" i="150"/>
  <c r="AD6" i="150"/>
  <c r="Z6" i="150"/>
  <c r="V6" i="150"/>
  <c r="R6" i="150"/>
  <c r="AU567" i="149"/>
  <c r="AU564" i="149"/>
  <c r="U564" i="149"/>
  <c r="AU563" i="149"/>
  <c r="AU562" i="149"/>
  <c r="U562" i="149"/>
  <c r="AU561" i="149"/>
  <c r="U561" i="149"/>
  <c r="AU560" i="149"/>
  <c r="U560" i="149"/>
  <c r="AU559" i="149"/>
  <c r="U559" i="149"/>
  <c r="AU558" i="149"/>
  <c r="U558" i="149"/>
  <c r="AU557" i="149"/>
  <c r="U557" i="149"/>
  <c r="AU556" i="149"/>
  <c r="U556" i="149"/>
  <c r="AU555" i="149"/>
  <c r="U555" i="149"/>
  <c r="AU554" i="149"/>
  <c r="U554" i="149"/>
  <c r="AU553" i="149"/>
  <c r="U553" i="149"/>
  <c r="AU552" i="149"/>
  <c r="U552" i="149"/>
  <c r="AU551" i="149"/>
  <c r="U551" i="149"/>
  <c r="AU550" i="149"/>
  <c r="U550" i="149"/>
  <c r="AU549" i="149"/>
  <c r="U549" i="149"/>
  <c r="CC544" i="149"/>
  <c r="CB544" i="149"/>
  <c r="CA544" i="149"/>
  <c r="BZ544" i="149"/>
  <c r="BY544" i="149"/>
  <c r="BX544" i="149"/>
  <c r="BW544" i="149"/>
  <c r="BV544" i="149"/>
  <c r="BU544" i="149"/>
  <c r="BT544" i="149"/>
  <c r="BS544" i="149"/>
  <c r="BR544" i="149"/>
  <c r="BQ544" i="149"/>
  <c r="BP544" i="149"/>
  <c r="BO544" i="149"/>
  <c r="BN544" i="149"/>
  <c r="BM544" i="149"/>
  <c r="BL544" i="149"/>
  <c r="BK544" i="149"/>
  <c r="BJ544" i="149"/>
  <c r="BD544" i="149"/>
  <c r="CA543" i="149"/>
  <c r="BZ543" i="149"/>
  <c r="BY543" i="149"/>
  <c r="BX543" i="149"/>
  <c r="BW543" i="149"/>
  <c r="BV543" i="149"/>
  <c r="BU543" i="149"/>
  <c r="BT543" i="149"/>
  <c r="BS543" i="149"/>
  <c r="BR543" i="149"/>
  <c r="BQ543" i="149"/>
  <c r="BP543" i="149"/>
  <c r="BO543" i="149"/>
  <c r="BN543" i="149"/>
  <c r="BM543" i="149"/>
  <c r="BL543" i="149"/>
  <c r="BK543" i="149"/>
  <c r="BJ543" i="149"/>
  <c r="BD543" i="149"/>
  <c r="AU543" i="149"/>
  <c r="AO543" i="149"/>
  <c r="AJ543" i="149"/>
  <c r="AE543" i="149"/>
  <c r="B543" i="149"/>
  <c r="CC542" i="149"/>
  <c r="CB542" i="149"/>
  <c r="CA542" i="149"/>
  <c r="BZ542" i="149"/>
  <c r="BY542" i="149"/>
  <c r="BX542" i="149"/>
  <c r="BW542" i="149"/>
  <c r="BV542" i="149"/>
  <c r="BU542" i="149"/>
  <c r="BT542" i="149"/>
  <c r="BS542" i="149"/>
  <c r="BR542" i="149"/>
  <c r="BQ542" i="149"/>
  <c r="BP542" i="149"/>
  <c r="BO542" i="149"/>
  <c r="BN542" i="149"/>
  <c r="BM542" i="149"/>
  <c r="BL542" i="149"/>
  <c r="BK542" i="149"/>
  <c r="BJ542" i="149"/>
  <c r="BD542" i="149"/>
  <c r="CG541" i="149"/>
  <c r="CF541" i="149"/>
  <c r="CE541" i="149"/>
  <c r="CC541" i="149"/>
  <c r="CB541" i="149"/>
  <c r="CA541" i="149"/>
  <c r="BZ541" i="149"/>
  <c r="BY541" i="149"/>
  <c r="BX541" i="149"/>
  <c r="BW541" i="149"/>
  <c r="BV541" i="149"/>
  <c r="BU541" i="149"/>
  <c r="BT541" i="149"/>
  <c r="BS541" i="149"/>
  <c r="BR541" i="149"/>
  <c r="BQ541" i="149"/>
  <c r="BP541" i="149"/>
  <c r="BO541" i="149"/>
  <c r="BN541" i="149"/>
  <c r="BM541" i="149"/>
  <c r="BL541" i="149"/>
  <c r="BK541" i="149"/>
  <c r="BJ541" i="149"/>
  <c r="BD541" i="149"/>
  <c r="AZ541" i="149"/>
  <c r="AU541" i="149"/>
  <c r="AO541" i="149"/>
  <c r="AJ541" i="149"/>
  <c r="AE541" i="149"/>
  <c r="CG540" i="149"/>
  <c r="CF540" i="149"/>
  <c r="CE540" i="149"/>
  <c r="CC540" i="149"/>
  <c r="CB540" i="149"/>
  <c r="CA540" i="149"/>
  <c r="BZ540" i="149"/>
  <c r="BY540" i="149"/>
  <c r="BX540" i="149"/>
  <c r="BW540" i="149"/>
  <c r="BV540" i="149"/>
  <c r="BU540" i="149"/>
  <c r="BT540" i="149"/>
  <c r="BS540" i="149"/>
  <c r="BR540" i="149"/>
  <c r="BQ540" i="149"/>
  <c r="BP540" i="149"/>
  <c r="BO540" i="149"/>
  <c r="BN540" i="149"/>
  <c r="BM540" i="149"/>
  <c r="BL540" i="149"/>
  <c r="BK540" i="149"/>
  <c r="BJ540" i="149"/>
  <c r="BD540" i="149"/>
  <c r="AZ540" i="149"/>
  <c r="AU540" i="149"/>
  <c r="AO540" i="149"/>
  <c r="AJ540" i="149"/>
  <c r="AE540" i="149"/>
  <c r="CG539" i="149"/>
  <c r="CF539" i="149"/>
  <c r="CE539" i="149"/>
  <c r="CC539" i="149"/>
  <c r="CB539" i="149"/>
  <c r="CA539" i="149"/>
  <c r="BZ539" i="149"/>
  <c r="BY539" i="149"/>
  <c r="BX539" i="149"/>
  <c r="BW539" i="149"/>
  <c r="BV539" i="149"/>
  <c r="BU539" i="149"/>
  <c r="BT539" i="149"/>
  <c r="BS539" i="149"/>
  <c r="BR539" i="149"/>
  <c r="BQ539" i="149"/>
  <c r="BP539" i="149"/>
  <c r="BO539" i="149"/>
  <c r="BN539" i="149"/>
  <c r="BM539" i="149"/>
  <c r="BL539" i="149"/>
  <c r="BK539" i="149"/>
  <c r="BJ539" i="149"/>
  <c r="BD539" i="149"/>
  <c r="AZ539" i="149"/>
  <c r="AU539" i="149"/>
  <c r="AO539" i="149"/>
  <c r="AJ539" i="149"/>
  <c r="AE539" i="149"/>
  <c r="CG538" i="149"/>
  <c r="CF538" i="149"/>
  <c r="CE538" i="149"/>
  <c r="CC538" i="149"/>
  <c r="CB538" i="149"/>
  <c r="CA538" i="149"/>
  <c r="BZ538" i="149"/>
  <c r="BY538" i="149"/>
  <c r="BX538" i="149"/>
  <c r="BW538" i="149"/>
  <c r="BV538" i="149"/>
  <c r="BU538" i="149"/>
  <c r="BT538" i="149"/>
  <c r="BS538" i="149"/>
  <c r="BR538" i="149"/>
  <c r="BQ538" i="149"/>
  <c r="BP538" i="149"/>
  <c r="BO538" i="149"/>
  <c r="BN538" i="149"/>
  <c r="BM538" i="149"/>
  <c r="BL538" i="149"/>
  <c r="BK538" i="149"/>
  <c r="BJ538" i="149"/>
  <c r="BD538" i="149"/>
  <c r="AZ538" i="149"/>
  <c r="AU538" i="149"/>
  <c r="AO538" i="149"/>
  <c r="AJ538" i="149"/>
  <c r="AE538" i="149"/>
  <c r="CG537" i="149"/>
  <c r="CF537" i="149"/>
  <c r="CE537" i="149"/>
  <c r="CC537" i="149"/>
  <c r="CB537" i="149"/>
  <c r="CA537" i="149"/>
  <c r="BZ537" i="149"/>
  <c r="BY537" i="149"/>
  <c r="BX537" i="149"/>
  <c r="BW537" i="149"/>
  <c r="BV537" i="149"/>
  <c r="BU537" i="149"/>
  <c r="BT537" i="149"/>
  <c r="BS537" i="149"/>
  <c r="BR537" i="149"/>
  <c r="BQ537" i="149"/>
  <c r="BP537" i="149"/>
  <c r="BO537" i="149"/>
  <c r="BN537" i="149"/>
  <c r="BM537" i="149"/>
  <c r="BL537" i="149"/>
  <c r="BK537" i="149"/>
  <c r="BJ537" i="149"/>
  <c r="BD537" i="149"/>
  <c r="AZ537" i="149"/>
  <c r="AU537" i="149"/>
  <c r="AO537" i="149"/>
  <c r="AJ537" i="149"/>
  <c r="AE537" i="149"/>
  <c r="CG536" i="149"/>
  <c r="CF536" i="149"/>
  <c r="CE536" i="149"/>
  <c r="CC536" i="149"/>
  <c r="CB536" i="149"/>
  <c r="CA536" i="149"/>
  <c r="BZ536" i="149"/>
  <c r="BY536" i="149"/>
  <c r="BX536" i="149"/>
  <c r="BW536" i="149"/>
  <c r="BV536" i="149"/>
  <c r="BU536" i="149"/>
  <c r="BT536" i="149"/>
  <c r="BS536" i="149"/>
  <c r="BR536" i="149"/>
  <c r="BQ536" i="149"/>
  <c r="BP536" i="149"/>
  <c r="BO536" i="149"/>
  <c r="BN536" i="149"/>
  <c r="BM536" i="149"/>
  <c r="BL536" i="149"/>
  <c r="BK536" i="149"/>
  <c r="BJ536" i="149"/>
  <c r="BD536" i="149"/>
  <c r="AZ536" i="149"/>
  <c r="AU536" i="149"/>
  <c r="AO536" i="149"/>
  <c r="AJ536" i="149"/>
  <c r="AE536" i="149"/>
  <c r="CG535" i="149"/>
  <c r="CF535" i="149"/>
  <c r="CE535" i="149"/>
  <c r="CC535" i="149"/>
  <c r="CB535" i="149"/>
  <c r="CA535" i="149"/>
  <c r="BZ535" i="149"/>
  <c r="BY535" i="149"/>
  <c r="BX535" i="149"/>
  <c r="BW535" i="149"/>
  <c r="BV535" i="149"/>
  <c r="BU535" i="149"/>
  <c r="BT535" i="149"/>
  <c r="BS535" i="149"/>
  <c r="BR535" i="149"/>
  <c r="BQ535" i="149"/>
  <c r="BP535" i="149"/>
  <c r="BO535" i="149"/>
  <c r="BN535" i="149"/>
  <c r="BM535" i="149"/>
  <c r="BL535" i="149"/>
  <c r="BK535" i="149"/>
  <c r="BJ535" i="149"/>
  <c r="BD535" i="149"/>
  <c r="AZ535" i="149"/>
  <c r="AU535" i="149"/>
  <c r="AO535" i="149"/>
  <c r="AJ535" i="149"/>
  <c r="AE535" i="149"/>
  <c r="CG534" i="149"/>
  <c r="CF534" i="149"/>
  <c r="CE534" i="149"/>
  <c r="CC534" i="149"/>
  <c r="CB534" i="149"/>
  <c r="CA534" i="149"/>
  <c r="BZ534" i="149"/>
  <c r="BY534" i="149"/>
  <c r="BX534" i="149"/>
  <c r="BW534" i="149"/>
  <c r="BV534" i="149"/>
  <c r="BU534" i="149"/>
  <c r="BT534" i="149"/>
  <c r="BS534" i="149"/>
  <c r="BR534" i="149"/>
  <c r="BQ534" i="149"/>
  <c r="BP534" i="149"/>
  <c r="BO534" i="149"/>
  <c r="BN534" i="149"/>
  <c r="BM534" i="149"/>
  <c r="BL534" i="149"/>
  <c r="BK534" i="149"/>
  <c r="BJ534" i="149"/>
  <c r="BD534" i="149"/>
  <c r="AZ534" i="149"/>
  <c r="AU534" i="149"/>
  <c r="AO534" i="149"/>
  <c r="AJ534" i="149"/>
  <c r="AE534" i="149"/>
  <c r="CG533" i="149"/>
  <c r="CF533" i="149"/>
  <c r="CE533" i="149"/>
  <c r="CC533" i="149"/>
  <c r="CB533" i="149"/>
  <c r="CA533" i="149"/>
  <c r="BZ533" i="149"/>
  <c r="BY533" i="149"/>
  <c r="BX533" i="149"/>
  <c r="BW533" i="149"/>
  <c r="BV533" i="149"/>
  <c r="BU533" i="149"/>
  <c r="BT533" i="149"/>
  <c r="BS533" i="149"/>
  <c r="BR533" i="149"/>
  <c r="BQ533" i="149"/>
  <c r="BP533" i="149"/>
  <c r="BO533" i="149"/>
  <c r="BN533" i="149"/>
  <c r="BM533" i="149"/>
  <c r="BL533" i="149"/>
  <c r="BK533" i="149"/>
  <c r="BJ533" i="149"/>
  <c r="BD533" i="149"/>
  <c r="AZ533" i="149"/>
  <c r="AU533" i="149"/>
  <c r="AO533" i="149"/>
  <c r="AJ533" i="149"/>
  <c r="AE533" i="149"/>
  <c r="CG532" i="149"/>
  <c r="CF532" i="149"/>
  <c r="CE532" i="149"/>
  <c r="CC532" i="149"/>
  <c r="CB532" i="149"/>
  <c r="CA532" i="149"/>
  <c r="BZ532" i="149"/>
  <c r="BY532" i="149"/>
  <c r="BX532" i="149"/>
  <c r="BW532" i="149"/>
  <c r="BV532" i="149"/>
  <c r="BU532" i="149"/>
  <c r="BT532" i="149"/>
  <c r="BS532" i="149"/>
  <c r="BR532" i="149"/>
  <c r="BQ532" i="149"/>
  <c r="BP532" i="149"/>
  <c r="BO532" i="149"/>
  <c r="BN532" i="149"/>
  <c r="BM532" i="149"/>
  <c r="BL532" i="149"/>
  <c r="BK532" i="149"/>
  <c r="BJ532" i="149"/>
  <c r="BD532" i="149"/>
  <c r="AZ532" i="149"/>
  <c r="AU532" i="149"/>
  <c r="AO532" i="149"/>
  <c r="AJ532" i="149"/>
  <c r="AE532" i="149"/>
  <c r="CG531" i="149"/>
  <c r="CF531" i="149"/>
  <c r="CE531" i="149"/>
  <c r="CC531" i="149"/>
  <c r="CB531" i="149"/>
  <c r="CA531" i="149"/>
  <c r="BZ531" i="149"/>
  <c r="BY531" i="149"/>
  <c r="BX531" i="149"/>
  <c r="BW531" i="149"/>
  <c r="BV531" i="149"/>
  <c r="BU531" i="149"/>
  <c r="BT531" i="149"/>
  <c r="BS531" i="149"/>
  <c r="BR531" i="149"/>
  <c r="BQ531" i="149"/>
  <c r="BP531" i="149"/>
  <c r="BO531" i="149"/>
  <c r="BN531" i="149"/>
  <c r="BM531" i="149"/>
  <c r="BL531" i="149"/>
  <c r="BK531" i="149"/>
  <c r="BJ531" i="149"/>
  <c r="BD531" i="149"/>
  <c r="AZ531" i="149"/>
  <c r="AU531" i="149"/>
  <c r="AO531" i="149"/>
  <c r="AJ531" i="149"/>
  <c r="AE531" i="149"/>
  <c r="CG530" i="149"/>
  <c r="CF530" i="149"/>
  <c r="CE530" i="149"/>
  <c r="CC530" i="149"/>
  <c r="CB530" i="149"/>
  <c r="CA530" i="149"/>
  <c r="BZ530" i="149"/>
  <c r="BY530" i="149"/>
  <c r="BX530" i="149"/>
  <c r="BW530" i="149"/>
  <c r="BV530" i="149"/>
  <c r="BU530" i="149"/>
  <c r="BT530" i="149"/>
  <c r="BS530" i="149"/>
  <c r="BR530" i="149"/>
  <c r="BQ530" i="149"/>
  <c r="BP530" i="149"/>
  <c r="BO530" i="149"/>
  <c r="BN530" i="149"/>
  <c r="BM530" i="149"/>
  <c r="BL530" i="149"/>
  <c r="BK530" i="149"/>
  <c r="BJ530" i="149"/>
  <c r="BD530" i="149"/>
  <c r="AZ530" i="149"/>
  <c r="AU530" i="149"/>
  <c r="AO530" i="149"/>
  <c r="AJ530" i="149"/>
  <c r="AE530" i="149"/>
  <c r="CG529" i="149"/>
  <c r="CF529" i="149"/>
  <c r="CE529" i="149"/>
  <c r="CC529" i="149"/>
  <c r="CB529" i="149"/>
  <c r="CA529" i="149"/>
  <c r="BZ529" i="149"/>
  <c r="BY529" i="149"/>
  <c r="BX529" i="149"/>
  <c r="BW529" i="149"/>
  <c r="BV529" i="149"/>
  <c r="BU529" i="149"/>
  <c r="BT529" i="149"/>
  <c r="BS529" i="149"/>
  <c r="BR529" i="149"/>
  <c r="BQ529" i="149"/>
  <c r="BP529" i="149"/>
  <c r="BO529" i="149"/>
  <c r="BN529" i="149"/>
  <c r="BM529" i="149"/>
  <c r="BL529" i="149"/>
  <c r="BK529" i="149"/>
  <c r="BJ529" i="149"/>
  <c r="BD529" i="149"/>
  <c r="AZ529" i="149"/>
  <c r="AU529" i="149"/>
  <c r="AO529" i="149"/>
  <c r="AJ529" i="149"/>
  <c r="AE529" i="149"/>
  <c r="CG528" i="149"/>
  <c r="CF528" i="149"/>
  <c r="CE528" i="149"/>
  <c r="CC528" i="149"/>
  <c r="CB528" i="149"/>
  <c r="CA528" i="149"/>
  <c r="BZ528" i="149"/>
  <c r="BY528" i="149"/>
  <c r="BX528" i="149"/>
  <c r="BW528" i="149"/>
  <c r="BV528" i="149"/>
  <c r="BU528" i="149"/>
  <c r="BT528" i="149"/>
  <c r="BS528" i="149"/>
  <c r="BR528" i="149"/>
  <c r="BQ528" i="149"/>
  <c r="BP528" i="149"/>
  <c r="BO528" i="149"/>
  <c r="BN528" i="149"/>
  <c r="BM528" i="149"/>
  <c r="BL528" i="149"/>
  <c r="BK528" i="149"/>
  <c r="BJ528" i="149"/>
  <c r="BD528" i="149"/>
  <c r="AZ528" i="149"/>
  <c r="AU528" i="149"/>
  <c r="AO528" i="149"/>
  <c r="AJ528" i="149"/>
  <c r="AE528" i="149"/>
  <c r="CG527" i="149"/>
  <c r="CF527" i="149"/>
  <c r="CE527" i="149"/>
  <c r="CC527" i="149"/>
  <c r="CB527" i="149"/>
  <c r="CA527" i="149"/>
  <c r="BZ527" i="149"/>
  <c r="BY527" i="149"/>
  <c r="BX527" i="149"/>
  <c r="BW527" i="149"/>
  <c r="BV527" i="149"/>
  <c r="BU527" i="149"/>
  <c r="BT527" i="149"/>
  <c r="BS527" i="149"/>
  <c r="BR527" i="149"/>
  <c r="BQ527" i="149"/>
  <c r="BP527" i="149"/>
  <c r="BO527" i="149"/>
  <c r="BN527" i="149"/>
  <c r="BM527" i="149"/>
  <c r="BL527" i="149"/>
  <c r="BK527" i="149"/>
  <c r="BJ527" i="149"/>
  <c r="BD527" i="149"/>
  <c r="AZ527" i="149"/>
  <c r="AU527" i="149"/>
  <c r="AO527" i="149"/>
  <c r="AJ527" i="149"/>
  <c r="AE527" i="149"/>
  <c r="CG526" i="149"/>
  <c r="CF526" i="149"/>
  <c r="CE526" i="149"/>
  <c r="CC526" i="149"/>
  <c r="CB526" i="149"/>
  <c r="CA526" i="149"/>
  <c r="BZ526" i="149"/>
  <c r="BY526" i="149"/>
  <c r="BX526" i="149"/>
  <c r="BW526" i="149"/>
  <c r="BV526" i="149"/>
  <c r="BU526" i="149"/>
  <c r="BT526" i="149"/>
  <c r="BS526" i="149"/>
  <c r="BR526" i="149"/>
  <c r="BQ526" i="149"/>
  <c r="BP526" i="149"/>
  <c r="BO526" i="149"/>
  <c r="BN526" i="149"/>
  <c r="BM526" i="149"/>
  <c r="BL526" i="149"/>
  <c r="BK526" i="149"/>
  <c r="BJ526" i="149"/>
  <c r="BD526" i="149"/>
  <c r="AZ526" i="149"/>
  <c r="AU526" i="149"/>
  <c r="AO526" i="149"/>
  <c r="AJ526" i="149"/>
  <c r="AE526" i="149"/>
  <c r="CG525" i="149"/>
  <c r="CF525" i="149"/>
  <c r="CE525" i="149"/>
  <c r="CC525" i="149"/>
  <c r="CB525" i="149"/>
  <c r="CA525" i="149"/>
  <c r="BZ525" i="149"/>
  <c r="BY525" i="149"/>
  <c r="BX525" i="149"/>
  <c r="BW525" i="149"/>
  <c r="BV525" i="149"/>
  <c r="BU525" i="149"/>
  <c r="BT525" i="149"/>
  <c r="BS525" i="149"/>
  <c r="BR525" i="149"/>
  <c r="BQ525" i="149"/>
  <c r="BP525" i="149"/>
  <c r="BO525" i="149"/>
  <c r="BN525" i="149"/>
  <c r="BM525" i="149"/>
  <c r="BL525" i="149"/>
  <c r="BK525" i="149"/>
  <c r="BJ525" i="149"/>
  <c r="BD525" i="149"/>
  <c r="AZ525" i="149"/>
  <c r="AU525" i="149"/>
  <c r="AO525" i="149"/>
  <c r="AJ525" i="149"/>
  <c r="AE525" i="149"/>
  <c r="CG524" i="149"/>
  <c r="CF524" i="149"/>
  <c r="CE524" i="149"/>
  <c r="CC524" i="149"/>
  <c r="CB524" i="149"/>
  <c r="CA524" i="149"/>
  <c r="BZ524" i="149"/>
  <c r="BY524" i="149"/>
  <c r="BX524" i="149"/>
  <c r="BW524" i="149"/>
  <c r="BV524" i="149"/>
  <c r="BU524" i="149"/>
  <c r="BT524" i="149"/>
  <c r="BS524" i="149"/>
  <c r="BR524" i="149"/>
  <c r="BQ524" i="149"/>
  <c r="BP524" i="149"/>
  <c r="BO524" i="149"/>
  <c r="BN524" i="149"/>
  <c r="BM524" i="149"/>
  <c r="BL524" i="149"/>
  <c r="BK524" i="149"/>
  <c r="BJ524" i="149"/>
  <c r="BD524" i="149"/>
  <c r="AZ524" i="149"/>
  <c r="AU524" i="149"/>
  <c r="AO524" i="149"/>
  <c r="AJ524" i="149"/>
  <c r="AE524" i="149"/>
  <c r="CG523" i="149"/>
  <c r="CF523" i="149"/>
  <c r="CE523" i="149"/>
  <c r="CC523" i="149"/>
  <c r="CB523" i="149"/>
  <c r="CA523" i="149"/>
  <c r="BZ523" i="149"/>
  <c r="BY523" i="149"/>
  <c r="BX523" i="149"/>
  <c r="BW523" i="149"/>
  <c r="BV523" i="149"/>
  <c r="BU523" i="149"/>
  <c r="BT523" i="149"/>
  <c r="BS523" i="149"/>
  <c r="BR523" i="149"/>
  <c r="BQ523" i="149"/>
  <c r="BP523" i="149"/>
  <c r="BO523" i="149"/>
  <c r="BN523" i="149"/>
  <c r="BM523" i="149"/>
  <c r="BL523" i="149"/>
  <c r="BK523" i="149"/>
  <c r="BJ523" i="149"/>
  <c r="BD523" i="149"/>
  <c r="AZ523" i="149"/>
  <c r="AU523" i="149"/>
  <c r="AO523" i="149"/>
  <c r="AJ523" i="149"/>
  <c r="AE523" i="149"/>
  <c r="CG522" i="149"/>
  <c r="CF522" i="149"/>
  <c r="CE522" i="149"/>
  <c r="CC522" i="149"/>
  <c r="CB522" i="149"/>
  <c r="CA522" i="149"/>
  <c r="BZ522" i="149"/>
  <c r="BY522" i="149"/>
  <c r="BX522" i="149"/>
  <c r="BW522" i="149"/>
  <c r="BV522" i="149"/>
  <c r="BU522" i="149"/>
  <c r="BT522" i="149"/>
  <c r="BS522" i="149"/>
  <c r="BR522" i="149"/>
  <c r="BQ522" i="149"/>
  <c r="BP522" i="149"/>
  <c r="BO522" i="149"/>
  <c r="BN522" i="149"/>
  <c r="BM522" i="149"/>
  <c r="BL522" i="149"/>
  <c r="BK522" i="149"/>
  <c r="BJ522" i="149"/>
  <c r="BD522" i="149"/>
  <c r="AZ522" i="149"/>
  <c r="AU522" i="149"/>
  <c r="AO522" i="149"/>
  <c r="AJ522" i="149"/>
  <c r="AE522" i="149"/>
  <c r="CG521" i="149"/>
  <c r="CF521" i="149"/>
  <c r="CE521" i="149"/>
  <c r="CC521" i="149"/>
  <c r="CB521" i="149"/>
  <c r="CA521" i="149"/>
  <c r="BZ521" i="149"/>
  <c r="BY521" i="149"/>
  <c r="BX521" i="149"/>
  <c r="BW521" i="149"/>
  <c r="BV521" i="149"/>
  <c r="BU521" i="149"/>
  <c r="BT521" i="149"/>
  <c r="BS521" i="149"/>
  <c r="BR521" i="149"/>
  <c r="BQ521" i="149"/>
  <c r="BP521" i="149"/>
  <c r="BO521" i="149"/>
  <c r="BN521" i="149"/>
  <c r="BM521" i="149"/>
  <c r="BL521" i="149"/>
  <c r="BK521" i="149"/>
  <c r="BJ521" i="149"/>
  <c r="BD521" i="149"/>
  <c r="AZ521" i="149"/>
  <c r="AU521" i="149"/>
  <c r="AO521" i="149"/>
  <c r="AJ521" i="149"/>
  <c r="AE521" i="149"/>
  <c r="CG520" i="149"/>
  <c r="CF520" i="149"/>
  <c r="CE520" i="149"/>
  <c r="CC520" i="149"/>
  <c r="CB520" i="149"/>
  <c r="CA520" i="149"/>
  <c r="BZ520" i="149"/>
  <c r="BY520" i="149"/>
  <c r="BX520" i="149"/>
  <c r="BW520" i="149"/>
  <c r="BV520" i="149"/>
  <c r="BU520" i="149"/>
  <c r="BT520" i="149"/>
  <c r="BS520" i="149"/>
  <c r="BR520" i="149"/>
  <c r="BQ520" i="149"/>
  <c r="BP520" i="149"/>
  <c r="BO520" i="149"/>
  <c r="BN520" i="149"/>
  <c r="BM520" i="149"/>
  <c r="BL520" i="149"/>
  <c r="BK520" i="149"/>
  <c r="BJ520" i="149"/>
  <c r="BD520" i="149"/>
  <c r="AZ520" i="149"/>
  <c r="AU520" i="149"/>
  <c r="AO520" i="149"/>
  <c r="AJ520" i="149"/>
  <c r="AE520" i="149"/>
  <c r="CG519" i="149"/>
  <c r="CF519" i="149"/>
  <c r="CE519" i="149"/>
  <c r="CC519" i="149"/>
  <c r="CB519" i="149"/>
  <c r="CA519" i="149"/>
  <c r="BZ519" i="149"/>
  <c r="BY519" i="149"/>
  <c r="BX519" i="149"/>
  <c r="BW519" i="149"/>
  <c r="BV519" i="149"/>
  <c r="BU519" i="149"/>
  <c r="BT519" i="149"/>
  <c r="BS519" i="149"/>
  <c r="BR519" i="149"/>
  <c r="BQ519" i="149"/>
  <c r="BP519" i="149"/>
  <c r="BO519" i="149"/>
  <c r="BN519" i="149"/>
  <c r="BM519" i="149"/>
  <c r="BL519" i="149"/>
  <c r="BK519" i="149"/>
  <c r="BJ519" i="149"/>
  <c r="BD519" i="149"/>
  <c r="AZ519" i="149"/>
  <c r="AU519" i="149"/>
  <c r="AO519" i="149"/>
  <c r="AJ519" i="149"/>
  <c r="AE519" i="149"/>
  <c r="CG518" i="149"/>
  <c r="CF518" i="149"/>
  <c r="CE518" i="149"/>
  <c r="CC518" i="149"/>
  <c r="CB518" i="149"/>
  <c r="CA518" i="149"/>
  <c r="BZ518" i="149"/>
  <c r="BY518" i="149"/>
  <c r="BX518" i="149"/>
  <c r="BW518" i="149"/>
  <c r="BV518" i="149"/>
  <c r="BU518" i="149"/>
  <c r="BT518" i="149"/>
  <c r="BS518" i="149"/>
  <c r="BR518" i="149"/>
  <c r="BQ518" i="149"/>
  <c r="BP518" i="149"/>
  <c r="BO518" i="149"/>
  <c r="BN518" i="149"/>
  <c r="BM518" i="149"/>
  <c r="BL518" i="149"/>
  <c r="BK518" i="149"/>
  <c r="BJ518" i="149"/>
  <c r="BD518" i="149"/>
  <c r="AZ518" i="149"/>
  <c r="AU518" i="149"/>
  <c r="AO518" i="149"/>
  <c r="AJ518" i="149"/>
  <c r="AE518" i="149"/>
  <c r="CG517" i="149"/>
  <c r="CF517" i="149"/>
  <c r="CE517" i="149"/>
  <c r="CC517" i="149"/>
  <c r="CB517" i="149"/>
  <c r="CA517" i="149"/>
  <c r="BZ517" i="149"/>
  <c r="BY517" i="149"/>
  <c r="BX517" i="149"/>
  <c r="BW517" i="149"/>
  <c r="BV517" i="149"/>
  <c r="BU517" i="149"/>
  <c r="BT517" i="149"/>
  <c r="BS517" i="149"/>
  <c r="BR517" i="149"/>
  <c r="BQ517" i="149"/>
  <c r="BP517" i="149"/>
  <c r="BO517" i="149"/>
  <c r="BN517" i="149"/>
  <c r="BM517" i="149"/>
  <c r="BL517" i="149"/>
  <c r="BK517" i="149"/>
  <c r="BJ517" i="149"/>
  <c r="BD517" i="149"/>
  <c r="AZ517" i="149"/>
  <c r="AU517" i="149"/>
  <c r="AO517" i="149"/>
  <c r="AJ517" i="149"/>
  <c r="AE517" i="149"/>
  <c r="CG516" i="149"/>
  <c r="CF516" i="149"/>
  <c r="CE516" i="149"/>
  <c r="CC516" i="149"/>
  <c r="CB516" i="149"/>
  <c r="CA516" i="149"/>
  <c r="BZ516" i="149"/>
  <c r="BY516" i="149"/>
  <c r="BX516" i="149"/>
  <c r="BW516" i="149"/>
  <c r="BV516" i="149"/>
  <c r="BU516" i="149"/>
  <c r="BT516" i="149"/>
  <c r="BS516" i="149"/>
  <c r="BR516" i="149"/>
  <c r="BQ516" i="149"/>
  <c r="BP516" i="149"/>
  <c r="BO516" i="149"/>
  <c r="BN516" i="149"/>
  <c r="BM516" i="149"/>
  <c r="BL516" i="149"/>
  <c r="BK516" i="149"/>
  <c r="BJ516" i="149"/>
  <c r="BD516" i="149"/>
  <c r="AZ516" i="149"/>
  <c r="AU516" i="149"/>
  <c r="AO516" i="149"/>
  <c r="AJ516" i="149"/>
  <c r="AE516" i="149"/>
  <c r="CG515" i="149"/>
  <c r="CF515" i="149"/>
  <c r="CE515" i="149"/>
  <c r="CC515" i="149"/>
  <c r="CB515" i="149"/>
  <c r="CA515" i="149"/>
  <c r="BZ515" i="149"/>
  <c r="BY515" i="149"/>
  <c r="BX515" i="149"/>
  <c r="BW515" i="149"/>
  <c r="BV515" i="149"/>
  <c r="BU515" i="149"/>
  <c r="BT515" i="149"/>
  <c r="BS515" i="149"/>
  <c r="BR515" i="149"/>
  <c r="BQ515" i="149"/>
  <c r="BP515" i="149"/>
  <c r="BO515" i="149"/>
  <c r="BN515" i="149"/>
  <c r="BM515" i="149"/>
  <c r="BL515" i="149"/>
  <c r="BK515" i="149"/>
  <c r="BJ515" i="149"/>
  <c r="BD515" i="149"/>
  <c r="AZ515" i="149"/>
  <c r="AU515" i="149"/>
  <c r="AO515" i="149"/>
  <c r="AJ515" i="149"/>
  <c r="AE515" i="149"/>
  <c r="CG514" i="149"/>
  <c r="CF514" i="149"/>
  <c r="CE514" i="149"/>
  <c r="CC514" i="149"/>
  <c r="CB514" i="149"/>
  <c r="CA514" i="149"/>
  <c r="BZ514" i="149"/>
  <c r="BY514" i="149"/>
  <c r="BX514" i="149"/>
  <c r="BW514" i="149"/>
  <c r="BV514" i="149"/>
  <c r="BU514" i="149"/>
  <c r="BT514" i="149"/>
  <c r="BS514" i="149"/>
  <c r="BR514" i="149"/>
  <c r="BQ514" i="149"/>
  <c r="BP514" i="149"/>
  <c r="BO514" i="149"/>
  <c r="BN514" i="149"/>
  <c r="BM514" i="149"/>
  <c r="BL514" i="149"/>
  <c r="BK514" i="149"/>
  <c r="BJ514" i="149"/>
  <c r="BD514" i="149"/>
  <c r="AZ514" i="149"/>
  <c r="AU514" i="149"/>
  <c r="AO514" i="149"/>
  <c r="AJ514" i="149"/>
  <c r="AE514" i="149"/>
  <c r="CG513" i="149"/>
  <c r="CF513" i="149"/>
  <c r="CE513" i="149"/>
  <c r="CC513" i="149"/>
  <c r="CB513" i="149"/>
  <c r="CA513" i="149"/>
  <c r="BZ513" i="149"/>
  <c r="BY513" i="149"/>
  <c r="BX513" i="149"/>
  <c r="BW513" i="149"/>
  <c r="BV513" i="149"/>
  <c r="BU513" i="149"/>
  <c r="BT513" i="149"/>
  <c r="BS513" i="149"/>
  <c r="BR513" i="149"/>
  <c r="BQ513" i="149"/>
  <c r="BP513" i="149"/>
  <c r="BO513" i="149"/>
  <c r="BN513" i="149"/>
  <c r="BM513" i="149"/>
  <c r="BL513" i="149"/>
  <c r="BK513" i="149"/>
  <c r="BJ513" i="149"/>
  <c r="BD513" i="149"/>
  <c r="AZ513" i="149"/>
  <c r="AU513" i="149"/>
  <c r="AO513" i="149"/>
  <c r="AJ513" i="149"/>
  <c r="AE513" i="149"/>
  <c r="CG512" i="149"/>
  <c r="CF512" i="149"/>
  <c r="CE512" i="149"/>
  <c r="CC512" i="149"/>
  <c r="CB512" i="149"/>
  <c r="CA512" i="149"/>
  <c r="BZ512" i="149"/>
  <c r="BY512" i="149"/>
  <c r="BX512" i="149"/>
  <c r="BW512" i="149"/>
  <c r="BV512" i="149"/>
  <c r="BU512" i="149"/>
  <c r="BT512" i="149"/>
  <c r="BS512" i="149"/>
  <c r="BR512" i="149"/>
  <c r="BQ512" i="149"/>
  <c r="BP512" i="149"/>
  <c r="BO512" i="149"/>
  <c r="BN512" i="149"/>
  <c r="BM512" i="149"/>
  <c r="BL512" i="149"/>
  <c r="BK512" i="149"/>
  <c r="BJ512" i="149"/>
  <c r="BD512" i="149"/>
  <c r="AZ512" i="149"/>
  <c r="AU512" i="149"/>
  <c r="AO512" i="149"/>
  <c r="AJ512" i="149"/>
  <c r="AE512" i="149"/>
  <c r="CC511" i="149"/>
  <c r="CB511" i="149"/>
  <c r="CA511" i="149"/>
  <c r="BZ511" i="149"/>
  <c r="BY511" i="149"/>
  <c r="BX511" i="149"/>
  <c r="BW511" i="149"/>
  <c r="BV511" i="149"/>
  <c r="BU511" i="149"/>
  <c r="BT511" i="149"/>
  <c r="BS511" i="149"/>
  <c r="BR511" i="149"/>
  <c r="BQ511" i="149"/>
  <c r="BP511" i="149"/>
  <c r="BO511" i="149"/>
  <c r="BN511" i="149"/>
  <c r="BM511" i="149"/>
  <c r="BL511" i="149"/>
  <c r="BK511" i="149"/>
  <c r="BJ511" i="149"/>
  <c r="BD511" i="149"/>
  <c r="AU511" i="149"/>
  <c r="AO511" i="149"/>
  <c r="AJ511" i="149"/>
  <c r="AE511" i="149"/>
  <c r="E511" i="149"/>
  <c r="AU508" i="149"/>
  <c r="U508" i="149"/>
  <c r="AU507" i="149"/>
  <c r="AU506" i="149"/>
  <c r="U506" i="149"/>
  <c r="AU505" i="149"/>
  <c r="U505" i="149"/>
  <c r="AU504" i="149"/>
  <c r="U504" i="149"/>
  <c r="AU503" i="149"/>
  <c r="U503" i="149"/>
  <c r="AU502" i="149"/>
  <c r="U502" i="149"/>
  <c r="AU501" i="149"/>
  <c r="U501" i="149"/>
  <c r="AU500" i="149"/>
  <c r="U500" i="149"/>
  <c r="AU499" i="149"/>
  <c r="U499" i="149"/>
  <c r="AU498" i="149"/>
  <c r="U498" i="149"/>
  <c r="AU497" i="149"/>
  <c r="U497" i="149"/>
  <c r="AU496" i="149"/>
  <c r="U496" i="149"/>
  <c r="AU495" i="149"/>
  <c r="U495" i="149"/>
  <c r="AU494" i="149"/>
  <c r="U494" i="149"/>
  <c r="AU493" i="149"/>
  <c r="U493" i="149"/>
  <c r="CC488" i="149"/>
  <c r="CB488" i="149"/>
  <c r="CA488" i="149"/>
  <c r="BZ488" i="149"/>
  <c r="BY488" i="149"/>
  <c r="BX488" i="149"/>
  <c r="BW488" i="149"/>
  <c r="BV488" i="149"/>
  <c r="BU488" i="149"/>
  <c r="BT488" i="149"/>
  <c r="BS488" i="149"/>
  <c r="BR488" i="149"/>
  <c r="BQ488" i="149"/>
  <c r="BP488" i="149"/>
  <c r="BO488" i="149"/>
  <c r="BN488" i="149"/>
  <c r="BM488" i="149"/>
  <c r="BL488" i="149"/>
  <c r="BK488" i="149"/>
  <c r="BJ488" i="149"/>
  <c r="BD488" i="149"/>
  <c r="CA487" i="149"/>
  <c r="BZ487" i="149"/>
  <c r="BY487" i="149"/>
  <c r="BX487" i="149"/>
  <c r="BW487" i="149"/>
  <c r="BV487" i="149"/>
  <c r="BU487" i="149"/>
  <c r="BT487" i="149"/>
  <c r="BS487" i="149"/>
  <c r="BR487" i="149"/>
  <c r="BQ487" i="149"/>
  <c r="BP487" i="149"/>
  <c r="BO487" i="149"/>
  <c r="BN487" i="149"/>
  <c r="BM487" i="149"/>
  <c r="BL487" i="149"/>
  <c r="BK487" i="149"/>
  <c r="BJ487" i="149"/>
  <c r="BD487" i="149"/>
  <c r="AU487" i="149"/>
  <c r="AO487" i="149"/>
  <c r="AJ487" i="149"/>
  <c r="AE487" i="149"/>
  <c r="B487" i="149"/>
  <c r="CC486" i="149"/>
  <c r="CB486" i="149"/>
  <c r="CA486" i="149"/>
  <c r="BZ486" i="149"/>
  <c r="BY486" i="149"/>
  <c r="BX486" i="149"/>
  <c r="BW486" i="149"/>
  <c r="BV486" i="149"/>
  <c r="BU486" i="149"/>
  <c r="BT486" i="149"/>
  <c r="BS486" i="149"/>
  <c r="BR486" i="149"/>
  <c r="BQ486" i="149"/>
  <c r="BP486" i="149"/>
  <c r="BO486" i="149"/>
  <c r="BN486" i="149"/>
  <c r="BM486" i="149"/>
  <c r="BL486" i="149"/>
  <c r="BK486" i="149"/>
  <c r="BJ486" i="149"/>
  <c r="BD486" i="149"/>
  <c r="CG485" i="149"/>
  <c r="CF485" i="149"/>
  <c r="CE485" i="149"/>
  <c r="CC485" i="149"/>
  <c r="CB485" i="149"/>
  <c r="CA485" i="149"/>
  <c r="BZ485" i="149"/>
  <c r="BY485" i="149"/>
  <c r="BX485" i="149"/>
  <c r="BW485" i="149"/>
  <c r="BV485" i="149"/>
  <c r="BU485" i="149"/>
  <c r="BT485" i="149"/>
  <c r="BS485" i="149"/>
  <c r="BR485" i="149"/>
  <c r="BQ485" i="149"/>
  <c r="BP485" i="149"/>
  <c r="BO485" i="149"/>
  <c r="BN485" i="149"/>
  <c r="BM485" i="149"/>
  <c r="BL485" i="149"/>
  <c r="BK485" i="149"/>
  <c r="BJ485" i="149"/>
  <c r="BD485" i="149"/>
  <c r="AZ485" i="149"/>
  <c r="AU485" i="149"/>
  <c r="AO485" i="149"/>
  <c r="AJ485" i="149"/>
  <c r="AE485" i="149"/>
  <c r="CG484" i="149"/>
  <c r="CF484" i="149"/>
  <c r="CE484" i="149"/>
  <c r="CC484" i="149"/>
  <c r="CB484" i="149"/>
  <c r="CA484" i="149"/>
  <c r="BZ484" i="149"/>
  <c r="BY484" i="149"/>
  <c r="BX484" i="149"/>
  <c r="BW484" i="149"/>
  <c r="BV484" i="149"/>
  <c r="BU484" i="149"/>
  <c r="BT484" i="149"/>
  <c r="BS484" i="149"/>
  <c r="BR484" i="149"/>
  <c r="BQ484" i="149"/>
  <c r="BP484" i="149"/>
  <c r="BO484" i="149"/>
  <c r="BN484" i="149"/>
  <c r="BM484" i="149"/>
  <c r="BL484" i="149"/>
  <c r="BK484" i="149"/>
  <c r="BJ484" i="149"/>
  <c r="BD484" i="149"/>
  <c r="AZ484" i="149"/>
  <c r="AU484" i="149"/>
  <c r="AO484" i="149"/>
  <c r="AJ484" i="149"/>
  <c r="AE484" i="149"/>
  <c r="CG483" i="149"/>
  <c r="CF483" i="149"/>
  <c r="CE483" i="149"/>
  <c r="CC483" i="149"/>
  <c r="CB483" i="149"/>
  <c r="CA483" i="149"/>
  <c r="BZ483" i="149"/>
  <c r="BY483" i="149"/>
  <c r="BX483" i="149"/>
  <c r="BW483" i="149"/>
  <c r="BV483" i="149"/>
  <c r="BU483" i="149"/>
  <c r="BT483" i="149"/>
  <c r="BS483" i="149"/>
  <c r="BR483" i="149"/>
  <c r="BQ483" i="149"/>
  <c r="BP483" i="149"/>
  <c r="BO483" i="149"/>
  <c r="BN483" i="149"/>
  <c r="BM483" i="149"/>
  <c r="BL483" i="149"/>
  <c r="BK483" i="149"/>
  <c r="BJ483" i="149"/>
  <c r="BD483" i="149"/>
  <c r="AZ483" i="149"/>
  <c r="AU483" i="149"/>
  <c r="AO483" i="149"/>
  <c r="AJ483" i="149"/>
  <c r="AE483" i="149"/>
  <c r="CG482" i="149"/>
  <c r="CF482" i="149"/>
  <c r="CE482" i="149"/>
  <c r="CC482" i="149"/>
  <c r="CB482" i="149"/>
  <c r="CA482" i="149"/>
  <c r="BZ482" i="149"/>
  <c r="BY482" i="149"/>
  <c r="BX482" i="149"/>
  <c r="BW482" i="149"/>
  <c r="BV482" i="149"/>
  <c r="BU482" i="149"/>
  <c r="BT482" i="149"/>
  <c r="BS482" i="149"/>
  <c r="BR482" i="149"/>
  <c r="BQ482" i="149"/>
  <c r="BP482" i="149"/>
  <c r="BO482" i="149"/>
  <c r="BN482" i="149"/>
  <c r="BM482" i="149"/>
  <c r="BL482" i="149"/>
  <c r="BK482" i="149"/>
  <c r="BJ482" i="149"/>
  <c r="BD482" i="149"/>
  <c r="AZ482" i="149"/>
  <c r="AU482" i="149"/>
  <c r="AO482" i="149"/>
  <c r="AJ482" i="149"/>
  <c r="AE482" i="149"/>
  <c r="CG481" i="149"/>
  <c r="CF481" i="149"/>
  <c r="CE481" i="149"/>
  <c r="CC481" i="149"/>
  <c r="CB481" i="149"/>
  <c r="CA481" i="149"/>
  <c r="BZ481" i="149"/>
  <c r="BY481" i="149"/>
  <c r="BX481" i="149"/>
  <c r="BW481" i="149"/>
  <c r="BV481" i="149"/>
  <c r="BU481" i="149"/>
  <c r="BT481" i="149"/>
  <c r="BS481" i="149"/>
  <c r="BR481" i="149"/>
  <c r="BQ481" i="149"/>
  <c r="BP481" i="149"/>
  <c r="BO481" i="149"/>
  <c r="BN481" i="149"/>
  <c r="BM481" i="149"/>
  <c r="BL481" i="149"/>
  <c r="BK481" i="149"/>
  <c r="BJ481" i="149"/>
  <c r="BD481" i="149"/>
  <c r="AZ481" i="149"/>
  <c r="AU481" i="149"/>
  <c r="AO481" i="149"/>
  <c r="AJ481" i="149"/>
  <c r="AE481" i="149"/>
  <c r="CG480" i="149"/>
  <c r="CF480" i="149"/>
  <c r="CE480" i="149"/>
  <c r="CC480" i="149"/>
  <c r="CB480" i="149"/>
  <c r="CA480" i="149"/>
  <c r="BZ480" i="149"/>
  <c r="BY480" i="149"/>
  <c r="BX480" i="149"/>
  <c r="BW480" i="149"/>
  <c r="BV480" i="149"/>
  <c r="BU480" i="149"/>
  <c r="BT480" i="149"/>
  <c r="BS480" i="149"/>
  <c r="BR480" i="149"/>
  <c r="BQ480" i="149"/>
  <c r="BP480" i="149"/>
  <c r="BO480" i="149"/>
  <c r="BN480" i="149"/>
  <c r="BM480" i="149"/>
  <c r="BL480" i="149"/>
  <c r="BK480" i="149"/>
  <c r="BJ480" i="149"/>
  <c r="BD480" i="149"/>
  <c r="AZ480" i="149"/>
  <c r="AU480" i="149"/>
  <c r="AO480" i="149"/>
  <c r="AJ480" i="149"/>
  <c r="AE480" i="149"/>
  <c r="CG479" i="149"/>
  <c r="CF479" i="149"/>
  <c r="CE479" i="149"/>
  <c r="CC479" i="149"/>
  <c r="CB479" i="149"/>
  <c r="CA479" i="149"/>
  <c r="BZ479" i="149"/>
  <c r="BY479" i="149"/>
  <c r="BX479" i="149"/>
  <c r="BW479" i="149"/>
  <c r="BV479" i="149"/>
  <c r="BU479" i="149"/>
  <c r="BT479" i="149"/>
  <c r="BS479" i="149"/>
  <c r="BR479" i="149"/>
  <c r="BQ479" i="149"/>
  <c r="BP479" i="149"/>
  <c r="BO479" i="149"/>
  <c r="BN479" i="149"/>
  <c r="BM479" i="149"/>
  <c r="BL479" i="149"/>
  <c r="BK479" i="149"/>
  <c r="BJ479" i="149"/>
  <c r="BD479" i="149"/>
  <c r="AZ479" i="149"/>
  <c r="AU479" i="149"/>
  <c r="AO479" i="149"/>
  <c r="AJ479" i="149"/>
  <c r="AE479" i="149"/>
  <c r="CG478" i="149"/>
  <c r="CF478" i="149"/>
  <c r="CE478" i="149"/>
  <c r="CC478" i="149"/>
  <c r="CB478" i="149"/>
  <c r="CA478" i="149"/>
  <c r="BZ478" i="149"/>
  <c r="BY478" i="149"/>
  <c r="BX478" i="149"/>
  <c r="BW478" i="149"/>
  <c r="BV478" i="149"/>
  <c r="BU478" i="149"/>
  <c r="BT478" i="149"/>
  <c r="BS478" i="149"/>
  <c r="BR478" i="149"/>
  <c r="BQ478" i="149"/>
  <c r="BP478" i="149"/>
  <c r="BO478" i="149"/>
  <c r="BN478" i="149"/>
  <c r="BM478" i="149"/>
  <c r="BL478" i="149"/>
  <c r="BK478" i="149"/>
  <c r="BJ478" i="149"/>
  <c r="BD478" i="149"/>
  <c r="AZ478" i="149"/>
  <c r="AU478" i="149"/>
  <c r="AO478" i="149"/>
  <c r="AJ478" i="149"/>
  <c r="AE478" i="149"/>
  <c r="CG477" i="149"/>
  <c r="CF477" i="149"/>
  <c r="CE477" i="149"/>
  <c r="CC477" i="149"/>
  <c r="CB477" i="149"/>
  <c r="CA477" i="149"/>
  <c r="BZ477" i="149"/>
  <c r="BY477" i="149"/>
  <c r="BX477" i="149"/>
  <c r="BW477" i="149"/>
  <c r="BV477" i="149"/>
  <c r="BU477" i="149"/>
  <c r="BT477" i="149"/>
  <c r="BS477" i="149"/>
  <c r="BR477" i="149"/>
  <c r="BQ477" i="149"/>
  <c r="BP477" i="149"/>
  <c r="BO477" i="149"/>
  <c r="BN477" i="149"/>
  <c r="BM477" i="149"/>
  <c r="BL477" i="149"/>
  <c r="BK477" i="149"/>
  <c r="BJ477" i="149"/>
  <c r="BD477" i="149"/>
  <c r="AZ477" i="149"/>
  <c r="AU477" i="149"/>
  <c r="AO477" i="149"/>
  <c r="AJ477" i="149"/>
  <c r="AE477" i="149"/>
  <c r="CG476" i="149"/>
  <c r="CF476" i="149"/>
  <c r="CE476" i="149"/>
  <c r="CC476" i="149"/>
  <c r="CB476" i="149"/>
  <c r="CA476" i="149"/>
  <c r="BZ476" i="149"/>
  <c r="BY476" i="149"/>
  <c r="BX476" i="149"/>
  <c r="BW476" i="149"/>
  <c r="BV476" i="149"/>
  <c r="BU476" i="149"/>
  <c r="BT476" i="149"/>
  <c r="BS476" i="149"/>
  <c r="BR476" i="149"/>
  <c r="BQ476" i="149"/>
  <c r="BP476" i="149"/>
  <c r="BO476" i="149"/>
  <c r="BN476" i="149"/>
  <c r="BM476" i="149"/>
  <c r="BL476" i="149"/>
  <c r="BK476" i="149"/>
  <c r="BJ476" i="149"/>
  <c r="BD476" i="149"/>
  <c r="AZ476" i="149"/>
  <c r="AU476" i="149"/>
  <c r="AO476" i="149"/>
  <c r="AJ476" i="149"/>
  <c r="AE476" i="149"/>
  <c r="CG475" i="149"/>
  <c r="CF475" i="149"/>
  <c r="CE475" i="149"/>
  <c r="CC475" i="149"/>
  <c r="CB475" i="149"/>
  <c r="CA475" i="149"/>
  <c r="BZ475" i="149"/>
  <c r="BY475" i="149"/>
  <c r="BX475" i="149"/>
  <c r="BW475" i="149"/>
  <c r="BV475" i="149"/>
  <c r="BU475" i="149"/>
  <c r="BT475" i="149"/>
  <c r="BS475" i="149"/>
  <c r="BR475" i="149"/>
  <c r="BQ475" i="149"/>
  <c r="BP475" i="149"/>
  <c r="BO475" i="149"/>
  <c r="BN475" i="149"/>
  <c r="BM475" i="149"/>
  <c r="BL475" i="149"/>
  <c r="BK475" i="149"/>
  <c r="BJ475" i="149"/>
  <c r="BD475" i="149"/>
  <c r="AZ475" i="149"/>
  <c r="AU475" i="149"/>
  <c r="AO475" i="149"/>
  <c r="AJ475" i="149"/>
  <c r="AE475" i="149"/>
  <c r="CG474" i="149"/>
  <c r="CF474" i="149"/>
  <c r="CE474" i="149"/>
  <c r="CC474" i="149"/>
  <c r="CB474" i="149"/>
  <c r="CA474" i="149"/>
  <c r="BZ474" i="149"/>
  <c r="BY474" i="149"/>
  <c r="BX474" i="149"/>
  <c r="BW474" i="149"/>
  <c r="BV474" i="149"/>
  <c r="BU474" i="149"/>
  <c r="BT474" i="149"/>
  <c r="BS474" i="149"/>
  <c r="BR474" i="149"/>
  <c r="BQ474" i="149"/>
  <c r="BP474" i="149"/>
  <c r="BO474" i="149"/>
  <c r="BN474" i="149"/>
  <c r="BM474" i="149"/>
  <c r="BL474" i="149"/>
  <c r="BK474" i="149"/>
  <c r="BJ474" i="149"/>
  <c r="BD474" i="149"/>
  <c r="AZ474" i="149"/>
  <c r="AU474" i="149"/>
  <c r="AO474" i="149"/>
  <c r="AJ474" i="149"/>
  <c r="AE474" i="149"/>
  <c r="CG473" i="149"/>
  <c r="CF473" i="149"/>
  <c r="CE473" i="149"/>
  <c r="CC473" i="149"/>
  <c r="CB473" i="149"/>
  <c r="CA473" i="149"/>
  <c r="BZ473" i="149"/>
  <c r="BY473" i="149"/>
  <c r="BX473" i="149"/>
  <c r="BW473" i="149"/>
  <c r="BV473" i="149"/>
  <c r="BU473" i="149"/>
  <c r="BT473" i="149"/>
  <c r="BS473" i="149"/>
  <c r="BR473" i="149"/>
  <c r="BQ473" i="149"/>
  <c r="BP473" i="149"/>
  <c r="BO473" i="149"/>
  <c r="BN473" i="149"/>
  <c r="BM473" i="149"/>
  <c r="BL473" i="149"/>
  <c r="BK473" i="149"/>
  <c r="BJ473" i="149"/>
  <c r="BD473" i="149"/>
  <c r="AZ473" i="149"/>
  <c r="AU473" i="149"/>
  <c r="AO473" i="149"/>
  <c r="AJ473" i="149"/>
  <c r="AE473" i="149"/>
  <c r="CG472" i="149"/>
  <c r="CF472" i="149"/>
  <c r="CE472" i="149"/>
  <c r="CC472" i="149"/>
  <c r="CB472" i="149"/>
  <c r="CA472" i="149"/>
  <c r="BZ472" i="149"/>
  <c r="BY472" i="149"/>
  <c r="BX472" i="149"/>
  <c r="BW472" i="149"/>
  <c r="BV472" i="149"/>
  <c r="BU472" i="149"/>
  <c r="BT472" i="149"/>
  <c r="BS472" i="149"/>
  <c r="BR472" i="149"/>
  <c r="BQ472" i="149"/>
  <c r="BP472" i="149"/>
  <c r="BO472" i="149"/>
  <c r="BN472" i="149"/>
  <c r="BM472" i="149"/>
  <c r="BL472" i="149"/>
  <c r="BK472" i="149"/>
  <c r="BJ472" i="149"/>
  <c r="BD472" i="149"/>
  <c r="AZ472" i="149"/>
  <c r="AU472" i="149"/>
  <c r="AO472" i="149"/>
  <c r="AJ472" i="149"/>
  <c r="AE472" i="149"/>
  <c r="CG471" i="149"/>
  <c r="CF471" i="149"/>
  <c r="CE471" i="149"/>
  <c r="CC471" i="149"/>
  <c r="CB471" i="149"/>
  <c r="CA471" i="149"/>
  <c r="BZ471" i="149"/>
  <c r="BY471" i="149"/>
  <c r="BX471" i="149"/>
  <c r="BW471" i="149"/>
  <c r="BV471" i="149"/>
  <c r="BU471" i="149"/>
  <c r="BT471" i="149"/>
  <c r="BS471" i="149"/>
  <c r="BR471" i="149"/>
  <c r="BQ471" i="149"/>
  <c r="BP471" i="149"/>
  <c r="BO471" i="149"/>
  <c r="BN471" i="149"/>
  <c r="BM471" i="149"/>
  <c r="BL471" i="149"/>
  <c r="BK471" i="149"/>
  <c r="BJ471" i="149"/>
  <c r="BD471" i="149"/>
  <c r="AZ471" i="149"/>
  <c r="AU471" i="149"/>
  <c r="AO471" i="149"/>
  <c r="AJ471" i="149"/>
  <c r="AE471" i="149"/>
  <c r="CG470" i="149"/>
  <c r="CF470" i="149"/>
  <c r="CE470" i="149"/>
  <c r="CC470" i="149"/>
  <c r="CB470" i="149"/>
  <c r="CA470" i="149"/>
  <c r="BZ470" i="149"/>
  <c r="BY470" i="149"/>
  <c r="BX470" i="149"/>
  <c r="BW470" i="149"/>
  <c r="BV470" i="149"/>
  <c r="BU470" i="149"/>
  <c r="BT470" i="149"/>
  <c r="BS470" i="149"/>
  <c r="BR470" i="149"/>
  <c r="BQ470" i="149"/>
  <c r="BP470" i="149"/>
  <c r="BO470" i="149"/>
  <c r="BN470" i="149"/>
  <c r="BM470" i="149"/>
  <c r="BL470" i="149"/>
  <c r="BK470" i="149"/>
  <c r="BJ470" i="149"/>
  <c r="BD470" i="149"/>
  <c r="AZ470" i="149"/>
  <c r="AU470" i="149"/>
  <c r="AO470" i="149"/>
  <c r="AJ470" i="149"/>
  <c r="AE470" i="149"/>
  <c r="CG469" i="149"/>
  <c r="CF469" i="149"/>
  <c r="CE469" i="149"/>
  <c r="CC469" i="149"/>
  <c r="CB469" i="149"/>
  <c r="CA469" i="149"/>
  <c r="BZ469" i="149"/>
  <c r="BY469" i="149"/>
  <c r="BX469" i="149"/>
  <c r="BW469" i="149"/>
  <c r="BV469" i="149"/>
  <c r="BU469" i="149"/>
  <c r="BT469" i="149"/>
  <c r="BS469" i="149"/>
  <c r="BR469" i="149"/>
  <c r="BQ469" i="149"/>
  <c r="BP469" i="149"/>
  <c r="BO469" i="149"/>
  <c r="BN469" i="149"/>
  <c r="BM469" i="149"/>
  <c r="BL469" i="149"/>
  <c r="BK469" i="149"/>
  <c r="BJ469" i="149"/>
  <c r="BD469" i="149"/>
  <c r="AZ469" i="149"/>
  <c r="AU469" i="149"/>
  <c r="AO469" i="149"/>
  <c r="AJ469" i="149"/>
  <c r="AE469" i="149"/>
  <c r="CG468" i="149"/>
  <c r="CF468" i="149"/>
  <c r="CE468" i="149"/>
  <c r="CC468" i="149"/>
  <c r="CB468" i="149"/>
  <c r="CA468" i="149"/>
  <c r="BZ468" i="149"/>
  <c r="BY468" i="149"/>
  <c r="BX468" i="149"/>
  <c r="BW468" i="149"/>
  <c r="BV468" i="149"/>
  <c r="BU468" i="149"/>
  <c r="BT468" i="149"/>
  <c r="BS468" i="149"/>
  <c r="BR468" i="149"/>
  <c r="BQ468" i="149"/>
  <c r="BP468" i="149"/>
  <c r="BO468" i="149"/>
  <c r="BN468" i="149"/>
  <c r="BM468" i="149"/>
  <c r="BL468" i="149"/>
  <c r="BK468" i="149"/>
  <c r="BJ468" i="149"/>
  <c r="BD468" i="149"/>
  <c r="AZ468" i="149"/>
  <c r="AU468" i="149"/>
  <c r="AO468" i="149"/>
  <c r="AJ468" i="149"/>
  <c r="AE468" i="149"/>
  <c r="CG467" i="149"/>
  <c r="CF467" i="149"/>
  <c r="CE467" i="149"/>
  <c r="CC467" i="149"/>
  <c r="CB467" i="149"/>
  <c r="CA467" i="149"/>
  <c r="BZ467" i="149"/>
  <c r="BY467" i="149"/>
  <c r="BX467" i="149"/>
  <c r="BW467" i="149"/>
  <c r="BV467" i="149"/>
  <c r="BU467" i="149"/>
  <c r="BT467" i="149"/>
  <c r="BS467" i="149"/>
  <c r="BR467" i="149"/>
  <c r="BQ467" i="149"/>
  <c r="BP467" i="149"/>
  <c r="BO467" i="149"/>
  <c r="BN467" i="149"/>
  <c r="BM467" i="149"/>
  <c r="BL467" i="149"/>
  <c r="BK467" i="149"/>
  <c r="BJ467" i="149"/>
  <c r="BD467" i="149"/>
  <c r="AZ467" i="149"/>
  <c r="AU467" i="149"/>
  <c r="AO467" i="149"/>
  <c r="AJ467" i="149"/>
  <c r="AE467" i="149"/>
  <c r="CG466" i="149"/>
  <c r="CF466" i="149"/>
  <c r="CE466" i="149"/>
  <c r="CC466" i="149"/>
  <c r="CB466" i="149"/>
  <c r="CA466" i="149"/>
  <c r="BZ466" i="149"/>
  <c r="BY466" i="149"/>
  <c r="BX466" i="149"/>
  <c r="BW466" i="149"/>
  <c r="BV466" i="149"/>
  <c r="BU466" i="149"/>
  <c r="BT466" i="149"/>
  <c r="BS466" i="149"/>
  <c r="BR466" i="149"/>
  <c r="BQ466" i="149"/>
  <c r="BP466" i="149"/>
  <c r="BO466" i="149"/>
  <c r="BN466" i="149"/>
  <c r="BM466" i="149"/>
  <c r="BL466" i="149"/>
  <c r="BK466" i="149"/>
  <c r="BJ466" i="149"/>
  <c r="BD466" i="149"/>
  <c r="AZ466" i="149"/>
  <c r="AU466" i="149"/>
  <c r="AO466" i="149"/>
  <c r="AJ466" i="149"/>
  <c r="AE466" i="149"/>
  <c r="CG465" i="149"/>
  <c r="CF465" i="149"/>
  <c r="CE465" i="149"/>
  <c r="CC465" i="149"/>
  <c r="CB465" i="149"/>
  <c r="CA465" i="149"/>
  <c r="BZ465" i="149"/>
  <c r="BY465" i="149"/>
  <c r="BX465" i="149"/>
  <c r="BW465" i="149"/>
  <c r="BV465" i="149"/>
  <c r="BU465" i="149"/>
  <c r="BT465" i="149"/>
  <c r="BS465" i="149"/>
  <c r="BR465" i="149"/>
  <c r="BQ465" i="149"/>
  <c r="BP465" i="149"/>
  <c r="BO465" i="149"/>
  <c r="BN465" i="149"/>
  <c r="BM465" i="149"/>
  <c r="BL465" i="149"/>
  <c r="BK465" i="149"/>
  <c r="BJ465" i="149"/>
  <c r="BD465" i="149"/>
  <c r="AZ465" i="149"/>
  <c r="AU465" i="149"/>
  <c r="AO465" i="149"/>
  <c r="AJ465" i="149"/>
  <c r="AE465" i="149"/>
  <c r="CG464" i="149"/>
  <c r="CF464" i="149"/>
  <c r="CE464" i="149"/>
  <c r="CC464" i="149"/>
  <c r="CB464" i="149"/>
  <c r="CA464" i="149"/>
  <c r="BZ464" i="149"/>
  <c r="BY464" i="149"/>
  <c r="BX464" i="149"/>
  <c r="BW464" i="149"/>
  <c r="BV464" i="149"/>
  <c r="BU464" i="149"/>
  <c r="BT464" i="149"/>
  <c r="BS464" i="149"/>
  <c r="BR464" i="149"/>
  <c r="BQ464" i="149"/>
  <c r="BP464" i="149"/>
  <c r="BO464" i="149"/>
  <c r="BN464" i="149"/>
  <c r="BM464" i="149"/>
  <c r="BL464" i="149"/>
  <c r="BK464" i="149"/>
  <c r="BJ464" i="149"/>
  <c r="BD464" i="149"/>
  <c r="AZ464" i="149"/>
  <c r="AU464" i="149"/>
  <c r="AO464" i="149"/>
  <c r="AJ464" i="149"/>
  <c r="AE464" i="149"/>
  <c r="CG463" i="149"/>
  <c r="CF463" i="149"/>
  <c r="CE463" i="149"/>
  <c r="CC463" i="149"/>
  <c r="CB463" i="149"/>
  <c r="CA463" i="149"/>
  <c r="BZ463" i="149"/>
  <c r="BY463" i="149"/>
  <c r="BX463" i="149"/>
  <c r="BW463" i="149"/>
  <c r="BV463" i="149"/>
  <c r="BU463" i="149"/>
  <c r="BT463" i="149"/>
  <c r="BS463" i="149"/>
  <c r="BR463" i="149"/>
  <c r="BQ463" i="149"/>
  <c r="BP463" i="149"/>
  <c r="BO463" i="149"/>
  <c r="BN463" i="149"/>
  <c r="BM463" i="149"/>
  <c r="BL463" i="149"/>
  <c r="BK463" i="149"/>
  <c r="BJ463" i="149"/>
  <c r="BD463" i="149"/>
  <c r="AZ463" i="149"/>
  <c r="AU463" i="149"/>
  <c r="AO463" i="149"/>
  <c r="AJ463" i="149"/>
  <c r="AE463" i="149"/>
  <c r="CG462" i="149"/>
  <c r="CF462" i="149"/>
  <c r="CE462" i="149"/>
  <c r="CC462" i="149"/>
  <c r="CB462" i="149"/>
  <c r="CA462" i="149"/>
  <c r="BZ462" i="149"/>
  <c r="BY462" i="149"/>
  <c r="BX462" i="149"/>
  <c r="BW462" i="149"/>
  <c r="BV462" i="149"/>
  <c r="BU462" i="149"/>
  <c r="BT462" i="149"/>
  <c r="BS462" i="149"/>
  <c r="BR462" i="149"/>
  <c r="BQ462" i="149"/>
  <c r="BP462" i="149"/>
  <c r="BO462" i="149"/>
  <c r="BN462" i="149"/>
  <c r="BM462" i="149"/>
  <c r="BL462" i="149"/>
  <c r="BK462" i="149"/>
  <c r="BJ462" i="149"/>
  <c r="BD462" i="149"/>
  <c r="AZ462" i="149"/>
  <c r="AU462" i="149"/>
  <c r="AO462" i="149"/>
  <c r="AJ462" i="149"/>
  <c r="AE462" i="149"/>
  <c r="CG461" i="149"/>
  <c r="CF461" i="149"/>
  <c r="CE461" i="149"/>
  <c r="CC461" i="149"/>
  <c r="CB461" i="149"/>
  <c r="CA461" i="149"/>
  <c r="BZ461" i="149"/>
  <c r="BY461" i="149"/>
  <c r="BX461" i="149"/>
  <c r="BW461" i="149"/>
  <c r="BV461" i="149"/>
  <c r="BU461" i="149"/>
  <c r="BT461" i="149"/>
  <c r="BS461" i="149"/>
  <c r="BR461" i="149"/>
  <c r="BQ461" i="149"/>
  <c r="BP461" i="149"/>
  <c r="BO461" i="149"/>
  <c r="BN461" i="149"/>
  <c r="BM461" i="149"/>
  <c r="BL461" i="149"/>
  <c r="BK461" i="149"/>
  <c r="BJ461" i="149"/>
  <c r="BD461" i="149"/>
  <c r="AZ461" i="149"/>
  <c r="AU461" i="149"/>
  <c r="AO461" i="149"/>
  <c r="AJ461" i="149"/>
  <c r="AE461" i="149"/>
  <c r="CG460" i="149"/>
  <c r="CF460" i="149"/>
  <c r="CE460" i="149"/>
  <c r="CC460" i="149"/>
  <c r="CB460" i="149"/>
  <c r="CA460" i="149"/>
  <c r="BZ460" i="149"/>
  <c r="BY460" i="149"/>
  <c r="BX460" i="149"/>
  <c r="BW460" i="149"/>
  <c r="BV460" i="149"/>
  <c r="BU460" i="149"/>
  <c r="BT460" i="149"/>
  <c r="BS460" i="149"/>
  <c r="BR460" i="149"/>
  <c r="BQ460" i="149"/>
  <c r="BP460" i="149"/>
  <c r="BO460" i="149"/>
  <c r="BN460" i="149"/>
  <c r="BM460" i="149"/>
  <c r="BL460" i="149"/>
  <c r="BK460" i="149"/>
  <c r="BJ460" i="149"/>
  <c r="BD460" i="149"/>
  <c r="AZ460" i="149"/>
  <c r="AU460" i="149"/>
  <c r="AO460" i="149"/>
  <c r="AJ460" i="149"/>
  <c r="AE460" i="149"/>
  <c r="CG459" i="149"/>
  <c r="CF459" i="149"/>
  <c r="CE459" i="149"/>
  <c r="CC459" i="149"/>
  <c r="CB459" i="149"/>
  <c r="CA459" i="149"/>
  <c r="BZ459" i="149"/>
  <c r="BY459" i="149"/>
  <c r="BX459" i="149"/>
  <c r="BW459" i="149"/>
  <c r="BV459" i="149"/>
  <c r="BU459" i="149"/>
  <c r="BT459" i="149"/>
  <c r="BS459" i="149"/>
  <c r="BR459" i="149"/>
  <c r="BQ459" i="149"/>
  <c r="BP459" i="149"/>
  <c r="BO459" i="149"/>
  <c r="BN459" i="149"/>
  <c r="BM459" i="149"/>
  <c r="BL459" i="149"/>
  <c r="BK459" i="149"/>
  <c r="BJ459" i="149"/>
  <c r="BD459" i="149"/>
  <c r="AZ459" i="149"/>
  <c r="AU459" i="149"/>
  <c r="AO459" i="149"/>
  <c r="AJ459" i="149"/>
  <c r="AE459" i="149"/>
  <c r="CG458" i="149"/>
  <c r="CF458" i="149"/>
  <c r="CE458" i="149"/>
  <c r="CC458" i="149"/>
  <c r="CB458" i="149"/>
  <c r="CA458" i="149"/>
  <c r="BZ458" i="149"/>
  <c r="BY458" i="149"/>
  <c r="BX458" i="149"/>
  <c r="BW458" i="149"/>
  <c r="BV458" i="149"/>
  <c r="BU458" i="149"/>
  <c r="BT458" i="149"/>
  <c r="BS458" i="149"/>
  <c r="BR458" i="149"/>
  <c r="BQ458" i="149"/>
  <c r="BP458" i="149"/>
  <c r="BO458" i="149"/>
  <c r="BN458" i="149"/>
  <c r="BM458" i="149"/>
  <c r="BL458" i="149"/>
  <c r="BK458" i="149"/>
  <c r="BJ458" i="149"/>
  <c r="BD458" i="149"/>
  <c r="AZ458" i="149"/>
  <c r="AU458" i="149"/>
  <c r="AO458" i="149"/>
  <c r="AJ458" i="149"/>
  <c r="AE458" i="149"/>
  <c r="CG457" i="149"/>
  <c r="CF457" i="149"/>
  <c r="CE457" i="149"/>
  <c r="CC457" i="149"/>
  <c r="CB457" i="149"/>
  <c r="CA457" i="149"/>
  <c r="BZ457" i="149"/>
  <c r="BY457" i="149"/>
  <c r="BX457" i="149"/>
  <c r="BW457" i="149"/>
  <c r="BV457" i="149"/>
  <c r="BU457" i="149"/>
  <c r="BT457" i="149"/>
  <c r="BS457" i="149"/>
  <c r="BR457" i="149"/>
  <c r="BQ457" i="149"/>
  <c r="BP457" i="149"/>
  <c r="BO457" i="149"/>
  <c r="BN457" i="149"/>
  <c r="BM457" i="149"/>
  <c r="BL457" i="149"/>
  <c r="BK457" i="149"/>
  <c r="BJ457" i="149"/>
  <c r="BD457" i="149"/>
  <c r="AZ457" i="149"/>
  <c r="AU457" i="149"/>
  <c r="AO457" i="149"/>
  <c r="AJ457" i="149"/>
  <c r="AE457" i="149"/>
  <c r="CG456" i="149"/>
  <c r="CF456" i="149"/>
  <c r="CE456" i="149"/>
  <c r="CC456" i="149"/>
  <c r="CB456" i="149"/>
  <c r="CA456" i="149"/>
  <c r="BZ456" i="149"/>
  <c r="BY456" i="149"/>
  <c r="BX456" i="149"/>
  <c r="BW456" i="149"/>
  <c r="BV456" i="149"/>
  <c r="BU456" i="149"/>
  <c r="BT456" i="149"/>
  <c r="BS456" i="149"/>
  <c r="BR456" i="149"/>
  <c r="BQ456" i="149"/>
  <c r="BP456" i="149"/>
  <c r="BO456" i="149"/>
  <c r="BN456" i="149"/>
  <c r="BM456" i="149"/>
  <c r="BL456" i="149"/>
  <c r="BK456" i="149"/>
  <c r="BJ456" i="149"/>
  <c r="BD456" i="149"/>
  <c r="AZ456" i="149"/>
  <c r="AU456" i="149"/>
  <c r="AO456" i="149"/>
  <c r="AJ456" i="149"/>
  <c r="AE456" i="149"/>
  <c r="CC455" i="149"/>
  <c r="CB455" i="149"/>
  <c r="CA455" i="149"/>
  <c r="BZ455" i="149"/>
  <c r="BY455" i="149"/>
  <c r="BX455" i="149"/>
  <c r="BW455" i="149"/>
  <c r="BV455" i="149"/>
  <c r="BU455" i="149"/>
  <c r="BT455" i="149"/>
  <c r="BS455" i="149"/>
  <c r="BR455" i="149"/>
  <c r="BQ455" i="149"/>
  <c r="BP455" i="149"/>
  <c r="BO455" i="149"/>
  <c r="BN455" i="149"/>
  <c r="BM455" i="149"/>
  <c r="BL455" i="149"/>
  <c r="BK455" i="149"/>
  <c r="BJ455" i="149"/>
  <c r="BD455" i="149"/>
  <c r="AU455" i="149"/>
  <c r="AO455" i="149"/>
  <c r="AJ455" i="149"/>
  <c r="AE455" i="149"/>
  <c r="E455" i="149"/>
  <c r="AU452" i="149"/>
  <c r="U452" i="149"/>
  <c r="AU451" i="149"/>
  <c r="AU450" i="149"/>
  <c r="U450" i="149"/>
  <c r="AU449" i="149"/>
  <c r="U449" i="149"/>
  <c r="AU448" i="149"/>
  <c r="U448" i="149"/>
  <c r="AU447" i="149"/>
  <c r="U447" i="149"/>
  <c r="AU446" i="149"/>
  <c r="U446" i="149"/>
  <c r="AU445" i="149"/>
  <c r="U445" i="149"/>
  <c r="AU444" i="149"/>
  <c r="U444" i="149"/>
  <c r="AU443" i="149"/>
  <c r="U443" i="149"/>
  <c r="AU442" i="149"/>
  <c r="U442" i="149"/>
  <c r="AU441" i="149"/>
  <c r="U441" i="149"/>
  <c r="AU440" i="149"/>
  <c r="U440" i="149"/>
  <c r="AU439" i="149"/>
  <c r="U439" i="149"/>
  <c r="AU438" i="149"/>
  <c r="U438" i="149"/>
  <c r="AU437" i="149"/>
  <c r="U437" i="149"/>
  <c r="CC432" i="149"/>
  <c r="CB432" i="149"/>
  <c r="CA432" i="149"/>
  <c r="BZ432" i="149"/>
  <c r="BY432" i="149"/>
  <c r="BX432" i="149"/>
  <c r="BW432" i="149"/>
  <c r="BV432" i="149"/>
  <c r="BU432" i="149"/>
  <c r="BT432" i="149"/>
  <c r="BS432" i="149"/>
  <c r="BR432" i="149"/>
  <c r="BQ432" i="149"/>
  <c r="BP432" i="149"/>
  <c r="BO432" i="149"/>
  <c r="BN432" i="149"/>
  <c r="BM432" i="149"/>
  <c r="BL432" i="149"/>
  <c r="BK432" i="149"/>
  <c r="BJ432" i="149"/>
  <c r="BD432" i="149"/>
  <c r="CA431" i="149"/>
  <c r="BZ431" i="149"/>
  <c r="BY431" i="149"/>
  <c r="BX431" i="149"/>
  <c r="BW431" i="149"/>
  <c r="BV431" i="149"/>
  <c r="BU431" i="149"/>
  <c r="BT431" i="149"/>
  <c r="BS431" i="149"/>
  <c r="BR431" i="149"/>
  <c r="BQ431" i="149"/>
  <c r="BP431" i="149"/>
  <c r="BO431" i="149"/>
  <c r="BN431" i="149"/>
  <c r="BM431" i="149"/>
  <c r="BL431" i="149"/>
  <c r="BK431" i="149"/>
  <c r="BJ431" i="149"/>
  <c r="BD431" i="149"/>
  <c r="AU431" i="149"/>
  <c r="AO431" i="149"/>
  <c r="AJ431" i="149"/>
  <c r="AE431" i="149"/>
  <c r="B431" i="149"/>
  <c r="CC430" i="149"/>
  <c r="CB430" i="149"/>
  <c r="CA430" i="149"/>
  <c r="BZ430" i="149"/>
  <c r="BY430" i="149"/>
  <c r="BX430" i="149"/>
  <c r="BW430" i="149"/>
  <c r="BV430" i="149"/>
  <c r="BU430" i="149"/>
  <c r="BT430" i="149"/>
  <c r="BS430" i="149"/>
  <c r="BR430" i="149"/>
  <c r="BQ430" i="149"/>
  <c r="BP430" i="149"/>
  <c r="BO430" i="149"/>
  <c r="BN430" i="149"/>
  <c r="BM430" i="149"/>
  <c r="BL430" i="149"/>
  <c r="BK430" i="149"/>
  <c r="BJ430" i="149"/>
  <c r="BD430" i="149"/>
  <c r="CG429" i="149"/>
  <c r="CF429" i="149"/>
  <c r="CE429" i="149"/>
  <c r="CC429" i="149"/>
  <c r="CB429" i="149"/>
  <c r="CA429" i="149"/>
  <c r="BZ429" i="149"/>
  <c r="BY429" i="149"/>
  <c r="BX429" i="149"/>
  <c r="BW429" i="149"/>
  <c r="BV429" i="149"/>
  <c r="BU429" i="149"/>
  <c r="BT429" i="149"/>
  <c r="BS429" i="149"/>
  <c r="BR429" i="149"/>
  <c r="BQ429" i="149"/>
  <c r="BP429" i="149"/>
  <c r="BO429" i="149"/>
  <c r="BN429" i="149"/>
  <c r="BM429" i="149"/>
  <c r="BL429" i="149"/>
  <c r="BK429" i="149"/>
  <c r="BJ429" i="149"/>
  <c r="BD429" i="149"/>
  <c r="AZ429" i="149"/>
  <c r="AU429" i="149"/>
  <c r="AO429" i="149"/>
  <c r="AJ429" i="149"/>
  <c r="AE429" i="149"/>
  <c r="CG428" i="149"/>
  <c r="CF428" i="149"/>
  <c r="CE428" i="149"/>
  <c r="CC428" i="149"/>
  <c r="CB428" i="149"/>
  <c r="CA428" i="149"/>
  <c r="BZ428" i="149"/>
  <c r="BY428" i="149"/>
  <c r="BX428" i="149"/>
  <c r="BW428" i="149"/>
  <c r="BV428" i="149"/>
  <c r="BU428" i="149"/>
  <c r="BT428" i="149"/>
  <c r="BS428" i="149"/>
  <c r="BR428" i="149"/>
  <c r="BQ428" i="149"/>
  <c r="BP428" i="149"/>
  <c r="BO428" i="149"/>
  <c r="BN428" i="149"/>
  <c r="BM428" i="149"/>
  <c r="BL428" i="149"/>
  <c r="BK428" i="149"/>
  <c r="BJ428" i="149"/>
  <c r="BD428" i="149"/>
  <c r="AZ428" i="149"/>
  <c r="AU428" i="149"/>
  <c r="AO428" i="149"/>
  <c r="AJ428" i="149"/>
  <c r="AE428" i="149"/>
  <c r="CG427" i="149"/>
  <c r="CF427" i="149"/>
  <c r="CE427" i="149"/>
  <c r="CC427" i="149"/>
  <c r="CB427" i="149"/>
  <c r="CA427" i="149"/>
  <c r="BZ427" i="149"/>
  <c r="BY427" i="149"/>
  <c r="BX427" i="149"/>
  <c r="BW427" i="149"/>
  <c r="BV427" i="149"/>
  <c r="BU427" i="149"/>
  <c r="BT427" i="149"/>
  <c r="BS427" i="149"/>
  <c r="BR427" i="149"/>
  <c r="BQ427" i="149"/>
  <c r="BP427" i="149"/>
  <c r="BO427" i="149"/>
  <c r="BN427" i="149"/>
  <c r="BM427" i="149"/>
  <c r="BL427" i="149"/>
  <c r="BK427" i="149"/>
  <c r="BJ427" i="149"/>
  <c r="BD427" i="149"/>
  <c r="AZ427" i="149"/>
  <c r="AU427" i="149"/>
  <c r="AO427" i="149"/>
  <c r="AJ427" i="149"/>
  <c r="AE427" i="149"/>
  <c r="CG426" i="149"/>
  <c r="CF426" i="149"/>
  <c r="CE426" i="149"/>
  <c r="CC426" i="149"/>
  <c r="CB426" i="149"/>
  <c r="CA426" i="149"/>
  <c r="BZ426" i="149"/>
  <c r="BY426" i="149"/>
  <c r="BX426" i="149"/>
  <c r="BW426" i="149"/>
  <c r="BV426" i="149"/>
  <c r="BU426" i="149"/>
  <c r="BT426" i="149"/>
  <c r="BS426" i="149"/>
  <c r="BR426" i="149"/>
  <c r="BQ426" i="149"/>
  <c r="BP426" i="149"/>
  <c r="BO426" i="149"/>
  <c r="BN426" i="149"/>
  <c r="BM426" i="149"/>
  <c r="BL426" i="149"/>
  <c r="BK426" i="149"/>
  <c r="BJ426" i="149"/>
  <c r="BD426" i="149"/>
  <c r="AZ426" i="149"/>
  <c r="AU426" i="149"/>
  <c r="AO426" i="149"/>
  <c r="AJ426" i="149"/>
  <c r="AE426" i="149"/>
  <c r="CG425" i="149"/>
  <c r="CF425" i="149"/>
  <c r="CE425" i="149"/>
  <c r="CC425" i="149"/>
  <c r="CB425" i="149"/>
  <c r="CA425" i="149"/>
  <c r="BZ425" i="149"/>
  <c r="BY425" i="149"/>
  <c r="BX425" i="149"/>
  <c r="BW425" i="149"/>
  <c r="BV425" i="149"/>
  <c r="BU425" i="149"/>
  <c r="BT425" i="149"/>
  <c r="BS425" i="149"/>
  <c r="BR425" i="149"/>
  <c r="BQ425" i="149"/>
  <c r="BP425" i="149"/>
  <c r="BO425" i="149"/>
  <c r="BN425" i="149"/>
  <c r="BM425" i="149"/>
  <c r="BL425" i="149"/>
  <c r="BK425" i="149"/>
  <c r="BJ425" i="149"/>
  <c r="BD425" i="149"/>
  <c r="AZ425" i="149"/>
  <c r="AU425" i="149"/>
  <c r="AO425" i="149"/>
  <c r="AJ425" i="149"/>
  <c r="AE425" i="149"/>
  <c r="CG424" i="149"/>
  <c r="CF424" i="149"/>
  <c r="CE424" i="149"/>
  <c r="CC424" i="149"/>
  <c r="CB424" i="149"/>
  <c r="CA424" i="149"/>
  <c r="BZ424" i="149"/>
  <c r="BY424" i="149"/>
  <c r="BX424" i="149"/>
  <c r="BW424" i="149"/>
  <c r="BV424" i="149"/>
  <c r="BU424" i="149"/>
  <c r="BT424" i="149"/>
  <c r="BS424" i="149"/>
  <c r="BR424" i="149"/>
  <c r="BQ424" i="149"/>
  <c r="BP424" i="149"/>
  <c r="BO424" i="149"/>
  <c r="BN424" i="149"/>
  <c r="BM424" i="149"/>
  <c r="BL424" i="149"/>
  <c r="BK424" i="149"/>
  <c r="BJ424" i="149"/>
  <c r="BD424" i="149"/>
  <c r="AZ424" i="149"/>
  <c r="AU424" i="149"/>
  <c r="AO424" i="149"/>
  <c r="AJ424" i="149"/>
  <c r="AE424" i="149"/>
  <c r="CG423" i="149"/>
  <c r="CF423" i="149"/>
  <c r="CE423" i="149"/>
  <c r="CC423" i="149"/>
  <c r="CB423" i="149"/>
  <c r="CA423" i="149"/>
  <c r="BZ423" i="149"/>
  <c r="BY423" i="149"/>
  <c r="BX423" i="149"/>
  <c r="BW423" i="149"/>
  <c r="BV423" i="149"/>
  <c r="BU423" i="149"/>
  <c r="BT423" i="149"/>
  <c r="BS423" i="149"/>
  <c r="BR423" i="149"/>
  <c r="BQ423" i="149"/>
  <c r="BP423" i="149"/>
  <c r="BO423" i="149"/>
  <c r="BN423" i="149"/>
  <c r="BM423" i="149"/>
  <c r="BL423" i="149"/>
  <c r="BK423" i="149"/>
  <c r="BJ423" i="149"/>
  <c r="BD423" i="149"/>
  <c r="AZ423" i="149"/>
  <c r="AU423" i="149"/>
  <c r="AO423" i="149"/>
  <c r="AJ423" i="149"/>
  <c r="AE423" i="149"/>
  <c r="CG422" i="149"/>
  <c r="CF422" i="149"/>
  <c r="CE422" i="149"/>
  <c r="CC422" i="149"/>
  <c r="CB422" i="149"/>
  <c r="CA422" i="149"/>
  <c r="BZ422" i="149"/>
  <c r="BY422" i="149"/>
  <c r="BX422" i="149"/>
  <c r="BW422" i="149"/>
  <c r="BV422" i="149"/>
  <c r="BU422" i="149"/>
  <c r="BT422" i="149"/>
  <c r="BS422" i="149"/>
  <c r="BR422" i="149"/>
  <c r="BQ422" i="149"/>
  <c r="BP422" i="149"/>
  <c r="BO422" i="149"/>
  <c r="BN422" i="149"/>
  <c r="BM422" i="149"/>
  <c r="BL422" i="149"/>
  <c r="BK422" i="149"/>
  <c r="BJ422" i="149"/>
  <c r="BD422" i="149"/>
  <c r="AZ422" i="149"/>
  <c r="AU422" i="149"/>
  <c r="AO422" i="149"/>
  <c r="AJ422" i="149"/>
  <c r="AE422" i="149"/>
  <c r="CG421" i="149"/>
  <c r="CF421" i="149"/>
  <c r="CE421" i="149"/>
  <c r="CC421" i="149"/>
  <c r="CB421" i="149"/>
  <c r="CA421" i="149"/>
  <c r="BZ421" i="149"/>
  <c r="BY421" i="149"/>
  <c r="BX421" i="149"/>
  <c r="BW421" i="149"/>
  <c r="BV421" i="149"/>
  <c r="BU421" i="149"/>
  <c r="BT421" i="149"/>
  <c r="BS421" i="149"/>
  <c r="BR421" i="149"/>
  <c r="BQ421" i="149"/>
  <c r="BP421" i="149"/>
  <c r="BO421" i="149"/>
  <c r="BN421" i="149"/>
  <c r="BM421" i="149"/>
  <c r="BL421" i="149"/>
  <c r="BK421" i="149"/>
  <c r="BJ421" i="149"/>
  <c r="BD421" i="149"/>
  <c r="AZ421" i="149"/>
  <c r="AU421" i="149"/>
  <c r="AO421" i="149"/>
  <c r="AJ421" i="149"/>
  <c r="AE421" i="149"/>
  <c r="CG420" i="149"/>
  <c r="CF420" i="149"/>
  <c r="CE420" i="149"/>
  <c r="CC420" i="149"/>
  <c r="CB420" i="149"/>
  <c r="CA420" i="149"/>
  <c r="BZ420" i="149"/>
  <c r="BY420" i="149"/>
  <c r="BX420" i="149"/>
  <c r="BW420" i="149"/>
  <c r="BV420" i="149"/>
  <c r="BU420" i="149"/>
  <c r="BT420" i="149"/>
  <c r="BS420" i="149"/>
  <c r="BR420" i="149"/>
  <c r="BQ420" i="149"/>
  <c r="BP420" i="149"/>
  <c r="BO420" i="149"/>
  <c r="BN420" i="149"/>
  <c r="BM420" i="149"/>
  <c r="BL420" i="149"/>
  <c r="BK420" i="149"/>
  <c r="BJ420" i="149"/>
  <c r="BD420" i="149"/>
  <c r="AZ420" i="149"/>
  <c r="AU420" i="149"/>
  <c r="AO420" i="149"/>
  <c r="AJ420" i="149"/>
  <c r="AE420" i="149"/>
  <c r="CG419" i="149"/>
  <c r="CF419" i="149"/>
  <c r="CE419" i="149"/>
  <c r="CC419" i="149"/>
  <c r="CB419" i="149"/>
  <c r="CA419" i="149"/>
  <c r="BZ419" i="149"/>
  <c r="BY419" i="149"/>
  <c r="BX419" i="149"/>
  <c r="BW419" i="149"/>
  <c r="BV419" i="149"/>
  <c r="BU419" i="149"/>
  <c r="BT419" i="149"/>
  <c r="BS419" i="149"/>
  <c r="BR419" i="149"/>
  <c r="BQ419" i="149"/>
  <c r="BP419" i="149"/>
  <c r="BO419" i="149"/>
  <c r="BN419" i="149"/>
  <c r="BM419" i="149"/>
  <c r="BL419" i="149"/>
  <c r="BK419" i="149"/>
  <c r="BJ419" i="149"/>
  <c r="BD419" i="149"/>
  <c r="AZ419" i="149"/>
  <c r="AU419" i="149"/>
  <c r="AO419" i="149"/>
  <c r="AJ419" i="149"/>
  <c r="AE419" i="149"/>
  <c r="CG418" i="149"/>
  <c r="CF418" i="149"/>
  <c r="CE418" i="149"/>
  <c r="CC418" i="149"/>
  <c r="CB418" i="149"/>
  <c r="CA418" i="149"/>
  <c r="BZ418" i="149"/>
  <c r="BY418" i="149"/>
  <c r="BX418" i="149"/>
  <c r="BW418" i="149"/>
  <c r="BV418" i="149"/>
  <c r="BU418" i="149"/>
  <c r="BT418" i="149"/>
  <c r="BS418" i="149"/>
  <c r="BR418" i="149"/>
  <c r="BQ418" i="149"/>
  <c r="BP418" i="149"/>
  <c r="BO418" i="149"/>
  <c r="BN418" i="149"/>
  <c r="BM418" i="149"/>
  <c r="BL418" i="149"/>
  <c r="BK418" i="149"/>
  <c r="BJ418" i="149"/>
  <c r="BD418" i="149"/>
  <c r="AZ418" i="149"/>
  <c r="AU418" i="149"/>
  <c r="AO418" i="149"/>
  <c r="AJ418" i="149"/>
  <c r="AE418" i="149"/>
  <c r="CG417" i="149"/>
  <c r="CF417" i="149"/>
  <c r="CE417" i="149"/>
  <c r="CC417" i="149"/>
  <c r="CB417" i="149"/>
  <c r="CA417" i="149"/>
  <c r="BZ417" i="149"/>
  <c r="BY417" i="149"/>
  <c r="BX417" i="149"/>
  <c r="BW417" i="149"/>
  <c r="BV417" i="149"/>
  <c r="BU417" i="149"/>
  <c r="BT417" i="149"/>
  <c r="BS417" i="149"/>
  <c r="BR417" i="149"/>
  <c r="BQ417" i="149"/>
  <c r="BP417" i="149"/>
  <c r="BO417" i="149"/>
  <c r="BN417" i="149"/>
  <c r="BM417" i="149"/>
  <c r="BL417" i="149"/>
  <c r="BK417" i="149"/>
  <c r="BJ417" i="149"/>
  <c r="BD417" i="149"/>
  <c r="AZ417" i="149"/>
  <c r="AU417" i="149"/>
  <c r="AO417" i="149"/>
  <c r="AJ417" i="149"/>
  <c r="AE417" i="149"/>
  <c r="CG416" i="149"/>
  <c r="CF416" i="149"/>
  <c r="CE416" i="149"/>
  <c r="CC416" i="149"/>
  <c r="CB416" i="149"/>
  <c r="CA416" i="149"/>
  <c r="BZ416" i="149"/>
  <c r="BY416" i="149"/>
  <c r="BX416" i="149"/>
  <c r="BW416" i="149"/>
  <c r="BV416" i="149"/>
  <c r="BU416" i="149"/>
  <c r="BT416" i="149"/>
  <c r="BS416" i="149"/>
  <c r="BR416" i="149"/>
  <c r="BQ416" i="149"/>
  <c r="BP416" i="149"/>
  <c r="BO416" i="149"/>
  <c r="BN416" i="149"/>
  <c r="BM416" i="149"/>
  <c r="BL416" i="149"/>
  <c r="BK416" i="149"/>
  <c r="BJ416" i="149"/>
  <c r="BD416" i="149"/>
  <c r="AZ416" i="149"/>
  <c r="AU416" i="149"/>
  <c r="AO416" i="149"/>
  <c r="AJ416" i="149"/>
  <c r="AE416" i="149"/>
  <c r="CG415" i="149"/>
  <c r="CF415" i="149"/>
  <c r="CE415" i="149"/>
  <c r="CC415" i="149"/>
  <c r="CB415" i="149"/>
  <c r="CA415" i="149"/>
  <c r="BZ415" i="149"/>
  <c r="BY415" i="149"/>
  <c r="BX415" i="149"/>
  <c r="BW415" i="149"/>
  <c r="BV415" i="149"/>
  <c r="BU415" i="149"/>
  <c r="BT415" i="149"/>
  <c r="BS415" i="149"/>
  <c r="BR415" i="149"/>
  <c r="BQ415" i="149"/>
  <c r="BP415" i="149"/>
  <c r="BO415" i="149"/>
  <c r="BN415" i="149"/>
  <c r="BM415" i="149"/>
  <c r="BL415" i="149"/>
  <c r="BK415" i="149"/>
  <c r="BJ415" i="149"/>
  <c r="BD415" i="149"/>
  <c r="AZ415" i="149"/>
  <c r="AU415" i="149"/>
  <c r="AO415" i="149"/>
  <c r="AJ415" i="149"/>
  <c r="AE415" i="149"/>
  <c r="CG414" i="149"/>
  <c r="CF414" i="149"/>
  <c r="CE414" i="149"/>
  <c r="CC414" i="149"/>
  <c r="CB414" i="149"/>
  <c r="CA414" i="149"/>
  <c r="BZ414" i="149"/>
  <c r="BY414" i="149"/>
  <c r="BX414" i="149"/>
  <c r="BW414" i="149"/>
  <c r="BV414" i="149"/>
  <c r="BU414" i="149"/>
  <c r="BT414" i="149"/>
  <c r="BS414" i="149"/>
  <c r="BR414" i="149"/>
  <c r="BQ414" i="149"/>
  <c r="BP414" i="149"/>
  <c r="BO414" i="149"/>
  <c r="BN414" i="149"/>
  <c r="BM414" i="149"/>
  <c r="BL414" i="149"/>
  <c r="BK414" i="149"/>
  <c r="BJ414" i="149"/>
  <c r="BD414" i="149"/>
  <c r="AZ414" i="149"/>
  <c r="AU414" i="149"/>
  <c r="AO414" i="149"/>
  <c r="AJ414" i="149"/>
  <c r="AE414" i="149"/>
  <c r="CG413" i="149"/>
  <c r="CF413" i="149"/>
  <c r="CE413" i="149"/>
  <c r="CC413" i="149"/>
  <c r="CB413" i="149"/>
  <c r="CA413" i="149"/>
  <c r="BZ413" i="149"/>
  <c r="BY413" i="149"/>
  <c r="BX413" i="149"/>
  <c r="BW413" i="149"/>
  <c r="BV413" i="149"/>
  <c r="BU413" i="149"/>
  <c r="BT413" i="149"/>
  <c r="BS413" i="149"/>
  <c r="BR413" i="149"/>
  <c r="BQ413" i="149"/>
  <c r="BP413" i="149"/>
  <c r="BO413" i="149"/>
  <c r="BN413" i="149"/>
  <c r="BM413" i="149"/>
  <c r="BL413" i="149"/>
  <c r="BK413" i="149"/>
  <c r="BJ413" i="149"/>
  <c r="BD413" i="149"/>
  <c r="AZ413" i="149"/>
  <c r="AU413" i="149"/>
  <c r="AO413" i="149"/>
  <c r="AJ413" i="149"/>
  <c r="AE413" i="149"/>
  <c r="CG412" i="149"/>
  <c r="CF412" i="149"/>
  <c r="CE412" i="149"/>
  <c r="CC412" i="149"/>
  <c r="CB412" i="149"/>
  <c r="CA412" i="149"/>
  <c r="BZ412" i="149"/>
  <c r="BY412" i="149"/>
  <c r="BX412" i="149"/>
  <c r="BW412" i="149"/>
  <c r="BV412" i="149"/>
  <c r="BU412" i="149"/>
  <c r="BT412" i="149"/>
  <c r="BS412" i="149"/>
  <c r="BR412" i="149"/>
  <c r="BQ412" i="149"/>
  <c r="BP412" i="149"/>
  <c r="BO412" i="149"/>
  <c r="BN412" i="149"/>
  <c r="BM412" i="149"/>
  <c r="BL412" i="149"/>
  <c r="BK412" i="149"/>
  <c r="BJ412" i="149"/>
  <c r="BD412" i="149"/>
  <c r="AZ412" i="149"/>
  <c r="AU412" i="149"/>
  <c r="AO412" i="149"/>
  <c r="AJ412" i="149"/>
  <c r="AE412" i="149"/>
  <c r="CG411" i="149"/>
  <c r="CF411" i="149"/>
  <c r="CE411" i="149"/>
  <c r="CC411" i="149"/>
  <c r="CB411" i="149"/>
  <c r="CA411" i="149"/>
  <c r="BZ411" i="149"/>
  <c r="BY411" i="149"/>
  <c r="BX411" i="149"/>
  <c r="BW411" i="149"/>
  <c r="BV411" i="149"/>
  <c r="BU411" i="149"/>
  <c r="BT411" i="149"/>
  <c r="BS411" i="149"/>
  <c r="BR411" i="149"/>
  <c r="BQ411" i="149"/>
  <c r="BP411" i="149"/>
  <c r="BO411" i="149"/>
  <c r="BN411" i="149"/>
  <c r="BM411" i="149"/>
  <c r="BL411" i="149"/>
  <c r="BK411" i="149"/>
  <c r="BJ411" i="149"/>
  <c r="BD411" i="149"/>
  <c r="AZ411" i="149"/>
  <c r="AU411" i="149"/>
  <c r="AO411" i="149"/>
  <c r="AJ411" i="149"/>
  <c r="AE411" i="149"/>
  <c r="CG410" i="149"/>
  <c r="CF410" i="149"/>
  <c r="CE410" i="149"/>
  <c r="CC410" i="149"/>
  <c r="CB410" i="149"/>
  <c r="CA410" i="149"/>
  <c r="BZ410" i="149"/>
  <c r="BY410" i="149"/>
  <c r="BX410" i="149"/>
  <c r="BW410" i="149"/>
  <c r="BV410" i="149"/>
  <c r="BU410" i="149"/>
  <c r="BT410" i="149"/>
  <c r="BS410" i="149"/>
  <c r="BR410" i="149"/>
  <c r="BQ410" i="149"/>
  <c r="BP410" i="149"/>
  <c r="BO410" i="149"/>
  <c r="BN410" i="149"/>
  <c r="BM410" i="149"/>
  <c r="BL410" i="149"/>
  <c r="BK410" i="149"/>
  <c r="BJ410" i="149"/>
  <c r="BD410" i="149"/>
  <c r="AZ410" i="149"/>
  <c r="AU410" i="149"/>
  <c r="AO410" i="149"/>
  <c r="AJ410" i="149"/>
  <c r="AE410" i="149"/>
  <c r="CG409" i="149"/>
  <c r="CF409" i="149"/>
  <c r="CE409" i="149"/>
  <c r="CC409" i="149"/>
  <c r="CB409" i="149"/>
  <c r="CA409" i="149"/>
  <c r="BZ409" i="149"/>
  <c r="BY409" i="149"/>
  <c r="BX409" i="149"/>
  <c r="BW409" i="149"/>
  <c r="BV409" i="149"/>
  <c r="BU409" i="149"/>
  <c r="BT409" i="149"/>
  <c r="BS409" i="149"/>
  <c r="BR409" i="149"/>
  <c r="BQ409" i="149"/>
  <c r="BP409" i="149"/>
  <c r="BO409" i="149"/>
  <c r="BN409" i="149"/>
  <c r="BM409" i="149"/>
  <c r="BL409" i="149"/>
  <c r="BK409" i="149"/>
  <c r="BJ409" i="149"/>
  <c r="BD409" i="149"/>
  <c r="AZ409" i="149"/>
  <c r="AU409" i="149"/>
  <c r="AO409" i="149"/>
  <c r="AJ409" i="149"/>
  <c r="AE409" i="149"/>
  <c r="CG408" i="149"/>
  <c r="CF408" i="149"/>
  <c r="CE408" i="149"/>
  <c r="CC408" i="149"/>
  <c r="CB408" i="149"/>
  <c r="CA408" i="149"/>
  <c r="BZ408" i="149"/>
  <c r="BY408" i="149"/>
  <c r="BX408" i="149"/>
  <c r="BW408" i="149"/>
  <c r="BV408" i="149"/>
  <c r="BU408" i="149"/>
  <c r="BT408" i="149"/>
  <c r="BS408" i="149"/>
  <c r="BR408" i="149"/>
  <c r="BQ408" i="149"/>
  <c r="BP408" i="149"/>
  <c r="BO408" i="149"/>
  <c r="BN408" i="149"/>
  <c r="BM408" i="149"/>
  <c r="BL408" i="149"/>
  <c r="BK408" i="149"/>
  <c r="BJ408" i="149"/>
  <c r="BD408" i="149"/>
  <c r="AZ408" i="149"/>
  <c r="AU408" i="149"/>
  <c r="AO408" i="149"/>
  <c r="AJ408" i="149"/>
  <c r="AE408" i="149"/>
  <c r="CG407" i="149"/>
  <c r="CF407" i="149"/>
  <c r="CE407" i="149"/>
  <c r="CC407" i="149"/>
  <c r="CB407" i="149"/>
  <c r="CA407" i="149"/>
  <c r="BZ407" i="149"/>
  <c r="BY407" i="149"/>
  <c r="BX407" i="149"/>
  <c r="BW407" i="149"/>
  <c r="BV407" i="149"/>
  <c r="BU407" i="149"/>
  <c r="BT407" i="149"/>
  <c r="BS407" i="149"/>
  <c r="BR407" i="149"/>
  <c r="BQ407" i="149"/>
  <c r="BP407" i="149"/>
  <c r="BO407" i="149"/>
  <c r="BN407" i="149"/>
  <c r="BM407" i="149"/>
  <c r="BL407" i="149"/>
  <c r="BK407" i="149"/>
  <c r="BJ407" i="149"/>
  <c r="BD407" i="149"/>
  <c r="AZ407" i="149"/>
  <c r="AU407" i="149"/>
  <c r="AO407" i="149"/>
  <c r="AJ407" i="149"/>
  <c r="AE407" i="149"/>
  <c r="CG406" i="149"/>
  <c r="CF406" i="149"/>
  <c r="CE406" i="149"/>
  <c r="CC406" i="149"/>
  <c r="CB406" i="149"/>
  <c r="CA406" i="149"/>
  <c r="BZ406" i="149"/>
  <c r="BY406" i="149"/>
  <c r="BX406" i="149"/>
  <c r="BW406" i="149"/>
  <c r="BV406" i="149"/>
  <c r="BU406" i="149"/>
  <c r="BT406" i="149"/>
  <c r="BS406" i="149"/>
  <c r="BR406" i="149"/>
  <c r="BQ406" i="149"/>
  <c r="BP406" i="149"/>
  <c r="BO406" i="149"/>
  <c r="BN406" i="149"/>
  <c r="BM406" i="149"/>
  <c r="BL406" i="149"/>
  <c r="BK406" i="149"/>
  <c r="BJ406" i="149"/>
  <c r="BD406" i="149"/>
  <c r="AZ406" i="149"/>
  <c r="AU406" i="149"/>
  <c r="AO406" i="149"/>
  <c r="AJ406" i="149"/>
  <c r="AE406" i="149"/>
  <c r="CG405" i="149"/>
  <c r="CF405" i="149"/>
  <c r="CE405" i="149"/>
  <c r="CC405" i="149"/>
  <c r="CB405" i="149"/>
  <c r="CA405" i="149"/>
  <c r="BZ405" i="149"/>
  <c r="BY405" i="149"/>
  <c r="BX405" i="149"/>
  <c r="BW405" i="149"/>
  <c r="BV405" i="149"/>
  <c r="BU405" i="149"/>
  <c r="BT405" i="149"/>
  <c r="BS405" i="149"/>
  <c r="BR405" i="149"/>
  <c r="BQ405" i="149"/>
  <c r="BP405" i="149"/>
  <c r="BO405" i="149"/>
  <c r="BN405" i="149"/>
  <c r="BM405" i="149"/>
  <c r="BL405" i="149"/>
  <c r="BK405" i="149"/>
  <c r="BJ405" i="149"/>
  <c r="BD405" i="149"/>
  <c r="AZ405" i="149"/>
  <c r="AU405" i="149"/>
  <c r="AO405" i="149"/>
  <c r="AJ405" i="149"/>
  <c r="AE405" i="149"/>
  <c r="CG404" i="149"/>
  <c r="CF404" i="149"/>
  <c r="CE404" i="149"/>
  <c r="CC404" i="149"/>
  <c r="CB404" i="149"/>
  <c r="CA404" i="149"/>
  <c r="BZ404" i="149"/>
  <c r="BY404" i="149"/>
  <c r="BX404" i="149"/>
  <c r="BW404" i="149"/>
  <c r="BV404" i="149"/>
  <c r="BU404" i="149"/>
  <c r="BT404" i="149"/>
  <c r="BS404" i="149"/>
  <c r="BR404" i="149"/>
  <c r="BQ404" i="149"/>
  <c r="BP404" i="149"/>
  <c r="BO404" i="149"/>
  <c r="BN404" i="149"/>
  <c r="BM404" i="149"/>
  <c r="BL404" i="149"/>
  <c r="BK404" i="149"/>
  <c r="BJ404" i="149"/>
  <c r="BD404" i="149"/>
  <c r="AZ404" i="149"/>
  <c r="AU404" i="149"/>
  <c r="AO404" i="149"/>
  <c r="AJ404" i="149"/>
  <c r="AE404" i="149"/>
  <c r="CG403" i="149"/>
  <c r="CF403" i="149"/>
  <c r="CE403" i="149"/>
  <c r="CC403" i="149"/>
  <c r="CB403" i="149"/>
  <c r="CA403" i="149"/>
  <c r="BZ403" i="149"/>
  <c r="BY403" i="149"/>
  <c r="BX403" i="149"/>
  <c r="BW403" i="149"/>
  <c r="BV403" i="149"/>
  <c r="BU403" i="149"/>
  <c r="BT403" i="149"/>
  <c r="BS403" i="149"/>
  <c r="BR403" i="149"/>
  <c r="BQ403" i="149"/>
  <c r="BP403" i="149"/>
  <c r="BO403" i="149"/>
  <c r="BN403" i="149"/>
  <c r="BM403" i="149"/>
  <c r="BL403" i="149"/>
  <c r="BK403" i="149"/>
  <c r="BJ403" i="149"/>
  <c r="BD403" i="149"/>
  <c r="AZ403" i="149"/>
  <c r="AU403" i="149"/>
  <c r="AO403" i="149"/>
  <c r="AJ403" i="149"/>
  <c r="AE403" i="149"/>
  <c r="CG402" i="149"/>
  <c r="CF402" i="149"/>
  <c r="CE402" i="149"/>
  <c r="CC402" i="149"/>
  <c r="CB402" i="149"/>
  <c r="CA402" i="149"/>
  <c r="BZ402" i="149"/>
  <c r="BY402" i="149"/>
  <c r="BX402" i="149"/>
  <c r="BW402" i="149"/>
  <c r="BV402" i="149"/>
  <c r="BU402" i="149"/>
  <c r="BT402" i="149"/>
  <c r="BS402" i="149"/>
  <c r="BR402" i="149"/>
  <c r="BQ402" i="149"/>
  <c r="BP402" i="149"/>
  <c r="BO402" i="149"/>
  <c r="BN402" i="149"/>
  <c r="BM402" i="149"/>
  <c r="BL402" i="149"/>
  <c r="BK402" i="149"/>
  <c r="BJ402" i="149"/>
  <c r="BD402" i="149"/>
  <c r="AZ402" i="149"/>
  <c r="AU402" i="149"/>
  <c r="AO402" i="149"/>
  <c r="AJ402" i="149"/>
  <c r="AE402" i="149"/>
  <c r="CG401" i="149"/>
  <c r="CF401" i="149"/>
  <c r="CE401" i="149"/>
  <c r="CC401" i="149"/>
  <c r="CB401" i="149"/>
  <c r="CA401" i="149"/>
  <c r="BZ401" i="149"/>
  <c r="BY401" i="149"/>
  <c r="BX401" i="149"/>
  <c r="BW401" i="149"/>
  <c r="BV401" i="149"/>
  <c r="BU401" i="149"/>
  <c r="BT401" i="149"/>
  <c r="BS401" i="149"/>
  <c r="BR401" i="149"/>
  <c r="BQ401" i="149"/>
  <c r="BP401" i="149"/>
  <c r="BO401" i="149"/>
  <c r="BN401" i="149"/>
  <c r="BM401" i="149"/>
  <c r="BL401" i="149"/>
  <c r="BK401" i="149"/>
  <c r="BJ401" i="149"/>
  <c r="BD401" i="149"/>
  <c r="AZ401" i="149"/>
  <c r="AU401" i="149"/>
  <c r="AO401" i="149"/>
  <c r="AJ401" i="149"/>
  <c r="AE401" i="149"/>
  <c r="CG400" i="149"/>
  <c r="CF400" i="149"/>
  <c r="CE400" i="149"/>
  <c r="CC400" i="149"/>
  <c r="CB400" i="149"/>
  <c r="CA400" i="149"/>
  <c r="BZ400" i="149"/>
  <c r="BY400" i="149"/>
  <c r="BX400" i="149"/>
  <c r="BW400" i="149"/>
  <c r="BV400" i="149"/>
  <c r="BU400" i="149"/>
  <c r="BT400" i="149"/>
  <c r="BS400" i="149"/>
  <c r="BR400" i="149"/>
  <c r="BQ400" i="149"/>
  <c r="BP400" i="149"/>
  <c r="BO400" i="149"/>
  <c r="BN400" i="149"/>
  <c r="BM400" i="149"/>
  <c r="BL400" i="149"/>
  <c r="BK400" i="149"/>
  <c r="BJ400" i="149"/>
  <c r="BD400" i="149"/>
  <c r="AZ400" i="149"/>
  <c r="AU400" i="149"/>
  <c r="AO400" i="149"/>
  <c r="AJ400" i="149"/>
  <c r="AE400" i="149"/>
  <c r="CC399" i="149"/>
  <c r="CB399" i="149"/>
  <c r="CA399" i="149"/>
  <c r="BZ399" i="149"/>
  <c r="BY399" i="149"/>
  <c r="BX399" i="149"/>
  <c r="BW399" i="149"/>
  <c r="BV399" i="149"/>
  <c r="BU399" i="149"/>
  <c r="BT399" i="149"/>
  <c r="BS399" i="149"/>
  <c r="BR399" i="149"/>
  <c r="BQ399" i="149"/>
  <c r="BP399" i="149"/>
  <c r="BO399" i="149"/>
  <c r="BN399" i="149"/>
  <c r="BM399" i="149"/>
  <c r="BL399" i="149"/>
  <c r="BK399" i="149"/>
  <c r="BJ399" i="149"/>
  <c r="BD399" i="149"/>
  <c r="AU399" i="149"/>
  <c r="AO399" i="149"/>
  <c r="AJ399" i="149"/>
  <c r="AE399" i="149"/>
  <c r="E399" i="149"/>
  <c r="AU396" i="149"/>
  <c r="U396" i="149"/>
  <c r="AU395" i="149"/>
  <c r="AU394" i="149"/>
  <c r="U394" i="149"/>
  <c r="AU393" i="149"/>
  <c r="U393" i="149"/>
  <c r="AU392" i="149"/>
  <c r="U392" i="149"/>
  <c r="AU391" i="149"/>
  <c r="U391" i="149"/>
  <c r="AU390" i="149"/>
  <c r="U390" i="149"/>
  <c r="AU389" i="149"/>
  <c r="U389" i="149"/>
  <c r="AU388" i="149"/>
  <c r="U388" i="149"/>
  <c r="AU387" i="149"/>
  <c r="U387" i="149"/>
  <c r="AU386" i="149"/>
  <c r="U386" i="149"/>
  <c r="AU385" i="149"/>
  <c r="U385" i="149"/>
  <c r="AU384" i="149"/>
  <c r="U384" i="149"/>
  <c r="AU383" i="149"/>
  <c r="U383" i="149"/>
  <c r="AU382" i="149"/>
  <c r="U382" i="149"/>
  <c r="AU381" i="149"/>
  <c r="U381" i="149"/>
  <c r="CC376" i="149"/>
  <c r="CB376" i="149"/>
  <c r="CA376" i="149"/>
  <c r="BZ376" i="149"/>
  <c r="BY376" i="149"/>
  <c r="BX376" i="149"/>
  <c r="BW376" i="149"/>
  <c r="BV376" i="149"/>
  <c r="BU376" i="149"/>
  <c r="BT376" i="149"/>
  <c r="BS376" i="149"/>
  <c r="BR376" i="149"/>
  <c r="BQ376" i="149"/>
  <c r="BP376" i="149"/>
  <c r="BO376" i="149"/>
  <c r="BN376" i="149"/>
  <c r="BM376" i="149"/>
  <c r="BL376" i="149"/>
  <c r="BK376" i="149"/>
  <c r="BJ376" i="149"/>
  <c r="BD376" i="149"/>
  <c r="CA375" i="149"/>
  <c r="BZ375" i="149"/>
  <c r="BY375" i="149"/>
  <c r="BX375" i="149"/>
  <c r="BW375" i="149"/>
  <c r="BV375" i="149"/>
  <c r="BU375" i="149"/>
  <c r="BT375" i="149"/>
  <c r="BS375" i="149"/>
  <c r="BR375" i="149"/>
  <c r="BQ375" i="149"/>
  <c r="BP375" i="149"/>
  <c r="BO375" i="149"/>
  <c r="BN375" i="149"/>
  <c r="BM375" i="149"/>
  <c r="BL375" i="149"/>
  <c r="BK375" i="149"/>
  <c r="BJ375" i="149"/>
  <c r="BD375" i="149"/>
  <c r="AU375" i="149"/>
  <c r="AO375" i="149"/>
  <c r="AJ375" i="149"/>
  <c r="AE375" i="149"/>
  <c r="B375" i="149"/>
  <c r="CC374" i="149"/>
  <c r="CB374" i="149"/>
  <c r="CA374" i="149"/>
  <c r="BZ374" i="149"/>
  <c r="BY374" i="149"/>
  <c r="BX374" i="149"/>
  <c r="BW374" i="149"/>
  <c r="BV374" i="149"/>
  <c r="BU374" i="149"/>
  <c r="BT374" i="149"/>
  <c r="BS374" i="149"/>
  <c r="BR374" i="149"/>
  <c r="BQ374" i="149"/>
  <c r="BP374" i="149"/>
  <c r="BO374" i="149"/>
  <c r="BN374" i="149"/>
  <c r="BM374" i="149"/>
  <c r="BL374" i="149"/>
  <c r="BK374" i="149"/>
  <c r="BJ374" i="149"/>
  <c r="BD374" i="149"/>
  <c r="CG373" i="149"/>
  <c r="CF373" i="149"/>
  <c r="CE373" i="149"/>
  <c r="CC373" i="149"/>
  <c r="CB373" i="149"/>
  <c r="CA373" i="149"/>
  <c r="BZ373" i="149"/>
  <c r="BY373" i="149"/>
  <c r="BX373" i="149"/>
  <c r="BW373" i="149"/>
  <c r="BV373" i="149"/>
  <c r="BU373" i="149"/>
  <c r="BT373" i="149"/>
  <c r="BS373" i="149"/>
  <c r="BR373" i="149"/>
  <c r="BQ373" i="149"/>
  <c r="BP373" i="149"/>
  <c r="BO373" i="149"/>
  <c r="BN373" i="149"/>
  <c r="BM373" i="149"/>
  <c r="BL373" i="149"/>
  <c r="BK373" i="149"/>
  <c r="BJ373" i="149"/>
  <c r="BD373" i="149"/>
  <c r="AZ373" i="149"/>
  <c r="AU373" i="149"/>
  <c r="AO373" i="149"/>
  <c r="AJ373" i="149"/>
  <c r="AE373" i="149"/>
  <c r="CG372" i="149"/>
  <c r="CF372" i="149"/>
  <c r="CE372" i="149"/>
  <c r="CC372" i="149"/>
  <c r="CB372" i="149"/>
  <c r="CA372" i="149"/>
  <c r="BZ372" i="149"/>
  <c r="BY372" i="149"/>
  <c r="BX372" i="149"/>
  <c r="BW372" i="149"/>
  <c r="BV372" i="149"/>
  <c r="BU372" i="149"/>
  <c r="BT372" i="149"/>
  <c r="BS372" i="149"/>
  <c r="BR372" i="149"/>
  <c r="BQ372" i="149"/>
  <c r="BP372" i="149"/>
  <c r="BO372" i="149"/>
  <c r="BN372" i="149"/>
  <c r="BM372" i="149"/>
  <c r="BL372" i="149"/>
  <c r="BK372" i="149"/>
  <c r="BJ372" i="149"/>
  <c r="BD372" i="149"/>
  <c r="AZ372" i="149"/>
  <c r="AU372" i="149"/>
  <c r="AO372" i="149"/>
  <c r="AJ372" i="149"/>
  <c r="AE372" i="149"/>
  <c r="CG371" i="149"/>
  <c r="CF371" i="149"/>
  <c r="CE371" i="149"/>
  <c r="CC371" i="149"/>
  <c r="CB371" i="149"/>
  <c r="CA371" i="149"/>
  <c r="BZ371" i="149"/>
  <c r="BY371" i="149"/>
  <c r="BX371" i="149"/>
  <c r="BW371" i="149"/>
  <c r="BV371" i="149"/>
  <c r="BU371" i="149"/>
  <c r="BT371" i="149"/>
  <c r="BS371" i="149"/>
  <c r="BR371" i="149"/>
  <c r="BQ371" i="149"/>
  <c r="BP371" i="149"/>
  <c r="BO371" i="149"/>
  <c r="BN371" i="149"/>
  <c r="BM371" i="149"/>
  <c r="BL371" i="149"/>
  <c r="BK371" i="149"/>
  <c r="BJ371" i="149"/>
  <c r="BD371" i="149"/>
  <c r="AZ371" i="149"/>
  <c r="AU371" i="149"/>
  <c r="AO371" i="149"/>
  <c r="AJ371" i="149"/>
  <c r="AE371" i="149"/>
  <c r="CG370" i="149"/>
  <c r="CF370" i="149"/>
  <c r="CE370" i="149"/>
  <c r="CC370" i="149"/>
  <c r="CB370" i="149"/>
  <c r="CA370" i="149"/>
  <c r="BZ370" i="149"/>
  <c r="BY370" i="149"/>
  <c r="BX370" i="149"/>
  <c r="BW370" i="149"/>
  <c r="BV370" i="149"/>
  <c r="BU370" i="149"/>
  <c r="BT370" i="149"/>
  <c r="BS370" i="149"/>
  <c r="BR370" i="149"/>
  <c r="BQ370" i="149"/>
  <c r="BP370" i="149"/>
  <c r="BO370" i="149"/>
  <c r="BN370" i="149"/>
  <c r="BM370" i="149"/>
  <c r="BL370" i="149"/>
  <c r="BK370" i="149"/>
  <c r="BJ370" i="149"/>
  <c r="BD370" i="149"/>
  <c r="AZ370" i="149"/>
  <c r="AU370" i="149"/>
  <c r="AO370" i="149"/>
  <c r="AJ370" i="149"/>
  <c r="AE370" i="149"/>
  <c r="CG369" i="149"/>
  <c r="CF369" i="149"/>
  <c r="CE369" i="149"/>
  <c r="CC369" i="149"/>
  <c r="CB369" i="149"/>
  <c r="CA369" i="149"/>
  <c r="BZ369" i="149"/>
  <c r="BY369" i="149"/>
  <c r="BX369" i="149"/>
  <c r="BW369" i="149"/>
  <c r="BV369" i="149"/>
  <c r="BU369" i="149"/>
  <c r="BT369" i="149"/>
  <c r="BS369" i="149"/>
  <c r="BR369" i="149"/>
  <c r="BQ369" i="149"/>
  <c r="BP369" i="149"/>
  <c r="BO369" i="149"/>
  <c r="BN369" i="149"/>
  <c r="BM369" i="149"/>
  <c r="BL369" i="149"/>
  <c r="BK369" i="149"/>
  <c r="BJ369" i="149"/>
  <c r="BD369" i="149"/>
  <c r="AZ369" i="149"/>
  <c r="AU369" i="149"/>
  <c r="AO369" i="149"/>
  <c r="AJ369" i="149"/>
  <c r="AE369" i="149"/>
  <c r="CG368" i="149"/>
  <c r="CF368" i="149"/>
  <c r="CE368" i="149"/>
  <c r="CC368" i="149"/>
  <c r="CB368" i="149"/>
  <c r="CA368" i="149"/>
  <c r="BZ368" i="149"/>
  <c r="BY368" i="149"/>
  <c r="BX368" i="149"/>
  <c r="BW368" i="149"/>
  <c r="BV368" i="149"/>
  <c r="BU368" i="149"/>
  <c r="BT368" i="149"/>
  <c r="BS368" i="149"/>
  <c r="BR368" i="149"/>
  <c r="BQ368" i="149"/>
  <c r="BP368" i="149"/>
  <c r="BO368" i="149"/>
  <c r="BN368" i="149"/>
  <c r="BM368" i="149"/>
  <c r="BL368" i="149"/>
  <c r="BK368" i="149"/>
  <c r="BJ368" i="149"/>
  <c r="BD368" i="149"/>
  <c r="AZ368" i="149"/>
  <c r="AU368" i="149"/>
  <c r="AO368" i="149"/>
  <c r="AJ368" i="149"/>
  <c r="AE368" i="149"/>
  <c r="CG367" i="149"/>
  <c r="CF367" i="149"/>
  <c r="CE367" i="149"/>
  <c r="CC367" i="149"/>
  <c r="CB367" i="149"/>
  <c r="CA367" i="149"/>
  <c r="BZ367" i="149"/>
  <c r="BY367" i="149"/>
  <c r="BX367" i="149"/>
  <c r="BW367" i="149"/>
  <c r="BV367" i="149"/>
  <c r="BU367" i="149"/>
  <c r="BT367" i="149"/>
  <c r="BS367" i="149"/>
  <c r="BR367" i="149"/>
  <c r="BQ367" i="149"/>
  <c r="BP367" i="149"/>
  <c r="BO367" i="149"/>
  <c r="BN367" i="149"/>
  <c r="BM367" i="149"/>
  <c r="BL367" i="149"/>
  <c r="BK367" i="149"/>
  <c r="BJ367" i="149"/>
  <c r="BD367" i="149"/>
  <c r="AZ367" i="149"/>
  <c r="AU367" i="149"/>
  <c r="AO367" i="149"/>
  <c r="AJ367" i="149"/>
  <c r="AE367" i="149"/>
  <c r="CG366" i="149"/>
  <c r="CF366" i="149"/>
  <c r="CE366" i="149"/>
  <c r="CC366" i="149"/>
  <c r="CB366" i="149"/>
  <c r="CA366" i="149"/>
  <c r="BZ366" i="149"/>
  <c r="BY366" i="149"/>
  <c r="BX366" i="149"/>
  <c r="BW366" i="149"/>
  <c r="BV366" i="149"/>
  <c r="BU366" i="149"/>
  <c r="BT366" i="149"/>
  <c r="BS366" i="149"/>
  <c r="BR366" i="149"/>
  <c r="BQ366" i="149"/>
  <c r="BP366" i="149"/>
  <c r="BO366" i="149"/>
  <c r="BN366" i="149"/>
  <c r="BM366" i="149"/>
  <c r="BL366" i="149"/>
  <c r="BK366" i="149"/>
  <c r="BJ366" i="149"/>
  <c r="BD366" i="149"/>
  <c r="AZ366" i="149"/>
  <c r="AU366" i="149"/>
  <c r="AO366" i="149"/>
  <c r="AJ366" i="149"/>
  <c r="AE366" i="149"/>
  <c r="CG365" i="149"/>
  <c r="CF365" i="149"/>
  <c r="CE365" i="149"/>
  <c r="CC365" i="149"/>
  <c r="CB365" i="149"/>
  <c r="CA365" i="149"/>
  <c r="BZ365" i="149"/>
  <c r="BY365" i="149"/>
  <c r="BX365" i="149"/>
  <c r="BW365" i="149"/>
  <c r="BV365" i="149"/>
  <c r="BU365" i="149"/>
  <c r="BT365" i="149"/>
  <c r="BS365" i="149"/>
  <c r="BR365" i="149"/>
  <c r="BQ365" i="149"/>
  <c r="BP365" i="149"/>
  <c r="BO365" i="149"/>
  <c r="BN365" i="149"/>
  <c r="BM365" i="149"/>
  <c r="BL365" i="149"/>
  <c r="BK365" i="149"/>
  <c r="BJ365" i="149"/>
  <c r="BD365" i="149"/>
  <c r="AZ365" i="149"/>
  <c r="AU365" i="149"/>
  <c r="AO365" i="149"/>
  <c r="AJ365" i="149"/>
  <c r="AE365" i="149"/>
  <c r="CG364" i="149"/>
  <c r="CF364" i="149"/>
  <c r="CE364" i="149"/>
  <c r="CC364" i="149"/>
  <c r="CB364" i="149"/>
  <c r="CA364" i="149"/>
  <c r="BZ364" i="149"/>
  <c r="BY364" i="149"/>
  <c r="BX364" i="149"/>
  <c r="BW364" i="149"/>
  <c r="BV364" i="149"/>
  <c r="BU364" i="149"/>
  <c r="BT364" i="149"/>
  <c r="BS364" i="149"/>
  <c r="BR364" i="149"/>
  <c r="BQ364" i="149"/>
  <c r="BP364" i="149"/>
  <c r="BO364" i="149"/>
  <c r="BN364" i="149"/>
  <c r="BM364" i="149"/>
  <c r="BL364" i="149"/>
  <c r="BK364" i="149"/>
  <c r="BJ364" i="149"/>
  <c r="BD364" i="149"/>
  <c r="AZ364" i="149"/>
  <c r="AU364" i="149"/>
  <c r="AO364" i="149"/>
  <c r="AJ364" i="149"/>
  <c r="AE364" i="149"/>
  <c r="CG363" i="149"/>
  <c r="CF363" i="149"/>
  <c r="CE363" i="149"/>
  <c r="CC363" i="149"/>
  <c r="CB363" i="149"/>
  <c r="CA363" i="149"/>
  <c r="BZ363" i="149"/>
  <c r="BY363" i="149"/>
  <c r="BX363" i="149"/>
  <c r="BW363" i="149"/>
  <c r="BV363" i="149"/>
  <c r="BU363" i="149"/>
  <c r="BT363" i="149"/>
  <c r="BS363" i="149"/>
  <c r="BR363" i="149"/>
  <c r="BQ363" i="149"/>
  <c r="BP363" i="149"/>
  <c r="BO363" i="149"/>
  <c r="BN363" i="149"/>
  <c r="BM363" i="149"/>
  <c r="BL363" i="149"/>
  <c r="BK363" i="149"/>
  <c r="BJ363" i="149"/>
  <c r="BD363" i="149"/>
  <c r="AZ363" i="149"/>
  <c r="AU363" i="149"/>
  <c r="AO363" i="149"/>
  <c r="AJ363" i="149"/>
  <c r="AE363" i="149"/>
  <c r="CG362" i="149"/>
  <c r="CF362" i="149"/>
  <c r="CE362" i="149"/>
  <c r="CC362" i="149"/>
  <c r="CB362" i="149"/>
  <c r="CA362" i="149"/>
  <c r="BZ362" i="149"/>
  <c r="BY362" i="149"/>
  <c r="BX362" i="149"/>
  <c r="BW362" i="149"/>
  <c r="BV362" i="149"/>
  <c r="BU362" i="149"/>
  <c r="BT362" i="149"/>
  <c r="BS362" i="149"/>
  <c r="BR362" i="149"/>
  <c r="BQ362" i="149"/>
  <c r="BP362" i="149"/>
  <c r="BO362" i="149"/>
  <c r="BN362" i="149"/>
  <c r="BM362" i="149"/>
  <c r="BL362" i="149"/>
  <c r="BK362" i="149"/>
  <c r="BJ362" i="149"/>
  <c r="BD362" i="149"/>
  <c r="AZ362" i="149"/>
  <c r="AU362" i="149"/>
  <c r="AO362" i="149"/>
  <c r="AJ362" i="149"/>
  <c r="AE362" i="149"/>
  <c r="CG361" i="149"/>
  <c r="CF361" i="149"/>
  <c r="CE361" i="149"/>
  <c r="CC361" i="149"/>
  <c r="CB361" i="149"/>
  <c r="CA361" i="149"/>
  <c r="BZ361" i="149"/>
  <c r="BY361" i="149"/>
  <c r="BX361" i="149"/>
  <c r="BW361" i="149"/>
  <c r="BV361" i="149"/>
  <c r="BU361" i="149"/>
  <c r="BT361" i="149"/>
  <c r="BS361" i="149"/>
  <c r="BR361" i="149"/>
  <c r="BQ361" i="149"/>
  <c r="BP361" i="149"/>
  <c r="BO361" i="149"/>
  <c r="BN361" i="149"/>
  <c r="BM361" i="149"/>
  <c r="BL361" i="149"/>
  <c r="BK361" i="149"/>
  <c r="BJ361" i="149"/>
  <c r="BD361" i="149"/>
  <c r="AZ361" i="149"/>
  <c r="AU361" i="149"/>
  <c r="AO361" i="149"/>
  <c r="AJ361" i="149"/>
  <c r="AE361" i="149"/>
  <c r="CG360" i="149"/>
  <c r="CF360" i="149"/>
  <c r="CE360" i="149"/>
  <c r="CC360" i="149"/>
  <c r="CB360" i="149"/>
  <c r="CA360" i="149"/>
  <c r="BZ360" i="149"/>
  <c r="BY360" i="149"/>
  <c r="BX360" i="149"/>
  <c r="BW360" i="149"/>
  <c r="BV360" i="149"/>
  <c r="BU360" i="149"/>
  <c r="BT360" i="149"/>
  <c r="BS360" i="149"/>
  <c r="BR360" i="149"/>
  <c r="BQ360" i="149"/>
  <c r="BP360" i="149"/>
  <c r="BO360" i="149"/>
  <c r="BN360" i="149"/>
  <c r="BM360" i="149"/>
  <c r="BL360" i="149"/>
  <c r="BK360" i="149"/>
  <c r="BJ360" i="149"/>
  <c r="BD360" i="149"/>
  <c r="AZ360" i="149"/>
  <c r="AU360" i="149"/>
  <c r="AO360" i="149"/>
  <c r="AJ360" i="149"/>
  <c r="AE360" i="149"/>
  <c r="CG359" i="149"/>
  <c r="CF359" i="149"/>
  <c r="CE359" i="149"/>
  <c r="CC359" i="149"/>
  <c r="CB359" i="149"/>
  <c r="CA359" i="149"/>
  <c r="BZ359" i="149"/>
  <c r="BY359" i="149"/>
  <c r="BX359" i="149"/>
  <c r="BW359" i="149"/>
  <c r="BV359" i="149"/>
  <c r="BU359" i="149"/>
  <c r="BT359" i="149"/>
  <c r="BS359" i="149"/>
  <c r="BR359" i="149"/>
  <c r="BQ359" i="149"/>
  <c r="BP359" i="149"/>
  <c r="BO359" i="149"/>
  <c r="BN359" i="149"/>
  <c r="BM359" i="149"/>
  <c r="BL359" i="149"/>
  <c r="BK359" i="149"/>
  <c r="BJ359" i="149"/>
  <c r="BD359" i="149"/>
  <c r="AZ359" i="149"/>
  <c r="AU359" i="149"/>
  <c r="AO359" i="149"/>
  <c r="AJ359" i="149"/>
  <c r="AE359" i="149"/>
  <c r="CG358" i="149"/>
  <c r="CF358" i="149"/>
  <c r="CE358" i="149"/>
  <c r="CC358" i="149"/>
  <c r="CB358" i="149"/>
  <c r="CA358" i="149"/>
  <c r="BZ358" i="149"/>
  <c r="BY358" i="149"/>
  <c r="BX358" i="149"/>
  <c r="BW358" i="149"/>
  <c r="BV358" i="149"/>
  <c r="BU358" i="149"/>
  <c r="BT358" i="149"/>
  <c r="BS358" i="149"/>
  <c r="BR358" i="149"/>
  <c r="BQ358" i="149"/>
  <c r="BP358" i="149"/>
  <c r="BO358" i="149"/>
  <c r="BN358" i="149"/>
  <c r="BM358" i="149"/>
  <c r="BL358" i="149"/>
  <c r="BK358" i="149"/>
  <c r="BJ358" i="149"/>
  <c r="BD358" i="149"/>
  <c r="AZ358" i="149"/>
  <c r="AU358" i="149"/>
  <c r="AO358" i="149"/>
  <c r="AJ358" i="149"/>
  <c r="AE358" i="149"/>
  <c r="CG357" i="149"/>
  <c r="CF357" i="149"/>
  <c r="CE357" i="149"/>
  <c r="CC357" i="149"/>
  <c r="CB357" i="149"/>
  <c r="CA357" i="149"/>
  <c r="BZ357" i="149"/>
  <c r="BY357" i="149"/>
  <c r="BX357" i="149"/>
  <c r="BW357" i="149"/>
  <c r="BV357" i="149"/>
  <c r="BU357" i="149"/>
  <c r="BT357" i="149"/>
  <c r="BS357" i="149"/>
  <c r="BR357" i="149"/>
  <c r="BQ357" i="149"/>
  <c r="BP357" i="149"/>
  <c r="BO357" i="149"/>
  <c r="BN357" i="149"/>
  <c r="BM357" i="149"/>
  <c r="BL357" i="149"/>
  <c r="BK357" i="149"/>
  <c r="BJ357" i="149"/>
  <c r="BD357" i="149"/>
  <c r="AZ357" i="149"/>
  <c r="AU357" i="149"/>
  <c r="AO357" i="149"/>
  <c r="AJ357" i="149"/>
  <c r="AE357" i="149"/>
  <c r="CG356" i="149"/>
  <c r="CF356" i="149"/>
  <c r="CE356" i="149"/>
  <c r="CC356" i="149"/>
  <c r="CB356" i="149"/>
  <c r="CA356" i="149"/>
  <c r="BZ356" i="149"/>
  <c r="BY356" i="149"/>
  <c r="BX356" i="149"/>
  <c r="BW356" i="149"/>
  <c r="BV356" i="149"/>
  <c r="BU356" i="149"/>
  <c r="BT356" i="149"/>
  <c r="BS356" i="149"/>
  <c r="BR356" i="149"/>
  <c r="BQ356" i="149"/>
  <c r="BP356" i="149"/>
  <c r="BO356" i="149"/>
  <c r="BN356" i="149"/>
  <c r="BM356" i="149"/>
  <c r="BL356" i="149"/>
  <c r="BK356" i="149"/>
  <c r="BJ356" i="149"/>
  <c r="BD356" i="149"/>
  <c r="AZ356" i="149"/>
  <c r="AU356" i="149"/>
  <c r="AO356" i="149"/>
  <c r="AJ356" i="149"/>
  <c r="AE356" i="149"/>
  <c r="CG355" i="149"/>
  <c r="CF355" i="149"/>
  <c r="CE355" i="149"/>
  <c r="CC355" i="149"/>
  <c r="CB355" i="149"/>
  <c r="CA355" i="149"/>
  <c r="BZ355" i="149"/>
  <c r="BY355" i="149"/>
  <c r="BX355" i="149"/>
  <c r="BW355" i="149"/>
  <c r="BV355" i="149"/>
  <c r="BU355" i="149"/>
  <c r="BT355" i="149"/>
  <c r="BS355" i="149"/>
  <c r="BR355" i="149"/>
  <c r="BQ355" i="149"/>
  <c r="BP355" i="149"/>
  <c r="BO355" i="149"/>
  <c r="BN355" i="149"/>
  <c r="BM355" i="149"/>
  <c r="BL355" i="149"/>
  <c r="BK355" i="149"/>
  <c r="BJ355" i="149"/>
  <c r="BD355" i="149"/>
  <c r="AZ355" i="149"/>
  <c r="AU355" i="149"/>
  <c r="AO355" i="149"/>
  <c r="AJ355" i="149"/>
  <c r="AE355" i="149"/>
  <c r="CG354" i="149"/>
  <c r="CF354" i="149"/>
  <c r="CE354" i="149"/>
  <c r="CC354" i="149"/>
  <c r="CB354" i="149"/>
  <c r="CA354" i="149"/>
  <c r="BZ354" i="149"/>
  <c r="BY354" i="149"/>
  <c r="BX354" i="149"/>
  <c r="BW354" i="149"/>
  <c r="BV354" i="149"/>
  <c r="BU354" i="149"/>
  <c r="BT354" i="149"/>
  <c r="BS354" i="149"/>
  <c r="BR354" i="149"/>
  <c r="BQ354" i="149"/>
  <c r="BP354" i="149"/>
  <c r="BO354" i="149"/>
  <c r="BN354" i="149"/>
  <c r="BM354" i="149"/>
  <c r="BL354" i="149"/>
  <c r="BK354" i="149"/>
  <c r="BJ354" i="149"/>
  <c r="BD354" i="149"/>
  <c r="AZ354" i="149"/>
  <c r="AU354" i="149"/>
  <c r="AO354" i="149"/>
  <c r="AJ354" i="149"/>
  <c r="AE354" i="149"/>
  <c r="CG353" i="149"/>
  <c r="CF353" i="149"/>
  <c r="CE353" i="149"/>
  <c r="CC353" i="149"/>
  <c r="CB353" i="149"/>
  <c r="CA353" i="149"/>
  <c r="BZ353" i="149"/>
  <c r="BY353" i="149"/>
  <c r="BX353" i="149"/>
  <c r="BW353" i="149"/>
  <c r="BV353" i="149"/>
  <c r="BU353" i="149"/>
  <c r="BT353" i="149"/>
  <c r="BS353" i="149"/>
  <c r="BR353" i="149"/>
  <c r="BQ353" i="149"/>
  <c r="BP353" i="149"/>
  <c r="BO353" i="149"/>
  <c r="BN353" i="149"/>
  <c r="BM353" i="149"/>
  <c r="BL353" i="149"/>
  <c r="BK353" i="149"/>
  <c r="BJ353" i="149"/>
  <c r="BD353" i="149"/>
  <c r="AZ353" i="149"/>
  <c r="AU353" i="149"/>
  <c r="AO353" i="149"/>
  <c r="AJ353" i="149"/>
  <c r="AE353" i="149"/>
  <c r="CG352" i="149"/>
  <c r="CF352" i="149"/>
  <c r="CE352" i="149"/>
  <c r="CC352" i="149"/>
  <c r="CB352" i="149"/>
  <c r="CA352" i="149"/>
  <c r="BZ352" i="149"/>
  <c r="BY352" i="149"/>
  <c r="BX352" i="149"/>
  <c r="BW352" i="149"/>
  <c r="BV352" i="149"/>
  <c r="BU352" i="149"/>
  <c r="BT352" i="149"/>
  <c r="BS352" i="149"/>
  <c r="BR352" i="149"/>
  <c r="BQ352" i="149"/>
  <c r="BP352" i="149"/>
  <c r="BO352" i="149"/>
  <c r="BN352" i="149"/>
  <c r="BM352" i="149"/>
  <c r="BL352" i="149"/>
  <c r="BK352" i="149"/>
  <c r="BJ352" i="149"/>
  <c r="BD352" i="149"/>
  <c r="AZ352" i="149"/>
  <c r="AU352" i="149"/>
  <c r="AO352" i="149"/>
  <c r="AJ352" i="149"/>
  <c r="AE352" i="149"/>
  <c r="CG351" i="149"/>
  <c r="CF351" i="149"/>
  <c r="CE351" i="149"/>
  <c r="CC351" i="149"/>
  <c r="CB351" i="149"/>
  <c r="CA351" i="149"/>
  <c r="BZ351" i="149"/>
  <c r="BY351" i="149"/>
  <c r="BX351" i="149"/>
  <c r="BW351" i="149"/>
  <c r="BV351" i="149"/>
  <c r="BU351" i="149"/>
  <c r="BT351" i="149"/>
  <c r="BS351" i="149"/>
  <c r="BR351" i="149"/>
  <c r="BQ351" i="149"/>
  <c r="BP351" i="149"/>
  <c r="BO351" i="149"/>
  <c r="BN351" i="149"/>
  <c r="BM351" i="149"/>
  <c r="BL351" i="149"/>
  <c r="BK351" i="149"/>
  <c r="BJ351" i="149"/>
  <c r="BD351" i="149"/>
  <c r="AZ351" i="149"/>
  <c r="AU351" i="149"/>
  <c r="AO351" i="149"/>
  <c r="AJ351" i="149"/>
  <c r="AE351" i="149"/>
  <c r="CG350" i="149"/>
  <c r="CF350" i="149"/>
  <c r="CE350" i="149"/>
  <c r="CC350" i="149"/>
  <c r="CB350" i="149"/>
  <c r="CA350" i="149"/>
  <c r="BZ350" i="149"/>
  <c r="BY350" i="149"/>
  <c r="BX350" i="149"/>
  <c r="BW350" i="149"/>
  <c r="BV350" i="149"/>
  <c r="BU350" i="149"/>
  <c r="BT350" i="149"/>
  <c r="BS350" i="149"/>
  <c r="BR350" i="149"/>
  <c r="BQ350" i="149"/>
  <c r="BP350" i="149"/>
  <c r="BO350" i="149"/>
  <c r="BN350" i="149"/>
  <c r="BM350" i="149"/>
  <c r="BL350" i="149"/>
  <c r="BK350" i="149"/>
  <c r="BJ350" i="149"/>
  <c r="BD350" i="149"/>
  <c r="AZ350" i="149"/>
  <c r="AU350" i="149"/>
  <c r="AO350" i="149"/>
  <c r="AJ350" i="149"/>
  <c r="AE350" i="149"/>
  <c r="CG349" i="149"/>
  <c r="CF349" i="149"/>
  <c r="CE349" i="149"/>
  <c r="CC349" i="149"/>
  <c r="CB349" i="149"/>
  <c r="CA349" i="149"/>
  <c r="BZ349" i="149"/>
  <c r="BY349" i="149"/>
  <c r="BX349" i="149"/>
  <c r="BW349" i="149"/>
  <c r="BV349" i="149"/>
  <c r="BU349" i="149"/>
  <c r="BT349" i="149"/>
  <c r="BS349" i="149"/>
  <c r="BR349" i="149"/>
  <c r="BQ349" i="149"/>
  <c r="BP349" i="149"/>
  <c r="BO349" i="149"/>
  <c r="BN349" i="149"/>
  <c r="BM349" i="149"/>
  <c r="BL349" i="149"/>
  <c r="BK349" i="149"/>
  <c r="BJ349" i="149"/>
  <c r="BD349" i="149"/>
  <c r="AZ349" i="149"/>
  <c r="AU349" i="149"/>
  <c r="AO349" i="149"/>
  <c r="AJ349" i="149"/>
  <c r="AE349" i="149"/>
  <c r="CG348" i="149"/>
  <c r="CF348" i="149"/>
  <c r="CE348" i="149"/>
  <c r="CC348" i="149"/>
  <c r="CB348" i="149"/>
  <c r="CA348" i="149"/>
  <c r="BZ348" i="149"/>
  <c r="BY348" i="149"/>
  <c r="BX348" i="149"/>
  <c r="BW348" i="149"/>
  <c r="BV348" i="149"/>
  <c r="BU348" i="149"/>
  <c r="BT348" i="149"/>
  <c r="BS348" i="149"/>
  <c r="BR348" i="149"/>
  <c r="BQ348" i="149"/>
  <c r="BP348" i="149"/>
  <c r="BO348" i="149"/>
  <c r="BN348" i="149"/>
  <c r="BM348" i="149"/>
  <c r="BL348" i="149"/>
  <c r="BK348" i="149"/>
  <c r="BJ348" i="149"/>
  <c r="BD348" i="149"/>
  <c r="AZ348" i="149"/>
  <c r="AU348" i="149"/>
  <c r="AO348" i="149"/>
  <c r="AJ348" i="149"/>
  <c r="AE348" i="149"/>
  <c r="CG347" i="149"/>
  <c r="CF347" i="149"/>
  <c r="CE347" i="149"/>
  <c r="CC347" i="149"/>
  <c r="CB347" i="149"/>
  <c r="CA347" i="149"/>
  <c r="BZ347" i="149"/>
  <c r="BY347" i="149"/>
  <c r="BX347" i="149"/>
  <c r="BW347" i="149"/>
  <c r="BV347" i="149"/>
  <c r="BU347" i="149"/>
  <c r="BT347" i="149"/>
  <c r="BS347" i="149"/>
  <c r="BR347" i="149"/>
  <c r="BQ347" i="149"/>
  <c r="BP347" i="149"/>
  <c r="BO347" i="149"/>
  <c r="BN347" i="149"/>
  <c r="BM347" i="149"/>
  <c r="BL347" i="149"/>
  <c r="BK347" i="149"/>
  <c r="BJ347" i="149"/>
  <c r="BD347" i="149"/>
  <c r="AZ347" i="149"/>
  <c r="AU347" i="149"/>
  <c r="AO347" i="149"/>
  <c r="AJ347" i="149"/>
  <c r="AE347" i="149"/>
  <c r="CG346" i="149"/>
  <c r="CF346" i="149"/>
  <c r="CE346" i="149"/>
  <c r="CC346" i="149"/>
  <c r="CB346" i="149"/>
  <c r="CA346" i="149"/>
  <c r="BZ346" i="149"/>
  <c r="BY346" i="149"/>
  <c r="BX346" i="149"/>
  <c r="BW346" i="149"/>
  <c r="BV346" i="149"/>
  <c r="BU346" i="149"/>
  <c r="BT346" i="149"/>
  <c r="BS346" i="149"/>
  <c r="BR346" i="149"/>
  <c r="BQ346" i="149"/>
  <c r="BP346" i="149"/>
  <c r="BO346" i="149"/>
  <c r="BN346" i="149"/>
  <c r="BM346" i="149"/>
  <c r="BL346" i="149"/>
  <c r="BK346" i="149"/>
  <c r="BJ346" i="149"/>
  <c r="BD346" i="149"/>
  <c r="AZ346" i="149"/>
  <c r="AU346" i="149"/>
  <c r="AO346" i="149"/>
  <c r="AJ346" i="149"/>
  <c r="AE346" i="149"/>
  <c r="CG345" i="149"/>
  <c r="CF345" i="149"/>
  <c r="CE345" i="149"/>
  <c r="CC345" i="149"/>
  <c r="CB345" i="149"/>
  <c r="CA345" i="149"/>
  <c r="BZ345" i="149"/>
  <c r="BY345" i="149"/>
  <c r="BX345" i="149"/>
  <c r="BW345" i="149"/>
  <c r="BV345" i="149"/>
  <c r="BU345" i="149"/>
  <c r="BT345" i="149"/>
  <c r="BS345" i="149"/>
  <c r="BR345" i="149"/>
  <c r="BQ345" i="149"/>
  <c r="BP345" i="149"/>
  <c r="BO345" i="149"/>
  <c r="BN345" i="149"/>
  <c r="BM345" i="149"/>
  <c r="BL345" i="149"/>
  <c r="BK345" i="149"/>
  <c r="BJ345" i="149"/>
  <c r="BD345" i="149"/>
  <c r="AZ345" i="149"/>
  <c r="AU345" i="149"/>
  <c r="AO345" i="149"/>
  <c r="AJ345" i="149"/>
  <c r="AE345" i="149"/>
  <c r="CG344" i="149"/>
  <c r="CF344" i="149"/>
  <c r="CE344" i="149"/>
  <c r="CC344" i="149"/>
  <c r="CB344" i="149"/>
  <c r="CA344" i="149"/>
  <c r="BZ344" i="149"/>
  <c r="BY344" i="149"/>
  <c r="BX344" i="149"/>
  <c r="BW344" i="149"/>
  <c r="BV344" i="149"/>
  <c r="BU344" i="149"/>
  <c r="BT344" i="149"/>
  <c r="BS344" i="149"/>
  <c r="BR344" i="149"/>
  <c r="BQ344" i="149"/>
  <c r="BP344" i="149"/>
  <c r="BO344" i="149"/>
  <c r="BN344" i="149"/>
  <c r="BM344" i="149"/>
  <c r="BL344" i="149"/>
  <c r="BK344" i="149"/>
  <c r="BJ344" i="149"/>
  <c r="BD344" i="149"/>
  <c r="AZ344" i="149"/>
  <c r="AU344" i="149"/>
  <c r="AO344" i="149"/>
  <c r="AJ344" i="149"/>
  <c r="AE344" i="149"/>
  <c r="CC343" i="149"/>
  <c r="CB343" i="149"/>
  <c r="CA343" i="149"/>
  <c r="BZ343" i="149"/>
  <c r="BY343" i="149"/>
  <c r="BX343" i="149"/>
  <c r="BW343" i="149"/>
  <c r="BV343" i="149"/>
  <c r="BU343" i="149"/>
  <c r="BT343" i="149"/>
  <c r="BS343" i="149"/>
  <c r="BR343" i="149"/>
  <c r="BQ343" i="149"/>
  <c r="BP343" i="149"/>
  <c r="BO343" i="149"/>
  <c r="BN343" i="149"/>
  <c r="BM343" i="149"/>
  <c r="BL343" i="149"/>
  <c r="BK343" i="149"/>
  <c r="BJ343" i="149"/>
  <c r="BD343" i="149"/>
  <c r="AU343" i="149"/>
  <c r="AO343" i="149"/>
  <c r="AJ343" i="149"/>
  <c r="AE343" i="149"/>
  <c r="E343" i="149"/>
  <c r="AU340" i="149"/>
  <c r="U340" i="149"/>
  <c r="AU339" i="149"/>
  <c r="AU338" i="149"/>
  <c r="U338" i="149"/>
  <c r="AU337" i="149"/>
  <c r="U337" i="149"/>
  <c r="AU336" i="149"/>
  <c r="U336" i="149"/>
  <c r="AU335" i="149"/>
  <c r="U335" i="149"/>
  <c r="AU334" i="149"/>
  <c r="U334" i="149"/>
  <c r="AU333" i="149"/>
  <c r="U333" i="149"/>
  <c r="AU332" i="149"/>
  <c r="U332" i="149"/>
  <c r="AU331" i="149"/>
  <c r="U331" i="149"/>
  <c r="AU330" i="149"/>
  <c r="U330" i="149"/>
  <c r="AU329" i="149"/>
  <c r="U329" i="149"/>
  <c r="AU328" i="149"/>
  <c r="U328" i="149"/>
  <c r="AU327" i="149"/>
  <c r="U327" i="149"/>
  <c r="AU326" i="149"/>
  <c r="U326" i="149"/>
  <c r="AU325" i="149"/>
  <c r="U325" i="149"/>
  <c r="CC320" i="149"/>
  <c r="CB320" i="149"/>
  <c r="CA320" i="149"/>
  <c r="BZ320" i="149"/>
  <c r="BY320" i="149"/>
  <c r="BX320" i="149"/>
  <c r="BW320" i="149"/>
  <c r="BV320" i="149"/>
  <c r="BU320" i="149"/>
  <c r="BT320" i="149"/>
  <c r="BS320" i="149"/>
  <c r="BR320" i="149"/>
  <c r="BQ320" i="149"/>
  <c r="BP320" i="149"/>
  <c r="BO320" i="149"/>
  <c r="BN320" i="149"/>
  <c r="BM320" i="149"/>
  <c r="BL320" i="149"/>
  <c r="BK320" i="149"/>
  <c r="BJ320" i="149"/>
  <c r="BD320" i="149"/>
  <c r="CA319" i="149"/>
  <c r="BZ319" i="149"/>
  <c r="BY319" i="149"/>
  <c r="BX319" i="149"/>
  <c r="BW319" i="149"/>
  <c r="BV319" i="149"/>
  <c r="BU319" i="149"/>
  <c r="BT319" i="149"/>
  <c r="BS319" i="149"/>
  <c r="BR319" i="149"/>
  <c r="BQ319" i="149"/>
  <c r="BP319" i="149"/>
  <c r="BO319" i="149"/>
  <c r="BN319" i="149"/>
  <c r="BM319" i="149"/>
  <c r="BL319" i="149"/>
  <c r="BK319" i="149"/>
  <c r="BJ319" i="149"/>
  <c r="BD319" i="149"/>
  <c r="AU319" i="149"/>
  <c r="AO319" i="149"/>
  <c r="AJ319" i="149"/>
  <c r="AE319" i="149"/>
  <c r="B319" i="149"/>
  <c r="CC318" i="149"/>
  <c r="CB318" i="149"/>
  <c r="CA318" i="149"/>
  <c r="BZ318" i="149"/>
  <c r="BY318" i="149"/>
  <c r="BX318" i="149"/>
  <c r="BW318" i="149"/>
  <c r="BV318" i="149"/>
  <c r="BU318" i="149"/>
  <c r="BT318" i="149"/>
  <c r="BS318" i="149"/>
  <c r="BR318" i="149"/>
  <c r="BQ318" i="149"/>
  <c r="BP318" i="149"/>
  <c r="BO318" i="149"/>
  <c r="BN318" i="149"/>
  <c r="BM318" i="149"/>
  <c r="BL318" i="149"/>
  <c r="BK318" i="149"/>
  <c r="BJ318" i="149"/>
  <c r="BD318" i="149"/>
  <c r="CG317" i="149"/>
  <c r="CF317" i="149"/>
  <c r="CE317" i="149"/>
  <c r="CC317" i="149"/>
  <c r="CB317" i="149"/>
  <c r="CA317" i="149"/>
  <c r="BZ317" i="149"/>
  <c r="BY317" i="149"/>
  <c r="BX317" i="149"/>
  <c r="BW317" i="149"/>
  <c r="BV317" i="149"/>
  <c r="BU317" i="149"/>
  <c r="BT317" i="149"/>
  <c r="BS317" i="149"/>
  <c r="BR317" i="149"/>
  <c r="BQ317" i="149"/>
  <c r="BP317" i="149"/>
  <c r="BO317" i="149"/>
  <c r="BN317" i="149"/>
  <c r="BM317" i="149"/>
  <c r="BL317" i="149"/>
  <c r="BK317" i="149"/>
  <c r="BJ317" i="149"/>
  <c r="BD317" i="149"/>
  <c r="AZ317" i="149"/>
  <c r="AU317" i="149"/>
  <c r="AO317" i="149"/>
  <c r="AJ317" i="149"/>
  <c r="AE317" i="149"/>
  <c r="CG316" i="149"/>
  <c r="CF316" i="149"/>
  <c r="CE316" i="149"/>
  <c r="CC316" i="149"/>
  <c r="CB316" i="149"/>
  <c r="CA316" i="149"/>
  <c r="BZ316" i="149"/>
  <c r="BY316" i="149"/>
  <c r="BX316" i="149"/>
  <c r="BW316" i="149"/>
  <c r="BV316" i="149"/>
  <c r="BU316" i="149"/>
  <c r="BT316" i="149"/>
  <c r="BS316" i="149"/>
  <c r="BR316" i="149"/>
  <c r="BQ316" i="149"/>
  <c r="BP316" i="149"/>
  <c r="BO316" i="149"/>
  <c r="BN316" i="149"/>
  <c r="BM316" i="149"/>
  <c r="BL316" i="149"/>
  <c r="BK316" i="149"/>
  <c r="BJ316" i="149"/>
  <c r="BD316" i="149"/>
  <c r="AZ316" i="149"/>
  <c r="AU316" i="149"/>
  <c r="AO316" i="149"/>
  <c r="AJ316" i="149"/>
  <c r="AE316" i="149"/>
  <c r="CG315" i="149"/>
  <c r="CF315" i="149"/>
  <c r="CE315" i="149"/>
  <c r="CC315" i="149"/>
  <c r="CB315" i="149"/>
  <c r="CA315" i="149"/>
  <c r="BZ315" i="149"/>
  <c r="BY315" i="149"/>
  <c r="BX315" i="149"/>
  <c r="BW315" i="149"/>
  <c r="BV315" i="149"/>
  <c r="BU315" i="149"/>
  <c r="BT315" i="149"/>
  <c r="BS315" i="149"/>
  <c r="BR315" i="149"/>
  <c r="BQ315" i="149"/>
  <c r="BP315" i="149"/>
  <c r="BO315" i="149"/>
  <c r="BN315" i="149"/>
  <c r="BM315" i="149"/>
  <c r="BL315" i="149"/>
  <c r="BK315" i="149"/>
  <c r="BJ315" i="149"/>
  <c r="BD315" i="149"/>
  <c r="AZ315" i="149"/>
  <c r="AU315" i="149"/>
  <c r="AO315" i="149"/>
  <c r="AJ315" i="149"/>
  <c r="AE315" i="149"/>
  <c r="CG314" i="149"/>
  <c r="CF314" i="149"/>
  <c r="CE314" i="149"/>
  <c r="CC314" i="149"/>
  <c r="CB314" i="149"/>
  <c r="CA314" i="149"/>
  <c r="BZ314" i="149"/>
  <c r="BY314" i="149"/>
  <c r="BX314" i="149"/>
  <c r="BW314" i="149"/>
  <c r="BV314" i="149"/>
  <c r="BU314" i="149"/>
  <c r="BT314" i="149"/>
  <c r="BS314" i="149"/>
  <c r="BR314" i="149"/>
  <c r="BQ314" i="149"/>
  <c r="BP314" i="149"/>
  <c r="BO314" i="149"/>
  <c r="BN314" i="149"/>
  <c r="BM314" i="149"/>
  <c r="BL314" i="149"/>
  <c r="BK314" i="149"/>
  <c r="BJ314" i="149"/>
  <c r="BD314" i="149"/>
  <c r="AZ314" i="149"/>
  <c r="AU314" i="149"/>
  <c r="AO314" i="149"/>
  <c r="AJ314" i="149"/>
  <c r="AE314" i="149"/>
  <c r="CG313" i="149"/>
  <c r="CF313" i="149"/>
  <c r="CE313" i="149"/>
  <c r="CC313" i="149"/>
  <c r="CB313" i="149"/>
  <c r="CA313" i="149"/>
  <c r="BZ313" i="149"/>
  <c r="BY313" i="149"/>
  <c r="BX313" i="149"/>
  <c r="BW313" i="149"/>
  <c r="BV313" i="149"/>
  <c r="BU313" i="149"/>
  <c r="BT313" i="149"/>
  <c r="BS313" i="149"/>
  <c r="BR313" i="149"/>
  <c r="BQ313" i="149"/>
  <c r="BP313" i="149"/>
  <c r="BO313" i="149"/>
  <c r="BN313" i="149"/>
  <c r="BM313" i="149"/>
  <c r="BL313" i="149"/>
  <c r="BK313" i="149"/>
  <c r="BJ313" i="149"/>
  <c r="BD313" i="149"/>
  <c r="AZ313" i="149"/>
  <c r="AU313" i="149"/>
  <c r="AO313" i="149"/>
  <c r="AJ313" i="149"/>
  <c r="AE313" i="149"/>
  <c r="CG312" i="149"/>
  <c r="CF312" i="149"/>
  <c r="CE312" i="149"/>
  <c r="CC312" i="149"/>
  <c r="CB312" i="149"/>
  <c r="CA312" i="149"/>
  <c r="BZ312" i="149"/>
  <c r="BY312" i="149"/>
  <c r="BX312" i="149"/>
  <c r="BW312" i="149"/>
  <c r="BV312" i="149"/>
  <c r="BU312" i="149"/>
  <c r="BT312" i="149"/>
  <c r="BS312" i="149"/>
  <c r="BR312" i="149"/>
  <c r="BQ312" i="149"/>
  <c r="BP312" i="149"/>
  <c r="BO312" i="149"/>
  <c r="BN312" i="149"/>
  <c r="BM312" i="149"/>
  <c r="BL312" i="149"/>
  <c r="BK312" i="149"/>
  <c r="BJ312" i="149"/>
  <c r="BD312" i="149"/>
  <c r="AZ312" i="149"/>
  <c r="AU312" i="149"/>
  <c r="AO312" i="149"/>
  <c r="AJ312" i="149"/>
  <c r="AE312" i="149"/>
  <c r="CG311" i="149"/>
  <c r="CF311" i="149"/>
  <c r="CE311" i="149"/>
  <c r="CC311" i="149"/>
  <c r="CB311" i="149"/>
  <c r="CA311" i="149"/>
  <c r="BZ311" i="149"/>
  <c r="BY311" i="149"/>
  <c r="BX311" i="149"/>
  <c r="BW311" i="149"/>
  <c r="BV311" i="149"/>
  <c r="BU311" i="149"/>
  <c r="BT311" i="149"/>
  <c r="BS311" i="149"/>
  <c r="BR311" i="149"/>
  <c r="BQ311" i="149"/>
  <c r="BP311" i="149"/>
  <c r="BO311" i="149"/>
  <c r="BN311" i="149"/>
  <c r="BM311" i="149"/>
  <c r="BL311" i="149"/>
  <c r="BK311" i="149"/>
  <c r="BJ311" i="149"/>
  <c r="BD311" i="149"/>
  <c r="AZ311" i="149"/>
  <c r="AU311" i="149"/>
  <c r="AO311" i="149"/>
  <c r="AJ311" i="149"/>
  <c r="AE311" i="149"/>
  <c r="CG310" i="149"/>
  <c r="CF310" i="149"/>
  <c r="CE310" i="149"/>
  <c r="CC310" i="149"/>
  <c r="CB310" i="149"/>
  <c r="CA310" i="149"/>
  <c r="BZ310" i="149"/>
  <c r="BY310" i="149"/>
  <c r="BX310" i="149"/>
  <c r="BW310" i="149"/>
  <c r="BV310" i="149"/>
  <c r="BU310" i="149"/>
  <c r="BT310" i="149"/>
  <c r="BS310" i="149"/>
  <c r="BR310" i="149"/>
  <c r="BQ310" i="149"/>
  <c r="BP310" i="149"/>
  <c r="BO310" i="149"/>
  <c r="BN310" i="149"/>
  <c r="BM310" i="149"/>
  <c r="BL310" i="149"/>
  <c r="BK310" i="149"/>
  <c r="BJ310" i="149"/>
  <c r="BD310" i="149"/>
  <c r="AZ310" i="149"/>
  <c r="AU310" i="149"/>
  <c r="AO310" i="149"/>
  <c r="AJ310" i="149"/>
  <c r="AE310" i="149"/>
  <c r="CG309" i="149"/>
  <c r="CF309" i="149"/>
  <c r="CE309" i="149"/>
  <c r="CC309" i="149"/>
  <c r="CB309" i="149"/>
  <c r="CA309" i="149"/>
  <c r="BZ309" i="149"/>
  <c r="BY309" i="149"/>
  <c r="BX309" i="149"/>
  <c r="BW309" i="149"/>
  <c r="BV309" i="149"/>
  <c r="BU309" i="149"/>
  <c r="BT309" i="149"/>
  <c r="BS309" i="149"/>
  <c r="BR309" i="149"/>
  <c r="BQ309" i="149"/>
  <c r="BP309" i="149"/>
  <c r="BO309" i="149"/>
  <c r="BN309" i="149"/>
  <c r="BM309" i="149"/>
  <c r="BL309" i="149"/>
  <c r="BK309" i="149"/>
  <c r="BJ309" i="149"/>
  <c r="BD309" i="149"/>
  <c r="AZ309" i="149"/>
  <c r="AU309" i="149"/>
  <c r="AO309" i="149"/>
  <c r="AJ309" i="149"/>
  <c r="AE309" i="149"/>
  <c r="CG308" i="149"/>
  <c r="CF308" i="149"/>
  <c r="CE308" i="149"/>
  <c r="CC308" i="149"/>
  <c r="CB308" i="149"/>
  <c r="CA308" i="149"/>
  <c r="BZ308" i="149"/>
  <c r="BY308" i="149"/>
  <c r="BX308" i="149"/>
  <c r="BW308" i="149"/>
  <c r="BV308" i="149"/>
  <c r="BU308" i="149"/>
  <c r="BT308" i="149"/>
  <c r="BS308" i="149"/>
  <c r="BR308" i="149"/>
  <c r="BQ308" i="149"/>
  <c r="BP308" i="149"/>
  <c r="BO308" i="149"/>
  <c r="BN308" i="149"/>
  <c r="BM308" i="149"/>
  <c r="BL308" i="149"/>
  <c r="BK308" i="149"/>
  <c r="BJ308" i="149"/>
  <c r="BD308" i="149"/>
  <c r="AZ308" i="149"/>
  <c r="AU308" i="149"/>
  <c r="AO308" i="149"/>
  <c r="AJ308" i="149"/>
  <c r="AE308" i="149"/>
  <c r="CG307" i="149"/>
  <c r="CF307" i="149"/>
  <c r="CE307" i="149"/>
  <c r="CC307" i="149"/>
  <c r="CB307" i="149"/>
  <c r="CA307" i="149"/>
  <c r="BZ307" i="149"/>
  <c r="BY307" i="149"/>
  <c r="BX307" i="149"/>
  <c r="BW307" i="149"/>
  <c r="BV307" i="149"/>
  <c r="BU307" i="149"/>
  <c r="BT307" i="149"/>
  <c r="BS307" i="149"/>
  <c r="BR307" i="149"/>
  <c r="BQ307" i="149"/>
  <c r="BP307" i="149"/>
  <c r="BO307" i="149"/>
  <c r="BN307" i="149"/>
  <c r="BM307" i="149"/>
  <c r="BL307" i="149"/>
  <c r="BK307" i="149"/>
  <c r="BJ307" i="149"/>
  <c r="BD307" i="149"/>
  <c r="AZ307" i="149"/>
  <c r="AU307" i="149"/>
  <c r="AO307" i="149"/>
  <c r="AJ307" i="149"/>
  <c r="AE307" i="149"/>
  <c r="CG306" i="149"/>
  <c r="CF306" i="149"/>
  <c r="CE306" i="149"/>
  <c r="CC306" i="149"/>
  <c r="CB306" i="149"/>
  <c r="CA306" i="149"/>
  <c r="BZ306" i="149"/>
  <c r="BY306" i="149"/>
  <c r="BX306" i="149"/>
  <c r="BW306" i="149"/>
  <c r="BV306" i="149"/>
  <c r="BU306" i="149"/>
  <c r="BT306" i="149"/>
  <c r="BS306" i="149"/>
  <c r="BR306" i="149"/>
  <c r="BQ306" i="149"/>
  <c r="BP306" i="149"/>
  <c r="BO306" i="149"/>
  <c r="BN306" i="149"/>
  <c r="BM306" i="149"/>
  <c r="BL306" i="149"/>
  <c r="BK306" i="149"/>
  <c r="BJ306" i="149"/>
  <c r="BD306" i="149"/>
  <c r="AZ306" i="149"/>
  <c r="AU306" i="149"/>
  <c r="AO306" i="149"/>
  <c r="AJ306" i="149"/>
  <c r="AE306" i="149"/>
  <c r="CG305" i="149"/>
  <c r="CF305" i="149"/>
  <c r="CE305" i="149"/>
  <c r="CC305" i="149"/>
  <c r="CB305" i="149"/>
  <c r="CA305" i="149"/>
  <c r="BZ305" i="149"/>
  <c r="BY305" i="149"/>
  <c r="BX305" i="149"/>
  <c r="BW305" i="149"/>
  <c r="BV305" i="149"/>
  <c r="BU305" i="149"/>
  <c r="BT305" i="149"/>
  <c r="BS305" i="149"/>
  <c r="BR305" i="149"/>
  <c r="BQ305" i="149"/>
  <c r="BP305" i="149"/>
  <c r="BO305" i="149"/>
  <c r="BN305" i="149"/>
  <c r="BM305" i="149"/>
  <c r="BL305" i="149"/>
  <c r="BK305" i="149"/>
  <c r="BJ305" i="149"/>
  <c r="BD305" i="149"/>
  <c r="AZ305" i="149"/>
  <c r="AU305" i="149"/>
  <c r="AO305" i="149"/>
  <c r="AJ305" i="149"/>
  <c r="AE305" i="149"/>
  <c r="CG304" i="149"/>
  <c r="CF304" i="149"/>
  <c r="CE304" i="149"/>
  <c r="CC304" i="149"/>
  <c r="CB304" i="149"/>
  <c r="CA304" i="149"/>
  <c r="BZ304" i="149"/>
  <c r="BY304" i="149"/>
  <c r="BX304" i="149"/>
  <c r="BW304" i="149"/>
  <c r="BV304" i="149"/>
  <c r="BU304" i="149"/>
  <c r="BT304" i="149"/>
  <c r="BS304" i="149"/>
  <c r="BR304" i="149"/>
  <c r="BQ304" i="149"/>
  <c r="BP304" i="149"/>
  <c r="BO304" i="149"/>
  <c r="BN304" i="149"/>
  <c r="BM304" i="149"/>
  <c r="BL304" i="149"/>
  <c r="BK304" i="149"/>
  <c r="BJ304" i="149"/>
  <c r="BD304" i="149"/>
  <c r="AZ304" i="149"/>
  <c r="AU304" i="149"/>
  <c r="AO304" i="149"/>
  <c r="AJ304" i="149"/>
  <c r="AE304" i="149"/>
  <c r="CG303" i="149"/>
  <c r="CF303" i="149"/>
  <c r="CE303" i="149"/>
  <c r="CC303" i="149"/>
  <c r="CB303" i="149"/>
  <c r="CA303" i="149"/>
  <c r="BZ303" i="149"/>
  <c r="BY303" i="149"/>
  <c r="BX303" i="149"/>
  <c r="BW303" i="149"/>
  <c r="BV303" i="149"/>
  <c r="BU303" i="149"/>
  <c r="BT303" i="149"/>
  <c r="BS303" i="149"/>
  <c r="BR303" i="149"/>
  <c r="BQ303" i="149"/>
  <c r="BP303" i="149"/>
  <c r="BO303" i="149"/>
  <c r="BN303" i="149"/>
  <c r="BM303" i="149"/>
  <c r="BL303" i="149"/>
  <c r="BK303" i="149"/>
  <c r="BJ303" i="149"/>
  <c r="BD303" i="149"/>
  <c r="AZ303" i="149"/>
  <c r="AU303" i="149"/>
  <c r="AO303" i="149"/>
  <c r="AJ303" i="149"/>
  <c r="AE303" i="149"/>
  <c r="CG302" i="149"/>
  <c r="CF302" i="149"/>
  <c r="CE302" i="149"/>
  <c r="CC302" i="149"/>
  <c r="CB302" i="149"/>
  <c r="CA302" i="149"/>
  <c r="BZ302" i="149"/>
  <c r="BY302" i="149"/>
  <c r="BX302" i="149"/>
  <c r="BW302" i="149"/>
  <c r="BV302" i="149"/>
  <c r="BU302" i="149"/>
  <c r="BT302" i="149"/>
  <c r="BS302" i="149"/>
  <c r="BR302" i="149"/>
  <c r="BQ302" i="149"/>
  <c r="BP302" i="149"/>
  <c r="BO302" i="149"/>
  <c r="BN302" i="149"/>
  <c r="BM302" i="149"/>
  <c r="BL302" i="149"/>
  <c r="BK302" i="149"/>
  <c r="BJ302" i="149"/>
  <c r="BD302" i="149"/>
  <c r="AZ302" i="149"/>
  <c r="AU302" i="149"/>
  <c r="AO302" i="149"/>
  <c r="AJ302" i="149"/>
  <c r="AE302" i="149"/>
  <c r="CG301" i="149"/>
  <c r="CF301" i="149"/>
  <c r="CE301" i="149"/>
  <c r="CC301" i="149"/>
  <c r="CB301" i="149"/>
  <c r="CA301" i="149"/>
  <c r="BZ301" i="149"/>
  <c r="BY301" i="149"/>
  <c r="BX301" i="149"/>
  <c r="BW301" i="149"/>
  <c r="BV301" i="149"/>
  <c r="BU301" i="149"/>
  <c r="BT301" i="149"/>
  <c r="BS301" i="149"/>
  <c r="BR301" i="149"/>
  <c r="BQ301" i="149"/>
  <c r="BP301" i="149"/>
  <c r="BO301" i="149"/>
  <c r="BN301" i="149"/>
  <c r="BM301" i="149"/>
  <c r="BL301" i="149"/>
  <c r="BK301" i="149"/>
  <c r="BJ301" i="149"/>
  <c r="BD301" i="149"/>
  <c r="AZ301" i="149"/>
  <c r="AU301" i="149"/>
  <c r="AO301" i="149"/>
  <c r="AJ301" i="149"/>
  <c r="AE301" i="149"/>
  <c r="CG300" i="149"/>
  <c r="CF300" i="149"/>
  <c r="CE300" i="149"/>
  <c r="CC300" i="149"/>
  <c r="CB300" i="149"/>
  <c r="CA300" i="149"/>
  <c r="BZ300" i="149"/>
  <c r="BY300" i="149"/>
  <c r="BX300" i="149"/>
  <c r="BW300" i="149"/>
  <c r="BV300" i="149"/>
  <c r="BU300" i="149"/>
  <c r="BT300" i="149"/>
  <c r="BS300" i="149"/>
  <c r="BR300" i="149"/>
  <c r="BQ300" i="149"/>
  <c r="BP300" i="149"/>
  <c r="BO300" i="149"/>
  <c r="BN300" i="149"/>
  <c r="BM300" i="149"/>
  <c r="BL300" i="149"/>
  <c r="BK300" i="149"/>
  <c r="BJ300" i="149"/>
  <c r="BD300" i="149"/>
  <c r="AZ300" i="149"/>
  <c r="AU300" i="149"/>
  <c r="AO300" i="149"/>
  <c r="AJ300" i="149"/>
  <c r="AE300" i="149"/>
  <c r="CG299" i="149"/>
  <c r="CF299" i="149"/>
  <c r="CE299" i="149"/>
  <c r="CC299" i="149"/>
  <c r="CB299" i="149"/>
  <c r="CA299" i="149"/>
  <c r="BZ299" i="149"/>
  <c r="BY299" i="149"/>
  <c r="BX299" i="149"/>
  <c r="BW299" i="149"/>
  <c r="BV299" i="149"/>
  <c r="BU299" i="149"/>
  <c r="BT299" i="149"/>
  <c r="BS299" i="149"/>
  <c r="BR299" i="149"/>
  <c r="BQ299" i="149"/>
  <c r="BP299" i="149"/>
  <c r="BO299" i="149"/>
  <c r="BN299" i="149"/>
  <c r="BM299" i="149"/>
  <c r="BL299" i="149"/>
  <c r="BK299" i="149"/>
  <c r="BJ299" i="149"/>
  <c r="BD299" i="149"/>
  <c r="AZ299" i="149"/>
  <c r="AU299" i="149"/>
  <c r="AO299" i="149"/>
  <c r="AJ299" i="149"/>
  <c r="AE299" i="149"/>
  <c r="CG298" i="149"/>
  <c r="CF298" i="149"/>
  <c r="CE298" i="149"/>
  <c r="CC298" i="149"/>
  <c r="CB298" i="149"/>
  <c r="CA298" i="149"/>
  <c r="BZ298" i="149"/>
  <c r="BY298" i="149"/>
  <c r="BX298" i="149"/>
  <c r="BW298" i="149"/>
  <c r="BV298" i="149"/>
  <c r="BU298" i="149"/>
  <c r="BT298" i="149"/>
  <c r="BS298" i="149"/>
  <c r="BR298" i="149"/>
  <c r="BQ298" i="149"/>
  <c r="BP298" i="149"/>
  <c r="BO298" i="149"/>
  <c r="BN298" i="149"/>
  <c r="BM298" i="149"/>
  <c r="BL298" i="149"/>
  <c r="BK298" i="149"/>
  <c r="BJ298" i="149"/>
  <c r="BD298" i="149"/>
  <c r="AZ298" i="149"/>
  <c r="AU298" i="149"/>
  <c r="AO298" i="149"/>
  <c r="AJ298" i="149"/>
  <c r="AE298" i="149"/>
  <c r="CG297" i="149"/>
  <c r="CF297" i="149"/>
  <c r="CE297" i="149"/>
  <c r="CC297" i="149"/>
  <c r="CB297" i="149"/>
  <c r="CA297" i="149"/>
  <c r="BZ297" i="149"/>
  <c r="BY297" i="149"/>
  <c r="BX297" i="149"/>
  <c r="BW297" i="149"/>
  <c r="BV297" i="149"/>
  <c r="BU297" i="149"/>
  <c r="BT297" i="149"/>
  <c r="BS297" i="149"/>
  <c r="BR297" i="149"/>
  <c r="BQ297" i="149"/>
  <c r="BP297" i="149"/>
  <c r="BO297" i="149"/>
  <c r="BN297" i="149"/>
  <c r="BM297" i="149"/>
  <c r="BL297" i="149"/>
  <c r="BK297" i="149"/>
  <c r="BJ297" i="149"/>
  <c r="BD297" i="149"/>
  <c r="AZ297" i="149"/>
  <c r="AU297" i="149"/>
  <c r="AO297" i="149"/>
  <c r="AJ297" i="149"/>
  <c r="AE297" i="149"/>
  <c r="CG296" i="149"/>
  <c r="CF296" i="149"/>
  <c r="CE296" i="149"/>
  <c r="CC296" i="149"/>
  <c r="CB296" i="149"/>
  <c r="CA296" i="149"/>
  <c r="BZ296" i="149"/>
  <c r="BY296" i="149"/>
  <c r="BX296" i="149"/>
  <c r="BW296" i="149"/>
  <c r="BV296" i="149"/>
  <c r="BU296" i="149"/>
  <c r="BT296" i="149"/>
  <c r="BS296" i="149"/>
  <c r="BR296" i="149"/>
  <c r="BQ296" i="149"/>
  <c r="BP296" i="149"/>
  <c r="BO296" i="149"/>
  <c r="BN296" i="149"/>
  <c r="BM296" i="149"/>
  <c r="BL296" i="149"/>
  <c r="BK296" i="149"/>
  <c r="BJ296" i="149"/>
  <c r="BD296" i="149"/>
  <c r="AZ296" i="149"/>
  <c r="AU296" i="149"/>
  <c r="AO296" i="149"/>
  <c r="AJ296" i="149"/>
  <c r="AE296" i="149"/>
  <c r="CG295" i="149"/>
  <c r="CF295" i="149"/>
  <c r="CE295" i="149"/>
  <c r="CC295" i="149"/>
  <c r="CB295" i="149"/>
  <c r="CA295" i="149"/>
  <c r="BZ295" i="149"/>
  <c r="BY295" i="149"/>
  <c r="BX295" i="149"/>
  <c r="BW295" i="149"/>
  <c r="BV295" i="149"/>
  <c r="BU295" i="149"/>
  <c r="BT295" i="149"/>
  <c r="BS295" i="149"/>
  <c r="BR295" i="149"/>
  <c r="BQ295" i="149"/>
  <c r="BP295" i="149"/>
  <c r="BO295" i="149"/>
  <c r="BN295" i="149"/>
  <c r="BM295" i="149"/>
  <c r="BL295" i="149"/>
  <c r="BK295" i="149"/>
  <c r="BJ295" i="149"/>
  <c r="BD295" i="149"/>
  <c r="AZ295" i="149"/>
  <c r="AU295" i="149"/>
  <c r="AO295" i="149"/>
  <c r="AJ295" i="149"/>
  <c r="AE295" i="149"/>
  <c r="CG294" i="149"/>
  <c r="CF294" i="149"/>
  <c r="CE294" i="149"/>
  <c r="CC294" i="149"/>
  <c r="CB294" i="149"/>
  <c r="CA294" i="149"/>
  <c r="BZ294" i="149"/>
  <c r="BY294" i="149"/>
  <c r="BX294" i="149"/>
  <c r="BW294" i="149"/>
  <c r="BV294" i="149"/>
  <c r="BU294" i="149"/>
  <c r="BT294" i="149"/>
  <c r="BS294" i="149"/>
  <c r="BR294" i="149"/>
  <c r="BQ294" i="149"/>
  <c r="BP294" i="149"/>
  <c r="BO294" i="149"/>
  <c r="BN294" i="149"/>
  <c r="BM294" i="149"/>
  <c r="BL294" i="149"/>
  <c r="BK294" i="149"/>
  <c r="BJ294" i="149"/>
  <c r="BD294" i="149"/>
  <c r="AZ294" i="149"/>
  <c r="AU294" i="149"/>
  <c r="AO294" i="149"/>
  <c r="AJ294" i="149"/>
  <c r="AE294" i="149"/>
  <c r="CG293" i="149"/>
  <c r="CF293" i="149"/>
  <c r="CE293" i="149"/>
  <c r="CC293" i="149"/>
  <c r="CB293" i="149"/>
  <c r="CA293" i="149"/>
  <c r="BZ293" i="149"/>
  <c r="BY293" i="149"/>
  <c r="BX293" i="149"/>
  <c r="BW293" i="149"/>
  <c r="BV293" i="149"/>
  <c r="BU293" i="149"/>
  <c r="BT293" i="149"/>
  <c r="BS293" i="149"/>
  <c r="BR293" i="149"/>
  <c r="BQ293" i="149"/>
  <c r="BP293" i="149"/>
  <c r="BO293" i="149"/>
  <c r="BN293" i="149"/>
  <c r="BM293" i="149"/>
  <c r="BL293" i="149"/>
  <c r="BK293" i="149"/>
  <c r="BJ293" i="149"/>
  <c r="BD293" i="149"/>
  <c r="AZ293" i="149"/>
  <c r="AU293" i="149"/>
  <c r="AO293" i="149"/>
  <c r="AJ293" i="149"/>
  <c r="AE293" i="149"/>
  <c r="CG292" i="149"/>
  <c r="CF292" i="149"/>
  <c r="CE292" i="149"/>
  <c r="CC292" i="149"/>
  <c r="CB292" i="149"/>
  <c r="CA292" i="149"/>
  <c r="BZ292" i="149"/>
  <c r="BY292" i="149"/>
  <c r="BX292" i="149"/>
  <c r="BW292" i="149"/>
  <c r="BV292" i="149"/>
  <c r="BU292" i="149"/>
  <c r="BT292" i="149"/>
  <c r="BS292" i="149"/>
  <c r="BR292" i="149"/>
  <c r="BQ292" i="149"/>
  <c r="BP292" i="149"/>
  <c r="BO292" i="149"/>
  <c r="BN292" i="149"/>
  <c r="BM292" i="149"/>
  <c r="BL292" i="149"/>
  <c r="BK292" i="149"/>
  <c r="BJ292" i="149"/>
  <c r="BD292" i="149"/>
  <c r="AZ292" i="149"/>
  <c r="AU292" i="149"/>
  <c r="AO292" i="149"/>
  <c r="AJ292" i="149"/>
  <c r="AE292" i="149"/>
  <c r="CG291" i="149"/>
  <c r="CF291" i="149"/>
  <c r="CE291" i="149"/>
  <c r="CC291" i="149"/>
  <c r="CB291" i="149"/>
  <c r="CA291" i="149"/>
  <c r="BZ291" i="149"/>
  <c r="BY291" i="149"/>
  <c r="BX291" i="149"/>
  <c r="BW291" i="149"/>
  <c r="BV291" i="149"/>
  <c r="BU291" i="149"/>
  <c r="BT291" i="149"/>
  <c r="BS291" i="149"/>
  <c r="BR291" i="149"/>
  <c r="BQ291" i="149"/>
  <c r="BP291" i="149"/>
  <c r="BO291" i="149"/>
  <c r="BN291" i="149"/>
  <c r="BM291" i="149"/>
  <c r="BL291" i="149"/>
  <c r="BK291" i="149"/>
  <c r="BJ291" i="149"/>
  <c r="BD291" i="149"/>
  <c r="AZ291" i="149"/>
  <c r="AU291" i="149"/>
  <c r="AO291" i="149"/>
  <c r="AJ291" i="149"/>
  <c r="AE291" i="149"/>
  <c r="CG290" i="149"/>
  <c r="CF290" i="149"/>
  <c r="CE290" i="149"/>
  <c r="CC290" i="149"/>
  <c r="CB290" i="149"/>
  <c r="CA290" i="149"/>
  <c r="BZ290" i="149"/>
  <c r="BY290" i="149"/>
  <c r="BX290" i="149"/>
  <c r="BW290" i="149"/>
  <c r="BV290" i="149"/>
  <c r="BU290" i="149"/>
  <c r="BT290" i="149"/>
  <c r="BS290" i="149"/>
  <c r="BR290" i="149"/>
  <c r="BQ290" i="149"/>
  <c r="BP290" i="149"/>
  <c r="BO290" i="149"/>
  <c r="BN290" i="149"/>
  <c r="BM290" i="149"/>
  <c r="BL290" i="149"/>
  <c r="BK290" i="149"/>
  <c r="BJ290" i="149"/>
  <c r="BD290" i="149"/>
  <c r="AZ290" i="149"/>
  <c r="AU290" i="149"/>
  <c r="AO290" i="149"/>
  <c r="AJ290" i="149"/>
  <c r="AE290" i="149"/>
  <c r="CG289" i="149"/>
  <c r="CF289" i="149"/>
  <c r="CE289" i="149"/>
  <c r="CC289" i="149"/>
  <c r="CB289" i="149"/>
  <c r="CA289" i="149"/>
  <c r="BZ289" i="149"/>
  <c r="BY289" i="149"/>
  <c r="BX289" i="149"/>
  <c r="BW289" i="149"/>
  <c r="BV289" i="149"/>
  <c r="BU289" i="149"/>
  <c r="BT289" i="149"/>
  <c r="BS289" i="149"/>
  <c r="BR289" i="149"/>
  <c r="BQ289" i="149"/>
  <c r="BP289" i="149"/>
  <c r="BO289" i="149"/>
  <c r="BN289" i="149"/>
  <c r="BM289" i="149"/>
  <c r="BL289" i="149"/>
  <c r="BK289" i="149"/>
  <c r="BJ289" i="149"/>
  <c r="BD289" i="149"/>
  <c r="AZ289" i="149"/>
  <c r="AU289" i="149"/>
  <c r="AO289" i="149"/>
  <c r="AJ289" i="149"/>
  <c r="AE289" i="149"/>
  <c r="CG288" i="149"/>
  <c r="CF288" i="149"/>
  <c r="CE288" i="149"/>
  <c r="CC288" i="149"/>
  <c r="CB288" i="149"/>
  <c r="CA288" i="149"/>
  <c r="BZ288" i="149"/>
  <c r="BY288" i="149"/>
  <c r="BX288" i="149"/>
  <c r="BW288" i="149"/>
  <c r="BV288" i="149"/>
  <c r="BU288" i="149"/>
  <c r="BT288" i="149"/>
  <c r="BS288" i="149"/>
  <c r="BR288" i="149"/>
  <c r="BQ288" i="149"/>
  <c r="BP288" i="149"/>
  <c r="BO288" i="149"/>
  <c r="BN288" i="149"/>
  <c r="BM288" i="149"/>
  <c r="BL288" i="149"/>
  <c r="BK288" i="149"/>
  <c r="BJ288" i="149"/>
  <c r="BD288" i="149"/>
  <c r="AZ288" i="149"/>
  <c r="AU288" i="149"/>
  <c r="AO288" i="149"/>
  <c r="AJ288" i="149"/>
  <c r="AE288" i="149"/>
  <c r="CC287" i="149"/>
  <c r="CB287" i="149"/>
  <c r="CA287" i="149"/>
  <c r="BZ287" i="149"/>
  <c r="BY287" i="149"/>
  <c r="BX287" i="149"/>
  <c r="BW287" i="149"/>
  <c r="BV287" i="149"/>
  <c r="BU287" i="149"/>
  <c r="BT287" i="149"/>
  <c r="BS287" i="149"/>
  <c r="BR287" i="149"/>
  <c r="BQ287" i="149"/>
  <c r="BP287" i="149"/>
  <c r="BO287" i="149"/>
  <c r="BN287" i="149"/>
  <c r="BM287" i="149"/>
  <c r="BL287" i="149"/>
  <c r="BK287" i="149"/>
  <c r="BJ287" i="149"/>
  <c r="BD287" i="149"/>
  <c r="AU287" i="149"/>
  <c r="AO287" i="149"/>
  <c r="AJ287" i="149"/>
  <c r="AE287" i="149"/>
  <c r="E287" i="149"/>
  <c r="AU284" i="149"/>
  <c r="U284" i="149"/>
  <c r="AU283" i="149"/>
  <c r="AU282" i="149"/>
  <c r="U282" i="149"/>
  <c r="AU281" i="149"/>
  <c r="U281" i="149"/>
  <c r="AU280" i="149"/>
  <c r="U280" i="149"/>
  <c r="AU279" i="149"/>
  <c r="U279" i="149"/>
  <c r="AU278" i="149"/>
  <c r="U278" i="149"/>
  <c r="AU277" i="149"/>
  <c r="U277" i="149"/>
  <c r="AU276" i="149"/>
  <c r="U276" i="149"/>
  <c r="AU275" i="149"/>
  <c r="U275" i="149"/>
  <c r="AU274" i="149"/>
  <c r="U274" i="149"/>
  <c r="AU273" i="149"/>
  <c r="U273" i="149"/>
  <c r="AU272" i="149"/>
  <c r="U272" i="149"/>
  <c r="AU271" i="149"/>
  <c r="U271" i="149"/>
  <c r="AU270" i="149"/>
  <c r="U270" i="149"/>
  <c r="AU269" i="149"/>
  <c r="U269" i="149"/>
  <c r="CC264" i="149"/>
  <c r="CB264" i="149"/>
  <c r="CA264" i="149"/>
  <c r="BZ264" i="149"/>
  <c r="BY264" i="149"/>
  <c r="BX264" i="149"/>
  <c r="BW264" i="149"/>
  <c r="BV264" i="149"/>
  <c r="BU264" i="149"/>
  <c r="BT264" i="149"/>
  <c r="BS264" i="149"/>
  <c r="BR264" i="149"/>
  <c r="BQ264" i="149"/>
  <c r="BP264" i="149"/>
  <c r="BO264" i="149"/>
  <c r="BN264" i="149"/>
  <c r="BM264" i="149"/>
  <c r="BL264" i="149"/>
  <c r="BK264" i="149"/>
  <c r="BJ264" i="149"/>
  <c r="BD264" i="149"/>
  <c r="CA263" i="149"/>
  <c r="BZ263" i="149"/>
  <c r="BY263" i="149"/>
  <c r="BX263" i="149"/>
  <c r="BW263" i="149"/>
  <c r="BV263" i="149"/>
  <c r="BU263" i="149"/>
  <c r="BT263" i="149"/>
  <c r="BS263" i="149"/>
  <c r="BR263" i="149"/>
  <c r="BQ263" i="149"/>
  <c r="BP263" i="149"/>
  <c r="BO263" i="149"/>
  <c r="BN263" i="149"/>
  <c r="BM263" i="149"/>
  <c r="BL263" i="149"/>
  <c r="BK263" i="149"/>
  <c r="BJ263" i="149"/>
  <c r="BD263" i="149"/>
  <c r="AU263" i="149"/>
  <c r="AO263" i="149"/>
  <c r="AJ263" i="149"/>
  <c r="AE263" i="149"/>
  <c r="B263" i="149"/>
  <c r="CC262" i="149"/>
  <c r="CB262" i="149"/>
  <c r="CA262" i="149"/>
  <c r="BZ262" i="149"/>
  <c r="BY262" i="149"/>
  <c r="BX262" i="149"/>
  <c r="BW262" i="149"/>
  <c r="BV262" i="149"/>
  <c r="BU262" i="149"/>
  <c r="BT262" i="149"/>
  <c r="BS262" i="149"/>
  <c r="BR262" i="149"/>
  <c r="BQ262" i="149"/>
  <c r="BP262" i="149"/>
  <c r="BO262" i="149"/>
  <c r="BN262" i="149"/>
  <c r="BM262" i="149"/>
  <c r="BL262" i="149"/>
  <c r="BK262" i="149"/>
  <c r="BJ262" i="149"/>
  <c r="BD262" i="149"/>
  <c r="CG261" i="149"/>
  <c r="CF261" i="149"/>
  <c r="CE261" i="149"/>
  <c r="CC261" i="149"/>
  <c r="CB261" i="149"/>
  <c r="CA261" i="149"/>
  <c r="BZ261" i="149"/>
  <c r="BY261" i="149"/>
  <c r="BX261" i="149"/>
  <c r="BW261" i="149"/>
  <c r="BV261" i="149"/>
  <c r="BU261" i="149"/>
  <c r="BT261" i="149"/>
  <c r="BS261" i="149"/>
  <c r="BR261" i="149"/>
  <c r="BQ261" i="149"/>
  <c r="BP261" i="149"/>
  <c r="BO261" i="149"/>
  <c r="BN261" i="149"/>
  <c r="BM261" i="149"/>
  <c r="BL261" i="149"/>
  <c r="BK261" i="149"/>
  <c r="BJ261" i="149"/>
  <c r="BD261" i="149"/>
  <c r="AZ261" i="149"/>
  <c r="AU261" i="149"/>
  <c r="AO261" i="149"/>
  <c r="AJ261" i="149"/>
  <c r="AE261" i="149"/>
  <c r="CG260" i="149"/>
  <c r="CF260" i="149"/>
  <c r="CE260" i="149"/>
  <c r="CC260" i="149"/>
  <c r="CB260" i="149"/>
  <c r="CA260" i="149"/>
  <c r="BZ260" i="149"/>
  <c r="BY260" i="149"/>
  <c r="BX260" i="149"/>
  <c r="BW260" i="149"/>
  <c r="BV260" i="149"/>
  <c r="BU260" i="149"/>
  <c r="BT260" i="149"/>
  <c r="BS260" i="149"/>
  <c r="BR260" i="149"/>
  <c r="BQ260" i="149"/>
  <c r="BP260" i="149"/>
  <c r="BO260" i="149"/>
  <c r="BN260" i="149"/>
  <c r="BM260" i="149"/>
  <c r="BL260" i="149"/>
  <c r="BK260" i="149"/>
  <c r="BJ260" i="149"/>
  <c r="BD260" i="149"/>
  <c r="AZ260" i="149"/>
  <c r="AU260" i="149"/>
  <c r="AO260" i="149"/>
  <c r="AJ260" i="149"/>
  <c r="AE260" i="149"/>
  <c r="CG259" i="149"/>
  <c r="CF259" i="149"/>
  <c r="CE259" i="149"/>
  <c r="CC259" i="149"/>
  <c r="CB259" i="149"/>
  <c r="CA259" i="149"/>
  <c r="BZ259" i="149"/>
  <c r="BY259" i="149"/>
  <c r="BX259" i="149"/>
  <c r="BW259" i="149"/>
  <c r="BV259" i="149"/>
  <c r="BU259" i="149"/>
  <c r="BT259" i="149"/>
  <c r="BS259" i="149"/>
  <c r="BR259" i="149"/>
  <c r="BQ259" i="149"/>
  <c r="BP259" i="149"/>
  <c r="BO259" i="149"/>
  <c r="BN259" i="149"/>
  <c r="BM259" i="149"/>
  <c r="BL259" i="149"/>
  <c r="BK259" i="149"/>
  <c r="BJ259" i="149"/>
  <c r="BD259" i="149"/>
  <c r="AZ259" i="149"/>
  <c r="AU259" i="149"/>
  <c r="AO259" i="149"/>
  <c r="AJ259" i="149"/>
  <c r="AE259" i="149"/>
  <c r="CG258" i="149"/>
  <c r="CF258" i="149"/>
  <c r="CE258" i="149"/>
  <c r="CC258" i="149"/>
  <c r="CB258" i="149"/>
  <c r="CA258" i="149"/>
  <c r="BZ258" i="149"/>
  <c r="BY258" i="149"/>
  <c r="BX258" i="149"/>
  <c r="BW258" i="149"/>
  <c r="BV258" i="149"/>
  <c r="BU258" i="149"/>
  <c r="BT258" i="149"/>
  <c r="BS258" i="149"/>
  <c r="BR258" i="149"/>
  <c r="BQ258" i="149"/>
  <c r="BP258" i="149"/>
  <c r="BO258" i="149"/>
  <c r="BN258" i="149"/>
  <c r="BM258" i="149"/>
  <c r="BL258" i="149"/>
  <c r="BK258" i="149"/>
  <c r="BJ258" i="149"/>
  <c r="BD258" i="149"/>
  <c r="AZ258" i="149"/>
  <c r="AU258" i="149"/>
  <c r="AO258" i="149"/>
  <c r="AJ258" i="149"/>
  <c r="AE258" i="149"/>
  <c r="CG257" i="149"/>
  <c r="CF257" i="149"/>
  <c r="CE257" i="149"/>
  <c r="CC257" i="149"/>
  <c r="CB257" i="149"/>
  <c r="CA257" i="149"/>
  <c r="BZ257" i="149"/>
  <c r="BY257" i="149"/>
  <c r="BX257" i="149"/>
  <c r="BW257" i="149"/>
  <c r="BV257" i="149"/>
  <c r="BU257" i="149"/>
  <c r="BT257" i="149"/>
  <c r="BS257" i="149"/>
  <c r="BR257" i="149"/>
  <c r="BQ257" i="149"/>
  <c r="BP257" i="149"/>
  <c r="BO257" i="149"/>
  <c r="BN257" i="149"/>
  <c r="BM257" i="149"/>
  <c r="BL257" i="149"/>
  <c r="BK257" i="149"/>
  <c r="BJ257" i="149"/>
  <c r="BD257" i="149"/>
  <c r="AZ257" i="149"/>
  <c r="AU257" i="149"/>
  <c r="AO257" i="149"/>
  <c r="AJ257" i="149"/>
  <c r="AE257" i="149"/>
  <c r="CG256" i="149"/>
  <c r="CF256" i="149"/>
  <c r="CE256" i="149"/>
  <c r="CC256" i="149"/>
  <c r="CB256" i="149"/>
  <c r="CA256" i="149"/>
  <c r="BZ256" i="149"/>
  <c r="BY256" i="149"/>
  <c r="BX256" i="149"/>
  <c r="BW256" i="149"/>
  <c r="BV256" i="149"/>
  <c r="BU256" i="149"/>
  <c r="BT256" i="149"/>
  <c r="BS256" i="149"/>
  <c r="BR256" i="149"/>
  <c r="BQ256" i="149"/>
  <c r="BP256" i="149"/>
  <c r="BO256" i="149"/>
  <c r="BN256" i="149"/>
  <c r="BM256" i="149"/>
  <c r="BL256" i="149"/>
  <c r="BK256" i="149"/>
  <c r="BJ256" i="149"/>
  <c r="BD256" i="149"/>
  <c r="AZ256" i="149"/>
  <c r="AU256" i="149"/>
  <c r="AO256" i="149"/>
  <c r="AJ256" i="149"/>
  <c r="AE256" i="149"/>
  <c r="CG255" i="149"/>
  <c r="CF255" i="149"/>
  <c r="CE255" i="149"/>
  <c r="CC255" i="149"/>
  <c r="CB255" i="149"/>
  <c r="CA255" i="149"/>
  <c r="BZ255" i="149"/>
  <c r="BY255" i="149"/>
  <c r="BX255" i="149"/>
  <c r="BW255" i="149"/>
  <c r="BV255" i="149"/>
  <c r="BU255" i="149"/>
  <c r="BT255" i="149"/>
  <c r="BS255" i="149"/>
  <c r="BR255" i="149"/>
  <c r="BQ255" i="149"/>
  <c r="BP255" i="149"/>
  <c r="BO255" i="149"/>
  <c r="BN255" i="149"/>
  <c r="BM255" i="149"/>
  <c r="BL255" i="149"/>
  <c r="BK255" i="149"/>
  <c r="BJ255" i="149"/>
  <c r="BD255" i="149"/>
  <c r="AZ255" i="149"/>
  <c r="AU255" i="149"/>
  <c r="AO255" i="149"/>
  <c r="AJ255" i="149"/>
  <c r="AE255" i="149"/>
  <c r="CG254" i="149"/>
  <c r="CF254" i="149"/>
  <c r="CE254" i="149"/>
  <c r="CC254" i="149"/>
  <c r="CB254" i="149"/>
  <c r="CA254" i="149"/>
  <c r="BZ254" i="149"/>
  <c r="BY254" i="149"/>
  <c r="BX254" i="149"/>
  <c r="BW254" i="149"/>
  <c r="BV254" i="149"/>
  <c r="BU254" i="149"/>
  <c r="BT254" i="149"/>
  <c r="BS254" i="149"/>
  <c r="BR254" i="149"/>
  <c r="BQ254" i="149"/>
  <c r="BP254" i="149"/>
  <c r="BO254" i="149"/>
  <c r="BN254" i="149"/>
  <c r="BM254" i="149"/>
  <c r="BL254" i="149"/>
  <c r="BK254" i="149"/>
  <c r="BJ254" i="149"/>
  <c r="BD254" i="149"/>
  <c r="AZ254" i="149"/>
  <c r="AU254" i="149"/>
  <c r="AO254" i="149"/>
  <c r="AJ254" i="149"/>
  <c r="AE254" i="149"/>
  <c r="CG253" i="149"/>
  <c r="CF253" i="149"/>
  <c r="CE253" i="149"/>
  <c r="CC253" i="149"/>
  <c r="CB253" i="149"/>
  <c r="CA253" i="149"/>
  <c r="BZ253" i="149"/>
  <c r="BY253" i="149"/>
  <c r="BX253" i="149"/>
  <c r="BW253" i="149"/>
  <c r="BV253" i="149"/>
  <c r="BU253" i="149"/>
  <c r="BT253" i="149"/>
  <c r="BS253" i="149"/>
  <c r="BR253" i="149"/>
  <c r="BQ253" i="149"/>
  <c r="BP253" i="149"/>
  <c r="BO253" i="149"/>
  <c r="BN253" i="149"/>
  <c r="BM253" i="149"/>
  <c r="BL253" i="149"/>
  <c r="BK253" i="149"/>
  <c r="BJ253" i="149"/>
  <c r="BD253" i="149"/>
  <c r="AZ253" i="149"/>
  <c r="AU253" i="149"/>
  <c r="AO253" i="149"/>
  <c r="AJ253" i="149"/>
  <c r="AE253" i="149"/>
  <c r="CG252" i="149"/>
  <c r="CF252" i="149"/>
  <c r="CE252" i="149"/>
  <c r="CC252" i="149"/>
  <c r="CB252" i="149"/>
  <c r="CA252" i="149"/>
  <c r="BZ252" i="149"/>
  <c r="BY252" i="149"/>
  <c r="BX252" i="149"/>
  <c r="BW252" i="149"/>
  <c r="BV252" i="149"/>
  <c r="BU252" i="149"/>
  <c r="BT252" i="149"/>
  <c r="BS252" i="149"/>
  <c r="BR252" i="149"/>
  <c r="BQ252" i="149"/>
  <c r="BP252" i="149"/>
  <c r="BO252" i="149"/>
  <c r="BN252" i="149"/>
  <c r="BM252" i="149"/>
  <c r="BL252" i="149"/>
  <c r="BK252" i="149"/>
  <c r="BJ252" i="149"/>
  <c r="BD252" i="149"/>
  <c r="AZ252" i="149"/>
  <c r="AU252" i="149"/>
  <c r="AO252" i="149"/>
  <c r="AJ252" i="149"/>
  <c r="AE252" i="149"/>
  <c r="CG251" i="149"/>
  <c r="CF251" i="149"/>
  <c r="CE251" i="149"/>
  <c r="CC251" i="149"/>
  <c r="CB251" i="149"/>
  <c r="CA251" i="149"/>
  <c r="BZ251" i="149"/>
  <c r="BY251" i="149"/>
  <c r="BX251" i="149"/>
  <c r="BW251" i="149"/>
  <c r="BV251" i="149"/>
  <c r="BU251" i="149"/>
  <c r="BT251" i="149"/>
  <c r="BS251" i="149"/>
  <c r="BR251" i="149"/>
  <c r="BQ251" i="149"/>
  <c r="BP251" i="149"/>
  <c r="BO251" i="149"/>
  <c r="BN251" i="149"/>
  <c r="BM251" i="149"/>
  <c r="BL251" i="149"/>
  <c r="BK251" i="149"/>
  <c r="BJ251" i="149"/>
  <c r="BD251" i="149"/>
  <c r="AZ251" i="149"/>
  <c r="AU251" i="149"/>
  <c r="AO251" i="149"/>
  <c r="AJ251" i="149"/>
  <c r="AE251" i="149"/>
  <c r="CG250" i="149"/>
  <c r="CF250" i="149"/>
  <c r="CE250" i="149"/>
  <c r="CC250" i="149"/>
  <c r="CB250" i="149"/>
  <c r="CA250" i="149"/>
  <c r="BZ250" i="149"/>
  <c r="BY250" i="149"/>
  <c r="BX250" i="149"/>
  <c r="BW250" i="149"/>
  <c r="BV250" i="149"/>
  <c r="BU250" i="149"/>
  <c r="BT250" i="149"/>
  <c r="BS250" i="149"/>
  <c r="BR250" i="149"/>
  <c r="BQ250" i="149"/>
  <c r="BP250" i="149"/>
  <c r="BO250" i="149"/>
  <c r="BN250" i="149"/>
  <c r="BM250" i="149"/>
  <c r="BL250" i="149"/>
  <c r="BK250" i="149"/>
  <c r="BJ250" i="149"/>
  <c r="BD250" i="149"/>
  <c r="AZ250" i="149"/>
  <c r="AU250" i="149"/>
  <c r="AO250" i="149"/>
  <c r="AJ250" i="149"/>
  <c r="AE250" i="149"/>
  <c r="CG249" i="149"/>
  <c r="CF249" i="149"/>
  <c r="CE249" i="149"/>
  <c r="CC249" i="149"/>
  <c r="CB249" i="149"/>
  <c r="CA249" i="149"/>
  <c r="BZ249" i="149"/>
  <c r="BY249" i="149"/>
  <c r="BX249" i="149"/>
  <c r="BW249" i="149"/>
  <c r="BV249" i="149"/>
  <c r="BU249" i="149"/>
  <c r="BT249" i="149"/>
  <c r="BS249" i="149"/>
  <c r="BR249" i="149"/>
  <c r="BQ249" i="149"/>
  <c r="BP249" i="149"/>
  <c r="BO249" i="149"/>
  <c r="BN249" i="149"/>
  <c r="BM249" i="149"/>
  <c r="BL249" i="149"/>
  <c r="BK249" i="149"/>
  <c r="BJ249" i="149"/>
  <c r="BD249" i="149"/>
  <c r="AZ249" i="149"/>
  <c r="AU249" i="149"/>
  <c r="AO249" i="149"/>
  <c r="AJ249" i="149"/>
  <c r="AE249" i="149"/>
  <c r="CG248" i="149"/>
  <c r="CF248" i="149"/>
  <c r="CE248" i="149"/>
  <c r="CC248" i="149"/>
  <c r="CB248" i="149"/>
  <c r="CA248" i="149"/>
  <c r="BZ248" i="149"/>
  <c r="BY248" i="149"/>
  <c r="BX248" i="149"/>
  <c r="BW248" i="149"/>
  <c r="BV248" i="149"/>
  <c r="BU248" i="149"/>
  <c r="BT248" i="149"/>
  <c r="BS248" i="149"/>
  <c r="BR248" i="149"/>
  <c r="BQ248" i="149"/>
  <c r="BP248" i="149"/>
  <c r="BO248" i="149"/>
  <c r="BN248" i="149"/>
  <c r="BM248" i="149"/>
  <c r="BL248" i="149"/>
  <c r="BK248" i="149"/>
  <c r="BJ248" i="149"/>
  <c r="BD248" i="149"/>
  <c r="AZ248" i="149"/>
  <c r="AU248" i="149"/>
  <c r="AO248" i="149"/>
  <c r="AJ248" i="149"/>
  <c r="AE248" i="149"/>
  <c r="CG247" i="149"/>
  <c r="CF247" i="149"/>
  <c r="CE247" i="149"/>
  <c r="CC247" i="149"/>
  <c r="CB247" i="149"/>
  <c r="CA247" i="149"/>
  <c r="BZ247" i="149"/>
  <c r="BY247" i="149"/>
  <c r="BX247" i="149"/>
  <c r="BW247" i="149"/>
  <c r="BV247" i="149"/>
  <c r="BU247" i="149"/>
  <c r="BT247" i="149"/>
  <c r="BS247" i="149"/>
  <c r="BR247" i="149"/>
  <c r="BQ247" i="149"/>
  <c r="BP247" i="149"/>
  <c r="BO247" i="149"/>
  <c r="BN247" i="149"/>
  <c r="BM247" i="149"/>
  <c r="BL247" i="149"/>
  <c r="BK247" i="149"/>
  <c r="BJ247" i="149"/>
  <c r="BD247" i="149"/>
  <c r="AZ247" i="149"/>
  <c r="AU247" i="149"/>
  <c r="AO247" i="149"/>
  <c r="AJ247" i="149"/>
  <c r="AE247" i="149"/>
  <c r="CG246" i="149"/>
  <c r="CF246" i="149"/>
  <c r="CE246" i="149"/>
  <c r="CC246" i="149"/>
  <c r="CB246" i="149"/>
  <c r="CA246" i="149"/>
  <c r="BZ246" i="149"/>
  <c r="BY246" i="149"/>
  <c r="BX246" i="149"/>
  <c r="BW246" i="149"/>
  <c r="BV246" i="149"/>
  <c r="BU246" i="149"/>
  <c r="BT246" i="149"/>
  <c r="BS246" i="149"/>
  <c r="BR246" i="149"/>
  <c r="BQ246" i="149"/>
  <c r="BP246" i="149"/>
  <c r="BO246" i="149"/>
  <c r="BN246" i="149"/>
  <c r="BM246" i="149"/>
  <c r="BL246" i="149"/>
  <c r="BK246" i="149"/>
  <c r="BJ246" i="149"/>
  <c r="BD246" i="149"/>
  <c r="AZ246" i="149"/>
  <c r="AU246" i="149"/>
  <c r="AO246" i="149"/>
  <c r="AJ246" i="149"/>
  <c r="AE246" i="149"/>
  <c r="CG245" i="149"/>
  <c r="CF245" i="149"/>
  <c r="CE245" i="149"/>
  <c r="CC245" i="149"/>
  <c r="CB245" i="149"/>
  <c r="CA245" i="149"/>
  <c r="BZ245" i="149"/>
  <c r="BY245" i="149"/>
  <c r="BX245" i="149"/>
  <c r="BW245" i="149"/>
  <c r="BV245" i="149"/>
  <c r="BU245" i="149"/>
  <c r="BT245" i="149"/>
  <c r="BS245" i="149"/>
  <c r="BR245" i="149"/>
  <c r="BQ245" i="149"/>
  <c r="BP245" i="149"/>
  <c r="BO245" i="149"/>
  <c r="BN245" i="149"/>
  <c r="BM245" i="149"/>
  <c r="BL245" i="149"/>
  <c r="BK245" i="149"/>
  <c r="BJ245" i="149"/>
  <c r="BD245" i="149"/>
  <c r="AZ245" i="149"/>
  <c r="AU245" i="149"/>
  <c r="AO245" i="149"/>
  <c r="AJ245" i="149"/>
  <c r="AE245" i="149"/>
  <c r="CG244" i="149"/>
  <c r="CF244" i="149"/>
  <c r="CE244" i="149"/>
  <c r="CC244" i="149"/>
  <c r="CB244" i="149"/>
  <c r="CA244" i="149"/>
  <c r="BZ244" i="149"/>
  <c r="BY244" i="149"/>
  <c r="BX244" i="149"/>
  <c r="BW244" i="149"/>
  <c r="BV244" i="149"/>
  <c r="BU244" i="149"/>
  <c r="BT244" i="149"/>
  <c r="BS244" i="149"/>
  <c r="BR244" i="149"/>
  <c r="BQ244" i="149"/>
  <c r="BP244" i="149"/>
  <c r="BO244" i="149"/>
  <c r="BN244" i="149"/>
  <c r="BM244" i="149"/>
  <c r="BL244" i="149"/>
  <c r="BK244" i="149"/>
  <c r="BJ244" i="149"/>
  <c r="BD244" i="149"/>
  <c r="AZ244" i="149"/>
  <c r="AU244" i="149"/>
  <c r="AO244" i="149"/>
  <c r="AJ244" i="149"/>
  <c r="AE244" i="149"/>
  <c r="CG243" i="149"/>
  <c r="CF243" i="149"/>
  <c r="CE243" i="149"/>
  <c r="CC243" i="149"/>
  <c r="CB243" i="149"/>
  <c r="CA243" i="149"/>
  <c r="BZ243" i="149"/>
  <c r="BY243" i="149"/>
  <c r="BX243" i="149"/>
  <c r="BW243" i="149"/>
  <c r="BV243" i="149"/>
  <c r="BU243" i="149"/>
  <c r="BT243" i="149"/>
  <c r="BS243" i="149"/>
  <c r="BR243" i="149"/>
  <c r="BQ243" i="149"/>
  <c r="BP243" i="149"/>
  <c r="BO243" i="149"/>
  <c r="BN243" i="149"/>
  <c r="BM243" i="149"/>
  <c r="BL243" i="149"/>
  <c r="BK243" i="149"/>
  <c r="BJ243" i="149"/>
  <c r="BD243" i="149"/>
  <c r="AZ243" i="149"/>
  <c r="AU243" i="149"/>
  <c r="AO243" i="149"/>
  <c r="AJ243" i="149"/>
  <c r="AE243" i="149"/>
  <c r="CG242" i="149"/>
  <c r="CF242" i="149"/>
  <c r="CE242" i="149"/>
  <c r="CC242" i="149"/>
  <c r="CB242" i="149"/>
  <c r="CA242" i="149"/>
  <c r="BZ242" i="149"/>
  <c r="BY242" i="149"/>
  <c r="BX242" i="149"/>
  <c r="BW242" i="149"/>
  <c r="BV242" i="149"/>
  <c r="BU242" i="149"/>
  <c r="BT242" i="149"/>
  <c r="BS242" i="149"/>
  <c r="BR242" i="149"/>
  <c r="BQ242" i="149"/>
  <c r="BP242" i="149"/>
  <c r="BO242" i="149"/>
  <c r="BN242" i="149"/>
  <c r="BM242" i="149"/>
  <c r="BL242" i="149"/>
  <c r="BK242" i="149"/>
  <c r="BJ242" i="149"/>
  <c r="BD242" i="149"/>
  <c r="AZ242" i="149"/>
  <c r="AU242" i="149"/>
  <c r="AO242" i="149"/>
  <c r="AJ242" i="149"/>
  <c r="AE242" i="149"/>
  <c r="CG241" i="149"/>
  <c r="CF241" i="149"/>
  <c r="CE241" i="149"/>
  <c r="CC241" i="149"/>
  <c r="CB241" i="149"/>
  <c r="CA241" i="149"/>
  <c r="BZ241" i="149"/>
  <c r="BY241" i="149"/>
  <c r="BX241" i="149"/>
  <c r="BW241" i="149"/>
  <c r="BV241" i="149"/>
  <c r="BU241" i="149"/>
  <c r="BT241" i="149"/>
  <c r="BS241" i="149"/>
  <c r="BR241" i="149"/>
  <c r="BQ241" i="149"/>
  <c r="BP241" i="149"/>
  <c r="BO241" i="149"/>
  <c r="BN241" i="149"/>
  <c r="BM241" i="149"/>
  <c r="BL241" i="149"/>
  <c r="BK241" i="149"/>
  <c r="BJ241" i="149"/>
  <c r="BD241" i="149"/>
  <c r="AZ241" i="149"/>
  <c r="AU241" i="149"/>
  <c r="AO241" i="149"/>
  <c r="AJ241" i="149"/>
  <c r="AE241" i="149"/>
  <c r="CG240" i="149"/>
  <c r="CF240" i="149"/>
  <c r="CE240" i="149"/>
  <c r="CC240" i="149"/>
  <c r="CB240" i="149"/>
  <c r="CA240" i="149"/>
  <c r="BZ240" i="149"/>
  <c r="BY240" i="149"/>
  <c r="BX240" i="149"/>
  <c r="BW240" i="149"/>
  <c r="BV240" i="149"/>
  <c r="BU240" i="149"/>
  <c r="BT240" i="149"/>
  <c r="BS240" i="149"/>
  <c r="BR240" i="149"/>
  <c r="BQ240" i="149"/>
  <c r="BP240" i="149"/>
  <c r="BO240" i="149"/>
  <c r="BN240" i="149"/>
  <c r="BM240" i="149"/>
  <c r="BL240" i="149"/>
  <c r="BK240" i="149"/>
  <c r="BJ240" i="149"/>
  <c r="BD240" i="149"/>
  <c r="AZ240" i="149"/>
  <c r="AU240" i="149"/>
  <c r="AO240" i="149"/>
  <c r="AJ240" i="149"/>
  <c r="AE240" i="149"/>
  <c r="CG239" i="149"/>
  <c r="CF239" i="149"/>
  <c r="CE239" i="149"/>
  <c r="CC239" i="149"/>
  <c r="CB239" i="149"/>
  <c r="CA239" i="149"/>
  <c r="BZ239" i="149"/>
  <c r="BY239" i="149"/>
  <c r="BX239" i="149"/>
  <c r="BW239" i="149"/>
  <c r="BV239" i="149"/>
  <c r="BU239" i="149"/>
  <c r="BT239" i="149"/>
  <c r="BS239" i="149"/>
  <c r="BR239" i="149"/>
  <c r="BQ239" i="149"/>
  <c r="BP239" i="149"/>
  <c r="BO239" i="149"/>
  <c r="BN239" i="149"/>
  <c r="BM239" i="149"/>
  <c r="BL239" i="149"/>
  <c r="BK239" i="149"/>
  <c r="BJ239" i="149"/>
  <c r="BD239" i="149"/>
  <c r="AZ239" i="149"/>
  <c r="AU239" i="149"/>
  <c r="AO239" i="149"/>
  <c r="AJ239" i="149"/>
  <c r="AE239" i="149"/>
  <c r="CG238" i="149"/>
  <c r="CF238" i="149"/>
  <c r="CE238" i="149"/>
  <c r="CC238" i="149"/>
  <c r="CB238" i="149"/>
  <c r="CA238" i="149"/>
  <c r="BZ238" i="149"/>
  <c r="BY238" i="149"/>
  <c r="BX238" i="149"/>
  <c r="BW238" i="149"/>
  <c r="BV238" i="149"/>
  <c r="BU238" i="149"/>
  <c r="BT238" i="149"/>
  <c r="BS238" i="149"/>
  <c r="BR238" i="149"/>
  <c r="BQ238" i="149"/>
  <c r="BP238" i="149"/>
  <c r="BO238" i="149"/>
  <c r="BN238" i="149"/>
  <c r="BM238" i="149"/>
  <c r="BL238" i="149"/>
  <c r="BK238" i="149"/>
  <c r="BJ238" i="149"/>
  <c r="BD238" i="149"/>
  <c r="AZ238" i="149"/>
  <c r="AU238" i="149"/>
  <c r="AO238" i="149"/>
  <c r="AJ238" i="149"/>
  <c r="AE238" i="149"/>
  <c r="CG237" i="149"/>
  <c r="CF237" i="149"/>
  <c r="CE237" i="149"/>
  <c r="CC237" i="149"/>
  <c r="CB237" i="149"/>
  <c r="CA237" i="149"/>
  <c r="BZ237" i="149"/>
  <c r="BY237" i="149"/>
  <c r="BX237" i="149"/>
  <c r="BW237" i="149"/>
  <c r="BV237" i="149"/>
  <c r="BU237" i="149"/>
  <c r="BT237" i="149"/>
  <c r="BS237" i="149"/>
  <c r="BR237" i="149"/>
  <c r="BQ237" i="149"/>
  <c r="BP237" i="149"/>
  <c r="BO237" i="149"/>
  <c r="BN237" i="149"/>
  <c r="BM237" i="149"/>
  <c r="BL237" i="149"/>
  <c r="BK237" i="149"/>
  <c r="BJ237" i="149"/>
  <c r="BD237" i="149"/>
  <c r="AZ237" i="149"/>
  <c r="AU237" i="149"/>
  <c r="AO237" i="149"/>
  <c r="AJ237" i="149"/>
  <c r="AE237" i="149"/>
  <c r="CG236" i="149"/>
  <c r="CF236" i="149"/>
  <c r="CE236" i="149"/>
  <c r="CC236" i="149"/>
  <c r="CB236" i="149"/>
  <c r="CA236" i="149"/>
  <c r="BZ236" i="149"/>
  <c r="BY236" i="149"/>
  <c r="BX236" i="149"/>
  <c r="BW236" i="149"/>
  <c r="BV236" i="149"/>
  <c r="BU236" i="149"/>
  <c r="BT236" i="149"/>
  <c r="BS236" i="149"/>
  <c r="BR236" i="149"/>
  <c r="BQ236" i="149"/>
  <c r="BP236" i="149"/>
  <c r="BO236" i="149"/>
  <c r="BN236" i="149"/>
  <c r="BM236" i="149"/>
  <c r="BL236" i="149"/>
  <c r="BK236" i="149"/>
  <c r="BJ236" i="149"/>
  <c r="BD236" i="149"/>
  <c r="AZ236" i="149"/>
  <c r="AU236" i="149"/>
  <c r="AO236" i="149"/>
  <c r="AJ236" i="149"/>
  <c r="AE236" i="149"/>
  <c r="CG235" i="149"/>
  <c r="CF235" i="149"/>
  <c r="CE235" i="149"/>
  <c r="CC235" i="149"/>
  <c r="CB235" i="149"/>
  <c r="CA235" i="149"/>
  <c r="BZ235" i="149"/>
  <c r="BY235" i="149"/>
  <c r="BX235" i="149"/>
  <c r="BW235" i="149"/>
  <c r="BV235" i="149"/>
  <c r="BU235" i="149"/>
  <c r="BT235" i="149"/>
  <c r="BS235" i="149"/>
  <c r="BR235" i="149"/>
  <c r="BQ235" i="149"/>
  <c r="BP235" i="149"/>
  <c r="BO235" i="149"/>
  <c r="BN235" i="149"/>
  <c r="BM235" i="149"/>
  <c r="BL235" i="149"/>
  <c r="BK235" i="149"/>
  <c r="BJ235" i="149"/>
  <c r="BD235" i="149"/>
  <c r="AZ235" i="149"/>
  <c r="AU235" i="149"/>
  <c r="AO235" i="149"/>
  <c r="AJ235" i="149"/>
  <c r="AE235" i="149"/>
  <c r="CG234" i="149"/>
  <c r="CF234" i="149"/>
  <c r="CE234" i="149"/>
  <c r="CC234" i="149"/>
  <c r="CB234" i="149"/>
  <c r="CA234" i="149"/>
  <c r="BZ234" i="149"/>
  <c r="BY234" i="149"/>
  <c r="BX234" i="149"/>
  <c r="BW234" i="149"/>
  <c r="BV234" i="149"/>
  <c r="BU234" i="149"/>
  <c r="BT234" i="149"/>
  <c r="BS234" i="149"/>
  <c r="BR234" i="149"/>
  <c r="BQ234" i="149"/>
  <c r="BP234" i="149"/>
  <c r="BO234" i="149"/>
  <c r="BN234" i="149"/>
  <c r="BM234" i="149"/>
  <c r="BL234" i="149"/>
  <c r="BK234" i="149"/>
  <c r="BJ234" i="149"/>
  <c r="BD234" i="149"/>
  <c r="AZ234" i="149"/>
  <c r="AU234" i="149"/>
  <c r="AO234" i="149"/>
  <c r="AJ234" i="149"/>
  <c r="AE234" i="149"/>
  <c r="CG233" i="149"/>
  <c r="CF233" i="149"/>
  <c r="CE233" i="149"/>
  <c r="CC233" i="149"/>
  <c r="CB233" i="149"/>
  <c r="CA233" i="149"/>
  <c r="BZ233" i="149"/>
  <c r="BY233" i="149"/>
  <c r="BX233" i="149"/>
  <c r="BW233" i="149"/>
  <c r="BV233" i="149"/>
  <c r="BU233" i="149"/>
  <c r="BT233" i="149"/>
  <c r="BS233" i="149"/>
  <c r="BR233" i="149"/>
  <c r="BQ233" i="149"/>
  <c r="BP233" i="149"/>
  <c r="BO233" i="149"/>
  <c r="BN233" i="149"/>
  <c r="BM233" i="149"/>
  <c r="BL233" i="149"/>
  <c r="BK233" i="149"/>
  <c r="BJ233" i="149"/>
  <c r="BD233" i="149"/>
  <c r="AZ233" i="149"/>
  <c r="AU233" i="149"/>
  <c r="AO233" i="149"/>
  <c r="AJ233" i="149"/>
  <c r="AE233" i="149"/>
  <c r="CG232" i="149"/>
  <c r="CF232" i="149"/>
  <c r="CE232" i="149"/>
  <c r="CC232" i="149"/>
  <c r="CB232" i="149"/>
  <c r="CA232" i="149"/>
  <c r="BZ232" i="149"/>
  <c r="BY232" i="149"/>
  <c r="BX232" i="149"/>
  <c r="BW232" i="149"/>
  <c r="BV232" i="149"/>
  <c r="BU232" i="149"/>
  <c r="BT232" i="149"/>
  <c r="BS232" i="149"/>
  <c r="BR232" i="149"/>
  <c r="BQ232" i="149"/>
  <c r="BP232" i="149"/>
  <c r="BO232" i="149"/>
  <c r="BN232" i="149"/>
  <c r="BM232" i="149"/>
  <c r="BL232" i="149"/>
  <c r="BK232" i="149"/>
  <c r="BJ232" i="149"/>
  <c r="BD232" i="149"/>
  <c r="AZ232" i="149"/>
  <c r="AU232" i="149"/>
  <c r="AO232" i="149"/>
  <c r="AJ232" i="149"/>
  <c r="AE232" i="149"/>
  <c r="CC231" i="149"/>
  <c r="CB231" i="149"/>
  <c r="CA231" i="149"/>
  <c r="BZ231" i="149"/>
  <c r="BY231" i="149"/>
  <c r="BX231" i="149"/>
  <c r="BW231" i="149"/>
  <c r="BV231" i="149"/>
  <c r="BU231" i="149"/>
  <c r="BT231" i="149"/>
  <c r="BS231" i="149"/>
  <c r="BR231" i="149"/>
  <c r="BQ231" i="149"/>
  <c r="BP231" i="149"/>
  <c r="BO231" i="149"/>
  <c r="BN231" i="149"/>
  <c r="BM231" i="149"/>
  <c r="BL231" i="149"/>
  <c r="BK231" i="149"/>
  <c r="BJ231" i="149"/>
  <c r="BD231" i="149"/>
  <c r="AU231" i="149"/>
  <c r="AO231" i="149"/>
  <c r="AJ231" i="149"/>
  <c r="AE231" i="149"/>
  <c r="E231" i="149"/>
  <c r="AU228" i="149"/>
  <c r="U228" i="149"/>
  <c r="AU227" i="149"/>
  <c r="AU226" i="149"/>
  <c r="U226" i="149"/>
  <c r="AU225" i="149"/>
  <c r="U225" i="149"/>
  <c r="AU224" i="149"/>
  <c r="U224" i="149"/>
  <c r="AU223" i="149"/>
  <c r="U223" i="149"/>
  <c r="AU222" i="149"/>
  <c r="U222" i="149"/>
  <c r="AU221" i="149"/>
  <c r="U221" i="149"/>
  <c r="AU220" i="149"/>
  <c r="U220" i="149"/>
  <c r="AU219" i="149"/>
  <c r="U219" i="149"/>
  <c r="AU218" i="149"/>
  <c r="U218" i="149"/>
  <c r="AU217" i="149"/>
  <c r="U217" i="149"/>
  <c r="AU216" i="149"/>
  <c r="U216" i="149"/>
  <c r="AU215" i="149"/>
  <c r="U215" i="149"/>
  <c r="AU214" i="149"/>
  <c r="U214" i="149"/>
  <c r="AU213" i="149"/>
  <c r="U213" i="149"/>
  <c r="CC208" i="149"/>
  <c r="CB208" i="149"/>
  <c r="CA208" i="149"/>
  <c r="BZ208" i="149"/>
  <c r="BY208" i="149"/>
  <c r="BX208" i="149"/>
  <c r="BW208" i="149"/>
  <c r="BV208" i="149"/>
  <c r="BU208" i="149"/>
  <c r="BT208" i="149"/>
  <c r="BS208" i="149"/>
  <c r="BR208" i="149"/>
  <c r="BQ208" i="149"/>
  <c r="BP208" i="149"/>
  <c r="BO208" i="149"/>
  <c r="BN208" i="149"/>
  <c r="BM208" i="149"/>
  <c r="BL208" i="149"/>
  <c r="BK208" i="149"/>
  <c r="BJ208" i="149"/>
  <c r="BD208" i="149"/>
  <c r="CA207" i="149"/>
  <c r="BZ207" i="149"/>
  <c r="BY207" i="149"/>
  <c r="BX207" i="149"/>
  <c r="BW207" i="149"/>
  <c r="BV207" i="149"/>
  <c r="BU207" i="149"/>
  <c r="BT207" i="149"/>
  <c r="BS207" i="149"/>
  <c r="BR207" i="149"/>
  <c r="BQ207" i="149"/>
  <c r="BP207" i="149"/>
  <c r="BO207" i="149"/>
  <c r="BN207" i="149"/>
  <c r="BM207" i="149"/>
  <c r="BL207" i="149"/>
  <c r="BK207" i="149"/>
  <c r="BJ207" i="149"/>
  <c r="BD207" i="149"/>
  <c r="AU207" i="149"/>
  <c r="AO207" i="149"/>
  <c r="AJ207" i="149"/>
  <c r="AE207" i="149"/>
  <c r="B207" i="149"/>
  <c r="CC206" i="149"/>
  <c r="CB206" i="149"/>
  <c r="CA206" i="149"/>
  <c r="BZ206" i="149"/>
  <c r="BY206" i="149"/>
  <c r="BX206" i="149"/>
  <c r="BW206" i="149"/>
  <c r="BV206" i="149"/>
  <c r="BU206" i="149"/>
  <c r="BT206" i="149"/>
  <c r="BS206" i="149"/>
  <c r="BR206" i="149"/>
  <c r="BQ206" i="149"/>
  <c r="BP206" i="149"/>
  <c r="BO206" i="149"/>
  <c r="BN206" i="149"/>
  <c r="BM206" i="149"/>
  <c r="BL206" i="149"/>
  <c r="BK206" i="149"/>
  <c r="BJ206" i="149"/>
  <c r="BD206" i="149"/>
  <c r="CG205" i="149"/>
  <c r="CF205" i="149"/>
  <c r="CE205" i="149"/>
  <c r="CC205" i="149"/>
  <c r="CB205" i="149"/>
  <c r="CA205" i="149"/>
  <c r="BZ205" i="149"/>
  <c r="BY205" i="149"/>
  <c r="BX205" i="149"/>
  <c r="BW205" i="149"/>
  <c r="BV205" i="149"/>
  <c r="BU205" i="149"/>
  <c r="BT205" i="149"/>
  <c r="BS205" i="149"/>
  <c r="BR205" i="149"/>
  <c r="BQ205" i="149"/>
  <c r="BP205" i="149"/>
  <c r="BO205" i="149"/>
  <c r="BN205" i="149"/>
  <c r="BM205" i="149"/>
  <c r="BL205" i="149"/>
  <c r="BK205" i="149"/>
  <c r="BJ205" i="149"/>
  <c r="BD205" i="149"/>
  <c r="AZ205" i="149"/>
  <c r="AU205" i="149"/>
  <c r="AO205" i="149"/>
  <c r="AJ205" i="149"/>
  <c r="AE205" i="149"/>
  <c r="CG204" i="149"/>
  <c r="CF204" i="149"/>
  <c r="CE204" i="149"/>
  <c r="CC204" i="149"/>
  <c r="CB204" i="149"/>
  <c r="CA204" i="149"/>
  <c r="BZ204" i="149"/>
  <c r="BY204" i="149"/>
  <c r="BX204" i="149"/>
  <c r="BW204" i="149"/>
  <c r="BV204" i="149"/>
  <c r="BU204" i="149"/>
  <c r="BT204" i="149"/>
  <c r="BS204" i="149"/>
  <c r="BR204" i="149"/>
  <c r="BQ204" i="149"/>
  <c r="BP204" i="149"/>
  <c r="BO204" i="149"/>
  <c r="BN204" i="149"/>
  <c r="BM204" i="149"/>
  <c r="BL204" i="149"/>
  <c r="BK204" i="149"/>
  <c r="BJ204" i="149"/>
  <c r="BD204" i="149"/>
  <c r="AZ204" i="149"/>
  <c r="AU204" i="149"/>
  <c r="AO204" i="149"/>
  <c r="AJ204" i="149"/>
  <c r="AE204" i="149"/>
  <c r="CG203" i="149"/>
  <c r="CF203" i="149"/>
  <c r="CE203" i="149"/>
  <c r="CC203" i="149"/>
  <c r="CB203" i="149"/>
  <c r="CA203" i="149"/>
  <c r="BZ203" i="149"/>
  <c r="BY203" i="149"/>
  <c r="BX203" i="149"/>
  <c r="BW203" i="149"/>
  <c r="BV203" i="149"/>
  <c r="BU203" i="149"/>
  <c r="BT203" i="149"/>
  <c r="BS203" i="149"/>
  <c r="BR203" i="149"/>
  <c r="BQ203" i="149"/>
  <c r="BP203" i="149"/>
  <c r="BO203" i="149"/>
  <c r="BN203" i="149"/>
  <c r="BM203" i="149"/>
  <c r="BL203" i="149"/>
  <c r="BK203" i="149"/>
  <c r="BJ203" i="149"/>
  <c r="BD203" i="149"/>
  <c r="AZ203" i="149"/>
  <c r="AU203" i="149"/>
  <c r="AO203" i="149"/>
  <c r="AJ203" i="149"/>
  <c r="AE203" i="149"/>
  <c r="CG202" i="149"/>
  <c r="CF202" i="149"/>
  <c r="CE202" i="149"/>
  <c r="CC202" i="149"/>
  <c r="CB202" i="149"/>
  <c r="CA202" i="149"/>
  <c r="BZ202" i="149"/>
  <c r="BY202" i="149"/>
  <c r="BX202" i="149"/>
  <c r="BW202" i="149"/>
  <c r="BV202" i="149"/>
  <c r="BU202" i="149"/>
  <c r="BT202" i="149"/>
  <c r="BS202" i="149"/>
  <c r="BR202" i="149"/>
  <c r="BQ202" i="149"/>
  <c r="BP202" i="149"/>
  <c r="BO202" i="149"/>
  <c r="BN202" i="149"/>
  <c r="BM202" i="149"/>
  <c r="BL202" i="149"/>
  <c r="BK202" i="149"/>
  <c r="BJ202" i="149"/>
  <c r="BD202" i="149"/>
  <c r="AZ202" i="149"/>
  <c r="AU202" i="149"/>
  <c r="AO202" i="149"/>
  <c r="AJ202" i="149"/>
  <c r="AE202" i="149"/>
  <c r="CG201" i="149"/>
  <c r="CF201" i="149"/>
  <c r="CE201" i="149"/>
  <c r="CC201" i="149"/>
  <c r="CB201" i="149"/>
  <c r="CA201" i="149"/>
  <c r="BZ201" i="149"/>
  <c r="BY201" i="149"/>
  <c r="BX201" i="149"/>
  <c r="BW201" i="149"/>
  <c r="BV201" i="149"/>
  <c r="BU201" i="149"/>
  <c r="BT201" i="149"/>
  <c r="BS201" i="149"/>
  <c r="BR201" i="149"/>
  <c r="BQ201" i="149"/>
  <c r="BP201" i="149"/>
  <c r="BO201" i="149"/>
  <c r="BN201" i="149"/>
  <c r="BM201" i="149"/>
  <c r="BL201" i="149"/>
  <c r="BK201" i="149"/>
  <c r="BJ201" i="149"/>
  <c r="BD201" i="149"/>
  <c r="AZ201" i="149"/>
  <c r="AU201" i="149"/>
  <c r="AO201" i="149"/>
  <c r="AJ201" i="149"/>
  <c r="AE201" i="149"/>
  <c r="CG200" i="149"/>
  <c r="CF200" i="149"/>
  <c r="CE200" i="149"/>
  <c r="CC200" i="149"/>
  <c r="CB200" i="149"/>
  <c r="CA200" i="149"/>
  <c r="BZ200" i="149"/>
  <c r="BY200" i="149"/>
  <c r="BX200" i="149"/>
  <c r="BW200" i="149"/>
  <c r="BV200" i="149"/>
  <c r="BU200" i="149"/>
  <c r="BT200" i="149"/>
  <c r="BS200" i="149"/>
  <c r="BR200" i="149"/>
  <c r="BQ200" i="149"/>
  <c r="BP200" i="149"/>
  <c r="BO200" i="149"/>
  <c r="BN200" i="149"/>
  <c r="BM200" i="149"/>
  <c r="BL200" i="149"/>
  <c r="BK200" i="149"/>
  <c r="BJ200" i="149"/>
  <c r="BD200" i="149"/>
  <c r="AZ200" i="149"/>
  <c r="AU200" i="149"/>
  <c r="AO200" i="149"/>
  <c r="AJ200" i="149"/>
  <c r="AE200" i="149"/>
  <c r="CG199" i="149"/>
  <c r="CF199" i="149"/>
  <c r="CE199" i="149"/>
  <c r="CC199" i="149"/>
  <c r="CB199" i="149"/>
  <c r="CA199" i="149"/>
  <c r="BZ199" i="149"/>
  <c r="BY199" i="149"/>
  <c r="BX199" i="149"/>
  <c r="BW199" i="149"/>
  <c r="BV199" i="149"/>
  <c r="BU199" i="149"/>
  <c r="BT199" i="149"/>
  <c r="BS199" i="149"/>
  <c r="BR199" i="149"/>
  <c r="BQ199" i="149"/>
  <c r="BP199" i="149"/>
  <c r="BO199" i="149"/>
  <c r="BN199" i="149"/>
  <c r="BM199" i="149"/>
  <c r="BL199" i="149"/>
  <c r="BK199" i="149"/>
  <c r="BJ199" i="149"/>
  <c r="BD199" i="149"/>
  <c r="AZ199" i="149"/>
  <c r="AU199" i="149"/>
  <c r="AO199" i="149"/>
  <c r="AJ199" i="149"/>
  <c r="AE199" i="149"/>
  <c r="CG198" i="149"/>
  <c r="CF198" i="149"/>
  <c r="CE198" i="149"/>
  <c r="CC198" i="149"/>
  <c r="CB198" i="149"/>
  <c r="CA198" i="149"/>
  <c r="BZ198" i="149"/>
  <c r="BY198" i="149"/>
  <c r="BX198" i="149"/>
  <c r="BW198" i="149"/>
  <c r="BV198" i="149"/>
  <c r="BU198" i="149"/>
  <c r="BT198" i="149"/>
  <c r="BS198" i="149"/>
  <c r="BR198" i="149"/>
  <c r="BQ198" i="149"/>
  <c r="BP198" i="149"/>
  <c r="BO198" i="149"/>
  <c r="BN198" i="149"/>
  <c r="BM198" i="149"/>
  <c r="BL198" i="149"/>
  <c r="BK198" i="149"/>
  <c r="BJ198" i="149"/>
  <c r="BD198" i="149"/>
  <c r="AZ198" i="149"/>
  <c r="AU198" i="149"/>
  <c r="AO198" i="149"/>
  <c r="AJ198" i="149"/>
  <c r="AE198" i="149"/>
  <c r="CG197" i="149"/>
  <c r="CF197" i="149"/>
  <c r="CE197" i="149"/>
  <c r="CC197" i="149"/>
  <c r="CB197" i="149"/>
  <c r="CA197" i="149"/>
  <c r="BZ197" i="149"/>
  <c r="BY197" i="149"/>
  <c r="BX197" i="149"/>
  <c r="BW197" i="149"/>
  <c r="BV197" i="149"/>
  <c r="BU197" i="149"/>
  <c r="BT197" i="149"/>
  <c r="BS197" i="149"/>
  <c r="BR197" i="149"/>
  <c r="BQ197" i="149"/>
  <c r="BP197" i="149"/>
  <c r="BO197" i="149"/>
  <c r="BN197" i="149"/>
  <c r="BM197" i="149"/>
  <c r="BL197" i="149"/>
  <c r="BK197" i="149"/>
  <c r="BJ197" i="149"/>
  <c r="BD197" i="149"/>
  <c r="AZ197" i="149"/>
  <c r="AU197" i="149"/>
  <c r="AO197" i="149"/>
  <c r="AJ197" i="149"/>
  <c r="AE197" i="149"/>
  <c r="CG196" i="149"/>
  <c r="CF196" i="149"/>
  <c r="CE196" i="149"/>
  <c r="CC196" i="149"/>
  <c r="CB196" i="149"/>
  <c r="CA196" i="149"/>
  <c r="BZ196" i="149"/>
  <c r="BY196" i="149"/>
  <c r="BX196" i="149"/>
  <c r="BW196" i="149"/>
  <c r="BV196" i="149"/>
  <c r="BU196" i="149"/>
  <c r="BT196" i="149"/>
  <c r="BS196" i="149"/>
  <c r="BR196" i="149"/>
  <c r="BQ196" i="149"/>
  <c r="BP196" i="149"/>
  <c r="BO196" i="149"/>
  <c r="BN196" i="149"/>
  <c r="BM196" i="149"/>
  <c r="BL196" i="149"/>
  <c r="BK196" i="149"/>
  <c r="BJ196" i="149"/>
  <c r="BD196" i="149"/>
  <c r="AZ196" i="149"/>
  <c r="AU196" i="149"/>
  <c r="AO196" i="149"/>
  <c r="AJ196" i="149"/>
  <c r="AE196" i="149"/>
  <c r="CG195" i="149"/>
  <c r="CF195" i="149"/>
  <c r="CE195" i="149"/>
  <c r="CC195" i="149"/>
  <c r="CB195" i="149"/>
  <c r="CA195" i="149"/>
  <c r="BZ195" i="149"/>
  <c r="BY195" i="149"/>
  <c r="BX195" i="149"/>
  <c r="BW195" i="149"/>
  <c r="BV195" i="149"/>
  <c r="BU195" i="149"/>
  <c r="BT195" i="149"/>
  <c r="BS195" i="149"/>
  <c r="BR195" i="149"/>
  <c r="BQ195" i="149"/>
  <c r="BP195" i="149"/>
  <c r="BO195" i="149"/>
  <c r="BN195" i="149"/>
  <c r="BM195" i="149"/>
  <c r="BL195" i="149"/>
  <c r="BK195" i="149"/>
  <c r="BJ195" i="149"/>
  <c r="BD195" i="149"/>
  <c r="AZ195" i="149"/>
  <c r="AU195" i="149"/>
  <c r="AO195" i="149"/>
  <c r="AJ195" i="149"/>
  <c r="AE195" i="149"/>
  <c r="CG194" i="149"/>
  <c r="CF194" i="149"/>
  <c r="CE194" i="149"/>
  <c r="CC194" i="149"/>
  <c r="CB194" i="149"/>
  <c r="CA194" i="149"/>
  <c r="BZ194" i="149"/>
  <c r="BY194" i="149"/>
  <c r="BX194" i="149"/>
  <c r="BW194" i="149"/>
  <c r="BV194" i="149"/>
  <c r="BU194" i="149"/>
  <c r="BT194" i="149"/>
  <c r="BS194" i="149"/>
  <c r="BR194" i="149"/>
  <c r="BQ194" i="149"/>
  <c r="BP194" i="149"/>
  <c r="BO194" i="149"/>
  <c r="BN194" i="149"/>
  <c r="BM194" i="149"/>
  <c r="BL194" i="149"/>
  <c r="BK194" i="149"/>
  <c r="BJ194" i="149"/>
  <c r="BD194" i="149"/>
  <c r="AZ194" i="149"/>
  <c r="AU194" i="149"/>
  <c r="AO194" i="149"/>
  <c r="AJ194" i="149"/>
  <c r="AE194" i="149"/>
  <c r="CG193" i="149"/>
  <c r="CF193" i="149"/>
  <c r="CE193" i="149"/>
  <c r="CC193" i="149"/>
  <c r="CB193" i="149"/>
  <c r="CA193" i="149"/>
  <c r="BZ193" i="149"/>
  <c r="BY193" i="149"/>
  <c r="BX193" i="149"/>
  <c r="BW193" i="149"/>
  <c r="BV193" i="149"/>
  <c r="BU193" i="149"/>
  <c r="BT193" i="149"/>
  <c r="BS193" i="149"/>
  <c r="BR193" i="149"/>
  <c r="BQ193" i="149"/>
  <c r="BP193" i="149"/>
  <c r="BO193" i="149"/>
  <c r="BN193" i="149"/>
  <c r="BM193" i="149"/>
  <c r="BL193" i="149"/>
  <c r="BK193" i="149"/>
  <c r="BJ193" i="149"/>
  <c r="BD193" i="149"/>
  <c r="AZ193" i="149"/>
  <c r="AU193" i="149"/>
  <c r="AO193" i="149"/>
  <c r="AJ193" i="149"/>
  <c r="AE193" i="149"/>
  <c r="CG192" i="149"/>
  <c r="CF192" i="149"/>
  <c r="CE192" i="149"/>
  <c r="CC192" i="149"/>
  <c r="CB192" i="149"/>
  <c r="CA192" i="149"/>
  <c r="BZ192" i="149"/>
  <c r="BY192" i="149"/>
  <c r="BX192" i="149"/>
  <c r="BW192" i="149"/>
  <c r="BV192" i="149"/>
  <c r="BU192" i="149"/>
  <c r="BT192" i="149"/>
  <c r="BS192" i="149"/>
  <c r="BR192" i="149"/>
  <c r="BQ192" i="149"/>
  <c r="BP192" i="149"/>
  <c r="BO192" i="149"/>
  <c r="BN192" i="149"/>
  <c r="BM192" i="149"/>
  <c r="BL192" i="149"/>
  <c r="BK192" i="149"/>
  <c r="BJ192" i="149"/>
  <c r="BD192" i="149"/>
  <c r="AZ192" i="149"/>
  <c r="AU192" i="149"/>
  <c r="AO192" i="149"/>
  <c r="AJ192" i="149"/>
  <c r="AE192" i="149"/>
  <c r="CG191" i="149"/>
  <c r="CF191" i="149"/>
  <c r="CE191" i="149"/>
  <c r="CC191" i="149"/>
  <c r="CB191" i="149"/>
  <c r="CA191" i="149"/>
  <c r="BZ191" i="149"/>
  <c r="BY191" i="149"/>
  <c r="BX191" i="149"/>
  <c r="BW191" i="149"/>
  <c r="BV191" i="149"/>
  <c r="BU191" i="149"/>
  <c r="BT191" i="149"/>
  <c r="BS191" i="149"/>
  <c r="BR191" i="149"/>
  <c r="BQ191" i="149"/>
  <c r="BP191" i="149"/>
  <c r="BO191" i="149"/>
  <c r="BN191" i="149"/>
  <c r="BM191" i="149"/>
  <c r="BL191" i="149"/>
  <c r="BK191" i="149"/>
  <c r="BJ191" i="149"/>
  <c r="BD191" i="149"/>
  <c r="AZ191" i="149"/>
  <c r="AU191" i="149"/>
  <c r="AO191" i="149"/>
  <c r="AJ191" i="149"/>
  <c r="AE191" i="149"/>
  <c r="CG190" i="149"/>
  <c r="CF190" i="149"/>
  <c r="CE190" i="149"/>
  <c r="CC190" i="149"/>
  <c r="CB190" i="149"/>
  <c r="CA190" i="149"/>
  <c r="BZ190" i="149"/>
  <c r="BY190" i="149"/>
  <c r="BX190" i="149"/>
  <c r="BW190" i="149"/>
  <c r="BV190" i="149"/>
  <c r="BU190" i="149"/>
  <c r="BT190" i="149"/>
  <c r="BS190" i="149"/>
  <c r="BR190" i="149"/>
  <c r="BQ190" i="149"/>
  <c r="BP190" i="149"/>
  <c r="BO190" i="149"/>
  <c r="BN190" i="149"/>
  <c r="BM190" i="149"/>
  <c r="BL190" i="149"/>
  <c r="BK190" i="149"/>
  <c r="BJ190" i="149"/>
  <c r="BD190" i="149"/>
  <c r="AZ190" i="149"/>
  <c r="AU190" i="149"/>
  <c r="AO190" i="149"/>
  <c r="AJ190" i="149"/>
  <c r="AE190" i="149"/>
  <c r="CG189" i="149"/>
  <c r="CF189" i="149"/>
  <c r="CE189" i="149"/>
  <c r="CC189" i="149"/>
  <c r="CB189" i="149"/>
  <c r="CA189" i="149"/>
  <c r="BZ189" i="149"/>
  <c r="BY189" i="149"/>
  <c r="BX189" i="149"/>
  <c r="BW189" i="149"/>
  <c r="BV189" i="149"/>
  <c r="BU189" i="149"/>
  <c r="BT189" i="149"/>
  <c r="BS189" i="149"/>
  <c r="BR189" i="149"/>
  <c r="BQ189" i="149"/>
  <c r="BP189" i="149"/>
  <c r="BO189" i="149"/>
  <c r="BN189" i="149"/>
  <c r="BM189" i="149"/>
  <c r="BL189" i="149"/>
  <c r="BK189" i="149"/>
  <c r="BJ189" i="149"/>
  <c r="BD189" i="149"/>
  <c r="AZ189" i="149"/>
  <c r="AU189" i="149"/>
  <c r="AO189" i="149"/>
  <c r="AJ189" i="149"/>
  <c r="AE189" i="149"/>
  <c r="CG188" i="149"/>
  <c r="CF188" i="149"/>
  <c r="CE188" i="149"/>
  <c r="CC188" i="149"/>
  <c r="CB188" i="149"/>
  <c r="CA188" i="149"/>
  <c r="BZ188" i="149"/>
  <c r="BY188" i="149"/>
  <c r="BX188" i="149"/>
  <c r="BW188" i="149"/>
  <c r="BV188" i="149"/>
  <c r="BU188" i="149"/>
  <c r="BT188" i="149"/>
  <c r="BS188" i="149"/>
  <c r="BR188" i="149"/>
  <c r="BQ188" i="149"/>
  <c r="BP188" i="149"/>
  <c r="BO188" i="149"/>
  <c r="BN188" i="149"/>
  <c r="BM188" i="149"/>
  <c r="BL188" i="149"/>
  <c r="BK188" i="149"/>
  <c r="BJ188" i="149"/>
  <c r="BD188" i="149"/>
  <c r="AZ188" i="149"/>
  <c r="AU188" i="149"/>
  <c r="AO188" i="149"/>
  <c r="AJ188" i="149"/>
  <c r="AE188" i="149"/>
  <c r="CG187" i="149"/>
  <c r="CF187" i="149"/>
  <c r="CE187" i="149"/>
  <c r="CC187" i="149"/>
  <c r="CB187" i="149"/>
  <c r="CA187" i="149"/>
  <c r="BZ187" i="149"/>
  <c r="BY187" i="149"/>
  <c r="BX187" i="149"/>
  <c r="BW187" i="149"/>
  <c r="BV187" i="149"/>
  <c r="BU187" i="149"/>
  <c r="BT187" i="149"/>
  <c r="BS187" i="149"/>
  <c r="BR187" i="149"/>
  <c r="BQ187" i="149"/>
  <c r="BP187" i="149"/>
  <c r="BO187" i="149"/>
  <c r="BN187" i="149"/>
  <c r="BM187" i="149"/>
  <c r="BL187" i="149"/>
  <c r="BK187" i="149"/>
  <c r="BJ187" i="149"/>
  <c r="BD187" i="149"/>
  <c r="AZ187" i="149"/>
  <c r="AU187" i="149"/>
  <c r="AO187" i="149"/>
  <c r="AJ187" i="149"/>
  <c r="AE187" i="149"/>
  <c r="CG186" i="149"/>
  <c r="CF186" i="149"/>
  <c r="CE186" i="149"/>
  <c r="CC186" i="149"/>
  <c r="CB186" i="149"/>
  <c r="CA186" i="149"/>
  <c r="BZ186" i="149"/>
  <c r="BY186" i="149"/>
  <c r="BX186" i="149"/>
  <c r="BW186" i="149"/>
  <c r="BV186" i="149"/>
  <c r="BU186" i="149"/>
  <c r="BT186" i="149"/>
  <c r="BS186" i="149"/>
  <c r="BR186" i="149"/>
  <c r="BQ186" i="149"/>
  <c r="BP186" i="149"/>
  <c r="BO186" i="149"/>
  <c r="BN186" i="149"/>
  <c r="BM186" i="149"/>
  <c r="BL186" i="149"/>
  <c r="BK186" i="149"/>
  <c r="BJ186" i="149"/>
  <c r="BD186" i="149"/>
  <c r="AZ186" i="149"/>
  <c r="AU186" i="149"/>
  <c r="AO186" i="149"/>
  <c r="AJ186" i="149"/>
  <c r="AE186" i="149"/>
  <c r="CG185" i="149"/>
  <c r="CF185" i="149"/>
  <c r="CE185" i="149"/>
  <c r="CC185" i="149"/>
  <c r="CB185" i="149"/>
  <c r="CA185" i="149"/>
  <c r="BZ185" i="149"/>
  <c r="BY185" i="149"/>
  <c r="BX185" i="149"/>
  <c r="BW185" i="149"/>
  <c r="BV185" i="149"/>
  <c r="BU185" i="149"/>
  <c r="BT185" i="149"/>
  <c r="BS185" i="149"/>
  <c r="BR185" i="149"/>
  <c r="BQ185" i="149"/>
  <c r="BP185" i="149"/>
  <c r="BO185" i="149"/>
  <c r="BN185" i="149"/>
  <c r="BM185" i="149"/>
  <c r="BL185" i="149"/>
  <c r="BK185" i="149"/>
  <c r="BJ185" i="149"/>
  <c r="BD185" i="149"/>
  <c r="AZ185" i="149"/>
  <c r="AU185" i="149"/>
  <c r="AO185" i="149"/>
  <c r="AJ185" i="149"/>
  <c r="AE185" i="149"/>
  <c r="CG184" i="149"/>
  <c r="CF184" i="149"/>
  <c r="CE184" i="149"/>
  <c r="CC184" i="149"/>
  <c r="CB184" i="149"/>
  <c r="CA184" i="149"/>
  <c r="BZ184" i="149"/>
  <c r="BY184" i="149"/>
  <c r="BX184" i="149"/>
  <c r="BW184" i="149"/>
  <c r="BV184" i="149"/>
  <c r="BU184" i="149"/>
  <c r="BT184" i="149"/>
  <c r="BS184" i="149"/>
  <c r="BR184" i="149"/>
  <c r="BQ184" i="149"/>
  <c r="BP184" i="149"/>
  <c r="BO184" i="149"/>
  <c r="BN184" i="149"/>
  <c r="BM184" i="149"/>
  <c r="BL184" i="149"/>
  <c r="BK184" i="149"/>
  <c r="BJ184" i="149"/>
  <c r="BD184" i="149"/>
  <c r="AZ184" i="149"/>
  <c r="AU184" i="149"/>
  <c r="AO184" i="149"/>
  <c r="AJ184" i="149"/>
  <c r="AE184" i="149"/>
  <c r="CG183" i="149"/>
  <c r="CF183" i="149"/>
  <c r="CE183" i="149"/>
  <c r="CC183" i="149"/>
  <c r="CB183" i="149"/>
  <c r="CA183" i="149"/>
  <c r="BZ183" i="149"/>
  <c r="BY183" i="149"/>
  <c r="BX183" i="149"/>
  <c r="BW183" i="149"/>
  <c r="BV183" i="149"/>
  <c r="BU183" i="149"/>
  <c r="BT183" i="149"/>
  <c r="BS183" i="149"/>
  <c r="BR183" i="149"/>
  <c r="BQ183" i="149"/>
  <c r="BP183" i="149"/>
  <c r="BO183" i="149"/>
  <c r="BN183" i="149"/>
  <c r="BM183" i="149"/>
  <c r="BL183" i="149"/>
  <c r="BK183" i="149"/>
  <c r="BJ183" i="149"/>
  <c r="BD183" i="149"/>
  <c r="AZ183" i="149"/>
  <c r="AU183" i="149"/>
  <c r="AO183" i="149"/>
  <c r="AJ183" i="149"/>
  <c r="AE183" i="149"/>
  <c r="CG182" i="149"/>
  <c r="CF182" i="149"/>
  <c r="CE182" i="149"/>
  <c r="CC182" i="149"/>
  <c r="CB182" i="149"/>
  <c r="CA182" i="149"/>
  <c r="BZ182" i="149"/>
  <c r="BY182" i="149"/>
  <c r="BX182" i="149"/>
  <c r="BW182" i="149"/>
  <c r="BV182" i="149"/>
  <c r="BU182" i="149"/>
  <c r="BT182" i="149"/>
  <c r="BS182" i="149"/>
  <c r="BR182" i="149"/>
  <c r="BQ182" i="149"/>
  <c r="BP182" i="149"/>
  <c r="BO182" i="149"/>
  <c r="BN182" i="149"/>
  <c r="BM182" i="149"/>
  <c r="BL182" i="149"/>
  <c r="BK182" i="149"/>
  <c r="BJ182" i="149"/>
  <c r="BD182" i="149"/>
  <c r="AZ182" i="149"/>
  <c r="AU182" i="149"/>
  <c r="AO182" i="149"/>
  <c r="AJ182" i="149"/>
  <c r="AE182" i="149"/>
  <c r="CG181" i="149"/>
  <c r="CF181" i="149"/>
  <c r="CE181" i="149"/>
  <c r="CC181" i="149"/>
  <c r="CB181" i="149"/>
  <c r="CA181" i="149"/>
  <c r="BZ181" i="149"/>
  <c r="BY181" i="149"/>
  <c r="BX181" i="149"/>
  <c r="BW181" i="149"/>
  <c r="BV181" i="149"/>
  <c r="BU181" i="149"/>
  <c r="BT181" i="149"/>
  <c r="BS181" i="149"/>
  <c r="BR181" i="149"/>
  <c r="BQ181" i="149"/>
  <c r="BP181" i="149"/>
  <c r="BO181" i="149"/>
  <c r="BN181" i="149"/>
  <c r="BM181" i="149"/>
  <c r="BL181" i="149"/>
  <c r="BK181" i="149"/>
  <c r="BJ181" i="149"/>
  <c r="BD181" i="149"/>
  <c r="AZ181" i="149"/>
  <c r="AU181" i="149"/>
  <c r="AO181" i="149"/>
  <c r="AJ181" i="149"/>
  <c r="AE181" i="149"/>
  <c r="CG180" i="149"/>
  <c r="CF180" i="149"/>
  <c r="CE180" i="149"/>
  <c r="CC180" i="149"/>
  <c r="CB180" i="149"/>
  <c r="CA180" i="149"/>
  <c r="BZ180" i="149"/>
  <c r="BY180" i="149"/>
  <c r="BX180" i="149"/>
  <c r="BW180" i="149"/>
  <c r="BV180" i="149"/>
  <c r="BU180" i="149"/>
  <c r="BT180" i="149"/>
  <c r="BS180" i="149"/>
  <c r="BR180" i="149"/>
  <c r="BQ180" i="149"/>
  <c r="BP180" i="149"/>
  <c r="BO180" i="149"/>
  <c r="BN180" i="149"/>
  <c r="BM180" i="149"/>
  <c r="BL180" i="149"/>
  <c r="BK180" i="149"/>
  <c r="BJ180" i="149"/>
  <c r="BD180" i="149"/>
  <c r="AZ180" i="149"/>
  <c r="AU180" i="149"/>
  <c r="AO180" i="149"/>
  <c r="AJ180" i="149"/>
  <c r="AE180" i="149"/>
  <c r="CG179" i="149"/>
  <c r="CF179" i="149"/>
  <c r="CE179" i="149"/>
  <c r="CC179" i="149"/>
  <c r="CB179" i="149"/>
  <c r="CA179" i="149"/>
  <c r="BZ179" i="149"/>
  <c r="BY179" i="149"/>
  <c r="BX179" i="149"/>
  <c r="BW179" i="149"/>
  <c r="BV179" i="149"/>
  <c r="BU179" i="149"/>
  <c r="BT179" i="149"/>
  <c r="BS179" i="149"/>
  <c r="BR179" i="149"/>
  <c r="BQ179" i="149"/>
  <c r="BP179" i="149"/>
  <c r="BO179" i="149"/>
  <c r="BN179" i="149"/>
  <c r="BM179" i="149"/>
  <c r="BL179" i="149"/>
  <c r="BK179" i="149"/>
  <c r="BJ179" i="149"/>
  <c r="BD179" i="149"/>
  <c r="AZ179" i="149"/>
  <c r="AU179" i="149"/>
  <c r="AO179" i="149"/>
  <c r="AJ179" i="149"/>
  <c r="AE179" i="149"/>
  <c r="CG178" i="149"/>
  <c r="CF178" i="149"/>
  <c r="CE178" i="149"/>
  <c r="CC178" i="149"/>
  <c r="CB178" i="149"/>
  <c r="CA178" i="149"/>
  <c r="BZ178" i="149"/>
  <c r="BY178" i="149"/>
  <c r="BX178" i="149"/>
  <c r="BW178" i="149"/>
  <c r="BV178" i="149"/>
  <c r="BU178" i="149"/>
  <c r="BT178" i="149"/>
  <c r="BS178" i="149"/>
  <c r="BR178" i="149"/>
  <c r="BQ178" i="149"/>
  <c r="BP178" i="149"/>
  <c r="BO178" i="149"/>
  <c r="BN178" i="149"/>
  <c r="BM178" i="149"/>
  <c r="BL178" i="149"/>
  <c r="BK178" i="149"/>
  <c r="BJ178" i="149"/>
  <c r="BD178" i="149"/>
  <c r="AZ178" i="149"/>
  <c r="AU178" i="149"/>
  <c r="AO178" i="149"/>
  <c r="AJ178" i="149"/>
  <c r="AE178" i="149"/>
  <c r="CG177" i="149"/>
  <c r="CF177" i="149"/>
  <c r="CE177" i="149"/>
  <c r="CC177" i="149"/>
  <c r="CB177" i="149"/>
  <c r="CA177" i="149"/>
  <c r="BZ177" i="149"/>
  <c r="BY177" i="149"/>
  <c r="BX177" i="149"/>
  <c r="BW177" i="149"/>
  <c r="BV177" i="149"/>
  <c r="BU177" i="149"/>
  <c r="BT177" i="149"/>
  <c r="BS177" i="149"/>
  <c r="BR177" i="149"/>
  <c r="BQ177" i="149"/>
  <c r="BP177" i="149"/>
  <c r="BO177" i="149"/>
  <c r="BN177" i="149"/>
  <c r="BM177" i="149"/>
  <c r="BL177" i="149"/>
  <c r="BK177" i="149"/>
  <c r="BJ177" i="149"/>
  <c r="BD177" i="149"/>
  <c r="AZ177" i="149"/>
  <c r="AU177" i="149"/>
  <c r="AO177" i="149"/>
  <c r="AJ177" i="149"/>
  <c r="AE177" i="149"/>
  <c r="CG176" i="149"/>
  <c r="CF176" i="149"/>
  <c r="CE176" i="149"/>
  <c r="CC176" i="149"/>
  <c r="CB176" i="149"/>
  <c r="CA176" i="149"/>
  <c r="BZ176" i="149"/>
  <c r="BY176" i="149"/>
  <c r="BX176" i="149"/>
  <c r="BW176" i="149"/>
  <c r="BV176" i="149"/>
  <c r="BU176" i="149"/>
  <c r="BT176" i="149"/>
  <c r="BS176" i="149"/>
  <c r="BR176" i="149"/>
  <c r="BQ176" i="149"/>
  <c r="BP176" i="149"/>
  <c r="BO176" i="149"/>
  <c r="BN176" i="149"/>
  <c r="BM176" i="149"/>
  <c r="BL176" i="149"/>
  <c r="BK176" i="149"/>
  <c r="BJ176" i="149"/>
  <c r="BD176" i="149"/>
  <c r="AZ176" i="149"/>
  <c r="AU176" i="149"/>
  <c r="AO176" i="149"/>
  <c r="AJ176" i="149"/>
  <c r="AE176" i="149"/>
  <c r="CC175" i="149"/>
  <c r="CB175" i="149"/>
  <c r="CA175" i="149"/>
  <c r="BZ175" i="149"/>
  <c r="BY175" i="149"/>
  <c r="BX175" i="149"/>
  <c r="BW175" i="149"/>
  <c r="BV175" i="149"/>
  <c r="BU175" i="149"/>
  <c r="BT175" i="149"/>
  <c r="BS175" i="149"/>
  <c r="BR175" i="149"/>
  <c r="BQ175" i="149"/>
  <c r="BP175" i="149"/>
  <c r="BO175" i="149"/>
  <c r="BN175" i="149"/>
  <c r="BM175" i="149"/>
  <c r="BL175" i="149"/>
  <c r="BK175" i="149"/>
  <c r="BJ175" i="149"/>
  <c r="BD175" i="149"/>
  <c r="AU175" i="149"/>
  <c r="AO175" i="149"/>
  <c r="AJ175" i="149"/>
  <c r="AE175" i="149"/>
  <c r="E175" i="149"/>
  <c r="AU172" i="149"/>
  <c r="U172" i="149"/>
  <c r="AU171" i="149"/>
  <c r="AU170" i="149"/>
  <c r="U170" i="149"/>
  <c r="AU169" i="149"/>
  <c r="U169" i="149"/>
  <c r="AU168" i="149"/>
  <c r="U168" i="149"/>
  <c r="AU167" i="149"/>
  <c r="U167" i="149"/>
  <c r="AU166" i="149"/>
  <c r="U166" i="149"/>
  <c r="AU165" i="149"/>
  <c r="U165" i="149"/>
  <c r="AU164" i="149"/>
  <c r="U164" i="149"/>
  <c r="AU163" i="149"/>
  <c r="U163" i="149"/>
  <c r="AU162" i="149"/>
  <c r="U162" i="149"/>
  <c r="AU161" i="149"/>
  <c r="U161" i="149"/>
  <c r="AU160" i="149"/>
  <c r="U160" i="149"/>
  <c r="AU159" i="149"/>
  <c r="U159" i="149"/>
  <c r="AU158" i="149"/>
  <c r="U158" i="149"/>
  <c r="AU157" i="149"/>
  <c r="U157" i="149"/>
  <c r="CC152" i="149"/>
  <c r="CB152" i="149"/>
  <c r="CA152" i="149"/>
  <c r="BZ152" i="149"/>
  <c r="BY152" i="149"/>
  <c r="BX152" i="149"/>
  <c r="BW152" i="149"/>
  <c r="BV152" i="149"/>
  <c r="BU152" i="149"/>
  <c r="BT152" i="149"/>
  <c r="BS152" i="149"/>
  <c r="BR152" i="149"/>
  <c r="BQ152" i="149"/>
  <c r="BP152" i="149"/>
  <c r="BO152" i="149"/>
  <c r="BN152" i="149"/>
  <c r="BM152" i="149"/>
  <c r="BL152" i="149"/>
  <c r="BK152" i="149"/>
  <c r="BJ152" i="149"/>
  <c r="BD152" i="149"/>
  <c r="CA151" i="149"/>
  <c r="BZ151" i="149"/>
  <c r="BY151" i="149"/>
  <c r="BX151" i="149"/>
  <c r="BW151" i="149"/>
  <c r="BV151" i="149"/>
  <c r="BU151" i="149"/>
  <c r="BT151" i="149"/>
  <c r="BS151" i="149"/>
  <c r="BR151" i="149"/>
  <c r="BQ151" i="149"/>
  <c r="BP151" i="149"/>
  <c r="BO151" i="149"/>
  <c r="BN151" i="149"/>
  <c r="BM151" i="149"/>
  <c r="BL151" i="149"/>
  <c r="BK151" i="149"/>
  <c r="BJ151" i="149"/>
  <c r="BD151" i="149"/>
  <c r="AU151" i="149"/>
  <c r="AO151" i="149"/>
  <c r="AJ151" i="149"/>
  <c r="AE151" i="149"/>
  <c r="B151" i="149"/>
  <c r="CC150" i="149"/>
  <c r="CB150" i="149"/>
  <c r="CA150" i="149"/>
  <c r="BZ150" i="149"/>
  <c r="BY150" i="149"/>
  <c r="BX150" i="149"/>
  <c r="BW150" i="149"/>
  <c r="BV150" i="149"/>
  <c r="BU150" i="149"/>
  <c r="BT150" i="149"/>
  <c r="BS150" i="149"/>
  <c r="BR150" i="149"/>
  <c r="BQ150" i="149"/>
  <c r="BP150" i="149"/>
  <c r="BO150" i="149"/>
  <c r="BN150" i="149"/>
  <c r="BM150" i="149"/>
  <c r="BL150" i="149"/>
  <c r="BK150" i="149"/>
  <c r="BJ150" i="149"/>
  <c r="BD150" i="149"/>
  <c r="CG149" i="149"/>
  <c r="CF149" i="149"/>
  <c r="CE149" i="149"/>
  <c r="CC149" i="149"/>
  <c r="CB149" i="149"/>
  <c r="CA149" i="149"/>
  <c r="BZ149" i="149"/>
  <c r="BY149" i="149"/>
  <c r="BX149" i="149"/>
  <c r="BW149" i="149"/>
  <c r="BV149" i="149"/>
  <c r="BU149" i="149"/>
  <c r="BT149" i="149"/>
  <c r="BS149" i="149"/>
  <c r="BR149" i="149"/>
  <c r="BQ149" i="149"/>
  <c r="BP149" i="149"/>
  <c r="BO149" i="149"/>
  <c r="BN149" i="149"/>
  <c r="BM149" i="149"/>
  <c r="BL149" i="149"/>
  <c r="BK149" i="149"/>
  <c r="BJ149" i="149"/>
  <c r="BD149" i="149"/>
  <c r="AZ149" i="149"/>
  <c r="AU149" i="149"/>
  <c r="AO149" i="149"/>
  <c r="AJ149" i="149"/>
  <c r="AE149" i="149"/>
  <c r="CG148" i="149"/>
  <c r="CF148" i="149"/>
  <c r="CE148" i="149"/>
  <c r="CC148" i="149"/>
  <c r="CB148" i="149"/>
  <c r="CA148" i="149"/>
  <c r="BZ148" i="149"/>
  <c r="BY148" i="149"/>
  <c r="BX148" i="149"/>
  <c r="BW148" i="149"/>
  <c r="BV148" i="149"/>
  <c r="BU148" i="149"/>
  <c r="BT148" i="149"/>
  <c r="BS148" i="149"/>
  <c r="BR148" i="149"/>
  <c r="BQ148" i="149"/>
  <c r="BP148" i="149"/>
  <c r="BO148" i="149"/>
  <c r="BN148" i="149"/>
  <c r="BM148" i="149"/>
  <c r="BL148" i="149"/>
  <c r="BK148" i="149"/>
  <c r="BJ148" i="149"/>
  <c r="BD148" i="149"/>
  <c r="AZ148" i="149"/>
  <c r="AU148" i="149"/>
  <c r="AO148" i="149"/>
  <c r="AJ148" i="149"/>
  <c r="AE148" i="149"/>
  <c r="CG147" i="149"/>
  <c r="CF147" i="149"/>
  <c r="CE147" i="149"/>
  <c r="CC147" i="149"/>
  <c r="CB147" i="149"/>
  <c r="CA147" i="149"/>
  <c r="BZ147" i="149"/>
  <c r="BY147" i="149"/>
  <c r="BX147" i="149"/>
  <c r="BW147" i="149"/>
  <c r="BV147" i="149"/>
  <c r="BU147" i="149"/>
  <c r="BT147" i="149"/>
  <c r="BS147" i="149"/>
  <c r="BR147" i="149"/>
  <c r="BQ147" i="149"/>
  <c r="BP147" i="149"/>
  <c r="BO147" i="149"/>
  <c r="BN147" i="149"/>
  <c r="BM147" i="149"/>
  <c r="BL147" i="149"/>
  <c r="BK147" i="149"/>
  <c r="BJ147" i="149"/>
  <c r="BD147" i="149"/>
  <c r="AZ147" i="149"/>
  <c r="AU147" i="149"/>
  <c r="AO147" i="149"/>
  <c r="AJ147" i="149"/>
  <c r="AE147" i="149"/>
  <c r="CG146" i="149"/>
  <c r="CF146" i="149"/>
  <c r="CE146" i="149"/>
  <c r="CC146" i="149"/>
  <c r="CB146" i="149"/>
  <c r="CA146" i="149"/>
  <c r="BZ146" i="149"/>
  <c r="BY146" i="149"/>
  <c r="BX146" i="149"/>
  <c r="BW146" i="149"/>
  <c r="BV146" i="149"/>
  <c r="BU146" i="149"/>
  <c r="BT146" i="149"/>
  <c r="BS146" i="149"/>
  <c r="BR146" i="149"/>
  <c r="BQ146" i="149"/>
  <c r="BP146" i="149"/>
  <c r="BO146" i="149"/>
  <c r="BN146" i="149"/>
  <c r="BM146" i="149"/>
  <c r="BL146" i="149"/>
  <c r="BK146" i="149"/>
  <c r="BJ146" i="149"/>
  <c r="BD146" i="149"/>
  <c r="AZ146" i="149"/>
  <c r="AU146" i="149"/>
  <c r="AO146" i="149"/>
  <c r="AJ146" i="149"/>
  <c r="AE146" i="149"/>
  <c r="CG145" i="149"/>
  <c r="CF145" i="149"/>
  <c r="CE145" i="149"/>
  <c r="CC145" i="149"/>
  <c r="CB145" i="149"/>
  <c r="CA145" i="149"/>
  <c r="BZ145" i="149"/>
  <c r="BY145" i="149"/>
  <c r="BX145" i="149"/>
  <c r="BW145" i="149"/>
  <c r="BV145" i="149"/>
  <c r="BU145" i="149"/>
  <c r="BT145" i="149"/>
  <c r="BS145" i="149"/>
  <c r="BR145" i="149"/>
  <c r="BQ145" i="149"/>
  <c r="BP145" i="149"/>
  <c r="BO145" i="149"/>
  <c r="BN145" i="149"/>
  <c r="BM145" i="149"/>
  <c r="BL145" i="149"/>
  <c r="BK145" i="149"/>
  <c r="BJ145" i="149"/>
  <c r="BD145" i="149"/>
  <c r="AZ145" i="149"/>
  <c r="AU145" i="149"/>
  <c r="AO145" i="149"/>
  <c r="AJ145" i="149"/>
  <c r="AE145" i="149"/>
  <c r="CG144" i="149"/>
  <c r="CF144" i="149"/>
  <c r="CE144" i="149"/>
  <c r="CC144" i="149"/>
  <c r="CB144" i="149"/>
  <c r="CA144" i="149"/>
  <c r="BZ144" i="149"/>
  <c r="BY144" i="149"/>
  <c r="BX144" i="149"/>
  <c r="BW144" i="149"/>
  <c r="BV144" i="149"/>
  <c r="BU144" i="149"/>
  <c r="BT144" i="149"/>
  <c r="BS144" i="149"/>
  <c r="BR144" i="149"/>
  <c r="BQ144" i="149"/>
  <c r="BP144" i="149"/>
  <c r="BO144" i="149"/>
  <c r="BN144" i="149"/>
  <c r="BM144" i="149"/>
  <c r="BL144" i="149"/>
  <c r="BK144" i="149"/>
  <c r="BJ144" i="149"/>
  <c r="BD144" i="149"/>
  <c r="AZ144" i="149"/>
  <c r="AU144" i="149"/>
  <c r="AO144" i="149"/>
  <c r="AJ144" i="149"/>
  <c r="AE144" i="149"/>
  <c r="CG143" i="149"/>
  <c r="CF143" i="149"/>
  <c r="CE143" i="149"/>
  <c r="CC143" i="149"/>
  <c r="CB143" i="149"/>
  <c r="CA143" i="149"/>
  <c r="BZ143" i="149"/>
  <c r="BY143" i="149"/>
  <c r="BX143" i="149"/>
  <c r="BW143" i="149"/>
  <c r="BV143" i="149"/>
  <c r="BU143" i="149"/>
  <c r="BT143" i="149"/>
  <c r="BS143" i="149"/>
  <c r="BR143" i="149"/>
  <c r="BQ143" i="149"/>
  <c r="BP143" i="149"/>
  <c r="BO143" i="149"/>
  <c r="BN143" i="149"/>
  <c r="BM143" i="149"/>
  <c r="BL143" i="149"/>
  <c r="BK143" i="149"/>
  <c r="BJ143" i="149"/>
  <c r="BD143" i="149"/>
  <c r="AZ143" i="149"/>
  <c r="AU143" i="149"/>
  <c r="AO143" i="149"/>
  <c r="AJ143" i="149"/>
  <c r="AE143" i="149"/>
  <c r="CG142" i="149"/>
  <c r="CF142" i="149"/>
  <c r="CE142" i="149"/>
  <c r="CC142" i="149"/>
  <c r="CB142" i="149"/>
  <c r="CA142" i="149"/>
  <c r="BZ142" i="149"/>
  <c r="BY142" i="149"/>
  <c r="BX142" i="149"/>
  <c r="BW142" i="149"/>
  <c r="BV142" i="149"/>
  <c r="BU142" i="149"/>
  <c r="BT142" i="149"/>
  <c r="BS142" i="149"/>
  <c r="BR142" i="149"/>
  <c r="BQ142" i="149"/>
  <c r="BP142" i="149"/>
  <c r="BO142" i="149"/>
  <c r="BN142" i="149"/>
  <c r="BM142" i="149"/>
  <c r="BL142" i="149"/>
  <c r="BK142" i="149"/>
  <c r="BJ142" i="149"/>
  <c r="BD142" i="149"/>
  <c r="AZ142" i="149"/>
  <c r="AU142" i="149"/>
  <c r="AO142" i="149"/>
  <c r="AJ142" i="149"/>
  <c r="AE142" i="149"/>
  <c r="CG141" i="149"/>
  <c r="CF141" i="149"/>
  <c r="CE141" i="149"/>
  <c r="CC141" i="149"/>
  <c r="CB141" i="149"/>
  <c r="CA141" i="149"/>
  <c r="BZ141" i="149"/>
  <c r="BY141" i="149"/>
  <c r="BX141" i="149"/>
  <c r="BW141" i="149"/>
  <c r="BV141" i="149"/>
  <c r="BU141" i="149"/>
  <c r="BT141" i="149"/>
  <c r="BS141" i="149"/>
  <c r="BR141" i="149"/>
  <c r="BQ141" i="149"/>
  <c r="BP141" i="149"/>
  <c r="BO141" i="149"/>
  <c r="BN141" i="149"/>
  <c r="BM141" i="149"/>
  <c r="BL141" i="149"/>
  <c r="BK141" i="149"/>
  <c r="BJ141" i="149"/>
  <c r="BD141" i="149"/>
  <c r="AZ141" i="149"/>
  <c r="AU141" i="149"/>
  <c r="AO141" i="149"/>
  <c r="AJ141" i="149"/>
  <c r="AE141" i="149"/>
  <c r="CG140" i="149"/>
  <c r="CF140" i="149"/>
  <c r="CE140" i="149"/>
  <c r="CC140" i="149"/>
  <c r="CB140" i="149"/>
  <c r="CA140" i="149"/>
  <c r="BZ140" i="149"/>
  <c r="BY140" i="149"/>
  <c r="BX140" i="149"/>
  <c r="BW140" i="149"/>
  <c r="BV140" i="149"/>
  <c r="BU140" i="149"/>
  <c r="BT140" i="149"/>
  <c r="BS140" i="149"/>
  <c r="BR140" i="149"/>
  <c r="BQ140" i="149"/>
  <c r="BP140" i="149"/>
  <c r="BO140" i="149"/>
  <c r="BN140" i="149"/>
  <c r="BM140" i="149"/>
  <c r="BL140" i="149"/>
  <c r="BK140" i="149"/>
  <c r="BJ140" i="149"/>
  <c r="BD140" i="149"/>
  <c r="AZ140" i="149"/>
  <c r="AU140" i="149"/>
  <c r="AO140" i="149"/>
  <c r="AJ140" i="149"/>
  <c r="AE140" i="149"/>
  <c r="CG139" i="149"/>
  <c r="CF139" i="149"/>
  <c r="CE139" i="149"/>
  <c r="CC139" i="149"/>
  <c r="CB139" i="149"/>
  <c r="CA139" i="149"/>
  <c r="BZ139" i="149"/>
  <c r="BY139" i="149"/>
  <c r="BX139" i="149"/>
  <c r="BW139" i="149"/>
  <c r="BV139" i="149"/>
  <c r="BU139" i="149"/>
  <c r="BT139" i="149"/>
  <c r="BS139" i="149"/>
  <c r="BR139" i="149"/>
  <c r="BQ139" i="149"/>
  <c r="BP139" i="149"/>
  <c r="BO139" i="149"/>
  <c r="BN139" i="149"/>
  <c r="BM139" i="149"/>
  <c r="BL139" i="149"/>
  <c r="BK139" i="149"/>
  <c r="BJ139" i="149"/>
  <c r="BD139" i="149"/>
  <c r="AZ139" i="149"/>
  <c r="AU139" i="149"/>
  <c r="AO139" i="149"/>
  <c r="AJ139" i="149"/>
  <c r="AE139" i="149"/>
  <c r="CG138" i="149"/>
  <c r="CF138" i="149"/>
  <c r="CE138" i="149"/>
  <c r="CC138" i="149"/>
  <c r="CB138" i="149"/>
  <c r="CA138" i="149"/>
  <c r="BZ138" i="149"/>
  <c r="BY138" i="149"/>
  <c r="BX138" i="149"/>
  <c r="BW138" i="149"/>
  <c r="BV138" i="149"/>
  <c r="BU138" i="149"/>
  <c r="BT138" i="149"/>
  <c r="BS138" i="149"/>
  <c r="BR138" i="149"/>
  <c r="BQ138" i="149"/>
  <c r="BP138" i="149"/>
  <c r="BO138" i="149"/>
  <c r="BN138" i="149"/>
  <c r="BM138" i="149"/>
  <c r="BL138" i="149"/>
  <c r="BK138" i="149"/>
  <c r="BJ138" i="149"/>
  <c r="BD138" i="149"/>
  <c r="AZ138" i="149"/>
  <c r="AU138" i="149"/>
  <c r="AO138" i="149"/>
  <c r="AJ138" i="149"/>
  <c r="AE138" i="149"/>
  <c r="CG137" i="149"/>
  <c r="CF137" i="149"/>
  <c r="CE137" i="149"/>
  <c r="CC137" i="149"/>
  <c r="CB137" i="149"/>
  <c r="CA137" i="149"/>
  <c r="BZ137" i="149"/>
  <c r="BY137" i="149"/>
  <c r="BX137" i="149"/>
  <c r="BW137" i="149"/>
  <c r="BV137" i="149"/>
  <c r="BU137" i="149"/>
  <c r="BT137" i="149"/>
  <c r="BS137" i="149"/>
  <c r="BR137" i="149"/>
  <c r="BQ137" i="149"/>
  <c r="BP137" i="149"/>
  <c r="BO137" i="149"/>
  <c r="BN137" i="149"/>
  <c r="BM137" i="149"/>
  <c r="BL137" i="149"/>
  <c r="BK137" i="149"/>
  <c r="BJ137" i="149"/>
  <c r="BD137" i="149"/>
  <c r="AZ137" i="149"/>
  <c r="AU137" i="149"/>
  <c r="AO137" i="149"/>
  <c r="AJ137" i="149"/>
  <c r="AE137" i="149"/>
  <c r="CG136" i="149"/>
  <c r="CF136" i="149"/>
  <c r="CE136" i="149"/>
  <c r="CC136" i="149"/>
  <c r="CB136" i="149"/>
  <c r="CA136" i="149"/>
  <c r="BZ136" i="149"/>
  <c r="BY136" i="149"/>
  <c r="BX136" i="149"/>
  <c r="BW136" i="149"/>
  <c r="BV136" i="149"/>
  <c r="BU136" i="149"/>
  <c r="BT136" i="149"/>
  <c r="BS136" i="149"/>
  <c r="BR136" i="149"/>
  <c r="BQ136" i="149"/>
  <c r="BP136" i="149"/>
  <c r="BO136" i="149"/>
  <c r="BN136" i="149"/>
  <c r="BM136" i="149"/>
  <c r="BL136" i="149"/>
  <c r="BK136" i="149"/>
  <c r="BJ136" i="149"/>
  <c r="BD136" i="149"/>
  <c r="AZ136" i="149"/>
  <c r="AU136" i="149"/>
  <c r="AO136" i="149"/>
  <c r="AJ136" i="149"/>
  <c r="AE136" i="149"/>
  <c r="CG135" i="149"/>
  <c r="CF135" i="149"/>
  <c r="CE135" i="149"/>
  <c r="CC135" i="149"/>
  <c r="CB135" i="149"/>
  <c r="CA135" i="149"/>
  <c r="BZ135" i="149"/>
  <c r="BY135" i="149"/>
  <c r="BX135" i="149"/>
  <c r="BW135" i="149"/>
  <c r="BV135" i="149"/>
  <c r="BU135" i="149"/>
  <c r="BT135" i="149"/>
  <c r="BS135" i="149"/>
  <c r="BR135" i="149"/>
  <c r="BQ135" i="149"/>
  <c r="BP135" i="149"/>
  <c r="BO135" i="149"/>
  <c r="BN135" i="149"/>
  <c r="BM135" i="149"/>
  <c r="BL135" i="149"/>
  <c r="BK135" i="149"/>
  <c r="BJ135" i="149"/>
  <c r="BD135" i="149"/>
  <c r="AZ135" i="149"/>
  <c r="AU135" i="149"/>
  <c r="AO135" i="149"/>
  <c r="AJ135" i="149"/>
  <c r="AE135" i="149"/>
  <c r="CG134" i="149"/>
  <c r="CF134" i="149"/>
  <c r="CE134" i="149"/>
  <c r="CC134" i="149"/>
  <c r="CB134" i="149"/>
  <c r="CA134" i="149"/>
  <c r="BZ134" i="149"/>
  <c r="BY134" i="149"/>
  <c r="BX134" i="149"/>
  <c r="BW134" i="149"/>
  <c r="BV134" i="149"/>
  <c r="BU134" i="149"/>
  <c r="BT134" i="149"/>
  <c r="BS134" i="149"/>
  <c r="BR134" i="149"/>
  <c r="BQ134" i="149"/>
  <c r="BP134" i="149"/>
  <c r="BO134" i="149"/>
  <c r="BN134" i="149"/>
  <c r="BM134" i="149"/>
  <c r="BL134" i="149"/>
  <c r="BK134" i="149"/>
  <c r="BJ134" i="149"/>
  <c r="BD134" i="149"/>
  <c r="AZ134" i="149"/>
  <c r="AU134" i="149"/>
  <c r="AO134" i="149"/>
  <c r="AJ134" i="149"/>
  <c r="AE134" i="149"/>
  <c r="CG133" i="149"/>
  <c r="CF133" i="149"/>
  <c r="CE133" i="149"/>
  <c r="CC133" i="149"/>
  <c r="CB133" i="149"/>
  <c r="CA133" i="149"/>
  <c r="BZ133" i="149"/>
  <c r="BY133" i="149"/>
  <c r="BX133" i="149"/>
  <c r="BW133" i="149"/>
  <c r="BV133" i="149"/>
  <c r="BU133" i="149"/>
  <c r="BT133" i="149"/>
  <c r="BS133" i="149"/>
  <c r="BR133" i="149"/>
  <c r="BQ133" i="149"/>
  <c r="BP133" i="149"/>
  <c r="BO133" i="149"/>
  <c r="BN133" i="149"/>
  <c r="BM133" i="149"/>
  <c r="BL133" i="149"/>
  <c r="BK133" i="149"/>
  <c r="BJ133" i="149"/>
  <c r="BD133" i="149"/>
  <c r="AZ133" i="149"/>
  <c r="AU133" i="149"/>
  <c r="AO133" i="149"/>
  <c r="AJ133" i="149"/>
  <c r="AE133" i="149"/>
  <c r="CG132" i="149"/>
  <c r="CF132" i="149"/>
  <c r="CE132" i="149"/>
  <c r="CC132" i="149"/>
  <c r="CB132" i="149"/>
  <c r="CA132" i="149"/>
  <c r="BZ132" i="149"/>
  <c r="BY132" i="149"/>
  <c r="BX132" i="149"/>
  <c r="BW132" i="149"/>
  <c r="BV132" i="149"/>
  <c r="BU132" i="149"/>
  <c r="BT132" i="149"/>
  <c r="BS132" i="149"/>
  <c r="BR132" i="149"/>
  <c r="BQ132" i="149"/>
  <c r="BP132" i="149"/>
  <c r="BO132" i="149"/>
  <c r="BN132" i="149"/>
  <c r="BM132" i="149"/>
  <c r="BL132" i="149"/>
  <c r="BK132" i="149"/>
  <c r="BJ132" i="149"/>
  <c r="BD132" i="149"/>
  <c r="AZ132" i="149"/>
  <c r="AU132" i="149"/>
  <c r="AO132" i="149"/>
  <c r="AJ132" i="149"/>
  <c r="AE132" i="149"/>
  <c r="CG131" i="149"/>
  <c r="CF131" i="149"/>
  <c r="CE131" i="149"/>
  <c r="CC131" i="149"/>
  <c r="CB131" i="149"/>
  <c r="CA131" i="149"/>
  <c r="BZ131" i="149"/>
  <c r="BY131" i="149"/>
  <c r="BX131" i="149"/>
  <c r="BW131" i="149"/>
  <c r="BV131" i="149"/>
  <c r="BU131" i="149"/>
  <c r="BT131" i="149"/>
  <c r="BS131" i="149"/>
  <c r="BR131" i="149"/>
  <c r="BQ131" i="149"/>
  <c r="BP131" i="149"/>
  <c r="BO131" i="149"/>
  <c r="BN131" i="149"/>
  <c r="BM131" i="149"/>
  <c r="BL131" i="149"/>
  <c r="BK131" i="149"/>
  <c r="BJ131" i="149"/>
  <c r="BD131" i="149"/>
  <c r="AZ131" i="149"/>
  <c r="AU131" i="149"/>
  <c r="AO131" i="149"/>
  <c r="AJ131" i="149"/>
  <c r="AE131" i="149"/>
  <c r="CG130" i="149"/>
  <c r="CF130" i="149"/>
  <c r="CE130" i="149"/>
  <c r="CC130" i="149"/>
  <c r="CB130" i="149"/>
  <c r="CA130" i="149"/>
  <c r="BZ130" i="149"/>
  <c r="BY130" i="149"/>
  <c r="BX130" i="149"/>
  <c r="BW130" i="149"/>
  <c r="BV130" i="149"/>
  <c r="BU130" i="149"/>
  <c r="BT130" i="149"/>
  <c r="BS130" i="149"/>
  <c r="BR130" i="149"/>
  <c r="BQ130" i="149"/>
  <c r="BP130" i="149"/>
  <c r="BO130" i="149"/>
  <c r="BN130" i="149"/>
  <c r="BM130" i="149"/>
  <c r="BL130" i="149"/>
  <c r="BK130" i="149"/>
  <c r="BJ130" i="149"/>
  <c r="BD130" i="149"/>
  <c r="AZ130" i="149"/>
  <c r="AU130" i="149"/>
  <c r="AO130" i="149"/>
  <c r="AJ130" i="149"/>
  <c r="AE130" i="149"/>
  <c r="CG129" i="149"/>
  <c r="CF129" i="149"/>
  <c r="CE129" i="149"/>
  <c r="CC129" i="149"/>
  <c r="CB129" i="149"/>
  <c r="CA129" i="149"/>
  <c r="BZ129" i="149"/>
  <c r="BY129" i="149"/>
  <c r="BX129" i="149"/>
  <c r="BW129" i="149"/>
  <c r="BV129" i="149"/>
  <c r="BU129" i="149"/>
  <c r="BT129" i="149"/>
  <c r="BS129" i="149"/>
  <c r="BR129" i="149"/>
  <c r="BQ129" i="149"/>
  <c r="BP129" i="149"/>
  <c r="BO129" i="149"/>
  <c r="BN129" i="149"/>
  <c r="BM129" i="149"/>
  <c r="BL129" i="149"/>
  <c r="BK129" i="149"/>
  <c r="BJ129" i="149"/>
  <c r="BD129" i="149"/>
  <c r="AZ129" i="149"/>
  <c r="AU129" i="149"/>
  <c r="AO129" i="149"/>
  <c r="AJ129" i="149"/>
  <c r="AE129" i="149"/>
  <c r="CG128" i="149"/>
  <c r="CF128" i="149"/>
  <c r="CE128" i="149"/>
  <c r="CC128" i="149"/>
  <c r="CB128" i="149"/>
  <c r="CA128" i="149"/>
  <c r="BZ128" i="149"/>
  <c r="BY128" i="149"/>
  <c r="BX128" i="149"/>
  <c r="BW128" i="149"/>
  <c r="BV128" i="149"/>
  <c r="BU128" i="149"/>
  <c r="BT128" i="149"/>
  <c r="BS128" i="149"/>
  <c r="BR128" i="149"/>
  <c r="BQ128" i="149"/>
  <c r="BP128" i="149"/>
  <c r="BO128" i="149"/>
  <c r="BN128" i="149"/>
  <c r="BM128" i="149"/>
  <c r="BL128" i="149"/>
  <c r="BK128" i="149"/>
  <c r="BJ128" i="149"/>
  <c r="BD128" i="149"/>
  <c r="AZ128" i="149"/>
  <c r="AU128" i="149"/>
  <c r="AO128" i="149"/>
  <c r="AJ128" i="149"/>
  <c r="AE128" i="149"/>
  <c r="CG127" i="149"/>
  <c r="CF127" i="149"/>
  <c r="CE127" i="149"/>
  <c r="CC127" i="149"/>
  <c r="CB127" i="149"/>
  <c r="CA127" i="149"/>
  <c r="BZ127" i="149"/>
  <c r="BY127" i="149"/>
  <c r="BX127" i="149"/>
  <c r="BW127" i="149"/>
  <c r="BV127" i="149"/>
  <c r="BU127" i="149"/>
  <c r="BT127" i="149"/>
  <c r="BS127" i="149"/>
  <c r="BR127" i="149"/>
  <c r="BQ127" i="149"/>
  <c r="BP127" i="149"/>
  <c r="BO127" i="149"/>
  <c r="BN127" i="149"/>
  <c r="BM127" i="149"/>
  <c r="BL127" i="149"/>
  <c r="BK127" i="149"/>
  <c r="BJ127" i="149"/>
  <c r="BD127" i="149"/>
  <c r="AZ127" i="149"/>
  <c r="AU127" i="149"/>
  <c r="AO127" i="149"/>
  <c r="AJ127" i="149"/>
  <c r="AE127" i="149"/>
  <c r="CG126" i="149"/>
  <c r="CF126" i="149"/>
  <c r="CE126" i="149"/>
  <c r="CC126" i="149"/>
  <c r="CB126" i="149"/>
  <c r="CA126" i="149"/>
  <c r="BZ126" i="149"/>
  <c r="BY126" i="149"/>
  <c r="BX126" i="149"/>
  <c r="BW126" i="149"/>
  <c r="BV126" i="149"/>
  <c r="BU126" i="149"/>
  <c r="BT126" i="149"/>
  <c r="BS126" i="149"/>
  <c r="BR126" i="149"/>
  <c r="BQ126" i="149"/>
  <c r="BP126" i="149"/>
  <c r="BO126" i="149"/>
  <c r="BN126" i="149"/>
  <c r="BM126" i="149"/>
  <c r="BL126" i="149"/>
  <c r="BK126" i="149"/>
  <c r="BJ126" i="149"/>
  <c r="BD126" i="149"/>
  <c r="AZ126" i="149"/>
  <c r="AU126" i="149"/>
  <c r="AO126" i="149"/>
  <c r="AJ126" i="149"/>
  <c r="AE126" i="149"/>
  <c r="CG125" i="149"/>
  <c r="CF125" i="149"/>
  <c r="CE125" i="149"/>
  <c r="CC125" i="149"/>
  <c r="CB125" i="149"/>
  <c r="CA125" i="149"/>
  <c r="BZ125" i="149"/>
  <c r="BY125" i="149"/>
  <c r="BX125" i="149"/>
  <c r="BW125" i="149"/>
  <c r="BV125" i="149"/>
  <c r="BU125" i="149"/>
  <c r="BT125" i="149"/>
  <c r="BS125" i="149"/>
  <c r="BR125" i="149"/>
  <c r="BQ125" i="149"/>
  <c r="BP125" i="149"/>
  <c r="BO125" i="149"/>
  <c r="BN125" i="149"/>
  <c r="BM125" i="149"/>
  <c r="BL125" i="149"/>
  <c r="BK125" i="149"/>
  <c r="BJ125" i="149"/>
  <c r="BD125" i="149"/>
  <c r="AZ125" i="149"/>
  <c r="AU125" i="149"/>
  <c r="AO125" i="149"/>
  <c r="AJ125" i="149"/>
  <c r="AE125" i="149"/>
  <c r="CG124" i="149"/>
  <c r="CF124" i="149"/>
  <c r="CE124" i="149"/>
  <c r="CC124" i="149"/>
  <c r="CB124" i="149"/>
  <c r="CA124" i="149"/>
  <c r="BZ124" i="149"/>
  <c r="BY124" i="149"/>
  <c r="BX124" i="149"/>
  <c r="BW124" i="149"/>
  <c r="BV124" i="149"/>
  <c r="BU124" i="149"/>
  <c r="BT124" i="149"/>
  <c r="BS124" i="149"/>
  <c r="BR124" i="149"/>
  <c r="BQ124" i="149"/>
  <c r="BP124" i="149"/>
  <c r="BO124" i="149"/>
  <c r="BN124" i="149"/>
  <c r="BM124" i="149"/>
  <c r="BL124" i="149"/>
  <c r="BK124" i="149"/>
  <c r="BJ124" i="149"/>
  <c r="BD124" i="149"/>
  <c r="AZ124" i="149"/>
  <c r="AU124" i="149"/>
  <c r="AO124" i="149"/>
  <c r="AJ124" i="149"/>
  <c r="AE124" i="149"/>
  <c r="CG123" i="149"/>
  <c r="CF123" i="149"/>
  <c r="CE123" i="149"/>
  <c r="CC123" i="149"/>
  <c r="CB123" i="149"/>
  <c r="CA123" i="149"/>
  <c r="BZ123" i="149"/>
  <c r="BY123" i="149"/>
  <c r="BX123" i="149"/>
  <c r="BW123" i="149"/>
  <c r="BV123" i="149"/>
  <c r="BU123" i="149"/>
  <c r="BT123" i="149"/>
  <c r="BS123" i="149"/>
  <c r="BR123" i="149"/>
  <c r="BQ123" i="149"/>
  <c r="BP123" i="149"/>
  <c r="BO123" i="149"/>
  <c r="BN123" i="149"/>
  <c r="BM123" i="149"/>
  <c r="BL123" i="149"/>
  <c r="BK123" i="149"/>
  <c r="BJ123" i="149"/>
  <c r="BD123" i="149"/>
  <c r="AZ123" i="149"/>
  <c r="AU123" i="149"/>
  <c r="AO123" i="149"/>
  <c r="AJ123" i="149"/>
  <c r="AE123" i="149"/>
  <c r="CG122" i="149"/>
  <c r="CF122" i="149"/>
  <c r="CE122" i="149"/>
  <c r="CC122" i="149"/>
  <c r="CB122" i="149"/>
  <c r="CA122" i="149"/>
  <c r="BZ122" i="149"/>
  <c r="BY122" i="149"/>
  <c r="BX122" i="149"/>
  <c r="BW122" i="149"/>
  <c r="BV122" i="149"/>
  <c r="BU122" i="149"/>
  <c r="BT122" i="149"/>
  <c r="BS122" i="149"/>
  <c r="BR122" i="149"/>
  <c r="BQ122" i="149"/>
  <c r="BP122" i="149"/>
  <c r="BO122" i="149"/>
  <c r="BN122" i="149"/>
  <c r="BM122" i="149"/>
  <c r="BL122" i="149"/>
  <c r="BK122" i="149"/>
  <c r="BJ122" i="149"/>
  <c r="BD122" i="149"/>
  <c r="AZ122" i="149"/>
  <c r="AU122" i="149"/>
  <c r="AO122" i="149"/>
  <c r="AJ122" i="149"/>
  <c r="AE122" i="149"/>
  <c r="CG121" i="149"/>
  <c r="CF121" i="149"/>
  <c r="CE121" i="149"/>
  <c r="CC121" i="149"/>
  <c r="CB121" i="149"/>
  <c r="CA121" i="149"/>
  <c r="BZ121" i="149"/>
  <c r="BY121" i="149"/>
  <c r="BX121" i="149"/>
  <c r="BW121" i="149"/>
  <c r="BV121" i="149"/>
  <c r="BU121" i="149"/>
  <c r="BT121" i="149"/>
  <c r="BS121" i="149"/>
  <c r="BR121" i="149"/>
  <c r="BQ121" i="149"/>
  <c r="BP121" i="149"/>
  <c r="BO121" i="149"/>
  <c r="BN121" i="149"/>
  <c r="BM121" i="149"/>
  <c r="BL121" i="149"/>
  <c r="BK121" i="149"/>
  <c r="BJ121" i="149"/>
  <c r="BD121" i="149"/>
  <c r="AZ121" i="149"/>
  <c r="AU121" i="149"/>
  <c r="AO121" i="149"/>
  <c r="AJ121" i="149"/>
  <c r="AE121" i="149"/>
  <c r="CG120" i="149"/>
  <c r="CF120" i="149"/>
  <c r="CE120" i="149"/>
  <c r="CC120" i="149"/>
  <c r="CB120" i="149"/>
  <c r="CA120" i="149"/>
  <c r="BZ120" i="149"/>
  <c r="BY120" i="149"/>
  <c r="BX120" i="149"/>
  <c r="BW120" i="149"/>
  <c r="BV120" i="149"/>
  <c r="BU120" i="149"/>
  <c r="BT120" i="149"/>
  <c r="BS120" i="149"/>
  <c r="BR120" i="149"/>
  <c r="BQ120" i="149"/>
  <c r="BP120" i="149"/>
  <c r="BO120" i="149"/>
  <c r="BN120" i="149"/>
  <c r="BM120" i="149"/>
  <c r="BL120" i="149"/>
  <c r="BK120" i="149"/>
  <c r="BJ120" i="149"/>
  <c r="BD120" i="149"/>
  <c r="AZ120" i="149"/>
  <c r="AU120" i="149"/>
  <c r="AO120" i="149"/>
  <c r="AJ120" i="149"/>
  <c r="AE120" i="149"/>
  <c r="CC119" i="149"/>
  <c r="CB119" i="149"/>
  <c r="CA119" i="149"/>
  <c r="BZ119" i="149"/>
  <c r="BY119" i="149"/>
  <c r="BX119" i="149"/>
  <c r="BW119" i="149"/>
  <c r="BV119" i="149"/>
  <c r="BU119" i="149"/>
  <c r="BT119" i="149"/>
  <c r="BS119" i="149"/>
  <c r="BR119" i="149"/>
  <c r="BQ119" i="149"/>
  <c r="BP119" i="149"/>
  <c r="BO119" i="149"/>
  <c r="BN119" i="149"/>
  <c r="BM119" i="149"/>
  <c r="BL119" i="149"/>
  <c r="BK119" i="149"/>
  <c r="BJ119" i="149"/>
  <c r="BD119" i="149"/>
  <c r="AU119" i="149"/>
  <c r="AO119" i="149"/>
  <c r="AJ119" i="149"/>
  <c r="AE119" i="149"/>
  <c r="E119" i="149"/>
  <c r="AU116" i="149"/>
  <c r="U116" i="149"/>
  <c r="AU115" i="149"/>
  <c r="AU114" i="149"/>
  <c r="U114" i="149"/>
  <c r="AU113" i="149"/>
  <c r="U113" i="149"/>
  <c r="AU112" i="149"/>
  <c r="U112" i="149"/>
  <c r="AU111" i="149"/>
  <c r="U111" i="149"/>
  <c r="AU110" i="149"/>
  <c r="U110" i="149"/>
  <c r="AU109" i="149"/>
  <c r="U109" i="149"/>
  <c r="AU108" i="149"/>
  <c r="U108" i="149"/>
  <c r="AU107" i="149"/>
  <c r="U107" i="149"/>
  <c r="AU106" i="149"/>
  <c r="U106" i="149"/>
  <c r="AU105" i="149"/>
  <c r="U105" i="149"/>
  <c r="AU104" i="149"/>
  <c r="U104" i="149"/>
  <c r="AU103" i="149"/>
  <c r="U103" i="149"/>
  <c r="AU102" i="149"/>
  <c r="U102" i="149"/>
  <c r="AU101" i="149"/>
  <c r="U101" i="149"/>
  <c r="CC96" i="149"/>
  <c r="CB96" i="149"/>
  <c r="CA96" i="149"/>
  <c r="BZ96" i="149"/>
  <c r="BY96" i="149"/>
  <c r="BX96" i="149"/>
  <c r="BW96" i="149"/>
  <c r="BV96" i="149"/>
  <c r="BU96" i="149"/>
  <c r="BT96" i="149"/>
  <c r="BS96" i="149"/>
  <c r="BR96" i="149"/>
  <c r="BQ96" i="149"/>
  <c r="BP96" i="149"/>
  <c r="BO96" i="149"/>
  <c r="BN96" i="149"/>
  <c r="BM96" i="149"/>
  <c r="BL96" i="149"/>
  <c r="BK96" i="149"/>
  <c r="BJ96" i="149"/>
  <c r="BD96" i="149"/>
  <c r="CA95" i="149"/>
  <c r="BZ95" i="149"/>
  <c r="BY95" i="149"/>
  <c r="BX95" i="149"/>
  <c r="BW95" i="149"/>
  <c r="BV95" i="149"/>
  <c r="BU95" i="149"/>
  <c r="BT95" i="149"/>
  <c r="BS95" i="149"/>
  <c r="BR95" i="149"/>
  <c r="BQ95" i="149"/>
  <c r="BP95" i="149"/>
  <c r="BO95" i="149"/>
  <c r="BN95" i="149"/>
  <c r="BM95" i="149"/>
  <c r="BL95" i="149"/>
  <c r="BK95" i="149"/>
  <c r="BJ95" i="149"/>
  <c r="BD95" i="149"/>
  <c r="AU95" i="149"/>
  <c r="AO95" i="149"/>
  <c r="AJ95" i="149"/>
  <c r="AE95" i="149"/>
  <c r="B95" i="149"/>
  <c r="CC94" i="149"/>
  <c r="CB94" i="149"/>
  <c r="CA94" i="149"/>
  <c r="BZ94" i="149"/>
  <c r="BY94" i="149"/>
  <c r="BX94" i="149"/>
  <c r="BW94" i="149"/>
  <c r="BV94" i="149"/>
  <c r="BU94" i="149"/>
  <c r="BT94" i="149"/>
  <c r="BS94" i="149"/>
  <c r="BR94" i="149"/>
  <c r="BQ94" i="149"/>
  <c r="BP94" i="149"/>
  <c r="BO94" i="149"/>
  <c r="BN94" i="149"/>
  <c r="BM94" i="149"/>
  <c r="BL94" i="149"/>
  <c r="BK94" i="149"/>
  <c r="BJ94" i="149"/>
  <c r="BD94" i="149"/>
  <c r="CG93" i="149"/>
  <c r="CF93" i="149"/>
  <c r="CE93" i="149"/>
  <c r="CC93" i="149"/>
  <c r="CB93" i="149"/>
  <c r="CA93" i="149"/>
  <c r="BZ93" i="149"/>
  <c r="BY93" i="149"/>
  <c r="BX93" i="149"/>
  <c r="BW93" i="149"/>
  <c r="BV93" i="149"/>
  <c r="BU93" i="149"/>
  <c r="BT93" i="149"/>
  <c r="BS93" i="149"/>
  <c r="BR93" i="149"/>
  <c r="BQ93" i="149"/>
  <c r="BP93" i="149"/>
  <c r="BO93" i="149"/>
  <c r="BN93" i="149"/>
  <c r="BM93" i="149"/>
  <c r="BL93" i="149"/>
  <c r="BK93" i="149"/>
  <c r="BJ93" i="149"/>
  <c r="BD93" i="149"/>
  <c r="AZ93" i="149"/>
  <c r="AU93" i="149"/>
  <c r="AO93" i="149"/>
  <c r="AJ93" i="149"/>
  <c r="AE93" i="149"/>
  <c r="CG92" i="149"/>
  <c r="CF92" i="149"/>
  <c r="CE92" i="149"/>
  <c r="CC92" i="149"/>
  <c r="CB92" i="149"/>
  <c r="CA92" i="149"/>
  <c r="BZ92" i="149"/>
  <c r="BY92" i="149"/>
  <c r="BX92" i="149"/>
  <c r="BW92" i="149"/>
  <c r="BV92" i="149"/>
  <c r="BU92" i="149"/>
  <c r="BT92" i="149"/>
  <c r="BS92" i="149"/>
  <c r="BR92" i="149"/>
  <c r="BQ92" i="149"/>
  <c r="BP92" i="149"/>
  <c r="BO92" i="149"/>
  <c r="BN92" i="149"/>
  <c r="BM92" i="149"/>
  <c r="BL92" i="149"/>
  <c r="BK92" i="149"/>
  <c r="BJ92" i="149"/>
  <c r="BD92" i="149"/>
  <c r="AZ92" i="149"/>
  <c r="AU92" i="149"/>
  <c r="AO92" i="149"/>
  <c r="AJ92" i="149"/>
  <c r="AE92" i="149"/>
  <c r="CG91" i="149"/>
  <c r="CF91" i="149"/>
  <c r="CE91" i="149"/>
  <c r="CC91" i="149"/>
  <c r="CB91" i="149"/>
  <c r="CA91" i="149"/>
  <c r="BZ91" i="149"/>
  <c r="BY91" i="149"/>
  <c r="BX91" i="149"/>
  <c r="BW91" i="149"/>
  <c r="BV91" i="149"/>
  <c r="BU91" i="149"/>
  <c r="BT91" i="149"/>
  <c r="BS91" i="149"/>
  <c r="BR91" i="149"/>
  <c r="BQ91" i="149"/>
  <c r="BP91" i="149"/>
  <c r="BO91" i="149"/>
  <c r="BN91" i="149"/>
  <c r="BM91" i="149"/>
  <c r="BL91" i="149"/>
  <c r="BK91" i="149"/>
  <c r="BJ91" i="149"/>
  <c r="BD91" i="149"/>
  <c r="AZ91" i="149"/>
  <c r="AU91" i="149"/>
  <c r="AO91" i="149"/>
  <c r="AJ91" i="149"/>
  <c r="AE91" i="149"/>
  <c r="CG90" i="149"/>
  <c r="CF90" i="149"/>
  <c r="CE90" i="149"/>
  <c r="CC90" i="149"/>
  <c r="CB90" i="149"/>
  <c r="CA90" i="149"/>
  <c r="BZ90" i="149"/>
  <c r="BY90" i="149"/>
  <c r="BX90" i="149"/>
  <c r="BW90" i="149"/>
  <c r="BV90" i="149"/>
  <c r="BU90" i="149"/>
  <c r="BT90" i="149"/>
  <c r="BS90" i="149"/>
  <c r="BR90" i="149"/>
  <c r="BQ90" i="149"/>
  <c r="BP90" i="149"/>
  <c r="BO90" i="149"/>
  <c r="BN90" i="149"/>
  <c r="BM90" i="149"/>
  <c r="BL90" i="149"/>
  <c r="BK90" i="149"/>
  <c r="BJ90" i="149"/>
  <c r="BD90" i="149"/>
  <c r="AZ90" i="149"/>
  <c r="AU90" i="149"/>
  <c r="AO90" i="149"/>
  <c r="AJ90" i="149"/>
  <c r="AE90" i="149"/>
  <c r="CG89" i="149"/>
  <c r="CF89" i="149"/>
  <c r="CE89" i="149"/>
  <c r="CC89" i="149"/>
  <c r="CB89" i="149"/>
  <c r="CA89" i="149"/>
  <c r="BZ89" i="149"/>
  <c r="BY89" i="149"/>
  <c r="BX89" i="149"/>
  <c r="BW89" i="149"/>
  <c r="BV89" i="149"/>
  <c r="BU89" i="149"/>
  <c r="BT89" i="149"/>
  <c r="BS89" i="149"/>
  <c r="BR89" i="149"/>
  <c r="BQ89" i="149"/>
  <c r="BP89" i="149"/>
  <c r="BO89" i="149"/>
  <c r="BN89" i="149"/>
  <c r="BM89" i="149"/>
  <c r="BL89" i="149"/>
  <c r="BK89" i="149"/>
  <c r="BJ89" i="149"/>
  <c r="BD89" i="149"/>
  <c r="AZ89" i="149"/>
  <c r="AU89" i="149"/>
  <c r="AO89" i="149"/>
  <c r="AJ89" i="149"/>
  <c r="AE89" i="149"/>
  <c r="CG88" i="149"/>
  <c r="CF88" i="149"/>
  <c r="CE88" i="149"/>
  <c r="CC88" i="149"/>
  <c r="CB88" i="149"/>
  <c r="CA88" i="149"/>
  <c r="BZ88" i="149"/>
  <c r="BY88" i="149"/>
  <c r="BX88" i="149"/>
  <c r="BW88" i="149"/>
  <c r="BV88" i="149"/>
  <c r="BU88" i="149"/>
  <c r="BT88" i="149"/>
  <c r="BS88" i="149"/>
  <c r="BR88" i="149"/>
  <c r="BQ88" i="149"/>
  <c r="BP88" i="149"/>
  <c r="BO88" i="149"/>
  <c r="BN88" i="149"/>
  <c r="BM88" i="149"/>
  <c r="BL88" i="149"/>
  <c r="BK88" i="149"/>
  <c r="BJ88" i="149"/>
  <c r="BD88" i="149"/>
  <c r="AZ88" i="149"/>
  <c r="AU88" i="149"/>
  <c r="AO88" i="149"/>
  <c r="AJ88" i="149"/>
  <c r="AE88" i="149"/>
  <c r="CG87" i="149"/>
  <c r="CF87" i="149"/>
  <c r="CE87" i="149"/>
  <c r="CC87" i="149"/>
  <c r="CB87" i="149"/>
  <c r="CA87" i="149"/>
  <c r="BZ87" i="149"/>
  <c r="BY87" i="149"/>
  <c r="BX87" i="149"/>
  <c r="BW87" i="149"/>
  <c r="BV87" i="149"/>
  <c r="BU87" i="149"/>
  <c r="BT87" i="149"/>
  <c r="BS87" i="149"/>
  <c r="BR87" i="149"/>
  <c r="BQ87" i="149"/>
  <c r="BP87" i="149"/>
  <c r="BO87" i="149"/>
  <c r="BN87" i="149"/>
  <c r="BM87" i="149"/>
  <c r="BL87" i="149"/>
  <c r="BK87" i="149"/>
  <c r="BJ87" i="149"/>
  <c r="BD87" i="149"/>
  <c r="AZ87" i="149"/>
  <c r="AU87" i="149"/>
  <c r="AO87" i="149"/>
  <c r="AJ87" i="149"/>
  <c r="AE87" i="149"/>
  <c r="CG86" i="149"/>
  <c r="CF86" i="149"/>
  <c r="CE86" i="149"/>
  <c r="CC86" i="149"/>
  <c r="CB86" i="149"/>
  <c r="CA86" i="149"/>
  <c r="BZ86" i="149"/>
  <c r="BY86" i="149"/>
  <c r="BX86" i="149"/>
  <c r="BW86" i="149"/>
  <c r="BV86" i="149"/>
  <c r="BU86" i="149"/>
  <c r="BT86" i="149"/>
  <c r="BS86" i="149"/>
  <c r="BR86" i="149"/>
  <c r="BQ86" i="149"/>
  <c r="BP86" i="149"/>
  <c r="BO86" i="149"/>
  <c r="BN86" i="149"/>
  <c r="BM86" i="149"/>
  <c r="BL86" i="149"/>
  <c r="BK86" i="149"/>
  <c r="BJ86" i="149"/>
  <c r="BD86" i="149"/>
  <c r="AZ86" i="149"/>
  <c r="AU86" i="149"/>
  <c r="AO86" i="149"/>
  <c r="AJ86" i="149"/>
  <c r="AE86" i="149"/>
  <c r="CG85" i="149"/>
  <c r="CF85" i="149"/>
  <c r="CE85" i="149"/>
  <c r="CC85" i="149"/>
  <c r="CB85" i="149"/>
  <c r="CA85" i="149"/>
  <c r="BZ85" i="149"/>
  <c r="BY85" i="149"/>
  <c r="BX85" i="149"/>
  <c r="BW85" i="149"/>
  <c r="BV85" i="149"/>
  <c r="BU85" i="149"/>
  <c r="BT85" i="149"/>
  <c r="BS85" i="149"/>
  <c r="BR85" i="149"/>
  <c r="BQ85" i="149"/>
  <c r="BP85" i="149"/>
  <c r="BO85" i="149"/>
  <c r="BN85" i="149"/>
  <c r="BM85" i="149"/>
  <c r="BL85" i="149"/>
  <c r="BK85" i="149"/>
  <c r="BJ85" i="149"/>
  <c r="BD85" i="149"/>
  <c r="AZ85" i="149"/>
  <c r="AU85" i="149"/>
  <c r="AO85" i="149"/>
  <c r="AJ85" i="149"/>
  <c r="AE85" i="149"/>
  <c r="CG84" i="149"/>
  <c r="CF84" i="149"/>
  <c r="CE84" i="149"/>
  <c r="CC84" i="149"/>
  <c r="CB84" i="149"/>
  <c r="CA84" i="149"/>
  <c r="BZ84" i="149"/>
  <c r="BY84" i="149"/>
  <c r="BX84" i="149"/>
  <c r="BW84" i="149"/>
  <c r="BV84" i="149"/>
  <c r="BU84" i="149"/>
  <c r="BT84" i="149"/>
  <c r="BS84" i="149"/>
  <c r="BR84" i="149"/>
  <c r="BQ84" i="149"/>
  <c r="BP84" i="149"/>
  <c r="BO84" i="149"/>
  <c r="BN84" i="149"/>
  <c r="BM84" i="149"/>
  <c r="BL84" i="149"/>
  <c r="BK84" i="149"/>
  <c r="BJ84" i="149"/>
  <c r="BD84" i="149"/>
  <c r="AZ84" i="149"/>
  <c r="AU84" i="149"/>
  <c r="AO84" i="149"/>
  <c r="AJ84" i="149"/>
  <c r="AE84" i="149"/>
  <c r="CG83" i="149"/>
  <c r="CF83" i="149"/>
  <c r="CE83" i="149"/>
  <c r="CC83" i="149"/>
  <c r="CB83" i="149"/>
  <c r="CA83" i="149"/>
  <c r="BZ83" i="149"/>
  <c r="BY83" i="149"/>
  <c r="BX83" i="149"/>
  <c r="BW83" i="149"/>
  <c r="BV83" i="149"/>
  <c r="BU83" i="149"/>
  <c r="BT83" i="149"/>
  <c r="BS83" i="149"/>
  <c r="BR83" i="149"/>
  <c r="BQ83" i="149"/>
  <c r="BP83" i="149"/>
  <c r="BO83" i="149"/>
  <c r="BN83" i="149"/>
  <c r="BM83" i="149"/>
  <c r="BL83" i="149"/>
  <c r="BK83" i="149"/>
  <c r="BJ83" i="149"/>
  <c r="BD83" i="149"/>
  <c r="AZ83" i="149"/>
  <c r="AU83" i="149"/>
  <c r="AO83" i="149"/>
  <c r="AJ83" i="149"/>
  <c r="AE83" i="149"/>
  <c r="CG82" i="149"/>
  <c r="CF82" i="149"/>
  <c r="CE82" i="149"/>
  <c r="CC82" i="149"/>
  <c r="CB82" i="149"/>
  <c r="CA82" i="149"/>
  <c r="BZ82" i="149"/>
  <c r="BY82" i="149"/>
  <c r="BX82" i="149"/>
  <c r="BW82" i="149"/>
  <c r="BV82" i="149"/>
  <c r="BU82" i="149"/>
  <c r="BT82" i="149"/>
  <c r="BS82" i="149"/>
  <c r="BR82" i="149"/>
  <c r="BQ82" i="149"/>
  <c r="BP82" i="149"/>
  <c r="BO82" i="149"/>
  <c r="BN82" i="149"/>
  <c r="BM82" i="149"/>
  <c r="BL82" i="149"/>
  <c r="BK82" i="149"/>
  <c r="BJ82" i="149"/>
  <c r="BD82" i="149"/>
  <c r="AZ82" i="149"/>
  <c r="AU82" i="149"/>
  <c r="AO82" i="149"/>
  <c r="AJ82" i="149"/>
  <c r="AE82" i="149"/>
  <c r="CG81" i="149"/>
  <c r="CF81" i="149"/>
  <c r="CE81" i="149"/>
  <c r="CC81" i="149"/>
  <c r="CB81" i="149"/>
  <c r="CA81" i="149"/>
  <c r="BZ81" i="149"/>
  <c r="BY81" i="149"/>
  <c r="BX81" i="149"/>
  <c r="BW81" i="149"/>
  <c r="BV81" i="149"/>
  <c r="BU81" i="149"/>
  <c r="BT81" i="149"/>
  <c r="BS81" i="149"/>
  <c r="BR81" i="149"/>
  <c r="BQ81" i="149"/>
  <c r="BP81" i="149"/>
  <c r="BO81" i="149"/>
  <c r="BN81" i="149"/>
  <c r="BM81" i="149"/>
  <c r="BL81" i="149"/>
  <c r="BK81" i="149"/>
  <c r="BJ81" i="149"/>
  <c r="BD81" i="149"/>
  <c r="AZ81" i="149"/>
  <c r="AU81" i="149"/>
  <c r="AO81" i="149"/>
  <c r="AJ81" i="149"/>
  <c r="AE81" i="149"/>
  <c r="CG80" i="149"/>
  <c r="CF80" i="149"/>
  <c r="CE80" i="149"/>
  <c r="CC80" i="149"/>
  <c r="CB80" i="149"/>
  <c r="CA80" i="149"/>
  <c r="BZ80" i="149"/>
  <c r="BY80" i="149"/>
  <c r="BX80" i="149"/>
  <c r="BW80" i="149"/>
  <c r="BV80" i="149"/>
  <c r="BU80" i="149"/>
  <c r="BT80" i="149"/>
  <c r="BS80" i="149"/>
  <c r="BR80" i="149"/>
  <c r="BQ80" i="149"/>
  <c r="BP80" i="149"/>
  <c r="BO80" i="149"/>
  <c r="BN80" i="149"/>
  <c r="BM80" i="149"/>
  <c r="BL80" i="149"/>
  <c r="BK80" i="149"/>
  <c r="BJ80" i="149"/>
  <c r="BD80" i="149"/>
  <c r="AZ80" i="149"/>
  <c r="AU80" i="149"/>
  <c r="AO80" i="149"/>
  <c r="AJ80" i="149"/>
  <c r="AE80" i="149"/>
  <c r="CG79" i="149"/>
  <c r="CF79" i="149"/>
  <c r="CE79" i="149"/>
  <c r="CC79" i="149"/>
  <c r="CB79" i="149"/>
  <c r="CA79" i="149"/>
  <c r="BZ79" i="149"/>
  <c r="BY79" i="149"/>
  <c r="BX79" i="149"/>
  <c r="BW79" i="149"/>
  <c r="BV79" i="149"/>
  <c r="BU79" i="149"/>
  <c r="BT79" i="149"/>
  <c r="BS79" i="149"/>
  <c r="BR79" i="149"/>
  <c r="BQ79" i="149"/>
  <c r="BP79" i="149"/>
  <c r="BO79" i="149"/>
  <c r="BN79" i="149"/>
  <c r="BM79" i="149"/>
  <c r="BL79" i="149"/>
  <c r="BK79" i="149"/>
  <c r="BJ79" i="149"/>
  <c r="BD79" i="149"/>
  <c r="AZ79" i="149"/>
  <c r="AU79" i="149"/>
  <c r="AO79" i="149"/>
  <c r="AJ79" i="149"/>
  <c r="AE79" i="149"/>
  <c r="CG78" i="149"/>
  <c r="CF78" i="149"/>
  <c r="CE78" i="149"/>
  <c r="CC78" i="149"/>
  <c r="CB78" i="149"/>
  <c r="CA78" i="149"/>
  <c r="BZ78" i="149"/>
  <c r="BY78" i="149"/>
  <c r="BX78" i="149"/>
  <c r="BW78" i="149"/>
  <c r="BV78" i="149"/>
  <c r="BU78" i="149"/>
  <c r="BT78" i="149"/>
  <c r="BS78" i="149"/>
  <c r="BR78" i="149"/>
  <c r="BQ78" i="149"/>
  <c r="BP78" i="149"/>
  <c r="BO78" i="149"/>
  <c r="BN78" i="149"/>
  <c r="BM78" i="149"/>
  <c r="BL78" i="149"/>
  <c r="BK78" i="149"/>
  <c r="BJ78" i="149"/>
  <c r="BD78" i="149"/>
  <c r="AZ78" i="149"/>
  <c r="AU78" i="149"/>
  <c r="AO78" i="149"/>
  <c r="AJ78" i="149"/>
  <c r="AE78" i="149"/>
  <c r="CG77" i="149"/>
  <c r="CF77" i="149"/>
  <c r="CE77" i="149"/>
  <c r="CC77" i="149"/>
  <c r="CB77" i="149"/>
  <c r="CA77" i="149"/>
  <c r="BZ77" i="149"/>
  <c r="BY77" i="149"/>
  <c r="BX77" i="149"/>
  <c r="BW77" i="149"/>
  <c r="BV77" i="149"/>
  <c r="BU77" i="149"/>
  <c r="BT77" i="149"/>
  <c r="BS77" i="149"/>
  <c r="BR77" i="149"/>
  <c r="BQ77" i="149"/>
  <c r="BP77" i="149"/>
  <c r="BO77" i="149"/>
  <c r="BN77" i="149"/>
  <c r="BM77" i="149"/>
  <c r="BL77" i="149"/>
  <c r="BK77" i="149"/>
  <c r="BJ77" i="149"/>
  <c r="BD77" i="149"/>
  <c r="AZ77" i="149"/>
  <c r="AU77" i="149"/>
  <c r="AO77" i="149"/>
  <c r="AJ77" i="149"/>
  <c r="AE77" i="149"/>
  <c r="CG76" i="149"/>
  <c r="CF76" i="149"/>
  <c r="CE76" i="149"/>
  <c r="CC76" i="149"/>
  <c r="CB76" i="149"/>
  <c r="CA76" i="149"/>
  <c r="BZ76" i="149"/>
  <c r="BY76" i="149"/>
  <c r="BX76" i="149"/>
  <c r="BW76" i="149"/>
  <c r="BV76" i="149"/>
  <c r="BU76" i="149"/>
  <c r="BT76" i="149"/>
  <c r="BS76" i="149"/>
  <c r="BR76" i="149"/>
  <c r="BQ76" i="149"/>
  <c r="BP76" i="149"/>
  <c r="BO76" i="149"/>
  <c r="BN76" i="149"/>
  <c r="BM76" i="149"/>
  <c r="BL76" i="149"/>
  <c r="BK76" i="149"/>
  <c r="BJ76" i="149"/>
  <c r="BD76" i="149"/>
  <c r="AZ76" i="149"/>
  <c r="AU76" i="149"/>
  <c r="AO76" i="149"/>
  <c r="AJ76" i="149"/>
  <c r="AE76" i="149"/>
  <c r="CG75" i="149"/>
  <c r="CF75" i="149"/>
  <c r="CE75" i="149"/>
  <c r="CC75" i="149"/>
  <c r="CB75" i="149"/>
  <c r="CA75" i="149"/>
  <c r="BZ75" i="149"/>
  <c r="BY75" i="149"/>
  <c r="BX75" i="149"/>
  <c r="BW75" i="149"/>
  <c r="BV75" i="149"/>
  <c r="BU75" i="149"/>
  <c r="BT75" i="149"/>
  <c r="BS75" i="149"/>
  <c r="BR75" i="149"/>
  <c r="BQ75" i="149"/>
  <c r="BP75" i="149"/>
  <c r="BO75" i="149"/>
  <c r="BN75" i="149"/>
  <c r="BM75" i="149"/>
  <c r="BL75" i="149"/>
  <c r="BK75" i="149"/>
  <c r="BJ75" i="149"/>
  <c r="BD75" i="149"/>
  <c r="AZ75" i="149"/>
  <c r="AU75" i="149"/>
  <c r="AO75" i="149"/>
  <c r="AJ75" i="149"/>
  <c r="AE75" i="149"/>
  <c r="CG74" i="149"/>
  <c r="CF74" i="149"/>
  <c r="CE74" i="149"/>
  <c r="CC74" i="149"/>
  <c r="CB74" i="149"/>
  <c r="CA74" i="149"/>
  <c r="BZ74" i="149"/>
  <c r="BY74" i="149"/>
  <c r="BX74" i="149"/>
  <c r="BW74" i="149"/>
  <c r="BV74" i="149"/>
  <c r="BU74" i="149"/>
  <c r="BT74" i="149"/>
  <c r="BS74" i="149"/>
  <c r="BR74" i="149"/>
  <c r="BQ74" i="149"/>
  <c r="BP74" i="149"/>
  <c r="BO74" i="149"/>
  <c r="BN74" i="149"/>
  <c r="BM74" i="149"/>
  <c r="BL74" i="149"/>
  <c r="BK74" i="149"/>
  <c r="BJ74" i="149"/>
  <c r="BD74" i="149"/>
  <c r="AZ74" i="149"/>
  <c r="AU74" i="149"/>
  <c r="AO74" i="149"/>
  <c r="AJ74" i="149"/>
  <c r="AE74" i="149"/>
  <c r="CG73" i="149"/>
  <c r="CF73" i="149"/>
  <c r="CE73" i="149"/>
  <c r="CC73" i="149"/>
  <c r="CB73" i="149"/>
  <c r="CA73" i="149"/>
  <c r="BZ73" i="149"/>
  <c r="BY73" i="149"/>
  <c r="BX73" i="149"/>
  <c r="BW73" i="149"/>
  <c r="BV73" i="149"/>
  <c r="BU73" i="149"/>
  <c r="BT73" i="149"/>
  <c r="BS73" i="149"/>
  <c r="BR73" i="149"/>
  <c r="BQ73" i="149"/>
  <c r="BP73" i="149"/>
  <c r="BO73" i="149"/>
  <c r="BN73" i="149"/>
  <c r="BM73" i="149"/>
  <c r="BL73" i="149"/>
  <c r="BK73" i="149"/>
  <c r="BJ73" i="149"/>
  <c r="BD73" i="149"/>
  <c r="AZ73" i="149"/>
  <c r="AU73" i="149"/>
  <c r="AO73" i="149"/>
  <c r="AJ73" i="149"/>
  <c r="AE73" i="149"/>
  <c r="CG72" i="149"/>
  <c r="CF72" i="149"/>
  <c r="CE72" i="149"/>
  <c r="CC72" i="149"/>
  <c r="CB72" i="149"/>
  <c r="CA72" i="149"/>
  <c r="BZ72" i="149"/>
  <c r="BY72" i="149"/>
  <c r="BX72" i="149"/>
  <c r="BW72" i="149"/>
  <c r="BV72" i="149"/>
  <c r="BU72" i="149"/>
  <c r="BT72" i="149"/>
  <c r="BS72" i="149"/>
  <c r="BR72" i="149"/>
  <c r="BQ72" i="149"/>
  <c r="BP72" i="149"/>
  <c r="BO72" i="149"/>
  <c r="BN72" i="149"/>
  <c r="BM72" i="149"/>
  <c r="BL72" i="149"/>
  <c r="BK72" i="149"/>
  <c r="BJ72" i="149"/>
  <c r="BD72" i="149"/>
  <c r="AZ72" i="149"/>
  <c r="AU72" i="149"/>
  <c r="AO72" i="149"/>
  <c r="AJ72" i="149"/>
  <c r="AE72" i="149"/>
  <c r="CG71" i="149"/>
  <c r="CF71" i="149"/>
  <c r="CE71" i="149"/>
  <c r="CC71" i="149"/>
  <c r="CB71" i="149"/>
  <c r="CA71" i="149"/>
  <c r="BZ71" i="149"/>
  <c r="BY71" i="149"/>
  <c r="BX71" i="149"/>
  <c r="BW71" i="149"/>
  <c r="BV71" i="149"/>
  <c r="BU71" i="149"/>
  <c r="BT71" i="149"/>
  <c r="BS71" i="149"/>
  <c r="BR71" i="149"/>
  <c r="BQ71" i="149"/>
  <c r="BP71" i="149"/>
  <c r="BO71" i="149"/>
  <c r="BN71" i="149"/>
  <c r="BM71" i="149"/>
  <c r="BL71" i="149"/>
  <c r="BK71" i="149"/>
  <c r="BJ71" i="149"/>
  <c r="BD71" i="149"/>
  <c r="AZ71" i="149"/>
  <c r="AU71" i="149"/>
  <c r="AO71" i="149"/>
  <c r="AJ71" i="149"/>
  <c r="AE71" i="149"/>
  <c r="CG70" i="149"/>
  <c r="CF70" i="149"/>
  <c r="CE70" i="149"/>
  <c r="CC70" i="149"/>
  <c r="CB70" i="149"/>
  <c r="CA70" i="149"/>
  <c r="BZ70" i="149"/>
  <c r="BY70" i="149"/>
  <c r="BX70" i="149"/>
  <c r="BW70" i="149"/>
  <c r="BV70" i="149"/>
  <c r="BU70" i="149"/>
  <c r="BT70" i="149"/>
  <c r="BS70" i="149"/>
  <c r="BR70" i="149"/>
  <c r="BQ70" i="149"/>
  <c r="BP70" i="149"/>
  <c r="BO70" i="149"/>
  <c r="BN70" i="149"/>
  <c r="BM70" i="149"/>
  <c r="BL70" i="149"/>
  <c r="BK70" i="149"/>
  <c r="BJ70" i="149"/>
  <c r="BD70" i="149"/>
  <c r="AZ70" i="149"/>
  <c r="AU70" i="149"/>
  <c r="AO70" i="149"/>
  <c r="AJ70" i="149"/>
  <c r="AE70" i="149"/>
  <c r="CG69" i="149"/>
  <c r="CF69" i="149"/>
  <c r="CE69" i="149"/>
  <c r="CC69" i="149"/>
  <c r="CB69" i="149"/>
  <c r="CA69" i="149"/>
  <c r="BZ69" i="149"/>
  <c r="BY69" i="149"/>
  <c r="BX69" i="149"/>
  <c r="BW69" i="149"/>
  <c r="BV69" i="149"/>
  <c r="BU69" i="149"/>
  <c r="BT69" i="149"/>
  <c r="BS69" i="149"/>
  <c r="BR69" i="149"/>
  <c r="BQ69" i="149"/>
  <c r="BP69" i="149"/>
  <c r="BO69" i="149"/>
  <c r="BN69" i="149"/>
  <c r="BM69" i="149"/>
  <c r="BL69" i="149"/>
  <c r="BK69" i="149"/>
  <c r="BJ69" i="149"/>
  <c r="BD69" i="149"/>
  <c r="AZ69" i="149"/>
  <c r="AU69" i="149"/>
  <c r="AO69" i="149"/>
  <c r="AJ69" i="149"/>
  <c r="AE69" i="149"/>
  <c r="CG68" i="149"/>
  <c r="CF68" i="149"/>
  <c r="CE68" i="149"/>
  <c r="CC68" i="149"/>
  <c r="CB68" i="149"/>
  <c r="CA68" i="149"/>
  <c r="BZ68" i="149"/>
  <c r="BY68" i="149"/>
  <c r="BX68" i="149"/>
  <c r="BW68" i="149"/>
  <c r="BV68" i="149"/>
  <c r="BU68" i="149"/>
  <c r="BT68" i="149"/>
  <c r="BS68" i="149"/>
  <c r="BR68" i="149"/>
  <c r="BQ68" i="149"/>
  <c r="BP68" i="149"/>
  <c r="BO68" i="149"/>
  <c r="BN68" i="149"/>
  <c r="BM68" i="149"/>
  <c r="BL68" i="149"/>
  <c r="BK68" i="149"/>
  <c r="BJ68" i="149"/>
  <c r="BD68" i="149"/>
  <c r="AZ68" i="149"/>
  <c r="AU68" i="149"/>
  <c r="AO68" i="149"/>
  <c r="AJ68" i="149"/>
  <c r="AE68" i="149"/>
  <c r="CG67" i="149"/>
  <c r="CF67" i="149"/>
  <c r="CE67" i="149"/>
  <c r="CC67" i="149"/>
  <c r="CB67" i="149"/>
  <c r="CA67" i="149"/>
  <c r="BZ67" i="149"/>
  <c r="BY67" i="149"/>
  <c r="BX67" i="149"/>
  <c r="BW67" i="149"/>
  <c r="BV67" i="149"/>
  <c r="BU67" i="149"/>
  <c r="BT67" i="149"/>
  <c r="BS67" i="149"/>
  <c r="BR67" i="149"/>
  <c r="BQ67" i="149"/>
  <c r="BP67" i="149"/>
  <c r="BO67" i="149"/>
  <c r="BN67" i="149"/>
  <c r="BM67" i="149"/>
  <c r="BL67" i="149"/>
  <c r="BK67" i="149"/>
  <c r="BJ67" i="149"/>
  <c r="BD67" i="149"/>
  <c r="AZ67" i="149"/>
  <c r="AU67" i="149"/>
  <c r="AO67" i="149"/>
  <c r="AJ67" i="149"/>
  <c r="AE67" i="149"/>
  <c r="CG66" i="149"/>
  <c r="CF66" i="149"/>
  <c r="CE66" i="149"/>
  <c r="CC66" i="149"/>
  <c r="CB66" i="149"/>
  <c r="CA66" i="149"/>
  <c r="BZ66" i="149"/>
  <c r="BY66" i="149"/>
  <c r="BX66" i="149"/>
  <c r="BW66" i="149"/>
  <c r="BV66" i="149"/>
  <c r="BU66" i="149"/>
  <c r="BT66" i="149"/>
  <c r="BS66" i="149"/>
  <c r="BR66" i="149"/>
  <c r="BQ66" i="149"/>
  <c r="BP66" i="149"/>
  <c r="BO66" i="149"/>
  <c r="BN66" i="149"/>
  <c r="BM66" i="149"/>
  <c r="BL66" i="149"/>
  <c r="BK66" i="149"/>
  <c r="BJ66" i="149"/>
  <c r="BD66" i="149"/>
  <c r="AZ66" i="149"/>
  <c r="AU66" i="149"/>
  <c r="AO66" i="149"/>
  <c r="AJ66" i="149"/>
  <c r="AE66" i="149"/>
  <c r="CG65" i="149"/>
  <c r="CF65" i="149"/>
  <c r="CE65" i="149"/>
  <c r="CC65" i="149"/>
  <c r="CB65" i="149"/>
  <c r="CA65" i="149"/>
  <c r="BZ65" i="149"/>
  <c r="BY65" i="149"/>
  <c r="BX65" i="149"/>
  <c r="BW65" i="149"/>
  <c r="BV65" i="149"/>
  <c r="BU65" i="149"/>
  <c r="BT65" i="149"/>
  <c r="BS65" i="149"/>
  <c r="BR65" i="149"/>
  <c r="BQ65" i="149"/>
  <c r="BP65" i="149"/>
  <c r="BO65" i="149"/>
  <c r="BN65" i="149"/>
  <c r="BM65" i="149"/>
  <c r="BL65" i="149"/>
  <c r="BK65" i="149"/>
  <c r="BJ65" i="149"/>
  <c r="BD65" i="149"/>
  <c r="AZ65" i="149"/>
  <c r="AU65" i="149"/>
  <c r="AO65" i="149"/>
  <c r="AJ65" i="149"/>
  <c r="AE65" i="149"/>
  <c r="CG64" i="149"/>
  <c r="CF64" i="149"/>
  <c r="CE64" i="149"/>
  <c r="CC64" i="149"/>
  <c r="CB64" i="149"/>
  <c r="CA64" i="149"/>
  <c r="BZ64" i="149"/>
  <c r="BY64" i="149"/>
  <c r="BX64" i="149"/>
  <c r="BW64" i="149"/>
  <c r="BV64" i="149"/>
  <c r="BU64" i="149"/>
  <c r="BT64" i="149"/>
  <c r="BS64" i="149"/>
  <c r="BR64" i="149"/>
  <c r="BQ64" i="149"/>
  <c r="BP64" i="149"/>
  <c r="BO64" i="149"/>
  <c r="BN64" i="149"/>
  <c r="BM64" i="149"/>
  <c r="BL64" i="149"/>
  <c r="BK64" i="149"/>
  <c r="BJ64" i="149"/>
  <c r="BD64" i="149"/>
  <c r="AZ64" i="149"/>
  <c r="AU64" i="149"/>
  <c r="AO64" i="149"/>
  <c r="AJ64" i="149"/>
  <c r="AE64" i="149"/>
  <c r="CC63" i="149"/>
  <c r="CB63" i="149"/>
  <c r="CA63" i="149"/>
  <c r="BZ63" i="149"/>
  <c r="BY63" i="149"/>
  <c r="BX63" i="149"/>
  <c r="BW63" i="149"/>
  <c r="BV63" i="149"/>
  <c r="BU63" i="149"/>
  <c r="BT63" i="149"/>
  <c r="BS63" i="149"/>
  <c r="BR63" i="149"/>
  <c r="BQ63" i="149"/>
  <c r="BP63" i="149"/>
  <c r="BO63" i="149"/>
  <c r="BN63" i="149"/>
  <c r="BM63" i="149"/>
  <c r="BL63" i="149"/>
  <c r="BK63" i="149"/>
  <c r="BJ63" i="149"/>
  <c r="BD63" i="149"/>
  <c r="AU63" i="149"/>
  <c r="AO63" i="149"/>
  <c r="AJ63" i="149"/>
  <c r="AE63" i="149"/>
  <c r="E63" i="149"/>
  <c r="AU60" i="149"/>
  <c r="U60" i="149"/>
  <c r="AU59" i="149"/>
  <c r="AU58" i="149"/>
  <c r="U58" i="149"/>
  <c r="AU57" i="149"/>
  <c r="U57" i="149"/>
  <c r="AU56" i="149"/>
  <c r="U56" i="149"/>
  <c r="AU55" i="149"/>
  <c r="U55" i="149"/>
  <c r="AU54" i="149"/>
  <c r="U54" i="149"/>
  <c r="AU53" i="149"/>
  <c r="U53" i="149"/>
  <c r="AU52" i="149"/>
  <c r="U52" i="149"/>
  <c r="AU51" i="149"/>
  <c r="U51" i="149"/>
  <c r="AU50" i="149"/>
  <c r="U50" i="149"/>
  <c r="AU49" i="149"/>
  <c r="U49" i="149"/>
  <c r="AU48" i="149"/>
  <c r="U48" i="149"/>
  <c r="AU47" i="149"/>
  <c r="U47" i="149"/>
  <c r="AU46" i="149"/>
  <c r="U46" i="149"/>
  <c r="AU45" i="149"/>
  <c r="U45" i="149"/>
  <c r="CC40" i="149"/>
  <c r="CB40" i="149"/>
  <c r="CA40" i="149"/>
  <c r="BZ40" i="149"/>
  <c r="BY40" i="149"/>
  <c r="BX40" i="149"/>
  <c r="BW40" i="149"/>
  <c r="BV40" i="149"/>
  <c r="BU40" i="149"/>
  <c r="BT40" i="149"/>
  <c r="BS40" i="149"/>
  <c r="BR40" i="149"/>
  <c r="BQ40" i="149"/>
  <c r="BP40" i="149"/>
  <c r="BO40" i="149"/>
  <c r="BN40" i="149"/>
  <c r="BM40" i="149"/>
  <c r="BL40" i="149"/>
  <c r="BK40" i="149"/>
  <c r="BJ40" i="149"/>
  <c r="BD40" i="149"/>
  <c r="CA39" i="149"/>
  <c r="BZ39" i="149"/>
  <c r="BY39" i="149"/>
  <c r="BX39" i="149"/>
  <c r="BW39" i="149"/>
  <c r="BV39" i="149"/>
  <c r="BU39" i="149"/>
  <c r="BT39" i="149"/>
  <c r="BS39" i="149"/>
  <c r="BR39" i="149"/>
  <c r="BQ39" i="149"/>
  <c r="BP39" i="149"/>
  <c r="BO39" i="149"/>
  <c r="BN39" i="149"/>
  <c r="BM39" i="149"/>
  <c r="BL39" i="149"/>
  <c r="BK39" i="149"/>
  <c r="BJ39" i="149"/>
  <c r="BD39" i="149"/>
  <c r="AU39" i="149"/>
  <c r="AO39" i="149"/>
  <c r="AJ39" i="149"/>
  <c r="AE39" i="149"/>
  <c r="B39" i="149"/>
  <c r="CC38" i="149"/>
  <c r="CB38" i="149"/>
  <c r="CA38" i="149"/>
  <c r="BZ38" i="149"/>
  <c r="BY38" i="149"/>
  <c r="BX38" i="149"/>
  <c r="BW38" i="149"/>
  <c r="BV38" i="149"/>
  <c r="BU38" i="149"/>
  <c r="BT38" i="149"/>
  <c r="BS38" i="149"/>
  <c r="BR38" i="149"/>
  <c r="BQ38" i="149"/>
  <c r="BP38" i="149"/>
  <c r="BO38" i="149"/>
  <c r="BN38" i="149"/>
  <c r="BM38" i="149"/>
  <c r="BL38" i="149"/>
  <c r="BK38" i="149"/>
  <c r="BJ38" i="149"/>
  <c r="BD38" i="149"/>
  <c r="CG37" i="149"/>
  <c r="CF37" i="149"/>
  <c r="CE37" i="149"/>
  <c r="CC37" i="149"/>
  <c r="CB37" i="149"/>
  <c r="CA37" i="149"/>
  <c r="BZ37" i="149"/>
  <c r="BY37" i="149"/>
  <c r="BX37" i="149"/>
  <c r="BW37" i="149"/>
  <c r="BV37" i="149"/>
  <c r="BU37" i="149"/>
  <c r="BT37" i="149"/>
  <c r="BS37" i="149"/>
  <c r="BR37" i="149"/>
  <c r="BQ37" i="149"/>
  <c r="BP37" i="149"/>
  <c r="BO37" i="149"/>
  <c r="BN37" i="149"/>
  <c r="BM37" i="149"/>
  <c r="BL37" i="149"/>
  <c r="BK37" i="149"/>
  <c r="BJ37" i="149"/>
  <c r="BD37" i="149"/>
  <c r="AZ37" i="149"/>
  <c r="AU37" i="149"/>
  <c r="AO37" i="149"/>
  <c r="AJ37" i="149"/>
  <c r="AE37" i="149"/>
  <c r="CG36" i="149"/>
  <c r="CF36" i="149"/>
  <c r="CE36" i="149"/>
  <c r="CC36" i="149"/>
  <c r="CB36" i="149"/>
  <c r="CA36" i="149"/>
  <c r="BZ36" i="149"/>
  <c r="BY36" i="149"/>
  <c r="BX36" i="149"/>
  <c r="BW36" i="149"/>
  <c r="BV36" i="149"/>
  <c r="BU36" i="149"/>
  <c r="BT36" i="149"/>
  <c r="BS36" i="149"/>
  <c r="BR36" i="149"/>
  <c r="BQ36" i="149"/>
  <c r="BP36" i="149"/>
  <c r="BO36" i="149"/>
  <c r="BN36" i="149"/>
  <c r="BM36" i="149"/>
  <c r="BL36" i="149"/>
  <c r="BK36" i="149"/>
  <c r="BJ36" i="149"/>
  <c r="BD36" i="149"/>
  <c r="AZ36" i="149"/>
  <c r="AU36" i="149"/>
  <c r="AO36" i="149"/>
  <c r="AJ36" i="149"/>
  <c r="AE36" i="149"/>
  <c r="CG35" i="149"/>
  <c r="CF35" i="149"/>
  <c r="CE35" i="149"/>
  <c r="CC35" i="149"/>
  <c r="CB35" i="149"/>
  <c r="CA35" i="149"/>
  <c r="BZ35" i="149"/>
  <c r="BY35" i="149"/>
  <c r="BX35" i="149"/>
  <c r="BW35" i="149"/>
  <c r="BV35" i="149"/>
  <c r="BU35" i="149"/>
  <c r="BT35" i="149"/>
  <c r="BS35" i="149"/>
  <c r="BR35" i="149"/>
  <c r="BQ35" i="149"/>
  <c r="BP35" i="149"/>
  <c r="BO35" i="149"/>
  <c r="BN35" i="149"/>
  <c r="BM35" i="149"/>
  <c r="BL35" i="149"/>
  <c r="BK35" i="149"/>
  <c r="BJ35" i="149"/>
  <c r="BD35" i="149"/>
  <c r="AZ35" i="149"/>
  <c r="AU35" i="149"/>
  <c r="AO35" i="149"/>
  <c r="AJ35" i="149"/>
  <c r="AE35" i="149"/>
  <c r="CG34" i="149"/>
  <c r="CF34" i="149"/>
  <c r="CE34" i="149"/>
  <c r="CC34" i="149"/>
  <c r="CB34" i="149"/>
  <c r="CA34" i="149"/>
  <c r="BZ34" i="149"/>
  <c r="BY34" i="149"/>
  <c r="BX34" i="149"/>
  <c r="BW34" i="149"/>
  <c r="BV34" i="149"/>
  <c r="BU34" i="149"/>
  <c r="BT34" i="149"/>
  <c r="BS34" i="149"/>
  <c r="BR34" i="149"/>
  <c r="BQ34" i="149"/>
  <c r="BP34" i="149"/>
  <c r="BO34" i="149"/>
  <c r="BN34" i="149"/>
  <c r="BM34" i="149"/>
  <c r="BL34" i="149"/>
  <c r="BK34" i="149"/>
  <c r="BJ34" i="149"/>
  <c r="BD34" i="149"/>
  <c r="AZ34" i="149"/>
  <c r="AU34" i="149"/>
  <c r="AO34" i="149"/>
  <c r="AJ34" i="149"/>
  <c r="AE34" i="149"/>
  <c r="CG33" i="149"/>
  <c r="CF33" i="149"/>
  <c r="CE33" i="149"/>
  <c r="CC33" i="149"/>
  <c r="CB33" i="149"/>
  <c r="CA33" i="149"/>
  <c r="BZ33" i="149"/>
  <c r="BY33" i="149"/>
  <c r="BX33" i="149"/>
  <c r="BW33" i="149"/>
  <c r="BV33" i="149"/>
  <c r="BU33" i="149"/>
  <c r="BT33" i="149"/>
  <c r="BS33" i="149"/>
  <c r="BR33" i="149"/>
  <c r="BQ33" i="149"/>
  <c r="BP33" i="149"/>
  <c r="BO33" i="149"/>
  <c r="BN33" i="149"/>
  <c r="BM33" i="149"/>
  <c r="BL33" i="149"/>
  <c r="BK33" i="149"/>
  <c r="BJ33" i="149"/>
  <c r="BD33" i="149"/>
  <c r="AZ33" i="149"/>
  <c r="AU33" i="149"/>
  <c r="AO33" i="149"/>
  <c r="AJ33" i="149"/>
  <c r="AE33" i="149"/>
  <c r="CG32" i="149"/>
  <c r="CF32" i="149"/>
  <c r="CE32" i="149"/>
  <c r="CC32" i="149"/>
  <c r="CB32" i="149"/>
  <c r="CA32" i="149"/>
  <c r="BZ32" i="149"/>
  <c r="BY32" i="149"/>
  <c r="BX32" i="149"/>
  <c r="BW32" i="149"/>
  <c r="BV32" i="149"/>
  <c r="BU32" i="149"/>
  <c r="BT32" i="149"/>
  <c r="BS32" i="149"/>
  <c r="BR32" i="149"/>
  <c r="BQ32" i="149"/>
  <c r="BP32" i="149"/>
  <c r="BO32" i="149"/>
  <c r="BN32" i="149"/>
  <c r="BM32" i="149"/>
  <c r="BL32" i="149"/>
  <c r="BK32" i="149"/>
  <c r="BJ32" i="149"/>
  <c r="BD32" i="149"/>
  <c r="AZ32" i="149"/>
  <c r="AU32" i="149"/>
  <c r="AO32" i="149"/>
  <c r="AJ32" i="149"/>
  <c r="AE32" i="149"/>
  <c r="CG31" i="149"/>
  <c r="CF31" i="149"/>
  <c r="CE31" i="149"/>
  <c r="CC31" i="149"/>
  <c r="CB31" i="149"/>
  <c r="CA31" i="149"/>
  <c r="BZ31" i="149"/>
  <c r="BY31" i="149"/>
  <c r="BX31" i="149"/>
  <c r="BW31" i="149"/>
  <c r="BV31" i="149"/>
  <c r="BU31" i="149"/>
  <c r="BT31" i="149"/>
  <c r="BS31" i="149"/>
  <c r="BR31" i="149"/>
  <c r="BQ31" i="149"/>
  <c r="BP31" i="149"/>
  <c r="BO31" i="149"/>
  <c r="BN31" i="149"/>
  <c r="BM31" i="149"/>
  <c r="BL31" i="149"/>
  <c r="BK31" i="149"/>
  <c r="BJ31" i="149"/>
  <c r="BD31" i="149"/>
  <c r="AZ31" i="149"/>
  <c r="AU31" i="149"/>
  <c r="AO31" i="149"/>
  <c r="AJ31" i="149"/>
  <c r="AE31" i="149"/>
  <c r="CG30" i="149"/>
  <c r="CF30" i="149"/>
  <c r="CE30" i="149"/>
  <c r="CC30" i="149"/>
  <c r="CB30" i="149"/>
  <c r="CA30" i="149"/>
  <c r="BZ30" i="149"/>
  <c r="BY30" i="149"/>
  <c r="BX30" i="149"/>
  <c r="BW30" i="149"/>
  <c r="BV30" i="149"/>
  <c r="BU30" i="149"/>
  <c r="BT30" i="149"/>
  <c r="BS30" i="149"/>
  <c r="BR30" i="149"/>
  <c r="BQ30" i="149"/>
  <c r="BP30" i="149"/>
  <c r="BO30" i="149"/>
  <c r="BN30" i="149"/>
  <c r="BM30" i="149"/>
  <c r="BL30" i="149"/>
  <c r="BK30" i="149"/>
  <c r="BJ30" i="149"/>
  <c r="BD30" i="149"/>
  <c r="AZ30" i="149"/>
  <c r="AU30" i="149"/>
  <c r="AO30" i="149"/>
  <c r="AJ30" i="149"/>
  <c r="AE30" i="149"/>
  <c r="CG29" i="149"/>
  <c r="CF29" i="149"/>
  <c r="CE29" i="149"/>
  <c r="CC29" i="149"/>
  <c r="CB29" i="149"/>
  <c r="CA29" i="149"/>
  <c r="BZ29" i="149"/>
  <c r="BY29" i="149"/>
  <c r="BX29" i="149"/>
  <c r="BW29" i="149"/>
  <c r="BV29" i="149"/>
  <c r="BU29" i="149"/>
  <c r="BT29" i="149"/>
  <c r="BS29" i="149"/>
  <c r="BR29" i="149"/>
  <c r="BQ29" i="149"/>
  <c r="BP29" i="149"/>
  <c r="BO29" i="149"/>
  <c r="BN29" i="149"/>
  <c r="BM29" i="149"/>
  <c r="BL29" i="149"/>
  <c r="BK29" i="149"/>
  <c r="BJ29" i="149"/>
  <c r="BD29" i="149"/>
  <c r="AZ29" i="149"/>
  <c r="AU29" i="149"/>
  <c r="AO29" i="149"/>
  <c r="AJ29" i="149"/>
  <c r="AE29" i="149"/>
  <c r="CG28" i="149"/>
  <c r="CF28" i="149"/>
  <c r="CE28" i="149"/>
  <c r="CC28" i="149"/>
  <c r="CB28" i="149"/>
  <c r="CA28" i="149"/>
  <c r="BZ28" i="149"/>
  <c r="BY28" i="149"/>
  <c r="BX28" i="149"/>
  <c r="BW28" i="149"/>
  <c r="BV28" i="149"/>
  <c r="BU28" i="149"/>
  <c r="BT28" i="149"/>
  <c r="BS28" i="149"/>
  <c r="BR28" i="149"/>
  <c r="BQ28" i="149"/>
  <c r="BP28" i="149"/>
  <c r="BO28" i="149"/>
  <c r="BN28" i="149"/>
  <c r="BM28" i="149"/>
  <c r="BL28" i="149"/>
  <c r="BK28" i="149"/>
  <c r="BJ28" i="149"/>
  <c r="BD28" i="149"/>
  <c r="AZ28" i="149"/>
  <c r="AU28" i="149"/>
  <c r="AO28" i="149"/>
  <c r="AJ28" i="149"/>
  <c r="AE28" i="149"/>
  <c r="CG27" i="149"/>
  <c r="CF27" i="149"/>
  <c r="CE27" i="149"/>
  <c r="CC27" i="149"/>
  <c r="CB27" i="149"/>
  <c r="CA27" i="149"/>
  <c r="BZ27" i="149"/>
  <c r="BY27" i="149"/>
  <c r="BX27" i="149"/>
  <c r="BW27" i="149"/>
  <c r="BV27" i="149"/>
  <c r="BU27" i="149"/>
  <c r="BT27" i="149"/>
  <c r="BS27" i="149"/>
  <c r="BR27" i="149"/>
  <c r="BQ27" i="149"/>
  <c r="BP27" i="149"/>
  <c r="BO27" i="149"/>
  <c r="BN27" i="149"/>
  <c r="BM27" i="149"/>
  <c r="BL27" i="149"/>
  <c r="BK27" i="149"/>
  <c r="BJ27" i="149"/>
  <c r="BD27" i="149"/>
  <c r="AZ27" i="149"/>
  <c r="AU27" i="149"/>
  <c r="AO27" i="149"/>
  <c r="AJ27" i="149"/>
  <c r="AE27" i="149"/>
  <c r="CG26" i="149"/>
  <c r="CF26" i="149"/>
  <c r="CE26" i="149"/>
  <c r="CC26" i="149"/>
  <c r="CB26" i="149"/>
  <c r="CA26" i="149"/>
  <c r="BZ26" i="149"/>
  <c r="BY26" i="149"/>
  <c r="BX26" i="149"/>
  <c r="BW26" i="149"/>
  <c r="BV26" i="149"/>
  <c r="BU26" i="149"/>
  <c r="BT26" i="149"/>
  <c r="BS26" i="149"/>
  <c r="BR26" i="149"/>
  <c r="BQ26" i="149"/>
  <c r="BP26" i="149"/>
  <c r="BO26" i="149"/>
  <c r="BN26" i="149"/>
  <c r="BM26" i="149"/>
  <c r="BL26" i="149"/>
  <c r="BK26" i="149"/>
  <c r="BJ26" i="149"/>
  <c r="BD26" i="149"/>
  <c r="AZ26" i="149"/>
  <c r="AU26" i="149"/>
  <c r="AO26" i="149"/>
  <c r="AJ26" i="149"/>
  <c r="AE26" i="149"/>
  <c r="CG25" i="149"/>
  <c r="CF25" i="149"/>
  <c r="CE25" i="149"/>
  <c r="CC25" i="149"/>
  <c r="CB25" i="149"/>
  <c r="CA25" i="149"/>
  <c r="BZ25" i="149"/>
  <c r="BY25" i="149"/>
  <c r="BX25" i="149"/>
  <c r="BW25" i="149"/>
  <c r="BV25" i="149"/>
  <c r="BU25" i="149"/>
  <c r="BT25" i="149"/>
  <c r="BS25" i="149"/>
  <c r="BR25" i="149"/>
  <c r="BQ25" i="149"/>
  <c r="BP25" i="149"/>
  <c r="BO25" i="149"/>
  <c r="BN25" i="149"/>
  <c r="BM25" i="149"/>
  <c r="BL25" i="149"/>
  <c r="BK25" i="149"/>
  <c r="BJ25" i="149"/>
  <c r="BD25" i="149"/>
  <c r="AZ25" i="149"/>
  <c r="AU25" i="149"/>
  <c r="AO25" i="149"/>
  <c r="AJ25" i="149"/>
  <c r="AE25" i="149"/>
  <c r="CG24" i="149"/>
  <c r="CF24" i="149"/>
  <c r="CE24" i="149"/>
  <c r="CC24" i="149"/>
  <c r="CB24" i="149"/>
  <c r="CA24" i="149"/>
  <c r="BZ24" i="149"/>
  <c r="BY24" i="149"/>
  <c r="BX24" i="149"/>
  <c r="BW24" i="149"/>
  <c r="BV24" i="149"/>
  <c r="BU24" i="149"/>
  <c r="BT24" i="149"/>
  <c r="BS24" i="149"/>
  <c r="BR24" i="149"/>
  <c r="BQ24" i="149"/>
  <c r="BP24" i="149"/>
  <c r="BO24" i="149"/>
  <c r="BN24" i="149"/>
  <c r="BM24" i="149"/>
  <c r="BL24" i="149"/>
  <c r="BK24" i="149"/>
  <c r="BJ24" i="149"/>
  <c r="BD24" i="149"/>
  <c r="AZ24" i="149"/>
  <c r="AU24" i="149"/>
  <c r="AO24" i="149"/>
  <c r="AJ24" i="149"/>
  <c r="AE24" i="149"/>
  <c r="CG23" i="149"/>
  <c r="CF23" i="149"/>
  <c r="CE23" i="149"/>
  <c r="CC23" i="149"/>
  <c r="CB23" i="149"/>
  <c r="CA23" i="149"/>
  <c r="BZ23" i="149"/>
  <c r="BY23" i="149"/>
  <c r="BX23" i="149"/>
  <c r="BW23" i="149"/>
  <c r="BV23" i="149"/>
  <c r="BU23" i="149"/>
  <c r="BT23" i="149"/>
  <c r="BS23" i="149"/>
  <c r="BR23" i="149"/>
  <c r="BQ23" i="149"/>
  <c r="BP23" i="149"/>
  <c r="BO23" i="149"/>
  <c r="BN23" i="149"/>
  <c r="BM23" i="149"/>
  <c r="BL23" i="149"/>
  <c r="BK23" i="149"/>
  <c r="BJ23" i="149"/>
  <c r="BD23" i="149"/>
  <c r="AZ23" i="149"/>
  <c r="AU23" i="149"/>
  <c r="AO23" i="149"/>
  <c r="AJ23" i="149"/>
  <c r="AE23" i="149"/>
  <c r="CG22" i="149"/>
  <c r="CF22" i="149"/>
  <c r="CE22" i="149"/>
  <c r="CC22" i="149"/>
  <c r="CB22" i="149"/>
  <c r="CA22" i="149"/>
  <c r="BZ22" i="149"/>
  <c r="BY22" i="149"/>
  <c r="BX22" i="149"/>
  <c r="BW22" i="149"/>
  <c r="BV22" i="149"/>
  <c r="BU22" i="149"/>
  <c r="BT22" i="149"/>
  <c r="BS22" i="149"/>
  <c r="BR22" i="149"/>
  <c r="BQ22" i="149"/>
  <c r="BP22" i="149"/>
  <c r="BO22" i="149"/>
  <c r="BN22" i="149"/>
  <c r="BM22" i="149"/>
  <c r="BL22" i="149"/>
  <c r="BK22" i="149"/>
  <c r="BJ22" i="149"/>
  <c r="BD22" i="149"/>
  <c r="AZ22" i="149"/>
  <c r="AU22" i="149"/>
  <c r="AO22" i="149"/>
  <c r="AJ22" i="149"/>
  <c r="AE22" i="149"/>
  <c r="CG21" i="149"/>
  <c r="CF21" i="149"/>
  <c r="CE21" i="149"/>
  <c r="CC21" i="149"/>
  <c r="CB21" i="149"/>
  <c r="CA21" i="149"/>
  <c r="BZ21" i="149"/>
  <c r="BY21" i="149"/>
  <c r="BX21" i="149"/>
  <c r="BW21" i="149"/>
  <c r="BV21" i="149"/>
  <c r="BU21" i="149"/>
  <c r="BT21" i="149"/>
  <c r="BS21" i="149"/>
  <c r="BR21" i="149"/>
  <c r="BQ21" i="149"/>
  <c r="BP21" i="149"/>
  <c r="BO21" i="149"/>
  <c r="BN21" i="149"/>
  <c r="BM21" i="149"/>
  <c r="BL21" i="149"/>
  <c r="BK21" i="149"/>
  <c r="BJ21" i="149"/>
  <c r="BD21" i="149"/>
  <c r="AZ21" i="149"/>
  <c r="AU21" i="149"/>
  <c r="AO21" i="149"/>
  <c r="AJ21" i="149"/>
  <c r="AE21" i="149"/>
  <c r="CG20" i="149"/>
  <c r="CF20" i="149"/>
  <c r="CE20" i="149"/>
  <c r="CC20" i="149"/>
  <c r="CB20" i="149"/>
  <c r="CA20" i="149"/>
  <c r="BZ20" i="149"/>
  <c r="BY20" i="149"/>
  <c r="BX20" i="149"/>
  <c r="BW20" i="149"/>
  <c r="BV20" i="149"/>
  <c r="BU20" i="149"/>
  <c r="BT20" i="149"/>
  <c r="BS20" i="149"/>
  <c r="BR20" i="149"/>
  <c r="BQ20" i="149"/>
  <c r="BP20" i="149"/>
  <c r="BO20" i="149"/>
  <c r="BN20" i="149"/>
  <c r="BM20" i="149"/>
  <c r="BL20" i="149"/>
  <c r="BK20" i="149"/>
  <c r="BJ20" i="149"/>
  <c r="BD20" i="149"/>
  <c r="AZ20" i="149"/>
  <c r="AU20" i="149"/>
  <c r="AO20" i="149"/>
  <c r="AJ20" i="149"/>
  <c r="AE20" i="149"/>
  <c r="CG19" i="149"/>
  <c r="CF19" i="149"/>
  <c r="CE19" i="149"/>
  <c r="CC19" i="149"/>
  <c r="CB19" i="149"/>
  <c r="CA19" i="149"/>
  <c r="BZ19" i="149"/>
  <c r="BY19" i="149"/>
  <c r="BX19" i="149"/>
  <c r="BW19" i="149"/>
  <c r="BV19" i="149"/>
  <c r="BU19" i="149"/>
  <c r="BT19" i="149"/>
  <c r="BS19" i="149"/>
  <c r="BR19" i="149"/>
  <c r="BQ19" i="149"/>
  <c r="BP19" i="149"/>
  <c r="BO19" i="149"/>
  <c r="BN19" i="149"/>
  <c r="BM19" i="149"/>
  <c r="BL19" i="149"/>
  <c r="BK19" i="149"/>
  <c r="BJ19" i="149"/>
  <c r="BD19" i="149"/>
  <c r="AZ19" i="149"/>
  <c r="AU19" i="149"/>
  <c r="AO19" i="149"/>
  <c r="AJ19" i="149"/>
  <c r="AE19" i="149"/>
  <c r="CG18" i="149"/>
  <c r="CF18" i="149"/>
  <c r="CE18" i="149"/>
  <c r="CC18" i="149"/>
  <c r="CB18" i="149"/>
  <c r="CA18" i="149"/>
  <c r="BZ18" i="149"/>
  <c r="BY18" i="149"/>
  <c r="BX18" i="149"/>
  <c r="BW18" i="149"/>
  <c r="BV18" i="149"/>
  <c r="BU18" i="149"/>
  <c r="BT18" i="149"/>
  <c r="BS18" i="149"/>
  <c r="BR18" i="149"/>
  <c r="BQ18" i="149"/>
  <c r="BP18" i="149"/>
  <c r="BO18" i="149"/>
  <c r="BN18" i="149"/>
  <c r="BM18" i="149"/>
  <c r="BL18" i="149"/>
  <c r="BK18" i="149"/>
  <c r="BJ18" i="149"/>
  <c r="BD18" i="149"/>
  <c r="AZ18" i="149"/>
  <c r="AU18" i="149"/>
  <c r="AO18" i="149"/>
  <c r="AJ18" i="149"/>
  <c r="AE18" i="149"/>
  <c r="CG17" i="149"/>
  <c r="CF17" i="149"/>
  <c r="CE17" i="149"/>
  <c r="CC17" i="149"/>
  <c r="CB17" i="149"/>
  <c r="CA17" i="149"/>
  <c r="BZ17" i="149"/>
  <c r="BY17" i="149"/>
  <c r="BX17" i="149"/>
  <c r="BW17" i="149"/>
  <c r="BV17" i="149"/>
  <c r="BU17" i="149"/>
  <c r="BT17" i="149"/>
  <c r="BS17" i="149"/>
  <c r="BR17" i="149"/>
  <c r="BQ17" i="149"/>
  <c r="BP17" i="149"/>
  <c r="BO17" i="149"/>
  <c r="BN17" i="149"/>
  <c r="BM17" i="149"/>
  <c r="BL17" i="149"/>
  <c r="BK17" i="149"/>
  <c r="BJ17" i="149"/>
  <c r="BD17" i="149"/>
  <c r="AZ17" i="149"/>
  <c r="AU17" i="149"/>
  <c r="AO17" i="149"/>
  <c r="AJ17" i="149"/>
  <c r="AE17" i="149"/>
  <c r="CG16" i="149"/>
  <c r="CF16" i="149"/>
  <c r="CE16" i="149"/>
  <c r="CC16" i="149"/>
  <c r="CB16" i="149"/>
  <c r="CA16" i="149"/>
  <c r="BZ16" i="149"/>
  <c r="BY16" i="149"/>
  <c r="BX16" i="149"/>
  <c r="BW16" i="149"/>
  <c r="BV16" i="149"/>
  <c r="BU16" i="149"/>
  <c r="BT16" i="149"/>
  <c r="BS16" i="149"/>
  <c r="BR16" i="149"/>
  <c r="BQ16" i="149"/>
  <c r="BP16" i="149"/>
  <c r="BO16" i="149"/>
  <c r="BN16" i="149"/>
  <c r="BM16" i="149"/>
  <c r="BL16" i="149"/>
  <c r="BK16" i="149"/>
  <c r="BJ16" i="149"/>
  <c r="BD16" i="149"/>
  <c r="AZ16" i="149"/>
  <c r="AU16" i="149"/>
  <c r="AO16" i="149"/>
  <c r="AJ16" i="149"/>
  <c r="AE16" i="149"/>
  <c r="CG15" i="149"/>
  <c r="CF15" i="149"/>
  <c r="CE15" i="149"/>
  <c r="CC15" i="149"/>
  <c r="CB15" i="149"/>
  <c r="CA15" i="149"/>
  <c r="BZ15" i="149"/>
  <c r="BY15" i="149"/>
  <c r="BX15" i="149"/>
  <c r="BW15" i="149"/>
  <c r="BV15" i="149"/>
  <c r="BU15" i="149"/>
  <c r="BT15" i="149"/>
  <c r="BS15" i="149"/>
  <c r="BR15" i="149"/>
  <c r="BQ15" i="149"/>
  <c r="BP15" i="149"/>
  <c r="BO15" i="149"/>
  <c r="BN15" i="149"/>
  <c r="BM15" i="149"/>
  <c r="BL15" i="149"/>
  <c r="BK15" i="149"/>
  <c r="BJ15" i="149"/>
  <c r="BD15" i="149"/>
  <c r="AZ15" i="149"/>
  <c r="AU15" i="149"/>
  <c r="AO15" i="149"/>
  <c r="AJ15" i="149"/>
  <c r="AE15" i="149"/>
  <c r="CG14" i="149"/>
  <c r="CF14" i="149"/>
  <c r="CE14" i="149"/>
  <c r="CC14" i="149"/>
  <c r="CB14" i="149"/>
  <c r="CA14" i="149"/>
  <c r="BZ14" i="149"/>
  <c r="BY14" i="149"/>
  <c r="BX14" i="149"/>
  <c r="BW14" i="149"/>
  <c r="BV14" i="149"/>
  <c r="BU14" i="149"/>
  <c r="BT14" i="149"/>
  <c r="BS14" i="149"/>
  <c r="BR14" i="149"/>
  <c r="BQ14" i="149"/>
  <c r="BP14" i="149"/>
  <c r="BO14" i="149"/>
  <c r="BN14" i="149"/>
  <c r="BM14" i="149"/>
  <c r="BL14" i="149"/>
  <c r="BK14" i="149"/>
  <c r="BJ14" i="149"/>
  <c r="BD14" i="149"/>
  <c r="AZ14" i="149"/>
  <c r="AU14" i="149"/>
  <c r="AO14" i="149"/>
  <c r="AJ14" i="149"/>
  <c r="AE14" i="149"/>
  <c r="CG13" i="149"/>
  <c r="CF13" i="149"/>
  <c r="CE13" i="149"/>
  <c r="CC13" i="149"/>
  <c r="CB13" i="149"/>
  <c r="CA13" i="149"/>
  <c r="BZ13" i="149"/>
  <c r="BY13" i="149"/>
  <c r="BX13" i="149"/>
  <c r="BW13" i="149"/>
  <c r="BV13" i="149"/>
  <c r="BU13" i="149"/>
  <c r="BT13" i="149"/>
  <c r="BS13" i="149"/>
  <c r="BR13" i="149"/>
  <c r="BQ13" i="149"/>
  <c r="BP13" i="149"/>
  <c r="BO13" i="149"/>
  <c r="BN13" i="149"/>
  <c r="BM13" i="149"/>
  <c r="BL13" i="149"/>
  <c r="BK13" i="149"/>
  <c r="BJ13" i="149"/>
  <c r="BD13" i="149"/>
  <c r="AZ13" i="149"/>
  <c r="AU13" i="149"/>
  <c r="AO13" i="149"/>
  <c r="AJ13" i="149"/>
  <c r="AE13" i="149"/>
  <c r="CG12" i="149"/>
  <c r="CF12" i="149"/>
  <c r="CE12" i="149"/>
  <c r="CC12" i="149"/>
  <c r="CB12" i="149"/>
  <c r="CA12" i="149"/>
  <c r="BZ12" i="149"/>
  <c r="BY12" i="149"/>
  <c r="BX12" i="149"/>
  <c r="BW12" i="149"/>
  <c r="BV12" i="149"/>
  <c r="BU12" i="149"/>
  <c r="BT12" i="149"/>
  <c r="BS12" i="149"/>
  <c r="BR12" i="149"/>
  <c r="BQ12" i="149"/>
  <c r="BP12" i="149"/>
  <c r="BO12" i="149"/>
  <c r="BN12" i="149"/>
  <c r="BM12" i="149"/>
  <c r="BL12" i="149"/>
  <c r="BK12" i="149"/>
  <c r="BJ12" i="149"/>
  <c r="BD12" i="149"/>
  <c r="AZ12" i="149"/>
  <c r="AU12" i="149"/>
  <c r="AO12" i="149"/>
  <c r="AJ12" i="149"/>
  <c r="AE12" i="149"/>
  <c r="CG11" i="149"/>
  <c r="CF11" i="149"/>
  <c r="CE11" i="149"/>
  <c r="CC11" i="149"/>
  <c r="CB11" i="149"/>
  <c r="CA11" i="149"/>
  <c r="BZ11" i="149"/>
  <c r="BY11" i="149"/>
  <c r="BX11" i="149"/>
  <c r="BW11" i="149"/>
  <c r="BV11" i="149"/>
  <c r="BU11" i="149"/>
  <c r="BT11" i="149"/>
  <c r="BS11" i="149"/>
  <c r="BR11" i="149"/>
  <c r="BQ11" i="149"/>
  <c r="BP11" i="149"/>
  <c r="BO11" i="149"/>
  <c r="BN11" i="149"/>
  <c r="BM11" i="149"/>
  <c r="BL11" i="149"/>
  <c r="BK11" i="149"/>
  <c r="BJ11" i="149"/>
  <c r="BD11" i="149"/>
  <c r="AZ11" i="149"/>
  <c r="AU11" i="149"/>
  <c r="AO11" i="149"/>
  <c r="AJ11" i="149"/>
  <c r="AE11" i="149"/>
  <c r="CG10" i="149"/>
  <c r="CF10" i="149"/>
  <c r="CE10" i="149"/>
  <c r="CC10" i="149"/>
  <c r="CB10" i="149"/>
  <c r="CA10" i="149"/>
  <c r="BZ10" i="149"/>
  <c r="BY10" i="149"/>
  <c r="BX10" i="149"/>
  <c r="BW10" i="149"/>
  <c r="BV10" i="149"/>
  <c r="BU10" i="149"/>
  <c r="BT10" i="149"/>
  <c r="BS10" i="149"/>
  <c r="BR10" i="149"/>
  <c r="BQ10" i="149"/>
  <c r="BP10" i="149"/>
  <c r="BO10" i="149"/>
  <c r="BN10" i="149"/>
  <c r="BM10" i="149"/>
  <c r="BL10" i="149"/>
  <c r="BK10" i="149"/>
  <c r="BJ10" i="149"/>
  <c r="BD10" i="149"/>
  <c r="AZ10" i="149"/>
  <c r="AU10" i="149"/>
  <c r="AO10" i="149"/>
  <c r="AJ10" i="149"/>
  <c r="AE10" i="149"/>
  <c r="CG9" i="149"/>
  <c r="CF9" i="149"/>
  <c r="CE9" i="149"/>
  <c r="CC9" i="149"/>
  <c r="CB9" i="149"/>
  <c r="CA9" i="149"/>
  <c r="BZ9" i="149"/>
  <c r="BY9" i="149"/>
  <c r="BX9" i="149"/>
  <c r="BW9" i="149"/>
  <c r="BV9" i="149"/>
  <c r="BU9" i="149"/>
  <c r="BT9" i="149"/>
  <c r="BS9" i="149"/>
  <c r="BR9" i="149"/>
  <c r="BQ9" i="149"/>
  <c r="BP9" i="149"/>
  <c r="BO9" i="149"/>
  <c r="BN9" i="149"/>
  <c r="BM9" i="149"/>
  <c r="BL9" i="149"/>
  <c r="BK9" i="149"/>
  <c r="BJ9" i="149"/>
  <c r="BD9" i="149"/>
  <c r="AZ9" i="149"/>
  <c r="AU9" i="149"/>
  <c r="AO9" i="149"/>
  <c r="AJ9" i="149"/>
  <c r="AE9" i="149"/>
  <c r="CG8" i="149"/>
  <c r="CF8" i="149"/>
  <c r="CE8" i="149"/>
  <c r="CC8" i="149"/>
  <c r="CB8" i="149"/>
  <c r="CA8" i="149"/>
  <c r="BZ8" i="149"/>
  <c r="BY8" i="149"/>
  <c r="BX8" i="149"/>
  <c r="BW8" i="149"/>
  <c r="BV8" i="149"/>
  <c r="BU8" i="149"/>
  <c r="BT8" i="149"/>
  <c r="BS8" i="149"/>
  <c r="BR8" i="149"/>
  <c r="BQ8" i="149"/>
  <c r="BP8" i="149"/>
  <c r="BO8" i="149"/>
  <c r="BN8" i="149"/>
  <c r="BM8" i="149"/>
  <c r="BL8" i="149"/>
  <c r="BK8" i="149"/>
  <c r="BJ8" i="149"/>
  <c r="BD8" i="149"/>
  <c r="AZ8" i="149"/>
  <c r="AU8" i="149"/>
  <c r="AO8" i="149"/>
  <c r="AJ8" i="149"/>
  <c r="AE8" i="149"/>
  <c r="CC7" i="149"/>
  <c r="CB7" i="149"/>
  <c r="CA7" i="149"/>
  <c r="BZ7" i="149"/>
  <c r="BY7" i="149"/>
  <c r="BX7" i="149"/>
  <c r="BW7" i="149"/>
  <c r="BV7" i="149"/>
  <c r="BU7" i="149"/>
  <c r="BT7" i="149"/>
  <c r="BS7" i="149"/>
  <c r="BR7" i="149"/>
  <c r="BQ7" i="149"/>
  <c r="BP7" i="149"/>
  <c r="BO7" i="149"/>
  <c r="BN7" i="149"/>
  <c r="BM7" i="149"/>
  <c r="BL7" i="149"/>
  <c r="BK7" i="149"/>
  <c r="BJ7" i="149"/>
  <c r="BD7" i="149"/>
  <c r="AU7" i="149"/>
  <c r="AO7" i="149"/>
  <c r="AJ7" i="149"/>
  <c r="AE7" i="149"/>
  <c r="E7" i="149"/>
  <c r="CA5" i="149"/>
  <c r="BZ5" i="149"/>
  <c r="BY5" i="149"/>
  <c r="BX5" i="149"/>
  <c r="BW5" i="149"/>
  <c r="BV5" i="149"/>
  <c r="BU5" i="149"/>
  <c r="BT5" i="149"/>
  <c r="BS5" i="149"/>
  <c r="BR5" i="149"/>
  <c r="BQ5" i="149"/>
  <c r="BP5" i="149"/>
  <c r="BO5" i="149"/>
  <c r="BN5" i="149"/>
  <c r="BM5" i="149"/>
  <c r="BL5" i="149"/>
  <c r="BK5" i="149"/>
  <c r="BJ5" i="149"/>
  <c r="AU5" i="149"/>
  <c r="AO5" i="149"/>
  <c r="AJ5" i="149"/>
  <c r="AE5" i="149"/>
  <c r="B238" i="140"/>
  <c r="B237" i="140"/>
  <c r="B236" i="140"/>
  <c r="B235" i="140"/>
  <c r="B234" i="140"/>
  <c r="E233" i="140"/>
  <c r="B233" i="140"/>
  <c r="E232" i="140"/>
  <c r="B232" i="140"/>
  <c r="E231" i="140"/>
  <c r="B231" i="140"/>
  <c r="E230" i="140"/>
  <c r="B230" i="140"/>
  <c r="E229" i="140"/>
  <c r="B229" i="140"/>
  <c r="E228" i="140"/>
  <c r="B228" i="140"/>
  <c r="E227" i="140"/>
  <c r="B227" i="140"/>
  <c r="E226" i="140"/>
  <c r="B226" i="140"/>
  <c r="E225" i="140"/>
  <c r="B225" i="140"/>
  <c r="E224" i="140"/>
  <c r="B224" i="140"/>
  <c r="E223" i="140"/>
  <c r="B223" i="140"/>
  <c r="E222" i="140"/>
  <c r="B222" i="140"/>
  <c r="E221" i="140"/>
  <c r="B221" i="140"/>
  <c r="E220" i="140"/>
  <c r="B220" i="140"/>
  <c r="E219" i="140"/>
  <c r="B219" i="140"/>
  <c r="E218" i="140"/>
  <c r="B218" i="140"/>
  <c r="E217" i="140"/>
  <c r="B217" i="140"/>
  <c r="E216" i="140"/>
  <c r="B216" i="140"/>
  <c r="E215" i="140"/>
  <c r="B215" i="140"/>
  <c r="E214" i="140"/>
  <c r="B214" i="140"/>
  <c r="E213" i="140"/>
  <c r="B213" i="140"/>
  <c r="E212" i="140"/>
  <c r="B212" i="140"/>
  <c r="E211" i="140"/>
  <c r="B211" i="140"/>
  <c r="E210" i="140"/>
  <c r="B210" i="140"/>
  <c r="H207" i="140"/>
  <c r="E207" i="140"/>
  <c r="L206" i="140"/>
  <c r="H206" i="140"/>
  <c r="E206" i="140"/>
  <c r="L205" i="140"/>
  <c r="H205" i="140"/>
  <c r="E205" i="140"/>
  <c r="B205" i="140"/>
  <c r="L204" i="140"/>
  <c r="H204" i="140"/>
  <c r="E204" i="140"/>
  <c r="B204" i="140"/>
  <c r="L203" i="140"/>
  <c r="H203" i="140"/>
  <c r="E203" i="140"/>
  <c r="B203" i="140"/>
  <c r="L202" i="140"/>
  <c r="H202" i="140"/>
  <c r="E202" i="140"/>
  <c r="B202" i="140"/>
  <c r="L201" i="140"/>
  <c r="H201" i="140"/>
  <c r="E201" i="140"/>
  <c r="B201" i="140"/>
  <c r="L200" i="140"/>
  <c r="H200" i="140"/>
  <c r="E200" i="140"/>
  <c r="B200" i="140"/>
  <c r="L199" i="140"/>
  <c r="H199" i="140"/>
  <c r="E199" i="140"/>
  <c r="B199" i="140"/>
  <c r="L198" i="140"/>
  <c r="H198" i="140"/>
  <c r="E198" i="140"/>
  <c r="B198" i="140"/>
  <c r="L197" i="140"/>
  <c r="H197" i="140"/>
  <c r="E197" i="140"/>
  <c r="B197" i="140"/>
  <c r="L196" i="140"/>
  <c r="H196" i="140"/>
  <c r="E196" i="140"/>
  <c r="B196" i="140"/>
  <c r="L195" i="140"/>
  <c r="H195" i="140"/>
  <c r="E195" i="140"/>
  <c r="B195" i="140"/>
  <c r="L194" i="140"/>
  <c r="H194" i="140"/>
  <c r="E194" i="140"/>
  <c r="B194" i="140"/>
  <c r="L193" i="140"/>
  <c r="H193" i="140"/>
  <c r="E193" i="140"/>
  <c r="B193" i="140"/>
  <c r="L192" i="140"/>
  <c r="H192" i="140"/>
  <c r="E192" i="140"/>
  <c r="B192" i="140"/>
  <c r="L191" i="140"/>
  <c r="H191" i="140"/>
  <c r="E191" i="140"/>
  <c r="B191" i="140"/>
  <c r="L190" i="140"/>
  <c r="H190" i="140"/>
  <c r="E190" i="140"/>
  <c r="B190" i="140"/>
  <c r="L189" i="140"/>
  <c r="H189" i="140"/>
  <c r="E189" i="140"/>
  <c r="B189" i="140"/>
  <c r="L188" i="140"/>
  <c r="H188" i="140"/>
  <c r="E188" i="140"/>
  <c r="B188" i="140"/>
  <c r="L187" i="140"/>
  <c r="H187" i="140"/>
  <c r="E187" i="140"/>
  <c r="B187" i="140"/>
  <c r="L186" i="140"/>
  <c r="H186" i="140"/>
  <c r="E186" i="140"/>
  <c r="B186" i="140"/>
  <c r="L185" i="140"/>
  <c r="H185" i="140"/>
  <c r="E185" i="140"/>
  <c r="B185" i="140"/>
  <c r="L184" i="140"/>
  <c r="H184" i="140"/>
  <c r="E184" i="140"/>
  <c r="B184" i="140"/>
  <c r="L183" i="140"/>
  <c r="H183" i="140"/>
  <c r="E183" i="140"/>
  <c r="B183" i="140"/>
  <c r="L182" i="140"/>
  <c r="H182" i="140"/>
  <c r="E182" i="140"/>
  <c r="B182" i="140"/>
  <c r="L181" i="140"/>
  <c r="H181" i="140"/>
  <c r="E181" i="140"/>
  <c r="B181" i="140"/>
  <c r="L180" i="140"/>
  <c r="H180" i="140"/>
  <c r="E180" i="140"/>
  <c r="B180" i="140"/>
  <c r="L179" i="140"/>
  <c r="H179" i="140"/>
  <c r="E179" i="140"/>
  <c r="B179" i="140"/>
  <c r="L178" i="140"/>
  <c r="H178" i="140"/>
  <c r="E178" i="140"/>
  <c r="B178" i="140"/>
  <c r="L177" i="140"/>
  <c r="H177" i="140"/>
  <c r="E177" i="140"/>
  <c r="B177" i="140"/>
  <c r="BJ159" i="140"/>
  <c r="BI159" i="140"/>
  <c r="BH159" i="140"/>
  <c r="BG159" i="140"/>
  <c r="BE159" i="140"/>
  <c r="BC159" i="140"/>
  <c r="CD158" i="140"/>
  <c r="CC158" i="140"/>
  <c r="CB158" i="140"/>
  <c r="CA158" i="140"/>
  <c r="BZ158" i="140"/>
  <c r="BY158" i="140"/>
  <c r="BX158" i="140"/>
  <c r="BW158" i="140"/>
  <c r="BV158" i="140"/>
  <c r="BU158" i="140"/>
  <c r="BT158" i="140"/>
  <c r="BS158" i="140"/>
  <c r="BR158" i="140"/>
  <c r="BQ158" i="140"/>
  <c r="BP158" i="140"/>
  <c r="BO158" i="140"/>
  <c r="BN158" i="140"/>
  <c r="BM158" i="140"/>
  <c r="BL158" i="140"/>
  <c r="BK158" i="140"/>
  <c r="BE158" i="140"/>
  <c r="CB157" i="140"/>
  <c r="CA157" i="140"/>
  <c r="BZ157" i="140"/>
  <c r="BY157" i="140"/>
  <c r="BX157" i="140"/>
  <c r="BW157" i="140"/>
  <c r="BV157" i="140"/>
  <c r="BU157" i="140"/>
  <c r="BT157" i="140"/>
  <c r="BS157" i="140"/>
  <c r="BR157" i="140"/>
  <c r="BQ157" i="140"/>
  <c r="BP157" i="140"/>
  <c r="BO157" i="140"/>
  <c r="BN157" i="140"/>
  <c r="BM157" i="140"/>
  <c r="BL157" i="140"/>
  <c r="BK157" i="140"/>
  <c r="BE157" i="140"/>
  <c r="AU157" i="140"/>
  <c r="AO157" i="140"/>
  <c r="AJ157" i="140"/>
  <c r="AE157" i="140"/>
  <c r="B157" i="140"/>
  <c r="CD156" i="140"/>
  <c r="CC156" i="140"/>
  <c r="CB156" i="140"/>
  <c r="CA156" i="140"/>
  <c r="BZ156" i="140"/>
  <c r="BY156" i="140"/>
  <c r="BX156" i="140"/>
  <c r="BW156" i="140"/>
  <c r="BV156" i="140"/>
  <c r="BU156" i="140"/>
  <c r="BT156" i="140"/>
  <c r="BS156" i="140"/>
  <c r="BR156" i="140"/>
  <c r="BQ156" i="140"/>
  <c r="BP156" i="140"/>
  <c r="BO156" i="140"/>
  <c r="BN156" i="140"/>
  <c r="BM156" i="140"/>
  <c r="BL156" i="140"/>
  <c r="BK156" i="140"/>
  <c r="BE156" i="140"/>
  <c r="CH155" i="140"/>
  <c r="CG155" i="140"/>
  <c r="CF155" i="140"/>
  <c r="CD155" i="140"/>
  <c r="CC155" i="140"/>
  <c r="CB155" i="140"/>
  <c r="CA155" i="140"/>
  <c r="BZ155" i="140"/>
  <c r="BY155" i="140"/>
  <c r="BX155" i="140"/>
  <c r="BW155" i="140"/>
  <c r="BV155" i="140"/>
  <c r="BU155" i="140"/>
  <c r="BT155" i="140"/>
  <c r="BS155" i="140"/>
  <c r="BR155" i="140"/>
  <c r="BQ155" i="140"/>
  <c r="BP155" i="140"/>
  <c r="BO155" i="140"/>
  <c r="BN155" i="140"/>
  <c r="BM155" i="140"/>
  <c r="BL155" i="140"/>
  <c r="BK155" i="140"/>
  <c r="BE155" i="140"/>
  <c r="AZ155" i="140"/>
  <c r="AU155" i="140"/>
  <c r="AO155" i="140"/>
  <c r="AJ155" i="140"/>
  <c r="AE155" i="140"/>
  <c r="CH154" i="140"/>
  <c r="CG154" i="140"/>
  <c r="CF154" i="140"/>
  <c r="CD154" i="140"/>
  <c r="CC154" i="140"/>
  <c r="CB154" i="140"/>
  <c r="CA154" i="140"/>
  <c r="BZ154" i="140"/>
  <c r="BY154" i="140"/>
  <c r="BX154" i="140"/>
  <c r="BW154" i="140"/>
  <c r="BV154" i="140"/>
  <c r="BU154" i="140"/>
  <c r="BT154" i="140"/>
  <c r="BS154" i="140"/>
  <c r="BR154" i="140"/>
  <c r="BQ154" i="140"/>
  <c r="BP154" i="140"/>
  <c r="BO154" i="140"/>
  <c r="BN154" i="140"/>
  <c r="BM154" i="140"/>
  <c r="BL154" i="140"/>
  <c r="BK154" i="140"/>
  <c r="BE154" i="140"/>
  <c r="AZ154" i="140"/>
  <c r="AU154" i="140"/>
  <c r="AO154" i="140"/>
  <c r="AJ154" i="140"/>
  <c r="AE154" i="140"/>
  <c r="CH153" i="140"/>
  <c r="CG153" i="140"/>
  <c r="CF153" i="140"/>
  <c r="CD153" i="140"/>
  <c r="CC153" i="140"/>
  <c r="CB153" i="140"/>
  <c r="CA153" i="140"/>
  <c r="BZ153" i="140"/>
  <c r="BY153" i="140"/>
  <c r="BX153" i="140"/>
  <c r="BW153" i="140"/>
  <c r="BV153" i="140"/>
  <c r="BU153" i="140"/>
  <c r="BT153" i="140"/>
  <c r="BS153" i="140"/>
  <c r="BR153" i="140"/>
  <c r="BQ153" i="140"/>
  <c r="BP153" i="140"/>
  <c r="BO153" i="140"/>
  <c r="BN153" i="140"/>
  <c r="BM153" i="140"/>
  <c r="BL153" i="140"/>
  <c r="BK153" i="140"/>
  <c r="BE153" i="140"/>
  <c r="AZ153" i="140"/>
  <c r="AU153" i="140"/>
  <c r="AO153" i="140"/>
  <c r="AJ153" i="140"/>
  <c r="AE153" i="140"/>
  <c r="CH152" i="140"/>
  <c r="CG152" i="140"/>
  <c r="CF152" i="140"/>
  <c r="CD152" i="140"/>
  <c r="CC152" i="140"/>
  <c r="CB152" i="140"/>
  <c r="CA152" i="140"/>
  <c r="BZ152" i="140"/>
  <c r="BY152" i="140"/>
  <c r="BX152" i="140"/>
  <c r="BW152" i="140"/>
  <c r="BV152" i="140"/>
  <c r="BU152" i="140"/>
  <c r="BT152" i="140"/>
  <c r="BS152" i="140"/>
  <c r="BR152" i="140"/>
  <c r="BQ152" i="140"/>
  <c r="BP152" i="140"/>
  <c r="BO152" i="140"/>
  <c r="BN152" i="140"/>
  <c r="BM152" i="140"/>
  <c r="BL152" i="140"/>
  <c r="BK152" i="140"/>
  <c r="BE152" i="140"/>
  <c r="AZ152" i="140"/>
  <c r="AU152" i="140"/>
  <c r="AO152" i="140"/>
  <c r="AJ152" i="140"/>
  <c r="AE152" i="140"/>
  <c r="CH151" i="140"/>
  <c r="CG151" i="140"/>
  <c r="CF151" i="140"/>
  <c r="CD151" i="140"/>
  <c r="CC151" i="140"/>
  <c r="CB151" i="140"/>
  <c r="CA151" i="140"/>
  <c r="BZ151" i="140"/>
  <c r="BY151" i="140"/>
  <c r="BX151" i="140"/>
  <c r="BW151" i="140"/>
  <c r="BV151" i="140"/>
  <c r="BU151" i="140"/>
  <c r="BT151" i="140"/>
  <c r="BS151" i="140"/>
  <c r="BR151" i="140"/>
  <c r="BQ151" i="140"/>
  <c r="BP151" i="140"/>
  <c r="BO151" i="140"/>
  <c r="BN151" i="140"/>
  <c r="BM151" i="140"/>
  <c r="BL151" i="140"/>
  <c r="BK151" i="140"/>
  <c r="BE151" i="140"/>
  <c r="AZ151" i="140"/>
  <c r="AU151" i="140"/>
  <c r="AO151" i="140"/>
  <c r="AJ151" i="140"/>
  <c r="AE151" i="140"/>
  <c r="CH150" i="140"/>
  <c r="CG150" i="140"/>
  <c r="CF150" i="140"/>
  <c r="CD150" i="140"/>
  <c r="CC150" i="140"/>
  <c r="CB150" i="140"/>
  <c r="CA150" i="140"/>
  <c r="BZ150" i="140"/>
  <c r="BY150" i="140"/>
  <c r="BX150" i="140"/>
  <c r="BW150" i="140"/>
  <c r="BV150" i="140"/>
  <c r="BU150" i="140"/>
  <c r="BT150" i="140"/>
  <c r="BS150" i="140"/>
  <c r="BR150" i="140"/>
  <c r="BQ150" i="140"/>
  <c r="BP150" i="140"/>
  <c r="BO150" i="140"/>
  <c r="BN150" i="140"/>
  <c r="BM150" i="140"/>
  <c r="BL150" i="140"/>
  <c r="BK150" i="140"/>
  <c r="BE150" i="140"/>
  <c r="AZ150" i="140"/>
  <c r="AU150" i="140"/>
  <c r="AO150" i="140"/>
  <c r="AJ150" i="140"/>
  <c r="AE150" i="140"/>
  <c r="CH149" i="140"/>
  <c r="CG149" i="140"/>
  <c r="CF149" i="140"/>
  <c r="CD149" i="140"/>
  <c r="CC149" i="140"/>
  <c r="CB149" i="140"/>
  <c r="CA149" i="140"/>
  <c r="BZ149" i="140"/>
  <c r="BY149" i="140"/>
  <c r="BX149" i="140"/>
  <c r="BW149" i="140"/>
  <c r="BV149" i="140"/>
  <c r="BU149" i="140"/>
  <c r="BT149" i="140"/>
  <c r="BS149" i="140"/>
  <c r="BR149" i="140"/>
  <c r="BQ149" i="140"/>
  <c r="BP149" i="140"/>
  <c r="BO149" i="140"/>
  <c r="BN149" i="140"/>
  <c r="BM149" i="140"/>
  <c r="BL149" i="140"/>
  <c r="BK149" i="140"/>
  <c r="BE149" i="140"/>
  <c r="AZ149" i="140"/>
  <c r="AU149" i="140"/>
  <c r="AO149" i="140"/>
  <c r="AJ149" i="140"/>
  <c r="AE149" i="140"/>
  <c r="CH148" i="140"/>
  <c r="CG148" i="140"/>
  <c r="CF148" i="140"/>
  <c r="CD148" i="140"/>
  <c r="CC148" i="140"/>
  <c r="CB148" i="140"/>
  <c r="CA148" i="140"/>
  <c r="BZ148" i="140"/>
  <c r="BY148" i="140"/>
  <c r="BX148" i="140"/>
  <c r="BW148" i="140"/>
  <c r="BV148" i="140"/>
  <c r="BU148" i="140"/>
  <c r="BT148" i="140"/>
  <c r="BS148" i="140"/>
  <c r="BR148" i="140"/>
  <c r="BQ148" i="140"/>
  <c r="BP148" i="140"/>
  <c r="BO148" i="140"/>
  <c r="BN148" i="140"/>
  <c r="BM148" i="140"/>
  <c r="BL148" i="140"/>
  <c r="BK148" i="140"/>
  <c r="BE148" i="140"/>
  <c r="AZ148" i="140"/>
  <c r="AU148" i="140"/>
  <c r="AO148" i="140"/>
  <c r="AJ148" i="140"/>
  <c r="AE148" i="140"/>
  <c r="CH147" i="140"/>
  <c r="CG147" i="140"/>
  <c r="CF147" i="140"/>
  <c r="CD147" i="140"/>
  <c r="CC147" i="140"/>
  <c r="CB147" i="140"/>
  <c r="CA147" i="140"/>
  <c r="BZ147" i="140"/>
  <c r="BY147" i="140"/>
  <c r="BX147" i="140"/>
  <c r="BW147" i="140"/>
  <c r="BV147" i="140"/>
  <c r="BU147" i="140"/>
  <c r="BT147" i="140"/>
  <c r="BS147" i="140"/>
  <c r="BR147" i="140"/>
  <c r="BQ147" i="140"/>
  <c r="BP147" i="140"/>
  <c r="BO147" i="140"/>
  <c r="BN147" i="140"/>
  <c r="BM147" i="140"/>
  <c r="BL147" i="140"/>
  <c r="BK147" i="140"/>
  <c r="BE147" i="140"/>
  <c r="AZ147" i="140"/>
  <c r="AU147" i="140"/>
  <c r="AO147" i="140"/>
  <c r="AJ147" i="140"/>
  <c r="AE147" i="140"/>
  <c r="CH146" i="140"/>
  <c r="CG146" i="140"/>
  <c r="CF146" i="140"/>
  <c r="CD146" i="140"/>
  <c r="CC146" i="140"/>
  <c r="CB146" i="140"/>
  <c r="CA146" i="140"/>
  <c r="BZ146" i="140"/>
  <c r="BY146" i="140"/>
  <c r="BX146" i="140"/>
  <c r="BW146" i="140"/>
  <c r="BV146" i="140"/>
  <c r="BU146" i="140"/>
  <c r="BT146" i="140"/>
  <c r="BS146" i="140"/>
  <c r="BR146" i="140"/>
  <c r="BQ146" i="140"/>
  <c r="BP146" i="140"/>
  <c r="BO146" i="140"/>
  <c r="BN146" i="140"/>
  <c r="BM146" i="140"/>
  <c r="BL146" i="140"/>
  <c r="BK146" i="140"/>
  <c r="BE146" i="140"/>
  <c r="AZ146" i="140"/>
  <c r="AU146" i="140"/>
  <c r="AO146" i="140"/>
  <c r="AJ146" i="140"/>
  <c r="AE146" i="140"/>
  <c r="CH145" i="140"/>
  <c r="CG145" i="140"/>
  <c r="CF145" i="140"/>
  <c r="CD145" i="140"/>
  <c r="CC145" i="140"/>
  <c r="CB145" i="140"/>
  <c r="CA145" i="140"/>
  <c r="BZ145" i="140"/>
  <c r="BY145" i="140"/>
  <c r="BX145" i="140"/>
  <c r="BW145" i="140"/>
  <c r="BV145" i="140"/>
  <c r="BU145" i="140"/>
  <c r="BT145" i="140"/>
  <c r="BS145" i="140"/>
  <c r="BR145" i="140"/>
  <c r="BQ145" i="140"/>
  <c r="BP145" i="140"/>
  <c r="BO145" i="140"/>
  <c r="BN145" i="140"/>
  <c r="BM145" i="140"/>
  <c r="BL145" i="140"/>
  <c r="BK145" i="140"/>
  <c r="BE145" i="140"/>
  <c r="AZ145" i="140"/>
  <c r="AU145" i="140"/>
  <c r="AO145" i="140"/>
  <c r="AJ145" i="140"/>
  <c r="AE145" i="140"/>
  <c r="CH144" i="140"/>
  <c r="CG144" i="140"/>
  <c r="CF144" i="140"/>
  <c r="CD144" i="140"/>
  <c r="CC144" i="140"/>
  <c r="CB144" i="140"/>
  <c r="CA144" i="140"/>
  <c r="BZ144" i="140"/>
  <c r="BY144" i="140"/>
  <c r="BX144" i="140"/>
  <c r="BW144" i="140"/>
  <c r="BV144" i="140"/>
  <c r="BU144" i="140"/>
  <c r="BT144" i="140"/>
  <c r="BS144" i="140"/>
  <c r="BR144" i="140"/>
  <c r="BQ144" i="140"/>
  <c r="BP144" i="140"/>
  <c r="BO144" i="140"/>
  <c r="BN144" i="140"/>
  <c r="BM144" i="140"/>
  <c r="BL144" i="140"/>
  <c r="BK144" i="140"/>
  <c r="BE144" i="140"/>
  <c r="AZ144" i="140"/>
  <c r="AU144" i="140"/>
  <c r="AO144" i="140"/>
  <c r="AJ144" i="140"/>
  <c r="AE144" i="140"/>
  <c r="CH143" i="140"/>
  <c r="CG143" i="140"/>
  <c r="CF143" i="140"/>
  <c r="CD143" i="140"/>
  <c r="CC143" i="140"/>
  <c r="CB143" i="140"/>
  <c r="CA143" i="140"/>
  <c r="BZ143" i="140"/>
  <c r="BY143" i="140"/>
  <c r="BX143" i="140"/>
  <c r="BW143" i="140"/>
  <c r="BV143" i="140"/>
  <c r="BU143" i="140"/>
  <c r="BT143" i="140"/>
  <c r="BS143" i="140"/>
  <c r="BR143" i="140"/>
  <c r="BQ143" i="140"/>
  <c r="BP143" i="140"/>
  <c r="BO143" i="140"/>
  <c r="BN143" i="140"/>
  <c r="BM143" i="140"/>
  <c r="BL143" i="140"/>
  <c r="BK143" i="140"/>
  <c r="BE143" i="140"/>
  <c r="AZ143" i="140"/>
  <c r="AU143" i="140"/>
  <c r="AO143" i="140"/>
  <c r="AJ143" i="140"/>
  <c r="AE143" i="140"/>
  <c r="CH142" i="140"/>
  <c r="CG142" i="140"/>
  <c r="CF142" i="140"/>
  <c r="CD142" i="140"/>
  <c r="CC142" i="140"/>
  <c r="CB142" i="140"/>
  <c r="CA142" i="140"/>
  <c r="BZ142" i="140"/>
  <c r="BY142" i="140"/>
  <c r="BX142" i="140"/>
  <c r="BW142" i="140"/>
  <c r="BV142" i="140"/>
  <c r="BU142" i="140"/>
  <c r="BT142" i="140"/>
  <c r="BS142" i="140"/>
  <c r="BR142" i="140"/>
  <c r="BQ142" i="140"/>
  <c r="BP142" i="140"/>
  <c r="BO142" i="140"/>
  <c r="BN142" i="140"/>
  <c r="BM142" i="140"/>
  <c r="BL142" i="140"/>
  <c r="BK142" i="140"/>
  <c r="BE142" i="140"/>
  <c r="AZ142" i="140"/>
  <c r="AU142" i="140"/>
  <c r="AO142" i="140"/>
  <c r="AJ142" i="140"/>
  <c r="AE142" i="140"/>
  <c r="CH141" i="140"/>
  <c r="CG141" i="140"/>
  <c r="CF141" i="140"/>
  <c r="CD141" i="140"/>
  <c r="CC141" i="140"/>
  <c r="CB141" i="140"/>
  <c r="CA141" i="140"/>
  <c r="BZ141" i="140"/>
  <c r="BY141" i="140"/>
  <c r="BX141" i="140"/>
  <c r="BW141" i="140"/>
  <c r="BV141" i="140"/>
  <c r="BU141" i="140"/>
  <c r="BT141" i="140"/>
  <c r="BS141" i="140"/>
  <c r="BR141" i="140"/>
  <c r="BQ141" i="140"/>
  <c r="BP141" i="140"/>
  <c r="BO141" i="140"/>
  <c r="BN141" i="140"/>
  <c r="BM141" i="140"/>
  <c r="BL141" i="140"/>
  <c r="BK141" i="140"/>
  <c r="BE141" i="140"/>
  <c r="AZ141" i="140"/>
  <c r="AU141" i="140"/>
  <c r="AO141" i="140"/>
  <c r="AJ141" i="140"/>
  <c r="AE141" i="140"/>
  <c r="CD140" i="140"/>
  <c r="CC140" i="140"/>
  <c r="CB140" i="140"/>
  <c r="CA140" i="140"/>
  <c r="BZ140" i="140"/>
  <c r="BY140" i="140"/>
  <c r="BX140" i="140"/>
  <c r="BW140" i="140"/>
  <c r="BV140" i="140"/>
  <c r="BU140" i="140"/>
  <c r="BT140" i="140"/>
  <c r="BS140" i="140"/>
  <c r="BR140" i="140"/>
  <c r="BQ140" i="140"/>
  <c r="BP140" i="140"/>
  <c r="BO140" i="140"/>
  <c r="BN140" i="140"/>
  <c r="BM140" i="140"/>
  <c r="BL140" i="140"/>
  <c r="BK140" i="140"/>
  <c r="BE140" i="140"/>
  <c r="CD139" i="140"/>
  <c r="CC139" i="140"/>
  <c r="CB139" i="140"/>
  <c r="CA139" i="140"/>
  <c r="BZ139" i="140"/>
  <c r="BY139" i="140"/>
  <c r="BX139" i="140"/>
  <c r="BW139" i="140"/>
  <c r="BV139" i="140"/>
  <c r="BU139" i="140"/>
  <c r="BT139" i="140"/>
  <c r="BS139" i="140"/>
  <c r="BR139" i="140"/>
  <c r="BQ139" i="140"/>
  <c r="BP139" i="140"/>
  <c r="BO139" i="140"/>
  <c r="BN139" i="140"/>
  <c r="BM139" i="140"/>
  <c r="BL139" i="140"/>
  <c r="BK139" i="140"/>
  <c r="BE139" i="140"/>
  <c r="CB138" i="140"/>
  <c r="CA138" i="140"/>
  <c r="BZ138" i="140"/>
  <c r="BY138" i="140"/>
  <c r="BX138" i="140"/>
  <c r="BW138" i="140"/>
  <c r="BV138" i="140"/>
  <c r="BU138" i="140"/>
  <c r="BT138" i="140"/>
  <c r="BS138" i="140"/>
  <c r="BR138" i="140"/>
  <c r="BQ138" i="140"/>
  <c r="BP138" i="140"/>
  <c r="BO138" i="140"/>
  <c r="BN138" i="140"/>
  <c r="BM138" i="140"/>
  <c r="BL138" i="140"/>
  <c r="BK138" i="140"/>
  <c r="BE138" i="140"/>
  <c r="AU138" i="140"/>
  <c r="AO138" i="140"/>
  <c r="AJ138" i="140"/>
  <c r="AE138" i="140"/>
  <c r="B138" i="140"/>
  <c r="CD137" i="140"/>
  <c r="CC137" i="140"/>
  <c r="CB137" i="140"/>
  <c r="CA137" i="140"/>
  <c r="BZ137" i="140"/>
  <c r="BY137" i="140"/>
  <c r="BX137" i="140"/>
  <c r="BW137" i="140"/>
  <c r="BV137" i="140"/>
  <c r="BU137" i="140"/>
  <c r="BT137" i="140"/>
  <c r="BS137" i="140"/>
  <c r="BR137" i="140"/>
  <c r="BQ137" i="140"/>
  <c r="BP137" i="140"/>
  <c r="BO137" i="140"/>
  <c r="BN137" i="140"/>
  <c r="BM137" i="140"/>
  <c r="BL137" i="140"/>
  <c r="BK137" i="140"/>
  <c r="BE137" i="140"/>
  <c r="CH136" i="140"/>
  <c r="CG136" i="140"/>
  <c r="CF136" i="140"/>
  <c r="CD136" i="140"/>
  <c r="CC136" i="140"/>
  <c r="CB136" i="140"/>
  <c r="CA136" i="140"/>
  <c r="BZ136" i="140"/>
  <c r="BY136" i="140"/>
  <c r="BX136" i="140"/>
  <c r="BW136" i="140"/>
  <c r="BV136" i="140"/>
  <c r="BU136" i="140"/>
  <c r="BT136" i="140"/>
  <c r="BS136" i="140"/>
  <c r="BR136" i="140"/>
  <c r="BQ136" i="140"/>
  <c r="BP136" i="140"/>
  <c r="BO136" i="140"/>
  <c r="BN136" i="140"/>
  <c r="BM136" i="140"/>
  <c r="BL136" i="140"/>
  <c r="BK136" i="140"/>
  <c r="BE136" i="140"/>
  <c r="AZ136" i="140"/>
  <c r="AU136" i="140"/>
  <c r="AO136" i="140"/>
  <c r="AJ136" i="140"/>
  <c r="AE136" i="140"/>
  <c r="CH135" i="140"/>
  <c r="CG135" i="140"/>
  <c r="CF135" i="140"/>
  <c r="CD135" i="140"/>
  <c r="CC135" i="140"/>
  <c r="CB135" i="140"/>
  <c r="CA135" i="140"/>
  <c r="BZ135" i="140"/>
  <c r="BY135" i="140"/>
  <c r="BX135" i="140"/>
  <c r="BW135" i="140"/>
  <c r="BV135" i="140"/>
  <c r="BU135" i="140"/>
  <c r="BT135" i="140"/>
  <c r="BS135" i="140"/>
  <c r="BR135" i="140"/>
  <c r="BQ135" i="140"/>
  <c r="BP135" i="140"/>
  <c r="BO135" i="140"/>
  <c r="BN135" i="140"/>
  <c r="BM135" i="140"/>
  <c r="BL135" i="140"/>
  <c r="BK135" i="140"/>
  <c r="BE135" i="140"/>
  <c r="AZ135" i="140"/>
  <c r="AU135" i="140"/>
  <c r="AO135" i="140"/>
  <c r="AJ135" i="140"/>
  <c r="AE135" i="140"/>
  <c r="CH134" i="140"/>
  <c r="CG134" i="140"/>
  <c r="CF134" i="140"/>
  <c r="CD134" i="140"/>
  <c r="CC134" i="140"/>
  <c r="CB134" i="140"/>
  <c r="CA134" i="140"/>
  <c r="BZ134" i="140"/>
  <c r="BY134" i="140"/>
  <c r="BX134" i="140"/>
  <c r="BW134" i="140"/>
  <c r="BV134" i="140"/>
  <c r="BU134" i="140"/>
  <c r="BT134" i="140"/>
  <c r="BS134" i="140"/>
  <c r="BR134" i="140"/>
  <c r="BQ134" i="140"/>
  <c r="BP134" i="140"/>
  <c r="BO134" i="140"/>
  <c r="BN134" i="140"/>
  <c r="BM134" i="140"/>
  <c r="BL134" i="140"/>
  <c r="BK134" i="140"/>
  <c r="BE134" i="140"/>
  <c r="AZ134" i="140"/>
  <c r="AU134" i="140"/>
  <c r="AO134" i="140"/>
  <c r="AJ134" i="140"/>
  <c r="AE134" i="140"/>
  <c r="CH133" i="140"/>
  <c r="CG133" i="140"/>
  <c r="CF133" i="140"/>
  <c r="CD133" i="140"/>
  <c r="CC133" i="140"/>
  <c r="CB133" i="140"/>
  <c r="CA133" i="140"/>
  <c r="BZ133" i="140"/>
  <c r="BY133" i="140"/>
  <c r="BX133" i="140"/>
  <c r="BW133" i="140"/>
  <c r="BV133" i="140"/>
  <c r="BU133" i="140"/>
  <c r="BT133" i="140"/>
  <c r="BS133" i="140"/>
  <c r="BR133" i="140"/>
  <c r="BQ133" i="140"/>
  <c r="BP133" i="140"/>
  <c r="BO133" i="140"/>
  <c r="BN133" i="140"/>
  <c r="BM133" i="140"/>
  <c r="BL133" i="140"/>
  <c r="BK133" i="140"/>
  <c r="BE133" i="140"/>
  <c r="AZ133" i="140"/>
  <c r="AU133" i="140"/>
  <c r="AO133" i="140"/>
  <c r="AJ133" i="140"/>
  <c r="AE133" i="140"/>
  <c r="CH132" i="140"/>
  <c r="CG132" i="140"/>
  <c r="CF132" i="140"/>
  <c r="CD132" i="140"/>
  <c r="CC132" i="140"/>
  <c r="CB132" i="140"/>
  <c r="CA132" i="140"/>
  <c r="BZ132" i="140"/>
  <c r="BY132" i="140"/>
  <c r="BX132" i="140"/>
  <c r="BW132" i="140"/>
  <c r="BV132" i="140"/>
  <c r="BU132" i="140"/>
  <c r="BT132" i="140"/>
  <c r="BS132" i="140"/>
  <c r="BR132" i="140"/>
  <c r="BQ132" i="140"/>
  <c r="BP132" i="140"/>
  <c r="BO132" i="140"/>
  <c r="BN132" i="140"/>
  <c r="BM132" i="140"/>
  <c r="BL132" i="140"/>
  <c r="BK132" i="140"/>
  <c r="BE132" i="140"/>
  <c r="AZ132" i="140"/>
  <c r="AU132" i="140"/>
  <c r="AO132" i="140"/>
  <c r="AJ132" i="140"/>
  <c r="AE132" i="140"/>
  <c r="CH131" i="140"/>
  <c r="CG131" i="140"/>
  <c r="CF131" i="140"/>
  <c r="CD131" i="140"/>
  <c r="CC131" i="140"/>
  <c r="CB131" i="140"/>
  <c r="CA131" i="140"/>
  <c r="BZ131" i="140"/>
  <c r="BY131" i="140"/>
  <c r="BX131" i="140"/>
  <c r="BW131" i="140"/>
  <c r="BV131" i="140"/>
  <c r="BU131" i="140"/>
  <c r="BT131" i="140"/>
  <c r="BS131" i="140"/>
  <c r="BR131" i="140"/>
  <c r="BQ131" i="140"/>
  <c r="BP131" i="140"/>
  <c r="BO131" i="140"/>
  <c r="BN131" i="140"/>
  <c r="BM131" i="140"/>
  <c r="BL131" i="140"/>
  <c r="BK131" i="140"/>
  <c r="BE131" i="140"/>
  <c r="AZ131" i="140"/>
  <c r="AU131" i="140"/>
  <c r="AO131" i="140"/>
  <c r="AJ131" i="140"/>
  <c r="AE131" i="140"/>
  <c r="CH130" i="140"/>
  <c r="CG130" i="140"/>
  <c r="CF130" i="140"/>
  <c r="CD130" i="140"/>
  <c r="CC130" i="140"/>
  <c r="CB130" i="140"/>
  <c r="CA130" i="140"/>
  <c r="BZ130" i="140"/>
  <c r="BY130" i="140"/>
  <c r="BX130" i="140"/>
  <c r="BW130" i="140"/>
  <c r="BV130" i="140"/>
  <c r="BU130" i="140"/>
  <c r="BT130" i="140"/>
  <c r="BS130" i="140"/>
  <c r="BR130" i="140"/>
  <c r="BQ130" i="140"/>
  <c r="BP130" i="140"/>
  <c r="BO130" i="140"/>
  <c r="BN130" i="140"/>
  <c r="BM130" i="140"/>
  <c r="BL130" i="140"/>
  <c r="BK130" i="140"/>
  <c r="BE130" i="140"/>
  <c r="AZ130" i="140"/>
  <c r="AU130" i="140"/>
  <c r="AO130" i="140"/>
  <c r="AJ130" i="140"/>
  <c r="AE130" i="140"/>
  <c r="CH129" i="140"/>
  <c r="CG129" i="140"/>
  <c r="CF129" i="140"/>
  <c r="CD129" i="140"/>
  <c r="CC129" i="140"/>
  <c r="CB129" i="140"/>
  <c r="CA129" i="140"/>
  <c r="BZ129" i="140"/>
  <c r="BY129" i="140"/>
  <c r="BX129" i="140"/>
  <c r="BW129" i="140"/>
  <c r="BV129" i="140"/>
  <c r="BU129" i="140"/>
  <c r="BT129" i="140"/>
  <c r="BS129" i="140"/>
  <c r="BR129" i="140"/>
  <c r="BQ129" i="140"/>
  <c r="BP129" i="140"/>
  <c r="BO129" i="140"/>
  <c r="BN129" i="140"/>
  <c r="BM129" i="140"/>
  <c r="BL129" i="140"/>
  <c r="BK129" i="140"/>
  <c r="BE129" i="140"/>
  <c r="AZ129" i="140"/>
  <c r="AU129" i="140"/>
  <c r="AO129" i="140"/>
  <c r="AJ129" i="140"/>
  <c r="AE129" i="140"/>
  <c r="CH128" i="140"/>
  <c r="CG128" i="140"/>
  <c r="CF128" i="140"/>
  <c r="CD128" i="140"/>
  <c r="CC128" i="140"/>
  <c r="CB128" i="140"/>
  <c r="CA128" i="140"/>
  <c r="BZ128" i="140"/>
  <c r="BY128" i="140"/>
  <c r="BX128" i="140"/>
  <c r="BW128" i="140"/>
  <c r="BV128" i="140"/>
  <c r="BU128" i="140"/>
  <c r="BT128" i="140"/>
  <c r="BS128" i="140"/>
  <c r="BR128" i="140"/>
  <c r="BQ128" i="140"/>
  <c r="BP128" i="140"/>
  <c r="BO128" i="140"/>
  <c r="BN128" i="140"/>
  <c r="BM128" i="140"/>
  <c r="BL128" i="140"/>
  <c r="BK128" i="140"/>
  <c r="BE128" i="140"/>
  <c r="AZ128" i="140"/>
  <c r="AU128" i="140"/>
  <c r="AO128" i="140"/>
  <c r="AJ128" i="140"/>
  <c r="AE128" i="140"/>
  <c r="CH127" i="140"/>
  <c r="CG127" i="140"/>
  <c r="CF127" i="140"/>
  <c r="CD127" i="140"/>
  <c r="CC127" i="140"/>
  <c r="CB127" i="140"/>
  <c r="CA127" i="140"/>
  <c r="BZ127" i="140"/>
  <c r="BY127" i="140"/>
  <c r="BX127" i="140"/>
  <c r="BW127" i="140"/>
  <c r="BV127" i="140"/>
  <c r="BU127" i="140"/>
  <c r="BT127" i="140"/>
  <c r="BS127" i="140"/>
  <c r="BR127" i="140"/>
  <c r="BQ127" i="140"/>
  <c r="BP127" i="140"/>
  <c r="BO127" i="140"/>
  <c r="BN127" i="140"/>
  <c r="BM127" i="140"/>
  <c r="BL127" i="140"/>
  <c r="BK127" i="140"/>
  <c r="BE127" i="140"/>
  <c r="AZ127" i="140"/>
  <c r="AU127" i="140"/>
  <c r="AO127" i="140"/>
  <c r="AJ127" i="140"/>
  <c r="AE127" i="140"/>
  <c r="CH126" i="140"/>
  <c r="CG126" i="140"/>
  <c r="CF126" i="140"/>
  <c r="CD126" i="140"/>
  <c r="CC126" i="140"/>
  <c r="CB126" i="140"/>
  <c r="CA126" i="140"/>
  <c r="BZ126" i="140"/>
  <c r="BY126" i="140"/>
  <c r="BX126" i="140"/>
  <c r="BW126" i="140"/>
  <c r="BV126" i="140"/>
  <c r="BU126" i="140"/>
  <c r="BT126" i="140"/>
  <c r="BS126" i="140"/>
  <c r="BR126" i="140"/>
  <c r="BQ126" i="140"/>
  <c r="BP126" i="140"/>
  <c r="BO126" i="140"/>
  <c r="BN126" i="140"/>
  <c r="BM126" i="140"/>
  <c r="BL126" i="140"/>
  <c r="BK126" i="140"/>
  <c r="BE126" i="140"/>
  <c r="AZ126" i="140"/>
  <c r="AU126" i="140"/>
  <c r="AO126" i="140"/>
  <c r="AJ126" i="140"/>
  <c r="AE126" i="140"/>
  <c r="CH125" i="140"/>
  <c r="CG125" i="140"/>
  <c r="CF125" i="140"/>
  <c r="CD125" i="140"/>
  <c r="CC125" i="140"/>
  <c r="CB125" i="140"/>
  <c r="CA125" i="140"/>
  <c r="BZ125" i="140"/>
  <c r="BY125" i="140"/>
  <c r="BX125" i="140"/>
  <c r="BW125" i="140"/>
  <c r="BV125" i="140"/>
  <c r="BU125" i="140"/>
  <c r="BT125" i="140"/>
  <c r="BS125" i="140"/>
  <c r="BR125" i="140"/>
  <c r="BQ125" i="140"/>
  <c r="BP125" i="140"/>
  <c r="BO125" i="140"/>
  <c r="BN125" i="140"/>
  <c r="BM125" i="140"/>
  <c r="BL125" i="140"/>
  <c r="BK125" i="140"/>
  <c r="BE125" i="140"/>
  <c r="AZ125" i="140"/>
  <c r="AU125" i="140"/>
  <c r="AO125" i="140"/>
  <c r="AJ125" i="140"/>
  <c r="AE125" i="140"/>
  <c r="CH124" i="140"/>
  <c r="CG124" i="140"/>
  <c r="CF124" i="140"/>
  <c r="CD124" i="140"/>
  <c r="CC124" i="140"/>
  <c r="CB124" i="140"/>
  <c r="CA124" i="140"/>
  <c r="BZ124" i="140"/>
  <c r="BY124" i="140"/>
  <c r="BX124" i="140"/>
  <c r="BW124" i="140"/>
  <c r="BV124" i="140"/>
  <c r="BU124" i="140"/>
  <c r="BT124" i="140"/>
  <c r="BS124" i="140"/>
  <c r="BR124" i="140"/>
  <c r="BQ124" i="140"/>
  <c r="BP124" i="140"/>
  <c r="BO124" i="140"/>
  <c r="BN124" i="140"/>
  <c r="BM124" i="140"/>
  <c r="BL124" i="140"/>
  <c r="BK124" i="140"/>
  <c r="BE124" i="140"/>
  <c r="AZ124" i="140"/>
  <c r="AU124" i="140"/>
  <c r="AO124" i="140"/>
  <c r="AJ124" i="140"/>
  <c r="AE124" i="140"/>
  <c r="CH123" i="140"/>
  <c r="CG123" i="140"/>
  <c r="CF123" i="140"/>
  <c r="CD123" i="140"/>
  <c r="CC123" i="140"/>
  <c r="CB123" i="140"/>
  <c r="CA123" i="140"/>
  <c r="BZ123" i="140"/>
  <c r="BY123" i="140"/>
  <c r="BX123" i="140"/>
  <c r="BW123" i="140"/>
  <c r="BV123" i="140"/>
  <c r="BU123" i="140"/>
  <c r="BT123" i="140"/>
  <c r="BS123" i="140"/>
  <c r="BR123" i="140"/>
  <c r="BQ123" i="140"/>
  <c r="BP123" i="140"/>
  <c r="BO123" i="140"/>
  <c r="BN123" i="140"/>
  <c r="BM123" i="140"/>
  <c r="BL123" i="140"/>
  <c r="BK123" i="140"/>
  <c r="BE123" i="140"/>
  <c r="AZ123" i="140"/>
  <c r="AU123" i="140"/>
  <c r="AO123" i="140"/>
  <c r="AJ123" i="140"/>
  <c r="AE123" i="140"/>
  <c r="CH122" i="140"/>
  <c r="CG122" i="140"/>
  <c r="CF122" i="140"/>
  <c r="CD122" i="140"/>
  <c r="CC122" i="140"/>
  <c r="CB122" i="140"/>
  <c r="CA122" i="140"/>
  <c r="BZ122" i="140"/>
  <c r="BY122" i="140"/>
  <c r="BX122" i="140"/>
  <c r="BW122" i="140"/>
  <c r="BV122" i="140"/>
  <c r="BU122" i="140"/>
  <c r="BT122" i="140"/>
  <c r="BS122" i="140"/>
  <c r="BR122" i="140"/>
  <c r="BQ122" i="140"/>
  <c r="BP122" i="140"/>
  <c r="BO122" i="140"/>
  <c r="BN122" i="140"/>
  <c r="BM122" i="140"/>
  <c r="BL122" i="140"/>
  <c r="BK122" i="140"/>
  <c r="BE122" i="140"/>
  <c r="AZ122" i="140"/>
  <c r="AU122" i="140"/>
  <c r="AO122" i="140"/>
  <c r="AJ122" i="140"/>
  <c r="AE122" i="140"/>
  <c r="CD121" i="140"/>
  <c r="CC121" i="140"/>
  <c r="CB121" i="140"/>
  <c r="CA121" i="140"/>
  <c r="BZ121" i="140"/>
  <c r="BY121" i="140"/>
  <c r="BX121" i="140"/>
  <c r="BW121" i="140"/>
  <c r="BV121" i="140"/>
  <c r="BU121" i="140"/>
  <c r="BT121" i="140"/>
  <c r="BS121" i="140"/>
  <c r="BR121" i="140"/>
  <c r="BQ121" i="140"/>
  <c r="BP121" i="140"/>
  <c r="BO121" i="140"/>
  <c r="BN121" i="140"/>
  <c r="BM121" i="140"/>
  <c r="BL121" i="140"/>
  <c r="BK121" i="140"/>
  <c r="BE121" i="140"/>
  <c r="CD120" i="140"/>
  <c r="CC120" i="140"/>
  <c r="CB120" i="140"/>
  <c r="CA120" i="140"/>
  <c r="BZ120" i="140"/>
  <c r="BY120" i="140"/>
  <c r="BX120" i="140"/>
  <c r="BW120" i="140"/>
  <c r="BV120" i="140"/>
  <c r="BU120" i="140"/>
  <c r="BT120" i="140"/>
  <c r="BS120" i="140"/>
  <c r="BR120" i="140"/>
  <c r="BQ120" i="140"/>
  <c r="BP120" i="140"/>
  <c r="BO120" i="140"/>
  <c r="BN120" i="140"/>
  <c r="BM120" i="140"/>
  <c r="BL120" i="140"/>
  <c r="BK120" i="140"/>
  <c r="BE120" i="140"/>
  <c r="CB119" i="140"/>
  <c r="CA119" i="140"/>
  <c r="BZ119" i="140"/>
  <c r="BY119" i="140"/>
  <c r="BX119" i="140"/>
  <c r="BW119" i="140"/>
  <c r="BV119" i="140"/>
  <c r="BU119" i="140"/>
  <c r="BT119" i="140"/>
  <c r="BS119" i="140"/>
  <c r="BR119" i="140"/>
  <c r="BQ119" i="140"/>
  <c r="BP119" i="140"/>
  <c r="BO119" i="140"/>
  <c r="BN119" i="140"/>
  <c r="BM119" i="140"/>
  <c r="BL119" i="140"/>
  <c r="BK119" i="140"/>
  <c r="BE119" i="140"/>
  <c r="AU119" i="140"/>
  <c r="AO119" i="140"/>
  <c r="AJ119" i="140"/>
  <c r="AE119" i="140"/>
  <c r="B119" i="140"/>
  <c r="CD118" i="140"/>
  <c r="CC118" i="140"/>
  <c r="CB118" i="140"/>
  <c r="CA118" i="140"/>
  <c r="BZ118" i="140"/>
  <c r="BY118" i="140"/>
  <c r="BX118" i="140"/>
  <c r="BW118" i="140"/>
  <c r="BV118" i="140"/>
  <c r="BU118" i="140"/>
  <c r="BT118" i="140"/>
  <c r="BS118" i="140"/>
  <c r="BR118" i="140"/>
  <c r="BQ118" i="140"/>
  <c r="BP118" i="140"/>
  <c r="BO118" i="140"/>
  <c r="BN118" i="140"/>
  <c r="BM118" i="140"/>
  <c r="BL118" i="140"/>
  <c r="BK118" i="140"/>
  <c r="BE118" i="140"/>
  <c r="CH117" i="140"/>
  <c r="CG117" i="140"/>
  <c r="CF117" i="140"/>
  <c r="CD117" i="140"/>
  <c r="CC117" i="140"/>
  <c r="CB117" i="140"/>
  <c r="CA117" i="140"/>
  <c r="BZ117" i="140"/>
  <c r="BY117" i="140"/>
  <c r="BX117" i="140"/>
  <c r="BW117" i="140"/>
  <c r="BV117" i="140"/>
  <c r="BU117" i="140"/>
  <c r="BT117" i="140"/>
  <c r="BS117" i="140"/>
  <c r="BR117" i="140"/>
  <c r="BQ117" i="140"/>
  <c r="BP117" i="140"/>
  <c r="BO117" i="140"/>
  <c r="BN117" i="140"/>
  <c r="BM117" i="140"/>
  <c r="BL117" i="140"/>
  <c r="BK117" i="140"/>
  <c r="BE117" i="140"/>
  <c r="AZ117" i="140"/>
  <c r="AU117" i="140"/>
  <c r="AO117" i="140"/>
  <c r="AJ117" i="140"/>
  <c r="AE117" i="140"/>
  <c r="CH116" i="140"/>
  <c r="CG116" i="140"/>
  <c r="CF116" i="140"/>
  <c r="CD116" i="140"/>
  <c r="CC116" i="140"/>
  <c r="CB116" i="140"/>
  <c r="CA116" i="140"/>
  <c r="BZ116" i="140"/>
  <c r="BY116" i="140"/>
  <c r="BX116" i="140"/>
  <c r="BW116" i="140"/>
  <c r="BV116" i="140"/>
  <c r="BU116" i="140"/>
  <c r="BT116" i="140"/>
  <c r="BS116" i="140"/>
  <c r="BR116" i="140"/>
  <c r="BQ116" i="140"/>
  <c r="BP116" i="140"/>
  <c r="BO116" i="140"/>
  <c r="BN116" i="140"/>
  <c r="BM116" i="140"/>
  <c r="BL116" i="140"/>
  <c r="BK116" i="140"/>
  <c r="BE116" i="140"/>
  <c r="AZ116" i="140"/>
  <c r="AU116" i="140"/>
  <c r="AO116" i="140"/>
  <c r="AJ116" i="140"/>
  <c r="AE116" i="140"/>
  <c r="CH115" i="140"/>
  <c r="CG115" i="140"/>
  <c r="CF115" i="140"/>
  <c r="CD115" i="140"/>
  <c r="CC115" i="140"/>
  <c r="CB115" i="140"/>
  <c r="CA115" i="140"/>
  <c r="BZ115" i="140"/>
  <c r="BY115" i="140"/>
  <c r="BX115" i="140"/>
  <c r="BW115" i="140"/>
  <c r="BV115" i="140"/>
  <c r="BU115" i="140"/>
  <c r="BT115" i="140"/>
  <c r="BS115" i="140"/>
  <c r="BR115" i="140"/>
  <c r="BQ115" i="140"/>
  <c r="BP115" i="140"/>
  <c r="BO115" i="140"/>
  <c r="BN115" i="140"/>
  <c r="BM115" i="140"/>
  <c r="BL115" i="140"/>
  <c r="BK115" i="140"/>
  <c r="BE115" i="140"/>
  <c r="AZ115" i="140"/>
  <c r="AU115" i="140"/>
  <c r="AO115" i="140"/>
  <c r="AJ115" i="140"/>
  <c r="AE115" i="140"/>
  <c r="CH114" i="140"/>
  <c r="CG114" i="140"/>
  <c r="CF114" i="140"/>
  <c r="CD114" i="140"/>
  <c r="CC114" i="140"/>
  <c r="CB114" i="140"/>
  <c r="CA114" i="140"/>
  <c r="BZ114" i="140"/>
  <c r="BY114" i="140"/>
  <c r="BX114" i="140"/>
  <c r="BW114" i="140"/>
  <c r="BV114" i="140"/>
  <c r="BU114" i="140"/>
  <c r="BT114" i="140"/>
  <c r="BS114" i="140"/>
  <c r="BR114" i="140"/>
  <c r="BQ114" i="140"/>
  <c r="BP114" i="140"/>
  <c r="BO114" i="140"/>
  <c r="BN114" i="140"/>
  <c r="BM114" i="140"/>
  <c r="BL114" i="140"/>
  <c r="BK114" i="140"/>
  <c r="BE114" i="140"/>
  <c r="AZ114" i="140"/>
  <c r="AU114" i="140"/>
  <c r="AO114" i="140"/>
  <c r="AJ114" i="140"/>
  <c r="AE114" i="140"/>
  <c r="CH113" i="140"/>
  <c r="CG113" i="140"/>
  <c r="CF113" i="140"/>
  <c r="CD113" i="140"/>
  <c r="CC113" i="140"/>
  <c r="CB113" i="140"/>
  <c r="CA113" i="140"/>
  <c r="BZ113" i="140"/>
  <c r="BY113" i="140"/>
  <c r="BX113" i="140"/>
  <c r="BW113" i="140"/>
  <c r="BV113" i="140"/>
  <c r="BU113" i="140"/>
  <c r="BT113" i="140"/>
  <c r="BS113" i="140"/>
  <c r="BR113" i="140"/>
  <c r="BQ113" i="140"/>
  <c r="BP113" i="140"/>
  <c r="BO113" i="140"/>
  <c r="BN113" i="140"/>
  <c r="BM113" i="140"/>
  <c r="BL113" i="140"/>
  <c r="BK113" i="140"/>
  <c r="BE113" i="140"/>
  <c r="AZ113" i="140"/>
  <c r="AU113" i="140"/>
  <c r="AO113" i="140"/>
  <c r="AJ113" i="140"/>
  <c r="AE113" i="140"/>
  <c r="CH112" i="140"/>
  <c r="CG112" i="140"/>
  <c r="CF112" i="140"/>
  <c r="CD112" i="140"/>
  <c r="CC112" i="140"/>
  <c r="CB112" i="140"/>
  <c r="CA112" i="140"/>
  <c r="BZ112" i="140"/>
  <c r="BY112" i="140"/>
  <c r="BX112" i="140"/>
  <c r="BW112" i="140"/>
  <c r="BV112" i="140"/>
  <c r="BU112" i="140"/>
  <c r="BT112" i="140"/>
  <c r="BS112" i="140"/>
  <c r="BR112" i="140"/>
  <c r="BQ112" i="140"/>
  <c r="BP112" i="140"/>
  <c r="BO112" i="140"/>
  <c r="BN112" i="140"/>
  <c r="BM112" i="140"/>
  <c r="BL112" i="140"/>
  <c r="BK112" i="140"/>
  <c r="BE112" i="140"/>
  <c r="AZ112" i="140"/>
  <c r="AU112" i="140"/>
  <c r="AO112" i="140"/>
  <c r="AJ112" i="140"/>
  <c r="AE112" i="140"/>
  <c r="CH111" i="140"/>
  <c r="CG111" i="140"/>
  <c r="CF111" i="140"/>
  <c r="CD111" i="140"/>
  <c r="CC111" i="140"/>
  <c r="CB111" i="140"/>
  <c r="CA111" i="140"/>
  <c r="BZ111" i="140"/>
  <c r="BY111" i="140"/>
  <c r="BX111" i="140"/>
  <c r="BW111" i="140"/>
  <c r="BV111" i="140"/>
  <c r="BU111" i="140"/>
  <c r="BT111" i="140"/>
  <c r="BS111" i="140"/>
  <c r="BR111" i="140"/>
  <c r="BQ111" i="140"/>
  <c r="BP111" i="140"/>
  <c r="BO111" i="140"/>
  <c r="BN111" i="140"/>
  <c r="BM111" i="140"/>
  <c r="BL111" i="140"/>
  <c r="BK111" i="140"/>
  <c r="BE111" i="140"/>
  <c r="AZ111" i="140"/>
  <c r="AU111" i="140"/>
  <c r="AO111" i="140"/>
  <c r="AJ111" i="140"/>
  <c r="AE111" i="140"/>
  <c r="CH110" i="140"/>
  <c r="CG110" i="140"/>
  <c r="CF110" i="140"/>
  <c r="CD110" i="140"/>
  <c r="CC110" i="140"/>
  <c r="CB110" i="140"/>
  <c r="CA110" i="140"/>
  <c r="BZ110" i="140"/>
  <c r="BY110" i="140"/>
  <c r="BX110" i="140"/>
  <c r="BW110" i="140"/>
  <c r="BV110" i="140"/>
  <c r="BU110" i="140"/>
  <c r="BT110" i="140"/>
  <c r="BS110" i="140"/>
  <c r="BR110" i="140"/>
  <c r="BQ110" i="140"/>
  <c r="BP110" i="140"/>
  <c r="BO110" i="140"/>
  <c r="BN110" i="140"/>
  <c r="BM110" i="140"/>
  <c r="BL110" i="140"/>
  <c r="BK110" i="140"/>
  <c r="BE110" i="140"/>
  <c r="AZ110" i="140"/>
  <c r="AU110" i="140"/>
  <c r="AO110" i="140"/>
  <c r="AJ110" i="140"/>
  <c r="AE110" i="140"/>
  <c r="CH109" i="140"/>
  <c r="CG109" i="140"/>
  <c r="CF109" i="140"/>
  <c r="CD109" i="140"/>
  <c r="CC109" i="140"/>
  <c r="CB109" i="140"/>
  <c r="CA109" i="140"/>
  <c r="BZ109" i="140"/>
  <c r="BY109" i="140"/>
  <c r="BX109" i="140"/>
  <c r="BW109" i="140"/>
  <c r="BV109" i="140"/>
  <c r="BU109" i="140"/>
  <c r="BT109" i="140"/>
  <c r="BS109" i="140"/>
  <c r="BR109" i="140"/>
  <c r="BQ109" i="140"/>
  <c r="BP109" i="140"/>
  <c r="BO109" i="140"/>
  <c r="BN109" i="140"/>
  <c r="BM109" i="140"/>
  <c r="BL109" i="140"/>
  <c r="BK109" i="140"/>
  <c r="BE109" i="140"/>
  <c r="AZ109" i="140"/>
  <c r="AU109" i="140"/>
  <c r="AO109" i="140"/>
  <c r="AJ109" i="140"/>
  <c r="AE109" i="140"/>
  <c r="CH108" i="140"/>
  <c r="CG108" i="140"/>
  <c r="CF108" i="140"/>
  <c r="CD108" i="140"/>
  <c r="CC108" i="140"/>
  <c r="CB108" i="140"/>
  <c r="CA108" i="140"/>
  <c r="BZ108" i="140"/>
  <c r="BY108" i="140"/>
  <c r="BX108" i="140"/>
  <c r="BW108" i="140"/>
  <c r="BV108" i="140"/>
  <c r="BU108" i="140"/>
  <c r="BT108" i="140"/>
  <c r="BS108" i="140"/>
  <c r="BR108" i="140"/>
  <c r="BQ108" i="140"/>
  <c r="BP108" i="140"/>
  <c r="BO108" i="140"/>
  <c r="BN108" i="140"/>
  <c r="BM108" i="140"/>
  <c r="BL108" i="140"/>
  <c r="BK108" i="140"/>
  <c r="BE108" i="140"/>
  <c r="AZ108" i="140"/>
  <c r="AU108" i="140"/>
  <c r="AO108" i="140"/>
  <c r="AJ108" i="140"/>
  <c r="AE108" i="140"/>
  <c r="CH107" i="140"/>
  <c r="CG107" i="140"/>
  <c r="CF107" i="140"/>
  <c r="CD107" i="140"/>
  <c r="CC107" i="140"/>
  <c r="CB107" i="140"/>
  <c r="CA107" i="140"/>
  <c r="BZ107" i="140"/>
  <c r="BY107" i="140"/>
  <c r="BX107" i="140"/>
  <c r="BW107" i="140"/>
  <c r="BV107" i="140"/>
  <c r="BU107" i="140"/>
  <c r="BT107" i="140"/>
  <c r="BS107" i="140"/>
  <c r="BR107" i="140"/>
  <c r="BQ107" i="140"/>
  <c r="BP107" i="140"/>
  <c r="BO107" i="140"/>
  <c r="BN107" i="140"/>
  <c r="BM107" i="140"/>
  <c r="BL107" i="140"/>
  <c r="BK107" i="140"/>
  <c r="BE107" i="140"/>
  <c r="AZ107" i="140"/>
  <c r="AU107" i="140"/>
  <c r="AO107" i="140"/>
  <c r="AJ107" i="140"/>
  <c r="AE107" i="140"/>
  <c r="CH106" i="140"/>
  <c r="CG106" i="140"/>
  <c r="CF106" i="140"/>
  <c r="CD106" i="140"/>
  <c r="CC106" i="140"/>
  <c r="CB106" i="140"/>
  <c r="CA106" i="140"/>
  <c r="BZ106" i="140"/>
  <c r="BY106" i="140"/>
  <c r="BX106" i="140"/>
  <c r="BW106" i="140"/>
  <c r="BV106" i="140"/>
  <c r="BU106" i="140"/>
  <c r="BT106" i="140"/>
  <c r="BS106" i="140"/>
  <c r="BR106" i="140"/>
  <c r="BQ106" i="140"/>
  <c r="BP106" i="140"/>
  <c r="BO106" i="140"/>
  <c r="BN106" i="140"/>
  <c r="BM106" i="140"/>
  <c r="BL106" i="140"/>
  <c r="BK106" i="140"/>
  <c r="BE106" i="140"/>
  <c r="AZ106" i="140"/>
  <c r="AU106" i="140"/>
  <c r="AO106" i="140"/>
  <c r="AJ106" i="140"/>
  <c r="AE106" i="140"/>
  <c r="CH105" i="140"/>
  <c r="CG105" i="140"/>
  <c r="CF105" i="140"/>
  <c r="CD105" i="140"/>
  <c r="CC105" i="140"/>
  <c r="CB105" i="140"/>
  <c r="CA105" i="140"/>
  <c r="BZ105" i="140"/>
  <c r="BY105" i="140"/>
  <c r="BX105" i="140"/>
  <c r="BW105" i="140"/>
  <c r="BV105" i="140"/>
  <c r="BU105" i="140"/>
  <c r="BT105" i="140"/>
  <c r="BS105" i="140"/>
  <c r="BR105" i="140"/>
  <c r="BQ105" i="140"/>
  <c r="BP105" i="140"/>
  <c r="BO105" i="140"/>
  <c r="BN105" i="140"/>
  <c r="BM105" i="140"/>
  <c r="BL105" i="140"/>
  <c r="BK105" i="140"/>
  <c r="BE105" i="140"/>
  <c r="AZ105" i="140"/>
  <c r="AU105" i="140"/>
  <c r="AO105" i="140"/>
  <c r="AJ105" i="140"/>
  <c r="AE105" i="140"/>
  <c r="CH104" i="140"/>
  <c r="CG104" i="140"/>
  <c r="CF104" i="140"/>
  <c r="CD104" i="140"/>
  <c r="CC104" i="140"/>
  <c r="CB104" i="140"/>
  <c r="CA104" i="140"/>
  <c r="BZ104" i="140"/>
  <c r="BY104" i="140"/>
  <c r="BX104" i="140"/>
  <c r="BW104" i="140"/>
  <c r="BV104" i="140"/>
  <c r="BU104" i="140"/>
  <c r="BT104" i="140"/>
  <c r="BS104" i="140"/>
  <c r="BR104" i="140"/>
  <c r="BQ104" i="140"/>
  <c r="BP104" i="140"/>
  <c r="BO104" i="140"/>
  <c r="BN104" i="140"/>
  <c r="BM104" i="140"/>
  <c r="BL104" i="140"/>
  <c r="BK104" i="140"/>
  <c r="BE104" i="140"/>
  <c r="AZ104" i="140"/>
  <c r="AU104" i="140"/>
  <c r="AO104" i="140"/>
  <c r="AJ104" i="140"/>
  <c r="AE104" i="140"/>
  <c r="CH103" i="140"/>
  <c r="CG103" i="140"/>
  <c r="CF103" i="140"/>
  <c r="CD103" i="140"/>
  <c r="CC103" i="140"/>
  <c r="CB103" i="140"/>
  <c r="CA103" i="140"/>
  <c r="BZ103" i="140"/>
  <c r="BY103" i="140"/>
  <c r="BX103" i="140"/>
  <c r="BW103" i="140"/>
  <c r="BV103" i="140"/>
  <c r="BU103" i="140"/>
  <c r="BT103" i="140"/>
  <c r="BS103" i="140"/>
  <c r="BR103" i="140"/>
  <c r="BQ103" i="140"/>
  <c r="BP103" i="140"/>
  <c r="BO103" i="140"/>
  <c r="BN103" i="140"/>
  <c r="BM103" i="140"/>
  <c r="BL103" i="140"/>
  <c r="BK103" i="140"/>
  <c r="BE103" i="140"/>
  <c r="AZ103" i="140"/>
  <c r="AU103" i="140"/>
  <c r="AO103" i="140"/>
  <c r="AJ103" i="140"/>
  <c r="AE103" i="140"/>
  <c r="CD102" i="140"/>
  <c r="CC102" i="140"/>
  <c r="CB102" i="140"/>
  <c r="CA102" i="140"/>
  <c r="BZ102" i="140"/>
  <c r="BY102" i="140"/>
  <c r="BX102" i="140"/>
  <c r="BW102" i="140"/>
  <c r="BV102" i="140"/>
  <c r="BU102" i="140"/>
  <c r="BT102" i="140"/>
  <c r="BS102" i="140"/>
  <c r="BR102" i="140"/>
  <c r="BQ102" i="140"/>
  <c r="BP102" i="140"/>
  <c r="BO102" i="140"/>
  <c r="BN102" i="140"/>
  <c r="BM102" i="140"/>
  <c r="BL102" i="140"/>
  <c r="BK102" i="140"/>
  <c r="BE102" i="140"/>
  <c r="CD101" i="140"/>
  <c r="CC101" i="140"/>
  <c r="CB101" i="140"/>
  <c r="CA101" i="140"/>
  <c r="BZ101" i="140"/>
  <c r="BY101" i="140"/>
  <c r="BX101" i="140"/>
  <c r="BW101" i="140"/>
  <c r="BV101" i="140"/>
  <c r="BU101" i="140"/>
  <c r="BT101" i="140"/>
  <c r="BS101" i="140"/>
  <c r="BR101" i="140"/>
  <c r="BQ101" i="140"/>
  <c r="BP101" i="140"/>
  <c r="BO101" i="140"/>
  <c r="BN101" i="140"/>
  <c r="BM101" i="140"/>
  <c r="BL101" i="140"/>
  <c r="BK101" i="140"/>
  <c r="BE101" i="140"/>
  <c r="CB100" i="140"/>
  <c r="CA100" i="140"/>
  <c r="BZ100" i="140"/>
  <c r="BY100" i="140"/>
  <c r="BX100" i="140"/>
  <c r="BW100" i="140"/>
  <c r="BV100" i="140"/>
  <c r="BU100" i="140"/>
  <c r="BT100" i="140"/>
  <c r="BS100" i="140"/>
  <c r="BR100" i="140"/>
  <c r="BQ100" i="140"/>
  <c r="BP100" i="140"/>
  <c r="BO100" i="140"/>
  <c r="BN100" i="140"/>
  <c r="BM100" i="140"/>
  <c r="BL100" i="140"/>
  <c r="BK100" i="140"/>
  <c r="BE100" i="140"/>
  <c r="AU100" i="140"/>
  <c r="AO100" i="140"/>
  <c r="AJ100" i="140"/>
  <c r="AE100" i="140"/>
  <c r="B100" i="140"/>
  <c r="CD99" i="140"/>
  <c r="CC99" i="140"/>
  <c r="CB99" i="140"/>
  <c r="CA99" i="140"/>
  <c r="BZ99" i="140"/>
  <c r="BY99" i="140"/>
  <c r="BX99" i="140"/>
  <c r="BW99" i="140"/>
  <c r="BV99" i="140"/>
  <c r="BU99" i="140"/>
  <c r="BT99" i="140"/>
  <c r="BS99" i="140"/>
  <c r="BR99" i="140"/>
  <c r="BQ99" i="140"/>
  <c r="BP99" i="140"/>
  <c r="BO99" i="140"/>
  <c r="BN99" i="140"/>
  <c r="BM99" i="140"/>
  <c r="BL99" i="140"/>
  <c r="BK99" i="140"/>
  <c r="BE99" i="140"/>
  <c r="CH98" i="140"/>
  <c r="CG98" i="140"/>
  <c r="CF98" i="140"/>
  <c r="CD98" i="140"/>
  <c r="CC98" i="140"/>
  <c r="CB98" i="140"/>
  <c r="CA98" i="140"/>
  <c r="BZ98" i="140"/>
  <c r="BY98" i="140"/>
  <c r="BX98" i="140"/>
  <c r="BW98" i="140"/>
  <c r="BV98" i="140"/>
  <c r="BU98" i="140"/>
  <c r="BT98" i="140"/>
  <c r="BS98" i="140"/>
  <c r="BR98" i="140"/>
  <c r="BQ98" i="140"/>
  <c r="BP98" i="140"/>
  <c r="BO98" i="140"/>
  <c r="BN98" i="140"/>
  <c r="BM98" i="140"/>
  <c r="BL98" i="140"/>
  <c r="BK98" i="140"/>
  <c r="BE98" i="140"/>
  <c r="AZ98" i="140"/>
  <c r="AU98" i="140"/>
  <c r="AO98" i="140"/>
  <c r="AJ98" i="140"/>
  <c r="AE98" i="140"/>
  <c r="CH97" i="140"/>
  <c r="CG97" i="140"/>
  <c r="CF97" i="140"/>
  <c r="CD97" i="140"/>
  <c r="CC97" i="140"/>
  <c r="CB97" i="140"/>
  <c r="CA97" i="140"/>
  <c r="BZ97" i="140"/>
  <c r="BY97" i="140"/>
  <c r="BX97" i="140"/>
  <c r="BW97" i="140"/>
  <c r="BV97" i="140"/>
  <c r="BU97" i="140"/>
  <c r="BT97" i="140"/>
  <c r="BS97" i="140"/>
  <c r="BR97" i="140"/>
  <c r="BQ97" i="140"/>
  <c r="BP97" i="140"/>
  <c r="BO97" i="140"/>
  <c r="BN97" i="140"/>
  <c r="BM97" i="140"/>
  <c r="BL97" i="140"/>
  <c r="BK97" i="140"/>
  <c r="BE97" i="140"/>
  <c r="AZ97" i="140"/>
  <c r="AU97" i="140"/>
  <c r="AO97" i="140"/>
  <c r="AJ97" i="140"/>
  <c r="AE97" i="140"/>
  <c r="CH96" i="140"/>
  <c r="CG96" i="140"/>
  <c r="CF96" i="140"/>
  <c r="CD96" i="140"/>
  <c r="CC96" i="140"/>
  <c r="CB96" i="140"/>
  <c r="CA96" i="140"/>
  <c r="BZ96" i="140"/>
  <c r="BY96" i="140"/>
  <c r="BX96" i="140"/>
  <c r="BW96" i="140"/>
  <c r="BV96" i="140"/>
  <c r="BU96" i="140"/>
  <c r="BT96" i="140"/>
  <c r="BS96" i="140"/>
  <c r="BR96" i="140"/>
  <c r="BQ96" i="140"/>
  <c r="BP96" i="140"/>
  <c r="BO96" i="140"/>
  <c r="BN96" i="140"/>
  <c r="BM96" i="140"/>
  <c r="BL96" i="140"/>
  <c r="BK96" i="140"/>
  <c r="BE96" i="140"/>
  <c r="AZ96" i="140"/>
  <c r="AU96" i="140"/>
  <c r="AO96" i="140"/>
  <c r="AJ96" i="140"/>
  <c r="AE96" i="140"/>
  <c r="CH95" i="140"/>
  <c r="CG95" i="140"/>
  <c r="CF95" i="140"/>
  <c r="CD95" i="140"/>
  <c r="CC95" i="140"/>
  <c r="CB95" i="140"/>
  <c r="CA95" i="140"/>
  <c r="BZ95" i="140"/>
  <c r="BY95" i="140"/>
  <c r="BX95" i="140"/>
  <c r="BW95" i="140"/>
  <c r="BV95" i="140"/>
  <c r="BU95" i="140"/>
  <c r="BT95" i="140"/>
  <c r="BS95" i="140"/>
  <c r="BR95" i="140"/>
  <c r="BQ95" i="140"/>
  <c r="BP95" i="140"/>
  <c r="BO95" i="140"/>
  <c r="BN95" i="140"/>
  <c r="BM95" i="140"/>
  <c r="BL95" i="140"/>
  <c r="BK95" i="140"/>
  <c r="BE95" i="140"/>
  <c r="AZ95" i="140"/>
  <c r="AU95" i="140"/>
  <c r="AO95" i="140"/>
  <c r="AJ95" i="140"/>
  <c r="AE95" i="140"/>
  <c r="CH94" i="140"/>
  <c r="CG94" i="140"/>
  <c r="CF94" i="140"/>
  <c r="CD94" i="140"/>
  <c r="CC94" i="140"/>
  <c r="CB94" i="140"/>
  <c r="CA94" i="140"/>
  <c r="BZ94" i="140"/>
  <c r="BY94" i="140"/>
  <c r="BX94" i="140"/>
  <c r="BW94" i="140"/>
  <c r="BV94" i="140"/>
  <c r="BU94" i="140"/>
  <c r="BT94" i="140"/>
  <c r="BS94" i="140"/>
  <c r="BR94" i="140"/>
  <c r="BQ94" i="140"/>
  <c r="BP94" i="140"/>
  <c r="BO94" i="140"/>
  <c r="BN94" i="140"/>
  <c r="BM94" i="140"/>
  <c r="BL94" i="140"/>
  <c r="BK94" i="140"/>
  <c r="BE94" i="140"/>
  <c r="AZ94" i="140"/>
  <c r="AU94" i="140"/>
  <c r="AO94" i="140"/>
  <c r="AJ94" i="140"/>
  <c r="AE94" i="140"/>
  <c r="CH93" i="140"/>
  <c r="CG93" i="140"/>
  <c r="CF93" i="140"/>
  <c r="CD93" i="140"/>
  <c r="CC93" i="140"/>
  <c r="CB93" i="140"/>
  <c r="CA93" i="140"/>
  <c r="BZ93" i="140"/>
  <c r="BY93" i="140"/>
  <c r="BX93" i="140"/>
  <c r="BW93" i="140"/>
  <c r="BV93" i="140"/>
  <c r="BU93" i="140"/>
  <c r="BT93" i="140"/>
  <c r="BS93" i="140"/>
  <c r="BR93" i="140"/>
  <c r="BQ93" i="140"/>
  <c r="BP93" i="140"/>
  <c r="BO93" i="140"/>
  <c r="BN93" i="140"/>
  <c r="BM93" i="140"/>
  <c r="BL93" i="140"/>
  <c r="BK93" i="140"/>
  <c r="BE93" i="140"/>
  <c r="AZ93" i="140"/>
  <c r="AU93" i="140"/>
  <c r="AO93" i="140"/>
  <c r="AJ93" i="140"/>
  <c r="AE93" i="140"/>
  <c r="CH92" i="140"/>
  <c r="CG92" i="140"/>
  <c r="CF92" i="140"/>
  <c r="CD92" i="140"/>
  <c r="CC92" i="140"/>
  <c r="CB92" i="140"/>
  <c r="CA92" i="140"/>
  <c r="BZ92" i="140"/>
  <c r="BY92" i="140"/>
  <c r="BX92" i="140"/>
  <c r="BW92" i="140"/>
  <c r="BV92" i="140"/>
  <c r="BU92" i="140"/>
  <c r="BT92" i="140"/>
  <c r="BS92" i="140"/>
  <c r="BR92" i="140"/>
  <c r="BQ92" i="140"/>
  <c r="BP92" i="140"/>
  <c r="BO92" i="140"/>
  <c r="BN92" i="140"/>
  <c r="BM92" i="140"/>
  <c r="BL92" i="140"/>
  <c r="BK92" i="140"/>
  <c r="BE92" i="140"/>
  <c r="AZ92" i="140"/>
  <c r="AU92" i="140"/>
  <c r="AO92" i="140"/>
  <c r="AJ92" i="140"/>
  <c r="AE92" i="140"/>
  <c r="CH91" i="140"/>
  <c r="CG91" i="140"/>
  <c r="CF91" i="140"/>
  <c r="CD91" i="140"/>
  <c r="CC91" i="140"/>
  <c r="CB91" i="140"/>
  <c r="CA91" i="140"/>
  <c r="BZ91" i="140"/>
  <c r="BY91" i="140"/>
  <c r="BX91" i="140"/>
  <c r="BW91" i="140"/>
  <c r="BV91" i="140"/>
  <c r="BU91" i="140"/>
  <c r="BT91" i="140"/>
  <c r="BS91" i="140"/>
  <c r="BR91" i="140"/>
  <c r="BQ91" i="140"/>
  <c r="BP91" i="140"/>
  <c r="BO91" i="140"/>
  <c r="BN91" i="140"/>
  <c r="BM91" i="140"/>
  <c r="BL91" i="140"/>
  <c r="BK91" i="140"/>
  <c r="BE91" i="140"/>
  <c r="AZ91" i="140"/>
  <c r="AU91" i="140"/>
  <c r="AO91" i="140"/>
  <c r="AJ91" i="140"/>
  <c r="AE91" i="140"/>
  <c r="CH90" i="140"/>
  <c r="CG90" i="140"/>
  <c r="CF90" i="140"/>
  <c r="CD90" i="140"/>
  <c r="CC90" i="140"/>
  <c r="CB90" i="140"/>
  <c r="CA90" i="140"/>
  <c r="BZ90" i="140"/>
  <c r="BY90" i="140"/>
  <c r="BX90" i="140"/>
  <c r="BW90" i="140"/>
  <c r="BV90" i="140"/>
  <c r="BU90" i="140"/>
  <c r="BT90" i="140"/>
  <c r="BS90" i="140"/>
  <c r="BR90" i="140"/>
  <c r="BQ90" i="140"/>
  <c r="BP90" i="140"/>
  <c r="BO90" i="140"/>
  <c r="BN90" i="140"/>
  <c r="BM90" i="140"/>
  <c r="BL90" i="140"/>
  <c r="BK90" i="140"/>
  <c r="BE90" i="140"/>
  <c r="AZ90" i="140"/>
  <c r="AU90" i="140"/>
  <c r="AO90" i="140"/>
  <c r="AJ90" i="140"/>
  <c r="AE90" i="140"/>
  <c r="CH89" i="140"/>
  <c r="CG89" i="140"/>
  <c r="CF89" i="140"/>
  <c r="CD89" i="140"/>
  <c r="CC89" i="140"/>
  <c r="CB89" i="140"/>
  <c r="CA89" i="140"/>
  <c r="BZ89" i="140"/>
  <c r="BY89" i="140"/>
  <c r="BX89" i="140"/>
  <c r="BW89" i="140"/>
  <c r="BV89" i="140"/>
  <c r="BU89" i="140"/>
  <c r="BT89" i="140"/>
  <c r="BS89" i="140"/>
  <c r="BR89" i="140"/>
  <c r="BQ89" i="140"/>
  <c r="BP89" i="140"/>
  <c r="BO89" i="140"/>
  <c r="BN89" i="140"/>
  <c r="BM89" i="140"/>
  <c r="BL89" i="140"/>
  <c r="BK89" i="140"/>
  <c r="BE89" i="140"/>
  <c r="AZ89" i="140"/>
  <c r="AU89" i="140"/>
  <c r="AO89" i="140"/>
  <c r="AJ89" i="140"/>
  <c r="AE89" i="140"/>
  <c r="CH88" i="140"/>
  <c r="CG88" i="140"/>
  <c r="CF88" i="140"/>
  <c r="CD88" i="140"/>
  <c r="CC88" i="140"/>
  <c r="CB88" i="140"/>
  <c r="CA88" i="140"/>
  <c r="BZ88" i="140"/>
  <c r="BY88" i="140"/>
  <c r="BX88" i="140"/>
  <c r="BW88" i="140"/>
  <c r="BV88" i="140"/>
  <c r="BU88" i="140"/>
  <c r="BT88" i="140"/>
  <c r="BS88" i="140"/>
  <c r="BR88" i="140"/>
  <c r="BQ88" i="140"/>
  <c r="BP88" i="140"/>
  <c r="BO88" i="140"/>
  <c r="BN88" i="140"/>
  <c r="BM88" i="140"/>
  <c r="BL88" i="140"/>
  <c r="BK88" i="140"/>
  <c r="BE88" i="140"/>
  <c r="AZ88" i="140"/>
  <c r="AU88" i="140"/>
  <c r="AO88" i="140"/>
  <c r="AJ88" i="140"/>
  <c r="AE88" i="140"/>
  <c r="CH87" i="140"/>
  <c r="CG87" i="140"/>
  <c r="CF87" i="140"/>
  <c r="CD87" i="140"/>
  <c r="CC87" i="140"/>
  <c r="CB87" i="140"/>
  <c r="CA87" i="140"/>
  <c r="BZ87" i="140"/>
  <c r="BY87" i="140"/>
  <c r="BX87" i="140"/>
  <c r="BW87" i="140"/>
  <c r="BV87" i="140"/>
  <c r="BU87" i="140"/>
  <c r="BT87" i="140"/>
  <c r="BS87" i="140"/>
  <c r="BR87" i="140"/>
  <c r="BQ87" i="140"/>
  <c r="BP87" i="140"/>
  <c r="BO87" i="140"/>
  <c r="BN87" i="140"/>
  <c r="BM87" i="140"/>
  <c r="BL87" i="140"/>
  <c r="BK87" i="140"/>
  <c r="BE87" i="140"/>
  <c r="AZ87" i="140"/>
  <c r="AU87" i="140"/>
  <c r="AO87" i="140"/>
  <c r="AJ87" i="140"/>
  <c r="AE87" i="140"/>
  <c r="CH86" i="140"/>
  <c r="CG86" i="140"/>
  <c r="CF86" i="140"/>
  <c r="CD86" i="140"/>
  <c r="CC86" i="140"/>
  <c r="CB86" i="140"/>
  <c r="CA86" i="140"/>
  <c r="BZ86" i="140"/>
  <c r="BY86" i="140"/>
  <c r="BX86" i="140"/>
  <c r="BW86" i="140"/>
  <c r="BV86" i="140"/>
  <c r="BU86" i="140"/>
  <c r="BT86" i="140"/>
  <c r="BS86" i="140"/>
  <c r="BR86" i="140"/>
  <c r="BQ86" i="140"/>
  <c r="BP86" i="140"/>
  <c r="BO86" i="140"/>
  <c r="BN86" i="140"/>
  <c r="BM86" i="140"/>
  <c r="BL86" i="140"/>
  <c r="BK86" i="140"/>
  <c r="BE86" i="140"/>
  <c r="AZ86" i="140"/>
  <c r="AU86" i="140"/>
  <c r="AO86" i="140"/>
  <c r="AJ86" i="140"/>
  <c r="AE86" i="140"/>
  <c r="CH85" i="140"/>
  <c r="CG85" i="140"/>
  <c r="CF85" i="140"/>
  <c r="CD85" i="140"/>
  <c r="CC85" i="140"/>
  <c r="CB85" i="140"/>
  <c r="CA85" i="140"/>
  <c r="BZ85" i="140"/>
  <c r="BY85" i="140"/>
  <c r="BX85" i="140"/>
  <c r="BW85" i="140"/>
  <c r="BV85" i="140"/>
  <c r="BU85" i="140"/>
  <c r="BT85" i="140"/>
  <c r="BS85" i="140"/>
  <c r="BR85" i="140"/>
  <c r="BQ85" i="140"/>
  <c r="BP85" i="140"/>
  <c r="BO85" i="140"/>
  <c r="BN85" i="140"/>
  <c r="BM85" i="140"/>
  <c r="BL85" i="140"/>
  <c r="BK85" i="140"/>
  <c r="BE85" i="140"/>
  <c r="AZ85" i="140"/>
  <c r="AU85" i="140"/>
  <c r="AO85" i="140"/>
  <c r="AJ85" i="140"/>
  <c r="AE85" i="140"/>
  <c r="CH84" i="140"/>
  <c r="CG84" i="140"/>
  <c r="CF84" i="140"/>
  <c r="CD84" i="140"/>
  <c r="CC84" i="140"/>
  <c r="CB84" i="140"/>
  <c r="CA84" i="140"/>
  <c r="BZ84" i="140"/>
  <c r="BY84" i="140"/>
  <c r="BX84" i="140"/>
  <c r="BW84" i="140"/>
  <c r="BV84" i="140"/>
  <c r="BU84" i="140"/>
  <c r="BT84" i="140"/>
  <c r="BS84" i="140"/>
  <c r="BR84" i="140"/>
  <c r="BQ84" i="140"/>
  <c r="BP84" i="140"/>
  <c r="BO84" i="140"/>
  <c r="BN84" i="140"/>
  <c r="BM84" i="140"/>
  <c r="BL84" i="140"/>
  <c r="BK84" i="140"/>
  <c r="BE84" i="140"/>
  <c r="AZ84" i="140"/>
  <c r="AU84" i="140"/>
  <c r="AO84" i="140"/>
  <c r="AJ84" i="140"/>
  <c r="AE84" i="140"/>
  <c r="CD83" i="140"/>
  <c r="CC83" i="140"/>
  <c r="CB83" i="140"/>
  <c r="CA83" i="140"/>
  <c r="BZ83" i="140"/>
  <c r="BY83" i="140"/>
  <c r="BX83" i="140"/>
  <c r="BW83" i="140"/>
  <c r="BV83" i="140"/>
  <c r="BU83" i="140"/>
  <c r="BT83" i="140"/>
  <c r="BS83" i="140"/>
  <c r="BR83" i="140"/>
  <c r="BQ83" i="140"/>
  <c r="BP83" i="140"/>
  <c r="BO83" i="140"/>
  <c r="BN83" i="140"/>
  <c r="BM83" i="140"/>
  <c r="BL83" i="140"/>
  <c r="BK83" i="140"/>
  <c r="BE83" i="140"/>
  <c r="CD82" i="140"/>
  <c r="CC82" i="140"/>
  <c r="CB82" i="140"/>
  <c r="CA82" i="140"/>
  <c r="BZ82" i="140"/>
  <c r="BY82" i="140"/>
  <c r="BX82" i="140"/>
  <c r="BW82" i="140"/>
  <c r="BV82" i="140"/>
  <c r="BU82" i="140"/>
  <c r="BT82" i="140"/>
  <c r="BS82" i="140"/>
  <c r="BR82" i="140"/>
  <c r="BQ82" i="140"/>
  <c r="BP82" i="140"/>
  <c r="BO82" i="140"/>
  <c r="BN82" i="140"/>
  <c r="BM82" i="140"/>
  <c r="BL82" i="140"/>
  <c r="BK82" i="140"/>
  <c r="BE82" i="140"/>
  <c r="CB81" i="140"/>
  <c r="CA81" i="140"/>
  <c r="BZ81" i="140"/>
  <c r="BY81" i="140"/>
  <c r="BX81" i="140"/>
  <c r="BW81" i="140"/>
  <c r="BV81" i="140"/>
  <c r="BU81" i="140"/>
  <c r="BT81" i="140"/>
  <c r="BS81" i="140"/>
  <c r="BR81" i="140"/>
  <c r="BQ81" i="140"/>
  <c r="BP81" i="140"/>
  <c r="BO81" i="140"/>
  <c r="BN81" i="140"/>
  <c r="BM81" i="140"/>
  <c r="BL81" i="140"/>
  <c r="BK81" i="140"/>
  <c r="BE81" i="140"/>
  <c r="AU81" i="140"/>
  <c r="AO81" i="140"/>
  <c r="AJ81" i="140"/>
  <c r="AE81" i="140"/>
  <c r="B81" i="140"/>
  <c r="CD80" i="140"/>
  <c r="CC80" i="140"/>
  <c r="CB80" i="140"/>
  <c r="CA80" i="140"/>
  <c r="BZ80" i="140"/>
  <c r="BY80" i="140"/>
  <c r="BX80" i="140"/>
  <c r="BW80" i="140"/>
  <c r="BV80" i="140"/>
  <c r="BU80" i="140"/>
  <c r="BT80" i="140"/>
  <c r="BS80" i="140"/>
  <c r="BR80" i="140"/>
  <c r="BQ80" i="140"/>
  <c r="BP80" i="140"/>
  <c r="BO80" i="140"/>
  <c r="BN80" i="140"/>
  <c r="BM80" i="140"/>
  <c r="BL80" i="140"/>
  <c r="BK80" i="140"/>
  <c r="BE80" i="140"/>
  <c r="CH79" i="140"/>
  <c r="CG79" i="140"/>
  <c r="CF79" i="140"/>
  <c r="CD79" i="140"/>
  <c r="CC79" i="140"/>
  <c r="CB79" i="140"/>
  <c r="CA79" i="140"/>
  <c r="BZ79" i="140"/>
  <c r="BY79" i="140"/>
  <c r="BX79" i="140"/>
  <c r="BW79" i="140"/>
  <c r="BV79" i="140"/>
  <c r="BU79" i="140"/>
  <c r="BT79" i="140"/>
  <c r="BS79" i="140"/>
  <c r="BR79" i="140"/>
  <c r="BQ79" i="140"/>
  <c r="BP79" i="140"/>
  <c r="BO79" i="140"/>
  <c r="BN79" i="140"/>
  <c r="BM79" i="140"/>
  <c r="BL79" i="140"/>
  <c r="BK79" i="140"/>
  <c r="BE79" i="140"/>
  <c r="AZ79" i="140"/>
  <c r="AU79" i="140"/>
  <c r="AO79" i="140"/>
  <c r="AJ79" i="140"/>
  <c r="AE79" i="140"/>
  <c r="CH78" i="140"/>
  <c r="CG78" i="140"/>
  <c r="CF78" i="140"/>
  <c r="CD78" i="140"/>
  <c r="CC78" i="140"/>
  <c r="CB78" i="140"/>
  <c r="CA78" i="140"/>
  <c r="BZ78" i="140"/>
  <c r="BY78" i="140"/>
  <c r="BX78" i="140"/>
  <c r="BW78" i="140"/>
  <c r="BV78" i="140"/>
  <c r="BU78" i="140"/>
  <c r="BT78" i="140"/>
  <c r="BS78" i="140"/>
  <c r="BR78" i="140"/>
  <c r="BQ78" i="140"/>
  <c r="BP78" i="140"/>
  <c r="BO78" i="140"/>
  <c r="BN78" i="140"/>
  <c r="BM78" i="140"/>
  <c r="BL78" i="140"/>
  <c r="BK78" i="140"/>
  <c r="BE78" i="140"/>
  <c r="AZ78" i="140"/>
  <c r="AU78" i="140"/>
  <c r="AO78" i="140"/>
  <c r="AJ78" i="140"/>
  <c r="AE78" i="140"/>
  <c r="CH77" i="140"/>
  <c r="CG77" i="140"/>
  <c r="CF77" i="140"/>
  <c r="CD77" i="140"/>
  <c r="CC77" i="140"/>
  <c r="CB77" i="140"/>
  <c r="CA77" i="140"/>
  <c r="BZ77" i="140"/>
  <c r="BY77" i="140"/>
  <c r="BX77" i="140"/>
  <c r="BW77" i="140"/>
  <c r="BV77" i="140"/>
  <c r="BU77" i="140"/>
  <c r="BT77" i="140"/>
  <c r="BS77" i="140"/>
  <c r="BR77" i="140"/>
  <c r="BQ77" i="140"/>
  <c r="BP77" i="140"/>
  <c r="BO77" i="140"/>
  <c r="BN77" i="140"/>
  <c r="BM77" i="140"/>
  <c r="BL77" i="140"/>
  <c r="BK77" i="140"/>
  <c r="BE77" i="140"/>
  <c r="AZ77" i="140"/>
  <c r="AU77" i="140"/>
  <c r="AO77" i="140"/>
  <c r="AJ77" i="140"/>
  <c r="AE77" i="140"/>
  <c r="CH76" i="140"/>
  <c r="CG76" i="140"/>
  <c r="CF76" i="140"/>
  <c r="CD76" i="140"/>
  <c r="CC76" i="140"/>
  <c r="CB76" i="140"/>
  <c r="CA76" i="140"/>
  <c r="BZ76" i="140"/>
  <c r="BY76" i="140"/>
  <c r="BX76" i="140"/>
  <c r="BW76" i="140"/>
  <c r="BV76" i="140"/>
  <c r="BU76" i="140"/>
  <c r="BT76" i="140"/>
  <c r="BS76" i="140"/>
  <c r="BR76" i="140"/>
  <c r="BQ76" i="140"/>
  <c r="BP76" i="140"/>
  <c r="BO76" i="140"/>
  <c r="BN76" i="140"/>
  <c r="BM76" i="140"/>
  <c r="BL76" i="140"/>
  <c r="BK76" i="140"/>
  <c r="BE76" i="140"/>
  <c r="AZ76" i="140"/>
  <c r="AU76" i="140"/>
  <c r="AO76" i="140"/>
  <c r="AJ76" i="140"/>
  <c r="AE76" i="140"/>
  <c r="CH75" i="140"/>
  <c r="CG75" i="140"/>
  <c r="CF75" i="140"/>
  <c r="CD75" i="140"/>
  <c r="CC75" i="140"/>
  <c r="CB75" i="140"/>
  <c r="CA75" i="140"/>
  <c r="BZ75" i="140"/>
  <c r="BY75" i="140"/>
  <c r="BX75" i="140"/>
  <c r="BW75" i="140"/>
  <c r="BV75" i="140"/>
  <c r="BU75" i="140"/>
  <c r="BT75" i="140"/>
  <c r="BS75" i="140"/>
  <c r="BR75" i="140"/>
  <c r="BQ75" i="140"/>
  <c r="BP75" i="140"/>
  <c r="BO75" i="140"/>
  <c r="BN75" i="140"/>
  <c r="BM75" i="140"/>
  <c r="BL75" i="140"/>
  <c r="BK75" i="140"/>
  <c r="BE75" i="140"/>
  <c r="AZ75" i="140"/>
  <c r="AU75" i="140"/>
  <c r="AO75" i="140"/>
  <c r="AJ75" i="140"/>
  <c r="AE75" i="140"/>
  <c r="CH74" i="140"/>
  <c r="CG74" i="140"/>
  <c r="CF74" i="140"/>
  <c r="CD74" i="140"/>
  <c r="CC74" i="140"/>
  <c r="CB74" i="140"/>
  <c r="CA74" i="140"/>
  <c r="BZ74" i="140"/>
  <c r="BY74" i="140"/>
  <c r="BX74" i="140"/>
  <c r="BW74" i="140"/>
  <c r="BV74" i="140"/>
  <c r="BU74" i="140"/>
  <c r="BT74" i="140"/>
  <c r="BS74" i="140"/>
  <c r="BR74" i="140"/>
  <c r="BQ74" i="140"/>
  <c r="BP74" i="140"/>
  <c r="BO74" i="140"/>
  <c r="BN74" i="140"/>
  <c r="BM74" i="140"/>
  <c r="BL74" i="140"/>
  <c r="BK74" i="140"/>
  <c r="BE74" i="140"/>
  <c r="AZ74" i="140"/>
  <c r="AU74" i="140"/>
  <c r="AO74" i="140"/>
  <c r="AJ74" i="140"/>
  <c r="AE74" i="140"/>
  <c r="CH73" i="140"/>
  <c r="CG73" i="140"/>
  <c r="CF73" i="140"/>
  <c r="CD73" i="140"/>
  <c r="CC73" i="140"/>
  <c r="CB73" i="140"/>
  <c r="CA73" i="140"/>
  <c r="BZ73" i="140"/>
  <c r="BY73" i="140"/>
  <c r="BX73" i="140"/>
  <c r="BW73" i="140"/>
  <c r="BV73" i="140"/>
  <c r="BU73" i="140"/>
  <c r="BT73" i="140"/>
  <c r="BS73" i="140"/>
  <c r="BR73" i="140"/>
  <c r="BQ73" i="140"/>
  <c r="BP73" i="140"/>
  <c r="BO73" i="140"/>
  <c r="BN73" i="140"/>
  <c r="BM73" i="140"/>
  <c r="BL73" i="140"/>
  <c r="BK73" i="140"/>
  <c r="BE73" i="140"/>
  <c r="AZ73" i="140"/>
  <c r="AU73" i="140"/>
  <c r="AO73" i="140"/>
  <c r="AJ73" i="140"/>
  <c r="AE73" i="140"/>
  <c r="CH72" i="140"/>
  <c r="CG72" i="140"/>
  <c r="CF72" i="140"/>
  <c r="CD72" i="140"/>
  <c r="CC72" i="140"/>
  <c r="CB72" i="140"/>
  <c r="CA72" i="140"/>
  <c r="BZ72" i="140"/>
  <c r="BY72" i="140"/>
  <c r="BX72" i="140"/>
  <c r="BW72" i="140"/>
  <c r="BV72" i="140"/>
  <c r="BU72" i="140"/>
  <c r="BT72" i="140"/>
  <c r="BS72" i="140"/>
  <c r="BR72" i="140"/>
  <c r="BQ72" i="140"/>
  <c r="BP72" i="140"/>
  <c r="BO72" i="140"/>
  <c r="BN72" i="140"/>
  <c r="BM72" i="140"/>
  <c r="BL72" i="140"/>
  <c r="BK72" i="140"/>
  <c r="BE72" i="140"/>
  <c r="AZ72" i="140"/>
  <c r="AU72" i="140"/>
  <c r="AO72" i="140"/>
  <c r="AJ72" i="140"/>
  <c r="AE72" i="140"/>
  <c r="CH71" i="140"/>
  <c r="CG71" i="140"/>
  <c r="CF71" i="140"/>
  <c r="CD71" i="140"/>
  <c r="CC71" i="140"/>
  <c r="CB71" i="140"/>
  <c r="CA71" i="140"/>
  <c r="BZ71" i="140"/>
  <c r="BY71" i="140"/>
  <c r="BX71" i="140"/>
  <c r="BW71" i="140"/>
  <c r="BV71" i="140"/>
  <c r="BU71" i="140"/>
  <c r="BT71" i="140"/>
  <c r="BS71" i="140"/>
  <c r="BR71" i="140"/>
  <c r="BQ71" i="140"/>
  <c r="BP71" i="140"/>
  <c r="BO71" i="140"/>
  <c r="BN71" i="140"/>
  <c r="BM71" i="140"/>
  <c r="BL71" i="140"/>
  <c r="BK71" i="140"/>
  <c r="BE71" i="140"/>
  <c r="AZ71" i="140"/>
  <c r="AU71" i="140"/>
  <c r="AO71" i="140"/>
  <c r="AJ71" i="140"/>
  <c r="AE71" i="140"/>
  <c r="CH70" i="140"/>
  <c r="CG70" i="140"/>
  <c r="CF70" i="140"/>
  <c r="CD70" i="140"/>
  <c r="CC70" i="140"/>
  <c r="CB70" i="140"/>
  <c r="CA70" i="140"/>
  <c r="BZ70" i="140"/>
  <c r="BY70" i="140"/>
  <c r="BX70" i="140"/>
  <c r="BW70" i="140"/>
  <c r="BV70" i="140"/>
  <c r="BU70" i="140"/>
  <c r="BT70" i="140"/>
  <c r="BS70" i="140"/>
  <c r="BR70" i="140"/>
  <c r="BQ70" i="140"/>
  <c r="BP70" i="140"/>
  <c r="BO70" i="140"/>
  <c r="BN70" i="140"/>
  <c r="BM70" i="140"/>
  <c r="BL70" i="140"/>
  <c r="BK70" i="140"/>
  <c r="BE70" i="140"/>
  <c r="AZ70" i="140"/>
  <c r="AU70" i="140"/>
  <c r="AO70" i="140"/>
  <c r="AJ70" i="140"/>
  <c r="AE70" i="140"/>
  <c r="CH69" i="140"/>
  <c r="CG69" i="140"/>
  <c r="CF69" i="140"/>
  <c r="CD69" i="140"/>
  <c r="CC69" i="140"/>
  <c r="CB69" i="140"/>
  <c r="CA69" i="140"/>
  <c r="BZ69" i="140"/>
  <c r="BY69" i="140"/>
  <c r="BX69" i="140"/>
  <c r="BW69" i="140"/>
  <c r="BV69" i="140"/>
  <c r="BU69" i="140"/>
  <c r="BT69" i="140"/>
  <c r="BS69" i="140"/>
  <c r="BR69" i="140"/>
  <c r="BQ69" i="140"/>
  <c r="BP69" i="140"/>
  <c r="BO69" i="140"/>
  <c r="BN69" i="140"/>
  <c r="BM69" i="140"/>
  <c r="BL69" i="140"/>
  <c r="BK69" i="140"/>
  <c r="BE69" i="140"/>
  <c r="AZ69" i="140"/>
  <c r="AU69" i="140"/>
  <c r="AO69" i="140"/>
  <c r="AJ69" i="140"/>
  <c r="AE69" i="140"/>
  <c r="CH68" i="140"/>
  <c r="CG68" i="140"/>
  <c r="CF68" i="140"/>
  <c r="CD68" i="140"/>
  <c r="CC68" i="140"/>
  <c r="CB68" i="140"/>
  <c r="CA68" i="140"/>
  <c r="BZ68" i="140"/>
  <c r="BY68" i="140"/>
  <c r="BX68" i="140"/>
  <c r="BW68" i="140"/>
  <c r="BV68" i="140"/>
  <c r="BU68" i="140"/>
  <c r="BT68" i="140"/>
  <c r="BS68" i="140"/>
  <c r="BR68" i="140"/>
  <c r="BQ68" i="140"/>
  <c r="BP68" i="140"/>
  <c r="BO68" i="140"/>
  <c r="BN68" i="140"/>
  <c r="BM68" i="140"/>
  <c r="BL68" i="140"/>
  <c r="BK68" i="140"/>
  <c r="BE68" i="140"/>
  <c r="AZ68" i="140"/>
  <c r="AU68" i="140"/>
  <c r="AO68" i="140"/>
  <c r="AJ68" i="140"/>
  <c r="AE68" i="140"/>
  <c r="CH67" i="140"/>
  <c r="CG67" i="140"/>
  <c r="CF67" i="140"/>
  <c r="CD67" i="140"/>
  <c r="CC67" i="140"/>
  <c r="CB67" i="140"/>
  <c r="CA67" i="140"/>
  <c r="BZ67" i="140"/>
  <c r="BY67" i="140"/>
  <c r="BX67" i="140"/>
  <c r="BW67" i="140"/>
  <c r="BV67" i="140"/>
  <c r="BU67" i="140"/>
  <c r="BT67" i="140"/>
  <c r="BS67" i="140"/>
  <c r="BR67" i="140"/>
  <c r="BQ67" i="140"/>
  <c r="BP67" i="140"/>
  <c r="BO67" i="140"/>
  <c r="BN67" i="140"/>
  <c r="BM67" i="140"/>
  <c r="BL67" i="140"/>
  <c r="BK67" i="140"/>
  <c r="BE67" i="140"/>
  <c r="AZ67" i="140"/>
  <c r="AU67" i="140"/>
  <c r="AO67" i="140"/>
  <c r="AJ67" i="140"/>
  <c r="AE67" i="140"/>
  <c r="CH66" i="140"/>
  <c r="CG66" i="140"/>
  <c r="CF66" i="140"/>
  <c r="CD66" i="140"/>
  <c r="CC66" i="140"/>
  <c r="CB66" i="140"/>
  <c r="CA66" i="140"/>
  <c r="BZ66" i="140"/>
  <c r="BY66" i="140"/>
  <c r="BX66" i="140"/>
  <c r="BW66" i="140"/>
  <c r="BV66" i="140"/>
  <c r="BU66" i="140"/>
  <c r="BT66" i="140"/>
  <c r="BS66" i="140"/>
  <c r="BR66" i="140"/>
  <c r="BQ66" i="140"/>
  <c r="BP66" i="140"/>
  <c r="BO66" i="140"/>
  <c r="BN66" i="140"/>
  <c r="BM66" i="140"/>
  <c r="BL66" i="140"/>
  <c r="BK66" i="140"/>
  <c r="BE66" i="140"/>
  <c r="AZ66" i="140"/>
  <c r="AU66" i="140"/>
  <c r="AO66" i="140"/>
  <c r="AJ66" i="140"/>
  <c r="AE66" i="140"/>
  <c r="CH65" i="140"/>
  <c r="CG65" i="140"/>
  <c r="CF65" i="140"/>
  <c r="CD65" i="140"/>
  <c r="CC65" i="140"/>
  <c r="CB65" i="140"/>
  <c r="CA65" i="140"/>
  <c r="BZ65" i="140"/>
  <c r="BY65" i="140"/>
  <c r="BX65" i="140"/>
  <c r="BW65" i="140"/>
  <c r="BV65" i="140"/>
  <c r="BU65" i="140"/>
  <c r="BT65" i="140"/>
  <c r="BS65" i="140"/>
  <c r="BR65" i="140"/>
  <c r="BQ65" i="140"/>
  <c r="BP65" i="140"/>
  <c r="BO65" i="140"/>
  <c r="BN65" i="140"/>
  <c r="BM65" i="140"/>
  <c r="BL65" i="140"/>
  <c r="BK65" i="140"/>
  <c r="BE65" i="140"/>
  <c r="AZ65" i="140"/>
  <c r="AU65" i="140"/>
  <c r="AO65" i="140"/>
  <c r="AJ65" i="140"/>
  <c r="AE65" i="140"/>
  <c r="CD64" i="140"/>
  <c r="CC64" i="140"/>
  <c r="CB64" i="140"/>
  <c r="CA64" i="140"/>
  <c r="BZ64" i="140"/>
  <c r="BY64" i="140"/>
  <c r="BX64" i="140"/>
  <c r="BW64" i="140"/>
  <c r="BV64" i="140"/>
  <c r="BU64" i="140"/>
  <c r="BT64" i="140"/>
  <c r="BS64" i="140"/>
  <c r="BR64" i="140"/>
  <c r="BQ64" i="140"/>
  <c r="BP64" i="140"/>
  <c r="BO64" i="140"/>
  <c r="BN64" i="140"/>
  <c r="BM64" i="140"/>
  <c r="BL64" i="140"/>
  <c r="BK64" i="140"/>
  <c r="BE64" i="140"/>
  <c r="CD63" i="140"/>
  <c r="CC63" i="140"/>
  <c r="CB63" i="140"/>
  <c r="CA63" i="140"/>
  <c r="BZ63" i="140"/>
  <c r="BY63" i="140"/>
  <c r="BX63" i="140"/>
  <c r="BW63" i="140"/>
  <c r="BV63" i="140"/>
  <c r="BU63" i="140"/>
  <c r="BT63" i="140"/>
  <c r="BS63" i="140"/>
  <c r="BR63" i="140"/>
  <c r="BQ63" i="140"/>
  <c r="BP63" i="140"/>
  <c r="BO63" i="140"/>
  <c r="BN63" i="140"/>
  <c r="BM63" i="140"/>
  <c r="BL63" i="140"/>
  <c r="BK63" i="140"/>
  <c r="BE63" i="140"/>
  <c r="CB62" i="140"/>
  <c r="CA62" i="140"/>
  <c r="BZ62" i="140"/>
  <c r="BY62" i="140"/>
  <c r="BX62" i="140"/>
  <c r="BW62" i="140"/>
  <c r="BV62" i="140"/>
  <c r="BU62" i="140"/>
  <c r="BT62" i="140"/>
  <c r="BS62" i="140"/>
  <c r="BR62" i="140"/>
  <c r="BQ62" i="140"/>
  <c r="BP62" i="140"/>
  <c r="BO62" i="140"/>
  <c r="BN62" i="140"/>
  <c r="BM62" i="140"/>
  <c r="BL62" i="140"/>
  <c r="BK62" i="140"/>
  <c r="BE62" i="140"/>
  <c r="AU62" i="140"/>
  <c r="AO62" i="140"/>
  <c r="AJ62" i="140"/>
  <c r="AE62" i="140"/>
  <c r="B62" i="140"/>
  <c r="CD61" i="140"/>
  <c r="CC61" i="140"/>
  <c r="CB61" i="140"/>
  <c r="CA61" i="140"/>
  <c r="BZ61" i="140"/>
  <c r="BY61" i="140"/>
  <c r="BX61" i="140"/>
  <c r="BW61" i="140"/>
  <c r="BV61" i="140"/>
  <c r="BU61" i="140"/>
  <c r="BT61" i="140"/>
  <c r="BS61" i="140"/>
  <c r="BR61" i="140"/>
  <c r="BQ61" i="140"/>
  <c r="BP61" i="140"/>
  <c r="BO61" i="140"/>
  <c r="BN61" i="140"/>
  <c r="BM61" i="140"/>
  <c r="BL61" i="140"/>
  <c r="BK61" i="140"/>
  <c r="BE61" i="140"/>
  <c r="CH60" i="140"/>
  <c r="CG60" i="140"/>
  <c r="CF60" i="140"/>
  <c r="CD60" i="140"/>
  <c r="CC60" i="140"/>
  <c r="CB60" i="140"/>
  <c r="CA60" i="140"/>
  <c r="BZ60" i="140"/>
  <c r="BY60" i="140"/>
  <c r="BX60" i="140"/>
  <c r="BW60" i="140"/>
  <c r="BV60" i="140"/>
  <c r="BU60" i="140"/>
  <c r="BT60" i="140"/>
  <c r="BS60" i="140"/>
  <c r="BR60" i="140"/>
  <c r="BQ60" i="140"/>
  <c r="BP60" i="140"/>
  <c r="BO60" i="140"/>
  <c r="BN60" i="140"/>
  <c r="BM60" i="140"/>
  <c r="BL60" i="140"/>
  <c r="BK60" i="140"/>
  <c r="BE60" i="140"/>
  <c r="AZ60" i="140"/>
  <c r="AU60" i="140"/>
  <c r="AO60" i="140"/>
  <c r="AJ60" i="140"/>
  <c r="AE60" i="140"/>
  <c r="CH59" i="140"/>
  <c r="CG59" i="140"/>
  <c r="CF59" i="140"/>
  <c r="CD59" i="140"/>
  <c r="CC59" i="140"/>
  <c r="CB59" i="140"/>
  <c r="CA59" i="140"/>
  <c r="BZ59" i="140"/>
  <c r="BY59" i="140"/>
  <c r="BX59" i="140"/>
  <c r="BW59" i="140"/>
  <c r="BV59" i="140"/>
  <c r="BU59" i="140"/>
  <c r="BT59" i="140"/>
  <c r="BS59" i="140"/>
  <c r="BR59" i="140"/>
  <c r="BQ59" i="140"/>
  <c r="BP59" i="140"/>
  <c r="BO59" i="140"/>
  <c r="BN59" i="140"/>
  <c r="BM59" i="140"/>
  <c r="BL59" i="140"/>
  <c r="BK59" i="140"/>
  <c r="BE59" i="140"/>
  <c r="AZ59" i="140"/>
  <c r="AU59" i="140"/>
  <c r="AO59" i="140"/>
  <c r="AJ59" i="140"/>
  <c r="AE59" i="140"/>
  <c r="CH58" i="140"/>
  <c r="CG58" i="140"/>
  <c r="CF58" i="140"/>
  <c r="CD58" i="140"/>
  <c r="CC58" i="140"/>
  <c r="CB58" i="140"/>
  <c r="CA58" i="140"/>
  <c r="BZ58" i="140"/>
  <c r="BY58" i="140"/>
  <c r="BX58" i="140"/>
  <c r="BW58" i="140"/>
  <c r="BV58" i="140"/>
  <c r="BU58" i="140"/>
  <c r="BT58" i="140"/>
  <c r="BS58" i="140"/>
  <c r="BR58" i="140"/>
  <c r="BQ58" i="140"/>
  <c r="BP58" i="140"/>
  <c r="BO58" i="140"/>
  <c r="BN58" i="140"/>
  <c r="BM58" i="140"/>
  <c r="BL58" i="140"/>
  <c r="BK58" i="140"/>
  <c r="BE58" i="140"/>
  <c r="AZ58" i="140"/>
  <c r="AU58" i="140"/>
  <c r="AO58" i="140"/>
  <c r="AJ58" i="140"/>
  <c r="AE58" i="140"/>
  <c r="CH57" i="140"/>
  <c r="CG57" i="140"/>
  <c r="CF57" i="140"/>
  <c r="CD57" i="140"/>
  <c r="CC57" i="140"/>
  <c r="CB57" i="140"/>
  <c r="CA57" i="140"/>
  <c r="BZ57" i="140"/>
  <c r="BY57" i="140"/>
  <c r="BX57" i="140"/>
  <c r="BW57" i="140"/>
  <c r="BV57" i="140"/>
  <c r="BU57" i="140"/>
  <c r="BT57" i="140"/>
  <c r="BS57" i="140"/>
  <c r="BR57" i="140"/>
  <c r="BQ57" i="140"/>
  <c r="BP57" i="140"/>
  <c r="BO57" i="140"/>
  <c r="BN57" i="140"/>
  <c r="BM57" i="140"/>
  <c r="BL57" i="140"/>
  <c r="BK57" i="140"/>
  <c r="BE57" i="140"/>
  <c r="AZ57" i="140"/>
  <c r="AU57" i="140"/>
  <c r="AO57" i="140"/>
  <c r="AJ57" i="140"/>
  <c r="AE57" i="140"/>
  <c r="CH56" i="140"/>
  <c r="CG56" i="140"/>
  <c r="CF56" i="140"/>
  <c r="CD56" i="140"/>
  <c r="CC56" i="140"/>
  <c r="CB56" i="140"/>
  <c r="CA56" i="140"/>
  <c r="BZ56" i="140"/>
  <c r="BY56" i="140"/>
  <c r="BX56" i="140"/>
  <c r="BW56" i="140"/>
  <c r="BV56" i="140"/>
  <c r="BU56" i="140"/>
  <c r="BT56" i="140"/>
  <c r="BS56" i="140"/>
  <c r="BR56" i="140"/>
  <c r="BQ56" i="140"/>
  <c r="BP56" i="140"/>
  <c r="BO56" i="140"/>
  <c r="BN56" i="140"/>
  <c r="BM56" i="140"/>
  <c r="BL56" i="140"/>
  <c r="BK56" i="140"/>
  <c r="BE56" i="140"/>
  <c r="AZ56" i="140"/>
  <c r="AU56" i="140"/>
  <c r="AO56" i="140"/>
  <c r="AJ56" i="140"/>
  <c r="AE56" i="140"/>
  <c r="CH55" i="140"/>
  <c r="CG55" i="140"/>
  <c r="CF55" i="140"/>
  <c r="CD55" i="140"/>
  <c r="CC55" i="140"/>
  <c r="CB55" i="140"/>
  <c r="CA55" i="140"/>
  <c r="BZ55" i="140"/>
  <c r="BY55" i="140"/>
  <c r="BX55" i="140"/>
  <c r="BW55" i="140"/>
  <c r="BV55" i="140"/>
  <c r="BU55" i="140"/>
  <c r="BT55" i="140"/>
  <c r="BS55" i="140"/>
  <c r="BR55" i="140"/>
  <c r="BQ55" i="140"/>
  <c r="BP55" i="140"/>
  <c r="BO55" i="140"/>
  <c r="BN55" i="140"/>
  <c r="BM55" i="140"/>
  <c r="BL55" i="140"/>
  <c r="BK55" i="140"/>
  <c r="BE55" i="140"/>
  <c r="AZ55" i="140"/>
  <c r="AU55" i="140"/>
  <c r="AO55" i="140"/>
  <c r="AJ55" i="140"/>
  <c r="AE55" i="140"/>
  <c r="CH54" i="140"/>
  <c r="CG54" i="140"/>
  <c r="CF54" i="140"/>
  <c r="CD54" i="140"/>
  <c r="CC54" i="140"/>
  <c r="CB54" i="140"/>
  <c r="CA54" i="140"/>
  <c r="BZ54" i="140"/>
  <c r="BY54" i="140"/>
  <c r="BX54" i="140"/>
  <c r="BW54" i="140"/>
  <c r="BV54" i="140"/>
  <c r="BU54" i="140"/>
  <c r="BT54" i="140"/>
  <c r="BS54" i="140"/>
  <c r="BR54" i="140"/>
  <c r="BQ54" i="140"/>
  <c r="BP54" i="140"/>
  <c r="BO54" i="140"/>
  <c r="BN54" i="140"/>
  <c r="BM54" i="140"/>
  <c r="BL54" i="140"/>
  <c r="BK54" i="140"/>
  <c r="BE54" i="140"/>
  <c r="AZ54" i="140"/>
  <c r="AU54" i="140"/>
  <c r="AO54" i="140"/>
  <c r="AJ54" i="140"/>
  <c r="AE54" i="140"/>
  <c r="CH53" i="140"/>
  <c r="CG53" i="140"/>
  <c r="CF53" i="140"/>
  <c r="CD53" i="140"/>
  <c r="CC53" i="140"/>
  <c r="CB53" i="140"/>
  <c r="CA53" i="140"/>
  <c r="BZ53" i="140"/>
  <c r="BY53" i="140"/>
  <c r="BX53" i="140"/>
  <c r="BW53" i="140"/>
  <c r="BV53" i="140"/>
  <c r="BU53" i="140"/>
  <c r="BT53" i="140"/>
  <c r="BS53" i="140"/>
  <c r="BR53" i="140"/>
  <c r="BQ53" i="140"/>
  <c r="BP53" i="140"/>
  <c r="BO53" i="140"/>
  <c r="BN53" i="140"/>
  <c r="BM53" i="140"/>
  <c r="BL53" i="140"/>
  <c r="BK53" i="140"/>
  <c r="BE53" i="140"/>
  <c r="AZ53" i="140"/>
  <c r="AU53" i="140"/>
  <c r="AO53" i="140"/>
  <c r="AJ53" i="140"/>
  <c r="AE53" i="140"/>
  <c r="CH52" i="140"/>
  <c r="CG52" i="140"/>
  <c r="CF52" i="140"/>
  <c r="CD52" i="140"/>
  <c r="CC52" i="140"/>
  <c r="CB52" i="140"/>
  <c r="CA52" i="140"/>
  <c r="BZ52" i="140"/>
  <c r="BY52" i="140"/>
  <c r="BX52" i="140"/>
  <c r="BW52" i="140"/>
  <c r="BV52" i="140"/>
  <c r="BU52" i="140"/>
  <c r="BT52" i="140"/>
  <c r="BS52" i="140"/>
  <c r="BR52" i="140"/>
  <c r="BQ52" i="140"/>
  <c r="BP52" i="140"/>
  <c r="BO52" i="140"/>
  <c r="BN52" i="140"/>
  <c r="BM52" i="140"/>
  <c r="BL52" i="140"/>
  <c r="BK52" i="140"/>
  <c r="BE52" i="140"/>
  <c r="AZ52" i="140"/>
  <c r="AU52" i="140"/>
  <c r="AO52" i="140"/>
  <c r="AJ52" i="140"/>
  <c r="AE52" i="140"/>
  <c r="CH51" i="140"/>
  <c r="CG51" i="140"/>
  <c r="CF51" i="140"/>
  <c r="CD51" i="140"/>
  <c r="CC51" i="140"/>
  <c r="CB51" i="140"/>
  <c r="CA51" i="140"/>
  <c r="BZ51" i="140"/>
  <c r="BY51" i="140"/>
  <c r="BX51" i="140"/>
  <c r="BW51" i="140"/>
  <c r="BV51" i="140"/>
  <c r="BU51" i="140"/>
  <c r="BT51" i="140"/>
  <c r="BS51" i="140"/>
  <c r="BR51" i="140"/>
  <c r="BQ51" i="140"/>
  <c r="BP51" i="140"/>
  <c r="BO51" i="140"/>
  <c r="BN51" i="140"/>
  <c r="BM51" i="140"/>
  <c r="BL51" i="140"/>
  <c r="BK51" i="140"/>
  <c r="BE51" i="140"/>
  <c r="AZ51" i="140"/>
  <c r="AU51" i="140"/>
  <c r="AO51" i="140"/>
  <c r="AJ51" i="140"/>
  <c r="AE51" i="140"/>
  <c r="CH50" i="140"/>
  <c r="CG50" i="140"/>
  <c r="CF50" i="140"/>
  <c r="CD50" i="140"/>
  <c r="CC50" i="140"/>
  <c r="CB50" i="140"/>
  <c r="CA50" i="140"/>
  <c r="BZ50" i="140"/>
  <c r="BY50" i="140"/>
  <c r="BX50" i="140"/>
  <c r="BW50" i="140"/>
  <c r="BV50" i="140"/>
  <c r="BU50" i="140"/>
  <c r="BT50" i="140"/>
  <c r="BS50" i="140"/>
  <c r="BR50" i="140"/>
  <c r="BQ50" i="140"/>
  <c r="BP50" i="140"/>
  <c r="BO50" i="140"/>
  <c r="BN50" i="140"/>
  <c r="BM50" i="140"/>
  <c r="BL50" i="140"/>
  <c r="BK50" i="140"/>
  <c r="BE50" i="140"/>
  <c r="AZ50" i="140"/>
  <c r="AU50" i="140"/>
  <c r="AO50" i="140"/>
  <c r="AJ50" i="140"/>
  <c r="AE50" i="140"/>
  <c r="CH49" i="140"/>
  <c r="CG49" i="140"/>
  <c r="CF49" i="140"/>
  <c r="CD49" i="140"/>
  <c r="CC49" i="140"/>
  <c r="CB49" i="140"/>
  <c r="CA49" i="140"/>
  <c r="BZ49" i="140"/>
  <c r="BY49" i="140"/>
  <c r="BX49" i="140"/>
  <c r="BW49" i="140"/>
  <c r="BV49" i="140"/>
  <c r="BU49" i="140"/>
  <c r="BT49" i="140"/>
  <c r="BS49" i="140"/>
  <c r="BR49" i="140"/>
  <c r="BQ49" i="140"/>
  <c r="BP49" i="140"/>
  <c r="BO49" i="140"/>
  <c r="BN49" i="140"/>
  <c r="BM49" i="140"/>
  <c r="BL49" i="140"/>
  <c r="BK49" i="140"/>
  <c r="BE49" i="140"/>
  <c r="AZ49" i="140"/>
  <c r="AU49" i="140"/>
  <c r="AO49" i="140"/>
  <c r="AJ49" i="140"/>
  <c r="AE49" i="140"/>
  <c r="CH48" i="140"/>
  <c r="CG48" i="140"/>
  <c r="CF48" i="140"/>
  <c r="CD48" i="140"/>
  <c r="CC48" i="140"/>
  <c r="CB48" i="140"/>
  <c r="CA48" i="140"/>
  <c r="BZ48" i="140"/>
  <c r="BY48" i="140"/>
  <c r="BX48" i="140"/>
  <c r="BW48" i="140"/>
  <c r="BV48" i="140"/>
  <c r="BU48" i="140"/>
  <c r="BT48" i="140"/>
  <c r="BS48" i="140"/>
  <c r="BR48" i="140"/>
  <c r="BQ48" i="140"/>
  <c r="BP48" i="140"/>
  <c r="BO48" i="140"/>
  <c r="BN48" i="140"/>
  <c r="BM48" i="140"/>
  <c r="BL48" i="140"/>
  <c r="BK48" i="140"/>
  <c r="BE48" i="140"/>
  <c r="AZ48" i="140"/>
  <c r="AU48" i="140"/>
  <c r="AO48" i="140"/>
  <c r="AJ48" i="140"/>
  <c r="AE48" i="140"/>
  <c r="CH47" i="140"/>
  <c r="CG47" i="140"/>
  <c r="CF47" i="140"/>
  <c r="CD47" i="140"/>
  <c r="CC47" i="140"/>
  <c r="CB47" i="140"/>
  <c r="CA47" i="140"/>
  <c r="BZ47" i="140"/>
  <c r="BY47" i="140"/>
  <c r="BX47" i="140"/>
  <c r="BW47" i="140"/>
  <c r="BV47" i="140"/>
  <c r="BU47" i="140"/>
  <c r="BT47" i="140"/>
  <c r="BS47" i="140"/>
  <c r="BR47" i="140"/>
  <c r="BQ47" i="140"/>
  <c r="BP47" i="140"/>
  <c r="BO47" i="140"/>
  <c r="BN47" i="140"/>
  <c r="BM47" i="140"/>
  <c r="BL47" i="140"/>
  <c r="BK47" i="140"/>
  <c r="BE47" i="140"/>
  <c r="AZ47" i="140"/>
  <c r="AU47" i="140"/>
  <c r="AO47" i="140"/>
  <c r="AJ47" i="140"/>
  <c r="AE47" i="140"/>
  <c r="CH46" i="140"/>
  <c r="CG46" i="140"/>
  <c r="CF46" i="140"/>
  <c r="CD46" i="140"/>
  <c r="CC46" i="140"/>
  <c r="CB46" i="140"/>
  <c r="CA46" i="140"/>
  <c r="BZ46" i="140"/>
  <c r="BY46" i="140"/>
  <c r="BX46" i="140"/>
  <c r="BW46" i="140"/>
  <c r="BV46" i="140"/>
  <c r="BU46" i="140"/>
  <c r="BT46" i="140"/>
  <c r="BS46" i="140"/>
  <c r="BR46" i="140"/>
  <c r="BQ46" i="140"/>
  <c r="BP46" i="140"/>
  <c r="BO46" i="140"/>
  <c r="BN46" i="140"/>
  <c r="BM46" i="140"/>
  <c r="BL46" i="140"/>
  <c r="BK46" i="140"/>
  <c r="BE46" i="140"/>
  <c r="AZ46" i="140"/>
  <c r="AU46" i="140"/>
  <c r="AO46" i="140"/>
  <c r="AJ46" i="140"/>
  <c r="AE46" i="140"/>
  <c r="CD45" i="140"/>
  <c r="CC45" i="140"/>
  <c r="CB45" i="140"/>
  <c r="CA45" i="140"/>
  <c r="BZ45" i="140"/>
  <c r="BY45" i="140"/>
  <c r="BX45" i="140"/>
  <c r="BW45" i="140"/>
  <c r="BV45" i="140"/>
  <c r="BU45" i="140"/>
  <c r="BT45" i="140"/>
  <c r="BS45" i="140"/>
  <c r="BR45" i="140"/>
  <c r="BQ45" i="140"/>
  <c r="BP45" i="140"/>
  <c r="BO45" i="140"/>
  <c r="BN45" i="140"/>
  <c r="BM45" i="140"/>
  <c r="BL45" i="140"/>
  <c r="BK45" i="140"/>
  <c r="BE45" i="140"/>
  <c r="CD44" i="140"/>
  <c r="CC44" i="140"/>
  <c r="CB44" i="140"/>
  <c r="CA44" i="140"/>
  <c r="BZ44" i="140"/>
  <c r="BY44" i="140"/>
  <c r="BX44" i="140"/>
  <c r="BW44" i="140"/>
  <c r="BV44" i="140"/>
  <c r="BU44" i="140"/>
  <c r="BT44" i="140"/>
  <c r="BS44" i="140"/>
  <c r="BR44" i="140"/>
  <c r="BQ44" i="140"/>
  <c r="BP44" i="140"/>
  <c r="BO44" i="140"/>
  <c r="BN44" i="140"/>
  <c r="BM44" i="140"/>
  <c r="BL44" i="140"/>
  <c r="BK44" i="140"/>
  <c r="BE44" i="140"/>
  <c r="CB43" i="140"/>
  <c r="CA43" i="140"/>
  <c r="BZ43" i="140"/>
  <c r="BY43" i="140"/>
  <c r="BX43" i="140"/>
  <c r="BW43" i="140"/>
  <c r="BV43" i="140"/>
  <c r="BU43" i="140"/>
  <c r="BT43" i="140"/>
  <c r="BS43" i="140"/>
  <c r="BR43" i="140"/>
  <c r="BQ43" i="140"/>
  <c r="BP43" i="140"/>
  <c r="BO43" i="140"/>
  <c r="BN43" i="140"/>
  <c r="BM43" i="140"/>
  <c r="BL43" i="140"/>
  <c r="BK43" i="140"/>
  <c r="BE43" i="140"/>
  <c r="AU43" i="140"/>
  <c r="AO43" i="140"/>
  <c r="AJ43" i="140"/>
  <c r="AE43" i="140"/>
  <c r="B43" i="140"/>
  <c r="CD42" i="140"/>
  <c r="CC42" i="140"/>
  <c r="CB42" i="140"/>
  <c r="CA42" i="140"/>
  <c r="BZ42" i="140"/>
  <c r="BY42" i="140"/>
  <c r="BX42" i="140"/>
  <c r="BW42" i="140"/>
  <c r="BV42" i="140"/>
  <c r="BU42" i="140"/>
  <c r="BT42" i="140"/>
  <c r="BS42" i="140"/>
  <c r="BR42" i="140"/>
  <c r="BQ42" i="140"/>
  <c r="BP42" i="140"/>
  <c r="BO42" i="140"/>
  <c r="BN42" i="140"/>
  <c r="BM42" i="140"/>
  <c r="BL42" i="140"/>
  <c r="BK42" i="140"/>
  <c r="BE42" i="140"/>
  <c r="CH41" i="140"/>
  <c r="CG41" i="140"/>
  <c r="CF41" i="140"/>
  <c r="CD41" i="140"/>
  <c r="CC41" i="140"/>
  <c r="CB41" i="140"/>
  <c r="CA41" i="140"/>
  <c r="BZ41" i="140"/>
  <c r="BY41" i="140"/>
  <c r="BX41" i="140"/>
  <c r="BW41" i="140"/>
  <c r="BV41" i="140"/>
  <c r="BU41" i="140"/>
  <c r="BT41" i="140"/>
  <c r="BS41" i="140"/>
  <c r="BR41" i="140"/>
  <c r="BQ41" i="140"/>
  <c r="BP41" i="140"/>
  <c r="BO41" i="140"/>
  <c r="BN41" i="140"/>
  <c r="BM41" i="140"/>
  <c r="BL41" i="140"/>
  <c r="BK41" i="140"/>
  <c r="BE41" i="140"/>
  <c r="AZ41" i="140"/>
  <c r="AU41" i="140"/>
  <c r="AO41" i="140"/>
  <c r="AJ41" i="140"/>
  <c r="AE41" i="140"/>
  <c r="CH40" i="140"/>
  <c r="CG40" i="140"/>
  <c r="CF40" i="140"/>
  <c r="CD40" i="140"/>
  <c r="CC40" i="140"/>
  <c r="CB40" i="140"/>
  <c r="CA40" i="140"/>
  <c r="BZ40" i="140"/>
  <c r="BY40" i="140"/>
  <c r="BX40" i="140"/>
  <c r="BW40" i="140"/>
  <c r="BV40" i="140"/>
  <c r="BU40" i="140"/>
  <c r="BT40" i="140"/>
  <c r="BS40" i="140"/>
  <c r="BR40" i="140"/>
  <c r="BQ40" i="140"/>
  <c r="BP40" i="140"/>
  <c r="BO40" i="140"/>
  <c r="BN40" i="140"/>
  <c r="BM40" i="140"/>
  <c r="BL40" i="140"/>
  <c r="BK40" i="140"/>
  <c r="BE40" i="140"/>
  <c r="AZ40" i="140"/>
  <c r="AU40" i="140"/>
  <c r="AO40" i="140"/>
  <c r="AJ40" i="140"/>
  <c r="AE40" i="140"/>
  <c r="CH39" i="140"/>
  <c r="CG39" i="140"/>
  <c r="CF39" i="140"/>
  <c r="CD39" i="140"/>
  <c r="CC39" i="140"/>
  <c r="CB39" i="140"/>
  <c r="CA39" i="140"/>
  <c r="BZ39" i="140"/>
  <c r="BY39" i="140"/>
  <c r="BX39" i="140"/>
  <c r="BW39" i="140"/>
  <c r="BV39" i="140"/>
  <c r="BU39" i="140"/>
  <c r="BT39" i="140"/>
  <c r="BS39" i="140"/>
  <c r="BR39" i="140"/>
  <c r="BQ39" i="140"/>
  <c r="BP39" i="140"/>
  <c r="BO39" i="140"/>
  <c r="BN39" i="140"/>
  <c r="BM39" i="140"/>
  <c r="BL39" i="140"/>
  <c r="BK39" i="140"/>
  <c r="BE39" i="140"/>
  <c r="AZ39" i="140"/>
  <c r="AU39" i="140"/>
  <c r="AO39" i="140"/>
  <c r="AJ39" i="140"/>
  <c r="AE39" i="140"/>
  <c r="CH38" i="140"/>
  <c r="CG38" i="140"/>
  <c r="CF38" i="140"/>
  <c r="CD38" i="140"/>
  <c r="CC38" i="140"/>
  <c r="CB38" i="140"/>
  <c r="CA38" i="140"/>
  <c r="BZ38" i="140"/>
  <c r="BY38" i="140"/>
  <c r="BX38" i="140"/>
  <c r="BW38" i="140"/>
  <c r="BV38" i="140"/>
  <c r="BU38" i="140"/>
  <c r="BT38" i="140"/>
  <c r="BS38" i="140"/>
  <c r="BR38" i="140"/>
  <c r="BQ38" i="140"/>
  <c r="BP38" i="140"/>
  <c r="BO38" i="140"/>
  <c r="BN38" i="140"/>
  <c r="BM38" i="140"/>
  <c r="BL38" i="140"/>
  <c r="BK38" i="140"/>
  <c r="BE38" i="140"/>
  <c r="AZ38" i="140"/>
  <c r="AU38" i="140"/>
  <c r="AO38" i="140"/>
  <c r="AJ38" i="140"/>
  <c r="AE38" i="140"/>
  <c r="CH37" i="140"/>
  <c r="CG37" i="140"/>
  <c r="CF37" i="140"/>
  <c r="CD37" i="140"/>
  <c r="CC37" i="140"/>
  <c r="CB37" i="140"/>
  <c r="CA37" i="140"/>
  <c r="BZ37" i="140"/>
  <c r="BY37" i="140"/>
  <c r="BX37" i="140"/>
  <c r="BW37" i="140"/>
  <c r="BV37" i="140"/>
  <c r="BU37" i="140"/>
  <c r="BT37" i="140"/>
  <c r="BS37" i="140"/>
  <c r="BR37" i="140"/>
  <c r="BQ37" i="140"/>
  <c r="BP37" i="140"/>
  <c r="BO37" i="140"/>
  <c r="BN37" i="140"/>
  <c r="BM37" i="140"/>
  <c r="BL37" i="140"/>
  <c r="BK37" i="140"/>
  <c r="BE37" i="140"/>
  <c r="AZ37" i="140"/>
  <c r="AU37" i="140"/>
  <c r="AO37" i="140"/>
  <c r="AJ37" i="140"/>
  <c r="AE37" i="140"/>
  <c r="CH36" i="140"/>
  <c r="CG36" i="140"/>
  <c r="CF36" i="140"/>
  <c r="CD36" i="140"/>
  <c r="CC36" i="140"/>
  <c r="CB36" i="140"/>
  <c r="CA36" i="140"/>
  <c r="BZ36" i="140"/>
  <c r="BY36" i="140"/>
  <c r="BX36" i="140"/>
  <c r="BW36" i="140"/>
  <c r="BV36" i="140"/>
  <c r="BU36" i="140"/>
  <c r="BT36" i="140"/>
  <c r="BS36" i="140"/>
  <c r="BR36" i="140"/>
  <c r="BQ36" i="140"/>
  <c r="BP36" i="140"/>
  <c r="BO36" i="140"/>
  <c r="BN36" i="140"/>
  <c r="BM36" i="140"/>
  <c r="BL36" i="140"/>
  <c r="BK36" i="140"/>
  <c r="BE36" i="140"/>
  <c r="AZ36" i="140"/>
  <c r="AU36" i="140"/>
  <c r="AO36" i="140"/>
  <c r="AJ36" i="140"/>
  <c r="AE36" i="140"/>
  <c r="CH35" i="140"/>
  <c r="CG35" i="140"/>
  <c r="CF35" i="140"/>
  <c r="CD35" i="140"/>
  <c r="CC35" i="140"/>
  <c r="CB35" i="140"/>
  <c r="CA35" i="140"/>
  <c r="BZ35" i="140"/>
  <c r="BY35" i="140"/>
  <c r="BX35" i="140"/>
  <c r="BW35" i="140"/>
  <c r="BV35" i="140"/>
  <c r="BU35" i="140"/>
  <c r="BT35" i="140"/>
  <c r="BS35" i="140"/>
  <c r="BR35" i="140"/>
  <c r="BQ35" i="140"/>
  <c r="BP35" i="140"/>
  <c r="BO35" i="140"/>
  <c r="BN35" i="140"/>
  <c r="BM35" i="140"/>
  <c r="BL35" i="140"/>
  <c r="BK35" i="140"/>
  <c r="BE35" i="140"/>
  <c r="AZ35" i="140"/>
  <c r="AU35" i="140"/>
  <c r="AO35" i="140"/>
  <c r="AJ35" i="140"/>
  <c r="AE35" i="140"/>
  <c r="CH34" i="140"/>
  <c r="CG34" i="140"/>
  <c r="CF34" i="140"/>
  <c r="CD34" i="140"/>
  <c r="CC34" i="140"/>
  <c r="CB34" i="140"/>
  <c r="CA34" i="140"/>
  <c r="BZ34" i="140"/>
  <c r="BY34" i="140"/>
  <c r="BX34" i="140"/>
  <c r="BW34" i="140"/>
  <c r="BV34" i="140"/>
  <c r="BU34" i="140"/>
  <c r="BT34" i="140"/>
  <c r="BS34" i="140"/>
  <c r="BR34" i="140"/>
  <c r="BQ34" i="140"/>
  <c r="BP34" i="140"/>
  <c r="BO34" i="140"/>
  <c r="BN34" i="140"/>
  <c r="BM34" i="140"/>
  <c r="BL34" i="140"/>
  <c r="BK34" i="140"/>
  <c r="BE34" i="140"/>
  <c r="AZ34" i="140"/>
  <c r="AU34" i="140"/>
  <c r="AO34" i="140"/>
  <c r="AJ34" i="140"/>
  <c r="AE34" i="140"/>
  <c r="CH33" i="140"/>
  <c r="CG33" i="140"/>
  <c r="CF33" i="140"/>
  <c r="CD33" i="140"/>
  <c r="CC33" i="140"/>
  <c r="CB33" i="140"/>
  <c r="CA33" i="140"/>
  <c r="BZ33" i="140"/>
  <c r="BY33" i="140"/>
  <c r="BX33" i="140"/>
  <c r="BW33" i="140"/>
  <c r="BV33" i="140"/>
  <c r="BU33" i="140"/>
  <c r="BT33" i="140"/>
  <c r="BS33" i="140"/>
  <c r="BR33" i="140"/>
  <c r="BQ33" i="140"/>
  <c r="BP33" i="140"/>
  <c r="BO33" i="140"/>
  <c r="BN33" i="140"/>
  <c r="BM33" i="140"/>
  <c r="BL33" i="140"/>
  <c r="BK33" i="140"/>
  <c r="BE33" i="140"/>
  <c r="AZ33" i="140"/>
  <c r="AU33" i="140"/>
  <c r="AO33" i="140"/>
  <c r="AJ33" i="140"/>
  <c r="AE33" i="140"/>
  <c r="CH32" i="140"/>
  <c r="CG32" i="140"/>
  <c r="CF32" i="140"/>
  <c r="CD32" i="140"/>
  <c r="CC32" i="140"/>
  <c r="CB32" i="140"/>
  <c r="CA32" i="140"/>
  <c r="BZ32" i="140"/>
  <c r="BY32" i="140"/>
  <c r="BX32" i="140"/>
  <c r="BW32" i="140"/>
  <c r="BV32" i="140"/>
  <c r="BU32" i="140"/>
  <c r="BT32" i="140"/>
  <c r="BS32" i="140"/>
  <c r="BR32" i="140"/>
  <c r="BQ32" i="140"/>
  <c r="BP32" i="140"/>
  <c r="BO32" i="140"/>
  <c r="BN32" i="140"/>
  <c r="BM32" i="140"/>
  <c r="BL32" i="140"/>
  <c r="BK32" i="140"/>
  <c r="BE32" i="140"/>
  <c r="AZ32" i="140"/>
  <c r="AU32" i="140"/>
  <c r="AO32" i="140"/>
  <c r="AJ32" i="140"/>
  <c r="AE32" i="140"/>
  <c r="CH31" i="140"/>
  <c r="CG31" i="140"/>
  <c r="CF31" i="140"/>
  <c r="CD31" i="140"/>
  <c r="CC31" i="140"/>
  <c r="CB31" i="140"/>
  <c r="CA31" i="140"/>
  <c r="BZ31" i="140"/>
  <c r="BY31" i="140"/>
  <c r="BX31" i="140"/>
  <c r="BW31" i="140"/>
  <c r="BV31" i="140"/>
  <c r="BU31" i="140"/>
  <c r="BT31" i="140"/>
  <c r="BS31" i="140"/>
  <c r="BR31" i="140"/>
  <c r="BQ31" i="140"/>
  <c r="BP31" i="140"/>
  <c r="BO31" i="140"/>
  <c r="BN31" i="140"/>
  <c r="BM31" i="140"/>
  <c r="BL31" i="140"/>
  <c r="BK31" i="140"/>
  <c r="BE31" i="140"/>
  <c r="AZ31" i="140"/>
  <c r="AU31" i="140"/>
  <c r="AO31" i="140"/>
  <c r="AJ31" i="140"/>
  <c r="AE31" i="140"/>
  <c r="CH30" i="140"/>
  <c r="CG30" i="140"/>
  <c r="CF30" i="140"/>
  <c r="CD30" i="140"/>
  <c r="CC30" i="140"/>
  <c r="CB30" i="140"/>
  <c r="CA30" i="140"/>
  <c r="BZ30" i="140"/>
  <c r="BY30" i="140"/>
  <c r="BX30" i="140"/>
  <c r="BW30" i="140"/>
  <c r="BV30" i="140"/>
  <c r="BU30" i="140"/>
  <c r="BT30" i="140"/>
  <c r="BS30" i="140"/>
  <c r="BR30" i="140"/>
  <c r="BQ30" i="140"/>
  <c r="BP30" i="140"/>
  <c r="BO30" i="140"/>
  <c r="BN30" i="140"/>
  <c r="BM30" i="140"/>
  <c r="BL30" i="140"/>
  <c r="BK30" i="140"/>
  <c r="BE30" i="140"/>
  <c r="AZ30" i="140"/>
  <c r="AU30" i="140"/>
  <c r="AO30" i="140"/>
  <c r="AJ30" i="140"/>
  <c r="AE30" i="140"/>
  <c r="CH29" i="140"/>
  <c r="CG29" i="140"/>
  <c r="CF29" i="140"/>
  <c r="CD29" i="140"/>
  <c r="CC29" i="140"/>
  <c r="CB29" i="140"/>
  <c r="CA29" i="140"/>
  <c r="BZ29" i="140"/>
  <c r="BY29" i="140"/>
  <c r="BX29" i="140"/>
  <c r="BW29" i="140"/>
  <c r="BV29" i="140"/>
  <c r="BU29" i="140"/>
  <c r="BT29" i="140"/>
  <c r="BS29" i="140"/>
  <c r="BR29" i="140"/>
  <c r="BQ29" i="140"/>
  <c r="BP29" i="140"/>
  <c r="BO29" i="140"/>
  <c r="BN29" i="140"/>
  <c r="BM29" i="140"/>
  <c r="BL29" i="140"/>
  <c r="BK29" i="140"/>
  <c r="BE29" i="140"/>
  <c r="AZ29" i="140"/>
  <c r="AU29" i="140"/>
  <c r="AO29" i="140"/>
  <c r="AJ29" i="140"/>
  <c r="AE29" i="140"/>
  <c r="CH28" i="140"/>
  <c r="CG28" i="140"/>
  <c r="CF28" i="140"/>
  <c r="CD28" i="140"/>
  <c r="CC28" i="140"/>
  <c r="CB28" i="140"/>
  <c r="CA28" i="140"/>
  <c r="BZ28" i="140"/>
  <c r="BY28" i="140"/>
  <c r="BX28" i="140"/>
  <c r="BW28" i="140"/>
  <c r="BV28" i="140"/>
  <c r="BU28" i="140"/>
  <c r="BT28" i="140"/>
  <c r="BS28" i="140"/>
  <c r="BR28" i="140"/>
  <c r="BQ28" i="140"/>
  <c r="BP28" i="140"/>
  <c r="BO28" i="140"/>
  <c r="BN28" i="140"/>
  <c r="BM28" i="140"/>
  <c r="BL28" i="140"/>
  <c r="BK28" i="140"/>
  <c r="BE28" i="140"/>
  <c r="AZ28" i="140"/>
  <c r="AU28" i="140"/>
  <c r="AO28" i="140"/>
  <c r="AJ28" i="140"/>
  <c r="AE28" i="140"/>
  <c r="CH27" i="140"/>
  <c r="CG27" i="140"/>
  <c r="CF27" i="140"/>
  <c r="CD27" i="140"/>
  <c r="CC27" i="140"/>
  <c r="CB27" i="140"/>
  <c r="CA27" i="140"/>
  <c r="BZ27" i="140"/>
  <c r="BY27" i="140"/>
  <c r="BX27" i="140"/>
  <c r="BW27" i="140"/>
  <c r="BV27" i="140"/>
  <c r="BU27" i="140"/>
  <c r="BT27" i="140"/>
  <c r="BS27" i="140"/>
  <c r="BR27" i="140"/>
  <c r="BQ27" i="140"/>
  <c r="BP27" i="140"/>
  <c r="BO27" i="140"/>
  <c r="BN27" i="140"/>
  <c r="BM27" i="140"/>
  <c r="BL27" i="140"/>
  <c r="BK27" i="140"/>
  <c r="BE27" i="140"/>
  <c r="AZ27" i="140"/>
  <c r="AU27" i="140"/>
  <c r="AO27" i="140"/>
  <c r="AJ27" i="140"/>
  <c r="AE27" i="140"/>
  <c r="CD26" i="140"/>
  <c r="CC26" i="140"/>
  <c r="CB26" i="140"/>
  <c r="CA26" i="140"/>
  <c r="BZ26" i="140"/>
  <c r="BY26" i="140"/>
  <c r="BX26" i="140"/>
  <c r="BW26" i="140"/>
  <c r="BV26" i="140"/>
  <c r="BU26" i="140"/>
  <c r="BT26" i="140"/>
  <c r="BS26" i="140"/>
  <c r="BR26" i="140"/>
  <c r="BQ26" i="140"/>
  <c r="BP26" i="140"/>
  <c r="BO26" i="140"/>
  <c r="BN26" i="140"/>
  <c r="BM26" i="140"/>
  <c r="BL26" i="140"/>
  <c r="BK26" i="140"/>
  <c r="BE26" i="140"/>
  <c r="CD25" i="140"/>
  <c r="CC25" i="140"/>
  <c r="CB25" i="140"/>
  <c r="CA25" i="140"/>
  <c r="BZ25" i="140"/>
  <c r="BY25" i="140"/>
  <c r="BX25" i="140"/>
  <c r="BW25" i="140"/>
  <c r="BV25" i="140"/>
  <c r="BU25" i="140"/>
  <c r="BT25" i="140"/>
  <c r="BS25" i="140"/>
  <c r="BR25" i="140"/>
  <c r="BQ25" i="140"/>
  <c r="BP25" i="140"/>
  <c r="BO25" i="140"/>
  <c r="BN25" i="140"/>
  <c r="BM25" i="140"/>
  <c r="BL25" i="140"/>
  <c r="BK25" i="140"/>
  <c r="BE25" i="140"/>
  <c r="CB24" i="140"/>
  <c r="CA24" i="140"/>
  <c r="BZ24" i="140"/>
  <c r="BY24" i="140"/>
  <c r="BX24" i="140"/>
  <c r="BW24" i="140"/>
  <c r="BV24" i="140"/>
  <c r="BU24" i="140"/>
  <c r="BT24" i="140"/>
  <c r="BS24" i="140"/>
  <c r="BR24" i="140"/>
  <c r="BQ24" i="140"/>
  <c r="BP24" i="140"/>
  <c r="BO24" i="140"/>
  <c r="BN24" i="140"/>
  <c r="BM24" i="140"/>
  <c r="BL24" i="140"/>
  <c r="BK24" i="140"/>
  <c r="BE24" i="140"/>
  <c r="AU24" i="140"/>
  <c r="AO24" i="140"/>
  <c r="AJ24" i="140"/>
  <c r="AE24" i="140"/>
  <c r="B24" i="140"/>
  <c r="CD23" i="140"/>
  <c r="CC23" i="140"/>
  <c r="CB23" i="140"/>
  <c r="CA23" i="140"/>
  <c r="BZ23" i="140"/>
  <c r="BY23" i="140"/>
  <c r="BX23" i="140"/>
  <c r="BW23" i="140"/>
  <c r="BV23" i="140"/>
  <c r="BU23" i="140"/>
  <c r="BT23" i="140"/>
  <c r="BS23" i="140"/>
  <c r="BR23" i="140"/>
  <c r="BQ23" i="140"/>
  <c r="BP23" i="140"/>
  <c r="BO23" i="140"/>
  <c r="BN23" i="140"/>
  <c r="BM23" i="140"/>
  <c r="BL23" i="140"/>
  <c r="BK23" i="140"/>
  <c r="BE23" i="140"/>
  <c r="CH22" i="140"/>
  <c r="CG22" i="140"/>
  <c r="CF22" i="140"/>
  <c r="CD22" i="140"/>
  <c r="CC22" i="140"/>
  <c r="CB22" i="140"/>
  <c r="CA22" i="140"/>
  <c r="BZ22" i="140"/>
  <c r="BY22" i="140"/>
  <c r="BX22" i="140"/>
  <c r="BW22" i="140"/>
  <c r="BV22" i="140"/>
  <c r="BU22" i="140"/>
  <c r="BT22" i="140"/>
  <c r="BS22" i="140"/>
  <c r="BR22" i="140"/>
  <c r="BQ22" i="140"/>
  <c r="BP22" i="140"/>
  <c r="BO22" i="140"/>
  <c r="BN22" i="140"/>
  <c r="BM22" i="140"/>
  <c r="BL22" i="140"/>
  <c r="BK22" i="140"/>
  <c r="BE22" i="140"/>
  <c r="AZ22" i="140"/>
  <c r="AU22" i="140"/>
  <c r="AO22" i="140"/>
  <c r="AJ22" i="140"/>
  <c r="AE22" i="140"/>
  <c r="CH21" i="140"/>
  <c r="CG21" i="140"/>
  <c r="CF21" i="140"/>
  <c r="CD21" i="140"/>
  <c r="CC21" i="140"/>
  <c r="CB21" i="140"/>
  <c r="CA21" i="140"/>
  <c r="BZ21" i="140"/>
  <c r="BY21" i="140"/>
  <c r="BX21" i="140"/>
  <c r="BW21" i="140"/>
  <c r="BV21" i="140"/>
  <c r="BU21" i="140"/>
  <c r="BT21" i="140"/>
  <c r="BS21" i="140"/>
  <c r="BR21" i="140"/>
  <c r="BQ21" i="140"/>
  <c r="BP21" i="140"/>
  <c r="BO21" i="140"/>
  <c r="BN21" i="140"/>
  <c r="BM21" i="140"/>
  <c r="BL21" i="140"/>
  <c r="BK21" i="140"/>
  <c r="BE21" i="140"/>
  <c r="AZ21" i="140"/>
  <c r="AU21" i="140"/>
  <c r="AO21" i="140"/>
  <c r="AJ21" i="140"/>
  <c r="AE21" i="140"/>
  <c r="CH20" i="140"/>
  <c r="CG20" i="140"/>
  <c r="CF20" i="140"/>
  <c r="CD20" i="140"/>
  <c r="CC20" i="140"/>
  <c r="CB20" i="140"/>
  <c r="CA20" i="140"/>
  <c r="BZ20" i="140"/>
  <c r="BY20" i="140"/>
  <c r="BX20" i="140"/>
  <c r="BW20" i="140"/>
  <c r="BV20" i="140"/>
  <c r="BU20" i="140"/>
  <c r="BT20" i="140"/>
  <c r="BS20" i="140"/>
  <c r="BR20" i="140"/>
  <c r="BQ20" i="140"/>
  <c r="BP20" i="140"/>
  <c r="BO20" i="140"/>
  <c r="BN20" i="140"/>
  <c r="BM20" i="140"/>
  <c r="BL20" i="140"/>
  <c r="BK20" i="140"/>
  <c r="BE20" i="140"/>
  <c r="AZ20" i="140"/>
  <c r="AU20" i="140"/>
  <c r="AO20" i="140"/>
  <c r="AJ20" i="140"/>
  <c r="AE20" i="140"/>
  <c r="CH19" i="140"/>
  <c r="CG19" i="140"/>
  <c r="CF19" i="140"/>
  <c r="CD19" i="140"/>
  <c r="CC19" i="140"/>
  <c r="CB19" i="140"/>
  <c r="CA19" i="140"/>
  <c r="BZ19" i="140"/>
  <c r="BY19" i="140"/>
  <c r="BX19" i="140"/>
  <c r="BW19" i="140"/>
  <c r="BV19" i="140"/>
  <c r="BU19" i="140"/>
  <c r="BT19" i="140"/>
  <c r="BS19" i="140"/>
  <c r="BR19" i="140"/>
  <c r="BQ19" i="140"/>
  <c r="BP19" i="140"/>
  <c r="BO19" i="140"/>
  <c r="BN19" i="140"/>
  <c r="BM19" i="140"/>
  <c r="BL19" i="140"/>
  <c r="BK19" i="140"/>
  <c r="BE19" i="140"/>
  <c r="AZ19" i="140"/>
  <c r="AU19" i="140"/>
  <c r="AO19" i="140"/>
  <c r="AJ19" i="140"/>
  <c r="AE19" i="140"/>
  <c r="CH18" i="140"/>
  <c r="CG18" i="140"/>
  <c r="CF18" i="140"/>
  <c r="CD18" i="140"/>
  <c r="CC18" i="140"/>
  <c r="CB18" i="140"/>
  <c r="CA18" i="140"/>
  <c r="BZ18" i="140"/>
  <c r="BY18" i="140"/>
  <c r="BX18" i="140"/>
  <c r="BW18" i="140"/>
  <c r="BV18" i="140"/>
  <c r="BU18" i="140"/>
  <c r="BT18" i="140"/>
  <c r="BS18" i="140"/>
  <c r="BR18" i="140"/>
  <c r="BQ18" i="140"/>
  <c r="BP18" i="140"/>
  <c r="BO18" i="140"/>
  <c r="BN18" i="140"/>
  <c r="BM18" i="140"/>
  <c r="BL18" i="140"/>
  <c r="BK18" i="140"/>
  <c r="BE18" i="140"/>
  <c r="AZ18" i="140"/>
  <c r="AU18" i="140"/>
  <c r="AO18" i="140"/>
  <c r="AJ18" i="140"/>
  <c r="AE18" i="140"/>
  <c r="CH17" i="140"/>
  <c r="CG17" i="140"/>
  <c r="CF17" i="140"/>
  <c r="CD17" i="140"/>
  <c r="CC17" i="140"/>
  <c r="CB17" i="140"/>
  <c r="CA17" i="140"/>
  <c r="BZ17" i="140"/>
  <c r="BY17" i="140"/>
  <c r="BX17" i="140"/>
  <c r="BW17" i="140"/>
  <c r="BV17" i="140"/>
  <c r="BU17" i="140"/>
  <c r="BT17" i="140"/>
  <c r="BS17" i="140"/>
  <c r="BR17" i="140"/>
  <c r="BQ17" i="140"/>
  <c r="BP17" i="140"/>
  <c r="BO17" i="140"/>
  <c r="BN17" i="140"/>
  <c r="BM17" i="140"/>
  <c r="BL17" i="140"/>
  <c r="BK17" i="140"/>
  <c r="BE17" i="140"/>
  <c r="AZ17" i="140"/>
  <c r="AU17" i="140"/>
  <c r="AO17" i="140"/>
  <c r="AJ17" i="140"/>
  <c r="AE17" i="140"/>
  <c r="CH16" i="140"/>
  <c r="CG16" i="140"/>
  <c r="CF16" i="140"/>
  <c r="CD16" i="140"/>
  <c r="CC16" i="140"/>
  <c r="CB16" i="140"/>
  <c r="CA16" i="140"/>
  <c r="BZ16" i="140"/>
  <c r="BY16" i="140"/>
  <c r="BX16" i="140"/>
  <c r="BW16" i="140"/>
  <c r="BV16" i="140"/>
  <c r="BU16" i="140"/>
  <c r="BT16" i="140"/>
  <c r="BS16" i="140"/>
  <c r="BR16" i="140"/>
  <c r="BQ16" i="140"/>
  <c r="BP16" i="140"/>
  <c r="BO16" i="140"/>
  <c r="BN16" i="140"/>
  <c r="BM16" i="140"/>
  <c r="BL16" i="140"/>
  <c r="BK16" i="140"/>
  <c r="BE16" i="140"/>
  <c r="AZ16" i="140"/>
  <c r="AU16" i="140"/>
  <c r="AO16" i="140"/>
  <c r="AJ16" i="140"/>
  <c r="AE16" i="140"/>
  <c r="CH15" i="140"/>
  <c r="CG15" i="140"/>
  <c r="CF15" i="140"/>
  <c r="CD15" i="140"/>
  <c r="CC15" i="140"/>
  <c r="CB15" i="140"/>
  <c r="CA15" i="140"/>
  <c r="BZ15" i="140"/>
  <c r="BY15" i="140"/>
  <c r="BX15" i="140"/>
  <c r="BW15" i="140"/>
  <c r="BV15" i="140"/>
  <c r="BU15" i="140"/>
  <c r="BT15" i="140"/>
  <c r="BS15" i="140"/>
  <c r="BR15" i="140"/>
  <c r="BQ15" i="140"/>
  <c r="BP15" i="140"/>
  <c r="BO15" i="140"/>
  <c r="BN15" i="140"/>
  <c r="BM15" i="140"/>
  <c r="BL15" i="140"/>
  <c r="BK15" i="140"/>
  <c r="BE15" i="140"/>
  <c r="AZ15" i="140"/>
  <c r="AU15" i="140"/>
  <c r="AO15" i="140"/>
  <c r="AJ15" i="140"/>
  <c r="AE15" i="140"/>
  <c r="CH14" i="140"/>
  <c r="CG14" i="140"/>
  <c r="CF14" i="140"/>
  <c r="CD14" i="140"/>
  <c r="CC14" i="140"/>
  <c r="CB14" i="140"/>
  <c r="CA14" i="140"/>
  <c r="BZ14" i="140"/>
  <c r="BY14" i="140"/>
  <c r="BX14" i="140"/>
  <c r="BW14" i="140"/>
  <c r="BV14" i="140"/>
  <c r="BU14" i="140"/>
  <c r="BT14" i="140"/>
  <c r="BS14" i="140"/>
  <c r="BR14" i="140"/>
  <c r="BQ14" i="140"/>
  <c r="BP14" i="140"/>
  <c r="BO14" i="140"/>
  <c r="BN14" i="140"/>
  <c r="BM14" i="140"/>
  <c r="BL14" i="140"/>
  <c r="BK14" i="140"/>
  <c r="BE14" i="140"/>
  <c r="AZ14" i="140"/>
  <c r="AU14" i="140"/>
  <c r="AO14" i="140"/>
  <c r="AJ14" i="140"/>
  <c r="AE14" i="140"/>
  <c r="CH13" i="140"/>
  <c r="CG13" i="140"/>
  <c r="CF13" i="140"/>
  <c r="CD13" i="140"/>
  <c r="CC13" i="140"/>
  <c r="CB13" i="140"/>
  <c r="CA13" i="140"/>
  <c r="BZ13" i="140"/>
  <c r="BY13" i="140"/>
  <c r="BX13" i="140"/>
  <c r="BW13" i="140"/>
  <c r="BV13" i="140"/>
  <c r="BU13" i="140"/>
  <c r="BT13" i="140"/>
  <c r="BS13" i="140"/>
  <c r="BR13" i="140"/>
  <c r="BQ13" i="140"/>
  <c r="BP13" i="140"/>
  <c r="BO13" i="140"/>
  <c r="BN13" i="140"/>
  <c r="BM13" i="140"/>
  <c r="BL13" i="140"/>
  <c r="BK13" i="140"/>
  <c r="BE13" i="140"/>
  <c r="AZ13" i="140"/>
  <c r="AU13" i="140"/>
  <c r="AO13" i="140"/>
  <c r="AJ13" i="140"/>
  <c r="AE13" i="140"/>
  <c r="CH12" i="140"/>
  <c r="CG12" i="140"/>
  <c r="CF12" i="140"/>
  <c r="CD12" i="140"/>
  <c r="CC12" i="140"/>
  <c r="CB12" i="140"/>
  <c r="CA12" i="140"/>
  <c r="BZ12" i="140"/>
  <c r="BY12" i="140"/>
  <c r="BX12" i="140"/>
  <c r="BW12" i="140"/>
  <c r="BV12" i="140"/>
  <c r="BU12" i="140"/>
  <c r="BT12" i="140"/>
  <c r="BS12" i="140"/>
  <c r="BR12" i="140"/>
  <c r="BQ12" i="140"/>
  <c r="BP12" i="140"/>
  <c r="BO12" i="140"/>
  <c r="BN12" i="140"/>
  <c r="BM12" i="140"/>
  <c r="BL12" i="140"/>
  <c r="BK12" i="140"/>
  <c r="BE12" i="140"/>
  <c r="AZ12" i="140"/>
  <c r="AU12" i="140"/>
  <c r="AO12" i="140"/>
  <c r="AJ12" i="140"/>
  <c r="AE12" i="140"/>
  <c r="CH11" i="140"/>
  <c r="CG11" i="140"/>
  <c r="CF11" i="140"/>
  <c r="CD11" i="140"/>
  <c r="CC11" i="140"/>
  <c r="CB11" i="140"/>
  <c r="CA11" i="140"/>
  <c r="BZ11" i="140"/>
  <c r="BY11" i="140"/>
  <c r="BX11" i="140"/>
  <c r="BW11" i="140"/>
  <c r="BV11" i="140"/>
  <c r="BU11" i="140"/>
  <c r="BT11" i="140"/>
  <c r="BS11" i="140"/>
  <c r="BR11" i="140"/>
  <c r="BQ11" i="140"/>
  <c r="BP11" i="140"/>
  <c r="BO11" i="140"/>
  <c r="BN11" i="140"/>
  <c r="BM11" i="140"/>
  <c r="BL11" i="140"/>
  <c r="BK11" i="140"/>
  <c r="BE11" i="140"/>
  <c r="AZ11" i="140"/>
  <c r="AU11" i="140"/>
  <c r="AO11" i="140"/>
  <c r="AJ11" i="140"/>
  <c r="AE11" i="140"/>
  <c r="CH10" i="140"/>
  <c r="CG10" i="140"/>
  <c r="CF10" i="140"/>
  <c r="CD10" i="140"/>
  <c r="CC10" i="140"/>
  <c r="CB10" i="140"/>
  <c r="CA10" i="140"/>
  <c r="BZ10" i="140"/>
  <c r="BY10" i="140"/>
  <c r="BX10" i="140"/>
  <c r="BW10" i="140"/>
  <c r="BV10" i="140"/>
  <c r="BU10" i="140"/>
  <c r="BT10" i="140"/>
  <c r="BS10" i="140"/>
  <c r="BR10" i="140"/>
  <c r="BQ10" i="140"/>
  <c r="BP10" i="140"/>
  <c r="BO10" i="140"/>
  <c r="BN10" i="140"/>
  <c r="BM10" i="140"/>
  <c r="BL10" i="140"/>
  <c r="BK10" i="140"/>
  <c r="BE10" i="140"/>
  <c r="AZ10" i="140"/>
  <c r="AU10" i="140"/>
  <c r="AO10" i="140"/>
  <c r="AJ10" i="140"/>
  <c r="AE10" i="140"/>
  <c r="CH9" i="140"/>
  <c r="CG9" i="140"/>
  <c r="CF9" i="140"/>
  <c r="CD9" i="140"/>
  <c r="CC9" i="140"/>
  <c r="CB9" i="140"/>
  <c r="CA9" i="140"/>
  <c r="BZ9" i="140"/>
  <c r="BY9" i="140"/>
  <c r="BX9" i="140"/>
  <c r="BW9" i="140"/>
  <c r="BV9" i="140"/>
  <c r="BU9" i="140"/>
  <c r="BT9" i="140"/>
  <c r="BS9" i="140"/>
  <c r="BR9" i="140"/>
  <c r="BQ9" i="140"/>
  <c r="BP9" i="140"/>
  <c r="BO9" i="140"/>
  <c r="BN9" i="140"/>
  <c r="BM9" i="140"/>
  <c r="BL9" i="140"/>
  <c r="BK9" i="140"/>
  <c r="BE9" i="140"/>
  <c r="AZ9" i="140"/>
  <c r="AU9" i="140"/>
  <c r="AO9" i="140"/>
  <c r="AJ9" i="140"/>
  <c r="AE9" i="140"/>
  <c r="CH8" i="140"/>
  <c r="CG8" i="140"/>
  <c r="CF8" i="140"/>
  <c r="CD8" i="140"/>
  <c r="CC8" i="140"/>
  <c r="CB8" i="140"/>
  <c r="CA8" i="140"/>
  <c r="BZ8" i="140"/>
  <c r="BY8" i="140"/>
  <c r="BX8" i="140"/>
  <c r="BW8" i="140"/>
  <c r="BV8" i="140"/>
  <c r="BU8" i="140"/>
  <c r="BT8" i="140"/>
  <c r="BS8" i="140"/>
  <c r="BR8" i="140"/>
  <c r="BQ8" i="140"/>
  <c r="BP8" i="140"/>
  <c r="BO8" i="140"/>
  <c r="BN8" i="140"/>
  <c r="BM8" i="140"/>
  <c r="BL8" i="140"/>
  <c r="BK8" i="140"/>
  <c r="BE8" i="140"/>
  <c r="AZ8" i="140"/>
  <c r="AU8" i="140"/>
  <c r="AO8" i="140"/>
  <c r="AJ8" i="140"/>
  <c r="AE8" i="140"/>
  <c r="CD7" i="140"/>
  <c r="CC7" i="140"/>
  <c r="CB7" i="140"/>
  <c r="CA7" i="140"/>
  <c r="BZ7" i="140"/>
  <c r="BY7" i="140"/>
  <c r="BX7" i="140"/>
  <c r="BW7" i="140"/>
  <c r="BV7" i="140"/>
  <c r="BU7" i="140"/>
  <c r="BT7" i="140"/>
  <c r="BS7" i="140"/>
  <c r="BR7" i="140"/>
  <c r="BQ7" i="140"/>
  <c r="BP7" i="140"/>
  <c r="BO7" i="140"/>
  <c r="BN7" i="140"/>
  <c r="BM7" i="140"/>
  <c r="BL7" i="140"/>
  <c r="BK7" i="140"/>
  <c r="BE7" i="140"/>
  <c r="CB5" i="140"/>
  <c r="CA5" i="140"/>
  <c r="BZ5" i="140"/>
  <c r="BY5" i="140"/>
  <c r="BX5" i="140"/>
  <c r="BW5" i="140"/>
  <c r="BV5" i="140"/>
  <c r="BU5" i="140"/>
  <c r="BT5" i="140"/>
  <c r="BS5" i="140"/>
  <c r="BR5" i="140"/>
  <c r="BQ5" i="140"/>
  <c r="BP5" i="140"/>
  <c r="BO5" i="140"/>
  <c r="BN5" i="140"/>
  <c r="BM5" i="140"/>
  <c r="BL5" i="140"/>
  <c r="BK5" i="140"/>
  <c r="AU5" i="140"/>
  <c r="AO5" i="140"/>
  <c r="AJ5" i="140"/>
  <c r="AE5" i="140"/>
  <c r="BL2080" i="144"/>
  <c r="BK2080" i="144"/>
  <c r="BJ2080" i="144"/>
  <c r="BH2080" i="144"/>
  <c r="BG2080" i="144"/>
  <c r="BE2080" i="144"/>
  <c r="BB2080" i="144"/>
  <c r="BA2080" i="144"/>
  <c r="AZ2080" i="144"/>
  <c r="AY2080" i="144"/>
  <c r="AE2079" i="144"/>
  <c r="C2088" i="119" s="1"/>
  <c r="BL2078" i="144"/>
  <c r="BK2078" i="144"/>
  <c r="BJ2078" i="144"/>
  <c r="BH2078" i="144"/>
  <c r="BG2078" i="144"/>
  <c r="BE2078" i="144"/>
  <c r="BB2078" i="144"/>
  <c r="BA2078" i="144"/>
  <c r="AZ2078" i="144"/>
  <c r="AY2078" i="144"/>
  <c r="AN2077" i="144"/>
  <c r="BA2077" i="144" s="1"/>
  <c r="L2086" i="119" s="1"/>
  <c r="AJ2077" i="144"/>
  <c r="AZ2077" i="144" s="1"/>
  <c r="K2086" i="119" s="1"/>
  <c r="AF2077" i="144"/>
  <c r="AY2077" i="144" s="1"/>
  <c r="AN2076" i="144"/>
  <c r="BA2076" i="144" s="1"/>
  <c r="L2085" i="119" s="1"/>
  <c r="AJ2076" i="144"/>
  <c r="AZ2076" i="144" s="1"/>
  <c r="K2085" i="119" s="1"/>
  <c r="AF2076" i="144"/>
  <c r="AW2076" i="144" s="1"/>
  <c r="AN2075" i="144"/>
  <c r="BA2075" i="144" s="1"/>
  <c r="L2084" i="119" s="1"/>
  <c r="AJ2075" i="144"/>
  <c r="AZ2075" i="144" s="1"/>
  <c r="K2084" i="119" s="1"/>
  <c r="AF2075" i="144"/>
  <c r="AW2075" i="144" s="1"/>
  <c r="AN2074" i="144"/>
  <c r="BA2074" i="144" s="1"/>
  <c r="L2083" i="119" s="1"/>
  <c r="AJ2074" i="144"/>
  <c r="AZ2074" i="144" s="1"/>
  <c r="K2083" i="119" s="1"/>
  <c r="AF2074" i="144"/>
  <c r="AY2074" i="144" s="1"/>
  <c r="AZ2073" i="144"/>
  <c r="K2082" i="119" s="1"/>
  <c r="AN2073" i="144"/>
  <c r="BA2073" i="144" s="1"/>
  <c r="L2082" i="119" s="1"/>
  <c r="AJ2073" i="144"/>
  <c r="AF2073" i="144"/>
  <c r="AY2073" i="144" s="1"/>
  <c r="AN2072" i="144"/>
  <c r="BA2072" i="144" s="1"/>
  <c r="L2081" i="119" s="1"/>
  <c r="AJ2072" i="144"/>
  <c r="AZ2072" i="144" s="1"/>
  <c r="K2081" i="119" s="1"/>
  <c r="AF2072" i="144"/>
  <c r="AN2071" i="144"/>
  <c r="BA2071" i="144" s="1"/>
  <c r="L2080" i="119" s="1"/>
  <c r="AJ2071" i="144"/>
  <c r="AZ2071" i="144" s="1"/>
  <c r="K2080" i="119" s="1"/>
  <c r="AF2071" i="144"/>
  <c r="AW2071" i="144" s="1"/>
  <c r="AN2070" i="144"/>
  <c r="BA2070" i="144" s="1"/>
  <c r="L2079" i="119" s="1"/>
  <c r="AJ2070" i="144"/>
  <c r="AZ2070" i="144" s="1"/>
  <c r="K2079" i="119" s="1"/>
  <c r="AF2070" i="144"/>
  <c r="AY2070" i="144" s="1"/>
  <c r="J2079" i="119" s="1"/>
  <c r="AN2069" i="144"/>
  <c r="BA2069" i="144" s="1"/>
  <c r="L2078" i="119" s="1"/>
  <c r="AJ2069" i="144"/>
  <c r="AZ2069" i="144" s="1"/>
  <c r="K2078" i="119" s="1"/>
  <c r="AF2069" i="144"/>
  <c r="AY2069" i="144" s="1"/>
  <c r="AN2068" i="144"/>
  <c r="BA2068" i="144" s="1"/>
  <c r="L2077" i="119" s="1"/>
  <c r="AJ2068" i="144"/>
  <c r="AZ2068" i="144" s="1"/>
  <c r="K2077" i="119" s="1"/>
  <c r="AF2068" i="144"/>
  <c r="AN2067" i="144"/>
  <c r="BA2067" i="144" s="1"/>
  <c r="L2076" i="119" s="1"/>
  <c r="AJ2067" i="144"/>
  <c r="AZ2067" i="144" s="1"/>
  <c r="K2076" i="119" s="1"/>
  <c r="AF2067" i="144"/>
  <c r="AY2067" i="144" s="1"/>
  <c r="J2076" i="119" s="1"/>
  <c r="AN2066" i="144"/>
  <c r="BA2066" i="144" s="1"/>
  <c r="L2075" i="119" s="1"/>
  <c r="AJ2066" i="144"/>
  <c r="AZ2066" i="144" s="1"/>
  <c r="K2075" i="119" s="1"/>
  <c r="AF2066" i="144"/>
  <c r="AN2065" i="144"/>
  <c r="BA2065" i="144" s="1"/>
  <c r="L2074" i="119" s="1"/>
  <c r="AJ2065" i="144"/>
  <c r="AZ2065" i="144" s="1"/>
  <c r="K2074" i="119" s="1"/>
  <c r="AF2065" i="144"/>
  <c r="AY2065" i="144" s="1"/>
  <c r="AN2064" i="144"/>
  <c r="BA2064" i="144" s="1"/>
  <c r="L2073" i="119" s="1"/>
  <c r="AJ2064" i="144"/>
  <c r="AZ2064" i="144" s="1"/>
  <c r="K2073" i="119" s="1"/>
  <c r="AF2064" i="144"/>
  <c r="AN2063" i="144"/>
  <c r="BA2063" i="144" s="1"/>
  <c r="L2072" i="119" s="1"/>
  <c r="AJ2063" i="144"/>
  <c r="AZ2063" i="144" s="1"/>
  <c r="K2072" i="119" s="1"/>
  <c r="AF2063" i="144"/>
  <c r="AN2062" i="144"/>
  <c r="BA2062" i="144" s="1"/>
  <c r="L2071" i="119" s="1"/>
  <c r="AJ2062" i="144"/>
  <c r="AZ2062" i="144" s="1"/>
  <c r="K2071" i="119" s="1"/>
  <c r="AF2062" i="144"/>
  <c r="AY2062" i="144" s="1"/>
  <c r="J2071" i="119" s="1"/>
  <c r="AN2061" i="144"/>
  <c r="BA2061" i="144" s="1"/>
  <c r="L2070" i="119" s="1"/>
  <c r="AJ2061" i="144"/>
  <c r="AZ2061" i="144" s="1"/>
  <c r="K2070" i="119" s="1"/>
  <c r="AF2061" i="144"/>
  <c r="AY2061" i="144" s="1"/>
  <c r="AN2060" i="144"/>
  <c r="BA2060" i="144" s="1"/>
  <c r="L2069" i="119" s="1"/>
  <c r="AJ2060" i="144"/>
  <c r="AZ2060" i="144" s="1"/>
  <c r="K2069" i="119" s="1"/>
  <c r="AF2060" i="144"/>
  <c r="AN2059" i="144"/>
  <c r="BA2059" i="144" s="1"/>
  <c r="L2068" i="119" s="1"/>
  <c r="AJ2059" i="144"/>
  <c r="AZ2059" i="144" s="1"/>
  <c r="K2068" i="119" s="1"/>
  <c r="AF2059" i="144"/>
  <c r="AY2059" i="144" s="1"/>
  <c r="J2068" i="119" s="1"/>
  <c r="AN2058" i="144"/>
  <c r="BA2058" i="144" s="1"/>
  <c r="L2067" i="119" s="1"/>
  <c r="AJ2058" i="144"/>
  <c r="AZ2058" i="144" s="1"/>
  <c r="K2067" i="119" s="1"/>
  <c r="AF2058" i="144"/>
  <c r="AN2057" i="144"/>
  <c r="BA2057" i="144" s="1"/>
  <c r="L2066" i="119" s="1"/>
  <c r="AJ2057" i="144"/>
  <c r="AZ2057" i="144" s="1"/>
  <c r="K2066" i="119" s="1"/>
  <c r="AF2057" i="144"/>
  <c r="AY2057" i="144" s="1"/>
  <c r="AN2056" i="144"/>
  <c r="BA2056" i="144" s="1"/>
  <c r="L2065" i="119" s="1"/>
  <c r="AJ2056" i="144"/>
  <c r="AZ2056" i="144" s="1"/>
  <c r="K2065" i="119" s="1"/>
  <c r="AF2056" i="144"/>
  <c r="AN2055" i="144"/>
  <c r="BA2055" i="144" s="1"/>
  <c r="L2064" i="119" s="1"/>
  <c r="AJ2055" i="144"/>
  <c r="AZ2055" i="144" s="1"/>
  <c r="K2064" i="119" s="1"/>
  <c r="AF2055" i="144"/>
  <c r="AN2054" i="144"/>
  <c r="BA2054" i="144" s="1"/>
  <c r="L2063" i="119" s="1"/>
  <c r="AJ2054" i="144"/>
  <c r="AZ2054" i="144" s="1"/>
  <c r="K2063" i="119" s="1"/>
  <c r="AF2054" i="144"/>
  <c r="AY2054" i="144" s="1"/>
  <c r="J2063" i="119" s="1"/>
  <c r="AN2053" i="144"/>
  <c r="BA2053" i="144" s="1"/>
  <c r="L2062" i="119" s="1"/>
  <c r="AJ2053" i="144"/>
  <c r="AZ2053" i="144" s="1"/>
  <c r="K2062" i="119" s="1"/>
  <c r="AF2053" i="144"/>
  <c r="AY2053" i="144" s="1"/>
  <c r="AN2052" i="144"/>
  <c r="BA2052" i="144" s="1"/>
  <c r="L2061" i="119" s="1"/>
  <c r="AJ2052" i="144"/>
  <c r="AZ2052" i="144" s="1"/>
  <c r="K2061" i="119" s="1"/>
  <c r="AF2052" i="144"/>
  <c r="AN2051" i="144"/>
  <c r="BA2051" i="144" s="1"/>
  <c r="L2060" i="119" s="1"/>
  <c r="AJ2051" i="144"/>
  <c r="AZ2051" i="144" s="1"/>
  <c r="K2060" i="119" s="1"/>
  <c r="AF2051" i="144"/>
  <c r="AY2051" i="144" s="1"/>
  <c r="J2060" i="119" s="1"/>
  <c r="AN2050" i="144"/>
  <c r="BA2050" i="144" s="1"/>
  <c r="L2059" i="119" s="1"/>
  <c r="AJ2050" i="144"/>
  <c r="AZ2050" i="144" s="1"/>
  <c r="K2059" i="119" s="1"/>
  <c r="AF2050" i="144"/>
  <c r="AN2049" i="144"/>
  <c r="BA2049" i="144" s="1"/>
  <c r="L2058" i="119" s="1"/>
  <c r="AJ2049" i="144"/>
  <c r="AZ2049" i="144" s="1"/>
  <c r="K2058" i="119" s="1"/>
  <c r="AF2049" i="144"/>
  <c r="AY2049" i="144" s="1"/>
  <c r="AN2048" i="144"/>
  <c r="BA2048" i="144" s="1"/>
  <c r="L2057" i="119" s="1"/>
  <c r="AJ2048" i="144"/>
  <c r="AZ2048" i="144" s="1"/>
  <c r="K2057" i="119" s="1"/>
  <c r="AF2048" i="144"/>
  <c r="AW2048" i="144" s="1"/>
  <c r="AN2047" i="144"/>
  <c r="BA2047" i="144" s="1"/>
  <c r="L2056" i="119" s="1"/>
  <c r="AJ2047" i="144"/>
  <c r="AZ2047" i="144" s="1"/>
  <c r="K2056" i="119" s="1"/>
  <c r="AF2047" i="144"/>
  <c r="AY2047" i="144" s="1"/>
  <c r="AY2046" i="144"/>
  <c r="J2055" i="119" s="1"/>
  <c r="AN2046" i="144"/>
  <c r="BA2046" i="144" s="1"/>
  <c r="L2055" i="119" s="1"/>
  <c r="AJ2046" i="144"/>
  <c r="AZ2046" i="144" s="1"/>
  <c r="K2055" i="119" s="1"/>
  <c r="AF2046" i="144"/>
  <c r="AN2045" i="144"/>
  <c r="BA2045" i="144" s="1"/>
  <c r="L2054" i="119" s="1"/>
  <c r="AJ2045" i="144"/>
  <c r="AZ2045" i="144" s="1"/>
  <c r="K2054" i="119" s="1"/>
  <c r="AF2045" i="144"/>
  <c r="AY2045" i="144" s="1"/>
  <c r="AN2044" i="144"/>
  <c r="BA2044" i="144" s="1"/>
  <c r="L2053" i="119" s="1"/>
  <c r="AJ2044" i="144"/>
  <c r="AZ2044" i="144" s="1"/>
  <c r="K2053" i="119" s="1"/>
  <c r="AF2044" i="144"/>
  <c r="AN2043" i="144"/>
  <c r="BA2043" i="144" s="1"/>
  <c r="L2052" i="119" s="1"/>
  <c r="AJ2043" i="144"/>
  <c r="AZ2043" i="144" s="1"/>
  <c r="K2052" i="119" s="1"/>
  <c r="AF2043" i="144"/>
  <c r="AY2043" i="144" s="1"/>
  <c r="AN2042" i="144"/>
  <c r="BA2042" i="144" s="1"/>
  <c r="L2051" i="119" s="1"/>
  <c r="AJ2042" i="144"/>
  <c r="AZ2042" i="144" s="1"/>
  <c r="K2051" i="119" s="1"/>
  <c r="AF2042" i="144"/>
  <c r="AY2042" i="144" s="1"/>
  <c r="J2051" i="119" s="1"/>
  <c r="AN2041" i="144"/>
  <c r="BA2041" i="144" s="1"/>
  <c r="L2050" i="119" s="1"/>
  <c r="AJ2041" i="144"/>
  <c r="AZ2041" i="144" s="1"/>
  <c r="K2050" i="119" s="1"/>
  <c r="AF2041" i="144"/>
  <c r="AY2041" i="144" s="1"/>
  <c r="AN2040" i="144"/>
  <c r="BA2040" i="144" s="1"/>
  <c r="L2049" i="119" s="1"/>
  <c r="AJ2040" i="144"/>
  <c r="AZ2040" i="144" s="1"/>
  <c r="K2049" i="119" s="1"/>
  <c r="AF2040" i="144"/>
  <c r="AN2039" i="144"/>
  <c r="BA2039" i="144" s="1"/>
  <c r="L2048" i="119" s="1"/>
  <c r="AJ2039" i="144"/>
  <c r="AZ2039" i="144" s="1"/>
  <c r="K2048" i="119" s="1"/>
  <c r="AF2039" i="144"/>
  <c r="AY2039" i="144" s="1"/>
  <c r="AN2038" i="144"/>
  <c r="AJ2038" i="144"/>
  <c r="AZ2038" i="144" s="1"/>
  <c r="AF2038" i="144"/>
  <c r="AY2038" i="144" s="1"/>
  <c r="J2047" i="119" s="1"/>
  <c r="B2037" i="144"/>
  <c r="BL2035" i="144"/>
  <c r="BK2035" i="144"/>
  <c r="BJ2035" i="144"/>
  <c r="BH2035" i="144"/>
  <c r="BG2035" i="144"/>
  <c r="BE2035" i="144"/>
  <c r="BB2035" i="144"/>
  <c r="BA2035" i="144"/>
  <c r="AZ2035" i="144"/>
  <c r="AY2035" i="144"/>
  <c r="AE2034" i="144"/>
  <c r="C2043" i="119" s="1"/>
  <c r="BL2033" i="144"/>
  <c r="BK2033" i="144"/>
  <c r="BJ2033" i="144"/>
  <c r="BH2033" i="144"/>
  <c r="BG2033" i="144"/>
  <c r="BE2033" i="144"/>
  <c r="BB2033" i="144"/>
  <c r="BA2033" i="144"/>
  <c r="AZ2033" i="144"/>
  <c r="AY2033" i="144"/>
  <c r="AN2032" i="144"/>
  <c r="BA2032" i="144" s="1"/>
  <c r="L2041" i="119" s="1"/>
  <c r="AJ2032" i="144"/>
  <c r="AZ2032" i="144" s="1"/>
  <c r="K2041" i="119" s="1"/>
  <c r="AF2032" i="144"/>
  <c r="AY2032" i="144" s="1"/>
  <c r="J2041" i="119" s="1"/>
  <c r="AN2031" i="144"/>
  <c r="BA2031" i="144" s="1"/>
  <c r="L2040" i="119" s="1"/>
  <c r="AJ2031" i="144"/>
  <c r="AZ2031" i="144" s="1"/>
  <c r="K2040" i="119" s="1"/>
  <c r="AF2031" i="144"/>
  <c r="AY2031" i="144" s="1"/>
  <c r="AN2030" i="144"/>
  <c r="BA2030" i="144" s="1"/>
  <c r="L2039" i="119" s="1"/>
  <c r="AJ2030" i="144"/>
  <c r="AZ2030" i="144" s="1"/>
  <c r="K2039" i="119" s="1"/>
  <c r="AF2030" i="144"/>
  <c r="AS2030" i="144" s="1"/>
  <c r="AN2029" i="144"/>
  <c r="BA2029" i="144" s="1"/>
  <c r="L2038" i="119" s="1"/>
  <c r="AJ2029" i="144"/>
  <c r="AZ2029" i="144" s="1"/>
  <c r="K2038" i="119" s="1"/>
  <c r="AF2029" i="144"/>
  <c r="AY2029" i="144" s="1"/>
  <c r="AN2028" i="144"/>
  <c r="BA2028" i="144" s="1"/>
  <c r="L2037" i="119" s="1"/>
  <c r="AJ2028" i="144"/>
  <c r="AZ2028" i="144" s="1"/>
  <c r="K2037" i="119" s="1"/>
  <c r="AF2028" i="144"/>
  <c r="AY2028" i="144" s="1"/>
  <c r="J2037" i="119" s="1"/>
  <c r="AN2027" i="144"/>
  <c r="BA2027" i="144" s="1"/>
  <c r="L2036" i="119" s="1"/>
  <c r="AJ2027" i="144"/>
  <c r="AZ2027" i="144" s="1"/>
  <c r="K2036" i="119" s="1"/>
  <c r="AF2027" i="144"/>
  <c r="AY2027" i="144" s="1"/>
  <c r="AN2026" i="144"/>
  <c r="BA2026" i="144" s="1"/>
  <c r="L2035" i="119" s="1"/>
  <c r="AJ2026" i="144"/>
  <c r="AZ2026" i="144" s="1"/>
  <c r="K2035" i="119" s="1"/>
  <c r="AF2026" i="144"/>
  <c r="AS2026" i="144" s="1"/>
  <c r="AN2025" i="144"/>
  <c r="BA2025" i="144" s="1"/>
  <c r="L2034" i="119" s="1"/>
  <c r="AJ2025" i="144"/>
  <c r="AZ2025" i="144" s="1"/>
  <c r="K2034" i="119" s="1"/>
  <c r="AF2025" i="144"/>
  <c r="AY2025" i="144" s="1"/>
  <c r="AN2024" i="144"/>
  <c r="BA2024" i="144" s="1"/>
  <c r="L2033" i="119" s="1"/>
  <c r="AJ2024" i="144"/>
  <c r="AZ2024" i="144" s="1"/>
  <c r="K2033" i="119" s="1"/>
  <c r="AF2024" i="144"/>
  <c r="AY2024" i="144" s="1"/>
  <c r="J2033" i="119" s="1"/>
  <c r="AN2023" i="144"/>
  <c r="BA2023" i="144" s="1"/>
  <c r="L2032" i="119" s="1"/>
  <c r="AJ2023" i="144"/>
  <c r="AZ2023" i="144" s="1"/>
  <c r="K2032" i="119" s="1"/>
  <c r="AF2023" i="144"/>
  <c r="AY2023" i="144" s="1"/>
  <c r="AN2022" i="144"/>
  <c r="BA2022" i="144" s="1"/>
  <c r="L2031" i="119" s="1"/>
  <c r="AJ2022" i="144"/>
  <c r="AZ2022" i="144" s="1"/>
  <c r="K2031" i="119" s="1"/>
  <c r="AF2022" i="144"/>
  <c r="AS2022" i="144" s="1"/>
  <c r="AN2021" i="144"/>
  <c r="BA2021" i="144" s="1"/>
  <c r="L2030" i="119" s="1"/>
  <c r="AJ2021" i="144"/>
  <c r="AZ2021" i="144" s="1"/>
  <c r="K2030" i="119" s="1"/>
  <c r="AF2021" i="144"/>
  <c r="AY2021" i="144" s="1"/>
  <c r="AN2020" i="144"/>
  <c r="BA2020" i="144" s="1"/>
  <c r="L2029" i="119" s="1"/>
  <c r="AJ2020" i="144"/>
  <c r="AZ2020" i="144" s="1"/>
  <c r="K2029" i="119" s="1"/>
  <c r="AF2020" i="144"/>
  <c r="AY2020" i="144" s="1"/>
  <c r="J2029" i="119" s="1"/>
  <c r="AN2019" i="144"/>
  <c r="BA2019" i="144" s="1"/>
  <c r="L2028" i="119" s="1"/>
  <c r="AJ2019" i="144"/>
  <c r="AZ2019" i="144" s="1"/>
  <c r="K2028" i="119" s="1"/>
  <c r="AF2019" i="144"/>
  <c r="AY2019" i="144" s="1"/>
  <c r="AN2018" i="144"/>
  <c r="BA2018" i="144" s="1"/>
  <c r="L2027" i="119" s="1"/>
  <c r="AJ2018" i="144"/>
  <c r="AZ2018" i="144" s="1"/>
  <c r="K2027" i="119" s="1"/>
  <c r="AF2018" i="144"/>
  <c r="AN2017" i="144"/>
  <c r="BA2017" i="144" s="1"/>
  <c r="L2026" i="119" s="1"/>
  <c r="AJ2017" i="144"/>
  <c r="AZ2017" i="144" s="1"/>
  <c r="K2026" i="119" s="1"/>
  <c r="AF2017" i="144"/>
  <c r="AY2017" i="144" s="1"/>
  <c r="AN2016" i="144"/>
  <c r="BA2016" i="144" s="1"/>
  <c r="L2025" i="119" s="1"/>
  <c r="AJ2016" i="144"/>
  <c r="AZ2016" i="144" s="1"/>
  <c r="K2025" i="119" s="1"/>
  <c r="AF2016" i="144"/>
  <c r="AY2016" i="144" s="1"/>
  <c r="J2025" i="119" s="1"/>
  <c r="AN2015" i="144"/>
  <c r="BA2015" i="144" s="1"/>
  <c r="L2024" i="119" s="1"/>
  <c r="AJ2015" i="144"/>
  <c r="AZ2015" i="144" s="1"/>
  <c r="K2024" i="119" s="1"/>
  <c r="AF2015" i="144"/>
  <c r="AY2015" i="144" s="1"/>
  <c r="AN2014" i="144"/>
  <c r="BA2014" i="144" s="1"/>
  <c r="L2023" i="119" s="1"/>
  <c r="AJ2014" i="144"/>
  <c r="AZ2014" i="144" s="1"/>
  <c r="K2023" i="119" s="1"/>
  <c r="AF2014" i="144"/>
  <c r="AS2014" i="144" s="1"/>
  <c r="AN2013" i="144"/>
  <c r="BA2013" i="144" s="1"/>
  <c r="L2022" i="119" s="1"/>
  <c r="AJ2013" i="144"/>
  <c r="AZ2013" i="144" s="1"/>
  <c r="K2022" i="119" s="1"/>
  <c r="AF2013" i="144"/>
  <c r="AY2013" i="144" s="1"/>
  <c r="AN2012" i="144"/>
  <c r="BA2012" i="144" s="1"/>
  <c r="L2021" i="119" s="1"/>
  <c r="AJ2012" i="144"/>
  <c r="AZ2012" i="144" s="1"/>
  <c r="K2021" i="119" s="1"/>
  <c r="AF2012" i="144"/>
  <c r="AY2012" i="144" s="1"/>
  <c r="J2021" i="119" s="1"/>
  <c r="AN2011" i="144"/>
  <c r="BA2011" i="144" s="1"/>
  <c r="L2020" i="119" s="1"/>
  <c r="AJ2011" i="144"/>
  <c r="AZ2011" i="144" s="1"/>
  <c r="K2020" i="119" s="1"/>
  <c r="AF2011" i="144"/>
  <c r="AY2011" i="144" s="1"/>
  <c r="AN2010" i="144"/>
  <c r="BA2010" i="144" s="1"/>
  <c r="L2019" i="119" s="1"/>
  <c r="AJ2010" i="144"/>
  <c r="AZ2010" i="144" s="1"/>
  <c r="K2019" i="119" s="1"/>
  <c r="AF2010" i="144"/>
  <c r="AN2009" i="144"/>
  <c r="BA2009" i="144" s="1"/>
  <c r="L2018" i="119" s="1"/>
  <c r="AJ2009" i="144"/>
  <c r="AZ2009" i="144" s="1"/>
  <c r="K2018" i="119" s="1"/>
  <c r="AF2009" i="144"/>
  <c r="AY2009" i="144" s="1"/>
  <c r="AN2008" i="144"/>
  <c r="BA2008" i="144" s="1"/>
  <c r="L2017" i="119" s="1"/>
  <c r="AJ2008" i="144"/>
  <c r="AZ2008" i="144" s="1"/>
  <c r="K2017" i="119" s="1"/>
  <c r="AF2008" i="144"/>
  <c r="AY2008" i="144" s="1"/>
  <c r="J2017" i="119" s="1"/>
  <c r="AN2007" i="144"/>
  <c r="BA2007" i="144" s="1"/>
  <c r="L2016" i="119" s="1"/>
  <c r="AJ2007" i="144"/>
  <c r="AZ2007" i="144" s="1"/>
  <c r="K2016" i="119" s="1"/>
  <c r="AF2007" i="144"/>
  <c r="AY2007" i="144" s="1"/>
  <c r="AN2006" i="144"/>
  <c r="BA2006" i="144" s="1"/>
  <c r="L2015" i="119" s="1"/>
  <c r="AJ2006" i="144"/>
  <c r="AZ2006" i="144" s="1"/>
  <c r="K2015" i="119" s="1"/>
  <c r="AF2006" i="144"/>
  <c r="AS2006" i="144" s="1"/>
  <c r="AN2005" i="144"/>
  <c r="BA2005" i="144" s="1"/>
  <c r="L2014" i="119" s="1"/>
  <c r="AJ2005" i="144"/>
  <c r="AZ2005" i="144" s="1"/>
  <c r="K2014" i="119" s="1"/>
  <c r="AF2005" i="144"/>
  <c r="AY2005" i="144" s="1"/>
  <c r="AN2004" i="144"/>
  <c r="BA2004" i="144" s="1"/>
  <c r="L2013" i="119" s="1"/>
  <c r="AJ2004" i="144"/>
  <c r="AZ2004" i="144" s="1"/>
  <c r="K2013" i="119" s="1"/>
  <c r="AF2004" i="144"/>
  <c r="AY2004" i="144" s="1"/>
  <c r="J2013" i="119" s="1"/>
  <c r="AN2003" i="144"/>
  <c r="BA2003" i="144" s="1"/>
  <c r="L2012" i="119" s="1"/>
  <c r="AJ2003" i="144"/>
  <c r="AZ2003" i="144" s="1"/>
  <c r="K2012" i="119" s="1"/>
  <c r="AF2003" i="144"/>
  <c r="AY2003" i="144" s="1"/>
  <c r="AN2002" i="144"/>
  <c r="BA2002" i="144" s="1"/>
  <c r="L2011" i="119" s="1"/>
  <c r="AJ2002" i="144"/>
  <c r="AZ2002" i="144" s="1"/>
  <c r="K2011" i="119" s="1"/>
  <c r="AF2002" i="144"/>
  <c r="AN2001" i="144"/>
  <c r="BA2001" i="144" s="1"/>
  <c r="L2010" i="119" s="1"/>
  <c r="AJ2001" i="144"/>
  <c r="AZ2001" i="144" s="1"/>
  <c r="K2010" i="119" s="1"/>
  <c r="AF2001" i="144"/>
  <c r="AY2001" i="144" s="1"/>
  <c r="AN2000" i="144"/>
  <c r="BA2000" i="144" s="1"/>
  <c r="L2009" i="119" s="1"/>
  <c r="AJ2000" i="144"/>
  <c r="AZ2000" i="144" s="1"/>
  <c r="K2009" i="119" s="1"/>
  <c r="AF2000" i="144"/>
  <c r="AY2000" i="144" s="1"/>
  <c r="J2009" i="119" s="1"/>
  <c r="AN1999" i="144"/>
  <c r="BA1999" i="144" s="1"/>
  <c r="L2008" i="119" s="1"/>
  <c r="AJ1999" i="144"/>
  <c r="AZ1999" i="144" s="1"/>
  <c r="K2008" i="119" s="1"/>
  <c r="AF1999" i="144"/>
  <c r="AY1999" i="144" s="1"/>
  <c r="AN1998" i="144"/>
  <c r="BA1998" i="144" s="1"/>
  <c r="L2007" i="119" s="1"/>
  <c r="AJ1998" i="144"/>
  <c r="AZ1998" i="144" s="1"/>
  <c r="K2007" i="119" s="1"/>
  <c r="AF1998" i="144"/>
  <c r="AN1997" i="144"/>
  <c r="BA1997" i="144" s="1"/>
  <c r="L2006" i="119" s="1"/>
  <c r="AJ1997" i="144"/>
  <c r="AZ1997" i="144" s="1"/>
  <c r="K2006" i="119" s="1"/>
  <c r="AF1997" i="144"/>
  <c r="AY1997" i="144" s="1"/>
  <c r="AN1996" i="144"/>
  <c r="BA1996" i="144" s="1"/>
  <c r="L2005" i="119" s="1"/>
  <c r="AJ1996" i="144"/>
  <c r="AZ1996" i="144" s="1"/>
  <c r="K2005" i="119" s="1"/>
  <c r="AF1996" i="144"/>
  <c r="AY1996" i="144" s="1"/>
  <c r="J2005" i="119" s="1"/>
  <c r="AN1995" i="144"/>
  <c r="BA1995" i="144" s="1"/>
  <c r="L2004" i="119" s="1"/>
  <c r="AJ1995" i="144"/>
  <c r="AZ1995" i="144" s="1"/>
  <c r="K2004" i="119" s="1"/>
  <c r="AF1995" i="144"/>
  <c r="AY1995" i="144" s="1"/>
  <c r="AS1994" i="144"/>
  <c r="AN1994" i="144"/>
  <c r="BA1994" i="144" s="1"/>
  <c r="L2003" i="119" s="1"/>
  <c r="AJ1994" i="144"/>
  <c r="AZ1994" i="144" s="1"/>
  <c r="K2003" i="119" s="1"/>
  <c r="AF1994" i="144"/>
  <c r="AN1993" i="144"/>
  <c r="AN2034" i="144" s="1"/>
  <c r="AJ1993" i="144"/>
  <c r="AJ2034" i="144" s="1"/>
  <c r="AF1993" i="144"/>
  <c r="AY1993" i="144" s="1"/>
  <c r="B1992" i="144"/>
  <c r="BL1990" i="144"/>
  <c r="BK1990" i="144"/>
  <c r="BJ1990" i="144"/>
  <c r="BH1990" i="144"/>
  <c r="BG1990" i="144"/>
  <c r="BE1990" i="144"/>
  <c r="BB1990" i="144"/>
  <c r="BA1990" i="144"/>
  <c r="AZ1990" i="144"/>
  <c r="AY1990" i="144"/>
  <c r="AE1989" i="144"/>
  <c r="C1998" i="119" s="1"/>
  <c r="BL1988" i="144"/>
  <c r="BK1988" i="144"/>
  <c r="BJ1988" i="144"/>
  <c r="BH1988" i="144"/>
  <c r="BG1988" i="144"/>
  <c r="BE1988" i="144"/>
  <c r="BB1988" i="144"/>
  <c r="BA1988" i="144"/>
  <c r="AZ1988" i="144"/>
  <c r="AY1988" i="144"/>
  <c r="AN1987" i="144"/>
  <c r="BA1987" i="144" s="1"/>
  <c r="L1996" i="119" s="1"/>
  <c r="AJ1987" i="144"/>
  <c r="AZ1987" i="144" s="1"/>
  <c r="K1996" i="119" s="1"/>
  <c r="AF1987" i="144"/>
  <c r="AY1987" i="144" s="1"/>
  <c r="AN1986" i="144"/>
  <c r="BA1986" i="144" s="1"/>
  <c r="L1995" i="119" s="1"/>
  <c r="AJ1986" i="144"/>
  <c r="AZ1986" i="144" s="1"/>
  <c r="K1995" i="119" s="1"/>
  <c r="AF1986" i="144"/>
  <c r="AN1985" i="144"/>
  <c r="BA1985" i="144" s="1"/>
  <c r="L1994" i="119" s="1"/>
  <c r="AJ1985" i="144"/>
  <c r="AZ1985" i="144" s="1"/>
  <c r="K1994" i="119" s="1"/>
  <c r="AF1985" i="144"/>
  <c r="AN1984" i="144"/>
  <c r="BA1984" i="144" s="1"/>
  <c r="L1993" i="119" s="1"/>
  <c r="AJ1984" i="144"/>
  <c r="AZ1984" i="144" s="1"/>
  <c r="K1993" i="119" s="1"/>
  <c r="AF1984" i="144"/>
  <c r="AY1984" i="144" s="1"/>
  <c r="AN1983" i="144"/>
  <c r="BA1983" i="144" s="1"/>
  <c r="L1992" i="119" s="1"/>
  <c r="AJ1983" i="144"/>
  <c r="AZ1983" i="144" s="1"/>
  <c r="K1992" i="119" s="1"/>
  <c r="AF1983" i="144"/>
  <c r="AY1983" i="144" s="1"/>
  <c r="AN1982" i="144"/>
  <c r="BA1982" i="144" s="1"/>
  <c r="L1991" i="119" s="1"/>
  <c r="AJ1982" i="144"/>
  <c r="AZ1982" i="144" s="1"/>
  <c r="K1991" i="119" s="1"/>
  <c r="AF1982" i="144"/>
  <c r="AN1981" i="144"/>
  <c r="BA1981" i="144" s="1"/>
  <c r="L1990" i="119" s="1"/>
  <c r="AJ1981" i="144"/>
  <c r="AZ1981" i="144" s="1"/>
  <c r="K1990" i="119" s="1"/>
  <c r="AF1981" i="144"/>
  <c r="AN1980" i="144"/>
  <c r="BA1980" i="144" s="1"/>
  <c r="L1989" i="119" s="1"/>
  <c r="AJ1980" i="144"/>
  <c r="AZ1980" i="144" s="1"/>
  <c r="K1989" i="119" s="1"/>
  <c r="AF1980" i="144"/>
  <c r="AY1980" i="144" s="1"/>
  <c r="AN1979" i="144"/>
  <c r="BA1979" i="144" s="1"/>
  <c r="L1988" i="119" s="1"/>
  <c r="AJ1979" i="144"/>
  <c r="AZ1979" i="144" s="1"/>
  <c r="K1988" i="119" s="1"/>
  <c r="AF1979" i="144"/>
  <c r="AY1979" i="144" s="1"/>
  <c r="AN1978" i="144"/>
  <c r="BA1978" i="144" s="1"/>
  <c r="L1987" i="119" s="1"/>
  <c r="AJ1978" i="144"/>
  <c r="AZ1978" i="144" s="1"/>
  <c r="K1987" i="119" s="1"/>
  <c r="AF1978" i="144"/>
  <c r="AN1977" i="144"/>
  <c r="BA1977" i="144" s="1"/>
  <c r="L1986" i="119" s="1"/>
  <c r="AJ1977" i="144"/>
  <c r="AZ1977" i="144" s="1"/>
  <c r="K1986" i="119" s="1"/>
  <c r="AF1977" i="144"/>
  <c r="AN1976" i="144"/>
  <c r="BA1976" i="144" s="1"/>
  <c r="L1985" i="119" s="1"/>
  <c r="AJ1976" i="144"/>
  <c r="AZ1976" i="144" s="1"/>
  <c r="K1985" i="119" s="1"/>
  <c r="AF1976" i="144"/>
  <c r="AY1976" i="144" s="1"/>
  <c r="AN1975" i="144"/>
  <c r="BA1975" i="144" s="1"/>
  <c r="L1984" i="119" s="1"/>
  <c r="AJ1975" i="144"/>
  <c r="AZ1975" i="144" s="1"/>
  <c r="K1984" i="119" s="1"/>
  <c r="AF1975" i="144"/>
  <c r="AY1975" i="144" s="1"/>
  <c r="AN1974" i="144"/>
  <c r="BA1974" i="144" s="1"/>
  <c r="L1983" i="119" s="1"/>
  <c r="AJ1974" i="144"/>
  <c r="AZ1974" i="144" s="1"/>
  <c r="K1983" i="119" s="1"/>
  <c r="AF1974" i="144"/>
  <c r="AN1973" i="144"/>
  <c r="BA1973" i="144" s="1"/>
  <c r="L1982" i="119" s="1"/>
  <c r="AJ1973" i="144"/>
  <c r="AZ1973" i="144" s="1"/>
  <c r="K1982" i="119" s="1"/>
  <c r="AF1973" i="144"/>
  <c r="AN1972" i="144"/>
  <c r="BA1972" i="144" s="1"/>
  <c r="L1981" i="119" s="1"/>
  <c r="AJ1972" i="144"/>
  <c r="AZ1972" i="144" s="1"/>
  <c r="K1981" i="119" s="1"/>
  <c r="AF1972" i="144"/>
  <c r="AY1972" i="144" s="1"/>
  <c r="AN1971" i="144"/>
  <c r="BA1971" i="144" s="1"/>
  <c r="L1980" i="119" s="1"/>
  <c r="AJ1971" i="144"/>
  <c r="AZ1971" i="144" s="1"/>
  <c r="K1980" i="119" s="1"/>
  <c r="AF1971" i="144"/>
  <c r="AY1971" i="144" s="1"/>
  <c r="AN1970" i="144"/>
  <c r="BA1970" i="144" s="1"/>
  <c r="L1979" i="119" s="1"/>
  <c r="AJ1970" i="144"/>
  <c r="AZ1970" i="144" s="1"/>
  <c r="K1979" i="119" s="1"/>
  <c r="AF1970" i="144"/>
  <c r="AN1969" i="144"/>
  <c r="BA1969" i="144" s="1"/>
  <c r="L1978" i="119" s="1"/>
  <c r="AJ1969" i="144"/>
  <c r="AZ1969" i="144" s="1"/>
  <c r="K1978" i="119" s="1"/>
  <c r="AF1969" i="144"/>
  <c r="AN1968" i="144"/>
  <c r="BA1968" i="144" s="1"/>
  <c r="L1977" i="119" s="1"/>
  <c r="AJ1968" i="144"/>
  <c r="AZ1968" i="144" s="1"/>
  <c r="K1977" i="119" s="1"/>
  <c r="AF1968" i="144"/>
  <c r="AY1968" i="144" s="1"/>
  <c r="AN1967" i="144"/>
  <c r="BA1967" i="144" s="1"/>
  <c r="L1976" i="119" s="1"/>
  <c r="AJ1967" i="144"/>
  <c r="AZ1967" i="144" s="1"/>
  <c r="K1976" i="119" s="1"/>
  <c r="AF1967" i="144"/>
  <c r="AY1967" i="144" s="1"/>
  <c r="AN1966" i="144"/>
  <c r="BA1966" i="144" s="1"/>
  <c r="L1975" i="119" s="1"/>
  <c r="AJ1966" i="144"/>
  <c r="AZ1966" i="144" s="1"/>
  <c r="K1975" i="119" s="1"/>
  <c r="AF1966" i="144"/>
  <c r="AN1965" i="144"/>
  <c r="BA1965" i="144" s="1"/>
  <c r="L1974" i="119" s="1"/>
  <c r="AJ1965" i="144"/>
  <c r="AZ1965" i="144" s="1"/>
  <c r="K1974" i="119" s="1"/>
  <c r="AF1965" i="144"/>
  <c r="AN1964" i="144"/>
  <c r="BA1964" i="144" s="1"/>
  <c r="L1973" i="119" s="1"/>
  <c r="AJ1964" i="144"/>
  <c r="AZ1964" i="144" s="1"/>
  <c r="K1973" i="119" s="1"/>
  <c r="AF1964" i="144"/>
  <c r="AY1964" i="144" s="1"/>
  <c r="AN1963" i="144"/>
  <c r="BA1963" i="144" s="1"/>
  <c r="L1972" i="119" s="1"/>
  <c r="AJ1963" i="144"/>
  <c r="AZ1963" i="144" s="1"/>
  <c r="K1972" i="119" s="1"/>
  <c r="AF1963" i="144"/>
  <c r="AY1963" i="144" s="1"/>
  <c r="AN1962" i="144"/>
  <c r="BA1962" i="144" s="1"/>
  <c r="L1971" i="119" s="1"/>
  <c r="AJ1962" i="144"/>
  <c r="AZ1962" i="144" s="1"/>
  <c r="K1971" i="119" s="1"/>
  <c r="AF1962" i="144"/>
  <c r="AN1961" i="144"/>
  <c r="BA1961" i="144" s="1"/>
  <c r="L1970" i="119" s="1"/>
  <c r="AJ1961" i="144"/>
  <c r="AZ1961" i="144" s="1"/>
  <c r="K1970" i="119" s="1"/>
  <c r="AF1961" i="144"/>
  <c r="AN1960" i="144"/>
  <c r="BA1960" i="144" s="1"/>
  <c r="L1969" i="119" s="1"/>
  <c r="AJ1960" i="144"/>
  <c r="AZ1960" i="144" s="1"/>
  <c r="K1969" i="119" s="1"/>
  <c r="AF1960" i="144"/>
  <c r="AY1960" i="144" s="1"/>
  <c r="AN1959" i="144"/>
  <c r="BA1959" i="144" s="1"/>
  <c r="L1968" i="119" s="1"/>
  <c r="AJ1959" i="144"/>
  <c r="AZ1959" i="144" s="1"/>
  <c r="K1968" i="119" s="1"/>
  <c r="AF1959" i="144"/>
  <c r="AY1959" i="144" s="1"/>
  <c r="AN1958" i="144"/>
  <c r="BA1958" i="144" s="1"/>
  <c r="L1967" i="119" s="1"/>
  <c r="AJ1958" i="144"/>
  <c r="AZ1958" i="144" s="1"/>
  <c r="K1967" i="119" s="1"/>
  <c r="AF1958" i="144"/>
  <c r="AN1957" i="144"/>
  <c r="BA1957" i="144" s="1"/>
  <c r="L1966" i="119" s="1"/>
  <c r="AJ1957" i="144"/>
  <c r="AZ1957" i="144" s="1"/>
  <c r="K1966" i="119" s="1"/>
  <c r="AF1957" i="144"/>
  <c r="AN1956" i="144"/>
  <c r="BA1956" i="144" s="1"/>
  <c r="L1965" i="119" s="1"/>
  <c r="AJ1956" i="144"/>
  <c r="AZ1956" i="144" s="1"/>
  <c r="K1965" i="119" s="1"/>
  <c r="AF1956" i="144"/>
  <c r="AY1956" i="144" s="1"/>
  <c r="AN1955" i="144"/>
  <c r="BA1955" i="144" s="1"/>
  <c r="L1964" i="119" s="1"/>
  <c r="AJ1955" i="144"/>
  <c r="AZ1955" i="144" s="1"/>
  <c r="K1964" i="119" s="1"/>
  <c r="AF1955" i="144"/>
  <c r="AY1955" i="144" s="1"/>
  <c r="AN1954" i="144"/>
  <c r="BA1954" i="144" s="1"/>
  <c r="L1963" i="119" s="1"/>
  <c r="AJ1954" i="144"/>
  <c r="AZ1954" i="144" s="1"/>
  <c r="K1963" i="119" s="1"/>
  <c r="AF1954" i="144"/>
  <c r="AN1953" i="144"/>
  <c r="BA1953" i="144" s="1"/>
  <c r="L1962" i="119" s="1"/>
  <c r="AJ1953" i="144"/>
  <c r="AZ1953" i="144" s="1"/>
  <c r="K1962" i="119" s="1"/>
  <c r="AF1953" i="144"/>
  <c r="AN1952" i="144"/>
  <c r="BA1952" i="144" s="1"/>
  <c r="L1961" i="119" s="1"/>
  <c r="AJ1952" i="144"/>
  <c r="AZ1952" i="144" s="1"/>
  <c r="K1961" i="119" s="1"/>
  <c r="AF1952" i="144"/>
  <c r="AY1952" i="144" s="1"/>
  <c r="AN1951" i="144"/>
  <c r="BA1951" i="144" s="1"/>
  <c r="L1960" i="119" s="1"/>
  <c r="AJ1951" i="144"/>
  <c r="AZ1951" i="144" s="1"/>
  <c r="K1960" i="119" s="1"/>
  <c r="AF1951" i="144"/>
  <c r="AY1951" i="144" s="1"/>
  <c r="AN1950" i="144"/>
  <c r="BA1950" i="144" s="1"/>
  <c r="L1959" i="119" s="1"/>
  <c r="AJ1950" i="144"/>
  <c r="AZ1950" i="144" s="1"/>
  <c r="K1959" i="119" s="1"/>
  <c r="AF1950" i="144"/>
  <c r="AN1949" i="144"/>
  <c r="BA1949" i="144" s="1"/>
  <c r="L1958" i="119" s="1"/>
  <c r="AJ1949" i="144"/>
  <c r="AZ1949" i="144" s="1"/>
  <c r="K1958" i="119" s="1"/>
  <c r="AF1949" i="144"/>
  <c r="AN1948" i="144"/>
  <c r="AJ1948" i="144"/>
  <c r="AF1948" i="144"/>
  <c r="AY1948" i="144" s="1"/>
  <c r="B1947" i="144"/>
  <c r="BL1945" i="144"/>
  <c r="BK1945" i="144"/>
  <c r="BJ1945" i="144"/>
  <c r="BH1945" i="144"/>
  <c r="BG1945" i="144"/>
  <c r="BE1945" i="144"/>
  <c r="BB1945" i="144"/>
  <c r="BA1945" i="144"/>
  <c r="AZ1945" i="144"/>
  <c r="AY1945" i="144"/>
  <c r="AE1944" i="144"/>
  <c r="C1953" i="119" s="1"/>
  <c r="BL1943" i="144"/>
  <c r="BK1943" i="144"/>
  <c r="BJ1943" i="144"/>
  <c r="BH1943" i="144"/>
  <c r="BG1943" i="144"/>
  <c r="BE1943" i="144"/>
  <c r="BB1943" i="144"/>
  <c r="BA1943" i="144"/>
  <c r="AZ1943" i="144"/>
  <c r="AY1943" i="144"/>
  <c r="AN1942" i="144"/>
  <c r="BA1942" i="144" s="1"/>
  <c r="L1951" i="119" s="1"/>
  <c r="AJ1942" i="144"/>
  <c r="AZ1942" i="144" s="1"/>
  <c r="K1951" i="119" s="1"/>
  <c r="AF1942" i="144"/>
  <c r="AN1941" i="144"/>
  <c r="BA1941" i="144" s="1"/>
  <c r="L1950" i="119" s="1"/>
  <c r="AJ1941" i="144"/>
  <c r="AZ1941" i="144" s="1"/>
  <c r="K1950" i="119" s="1"/>
  <c r="AF1941" i="144"/>
  <c r="AY1941" i="144" s="1"/>
  <c r="AN1940" i="144"/>
  <c r="BA1940" i="144" s="1"/>
  <c r="L1949" i="119" s="1"/>
  <c r="AJ1940" i="144"/>
  <c r="AZ1940" i="144" s="1"/>
  <c r="K1949" i="119" s="1"/>
  <c r="AF1940" i="144"/>
  <c r="AY1940" i="144" s="1"/>
  <c r="AN1939" i="144"/>
  <c r="BA1939" i="144" s="1"/>
  <c r="L1948" i="119" s="1"/>
  <c r="AJ1939" i="144"/>
  <c r="AZ1939" i="144" s="1"/>
  <c r="K1948" i="119" s="1"/>
  <c r="AF1939" i="144"/>
  <c r="AN1938" i="144"/>
  <c r="BA1938" i="144" s="1"/>
  <c r="L1947" i="119" s="1"/>
  <c r="AJ1938" i="144"/>
  <c r="AZ1938" i="144" s="1"/>
  <c r="K1947" i="119" s="1"/>
  <c r="AF1938" i="144"/>
  <c r="AN1937" i="144"/>
  <c r="BA1937" i="144" s="1"/>
  <c r="L1946" i="119" s="1"/>
  <c r="AJ1937" i="144"/>
  <c r="AZ1937" i="144" s="1"/>
  <c r="K1946" i="119" s="1"/>
  <c r="AF1937" i="144"/>
  <c r="AY1937" i="144" s="1"/>
  <c r="AN1936" i="144"/>
  <c r="BA1936" i="144" s="1"/>
  <c r="L1945" i="119" s="1"/>
  <c r="AJ1936" i="144"/>
  <c r="AZ1936" i="144" s="1"/>
  <c r="K1945" i="119" s="1"/>
  <c r="AF1936" i="144"/>
  <c r="AY1936" i="144" s="1"/>
  <c r="AN1935" i="144"/>
  <c r="BA1935" i="144" s="1"/>
  <c r="L1944" i="119" s="1"/>
  <c r="AJ1935" i="144"/>
  <c r="AZ1935" i="144" s="1"/>
  <c r="K1944" i="119" s="1"/>
  <c r="AF1935" i="144"/>
  <c r="AS1935" i="144" s="1"/>
  <c r="AN1934" i="144"/>
  <c r="BA1934" i="144" s="1"/>
  <c r="L1943" i="119" s="1"/>
  <c r="AJ1934" i="144"/>
  <c r="AZ1934" i="144" s="1"/>
  <c r="K1943" i="119" s="1"/>
  <c r="AF1934" i="144"/>
  <c r="AN1933" i="144"/>
  <c r="BA1933" i="144" s="1"/>
  <c r="L1942" i="119" s="1"/>
  <c r="AJ1933" i="144"/>
  <c r="AZ1933" i="144" s="1"/>
  <c r="K1942" i="119" s="1"/>
  <c r="AF1933" i="144"/>
  <c r="AY1933" i="144" s="1"/>
  <c r="AN1932" i="144"/>
  <c r="BA1932" i="144" s="1"/>
  <c r="L1941" i="119" s="1"/>
  <c r="AJ1932" i="144"/>
  <c r="AZ1932" i="144" s="1"/>
  <c r="K1941" i="119" s="1"/>
  <c r="AF1932" i="144"/>
  <c r="AY1932" i="144" s="1"/>
  <c r="AN1931" i="144"/>
  <c r="BA1931" i="144" s="1"/>
  <c r="L1940" i="119" s="1"/>
  <c r="AJ1931" i="144"/>
  <c r="AZ1931" i="144" s="1"/>
  <c r="K1940" i="119" s="1"/>
  <c r="AF1931" i="144"/>
  <c r="AS1931" i="144" s="1"/>
  <c r="AN1930" i="144"/>
  <c r="BA1930" i="144" s="1"/>
  <c r="L1939" i="119" s="1"/>
  <c r="AJ1930" i="144"/>
  <c r="AZ1930" i="144" s="1"/>
  <c r="K1939" i="119" s="1"/>
  <c r="AF1930" i="144"/>
  <c r="AN1929" i="144"/>
  <c r="BA1929" i="144" s="1"/>
  <c r="L1938" i="119" s="1"/>
  <c r="AJ1929" i="144"/>
  <c r="AZ1929" i="144" s="1"/>
  <c r="K1938" i="119" s="1"/>
  <c r="AF1929" i="144"/>
  <c r="AY1929" i="144" s="1"/>
  <c r="AN1928" i="144"/>
  <c r="BA1928" i="144" s="1"/>
  <c r="L1937" i="119" s="1"/>
  <c r="AJ1928" i="144"/>
  <c r="AZ1928" i="144" s="1"/>
  <c r="K1937" i="119" s="1"/>
  <c r="AF1928" i="144"/>
  <c r="AY1928" i="144" s="1"/>
  <c r="AN1927" i="144"/>
  <c r="BA1927" i="144" s="1"/>
  <c r="L1936" i="119" s="1"/>
  <c r="AJ1927" i="144"/>
  <c r="AZ1927" i="144" s="1"/>
  <c r="K1936" i="119" s="1"/>
  <c r="AF1927" i="144"/>
  <c r="AS1927" i="144" s="1"/>
  <c r="AN1926" i="144"/>
  <c r="BA1926" i="144" s="1"/>
  <c r="L1935" i="119" s="1"/>
  <c r="AJ1926" i="144"/>
  <c r="AZ1926" i="144" s="1"/>
  <c r="K1935" i="119" s="1"/>
  <c r="AF1926" i="144"/>
  <c r="AN1925" i="144"/>
  <c r="BA1925" i="144" s="1"/>
  <c r="L1934" i="119" s="1"/>
  <c r="AJ1925" i="144"/>
  <c r="AZ1925" i="144" s="1"/>
  <c r="K1934" i="119" s="1"/>
  <c r="AF1925" i="144"/>
  <c r="AY1925" i="144" s="1"/>
  <c r="AN1924" i="144"/>
  <c r="BA1924" i="144" s="1"/>
  <c r="L1933" i="119" s="1"/>
  <c r="AJ1924" i="144"/>
  <c r="AZ1924" i="144" s="1"/>
  <c r="K1933" i="119" s="1"/>
  <c r="AF1924" i="144"/>
  <c r="AY1924" i="144" s="1"/>
  <c r="AN1923" i="144"/>
  <c r="BA1923" i="144" s="1"/>
  <c r="L1932" i="119" s="1"/>
  <c r="AJ1923" i="144"/>
  <c r="AZ1923" i="144" s="1"/>
  <c r="K1932" i="119" s="1"/>
  <c r="AF1923" i="144"/>
  <c r="AS1923" i="144" s="1"/>
  <c r="AN1922" i="144"/>
  <c r="BA1922" i="144" s="1"/>
  <c r="L1931" i="119" s="1"/>
  <c r="AJ1922" i="144"/>
  <c r="AZ1922" i="144" s="1"/>
  <c r="K1931" i="119" s="1"/>
  <c r="AF1922" i="144"/>
  <c r="AN1921" i="144"/>
  <c r="BA1921" i="144" s="1"/>
  <c r="L1930" i="119" s="1"/>
  <c r="AJ1921" i="144"/>
  <c r="AZ1921" i="144" s="1"/>
  <c r="K1930" i="119" s="1"/>
  <c r="AF1921" i="144"/>
  <c r="AY1921" i="144" s="1"/>
  <c r="AN1920" i="144"/>
  <c r="BA1920" i="144" s="1"/>
  <c r="L1929" i="119" s="1"/>
  <c r="AJ1920" i="144"/>
  <c r="AZ1920" i="144" s="1"/>
  <c r="K1929" i="119" s="1"/>
  <c r="AF1920" i="144"/>
  <c r="AY1920" i="144" s="1"/>
  <c r="AN1919" i="144"/>
  <c r="BA1919" i="144" s="1"/>
  <c r="L1928" i="119" s="1"/>
  <c r="AJ1919" i="144"/>
  <c r="AZ1919" i="144" s="1"/>
  <c r="K1928" i="119" s="1"/>
  <c r="AF1919" i="144"/>
  <c r="AS1919" i="144" s="1"/>
  <c r="AN1918" i="144"/>
  <c r="BA1918" i="144" s="1"/>
  <c r="L1927" i="119" s="1"/>
  <c r="AJ1918" i="144"/>
  <c r="AZ1918" i="144" s="1"/>
  <c r="K1927" i="119" s="1"/>
  <c r="AF1918" i="144"/>
  <c r="AN1917" i="144"/>
  <c r="BA1917" i="144" s="1"/>
  <c r="L1926" i="119" s="1"/>
  <c r="AJ1917" i="144"/>
  <c r="AZ1917" i="144" s="1"/>
  <c r="K1926" i="119" s="1"/>
  <c r="AF1917" i="144"/>
  <c r="AY1917" i="144" s="1"/>
  <c r="AN1916" i="144"/>
  <c r="BA1916" i="144" s="1"/>
  <c r="L1925" i="119" s="1"/>
  <c r="AJ1916" i="144"/>
  <c r="AZ1916" i="144" s="1"/>
  <c r="K1925" i="119" s="1"/>
  <c r="AF1916" i="144"/>
  <c r="AY1916" i="144" s="1"/>
  <c r="AN1915" i="144"/>
  <c r="BA1915" i="144" s="1"/>
  <c r="L1924" i="119" s="1"/>
  <c r="AJ1915" i="144"/>
  <c r="AZ1915" i="144" s="1"/>
  <c r="K1924" i="119" s="1"/>
  <c r="AF1915" i="144"/>
  <c r="AS1915" i="144" s="1"/>
  <c r="AN1914" i="144"/>
  <c r="BA1914" i="144" s="1"/>
  <c r="L1923" i="119" s="1"/>
  <c r="AJ1914" i="144"/>
  <c r="AZ1914" i="144" s="1"/>
  <c r="K1923" i="119" s="1"/>
  <c r="AF1914" i="144"/>
  <c r="AN1913" i="144"/>
  <c r="BA1913" i="144" s="1"/>
  <c r="L1922" i="119" s="1"/>
  <c r="AJ1913" i="144"/>
  <c r="AZ1913" i="144" s="1"/>
  <c r="K1922" i="119" s="1"/>
  <c r="AF1913" i="144"/>
  <c r="AY1913" i="144" s="1"/>
  <c r="AN1912" i="144"/>
  <c r="BA1912" i="144" s="1"/>
  <c r="L1921" i="119" s="1"/>
  <c r="AJ1912" i="144"/>
  <c r="AZ1912" i="144" s="1"/>
  <c r="K1921" i="119" s="1"/>
  <c r="AF1912" i="144"/>
  <c r="AY1912" i="144" s="1"/>
  <c r="AN1911" i="144"/>
  <c r="BA1911" i="144" s="1"/>
  <c r="L1920" i="119" s="1"/>
  <c r="AJ1911" i="144"/>
  <c r="AZ1911" i="144" s="1"/>
  <c r="K1920" i="119" s="1"/>
  <c r="AF1911" i="144"/>
  <c r="AS1911" i="144" s="1"/>
  <c r="AN1910" i="144"/>
  <c r="BA1910" i="144" s="1"/>
  <c r="L1919" i="119" s="1"/>
  <c r="AJ1910" i="144"/>
  <c r="AZ1910" i="144" s="1"/>
  <c r="K1919" i="119" s="1"/>
  <c r="AF1910" i="144"/>
  <c r="AN1909" i="144"/>
  <c r="BA1909" i="144" s="1"/>
  <c r="L1918" i="119" s="1"/>
  <c r="AJ1909" i="144"/>
  <c r="AZ1909" i="144" s="1"/>
  <c r="K1918" i="119" s="1"/>
  <c r="AF1909" i="144"/>
  <c r="AY1909" i="144" s="1"/>
  <c r="AN1908" i="144"/>
  <c r="BA1908" i="144" s="1"/>
  <c r="L1917" i="119" s="1"/>
  <c r="AJ1908" i="144"/>
  <c r="AZ1908" i="144" s="1"/>
  <c r="K1917" i="119" s="1"/>
  <c r="AF1908" i="144"/>
  <c r="AY1908" i="144" s="1"/>
  <c r="AN1907" i="144"/>
  <c r="BA1907" i="144" s="1"/>
  <c r="L1916" i="119" s="1"/>
  <c r="AJ1907" i="144"/>
  <c r="AZ1907" i="144" s="1"/>
  <c r="K1916" i="119" s="1"/>
  <c r="AF1907" i="144"/>
  <c r="AS1907" i="144" s="1"/>
  <c r="AN1906" i="144"/>
  <c r="BA1906" i="144" s="1"/>
  <c r="L1915" i="119" s="1"/>
  <c r="AJ1906" i="144"/>
  <c r="AZ1906" i="144" s="1"/>
  <c r="K1915" i="119" s="1"/>
  <c r="AF1906" i="144"/>
  <c r="AN1905" i="144"/>
  <c r="BA1905" i="144" s="1"/>
  <c r="L1914" i="119" s="1"/>
  <c r="AJ1905" i="144"/>
  <c r="AZ1905" i="144" s="1"/>
  <c r="K1914" i="119" s="1"/>
  <c r="AF1905" i="144"/>
  <c r="AY1905" i="144" s="1"/>
  <c r="AN1904" i="144"/>
  <c r="BA1904" i="144" s="1"/>
  <c r="L1913" i="119" s="1"/>
  <c r="AJ1904" i="144"/>
  <c r="AZ1904" i="144" s="1"/>
  <c r="K1913" i="119" s="1"/>
  <c r="AF1904" i="144"/>
  <c r="AY1904" i="144" s="1"/>
  <c r="AN1903" i="144"/>
  <c r="BA1903" i="144" s="1"/>
  <c r="AJ1903" i="144"/>
  <c r="AZ1903" i="144" s="1"/>
  <c r="AF1903" i="144"/>
  <c r="B1902" i="144"/>
  <c r="BL1900" i="144"/>
  <c r="BK1900" i="144"/>
  <c r="BJ1900" i="144"/>
  <c r="BH1900" i="144"/>
  <c r="BG1900" i="144"/>
  <c r="BE1900" i="144"/>
  <c r="BB1900" i="144"/>
  <c r="BA1900" i="144"/>
  <c r="AZ1900" i="144"/>
  <c r="AY1900" i="144"/>
  <c r="AE1899" i="144"/>
  <c r="C1908" i="119" s="1"/>
  <c r="BL1898" i="144"/>
  <c r="BK1898" i="144"/>
  <c r="BJ1898" i="144"/>
  <c r="BH1898" i="144"/>
  <c r="BG1898" i="144"/>
  <c r="BE1898" i="144"/>
  <c r="BB1898" i="144"/>
  <c r="BA1898" i="144"/>
  <c r="AZ1898" i="144"/>
  <c r="AY1898" i="144"/>
  <c r="AN1897" i="144"/>
  <c r="BA1897" i="144" s="1"/>
  <c r="L1906" i="119" s="1"/>
  <c r="AJ1897" i="144"/>
  <c r="AZ1897" i="144" s="1"/>
  <c r="K1906" i="119" s="1"/>
  <c r="AF1897" i="144"/>
  <c r="AN1896" i="144"/>
  <c r="BA1896" i="144" s="1"/>
  <c r="L1905" i="119" s="1"/>
  <c r="AJ1896" i="144"/>
  <c r="AZ1896" i="144" s="1"/>
  <c r="K1905" i="119" s="1"/>
  <c r="AF1896" i="144"/>
  <c r="AY1896" i="144" s="1"/>
  <c r="J1905" i="119" s="1"/>
  <c r="AN1895" i="144"/>
  <c r="BA1895" i="144" s="1"/>
  <c r="L1904" i="119" s="1"/>
  <c r="AJ1895" i="144"/>
  <c r="AZ1895" i="144" s="1"/>
  <c r="K1904" i="119" s="1"/>
  <c r="AF1895" i="144"/>
  <c r="AY1895" i="144" s="1"/>
  <c r="AN1894" i="144"/>
  <c r="BA1894" i="144" s="1"/>
  <c r="L1903" i="119" s="1"/>
  <c r="AJ1894" i="144"/>
  <c r="AZ1894" i="144" s="1"/>
  <c r="K1903" i="119" s="1"/>
  <c r="AF1894" i="144"/>
  <c r="AY1894" i="144" s="1"/>
  <c r="AN1893" i="144"/>
  <c r="BA1893" i="144" s="1"/>
  <c r="L1902" i="119" s="1"/>
  <c r="AJ1893" i="144"/>
  <c r="AZ1893" i="144" s="1"/>
  <c r="K1902" i="119" s="1"/>
  <c r="AF1893" i="144"/>
  <c r="AN1892" i="144"/>
  <c r="BA1892" i="144" s="1"/>
  <c r="L1901" i="119" s="1"/>
  <c r="AJ1892" i="144"/>
  <c r="AZ1892" i="144" s="1"/>
  <c r="K1901" i="119" s="1"/>
  <c r="AF1892" i="144"/>
  <c r="AY1892" i="144" s="1"/>
  <c r="J1901" i="119" s="1"/>
  <c r="AN1891" i="144"/>
  <c r="BA1891" i="144" s="1"/>
  <c r="L1900" i="119" s="1"/>
  <c r="AJ1891" i="144"/>
  <c r="AZ1891" i="144" s="1"/>
  <c r="K1900" i="119" s="1"/>
  <c r="AF1891" i="144"/>
  <c r="AY1891" i="144" s="1"/>
  <c r="AN1890" i="144"/>
  <c r="BA1890" i="144" s="1"/>
  <c r="L1899" i="119" s="1"/>
  <c r="AJ1890" i="144"/>
  <c r="AZ1890" i="144" s="1"/>
  <c r="K1899" i="119" s="1"/>
  <c r="AF1890" i="144"/>
  <c r="AY1890" i="144" s="1"/>
  <c r="AN1889" i="144"/>
  <c r="BA1889" i="144" s="1"/>
  <c r="L1898" i="119" s="1"/>
  <c r="AJ1889" i="144"/>
  <c r="AZ1889" i="144" s="1"/>
  <c r="K1898" i="119" s="1"/>
  <c r="AF1889" i="144"/>
  <c r="AN1888" i="144"/>
  <c r="BA1888" i="144" s="1"/>
  <c r="L1897" i="119" s="1"/>
  <c r="AJ1888" i="144"/>
  <c r="AZ1888" i="144" s="1"/>
  <c r="K1897" i="119" s="1"/>
  <c r="AF1888" i="144"/>
  <c r="AY1888" i="144" s="1"/>
  <c r="J1897" i="119" s="1"/>
  <c r="AN1887" i="144"/>
  <c r="BA1887" i="144" s="1"/>
  <c r="L1896" i="119" s="1"/>
  <c r="AJ1887" i="144"/>
  <c r="AZ1887" i="144" s="1"/>
  <c r="K1896" i="119" s="1"/>
  <c r="AF1887" i="144"/>
  <c r="AY1887" i="144" s="1"/>
  <c r="AN1886" i="144"/>
  <c r="BA1886" i="144" s="1"/>
  <c r="L1895" i="119" s="1"/>
  <c r="AJ1886" i="144"/>
  <c r="AZ1886" i="144" s="1"/>
  <c r="K1895" i="119" s="1"/>
  <c r="AF1886" i="144"/>
  <c r="AY1886" i="144" s="1"/>
  <c r="AN1885" i="144"/>
  <c r="BA1885" i="144" s="1"/>
  <c r="L1894" i="119" s="1"/>
  <c r="AJ1885" i="144"/>
  <c r="AZ1885" i="144" s="1"/>
  <c r="K1894" i="119" s="1"/>
  <c r="AF1885" i="144"/>
  <c r="AN1884" i="144"/>
  <c r="BA1884" i="144" s="1"/>
  <c r="L1893" i="119" s="1"/>
  <c r="AJ1884" i="144"/>
  <c r="AZ1884" i="144" s="1"/>
  <c r="K1893" i="119" s="1"/>
  <c r="AF1884" i="144"/>
  <c r="AY1884" i="144" s="1"/>
  <c r="J1893" i="119" s="1"/>
  <c r="AN1883" i="144"/>
  <c r="BA1883" i="144" s="1"/>
  <c r="L1892" i="119" s="1"/>
  <c r="AJ1883" i="144"/>
  <c r="AZ1883" i="144" s="1"/>
  <c r="K1892" i="119" s="1"/>
  <c r="AF1883" i="144"/>
  <c r="AY1883" i="144" s="1"/>
  <c r="AN1882" i="144"/>
  <c r="BA1882" i="144" s="1"/>
  <c r="L1891" i="119" s="1"/>
  <c r="AJ1882" i="144"/>
  <c r="AZ1882" i="144" s="1"/>
  <c r="K1891" i="119" s="1"/>
  <c r="AF1882" i="144"/>
  <c r="AY1882" i="144" s="1"/>
  <c r="AN1881" i="144"/>
  <c r="BA1881" i="144" s="1"/>
  <c r="L1890" i="119" s="1"/>
  <c r="AJ1881" i="144"/>
  <c r="AZ1881" i="144" s="1"/>
  <c r="K1890" i="119" s="1"/>
  <c r="AF1881" i="144"/>
  <c r="AN1880" i="144"/>
  <c r="BA1880" i="144" s="1"/>
  <c r="L1889" i="119" s="1"/>
  <c r="AJ1880" i="144"/>
  <c r="AZ1880" i="144" s="1"/>
  <c r="K1889" i="119" s="1"/>
  <c r="AF1880" i="144"/>
  <c r="AY1880" i="144" s="1"/>
  <c r="J1889" i="119" s="1"/>
  <c r="AN1879" i="144"/>
  <c r="BA1879" i="144" s="1"/>
  <c r="L1888" i="119" s="1"/>
  <c r="AJ1879" i="144"/>
  <c r="AZ1879" i="144" s="1"/>
  <c r="K1888" i="119" s="1"/>
  <c r="AF1879" i="144"/>
  <c r="AY1879" i="144" s="1"/>
  <c r="AN1878" i="144"/>
  <c r="BA1878" i="144" s="1"/>
  <c r="L1887" i="119" s="1"/>
  <c r="AJ1878" i="144"/>
  <c r="AZ1878" i="144" s="1"/>
  <c r="K1887" i="119" s="1"/>
  <c r="AF1878" i="144"/>
  <c r="AY1878" i="144" s="1"/>
  <c r="AN1877" i="144"/>
  <c r="BA1877" i="144" s="1"/>
  <c r="L1886" i="119" s="1"/>
  <c r="AJ1877" i="144"/>
  <c r="AZ1877" i="144" s="1"/>
  <c r="K1886" i="119" s="1"/>
  <c r="AF1877" i="144"/>
  <c r="AN1876" i="144"/>
  <c r="BA1876" i="144" s="1"/>
  <c r="L1885" i="119" s="1"/>
  <c r="AJ1876" i="144"/>
  <c r="AZ1876" i="144" s="1"/>
  <c r="K1885" i="119" s="1"/>
  <c r="AF1876" i="144"/>
  <c r="AY1876" i="144" s="1"/>
  <c r="J1885" i="119" s="1"/>
  <c r="AN1875" i="144"/>
  <c r="BA1875" i="144" s="1"/>
  <c r="L1884" i="119" s="1"/>
  <c r="AJ1875" i="144"/>
  <c r="AZ1875" i="144" s="1"/>
  <c r="K1884" i="119" s="1"/>
  <c r="AF1875" i="144"/>
  <c r="AY1875" i="144" s="1"/>
  <c r="AN1874" i="144"/>
  <c r="BA1874" i="144" s="1"/>
  <c r="L1883" i="119" s="1"/>
  <c r="AJ1874" i="144"/>
  <c r="AZ1874" i="144" s="1"/>
  <c r="K1883" i="119" s="1"/>
  <c r="AF1874" i="144"/>
  <c r="AY1874" i="144" s="1"/>
  <c r="AN1873" i="144"/>
  <c r="BA1873" i="144" s="1"/>
  <c r="L1882" i="119" s="1"/>
  <c r="AJ1873" i="144"/>
  <c r="AZ1873" i="144" s="1"/>
  <c r="K1882" i="119" s="1"/>
  <c r="AF1873" i="144"/>
  <c r="AN1872" i="144"/>
  <c r="BA1872" i="144" s="1"/>
  <c r="L1881" i="119" s="1"/>
  <c r="AJ1872" i="144"/>
  <c r="AZ1872" i="144" s="1"/>
  <c r="K1881" i="119" s="1"/>
  <c r="AF1872" i="144"/>
  <c r="AY1872" i="144" s="1"/>
  <c r="J1881" i="119" s="1"/>
  <c r="AN1871" i="144"/>
  <c r="BA1871" i="144" s="1"/>
  <c r="L1880" i="119" s="1"/>
  <c r="AJ1871" i="144"/>
  <c r="AZ1871" i="144" s="1"/>
  <c r="K1880" i="119" s="1"/>
  <c r="AF1871" i="144"/>
  <c r="AY1871" i="144" s="1"/>
  <c r="AN1870" i="144"/>
  <c r="BA1870" i="144" s="1"/>
  <c r="L1879" i="119" s="1"/>
  <c r="AJ1870" i="144"/>
  <c r="AZ1870" i="144" s="1"/>
  <c r="K1879" i="119" s="1"/>
  <c r="AF1870" i="144"/>
  <c r="AY1870" i="144" s="1"/>
  <c r="AN1869" i="144"/>
  <c r="BA1869" i="144" s="1"/>
  <c r="L1878" i="119" s="1"/>
  <c r="AJ1869" i="144"/>
  <c r="AZ1869" i="144" s="1"/>
  <c r="K1878" i="119" s="1"/>
  <c r="AF1869" i="144"/>
  <c r="AN1868" i="144"/>
  <c r="BA1868" i="144" s="1"/>
  <c r="L1877" i="119" s="1"/>
  <c r="AJ1868" i="144"/>
  <c r="AZ1868" i="144" s="1"/>
  <c r="K1877" i="119" s="1"/>
  <c r="AF1868" i="144"/>
  <c r="AY1868" i="144" s="1"/>
  <c r="J1877" i="119" s="1"/>
  <c r="AN1867" i="144"/>
  <c r="BA1867" i="144" s="1"/>
  <c r="L1876" i="119" s="1"/>
  <c r="AJ1867" i="144"/>
  <c r="AZ1867" i="144" s="1"/>
  <c r="K1876" i="119" s="1"/>
  <c r="AF1867" i="144"/>
  <c r="AY1867" i="144" s="1"/>
  <c r="AN1866" i="144"/>
  <c r="BA1866" i="144" s="1"/>
  <c r="L1875" i="119" s="1"/>
  <c r="AJ1866" i="144"/>
  <c r="AZ1866" i="144" s="1"/>
  <c r="K1875" i="119" s="1"/>
  <c r="AF1866" i="144"/>
  <c r="AY1866" i="144" s="1"/>
  <c r="AN1865" i="144"/>
  <c r="BA1865" i="144" s="1"/>
  <c r="L1874" i="119" s="1"/>
  <c r="AJ1865" i="144"/>
  <c r="AZ1865" i="144" s="1"/>
  <c r="K1874" i="119" s="1"/>
  <c r="AF1865" i="144"/>
  <c r="AN1864" i="144"/>
  <c r="BA1864" i="144" s="1"/>
  <c r="L1873" i="119" s="1"/>
  <c r="AJ1864" i="144"/>
  <c r="AF1864" i="144"/>
  <c r="AY1864" i="144" s="1"/>
  <c r="J1873" i="119" s="1"/>
  <c r="AN1863" i="144"/>
  <c r="BA1863" i="144" s="1"/>
  <c r="L1872" i="119" s="1"/>
  <c r="AJ1863" i="144"/>
  <c r="AZ1863" i="144" s="1"/>
  <c r="K1872" i="119" s="1"/>
  <c r="AF1863" i="144"/>
  <c r="AY1863" i="144" s="1"/>
  <c r="AN1862" i="144"/>
  <c r="BA1862" i="144" s="1"/>
  <c r="L1871" i="119" s="1"/>
  <c r="AJ1862" i="144"/>
  <c r="AZ1862" i="144" s="1"/>
  <c r="K1871" i="119" s="1"/>
  <c r="AF1862" i="144"/>
  <c r="AY1862" i="144" s="1"/>
  <c r="AN1861" i="144"/>
  <c r="BA1861" i="144" s="1"/>
  <c r="L1870" i="119" s="1"/>
  <c r="AJ1861" i="144"/>
  <c r="AZ1861" i="144" s="1"/>
  <c r="K1870" i="119" s="1"/>
  <c r="AF1861" i="144"/>
  <c r="AN1860" i="144"/>
  <c r="BA1860" i="144" s="1"/>
  <c r="L1869" i="119" s="1"/>
  <c r="AJ1860" i="144"/>
  <c r="AZ1860" i="144" s="1"/>
  <c r="K1869" i="119" s="1"/>
  <c r="AF1860" i="144"/>
  <c r="AY1860" i="144" s="1"/>
  <c r="J1869" i="119" s="1"/>
  <c r="AN1859" i="144"/>
  <c r="BA1859" i="144" s="1"/>
  <c r="L1868" i="119" s="1"/>
  <c r="AJ1859" i="144"/>
  <c r="AZ1859" i="144" s="1"/>
  <c r="K1868" i="119" s="1"/>
  <c r="AF1859" i="144"/>
  <c r="AY1859" i="144" s="1"/>
  <c r="AN1858" i="144"/>
  <c r="BA1858" i="144" s="1"/>
  <c r="L1867" i="119" s="1"/>
  <c r="AJ1858" i="144"/>
  <c r="AZ1858" i="144" s="1"/>
  <c r="AF1858" i="144"/>
  <c r="AY1858" i="144" s="1"/>
  <c r="B1857" i="144"/>
  <c r="BL1854" i="144"/>
  <c r="BK1854" i="144"/>
  <c r="BJ1854" i="144"/>
  <c r="BH1854" i="144"/>
  <c r="BG1854" i="144"/>
  <c r="BE1854" i="144"/>
  <c r="BB1854" i="144"/>
  <c r="BA1854" i="144"/>
  <c r="AZ1854" i="144"/>
  <c r="AY1854" i="144"/>
  <c r="AE1853" i="144"/>
  <c r="C1863" i="119" s="1"/>
  <c r="BL1852" i="144"/>
  <c r="BK1852" i="144"/>
  <c r="BJ1852" i="144"/>
  <c r="BH1852" i="144"/>
  <c r="BG1852" i="144"/>
  <c r="BE1852" i="144"/>
  <c r="BB1852" i="144"/>
  <c r="BA1852" i="144"/>
  <c r="AZ1852" i="144"/>
  <c r="AY1852" i="144"/>
  <c r="AN1851" i="144"/>
  <c r="BA1851" i="144" s="1"/>
  <c r="L1861" i="119" s="1"/>
  <c r="AJ1851" i="144"/>
  <c r="AZ1851" i="144" s="1"/>
  <c r="K1861" i="119" s="1"/>
  <c r="AF1851" i="144"/>
  <c r="AY1851" i="144" s="1"/>
  <c r="AN1850" i="144"/>
  <c r="BA1850" i="144" s="1"/>
  <c r="L1860" i="119" s="1"/>
  <c r="AJ1850" i="144"/>
  <c r="AZ1850" i="144" s="1"/>
  <c r="K1860" i="119" s="1"/>
  <c r="AF1850" i="144"/>
  <c r="AN1849" i="144"/>
  <c r="BA1849" i="144" s="1"/>
  <c r="L1859" i="119" s="1"/>
  <c r="AJ1849" i="144"/>
  <c r="AZ1849" i="144" s="1"/>
  <c r="K1859" i="119" s="1"/>
  <c r="AF1849" i="144"/>
  <c r="AN1848" i="144"/>
  <c r="BA1848" i="144" s="1"/>
  <c r="L1858" i="119" s="1"/>
  <c r="AJ1848" i="144"/>
  <c r="AF1848" i="144"/>
  <c r="AY1848" i="144" s="1"/>
  <c r="AN1847" i="144"/>
  <c r="BA1847" i="144" s="1"/>
  <c r="L1857" i="119" s="1"/>
  <c r="AJ1847" i="144"/>
  <c r="AZ1847" i="144" s="1"/>
  <c r="K1857" i="119" s="1"/>
  <c r="AF1847" i="144"/>
  <c r="AY1847" i="144" s="1"/>
  <c r="AN1846" i="144"/>
  <c r="BA1846" i="144" s="1"/>
  <c r="L1856" i="119" s="1"/>
  <c r="AJ1846" i="144"/>
  <c r="AZ1846" i="144" s="1"/>
  <c r="K1856" i="119" s="1"/>
  <c r="AF1846" i="144"/>
  <c r="AN1845" i="144"/>
  <c r="BA1845" i="144" s="1"/>
  <c r="L1855" i="119" s="1"/>
  <c r="AJ1845" i="144"/>
  <c r="AZ1845" i="144" s="1"/>
  <c r="K1855" i="119" s="1"/>
  <c r="AF1845" i="144"/>
  <c r="AN1844" i="144"/>
  <c r="BA1844" i="144" s="1"/>
  <c r="L1854" i="119" s="1"/>
  <c r="AJ1844" i="144"/>
  <c r="AF1844" i="144"/>
  <c r="AY1844" i="144" s="1"/>
  <c r="AN1843" i="144"/>
  <c r="BA1843" i="144" s="1"/>
  <c r="L1853" i="119" s="1"/>
  <c r="AJ1843" i="144"/>
  <c r="AZ1843" i="144" s="1"/>
  <c r="K1853" i="119" s="1"/>
  <c r="AF1843" i="144"/>
  <c r="AY1843" i="144" s="1"/>
  <c r="AN1842" i="144"/>
  <c r="BA1842" i="144" s="1"/>
  <c r="L1852" i="119" s="1"/>
  <c r="AJ1842" i="144"/>
  <c r="AZ1842" i="144" s="1"/>
  <c r="K1852" i="119" s="1"/>
  <c r="AF1842" i="144"/>
  <c r="AN1841" i="144"/>
  <c r="BA1841" i="144" s="1"/>
  <c r="L1851" i="119" s="1"/>
  <c r="AJ1841" i="144"/>
  <c r="AZ1841" i="144" s="1"/>
  <c r="K1851" i="119" s="1"/>
  <c r="AF1841" i="144"/>
  <c r="AN1840" i="144"/>
  <c r="BA1840" i="144" s="1"/>
  <c r="L1850" i="119" s="1"/>
  <c r="AJ1840" i="144"/>
  <c r="AF1840" i="144"/>
  <c r="AY1840" i="144" s="1"/>
  <c r="AN1839" i="144"/>
  <c r="BA1839" i="144" s="1"/>
  <c r="L1849" i="119" s="1"/>
  <c r="AJ1839" i="144"/>
  <c r="AZ1839" i="144" s="1"/>
  <c r="K1849" i="119" s="1"/>
  <c r="AF1839" i="144"/>
  <c r="AY1839" i="144" s="1"/>
  <c r="AN1838" i="144"/>
  <c r="BA1838" i="144" s="1"/>
  <c r="L1848" i="119" s="1"/>
  <c r="AJ1838" i="144"/>
  <c r="AZ1838" i="144" s="1"/>
  <c r="K1848" i="119" s="1"/>
  <c r="AF1838" i="144"/>
  <c r="AN1837" i="144"/>
  <c r="BA1837" i="144" s="1"/>
  <c r="L1847" i="119" s="1"/>
  <c r="AJ1837" i="144"/>
  <c r="AZ1837" i="144" s="1"/>
  <c r="K1847" i="119" s="1"/>
  <c r="AF1837" i="144"/>
  <c r="AN1836" i="144"/>
  <c r="BA1836" i="144" s="1"/>
  <c r="L1846" i="119" s="1"/>
  <c r="AJ1836" i="144"/>
  <c r="AF1836" i="144"/>
  <c r="AY1836" i="144" s="1"/>
  <c r="AN1835" i="144"/>
  <c r="BA1835" i="144" s="1"/>
  <c r="L1845" i="119" s="1"/>
  <c r="AJ1835" i="144"/>
  <c r="AZ1835" i="144" s="1"/>
  <c r="K1845" i="119" s="1"/>
  <c r="AF1835" i="144"/>
  <c r="AY1835" i="144" s="1"/>
  <c r="AN1834" i="144"/>
  <c r="BA1834" i="144" s="1"/>
  <c r="L1844" i="119" s="1"/>
  <c r="AJ1834" i="144"/>
  <c r="AZ1834" i="144" s="1"/>
  <c r="K1844" i="119" s="1"/>
  <c r="AF1834" i="144"/>
  <c r="AY1834" i="144" s="1"/>
  <c r="J1844" i="119" s="1"/>
  <c r="AN1833" i="144"/>
  <c r="BA1833" i="144" s="1"/>
  <c r="L1843" i="119" s="1"/>
  <c r="AJ1833" i="144"/>
  <c r="AZ1833" i="144" s="1"/>
  <c r="K1843" i="119" s="1"/>
  <c r="AF1833" i="144"/>
  <c r="AN1832" i="144"/>
  <c r="BA1832" i="144" s="1"/>
  <c r="L1842" i="119" s="1"/>
  <c r="AJ1832" i="144"/>
  <c r="AZ1832" i="144" s="1"/>
  <c r="K1842" i="119" s="1"/>
  <c r="AF1832" i="144"/>
  <c r="AY1832" i="144" s="1"/>
  <c r="AN1831" i="144"/>
  <c r="BA1831" i="144" s="1"/>
  <c r="L1841" i="119" s="1"/>
  <c r="AJ1831" i="144"/>
  <c r="AZ1831" i="144" s="1"/>
  <c r="K1841" i="119" s="1"/>
  <c r="AF1831" i="144"/>
  <c r="AN1830" i="144"/>
  <c r="BA1830" i="144" s="1"/>
  <c r="L1840" i="119" s="1"/>
  <c r="AJ1830" i="144"/>
  <c r="AZ1830" i="144" s="1"/>
  <c r="K1840" i="119" s="1"/>
  <c r="AF1830" i="144"/>
  <c r="AY1830" i="144" s="1"/>
  <c r="AN1829" i="144"/>
  <c r="BA1829" i="144" s="1"/>
  <c r="L1839" i="119" s="1"/>
  <c r="AJ1829" i="144"/>
  <c r="AZ1829" i="144" s="1"/>
  <c r="K1839" i="119" s="1"/>
  <c r="AF1829" i="144"/>
  <c r="AN1828" i="144"/>
  <c r="BA1828" i="144" s="1"/>
  <c r="L1838" i="119" s="1"/>
  <c r="AJ1828" i="144"/>
  <c r="AZ1828" i="144" s="1"/>
  <c r="K1838" i="119" s="1"/>
  <c r="AF1828" i="144"/>
  <c r="AY1828" i="144" s="1"/>
  <c r="AN1827" i="144"/>
  <c r="BA1827" i="144" s="1"/>
  <c r="L1837" i="119" s="1"/>
  <c r="AJ1827" i="144"/>
  <c r="AZ1827" i="144" s="1"/>
  <c r="K1837" i="119" s="1"/>
  <c r="AF1827" i="144"/>
  <c r="AN1826" i="144"/>
  <c r="BA1826" i="144" s="1"/>
  <c r="L1836" i="119" s="1"/>
  <c r="AJ1826" i="144"/>
  <c r="AZ1826" i="144" s="1"/>
  <c r="K1836" i="119" s="1"/>
  <c r="AF1826" i="144"/>
  <c r="AY1826" i="144" s="1"/>
  <c r="AN1825" i="144"/>
  <c r="BA1825" i="144" s="1"/>
  <c r="L1835" i="119" s="1"/>
  <c r="AJ1825" i="144"/>
  <c r="AZ1825" i="144" s="1"/>
  <c r="K1835" i="119" s="1"/>
  <c r="AF1825" i="144"/>
  <c r="AN1824" i="144"/>
  <c r="BA1824" i="144" s="1"/>
  <c r="L1834" i="119" s="1"/>
  <c r="AJ1824" i="144"/>
  <c r="AZ1824" i="144" s="1"/>
  <c r="K1834" i="119" s="1"/>
  <c r="AF1824" i="144"/>
  <c r="AN1823" i="144"/>
  <c r="BA1823" i="144" s="1"/>
  <c r="L1833" i="119" s="1"/>
  <c r="AJ1823" i="144"/>
  <c r="AF1823" i="144"/>
  <c r="AY1823" i="144" s="1"/>
  <c r="J1833" i="119" s="1"/>
  <c r="AN1822" i="144"/>
  <c r="BA1822" i="144" s="1"/>
  <c r="L1832" i="119" s="1"/>
  <c r="AJ1822" i="144"/>
  <c r="AZ1822" i="144" s="1"/>
  <c r="K1832" i="119" s="1"/>
  <c r="AF1822" i="144"/>
  <c r="AY1822" i="144" s="1"/>
  <c r="AN1821" i="144"/>
  <c r="BA1821" i="144" s="1"/>
  <c r="L1831" i="119" s="1"/>
  <c r="AJ1821" i="144"/>
  <c r="AZ1821" i="144" s="1"/>
  <c r="K1831" i="119" s="1"/>
  <c r="AF1821" i="144"/>
  <c r="AN1820" i="144"/>
  <c r="BA1820" i="144" s="1"/>
  <c r="L1830" i="119" s="1"/>
  <c r="AJ1820" i="144"/>
  <c r="AZ1820" i="144" s="1"/>
  <c r="K1830" i="119" s="1"/>
  <c r="AF1820" i="144"/>
  <c r="AY1820" i="144" s="1"/>
  <c r="J1830" i="119" s="1"/>
  <c r="AN1819" i="144"/>
  <c r="BA1819" i="144" s="1"/>
  <c r="L1829" i="119" s="1"/>
  <c r="AJ1819" i="144"/>
  <c r="AZ1819" i="144" s="1"/>
  <c r="K1829" i="119" s="1"/>
  <c r="AF1819" i="144"/>
  <c r="AN1818" i="144"/>
  <c r="BA1818" i="144" s="1"/>
  <c r="L1828" i="119" s="1"/>
  <c r="AJ1818" i="144"/>
  <c r="AZ1818" i="144" s="1"/>
  <c r="K1828" i="119" s="1"/>
  <c r="AF1818" i="144"/>
  <c r="AY1818" i="144" s="1"/>
  <c r="AN1817" i="144"/>
  <c r="BA1817" i="144" s="1"/>
  <c r="L1827" i="119" s="1"/>
  <c r="AJ1817" i="144"/>
  <c r="AZ1817" i="144" s="1"/>
  <c r="K1827" i="119" s="1"/>
  <c r="AF1817" i="144"/>
  <c r="AN1816" i="144"/>
  <c r="BA1816" i="144" s="1"/>
  <c r="L1826" i="119" s="1"/>
  <c r="AJ1816" i="144"/>
  <c r="AZ1816" i="144" s="1"/>
  <c r="K1826" i="119" s="1"/>
  <c r="AF1816" i="144"/>
  <c r="AN1815" i="144"/>
  <c r="BA1815" i="144" s="1"/>
  <c r="L1825" i="119" s="1"/>
  <c r="AJ1815" i="144"/>
  <c r="AZ1815" i="144" s="1"/>
  <c r="K1825" i="119" s="1"/>
  <c r="AF1815" i="144"/>
  <c r="AY1815" i="144" s="1"/>
  <c r="J1825" i="119" s="1"/>
  <c r="AN1814" i="144"/>
  <c r="BA1814" i="144" s="1"/>
  <c r="L1824" i="119" s="1"/>
  <c r="AJ1814" i="144"/>
  <c r="AZ1814" i="144" s="1"/>
  <c r="K1824" i="119" s="1"/>
  <c r="AF1814" i="144"/>
  <c r="AY1814" i="144" s="1"/>
  <c r="AN1813" i="144"/>
  <c r="BA1813" i="144" s="1"/>
  <c r="L1823" i="119" s="1"/>
  <c r="AJ1813" i="144"/>
  <c r="AZ1813" i="144" s="1"/>
  <c r="K1823" i="119" s="1"/>
  <c r="AF1813" i="144"/>
  <c r="AN1812" i="144"/>
  <c r="BA1812" i="144" s="1"/>
  <c r="AJ1812" i="144"/>
  <c r="AF1812" i="144"/>
  <c r="AY1812" i="144" s="1"/>
  <c r="B1811" i="144"/>
  <c r="BL1809" i="144"/>
  <c r="BK1809" i="144"/>
  <c r="BJ1809" i="144"/>
  <c r="BH1809" i="144"/>
  <c r="BG1809" i="144"/>
  <c r="BE1809" i="144"/>
  <c r="BB1809" i="144"/>
  <c r="BA1809" i="144"/>
  <c r="AZ1809" i="144"/>
  <c r="AY1809" i="144"/>
  <c r="AE1808" i="144"/>
  <c r="C1818" i="119" s="1"/>
  <c r="BL1807" i="144"/>
  <c r="BK1807" i="144"/>
  <c r="BJ1807" i="144"/>
  <c r="BH1807" i="144"/>
  <c r="BG1807" i="144"/>
  <c r="BE1807" i="144"/>
  <c r="BB1807" i="144"/>
  <c r="BA1807" i="144"/>
  <c r="AZ1807" i="144"/>
  <c r="AY1807" i="144"/>
  <c r="AN1806" i="144"/>
  <c r="BA1806" i="144" s="1"/>
  <c r="L1816" i="119" s="1"/>
  <c r="AJ1806" i="144"/>
  <c r="AZ1806" i="144" s="1"/>
  <c r="K1816" i="119" s="1"/>
  <c r="AF1806" i="144"/>
  <c r="AN1805" i="144"/>
  <c r="BA1805" i="144" s="1"/>
  <c r="L1815" i="119" s="1"/>
  <c r="AJ1805" i="144"/>
  <c r="AZ1805" i="144" s="1"/>
  <c r="K1815" i="119" s="1"/>
  <c r="AF1805" i="144"/>
  <c r="AY1805" i="144" s="1"/>
  <c r="J1815" i="119" s="1"/>
  <c r="AN1804" i="144"/>
  <c r="BA1804" i="144" s="1"/>
  <c r="L1814" i="119" s="1"/>
  <c r="AJ1804" i="144"/>
  <c r="AZ1804" i="144" s="1"/>
  <c r="K1814" i="119" s="1"/>
  <c r="AF1804" i="144"/>
  <c r="AY1804" i="144" s="1"/>
  <c r="AN1803" i="144"/>
  <c r="BA1803" i="144" s="1"/>
  <c r="L1813" i="119" s="1"/>
  <c r="AJ1803" i="144"/>
  <c r="AZ1803" i="144" s="1"/>
  <c r="K1813" i="119" s="1"/>
  <c r="AF1803" i="144"/>
  <c r="AN1802" i="144"/>
  <c r="BA1802" i="144" s="1"/>
  <c r="L1812" i="119" s="1"/>
  <c r="AJ1802" i="144"/>
  <c r="AZ1802" i="144" s="1"/>
  <c r="K1812" i="119" s="1"/>
  <c r="AF1802" i="144"/>
  <c r="AY1802" i="144" s="1"/>
  <c r="AN1801" i="144"/>
  <c r="BA1801" i="144" s="1"/>
  <c r="L1811" i="119" s="1"/>
  <c r="AJ1801" i="144"/>
  <c r="AZ1801" i="144" s="1"/>
  <c r="K1811" i="119" s="1"/>
  <c r="AF1801" i="144"/>
  <c r="AY1801" i="144" s="1"/>
  <c r="J1811" i="119" s="1"/>
  <c r="AN1800" i="144"/>
  <c r="BA1800" i="144" s="1"/>
  <c r="L1810" i="119" s="1"/>
  <c r="AJ1800" i="144"/>
  <c r="AZ1800" i="144" s="1"/>
  <c r="K1810" i="119" s="1"/>
  <c r="AF1800" i="144"/>
  <c r="AY1800" i="144" s="1"/>
  <c r="AN1799" i="144"/>
  <c r="BA1799" i="144" s="1"/>
  <c r="L1809" i="119" s="1"/>
  <c r="AJ1799" i="144"/>
  <c r="AZ1799" i="144" s="1"/>
  <c r="K1809" i="119" s="1"/>
  <c r="AF1799" i="144"/>
  <c r="AN1798" i="144"/>
  <c r="BA1798" i="144" s="1"/>
  <c r="L1808" i="119" s="1"/>
  <c r="AJ1798" i="144"/>
  <c r="AZ1798" i="144" s="1"/>
  <c r="K1808" i="119" s="1"/>
  <c r="AF1798" i="144"/>
  <c r="AY1798" i="144" s="1"/>
  <c r="AN1797" i="144"/>
  <c r="BA1797" i="144" s="1"/>
  <c r="L1807" i="119" s="1"/>
  <c r="AJ1797" i="144"/>
  <c r="AZ1797" i="144" s="1"/>
  <c r="K1807" i="119" s="1"/>
  <c r="AF1797" i="144"/>
  <c r="AY1797" i="144" s="1"/>
  <c r="J1807" i="119" s="1"/>
  <c r="AN1796" i="144"/>
  <c r="BA1796" i="144" s="1"/>
  <c r="L1806" i="119" s="1"/>
  <c r="AJ1796" i="144"/>
  <c r="AZ1796" i="144" s="1"/>
  <c r="K1806" i="119" s="1"/>
  <c r="AF1796" i="144"/>
  <c r="AY1796" i="144" s="1"/>
  <c r="AN1795" i="144"/>
  <c r="BA1795" i="144" s="1"/>
  <c r="L1805" i="119" s="1"/>
  <c r="AJ1795" i="144"/>
  <c r="AZ1795" i="144" s="1"/>
  <c r="K1805" i="119" s="1"/>
  <c r="AF1795" i="144"/>
  <c r="AN1794" i="144"/>
  <c r="BA1794" i="144" s="1"/>
  <c r="L1804" i="119" s="1"/>
  <c r="AJ1794" i="144"/>
  <c r="AZ1794" i="144" s="1"/>
  <c r="K1804" i="119" s="1"/>
  <c r="AF1794" i="144"/>
  <c r="AY1794" i="144" s="1"/>
  <c r="AN1793" i="144"/>
  <c r="BA1793" i="144" s="1"/>
  <c r="L1803" i="119" s="1"/>
  <c r="AJ1793" i="144"/>
  <c r="AZ1793" i="144" s="1"/>
  <c r="K1803" i="119" s="1"/>
  <c r="AF1793" i="144"/>
  <c r="AY1793" i="144" s="1"/>
  <c r="J1803" i="119" s="1"/>
  <c r="AN1792" i="144"/>
  <c r="BA1792" i="144" s="1"/>
  <c r="L1802" i="119" s="1"/>
  <c r="AJ1792" i="144"/>
  <c r="AZ1792" i="144" s="1"/>
  <c r="K1802" i="119" s="1"/>
  <c r="AF1792" i="144"/>
  <c r="AY1792" i="144" s="1"/>
  <c r="AN1791" i="144"/>
  <c r="BA1791" i="144" s="1"/>
  <c r="L1801" i="119" s="1"/>
  <c r="AJ1791" i="144"/>
  <c r="AZ1791" i="144" s="1"/>
  <c r="K1801" i="119" s="1"/>
  <c r="AF1791" i="144"/>
  <c r="AN1790" i="144"/>
  <c r="BA1790" i="144" s="1"/>
  <c r="L1800" i="119" s="1"/>
  <c r="AJ1790" i="144"/>
  <c r="AZ1790" i="144" s="1"/>
  <c r="K1800" i="119" s="1"/>
  <c r="AF1790" i="144"/>
  <c r="AY1790" i="144" s="1"/>
  <c r="AN1789" i="144"/>
  <c r="BA1789" i="144" s="1"/>
  <c r="L1799" i="119" s="1"/>
  <c r="AJ1789" i="144"/>
  <c r="AZ1789" i="144" s="1"/>
  <c r="K1799" i="119" s="1"/>
  <c r="AF1789" i="144"/>
  <c r="AY1789" i="144" s="1"/>
  <c r="J1799" i="119" s="1"/>
  <c r="AN1788" i="144"/>
  <c r="BA1788" i="144" s="1"/>
  <c r="L1798" i="119" s="1"/>
  <c r="AJ1788" i="144"/>
  <c r="AZ1788" i="144" s="1"/>
  <c r="K1798" i="119" s="1"/>
  <c r="AF1788" i="144"/>
  <c r="AY1788" i="144" s="1"/>
  <c r="AN1787" i="144"/>
  <c r="BA1787" i="144" s="1"/>
  <c r="L1797" i="119" s="1"/>
  <c r="AJ1787" i="144"/>
  <c r="AZ1787" i="144" s="1"/>
  <c r="K1797" i="119" s="1"/>
  <c r="AF1787" i="144"/>
  <c r="AN1786" i="144"/>
  <c r="BA1786" i="144" s="1"/>
  <c r="L1796" i="119" s="1"/>
  <c r="AJ1786" i="144"/>
  <c r="AZ1786" i="144" s="1"/>
  <c r="K1796" i="119" s="1"/>
  <c r="AF1786" i="144"/>
  <c r="AY1786" i="144" s="1"/>
  <c r="AN1785" i="144"/>
  <c r="BA1785" i="144" s="1"/>
  <c r="L1795" i="119" s="1"/>
  <c r="AJ1785" i="144"/>
  <c r="AZ1785" i="144" s="1"/>
  <c r="K1795" i="119" s="1"/>
  <c r="AF1785" i="144"/>
  <c r="AY1785" i="144" s="1"/>
  <c r="AN1784" i="144"/>
  <c r="BA1784" i="144" s="1"/>
  <c r="L1794" i="119" s="1"/>
  <c r="AJ1784" i="144"/>
  <c r="AZ1784" i="144" s="1"/>
  <c r="K1794" i="119" s="1"/>
  <c r="AF1784" i="144"/>
  <c r="AY1784" i="144" s="1"/>
  <c r="AN1783" i="144"/>
  <c r="BA1783" i="144" s="1"/>
  <c r="L1793" i="119" s="1"/>
  <c r="AJ1783" i="144"/>
  <c r="AZ1783" i="144" s="1"/>
  <c r="K1793" i="119" s="1"/>
  <c r="AF1783" i="144"/>
  <c r="AN1782" i="144"/>
  <c r="BA1782" i="144" s="1"/>
  <c r="L1792" i="119" s="1"/>
  <c r="AJ1782" i="144"/>
  <c r="AZ1782" i="144" s="1"/>
  <c r="K1792" i="119" s="1"/>
  <c r="AF1782" i="144"/>
  <c r="AY1782" i="144" s="1"/>
  <c r="AN1781" i="144"/>
  <c r="BA1781" i="144" s="1"/>
  <c r="L1791" i="119" s="1"/>
  <c r="AJ1781" i="144"/>
  <c r="AZ1781" i="144" s="1"/>
  <c r="K1791" i="119" s="1"/>
  <c r="AF1781" i="144"/>
  <c r="AN1780" i="144"/>
  <c r="AJ1780" i="144"/>
  <c r="AZ1780" i="144" s="1"/>
  <c r="K1790" i="119" s="1"/>
  <c r="AF1780" i="144"/>
  <c r="AY1780" i="144" s="1"/>
  <c r="AN1779" i="144"/>
  <c r="BA1779" i="144" s="1"/>
  <c r="L1789" i="119" s="1"/>
  <c r="AJ1779" i="144"/>
  <c r="AZ1779" i="144" s="1"/>
  <c r="K1789" i="119" s="1"/>
  <c r="AF1779" i="144"/>
  <c r="AY1779" i="144" s="1"/>
  <c r="AN1778" i="144"/>
  <c r="BA1778" i="144" s="1"/>
  <c r="L1788" i="119" s="1"/>
  <c r="AJ1778" i="144"/>
  <c r="AZ1778" i="144" s="1"/>
  <c r="K1788" i="119" s="1"/>
  <c r="AF1778" i="144"/>
  <c r="AN1777" i="144"/>
  <c r="BA1777" i="144" s="1"/>
  <c r="L1787" i="119" s="1"/>
  <c r="AJ1777" i="144"/>
  <c r="AZ1777" i="144" s="1"/>
  <c r="K1787" i="119" s="1"/>
  <c r="AF1777" i="144"/>
  <c r="AY1777" i="144" s="1"/>
  <c r="AN1776" i="144"/>
  <c r="AJ1776" i="144"/>
  <c r="AZ1776" i="144" s="1"/>
  <c r="K1786" i="119" s="1"/>
  <c r="AF1776" i="144"/>
  <c r="AY1776" i="144" s="1"/>
  <c r="AN1775" i="144"/>
  <c r="BA1775" i="144" s="1"/>
  <c r="L1785" i="119" s="1"/>
  <c r="AJ1775" i="144"/>
  <c r="AZ1775" i="144" s="1"/>
  <c r="K1785" i="119" s="1"/>
  <c r="AF1775" i="144"/>
  <c r="AY1775" i="144" s="1"/>
  <c r="AN1774" i="144"/>
  <c r="BA1774" i="144" s="1"/>
  <c r="L1784" i="119" s="1"/>
  <c r="AJ1774" i="144"/>
  <c r="AZ1774" i="144" s="1"/>
  <c r="K1784" i="119" s="1"/>
  <c r="AF1774" i="144"/>
  <c r="AN1773" i="144"/>
  <c r="BA1773" i="144" s="1"/>
  <c r="L1783" i="119" s="1"/>
  <c r="AJ1773" i="144"/>
  <c r="AZ1773" i="144" s="1"/>
  <c r="K1783" i="119" s="1"/>
  <c r="AF1773" i="144"/>
  <c r="AY1773" i="144" s="1"/>
  <c r="AN1772" i="144"/>
  <c r="AJ1772" i="144"/>
  <c r="AZ1772" i="144" s="1"/>
  <c r="K1782" i="119" s="1"/>
  <c r="AF1772" i="144"/>
  <c r="AY1772" i="144" s="1"/>
  <c r="AN1771" i="144"/>
  <c r="BA1771" i="144" s="1"/>
  <c r="L1781" i="119" s="1"/>
  <c r="AJ1771" i="144"/>
  <c r="AZ1771" i="144" s="1"/>
  <c r="K1781" i="119" s="1"/>
  <c r="AF1771" i="144"/>
  <c r="AY1771" i="144" s="1"/>
  <c r="AN1770" i="144"/>
  <c r="BA1770" i="144" s="1"/>
  <c r="L1780" i="119" s="1"/>
  <c r="AJ1770" i="144"/>
  <c r="AZ1770" i="144" s="1"/>
  <c r="K1780" i="119" s="1"/>
  <c r="AF1770" i="144"/>
  <c r="AN1769" i="144"/>
  <c r="BA1769" i="144" s="1"/>
  <c r="L1779" i="119" s="1"/>
  <c r="AJ1769" i="144"/>
  <c r="AF1769" i="144"/>
  <c r="AN1768" i="144"/>
  <c r="BA1768" i="144" s="1"/>
  <c r="L1778" i="119" s="1"/>
  <c r="AJ1768" i="144"/>
  <c r="AZ1768" i="144" s="1"/>
  <c r="K1778" i="119" s="1"/>
  <c r="AF1768" i="144"/>
  <c r="AY1768" i="144" s="1"/>
  <c r="AN1767" i="144"/>
  <c r="BA1767" i="144" s="1"/>
  <c r="AJ1767" i="144"/>
  <c r="AZ1767" i="144" s="1"/>
  <c r="AF1767" i="144"/>
  <c r="AY1767" i="144" s="1"/>
  <c r="B1766" i="144"/>
  <c r="BL1764" i="144"/>
  <c r="BK1764" i="144"/>
  <c r="BJ1764" i="144"/>
  <c r="BH1764" i="144"/>
  <c r="BG1764" i="144"/>
  <c r="BE1764" i="144"/>
  <c r="BB1764" i="144"/>
  <c r="BA1764" i="144"/>
  <c r="AZ1764" i="144"/>
  <c r="AY1764" i="144"/>
  <c r="AE1763" i="144"/>
  <c r="C1773" i="119" s="1"/>
  <c r="BL1762" i="144"/>
  <c r="BK1762" i="144"/>
  <c r="BJ1762" i="144"/>
  <c r="BH1762" i="144"/>
  <c r="BG1762" i="144"/>
  <c r="BE1762" i="144"/>
  <c r="BB1762" i="144"/>
  <c r="BA1762" i="144"/>
  <c r="AZ1762" i="144"/>
  <c r="AY1762" i="144"/>
  <c r="AN1761" i="144"/>
  <c r="BA1761" i="144" s="1"/>
  <c r="L1771" i="119" s="1"/>
  <c r="AJ1761" i="144"/>
  <c r="AZ1761" i="144" s="1"/>
  <c r="K1771" i="119" s="1"/>
  <c r="AF1761" i="144"/>
  <c r="AN1760" i="144"/>
  <c r="BA1760" i="144" s="1"/>
  <c r="L1770" i="119" s="1"/>
  <c r="AJ1760" i="144"/>
  <c r="AF1760" i="144"/>
  <c r="AY1760" i="144" s="1"/>
  <c r="J1770" i="119" s="1"/>
  <c r="AN1759" i="144"/>
  <c r="BA1759" i="144" s="1"/>
  <c r="L1769" i="119" s="1"/>
  <c r="AJ1759" i="144"/>
  <c r="AZ1759" i="144" s="1"/>
  <c r="K1769" i="119" s="1"/>
  <c r="AF1759" i="144"/>
  <c r="AY1759" i="144" s="1"/>
  <c r="AN1758" i="144"/>
  <c r="BA1758" i="144" s="1"/>
  <c r="L1768" i="119" s="1"/>
  <c r="AJ1758" i="144"/>
  <c r="AZ1758" i="144" s="1"/>
  <c r="K1768" i="119" s="1"/>
  <c r="AF1758" i="144"/>
  <c r="AY1758" i="144" s="1"/>
  <c r="AN1757" i="144"/>
  <c r="BA1757" i="144" s="1"/>
  <c r="L1767" i="119" s="1"/>
  <c r="AJ1757" i="144"/>
  <c r="AZ1757" i="144" s="1"/>
  <c r="K1767" i="119" s="1"/>
  <c r="AF1757" i="144"/>
  <c r="AN1756" i="144"/>
  <c r="BA1756" i="144" s="1"/>
  <c r="L1766" i="119" s="1"/>
  <c r="AJ1756" i="144"/>
  <c r="AZ1756" i="144" s="1"/>
  <c r="K1766" i="119" s="1"/>
  <c r="AF1756" i="144"/>
  <c r="AY1756" i="144" s="1"/>
  <c r="J1766" i="119" s="1"/>
  <c r="AN1755" i="144"/>
  <c r="BA1755" i="144" s="1"/>
  <c r="L1765" i="119" s="1"/>
  <c r="AJ1755" i="144"/>
  <c r="AZ1755" i="144" s="1"/>
  <c r="K1765" i="119" s="1"/>
  <c r="AF1755" i="144"/>
  <c r="AY1755" i="144" s="1"/>
  <c r="AN1754" i="144"/>
  <c r="BA1754" i="144" s="1"/>
  <c r="L1764" i="119" s="1"/>
  <c r="AJ1754" i="144"/>
  <c r="AZ1754" i="144" s="1"/>
  <c r="K1764" i="119" s="1"/>
  <c r="AF1754" i="144"/>
  <c r="AY1754" i="144" s="1"/>
  <c r="AN1753" i="144"/>
  <c r="BA1753" i="144" s="1"/>
  <c r="L1763" i="119" s="1"/>
  <c r="AJ1753" i="144"/>
  <c r="AZ1753" i="144" s="1"/>
  <c r="K1763" i="119" s="1"/>
  <c r="AF1753" i="144"/>
  <c r="AN1752" i="144"/>
  <c r="BA1752" i="144" s="1"/>
  <c r="L1762" i="119" s="1"/>
  <c r="AJ1752" i="144"/>
  <c r="AZ1752" i="144" s="1"/>
  <c r="K1762" i="119" s="1"/>
  <c r="AF1752" i="144"/>
  <c r="AY1752" i="144" s="1"/>
  <c r="J1762" i="119" s="1"/>
  <c r="AN1751" i="144"/>
  <c r="BA1751" i="144" s="1"/>
  <c r="L1761" i="119" s="1"/>
  <c r="AJ1751" i="144"/>
  <c r="AZ1751" i="144" s="1"/>
  <c r="K1761" i="119" s="1"/>
  <c r="AF1751" i="144"/>
  <c r="AY1751" i="144" s="1"/>
  <c r="AN1750" i="144"/>
  <c r="BA1750" i="144" s="1"/>
  <c r="L1760" i="119" s="1"/>
  <c r="AJ1750" i="144"/>
  <c r="AZ1750" i="144" s="1"/>
  <c r="K1760" i="119" s="1"/>
  <c r="AF1750" i="144"/>
  <c r="AY1750" i="144" s="1"/>
  <c r="AN1749" i="144"/>
  <c r="BA1749" i="144" s="1"/>
  <c r="L1759" i="119" s="1"/>
  <c r="AJ1749" i="144"/>
  <c r="AZ1749" i="144" s="1"/>
  <c r="K1759" i="119" s="1"/>
  <c r="AF1749" i="144"/>
  <c r="AN1748" i="144"/>
  <c r="BA1748" i="144" s="1"/>
  <c r="L1758" i="119" s="1"/>
  <c r="AJ1748" i="144"/>
  <c r="AZ1748" i="144" s="1"/>
  <c r="K1758" i="119" s="1"/>
  <c r="AF1748" i="144"/>
  <c r="AY1748" i="144" s="1"/>
  <c r="J1758" i="119" s="1"/>
  <c r="AN1747" i="144"/>
  <c r="BA1747" i="144" s="1"/>
  <c r="L1757" i="119" s="1"/>
  <c r="AJ1747" i="144"/>
  <c r="AZ1747" i="144" s="1"/>
  <c r="K1757" i="119" s="1"/>
  <c r="AF1747" i="144"/>
  <c r="AY1747" i="144" s="1"/>
  <c r="AN1746" i="144"/>
  <c r="BA1746" i="144" s="1"/>
  <c r="L1756" i="119" s="1"/>
  <c r="AJ1746" i="144"/>
  <c r="AZ1746" i="144" s="1"/>
  <c r="K1756" i="119" s="1"/>
  <c r="AF1746" i="144"/>
  <c r="AY1746" i="144" s="1"/>
  <c r="AN1745" i="144"/>
  <c r="BA1745" i="144" s="1"/>
  <c r="L1755" i="119" s="1"/>
  <c r="AJ1745" i="144"/>
  <c r="AZ1745" i="144" s="1"/>
  <c r="K1755" i="119" s="1"/>
  <c r="AF1745" i="144"/>
  <c r="AN1744" i="144"/>
  <c r="BA1744" i="144" s="1"/>
  <c r="L1754" i="119" s="1"/>
  <c r="AJ1744" i="144"/>
  <c r="AZ1744" i="144" s="1"/>
  <c r="K1754" i="119" s="1"/>
  <c r="AF1744" i="144"/>
  <c r="AY1744" i="144" s="1"/>
  <c r="J1754" i="119" s="1"/>
  <c r="AN1743" i="144"/>
  <c r="BA1743" i="144" s="1"/>
  <c r="L1753" i="119" s="1"/>
  <c r="AJ1743" i="144"/>
  <c r="AZ1743" i="144" s="1"/>
  <c r="K1753" i="119" s="1"/>
  <c r="AF1743" i="144"/>
  <c r="AY1743" i="144" s="1"/>
  <c r="AS1742" i="144"/>
  <c r="AN1742" i="144"/>
  <c r="BA1742" i="144" s="1"/>
  <c r="L1752" i="119" s="1"/>
  <c r="AJ1742" i="144"/>
  <c r="AZ1742" i="144" s="1"/>
  <c r="K1752" i="119" s="1"/>
  <c r="AF1742" i="144"/>
  <c r="AY1742" i="144" s="1"/>
  <c r="AN1741" i="144"/>
  <c r="BA1741" i="144" s="1"/>
  <c r="L1751" i="119" s="1"/>
  <c r="AJ1741" i="144"/>
  <c r="AZ1741" i="144" s="1"/>
  <c r="K1751" i="119" s="1"/>
  <c r="AF1741" i="144"/>
  <c r="AN1740" i="144"/>
  <c r="BA1740" i="144" s="1"/>
  <c r="L1750" i="119" s="1"/>
  <c r="AJ1740" i="144"/>
  <c r="AZ1740" i="144" s="1"/>
  <c r="K1750" i="119" s="1"/>
  <c r="AF1740" i="144"/>
  <c r="AY1740" i="144" s="1"/>
  <c r="J1750" i="119" s="1"/>
  <c r="AN1739" i="144"/>
  <c r="BA1739" i="144" s="1"/>
  <c r="L1749" i="119" s="1"/>
  <c r="AJ1739" i="144"/>
  <c r="AZ1739" i="144" s="1"/>
  <c r="K1749" i="119" s="1"/>
  <c r="AF1739" i="144"/>
  <c r="AY1739" i="144" s="1"/>
  <c r="AN1738" i="144"/>
  <c r="BA1738" i="144" s="1"/>
  <c r="L1748" i="119" s="1"/>
  <c r="AJ1738" i="144"/>
  <c r="AZ1738" i="144" s="1"/>
  <c r="K1748" i="119" s="1"/>
  <c r="AF1738" i="144"/>
  <c r="AY1738" i="144" s="1"/>
  <c r="AN1737" i="144"/>
  <c r="BA1737" i="144" s="1"/>
  <c r="L1747" i="119" s="1"/>
  <c r="AJ1737" i="144"/>
  <c r="AZ1737" i="144" s="1"/>
  <c r="K1747" i="119" s="1"/>
  <c r="AF1737" i="144"/>
  <c r="AN1736" i="144"/>
  <c r="BA1736" i="144" s="1"/>
  <c r="L1746" i="119" s="1"/>
  <c r="AJ1736" i="144"/>
  <c r="AZ1736" i="144" s="1"/>
  <c r="K1746" i="119" s="1"/>
  <c r="AF1736" i="144"/>
  <c r="AY1736" i="144" s="1"/>
  <c r="J1746" i="119" s="1"/>
  <c r="AN1735" i="144"/>
  <c r="BA1735" i="144" s="1"/>
  <c r="L1745" i="119" s="1"/>
  <c r="AJ1735" i="144"/>
  <c r="AZ1735" i="144" s="1"/>
  <c r="K1745" i="119" s="1"/>
  <c r="AF1735" i="144"/>
  <c r="AY1735" i="144" s="1"/>
  <c r="AN1734" i="144"/>
  <c r="BA1734" i="144" s="1"/>
  <c r="L1744" i="119" s="1"/>
  <c r="AJ1734" i="144"/>
  <c r="AZ1734" i="144" s="1"/>
  <c r="K1744" i="119" s="1"/>
  <c r="AF1734" i="144"/>
  <c r="AY1734" i="144" s="1"/>
  <c r="AN1733" i="144"/>
  <c r="BA1733" i="144" s="1"/>
  <c r="L1743" i="119" s="1"/>
  <c r="AJ1733" i="144"/>
  <c r="AZ1733" i="144" s="1"/>
  <c r="K1743" i="119" s="1"/>
  <c r="AF1733" i="144"/>
  <c r="AN1732" i="144"/>
  <c r="BA1732" i="144" s="1"/>
  <c r="L1742" i="119" s="1"/>
  <c r="AJ1732" i="144"/>
  <c r="AZ1732" i="144" s="1"/>
  <c r="K1742" i="119" s="1"/>
  <c r="AF1732" i="144"/>
  <c r="AY1732" i="144" s="1"/>
  <c r="J1742" i="119" s="1"/>
  <c r="AN1731" i="144"/>
  <c r="BA1731" i="144" s="1"/>
  <c r="L1741" i="119" s="1"/>
  <c r="AJ1731" i="144"/>
  <c r="AZ1731" i="144" s="1"/>
  <c r="K1741" i="119" s="1"/>
  <c r="AF1731" i="144"/>
  <c r="AY1731" i="144" s="1"/>
  <c r="AN1730" i="144"/>
  <c r="BA1730" i="144" s="1"/>
  <c r="L1740" i="119" s="1"/>
  <c r="AJ1730" i="144"/>
  <c r="AZ1730" i="144" s="1"/>
  <c r="K1740" i="119" s="1"/>
  <c r="AF1730" i="144"/>
  <c r="AY1730" i="144" s="1"/>
  <c r="AN1729" i="144"/>
  <c r="BA1729" i="144" s="1"/>
  <c r="L1739" i="119" s="1"/>
  <c r="AJ1729" i="144"/>
  <c r="AZ1729" i="144" s="1"/>
  <c r="K1739" i="119" s="1"/>
  <c r="AF1729" i="144"/>
  <c r="AN1728" i="144"/>
  <c r="BA1728" i="144" s="1"/>
  <c r="L1738" i="119" s="1"/>
  <c r="AJ1728" i="144"/>
  <c r="AZ1728" i="144" s="1"/>
  <c r="K1738" i="119" s="1"/>
  <c r="AF1728" i="144"/>
  <c r="AY1728" i="144" s="1"/>
  <c r="J1738" i="119" s="1"/>
  <c r="AN1727" i="144"/>
  <c r="BA1727" i="144" s="1"/>
  <c r="L1737" i="119" s="1"/>
  <c r="AJ1727" i="144"/>
  <c r="AZ1727" i="144" s="1"/>
  <c r="K1737" i="119" s="1"/>
  <c r="AF1727" i="144"/>
  <c r="AY1727" i="144" s="1"/>
  <c r="AN1726" i="144"/>
  <c r="BA1726" i="144" s="1"/>
  <c r="L1736" i="119" s="1"/>
  <c r="AJ1726" i="144"/>
  <c r="AZ1726" i="144" s="1"/>
  <c r="K1736" i="119" s="1"/>
  <c r="AF1726" i="144"/>
  <c r="AY1726" i="144" s="1"/>
  <c r="AN1725" i="144"/>
  <c r="BA1725" i="144" s="1"/>
  <c r="L1735" i="119" s="1"/>
  <c r="AJ1725" i="144"/>
  <c r="AZ1725" i="144" s="1"/>
  <c r="K1735" i="119" s="1"/>
  <c r="AF1725" i="144"/>
  <c r="AN1724" i="144"/>
  <c r="BA1724" i="144" s="1"/>
  <c r="L1734" i="119" s="1"/>
  <c r="AJ1724" i="144"/>
  <c r="AZ1724" i="144" s="1"/>
  <c r="K1734" i="119" s="1"/>
  <c r="AF1724" i="144"/>
  <c r="AN1723" i="144"/>
  <c r="BA1723" i="144" s="1"/>
  <c r="L1733" i="119" s="1"/>
  <c r="AJ1723" i="144"/>
  <c r="AZ1723" i="144" s="1"/>
  <c r="K1733" i="119" s="1"/>
  <c r="AF1723" i="144"/>
  <c r="AY1723" i="144" s="1"/>
  <c r="AN1722" i="144"/>
  <c r="BA1722" i="144" s="1"/>
  <c r="L1732" i="119" s="1"/>
  <c r="AJ1722" i="144"/>
  <c r="AZ1722" i="144" s="1"/>
  <c r="AF1722" i="144"/>
  <c r="AY1722" i="144" s="1"/>
  <c r="B1721" i="144"/>
  <c r="BL1719" i="144"/>
  <c r="BK1719" i="144"/>
  <c r="BJ1719" i="144"/>
  <c r="BH1719" i="144"/>
  <c r="BG1719" i="144"/>
  <c r="BE1719" i="144"/>
  <c r="BB1719" i="144"/>
  <c r="BA1719" i="144"/>
  <c r="AZ1719" i="144"/>
  <c r="AY1719" i="144"/>
  <c r="AE1718" i="144"/>
  <c r="C1728" i="119" s="1"/>
  <c r="BL1717" i="144"/>
  <c r="BK1717" i="144"/>
  <c r="BJ1717" i="144"/>
  <c r="BH1717" i="144"/>
  <c r="BG1717" i="144"/>
  <c r="BE1717" i="144"/>
  <c r="BB1717" i="144"/>
  <c r="BA1717" i="144"/>
  <c r="AZ1717" i="144"/>
  <c r="AY1717" i="144"/>
  <c r="AN1716" i="144"/>
  <c r="BA1716" i="144" s="1"/>
  <c r="L1726" i="119" s="1"/>
  <c r="AJ1716" i="144"/>
  <c r="AZ1716" i="144" s="1"/>
  <c r="K1726" i="119" s="1"/>
  <c r="AF1716" i="144"/>
  <c r="AY1716" i="144" s="1"/>
  <c r="AN1715" i="144"/>
  <c r="BA1715" i="144" s="1"/>
  <c r="L1725" i="119" s="1"/>
  <c r="AJ1715" i="144"/>
  <c r="AZ1715" i="144" s="1"/>
  <c r="K1725" i="119" s="1"/>
  <c r="AF1715" i="144"/>
  <c r="AY1715" i="144" s="1"/>
  <c r="AN1714" i="144"/>
  <c r="BA1714" i="144" s="1"/>
  <c r="L1724" i="119" s="1"/>
  <c r="AJ1714" i="144"/>
  <c r="AZ1714" i="144" s="1"/>
  <c r="K1724" i="119" s="1"/>
  <c r="AF1714" i="144"/>
  <c r="AN1713" i="144"/>
  <c r="BA1713" i="144" s="1"/>
  <c r="L1723" i="119" s="1"/>
  <c r="AJ1713" i="144"/>
  <c r="AZ1713" i="144" s="1"/>
  <c r="K1723" i="119" s="1"/>
  <c r="AF1713" i="144"/>
  <c r="AY1713" i="144" s="1"/>
  <c r="J1723" i="119" s="1"/>
  <c r="AN1712" i="144"/>
  <c r="BA1712" i="144" s="1"/>
  <c r="L1722" i="119" s="1"/>
  <c r="AJ1712" i="144"/>
  <c r="AZ1712" i="144" s="1"/>
  <c r="K1722" i="119" s="1"/>
  <c r="AF1712" i="144"/>
  <c r="AY1712" i="144" s="1"/>
  <c r="AN1711" i="144"/>
  <c r="BA1711" i="144" s="1"/>
  <c r="L1721" i="119" s="1"/>
  <c r="AJ1711" i="144"/>
  <c r="AZ1711" i="144" s="1"/>
  <c r="K1721" i="119" s="1"/>
  <c r="AF1711" i="144"/>
  <c r="AY1711" i="144" s="1"/>
  <c r="AN1710" i="144"/>
  <c r="BA1710" i="144" s="1"/>
  <c r="L1720" i="119" s="1"/>
  <c r="AJ1710" i="144"/>
  <c r="AZ1710" i="144" s="1"/>
  <c r="K1720" i="119" s="1"/>
  <c r="AF1710" i="144"/>
  <c r="AN1709" i="144"/>
  <c r="BA1709" i="144" s="1"/>
  <c r="L1719" i="119" s="1"/>
  <c r="AJ1709" i="144"/>
  <c r="AZ1709" i="144" s="1"/>
  <c r="K1719" i="119" s="1"/>
  <c r="AF1709" i="144"/>
  <c r="AY1709" i="144" s="1"/>
  <c r="J1719" i="119" s="1"/>
  <c r="AN1708" i="144"/>
  <c r="BA1708" i="144" s="1"/>
  <c r="L1718" i="119" s="1"/>
  <c r="AJ1708" i="144"/>
  <c r="AZ1708" i="144" s="1"/>
  <c r="K1718" i="119" s="1"/>
  <c r="AF1708" i="144"/>
  <c r="AY1708" i="144" s="1"/>
  <c r="AN1707" i="144"/>
  <c r="BA1707" i="144" s="1"/>
  <c r="L1717" i="119" s="1"/>
  <c r="AJ1707" i="144"/>
  <c r="AZ1707" i="144" s="1"/>
  <c r="K1717" i="119" s="1"/>
  <c r="AF1707" i="144"/>
  <c r="AY1707" i="144" s="1"/>
  <c r="AN1706" i="144"/>
  <c r="BA1706" i="144" s="1"/>
  <c r="L1716" i="119" s="1"/>
  <c r="AJ1706" i="144"/>
  <c r="AZ1706" i="144" s="1"/>
  <c r="K1716" i="119" s="1"/>
  <c r="AF1706" i="144"/>
  <c r="AN1705" i="144"/>
  <c r="BA1705" i="144" s="1"/>
  <c r="L1715" i="119" s="1"/>
  <c r="AJ1705" i="144"/>
  <c r="AZ1705" i="144" s="1"/>
  <c r="K1715" i="119" s="1"/>
  <c r="AF1705" i="144"/>
  <c r="AY1705" i="144" s="1"/>
  <c r="J1715" i="119" s="1"/>
  <c r="AN1704" i="144"/>
  <c r="BA1704" i="144" s="1"/>
  <c r="L1714" i="119" s="1"/>
  <c r="AJ1704" i="144"/>
  <c r="AZ1704" i="144" s="1"/>
  <c r="K1714" i="119" s="1"/>
  <c r="AF1704" i="144"/>
  <c r="AY1704" i="144" s="1"/>
  <c r="AN1703" i="144"/>
  <c r="BA1703" i="144" s="1"/>
  <c r="L1713" i="119" s="1"/>
  <c r="AJ1703" i="144"/>
  <c r="AZ1703" i="144" s="1"/>
  <c r="K1713" i="119" s="1"/>
  <c r="AF1703" i="144"/>
  <c r="AY1703" i="144" s="1"/>
  <c r="AN1702" i="144"/>
  <c r="BA1702" i="144" s="1"/>
  <c r="L1712" i="119" s="1"/>
  <c r="AJ1702" i="144"/>
  <c r="AZ1702" i="144" s="1"/>
  <c r="K1712" i="119" s="1"/>
  <c r="AF1702" i="144"/>
  <c r="AN1701" i="144"/>
  <c r="BA1701" i="144" s="1"/>
  <c r="L1711" i="119" s="1"/>
  <c r="AJ1701" i="144"/>
  <c r="AZ1701" i="144" s="1"/>
  <c r="K1711" i="119" s="1"/>
  <c r="AF1701" i="144"/>
  <c r="AY1701" i="144" s="1"/>
  <c r="J1711" i="119" s="1"/>
  <c r="AN1700" i="144"/>
  <c r="BA1700" i="144" s="1"/>
  <c r="L1710" i="119" s="1"/>
  <c r="AJ1700" i="144"/>
  <c r="AZ1700" i="144" s="1"/>
  <c r="K1710" i="119" s="1"/>
  <c r="AF1700" i="144"/>
  <c r="AY1700" i="144" s="1"/>
  <c r="AN1699" i="144"/>
  <c r="BA1699" i="144" s="1"/>
  <c r="L1709" i="119" s="1"/>
  <c r="AJ1699" i="144"/>
  <c r="AZ1699" i="144" s="1"/>
  <c r="K1709" i="119" s="1"/>
  <c r="AF1699" i="144"/>
  <c r="AY1699" i="144" s="1"/>
  <c r="AN1698" i="144"/>
  <c r="BA1698" i="144" s="1"/>
  <c r="L1708" i="119" s="1"/>
  <c r="AJ1698" i="144"/>
  <c r="AZ1698" i="144" s="1"/>
  <c r="K1708" i="119" s="1"/>
  <c r="AF1698" i="144"/>
  <c r="AN1697" i="144"/>
  <c r="BA1697" i="144" s="1"/>
  <c r="L1707" i="119" s="1"/>
  <c r="AJ1697" i="144"/>
  <c r="AZ1697" i="144" s="1"/>
  <c r="K1707" i="119" s="1"/>
  <c r="AF1697" i="144"/>
  <c r="AY1697" i="144" s="1"/>
  <c r="J1707" i="119" s="1"/>
  <c r="AN1696" i="144"/>
  <c r="BA1696" i="144" s="1"/>
  <c r="L1706" i="119" s="1"/>
  <c r="AJ1696" i="144"/>
  <c r="AZ1696" i="144" s="1"/>
  <c r="K1706" i="119" s="1"/>
  <c r="AF1696" i="144"/>
  <c r="AY1696" i="144" s="1"/>
  <c r="AS1695" i="144"/>
  <c r="AN1695" i="144"/>
  <c r="BA1695" i="144" s="1"/>
  <c r="L1705" i="119" s="1"/>
  <c r="AJ1695" i="144"/>
  <c r="AZ1695" i="144" s="1"/>
  <c r="K1705" i="119" s="1"/>
  <c r="AF1695" i="144"/>
  <c r="AY1695" i="144" s="1"/>
  <c r="AN1694" i="144"/>
  <c r="BA1694" i="144" s="1"/>
  <c r="L1704" i="119" s="1"/>
  <c r="AJ1694" i="144"/>
  <c r="AZ1694" i="144" s="1"/>
  <c r="K1704" i="119" s="1"/>
  <c r="AF1694" i="144"/>
  <c r="AN1693" i="144"/>
  <c r="BA1693" i="144" s="1"/>
  <c r="L1703" i="119" s="1"/>
  <c r="AJ1693" i="144"/>
  <c r="AZ1693" i="144" s="1"/>
  <c r="K1703" i="119" s="1"/>
  <c r="AF1693" i="144"/>
  <c r="AY1693" i="144" s="1"/>
  <c r="J1703" i="119" s="1"/>
  <c r="AN1692" i="144"/>
  <c r="BA1692" i="144" s="1"/>
  <c r="L1702" i="119" s="1"/>
  <c r="AJ1692" i="144"/>
  <c r="AZ1692" i="144" s="1"/>
  <c r="K1702" i="119" s="1"/>
  <c r="AF1692" i="144"/>
  <c r="AY1692" i="144" s="1"/>
  <c r="AN1691" i="144"/>
  <c r="BA1691" i="144" s="1"/>
  <c r="L1701" i="119" s="1"/>
  <c r="AJ1691" i="144"/>
  <c r="AZ1691" i="144" s="1"/>
  <c r="K1701" i="119" s="1"/>
  <c r="AF1691" i="144"/>
  <c r="AY1691" i="144" s="1"/>
  <c r="AN1690" i="144"/>
  <c r="BA1690" i="144" s="1"/>
  <c r="L1700" i="119" s="1"/>
  <c r="AJ1690" i="144"/>
  <c r="AZ1690" i="144" s="1"/>
  <c r="K1700" i="119" s="1"/>
  <c r="AF1690" i="144"/>
  <c r="AN1689" i="144"/>
  <c r="BA1689" i="144" s="1"/>
  <c r="L1699" i="119" s="1"/>
  <c r="AJ1689" i="144"/>
  <c r="AZ1689" i="144" s="1"/>
  <c r="K1699" i="119" s="1"/>
  <c r="AF1689" i="144"/>
  <c r="AY1689" i="144" s="1"/>
  <c r="J1699" i="119" s="1"/>
  <c r="AN1688" i="144"/>
  <c r="BA1688" i="144" s="1"/>
  <c r="L1698" i="119" s="1"/>
  <c r="AJ1688" i="144"/>
  <c r="AZ1688" i="144" s="1"/>
  <c r="K1698" i="119" s="1"/>
  <c r="AF1688" i="144"/>
  <c r="AY1688" i="144" s="1"/>
  <c r="AN1687" i="144"/>
  <c r="BA1687" i="144" s="1"/>
  <c r="L1697" i="119" s="1"/>
  <c r="AJ1687" i="144"/>
  <c r="AZ1687" i="144" s="1"/>
  <c r="K1697" i="119" s="1"/>
  <c r="AF1687" i="144"/>
  <c r="AY1687" i="144" s="1"/>
  <c r="AN1686" i="144"/>
  <c r="BA1686" i="144" s="1"/>
  <c r="L1696" i="119" s="1"/>
  <c r="AJ1686" i="144"/>
  <c r="AZ1686" i="144" s="1"/>
  <c r="K1696" i="119" s="1"/>
  <c r="AF1686" i="144"/>
  <c r="AN1685" i="144"/>
  <c r="BA1685" i="144" s="1"/>
  <c r="L1695" i="119" s="1"/>
  <c r="AJ1685" i="144"/>
  <c r="AZ1685" i="144" s="1"/>
  <c r="K1695" i="119" s="1"/>
  <c r="AF1685" i="144"/>
  <c r="AY1685" i="144" s="1"/>
  <c r="J1695" i="119" s="1"/>
  <c r="AN1684" i="144"/>
  <c r="BA1684" i="144" s="1"/>
  <c r="L1694" i="119" s="1"/>
  <c r="AJ1684" i="144"/>
  <c r="AZ1684" i="144" s="1"/>
  <c r="K1694" i="119" s="1"/>
  <c r="AF1684" i="144"/>
  <c r="AY1684" i="144" s="1"/>
  <c r="AN1683" i="144"/>
  <c r="BA1683" i="144" s="1"/>
  <c r="L1693" i="119" s="1"/>
  <c r="AJ1683" i="144"/>
  <c r="AZ1683" i="144" s="1"/>
  <c r="K1693" i="119" s="1"/>
  <c r="AF1683" i="144"/>
  <c r="AY1683" i="144" s="1"/>
  <c r="AN1682" i="144"/>
  <c r="BA1682" i="144" s="1"/>
  <c r="L1692" i="119" s="1"/>
  <c r="AJ1682" i="144"/>
  <c r="AZ1682" i="144" s="1"/>
  <c r="K1692" i="119" s="1"/>
  <c r="AF1682" i="144"/>
  <c r="AN1681" i="144"/>
  <c r="BA1681" i="144" s="1"/>
  <c r="L1691" i="119" s="1"/>
  <c r="AJ1681" i="144"/>
  <c r="AZ1681" i="144" s="1"/>
  <c r="K1691" i="119" s="1"/>
  <c r="AF1681" i="144"/>
  <c r="AY1681" i="144" s="1"/>
  <c r="J1691" i="119" s="1"/>
  <c r="AN1680" i="144"/>
  <c r="BA1680" i="144" s="1"/>
  <c r="L1690" i="119" s="1"/>
  <c r="AJ1680" i="144"/>
  <c r="AZ1680" i="144" s="1"/>
  <c r="K1690" i="119" s="1"/>
  <c r="AF1680" i="144"/>
  <c r="AY1680" i="144" s="1"/>
  <c r="AN1679" i="144"/>
  <c r="BA1679" i="144" s="1"/>
  <c r="L1689" i="119" s="1"/>
  <c r="AJ1679" i="144"/>
  <c r="AZ1679" i="144" s="1"/>
  <c r="K1689" i="119" s="1"/>
  <c r="AF1679" i="144"/>
  <c r="AY1679" i="144" s="1"/>
  <c r="AN1678" i="144"/>
  <c r="BA1678" i="144" s="1"/>
  <c r="L1688" i="119" s="1"/>
  <c r="AJ1678" i="144"/>
  <c r="AZ1678" i="144" s="1"/>
  <c r="K1688" i="119" s="1"/>
  <c r="AF1678" i="144"/>
  <c r="AN1677" i="144"/>
  <c r="BA1677" i="144" s="1"/>
  <c r="AJ1677" i="144"/>
  <c r="AF1677" i="144"/>
  <c r="AY1677" i="144" s="1"/>
  <c r="J1687" i="119" s="1"/>
  <c r="B1676" i="144"/>
  <c r="BL1674" i="144"/>
  <c r="BK1674" i="144"/>
  <c r="BJ1674" i="144"/>
  <c r="BH1674" i="144"/>
  <c r="BG1674" i="144"/>
  <c r="BE1674" i="144"/>
  <c r="BB1674" i="144"/>
  <c r="BA1674" i="144"/>
  <c r="AZ1674" i="144"/>
  <c r="AY1674" i="144"/>
  <c r="AE1673" i="144"/>
  <c r="C1683" i="119" s="1"/>
  <c r="BL1672" i="144"/>
  <c r="BK1672" i="144"/>
  <c r="BJ1672" i="144"/>
  <c r="BH1672" i="144"/>
  <c r="BG1672" i="144"/>
  <c r="BE1672" i="144"/>
  <c r="BB1672" i="144"/>
  <c r="BA1672" i="144"/>
  <c r="AZ1672" i="144"/>
  <c r="AY1672" i="144"/>
  <c r="AN1671" i="144"/>
  <c r="BA1671" i="144" s="1"/>
  <c r="L1681" i="119" s="1"/>
  <c r="AJ1671" i="144"/>
  <c r="AZ1671" i="144" s="1"/>
  <c r="K1681" i="119" s="1"/>
  <c r="AF1671" i="144"/>
  <c r="AY1671" i="144" s="1"/>
  <c r="J1681" i="119" s="1"/>
  <c r="AN1670" i="144"/>
  <c r="BA1670" i="144" s="1"/>
  <c r="L1680" i="119" s="1"/>
  <c r="AJ1670" i="144"/>
  <c r="AZ1670" i="144" s="1"/>
  <c r="K1680" i="119" s="1"/>
  <c r="AF1670" i="144"/>
  <c r="AY1670" i="144" s="1"/>
  <c r="J1680" i="119" s="1"/>
  <c r="AN1669" i="144"/>
  <c r="BA1669" i="144" s="1"/>
  <c r="L1679" i="119" s="1"/>
  <c r="AJ1669" i="144"/>
  <c r="AZ1669" i="144" s="1"/>
  <c r="K1679" i="119" s="1"/>
  <c r="AF1669" i="144"/>
  <c r="AY1669" i="144" s="1"/>
  <c r="AN1668" i="144"/>
  <c r="BA1668" i="144" s="1"/>
  <c r="L1678" i="119" s="1"/>
  <c r="AJ1668" i="144"/>
  <c r="AZ1668" i="144" s="1"/>
  <c r="K1678" i="119" s="1"/>
  <c r="AF1668" i="144"/>
  <c r="AN1667" i="144"/>
  <c r="BA1667" i="144" s="1"/>
  <c r="L1677" i="119" s="1"/>
  <c r="AJ1667" i="144"/>
  <c r="AZ1667" i="144" s="1"/>
  <c r="K1677" i="119" s="1"/>
  <c r="AF1667" i="144"/>
  <c r="AN1666" i="144"/>
  <c r="BA1666" i="144" s="1"/>
  <c r="L1676" i="119" s="1"/>
  <c r="AJ1666" i="144"/>
  <c r="AZ1666" i="144" s="1"/>
  <c r="K1676" i="119" s="1"/>
  <c r="AF1666" i="144"/>
  <c r="AY1666" i="144" s="1"/>
  <c r="J1676" i="119" s="1"/>
  <c r="AN1665" i="144"/>
  <c r="BA1665" i="144" s="1"/>
  <c r="L1675" i="119" s="1"/>
  <c r="AJ1665" i="144"/>
  <c r="AZ1665" i="144" s="1"/>
  <c r="K1675" i="119" s="1"/>
  <c r="AF1665" i="144"/>
  <c r="AY1665" i="144" s="1"/>
  <c r="AN1664" i="144"/>
  <c r="BA1664" i="144" s="1"/>
  <c r="L1674" i="119" s="1"/>
  <c r="AJ1664" i="144"/>
  <c r="AZ1664" i="144" s="1"/>
  <c r="K1674" i="119" s="1"/>
  <c r="AF1664" i="144"/>
  <c r="AN1663" i="144"/>
  <c r="BA1663" i="144" s="1"/>
  <c r="L1673" i="119" s="1"/>
  <c r="AJ1663" i="144"/>
  <c r="AZ1663" i="144" s="1"/>
  <c r="K1673" i="119" s="1"/>
  <c r="AF1663" i="144"/>
  <c r="AY1663" i="144" s="1"/>
  <c r="J1673" i="119" s="1"/>
  <c r="AN1662" i="144"/>
  <c r="BA1662" i="144" s="1"/>
  <c r="L1672" i="119" s="1"/>
  <c r="AJ1662" i="144"/>
  <c r="AZ1662" i="144" s="1"/>
  <c r="K1672" i="119" s="1"/>
  <c r="AF1662" i="144"/>
  <c r="AN1661" i="144"/>
  <c r="BA1661" i="144" s="1"/>
  <c r="L1671" i="119" s="1"/>
  <c r="AJ1661" i="144"/>
  <c r="AZ1661" i="144" s="1"/>
  <c r="K1671" i="119" s="1"/>
  <c r="AF1661" i="144"/>
  <c r="AY1661" i="144" s="1"/>
  <c r="AN1660" i="144"/>
  <c r="BA1660" i="144" s="1"/>
  <c r="L1670" i="119" s="1"/>
  <c r="AJ1660" i="144"/>
  <c r="AZ1660" i="144" s="1"/>
  <c r="K1670" i="119" s="1"/>
  <c r="AF1660" i="144"/>
  <c r="AN1659" i="144"/>
  <c r="BA1659" i="144" s="1"/>
  <c r="L1669" i="119" s="1"/>
  <c r="AJ1659" i="144"/>
  <c r="AZ1659" i="144" s="1"/>
  <c r="K1669" i="119" s="1"/>
  <c r="AF1659" i="144"/>
  <c r="AY1659" i="144" s="1"/>
  <c r="J1669" i="119" s="1"/>
  <c r="AN1658" i="144"/>
  <c r="BA1658" i="144" s="1"/>
  <c r="L1668" i="119" s="1"/>
  <c r="AJ1658" i="144"/>
  <c r="AZ1658" i="144" s="1"/>
  <c r="K1668" i="119" s="1"/>
  <c r="AF1658" i="144"/>
  <c r="AY1658" i="144" s="1"/>
  <c r="J1668" i="119" s="1"/>
  <c r="BA1657" i="144"/>
  <c r="L1667" i="119" s="1"/>
  <c r="AN1657" i="144"/>
  <c r="AJ1657" i="144"/>
  <c r="AZ1657" i="144" s="1"/>
  <c r="K1667" i="119" s="1"/>
  <c r="AF1657" i="144"/>
  <c r="AY1657" i="144" s="1"/>
  <c r="BA1656" i="144"/>
  <c r="L1666" i="119" s="1"/>
  <c r="AN1656" i="144"/>
  <c r="AJ1656" i="144"/>
  <c r="AZ1656" i="144" s="1"/>
  <c r="K1666" i="119" s="1"/>
  <c r="AF1656" i="144"/>
  <c r="AN1655" i="144"/>
  <c r="BA1655" i="144" s="1"/>
  <c r="L1665" i="119" s="1"/>
  <c r="AJ1655" i="144"/>
  <c r="AZ1655" i="144" s="1"/>
  <c r="K1665" i="119" s="1"/>
  <c r="AF1655" i="144"/>
  <c r="AY1655" i="144" s="1"/>
  <c r="J1665" i="119" s="1"/>
  <c r="AN1654" i="144"/>
  <c r="BA1654" i="144" s="1"/>
  <c r="L1664" i="119" s="1"/>
  <c r="AJ1654" i="144"/>
  <c r="AZ1654" i="144" s="1"/>
  <c r="K1664" i="119" s="1"/>
  <c r="AF1654" i="144"/>
  <c r="AY1654" i="144" s="1"/>
  <c r="J1664" i="119" s="1"/>
  <c r="AN1653" i="144"/>
  <c r="BA1653" i="144" s="1"/>
  <c r="L1663" i="119" s="1"/>
  <c r="AJ1653" i="144"/>
  <c r="AZ1653" i="144" s="1"/>
  <c r="K1663" i="119" s="1"/>
  <c r="AF1653" i="144"/>
  <c r="AY1653" i="144" s="1"/>
  <c r="AN1652" i="144"/>
  <c r="BA1652" i="144" s="1"/>
  <c r="L1662" i="119" s="1"/>
  <c r="AJ1652" i="144"/>
  <c r="AZ1652" i="144" s="1"/>
  <c r="K1662" i="119" s="1"/>
  <c r="AF1652" i="144"/>
  <c r="AN1651" i="144"/>
  <c r="BA1651" i="144" s="1"/>
  <c r="L1661" i="119" s="1"/>
  <c r="AJ1651" i="144"/>
  <c r="AZ1651" i="144" s="1"/>
  <c r="K1661" i="119" s="1"/>
  <c r="AF1651" i="144"/>
  <c r="AN1650" i="144"/>
  <c r="BA1650" i="144" s="1"/>
  <c r="L1660" i="119" s="1"/>
  <c r="AJ1650" i="144"/>
  <c r="AZ1650" i="144" s="1"/>
  <c r="K1660" i="119" s="1"/>
  <c r="AF1650" i="144"/>
  <c r="AY1650" i="144" s="1"/>
  <c r="J1660" i="119" s="1"/>
  <c r="AN1649" i="144"/>
  <c r="BA1649" i="144" s="1"/>
  <c r="L1659" i="119" s="1"/>
  <c r="AJ1649" i="144"/>
  <c r="AZ1649" i="144" s="1"/>
  <c r="K1659" i="119" s="1"/>
  <c r="AF1649" i="144"/>
  <c r="AN1648" i="144"/>
  <c r="BA1648" i="144" s="1"/>
  <c r="L1658" i="119" s="1"/>
  <c r="AJ1648" i="144"/>
  <c r="AZ1648" i="144" s="1"/>
  <c r="K1658" i="119" s="1"/>
  <c r="AF1648" i="144"/>
  <c r="AN1647" i="144"/>
  <c r="BA1647" i="144" s="1"/>
  <c r="L1657" i="119" s="1"/>
  <c r="AJ1647" i="144"/>
  <c r="AZ1647" i="144" s="1"/>
  <c r="K1657" i="119" s="1"/>
  <c r="AF1647" i="144"/>
  <c r="AY1647" i="144" s="1"/>
  <c r="J1657" i="119" s="1"/>
  <c r="AN1646" i="144"/>
  <c r="BA1646" i="144" s="1"/>
  <c r="L1656" i="119" s="1"/>
  <c r="AJ1646" i="144"/>
  <c r="AZ1646" i="144" s="1"/>
  <c r="K1656" i="119" s="1"/>
  <c r="AF1646" i="144"/>
  <c r="AY1646" i="144" s="1"/>
  <c r="J1656" i="119" s="1"/>
  <c r="AN1645" i="144"/>
  <c r="BA1645" i="144" s="1"/>
  <c r="L1655" i="119" s="1"/>
  <c r="AJ1645" i="144"/>
  <c r="AZ1645" i="144" s="1"/>
  <c r="K1655" i="119" s="1"/>
  <c r="AF1645" i="144"/>
  <c r="AY1645" i="144" s="1"/>
  <c r="AN1644" i="144"/>
  <c r="BA1644" i="144" s="1"/>
  <c r="L1654" i="119" s="1"/>
  <c r="AJ1644" i="144"/>
  <c r="AZ1644" i="144" s="1"/>
  <c r="K1654" i="119" s="1"/>
  <c r="AF1644" i="144"/>
  <c r="AN1643" i="144"/>
  <c r="BA1643" i="144" s="1"/>
  <c r="L1653" i="119" s="1"/>
  <c r="AJ1643" i="144"/>
  <c r="AZ1643" i="144" s="1"/>
  <c r="K1653" i="119" s="1"/>
  <c r="AF1643" i="144"/>
  <c r="AY1643" i="144" s="1"/>
  <c r="J1653" i="119" s="1"/>
  <c r="AN1642" i="144"/>
  <c r="BA1642" i="144" s="1"/>
  <c r="L1652" i="119" s="1"/>
  <c r="AJ1642" i="144"/>
  <c r="AZ1642" i="144" s="1"/>
  <c r="K1652" i="119" s="1"/>
  <c r="AF1642" i="144"/>
  <c r="AY1642" i="144" s="1"/>
  <c r="J1652" i="119" s="1"/>
  <c r="AN1641" i="144"/>
  <c r="BA1641" i="144" s="1"/>
  <c r="L1651" i="119" s="1"/>
  <c r="AJ1641" i="144"/>
  <c r="AZ1641" i="144" s="1"/>
  <c r="K1651" i="119" s="1"/>
  <c r="AF1641" i="144"/>
  <c r="AY1641" i="144" s="1"/>
  <c r="AN1640" i="144"/>
  <c r="BA1640" i="144" s="1"/>
  <c r="L1650" i="119" s="1"/>
  <c r="AJ1640" i="144"/>
  <c r="AZ1640" i="144" s="1"/>
  <c r="K1650" i="119" s="1"/>
  <c r="AF1640" i="144"/>
  <c r="AN1639" i="144"/>
  <c r="BA1639" i="144" s="1"/>
  <c r="L1649" i="119" s="1"/>
  <c r="AJ1639" i="144"/>
  <c r="AZ1639" i="144" s="1"/>
  <c r="K1649" i="119" s="1"/>
  <c r="AF1639" i="144"/>
  <c r="AW1639" i="144" s="1"/>
  <c r="AN1638" i="144"/>
  <c r="BA1638" i="144" s="1"/>
  <c r="L1648" i="119" s="1"/>
  <c r="AJ1638" i="144"/>
  <c r="AZ1638" i="144" s="1"/>
  <c r="K1648" i="119" s="1"/>
  <c r="AF1638" i="144"/>
  <c r="AY1638" i="144" s="1"/>
  <c r="J1648" i="119" s="1"/>
  <c r="AN1637" i="144"/>
  <c r="BA1637" i="144" s="1"/>
  <c r="L1647" i="119" s="1"/>
  <c r="AJ1637" i="144"/>
  <c r="AZ1637" i="144" s="1"/>
  <c r="K1647" i="119" s="1"/>
  <c r="AF1637" i="144"/>
  <c r="AY1637" i="144" s="1"/>
  <c r="AN1636" i="144"/>
  <c r="BA1636" i="144" s="1"/>
  <c r="L1646" i="119" s="1"/>
  <c r="AJ1636" i="144"/>
  <c r="AZ1636" i="144" s="1"/>
  <c r="K1646" i="119" s="1"/>
  <c r="AF1636" i="144"/>
  <c r="AN1635" i="144"/>
  <c r="BA1635" i="144" s="1"/>
  <c r="L1645" i="119" s="1"/>
  <c r="AJ1635" i="144"/>
  <c r="AZ1635" i="144" s="1"/>
  <c r="K1645" i="119" s="1"/>
  <c r="AF1635" i="144"/>
  <c r="AY1635" i="144" s="1"/>
  <c r="J1645" i="119" s="1"/>
  <c r="AN1634" i="144"/>
  <c r="AJ1634" i="144"/>
  <c r="AZ1634" i="144" s="1"/>
  <c r="K1644" i="119" s="1"/>
  <c r="AF1634" i="144"/>
  <c r="AN1633" i="144"/>
  <c r="BA1633" i="144" s="1"/>
  <c r="L1643" i="119" s="1"/>
  <c r="AJ1633" i="144"/>
  <c r="AZ1633" i="144" s="1"/>
  <c r="K1643" i="119" s="1"/>
  <c r="AF1633" i="144"/>
  <c r="AY1633" i="144" s="1"/>
  <c r="AN1632" i="144"/>
  <c r="BA1632" i="144" s="1"/>
  <c r="L1642" i="119" s="1"/>
  <c r="AJ1632" i="144"/>
  <c r="AZ1632" i="144" s="1"/>
  <c r="AF1632" i="144"/>
  <c r="B1631" i="144"/>
  <c r="BL1628" i="144"/>
  <c r="BK1628" i="144"/>
  <c r="BJ1628" i="144"/>
  <c r="BH1628" i="144"/>
  <c r="BG1628" i="144"/>
  <c r="BE1628" i="144"/>
  <c r="BB1628" i="144"/>
  <c r="BA1628" i="144"/>
  <c r="AZ1628" i="144"/>
  <c r="AY1628" i="144"/>
  <c r="AE1627" i="144"/>
  <c r="C1638" i="119" s="1"/>
  <c r="BL1626" i="144"/>
  <c r="BK1626" i="144"/>
  <c r="BJ1626" i="144"/>
  <c r="BH1626" i="144"/>
  <c r="BG1626" i="144"/>
  <c r="BE1626" i="144"/>
  <c r="BB1626" i="144"/>
  <c r="BA1626" i="144"/>
  <c r="AZ1626" i="144"/>
  <c r="AY1626" i="144"/>
  <c r="AN1625" i="144"/>
  <c r="BA1625" i="144" s="1"/>
  <c r="L1636" i="119" s="1"/>
  <c r="AJ1625" i="144"/>
  <c r="AZ1625" i="144" s="1"/>
  <c r="K1636" i="119" s="1"/>
  <c r="AF1625" i="144"/>
  <c r="AN1624" i="144"/>
  <c r="BA1624" i="144" s="1"/>
  <c r="L1635" i="119" s="1"/>
  <c r="AJ1624" i="144"/>
  <c r="AZ1624" i="144" s="1"/>
  <c r="K1635" i="119" s="1"/>
  <c r="AF1624" i="144"/>
  <c r="AY1624" i="144" s="1"/>
  <c r="AN1623" i="144"/>
  <c r="BA1623" i="144" s="1"/>
  <c r="L1634" i="119" s="1"/>
  <c r="AJ1623" i="144"/>
  <c r="AZ1623" i="144" s="1"/>
  <c r="K1634" i="119" s="1"/>
  <c r="AF1623" i="144"/>
  <c r="AY1623" i="144" s="1"/>
  <c r="J1634" i="119" s="1"/>
  <c r="AN1622" i="144"/>
  <c r="BA1622" i="144" s="1"/>
  <c r="L1633" i="119" s="1"/>
  <c r="AJ1622" i="144"/>
  <c r="AZ1622" i="144" s="1"/>
  <c r="K1633" i="119" s="1"/>
  <c r="AF1622" i="144"/>
  <c r="AN1621" i="144"/>
  <c r="BA1621" i="144" s="1"/>
  <c r="L1632" i="119" s="1"/>
  <c r="AJ1621" i="144"/>
  <c r="AZ1621" i="144" s="1"/>
  <c r="K1632" i="119" s="1"/>
  <c r="AF1621" i="144"/>
  <c r="AN1620" i="144"/>
  <c r="BA1620" i="144" s="1"/>
  <c r="L1631" i="119" s="1"/>
  <c r="AJ1620" i="144"/>
  <c r="AZ1620" i="144" s="1"/>
  <c r="K1631" i="119" s="1"/>
  <c r="AF1620" i="144"/>
  <c r="AY1620" i="144" s="1"/>
  <c r="AN1619" i="144"/>
  <c r="BA1619" i="144" s="1"/>
  <c r="L1630" i="119" s="1"/>
  <c r="AJ1619" i="144"/>
  <c r="AZ1619" i="144" s="1"/>
  <c r="K1630" i="119" s="1"/>
  <c r="AF1619" i="144"/>
  <c r="AY1619" i="144" s="1"/>
  <c r="J1630" i="119" s="1"/>
  <c r="AN1618" i="144"/>
  <c r="BA1618" i="144" s="1"/>
  <c r="L1629" i="119" s="1"/>
  <c r="AJ1618" i="144"/>
  <c r="AZ1618" i="144" s="1"/>
  <c r="K1629" i="119" s="1"/>
  <c r="AF1618" i="144"/>
  <c r="AN1617" i="144"/>
  <c r="BA1617" i="144" s="1"/>
  <c r="L1628" i="119" s="1"/>
  <c r="AJ1617" i="144"/>
  <c r="AZ1617" i="144" s="1"/>
  <c r="K1628" i="119" s="1"/>
  <c r="AF1617" i="144"/>
  <c r="AN1616" i="144"/>
  <c r="BA1616" i="144" s="1"/>
  <c r="L1627" i="119" s="1"/>
  <c r="AJ1616" i="144"/>
  <c r="AZ1616" i="144" s="1"/>
  <c r="K1627" i="119" s="1"/>
  <c r="AF1616" i="144"/>
  <c r="AY1616" i="144" s="1"/>
  <c r="AN1615" i="144"/>
  <c r="BA1615" i="144" s="1"/>
  <c r="L1626" i="119" s="1"/>
  <c r="AJ1615" i="144"/>
  <c r="AZ1615" i="144" s="1"/>
  <c r="K1626" i="119" s="1"/>
  <c r="AF1615" i="144"/>
  <c r="AY1615" i="144" s="1"/>
  <c r="J1626" i="119" s="1"/>
  <c r="AN1614" i="144"/>
  <c r="BA1614" i="144" s="1"/>
  <c r="L1625" i="119" s="1"/>
  <c r="AJ1614" i="144"/>
  <c r="AZ1614" i="144" s="1"/>
  <c r="K1625" i="119" s="1"/>
  <c r="AF1614" i="144"/>
  <c r="AY1614" i="144" s="1"/>
  <c r="AS1613" i="144"/>
  <c r="AN1613" i="144"/>
  <c r="BA1613" i="144" s="1"/>
  <c r="L1624" i="119" s="1"/>
  <c r="AJ1613" i="144"/>
  <c r="AZ1613" i="144" s="1"/>
  <c r="K1624" i="119" s="1"/>
  <c r="AF1613" i="144"/>
  <c r="AN1612" i="144"/>
  <c r="BA1612" i="144" s="1"/>
  <c r="L1623" i="119" s="1"/>
  <c r="AJ1612" i="144"/>
  <c r="AZ1612" i="144" s="1"/>
  <c r="K1623" i="119" s="1"/>
  <c r="AF1612" i="144"/>
  <c r="AY1612" i="144" s="1"/>
  <c r="AN1611" i="144"/>
  <c r="BA1611" i="144" s="1"/>
  <c r="L1622" i="119" s="1"/>
  <c r="AJ1611" i="144"/>
  <c r="AZ1611" i="144" s="1"/>
  <c r="K1622" i="119" s="1"/>
  <c r="AF1611" i="144"/>
  <c r="AY1611" i="144" s="1"/>
  <c r="J1622" i="119" s="1"/>
  <c r="AN1610" i="144"/>
  <c r="BA1610" i="144" s="1"/>
  <c r="L1621" i="119" s="1"/>
  <c r="AJ1610" i="144"/>
  <c r="AZ1610" i="144" s="1"/>
  <c r="K1621" i="119" s="1"/>
  <c r="AF1610" i="144"/>
  <c r="AN1609" i="144"/>
  <c r="BA1609" i="144" s="1"/>
  <c r="L1620" i="119" s="1"/>
  <c r="AJ1609" i="144"/>
  <c r="AZ1609" i="144" s="1"/>
  <c r="K1620" i="119" s="1"/>
  <c r="AF1609" i="144"/>
  <c r="AS1609" i="144" s="1"/>
  <c r="AN1608" i="144"/>
  <c r="BA1608" i="144" s="1"/>
  <c r="L1619" i="119" s="1"/>
  <c r="AJ1608" i="144"/>
  <c r="AZ1608" i="144" s="1"/>
  <c r="K1619" i="119" s="1"/>
  <c r="AF1608" i="144"/>
  <c r="AY1608" i="144" s="1"/>
  <c r="AN1607" i="144"/>
  <c r="BA1607" i="144" s="1"/>
  <c r="L1618" i="119" s="1"/>
  <c r="AJ1607" i="144"/>
  <c r="AZ1607" i="144" s="1"/>
  <c r="K1618" i="119" s="1"/>
  <c r="AF1607" i="144"/>
  <c r="AY1607" i="144" s="1"/>
  <c r="J1618" i="119" s="1"/>
  <c r="AN1606" i="144"/>
  <c r="BA1606" i="144" s="1"/>
  <c r="L1617" i="119" s="1"/>
  <c r="AJ1606" i="144"/>
  <c r="AZ1606" i="144" s="1"/>
  <c r="K1617" i="119" s="1"/>
  <c r="AF1606" i="144"/>
  <c r="AY1606" i="144" s="1"/>
  <c r="AN1605" i="144"/>
  <c r="BA1605" i="144" s="1"/>
  <c r="L1616" i="119" s="1"/>
  <c r="AJ1605" i="144"/>
  <c r="AZ1605" i="144" s="1"/>
  <c r="K1616" i="119" s="1"/>
  <c r="AF1605" i="144"/>
  <c r="AN1604" i="144"/>
  <c r="BA1604" i="144" s="1"/>
  <c r="L1615" i="119" s="1"/>
  <c r="AJ1604" i="144"/>
  <c r="AZ1604" i="144" s="1"/>
  <c r="K1615" i="119" s="1"/>
  <c r="AF1604" i="144"/>
  <c r="AY1604" i="144" s="1"/>
  <c r="AN1603" i="144"/>
  <c r="BA1603" i="144" s="1"/>
  <c r="L1614" i="119" s="1"/>
  <c r="AJ1603" i="144"/>
  <c r="AZ1603" i="144" s="1"/>
  <c r="K1614" i="119" s="1"/>
  <c r="AF1603" i="144"/>
  <c r="AY1603" i="144" s="1"/>
  <c r="J1614" i="119" s="1"/>
  <c r="AN1602" i="144"/>
  <c r="BA1602" i="144" s="1"/>
  <c r="L1613" i="119" s="1"/>
  <c r="AJ1602" i="144"/>
  <c r="AZ1602" i="144" s="1"/>
  <c r="K1613" i="119" s="1"/>
  <c r="AF1602" i="144"/>
  <c r="AN1601" i="144"/>
  <c r="BA1601" i="144" s="1"/>
  <c r="L1612" i="119" s="1"/>
  <c r="AJ1601" i="144"/>
  <c r="AZ1601" i="144" s="1"/>
  <c r="K1612" i="119" s="1"/>
  <c r="AF1601" i="144"/>
  <c r="AN1600" i="144"/>
  <c r="BA1600" i="144" s="1"/>
  <c r="L1611" i="119" s="1"/>
  <c r="AJ1600" i="144"/>
  <c r="AZ1600" i="144" s="1"/>
  <c r="K1611" i="119" s="1"/>
  <c r="AF1600" i="144"/>
  <c r="AY1600" i="144" s="1"/>
  <c r="AN1599" i="144"/>
  <c r="BA1599" i="144" s="1"/>
  <c r="L1610" i="119" s="1"/>
  <c r="AJ1599" i="144"/>
  <c r="AZ1599" i="144" s="1"/>
  <c r="K1610" i="119" s="1"/>
  <c r="AF1599" i="144"/>
  <c r="AY1599" i="144" s="1"/>
  <c r="J1610" i="119" s="1"/>
  <c r="AN1598" i="144"/>
  <c r="BA1598" i="144" s="1"/>
  <c r="L1609" i="119" s="1"/>
  <c r="AJ1598" i="144"/>
  <c r="AZ1598" i="144" s="1"/>
  <c r="K1609" i="119" s="1"/>
  <c r="AF1598" i="144"/>
  <c r="AY1598" i="144" s="1"/>
  <c r="AN1597" i="144"/>
  <c r="BA1597" i="144" s="1"/>
  <c r="L1608" i="119" s="1"/>
  <c r="AJ1597" i="144"/>
  <c r="AZ1597" i="144" s="1"/>
  <c r="K1608" i="119" s="1"/>
  <c r="AF1597" i="144"/>
  <c r="AN1596" i="144"/>
  <c r="BA1596" i="144" s="1"/>
  <c r="L1607" i="119" s="1"/>
  <c r="AJ1596" i="144"/>
  <c r="AZ1596" i="144" s="1"/>
  <c r="K1607" i="119" s="1"/>
  <c r="AF1596" i="144"/>
  <c r="AY1596" i="144" s="1"/>
  <c r="AN1595" i="144"/>
  <c r="BA1595" i="144" s="1"/>
  <c r="L1606" i="119" s="1"/>
  <c r="AJ1595" i="144"/>
  <c r="AZ1595" i="144" s="1"/>
  <c r="K1606" i="119" s="1"/>
  <c r="AF1595" i="144"/>
  <c r="AY1595" i="144" s="1"/>
  <c r="J1606" i="119" s="1"/>
  <c r="AN1594" i="144"/>
  <c r="BA1594" i="144" s="1"/>
  <c r="L1605" i="119" s="1"/>
  <c r="AJ1594" i="144"/>
  <c r="AZ1594" i="144" s="1"/>
  <c r="K1605" i="119" s="1"/>
  <c r="AF1594" i="144"/>
  <c r="AY1594" i="144" s="1"/>
  <c r="AN1593" i="144"/>
  <c r="BA1593" i="144" s="1"/>
  <c r="L1604" i="119" s="1"/>
  <c r="AJ1593" i="144"/>
  <c r="AZ1593" i="144" s="1"/>
  <c r="K1604" i="119" s="1"/>
  <c r="AF1593" i="144"/>
  <c r="AS1593" i="144" s="1"/>
  <c r="AN1592" i="144"/>
  <c r="BA1592" i="144" s="1"/>
  <c r="L1603" i="119" s="1"/>
  <c r="AJ1592" i="144"/>
  <c r="AZ1592" i="144" s="1"/>
  <c r="K1603" i="119" s="1"/>
  <c r="AF1592" i="144"/>
  <c r="AY1592" i="144" s="1"/>
  <c r="AN1591" i="144"/>
  <c r="BA1591" i="144" s="1"/>
  <c r="L1602" i="119" s="1"/>
  <c r="AJ1591" i="144"/>
  <c r="AZ1591" i="144" s="1"/>
  <c r="K1602" i="119" s="1"/>
  <c r="AF1591" i="144"/>
  <c r="AY1591" i="144" s="1"/>
  <c r="J1602" i="119" s="1"/>
  <c r="AN1590" i="144"/>
  <c r="BA1590" i="144" s="1"/>
  <c r="L1601" i="119" s="1"/>
  <c r="AJ1590" i="144"/>
  <c r="AZ1590" i="144" s="1"/>
  <c r="K1601" i="119" s="1"/>
  <c r="AF1590" i="144"/>
  <c r="AY1590" i="144" s="1"/>
  <c r="AN1589" i="144"/>
  <c r="BA1589" i="144" s="1"/>
  <c r="L1600" i="119" s="1"/>
  <c r="AJ1589" i="144"/>
  <c r="AZ1589" i="144" s="1"/>
  <c r="K1600" i="119" s="1"/>
  <c r="AF1589" i="144"/>
  <c r="AS1589" i="144" s="1"/>
  <c r="AN1588" i="144"/>
  <c r="BA1588" i="144" s="1"/>
  <c r="L1599" i="119" s="1"/>
  <c r="AJ1588" i="144"/>
  <c r="AZ1588" i="144" s="1"/>
  <c r="K1599" i="119" s="1"/>
  <c r="AF1588" i="144"/>
  <c r="AY1588" i="144" s="1"/>
  <c r="AN1587" i="144"/>
  <c r="BA1587" i="144" s="1"/>
  <c r="L1598" i="119" s="1"/>
  <c r="AJ1587" i="144"/>
  <c r="AZ1587" i="144" s="1"/>
  <c r="K1598" i="119" s="1"/>
  <c r="AF1587" i="144"/>
  <c r="AY1587" i="144" s="1"/>
  <c r="J1598" i="119" s="1"/>
  <c r="AN1586" i="144"/>
  <c r="BA1586" i="144" s="1"/>
  <c r="AJ1586" i="144"/>
  <c r="AJ1627" i="144" s="1"/>
  <c r="AF1586" i="144"/>
  <c r="AF1627" i="144" s="1"/>
  <c r="B1585" i="144"/>
  <c r="BL1583" i="144"/>
  <c r="BK1583" i="144"/>
  <c r="BJ1583" i="144"/>
  <c r="BH1583" i="144"/>
  <c r="BG1583" i="144"/>
  <c r="BE1583" i="144"/>
  <c r="BB1583" i="144"/>
  <c r="BA1583" i="144"/>
  <c r="AZ1583" i="144"/>
  <c r="AY1583" i="144"/>
  <c r="AE1582" i="144"/>
  <c r="C1593" i="119" s="1"/>
  <c r="BL1581" i="144"/>
  <c r="BK1581" i="144"/>
  <c r="BJ1581" i="144"/>
  <c r="BH1581" i="144"/>
  <c r="BG1581" i="144"/>
  <c r="BE1581" i="144"/>
  <c r="BB1581" i="144"/>
  <c r="BA1581" i="144"/>
  <c r="AZ1581" i="144"/>
  <c r="AY1581" i="144"/>
  <c r="AN1580" i="144"/>
  <c r="BA1580" i="144" s="1"/>
  <c r="L1591" i="119" s="1"/>
  <c r="AJ1580" i="144"/>
  <c r="AZ1580" i="144" s="1"/>
  <c r="K1591" i="119" s="1"/>
  <c r="AF1580" i="144"/>
  <c r="AN1579" i="144"/>
  <c r="BA1579" i="144" s="1"/>
  <c r="L1590" i="119" s="1"/>
  <c r="AJ1579" i="144"/>
  <c r="AZ1579" i="144" s="1"/>
  <c r="K1590" i="119" s="1"/>
  <c r="AF1579" i="144"/>
  <c r="AY1579" i="144" s="1"/>
  <c r="AN1578" i="144"/>
  <c r="BA1578" i="144" s="1"/>
  <c r="L1589" i="119" s="1"/>
  <c r="AJ1578" i="144"/>
  <c r="AZ1578" i="144" s="1"/>
  <c r="K1589" i="119" s="1"/>
  <c r="AF1578" i="144"/>
  <c r="AY1578" i="144" s="1"/>
  <c r="AN1577" i="144"/>
  <c r="BA1577" i="144" s="1"/>
  <c r="L1588" i="119" s="1"/>
  <c r="AJ1577" i="144"/>
  <c r="AZ1577" i="144" s="1"/>
  <c r="K1588" i="119" s="1"/>
  <c r="AF1577" i="144"/>
  <c r="AN1576" i="144"/>
  <c r="BA1576" i="144" s="1"/>
  <c r="L1587" i="119" s="1"/>
  <c r="AJ1576" i="144"/>
  <c r="AZ1576" i="144" s="1"/>
  <c r="K1587" i="119" s="1"/>
  <c r="AF1576" i="144"/>
  <c r="AY1576" i="144" s="1"/>
  <c r="J1587" i="119" s="1"/>
  <c r="AN1575" i="144"/>
  <c r="BA1575" i="144" s="1"/>
  <c r="L1586" i="119" s="1"/>
  <c r="AJ1575" i="144"/>
  <c r="AZ1575" i="144" s="1"/>
  <c r="K1586" i="119" s="1"/>
  <c r="AF1575" i="144"/>
  <c r="AY1575" i="144" s="1"/>
  <c r="AN1574" i="144"/>
  <c r="BA1574" i="144" s="1"/>
  <c r="L1585" i="119" s="1"/>
  <c r="AJ1574" i="144"/>
  <c r="AZ1574" i="144" s="1"/>
  <c r="K1585" i="119" s="1"/>
  <c r="AF1574" i="144"/>
  <c r="AY1574" i="144" s="1"/>
  <c r="AN1573" i="144"/>
  <c r="BA1573" i="144" s="1"/>
  <c r="L1584" i="119" s="1"/>
  <c r="AJ1573" i="144"/>
  <c r="AZ1573" i="144" s="1"/>
  <c r="K1584" i="119" s="1"/>
  <c r="AF1573" i="144"/>
  <c r="AN1572" i="144"/>
  <c r="BA1572" i="144" s="1"/>
  <c r="L1583" i="119" s="1"/>
  <c r="AJ1572" i="144"/>
  <c r="AZ1572" i="144" s="1"/>
  <c r="K1583" i="119" s="1"/>
  <c r="AF1572" i="144"/>
  <c r="AY1572" i="144" s="1"/>
  <c r="J1583" i="119" s="1"/>
  <c r="AN1571" i="144"/>
  <c r="BA1571" i="144" s="1"/>
  <c r="L1582" i="119" s="1"/>
  <c r="AJ1571" i="144"/>
  <c r="AZ1571" i="144" s="1"/>
  <c r="K1582" i="119" s="1"/>
  <c r="AF1571" i="144"/>
  <c r="AY1571" i="144" s="1"/>
  <c r="AN1570" i="144"/>
  <c r="BA1570" i="144" s="1"/>
  <c r="L1581" i="119" s="1"/>
  <c r="AJ1570" i="144"/>
  <c r="AZ1570" i="144" s="1"/>
  <c r="K1581" i="119" s="1"/>
  <c r="AF1570" i="144"/>
  <c r="AY1570" i="144" s="1"/>
  <c r="AN1569" i="144"/>
  <c r="BA1569" i="144" s="1"/>
  <c r="L1580" i="119" s="1"/>
  <c r="AJ1569" i="144"/>
  <c r="AZ1569" i="144" s="1"/>
  <c r="K1580" i="119" s="1"/>
  <c r="AF1569" i="144"/>
  <c r="AN1568" i="144"/>
  <c r="BA1568" i="144" s="1"/>
  <c r="L1579" i="119" s="1"/>
  <c r="AJ1568" i="144"/>
  <c r="AZ1568" i="144" s="1"/>
  <c r="K1579" i="119" s="1"/>
  <c r="AF1568" i="144"/>
  <c r="AY1568" i="144" s="1"/>
  <c r="J1579" i="119" s="1"/>
  <c r="AN1567" i="144"/>
  <c r="BA1567" i="144" s="1"/>
  <c r="L1578" i="119" s="1"/>
  <c r="AJ1567" i="144"/>
  <c r="AZ1567" i="144" s="1"/>
  <c r="K1578" i="119" s="1"/>
  <c r="AF1567" i="144"/>
  <c r="AY1567" i="144" s="1"/>
  <c r="AN1566" i="144"/>
  <c r="BA1566" i="144" s="1"/>
  <c r="L1577" i="119" s="1"/>
  <c r="AJ1566" i="144"/>
  <c r="AZ1566" i="144" s="1"/>
  <c r="K1577" i="119" s="1"/>
  <c r="AF1566" i="144"/>
  <c r="AY1566" i="144" s="1"/>
  <c r="AN1565" i="144"/>
  <c r="BA1565" i="144" s="1"/>
  <c r="L1576" i="119" s="1"/>
  <c r="AJ1565" i="144"/>
  <c r="AZ1565" i="144" s="1"/>
  <c r="K1576" i="119" s="1"/>
  <c r="AF1565" i="144"/>
  <c r="AN1564" i="144"/>
  <c r="BA1564" i="144" s="1"/>
  <c r="L1575" i="119" s="1"/>
  <c r="AJ1564" i="144"/>
  <c r="AF1564" i="144"/>
  <c r="AY1564" i="144" s="1"/>
  <c r="J1575" i="119" s="1"/>
  <c r="AN1563" i="144"/>
  <c r="BA1563" i="144" s="1"/>
  <c r="L1574" i="119" s="1"/>
  <c r="AJ1563" i="144"/>
  <c r="AZ1563" i="144" s="1"/>
  <c r="K1574" i="119" s="1"/>
  <c r="AF1563" i="144"/>
  <c r="AY1563" i="144" s="1"/>
  <c r="AN1562" i="144"/>
  <c r="BA1562" i="144" s="1"/>
  <c r="L1573" i="119" s="1"/>
  <c r="AJ1562" i="144"/>
  <c r="AZ1562" i="144" s="1"/>
  <c r="K1573" i="119" s="1"/>
  <c r="AF1562" i="144"/>
  <c r="AN1561" i="144"/>
  <c r="BA1561" i="144" s="1"/>
  <c r="L1572" i="119" s="1"/>
  <c r="AJ1561" i="144"/>
  <c r="AZ1561" i="144" s="1"/>
  <c r="K1572" i="119" s="1"/>
  <c r="AF1561" i="144"/>
  <c r="AN1560" i="144"/>
  <c r="BA1560" i="144" s="1"/>
  <c r="L1571" i="119" s="1"/>
  <c r="AJ1560" i="144"/>
  <c r="AF1560" i="144"/>
  <c r="AY1560" i="144" s="1"/>
  <c r="J1571" i="119" s="1"/>
  <c r="AN1559" i="144"/>
  <c r="BA1559" i="144" s="1"/>
  <c r="L1570" i="119" s="1"/>
  <c r="AJ1559" i="144"/>
  <c r="AZ1559" i="144" s="1"/>
  <c r="K1570" i="119" s="1"/>
  <c r="AF1559" i="144"/>
  <c r="AY1559" i="144" s="1"/>
  <c r="AN1558" i="144"/>
  <c r="BA1558" i="144" s="1"/>
  <c r="L1569" i="119" s="1"/>
  <c r="AJ1558" i="144"/>
  <c r="AZ1558" i="144" s="1"/>
  <c r="K1569" i="119" s="1"/>
  <c r="AF1558" i="144"/>
  <c r="AN1557" i="144"/>
  <c r="BA1557" i="144" s="1"/>
  <c r="L1568" i="119" s="1"/>
  <c r="AJ1557" i="144"/>
  <c r="AZ1557" i="144" s="1"/>
  <c r="K1568" i="119" s="1"/>
  <c r="AF1557" i="144"/>
  <c r="AN1556" i="144"/>
  <c r="BA1556" i="144" s="1"/>
  <c r="L1567" i="119" s="1"/>
  <c r="AJ1556" i="144"/>
  <c r="AF1556" i="144"/>
  <c r="AN1555" i="144"/>
  <c r="BA1555" i="144" s="1"/>
  <c r="L1566" i="119" s="1"/>
  <c r="AJ1555" i="144"/>
  <c r="AZ1555" i="144" s="1"/>
  <c r="K1566" i="119" s="1"/>
  <c r="AF1555" i="144"/>
  <c r="AY1555" i="144" s="1"/>
  <c r="AN1554" i="144"/>
  <c r="BA1554" i="144" s="1"/>
  <c r="L1565" i="119" s="1"/>
  <c r="AJ1554" i="144"/>
  <c r="AZ1554" i="144" s="1"/>
  <c r="K1565" i="119" s="1"/>
  <c r="AF1554" i="144"/>
  <c r="AN1553" i="144"/>
  <c r="BA1553" i="144" s="1"/>
  <c r="L1564" i="119" s="1"/>
  <c r="AJ1553" i="144"/>
  <c r="AZ1553" i="144" s="1"/>
  <c r="K1564" i="119" s="1"/>
  <c r="AF1553" i="144"/>
  <c r="AN1552" i="144"/>
  <c r="BA1552" i="144" s="1"/>
  <c r="L1563" i="119" s="1"/>
  <c r="AJ1552" i="144"/>
  <c r="AF1552" i="144"/>
  <c r="AY1552" i="144" s="1"/>
  <c r="J1563" i="119" s="1"/>
  <c r="AN1551" i="144"/>
  <c r="BA1551" i="144" s="1"/>
  <c r="L1562" i="119" s="1"/>
  <c r="AJ1551" i="144"/>
  <c r="AZ1551" i="144" s="1"/>
  <c r="K1562" i="119" s="1"/>
  <c r="AF1551" i="144"/>
  <c r="AY1551" i="144" s="1"/>
  <c r="AN1550" i="144"/>
  <c r="BA1550" i="144" s="1"/>
  <c r="L1561" i="119" s="1"/>
  <c r="AJ1550" i="144"/>
  <c r="AZ1550" i="144" s="1"/>
  <c r="K1561" i="119" s="1"/>
  <c r="AF1550" i="144"/>
  <c r="AN1549" i="144"/>
  <c r="BA1549" i="144" s="1"/>
  <c r="L1560" i="119" s="1"/>
  <c r="AJ1549" i="144"/>
  <c r="AZ1549" i="144" s="1"/>
  <c r="K1560" i="119" s="1"/>
  <c r="AF1549" i="144"/>
  <c r="AN1548" i="144"/>
  <c r="BA1548" i="144" s="1"/>
  <c r="L1559" i="119" s="1"/>
  <c r="AJ1548" i="144"/>
  <c r="AF1548" i="144"/>
  <c r="AY1548" i="144" s="1"/>
  <c r="J1559" i="119" s="1"/>
  <c r="AN1547" i="144"/>
  <c r="BA1547" i="144" s="1"/>
  <c r="L1558" i="119" s="1"/>
  <c r="AJ1547" i="144"/>
  <c r="AZ1547" i="144" s="1"/>
  <c r="K1558" i="119" s="1"/>
  <c r="AF1547" i="144"/>
  <c r="AY1547" i="144" s="1"/>
  <c r="AN1546" i="144"/>
  <c r="BA1546" i="144" s="1"/>
  <c r="L1557" i="119" s="1"/>
  <c r="AJ1546" i="144"/>
  <c r="AZ1546" i="144" s="1"/>
  <c r="K1557" i="119" s="1"/>
  <c r="AF1546" i="144"/>
  <c r="AN1545" i="144"/>
  <c r="BA1545" i="144" s="1"/>
  <c r="L1556" i="119" s="1"/>
  <c r="AJ1545" i="144"/>
  <c r="AZ1545" i="144" s="1"/>
  <c r="K1556" i="119" s="1"/>
  <c r="AF1545" i="144"/>
  <c r="AN1544" i="144"/>
  <c r="BA1544" i="144" s="1"/>
  <c r="L1555" i="119" s="1"/>
  <c r="AJ1544" i="144"/>
  <c r="AF1544" i="144"/>
  <c r="AY1544" i="144" s="1"/>
  <c r="J1555" i="119" s="1"/>
  <c r="AN1543" i="144"/>
  <c r="BA1543" i="144" s="1"/>
  <c r="L1554" i="119" s="1"/>
  <c r="AJ1543" i="144"/>
  <c r="AZ1543" i="144" s="1"/>
  <c r="K1554" i="119" s="1"/>
  <c r="AF1543" i="144"/>
  <c r="AY1543" i="144" s="1"/>
  <c r="AN1542" i="144"/>
  <c r="BA1542" i="144" s="1"/>
  <c r="L1553" i="119" s="1"/>
  <c r="AJ1542" i="144"/>
  <c r="AZ1542" i="144" s="1"/>
  <c r="K1553" i="119" s="1"/>
  <c r="AF1542" i="144"/>
  <c r="AN1541" i="144"/>
  <c r="BA1541" i="144" s="1"/>
  <c r="AJ1541" i="144"/>
  <c r="AZ1541" i="144" s="1"/>
  <c r="K1552" i="119" s="1"/>
  <c r="AF1541" i="144"/>
  <c r="B1540" i="144"/>
  <c r="BL1538" i="144"/>
  <c r="BK1538" i="144"/>
  <c r="BJ1538" i="144"/>
  <c r="BH1538" i="144"/>
  <c r="BG1538" i="144"/>
  <c r="BE1538" i="144"/>
  <c r="BB1538" i="144"/>
  <c r="BA1538" i="144"/>
  <c r="AZ1538" i="144"/>
  <c r="AY1538" i="144"/>
  <c r="AE1537" i="144"/>
  <c r="C1548" i="119" s="1"/>
  <c r="BL1536" i="144"/>
  <c r="BK1536" i="144"/>
  <c r="BJ1536" i="144"/>
  <c r="BH1536" i="144"/>
  <c r="BG1536" i="144"/>
  <c r="BE1536" i="144"/>
  <c r="BB1536" i="144"/>
  <c r="BA1536" i="144"/>
  <c r="AZ1536" i="144"/>
  <c r="AY1536" i="144"/>
  <c r="AN1535" i="144"/>
  <c r="BA1535" i="144" s="1"/>
  <c r="L1546" i="119" s="1"/>
  <c r="AJ1535" i="144"/>
  <c r="AZ1535" i="144" s="1"/>
  <c r="K1546" i="119" s="1"/>
  <c r="AF1535" i="144"/>
  <c r="AY1535" i="144" s="1"/>
  <c r="AN1534" i="144"/>
  <c r="BA1534" i="144" s="1"/>
  <c r="L1545" i="119" s="1"/>
  <c r="AJ1534" i="144"/>
  <c r="AZ1534" i="144" s="1"/>
  <c r="K1545" i="119" s="1"/>
  <c r="AF1534" i="144"/>
  <c r="AY1534" i="144" s="1"/>
  <c r="AN1533" i="144"/>
  <c r="BA1533" i="144" s="1"/>
  <c r="L1544" i="119" s="1"/>
  <c r="AJ1533" i="144"/>
  <c r="AZ1533" i="144" s="1"/>
  <c r="K1544" i="119" s="1"/>
  <c r="AF1533" i="144"/>
  <c r="AN1532" i="144"/>
  <c r="BA1532" i="144" s="1"/>
  <c r="L1543" i="119" s="1"/>
  <c r="AJ1532" i="144"/>
  <c r="AZ1532" i="144" s="1"/>
  <c r="K1543" i="119" s="1"/>
  <c r="AF1532" i="144"/>
  <c r="AN1531" i="144"/>
  <c r="BA1531" i="144" s="1"/>
  <c r="L1542" i="119" s="1"/>
  <c r="AJ1531" i="144"/>
  <c r="AZ1531" i="144" s="1"/>
  <c r="K1542" i="119" s="1"/>
  <c r="AF1531" i="144"/>
  <c r="AY1531" i="144" s="1"/>
  <c r="AN1530" i="144"/>
  <c r="BA1530" i="144" s="1"/>
  <c r="L1541" i="119" s="1"/>
  <c r="AJ1530" i="144"/>
  <c r="AZ1530" i="144" s="1"/>
  <c r="K1541" i="119" s="1"/>
  <c r="AF1530" i="144"/>
  <c r="AY1530" i="144" s="1"/>
  <c r="AN1529" i="144"/>
  <c r="BA1529" i="144" s="1"/>
  <c r="L1540" i="119" s="1"/>
  <c r="AJ1529" i="144"/>
  <c r="AZ1529" i="144" s="1"/>
  <c r="K1540" i="119" s="1"/>
  <c r="AF1529" i="144"/>
  <c r="AN1528" i="144"/>
  <c r="BA1528" i="144" s="1"/>
  <c r="L1539" i="119" s="1"/>
  <c r="AJ1528" i="144"/>
  <c r="AZ1528" i="144" s="1"/>
  <c r="K1539" i="119" s="1"/>
  <c r="AF1528" i="144"/>
  <c r="AN1527" i="144"/>
  <c r="BA1527" i="144" s="1"/>
  <c r="L1538" i="119" s="1"/>
  <c r="AJ1527" i="144"/>
  <c r="AZ1527" i="144" s="1"/>
  <c r="K1538" i="119" s="1"/>
  <c r="AF1527" i="144"/>
  <c r="AY1527" i="144" s="1"/>
  <c r="AN1526" i="144"/>
  <c r="BA1526" i="144" s="1"/>
  <c r="L1537" i="119" s="1"/>
  <c r="AJ1526" i="144"/>
  <c r="AZ1526" i="144" s="1"/>
  <c r="K1537" i="119" s="1"/>
  <c r="AF1526" i="144"/>
  <c r="AY1526" i="144" s="1"/>
  <c r="AN1525" i="144"/>
  <c r="BA1525" i="144" s="1"/>
  <c r="L1536" i="119" s="1"/>
  <c r="AJ1525" i="144"/>
  <c r="AZ1525" i="144" s="1"/>
  <c r="K1536" i="119" s="1"/>
  <c r="AF1525" i="144"/>
  <c r="AN1524" i="144"/>
  <c r="BA1524" i="144" s="1"/>
  <c r="L1535" i="119" s="1"/>
  <c r="AJ1524" i="144"/>
  <c r="AZ1524" i="144" s="1"/>
  <c r="K1535" i="119" s="1"/>
  <c r="AF1524" i="144"/>
  <c r="AN1523" i="144"/>
  <c r="BA1523" i="144" s="1"/>
  <c r="L1534" i="119" s="1"/>
  <c r="AJ1523" i="144"/>
  <c r="AZ1523" i="144" s="1"/>
  <c r="K1534" i="119" s="1"/>
  <c r="AF1523" i="144"/>
  <c r="AY1523" i="144" s="1"/>
  <c r="AN1522" i="144"/>
  <c r="BA1522" i="144" s="1"/>
  <c r="L1533" i="119" s="1"/>
  <c r="AJ1522" i="144"/>
  <c r="AZ1522" i="144" s="1"/>
  <c r="K1533" i="119" s="1"/>
  <c r="AF1522" i="144"/>
  <c r="AY1522" i="144" s="1"/>
  <c r="AN1521" i="144"/>
  <c r="BA1521" i="144" s="1"/>
  <c r="L1532" i="119" s="1"/>
  <c r="AJ1521" i="144"/>
  <c r="AZ1521" i="144" s="1"/>
  <c r="K1532" i="119" s="1"/>
  <c r="AF1521" i="144"/>
  <c r="AN1520" i="144"/>
  <c r="BA1520" i="144" s="1"/>
  <c r="L1531" i="119" s="1"/>
  <c r="AJ1520" i="144"/>
  <c r="AZ1520" i="144" s="1"/>
  <c r="K1531" i="119" s="1"/>
  <c r="AF1520" i="144"/>
  <c r="AN1519" i="144"/>
  <c r="BA1519" i="144" s="1"/>
  <c r="L1530" i="119" s="1"/>
  <c r="AJ1519" i="144"/>
  <c r="AZ1519" i="144" s="1"/>
  <c r="K1530" i="119" s="1"/>
  <c r="AF1519" i="144"/>
  <c r="AY1519" i="144" s="1"/>
  <c r="AN1518" i="144"/>
  <c r="BA1518" i="144" s="1"/>
  <c r="L1529" i="119" s="1"/>
  <c r="AJ1518" i="144"/>
  <c r="AZ1518" i="144" s="1"/>
  <c r="K1529" i="119" s="1"/>
  <c r="AF1518" i="144"/>
  <c r="AY1518" i="144" s="1"/>
  <c r="AN1517" i="144"/>
  <c r="BA1517" i="144" s="1"/>
  <c r="L1528" i="119" s="1"/>
  <c r="AJ1517" i="144"/>
  <c r="AZ1517" i="144" s="1"/>
  <c r="K1528" i="119" s="1"/>
  <c r="AF1517" i="144"/>
  <c r="AN1516" i="144"/>
  <c r="BA1516" i="144" s="1"/>
  <c r="L1527" i="119" s="1"/>
  <c r="AJ1516" i="144"/>
  <c r="AZ1516" i="144" s="1"/>
  <c r="K1527" i="119" s="1"/>
  <c r="AF1516" i="144"/>
  <c r="AN1515" i="144"/>
  <c r="BA1515" i="144" s="1"/>
  <c r="L1526" i="119" s="1"/>
  <c r="AJ1515" i="144"/>
  <c r="AZ1515" i="144" s="1"/>
  <c r="K1526" i="119" s="1"/>
  <c r="AF1515" i="144"/>
  <c r="AY1515" i="144" s="1"/>
  <c r="AN1514" i="144"/>
  <c r="BA1514" i="144" s="1"/>
  <c r="L1525" i="119" s="1"/>
  <c r="AJ1514" i="144"/>
  <c r="AZ1514" i="144" s="1"/>
  <c r="K1525" i="119" s="1"/>
  <c r="AF1514" i="144"/>
  <c r="AY1514" i="144" s="1"/>
  <c r="AN1513" i="144"/>
  <c r="BA1513" i="144" s="1"/>
  <c r="L1524" i="119" s="1"/>
  <c r="AJ1513" i="144"/>
  <c r="AZ1513" i="144" s="1"/>
  <c r="K1524" i="119" s="1"/>
  <c r="AF1513" i="144"/>
  <c r="AN1512" i="144"/>
  <c r="BA1512" i="144" s="1"/>
  <c r="L1523" i="119" s="1"/>
  <c r="AJ1512" i="144"/>
  <c r="AF1512" i="144"/>
  <c r="AY1512" i="144" s="1"/>
  <c r="J1523" i="119" s="1"/>
  <c r="AN1511" i="144"/>
  <c r="BA1511" i="144" s="1"/>
  <c r="L1522" i="119" s="1"/>
  <c r="AJ1511" i="144"/>
  <c r="AZ1511" i="144" s="1"/>
  <c r="K1522" i="119" s="1"/>
  <c r="AF1511" i="144"/>
  <c r="AY1511" i="144" s="1"/>
  <c r="AN1510" i="144"/>
  <c r="BA1510" i="144" s="1"/>
  <c r="L1521" i="119" s="1"/>
  <c r="AJ1510" i="144"/>
  <c r="AZ1510" i="144" s="1"/>
  <c r="K1521" i="119" s="1"/>
  <c r="AF1510" i="144"/>
  <c r="AY1510" i="144" s="1"/>
  <c r="AN1509" i="144"/>
  <c r="BA1509" i="144" s="1"/>
  <c r="L1520" i="119" s="1"/>
  <c r="AJ1509" i="144"/>
  <c r="AZ1509" i="144" s="1"/>
  <c r="K1520" i="119" s="1"/>
  <c r="AF1509" i="144"/>
  <c r="AN1508" i="144"/>
  <c r="BA1508" i="144" s="1"/>
  <c r="L1519" i="119" s="1"/>
  <c r="AJ1508" i="144"/>
  <c r="AZ1508" i="144" s="1"/>
  <c r="K1519" i="119" s="1"/>
  <c r="AF1508" i="144"/>
  <c r="AY1508" i="144" s="1"/>
  <c r="J1519" i="119" s="1"/>
  <c r="AN1507" i="144"/>
  <c r="BA1507" i="144" s="1"/>
  <c r="L1518" i="119" s="1"/>
  <c r="AJ1507" i="144"/>
  <c r="AZ1507" i="144" s="1"/>
  <c r="K1518" i="119" s="1"/>
  <c r="AF1507" i="144"/>
  <c r="AY1507" i="144" s="1"/>
  <c r="AN1506" i="144"/>
  <c r="BA1506" i="144" s="1"/>
  <c r="L1517" i="119" s="1"/>
  <c r="AJ1506" i="144"/>
  <c r="AZ1506" i="144" s="1"/>
  <c r="K1517" i="119" s="1"/>
  <c r="AF1506" i="144"/>
  <c r="AY1506" i="144" s="1"/>
  <c r="AN1505" i="144"/>
  <c r="BA1505" i="144" s="1"/>
  <c r="L1516" i="119" s="1"/>
  <c r="AJ1505" i="144"/>
  <c r="AZ1505" i="144" s="1"/>
  <c r="K1516" i="119" s="1"/>
  <c r="AF1505" i="144"/>
  <c r="AN1504" i="144"/>
  <c r="BA1504" i="144" s="1"/>
  <c r="L1515" i="119" s="1"/>
  <c r="AJ1504" i="144"/>
  <c r="AZ1504" i="144" s="1"/>
  <c r="K1515" i="119" s="1"/>
  <c r="AF1504" i="144"/>
  <c r="AY1504" i="144" s="1"/>
  <c r="J1515" i="119" s="1"/>
  <c r="AN1503" i="144"/>
  <c r="BA1503" i="144" s="1"/>
  <c r="L1514" i="119" s="1"/>
  <c r="AJ1503" i="144"/>
  <c r="AZ1503" i="144" s="1"/>
  <c r="K1514" i="119" s="1"/>
  <c r="AF1503" i="144"/>
  <c r="AY1503" i="144" s="1"/>
  <c r="AN1502" i="144"/>
  <c r="BA1502" i="144" s="1"/>
  <c r="L1513" i="119" s="1"/>
  <c r="AJ1502" i="144"/>
  <c r="AZ1502" i="144" s="1"/>
  <c r="K1513" i="119" s="1"/>
  <c r="AF1502" i="144"/>
  <c r="AY1502" i="144" s="1"/>
  <c r="AN1501" i="144"/>
  <c r="BA1501" i="144" s="1"/>
  <c r="L1512" i="119" s="1"/>
  <c r="AJ1501" i="144"/>
  <c r="AZ1501" i="144" s="1"/>
  <c r="K1512" i="119" s="1"/>
  <c r="AF1501" i="144"/>
  <c r="AN1500" i="144"/>
  <c r="BA1500" i="144" s="1"/>
  <c r="L1511" i="119" s="1"/>
  <c r="AJ1500" i="144"/>
  <c r="AZ1500" i="144" s="1"/>
  <c r="K1511" i="119" s="1"/>
  <c r="AF1500" i="144"/>
  <c r="AN1499" i="144"/>
  <c r="BA1499" i="144" s="1"/>
  <c r="L1510" i="119" s="1"/>
  <c r="AJ1499" i="144"/>
  <c r="AZ1499" i="144" s="1"/>
  <c r="K1510" i="119" s="1"/>
  <c r="AF1499" i="144"/>
  <c r="AY1499" i="144" s="1"/>
  <c r="AN1498" i="144"/>
  <c r="BA1498" i="144" s="1"/>
  <c r="L1509" i="119" s="1"/>
  <c r="AJ1498" i="144"/>
  <c r="AZ1498" i="144" s="1"/>
  <c r="K1509" i="119" s="1"/>
  <c r="AF1498" i="144"/>
  <c r="AY1498" i="144" s="1"/>
  <c r="AN1497" i="144"/>
  <c r="BA1497" i="144" s="1"/>
  <c r="L1508" i="119" s="1"/>
  <c r="AJ1497" i="144"/>
  <c r="AZ1497" i="144" s="1"/>
  <c r="K1508" i="119" s="1"/>
  <c r="AF1497" i="144"/>
  <c r="AN1496" i="144"/>
  <c r="BA1496" i="144" s="1"/>
  <c r="AJ1496" i="144"/>
  <c r="AF1496" i="144"/>
  <c r="B1495" i="144"/>
  <c r="BL1493" i="144"/>
  <c r="BK1493" i="144"/>
  <c r="BJ1493" i="144"/>
  <c r="BH1493" i="144"/>
  <c r="BG1493" i="144"/>
  <c r="BE1493" i="144"/>
  <c r="BB1493" i="144"/>
  <c r="BA1493" i="144"/>
  <c r="AZ1493" i="144"/>
  <c r="AY1493" i="144"/>
  <c r="AE1492" i="144"/>
  <c r="C1503" i="119" s="1"/>
  <c r="BL1491" i="144"/>
  <c r="BK1491" i="144"/>
  <c r="BJ1491" i="144"/>
  <c r="BH1491" i="144"/>
  <c r="BG1491" i="144"/>
  <c r="BE1491" i="144"/>
  <c r="BB1491" i="144"/>
  <c r="BA1491" i="144"/>
  <c r="AZ1491" i="144"/>
  <c r="AY1491" i="144"/>
  <c r="AN1490" i="144"/>
  <c r="BA1490" i="144" s="1"/>
  <c r="L1501" i="119" s="1"/>
  <c r="AJ1490" i="144"/>
  <c r="AZ1490" i="144" s="1"/>
  <c r="K1501" i="119" s="1"/>
  <c r="AF1490" i="144"/>
  <c r="AN1489" i="144"/>
  <c r="BA1489" i="144" s="1"/>
  <c r="L1500" i="119" s="1"/>
  <c r="AJ1489" i="144"/>
  <c r="AZ1489" i="144" s="1"/>
  <c r="K1500" i="119" s="1"/>
  <c r="AF1489" i="144"/>
  <c r="AY1489" i="144" s="1"/>
  <c r="J1500" i="119" s="1"/>
  <c r="AN1488" i="144"/>
  <c r="BA1488" i="144" s="1"/>
  <c r="L1499" i="119" s="1"/>
  <c r="AJ1488" i="144"/>
  <c r="AZ1488" i="144" s="1"/>
  <c r="K1499" i="119" s="1"/>
  <c r="AF1488" i="144"/>
  <c r="AY1488" i="144" s="1"/>
  <c r="J1499" i="119" s="1"/>
  <c r="AN1487" i="144"/>
  <c r="BA1487" i="144" s="1"/>
  <c r="L1498" i="119" s="1"/>
  <c r="AJ1487" i="144"/>
  <c r="AZ1487" i="144" s="1"/>
  <c r="K1498" i="119" s="1"/>
  <c r="AF1487" i="144"/>
  <c r="AY1487" i="144" s="1"/>
  <c r="AN1486" i="144"/>
  <c r="BA1486" i="144" s="1"/>
  <c r="L1497" i="119" s="1"/>
  <c r="AJ1486" i="144"/>
  <c r="AZ1486" i="144" s="1"/>
  <c r="K1497" i="119" s="1"/>
  <c r="AF1486" i="144"/>
  <c r="AN1485" i="144"/>
  <c r="BA1485" i="144" s="1"/>
  <c r="L1496" i="119" s="1"/>
  <c r="AJ1485" i="144"/>
  <c r="AZ1485" i="144" s="1"/>
  <c r="K1496" i="119" s="1"/>
  <c r="AF1485" i="144"/>
  <c r="AN1484" i="144"/>
  <c r="BA1484" i="144" s="1"/>
  <c r="L1495" i="119" s="1"/>
  <c r="AJ1484" i="144"/>
  <c r="AZ1484" i="144" s="1"/>
  <c r="K1495" i="119" s="1"/>
  <c r="AF1484" i="144"/>
  <c r="AY1484" i="144" s="1"/>
  <c r="J1495" i="119" s="1"/>
  <c r="AN1483" i="144"/>
  <c r="BA1483" i="144" s="1"/>
  <c r="L1494" i="119" s="1"/>
  <c r="AJ1483" i="144"/>
  <c r="AZ1483" i="144" s="1"/>
  <c r="K1494" i="119" s="1"/>
  <c r="AF1483" i="144"/>
  <c r="AY1483" i="144" s="1"/>
  <c r="AN1482" i="144"/>
  <c r="BA1482" i="144" s="1"/>
  <c r="L1493" i="119" s="1"/>
  <c r="AJ1482" i="144"/>
  <c r="AZ1482" i="144" s="1"/>
  <c r="K1493" i="119" s="1"/>
  <c r="AF1482" i="144"/>
  <c r="AN1481" i="144"/>
  <c r="BA1481" i="144" s="1"/>
  <c r="L1492" i="119" s="1"/>
  <c r="AJ1481" i="144"/>
  <c r="AZ1481" i="144" s="1"/>
  <c r="K1492" i="119" s="1"/>
  <c r="AF1481" i="144"/>
  <c r="AN1480" i="144"/>
  <c r="BA1480" i="144" s="1"/>
  <c r="L1491" i="119" s="1"/>
  <c r="AJ1480" i="144"/>
  <c r="AZ1480" i="144" s="1"/>
  <c r="K1491" i="119" s="1"/>
  <c r="AF1480" i="144"/>
  <c r="AN1479" i="144"/>
  <c r="BA1479" i="144" s="1"/>
  <c r="L1490" i="119" s="1"/>
  <c r="AJ1479" i="144"/>
  <c r="AZ1479" i="144" s="1"/>
  <c r="K1490" i="119" s="1"/>
  <c r="AF1479" i="144"/>
  <c r="AY1479" i="144" s="1"/>
  <c r="AN1478" i="144"/>
  <c r="BA1478" i="144" s="1"/>
  <c r="L1489" i="119" s="1"/>
  <c r="AJ1478" i="144"/>
  <c r="AZ1478" i="144" s="1"/>
  <c r="K1489" i="119" s="1"/>
  <c r="AF1478" i="144"/>
  <c r="AN1477" i="144"/>
  <c r="BA1477" i="144" s="1"/>
  <c r="L1488" i="119" s="1"/>
  <c r="AJ1477" i="144"/>
  <c r="AZ1477" i="144" s="1"/>
  <c r="K1488" i="119" s="1"/>
  <c r="AF1477" i="144"/>
  <c r="AY1477" i="144" s="1"/>
  <c r="J1488" i="119" s="1"/>
  <c r="AN1476" i="144"/>
  <c r="BA1476" i="144" s="1"/>
  <c r="L1487" i="119" s="1"/>
  <c r="AJ1476" i="144"/>
  <c r="AZ1476" i="144" s="1"/>
  <c r="K1487" i="119" s="1"/>
  <c r="AF1476" i="144"/>
  <c r="AN1475" i="144"/>
  <c r="BA1475" i="144" s="1"/>
  <c r="L1486" i="119" s="1"/>
  <c r="AJ1475" i="144"/>
  <c r="AZ1475" i="144" s="1"/>
  <c r="K1486" i="119" s="1"/>
  <c r="AF1475" i="144"/>
  <c r="AY1475" i="144" s="1"/>
  <c r="AN1474" i="144"/>
  <c r="BA1474" i="144" s="1"/>
  <c r="L1485" i="119" s="1"/>
  <c r="AJ1474" i="144"/>
  <c r="AZ1474" i="144" s="1"/>
  <c r="K1485" i="119" s="1"/>
  <c r="AF1474" i="144"/>
  <c r="AN1473" i="144"/>
  <c r="BA1473" i="144" s="1"/>
  <c r="L1484" i="119" s="1"/>
  <c r="AJ1473" i="144"/>
  <c r="AZ1473" i="144" s="1"/>
  <c r="K1484" i="119" s="1"/>
  <c r="AF1473" i="144"/>
  <c r="AY1473" i="144" s="1"/>
  <c r="J1484" i="119" s="1"/>
  <c r="AN1472" i="144"/>
  <c r="BA1472" i="144" s="1"/>
  <c r="L1483" i="119" s="1"/>
  <c r="AJ1472" i="144"/>
  <c r="AZ1472" i="144" s="1"/>
  <c r="K1483" i="119" s="1"/>
  <c r="AF1472" i="144"/>
  <c r="AY1472" i="144" s="1"/>
  <c r="J1483" i="119" s="1"/>
  <c r="AN1471" i="144"/>
  <c r="BA1471" i="144" s="1"/>
  <c r="L1482" i="119" s="1"/>
  <c r="AJ1471" i="144"/>
  <c r="AZ1471" i="144" s="1"/>
  <c r="K1482" i="119" s="1"/>
  <c r="AF1471" i="144"/>
  <c r="AY1471" i="144" s="1"/>
  <c r="AN1470" i="144"/>
  <c r="BA1470" i="144" s="1"/>
  <c r="L1481" i="119" s="1"/>
  <c r="AJ1470" i="144"/>
  <c r="AZ1470" i="144" s="1"/>
  <c r="K1481" i="119" s="1"/>
  <c r="AF1470" i="144"/>
  <c r="AN1469" i="144"/>
  <c r="BA1469" i="144" s="1"/>
  <c r="L1480" i="119" s="1"/>
  <c r="AJ1469" i="144"/>
  <c r="AZ1469" i="144" s="1"/>
  <c r="K1480" i="119" s="1"/>
  <c r="AF1469" i="144"/>
  <c r="AN1468" i="144"/>
  <c r="BA1468" i="144" s="1"/>
  <c r="L1479" i="119" s="1"/>
  <c r="AJ1468" i="144"/>
  <c r="AZ1468" i="144" s="1"/>
  <c r="K1479" i="119" s="1"/>
  <c r="AF1468" i="144"/>
  <c r="AY1468" i="144" s="1"/>
  <c r="J1479" i="119" s="1"/>
  <c r="AN1467" i="144"/>
  <c r="BA1467" i="144" s="1"/>
  <c r="L1478" i="119" s="1"/>
  <c r="AJ1467" i="144"/>
  <c r="AZ1467" i="144" s="1"/>
  <c r="K1478" i="119" s="1"/>
  <c r="AF1467" i="144"/>
  <c r="AY1467" i="144" s="1"/>
  <c r="AN1466" i="144"/>
  <c r="BA1466" i="144" s="1"/>
  <c r="L1477" i="119" s="1"/>
  <c r="AJ1466" i="144"/>
  <c r="AZ1466" i="144" s="1"/>
  <c r="K1477" i="119" s="1"/>
  <c r="AF1466" i="144"/>
  <c r="AN1465" i="144"/>
  <c r="BA1465" i="144" s="1"/>
  <c r="L1476" i="119" s="1"/>
  <c r="AJ1465" i="144"/>
  <c r="AZ1465" i="144" s="1"/>
  <c r="K1476" i="119" s="1"/>
  <c r="AF1465" i="144"/>
  <c r="AW1465" i="144" s="1"/>
  <c r="AN1464" i="144"/>
  <c r="BA1464" i="144" s="1"/>
  <c r="L1475" i="119" s="1"/>
  <c r="AJ1464" i="144"/>
  <c r="AZ1464" i="144" s="1"/>
  <c r="K1475" i="119" s="1"/>
  <c r="AF1464" i="144"/>
  <c r="AY1464" i="144" s="1"/>
  <c r="J1475" i="119" s="1"/>
  <c r="AN1463" i="144"/>
  <c r="BA1463" i="144" s="1"/>
  <c r="L1474" i="119" s="1"/>
  <c r="AJ1463" i="144"/>
  <c r="AZ1463" i="144" s="1"/>
  <c r="K1474" i="119" s="1"/>
  <c r="AF1463" i="144"/>
  <c r="AY1463" i="144" s="1"/>
  <c r="AN1462" i="144"/>
  <c r="BA1462" i="144" s="1"/>
  <c r="L1473" i="119" s="1"/>
  <c r="AJ1462" i="144"/>
  <c r="AZ1462" i="144" s="1"/>
  <c r="K1473" i="119" s="1"/>
  <c r="AF1462" i="144"/>
  <c r="AN1461" i="144"/>
  <c r="BA1461" i="144" s="1"/>
  <c r="L1472" i="119" s="1"/>
  <c r="AJ1461" i="144"/>
  <c r="AZ1461" i="144" s="1"/>
  <c r="K1472" i="119" s="1"/>
  <c r="AF1461" i="144"/>
  <c r="AY1461" i="144" s="1"/>
  <c r="J1472" i="119" s="1"/>
  <c r="AN1460" i="144"/>
  <c r="BA1460" i="144" s="1"/>
  <c r="L1471" i="119" s="1"/>
  <c r="AJ1460" i="144"/>
  <c r="AZ1460" i="144" s="1"/>
  <c r="K1471" i="119" s="1"/>
  <c r="AF1460" i="144"/>
  <c r="AN1459" i="144"/>
  <c r="BA1459" i="144" s="1"/>
  <c r="L1470" i="119" s="1"/>
  <c r="AJ1459" i="144"/>
  <c r="AZ1459" i="144" s="1"/>
  <c r="K1470" i="119" s="1"/>
  <c r="AF1459" i="144"/>
  <c r="AY1459" i="144" s="1"/>
  <c r="AN1458" i="144"/>
  <c r="BA1458" i="144" s="1"/>
  <c r="L1469" i="119" s="1"/>
  <c r="AJ1458" i="144"/>
  <c r="AZ1458" i="144" s="1"/>
  <c r="K1469" i="119" s="1"/>
  <c r="AF1458" i="144"/>
  <c r="AN1457" i="144"/>
  <c r="BA1457" i="144" s="1"/>
  <c r="L1468" i="119" s="1"/>
  <c r="AJ1457" i="144"/>
  <c r="AZ1457" i="144" s="1"/>
  <c r="K1468" i="119" s="1"/>
  <c r="AF1457" i="144"/>
  <c r="AY1457" i="144" s="1"/>
  <c r="J1468" i="119" s="1"/>
  <c r="AN1456" i="144"/>
  <c r="BA1456" i="144" s="1"/>
  <c r="L1467" i="119" s="1"/>
  <c r="AJ1456" i="144"/>
  <c r="AZ1456" i="144" s="1"/>
  <c r="K1467" i="119" s="1"/>
  <c r="AF1456" i="144"/>
  <c r="AY1456" i="144" s="1"/>
  <c r="J1467" i="119" s="1"/>
  <c r="AN1455" i="144"/>
  <c r="BA1455" i="144" s="1"/>
  <c r="L1466" i="119" s="1"/>
  <c r="AJ1455" i="144"/>
  <c r="AZ1455" i="144" s="1"/>
  <c r="K1466" i="119" s="1"/>
  <c r="AF1455" i="144"/>
  <c r="AY1455" i="144" s="1"/>
  <c r="AN1454" i="144"/>
  <c r="BA1454" i="144" s="1"/>
  <c r="L1465" i="119" s="1"/>
  <c r="AJ1454" i="144"/>
  <c r="AZ1454" i="144" s="1"/>
  <c r="K1465" i="119" s="1"/>
  <c r="AF1454" i="144"/>
  <c r="AN1453" i="144"/>
  <c r="BA1453" i="144" s="1"/>
  <c r="L1464" i="119" s="1"/>
  <c r="AJ1453" i="144"/>
  <c r="AZ1453" i="144" s="1"/>
  <c r="K1464" i="119" s="1"/>
  <c r="AF1453" i="144"/>
  <c r="AN1452" i="144"/>
  <c r="BA1452" i="144" s="1"/>
  <c r="L1463" i="119" s="1"/>
  <c r="AJ1452" i="144"/>
  <c r="AZ1452" i="144" s="1"/>
  <c r="K1463" i="119" s="1"/>
  <c r="AF1452" i="144"/>
  <c r="AY1452" i="144" s="1"/>
  <c r="J1463" i="119" s="1"/>
  <c r="AN1451" i="144"/>
  <c r="AJ1451" i="144"/>
  <c r="AF1451" i="144"/>
  <c r="AY1451" i="144" s="1"/>
  <c r="B1450" i="144"/>
  <c r="BL1448" i="144"/>
  <c r="BK1448" i="144"/>
  <c r="BJ1448" i="144"/>
  <c r="BH1448" i="144"/>
  <c r="BG1448" i="144"/>
  <c r="BE1448" i="144"/>
  <c r="BB1448" i="144"/>
  <c r="BA1448" i="144"/>
  <c r="AZ1448" i="144"/>
  <c r="AY1448" i="144"/>
  <c r="AE1447" i="144"/>
  <c r="C1458" i="119" s="1"/>
  <c r="BL1446" i="144"/>
  <c r="BK1446" i="144"/>
  <c r="BJ1446" i="144"/>
  <c r="BH1446" i="144"/>
  <c r="BG1446" i="144"/>
  <c r="BE1446" i="144"/>
  <c r="BB1446" i="144"/>
  <c r="BA1446" i="144"/>
  <c r="AZ1446" i="144"/>
  <c r="AY1446" i="144"/>
  <c r="AN1445" i="144"/>
  <c r="BA1445" i="144" s="1"/>
  <c r="L1456" i="119" s="1"/>
  <c r="AJ1445" i="144"/>
  <c r="AZ1445" i="144" s="1"/>
  <c r="K1456" i="119" s="1"/>
  <c r="AF1445" i="144"/>
  <c r="AY1445" i="144" s="1"/>
  <c r="AN1444" i="144"/>
  <c r="BA1444" i="144" s="1"/>
  <c r="L1455" i="119" s="1"/>
  <c r="AJ1444" i="144"/>
  <c r="AZ1444" i="144" s="1"/>
  <c r="K1455" i="119" s="1"/>
  <c r="AF1444" i="144"/>
  <c r="AW1444" i="144" s="1"/>
  <c r="AN1443" i="144"/>
  <c r="BA1443" i="144" s="1"/>
  <c r="L1454" i="119" s="1"/>
  <c r="AJ1443" i="144"/>
  <c r="AZ1443" i="144" s="1"/>
  <c r="K1454" i="119" s="1"/>
  <c r="AF1443" i="144"/>
  <c r="AY1443" i="144" s="1"/>
  <c r="AN1442" i="144"/>
  <c r="BA1442" i="144" s="1"/>
  <c r="L1453" i="119" s="1"/>
  <c r="AJ1442" i="144"/>
  <c r="AZ1442" i="144" s="1"/>
  <c r="K1453" i="119" s="1"/>
  <c r="AF1442" i="144"/>
  <c r="AY1442" i="144" s="1"/>
  <c r="AN1441" i="144"/>
  <c r="BA1441" i="144" s="1"/>
  <c r="L1452" i="119" s="1"/>
  <c r="AJ1441" i="144"/>
  <c r="AZ1441" i="144" s="1"/>
  <c r="K1452" i="119" s="1"/>
  <c r="AF1441" i="144"/>
  <c r="AY1441" i="144" s="1"/>
  <c r="AN1440" i="144"/>
  <c r="BA1440" i="144" s="1"/>
  <c r="L1451" i="119" s="1"/>
  <c r="AJ1440" i="144"/>
  <c r="AZ1440" i="144" s="1"/>
  <c r="K1451" i="119" s="1"/>
  <c r="AF1440" i="144"/>
  <c r="AN1439" i="144"/>
  <c r="BA1439" i="144" s="1"/>
  <c r="L1450" i="119" s="1"/>
  <c r="AJ1439" i="144"/>
  <c r="AZ1439" i="144" s="1"/>
  <c r="K1450" i="119" s="1"/>
  <c r="AF1439" i="144"/>
  <c r="AY1439" i="144" s="1"/>
  <c r="AN1438" i="144"/>
  <c r="BA1438" i="144" s="1"/>
  <c r="L1449" i="119" s="1"/>
  <c r="AJ1438" i="144"/>
  <c r="AZ1438" i="144" s="1"/>
  <c r="K1449" i="119" s="1"/>
  <c r="AF1438" i="144"/>
  <c r="AY1438" i="144" s="1"/>
  <c r="AN1437" i="144"/>
  <c r="BA1437" i="144" s="1"/>
  <c r="L1448" i="119" s="1"/>
  <c r="AJ1437" i="144"/>
  <c r="AZ1437" i="144" s="1"/>
  <c r="K1448" i="119" s="1"/>
  <c r="AF1437" i="144"/>
  <c r="AY1437" i="144" s="1"/>
  <c r="AN1436" i="144"/>
  <c r="BA1436" i="144" s="1"/>
  <c r="L1447" i="119" s="1"/>
  <c r="AJ1436" i="144"/>
  <c r="AZ1436" i="144" s="1"/>
  <c r="K1447" i="119" s="1"/>
  <c r="AF1436" i="144"/>
  <c r="AN1435" i="144"/>
  <c r="BA1435" i="144" s="1"/>
  <c r="L1446" i="119" s="1"/>
  <c r="AJ1435" i="144"/>
  <c r="AZ1435" i="144" s="1"/>
  <c r="K1446" i="119" s="1"/>
  <c r="AF1435" i="144"/>
  <c r="AY1435" i="144" s="1"/>
  <c r="AN1434" i="144"/>
  <c r="BA1434" i="144" s="1"/>
  <c r="L1445" i="119" s="1"/>
  <c r="AJ1434" i="144"/>
  <c r="AZ1434" i="144" s="1"/>
  <c r="K1445" i="119" s="1"/>
  <c r="AF1434" i="144"/>
  <c r="AY1434" i="144" s="1"/>
  <c r="AN1433" i="144"/>
  <c r="BA1433" i="144" s="1"/>
  <c r="L1444" i="119" s="1"/>
  <c r="AJ1433" i="144"/>
  <c r="AZ1433" i="144" s="1"/>
  <c r="K1444" i="119" s="1"/>
  <c r="AF1433" i="144"/>
  <c r="AY1433" i="144" s="1"/>
  <c r="AN1432" i="144"/>
  <c r="BA1432" i="144" s="1"/>
  <c r="L1443" i="119" s="1"/>
  <c r="AJ1432" i="144"/>
  <c r="AZ1432" i="144" s="1"/>
  <c r="K1443" i="119" s="1"/>
  <c r="AF1432" i="144"/>
  <c r="AN1431" i="144"/>
  <c r="BA1431" i="144" s="1"/>
  <c r="L1442" i="119" s="1"/>
  <c r="AJ1431" i="144"/>
  <c r="AZ1431" i="144" s="1"/>
  <c r="K1442" i="119" s="1"/>
  <c r="AF1431" i="144"/>
  <c r="AY1431" i="144" s="1"/>
  <c r="AN1430" i="144"/>
  <c r="BA1430" i="144" s="1"/>
  <c r="L1441" i="119" s="1"/>
  <c r="AJ1430" i="144"/>
  <c r="AZ1430" i="144" s="1"/>
  <c r="K1441" i="119" s="1"/>
  <c r="AF1430" i="144"/>
  <c r="AY1430" i="144" s="1"/>
  <c r="AN1429" i="144"/>
  <c r="BA1429" i="144" s="1"/>
  <c r="L1440" i="119" s="1"/>
  <c r="AJ1429" i="144"/>
  <c r="AZ1429" i="144" s="1"/>
  <c r="K1440" i="119" s="1"/>
  <c r="AF1429" i="144"/>
  <c r="AY1429" i="144" s="1"/>
  <c r="AN1428" i="144"/>
  <c r="BA1428" i="144" s="1"/>
  <c r="L1439" i="119" s="1"/>
  <c r="AJ1428" i="144"/>
  <c r="AZ1428" i="144" s="1"/>
  <c r="K1439" i="119" s="1"/>
  <c r="AF1428" i="144"/>
  <c r="AN1427" i="144"/>
  <c r="BA1427" i="144" s="1"/>
  <c r="L1438" i="119" s="1"/>
  <c r="AJ1427" i="144"/>
  <c r="AZ1427" i="144" s="1"/>
  <c r="K1438" i="119" s="1"/>
  <c r="AF1427" i="144"/>
  <c r="AY1427" i="144" s="1"/>
  <c r="AN1426" i="144"/>
  <c r="BA1426" i="144" s="1"/>
  <c r="L1437" i="119" s="1"/>
  <c r="AJ1426" i="144"/>
  <c r="AZ1426" i="144" s="1"/>
  <c r="K1437" i="119" s="1"/>
  <c r="AF1426" i="144"/>
  <c r="AY1426" i="144" s="1"/>
  <c r="AN1425" i="144"/>
  <c r="BA1425" i="144" s="1"/>
  <c r="L1436" i="119" s="1"/>
  <c r="AJ1425" i="144"/>
  <c r="AZ1425" i="144" s="1"/>
  <c r="K1436" i="119" s="1"/>
  <c r="AF1425" i="144"/>
  <c r="AY1425" i="144" s="1"/>
  <c r="AN1424" i="144"/>
  <c r="BA1424" i="144" s="1"/>
  <c r="L1435" i="119" s="1"/>
  <c r="AJ1424" i="144"/>
  <c r="AZ1424" i="144" s="1"/>
  <c r="K1435" i="119" s="1"/>
  <c r="AF1424" i="144"/>
  <c r="AW1424" i="144" s="1"/>
  <c r="AN1423" i="144"/>
  <c r="BA1423" i="144" s="1"/>
  <c r="L1434" i="119" s="1"/>
  <c r="AJ1423" i="144"/>
  <c r="AZ1423" i="144" s="1"/>
  <c r="K1434" i="119" s="1"/>
  <c r="AF1423" i="144"/>
  <c r="AY1423" i="144" s="1"/>
  <c r="AN1422" i="144"/>
  <c r="BA1422" i="144" s="1"/>
  <c r="L1433" i="119" s="1"/>
  <c r="AJ1422" i="144"/>
  <c r="AZ1422" i="144" s="1"/>
  <c r="K1433" i="119" s="1"/>
  <c r="AF1422" i="144"/>
  <c r="AY1422" i="144" s="1"/>
  <c r="AN1421" i="144"/>
  <c r="BA1421" i="144" s="1"/>
  <c r="L1432" i="119" s="1"/>
  <c r="AJ1421" i="144"/>
  <c r="AZ1421" i="144" s="1"/>
  <c r="K1432" i="119" s="1"/>
  <c r="AF1421" i="144"/>
  <c r="AY1421" i="144" s="1"/>
  <c r="AN1420" i="144"/>
  <c r="BA1420" i="144" s="1"/>
  <c r="L1431" i="119" s="1"/>
  <c r="AJ1420" i="144"/>
  <c r="AZ1420" i="144" s="1"/>
  <c r="K1431" i="119" s="1"/>
  <c r="AF1420" i="144"/>
  <c r="AW1420" i="144" s="1"/>
  <c r="AN1419" i="144"/>
  <c r="BA1419" i="144" s="1"/>
  <c r="L1430" i="119" s="1"/>
  <c r="AJ1419" i="144"/>
  <c r="AZ1419" i="144" s="1"/>
  <c r="K1430" i="119" s="1"/>
  <c r="AF1419" i="144"/>
  <c r="AY1419" i="144" s="1"/>
  <c r="AN1418" i="144"/>
  <c r="BA1418" i="144" s="1"/>
  <c r="L1429" i="119" s="1"/>
  <c r="AJ1418" i="144"/>
  <c r="AZ1418" i="144" s="1"/>
  <c r="K1429" i="119" s="1"/>
  <c r="AF1418" i="144"/>
  <c r="AY1418" i="144" s="1"/>
  <c r="AN1417" i="144"/>
  <c r="BA1417" i="144" s="1"/>
  <c r="L1428" i="119" s="1"/>
  <c r="AJ1417" i="144"/>
  <c r="AZ1417" i="144" s="1"/>
  <c r="K1428" i="119" s="1"/>
  <c r="AF1417" i="144"/>
  <c r="AY1417" i="144" s="1"/>
  <c r="AN1416" i="144"/>
  <c r="BA1416" i="144" s="1"/>
  <c r="L1427" i="119" s="1"/>
  <c r="AJ1416" i="144"/>
  <c r="AZ1416" i="144" s="1"/>
  <c r="K1427" i="119" s="1"/>
  <c r="AF1416" i="144"/>
  <c r="AN1415" i="144"/>
  <c r="BA1415" i="144" s="1"/>
  <c r="L1426" i="119" s="1"/>
  <c r="AJ1415" i="144"/>
  <c r="AZ1415" i="144" s="1"/>
  <c r="K1426" i="119" s="1"/>
  <c r="AF1415" i="144"/>
  <c r="AN1414" i="144"/>
  <c r="BA1414" i="144" s="1"/>
  <c r="L1425" i="119" s="1"/>
  <c r="AJ1414" i="144"/>
  <c r="AZ1414" i="144" s="1"/>
  <c r="K1425" i="119" s="1"/>
  <c r="AF1414" i="144"/>
  <c r="AY1414" i="144" s="1"/>
  <c r="AN1413" i="144"/>
  <c r="BA1413" i="144" s="1"/>
  <c r="L1424" i="119" s="1"/>
  <c r="AJ1413" i="144"/>
  <c r="AZ1413" i="144" s="1"/>
  <c r="K1424" i="119" s="1"/>
  <c r="AF1413" i="144"/>
  <c r="AY1413" i="144" s="1"/>
  <c r="AN1412" i="144"/>
  <c r="BA1412" i="144" s="1"/>
  <c r="L1423" i="119" s="1"/>
  <c r="AJ1412" i="144"/>
  <c r="AZ1412" i="144" s="1"/>
  <c r="K1423" i="119" s="1"/>
  <c r="AF1412" i="144"/>
  <c r="AN1411" i="144"/>
  <c r="BA1411" i="144" s="1"/>
  <c r="L1422" i="119" s="1"/>
  <c r="AJ1411" i="144"/>
  <c r="AZ1411" i="144" s="1"/>
  <c r="K1422" i="119" s="1"/>
  <c r="AF1411" i="144"/>
  <c r="AN1410" i="144"/>
  <c r="BA1410" i="144" s="1"/>
  <c r="L1421" i="119" s="1"/>
  <c r="AJ1410" i="144"/>
  <c r="AZ1410" i="144" s="1"/>
  <c r="K1421" i="119" s="1"/>
  <c r="AF1410" i="144"/>
  <c r="AY1410" i="144" s="1"/>
  <c r="AN1409" i="144"/>
  <c r="BA1409" i="144" s="1"/>
  <c r="L1420" i="119" s="1"/>
  <c r="AJ1409" i="144"/>
  <c r="AZ1409" i="144" s="1"/>
  <c r="K1420" i="119" s="1"/>
  <c r="AF1409" i="144"/>
  <c r="AY1409" i="144" s="1"/>
  <c r="AN1408" i="144"/>
  <c r="BA1408" i="144" s="1"/>
  <c r="L1419" i="119" s="1"/>
  <c r="AJ1408" i="144"/>
  <c r="AZ1408" i="144" s="1"/>
  <c r="K1419" i="119" s="1"/>
  <c r="AF1408" i="144"/>
  <c r="AN1407" i="144"/>
  <c r="BA1407" i="144" s="1"/>
  <c r="L1418" i="119" s="1"/>
  <c r="AJ1407" i="144"/>
  <c r="AZ1407" i="144" s="1"/>
  <c r="K1418" i="119" s="1"/>
  <c r="AF1407" i="144"/>
  <c r="AN1406" i="144"/>
  <c r="AJ1406" i="144"/>
  <c r="AZ1406" i="144" s="1"/>
  <c r="AF1406" i="144"/>
  <c r="B1405" i="144"/>
  <c r="BL1403" i="144"/>
  <c r="BK1403" i="144"/>
  <c r="BJ1403" i="144"/>
  <c r="BH1403" i="144"/>
  <c r="BG1403" i="144"/>
  <c r="BE1403" i="144"/>
  <c r="BB1403" i="144"/>
  <c r="BA1403" i="144"/>
  <c r="AZ1403" i="144"/>
  <c r="AY1403" i="144"/>
  <c r="AE1402" i="144"/>
  <c r="C1413" i="119" s="1"/>
  <c r="BL1401" i="144"/>
  <c r="BK1401" i="144"/>
  <c r="BJ1401" i="144"/>
  <c r="BH1401" i="144"/>
  <c r="BG1401" i="144"/>
  <c r="BE1401" i="144"/>
  <c r="BB1401" i="144"/>
  <c r="BA1401" i="144"/>
  <c r="AZ1401" i="144"/>
  <c r="AY1401" i="144"/>
  <c r="AN1400" i="144"/>
  <c r="BA1400" i="144" s="1"/>
  <c r="L1411" i="119" s="1"/>
  <c r="AJ1400" i="144"/>
  <c r="AZ1400" i="144" s="1"/>
  <c r="K1411" i="119" s="1"/>
  <c r="AF1400" i="144"/>
  <c r="AN1399" i="144"/>
  <c r="BA1399" i="144" s="1"/>
  <c r="L1410" i="119" s="1"/>
  <c r="AJ1399" i="144"/>
  <c r="AF1399" i="144"/>
  <c r="AY1399" i="144" s="1"/>
  <c r="J1410" i="119" s="1"/>
  <c r="AN1398" i="144"/>
  <c r="BA1398" i="144" s="1"/>
  <c r="L1409" i="119" s="1"/>
  <c r="AJ1398" i="144"/>
  <c r="AZ1398" i="144" s="1"/>
  <c r="K1409" i="119" s="1"/>
  <c r="AF1398" i="144"/>
  <c r="AY1398" i="144" s="1"/>
  <c r="AN1397" i="144"/>
  <c r="BA1397" i="144" s="1"/>
  <c r="L1408" i="119" s="1"/>
  <c r="AJ1397" i="144"/>
  <c r="AZ1397" i="144" s="1"/>
  <c r="K1408" i="119" s="1"/>
  <c r="AF1397" i="144"/>
  <c r="AY1397" i="144" s="1"/>
  <c r="AN1396" i="144"/>
  <c r="BA1396" i="144" s="1"/>
  <c r="L1407" i="119" s="1"/>
  <c r="AJ1396" i="144"/>
  <c r="AZ1396" i="144" s="1"/>
  <c r="K1407" i="119" s="1"/>
  <c r="AF1396" i="144"/>
  <c r="AN1395" i="144"/>
  <c r="BA1395" i="144" s="1"/>
  <c r="L1406" i="119" s="1"/>
  <c r="AJ1395" i="144"/>
  <c r="AZ1395" i="144" s="1"/>
  <c r="K1406" i="119" s="1"/>
  <c r="AF1395" i="144"/>
  <c r="AY1395" i="144" s="1"/>
  <c r="J1406" i="119" s="1"/>
  <c r="AN1394" i="144"/>
  <c r="BA1394" i="144" s="1"/>
  <c r="L1405" i="119" s="1"/>
  <c r="AJ1394" i="144"/>
  <c r="AZ1394" i="144" s="1"/>
  <c r="K1405" i="119" s="1"/>
  <c r="AF1394" i="144"/>
  <c r="AY1394" i="144" s="1"/>
  <c r="AN1393" i="144"/>
  <c r="BA1393" i="144" s="1"/>
  <c r="L1404" i="119" s="1"/>
  <c r="AJ1393" i="144"/>
  <c r="AZ1393" i="144" s="1"/>
  <c r="K1404" i="119" s="1"/>
  <c r="AF1393" i="144"/>
  <c r="AY1393" i="144" s="1"/>
  <c r="AN1392" i="144"/>
  <c r="BA1392" i="144" s="1"/>
  <c r="L1403" i="119" s="1"/>
  <c r="AJ1392" i="144"/>
  <c r="AZ1392" i="144" s="1"/>
  <c r="K1403" i="119" s="1"/>
  <c r="AF1392" i="144"/>
  <c r="AN1391" i="144"/>
  <c r="BA1391" i="144" s="1"/>
  <c r="L1402" i="119" s="1"/>
  <c r="AJ1391" i="144"/>
  <c r="AZ1391" i="144" s="1"/>
  <c r="K1402" i="119" s="1"/>
  <c r="AF1391" i="144"/>
  <c r="AY1391" i="144" s="1"/>
  <c r="J1402" i="119" s="1"/>
  <c r="AN1390" i="144"/>
  <c r="BA1390" i="144" s="1"/>
  <c r="L1401" i="119" s="1"/>
  <c r="AJ1390" i="144"/>
  <c r="AZ1390" i="144" s="1"/>
  <c r="K1401" i="119" s="1"/>
  <c r="AF1390" i="144"/>
  <c r="AY1390" i="144" s="1"/>
  <c r="AN1389" i="144"/>
  <c r="BA1389" i="144" s="1"/>
  <c r="L1400" i="119" s="1"/>
  <c r="AJ1389" i="144"/>
  <c r="AZ1389" i="144" s="1"/>
  <c r="K1400" i="119" s="1"/>
  <c r="AF1389" i="144"/>
  <c r="AY1389" i="144" s="1"/>
  <c r="AN1388" i="144"/>
  <c r="BA1388" i="144" s="1"/>
  <c r="L1399" i="119" s="1"/>
  <c r="AJ1388" i="144"/>
  <c r="AZ1388" i="144" s="1"/>
  <c r="K1399" i="119" s="1"/>
  <c r="AF1388" i="144"/>
  <c r="AN1387" i="144"/>
  <c r="BA1387" i="144" s="1"/>
  <c r="L1398" i="119" s="1"/>
  <c r="AJ1387" i="144"/>
  <c r="AZ1387" i="144" s="1"/>
  <c r="K1398" i="119" s="1"/>
  <c r="AF1387" i="144"/>
  <c r="AY1387" i="144" s="1"/>
  <c r="J1398" i="119" s="1"/>
  <c r="AN1386" i="144"/>
  <c r="BA1386" i="144" s="1"/>
  <c r="L1397" i="119" s="1"/>
  <c r="AJ1386" i="144"/>
  <c r="AZ1386" i="144" s="1"/>
  <c r="K1397" i="119" s="1"/>
  <c r="AF1386" i="144"/>
  <c r="AY1386" i="144" s="1"/>
  <c r="AN1385" i="144"/>
  <c r="BA1385" i="144" s="1"/>
  <c r="L1396" i="119" s="1"/>
  <c r="AJ1385" i="144"/>
  <c r="AZ1385" i="144" s="1"/>
  <c r="K1396" i="119" s="1"/>
  <c r="AF1385" i="144"/>
  <c r="AY1385" i="144" s="1"/>
  <c r="AN1384" i="144"/>
  <c r="BA1384" i="144" s="1"/>
  <c r="L1395" i="119" s="1"/>
  <c r="AJ1384" i="144"/>
  <c r="AZ1384" i="144" s="1"/>
  <c r="K1395" i="119" s="1"/>
  <c r="AF1384" i="144"/>
  <c r="AN1383" i="144"/>
  <c r="BA1383" i="144" s="1"/>
  <c r="L1394" i="119" s="1"/>
  <c r="AJ1383" i="144"/>
  <c r="AZ1383" i="144" s="1"/>
  <c r="K1394" i="119" s="1"/>
  <c r="AF1383" i="144"/>
  <c r="AN1382" i="144"/>
  <c r="BA1382" i="144" s="1"/>
  <c r="L1393" i="119" s="1"/>
  <c r="AJ1382" i="144"/>
  <c r="AZ1382" i="144" s="1"/>
  <c r="K1393" i="119" s="1"/>
  <c r="AF1382" i="144"/>
  <c r="AY1382" i="144" s="1"/>
  <c r="AN1381" i="144"/>
  <c r="BA1381" i="144" s="1"/>
  <c r="L1392" i="119" s="1"/>
  <c r="AJ1381" i="144"/>
  <c r="AZ1381" i="144" s="1"/>
  <c r="K1392" i="119" s="1"/>
  <c r="AF1381" i="144"/>
  <c r="AY1381" i="144" s="1"/>
  <c r="AN1380" i="144"/>
  <c r="BA1380" i="144" s="1"/>
  <c r="L1391" i="119" s="1"/>
  <c r="AJ1380" i="144"/>
  <c r="AZ1380" i="144" s="1"/>
  <c r="K1391" i="119" s="1"/>
  <c r="AF1380" i="144"/>
  <c r="AN1379" i="144"/>
  <c r="BA1379" i="144" s="1"/>
  <c r="L1390" i="119" s="1"/>
  <c r="AJ1379" i="144"/>
  <c r="AZ1379" i="144" s="1"/>
  <c r="K1390" i="119" s="1"/>
  <c r="AF1379" i="144"/>
  <c r="AN1378" i="144"/>
  <c r="BA1378" i="144" s="1"/>
  <c r="L1389" i="119" s="1"/>
  <c r="AJ1378" i="144"/>
  <c r="AZ1378" i="144" s="1"/>
  <c r="K1389" i="119" s="1"/>
  <c r="AF1378" i="144"/>
  <c r="AY1378" i="144" s="1"/>
  <c r="AN1377" i="144"/>
  <c r="BA1377" i="144" s="1"/>
  <c r="L1388" i="119" s="1"/>
  <c r="AJ1377" i="144"/>
  <c r="AZ1377" i="144" s="1"/>
  <c r="K1388" i="119" s="1"/>
  <c r="AF1377" i="144"/>
  <c r="AY1377" i="144" s="1"/>
  <c r="AN1376" i="144"/>
  <c r="BA1376" i="144" s="1"/>
  <c r="L1387" i="119" s="1"/>
  <c r="AJ1376" i="144"/>
  <c r="AZ1376" i="144" s="1"/>
  <c r="K1387" i="119" s="1"/>
  <c r="AF1376" i="144"/>
  <c r="AN1375" i="144"/>
  <c r="BA1375" i="144" s="1"/>
  <c r="L1386" i="119" s="1"/>
  <c r="AJ1375" i="144"/>
  <c r="AZ1375" i="144" s="1"/>
  <c r="K1386" i="119" s="1"/>
  <c r="AF1375" i="144"/>
  <c r="AN1374" i="144"/>
  <c r="BA1374" i="144" s="1"/>
  <c r="L1385" i="119" s="1"/>
  <c r="AJ1374" i="144"/>
  <c r="AZ1374" i="144" s="1"/>
  <c r="K1385" i="119" s="1"/>
  <c r="AF1374" i="144"/>
  <c r="AY1374" i="144" s="1"/>
  <c r="AN1373" i="144"/>
  <c r="BA1373" i="144" s="1"/>
  <c r="L1384" i="119" s="1"/>
  <c r="AJ1373" i="144"/>
  <c r="AZ1373" i="144" s="1"/>
  <c r="K1384" i="119" s="1"/>
  <c r="AF1373" i="144"/>
  <c r="AY1373" i="144" s="1"/>
  <c r="AN1372" i="144"/>
  <c r="BA1372" i="144" s="1"/>
  <c r="L1383" i="119" s="1"/>
  <c r="AJ1372" i="144"/>
  <c r="AZ1372" i="144" s="1"/>
  <c r="K1383" i="119" s="1"/>
  <c r="AF1372" i="144"/>
  <c r="AN1371" i="144"/>
  <c r="BA1371" i="144" s="1"/>
  <c r="L1382" i="119" s="1"/>
  <c r="AJ1371" i="144"/>
  <c r="AZ1371" i="144" s="1"/>
  <c r="K1382" i="119" s="1"/>
  <c r="AF1371" i="144"/>
  <c r="AY1371" i="144" s="1"/>
  <c r="J1382" i="119" s="1"/>
  <c r="AN1370" i="144"/>
  <c r="BA1370" i="144" s="1"/>
  <c r="L1381" i="119" s="1"/>
  <c r="AJ1370" i="144"/>
  <c r="AZ1370" i="144" s="1"/>
  <c r="K1381" i="119" s="1"/>
  <c r="AF1370" i="144"/>
  <c r="AY1370" i="144" s="1"/>
  <c r="J1381" i="119" s="1"/>
  <c r="AN1369" i="144"/>
  <c r="BA1369" i="144" s="1"/>
  <c r="L1380" i="119" s="1"/>
  <c r="AJ1369" i="144"/>
  <c r="AZ1369" i="144" s="1"/>
  <c r="K1380" i="119" s="1"/>
  <c r="AF1369" i="144"/>
  <c r="AY1369" i="144" s="1"/>
  <c r="AN1368" i="144"/>
  <c r="BA1368" i="144" s="1"/>
  <c r="L1379" i="119" s="1"/>
  <c r="AJ1368" i="144"/>
  <c r="AZ1368" i="144" s="1"/>
  <c r="K1379" i="119" s="1"/>
  <c r="AF1368" i="144"/>
  <c r="AN1367" i="144"/>
  <c r="BA1367" i="144" s="1"/>
  <c r="L1378" i="119" s="1"/>
  <c r="AJ1367" i="144"/>
  <c r="AZ1367" i="144" s="1"/>
  <c r="K1378" i="119" s="1"/>
  <c r="AF1367" i="144"/>
  <c r="AY1367" i="144" s="1"/>
  <c r="J1378" i="119" s="1"/>
  <c r="AN1366" i="144"/>
  <c r="BA1366" i="144" s="1"/>
  <c r="L1377" i="119" s="1"/>
  <c r="AJ1366" i="144"/>
  <c r="AZ1366" i="144" s="1"/>
  <c r="K1377" i="119" s="1"/>
  <c r="AF1366" i="144"/>
  <c r="AY1366" i="144" s="1"/>
  <c r="J1377" i="119" s="1"/>
  <c r="AN1365" i="144"/>
  <c r="BA1365" i="144" s="1"/>
  <c r="L1376" i="119" s="1"/>
  <c r="AJ1365" i="144"/>
  <c r="AZ1365" i="144" s="1"/>
  <c r="K1376" i="119" s="1"/>
  <c r="AF1365" i="144"/>
  <c r="AY1365" i="144" s="1"/>
  <c r="AN1364" i="144"/>
  <c r="BA1364" i="144" s="1"/>
  <c r="L1375" i="119" s="1"/>
  <c r="AJ1364" i="144"/>
  <c r="AZ1364" i="144" s="1"/>
  <c r="K1375" i="119" s="1"/>
  <c r="AF1364" i="144"/>
  <c r="AN1363" i="144"/>
  <c r="BA1363" i="144" s="1"/>
  <c r="L1374" i="119" s="1"/>
  <c r="AJ1363" i="144"/>
  <c r="AZ1363" i="144" s="1"/>
  <c r="K1374" i="119" s="1"/>
  <c r="AF1363" i="144"/>
  <c r="AW1363" i="144" s="1"/>
  <c r="AN1362" i="144"/>
  <c r="BA1362" i="144" s="1"/>
  <c r="L1373" i="119" s="1"/>
  <c r="AJ1362" i="144"/>
  <c r="AZ1362" i="144" s="1"/>
  <c r="K1373" i="119" s="1"/>
  <c r="AF1362" i="144"/>
  <c r="AY1362" i="144" s="1"/>
  <c r="J1373" i="119" s="1"/>
  <c r="AN1361" i="144"/>
  <c r="BA1361" i="144" s="1"/>
  <c r="L1372" i="119" s="1"/>
  <c r="AJ1361" i="144"/>
  <c r="AZ1361" i="144" s="1"/>
  <c r="K1372" i="119" s="1"/>
  <c r="AF1361" i="144"/>
  <c r="AY1361" i="144" s="1"/>
  <c r="B1360" i="144"/>
  <c r="BL1358" i="144"/>
  <c r="BK1358" i="144"/>
  <c r="BJ1358" i="144"/>
  <c r="BH1358" i="144"/>
  <c r="BG1358" i="144"/>
  <c r="BE1358" i="144"/>
  <c r="BB1358" i="144"/>
  <c r="BA1358" i="144"/>
  <c r="AZ1358" i="144"/>
  <c r="AY1358" i="144"/>
  <c r="AE1357" i="144"/>
  <c r="C1368" i="119" s="1"/>
  <c r="BL1356" i="144"/>
  <c r="BK1356" i="144"/>
  <c r="BJ1356" i="144"/>
  <c r="BH1356" i="144"/>
  <c r="BG1356" i="144"/>
  <c r="BE1356" i="144"/>
  <c r="BB1356" i="144"/>
  <c r="BA1356" i="144"/>
  <c r="AZ1356" i="144"/>
  <c r="AY1356" i="144"/>
  <c r="AN1355" i="144"/>
  <c r="BA1355" i="144" s="1"/>
  <c r="L1366" i="119" s="1"/>
  <c r="AJ1355" i="144"/>
  <c r="AZ1355" i="144" s="1"/>
  <c r="K1366" i="119" s="1"/>
  <c r="AF1355" i="144"/>
  <c r="AY1355" i="144" s="1"/>
  <c r="J1366" i="119" s="1"/>
  <c r="AN1354" i="144"/>
  <c r="BA1354" i="144" s="1"/>
  <c r="L1365" i="119" s="1"/>
  <c r="AJ1354" i="144"/>
  <c r="AZ1354" i="144" s="1"/>
  <c r="K1365" i="119" s="1"/>
  <c r="AF1354" i="144"/>
  <c r="AN1353" i="144"/>
  <c r="BA1353" i="144" s="1"/>
  <c r="L1364" i="119" s="1"/>
  <c r="AJ1353" i="144"/>
  <c r="AZ1353" i="144" s="1"/>
  <c r="K1364" i="119" s="1"/>
  <c r="AF1353" i="144"/>
  <c r="AY1353" i="144" s="1"/>
  <c r="AN1352" i="144"/>
  <c r="BA1352" i="144" s="1"/>
  <c r="L1363" i="119" s="1"/>
  <c r="AJ1352" i="144"/>
  <c r="AZ1352" i="144" s="1"/>
  <c r="K1363" i="119" s="1"/>
  <c r="AF1352" i="144"/>
  <c r="AY1352" i="144" s="1"/>
  <c r="AN1351" i="144"/>
  <c r="BA1351" i="144" s="1"/>
  <c r="L1362" i="119" s="1"/>
  <c r="AJ1351" i="144"/>
  <c r="AZ1351" i="144" s="1"/>
  <c r="K1362" i="119" s="1"/>
  <c r="AF1351" i="144"/>
  <c r="AY1351" i="144" s="1"/>
  <c r="J1362" i="119" s="1"/>
  <c r="AN1350" i="144"/>
  <c r="BA1350" i="144" s="1"/>
  <c r="L1361" i="119" s="1"/>
  <c r="AJ1350" i="144"/>
  <c r="AZ1350" i="144" s="1"/>
  <c r="K1361" i="119" s="1"/>
  <c r="AF1350" i="144"/>
  <c r="AN1349" i="144"/>
  <c r="BA1349" i="144" s="1"/>
  <c r="L1360" i="119" s="1"/>
  <c r="AJ1349" i="144"/>
  <c r="AZ1349" i="144" s="1"/>
  <c r="K1360" i="119" s="1"/>
  <c r="AF1349" i="144"/>
  <c r="AY1349" i="144" s="1"/>
  <c r="AN1348" i="144"/>
  <c r="AJ1348" i="144"/>
  <c r="AZ1348" i="144" s="1"/>
  <c r="K1359" i="119" s="1"/>
  <c r="AF1348" i="144"/>
  <c r="AY1348" i="144" s="1"/>
  <c r="AN1347" i="144"/>
  <c r="BA1347" i="144" s="1"/>
  <c r="L1358" i="119" s="1"/>
  <c r="AJ1347" i="144"/>
  <c r="AZ1347" i="144" s="1"/>
  <c r="K1358" i="119" s="1"/>
  <c r="AF1347" i="144"/>
  <c r="AY1347" i="144" s="1"/>
  <c r="J1358" i="119" s="1"/>
  <c r="AN1346" i="144"/>
  <c r="BA1346" i="144" s="1"/>
  <c r="L1357" i="119" s="1"/>
  <c r="AJ1346" i="144"/>
  <c r="AZ1346" i="144" s="1"/>
  <c r="K1357" i="119" s="1"/>
  <c r="AF1346" i="144"/>
  <c r="AN1345" i="144"/>
  <c r="BA1345" i="144" s="1"/>
  <c r="L1356" i="119" s="1"/>
  <c r="AJ1345" i="144"/>
  <c r="AZ1345" i="144" s="1"/>
  <c r="K1356" i="119" s="1"/>
  <c r="AF1345" i="144"/>
  <c r="AY1345" i="144" s="1"/>
  <c r="AN1344" i="144"/>
  <c r="AJ1344" i="144"/>
  <c r="AZ1344" i="144" s="1"/>
  <c r="K1355" i="119" s="1"/>
  <c r="AF1344" i="144"/>
  <c r="AY1344" i="144" s="1"/>
  <c r="AN1343" i="144"/>
  <c r="BA1343" i="144" s="1"/>
  <c r="L1354" i="119" s="1"/>
  <c r="AJ1343" i="144"/>
  <c r="AZ1343" i="144" s="1"/>
  <c r="K1354" i="119" s="1"/>
  <c r="AF1343" i="144"/>
  <c r="AY1343" i="144" s="1"/>
  <c r="J1354" i="119" s="1"/>
  <c r="AN1342" i="144"/>
  <c r="BA1342" i="144" s="1"/>
  <c r="L1353" i="119" s="1"/>
  <c r="AJ1342" i="144"/>
  <c r="AZ1342" i="144" s="1"/>
  <c r="K1353" i="119" s="1"/>
  <c r="AF1342" i="144"/>
  <c r="AN1341" i="144"/>
  <c r="BA1341" i="144" s="1"/>
  <c r="L1352" i="119" s="1"/>
  <c r="AJ1341" i="144"/>
  <c r="AZ1341" i="144" s="1"/>
  <c r="K1352" i="119" s="1"/>
  <c r="AF1341" i="144"/>
  <c r="AY1341" i="144" s="1"/>
  <c r="AN1340" i="144"/>
  <c r="AJ1340" i="144"/>
  <c r="AZ1340" i="144" s="1"/>
  <c r="K1351" i="119" s="1"/>
  <c r="AF1340" i="144"/>
  <c r="AY1340" i="144" s="1"/>
  <c r="AN1339" i="144"/>
  <c r="BA1339" i="144" s="1"/>
  <c r="L1350" i="119" s="1"/>
  <c r="AJ1339" i="144"/>
  <c r="AZ1339" i="144" s="1"/>
  <c r="K1350" i="119" s="1"/>
  <c r="AF1339" i="144"/>
  <c r="AY1339" i="144" s="1"/>
  <c r="J1350" i="119" s="1"/>
  <c r="AN1338" i="144"/>
  <c r="BA1338" i="144" s="1"/>
  <c r="L1349" i="119" s="1"/>
  <c r="AJ1338" i="144"/>
  <c r="AZ1338" i="144" s="1"/>
  <c r="K1349" i="119" s="1"/>
  <c r="AF1338" i="144"/>
  <c r="AN1337" i="144"/>
  <c r="BA1337" i="144" s="1"/>
  <c r="L1348" i="119" s="1"/>
  <c r="AJ1337" i="144"/>
  <c r="AZ1337" i="144" s="1"/>
  <c r="K1348" i="119" s="1"/>
  <c r="AF1337" i="144"/>
  <c r="AY1337" i="144" s="1"/>
  <c r="AN1336" i="144"/>
  <c r="AJ1336" i="144"/>
  <c r="AZ1336" i="144" s="1"/>
  <c r="K1347" i="119" s="1"/>
  <c r="AF1336" i="144"/>
  <c r="AY1336" i="144" s="1"/>
  <c r="AN1335" i="144"/>
  <c r="BA1335" i="144" s="1"/>
  <c r="L1346" i="119" s="1"/>
  <c r="AJ1335" i="144"/>
  <c r="AZ1335" i="144" s="1"/>
  <c r="K1346" i="119" s="1"/>
  <c r="AF1335" i="144"/>
  <c r="AY1335" i="144" s="1"/>
  <c r="J1346" i="119" s="1"/>
  <c r="AN1334" i="144"/>
  <c r="BA1334" i="144" s="1"/>
  <c r="L1345" i="119" s="1"/>
  <c r="AJ1334" i="144"/>
  <c r="AZ1334" i="144" s="1"/>
  <c r="K1345" i="119" s="1"/>
  <c r="AF1334" i="144"/>
  <c r="AN1333" i="144"/>
  <c r="BA1333" i="144" s="1"/>
  <c r="L1344" i="119" s="1"/>
  <c r="AJ1333" i="144"/>
  <c r="AZ1333" i="144" s="1"/>
  <c r="K1344" i="119" s="1"/>
  <c r="AF1333" i="144"/>
  <c r="AY1333" i="144" s="1"/>
  <c r="AN1332" i="144"/>
  <c r="AJ1332" i="144"/>
  <c r="AZ1332" i="144" s="1"/>
  <c r="K1343" i="119" s="1"/>
  <c r="AF1332" i="144"/>
  <c r="AY1332" i="144" s="1"/>
  <c r="J1343" i="119" s="1"/>
  <c r="AN1331" i="144"/>
  <c r="BA1331" i="144" s="1"/>
  <c r="L1342" i="119" s="1"/>
  <c r="AJ1331" i="144"/>
  <c r="AZ1331" i="144" s="1"/>
  <c r="K1342" i="119" s="1"/>
  <c r="AF1331" i="144"/>
  <c r="AY1331" i="144" s="1"/>
  <c r="AN1330" i="144"/>
  <c r="BA1330" i="144" s="1"/>
  <c r="L1341" i="119" s="1"/>
  <c r="AJ1330" i="144"/>
  <c r="AZ1330" i="144" s="1"/>
  <c r="K1341" i="119" s="1"/>
  <c r="AF1330" i="144"/>
  <c r="AN1329" i="144"/>
  <c r="BA1329" i="144" s="1"/>
  <c r="L1340" i="119" s="1"/>
  <c r="AJ1329" i="144"/>
  <c r="AZ1329" i="144" s="1"/>
  <c r="K1340" i="119" s="1"/>
  <c r="AF1329" i="144"/>
  <c r="AY1329" i="144" s="1"/>
  <c r="AN1328" i="144"/>
  <c r="AJ1328" i="144"/>
  <c r="AZ1328" i="144" s="1"/>
  <c r="K1339" i="119" s="1"/>
  <c r="AF1328" i="144"/>
  <c r="AY1328" i="144" s="1"/>
  <c r="J1339" i="119" s="1"/>
  <c r="AN1327" i="144"/>
  <c r="BA1327" i="144" s="1"/>
  <c r="L1338" i="119" s="1"/>
  <c r="AJ1327" i="144"/>
  <c r="AZ1327" i="144" s="1"/>
  <c r="K1338" i="119" s="1"/>
  <c r="AF1327" i="144"/>
  <c r="AY1327" i="144" s="1"/>
  <c r="AN1326" i="144"/>
  <c r="BA1326" i="144" s="1"/>
  <c r="L1337" i="119" s="1"/>
  <c r="AJ1326" i="144"/>
  <c r="AZ1326" i="144" s="1"/>
  <c r="K1337" i="119" s="1"/>
  <c r="AF1326" i="144"/>
  <c r="AN1325" i="144"/>
  <c r="BA1325" i="144" s="1"/>
  <c r="L1336" i="119" s="1"/>
  <c r="AJ1325" i="144"/>
  <c r="AZ1325" i="144" s="1"/>
  <c r="K1336" i="119" s="1"/>
  <c r="AF1325" i="144"/>
  <c r="AY1325" i="144" s="1"/>
  <c r="AN1324" i="144"/>
  <c r="AJ1324" i="144"/>
  <c r="AZ1324" i="144" s="1"/>
  <c r="K1335" i="119" s="1"/>
  <c r="AF1324" i="144"/>
  <c r="AY1324" i="144" s="1"/>
  <c r="J1335" i="119" s="1"/>
  <c r="AN1323" i="144"/>
  <c r="BA1323" i="144" s="1"/>
  <c r="L1334" i="119" s="1"/>
  <c r="AJ1323" i="144"/>
  <c r="AZ1323" i="144" s="1"/>
  <c r="K1334" i="119" s="1"/>
  <c r="AF1323" i="144"/>
  <c r="AY1323" i="144" s="1"/>
  <c r="AN1322" i="144"/>
  <c r="BA1322" i="144" s="1"/>
  <c r="L1333" i="119" s="1"/>
  <c r="AJ1322" i="144"/>
  <c r="AZ1322" i="144" s="1"/>
  <c r="K1333" i="119" s="1"/>
  <c r="AF1322" i="144"/>
  <c r="AN1321" i="144"/>
  <c r="BA1321" i="144" s="1"/>
  <c r="L1332" i="119" s="1"/>
  <c r="AJ1321" i="144"/>
  <c r="AZ1321" i="144" s="1"/>
  <c r="K1332" i="119" s="1"/>
  <c r="AF1321" i="144"/>
  <c r="AY1321" i="144" s="1"/>
  <c r="AN1320" i="144"/>
  <c r="BA1320" i="144" s="1"/>
  <c r="L1331" i="119" s="1"/>
  <c r="AJ1320" i="144"/>
  <c r="AZ1320" i="144" s="1"/>
  <c r="K1331" i="119" s="1"/>
  <c r="AF1320" i="144"/>
  <c r="AY1320" i="144" s="1"/>
  <c r="AN1319" i="144"/>
  <c r="BA1319" i="144" s="1"/>
  <c r="L1330" i="119" s="1"/>
  <c r="AJ1319" i="144"/>
  <c r="AZ1319" i="144" s="1"/>
  <c r="K1330" i="119" s="1"/>
  <c r="AF1319" i="144"/>
  <c r="AW1319" i="144" s="1"/>
  <c r="AN1318" i="144"/>
  <c r="BA1318" i="144" s="1"/>
  <c r="L1329" i="119" s="1"/>
  <c r="AJ1318" i="144"/>
  <c r="AZ1318" i="144" s="1"/>
  <c r="K1329" i="119" s="1"/>
  <c r="AF1318" i="144"/>
  <c r="AN1317" i="144"/>
  <c r="BA1317" i="144" s="1"/>
  <c r="L1328" i="119" s="1"/>
  <c r="AJ1317" i="144"/>
  <c r="AF1317" i="144"/>
  <c r="AY1317" i="144" s="1"/>
  <c r="J1328" i="119" s="1"/>
  <c r="AN1316" i="144"/>
  <c r="AJ1316" i="144"/>
  <c r="AZ1316" i="144" s="1"/>
  <c r="AF1316" i="144"/>
  <c r="B1315" i="144"/>
  <c r="BL1313" i="144"/>
  <c r="BK1313" i="144"/>
  <c r="BJ1313" i="144"/>
  <c r="BH1313" i="144"/>
  <c r="BG1313" i="144"/>
  <c r="BE1313" i="144"/>
  <c r="BB1313" i="144"/>
  <c r="BA1313" i="144"/>
  <c r="AZ1313" i="144"/>
  <c r="AY1313" i="144"/>
  <c r="AE1312" i="144"/>
  <c r="C1323" i="119" s="1"/>
  <c r="BL1311" i="144"/>
  <c r="BK1311" i="144"/>
  <c r="BJ1311" i="144"/>
  <c r="BH1311" i="144"/>
  <c r="BG1311" i="144"/>
  <c r="BE1311" i="144"/>
  <c r="BB1311" i="144"/>
  <c r="BA1311" i="144"/>
  <c r="AZ1311" i="144"/>
  <c r="AY1311" i="144"/>
  <c r="AN1310" i="144"/>
  <c r="BA1310" i="144" s="1"/>
  <c r="L1321" i="119" s="1"/>
  <c r="AJ1310" i="144"/>
  <c r="AZ1310" i="144" s="1"/>
  <c r="K1321" i="119" s="1"/>
  <c r="AF1310" i="144"/>
  <c r="AY1310" i="144" s="1"/>
  <c r="AN1309" i="144"/>
  <c r="BA1309" i="144" s="1"/>
  <c r="L1320" i="119" s="1"/>
  <c r="AJ1309" i="144"/>
  <c r="AZ1309" i="144" s="1"/>
  <c r="K1320" i="119" s="1"/>
  <c r="AF1309" i="144"/>
  <c r="AN1308" i="144"/>
  <c r="BA1308" i="144" s="1"/>
  <c r="L1319" i="119" s="1"/>
  <c r="AJ1308" i="144"/>
  <c r="AZ1308" i="144" s="1"/>
  <c r="K1319" i="119" s="1"/>
  <c r="AF1308" i="144"/>
  <c r="AN1307" i="144"/>
  <c r="BA1307" i="144" s="1"/>
  <c r="L1318" i="119" s="1"/>
  <c r="AJ1307" i="144"/>
  <c r="AF1307" i="144"/>
  <c r="AY1307" i="144" s="1"/>
  <c r="J1318" i="119" s="1"/>
  <c r="AN1306" i="144"/>
  <c r="BA1306" i="144" s="1"/>
  <c r="L1317" i="119" s="1"/>
  <c r="AJ1306" i="144"/>
  <c r="AZ1306" i="144" s="1"/>
  <c r="K1317" i="119" s="1"/>
  <c r="AF1306" i="144"/>
  <c r="AY1306" i="144" s="1"/>
  <c r="AN1305" i="144"/>
  <c r="BA1305" i="144" s="1"/>
  <c r="L1316" i="119" s="1"/>
  <c r="AJ1305" i="144"/>
  <c r="AZ1305" i="144" s="1"/>
  <c r="K1316" i="119" s="1"/>
  <c r="AF1305" i="144"/>
  <c r="AN1304" i="144"/>
  <c r="BA1304" i="144" s="1"/>
  <c r="L1315" i="119" s="1"/>
  <c r="AJ1304" i="144"/>
  <c r="AZ1304" i="144" s="1"/>
  <c r="K1315" i="119" s="1"/>
  <c r="AF1304" i="144"/>
  <c r="AN1303" i="144"/>
  <c r="BA1303" i="144" s="1"/>
  <c r="L1314" i="119" s="1"/>
  <c r="AJ1303" i="144"/>
  <c r="AF1303" i="144"/>
  <c r="AN1302" i="144"/>
  <c r="BA1302" i="144" s="1"/>
  <c r="L1313" i="119" s="1"/>
  <c r="AJ1302" i="144"/>
  <c r="AZ1302" i="144" s="1"/>
  <c r="K1313" i="119" s="1"/>
  <c r="AF1302" i="144"/>
  <c r="AY1302" i="144" s="1"/>
  <c r="AN1301" i="144"/>
  <c r="BA1301" i="144" s="1"/>
  <c r="L1312" i="119" s="1"/>
  <c r="AJ1301" i="144"/>
  <c r="AZ1301" i="144" s="1"/>
  <c r="K1312" i="119" s="1"/>
  <c r="AF1301" i="144"/>
  <c r="AN1300" i="144"/>
  <c r="BA1300" i="144" s="1"/>
  <c r="L1311" i="119" s="1"/>
  <c r="AJ1300" i="144"/>
  <c r="AZ1300" i="144" s="1"/>
  <c r="K1311" i="119" s="1"/>
  <c r="AF1300" i="144"/>
  <c r="AN1299" i="144"/>
  <c r="BA1299" i="144" s="1"/>
  <c r="L1310" i="119" s="1"/>
  <c r="AJ1299" i="144"/>
  <c r="AF1299" i="144"/>
  <c r="AY1299" i="144" s="1"/>
  <c r="J1310" i="119" s="1"/>
  <c r="AN1298" i="144"/>
  <c r="BA1298" i="144" s="1"/>
  <c r="L1309" i="119" s="1"/>
  <c r="AJ1298" i="144"/>
  <c r="AZ1298" i="144" s="1"/>
  <c r="K1309" i="119" s="1"/>
  <c r="AF1298" i="144"/>
  <c r="AY1298" i="144" s="1"/>
  <c r="AN1297" i="144"/>
  <c r="BA1297" i="144" s="1"/>
  <c r="L1308" i="119" s="1"/>
  <c r="AJ1297" i="144"/>
  <c r="AZ1297" i="144" s="1"/>
  <c r="K1308" i="119" s="1"/>
  <c r="AF1297" i="144"/>
  <c r="AN1296" i="144"/>
  <c r="BA1296" i="144" s="1"/>
  <c r="L1307" i="119" s="1"/>
  <c r="AJ1296" i="144"/>
  <c r="AZ1296" i="144" s="1"/>
  <c r="K1307" i="119" s="1"/>
  <c r="AF1296" i="144"/>
  <c r="AN1295" i="144"/>
  <c r="BA1295" i="144" s="1"/>
  <c r="L1306" i="119" s="1"/>
  <c r="AJ1295" i="144"/>
  <c r="AF1295" i="144"/>
  <c r="AN1294" i="144"/>
  <c r="BA1294" i="144" s="1"/>
  <c r="L1305" i="119" s="1"/>
  <c r="AJ1294" i="144"/>
  <c r="AZ1294" i="144" s="1"/>
  <c r="K1305" i="119" s="1"/>
  <c r="AF1294" i="144"/>
  <c r="AY1294" i="144" s="1"/>
  <c r="AN1293" i="144"/>
  <c r="BA1293" i="144" s="1"/>
  <c r="L1304" i="119" s="1"/>
  <c r="AJ1293" i="144"/>
  <c r="AZ1293" i="144" s="1"/>
  <c r="K1304" i="119" s="1"/>
  <c r="AF1293" i="144"/>
  <c r="AN1292" i="144"/>
  <c r="BA1292" i="144" s="1"/>
  <c r="L1303" i="119" s="1"/>
  <c r="AJ1292" i="144"/>
  <c r="AZ1292" i="144" s="1"/>
  <c r="K1303" i="119" s="1"/>
  <c r="AF1292" i="144"/>
  <c r="AN1291" i="144"/>
  <c r="BA1291" i="144" s="1"/>
  <c r="L1302" i="119" s="1"/>
  <c r="AJ1291" i="144"/>
  <c r="AF1291" i="144"/>
  <c r="AY1291" i="144" s="1"/>
  <c r="J1302" i="119" s="1"/>
  <c r="AN1290" i="144"/>
  <c r="BA1290" i="144" s="1"/>
  <c r="L1301" i="119" s="1"/>
  <c r="AJ1290" i="144"/>
  <c r="AZ1290" i="144" s="1"/>
  <c r="K1301" i="119" s="1"/>
  <c r="AF1290" i="144"/>
  <c r="AY1290" i="144" s="1"/>
  <c r="AN1289" i="144"/>
  <c r="BA1289" i="144" s="1"/>
  <c r="L1300" i="119" s="1"/>
  <c r="AJ1289" i="144"/>
  <c r="AZ1289" i="144" s="1"/>
  <c r="K1300" i="119" s="1"/>
  <c r="AF1289" i="144"/>
  <c r="AN1288" i="144"/>
  <c r="BA1288" i="144" s="1"/>
  <c r="L1299" i="119" s="1"/>
  <c r="AJ1288" i="144"/>
  <c r="AZ1288" i="144" s="1"/>
  <c r="K1299" i="119" s="1"/>
  <c r="AF1288" i="144"/>
  <c r="AN1287" i="144"/>
  <c r="BA1287" i="144" s="1"/>
  <c r="L1298" i="119" s="1"/>
  <c r="AJ1287" i="144"/>
  <c r="AF1287" i="144"/>
  <c r="AY1287" i="144" s="1"/>
  <c r="J1298" i="119" s="1"/>
  <c r="AN1286" i="144"/>
  <c r="BA1286" i="144" s="1"/>
  <c r="L1297" i="119" s="1"/>
  <c r="AJ1286" i="144"/>
  <c r="AZ1286" i="144" s="1"/>
  <c r="K1297" i="119" s="1"/>
  <c r="AF1286" i="144"/>
  <c r="AY1286" i="144" s="1"/>
  <c r="AN1285" i="144"/>
  <c r="BA1285" i="144" s="1"/>
  <c r="L1296" i="119" s="1"/>
  <c r="AJ1285" i="144"/>
  <c r="AZ1285" i="144" s="1"/>
  <c r="K1296" i="119" s="1"/>
  <c r="AF1285" i="144"/>
  <c r="AN1284" i="144"/>
  <c r="BA1284" i="144" s="1"/>
  <c r="L1295" i="119" s="1"/>
  <c r="AJ1284" i="144"/>
  <c r="AZ1284" i="144" s="1"/>
  <c r="K1295" i="119" s="1"/>
  <c r="AF1284" i="144"/>
  <c r="AN1283" i="144"/>
  <c r="BA1283" i="144" s="1"/>
  <c r="L1294" i="119" s="1"/>
  <c r="AJ1283" i="144"/>
  <c r="AF1283" i="144"/>
  <c r="AY1283" i="144" s="1"/>
  <c r="J1294" i="119" s="1"/>
  <c r="AN1282" i="144"/>
  <c r="BA1282" i="144" s="1"/>
  <c r="L1293" i="119" s="1"/>
  <c r="AJ1282" i="144"/>
  <c r="AZ1282" i="144" s="1"/>
  <c r="K1293" i="119" s="1"/>
  <c r="AF1282" i="144"/>
  <c r="AY1282" i="144" s="1"/>
  <c r="AN1281" i="144"/>
  <c r="BA1281" i="144" s="1"/>
  <c r="L1292" i="119" s="1"/>
  <c r="AJ1281" i="144"/>
  <c r="AZ1281" i="144" s="1"/>
  <c r="K1292" i="119" s="1"/>
  <c r="AF1281" i="144"/>
  <c r="AN1280" i="144"/>
  <c r="BA1280" i="144" s="1"/>
  <c r="L1291" i="119" s="1"/>
  <c r="AJ1280" i="144"/>
  <c r="AZ1280" i="144" s="1"/>
  <c r="K1291" i="119" s="1"/>
  <c r="AF1280" i="144"/>
  <c r="AN1279" i="144"/>
  <c r="BA1279" i="144" s="1"/>
  <c r="L1290" i="119" s="1"/>
  <c r="AJ1279" i="144"/>
  <c r="AF1279" i="144"/>
  <c r="AW1279" i="144" s="1"/>
  <c r="AN1278" i="144"/>
  <c r="BA1278" i="144" s="1"/>
  <c r="L1289" i="119" s="1"/>
  <c r="AJ1278" i="144"/>
  <c r="AZ1278" i="144" s="1"/>
  <c r="K1289" i="119" s="1"/>
  <c r="AF1278" i="144"/>
  <c r="AY1278" i="144" s="1"/>
  <c r="AN1277" i="144"/>
  <c r="BA1277" i="144" s="1"/>
  <c r="L1288" i="119" s="1"/>
  <c r="AJ1277" i="144"/>
  <c r="AZ1277" i="144" s="1"/>
  <c r="K1288" i="119" s="1"/>
  <c r="AF1277" i="144"/>
  <c r="AN1276" i="144"/>
  <c r="BA1276" i="144" s="1"/>
  <c r="L1287" i="119" s="1"/>
  <c r="AJ1276" i="144"/>
  <c r="AZ1276" i="144" s="1"/>
  <c r="K1287" i="119" s="1"/>
  <c r="AF1276" i="144"/>
  <c r="AN1275" i="144"/>
  <c r="BA1275" i="144" s="1"/>
  <c r="L1286" i="119" s="1"/>
  <c r="AJ1275" i="144"/>
  <c r="AF1275" i="144"/>
  <c r="AY1275" i="144" s="1"/>
  <c r="J1286" i="119" s="1"/>
  <c r="AN1274" i="144"/>
  <c r="BA1274" i="144" s="1"/>
  <c r="L1285" i="119" s="1"/>
  <c r="AJ1274" i="144"/>
  <c r="AZ1274" i="144" s="1"/>
  <c r="K1285" i="119" s="1"/>
  <c r="AF1274" i="144"/>
  <c r="AY1274" i="144" s="1"/>
  <c r="AN1273" i="144"/>
  <c r="BA1273" i="144" s="1"/>
  <c r="L1284" i="119" s="1"/>
  <c r="AJ1273" i="144"/>
  <c r="AZ1273" i="144" s="1"/>
  <c r="K1284" i="119" s="1"/>
  <c r="AF1273" i="144"/>
  <c r="AN1272" i="144"/>
  <c r="BA1272" i="144" s="1"/>
  <c r="L1283" i="119" s="1"/>
  <c r="AJ1272" i="144"/>
  <c r="AZ1272" i="144" s="1"/>
  <c r="K1283" i="119" s="1"/>
  <c r="AF1272" i="144"/>
  <c r="AN1271" i="144"/>
  <c r="BA1271" i="144" s="1"/>
  <c r="L1282" i="119" s="1"/>
  <c r="AJ1271" i="144"/>
  <c r="AF1271" i="144"/>
  <c r="AY1271" i="144" s="1"/>
  <c r="J1282" i="119" s="1"/>
  <c r="B1270" i="144"/>
  <c r="BL1268" i="144"/>
  <c r="BK1268" i="144"/>
  <c r="BJ1268" i="144"/>
  <c r="BH1268" i="144"/>
  <c r="BG1268" i="144"/>
  <c r="BE1268" i="144"/>
  <c r="BB1268" i="144"/>
  <c r="BA1268" i="144"/>
  <c r="AZ1268" i="144"/>
  <c r="AY1268" i="144"/>
  <c r="AE1267" i="144"/>
  <c r="C1278" i="119" s="1"/>
  <c r="BL1266" i="144"/>
  <c r="BK1266" i="144"/>
  <c r="BJ1266" i="144"/>
  <c r="BH1266" i="144"/>
  <c r="BG1266" i="144"/>
  <c r="BE1266" i="144"/>
  <c r="BB1266" i="144"/>
  <c r="BA1266" i="144"/>
  <c r="AZ1266" i="144"/>
  <c r="AY1266" i="144"/>
  <c r="AN1265" i="144"/>
  <c r="BA1265" i="144" s="1"/>
  <c r="L1276" i="119" s="1"/>
  <c r="AJ1265" i="144"/>
  <c r="AZ1265" i="144" s="1"/>
  <c r="K1276" i="119" s="1"/>
  <c r="AF1265" i="144"/>
  <c r="AY1265" i="144" s="1"/>
  <c r="AN1264" i="144"/>
  <c r="BA1264" i="144" s="1"/>
  <c r="L1275" i="119" s="1"/>
  <c r="AJ1264" i="144"/>
  <c r="AZ1264" i="144" s="1"/>
  <c r="K1275" i="119" s="1"/>
  <c r="AF1264" i="144"/>
  <c r="AS1264" i="144" s="1"/>
  <c r="AN1263" i="144"/>
  <c r="BA1263" i="144" s="1"/>
  <c r="L1274" i="119" s="1"/>
  <c r="AJ1263" i="144"/>
  <c r="AZ1263" i="144" s="1"/>
  <c r="K1274" i="119" s="1"/>
  <c r="AF1263" i="144"/>
  <c r="AN1262" i="144"/>
  <c r="BA1262" i="144" s="1"/>
  <c r="L1273" i="119" s="1"/>
  <c r="AJ1262" i="144"/>
  <c r="AZ1262" i="144" s="1"/>
  <c r="K1273" i="119" s="1"/>
  <c r="AF1262" i="144"/>
  <c r="AY1262" i="144" s="1"/>
  <c r="AN1261" i="144"/>
  <c r="BA1261" i="144" s="1"/>
  <c r="L1272" i="119" s="1"/>
  <c r="AJ1261" i="144"/>
  <c r="AZ1261" i="144" s="1"/>
  <c r="K1272" i="119" s="1"/>
  <c r="AF1261" i="144"/>
  <c r="AN1260" i="144"/>
  <c r="BA1260" i="144" s="1"/>
  <c r="L1271" i="119" s="1"/>
  <c r="AJ1260" i="144"/>
  <c r="AZ1260" i="144" s="1"/>
  <c r="K1271" i="119" s="1"/>
  <c r="AF1260" i="144"/>
  <c r="AN1259" i="144"/>
  <c r="BA1259" i="144" s="1"/>
  <c r="L1270" i="119" s="1"/>
  <c r="AJ1259" i="144"/>
  <c r="AF1259" i="144"/>
  <c r="AN1258" i="144"/>
  <c r="BA1258" i="144" s="1"/>
  <c r="L1269" i="119" s="1"/>
  <c r="AJ1258" i="144"/>
  <c r="AZ1258" i="144" s="1"/>
  <c r="K1269" i="119" s="1"/>
  <c r="AF1258" i="144"/>
  <c r="AY1258" i="144" s="1"/>
  <c r="AN1257" i="144"/>
  <c r="AJ1257" i="144"/>
  <c r="AZ1257" i="144" s="1"/>
  <c r="K1268" i="119" s="1"/>
  <c r="AF1257" i="144"/>
  <c r="AN1256" i="144"/>
  <c r="BA1256" i="144" s="1"/>
  <c r="L1267" i="119" s="1"/>
  <c r="AJ1256" i="144"/>
  <c r="AZ1256" i="144" s="1"/>
  <c r="K1267" i="119" s="1"/>
  <c r="AF1256" i="144"/>
  <c r="AN1255" i="144"/>
  <c r="BA1255" i="144" s="1"/>
  <c r="L1266" i="119" s="1"/>
  <c r="AJ1255" i="144"/>
  <c r="AF1255" i="144"/>
  <c r="AY1255" i="144" s="1"/>
  <c r="J1266" i="119" s="1"/>
  <c r="AN1254" i="144"/>
  <c r="BA1254" i="144" s="1"/>
  <c r="L1265" i="119" s="1"/>
  <c r="AJ1254" i="144"/>
  <c r="AZ1254" i="144" s="1"/>
  <c r="K1265" i="119" s="1"/>
  <c r="AF1254" i="144"/>
  <c r="AY1254" i="144" s="1"/>
  <c r="AN1253" i="144"/>
  <c r="BA1253" i="144" s="1"/>
  <c r="L1264" i="119" s="1"/>
  <c r="AJ1253" i="144"/>
  <c r="AZ1253" i="144" s="1"/>
  <c r="K1264" i="119" s="1"/>
  <c r="AF1253" i="144"/>
  <c r="AN1252" i="144"/>
  <c r="BA1252" i="144" s="1"/>
  <c r="L1263" i="119" s="1"/>
  <c r="AJ1252" i="144"/>
  <c r="AZ1252" i="144" s="1"/>
  <c r="K1263" i="119" s="1"/>
  <c r="AF1252" i="144"/>
  <c r="AN1251" i="144"/>
  <c r="BA1251" i="144" s="1"/>
  <c r="L1262" i="119" s="1"/>
  <c r="AJ1251" i="144"/>
  <c r="AF1251" i="144"/>
  <c r="AY1251" i="144" s="1"/>
  <c r="J1262" i="119" s="1"/>
  <c r="AN1250" i="144"/>
  <c r="BA1250" i="144" s="1"/>
  <c r="L1261" i="119" s="1"/>
  <c r="AJ1250" i="144"/>
  <c r="AZ1250" i="144" s="1"/>
  <c r="K1261" i="119" s="1"/>
  <c r="AF1250" i="144"/>
  <c r="AY1250" i="144" s="1"/>
  <c r="AN1249" i="144"/>
  <c r="BA1249" i="144" s="1"/>
  <c r="L1260" i="119" s="1"/>
  <c r="AJ1249" i="144"/>
  <c r="AZ1249" i="144" s="1"/>
  <c r="K1260" i="119" s="1"/>
  <c r="AF1249" i="144"/>
  <c r="AN1248" i="144"/>
  <c r="BA1248" i="144" s="1"/>
  <c r="L1259" i="119" s="1"/>
  <c r="AJ1248" i="144"/>
  <c r="AZ1248" i="144" s="1"/>
  <c r="K1259" i="119" s="1"/>
  <c r="AF1248" i="144"/>
  <c r="AN1247" i="144"/>
  <c r="BA1247" i="144" s="1"/>
  <c r="L1258" i="119" s="1"/>
  <c r="AJ1247" i="144"/>
  <c r="AF1247" i="144"/>
  <c r="AY1247" i="144" s="1"/>
  <c r="J1258" i="119" s="1"/>
  <c r="AN1246" i="144"/>
  <c r="BA1246" i="144" s="1"/>
  <c r="L1257" i="119" s="1"/>
  <c r="AJ1246" i="144"/>
  <c r="AZ1246" i="144" s="1"/>
  <c r="K1257" i="119" s="1"/>
  <c r="AF1246" i="144"/>
  <c r="AY1246" i="144" s="1"/>
  <c r="AN1245" i="144"/>
  <c r="BA1245" i="144" s="1"/>
  <c r="L1256" i="119" s="1"/>
  <c r="AJ1245" i="144"/>
  <c r="AZ1245" i="144" s="1"/>
  <c r="K1256" i="119" s="1"/>
  <c r="AF1245" i="144"/>
  <c r="AN1244" i="144"/>
  <c r="BA1244" i="144" s="1"/>
  <c r="L1255" i="119" s="1"/>
  <c r="AJ1244" i="144"/>
  <c r="AZ1244" i="144" s="1"/>
  <c r="K1255" i="119" s="1"/>
  <c r="AF1244" i="144"/>
  <c r="AN1243" i="144"/>
  <c r="BA1243" i="144" s="1"/>
  <c r="L1254" i="119" s="1"/>
  <c r="AJ1243" i="144"/>
  <c r="AF1243" i="144"/>
  <c r="AN1242" i="144"/>
  <c r="BA1242" i="144" s="1"/>
  <c r="L1253" i="119" s="1"/>
  <c r="AJ1242" i="144"/>
  <c r="AZ1242" i="144" s="1"/>
  <c r="K1253" i="119" s="1"/>
  <c r="AF1242" i="144"/>
  <c r="AY1242" i="144" s="1"/>
  <c r="AN1241" i="144"/>
  <c r="BA1241" i="144" s="1"/>
  <c r="L1252" i="119" s="1"/>
  <c r="AJ1241" i="144"/>
  <c r="AZ1241" i="144" s="1"/>
  <c r="K1252" i="119" s="1"/>
  <c r="AF1241" i="144"/>
  <c r="AN1240" i="144"/>
  <c r="BA1240" i="144" s="1"/>
  <c r="L1251" i="119" s="1"/>
  <c r="AJ1240" i="144"/>
  <c r="AZ1240" i="144" s="1"/>
  <c r="K1251" i="119" s="1"/>
  <c r="AF1240" i="144"/>
  <c r="AN1239" i="144"/>
  <c r="BA1239" i="144" s="1"/>
  <c r="L1250" i="119" s="1"/>
  <c r="AJ1239" i="144"/>
  <c r="AF1239" i="144"/>
  <c r="AY1239" i="144" s="1"/>
  <c r="J1250" i="119" s="1"/>
  <c r="AN1238" i="144"/>
  <c r="BA1238" i="144" s="1"/>
  <c r="L1249" i="119" s="1"/>
  <c r="AJ1238" i="144"/>
  <c r="AZ1238" i="144" s="1"/>
  <c r="K1249" i="119" s="1"/>
  <c r="AF1238" i="144"/>
  <c r="AY1238" i="144" s="1"/>
  <c r="AN1237" i="144"/>
  <c r="BA1237" i="144" s="1"/>
  <c r="L1248" i="119" s="1"/>
  <c r="AJ1237" i="144"/>
  <c r="AZ1237" i="144" s="1"/>
  <c r="K1248" i="119" s="1"/>
  <c r="AF1237" i="144"/>
  <c r="AN1236" i="144"/>
  <c r="BA1236" i="144" s="1"/>
  <c r="L1247" i="119" s="1"/>
  <c r="AJ1236" i="144"/>
  <c r="AZ1236" i="144" s="1"/>
  <c r="K1247" i="119" s="1"/>
  <c r="AF1236" i="144"/>
  <c r="AN1235" i="144"/>
  <c r="BA1235" i="144" s="1"/>
  <c r="L1246" i="119" s="1"/>
  <c r="AJ1235" i="144"/>
  <c r="AF1235" i="144"/>
  <c r="AY1235" i="144" s="1"/>
  <c r="J1246" i="119" s="1"/>
  <c r="AN1234" i="144"/>
  <c r="BA1234" i="144" s="1"/>
  <c r="L1245" i="119" s="1"/>
  <c r="AJ1234" i="144"/>
  <c r="AZ1234" i="144" s="1"/>
  <c r="K1245" i="119" s="1"/>
  <c r="AF1234" i="144"/>
  <c r="AY1234" i="144" s="1"/>
  <c r="AN1233" i="144"/>
  <c r="BA1233" i="144" s="1"/>
  <c r="L1244" i="119" s="1"/>
  <c r="AJ1233" i="144"/>
  <c r="AZ1233" i="144" s="1"/>
  <c r="K1244" i="119" s="1"/>
  <c r="AF1233" i="144"/>
  <c r="AN1232" i="144"/>
  <c r="BA1232" i="144" s="1"/>
  <c r="L1243" i="119" s="1"/>
  <c r="AJ1232" i="144"/>
  <c r="AZ1232" i="144" s="1"/>
  <c r="K1243" i="119" s="1"/>
  <c r="AF1232" i="144"/>
  <c r="AN1231" i="144"/>
  <c r="BA1231" i="144" s="1"/>
  <c r="L1242" i="119" s="1"/>
  <c r="AJ1231" i="144"/>
  <c r="AF1231" i="144"/>
  <c r="AY1231" i="144" s="1"/>
  <c r="J1242" i="119" s="1"/>
  <c r="AN1230" i="144"/>
  <c r="BA1230" i="144" s="1"/>
  <c r="L1241" i="119" s="1"/>
  <c r="AJ1230" i="144"/>
  <c r="AZ1230" i="144" s="1"/>
  <c r="K1241" i="119" s="1"/>
  <c r="AF1230" i="144"/>
  <c r="AY1230" i="144" s="1"/>
  <c r="AN1229" i="144"/>
  <c r="BA1229" i="144" s="1"/>
  <c r="L1240" i="119" s="1"/>
  <c r="AJ1229" i="144"/>
  <c r="AZ1229" i="144" s="1"/>
  <c r="K1240" i="119" s="1"/>
  <c r="AF1229" i="144"/>
  <c r="AN1228" i="144"/>
  <c r="BA1228" i="144" s="1"/>
  <c r="L1239" i="119" s="1"/>
  <c r="AJ1228" i="144"/>
  <c r="AZ1228" i="144" s="1"/>
  <c r="K1239" i="119" s="1"/>
  <c r="AF1228" i="144"/>
  <c r="AN1227" i="144"/>
  <c r="BA1227" i="144" s="1"/>
  <c r="L1238" i="119" s="1"/>
  <c r="AJ1227" i="144"/>
  <c r="AF1227" i="144"/>
  <c r="AN1226" i="144"/>
  <c r="AJ1226" i="144"/>
  <c r="AZ1226" i="144" s="1"/>
  <c r="K1237" i="119" s="1"/>
  <c r="AF1226" i="144"/>
  <c r="AY1226" i="144" s="1"/>
  <c r="B1225" i="144"/>
  <c r="BL1223" i="144"/>
  <c r="BK1223" i="144"/>
  <c r="BJ1223" i="144"/>
  <c r="BH1223" i="144"/>
  <c r="BG1223" i="144"/>
  <c r="BE1223" i="144"/>
  <c r="BB1223" i="144"/>
  <c r="BA1223" i="144"/>
  <c r="AZ1223" i="144"/>
  <c r="AY1223" i="144"/>
  <c r="AE1222" i="144"/>
  <c r="C1233" i="119" s="1"/>
  <c r="BL1221" i="144"/>
  <c r="BK1221" i="144"/>
  <c r="BJ1221" i="144"/>
  <c r="BH1221" i="144"/>
  <c r="BG1221" i="144"/>
  <c r="BE1221" i="144"/>
  <c r="BB1221" i="144"/>
  <c r="BA1221" i="144"/>
  <c r="AZ1221" i="144"/>
  <c r="AY1221" i="144"/>
  <c r="AN1220" i="144"/>
  <c r="BA1220" i="144" s="1"/>
  <c r="L1231" i="119" s="1"/>
  <c r="AJ1220" i="144"/>
  <c r="AZ1220" i="144" s="1"/>
  <c r="K1231" i="119" s="1"/>
  <c r="AF1220" i="144"/>
  <c r="AN1219" i="144"/>
  <c r="BA1219" i="144" s="1"/>
  <c r="L1230" i="119" s="1"/>
  <c r="AJ1219" i="144"/>
  <c r="AZ1219" i="144" s="1"/>
  <c r="K1230" i="119" s="1"/>
  <c r="AF1219" i="144"/>
  <c r="AY1219" i="144" s="1"/>
  <c r="AN1218" i="144"/>
  <c r="BA1218" i="144" s="1"/>
  <c r="L1229" i="119" s="1"/>
  <c r="AJ1218" i="144"/>
  <c r="AZ1218" i="144" s="1"/>
  <c r="K1229" i="119" s="1"/>
  <c r="AF1218" i="144"/>
  <c r="AY1218" i="144" s="1"/>
  <c r="AN1217" i="144"/>
  <c r="BA1217" i="144" s="1"/>
  <c r="L1228" i="119" s="1"/>
  <c r="AJ1217" i="144"/>
  <c r="AZ1217" i="144" s="1"/>
  <c r="K1228" i="119" s="1"/>
  <c r="AF1217" i="144"/>
  <c r="AN1216" i="144"/>
  <c r="BA1216" i="144" s="1"/>
  <c r="L1227" i="119" s="1"/>
  <c r="AJ1216" i="144"/>
  <c r="AF1216" i="144"/>
  <c r="AY1216" i="144" s="1"/>
  <c r="J1227" i="119" s="1"/>
  <c r="AN1215" i="144"/>
  <c r="BA1215" i="144" s="1"/>
  <c r="L1226" i="119" s="1"/>
  <c r="AJ1215" i="144"/>
  <c r="AZ1215" i="144" s="1"/>
  <c r="K1226" i="119" s="1"/>
  <c r="AF1215" i="144"/>
  <c r="AY1215" i="144" s="1"/>
  <c r="AN1214" i="144"/>
  <c r="BA1214" i="144" s="1"/>
  <c r="L1225" i="119" s="1"/>
  <c r="AJ1214" i="144"/>
  <c r="AZ1214" i="144" s="1"/>
  <c r="K1225" i="119" s="1"/>
  <c r="AF1214" i="144"/>
  <c r="AN1213" i="144"/>
  <c r="BA1213" i="144" s="1"/>
  <c r="L1224" i="119" s="1"/>
  <c r="AJ1213" i="144"/>
  <c r="AZ1213" i="144" s="1"/>
  <c r="K1224" i="119" s="1"/>
  <c r="AF1213" i="144"/>
  <c r="AN1212" i="144"/>
  <c r="BA1212" i="144" s="1"/>
  <c r="L1223" i="119" s="1"/>
  <c r="AJ1212" i="144"/>
  <c r="AF1212" i="144"/>
  <c r="AY1212" i="144" s="1"/>
  <c r="J1223" i="119" s="1"/>
  <c r="AN1211" i="144"/>
  <c r="BA1211" i="144" s="1"/>
  <c r="L1222" i="119" s="1"/>
  <c r="AJ1211" i="144"/>
  <c r="AZ1211" i="144" s="1"/>
  <c r="K1222" i="119" s="1"/>
  <c r="AF1211" i="144"/>
  <c r="AY1211" i="144" s="1"/>
  <c r="AN1210" i="144"/>
  <c r="BA1210" i="144" s="1"/>
  <c r="L1221" i="119" s="1"/>
  <c r="AJ1210" i="144"/>
  <c r="AZ1210" i="144" s="1"/>
  <c r="K1221" i="119" s="1"/>
  <c r="AF1210" i="144"/>
  <c r="AN1209" i="144"/>
  <c r="BA1209" i="144" s="1"/>
  <c r="L1220" i="119" s="1"/>
  <c r="AJ1209" i="144"/>
  <c r="AZ1209" i="144" s="1"/>
  <c r="K1220" i="119" s="1"/>
  <c r="AF1209" i="144"/>
  <c r="AN1208" i="144"/>
  <c r="BA1208" i="144" s="1"/>
  <c r="L1219" i="119" s="1"/>
  <c r="AJ1208" i="144"/>
  <c r="AF1208" i="144"/>
  <c r="AN1207" i="144"/>
  <c r="BA1207" i="144" s="1"/>
  <c r="L1218" i="119" s="1"/>
  <c r="AJ1207" i="144"/>
  <c r="AZ1207" i="144" s="1"/>
  <c r="K1218" i="119" s="1"/>
  <c r="AF1207" i="144"/>
  <c r="AY1207" i="144" s="1"/>
  <c r="AN1206" i="144"/>
  <c r="BA1206" i="144" s="1"/>
  <c r="L1217" i="119" s="1"/>
  <c r="AJ1206" i="144"/>
  <c r="AZ1206" i="144" s="1"/>
  <c r="K1217" i="119" s="1"/>
  <c r="AF1206" i="144"/>
  <c r="AN1205" i="144"/>
  <c r="BA1205" i="144" s="1"/>
  <c r="L1216" i="119" s="1"/>
  <c r="AJ1205" i="144"/>
  <c r="AZ1205" i="144" s="1"/>
  <c r="K1216" i="119" s="1"/>
  <c r="AF1205" i="144"/>
  <c r="AN1204" i="144"/>
  <c r="BA1204" i="144" s="1"/>
  <c r="L1215" i="119" s="1"/>
  <c r="AJ1204" i="144"/>
  <c r="AF1204" i="144"/>
  <c r="AY1204" i="144" s="1"/>
  <c r="J1215" i="119" s="1"/>
  <c r="AN1203" i="144"/>
  <c r="BA1203" i="144" s="1"/>
  <c r="L1214" i="119" s="1"/>
  <c r="AJ1203" i="144"/>
  <c r="AZ1203" i="144" s="1"/>
  <c r="K1214" i="119" s="1"/>
  <c r="AF1203" i="144"/>
  <c r="AY1203" i="144" s="1"/>
  <c r="AN1202" i="144"/>
  <c r="BA1202" i="144" s="1"/>
  <c r="L1213" i="119" s="1"/>
  <c r="AJ1202" i="144"/>
  <c r="AZ1202" i="144" s="1"/>
  <c r="K1213" i="119" s="1"/>
  <c r="AF1202" i="144"/>
  <c r="AN1201" i="144"/>
  <c r="BA1201" i="144" s="1"/>
  <c r="L1212" i="119" s="1"/>
  <c r="AJ1201" i="144"/>
  <c r="AZ1201" i="144" s="1"/>
  <c r="K1212" i="119" s="1"/>
  <c r="AF1201" i="144"/>
  <c r="AN1200" i="144"/>
  <c r="BA1200" i="144" s="1"/>
  <c r="L1211" i="119" s="1"/>
  <c r="AJ1200" i="144"/>
  <c r="AF1200" i="144"/>
  <c r="AY1200" i="144" s="1"/>
  <c r="J1211" i="119" s="1"/>
  <c r="AN1199" i="144"/>
  <c r="BA1199" i="144" s="1"/>
  <c r="L1210" i="119" s="1"/>
  <c r="AJ1199" i="144"/>
  <c r="AZ1199" i="144" s="1"/>
  <c r="K1210" i="119" s="1"/>
  <c r="AF1199" i="144"/>
  <c r="AY1199" i="144" s="1"/>
  <c r="AN1198" i="144"/>
  <c r="BA1198" i="144" s="1"/>
  <c r="L1209" i="119" s="1"/>
  <c r="AJ1198" i="144"/>
  <c r="AZ1198" i="144" s="1"/>
  <c r="K1209" i="119" s="1"/>
  <c r="AF1198" i="144"/>
  <c r="AN1197" i="144"/>
  <c r="BA1197" i="144" s="1"/>
  <c r="L1208" i="119" s="1"/>
  <c r="AJ1197" i="144"/>
  <c r="AZ1197" i="144" s="1"/>
  <c r="K1208" i="119" s="1"/>
  <c r="AF1197" i="144"/>
  <c r="AN1196" i="144"/>
  <c r="BA1196" i="144" s="1"/>
  <c r="L1207" i="119" s="1"/>
  <c r="AJ1196" i="144"/>
  <c r="AF1196" i="144"/>
  <c r="AY1196" i="144" s="1"/>
  <c r="J1207" i="119" s="1"/>
  <c r="AN1195" i="144"/>
  <c r="BA1195" i="144" s="1"/>
  <c r="L1206" i="119" s="1"/>
  <c r="AJ1195" i="144"/>
  <c r="AZ1195" i="144" s="1"/>
  <c r="K1206" i="119" s="1"/>
  <c r="AF1195" i="144"/>
  <c r="AY1195" i="144" s="1"/>
  <c r="AN1194" i="144"/>
  <c r="BA1194" i="144" s="1"/>
  <c r="L1205" i="119" s="1"/>
  <c r="AJ1194" i="144"/>
  <c r="AZ1194" i="144" s="1"/>
  <c r="K1205" i="119" s="1"/>
  <c r="AF1194" i="144"/>
  <c r="AN1193" i="144"/>
  <c r="BA1193" i="144" s="1"/>
  <c r="L1204" i="119" s="1"/>
  <c r="AJ1193" i="144"/>
  <c r="AZ1193" i="144" s="1"/>
  <c r="K1204" i="119" s="1"/>
  <c r="AF1193" i="144"/>
  <c r="AN1192" i="144"/>
  <c r="BA1192" i="144" s="1"/>
  <c r="L1203" i="119" s="1"/>
  <c r="AJ1192" i="144"/>
  <c r="AF1192" i="144"/>
  <c r="AY1192" i="144" s="1"/>
  <c r="J1203" i="119" s="1"/>
  <c r="AN1191" i="144"/>
  <c r="BA1191" i="144" s="1"/>
  <c r="L1202" i="119" s="1"/>
  <c r="AJ1191" i="144"/>
  <c r="AZ1191" i="144" s="1"/>
  <c r="K1202" i="119" s="1"/>
  <c r="AF1191" i="144"/>
  <c r="AY1191" i="144" s="1"/>
  <c r="AN1190" i="144"/>
  <c r="BA1190" i="144" s="1"/>
  <c r="L1201" i="119" s="1"/>
  <c r="AJ1190" i="144"/>
  <c r="AZ1190" i="144" s="1"/>
  <c r="K1201" i="119" s="1"/>
  <c r="AF1190" i="144"/>
  <c r="AN1189" i="144"/>
  <c r="BA1189" i="144" s="1"/>
  <c r="L1200" i="119" s="1"/>
  <c r="AJ1189" i="144"/>
  <c r="AZ1189" i="144" s="1"/>
  <c r="K1200" i="119" s="1"/>
  <c r="AF1189" i="144"/>
  <c r="AN1188" i="144"/>
  <c r="BA1188" i="144" s="1"/>
  <c r="L1199" i="119" s="1"/>
  <c r="AJ1188" i="144"/>
  <c r="AF1188" i="144"/>
  <c r="AY1188" i="144" s="1"/>
  <c r="J1199" i="119" s="1"/>
  <c r="AN1187" i="144"/>
  <c r="BA1187" i="144" s="1"/>
  <c r="L1198" i="119" s="1"/>
  <c r="AJ1187" i="144"/>
  <c r="AZ1187" i="144" s="1"/>
  <c r="K1198" i="119" s="1"/>
  <c r="AF1187" i="144"/>
  <c r="AY1187" i="144" s="1"/>
  <c r="AN1186" i="144"/>
  <c r="BA1186" i="144" s="1"/>
  <c r="L1197" i="119" s="1"/>
  <c r="AJ1186" i="144"/>
  <c r="AZ1186" i="144" s="1"/>
  <c r="K1197" i="119" s="1"/>
  <c r="AF1186" i="144"/>
  <c r="AN1185" i="144"/>
  <c r="BA1185" i="144" s="1"/>
  <c r="L1196" i="119" s="1"/>
  <c r="AJ1185" i="144"/>
  <c r="AZ1185" i="144" s="1"/>
  <c r="K1196" i="119" s="1"/>
  <c r="AF1185" i="144"/>
  <c r="AN1184" i="144"/>
  <c r="BA1184" i="144" s="1"/>
  <c r="L1195" i="119" s="1"/>
  <c r="AJ1184" i="144"/>
  <c r="AF1184" i="144"/>
  <c r="AY1184" i="144" s="1"/>
  <c r="AZ1183" i="144"/>
  <c r="K1194" i="119" s="1"/>
  <c r="AN1183" i="144"/>
  <c r="BA1183" i="144" s="1"/>
  <c r="L1194" i="119" s="1"/>
  <c r="AJ1183" i="144"/>
  <c r="AF1183" i="144"/>
  <c r="AY1183" i="144" s="1"/>
  <c r="AN1182" i="144"/>
  <c r="BA1182" i="144" s="1"/>
  <c r="L1193" i="119" s="1"/>
  <c r="AJ1182" i="144"/>
  <c r="AZ1182" i="144" s="1"/>
  <c r="K1193" i="119" s="1"/>
  <c r="AF1182" i="144"/>
  <c r="AN1181" i="144"/>
  <c r="BA1181" i="144" s="1"/>
  <c r="AJ1181" i="144"/>
  <c r="AZ1181" i="144" s="1"/>
  <c r="K1192" i="119" s="1"/>
  <c r="AF1181" i="144"/>
  <c r="B1180" i="144"/>
  <c r="BL1178" i="144"/>
  <c r="BK1178" i="144"/>
  <c r="BJ1178" i="144"/>
  <c r="BH1178" i="144"/>
  <c r="BG1178" i="144"/>
  <c r="BE1178" i="144"/>
  <c r="BB1178" i="144"/>
  <c r="BA1178" i="144"/>
  <c r="AZ1178" i="144"/>
  <c r="AY1178" i="144"/>
  <c r="AE1177" i="144"/>
  <c r="C1188" i="119" s="1"/>
  <c r="BL1176" i="144"/>
  <c r="BK1176" i="144"/>
  <c r="BJ1176" i="144"/>
  <c r="BH1176" i="144"/>
  <c r="BG1176" i="144"/>
  <c r="BE1176" i="144"/>
  <c r="BB1176" i="144"/>
  <c r="BA1176" i="144"/>
  <c r="AZ1176" i="144"/>
  <c r="AY1176" i="144"/>
  <c r="AN1175" i="144"/>
  <c r="BA1175" i="144" s="1"/>
  <c r="L1186" i="119" s="1"/>
  <c r="AJ1175" i="144"/>
  <c r="AZ1175" i="144" s="1"/>
  <c r="K1186" i="119" s="1"/>
  <c r="AF1175" i="144"/>
  <c r="AN1174" i="144"/>
  <c r="BA1174" i="144" s="1"/>
  <c r="L1185" i="119" s="1"/>
  <c r="AJ1174" i="144"/>
  <c r="AZ1174" i="144" s="1"/>
  <c r="K1185" i="119" s="1"/>
  <c r="AF1174" i="144"/>
  <c r="AY1174" i="144" s="1"/>
  <c r="J1185" i="119" s="1"/>
  <c r="AN1173" i="144"/>
  <c r="BA1173" i="144" s="1"/>
  <c r="L1184" i="119" s="1"/>
  <c r="AJ1173" i="144"/>
  <c r="AZ1173" i="144" s="1"/>
  <c r="K1184" i="119" s="1"/>
  <c r="AF1173" i="144"/>
  <c r="AY1173" i="144" s="1"/>
  <c r="J1184" i="119" s="1"/>
  <c r="AN1172" i="144"/>
  <c r="BA1172" i="144" s="1"/>
  <c r="L1183" i="119" s="1"/>
  <c r="AJ1172" i="144"/>
  <c r="AZ1172" i="144" s="1"/>
  <c r="K1183" i="119" s="1"/>
  <c r="AF1172" i="144"/>
  <c r="AY1172" i="144" s="1"/>
  <c r="AN1171" i="144"/>
  <c r="BA1171" i="144" s="1"/>
  <c r="L1182" i="119" s="1"/>
  <c r="AJ1171" i="144"/>
  <c r="AZ1171" i="144" s="1"/>
  <c r="K1182" i="119" s="1"/>
  <c r="AF1171" i="144"/>
  <c r="AN1170" i="144"/>
  <c r="BA1170" i="144" s="1"/>
  <c r="L1181" i="119" s="1"/>
  <c r="AJ1170" i="144"/>
  <c r="AZ1170" i="144" s="1"/>
  <c r="K1181" i="119" s="1"/>
  <c r="AF1170" i="144"/>
  <c r="AW1170" i="144" s="1"/>
  <c r="AN1169" i="144"/>
  <c r="BA1169" i="144" s="1"/>
  <c r="L1180" i="119" s="1"/>
  <c r="AJ1169" i="144"/>
  <c r="AZ1169" i="144" s="1"/>
  <c r="K1180" i="119" s="1"/>
  <c r="AF1169" i="144"/>
  <c r="AY1169" i="144" s="1"/>
  <c r="J1180" i="119" s="1"/>
  <c r="AZ1168" i="144"/>
  <c r="K1179" i="119" s="1"/>
  <c r="AN1168" i="144"/>
  <c r="BA1168" i="144" s="1"/>
  <c r="L1179" i="119" s="1"/>
  <c r="AJ1168" i="144"/>
  <c r="AF1168" i="144"/>
  <c r="AY1168" i="144" s="1"/>
  <c r="BA1167" i="144"/>
  <c r="L1178" i="119" s="1"/>
  <c r="AN1167" i="144"/>
  <c r="AJ1167" i="144"/>
  <c r="AZ1167" i="144" s="1"/>
  <c r="K1178" i="119" s="1"/>
  <c r="AF1167" i="144"/>
  <c r="AS1167" i="144" s="1"/>
  <c r="AN1166" i="144"/>
  <c r="BA1166" i="144" s="1"/>
  <c r="L1177" i="119" s="1"/>
  <c r="AJ1166" i="144"/>
  <c r="AZ1166" i="144" s="1"/>
  <c r="K1177" i="119" s="1"/>
  <c r="AF1166" i="144"/>
  <c r="AN1165" i="144"/>
  <c r="BA1165" i="144" s="1"/>
  <c r="L1176" i="119" s="1"/>
  <c r="AJ1165" i="144"/>
  <c r="AZ1165" i="144" s="1"/>
  <c r="K1176" i="119" s="1"/>
  <c r="AF1165" i="144"/>
  <c r="AY1165" i="144" s="1"/>
  <c r="J1176" i="119" s="1"/>
  <c r="AN1164" i="144"/>
  <c r="BA1164" i="144" s="1"/>
  <c r="L1175" i="119" s="1"/>
  <c r="AJ1164" i="144"/>
  <c r="AZ1164" i="144" s="1"/>
  <c r="K1175" i="119" s="1"/>
  <c r="AF1164" i="144"/>
  <c r="AY1164" i="144" s="1"/>
  <c r="AN1163" i="144"/>
  <c r="BA1163" i="144" s="1"/>
  <c r="L1174" i="119" s="1"/>
  <c r="AJ1163" i="144"/>
  <c r="AZ1163" i="144" s="1"/>
  <c r="K1174" i="119" s="1"/>
  <c r="AF1163" i="144"/>
  <c r="AN1162" i="144"/>
  <c r="BA1162" i="144" s="1"/>
  <c r="L1173" i="119" s="1"/>
  <c r="AJ1162" i="144"/>
  <c r="AZ1162" i="144" s="1"/>
  <c r="K1173" i="119" s="1"/>
  <c r="AF1162" i="144"/>
  <c r="AY1162" i="144" s="1"/>
  <c r="J1173" i="119" s="1"/>
  <c r="AN1161" i="144"/>
  <c r="BA1161" i="144" s="1"/>
  <c r="L1172" i="119" s="1"/>
  <c r="AJ1161" i="144"/>
  <c r="AZ1161" i="144" s="1"/>
  <c r="K1172" i="119" s="1"/>
  <c r="AF1161" i="144"/>
  <c r="AN1160" i="144"/>
  <c r="BA1160" i="144" s="1"/>
  <c r="L1171" i="119" s="1"/>
  <c r="AJ1160" i="144"/>
  <c r="AZ1160" i="144" s="1"/>
  <c r="K1171" i="119" s="1"/>
  <c r="AF1160" i="144"/>
  <c r="AY1160" i="144" s="1"/>
  <c r="AN1159" i="144"/>
  <c r="BA1159" i="144" s="1"/>
  <c r="L1170" i="119" s="1"/>
  <c r="AJ1159" i="144"/>
  <c r="AZ1159" i="144" s="1"/>
  <c r="K1170" i="119" s="1"/>
  <c r="AF1159" i="144"/>
  <c r="AN1158" i="144"/>
  <c r="BA1158" i="144" s="1"/>
  <c r="L1169" i="119" s="1"/>
  <c r="AJ1158" i="144"/>
  <c r="AZ1158" i="144" s="1"/>
  <c r="K1169" i="119" s="1"/>
  <c r="AF1158" i="144"/>
  <c r="AN1157" i="144"/>
  <c r="BA1157" i="144" s="1"/>
  <c r="L1168" i="119" s="1"/>
  <c r="AJ1157" i="144"/>
  <c r="AZ1157" i="144" s="1"/>
  <c r="K1168" i="119" s="1"/>
  <c r="AF1157" i="144"/>
  <c r="AY1157" i="144" s="1"/>
  <c r="J1168" i="119" s="1"/>
  <c r="AN1156" i="144"/>
  <c r="BA1156" i="144" s="1"/>
  <c r="L1167" i="119" s="1"/>
  <c r="AJ1156" i="144"/>
  <c r="AZ1156" i="144" s="1"/>
  <c r="K1167" i="119" s="1"/>
  <c r="AF1156" i="144"/>
  <c r="AY1156" i="144" s="1"/>
  <c r="AN1155" i="144"/>
  <c r="BA1155" i="144" s="1"/>
  <c r="L1166" i="119" s="1"/>
  <c r="AJ1155" i="144"/>
  <c r="AZ1155" i="144" s="1"/>
  <c r="K1166" i="119" s="1"/>
  <c r="AF1155" i="144"/>
  <c r="AN1154" i="144"/>
  <c r="BA1154" i="144" s="1"/>
  <c r="L1165" i="119" s="1"/>
  <c r="AJ1154" i="144"/>
  <c r="AZ1154" i="144" s="1"/>
  <c r="K1165" i="119" s="1"/>
  <c r="AF1154" i="144"/>
  <c r="AY1154" i="144" s="1"/>
  <c r="J1165" i="119" s="1"/>
  <c r="AN1153" i="144"/>
  <c r="BA1153" i="144" s="1"/>
  <c r="L1164" i="119" s="1"/>
  <c r="AJ1153" i="144"/>
  <c r="AZ1153" i="144" s="1"/>
  <c r="K1164" i="119" s="1"/>
  <c r="AF1153" i="144"/>
  <c r="AN1152" i="144"/>
  <c r="BA1152" i="144" s="1"/>
  <c r="L1163" i="119" s="1"/>
  <c r="AJ1152" i="144"/>
  <c r="AZ1152" i="144" s="1"/>
  <c r="K1163" i="119" s="1"/>
  <c r="AF1152" i="144"/>
  <c r="AY1152" i="144" s="1"/>
  <c r="AN1151" i="144"/>
  <c r="BA1151" i="144" s="1"/>
  <c r="L1162" i="119" s="1"/>
  <c r="AJ1151" i="144"/>
  <c r="AZ1151" i="144" s="1"/>
  <c r="K1162" i="119" s="1"/>
  <c r="AF1151" i="144"/>
  <c r="AN1150" i="144"/>
  <c r="BA1150" i="144" s="1"/>
  <c r="L1161" i="119" s="1"/>
  <c r="AJ1150" i="144"/>
  <c r="AZ1150" i="144" s="1"/>
  <c r="K1161" i="119" s="1"/>
  <c r="AF1150" i="144"/>
  <c r="AN1149" i="144"/>
  <c r="BA1149" i="144" s="1"/>
  <c r="L1160" i="119" s="1"/>
  <c r="AJ1149" i="144"/>
  <c r="AZ1149" i="144" s="1"/>
  <c r="K1160" i="119" s="1"/>
  <c r="AF1149" i="144"/>
  <c r="AY1149" i="144" s="1"/>
  <c r="J1160" i="119" s="1"/>
  <c r="AN1148" i="144"/>
  <c r="BA1148" i="144" s="1"/>
  <c r="L1159" i="119" s="1"/>
  <c r="AJ1148" i="144"/>
  <c r="AZ1148" i="144" s="1"/>
  <c r="K1159" i="119" s="1"/>
  <c r="AF1148" i="144"/>
  <c r="AY1148" i="144" s="1"/>
  <c r="AN1147" i="144"/>
  <c r="BA1147" i="144" s="1"/>
  <c r="L1158" i="119" s="1"/>
  <c r="AJ1147" i="144"/>
  <c r="AZ1147" i="144" s="1"/>
  <c r="K1158" i="119" s="1"/>
  <c r="AF1147" i="144"/>
  <c r="AN1146" i="144"/>
  <c r="BA1146" i="144" s="1"/>
  <c r="L1157" i="119" s="1"/>
  <c r="AJ1146" i="144"/>
  <c r="AZ1146" i="144" s="1"/>
  <c r="K1157" i="119" s="1"/>
  <c r="AF1146" i="144"/>
  <c r="AY1146" i="144" s="1"/>
  <c r="J1157" i="119" s="1"/>
  <c r="AN1145" i="144"/>
  <c r="BA1145" i="144" s="1"/>
  <c r="L1156" i="119" s="1"/>
  <c r="AJ1145" i="144"/>
  <c r="AZ1145" i="144" s="1"/>
  <c r="K1156" i="119" s="1"/>
  <c r="AF1145" i="144"/>
  <c r="AY1145" i="144" s="1"/>
  <c r="J1156" i="119" s="1"/>
  <c r="AN1144" i="144"/>
  <c r="BA1144" i="144" s="1"/>
  <c r="L1155" i="119" s="1"/>
  <c r="AJ1144" i="144"/>
  <c r="AZ1144" i="144" s="1"/>
  <c r="K1155" i="119" s="1"/>
  <c r="AF1144" i="144"/>
  <c r="AY1144" i="144" s="1"/>
  <c r="AN1143" i="144"/>
  <c r="BA1143" i="144" s="1"/>
  <c r="L1154" i="119" s="1"/>
  <c r="AJ1143" i="144"/>
  <c r="AZ1143" i="144" s="1"/>
  <c r="K1154" i="119" s="1"/>
  <c r="AF1143" i="144"/>
  <c r="AN1142" i="144"/>
  <c r="BA1142" i="144" s="1"/>
  <c r="L1153" i="119" s="1"/>
  <c r="AJ1142" i="144"/>
  <c r="AZ1142" i="144" s="1"/>
  <c r="K1153" i="119" s="1"/>
  <c r="AF1142" i="144"/>
  <c r="AN1141" i="144"/>
  <c r="BA1141" i="144" s="1"/>
  <c r="L1152" i="119" s="1"/>
  <c r="AJ1141" i="144"/>
  <c r="AZ1141" i="144" s="1"/>
  <c r="K1152" i="119" s="1"/>
  <c r="AF1141" i="144"/>
  <c r="AY1141" i="144" s="1"/>
  <c r="J1152" i="119" s="1"/>
  <c r="AN1140" i="144"/>
  <c r="BA1140" i="144" s="1"/>
  <c r="L1151" i="119" s="1"/>
  <c r="AJ1140" i="144"/>
  <c r="AZ1140" i="144" s="1"/>
  <c r="K1151" i="119" s="1"/>
  <c r="AF1140" i="144"/>
  <c r="AY1140" i="144" s="1"/>
  <c r="AN1139" i="144"/>
  <c r="BA1139" i="144" s="1"/>
  <c r="L1150" i="119" s="1"/>
  <c r="AJ1139" i="144"/>
  <c r="AZ1139" i="144" s="1"/>
  <c r="K1150" i="119" s="1"/>
  <c r="AF1139" i="144"/>
  <c r="AN1138" i="144"/>
  <c r="BA1138" i="144" s="1"/>
  <c r="L1149" i="119" s="1"/>
  <c r="AJ1138" i="144"/>
  <c r="AZ1138" i="144" s="1"/>
  <c r="K1149" i="119" s="1"/>
  <c r="AF1138" i="144"/>
  <c r="AN1137" i="144"/>
  <c r="BA1137" i="144" s="1"/>
  <c r="L1148" i="119" s="1"/>
  <c r="AJ1137" i="144"/>
  <c r="AZ1137" i="144" s="1"/>
  <c r="K1148" i="119" s="1"/>
  <c r="AF1137" i="144"/>
  <c r="AN1136" i="144"/>
  <c r="BA1136" i="144" s="1"/>
  <c r="L1147" i="119" s="1"/>
  <c r="AJ1136" i="144"/>
  <c r="AZ1136" i="144" s="1"/>
  <c r="K1147" i="119" s="1"/>
  <c r="AF1136" i="144"/>
  <c r="AY1136" i="144" s="1"/>
  <c r="B1135" i="144"/>
  <c r="BL1133" i="144"/>
  <c r="BK1133" i="144"/>
  <c r="BJ1133" i="144"/>
  <c r="BH1133" i="144"/>
  <c r="BG1133" i="144"/>
  <c r="BE1133" i="144"/>
  <c r="BB1133" i="144"/>
  <c r="BA1133" i="144"/>
  <c r="AZ1133" i="144"/>
  <c r="AY1133" i="144"/>
  <c r="AE1132" i="144"/>
  <c r="C1143" i="119" s="1"/>
  <c r="BL1131" i="144"/>
  <c r="BK1131" i="144"/>
  <c r="BJ1131" i="144"/>
  <c r="BH1131" i="144"/>
  <c r="BG1131" i="144"/>
  <c r="BE1131" i="144"/>
  <c r="BB1131" i="144"/>
  <c r="BA1131" i="144"/>
  <c r="AZ1131" i="144"/>
  <c r="AY1131" i="144"/>
  <c r="AN1130" i="144"/>
  <c r="BA1130" i="144" s="1"/>
  <c r="L1141" i="119" s="1"/>
  <c r="AJ1130" i="144"/>
  <c r="AZ1130" i="144" s="1"/>
  <c r="K1141" i="119" s="1"/>
  <c r="AF1130" i="144"/>
  <c r="AN1129" i="144"/>
  <c r="BA1129" i="144" s="1"/>
  <c r="L1140" i="119" s="1"/>
  <c r="AJ1129" i="144"/>
  <c r="AZ1129" i="144" s="1"/>
  <c r="K1140" i="119" s="1"/>
  <c r="AF1129" i="144"/>
  <c r="AY1129" i="144" s="1"/>
  <c r="AN1128" i="144"/>
  <c r="BA1128" i="144" s="1"/>
  <c r="L1139" i="119" s="1"/>
  <c r="AJ1128" i="144"/>
  <c r="AZ1128" i="144" s="1"/>
  <c r="K1139" i="119" s="1"/>
  <c r="AF1128" i="144"/>
  <c r="AY1128" i="144" s="1"/>
  <c r="AN1127" i="144"/>
  <c r="BA1127" i="144" s="1"/>
  <c r="L1138" i="119" s="1"/>
  <c r="AJ1127" i="144"/>
  <c r="AZ1127" i="144" s="1"/>
  <c r="K1138" i="119" s="1"/>
  <c r="AF1127" i="144"/>
  <c r="AN1126" i="144"/>
  <c r="BA1126" i="144" s="1"/>
  <c r="L1137" i="119" s="1"/>
  <c r="AJ1126" i="144"/>
  <c r="AZ1126" i="144" s="1"/>
  <c r="K1137" i="119" s="1"/>
  <c r="AF1126" i="144"/>
  <c r="AY1126" i="144" s="1"/>
  <c r="J1137" i="119" s="1"/>
  <c r="AN1125" i="144"/>
  <c r="BA1125" i="144" s="1"/>
  <c r="L1136" i="119" s="1"/>
  <c r="AJ1125" i="144"/>
  <c r="AZ1125" i="144" s="1"/>
  <c r="K1136" i="119" s="1"/>
  <c r="AF1125" i="144"/>
  <c r="AY1125" i="144" s="1"/>
  <c r="AN1124" i="144"/>
  <c r="BA1124" i="144" s="1"/>
  <c r="L1135" i="119" s="1"/>
  <c r="AJ1124" i="144"/>
  <c r="AZ1124" i="144" s="1"/>
  <c r="K1135" i="119" s="1"/>
  <c r="AF1124" i="144"/>
  <c r="AY1124" i="144" s="1"/>
  <c r="AN1123" i="144"/>
  <c r="BA1123" i="144" s="1"/>
  <c r="L1134" i="119" s="1"/>
  <c r="AJ1123" i="144"/>
  <c r="AZ1123" i="144" s="1"/>
  <c r="K1134" i="119" s="1"/>
  <c r="AF1123" i="144"/>
  <c r="AN1122" i="144"/>
  <c r="BA1122" i="144" s="1"/>
  <c r="L1133" i="119" s="1"/>
  <c r="AJ1122" i="144"/>
  <c r="AF1122" i="144"/>
  <c r="AY1122" i="144" s="1"/>
  <c r="J1133" i="119" s="1"/>
  <c r="AN1121" i="144"/>
  <c r="BA1121" i="144" s="1"/>
  <c r="L1132" i="119" s="1"/>
  <c r="AJ1121" i="144"/>
  <c r="AZ1121" i="144" s="1"/>
  <c r="K1132" i="119" s="1"/>
  <c r="AF1121" i="144"/>
  <c r="AY1121" i="144" s="1"/>
  <c r="AN1120" i="144"/>
  <c r="BA1120" i="144" s="1"/>
  <c r="L1131" i="119" s="1"/>
  <c r="AJ1120" i="144"/>
  <c r="AZ1120" i="144" s="1"/>
  <c r="K1131" i="119" s="1"/>
  <c r="AF1120" i="144"/>
  <c r="AY1120" i="144" s="1"/>
  <c r="AN1119" i="144"/>
  <c r="BA1119" i="144" s="1"/>
  <c r="L1130" i="119" s="1"/>
  <c r="AJ1119" i="144"/>
  <c r="AZ1119" i="144" s="1"/>
  <c r="K1130" i="119" s="1"/>
  <c r="AF1119" i="144"/>
  <c r="AN1118" i="144"/>
  <c r="BA1118" i="144" s="1"/>
  <c r="L1129" i="119" s="1"/>
  <c r="AJ1118" i="144"/>
  <c r="AF1118" i="144"/>
  <c r="AN1117" i="144"/>
  <c r="BA1117" i="144" s="1"/>
  <c r="L1128" i="119" s="1"/>
  <c r="AJ1117" i="144"/>
  <c r="AZ1117" i="144" s="1"/>
  <c r="K1128" i="119" s="1"/>
  <c r="AF1117" i="144"/>
  <c r="AY1117" i="144" s="1"/>
  <c r="AN1116" i="144"/>
  <c r="BA1116" i="144" s="1"/>
  <c r="L1127" i="119" s="1"/>
  <c r="AJ1116" i="144"/>
  <c r="AZ1116" i="144" s="1"/>
  <c r="K1127" i="119" s="1"/>
  <c r="AF1116" i="144"/>
  <c r="AN1115" i="144"/>
  <c r="BA1115" i="144" s="1"/>
  <c r="L1126" i="119" s="1"/>
  <c r="AJ1115" i="144"/>
  <c r="AZ1115" i="144" s="1"/>
  <c r="K1126" i="119" s="1"/>
  <c r="AF1115" i="144"/>
  <c r="AN1114" i="144"/>
  <c r="BA1114" i="144" s="1"/>
  <c r="L1125" i="119" s="1"/>
  <c r="AJ1114" i="144"/>
  <c r="AF1114" i="144"/>
  <c r="AY1114" i="144" s="1"/>
  <c r="J1125" i="119" s="1"/>
  <c r="AN1113" i="144"/>
  <c r="BA1113" i="144" s="1"/>
  <c r="L1124" i="119" s="1"/>
  <c r="AJ1113" i="144"/>
  <c r="AZ1113" i="144" s="1"/>
  <c r="K1124" i="119" s="1"/>
  <c r="AF1113" i="144"/>
  <c r="AY1113" i="144" s="1"/>
  <c r="AN1112" i="144"/>
  <c r="BA1112" i="144" s="1"/>
  <c r="L1123" i="119" s="1"/>
  <c r="AJ1112" i="144"/>
  <c r="AZ1112" i="144" s="1"/>
  <c r="K1123" i="119" s="1"/>
  <c r="AF1112" i="144"/>
  <c r="AN1111" i="144"/>
  <c r="BA1111" i="144" s="1"/>
  <c r="L1122" i="119" s="1"/>
  <c r="AJ1111" i="144"/>
  <c r="AZ1111" i="144" s="1"/>
  <c r="K1122" i="119" s="1"/>
  <c r="AF1111" i="144"/>
  <c r="AN1110" i="144"/>
  <c r="BA1110" i="144" s="1"/>
  <c r="L1121" i="119" s="1"/>
  <c r="AJ1110" i="144"/>
  <c r="AF1110" i="144"/>
  <c r="AY1110" i="144" s="1"/>
  <c r="J1121" i="119" s="1"/>
  <c r="AN1109" i="144"/>
  <c r="BA1109" i="144" s="1"/>
  <c r="L1120" i="119" s="1"/>
  <c r="AJ1109" i="144"/>
  <c r="AZ1109" i="144" s="1"/>
  <c r="K1120" i="119" s="1"/>
  <c r="AF1109" i="144"/>
  <c r="AY1109" i="144" s="1"/>
  <c r="AN1108" i="144"/>
  <c r="BA1108" i="144" s="1"/>
  <c r="L1119" i="119" s="1"/>
  <c r="AJ1108" i="144"/>
  <c r="AZ1108" i="144" s="1"/>
  <c r="K1119" i="119" s="1"/>
  <c r="AF1108" i="144"/>
  <c r="AN1107" i="144"/>
  <c r="BA1107" i="144" s="1"/>
  <c r="L1118" i="119" s="1"/>
  <c r="AJ1107" i="144"/>
  <c r="AZ1107" i="144" s="1"/>
  <c r="K1118" i="119" s="1"/>
  <c r="AF1107" i="144"/>
  <c r="AN1106" i="144"/>
  <c r="BA1106" i="144" s="1"/>
  <c r="L1117" i="119" s="1"/>
  <c r="AJ1106" i="144"/>
  <c r="AF1106" i="144"/>
  <c r="AN1105" i="144"/>
  <c r="BA1105" i="144" s="1"/>
  <c r="L1116" i="119" s="1"/>
  <c r="AJ1105" i="144"/>
  <c r="AZ1105" i="144" s="1"/>
  <c r="K1116" i="119" s="1"/>
  <c r="AF1105" i="144"/>
  <c r="AY1105" i="144" s="1"/>
  <c r="AN1104" i="144"/>
  <c r="BA1104" i="144" s="1"/>
  <c r="L1115" i="119" s="1"/>
  <c r="AJ1104" i="144"/>
  <c r="AZ1104" i="144" s="1"/>
  <c r="K1115" i="119" s="1"/>
  <c r="AF1104" i="144"/>
  <c r="AN1103" i="144"/>
  <c r="BA1103" i="144" s="1"/>
  <c r="L1114" i="119" s="1"/>
  <c r="AJ1103" i="144"/>
  <c r="AZ1103" i="144" s="1"/>
  <c r="K1114" i="119" s="1"/>
  <c r="AF1103" i="144"/>
  <c r="AN1102" i="144"/>
  <c r="BA1102" i="144" s="1"/>
  <c r="L1113" i="119" s="1"/>
  <c r="AJ1102" i="144"/>
  <c r="AF1102" i="144"/>
  <c r="AY1102" i="144" s="1"/>
  <c r="J1113" i="119" s="1"/>
  <c r="AN1101" i="144"/>
  <c r="BA1101" i="144" s="1"/>
  <c r="L1112" i="119" s="1"/>
  <c r="AJ1101" i="144"/>
  <c r="AZ1101" i="144" s="1"/>
  <c r="K1112" i="119" s="1"/>
  <c r="AF1101" i="144"/>
  <c r="AY1101" i="144" s="1"/>
  <c r="AN1100" i="144"/>
  <c r="BA1100" i="144" s="1"/>
  <c r="L1111" i="119" s="1"/>
  <c r="AJ1100" i="144"/>
  <c r="AZ1100" i="144" s="1"/>
  <c r="K1111" i="119" s="1"/>
  <c r="AF1100" i="144"/>
  <c r="AN1099" i="144"/>
  <c r="BA1099" i="144" s="1"/>
  <c r="L1110" i="119" s="1"/>
  <c r="AJ1099" i="144"/>
  <c r="AZ1099" i="144" s="1"/>
  <c r="K1110" i="119" s="1"/>
  <c r="AF1099" i="144"/>
  <c r="AN1098" i="144"/>
  <c r="BA1098" i="144" s="1"/>
  <c r="L1109" i="119" s="1"/>
  <c r="AJ1098" i="144"/>
  <c r="AF1098" i="144"/>
  <c r="AY1098" i="144" s="1"/>
  <c r="J1109" i="119" s="1"/>
  <c r="AN1097" i="144"/>
  <c r="BA1097" i="144" s="1"/>
  <c r="L1108" i="119" s="1"/>
  <c r="AJ1097" i="144"/>
  <c r="AZ1097" i="144" s="1"/>
  <c r="K1108" i="119" s="1"/>
  <c r="AF1097" i="144"/>
  <c r="AY1097" i="144" s="1"/>
  <c r="AN1096" i="144"/>
  <c r="BA1096" i="144" s="1"/>
  <c r="L1107" i="119" s="1"/>
  <c r="AJ1096" i="144"/>
  <c r="AZ1096" i="144" s="1"/>
  <c r="K1107" i="119" s="1"/>
  <c r="AF1096" i="144"/>
  <c r="AN1095" i="144"/>
  <c r="BA1095" i="144" s="1"/>
  <c r="L1106" i="119" s="1"/>
  <c r="AJ1095" i="144"/>
  <c r="AZ1095" i="144" s="1"/>
  <c r="K1106" i="119" s="1"/>
  <c r="AF1095" i="144"/>
  <c r="AN1094" i="144"/>
  <c r="BA1094" i="144" s="1"/>
  <c r="L1105" i="119" s="1"/>
  <c r="AJ1094" i="144"/>
  <c r="AF1094" i="144"/>
  <c r="AN1093" i="144"/>
  <c r="BA1093" i="144" s="1"/>
  <c r="L1104" i="119" s="1"/>
  <c r="AJ1093" i="144"/>
  <c r="AZ1093" i="144" s="1"/>
  <c r="K1104" i="119" s="1"/>
  <c r="AF1093" i="144"/>
  <c r="AY1093" i="144" s="1"/>
  <c r="AN1092" i="144"/>
  <c r="BA1092" i="144" s="1"/>
  <c r="L1103" i="119" s="1"/>
  <c r="AJ1092" i="144"/>
  <c r="AZ1092" i="144" s="1"/>
  <c r="K1103" i="119" s="1"/>
  <c r="AF1092" i="144"/>
  <c r="AN1091" i="144"/>
  <c r="BA1091" i="144" s="1"/>
  <c r="AJ1091" i="144"/>
  <c r="AZ1091" i="144" s="1"/>
  <c r="K1102" i="119" s="1"/>
  <c r="AF1091" i="144"/>
  <c r="AF1132" i="144" s="1"/>
  <c r="B1090" i="144"/>
  <c r="BL1088" i="144"/>
  <c r="BK1088" i="144"/>
  <c r="BJ1088" i="144"/>
  <c r="BH1088" i="144"/>
  <c r="BG1088" i="144"/>
  <c r="BE1088" i="144"/>
  <c r="BB1088" i="144"/>
  <c r="BA1088" i="144"/>
  <c r="AZ1088" i="144"/>
  <c r="AY1088" i="144"/>
  <c r="AE1087" i="144"/>
  <c r="C1098" i="119" s="1"/>
  <c r="BL1086" i="144"/>
  <c r="BK1086" i="144"/>
  <c r="BJ1086" i="144"/>
  <c r="BH1086" i="144"/>
  <c r="BG1086" i="144"/>
  <c r="BE1086" i="144"/>
  <c r="BB1086" i="144"/>
  <c r="BA1086" i="144"/>
  <c r="AZ1086" i="144"/>
  <c r="AY1086" i="144"/>
  <c r="AN1085" i="144"/>
  <c r="BA1085" i="144" s="1"/>
  <c r="L1096" i="119" s="1"/>
  <c r="AJ1085" i="144"/>
  <c r="AZ1085" i="144" s="1"/>
  <c r="K1096" i="119" s="1"/>
  <c r="AF1085" i="144"/>
  <c r="AY1085" i="144" s="1"/>
  <c r="AN1084" i="144"/>
  <c r="BA1084" i="144" s="1"/>
  <c r="L1095" i="119" s="1"/>
  <c r="AJ1084" i="144"/>
  <c r="AZ1084" i="144" s="1"/>
  <c r="K1095" i="119" s="1"/>
  <c r="AF1084" i="144"/>
  <c r="AN1083" i="144"/>
  <c r="BA1083" i="144" s="1"/>
  <c r="L1094" i="119" s="1"/>
  <c r="AJ1083" i="144"/>
  <c r="AZ1083" i="144" s="1"/>
  <c r="K1094" i="119" s="1"/>
  <c r="AF1083" i="144"/>
  <c r="AN1082" i="144"/>
  <c r="BA1082" i="144" s="1"/>
  <c r="L1093" i="119" s="1"/>
  <c r="AJ1082" i="144"/>
  <c r="AZ1082" i="144" s="1"/>
  <c r="K1093" i="119" s="1"/>
  <c r="AF1082" i="144"/>
  <c r="AY1082" i="144" s="1"/>
  <c r="J1093" i="119" s="1"/>
  <c r="AN1081" i="144"/>
  <c r="BA1081" i="144" s="1"/>
  <c r="L1092" i="119" s="1"/>
  <c r="AJ1081" i="144"/>
  <c r="AZ1081" i="144" s="1"/>
  <c r="K1092" i="119" s="1"/>
  <c r="AF1081" i="144"/>
  <c r="AY1081" i="144" s="1"/>
  <c r="J1092" i="119" s="1"/>
  <c r="AN1080" i="144"/>
  <c r="BA1080" i="144" s="1"/>
  <c r="L1091" i="119" s="1"/>
  <c r="AJ1080" i="144"/>
  <c r="AZ1080" i="144" s="1"/>
  <c r="K1091" i="119" s="1"/>
  <c r="AF1080" i="144"/>
  <c r="AY1080" i="144" s="1"/>
  <c r="AN1079" i="144"/>
  <c r="BA1079" i="144" s="1"/>
  <c r="L1090" i="119" s="1"/>
  <c r="AJ1079" i="144"/>
  <c r="AZ1079" i="144" s="1"/>
  <c r="K1090" i="119" s="1"/>
  <c r="AF1079" i="144"/>
  <c r="AS1079" i="144" s="1"/>
  <c r="AN1078" i="144"/>
  <c r="BA1078" i="144" s="1"/>
  <c r="L1089" i="119" s="1"/>
  <c r="AJ1078" i="144"/>
  <c r="AF1078" i="144"/>
  <c r="AY1078" i="144" s="1"/>
  <c r="AN1077" i="144"/>
  <c r="BA1077" i="144" s="1"/>
  <c r="L1088" i="119" s="1"/>
  <c r="AJ1077" i="144"/>
  <c r="AZ1077" i="144" s="1"/>
  <c r="K1088" i="119" s="1"/>
  <c r="AF1077" i="144"/>
  <c r="AY1077" i="144" s="1"/>
  <c r="AN1076" i="144"/>
  <c r="BA1076" i="144" s="1"/>
  <c r="L1087" i="119" s="1"/>
  <c r="AJ1076" i="144"/>
  <c r="AZ1076" i="144" s="1"/>
  <c r="K1087" i="119" s="1"/>
  <c r="AF1076" i="144"/>
  <c r="AY1076" i="144" s="1"/>
  <c r="AN1075" i="144"/>
  <c r="BA1075" i="144" s="1"/>
  <c r="L1086" i="119" s="1"/>
  <c r="AJ1075" i="144"/>
  <c r="AZ1075" i="144" s="1"/>
  <c r="K1086" i="119" s="1"/>
  <c r="AF1075" i="144"/>
  <c r="AN1074" i="144"/>
  <c r="BA1074" i="144" s="1"/>
  <c r="L1085" i="119" s="1"/>
  <c r="AJ1074" i="144"/>
  <c r="AZ1074" i="144" s="1"/>
  <c r="K1085" i="119" s="1"/>
  <c r="AF1074" i="144"/>
  <c r="AY1074" i="144" s="1"/>
  <c r="J1085" i="119" s="1"/>
  <c r="AN1073" i="144"/>
  <c r="BA1073" i="144" s="1"/>
  <c r="L1084" i="119" s="1"/>
  <c r="AJ1073" i="144"/>
  <c r="AZ1073" i="144" s="1"/>
  <c r="K1084" i="119" s="1"/>
  <c r="AF1073" i="144"/>
  <c r="AY1073" i="144" s="1"/>
  <c r="J1084" i="119" s="1"/>
  <c r="AN1072" i="144"/>
  <c r="BA1072" i="144" s="1"/>
  <c r="L1083" i="119" s="1"/>
  <c r="AJ1072" i="144"/>
  <c r="AZ1072" i="144" s="1"/>
  <c r="K1083" i="119" s="1"/>
  <c r="AF1072" i="144"/>
  <c r="AY1072" i="144" s="1"/>
  <c r="AN1071" i="144"/>
  <c r="BA1071" i="144" s="1"/>
  <c r="L1082" i="119" s="1"/>
  <c r="AJ1071" i="144"/>
  <c r="AZ1071" i="144" s="1"/>
  <c r="K1082" i="119" s="1"/>
  <c r="AF1071" i="144"/>
  <c r="AN1070" i="144"/>
  <c r="BA1070" i="144" s="1"/>
  <c r="L1081" i="119" s="1"/>
  <c r="AJ1070" i="144"/>
  <c r="AF1070" i="144"/>
  <c r="AY1070" i="144" s="1"/>
  <c r="AN1069" i="144"/>
  <c r="BA1069" i="144" s="1"/>
  <c r="L1080" i="119" s="1"/>
  <c r="AJ1069" i="144"/>
  <c r="AZ1069" i="144" s="1"/>
  <c r="K1080" i="119" s="1"/>
  <c r="AF1069" i="144"/>
  <c r="AY1069" i="144" s="1"/>
  <c r="AN1068" i="144"/>
  <c r="BA1068" i="144" s="1"/>
  <c r="L1079" i="119" s="1"/>
  <c r="AJ1068" i="144"/>
  <c r="AZ1068" i="144" s="1"/>
  <c r="K1079" i="119" s="1"/>
  <c r="AF1068" i="144"/>
  <c r="AY1068" i="144" s="1"/>
  <c r="AN1067" i="144"/>
  <c r="BA1067" i="144" s="1"/>
  <c r="L1078" i="119" s="1"/>
  <c r="AJ1067" i="144"/>
  <c r="AZ1067" i="144" s="1"/>
  <c r="K1078" i="119" s="1"/>
  <c r="AF1067" i="144"/>
  <c r="AN1066" i="144"/>
  <c r="BA1066" i="144" s="1"/>
  <c r="L1077" i="119" s="1"/>
  <c r="AJ1066" i="144"/>
  <c r="AZ1066" i="144" s="1"/>
  <c r="K1077" i="119" s="1"/>
  <c r="AF1066" i="144"/>
  <c r="AY1066" i="144" s="1"/>
  <c r="J1077" i="119" s="1"/>
  <c r="AN1065" i="144"/>
  <c r="AJ1065" i="144"/>
  <c r="AZ1065" i="144" s="1"/>
  <c r="K1076" i="119" s="1"/>
  <c r="AF1065" i="144"/>
  <c r="AY1065" i="144" s="1"/>
  <c r="J1076" i="119" s="1"/>
  <c r="AN1064" i="144"/>
  <c r="BA1064" i="144" s="1"/>
  <c r="L1075" i="119" s="1"/>
  <c r="AJ1064" i="144"/>
  <c r="AZ1064" i="144" s="1"/>
  <c r="K1075" i="119" s="1"/>
  <c r="AF1064" i="144"/>
  <c r="AY1064" i="144" s="1"/>
  <c r="AN1063" i="144"/>
  <c r="AJ1063" i="144"/>
  <c r="AZ1063" i="144" s="1"/>
  <c r="K1074" i="119" s="1"/>
  <c r="AF1063" i="144"/>
  <c r="AN1062" i="144"/>
  <c r="BA1062" i="144" s="1"/>
  <c r="L1073" i="119" s="1"/>
  <c r="AJ1062" i="144"/>
  <c r="AZ1062" i="144" s="1"/>
  <c r="AF1062" i="144"/>
  <c r="AN1061" i="144"/>
  <c r="BA1061" i="144" s="1"/>
  <c r="AJ1061" i="144"/>
  <c r="AF1061" i="144"/>
  <c r="AY1061" i="144" s="1"/>
  <c r="AN1060" i="144"/>
  <c r="BA1060" i="144" s="1"/>
  <c r="L1071" i="119" s="1"/>
  <c r="AJ1060" i="144"/>
  <c r="AZ1060" i="144" s="1"/>
  <c r="K1071" i="119" s="1"/>
  <c r="AF1060" i="144"/>
  <c r="AY1060" i="144" s="1"/>
  <c r="AN1059" i="144"/>
  <c r="BA1059" i="144" s="1"/>
  <c r="L1070" i="119" s="1"/>
  <c r="AJ1059" i="144"/>
  <c r="AZ1059" i="144" s="1"/>
  <c r="K1070" i="119" s="1"/>
  <c r="AF1059" i="144"/>
  <c r="AY1059" i="144" s="1"/>
  <c r="AN1058" i="144"/>
  <c r="BA1058" i="144" s="1"/>
  <c r="L1069" i="119" s="1"/>
  <c r="AJ1058" i="144"/>
  <c r="AZ1058" i="144" s="1"/>
  <c r="K1069" i="119" s="1"/>
  <c r="AF1058" i="144"/>
  <c r="AS1058" i="144" s="1"/>
  <c r="AN1057" i="144"/>
  <c r="BA1057" i="144" s="1"/>
  <c r="L1068" i="119" s="1"/>
  <c r="AJ1057" i="144"/>
  <c r="AZ1057" i="144" s="1"/>
  <c r="K1068" i="119" s="1"/>
  <c r="AF1057" i="144"/>
  <c r="AN1056" i="144"/>
  <c r="BA1056" i="144" s="1"/>
  <c r="L1067" i="119" s="1"/>
  <c r="AJ1056" i="144"/>
  <c r="AZ1056" i="144" s="1"/>
  <c r="K1067" i="119" s="1"/>
  <c r="AF1056" i="144"/>
  <c r="AY1056" i="144" s="1"/>
  <c r="AN1055" i="144"/>
  <c r="BA1055" i="144" s="1"/>
  <c r="L1066" i="119" s="1"/>
  <c r="AJ1055" i="144"/>
  <c r="AZ1055" i="144" s="1"/>
  <c r="K1066" i="119" s="1"/>
  <c r="AF1055" i="144"/>
  <c r="AY1055" i="144" s="1"/>
  <c r="J1066" i="119" s="1"/>
  <c r="AN1054" i="144"/>
  <c r="BA1054" i="144" s="1"/>
  <c r="L1065" i="119" s="1"/>
  <c r="AJ1054" i="144"/>
  <c r="AZ1054" i="144" s="1"/>
  <c r="K1065" i="119" s="1"/>
  <c r="AF1054" i="144"/>
  <c r="AY1054" i="144" s="1"/>
  <c r="AN1053" i="144"/>
  <c r="BA1053" i="144" s="1"/>
  <c r="L1064" i="119" s="1"/>
  <c r="AJ1053" i="144"/>
  <c r="AF1053" i="144"/>
  <c r="AN1052" i="144"/>
  <c r="AJ1052" i="144"/>
  <c r="AZ1052" i="144" s="1"/>
  <c r="K1063" i="119" s="1"/>
  <c r="AF1052" i="144"/>
  <c r="AN1051" i="144"/>
  <c r="BA1051" i="144" s="1"/>
  <c r="L1062" i="119" s="1"/>
  <c r="AJ1051" i="144"/>
  <c r="AZ1051" i="144" s="1"/>
  <c r="AF1051" i="144"/>
  <c r="AN1050" i="144"/>
  <c r="BA1050" i="144" s="1"/>
  <c r="L1061" i="119" s="1"/>
  <c r="AJ1050" i="144"/>
  <c r="AF1050" i="144"/>
  <c r="AY1050" i="144" s="1"/>
  <c r="AN1049" i="144"/>
  <c r="BA1049" i="144" s="1"/>
  <c r="L1060" i="119" s="1"/>
  <c r="AJ1049" i="144"/>
  <c r="AZ1049" i="144" s="1"/>
  <c r="K1060" i="119" s="1"/>
  <c r="AF1049" i="144"/>
  <c r="AY1049" i="144" s="1"/>
  <c r="J1060" i="119" s="1"/>
  <c r="AN1048" i="144"/>
  <c r="BA1048" i="144" s="1"/>
  <c r="L1059" i="119" s="1"/>
  <c r="AJ1048" i="144"/>
  <c r="AZ1048" i="144" s="1"/>
  <c r="K1059" i="119" s="1"/>
  <c r="AF1048" i="144"/>
  <c r="AN1047" i="144"/>
  <c r="BA1047" i="144" s="1"/>
  <c r="L1058" i="119" s="1"/>
  <c r="AJ1047" i="144"/>
  <c r="AZ1047" i="144" s="1"/>
  <c r="K1058" i="119" s="1"/>
  <c r="AF1047" i="144"/>
  <c r="AN1046" i="144"/>
  <c r="BA1046" i="144" s="1"/>
  <c r="L1057" i="119" s="1"/>
  <c r="AJ1046" i="144"/>
  <c r="AZ1046" i="144" s="1"/>
  <c r="K1057" i="119" s="1"/>
  <c r="AF1046" i="144"/>
  <c r="B1045" i="144"/>
  <c r="BL1043" i="144"/>
  <c r="BK1043" i="144"/>
  <c r="BJ1043" i="144"/>
  <c r="BH1043" i="144"/>
  <c r="BG1043" i="144"/>
  <c r="BE1043" i="144"/>
  <c r="BB1043" i="144"/>
  <c r="BA1043" i="144"/>
  <c r="AZ1043" i="144"/>
  <c r="AY1043" i="144"/>
  <c r="AE1042" i="144"/>
  <c r="C1053" i="119" s="1"/>
  <c r="BL1041" i="144"/>
  <c r="BK1041" i="144"/>
  <c r="BJ1041" i="144"/>
  <c r="BH1041" i="144"/>
  <c r="BG1041" i="144"/>
  <c r="BE1041" i="144"/>
  <c r="BB1041" i="144"/>
  <c r="BA1041" i="144"/>
  <c r="AZ1041" i="144"/>
  <c r="AY1041" i="144"/>
  <c r="AN1040" i="144"/>
  <c r="BA1040" i="144" s="1"/>
  <c r="L1051" i="119" s="1"/>
  <c r="AJ1040" i="144"/>
  <c r="AZ1040" i="144" s="1"/>
  <c r="K1051" i="119" s="1"/>
  <c r="AF1040" i="144"/>
  <c r="AY1040" i="144" s="1"/>
  <c r="AN1039" i="144"/>
  <c r="BA1039" i="144" s="1"/>
  <c r="L1050" i="119" s="1"/>
  <c r="AJ1039" i="144"/>
  <c r="AZ1039" i="144" s="1"/>
  <c r="K1050" i="119" s="1"/>
  <c r="AF1039" i="144"/>
  <c r="AN1038" i="144"/>
  <c r="BA1038" i="144" s="1"/>
  <c r="L1049" i="119" s="1"/>
  <c r="AJ1038" i="144"/>
  <c r="AZ1038" i="144" s="1"/>
  <c r="K1049" i="119" s="1"/>
  <c r="AF1038" i="144"/>
  <c r="AW1038" i="144" s="1"/>
  <c r="AN1037" i="144"/>
  <c r="BA1037" i="144" s="1"/>
  <c r="L1048" i="119" s="1"/>
  <c r="AJ1037" i="144"/>
  <c r="AZ1037" i="144" s="1"/>
  <c r="K1048" i="119" s="1"/>
  <c r="AF1037" i="144"/>
  <c r="AY1037" i="144" s="1"/>
  <c r="AN1036" i="144"/>
  <c r="BA1036" i="144" s="1"/>
  <c r="L1047" i="119" s="1"/>
  <c r="AJ1036" i="144"/>
  <c r="AZ1036" i="144" s="1"/>
  <c r="K1047" i="119" s="1"/>
  <c r="AF1036" i="144"/>
  <c r="AY1036" i="144" s="1"/>
  <c r="AN1035" i="144"/>
  <c r="BA1035" i="144" s="1"/>
  <c r="L1046" i="119" s="1"/>
  <c r="AJ1035" i="144"/>
  <c r="AZ1035" i="144" s="1"/>
  <c r="K1046" i="119" s="1"/>
  <c r="AF1035" i="144"/>
  <c r="AN1034" i="144"/>
  <c r="BA1034" i="144" s="1"/>
  <c r="L1045" i="119" s="1"/>
  <c r="AJ1034" i="144"/>
  <c r="AZ1034" i="144" s="1"/>
  <c r="K1045" i="119" s="1"/>
  <c r="AF1034" i="144"/>
  <c r="AW1034" i="144" s="1"/>
  <c r="AN1033" i="144"/>
  <c r="BA1033" i="144" s="1"/>
  <c r="L1044" i="119" s="1"/>
  <c r="AJ1033" i="144"/>
  <c r="AZ1033" i="144" s="1"/>
  <c r="K1044" i="119" s="1"/>
  <c r="AF1033" i="144"/>
  <c r="AY1033" i="144" s="1"/>
  <c r="AN1032" i="144"/>
  <c r="BA1032" i="144" s="1"/>
  <c r="L1043" i="119" s="1"/>
  <c r="AJ1032" i="144"/>
  <c r="AZ1032" i="144" s="1"/>
  <c r="K1043" i="119" s="1"/>
  <c r="AF1032" i="144"/>
  <c r="AY1032" i="144" s="1"/>
  <c r="AN1031" i="144"/>
  <c r="BA1031" i="144" s="1"/>
  <c r="L1042" i="119" s="1"/>
  <c r="AJ1031" i="144"/>
  <c r="AZ1031" i="144" s="1"/>
  <c r="K1042" i="119" s="1"/>
  <c r="AF1031" i="144"/>
  <c r="AN1030" i="144"/>
  <c r="BA1030" i="144" s="1"/>
  <c r="L1041" i="119" s="1"/>
  <c r="AJ1030" i="144"/>
  <c r="AZ1030" i="144" s="1"/>
  <c r="K1041" i="119" s="1"/>
  <c r="AF1030" i="144"/>
  <c r="AY1030" i="144" s="1"/>
  <c r="J1041" i="119" s="1"/>
  <c r="AN1029" i="144"/>
  <c r="BA1029" i="144" s="1"/>
  <c r="L1040" i="119" s="1"/>
  <c r="AJ1029" i="144"/>
  <c r="AZ1029" i="144" s="1"/>
  <c r="K1040" i="119" s="1"/>
  <c r="AF1029" i="144"/>
  <c r="AY1029" i="144" s="1"/>
  <c r="AN1028" i="144"/>
  <c r="BA1028" i="144" s="1"/>
  <c r="L1039" i="119" s="1"/>
  <c r="AJ1028" i="144"/>
  <c r="AZ1028" i="144" s="1"/>
  <c r="K1039" i="119" s="1"/>
  <c r="AF1028" i="144"/>
  <c r="AY1028" i="144" s="1"/>
  <c r="AN1027" i="144"/>
  <c r="BA1027" i="144" s="1"/>
  <c r="L1038" i="119" s="1"/>
  <c r="AJ1027" i="144"/>
  <c r="AZ1027" i="144" s="1"/>
  <c r="K1038" i="119" s="1"/>
  <c r="AF1027" i="144"/>
  <c r="AN1026" i="144"/>
  <c r="BA1026" i="144" s="1"/>
  <c r="L1037" i="119" s="1"/>
  <c r="AJ1026" i="144"/>
  <c r="AZ1026" i="144" s="1"/>
  <c r="K1037" i="119" s="1"/>
  <c r="AF1026" i="144"/>
  <c r="AY1026" i="144" s="1"/>
  <c r="J1037" i="119" s="1"/>
  <c r="AN1025" i="144"/>
  <c r="BA1025" i="144" s="1"/>
  <c r="L1036" i="119" s="1"/>
  <c r="AJ1025" i="144"/>
  <c r="AZ1025" i="144" s="1"/>
  <c r="K1036" i="119" s="1"/>
  <c r="AF1025" i="144"/>
  <c r="AY1025" i="144" s="1"/>
  <c r="AS1024" i="144"/>
  <c r="AN1024" i="144"/>
  <c r="BA1024" i="144" s="1"/>
  <c r="L1035" i="119" s="1"/>
  <c r="AJ1024" i="144"/>
  <c r="AZ1024" i="144" s="1"/>
  <c r="K1035" i="119" s="1"/>
  <c r="AF1024" i="144"/>
  <c r="AY1024" i="144" s="1"/>
  <c r="AN1023" i="144"/>
  <c r="BA1023" i="144" s="1"/>
  <c r="L1034" i="119" s="1"/>
  <c r="AJ1023" i="144"/>
  <c r="AZ1023" i="144" s="1"/>
  <c r="K1034" i="119" s="1"/>
  <c r="AF1023" i="144"/>
  <c r="AN1022" i="144"/>
  <c r="BA1022" i="144" s="1"/>
  <c r="L1033" i="119" s="1"/>
  <c r="AJ1022" i="144"/>
  <c r="AZ1022" i="144" s="1"/>
  <c r="K1033" i="119" s="1"/>
  <c r="AF1022" i="144"/>
  <c r="AY1022" i="144" s="1"/>
  <c r="J1033" i="119" s="1"/>
  <c r="AN1021" i="144"/>
  <c r="BA1021" i="144" s="1"/>
  <c r="L1032" i="119" s="1"/>
  <c r="AJ1021" i="144"/>
  <c r="AZ1021" i="144" s="1"/>
  <c r="K1032" i="119" s="1"/>
  <c r="AF1021" i="144"/>
  <c r="AY1021" i="144" s="1"/>
  <c r="AN1020" i="144"/>
  <c r="BA1020" i="144" s="1"/>
  <c r="L1031" i="119" s="1"/>
  <c r="AJ1020" i="144"/>
  <c r="AZ1020" i="144" s="1"/>
  <c r="K1031" i="119" s="1"/>
  <c r="AF1020" i="144"/>
  <c r="AY1020" i="144" s="1"/>
  <c r="AN1019" i="144"/>
  <c r="BA1019" i="144" s="1"/>
  <c r="L1030" i="119" s="1"/>
  <c r="AJ1019" i="144"/>
  <c r="AZ1019" i="144" s="1"/>
  <c r="K1030" i="119" s="1"/>
  <c r="AF1019" i="144"/>
  <c r="AN1018" i="144"/>
  <c r="BA1018" i="144" s="1"/>
  <c r="L1029" i="119" s="1"/>
  <c r="AJ1018" i="144"/>
  <c r="AZ1018" i="144" s="1"/>
  <c r="K1029" i="119" s="1"/>
  <c r="AF1018" i="144"/>
  <c r="AY1018" i="144" s="1"/>
  <c r="J1029" i="119" s="1"/>
  <c r="AN1017" i="144"/>
  <c r="BA1017" i="144" s="1"/>
  <c r="L1028" i="119" s="1"/>
  <c r="AJ1017" i="144"/>
  <c r="AZ1017" i="144" s="1"/>
  <c r="K1028" i="119" s="1"/>
  <c r="AF1017" i="144"/>
  <c r="AY1017" i="144" s="1"/>
  <c r="AN1016" i="144"/>
  <c r="BA1016" i="144" s="1"/>
  <c r="L1027" i="119" s="1"/>
  <c r="AJ1016" i="144"/>
  <c r="AZ1016" i="144" s="1"/>
  <c r="K1027" i="119" s="1"/>
  <c r="AF1016" i="144"/>
  <c r="AY1016" i="144" s="1"/>
  <c r="AN1015" i="144"/>
  <c r="BA1015" i="144" s="1"/>
  <c r="L1026" i="119" s="1"/>
  <c r="AJ1015" i="144"/>
  <c r="AZ1015" i="144" s="1"/>
  <c r="K1026" i="119" s="1"/>
  <c r="AF1015" i="144"/>
  <c r="AN1014" i="144"/>
  <c r="BA1014" i="144" s="1"/>
  <c r="L1025" i="119" s="1"/>
  <c r="AJ1014" i="144"/>
  <c r="AZ1014" i="144" s="1"/>
  <c r="K1025" i="119" s="1"/>
  <c r="AF1014" i="144"/>
  <c r="AY1014" i="144" s="1"/>
  <c r="J1025" i="119" s="1"/>
  <c r="AN1013" i="144"/>
  <c r="BA1013" i="144" s="1"/>
  <c r="L1024" i="119" s="1"/>
  <c r="AJ1013" i="144"/>
  <c r="AZ1013" i="144" s="1"/>
  <c r="K1024" i="119" s="1"/>
  <c r="AF1013" i="144"/>
  <c r="AY1013" i="144" s="1"/>
  <c r="AN1012" i="144"/>
  <c r="BA1012" i="144" s="1"/>
  <c r="L1023" i="119" s="1"/>
  <c r="AJ1012" i="144"/>
  <c r="AZ1012" i="144" s="1"/>
  <c r="K1023" i="119" s="1"/>
  <c r="AF1012" i="144"/>
  <c r="AY1012" i="144" s="1"/>
  <c r="AN1011" i="144"/>
  <c r="BA1011" i="144" s="1"/>
  <c r="L1022" i="119" s="1"/>
  <c r="AJ1011" i="144"/>
  <c r="AZ1011" i="144" s="1"/>
  <c r="K1022" i="119" s="1"/>
  <c r="AF1011" i="144"/>
  <c r="AN1010" i="144"/>
  <c r="BA1010" i="144" s="1"/>
  <c r="L1021" i="119" s="1"/>
  <c r="AJ1010" i="144"/>
  <c r="AZ1010" i="144" s="1"/>
  <c r="K1021" i="119" s="1"/>
  <c r="AF1010" i="144"/>
  <c r="AY1010" i="144" s="1"/>
  <c r="J1021" i="119" s="1"/>
  <c r="AN1009" i="144"/>
  <c r="BA1009" i="144" s="1"/>
  <c r="L1020" i="119" s="1"/>
  <c r="AJ1009" i="144"/>
  <c r="AZ1009" i="144" s="1"/>
  <c r="K1020" i="119" s="1"/>
  <c r="AF1009" i="144"/>
  <c r="AY1009" i="144" s="1"/>
  <c r="AS1008" i="144"/>
  <c r="AN1008" i="144"/>
  <c r="BA1008" i="144" s="1"/>
  <c r="L1019" i="119" s="1"/>
  <c r="AJ1008" i="144"/>
  <c r="AZ1008" i="144" s="1"/>
  <c r="K1019" i="119" s="1"/>
  <c r="AF1008" i="144"/>
  <c r="AY1008" i="144" s="1"/>
  <c r="AN1007" i="144"/>
  <c r="BA1007" i="144" s="1"/>
  <c r="L1018" i="119" s="1"/>
  <c r="AJ1007" i="144"/>
  <c r="AZ1007" i="144" s="1"/>
  <c r="K1018" i="119" s="1"/>
  <c r="AF1007" i="144"/>
  <c r="AN1006" i="144"/>
  <c r="BA1006" i="144" s="1"/>
  <c r="L1017" i="119" s="1"/>
  <c r="AJ1006" i="144"/>
  <c r="AZ1006" i="144" s="1"/>
  <c r="K1017" i="119" s="1"/>
  <c r="AF1006" i="144"/>
  <c r="AY1006" i="144" s="1"/>
  <c r="AN1005" i="144"/>
  <c r="AJ1005" i="144"/>
  <c r="AZ1005" i="144" s="1"/>
  <c r="K1016" i="119" s="1"/>
  <c r="AF1005" i="144"/>
  <c r="AY1005" i="144" s="1"/>
  <c r="AN1004" i="144"/>
  <c r="BA1004" i="144" s="1"/>
  <c r="L1015" i="119" s="1"/>
  <c r="AJ1004" i="144"/>
  <c r="AZ1004" i="144" s="1"/>
  <c r="K1015" i="119" s="1"/>
  <c r="AF1004" i="144"/>
  <c r="AY1004" i="144" s="1"/>
  <c r="AN1003" i="144"/>
  <c r="BA1003" i="144" s="1"/>
  <c r="L1014" i="119" s="1"/>
  <c r="AJ1003" i="144"/>
  <c r="AZ1003" i="144" s="1"/>
  <c r="K1014" i="119" s="1"/>
  <c r="AF1003" i="144"/>
  <c r="AN1002" i="144"/>
  <c r="BA1002" i="144" s="1"/>
  <c r="L1013" i="119" s="1"/>
  <c r="AJ1002" i="144"/>
  <c r="AZ1002" i="144" s="1"/>
  <c r="K1013" i="119" s="1"/>
  <c r="AF1002" i="144"/>
  <c r="AY1002" i="144" s="1"/>
  <c r="AN1001" i="144"/>
  <c r="AJ1001" i="144"/>
  <c r="AF1001" i="144"/>
  <c r="AY1001" i="144" s="1"/>
  <c r="B1000" i="144"/>
  <c r="BL998" i="144"/>
  <c r="BK998" i="144"/>
  <c r="BJ998" i="144"/>
  <c r="BH998" i="144"/>
  <c r="BG998" i="144"/>
  <c r="BE998" i="144"/>
  <c r="BB998" i="144"/>
  <c r="BA998" i="144"/>
  <c r="AZ998" i="144"/>
  <c r="AY998" i="144"/>
  <c r="AE997" i="144"/>
  <c r="C1008" i="119" s="1"/>
  <c r="BL996" i="144"/>
  <c r="BK996" i="144"/>
  <c r="BJ996" i="144"/>
  <c r="BH996" i="144"/>
  <c r="BG996" i="144"/>
  <c r="BE996" i="144"/>
  <c r="BB996" i="144"/>
  <c r="BA996" i="144"/>
  <c r="AZ996" i="144"/>
  <c r="AY996" i="144"/>
  <c r="AN995" i="144"/>
  <c r="BA995" i="144" s="1"/>
  <c r="L1006" i="119" s="1"/>
  <c r="AJ995" i="144"/>
  <c r="AZ995" i="144" s="1"/>
  <c r="K1006" i="119" s="1"/>
  <c r="AF995" i="144"/>
  <c r="AN994" i="144"/>
  <c r="BA994" i="144" s="1"/>
  <c r="L1005" i="119" s="1"/>
  <c r="AJ994" i="144"/>
  <c r="AZ994" i="144" s="1"/>
  <c r="K1005" i="119" s="1"/>
  <c r="AF994" i="144"/>
  <c r="AN993" i="144"/>
  <c r="AJ993" i="144"/>
  <c r="AZ993" i="144" s="1"/>
  <c r="K1004" i="119" s="1"/>
  <c r="AF993" i="144"/>
  <c r="AY993" i="144" s="1"/>
  <c r="J1004" i="119" s="1"/>
  <c r="AN992" i="144"/>
  <c r="BA992" i="144" s="1"/>
  <c r="L1003" i="119" s="1"/>
  <c r="AJ992" i="144"/>
  <c r="AZ992" i="144" s="1"/>
  <c r="K1003" i="119" s="1"/>
  <c r="AF992" i="144"/>
  <c r="AY992" i="144" s="1"/>
  <c r="AN991" i="144"/>
  <c r="BA991" i="144" s="1"/>
  <c r="L1002" i="119" s="1"/>
  <c r="AJ991" i="144"/>
  <c r="AZ991" i="144" s="1"/>
  <c r="K1002" i="119" s="1"/>
  <c r="AF991" i="144"/>
  <c r="AN990" i="144"/>
  <c r="BA990" i="144" s="1"/>
  <c r="L1001" i="119" s="1"/>
  <c r="AJ990" i="144"/>
  <c r="AZ990" i="144" s="1"/>
  <c r="K1001" i="119" s="1"/>
  <c r="AF990" i="144"/>
  <c r="AY990" i="144" s="1"/>
  <c r="AN989" i="144"/>
  <c r="AJ989" i="144"/>
  <c r="AZ989" i="144" s="1"/>
  <c r="K1000" i="119" s="1"/>
  <c r="AF989" i="144"/>
  <c r="AY989" i="144" s="1"/>
  <c r="J1000" i="119" s="1"/>
  <c r="BA988" i="144"/>
  <c r="L999" i="119" s="1"/>
  <c r="AN988" i="144"/>
  <c r="AJ988" i="144"/>
  <c r="AZ988" i="144" s="1"/>
  <c r="K999" i="119" s="1"/>
  <c r="AF988" i="144"/>
  <c r="AY988" i="144" s="1"/>
  <c r="AN987" i="144"/>
  <c r="BA987" i="144" s="1"/>
  <c r="L998" i="119" s="1"/>
  <c r="AJ987" i="144"/>
  <c r="AZ987" i="144" s="1"/>
  <c r="K998" i="119" s="1"/>
  <c r="AF987" i="144"/>
  <c r="AN986" i="144"/>
  <c r="BA986" i="144" s="1"/>
  <c r="L997" i="119" s="1"/>
  <c r="AJ986" i="144"/>
  <c r="AZ986" i="144" s="1"/>
  <c r="K997" i="119" s="1"/>
  <c r="AF986" i="144"/>
  <c r="AY986" i="144" s="1"/>
  <c r="AY985" i="144"/>
  <c r="J996" i="119" s="1"/>
  <c r="AN985" i="144"/>
  <c r="BA985" i="144" s="1"/>
  <c r="L996" i="119" s="1"/>
  <c r="AJ985" i="144"/>
  <c r="AZ985" i="144" s="1"/>
  <c r="K996" i="119" s="1"/>
  <c r="AF985" i="144"/>
  <c r="AN984" i="144"/>
  <c r="BA984" i="144" s="1"/>
  <c r="L995" i="119" s="1"/>
  <c r="AJ984" i="144"/>
  <c r="AZ984" i="144" s="1"/>
  <c r="K995" i="119" s="1"/>
  <c r="AF984" i="144"/>
  <c r="AY984" i="144" s="1"/>
  <c r="AN983" i="144"/>
  <c r="BA983" i="144" s="1"/>
  <c r="L994" i="119" s="1"/>
  <c r="AJ983" i="144"/>
  <c r="AZ983" i="144" s="1"/>
  <c r="K994" i="119" s="1"/>
  <c r="AF983" i="144"/>
  <c r="AN982" i="144"/>
  <c r="BA982" i="144" s="1"/>
  <c r="L993" i="119" s="1"/>
  <c r="AJ982" i="144"/>
  <c r="AZ982" i="144" s="1"/>
  <c r="K993" i="119" s="1"/>
  <c r="AF982" i="144"/>
  <c r="AY982" i="144" s="1"/>
  <c r="AN981" i="144"/>
  <c r="BA981" i="144" s="1"/>
  <c r="L992" i="119" s="1"/>
  <c r="AJ981" i="144"/>
  <c r="AZ981" i="144" s="1"/>
  <c r="K992" i="119" s="1"/>
  <c r="AF981" i="144"/>
  <c r="AY981" i="144" s="1"/>
  <c r="J992" i="119" s="1"/>
  <c r="AN980" i="144"/>
  <c r="BA980" i="144" s="1"/>
  <c r="L991" i="119" s="1"/>
  <c r="AJ980" i="144"/>
  <c r="AZ980" i="144" s="1"/>
  <c r="K991" i="119" s="1"/>
  <c r="AF980" i="144"/>
  <c r="AY980" i="144" s="1"/>
  <c r="AN979" i="144"/>
  <c r="BA979" i="144" s="1"/>
  <c r="L990" i="119" s="1"/>
  <c r="AJ979" i="144"/>
  <c r="AZ979" i="144" s="1"/>
  <c r="K990" i="119" s="1"/>
  <c r="AF979" i="144"/>
  <c r="AN978" i="144"/>
  <c r="BA978" i="144" s="1"/>
  <c r="L989" i="119" s="1"/>
  <c r="AJ978" i="144"/>
  <c r="AZ978" i="144" s="1"/>
  <c r="K989" i="119" s="1"/>
  <c r="AF978" i="144"/>
  <c r="AN977" i="144"/>
  <c r="BA977" i="144" s="1"/>
  <c r="L988" i="119" s="1"/>
  <c r="AJ977" i="144"/>
  <c r="AF977" i="144"/>
  <c r="AY977" i="144" s="1"/>
  <c r="AN976" i="144"/>
  <c r="BA976" i="144" s="1"/>
  <c r="L987" i="119" s="1"/>
  <c r="AJ976" i="144"/>
  <c r="AZ976" i="144" s="1"/>
  <c r="K987" i="119" s="1"/>
  <c r="AF976" i="144"/>
  <c r="AY976" i="144" s="1"/>
  <c r="AN975" i="144"/>
  <c r="BA975" i="144" s="1"/>
  <c r="L986" i="119" s="1"/>
  <c r="AJ975" i="144"/>
  <c r="AZ975" i="144" s="1"/>
  <c r="K986" i="119" s="1"/>
  <c r="AF975" i="144"/>
  <c r="AY975" i="144" s="1"/>
  <c r="J986" i="119" s="1"/>
  <c r="AN974" i="144"/>
  <c r="BA974" i="144" s="1"/>
  <c r="L985" i="119" s="1"/>
  <c r="AJ974" i="144"/>
  <c r="AZ974" i="144" s="1"/>
  <c r="K985" i="119" s="1"/>
  <c r="AF974" i="144"/>
  <c r="AN973" i="144"/>
  <c r="BA973" i="144" s="1"/>
  <c r="L984" i="119" s="1"/>
  <c r="AJ973" i="144"/>
  <c r="AF973" i="144"/>
  <c r="AY973" i="144" s="1"/>
  <c r="J984" i="119" s="1"/>
  <c r="AN972" i="144"/>
  <c r="BA972" i="144" s="1"/>
  <c r="L983" i="119" s="1"/>
  <c r="AJ972" i="144"/>
  <c r="AZ972" i="144" s="1"/>
  <c r="K983" i="119" s="1"/>
  <c r="AF972" i="144"/>
  <c r="AN971" i="144"/>
  <c r="BA971" i="144" s="1"/>
  <c r="L982" i="119" s="1"/>
  <c r="AJ971" i="144"/>
  <c r="AZ971" i="144" s="1"/>
  <c r="K982" i="119" s="1"/>
  <c r="AF971" i="144"/>
  <c r="AN970" i="144"/>
  <c r="BA970" i="144" s="1"/>
  <c r="L981" i="119" s="1"/>
  <c r="AJ970" i="144"/>
  <c r="AF970" i="144"/>
  <c r="AN969" i="144"/>
  <c r="BA969" i="144" s="1"/>
  <c r="L980" i="119" s="1"/>
  <c r="AJ969" i="144"/>
  <c r="AZ969" i="144" s="1"/>
  <c r="K980" i="119" s="1"/>
  <c r="AF969" i="144"/>
  <c r="AY969" i="144" s="1"/>
  <c r="AN968" i="144"/>
  <c r="BA968" i="144" s="1"/>
  <c r="L979" i="119" s="1"/>
  <c r="AJ968" i="144"/>
  <c r="AZ968" i="144" s="1"/>
  <c r="K979" i="119" s="1"/>
  <c r="AF968" i="144"/>
  <c r="AY968" i="144" s="1"/>
  <c r="J979" i="119" s="1"/>
  <c r="AN967" i="144"/>
  <c r="BA967" i="144" s="1"/>
  <c r="L978" i="119" s="1"/>
  <c r="AJ967" i="144"/>
  <c r="AZ967" i="144" s="1"/>
  <c r="K978" i="119" s="1"/>
  <c r="AF967" i="144"/>
  <c r="AY967" i="144" s="1"/>
  <c r="AN966" i="144"/>
  <c r="BA966" i="144" s="1"/>
  <c r="L977" i="119" s="1"/>
  <c r="AJ966" i="144"/>
  <c r="AZ966" i="144" s="1"/>
  <c r="K977" i="119" s="1"/>
  <c r="AF966" i="144"/>
  <c r="AW966" i="144" s="1"/>
  <c r="AN965" i="144"/>
  <c r="BA965" i="144" s="1"/>
  <c r="L976" i="119" s="1"/>
  <c r="AJ965" i="144"/>
  <c r="AZ965" i="144" s="1"/>
  <c r="K976" i="119" s="1"/>
  <c r="AF965" i="144"/>
  <c r="AN964" i="144"/>
  <c r="BA964" i="144" s="1"/>
  <c r="L975" i="119" s="1"/>
  <c r="AJ964" i="144"/>
  <c r="AF964" i="144"/>
  <c r="AY964" i="144" s="1"/>
  <c r="J975" i="119" s="1"/>
  <c r="AN963" i="144"/>
  <c r="BA963" i="144" s="1"/>
  <c r="L974" i="119" s="1"/>
  <c r="AJ963" i="144"/>
  <c r="AZ963" i="144" s="1"/>
  <c r="K974" i="119" s="1"/>
  <c r="AF963" i="144"/>
  <c r="AY963" i="144" s="1"/>
  <c r="AN962" i="144"/>
  <c r="BA962" i="144" s="1"/>
  <c r="L973" i="119" s="1"/>
  <c r="AJ962" i="144"/>
  <c r="AF962" i="144"/>
  <c r="AY962" i="144" s="1"/>
  <c r="J973" i="119" s="1"/>
  <c r="AN961" i="144"/>
  <c r="BA961" i="144" s="1"/>
  <c r="L972" i="119" s="1"/>
  <c r="AJ961" i="144"/>
  <c r="AZ961" i="144" s="1"/>
  <c r="K972" i="119" s="1"/>
  <c r="AF961" i="144"/>
  <c r="BA960" i="144"/>
  <c r="L971" i="119" s="1"/>
  <c r="AN960" i="144"/>
  <c r="AJ960" i="144"/>
  <c r="AF960" i="144"/>
  <c r="AN959" i="144"/>
  <c r="BA959" i="144" s="1"/>
  <c r="L970" i="119" s="1"/>
  <c r="AJ959" i="144"/>
  <c r="AZ959" i="144" s="1"/>
  <c r="K970" i="119" s="1"/>
  <c r="AF959" i="144"/>
  <c r="AY959" i="144" s="1"/>
  <c r="AN958" i="144"/>
  <c r="BA958" i="144" s="1"/>
  <c r="L969" i="119" s="1"/>
  <c r="AJ958" i="144"/>
  <c r="AZ958" i="144" s="1"/>
  <c r="K969" i="119" s="1"/>
  <c r="AF958" i="144"/>
  <c r="AN957" i="144"/>
  <c r="BA957" i="144" s="1"/>
  <c r="L968" i="119" s="1"/>
  <c r="AJ957" i="144"/>
  <c r="AZ957" i="144" s="1"/>
  <c r="K968" i="119" s="1"/>
  <c r="AF957" i="144"/>
  <c r="AN956" i="144"/>
  <c r="BA956" i="144" s="1"/>
  <c r="L967" i="119" s="1"/>
  <c r="AJ956" i="144"/>
  <c r="AZ956" i="144" s="1"/>
  <c r="K967" i="119" s="1"/>
  <c r="AF956" i="144"/>
  <c r="B955" i="144"/>
  <c r="BL953" i="144"/>
  <c r="BK953" i="144"/>
  <c r="BJ953" i="144"/>
  <c r="BH953" i="144"/>
  <c r="BG953" i="144"/>
  <c r="BE953" i="144"/>
  <c r="BB953" i="144"/>
  <c r="BA953" i="144"/>
  <c r="AZ953" i="144"/>
  <c r="AY953" i="144"/>
  <c r="AE952" i="144"/>
  <c r="C963" i="119" s="1"/>
  <c r="BL951" i="144"/>
  <c r="BK951" i="144"/>
  <c r="BJ951" i="144"/>
  <c r="BH951" i="144"/>
  <c r="BG951" i="144"/>
  <c r="BE951" i="144"/>
  <c r="BB951" i="144"/>
  <c r="BA951" i="144"/>
  <c r="AZ951" i="144"/>
  <c r="AY951" i="144"/>
  <c r="AN950" i="144"/>
  <c r="BA950" i="144" s="1"/>
  <c r="L961" i="119" s="1"/>
  <c r="AJ950" i="144"/>
  <c r="AZ950" i="144" s="1"/>
  <c r="K961" i="119" s="1"/>
  <c r="AF950" i="144"/>
  <c r="AN949" i="144"/>
  <c r="BA949" i="144" s="1"/>
  <c r="L960" i="119" s="1"/>
  <c r="AJ949" i="144"/>
  <c r="AZ949" i="144" s="1"/>
  <c r="K960" i="119" s="1"/>
  <c r="AF949" i="144"/>
  <c r="AN948" i="144"/>
  <c r="BA948" i="144" s="1"/>
  <c r="L959" i="119" s="1"/>
  <c r="AJ948" i="144"/>
  <c r="AF948" i="144"/>
  <c r="AY948" i="144" s="1"/>
  <c r="J959" i="119" s="1"/>
  <c r="AN947" i="144"/>
  <c r="BA947" i="144" s="1"/>
  <c r="L958" i="119" s="1"/>
  <c r="AJ947" i="144"/>
  <c r="AZ947" i="144" s="1"/>
  <c r="K958" i="119" s="1"/>
  <c r="AF947" i="144"/>
  <c r="AY947" i="144" s="1"/>
  <c r="AN946" i="144"/>
  <c r="BA946" i="144" s="1"/>
  <c r="L957" i="119" s="1"/>
  <c r="AJ946" i="144"/>
  <c r="AZ946" i="144" s="1"/>
  <c r="K957" i="119" s="1"/>
  <c r="AF946" i="144"/>
  <c r="AN945" i="144"/>
  <c r="BA945" i="144" s="1"/>
  <c r="L956" i="119" s="1"/>
  <c r="AJ945" i="144"/>
  <c r="AZ945" i="144" s="1"/>
  <c r="K956" i="119" s="1"/>
  <c r="AF945" i="144"/>
  <c r="AN944" i="144"/>
  <c r="BA944" i="144" s="1"/>
  <c r="L955" i="119" s="1"/>
  <c r="AJ944" i="144"/>
  <c r="AF944" i="144"/>
  <c r="AY944" i="144" s="1"/>
  <c r="J955" i="119" s="1"/>
  <c r="AN943" i="144"/>
  <c r="BA943" i="144" s="1"/>
  <c r="L954" i="119" s="1"/>
  <c r="AJ943" i="144"/>
  <c r="AZ943" i="144" s="1"/>
  <c r="K954" i="119" s="1"/>
  <c r="AF943" i="144"/>
  <c r="AY943" i="144" s="1"/>
  <c r="AN942" i="144"/>
  <c r="BA942" i="144" s="1"/>
  <c r="L953" i="119" s="1"/>
  <c r="AJ942" i="144"/>
  <c r="AZ942" i="144" s="1"/>
  <c r="K953" i="119" s="1"/>
  <c r="AF942" i="144"/>
  <c r="AN941" i="144"/>
  <c r="BA941" i="144" s="1"/>
  <c r="L952" i="119" s="1"/>
  <c r="AJ941" i="144"/>
  <c r="AZ941" i="144" s="1"/>
  <c r="K952" i="119" s="1"/>
  <c r="AF941" i="144"/>
  <c r="AN940" i="144"/>
  <c r="BA940" i="144" s="1"/>
  <c r="L951" i="119" s="1"/>
  <c r="AJ940" i="144"/>
  <c r="AF940" i="144"/>
  <c r="AY940" i="144" s="1"/>
  <c r="J951" i="119" s="1"/>
  <c r="AN939" i="144"/>
  <c r="BA939" i="144" s="1"/>
  <c r="L950" i="119" s="1"/>
  <c r="AJ939" i="144"/>
  <c r="AZ939" i="144" s="1"/>
  <c r="K950" i="119" s="1"/>
  <c r="AF939" i="144"/>
  <c r="AY939" i="144" s="1"/>
  <c r="AN938" i="144"/>
  <c r="BA938" i="144" s="1"/>
  <c r="L949" i="119" s="1"/>
  <c r="AJ938" i="144"/>
  <c r="AZ938" i="144" s="1"/>
  <c r="K949" i="119" s="1"/>
  <c r="AF938" i="144"/>
  <c r="AN937" i="144"/>
  <c r="BA937" i="144" s="1"/>
  <c r="L948" i="119" s="1"/>
  <c r="AJ937" i="144"/>
  <c r="AZ937" i="144" s="1"/>
  <c r="K948" i="119" s="1"/>
  <c r="AF937" i="144"/>
  <c r="AN936" i="144"/>
  <c r="BA936" i="144" s="1"/>
  <c r="L947" i="119" s="1"/>
  <c r="AJ936" i="144"/>
  <c r="AF936" i="144"/>
  <c r="AN935" i="144"/>
  <c r="BA935" i="144" s="1"/>
  <c r="L946" i="119" s="1"/>
  <c r="AJ935" i="144"/>
  <c r="AZ935" i="144" s="1"/>
  <c r="K946" i="119" s="1"/>
  <c r="AF935" i="144"/>
  <c r="AY935" i="144" s="1"/>
  <c r="AN934" i="144"/>
  <c r="BA934" i="144" s="1"/>
  <c r="L945" i="119" s="1"/>
  <c r="AJ934" i="144"/>
  <c r="AF934" i="144"/>
  <c r="AY934" i="144" s="1"/>
  <c r="J945" i="119" s="1"/>
  <c r="AN933" i="144"/>
  <c r="BA933" i="144" s="1"/>
  <c r="L944" i="119" s="1"/>
  <c r="AJ933" i="144"/>
  <c r="AZ933" i="144" s="1"/>
  <c r="K944" i="119" s="1"/>
  <c r="AF933" i="144"/>
  <c r="AN932" i="144"/>
  <c r="BA932" i="144" s="1"/>
  <c r="L943" i="119" s="1"/>
  <c r="AJ932" i="144"/>
  <c r="AF932" i="144"/>
  <c r="AN931" i="144"/>
  <c r="BA931" i="144" s="1"/>
  <c r="L942" i="119" s="1"/>
  <c r="AJ931" i="144"/>
  <c r="AZ931" i="144" s="1"/>
  <c r="K942" i="119" s="1"/>
  <c r="AF931" i="144"/>
  <c r="AY931" i="144" s="1"/>
  <c r="AN930" i="144"/>
  <c r="BA930" i="144" s="1"/>
  <c r="L941" i="119" s="1"/>
  <c r="AJ930" i="144"/>
  <c r="AF930" i="144"/>
  <c r="AY930" i="144" s="1"/>
  <c r="J941" i="119" s="1"/>
  <c r="AN929" i="144"/>
  <c r="BA929" i="144" s="1"/>
  <c r="L940" i="119" s="1"/>
  <c r="AJ929" i="144"/>
  <c r="AZ929" i="144" s="1"/>
  <c r="K940" i="119" s="1"/>
  <c r="AF929" i="144"/>
  <c r="AN928" i="144"/>
  <c r="BA928" i="144" s="1"/>
  <c r="L939" i="119" s="1"/>
  <c r="AJ928" i="144"/>
  <c r="AF928" i="144"/>
  <c r="AN927" i="144"/>
  <c r="BA927" i="144" s="1"/>
  <c r="L938" i="119" s="1"/>
  <c r="AJ927" i="144"/>
  <c r="AZ927" i="144" s="1"/>
  <c r="K938" i="119" s="1"/>
  <c r="AF927" i="144"/>
  <c r="AY927" i="144" s="1"/>
  <c r="AY926" i="144"/>
  <c r="J937" i="119" s="1"/>
  <c r="AN926" i="144"/>
  <c r="BA926" i="144" s="1"/>
  <c r="L937" i="119" s="1"/>
  <c r="AJ926" i="144"/>
  <c r="AF926" i="144"/>
  <c r="AN925" i="144"/>
  <c r="BA925" i="144" s="1"/>
  <c r="L936" i="119" s="1"/>
  <c r="AJ925" i="144"/>
  <c r="AZ925" i="144" s="1"/>
  <c r="K936" i="119" s="1"/>
  <c r="AF925" i="144"/>
  <c r="AN924" i="144"/>
  <c r="BA924" i="144" s="1"/>
  <c r="L935" i="119" s="1"/>
  <c r="AJ924" i="144"/>
  <c r="AF924" i="144"/>
  <c r="AN923" i="144"/>
  <c r="BA923" i="144" s="1"/>
  <c r="L934" i="119" s="1"/>
  <c r="AJ923" i="144"/>
  <c r="AZ923" i="144" s="1"/>
  <c r="K934" i="119" s="1"/>
  <c r="AF923" i="144"/>
  <c r="AY923" i="144" s="1"/>
  <c r="AN922" i="144"/>
  <c r="BA922" i="144" s="1"/>
  <c r="L933" i="119" s="1"/>
  <c r="AJ922" i="144"/>
  <c r="AF922" i="144"/>
  <c r="AY922" i="144" s="1"/>
  <c r="J933" i="119" s="1"/>
  <c r="AN921" i="144"/>
  <c r="BA921" i="144" s="1"/>
  <c r="L932" i="119" s="1"/>
  <c r="AJ921" i="144"/>
  <c r="AZ921" i="144" s="1"/>
  <c r="K932" i="119" s="1"/>
  <c r="AF921" i="144"/>
  <c r="AN920" i="144"/>
  <c r="BA920" i="144" s="1"/>
  <c r="L931" i="119" s="1"/>
  <c r="AJ920" i="144"/>
  <c r="AF920" i="144"/>
  <c r="AN919" i="144"/>
  <c r="BA919" i="144" s="1"/>
  <c r="L930" i="119" s="1"/>
  <c r="AJ919" i="144"/>
  <c r="AZ919" i="144" s="1"/>
  <c r="K930" i="119" s="1"/>
  <c r="AF919" i="144"/>
  <c r="AY919" i="144" s="1"/>
  <c r="AN918" i="144"/>
  <c r="BA918" i="144" s="1"/>
  <c r="L929" i="119" s="1"/>
  <c r="AJ918" i="144"/>
  <c r="AF918" i="144"/>
  <c r="AY918" i="144" s="1"/>
  <c r="J929" i="119" s="1"/>
  <c r="AN917" i="144"/>
  <c r="BA917" i="144" s="1"/>
  <c r="L928" i="119" s="1"/>
  <c r="AJ917" i="144"/>
  <c r="AZ917" i="144" s="1"/>
  <c r="K928" i="119" s="1"/>
  <c r="AF917" i="144"/>
  <c r="AN916" i="144"/>
  <c r="BA916" i="144" s="1"/>
  <c r="L927" i="119" s="1"/>
  <c r="AJ916" i="144"/>
  <c r="AF916" i="144"/>
  <c r="AN915" i="144"/>
  <c r="BA915" i="144" s="1"/>
  <c r="L926" i="119" s="1"/>
  <c r="AJ915" i="144"/>
  <c r="AZ915" i="144" s="1"/>
  <c r="K926" i="119" s="1"/>
  <c r="AF915" i="144"/>
  <c r="AY915" i="144" s="1"/>
  <c r="AN914" i="144"/>
  <c r="BA914" i="144" s="1"/>
  <c r="L925" i="119" s="1"/>
  <c r="AJ914" i="144"/>
  <c r="AZ914" i="144" s="1"/>
  <c r="K925" i="119" s="1"/>
  <c r="AF914" i="144"/>
  <c r="AN913" i="144"/>
  <c r="BA913" i="144" s="1"/>
  <c r="L924" i="119" s="1"/>
  <c r="AJ913" i="144"/>
  <c r="AZ913" i="144" s="1"/>
  <c r="K924" i="119" s="1"/>
  <c r="AF913" i="144"/>
  <c r="AN912" i="144"/>
  <c r="BA912" i="144" s="1"/>
  <c r="L923" i="119" s="1"/>
  <c r="AJ912" i="144"/>
  <c r="AF912" i="144"/>
  <c r="AY912" i="144" s="1"/>
  <c r="J923" i="119" s="1"/>
  <c r="AN911" i="144"/>
  <c r="AJ911" i="144"/>
  <c r="AF911" i="144"/>
  <c r="AY911" i="144" s="1"/>
  <c r="B910" i="144"/>
  <c r="BL908" i="144"/>
  <c r="BK908" i="144"/>
  <c r="BJ908" i="144"/>
  <c r="BH908" i="144"/>
  <c r="BG908" i="144"/>
  <c r="BE908" i="144"/>
  <c r="BB908" i="144"/>
  <c r="BA908" i="144"/>
  <c r="AZ908" i="144"/>
  <c r="AY908" i="144"/>
  <c r="AE907" i="144"/>
  <c r="C918" i="119" s="1"/>
  <c r="BL906" i="144"/>
  <c r="BK906" i="144"/>
  <c r="BJ906" i="144"/>
  <c r="BH906" i="144"/>
  <c r="BG906" i="144"/>
  <c r="BE906" i="144"/>
  <c r="BB906" i="144"/>
  <c r="BA906" i="144"/>
  <c r="AZ906" i="144"/>
  <c r="AY906" i="144"/>
  <c r="AN905" i="144"/>
  <c r="BA905" i="144" s="1"/>
  <c r="L916" i="119" s="1"/>
  <c r="AJ905" i="144"/>
  <c r="AZ905" i="144" s="1"/>
  <c r="K916" i="119" s="1"/>
  <c r="AF905" i="144"/>
  <c r="AY905" i="144" s="1"/>
  <c r="AN904" i="144"/>
  <c r="BA904" i="144" s="1"/>
  <c r="L915" i="119" s="1"/>
  <c r="AJ904" i="144"/>
  <c r="AF904" i="144"/>
  <c r="AN903" i="144"/>
  <c r="BA903" i="144" s="1"/>
  <c r="L914" i="119" s="1"/>
  <c r="AJ903" i="144"/>
  <c r="AZ903" i="144" s="1"/>
  <c r="K914" i="119" s="1"/>
  <c r="AF903" i="144"/>
  <c r="AN902" i="144"/>
  <c r="BA902" i="144" s="1"/>
  <c r="L913" i="119" s="1"/>
  <c r="AJ902" i="144"/>
  <c r="AZ902" i="144" s="1"/>
  <c r="K913" i="119" s="1"/>
  <c r="AF902" i="144"/>
  <c r="AN901" i="144"/>
  <c r="BA901" i="144" s="1"/>
  <c r="L912" i="119" s="1"/>
  <c r="AJ901" i="144"/>
  <c r="AZ901" i="144" s="1"/>
  <c r="K912" i="119" s="1"/>
  <c r="AF901" i="144"/>
  <c r="AY901" i="144" s="1"/>
  <c r="AN900" i="144"/>
  <c r="BA900" i="144" s="1"/>
  <c r="L911" i="119" s="1"/>
  <c r="AJ900" i="144"/>
  <c r="AF900" i="144"/>
  <c r="AY900" i="144" s="1"/>
  <c r="J911" i="119" s="1"/>
  <c r="AN899" i="144"/>
  <c r="BA899" i="144" s="1"/>
  <c r="L910" i="119" s="1"/>
  <c r="AJ899" i="144"/>
  <c r="AZ899" i="144" s="1"/>
  <c r="K910" i="119" s="1"/>
  <c r="AF899" i="144"/>
  <c r="AY898" i="144"/>
  <c r="J909" i="119" s="1"/>
  <c r="AN898" i="144"/>
  <c r="BA898" i="144" s="1"/>
  <c r="L909" i="119" s="1"/>
  <c r="AJ898" i="144"/>
  <c r="AF898" i="144"/>
  <c r="AZ897" i="144"/>
  <c r="K908" i="119" s="1"/>
  <c r="AN897" i="144"/>
  <c r="BA897" i="144" s="1"/>
  <c r="L908" i="119" s="1"/>
  <c r="AJ897" i="144"/>
  <c r="AF897" i="144"/>
  <c r="AY897" i="144" s="1"/>
  <c r="BA896" i="144"/>
  <c r="L907" i="119" s="1"/>
  <c r="AN896" i="144"/>
  <c r="AJ896" i="144"/>
  <c r="AF896" i="144"/>
  <c r="AZ895" i="144"/>
  <c r="K906" i="119" s="1"/>
  <c r="AN895" i="144"/>
  <c r="BA895" i="144" s="1"/>
  <c r="L906" i="119" s="1"/>
  <c r="AJ895" i="144"/>
  <c r="AF895" i="144"/>
  <c r="BA894" i="144"/>
  <c r="L905" i="119" s="1"/>
  <c r="AN894" i="144"/>
  <c r="AJ894" i="144"/>
  <c r="AF894" i="144"/>
  <c r="AN893" i="144"/>
  <c r="BA893" i="144" s="1"/>
  <c r="L904" i="119" s="1"/>
  <c r="AJ893" i="144"/>
  <c r="AZ893" i="144" s="1"/>
  <c r="K904" i="119" s="1"/>
  <c r="AF893" i="144"/>
  <c r="AY893" i="144" s="1"/>
  <c r="AN892" i="144"/>
  <c r="BA892" i="144" s="1"/>
  <c r="L903" i="119" s="1"/>
  <c r="AJ892" i="144"/>
  <c r="AF892" i="144"/>
  <c r="AY892" i="144" s="1"/>
  <c r="J903" i="119" s="1"/>
  <c r="AN891" i="144"/>
  <c r="BA891" i="144" s="1"/>
  <c r="L902" i="119" s="1"/>
  <c r="AJ891" i="144"/>
  <c r="AZ891" i="144" s="1"/>
  <c r="K902" i="119" s="1"/>
  <c r="AF891" i="144"/>
  <c r="AN890" i="144"/>
  <c r="BA890" i="144" s="1"/>
  <c r="L901" i="119" s="1"/>
  <c r="AJ890" i="144"/>
  <c r="AF890" i="144"/>
  <c r="AN889" i="144"/>
  <c r="BA889" i="144" s="1"/>
  <c r="L900" i="119" s="1"/>
  <c r="AJ889" i="144"/>
  <c r="AZ889" i="144" s="1"/>
  <c r="K900" i="119" s="1"/>
  <c r="AF889" i="144"/>
  <c r="AY889" i="144" s="1"/>
  <c r="AN888" i="144"/>
  <c r="BA888" i="144" s="1"/>
  <c r="L899" i="119" s="1"/>
  <c r="AJ888" i="144"/>
  <c r="AF888" i="144"/>
  <c r="AN887" i="144"/>
  <c r="BA887" i="144" s="1"/>
  <c r="L898" i="119" s="1"/>
  <c r="AJ887" i="144"/>
  <c r="AZ887" i="144" s="1"/>
  <c r="K898" i="119" s="1"/>
  <c r="AF887" i="144"/>
  <c r="AW887" i="144" s="1"/>
  <c r="AN886" i="144"/>
  <c r="BA886" i="144" s="1"/>
  <c r="L897" i="119" s="1"/>
  <c r="AJ886" i="144"/>
  <c r="AF886" i="144"/>
  <c r="AN885" i="144"/>
  <c r="BA885" i="144" s="1"/>
  <c r="L896" i="119" s="1"/>
  <c r="AJ885" i="144"/>
  <c r="AZ885" i="144" s="1"/>
  <c r="K896" i="119" s="1"/>
  <c r="AF885" i="144"/>
  <c r="AY885" i="144" s="1"/>
  <c r="AN884" i="144"/>
  <c r="BA884" i="144" s="1"/>
  <c r="L895" i="119" s="1"/>
  <c r="AJ884" i="144"/>
  <c r="AF884" i="144"/>
  <c r="AY884" i="144" s="1"/>
  <c r="J895" i="119" s="1"/>
  <c r="AN883" i="144"/>
  <c r="BA883" i="144" s="1"/>
  <c r="L894" i="119" s="1"/>
  <c r="AJ883" i="144"/>
  <c r="AZ883" i="144" s="1"/>
  <c r="K894" i="119" s="1"/>
  <c r="AF883" i="144"/>
  <c r="AN882" i="144"/>
  <c r="BA882" i="144" s="1"/>
  <c r="L893" i="119" s="1"/>
  <c r="AJ882" i="144"/>
  <c r="AZ882" i="144" s="1"/>
  <c r="K893" i="119" s="1"/>
  <c r="AF882" i="144"/>
  <c r="AN881" i="144"/>
  <c r="BA881" i="144" s="1"/>
  <c r="L892" i="119" s="1"/>
  <c r="AJ881" i="144"/>
  <c r="AZ881" i="144" s="1"/>
  <c r="K892" i="119" s="1"/>
  <c r="AF881" i="144"/>
  <c r="AY881" i="144" s="1"/>
  <c r="AN880" i="144"/>
  <c r="BA880" i="144" s="1"/>
  <c r="L891" i="119" s="1"/>
  <c r="AJ880" i="144"/>
  <c r="AF880" i="144"/>
  <c r="AY880" i="144" s="1"/>
  <c r="J891" i="119" s="1"/>
  <c r="AN879" i="144"/>
  <c r="BA879" i="144" s="1"/>
  <c r="L890" i="119" s="1"/>
  <c r="AJ879" i="144"/>
  <c r="AZ879" i="144" s="1"/>
  <c r="K890" i="119" s="1"/>
  <c r="AF879" i="144"/>
  <c r="AN878" i="144"/>
  <c r="BA878" i="144" s="1"/>
  <c r="L889" i="119" s="1"/>
  <c r="AJ878" i="144"/>
  <c r="AZ878" i="144" s="1"/>
  <c r="K889" i="119" s="1"/>
  <c r="AF878" i="144"/>
  <c r="AN877" i="144"/>
  <c r="BA877" i="144" s="1"/>
  <c r="L888" i="119" s="1"/>
  <c r="AJ877" i="144"/>
  <c r="AZ877" i="144" s="1"/>
  <c r="K888" i="119" s="1"/>
  <c r="AF877" i="144"/>
  <c r="AY877" i="144" s="1"/>
  <c r="AN876" i="144"/>
  <c r="BA876" i="144" s="1"/>
  <c r="L887" i="119" s="1"/>
  <c r="AJ876" i="144"/>
  <c r="AF876" i="144"/>
  <c r="AN875" i="144"/>
  <c r="BA875" i="144" s="1"/>
  <c r="L886" i="119" s="1"/>
  <c r="AJ875" i="144"/>
  <c r="AZ875" i="144" s="1"/>
  <c r="K886" i="119" s="1"/>
  <c r="AF875" i="144"/>
  <c r="AN874" i="144"/>
  <c r="BA874" i="144" s="1"/>
  <c r="L885" i="119" s="1"/>
  <c r="AJ874" i="144"/>
  <c r="AF874" i="144"/>
  <c r="AY874" i="144" s="1"/>
  <c r="J885" i="119" s="1"/>
  <c r="AN873" i="144"/>
  <c r="BA873" i="144" s="1"/>
  <c r="L884" i="119" s="1"/>
  <c r="AJ873" i="144"/>
  <c r="AZ873" i="144" s="1"/>
  <c r="K884" i="119" s="1"/>
  <c r="AF873" i="144"/>
  <c r="AY873" i="144" s="1"/>
  <c r="AN872" i="144"/>
  <c r="BA872" i="144" s="1"/>
  <c r="L883" i="119" s="1"/>
  <c r="AJ872" i="144"/>
  <c r="AF872" i="144"/>
  <c r="AY872" i="144" s="1"/>
  <c r="J883" i="119" s="1"/>
  <c r="AN871" i="144"/>
  <c r="BA871" i="144" s="1"/>
  <c r="L882" i="119" s="1"/>
  <c r="AJ871" i="144"/>
  <c r="AZ871" i="144" s="1"/>
  <c r="K882" i="119" s="1"/>
  <c r="AF871" i="144"/>
  <c r="AY870" i="144"/>
  <c r="J881" i="119" s="1"/>
  <c r="AN870" i="144"/>
  <c r="BA870" i="144" s="1"/>
  <c r="L881" i="119" s="1"/>
  <c r="AJ870" i="144"/>
  <c r="AF870" i="144"/>
  <c r="AN869" i="144"/>
  <c r="BA869" i="144" s="1"/>
  <c r="L880" i="119" s="1"/>
  <c r="AJ869" i="144"/>
  <c r="AZ869" i="144" s="1"/>
  <c r="K880" i="119" s="1"/>
  <c r="AF869" i="144"/>
  <c r="AY869" i="144" s="1"/>
  <c r="AN868" i="144"/>
  <c r="BA868" i="144" s="1"/>
  <c r="L879" i="119" s="1"/>
  <c r="AJ868" i="144"/>
  <c r="AF868" i="144"/>
  <c r="AN867" i="144"/>
  <c r="AJ867" i="144"/>
  <c r="AZ867" i="144" s="1"/>
  <c r="K878" i="119" s="1"/>
  <c r="AF867" i="144"/>
  <c r="AN866" i="144"/>
  <c r="BA866" i="144" s="1"/>
  <c r="L877" i="119" s="1"/>
  <c r="AJ866" i="144"/>
  <c r="AF866" i="144"/>
  <c r="B865" i="144"/>
  <c r="BL863" i="144"/>
  <c r="BK863" i="144"/>
  <c r="BJ863" i="144"/>
  <c r="BH863" i="144"/>
  <c r="BG863" i="144"/>
  <c r="BE863" i="144"/>
  <c r="BB863" i="144"/>
  <c r="BA863" i="144"/>
  <c r="AZ863" i="144"/>
  <c r="AY863" i="144"/>
  <c r="AE862" i="144"/>
  <c r="C873" i="119" s="1"/>
  <c r="BL861" i="144"/>
  <c r="BK861" i="144"/>
  <c r="BJ861" i="144"/>
  <c r="BH861" i="144"/>
  <c r="BG861" i="144"/>
  <c r="BE861" i="144"/>
  <c r="BB861" i="144"/>
  <c r="BA861" i="144"/>
  <c r="AZ861" i="144"/>
  <c r="AY861" i="144"/>
  <c r="AN860" i="144"/>
  <c r="BA860" i="144" s="1"/>
  <c r="L871" i="119" s="1"/>
  <c r="AJ860" i="144"/>
  <c r="AZ860" i="144" s="1"/>
  <c r="K871" i="119" s="1"/>
  <c r="AF860" i="144"/>
  <c r="AN859" i="144"/>
  <c r="BA859" i="144" s="1"/>
  <c r="L870" i="119" s="1"/>
  <c r="AJ859" i="144"/>
  <c r="AZ859" i="144" s="1"/>
  <c r="K870" i="119" s="1"/>
  <c r="AF859" i="144"/>
  <c r="AY859" i="144" s="1"/>
  <c r="AN858" i="144"/>
  <c r="BA858" i="144" s="1"/>
  <c r="L869" i="119" s="1"/>
  <c r="AJ858" i="144"/>
  <c r="AF858" i="144"/>
  <c r="AY858" i="144" s="1"/>
  <c r="J869" i="119" s="1"/>
  <c r="AN857" i="144"/>
  <c r="BA857" i="144" s="1"/>
  <c r="L868" i="119" s="1"/>
  <c r="AJ857" i="144"/>
  <c r="AZ857" i="144" s="1"/>
  <c r="K868" i="119" s="1"/>
  <c r="AF857" i="144"/>
  <c r="AN856" i="144"/>
  <c r="BA856" i="144" s="1"/>
  <c r="L867" i="119" s="1"/>
  <c r="AJ856" i="144"/>
  <c r="AZ856" i="144" s="1"/>
  <c r="K867" i="119" s="1"/>
  <c r="AF856" i="144"/>
  <c r="AN855" i="144"/>
  <c r="BA855" i="144" s="1"/>
  <c r="L866" i="119" s="1"/>
  <c r="AJ855" i="144"/>
  <c r="AZ855" i="144" s="1"/>
  <c r="K866" i="119" s="1"/>
  <c r="AF855" i="144"/>
  <c r="AY855" i="144" s="1"/>
  <c r="AN854" i="144"/>
  <c r="BA854" i="144" s="1"/>
  <c r="L865" i="119" s="1"/>
  <c r="AJ854" i="144"/>
  <c r="AF854" i="144"/>
  <c r="AY854" i="144" s="1"/>
  <c r="J865" i="119" s="1"/>
  <c r="AN853" i="144"/>
  <c r="BA853" i="144" s="1"/>
  <c r="L864" i="119" s="1"/>
  <c r="AJ853" i="144"/>
  <c r="AZ853" i="144" s="1"/>
  <c r="K864" i="119" s="1"/>
  <c r="AF853" i="144"/>
  <c r="AN852" i="144"/>
  <c r="BA852" i="144" s="1"/>
  <c r="L863" i="119" s="1"/>
  <c r="AJ852" i="144"/>
  <c r="AZ852" i="144" s="1"/>
  <c r="K863" i="119" s="1"/>
  <c r="AF852" i="144"/>
  <c r="AN851" i="144"/>
  <c r="BA851" i="144" s="1"/>
  <c r="L862" i="119" s="1"/>
  <c r="AJ851" i="144"/>
  <c r="AZ851" i="144" s="1"/>
  <c r="K862" i="119" s="1"/>
  <c r="AF851" i="144"/>
  <c r="AY851" i="144" s="1"/>
  <c r="AN850" i="144"/>
  <c r="BA850" i="144" s="1"/>
  <c r="L861" i="119" s="1"/>
  <c r="AJ850" i="144"/>
  <c r="AF850" i="144"/>
  <c r="AY850" i="144" s="1"/>
  <c r="J861" i="119" s="1"/>
  <c r="AN849" i="144"/>
  <c r="BA849" i="144" s="1"/>
  <c r="L860" i="119" s="1"/>
  <c r="AJ849" i="144"/>
  <c r="AZ849" i="144" s="1"/>
  <c r="K860" i="119" s="1"/>
  <c r="AF849" i="144"/>
  <c r="AN848" i="144"/>
  <c r="BA848" i="144" s="1"/>
  <c r="L859" i="119" s="1"/>
  <c r="AJ848" i="144"/>
  <c r="AZ848" i="144" s="1"/>
  <c r="K859" i="119" s="1"/>
  <c r="AF848" i="144"/>
  <c r="AN847" i="144"/>
  <c r="BA847" i="144" s="1"/>
  <c r="L858" i="119" s="1"/>
  <c r="AJ847" i="144"/>
  <c r="AZ847" i="144" s="1"/>
  <c r="K858" i="119" s="1"/>
  <c r="AF847" i="144"/>
  <c r="AY847" i="144" s="1"/>
  <c r="AN846" i="144"/>
  <c r="BA846" i="144" s="1"/>
  <c r="L857" i="119" s="1"/>
  <c r="AJ846" i="144"/>
  <c r="AF846" i="144"/>
  <c r="AY846" i="144" s="1"/>
  <c r="J857" i="119" s="1"/>
  <c r="AN845" i="144"/>
  <c r="BA845" i="144" s="1"/>
  <c r="L856" i="119" s="1"/>
  <c r="AJ845" i="144"/>
  <c r="AZ845" i="144" s="1"/>
  <c r="K856" i="119" s="1"/>
  <c r="AF845" i="144"/>
  <c r="AN844" i="144"/>
  <c r="BA844" i="144" s="1"/>
  <c r="L855" i="119" s="1"/>
  <c r="AJ844" i="144"/>
  <c r="AZ844" i="144" s="1"/>
  <c r="K855" i="119" s="1"/>
  <c r="AF844" i="144"/>
  <c r="AN843" i="144"/>
  <c r="BA843" i="144" s="1"/>
  <c r="L854" i="119" s="1"/>
  <c r="AJ843" i="144"/>
  <c r="AZ843" i="144" s="1"/>
  <c r="K854" i="119" s="1"/>
  <c r="AF843" i="144"/>
  <c r="AN842" i="144"/>
  <c r="BA842" i="144" s="1"/>
  <c r="L853" i="119" s="1"/>
  <c r="AJ842" i="144"/>
  <c r="AZ842" i="144" s="1"/>
  <c r="K853" i="119" s="1"/>
  <c r="AF842" i="144"/>
  <c r="AY842" i="144" s="1"/>
  <c r="AN841" i="144"/>
  <c r="BA841" i="144" s="1"/>
  <c r="L852" i="119" s="1"/>
  <c r="AJ841" i="144"/>
  <c r="AZ841" i="144" s="1"/>
  <c r="K852" i="119" s="1"/>
  <c r="AF841" i="144"/>
  <c r="AN840" i="144"/>
  <c r="BA840" i="144" s="1"/>
  <c r="L851" i="119" s="1"/>
  <c r="AJ840" i="144"/>
  <c r="AZ840" i="144" s="1"/>
  <c r="K851" i="119" s="1"/>
  <c r="AF840" i="144"/>
  <c r="AY840" i="144" s="1"/>
  <c r="AN839" i="144"/>
  <c r="BA839" i="144" s="1"/>
  <c r="L850" i="119" s="1"/>
  <c r="AJ839" i="144"/>
  <c r="AZ839" i="144" s="1"/>
  <c r="K850" i="119" s="1"/>
  <c r="AF839" i="144"/>
  <c r="AN838" i="144"/>
  <c r="BA838" i="144" s="1"/>
  <c r="L849" i="119" s="1"/>
  <c r="AJ838" i="144"/>
  <c r="AZ838" i="144" s="1"/>
  <c r="K849" i="119" s="1"/>
  <c r="AF838" i="144"/>
  <c r="AY838" i="144" s="1"/>
  <c r="AN837" i="144"/>
  <c r="BA837" i="144" s="1"/>
  <c r="L848" i="119" s="1"/>
  <c r="AJ837" i="144"/>
  <c r="AZ837" i="144" s="1"/>
  <c r="K848" i="119" s="1"/>
  <c r="AF837" i="144"/>
  <c r="AN836" i="144"/>
  <c r="BA836" i="144" s="1"/>
  <c r="L847" i="119" s="1"/>
  <c r="AJ836" i="144"/>
  <c r="AZ836" i="144" s="1"/>
  <c r="K847" i="119" s="1"/>
  <c r="AF836" i="144"/>
  <c r="AY836" i="144" s="1"/>
  <c r="AN835" i="144"/>
  <c r="BA835" i="144" s="1"/>
  <c r="L846" i="119" s="1"/>
  <c r="AJ835" i="144"/>
  <c r="AZ835" i="144" s="1"/>
  <c r="K846" i="119" s="1"/>
  <c r="AF835" i="144"/>
  <c r="AN834" i="144"/>
  <c r="BA834" i="144" s="1"/>
  <c r="L845" i="119" s="1"/>
  <c r="AJ834" i="144"/>
  <c r="AZ834" i="144" s="1"/>
  <c r="K845" i="119" s="1"/>
  <c r="AF834" i="144"/>
  <c r="AY834" i="144" s="1"/>
  <c r="AN833" i="144"/>
  <c r="BA833" i="144" s="1"/>
  <c r="L844" i="119" s="1"/>
  <c r="AJ833" i="144"/>
  <c r="AZ833" i="144" s="1"/>
  <c r="K844" i="119" s="1"/>
  <c r="AF833" i="144"/>
  <c r="AN832" i="144"/>
  <c r="BA832" i="144" s="1"/>
  <c r="L843" i="119" s="1"/>
  <c r="AJ832" i="144"/>
  <c r="AZ832" i="144" s="1"/>
  <c r="K843" i="119" s="1"/>
  <c r="AF832" i="144"/>
  <c r="AY832" i="144" s="1"/>
  <c r="AN831" i="144"/>
  <c r="BA831" i="144" s="1"/>
  <c r="L842" i="119" s="1"/>
  <c r="AJ831" i="144"/>
  <c r="AZ831" i="144" s="1"/>
  <c r="K842" i="119" s="1"/>
  <c r="AF831" i="144"/>
  <c r="AN830" i="144"/>
  <c r="BA830" i="144" s="1"/>
  <c r="L841" i="119" s="1"/>
  <c r="AJ830" i="144"/>
  <c r="AZ830" i="144" s="1"/>
  <c r="K841" i="119" s="1"/>
  <c r="AF830" i="144"/>
  <c r="AY830" i="144" s="1"/>
  <c r="AN829" i="144"/>
  <c r="BA829" i="144" s="1"/>
  <c r="L840" i="119" s="1"/>
  <c r="AJ829" i="144"/>
  <c r="AZ829" i="144" s="1"/>
  <c r="K840" i="119" s="1"/>
  <c r="AF829" i="144"/>
  <c r="AN828" i="144"/>
  <c r="BA828" i="144" s="1"/>
  <c r="L839" i="119" s="1"/>
  <c r="AJ828" i="144"/>
  <c r="AZ828" i="144" s="1"/>
  <c r="K839" i="119" s="1"/>
  <c r="AF828" i="144"/>
  <c r="AY828" i="144" s="1"/>
  <c r="AN827" i="144"/>
  <c r="BA827" i="144" s="1"/>
  <c r="L838" i="119" s="1"/>
  <c r="AJ827" i="144"/>
  <c r="AZ827" i="144" s="1"/>
  <c r="K838" i="119" s="1"/>
  <c r="AF827" i="144"/>
  <c r="AN826" i="144"/>
  <c r="BA826" i="144" s="1"/>
  <c r="L837" i="119" s="1"/>
  <c r="AJ826" i="144"/>
  <c r="AZ826" i="144" s="1"/>
  <c r="K837" i="119" s="1"/>
  <c r="AF826" i="144"/>
  <c r="AY826" i="144" s="1"/>
  <c r="AN825" i="144"/>
  <c r="BA825" i="144" s="1"/>
  <c r="L836" i="119" s="1"/>
  <c r="AJ825" i="144"/>
  <c r="AZ825" i="144" s="1"/>
  <c r="K836" i="119" s="1"/>
  <c r="AF825" i="144"/>
  <c r="AN824" i="144"/>
  <c r="BA824" i="144" s="1"/>
  <c r="L835" i="119" s="1"/>
  <c r="AJ824" i="144"/>
  <c r="AZ824" i="144" s="1"/>
  <c r="K835" i="119" s="1"/>
  <c r="AF824" i="144"/>
  <c r="AY824" i="144" s="1"/>
  <c r="AN823" i="144"/>
  <c r="BA823" i="144" s="1"/>
  <c r="L834" i="119" s="1"/>
  <c r="AJ823" i="144"/>
  <c r="AZ823" i="144" s="1"/>
  <c r="K834" i="119" s="1"/>
  <c r="AF823" i="144"/>
  <c r="AN822" i="144"/>
  <c r="BA822" i="144" s="1"/>
  <c r="L833" i="119" s="1"/>
  <c r="AJ822" i="144"/>
  <c r="AF822" i="144"/>
  <c r="AY822" i="144" s="1"/>
  <c r="AN821" i="144"/>
  <c r="AJ821" i="144"/>
  <c r="AZ821" i="144" s="1"/>
  <c r="AF821" i="144"/>
  <c r="B820" i="144"/>
  <c r="BL818" i="144"/>
  <c r="BK818" i="144"/>
  <c r="BJ818" i="144"/>
  <c r="BH818" i="144"/>
  <c r="BG818" i="144"/>
  <c r="BE818" i="144"/>
  <c r="BB818" i="144"/>
  <c r="BA818" i="144"/>
  <c r="AZ818" i="144"/>
  <c r="AY818" i="144"/>
  <c r="AE817" i="144"/>
  <c r="C828" i="119" s="1"/>
  <c r="BL816" i="144"/>
  <c r="BK816" i="144"/>
  <c r="BJ816" i="144"/>
  <c r="BH816" i="144"/>
  <c r="BG816" i="144"/>
  <c r="BE816" i="144"/>
  <c r="BB816" i="144"/>
  <c r="BA816" i="144"/>
  <c r="AZ816" i="144"/>
  <c r="AY816" i="144"/>
  <c r="AN815" i="144"/>
  <c r="BA815" i="144" s="1"/>
  <c r="L826" i="119" s="1"/>
  <c r="AJ815" i="144"/>
  <c r="AZ815" i="144" s="1"/>
  <c r="K826" i="119" s="1"/>
  <c r="AF815" i="144"/>
  <c r="AN814" i="144"/>
  <c r="BA814" i="144" s="1"/>
  <c r="L825" i="119" s="1"/>
  <c r="AJ814" i="144"/>
  <c r="AZ814" i="144" s="1"/>
  <c r="K825" i="119" s="1"/>
  <c r="AF814" i="144"/>
  <c r="AY814" i="144" s="1"/>
  <c r="AN813" i="144"/>
  <c r="BA813" i="144" s="1"/>
  <c r="L824" i="119" s="1"/>
  <c r="AJ813" i="144"/>
  <c r="AZ813" i="144" s="1"/>
  <c r="K824" i="119" s="1"/>
  <c r="AF813" i="144"/>
  <c r="AN812" i="144"/>
  <c r="BA812" i="144" s="1"/>
  <c r="L823" i="119" s="1"/>
  <c r="AJ812" i="144"/>
  <c r="AZ812" i="144" s="1"/>
  <c r="K823" i="119" s="1"/>
  <c r="AF812" i="144"/>
  <c r="AY812" i="144" s="1"/>
  <c r="AN811" i="144"/>
  <c r="BA811" i="144" s="1"/>
  <c r="L822" i="119" s="1"/>
  <c r="AJ811" i="144"/>
  <c r="AZ811" i="144" s="1"/>
  <c r="K822" i="119" s="1"/>
  <c r="AF811" i="144"/>
  <c r="AN810" i="144"/>
  <c r="BA810" i="144" s="1"/>
  <c r="L821" i="119" s="1"/>
  <c r="AJ810" i="144"/>
  <c r="AZ810" i="144" s="1"/>
  <c r="K821" i="119" s="1"/>
  <c r="AF810" i="144"/>
  <c r="AY810" i="144" s="1"/>
  <c r="AN809" i="144"/>
  <c r="BA809" i="144" s="1"/>
  <c r="L820" i="119" s="1"/>
  <c r="AJ809" i="144"/>
  <c r="AZ809" i="144" s="1"/>
  <c r="K820" i="119" s="1"/>
  <c r="AF809" i="144"/>
  <c r="AN808" i="144"/>
  <c r="BA808" i="144" s="1"/>
  <c r="L819" i="119" s="1"/>
  <c r="AJ808" i="144"/>
  <c r="AZ808" i="144" s="1"/>
  <c r="K819" i="119" s="1"/>
  <c r="AF808" i="144"/>
  <c r="AY808" i="144" s="1"/>
  <c r="AN807" i="144"/>
  <c r="BA807" i="144" s="1"/>
  <c r="L818" i="119" s="1"/>
  <c r="AJ807" i="144"/>
  <c r="AZ807" i="144" s="1"/>
  <c r="K818" i="119" s="1"/>
  <c r="AF807" i="144"/>
  <c r="AN806" i="144"/>
  <c r="BA806" i="144" s="1"/>
  <c r="L817" i="119" s="1"/>
  <c r="AJ806" i="144"/>
  <c r="AZ806" i="144" s="1"/>
  <c r="K817" i="119" s="1"/>
  <c r="AF806" i="144"/>
  <c r="AY806" i="144" s="1"/>
  <c r="AN805" i="144"/>
  <c r="BA805" i="144" s="1"/>
  <c r="L816" i="119" s="1"/>
  <c r="AJ805" i="144"/>
  <c r="AZ805" i="144" s="1"/>
  <c r="K816" i="119" s="1"/>
  <c r="AF805" i="144"/>
  <c r="AN804" i="144"/>
  <c r="BA804" i="144" s="1"/>
  <c r="L815" i="119" s="1"/>
  <c r="AJ804" i="144"/>
  <c r="AZ804" i="144" s="1"/>
  <c r="K815" i="119" s="1"/>
  <c r="AF804" i="144"/>
  <c r="AY804" i="144" s="1"/>
  <c r="AN803" i="144"/>
  <c r="BA803" i="144" s="1"/>
  <c r="L814" i="119" s="1"/>
  <c r="AJ803" i="144"/>
  <c r="AZ803" i="144" s="1"/>
  <c r="K814" i="119" s="1"/>
  <c r="AF803" i="144"/>
  <c r="AN802" i="144"/>
  <c r="BA802" i="144" s="1"/>
  <c r="L813" i="119" s="1"/>
  <c r="AJ802" i="144"/>
  <c r="AZ802" i="144" s="1"/>
  <c r="K813" i="119" s="1"/>
  <c r="AF802" i="144"/>
  <c r="AY802" i="144" s="1"/>
  <c r="AN801" i="144"/>
  <c r="BA801" i="144" s="1"/>
  <c r="L812" i="119" s="1"/>
  <c r="AJ801" i="144"/>
  <c r="AZ801" i="144" s="1"/>
  <c r="K812" i="119" s="1"/>
  <c r="AF801" i="144"/>
  <c r="AN800" i="144"/>
  <c r="BA800" i="144" s="1"/>
  <c r="L811" i="119" s="1"/>
  <c r="AJ800" i="144"/>
  <c r="AZ800" i="144" s="1"/>
  <c r="K811" i="119" s="1"/>
  <c r="AF800" i="144"/>
  <c r="AY800" i="144" s="1"/>
  <c r="AN799" i="144"/>
  <c r="BA799" i="144" s="1"/>
  <c r="L810" i="119" s="1"/>
  <c r="AJ799" i="144"/>
  <c r="AZ799" i="144" s="1"/>
  <c r="K810" i="119" s="1"/>
  <c r="AF799" i="144"/>
  <c r="AN798" i="144"/>
  <c r="BA798" i="144" s="1"/>
  <c r="L809" i="119" s="1"/>
  <c r="AJ798" i="144"/>
  <c r="AZ798" i="144" s="1"/>
  <c r="K809" i="119" s="1"/>
  <c r="AF798" i="144"/>
  <c r="AY798" i="144" s="1"/>
  <c r="AN797" i="144"/>
  <c r="BA797" i="144" s="1"/>
  <c r="L808" i="119" s="1"/>
  <c r="AJ797" i="144"/>
  <c r="AZ797" i="144" s="1"/>
  <c r="K808" i="119" s="1"/>
  <c r="AF797" i="144"/>
  <c r="AN796" i="144"/>
  <c r="BA796" i="144" s="1"/>
  <c r="L807" i="119" s="1"/>
  <c r="AJ796" i="144"/>
  <c r="AZ796" i="144" s="1"/>
  <c r="K807" i="119" s="1"/>
  <c r="AF796" i="144"/>
  <c r="AY796" i="144" s="1"/>
  <c r="AN795" i="144"/>
  <c r="BA795" i="144" s="1"/>
  <c r="L806" i="119" s="1"/>
  <c r="AJ795" i="144"/>
  <c r="AZ795" i="144" s="1"/>
  <c r="K806" i="119" s="1"/>
  <c r="AF795" i="144"/>
  <c r="AW795" i="144" s="1"/>
  <c r="AN794" i="144"/>
  <c r="BA794" i="144" s="1"/>
  <c r="L805" i="119" s="1"/>
  <c r="AJ794" i="144"/>
  <c r="AZ794" i="144" s="1"/>
  <c r="K805" i="119" s="1"/>
  <c r="AF794" i="144"/>
  <c r="AY794" i="144" s="1"/>
  <c r="AN793" i="144"/>
  <c r="BA793" i="144" s="1"/>
  <c r="L804" i="119" s="1"/>
  <c r="AJ793" i="144"/>
  <c r="AZ793" i="144" s="1"/>
  <c r="K804" i="119" s="1"/>
  <c r="AF793" i="144"/>
  <c r="AW793" i="144" s="1"/>
  <c r="AN792" i="144"/>
  <c r="BA792" i="144" s="1"/>
  <c r="L803" i="119" s="1"/>
  <c r="AJ792" i="144"/>
  <c r="AZ792" i="144" s="1"/>
  <c r="K803" i="119" s="1"/>
  <c r="AF792" i="144"/>
  <c r="AY792" i="144" s="1"/>
  <c r="AN791" i="144"/>
  <c r="BA791" i="144" s="1"/>
  <c r="L802" i="119" s="1"/>
  <c r="AJ791" i="144"/>
  <c r="AZ791" i="144" s="1"/>
  <c r="K802" i="119" s="1"/>
  <c r="AF791" i="144"/>
  <c r="AW791" i="144" s="1"/>
  <c r="AN790" i="144"/>
  <c r="BA790" i="144" s="1"/>
  <c r="L801" i="119" s="1"/>
  <c r="AJ790" i="144"/>
  <c r="AZ790" i="144" s="1"/>
  <c r="K801" i="119" s="1"/>
  <c r="AF790" i="144"/>
  <c r="AY790" i="144" s="1"/>
  <c r="AN789" i="144"/>
  <c r="BA789" i="144" s="1"/>
  <c r="L800" i="119" s="1"/>
  <c r="AJ789" i="144"/>
  <c r="AZ789" i="144" s="1"/>
  <c r="K800" i="119" s="1"/>
  <c r="AF789" i="144"/>
  <c r="AN788" i="144"/>
  <c r="BA788" i="144" s="1"/>
  <c r="L799" i="119" s="1"/>
  <c r="AJ788" i="144"/>
  <c r="AZ788" i="144" s="1"/>
  <c r="K799" i="119" s="1"/>
  <c r="AF788" i="144"/>
  <c r="AY788" i="144" s="1"/>
  <c r="AN787" i="144"/>
  <c r="BA787" i="144" s="1"/>
  <c r="L798" i="119" s="1"/>
  <c r="AJ787" i="144"/>
  <c r="AZ787" i="144" s="1"/>
  <c r="K798" i="119" s="1"/>
  <c r="AF787" i="144"/>
  <c r="AN786" i="144"/>
  <c r="BA786" i="144" s="1"/>
  <c r="L797" i="119" s="1"/>
  <c r="AJ786" i="144"/>
  <c r="AZ786" i="144" s="1"/>
  <c r="K797" i="119" s="1"/>
  <c r="AF786" i="144"/>
  <c r="AY786" i="144" s="1"/>
  <c r="AN785" i="144"/>
  <c r="BA785" i="144" s="1"/>
  <c r="L796" i="119" s="1"/>
  <c r="AJ785" i="144"/>
  <c r="AZ785" i="144" s="1"/>
  <c r="K796" i="119" s="1"/>
  <c r="AF785" i="144"/>
  <c r="AN784" i="144"/>
  <c r="BA784" i="144" s="1"/>
  <c r="L795" i="119" s="1"/>
  <c r="AJ784" i="144"/>
  <c r="AZ784" i="144" s="1"/>
  <c r="K795" i="119" s="1"/>
  <c r="AF784" i="144"/>
  <c r="AY784" i="144" s="1"/>
  <c r="AN783" i="144"/>
  <c r="BA783" i="144" s="1"/>
  <c r="L794" i="119" s="1"/>
  <c r="AJ783" i="144"/>
  <c r="AZ783" i="144" s="1"/>
  <c r="K794" i="119" s="1"/>
  <c r="AF783" i="144"/>
  <c r="AN782" i="144"/>
  <c r="BA782" i="144" s="1"/>
  <c r="L793" i="119" s="1"/>
  <c r="AJ782" i="144"/>
  <c r="AZ782" i="144" s="1"/>
  <c r="K793" i="119" s="1"/>
  <c r="AF782" i="144"/>
  <c r="AY782" i="144" s="1"/>
  <c r="AN781" i="144"/>
  <c r="BA781" i="144" s="1"/>
  <c r="L792" i="119" s="1"/>
  <c r="AJ781" i="144"/>
  <c r="AZ781" i="144" s="1"/>
  <c r="K792" i="119" s="1"/>
  <c r="AF781" i="144"/>
  <c r="AN780" i="144"/>
  <c r="BA780" i="144" s="1"/>
  <c r="L791" i="119" s="1"/>
  <c r="AJ780" i="144"/>
  <c r="AZ780" i="144" s="1"/>
  <c r="K791" i="119" s="1"/>
  <c r="AF780" i="144"/>
  <c r="AY780" i="144" s="1"/>
  <c r="AN779" i="144"/>
  <c r="BA779" i="144" s="1"/>
  <c r="L790" i="119" s="1"/>
  <c r="AJ779" i="144"/>
  <c r="AZ779" i="144" s="1"/>
  <c r="K790" i="119" s="1"/>
  <c r="AF779" i="144"/>
  <c r="AN778" i="144"/>
  <c r="BA778" i="144" s="1"/>
  <c r="L789" i="119" s="1"/>
  <c r="AJ778" i="144"/>
  <c r="AZ778" i="144" s="1"/>
  <c r="K789" i="119" s="1"/>
  <c r="AF778" i="144"/>
  <c r="AY778" i="144" s="1"/>
  <c r="AN777" i="144"/>
  <c r="BA777" i="144" s="1"/>
  <c r="L788" i="119" s="1"/>
  <c r="AJ777" i="144"/>
  <c r="AZ777" i="144" s="1"/>
  <c r="K788" i="119" s="1"/>
  <c r="AF777" i="144"/>
  <c r="AN776" i="144"/>
  <c r="BA776" i="144" s="1"/>
  <c r="AJ776" i="144"/>
  <c r="AF776" i="144"/>
  <c r="AY776" i="144" s="1"/>
  <c r="B775" i="144"/>
  <c r="BL773" i="144"/>
  <c r="BK773" i="144"/>
  <c r="BJ773" i="144"/>
  <c r="BH773" i="144"/>
  <c r="BG773" i="144"/>
  <c r="BE773" i="144"/>
  <c r="BB773" i="144"/>
  <c r="BA773" i="144"/>
  <c r="AZ773" i="144"/>
  <c r="AY773" i="144"/>
  <c r="AE772" i="144"/>
  <c r="C783" i="119" s="1"/>
  <c r="BL771" i="144"/>
  <c r="BK771" i="144"/>
  <c r="BJ771" i="144"/>
  <c r="BH771" i="144"/>
  <c r="BG771" i="144"/>
  <c r="BE771" i="144"/>
  <c r="BB771" i="144"/>
  <c r="BA771" i="144"/>
  <c r="AZ771" i="144"/>
  <c r="AY771" i="144"/>
  <c r="AN770" i="144"/>
  <c r="BA770" i="144" s="1"/>
  <c r="L781" i="119" s="1"/>
  <c r="AJ770" i="144"/>
  <c r="AZ770" i="144" s="1"/>
  <c r="K781" i="119" s="1"/>
  <c r="AF770" i="144"/>
  <c r="AY770" i="144" s="1"/>
  <c r="AN769" i="144"/>
  <c r="BA769" i="144" s="1"/>
  <c r="L780" i="119" s="1"/>
  <c r="AJ769" i="144"/>
  <c r="AZ769" i="144" s="1"/>
  <c r="K780" i="119" s="1"/>
  <c r="AF769" i="144"/>
  <c r="AN768" i="144"/>
  <c r="BA768" i="144" s="1"/>
  <c r="L779" i="119" s="1"/>
  <c r="AJ768" i="144"/>
  <c r="AZ768" i="144" s="1"/>
  <c r="K779" i="119" s="1"/>
  <c r="AF768" i="144"/>
  <c r="AY768" i="144" s="1"/>
  <c r="AN767" i="144"/>
  <c r="BA767" i="144" s="1"/>
  <c r="L778" i="119" s="1"/>
  <c r="AJ767" i="144"/>
  <c r="AZ767" i="144" s="1"/>
  <c r="K778" i="119" s="1"/>
  <c r="AF767" i="144"/>
  <c r="AN766" i="144"/>
  <c r="BA766" i="144" s="1"/>
  <c r="L777" i="119" s="1"/>
  <c r="AJ766" i="144"/>
  <c r="AZ766" i="144" s="1"/>
  <c r="K777" i="119" s="1"/>
  <c r="AF766" i="144"/>
  <c r="AY766" i="144" s="1"/>
  <c r="AN765" i="144"/>
  <c r="BA765" i="144" s="1"/>
  <c r="L776" i="119" s="1"/>
  <c r="AJ765" i="144"/>
  <c r="AZ765" i="144" s="1"/>
  <c r="K776" i="119" s="1"/>
  <c r="AF765" i="144"/>
  <c r="AN764" i="144"/>
  <c r="BA764" i="144" s="1"/>
  <c r="L775" i="119" s="1"/>
  <c r="AJ764" i="144"/>
  <c r="AZ764" i="144" s="1"/>
  <c r="K775" i="119" s="1"/>
  <c r="AF764" i="144"/>
  <c r="AY764" i="144" s="1"/>
  <c r="AN763" i="144"/>
  <c r="BA763" i="144" s="1"/>
  <c r="L774" i="119" s="1"/>
  <c r="AJ763" i="144"/>
  <c r="AZ763" i="144" s="1"/>
  <c r="K774" i="119" s="1"/>
  <c r="AF763" i="144"/>
  <c r="AW763" i="144" s="1"/>
  <c r="AN762" i="144"/>
  <c r="BA762" i="144" s="1"/>
  <c r="L773" i="119" s="1"/>
  <c r="AJ762" i="144"/>
  <c r="AZ762" i="144" s="1"/>
  <c r="K773" i="119" s="1"/>
  <c r="AF762" i="144"/>
  <c r="AY762" i="144" s="1"/>
  <c r="AN761" i="144"/>
  <c r="BA761" i="144" s="1"/>
  <c r="L772" i="119" s="1"/>
  <c r="AJ761" i="144"/>
  <c r="AZ761" i="144" s="1"/>
  <c r="K772" i="119" s="1"/>
  <c r="AF761" i="144"/>
  <c r="AN760" i="144"/>
  <c r="BA760" i="144" s="1"/>
  <c r="L771" i="119" s="1"/>
  <c r="AJ760" i="144"/>
  <c r="AZ760" i="144" s="1"/>
  <c r="K771" i="119" s="1"/>
  <c r="AF760" i="144"/>
  <c r="AY760" i="144" s="1"/>
  <c r="AN759" i="144"/>
  <c r="BA759" i="144" s="1"/>
  <c r="L770" i="119" s="1"/>
  <c r="AJ759" i="144"/>
  <c r="AZ759" i="144" s="1"/>
  <c r="K770" i="119" s="1"/>
  <c r="AF759" i="144"/>
  <c r="AN758" i="144"/>
  <c r="BA758" i="144" s="1"/>
  <c r="L769" i="119" s="1"/>
  <c r="AJ758" i="144"/>
  <c r="AZ758" i="144" s="1"/>
  <c r="K769" i="119" s="1"/>
  <c r="AF758" i="144"/>
  <c r="AY758" i="144" s="1"/>
  <c r="AN757" i="144"/>
  <c r="BA757" i="144" s="1"/>
  <c r="L768" i="119" s="1"/>
  <c r="AJ757" i="144"/>
  <c r="AZ757" i="144" s="1"/>
  <c r="K768" i="119" s="1"/>
  <c r="AF757" i="144"/>
  <c r="AN756" i="144"/>
  <c r="BA756" i="144" s="1"/>
  <c r="L767" i="119" s="1"/>
  <c r="AJ756" i="144"/>
  <c r="AZ756" i="144" s="1"/>
  <c r="K767" i="119" s="1"/>
  <c r="AF756" i="144"/>
  <c r="AY756" i="144" s="1"/>
  <c r="AN755" i="144"/>
  <c r="BA755" i="144" s="1"/>
  <c r="L766" i="119" s="1"/>
  <c r="AJ755" i="144"/>
  <c r="AZ755" i="144" s="1"/>
  <c r="K766" i="119" s="1"/>
  <c r="AF755" i="144"/>
  <c r="AW755" i="144" s="1"/>
  <c r="AN754" i="144"/>
  <c r="BA754" i="144" s="1"/>
  <c r="L765" i="119" s="1"/>
  <c r="AJ754" i="144"/>
  <c r="AZ754" i="144" s="1"/>
  <c r="K765" i="119" s="1"/>
  <c r="AF754" i="144"/>
  <c r="AY754" i="144" s="1"/>
  <c r="AN753" i="144"/>
  <c r="BA753" i="144" s="1"/>
  <c r="L764" i="119" s="1"/>
  <c r="AJ753" i="144"/>
  <c r="AZ753" i="144" s="1"/>
  <c r="K764" i="119" s="1"/>
  <c r="AF753" i="144"/>
  <c r="AN752" i="144"/>
  <c r="BA752" i="144" s="1"/>
  <c r="L763" i="119" s="1"/>
  <c r="AJ752" i="144"/>
  <c r="AZ752" i="144" s="1"/>
  <c r="K763" i="119" s="1"/>
  <c r="AF752" i="144"/>
  <c r="AY752" i="144" s="1"/>
  <c r="AN751" i="144"/>
  <c r="BA751" i="144" s="1"/>
  <c r="L762" i="119" s="1"/>
  <c r="AJ751" i="144"/>
  <c r="AZ751" i="144" s="1"/>
  <c r="K762" i="119" s="1"/>
  <c r="AF751" i="144"/>
  <c r="AN750" i="144"/>
  <c r="BA750" i="144" s="1"/>
  <c r="L761" i="119" s="1"/>
  <c r="AJ750" i="144"/>
  <c r="AZ750" i="144" s="1"/>
  <c r="K761" i="119" s="1"/>
  <c r="AF750" i="144"/>
  <c r="AN749" i="144"/>
  <c r="BA749" i="144" s="1"/>
  <c r="L760" i="119" s="1"/>
  <c r="AJ749" i="144"/>
  <c r="AZ749" i="144" s="1"/>
  <c r="K760" i="119" s="1"/>
  <c r="AF749" i="144"/>
  <c r="AY749" i="144" s="1"/>
  <c r="AN748" i="144"/>
  <c r="BA748" i="144" s="1"/>
  <c r="L759" i="119" s="1"/>
  <c r="AJ748" i="144"/>
  <c r="AZ748" i="144" s="1"/>
  <c r="K759" i="119" s="1"/>
  <c r="AF748" i="144"/>
  <c r="AN747" i="144"/>
  <c r="BA747" i="144" s="1"/>
  <c r="L758" i="119" s="1"/>
  <c r="AJ747" i="144"/>
  <c r="AZ747" i="144" s="1"/>
  <c r="K758" i="119" s="1"/>
  <c r="AF747" i="144"/>
  <c r="AN746" i="144"/>
  <c r="BA746" i="144" s="1"/>
  <c r="L757" i="119" s="1"/>
  <c r="AJ746" i="144"/>
  <c r="AF746" i="144"/>
  <c r="AY746" i="144" s="1"/>
  <c r="J757" i="119" s="1"/>
  <c r="AN745" i="144"/>
  <c r="BA745" i="144" s="1"/>
  <c r="L756" i="119" s="1"/>
  <c r="AJ745" i="144"/>
  <c r="AZ745" i="144" s="1"/>
  <c r="K756" i="119" s="1"/>
  <c r="AF745" i="144"/>
  <c r="AY745" i="144" s="1"/>
  <c r="AN744" i="144"/>
  <c r="BA744" i="144" s="1"/>
  <c r="L755" i="119" s="1"/>
  <c r="AJ744" i="144"/>
  <c r="AZ744" i="144" s="1"/>
  <c r="K755" i="119" s="1"/>
  <c r="AF744" i="144"/>
  <c r="AN743" i="144"/>
  <c r="BA743" i="144" s="1"/>
  <c r="L754" i="119" s="1"/>
  <c r="AJ743" i="144"/>
  <c r="AZ743" i="144" s="1"/>
  <c r="K754" i="119" s="1"/>
  <c r="AF743" i="144"/>
  <c r="AY743" i="144" s="1"/>
  <c r="J754" i="119" s="1"/>
  <c r="AN742" i="144"/>
  <c r="BA742" i="144" s="1"/>
  <c r="L753" i="119" s="1"/>
  <c r="AJ742" i="144"/>
  <c r="AZ742" i="144" s="1"/>
  <c r="K753" i="119" s="1"/>
  <c r="AF742" i="144"/>
  <c r="AN741" i="144"/>
  <c r="BA741" i="144" s="1"/>
  <c r="L752" i="119" s="1"/>
  <c r="AJ741" i="144"/>
  <c r="AZ741" i="144" s="1"/>
  <c r="K752" i="119" s="1"/>
  <c r="AF741" i="144"/>
  <c r="AY741" i="144" s="1"/>
  <c r="AN740" i="144"/>
  <c r="BA740" i="144" s="1"/>
  <c r="L751" i="119" s="1"/>
  <c r="AJ740" i="144"/>
  <c r="AZ740" i="144" s="1"/>
  <c r="K751" i="119" s="1"/>
  <c r="AF740" i="144"/>
  <c r="AN739" i="144"/>
  <c r="BA739" i="144" s="1"/>
  <c r="L750" i="119" s="1"/>
  <c r="AJ739" i="144"/>
  <c r="AZ739" i="144" s="1"/>
  <c r="K750" i="119" s="1"/>
  <c r="AF739" i="144"/>
  <c r="AN738" i="144"/>
  <c r="BA738" i="144" s="1"/>
  <c r="L749" i="119" s="1"/>
  <c r="AJ738" i="144"/>
  <c r="AF738" i="144"/>
  <c r="AY738" i="144" s="1"/>
  <c r="J749" i="119" s="1"/>
  <c r="AN737" i="144"/>
  <c r="BA737" i="144" s="1"/>
  <c r="L748" i="119" s="1"/>
  <c r="AJ737" i="144"/>
  <c r="AZ737" i="144" s="1"/>
  <c r="K748" i="119" s="1"/>
  <c r="AF737" i="144"/>
  <c r="AY737" i="144" s="1"/>
  <c r="AN736" i="144"/>
  <c r="BA736" i="144" s="1"/>
  <c r="L747" i="119" s="1"/>
  <c r="AJ736" i="144"/>
  <c r="AZ736" i="144" s="1"/>
  <c r="K747" i="119" s="1"/>
  <c r="AF736" i="144"/>
  <c r="AN735" i="144"/>
  <c r="BA735" i="144" s="1"/>
  <c r="L746" i="119" s="1"/>
  <c r="AJ735" i="144"/>
  <c r="AZ735" i="144" s="1"/>
  <c r="K746" i="119" s="1"/>
  <c r="AF735" i="144"/>
  <c r="AY735" i="144" s="1"/>
  <c r="J746" i="119" s="1"/>
  <c r="AN734" i="144"/>
  <c r="BA734" i="144" s="1"/>
  <c r="L745" i="119" s="1"/>
  <c r="AJ734" i="144"/>
  <c r="AZ734" i="144" s="1"/>
  <c r="K745" i="119" s="1"/>
  <c r="AF734" i="144"/>
  <c r="AN733" i="144"/>
  <c r="BA733" i="144" s="1"/>
  <c r="L744" i="119" s="1"/>
  <c r="AJ733" i="144"/>
  <c r="AZ733" i="144" s="1"/>
  <c r="K744" i="119" s="1"/>
  <c r="AF733" i="144"/>
  <c r="AY733" i="144" s="1"/>
  <c r="AN732" i="144"/>
  <c r="BA732" i="144" s="1"/>
  <c r="L743" i="119" s="1"/>
  <c r="AJ732" i="144"/>
  <c r="AZ732" i="144" s="1"/>
  <c r="K743" i="119" s="1"/>
  <c r="AF732" i="144"/>
  <c r="AN731" i="144"/>
  <c r="AJ731" i="144"/>
  <c r="AZ731" i="144" s="1"/>
  <c r="AF731" i="144"/>
  <c r="B730" i="144"/>
  <c r="BL727" i="144"/>
  <c r="BK727" i="144"/>
  <c r="BJ727" i="144"/>
  <c r="BH727" i="144"/>
  <c r="BG727" i="144"/>
  <c r="BE727" i="144"/>
  <c r="BB727" i="144"/>
  <c r="BA727" i="144"/>
  <c r="AZ727" i="144"/>
  <c r="AY727" i="144"/>
  <c r="AE726" i="144"/>
  <c r="C738" i="119" s="1"/>
  <c r="BL725" i="144"/>
  <c r="BK725" i="144"/>
  <c r="BJ725" i="144"/>
  <c r="BH725" i="144"/>
  <c r="BG725" i="144"/>
  <c r="BE725" i="144"/>
  <c r="BB725" i="144"/>
  <c r="BA725" i="144"/>
  <c r="AZ725" i="144"/>
  <c r="AY725" i="144"/>
  <c r="AN724" i="144"/>
  <c r="BA724" i="144" s="1"/>
  <c r="L736" i="119" s="1"/>
  <c r="AJ724" i="144"/>
  <c r="AZ724" i="144" s="1"/>
  <c r="K736" i="119" s="1"/>
  <c r="AF724" i="144"/>
  <c r="AY724" i="144" s="1"/>
  <c r="J736" i="119" s="1"/>
  <c r="AN723" i="144"/>
  <c r="BA723" i="144" s="1"/>
  <c r="L735" i="119" s="1"/>
  <c r="AJ723" i="144"/>
  <c r="AZ723" i="144" s="1"/>
  <c r="K735" i="119" s="1"/>
  <c r="AF723" i="144"/>
  <c r="AY723" i="144" s="1"/>
  <c r="J735" i="119" s="1"/>
  <c r="AN722" i="144"/>
  <c r="BA722" i="144" s="1"/>
  <c r="L734" i="119" s="1"/>
  <c r="AJ722" i="144"/>
  <c r="AZ722" i="144" s="1"/>
  <c r="K734" i="119" s="1"/>
  <c r="AF722" i="144"/>
  <c r="AY722" i="144" s="1"/>
  <c r="AN721" i="144"/>
  <c r="BA721" i="144" s="1"/>
  <c r="L733" i="119" s="1"/>
  <c r="AJ721" i="144"/>
  <c r="AZ721" i="144" s="1"/>
  <c r="K733" i="119" s="1"/>
  <c r="AF721" i="144"/>
  <c r="AN720" i="144"/>
  <c r="BA720" i="144" s="1"/>
  <c r="L732" i="119" s="1"/>
  <c r="AJ720" i="144"/>
  <c r="AZ720" i="144" s="1"/>
  <c r="K732" i="119" s="1"/>
  <c r="AF720" i="144"/>
  <c r="AN719" i="144"/>
  <c r="BA719" i="144" s="1"/>
  <c r="L731" i="119" s="1"/>
  <c r="AJ719" i="144"/>
  <c r="AF719" i="144"/>
  <c r="AY719" i="144" s="1"/>
  <c r="J731" i="119" s="1"/>
  <c r="AN718" i="144"/>
  <c r="BA718" i="144" s="1"/>
  <c r="L730" i="119" s="1"/>
  <c r="AJ718" i="144"/>
  <c r="AZ718" i="144" s="1"/>
  <c r="K730" i="119" s="1"/>
  <c r="AF718" i="144"/>
  <c r="AY718" i="144" s="1"/>
  <c r="AN717" i="144"/>
  <c r="BA717" i="144" s="1"/>
  <c r="L729" i="119" s="1"/>
  <c r="AJ717" i="144"/>
  <c r="AZ717" i="144" s="1"/>
  <c r="K729" i="119" s="1"/>
  <c r="AF717" i="144"/>
  <c r="AN716" i="144"/>
  <c r="BA716" i="144" s="1"/>
  <c r="L728" i="119" s="1"/>
  <c r="AJ716" i="144"/>
  <c r="AZ716" i="144" s="1"/>
  <c r="K728" i="119" s="1"/>
  <c r="AF716" i="144"/>
  <c r="AN715" i="144"/>
  <c r="BA715" i="144" s="1"/>
  <c r="L727" i="119" s="1"/>
  <c r="AJ715" i="144"/>
  <c r="AF715" i="144"/>
  <c r="AY715" i="144" s="1"/>
  <c r="J727" i="119" s="1"/>
  <c r="AN714" i="144"/>
  <c r="BA714" i="144" s="1"/>
  <c r="L726" i="119" s="1"/>
  <c r="AJ714" i="144"/>
  <c r="AZ714" i="144" s="1"/>
  <c r="K726" i="119" s="1"/>
  <c r="AF714" i="144"/>
  <c r="AY714" i="144" s="1"/>
  <c r="AN713" i="144"/>
  <c r="BA713" i="144" s="1"/>
  <c r="L725" i="119" s="1"/>
  <c r="AJ713" i="144"/>
  <c r="AZ713" i="144" s="1"/>
  <c r="K725" i="119" s="1"/>
  <c r="AF713" i="144"/>
  <c r="AN712" i="144"/>
  <c r="BA712" i="144" s="1"/>
  <c r="L724" i="119" s="1"/>
  <c r="AJ712" i="144"/>
  <c r="AZ712" i="144" s="1"/>
  <c r="K724" i="119" s="1"/>
  <c r="AF712" i="144"/>
  <c r="AY712" i="144" s="1"/>
  <c r="J724" i="119" s="1"/>
  <c r="AN711" i="144"/>
  <c r="BA711" i="144" s="1"/>
  <c r="L723" i="119" s="1"/>
  <c r="AJ711" i="144"/>
  <c r="AZ711" i="144" s="1"/>
  <c r="K723" i="119" s="1"/>
  <c r="AF711" i="144"/>
  <c r="AN710" i="144"/>
  <c r="BA710" i="144" s="1"/>
  <c r="L722" i="119" s="1"/>
  <c r="AJ710" i="144"/>
  <c r="AZ710" i="144" s="1"/>
  <c r="K722" i="119" s="1"/>
  <c r="AF710" i="144"/>
  <c r="AY710" i="144" s="1"/>
  <c r="AN709" i="144"/>
  <c r="BA709" i="144" s="1"/>
  <c r="L721" i="119" s="1"/>
  <c r="AJ709" i="144"/>
  <c r="AZ709" i="144" s="1"/>
  <c r="K721" i="119" s="1"/>
  <c r="AF709" i="144"/>
  <c r="AN708" i="144"/>
  <c r="BA708" i="144" s="1"/>
  <c r="L720" i="119" s="1"/>
  <c r="AJ708" i="144"/>
  <c r="AZ708" i="144" s="1"/>
  <c r="K720" i="119" s="1"/>
  <c r="AF708" i="144"/>
  <c r="AY708" i="144" s="1"/>
  <c r="J720" i="119" s="1"/>
  <c r="AN707" i="144"/>
  <c r="BA707" i="144" s="1"/>
  <c r="L719" i="119" s="1"/>
  <c r="AJ707" i="144"/>
  <c r="AZ707" i="144" s="1"/>
  <c r="K719" i="119" s="1"/>
  <c r="AF707" i="144"/>
  <c r="AY707" i="144" s="1"/>
  <c r="J719" i="119" s="1"/>
  <c r="AN706" i="144"/>
  <c r="BA706" i="144" s="1"/>
  <c r="L718" i="119" s="1"/>
  <c r="AJ706" i="144"/>
  <c r="AZ706" i="144" s="1"/>
  <c r="K718" i="119" s="1"/>
  <c r="AF706" i="144"/>
  <c r="AN705" i="144"/>
  <c r="BA705" i="144" s="1"/>
  <c r="L717" i="119" s="1"/>
  <c r="AJ705" i="144"/>
  <c r="AZ705" i="144" s="1"/>
  <c r="K717" i="119" s="1"/>
  <c r="AF705" i="144"/>
  <c r="AN704" i="144"/>
  <c r="BA704" i="144" s="1"/>
  <c r="L716" i="119" s="1"/>
  <c r="AJ704" i="144"/>
  <c r="AZ704" i="144" s="1"/>
  <c r="K716" i="119" s="1"/>
  <c r="AF704" i="144"/>
  <c r="AY704" i="144" s="1"/>
  <c r="J716" i="119" s="1"/>
  <c r="AN703" i="144"/>
  <c r="BA703" i="144" s="1"/>
  <c r="L715" i="119" s="1"/>
  <c r="AJ703" i="144"/>
  <c r="AZ703" i="144" s="1"/>
  <c r="K715" i="119" s="1"/>
  <c r="AF703" i="144"/>
  <c r="AN702" i="144"/>
  <c r="BA702" i="144" s="1"/>
  <c r="L714" i="119" s="1"/>
  <c r="AJ702" i="144"/>
  <c r="AZ702" i="144" s="1"/>
  <c r="K714" i="119" s="1"/>
  <c r="AF702" i="144"/>
  <c r="AY702" i="144" s="1"/>
  <c r="AN701" i="144"/>
  <c r="BA701" i="144" s="1"/>
  <c r="L713" i="119" s="1"/>
  <c r="AJ701" i="144"/>
  <c r="AZ701" i="144" s="1"/>
  <c r="K713" i="119" s="1"/>
  <c r="AF701" i="144"/>
  <c r="AN700" i="144"/>
  <c r="BA700" i="144" s="1"/>
  <c r="L712" i="119" s="1"/>
  <c r="AJ700" i="144"/>
  <c r="AZ700" i="144" s="1"/>
  <c r="K712" i="119" s="1"/>
  <c r="AF700" i="144"/>
  <c r="AY700" i="144" s="1"/>
  <c r="J712" i="119" s="1"/>
  <c r="AN699" i="144"/>
  <c r="BA699" i="144" s="1"/>
  <c r="L711" i="119" s="1"/>
  <c r="AJ699" i="144"/>
  <c r="AZ699" i="144" s="1"/>
  <c r="K711" i="119" s="1"/>
  <c r="AF699" i="144"/>
  <c r="AY699" i="144" s="1"/>
  <c r="J711" i="119" s="1"/>
  <c r="AN698" i="144"/>
  <c r="BA698" i="144" s="1"/>
  <c r="L710" i="119" s="1"/>
  <c r="AJ698" i="144"/>
  <c r="AZ698" i="144" s="1"/>
  <c r="K710" i="119" s="1"/>
  <c r="AF698" i="144"/>
  <c r="AY698" i="144" s="1"/>
  <c r="AN697" i="144"/>
  <c r="BA697" i="144" s="1"/>
  <c r="L709" i="119" s="1"/>
  <c r="AJ697" i="144"/>
  <c r="AZ697" i="144" s="1"/>
  <c r="K709" i="119" s="1"/>
  <c r="AF697" i="144"/>
  <c r="AN696" i="144"/>
  <c r="BA696" i="144" s="1"/>
  <c r="L708" i="119" s="1"/>
  <c r="AJ696" i="144"/>
  <c r="AZ696" i="144" s="1"/>
  <c r="K708" i="119" s="1"/>
  <c r="AF696" i="144"/>
  <c r="AN695" i="144"/>
  <c r="BA695" i="144" s="1"/>
  <c r="L707" i="119" s="1"/>
  <c r="AJ695" i="144"/>
  <c r="AF695" i="144"/>
  <c r="AY695" i="144" s="1"/>
  <c r="J707" i="119" s="1"/>
  <c r="AN694" i="144"/>
  <c r="BA694" i="144" s="1"/>
  <c r="L706" i="119" s="1"/>
  <c r="AJ694" i="144"/>
  <c r="AZ694" i="144" s="1"/>
  <c r="K706" i="119" s="1"/>
  <c r="AF694" i="144"/>
  <c r="AY694" i="144" s="1"/>
  <c r="AN693" i="144"/>
  <c r="BA693" i="144" s="1"/>
  <c r="L705" i="119" s="1"/>
  <c r="AJ693" i="144"/>
  <c r="AZ693" i="144" s="1"/>
  <c r="K705" i="119" s="1"/>
  <c r="AF693" i="144"/>
  <c r="AN692" i="144"/>
  <c r="BA692" i="144" s="1"/>
  <c r="L704" i="119" s="1"/>
  <c r="AJ692" i="144"/>
  <c r="AZ692" i="144" s="1"/>
  <c r="K704" i="119" s="1"/>
  <c r="AF692" i="144"/>
  <c r="AN691" i="144"/>
  <c r="BA691" i="144" s="1"/>
  <c r="L703" i="119" s="1"/>
  <c r="AJ691" i="144"/>
  <c r="AF691" i="144"/>
  <c r="AN690" i="144"/>
  <c r="BA690" i="144" s="1"/>
  <c r="L702" i="119" s="1"/>
  <c r="AJ690" i="144"/>
  <c r="AZ690" i="144" s="1"/>
  <c r="K702" i="119" s="1"/>
  <c r="AF690" i="144"/>
  <c r="AY690" i="144" s="1"/>
  <c r="AN689" i="144"/>
  <c r="BA689" i="144" s="1"/>
  <c r="L701" i="119" s="1"/>
  <c r="AJ689" i="144"/>
  <c r="AZ689" i="144" s="1"/>
  <c r="K701" i="119" s="1"/>
  <c r="AF689" i="144"/>
  <c r="AN688" i="144"/>
  <c r="BA688" i="144" s="1"/>
  <c r="L700" i="119" s="1"/>
  <c r="AJ688" i="144"/>
  <c r="AZ688" i="144" s="1"/>
  <c r="K700" i="119" s="1"/>
  <c r="AF688" i="144"/>
  <c r="AY688" i="144" s="1"/>
  <c r="J700" i="119" s="1"/>
  <c r="AN687" i="144"/>
  <c r="BA687" i="144" s="1"/>
  <c r="L699" i="119" s="1"/>
  <c r="AJ687" i="144"/>
  <c r="AZ687" i="144" s="1"/>
  <c r="K699" i="119" s="1"/>
  <c r="AF687" i="144"/>
  <c r="AN686" i="144"/>
  <c r="BA686" i="144" s="1"/>
  <c r="L698" i="119" s="1"/>
  <c r="AJ686" i="144"/>
  <c r="AZ686" i="144" s="1"/>
  <c r="K698" i="119" s="1"/>
  <c r="AF686" i="144"/>
  <c r="AY686" i="144" s="1"/>
  <c r="AN685" i="144"/>
  <c r="AN726" i="144" s="1"/>
  <c r="AJ685" i="144"/>
  <c r="AZ685" i="144" s="1"/>
  <c r="AF685" i="144"/>
  <c r="B684" i="144"/>
  <c r="BL682" i="144"/>
  <c r="BK682" i="144"/>
  <c r="BJ682" i="144"/>
  <c r="BH682" i="144"/>
  <c r="BG682" i="144"/>
  <c r="BE682" i="144"/>
  <c r="BB682" i="144"/>
  <c r="BA682" i="144"/>
  <c r="AZ682" i="144"/>
  <c r="AY682" i="144"/>
  <c r="AE681" i="144"/>
  <c r="C693" i="119" s="1"/>
  <c r="BL680" i="144"/>
  <c r="BK680" i="144"/>
  <c r="BJ680" i="144"/>
  <c r="BH680" i="144"/>
  <c r="BG680" i="144"/>
  <c r="BE680" i="144"/>
  <c r="BB680" i="144"/>
  <c r="BA680" i="144"/>
  <c r="AZ680" i="144"/>
  <c r="AY680" i="144"/>
  <c r="AN679" i="144"/>
  <c r="BA679" i="144" s="1"/>
  <c r="L691" i="119" s="1"/>
  <c r="AJ679" i="144"/>
  <c r="AZ679" i="144" s="1"/>
  <c r="K691" i="119" s="1"/>
  <c r="AF679" i="144"/>
  <c r="AN678" i="144"/>
  <c r="BA678" i="144" s="1"/>
  <c r="L690" i="119" s="1"/>
  <c r="AJ678" i="144"/>
  <c r="AZ678" i="144" s="1"/>
  <c r="K690" i="119" s="1"/>
  <c r="AF678" i="144"/>
  <c r="AN677" i="144"/>
  <c r="BA677" i="144" s="1"/>
  <c r="L689" i="119" s="1"/>
  <c r="AJ677" i="144"/>
  <c r="AF677" i="144"/>
  <c r="AY677" i="144" s="1"/>
  <c r="J689" i="119" s="1"/>
  <c r="AN676" i="144"/>
  <c r="BA676" i="144" s="1"/>
  <c r="L688" i="119" s="1"/>
  <c r="AJ676" i="144"/>
  <c r="AZ676" i="144" s="1"/>
  <c r="K688" i="119" s="1"/>
  <c r="AF676" i="144"/>
  <c r="AY676" i="144" s="1"/>
  <c r="AN675" i="144"/>
  <c r="BA675" i="144" s="1"/>
  <c r="L687" i="119" s="1"/>
  <c r="AJ675" i="144"/>
  <c r="AZ675" i="144" s="1"/>
  <c r="K687" i="119" s="1"/>
  <c r="AF675" i="144"/>
  <c r="AN674" i="144"/>
  <c r="BA674" i="144" s="1"/>
  <c r="L686" i="119" s="1"/>
  <c r="AJ674" i="144"/>
  <c r="AZ674" i="144" s="1"/>
  <c r="K686" i="119" s="1"/>
  <c r="AF674" i="144"/>
  <c r="AY674" i="144" s="1"/>
  <c r="J686" i="119" s="1"/>
  <c r="AN673" i="144"/>
  <c r="BA673" i="144" s="1"/>
  <c r="L685" i="119" s="1"/>
  <c r="AJ673" i="144"/>
  <c r="AZ673" i="144" s="1"/>
  <c r="K685" i="119" s="1"/>
  <c r="AF673" i="144"/>
  <c r="AY673" i="144" s="1"/>
  <c r="J685" i="119" s="1"/>
  <c r="AZ672" i="144"/>
  <c r="K684" i="119" s="1"/>
  <c r="AN672" i="144"/>
  <c r="BA672" i="144" s="1"/>
  <c r="L684" i="119" s="1"/>
  <c r="AJ672" i="144"/>
  <c r="AF672" i="144"/>
  <c r="AY672" i="144" s="1"/>
  <c r="BA671" i="144"/>
  <c r="L683" i="119" s="1"/>
  <c r="AN671" i="144"/>
  <c r="AJ671" i="144"/>
  <c r="AZ671" i="144" s="1"/>
  <c r="K683" i="119" s="1"/>
  <c r="AF671" i="144"/>
  <c r="AN670" i="144"/>
  <c r="BA670" i="144" s="1"/>
  <c r="L682" i="119" s="1"/>
  <c r="AJ670" i="144"/>
  <c r="AZ670" i="144" s="1"/>
  <c r="K682" i="119" s="1"/>
  <c r="AF670" i="144"/>
  <c r="AN669" i="144"/>
  <c r="BA669" i="144" s="1"/>
  <c r="L681" i="119" s="1"/>
  <c r="AJ669" i="144"/>
  <c r="AS669" i="144" s="1"/>
  <c r="AF669" i="144"/>
  <c r="AY669" i="144" s="1"/>
  <c r="J681" i="119" s="1"/>
  <c r="AN668" i="144"/>
  <c r="BA668" i="144" s="1"/>
  <c r="L680" i="119" s="1"/>
  <c r="AJ668" i="144"/>
  <c r="AZ668" i="144" s="1"/>
  <c r="K680" i="119" s="1"/>
  <c r="AF668" i="144"/>
  <c r="AY668" i="144" s="1"/>
  <c r="AN667" i="144"/>
  <c r="BA667" i="144" s="1"/>
  <c r="L679" i="119" s="1"/>
  <c r="AJ667" i="144"/>
  <c r="AZ667" i="144" s="1"/>
  <c r="K679" i="119" s="1"/>
  <c r="AF667" i="144"/>
  <c r="AN666" i="144"/>
  <c r="BA666" i="144" s="1"/>
  <c r="L678" i="119" s="1"/>
  <c r="AJ666" i="144"/>
  <c r="AZ666" i="144" s="1"/>
  <c r="K678" i="119" s="1"/>
  <c r="AF666" i="144"/>
  <c r="AY666" i="144" s="1"/>
  <c r="J678" i="119" s="1"/>
  <c r="AN665" i="144"/>
  <c r="BA665" i="144" s="1"/>
  <c r="L677" i="119" s="1"/>
  <c r="AJ665" i="144"/>
  <c r="AZ665" i="144" s="1"/>
  <c r="K677" i="119" s="1"/>
  <c r="AF665" i="144"/>
  <c r="AN664" i="144"/>
  <c r="AJ664" i="144"/>
  <c r="AZ664" i="144" s="1"/>
  <c r="K676" i="119" s="1"/>
  <c r="AF664" i="144"/>
  <c r="AY664" i="144" s="1"/>
  <c r="AN663" i="144"/>
  <c r="BA663" i="144" s="1"/>
  <c r="L675" i="119" s="1"/>
  <c r="AJ663" i="144"/>
  <c r="AZ663" i="144" s="1"/>
  <c r="K675" i="119" s="1"/>
  <c r="AF663" i="144"/>
  <c r="AN662" i="144"/>
  <c r="BA662" i="144" s="1"/>
  <c r="L674" i="119" s="1"/>
  <c r="AJ662" i="144"/>
  <c r="AZ662" i="144" s="1"/>
  <c r="K674" i="119" s="1"/>
  <c r="AF662" i="144"/>
  <c r="AY662" i="144" s="1"/>
  <c r="J674" i="119" s="1"/>
  <c r="AN661" i="144"/>
  <c r="BA661" i="144" s="1"/>
  <c r="L673" i="119" s="1"/>
  <c r="AJ661" i="144"/>
  <c r="AZ661" i="144" s="1"/>
  <c r="K673" i="119" s="1"/>
  <c r="AF661" i="144"/>
  <c r="AY661" i="144" s="1"/>
  <c r="J673" i="119" s="1"/>
  <c r="AN660" i="144"/>
  <c r="BA660" i="144" s="1"/>
  <c r="L672" i="119" s="1"/>
  <c r="AJ660" i="144"/>
  <c r="AZ660" i="144" s="1"/>
  <c r="K672" i="119" s="1"/>
  <c r="AF660" i="144"/>
  <c r="AY660" i="144" s="1"/>
  <c r="AN659" i="144"/>
  <c r="BA659" i="144" s="1"/>
  <c r="L671" i="119" s="1"/>
  <c r="AJ659" i="144"/>
  <c r="AZ659" i="144" s="1"/>
  <c r="K671" i="119" s="1"/>
  <c r="AF659" i="144"/>
  <c r="AN658" i="144"/>
  <c r="BA658" i="144" s="1"/>
  <c r="L670" i="119" s="1"/>
  <c r="AJ658" i="144"/>
  <c r="AZ658" i="144" s="1"/>
  <c r="K670" i="119" s="1"/>
  <c r="AF658" i="144"/>
  <c r="AY658" i="144" s="1"/>
  <c r="J670" i="119" s="1"/>
  <c r="AN657" i="144"/>
  <c r="BA657" i="144" s="1"/>
  <c r="L669" i="119" s="1"/>
  <c r="AJ657" i="144"/>
  <c r="AZ657" i="144" s="1"/>
  <c r="K669" i="119" s="1"/>
  <c r="AF657" i="144"/>
  <c r="AY657" i="144" s="1"/>
  <c r="J669" i="119" s="1"/>
  <c r="AN656" i="144"/>
  <c r="BA656" i="144" s="1"/>
  <c r="L668" i="119" s="1"/>
  <c r="AJ656" i="144"/>
  <c r="AZ656" i="144" s="1"/>
  <c r="K668" i="119" s="1"/>
  <c r="AF656" i="144"/>
  <c r="AY656" i="144" s="1"/>
  <c r="AN655" i="144"/>
  <c r="BA655" i="144" s="1"/>
  <c r="L667" i="119" s="1"/>
  <c r="AJ655" i="144"/>
  <c r="AZ655" i="144" s="1"/>
  <c r="K667" i="119" s="1"/>
  <c r="AF655" i="144"/>
  <c r="AN654" i="144"/>
  <c r="BA654" i="144" s="1"/>
  <c r="L666" i="119" s="1"/>
  <c r="AJ654" i="144"/>
  <c r="AZ654" i="144" s="1"/>
  <c r="K666" i="119" s="1"/>
  <c r="AF654" i="144"/>
  <c r="AN653" i="144"/>
  <c r="BA653" i="144" s="1"/>
  <c r="L665" i="119" s="1"/>
  <c r="AJ653" i="144"/>
  <c r="AZ653" i="144" s="1"/>
  <c r="K665" i="119" s="1"/>
  <c r="AF653" i="144"/>
  <c r="AY653" i="144" s="1"/>
  <c r="J665" i="119" s="1"/>
  <c r="AN652" i="144"/>
  <c r="BA652" i="144" s="1"/>
  <c r="L664" i="119" s="1"/>
  <c r="AJ652" i="144"/>
  <c r="AZ652" i="144" s="1"/>
  <c r="K664" i="119" s="1"/>
  <c r="AF652" i="144"/>
  <c r="AY652" i="144" s="1"/>
  <c r="AN651" i="144"/>
  <c r="BA651" i="144" s="1"/>
  <c r="L663" i="119" s="1"/>
  <c r="AJ651" i="144"/>
  <c r="AZ651" i="144" s="1"/>
  <c r="K663" i="119" s="1"/>
  <c r="AF651" i="144"/>
  <c r="AN650" i="144"/>
  <c r="BA650" i="144" s="1"/>
  <c r="L662" i="119" s="1"/>
  <c r="AJ650" i="144"/>
  <c r="AZ650" i="144" s="1"/>
  <c r="K662" i="119" s="1"/>
  <c r="AF650" i="144"/>
  <c r="AY650" i="144" s="1"/>
  <c r="J662" i="119" s="1"/>
  <c r="AN649" i="144"/>
  <c r="BA649" i="144" s="1"/>
  <c r="L661" i="119" s="1"/>
  <c r="AJ649" i="144"/>
  <c r="AZ649" i="144" s="1"/>
  <c r="K661" i="119" s="1"/>
  <c r="AF649" i="144"/>
  <c r="AN648" i="144"/>
  <c r="BA648" i="144" s="1"/>
  <c r="L660" i="119" s="1"/>
  <c r="AJ648" i="144"/>
  <c r="AZ648" i="144" s="1"/>
  <c r="K660" i="119" s="1"/>
  <c r="AF648" i="144"/>
  <c r="AY648" i="144" s="1"/>
  <c r="AN647" i="144"/>
  <c r="BA647" i="144" s="1"/>
  <c r="L659" i="119" s="1"/>
  <c r="AJ647" i="144"/>
  <c r="AZ647" i="144" s="1"/>
  <c r="K659" i="119" s="1"/>
  <c r="AF647" i="144"/>
  <c r="AN646" i="144"/>
  <c r="BA646" i="144" s="1"/>
  <c r="L658" i="119" s="1"/>
  <c r="AJ646" i="144"/>
  <c r="AZ646" i="144" s="1"/>
  <c r="K658" i="119" s="1"/>
  <c r="AF646" i="144"/>
  <c r="AN645" i="144"/>
  <c r="BA645" i="144" s="1"/>
  <c r="L657" i="119" s="1"/>
  <c r="AJ645" i="144"/>
  <c r="AZ645" i="144" s="1"/>
  <c r="K657" i="119" s="1"/>
  <c r="AF645" i="144"/>
  <c r="AY645" i="144" s="1"/>
  <c r="J657" i="119" s="1"/>
  <c r="AN644" i="144"/>
  <c r="BA644" i="144" s="1"/>
  <c r="L656" i="119" s="1"/>
  <c r="AJ644" i="144"/>
  <c r="AZ644" i="144" s="1"/>
  <c r="K656" i="119" s="1"/>
  <c r="AF644" i="144"/>
  <c r="AY644" i="144" s="1"/>
  <c r="AN643" i="144"/>
  <c r="BA643" i="144" s="1"/>
  <c r="L655" i="119" s="1"/>
  <c r="AJ643" i="144"/>
  <c r="AZ643" i="144" s="1"/>
  <c r="K655" i="119" s="1"/>
  <c r="AF643" i="144"/>
  <c r="AN642" i="144"/>
  <c r="BA642" i="144" s="1"/>
  <c r="L654" i="119" s="1"/>
  <c r="AJ642" i="144"/>
  <c r="AZ642" i="144" s="1"/>
  <c r="K654" i="119" s="1"/>
  <c r="AF642" i="144"/>
  <c r="AY642" i="144" s="1"/>
  <c r="J654" i="119" s="1"/>
  <c r="AN641" i="144"/>
  <c r="BA641" i="144" s="1"/>
  <c r="L653" i="119" s="1"/>
  <c r="AJ641" i="144"/>
  <c r="AZ641" i="144" s="1"/>
  <c r="K653" i="119" s="1"/>
  <c r="AF641" i="144"/>
  <c r="AN640" i="144"/>
  <c r="AJ640" i="144"/>
  <c r="AJ681" i="144" s="1"/>
  <c r="AF640" i="144"/>
  <c r="AY640" i="144" s="1"/>
  <c r="B639" i="144"/>
  <c r="BL637" i="144"/>
  <c r="BK637" i="144"/>
  <c r="BJ637" i="144"/>
  <c r="BH637" i="144"/>
  <c r="BG637" i="144"/>
  <c r="BE637" i="144"/>
  <c r="BB637" i="144"/>
  <c r="BA637" i="144"/>
  <c r="AZ637" i="144"/>
  <c r="AY637" i="144"/>
  <c r="AE636" i="144"/>
  <c r="C648" i="119" s="1"/>
  <c r="BL635" i="144"/>
  <c r="BK635" i="144"/>
  <c r="BJ635" i="144"/>
  <c r="BH635" i="144"/>
  <c r="BG635" i="144"/>
  <c r="BE635" i="144"/>
  <c r="BB635" i="144"/>
  <c r="BA635" i="144"/>
  <c r="AZ635" i="144"/>
  <c r="AY635" i="144"/>
  <c r="AN634" i="144"/>
  <c r="BA634" i="144" s="1"/>
  <c r="L646" i="119" s="1"/>
  <c r="AJ634" i="144"/>
  <c r="AZ634" i="144" s="1"/>
  <c r="K646" i="119" s="1"/>
  <c r="AF634" i="144"/>
  <c r="AY634" i="144" s="1"/>
  <c r="AN633" i="144"/>
  <c r="BA633" i="144" s="1"/>
  <c r="L645" i="119" s="1"/>
  <c r="AJ633" i="144"/>
  <c r="AZ633" i="144" s="1"/>
  <c r="K645" i="119" s="1"/>
  <c r="AF633" i="144"/>
  <c r="AN632" i="144"/>
  <c r="BA632" i="144" s="1"/>
  <c r="L644" i="119" s="1"/>
  <c r="AJ632" i="144"/>
  <c r="AZ632" i="144" s="1"/>
  <c r="K644" i="119" s="1"/>
  <c r="AF632" i="144"/>
  <c r="AW632" i="144" s="1"/>
  <c r="AN631" i="144"/>
  <c r="BA631" i="144" s="1"/>
  <c r="L643" i="119" s="1"/>
  <c r="AJ631" i="144"/>
  <c r="AZ631" i="144" s="1"/>
  <c r="K643" i="119" s="1"/>
  <c r="AF631" i="144"/>
  <c r="AY631" i="144" s="1"/>
  <c r="J643" i="119" s="1"/>
  <c r="AN630" i="144"/>
  <c r="BA630" i="144" s="1"/>
  <c r="L642" i="119" s="1"/>
  <c r="AJ630" i="144"/>
  <c r="AZ630" i="144" s="1"/>
  <c r="K642" i="119" s="1"/>
  <c r="AF630" i="144"/>
  <c r="AY630" i="144" s="1"/>
  <c r="AN629" i="144"/>
  <c r="BA629" i="144" s="1"/>
  <c r="L641" i="119" s="1"/>
  <c r="AJ629" i="144"/>
  <c r="AZ629" i="144" s="1"/>
  <c r="K641" i="119" s="1"/>
  <c r="AF629" i="144"/>
  <c r="AN628" i="144"/>
  <c r="BA628" i="144" s="1"/>
  <c r="L640" i="119" s="1"/>
  <c r="AJ628" i="144"/>
  <c r="AZ628" i="144" s="1"/>
  <c r="K640" i="119" s="1"/>
  <c r="AF628" i="144"/>
  <c r="AW628" i="144" s="1"/>
  <c r="AN627" i="144"/>
  <c r="BA627" i="144" s="1"/>
  <c r="L639" i="119" s="1"/>
  <c r="AJ627" i="144"/>
  <c r="AZ627" i="144" s="1"/>
  <c r="K639" i="119" s="1"/>
  <c r="AF627" i="144"/>
  <c r="AW627" i="144" s="1"/>
  <c r="AN626" i="144"/>
  <c r="BA626" i="144" s="1"/>
  <c r="L638" i="119" s="1"/>
  <c r="AJ626" i="144"/>
  <c r="AZ626" i="144" s="1"/>
  <c r="K638" i="119" s="1"/>
  <c r="AF626" i="144"/>
  <c r="AN625" i="144"/>
  <c r="BA625" i="144" s="1"/>
  <c r="L637" i="119" s="1"/>
  <c r="AJ625" i="144"/>
  <c r="AZ625" i="144" s="1"/>
  <c r="K637" i="119" s="1"/>
  <c r="AF625" i="144"/>
  <c r="AN624" i="144"/>
  <c r="BA624" i="144" s="1"/>
  <c r="L636" i="119" s="1"/>
  <c r="AJ624" i="144"/>
  <c r="AZ624" i="144" s="1"/>
  <c r="K636" i="119" s="1"/>
  <c r="AF624" i="144"/>
  <c r="AY624" i="144" s="1"/>
  <c r="J636" i="119" s="1"/>
  <c r="AN623" i="144"/>
  <c r="BA623" i="144" s="1"/>
  <c r="L635" i="119" s="1"/>
  <c r="AJ623" i="144"/>
  <c r="AZ623" i="144" s="1"/>
  <c r="K635" i="119" s="1"/>
  <c r="AF623" i="144"/>
  <c r="AN622" i="144"/>
  <c r="BA622" i="144" s="1"/>
  <c r="L634" i="119" s="1"/>
  <c r="AJ622" i="144"/>
  <c r="AF622" i="144"/>
  <c r="AN621" i="144"/>
  <c r="BA621" i="144" s="1"/>
  <c r="L633" i="119" s="1"/>
  <c r="AJ621" i="144"/>
  <c r="AZ621" i="144" s="1"/>
  <c r="K633" i="119" s="1"/>
  <c r="AF621" i="144"/>
  <c r="AN620" i="144"/>
  <c r="BA620" i="144" s="1"/>
  <c r="L632" i="119" s="1"/>
  <c r="AJ620" i="144"/>
  <c r="AZ620" i="144" s="1"/>
  <c r="K632" i="119" s="1"/>
  <c r="AF620" i="144"/>
  <c r="AY620" i="144" s="1"/>
  <c r="J632" i="119" s="1"/>
  <c r="AN619" i="144"/>
  <c r="BA619" i="144" s="1"/>
  <c r="L631" i="119" s="1"/>
  <c r="AJ619" i="144"/>
  <c r="AZ619" i="144" s="1"/>
  <c r="K631" i="119" s="1"/>
  <c r="AF619" i="144"/>
  <c r="AN618" i="144"/>
  <c r="BA618" i="144" s="1"/>
  <c r="L630" i="119" s="1"/>
  <c r="AJ618" i="144"/>
  <c r="AZ618" i="144" s="1"/>
  <c r="K630" i="119" s="1"/>
  <c r="AF618" i="144"/>
  <c r="AN617" i="144"/>
  <c r="BA617" i="144" s="1"/>
  <c r="L629" i="119" s="1"/>
  <c r="AJ617" i="144"/>
  <c r="AZ617" i="144" s="1"/>
  <c r="K629" i="119" s="1"/>
  <c r="AF617" i="144"/>
  <c r="AN616" i="144"/>
  <c r="BA616" i="144" s="1"/>
  <c r="L628" i="119" s="1"/>
  <c r="AJ616" i="144"/>
  <c r="AZ616" i="144" s="1"/>
  <c r="K628" i="119" s="1"/>
  <c r="AF616" i="144"/>
  <c r="AY616" i="144" s="1"/>
  <c r="J628" i="119" s="1"/>
  <c r="AN615" i="144"/>
  <c r="BA615" i="144" s="1"/>
  <c r="L627" i="119" s="1"/>
  <c r="AJ615" i="144"/>
  <c r="AZ615" i="144" s="1"/>
  <c r="K627" i="119" s="1"/>
  <c r="AF615" i="144"/>
  <c r="AW615" i="144" s="1"/>
  <c r="AN614" i="144"/>
  <c r="BA614" i="144" s="1"/>
  <c r="L626" i="119" s="1"/>
  <c r="AJ614" i="144"/>
  <c r="AF614" i="144"/>
  <c r="AN613" i="144"/>
  <c r="BA613" i="144" s="1"/>
  <c r="L625" i="119" s="1"/>
  <c r="AJ613" i="144"/>
  <c r="AZ613" i="144" s="1"/>
  <c r="K625" i="119" s="1"/>
  <c r="AF613" i="144"/>
  <c r="AN612" i="144"/>
  <c r="BA612" i="144" s="1"/>
  <c r="L624" i="119" s="1"/>
  <c r="AJ612" i="144"/>
  <c r="AZ612" i="144" s="1"/>
  <c r="K624" i="119" s="1"/>
  <c r="AF612" i="144"/>
  <c r="AY612" i="144" s="1"/>
  <c r="J624" i="119" s="1"/>
  <c r="AN611" i="144"/>
  <c r="BA611" i="144" s="1"/>
  <c r="L623" i="119" s="1"/>
  <c r="AJ611" i="144"/>
  <c r="AZ611" i="144" s="1"/>
  <c r="K623" i="119" s="1"/>
  <c r="AF611" i="144"/>
  <c r="AN610" i="144"/>
  <c r="BA610" i="144" s="1"/>
  <c r="L622" i="119" s="1"/>
  <c r="AJ610" i="144"/>
  <c r="AZ610" i="144" s="1"/>
  <c r="K622" i="119" s="1"/>
  <c r="AF610" i="144"/>
  <c r="AN609" i="144"/>
  <c r="BA609" i="144" s="1"/>
  <c r="L621" i="119" s="1"/>
  <c r="AJ609" i="144"/>
  <c r="AZ609" i="144" s="1"/>
  <c r="K621" i="119" s="1"/>
  <c r="AF609" i="144"/>
  <c r="AN608" i="144"/>
  <c r="BA608" i="144" s="1"/>
  <c r="L620" i="119" s="1"/>
  <c r="AJ608" i="144"/>
  <c r="AZ608" i="144" s="1"/>
  <c r="K620" i="119" s="1"/>
  <c r="AF608" i="144"/>
  <c r="AY608" i="144" s="1"/>
  <c r="J620" i="119" s="1"/>
  <c r="AN607" i="144"/>
  <c r="BA607" i="144" s="1"/>
  <c r="L619" i="119" s="1"/>
  <c r="AJ607" i="144"/>
  <c r="AZ607" i="144" s="1"/>
  <c r="K619" i="119" s="1"/>
  <c r="AF607" i="144"/>
  <c r="AN606" i="144"/>
  <c r="BA606" i="144" s="1"/>
  <c r="L618" i="119" s="1"/>
  <c r="AJ606" i="144"/>
  <c r="AF606" i="144"/>
  <c r="AN605" i="144"/>
  <c r="BA605" i="144" s="1"/>
  <c r="L617" i="119" s="1"/>
  <c r="AJ605" i="144"/>
  <c r="AZ605" i="144" s="1"/>
  <c r="K617" i="119" s="1"/>
  <c r="AF605" i="144"/>
  <c r="AN604" i="144"/>
  <c r="BA604" i="144" s="1"/>
  <c r="L616" i="119" s="1"/>
  <c r="AJ604" i="144"/>
  <c r="AZ604" i="144" s="1"/>
  <c r="K616" i="119" s="1"/>
  <c r="AF604" i="144"/>
  <c r="AY604" i="144" s="1"/>
  <c r="J616" i="119" s="1"/>
  <c r="AN603" i="144"/>
  <c r="BA603" i="144" s="1"/>
  <c r="L615" i="119" s="1"/>
  <c r="AJ603" i="144"/>
  <c r="AZ603" i="144" s="1"/>
  <c r="K615" i="119" s="1"/>
  <c r="AF603" i="144"/>
  <c r="AN602" i="144"/>
  <c r="BA602" i="144" s="1"/>
  <c r="L614" i="119" s="1"/>
  <c r="AJ602" i="144"/>
  <c r="AZ602" i="144" s="1"/>
  <c r="K614" i="119" s="1"/>
  <c r="AF602" i="144"/>
  <c r="AN601" i="144"/>
  <c r="BA601" i="144" s="1"/>
  <c r="L613" i="119" s="1"/>
  <c r="AJ601" i="144"/>
  <c r="AZ601" i="144" s="1"/>
  <c r="K613" i="119" s="1"/>
  <c r="AF601" i="144"/>
  <c r="AN600" i="144"/>
  <c r="BA600" i="144" s="1"/>
  <c r="L612" i="119" s="1"/>
  <c r="AJ600" i="144"/>
  <c r="AZ600" i="144" s="1"/>
  <c r="K612" i="119" s="1"/>
  <c r="AF600" i="144"/>
  <c r="AY600" i="144" s="1"/>
  <c r="J612" i="119" s="1"/>
  <c r="AN599" i="144"/>
  <c r="BA599" i="144" s="1"/>
  <c r="L611" i="119" s="1"/>
  <c r="AJ599" i="144"/>
  <c r="AZ599" i="144" s="1"/>
  <c r="K611" i="119" s="1"/>
  <c r="AF599" i="144"/>
  <c r="AN598" i="144"/>
  <c r="BA598" i="144" s="1"/>
  <c r="L610" i="119" s="1"/>
  <c r="AJ598" i="144"/>
  <c r="AF598" i="144"/>
  <c r="AN597" i="144"/>
  <c r="BA597" i="144" s="1"/>
  <c r="L609" i="119" s="1"/>
  <c r="AJ597" i="144"/>
  <c r="AZ597" i="144" s="1"/>
  <c r="K609" i="119" s="1"/>
  <c r="AF597" i="144"/>
  <c r="AN596" i="144"/>
  <c r="BA596" i="144" s="1"/>
  <c r="L608" i="119" s="1"/>
  <c r="AJ596" i="144"/>
  <c r="AZ596" i="144" s="1"/>
  <c r="K608" i="119" s="1"/>
  <c r="AF596" i="144"/>
  <c r="AY596" i="144" s="1"/>
  <c r="J608" i="119" s="1"/>
  <c r="AN595" i="144"/>
  <c r="AN636" i="144" s="1"/>
  <c r="AJ595" i="144"/>
  <c r="AZ595" i="144" s="1"/>
  <c r="K607" i="119" s="1"/>
  <c r="AF595" i="144"/>
  <c r="B594" i="144"/>
  <c r="BL592" i="144"/>
  <c r="BK592" i="144"/>
  <c r="BJ592" i="144"/>
  <c r="BH592" i="144"/>
  <c r="BG592" i="144"/>
  <c r="BE592" i="144"/>
  <c r="BB592" i="144"/>
  <c r="BA592" i="144"/>
  <c r="AZ592" i="144"/>
  <c r="AY592" i="144"/>
  <c r="AE591" i="144"/>
  <c r="C603" i="119" s="1"/>
  <c r="BL590" i="144"/>
  <c r="BK590" i="144"/>
  <c r="BJ590" i="144"/>
  <c r="BH590" i="144"/>
  <c r="BG590" i="144"/>
  <c r="BE590" i="144"/>
  <c r="BB590" i="144"/>
  <c r="BA590" i="144"/>
  <c r="AZ590" i="144"/>
  <c r="AY590" i="144"/>
  <c r="AN589" i="144"/>
  <c r="BA589" i="144" s="1"/>
  <c r="L601" i="119" s="1"/>
  <c r="AJ589" i="144"/>
  <c r="AZ589" i="144" s="1"/>
  <c r="K601" i="119" s="1"/>
  <c r="AF589" i="144"/>
  <c r="AY589" i="144" s="1"/>
  <c r="J601" i="119" s="1"/>
  <c r="AN588" i="144"/>
  <c r="BA588" i="144" s="1"/>
  <c r="L600" i="119" s="1"/>
  <c r="AJ588" i="144"/>
  <c r="AF588" i="144"/>
  <c r="AN587" i="144"/>
  <c r="BA587" i="144" s="1"/>
  <c r="L599" i="119" s="1"/>
  <c r="AJ587" i="144"/>
  <c r="AZ587" i="144" s="1"/>
  <c r="K599" i="119" s="1"/>
  <c r="AF587" i="144"/>
  <c r="BA586" i="144"/>
  <c r="L598" i="119" s="1"/>
  <c r="AN586" i="144"/>
  <c r="AJ586" i="144"/>
  <c r="AZ586" i="144" s="1"/>
  <c r="K598" i="119" s="1"/>
  <c r="AF586" i="144"/>
  <c r="AN585" i="144"/>
  <c r="BA585" i="144" s="1"/>
  <c r="L597" i="119" s="1"/>
  <c r="AJ585" i="144"/>
  <c r="AZ585" i="144" s="1"/>
  <c r="K597" i="119" s="1"/>
  <c r="AF585" i="144"/>
  <c r="AN584" i="144"/>
  <c r="BA584" i="144" s="1"/>
  <c r="L596" i="119" s="1"/>
  <c r="AJ584" i="144"/>
  <c r="AZ584" i="144" s="1"/>
  <c r="K596" i="119" s="1"/>
  <c r="AF584" i="144"/>
  <c r="AN583" i="144"/>
  <c r="BA583" i="144" s="1"/>
  <c r="L595" i="119" s="1"/>
  <c r="AJ583" i="144"/>
  <c r="AZ583" i="144" s="1"/>
  <c r="K595" i="119" s="1"/>
  <c r="AF583" i="144"/>
  <c r="AN582" i="144"/>
  <c r="BA582" i="144" s="1"/>
  <c r="L594" i="119" s="1"/>
  <c r="AJ582" i="144"/>
  <c r="AZ582" i="144" s="1"/>
  <c r="K594" i="119" s="1"/>
  <c r="AF582" i="144"/>
  <c r="AY582" i="144" s="1"/>
  <c r="J594" i="119" s="1"/>
  <c r="AN581" i="144"/>
  <c r="BA581" i="144" s="1"/>
  <c r="L593" i="119" s="1"/>
  <c r="AJ581" i="144"/>
  <c r="AZ581" i="144" s="1"/>
  <c r="K593" i="119" s="1"/>
  <c r="AF581" i="144"/>
  <c r="AY581" i="144" s="1"/>
  <c r="J593" i="119" s="1"/>
  <c r="AN580" i="144"/>
  <c r="BA580" i="144" s="1"/>
  <c r="L592" i="119" s="1"/>
  <c r="AJ580" i="144"/>
  <c r="AF580" i="144"/>
  <c r="AN579" i="144"/>
  <c r="BA579" i="144" s="1"/>
  <c r="L591" i="119" s="1"/>
  <c r="AJ579" i="144"/>
  <c r="AZ579" i="144" s="1"/>
  <c r="K591" i="119" s="1"/>
  <c r="AF579" i="144"/>
  <c r="AN578" i="144"/>
  <c r="BA578" i="144" s="1"/>
  <c r="L590" i="119" s="1"/>
  <c r="AJ578" i="144"/>
  <c r="AZ578" i="144" s="1"/>
  <c r="K590" i="119" s="1"/>
  <c r="AF578" i="144"/>
  <c r="AN577" i="144"/>
  <c r="BA577" i="144" s="1"/>
  <c r="L589" i="119" s="1"/>
  <c r="AJ577" i="144"/>
  <c r="AZ577" i="144" s="1"/>
  <c r="K589" i="119" s="1"/>
  <c r="AF577" i="144"/>
  <c r="AN576" i="144"/>
  <c r="BA576" i="144" s="1"/>
  <c r="L588" i="119" s="1"/>
  <c r="AJ576" i="144"/>
  <c r="AZ576" i="144" s="1"/>
  <c r="K588" i="119" s="1"/>
  <c r="AF576" i="144"/>
  <c r="AN575" i="144"/>
  <c r="BA575" i="144" s="1"/>
  <c r="L587" i="119" s="1"/>
  <c r="AJ575" i="144"/>
  <c r="AZ575" i="144" s="1"/>
  <c r="K587" i="119" s="1"/>
  <c r="AF575" i="144"/>
  <c r="AN574" i="144"/>
  <c r="BA574" i="144" s="1"/>
  <c r="L586" i="119" s="1"/>
  <c r="AJ574" i="144"/>
  <c r="AZ574" i="144" s="1"/>
  <c r="K586" i="119" s="1"/>
  <c r="AF574" i="144"/>
  <c r="AY574" i="144" s="1"/>
  <c r="J586" i="119" s="1"/>
  <c r="AN573" i="144"/>
  <c r="BA573" i="144" s="1"/>
  <c r="L585" i="119" s="1"/>
  <c r="AJ573" i="144"/>
  <c r="AZ573" i="144" s="1"/>
  <c r="K585" i="119" s="1"/>
  <c r="AF573" i="144"/>
  <c r="AN572" i="144"/>
  <c r="BA572" i="144" s="1"/>
  <c r="L584" i="119" s="1"/>
  <c r="AJ572" i="144"/>
  <c r="AZ572" i="144" s="1"/>
  <c r="K584" i="119" s="1"/>
  <c r="AF572" i="144"/>
  <c r="AN571" i="144"/>
  <c r="BA571" i="144" s="1"/>
  <c r="L583" i="119" s="1"/>
  <c r="AJ571" i="144"/>
  <c r="AZ571" i="144" s="1"/>
  <c r="K583" i="119" s="1"/>
  <c r="AF571" i="144"/>
  <c r="AN570" i="144"/>
  <c r="BA570" i="144" s="1"/>
  <c r="L582" i="119" s="1"/>
  <c r="AJ570" i="144"/>
  <c r="AZ570" i="144" s="1"/>
  <c r="K582" i="119" s="1"/>
  <c r="AF570" i="144"/>
  <c r="AY570" i="144" s="1"/>
  <c r="J582" i="119" s="1"/>
  <c r="AN569" i="144"/>
  <c r="BA569" i="144" s="1"/>
  <c r="L581" i="119" s="1"/>
  <c r="AJ569" i="144"/>
  <c r="AZ569" i="144" s="1"/>
  <c r="K581" i="119" s="1"/>
  <c r="AF569" i="144"/>
  <c r="AN568" i="144"/>
  <c r="BA568" i="144" s="1"/>
  <c r="L580" i="119" s="1"/>
  <c r="AJ568" i="144"/>
  <c r="AZ568" i="144" s="1"/>
  <c r="K580" i="119" s="1"/>
  <c r="AF568" i="144"/>
  <c r="AN567" i="144"/>
  <c r="BA567" i="144" s="1"/>
  <c r="L579" i="119" s="1"/>
  <c r="AJ567" i="144"/>
  <c r="AZ567" i="144" s="1"/>
  <c r="K579" i="119" s="1"/>
  <c r="AF567" i="144"/>
  <c r="AN566" i="144"/>
  <c r="BA566" i="144" s="1"/>
  <c r="L578" i="119" s="1"/>
  <c r="AJ566" i="144"/>
  <c r="AZ566" i="144" s="1"/>
  <c r="K578" i="119" s="1"/>
  <c r="AF566" i="144"/>
  <c r="AY566" i="144" s="1"/>
  <c r="J578" i="119" s="1"/>
  <c r="AN565" i="144"/>
  <c r="BA565" i="144" s="1"/>
  <c r="L577" i="119" s="1"/>
  <c r="AJ565" i="144"/>
  <c r="AZ565" i="144" s="1"/>
  <c r="K577" i="119" s="1"/>
  <c r="AF565" i="144"/>
  <c r="AN564" i="144"/>
  <c r="BA564" i="144" s="1"/>
  <c r="L576" i="119" s="1"/>
  <c r="AJ564" i="144"/>
  <c r="AZ564" i="144" s="1"/>
  <c r="K576" i="119" s="1"/>
  <c r="AF564" i="144"/>
  <c r="AN563" i="144"/>
  <c r="BA563" i="144" s="1"/>
  <c r="L575" i="119" s="1"/>
  <c r="AJ563" i="144"/>
  <c r="AZ563" i="144" s="1"/>
  <c r="K575" i="119" s="1"/>
  <c r="AF563" i="144"/>
  <c r="AN562" i="144"/>
  <c r="BA562" i="144" s="1"/>
  <c r="L574" i="119" s="1"/>
  <c r="AJ562" i="144"/>
  <c r="AZ562" i="144" s="1"/>
  <c r="K574" i="119" s="1"/>
  <c r="AF562" i="144"/>
  <c r="AY562" i="144" s="1"/>
  <c r="J574" i="119" s="1"/>
  <c r="AN561" i="144"/>
  <c r="BA561" i="144" s="1"/>
  <c r="L573" i="119" s="1"/>
  <c r="AJ561" i="144"/>
  <c r="AZ561" i="144" s="1"/>
  <c r="K573" i="119" s="1"/>
  <c r="AF561" i="144"/>
  <c r="AN560" i="144"/>
  <c r="BA560" i="144" s="1"/>
  <c r="L572" i="119" s="1"/>
  <c r="AJ560" i="144"/>
  <c r="AZ560" i="144" s="1"/>
  <c r="K572" i="119" s="1"/>
  <c r="AF560" i="144"/>
  <c r="AN559" i="144"/>
  <c r="BA559" i="144" s="1"/>
  <c r="L571" i="119" s="1"/>
  <c r="AJ559" i="144"/>
  <c r="AZ559" i="144" s="1"/>
  <c r="K571" i="119" s="1"/>
  <c r="AF559" i="144"/>
  <c r="AN558" i="144"/>
  <c r="BA558" i="144" s="1"/>
  <c r="L570" i="119" s="1"/>
  <c r="AJ558" i="144"/>
  <c r="AZ558" i="144" s="1"/>
  <c r="K570" i="119" s="1"/>
  <c r="AF558" i="144"/>
  <c r="AY558" i="144" s="1"/>
  <c r="J570" i="119" s="1"/>
  <c r="AN557" i="144"/>
  <c r="BA557" i="144" s="1"/>
  <c r="L569" i="119" s="1"/>
  <c r="AJ557" i="144"/>
  <c r="AZ557" i="144" s="1"/>
  <c r="K569" i="119" s="1"/>
  <c r="AF557" i="144"/>
  <c r="AN556" i="144"/>
  <c r="BA556" i="144" s="1"/>
  <c r="L568" i="119" s="1"/>
  <c r="AJ556" i="144"/>
  <c r="AZ556" i="144" s="1"/>
  <c r="K568" i="119" s="1"/>
  <c r="AF556" i="144"/>
  <c r="AN555" i="144"/>
  <c r="BA555" i="144" s="1"/>
  <c r="L567" i="119" s="1"/>
  <c r="AJ555" i="144"/>
  <c r="AZ555" i="144" s="1"/>
  <c r="K567" i="119" s="1"/>
  <c r="AF555" i="144"/>
  <c r="AN554" i="144"/>
  <c r="BA554" i="144" s="1"/>
  <c r="L566" i="119" s="1"/>
  <c r="AJ554" i="144"/>
  <c r="AZ554" i="144" s="1"/>
  <c r="K566" i="119" s="1"/>
  <c r="AF554" i="144"/>
  <c r="AY554" i="144" s="1"/>
  <c r="J566" i="119" s="1"/>
  <c r="AN553" i="144"/>
  <c r="BA553" i="144" s="1"/>
  <c r="L565" i="119" s="1"/>
  <c r="AJ553" i="144"/>
  <c r="AZ553" i="144" s="1"/>
  <c r="K565" i="119" s="1"/>
  <c r="AF553" i="144"/>
  <c r="AN552" i="144"/>
  <c r="BA552" i="144" s="1"/>
  <c r="L564" i="119" s="1"/>
  <c r="AJ552" i="144"/>
  <c r="AZ552" i="144" s="1"/>
  <c r="K564" i="119" s="1"/>
  <c r="AF552" i="144"/>
  <c r="AN551" i="144"/>
  <c r="AJ551" i="144"/>
  <c r="AZ551" i="144" s="1"/>
  <c r="K563" i="119" s="1"/>
  <c r="AF551" i="144"/>
  <c r="AN550" i="144"/>
  <c r="BA550" i="144" s="1"/>
  <c r="L562" i="119" s="1"/>
  <c r="AJ550" i="144"/>
  <c r="AF550" i="144"/>
  <c r="AY550" i="144" s="1"/>
  <c r="J562" i="119" s="1"/>
  <c r="B549" i="144"/>
  <c r="BL547" i="144"/>
  <c r="BK547" i="144"/>
  <c r="BJ547" i="144"/>
  <c r="BH547" i="144"/>
  <c r="BG547" i="144"/>
  <c r="BE547" i="144"/>
  <c r="BB547" i="144"/>
  <c r="BA547" i="144"/>
  <c r="AZ547" i="144"/>
  <c r="AY547" i="144"/>
  <c r="AE546" i="144"/>
  <c r="C558" i="119" s="1"/>
  <c r="BL545" i="144"/>
  <c r="BK545" i="144"/>
  <c r="BJ545" i="144"/>
  <c r="BH545" i="144"/>
  <c r="BG545" i="144"/>
  <c r="BE545" i="144"/>
  <c r="BB545" i="144"/>
  <c r="BA545" i="144"/>
  <c r="AZ545" i="144"/>
  <c r="AY545" i="144"/>
  <c r="AN544" i="144"/>
  <c r="BA544" i="144" s="1"/>
  <c r="L556" i="119" s="1"/>
  <c r="AJ544" i="144"/>
  <c r="AZ544" i="144" s="1"/>
  <c r="K556" i="119" s="1"/>
  <c r="AF544" i="144"/>
  <c r="AY544" i="144" s="1"/>
  <c r="J556" i="119" s="1"/>
  <c r="AN543" i="144"/>
  <c r="BA543" i="144" s="1"/>
  <c r="L555" i="119" s="1"/>
  <c r="AJ543" i="144"/>
  <c r="AZ543" i="144" s="1"/>
  <c r="K555" i="119" s="1"/>
  <c r="AF543" i="144"/>
  <c r="AN542" i="144"/>
  <c r="BA542" i="144" s="1"/>
  <c r="L554" i="119" s="1"/>
  <c r="AJ542" i="144"/>
  <c r="AZ542" i="144" s="1"/>
  <c r="K554" i="119" s="1"/>
  <c r="AF542" i="144"/>
  <c r="AN541" i="144"/>
  <c r="BA541" i="144" s="1"/>
  <c r="L553" i="119" s="1"/>
  <c r="AJ541" i="144"/>
  <c r="AZ541" i="144" s="1"/>
  <c r="K553" i="119" s="1"/>
  <c r="AF541" i="144"/>
  <c r="AN540" i="144"/>
  <c r="BA540" i="144" s="1"/>
  <c r="L552" i="119" s="1"/>
  <c r="AJ540" i="144"/>
  <c r="AZ540" i="144" s="1"/>
  <c r="K552" i="119" s="1"/>
  <c r="AF540" i="144"/>
  <c r="AY540" i="144" s="1"/>
  <c r="J552" i="119" s="1"/>
  <c r="AN539" i="144"/>
  <c r="BA539" i="144" s="1"/>
  <c r="L551" i="119" s="1"/>
  <c r="AJ539" i="144"/>
  <c r="AZ539" i="144" s="1"/>
  <c r="K551" i="119" s="1"/>
  <c r="AF539" i="144"/>
  <c r="AY539" i="144" s="1"/>
  <c r="J551" i="119" s="1"/>
  <c r="AN538" i="144"/>
  <c r="BA538" i="144" s="1"/>
  <c r="L550" i="119" s="1"/>
  <c r="AJ538" i="144"/>
  <c r="AF538" i="144"/>
  <c r="AN537" i="144"/>
  <c r="BA537" i="144" s="1"/>
  <c r="L549" i="119" s="1"/>
  <c r="AJ537" i="144"/>
  <c r="AZ537" i="144" s="1"/>
  <c r="K549" i="119" s="1"/>
  <c r="AF537" i="144"/>
  <c r="AN536" i="144"/>
  <c r="BA536" i="144" s="1"/>
  <c r="L548" i="119" s="1"/>
  <c r="AJ536" i="144"/>
  <c r="AZ536" i="144" s="1"/>
  <c r="K548" i="119" s="1"/>
  <c r="AF536" i="144"/>
  <c r="AY536" i="144" s="1"/>
  <c r="J548" i="119" s="1"/>
  <c r="AN535" i="144"/>
  <c r="BA535" i="144" s="1"/>
  <c r="L547" i="119" s="1"/>
  <c r="AJ535" i="144"/>
  <c r="AZ535" i="144" s="1"/>
  <c r="K547" i="119" s="1"/>
  <c r="AF535" i="144"/>
  <c r="AW535" i="144" s="1"/>
  <c r="AN534" i="144"/>
  <c r="BA534" i="144" s="1"/>
  <c r="L546" i="119" s="1"/>
  <c r="AJ534" i="144"/>
  <c r="AZ534" i="144" s="1"/>
  <c r="K546" i="119" s="1"/>
  <c r="AF534" i="144"/>
  <c r="AN533" i="144"/>
  <c r="BA533" i="144" s="1"/>
  <c r="L545" i="119" s="1"/>
  <c r="AJ533" i="144"/>
  <c r="AZ533" i="144" s="1"/>
  <c r="K545" i="119" s="1"/>
  <c r="AF533" i="144"/>
  <c r="AN532" i="144"/>
  <c r="BA532" i="144" s="1"/>
  <c r="L544" i="119" s="1"/>
  <c r="AJ532" i="144"/>
  <c r="AZ532" i="144" s="1"/>
  <c r="K544" i="119" s="1"/>
  <c r="AF532" i="144"/>
  <c r="AY532" i="144" s="1"/>
  <c r="J544" i="119" s="1"/>
  <c r="AN531" i="144"/>
  <c r="BA531" i="144" s="1"/>
  <c r="L543" i="119" s="1"/>
  <c r="AJ531" i="144"/>
  <c r="AZ531" i="144" s="1"/>
  <c r="K543" i="119" s="1"/>
  <c r="AF531" i="144"/>
  <c r="AY531" i="144" s="1"/>
  <c r="J543" i="119" s="1"/>
  <c r="AN530" i="144"/>
  <c r="BA530" i="144" s="1"/>
  <c r="L542" i="119" s="1"/>
  <c r="AJ530" i="144"/>
  <c r="AF530" i="144"/>
  <c r="AN529" i="144"/>
  <c r="BA529" i="144" s="1"/>
  <c r="L541" i="119" s="1"/>
  <c r="AJ529" i="144"/>
  <c r="AZ529" i="144" s="1"/>
  <c r="K541" i="119" s="1"/>
  <c r="AF529" i="144"/>
  <c r="AN528" i="144"/>
  <c r="BA528" i="144" s="1"/>
  <c r="L540" i="119" s="1"/>
  <c r="AJ528" i="144"/>
  <c r="AZ528" i="144" s="1"/>
  <c r="K540" i="119" s="1"/>
  <c r="AF528" i="144"/>
  <c r="AY528" i="144" s="1"/>
  <c r="J540" i="119" s="1"/>
  <c r="AN527" i="144"/>
  <c r="BA527" i="144" s="1"/>
  <c r="L539" i="119" s="1"/>
  <c r="AJ527" i="144"/>
  <c r="AZ527" i="144" s="1"/>
  <c r="K539" i="119" s="1"/>
  <c r="AF527" i="144"/>
  <c r="AN526" i="144"/>
  <c r="BA526" i="144" s="1"/>
  <c r="L538" i="119" s="1"/>
  <c r="AJ526" i="144"/>
  <c r="AZ526" i="144" s="1"/>
  <c r="K538" i="119" s="1"/>
  <c r="AF526" i="144"/>
  <c r="AN525" i="144"/>
  <c r="BA525" i="144" s="1"/>
  <c r="L537" i="119" s="1"/>
  <c r="AJ525" i="144"/>
  <c r="AZ525" i="144" s="1"/>
  <c r="K537" i="119" s="1"/>
  <c r="AF525" i="144"/>
  <c r="AN524" i="144"/>
  <c r="BA524" i="144" s="1"/>
  <c r="L536" i="119" s="1"/>
  <c r="AJ524" i="144"/>
  <c r="AZ524" i="144" s="1"/>
  <c r="K536" i="119" s="1"/>
  <c r="AF524" i="144"/>
  <c r="AY524" i="144" s="1"/>
  <c r="J536" i="119" s="1"/>
  <c r="AN523" i="144"/>
  <c r="BA523" i="144" s="1"/>
  <c r="L535" i="119" s="1"/>
  <c r="AJ523" i="144"/>
  <c r="AZ523" i="144" s="1"/>
  <c r="K535" i="119" s="1"/>
  <c r="AF523" i="144"/>
  <c r="AW523" i="144" s="1"/>
  <c r="AN522" i="144"/>
  <c r="BA522" i="144" s="1"/>
  <c r="L534" i="119" s="1"/>
  <c r="AJ522" i="144"/>
  <c r="AF522" i="144"/>
  <c r="AN521" i="144"/>
  <c r="BA521" i="144" s="1"/>
  <c r="L533" i="119" s="1"/>
  <c r="AJ521" i="144"/>
  <c r="AZ521" i="144" s="1"/>
  <c r="K533" i="119" s="1"/>
  <c r="AF521" i="144"/>
  <c r="AN520" i="144"/>
  <c r="BA520" i="144" s="1"/>
  <c r="L532" i="119" s="1"/>
  <c r="AJ520" i="144"/>
  <c r="AZ520" i="144" s="1"/>
  <c r="K532" i="119" s="1"/>
  <c r="AF520" i="144"/>
  <c r="AY520" i="144" s="1"/>
  <c r="J532" i="119" s="1"/>
  <c r="AN519" i="144"/>
  <c r="BA519" i="144" s="1"/>
  <c r="L531" i="119" s="1"/>
  <c r="AJ519" i="144"/>
  <c r="AZ519" i="144" s="1"/>
  <c r="K531" i="119" s="1"/>
  <c r="AF519" i="144"/>
  <c r="AN518" i="144"/>
  <c r="BA518" i="144" s="1"/>
  <c r="L530" i="119" s="1"/>
  <c r="AJ518" i="144"/>
  <c r="AZ518" i="144" s="1"/>
  <c r="K530" i="119" s="1"/>
  <c r="AF518" i="144"/>
  <c r="AN517" i="144"/>
  <c r="BA517" i="144" s="1"/>
  <c r="L529" i="119" s="1"/>
  <c r="AJ517" i="144"/>
  <c r="AZ517" i="144" s="1"/>
  <c r="K529" i="119" s="1"/>
  <c r="AF517" i="144"/>
  <c r="AN516" i="144"/>
  <c r="BA516" i="144" s="1"/>
  <c r="L528" i="119" s="1"/>
  <c r="AJ516" i="144"/>
  <c r="AZ516" i="144" s="1"/>
  <c r="K528" i="119" s="1"/>
  <c r="AF516" i="144"/>
  <c r="AY516" i="144" s="1"/>
  <c r="J528" i="119" s="1"/>
  <c r="AN515" i="144"/>
  <c r="BA515" i="144" s="1"/>
  <c r="L527" i="119" s="1"/>
  <c r="AJ515" i="144"/>
  <c r="AZ515" i="144" s="1"/>
  <c r="K527" i="119" s="1"/>
  <c r="AF515" i="144"/>
  <c r="AW515" i="144" s="1"/>
  <c r="AN514" i="144"/>
  <c r="BA514" i="144" s="1"/>
  <c r="L526" i="119" s="1"/>
  <c r="AJ514" i="144"/>
  <c r="AZ514" i="144" s="1"/>
  <c r="K526" i="119" s="1"/>
  <c r="AF514" i="144"/>
  <c r="AN513" i="144"/>
  <c r="BA513" i="144" s="1"/>
  <c r="L525" i="119" s="1"/>
  <c r="AJ513" i="144"/>
  <c r="AZ513" i="144" s="1"/>
  <c r="K525" i="119" s="1"/>
  <c r="AF513" i="144"/>
  <c r="AN512" i="144"/>
  <c r="BA512" i="144" s="1"/>
  <c r="L524" i="119" s="1"/>
  <c r="AJ512" i="144"/>
  <c r="AZ512" i="144" s="1"/>
  <c r="K524" i="119" s="1"/>
  <c r="AF512" i="144"/>
  <c r="AY512" i="144" s="1"/>
  <c r="J524" i="119" s="1"/>
  <c r="AN511" i="144"/>
  <c r="BA511" i="144" s="1"/>
  <c r="L523" i="119" s="1"/>
  <c r="AJ511" i="144"/>
  <c r="AZ511" i="144" s="1"/>
  <c r="K523" i="119" s="1"/>
  <c r="AF511" i="144"/>
  <c r="AY511" i="144" s="1"/>
  <c r="J523" i="119" s="1"/>
  <c r="AN510" i="144"/>
  <c r="BA510" i="144" s="1"/>
  <c r="L522" i="119" s="1"/>
  <c r="AJ510" i="144"/>
  <c r="AZ510" i="144" s="1"/>
  <c r="K522" i="119" s="1"/>
  <c r="AF510" i="144"/>
  <c r="AN509" i="144"/>
  <c r="BA509" i="144" s="1"/>
  <c r="L521" i="119" s="1"/>
  <c r="AJ509" i="144"/>
  <c r="AZ509" i="144" s="1"/>
  <c r="K521" i="119" s="1"/>
  <c r="AF509" i="144"/>
  <c r="AN508" i="144"/>
  <c r="BA508" i="144" s="1"/>
  <c r="L520" i="119" s="1"/>
  <c r="AJ508" i="144"/>
  <c r="AZ508" i="144" s="1"/>
  <c r="K520" i="119" s="1"/>
  <c r="AF508" i="144"/>
  <c r="AY508" i="144" s="1"/>
  <c r="J520" i="119" s="1"/>
  <c r="AN507" i="144"/>
  <c r="BA507" i="144" s="1"/>
  <c r="L519" i="119" s="1"/>
  <c r="AJ507" i="144"/>
  <c r="AZ507" i="144" s="1"/>
  <c r="K519" i="119" s="1"/>
  <c r="AF507" i="144"/>
  <c r="AN506" i="144"/>
  <c r="BA506" i="144" s="1"/>
  <c r="L518" i="119" s="1"/>
  <c r="AJ506" i="144"/>
  <c r="AF506" i="144"/>
  <c r="AN505" i="144"/>
  <c r="AN546" i="144" s="1"/>
  <c r="AJ505" i="144"/>
  <c r="AZ505" i="144" s="1"/>
  <c r="K517" i="119" s="1"/>
  <c r="AF505" i="144"/>
  <c r="B504" i="144"/>
  <c r="BL502" i="144"/>
  <c r="BK502" i="144"/>
  <c r="BJ502" i="144"/>
  <c r="BH502" i="144"/>
  <c r="BG502" i="144"/>
  <c r="BE502" i="144"/>
  <c r="BB502" i="144"/>
  <c r="BA502" i="144"/>
  <c r="AZ502" i="144"/>
  <c r="AY502" i="144"/>
  <c r="AW501" i="144"/>
  <c r="AE501" i="144"/>
  <c r="C513" i="119" s="1"/>
  <c r="BL500" i="144"/>
  <c r="BK500" i="144"/>
  <c r="BJ500" i="144"/>
  <c r="BH500" i="144"/>
  <c r="BG500" i="144"/>
  <c r="BE500" i="144"/>
  <c r="BB500" i="144"/>
  <c r="BA500" i="144"/>
  <c r="AZ500" i="144"/>
  <c r="AY500" i="144"/>
  <c r="AN499" i="144"/>
  <c r="BA499" i="144" s="1"/>
  <c r="L511" i="119" s="1"/>
  <c r="AJ499" i="144"/>
  <c r="AZ499" i="144" s="1"/>
  <c r="K511" i="119" s="1"/>
  <c r="AF499" i="144"/>
  <c r="AY499" i="144" s="1"/>
  <c r="AN498" i="144"/>
  <c r="BA498" i="144" s="1"/>
  <c r="L510" i="119" s="1"/>
  <c r="AJ498" i="144"/>
  <c r="AZ498" i="144" s="1"/>
  <c r="K510" i="119" s="1"/>
  <c r="AF498" i="144"/>
  <c r="AY498" i="144" s="1"/>
  <c r="AN497" i="144"/>
  <c r="BA497" i="144" s="1"/>
  <c r="L509" i="119" s="1"/>
  <c r="AJ497" i="144"/>
  <c r="AZ497" i="144" s="1"/>
  <c r="K509" i="119" s="1"/>
  <c r="AF497" i="144"/>
  <c r="AY497" i="144" s="1"/>
  <c r="AN496" i="144"/>
  <c r="BA496" i="144" s="1"/>
  <c r="L508" i="119" s="1"/>
  <c r="AJ496" i="144"/>
  <c r="AZ496" i="144" s="1"/>
  <c r="K508" i="119" s="1"/>
  <c r="AF496" i="144"/>
  <c r="AY496" i="144" s="1"/>
  <c r="AN495" i="144"/>
  <c r="BA495" i="144" s="1"/>
  <c r="L507" i="119" s="1"/>
  <c r="AJ495" i="144"/>
  <c r="AZ495" i="144" s="1"/>
  <c r="K507" i="119" s="1"/>
  <c r="AF495" i="144"/>
  <c r="AY495" i="144" s="1"/>
  <c r="AN494" i="144"/>
  <c r="BA494" i="144" s="1"/>
  <c r="L506" i="119" s="1"/>
  <c r="AJ494" i="144"/>
  <c r="AZ494" i="144" s="1"/>
  <c r="K506" i="119" s="1"/>
  <c r="AF494" i="144"/>
  <c r="AY494" i="144" s="1"/>
  <c r="AN493" i="144"/>
  <c r="BA493" i="144" s="1"/>
  <c r="L505" i="119" s="1"/>
  <c r="AJ493" i="144"/>
  <c r="AZ493" i="144" s="1"/>
  <c r="K505" i="119" s="1"/>
  <c r="AF493" i="144"/>
  <c r="AY493" i="144" s="1"/>
  <c r="AN492" i="144"/>
  <c r="BA492" i="144" s="1"/>
  <c r="L504" i="119" s="1"/>
  <c r="AJ492" i="144"/>
  <c r="AZ492" i="144" s="1"/>
  <c r="K504" i="119" s="1"/>
  <c r="AF492" i="144"/>
  <c r="AY492" i="144" s="1"/>
  <c r="AN491" i="144"/>
  <c r="BA491" i="144" s="1"/>
  <c r="L503" i="119" s="1"/>
  <c r="AJ491" i="144"/>
  <c r="AZ491" i="144" s="1"/>
  <c r="K503" i="119" s="1"/>
  <c r="AF491" i="144"/>
  <c r="AY491" i="144" s="1"/>
  <c r="AN490" i="144"/>
  <c r="BA490" i="144" s="1"/>
  <c r="L502" i="119" s="1"/>
  <c r="AJ490" i="144"/>
  <c r="AZ490" i="144" s="1"/>
  <c r="K502" i="119" s="1"/>
  <c r="AF490" i="144"/>
  <c r="AY490" i="144" s="1"/>
  <c r="AN489" i="144"/>
  <c r="BA489" i="144" s="1"/>
  <c r="L501" i="119" s="1"/>
  <c r="AJ489" i="144"/>
  <c r="AZ489" i="144" s="1"/>
  <c r="K501" i="119" s="1"/>
  <c r="AF489" i="144"/>
  <c r="AY489" i="144" s="1"/>
  <c r="AN488" i="144"/>
  <c r="BA488" i="144" s="1"/>
  <c r="L500" i="119" s="1"/>
  <c r="AJ488" i="144"/>
  <c r="AZ488" i="144" s="1"/>
  <c r="K500" i="119" s="1"/>
  <c r="AF488" i="144"/>
  <c r="AY488" i="144" s="1"/>
  <c r="AN487" i="144"/>
  <c r="BA487" i="144" s="1"/>
  <c r="L499" i="119" s="1"/>
  <c r="AJ487" i="144"/>
  <c r="AZ487" i="144" s="1"/>
  <c r="K499" i="119" s="1"/>
  <c r="AF487" i="144"/>
  <c r="AY487" i="144" s="1"/>
  <c r="AN486" i="144"/>
  <c r="BA486" i="144" s="1"/>
  <c r="L498" i="119" s="1"/>
  <c r="AJ486" i="144"/>
  <c r="AZ486" i="144" s="1"/>
  <c r="K498" i="119" s="1"/>
  <c r="AF486" i="144"/>
  <c r="AY486" i="144" s="1"/>
  <c r="AN485" i="144"/>
  <c r="BA485" i="144" s="1"/>
  <c r="L497" i="119" s="1"/>
  <c r="AJ485" i="144"/>
  <c r="AZ485" i="144" s="1"/>
  <c r="K497" i="119" s="1"/>
  <c r="AF485" i="144"/>
  <c r="AY485" i="144" s="1"/>
  <c r="AN484" i="144"/>
  <c r="BA484" i="144" s="1"/>
  <c r="L496" i="119" s="1"/>
  <c r="AJ484" i="144"/>
  <c r="AZ484" i="144" s="1"/>
  <c r="K496" i="119" s="1"/>
  <c r="AF484" i="144"/>
  <c r="AY484" i="144" s="1"/>
  <c r="AN483" i="144"/>
  <c r="BA483" i="144" s="1"/>
  <c r="L495" i="119" s="1"/>
  <c r="AJ483" i="144"/>
  <c r="AZ483" i="144" s="1"/>
  <c r="K495" i="119" s="1"/>
  <c r="AF483" i="144"/>
  <c r="AY483" i="144" s="1"/>
  <c r="AN482" i="144"/>
  <c r="BA482" i="144" s="1"/>
  <c r="L494" i="119" s="1"/>
  <c r="AJ482" i="144"/>
  <c r="AZ482" i="144" s="1"/>
  <c r="K494" i="119" s="1"/>
  <c r="AF482" i="144"/>
  <c r="AY482" i="144" s="1"/>
  <c r="AN481" i="144"/>
  <c r="BA481" i="144" s="1"/>
  <c r="L493" i="119" s="1"/>
  <c r="AJ481" i="144"/>
  <c r="AZ481" i="144" s="1"/>
  <c r="K493" i="119" s="1"/>
  <c r="AF481" i="144"/>
  <c r="AY481" i="144" s="1"/>
  <c r="AN480" i="144"/>
  <c r="BA480" i="144" s="1"/>
  <c r="L492" i="119" s="1"/>
  <c r="AJ480" i="144"/>
  <c r="AZ480" i="144" s="1"/>
  <c r="K492" i="119" s="1"/>
  <c r="AF480" i="144"/>
  <c r="AY480" i="144" s="1"/>
  <c r="AN479" i="144"/>
  <c r="BA479" i="144" s="1"/>
  <c r="L491" i="119" s="1"/>
  <c r="AJ479" i="144"/>
  <c r="AZ479" i="144" s="1"/>
  <c r="K491" i="119" s="1"/>
  <c r="AF479" i="144"/>
  <c r="AY479" i="144" s="1"/>
  <c r="AN478" i="144"/>
  <c r="BA478" i="144" s="1"/>
  <c r="L490" i="119" s="1"/>
  <c r="AJ478" i="144"/>
  <c r="AZ478" i="144" s="1"/>
  <c r="K490" i="119" s="1"/>
  <c r="AF478" i="144"/>
  <c r="AY478" i="144" s="1"/>
  <c r="AN477" i="144"/>
  <c r="BA477" i="144" s="1"/>
  <c r="L489" i="119" s="1"/>
  <c r="AJ477" i="144"/>
  <c r="AZ477" i="144" s="1"/>
  <c r="K489" i="119" s="1"/>
  <c r="AF477" i="144"/>
  <c r="AY477" i="144" s="1"/>
  <c r="AN476" i="144"/>
  <c r="BA476" i="144" s="1"/>
  <c r="L488" i="119" s="1"/>
  <c r="AJ476" i="144"/>
  <c r="AZ476" i="144" s="1"/>
  <c r="K488" i="119" s="1"/>
  <c r="AF476" i="144"/>
  <c r="AY476" i="144" s="1"/>
  <c r="AN475" i="144"/>
  <c r="BA475" i="144" s="1"/>
  <c r="L487" i="119" s="1"/>
  <c r="AJ475" i="144"/>
  <c r="AZ475" i="144" s="1"/>
  <c r="K487" i="119" s="1"/>
  <c r="AF475" i="144"/>
  <c r="AY475" i="144" s="1"/>
  <c r="AN474" i="144"/>
  <c r="BA474" i="144" s="1"/>
  <c r="L486" i="119" s="1"/>
  <c r="AJ474" i="144"/>
  <c r="AZ474" i="144" s="1"/>
  <c r="K486" i="119" s="1"/>
  <c r="AF474" i="144"/>
  <c r="AY474" i="144" s="1"/>
  <c r="AN473" i="144"/>
  <c r="BA473" i="144" s="1"/>
  <c r="L485" i="119" s="1"/>
  <c r="AJ473" i="144"/>
  <c r="AZ473" i="144" s="1"/>
  <c r="K485" i="119" s="1"/>
  <c r="AF473" i="144"/>
  <c r="AY473" i="144" s="1"/>
  <c r="AN472" i="144"/>
  <c r="BA472" i="144" s="1"/>
  <c r="L484" i="119" s="1"/>
  <c r="AJ472" i="144"/>
  <c r="AZ472" i="144" s="1"/>
  <c r="K484" i="119" s="1"/>
  <c r="AF472" i="144"/>
  <c r="AY472" i="144" s="1"/>
  <c r="AN471" i="144"/>
  <c r="BA471" i="144" s="1"/>
  <c r="L483" i="119" s="1"/>
  <c r="AJ471" i="144"/>
  <c r="AZ471" i="144" s="1"/>
  <c r="K483" i="119" s="1"/>
  <c r="AF471" i="144"/>
  <c r="AY471" i="144" s="1"/>
  <c r="AN470" i="144"/>
  <c r="BA470" i="144" s="1"/>
  <c r="L482" i="119" s="1"/>
  <c r="AJ470" i="144"/>
  <c r="AZ470" i="144" s="1"/>
  <c r="K482" i="119" s="1"/>
  <c r="AF470" i="144"/>
  <c r="AY470" i="144" s="1"/>
  <c r="AN469" i="144"/>
  <c r="BA469" i="144" s="1"/>
  <c r="L481" i="119" s="1"/>
  <c r="AJ469" i="144"/>
  <c r="AZ469" i="144" s="1"/>
  <c r="K481" i="119" s="1"/>
  <c r="AF469" i="144"/>
  <c r="AY469" i="144" s="1"/>
  <c r="AN468" i="144"/>
  <c r="BA468" i="144" s="1"/>
  <c r="L480" i="119" s="1"/>
  <c r="AJ468" i="144"/>
  <c r="AZ468" i="144" s="1"/>
  <c r="K480" i="119" s="1"/>
  <c r="AF468" i="144"/>
  <c r="AY468" i="144" s="1"/>
  <c r="AN467" i="144"/>
  <c r="BA467" i="144" s="1"/>
  <c r="L479" i="119" s="1"/>
  <c r="AJ467" i="144"/>
  <c r="AZ467" i="144" s="1"/>
  <c r="K479" i="119" s="1"/>
  <c r="AF467" i="144"/>
  <c r="AY467" i="144" s="1"/>
  <c r="AN466" i="144"/>
  <c r="BA466" i="144" s="1"/>
  <c r="L478" i="119" s="1"/>
  <c r="AJ466" i="144"/>
  <c r="AZ466" i="144" s="1"/>
  <c r="K478" i="119" s="1"/>
  <c r="AF466" i="144"/>
  <c r="AY466" i="144" s="1"/>
  <c r="AN465" i="144"/>
  <c r="BA465" i="144" s="1"/>
  <c r="L477" i="119" s="1"/>
  <c r="AJ465" i="144"/>
  <c r="AZ465" i="144" s="1"/>
  <c r="K477" i="119" s="1"/>
  <c r="AF465" i="144"/>
  <c r="AY465" i="144" s="1"/>
  <c r="AN464" i="144"/>
  <c r="BA464" i="144" s="1"/>
  <c r="L476" i="119" s="1"/>
  <c r="AJ464" i="144"/>
  <c r="AZ464" i="144" s="1"/>
  <c r="K476" i="119" s="1"/>
  <c r="AF464" i="144"/>
  <c r="AY464" i="144" s="1"/>
  <c r="AN463" i="144"/>
  <c r="BA463" i="144" s="1"/>
  <c r="L475" i="119" s="1"/>
  <c r="AJ463" i="144"/>
  <c r="AZ463" i="144" s="1"/>
  <c r="K475" i="119" s="1"/>
  <c r="AF463" i="144"/>
  <c r="AY463" i="144" s="1"/>
  <c r="AN462" i="144"/>
  <c r="BA462" i="144" s="1"/>
  <c r="L474" i="119" s="1"/>
  <c r="AJ462" i="144"/>
  <c r="AZ462" i="144" s="1"/>
  <c r="K474" i="119" s="1"/>
  <c r="AF462" i="144"/>
  <c r="AY462" i="144" s="1"/>
  <c r="AN461" i="144"/>
  <c r="BA461" i="144" s="1"/>
  <c r="L473" i="119" s="1"/>
  <c r="AJ461" i="144"/>
  <c r="AZ461" i="144" s="1"/>
  <c r="K473" i="119" s="1"/>
  <c r="AF461" i="144"/>
  <c r="AY461" i="144" s="1"/>
  <c r="AN460" i="144"/>
  <c r="BA460" i="144" s="1"/>
  <c r="AJ460" i="144"/>
  <c r="AZ460" i="144" s="1"/>
  <c r="AF460" i="144"/>
  <c r="AY460" i="144" s="1"/>
  <c r="B459" i="144"/>
  <c r="BL457" i="144"/>
  <c r="BK457" i="144"/>
  <c r="BJ457" i="144"/>
  <c r="BH457" i="144"/>
  <c r="BG457" i="144"/>
  <c r="BE457" i="144"/>
  <c r="BB457" i="144"/>
  <c r="BA457" i="144"/>
  <c r="AZ457" i="144"/>
  <c r="AY457" i="144"/>
  <c r="AE456" i="144"/>
  <c r="C468" i="119" s="1"/>
  <c r="BL455" i="144"/>
  <c r="BK455" i="144"/>
  <c r="BJ455" i="144"/>
  <c r="BH455" i="144"/>
  <c r="BG455" i="144"/>
  <c r="BE455" i="144"/>
  <c r="BB455" i="144"/>
  <c r="BA455" i="144"/>
  <c r="AZ455" i="144"/>
  <c r="AY455" i="144"/>
  <c r="AN454" i="144"/>
  <c r="BA454" i="144" s="1"/>
  <c r="L466" i="119" s="1"/>
  <c r="AJ454" i="144"/>
  <c r="AZ454" i="144" s="1"/>
  <c r="K466" i="119" s="1"/>
  <c r="AF454" i="144"/>
  <c r="AN453" i="144"/>
  <c r="BA453" i="144" s="1"/>
  <c r="L465" i="119" s="1"/>
  <c r="AJ453" i="144"/>
  <c r="AZ453" i="144" s="1"/>
  <c r="K465" i="119" s="1"/>
  <c r="AF453" i="144"/>
  <c r="AN452" i="144"/>
  <c r="BA452" i="144" s="1"/>
  <c r="L464" i="119" s="1"/>
  <c r="AJ452" i="144"/>
  <c r="AZ452" i="144" s="1"/>
  <c r="K464" i="119" s="1"/>
  <c r="AF452" i="144"/>
  <c r="AW452" i="144" s="1"/>
  <c r="AN451" i="144"/>
  <c r="BA451" i="144" s="1"/>
  <c r="L463" i="119" s="1"/>
  <c r="AJ451" i="144"/>
  <c r="AZ451" i="144" s="1"/>
  <c r="K463" i="119" s="1"/>
  <c r="AF451" i="144"/>
  <c r="AN450" i="144"/>
  <c r="BA450" i="144" s="1"/>
  <c r="L462" i="119" s="1"/>
  <c r="AJ450" i="144"/>
  <c r="AZ450" i="144" s="1"/>
  <c r="K462" i="119" s="1"/>
  <c r="AF450" i="144"/>
  <c r="AN449" i="144"/>
  <c r="BA449" i="144" s="1"/>
  <c r="L461" i="119" s="1"/>
  <c r="AJ449" i="144"/>
  <c r="AZ449" i="144" s="1"/>
  <c r="K461" i="119" s="1"/>
  <c r="AF449" i="144"/>
  <c r="AN448" i="144"/>
  <c r="BA448" i="144" s="1"/>
  <c r="L460" i="119" s="1"/>
  <c r="AJ448" i="144"/>
  <c r="AZ448" i="144" s="1"/>
  <c r="K460" i="119" s="1"/>
  <c r="AF448" i="144"/>
  <c r="AY448" i="144" s="1"/>
  <c r="J460" i="119" s="1"/>
  <c r="AN447" i="144"/>
  <c r="BA447" i="144" s="1"/>
  <c r="L459" i="119" s="1"/>
  <c r="AJ447" i="144"/>
  <c r="AZ447" i="144" s="1"/>
  <c r="K459" i="119" s="1"/>
  <c r="AF447" i="144"/>
  <c r="AN446" i="144"/>
  <c r="BA446" i="144" s="1"/>
  <c r="L458" i="119" s="1"/>
  <c r="AJ446" i="144"/>
  <c r="AZ446" i="144" s="1"/>
  <c r="K458" i="119" s="1"/>
  <c r="AF446" i="144"/>
  <c r="AN445" i="144"/>
  <c r="BA445" i="144" s="1"/>
  <c r="L457" i="119" s="1"/>
  <c r="AJ445" i="144"/>
  <c r="AZ445" i="144" s="1"/>
  <c r="K457" i="119" s="1"/>
  <c r="AF445" i="144"/>
  <c r="AN444" i="144"/>
  <c r="BA444" i="144" s="1"/>
  <c r="L456" i="119" s="1"/>
  <c r="AJ444" i="144"/>
  <c r="AZ444" i="144" s="1"/>
  <c r="K456" i="119" s="1"/>
  <c r="AF444" i="144"/>
  <c r="AY444" i="144" s="1"/>
  <c r="J456" i="119" s="1"/>
  <c r="AN443" i="144"/>
  <c r="BA443" i="144" s="1"/>
  <c r="L455" i="119" s="1"/>
  <c r="AJ443" i="144"/>
  <c r="AZ443" i="144" s="1"/>
  <c r="K455" i="119" s="1"/>
  <c r="AF443" i="144"/>
  <c r="AN442" i="144"/>
  <c r="BA442" i="144" s="1"/>
  <c r="L454" i="119" s="1"/>
  <c r="AJ442" i="144"/>
  <c r="AZ442" i="144" s="1"/>
  <c r="K454" i="119" s="1"/>
  <c r="AF442" i="144"/>
  <c r="AN441" i="144"/>
  <c r="BA441" i="144" s="1"/>
  <c r="L453" i="119" s="1"/>
  <c r="AJ441" i="144"/>
  <c r="AZ441" i="144" s="1"/>
  <c r="K453" i="119" s="1"/>
  <c r="AF441" i="144"/>
  <c r="AN440" i="144"/>
  <c r="BA440" i="144" s="1"/>
  <c r="L452" i="119" s="1"/>
  <c r="AJ440" i="144"/>
  <c r="AZ440" i="144" s="1"/>
  <c r="K452" i="119" s="1"/>
  <c r="AF440" i="144"/>
  <c r="AY440" i="144" s="1"/>
  <c r="J452" i="119" s="1"/>
  <c r="AN439" i="144"/>
  <c r="BA439" i="144" s="1"/>
  <c r="L451" i="119" s="1"/>
  <c r="AJ439" i="144"/>
  <c r="AZ439" i="144" s="1"/>
  <c r="K451" i="119" s="1"/>
  <c r="AF439" i="144"/>
  <c r="AN438" i="144"/>
  <c r="BA438" i="144" s="1"/>
  <c r="L450" i="119" s="1"/>
  <c r="AJ438" i="144"/>
  <c r="AZ438" i="144" s="1"/>
  <c r="K450" i="119" s="1"/>
  <c r="AF438" i="144"/>
  <c r="AN437" i="144"/>
  <c r="BA437" i="144" s="1"/>
  <c r="L449" i="119" s="1"/>
  <c r="AJ437" i="144"/>
  <c r="AZ437" i="144" s="1"/>
  <c r="K449" i="119" s="1"/>
  <c r="AF437" i="144"/>
  <c r="AN436" i="144"/>
  <c r="BA436" i="144" s="1"/>
  <c r="L448" i="119" s="1"/>
  <c r="AJ436" i="144"/>
  <c r="AZ436" i="144" s="1"/>
  <c r="K448" i="119" s="1"/>
  <c r="AF436" i="144"/>
  <c r="AY436" i="144" s="1"/>
  <c r="J448" i="119" s="1"/>
  <c r="AN435" i="144"/>
  <c r="BA435" i="144" s="1"/>
  <c r="L447" i="119" s="1"/>
  <c r="AJ435" i="144"/>
  <c r="AZ435" i="144" s="1"/>
  <c r="K447" i="119" s="1"/>
  <c r="AF435" i="144"/>
  <c r="AW435" i="144" s="1"/>
  <c r="AN434" i="144"/>
  <c r="BA434" i="144" s="1"/>
  <c r="L446" i="119" s="1"/>
  <c r="AJ434" i="144"/>
  <c r="AZ434" i="144" s="1"/>
  <c r="K446" i="119" s="1"/>
  <c r="AF434" i="144"/>
  <c r="AN433" i="144"/>
  <c r="BA433" i="144" s="1"/>
  <c r="L445" i="119" s="1"/>
  <c r="AJ433" i="144"/>
  <c r="AZ433" i="144" s="1"/>
  <c r="K445" i="119" s="1"/>
  <c r="AF433" i="144"/>
  <c r="AN432" i="144"/>
  <c r="BA432" i="144" s="1"/>
  <c r="L444" i="119" s="1"/>
  <c r="AJ432" i="144"/>
  <c r="AZ432" i="144" s="1"/>
  <c r="K444" i="119" s="1"/>
  <c r="AF432" i="144"/>
  <c r="AY432" i="144" s="1"/>
  <c r="J444" i="119" s="1"/>
  <c r="AN431" i="144"/>
  <c r="BA431" i="144" s="1"/>
  <c r="L443" i="119" s="1"/>
  <c r="AJ431" i="144"/>
  <c r="AZ431" i="144" s="1"/>
  <c r="K443" i="119" s="1"/>
  <c r="AF431" i="144"/>
  <c r="AN430" i="144"/>
  <c r="BA430" i="144" s="1"/>
  <c r="L442" i="119" s="1"/>
  <c r="AJ430" i="144"/>
  <c r="AZ430" i="144" s="1"/>
  <c r="K442" i="119" s="1"/>
  <c r="AF430" i="144"/>
  <c r="AN429" i="144"/>
  <c r="BA429" i="144" s="1"/>
  <c r="L441" i="119" s="1"/>
  <c r="AJ429" i="144"/>
  <c r="AZ429" i="144" s="1"/>
  <c r="K441" i="119" s="1"/>
  <c r="AF429" i="144"/>
  <c r="AN428" i="144"/>
  <c r="BA428" i="144" s="1"/>
  <c r="L440" i="119" s="1"/>
  <c r="AJ428" i="144"/>
  <c r="AZ428" i="144" s="1"/>
  <c r="K440" i="119" s="1"/>
  <c r="AF428" i="144"/>
  <c r="AY428" i="144" s="1"/>
  <c r="J440" i="119" s="1"/>
  <c r="AN427" i="144"/>
  <c r="BA427" i="144" s="1"/>
  <c r="L439" i="119" s="1"/>
  <c r="AJ427" i="144"/>
  <c r="AZ427" i="144" s="1"/>
  <c r="K439" i="119" s="1"/>
  <c r="AF427" i="144"/>
  <c r="AN426" i="144"/>
  <c r="BA426" i="144" s="1"/>
  <c r="L438" i="119" s="1"/>
  <c r="AJ426" i="144"/>
  <c r="AZ426" i="144" s="1"/>
  <c r="K438" i="119" s="1"/>
  <c r="AF426" i="144"/>
  <c r="AS426" i="144" s="1"/>
  <c r="AN425" i="144"/>
  <c r="BA425" i="144" s="1"/>
  <c r="L437" i="119" s="1"/>
  <c r="AJ425" i="144"/>
  <c r="AZ425" i="144" s="1"/>
  <c r="K437" i="119" s="1"/>
  <c r="AF425" i="144"/>
  <c r="AN424" i="144"/>
  <c r="BA424" i="144" s="1"/>
  <c r="L436" i="119" s="1"/>
  <c r="AJ424" i="144"/>
  <c r="AZ424" i="144" s="1"/>
  <c r="K436" i="119" s="1"/>
  <c r="AF424" i="144"/>
  <c r="AY424" i="144" s="1"/>
  <c r="J436" i="119" s="1"/>
  <c r="AN423" i="144"/>
  <c r="BA423" i="144" s="1"/>
  <c r="L435" i="119" s="1"/>
  <c r="AJ423" i="144"/>
  <c r="AZ423" i="144" s="1"/>
  <c r="K435" i="119" s="1"/>
  <c r="AF423" i="144"/>
  <c r="AN422" i="144"/>
  <c r="BA422" i="144" s="1"/>
  <c r="L434" i="119" s="1"/>
  <c r="AJ422" i="144"/>
  <c r="AZ422" i="144" s="1"/>
  <c r="K434" i="119" s="1"/>
  <c r="AF422" i="144"/>
  <c r="AN421" i="144"/>
  <c r="BA421" i="144" s="1"/>
  <c r="L433" i="119" s="1"/>
  <c r="AJ421" i="144"/>
  <c r="AZ421" i="144" s="1"/>
  <c r="K433" i="119" s="1"/>
  <c r="AF421" i="144"/>
  <c r="AN420" i="144"/>
  <c r="BA420" i="144" s="1"/>
  <c r="L432" i="119" s="1"/>
  <c r="AJ420" i="144"/>
  <c r="AZ420" i="144" s="1"/>
  <c r="K432" i="119" s="1"/>
  <c r="AF420" i="144"/>
  <c r="AY420" i="144" s="1"/>
  <c r="J432" i="119" s="1"/>
  <c r="AN419" i="144"/>
  <c r="BA419" i="144" s="1"/>
  <c r="L431" i="119" s="1"/>
  <c r="AJ419" i="144"/>
  <c r="AZ419" i="144" s="1"/>
  <c r="K431" i="119" s="1"/>
  <c r="AF419" i="144"/>
  <c r="AN418" i="144"/>
  <c r="BA418" i="144" s="1"/>
  <c r="L430" i="119" s="1"/>
  <c r="AJ418" i="144"/>
  <c r="AZ418" i="144" s="1"/>
  <c r="K430" i="119" s="1"/>
  <c r="AF418" i="144"/>
  <c r="AN417" i="144"/>
  <c r="BA417" i="144" s="1"/>
  <c r="L429" i="119" s="1"/>
  <c r="AJ417" i="144"/>
  <c r="AZ417" i="144" s="1"/>
  <c r="K429" i="119" s="1"/>
  <c r="AF417" i="144"/>
  <c r="AN416" i="144"/>
  <c r="BA416" i="144" s="1"/>
  <c r="L428" i="119" s="1"/>
  <c r="AJ416" i="144"/>
  <c r="AZ416" i="144" s="1"/>
  <c r="K428" i="119" s="1"/>
  <c r="AF416" i="144"/>
  <c r="AY416" i="144" s="1"/>
  <c r="J428" i="119" s="1"/>
  <c r="AN415" i="144"/>
  <c r="AN456" i="144" s="1"/>
  <c r="AJ415" i="144"/>
  <c r="AZ415" i="144" s="1"/>
  <c r="K427" i="119" s="1"/>
  <c r="AF415" i="144"/>
  <c r="B414" i="144"/>
  <c r="BL412" i="144"/>
  <c r="BK412" i="144"/>
  <c r="BJ412" i="144"/>
  <c r="BH412" i="144"/>
  <c r="BG412" i="144"/>
  <c r="BE412" i="144"/>
  <c r="BB412" i="144"/>
  <c r="BA412" i="144"/>
  <c r="AZ412" i="144"/>
  <c r="AY412" i="144"/>
  <c r="AE411" i="144"/>
  <c r="C423" i="119" s="1"/>
  <c r="BL410" i="144"/>
  <c r="BK410" i="144"/>
  <c r="BJ410" i="144"/>
  <c r="BH410" i="144"/>
  <c r="BG410" i="144"/>
  <c r="BE410" i="144"/>
  <c r="BB410" i="144"/>
  <c r="BA410" i="144"/>
  <c r="AZ410" i="144"/>
  <c r="AY410" i="144"/>
  <c r="AN409" i="144"/>
  <c r="BA409" i="144" s="1"/>
  <c r="L421" i="119" s="1"/>
  <c r="AJ409" i="144"/>
  <c r="AZ409" i="144" s="1"/>
  <c r="K421" i="119" s="1"/>
  <c r="AF409" i="144"/>
  <c r="AY409" i="144" s="1"/>
  <c r="J421" i="119" s="1"/>
  <c r="AN408" i="144"/>
  <c r="BA408" i="144" s="1"/>
  <c r="L420" i="119" s="1"/>
  <c r="AJ408" i="144"/>
  <c r="AF408" i="144"/>
  <c r="AN407" i="144"/>
  <c r="BA407" i="144" s="1"/>
  <c r="L419" i="119" s="1"/>
  <c r="AJ407" i="144"/>
  <c r="AZ407" i="144" s="1"/>
  <c r="K419" i="119" s="1"/>
  <c r="AF407" i="144"/>
  <c r="AN406" i="144"/>
  <c r="BA406" i="144" s="1"/>
  <c r="L418" i="119" s="1"/>
  <c r="AJ406" i="144"/>
  <c r="AZ406" i="144" s="1"/>
  <c r="K418" i="119" s="1"/>
  <c r="AF406" i="144"/>
  <c r="AY406" i="144" s="1"/>
  <c r="J418" i="119" s="1"/>
  <c r="AN405" i="144"/>
  <c r="BA405" i="144" s="1"/>
  <c r="L417" i="119" s="1"/>
  <c r="AJ405" i="144"/>
  <c r="AZ405" i="144" s="1"/>
  <c r="K417" i="119" s="1"/>
  <c r="AF405" i="144"/>
  <c r="AY405" i="144" s="1"/>
  <c r="AN404" i="144"/>
  <c r="BA404" i="144" s="1"/>
  <c r="L416" i="119" s="1"/>
  <c r="AJ404" i="144"/>
  <c r="AZ404" i="144" s="1"/>
  <c r="K416" i="119" s="1"/>
  <c r="AF404" i="144"/>
  <c r="AN403" i="144"/>
  <c r="BA403" i="144" s="1"/>
  <c r="L415" i="119" s="1"/>
  <c r="AJ403" i="144"/>
  <c r="AZ403" i="144" s="1"/>
  <c r="K415" i="119" s="1"/>
  <c r="AF403" i="144"/>
  <c r="AN402" i="144"/>
  <c r="BA402" i="144" s="1"/>
  <c r="L414" i="119" s="1"/>
  <c r="AJ402" i="144"/>
  <c r="AF402" i="144"/>
  <c r="AY402" i="144" s="1"/>
  <c r="J414" i="119" s="1"/>
  <c r="AN401" i="144"/>
  <c r="BA401" i="144" s="1"/>
  <c r="L413" i="119" s="1"/>
  <c r="AJ401" i="144"/>
  <c r="AZ401" i="144" s="1"/>
  <c r="K413" i="119" s="1"/>
  <c r="AF401" i="144"/>
  <c r="AY401" i="144" s="1"/>
  <c r="AN400" i="144"/>
  <c r="BA400" i="144" s="1"/>
  <c r="L412" i="119" s="1"/>
  <c r="AJ400" i="144"/>
  <c r="AZ400" i="144" s="1"/>
  <c r="K412" i="119" s="1"/>
  <c r="AF400" i="144"/>
  <c r="AS400" i="144" s="1"/>
  <c r="AN399" i="144"/>
  <c r="BA399" i="144" s="1"/>
  <c r="L411" i="119" s="1"/>
  <c r="AJ399" i="144"/>
  <c r="AZ399" i="144" s="1"/>
  <c r="K411" i="119" s="1"/>
  <c r="AF399" i="144"/>
  <c r="AN398" i="144"/>
  <c r="BA398" i="144" s="1"/>
  <c r="L410" i="119" s="1"/>
  <c r="AJ398" i="144"/>
  <c r="AF398" i="144"/>
  <c r="AN397" i="144"/>
  <c r="BA397" i="144" s="1"/>
  <c r="L409" i="119" s="1"/>
  <c r="AJ397" i="144"/>
  <c r="AZ397" i="144" s="1"/>
  <c r="K409" i="119" s="1"/>
  <c r="AF397" i="144"/>
  <c r="AY397" i="144" s="1"/>
  <c r="AN396" i="144"/>
  <c r="BA396" i="144" s="1"/>
  <c r="L408" i="119" s="1"/>
  <c r="AJ396" i="144"/>
  <c r="AZ396" i="144" s="1"/>
  <c r="K408" i="119" s="1"/>
  <c r="AF396" i="144"/>
  <c r="AS396" i="144" s="1"/>
  <c r="AN395" i="144"/>
  <c r="BA395" i="144" s="1"/>
  <c r="L407" i="119" s="1"/>
  <c r="AJ395" i="144"/>
  <c r="AZ395" i="144" s="1"/>
  <c r="K407" i="119" s="1"/>
  <c r="AF395" i="144"/>
  <c r="AY394" i="144"/>
  <c r="J406" i="119" s="1"/>
  <c r="AN394" i="144"/>
  <c r="BA394" i="144" s="1"/>
  <c r="L406" i="119" s="1"/>
  <c r="AJ394" i="144"/>
  <c r="AF394" i="144"/>
  <c r="AN393" i="144"/>
  <c r="BA393" i="144" s="1"/>
  <c r="L405" i="119" s="1"/>
  <c r="AJ393" i="144"/>
  <c r="AZ393" i="144" s="1"/>
  <c r="K405" i="119" s="1"/>
  <c r="AF393" i="144"/>
  <c r="AY393" i="144" s="1"/>
  <c r="AN392" i="144"/>
  <c r="BA392" i="144" s="1"/>
  <c r="L404" i="119" s="1"/>
  <c r="AJ392" i="144"/>
  <c r="AZ392" i="144" s="1"/>
  <c r="K404" i="119" s="1"/>
  <c r="AF392" i="144"/>
  <c r="AN391" i="144"/>
  <c r="BA391" i="144" s="1"/>
  <c r="L403" i="119" s="1"/>
  <c r="AJ391" i="144"/>
  <c r="AZ391" i="144" s="1"/>
  <c r="K403" i="119" s="1"/>
  <c r="AF391" i="144"/>
  <c r="AN390" i="144"/>
  <c r="BA390" i="144" s="1"/>
  <c r="L402" i="119" s="1"/>
  <c r="AJ390" i="144"/>
  <c r="AF390" i="144"/>
  <c r="AY390" i="144" s="1"/>
  <c r="J402" i="119" s="1"/>
  <c r="AN389" i="144"/>
  <c r="BA389" i="144" s="1"/>
  <c r="L401" i="119" s="1"/>
  <c r="AJ389" i="144"/>
  <c r="AZ389" i="144" s="1"/>
  <c r="K401" i="119" s="1"/>
  <c r="AF389" i="144"/>
  <c r="AY389" i="144" s="1"/>
  <c r="AN388" i="144"/>
  <c r="BA388" i="144" s="1"/>
  <c r="L400" i="119" s="1"/>
  <c r="AJ388" i="144"/>
  <c r="AZ388" i="144" s="1"/>
  <c r="K400" i="119" s="1"/>
  <c r="AF388" i="144"/>
  <c r="AN387" i="144"/>
  <c r="BA387" i="144" s="1"/>
  <c r="L399" i="119" s="1"/>
  <c r="AJ387" i="144"/>
  <c r="AF387" i="144"/>
  <c r="AN386" i="144"/>
  <c r="BA386" i="144" s="1"/>
  <c r="L398" i="119" s="1"/>
  <c r="AJ386" i="144"/>
  <c r="AF386" i="144"/>
  <c r="AY386" i="144" s="1"/>
  <c r="AN385" i="144"/>
  <c r="BA385" i="144" s="1"/>
  <c r="L397" i="119" s="1"/>
  <c r="AJ385" i="144"/>
  <c r="AZ385" i="144" s="1"/>
  <c r="K397" i="119" s="1"/>
  <c r="AF385" i="144"/>
  <c r="AY385" i="144" s="1"/>
  <c r="AN384" i="144"/>
  <c r="BA384" i="144" s="1"/>
  <c r="L396" i="119" s="1"/>
  <c r="AJ384" i="144"/>
  <c r="AZ384" i="144" s="1"/>
  <c r="K396" i="119" s="1"/>
  <c r="AF384" i="144"/>
  <c r="AN383" i="144"/>
  <c r="BA383" i="144" s="1"/>
  <c r="L395" i="119" s="1"/>
  <c r="AJ383" i="144"/>
  <c r="AZ383" i="144" s="1"/>
  <c r="K395" i="119" s="1"/>
  <c r="AF383" i="144"/>
  <c r="AN382" i="144"/>
  <c r="BA382" i="144" s="1"/>
  <c r="L394" i="119" s="1"/>
  <c r="AJ382" i="144"/>
  <c r="AF382" i="144"/>
  <c r="AY382" i="144" s="1"/>
  <c r="AN381" i="144"/>
  <c r="BA381" i="144" s="1"/>
  <c r="L393" i="119" s="1"/>
  <c r="AJ381" i="144"/>
  <c r="AZ381" i="144" s="1"/>
  <c r="K393" i="119" s="1"/>
  <c r="AF381" i="144"/>
  <c r="AY381" i="144" s="1"/>
  <c r="AN380" i="144"/>
  <c r="BA380" i="144" s="1"/>
  <c r="L392" i="119" s="1"/>
  <c r="AJ380" i="144"/>
  <c r="AZ380" i="144" s="1"/>
  <c r="K392" i="119" s="1"/>
  <c r="AF380" i="144"/>
  <c r="AN379" i="144"/>
  <c r="BA379" i="144" s="1"/>
  <c r="L391" i="119" s="1"/>
  <c r="AJ379" i="144"/>
  <c r="AZ379" i="144" s="1"/>
  <c r="K391" i="119" s="1"/>
  <c r="AF379" i="144"/>
  <c r="AN378" i="144"/>
  <c r="BA378" i="144" s="1"/>
  <c r="L390" i="119" s="1"/>
  <c r="AJ378" i="144"/>
  <c r="AF378" i="144"/>
  <c r="AY378" i="144" s="1"/>
  <c r="AN377" i="144"/>
  <c r="BA377" i="144" s="1"/>
  <c r="L389" i="119" s="1"/>
  <c r="AJ377" i="144"/>
  <c r="AZ377" i="144" s="1"/>
  <c r="K389" i="119" s="1"/>
  <c r="AF377" i="144"/>
  <c r="AY377" i="144" s="1"/>
  <c r="AN376" i="144"/>
  <c r="BA376" i="144" s="1"/>
  <c r="L388" i="119" s="1"/>
  <c r="AJ376" i="144"/>
  <c r="AZ376" i="144" s="1"/>
  <c r="K388" i="119" s="1"/>
  <c r="AF376" i="144"/>
  <c r="AN375" i="144"/>
  <c r="BA375" i="144" s="1"/>
  <c r="L387" i="119" s="1"/>
  <c r="AJ375" i="144"/>
  <c r="AZ375" i="144" s="1"/>
  <c r="K387" i="119" s="1"/>
  <c r="AF375" i="144"/>
  <c r="AN374" i="144"/>
  <c r="BA374" i="144" s="1"/>
  <c r="L386" i="119" s="1"/>
  <c r="AJ374" i="144"/>
  <c r="AF374" i="144"/>
  <c r="AY374" i="144" s="1"/>
  <c r="AN373" i="144"/>
  <c r="BA373" i="144" s="1"/>
  <c r="L385" i="119" s="1"/>
  <c r="AJ373" i="144"/>
  <c r="AZ373" i="144" s="1"/>
  <c r="K385" i="119" s="1"/>
  <c r="AF373" i="144"/>
  <c r="AY373" i="144" s="1"/>
  <c r="AN372" i="144"/>
  <c r="BA372" i="144" s="1"/>
  <c r="L384" i="119" s="1"/>
  <c r="AJ372" i="144"/>
  <c r="AZ372" i="144" s="1"/>
  <c r="K384" i="119" s="1"/>
  <c r="AF372" i="144"/>
  <c r="AN371" i="144"/>
  <c r="BA371" i="144" s="1"/>
  <c r="L383" i="119" s="1"/>
  <c r="AJ371" i="144"/>
  <c r="AZ371" i="144" s="1"/>
  <c r="K383" i="119" s="1"/>
  <c r="AF371" i="144"/>
  <c r="AN370" i="144"/>
  <c r="BA370" i="144" s="1"/>
  <c r="L382" i="119" s="1"/>
  <c r="AJ370" i="144"/>
  <c r="AF370" i="144"/>
  <c r="AY370" i="144" s="1"/>
  <c r="B369" i="144"/>
  <c r="BL367" i="144"/>
  <c r="BK367" i="144"/>
  <c r="BJ367" i="144"/>
  <c r="BH367" i="144"/>
  <c r="BG367" i="144"/>
  <c r="BE367" i="144"/>
  <c r="BB367" i="144"/>
  <c r="BA367" i="144"/>
  <c r="AZ367" i="144"/>
  <c r="AY367" i="144"/>
  <c r="AE366" i="144"/>
  <c r="C378" i="119" s="1"/>
  <c r="BL365" i="144"/>
  <c r="BK365" i="144"/>
  <c r="BJ365" i="144"/>
  <c r="BH365" i="144"/>
  <c r="BG365" i="144"/>
  <c r="BE365" i="144"/>
  <c r="BB365" i="144"/>
  <c r="BA365" i="144"/>
  <c r="AZ365" i="144"/>
  <c r="AY365" i="144"/>
  <c r="AN364" i="144"/>
  <c r="BA364" i="144" s="1"/>
  <c r="L376" i="119" s="1"/>
  <c r="AJ364" i="144"/>
  <c r="AZ364" i="144" s="1"/>
  <c r="K376" i="119" s="1"/>
  <c r="AF364" i="144"/>
  <c r="AN363" i="144"/>
  <c r="BA363" i="144" s="1"/>
  <c r="L375" i="119" s="1"/>
  <c r="AJ363" i="144"/>
  <c r="AZ363" i="144" s="1"/>
  <c r="K375" i="119" s="1"/>
  <c r="AF363" i="144"/>
  <c r="AW363" i="144" s="1"/>
  <c r="AN362" i="144"/>
  <c r="BA362" i="144" s="1"/>
  <c r="L374" i="119" s="1"/>
  <c r="AJ362" i="144"/>
  <c r="AZ362" i="144" s="1"/>
  <c r="K374" i="119" s="1"/>
  <c r="AF362" i="144"/>
  <c r="AN361" i="144"/>
  <c r="BA361" i="144" s="1"/>
  <c r="L373" i="119" s="1"/>
  <c r="AJ361" i="144"/>
  <c r="AZ361" i="144" s="1"/>
  <c r="K373" i="119" s="1"/>
  <c r="AF361" i="144"/>
  <c r="AN360" i="144"/>
  <c r="BA360" i="144" s="1"/>
  <c r="L372" i="119" s="1"/>
  <c r="AJ360" i="144"/>
  <c r="AZ360" i="144" s="1"/>
  <c r="K372" i="119" s="1"/>
  <c r="AF360" i="144"/>
  <c r="AN359" i="144"/>
  <c r="BA359" i="144" s="1"/>
  <c r="L371" i="119" s="1"/>
  <c r="AJ359" i="144"/>
  <c r="AZ359" i="144" s="1"/>
  <c r="K371" i="119" s="1"/>
  <c r="AF359" i="144"/>
  <c r="AN358" i="144"/>
  <c r="BA358" i="144" s="1"/>
  <c r="L370" i="119" s="1"/>
  <c r="AJ358" i="144"/>
  <c r="AZ358" i="144" s="1"/>
  <c r="K370" i="119" s="1"/>
  <c r="AF358" i="144"/>
  <c r="AN357" i="144"/>
  <c r="BA357" i="144" s="1"/>
  <c r="L369" i="119" s="1"/>
  <c r="AJ357" i="144"/>
  <c r="AZ357" i="144" s="1"/>
  <c r="K369" i="119" s="1"/>
  <c r="AF357" i="144"/>
  <c r="AN356" i="144"/>
  <c r="BA356" i="144" s="1"/>
  <c r="L368" i="119" s="1"/>
  <c r="AJ356" i="144"/>
  <c r="AZ356" i="144" s="1"/>
  <c r="K368" i="119" s="1"/>
  <c r="AF356" i="144"/>
  <c r="AN355" i="144"/>
  <c r="BA355" i="144" s="1"/>
  <c r="L367" i="119" s="1"/>
  <c r="AJ355" i="144"/>
  <c r="AZ355" i="144" s="1"/>
  <c r="K367" i="119" s="1"/>
  <c r="AF355" i="144"/>
  <c r="AN354" i="144"/>
  <c r="BA354" i="144" s="1"/>
  <c r="L366" i="119" s="1"/>
  <c r="AJ354" i="144"/>
  <c r="AZ354" i="144" s="1"/>
  <c r="K366" i="119" s="1"/>
  <c r="AF354" i="144"/>
  <c r="AY354" i="144" s="1"/>
  <c r="AN353" i="144"/>
  <c r="BA353" i="144" s="1"/>
  <c r="L365" i="119" s="1"/>
  <c r="AJ353" i="144"/>
  <c r="AZ353" i="144" s="1"/>
  <c r="K365" i="119" s="1"/>
  <c r="AF353" i="144"/>
  <c r="AN352" i="144"/>
  <c r="BA352" i="144" s="1"/>
  <c r="L364" i="119" s="1"/>
  <c r="AJ352" i="144"/>
  <c r="AZ352" i="144" s="1"/>
  <c r="K364" i="119" s="1"/>
  <c r="AF352" i="144"/>
  <c r="AN351" i="144"/>
  <c r="BA351" i="144" s="1"/>
  <c r="L363" i="119" s="1"/>
  <c r="AJ351" i="144"/>
  <c r="AZ351" i="144" s="1"/>
  <c r="K363" i="119" s="1"/>
  <c r="AF351" i="144"/>
  <c r="AN350" i="144"/>
  <c r="BA350" i="144" s="1"/>
  <c r="L362" i="119" s="1"/>
  <c r="AJ350" i="144"/>
  <c r="AZ350" i="144" s="1"/>
  <c r="K362" i="119" s="1"/>
  <c r="AF350" i="144"/>
  <c r="AY350" i="144" s="1"/>
  <c r="AN349" i="144"/>
  <c r="BA349" i="144" s="1"/>
  <c r="L361" i="119" s="1"/>
  <c r="AJ349" i="144"/>
  <c r="AZ349" i="144" s="1"/>
  <c r="K361" i="119" s="1"/>
  <c r="AF349" i="144"/>
  <c r="AN348" i="144"/>
  <c r="BA348" i="144" s="1"/>
  <c r="L360" i="119" s="1"/>
  <c r="AJ348" i="144"/>
  <c r="AZ348" i="144" s="1"/>
  <c r="K360" i="119" s="1"/>
  <c r="AF348" i="144"/>
  <c r="AY348" i="144" s="1"/>
  <c r="AN347" i="144"/>
  <c r="BA347" i="144" s="1"/>
  <c r="L359" i="119" s="1"/>
  <c r="AJ347" i="144"/>
  <c r="AZ347" i="144" s="1"/>
  <c r="K359" i="119" s="1"/>
  <c r="AF347" i="144"/>
  <c r="AN346" i="144"/>
  <c r="BA346" i="144" s="1"/>
  <c r="L358" i="119" s="1"/>
  <c r="AJ346" i="144"/>
  <c r="AZ346" i="144" s="1"/>
  <c r="K358" i="119" s="1"/>
  <c r="AF346" i="144"/>
  <c r="AY346" i="144" s="1"/>
  <c r="AN345" i="144"/>
  <c r="BA345" i="144" s="1"/>
  <c r="L357" i="119" s="1"/>
  <c r="AJ345" i="144"/>
  <c r="AZ345" i="144" s="1"/>
  <c r="K357" i="119" s="1"/>
  <c r="AF345" i="144"/>
  <c r="AN344" i="144"/>
  <c r="BA344" i="144" s="1"/>
  <c r="L356" i="119" s="1"/>
  <c r="AJ344" i="144"/>
  <c r="AZ344" i="144" s="1"/>
  <c r="K356" i="119" s="1"/>
  <c r="AF344" i="144"/>
  <c r="AN343" i="144"/>
  <c r="BA343" i="144" s="1"/>
  <c r="L355" i="119" s="1"/>
  <c r="AJ343" i="144"/>
  <c r="AZ343" i="144" s="1"/>
  <c r="K355" i="119" s="1"/>
  <c r="AF343" i="144"/>
  <c r="AN342" i="144"/>
  <c r="BA342" i="144" s="1"/>
  <c r="L354" i="119" s="1"/>
  <c r="AJ342" i="144"/>
  <c r="AZ342" i="144" s="1"/>
  <c r="K354" i="119" s="1"/>
  <c r="AF342" i="144"/>
  <c r="AY342" i="144" s="1"/>
  <c r="AN341" i="144"/>
  <c r="BA341" i="144" s="1"/>
  <c r="L353" i="119" s="1"/>
  <c r="AJ341" i="144"/>
  <c r="AZ341" i="144" s="1"/>
  <c r="K353" i="119" s="1"/>
  <c r="AF341" i="144"/>
  <c r="AN340" i="144"/>
  <c r="BA340" i="144" s="1"/>
  <c r="L352" i="119" s="1"/>
  <c r="AJ340" i="144"/>
  <c r="AZ340" i="144" s="1"/>
  <c r="K352" i="119" s="1"/>
  <c r="AF340" i="144"/>
  <c r="AY340" i="144" s="1"/>
  <c r="AN339" i="144"/>
  <c r="BA339" i="144" s="1"/>
  <c r="L351" i="119" s="1"/>
  <c r="AJ339" i="144"/>
  <c r="AZ339" i="144" s="1"/>
  <c r="K351" i="119" s="1"/>
  <c r="AF339" i="144"/>
  <c r="AN338" i="144"/>
  <c r="BA338" i="144" s="1"/>
  <c r="L350" i="119" s="1"/>
  <c r="AJ338" i="144"/>
  <c r="AZ338" i="144" s="1"/>
  <c r="K350" i="119" s="1"/>
  <c r="AF338" i="144"/>
  <c r="AY338" i="144" s="1"/>
  <c r="AN337" i="144"/>
  <c r="BA337" i="144" s="1"/>
  <c r="L349" i="119" s="1"/>
  <c r="AJ337" i="144"/>
  <c r="AZ337" i="144" s="1"/>
  <c r="K349" i="119" s="1"/>
  <c r="AF337" i="144"/>
  <c r="AN336" i="144"/>
  <c r="BA336" i="144" s="1"/>
  <c r="L348" i="119" s="1"/>
  <c r="AJ336" i="144"/>
  <c r="AZ336" i="144" s="1"/>
  <c r="K348" i="119" s="1"/>
  <c r="AF336" i="144"/>
  <c r="AN335" i="144"/>
  <c r="BA335" i="144" s="1"/>
  <c r="L347" i="119" s="1"/>
  <c r="AJ335" i="144"/>
  <c r="AZ335" i="144" s="1"/>
  <c r="K347" i="119" s="1"/>
  <c r="AF335" i="144"/>
  <c r="AN334" i="144"/>
  <c r="BA334" i="144" s="1"/>
  <c r="L346" i="119" s="1"/>
  <c r="AJ334" i="144"/>
  <c r="AZ334" i="144" s="1"/>
  <c r="K346" i="119" s="1"/>
  <c r="AF334" i="144"/>
  <c r="AY334" i="144" s="1"/>
  <c r="AN333" i="144"/>
  <c r="BA333" i="144" s="1"/>
  <c r="L345" i="119" s="1"/>
  <c r="AJ333" i="144"/>
  <c r="AZ333" i="144" s="1"/>
  <c r="K345" i="119" s="1"/>
  <c r="AF333" i="144"/>
  <c r="AN332" i="144"/>
  <c r="BA332" i="144" s="1"/>
  <c r="L344" i="119" s="1"/>
  <c r="AJ332" i="144"/>
  <c r="AZ332" i="144" s="1"/>
  <c r="K344" i="119" s="1"/>
  <c r="AF332" i="144"/>
  <c r="AY332" i="144" s="1"/>
  <c r="AN331" i="144"/>
  <c r="BA331" i="144" s="1"/>
  <c r="L343" i="119" s="1"/>
  <c r="AJ331" i="144"/>
  <c r="AZ331" i="144" s="1"/>
  <c r="K343" i="119" s="1"/>
  <c r="AF331" i="144"/>
  <c r="AN330" i="144"/>
  <c r="BA330" i="144" s="1"/>
  <c r="L342" i="119" s="1"/>
  <c r="AJ330" i="144"/>
  <c r="AZ330" i="144" s="1"/>
  <c r="K342" i="119" s="1"/>
  <c r="AF330" i="144"/>
  <c r="AY330" i="144" s="1"/>
  <c r="AN329" i="144"/>
  <c r="BA329" i="144" s="1"/>
  <c r="L341" i="119" s="1"/>
  <c r="AJ329" i="144"/>
  <c r="AZ329" i="144" s="1"/>
  <c r="K341" i="119" s="1"/>
  <c r="AF329" i="144"/>
  <c r="AN328" i="144"/>
  <c r="BA328" i="144" s="1"/>
  <c r="L340" i="119" s="1"/>
  <c r="AJ328" i="144"/>
  <c r="AZ328" i="144" s="1"/>
  <c r="K340" i="119" s="1"/>
  <c r="AF328" i="144"/>
  <c r="AY328" i="144" s="1"/>
  <c r="AN327" i="144"/>
  <c r="BA327" i="144" s="1"/>
  <c r="L339" i="119" s="1"/>
  <c r="AJ327" i="144"/>
  <c r="AF327" i="144"/>
  <c r="AN326" i="144"/>
  <c r="BA326" i="144" s="1"/>
  <c r="L338" i="119" s="1"/>
  <c r="AJ326" i="144"/>
  <c r="AF326" i="144"/>
  <c r="AY326" i="144" s="1"/>
  <c r="AN325" i="144"/>
  <c r="AJ325" i="144"/>
  <c r="AZ325" i="144" s="1"/>
  <c r="AF325" i="144"/>
  <c r="B324" i="144"/>
  <c r="BL322" i="144"/>
  <c r="BK322" i="144"/>
  <c r="BJ322" i="144"/>
  <c r="BH322" i="144"/>
  <c r="BG322" i="144"/>
  <c r="BE322" i="144"/>
  <c r="BB322" i="144"/>
  <c r="BA322" i="144"/>
  <c r="AZ322" i="144"/>
  <c r="AY322" i="144"/>
  <c r="AE321" i="144"/>
  <c r="C333" i="119" s="1"/>
  <c r="BL320" i="144"/>
  <c r="BK320" i="144"/>
  <c r="BJ320" i="144"/>
  <c r="BH320" i="144"/>
  <c r="BG320" i="144"/>
  <c r="BE320" i="144"/>
  <c r="BB320" i="144"/>
  <c r="BA320" i="144"/>
  <c r="AZ320" i="144"/>
  <c r="AY320" i="144"/>
  <c r="AN319" i="144"/>
  <c r="BA319" i="144" s="1"/>
  <c r="AJ319" i="144"/>
  <c r="AZ319" i="144" s="1"/>
  <c r="K331" i="119" s="1"/>
  <c r="AF319" i="144"/>
  <c r="AY319" i="144" s="1"/>
  <c r="J331" i="119" s="1"/>
  <c r="AN318" i="144"/>
  <c r="BA318" i="144" s="1"/>
  <c r="L330" i="119" s="1"/>
  <c r="AJ318" i="144"/>
  <c r="AZ318" i="144" s="1"/>
  <c r="K330" i="119" s="1"/>
  <c r="AF318" i="144"/>
  <c r="AY318" i="144" s="1"/>
  <c r="AN317" i="144"/>
  <c r="BA317" i="144" s="1"/>
  <c r="L329" i="119" s="1"/>
  <c r="AJ317" i="144"/>
  <c r="AZ317" i="144" s="1"/>
  <c r="K329" i="119" s="1"/>
  <c r="AF317" i="144"/>
  <c r="AN316" i="144"/>
  <c r="BA316" i="144" s="1"/>
  <c r="L328" i="119" s="1"/>
  <c r="AJ316" i="144"/>
  <c r="AF316" i="144"/>
  <c r="AY316" i="144" s="1"/>
  <c r="AN315" i="144"/>
  <c r="BA315" i="144" s="1"/>
  <c r="L327" i="119" s="1"/>
  <c r="AJ315" i="144"/>
  <c r="AZ315" i="144" s="1"/>
  <c r="K327" i="119" s="1"/>
  <c r="AF315" i="144"/>
  <c r="AY315" i="144" s="1"/>
  <c r="J327" i="119" s="1"/>
  <c r="AN314" i="144"/>
  <c r="BA314" i="144" s="1"/>
  <c r="L326" i="119" s="1"/>
  <c r="AJ314" i="144"/>
  <c r="AZ314" i="144" s="1"/>
  <c r="K326" i="119" s="1"/>
  <c r="AF314" i="144"/>
  <c r="AN313" i="144"/>
  <c r="BA313" i="144" s="1"/>
  <c r="L325" i="119" s="1"/>
  <c r="AJ313" i="144"/>
  <c r="AZ313" i="144" s="1"/>
  <c r="K325" i="119" s="1"/>
  <c r="AF313" i="144"/>
  <c r="AN312" i="144"/>
  <c r="BA312" i="144" s="1"/>
  <c r="L324" i="119" s="1"/>
  <c r="AJ312" i="144"/>
  <c r="AZ312" i="144" s="1"/>
  <c r="K324" i="119" s="1"/>
  <c r="AF312" i="144"/>
  <c r="AN311" i="144"/>
  <c r="BA311" i="144" s="1"/>
  <c r="AJ311" i="144"/>
  <c r="AZ311" i="144" s="1"/>
  <c r="K323" i="119" s="1"/>
  <c r="AF311" i="144"/>
  <c r="AY311" i="144" s="1"/>
  <c r="J323" i="119" s="1"/>
  <c r="AN310" i="144"/>
  <c r="BA310" i="144" s="1"/>
  <c r="L322" i="119" s="1"/>
  <c r="AJ310" i="144"/>
  <c r="AZ310" i="144" s="1"/>
  <c r="K322" i="119" s="1"/>
  <c r="AF310" i="144"/>
  <c r="AY310" i="144" s="1"/>
  <c r="AN309" i="144"/>
  <c r="BA309" i="144" s="1"/>
  <c r="L321" i="119" s="1"/>
  <c r="AJ309" i="144"/>
  <c r="AZ309" i="144" s="1"/>
  <c r="K321" i="119" s="1"/>
  <c r="AF309" i="144"/>
  <c r="AN308" i="144"/>
  <c r="BA308" i="144" s="1"/>
  <c r="L320" i="119" s="1"/>
  <c r="AJ308" i="144"/>
  <c r="AF308" i="144"/>
  <c r="AY308" i="144" s="1"/>
  <c r="AN307" i="144"/>
  <c r="AJ307" i="144"/>
  <c r="AZ307" i="144" s="1"/>
  <c r="K319" i="119" s="1"/>
  <c r="AF307" i="144"/>
  <c r="AY307" i="144" s="1"/>
  <c r="J319" i="119" s="1"/>
  <c r="AN306" i="144"/>
  <c r="BA306" i="144" s="1"/>
  <c r="L318" i="119" s="1"/>
  <c r="AJ306" i="144"/>
  <c r="AZ306" i="144" s="1"/>
  <c r="K318" i="119" s="1"/>
  <c r="AF306" i="144"/>
  <c r="AY306" i="144" s="1"/>
  <c r="J318" i="119" s="1"/>
  <c r="AN305" i="144"/>
  <c r="BA305" i="144" s="1"/>
  <c r="L317" i="119" s="1"/>
  <c r="AJ305" i="144"/>
  <c r="AZ305" i="144" s="1"/>
  <c r="K317" i="119" s="1"/>
  <c r="AF305" i="144"/>
  <c r="AN304" i="144"/>
  <c r="BA304" i="144" s="1"/>
  <c r="L316" i="119" s="1"/>
  <c r="AJ304" i="144"/>
  <c r="AZ304" i="144" s="1"/>
  <c r="K316" i="119" s="1"/>
  <c r="AF304" i="144"/>
  <c r="AN303" i="144"/>
  <c r="BA303" i="144" s="1"/>
  <c r="AJ303" i="144"/>
  <c r="AZ303" i="144" s="1"/>
  <c r="K315" i="119" s="1"/>
  <c r="AF303" i="144"/>
  <c r="AY303" i="144" s="1"/>
  <c r="J315" i="119" s="1"/>
  <c r="AN302" i="144"/>
  <c r="BA302" i="144" s="1"/>
  <c r="L314" i="119" s="1"/>
  <c r="AJ302" i="144"/>
  <c r="AZ302" i="144" s="1"/>
  <c r="K314" i="119" s="1"/>
  <c r="AF302" i="144"/>
  <c r="AY302" i="144" s="1"/>
  <c r="AN301" i="144"/>
  <c r="BA301" i="144" s="1"/>
  <c r="L313" i="119" s="1"/>
  <c r="AJ301" i="144"/>
  <c r="AZ301" i="144" s="1"/>
  <c r="K313" i="119" s="1"/>
  <c r="AF301" i="144"/>
  <c r="AN300" i="144"/>
  <c r="BA300" i="144" s="1"/>
  <c r="L312" i="119" s="1"/>
  <c r="AJ300" i="144"/>
  <c r="AF300" i="144"/>
  <c r="AY300" i="144" s="1"/>
  <c r="AN299" i="144"/>
  <c r="AJ299" i="144"/>
  <c r="AZ299" i="144" s="1"/>
  <c r="K311" i="119" s="1"/>
  <c r="AF299" i="144"/>
  <c r="AY299" i="144" s="1"/>
  <c r="J311" i="119" s="1"/>
  <c r="AN298" i="144"/>
  <c r="BA298" i="144" s="1"/>
  <c r="L310" i="119" s="1"/>
  <c r="AJ298" i="144"/>
  <c r="AZ298" i="144" s="1"/>
  <c r="K310" i="119" s="1"/>
  <c r="AF298" i="144"/>
  <c r="AY298" i="144" s="1"/>
  <c r="J310" i="119" s="1"/>
  <c r="AN297" i="144"/>
  <c r="BA297" i="144" s="1"/>
  <c r="L309" i="119" s="1"/>
  <c r="AJ297" i="144"/>
  <c r="AZ297" i="144" s="1"/>
  <c r="K309" i="119" s="1"/>
  <c r="AF297" i="144"/>
  <c r="AN296" i="144"/>
  <c r="BA296" i="144" s="1"/>
  <c r="L308" i="119" s="1"/>
  <c r="AJ296" i="144"/>
  <c r="AZ296" i="144" s="1"/>
  <c r="K308" i="119" s="1"/>
  <c r="AF296" i="144"/>
  <c r="AN295" i="144"/>
  <c r="BA295" i="144" s="1"/>
  <c r="AJ295" i="144"/>
  <c r="AZ295" i="144" s="1"/>
  <c r="K307" i="119" s="1"/>
  <c r="AF295" i="144"/>
  <c r="AY295" i="144" s="1"/>
  <c r="J307" i="119" s="1"/>
  <c r="AN294" i="144"/>
  <c r="BA294" i="144" s="1"/>
  <c r="L306" i="119" s="1"/>
  <c r="AJ294" i="144"/>
  <c r="AZ294" i="144" s="1"/>
  <c r="K306" i="119" s="1"/>
  <c r="AF294" i="144"/>
  <c r="AY294" i="144" s="1"/>
  <c r="AN293" i="144"/>
  <c r="BA293" i="144" s="1"/>
  <c r="L305" i="119" s="1"/>
  <c r="AJ293" i="144"/>
  <c r="AZ293" i="144" s="1"/>
  <c r="K305" i="119" s="1"/>
  <c r="AF293" i="144"/>
  <c r="AN292" i="144"/>
  <c r="BA292" i="144" s="1"/>
  <c r="L304" i="119" s="1"/>
  <c r="AJ292" i="144"/>
  <c r="AF292" i="144"/>
  <c r="AY292" i="144" s="1"/>
  <c r="AN291" i="144"/>
  <c r="AJ291" i="144"/>
  <c r="AZ291" i="144" s="1"/>
  <c r="K303" i="119" s="1"/>
  <c r="AF291" i="144"/>
  <c r="AY291" i="144" s="1"/>
  <c r="J303" i="119" s="1"/>
  <c r="AN290" i="144"/>
  <c r="BA290" i="144" s="1"/>
  <c r="L302" i="119" s="1"/>
  <c r="AJ290" i="144"/>
  <c r="AZ290" i="144" s="1"/>
  <c r="K302" i="119" s="1"/>
  <c r="AF290" i="144"/>
  <c r="AY290" i="144" s="1"/>
  <c r="J302" i="119" s="1"/>
  <c r="AN289" i="144"/>
  <c r="BA289" i="144" s="1"/>
  <c r="L301" i="119" s="1"/>
  <c r="AJ289" i="144"/>
  <c r="AZ289" i="144" s="1"/>
  <c r="K301" i="119" s="1"/>
  <c r="AF289" i="144"/>
  <c r="AN288" i="144"/>
  <c r="BA288" i="144" s="1"/>
  <c r="L300" i="119" s="1"/>
  <c r="AJ288" i="144"/>
  <c r="AZ288" i="144" s="1"/>
  <c r="K300" i="119" s="1"/>
  <c r="AF288" i="144"/>
  <c r="AY288" i="144" s="1"/>
  <c r="AN287" i="144"/>
  <c r="BA287" i="144" s="1"/>
  <c r="AJ287" i="144"/>
  <c r="AZ287" i="144" s="1"/>
  <c r="K299" i="119" s="1"/>
  <c r="AF287" i="144"/>
  <c r="AY287" i="144" s="1"/>
  <c r="J299" i="119" s="1"/>
  <c r="AN286" i="144"/>
  <c r="BA286" i="144" s="1"/>
  <c r="L298" i="119" s="1"/>
  <c r="AJ286" i="144"/>
  <c r="AZ286" i="144" s="1"/>
  <c r="K298" i="119" s="1"/>
  <c r="AF286" i="144"/>
  <c r="AY286" i="144" s="1"/>
  <c r="AN285" i="144"/>
  <c r="BA285" i="144" s="1"/>
  <c r="L297" i="119" s="1"/>
  <c r="AJ285" i="144"/>
  <c r="AZ285" i="144" s="1"/>
  <c r="K297" i="119" s="1"/>
  <c r="AF285" i="144"/>
  <c r="AN284" i="144"/>
  <c r="BA284" i="144" s="1"/>
  <c r="L296" i="119" s="1"/>
  <c r="AJ284" i="144"/>
  <c r="AF284" i="144"/>
  <c r="AY284" i="144" s="1"/>
  <c r="AN283" i="144"/>
  <c r="BA283" i="144" s="1"/>
  <c r="L295" i="119" s="1"/>
  <c r="AJ283" i="144"/>
  <c r="AF283" i="144"/>
  <c r="AY283" i="144" s="1"/>
  <c r="J295" i="119" s="1"/>
  <c r="AN282" i="144"/>
  <c r="BA282" i="144" s="1"/>
  <c r="L294" i="119" s="1"/>
  <c r="AJ282" i="144"/>
  <c r="AZ282" i="144" s="1"/>
  <c r="K294" i="119" s="1"/>
  <c r="AF282" i="144"/>
  <c r="AY282" i="144" s="1"/>
  <c r="J294" i="119" s="1"/>
  <c r="AN281" i="144"/>
  <c r="BA281" i="144" s="1"/>
  <c r="L293" i="119" s="1"/>
  <c r="AJ281" i="144"/>
  <c r="AZ281" i="144" s="1"/>
  <c r="K293" i="119" s="1"/>
  <c r="AF281" i="144"/>
  <c r="AN280" i="144"/>
  <c r="BA280" i="144" s="1"/>
  <c r="AJ280" i="144"/>
  <c r="AF280" i="144"/>
  <c r="AY280" i="144" s="1"/>
  <c r="B279" i="144"/>
  <c r="BL277" i="144"/>
  <c r="BK277" i="144"/>
  <c r="BJ277" i="144"/>
  <c r="BH277" i="144"/>
  <c r="BG277" i="144"/>
  <c r="BE277" i="144"/>
  <c r="BB277" i="144"/>
  <c r="BA277" i="144"/>
  <c r="AZ277" i="144"/>
  <c r="AY277" i="144"/>
  <c r="AE276" i="144"/>
  <c r="C288" i="119" s="1"/>
  <c r="BL275" i="144"/>
  <c r="BK275" i="144"/>
  <c r="BJ275" i="144"/>
  <c r="BH275" i="144"/>
  <c r="BG275" i="144"/>
  <c r="BE275" i="144"/>
  <c r="BB275" i="144"/>
  <c r="BA275" i="144"/>
  <c r="AZ275" i="144"/>
  <c r="AY275" i="144"/>
  <c r="AN274" i="144"/>
  <c r="BA274" i="144" s="1"/>
  <c r="L286" i="119" s="1"/>
  <c r="AJ274" i="144"/>
  <c r="AF274" i="144"/>
  <c r="AN273" i="144"/>
  <c r="BA273" i="144" s="1"/>
  <c r="L285" i="119" s="1"/>
  <c r="AJ273" i="144"/>
  <c r="AZ273" i="144" s="1"/>
  <c r="K285" i="119" s="1"/>
  <c r="AF273" i="144"/>
  <c r="AY273" i="144" s="1"/>
  <c r="J285" i="119" s="1"/>
  <c r="AN272" i="144"/>
  <c r="BA272" i="144" s="1"/>
  <c r="L284" i="119" s="1"/>
  <c r="AJ272" i="144"/>
  <c r="AF272" i="144"/>
  <c r="AY272" i="144" s="1"/>
  <c r="J284" i="119" s="1"/>
  <c r="AN271" i="144"/>
  <c r="BA271" i="144" s="1"/>
  <c r="L283" i="119" s="1"/>
  <c r="AJ271" i="144"/>
  <c r="AZ271" i="144" s="1"/>
  <c r="K283" i="119" s="1"/>
  <c r="AF271" i="144"/>
  <c r="AY271" i="144" s="1"/>
  <c r="AN270" i="144"/>
  <c r="BA270" i="144" s="1"/>
  <c r="L282" i="119" s="1"/>
  <c r="AJ270" i="144"/>
  <c r="AZ270" i="144" s="1"/>
  <c r="K282" i="119" s="1"/>
  <c r="AF270" i="144"/>
  <c r="AY270" i="144" s="1"/>
  <c r="AN269" i="144"/>
  <c r="BA269" i="144" s="1"/>
  <c r="L281" i="119" s="1"/>
  <c r="AJ269" i="144"/>
  <c r="AZ269" i="144" s="1"/>
  <c r="K281" i="119" s="1"/>
  <c r="AF269" i="144"/>
  <c r="AN268" i="144"/>
  <c r="BA268" i="144" s="1"/>
  <c r="L280" i="119" s="1"/>
  <c r="AJ268" i="144"/>
  <c r="AF268" i="144"/>
  <c r="AN267" i="144"/>
  <c r="BA267" i="144" s="1"/>
  <c r="L279" i="119" s="1"/>
  <c r="AJ267" i="144"/>
  <c r="AZ267" i="144" s="1"/>
  <c r="K279" i="119" s="1"/>
  <c r="AF267" i="144"/>
  <c r="AY267" i="144" s="1"/>
  <c r="AN266" i="144"/>
  <c r="BA266" i="144" s="1"/>
  <c r="L278" i="119" s="1"/>
  <c r="AJ266" i="144"/>
  <c r="AZ266" i="144" s="1"/>
  <c r="K278" i="119" s="1"/>
  <c r="AF266" i="144"/>
  <c r="AN265" i="144"/>
  <c r="BA265" i="144" s="1"/>
  <c r="L277" i="119" s="1"/>
  <c r="AJ265" i="144"/>
  <c r="AZ265" i="144" s="1"/>
  <c r="K277" i="119" s="1"/>
  <c r="AF265" i="144"/>
  <c r="AN264" i="144"/>
  <c r="BA264" i="144" s="1"/>
  <c r="L276" i="119" s="1"/>
  <c r="AJ264" i="144"/>
  <c r="AF264" i="144"/>
  <c r="AY264" i="144" s="1"/>
  <c r="J276" i="119" s="1"/>
  <c r="AN263" i="144"/>
  <c r="BA263" i="144" s="1"/>
  <c r="L275" i="119" s="1"/>
  <c r="AJ263" i="144"/>
  <c r="AZ263" i="144" s="1"/>
  <c r="K275" i="119" s="1"/>
  <c r="AF263" i="144"/>
  <c r="AY263" i="144" s="1"/>
  <c r="AN262" i="144"/>
  <c r="BA262" i="144" s="1"/>
  <c r="L274" i="119" s="1"/>
  <c r="AJ262" i="144"/>
  <c r="AZ262" i="144" s="1"/>
  <c r="K274" i="119" s="1"/>
  <c r="AF262" i="144"/>
  <c r="AN261" i="144"/>
  <c r="BA261" i="144" s="1"/>
  <c r="L273" i="119" s="1"/>
  <c r="AJ261" i="144"/>
  <c r="AZ261" i="144" s="1"/>
  <c r="K273" i="119" s="1"/>
  <c r="AF261" i="144"/>
  <c r="AN260" i="144"/>
  <c r="BA260" i="144" s="1"/>
  <c r="L272" i="119" s="1"/>
  <c r="AJ260" i="144"/>
  <c r="AF260" i="144"/>
  <c r="AY260" i="144" s="1"/>
  <c r="J272" i="119" s="1"/>
  <c r="AN259" i="144"/>
  <c r="BA259" i="144" s="1"/>
  <c r="L271" i="119" s="1"/>
  <c r="AJ259" i="144"/>
  <c r="AZ259" i="144" s="1"/>
  <c r="K271" i="119" s="1"/>
  <c r="AF259" i="144"/>
  <c r="AY259" i="144" s="1"/>
  <c r="AN258" i="144"/>
  <c r="BA258" i="144" s="1"/>
  <c r="L270" i="119" s="1"/>
  <c r="AJ258" i="144"/>
  <c r="AZ258" i="144" s="1"/>
  <c r="K270" i="119" s="1"/>
  <c r="AF258" i="144"/>
  <c r="AN257" i="144"/>
  <c r="BA257" i="144" s="1"/>
  <c r="L269" i="119" s="1"/>
  <c r="AJ257" i="144"/>
  <c r="AZ257" i="144" s="1"/>
  <c r="K269" i="119" s="1"/>
  <c r="AF257" i="144"/>
  <c r="AN256" i="144"/>
  <c r="BA256" i="144" s="1"/>
  <c r="L268" i="119" s="1"/>
  <c r="AJ256" i="144"/>
  <c r="AF256" i="144"/>
  <c r="AY256" i="144" s="1"/>
  <c r="J268" i="119" s="1"/>
  <c r="AN255" i="144"/>
  <c r="BA255" i="144" s="1"/>
  <c r="L267" i="119" s="1"/>
  <c r="AJ255" i="144"/>
  <c r="AZ255" i="144" s="1"/>
  <c r="K267" i="119" s="1"/>
  <c r="AF255" i="144"/>
  <c r="AY255" i="144" s="1"/>
  <c r="AN254" i="144"/>
  <c r="BA254" i="144" s="1"/>
  <c r="L266" i="119" s="1"/>
  <c r="AJ254" i="144"/>
  <c r="AZ254" i="144" s="1"/>
  <c r="K266" i="119" s="1"/>
  <c r="AF254" i="144"/>
  <c r="AN253" i="144"/>
  <c r="BA253" i="144" s="1"/>
  <c r="L265" i="119" s="1"/>
  <c r="AJ253" i="144"/>
  <c r="AZ253" i="144" s="1"/>
  <c r="K265" i="119" s="1"/>
  <c r="AF253" i="144"/>
  <c r="AN252" i="144"/>
  <c r="BA252" i="144" s="1"/>
  <c r="L264" i="119" s="1"/>
  <c r="AJ252" i="144"/>
  <c r="AF252" i="144"/>
  <c r="AN251" i="144"/>
  <c r="BA251" i="144" s="1"/>
  <c r="L263" i="119" s="1"/>
  <c r="AJ251" i="144"/>
  <c r="AZ251" i="144" s="1"/>
  <c r="K263" i="119" s="1"/>
  <c r="AF251" i="144"/>
  <c r="AY251" i="144" s="1"/>
  <c r="AN250" i="144"/>
  <c r="BA250" i="144" s="1"/>
  <c r="L262" i="119" s="1"/>
  <c r="AJ250" i="144"/>
  <c r="AZ250" i="144" s="1"/>
  <c r="K262" i="119" s="1"/>
  <c r="AF250" i="144"/>
  <c r="AN249" i="144"/>
  <c r="BA249" i="144" s="1"/>
  <c r="L261" i="119" s="1"/>
  <c r="AJ249" i="144"/>
  <c r="AZ249" i="144" s="1"/>
  <c r="K261" i="119" s="1"/>
  <c r="AF249" i="144"/>
  <c r="AN248" i="144"/>
  <c r="BA248" i="144" s="1"/>
  <c r="L260" i="119" s="1"/>
  <c r="AJ248" i="144"/>
  <c r="AF248" i="144"/>
  <c r="AY248" i="144" s="1"/>
  <c r="J260" i="119" s="1"/>
  <c r="AN247" i="144"/>
  <c r="BA247" i="144" s="1"/>
  <c r="L259" i="119" s="1"/>
  <c r="AJ247" i="144"/>
  <c r="AZ247" i="144" s="1"/>
  <c r="K259" i="119" s="1"/>
  <c r="AF247" i="144"/>
  <c r="AY247" i="144" s="1"/>
  <c r="AN246" i="144"/>
  <c r="BA246" i="144" s="1"/>
  <c r="L258" i="119" s="1"/>
  <c r="AJ246" i="144"/>
  <c r="AZ246" i="144" s="1"/>
  <c r="K258" i="119" s="1"/>
  <c r="AF246" i="144"/>
  <c r="AN245" i="144"/>
  <c r="BA245" i="144" s="1"/>
  <c r="L257" i="119" s="1"/>
  <c r="AJ245" i="144"/>
  <c r="AZ245" i="144" s="1"/>
  <c r="K257" i="119" s="1"/>
  <c r="AF245" i="144"/>
  <c r="AN244" i="144"/>
  <c r="BA244" i="144" s="1"/>
  <c r="L256" i="119" s="1"/>
  <c r="AJ244" i="144"/>
  <c r="AF244" i="144"/>
  <c r="AY244" i="144" s="1"/>
  <c r="J256" i="119" s="1"/>
  <c r="AN243" i="144"/>
  <c r="BA243" i="144" s="1"/>
  <c r="L255" i="119" s="1"/>
  <c r="AJ243" i="144"/>
  <c r="AZ243" i="144" s="1"/>
  <c r="K255" i="119" s="1"/>
  <c r="AF243" i="144"/>
  <c r="AY243" i="144" s="1"/>
  <c r="AN242" i="144"/>
  <c r="BA242" i="144" s="1"/>
  <c r="L254" i="119" s="1"/>
  <c r="AJ242" i="144"/>
  <c r="AZ242" i="144" s="1"/>
  <c r="K254" i="119" s="1"/>
  <c r="AF242" i="144"/>
  <c r="AN241" i="144"/>
  <c r="BA241" i="144" s="1"/>
  <c r="L253" i="119" s="1"/>
  <c r="AJ241" i="144"/>
  <c r="AZ241" i="144" s="1"/>
  <c r="K253" i="119" s="1"/>
  <c r="AF241" i="144"/>
  <c r="AN240" i="144"/>
  <c r="BA240" i="144" s="1"/>
  <c r="L252" i="119" s="1"/>
  <c r="AJ240" i="144"/>
  <c r="AF240" i="144"/>
  <c r="AY240" i="144" s="1"/>
  <c r="J252" i="119" s="1"/>
  <c r="AN239" i="144"/>
  <c r="BA239" i="144" s="1"/>
  <c r="L251" i="119" s="1"/>
  <c r="AJ239" i="144"/>
  <c r="AZ239" i="144" s="1"/>
  <c r="K251" i="119" s="1"/>
  <c r="AF239" i="144"/>
  <c r="AY239" i="144" s="1"/>
  <c r="AN238" i="144"/>
  <c r="BA238" i="144" s="1"/>
  <c r="L250" i="119" s="1"/>
  <c r="AJ238" i="144"/>
  <c r="AZ238" i="144" s="1"/>
  <c r="K250" i="119" s="1"/>
  <c r="AF238" i="144"/>
  <c r="AN237" i="144"/>
  <c r="BA237" i="144" s="1"/>
  <c r="L249" i="119" s="1"/>
  <c r="AJ237" i="144"/>
  <c r="AZ237" i="144" s="1"/>
  <c r="K249" i="119" s="1"/>
  <c r="AF237" i="144"/>
  <c r="AN236" i="144"/>
  <c r="BA236" i="144" s="1"/>
  <c r="L248" i="119" s="1"/>
  <c r="AJ236" i="144"/>
  <c r="AF236" i="144"/>
  <c r="AN235" i="144"/>
  <c r="AN276" i="144" s="1"/>
  <c r="AJ235" i="144"/>
  <c r="AF235" i="144"/>
  <c r="B234" i="144"/>
  <c r="BL232" i="144"/>
  <c r="BK232" i="144"/>
  <c r="BJ232" i="144"/>
  <c r="BH232" i="144"/>
  <c r="BG232" i="144"/>
  <c r="BE232" i="144"/>
  <c r="BB232" i="144"/>
  <c r="BA232" i="144"/>
  <c r="AZ232" i="144"/>
  <c r="AY232" i="144"/>
  <c r="AE231" i="144"/>
  <c r="C243" i="119" s="1"/>
  <c r="BL230" i="144"/>
  <c r="BK230" i="144"/>
  <c r="BJ230" i="144"/>
  <c r="BH230" i="144"/>
  <c r="BG230" i="144"/>
  <c r="BE230" i="144"/>
  <c r="BB230" i="144"/>
  <c r="BA230" i="144"/>
  <c r="AZ230" i="144"/>
  <c r="AY230" i="144"/>
  <c r="AN229" i="144"/>
  <c r="BA229" i="144" s="1"/>
  <c r="L241" i="119" s="1"/>
  <c r="AJ229" i="144"/>
  <c r="AZ229" i="144" s="1"/>
  <c r="K241" i="119" s="1"/>
  <c r="AF229" i="144"/>
  <c r="AN228" i="144"/>
  <c r="BA228" i="144" s="1"/>
  <c r="L240" i="119" s="1"/>
  <c r="AJ228" i="144"/>
  <c r="AZ228" i="144" s="1"/>
  <c r="K240" i="119" s="1"/>
  <c r="AF228" i="144"/>
  <c r="AN227" i="144"/>
  <c r="BA227" i="144" s="1"/>
  <c r="L239" i="119" s="1"/>
  <c r="AJ227" i="144"/>
  <c r="AF227" i="144"/>
  <c r="AY227" i="144" s="1"/>
  <c r="J239" i="119" s="1"/>
  <c r="AN226" i="144"/>
  <c r="BA226" i="144" s="1"/>
  <c r="L238" i="119" s="1"/>
  <c r="AJ226" i="144"/>
  <c r="AZ226" i="144" s="1"/>
  <c r="K238" i="119" s="1"/>
  <c r="AF226" i="144"/>
  <c r="AY226" i="144" s="1"/>
  <c r="AN225" i="144"/>
  <c r="BA225" i="144" s="1"/>
  <c r="L237" i="119" s="1"/>
  <c r="AJ225" i="144"/>
  <c r="AZ225" i="144" s="1"/>
  <c r="K237" i="119" s="1"/>
  <c r="AF225" i="144"/>
  <c r="AN224" i="144"/>
  <c r="BA224" i="144" s="1"/>
  <c r="L236" i="119" s="1"/>
  <c r="AJ224" i="144"/>
  <c r="AZ224" i="144" s="1"/>
  <c r="K236" i="119" s="1"/>
  <c r="AF224" i="144"/>
  <c r="AN223" i="144"/>
  <c r="BA223" i="144" s="1"/>
  <c r="L235" i="119" s="1"/>
  <c r="AJ223" i="144"/>
  <c r="AF223" i="144"/>
  <c r="AY223" i="144" s="1"/>
  <c r="J235" i="119" s="1"/>
  <c r="AN222" i="144"/>
  <c r="BA222" i="144" s="1"/>
  <c r="L234" i="119" s="1"/>
  <c r="AJ222" i="144"/>
  <c r="AZ222" i="144" s="1"/>
  <c r="K234" i="119" s="1"/>
  <c r="AF222" i="144"/>
  <c r="AY222" i="144" s="1"/>
  <c r="AN221" i="144"/>
  <c r="BA221" i="144" s="1"/>
  <c r="L233" i="119" s="1"/>
  <c r="AJ221" i="144"/>
  <c r="AZ221" i="144" s="1"/>
  <c r="K233" i="119" s="1"/>
  <c r="AF221" i="144"/>
  <c r="AN220" i="144"/>
  <c r="BA220" i="144" s="1"/>
  <c r="L232" i="119" s="1"/>
  <c r="AJ220" i="144"/>
  <c r="AZ220" i="144" s="1"/>
  <c r="K232" i="119" s="1"/>
  <c r="AF220" i="144"/>
  <c r="AN219" i="144"/>
  <c r="BA219" i="144" s="1"/>
  <c r="L231" i="119" s="1"/>
  <c r="AJ219" i="144"/>
  <c r="AF219" i="144"/>
  <c r="AN218" i="144"/>
  <c r="BA218" i="144" s="1"/>
  <c r="L230" i="119" s="1"/>
  <c r="AJ218" i="144"/>
  <c r="AZ218" i="144" s="1"/>
  <c r="K230" i="119" s="1"/>
  <c r="AF218" i="144"/>
  <c r="AY218" i="144" s="1"/>
  <c r="AN217" i="144"/>
  <c r="BA217" i="144" s="1"/>
  <c r="L229" i="119" s="1"/>
  <c r="AJ217" i="144"/>
  <c r="AZ217" i="144" s="1"/>
  <c r="K229" i="119" s="1"/>
  <c r="AF217" i="144"/>
  <c r="AN216" i="144"/>
  <c r="BA216" i="144" s="1"/>
  <c r="L228" i="119" s="1"/>
  <c r="AJ216" i="144"/>
  <c r="AZ216" i="144" s="1"/>
  <c r="K228" i="119" s="1"/>
  <c r="AF216" i="144"/>
  <c r="AN215" i="144"/>
  <c r="BA215" i="144" s="1"/>
  <c r="L227" i="119" s="1"/>
  <c r="AJ215" i="144"/>
  <c r="AF215" i="144"/>
  <c r="AN214" i="144"/>
  <c r="BA214" i="144" s="1"/>
  <c r="L226" i="119" s="1"/>
  <c r="AJ214" i="144"/>
  <c r="AZ214" i="144" s="1"/>
  <c r="K226" i="119" s="1"/>
  <c r="AF214" i="144"/>
  <c r="AY214" i="144" s="1"/>
  <c r="AN213" i="144"/>
  <c r="BA213" i="144" s="1"/>
  <c r="L225" i="119" s="1"/>
  <c r="AJ213" i="144"/>
  <c r="AZ213" i="144" s="1"/>
  <c r="K225" i="119" s="1"/>
  <c r="AF213" i="144"/>
  <c r="AN212" i="144"/>
  <c r="BA212" i="144" s="1"/>
  <c r="L224" i="119" s="1"/>
  <c r="AJ212" i="144"/>
  <c r="AZ212" i="144" s="1"/>
  <c r="K224" i="119" s="1"/>
  <c r="AF212" i="144"/>
  <c r="AN211" i="144"/>
  <c r="BA211" i="144" s="1"/>
  <c r="L223" i="119" s="1"/>
  <c r="AJ211" i="144"/>
  <c r="AF211" i="144"/>
  <c r="AY211" i="144" s="1"/>
  <c r="J223" i="119" s="1"/>
  <c r="AN210" i="144"/>
  <c r="BA210" i="144" s="1"/>
  <c r="L222" i="119" s="1"/>
  <c r="AJ210" i="144"/>
  <c r="AZ210" i="144" s="1"/>
  <c r="K222" i="119" s="1"/>
  <c r="AF210" i="144"/>
  <c r="AY210" i="144" s="1"/>
  <c r="AN209" i="144"/>
  <c r="BA209" i="144" s="1"/>
  <c r="L221" i="119" s="1"/>
  <c r="AJ209" i="144"/>
  <c r="AZ209" i="144" s="1"/>
  <c r="K221" i="119" s="1"/>
  <c r="AF209" i="144"/>
  <c r="AN208" i="144"/>
  <c r="BA208" i="144" s="1"/>
  <c r="L220" i="119" s="1"/>
  <c r="AJ208" i="144"/>
  <c r="AZ208" i="144" s="1"/>
  <c r="K220" i="119" s="1"/>
  <c r="AF208" i="144"/>
  <c r="AN207" i="144"/>
  <c r="BA207" i="144" s="1"/>
  <c r="L219" i="119" s="1"/>
  <c r="AJ207" i="144"/>
  <c r="AF207" i="144"/>
  <c r="AY207" i="144" s="1"/>
  <c r="J219" i="119" s="1"/>
  <c r="AN206" i="144"/>
  <c r="BA206" i="144" s="1"/>
  <c r="L218" i="119" s="1"/>
  <c r="AJ206" i="144"/>
  <c r="AZ206" i="144" s="1"/>
  <c r="K218" i="119" s="1"/>
  <c r="AF206" i="144"/>
  <c r="AY206" i="144" s="1"/>
  <c r="AN205" i="144"/>
  <c r="BA205" i="144" s="1"/>
  <c r="L217" i="119" s="1"/>
  <c r="AJ205" i="144"/>
  <c r="AZ205" i="144" s="1"/>
  <c r="K217" i="119" s="1"/>
  <c r="AF205" i="144"/>
  <c r="AN204" i="144"/>
  <c r="BA204" i="144" s="1"/>
  <c r="L216" i="119" s="1"/>
  <c r="AJ204" i="144"/>
  <c r="AZ204" i="144" s="1"/>
  <c r="K216" i="119" s="1"/>
  <c r="AF204" i="144"/>
  <c r="AN203" i="144"/>
  <c r="BA203" i="144" s="1"/>
  <c r="L215" i="119" s="1"/>
  <c r="AJ203" i="144"/>
  <c r="AF203" i="144"/>
  <c r="AY203" i="144" s="1"/>
  <c r="J215" i="119" s="1"/>
  <c r="AN202" i="144"/>
  <c r="BA202" i="144" s="1"/>
  <c r="L214" i="119" s="1"/>
  <c r="AJ202" i="144"/>
  <c r="AZ202" i="144" s="1"/>
  <c r="K214" i="119" s="1"/>
  <c r="AF202" i="144"/>
  <c r="AY202" i="144" s="1"/>
  <c r="AN201" i="144"/>
  <c r="BA201" i="144" s="1"/>
  <c r="L213" i="119" s="1"/>
  <c r="AJ201" i="144"/>
  <c r="AZ201" i="144" s="1"/>
  <c r="K213" i="119" s="1"/>
  <c r="AF201" i="144"/>
  <c r="AN200" i="144"/>
  <c r="BA200" i="144" s="1"/>
  <c r="L212" i="119" s="1"/>
  <c r="AJ200" i="144"/>
  <c r="AZ200" i="144" s="1"/>
  <c r="K212" i="119" s="1"/>
  <c r="AF200" i="144"/>
  <c r="AN199" i="144"/>
  <c r="BA199" i="144" s="1"/>
  <c r="L211" i="119" s="1"/>
  <c r="AJ199" i="144"/>
  <c r="AF199" i="144"/>
  <c r="AN198" i="144"/>
  <c r="BA198" i="144" s="1"/>
  <c r="L210" i="119" s="1"/>
  <c r="AJ198" i="144"/>
  <c r="AZ198" i="144" s="1"/>
  <c r="K210" i="119" s="1"/>
  <c r="AF198" i="144"/>
  <c r="AY198" i="144" s="1"/>
  <c r="AN197" i="144"/>
  <c r="BA197" i="144" s="1"/>
  <c r="L209" i="119" s="1"/>
  <c r="AJ197" i="144"/>
  <c r="AZ197" i="144" s="1"/>
  <c r="K209" i="119" s="1"/>
  <c r="AF197" i="144"/>
  <c r="AN196" i="144"/>
  <c r="BA196" i="144" s="1"/>
  <c r="L208" i="119" s="1"/>
  <c r="AJ196" i="144"/>
  <c r="AZ196" i="144" s="1"/>
  <c r="K208" i="119" s="1"/>
  <c r="AF196" i="144"/>
  <c r="AN195" i="144"/>
  <c r="BA195" i="144" s="1"/>
  <c r="L207" i="119" s="1"/>
  <c r="AJ195" i="144"/>
  <c r="AF195" i="144"/>
  <c r="AN194" i="144"/>
  <c r="BA194" i="144" s="1"/>
  <c r="L206" i="119" s="1"/>
  <c r="AJ194" i="144"/>
  <c r="AZ194" i="144" s="1"/>
  <c r="K206" i="119" s="1"/>
  <c r="AF194" i="144"/>
  <c r="AY194" i="144" s="1"/>
  <c r="AN193" i="144"/>
  <c r="BA193" i="144" s="1"/>
  <c r="L205" i="119" s="1"/>
  <c r="AJ193" i="144"/>
  <c r="AZ193" i="144" s="1"/>
  <c r="K205" i="119" s="1"/>
  <c r="AF193" i="144"/>
  <c r="AN192" i="144"/>
  <c r="BA192" i="144" s="1"/>
  <c r="L204" i="119" s="1"/>
  <c r="AJ192" i="144"/>
  <c r="AZ192" i="144" s="1"/>
  <c r="K204" i="119" s="1"/>
  <c r="AF192" i="144"/>
  <c r="AN191" i="144"/>
  <c r="BA191" i="144" s="1"/>
  <c r="L203" i="119" s="1"/>
  <c r="AJ191" i="144"/>
  <c r="AF191" i="144"/>
  <c r="AY191" i="144" s="1"/>
  <c r="J203" i="119" s="1"/>
  <c r="AN190" i="144"/>
  <c r="AJ190" i="144"/>
  <c r="AF190" i="144"/>
  <c r="B189" i="144"/>
  <c r="BL187" i="144"/>
  <c r="BK187" i="144"/>
  <c r="BJ187" i="144"/>
  <c r="BH187" i="144"/>
  <c r="BG187" i="144"/>
  <c r="BE187" i="144"/>
  <c r="BB187" i="144"/>
  <c r="BA187" i="144"/>
  <c r="AZ187" i="144"/>
  <c r="AY187" i="144"/>
  <c r="AW186" i="144"/>
  <c r="AE186" i="144"/>
  <c r="C198" i="119" s="1"/>
  <c r="BL185" i="144"/>
  <c r="BK185" i="144"/>
  <c r="BJ185" i="144"/>
  <c r="BH185" i="144"/>
  <c r="BG185" i="144"/>
  <c r="BE185" i="144"/>
  <c r="BB185" i="144"/>
  <c r="BA185" i="144"/>
  <c r="AZ185" i="144"/>
  <c r="AY185" i="144"/>
  <c r="AN184" i="144"/>
  <c r="BA184" i="144" s="1"/>
  <c r="L196" i="119" s="1"/>
  <c r="AJ184" i="144"/>
  <c r="AZ184" i="144" s="1"/>
  <c r="K196" i="119" s="1"/>
  <c r="AF184" i="144"/>
  <c r="AY184" i="144" s="1"/>
  <c r="AN183" i="144"/>
  <c r="BA183" i="144" s="1"/>
  <c r="L195" i="119" s="1"/>
  <c r="AJ183" i="144"/>
  <c r="AZ183" i="144" s="1"/>
  <c r="K195" i="119" s="1"/>
  <c r="AF183" i="144"/>
  <c r="AY183" i="144" s="1"/>
  <c r="AN182" i="144"/>
  <c r="BA182" i="144" s="1"/>
  <c r="L194" i="119" s="1"/>
  <c r="AJ182" i="144"/>
  <c r="AZ182" i="144" s="1"/>
  <c r="K194" i="119" s="1"/>
  <c r="AF182" i="144"/>
  <c r="AY182" i="144" s="1"/>
  <c r="AN181" i="144"/>
  <c r="BA181" i="144" s="1"/>
  <c r="L193" i="119" s="1"/>
  <c r="AJ181" i="144"/>
  <c r="AZ181" i="144" s="1"/>
  <c r="K193" i="119" s="1"/>
  <c r="AF181" i="144"/>
  <c r="AY181" i="144" s="1"/>
  <c r="AN180" i="144"/>
  <c r="BA180" i="144" s="1"/>
  <c r="L192" i="119" s="1"/>
  <c r="AJ180" i="144"/>
  <c r="AZ180" i="144" s="1"/>
  <c r="K192" i="119" s="1"/>
  <c r="AF180" i="144"/>
  <c r="AY180" i="144" s="1"/>
  <c r="AN179" i="144"/>
  <c r="BA179" i="144" s="1"/>
  <c r="L191" i="119" s="1"/>
  <c r="AJ179" i="144"/>
  <c r="AZ179" i="144" s="1"/>
  <c r="K191" i="119" s="1"/>
  <c r="AF179" i="144"/>
  <c r="AY179" i="144" s="1"/>
  <c r="AN178" i="144"/>
  <c r="BA178" i="144" s="1"/>
  <c r="L190" i="119" s="1"/>
  <c r="AJ178" i="144"/>
  <c r="AZ178" i="144" s="1"/>
  <c r="K190" i="119" s="1"/>
  <c r="AF178" i="144"/>
  <c r="AY178" i="144" s="1"/>
  <c r="AN177" i="144"/>
  <c r="BA177" i="144" s="1"/>
  <c r="L189" i="119" s="1"/>
  <c r="AJ177" i="144"/>
  <c r="AZ177" i="144" s="1"/>
  <c r="K189" i="119" s="1"/>
  <c r="AF177" i="144"/>
  <c r="AY177" i="144" s="1"/>
  <c r="AN176" i="144"/>
  <c r="BA176" i="144" s="1"/>
  <c r="L188" i="119" s="1"/>
  <c r="AJ176" i="144"/>
  <c r="AZ176" i="144" s="1"/>
  <c r="K188" i="119" s="1"/>
  <c r="AF176" i="144"/>
  <c r="AY176" i="144" s="1"/>
  <c r="AN175" i="144"/>
  <c r="BA175" i="144" s="1"/>
  <c r="L187" i="119" s="1"/>
  <c r="AJ175" i="144"/>
  <c r="AZ175" i="144" s="1"/>
  <c r="K187" i="119" s="1"/>
  <c r="AF175" i="144"/>
  <c r="AY175" i="144" s="1"/>
  <c r="AN174" i="144"/>
  <c r="BA174" i="144" s="1"/>
  <c r="L186" i="119" s="1"/>
  <c r="AJ174" i="144"/>
  <c r="AZ174" i="144" s="1"/>
  <c r="K186" i="119" s="1"/>
  <c r="AF174" i="144"/>
  <c r="AY174" i="144" s="1"/>
  <c r="AN173" i="144"/>
  <c r="BA173" i="144" s="1"/>
  <c r="L185" i="119" s="1"/>
  <c r="AJ173" i="144"/>
  <c r="AZ173" i="144" s="1"/>
  <c r="K185" i="119" s="1"/>
  <c r="AF173" i="144"/>
  <c r="AY173" i="144" s="1"/>
  <c r="AN172" i="144"/>
  <c r="BA172" i="144" s="1"/>
  <c r="L184" i="119" s="1"/>
  <c r="AJ172" i="144"/>
  <c r="AZ172" i="144" s="1"/>
  <c r="K184" i="119" s="1"/>
  <c r="AF172" i="144"/>
  <c r="AY172" i="144" s="1"/>
  <c r="AN171" i="144"/>
  <c r="BA171" i="144" s="1"/>
  <c r="L183" i="119" s="1"/>
  <c r="AJ171" i="144"/>
  <c r="AZ171" i="144" s="1"/>
  <c r="K183" i="119" s="1"/>
  <c r="AF171" i="144"/>
  <c r="AY171" i="144" s="1"/>
  <c r="AN170" i="144"/>
  <c r="BA170" i="144" s="1"/>
  <c r="L182" i="119" s="1"/>
  <c r="AJ170" i="144"/>
  <c r="AZ170" i="144" s="1"/>
  <c r="K182" i="119" s="1"/>
  <c r="AF170" i="144"/>
  <c r="AY170" i="144" s="1"/>
  <c r="AN169" i="144"/>
  <c r="BA169" i="144" s="1"/>
  <c r="L181" i="119" s="1"/>
  <c r="AJ169" i="144"/>
  <c r="AZ169" i="144" s="1"/>
  <c r="K181" i="119" s="1"/>
  <c r="AF169" i="144"/>
  <c r="AY169" i="144" s="1"/>
  <c r="AN168" i="144"/>
  <c r="BA168" i="144" s="1"/>
  <c r="L180" i="119" s="1"/>
  <c r="AJ168" i="144"/>
  <c r="AZ168" i="144" s="1"/>
  <c r="K180" i="119" s="1"/>
  <c r="AF168" i="144"/>
  <c r="AY168" i="144" s="1"/>
  <c r="AN167" i="144"/>
  <c r="BA167" i="144" s="1"/>
  <c r="L179" i="119" s="1"/>
  <c r="AJ167" i="144"/>
  <c r="AZ167" i="144" s="1"/>
  <c r="K179" i="119" s="1"/>
  <c r="AF167" i="144"/>
  <c r="AY167" i="144" s="1"/>
  <c r="AN166" i="144"/>
  <c r="BA166" i="144" s="1"/>
  <c r="L178" i="119" s="1"/>
  <c r="AJ166" i="144"/>
  <c r="AZ166" i="144" s="1"/>
  <c r="K178" i="119" s="1"/>
  <c r="AF166" i="144"/>
  <c r="AY166" i="144" s="1"/>
  <c r="AN165" i="144"/>
  <c r="BA165" i="144" s="1"/>
  <c r="L177" i="119" s="1"/>
  <c r="AJ165" i="144"/>
  <c r="AZ165" i="144" s="1"/>
  <c r="K177" i="119" s="1"/>
  <c r="AF165" i="144"/>
  <c r="AY165" i="144" s="1"/>
  <c r="AN164" i="144"/>
  <c r="BA164" i="144" s="1"/>
  <c r="L176" i="119" s="1"/>
  <c r="AJ164" i="144"/>
  <c r="AZ164" i="144" s="1"/>
  <c r="K176" i="119" s="1"/>
  <c r="AF164" i="144"/>
  <c r="AY164" i="144" s="1"/>
  <c r="AN163" i="144"/>
  <c r="BA163" i="144" s="1"/>
  <c r="L175" i="119" s="1"/>
  <c r="AJ163" i="144"/>
  <c r="AZ163" i="144" s="1"/>
  <c r="K175" i="119" s="1"/>
  <c r="AF163" i="144"/>
  <c r="AY163" i="144" s="1"/>
  <c r="AN162" i="144"/>
  <c r="BA162" i="144" s="1"/>
  <c r="L174" i="119" s="1"/>
  <c r="AJ162" i="144"/>
  <c r="AZ162" i="144" s="1"/>
  <c r="K174" i="119" s="1"/>
  <c r="AF162" i="144"/>
  <c r="AY162" i="144" s="1"/>
  <c r="AN161" i="144"/>
  <c r="BA161" i="144" s="1"/>
  <c r="L173" i="119" s="1"/>
  <c r="AJ161" i="144"/>
  <c r="AZ161" i="144" s="1"/>
  <c r="K173" i="119" s="1"/>
  <c r="AF161" i="144"/>
  <c r="AY161" i="144" s="1"/>
  <c r="AN160" i="144"/>
  <c r="BA160" i="144" s="1"/>
  <c r="L172" i="119" s="1"/>
  <c r="AJ160" i="144"/>
  <c r="AZ160" i="144" s="1"/>
  <c r="K172" i="119" s="1"/>
  <c r="AF160" i="144"/>
  <c r="AY160" i="144" s="1"/>
  <c r="AN159" i="144"/>
  <c r="BA159" i="144" s="1"/>
  <c r="L171" i="119" s="1"/>
  <c r="AJ159" i="144"/>
  <c r="AZ159" i="144" s="1"/>
  <c r="K171" i="119" s="1"/>
  <c r="AF159" i="144"/>
  <c r="AY159" i="144" s="1"/>
  <c r="AN158" i="144"/>
  <c r="BA158" i="144" s="1"/>
  <c r="L170" i="119" s="1"/>
  <c r="AJ158" i="144"/>
  <c r="AZ158" i="144" s="1"/>
  <c r="K170" i="119" s="1"/>
  <c r="AF158" i="144"/>
  <c r="AY158" i="144" s="1"/>
  <c r="AN157" i="144"/>
  <c r="BA157" i="144" s="1"/>
  <c r="L169" i="119" s="1"/>
  <c r="AJ157" i="144"/>
  <c r="AZ157" i="144" s="1"/>
  <c r="K169" i="119" s="1"/>
  <c r="AF157" i="144"/>
  <c r="AY157" i="144" s="1"/>
  <c r="AN156" i="144"/>
  <c r="BA156" i="144" s="1"/>
  <c r="L168" i="119" s="1"/>
  <c r="AJ156" i="144"/>
  <c r="AZ156" i="144" s="1"/>
  <c r="K168" i="119" s="1"/>
  <c r="AF156" i="144"/>
  <c r="AY156" i="144" s="1"/>
  <c r="AN155" i="144"/>
  <c r="BA155" i="144" s="1"/>
  <c r="L167" i="119" s="1"/>
  <c r="AJ155" i="144"/>
  <c r="AZ155" i="144" s="1"/>
  <c r="K167" i="119" s="1"/>
  <c r="AF155" i="144"/>
  <c r="AY155" i="144" s="1"/>
  <c r="AN154" i="144"/>
  <c r="BA154" i="144" s="1"/>
  <c r="L166" i="119" s="1"/>
  <c r="AJ154" i="144"/>
  <c r="AZ154" i="144" s="1"/>
  <c r="K166" i="119" s="1"/>
  <c r="AF154" i="144"/>
  <c r="AY154" i="144" s="1"/>
  <c r="AN153" i="144"/>
  <c r="BA153" i="144" s="1"/>
  <c r="L165" i="119" s="1"/>
  <c r="AJ153" i="144"/>
  <c r="AZ153" i="144" s="1"/>
  <c r="K165" i="119" s="1"/>
  <c r="AF153" i="144"/>
  <c r="AY153" i="144" s="1"/>
  <c r="AN152" i="144"/>
  <c r="BA152" i="144" s="1"/>
  <c r="L164" i="119" s="1"/>
  <c r="AJ152" i="144"/>
  <c r="AZ152" i="144" s="1"/>
  <c r="K164" i="119" s="1"/>
  <c r="AF152" i="144"/>
  <c r="AY152" i="144" s="1"/>
  <c r="AN151" i="144"/>
  <c r="BA151" i="144" s="1"/>
  <c r="L163" i="119" s="1"/>
  <c r="AJ151" i="144"/>
  <c r="AZ151" i="144" s="1"/>
  <c r="K163" i="119" s="1"/>
  <c r="AF151" i="144"/>
  <c r="AY151" i="144" s="1"/>
  <c r="AN150" i="144"/>
  <c r="BA150" i="144" s="1"/>
  <c r="L162" i="119" s="1"/>
  <c r="AJ150" i="144"/>
  <c r="AZ150" i="144" s="1"/>
  <c r="K162" i="119" s="1"/>
  <c r="AF150" i="144"/>
  <c r="AY150" i="144" s="1"/>
  <c r="AN149" i="144"/>
  <c r="BA149" i="144" s="1"/>
  <c r="L161" i="119" s="1"/>
  <c r="AJ149" i="144"/>
  <c r="AZ149" i="144" s="1"/>
  <c r="K161" i="119" s="1"/>
  <c r="AF149" i="144"/>
  <c r="AY149" i="144" s="1"/>
  <c r="AN148" i="144"/>
  <c r="BA148" i="144" s="1"/>
  <c r="L160" i="119" s="1"/>
  <c r="AJ148" i="144"/>
  <c r="AZ148" i="144" s="1"/>
  <c r="K160" i="119" s="1"/>
  <c r="AF148" i="144"/>
  <c r="AY148" i="144" s="1"/>
  <c r="AN147" i="144"/>
  <c r="BA147" i="144" s="1"/>
  <c r="L159" i="119" s="1"/>
  <c r="AJ147" i="144"/>
  <c r="AZ147" i="144" s="1"/>
  <c r="K159" i="119" s="1"/>
  <c r="AF147" i="144"/>
  <c r="AY147" i="144" s="1"/>
  <c r="AN146" i="144"/>
  <c r="BA146" i="144" s="1"/>
  <c r="L158" i="119" s="1"/>
  <c r="AJ146" i="144"/>
  <c r="AZ146" i="144" s="1"/>
  <c r="K158" i="119" s="1"/>
  <c r="AF146" i="144"/>
  <c r="AY146" i="144" s="1"/>
  <c r="AN145" i="144"/>
  <c r="AJ145" i="144"/>
  <c r="AF145" i="144"/>
  <c r="B144" i="144"/>
  <c r="BL142" i="144"/>
  <c r="BK142" i="144"/>
  <c r="BJ142" i="144"/>
  <c r="BH142" i="144"/>
  <c r="BG142" i="144"/>
  <c r="BE142" i="144"/>
  <c r="BB142" i="144"/>
  <c r="BA142" i="144"/>
  <c r="AZ142" i="144"/>
  <c r="AY142" i="144"/>
  <c r="AE141" i="144"/>
  <c r="C153" i="119" s="1"/>
  <c r="BL140" i="144"/>
  <c r="BK140" i="144"/>
  <c r="BJ140" i="144"/>
  <c r="BH140" i="144"/>
  <c r="BG140" i="144"/>
  <c r="BE140" i="144"/>
  <c r="BB140" i="144"/>
  <c r="BA140" i="144"/>
  <c r="AZ140" i="144"/>
  <c r="AY140" i="144"/>
  <c r="AN139" i="144"/>
  <c r="BA139" i="144" s="1"/>
  <c r="L151" i="119" s="1"/>
  <c r="AJ139" i="144"/>
  <c r="AF139" i="144"/>
  <c r="AY139" i="144" s="1"/>
  <c r="J151" i="119" s="1"/>
  <c r="AN138" i="144"/>
  <c r="BA138" i="144" s="1"/>
  <c r="L150" i="119" s="1"/>
  <c r="AJ138" i="144"/>
  <c r="AZ138" i="144" s="1"/>
  <c r="K150" i="119" s="1"/>
  <c r="AF138" i="144"/>
  <c r="AY138" i="144" s="1"/>
  <c r="AN137" i="144"/>
  <c r="BA137" i="144" s="1"/>
  <c r="L149" i="119" s="1"/>
  <c r="AJ137" i="144"/>
  <c r="AZ137" i="144" s="1"/>
  <c r="K149" i="119" s="1"/>
  <c r="AF137" i="144"/>
  <c r="AN136" i="144"/>
  <c r="BA136" i="144" s="1"/>
  <c r="L148" i="119" s="1"/>
  <c r="AJ136" i="144"/>
  <c r="AZ136" i="144" s="1"/>
  <c r="K148" i="119" s="1"/>
  <c r="AF136" i="144"/>
  <c r="AN135" i="144"/>
  <c r="BA135" i="144" s="1"/>
  <c r="L147" i="119" s="1"/>
  <c r="AJ135" i="144"/>
  <c r="AF135" i="144"/>
  <c r="AY135" i="144" s="1"/>
  <c r="J147" i="119" s="1"/>
  <c r="AN134" i="144"/>
  <c r="BA134" i="144" s="1"/>
  <c r="L146" i="119" s="1"/>
  <c r="AJ134" i="144"/>
  <c r="AZ134" i="144" s="1"/>
  <c r="K146" i="119" s="1"/>
  <c r="AF134" i="144"/>
  <c r="AY134" i="144" s="1"/>
  <c r="AN133" i="144"/>
  <c r="BA133" i="144" s="1"/>
  <c r="L145" i="119" s="1"/>
  <c r="AJ133" i="144"/>
  <c r="AZ133" i="144" s="1"/>
  <c r="K145" i="119" s="1"/>
  <c r="AF133" i="144"/>
  <c r="AN132" i="144"/>
  <c r="BA132" i="144" s="1"/>
  <c r="L144" i="119" s="1"/>
  <c r="AJ132" i="144"/>
  <c r="AZ132" i="144" s="1"/>
  <c r="K144" i="119" s="1"/>
  <c r="AF132" i="144"/>
  <c r="AS132" i="144" s="1"/>
  <c r="AN131" i="144"/>
  <c r="BA131" i="144" s="1"/>
  <c r="L143" i="119" s="1"/>
  <c r="AJ131" i="144"/>
  <c r="AF131" i="144"/>
  <c r="AN130" i="144"/>
  <c r="BA130" i="144" s="1"/>
  <c r="L142" i="119" s="1"/>
  <c r="AJ130" i="144"/>
  <c r="AZ130" i="144" s="1"/>
  <c r="K142" i="119" s="1"/>
  <c r="AF130" i="144"/>
  <c r="AY130" i="144" s="1"/>
  <c r="AN129" i="144"/>
  <c r="BA129" i="144" s="1"/>
  <c r="L141" i="119" s="1"/>
  <c r="AJ129" i="144"/>
  <c r="AZ129" i="144" s="1"/>
  <c r="K141" i="119" s="1"/>
  <c r="AF129" i="144"/>
  <c r="AN128" i="144"/>
  <c r="BA128" i="144" s="1"/>
  <c r="L140" i="119" s="1"/>
  <c r="AJ128" i="144"/>
  <c r="AZ128" i="144" s="1"/>
  <c r="K140" i="119" s="1"/>
  <c r="AF128" i="144"/>
  <c r="AN127" i="144"/>
  <c r="BA127" i="144" s="1"/>
  <c r="L139" i="119" s="1"/>
  <c r="AJ127" i="144"/>
  <c r="AF127" i="144"/>
  <c r="AN126" i="144"/>
  <c r="BA126" i="144" s="1"/>
  <c r="L138" i="119" s="1"/>
  <c r="AJ126" i="144"/>
  <c r="AZ126" i="144" s="1"/>
  <c r="K138" i="119" s="1"/>
  <c r="AF126" i="144"/>
  <c r="AY126" i="144" s="1"/>
  <c r="AN125" i="144"/>
  <c r="AJ125" i="144"/>
  <c r="AZ125" i="144" s="1"/>
  <c r="K137" i="119" s="1"/>
  <c r="AF125" i="144"/>
  <c r="AN124" i="144"/>
  <c r="BA124" i="144" s="1"/>
  <c r="L136" i="119" s="1"/>
  <c r="AJ124" i="144"/>
  <c r="AZ124" i="144" s="1"/>
  <c r="K136" i="119" s="1"/>
  <c r="AF124" i="144"/>
  <c r="AN123" i="144"/>
  <c r="BA123" i="144" s="1"/>
  <c r="L135" i="119" s="1"/>
  <c r="AJ123" i="144"/>
  <c r="AF123" i="144"/>
  <c r="AW123" i="144" s="1"/>
  <c r="AN122" i="144"/>
  <c r="BA122" i="144" s="1"/>
  <c r="L134" i="119" s="1"/>
  <c r="AJ122" i="144"/>
  <c r="AZ122" i="144" s="1"/>
  <c r="K134" i="119" s="1"/>
  <c r="AF122" i="144"/>
  <c r="AY122" i="144" s="1"/>
  <c r="AN121" i="144"/>
  <c r="BA121" i="144" s="1"/>
  <c r="L133" i="119" s="1"/>
  <c r="AJ121" i="144"/>
  <c r="AZ121" i="144" s="1"/>
  <c r="K133" i="119" s="1"/>
  <c r="AF121" i="144"/>
  <c r="AN120" i="144"/>
  <c r="BA120" i="144" s="1"/>
  <c r="L132" i="119" s="1"/>
  <c r="AJ120" i="144"/>
  <c r="AZ120" i="144" s="1"/>
  <c r="K132" i="119" s="1"/>
  <c r="AF120" i="144"/>
  <c r="AN119" i="144"/>
  <c r="BA119" i="144" s="1"/>
  <c r="L131" i="119" s="1"/>
  <c r="AJ119" i="144"/>
  <c r="AF119" i="144"/>
  <c r="AY119" i="144" s="1"/>
  <c r="J131" i="119" s="1"/>
  <c r="AZ118" i="144"/>
  <c r="K130" i="119" s="1"/>
  <c r="AN118" i="144"/>
  <c r="BA118" i="144" s="1"/>
  <c r="L130" i="119" s="1"/>
  <c r="AJ118" i="144"/>
  <c r="AF118" i="144"/>
  <c r="AY118" i="144" s="1"/>
  <c r="AN117" i="144"/>
  <c r="BA117" i="144" s="1"/>
  <c r="L129" i="119" s="1"/>
  <c r="AJ117" i="144"/>
  <c r="AZ117" i="144" s="1"/>
  <c r="K129" i="119" s="1"/>
  <c r="AF117" i="144"/>
  <c r="AN116" i="144"/>
  <c r="BA116" i="144" s="1"/>
  <c r="L128" i="119" s="1"/>
  <c r="AJ116" i="144"/>
  <c r="AZ116" i="144" s="1"/>
  <c r="K128" i="119" s="1"/>
  <c r="AF116" i="144"/>
  <c r="AN115" i="144"/>
  <c r="BA115" i="144" s="1"/>
  <c r="L127" i="119" s="1"/>
  <c r="AJ115" i="144"/>
  <c r="AF115" i="144"/>
  <c r="AY115" i="144" s="1"/>
  <c r="J127" i="119" s="1"/>
  <c r="AN114" i="144"/>
  <c r="BA114" i="144" s="1"/>
  <c r="L126" i="119" s="1"/>
  <c r="AJ114" i="144"/>
  <c r="AZ114" i="144" s="1"/>
  <c r="K126" i="119" s="1"/>
  <c r="AF114" i="144"/>
  <c r="AY114" i="144" s="1"/>
  <c r="AN113" i="144"/>
  <c r="BA113" i="144" s="1"/>
  <c r="L125" i="119" s="1"/>
  <c r="AJ113" i="144"/>
  <c r="AZ113" i="144" s="1"/>
  <c r="K125" i="119" s="1"/>
  <c r="AF113" i="144"/>
  <c r="AN112" i="144"/>
  <c r="BA112" i="144" s="1"/>
  <c r="L124" i="119" s="1"/>
  <c r="AJ112" i="144"/>
  <c r="AZ112" i="144" s="1"/>
  <c r="K124" i="119" s="1"/>
  <c r="AF112" i="144"/>
  <c r="AN111" i="144"/>
  <c r="BA111" i="144" s="1"/>
  <c r="L123" i="119" s="1"/>
  <c r="AJ111" i="144"/>
  <c r="AF111" i="144"/>
  <c r="AN110" i="144"/>
  <c r="BA110" i="144" s="1"/>
  <c r="L122" i="119" s="1"/>
  <c r="AJ110" i="144"/>
  <c r="AZ110" i="144" s="1"/>
  <c r="K122" i="119" s="1"/>
  <c r="AF110" i="144"/>
  <c r="AY110" i="144" s="1"/>
  <c r="AN109" i="144"/>
  <c r="AJ109" i="144"/>
  <c r="AZ109" i="144" s="1"/>
  <c r="K121" i="119" s="1"/>
  <c r="AF109" i="144"/>
  <c r="AN108" i="144"/>
  <c r="BA108" i="144" s="1"/>
  <c r="L120" i="119" s="1"/>
  <c r="AJ108" i="144"/>
  <c r="AZ108" i="144" s="1"/>
  <c r="K120" i="119" s="1"/>
  <c r="AF108" i="144"/>
  <c r="AN107" i="144"/>
  <c r="BA107" i="144" s="1"/>
  <c r="L119" i="119" s="1"/>
  <c r="AJ107" i="144"/>
  <c r="AF107" i="144"/>
  <c r="AY107" i="144" s="1"/>
  <c r="J119" i="119" s="1"/>
  <c r="AN106" i="144"/>
  <c r="BA106" i="144" s="1"/>
  <c r="L118" i="119" s="1"/>
  <c r="AJ106" i="144"/>
  <c r="AZ106" i="144" s="1"/>
  <c r="K118" i="119" s="1"/>
  <c r="AF106" i="144"/>
  <c r="AY106" i="144" s="1"/>
  <c r="AN105" i="144"/>
  <c r="BA105" i="144" s="1"/>
  <c r="L117" i="119" s="1"/>
  <c r="AJ105" i="144"/>
  <c r="AZ105" i="144" s="1"/>
  <c r="K117" i="119" s="1"/>
  <c r="AF105" i="144"/>
  <c r="AN104" i="144"/>
  <c r="BA104" i="144" s="1"/>
  <c r="L116" i="119" s="1"/>
  <c r="AJ104" i="144"/>
  <c r="AZ104" i="144" s="1"/>
  <c r="K116" i="119" s="1"/>
  <c r="AF104" i="144"/>
  <c r="AN103" i="144"/>
  <c r="BA103" i="144" s="1"/>
  <c r="L115" i="119" s="1"/>
  <c r="AJ103" i="144"/>
  <c r="AZ103" i="144" s="1"/>
  <c r="K115" i="119" s="1"/>
  <c r="AF103" i="144"/>
  <c r="AS103" i="144" s="1"/>
  <c r="AN102" i="144"/>
  <c r="BA102" i="144" s="1"/>
  <c r="L114" i="119" s="1"/>
  <c r="AJ102" i="144"/>
  <c r="AZ102" i="144" s="1"/>
  <c r="K114" i="119" s="1"/>
  <c r="AF102" i="144"/>
  <c r="AY102" i="144" s="1"/>
  <c r="AN101" i="144"/>
  <c r="BA101" i="144" s="1"/>
  <c r="L113" i="119" s="1"/>
  <c r="AJ101" i="144"/>
  <c r="AZ101" i="144" s="1"/>
  <c r="K113" i="119" s="1"/>
  <c r="AF101" i="144"/>
  <c r="AN100" i="144"/>
  <c r="AJ100" i="144"/>
  <c r="AF100" i="144"/>
  <c r="B99" i="144"/>
  <c r="BL97" i="144"/>
  <c r="BK97" i="144"/>
  <c r="BJ97" i="144"/>
  <c r="BH97" i="144"/>
  <c r="BG97" i="144"/>
  <c r="BE97" i="144"/>
  <c r="BB97" i="144"/>
  <c r="BA97" i="144"/>
  <c r="AZ97" i="144"/>
  <c r="AY97" i="144"/>
  <c r="AE96" i="144"/>
  <c r="C108" i="119" s="1"/>
  <c r="BL95" i="144"/>
  <c r="BK95" i="144"/>
  <c r="BJ95" i="144"/>
  <c r="BH95" i="144"/>
  <c r="BG95" i="144"/>
  <c r="BE95" i="144"/>
  <c r="BB95" i="144"/>
  <c r="BA95" i="144"/>
  <c r="AZ95" i="144"/>
  <c r="AY95" i="144"/>
  <c r="AN94" i="144"/>
  <c r="BA94" i="144" s="1"/>
  <c r="L106" i="119" s="1"/>
  <c r="AJ94" i="144"/>
  <c r="AZ94" i="144" s="1"/>
  <c r="K106" i="119" s="1"/>
  <c r="AF94" i="144"/>
  <c r="AN93" i="144"/>
  <c r="BA93" i="144" s="1"/>
  <c r="L105" i="119" s="1"/>
  <c r="AJ93" i="144"/>
  <c r="AZ93" i="144" s="1"/>
  <c r="K105" i="119" s="1"/>
  <c r="AF93" i="144"/>
  <c r="AY93" i="144" s="1"/>
  <c r="AN92" i="144"/>
  <c r="BA92" i="144" s="1"/>
  <c r="L104" i="119" s="1"/>
  <c r="AJ92" i="144"/>
  <c r="AZ92" i="144" s="1"/>
  <c r="K104" i="119" s="1"/>
  <c r="AF92" i="144"/>
  <c r="AY92" i="144" s="1"/>
  <c r="J104" i="119" s="1"/>
  <c r="AN91" i="144"/>
  <c r="BA91" i="144" s="1"/>
  <c r="L103" i="119" s="1"/>
  <c r="AJ91" i="144"/>
  <c r="AZ91" i="144" s="1"/>
  <c r="K103" i="119" s="1"/>
  <c r="AF91" i="144"/>
  <c r="AN90" i="144"/>
  <c r="BA90" i="144" s="1"/>
  <c r="L102" i="119" s="1"/>
  <c r="AJ90" i="144"/>
  <c r="AZ90" i="144" s="1"/>
  <c r="K102" i="119" s="1"/>
  <c r="AF90" i="144"/>
  <c r="AN89" i="144"/>
  <c r="BA89" i="144" s="1"/>
  <c r="L101" i="119" s="1"/>
  <c r="AJ89" i="144"/>
  <c r="AZ89" i="144" s="1"/>
  <c r="K101" i="119" s="1"/>
  <c r="AF89" i="144"/>
  <c r="AY89" i="144" s="1"/>
  <c r="AN88" i="144"/>
  <c r="BA88" i="144" s="1"/>
  <c r="L100" i="119" s="1"/>
  <c r="AJ88" i="144"/>
  <c r="AZ88" i="144" s="1"/>
  <c r="K100" i="119" s="1"/>
  <c r="AF88" i="144"/>
  <c r="AY88" i="144" s="1"/>
  <c r="J100" i="119" s="1"/>
  <c r="AN87" i="144"/>
  <c r="BA87" i="144" s="1"/>
  <c r="L99" i="119" s="1"/>
  <c r="AJ87" i="144"/>
  <c r="AZ87" i="144" s="1"/>
  <c r="K99" i="119" s="1"/>
  <c r="AF87" i="144"/>
  <c r="AN86" i="144"/>
  <c r="BA86" i="144" s="1"/>
  <c r="L98" i="119" s="1"/>
  <c r="AJ86" i="144"/>
  <c r="AZ86" i="144" s="1"/>
  <c r="K98" i="119" s="1"/>
  <c r="AF86" i="144"/>
  <c r="AN85" i="144"/>
  <c r="BA85" i="144" s="1"/>
  <c r="L97" i="119" s="1"/>
  <c r="AJ85" i="144"/>
  <c r="AZ85" i="144" s="1"/>
  <c r="K97" i="119" s="1"/>
  <c r="AF85" i="144"/>
  <c r="AY85" i="144" s="1"/>
  <c r="AN84" i="144"/>
  <c r="BA84" i="144" s="1"/>
  <c r="L96" i="119" s="1"/>
  <c r="AJ84" i="144"/>
  <c r="AZ84" i="144" s="1"/>
  <c r="K96" i="119" s="1"/>
  <c r="AF84" i="144"/>
  <c r="AW84" i="144" s="1"/>
  <c r="AN83" i="144"/>
  <c r="BA83" i="144" s="1"/>
  <c r="L95" i="119" s="1"/>
  <c r="AJ83" i="144"/>
  <c r="AZ83" i="144" s="1"/>
  <c r="K95" i="119" s="1"/>
  <c r="AF83" i="144"/>
  <c r="AN82" i="144"/>
  <c r="BA82" i="144" s="1"/>
  <c r="L94" i="119" s="1"/>
  <c r="AJ82" i="144"/>
  <c r="AZ82" i="144" s="1"/>
  <c r="K94" i="119" s="1"/>
  <c r="AF82" i="144"/>
  <c r="AN81" i="144"/>
  <c r="BA81" i="144" s="1"/>
  <c r="L93" i="119" s="1"/>
  <c r="AJ81" i="144"/>
  <c r="AZ81" i="144" s="1"/>
  <c r="K93" i="119" s="1"/>
  <c r="AF81" i="144"/>
  <c r="AY81" i="144" s="1"/>
  <c r="AN80" i="144"/>
  <c r="BA80" i="144" s="1"/>
  <c r="L92" i="119" s="1"/>
  <c r="AJ80" i="144"/>
  <c r="AZ80" i="144" s="1"/>
  <c r="K92" i="119" s="1"/>
  <c r="AF80" i="144"/>
  <c r="AZ79" i="144"/>
  <c r="K91" i="119" s="1"/>
  <c r="AN79" i="144"/>
  <c r="BA79" i="144" s="1"/>
  <c r="L91" i="119" s="1"/>
  <c r="AJ79" i="144"/>
  <c r="AF79" i="144"/>
  <c r="AN78" i="144"/>
  <c r="BA78" i="144" s="1"/>
  <c r="L90" i="119" s="1"/>
  <c r="AJ78" i="144"/>
  <c r="AZ78" i="144" s="1"/>
  <c r="K90" i="119" s="1"/>
  <c r="AF78" i="144"/>
  <c r="AN77" i="144"/>
  <c r="BA77" i="144" s="1"/>
  <c r="L89" i="119" s="1"/>
  <c r="AJ77" i="144"/>
  <c r="AZ77" i="144" s="1"/>
  <c r="K89" i="119" s="1"/>
  <c r="AF77" i="144"/>
  <c r="AY77" i="144" s="1"/>
  <c r="AN76" i="144"/>
  <c r="BA76" i="144" s="1"/>
  <c r="L88" i="119" s="1"/>
  <c r="AJ76" i="144"/>
  <c r="AZ76" i="144" s="1"/>
  <c r="K88" i="119" s="1"/>
  <c r="AF76" i="144"/>
  <c r="AY76" i="144" s="1"/>
  <c r="J88" i="119" s="1"/>
  <c r="AN75" i="144"/>
  <c r="BA75" i="144" s="1"/>
  <c r="L87" i="119" s="1"/>
  <c r="AJ75" i="144"/>
  <c r="AZ75" i="144" s="1"/>
  <c r="K87" i="119" s="1"/>
  <c r="AF75" i="144"/>
  <c r="AN74" i="144"/>
  <c r="BA74" i="144" s="1"/>
  <c r="L86" i="119" s="1"/>
  <c r="AJ74" i="144"/>
  <c r="AZ74" i="144" s="1"/>
  <c r="K86" i="119" s="1"/>
  <c r="AF74" i="144"/>
  <c r="AN73" i="144"/>
  <c r="BA73" i="144" s="1"/>
  <c r="L85" i="119" s="1"/>
  <c r="AJ73" i="144"/>
  <c r="AZ73" i="144" s="1"/>
  <c r="K85" i="119" s="1"/>
  <c r="AF73" i="144"/>
  <c r="AY73" i="144" s="1"/>
  <c r="AN72" i="144"/>
  <c r="BA72" i="144" s="1"/>
  <c r="L84" i="119" s="1"/>
  <c r="AJ72" i="144"/>
  <c r="AZ72" i="144" s="1"/>
  <c r="K84" i="119" s="1"/>
  <c r="AF72" i="144"/>
  <c r="AY72" i="144" s="1"/>
  <c r="J84" i="119" s="1"/>
  <c r="AN71" i="144"/>
  <c r="BA71" i="144" s="1"/>
  <c r="L83" i="119" s="1"/>
  <c r="AJ71" i="144"/>
  <c r="AZ71" i="144" s="1"/>
  <c r="K83" i="119" s="1"/>
  <c r="AF71" i="144"/>
  <c r="AN70" i="144"/>
  <c r="BA70" i="144" s="1"/>
  <c r="L82" i="119" s="1"/>
  <c r="AJ70" i="144"/>
  <c r="AZ70" i="144" s="1"/>
  <c r="K82" i="119" s="1"/>
  <c r="AF70" i="144"/>
  <c r="AN69" i="144"/>
  <c r="BA69" i="144" s="1"/>
  <c r="L81" i="119" s="1"/>
  <c r="AJ69" i="144"/>
  <c r="AZ69" i="144" s="1"/>
  <c r="K81" i="119" s="1"/>
  <c r="AF69" i="144"/>
  <c r="AY69" i="144" s="1"/>
  <c r="AN68" i="144"/>
  <c r="BA68" i="144" s="1"/>
  <c r="L80" i="119" s="1"/>
  <c r="AJ68" i="144"/>
  <c r="AZ68" i="144" s="1"/>
  <c r="K80" i="119" s="1"/>
  <c r="AF68" i="144"/>
  <c r="AN67" i="144"/>
  <c r="BA67" i="144" s="1"/>
  <c r="L79" i="119" s="1"/>
  <c r="AJ67" i="144"/>
  <c r="AZ67" i="144" s="1"/>
  <c r="K79" i="119" s="1"/>
  <c r="AF67" i="144"/>
  <c r="AS67" i="144" s="1"/>
  <c r="AN66" i="144"/>
  <c r="BA66" i="144" s="1"/>
  <c r="L78" i="119" s="1"/>
  <c r="AJ66" i="144"/>
  <c r="AZ66" i="144" s="1"/>
  <c r="K78" i="119" s="1"/>
  <c r="AF66" i="144"/>
  <c r="AN65" i="144"/>
  <c r="BA65" i="144" s="1"/>
  <c r="L77" i="119" s="1"/>
  <c r="AJ65" i="144"/>
  <c r="AZ65" i="144" s="1"/>
  <c r="K77" i="119" s="1"/>
  <c r="AF65" i="144"/>
  <c r="AY65" i="144" s="1"/>
  <c r="AN64" i="144"/>
  <c r="BA64" i="144" s="1"/>
  <c r="L76" i="119" s="1"/>
  <c r="AJ64" i="144"/>
  <c r="AZ64" i="144" s="1"/>
  <c r="K76" i="119" s="1"/>
  <c r="AF64" i="144"/>
  <c r="AN63" i="144"/>
  <c r="BA63" i="144" s="1"/>
  <c r="L75" i="119" s="1"/>
  <c r="AJ63" i="144"/>
  <c r="AZ63" i="144" s="1"/>
  <c r="K75" i="119" s="1"/>
  <c r="AF63" i="144"/>
  <c r="AN62" i="144"/>
  <c r="BA62" i="144" s="1"/>
  <c r="L74" i="119" s="1"/>
  <c r="AJ62" i="144"/>
  <c r="AZ62" i="144" s="1"/>
  <c r="K74" i="119" s="1"/>
  <c r="AF62" i="144"/>
  <c r="AN61" i="144"/>
  <c r="BA61" i="144" s="1"/>
  <c r="L73" i="119" s="1"/>
  <c r="AJ61" i="144"/>
  <c r="AZ61" i="144" s="1"/>
  <c r="K73" i="119" s="1"/>
  <c r="AF61" i="144"/>
  <c r="AY61" i="144" s="1"/>
  <c r="AN60" i="144"/>
  <c r="BA60" i="144" s="1"/>
  <c r="L72" i="119" s="1"/>
  <c r="AJ60" i="144"/>
  <c r="AZ60" i="144" s="1"/>
  <c r="K72" i="119" s="1"/>
  <c r="AF60" i="144"/>
  <c r="AY60" i="144" s="1"/>
  <c r="J72" i="119" s="1"/>
  <c r="AN59" i="144"/>
  <c r="BA59" i="144" s="1"/>
  <c r="L71" i="119" s="1"/>
  <c r="AJ59" i="144"/>
  <c r="AZ59" i="144" s="1"/>
  <c r="K71" i="119" s="1"/>
  <c r="AF59" i="144"/>
  <c r="AN58" i="144"/>
  <c r="BA58" i="144" s="1"/>
  <c r="L70" i="119" s="1"/>
  <c r="AJ58" i="144"/>
  <c r="AZ58" i="144" s="1"/>
  <c r="K70" i="119" s="1"/>
  <c r="AF58" i="144"/>
  <c r="AN57" i="144"/>
  <c r="BA57" i="144" s="1"/>
  <c r="L69" i="119" s="1"/>
  <c r="AJ57" i="144"/>
  <c r="AZ57" i="144" s="1"/>
  <c r="K69" i="119" s="1"/>
  <c r="AF57" i="144"/>
  <c r="AY57" i="144" s="1"/>
  <c r="AN56" i="144"/>
  <c r="BA56" i="144" s="1"/>
  <c r="L68" i="119" s="1"/>
  <c r="AJ56" i="144"/>
  <c r="AZ56" i="144" s="1"/>
  <c r="K68" i="119" s="1"/>
  <c r="AF56" i="144"/>
  <c r="AY56" i="144" s="1"/>
  <c r="J68" i="119" s="1"/>
  <c r="AN55" i="144"/>
  <c r="BA55" i="144" s="1"/>
  <c r="AJ55" i="144"/>
  <c r="AZ55" i="144" s="1"/>
  <c r="K67" i="119" s="1"/>
  <c r="AF55" i="144"/>
  <c r="B54" i="144"/>
  <c r="BL52" i="144"/>
  <c r="BK52" i="144"/>
  <c r="BH52" i="144"/>
  <c r="BE52" i="144"/>
  <c r="BB52" i="144"/>
  <c r="BA52" i="144"/>
  <c r="AZ52" i="144"/>
  <c r="AY52" i="144"/>
  <c r="AW51" i="144"/>
  <c r="AE51" i="144"/>
  <c r="C63" i="119" s="1"/>
  <c r="BL50" i="144"/>
  <c r="BK50" i="144"/>
  <c r="BH50" i="144"/>
  <c r="BE50" i="144"/>
  <c r="BB50" i="144"/>
  <c r="BA50" i="144"/>
  <c r="AZ50" i="144"/>
  <c r="AY50" i="144"/>
  <c r="AN49" i="144"/>
  <c r="BA49" i="144" s="1"/>
  <c r="L61" i="119" s="1"/>
  <c r="AJ49" i="144"/>
  <c r="AZ49" i="144" s="1"/>
  <c r="K61" i="119" s="1"/>
  <c r="AF49" i="144"/>
  <c r="AY49" i="144" s="1"/>
  <c r="AN48" i="144"/>
  <c r="BA48" i="144" s="1"/>
  <c r="L60" i="119" s="1"/>
  <c r="AJ48" i="144"/>
  <c r="AZ48" i="144" s="1"/>
  <c r="K60" i="119" s="1"/>
  <c r="AF48" i="144"/>
  <c r="AY48" i="144" s="1"/>
  <c r="AN47" i="144"/>
  <c r="BA47" i="144" s="1"/>
  <c r="L59" i="119" s="1"/>
  <c r="AJ47" i="144"/>
  <c r="AZ47" i="144" s="1"/>
  <c r="K59" i="119" s="1"/>
  <c r="AF47" i="144"/>
  <c r="AY47" i="144" s="1"/>
  <c r="AN46" i="144"/>
  <c r="BA46" i="144" s="1"/>
  <c r="L58" i="119" s="1"/>
  <c r="AJ46" i="144"/>
  <c r="AZ46" i="144" s="1"/>
  <c r="K58" i="119" s="1"/>
  <c r="AF46" i="144"/>
  <c r="AY46" i="144" s="1"/>
  <c r="AN45" i="144"/>
  <c r="BA45" i="144" s="1"/>
  <c r="L57" i="119" s="1"/>
  <c r="AJ45" i="144"/>
  <c r="AZ45" i="144" s="1"/>
  <c r="K57" i="119" s="1"/>
  <c r="AF45" i="144"/>
  <c r="AY45" i="144" s="1"/>
  <c r="AN44" i="144"/>
  <c r="BA44" i="144" s="1"/>
  <c r="L56" i="119" s="1"/>
  <c r="AJ44" i="144"/>
  <c r="AZ44" i="144" s="1"/>
  <c r="K56" i="119" s="1"/>
  <c r="AF44" i="144"/>
  <c r="AY44" i="144" s="1"/>
  <c r="AN43" i="144"/>
  <c r="BA43" i="144" s="1"/>
  <c r="L55" i="119" s="1"/>
  <c r="AJ43" i="144"/>
  <c r="AZ43" i="144" s="1"/>
  <c r="K55" i="119" s="1"/>
  <c r="AF43" i="144"/>
  <c r="AY43" i="144" s="1"/>
  <c r="AN42" i="144"/>
  <c r="BA42" i="144" s="1"/>
  <c r="L54" i="119" s="1"/>
  <c r="AJ42" i="144"/>
  <c r="AZ42" i="144" s="1"/>
  <c r="K54" i="119" s="1"/>
  <c r="AF42" i="144"/>
  <c r="AY42" i="144" s="1"/>
  <c r="AN41" i="144"/>
  <c r="BA41" i="144" s="1"/>
  <c r="L53" i="119" s="1"/>
  <c r="AJ41" i="144"/>
  <c r="AZ41" i="144" s="1"/>
  <c r="K53" i="119" s="1"/>
  <c r="AF41" i="144"/>
  <c r="AY41" i="144" s="1"/>
  <c r="AN40" i="144"/>
  <c r="BA40" i="144" s="1"/>
  <c r="L52" i="119" s="1"/>
  <c r="AJ40" i="144"/>
  <c r="AZ40" i="144" s="1"/>
  <c r="K52" i="119" s="1"/>
  <c r="AF40" i="144"/>
  <c r="AY40" i="144" s="1"/>
  <c r="AN39" i="144"/>
  <c r="BA39" i="144" s="1"/>
  <c r="L51" i="119" s="1"/>
  <c r="AJ39" i="144"/>
  <c r="AZ39" i="144" s="1"/>
  <c r="K51" i="119" s="1"/>
  <c r="AF39" i="144"/>
  <c r="AY39" i="144" s="1"/>
  <c r="AN38" i="144"/>
  <c r="BA38" i="144" s="1"/>
  <c r="L50" i="119" s="1"/>
  <c r="AJ38" i="144"/>
  <c r="AZ38" i="144" s="1"/>
  <c r="K50" i="119" s="1"/>
  <c r="AF38" i="144"/>
  <c r="AY38" i="144" s="1"/>
  <c r="AN37" i="144"/>
  <c r="BA37" i="144" s="1"/>
  <c r="L49" i="119" s="1"/>
  <c r="AJ37" i="144"/>
  <c r="AZ37" i="144" s="1"/>
  <c r="K49" i="119" s="1"/>
  <c r="AF37" i="144"/>
  <c r="AY37" i="144" s="1"/>
  <c r="AN36" i="144"/>
  <c r="BA36" i="144" s="1"/>
  <c r="L48" i="119" s="1"/>
  <c r="AJ36" i="144"/>
  <c r="AZ36" i="144" s="1"/>
  <c r="K48" i="119" s="1"/>
  <c r="AF36" i="144"/>
  <c r="AY36" i="144" s="1"/>
  <c r="AN35" i="144"/>
  <c r="BA35" i="144" s="1"/>
  <c r="L47" i="119" s="1"/>
  <c r="AJ35" i="144"/>
  <c r="AZ35" i="144" s="1"/>
  <c r="K47" i="119" s="1"/>
  <c r="AF35" i="144"/>
  <c r="AY35" i="144" s="1"/>
  <c r="AN34" i="144"/>
  <c r="BA34" i="144" s="1"/>
  <c r="L46" i="119" s="1"/>
  <c r="AJ34" i="144"/>
  <c r="AZ34" i="144" s="1"/>
  <c r="K46" i="119" s="1"/>
  <c r="AF34" i="144"/>
  <c r="AY34" i="144" s="1"/>
  <c r="AN33" i="144"/>
  <c r="BA33" i="144" s="1"/>
  <c r="L45" i="119" s="1"/>
  <c r="AJ33" i="144"/>
  <c r="AZ33" i="144" s="1"/>
  <c r="K45" i="119" s="1"/>
  <c r="AF33" i="144"/>
  <c r="AY33" i="144" s="1"/>
  <c r="AN32" i="144"/>
  <c r="BA32" i="144" s="1"/>
  <c r="L44" i="119" s="1"/>
  <c r="AJ32" i="144"/>
  <c r="AZ32" i="144" s="1"/>
  <c r="K44" i="119" s="1"/>
  <c r="AF32" i="144"/>
  <c r="AY32" i="144" s="1"/>
  <c r="AN31" i="144"/>
  <c r="BA31" i="144" s="1"/>
  <c r="L43" i="119" s="1"/>
  <c r="AJ31" i="144"/>
  <c r="AZ31" i="144" s="1"/>
  <c r="K43" i="119" s="1"/>
  <c r="AF31" i="144"/>
  <c r="AY31" i="144" s="1"/>
  <c r="AN30" i="144"/>
  <c r="BA30" i="144" s="1"/>
  <c r="L42" i="119" s="1"/>
  <c r="AJ30" i="144"/>
  <c r="AZ30" i="144" s="1"/>
  <c r="K42" i="119" s="1"/>
  <c r="AF30" i="144"/>
  <c r="AY30" i="144" s="1"/>
  <c r="AN29" i="144"/>
  <c r="BA29" i="144" s="1"/>
  <c r="L41" i="119" s="1"/>
  <c r="AJ29" i="144"/>
  <c r="AZ29" i="144" s="1"/>
  <c r="K41" i="119" s="1"/>
  <c r="AF29" i="144"/>
  <c r="AY29" i="144" s="1"/>
  <c r="AN28" i="144"/>
  <c r="BA28" i="144" s="1"/>
  <c r="L40" i="119" s="1"/>
  <c r="AJ28" i="144"/>
  <c r="AZ28" i="144" s="1"/>
  <c r="K40" i="119" s="1"/>
  <c r="AF28" i="144"/>
  <c r="AY28" i="144" s="1"/>
  <c r="AN27" i="144"/>
  <c r="BA27" i="144" s="1"/>
  <c r="L39" i="119" s="1"/>
  <c r="AJ27" i="144"/>
  <c r="AZ27" i="144" s="1"/>
  <c r="K39" i="119" s="1"/>
  <c r="AF27" i="144"/>
  <c r="AY27" i="144" s="1"/>
  <c r="AN26" i="144"/>
  <c r="BA26" i="144" s="1"/>
  <c r="L38" i="119" s="1"/>
  <c r="AJ26" i="144"/>
  <c r="AZ26" i="144" s="1"/>
  <c r="K38" i="119" s="1"/>
  <c r="AF26" i="144"/>
  <c r="AY26" i="144" s="1"/>
  <c r="AN25" i="144"/>
  <c r="BA25" i="144" s="1"/>
  <c r="L37" i="119" s="1"/>
  <c r="AJ25" i="144"/>
  <c r="AZ25" i="144" s="1"/>
  <c r="K37" i="119" s="1"/>
  <c r="AF25" i="144"/>
  <c r="AY25" i="144" s="1"/>
  <c r="AN24" i="144"/>
  <c r="BA24" i="144" s="1"/>
  <c r="L36" i="119" s="1"/>
  <c r="AJ24" i="144"/>
  <c r="AZ24" i="144" s="1"/>
  <c r="K36" i="119" s="1"/>
  <c r="AF24" i="144"/>
  <c r="AY24" i="144" s="1"/>
  <c r="AN23" i="144"/>
  <c r="BA23" i="144" s="1"/>
  <c r="L35" i="119" s="1"/>
  <c r="AJ23" i="144"/>
  <c r="AZ23" i="144" s="1"/>
  <c r="K35" i="119" s="1"/>
  <c r="AF23" i="144"/>
  <c r="AY23" i="144" s="1"/>
  <c r="AN22" i="144"/>
  <c r="BA22" i="144" s="1"/>
  <c r="L34" i="119" s="1"/>
  <c r="AJ22" i="144"/>
  <c r="AZ22" i="144" s="1"/>
  <c r="K34" i="119" s="1"/>
  <c r="AF22" i="144"/>
  <c r="AY22" i="144" s="1"/>
  <c r="AN21" i="144"/>
  <c r="BA21" i="144" s="1"/>
  <c r="L33" i="119" s="1"/>
  <c r="AJ21" i="144"/>
  <c r="AZ21" i="144" s="1"/>
  <c r="K33" i="119" s="1"/>
  <c r="AF21" i="144"/>
  <c r="AY21" i="144" s="1"/>
  <c r="AN20" i="144"/>
  <c r="BA20" i="144" s="1"/>
  <c r="L32" i="119" s="1"/>
  <c r="AJ20" i="144"/>
  <c r="AZ20" i="144" s="1"/>
  <c r="K32" i="119" s="1"/>
  <c r="AF20" i="144"/>
  <c r="AY20" i="144" s="1"/>
  <c r="AN19" i="144"/>
  <c r="BA19" i="144" s="1"/>
  <c r="L31" i="119" s="1"/>
  <c r="AJ19" i="144"/>
  <c r="AZ19" i="144" s="1"/>
  <c r="K31" i="119" s="1"/>
  <c r="AF19" i="144"/>
  <c r="AY19" i="144" s="1"/>
  <c r="AN18" i="144"/>
  <c r="BA18" i="144" s="1"/>
  <c r="L30" i="119" s="1"/>
  <c r="AJ18" i="144"/>
  <c r="AZ18" i="144" s="1"/>
  <c r="K30" i="119" s="1"/>
  <c r="AF18" i="144"/>
  <c r="AY18" i="144" s="1"/>
  <c r="AN17" i="144"/>
  <c r="BA17" i="144" s="1"/>
  <c r="L29" i="119" s="1"/>
  <c r="AJ17" i="144"/>
  <c r="AZ17" i="144" s="1"/>
  <c r="K29" i="119" s="1"/>
  <c r="AF17" i="144"/>
  <c r="AY17" i="144" s="1"/>
  <c r="AN16" i="144"/>
  <c r="BA16" i="144" s="1"/>
  <c r="L28" i="119" s="1"/>
  <c r="AJ16" i="144"/>
  <c r="AZ16" i="144" s="1"/>
  <c r="K28" i="119" s="1"/>
  <c r="AF16" i="144"/>
  <c r="AY16" i="144" s="1"/>
  <c r="AN15" i="144"/>
  <c r="BA15" i="144" s="1"/>
  <c r="L27" i="119" s="1"/>
  <c r="AJ15" i="144"/>
  <c r="AZ15" i="144" s="1"/>
  <c r="K27" i="119" s="1"/>
  <c r="AF15" i="144"/>
  <c r="AY15" i="144" s="1"/>
  <c r="AN14" i="144"/>
  <c r="BA14" i="144" s="1"/>
  <c r="L26" i="119" s="1"/>
  <c r="AJ14" i="144"/>
  <c r="AZ14" i="144" s="1"/>
  <c r="K26" i="119" s="1"/>
  <c r="AF14" i="144"/>
  <c r="AY14" i="144" s="1"/>
  <c r="AN13" i="144"/>
  <c r="BA13" i="144" s="1"/>
  <c r="L25" i="119" s="1"/>
  <c r="AJ13" i="144"/>
  <c r="AZ13" i="144" s="1"/>
  <c r="K25" i="119" s="1"/>
  <c r="AF13" i="144"/>
  <c r="AY13" i="144" s="1"/>
  <c r="AN12" i="144"/>
  <c r="BA12" i="144" s="1"/>
  <c r="L24" i="119" s="1"/>
  <c r="AJ12" i="144"/>
  <c r="AZ12" i="144" s="1"/>
  <c r="K24" i="119" s="1"/>
  <c r="AF12" i="144"/>
  <c r="AY12" i="144" s="1"/>
  <c r="AN11" i="144"/>
  <c r="BA11" i="144" s="1"/>
  <c r="L23" i="119" s="1"/>
  <c r="AJ11" i="144"/>
  <c r="AZ11" i="144" s="1"/>
  <c r="K23" i="119" s="1"/>
  <c r="AF11" i="144"/>
  <c r="AY11" i="144" s="1"/>
  <c r="AN10" i="144"/>
  <c r="BA10" i="144" s="1"/>
  <c r="AJ10" i="144"/>
  <c r="AF10" i="144"/>
  <c r="AY10" i="144" s="1"/>
  <c r="B9" i="144"/>
  <c r="X121" i="68"/>
  <c r="W121" i="68"/>
  <c r="V121" i="68"/>
  <c r="X120" i="68"/>
  <c r="W120" i="68"/>
  <c r="V120" i="68"/>
  <c r="X119" i="68"/>
  <c r="W119" i="68"/>
  <c r="V119" i="68"/>
  <c r="X118" i="68"/>
  <c r="W118" i="68"/>
  <c r="V118" i="68"/>
  <c r="X117" i="68"/>
  <c r="W117" i="68"/>
  <c r="V117" i="68"/>
  <c r="X116" i="68"/>
  <c r="W116" i="68"/>
  <c r="V116" i="68"/>
  <c r="X115" i="68"/>
  <c r="W115" i="68"/>
  <c r="V115" i="68"/>
  <c r="X114" i="68"/>
  <c r="W114" i="68"/>
  <c r="V114" i="68"/>
  <c r="X113" i="68"/>
  <c r="W113" i="68"/>
  <c r="V113" i="68"/>
  <c r="X112" i="68"/>
  <c r="W112" i="68"/>
  <c r="V112" i="68"/>
  <c r="X111" i="68"/>
  <c r="W111" i="68"/>
  <c r="V111" i="68"/>
  <c r="X110" i="68"/>
  <c r="W110" i="68"/>
  <c r="V110" i="68"/>
  <c r="X109" i="68"/>
  <c r="W109" i="68"/>
  <c r="V109" i="68"/>
  <c r="X108" i="68"/>
  <c r="W108" i="68"/>
  <c r="V108" i="68"/>
  <c r="X107" i="68"/>
  <c r="W107" i="68"/>
  <c r="V107" i="68"/>
  <c r="X106" i="68"/>
  <c r="W106" i="68"/>
  <c r="V106" i="68"/>
  <c r="X105" i="68"/>
  <c r="W105" i="68"/>
  <c r="V105" i="68"/>
  <c r="X104" i="68"/>
  <c r="W104" i="68"/>
  <c r="V104" i="68"/>
  <c r="X103" i="68"/>
  <c r="W103" i="68"/>
  <c r="V103" i="68"/>
  <c r="X102" i="68"/>
  <c r="W102" i="68"/>
  <c r="V102" i="68"/>
  <c r="X101" i="68"/>
  <c r="W101" i="68"/>
  <c r="V101" i="68"/>
  <c r="X100" i="68"/>
  <c r="W100" i="68"/>
  <c r="V100" i="68"/>
  <c r="X99" i="68"/>
  <c r="W99" i="68"/>
  <c r="V99" i="68"/>
  <c r="X98" i="68"/>
  <c r="W98" i="68"/>
  <c r="V98" i="68"/>
  <c r="X97" i="68"/>
  <c r="W97" i="68"/>
  <c r="V97" i="68"/>
  <c r="X96" i="68"/>
  <c r="W96" i="68"/>
  <c r="V96" i="68"/>
  <c r="X95" i="68"/>
  <c r="W95" i="68"/>
  <c r="V95" i="68"/>
  <c r="X94" i="68"/>
  <c r="W94" i="68"/>
  <c r="V94" i="68"/>
  <c r="X93" i="68"/>
  <c r="W93" i="68"/>
  <c r="V93" i="68"/>
  <c r="X92" i="68"/>
  <c r="W92" i="68"/>
  <c r="V92" i="68"/>
  <c r="X91" i="68"/>
  <c r="W91" i="68"/>
  <c r="V91" i="68"/>
  <c r="X90" i="68"/>
  <c r="W90" i="68"/>
  <c r="V90" i="68"/>
  <c r="X89" i="68"/>
  <c r="W89" i="68"/>
  <c r="V89" i="68"/>
  <c r="X88" i="68"/>
  <c r="W88" i="68"/>
  <c r="V88" i="68"/>
  <c r="X87" i="68"/>
  <c r="W87" i="68"/>
  <c r="V87" i="68"/>
  <c r="X86" i="68"/>
  <c r="W86" i="68"/>
  <c r="V86" i="68"/>
  <c r="X85" i="68"/>
  <c r="W85" i="68"/>
  <c r="V85" i="68"/>
  <c r="X84" i="68"/>
  <c r="W84" i="68"/>
  <c r="V84" i="68"/>
  <c r="X83" i="68"/>
  <c r="W83" i="68"/>
  <c r="V83" i="68"/>
  <c r="X82" i="68"/>
  <c r="W82" i="68"/>
  <c r="V82" i="68"/>
  <c r="X81" i="68"/>
  <c r="W81" i="68"/>
  <c r="V81" i="68"/>
  <c r="X80" i="68"/>
  <c r="W80" i="68"/>
  <c r="V80" i="68"/>
  <c r="X79" i="68"/>
  <c r="W79" i="68"/>
  <c r="V79" i="68"/>
  <c r="X78" i="68"/>
  <c r="W78" i="68"/>
  <c r="V78" i="68"/>
  <c r="X77" i="68"/>
  <c r="W77" i="68"/>
  <c r="V77" i="68"/>
  <c r="X76" i="68"/>
  <c r="W76" i="68"/>
  <c r="V76" i="68"/>
  <c r="AW2064" i="144" l="1"/>
  <c r="AN2079" i="144"/>
  <c r="AW2040" i="144"/>
  <c r="AW2063" i="144"/>
  <c r="AS2010" i="144"/>
  <c r="AS1998" i="144"/>
  <c r="H2001" i="119"/>
  <c r="O2001" i="119" s="1"/>
  <c r="AN1989" i="144"/>
  <c r="AW1949" i="144"/>
  <c r="AW1953" i="144"/>
  <c r="AW1957" i="144"/>
  <c r="AW1961" i="144"/>
  <c r="AW1965" i="144"/>
  <c r="AW1969" i="144"/>
  <c r="AW1973" i="144"/>
  <c r="AW1977" i="144"/>
  <c r="AW1981" i="144"/>
  <c r="AW1985" i="144"/>
  <c r="AS1652" i="144"/>
  <c r="AS1601" i="144"/>
  <c r="AS1621" i="144"/>
  <c r="AS1617" i="144"/>
  <c r="AS1597" i="144"/>
  <c r="AW1625" i="144"/>
  <c r="AW878" i="144"/>
  <c r="AS848" i="144"/>
  <c r="AW823" i="144"/>
  <c r="AW827" i="144"/>
  <c r="AS717" i="144"/>
  <c r="AZ640" i="144"/>
  <c r="K652" i="119" s="1"/>
  <c r="AS609" i="144"/>
  <c r="AS564" i="144"/>
  <c r="AS576" i="144"/>
  <c r="AS534" i="144"/>
  <c r="H516" i="119"/>
  <c r="O516" i="119" s="1"/>
  <c r="AS449" i="144"/>
  <c r="H381" i="119"/>
  <c r="O381" i="119" s="1"/>
  <c r="AW388" i="144"/>
  <c r="AS283" i="144"/>
  <c r="N282" i="128"/>
  <c r="N323" i="128" s="1"/>
  <c r="AE323" i="128" s="1"/>
  <c r="AW314" i="144"/>
  <c r="AW117" i="144"/>
  <c r="AW133" i="144"/>
  <c r="AJ51" i="144"/>
  <c r="AW86" i="144"/>
  <c r="AW90" i="144"/>
  <c r="AJ276" i="144"/>
  <c r="AS617" i="144"/>
  <c r="AS622" i="144"/>
  <c r="AS655" i="144"/>
  <c r="AS671" i="144"/>
  <c r="AW831" i="144"/>
  <c r="AW835" i="144"/>
  <c r="AW839" i="144"/>
  <c r="AW987" i="144"/>
  <c r="AS1032" i="144"/>
  <c r="AW1057" i="144"/>
  <c r="AW1295" i="144"/>
  <c r="AS1605" i="144"/>
  <c r="AW1833" i="144"/>
  <c r="AW2058" i="144"/>
  <c r="H966" i="119"/>
  <c r="O966" i="119" s="1"/>
  <c r="O1008" i="119" s="1"/>
  <c r="AW443" i="144"/>
  <c r="AS542" i="144"/>
  <c r="AS962" i="144"/>
  <c r="AW1354" i="144"/>
  <c r="AS1625" i="144"/>
  <c r="AS1954" i="144"/>
  <c r="AS1958" i="144"/>
  <c r="AS1962" i="144"/>
  <c r="AS1966" i="144"/>
  <c r="AS1970" i="144"/>
  <c r="AS1974" i="144"/>
  <c r="AS1978" i="144"/>
  <c r="AS1982" i="144"/>
  <c r="AS1986" i="144"/>
  <c r="AS2002" i="144"/>
  <c r="AS2018" i="144"/>
  <c r="AW2044" i="144"/>
  <c r="AW2056" i="144"/>
  <c r="AS2069" i="144"/>
  <c r="AS2077" i="144"/>
  <c r="AW258" i="144"/>
  <c r="AS297" i="144"/>
  <c r="AS313" i="144"/>
  <c r="AW358" i="144"/>
  <c r="AW362" i="144"/>
  <c r="AS434" i="144"/>
  <c r="AS521" i="144"/>
  <c r="AS525" i="144"/>
  <c r="AS606" i="144"/>
  <c r="AS740" i="144"/>
  <c r="AS1031" i="144"/>
  <c r="AW1910" i="144"/>
  <c r="AW2050" i="144"/>
  <c r="AW2055" i="144"/>
  <c r="AW2066" i="144"/>
  <c r="AW2072" i="144"/>
  <c r="N1500" i="128"/>
  <c r="N1541" i="128" s="1"/>
  <c r="AE1541" i="128" s="1"/>
  <c r="AS83" i="144"/>
  <c r="AS257" i="144"/>
  <c r="AS854" i="144"/>
  <c r="AS874" i="144"/>
  <c r="AS958" i="144"/>
  <c r="H1596" i="119"/>
  <c r="O1596" i="119" s="1"/>
  <c r="O1638" i="119" s="1"/>
  <c r="AS1939" i="144"/>
  <c r="AW1914" i="144"/>
  <c r="AW1918" i="144"/>
  <c r="AW1922" i="144"/>
  <c r="AW1926" i="144"/>
  <c r="AW1930" i="144"/>
  <c r="AW1934" i="144"/>
  <c r="AW1827" i="144"/>
  <c r="AW1816" i="144"/>
  <c r="AW1799" i="144"/>
  <c r="AS1758" i="144"/>
  <c r="AW1724" i="144"/>
  <c r="AJ1492" i="144"/>
  <c r="AN1492" i="144"/>
  <c r="AS1308" i="144"/>
  <c r="AJ1312" i="144"/>
  <c r="AW1309" i="144"/>
  <c r="AW1263" i="144"/>
  <c r="AS1237" i="144"/>
  <c r="AS1232" i="144"/>
  <c r="AS1248" i="144"/>
  <c r="AW1137" i="144"/>
  <c r="AW1158" i="144"/>
  <c r="AS1104" i="144"/>
  <c r="N1038" i="128"/>
  <c r="N1079" i="128" s="1"/>
  <c r="AE1079" i="128" s="1"/>
  <c r="AS1070" i="144"/>
  <c r="AS1049" i="144"/>
  <c r="AW1048" i="144"/>
  <c r="AW1052" i="144"/>
  <c r="AJ1042" i="144"/>
  <c r="AS1012" i="144"/>
  <c r="AS1028" i="144"/>
  <c r="AS1035" i="144"/>
  <c r="AS1039" i="144"/>
  <c r="AS1016" i="144"/>
  <c r="AS1004" i="144"/>
  <c r="AS1020" i="144"/>
  <c r="AS1040" i="144"/>
  <c r="AW970" i="144"/>
  <c r="AW979" i="144"/>
  <c r="AW983" i="144"/>
  <c r="AW957" i="144"/>
  <c r="AW956" i="144"/>
  <c r="AW960" i="144"/>
  <c r="AW962" i="144"/>
  <c r="AW991" i="144"/>
  <c r="AS904" i="144"/>
  <c r="AW876" i="144"/>
  <c r="AW875" i="144"/>
  <c r="AS880" i="144"/>
  <c r="AJ907" i="144"/>
  <c r="AS866" i="144"/>
  <c r="AS878" i="144"/>
  <c r="AW888" i="144"/>
  <c r="AW890" i="144"/>
  <c r="AW903" i="144"/>
  <c r="AW904" i="144"/>
  <c r="N828" i="128"/>
  <c r="AE828" i="128" s="1"/>
  <c r="AW868" i="144"/>
  <c r="AW870" i="144"/>
  <c r="AW895" i="144"/>
  <c r="AW896" i="144"/>
  <c r="AW867" i="144"/>
  <c r="AW882" i="144"/>
  <c r="AS886" i="144"/>
  <c r="AY890" i="144"/>
  <c r="J901" i="119" s="1"/>
  <c r="AS894" i="144"/>
  <c r="AY904" i="144"/>
  <c r="J915" i="119" s="1"/>
  <c r="AW777" i="144"/>
  <c r="AW789" i="144"/>
  <c r="AW811" i="144"/>
  <c r="AW779" i="144"/>
  <c r="N744" i="128"/>
  <c r="N785" i="128" s="1"/>
  <c r="AE785" i="128" s="1"/>
  <c r="AW801" i="144"/>
  <c r="AW785" i="144"/>
  <c r="AW787" i="144"/>
  <c r="H786" i="119"/>
  <c r="O786" i="119" s="1"/>
  <c r="AW781" i="144"/>
  <c r="AW783" i="144"/>
  <c r="AW797" i="144"/>
  <c r="AW799" i="144"/>
  <c r="AW803" i="144"/>
  <c r="AW856" i="144"/>
  <c r="AW821" i="144"/>
  <c r="AW837" i="144"/>
  <c r="AW860" i="144"/>
  <c r="AW833" i="144"/>
  <c r="AW829" i="144"/>
  <c r="AW844" i="144"/>
  <c r="AW848" i="144"/>
  <c r="AS850" i="144"/>
  <c r="AW825" i="144"/>
  <c r="AW841" i="144"/>
  <c r="AW852" i="144"/>
  <c r="AW747" i="144"/>
  <c r="AS732" i="144"/>
  <c r="AS738" i="144"/>
  <c r="AS745" i="144"/>
  <c r="AW750" i="144"/>
  <c r="AW753" i="144"/>
  <c r="AW769" i="144"/>
  <c r="AS731" i="144"/>
  <c r="AW742" i="144"/>
  <c r="AS748" i="144"/>
  <c r="AW757" i="144"/>
  <c r="AW759" i="144"/>
  <c r="AW761" i="144"/>
  <c r="AW734" i="144"/>
  <c r="AW739" i="144"/>
  <c r="AS746" i="144"/>
  <c r="AW751" i="144"/>
  <c r="AW765" i="144"/>
  <c r="AW767" i="144"/>
  <c r="AS693" i="144"/>
  <c r="AW692" i="144"/>
  <c r="H696" i="119"/>
  <c r="O696" i="119" s="1"/>
  <c r="O738" i="119" s="1"/>
  <c r="AS715" i="144"/>
  <c r="AW720" i="144"/>
  <c r="AF726" i="144"/>
  <c r="AS691" i="144"/>
  <c r="AW703" i="144"/>
  <c r="AS721" i="144"/>
  <c r="AS690" i="144"/>
  <c r="AS714" i="144"/>
  <c r="AW687" i="144"/>
  <c r="AW711" i="144"/>
  <c r="AW716" i="144"/>
  <c r="AS719" i="144"/>
  <c r="AS652" i="144"/>
  <c r="AW649" i="144"/>
  <c r="AW650" i="144"/>
  <c r="AS651" i="144"/>
  <c r="AW654" i="144"/>
  <c r="AS664" i="144"/>
  <c r="AS668" i="144"/>
  <c r="AW665" i="144"/>
  <c r="AW666" i="144"/>
  <c r="AS667" i="144"/>
  <c r="AW670" i="144"/>
  <c r="AW661" i="144"/>
  <c r="H561" i="119"/>
  <c r="O561" i="119" s="1"/>
  <c r="O603" i="119" s="1"/>
  <c r="AS597" i="144"/>
  <c r="AS601" i="144"/>
  <c r="N576" i="128"/>
  <c r="N617" i="128" s="1"/>
  <c r="AE617" i="128" s="1"/>
  <c r="AW611" i="144"/>
  <c r="AS614" i="144"/>
  <c r="AW595" i="144"/>
  <c r="AW599" i="144"/>
  <c r="AS605" i="144"/>
  <c r="AS621" i="144"/>
  <c r="AS598" i="144"/>
  <c r="AS602" i="144"/>
  <c r="AS613" i="144"/>
  <c r="AW603" i="144"/>
  <c r="AW607" i="144"/>
  <c r="AW619" i="144"/>
  <c r="AW623" i="144"/>
  <c r="AS625" i="144"/>
  <c r="AS629" i="144"/>
  <c r="AS633" i="144"/>
  <c r="AS571" i="144"/>
  <c r="AS572" i="144"/>
  <c r="AS560" i="144"/>
  <c r="AS588" i="144"/>
  <c r="AS555" i="144"/>
  <c r="AS556" i="144"/>
  <c r="AN591" i="144"/>
  <c r="AW557" i="144"/>
  <c r="AW573" i="144"/>
  <c r="AW581" i="144"/>
  <c r="AW584" i="144"/>
  <c r="AS552" i="144"/>
  <c r="AS563" i="144"/>
  <c r="AS568" i="144"/>
  <c r="AW578" i="144"/>
  <c r="AW589" i="144"/>
  <c r="AW565" i="144"/>
  <c r="AS580" i="144"/>
  <c r="AW586" i="144"/>
  <c r="AS530" i="144"/>
  <c r="AS533" i="144"/>
  <c r="AS538" i="144"/>
  <c r="AW527" i="144"/>
  <c r="AS506" i="144"/>
  <c r="AS514" i="144"/>
  <c r="AS517" i="144"/>
  <c r="AS522" i="144"/>
  <c r="AF546" i="144"/>
  <c r="AS513" i="144"/>
  <c r="AW507" i="144"/>
  <c r="AW519" i="144"/>
  <c r="AS541" i="144"/>
  <c r="AW543" i="144"/>
  <c r="AW544" i="144"/>
  <c r="O558" i="119"/>
  <c r="O557" i="119" s="1"/>
  <c r="AJ546" i="144"/>
  <c r="AS498" i="144"/>
  <c r="AS499" i="144"/>
  <c r="AS433" i="144"/>
  <c r="AW419" i="144"/>
  <c r="AW427" i="144"/>
  <c r="AW451" i="144"/>
  <c r="AS418" i="144"/>
  <c r="AS442" i="144"/>
  <c r="AS450" i="144"/>
  <c r="N408" i="128"/>
  <c r="AE408" i="128" s="1"/>
  <c r="AY452" i="144"/>
  <c r="J464" i="119" s="1"/>
  <c r="M464" i="119" s="1"/>
  <c r="AS454" i="144"/>
  <c r="AS417" i="144"/>
  <c r="AS425" i="144"/>
  <c r="AS441" i="144"/>
  <c r="AS380" i="144"/>
  <c r="M1060" i="119"/>
  <c r="O423" i="119"/>
  <c r="AW352" i="144"/>
  <c r="M1645" i="119"/>
  <c r="AW336" i="144"/>
  <c r="AW344" i="144"/>
  <c r="AW356" i="144"/>
  <c r="AW360" i="144"/>
  <c r="AW364" i="144"/>
  <c r="AW371" i="144"/>
  <c r="AW404" i="144"/>
  <c r="AS376" i="144"/>
  <c r="AW387" i="144"/>
  <c r="AS394" i="144"/>
  <c r="AW398" i="144"/>
  <c r="AS403" i="144"/>
  <c r="AS408" i="144"/>
  <c r="AW384" i="144"/>
  <c r="AY388" i="144"/>
  <c r="J400" i="119" s="1"/>
  <c r="M400" i="119" s="1"/>
  <c r="AS402" i="144"/>
  <c r="AW285" i="144"/>
  <c r="AS291" i="144"/>
  <c r="AS307" i="144"/>
  <c r="H291" i="119"/>
  <c r="O291" i="119" s="1"/>
  <c r="AS304" i="144"/>
  <c r="AS288" i="144"/>
  <c r="AS294" i="144"/>
  <c r="AS319" i="144"/>
  <c r="AS310" i="144"/>
  <c r="AS262" i="144"/>
  <c r="AS238" i="144"/>
  <c r="AW242" i="144"/>
  <c r="AS250" i="144"/>
  <c r="AZ235" i="144"/>
  <c r="K247" i="119" s="1"/>
  <c r="AS241" i="144"/>
  <c r="AS246" i="144"/>
  <c r="AS266" i="144"/>
  <c r="AS235" i="144"/>
  <c r="AW236" i="144"/>
  <c r="AS240" i="144"/>
  <c r="AS254" i="144"/>
  <c r="AW252" i="144"/>
  <c r="AS256" i="144"/>
  <c r="AS270" i="144"/>
  <c r="AW268" i="144"/>
  <c r="AS272" i="144"/>
  <c r="AZ190" i="144"/>
  <c r="K202" i="119" s="1"/>
  <c r="AJ231" i="144"/>
  <c r="AP14" i="130"/>
  <c r="I170" i="146"/>
  <c r="K170" i="146" s="1"/>
  <c r="BA190" i="144"/>
  <c r="AN231" i="144"/>
  <c r="AW221" i="144"/>
  <c r="AP50" i="130"/>
  <c r="AP53" i="130"/>
  <c r="AY190" i="144"/>
  <c r="AF231" i="144"/>
  <c r="AF96" i="144"/>
  <c r="AS58" i="144"/>
  <c r="AW68" i="144"/>
  <c r="AW70" i="144"/>
  <c r="AS74" i="144"/>
  <c r="H66" i="119"/>
  <c r="O66" i="119" s="1"/>
  <c r="AS63" i="144"/>
  <c r="AW64" i="144"/>
  <c r="AS79" i="144"/>
  <c r="AW80" i="144"/>
  <c r="AW94" i="144"/>
  <c r="AS78" i="144"/>
  <c r="AS100" i="144"/>
  <c r="AF141" i="144"/>
  <c r="AZ100" i="144"/>
  <c r="K112" i="119" s="1"/>
  <c r="AJ141" i="144"/>
  <c r="BA100" i="144"/>
  <c r="AN141" i="144"/>
  <c r="AW107" i="144"/>
  <c r="AS115" i="144"/>
  <c r="AY123" i="144"/>
  <c r="J135" i="119" s="1"/>
  <c r="AS125" i="144"/>
  <c r="AW127" i="144"/>
  <c r="AS128" i="144"/>
  <c r="AW129" i="144"/>
  <c r="AS131" i="144"/>
  <c r="AS139" i="144"/>
  <c r="AW101" i="144"/>
  <c r="AW103" i="144"/>
  <c r="N114" i="128"/>
  <c r="AE114" i="128" s="1"/>
  <c r="AS113" i="144"/>
  <c r="AS109" i="144"/>
  <c r="AW111" i="144"/>
  <c r="AS112" i="144"/>
  <c r="AW113" i="144"/>
  <c r="AS116" i="144"/>
  <c r="AS129" i="144"/>
  <c r="AW139" i="144"/>
  <c r="AZ145" i="144"/>
  <c r="AJ186" i="144"/>
  <c r="BA145" i="144"/>
  <c r="AN186" i="144"/>
  <c r="AY145" i="144"/>
  <c r="AF186" i="144"/>
  <c r="H156" i="119"/>
  <c r="O156" i="119" s="1"/>
  <c r="O198" i="119" s="1"/>
  <c r="AS220" i="144"/>
  <c r="AS217" i="144"/>
  <c r="AS203" i="144"/>
  <c r="AS211" i="144"/>
  <c r="AW215" i="144"/>
  <c r="AW195" i="144"/>
  <c r="AS197" i="144"/>
  <c r="AS219" i="144"/>
  <c r="AS201" i="144"/>
  <c r="AW205" i="144"/>
  <c r="AS213" i="144"/>
  <c r="N198" i="128"/>
  <c r="AY195" i="144"/>
  <c r="J207" i="119" s="1"/>
  <c r="AW199" i="144"/>
  <c r="AW201" i="144"/>
  <c r="AS204" i="144"/>
  <c r="AW229" i="144"/>
  <c r="N156" i="128"/>
  <c r="AE156" i="128" s="1"/>
  <c r="AS940" i="144"/>
  <c r="AJ952" i="144"/>
  <c r="AN952" i="144"/>
  <c r="H921" i="119"/>
  <c r="O921" i="119" s="1"/>
  <c r="AZ911" i="144"/>
  <c r="K922" i="119" s="1"/>
  <c r="AS930" i="144"/>
  <c r="AS934" i="144"/>
  <c r="AW942" i="144"/>
  <c r="AS922" i="144"/>
  <c r="AS918" i="144"/>
  <c r="AS926" i="144"/>
  <c r="AW950" i="144"/>
  <c r="AS946" i="144"/>
  <c r="AS912" i="144"/>
  <c r="AW916" i="144"/>
  <c r="AW924" i="144"/>
  <c r="AW932" i="144"/>
  <c r="AW941" i="144"/>
  <c r="AS2053" i="144"/>
  <c r="AS2040" i="144"/>
  <c r="AS2044" i="144"/>
  <c r="AS2049" i="144"/>
  <c r="AW2051" i="144"/>
  <c r="AW2052" i="144"/>
  <c r="AY2058" i="144"/>
  <c r="J2067" i="119" s="1"/>
  <c r="M2067" i="119" s="1"/>
  <c r="AW2062" i="144"/>
  <c r="AY2063" i="144"/>
  <c r="J2072" i="119" s="1"/>
  <c r="M2072" i="119" s="1"/>
  <c r="AS2065" i="144"/>
  <c r="AW2067" i="144"/>
  <c r="AW2068" i="144"/>
  <c r="AY2075" i="144"/>
  <c r="J2084" i="119" s="1"/>
  <c r="M2084" i="119" s="1"/>
  <c r="AS2061" i="144"/>
  <c r="AW2038" i="144"/>
  <c r="AW2042" i="144"/>
  <c r="AW2046" i="144"/>
  <c r="AY2050" i="144"/>
  <c r="J2059" i="119" s="1"/>
  <c r="M2059" i="119" s="1"/>
  <c r="AW2054" i="144"/>
  <c r="AY2055" i="144"/>
  <c r="J2064" i="119" s="1"/>
  <c r="M2064" i="119" s="1"/>
  <c r="AS2057" i="144"/>
  <c r="AW2059" i="144"/>
  <c r="AW2060" i="144"/>
  <c r="AY2066" i="144"/>
  <c r="J2075" i="119" s="1"/>
  <c r="M2075" i="119" s="1"/>
  <c r="AW2070" i="144"/>
  <c r="AY2071" i="144"/>
  <c r="J2080" i="119" s="1"/>
  <c r="M2080" i="119" s="1"/>
  <c r="AS2073" i="144"/>
  <c r="AW1994" i="144"/>
  <c r="AW1998" i="144"/>
  <c r="AW2002" i="144"/>
  <c r="AW2006" i="144"/>
  <c r="AW2010" i="144"/>
  <c r="AW2014" i="144"/>
  <c r="AW2018" i="144"/>
  <c r="AW2022" i="144"/>
  <c r="AW2026" i="144"/>
  <c r="AW2030" i="144"/>
  <c r="AW1996" i="144"/>
  <c r="AW2000" i="144"/>
  <c r="AW2004" i="144"/>
  <c r="AW2008" i="144"/>
  <c r="AW2012" i="144"/>
  <c r="AW2016" i="144"/>
  <c r="AW2020" i="144"/>
  <c r="AW2024" i="144"/>
  <c r="AW2028" i="144"/>
  <c r="AW2032" i="144"/>
  <c r="O2043" i="119"/>
  <c r="N1878" i="128"/>
  <c r="N1919" i="128" s="1"/>
  <c r="AE1919" i="128" s="1"/>
  <c r="AW1825" i="144"/>
  <c r="N1542" i="128"/>
  <c r="N1583" i="128" s="1"/>
  <c r="AE1583" i="128" s="1"/>
  <c r="AZ1586" i="144"/>
  <c r="K1597" i="119" s="1"/>
  <c r="K1638" i="119" s="1"/>
  <c r="AW1589" i="144"/>
  <c r="AW1593" i="144"/>
  <c r="AW1597" i="144"/>
  <c r="AW1601" i="144"/>
  <c r="AW1605" i="144"/>
  <c r="AW1609" i="144"/>
  <c r="AW1613" i="144"/>
  <c r="AW1617" i="144"/>
  <c r="AW1621" i="144"/>
  <c r="AW1587" i="144"/>
  <c r="AW1591" i="144"/>
  <c r="AW1595" i="144"/>
  <c r="AW1599" i="144"/>
  <c r="AS1602" i="144"/>
  <c r="AW1603" i="144"/>
  <c r="AW1607" i="144"/>
  <c r="AS1610" i="144"/>
  <c r="AW1611" i="144"/>
  <c r="AW1615" i="144"/>
  <c r="AS1618" i="144"/>
  <c r="AW1619" i="144"/>
  <c r="AS1622" i="144"/>
  <c r="AW1623" i="144"/>
  <c r="AS1490" i="144"/>
  <c r="AS1454" i="144"/>
  <c r="AW1318" i="144"/>
  <c r="AS1276" i="144"/>
  <c r="AS1284" i="144"/>
  <c r="AS1292" i="144"/>
  <c r="AS1300" i="144"/>
  <c r="N1206" i="128"/>
  <c r="N1247" i="128" s="1"/>
  <c r="AE1247" i="128" s="1"/>
  <c r="AS1275" i="144"/>
  <c r="AS1283" i="144"/>
  <c r="AS1299" i="144"/>
  <c r="AS1305" i="144"/>
  <c r="AW1277" i="144"/>
  <c r="AW1285" i="144"/>
  <c r="AW1301" i="144"/>
  <c r="AS1182" i="144"/>
  <c r="H1101" i="119"/>
  <c r="O1101" i="119" s="1"/>
  <c r="AY1052" i="144"/>
  <c r="AS1046" i="144"/>
  <c r="AS1047" i="144"/>
  <c r="AS1036" i="144"/>
  <c r="N954" i="128"/>
  <c r="AE954" i="128" s="1"/>
  <c r="AZ1001" i="144"/>
  <c r="K1012" i="119" s="1"/>
  <c r="K1053" i="119" s="1"/>
  <c r="AY1034" i="144"/>
  <c r="J1045" i="119" s="1"/>
  <c r="M1045" i="119" s="1"/>
  <c r="AY1038" i="144"/>
  <c r="J1049" i="119" s="1"/>
  <c r="M1049" i="119" s="1"/>
  <c r="AW1002" i="144"/>
  <c r="AW1003" i="144"/>
  <c r="AW1006" i="144"/>
  <c r="AW1007" i="144"/>
  <c r="AW1010" i="144"/>
  <c r="AS1011" i="144"/>
  <c r="AW1014" i="144"/>
  <c r="AS1015" i="144"/>
  <c r="AW1018" i="144"/>
  <c r="AS1019" i="144"/>
  <c r="AW1022" i="144"/>
  <c r="AS1023" i="144"/>
  <c r="AW1026" i="144"/>
  <c r="AS1027" i="144"/>
  <c r="AW1030" i="144"/>
  <c r="AY956" i="144"/>
  <c r="BB956" i="144" s="1"/>
  <c r="M986" i="119"/>
  <c r="BB975" i="144"/>
  <c r="AS976" i="144"/>
  <c r="AS977" i="144"/>
  <c r="AW985" i="144"/>
  <c r="AS988" i="144"/>
  <c r="AS992" i="144"/>
  <c r="AW994" i="144"/>
  <c r="AW995" i="144"/>
  <c r="AS960" i="144"/>
  <c r="AW961" i="144"/>
  <c r="AW971" i="144"/>
  <c r="AS972" i="144"/>
  <c r="AS974" i="144"/>
  <c r="AS980" i="144"/>
  <c r="AS984" i="144"/>
  <c r="AS985" i="144"/>
  <c r="AW986" i="144"/>
  <c r="AW958" i="144"/>
  <c r="AY958" i="144"/>
  <c r="J969" i="119" s="1"/>
  <c r="M969" i="119" s="1"/>
  <c r="AW964" i="144"/>
  <c r="AS956" i="144"/>
  <c r="AY960" i="144"/>
  <c r="J971" i="119" s="1"/>
  <c r="AS964" i="144"/>
  <c r="AS965" i="144"/>
  <c r="AS978" i="144"/>
  <c r="AW989" i="144"/>
  <c r="AY994" i="144"/>
  <c r="AW913" i="144"/>
  <c r="AW914" i="144"/>
  <c r="AY914" i="144"/>
  <c r="J925" i="119" s="1"/>
  <c r="AW920" i="144"/>
  <c r="AW928" i="144"/>
  <c r="AW936" i="144"/>
  <c r="AS938" i="144"/>
  <c r="AY942" i="144"/>
  <c r="J953" i="119" s="1"/>
  <c r="M953" i="119" s="1"/>
  <c r="AY916" i="144"/>
  <c r="J927" i="119" s="1"/>
  <c r="AS920" i="144"/>
  <c r="AW921" i="144"/>
  <c r="AW922" i="144"/>
  <c r="AY924" i="144"/>
  <c r="J935" i="119" s="1"/>
  <c r="AS928" i="144"/>
  <c r="AW929" i="144"/>
  <c r="AW930" i="144"/>
  <c r="AY932" i="144"/>
  <c r="J943" i="119" s="1"/>
  <c r="AS936" i="144"/>
  <c r="AW937" i="144"/>
  <c r="AW938" i="144"/>
  <c r="AY938" i="144"/>
  <c r="J949" i="119" s="1"/>
  <c r="M949" i="119" s="1"/>
  <c r="AW948" i="144"/>
  <c r="AS950" i="144"/>
  <c r="AW944" i="144"/>
  <c r="AS948" i="144"/>
  <c r="AW949" i="144"/>
  <c r="AY950" i="144"/>
  <c r="J961" i="119" s="1"/>
  <c r="M961" i="119" s="1"/>
  <c r="N870" i="128"/>
  <c r="N911" i="128" s="1"/>
  <c r="AE911" i="128" s="1"/>
  <c r="AW912" i="144"/>
  <c r="AS914" i="144"/>
  <c r="AS916" i="144"/>
  <c r="AW917" i="144"/>
  <c r="AW918" i="144"/>
  <c r="AY920" i="144"/>
  <c r="J931" i="119" s="1"/>
  <c r="AS924" i="144"/>
  <c r="AW925" i="144"/>
  <c r="AW926" i="144"/>
  <c r="AY928" i="144"/>
  <c r="J939" i="119" s="1"/>
  <c r="AS932" i="144"/>
  <c r="AW933" i="144"/>
  <c r="AW934" i="144"/>
  <c r="AY936" i="144"/>
  <c r="J947" i="119" s="1"/>
  <c r="AW940" i="144"/>
  <c r="AS942" i="144"/>
  <c r="AS944" i="144"/>
  <c r="AW945" i="144"/>
  <c r="AW946" i="144"/>
  <c r="AY946" i="144"/>
  <c r="J957" i="119" s="1"/>
  <c r="M957" i="119" s="1"/>
  <c r="O963" i="119"/>
  <c r="AY868" i="144"/>
  <c r="J879" i="119" s="1"/>
  <c r="AS872" i="144"/>
  <c r="AW874" i="144"/>
  <c r="AY876" i="144"/>
  <c r="J887" i="119" s="1"/>
  <c r="AW879" i="144"/>
  <c r="AW880" i="144"/>
  <c r="AS882" i="144"/>
  <c r="AS884" i="144"/>
  <c r="AW886" i="144"/>
  <c r="AY888" i="144"/>
  <c r="J899" i="119" s="1"/>
  <c r="AS892" i="144"/>
  <c r="AW894" i="144"/>
  <c r="AY896" i="144"/>
  <c r="J907" i="119" s="1"/>
  <c r="AS900" i="144"/>
  <c r="AW902" i="144"/>
  <c r="AY902" i="144"/>
  <c r="J913" i="119" s="1"/>
  <c r="M913" i="119" s="1"/>
  <c r="AY882" i="144"/>
  <c r="J893" i="119" s="1"/>
  <c r="M893" i="119" s="1"/>
  <c r="AS868" i="144"/>
  <c r="AS876" i="144"/>
  <c r="AY878" i="144"/>
  <c r="J889" i="119" s="1"/>
  <c r="M889" i="119" s="1"/>
  <c r="AS888" i="144"/>
  <c r="AS896" i="144"/>
  <c r="AW898" i="144"/>
  <c r="AW866" i="144"/>
  <c r="AY866" i="144"/>
  <c r="J877" i="119" s="1"/>
  <c r="AN907" i="144"/>
  <c r="X27" i="148" s="1"/>
  <c r="AS870" i="144"/>
  <c r="AW871" i="144"/>
  <c r="AW872" i="144"/>
  <c r="AW883" i="144"/>
  <c r="AW884" i="144"/>
  <c r="AY886" i="144"/>
  <c r="J897" i="119" s="1"/>
  <c r="AS890" i="144"/>
  <c r="AW891" i="144"/>
  <c r="AW892" i="144"/>
  <c r="AY894" i="144"/>
  <c r="J905" i="119" s="1"/>
  <c r="AS898" i="144"/>
  <c r="AW899" i="144"/>
  <c r="AW900" i="144"/>
  <c r="AS902" i="144"/>
  <c r="AY852" i="144"/>
  <c r="J863" i="119" s="1"/>
  <c r="M863" i="119" s="1"/>
  <c r="AW843" i="144"/>
  <c r="AY848" i="144"/>
  <c r="J859" i="119" s="1"/>
  <c r="M859" i="119" s="1"/>
  <c r="AW857" i="144"/>
  <c r="AW858" i="144"/>
  <c r="AS860" i="144"/>
  <c r="AY844" i="144"/>
  <c r="J855" i="119" s="1"/>
  <c r="M855" i="119" s="1"/>
  <c r="AW853" i="144"/>
  <c r="AW854" i="144"/>
  <c r="AS856" i="144"/>
  <c r="AS858" i="144"/>
  <c r="AY860" i="144"/>
  <c r="J871" i="119" s="1"/>
  <c r="M871" i="119" s="1"/>
  <c r="H831" i="119"/>
  <c r="O831" i="119" s="1"/>
  <c r="O873" i="119" s="1"/>
  <c r="AW849" i="144"/>
  <c r="AW850" i="144"/>
  <c r="AS852" i="144"/>
  <c r="AY856" i="144"/>
  <c r="J867" i="119" s="1"/>
  <c r="M867" i="119" s="1"/>
  <c r="N786" i="128"/>
  <c r="N827" i="128" s="1"/>
  <c r="AE827" i="128" s="1"/>
  <c r="AW805" i="144"/>
  <c r="AW813" i="144"/>
  <c r="AW807" i="144"/>
  <c r="AW815" i="144"/>
  <c r="O828" i="119"/>
  <c r="O827" i="119" s="1"/>
  <c r="AW809" i="144"/>
  <c r="AY734" i="144"/>
  <c r="J745" i="119" s="1"/>
  <c r="M745" i="119" s="1"/>
  <c r="AW738" i="144"/>
  <c r="AZ738" i="144"/>
  <c r="K749" i="119" s="1"/>
  <c r="M749" i="119" s="1"/>
  <c r="AY739" i="144"/>
  <c r="J750" i="119" s="1"/>
  <c r="M750" i="119" s="1"/>
  <c r="AS741" i="144"/>
  <c r="AS742" i="144"/>
  <c r="AW743" i="144"/>
  <c r="AS744" i="144"/>
  <c r="AY750" i="144"/>
  <c r="AS737" i="144"/>
  <c r="AY731" i="144"/>
  <c r="J742" i="119" s="1"/>
  <c r="AS733" i="144"/>
  <c r="AS734" i="144"/>
  <c r="AW735" i="144"/>
  <c r="AS736" i="144"/>
  <c r="AY742" i="144"/>
  <c r="J753" i="119" s="1"/>
  <c r="M753" i="119" s="1"/>
  <c r="AW746" i="144"/>
  <c r="AZ746" i="144"/>
  <c r="K757" i="119" s="1"/>
  <c r="M757" i="119" s="1"/>
  <c r="AY747" i="144"/>
  <c r="J758" i="119" s="1"/>
  <c r="M758" i="119" s="1"/>
  <c r="AS749" i="144"/>
  <c r="N702" i="128"/>
  <c r="N743" i="128" s="1"/>
  <c r="AE743" i="128" s="1"/>
  <c r="AY687" i="144"/>
  <c r="J699" i="119" s="1"/>
  <c r="M699" i="119" s="1"/>
  <c r="AW691" i="144"/>
  <c r="AZ691" i="144"/>
  <c r="K703" i="119" s="1"/>
  <c r="AY692" i="144"/>
  <c r="J704" i="119" s="1"/>
  <c r="M704" i="119" s="1"/>
  <c r="AS694" i="144"/>
  <c r="AS695" i="144"/>
  <c r="AW696" i="144"/>
  <c r="AS697" i="144"/>
  <c r="AY703" i="144"/>
  <c r="J715" i="119" s="1"/>
  <c r="M715" i="119" s="1"/>
  <c r="AY711" i="144"/>
  <c r="J723" i="119" s="1"/>
  <c r="M723" i="119" s="1"/>
  <c r="BA685" i="144"/>
  <c r="L697" i="119" s="1"/>
  <c r="L738" i="119" s="1"/>
  <c r="AS686" i="144"/>
  <c r="AS687" i="144"/>
  <c r="AW688" i="144"/>
  <c r="AS689" i="144"/>
  <c r="AW699" i="144"/>
  <c r="AS702" i="144"/>
  <c r="AS703" i="144"/>
  <c r="AW704" i="144"/>
  <c r="AS705" i="144"/>
  <c r="AY706" i="144"/>
  <c r="AS706" i="144"/>
  <c r="AY691" i="144"/>
  <c r="J703" i="119" s="1"/>
  <c r="M703" i="119" s="1"/>
  <c r="AW695" i="144"/>
  <c r="AZ695" i="144"/>
  <c r="K707" i="119" s="1"/>
  <c r="M707" i="119" s="1"/>
  <c r="AY696" i="144"/>
  <c r="J708" i="119" s="1"/>
  <c r="M708" i="119" s="1"/>
  <c r="AS698" i="144"/>
  <c r="AS699" i="144"/>
  <c r="AW700" i="144"/>
  <c r="AS701" i="144"/>
  <c r="AW707" i="144"/>
  <c r="AS710" i="144"/>
  <c r="AS711" i="144"/>
  <c r="AW712" i="144"/>
  <c r="AS713" i="144"/>
  <c r="AW723" i="144"/>
  <c r="N660" i="128"/>
  <c r="AE660" i="128" s="1"/>
  <c r="AS707" i="144"/>
  <c r="AW708" i="144"/>
  <c r="AS709" i="144"/>
  <c r="AW719" i="144"/>
  <c r="AZ719" i="144"/>
  <c r="K731" i="119" s="1"/>
  <c r="M731" i="119" s="1"/>
  <c r="AY720" i="144"/>
  <c r="J732" i="119" s="1"/>
  <c r="M732" i="119" s="1"/>
  <c r="AS722" i="144"/>
  <c r="AS723" i="144"/>
  <c r="AW724" i="144"/>
  <c r="AW715" i="144"/>
  <c r="AZ715" i="144"/>
  <c r="K727" i="119" s="1"/>
  <c r="M727" i="119" s="1"/>
  <c r="AY716" i="144"/>
  <c r="J728" i="119" s="1"/>
  <c r="M728" i="119" s="1"/>
  <c r="AS718" i="144"/>
  <c r="AN681" i="144"/>
  <c r="X20" i="148" s="1"/>
  <c r="AW641" i="144"/>
  <c r="AS644" i="144"/>
  <c r="AW646" i="144"/>
  <c r="AS647" i="144"/>
  <c r="AW657" i="144"/>
  <c r="AS660" i="144"/>
  <c r="AW662" i="144"/>
  <c r="AS663" i="144"/>
  <c r="AW673" i="144"/>
  <c r="AS676" i="144"/>
  <c r="AS677" i="144"/>
  <c r="AW678" i="144"/>
  <c r="AS679" i="144"/>
  <c r="AS640" i="144"/>
  <c r="AW642" i="144"/>
  <c r="AS643" i="144"/>
  <c r="AY649" i="144"/>
  <c r="J661" i="119" s="1"/>
  <c r="M661" i="119" s="1"/>
  <c r="AW653" i="144"/>
  <c r="AY654" i="144"/>
  <c r="J666" i="119" s="1"/>
  <c r="M666" i="119" s="1"/>
  <c r="AS656" i="144"/>
  <c r="AW658" i="144"/>
  <c r="AS659" i="144"/>
  <c r="BA664" i="144"/>
  <c r="L676" i="119" s="1"/>
  <c r="AY665" i="144"/>
  <c r="J677" i="119" s="1"/>
  <c r="M677" i="119" s="1"/>
  <c r="AW669" i="144"/>
  <c r="AZ669" i="144"/>
  <c r="K681" i="119" s="1"/>
  <c r="M681" i="119" s="1"/>
  <c r="AY670" i="144"/>
  <c r="J682" i="119" s="1"/>
  <c r="M682" i="119" s="1"/>
  <c r="AS672" i="144"/>
  <c r="AS673" i="144"/>
  <c r="AW674" i="144"/>
  <c r="AS675" i="144"/>
  <c r="N618" i="128"/>
  <c r="N659" i="128" s="1"/>
  <c r="AE659" i="128" s="1"/>
  <c r="BA640" i="144"/>
  <c r="L652" i="119" s="1"/>
  <c r="AY641" i="144"/>
  <c r="J653" i="119" s="1"/>
  <c r="M653" i="119" s="1"/>
  <c r="AW645" i="144"/>
  <c r="AY646" i="144"/>
  <c r="J658" i="119" s="1"/>
  <c r="M658" i="119" s="1"/>
  <c r="AS648" i="144"/>
  <c r="AS665" i="144"/>
  <c r="AW677" i="144"/>
  <c r="AZ677" i="144"/>
  <c r="K689" i="119" s="1"/>
  <c r="M689" i="119" s="1"/>
  <c r="AY678" i="144"/>
  <c r="J690" i="119" s="1"/>
  <c r="M690" i="119" s="1"/>
  <c r="AY595" i="144"/>
  <c r="J607" i="119" s="1"/>
  <c r="AW598" i="144"/>
  <c r="AY598" i="144"/>
  <c r="J610" i="119" s="1"/>
  <c r="AW600" i="144"/>
  <c r="AY603" i="144"/>
  <c r="J615" i="119" s="1"/>
  <c r="M615" i="119" s="1"/>
  <c r="AW606" i="144"/>
  <c r="AY606" i="144"/>
  <c r="J618" i="119" s="1"/>
  <c r="AW608" i="144"/>
  <c r="AY611" i="144"/>
  <c r="J623" i="119" s="1"/>
  <c r="M623" i="119" s="1"/>
  <c r="AW614" i="144"/>
  <c r="AY614" i="144"/>
  <c r="J626" i="119" s="1"/>
  <c r="AW616" i="144"/>
  <c r="AY619" i="144"/>
  <c r="J631" i="119" s="1"/>
  <c r="M631" i="119" s="1"/>
  <c r="AW622" i="144"/>
  <c r="AY622" i="144"/>
  <c r="J634" i="119" s="1"/>
  <c r="AW624" i="144"/>
  <c r="AY627" i="144"/>
  <c r="J639" i="119" s="1"/>
  <c r="M639" i="119" s="1"/>
  <c r="AW631" i="144"/>
  <c r="AY632" i="144"/>
  <c r="J644" i="119" s="1"/>
  <c r="M644" i="119" s="1"/>
  <c r="AS634" i="144"/>
  <c r="AZ598" i="144"/>
  <c r="K610" i="119" s="1"/>
  <c r="AZ606" i="144"/>
  <c r="K618" i="119" s="1"/>
  <c r="AS610" i="144"/>
  <c r="AZ614" i="144"/>
  <c r="K626" i="119" s="1"/>
  <c r="AS618" i="144"/>
  <c r="AZ622" i="144"/>
  <c r="K634" i="119" s="1"/>
  <c r="AS626" i="144"/>
  <c r="AY628" i="144"/>
  <c r="J640" i="119" s="1"/>
  <c r="M640" i="119" s="1"/>
  <c r="AS630" i="144"/>
  <c r="AJ636" i="144"/>
  <c r="AW596" i="144"/>
  <c r="AY599" i="144"/>
  <c r="J611" i="119" s="1"/>
  <c r="M611" i="119" s="1"/>
  <c r="AW602" i="144"/>
  <c r="AY602" i="144"/>
  <c r="J614" i="119" s="1"/>
  <c r="M614" i="119" s="1"/>
  <c r="AW604" i="144"/>
  <c r="AY607" i="144"/>
  <c r="J619" i="119" s="1"/>
  <c r="M619" i="119" s="1"/>
  <c r="AW610" i="144"/>
  <c r="AY610" i="144"/>
  <c r="J622" i="119" s="1"/>
  <c r="M622" i="119" s="1"/>
  <c r="AW612" i="144"/>
  <c r="AY615" i="144"/>
  <c r="J627" i="119" s="1"/>
  <c r="M627" i="119" s="1"/>
  <c r="AW618" i="144"/>
  <c r="AY618" i="144"/>
  <c r="J630" i="119" s="1"/>
  <c r="M630" i="119" s="1"/>
  <c r="AW620" i="144"/>
  <c r="AY623" i="144"/>
  <c r="J635" i="119" s="1"/>
  <c r="M635" i="119" s="1"/>
  <c r="AW626" i="144"/>
  <c r="AY626" i="144"/>
  <c r="J638" i="119" s="1"/>
  <c r="M638" i="119" s="1"/>
  <c r="H606" i="119"/>
  <c r="O606" i="119" s="1"/>
  <c r="O648" i="119" s="1"/>
  <c r="AJ591" i="144"/>
  <c r="T18" i="148" s="1"/>
  <c r="AS551" i="144"/>
  <c r="BA551" i="144"/>
  <c r="L563" i="119" s="1"/>
  <c r="L603" i="119" s="1"/>
  <c r="AW553" i="144"/>
  <c r="AS559" i="144"/>
  <c r="AW561" i="144"/>
  <c r="AS567" i="144"/>
  <c r="AW569" i="144"/>
  <c r="AS575" i="144"/>
  <c r="AW577" i="144"/>
  <c r="AY578" i="144"/>
  <c r="J590" i="119" s="1"/>
  <c r="M590" i="119" s="1"/>
  <c r="AZ580" i="144"/>
  <c r="K592" i="119" s="1"/>
  <c r="AS583" i="144"/>
  <c r="AS584" i="144"/>
  <c r="AW585" i="144"/>
  <c r="AY586" i="144"/>
  <c r="J598" i="119" s="1"/>
  <c r="M598" i="119" s="1"/>
  <c r="AZ588" i="144"/>
  <c r="K600" i="119" s="1"/>
  <c r="AW552" i="144"/>
  <c r="AY552" i="144"/>
  <c r="J564" i="119" s="1"/>
  <c r="M564" i="119" s="1"/>
  <c r="AW554" i="144"/>
  <c r="AY557" i="144"/>
  <c r="J569" i="119" s="1"/>
  <c r="M569" i="119" s="1"/>
  <c r="AW560" i="144"/>
  <c r="AY560" i="144"/>
  <c r="J572" i="119" s="1"/>
  <c r="M572" i="119" s="1"/>
  <c r="AW562" i="144"/>
  <c r="AY565" i="144"/>
  <c r="J577" i="119" s="1"/>
  <c r="M577" i="119" s="1"/>
  <c r="AW568" i="144"/>
  <c r="AY568" i="144"/>
  <c r="J580" i="119" s="1"/>
  <c r="M580" i="119" s="1"/>
  <c r="AW570" i="144"/>
  <c r="AY573" i="144"/>
  <c r="J585" i="119" s="1"/>
  <c r="M585" i="119" s="1"/>
  <c r="AW576" i="144"/>
  <c r="AY576" i="144"/>
  <c r="J588" i="119" s="1"/>
  <c r="M588" i="119" s="1"/>
  <c r="AY584" i="144"/>
  <c r="J596" i="119" s="1"/>
  <c r="M596" i="119" s="1"/>
  <c r="AS579" i="144"/>
  <c r="AS587" i="144"/>
  <c r="AW550" i="144"/>
  <c r="AY553" i="144"/>
  <c r="J565" i="119" s="1"/>
  <c r="M565" i="119" s="1"/>
  <c r="AW556" i="144"/>
  <c r="AY556" i="144"/>
  <c r="J568" i="119" s="1"/>
  <c r="M568" i="119" s="1"/>
  <c r="AW558" i="144"/>
  <c r="AY561" i="144"/>
  <c r="J573" i="119" s="1"/>
  <c r="M573" i="119" s="1"/>
  <c r="AW564" i="144"/>
  <c r="AY564" i="144"/>
  <c r="J576" i="119" s="1"/>
  <c r="M576" i="119" s="1"/>
  <c r="AW566" i="144"/>
  <c r="AY569" i="144"/>
  <c r="J581" i="119" s="1"/>
  <c r="M581" i="119" s="1"/>
  <c r="AW572" i="144"/>
  <c r="AY572" i="144"/>
  <c r="J584" i="119" s="1"/>
  <c r="M584" i="119" s="1"/>
  <c r="AW574" i="144"/>
  <c r="AY577" i="144"/>
  <c r="J589" i="119" s="1"/>
  <c r="M589" i="119" s="1"/>
  <c r="AW580" i="144"/>
  <c r="AY580" i="144"/>
  <c r="J592" i="119" s="1"/>
  <c r="AW582" i="144"/>
  <c r="AY585" i="144"/>
  <c r="J597" i="119" s="1"/>
  <c r="M597" i="119" s="1"/>
  <c r="AW588" i="144"/>
  <c r="AY588" i="144"/>
  <c r="J600" i="119" s="1"/>
  <c r="N534" i="128"/>
  <c r="AE534" i="128" s="1"/>
  <c r="AW506" i="144"/>
  <c r="AY506" i="144"/>
  <c r="J518" i="119" s="1"/>
  <c r="AW508" i="144"/>
  <c r="AW514" i="144"/>
  <c r="AY514" i="144"/>
  <c r="J526" i="119" s="1"/>
  <c r="M526" i="119" s="1"/>
  <c r="AW516" i="144"/>
  <c r="AY519" i="144"/>
  <c r="J531" i="119" s="1"/>
  <c r="M531" i="119" s="1"/>
  <c r="AW522" i="144"/>
  <c r="AY522" i="144"/>
  <c r="J534" i="119" s="1"/>
  <c r="AW524" i="144"/>
  <c r="AY527" i="144"/>
  <c r="J539" i="119" s="1"/>
  <c r="M539" i="119" s="1"/>
  <c r="AW530" i="144"/>
  <c r="AY530" i="144"/>
  <c r="J542" i="119" s="1"/>
  <c r="AW532" i="144"/>
  <c r="AY535" i="144"/>
  <c r="J547" i="119" s="1"/>
  <c r="M547" i="119" s="1"/>
  <c r="AW538" i="144"/>
  <c r="AY538" i="144"/>
  <c r="J550" i="119" s="1"/>
  <c r="AW540" i="144"/>
  <c r="AY543" i="144"/>
  <c r="J555" i="119" s="1"/>
  <c r="M555" i="119" s="1"/>
  <c r="N492" i="128"/>
  <c r="N533" i="128" s="1"/>
  <c r="AE533" i="128" s="1"/>
  <c r="AZ506" i="144"/>
  <c r="K518" i="119" s="1"/>
  <c r="AS509" i="144"/>
  <c r="AS510" i="144"/>
  <c r="AW511" i="144"/>
  <c r="AS518" i="144"/>
  <c r="AZ522" i="144"/>
  <c r="K534" i="119" s="1"/>
  <c r="AS526" i="144"/>
  <c r="AZ530" i="144"/>
  <c r="K542" i="119" s="1"/>
  <c r="AZ538" i="144"/>
  <c r="K550" i="119" s="1"/>
  <c r="AY507" i="144"/>
  <c r="J519" i="119" s="1"/>
  <c r="M519" i="119" s="1"/>
  <c r="AW510" i="144"/>
  <c r="AY510" i="144"/>
  <c r="J522" i="119" s="1"/>
  <c r="M522" i="119" s="1"/>
  <c r="AW512" i="144"/>
  <c r="AY515" i="144"/>
  <c r="J527" i="119" s="1"/>
  <c r="M527" i="119" s="1"/>
  <c r="AW518" i="144"/>
  <c r="AY518" i="144"/>
  <c r="J530" i="119" s="1"/>
  <c r="M530" i="119" s="1"/>
  <c r="AW520" i="144"/>
  <c r="AY523" i="144"/>
  <c r="J535" i="119" s="1"/>
  <c r="M535" i="119" s="1"/>
  <c r="AW526" i="144"/>
  <c r="AY526" i="144"/>
  <c r="J538" i="119" s="1"/>
  <c r="M538" i="119" s="1"/>
  <c r="AW528" i="144"/>
  <c r="AW534" i="144"/>
  <c r="AY534" i="144"/>
  <c r="J546" i="119" s="1"/>
  <c r="M546" i="119" s="1"/>
  <c r="AW536" i="144"/>
  <c r="AW542" i="144"/>
  <c r="AY542" i="144"/>
  <c r="J554" i="119" s="1"/>
  <c r="M554" i="119" s="1"/>
  <c r="BA505" i="144"/>
  <c r="L517" i="119" s="1"/>
  <c r="L558" i="119" s="1"/>
  <c r="AS529" i="144"/>
  <c r="AW531" i="144"/>
  <c r="AS537" i="144"/>
  <c r="AW539" i="144"/>
  <c r="N450" i="128"/>
  <c r="AE450" i="128" s="1"/>
  <c r="AS460" i="144"/>
  <c r="AS461" i="144"/>
  <c r="AS462" i="144"/>
  <c r="AS463" i="144"/>
  <c r="AS464" i="144"/>
  <c r="AS465" i="144"/>
  <c r="AS466" i="144"/>
  <c r="AS467" i="144"/>
  <c r="AS468" i="144"/>
  <c r="AS469" i="144"/>
  <c r="AS470" i="144"/>
  <c r="AS471" i="144"/>
  <c r="AS472" i="144"/>
  <c r="AS473" i="144"/>
  <c r="AS474" i="144"/>
  <c r="AS475" i="144"/>
  <c r="AS476" i="144"/>
  <c r="AS477" i="144"/>
  <c r="AS478" i="144"/>
  <c r="AS479" i="144"/>
  <c r="AS480" i="144"/>
  <c r="AS481" i="144"/>
  <c r="AS482" i="144"/>
  <c r="AS483" i="144"/>
  <c r="AS484" i="144"/>
  <c r="AS485" i="144"/>
  <c r="AS486" i="144"/>
  <c r="AS487" i="144"/>
  <c r="AS488" i="144"/>
  <c r="AS489" i="144"/>
  <c r="AS490" i="144"/>
  <c r="AS491" i="144"/>
  <c r="AS492" i="144"/>
  <c r="AS493" i="144"/>
  <c r="AS494" i="144"/>
  <c r="AS495" i="144"/>
  <c r="AS496" i="144"/>
  <c r="AS497" i="144"/>
  <c r="AF501" i="144"/>
  <c r="P16" i="148" s="1"/>
  <c r="AW415" i="144"/>
  <c r="AS421" i="144"/>
  <c r="AS422" i="144"/>
  <c r="AW423" i="144"/>
  <c r="AS429" i="144"/>
  <c r="AS430" i="144"/>
  <c r="AW431" i="144"/>
  <c r="AS437" i="144"/>
  <c r="AS438" i="144"/>
  <c r="AW439" i="144"/>
  <c r="AS445" i="144"/>
  <c r="AS446" i="144"/>
  <c r="AW447" i="144"/>
  <c r="AS453" i="144"/>
  <c r="AJ456" i="144"/>
  <c r="AW416" i="144"/>
  <c r="AY419" i="144"/>
  <c r="J431" i="119" s="1"/>
  <c r="M431" i="119" s="1"/>
  <c r="AW422" i="144"/>
  <c r="AY422" i="144"/>
  <c r="J434" i="119" s="1"/>
  <c r="M434" i="119" s="1"/>
  <c r="AW424" i="144"/>
  <c r="AY427" i="144"/>
  <c r="J439" i="119" s="1"/>
  <c r="M439" i="119" s="1"/>
  <c r="AW430" i="144"/>
  <c r="AY430" i="144"/>
  <c r="J442" i="119" s="1"/>
  <c r="M442" i="119" s="1"/>
  <c r="AW432" i="144"/>
  <c r="AY435" i="144"/>
  <c r="J447" i="119" s="1"/>
  <c r="M447" i="119" s="1"/>
  <c r="AW438" i="144"/>
  <c r="AY438" i="144"/>
  <c r="J450" i="119" s="1"/>
  <c r="M450" i="119" s="1"/>
  <c r="AW440" i="144"/>
  <c r="AY443" i="144"/>
  <c r="J455" i="119" s="1"/>
  <c r="M455" i="119" s="1"/>
  <c r="AW446" i="144"/>
  <c r="AY446" i="144"/>
  <c r="J458" i="119" s="1"/>
  <c r="M458" i="119" s="1"/>
  <c r="AW448" i="144"/>
  <c r="AY451" i="144"/>
  <c r="J463" i="119" s="1"/>
  <c r="M463" i="119" s="1"/>
  <c r="AW454" i="144"/>
  <c r="AY454" i="144"/>
  <c r="J466" i="119" s="1"/>
  <c r="M466" i="119" s="1"/>
  <c r="AY415" i="144"/>
  <c r="J427" i="119" s="1"/>
  <c r="AW418" i="144"/>
  <c r="AY418" i="144"/>
  <c r="J430" i="119" s="1"/>
  <c r="M430" i="119" s="1"/>
  <c r="AW420" i="144"/>
  <c r="AY423" i="144"/>
  <c r="J435" i="119" s="1"/>
  <c r="M435" i="119" s="1"/>
  <c r="AW426" i="144"/>
  <c r="AY426" i="144"/>
  <c r="J438" i="119" s="1"/>
  <c r="M438" i="119" s="1"/>
  <c r="AW428" i="144"/>
  <c r="AY431" i="144"/>
  <c r="J443" i="119" s="1"/>
  <c r="M443" i="119" s="1"/>
  <c r="AW434" i="144"/>
  <c r="AY434" i="144"/>
  <c r="J446" i="119" s="1"/>
  <c r="M446" i="119" s="1"/>
  <c r="AW436" i="144"/>
  <c r="AY439" i="144"/>
  <c r="J451" i="119" s="1"/>
  <c r="M451" i="119" s="1"/>
  <c r="AW442" i="144"/>
  <c r="AY442" i="144"/>
  <c r="J454" i="119" s="1"/>
  <c r="M454" i="119" s="1"/>
  <c r="AW444" i="144"/>
  <c r="AY447" i="144"/>
  <c r="J459" i="119" s="1"/>
  <c r="M459" i="119" s="1"/>
  <c r="AW450" i="144"/>
  <c r="AY450" i="144"/>
  <c r="J462" i="119" s="1"/>
  <c r="M462" i="119" s="1"/>
  <c r="H426" i="119"/>
  <c r="O426" i="119" s="1"/>
  <c r="AZ408" i="144"/>
  <c r="K420" i="119" s="1"/>
  <c r="AW372" i="144"/>
  <c r="AY372" i="144"/>
  <c r="J384" i="119" s="1"/>
  <c r="M384" i="119" s="1"/>
  <c r="AS384" i="144"/>
  <c r="AZ387" i="144"/>
  <c r="K399" i="119" s="1"/>
  <c r="AS388" i="144"/>
  <c r="AS390" i="144"/>
  <c r="AS391" i="144"/>
  <c r="AW392" i="144"/>
  <c r="AY392" i="144"/>
  <c r="J404" i="119" s="1"/>
  <c r="M404" i="119" s="1"/>
  <c r="AY398" i="144"/>
  <c r="J410" i="119" s="1"/>
  <c r="AW402" i="144"/>
  <c r="AS404" i="144"/>
  <c r="AS407" i="144"/>
  <c r="AW408" i="144"/>
  <c r="AY408" i="144"/>
  <c r="J420" i="119" s="1"/>
  <c r="AY384" i="144"/>
  <c r="J396" i="119" s="1"/>
  <c r="M396" i="119" s="1"/>
  <c r="AW370" i="144"/>
  <c r="AW379" i="144"/>
  <c r="AW380" i="144"/>
  <c r="AY380" i="144"/>
  <c r="J392" i="119" s="1"/>
  <c r="M392" i="119" s="1"/>
  <c r="AW394" i="144"/>
  <c r="AS398" i="144"/>
  <c r="AS399" i="144"/>
  <c r="AW400" i="144"/>
  <c r="AY400" i="144"/>
  <c r="J412" i="119" s="1"/>
  <c r="M412" i="119" s="1"/>
  <c r="AY404" i="144"/>
  <c r="J416" i="119" s="1"/>
  <c r="M416" i="119" s="1"/>
  <c r="AS372" i="144"/>
  <c r="AW375" i="144"/>
  <c r="AW376" i="144"/>
  <c r="AY376" i="144"/>
  <c r="J388" i="119" s="1"/>
  <c r="M388" i="119" s="1"/>
  <c r="AW386" i="144"/>
  <c r="AW390" i="144"/>
  <c r="AS392" i="144"/>
  <c r="AS395" i="144"/>
  <c r="AW396" i="144"/>
  <c r="AY396" i="144"/>
  <c r="J408" i="119" s="1"/>
  <c r="M408" i="119" s="1"/>
  <c r="AW406" i="144"/>
  <c r="AW409" i="144"/>
  <c r="AS326" i="144"/>
  <c r="AW327" i="144"/>
  <c r="AW332" i="144"/>
  <c r="AW340" i="144"/>
  <c r="AW348" i="144"/>
  <c r="AY356" i="144"/>
  <c r="AY360" i="144"/>
  <c r="AY364" i="144"/>
  <c r="H336" i="119"/>
  <c r="O336" i="119" s="1"/>
  <c r="O378" i="119" s="1"/>
  <c r="O377" i="119" s="1"/>
  <c r="N324" i="128"/>
  <c r="AE324" i="128" s="1"/>
  <c r="AS328" i="144"/>
  <c r="AW334" i="144"/>
  <c r="AY336" i="144"/>
  <c r="J348" i="119" s="1"/>
  <c r="M348" i="119" s="1"/>
  <c r="AW342" i="144"/>
  <c r="AY344" i="144"/>
  <c r="AW350" i="144"/>
  <c r="AY352" i="144"/>
  <c r="J364" i="119" s="1"/>
  <c r="M364" i="119" s="1"/>
  <c r="AS358" i="144"/>
  <c r="AS362" i="144"/>
  <c r="AY358" i="144"/>
  <c r="AY362" i="144"/>
  <c r="J374" i="119" s="1"/>
  <c r="M374" i="119" s="1"/>
  <c r="AW326" i="144"/>
  <c r="AW330" i="144"/>
  <c r="AW338" i="144"/>
  <c r="AW346" i="144"/>
  <c r="AW354" i="144"/>
  <c r="AS356" i="144"/>
  <c r="AS360" i="144"/>
  <c r="AS364" i="144"/>
  <c r="AS281" i="144"/>
  <c r="AZ283" i="144"/>
  <c r="K295" i="119" s="1"/>
  <c r="M295" i="119" s="1"/>
  <c r="AS287" i="144"/>
  <c r="AS292" i="144"/>
  <c r="AW296" i="144"/>
  <c r="AY296" i="144"/>
  <c r="AW298" i="144"/>
  <c r="AS303" i="144"/>
  <c r="AS308" i="144"/>
  <c r="AW312" i="144"/>
  <c r="AY312" i="144"/>
  <c r="AS280" i="144"/>
  <c r="AS284" i="144"/>
  <c r="AW290" i="144"/>
  <c r="AS295" i="144"/>
  <c r="AS300" i="144"/>
  <c r="AW304" i="144"/>
  <c r="AY304" i="144"/>
  <c r="AW306" i="144"/>
  <c r="AS311" i="144"/>
  <c r="AS316" i="144"/>
  <c r="AW282" i="144"/>
  <c r="AS286" i="144"/>
  <c r="AS289" i="144"/>
  <c r="AS296" i="144"/>
  <c r="AS299" i="144"/>
  <c r="AS302" i="144"/>
  <c r="AS305" i="144"/>
  <c r="AS312" i="144"/>
  <c r="AY314" i="144"/>
  <c r="J326" i="119" s="1"/>
  <c r="M326" i="119" s="1"/>
  <c r="AS318" i="144"/>
  <c r="O333" i="119"/>
  <c r="AS236" i="144"/>
  <c r="AS237" i="144"/>
  <c r="AW238" i="144"/>
  <c r="AY238" i="144"/>
  <c r="J250" i="119" s="1"/>
  <c r="M250" i="119" s="1"/>
  <c r="AW248" i="144"/>
  <c r="AS252" i="144"/>
  <c r="AS253" i="144"/>
  <c r="AW254" i="144"/>
  <c r="AY254" i="144"/>
  <c r="J266" i="119" s="1"/>
  <c r="M266" i="119" s="1"/>
  <c r="AW264" i="144"/>
  <c r="AS268" i="144"/>
  <c r="AS269" i="144"/>
  <c r="AW274" i="144"/>
  <c r="H246" i="119"/>
  <c r="O246" i="119" s="1"/>
  <c r="O288" i="119" s="1"/>
  <c r="AW244" i="144"/>
  <c r="AS248" i="144"/>
  <c r="AS249" i="144"/>
  <c r="AW250" i="144"/>
  <c r="AY250" i="144"/>
  <c r="J262" i="119" s="1"/>
  <c r="M262" i="119" s="1"/>
  <c r="AW260" i="144"/>
  <c r="AS264" i="144"/>
  <c r="AS265" i="144"/>
  <c r="AW266" i="144"/>
  <c r="AY266" i="144"/>
  <c r="J278" i="119" s="1"/>
  <c r="M278" i="119" s="1"/>
  <c r="AW272" i="144"/>
  <c r="AS274" i="144"/>
  <c r="AY236" i="144"/>
  <c r="J248" i="119" s="1"/>
  <c r="AW240" i="144"/>
  <c r="AS242" i="144"/>
  <c r="AS244" i="144"/>
  <c r="AS245" i="144"/>
  <c r="AW246" i="144"/>
  <c r="AY246" i="144"/>
  <c r="J258" i="119" s="1"/>
  <c r="M258" i="119" s="1"/>
  <c r="AY252" i="144"/>
  <c r="J264" i="119" s="1"/>
  <c r="AW256" i="144"/>
  <c r="AS258" i="144"/>
  <c r="AS260" i="144"/>
  <c r="AS261" i="144"/>
  <c r="AW262" i="144"/>
  <c r="AY262" i="144"/>
  <c r="J274" i="119" s="1"/>
  <c r="M274" i="119" s="1"/>
  <c r="AY268" i="144"/>
  <c r="J280" i="119" s="1"/>
  <c r="N240" i="128"/>
  <c r="AE240" i="128" s="1"/>
  <c r="AY242" i="144"/>
  <c r="J254" i="119" s="1"/>
  <c r="M254" i="119" s="1"/>
  <c r="AY258" i="144"/>
  <c r="J270" i="119" s="1"/>
  <c r="M270" i="119" s="1"/>
  <c r="AY274" i="144"/>
  <c r="AS191" i="144"/>
  <c r="AS192" i="144"/>
  <c r="AW193" i="144"/>
  <c r="AY193" i="144"/>
  <c r="J205" i="119" s="1"/>
  <c r="M205" i="119" s="1"/>
  <c r="AY199" i="144"/>
  <c r="J211" i="119" s="1"/>
  <c r="AW203" i="144"/>
  <c r="AS205" i="144"/>
  <c r="AS207" i="144"/>
  <c r="AS208" i="144"/>
  <c r="AW209" i="144"/>
  <c r="AY209" i="144"/>
  <c r="J221" i="119" s="1"/>
  <c r="M221" i="119" s="1"/>
  <c r="AY215" i="144"/>
  <c r="J227" i="119" s="1"/>
  <c r="AW219" i="144"/>
  <c r="AS221" i="144"/>
  <c r="AS223" i="144"/>
  <c r="AS224" i="144"/>
  <c r="AW225" i="144"/>
  <c r="AY225" i="144"/>
  <c r="J237" i="119" s="1"/>
  <c r="M237" i="119" s="1"/>
  <c r="AY205" i="144"/>
  <c r="J217" i="119" s="1"/>
  <c r="M217" i="119" s="1"/>
  <c r="AY221" i="144"/>
  <c r="J233" i="119" s="1"/>
  <c r="M233" i="119" s="1"/>
  <c r="AS199" i="144"/>
  <c r="AS200" i="144"/>
  <c r="AY201" i="144"/>
  <c r="J213" i="119" s="1"/>
  <c r="M213" i="119" s="1"/>
  <c r="AW211" i="144"/>
  <c r="AS215" i="144"/>
  <c r="AS216" i="144"/>
  <c r="AW217" i="144"/>
  <c r="AY217" i="144"/>
  <c r="J229" i="119" s="1"/>
  <c r="M229" i="119" s="1"/>
  <c r="AW227" i="144"/>
  <c r="AS229" i="144"/>
  <c r="AW191" i="144"/>
  <c r="AS193" i="144"/>
  <c r="AS195" i="144"/>
  <c r="AS196" i="144"/>
  <c r="AW197" i="144"/>
  <c r="AY197" i="144"/>
  <c r="J209" i="119" s="1"/>
  <c r="M209" i="119" s="1"/>
  <c r="AW207" i="144"/>
  <c r="AS209" i="144"/>
  <c r="AS212" i="144"/>
  <c r="AW213" i="144"/>
  <c r="AY213" i="144"/>
  <c r="J225" i="119" s="1"/>
  <c r="M225" i="119" s="1"/>
  <c r="AY219" i="144"/>
  <c r="J231" i="119" s="1"/>
  <c r="AW223" i="144"/>
  <c r="AS225" i="144"/>
  <c r="AS227" i="144"/>
  <c r="AS228" i="144"/>
  <c r="AY229" i="144"/>
  <c r="J241" i="119" s="1"/>
  <c r="M241" i="119" s="1"/>
  <c r="AS145" i="144"/>
  <c r="AS146" i="144"/>
  <c r="AS147" i="144"/>
  <c r="AS148" i="144"/>
  <c r="AS149" i="144"/>
  <c r="AS150" i="144"/>
  <c r="AS151" i="144"/>
  <c r="AS152" i="144"/>
  <c r="AS153" i="144"/>
  <c r="AS154" i="144"/>
  <c r="AS155" i="144"/>
  <c r="AS156" i="144"/>
  <c r="AS157" i="144"/>
  <c r="AS158" i="144"/>
  <c r="AS159" i="144"/>
  <c r="AS160" i="144"/>
  <c r="AS161" i="144"/>
  <c r="AS162" i="144"/>
  <c r="AS163" i="144"/>
  <c r="AS164" i="144"/>
  <c r="AS165" i="144"/>
  <c r="AS166" i="144"/>
  <c r="AS167" i="144"/>
  <c r="AS168" i="144"/>
  <c r="AS169" i="144"/>
  <c r="AS170" i="144"/>
  <c r="AS171" i="144"/>
  <c r="AS172" i="144"/>
  <c r="AS173" i="144"/>
  <c r="AS174" i="144"/>
  <c r="AS175" i="144"/>
  <c r="AS176" i="144"/>
  <c r="AS177" i="144"/>
  <c r="AS178" i="144"/>
  <c r="AS179" i="144"/>
  <c r="AS180" i="144"/>
  <c r="AS181" i="144"/>
  <c r="AS182" i="144"/>
  <c r="AS183" i="144"/>
  <c r="AS184" i="144"/>
  <c r="AY101" i="144"/>
  <c r="J113" i="119" s="1"/>
  <c r="M113" i="119" s="1"/>
  <c r="AS104" i="144"/>
  <c r="AW105" i="144"/>
  <c r="AY105" i="144"/>
  <c r="J117" i="119" s="1"/>
  <c r="M117" i="119" s="1"/>
  <c r="BA109" i="144"/>
  <c r="L121" i="119" s="1"/>
  <c r="AY111" i="144"/>
  <c r="J123" i="119" s="1"/>
  <c r="AW115" i="144"/>
  <c r="AS117" i="144"/>
  <c r="AS119" i="144"/>
  <c r="AS120" i="144"/>
  <c r="AW121" i="144"/>
  <c r="AY121" i="144"/>
  <c r="J133" i="119" s="1"/>
  <c r="M133" i="119" s="1"/>
  <c r="BA125" i="144"/>
  <c r="L137" i="119" s="1"/>
  <c r="AY127" i="144"/>
  <c r="J139" i="119" s="1"/>
  <c r="AW131" i="144"/>
  <c r="AS133" i="144"/>
  <c r="AS135" i="144"/>
  <c r="AS136" i="144"/>
  <c r="AW137" i="144"/>
  <c r="AY137" i="144"/>
  <c r="J149" i="119" s="1"/>
  <c r="M149" i="119" s="1"/>
  <c r="H111" i="119"/>
  <c r="O111" i="119" s="1"/>
  <c r="O153" i="119" s="1"/>
  <c r="AY117" i="144"/>
  <c r="J129" i="119" s="1"/>
  <c r="M129" i="119" s="1"/>
  <c r="AY133" i="144"/>
  <c r="J145" i="119" s="1"/>
  <c r="M145" i="119" s="1"/>
  <c r="AY103" i="144"/>
  <c r="J115" i="119" s="1"/>
  <c r="M115" i="119" s="1"/>
  <c r="AS111" i="144"/>
  <c r="AY113" i="144"/>
  <c r="J125" i="119" s="1"/>
  <c r="M125" i="119" s="1"/>
  <c r="AS127" i="144"/>
  <c r="AY129" i="144"/>
  <c r="J141" i="119" s="1"/>
  <c r="M141" i="119" s="1"/>
  <c r="AS105" i="144"/>
  <c r="AS107" i="144"/>
  <c r="AS108" i="144"/>
  <c r="AW109" i="144"/>
  <c r="AY109" i="144"/>
  <c r="J121" i="119" s="1"/>
  <c r="M121" i="119" s="1"/>
  <c r="AW119" i="144"/>
  <c r="AS121" i="144"/>
  <c r="AS123" i="144"/>
  <c r="AS124" i="144"/>
  <c r="AW125" i="144"/>
  <c r="AY125" i="144"/>
  <c r="J137" i="119" s="1"/>
  <c r="AY131" i="144"/>
  <c r="J143" i="119" s="1"/>
  <c r="AW135" i="144"/>
  <c r="AS137" i="144"/>
  <c r="AS66" i="144"/>
  <c r="AY70" i="144"/>
  <c r="J82" i="119" s="1"/>
  <c r="M82" i="119" s="1"/>
  <c r="AS82" i="144"/>
  <c r="AY86" i="144"/>
  <c r="J98" i="119" s="1"/>
  <c r="M98" i="119" s="1"/>
  <c r="AS59" i="144"/>
  <c r="AW60" i="144"/>
  <c r="AS62" i="144"/>
  <c r="AW66" i="144"/>
  <c r="AY66" i="144"/>
  <c r="J78" i="119" s="1"/>
  <c r="M78" i="119" s="1"/>
  <c r="AS75" i="144"/>
  <c r="AW76" i="144"/>
  <c r="AW82" i="144"/>
  <c r="AY82" i="144"/>
  <c r="J94" i="119" s="1"/>
  <c r="M94" i="119" s="1"/>
  <c r="AS91" i="144"/>
  <c r="AW92" i="144"/>
  <c r="AS94" i="144"/>
  <c r="N72" i="128"/>
  <c r="AW56" i="144"/>
  <c r="AW62" i="144"/>
  <c r="AY62" i="144"/>
  <c r="J74" i="119" s="1"/>
  <c r="M74" i="119" s="1"/>
  <c r="AY68" i="144"/>
  <c r="J80" i="119" s="1"/>
  <c r="M80" i="119" s="1"/>
  <c r="AS71" i="144"/>
  <c r="AW72" i="144"/>
  <c r="AW78" i="144"/>
  <c r="AY78" i="144"/>
  <c r="J90" i="119" s="1"/>
  <c r="M90" i="119" s="1"/>
  <c r="AY84" i="144"/>
  <c r="J96" i="119" s="1"/>
  <c r="M96" i="119" s="1"/>
  <c r="AS87" i="144"/>
  <c r="AW88" i="144"/>
  <c r="AS90" i="144"/>
  <c r="AY94" i="144"/>
  <c r="J106" i="119" s="1"/>
  <c r="M106" i="119" s="1"/>
  <c r="AW58" i="144"/>
  <c r="AY58" i="144"/>
  <c r="J70" i="119" s="1"/>
  <c r="M70" i="119" s="1"/>
  <c r="AY64" i="144"/>
  <c r="J76" i="119" s="1"/>
  <c r="M76" i="119" s="1"/>
  <c r="AS70" i="144"/>
  <c r="AW74" i="144"/>
  <c r="AY74" i="144"/>
  <c r="J86" i="119" s="1"/>
  <c r="M86" i="119" s="1"/>
  <c r="AY80" i="144"/>
  <c r="J92" i="119" s="1"/>
  <c r="M92" i="119" s="1"/>
  <c r="AS86" i="144"/>
  <c r="AY90" i="144"/>
  <c r="J102" i="119" s="1"/>
  <c r="M102" i="119" s="1"/>
  <c r="AF51" i="144"/>
  <c r="P6" i="148" s="1"/>
  <c r="AS10" i="144"/>
  <c r="AS11" i="144"/>
  <c r="AS12" i="144"/>
  <c r="AS13" i="144"/>
  <c r="AS14" i="144"/>
  <c r="AS15" i="144"/>
  <c r="AS16" i="144"/>
  <c r="AS17" i="144"/>
  <c r="AS18" i="144"/>
  <c r="AS19" i="144"/>
  <c r="AS20" i="144"/>
  <c r="AS21" i="144"/>
  <c r="AS22" i="144"/>
  <c r="AN51" i="144"/>
  <c r="X6" i="148" s="1"/>
  <c r="H21" i="119"/>
  <c r="O21" i="119" s="1"/>
  <c r="O63" i="119" s="1"/>
  <c r="J22" i="119"/>
  <c r="AY51" i="144"/>
  <c r="AY53" i="144" s="1"/>
  <c r="J25" i="119"/>
  <c r="M25" i="119" s="1"/>
  <c r="BB13" i="144"/>
  <c r="J28" i="119"/>
  <c r="M28" i="119" s="1"/>
  <c r="BB16" i="144"/>
  <c r="J30" i="119"/>
  <c r="M30" i="119" s="1"/>
  <c r="BB18" i="144"/>
  <c r="J33" i="119"/>
  <c r="M33" i="119" s="1"/>
  <c r="BB21" i="144"/>
  <c r="J47" i="119"/>
  <c r="M47" i="119" s="1"/>
  <c r="BB35" i="144"/>
  <c r="J51" i="119"/>
  <c r="M51" i="119" s="1"/>
  <c r="BB39" i="144"/>
  <c r="L22" i="119"/>
  <c r="L63" i="119" s="1"/>
  <c r="BA51" i="144"/>
  <c r="BA53" i="144" s="1"/>
  <c r="J37" i="119"/>
  <c r="M37" i="119" s="1"/>
  <c r="BB25" i="144"/>
  <c r="J41" i="119"/>
  <c r="M41" i="119" s="1"/>
  <c r="BB29" i="144"/>
  <c r="J45" i="119"/>
  <c r="M45" i="119" s="1"/>
  <c r="BB33" i="144"/>
  <c r="J49" i="119"/>
  <c r="M49" i="119" s="1"/>
  <c r="BB37" i="144"/>
  <c r="J53" i="119"/>
  <c r="M53" i="119" s="1"/>
  <c r="BB41" i="144"/>
  <c r="J57" i="119"/>
  <c r="M57" i="119" s="1"/>
  <c r="BB45" i="144"/>
  <c r="J61" i="119"/>
  <c r="M61" i="119" s="1"/>
  <c r="BB49" i="144"/>
  <c r="P7" i="148"/>
  <c r="AF54" i="144"/>
  <c r="J73" i="119"/>
  <c r="M73" i="119" s="1"/>
  <c r="BB61" i="144"/>
  <c r="J89" i="119"/>
  <c r="M89" i="119" s="1"/>
  <c r="BB77" i="144"/>
  <c r="J105" i="119"/>
  <c r="M105" i="119" s="1"/>
  <c r="BB93" i="144"/>
  <c r="J122" i="119"/>
  <c r="M122" i="119" s="1"/>
  <c r="BB110" i="144"/>
  <c r="J138" i="119"/>
  <c r="M138" i="119" s="1"/>
  <c r="BB126" i="144"/>
  <c r="J157" i="119"/>
  <c r="AY186" i="144"/>
  <c r="AY188" i="144" s="1"/>
  <c r="BB145" i="144"/>
  <c r="J158" i="119"/>
  <c r="M158" i="119" s="1"/>
  <c r="BB146" i="144"/>
  <c r="J159" i="119"/>
  <c r="M159" i="119" s="1"/>
  <c r="BB147" i="144"/>
  <c r="J160" i="119"/>
  <c r="M160" i="119" s="1"/>
  <c r="BB148" i="144"/>
  <c r="J161" i="119"/>
  <c r="M161" i="119" s="1"/>
  <c r="BB149" i="144"/>
  <c r="J162" i="119"/>
  <c r="M162" i="119" s="1"/>
  <c r="BB150" i="144"/>
  <c r="J163" i="119"/>
  <c r="M163" i="119" s="1"/>
  <c r="BB151" i="144"/>
  <c r="J164" i="119"/>
  <c r="M164" i="119" s="1"/>
  <c r="BB152" i="144"/>
  <c r="J165" i="119"/>
  <c r="M165" i="119" s="1"/>
  <c r="BB153" i="144"/>
  <c r="J166" i="119"/>
  <c r="M166" i="119" s="1"/>
  <c r="BB154" i="144"/>
  <c r="J167" i="119"/>
  <c r="M167" i="119" s="1"/>
  <c r="BB155" i="144"/>
  <c r="J168" i="119"/>
  <c r="M168" i="119" s="1"/>
  <c r="BB156" i="144"/>
  <c r="J169" i="119"/>
  <c r="M169" i="119" s="1"/>
  <c r="BB157" i="144"/>
  <c r="J170" i="119"/>
  <c r="M170" i="119" s="1"/>
  <c r="BB158" i="144"/>
  <c r="J171" i="119"/>
  <c r="M171" i="119" s="1"/>
  <c r="BB159" i="144"/>
  <c r="J172" i="119"/>
  <c r="M172" i="119" s="1"/>
  <c r="BB160" i="144"/>
  <c r="J173" i="119"/>
  <c r="M173" i="119" s="1"/>
  <c r="BB161" i="144"/>
  <c r="J174" i="119"/>
  <c r="M174" i="119" s="1"/>
  <c r="BB162" i="144"/>
  <c r="J175" i="119"/>
  <c r="M175" i="119" s="1"/>
  <c r="BB163" i="144"/>
  <c r="J176" i="119"/>
  <c r="M176" i="119" s="1"/>
  <c r="BB164" i="144"/>
  <c r="J177" i="119"/>
  <c r="M177" i="119" s="1"/>
  <c r="BB165" i="144"/>
  <c r="J178" i="119"/>
  <c r="M178" i="119" s="1"/>
  <c r="BB166" i="144"/>
  <c r="J179" i="119"/>
  <c r="M179" i="119" s="1"/>
  <c r="BB167" i="144"/>
  <c r="J180" i="119"/>
  <c r="M180" i="119" s="1"/>
  <c r="BB168" i="144"/>
  <c r="J181" i="119"/>
  <c r="M181" i="119" s="1"/>
  <c r="BB169" i="144"/>
  <c r="J182" i="119"/>
  <c r="M182" i="119" s="1"/>
  <c r="BB170" i="144"/>
  <c r="J183" i="119"/>
  <c r="M183" i="119" s="1"/>
  <c r="BB171" i="144"/>
  <c r="J184" i="119"/>
  <c r="M184" i="119" s="1"/>
  <c r="BB172" i="144"/>
  <c r="J185" i="119"/>
  <c r="M185" i="119" s="1"/>
  <c r="BB173" i="144"/>
  <c r="J186" i="119"/>
  <c r="M186" i="119" s="1"/>
  <c r="BB174" i="144"/>
  <c r="J187" i="119"/>
  <c r="M187" i="119" s="1"/>
  <c r="BB175" i="144"/>
  <c r="J188" i="119"/>
  <c r="M188" i="119" s="1"/>
  <c r="BB176" i="144"/>
  <c r="J189" i="119"/>
  <c r="M189" i="119" s="1"/>
  <c r="BB177" i="144"/>
  <c r="J190" i="119"/>
  <c r="M190" i="119" s="1"/>
  <c r="BB178" i="144"/>
  <c r="J191" i="119"/>
  <c r="M191" i="119" s="1"/>
  <c r="BB179" i="144"/>
  <c r="J192" i="119"/>
  <c r="M192" i="119" s="1"/>
  <c r="BB180" i="144"/>
  <c r="J193" i="119"/>
  <c r="M193" i="119" s="1"/>
  <c r="BB181" i="144"/>
  <c r="J194" i="119"/>
  <c r="M194" i="119" s="1"/>
  <c r="BB182" i="144"/>
  <c r="J195" i="119"/>
  <c r="M195" i="119" s="1"/>
  <c r="BB183" i="144"/>
  <c r="J196" i="119"/>
  <c r="M196" i="119" s="1"/>
  <c r="BB184" i="144"/>
  <c r="J214" i="119"/>
  <c r="M214" i="119" s="1"/>
  <c r="BB202" i="144"/>
  <c r="J230" i="119"/>
  <c r="M230" i="119" s="1"/>
  <c r="BB218" i="144"/>
  <c r="T11" i="148"/>
  <c r="AJ234" i="144"/>
  <c r="J259" i="119"/>
  <c r="M259" i="119" s="1"/>
  <c r="BB247" i="144"/>
  <c r="J275" i="119"/>
  <c r="M275" i="119" s="1"/>
  <c r="BB263" i="144"/>
  <c r="J282" i="119"/>
  <c r="M282" i="119" s="1"/>
  <c r="BB270" i="144"/>
  <c r="L292" i="119"/>
  <c r="L307" i="119"/>
  <c r="M307" i="119" s="1"/>
  <c r="BB295" i="144"/>
  <c r="L323" i="119"/>
  <c r="M323" i="119" s="1"/>
  <c r="BB311" i="144"/>
  <c r="J36" i="119"/>
  <c r="M36" i="119" s="1"/>
  <c r="BB24" i="144"/>
  <c r="J40" i="119"/>
  <c r="M40" i="119" s="1"/>
  <c r="BB28" i="144"/>
  <c r="J44" i="119"/>
  <c r="M44" i="119" s="1"/>
  <c r="BB32" i="144"/>
  <c r="J48" i="119"/>
  <c r="M48" i="119" s="1"/>
  <c r="BB36" i="144"/>
  <c r="J52" i="119"/>
  <c r="M52" i="119" s="1"/>
  <c r="BB40" i="144"/>
  <c r="J56" i="119"/>
  <c r="M56" i="119" s="1"/>
  <c r="BB44" i="144"/>
  <c r="J60" i="119"/>
  <c r="M60" i="119" s="1"/>
  <c r="BB48" i="144"/>
  <c r="J69" i="119"/>
  <c r="M69" i="119" s="1"/>
  <c r="BB57" i="144"/>
  <c r="J85" i="119"/>
  <c r="M85" i="119" s="1"/>
  <c r="BB73" i="144"/>
  <c r="J101" i="119"/>
  <c r="M101" i="119" s="1"/>
  <c r="BB89" i="144"/>
  <c r="J114" i="119"/>
  <c r="M114" i="119" s="1"/>
  <c r="BB102" i="144"/>
  <c r="J118" i="119"/>
  <c r="M118" i="119" s="1"/>
  <c r="BB106" i="144"/>
  <c r="J134" i="119"/>
  <c r="M134" i="119" s="1"/>
  <c r="BB122" i="144"/>
  <c r="J150" i="119"/>
  <c r="M150" i="119" s="1"/>
  <c r="BB138" i="144"/>
  <c r="K157" i="119"/>
  <c r="K198" i="119" s="1"/>
  <c r="AZ186" i="144"/>
  <c r="AZ188" i="144" s="1"/>
  <c r="L202" i="119"/>
  <c r="L243" i="119" s="1"/>
  <c r="BA231" i="144"/>
  <c r="BA233" i="144" s="1"/>
  <c r="J210" i="119"/>
  <c r="M210" i="119" s="1"/>
  <c r="BB198" i="144"/>
  <c r="J226" i="119"/>
  <c r="M226" i="119" s="1"/>
  <c r="BB214" i="144"/>
  <c r="X11" i="148"/>
  <c r="AN234" i="144"/>
  <c r="J255" i="119"/>
  <c r="M255" i="119" s="1"/>
  <c r="BB243" i="144"/>
  <c r="J271" i="119"/>
  <c r="M271" i="119" s="1"/>
  <c r="BB259" i="144"/>
  <c r="J283" i="119"/>
  <c r="M283" i="119" s="1"/>
  <c r="BB271" i="144"/>
  <c r="J306" i="119"/>
  <c r="M306" i="119" s="1"/>
  <c r="BB294" i="144"/>
  <c r="J322" i="119"/>
  <c r="M322" i="119" s="1"/>
  <c r="BB310" i="144"/>
  <c r="J26" i="119"/>
  <c r="M26" i="119" s="1"/>
  <c r="BB14" i="144"/>
  <c r="J32" i="119"/>
  <c r="M32" i="119" s="1"/>
  <c r="BB20" i="144"/>
  <c r="J35" i="119"/>
  <c r="M35" i="119" s="1"/>
  <c r="BB23" i="144"/>
  <c r="J39" i="119"/>
  <c r="M39" i="119" s="1"/>
  <c r="BB27" i="144"/>
  <c r="J55" i="119"/>
  <c r="M55" i="119" s="1"/>
  <c r="BB43" i="144"/>
  <c r="J59" i="119"/>
  <c r="M59" i="119" s="1"/>
  <c r="BB47" i="144"/>
  <c r="L67" i="119"/>
  <c r="L108" i="119" s="1"/>
  <c r="BA96" i="144"/>
  <c r="BA98" i="144" s="1"/>
  <c r="J81" i="119"/>
  <c r="M81" i="119" s="1"/>
  <c r="BB69" i="144"/>
  <c r="J97" i="119"/>
  <c r="M97" i="119" s="1"/>
  <c r="BB85" i="144"/>
  <c r="L112" i="119"/>
  <c r="BA141" i="144"/>
  <c r="BA143" i="144" s="1"/>
  <c r="J130" i="119"/>
  <c r="M130" i="119" s="1"/>
  <c r="BB118" i="144"/>
  <c r="J146" i="119"/>
  <c r="M146" i="119" s="1"/>
  <c r="BB134" i="144"/>
  <c r="L157" i="119"/>
  <c r="L198" i="119" s="1"/>
  <c r="BA186" i="144"/>
  <c r="BA188" i="144" s="1"/>
  <c r="J206" i="119"/>
  <c r="M206" i="119" s="1"/>
  <c r="BB194" i="144"/>
  <c r="J222" i="119"/>
  <c r="M222" i="119" s="1"/>
  <c r="BB210" i="144"/>
  <c r="J238" i="119"/>
  <c r="M238" i="119" s="1"/>
  <c r="BB226" i="144"/>
  <c r="J251" i="119"/>
  <c r="M251" i="119" s="1"/>
  <c r="BB239" i="144"/>
  <c r="J267" i="119"/>
  <c r="M267" i="119" s="1"/>
  <c r="BB255" i="144"/>
  <c r="L299" i="119"/>
  <c r="M299" i="119" s="1"/>
  <c r="BB287" i="144"/>
  <c r="L315" i="119"/>
  <c r="M315" i="119" s="1"/>
  <c r="BB303" i="144"/>
  <c r="L331" i="119"/>
  <c r="M331" i="119" s="1"/>
  <c r="BB319" i="144"/>
  <c r="J340" i="119"/>
  <c r="M340" i="119" s="1"/>
  <c r="BB328" i="144"/>
  <c r="J23" i="119"/>
  <c r="M23" i="119" s="1"/>
  <c r="BB11" i="144"/>
  <c r="J24" i="119"/>
  <c r="M24" i="119" s="1"/>
  <c r="BB12" i="144"/>
  <c r="J27" i="119"/>
  <c r="M27" i="119" s="1"/>
  <c r="BB15" i="144"/>
  <c r="J29" i="119"/>
  <c r="M29" i="119" s="1"/>
  <c r="BB17" i="144"/>
  <c r="J31" i="119"/>
  <c r="M31" i="119" s="1"/>
  <c r="BB19" i="144"/>
  <c r="J34" i="119"/>
  <c r="M34" i="119" s="1"/>
  <c r="BB22" i="144"/>
  <c r="J43" i="119"/>
  <c r="M43" i="119" s="1"/>
  <c r="BB31" i="144"/>
  <c r="T6" i="148"/>
  <c r="AJ9" i="144"/>
  <c r="J38" i="119"/>
  <c r="M38" i="119" s="1"/>
  <c r="BB26" i="144"/>
  <c r="J42" i="119"/>
  <c r="M42" i="119" s="1"/>
  <c r="BB30" i="144"/>
  <c r="J46" i="119"/>
  <c r="M46" i="119" s="1"/>
  <c r="BB34" i="144"/>
  <c r="J50" i="119"/>
  <c r="M50" i="119" s="1"/>
  <c r="BB38" i="144"/>
  <c r="J54" i="119"/>
  <c r="M54" i="119" s="1"/>
  <c r="BB42" i="144"/>
  <c r="J58" i="119"/>
  <c r="M58" i="119" s="1"/>
  <c r="BB46" i="144"/>
  <c r="J77" i="119"/>
  <c r="M77" i="119" s="1"/>
  <c r="BB65" i="144"/>
  <c r="J93" i="119"/>
  <c r="M93" i="119" s="1"/>
  <c r="BB81" i="144"/>
  <c r="J126" i="119"/>
  <c r="M126" i="119" s="1"/>
  <c r="BB114" i="144"/>
  <c r="J142" i="119"/>
  <c r="M142" i="119" s="1"/>
  <c r="BB130" i="144"/>
  <c r="J202" i="119"/>
  <c r="BB190" i="144"/>
  <c r="J218" i="119"/>
  <c r="M218" i="119" s="1"/>
  <c r="BB206" i="144"/>
  <c r="J234" i="119"/>
  <c r="M234" i="119" s="1"/>
  <c r="BB222" i="144"/>
  <c r="J263" i="119"/>
  <c r="M263" i="119" s="1"/>
  <c r="BB251" i="144"/>
  <c r="J279" i="119"/>
  <c r="M279" i="119" s="1"/>
  <c r="BB267" i="144"/>
  <c r="J298" i="119"/>
  <c r="M298" i="119" s="1"/>
  <c r="BB286" i="144"/>
  <c r="J314" i="119"/>
  <c r="M314" i="119" s="1"/>
  <c r="BB302" i="144"/>
  <c r="J330" i="119"/>
  <c r="M330" i="119" s="1"/>
  <c r="BB318" i="144"/>
  <c r="AS27" i="144"/>
  <c r="AS28" i="144"/>
  <c r="AS29" i="144"/>
  <c r="AS30" i="144"/>
  <c r="AS31" i="144"/>
  <c r="AS32" i="144"/>
  <c r="AS33" i="144"/>
  <c r="AS40" i="144"/>
  <c r="AS41" i="144"/>
  <c r="AS42" i="144"/>
  <c r="AS43" i="144"/>
  <c r="AS44" i="144"/>
  <c r="AS45" i="144"/>
  <c r="AS46" i="144"/>
  <c r="AS47" i="144"/>
  <c r="AS48" i="144"/>
  <c r="AS49" i="144"/>
  <c r="AS56" i="144"/>
  <c r="AW59" i="144"/>
  <c r="AS60" i="144"/>
  <c r="AS80" i="144"/>
  <c r="AS88" i="144"/>
  <c r="AW91" i="144"/>
  <c r="AJ96" i="144"/>
  <c r="AW100" i="144"/>
  <c r="AS101" i="144"/>
  <c r="AW104" i="144"/>
  <c r="AW108" i="144"/>
  <c r="AW112" i="144"/>
  <c r="AW116" i="144"/>
  <c r="AW120" i="144"/>
  <c r="AW124" i="144"/>
  <c r="AW128" i="144"/>
  <c r="AW132" i="144"/>
  <c r="AW136" i="144"/>
  <c r="AW192" i="144"/>
  <c r="AW196" i="144"/>
  <c r="AW200" i="144"/>
  <c r="AW204" i="144"/>
  <c r="AW208" i="144"/>
  <c r="AW212" i="144"/>
  <c r="AW216" i="144"/>
  <c r="AW220" i="144"/>
  <c r="AW224" i="144"/>
  <c r="AW228" i="144"/>
  <c r="AW237" i="144"/>
  <c r="AW241" i="144"/>
  <c r="AW245" i="144"/>
  <c r="AW249" i="144"/>
  <c r="AW253" i="144"/>
  <c r="AW257" i="144"/>
  <c r="AW261" i="144"/>
  <c r="AW265" i="144"/>
  <c r="AW269" i="144"/>
  <c r="M285" i="119"/>
  <c r="AW273" i="144"/>
  <c r="J286" i="119"/>
  <c r="AY281" i="144"/>
  <c r="M294" i="119"/>
  <c r="AZ284" i="144"/>
  <c r="K296" i="119" s="1"/>
  <c r="AY289" i="144"/>
  <c r="M302" i="119"/>
  <c r="AZ292" i="144"/>
  <c r="K304" i="119" s="1"/>
  <c r="AY297" i="144"/>
  <c r="M310" i="119"/>
  <c r="AZ300" i="144"/>
  <c r="K312" i="119" s="1"/>
  <c r="AY305" i="144"/>
  <c r="M318" i="119"/>
  <c r="AZ308" i="144"/>
  <c r="K320" i="119" s="1"/>
  <c r="AY313" i="144"/>
  <c r="AZ316" i="144"/>
  <c r="K328" i="119" s="1"/>
  <c r="AF321" i="144"/>
  <c r="AF366" i="144"/>
  <c r="AY325" i="144"/>
  <c r="AW325" i="144"/>
  <c r="J338" i="119"/>
  <c r="AZ327" i="144"/>
  <c r="K339" i="119" s="1"/>
  <c r="J342" i="119"/>
  <c r="M342" i="119" s="1"/>
  <c r="BB330" i="144"/>
  <c r="J344" i="119"/>
  <c r="M344" i="119" s="1"/>
  <c r="BB332" i="144"/>
  <c r="J346" i="119"/>
  <c r="M346" i="119" s="1"/>
  <c r="BB334" i="144"/>
  <c r="J350" i="119"/>
  <c r="M350" i="119" s="1"/>
  <c r="BB338" i="144"/>
  <c r="J352" i="119"/>
  <c r="M352" i="119" s="1"/>
  <c r="BB340" i="144"/>
  <c r="J354" i="119"/>
  <c r="M354" i="119" s="1"/>
  <c r="BB342" i="144"/>
  <c r="J356" i="119"/>
  <c r="M356" i="119" s="1"/>
  <c r="BB344" i="144"/>
  <c r="J358" i="119"/>
  <c r="M358" i="119" s="1"/>
  <c r="BB346" i="144"/>
  <c r="J360" i="119"/>
  <c r="M360" i="119" s="1"/>
  <c r="BB348" i="144"/>
  <c r="J362" i="119"/>
  <c r="M362" i="119" s="1"/>
  <c r="BB350" i="144"/>
  <c r="J366" i="119"/>
  <c r="M366" i="119" s="1"/>
  <c r="BB354" i="144"/>
  <c r="J368" i="119"/>
  <c r="M368" i="119" s="1"/>
  <c r="BB356" i="144"/>
  <c r="J370" i="119"/>
  <c r="M370" i="119" s="1"/>
  <c r="BB358" i="144"/>
  <c r="J372" i="119"/>
  <c r="M372" i="119" s="1"/>
  <c r="BB360" i="144"/>
  <c r="BB362" i="144"/>
  <c r="J376" i="119"/>
  <c r="M376" i="119" s="1"/>
  <c r="BB364" i="144"/>
  <c r="J386" i="119"/>
  <c r="AS382" i="144"/>
  <c r="AZ382" i="144"/>
  <c r="K394" i="119" s="1"/>
  <c r="AS383" i="144"/>
  <c r="AY383" i="144"/>
  <c r="J397" i="119"/>
  <c r="M397" i="119" s="1"/>
  <c r="BB385" i="144"/>
  <c r="J405" i="119"/>
  <c r="M405" i="119" s="1"/>
  <c r="BB393" i="144"/>
  <c r="L472" i="119"/>
  <c r="L513" i="119" s="1"/>
  <c r="BA501" i="144"/>
  <c r="BA503" i="144" s="1"/>
  <c r="X17" i="148"/>
  <c r="AN504" i="144"/>
  <c r="T17" i="148"/>
  <c r="AJ504" i="144"/>
  <c r="X19" i="148"/>
  <c r="AN594" i="144"/>
  <c r="J660" i="119"/>
  <c r="M660" i="119" s="1"/>
  <c r="BB648" i="144"/>
  <c r="J676" i="119"/>
  <c r="BB664" i="144"/>
  <c r="X21" i="148"/>
  <c r="AN684" i="144"/>
  <c r="J706" i="119"/>
  <c r="M706" i="119" s="1"/>
  <c r="BB694" i="144"/>
  <c r="J722" i="119"/>
  <c r="M722" i="119" s="1"/>
  <c r="BB710" i="144"/>
  <c r="J752" i="119"/>
  <c r="M752" i="119" s="1"/>
  <c r="BB741" i="144"/>
  <c r="AS23" i="144"/>
  <c r="AS24" i="144"/>
  <c r="AS25" i="144"/>
  <c r="AS26" i="144"/>
  <c r="AS34" i="144"/>
  <c r="AS35" i="144"/>
  <c r="AS36" i="144"/>
  <c r="AS37" i="144"/>
  <c r="AS38" i="144"/>
  <c r="AS39" i="144"/>
  <c r="AW55" i="144"/>
  <c r="AW63" i="144"/>
  <c r="AS64" i="144"/>
  <c r="AW67" i="144"/>
  <c r="AS68" i="144"/>
  <c r="AW71" i="144"/>
  <c r="AS72" i="144"/>
  <c r="AW75" i="144"/>
  <c r="AS76" i="144"/>
  <c r="AW79" i="144"/>
  <c r="AW83" i="144"/>
  <c r="AS84" i="144"/>
  <c r="AW87" i="144"/>
  <c r="AS92" i="144"/>
  <c r="AF9" i="144"/>
  <c r="AY55" i="144"/>
  <c r="BB56" i="144"/>
  <c r="AS57" i="144"/>
  <c r="AY59" i="144"/>
  <c r="BB60" i="144"/>
  <c r="AS61" i="144"/>
  <c r="AY63" i="144"/>
  <c r="BB64" i="144"/>
  <c r="AS65" i="144"/>
  <c r="AY67" i="144"/>
  <c r="BB68" i="144"/>
  <c r="AS69" i="144"/>
  <c r="AY71" i="144"/>
  <c r="BB72" i="144"/>
  <c r="AS73" i="144"/>
  <c r="AY75" i="144"/>
  <c r="BB76" i="144"/>
  <c r="AS77" i="144"/>
  <c r="AY79" i="144"/>
  <c r="BB80" i="144"/>
  <c r="AS81" i="144"/>
  <c r="AY83" i="144"/>
  <c r="BB84" i="144"/>
  <c r="AS85" i="144"/>
  <c r="AY87" i="144"/>
  <c r="BB88" i="144"/>
  <c r="AS89" i="144"/>
  <c r="AY91" i="144"/>
  <c r="BB92" i="144"/>
  <c r="AS93" i="144"/>
  <c r="AN96" i="144"/>
  <c r="AZ96" i="144"/>
  <c r="AZ98" i="144" s="1"/>
  <c r="AY100" i="144"/>
  <c r="BB101" i="144"/>
  <c r="AS102" i="144"/>
  <c r="AY104" i="144"/>
  <c r="BB105" i="144"/>
  <c r="AS106" i="144"/>
  <c r="AZ107" i="144"/>
  <c r="K119" i="119" s="1"/>
  <c r="M119" i="119" s="1"/>
  <c r="AY108" i="144"/>
  <c r="BB109" i="144"/>
  <c r="AS110" i="144"/>
  <c r="AZ111" i="144"/>
  <c r="K123" i="119" s="1"/>
  <c r="AY112" i="144"/>
  <c r="BB113" i="144"/>
  <c r="AS114" i="144"/>
  <c r="AZ115" i="144"/>
  <c r="K127" i="119" s="1"/>
  <c r="M127" i="119" s="1"/>
  <c r="AY116" i="144"/>
  <c r="BB117" i="144"/>
  <c r="AS118" i="144"/>
  <c r="AZ119" i="144"/>
  <c r="K131" i="119" s="1"/>
  <c r="M131" i="119" s="1"/>
  <c r="AY120" i="144"/>
  <c r="BB121" i="144"/>
  <c r="AS122" i="144"/>
  <c r="AZ123" i="144"/>
  <c r="K135" i="119" s="1"/>
  <c r="AY124" i="144"/>
  <c r="BB125" i="144"/>
  <c r="AS126" i="144"/>
  <c r="AZ127" i="144"/>
  <c r="K139" i="119" s="1"/>
  <c r="AY128" i="144"/>
  <c r="BB129" i="144"/>
  <c r="AS130" i="144"/>
  <c r="AZ131" i="144"/>
  <c r="K143" i="119" s="1"/>
  <c r="AY132" i="144"/>
  <c r="BB133" i="144"/>
  <c r="AS134" i="144"/>
  <c r="AZ135" i="144"/>
  <c r="K147" i="119" s="1"/>
  <c r="M147" i="119" s="1"/>
  <c r="AY136" i="144"/>
  <c r="BB137" i="144"/>
  <c r="AS138" i="144"/>
  <c r="AZ139" i="144"/>
  <c r="K151" i="119" s="1"/>
  <c r="M151" i="119" s="1"/>
  <c r="AS190" i="144"/>
  <c r="AZ191" i="144"/>
  <c r="K203" i="119" s="1"/>
  <c r="M203" i="119" s="1"/>
  <c r="AY192" i="144"/>
  <c r="BB193" i="144"/>
  <c r="AS194" i="144"/>
  <c r="AZ195" i="144"/>
  <c r="K207" i="119" s="1"/>
  <c r="AY196" i="144"/>
  <c r="BB197" i="144"/>
  <c r="AS198" i="144"/>
  <c r="AZ199" i="144"/>
  <c r="K211" i="119" s="1"/>
  <c r="AY200" i="144"/>
  <c r="BB201" i="144"/>
  <c r="AS202" i="144"/>
  <c r="AZ203" i="144"/>
  <c r="K215" i="119" s="1"/>
  <c r="M215" i="119" s="1"/>
  <c r="AY204" i="144"/>
  <c r="BB205" i="144"/>
  <c r="AS206" i="144"/>
  <c r="AZ207" i="144"/>
  <c r="K219" i="119" s="1"/>
  <c r="M219" i="119" s="1"/>
  <c r="AY208" i="144"/>
  <c r="BB209" i="144"/>
  <c r="AS210" i="144"/>
  <c r="AZ211" i="144"/>
  <c r="K223" i="119" s="1"/>
  <c r="M223" i="119" s="1"/>
  <c r="AY212" i="144"/>
  <c r="AS214" i="144"/>
  <c r="AZ215" i="144"/>
  <c r="K227" i="119" s="1"/>
  <c r="AY216" i="144"/>
  <c r="BB217" i="144"/>
  <c r="AS218" i="144"/>
  <c r="AZ219" i="144"/>
  <c r="K231" i="119" s="1"/>
  <c r="AY220" i="144"/>
  <c r="BB221" i="144"/>
  <c r="AS222" i="144"/>
  <c r="AZ223" i="144"/>
  <c r="K235" i="119" s="1"/>
  <c r="M235" i="119" s="1"/>
  <c r="AY224" i="144"/>
  <c r="BB225" i="144"/>
  <c r="AS226" i="144"/>
  <c r="AZ227" i="144"/>
  <c r="K239" i="119" s="1"/>
  <c r="M239" i="119" s="1"/>
  <c r="AY228" i="144"/>
  <c r="BB229" i="144"/>
  <c r="BA235" i="144"/>
  <c r="AZ236" i="144"/>
  <c r="K248" i="119" s="1"/>
  <c r="AY237" i="144"/>
  <c r="BB238" i="144"/>
  <c r="AS239" i="144"/>
  <c r="AZ240" i="144"/>
  <c r="K252" i="119" s="1"/>
  <c r="M252" i="119" s="1"/>
  <c r="AY241" i="144"/>
  <c r="BB242" i="144"/>
  <c r="AS243" i="144"/>
  <c r="AZ244" i="144"/>
  <c r="K256" i="119" s="1"/>
  <c r="M256" i="119" s="1"/>
  <c r="AY245" i="144"/>
  <c r="BB246" i="144"/>
  <c r="AS247" i="144"/>
  <c r="AZ248" i="144"/>
  <c r="K260" i="119" s="1"/>
  <c r="M260" i="119" s="1"/>
  <c r="AY249" i="144"/>
  <c r="BB250" i="144"/>
  <c r="AS251" i="144"/>
  <c r="AZ252" i="144"/>
  <c r="K264" i="119" s="1"/>
  <c r="AY253" i="144"/>
  <c r="BB254" i="144"/>
  <c r="AS255" i="144"/>
  <c r="AZ256" i="144"/>
  <c r="K268" i="119" s="1"/>
  <c r="M268" i="119" s="1"/>
  <c r="AY257" i="144"/>
  <c r="BB258" i="144"/>
  <c r="AS259" i="144"/>
  <c r="AZ260" i="144"/>
  <c r="K272" i="119" s="1"/>
  <c r="M272" i="119" s="1"/>
  <c r="AY261" i="144"/>
  <c r="BB262" i="144"/>
  <c r="AS263" i="144"/>
  <c r="AZ264" i="144"/>
  <c r="K276" i="119" s="1"/>
  <c r="M276" i="119" s="1"/>
  <c r="AY265" i="144"/>
  <c r="BB266" i="144"/>
  <c r="AS267" i="144"/>
  <c r="AZ268" i="144"/>
  <c r="K280" i="119" s="1"/>
  <c r="AY269" i="144"/>
  <c r="AW270" i="144"/>
  <c r="AS271" i="144"/>
  <c r="AZ272" i="144"/>
  <c r="K284" i="119" s="1"/>
  <c r="M284" i="119" s="1"/>
  <c r="AZ274" i="144"/>
  <c r="K286" i="119" s="1"/>
  <c r="AW280" i="144"/>
  <c r="J292" i="119"/>
  <c r="AW286" i="144"/>
  <c r="AW287" i="144"/>
  <c r="AW288" i="144"/>
  <c r="J300" i="119"/>
  <c r="M300" i="119" s="1"/>
  <c r="BB288" i="144"/>
  <c r="BA291" i="144"/>
  <c r="L303" i="119" s="1"/>
  <c r="M303" i="119" s="1"/>
  <c r="AW293" i="144"/>
  <c r="AW294" i="144"/>
  <c r="AW295" i="144"/>
  <c r="J308" i="119"/>
  <c r="M308" i="119" s="1"/>
  <c r="BB296" i="144"/>
  <c r="BA299" i="144"/>
  <c r="L311" i="119" s="1"/>
  <c r="M311" i="119" s="1"/>
  <c r="AW301" i="144"/>
  <c r="AW302" i="144"/>
  <c r="AW303" i="144"/>
  <c r="J316" i="119"/>
  <c r="M316" i="119" s="1"/>
  <c r="BB304" i="144"/>
  <c r="BA307" i="144"/>
  <c r="L319" i="119" s="1"/>
  <c r="M319" i="119" s="1"/>
  <c r="AW309" i="144"/>
  <c r="AW310" i="144"/>
  <c r="AW311" i="144"/>
  <c r="J324" i="119"/>
  <c r="M324" i="119" s="1"/>
  <c r="BB312" i="144"/>
  <c r="AW317" i="144"/>
  <c r="AW318" i="144"/>
  <c r="AW319" i="144"/>
  <c r="AN321" i="144"/>
  <c r="K337" i="119"/>
  <c r="AZ326" i="144"/>
  <c r="K338" i="119" s="1"/>
  <c r="AW329" i="144"/>
  <c r="AW331" i="144"/>
  <c r="AW333" i="144"/>
  <c r="AW335" i="144"/>
  <c r="AW337" i="144"/>
  <c r="AW339" i="144"/>
  <c r="AW341" i="144"/>
  <c r="AW343" i="144"/>
  <c r="AW345" i="144"/>
  <c r="AW347" i="144"/>
  <c r="AW349" i="144"/>
  <c r="AW351" i="144"/>
  <c r="AW353" i="144"/>
  <c r="AW355" i="144"/>
  <c r="AW357" i="144"/>
  <c r="AW359" i="144"/>
  <c r="AW361" i="144"/>
  <c r="AJ366" i="144"/>
  <c r="AJ411" i="144"/>
  <c r="AS370" i="144"/>
  <c r="AZ370" i="144"/>
  <c r="BB370" i="144" s="1"/>
  <c r="AS371" i="144"/>
  <c r="AY371" i="144"/>
  <c r="J385" i="119"/>
  <c r="M385" i="119" s="1"/>
  <c r="BB373" i="144"/>
  <c r="AW374" i="144"/>
  <c r="J390" i="119"/>
  <c r="AS386" i="144"/>
  <c r="AZ386" i="144"/>
  <c r="K398" i="119" s="1"/>
  <c r="AS387" i="144"/>
  <c r="AY387" i="144"/>
  <c r="J401" i="119"/>
  <c r="M401" i="119" s="1"/>
  <c r="BB389" i="144"/>
  <c r="J417" i="119"/>
  <c r="M417" i="119" s="1"/>
  <c r="BB405" i="144"/>
  <c r="T15" i="148"/>
  <c r="AJ414" i="144"/>
  <c r="J656" i="119"/>
  <c r="M656" i="119" s="1"/>
  <c r="BB644" i="144"/>
  <c r="J672" i="119"/>
  <c r="M672" i="119" s="1"/>
  <c r="BB660" i="144"/>
  <c r="J688" i="119"/>
  <c r="M688" i="119" s="1"/>
  <c r="BB676" i="144"/>
  <c r="J702" i="119"/>
  <c r="M702" i="119" s="1"/>
  <c r="BB690" i="144"/>
  <c r="J718" i="119"/>
  <c r="M718" i="119" s="1"/>
  <c r="BB706" i="144"/>
  <c r="J734" i="119"/>
  <c r="M734" i="119" s="1"/>
  <c r="BB722" i="144"/>
  <c r="J748" i="119"/>
  <c r="M748" i="119" s="1"/>
  <c r="BB737" i="144"/>
  <c r="AZ10" i="144"/>
  <c r="M68" i="119"/>
  <c r="AW57" i="144"/>
  <c r="AW65" i="144"/>
  <c r="AW69" i="144"/>
  <c r="M84" i="119"/>
  <c r="AW73" i="144"/>
  <c r="AW85" i="144"/>
  <c r="AW93" i="144"/>
  <c r="AW102" i="144"/>
  <c r="AW106" i="144"/>
  <c r="AW110" i="144"/>
  <c r="AW114" i="144"/>
  <c r="AW118" i="144"/>
  <c r="AW122" i="144"/>
  <c r="AW126" i="144"/>
  <c r="AW130" i="144"/>
  <c r="AW134" i="144"/>
  <c r="AW138" i="144"/>
  <c r="AW190" i="144"/>
  <c r="AW194" i="144"/>
  <c r="AW198" i="144"/>
  <c r="AW202" i="144"/>
  <c r="AW206" i="144"/>
  <c r="AW210" i="144"/>
  <c r="AW214" i="144"/>
  <c r="AW218" i="144"/>
  <c r="AW222" i="144"/>
  <c r="AW226" i="144"/>
  <c r="AF276" i="144"/>
  <c r="AW235" i="144"/>
  <c r="AW239" i="144"/>
  <c r="AW243" i="144"/>
  <c r="AW247" i="144"/>
  <c r="AW251" i="144"/>
  <c r="AW255" i="144"/>
  <c r="AW259" i="144"/>
  <c r="AW263" i="144"/>
  <c r="AW267" i="144"/>
  <c r="AW271" i="144"/>
  <c r="AJ321" i="144"/>
  <c r="AZ280" i="144"/>
  <c r="AS282" i="144"/>
  <c r="BB282" i="144"/>
  <c r="BB283" i="144"/>
  <c r="AS285" i="144"/>
  <c r="AY285" i="144"/>
  <c r="AS290" i="144"/>
  <c r="BB290" i="144"/>
  <c r="BB291" i="144"/>
  <c r="AS293" i="144"/>
  <c r="AY293" i="144"/>
  <c r="AS298" i="144"/>
  <c r="BB298" i="144"/>
  <c r="AS301" i="144"/>
  <c r="AY301" i="144"/>
  <c r="AS306" i="144"/>
  <c r="BB306" i="144"/>
  <c r="BB307" i="144"/>
  <c r="AS309" i="144"/>
  <c r="AY309" i="144"/>
  <c r="AS314" i="144"/>
  <c r="BB314" i="144"/>
  <c r="AS315" i="144"/>
  <c r="BB315" i="144"/>
  <c r="AS317" i="144"/>
  <c r="AY317" i="144"/>
  <c r="AN366" i="144"/>
  <c r="BA325" i="144"/>
  <c r="AW328" i="144"/>
  <c r="AS329" i="144"/>
  <c r="AY329" i="144"/>
  <c r="AY331" i="144"/>
  <c r="AS331" i="144"/>
  <c r="AS333" i="144"/>
  <c r="AY333" i="144"/>
  <c r="AY335" i="144"/>
  <c r="AS335" i="144"/>
  <c r="AS337" i="144"/>
  <c r="AY337" i="144"/>
  <c r="AY339" i="144"/>
  <c r="AS339" i="144"/>
  <c r="AS341" i="144"/>
  <c r="AY341" i="144"/>
  <c r="AY343" i="144"/>
  <c r="AS343" i="144"/>
  <c r="AS345" i="144"/>
  <c r="AY345" i="144"/>
  <c r="AY347" i="144"/>
  <c r="AS347" i="144"/>
  <c r="AS349" i="144"/>
  <c r="AY349" i="144"/>
  <c r="AY351" i="144"/>
  <c r="AS351" i="144"/>
  <c r="AS353" i="144"/>
  <c r="AY353" i="144"/>
  <c r="AY355" i="144"/>
  <c r="AS355" i="144"/>
  <c r="AS357" i="144"/>
  <c r="AY357" i="144"/>
  <c r="AY359" i="144"/>
  <c r="AS359" i="144"/>
  <c r="AS361" i="144"/>
  <c r="AY361" i="144"/>
  <c r="AY363" i="144"/>
  <c r="AS363" i="144"/>
  <c r="AS374" i="144"/>
  <c r="AZ374" i="144"/>
  <c r="K386" i="119" s="1"/>
  <c r="AS375" i="144"/>
  <c r="AY375" i="144"/>
  <c r="J389" i="119"/>
  <c r="M389" i="119" s="1"/>
  <c r="BB377" i="144"/>
  <c r="AW378" i="144"/>
  <c r="J394" i="119"/>
  <c r="J413" i="119"/>
  <c r="M413" i="119" s="1"/>
  <c r="BB401" i="144"/>
  <c r="X15" i="148"/>
  <c r="AN414" i="144"/>
  <c r="J472" i="119"/>
  <c r="AY501" i="144"/>
  <c r="AY503" i="144" s="1"/>
  <c r="BB460" i="144"/>
  <c r="J473" i="119"/>
  <c r="M473" i="119" s="1"/>
  <c r="BB461" i="144"/>
  <c r="J474" i="119"/>
  <c r="M474" i="119" s="1"/>
  <c r="BB462" i="144"/>
  <c r="J475" i="119"/>
  <c r="M475" i="119" s="1"/>
  <c r="BB463" i="144"/>
  <c r="J476" i="119"/>
  <c r="M476" i="119" s="1"/>
  <c r="BB464" i="144"/>
  <c r="J477" i="119"/>
  <c r="M477" i="119" s="1"/>
  <c r="BB465" i="144"/>
  <c r="J478" i="119"/>
  <c r="M478" i="119" s="1"/>
  <c r="BB466" i="144"/>
  <c r="J479" i="119"/>
  <c r="M479" i="119" s="1"/>
  <c r="BB467" i="144"/>
  <c r="J480" i="119"/>
  <c r="M480" i="119" s="1"/>
  <c r="BB468" i="144"/>
  <c r="J481" i="119"/>
  <c r="M481" i="119" s="1"/>
  <c r="BB469" i="144"/>
  <c r="J482" i="119"/>
  <c r="M482" i="119" s="1"/>
  <c r="BB470" i="144"/>
  <c r="J483" i="119"/>
  <c r="M483" i="119" s="1"/>
  <c r="BB471" i="144"/>
  <c r="J484" i="119"/>
  <c r="M484" i="119" s="1"/>
  <c r="BB472" i="144"/>
  <c r="J485" i="119"/>
  <c r="M485" i="119" s="1"/>
  <c r="BB473" i="144"/>
  <c r="J486" i="119"/>
  <c r="M486" i="119" s="1"/>
  <c r="BB474" i="144"/>
  <c r="J487" i="119"/>
  <c r="M487" i="119" s="1"/>
  <c r="BB475" i="144"/>
  <c r="J488" i="119"/>
  <c r="M488" i="119" s="1"/>
  <c r="BB476" i="144"/>
  <c r="J489" i="119"/>
  <c r="M489" i="119" s="1"/>
  <c r="BB477" i="144"/>
  <c r="J490" i="119"/>
  <c r="M490" i="119" s="1"/>
  <c r="BB478" i="144"/>
  <c r="J491" i="119"/>
  <c r="M491" i="119" s="1"/>
  <c r="BB479" i="144"/>
  <c r="J492" i="119"/>
  <c r="M492" i="119" s="1"/>
  <c r="BB480" i="144"/>
  <c r="J493" i="119"/>
  <c r="M493" i="119" s="1"/>
  <c r="BB481" i="144"/>
  <c r="J494" i="119"/>
  <c r="M494" i="119" s="1"/>
  <c r="BB482" i="144"/>
  <c r="J495" i="119"/>
  <c r="M495" i="119" s="1"/>
  <c r="BB483" i="144"/>
  <c r="J496" i="119"/>
  <c r="M496" i="119" s="1"/>
  <c r="BB484" i="144"/>
  <c r="J497" i="119"/>
  <c r="M497" i="119" s="1"/>
  <c r="BB485" i="144"/>
  <c r="J498" i="119"/>
  <c r="M498" i="119" s="1"/>
  <c r="BB486" i="144"/>
  <c r="J499" i="119"/>
  <c r="M499" i="119" s="1"/>
  <c r="BB487" i="144"/>
  <c r="J500" i="119"/>
  <c r="M500" i="119" s="1"/>
  <c r="BB488" i="144"/>
  <c r="J501" i="119"/>
  <c r="M501" i="119" s="1"/>
  <c r="BB489" i="144"/>
  <c r="J502" i="119"/>
  <c r="M502" i="119" s="1"/>
  <c r="BB490" i="144"/>
  <c r="J503" i="119"/>
  <c r="M503" i="119" s="1"/>
  <c r="BB491" i="144"/>
  <c r="J504" i="119"/>
  <c r="M504" i="119" s="1"/>
  <c r="BB492" i="144"/>
  <c r="J505" i="119"/>
  <c r="M505" i="119" s="1"/>
  <c r="BB493" i="144"/>
  <c r="J506" i="119"/>
  <c r="M506" i="119" s="1"/>
  <c r="BB494" i="144"/>
  <c r="J507" i="119"/>
  <c r="M507" i="119" s="1"/>
  <c r="BB495" i="144"/>
  <c r="J508" i="119"/>
  <c r="M508" i="119" s="1"/>
  <c r="BB496" i="144"/>
  <c r="J509" i="119"/>
  <c r="M509" i="119" s="1"/>
  <c r="BB497" i="144"/>
  <c r="J510" i="119"/>
  <c r="M510" i="119" s="1"/>
  <c r="BB498" i="144"/>
  <c r="J511" i="119"/>
  <c r="M511" i="119" s="1"/>
  <c r="BB499" i="144"/>
  <c r="P17" i="148"/>
  <c r="AF504" i="144"/>
  <c r="J646" i="119"/>
  <c r="M646" i="119" s="1"/>
  <c r="BB634" i="144"/>
  <c r="J652" i="119"/>
  <c r="BB640" i="144"/>
  <c r="J668" i="119"/>
  <c r="M668" i="119" s="1"/>
  <c r="BB656" i="144"/>
  <c r="J684" i="119"/>
  <c r="M684" i="119" s="1"/>
  <c r="BB672" i="144"/>
  <c r="P21" i="148"/>
  <c r="AF684" i="144"/>
  <c r="J698" i="119"/>
  <c r="M698" i="119" s="1"/>
  <c r="BB686" i="144"/>
  <c r="J714" i="119"/>
  <c r="M714" i="119" s="1"/>
  <c r="BB702" i="144"/>
  <c r="J730" i="119"/>
  <c r="M730" i="119" s="1"/>
  <c r="BB718" i="144"/>
  <c r="J744" i="119"/>
  <c r="M744" i="119" s="1"/>
  <c r="BB733" i="144"/>
  <c r="J760" i="119"/>
  <c r="M760" i="119" s="1"/>
  <c r="BB749" i="144"/>
  <c r="AB6" i="148"/>
  <c r="AN6" i="148" s="1"/>
  <c r="K108" i="119"/>
  <c r="M72" i="119"/>
  <c r="AW61" i="144"/>
  <c r="M88" i="119"/>
  <c r="AW77" i="144"/>
  <c r="AW81" i="144"/>
  <c r="M100" i="119"/>
  <c r="AW89" i="144"/>
  <c r="M104" i="119"/>
  <c r="AS55" i="144"/>
  <c r="BB58" i="144"/>
  <c r="BB62" i="144"/>
  <c r="BB66" i="144"/>
  <c r="BB70" i="144"/>
  <c r="BB74" i="144"/>
  <c r="BB78" i="144"/>
  <c r="BB82" i="144"/>
  <c r="BB86" i="144"/>
  <c r="BB90" i="144"/>
  <c r="BB94" i="144"/>
  <c r="BB103" i="144"/>
  <c r="BB107" i="144"/>
  <c r="BB111" i="144"/>
  <c r="BB115" i="144"/>
  <c r="BB119" i="144"/>
  <c r="BB123" i="144"/>
  <c r="BB131" i="144"/>
  <c r="BB139" i="144"/>
  <c r="BB191" i="144"/>
  <c r="BB195" i="144"/>
  <c r="BB203" i="144"/>
  <c r="BB207" i="144"/>
  <c r="BB211" i="144"/>
  <c r="BB215" i="144"/>
  <c r="BB219" i="144"/>
  <c r="BB223" i="144"/>
  <c r="BB227" i="144"/>
  <c r="AY235" i="144"/>
  <c r="BB236" i="144"/>
  <c r="BB240" i="144"/>
  <c r="BB244" i="144"/>
  <c r="BB248" i="144"/>
  <c r="BB252" i="144"/>
  <c r="BB256" i="144"/>
  <c r="BB260" i="144"/>
  <c r="BB264" i="144"/>
  <c r="BB268" i="144"/>
  <c r="BB272" i="144"/>
  <c r="AS273" i="144"/>
  <c r="BB273" i="144"/>
  <c r="AW281" i="144"/>
  <c r="AW283" i="144"/>
  <c r="AW284" i="144"/>
  <c r="J296" i="119"/>
  <c r="AW289" i="144"/>
  <c r="AW291" i="144"/>
  <c r="AW292" i="144"/>
  <c r="J304" i="119"/>
  <c r="BB292" i="144"/>
  <c r="AW297" i="144"/>
  <c r="AW299" i="144"/>
  <c r="AW300" i="144"/>
  <c r="J312" i="119"/>
  <c r="BB300" i="144"/>
  <c r="AW305" i="144"/>
  <c r="AW307" i="144"/>
  <c r="AW308" i="144"/>
  <c r="J320" i="119"/>
  <c r="BB308" i="144"/>
  <c r="AW313" i="144"/>
  <c r="M327" i="119"/>
  <c r="AW315" i="144"/>
  <c r="AW316" i="144"/>
  <c r="J328" i="119"/>
  <c r="AS325" i="144"/>
  <c r="AS327" i="144"/>
  <c r="AY327" i="144"/>
  <c r="AS330" i="144"/>
  <c r="AS332" i="144"/>
  <c r="AS334" i="144"/>
  <c r="AS336" i="144"/>
  <c r="AS338" i="144"/>
  <c r="AS340" i="144"/>
  <c r="AS342" i="144"/>
  <c r="AS344" i="144"/>
  <c r="AS346" i="144"/>
  <c r="AS348" i="144"/>
  <c r="AS350" i="144"/>
  <c r="AS352" i="144"/>
  <c r="AS354" i="144"/>
  <c r="J382" i="119"/>
  <c r="AS378" i="144"/>
  <c r="AZ378" i="144"/>
  <c r="K390" i="119" s="1"/>
  <c r="AS379" i="144"/>
  <c r="AY379" i="144"/>
  <c r="J393" i="119"/>
  <c r="M393" i="119" s="1"/>
  <c r="BB381" i="144"/>
  <c r="AW382" i="144"/>
  <c r="AW383" i="144"/>
  <c r="J398" i="119"/>
  <c r="J409" i="119"/>
  <c r="M409" i="119" s="1"/>
  <c r="BB397" i="144"/>
  <c r="K472" i="119"/>
  <c r="K513" i="119" s="1"/>
  <c r="AZ501" i="144"/>
  <c r="AZ503" i="144" s="1"/>
  <c r="X18" i="148"/>
  <c r="AN549" i="144"/>
  <c r="T19" i="148"/>
  <c r="AJ594" i="144"/>
  <c r="J642" i="119"/>
  <c r="M642" i="119" s="1"/>
  <c r="BB630" i="144"/>
  <c r="T20" i="148"/>
  <c r="AJ639" i="144"/>
  <c r="J664" i="119"/>
  <c r="M664" i="119" s="1"/>
  <c r="BB652" i="144"/>
  <c r="J680" i="119"/>
  <c r="M680" i="119" s="1"/>
  <c r="BB668" i="144"/>
  <c r="K697" i="119"/>
  <c r="AZ726" i="144"/>
  <c r="AZ728" i="144" s="1"/>
  <c r="J710" i="119"/>
  <c r="M710" i="119" s="1"/>
  <c r="BB698" i="144"/>
  <c r="J726" i="119"/>
  <c r="M726" i="119" s="1"/>
  <c r="BB714" i="144"/>
  <c r="K742" i="119"/>
  <c r="AZ772" i="144"/>
  <c r="AZ774" i="144" s="1"/>
  <c r="J756" i="119"/>
  <c r="M756" i="119" s="1"/>
  <c r="BB745" i="144"/>
  <c r="AW391" i="144"/>
  <c r="AW395" i="144"/>
  <c r="AW399" i="144"/>
  <c r="AW403" i="144"/>
  <c r="M418" i="119"/>
  <c r="AW407" i="144"/>
  <c r="AN411" i="144"/>
  <c r="K468" i="119"/>
  <c r="M428" i="119"/>
  <c r="AW417" i="144"/>
  <c r="M432" i="119"/>
  <c r="AW421" i="144"/>
  <c r="M436" i="119"/>
  <c r="AW425" i="144"/>
  <c r="M440" i="119"/>
  <c r="AW429" i="144"/>
  <c r="M444" i="119"/>
  <c r="AW433" i="144"/>
  <c r="M448" i="119"/>
  <c r="AW437" i="144"/>
  <c r="M452" i="119"/>
  <c r="AW441" i="144"/>
  <c r="M456" i="119"/>
  <c r="AW445" i="144"/>
  <c r="M460" i="119"/>
  <c r="AW449" i="144"/>
  <c r="AW453" i="144"/>
  <c r="AW505" i="144"/>
  <c r="M520" i="119"/>
  <c r="AW509" i="144"/>
  <c r="M524" i="119"/>
  <c r="AW513" i="144"/>
  <c r="M528" i="119"/>
  <c r="AW517" i="144"/>
  <c r="M532" i="119"/>
  <c r="AW521" i="144"/>
  <c r="M536" i="119"/>
  <c r="AW525" i="144"/>
  <c r="M540" i="119"/>
  <c r="AW529" i="144"/>
  <c r="M544" i="119"/>
  <c r="AW533" i="144"/>
  <c r="M548" i="119"/>
  <c r="AW537" i="144"/>
  <c r="M552" i="119"/>
  <c r="AW541" i="144"/>
  <c r="M556" i="119"/>
  <c r="AW551" i="144"/>
  <c r="M566" i="119"/>
  <c r="AW555" i="144"/>
  <c r="M570" i="119"/>
  <c r="AW559" i="144"/>
  <c r="M574" i="119"/>
  <c r="AW563" i="144"/>
  <c r="M578" i="119"/>
  <c r="AW567" i="144"/>
  <c r="M582" i="119"/>
  <c r="AW571" i="144"/>
  <c r="M586" i="119"/>
  <c r="AW575" i="144"/>
  <c r="AW579" i="144"/>
  <c r="M594" i="119"/>
  <c r="AW583" i="144"/>
  <c r="AW587" i="144"/>
  <c r="M608" i="119"/>
  <c r="AW597" i="144"/>
  <c r="M612" i="119"/>
  <c r="AW601" i="144"/>
  <c r="M616" i="119"/>
  <c r="AW605" i="144"/>
  <c r="M620" i="119"/>
  <c r="AW609" i="144"/>
  <c r="M624" i="119"/>
  <c r="AW613" i="144"/>
  <c r="M628" i="119"/>
  <c r="AW617" i="144"/>
  <c r="M632" i="119"/>
  <c r="AW621" i="144"/>
  <c r="M636" i="119"/>
  <c r="AW625" i="144"/>
  <c r="AW629" i="144"/>
  <c r="AW633" i="144"/>
  <c r="M654" i="119"/>
  <c r="AW643" i="144"/>
  <c r="AW647" i="144"/>
  <c r="M662" i="119"/>
  <c r="AW651" i="144"/>
  <c r="AW655" i="144"/>
  <c r="M670" i="119"/>
  <c r="AW659" i="144"/>
  <c r="M674" i="119"/>
  <c r="AW663" i="144"/>
  <c r="M678" i="119"/>
  <c r="AW667" i="144"/>
  <c r="AW671" i="144"/>
  <c r="M686" i="119"/>
  <c r="AW675" i="144"/>
  <c r="AW679" i="144"/>
  <c r="AF681" i="144"/>
  <c r="AW685" i="144"/>
  <c r="M700" i="119"/>
  <c r="AW689" i="144"/>
  <c r="AW693" i="144"/>
  <c r="AW697" i="144"/>
  <c r="M712" i="119"/>
  <c r="AW701" i="144"/>
  <c r="M716" i="119"/>
  <c r="AW705" i="144"/>
  <c r="M720" i="119"/>
  <c r="AW709" i="144"/>
  <c r="M724" i="119"/>
  <c r="AW713" i="144"/>
  <c r="AW717" i="144"/>
  <c r="AW721" i="144"/>
  <c r="M736" i="119"/>
  <c r="AJ726" i="144"/>
  <c r="AW732" i="144"/>
  <c r="M746" i="119"/>
  <c r="AW736" i="144"/>
  <c r="AW740" i="144"/>
  <c r="M754" i="119"/>
  <c r="AW744" i="144"/>
  <c r="AW748" i="144"/>
  <c r="AJ772" i="144"/>
  <c r="AZ776" i="144"/>
  <c r="AJ817" i="144"/>
  <c r="L787" i="119"/>
  <c r="L828" i="119" s="1"/>
  <c r="BA817" i="144"/>
  <c r="BA819" i="144" s="1"/>
  <c r="BA821" i="144"/>
  <c r="AN862" i="144"/>
  <c r="AW822" i="144"/>
  <c r="J833" i="119"/>
  <c r="AW824" i="144"/>
  <c r="J835" i="119"/>
  <c r="M835" i="119" s="1"/>
  <c r="BB824" i="144"/>
  <c r="AW826" i="144"/>
  <c r="J837" i="119"/>
  <c r="M837" i="119" s="1"/>
  <c r="BB826" i="144"/>
  <c r="AW828" i="144"/>
  <c r="J839" i="119"/>
  <c r="M839" i="119" s="1"/>
  <c r="BB828" i="144"/>
  <c r="AW830" i="144"/>
  <c r="J841" i="119"/>
  <c r="M841" i="119" s="1"/>
  <c r="BB830" i="144"/>
  <c r="AW832" i="144"/>
  <c r="J843" i="119"/>
  <c r="M843" i="119" s="1"/>
  <c r="BB832" i="144"/>
  <c r="AW834" i="144"/>
  <c r="J845" i="119"/>
  <c r="M845" i="119" s="1"/>
  <c r="BB834" i="144"/>
  <c r="AW836" i="144"/>
  <c r="J847" i="119"/>
  <c r="M847" i="119" s="1"/>
  <c r="BB836" i="144"/>
  <c r="AW838" i="144"/>
  <c r="J849" i="119"/>
  <c r="M849" i="119" s="1"/>
  <c r="BB838" i="144"/>
  <c r="AW840" i="144"/>
  <c r="J851" i="119"/>
  <c r="M851" i="119" s="1"/>
  <c r="BB840" i="144"/>
  <c r="AW842" i="144"/>
  <c r="J853" i="119"/>
  <c r="M853" i="119" s="1"/>
  <c r="BB842" i="144"/>
  <c r="J870" i="119"/>
  <c r="M870" i="119" s="1"/>
  <c r="BB859" i="144"/>
  <c r="J916" i="119"/>
  <c r="M916" i="119" s="1"/>
  <c r="BB905" i="144"/>
  <c r="X28" i="148"/>
  <c r="AN910" i="144"/>
  <c r="J958" i="119"/>
  <c r="M958" i="119" s="1"/>
  <c r="BB947" i="144"/>
  <c r="BB372" i="144"/>
  <c r="AS373" i="144"/>
  <c r="BB376" i="144"/>
  <c r="AS377" i="144"/>
  <c r="BB380" i="144"/>
  <c r="AS381" i="144"/>
  <c r="BB384" i="144"/>
  <c r="AS385" i="144"/>
  <c r="BB388" i="144"/>
  <c r="AS389" i="144"/>
  <c r="AZ390" i="144"/>
  <c r="K402" i="119" s="1"/>
  <c r="M402" i="119" s="1"/>
  <c r="AY391" i="144"/>
  <c r="BB392" i="144"/>
  <c r="AS393" i="144"/>
  <c r="AZ394" i="144"/>
  <c r="K406" i="119" s="1"/>
  <c r="M406" i="119" s="1"/>
  <c r="AY395" i="144"/>
  <c r="BB396" i="144"/>
  <c r="AS397" i="144"/>
  <c r="AZ398" i="144"/>
  <c r="K410" i="119" s="1"/>
  <c r="AY399" i="144"/>
  <c r="BB400" i="144"/>
  <c r="AS401" i="144"/>
  <c r="AZ402" i="144"/>
  <c r="K414" i="119" s="1"/>
  <c r="M414" i="119" s="1"/>
  <c r="AY403" i="144"/>
  <c r="BB404" i="144"/>
  <c r="AS405" i="144"/>
  <c r="AY407" i="144"/>
  <c r="BB408" i="144"/>
  <c r="AS409" i="144"/>
  <c r="BA411" i="144"/>
  <c r="BA413" i="144" s="1"/>
  <c r="AS415" i="144"/>
  <c r="BA415" i="144"/>
  <c r="BB415" i="144" s="1"/>
  <c r="AY417" i="144"/>
  <c r="BB418" i="144"/>
  <c r="AS419" i="144"/>
  <c r="AY421" i="144"/>
  <c r="BB422" i="144"/>
  <c r="AS423" i="144"/>
  <c r="AY425" i="144"/>
  <c r="BB426" i="144"/>
  <c r="AS427" i="144"/>
  <c r="AY429" i="144"/>
  <c r="BB430" i="144"/>
  <c r="AS431" i="144"/>
  <c r="AY433" i="144"/>
  <c r="BB434" i="144"/>
  <c r="AS435" i="144"/>
  <c r="AY437" i="144"/>
  <c r="BB438" i="144"/>
  <c r="AS439" i="144"/>
  <c r="AY441" i="144"/>
  <c r="BB442" i="144"/>
  <c r="AS443" i="144"/>
  <c r="AY445" i="144"/>
  <c r="BB446" i="144"/>
  <c r="AS447" i="144"/>
  <c r="AY449" i="144"/>
  <c r="BB450" i="144"/>
  <c r="AS451" i="144"/>
  <c r="AY453" i="144"/>
  <c r="BB454" i="144"/>
  <c r="AF456" i="144"/>
  <c r="AF459" i="144"/>
  <c r="AJ501" i="144"/>
  <c r="AY505" i="144"/>
  <c r="BB506" i="144"/>
  <c r="AS507" i="144"/>
  <c r="AY509" i="144"/>
  <c r="BB510" i="144"/>
  <c r="AS511" i="144"/>
  <c r="AY513" i="144"/>
  <c r="BB514" i="144"/>
  <c r="AS515" i="144"/>
  <c r="AY517" i="144"/>
  <c r="BB518" i="144"/>
  <c r="AS519" i="144"/>
  <c r="AY521" i="144"/>
  <c r="BB522" i="144"/>
  <c r="AS523" i="144"/>
  <c r="AY525" i="144"/>
  <c r="BB526" i="144"/>
  <c r="AS527" i="144"/>
  <c r="AY529" i="144"/>
  <c r="BB530" i="144"/>
  <c r="AS531" i="144"/>
  <c r="AY533" i="144"/>
  <c r="BB534" i="144"/>
  <c r="AS535" i="144"/>
  <c r="AY537" i="144"/>
  <c r="BB538" i="144"/>
  <c r="AS539" i="144"/>
  <c r="AY541" i="144"/>
  <c r="BB542" i="144"/>
  <c r="AS543" i="144"/>
  <c r="AZ546" i="144"/>
  <c r="AZ548" i="144" s="1"/>
  <c r="AZ550" i="144"/>
  <c r="AY551" i="144"/>
  <c r="BB552" i="144"/>
  <c r="AS553" i="144"/>
  <c r="AY555" i="144"/>
  <c r="BB556" i="144"/>
  <c r="AS557" i="144"/>
  <c r="AY559" i="144"/>
  <c r="BB560" i="144"/>
  <c r="AS561" i="144"/>
  <c r="AY563" i="144"/>
  <c r="BB564" i="144"/>
  <c r="AS565" i="144"/>
  <c r="AY567" i="144"/>
  <c r="BB568" i="144"/>
  <c r="AS569" i="144"/>
  <c r="AY571" i="144"/>
  <c r="BB572" i="144"/>
  <c r="AS573" i="144"/>
  <c r="AY575" i="144"/>
  <c r="BB576" i="144"/>
  <c r="AS577" i="144"/>
  <c r="AY579" i="144"/>
  <c r="BB580" i="144"/>
  <c r="AS581" i="144"/>
  <c r="AY583" i="144"/>
  <c r="BB584" i="144"/>
  <c r="AS585" i="144"/>
  <c r="AY587" i="144"/>
  <c r="BB588" i="144"/>
  <c r="AS589" i="144"/>
  <c r="BA591" i="144"/>
  <c r="BA593" i="144" s="1"/>
  <c r="AS595" i="144"/>
  <c r="BA595" i="144"/>
  <c r="BB595" i="144" s="1"/>
  <c r="AY597" i="144"/>
  <c r="AS599" i="144"/>
  <c r="AY601" i="144"/>
  <c r="BB602" i="144"/>
  <c r="AS603" i="144"/>
  <c r="AY605" i="144"/>
  <c r="BB606" i="144"/>
  <c r="AS607" i="144"/>
  <c r="AY609" i="144"/>
  <c r="BB610" i="144"/>
  <c r="AS611" i="144"/>
  <c r="AY613" i="144"/>
  <c r="AS615" i="144"/>
  <c r="AY617" i="144"/>
  <c r="BB618" i="144"/>
  <c r="AS619" i="144"/>
  <c r="AY621" i="144"/>
  <c r="BB622" i="144"/>
  <c r="AS623" i="144"/>
  <c r="AY625" i="144"/>
  <c r="BB626" i="144"/>
  <c r="AS627" i="144"/>
  <c r="AY629" i="144"/>
  <c r="AW630" i="144"/>
  <c r="AS631" i="144"/>
  <c r="AY633" i="144"/>
  <c r="AW634" i="144"/>
  <c r="AF636" i="144"/>
  <c r="AW640" i="144"/>
  <c r="AS641" i="144"/>
  <c r="AY643" i="144"/>
  <c r="AW644" i="144"/>
  <c r="AS645" i="144"/>
  <c r="AY647" i="144"/>
  <c r="AW648" i="144"/>
  <c r="AS649" i="144"/>
  <c r="AY651" i="144"/>
  <c r="AW652" i="144"/>
  <c r="AS653" i="144"/>
  <c r="AY655" i="144"/>
  <c r="AW656" i="144"/>
  <c r="AS657" i="144"/>
  <c r="AY659" i="144"/>
  <c r="AW660" i="144"/>
  <c r="AS661" i="144"/>
  <c r="AY663" i="144"/>
  <c r="AW664" i="144"/>
  <c r="AY667" i="144"/>
  <c r="AW668" i="144"/>
  <c r="AY671" i="144"/>
  <c r="AW672" i="144"/>
  <c r="AY675" i="144"/>
  <c r="AW676" i="144"/>
  <c r="AY679" i="144"/>
  <c r="AY685" i="144"/>
  <c r="AW686" i="144"/>
  <c r="AY689" i="144"/>
  <c r="AW690" i="144"/>
  <c r="AY693" i="144"/>
  <c r="AW694" i="144"/>
  <c r="AY697" i="144"/>
  <c r="AW698" i="144"/>
  <c r="AY701" i="144"/>
  <c r="AW702" i="144"/>
  <c r="AY705" i="144"/>
  <c r="AW706" i="144"/>
  <c r="AY709" i="144"/>
  <c r="AW710" i="144"/>
  <c r="AY713" i="144"/>
  <c r="AW714" i="144"/>
  <c r="AY717" i="144"/>
  <c r="AW718" i="144"/>
  <c r="AY721" i="144"/>
  <c r="AW722" i="144"/>
  <c r="AN772" i="144"/>
  <c r="AY732" i="144"/>
  <c r="AW733" i="144"/>
  <c r="AY736" i="144"/>
  <c r="AW737" i="144"/>
  <c r="AY740" i="144"/>
  <c r="AW741" i="144"/>
  <c r="AY744" i="144"/>
  <c r="AW745" i="144"/>
  <c r="AY748" i="144"/>
  <c r="AW749" i="144"/>
  <c r="AS750" i="144"/>
  <c r="AY751" i="144"/>
  <c r="AS751" i="144"/>
  <c r="AS753" i="144"/>
  <c r="AY753" i="144"/>
  <c r="AY755" i="144"/>
  <c r="AS755" i="144"/>
  <c r="AS757" i="144"/>
  <c r="AY757" i="144"/>
  <c r="AY759" i="144"/>
  <c r="AS759" i="144"/>
  <c r="AS761" i="144"/>
  <c r="AY761" i="144"/>
  <c r="AY763" i="144"/>
  <c r="AS763" i="144"/>
  <c r="AS765" i="144"/>
  <c r="AY765" i="144"/>
  <c r="AY767" i="144"/>
  <c r="AS767" i="144"/>
  <c r="AS769" i="144"/>
  <c r="AY769" i="144"/>
  <c r="AY777" i="144"/>
  <c r="AS777" i="144"/>
  <c r="AS779" i="144"/>
  <c r="AY779" i="144"/>
  <c r="AY781" i="144"/>
  <c r="AS781" i="144"/>
  <c r="AS783" i="144"/>
  <c r="AY783" i="144"/>
  <c r="AY785" i="144"/>
  <c r="AS785" i="144"/>
  <c r="AS787" i="144"/>
  <c r="AY787" i="144"/>
  <c r="AY789" i="144"/>
  <c r="AS789" i="144"/>
  <c r="AS791" i="144"/>
  <c r="AY791" i="144"/>
  <c r="AY793" i="144"/>
  <c r="AS793" i="144"/>
  <c r="AS795" i="144"/>
  <c r="AY795" i="144"/>
  <c r="AY797" i="144"/>
  <c r="AS797" i="144"/>
  <c r="AS799" i="144"/>
  <c r="AY799" i="144"/>
  <c r="AY801" i="144"/>
  <c r="AS801" i="144"/>
  <c r="AS803" i="144"/>
  <c r="AY803" i="144"/>
  <c r="AY805" i="144"/>
  <c r="AS805" i="144"/>
  <c r="AS807" i="144"/>
  <c r="AY807" i="144"/>
  <c r="AY809" i="144"/>
  <c r="AS809" i="144"/>
  <c r="AS811" i="144"/>
  <c r="AY811" i="144"/>
  <c r="AY813" i="144"/>
  <c r="AS813" i="144"/>
  <c r="AS815" i="144"/>
  <c r="AY815" i="144"/>
  <c r="AJ862" i="144"/>
  <c r="AZ822" i="144"/>
  <c r="K833" i="119" s="1"/>
  <c r="J866" i="119"/>
  <c r="M866" i="119" s="1"/>
  <c r="BB855" i="144"/>
  <c r="T27" i="148"/>
  <c r="AJ865" i="144"/>
  <c r="J884" i="119"/>
  <c r="M884" i="119" s="1"/>
  <c r="BB873" i="144"/>
  <c r="J896" i="119"/>
  <c r="M896" i="119" s="1"/>
  <c r="BB885" i="144"/>
  <c r="J904" i="119"/>
  <c r="M904" i="119" s="1"/>
  <c r="BB893" i="144"/>
  <c r="J912" i="119"/>
  <c r="M912" i="119" s="1"/>
  <c r="BB901" i="144"/>
  <c r="J926" i="119"/>
  <c r="M926" i="119" s="1"/>
  <c r="BB915" i="144"/>
  <c r="J934" i="119"/>
  <c r="M934" i="119" s="1"/>
  <c r="BB923" i="144"/>
  <c r="J942" i="119"/>
  <c r="M942" i="119" s="1"/>
  <c r="BB931" i="144"/>
  <c r="J954" i="119"/>
  <c r="M954" i="119" s="1"/>
  <c r="BB943" i="144"/>
  <c r="J970" i="119"/>
  <c r="M970" i="119" s="1"/>
  <c r="BB959" i="144"/>
  <c r="L423" i="119"/>
  <c r="AW373" i="144"/>
  <c r="AW377" i="144"/>
  <c r="AW381" i="144"/>
  <c r="AW385" i="144"/>
  <c r="AW389" i="144"/>
  <c r="AW393" i="144"/>
  <c r="AW397" i="144"/>
  <c r="AW401" i="144"/>
  <c r="AW405" i="144"/>
  <c r="AS406" i="144"/>
  <c r="BB409" i="144"/>
  <c r="AF411" i="144"/>
  <c r="AS416" i="144"/>
  <c r="BB419" i="144"/>
  <c r="AS420" i="144"/>
  <c r="BB423" i="144"/>
  <c r="AS424" i="144"/>
  <c r="BB427" i="144"/>
  <c r="AS428" i="144"/>
  <c r="BB431" i="144"/>
  <c r="AS432" i="144"/>
  <c r="BB435" i="144"/>
  <c r="AS436" i="144"/>
  <c r="BB439" i="144"/>
  <c r="AS440" i="144"/>
  <c r="BB443" i="144"/>
  <c r="AS444" i="144"/>
  <c r="BB447" i="144"/>
  <c r="AS448" i="144"/>
  <c r="BB451" i="144"/>
  <c r="AS452" i="144"/>
  <c r="AN501" i="144"/>
  <c r="BB507" i="144"/>
  <c r="AS508" i="144"/>
  <c r="BB511" i="144"/>
  <c r="AS512" i="144"/>
  <c r="BB515" i="144"/>
  <c r="AS516" i="144"/>
  <c r="BB519" i="144"/>
  <c r="AS520" i="144"/>
  <c r="BB523" i="144"/>
  <c r="AS524" i="144"/>
  <c r="BB527" i="144"/>
  <c r="AS528" i="144"/>
  <c r="BB531" i="144"/>
  <c r="AS532" i="144"/>
  <c r="BB535" i="144"/>
  <c r="AS536" i="144"/>
  <c r="BB539" i="144"/>
  <c r="AS540" i="144"/>
  <c r="BB543" i="144"/>
  <c r="AS544" i="144"/>
  <c r="BA546" i="144"/>
  <c r="BA548" i="144" s="1"/>
  <c r="AS550" i="144"/>
  <c r="BB553" i="144"/>
  <c r="AS554" i="144"/>
  <c r="BB557" i="144"/>
  <c r="AS558" i="144"/>
  <c r="BB561" i="144"/>
  <c r="AS562" i="144"/>
  <c r="AS566" i="144"/>
  <c r="BB569" i="144"/>
  <c r="AS570" i="144"/>
  <c r="BB573" i="144"/>
  <c r="AS574" i="144"/>
  <c r="BB577" i="144"/>
  <c r="AS578" i="144"/>
  <c r="BB581" i="144"/>
  <c r="AS582" i="144"/>
  <c r="BB585" i="144"/>
  <c r="AS586" i="144"/>
  <c r="BB589" i="144"/>
  <c r="AF591" i="144"/>
  <c r="AS596" i="144"/>
  <c r="BB599" i="144"/>
  <c r="AS600" i="144"/>
  <c r="BB603" i="144"/>
  <c r="AS604" i="144"/>
  <c r="BB607" i="144"/>
  <c r="AS608" i="144"/>
  <c r="BB611" i="144"/>
  <c r="AS612" i="144"/>
  <c r="BB615" i="144"/>
  <c r="AS616" i="144"/>
  <c r="BB619" i="144"/>
  <c r="AS620" i="144"/>
  <c r="BB623" i="144"/>
  <c r="AS624" i="144"/>
  <c r="BB627" i="144"/>
  <c r="AS628" i="144"/>
  <c r="BB631" i="144"/>
  <c r="AS632" i="144"/>
  <c r="BB641" i="144"/>
  <c r="AS642" i="144"/>
  <c r="BB645" i="144"/>
  <c r="AS646" i="144"/>
  <c r="BB649" i="144"/>
  <c r="AS650" i="144"/>
  <c r="BB653" i="144"/>
  <c r="AS654" i="144"/>
  <c r="BB657" i="144"/>
  <c r="AS658" i="144"/>
  <c r="BB661" i="144"/>
  <c r="AS662" i="144"/>
  <c r="BB665" i="144"/>
  <c r="AS666" i="144"/>
  <c r="BB669" i="144"/>
  <c r="AS670" i="144"/>
  <c r="BB673" i="144"/>
  <c r="AS674" i="144"/>
  <c r="BB677" i="144"/>
  <c r="AS678" i="144"/>
  <c r="AZ681" i="144"/>
  <c r="AZ683" i="144" s="1"/>
  <c r="BB687" i="144"/>
  <c r="AS688" i="144"/>
  <c r="BB691" i="144"/>
  <c r="AS692" i="144"/>
  <c r="BB695" i="144"/>
  <c r="AS696" i="144"/>
  <c r="BB699" i="144"/>
  <c r="AS700" i="144"/>
  <c r="BB703" i="144"/>
  <c r="AS704" i="144"/>
  <c r="BB707" i="144"/>
  <c r="AS708" i="144"/>
  <c r="BB711" i="144"/>
  <c r="AS712" i="144"/>
  <c r="BB715" i="144"/>
  <c r="AS716" i="144"/>
  <c r="BB719" i="144"/>
  <c r="AS720" i="144"/>
  <c r="BB723" i="144"/>
  <c r="AS724" i="144"/>
  <c r="BA726" i="144"/>
  <c r="BA728" i="144" s="1"/>
  <c r="BA731" i="144"/>
  <c r="BB734" i="144"/>
  <c r="AS735" i="144"/>
  <c r="BB738" i="144"/>
  <c r="AS739" i="144"/>
  <c r="BB742" i="144"/>
  <c r="AS743" i="144"/>
  <c r="BB746" i="144"/>
  <c r="AS747" i="144"/>
  <c r="AS752" i="144"/>
  <c r="AS754" i="144"/>
  <c r="AS756" i="144"/>
  <c r="AS758" i="144"/>
  <c r="AS760" i="144"/>
  <c r="AS762" i="144"/>
  <c r="AS764" i="144"/>
  <c r="AS766" i="144"/>
  <c r="AS768" i="144"/>
  <c r="AS770" i="144"/>
  <c r="AS776" i="144"/>
  <c r="AS778" i="144"/>
  <c r="AS780" i="144"/>
  <c r="AS782" i="144"/>
  <c r="AS784" i="144"/>
  <c r="AS786" i="144"/>
  <c r="AS788" i="144"/>
  <c r="AS790" i="144"/>
  <c r="AS792" i="144"/>
  <c r="AS794" i="144"/>
  <c r="AS796" i="144"/>
  <c r="AS798" i="144"/>
  <c r="AS800" i="144"/>
  <c r="AS802" i="144"/>
  <c r="AS804" i="144"/>
  <c r="AS806" i="144"/>
  <c r="AS808" i="144"/>
  <c r="AS810" i="144"/>
  <c r="AS812" i="144"/>
  <c r="AS814" i="144"/>
  <c r="AF817" i="144"/>
  <c r="AF862" i="144"/>
  <c r="AS821" i="144"/>
  <c r="AY821" i="144"/>
  <c r="K832" i="119"/>
  <c r="AY823" i="144"/>
  <c r="AS823" i="144"/>
  <c r="AS825" i="144"/>
  <c r="AY825" i="144"/>
  <c r="AY827" i="144"/>
  <c r="AS827" i="144"/>
  <c r="AS829" i="144"/>
  <c r="AY829" i="144"/>
  <c r="AY831" i="144"/>
  <c r="AS831" i="144"/>
  <c r="AS833" i="144"/>
  <c r="AY833" i="144"/>
  <c r="AY835" i="144"/>
  <c r="AS835" i="144"/>
  <c r="AS837" i="144"/>
  <c r="AY837" i="144"/>
  <c r="AY839" i="144"/>
  <c r="AS839" i="144"/>
  <c r="AS841" i="144"/>
  <c r="AY841" i="144"/>
  <c r="AY843" i="144"/>
  <c r="AS843" i="144"/>
  <c r="AW845" i="144"/>
  <c r="AW846" i="144"/>
  <c r="J862" i="119"/>
  <c r="M862" i="119" s="1"/>
  <c r="BB851" i="144"/>
  <c r="J892" i="119"/>
  <c r="M892" i="119" s="1"/>
  <c r="BB881" i="144"/>
  <c r="J922" i="119"/>
  <c r="J950" i="119"/>
  <c r="M950" i="119" s="1"/>
  <c r="BB939" i="144"/>
  <c r="BB394" i="144"/>
  <c r="BB406" i="144"/>
  <c r="M421" i="119"/>
  <c r="BB416" i="144"/>
  <c r="BB420" i="144"/>
  <c r="BB424" i="144"/>
  <c r="BB428" i="144"/>
  <c r="BB432" i="144"/>
  <c r="BB436" i="144"/>
  <c r="BB440" i="144"/>
  <c r="BB444" i="144"/>
  <c r="BB448" i="144"/>
  <c r="BB452" i="144"/>
  <c r="AZ456" i="144"/>
  <c r="AZ458" i="144" s="1"/>
  <c r="AS505" i="144"/>
  <c r="BB508" i="144"/>
  <c r="M523" i="119"/>
  <c r="BB512" i="144"/>
  <c r="BB516" i="144"/>
  <c r="BB520" i="144"/>
  <c r="BB524" i="144"/>
  <c r="BB528" i="144"/>
  <c r="M543" i="119"/>
  <c r="BB532" i="144"/>
  <c r="BB536" i="144"/>
  <c r="M551" i="119"/>
  <c r="BB540" i="144"/>
  <c r="BB544" i="144"/>
  <c r="BB550" i="144"/>
  <c r="BB554" i="144"/>
  <c r="BB558" i="144"/>
  <c r="BB562" i="144"/>
  <c r="BB566" i="144"/>
  <c r="BB570" i="144"/>
  <c r="BB574" i="144"/>
  <c r="BB578" i="144"/>
  <c r="M593" i="119"/>
  <c r="BB582" i="144"/>
  <c r="BB586" i="144"/>
  <c r="M601" i="119"/>
  <c r="BB596" i="144"/>
  <c r="BB600" i="144"/>
  <c r="BB604" i="144"/>
  <c r="BB608" i="144"/>
  <c r="BB612" i="144"/>
  <c r="BB616" i="144"/>
  <c r="BB620" i="144"/>
  <c r="BB624" i="144"/>
  <c r="BB628" i="144"/>
  <c r="M643" i="119"/>
  <c r="AZ636" i="144"/>
  <c r="AZ638" i="144" s="1"/>
  <c r="BB642" i="144"/>
  <c r="M657" i="119"/>
  <c r="BB646" i="144"/>
  <c r="BB650" i="144"/>
  <c r="M665" i="119"/>
  <c r="BB654" i="144"/>
  <c r="M669" i="119"/>
  <c r="BB658" i="144"/>
  <c r="M673" i="119"/>
  <c r="BB662" i="144"/>
  <c r="BB666" i="144"/>
  <c r="BB670" i="144"/>
  <c r="M685" i="119"/>
  <c r="BB674" i="144"/>
  <c r="BB678" i="144"/>
  <c r="BA681" i="144"/>
  <c r="BA683" i="144" s="1"/>
  <c r="AS685" i="144"/>
  <c r="BB688" i="144"/>
  <c r="BB692" i="144"/>
  <c r="BB696" i="144"/>
  <c r="M711" i="119"/>
  <c r="BB700" i="144"/>
  <c r="BB704" i="144"/>
  <c r="M719" i="119"/>
  <c r="BB708" i="144"/>
  <c r="BB712" i="144"/>
  <c r="BB716" i="144"/>
  <c r="BB720" i="144"/>
  <c r="M735" i="119"/>
  <c r="BB724" i="144"/>
  <c r="AF772" i="144"/>
  <c r="AW731" i="144"/>
  <c r="BB735" i="144"/>
  <c r="BB739" i="144"/>
  <c r="BB743" i="144"/>
  <c r="BB747" i="144"/>
  <c r="J761" i="119"/>
  <c r="M761" i="119" s="1"/>
  <c r="BB750" i="144"/>
  <c r="AW752" i="144"/>
  <c r="J763" i="119"/>
  <c r="M763" i="119" s="1"/>
  <c r="BB752" i="144"/>
  <c r="AW754" i="144"/>
  <c r="J765" i="119"/>
  <c r="M765" i="119" s="1"/>
  <c r="BB754" i="144"/>
  <c r="AW756" i="144"/>
  <c r="J767" i="119"/>
  <c r="M767" i="119" s="1"/>
  <c r="BB756" i="144"/>
  <c r="AW758" i="144"/>
  <c r="J769" i="119"/>
  <c r="M769" i="119" s="1"/>
  <c r="BB758" i="144"/>
  <c r="AW760" i="144"/>
  <c r="J771" i="119"/>
  <c r="M771" i="119" s="1"/>
  <c r="BB760" i="144"/>
  <c r="AW762" i="144"/>
  <c r="J773" i="119"/>
  <c r="M773" i="119" s="1"/>
  <c r="BB762" i="144"/>
  <c r="AW764" i="144"/>
  <c r="J775" i="119"/>
  <c r="M775" i="119" s="1"/>
  <c r="BB764" i="144"/>
  <c r="AW766" i="144"/>
  <c r="J777" i="119"/>
  <c r="M777" i="119" s="1"/>
  <c r="BB766" i="144"/>
  <c r="AW768" i="144"/>
  <c r="J779" i="119"/>
  <c r="M779" i="119" s="1"/>
  <c r="BB768" i="144"/>
  <c r="AW770" i="144"/>
  <c r="J781" i="119"/>
  <c r="M781" i="119" s="1"/>
  <c r="BB770" i="144"/>
  <c r="AW776" i="144"/>
  <c r="J787" i="119"/>
  <c r="AY817" i="144"/>
  <c r="AY819" i="144" s="1"/>
  <c r="AW778" i="144"/>
  <c r="J789" i="119"/>
  <c r="M789" i="119" s="1"/>
  <c r="BB778" i="144"/>
  <c r="AW780" i="144"/>
  <c r="J791" i="119"/>
  <c r="M791" i="119" s="1"/>
  <c r="BB780" i="144"/>
  <c r="AW782" i="144"/>
  <c r="J793" i="119"/>
  <c r="M793" i="119" s="1"/>
  <c r="BB782" i="144"/>
  <c r="AW784" i="144"/>
  <c r="J795" i="119"/>
  <c r="M795" i="119" s="1"/>
  <c r="BB784" i="144"/>
  <c r="AW786" i="144"/>
  <c r="J797" i="119"/>
  <c r="M797" i="119" s="1"/>
  <c r="BB786" i="144"/>
  <c r="AW788" i="144"/>
  <c r="J799" i="119"/>
  <c r="M799" i="119" s="1"/>
  <c r="BB788" i="144"/>
  <c r="AW790" i="144"/>
  <c r="J801" i="119"/>
  <c r="M801" i="119" s="1"/>
  <c r="BB790" i="144"/>
  <c r="AW792" i="144"/>
  <c r="J803" i="119"/>
  <c r="M803" i="119" s="1"/>
  <c r="BB792" i="144"/>
  <c r="AW794" i="144"/>
  <c r="J805" i="119"/>
  <c r="M805" i="119" s="1"/>
  <c r="BB794" i="144"/>
  <c r="AW796" i="144"/>
  <c r="J807" i="119"/>
  <c r="M807" i="119" s="1"/>
  <c r="BB796" i="144"/>
  <c r="AW798" i="144"/>
  <c r="J809" i="119"/>
  <c r="M809" i="119" s="1"/>
  <c r="BB798" i="144"/>
  <c r="AW800" i="144"/>
  <c r="J811" i="119"/>
  <c r="M811" i="119" s="1"/>
  <c r="BB800" i="144"/>
  <c r="AW802" i="144"/>
  <c r="J813" i="119"/>
  <c r="M813" i="119" s="1"/>
  <c r="BB802" i="144"/>
  <c r="AW804" i="144"/>
  <c r="J815" i="119"/>
  <c r="M815" i="119" s="1"/>
  <c r="BB804" i="144"/>
  <c r="AW806" i="144"/>
  <c r="J817" i="119"/>
  <c r="M817" i="119" s="1"/>
  <c r="BB806" i="144"/>
  <c r="AW808" i="144"/>
  <c r="J819" i="119"/>
  <c r="M819" i="119" s="1"/>
  <c r="BB808" i="144"/>
  <c r="AW810" i="144"/>
  <c r="J821" i="119"/>
  <c r="M821" i="119" s="1"/>
  <c r="BB810" i="144"/>
  <c r="AW812" i="144"/>
  <c r="J823" i="119"/>
  <c r="M823" i="119" s="1"/>
  <c r="BB812" i="144"/>
  <c r="AW814" i="144"/>
  <c r="J825" i="119"/>
  <c r="M825" i="119" s="1"/>
  <c r="BB814" i="144"/>
  <c r="AN817" i="144"/>
  <c r="AS822" i="144"/>
  <c r="AS824" i="144"/>
  <c r="AS826" i="144"/>
  <c r="AS828" i="144"/>
  <c r="AS830" i="144"/>
  <c r="AS832" i="144"/>
  <c r="AS834" i="144"/>
  <c r="AS836" i="144"/>
  <c r="AS838" i="144"/>
  <c r="AS840" i="144"/>
  <c r="AS842" i="144"/>
  <c r="AS844" i="144"/>
  <c r="AS846" i="144"/>
  <c r="AZ846" i="144"/>
  <c r="K857" i="119" s="1"/>
  <c r="M857" i="119" s="1"/>
  <c r="J858" i="119"/>
  <c r="M858" i="119" s="1"/>
  <c r="BB847" i="144"/>
  <c r="J880" i="119"/>
  <c r="M880" i="119" s="1"/>
  <c r="BB869" i="144"/>
  <c r="J888" i="119"/>
  <c r="M888" i="119" s="1"/>
  <c r="BB877" i="144"/>
  <c r="J900" i="119"/>
  <c r="M900" i="119" s="1"/>
  <c r="BB889" i="144"/>
  <c r="J908" i="119"/>
  <c r="M908" i="119" s="1"/>
  <c r="BB897" i="144"/>
  <c r="T28" i="148"/>
  <c r="AJ910" i="144"/>
  <c r="J930" i="119"/>
  <c r="M930" i="119" s="1"/>
  <c r="BB919" i="144"/>
  <c r="J938" i="119"/>
  <c r="M938" i="119" s="1"/>
  <c r="BB927" i="144"/>
  <c r="J946" i="119"/>
  <c r="M946" i="119" s="1"/>
  <c r="BB935" i="144"/>
  <c r="J974" i="119"/>
  <c r="M974" i="119" s="1"/>
  <c r="BB963" i="144"/>
  <c r="J978" i="119"/>
  <c r="M978" i="119" s="1"/>
  <c r="BB967" i="144"/>
  <c r="AY845" i="144"/>
  <c r="BB846" i="144"/>
  <c r="AS847" i="144"/>
  <c r="AY849" i="144"/>
  <c r="AS851" i="144"/>
  <c r="AY853" i="144"/>
  <c r="AS855" i="144"/>
  <c r="AY857" i="144"/>
  <c r="AS859" i="144"/>
  <c r="AZ866" i="144"/>
  <c r="BB866" i="144" s="1"/>
  <c r="AY867" i="144"/>
  <c r="AS869" i="144"/>
  <c r="AZ870" i="144"/>
  <c r="K881" i="119" s="1"/>
  <c r="M881" i="119" s="1"/>
  <c r="AY871" i="144"/>
  <c r="AS873" i="144"/>
  <c r="AZ874" i="144"/>
  <c r="K885" i="119" s="1"/>
  <c r="M885" i="119" s="1"/>
  <c r="AY875" i="144"/>
  <c r="AS877" i="144"/>
  <c r="AY879" i="144"/>
  <c r="AS881" i="144"/>
  <c r="AY883" i="144"/>
  <c r="AS885" i="144"/>
  <c r="AZ886" i="144"/>
  <c r="K897" i="119" s="1"/>
  <c r="AY887" i="144"/>
  <c r="AS889" i="144"/>
  <c r="AZ890" i="144"/>
  <c r="K901" i="119" s="1"/>
  <c r="AY891" i="144"/>
  <c r="AS893" i="144"/>
  <c r="AZ894" i="144"/>
  <c r="K905" i="119" s="1"/>
  <c r="AY895" i="144"/>
  <c r="AS897" i="144"/>
  <c r="AZ898" i="144"/>
  <c r="K909" i="119" s="1"/>
  <c r="M909" i="119" s="1"/>
  <c r="AY899" i="144"/>
  <c r="AS901" i="144"/>
  <c r="AY903" i="144"/>
  <c r="AS905" i="144"/>
  <c r="AS911" i="144"/>
  <c r="BA911" i="144"/>
  <c r="BB911" i="144" s="1"/>
  <c r="AZ912" i="144"/>
  <c r="K923" i="119" s="1"/>
  <c r="M923" i="119" s="1"/>
  <c r="AY913" i="144"/>
  <c r="BB914" i="144"/>
  <c r="AS915" i="144"/>
  <c r="AZ916" i="144"/>
  <c r="K927" i="119" s="1"/>
  <c r="AY917" i="144"/>
  <c r="AS919" i="144"/>
  <c r="AZ920" i="144"/>
  <c r="K931" i="119" s="1"/>
  <c r="AY921" i="144"/>
  <c r="AS923" i="144"/>
  <c r="AZ924" i="144"/>
  <c r="K935" i="119" s="1"/>
  <c r="AY925" i="144"/>
  <c r="AS927" i="144"/>
  <c r="AZ928" i="144"/>
  <c r="K939" i="119" s="1"/>
  <c r="AY929" i="144"/>
  <c r="AS931" i="144"/>
  <c r="AZ932" i="144"/>
  <c r="K943" i="119" s="1"/>
  <c r="AY933" i="144"/>
  <c r="AS935" i="144"/>
  <c r="AZ936" i="144"/>
  <c r="K947" i="119" s="1"/>
  <c r="AY937" i="144"/>
  <c r="BB938" i="144"/>
  <c r="AS939" i="144"/>
  <c r="AZ940" i="144"/>
  <c r="K951" i="119" s="1"/>
  <c r="M951" i="119" s="1"/>
  <c r="AY941" i="144"/>
  <c r="BB942" i="144"/>
  <c r="AS943" i="144"/>
  <c r="AZ944" i="144"/>
  <c r="K955" i="119" s="1"/>
  <c r="M955" i="119" s="1"/>
  <c r="AY945" i="144"/>
  <c r="BB946" i="144"/>
  <c r="AS947" i="144"/>
  <c r="AZ948" i="144"/>
  <c r="K959" i="119" s="1"/>
  <c r="M959" i="119" s="1"/>
  <c r="AY949" i="144"/>
  <c r="BB950" i="144"/>
  <c r="AF952" i="144"/>
  <c r="AN997" i="144"/>
  <c r="AY957" i="144"/>
  <c r="BB958" i="144"/>
  <c r="AS959" i="144"/>
  <c r="AZ960" i="144"/>
  <c r="K971" i="119" s="1"/>
  <c r="AY961" i="144"/>
  <c r="AS963" i="144"/>
  <c r="AZ964" i="144"/>
  <c r="K975" i="119" s="1"/>
  <c r="M975" i="119" s="1"/>
  <c r="AS967" i="144"/>
  <c r="AS968" i="144"/>
  <c r="BB968" i="144"/>
  <c r="AS969" i="144"/>
  <c r="AS970" i="144"/>
  <c r="AY970" i="144"/>
  <c r="AY971" i="144"/>
  <c r="AW974" i="144"/>
  <c r="AW977" i="144"/>
  <c r="AZ977" i="144"/>
  <c r="K988" i="119" s="1"/>
  <c r="AW978" i="144"/>
  <c r="AS981" i="144"/>
  <c r="AW982" i="144"/>
  <c r="AS983" i="144"/>
  <c r="AY983" i="144"/>
  <c r="J997" i="119"/>
  <c r="M997" i="119" s="1"/>
  <c r="BB986" i="144"/>
  <c r="J1003" i="119"/>
  <c r="M1003" i="119" s="1"/>
  <c r="BB992" i="144"/>
  <c r="BA993" i="144"/>
  <c r="L1004" i="119" s="1"/>
  <c r="M1004" i="119" s="1"/>
  <c r="AS993" i="144"/>
  <c r="AF997" i="144"/>
  <c r="AJ1000" i="144"/>
  <c r="T30" i="148"/>
  <c r="J1015" i="119"/>
  <c r="M1015" i="119" s="1"/>
  <c r="BB1004" i="144"/>
  <c r="J1017" i="119"/>
  <c r="M1017" i="119" s="1"/>
  <c r="BB1006" i="144"/>
  <c r="P43" i="148"/>
  <c r="AF1585" i="144"/>
  <c r="J1599" i="119"/>
  <c r="M1599" i="119" s="1"/>
  <c r="BB1588" i="144"/>
  <c r="J1601" i="119"/>
  <c r="M1601" i="119" s="1"/>
  <c r="BB1590" i="144"/>
  <c r="J1603" i="119"/>
  <c r="M1603" i="119" s="1"/>
  <c r="BB1592" i="144"/>
  <c r="J1605" i="119"/>
  <c r="M1605" i="119" s="1"/>
  <c r="BB1594" i="144"/>
  <c r="J1607" i="119"/>
  <c r="M1607" i="119" s="1"/>
  <c r="BB1596" i="144"/>
  <c r="J1609" i="119"/>
  <c r="M1609" i="119" s="1"/>
  <c r="BB1598" i="144"/>
  <c r="J1611" i="119"/>
  <c r="M1611" i="119" s="1"/>
  <c r="BB1600" i="144"/>
  <c r="J1615" i="119"/>
  <c r="M1615" i="119" s="1"/>
  <c r="BB1604" i="144"/>
  <c r="J1617" i="119"/>
  <c r="M1617" i="119" s="1"/>
  <c r="BB1606" i="144"/>
  <c r="J1619" i="119"/>
  <c r="M1619" i="119" s="1"/>
  <c r="BB1608" i="144"/>
  <c r="J1623" i="119"/>
  <c r="M1623" i="119" s="1"/>
  <c r="BB1612" i="144"/>
  <c r="J1625" i="119"/>
  <c r="M1625" i="119" s="1"/>
  <c r="BB1614" i="144"/>
  <c r="J1627" i="119"/>
  <c r="M1627" i="119" s="1"/>
  <c r="BB1616" i="144"/>
  <c r="J1631" i="119"/>
  <c r="M1631" i="119" s="1"/>
  <c r="BB1620" i="144"/>
  <c r="J1635" i="119"/>
  <c r="M1635" i="119" s="1"/>
  <c r="BB1624" i="144"/>
  <c r="X56" i="148"/>
  <c r="AN1992" i="144"/>
  <c r="J2048" i="119"/>
  <c r="M2048" i="119" s="1"/>
  <c r="BB2039" i="144"/>
  <c r="J2050" i="119"/>
  <c r="M2050" i="119" s="1"/>
  <c r="BB2041" i="144"/>
  <c r="J2052" i="119"/>
  <c r="M2052" i="119" s="1"/>
  <c r="BB2043" i="144"/>
  <c r="J2054" i="119"/>
  <c r="M2054" i="119" s="1"/>
  <c r="BB2045" i="144"/>
  <c r="J2056" i="119"/>
  <c r="M2056" i="119" s="1"/>
  <c r="BB2047" i="144"/>
  <c r="J2070" i="119"/>
  <c r="M2070" i="119" s="1"/>
  <c r="BB2061" i="144"/>
  <c r="AW847" i="144"/>
  <c r="AW851" i="144"/>
  <c r="AW855" i="144"/>
  <c r="AW859" i="144"/>
  <c r="AW869" i="144"/>
  <c r="AW873" i="144"/>
  <c r="AW877" i="144"/>
  <c r="AW907" i="144" s="1"/>
  <c r="AW881" i="144"/>
  <c r="AW885" i="144"/>
  <c r="AW889" i="144"/>
  <c r="AW893" i="144"/>
  <c r="AW897" i="144"/>
  <c r="AW901" i="144"/>
  <c r="AW905" i="144"/>
  <c r="AF907" i="144"/>
  <c r="AW911" i="144"/>
  <c r="M925" i="119"/>
  <c r="AW915" i="144"/>
  <c r="AW919" i="144"/>
  <c r="AW923" i="144"/>
  <c r="AW927" i="144"/>
  <c r="AW931" i="144"/>
  <c r="AW935" i="144"/>
  <c r="AW939" i="144"/>
  <c r="AW943" i="144"/>
  <c r="AW947" i="144"/>
  <c r="AW959" i="144"/>
  <c r="AW963" i="144"/>
  <c r="AW967" i="144"/>
  <c r="M979" i="119"/>
  <c r="AW968" i="144"/>
  <c r="AW969" i="144"/>
  <c r="J980" i="119"/>
  <c r="M980" i="119" s="1"/>
  <c r="BB969" i="144"/>
  <c r="AZ970" i="144"/>
  <c r="K981" i="119" s="1"/>
  <c r="AY974" i="144"/>
  <c r="AY978" i="144"/>
  <c r="J991" i="119"/>
  <c r="M991" i="119" s="1"/>
  <c r="BB980" i="144"/>
  <c r="AS987" i="144"/>
  <c r="AY987" i="144"/>
  <c r="J1001" i="119"/>
  <c r="M1001" i="119" s="1"/>
  <c r="BB990" i="144"/>
  <c r="AN1042" i="144"/>
  <c r="BA1001" i="144"/>
  <c r="AS1001" i="144"/>
  <c r="J1016" i="119"/>
  <c r="AS1007" i="144"/>
  <c r="AY1007" i="144"/>
  <c r="T43" i="148"/>
  <c r="AJ1585" i="144"/>
  <c r="K2047" i="119"/>
  <c r="K2088" i="119" s="1"/>
  <c r="AZ2079" i="144"/>
  <c r="J2066" i="119"/>
  <c r="M2066" i="119" s="1"/>
  <c r="BB2057" i="144"/>
  <c r="J2082" i="119"/>
  <c r="M2082" i="119" s="1"/>
  <c r="BB2073" i="144"/>
  <c r="BB844" i="144"/>
  <c r="AS845" i="144"/>
  <c r="BB848" i="144"/>
  <c r="AS849" i="144"/>
  <c r="AZ850" i="144"/>
  <c r="K861" i="119" s="1"/>
  <c r="M861" i="119" s="1"/>
  <c r="BB852" i="144"/>
  <c r="AS853" i="144"/>
  <c r="AZ854" i="144"/>
  <c r="K865" i="119" s="1"/>
  <c r="M865" i="119" s="1"/>
  <c r="BB856" i="144"/>
  <c r="AS857" i="144"/>
  <c r="AZ858" i="144"/>
  <c r="K869" i="119" s="1"/>
  <c r="M869" i="119" s="1"/>
  <c r="BB860" i="144"/>
  <c r="AS867" i="144"/>
  <c r="BA867" i="144"/>
  <c r="L878" i="119" s="1"/>
  <c r="L918" i="119" s="1"/>
  <c r="AZ868" i="144"/>
  <c r="K879" i="119" s="1"/>
  <c r="BB870" i="144"/>
  <c r="AS871" i="144"/>
  <c r="AZ872" i="144"/>
  <c r="K883" i="119" s="1"/>
  <c r="M883" i="119" s="1"/>
  <c r="BB874" i="144"/>
  <c r="AS875" i="144"/>
  <c r="AZ876" i="144"/>
  <c r="K887" i="119" s="1"/>
  <c r="BB878" i="144"/>
  <c r="AS879" i="144"/>
  <c r="AZ880" i="144"/>
  <c r="K891" i="119" s="1"/>
  <c r="M891" i="119" s="1"/>
  <c r="BB882" i="144"/>
  <c r="AS883" i="144"/>
  <c r="AZ884" i="144"/>
  <c r="K895" i="119" s="1"/>
  <c r="M895" i="119" s="1"/>
  <c r="AS887" i="144"/>
  <c r="AZ888" i="144"/>
  <c r="K899" i="119" s="1"/>
  <c r="AS891" i="144"/>
  <c r="AZ892" i="144"/>
  <c r="K903" i="119" s="1"/>
  <c r="M903" i="119" s="1"/>
  <c r="BB894" i="144"/>
  <c r="AS895" i="144"/>
  <c r="AZ896" i="144"/>
  <c r="K907" i="119" s="1"/>
  <c r="AS899" i="144"/>
  <c r="AZ900" i="144"/>
  <c r="K911" i="119" s="1"/>
  <c r="M911" i="119" s="1"/>
  <c r="BB902" i="144"/>
  <c r="AS903" i="144"/>
  <c r="AZ904" i="144"/>
  <c r="K915" i="119" s="1"/>
  <c r="BB912" i="144"/>
  <c r="AS913" i="144"/>
  <c r="AS917" i="144"/>
  <c r="AZ918" i="144"/>
  <c r="K929" i="119" s="1"/>
  <c r="M929" i="119" s="1"/>
  <c r="BB920" i="144"/>
  <c r="AS921" i="144"/>
  <c r="AZ922" i="144"/>
  <c r="K933" i="119" s="1"/>
  <c r="M933" i="119" s="1"/>
  <c r="AS925" i="144"/>
  <c r="AZ926" i="144"/>
  <c r="K937" i="119" s="1"/>
  <c r="M937" i="119" s="1"/>
  <c r="BB928" i="144"/>
  <c r="AS929" i="144"/>
  <c r="AZ930" i="144"/>
  <c r="K941" i="119" s="1"/>
  <c r="M941" i="119" s="1"/>
  <c r="BB932" i="144"/>
  <c r="AS933" i="144"/>
  <c r="AZ934" i="144"/>
  <c r="K945" i="119" s="1"/>
  <c r="M945" i="119" s="1"/>
  <c r="BB936" i="144"/>
  <c r="AS937" i="144"/>
  <c r="BB940" i="144"/>
  <c r="AS941" i="144"/>
  <c r="AS945" i="144"/>
  <c r="BB948" i="144"/>
  <c r="AS949" i="144"/>
  <c r="AS957" i="144"/>
  <c r="AS961" i="144"/>
  <c r="AZ962" i="144"/>
  <c r="K973" i="119" s="1"/>
  <c r="M973" i="119" s="1"/>
  <c r="AS966" i="144"/>
  <c r="AY966" i="144"/>
  <c r="AS971" i="144"/>
  <c r="AJ997" i="144"/>
  <c r="AS975" i="144"/>
  <c r="J987" i="119"/>
  <c r="M987" i="119" s="1"/>
  <c r="BB976" i="144"/>
  <c r="J995" i="119"/>
  <c r="M995" i="119" s="1"/>
  <c r="BB984" i="144"/>
  <c r="AW990" i="144"/>
  <c r="AS991" i="144"/>
  <c r="AY991" i="144"/>
  <c r="AW993" i="144"/>
  <c r="J1005" i="119"/>
  <c r="M1005" i="119" s="1"/>
  <c r="BB994" i="144"/>
  <c r="AZ1042" i="144"/>
  <c r="AZ1044" i="144" s="1"/>
  <c r="J1013" i="119"/>
  <c r="M1013" i="119" s="1"/>
  <c r="BB1002" i="144"/>
  <c r="J1019" i="119"/>
  <c r="M1019" i="119" s="1"/>
  <c r="BB1008" i="144"/>
  <c r="J1023" i="119"/>
  <c r="M1023" i="119" s="1"/>
  <c r="BB1012" i="144"/>
  <c r="J1027" i="119"/>
  <c r="M1027" i="119" s="1"/>
  <c r="BB1016" i="144"/>
  <c r="J1031" i="119"/>
  <c r="M1031" i="119" s="1"/>
  <c r="BB1020" i="144"/>
  <c r="J1035" i="119"/>
  <c r="M1035" i="119" s="1"/>
  <c r="BB1024" i="144"/>
  <c r="J1039" i="119"/>
  <c r="M1039" i="119" s="1"/>
  <c r="BB1028" i="144"/>
  <c r="J1043" i="119"/>
  <c r="M1043" i="119" s="1"/>
  <c r="BB1032" i="144"/>
  <c r="J1047" i="119"/>
  <c r="M1047" i="119" s="1"/>
  <c r="BB1036" i="144"/>
  <c r="J1051" i="119"/>
  <c r="M1051" i="119" s="1"/>
  <c r="BB1040" i="144"/>
  <c r="L1597" i="119"/>
  <c r="L1638" i="119" s="1"/>
  <c r="BA1627" i="144"/>
  <c r="BA1629" i="144" s="1"/>
  <c r="J2002" i="119"/>
  <c r="J2004" i="119"/>
  <c r="M2004" i="119" s="1"/>
  <c r="BB1995" i="144"/>
  <c r="J2006" i="119"/>
  <c r="M2006" i="119" s="1"/>
  <c r="BB1997" i="144"/>
  <c r="J2008" i="119"/>
  <c r="M2008" i="119" s="1"/>
  <c r="BB1999" i="144"/>
  <c r="J2010" i="119"/>
  <c r="M2010" i="119" s="1"/>
  <c r="BB2001" i="144"/>
  <c r="J2012" i="119"/>
  <c r="M2012" i="119" s="1"/>
  <c r="BB2003" i="144"/>
  <c r="J2014" i="119"/>
  <c r="M2014" i="119" s="1"/>
  <c r="BB2005" i="144"/>
  <c r="J2016" i="119"/>
  <c r="M2016" i="119" s="1"/>
  <c r="BB2007" i="144"/>
  <c r="J2018" i="119"/>
  <c r="M2018" i="119" s="1"/>
  <c r="BB2009" i="144"/>
  <c r="J2020" i="119"/>
  <c r="M2020" i="119" s="1"/>
  <c r="BB2011" i="144"/>
  <c r="J2022" i="119"/>
  <c r="M2022" i="119" s="1"/>
  <c r="BB2013" i="144"/>
  <c r="J2024" i="119"/>
  <c r="M2024" i="119" s="1"/>
  <c r="BB2015" i="144"/>
  <c r="J2026" i="119"/>
  <c r="M2026" i="119" s="1"/>
  <c r="BB2017" i="144"/>
  <c r="J2028" i="119"/>
  <c r="M2028" i="119" s="1"/>
  <c r="BB2019" i="144"/>
  <c r="J2030" i="119"/>
  <c r="M2030" i="119" s="1"/>
  <c r="BB2021" i="144"/>
  <c r="J2032" i="119"/>
  <c r="M2032" i="119" s="1"/>
  <c r="BB2023" i="144"/>
  <c r="J2034" i="119"/>
  <c r="M2034" i="119" s="1"/>
  <c r="BB2025" i="144"/>
  <c r="J2036" i="119"/>
  <c r="M2036" i="119" s="1"/>
  <c r="BB2027" i="144"/>
  <c r="J2038" i="119"/>
  <c r="M2038" i="119" s="1"/>
  <c r="BB2029" i="144"/>
  <c r="J2040" i="119"/>
  <c r="M2040" i="119" s="1"/>
  <c r="BB2031" i="144"/>
  <c r="AN2037" i="144"/>
  <c r="X57" i="148"/>
  <c r="J2062" i="119"/>
  <c r="M2062" i="119" s="1"/>
  <c r="BB2053" i="144"/>
  <c r="J2078" i="119"/>
  <c r="M2078" i="119" s="1"/>
  <c r="BB2069" i="144"/>
  <c r="J2086" i="119"/>
  <c r="M2086" i="119" s="1"/>
  <c r="BB2077" i="144"/>
  <c r="O62" i="119"/>
  <c r="O64" i="119"/>
  <c r="J967" i="119"/>
  <c r="AW965" i="144"/>
  <c r="AY965" i="144"/>
  <c r="AY972" i="144"/>
  <c r="AW972" i="144"/>
  <c r="AW975" i="144"/>
  <c r="J988" i="119"/>
  <c r="BB977" i="144"/>
  <c r="AS979" i="144"/>
  <c r="AY979" i="144"/>
  <c r="AW981" i="144"/>
  <c r="J993" i="119"/>
  <c r="M993" i="119" s="1"/>
  <c r="BB982" i="144"/>
  <c r="J999" i="119"/>
  <c r="M999" i="119" s="1"/>
  <c r="BB988" i="144"/>
  <c r="BA989" i="144"/>
  <c r="L1000" i="119" s="1"/>
  <c r="M1000" i="119" s="1"/>
  <c r="AS989" i="144"/>
  <c r="AS995" i="144"/>
  <c r="AY995" i="144"/>
  <c r="J1012" i="119"/>
  <c r="BB1001" i="144"/>
  <c r="AS1003" i="144"/>
  <c r="AY1003" i="144"/>
  <c r="BA1005" i="144"/>
  <c r="L1016" i="119" s="1"/>
  <c r="AS1005" i="144"/>
  <c r="J1020" i="119"/>
  <c r="M1020" i="119" s="1"/>
  <c r="BB1009" i="144"/>
  <c r="J1024" i="119"/>
  <c r="M1024" i="119" s="1"/>
  <c r="BB1013" i="144"/>
  <c r="J1028" i="119"/>
  <c r="M1028" i="119" s="1"/>
  <c r="BB1017" i="144"/>
  <c r="J1032" i="119"/>
  <c r="M1032" i="119" s="1"/>
  <c r="BB1021" i="144"/>
  <c r="J1036" i="119"/>
  <c r="M1036" i="119" s="1"/>
  <c r="BB1025" i="144"/>
  <c r="J1040" i="119"/>
  <c r="M1040" i="119" s="1"/>
  <c r="BB1029" i="144"/>
  <c r="J1044" i="119"/>
  <c r="M1044" i="119" s="1"/>
  <c r="BB1033" i="144"/>
  <c r="J1048" i="119"/>
  <c r="M1048" i="119" s="1"/>
  <c r="BB1037" i="144"/>
  <c r="AJ1992" i="144"/>
  <c r="T56" i="148"/>
  <c r="J2058" i="119"/>
  <c r="M2058" i="119" s="1"/>
  <c r="BB2049" i="144"/>
  <c r="J2074" i="119"/>
  <c r="M2074" i="119" s="1"/>
  <c r="BB2065" i="144"/>
  <c r="J2083" i="119"/>
  <c r="M2083" i="119" s="1"/>
  <c r="BB2074" i="144"/>
  <c r="M1021" i="119"/>
  <c r="AW1011" i="144"/>
  <c r="M1025" i="119"/>
  <c r="AW1015" i="144"/>
  <c r="M1029" i="119"/>
  <c r="AW1019" i="144"/>
  <c r="M1033" i="119"/>
  <c r="AW1023" i="144"/>
  <c r="M1037" i="119"/>
  <c r="AW1027" i="144"/>
  <c r="M1041" i="119"/>
  <c r="AW1031" i="144"/>
  <c r="AW1035" i="144"/>
  <c r="AW1039" i="144"/>
  <c r="M1066" i="119"/>
  <c r="AS1120" i="144"/>
  <c r="AW1249" i="144"/>
  <c r="AS1257" i="144"/>
  <c r="AW1259" i="144"/>
  <c r="AS1260" i="144"/>
  <c r="AW1261" i="144"/>
  <c r="AS1323" i="144"/>
  <c r="AS1340" i="144"/>
  <c r="M1362" i="119"/>
  <c r="AW1485" i="144"/>
  <c r="AW1496" i="144"/>
  <c r="AW1586" i="144"/>
  <c r="AS1587" i="144"/>
  <c r="AY1589" i="144"/>
  <c r="AW1590" i="144"/>
  <c r="AS1591" i="144"/>
  <c r="AY1593" i="144"/>
  <c r="AW1594" i="144"/>
  <c r="AS1595" i="144"/>
  <c r="AY1597" i="144"/>
  <c r="AW1598" i="144"/>
  <c r="AS1599" i="144"/>
  <c r="AY1601" i="144"/>
  <c r="AW1602" i="144"/>
  <c r="AS1603" i="144"/>
  <c r="AY1605" i="144"/>
  <c r="AW1606" i="144"/>
  <c r="AS1607" i="144"/>
  <c r="AY1609" i="144"/>
  <c r="AW1610" i="144"/>
  <c r="AS1611" i="144"/>
  <c r="AY1613" i="144"/>
  <c r="AW1614" i="144"/>
  <c r="AS1615" i="144"/>
  <c r="AY1617" i="144"/>
  <c r="AW1618" i="144"/>
  <c r="AS1619" i="144"/>
  <c r="AY1621" i="144"/>
  <c r="AW1622" i="144"/>
  <c r="AS1623" i="144"/>
  <c r="AY1625" i="144"/>
  <c r="AS1640" i="144"/>
  <c r="AS1750" i="144"/>
  <c r="AW1769" i="144"/>
  <c r="AW1819" i="144"/>
  <c r="AS1824" i="144"/>
  <c r="AW1850" i="144"/>
  <c r="AZ1993" i="144"/>
  <c r="AY1994" i="144"/>
  <c r="AW1995" i="144"/>
  <c r="AS1996" i="144"/>
  <c r="AY1998" i="144"/>
  <c r="AW1999" i="144"/>
  <c r="AS2000" i="144"/>
  <c r="AY2002" i="144"/>
  <c r="AW2003" i="144"/>
  <c r="AS2004" i="144"/>
  <c r="AY2006" i="144"/>
  <c r="AW2007" i="144"/>
  <c r="AS2008" i="144"/>
  <c r="AY2010" i="144"/>
  <c r="AW2011" i="144"/>
  <c r="AS2012" i="144"/>
  <c r="AY2014" i="144"/>
  <c r="AW2015" i="144"/>
  <c r="AS2016" i="144"/>
  <c r="AY2018" i="144"/>
  <c r="AW2019" i="144"/>
  <c r="AS2020" i="144"/>
  <c r="AY2022" i="144"/>
  <c r="AW2023" i="144"/>
  <c r="AS2024" i="144"/>
  <c r="AY2026" i="144"/>
  <c r="AW2027" i="144"/>
  <c r="AS2028" i="144"/>
  <c r="AY2030" i="144"/>
  <c r="AW2031" i="144"/>
  <c r="AS2032" i="144"/>
  <c r="AS2038" i="144"/>
  <c r="BA2038" i="144"/>
  <c r="AY2040" i="144"/>
  <c r="AW2041" i="144"/>
  <c r="AS2042" i="144"/>
  <c r="AY2044" i="144"/>
  <c r="AW2045" i="144"/>
  <c r="AS2046" i="144"/>
  <c r="AY2048" i="144"/>
  <c r="AW2049" i="144"/>
  <c r="AS2050" i="144"/>
  <c r="AY2052" i="144"/>
  <c r="AW2053" i="144"/>
  <c r="AS2054" i="144"/>
  <c r="AY2056" i="144"/>
  <c r="AW2057" i="144"/>
  <c r="AS2058" i="144"/>
  <c r="AY2060" i="144"/>
  <c r="AW2061" i="144"/>
  <c r="AS2062" i="144"/>
  <c r="AY2064" i="144"/>
  <c r="AW2065" i="144"/>
  <c r="AS2066" i="144"/>
  <c r="AY2068" i="144"/>
  <c r="AW2069" i="144"/>
  <c r="AS2070" i="144"/>
  <c r="AY2072" i="144"/>
  <c r="AW2073" i="144"/>
  <c r="AS2074" i="144"/>
  <c r="AY2076" i="144"/>
  <c r="AW2077" i="144"/>
  <c r="AF2079" i="144"/>
  <c r="O108" i="119"/>
  <c r="AW976" i="144"/>
  <c r="AW980" i="144"/>
  <c r="AW984" i="144"/>
  <c r="AW988" i="144"/>
  <c r="AW992" i="144"/>
  <c r="AW1004" i="144"/>
  <c r="AW1008" i="144"/>
  <c r="AS1009" i="144"/>
  <c r="AY1011" i="144"/>
  <c r="AW1012" i="144"/>
  <c r="AS1013" i="144"/>
  <c r="AY1015" i="144"/>
  <c r="AW1016" i="144"/>
  <c r="AS1017" i="144"/>
  <c r="AY1019" i="144"/>
  <c r="AW1020" i="144"/>
  <c r="AS1021" i="144"/>
  <c r="AY1023" i="144"/>
  <c r="AW1024" i="144"/>
  <c r="AS1025" i="144"/>
  <c r="AY1027" i="144"/>
  <c r="AW1028" i="144"/>
  <c r="AS1029" i="144"/>
  <c r="AY1031" i="144"/>
  <c r="AW1032" i="144"/>
  <c r="AS1033" i="144"/>
  <c r="AY1035" i="144"/>
  <c r="AW1036" i="144"/>
  <c r="AS1037" i="144"/>
  <c r="AY1039" i="144"/>
  <c r="AW1040" i="144"/>
  <c r="AF1042" i="144"/>
  <c r="AS1069" i="144"/>
  <c r="AS1073" i="144"/>
  <c r="AS1076" i="144"/>
  <c r="AS1078" i="144"/>
  <c r="AW1118" i="144"/>
  <c r="AS1124" i="144"/>
  <c r="AS1164" i="144"/>
  <c r="AS1281" i="144"/>
  <c r="AS1291" i="144"/>
  <c r="AS1339" i="144"/>
  <c r="AS1399" i="144"/>
  <c r="AS1482" i="144"/>
  <c r="AW1546" i="144"/>
  <c r="AS1550" i="144"/>
  <c r="AS1558" i="144"/>
  <c r="AY1586" i="144"/>
  <c r="BB1587" i="144"/>
  <c r="AS1588" i="144"/>
  <c r="BB1591" i="144"/>
  <c r="AS1592" i="144"/>
  <c r="BB1595" i="144"/>
  <c r="AS1596" i="144"/>
  <c r="BB1599" i="144"/>
  <c r="AS1600" i="144"/>
  <c r="AY1602" i="144"/>
  <c r="BB1603" i="144"/>
  <c r="AS1604" i="144"/>
  <c r="BB1607" i="144"/>
  <c r="AS1608" i="144"/>
  <c r="AY1610" i="144"/>
  <c r="BB1611" i="144"/>
  <c r="AS1612" i="144"/>
  <c r="BB1615" i="144"/>
  <c r="AS1616" i="144"/>
  <c r="AY1618" i="144"/>
  <c r="BB1619" i="144"/>
  <c r="AS1620" i="144"/>
  <c r="AY1622" i="144"/>
  <c r="BB1623" i="144"/>
  <c r="AS1624" i="144"/>
  <c r="AN1627" i="144"/>
  <c r="AZ1627" i="144"/>
  <c r="AZ1629" i="144" s="1"/>
  <c r="AS1637" i="144"/>
  <c r="AS1754" i="144"/>
  <c r="AS1761" i="144"/>
  <c r="AW1806" i="144"/>
  <c r="AS1817" i="144"/>
  <c r="AS1823" i="144"/>
  <c r="AW1831" i="144"/>
  <c r="AW1849" i="144"/>
  <c r="AS1897" i="144"/>
  <c r="AJ1989" i="144"/>
  <c r="AS1993" i="144"/>
  <c r="BA1993" i="144"/>
  <c r="BB1996" i="144"/>
  <c r="AS1997" i="144"/>
  <c r="BB2000" i="144"/>
  <c r="AS2001" i="144"/>
  <c r="BB2004" i="144"/>
  <c r="AS2005" i="144"/>
  <c r="BB2008" i="144"/>
  <c r="AS2009" i="144"/>
  <c r="BB2012" i="144"/>
  <c r="AS2013" i="144"/>
  <c r="BB2016" i="144"/>
  <c r="AS2017" i="144"/>
  <c r="BB2020" i="144"/>
  <c r="AS2021" i="144"/>
  <c r="BB2024" i="144"/>
  <c r="AS2025" i="144"/>
  <c r="BB2028" i="144"/>
  <c r="AS2029" i="144"/>
  <c r="BB2032" i="144"/>
  <c r="AF2034" i="144"/>
  <c r="AS2039" i="144"/>
  <c r="BB2042" i="144"/>
  <c r="AS2043" i="144"/>
  <c r="BB2046" i="144"/>
  <c r="AS2047" i="144"/>
  <c r="BB2050" i="144"/>
  <c r="AS2051" i="144"/>
  <c r="BB2054" i="144"/>
  <c r="AS2055" i="144"/>
  <c r="BB2058" i="144"/>
  <c r="AS2059" i="144"/>
  <c r="BB2062" i="144"/>
  <c r="AS2063" i="144"/>
  <c r="BB2066" i="144"/>
  <c r="AS2067" i="144"/>
  <c r="BB2070" i="144"/>
  <c r="AS2071" i="144"/>
  <c r="AW2074" i="144"/>
  <c r="AS2075" i="144"/>
  <c r="AJ2079" i="144"/>
  <c r="O154" i="119"/>
  <c r="O152" i="119"/>
  <c r="O287" i="119"/>
  <c r="O289" i="119"/>
  <c r="O334" i="119"/>
  <c r="O332" i="119"/>
  <c r="BB981" i="144"/>
  <c r="AS982" i="144"/>
  <c r="BB985" i="144"/>
  <c r="AS986" i="144"/>
  <c r="BB989" i="144"/>
  <c r="AS990" i="144"/>
  <c r="BB993" i="144"/>
  <c r="AS994" i="144"/>
  <c r="AW1001" i="144"/>
  <c r="AS1002" i="144"/>
  <c r="AW1005" i="144"/>
  <c r="AS1006" i="144"/>
  <c r="AW1009" i="144"/>
  <c r="AS1010" i="144"/>
  <c r="AW1013" i="144"/>
  <c r="AS1014" i="144"/>
  <c r="AW1017" i="144"/>
  <c r="AS1018" i="144"/>
  <c r="AW1021" i="144"/>
  <c r="AS1022" i="144"/>
  <c r="AW1025" i="144"/>
  <c r="AS1026" i="144"/>
  <c r="AW1029" i="144"/>
  <c r="AS1030" i="144"/>
  <c r="AW1033" i="144"/>
  <c r="AS1034" i="144"/>
  <c r="AW1037" i="144"/>
  <c r="AS1038" i="144"/>
  <c r="AW1051" i="144"/>
  <c r="AW1053" i="144"/>
  <c r="BB1069" i="144"/>
  <c r="M1084" i="119"/>
  <c r="AS1077" i="144"/>
  <c r="AS1084" i="144"/>
  <c r="BB1085" i="144"/>
  <c r="AS1116" i="144"/>
  <c r="AS1128" i="144"/>
  <c r="AW1130" i="144"/>
  <c r="AS1156" i="144"/>
  <c r="AW1166" i="144"/>
  <c r="AW1220" i="144"/>
  <c r="AS1245" i="144"/>
  <c r="AS1307" i="144"/>
  <c r="M1598" i="119"/>
  <c r="AW1588" i="144"/>
  <c r="M1602" i="119"/>
  <c r="AW1592" i="144"/>
  <c r="M1606" i="119"/>
  <c r="AW1596" i="144"/>
  <c r="M1610" i="119"/>
  <c r="AW1600" i="144"/>
  <c r="M1614" i="119"/>
  <c r="AW1604" i="144"/>
  <c r="M1618" i="119"/>
  <c r="AW1608" i="144"/>
  <c r="M1622" i="119"/>
  <c r="AW1612" i="144"/>
  <c r="M1626" i="119"/>
  <c r="AW1616" i="144"/>
  <c r="M1630" i="119"/>
  <c r="AW1620" i="144"/>
  <c r="M1634" i="119"/>
  <c r="AW1624" i="144"/>
  <c r="AW1993" i="144"/>
  <c r="M2005" i="119"/>
  <c r="AW1997" i="144"/>
  <c r="M2009" i="119"/>
  <c r="AW2001" i="144"/>
  <c r="M2013" i="119"/>
  <c r="AW2005" i="144"/>
  <c r="M2017" i="119"/>
  <c r="AW2009" i="144"/>
  <c r="M2021" i="119"/>
  <c r="AW2013" i="144"/>
  <c r="M2025" i="119"/>
  <c r="AW2017" i="144"/>
  <c r="M2029" i="119"/>
  <c r="AW2021" i="144"/>
  <c r="M2033" i="119"/>
  <c r="AW2025" i="144"/>
  <c r="M2037" i="119"/>
  <c r="AW2029" i="144"/>
  <c r="M2041" i="119"/>
  <c r="AW2039" i="144"/>
  <c r="M2051" i="119"/>
  <c r="AW2043" i="144"/>
  <c r="M2055" i="119"/>
  <c r="AW2047" i="144"/>
  <c r="AS2048" i="144"/>
  <c r="BB2051" i="144"/>
  <c r="AS2052" i="144"/>
  <c r="M2063" i="119"/>
  <c r="BB2055" i="144"/>
  <c r="AS2056" i="144"/>
  <c r="BB2059" i="144"/>
  <c r="AS2060" i="144"/>
  <c r="M2071" i="119"/>
  <c r="BB2063" i="144"/>
  <c r="AS2064" i="144"/>
  <c r="BB2067" i="144"/>
  <c r="AS2068" i="144"/>
  <c r="M2079" i="119"/>
  <c r="BB2071" i="144"/>
  <c r="AS2072" i="144"/>
  <c r="BB2075" i="144"/>
  <c r="AS2076" i="144"/>
  <c r="O379" i="119"/>
  <c r="M992" i="119"/>
  <c r="M996" i="119"/>
  <c r="BB1010" i="144"/>
  <c r="BB1014" i="144"/>
  <c r="BB1018" i="144"/>
  <c r="BB1022" i="144"/>
  <c r="BB1026" i="144"/>
  <c r="BB1030" i="144"/>
  <c r="BB1038" i="144"/>
  <c r="AY1048" i="144"/>
  <c r="J1059" i="119" s="1"/>
  <c r="M1059" i="119" s="1"/>
  <c r="AS1050" i="144"/>
  <c r="AS1052" i="144"/>
  <c r="AS1067" i="144"/>
  <c r="AS1071" i="144"/>
  <c r="AW1075" i="144"/>
  <c r="AS1092" i="144"/>
  <c r="AW1094" i="144"/>
  <c r="AS1095" i="144"/>
  <c r="AW1096" i="144"/>
  <c r="AW1098" i="144"/>
  <c r="AS1112" i="144"/>
  <c r="AW1153" i="144"/>
  <c r="AS1159" i="144"/>
  <c r="AS1171" i="144"/>
  <c r="AS1175" i="144"/>
  <c r="AS1241" i="144"/>
  <c r="AW1245" i="144"/>
  <c r="AS1247" i="144"/>
  <c r="AS1253" i="144"/>
  <c r="AW1255" i="144"/>
  <c r="AW1293" i="144"/>
  <c r="AW1303" i="144"/>
  <c r="AS1324" i="144"/>
  <c r="AS1400" i="144"/>
  <c r="AW1580" i="144"/>
  <c r="AS1586" i="144"/>
  <c r="AS1590" i="144"/>
  <c r="AS1594" i="144"/>
  <c r="AS1598" i="144"/>
  <c r="AS1606" i="144"/>
  <c r="AS1614" i="144"/>
  <c r="AS1746" i="144"/>
  <c r="AS1760" i="144"/>
  <c r="AW1942" i="144"/>
  <c r="AS1995" i="144"/>
  <c r="AS1999" i="144"/>
  <c r="AS2003" i="144"/>
  <c r="AS2007" i="144"/>
  <c r="AS2011" i="144"/>
  <c r="AS2015" i="144"/>
  <c r="AS2019" i="144"/>
  <c r="AS2023" i="144"/>
  <c r="AS2027" i="144"/>
  <c r="AS2031" i="144"/>
  <c r="AS2041" i="144"/>
  <c r="AS2045" i="144"/>
  <c r="M2060" i="119"/>
  <c r="M2068" i="119"/>
  <c r="M2076" i="119"/>
  <c r="H201" i="119"/>
  <c r="O201" i="119" s="1"/>
  <c r="O243" i="119" s="1"/>
  <c r="O422" i="119"/>
  <c r="O424" i="119"/>
  <c r="O468" i="119"/>
  <c r="H471" i="119"/>
  <c r="O471" i="119" s="1"/>
  <c r="O513" i="119" s="1"/>
  <c r="H651" i="119"/>
  <c r="O651" i="119" s="1"/>
  <c r="O693" i="119" s="1"/>
  <c r="O783" i="119"/>
  <c r="O872" i="119"/>
  <c r="O874" i="119"/>
  <c r="O962" i="119"/>
  <c r="O964" i="119"/>
  <c r="O1053" i="119"/>
  <c r="O1637" i="119"/>
  <c r="O1639" i="119"/>
  <c r="H876" i="119"/>
  <c r="O876" i="119" s="1"/>
  <c r="O918" i="119" s="1"/>
  <c r="H1281" i="119"/>
  <c r="O1281" i="119" s="1"/>
  <c r="O2042" i="119"/>
  <c r="O2044" i="119"/>
  <c r="H2046" i="119"/>
  <c r="O2046" i="119" s="1"/>
  <c r="O2088" i="119" s="1"/>
  <c r="N71" i="128"/>
  <c r="AE71" i="128" s="1"/>
  <c r="N155" i="128"/>
  <c r="AE155" i="128" s="1"/>
  <c r="N197" i="128"/>
  <c r="AE197" i="128" s="1"/>
  <c r="N239" i="128"/>
  <c r="AE239" i="128" s="1"/>
  <c r="AE198" i="128"/>
  <c r="N281" i="128"/>
  <c r="AE281" i="128" s="1"/>
  <c r="N365" i="128"/>
  <c r="AE365" i="128" s="1"/>
  <c r="N366" i="128"/>
  <c r="AE282" i="128"/>
  <c r="N449" i="128"/>
  <c r="AE449" i="128" s="1"/>
  <c r="N491" i="128"/>
  <c r="AE491" i="128" s="1"/>
  <c r="AE492" i="128"/>
  <c r="N575" i="128"/>
  <c r="AE575" i="128" s="1"/>
  <c r="N701" i="128"/>
  <c r="AE701" i="128" s="1"/>
  <c r="AE702" i="128"/>
  <c r="AE870" i="128"/>
  <c r="AE576" i="128"/>
  <c r="AE744" i="128"/>
  <c r="AE786" i="128"/>
  <c r="N995" i="128"/>
  <c r="AE995" i="128" s="1"/>
  <c r="AE1878" i="128"/>
  <c r="N912" i="128"/>
  <c r="AE1543" i="128"/>
  <c r="AE1500" i="128"/>
  <c r="AS1950" i="144"/>
  <c r="N1794" i="128"/>
  <c r="N1835" i="128" s="1"/>
  <c r="AE1835" i="128" s="1"/>
  <c r="AW1938" i="144"/>
  <c r="AS1878" i="144"/>
  <c r="AS1870" i="144"/>
  <c r="AF1944" i="144"/>
  <c r="AF1902" i="144" s="1"/>
  <c r="AW1906" i="144"/>
  <c r="H1911" i="119"/>
  <c r="O1911" i="119" s="1"/>
  <c r="O1953" i="119" s="1"/>
  <c r="N1836" i="128"/>
  <c r="AE1836" i="128" s="1"/>
  <c r="H1956" i="119"/>
  <c r="O1956" i="119" s="1"/>
  <c r="O1998" i="119" s="1"/>
  <c r="O1997" i="119" s="1"/>
  <c r="J1957" i="119"/>
  <c r="J1961" i="119"/>
  <c r="M1961" i="119" s="1"/>
  <c r="BB1952" i="144"/>
  <c r="J1965" i="119"/>
  <c r="M1965" i="119" s="1"/>
  <c r="BB1956" i="144"/>
  <c r="J1969" i="119"/>
  <c r="M1969" i="119" s="1"/>
  <c r="BB1960" i="144"/>
  <c r="J1973" i="119"/>
  <c r="M1973" i="119" s="1"/>
  <c r="BB1964" i="144"/>
  <c r="J1977" i="119"/>
  <c r="M1977" i="119" s="1"/>
  <c r="BB1968" i="144"/>
  <c r="J1981" i="119"/>
  <c r="M1981" i="119" s="1"/>
  <c r="BB1972" i="144"/>
  <c r="J1985" i="119"/>
  <c r="M1985" i="119" s="1"/>
  <c r="BB1976" i="144"/>
  <c r="J1989" i="119"/>
  <c r="M1989" i="119" s="1"/>
  <c r="BB1980" i="144"/>
  <c r="J1993" i="119"/>
  <c r="M1993" i="119" s="1"/>
  <c r="BB1984" i="144"/>
  <c r="AJ1947" i="144"/>
  <c r="T55" i="148"/>
  <c r="J1960" i="119"/>
  <c r="M1960" i="119" s="1"/>
  <c r="BB1951" i="144"/>
  <c r="J1964" i="119"/>
  <c r="M1964" i="119" s="1"/>
  <c r="BB1955" i="144"/>
  <c r="J1968" i="119"/>
  <c r="M1968" i="119" s="1"/>
  <c r="BB1959" i="144"/>
  <c r="J1972" i="119"/>
  <c r="M1972" i="119" s="1"/>
  <c r="BB1963" i="144"/>
  <c r="J1976" i="119"/>
  <c r="M1976" i="119" s="1"/>
  <c r="BB1967" i="144"/>
  <c r="J1980" i="119"/>
  <c r="M1980" i="119" s="1"/>
  <c r="BB1971" i="144"/>
  <c r="J1984" i="119"/>
  <c r="M1984" i="119" s="1"/>
  <c r="BB1975" i="144"/>
  <c r="J1988" i="119"/>
  <c r="M1988" i="119" s="1"/>
  <c r="BB1979" i="144"/>
  <c r="J1992" i="119"/>
  <c r="M1992" i="119" s="1"/>
  <c r="BB1983" i="144"/>
  <c r="J1996" i="119"/>
  <c r="M1996" i="119" s="1"/>
  <c r="BB1987" i="144"/>
  <c r="X55" i="148"/>
  <c r="AN1947" i="144"/>
  <c r="AZ1948" i="144"/>
  <c r="AY1949" i="144"/>
  <c r="AW1950" i="144"/>
  <c r="AS1951" i="144"/>
  <c r="AY1953" i="144"/>
  <c r="AW1954" i="144"/>
  <c r="AS1955" i="144"/>
  <c r="AY1957" i="144"/>
  <c r="AW1958" i="144"/>
  <c r="AS1959" i="144"/>
  <c r="AY1961" i="144"/>
  <c r="AW1962" i="144"/>
  <c r="AS1963" i="144"/>
  <c r="AY1965" i="144"/>
  <c r="AW1966" i="144"/>
  <c r="AS1967" i="144"/>
  <c r="AY1969" i="144"/>
  <c r="AW1970" i="144"/>
  <c r="AS1971" i="144"/>
  <c r="AY1973" i="144"/>
  <c r="AW1974" i="144"/>
  <c r="AS1975" i="144"/>
  <c r="AY1977" i="144"/>
  <c r="AW1978" i="144"/>
  <c r="AS1979" i="144"/>
  <c r="AY1981" i="144"/>
  <c r="AW1982" i="144"/>
  <c r="AS1983" i="144"/>
  <c r="AY1985" i="144"/>
  <c r="AW1986" i="144"/>
  <c r="AS1987" i="144"/>
  <c r="AS1948" i="144"/>
  <c r="BA1948" i="144"/>
  <c r="AY1950" i="144"/>
  <c r="AW1951" i="144"/>
  <c r="AS1952" i="144"/>
  <c r="AY1954" i="144"/>
  <c r="AW1955" i="144"/>
  <c r="AS1956" i="144"/>
  <c r="AY1958" i="144"/>
  <c r="AW1959" i="144"/>
  <c r="AS1960" i="144"/>
  <c r="AY1962" i="144"/>
  <c r="AW1963" i="144"/>
  <c r="AS1964" i="144"/>
  <c r="AY1966" i="144"/>
  <c r="AW1967" i="144"/>
  <c r="AS1968" i="144"/>
  <c r="AY1970" i="144"/>
  <c r="AW1971" i="144"/>
  <c r="AS1972" i="144"/>
  <c r="AY1974" i="144"/>
  <c r="AW1975" i="144"/>
  <c r="AS1976" i="144"/>
  <c r="AY1978" i="144"/>
  <c r="AW1979" i="144"/>
  <c r="AS1980" i="144"/>
  <c r="AY1982" i="144"/>
  <c r="AW1983" i="144"/>
  <c r="AS1984" i="144"/>
  <c r="AY1986" i="144"/>
  <c r="AW1987" i="144"/>
  <c r="AF1989" i="144"/>
  <c r="AW1948" i="144"/>
  <c r="AS1949" i="144"/>
  <c r="AW1952" i="144"/>
  <c r="AS1953" i="144"/>
  <c r="AW1956" i="144"/>
  <c r="AS1957" i="144"/>
  <c r="AW1960" i="144"/>
  <c r="AS1961" i="144"/>
  <c r="AW1964" i="144"/>
  <c r="AS1965" i="144"/>
  <c r="AW1968" i="144"/>
  <c r="AS1969" i="144"/>
  <c r="AW1972" i="144"/>
  <c r="AS1973" i="144"/>
  <c r="AW1976" i="144"/>
  <c r="AS1977" i="144"/>
  <c r="AW1980" i="144"/>
  <c r="AS1981" i="144"/>
  <c r="AW1984" i="144"/>
  <c r="AS1985" i="144"/>
  <c r="O1999" i="119"/>
  <c r="N1877" i="128"/>
  <c r="AE1877" i="128" s="1"/>
  <c r="L1912" i="119"/>
  <c r="L1953" i="119" s="1"/>
  <c r="BA1944" i="144"/>
  <c r="BA1946" i="144" s="1"/>
  <c r="J1914" i="119"/>
  <c r="M1914" i="119" s="1"/>
  <c r="BB1905" i="144"/>
  <c r="J1918" i="119"/>
  <c r="M1918" i="119" s="1"/>
  <c r="BB1909" i="144"/>
  <c r="J1922" i="119"/>
  <c r="M1922" i="119" s="1"/>
  <c r="BB1913" i="144"/>
  <c r="J1926" i="119"/>
  <c r="M1926" i="119" s="1"/>
  <c r="BB1917" i="144"/>
  <c r="J1930" i="119"/>
  <c r="M1930" i="119" s="1"/>
  <c r="BB1921" i="144"/>
  <c r="J1934" i="119"/>
  <c r="M1934" i="119" s="1"/>
  <c r="BB1925" i="144"/>
  <c r="J1938" i="119"/>
  <c r="M1938" i="119" s="1"/>
  <c r="BB1929" i="144"/>
  <c r="J1942" i="119"/>
  <c r="M1942" i="119" s="1"/>
  <c r="BB1933" i="144"/>
  <c r="J1946" i="119"/>
  <c r="M1946" i="119" s="1"/>
  <c r="BB1937" i="144"/>
  <c r="J1950" i="119"/>
  <c r="M1950" i="119" s="1"/>
  <c r="BB1941" i="144"/>
  <c r="J1913" i="119"/>
  <c r="M1913" i="119" s="1"/>
  <c r="BB1904" i="144"/>
  <c r="J1917" i="119"/>
  <c r="M1917" i="119" s="1"/>
  <c r="BB1908" i="144"/>
  <c r="J1921" i="119"/>
  <c r="M1921" i="119" s="1"/>
  <c r="BB1912" i="144"/>
  <c r="J1925" i="119"/>
  <c r="M1925" i="119" s="1"/>
  <c r="BB1916" i="144"/>
  <c r="J1929" i="119"/>
  <c r="M1929" i="119" s="1"/>
  <c r="BB1920" i="144"/>
  <c r="J1933" i="119"/>
  <c r="M1933" i="119" s="1"/>
  <c r="BB1924" i="144"/>
  <c r="J1937" i="119"/>
  <c r="M1937" i="119" s="1"/>
  <c r="BB1928" i="144"/>
  <c r="J1941" i="119"/>
  <c r="M1941" i="119" s="1"/>
  <c r="BB1932" i="144"/>
  <c r="J1945" i="119"/>
  <c r="M1945" i="119" s="1"/>
  <c r="BB1936" i="144"/>
  <c r="J1949" i="119"/>
  <c r="M1949" i="119" s="1"/>
  <c r="BB1940" i="144"/>
  <c r="K1912" i="119"/>
  <c r="K1953" i="119" s="1"/>
  <c r="AZ1944" i="144"/>
  <c r="AZ1946" i="144" s="1"/>
  <c r="AW1903" i="144"/>
  <c r="AS1904" i="144"/>
  <c r="AY1906" i="144"/>
  <c r="AW1907" i="144"/>
  <c r="AS1908" i="144"/>
  <c r="AY1910" i="144"/>
  <c r="AW1911" i="144"/>
  <c r="AS1912" i="144"/>
  <c r="AY1914" i="144"/>
  <c r="AW1915" i="144"/>
  <c r="AS1916" i="144"/>
  <c r="AY1918" i="144"/>
  <c r="AW1919" i="144"/>
  <c r="AS1920" i="144"/>
  <c r="AY1922" i="144"/>
  <c r="AW1923" i="144"/>
  <c r="AS1924" i="144"/>
  <c r="AY1926" i="144"/>
  <c r="AW1927" i="144"/>
  <c r="AS1928" i="144"/>
  <c r="AY1930" i="144"/>
  <c r="AW1931" i="144"/>
  <c r="AS1932" i="144"/>
  <c r="AY1934" i="144"/>
  <c r="AW1935" i="144"/>
  <c r="AS1936" i="144"/>
  <c r="AY1938" i="144"/>
  <c r="AW1939" i="144"/>
  <c r="AS1940" i="144"/>
  <c r="AY1942" i="144"/>
  <c r="AJ1944" i="144"/>
  <c r="AY1903" i="144"/>
  <c r="AW1904" i="144"/>
  <c r="AS1905" i="144"/>
  <c r="AY1907" i="144"/>
  <c r="AW1908" i="144"/>
  <c r="AS1909" i="144"/>
  <c r="AY1911" i="144"/>
  <c r="AW1912" i="144"/>
  <c r="AS1913" i="144"/>
  <c r="AY1915" i="144"/>
  <c r="AW1916" i="144"/>
  <c r="AS1917" i="144"/>
  <c r="AY1919" i="144"/>
  <c r="AW1920" i="144"/>
  <c r="AS1921" i="144"/>
  <c r="AY1923" i="144"/>
  <c r="AW1924" i="144"/>
  <c r="AS1925" i="144"/>
  <c r="AY1927" i="144"/>
  <c r="AW1928" i="144"/>
  <c r="AS1929" i="144"/>
  <c r="AY1931" i="144"/>
  <c r="AW1932" i="144"/>
  <c r="AS1933" i="144"/>
  <c r="AY1935" i="144"/>
  <c r="AW1936" i="144"/>
  <c r="AS1937" i="144"/>
  <c r="AY1939" i="144"/>
  <c r="AW1940" i="144"/>
  <c r="AS1941" i="144"/>
  <c r="AN1944" i="144"/>
  <c r="AW1905" i="144"/>
  <c r="AS1906" i="144"/>
  <c r="AW1909" i="144"/>
  <c r="AS1910" i="144"/>
  <c r="AW1913" i="144"/>
  <c r="AS1914" i="144"/>
  <c r="AW1917" i="144"/>
  <c r="AS1918" i="144"/>
  <c r="AW1921" i="144"/>
  <c r="AS1922" i="144"/>
  <c r="AW1925" i="144"/>
  <c r="AS1926" i="144"/>
  <c r="AW1929" i="144"/>
  <c r="AS1930" i="144"/>
  <c r="AW1933" i="144"/>
  <c r="AS1934" i="144"/>
  <c r="AW1937" i="144"/>
  <c r="AS1938" i="144"/>
  <c r="AW1941" i="144"/>
  <c r="AS1942" i="144"/>
  <c r="AS1903" i="144"/>
  <c r="AS1862" i="144"/>
  <c r="AS1858" i="144"/>
  <c r="AS1874" i="144"/>
  <c r="AS1890" i="144"/>
  <c r="AS1894" i="144"/>
  <c r="AS1866" i="144"/>
  <c r="AS1882" i="144"/>
  <c r="AS1886" i="144"/>
  <c r="N1752" i="128"/>
  <c r="N1793" i="128" s="1"/>
  <c r="AE1793" i="128" s="1"/>
  <c r="H1866" i="119"/>
  <c r="O1866" i="119" s="1"/>
  <c r="O1908" i="119" s="1"/>
  <c r="AW1860" i="144"/>
  <c r="AS1861" i="144"/>
  <c r="AW1864" i="144"/>
  <c r="AS1865" i="144"/>
  <c r="AW1868" i="144"/>
  <c r="AS1869" i="144"/>
  <c r="AW1872" i="144"/>
  <c r="AS1873" i="144"/>
  <c r="AW1876" i="144"/>
  <c r="AS1877" i="144"/>
  <c r="AW1880" i="144"/>
  <c r="AS1881" i="144"/>
  <c r="AW1884" i="144"/>
  <c r="AS1885" i="144"/>
  <c r="AW1888" i="144"/>
  <c r="AS1889" i="144"/>
  <c r="AW1892" i="144"/>
  <c r="AS1893" i="144"/>
  <c r="AW1896" i="144"/>
  <c r="AN1899" i="144"/>
  <c r="AN1857" i="144" s="1"/>
  <c r="AS1864" i="144"/>
  <c r="J1867" i="119"/>
  <c r="BB1858" i="144"/>
  <c r="J1871" i="119"/>
  <c r="M1871" i="119" s="1"/>
  <c r="BB1862" i="144"/>
  <c r="J1875" i="119"/>
  <c r="M1875" i="119" s="1"/>
  <c r="BB1866" i="144"/>
  <c r="J1879" i="119"/>
  <c r="M1879" i="119" s="1"/>
  <c r="BB1870" i="144"/>
  <c r="J1883" i="119"/>
  <c r="M1883" i="119" s="1"/>
  <c r="BB1874" i="144"/>
  <c r="J1887" i="119"/>
  <c r="M1887" i="119" s="1"/>
  <c r="BB1878" i="144"/>
  <c r="J1891" i="119"/>
  <c r="M1891" i="119" s="1"/>
  <c r="BB1882" i="144"/>
  <c r="J1895" i="119"/>
  <c r="M1895" i="119" s="1"/>
  <c r="BB1886" i="144"/>
  <c r="J1899" i="119"/>
  <c r="M1899" i="119" s="1"/>
  <c r="BB1890" i="144"/>
  <c r="J1903" i="119"/>
  <c r="M1903" i="119" s="1"/>
  <c r="BB1894" i="144"/>
  <c r="K1867" i="119"/>
  <c r="J1868" i="119"/>
  <c r="M1868" i="119" s="1"/>
  <c r="BB1859" i="144"/>
  <c r="J1872" i="119"/>
  <c r="M1872" i="119" s="1"/>
  <c r="BB1863" i="144"/>
  <c r="J1876" i="119"/>
  <c r="M1876" i="119" s="1"/>
  <c r="BB1867" i="144"/>
  <c r="J1880" i="119"/>
  <c r="M1880" i="119" s="1"/>
  <c r="BB1871" i="144"/>
  <c r="J1884" i="119"/>
  <c r="M1884" i="119" s="1"/>
  <c r="BB1875" i="144"/>
  <c r="J1888" i="119"/>
  <c r="M1888" i="119" s="1"/>
  <c r="BB1879" i="144"/>
  <c r="J1892" i="119"/>
  <c r="M1892" i="119" s="1"/>
  <c r="BB1883" i="144"/>
  <c r="J1896" i="119"/>
  <c r="M1896" i="119" s="1"/>
  <c r="BB1887" i="144"/>
  <c r="J1900" i="119"/>
  <c r="M1900" i="119" s="1"/>
  <c r="BB1891" i="144"/>
  <c r="J1904" i="119"/>
  <c r="M1904" i="119" s="1"/>
  <c r="BB1895" i="144"/>
  <c r="L1908" i="119"/>
  <c r="AW1861" i="144"/>
  <c r="M1889" i="119"/>
  <c r="AW1881" i="144"/>
  <c r="M1897" i="119"/>
  <c r="M1901" i="119"/>
  <c r="AF1899" i="144"/>
  <c r="M1869" i="119"/>
  <c r="AW1865" i="144"/>
  <c r="M1885" i="119"/>
  <c r="AW1885" i="144"/>
  <c r="AW1893" i="144"/>
  <c r="AW1858" i="144"/>
  <c r="AS1859" i="144"/>
  <c r="AY1861" i="144"/>
  <c r="AW1862" i="144"/>
  <c r="AS1863" i="144"/>
  <c r="AZ1864" i="144"/>
  <c r="K1873" i="119" s="1"/>
  <c r="M1873" i="119" s="1"/>
  <c r="AY1865" i="144"/>
  <c r="AW1866" i="144"/>
  <c r="AS1867" i="144"/>
  <c r="AY1869" i="144"/>
  <c r="AW1870" i="144"/>
  <c r="AS1871" i="144"/>
  <c r="AY1873" i="144"/>
  <c r="AW1874" i="144"/>
  <c r="AS1875" i="144"/>
  <c r="AY1877" i="144"/>
  <c r="AW1878" i="144"/>
  <c r="AS1879" i="144"/>
  <c r="AY1881" i="144"/>
  <c r="AW1882" i="144"/>
  <c r="AS1883" i="144"/>
  <c r="AY1885" i="144"/>
  <c r="AW1886" i="144"/>
  <c r="AS1887" i="144"/>
  <c r="AY1889" i="144"/>
  <c r="AW1890" i="144"/>
  <c r="AS1891" i="144"/>
  <c r="AY1893" i="144"/>
  <c r="AW1894" i="144"/>
  <c r="AS1895" i="144"/>
  <c r="AY1897" i="144"/>
  <c r="AJ1899" i="144"/>
  <c r="M1877" i="119"/>
  <c r="AW1869" i="144"/>
  <c r="AW1877" i="144"/>
  <c r="AW1889" i="144"/>
  <c r="AW1897" i="144"/>
  <c r="AW1859" i="144"/>
  <c r="AS1860" i="144"/>
  <c r="AW1863" i="144"/>
  <c r="AW1867" i="144"/>
  <c r="AS1868" i="144"/>
  <c r="AW1871" i="144"/>
  <c r="AS1872" i="144"/>
  <c r="AW1875" i="144"/>
  <c r="AS1876" i="144"/>
  <c r="AW1879" i="144"/>
  <c r="AS1880" i="144"/>
  <c r="AW1883" i="144"/>
  <c r="AS1884" i="144"/>
  <c r="AW1887" i="144"/>
  <c r="AS1888" i="144"/>
  <c r="AW1891" i="144"/>
  <c r="AS1892" i="144"/>
  <c r="AW1895" i="144"/>
  <c r="AS1896" i="144"/>
  <c r="M1881" i="119"/>
  <c r="AW1873" i="144"/>
  <c r="M1893" i="119"/>
  <c r="M1905" i="119"/>
  <c r="BB1860" i="144"/>
  <c r="BB1868" i="144"/>
  <c r="BB1872" i="144"/>
  <c r="BB1876" i="144"/>
  <c r="BB1880" i="144"/>
  <c r="BB1884" i="144"/>
  <c r="BB1888" i="144"/>
  <c r="BB1892" i="144"/>
  <c r="BB1896" i="144"/>
  <c r="BA1899" i="144"/>
  <c r="BA1901" i="144" s="1"/>
  <c r="AS1814" i="144"/>
  <c r="AY1850" i="144"/>
  <c r="J1860" i="119" s="1"/>
  <c r="M1860" i="119" s="1"/>
  <c r="AS1813" i="144"/>
  <c r="AY1819" i="144"/>
  <c r="J1829" i="119" s="1"/>
  <c r="M1829" i="119" s="1"/>
  <c r="AW1823" i="144"/>
  <c r="AZ1823" i="144"/>
  <c r="K1833" i="119" s="1"/>
  <c r="M1833" i="119" s="1"/>
  <c r="AW1829" i="144"/>
  <c r="AS1822" i="144"/>
  <c r="AW1838" i="144"/>
  <c r="AW1848" i="144"/>
  <c r="AW1815" i="144"/>
  <c r="AY1816" i="144"/>
  <c r="J1826" i="119" s="1"/>
  <c r="M1826" i="119" s="1"/>
  <c r="AS1818" i="144"/>
  <c r="AS1819" i="144"/>
  <c r="AW1820" i="144"/>
  <c r="AS1821" i="144"/>
  <c r="AW1837" i="144"/>
  <c r="AS1850" i="144"/>
  <c r="AF1853" i="144"/>
  <c r="P50" i="148" s="1"/>
  <c r="AS1846" i="144"/>
  <c r="AY1838" i="144"/>
  <c r="J1848" i="119" s="1"/>
  <c r="M1848" i="119" s="1"/>
  <c r="N1710" i="128"/>
  <c r="N1751" i="128" s="1"/>
  <c r="AE1751" i="128" s="1"/>
  <c r="AS1838" i="144"/>
  <c r="AJ1853" i="144"/>
  <c r="AS1842" i="144"/>
  <c r="AW1846" i="144"/>
  <c r="AY1846" i="144"/>
  <c r="J1856" i="119" s="1"/>
  <c r="M1856" i="119" s="1"/>
  <c r="AW1841" i="144"/>
  <c r="AW1842" i="144"/>
  <c r="AY1842" i="144"/>
  <c r="J1852" i="119" s="1"/>
  <c r="M1852" i="119" s="1"/>
  <c r="J1824" i="119"/>
  <c r="M1824" i="119" s="1"/>
  <c r="BB1814" i="144"/>
  <c r="L1822" i="119"/>
  <c r="L1863" i="119" s="1"/>
  <c r="BA1853" i="144"/>
  <c r="BA1855" i="144" s="1"/>
  <c r="J1832" i="119"/>
  <c r="M1832" i="119" s="1"/>
  <c r="BB1822" i="144"/>
  <c r="J1828" i="119"/>
  <c r="M1828" i="119" s="1"/>
  <c r="BB1818" i="144"/>
  <c r="J1822" i="119"/>
  <c r="AW1813" i="144"/>
  <c r="AW1817" i="144"/>
  <c r="M1830" i="119"/>
  <c r="AW1821" i="144"/>
  <c r="J1846" i="119"/>
  <c r="AS1844" i="144"/>
  <c r="AZ1844" i="144"/>
  <c r="K1854" i="119" s="1"/>
  <c r="AS1845" i="144"/>
  <c r="AY1845" i="144"/>
  <c r="J1857" i="119"/>
  <c r="M1857" i="119" s="1"/>
  <c r="BB1847" i="144"/>
  <c r="AN1853" i="144"/>
  <c r="AZ1812" i="144"/>
  <c r="AY1813" i="144"/>
  <c r="AW1814" i="144"/>
  <c r="AS1815" i="144"/>
  <c r="AY1817" i="144"/>
  <c r="AW1818" i="144"/>
  <c r="AY1821" i="144"/>
  <c r="AW1822" i="144"/>
  <c r="AS1825" i="144"/>
  <c r="AY1825" i="144"/>
  <c r="AY1827" i="144"/>
  <c r="AS1827" i="144"/>
  <c r="AS1829" i="144"/>
  <c r="AY1829" i="144"/>
  <c r="AY1831" i="144"/>
  <c r="AS1831" i="144"/>
  <c r="AS1833" i="144"/>
  <c r="AY1833" i="144"/>
  <c r="J1845" i="119"/>
  <c r="M1845" i="119" s="1"/>
  <c r="BB1835" i="144"/>
  <c r="AW1836" i="144"/>
  <c r="J1850" i="119"/>
  <c r="AS1848" i="144"/>
  <c r="AZ1848" i="144"/>
  <c r="K1858" i="119" s="1"/>
  <c r="AS1849" i="144"/>
  <c r="AY1849" i="144"/>
  <c r="J1861" i="119"/>
  <c r="M1861" i="119" s="1"/>
  <c r="BB1851" i="144"/>
  <c r="AS1812" i="144"/>
  <c r="BB1815" i="144"/>
  <c r="AS1816" i="144"/>
  <c r="AS1820" i="144"/>
  <c r="BB1823" i="144"/>
  <c r="AS1826" i="144"/>
  <c r="AS1828" i="144"/>
  <c r="AS1830" i="144"/>
  <c r="AS1832" i="144"/>
  <c r="AS1834" i="144"/>
  <c r="AS1836" i="144"/>
  <c r="AZ1836" i="144"/>
  <c r="K1846" i="119" s="1"/>
  <c r="AS1837" i="144"/>
  <c r="AY1837" i="144"/>
  <c r="J1849" i="119"/>
  <c r="M1849" i="119" s="1"/>
  <c r="BB1839" i="144"/>
  <c r="AW1840" i="144"/>
  <c r="J1854" i="119"/>
  <c r="AW1812" i="144"/>
  <c r="BB1812" i="144"/>
  <c r="M1825" i="119"/>
  <c r="BB1820" i="144"/>
  <c r="AW1824" i="144"/>
  <c r="AY1824" i="144"/>
  <c r="AW1826" i="144"/>
  <c r="J1836" i="119"/>
  <c r="M1836" i="119" s="1"/>
  <c r="BB1826" i="144"/>
  <c r="AW1828" i="144"/>
  <c r="J1838" i="119"/>
  <c r="M1838" i="119" s="1"/>
  <c r="BB1828" i="144"/>
  <c r="AW1830" i="144"/>
  <c r="J1840" i="119"/>
  <c r="M1840" i="119" s="1"/>
  <c r="BB1830" i="144"/>
  <c r="AW1832" i="144"/>
  <c r="J1842" i="119"/>
  <c r="M1842" i="119" s="1"/>
  <c r="BB1832" i="144"/>
  <c r="AW1834" i="144"/>
  <c r="M1844" i="119"/>
  <c r="AS1840" i="144"/>
  <c r="AZ1840" i="144"/>
  <c r="K1850" i="119" s="1"/>
  <c r="AS1841" i="144"/>
  <c r="AY1841" i="144"/>
  <c r="J1853" i="119"/>
  <c r="M1853" i="119" s="1"/>
  <c r="BB1843" i="144"/>
  <c r="AW1844" i="144"/>
  <c r="AW1845" i="144"/>
  <c r="J1858" i="119"/>
  <c r="BB1834" i="144"/>
  <c r="AS1835" i="144"/>
  <c r="BB1838" i="144"/>
  <c r="AS1839" i="144"/>
  <c r="AS1843" i="144"/>
  <c r="AS1847" i="144"/>
  <c r="AS1851" i="144"/>
  <c r="O1822" i="119"/>
  <c r="H1821" i="119"/>
  <c r="O1821" i="119" s="1"/>
  <c r="AW1835" i="144"/>
  <c r="AW1839" i="144"/>
  <c r="AW1843" i="144"/>
  <c r="AW1847" i="144"/>
  <c r="AW1851" i="144"/>
  <c r="AS1767" i="144"/>
  <c r="AS1769" i="144"/>
  <c r="AS1772" i="144"/>
  <c r="BB1782" i="144"/>
  <c r="AW1783" i="144"/>
  <c r="AS1804" i="144"/>
  <c r="AS1771" i="144"/>
  <c r="AW1781" i="144"/>
  <c r="AS1800" i="144"/>
  <c r="AW1802" i="144"/>
  <c r="AY1769" i="144"/>
  <c r="J1779" i="119" s="1"/>
  <c r="AW1805" i="144"/>
  <c r="AY1806" i="144"/>
  <c r="H1776" i="119"/>
  <c r="O1776" i="119" s="1"/>
  <c r="O1818" i="119" s="1"/>
  <c r="O1819" i="119" s="1"/>
  <c r="AW1785" i="144"/>
  <c r="BB1785" i="144"/>
  <c r="AS1784" i="144"/>
  <c r="AW1786" i="144"/>
  <c r="J1795" i="119"/>
  <c r="M1795" i="119" s="1"/>
  <c r="BB1771" i="144"/>
  <c r="AS1775" i="144"/>
  <c r="AS1776" i="144"/>
  <c r="BB1775" i="144"/>
  <c r="AS1779" i="144"/>
  <c r="AS1780" i="144"/>
  <c r="BB1779" i="144"/>
  <c r="AY1781" i="144"/>
  <c r="BB1781" i="144" s="1"/>
  <c r="N1668" i="128"/>
  <c r="AE1668" i="128" s="1"/>
  <c r="AW1789" i="144"/>
  <c r="AW1791" i="144"/>
  <c r="AW1793" i="144"/>
  <c r="AS1796" i="144"/>
  <c r="AF1808" i="144"/>
  <c r="AS1788" i="144"/>
  <c r="AS1792" i="144"/>
  <c r="AW1794" i="144"/>
  <c r="AW1795" i="144"/>
  <c r="K1777" i="119"/>
  <c r="BB1768" i="144"/>
  <c r="J1778" i="119"/>
  <c r="M1778" i="119" s="1"/>
  <c r="L1777" i="119"/>
  <c r="AS1787" i="144"/>
  <c r="AY1787" i="144"/>
  <c r="J1800" i="119"/>
  <c r="M1800" i="119" s="1"/>
  <c r="BB1790" i="144"/>
  <c r="J1806" i="119"/>
  <c r="M1806" i="119" s="1"/>
  <c r="BB1796" i="144"/>
  <c r="AS1803" i="144"/>
  <c r="AY1803" i="144"/>
  <c r="J1816" i="119"/>
  <c r="M1816" i="119" s="1"/>
  <c r="BB1806" i="144"/>
  <c r="AJ1808" i="144"/>
  <c r="J1777" i="119"/>
  <c r="J1781" i="119"/>
  <c r="M1781" i="119" s="1"/>
  <c r="J1785" i="119"/>
  <c r="M1785" i="119" s="1"/>
  <c r="J1789" i="119"/>
  <c r="M1789" i="119" s="1"/>
  <c r="AW1767" i="144"/>
  <c r="BB1767" i="144"/>
  <c r="AS1768" i="144"/>
  <c r="AZ1769" i="144"/>
  <c r="K1779" i="119" s="1"/>
  <c r="AW1771" i="144"/>
  <c r="BA1772" i="144"/>
  <c r="L1782" i="119" s="1"/>
  <c r="BB1773" i="144"/>
  <c r="AW1775" i="144"/>
  <c r="BA1776" i="144"/>
  <c r="L1786" i="119" s="1"/>
  <c r="BB1777" i="144"/>
  <c r="AW1779" i="144"/>
  <c r="BA1780" i="144"/>
  <c r="L1790" i="119" s="1"/>
  <c r="BB1784" i="144"/>
  <c r="AW1790" i="144"/>
  <c r="AS1791" i="144"/>
  <c r="AY1791" i="144"/>
  <c r="J1804" i="119"/>
  <c r="M1804" i="119" s="1"/>
  <c r="BB1794" i="144"/>
  <c r="J1810" i="119"/>
  <c r="M1810" i="119" s="1"/>
  <c r="BB1800" i="144"/>
  <c r="AS1805" i="144"/>
  <c r="J1782" i="119"/>
  <c r="J1786" i="119"/>
  <c r="J1790" i="119"/>
  <c r="J1794" i="119"/>
  <c r="M1794" i="119" s="1"/>
  <c r="AW1768" i="144"/>
  <c r="AW1770" i="144"/>
  <c r="AW1773" i="144"/>
  <c r="AW1774" i="144"/>
  <c r="AW1777" i="144"/>
  <c r="AW1778" i="144"/>
  <c r="J1798" i="119"/>
  <c r="M1798" i="119" s="1"/>
  <c r="BB1788" i="144"/>
  <c r="AS1795" i="144"/>
  <c r="AY1795" i="144"/>
  <c r="AW1797" i="144"/>
  <c r="J1808" i="119"/>
  <c r="M1808" i="119" s="1"/>
  <c r="BB1798" i="144"/>
  <c r="J1814" i="119"/>
  <c r="M1814" i="119" s="1"/>
  <c r="BB1804" i="144"/>
  <c r="J1783" i="119"/>
  <c r="M1783" i="119" s="1"/>
  <c r="J1787" i="119"/>
  <c r="M1787" i="119" s="1"/>
  <c r="AN1808" i="144"/>
  <c r="AS1770" i="144"/>
  <c r="AY1770" i="144"/>
  <c r="AS1774" i="144"/>
  <c r="AY1774" i="144"/>
  <c r="AS1778" i="144"/>
  <c r="AY1778" i="144"/>
  <c r="AW1782" i="144"/>
  <c r="AS1782" i="144"/>
  <c r="AS1783" i="144"/>
  <c r="AY1783" i="144"/>
  <c r="J1796" i="119"/>
  <c r="M1796" i="119" s="1"/>
  <c r="BB1786" i="144"/>
  <c r="AW1787" i="144"/>
  <c r="J1802" i="119"/>
  <c r="M1802" i="119" s="1"/>
  <c r="BB1792" i="144"/>
  <c r="AW1798" i="144"/>
  <c r="AS1799" i="144"/>
  <c r="AY1799" i="144"/>
  <c r="AW1801" i="144"/>
  <c r="J1812" i="119"/>
  <c r="M1812" i="119" s="1"/>
  <c r="BB1802" i="144"/>
  <c r="AW1803" i="144"/>
  <c r="J1792" i="119"/>
  <c r="M1792" i="119" s="1"/>
  <c r="AW1772" i="144"/>
  <c r="AS1773" i="144"/>
  <c r="AW1776" i="144"/>
  <c r="AS1777" i="144"/>
  <c r="AW1780" i="144"/>
  <c r="AS1781" i="144"/>
  <c r="AW1784" i="144"/>
  <c r="AS1785" i="144"/>
  <c r="AW1788" i="144"/>
  <c r="AS1789" i="144"/>
  <c r="AW1792" i="144"/>
  <c r="AS1793" i="144"/>
  <c r="AW1796" i="144"/>
  <c r="AS1797" i="144"/>
  <c r="AW1800" i="144"/>
  <c r="AS1801" i="144"/>
  <c r="AW1804" i="144"/>
  <c r="AS1786" i="144"/>
  <c r="BB1789" i="144"/>
  <c r="AS1790" i="144"/>
  <c r="BB1793" i="144"/>
  <c r="AS1794" i="144"/>
  <c r="BB1797" i="144"/>
  <c r="AS1798" i="144"/>
  <c r="BB1801" i="144"/>
  <c r="AS1802" i="144"/>
  <c r="BB1805" i="144"/>
  <c r="AS1806" i="144"/>
  <c r="M1799" i="119"/>
  <c r="M1803" i="119"/>
  <c r="M1807" i="119"/>
  <c r="M1811" i="119"/>
  <c r="M1815" i="119"/>
  <c r="N1709" i="128"/>
  <c r="AE1709" i="128" s="1"/>
  <c r="AS1722" i="144"/>
  <c r="AS1730" i="144"/>
  <c r="AY1724" i="144"/>
  <c r="J1734" i="119" s="1"/>
  <c r="M1734" i="119" s="1"/>
  <c r="AW1732" i="144"/>
  <c r="AS1733" i="144"/>
  <c r="AW1744" i="144"/>
  <c r="AS1745" i="144"/>
  <c r="AW1748" i="144"/>
  <c r="AS1749" i="144"/>
  <c r="AW1752" i="144"/>
  <c r="AS1753" i="144"/>
  <c r="AW1756" i="144"/>
  <c r="AS1757" i="144"/>
  <c r="AW1760" i="144"/>
  <c r="AS1679" i="144"/>
  <c r="H1731" i="119"/>
  <c r="O1731" i="119" s="1"/>
  <c r="O1773" i="119" s="1"/>
  <c r="O1774" i="119" s="1"/>
  <c r="AS1711" i="144"/>
  <c r="AS1726" i="144"/>
  <c r="N1626" i="128"/>
  <c r="AJ1718" i="144"/>
  <c r="AS1734" i="144"/>
  <c r="AS1738" i="144"/>
  <c r="AW1736" i="144"/>
  <c r="AS1737" i="144"/>
  <c r="AW1740" i="144"/>
  <c r="AS1741" i="144"/>
  <c r="AS1725" i="144"/>
  <c r="AW1728" i="144"/>
  <c r="AS1729" i="144"/>
  <c r="AN1763" i="144"/>
  <c r="AN1721" i="144" s="1"/>
  <c r="J1732" i="119"/>
  <c r="BB1722" i="144"/>
  <c r="J1736" i="119"/>
  <c r="M1736" i="119" s="1"/>
  <c r="BB1726" i="144"/>
  <c r="J1740" i="119"/>
  <c r="M1740" i="119" s="1"/>
  <c r="BB1730" i="144"/>
  <c r="J1744" i="119"/>
  <c r="M1744" i="119" s="1"/>
  <c r="BB1734" i="144"/>
  <c r="J1748" i="119"/>
  <c r="M1748" i="119" s="1"/>
  <c r="BB1738" i="144"/>
  <c r="J1752" i="119"/>
  <c r="M1752" i="119" s="1"/>
  <c r="BB1742" i="144"/>
  <c r="J1756" i="119"/>
  <c r="M1756" i="119" s="1"/>
  <c r="BB1746" i="144"/>
  <c r="J1760" i="119"/>
  <c r="M1760" i="119" s="1"/>
  <c r="BB1750" i="144"/>
  <c r="J1764" i="119"/>
  <c r="M1764" i="119" s="1"/>
  <c r="BB1754" i="144"/>
  <c r="J1768" i="119"/>
  <c r="M1768" i="119" s="1"/>
  <c r="BB1758" i="144"/>
  <c r="K1732" i="119"/>
  <c r="J1733" i="119"/>
  <c r="M1733" i="119" s="1"/>
  <c r="BB1723" i="144"/>
  <c r="J1737" i="119"/>
  <c r="M1737" i="119" s="1"/>
  <c r="BB1727" i="144"/>
  <c r="J1741" i="119"/>
  <c r="M1741" i="119" s="1"/>
  <c r="BB1731" i="144"/>
  <c r="J1745" i="119"/>
  <c r="M1745" i="119" s="1"/>
  <c r="BB1735" i="144"/>
  <c r="J1749" i="119"/>
  <c r="M1749" i="119" s="1"/>
  <c r="BB1739" i="144"/>
  <c r="J1753" i="119"/>
  <c r="M1753" i="119" s="1"/>
  <c r="BB1743" i="144"/>
  <c r="J1757" i="119"/>
  <c r="M1757" i="119" s="1"/>
  <c r="BB1747" i="144"/>
  <c r="J1761" i="119"/>
  <c r="M1761" i="119" s="1"/>
  <c r="BB1751" i="144"/>
  <c r="J1765" i="119"/>
  <c r="M1765" i="119" s="1"/>
  <c r="BB1755" i="144"/>
  <c r="J1769" i="119"/>
  <c r="M1769" i="119" s="1"/>
  <c r="BB1759" i="144"/>
  <c r="L1773" i="119"/>
  <c r="AW1725" i="144"/>
  <c r="M1738" i="119"/>
  <c r="AW1729" i="144"/>
  <c r="M1742" i="119"/>
  <c r="AW1733" i="144"/>
  <c r="M1746" i="119"/>
  <c r="AW1737" i="144"/>
  <c r="M1750" i="119"/>
  <c r="AW1741" i="144"/>
  <c r="M1754" i="119"/>
  <c r="AW1745" i="144"/>
  <c r="M1758" i="119"/>
  <c r="AW1749" i="144"/>
  <c r="M1762" i="119"/>
  <c r="AW1753" i="144"/>
  <c r="M1766" i="119"/>
  <c r="AW1757" i="144"/>
  <c r="AW1761" i="144"/>
  <c r="AF1763" i="144"/>
  <c r="O1772" i="119"/>
  <c r="AW1722" i="144"/>
  <c r="AS1723" i="144"/>
  <c r="AY1725" i="144"/>
  <c r="AW1726" i="144"/>
  <c r="AS1727" i="144"/>
  <c r="AY1729" i="144"/>
  <c r="AW1730" i="144"/>
  <c r="AS1731" i="144"/>
  <c r="AY1733" i="144"/>
  <c r="AW1734" i="144"/>
  <c r="AS1735" i="144"/>
  <c r="AY1737" i="144"/>
  <c r="AW1738" i="144"/>
  <c r="AS1739" i="144"/>
  <c r="AY1741" i="144"/>
  <c r="AW1742" i="144"/>
  <c r="AS1743" i="144"/>
  <c r="AY1745" i="144"/>
  <c r="AW1746" i="144"/>
  <c r="AS1747" i="144"/>
  <c r="AY1749" i="144"/>
  <c r="AW1750" i="144"/>
  <c r="AS1751" i="144"/>
  <c r="AY1753" i="144"/>
  <c r="AW1754" i="144"/>
  <c r="AS1755" i="144"/>
  <c r="AY1757" i="144"/>
  <c r="AW1758" i="144"/>
  <c r="AS1759" i="144"/>
  <c r="AZ1760" i="144"/>
  <c r="K1770" i="119" s="1"/>
  <c r="M1770" i="119" s="1"/>
  <c r="AY1761" i="144"/>
  <c r="AJ1763" i="144"/>
  <c r="AW1723" i="144"/>
  <c r="AS1724" i="144"/>
  <c r="AW1727" i="144"/>
  <c r="AS1728" i="144"/>
  <c r="AW1731" i="144"/>
  <c r="AS1732" i="144"/>
  <c r="AW1735" i="144"/>
  <c r="AS1736" i="144"/>
  <c r="AW1739" i="144"/>
  <c r="AS1740" i="144"/>
  <c r="AW1743" i="144"/>
  <c r="AS1744" i="144"/>
  <c r="AW1747" i="144"/>
  <c r="AS1748" i="144"/>
  <c r="AW1751" i="144"/>
  <c r="AS1752" i="144"/>
  <c r="AW1755" i="144"/>
  <c r="AS1756" i="144"/>
  <c r="AW1759" i="144"/>
  <c r="BB1728" i="144"/>
  <c r="BB1732" i="144"/>
  <c r="BB1736" i="144"/>
  <c r="BB1740" i="144"/>
  <c r="BB1744" i="144"/>
  <c r="BB1748" i="144"/>
  <c r="BB1752" i="144"/>
  <c r="BB1756" i="144"/>
  <c r="BA1763" i="144"/>
  <c r="BA1765" i="144" s="1"/>
  <c r="AS1683" i="144"/>
  <c r="AS1699" i="144"/>
  <c r="AS1715" i="144"/>
  <c r="AS1687" i="144"/>
  <c r="AS1703" i="144"/>
  <c r="AS1691" i="144"/>
  <c r="AS1707" i="144"/>
  <c r="H1641" i="119"/>
  <c r="O1641" i="119" s="1"/>
  <c r="O1683" i="119" s="1"/>
  <c r="O1682" i="119" s="1"/>
  <c r="AW1634" i="144"/>
  <c r="M1656" i="119"/>
  <c r="M1668" i="119"/>
  <c r="AS1665" i="144"/>
  <c r="AW1651" i="144"/>
  <c r="AW1662" i="144"/>
  <c r="AS1668" i="144"/>
  <c r="AW1667" i="144"/>
  <c r="AS1574" i="144"/>
  <c r="AS1545" i="144"/>
  <c r="AS1561" i="144"/>
  <c r="AW1556" i="144"/>
  <c r="AS1560" i="144"/>
  <c r="AS1554" i="144"/>
  <c r="AS1578" i="144"/>
  <c r="AS1542" i="144"/>
  <c r="AS1566" i="144"/>
  <c r="AS1544" i="144"/>
  <c r="AW1562" i="144"/>
  <c r="AS1570" i="144"/>
  <c r="AS1530" i="144"/>
  <c r="AS1501" i="144"/>
  <c r="AW1500" i="144"/>
  <c r="AS1518" i="144"/>
  <c r="AS1534" i="144"/>
  <c r="AS1497" i="144"/>
  <c r="AS1512" i="144"/>
  <c r="AS1522" i="144"/>
  <c r="AS1526" i="144"/>
  <c r="AW1513" i="144"/>
  <c r="AS1514" i="144"/>
  <c r="N1416" i="128"/>
  <c r="N1457" i="128" s="1"/>
  <c r="AE1457" i="128" s="1"/>
  <c r="AS1397" i="144"/>
  <c r="AS1389" i="144"/>
  <c r="AS1393" i="144"/>
  <c r="AS1385" i="144"/>
  <c r="AW1440" i="144"/>
  <c r="AS1441" i="144"/>
  <c r="AS1437" i="144"/>
  <c r="BA1451" i="144"/>
  <c r="L1462" i="119" s="1"/>
  <c r="L1503" i="119" s="1"/>
  <c r="AS1479" i="144"/>
  <c r="AW1481" i="144"/>
  <c r="AW1453" i="144"/>
  <c r="AS1463" i="144"/>
  <c r="AW1476" i="144"/>
  <c r="AS1486" i="144"/>
  <c r="AW1460" i="144"/>
  <c r="AS1466" i="144"/>
  <c r="AS1451" i="144"/>
  <c r="AW1677" i="144"/>
  <c r="AS1678" i="144"/>
  <c r="AW1681" i="144"/>
  <c r="AS1682" i="144"/>
  <c r="AW1685" i="144"/>
  <c r="AS1686" i="144"/>
  <c r="AW1689" i="144"/>
  <c r="AS1690" i="144"/>
  <c r="AW1693" i="144"/>
  <c r="AS1694" i="144"/>
  <c r="AW1697" i="144"/>
  <c r="AS1698" i="144"/>
  <c r="AW1701" i="144"/>
  <c r="AS1702" i="144"/>
  <c r="AW1705" i="144"/>
  <c r="AS1706" i="144"/>
  <c r="AW1709" i="144"/>
  <c r="AS1710" i="144"/>
  <c r="AW1713" i="144"/>
  <c r="AS1714" i="144"/>
  <c r="H1686" i="119"/>
  <c r="O1686" i="119" s="1"/>
  <c r="O1728" i="119" s="1"/>
  <c r="N1584" i="128"/>
  <c r="N1625" i="128" s="1"/>
  <c r="AE1625" i="128" s="1"/>
  <c r="J1689" i="119"/>
  <c r="M1689" i="119" s="1"/>
  <c r="BB1679" i="144"/>
  <c r="J1693" i="119"/>
  <c r="M1693" i="119" s="1"/>
  <c r="BB1683" i="144"/>
  <c r="J1697" i="119"/>
  <c r="M1697" i="119" s="1"/>
  <c r="BB1687" i="144"/>
  <c r="J1701" i="119"/>
  <c r="M1701" i="119" s="1"/>
  <c r="BB1691" i="144"/>
  <c r="J1705" i="119"/>
  <c r="M1705" i="119" s="1"/>
  <c r="BB1695" i="144"/>
  <c r="J1709" i="119"/>
  <c r="M1709" i="119" s="1"/>
  <c r="BB1699" i="144"/>
  <c r="J1713" i="119"/>
  <c r="M1713" i="119" s="1"/>
  <c r="BB1703" i="144"/>
  <c r="J1717" i="119"/>
  <c r="M1717" i="119" s="1"/>
  <c r="BB1707" i="144"/>
  <c r="J1721" i="119"/>
  <c r="M1721" i="119" s="1"/>
  <c r="BB1711" i="144"/>
  <c r="J1725" i="119"/>
  <c r="M1725" i="119" s="1"/>
  <c r="BB1715" i="144"/>
  <c r="J1690" i="119"/>
  <c r="M1690" i="119" s="1"/>
  <c r="BB1680" i="144"/>
  <c r="J1694" i="119"/>
  <c r="M1694" i="119" s="1"/>
  <c r="BB1684" i="144"/>
  <c r="J1698" i="119"/>
  <c r="M1698" i="119" s="1"/>
  <c r="BB1688" i="144"/>
  <c r="J1702" i="119"/>
  <c r="M1702" i="119" s="1"/>
  <c r="BB1692" i="144"/>
  <c r="J1706" i="119"/>
  <c r="M1706" i="119" s="1"/>
  <c r="BB1696" i="144"/>
  <c r="J1710" i="119"/>
  <c r="M1710" i="119" s="1"/>
  <c r="BB1700" i="144"/>
  <c r="J1714" i="119"/>
  <c r="M1714" i="119" s="1"/>
  <c r="BB1704" i="144"/>
  <c r="J1718" i="119"/>
  <c r="M1718" i="119" s="1"/>
  <c r="BB1708" i="144"/>
  <c r="J1722" i="119"/>
  <c r="M1722" i="119" s="1"/>
  <c r="BB1712" i="144"/>
  <c r="J1726" i="119"/>
  <c r="M1726" i="119" s="1"/>
  <c r="BB1716" i="144"/>
  <c r="T47" i="148"/>
  <c r="AJ1676" i="144"/>
  <c r="L1687" i="119"/>
  <c r="L1728" i="119" s="1"/>
  <c r="BA1718" i="144"/>
  <c r="BA1720" i="144" s="1"/>
  <c r="AW1678" i="144"/>
  <c r="AW1682" i="144"/>
  <c r="M1695" i="119"/>
  <c r="AW1686" i="144"/>
  <c r="M1699" i="119"/>
  <c r="AW1690" i="144"/>
  <c r="M1703" i="119"/>
  <c r="AW1694" i="144"/>
  <c r="M1707" i="119"/>
  <c r="AW1698" i="144"/>
  <c r="M1711" i="119"/>
  <c r="AW1702" i="144"/>
  <c r="M1715" i="119"/>
  <c r="AW1706" i="144"/>
  <c r="M1719" i="119"/>
  <c r="AW1710" i="144"/>
  <c r="M1723" i="119"/>
  <c r="AW1714" i="144"/>
  <c r="AN1718" i="144"/>
  <c r="M1691" i="119"/>
  <c r="AZ1677" i="144"/>
  <c r="BB1677" i="144" s="1"/>
  <c r="AY1678" i="144"/>
  <c r="AW1679" i="144"/>
  <c r="AS1680" i="144"/>
  <c r="AY1682" i="144"/>
  <c r="AW1683" i="144"/>
  <c r="AS1684" i="144"/>
  <c r="AY1686" i="144"/>
  <c r="AW1687" i="144"/>
  <c r="AS1688" i="144"/>
  <c r="AY1690" i="144"/>
  <c r="AW1691" i="144"/>
  <c r="AS1692" i="144"/>
  <c r="AY1694" i="144"/>
  <c r="AW1695" i="144"/>
  <c r="AS1696" i="144"/>
  <c r="AY1698" i="144"/>
  <c r="AW1699" i="144"/>
  <c r="AS1700" i="144"/>
  <c r="AY1702" i="144"/>
  <c r="AW1703" i="144"/>
  <c r="AS1704" i="144"/>
  <c r="AY1706" i="144"/>
  <c r="AW1707" i="144"/>
  <c r="AS1708" i="144"/>
  <c r="AY1710" i="144"/>
  <c r="AW1711" i="144"/>
  <c r="AS1712" i="144"/>
  <c r="AY1714" i="144"/>
  <c r="AW1715" i="144"/>
  <c r="AS1716" i="144"/>
  <c r="AS1677" i="144"/>
  <c r="AW1680" i="144"/>
  <c r="AS1681" i="144"/>
  <c r="AW1684" i="144"/>
  <c r="AS1685" i="144"/>
  <c r="AW1688" i="144"/>
  <c r="AS1689" i="144"/>
  <c r="AW1692" i="144"/>
  <c r="AS1693" i="144"/>
  <c r="AW1696" i="144"/>
  <c r="AS1697" i="144"/>
  <c r="AW1700" i="144"/>
  <c r="AS1701" i="144"/>
  <c r="AW1704" i="144"/>
  <c r="AS1705" i="144"/>
  <c r="AW1708" i="144"/>
  <c r="AS1709" i="144"/>
  <c r="AW1712" i="144"/>
  <c r="AS1713" i="144"/>
  <c r="AW1716" i="144"/>
  <c r="AF1718" i="144"/>
  <c r="BB1681" i="144"/>
  <c r="BB1685" i="144"/>
  <c r="BB1689" i="144"/>
  <c r="BB1693" i="144"/>
  <c r="BB1697" i="144"/>
  <c r="BB1701" i="144"/>
  <c r="BB1705" i="144"/>
  <c r="BB1709" i="144"/>
  <c r="BB1713" i="144"/>
  <c r="AS1633" i="144"/>
  <c r="AW1635" i="144"/>
  <c r="AS1636" i="144"/>
  <c r="AW1646" i="144"/>
  <c r="AW1658" i="144"/>
  <c r="AS1661" i="144"/>
  <c r="AW1663" i="144"/>
  <c r="AS1664" i="144"/>
  <c r="AF1673" i="144"/>
  <c r="AF1631" i="144" s="1"/>
  <c r="AN1673" i="144"/>
  <c r="AN1631" i="144" s="1"/>
  <c r="AW1642" i="144"/>
  <c r="AS1645" i="144"/>
  <c r="AW1647" i="144"/>
  <c r="AS1648" i="144"/>
  <c r="AW1649" i="144"/>
  <c r="AW1654" i="144"/>
  <c r="AS1657" i="144"/>
  <c r="AW1659" i="144"/>
  <c r="AS1660" i="144"/>
  <c r="AW1670" i="144"/>
  <c r="AY1634" i="144"/>
  <c r="J1644" i="119" s="1"/>
  <c r="AW1638" i="144"/>
  <c r="AY1639" i="144"/>
  <c r="J1649" i="119" s="1"/>
  <c r="M1649" i="119" s="1"/>
  <c r="AS1641" i="144"/>
  <c r="AW1643" i="144"/>
  <c r="AS1644" i="144"/>
  <c r="AW1650" i="144"/>
  <c r="AY1651" i="144"/>
  <c r="J1661" i="119" s="1"/>
  <c r="M1661" i="119" s="1"/>
  <c r="AS1653" i="144"/>
  <c r="AW1655" i="144"/>
  <c r="AS1656" i="144"/>
  <c r="AY1662" i="144"/>
  <c r="J1672" i="119" s="1"/>
  <c r="M1672" i="119" s="1"/>
  <c r="AW1666" i="144"/>
  <c r="AY1667" i="144"/>
  <c r="J1677" i="119" s="1"/>
  <c r="M1677" i="119" s="1"/>
  <c r="AS1669" i="144"/>
  <c r="AW1671" i="144"/>
  <c r="J1651" i="119"/>
  <c r="M1651" i="119" s="1"/>
  <c r="BB1641" i="144"/>
  <c r="J1663" i="119"/>
  <c r="M1663" i="119" s="1"/>
  <c r="BB1653" i="144"/>
  <c r="M1673" i="119"/>
  <c r="J1679" i="119"/>
  <c r="M1679" i="119" s="1"/>
  <c r="BB1669" i="144"/>
  <c r="J1647" i="119"/>
  <c r="M1647" i="119" s="1"/>
  <c r="BB1637" i="144"/>
  <c r="M1657" i="119"/>
  <c r="M1669" i="119"/>
  <c r="J1675" i="119"/>
  <c r="M1675" i="119" s="1"/>
  <c r="BB1665" i="144"/>
  <c r="J1643" i="119"/>
  <c r="M1643" i="119" s="1"/>
  <c r="BB1633" i="144"/>
  <c r="M1652" i="119"/>
  <c r="M1653" i="119"/>
  <c r="M1664" i="119"/>
  <c r="M1665" i="119"/>
  <c r="J1671" i="119"/>
  <c r="M1671" i="119" s="1"/>
  <c r="BB1661" i="144"/>
  <c r="M1680" i="119"/>
  <c r="M1681" i="119"/>
  <c r="K1642" i="119"/>
  <c r="K1683" i="119" s="1"/>
  <c r="AZ1673" i="144"/>
  <c r="AZ1675" i="144" s="1"/>
  <c r="M1648" i="119"/>
  <c r="J1655" i="119"/>
  <c r="M1655" i="119" s="1"/>
  <c r="BB1645" i="144"/>
  <c r="M1660" i="119"/>
  <c r="J1667" i="119"/>
  <c r="M1667" i="119" s="1"/>
  <c r="BB1657" i="144"/>
  <c r="M1676" i="119"/>
  <c r="AW1632" i="144"/>
  <c r="AW1636" i="144"/>
  <c r="AW1640" i="144"/>
  <c r="AW1644" i="144"/>
  <c r="AW1648" i="144"/>
  <c r="AS1649" i="144"/>
  <c r="AW1652" i="144"/>
  <c r="AW1656" i="144"/>
  <c r="AW1660" i="144"/>
  <c r="AW1664" i="144"/>
  <c r="AW1668" i="144"/>
  <c r="AJ1673" i="144"/>
  <c r="AY1632" i="144"/>
  <c r="AW1633" i="144"/>
  <c r="AS1634" i="144"/>
  <c r="BA1634" i="144"/>
  <c r="L1644" i="119" s="1"/>
  <c r="AY1636" i="144"/>
  <c r="AW1637" i="144"/>
  <c r="AS1638" i="144"/>
  <c r="AY1640" i="144"/>
  <c r="AW1641" i="144"/>
  <c r="AS1642" i="144"/>
  <c r="AY1644" i="144"/>
  <c r="AW1645" i="144"/>
  <c r="AS1646" i="144"/>
  <c r="AY1648" i="144"/>
  <c r="AS1650" i="144"/>
  <c r="AY1652" i="144"/>
  <c r="AW1653" i="144"/>
  <c r="AS1654" i="144"/>
  <c r="AY1656" i="144"/>
  <c r="AW1657" i="144"/>
  <c r="AS1658" i="144"/>
  <c r="AY1660" i="144"/>
  <c r="AW1661" i="144"/>
  <c r="AS1662" i="144"/>
  <c r="AY1664" i="144"/>
  <c r="AW1665" i="144"/>
  <c r="AS1666" i="144"/>
  <c r="AY1668" i="144"/>
  <c r="AW1669" i="144"/>
  <c r="AS1670" i="144"/>
  <c r="AS1635" i="144"/>
  <c r="BB1638" i="144"/>
  <c r="AS1639" i="144"/>
  <c r="BB1642" i="144"/>
  <c r="AS1643" i="144"/>
  <c r="BB1646" i="144"/>
  <c r="AS1647" i="144"/>
  <c r="AY1649" i="144"/>
  <c r="BB1650" i="144"/>
  <c r="AS1651" i="144"/>
  <c r="BB1654" i="144"/>
  <c r="AS1655" i="144"/>
  <c r="BB1658" i="144"/>
  <c r="AS1659" i="144"/>
  <c r="AS1663" i="144"/>
  <c r="BB1666" i="144"/>
  <c r="AS1667" i="144"/>
  <c r="BB1670" i="144"/>
  <c r="AS1671" i="144"/>
  <c r="AE1542" i="128"/>
  <c r="AS1632" i="144"/>
  <c r="BB1635" i="144"/>
  <c r="BB1639" i="144"/>
  <c r="BB1643" i="144"/>
  <c r="BB1647" i="144"/>
  <c r="BB1655" i="144"/>
  <c r="BB1659" i="144"/>
  <c r="BB1663" i="144"/>
  <c r="BB1671" i="144"/>
  <c r="AY1546" i="144"/>
  <c r="J1557" i="119" s="1"/>
  <c r="M1557" i="119" s="1"/>
  <c r="AY1562" i="144"/>
  <c r="J1573" i="119" s="1"/>
  <c r="M1573" i="119" s="1"/>
  <c r="N1458" i="128"/>
  <c r="N1499" i="128" s="1"/>
  <c r="AE1499" i="128" s="1"/>
  <c r="AF1582" i="144"/>
  <c r="AF1540" i="144" s="1"/>
  <c r="AW1542" i="144"/>
  <c r="AY1542" i="144"/>
  <c r="J1553" i="119" s="1"/>
  <c r="M1553" i="119" s="1"/>
  <c r="AW1552" i="144"/>
  <c r="AS1556" i="144"/>
  <c r="AS1557" i="144"/>
  <c r="AW1558" i="144"/>
  <c r="AY1558" i="144"/>
  <c r="J1569" i="119" s="1"/>
  <c r="M1569" i="119" s="1"/>
  <c r="AY1580" i="144"/>
  <c r="J1591" i="119" s="1"/>
  <c r="M1591" i="119" s="1"/>
  <c r="H1551" i="119"/>
  <c r="O1551" i="119" s="1"/>
  <c r="O1593" i="119" s="1"/>
  <c r="AW1548" i="144"/>
  <c r="AS1552" i="144"/>
  <c r="AS1553" i="144"/>
  <c r="AW1554" i="144"/>
  <c r="AY1554" i="144"/>
  <c r="J1565" i="119" s="1"/>
  <c r="M1565" i="119" s="1"/>
  <c r="AW1564" i="144"/>
  <c r="AS1565" i="144"/>
  <c r="AW1568" i="144"/>
  <c r="AS1569" i="144"/>
  <c r="AW1572" i="144"/>
  <c r="AS1573" i="144"/>
  <c r="AW1576" i="144"/>
  <c r="AS1577" i="144"/>
  <c r="AW1544" i="144"/>
  <c r="AS1546" i="144"/>
  <c r="AS1548" i="144"/>
  <c r="AS1549" i="144"/>
  <c r="AW1550" i="144"/>
  <c r="AY1550" i="144"/>
  <c r="J1561" i="119" s="1"/>
  <c r="M1561" i="119" s="1"/>
  <c r="AY1556" i="144"/>
  <c r="J1567" i="119" s="1"/>
  <c r="AW1560" i="144"/>
  <c r="AS1562" i="144"/>
  <c r="AS1564" i="144"/>
  <c r="J1566" i="119"/>
  <c r="M1566" i="119" s="1"/>
  <c r="BB1555" i="144"/>
  <c r="J1562" i="119"/>
  <c r="M1562" i="119" s="1"/>
  <c r="BB1551" i="144"/>
  <c r="J1577" i="119"/>
  <c r="M1577" i="119" s="1"/>
  <c r="BB1566" i="144"/>
  <c r="J1581" i="119"/>
  <c r="M1581" i="119" s="1"/>
  <c r="BB1570" i="144"/>
  <c r="J1585" i="119"/>
  <c r="M1585" i="119" s="1"/>
  <c r="BB1574" i="144"/>
  <c r="J1589" i="119"/>
  <c r="M1589" i="119" s="1"/>
  <c r="BB1578" i="144"/>
  <c r="J1558" i="119"/>
  <c r="M1558" i="119" s="1"/>
  <c r="BB1547" i="144"/>
  <c r="J1574" i="119"/>
  <c r="M1574" i="119" s="1"/>
  <c r="BB1563" i="144"/>
  <c r="J1578" i="119"/>
  <c r="M1578" i="119" s="1"/>
  <c r="BB1567" i="144"/>
  <c r="J1582" i="119"/>
  <c r="M1582" i="119" s="1"/>
  <c r="BB1571" i="144"/>
  <c r="J1586" i="119"/>
  <c r="M1586" i="119" s="1"/>
  <c r="BB1575" i="144"/>
  <c r="J1590" i="119"/>
  <c r="M1590" i="119" s="1"/>
  <c r="BB1579" i="144"/>
  <c r="L1552" i="119"/>
  <c r="L1593" i="119" s="1"/>
  <c r="BA1582" i="144"/>
  <c r="BA1584" i="144" s="1"/>
  <c r="J1554" i="119"/>
  <c r="M1554" i="119" s="1"/>
  <c r="BB1543" i="144"/>
  <c r="J1570" i="119"/>
  <c r="M1570" i="119" s="1"/>
  <c r="BB1559" i="144"/>
  <c r="AW1549" i="144"/>
  <c r="AW1553" i="144"/>
  <c r="AW1557" i="144"/>
  <c r="AW1561" i="144"/>
  <c r="AW1565" i="144"/>
  <c r="M1579" i="119"/>
  <c r="AW1569" i="144"/>
  <c r="M1583" i="119"/>
  <c r="AW1573" i="144"/>
  <c r="M1587" i="119"/>
  <c r="AW1577" i="144"/>
  <c r="AJ1582" i="144"/>
  <c r="AY1541" i="144"/>
  <c r="BB1542" i="144"/>
  <c r="AS1543" i="144"/>
  <c r="AZ1544" i="144"/>
  <c r="K1555" i="119" s="1"/>
  <c r="M1555" i="119" s="1"/>
  <c r="AY1545" i="144"/>
  <c r="AS1547" i="144"/>
  <c r="AZ1548" i="144"/>
  <c r="K1559" i="119" s="1"/>
  <c r="M1559" i="119" s="1"/>
  <c r="AY1549" i="144"/>
  <c r="AS1551" i="144"/>
  <c r="AZ1552" i="144"/>
  <c r="K1563" i="119" s="1"/>
  <c r="M1563" i="119" s="1"/>
  <c r="AY1553" i="144"/>
  <c r="BB1554" i="144"/>
  <c r="AS1555" i="144"/>
  <c r="AZ1556" i="144"/>
  <c r="K1567" i="119" s="1"/>
  <c r="AY1557" i="144"/>
  <c r="AS1559" i="144"/>
  <c r="AZ1560" i="144"/>
  <c r="K1571" i="119" s="1"/>
  <c r="M1571" i="119" s="1"/>
  <c r="AY1561" i="144"/>
  <c r="BB1562" i="144"/>
  <c r="AS1563" i="144"/>
  <c r="AZ1564" i="144"/>
  <c r="K1575" i="119" s="1"/>
  <c r="M1575" i="119" s="1"/>
  <c r="AY1565" i="144"/>
  <c r="AW1566" i="144"/>
  <c r="AS1567" i="144"/>
  <c r="AY1569" i="144"/>
  <c r="AW1570" i="144"/>
  <c r="AS1571" i="144"/>
  <c r="AY1573" i="144"/>
  <c r="AW1574" i="144"/>
  <c r="AS1575" i="144"/>
  <c r="AY1577" i="144"/>
  <c r="AW1578" i="144"/>
  <c r="AS1579" i="144"/>
  <c r="AN1582" i="144"/>
  <c r="AW1545" i="144"/>
  <c r="AW1543" i="144"/>
  <c r="AW1547" i="144"/>
  <c r="AW1551" i="144"/>
  <c r="AW1555" i="144"/>
  <c r="AW1559" i="144"/>
  <c r="AW1563" i="144"/>
  <c r="AW1567" i="144"/>
  <c r="AS1568" i="144"/>
  <c r="AW1571" i="144"/>
  <c r="AS1572" i="144"/>
  <c r="AW1575" i="144"/>
  <c r="AS1576" i="144"/>
  <c r="AW1579" i="144"/>
  <c r="AS1580" i="144"/>
  <c r="AW1541" i="144"/>
  <c r="AS1541" i="144"/>
  <c r="BB1568" i="144"/>
  <c r="BB1572" i="144"/>
  <c r="BB1576" i="144"/>
  <c r="BB1580" i="144"/>
  <c r="AS1498" i="144"/>
  <c r="AW1516" i="144"/>
  <c r="AS1517" i="144"/>
  <c r="AW1520" i="144"/>
  <c r="AS1521" i="144"/>
  <c r="AW1524" i="144"/>
  <c r="AS1525" i="144"/>
  <c r="AW1528" i="144"/>
  <c r="AS1529" i="144"/>
  <c r="AW1532" i="144"/>
  <c r="AS1533" i="144"/>
  <c r="H1506" i="119"/>
  <c r="O1506" i="119" s="1"/>
  <c r="O1548" i="119" s="1"/>
  <c r="O1547" i="119" s="1"/>
  <c r="AY1496" i="144"/>
  <c r="J1507" i="119" s="1"/>
  <c r="AY1500" i="144"/>
  <c r="J1511" i="119" s="1"/>
  <c r="AW1501" i="144"/>
  <c r="AS1502" i="144"/>
  <c r="AS1506" i="144"/>
  <c r="AS1510" i="144"/>
  <c r="AJ1537" i="144"/>
  <c r="AJ1495" i="144" s="1"/>
  <c r="AW1504" i="144"/>
  <c r="AS1505" i="144"/>
  <c r="AW1508" i="144"/>
  <c r="AS1509" i="144"/>
  <c r="AW1512" i="144"/>
  <c r="AS1513" i="144"/>
  <c r="AY1516" i="144"/>
  <c r="J1527" i="119" s="1"/>
  <c r="M1527" i="119" s="1"/>
  <c r="AY1520" i="144"/>
  <c r="J1531" i="119" s="1"/>
  <c r="M1531" i="119" s="1"/>
  <c r="AY1524" i="144"/>
  <c r="J1535" i="119" s="1"/>
  <c r="M1535" i="119" s="1"/>
  <c r="AY1528" i="144"/>
  <c r="J1539" i="119" s="1"/>
  <c r="M1539" i="119" s="1"/>
  <c r="AY1532" i="144"/>
  <c r="J1543" i="119" s="1"/>
  <c r="M1543" i="119" s="1"/>
  <c r="L1507" i="119"/>
  <c r="L1548" i="119" s="1"/>
  <c r="BA1537" i="144"/>
  <c r="BA1539" i="144" s="1"/>
  <c r="J1526" i="119"/>
  <c r="M1526" i="119" s="1"/>
  <c r="BB1515" i="144"/>
  <c r="J1530" i="119"/>
  <c r="M1530" i="119" s="1"/>
  <c r="BB1519" i="144"/>
  <c r="J1534" i="119"/>
  <c r="M1534" i="119" s="1"/>
  <c r="BB1523" i="144"/>
  <c r="J1538" i="119"/>
  <c r="M1538" i="119" s="1"/>
  <c r="BB1527" i="144"/>
  <c r="J1542" i="119"/>
  <c r="M1542" i="119" s="1"/>
  <c r="BB1531" i="144"/>
  <c r="J1546" i="119"/>
  <c r="M1546" i="119" s="1"/>
  <c r="BB1535" i="144"/>
  <c r="J1509" i="119"/>
  <c r="M1509" i="119" s="1"/>
  <c r="BB1498" i="144"/>
  <c r="J1510" i="119"/>
  <c r="M1510" i="119" s="1"/>
  <c r="BB1499" i="144"/>
  <c r="J1513" i="119"/>
  <c r="M1513" i="119" s="1"/>
  <c r="BB1502" i="144"/>
  <c r="J1517" i="119"/>
  <c r="M1517" i="119" s="1"/>
  <c r="BB1506" i="144"/>
  <c r="J1521" i="119"/>
  <c r="M1521" i="119" s="1"/>
  <c r="BB1510" i="144"/>
  <c r="T41" i="148"/>
  <c r="J1514" i="119"/>
  <c r="M1514" i="119" s="1"/>
  <c r="BB1503" i="144"/>
  <c r="J1518" i="119"/>
  <c r="M1518" i="119" s="1"/>
  <c r="BB1507" i="144"/>
  <c r="J1522" i="119"/>
  <c r="M1522" i="119" s="1"/>
  <c r="BB1511" i="144"/>
  <c r="J1525" i="119"/>
  <c r="M1525" i="119" s="1"/>
  <c r="BB1514" i="144"/>
  <c r="J1529" i="119"/>
  <c r="M1529" i="119" s="1"/>
  <c r="BB1518" i="144"/>
  <c r="J1533" i="119"/>
  <c r="M1533" i="119" s="1"/>
  <c r="BB1522" i="144"/>
  <c r="J1537" i="119"/>
  <c r="M1537" i="119" s="1"/>
  <c r="BB1526" i="144"/>
  <c r="J1541" i="119"/>
  <c r="M1541" i="119" s="1"/>
  <c r="BB1530" i="144"/>
  <c r="J1545" i="119"/>
  <c r="M1545" i="119" s="1"/>
  <c r="BB1534" i="144"/>
  <c r="M1511" i="119"/>
  <c r="AW1505" i="144"/>
  <c r="AW1517" i="144"/>
  <c r="AW1521" i="144"/>
  <c r="AW1525" i="144"/>
  <c r="AW1529" i="144"/>
  <c r="AW1533" i="144"/>
  <c r="M1515" i="119"/>
  <c r="AN1537" i="144"/>
  <c r="AZ1496" i="144"/>
  <c r="BB1496" i="144" s="1"/>
  <c r="AY1497" i="144"/>
  <c r="AW1498" i="144"/>
  <c r="AS1499" i="144"/>
  <c r="AY1501" i="144"/>
  <c r="AW1502" i="144"/>
  <c r="AS1503" i="144"/>
  <c r="AY1505" i="144"/>
  <c r="AW1506" i="144"/>
  <c r="AS1507" i="144"/>
  <c r="AY1509" i="144"/>
  <c r="AW1510" i="144"/>
  <c r="AS1511" i="144"/>
  <c r="AZ1512" i="144"/>
  <c r="K1523" i="119" s="1"/>
  <c r="M1523" i="119" s="1"/>
  <c r="AY1513" i="144"/>
  <c r="AW1514" i="144"/>
  <c r="AS1515" i="144"/>
  <c r="AY1517" i="144"/>
  <c r="AW1518" i="144"/>
  <c r="AS1519" i="144"/>
  <c r="AY1521" i="144"/>
  <c r="AW1522" i="144"/>
  <c r="AS1523" i="144"/>
  <c r="AY1525" i="144"/>
  <c r="AW1526" i="144"/>
  <c r="AS1527" i="144"/>
  <c r="AY1529" i="144"/>
  <c r="AW1530" i="144"/>
  <c r="AS1531" i="144"/>
  <c r="AY1533" i="144"/>
  <c r="AW1534" i="144"/>
  <c r="AS1535" i="144"/>
  <c r="AW1497" i="144"/>
  <c r="AS1496" i="144"/>
  <c r="AW1499" i="144"/>
  <c r="AS1500" i="144"/>
  <c r="AW1503" i="144"/>
  <c r="AS1504" i="144"/>
  <c r="AW1507" i="144"/>
  <c r="AS1508" i="144"/>
  <c r="AW1511" i="144"/>
  <c r="AW1515" i="144"/>
  <c r="AS1516" i="144"/>
  <c r="AW1519" i="144"/>
  <c r="AS1520" i="144"/>
  <c r="AW1523" i="144"/>
  <c r="AS1524" i="144"/>
  <c r="AW1527" i="144"/>
  <c r="AS1528" i="144"/>
  <c r="AW1531" i="144"/>
  <c r="AS1532" i="144"/>
  <c r="AW1535" i="144"/>
  <c r="AF1537" i="144"/>
  <c r="M1519" i="119"/>
  <c r="AW1509" i="144"/>
  <c r="BB1500" i="144"/>
  <c r="BB1504" i="144"/>
  <c r="BB1508" i="144"/>
  <c r="BB1528" i="144"/>
  <c r="AW1452" i="144"/>
  <c r="AY1453" i="144"/>
  <c r="J1464" i="119" s="1"/>
  <c r="M1464" i="119" s="1"/>
  <c r="AY1460" i="144"/>
  <c r="J1471" i="119" s="1"/>
  <c r="M1471" i="119" s="1"/>
  <c r="AW1464" i="144"/>
  <c r="AY1465" i="144"/>
  <c r="J1476" i="119" s="1"/>
  <c r="M1476" i="119" s="1"/>
  <c r="AS1467" i="144"/>
  <c r="AW1469" i="144"/>
  <c r="AS1470" i="144"/>
  <c r="AY1476" i="144"/>
  <c r="J1487" i="119" s="1"/>
  <c r="M1487" i="119" s="1"/>
  <c r="AW1480" i="144"/>
  <c r="AY1481" i="144"/>
  <c r="J1492" i="119" s="1"/>
  <c r="M1492" i="119" s="1"/>
  <c r="AS1483" i="144"/>
  <c r="H1461" i="119"/>
  <c r="O1461" i="119" s="1"/>
  <c r="O1503" i="119" s="1"/>
  <c r="O1502" i="119" s="1"/>
  <c r="AZ1451" i="144"/>
  <c r="K1462" i="119" s="1"/>
  <c r="K1503" i="119" s="1"/>
  <c r="AW1456" i="144"/>
  <c r="AS1459" i="144"/>
  <c r="AW1461" i="144"/>
  <c r="AS1462" i="144"/>
  <c r="AW1472" i="144"/>
  <c r="AS1475" i="144"/>
  <c r="AW1477" i="144"/>
  <c r="AS1478" i="144"/>
  <c r="AW1488" i="144"/>
  <c r="N1374" i="128"/>
  <c r="N1415" i="128" s="1"/>
  <c r="AE1415" i="128" s="1"/>
  <c r="AW1457" i="144"/>
  <c r="AS1458" i="144"/>
  <c r="AW1468" i="144"/>
  <c r="AY1469" i="144"/>
  <c r="J1480" i="119" s="1"/>
  <c r="M1480" i="119" s="1"/>
  <c r="AS1471" i="144"/>
  <c r="AW1473" i="144"/>
  <c r="AS1474" i="144"/>
  <c r="AY1480" i="144"/>
  <c r="J1491" i="119" s="1"/>
  <c r="M1491" i="119" s="1"/>
  <c r="AW1484" i="144"/>
  <c r="AY1485" i="144"/>
  <c r="J1496" i="119" s="1"/>
  <c r="M1496" i="119" s="1"/>
  <c r="AS1487" i="144"/>
  <c r="AW1489" i="144"/>
  <c r="AS1455" i="144"/>
  <c r="J1466" i="119"/>
  <c r="M1466" i="119" s="1"/>
  <c r="BB1455" i="144"/>
  <c r="J1482" i="119"/>
  <c r="M1482" i="119" s="1"/>
  <c r="BB1471" i="144"/>
  <c r="J1498" i="119"/>
  <c r="M1498" i="119" s="1"/>
  <c r="BB1487" i="144"/>
  <c r="J1462" i="119"/>
  <c r="J1478" i="119"/>
  <c r="M1478" i="119" s="1"/>
  <c r="BB1467" i="144"/>
  <c r="J1494" i="119"/>
  <c r="M1494" i="119" s="1"/>
  <c r="BB1483" i="144"/>
  <c r="AJ1450" i="144"/>
  <c r="T40" i="148"/>
  <c r="J1474" i="119"/>
  <c r="M1474" i="119" s="1"/>
  <c r="BB1463" i="144"/>
  <c r="J1490" i="119"/>
  <c r="M1490" i="119" s="1"/>
  <c r="BB1479" i="144"/>
  <c r="AN1450" i="144"/>
  <c r="X40" i="148"/>
  <c r="J1470" i="119"/>
  <c r="M1470" i="119" s="1"/>
  <c r="BB1459" i="144"/>
  <c r="J1486" i="119"/>
  <c r="M1486" i="119" s="1"/>
  <c r="BB1475" i="144"/>
  <c r="AW1454" i="144"/>
  <c r="M1468" i="119"/>
  <c r="AW1458" i="144"/>
  <c r="M1472" i="119"/>
  <c r="AW1462" i="144"/>
  <c r="AW1466" i="144"/>
  <c r="AW1470" i="144"/>
  <c r="M1484" i="119"/>
  <c r="AW1474" i="144"/>
  <c r="M1488" i="119"/>
  <c r="AW1478" i="144"/>
  <c r="AW1482" i="144"/>
  <c r="AW1486" i="144"/>
  <c r="M1500" i="119"/>
  <c r="AW1490" i="144"/>
  <c r="AF1492" i="144"/>
  <c r="AW1451" i="144"/>
  <c r="AS1452" i="144"/>
  <c r="AY1454" i="144"/>
  <c r="AW1455" i="144"/>
  <c r="AS1456" i="144"/>
  <c r="AY1458" i="144"/>
  <c r="AW1459" i="144"/>
  <c r="AS1460" i="144"/>
  <c r="AY1462" i="144"/>
  <c r="AW1463" i="144"/>
  <c r="AS1464" i="144"/>
  <c r="AY1466" i="144"/>
  <c r="AW1467" i="144"/>
  <c r="AS1468" i="144"/>
  <c r="AY1470" i="144"/>
  <c r="AW1471" i="144"/>
  <c r="AS1472" i="144"/>
  <c r="AY1474" i="144"/>
  <c r="AW1475" i="144"/>
  <c r="AS1476" i="144"/>
  <c r="AY1478" i="144"/>
  <c r="AW1479" i="144"/>
  <c r="AS1480" i="144"/>
  <c r="AY1482" i="144"/>
  <c r="AW1483" i="144"/>
  <c r="AS1484" i="144"/>
  <c r="AY1486" i="144"/>
  <c r="AW1487" i="144"/>
  <c r="AS1488" i="144"/>
  <c r="AY1490" i="144"/>
  <c r="BB1452" i="144"/>
  <c r="AS1453" i="144"/>
  <c r="BB1456" i="144"/>
  <c r="AS1457" i="144"/>
  <c r="BB1460" i="144"/>
  <c r="AS1461" i="144"/>
  <c r="BB1464" i="144"/>
  <c r="AS1465" i="144"/>
  <c r="BB1468" i="144"/>
  <c r="AS1469" i="144"/>
  <c r="BB1472" i="144"/>
  <c r="AS1473" i="144"/>
  <c r="AS1477" i="144"/>
  <c r="AS1481" i="144"/>
  <c r="BB1484" i="144"/>
  <c r="AS1485" i="144"/>
  <c r="BB1488" i="144"/>
  <c r="AS1489" i="144"/>
  <c r="M1463" i="119"/>
  <c r="M1467" i="119"/>
  <c r="BB1457" i="144"/>
  <c r="BB1461" i="144"/>
  <c r="M1475" i="119"/>
  <c r="M1479" i="119"/>
  <c r="M1483" i="119"/>
  <c r="BB1473" i="144"/>
  <c r="BB1477" i="144"/>
  <c r="M1495" i="119"/>
  <c r="M1499" i="119"/>
  <c r="BB1489" i="144"/>
  <c r="BA1492" i="144"/>
  <c r="BA1494" i="144" s="1"/>
  <c r="AW1439" i="144"/>
  <c r="AW1423" i="144"/>
  <c r="AS1429" i="144"/>
  <c r="AS1445" i="144"/>
  <c r="AS1421" i="144"/>
  <c r="AS1425" i="144"/>
  <c r="AS1406" i="144"/>
  <c r="AW1407" i="144"/>
  <c r="AW1408" i="144"/>
  <c r="AW1411" i="144"/>
  <c r="AW1412" i="144"/>
  <c r="AW1415" i="144"/>
  <c r="AW1416" i="144"/>
  <c r="AN1447" i="144"/>
  <c r="X39" i="148" s="1"/>
  <c r="AS1409" i="144"/>
  <c r="AS1413" i="144"/>
  <c r="AS1417" i="144"/>
  <c r="AY1407" i="144"/>
  <c r="J1418" i="119" s="1"/>
  <c r="M1418" i="119" s="1"/>
  <c r="AY1411" i="144"/>
  <c r="J1422" i="119" s="1"/>
  <c r="M1422" i="119" s="1"/>
  <c r="AY1415" i="144"/>
  <c r="J1426" i="119" s="1"/>
  <c r="AW1432" i="144"/>
  <c r="AS1433" i="144"/>
  <c r="N1332" i="128"/>
  <c r="AE1332" i="128" s="1"/>
  <c r="AW1428" i="144"/>
  <c r="AW1431" i="144"/>
  <c r="AW1436" i="144"/>
  <c r="J1420" i="119"/>
  <c r="M1420" i="119" s="1"/>
  <c r="BB1409" i="144"/>
  <c r="J1424" i="119"/>
  <c r="M1424" i="119" s="1"/>
  <c r="BB1413" i="144"/>
  <c r="J1428" i="119"/>
  <c r="M1428" i="119" s="1"/>
  <c r="BB1417" i="144"/>
  <c r="J1421" i="119"/>
  <c r="M1421" i="119" s="1"/>
  <c r="BB1410" i="144"/>
  <c r="J1425" i="119"/>
  <c r="M1425" i="119" s="1"/>
  <c r="BB1414" i="144"/>
  <c r="J1429" i="119"/>
  <c r="M1429" i="119" s="1"/>
  <c r="BB1418" i="144"/>
  <c r="BB1419" i="144"/>
  <c r="J1430" i="119"/>
  <c r="M1430" i="119" s="1"/>
  <c r="BA1406" i="144"/>
  <c r="AY1408" i="144"/>
  <c r="AW1409" i="144"/>
  <c r="AS1410" i="144"/>
  <c r="AY1412" i="144"/>
  <c r="AW1413" i="144"/>
  <c r="AS1414" i="144"/>
  <c r="AY1416" i="144"/>
  <c r="AW1417" i="144"/>
  <c r="AS1418" i="144"/>
  <c r="J1433" i="119"/>
  <c r="M1433" i="119" s="1"/>
  <c r="BB1422" i="144"/>
  <c r="AS1424" i="144"/>
  <c r="AY1424" i="144"/>
  <c r="J1441" i="119"/>
  <c r="M1441" i="119" s="1"/>
  <c r="BB1430" i="144"/>
  <c r="AS1432" i="144"/>
  <c r="AY1432" i="144"/>
  <c r="J1449" i="119"/>
  <c r="M1449" i="119" s="1"/>
  <c r="BB1438" i="144"/>
  <c r="AS1440" i="144"/>
  <c r="AY1440" i="144"/>
  <c r="O1417" i="119"/>
  <c r="H1416" i="119"/>
  <c r="O1416" i="119" s="1"/>
  <c r="AF1447" i="144"/>
  <c r="AW1406" i="144"/>
  <c r="AS1407" i="144"/>
  <c r="AW1410" i="144"/>
  <c r="AS1411" i="144"/>
  <c r="AW1414" i="144"/>
  <c r="AS1415" i="144"/>
  <c r="AW1418" i="144"/>
  <c r="J1436" i="119"/>
  <c r="M1436" i="119" s="1"/>
  <c r="BB1425" i="144"/>
  <c r="J1438" i="119"/>
  <c r="M1438" i="119" s="1"/>
  <c r="BB1427" i="144"/>
  <c r="J1444" i="119"/>
  <c r="M1444" i="119" s="1"/>
  <c r="BB1433" i="144"/>
  <c r="J1446" i="119"/>
  <c r="M1446" i="119" s="1"/>
  <c r="BB1435" i="144"/>
  <c r="J1452" i="119"/>
  <c r="M1452" i="119" s="1"/>
  <c r="BB1441" i="144"/>
  <c r="J1454" i="119"/>
  <c r="M1454" i="119" s="1"/>
  <c r="BB1443" i="144"/>
  <c r="AJ1447" i="144"/>
  <c r="AY1406" i="144"/>
  <c r="AS1408" i="144"/>
  <c r="AS1412" i="144"/>
  <c r="BB1415" i="144"/>
  <c r="AS1416" i="144"/>
  <c r="AW1419" i="144"/>
  <c r="AS1419" i="144"/>
  <c r="AS1420" i="144"/>
  <c r="AY1420" i="144"/>
  <c r="J1437" i="119"/>
  <c r="M1437" i="119" s="1"/>
  <c r="BB1426" i="144"/>
  <c r="AW1427" i="144"/>
  <c r="AS1428" i="144"/>
  <c r="AY1428" i="144"/>
  <c r="J1445" i="119"/>
  <c r="M1445" i="119" s="1"/>
  <c r="BB1434" i="144"/>
  <c r="AW1435" i="144"/>
  <c r="AS1436" i="144"/>
  <c r="AY1436" i="144"/>
  <c r="J1453" i="119"/>
  <c r="M1453" i="119" s="1"/>
  <c r="BB1442" i="144"/>
  <c r="AW1443" i="144"/>
  <c r="AS1444" i="144"/>
  <c r="AY1444" i="144"/>
  <c r="K1417" i="119"/>
  <c r="K1458" i="119" s="1"/>
  <c r="AZ1447" i="144"/>
  <c r="AZ1449" i="144" s="1"/>
  <c r="M1426" i="119"/>
  <c r="J1432" i="119"/>
  <c r="M1432" i="119" s="1"/>
  <c r="BB1421" i="144"/>
  <c r="BB1423" i="144"/>
  <c r="J1434" i="119"/>
  <c r="M1434" i="119" s="1"/>
  <c r="J1440" i="119"/>
  <c r="M1440" i="119" s="1"/>
  <c r="BB1429" i="144"/>
  <c r="J1442" i="119"/>
  <c r="M1442" i="119" s="1"/>
  <c r="BB1431" i="144"/>
  <c r="J1448" i="119"/>
  <c r="M1448" i="119" s="1"/>
  <c r="BB1437" i="144"/>
  <c r="J1450" i="119"/>
  <c r="M1450" i="119" s="1"/>
  <c r="BB1439" i="144"/>
  <c r="J1456" i="119"/>
  <c r="M1456" i="119" s="1"/>
  <c r="BB1445" i="144"/>
  <c r="AW1421" i="144"/>
  <c r="AS1422" i="144"/>
  <c r="AW1425" i="144"/>
  <c r="AS1426" i="144"/>
  <c r="AW1429" i="144"/>
  <c r="AS1430" i="144"/>
  <c r="AW1433" i="144"/>
  <c r="AS1434" i="144"/>
  <c r="AW1437" i="144"/>
  <c r="AS1438" i="144"/>
  <c r="AW1441" i="144"/>
  <c r="AS1442" i="144"/>
  <c r="AW1445" i="144"/>
  <c r="AW1422" i="144"/>
  <c r="AS1423" i="144"/>
  <c r="AW1426" i="144"/>
  <c r="AS1427" i="144"/>
  <c r="AW1430" i="144"/>
  <c r="AS1431" i="144"/>
  <c r="AW1434" i="144"/>
  <c r="AS1435" i="144"/>
  <c r="AW1438" i="144"/>
  <c r="AS1439" i="144"/>
  <c r="AW1442" i="144"/>
  <c r="AS1443" i="144"/>
  <c r="AS1361" i="144"/>
  <c r="AW1370" i="144"/>
  <c r="AW1387" i="144"/>
  <c r="AS1388" i="144"/>
  <c r="AW1391" i="144"/>
  <c r="AS1392" i="144"/>
  <c r="AW1395" i="144"/>
  <c r="AS1396" i="144"/>
  <c r="AW1399" i="144"/>
  <c r="AS1372" i="144"/>
  <c r="N1290" i="128"/>
  <c r="N1331" i="128" s="1"/>
  <c r="AE1331" i="128" s="1"/>
  <c r="AS1380" i="144"/>
  <c r="AW1379" i="144"/>
  <c r="AS1384" i="144"/>
  <c r="AW1383" i="144"/>
  <c r="AE1301" i="128"/>
  <c r="AS1373" i="144"/>
  <c r="AS1376" i="144"/>
  <c r="AW1375" i="144"/>
  <c r="AS1364" i="144"/>
  <c r="AJ1402" i="144"/>
  <c r="AJ1360" i="144" s="1"/>
  <c r="AW1366" i="144"/>
  <c r="AS1369" i="144"/>
  <c r="AW1371" i="144"/>
  <c r="AN1402" i="144"/>
  <c r="AN1360" i="144" s="1"/>
  <c r="AW1362" i="144"/>
  <c r="AY1363" i="144"/>
  <c r="J1374" i="119" s="1"/>
  <c r="M1374" i="119" s="1"/>
  <c r="AS1365" i="144"/>
  <c r="AW1367" i="144"/>
  <c r="AS1368" i="144"/>
  <c r="AS1377" i="144"/>
  <c r="AS1381" i="144"/>
  <c r="H1371" i="119"/>
  <c r="O1371" i="119" s="1"/>
  <c r="O1413" i="119" s="1"/>
  <c r="AY1375" i="144"/>
  <c r="J1386" i="119" s="1"/>
  <c r="M1386" i="119" s="1"/>
  <c r="AY1379" i="144"/>
  <c r="J1390" i="119" s="1"/>
  <c r="M1390" i="119" s="1"/>
  <c r="AY1383" i="144"/>
  <c r="J1394" i="119" s="1"/>
  <c r="M1394" i="119" s="1"/>
  <c r="J1385" i="119"/>
  <c r="M1385" i="119" s="1"/>
  <c r="BB1374" i="144"/>
  <c r="J1389" i="119"/>
  <c r="M1389" i="119" s="1"/>
  <c r="BB1378" i="144"/>
  <c r="J1393" i="119"/>
  <c r="M1393" i="119" s="1"/>
  <c r="BB1382" i="144"/>
  <c r="J1397" i="119"/>
  <c r="M1397" i="119" s="1"/>
  <c r="BB1386" i="144"/>
  <c r="J1401" i="119"/>
  <c r="M1401" i="119" s="1"/>
  <c r="BB1390" i="144"/>
  <c r="J1405" i="119"/>
  <c r="M1405" i="119" s="1"/>
  <c r="BB1394" i="144"/>
  <c r="J1409" i="119"/>
  <c r="M1409" i="119" s="1"/>
  <c r="BB1398" i="144"/>
  <c r="J1380" i="119"/>
  <c r="M1380" i="119" s="1"/>
  <c r="BB1369" i="144"/>
  <c r="J1376" i="119"/>
  <c r="M1376" i="119" s="1"/>
  <c r="BB1365" i="144"/>
  <c r="J1372" i="119"/>
  <c r="BB1361" i="144"/>
  <c r="J1384" i="119"/>
  <c r="M1384" i="119" s="1"/>
  <c r="BB1373" i="144"/>
  <c r="J1388" i="119"/>
  <c r="M1388" i="119" s="1"/>
  <c r="BB1377" i="144"/>
  <c r="J1392" i="119"/>
  <c r="M1392" i="119" s="1"/>
  <c r="BB1381" i="144"/>
  <c r="J1396" i="119"/>
  <c r="M1396" i="119" s="1"/>
  <c r="BB1385" i="144"/>
  <c r="J1400" i="119"/>
  <c r="M1400" i="119" s="1"/>
  <c r="BB1389" i="144"/>
  <c r="J1404" i="119"/>
  <c r="M1404" i="119" s="1"/>
  <c r="BB1393" i="144"/>
  <c r="J1408" i="119"/>
  <c r="M1408" i="119" s="1"/>
  <c r="BB1397" i="144"/>
  <c r="L1413" i="119"/>
  <c r="AW1364" i="144"/>
  <c r="M1378" i="119"/>
  <c r="AW1368" i="144"/>
  <c r="M1382" i="119"/>
  <c r="AW1372" i="144"/>
  <c r="AW1376" i="144"/>
  <c r="AW1380" i="144"/>
  <c r="AW1384" i="144"/>
  <c r="M1398" i="119"/>
  <c r="AW1388" i="144"/>
  <c r="M1402" i="119"/>
  <c r="AW1392" i="144"/>
  <c r="M1406" i="119"/>
  <c r="AW1396" i="144"/>
  <c r="AW1400" i="144"/>
  <c r="AF1402" i="144"/>
  <c r="AW1361" i="144"/>
  <c r="AS1362" i="144"/>
  <c r="AY1364" i="144"/>
  <c r="AW1365" i="144"/>
  <c r="AS1366" i="144"/>
  <c r="AY1368" i="144"/>
  <c r="AW1369" i="144"/>
  <c r="AS1370" i="144"/>
  <c r="AY1372" i="144"/>
  <c r="AW1373" i="144"/>
  <c r="AS1374" i="144"/>
  <c r="AY1376" i="144"/>
  <c r="AW1377" i="144"/>
  <c r="AS1378" i="144"/>
  <c r="AY1380" i="144"/>
  <c r="AW1381" i="144"/>
  <c r="AS1382" i="144"/>
  <c r="AY1384" i="144"/>
  <c r="AW1385" i="144"/>
  <c r="AS1386" i="144"/>
  <c r="AY1388" i="144"/>
  <c r="AW1389" i="144"/>
  <c r="AS1390" i="144"/>
  <c r="AY1392" i="144"/>
  <c r="AW1393" i="144"/>
  <c r="AS1394" i="144"/>
  <c r="AY1396" i="144"/>
  <c r="AW1397" i="144"/>
  <c r="AS1398" i="144"/>
  <c r="AZ1399" i="144"/>
  <c r="K1410" i="119" s="1"/>
  <c r="M1410" i="119" s="1"/>
  <c r="AY1400" i="144"/>
  <c r="BB1362" i="144"/>
  <c r="AS1363" i="144"/>
  <c r="BB1366" i="144"/>
  <c r="AS1367" i="144"/>
  <c r="BB1370" i="144"/>
  <c r="AS1371" i="144"/>
  <c r="AW1374" i="144"/>
  <c r="AS1375" i="144"/>
  <c r="AW1378" i="144"/>
  <c r="AS1379" i="144"/>
  <c r="AW1382" i="144"/>
  <c r="AS1383" i="144"/>
  <c r="AW1386" i="144"/>
  <c r="AS1387" i="144"/>
  <c r="AW1390" i="144"/>
  <c r="AS1391" i="144"/>
  <c r="AW1394" i="144"/>
  <c r="AS1395" i="144"/>
  <c r="AW1398" i="144"/>
  <c r="M1373" i="119"/>
  <c r="M1377" i="119"/>
  <c r="BB1367" i="144"/>
  <c r="M1381" i="119"/>
  <c r="BB1371" i="144"/>
  <c r="BB1387" i="144"/>
  <c r="BB1391" i="144"/>
  <c r="BB1395" i="144"/>
  <c r="BA1402" i="144"/>
  <c r="BA1404" i="144" s="1"/>
  <c r="AS1335" i="144"/>
  <c r="AS1347" i="144"/>
  <c r="AS1348" i="144"/>
  <c r="BB1355" i="144"/>
  <c r="AS1351" i="144"/>
  <c r="BB1323" i="144"/>
  <c r="AS1332" i="144"/>
  <c r="AS1352" i="144"/>
  <c r="AS1355" i="144"/>
  <c r="AS1317" i="144"/>
  <c r="AS1343" i="144"/>
  <c r="AS1344" i="144"/>
  <c r="M1366" i="119"/>
  <c r="AS1336" i="144"/>
  <c r="BB1327" i="144"/>
  <c r="AS1328" i="144"/>
  <c r="AS1327" i="144"/>
  <c r="BB1331" i="144"/>
  <c r="AN1357" i="144"/>
  <c r="X37" i="148" s="1"/>
  <c r="AY1319" i="144"/>
  <c r="J1330" i="119" s="1"/>
  <c r="M1330" i="119" s="1"/>
  <c r="AF1357" i="144"/>
  <c r="P37" i="148" s="1"/>
  <c r="AW1317" i="144"/>
  <c r="AS1319" i="144"/>
  <c r="AS1331" i="144"/>
  <c r="N1248" i="128"/>
  <c r="N1289" i="128" s="1"/>
  <c r="AE1289" i="128" s="1"/>
  <c r="BB1320" i="144"/>
  <c r="J1331" i="119"/>
  <c r="M1331" i="119" s="1"/>
  <c r="BB1321" i="144"/>
  <c r="J1332" i="119"/>
  <c r="M1332" i="119" s="1"/>
  <c r="AS1316" i="144"/>
  <c r="BA1316" i="144"/>
  <c r="AZ1317" i="144"/>
  <c r="K1328" i="119" s="1"/>
  <c r="M1328" i="119" s="1"/>
  <c r="AY1318" i="144"/>
  <c r="AS1320" i="144"/>
  <c r="AW1323" i="144"/>
  <c r="BA1324" i="144"/>
  <c r="L1335" i="119" s="1"/>
  <c r="M1335" i="119" s="1"/>
  <c r="BB1325" i="144"/>
  <c r="AW1327" i="144"/>
  <c r="BA1328" i="144"/>
  <c r="L1339" i="119" s="1"/>
  <c r="M1339" i="119" s="1"/>
  <c r="BB1329" i="144"/>
  <c r="AW1331" i="144"/>
  <c r="BA1332" i="144"/>
  <c r="L1343" i="119" s="1"/>
  <c r="M1343" i="119" s="1"/>
  <c r="BB1333" i="144"/>
  <c r="M1346" i="119"/>
  <c r="AW1335" i="144"/>
  <c r="BA1336" i="144"/>
  <c r="L1347" i="119" s="1"/>
  <c r="J1348" i="119"/>
  <c r="M1348" i="119" s="1"/>
  <c r="BB1337" i="144"/>
  <c r="M1350" i="119"/>
  <c r="AW1339" i="144"/>
  <c r="BA1340" i="144"/>
  <c r="L1351" i="119" s="1"/>
  <c r="J1352" i="119"/>
  <c r="M1352" i="119" s="1"/>
  <c r="BB1341" i="144"/>
  <c r="M1354" i="119"/>
  <c r="AW1343" i="144"/>
  <c r="BA1344" i="144"/>
  <c r="L1355" i="119" s="1"/>
  <c r="J1356" i="119"/>
  <c r="M1356" i="119" s="1"/>
  <c r="BB1345" i="144"/>
  <c r="M1358" i="119"/>
  <c r="AW1347" i="144"/>
  <c r="BA1348" i="144"/>
  <c r="L1359" i="119" s="1"/>
  <c r="J1360" i="119"/>
  <c r="M1360" i="119" s="1"/>
  <c r="BB1349" i="144"/>
  <c r="AW1351" i="144"/>
  <c r="J1364" i="119"/>
  <c r="M1364" i="119" s="1"/>
  <c r="BB1353" i="144"/>
  <c r="AW1355" i="144"/>
  <c r="AW1316" i="144"/>
  <c r="AW1320" i="144"/>
  <c r="AW1321" i="144"/>
  <c r="AS1321" i="144"/>
  <c r="AW1322" i="144"/>
  <c r="AW1325" i="144"/>
  <c r="AW1326" i="144"/>
  <c r="AW1329" i="144"/>
  <c r="AW1330" i="144"/>
  <c r="AW1333" i="144"/>
  <c r="AW1334" i="144"/>
  <c r="AW1337" i="144"/>
  <c r="AW1338" i="144"/>
  <c r="AW1341" i="144"/>
  <c r="AW1342" i="144"/>
  <c r="AW1345" i="144"/>
  <c r="AW1346" i="144"/>
  <c r="AW1349" i="144"/>
  <c r="AW1350" i="144"/>
  <c r="AW1353" i="144"/>
  <c r="J1334" i="119"/>
  <c r="M1334" i="119" s="1"/>
  <c r="J1338" i="119"/>
  <c r="M1338" i="119" s="1"/>
  <c r="J1342" i="119"/>
  <c r="M1342" i="119" s="1"/>
  <c r="AJ1357" i="144"/>
  <c r="AY1316" i="144"/>
  <c r="AS1318" i="144"/>
  <c r="AS1322" i="144"/>
  <c r="AY1322" i="144"/>
  <c r="AS1326" i="144"/>
  <c r="AY1326" i="144"/>
  <c r="AS1330" i="144"/>
  <c r="AY1330" i="144"/>
  <c r="AS1334" i="144"/>
  <c r="AY1334" i="144"/>
  <c r="BB1335" i="144"/>
  <c r="AS1338" i="144"/>
  <c r="AY1338" i="144"/>
  <c r="BB1339" i="144"/>
  <c r="AS1342" i="144"/>
  <c r="AY1342" i="144"/>
  <c r="BB1343" i="144"/>
  <c r="AS1346" i="144"/>
  <c r="AY1346" i="144"/>
  <c r="BB1347" i="144"/>
  <c r="AS1350" i="144"/>
  <c r="AY1350" i="144"/>
  <c r="BB1351" i="144"/>
  <c r="AS1354" i="144"/>
  <c r="AY1354" i="144"/>
  <c r="K1327" i="119"/>
  <c r="BB1324" i="144"/>
  <c r="J1347" i="119"/>
  <c r="J1351" i="119"/>
  <c r="J1355" i="119"/>
  <c r="BB1344" i="144"/>
  <c r="J1359" i="119"/>
  <c r="J1363" i="119"/>
  <c r="M1363" i="119" s="1"/>
  <c r="BB1352" i="144"/>
  <c r="J1336" i="119"/>
  <c r="M1336" i="119" s="1"/>
  <c r="J1340" i="119"/>
  <c r="M1340" i="119" s="1"/>
  <c r="J1344" i="119"/>
  <c r="M1344" i="119" s="1"/>
  <c r="O1347" i="119"/>
  <c r="H1326" i="119"/>
  <c r="O1326" i="119" s="1"/>
  <c r="AW1324" i="144"/>
  <c r="AS1325" i="144"/>
  <c r="AW1328" i="144"/>
  <c r="AS1329" i="144"/>
  <c r="AW1332" i="144"/>
  <c r="AS1333" i="144"/>
  <c r="AW1336" i="144"/>
  <c r="AS1337" i="144"/>
  <c r="AW1340" i="144"/>
  <c r="AS1341" i="144"/>
  <c r="AW1344" i="144"/>
  <c r="AS1345" i="144"/>
  <c r="AW1348" i="144"/>
  <c r="AS1349" i="144"/>
  <c r="AW1352" i="144"/>
  <c r="AS1353" i="144"/>
  <c r="AY1285" i="144"/>
  <c r="J1296" i="119" s="1"/>
  <c r="M1296" i="119" s="1"/>
  <c r="AS1297" i="144"/>
  <c r="AY1301" i="144"/>
  <c r="J1312" i="119" s="1"/>
  <c r="M1312" i="119" s="1"/>
  <c r="AW1275" i="144"/>
  <c r="AS1277" i="144"/>
  <c r="AS1279" i="144"/>
  <c r="AS1280" i="144"/>
  <c r="AW1281" i="144"/>
  <c r="AY1281" i="144"/>
  <c r="J1292" i="119" s="1"/>
  <c r="M1292" i="119" s="1"/>
  <c r="AW1291" i="144"/>
  <c r="AS1293" i="144"/>
  <c r="AS1295" i="144"/>
  <c r="AS1296" i="144"/>
  <c r="AW1297" i="144"/>
  <c r="AY1297" i="144"/>
  <c r="J1308" i="119" s="1"/>
  <c r="M1308" i="119" s="1"/>
  <c r="AY1303" i="144"/>
  <c r="J1314" i="119" s="1"/>
  <c r="AW1307" i="144"/>
  <c r="AS1309" i="144"/>
  <c r="AW1271" i="144"/>
  <c r="AS1273" i="144"/>
  <c r="AY1277" i="144"/>
  <c r="J1288" i="119" s="1"/>
  <c r="M1288" i="119" s="1"/>
  <c r="AW1287" i="144"/>
  <c r="AS1289" i="144"/>
  <c r="AY1293" i="144"/>
  <c r="J1304" i="119" s="1"/>
  <c r="M1304" i="119" s="1"/>
  <c r="AY1309" i="144"/>
  <c r="J1320" i="119" s="1"/>
  <c r="M1320" i="119" s="1"/>
  <c r="AS1272" i="144"/>
  <c r="AW1273" i="144"/>
  <c r="AY1273" i="144"/>
  <c r="J1284" i="119" s="1"/>
  <c r="AY1279" i="144"/>
  <c r="J1290" i="119" s="1"/>
  <c r="AW1283" i="144"/>
  <c r="AS1285" i="144"/>
  <c r="AS1287" i="144"/>
  <c r="AS1288" i="144"/>
  <c r="AW1289" i="144"/>
  <c r="AY1289" i="144"/>
  <c r="J1300" i="119" s="1"/>
  <c r="M1300" i="119" s="1"/>
  <c r="AY1295" i="144"/>
  <c r="J1306" i="119" s="1"/>
  <c r="AW1299" i="144"/>
  <c r="AS1301" i="144"/>
  <c r="AS1303" i="144"/>
  <c r="AS1304" i="144"/>
  <c r="AW1305" i="144"/>
  <c r="AY1305" i="144"/>
  <c r="J1316" i="119" s="1"/>
  <c r="M1316" i="119" s="1"/>
  <c r="J1289" i="119"/>
  <c r="M1289" i="119" s="1"/>
  <c r="BB1278" i="144"/>
  <c r="J1305" i="119"/>
  <c r="M1305" i="119" s="1"/>
  <c r="BB1294" i="144"/>
  <c r="J1321" i="119"/>
  <c r="M1321" i="119" s="1"/>
  <c r="BB1310" i="144"/>
  <c r="J1285" i="119"/>
  <c r="M1285" i="119" s="1"/>
  <c r="BB1274" i="144"/>
  <c r="J1301" i="119"/>
  <c r="M1301" i="119" s="1"/>
  <c r="BB1290" i="144"/>
  <c r="J1317" i="119"/>
  <c r="M1317" i="119" s="1"/>
  <c r="BB1306" i="144"/>
  <c r="J1297" i="119"/>
  <c r="M1297" i="119" s="1"/>
  <c r="BB1286" i="144"/>
  <c r="J1313" i="119"/>
  <c r="M1313" i="119" s="1"/>
  <c r="BB1302" i="144"/>
  <c r="T36" i="148"/>
  <c r="AJ1270" i="144"/>
  <c r="J1293" i="119"/>
  <c r="M1293" i="119" s="1"/>
  <c r="BB1282" i="144"/>
  <c r="J1309" i="119"/>
  <c r="M1309" i="119" s="1"/>
  <c r="BB1298" i="144"/>
  <c r="AW1272" i="144"/>
  <c r="AW1276" i="144"/>
  <c r="AW1280" i="144"/>
  <c r="AW1284" i="144"/>
  <c r="AW1288" i="144"/>
  <c r="AW1292" i="144"/>
  <c r="AW1296" i="144"/>
  <c r="AW1300" i="144"/>
  <c r="AW1304" i="144"/>
  <c r="AW1308" i="144"/>
  <c r="AN1312" i="144"/>
  <c r="AZ1271" i="144"/>
  <c r="AY1272" i="144"/>
  <c r="BB1273" i="144"/>
  <c r="AS1274" i="144"/>
  <c r="AZ1275" i="144"/>
  <c r="K1286" i="119" s="1"/>
  <c r="M1286" i="119" s="1"/>
  <c r="AY1276" i="144"/>
  <c r="AS1278" i="144"/>
  <c r="AZ1279" i="144"/>
  <c r="K1290" i="119" s="1"/>
  <c r="AY1280" i="144"/>
  <c r="AS1282" i="144"/>
  <c r="AZ1283" i="144"/>
  <c r="K1294" i="119" s="1"/>
  <c r="M1294" i="119" s="1"/>
  <c r="AY1284" i="144"/>
  <c r="AS1286" i="144"/>
  <c r="AZ1287" i="144"/>
  <c r="K1298" i="119" s="1"/>
  <c r="M1298" i="119" s="1"/>
  <c r="AY1288" i="144"/>
  <c r="AS1290" i="144"/>
  <c r="AZ1291" i="144"/>
  <c r="K1302" i="119" s="1"/>
  <c r="M1302" i="119" s="1"/>
  <c r="AY1292" i="144"/>
  <c r="BB1293" i="144"/>
  <c r="AS1294" i="144"/>
  <c r="AZ1295" i="144"/>
  <c r="K1306" i="119" s="1"/>
  <c r="M1306" i="119" s="1"/>
  <c r="AY1296" i="144"/>
  <c r="AS1298" i="144"/>
  <c r="AZ1299" i="144"/>
  <c r="K1310" i="119" s="1"/>
  <c r="M1310" i="119" s="1"/>
  <c r="AY1300" i="144"/>
  <c r="AS1302" i="144"/>
  <c r="AZ1303" i="144"/>
  <c r="K1314" i="119" s="1"/>
  <c r="AY1304" i="144"/>
  <c r="BB1305" i="144"/>
  <c r="AS1306" i="144"/>
  <c r="AZ1307" i="144"/>
  <c r="K1318" i="119" s="1"/>
  <c r="M1318" i="119" s="1"/>
  <c r="AY1308" i="144"/>
  <c r="AS1310" i="144"/>
  <c r="BA1312" i="144"/>
  <c r="BA1314" i="144" s="1"/>
  <c r="O1323" i="119"/>
  <c r="AS1271" i="144"/>
  <c r="L1323" i="119"/>
  <c r="M1284" i="119"/>
  <c r="AW1274" i="144"/>
  <c r="AW1278" i="144"/>
  <c r="AW1282" i="144"/>
  <c r="AW1286" i="144"/>
  <c r="AW1290" i="144"/>
  <c r="AW1294" i="144"/>
  <c r="AW1298" i="144"/>
  <c r="AW1302" i="144"/>
  <c r="AW1306" i="144"/>
  <c r="AW1310" i="144"/>
  <c r="AF1312" i="144"/>
  <c r="BB1271" i="144"/>
  <c r="BB1275" i="144"/>
  <c r="AE1206" i="128"/>
  <c r="AW1251" i="144"/>
  <c r="AS1255" i="144"/>
  <c r="AS1256" i="144"/>
  <c r="AW1257" i="144"/>
  <c r="AY1257" i="144"/>
  <c r="J1268" i="119" s="1"/>
  <c r="AY1263" i="144"/>
  <c r="J1274" i="119" s="1"/>
  <c r="M1274" i="119" s="1"/>
  <c r="AW1247" i="144"/>
  <c r="AS1249" i="144"/>
  <c r="AS1251" i="144"/>
  <c r="AS1252" i="144"/>
  <c r="AW1253" i="144"/>
  <c r="AY1253" i="144"/>
  <c r="J1264" i="119" s="1"/>
  <c r="M1264" i="119" s="1"/>
  <c r="BA1257" i="144"/>
  <c r="L1268" i="119" s="1"/>
  <c r="AY1259" i="144"/>
  <c r="J1270" i="119" s="1"/>
  <c r="AY1249" i="144"/>
  <c r="J1260" i="119" s="1"/>
  <c r="M1260" i="119" s="1"/>
  <c r="AS1261" i="144"/>
  <c r="AW1227" i="144"/>
  <c r="AS1228" i="144"/>
  <c r="AW1229" i="144"/>
  <c r="AS1231" i="144"/>
  <c r="AY1245" i="144"/>
  <c r="J1256" i="119" s="1"/>
  <c r="M1256" i="119" s="1"/>
  <c r="AS1259" i="144"/>
  <c r="AY1261" i="144"/>
  <c r="J1272" i="119" s="1"/>
  <c r="M1272" i="119" s="1"/>
  <c r="AS1265" i="144"/>
  <c r="AW1243" i="144"/>
  <c r="AS1244" i="144"/>
  <c r="AW1237" i="144"/>
  <c r="AY1237" i="144"/>
  <c r="J1248" i="119" s="1"/>
  <c r="M1248" i="119" s="1"/>
  <c r="AW1233" i="144"/>
  <c r="AW1235" i="144"/>
  <c r="AS1235" i="144"/>
  <c r="AS1236" i="144"/>
  <c r="AS1229" i="144"/>
  <c r="AY1233" i="144"/>
  <c r="J1244" i="119" s="1"/>
  <c r="M1244" i="119" s="1"/>
  <c r="AJ1267" i="144"/>
  <c r="AJ1225" i="144" s="1"/>
  <c r="AS1227" i="144"/>
  <c r="AY1229" i="144"/>
  <c r="J1240" i="119" s="1"/>
  <c r="M1240" i="119" s="1"/>
  <c r="AY1227" i="144"/>
  <c r="J1238" i="119" s="1"/>
  <c r="AW1231" i="144"/>
  <c r="AS1233" i="144"/>
  <c r="AW1239" i="144"/>
  <c r="AS1243" i="144"/>
  <c r="N1164" i="128"/>
  <c r="AE1164" i="128" s="1"/>
  <c r="AN1267" i="144"/>
  <c r="X35" i="148" s="1"/>
  <c r="AS1239" i="144"/>
  <c r="AS1240" i="144"/>
  <c r="AW1241" i="144"/>
  <c r="AY1241" i="144"/>
  <c r="J1252" i="119" s="1"/>
  <c r="M1252" i="119" s="1"/>
  <c r="H1236" i="119"/>
  <c r="O1236" i="119" s="1"/>
  <c r="O1278" i="119" s="1"/>
  <c r="AY1243" i="144"/>
  <c r="J1254" i="119" s="1"/>
  <c r="J1237" i="119"/>
  <c r="J1253" i="119"/>
  <c r="M1253" i="119" s="1"/>
  <c r="BB1242" i="144"/>
  <c r="J1269" i="119"/>
  <c r="M1269" i="119" s="1"/>
  <c r="BB1258" i="144"/>
  <c r="J1249" i="119"/>
  <c r="M1249" i="119" s="1"/>
  <c r="BB1238" i="144"/>
  <c r="J1265" i="119"/>
  <c r="M1265" i="119" s="1"/>
  <c r="BB1254" i="144"/>
  <c r="J1245" i="119"/>
  <c r="M1245" i="119" s="1"/>
  <c r="BB1234" i="144"/>
  <c r="J1261" i="119"/>
  <c r="M1261" i="119" s="1"/>
  <c r="BB1250" i="144"/>
  <c r="J1276" i="119"/>
  <c r="M1276" i="119" s="1"/>
  <c r="BB1265" i="144"/>
  <c r="J1241" i="119"/>
  <c r="M1241" i="119" s="1"/>
  <c r="BB1230" i="144"/>
  <c r="J1257" i="119"/>
  <c r="M1257" i="119" s="1"/>
  <c r="BB1246" i="144"/>
  <c r="J1273" i="119"/>
  <c r="M1273" i="119" s="1"/>
  <c r="BB1262" i="144"/>
  <c r="AW1228" i="144"/>
  <c r="AW1232" i="144"/>
  <c r="AW1236" i="144"/>
  <c r="AW1240" i="144"/>
  <c r="AW1244" i="144"/>
  <c r="AW1248" i="144"/>
  <c r="AW1252" i="144"/>
  <c r="AW1256" i="144"/>
  <c r="AW1260" i="144"/>
  <c r="AW1264" i="144"/>
  <c r="AS1226" i="144"/>
  <c r="BA1226" i="144"/>
  <c r="BB1226" i="144" s="1"/>
  <c r="AZ1227" i="144"/>
  <c r="K1238" i="119" s="1"/>
  <c r="AY1228" i="144"/>
  <c r="AS1230" i="144"/>
  <c r="AZ1231" i="144"/>
  <c r="K1242" i="119" s="1"/>
  <c r="M1242" i="119" s="1"/>
  <c r="AY1232" i="144"/>
  <c r="AS1234" i="144"/>
  <c r="AZ1235" i="144"/>
  <c r="K1246" i="119" s="1"/>
  <c r="M1246" i="119" s="1"/>
  <c r="AY1236" i="144"/>
  <c r="AS1238" i="144"/>
  <c r="AZ1239" i="144"/>
  <c r="K1250" i="119" s="1"/>
  <c r="M1250" i="119" s="1"/>
  <c r="AY1240" i="144"/>
  <c r="AS1242" i="144"/>
  <c r="AZ1243" i="144"/>
  <c r="K1254" i="119" s="1"/>
  <c r="AY1244" i="144"/>
  <c r="AS1246" i="144"/>
  <c r="AZ1247" i="144"/>
  <c r="K1258" i="119" s="1"/>
  <c r="M1258" i="119" s="1"/>
  <c r="AY1248" i="144"/>
  <c r="AS1250" i="144"/>
  <c r="AZ1251" i="144"/>
  <c r="K1262" i="119" s="1"/>
  <c r="M1262" i="119" s="1"/>
  <c r="AY1252" i="144"/>
  <c r="AS1254" i="144"/>
  <c r="AZ1255" i="144"/>
  <c r="K1266" i="119" s="1"/>
  <c r="M1266" i="119" s="1"/>
  <c r="AY1256" i="144"/>
  <c r="AS1258" i="144"/>
  <c r="AZ1259" i="144"/>
  <c r="K1270" i="119" s="1"/>
  <c r="AY1260" i="144"/>
  <c r="AS1262" i="144"/>
  <c r="AY1264" i="144"/>
  <c r="AW1265" i="144"/>
  <c r="AF1267" i="144"/>
  <c r="AW1226" i="144"/>
  <c r="AW1230" i="144"/>
  <c r="AW1234" i="144"/>
  <c r="AW1238" i="144"/>
  <c r="AW1242" i="144"/>
  <c r="AW1246" i="144"/>
  <c r="AW1250" i="144"/>
  <c r="AW1254" i="144"/>
  <c r="AW1258" i="144"/>
  <c r="AW1262" i="144"/>
  <c r="AS1263" i="144"/>
  <c r="BB1263" i="144"/>
  <c r="AW1196" i="144"/>
  <c r="AW1198" i="144"/>
  <c r="AW1200" i="144"/>
  <c r="AW1208" i="144"/>
  <c r="AS1214" i="144"/>
  <c r="AY1220" i="144"/>
  <c r="J1231" i="119" s="1"/>
  <c r="M1231" i="119" s="1"/>
  <c r="AS1194" i="144"/>
  <c r="AS1196" i="144"/>
  <c r="AS1197" i="144"/>
  <c r="AS1200" i="144"/>
  <c r="AS1201" i="144"/>
  <c r="AS1216" i="144"/>
  <c r="AS1186" i="144"/>
  <c r="AS1208" i="144"/>
  <c r="AS1209" i="144"/>
  <c r="AY1208" i="144"/>
  <c r="J1219" i="119" s="1"/>
  <c r="AS1218" i="144"/>
  <c r="AY1198" i="144"/>
  <c r="J1209" i="119" s="1"/>
  <c r="M1209" i="119" s="1"/>
  <c r="AS1198" i="144"/>
  <c r="AW1210" i="144"/>
  <c r="AS1204" i="144"/>
  <c r="AS1192" i="144"/>
  <c r="AS1206" i="144"/>
  <c r="AW1192" i="144"/>
  <c r="AW1188" i="144"/>
  <c r="AS1190" i="144"/>
  <c r="AS1193" i="144"/>
  <c r="AW1194" i="144"/>
  <c r="AY1194" i="144"/>
  <c r="J1205" i="119" s="1"/>
  <c r="M1205" i="119" s="1"/>
  <c r="AS1188" i="144"/>
  <c r="AS1189" i="144"/>
  <c r="AW1190" i="144"/>
  <c r="AY1190" i="144"/>
  <c r="J1201" i="119" s="1"/>
  <c r="M1201" i="119" s="1"/>
  <c r="AF1222" i="144"/>
  <c r="P34" i="148" s="1"/>
  <c r="AW1216" i="144"/>
  <c r="AY1210" i="144"/>
  <c r="J1221" i="119" s="1"/>
  <c r="M1221" i="119" s="1"/>
  <c r="AW1212" i="144"/>
  <c r="AS1217" i="144"/>
  <c r="AS1210" i="144"/>
  <c r="AS1212" i="144"/>
  <c r="AS1213" i="144"/>
  <c r="AW1214" i="144"/>
  <c r="AY1214" i="144"/>
  <c r="J1225" i="119" s="1"/>
  <c r="M1225" i="119" s="1"/>
  <c r="AW1184" i="144"/>
  <c r="AS1184" i="144"/>
  <c r="AS1185" i="144"/>
  <c r="AW1186" i="144"/>
  <c r="AY1186" i="144"/>
  <c r="J1197" i="119" s="1"/>
  <c r="M1197" i="119" s="1"/>
  <c r="N1122" i="128"/>
  <c r="N1163" i="128" s="1"/>
  <c r="AE1163" i="128" s="1"/>
  <c r="AW1182" i="144"/>
  <c r="AY1182" i="144"/>
  <c r="J1193" i="119" s="1"/>
  <c r="M1193" i="119" s="1"/>
  <c r="AW1204" i="144"/>
  <c r="AS1202" i="144"/>
  <c r="AS1205" i="144"/>
  <c r="AW1206" i="144"/>
  <c r="AY1206" i="144"/>
  <c r="J1217" i="119" s="1"/>
  <c r="M1217" i="119" s="1"/>
  <c r="AW1202" i="144"/>
  <c r="AY1202" i="144"/>
  <c r="J1213" i="119" s="1"/>
  <c r="M1213" i="119" s="1"/>
  <c r="J1202" i="119"/>
  <c r="M1202" i="119" s="1"/>
  <c r="BB1191" i="144"/>
  <c r="J1218" i="119"/>
  <c r="M1218" i="119" s="1"/>
  <c r="BB1207" i="144"/>
  <c r="BB1187" i="144"/>
  <c r="J1198" i="119"/>
  <c r="M1198" i="119" s="1"/>
  <c r="J1214" i="119"/>
  <c r="M1214" i="119" s="1"/>
  <c r="BB1203" i="144"/>
  <c r="BA1222" i="144"/>
  <c r="BA1224" i="144" s="1"/>
  <c r="L1192" i="119"/>
  <c r="L1233" i="119" s="1"/>
  <c r="J1194" i="119"/>
  <c r="M1194" i="119" s="1"/>
  <c r="BB1183" i="144"/>
  <c r="J1210" i="119"/>
  <c r="M1210" i="119" s="1"/>
  <c r="BB1199" i="144"/>
  <c r="J1226" i="119"/>
  <c r="M1226" i="119" s="1"/>
  <c r="BB1215" i="144"/>
  <c r="J1229" i="119"/>
  <c r="M1229" i="119" s="1"/>
  <c r="BB1218" i="144"/>
  <c r="J1206" i="119"/>
  <c r="M1206" i="119" s="1"/>
  <c r="BB1195" i="144"/>
  <c r="J1222" i="119"/>
  <c r="M1222" i="119" s="1"/>
  <c r="BB1211" i="144"/>
  <c r="J1230" i="119"/>
  <c r="M1230" i="119" s="1"/>
  <c r="BB1219" i="144"/>
  <c r="AW1185" i="144"/>
  <c r="AW1189" i="144"/>
  <c r="AW1193" i="144"/>
  <c r="AW1197" i="144"/>
  <c r="AW1201" i="144"/>
  <c r="AW1205" i="144"/>
  <c r="AW1209" i="144"/>
  <c r="AW1213" i="144"/>
  <c r="AW1217" i="144"/>
  <c r="AJ1222" i="144"/>
  <c r="AW1181" i="144"/>
  <c r="AY1181" i="144"/>
  <c r="BB1182" i="144"/>
  <c r="AS1183" i="144"/>
  <c r="AZ1184" i="144"/>
  <c r="K1195" i="119" s="1"/>
  <c r="AY1185" i="144"/>
  <c r="AS1187" i="144"/>
  <c r="AZ1188" i="144"/>
  <c r="K1199" i="119" s="1"/>
  <c r="M1199" i="119" s="1"/>
  <c r="AY1189" i="144"/>
  <c r="AS1191" i="144"/>
  <c r="AZ1192" i="144"/>
  <c r="K1203" i="119" s="1"/>
  <c r="M1203" i="119" s="1"/>
  <c r="AY1193" i="144"/>
  <c r="AS1195" i="144"/>
  <c r="AZ1196" i="144"/>
  <c r="K1207" i="119" s="1"/>
  <c r="M1207" i="119" s="1"/>
  <c r="AY1197" i="144"/>
  <c r="BB1198" i="144"/>
  <c r="AS1199" i="144"/>
  <c r="AZ1200" i="144"/>
  <c r="K1211" i="119" s="1"/>
  <c r="M1211" i="119" s="1"/>
  <c r="AY1201" i="144"/>
  <c r="BB1202" i="144"/>
  <c r="AS1203" i="144"/>
  <c r="AZ1204" i="144"/>
  <c r="K1215" i="119" s="1"/>
  <c r="M1215" i="119" s="1"/>
  <c r="AY1205" i="144"/>
  <c r="AS1207" i="144"/>
  <c r="AZ1208" i="144"/>
  <c r="K1219" i="119" s="1"/>
  <c r="AY1209" i="144"/>
  <c r="AS1211" i="144"/>
  <c r="AZ1212" i="144"/>
  <c r="K1223" i="119" s="1"/>
  <c r="M1223" i="119" s="1"/>
  <c r="AY1213" i="144"/>
  <c r="BB1214" i="144"/>
  <c r="AS1215" i="144"/>
  <c r="AZ1216" i="144"/>
  <c r="K1227" i="119" s="1"/>
  <c r="M1227" i="119" s="1"/>
  <c r="AY1217" i="144"/>
  <c r="AW1218" i="144"/>
  <c r="AS1219" i="144"/>
  <c r="AN1222" i="144"/>
  <c r="H1191" i="119"/>
  <c r="O1191" i="119" s="1"/>
  <c r="O1233" i="119" s="1"/>
  <c r="AW1183" i="144"/>
  <c r="AW1187" i="144"/>
  <c r="AW1191" i="144"/>
  <c r="AW1195" i="144"/>
  <c r="AW1199" i="144"/>
  <c r="AW1203" i="144"/>
  <c r="AW1207" i="144"/>
  <c r="AW1211" i="144"/>
  <c r="AW1215" i="144"/>
  <c r="AW1219" i="144"/>
  <c r="AS1220" i="144"/>
  <c r="J1195" i="119"/>
  <c r="AS1181" i="144"/>
  <c r="AS1144" i="144"/>
  <c r="AW1150" i="144"/>
  <c r="AS1151" i="144"/>
  <c r="AW1161" i="144"/>
  <c r="AY1137" i="144"/>
  <c r="J1148" i="119" s="1"/>
  <c r="M1148" i="119" s="1"/>
  <c r="AS1143" i="144"/>
  <c r="AY1153" i="144"/>
  <c r="J1164" i="119" s="1"/>
  <c r="M1164" i="119" s="1"/>
  <c r="AW1157" i="144"/>
  <c r="AY1158" i="144"/>
  <c r="J1169" i="119" s="1"/>
  <c r="M1169" i="119" s="1"/>
  <c r="AS1160" i="144"/>
  <c r="AW1162" i="144"/>
  <c r="AS1163" i="144"/>
  <c r="AW1173" i="144"/>
  <c r="AW1169" i="144"/>
  <c r="AY1170" i="144"/>
  <c r="J1181" i="119" s="1"/>
  <c r="M1181" i="119" s="1"/>
  <c r="AS1172" i="144"/>
  <c r="AW1174" i="144"/>
  <c r="AS1136" i="144"/>
  <c r="AW1149" i="144"/>
  <c r="AY1150" i="144"/>
  <c r="J1161" i="119" s="1"/>
  <c r="M1161" i="119" s="1"/>
  <c r="AS1152" i="144"/>
  <c r="AW1154" i="144"/>
  <c r="AS1155" i="144"/>
  <c r="AY1161" i="144"/>
  <c r="J1172" i="119" s="1"/>
  <c r="M1172" i="119" s="1"/>
  <c r="AW1165" i="144"/>
  <c r="AY1166" i="144"/>
  <c r="J1177" i="119" s="1"/>
  <c r="M1177" i="119" s="1"/>
  <c r="AS1168" i="144"/>
  <c r="AW1142" i="144"/>
  <c r="AY1142" i="144"/>
  <c r="J1153" i="119" s="1"/>
  <c r="M1153" i="119" s="1"/>
  <c r="AS1139" i="144"/>
  <c r="AW1138" i="144"/>
  <c r="AW1141" i="144"/>
  <c r="AN1177" i="144"/>
  <c r="X33" i="148" s="1"/>
  <c r="AY1138" i="144"/>
  <c r="J1149" i="119" s="1"/>
  <c r="M1149" i="119" s="1"/>
  <c r="AS1140" i="144"/>
  <c r="H1146" i="119"/>
  <c r="O1146" i="119" s="1"/>
  <c r="O1188" i="119" s="1"/>
  <c r="AW1145" i="144"/>
  <c r="AS1148" i="144"/>
  <c r="AJ1177" i="144"/>
  <c r="AJ1135" i="144" s="1"/>
  <c r="AW1146" i="144"/>
  <c r="AS1147" i="144"/>
  <c r="N1080" i="128"/>
  <c r="N1121" i="128" s="1"/>
  <c r="AE1121" i="128" s="1"/>
  <c r="J1155" i="119"/>
  <c r="M1155" i="119" s="1"/>
  <c r="BB1144" i="144"/>
  <c r="J1171" i="119"/>
  <c r="M1171" i="119" s="1"/>
  <c r="BB1160" i="144"/>
  <c r="J1151" i="119"/>
  <c r="M1151" i="119" s="1"/>
  <c r="BB1140" i="144"/>
  <c r="J1167" i="119"/>
  <c r="M1167" i="119" s="1"/>
  <c r="BB1156" i="144"/>
  <c r="J1183" i="119"/>
  <c r="M1183" i="119" s="1"/>
  <c r="BB1172" i="144"/>
  <c r="J1147" i="119"/>
  <c r="BB1136" i="144"/>
  <c r="J1163" i="119"/>
  <c r="M1163" i="119" s="1"/>
  <c r="BB1152" i="144"/>
  <c r="J1179" i="119"/>
  <c r="M1179" i="119" s="1"/>
  <c r="BB1168" i="144"/>
  <c r="J1159" i="119"/>
  <c r="M1159" i="119" s="1"/>
  <c r="BB1148" i="144"/>
  <c r="J1175" i="119"/>
  <c r="M1175" i="119" s="1"/>
  <c r="BB1164" i="144"/>
  <c r="L1188" i="119"/>
  <c r="AW1151" i="144"/>
  <c r="M1173" i="119"/>
  <c r="AW1167" i="144"/>
  <c r="AW1175" i="144"/>
  <c r="AF1177" i="144"/>
  <c r="AW1139" i="144"/>
  <c r="M1157" i="119"/>
  <c r="M1165" i="119"/>
  <c r="AW1159" i="144"/>
  <c r="AW1163" i="144"/>
  <c r="M1185" i="119"/>
  <c r="AW1136" i="144"/>
  <c r="AS1137" i="144"/>
  <c r="AY1139" i="144"/>
  <c r="AW1140" i="144"/>
  <c r="AS1141" i="144"/>
  <c r="AY1143" i="144"/>
  <c r="AW1144" i="144"/>
  <c r="AS1145" i="144"/>
  <c r="AY1147" i="144"/>
  <c r="AW1148" i="144"/>
  <c r="AS1149" i="144"/>
  <c r="AY1151" i="144"/>
  <c r="AW1152" i="144"/>
  <c r="AS1153" i="144"/>
  <c r="AY1155" i="144"/>
  <c r="AW1156" i="144"/>
  <c r="AS1157" i="144"/>
  <c r="AY1159" i="144"/>
  <c r="AW1160" i="144"/>
  <c r="AS1161" i="144"/>
  <c r="AY1163" i="144"/>
  <c r="AW1164" i="144"/>
  <c r="AS1165" i="144"/>
  <c r="AY1167" i="144"/>
  <c r="AW1168" i="144"/>
  <c r="AS1169" i="144"/>
  <c r="AY1171" i="144"/>
  <c r="AW1172" i="144"/>
  <c r="AS1173" i="144"/>
  <c r="AY1175" i="144"/>
  <c r="AW1155" i="144"/>
  <c r="AS1138" i="144"/>
  <c r="BB1141" i="144"/>
  <c r="AS1142" i="144"/>
  <c r="BB1145" i="144"/>
  <c r="AS1146" i="144"/>
  <c r="BB1149" i="144"/>
  <c r="AS1150" i="144"/>
  <c r="BB1153" i="144"/>
  <c r="AS1154" i="144"/>
  <c r="BB1157" i="144"/>
  <c r="AS1158" i="144"/>
  <c r="BB1161" i="144"/>
  <c r="AS1162" i="144"/>
  <c r="BB1165" i="144"/>
  <c r="AS1166" i="144"/>
  <c r="BB1169" i="144"/>
  <c r="AS1170" i="144"/>
  <c r="BB1173" i="144"/>
  <c r="AS1174" i="144"/>
  <c r="AZ1177" i="144"/>
  <c r="AZ1179" i="144" s="1"/>
  <c r="AW1143" i="144"/>
  <c r="AW1147" i="144"/>
  <c r="AW1171" i="144"/>
  <c r="K1188" i="119"/>
  <c r="M1152" i="119"/>
  <c r="BB1142" i="144"/>
  <c r="M1156" i="119"/>
  <c r="BB1146" i="144"/>
  <c r="M1160" i="119"/>
  <c r="BB1150" i="144"/>
  <c r="BB1154" i="144"/>
  <c r="M1168" i="119"/>
  <c r="BB1162" i="144"/>
  <c r="M1176" i="119"/>
  <c r="M1180" i="119"/>
  <c r="BB1170" i="144"/>
  <c r="M1184" i="119"/>
  <c r="BB1174" i="144"/>
  <c r="BA1177" i="144"/>
  <c r="BA1179" i="144" s="1"/>
  <c r="AS1098" i="144"/>
  <c r="AS1099" i="144"/>
  <c r="AW1100" i="144"/>
  <c r="AW1102" i="144"/>
  <c r="AW1114" i="144"/>
  <c r="AS1118" i="144"/>
  <c r="AS1119" i="144"/>
  <c r="AY1130" i="144"/>
  <c r="J1141" i="119" s="1"/>
  <c r="M1141" i="119" s="1"/>
  <c r="AW1092" i="144"/>
  <c r="AY1092" i="144"/>
  <c r="J1103" i="119" s="1"/>
  <c r="M1103" i="119" s="1"/>
  <c r="AS1102" i="144"/>
  <c r="AS1103" i="144"/>
  <c r="AW1104" i="144"/>
  <c r="AY1104" i="144"/>
  <c r="J1115" i="119" s="1"/>
  <c r="M1115" i="119" s="1"/>
  <c r="AW1108" i="144"/>
  <c r="AW1110" i="144"/>
  <c r="AS1114" i="144"/>
  <c r="AS1115" i="144"/>
  <c r="AW1116" i="144"/>
  <c r="AY1116" i="144"/>
  <c r="J1127" i="119" s="1"/>
  <c r="M1127" i="119" s="1"/>
  <c r="AW1122" i="144"/>
  <c r="AS1123" i="144"/>
  <c r="AW1126" i="144"/>
  <c r="AS1127" i="144"/>
  <c r="AS1110" i="144"/>
  <c r="AS1111" i="144"/>
  <c r="AW1112" i="144"/>
  <c r="AY1112" i="144"/>
  <c r="J1123" i="119" s="1"/>
  <c r="M1123" i="119" s="1"/>
  <c r="AY1118" i="144"/>
  <c r="J1129" i="119" s="1"/>
  <c r="AS1122" i="144"/>
  <c r="AY1108" i="144"/>
  <c r="J1119" i="119" s="1"/>
  <c r="M1119" i="119" s="1"/>
  <c r="AS1108" i="144"/>
  <c r="AS1107" i="144"/>
  <c r="AW1106" i="144"/>
  <c r="AS1106" i="144"/>
  <c r="AY1106" i="144"/>
  <c r="J1117" i="119" s="1"/>
  <c r="AS1100" i="144"/>
  <c r="AY1100" i="144"/>
  <c r="J1111" i="119" s="1"/>
  <c r="M1111" i="119" s="1"/>
  <c r="AS1096" i="144"/>
  <c r="AY1096" i="144"/>
  <c r="J1107" i="119" s="1"/>
  <c r="M1107" i="119" s="1"/>
  <c r="AY1094" i="144"/>
  <c r="J1105" i="119" s="1"/>
  <c r="AS1094" i="144"/>
  <c r="P32" i="148"/>
  <c r="AF1090" i="144"/>
  <c r="J1112" i="119"/>
  <c r="M1112" i="119" s="1"/>
  <c r="BB1101" i="144"/>
  <c r="J1128" i="119"/>
  <c r="M1128" i="119" s="1"/>
  <c r="BB1117" i="144"/>
  <c r="J1108" i="119"/>
  <c r="M1108" i="119" s="1"/>
  <c r="BB1097" i="144"/>
  <c r="J1124" i="119"/>
  <c r="M1124" i="119" s="1"/>
  <c r="BB1113" i="144"/>
  <c r="J1131" i="119"/>
  <c r="M1131" i="119" s="1"/>
  <c r="BB1120" i="144"/>
  <c r="J1135" i="119"/>
  <c r="M1135" i="119" s="1"/>
  <c r="BB1124" i="144"/>
  <c r="J1139" i="119"/>
  <c r="M1139" i="119" s="1"/>
  <c r="BB1128" i="144"/>
  <c r="L1102" i="119"/>
  <c r="L1143" i="119" s="1"/>
  <c r="BA1132" i="144"/>
  <c r="BA1134" i="144" s="1"/>
  <c r="J1104" i="119"/>
  <c r="M1104" i="119" s="1"/>
  <c r="BB1093" i="144"/>
  <c r="J1120" i="119"/>
  <c r="M1120" i="119" s="1"/>
  <c r="BB1109" i="144"/>
  <c r="J1132" i="119"/>
  <c r="M1132" i="119" s="1"/>
  <c r="BB1121" i="144"/>
  <c r="J1136" i="119"/>
  <c r="M1136" i="119" s="1"/>
  <c r="BB1125" i="144"/>
  <c r="J1140" i="119"/>
  <c r="M1140" i="119" s="1"/>
  <c r="BB1129" i="144"/>
  <c r="J1116" i="119"/>
  <c r="M1116" i="119" s="1"/>
  <c r="BB1105" i="144"/>
  <c r="AW1095" i="144"/>
  <c r="AW1099" i="144"/>
  <c r="AW1111" i="144"/>
  <c r="AW1115" i="144"/>
  <c r="AW1119" i="144"/>
  <c r="AW1123" i="144"/>
  <c r="M1137" i="119"/>
  <c r="AW1127" i="144"/>
  <c r="AJ1132" i="144"/>
  <c r="AW1091" i="144"/>
  <c r="AW1107" i="144"/>
  <c r="AY1091" i="144"/>
  <c r="BB1092" i="144"/>
  <c r="AS1093" i="144"/>
  <c r="AZ1094" i="144"/>
  <c r="K1105" i="119" s="1"/>
  <c r="AY1095" i="144"/>
  <c r="AS1097" i="144"/>
  <c r="AZ1098" i="144"/>
  <c r="K1109" i="119" s="1"/>
  <c r="M1109" i="119" s="1"/>
  <c r="AY1099" i="144"/>
  <c r="BB1100" i="144"/>
  <c r="AS1101" i="144"/>
  <c r="AZ1102" i="144"/>
  <c r="K1113" i="119" s="1"/>
  <c r="M1113" i="119" s="1"/>
  <c r="AY1103" i="144"/>
  <c r="BB1104" i="144"/>
  <c r="AS1105" i="144"/>
  <c r="AZ1106" i="144"/>
  <c r="K1117" i="119" s="1"/>
  <c r="AY1107" i="144"/>
  <c r="AS1109" i="144"/>
  <c r="AZ1110" i="144"/>
  <c r="K1121" i="119" s="1"/>
  <c r="M1121" i="119" s="1"/>
  <c r="AY1111" i="144"/>
  <c r="AS1113" i="144"/>
  <c r="AZ1114" i="144"/>
  <c r="K1125" i="119" s="1"/>
  <c r="M1125" i="119" s="1"/>
  <c r="AY1115" i="144"/>
  <c r="AS1117" i="144"/>
  <c r="AZ1118" i="144"/>
  <c r="K1129" i="119" s="1"/>
  <c r="AY1119" i="144"/>
  <c r="AW1120" i="144"/>
  <c r="AS1121" i="144"/>
  <c r="AZ1122" i="144"/>
  <c r="K1133" i="119" s="1"/>
  <c r="M1133" i="119" s="1"/>
  <c r="AY1123" i="144"/>
  <c r="AW1124" i="144"/>
  <c r="AS1125" i="144"/>
  <c r="AY1127" i="144"/>
  <c r="AW1128" i="144"/>
  <c r="AS1129" i="144"/>
  <c r="AN1132" i="144"/>
  <c r="AW1103" i="144"/>
  <c r="AW1093" i="144"/>
  <c r="AW1097" i="144"/>
  <c r="AW1101" i="144"/>
  <c r="AW1105" i="144"/>
  <c r="AW1109" i="144"/>
  <c r="AW1113" i="144"/>
  <c r="AW1117" i="144"/>
  <c r="AW1121" i="144"/>
  <c r="AW1125" i="144"/>
  <c r="AS1126" i="144"/>
  <c r="AW1129" i="144"/>
  <c r="AS1130" i="144"/>
  <c r="AS1091" i="144"/>
  <c r="BB1098" i="144"/>
  <c r="BB1126" i="144"/>
  <c r="O1143" i="119"/>
  <c r="AE1038" i="128"/>
  <c r="M1077" i="119"/>
  <c r="BB1068" i="144"/>
  <c r="J1079" i="119"/>
  <c r="M1079" i="119" s="1"/>
  <c r="BB1072" i="144"/>
  <c r="J1083" i="119"/>
  <c r="M1083" i="119" s="1"/>
  <c r="M1085" i="119"/>
  <c r="BB1076" i="144"/>
  <c r="J1087" i="119"/>
  <c r="M1087" i="119" s="1"/>
  <c r="M1093" i="119"/>
  <c r="BB1077" i="144"/>
  <c r="BB1080" i="144"/>
  <c r="J1091" i="119"/>
  <c r="M1091" i="119" s="1"/>
  <c r="M1092" i="119"/>
  <c r="J1065" i="119"/>
  <c r="M1065" i="119" s="1"/>
  <c r="BB1054" i="144"/>
  <c r="AW1046" i="144"/>
  <c r="AY1047" i="144"/>
  <c r="AZ1050" i="144"/>
  <c r="K1061" i="119" s="1"/>
  <c r="AZ1053" i="144"/>
  <c r="K1064" i="119" s="1"/>
  <c r="AW1058" i="144"/>
  <c r="AN1087" i="144"/>
  <c r="X31" i="148" s="1"/>
  <c r="AW1067" i="144"/>
  <c r="AW1068" i="144"/>
  <c r="AW1069" i="144"/>
  <c r="AW1070" i="144"/>
  <c r="AW1076" i="144"/>
  <c r="AW1077" i="144"/>
  <c r="AW1078" i="144"/>
  <c r="AW1083" i="144"/>
  <c r="AW1084" i="144"/>
  <c r="AW1085" i="144"/>
  <c r="O1057" i="119"/>
  <c r="H1056" i="119"/>
  <c r="O1056" i="119" s="1"/>
  <c r="J1081" i="119"/>
  <c r="J1089" i="119"/>
  <c r="AY1046" i="144"/>
  <c r="AS1054" i="144"/>
  <c r="AS1055" i="144"/>
  <c r="BB1055" i="144"/>
  <c r="AS1056" i="144"/>
  <c r="AS1057" i="144"/>
  <c r="AY1057" i="144"/>
  <c r="AY1058" i="144"/>
  <c r="AY1062" i="144"/>
  <c r="AS1062" i="144"/>
  <c r="BA1063" i="144"/>
  <c r="L1074" i="119" s="1"/>
  <c r="AS1064" i="144"/>
  <c r="AS1066" i="144"/>
  <c r="AY1067" i="144"/>
  <c r="AZ1070" i="144"/>
  <c r="K1081" i="119" s="1"/>
  <c r="AS1072" i="144"/>
  <c r="BB1073" i="144"/>
  <c r="AS1074" i="144"/>
  <c r="AS1075" i="144"/>
  <c r="AY1075" i="144"/>
  <c r="AZ1078" i="144"/>
  <c r="K1089" i="119" s="1"/>
  <c r="AS1080" i="144"/>
  <c r="AS1081" i="144"/>
  <c r="BB1081" i="144"/>
  <c r="AS1082" i="144"/>
  <c r="AS1083" i="144"/>
  <c r="AY1083" i="144"/>
  <c r="AY1084" i="144"/>
  <c r="AS1048" i="144"/>
  <c r="BB1048" i="144"/>
  <c r="BB1049" i="144"/>
  <c r="AS1051" i="144"/>
  <c r="AY1051" i="144"/>
  <c r="J1062" i="119" s="1"/>
  <c r="BA1052" i="144"/>
  <c r="L1063" i="119" s="1"/>
  <c r="AW1054" i="144"/>
  <c r="AW1055" i="144"/>
  <c r="AW1056" i="144"/>
  <c r="BB1056" i="144"/>
  <c r="AS1063" i="144"/>
  <c r="AW1066" i="144"/>
  <c r="BB1066" i="144"/>
  <c r="AW1071" i="144"/>
  <c r="AW1072" i="144"/>
  <c r="AW1073" i="144"/>
  <c r="AW1074" i="144"/>
  <c r="BB1074" i="144"/>
  <c r="AW1079" i="144"/>
  <c r="AW1080" i="144"/>
  <c r="AW1081" i="144"/>
  <c r="AW1082" i="144"/>
  <c r="BB1082" i="144"/>
  <c r="J1080" i="119"/>
  <c r="M1080" i="119" s="1"/>
  <c r="J1088" i="119"/>
  <c r="M1088" i="119" s="1"/>
  <c r="J1096" i="119"/>
  <c r="M1096" i="119" s="1"/>
  <c r="AW1047" i="144"/>
  <c r="AW1049" i="144"/>
  <c r="AW1050" i="144"/>
  <c r="J1061" i="119"/>
  <c r="AS1053" i="144"/>
  <c r="AY1053" i="144"/>
  <c r="AS1068" i="144"/>
  <c r="AY1071" i="144"/>
  <c r="AY1079" i="144"/>
  <c r="AS1085" i="144"/>
  <c r="J1063" i="119"/>
  <c r="J1067" i="119"/>
  <c r="M1067" i="119" s="1"/>
  <c r="AE997" i="128"/>
  <c r="N996" i="128"/>
  <c r="T29" i="148"/>
  <c r="AJ955" i="144"/>
  <c r="AW973" i="144"/>
  <c r="AZ973" i="144"/>
  <c r="AS973" i="144"/>
  <c r="AS997" i="144" s="1"/>
  <c r="K1062" i="119"/>
  <c r="AS1065" i="144"/>
  <c r="AW1065" i="144"/>
  <c r="BB1060" i="144"/>
  <c r="J1071" i="119"/>
  <c r="M1071" i="119" s="1"/>
  <c r="AS1060" i="144"/>
  <c r="AW1060" i="144"/>
  <c r="BB1059" i="144"/>
  <c r="J1070" i="119"/>
  <c r="M1070" i="119" s="1"/>
  <c r="AS1059" i="144"/>
  <c r="AW1059" i="144"/>
  <c r="BB1064" i="144"/>
  <c r="J1075" i="119"/>
  <c r="M1075" i="119" s="1"/>
  <c r="AW1063" i="144"/>
  <c r="AY1063" i="144"/>
  <c r="AW1064" i="144"/>
  <c r="BA1065" i="144"/>
  <c r="L1076" i="119" s="1"/>
  <c r="M1076" i="119" s="1"/>
  <c r="AW1061" i="144"/>
  <c r="L1072" i="119"/>
  <c r="AZ1061" i="144"/>
  <c r="AJ1087" i="144"/>
  <c r="AW1062" i="144"/>
  <c r="AF1087" i="144"/>
  <c r="J1072" i="119"/>
  <c r="AS1061" i="144"/>
  <c r="K1073" i="119"/>
  <c r="P54" i="148" l="1"/>
  <c r="M1314" i="119"/>
  <c r="BB1309" i="144"/>
  <c r="BB1301" i="144"/>
  <c r="BB1297" i="144"/>
  <c r="BB1289" i="144"/>
  <c r="BB1285" i="144"/>
  <c r="BB1281" i="144"/>
  <c r="BB1277" i="144"/>
  <c r="BB1233" i="144"/>
  <c r="BB1210" i="144"/>
  <c r="BB1206" i="144"/>
  <c r="BB1186" i="144"/>
  <c r="BB1122" i="144"/>
  <c r="O1009" i="119"/>
  <c r="O1007" i="119"/>
  <c r="AN865" i="144"/>
  <c r="O604" i="119"/>
  <c r="O602" i="119"/>
  <c r="AW456" i="144"/>
  <c r="BB382" i="144"/>
  <c r="BB352" i="144"/>
  <c r="BB336" i="144"/>
  <c r="BB199" i="144"/>
  <c r="BB213" i="144"/>
  <c r="M1854" i="119"/>
  <c r="AN9" i="144"/>
  <c r="BB1295" i="144"/>
  <c r="BB1560" i="144"/>
  <c r="P42" i="148"/>
  <c r="BB1667" i="144"/>
  <c r="BB1846" i="144"/>
  <c r="BB1819" i="144"/>
  <c r="BB1816" i="144"/>
  <c r="AE1794" i="128"/>
  <c r="BB1848" i="144"/>
  <c r="BB1524" i="144"/>
  <c r="O1549" i="119"/>
  <c r="BB1453" i="144"/>
  <c r="BB1451" i="144"/>
  <c r="BB1485" i="144"/>
  <c r="AZ1492" i="144"/>
  <c r="AZ1494" i="144" s="1"/>
  <c r="BB1480" i="144"/>
  <c r="M1270" i="119"/>
  <c r="BB1348" i="144"/>
  <c r="M1238" i="119"/>
  <c r="BB1332" i="144"/>
  <c r="BB1291" i="144"/>
  <c r="BB1299" i="144"/>
  <c r="BB1283" i="144"/>
  <c r="BB1261" i="144"/>
  <c r="BB1249" i="144"/>
  <c r="T35" i="148"/>
  <c r="BB1237" i="144"/>
  <c r="BB1251" i="144"/>
  <c r="BB1253" i="144"/>
  <c r="BB1194" i="144"/>
  <c r="BB1190" i="144"/>
  <c r="BB1200" i="144"/>
  <c r="BB1158" i="144"/>
  <c r="BB1137" i="144"/>
  <c r="M901" i="119"/>
  <c r="BB1108" i="144"/>
  <c r="M899" i="119"/>
  <c r="M915" i="119"/>
  <c r="AZ1132" i="144"/>
  <c r="AZ1134" i="144" s="1"/>
  <c r="AN1045" i="144"/>
  <c r="BB1051" i="144"/>
  <c r="O1098" i="119"/>
  <c r="O1097" i="119" s="1"/>
  <c r="BB1034" i="144"/>
  <c r="BB960" i="144"/>
  <c r="N869" i="128"/>
  <c r="AE869" i="128" s="1"/>
  <c r="BB886" i="144"/>
  <c r="BB890" i="144"/>
  <c r="O829" i="119"/>
  <c r="O737" i="119"/>
  <c r="O739" i="119"/>
  <c r="M135" i="119"/>
  <c r="M420" i="119"/>
  <c r="M971" i="119"/>
  <c r="M137" i="119"/>
  <c r="M592" i="119"/>
  <c r="M943" i="119"/>
  <c r="M897" i="119"/>
  <c r="AN639" i="144"/>
  <c r="M1219" i="119"/>
  <c r="AE618" i="128"/>
  <c r="AW681" i="144"/>
  <c r="M550" i="119"/>
  <c r="K693" i="119"/>
  <c r="M600" i="119"/>
  <c r="M626" i="119"/>
  <c r="M610" i="119"/>
  <c r="M907" i="119"/>
  <c r="M879" i="119"/>
  <c r="M231" i="119"/>
  <c r="M534" i="119"/>
  <c r="M518" i="119"/>
  <c r="M935" i="119"/>
  <c r="M905" i="119"/>
  <c r="BB632" i="144"/>
  <c r="AW636" i="144"/>
  <c r="M320" i="119"/>
  <c r="M542" i="119"/>
  <c r="M887" i="119"/>
  <c r="BB614" i="144"/>
  <c r="BB598" i="144"/>
  <c r="M410" i="119"/>
  <c r="M143" i="119"/>
  <c r="AJ549" i="144"/>
  <c r="M939" i="119"/>
  <c r="BB565" i="144"/>
  <c r="M947" i="119"/>
  <c r="M931" i="119"/>
  <c r="M1105" i="119"/>
  <c r="O559" i="119"/>
  <c r="M634" i="119"/>
  <c r="M618" i="119"/>
  <c r="M988" i="119"/>
  <c r="L693" i="119"/>
  <c r="BB386" i="144"/>
  <c r="M312" i="119"/>
  <c r="M394" i="119"/>
  <c r="AZ366" i="144"/>
  <c r="AZ368" i="144" s="1"/>
  <c r="M304" i="119"/>
  <c r="M1062" i="119"/>
  <c r="M1347" i="119"/>
  <c r="K648" i="119"/>
  <c r="K738" i="119"/>
  <c r="M139" i="119"/>
  <c r="M123" i="119"/>
  <c r="M676" i="119"/>
  <c r="K558" i="119"/>
  <c r="L153" i="119"/>
  <c r="L1008" i="119"/>
  <c r="K783" i="119"/>
  <c r="M398" i="119"/>
  <c r="K378" i="119"/>
  <c r="M280" i="119"/>
  <c r="M264" i="119"/>
  <c r="M227" i="119"/>
  <c r="M211" i="119"/>
  <c r="M207" i="119"/>
  <c r="K1368" i="119"/>
  <c r="M1129" i="119"/>
  <c r="M1858" i="119"/>
  <c r="M1117" i="119"/>
  <c r="M1061" i="119"/>
  <c r="M390" i="119"/>
  <c r="M1254" i="119"/>
  <c r="M1567" i="119"/>
  <c r="AZ141" i="144"/>
  <c r="AZ143" i="144" s="1"/>
  <c r="O197" i="119"/>
  <c r="O199" i="119"/>
  <c r="BB924" i="144"/>
  <c r="M927" i="119"/>
  <c r="BB916" i="144"/>
  <c r="K963" i="119"/>
  <c r="AW2079" i="144"/>
  <c r="M1786" i="119"/>
  <c r="BB1481" i="144"/>
  <c r="AE1290" i="128"/>
  <c r="BB1363" i="144"/>
  <c r="M1359" i="119"/>
  <c r="AY1312" i="144"/>
  <c r="AY1314" i="144" s="1"/>
  <c r="BB1235" i="144"/>
  <c r="M1268" i="119"/>
  <c r="M1063" i="119"/>
  <c r="M1089" i="119"/>
  <c r="BA1087" i="144"/>
  <c r="M1016" i="119"/>
  <c r="AY1042" i="144"/>
  <c r="AY1044" i="144" s="1"/>
  <c r="BA997" i="144"/>
  <c r="BA999" i="144" s="1"/>
  <c r="AW997" i="144"/>
  <c r="BA907" i="144"/>
  <c r="BA909" i="144" s="1"/>
  <c r="BB898" i="144"/>
  <c r="AS907" i="144"/>
  <c r="AS865" i="144" s="1"/>
  <c r="AW862" i="144"/>
  <c r="AS772" i="144"/>
  <c r="AS730" i="144" s="1"/>
  <c r="AW772" i="144"/>
  <c r="AS681" i="144"/>
  <c r="AS639" i="144" s="1"/>
  <c r="AW591" i="144"/>
  <c r="AS501" i="144"/>
  <c r="M386" i="119"/>
  <c r="AW321" i="144"/>
  <c r="AS321" i="144"/>
  <c r="AS279" i="144" s="1"/>
  <c r="AZ276" i="144"/>
  <c r="AZ278" i="144" s="1"/>
  <c r="K288" i="119"/>
  <c r="AW276" i="144"/>
  <c r="AS276" i="144"/>
  <c r="G29" i="141" s="1"/>
  <c r="M286" i="119"/>
  <c r="K243" i="119"/>
  <c r="AS186" i="144"/>
  <c r="AS141" i="144"/>
  <c r="AS99" i="144" s="1"/>
  <c r="BB135" i="144"/>
  <c r="K153" i="119"/>
  <c r="BB127" i="144"/>
  <c r="AW96" i="144"/>
  <c r="AE72" i="128"/>
  <c r="N113" i="128"/>
  <c r="AE113" i="128" s="1"/>
  <c r="AS51" i="144"/>
  <c r="G24" i="141" s="1"/>
  <c r="G42" i="141"/>
  <c r="O242" i="119"/>
  <c r="O244" i="119"/>
  <c r="AS1627" i="144"/>
  <c r="AS2034" i="144"/>
  <c r="X43" i="148"/>
  <c r="AN1585" i="144"/>
  <c r="J1613" i="119"/>
  <c r="M1613" i="119" s="1"/>
  <c r="BB1602" i="144"/>
  <c r="J1038" i="119"/>
  <c r="M1038" i="119" s="1"/>
  <c r="BB1027" i="144"/>
  <c r="J1022" i="119"/>
  <c r="M1022" i="119" s="1"/>
  <c r="BB1011" i="144"/>
  <c r="J2085" i="119"/>
  <c r="M2085" i="119" s="1"/>
  <c r="BB2076" i="144"/>
  <c r="J2069" i="119"/>
  <c r="M2069" i="119" s="1"/>
  <c r="BB2060" i="144"/>
  <c r="J2053" i="119"/>
  <c r="M2053" i="119" s="1"/>
  <c r="BB2044" i="144"/>
  <c r="L2047" i="119"/>
  <c r="BA2079" i="144"/>
  <c r="J2039" i="119"/>
  <c r="M2039" i="119" s="1"/>
  <c r="BB2030" i="144"/>
  <c r="J2023" i="119"/>
  <c r="M2023" i="119" s="1"/>
  <c r="BB2014" i="144"/>
  <c r="J2007" i="119"/>
  <c r="M2007" i="119" s="1"/>
  <c r="BB1998" i="144"/>
  <c r="K2002" i="119"/>
  <c r="K2043" i="119" s="1"/>
  <c r="AZ2034" i="144"/>
  <c r="AZ2036" i="144" s="1"/>
  <c r="J1624" i="119"/>
  <c r="M1624" i="119" s="1"/>
  <c r="BB1613" i="144"/>
  <c r="J1608" i="119"/>
  <c r="M1608" i="119" s="1"/>
  <c r="BB1597" i="144"/>
  <c r="J1006" i="119"/>
  <c r="M1006" i="119" s="1"/>
  <c r="BB995" i="144"/>
  <c r="J976" i="119"/>
  <c r="M976" i="119" s="1"/>
  <c r="BB965" i="144"/>
  <c r="AY997" i="144"/>
  <c r="AY999" i="144" s="1"/>
  <c r="BB1993" i="144"/>
  <c r="J977" i="119"/>
  <c r="M977" i="119" s="1"/>
  <c r="BB966" i="144"/>
  <c r="J985" i="119"/>
  <c r="M985" i="119" s="1"/>
  <c r="BB974" i="144"/>
  <c r="AB43" i="148"/>
  <c r="AN43" i="148" s="1"/>
  <c r="J972" i="119"/>
  <c r="M972" i="119" s="1"/>
  <c r="BB961" i="144"/>
  <c r="J968" i="119"/>
  <c r="M968" i="119" s="1"/>
  <c r="BB957" i="144"/>
  <c r="J960" i="119"/>
  <c r="M960" i="119" s="1"/>
  <c r="BB949" i="144"/>
  <c r="J956" i="119"/>
  <c r="M956" i="119" s="1"/>
  <c r="BB945" i="144"/>
  <c r="J952" i="119"/>
  <c r="M952" i="119" s="1"/>
  <c r="BB941" i="144"/>
  <c r="J948" i="119"/>
  <c r="M948" i="119" s="1"/>
  <c r="BB937" i="144"/>
  <c r="J944" i="119"/>
  <c r="M944" i="119" s="1"/>
  <c r="BB933" i="144"/>
  <c r="J940" i="119"/>
  <c r="M940" i="119" s="1"/>
  <c r="BB929" i="144"/>
  <c r="J936" i="119"/>
  <c r="M936" i="119" s="1"/>
  <c r="BB925" i="144"/>
  <c r="J932" i="119"/>
  <c r="M932" i="119" s="1"/>
  <c r="BB921" i="144"/>
  <c r="J928" i="119"/>
  <c r="M928" i="119" s="1"/>
  <c r="BB917" i="144"/>
  <c r="J924" i="119"/>
  <c r="M924" i="119" s="1"/>
  <c r="BB913" i="144"/>
  <c r="BB880" i="144"/>
  <c r="J886" i="119"/>
  <c r="M886" i="119" s="1"/>
  <c r="BB875" i="144"/>
  <c r="J882" i="119"/>
  <c r="M882" i="119" s="1"/>
  <c r="BB871" i="144"/>
  <c r="J878" i="119"/>
  <c r="BB867" i="144"/>
  <c r="J868" i="119"/>
  <c r="M868" i="119" s="1"/>
  <c r="BB857" i="144"/>
  <c r="X25" i="148"/>
  <c r="AN775" i="144"/>
  <c r="P24" i="148"/>
  <c r="AF730" i="144"/>
  <c r="K873" i="119"/>
  <c r="P25" i="148"/>
  <c r="AF775" i="144"/>
  <c r="AS817" i="144"/>
  <c r="L742" i="119"/>
  <c r="BA772" i="144"/>
  <c r="BA774" i="144" s="1"/>
  <c r="P18" i="148"/>
  <c r="AB18" i="148" s="1"/>
  <c r="AN18" i="148" s="1"/>
  <c r="AF549" i="144"/>
  <c r="X16" i="148"/>
  <c r="AN459" i="144"/>
  <c r="P14" i="148"/>
  <c r="AF369" i="144"/>
  <c r="J759" i="119"/>
  <c r="M759" i="119" s="1"/>
  <c r="BB748" i="144"/>
  <c r="J751" i="119"/>
  <c r="M751" i="119" s="1"/>
  <c r="BB740" i="144"/>
  <c r="J743" i="119"/>
  <c r="BB732" i="144"/>
  <c r="J687" i="119"/>
  <c r="M687" i="119" s="1"/>
  <c r="BB675" i="144"/>
  <c r="J679" i="119"/>
  <c r="M679" i="119" s="1"/>
  <c r="BB667" i="144"/>
  <c r="J667" i="119"/>
  <c r="M667" i="119" s="1"/>
  <c r="BB655" i="144"/>
  <c r="P19" i="148"/>
  <c r="AB19" i="148" s="1"/>
  <c r="AN19" i="148" s="1"/>
  <c r="AF594" i="144"/>
  <c r="J637" i="119"/>
  <c r="M637" i="119" s="1"/>
  <c r="BB625" i="144"/>
  <c r="J621" i="119"/>
  <c r="M621" i="119" s="1"/>
  <c r="BB609" i="144"/>
  <c r="J587" i="119"/>
  <c r="M587" i="119" s="1"/>
  <c r="BB575" i="144"/>
  <c r="J571" i="119"/>
  <c r="M571" i="119" s="1"/>
  <c r="BB559" i="144"/>
  <c r="J541" i="119"/>
  <c r="M541" i="119" s="1"/>
  <c r="BB529" i="144"/>
  <c r="J525" i="119"/>
  <c r="M525" i="119" s="1"/>
  <c r="BB513" i="144"/>
  <c r="J453" i="119"/>
  <c r="M453" i="119" s="1"/>
  <c r="BB441" i="144"/>
  <c r="J437" i="119"/>
  <c r="M437" i="119" s="1"/>
  <c r="BB425" i="144"/>
  <c r="AS456" i="144"/>
  <c r="J419" i="119"/>
  <c r="M419" i="119" s="1"/>
  <c r="BB407" i="144"/>
  <c r="BB822" i="144"/>
  <c r="L832" i="119"/>
  <c r="L873" i="119" s="1"/>
  <c r="BA862" i="144"/>
  <c r="BA864" i="144" s="1"/>
  <c r="K787" i="119"/>
  <c r="K828" i="119" s="1"/>
  <c r="AZ817" i="144"/>
  <c r="AZ819" i="144" s="1"/>
  <c r="X14" i="148"/>
  <c r="AN369" i="144"/>
  <c r="AY411" i="144"/>
  <c r="AY413" i="144" s="1"/>
  <c r="J247" i="119"/>
  <c r="BB235" i="144"/>
  <c r="AY276" i="144"/>
  <c r="AY278" i="144" s="1"/>
  <c r="M652" i="119"/>
  <c r="BB501" i="144"/>
  <c r="BB503" i="144" s="1"/>
  <c r="J329" i="119"/>
  <c r="M329" i="119" s="1"/>
  <c r="BB317" i="144"/>
  <c r="J305" i="119"/>
  <c r="M305" i="119" s="1"/>
  <c r="BB293" i="144"/>
  <c r="K22" i="119"/>
  <c r="K63" i="119" s="1"/>
  <c r="AZ51" i="144"/>
  <c r="AZ53" i="144" s="1"/>
  <c r="J383" i="119"/>
  <c r="M383" i="119" s="1"/>
  <c r="BB371" i="144"/>
  <c r="T14" i="148"/>
  <c r="AJ369" i="144"/>
  <c r="L247" i="119"/>
  <c r="L288" i="119" s="1"/>
  <c r="BA276" i="144"/>
  <c r="BA278" i="144" s="1"/>
  <c r="AS231" i="144"/>
  <c r="J148" i="119"/>
  <c r="M148" i="119" s="1"/>
  <c r="BB136" i="144"/>
  <c r="J144" i="119"/>
  <c r="M144" i="119" s="1"/>
  <c r="BB132" i="144"/>
  <c r="J140" i="119"/>
  <c r="M140" i="119" s="1"/>
  <c r="BB128" i="144"/>
  <c r="J136" i="119"/>
  <c r="M136" i="119" s="1"/>
  <c r="BB124" i="144"/>
  <c r="J132" i="119"/>
  <c r="M132" i="119" s="1"/>
  <c r="BB120" i="144"/>
  <c r="J128" i="119"/>
  <c r="M128" i="119" s="1"/>
  <c r="BB116" i="144"/>
  <c r="J124" i="119"/>
  <c r="M124" i="119" s="1"/>
  <c r="BB112" i="144"/>
  <c r="J120" i="119"/>
  <c r="M120" i="119" s="1"/>
  <c r="BB108" i="144"/>
  <c r="J116" i="119"/>
  <c r="M116" i="119" s="1"/>
  <c r="BB104" i="144"/>
  <c r="J103" i="119"/>
  <c r="M103" i="119" s="1"/>
  <c r="BB91" i="144"/>
  <c r="J87" i="119"/>
  <c r="M87" i="119" s="1"/>
  <c r="BB75" i="144"/>
  <c r="J71" i="119"/>
  <c r="M71" i="119" s="1"/>
  <c r="BB59" i="144"/>
  <c r="J309" i="119"/>
  <c r="M309" i="119" s="1"/>
  <c r="BB297" i="144"/>
  <c r="BB1114" i="144"/>
  <c r="BB1094" i="144"/>
  <c r="BB1166" i="144"/>
  <c r="BB1243" i="144"/>
  <c r="BB1229" i="144"/>
  <c r="BB1340" i="144"/>
  <c r="AZ1357" i="144"/>
  <c r="AZ1359" i="144" s="1"/>
  <c r="BB1465" i="144"/>
  <c r="O1504" i="119"/>
  <c r="AE1416" i="128"/>
  <c r="BB1520" i="144"/>
  <c r="BB1651" i="144"/>
  <c r="BB1662" i="144"/>
  <c r="BB1724" i="144"/>
  <c r="O782" i="119"/>
  <c r="O784" i="119"/>
  <c r="AY2079" i="144"/>
  <c r="J1597" i="119"/>
  <c r="AY1627" i="144"/>
  <c r="AY1629" i="144" s="1"/>
  <c r="BB1586" i="144"/>
  <c r="P30" i="148"/>
  <c r="AF1000" i="144"/>
  <c r="J1042" i="119"/>
  <c r="M1042" i="119" s="1"/>
  <c r="BB1031" i="144"/>
  <c r="J1026" i="119"/>
  <c r="M1026" i="119" s="1"/>
  <c r="BB1015" i="144"/>
  <c r="O107" i="119"/>
  <c r="O109" i="119"/>
  <c r="J2073" i="119"/>
  <c r="M2073" i="119" s="1"/>
  <c r="BB2064" i="144"/>
  <c r="J2057" i="119"/>
  <c r="M2057" i="119" s="1"/>
  <c r="BB2048" i="144"/>
  <c r="AS2079" i="144"/>
  <c r="J2027" i="119"/>
  <c r="M2027" i="119" s="1"/>
  <c r="BB2018" i="144"/>
  <c r="J2011" i="119"/>
  <c r="M2011" i="119" s="1"/>
  <c r="BB2002" i="144"/>
  <c r="J1628" i="119"/>
  <c r="M1628" i="119" s="1"/>
  <c r="BB1617" i="144"/>
  <c r="J1612" i="119"/>
  <c r="M1612" i="119" s="1"/>
  <c r="BB1601" i="144"/>
  <c r="AW1627" i="144"/>
  <c r="J990" i="119"/>
  <c r="M990" i="119" s="1"/>
  <c r="BB979" i="144"/>
  <c r="M967" i="119"/>
  <c r="AY2034" i="144"/>
  <c r="AY2036" i="144" s="1"/>
  <c r="AY907" i="144"/>
  <c r="AY909" i="144" s="1"/>
  <c r="J1018" i="119"/>
  <c r="M1018" i="119" s="1"/>
  <c r="BB1007" i="144"/>
  <c r="AS1042" i="144"/>
  <c r="P27" i="148"/>
  <c r="AB27" i="148" s="1"/>
  <c r="AN27" i="148" s="1"/>
  <c r="AF865" i="144"/>
  <c r="X29" i="148"/>
  <c r="AN955" i="144"/>
  <c r="BB900" i="144"/>
  <c r="BB896" i="144"/>
  <c r="BB892" i="144"/>
  <c r="BB888" i="144"/>
  <c r="BB884" i="144"/>
  <c r="J890" i="119"/>
  <c r="M890" i="119" s="1"/>
  <c r="BB879" i="144"/>
  <c r="K877" i="119"/>
  <c r="AZ907" i="144"/>
  <c r="AZ909" i="144" s="1"/>
  <c r="BB850" i="144"/>
  <c r="J856" i="119"/>
  <c r="M856" i="119" s="1"/>
  <c r="BB845" i="144"/>
  <c r="AS546" i="144"/>
  <c r="BB390" i="144"/>
  <c r="AY952" i="144"/>
  <c r="AY954" i="144" s="1"/>
  <c r="J832" i="119"/>
  <c r="AY862" i="144"/>
  <c r="AY864" i="144" s="1"/>
  <c r="BB821" i="144"/>
  <c r="AY772" i="144"/>
  <c r="AY774" i="144" s="1"/>
  <c r="AY456" i="144"/>
  <c r="AY458" i="144" s="1"/>
  <c r="T26" i="148"/>
  <c r="AJ820" i="144"/>
  <c r="J824" i="119"/>
  <c r="M824" i="119" s="1"/>
  <c r="BB813" i="144"/>
  <c r="J820" i="119"/>
  <c r="M820" i="119" s="1"/>
  <c r="BB809" i="144"/>
  <c r="J816" i="119"/>
  <c r="M816" i="119" s="1"/>
  <c r="BB805" i="144"/>
  <c r="J812" i="119"/>
  <c r="M812" i="119" s="1"/>
  <c r="BB801" i="144"/>
  <c r="J808" i="119"/>
  <c r="M808" i="119" s="1"/>
  <c r="BB797" i="144"/>
  <c r="J804" i="119"/>
  <c r="M804" i="119" s="1"/>
  <c r="BB793" i="144"/>
  <c r="J800" i="119"/>
  <c r="M800" i="119" s="1"/>
  <c r="BB789" i="144"/>
  <c r="J796" i="119"/>
  <c r="M796" i="119" s="1"/>
  <c r="BB785" i="144"/>
  <c r="J792" i="119"/>
  <c r="M792" i="119" s="1"/>
  <c r="BB781" i="144"/>
  <c r="J788" i="119"/>
  <c r="M788" i="119" s="1"/>
  <c r="BB777" i="144"/>
  <c r="J778" i="119"/>
  <c r="M778" i="119" s="1"/>
  <c r="BB767" i="144"/>
  <c r="J774" i="119"/>
  <c r="M774" i="119" s="1"/>
  <c r="BB763" i="144"/>
  <c r="J770" i="119"/>
  <c r="M770" i="119" s="1"/>
  <c r="BB759" i="144"/>
  <c r="J766" i="119"/>
  <c r="M766" i="119" s="1"/>
  <c r="BB755" i="144"/>
  <c r="J762" i="119"/>
  <c r="M762" i="119" s="1"/>
  <c r="BB751" i="144"/>
  <c r="X24" i="148"/>
  <c r="AN730" i="144"/>
  <c r="J729" i="119"/>
  <c r="M729" i="119" s="1"/>
  <c r="BB717" i="144"/>
  <c r="J721" i="119"/>
  <c r="M721" i="119" s="1"/>
  <c r="BB709" i="144"/>
  <c r="J713" i="119"/>
  <c r="M713" i="119" s="1"/>
  <c r="BB701" i="144"/>
  <c r="J705" i="119"/>
  <c r="M705" i="119" s="1"/>
  <c r="BB693" i="144"/>
  <c r="J697" i="119"/>
  <c r="AY726" i="144"/>
  <c r="AY728" i="144" s="1"/>
  <c r="BB685" i="144"/>
  <c r="J671" i="119"/>
  <c r="M671" i="119" s="1"/>
  <c r="BB659" i="144"/>
  <c r="J655" i="119"/>
  <c r="M655" i="119" s="1"/>
  <c r="BB643" i="144"/>
  <c r="J641" i="119"/>
  <c r="M641" i="119" s="1"/>
  <c r="BB629" i="144"/>
  <c r="J625" i="119"/>
  <c r="M625" i="119" s="1"/>
  <c r="BB613" i="144"/>
  <c r="J609" i="119"/>
  <c r="BB597" i="144"/>
  <c r="J591" i="119"/>
  <c r="M591" i="119" s="1"/>
  <c r="BB579" i="144"/>
  <c r="J575" i="119"/>
  <c r="M575" i="119" s="1"/>
  <c r="BB563" i="144"/>
  <c r="J545" i="119"/>
  <c r="M545" i="119" s="1"/>
  <c r="BB533" i="144"/>
  <c r="J529" i="119"/>
  <c r="M529" i="119" s="1"/>
  <c r="BB517" i="144"/>
  <c r="P15" i="148"/>
  <c r="AB15" i="148" s="1"/>
  <c r="AN15" i="148" s="1"/>
  <c r="AF414" i="144"/>
  <c r="J457" i="119"/>
  <c r="M457" i="119" s="1"/>
  <c r="BB445" i="144"/>
  <c r="J441" i="119"/>
  <c r="M441" i="119" s="1"/>
  <c r="BB429" i="144"/>
  <c r="M833" i="119"/>
  <c r="T24" i="148"/>
  <c r="AJ730" i="144"/>
  <c r="T21" i="148"/>
  <c r="AB21" i="148" s="1"/>
  <c r="AN21" i="148" s="1"/>
  <c r="AJ684" i="144"/>
  <c r="AS366" i="144"/>
  <c r="AB17" i="148"/>
  <c r="AN17" i="148" s="1"/>
  <c r="J387" i="119"/>
  <c r="M387" i="119" s="1"/>
  <c r="BB375" i="144"/>
  <c r="BB299" i="144"/>
  <c r="J297" i="119"/>
  <c r="M297" i="119" s="1"/>
  <c r="BB285" i="144"/>
  <c r="AW411" i="144"/>
  <c r="T13" i="148"/>
  <c r="AJ324" i="144"/>
  <c r="X7" i="148"/>
  <c r="AN54" i="144"/>
  <c r="J91" i="119"/>
  <c r="M91" i="119" s="1"/>
  <c r="BB79" i="144"/>
  <c r="J75" i="119"/>
  <c r="M75" i="119" s="1"/>
  <c r="BB63" i="144"/>
  <c r="J337" i="119"/>
  <c r="BB325" i="144"/>
  <c r="AY366" i="144"/>
  <c r="AY368" i="144" s="1"/>
  <c r="J317" i="119"/>
  <c r="M317" i="119" s="1"/>
  <c r="BB305" i="144"/>
  <c r="M248" i="119"/>
  <c r="AW141" i="144"/>
  <c r="BA321" i="144"/>
  <c r="BA323" i="144" s="1"/>
  <c r="BB186" i="144"/>
  <c r="BB188" i="144" s="1"/>
  <c r="BB10" i="144"/>
  <c r="BB51" i="144" s="1"/>
  <c r="BB53" i="144" s="1"/>
  <c r="BB1050" i="144"/>
  <c r="BB1130" i="144"/>
  <c r="BB1110" i="144"/>
  <c r="BB1116" i="144"/>
  <c r="BB1112" i="144"/>
  <c r="BB1096" i="144"/>
  <c r="BB1220" i="144"/>
  <c r="AZ1267" i="144"/>
  <c r="AZ1269" i="144" s="1"/>
  <c r="BB1257" i="144"/>
  <c r="BB1245" i="144"/>
  <c r="M1290" i="119"/>
  <c r="M1351" i="119"/>
  <c r="BB1328" i="144"/>
  <c r="BB1317" i="144"/>
  <c r="BB1319" i="144"/>
  <c r="BB1476" i="144"/>
  <c r="BB1532" i="144"/>
  <c r="BB1516" i="144"/>
  <c r="BB1558" i="144"/>
  <c r="BB1550" i="144"/>
  <c r="O1684" i="119"/>
  <c r="J1791" i="119"/>
  <c r="M1791" i="119" s="1"/>
  <c r="BB1850" i="144"/>
  <c r="BB1842" i="144"/>
  <c r="N953" i="128"/>
  <c r="AE953" i="128" s="1"/>
  <c r="AE912" i="128"/>
  <c r="O1052" i="119"/>
  <c r="O1054" i="119"/>
  <c r="O692" i="119"/>
  <c r="O694" i="119"/>
  <c r="O469" i="119"/>
  <c r="O467" i="119"/>
  <c r="AW2034" i="144"/>
  <c r="AW1042" i="144"/>
  <c r="T57" i="148"/>
  <c r="AJ2037" i="144"/>
  <c r="BB2038" i="144"/>
  <c r="J1629" i="119"/>
  <c r="M1629" i="119" s="1"/>
  <c r="BB1618" i="144"/>
  <c r="J1046" i="119"/>
  <c r="M1046" i="119" s="1"/>
  <c r="BB1035" i="144"/>
  <c r="J1030" i="119"/>
  <c r="M1030" i="119" s="1"/>
  <c r="BB1019" i="144"/>
  <c r="P57" i="148"/>
  <c r="AF2037" i="144"/>
  <c r="J2077" i="119"/>
  <c r="M2077" i="119" s="1"/>
  <c r="BB2068" i="144"/>
  <c r="J2061" i="119"/>
  <c r="M2061" i="119" s="1"/>
  <c r="BB2052" i="144"/>
  <c r="J2031" i="119"/>
  <c r="M2031" i="119" s="1"/>
  <c r="BB2022" i="144"/>
  <c r="J2015" i="119"/>
  <c r="M2015" i="119" s="1"/>
  <c r="BB2006" i="144"/>
  <c r="J1632" i="119"/>
  <c r="M1632" i="119" s="1"/>
  <c r="BB1621" i="144"/>
  <c r="J1616" i="119"/>
  <c r="M1616" i="119" s="1"/>
  <c r="BB1605" i="144"/>
  <c r="J1600" i="119"/>
  <c r="M1600" i="119" s="1"/>
  <c r="BB1589" i="144"/>
  <c r="J1002" i="119"/>
  <c r="M1002" i="119" s="1"/>
  <c r="BB991" i="144"/>
  <c r="BB964" i="144"/>
  <c r="L1012" i="119"/>
  <c r="L1053" i="119" s="1"/>
  <c r="BA1042" i="144"/>
  <c r="BA1044" i="144" s="1"/>
  <c r="AW952" i="144"/>
  <c r="J994" i="119"/>
  <c r="M994" i="119" s="1"/>
  <c r="BB983" i="144"/>
  <c r="J982" i="119"/>
  <c r="M982" i="119" s="1"/>
  <c r="BB971" i="144"/>
  <c r="P28" i="148"/>
  <c r="AB28" i="148" s="1"/>
  <c r="AN28" i="148" s="1"/>
  <c r="AF910" i="144"/>
  <c r="L922" i="119"/>
  <c r="L963" i="119" s="1"/>
  <c r="BA952" i="144"/>
  <c r="BA954" i="144" s="1"/>
  <c r="BB904" i="144"/>
  <c r="J910" i="119"/>
  <c r="M910" i="119" s="1"/>
  <c r="BB899" i="144"/>
  <c r="J906" i="119"/>
  <c r="M906" i="119" s="1"/>
  <c r="BB895" i="144"/>
  <c r="J902" i="119"/>
  <c r="M902" i="119" s="1"/>
  <c r="BB891" i="144"/>
  <c r="J898" i="119"/>
  <c r="M898" i="119" s="1"/>
  <c r="BB887" i="144"/>
  <c r="J894" i="119"/>
  <c r="M894" i="119" s="1"/>
  <c r="BB883" i="144"/>
  <c r="BB854" i="144"/>
  <c r="J860" i="119"/>
  <c r="M860" i="119" s="1"/>
  <c r="BB849" i="144"/>
  <c r="AW817" i="144"/>
  <c r="BB776" i="144"/>
  <c r="BB731" i="144"/>
  <c r="AS726" i="144"/>
  <c r="BB402" i="144"/>
  <c r="J854" i="119"/>
  <c r="M854" i="119" s="1"/>
  <c r="BB843" i="144"/>
  <c r="J850" i="119"/>
  <c r="M850" i="119" s="1"/>
  <c r="BB839" i="144"/>
  <c r="J846" i="119"/>
  <c r="M846" i="119" s="1"/>
  <c r="BB835" i="144"/>
  <c r="J842" i="119"/>
  <c r="M842" i="119" s="1"/>
  <c r="BB831" i="144"/>
  <c r="J838" i="119"/>
  <c r="M838" i="119" s="1"/>
  <c r="BB827" i="144"/>
  <c r="J834" i="119"/>
  <c r="M834" i="119" s="1"/>
  <c r="BB823" i="144"/>
  <c r="AS862" i="144"/>
  <c r="J826" i="119"/>
  <c r="M826" i="119" s="1"/>
  <c r="BB815" i="144"/>
  <c r="J822" i="119"/>
  <c r="M822" i="119" s="1"/>
  <c r="BB811" i="144"/>
  <c r="J818" i="119"/>
  <c r="M818" i="119" s="1"/>
  <c r="BB807" i="144"/>
  <c r="J814" i="119"/>
  <c r="M814" i="119" s="1"/>
  <c r="BB803" i="144"/>
  <c r="J810" i="119"/>
  <c r="M810" i="119" s="1"/>
  <c r="BB799" i="144"/>
  <c r="J806" i="119"/>
  <c r="M806" i="119" s="1"/>
  <c r="BB795" i="144"/>
  <c r="J802" i="119"/>
  <c r="M802" i="119" s="1"/>
  <c r="BB791" i="144"/>
  <c r="J798" i="119"/>
  <c r="M798" i="119" s="1"/>
  <c r="BB787" i="144"/>
  <c r="J794" i="119"/>
  <c r="M794" i="119" s="1"/>
  <c r="BB783" i="144"/>
  <c r="J790" i="119"/>
  <c r="M790" i="119" s="1"/>
  <c r="BB779" i="144"/>
  <c r="J780" i="119"/>
  <c r="M780" i="119" s="1"/>
  <c r="BB769" i="144"/>
  <c r="J776" i="119"/>
  <c r="M776" i="119" s="1"/>
  <c r="BB765" i="144"/>
  <c r="J772" i="119"/>
  <c r="M772" i="119" s="1"/>
  <c r="BB761" i="144"/>
  <c r="J768" i="119"/>
  <c r="M768" i="119" s="1"/>
  <c r="BB757" i="144"/>
  <c r="J764" i="119"/>
  <c r="M764" i="119" s="1"/>
  <c r="BB753" i="144"/>
  <c r="J755" i="119"/>
  <c r="M755" i="119" s="1"/>
  <c r="BB744" i="144"/>
  <c r="J747" i="119"/>
  <c r="M747" i="119" s="1"/>
  <c r="BB736" i="144"/>
  <c r="J691" i="119"/>
  <c r="M691" i="119" s="1"/>
  <c r="BB679" i="144"/>
  <c r="J683" i="119"/>
  <c r="M683" i="119" s="1"/>
  <c r="BB671" i="144"/>
  <c r="J675" i="119"/>
  <c r="M675" i="119" s="1"/>
  <c r="BB663" i="144"/>
  <c r="J659" i="119"/>
  <c r="M659" i="119" s="1"/>
  <c r="BB647" i="144"/>
  <c r="J645" i="119"/>
  <c r="M645" i="119" s="1"/>
  <c r="BB633" i="144"/>
  <c r="J629" i="119"/>
  <c r="M629" i="119" s="1"/>
  <c r="BB617" i="144"/>
  <c r="J613" i="119"/>
  <c r="M613" i="119" s="1"/>
  <c r="BB601" i="144"/>
  <c r="L607" i="119"/>
  <c r="BA636" i="144"/>
  <c r="BA638" i="144" s="1"/>
  <c r="J595" i="119"/>
  <c r="M595" i="119" s="1"/>
  <c r="BB583" i="144"/>
  <c r="J579" i="119"/>
  <c r="M579" i="119" s="1"/>
  <c r="BB567" i="144"/>
  <c r="J563" i="119"/>
  <c r="BB551" i="144"/>
  <c r="J549" i="119"/>
  <c r="M549" i="119" s="1"/>
  <c r="BB537" i="144"/>
  <c r="J533" i="119"/>
  <c r="M533" i="119" s="1"/>
  <c r="BB521" i="144"/>
  <c r="J517" i="119"/>
  <c r="AY546" i="144"/>
  <c r="AY548" i="144" s="1"/>
  <c r="BB505" i="144"/>
  <c r="J461" i="119"/>
  <c r="M461" i="119" s="1"/>
  <c r="BB449" i="144"/>
  <c r="J445" i="119"/>
  <c r="M445" i="119" s="1"/>
  <c r="BB433" i="144"/>
  <c r="J429" i="119"/>
  <c r="BB417" i="144"/>
  <c r="P20" i="148"/>
  <c r="AB20" i="148" s="1"/>
  <c r="AN20" i="148" s="1"/>
  <c r="AF639" i="144"/>
  <c r="BB316" i="144"/>
  <c r="BB284" i="144"/>
  <c r="J513" i="119"/>
  <c r="M472" i="119"/>
  <c r="M513" i="119" s="1"/>
  <c r="J375" i="119"/>
  <c r="M375" i="119" s="1"/>
  <c r="BB363" i="144"/>
  <c r="J371" i="119"/>
  <c r="M371" i="119" s="1"/>
  <c r="BB359" i="144"/>
  <c r="J367" i="119"/>
  <c r="M367" i="119" s="1"/>
  <c r="BB355" i="144"/>
  <c r="J363" i="119"/>
  <c r="M363" i="119" s="1"/>
  <c r="BB351" i="144"/>
  <c r="J359" i="119"/>
  <c r="M359" i="119" s="1"/>
  <c r="BB347" i="144"/>
  <c r="J355" i="119"/>
  <c r="M355" i="119" s="1"/>
  <c r="BB343" i="144"/>
  <c r="J351" i="119"/>
  <c r="M351" i="119" s="1"/>
  <c r="BB339" i="144"/>
  <c r="J347" i="119"/>
  <c r="M347" i="119" s="1"/>
  <c r="BB335" i="144"/>
  <c r="J343" i="119"/>
  <c r="M343" i="119" s="1"/>
  <c r="BB331" i="144"/>
  <c r="L337" i="119"/>
  <c r="L378" i="119" s="1"/>
  <c r="BA366" i="144"/>
  <c r="BA368" i="144" s="1"/>
  <c r="J321" i="119"/>
  <c r="M321" i="119" s="1"/>
  <c r="BB309" i="144"/>
  <c r="K292" i="119"/>
  <c r="K333" i="119" s="1"/>
  <c r="AZ321" i="144"/>
  <c r="AZ323" i="144" s="1"/>
  <c r="K382" i="119"/>
  <c r="K423" i="119" s="1"/>
  <c r="AZ411" i="144"/>
  <c r="AZ413" i="144" s="1"/>
  <c r="AW366" i="144"/>
  <c r="X12" i="148"/>
  <c r="AN279" i="144"/>
  <c r="BB280" i="144"/>
  <c r="J281" i="119"/>
  <c r="M281" i="119" s="1"/>
  <c r="BB269" i="144"/>
  <c r="J277" i="119"/>
  <c r="M277" i="119" s="1"/>
  <c r="BB265" i="144"/>
  <c r="J273" i="119"/>
  <c r="M273" i="119" s="1"/>
  <c r="BB261" i="144"/>
  <c r="J269" i="119"/>
  <c r="M269" i="119" s="1"/>
  <c r="BB257" i="144"/>
  <c r="J265" i="119"/>
  <c r="M265" i="119" s="1"/>
  <c r="BB253" i="144"/>
  <c r="J261" i="119"/>
  <c r="M261" i="119" s="1"/>
  <c r="BB249" i="144"/>
  <c r="J257" i="119"/>
  <c r="M257" i="119" s="1"/>
  <c r="BB245" i="144"/>
  <c r="J253" i="119"/>
  <c r="M253" i="119" s="1"/>
  <c r="BB241" i="144"/>
  <c r="J249" i="119"/>
  <c r="M249" i="119" s="1"/>
  <c r="BB237" i="144"/>
  <c r="J240" i="119"/>
  <c r="M240" i="119" s="1"/>
  <c r="BB228" i="144"/>
  <c r="J236" i="119"/>
  <c r="M236" i="119" s="1"/>
  <c r="BB224" i="144"/>
  <c r="J232" i="119"/>
  <c r="M232" i="119" s="1"/>
  <c r="BB220" i="144"/>
  <c r="J228" i="119"/>
  <c r="M228" i="119" s="1"/>
  <c r="BB216" i="144"/>
  <c r="J224" i="119"/>
  <c r="M224" i="119" s="1"/>
  <c r="BB212" i="144"/>
  <c r="J220" i="119"/>
  <c r="M220" i="119" s="1"/>
  <c r="BB208" i="144"/>
  <c r="J216" i="119"/>
  <c r="M216" i="119" s="1"/>
  <c r="BB204" i="144"/>
  <c r="J212" i="119"/>
  <c r="M212" i="119" s="1"/>
  <c r="BB200" i="144"/>
  <c r="J208" i="119"/>
  <c r="M208" i="119" s="1"/>
  <c r="BB196" i="144"/>
  <c r="J204" i="119"/>
  <c r="M204" i="119" s="1"/>
  <c r="BB192" i="144"/>
  <c r="BB231" i="144" s="1"/>
  <c r="BB233" i="144" s="1"/>
  <c r="J95" i="119"/>
  <c r="M95" i="119" s="1"/>
  <c r="BB83" i="144"/>
  <c r="J79" i="119"/>
  <c r="M79" i="119" s="1"/>
  <c r="BB67" i="144"/>
  <c r="BB326" i="144"/>
  <c r="P13" i="148"/>
  <c r="AF324" i="144"/>
  <c r="J325" i="119"/>
  <c r="M325" i="119" s="1"/>
  <c r="BB313" i="144"/>
  <c r="J293" i="119"/>
  <c r="M293" i="119" s="1"/>
  <c r="BB281" i="144"/>
  <c r="AW231" i="144"/>
  <c r="T7" i="148"/>
  <c r="AB7" i="148" s="1"/>
  <c r="AN7" i="148" s="1"/>
  <c r="AJ54" i="144"/>
  <c r="AY231" i="144"/>
  <c r="AY233" i="144" s="1"/>
  <c r="L333" i="119"/>
  <c r="L1098" i="119"/>
  <c r="AW1087" i="144"/>
  <c r="BB1106" i="144"/>
  <c r="BB1208" i="144"/>
  <c r="BB1279" i="144"/>
  <c r="BB1336" i="144"/>
  <c r="BB1411" i="144"/>
  <c r="AE1374" i="128"/>
  <c r="BB1469" i="144"/>
  <c r="AE1458" i="128"/>
  <c r="BB1769" i="144"/>
  <c r="M1779" i="119"/>
  <c r="N407" i="128"/>
  <c r="AE407" i="128" s="1"/>
  <c r="AE366" i="128"/>
  <c r="O2089" i="119"/>
  <c r="O2087" i="119"/>
  <c r="O919" i="119"/>
  <c r="O917" i="119"/>
  <c r="O512" i="119"/>
  <c r="O514" i="119"/>
  <c r="O649" i="119"/>
  <c r="O647" i="119"/>
  <c r="AF1992" i="144"/>
  <c r="P56" i="148"/>
  <c r="AB56" i="148" s="1"/>
  <c r="AN56" i="148" s="1"/>
  <c r="L2002" i="119"/>
  <c r="L2043" i="119" s="1"/>
  <c r="BA2034" i="144"/>
  <c r="BA2036" i="144" s="1"/>
  <c r="J1633" i="119"/>
  <c r="M1633" i="119" s="1"/>
  <c r="BB1622" i="144"/>
  <c r="J1621" i="119"/>
  <c r="M1621" i="119" s="1"/>
  <c r="BB1610" i="144"/>
  <c r="J1050" i="119"/>
  <c r="M1050" i="119" s="1"/>
  <c r="BB1039" i="144"/>
  <c r="J1034" i="119"/>
  <c r="M1034" i="119" s="1"/>
  <c r="BB1023" i="144"/>
  <c r="J2081" i="119"/>
  <c r="M2081" i="119" s="1"/>
  <c r="BB2072" i="144"/>
  <c r="J2065" i="119"/>
  <c r="M2065" i="119" s="1"/>
  <c r="BB2056" i="144"/>
  <c r="J2049" i="119"/>
  <c r="BB2040" i="144"/>
  <c r="J2035" i="119"/>
  <c r="M2035" i="119" s="1"/>
  <c r="BB2026" i="144"/>
  <c r="J2019" i="119"/>
  <c r="M2019" i="119" s="1"/>
  <c r="BB2010" i="144"/>
  <c r="J2003" i="119"/>
  <c r="M2003" i="119" s="1"/>
  <c r="BB1994" i="144"/>
  <c r="J1636" i="119"/>
  <c r="M1636" i="119" s="1"/>
  <c r="BB1625" i="144"/>
  <c r="J1620" i="119"/>
  <c r="M1620" i="119" s="1"/>
  <c r="BB1609" i="144"/>
  <c r="J1604" i="119"/>
  <c r="M1604" i="119" s="1"/>
  <c r="BB1593" i="144"/>
  <c r="J1014" i="119"/>
  <c r="M1014" i="119" s="1"/>
  <c r="BB1003" i="144"/>
  <c r="J983" i="119"/>
  <c r="M983" i="119" s="1"/>
  <c r="BB972" i="144"/>
  <c r="AZ952" i="144"/>
  <c r="AZ954" i="144" s="1"/>
  <c r="BB944" i="144"/>
  <c r="BB1005" i="144"/>
  <c r="X30" i="148"/>
  <c r="AN1000" i="144"/>
  <c r="J998" i="119"/>
  <c r="M998" i="119" s="1"/>
  <c r="BB987" i="144"/>
  <c r="J989" i="119"/>
  <c r="M989" i="119" s="1"/>
  <c r="BB978" i="144"/>
  <c r="P29" i="148"/>
  <c r="AB29" i="148" s="1"/>
  <c r="AN29" i="148" s="1"/>
  <c r="AF955" i="144"/>
  <c r="J981" i="119"/>
  <c r="M981" i="119" s="1"/>
  <c r="BB970" i="144"/>
  <c r="BB962" i="144"/>
  <c r="BB934" i="144"/>
  <c r="BB930" i="144"/>
  <c r="BB926" i="144"/>
  <c r="BB922" i="144"/>
  <c r="BB918" i="144"/>
  <c r="AS952" i="144"/>
  <c r="J914" i="119"/>
  <c r="M914" i="119" s="1"/>
  <c r="BB903" i="144"/>
  <c r="BB876" i="144"/>
  <c r="BB872" i="144"/>
  <c r="BB868" i="144"/>
  <c r="BB858" i="144"/>
  <c r="J864" i="119"/>
  <c r="M864" i="119" s="1"/>
  <c r="BB853" i="144"/>
  <c r="AY591" i="144"/>
  <c r="AY593" i="144" s="1"/>
  <c r="BB398" i="144"/>
  <c r="J852" i="119"/>
  <c r="M852" i="119" s="1"/>
  <c r="BB841" i="144"/>
  <c r="J848" i="119"/>
  <c r="M848" i="119" s="1"/>
  <c r="BB837" i="144"/>
  <c r="J844" i="119"/>
  <c r="M844" i="119" s="1"/>
  <c r="BB833" i="144"/>
  <c r="J840" i="119"/>
  <c r="M840" i="119" s="1"/>
  <c r="BB829" i="144"/>
  <c r="J836" i="119"/>
  <c r="M836" i="119" s="1"/>
  <c r="BB825" i="144"/>
  <c r="AZ862" i="144"/>
  <c r="AZ864" i="144" s="1"/>
  <c r="P26" i="148"/>
  <c r="AF820" i="144"/>
  <c r="AY636" i="144"/>
  <c r="AY638" i="144" s="1"/>
  <c r="AS591" i="144"/>
  <c r="J733" i="119"/>
  <c r="M733" i="119" s="1"/>
  <c r="BB721" i="144"/>
  <c r="J725" i="119"/>
  <c r="M725" i="119" s="1"/>
  <c r="BB713" i="144"/>
  <c r="J717" i="119"/>
  <c r="M717" i="119" s="1"/>
  <c r="BB705" i="144"/>
  <c r="J709" i="119"/>
  <c r="M709" i="119" s="1"/>
  <c r="BB697" i="144"/>
  <c r="J701" i="119"/>
  <c r="M701" i="119" s="1"/>
  <c r="BB689" i="144"/>
  <c r="J663" i="119"/>
  <c r="M663" i="119" s="1"/>
  <c r="BB651" i="144"/>
  <c r="BB681" i="144" s="1"/>
  <c r="BB683" i="144" s="1"/>
  <c r="J633" i="119"/>
  <c r="M633" i="119" s="1"/>
  <c r="BB621" i="144"/>
  <c r="J617" i="119"/>
  <c r="M617" i="119" s="1"/>
  <c r="BB605" i="144"/>
  <c r="AS636" i="144"/>
  <c r="J599" i="119"/>
  <c r="M599" i="119" s="1"/>
  <c r="BB587" i="144"/>
  <c r="J583" i="119"/>
  <c r="M583" i="119" s="1"/>
  <c r="BB571" i="144"/>
  <c r="J567" i="119"/>
  <c r="M567" i="119" s="1"/>
  <c r="BB555" i="144"/>
  <c r="K562" i="119"/>
  <c r="AZ591" i="144"/>
  <c r="AZ593" i="144" s="1"/>
  <c r="J553" i="119"/>
  <c r="M553" i="119" s="1"/>
  <c r="BB541" i="144"/>
  <c r="J537" i="119"/>
  <c r="M537" i="119" s="1"/>
  <c r="BB525" i="144"/>
  <c r="J521" i="119"/>
  <c r="M521" i="119" s="1"/>
  <c r="BB509" i="144"/>
  <c r="T16" i="148"/>
  <c r="AB16" i="148" s="1"/>
  <c r="AN16" i="148" s="1"/>
  <c r="AJ459" i="144"/>
  <c r="J465" i="119"/>
  <c r="M465" i="119" s="1"/>
  <c r="BB453" i="144"/>
  <c r="J449" i="119"/>
  <c r="M449" i="119" s="1"/>
  <c r="BB437" i="144"/>
  <c r="J433" i="119"/>
  <c r="M433" i="119" s="1"/>
  <c r="BB421" i="144"/>
  <c r="L427" i="119"/>
  <c r="BA456" i="144"/>
  <c r="BA458" i="144" s="1"/>
  <c r="J415" i="119"/>
  <c r="M415" i="119" s="1"/>
  <c r="BB403" i="144"/>
  <c r="J411" i="119"/>
  <c r="M411" i="119" s="1"/>
  <c r="BB399" i="144"/>
  <c r="J407" i="119"/>
  <c r="M407" i="119" s="1"/>
  <c r="BB395" i="144"/>
  <c r="J403" i="119"/>
  <c r="M403" i="119" s="1"/>
  <c r="BB391" i="144"/>
  <c r="X26" i="148"/>
  <c r="AN820" i="144"/>
  <c r="T25" i="148"/>
  <c r="AJ775" i="144"/>
  <c r="AW726" i="144"/>
  <c r="AW546" i="144"/>
  <c r="J391" i="119"/>
  <c r="M391" i="119" s="1"/>
  <c r="BB379" i="144"/>
  <c r="J339" i="119"/>
  <c r="M339" i="119" s="1"/>
  <c r="BB327" i="144"/>
  <c r="M328" i="119"/>
  <c r="M296" i="119"/>
  <c r="AS96" i="144"/>
  <c r="AY681" i="144"/>
  <c r="AY683" i="144" s="1"/>
  <c r="J373" i="119"/>
  <c r="M373" i="119" s="1"/>
  <c r="BB361" i="144"/>
  <c r="J369" i="119"/>
  <c r="M369" i="119" s="1"/>
  <c r="BB357" i="144"/>
  <c r="J365" i="119"/>
  <c r="M365" i="119" s="1"/>
  <c r="BB353" i="144"/>
  <c r="J361" i="119"/>
  <c r="M361" i="119" s="1"/>
  <c r="BB349" i="144"/>
  <c r="J357" i="119"/>
  <c r="M357" i="119" s="1"/>
  <c r="BB345" i="144"/>
  <c r="J353" i="119"/>
  <c r="M353" i="119" s="1"/>
  <c r="BB341" i="144"/>
  <c r="J349" i="119"/>
  <c r="M349" i="119" s="1"/>
  <c r="BB337" i="144"/>
  <c r="J345" i="119"/>
  <c r="M345" i="119" s="1"/>
  <c r="BB333" i="144"/>
  <c r="J341" i="119"/>
  <c r="M341" i="119" s="1"/>
  <c r="BB329" i="144"/>
  <c r="X13" i="148"/>
  <c r="AN324" i="144"/>
  <c r="J313" i="119"/>
  <c r="M313" i="119" s="1"/>
  <c r="BB301" i="144"/>
  <c r="T12" i="148"/>
  <c r="AJ279" i="144"/>
  <c r="P11" i="148"/>
  <c r="AB11" i="148" s="1"/>
  <c r="AN11" i="148" s="1"/>
  <c r="AF234" i="144"/>
  <c r="J399" i="119"/>
  <c r="M399" i="119" s="1"/>
  <c r="BB387" i="144"/>
  <c r="BB378" i="144"/>
  <c r="AS411" i="144"/>
  <c r="AY321" i="144"/>
  <c r="AY323" i="144" s="1"/>
  <c r="J112" i="119"/>
  <c r="AY141" i="144"/>
  <c r="AY143" i="144" s="1"/>
  <c r="BB100" i="144"/>
  <c r="BB141" i="144" s="1"/>
  <c r="BB143" i="144" s="1"/>
  <c r="J99" i="119"/>
  <c r="M99" i="119" s="1"/>
  <c r="BB87" i="144"/>
  <c r="J83" i="119"/>
  <c r="M83" i="119" s="1"/>
  <c r="BB71" i="144"/>
  <c r="J67" i="119"/>
  <c r="AY96" i="144"/>
  <c r="AY98" i="144" s="1"/>
  <c r="BB55" i="144"/>
  <c r="J395" i="119"/>
  <c r="M395" i="119" s="1"/>
  <c r="BB383" i="144"/>
  <c r="BB374" i="144"/>
  <c r="M338" i="119"/>
  <c r="P12" i="148"/>
  <c r="AF279" i="144"/>
  <c r="J301" i="119"/>
  <c r="M301" i="119" s="1"/>
  <c r="BB289" i="144"/>
  <c r="BB274" i="144"/>
  <c r="AZ231" i="144"/>
  <c r="AZ233" i="144" s="1"/>
  <c r="M202" i="119"/>
  <c r="J198" i="119"/>
  <c r="M157" i="119"/>
  <c r="M198" i="119" s="1"/>
  <c r="J63" i="119"/>
  <c r="BB1864" i="144"/>
  <c r="BB1948" i="144"/>
  <c r="AF1947" i="144"/>
  <c r="P55" i="148"/>
  <c r="AB55" i="148" s="1"/>
  <c r="AN55" i="148" s="1"/>
  <c r="J1987" i="119"/>
  <c r="M1987" i="119" s="1"/>
  <c r="BB1978" i="144"/>
  <c r="J1971" i="119"/>
  <c r="M1971" i="119" s="1"/>
  <c r="BB1962" i="144"/>
  <c r="J1986" i="119"/>
  <c r="M1986" i="119" s="1"/>
  <c r="BB1977" i="144"/>
  <c r="J1970" i="119"/>
  <c r="M1970" i="119" s="1"/>
  <c r="BB1961" i="144"/>
  <c r="AW1989" i="144"/>
  <c r="J1991" i="119"/>
  <c r="M1991" i="119" s="1"/>
  <c r="BB1982" i="144"/>
  <c r="J1975" i="119"/>
  <c r="M1975" i="119" s="1"/>
  <c r="BB1966" i="144"/>
  <c r="J1959" i="119"/>
  <c r="M1959" i="119" s="1"/>
  <c r="BB1950" i="144"/>
  <c r="J1990" i="119"/>
  <c r="M1990" i="119" s="1"/>
  <c r="BB1981" i="144"/>
  <c r="J1974" i="119"/>
  <c r="M1974" i="119" s="1"/>
  <c r="BB1965" i="144"/>
  <c r="J1958" i="119"/>
  <c r="M1958" i="119" s="1"/>
  <c r="BB1949" i="144"/>
  <c r="J1995" i="119"/>
  <c r="M1995" i="119" s="1"/>
  <c r="BB1986" i="144"/>
  <c r="J1979" i="119"/>
  <c r="M1979" i="119" s="1"/>
  <c r="BB1970" i="144"/>
  <c r="J1963" i="119"/>
  <c r="M1963" i="119" s="1"/>
  <c r="BB1954" i="144"/>
  <c r="L1957" i="119"/>
  <c r="L1998" i="119" s="1"/>
  <c r="BA1989" i="144"/>
  <c r="BA1991" i="144" s="1"/>
  <c r="J1994" i="119"/>
  <c r="M1994" i="119" s="1"/>
  <c r="BB1985" i="144"/>
  <c r="J1978" i="119"/>
  <c r="M1978" i="119" s="1"/>
  <c r="BB1969" i="144"/>
  <c r="J1962" i="119"/>
  <c r="M1962" i="119" s="1"/>
  <c r="BB1953" i="144"/>
  <c r="K1957" i="119"/>
  <c r="K1998" i="119" s="1"/>
  <c r="AZ1989" i="144"/>
  <c r="AZ1991" i="144" s="1"/>
  <c r="AY1989" i="144"/>
  <c r="AY1991" i="144" s="1"/>
  <c r="J1983" i="119"/>
  <c r="M1983" i="119" s="1"/>
  <c r="BB1974" i="144"/>
  <c r="J1967" i="119"/>
  <c r="M1967" i="119" s="1"/>
  <c r="BB1958" i="144"/>
  <c r="AS1989" i="144"/>
  <c r="J1982" i="119"/>
  <c r="M1982" i="119" s="1"/>
  <c r="BB1973" i="144"/>
  <c r="J1966" i="119"/>
  <c r="M1966" i="119" s="1"/>
  <c r="BB1957" i="144"/>
  <c r="X54" i="148"/>
  <c r="AN1902" i="144"/>
  <c r="J1936" i="119"/>
  <c r="M1936" i="119" s="1"/>
  <c r="BB1927" i="144"/>
  <c r="J1920" i="119"/>
  <c r="M1920" i="119" s="1"/>
  <c r="BB1911" i="144"/>
  <c r="J1951" i="119"/>
  <c r="M1951" i="119" s="1"/>
  <c r="BB1942" i="144"/>
  <c r="J1935" i="119"/>
  <c r="M1935" i="119" s="1"/>
  <c r="BB1926" i="144"/>
  <c r="J1919" i="119"/>
  <c r="M1919" i="119" s="1"/>
  <c r="BB1910" i="144"/>
  <c r="J1940" i="119"/>
  <c r="M1940" i="119" s="1"/>
  <c r="BB1931" i="144"/>
  <c r="J1924" i="119"/>
  <c r="M1924" i="119" s="1"/>
  <c r="BB1915" i="144"/>
  <c r="J1939" i="119"/>
  <c r="M1939" i="119" s="1"/>
  <c r="BB1930" i="144"/>
  <c r="J1923" i="119"/>
  <c r="M1923" i="119" s="1"/>
  <c r="BB1914" i="144"/>
  <c r="AS1944" i="144"/>
  <c r="J1944" i="119"/>
  <c r="M1944" i="119" s="1"/>
  <c r="BB1935" i="144"/>
  <c r="J1928" i="119"/>
  <c r="M1928" i="119" s="1"/>
  <c r="BB1919" i="144"/>
  <c r="J1912" i="119"/>
  <c r="AY1944" i="144"/>
  <c r="AY1946" i="144" s="1"/>
  <c r="BB1903" i="144"/>
  <c r="J1943" i="119"/>
  <c r="M1943" i="119" s="1"/>
  <c r="BB1934" i="144"/>
  <c r="J1927" i="119"/>
  <c r="M1927" i="119" s="1"/>
  <c r="BB1918" i="144"/>
  <c r="AW1944" i="144"/>
  <c r="O1954" i="119"/>
  <c r="O1952" i="119"/>
  <c r="J1948" i="119"/>
  <c r="M1948" i="119" s="1"/>
  <c r="BB1939" i="144"/>
  <c r="J1932" i="119"/>
  <c r="M1932" i="119" s="1"/>
  <c r="BB1923" i="144"/>
  <c r="J1916" i="119"/>
  <c r="M1916" i="119" s="1"/>
  <c r="BB1907" i="144"/>
  <c r="T54" i="148"/>
  <c r="AJ1902" i="144"/>
  <c r="J1947" i="119"/>
  <c r="M1947" i="119" s="1"/>
  <c r="BB1938" i="144"/>
  <c r="J1931" i="119"/>
  <c r="M1931" i="119" s="1"/>
  <c r="BB1922" i="144"/>
  <c r="J1915" i="119"/>
  <c r="M1915" i="119" s="1"/>
  <c r="BB1906" i="144"/>
  <c r="X53" i="148"/>
  <c r="AE1752" i="128"/>
  <c r="AS1899" i="144"/>
  <c r="AS1857" i="144" s="1"/>
  <c r="AY1899" i="144"/>
  <c r="AY1901" i="144" s="1"/>
  <c r="J1894" i="119"/>
  <c r="M1894" i="119" s="1"/>
  <c r="BB1885" i="144"/>
  <c r="J1878" i="119"/>
  <c r="M1878" i="119" s="1"/>
  <c r="BB1869" i="144"/>
  <c r="AZ1899" i="144"/>
  <c r="AZ1901" i="144" s="1"/>
  <c r="O1907" i="119"/>
  <c r="O1909" i="119"/>
  <c r="J1898" i="119"/>
  <c r="M1898" i="119" s="1"/>
  <c r="BB1889" i="144"/>
  <c r="J1882" i="119"/>
  <c r="M1882" i="119" s="1"/>
  <c r="BB1873" i="144"/>
  <c r="K1908" i="119"/>
  <c r="T53" i="148"/>
  <c r="T58" i="148" s="1"/>
  <c r="AJ1857" i="144"/>
  <c r="J1902" i="119"/>
  <c r="M1902" i="119" s="1"/>
  <c r="BB1893" i="144"/>
  <c r="J1886" i="119"/>
  <c r="M1886" i="119" s="1"/>
  <c r="BB1877" i="144"/>
  <c r="AW1899" i="144"/>
  <c r="M1867" i="119"/>
  <c r="J1906" i="119"/>
  <c r="M1906" i="119" s="1"/>
  <c r="BB1897" i="144"/>
  <c r="J1890" i="119"/>
  <c r="M1890" i="119" s="1"/>
  <c r="BB1881" i="144"/>
  <c r="J1874" i="119"/>
  <c r="M1874" i="119" s="1"/>
  <c r="BB1865" i="144"/>
  <c r="J1870" i="119"/>
  <c r="M1870" i="119" s="1"/>
  <c r="BB1861" i="144"/>
  <c r="P53" i="148"/>
  <c r="AF1857" i="144"/>
  <c r="O1863" i="119"/>
  <c r="O1862" i="119" s="1"/>
  <c r="AW1853" i="144"/>
  <c r="AF1811" i="144"/>
  <c r="AE1710" i="128"/>
  <c r="BB1844" i="144"/>
  <c r="T50" i="148"/>
  <c r="AJ1811" i="144"/>
  <c r="J1834" i="119"/>
  <c r="M1834" i="119" s="1"/>
  <c r="BB1824" i="144"/>
  <c r="J1859" i="119"/>
  <c r="M1859" i="119" s="1"/>
  <c r="BB1849" i="144"/>
  <c r="BB1840" i="144"/>
  <c r="J1841" i="119"/>
  <c r="M1841" i="119" s="1"/>
  <c r="BB1831" i="144"/>
  <c r="J1837" i="119"/>
  <c r="M1837" i="119" s="1"/>
  <c r="BB1827" i="144"/>
  <c r="J1831" i="119"/>
  <c r="M1831" i="119" s="1"/>
  <c r="BB1821" i="144"/>
  <c r="AS1853" i="144"/>
  <c r="M1850" i="119"/>
  <c r="J1843" i="119"/>
  <c r="M1843" i="119" s="1"/>
  <c r="BB1833" i="144"/>
  <c r="J1839" i="119"/>
  <c r="M1839" i="119" s="1"/>
  <c r="BB1829" i="144"/>
  <c r="J1835" i="119"/>
  <c r="M1835" i="119" s="1"/>
  <c r="BB1825" i="144"/>
  <c r="J1823" i="119"/>
  <c r="M1823" i="119" s="1"/>
  <c r="BB1813" i="144"/>
  <c r="AY1853" i="144"/>
  <c r="AY1855" i="144" s="1"/>
  <c r="J1851" i="119"/>
  <c r="M1851" i="119" s="1"/>
  <c r="BB1841" i="144"/>
  <c r="J1827" i="119"/>
  <c r="M1827" i="119" s="1"/>
  <c r="BB1817" i="144"/>
  <c r="K1822" i="119"/>
  <c r="K1863" i="119" s="1"/>
  <c r="AZ1853" i="144"/>
  <c r="AZ1855" i="144" s="1"/>
  <c r="J1855" i="119"/>
  <c r="M1855" i="119" s="1"/>
  <c r="BB1845" i="144"/>
  <c r="BB1836" i="144"/>
  <c r="J1847" i="119"/>
  <c r="M1847" i="119" s="1"/>
  <c r="BB1837" i="144"/>
  <c r="X50" i="148"/>
  <c r="AN1811" i="144"/>
  <c r="M1846" i="119"/>
  <c r="M1782" i="119"/>
  <c r="O1817" i="119"/>
  <c r="M1790" i="119"/>
  <c r="AY1808" i="144"/>
  <c r="AY1810" i="144" s="1"/>
  <c r="AS1808" i="144"/>
  <c r="AS1766" i="144" s="1"/>
  <c r="P49" i="148"/>
  <c r="AF1766" i="144"/>
  <c r="J1797" i="119"/>
  <c r="M1797" i="119" s="1"/>
  <c r="BB1787" i="144"/>
  <c r="BB1772" i="144"/>
  <c r="J1809" i="119"/>
  <c r="M1809" i="119" s="1"/>
  <c r="BB1799" i="144"/>
  <c r="J1793" i="119"/>
  <c r="M1793" i="119" s="1"/>
  <c r="BB1783" i="144"/>
  <c r="J1788" i="119"/>
  <c r="M1788" i="119" s="1"/>
  <c r="BB1778" i="144"/>
  <c r="J1780" i="119"/>
  <c r="M1780" i="119" s="1"/>
  <c r="BB1770" i="144"/>
  <c r="J1805" i="119"/>
  <c r="M1805" i="119" s="1"/>
  <c r="BB1795" i="144"/>
  <c r="J1801" i="119"/>
  <c r="M1801" i="119" s="1"/>
  <c r="BB1791" i="144"/>
  <c r="AW1808" i="144"/>
  <c r="BA1808" i="144"/>
  <c r="BA1810" i="144" s="1"/>
  <c r="M1777" i="119"/>
  <c r="J1813" i="119"/>
  <c r="M1813" i="119" s="1"/>
  <c r="BB1803" i="144"/>
  <c r="BB1780" i="144"/>
  <c r="L1818" i="119"/>
  <c r="AZ1808" i="144"/>
  <c r="AZ1810" i="144" s="1"/>
  <c r="J1784" i="119"/>
  <c r="M1784" i="119" s="1"/>
  <c r="BB1774" i="144"/>
  <c r="AN1766" i="144"/>
  <c r="X49" i="148"/>
  <c r="T49" i="148"/>
  <c r="AJ1766" i="144"/>
  <c r="BB1776" i="144"/>
  <c r="K1818" i="119"/>
  <c r="BB1760" i="144"/>
  <c r="AE1626" i="128"/>
  <c r="N1667" i="128"/>
  <c r="AE1667" i="128" s="1"/>
  <c r="AE1584" i="128"/>
  <c r="AS1763" i="144"/>
  <c r="G66" i="141" s="1"/>
  <c r="X48" i="148"/>
  <c r="AY1763" i="144"/>
  <c r="AY1765" i="144" s="1"/>
  <c r="J1755" i="119"/>
  <c r="M1755" i="119" s="1"/>
  <c r="BB1745" i="144"/>
  <c r="J1739" i="119"/>
  <c r="M1739" i="119" s="1"/>
  <c r="BB1729" i="144"/>
  <c r="P48" i="148"/>
  <c r="AF1721" i="144"/>
  <c r="AZ1763" i="144"/>
  <c r="AZ1765" i="144" s="1"/>
  <c r="J1759" i="119"/>
  <c r="M1759" i="119" s="1"/>
  <c r="BB1749" i="144"/>
  <c r="J1743" i="119"/>
  <c r="M1743" i="119" s="1"/>
  <c r="BB1733" i="144"/>
  <c r="K1773" i="119"/>
  <c r="T48" i="148"/>
  <c r="AJ1721" i="144"/>
  <c r="J1763" i="119"/>
  <c r="M1763" i="119" s="1"/>
  <c r="BB1753" i="144"/>
  <c r="J1747" i="119"/>
  <c r="M1747" i="119" s="1"/>
  <c r="BB1737" i="144"/>
  <c r="AW1763" i="144"/>
  <c r="M1732" i="119"/>
  <c r="J1771" i="119"/>
  <c r="M1771" i="119" s="1"/>
  <c r="BB1761" i="144"/>
  <c r="J1767" i="119"/>
  <c r="M1767" i="119" s="1"/>
  <c r="BB1757" i="144"/>
  <c r="J1751" i="119"/>
  <c r="M1751" i="119" s="1"/>
  <c r="BB1741" i="144"/>
  <c r="J1735" i="119"/>
  <c r="M1735" i="119" s="1"/>
  <c r="BB1725" i="144"/>
  <c r="AY1718" i="144"/>
  <c r="AY1720" i="144" s="1"/>
  <c r="X46" i="148"/>
  <c r="P46" i="148"/>
  <c r="M1644" i="119"/>
  <c r="BB1548" i="144"/>
  <c r="BB1544" i="144"/>
  <c r="BB1546" i="144"/>
  <c r="AY1537" i="144"/>
  <c r="AY1539" i="144" s="1"/>
  <c r="BB1407" i="144"/>
  <c r="BB1383" i="144"/>
  <c r="BB1379" i="144"/>
  <c r="BB1399" i="144"/>
  <c r="K1413" i="119"/>
  <c r="AW1718" i="144"/>
  <c r="O1727" i="119"/>
  <c r="O1729" i="119"/>
  <c r="J1724" i="119"/>
  <c r="M1724" i="119" s="1"/>
  <c r="BB1714" i="144"/>
  <c r="J1708" i="119"/>
  <c r="M1708" i="119" s="1"/>
  <c r="BB1698" i="144"/>
  <c r="J1692" i="119"/>
  <c r="M1692" i="119" s="1"/>
  <c r="BB1682" i="144"/>
  <c r="K1687" i="119"/>
  <c r="AZ1718" i="144"/>
  <c r="AZ1720" i="144" s="1"/>
  <c r="P47" i="148"/>
  <c r="AF1676" i="144"/>
  <c r="AS1718" i="144"/>
  <c r="J1712" i="119"/>
  <c r="M1712" i="119" s="1"/>
  <c r="BB1702" i="144"/>
  <c r="J1696" i="119"/>
  <c r="M1696" i="119" s="1"/>
  <c r="BB1686" i="144"/>
  <c r="J1716" i="119"/>
  <c r="M1716" i="119" s="1"/>
  <c r="BB1706" i="144"/>
  <c r="J1700" i="119"/>
  <c r="M1700" i="119" s="1"/>
  <c r="BB1690" i="144"/>
  <c r="X47" i="148"/>
  <c r="AN1676" i="144"/>
  <c r="J1720" i="119"/>
  <c r="M1720" i="119" s="1"/>
  <c r="BB1710" i="144"/>
  <c r="J1704" i="119"/>
  <c r="M1704" i="119" s="1"/>
  <c r="BB1694" i="144"/>
  <c r="J1688" i="119"/>
  <c r="BB1678" i="144"/>
  <c r="BA1673" i="144"/>
  <c r="BA1675" i="144" s="1"/>
  <c r="J1674" i="119"/>
  <c r="M1674" i="119" s="1"/>
  <c r="BB1664" i="144"/>
  <c r="J1646" i="119"/>
  <c r="M1646" i="119" s="1"/>
  <c r="BB1636" i="144"/>
  <c r="J1642" i="119"/>
  <c r="AY1673" i="144"/>
  <c r="AY1675" i="144" s="1"/>
  <c r="BB1632" i="144"/>
  <c r="J1678" i="119"/>
  <c r="M1678" i="119" s="1"/>
  <c r="BB1668" i="144"/>
  <c r="J1662" i="119"/>
  <c r="M1662" i="119" s="1"/>
  <c r="BB1652" i="144"/>
  <c r="J1650" i="119"/>
  <c r="M1650" i="119" s="1"/>
  <c r="BB1640" i="144"/>
  <c r="AJ1631" i="144"/>
  <c r="T46" i="148"/>
  <c r="L1683" i="119"/>
  <c r="J1659" i="119"/>
  <c r="M1659" i="119" s="1"/>
  <c r="BB1649" i="144"/>
  <c r="BB1634" i="144"/>
  <c r="J1666" i="119"/>
  <c r="M1666" i="119" s="1"/>
  <c r="BB1656" i="144"/>
  <c r="J1654" i="119"/>
  <c r="M1654" i="119" s="1"/>
  <c r="BB1644" i="144"/>
  <c r="AS1673" i="144"/>
  <c r="J1670" i="119"/>
  <c r="M1670" i="119" s="1"/>
  <c r="BB1660" i="144"/>
  <c r="J1658" i="119"/>
  <c r="M1658" i="119" s="1"/>
  <c r="BB1648" i="144"/>
  <c r="AW1673" i="144"/>
  <c r="AW1582" i="144"/>
  <c r="BB1564" i="144"/>
  <c r="K1593" i="119"/>
  <c r="X42" i="148"/>
  <c r="AN1540" i="144"/>
  <c r="J1576" i="119"/>
  <c r="M1576" i="119" s="1"/>
  <c r="BB1565" i="144"/>
  <c r="J1572" i="119"/>
  <c r="M1572" i="119" s="1"/>
  <c r="BB1561" i="144"/>
  <c r="J1568" i="119"/>
  <c r="M1568" i="119" s="1"/>
  <c r="BB1557" i="144"/>
  <c r="J1564" i="119"/>
  <c r="M1564" i="119" s="1"/>
  <c r="BB1553" i="144"/>
  <c r="J1560" i="119"/>
  <c r="M1560" i="119" s="1"/>
  <c r="BB1549" i="144"/>
  <c r="J1556" i="119"/>
  <c r="M1556" i="119" s="1"/>
  <c r="BB1545" i="144"/>
  <c r="J1552" i="119"/>
  <c r="AY1582" i="144"/>
  <c r="AY1584" i="144" s="1"/>
  <c r="BB1541" i="144"/>
  <c r="J1580" i="119"/>
  <c r="M1580" i="119" s="1"/>
  <c r="BB1569" i="144"/>
  <c r="BB1556" i="144"/>
  <c r="AS1582" i="144"/>
  <c r="O1594" i="119"/>
  <c r="O1592" i="119"/>
  <c r="J1584" i="119"/>
  <c r="M1584" i="119" s="1"/>
  <c r="BB1573" i="144"/>
  <c r="T42" i="148"/>
  <c r="AJ1540" i="144"/>
  <c r="BB1552" i="144"/>
  <c r="AZ1582" i="144"/>
  <c r="AZ1584" i="144" s="1"/>
  <c r="J1588" i="119"/>
  <c r="M1588" i="119" s="1"/>
  <c r="BB1577" i="144"/>
  <c r="AW1537" i="144"/>
  <c r="BB1512" i="144"/>
  <c r="J1544" i="119"/>
  <c r="M1544" i="119" s="1"/>
  <c r="BB1533" i="144"/>
  <c r="J1528" i="119"/>
  <c r="M1528" i="119" s="1"/>
  <c r="BB1517" i="144"/>
  <c r="J1508" i="119"/>
  <c r="BB1497" i="144"/>
  <c r="J1532" i="119"/>
  <c r="M1532" i="119" s="1"/>
  <c r="BB1521" i="144"/>
  <c r="J1512" i="119"/>
  <c r="M1512" i="119" s="1"/>
  <c r="BB1501" i="144"/>
  <c r="K1507" i="119"/>
  <c r="AZ1537" i="144"/>
  <c r="AZ1539" i="144" s="1"/>
  <c r="AS1537" i="144"/>
  <c r="J1536" i="119"/>
  <c r="M1536" i="119" s="1"/>
  <c r="BB1525" i="144"/>
  <c r="J1516" i="119"/>
  <c r="M1516" i="119" s="1"/>
  <c r="BB1505" i="144"/>
  <c r="AN1495" i="144"/>
  <c r="X41" i="148"/>
  <c r="AF1495" i="144"/>
  <c r="P41" i="148"/>
  <c r="J1540" i="119"/>
  <c r="M1540" i="119" s="1"/>
  <c r="BB1529" i="144"/>
  <c r="J1524" i="119"/>
  <c r="M1524" i="119" s="1"/>
  <c r="BB1513" i="144"/>
  <c r="J1520" i="119"/>
  <c r="M1520" i="119" s="1"/>
  <c r="BB1509" i="144"/>
  <c r="AS1492" i="144"/>
  <c r="G58" i="141" s="1"/>
  <c r="J1501" i="119"/>
  <c r="M1501" i="119" s="1"/>
  <c r="BB1490" i="144"/>
  <c r="J1485" i="119"/>
  <c r="M1485" i="119" s="1"/>
  <c r="BB1474" i="144"/>
  <c r="J1469" i="119"/>
  <c r="M1469" i="119" s="1"/>
  <c r="BB1458" i="144"/>
  <c r="P40" i="148"/>
  <c r="AB40" i="148" s="1"/>
  <c r="AN40" i="148" s="1"/>
  <c r="AF1450" i="144"/>
  <c r="M1462" i="119"/>
  <c r="J1489" i="119"/>
  <c r="M1489" i="119" s="1"/>
  <c r="BB1478" i="144"/>
  <c r="J1473" i="119"/>
  <c r="M1473" i="119" s="1"/>
  <c r="BB1462" i="144"/>
  <c r="J1493" i="119"/>
  <c r="M1493" i="119" s="1"/>
  <c r="BB1482" i="144"/>
  <c r="J1477" i="119"/>
  <c r="M1477" i="119" s="1"/>
  <c r="BB1466" i="144"/>
  <c r="AW1492" i="144"/>
  <c r="J1497" i="119"/>
  <c r="M1497" i="119" s="1"/>
  <c r="BB1486" i="144"/>
  <c r="J1481" i="119"/>
  <c r="M1481" i="119" s="1"/>
  <c r="BB1470" i="144"/>
  <c r="J1465" i="119"/>
  <c r="M1465" i="119" s="1"/>
  <c r="BB1454" i="144"/>
  <c r="AY1492" i="144"/>
  <c r="AY1494" i="144" s="1"/>
  <c r="O1458" i="119"/>
  <c r="AN1405" i="144"/>
  <c r="AS1447" i="144"/>
  <c r="G57" i="141" s="1"/>
  <c r="N1373" i="128"/>
  <c r="AE1373" i="128" s="1"/>
  <c r="J1439" i="119"/>
  <c r="M1439" i="119" s="1"/>
  <c r="BB1428" i="144"/>
  <c r="T39" i="148"/>
  <c r="AJ1405" i="144"/>
  <c r="P39" i="148"/>
  <c r="AF1405" i="144"/>
  <c r="J1423" i="119"/>
  <c r="M1423" i="119" s="1"/>
  <c r="BB1412" i="144"/>
  <c r="L1417" i="119"/>
  <c r="L1458" i="119" s="1"/>
  <c r="BA1447" i="144"/>
  <c r="BA1449" i="144" s="1"/>
  <c r="J1431" i="119"/>
  <c r="M1431" i="119" s="1"/>
  <c r="BB1420" i="144"/>
  <c r="AW1447" i="144"/>
  <c r="O1459" i="119"/>
  <c r="O1457" i="119"/>
  <c r="J1427" i="119"/>
  <c r="M1427" i="119" s="1"/>
  <c r="BB1416" i="144"/>
  <c r="J1455" i="119"/>
  <c r="M1455" i="119" s="1"/>
  <c r="BB1444" i="144"/>
  <c r="J1447" i="119"/>
  <c r="M1447" i="119" s="1"/>
  <c r="BB1436" i="144"/>
  <c r="J1417" i="119"/>
  <c r="AY1447" i="144"/>
  <c r="AY1449" i="144" s="1"/>
  <c r="BB1406" i="144"/>
  <c r="J1451" i="119"/>
  <c r="M1451" i="119" s="1"/>
  <c r="BB1440" i="144"/>
  <c r="J1443" i="119"/>
  <c r="M1443" i="119" s="1"/>
  <c r="BB1432" i="144"/>
  <c r="J1435" i="119"/>
  <c r="M1435" i="119" s="1"/>
  <c r="BB1424" i="144"/>
  <c r="J1419" i="119"/>
  <c r="M1419" i="119" s="1"/>
  <c r="BB1408" i="144"/>
  <c r="AZ1402" i="144"/>
  <c r="AZ1404" i="144" s="1"/>
  <c r="T38" i="148"/>
  <c r="X38" i="148"/>
  <c r="AW1402" i="144"/>
  <c r="AS1402" i="144"/>
  <c r="AS1360" i="144" s="1"/>
  <c r="BB1375" i="144"/>
  <c r="J1395" i="119"/>
  <c r="M1395" i="119" s="1"/>
  <c r="BB1384" i="144"/>
  <c r="J1379" i="119"/>
  <c r="M1379" i="119" s="1"/>
  <c r="BB1368" i="144"/>
  <c r="M1372" i="119"/>
  <c r="J1399" i="119"/>
  <c r="M1399" i="119" s="1"/>
  <c r="BB1388" i="144"/>
  <c r="J1383" i="119"/>
  <c r="M1383" i="119" s="1"/>
  <c r="BB1372" i="144"/>
  <c r="O1412" i="119"/>
  <c r="O1414" i="119"/>
  <c r="J1403" i="119"/>
  <c r="M1403" i="119" s="1"/>
  <c r="BB1392" i="144"/>
  <c r="J1387" i="119"/>
  <c r="M1387" i="119" s="1"/>
  <c r="BB1376" i="144"/>
  <c r="P38" i="148"/>
  <c r="AF1360" i="144"/>
  <c r="J1411" i="119"/>
  <c r="M1411" i="119" s="1"/>
  <c r="BB1400" i="144"/>
  <c r="J1407" i="119"/>
  <c r="M1407" i="119" s="1"/>
  <c r="BB1396" i="144"/>
  <c r="J1391" i="119"/>
  <c r="M1391" i="119" s="1"/>
  <c r="BB1380" i="144"/>
  <c r="J1375" i="119"/>
  <c r="M1375" i="119" s="1"/>
  <c r="BB1364" i="144"/>
  <c r="AY1402" i="144"/>
  <c r="AY1404" i="144" s="1"/>
  <c r="M1355" i="119"/>
  <c r="AE1248" i="128"/>
  <c r="O1368" i="119"/>
  <c r="O1367" i="119" s="1"/>
  <c r="AN1315" i="144"/>
  <c r="AF1315" i="144"/>
  <c r="J1361" i="119"/>
  <c r="M1361" i="119" s="1"/>
  <c r="BB1350" i="144"/>
  <c r="BB1334" i="144"/>
  <c r="J1345" i="119"/>
  <c r="M1345" i="119" s="1"/>
  <c r="BB1326" i="144"/>
  <c r="J1337" i="119"/>
  <c r="M1337" i="119" s="1"/>
  <c r="L1327" i="119"/>
  <c r="L1368" i="119" s="1"/>
  <c r="BA1357" i="144"/>
  <c r="BA1359" i="144" s="1"/>
  <c r="J1365" i="119"/>
  <c r="M1365" i="119" s="1"/>
  <c r="BB1354" i="144"/>
  <c r="J1349" i="119"/>
  <c r="M1349" i="119" s="1"/>
  <c r="BB1338" i="144"/>
  <c r="AW1357" i="144"/>
  <c r="AS1357" i="144"/>
  <c r="J1353" i="119"/>
  <c r="M1353" i="119" s="1"/>
  <c r="BB1342" i="144"/>
  <c r="BB1330" i="144"/>
  <c r="J1341" i="119"/>
  <c r="M1341" i="119" s="1"/>
  <c r="BB1322" i="144"/>
  <c r="J1333" i="119"/>
  <c r="M1333" i="119" s="1"/>
  <c r="AY1357" i="144"/>
  <c r="AY1359" i="144" s="1"/>
  <c r="J1327" i="119"/>
  <c r="BB1316" i="144"/>
  <c r="BB1318" i="144"/>
  <c r="J1329" i="119"/>
  <c r="M1329" i="119" s="1"/>
  <c r="J1357" i="119"/>
  <c r="M1357" i="119" s="1"/>
  <c r="BB1346" i="144"/>
  <c r="T37" i="148"/>
  <c r="AB37" i="148" s="1"/>
  <c r="AN37" i="148" s="1"/>
  <c r="AJ1315" i="144"/>
  <c r="AS1312" i="144"/>
  <c r="AS1270" i="144" s="1"/>
  <c r="AW1312" i="144"/>
  <c r="BB1303" i="144"/>
  <c r="BB1287" i="144"/>
  <c r="BB1307" i="144"/>
  <c r="O1324" i="119"/>
  <c r="O1322" i="119"/>
  <c r="J1319" i="119"/>
  <c r="M1319" i="119" s="1"/>
  <c r="BB1308" i="144"/>
  <c r="J1315" i="119"/>
  <c r="M1315" i="119" s="1"/>
  <c r="BB1304" i="144"/>
  <c r="J1311" i="119"/>
  <c r="M1311" i="119" s="1"/>
  <c r="BB1300" i="144"/>
  <c r="J1307" i="119"/>
  <c r="M1307" i="119" s="1"/>
  <c r="BB1296" i="144"/>
  <c r="J1303" i="119"/>
  <c r="M1303" i="119" s="1"/>
  <c r="BB1292" i="144"/>
  <c r="J1299" i="119"/>
  <c r="M1299" i="119" s="1"/>
  <c r="BB1288" i="144"/>
  <c r="J1295" i="119"/>
  <c r="M1295" i="119" s="1"/>
  <c r="BB1284" i="144"/>
  <c r="J1291" i="119"/>
  <c r="M1291" i="119" s="1"/>
  <c r="BB1280" i="144"/>
  <c r="J1287" i="119"/>
  <c r="M1287" i="119" s="1"/>
  <c r="BB1276" i="144"/>
  <c r="J1283" i="119"/>
  <c r="BB1272" i="144"/>
  <c r="P36" i="148"/>
  <c r="AF1270" i="144"/>
  <c r="K1282" i="119"/>
  <c r="AZ1312" i="144"/>
  <c r="AZ1314" i="144" s="1"/>
  <c r="X36" i="148"/>
  <c r="AN1270" i="144"/>
  <c r="BB1259" i="144"/>
  <c r="N1205" i="128"/>
  <c r="AE1205" i="128" s="1"/>
  <c r="BB1227" i="144"/>
  <c r="BB1231" i="144"/>
  <c r="BB1241" i="144"/>
  <c r="AN1225" i="144"/>
  <c r="BB1247" i="144"/>
  <c r="AW1267" i="144"/>
  <c r="J1271" i="119"/>
  <c r="M1271" i="119" s="1"/>
  <c r="BB1260" i="144"/>
  <c r="J1267" i="119"/>
  <c r="M1267" i="119" s="1"/>
  <c r="BB1256" i="144"/>
  <c r="J1263" i="119"/>
  <c r="M1263" i="119" s="1"/>
  <c r="BB1252" i="144"/>
  <c r="J1259" i="119"/>
  <c r="M1259" i="119" s="1"/>
  <c r="BB1248" i="144"/>
  <c r="J1255" i="119"/>
  <c r="M1255" i="119" s="1"/>
  <c r="BB1244" i="144"/>
  <c r="J1251" i="119"/>
  <c r="M1251" i="119" s="1"/>
  <c r="BB1240" i="144"/>
  <c r="J1247" i="119"/>
  <c r="M1247" i="119" s="1"/>
  <c r="BB1236" i="144"/>
  <c r="J1243" i="119"/>
  <c r="M1243" i="119" s="1"/>
  <c r="BB1232" i="144"/>
  <c r="J1239" i="119"/>
  <c r="M1239" i="119" s="1"/>
  <c r="BB1228" i="144"/>
  <c r="K1278" i="119"/>
  <c r="J1275" i="119"/>
  <c r="M1275" i="119" s="1"/>
  <c r="BB1264" i="144"/>
  <c r="BB1255" i="144"/>
  <c r="BB1239" i="144"/>
  <c r="O1277" i="119"/>
  <c r="O1279" i="119"/>
  <c r="L1237" i="119"/>
  <c r="L1278" i="119" s="1"/>
  <c r="BA1267" i="144"/>
  <c r="BA1269" i="144" s="1"/>
  <c r="AY1267" i="144"/>
  <c r="AY1269" i="144" s="1"/>
  <c r="P35" i="148"/>
  <c r="AB35" i="148" s="1"/>
  <c r="AN35" i="148" s="1"/>
  <c r="AF1225" i="144"/>
  <c r="AS1267" i="144"/>
  <c r="BB1204" i="144"/>
  <c r="AF1180" i="144"/>
  <c r="BB1192" i="144"/>
  <c r="BB1188" i="144"/>
  <c r="AE1122" i="128"/>
  <c r="K1233" i="119"/>
  <c r="BB1216" i="144"/>
  <c r="AS1222" i="144"/>
  <c r="O1232" i="119"/>
  <c r="O1234" i="119"/>
  <c r="AW1222" i="144"/>
  <c r="BB1212" i="144"/>
  <c r="BB1196" i="144"/>
  <c r="M1195" i="119"/>
  <c r="AZ1222" i="144"/>
  <c r="AZ1224" i="144" s="1"/>
  <c r="J1228" i="119"/>
  <c r="M1228" i="119" s="1"/>
  <c r="BB1217" i="144"/>
  <c r="J1224" i="119"/>
  <c r="M1224" i="119" s="1"/>
  <c r="BB1213" i="144"/>
  <c r="J1220" i="119"/>
  <c r="M1220" i="119" s="1"/>
  <c r="BB1209" i="144"/>
  <c r="J1216" i="119"/>
  <c r="M1216" i="119" s="1"/>
  <c r="BB1205" i="144"/>
  <c r="J1212" i="119"/>
  <c r="M1212" i="119" s="1"/>
  <c r="BB1201" i="144"/>
  <c r="J1208" i="119"/>
  <c r="M1208" i="119" s="1"/>
  <c r="BB1197" i="144"/>
  <c r="J1204" i="119"/>
  <c r="M1204" i="119" s="1"/>
  <c r="BB1193" i="144"/>
  <c r="J1200" i="119"/>
  <c r="M1200" i="119" s="1"/>
  <c r="BB1189" i="144"/>
  <c r="J1196" i="119"/>
  <c r="M1196" i="119" s="1"/>
  <c r="BB1185" i="144"/>
  <c r="BB1181" i="144"/>
  <c r="J1192" i="119"/>
  <c r="AY1222" i="144"/>
  <c r="AY1224" i="144" s="1"/>
  <c r="X34" i="148"/>
  <c r="AN1180" i="144"/>
  <c r="T34" i="148"/>
  <c r="AJ1180" i="144"/>
  <c r="BB1184" i="144"/>
  <c r="AN1135" i="144"/>
  <c r="AE1080" i="128"/>
  <c r="BB1138" i="144"/>
  <c r="AS1177" i="144"/>
  <c r="G51" i="141" s="1"/>
  <c r="T33" i="148"/>
  <c r="O1189" i="119"/>
  <c r="O1187" i="119"/>
  <c r="J1182" i="119"/>
  <c r="M1182" i="119" s="1"/>
  <c r="BB1171" i="144"/>
  <c r="J1166" i="119"/>
  <c r="M1166" i="119" s="1"/>
  <c r="BB1155" i="144"/>
  <c r="J1150" i="119"/>
  <c r="M1150" i="119" s="1"/>
  <c r="BB1139" i="144"/>
  <c r="AF1135" i="144"/>
  <c r="P33" i="148"/>
  <c r="J1186" i="119"/>
  <c r="M1186" i="119" s="1"/>
  <c r="BB1175" i="144"/>
  <c r="J1170" i="119"/>
  <c r="M1170" i="119" s="1"/>
  <c r="BB1159" i="144"/>
  <c r="J1154" i="119"/>
  <c r="M1154" i="119" s="1"/>
  <c r="BB1143" i="144"/>
  <c r="AY1177" i="144"/>
  <c r="AY1179" i="144" s="1"/>
  <c r="J1174" i="119"/>
  <c r="M1174" i="119" s="1"/>
  <c r="BB1163" i="144"/>
  <c r="J1158" i="119"/>
  <c r="M1158" i="119" s="1"/>
  <c r="BB1147" i="144"/>
  <c r="M1147" i="119"/>
  <c r="J1178" i="119"/>
  <c r="M1178" i="119" s="1"/>
  <c r="BB1167" i="144"/>
  <c r="J1162" i="119"/>
  <c r="M1162" i="119" s="1"/>
  <c r="BB1151" i="144"/>
  <c r="AW1177" i="144"/>
  <c r="BB1118" i="144"/>
  <c r="BB1102" i="144"/>
  <c r="K1143" i="119"/>
  <c r="AS1132" i="144"/>
  <c r="G50" i="141" s="1"/>
  <c r="J1138" i="119"/>
  <c r="M1138" i="119" s="1"/>
  <c r="BB1127" i="144"/>
  <c r="O1142" i="119"/>
  <c r="O1144" i="119"/>
  <c r="AN1090" i="144"/>
  <c r="X32" i="148"/>
  <c r="AW1132" i="144"/>
  <c r="J1134" i="119"/>
  <c r="M1134" i="119" s="1"/>
  <c r="BB1123" i="144"/>
  <c r="J1130" i="119"/>
  <c r="M1130" i="119" s="1"/>
  <c r="BB1119" i="144"/>
  <c r="J1126" i="119"/>
  <c r="M1126" i="119" s="1"/>
  <c r="BB1115" i="144"/>
  <c r="J1122" i="119"/>
  <c r="M1122" i="119" s="1"/>
  <c r="BB1111" i="144"/>
  <c r="J1118" i="119"/>
  <c r="M1118" i="119" s="1"/>
  <c r="BB1107" i="144"/>
  <c r="J1114" i="119"/>
  <c r="M1114" i="119" s="1"/>
  <c r="BB1103" i="144"/>
  <c r="J1110" i="119"/>
  <c r="M1110" i="119" s="1"/>
  <c r="BB1099" i="144"/>
  <c r="J1106" i="119"/>
  <c r="M1106" i="119" s="1"/>
  <c r="BB1095" i="144"/>
  <c r="J1102" i="119"/>
  <c r="AY1132" i="144"/>
  <c r="AY1134" i="144" s="1"/>
  <c r="BB1091" i="144"/>
  <c r="T32" i="148"/>
  <c r="AJ1090" i="144"/>
  <c r="BB1084" i="144"/>
  <c r="J1095" i="119"/>
  <c r="M1095" i="119" s="1"/>
  <c r="J1069" i="119"/>
  <c r="M1069" i="119" s="1"/>
  <c r="BB1058" i="144"/>
  <c r="J1090" i="119"/>
  <c r="M1090" i="119" s="1"/>
  <c r="BB1079" i="144"/>
  <c r="BB1075" i="144"/>
  <c r="J1086" i="119"/>
  <c r="M1086" i="119" s="1"/>
  <c r="O1099" i="119"/>
  <c r="J1082" i="119"/>
  <c r="M1082" i="119" s="1"/>
  <c r="BB1071" i="144"/>
  <c r="BB1083" i="144"/>
  <c r="J1094" i="119"/>
  <c r="M1094" i="119" s="1"/>
  <c r="BB1057" i="144"/>
  <c r="J1068" i="119"/>
  <c r="M1068" i="119" s="1"/>
  <c r="M1081" i="119"/>
  <c r="J1058" i="119"/>
  <c r="M1058" i="119" s="1"/>
  <c r="BB1047" i="144"/>
  <c r="BB1067" i="144"/>
  <c r="J1078" i="119"/>
  <c r="M1078" i="119" s="1"/>
  <c r="AE996" i="128"/>
  <c r="N1037" i="128"/>
  <c r="AE1037" i="128" s="1"/>
  <c r="J1064" i="119"/>
  <c r="M1064" i="119" s="1"/>
  <c r="BB1053" i="144"/>
  <c r="J1073" i="119"/>
  <c r="M1073" i="119" s="1"/>
  <c r="BB1062" i="144"/>
  <c r="BB1046" i="144"/>
  <c r="J1057" i="119"/>
  <c r="M1057" i="119" s="1"/>
  <c r="BB1078" i="144"/>
  <c r="BB1070" i="144"/>
  <c r="BB1052" i="144"/>
  <c r="AS955" i="144"/>
  <c r="G47" i="141"/>
  <c r="K984" i="119"/>
  <c r="AZ997" i="144"/>
  <c r="AZ999" i="144" s="1"/>
  <c r="BB973" i="144"/>
  <c r="BB997" i="144" s="1"/>
  <c r="BB999" i="144" s="1"/>
  <c r="J1074" i="119"/>
  <c r="M1074" i="119" s="1"/>
  <c r="BB1063" i="144"/>
  <c r="AY1087" i="144"/>
  <c r="BB1065" i="144"/>
  <c r="P31" i="148"/>
  <c r="AF1045" i="144"/>
  <c r="BA1089" i="144"/>
  <c r="K1072" i="119"/>
  <c r="K1098" i="119" s="1"/>
  <c r="AZ1087" i="144"/>
  <c r="AS1087" i="144"/>
  <c r="BB1061" i="144"/>
  <c r="T31" i="148"/>
  <c r="AJ1045" i="144"/>
  <c r="AB57" i="148" l="1"/>
  <c r="AN57" i="148" s="1"/>
  <c r="BB591" i="144"/>
  <c r="BB593" i="144" s="1"/>
  <c r="AB32" i="148"/>
  <c r="AN32" i="148" s="1"/>
  <c r="BB1042" i="144"/>
  <c r="BB1044" i="144" s="1"/>
  <c r="G45" i="141"/>
  <c r="I45" i="141" s="1"/>
  <c r="G38" i="141"/>
  <c r="O38" i="141" s="1"/>
  <c r="J963" i="119"/>
  <c r="M1012" i="119"/>
  <c r="M1053" i="119" s="1"/>
  <c r="M22" i="119"/>
  <c r="M63" i="119" s="1"/>
  <c r="BB456" i="144"/>
  <c r="BB458" i="144" s="1"/>
  <c r="BB411" i="144"/>
  <c r="BB413" i="144" s="1"/>
  <c r="G26" i="141"/>
  <c r="O26" i="141" s="1"/>
  <c r="G54" i="141"/>
  <c r="O54" i="141" s="1"/>
  <c r="M1237" i="119"/>
  <c r="M1278" i="119" s="1"/>
  <c r="J1098" i="119"/>
  <c r="BB952" i="144"/>
  <c r="BB954" i="144" s="1"/>
  <c r="BB907" i="144"/>
  <c r="BB909" i="144" s="1"/>
  <c r="BB636" i="144"/>
  <c r="BB638" i="144" s="1"/>
  <c r="G34" i="141"/>
  <c r="AS459" i="144"/>
  <c r="G30" i="141"/>
  <c r="O30" i="141" s="1"/>
  <c r="AS234" i="144"/>
  <c r="M243" i="119"/>
  <c r="J243" i="119"/>
  <c r="G27" i="141"/>
  <c r="AS144" i="144"/>
  <c r="AS9" i="144"/>
  <c r="X44" i="148"/>
  <c r="J1998" i="119"/>
  <c r="BB96" i="144"/>
  <c r="BB98" i="144" s="1"/>
  <c r="G37" i="141"/>
  <c r="AS594" i="144"/>
  <c r="J1053" i="119"/>
  <c r="M2049" i="119"/>
  <c r="J2088" i="119"/>
  <c r="BB546" i="144"/>
  <c r="BB548" i="144" s="1"/>
  <c r="M563" i="119"/>
  <c r="J603" i="119"/>
  <c r="M922" i="119"/>
  <c r="M963" i="119" s="1"/>
  <c r="BB772" i="144"/>
  <c r="BB774" i="144" s="1"/>
  <c r="J2043" i="119"/>
  <c r="BB366" i="144"/>
  <c r="BB368" i="144" s="1"/>
  <c r="J423" i="119"/>
  <c r="J738" i="119"/>
  <c r="M697" i="119"/>
  <c r="M738" i="119" s="1"/>
  <c r="J693" i="119"/>
  <c r="J288" i="119"/>
  <c r="M247" i="119"/>
  <c r="M288" i="119" s="1"/>
  <c r="AB25" i="148"/>
  <c r="AN25" i="148" s="1"/>
  <c r="AB24" i="148"/>
  <c r="AN24" i="148" s="1"/>
  <c r="M878" i="119"/>
  <c r="J918" i="119"/>
  <c r="BB2034" i="144"/>
  <c r="BB2036" i="144" s="1"/>
  <c r="M1072" i="119"/>
  <c r="M1098" i="119" s="1"/>
  <c r="BB1312" i="144"/>
  <c r="BB1314" i="144" s="1"/>
  <c r="AB41" i="148"/>
  <c r="AN41" i="148" s="1"/>
  <c r="AB42" i="148"/>
  <c r="AN42" i="148" s="1"/>
  <c r="AB49" i="148"/>
  <c r="AN49" i="148" s="1"/>
  <c r="M1822" i="119"/>
  <c r="M1863" i="119" s="1"/>
  <c r="O1864" i="119"/>
  <c r="J153" i="119"/>
  <c r="M112" i="119"/>
  <c r="M153" i="119" s="1"/>
  <c r="L468" i="119"/>
  <c r="M427" i="119"/>
  <c r="K603" i="119"/>
  <c r="M562" i="119"/>
  <c r="G46" i="141"/>
  <c r="AS910" i="144"/>
  <c r="AB13" i="148"/>
  <c r="AN13" i="148" s="1"/>
  <c r="BB321" i="144"/>
  <c r="BB323" i="144" s="1"/>
  <c r="BB817" i="144"/>
  <c r="BB819" i="144" s="1"/>
  <c r="J378" i="119"/>
  <c r="M337" i="119"/>
  <c r="M378" i="119" s="1"/>
  <c r="M609" i="119"/>
  <c r="J648" i="119"/>
  <c r="BB862" i="144"/>
  <c r="BB864" i="144" s="1"/>
  <c r="J1008" i="119"/>
  <c r="J1638" i="119"/>
  <c r="M1597" i="119"/>
  <c r="M1638" i="119" s="1"/>
  <c r="M292" i="119"/>
  <c r="M333" i="119" s="1"/>
  <c r="M693" i="119"/>
  <c r="M743" i="119"/>
  <c r="J783" i="119"/>
  <c r="L783" i="119"/>
  <c r="M742" i="119"/>
  <c r="M787" i="119"/>
  <c r="M828" i="119" s="1"/>
  <c r="O42" i="141"/>
  <c r="I42" i="141"/>
  <c r="O29" i="141"/>
  <c r="I29" i="141"/>
  <c r="J108" i="119"/>
  <c r="M67" i="119"/>
  <c r="M108" i="119" s="1"/>
  <c r="G25" i="141"/>
  <c r="AS54" i="144"/>
  <c r="G36" i="141"/>
  <c r="AS549" i="144"/>
  <c r="AB26" i="148"/>
  <c r="AN26" i="148" s="1"/>
  <c r="J558" i="119"/>
  <c r="M517" i="119"/>
  <c r="M558" i="119" s="1"/>
  <c r="L648" i="119"/>
  <c r="M607" i="119"/>
  <c r="G31" i="141"/>
  <c r="AS324" i="144"/>
  <c r="BB726" i="144"/>
  <c r="BB728" i="144" s="1"/>
  <c r="G35" i="141"/>
  <c r="AS504" i="144"/>
  <c r="G75" i="141"/>
  <c r="AS2037" i="144"/>
  <c r="AB30" i="148"/>
  <c r="AN30" i="148" s="1"/>
  <c r="G28" i="141"/>
  <c r="AS189" i="144"/>
  <c r="J333" i="119"/>
  <c r="G43" i="141"/>
  <c r="AS775" i="144"/>
  <c r="J828" i="119"/>
  <c r="AS1992" i="144"/>
  <c r="G74" i="141"/>
  <c r="O1369" i="119"/>
  <c r="AB38" i="148"/>
  <c r="AN38" i="148" s="1"/>
  <c r="AB12" i="148"/>
  <c r="AN12" i="148" s="1"/>
  <c r="G32" i="141"/>
  <c r="AS369" i="144"/>
  <c r="M429" i="119"/>
  <c r="J468" i="119"/>
  <c r="G44" i="141"/>
  <c r="AS820" i="144"/>
  <c r="G39" i="141"/>
  <c r="AS684" i="144"/>
  <c r="M2002" i="119"/>
  <c r="M2043" i="119" s="1"/>
  <c r="BB2079" i="144"/>
  <c r="M382" i="119"/>
  <c r="M423" i="119" s="1"/>
  <c r="J873" i="119"/>
  <c r="M832" i="119"/>
  <c r="M873" i="119" s="1"/>
  <c r="K918" i="119"/>
  <c r="M877" i="119"/>
  <c r="G48" i="141"/>
  <c r="AS1000" i="144"/>
  <c r="BB1627" i="144"/>
  <c r="BB1629" i="144" s="1"/>
  <c r="BB276" i="144"/>
  <c r="BB278" i="144" s="1"/>
  <c r="G33" i="141"/>
  <c r="AS414" i="144"/>
  <c r="AB14" i="148"/>
  <c r="AN14" i="148" s="1"/>
  <c r="L2088" i="119"/>
  <c r="M2047" i="119"/>
  <c r="AS1585" i="144"/>
  <c r="G61" i="141"/>
  <c r="O24" i="141"/>
  <c r="I24" i="141"/>
  <c r="O45" i="141"/>
  <c r="BB1989" i="144"/>
  <c r="BB1991" i="144" s="1"/>
  <c r="X58" i="148"/>
  <c r="AB54" i="148"/>
  <c r="AN54" i="148" s="1"/>
  <c r="M1957" i="119"/>
  <c r="M1998" i="119" s="1"/>
  <c r="G73" i="141"/>
  <c r="AS1947" i="144"/>
  <c r="J1953" i="119"/>
  <c r="M1912" i="119"/>
  <c r="M1953" i="119" s="1"/>
  <c r="G72" i="141"/>
  <c r="AS1902" i="144"/>
  <c r="BB1944" i="144"/>
  <c r="BB1946" i="144" s="1"/>
  <c r="G71" i="141"/>
  <c r="I71" i="141" s="1"/>
  <c r="BB1899" i="144"/>
  <c r="BB1901" i="144" s="1"/>
  <c r="M1908" i="119"/>
  <c r="J1908" i="119"/>
  <c r="P58" i="148"/>
  <c r="AB53" i="148"/>
  <c r="BB1853" i="144"/>
  <c r="BB1855" i="144" s="1"/>
  <c r="AB50" i="148"/>
  <c r="AN50" i="148" s="1"/>
  <c r="J1863" i="119"/>
  <c r="G68" i="141"/>
  <c r="AS1811" i="144"/>
  <c r="G67" i="141"/>
  <c r="I67" i="141" s="1"/>
  <c r="BB1808" i="144"/>
  <c r="BB1810" i="144" s="1"/>
  <c r="M1818" i="119"/>
  <c r="J1818" i="119"/>
  <c r="BB1763" i="144"/>
  <c r="BB1765" i="144" s="1"/>
  <c r="AS1721" i="144"/>
  <c r="T51" i="148"/>
  <c r="X51" i="148"/>
  <c r="M1773" i="119"/>
  <c r="J1773" i="119"/>
  <c r="AB48" i="148"/>
  <c r="AN48" i="148" s="1"/>
  <c r="O66" i="141"/>
  <c r="I66" i="141"/>
  <c r="BB1718" i="144"/>
  <c r="BB1720" i="144" s="1"/>
  <c r="AB46" i="148"/>
  <c r="P51" i="148"/>
  <c r="AB47" i="148"/>
  <c r="AN47" i="148" s="1"/>
  <c r="M1688" i="119"/>
  <c r="J1728" i="119"/>
  <c r="G65" i="141"/>
  <c r="AS1676" i="144"/>
  <c r="K1728" i="119"/>
  <c r="M1687" i="119"/>
  <c r="AN46" i="148"/>
  <c r="BB1673" i="144"/>
  <c r="BB1675" i="144" s="1"/>
  <c r="G64" i="141"/>
  <c r="AS1631" i="144"/>
  <c r="J1683" i="119"/>
  <c r="M1642" i="119"/>
  <c r="M1683" i="119" s="1"/>
  <c r="J1593" i="119"/>
  <c r="M1552" i="119"/>
  <c r="M1593" i="119" s="1"/>
  <c r="G60" i="141"/>
  <c r="AS1540" i="144"/>
  <c r="BB1582" i="144"/>
  <c r="BB1584" i="144" s="1"/>
  <c r="BB1537" i="144"/>
  <c r="BB1539" i="144" s="1"/>
  <c r="K1548" i="119"/>
  <c r="M1507" i="119"/>
  <c r="AS1495" i="144"/>
  <c r="G59" i="141"/>
  <c r="M1508" i="119"/>
  <c r="J1548" i="119"/>
  <c r="AS1450" i="144"/>
  <c r="BB1492" i="144"/>
  <c r="BB1494" i="144" s="1"/>
  <c r="M1503" i="119"/>
  <c r="J1503" i="119"/>
  <c r="O58" i="141"/>
  <c r="I58" i="141"/>
  <c r="AB39" i="148"/>
  <c r="AN39" i="148" s="1"/>
  <c r="AS1405" i="144"/>
  <c r="J1458" i="119"/>
  <c r="M1417" i="119"/>
  <c r="M1458" i="119" s="1"/>
  <c r="BB1447" i="144"/>
  <c r="BB1449" i="144" s="1"/>
  <c r="I57" i="141"/>
  <c r="O57" i="141"/>
  <c r="G56" i="141"/>
  <c r="O56" i="141" s="1"/>
  <c r="BB1402" i="144"/>
  <c r="BB1404" i="144" s="1"/>
  <c r="M1413" i="119"/>
  <c r="J1413" i="119"/>
  <c r="J1368" i="119"/>
  <c r="M1327" i="119"/>
  <c r="M1368" i="119" s="1"/>
  <c r="G55" i="141"/>
  <c r="AS1315" i="144"/>
  <c r="BB1357" i="144"/>
  <c r="BB1359" i="144" s="1"/>
  <c r="AB36" i="148"/>
  <c r="AN36" i="148" s="1"/>
  <c r="K1323" i="119"/>
  <c r="M1282" i="119"/>
  <c r="M1283" i="119"/>
  <c r="J1323" i="119"/>
  <c r="BA5" i="144"/>
  <c r="L2091" i="119" s="1"/>
  <c r="J1278" i="119"/>
  <c r="BB1267" i="144"/>
  <c r="BB1269" i="144" s="1"/>
  <c r="G53" i="141"/>
  <c r="AS1225" i="144"/>
  <c r="AB34" i="148"/>
  <c r="AN34" i="148" s="1"/>
  <c r="BB1222" i="144"/>
  <c r="BB1224" i="144" s="1"/>
  <c r="G52" i="141"/>
  <c r="AS1180" i="144"/>
  <c r="J1233" i="119"/>
  <c r="M1192" i="119"/>
  <c r="M1233" i="119" s="1"/>
  <c r="AB33" i="148"/>
  <c r="AN33" i="148" s="1"/>
  <c r="AS1135" i="144"/>
  <c r="BB1177" i="144"/>
  <c r="BB1179" i="144" s="1"/>
  <c r="M1188" i="119"/>
  <c r="J1188" i="119"/>
  <c r="I51" i="141"/>
  <c r="O51" i="141"/>
  <c r="T44" i="148"/>
  <c r="AS1090" i="144"/>
  <c r="J1143" i="119"/>
  <c r="M1102" i="119"/>
  <c r="M1143" i="119" s="1"/>
  <c r="BB1132" i="144"/>
  <c r="BB1134" i="144" s="1"/>
  <c r="O50" i="141"/>
  <c r="I50" i="141"/>
  <c r="K1008" i="119"/>
  <c r="M984" i="119"/>
  <c r="M1008" i="119" s="1"/>
  <c r="O47" i="141"/>
  <c r="I47" i="141"/>
  <c r="AY1089" i="144"/>
  <c r="AY5" i="144"/>
  <c r="J2091" i="119" s="1"/>
  <c r="BB1087" i="144"/>
  <c r="BB1089" i="144" s="1"/>
  <c r="G49" i="141"/>
  <c r="AS1045" i="144"/>
  <c r="AZ1089" i="144"/>
  <c r="AZ5" i="144"/>
  <c r="K2091" i="119" s="1"/>
  <c r="P44" i="148"/>
  <c r="AB31" i="148"/>
  <c r="I38" i="141" l="1"/>
  <c r="I30" i="141"/>
  <c r="I54" i="141"/>
  <c r="O67" i="141"/>
  <c r="M918" i="119"/>
  <c r="I56" i="141"/>
  <c r="I26" i="141"/>
  <c r="M603" i="119"/>
  <c r="M2088" i="119"/>
  <c r="M648" i="119"/>
  <c r="M1728" i="119"/>
  <c r="M783" i="119"/>
  <c r="I34" i="141"/>
  <c r="O34" i="141"/>
  <c r="G40" i="141"/>
  <c r="I40" i="141" s="1"/>
  <c r="I27" i="141"/>
  <c r="O27" i="141"/>
  <c r="O33" i="141"/>
  <c r="I33" i="141"/>
  <c r="O48" i="141"/>
  <c r="I48" i="141"/>
  <c r="O32" i="141"/>
  <c r="I32" i="141"/>
  <c r="O74" i="141"/>
  <c r="I74" i="141"/>
  <c r="O43" i="141"/>
  <c r="I43" i="141"/>
  <c r="O35" i="141"/>
  <c r="I35" i="141"/>
  <c r="O25" i="141"/>
  <c r="I25" i="141"/>
  <c r="O46" i="141"/>
  <c r="I46" i="141"/>
  <c r="O37" i="141"/>
  <c r="I37" i="141"/>
  <c r="O39" i="141"/>
  <c r="I39" i="141"/>
  <c r="O61" i="141"/>
  <c r="I61" i="141"/>
  <c r="O75" i="141"/>
  <c r="I75" i="141"/>
  <c r="O36" i="141"/>
  <c r="I36" i="141"/>
  <c r="O44" i="141"/>
  <c r="I44" i="141"/>
  <c r="O28" i="141"/>
  <c r="I28" i="141"/>
  <c r="O31" i="141"/>
  <c r="I31" i="141"/>
  <c r="M468" i="119"/>
  <c r="O73" i="141"/>
  <c r="I73" i="141"/>
  <c r="I72" i="141"/>
  <c r="O72" i="141"/>
  <c r="G76" i="141"/>
  <c r="O76" i="141" s="1"/>
  <c r="O70" i="141" s="1"/>
  <c r="O71" i="141"/>
  <c r="AB58" i="148"/>
  <c r="AN53" i="148"/>
  <c r="AN58" i="148" s="1"/>
  <c r="O68" i="141"/>
  <c r="I68" i="141"/>
  <c r="AN51" i="148"/>
  <c r="AB51" i="148"/>
  <c r="M1548" i="119"/>
  <c r="O65" i="141"/>
  <c r="I65" i="141"/>
  <c r="G69" i="141"/>
  <c r="O64" i="141"/>
  <c r="I64" i="141"/>
  <c r="O60" i="141"/>
  <c r="I60" i="141"/>
  <c r="O59" i="141"/>
  <c r="I59" i="141"/>
  <c r="O55" i="141"/>
  <c r="I55" i="141"/>
  <c r="M1323" i="119"/>
  <c r="O53" i="141"/>
  <c r="I53" i="141"/>
  <c r="O52" i="141"/>
  <c r="I52" i="141"/>
  <c r="BB5" i="144"/>
  <c r="M2091" i="119"/>
  <c r="O2091" i="119" s="1"/>
  <c r="AB44" i="148"/>
  <c r="AN31" i="148"/>
  <c r="AN44" i="148" s="1"/>
  <c r="I49" i="141"/>
  <c r="G62" i="141"/>
  <c r="O49" i="141"/>
  <c r="I76" i="141" l="1"/>
  <c r="O40" i="141"/>
  <c r="O23" i="141" s="1"/>
  <c r="I77" i="141"/>
  <c r="O69" i="141"/>
  <c r="O63" i="141" s="1"/>
  <c r="I69" i="141"/>
  <c r="BC1097" i="144"/>
  <c r="BC293" i="144"/>
  <c r="BF211" i="144"/>
  <c r="BI149" i="144"/>
  <c r="BF120" i="144"/>
  <c r="BF109" i="144"/>
  <c r="BC94" i="144"/>
  <c r="BC83" i="144"/>
  <c r="BC72" i="144"/>
  <c r="BC62" i="144"/>
  <c r="BI45" i="144"/>
  <c r="BC31" i="144"/>
  <c r="BI17" i="144"/>
  <c r="BC1400" i="144"/>
  <c r="BF1283" i="144"/>
  <c r="BF1116" i="144"/>
  <c r="BI1040" i="144"/>
  <c r="BC981" i="144"/>
  <c r="BI891" i="144"/>
  <c r="BI829" i="144"/>
  <c r="BC744" i="144"/>
  <c r="BI667" i="144"/>
  <c r="BC596" i="144"/>
  <c r="BF522" i="144"/>
  <c r="BC471" i="144"/>
  <c r="BF419" i="144"/>
  <c r="BI346" i="144"/>
  <c r="BI311" i="144"/>
  <c r="BF273" i="144"/>
  <c r="BC252" i="144"/>
  <c r="BC226" i="144"/>
  <c r="BC204" i="144"/>
  <c r="BC176" i="144"/>
  <c r="BF149" i="144"/>
  <c r="BC120" i="144"/>
  <c r="BC49" i="144"/>
  <c r="BF22" i="144"/>
  <c r="BI1421" i="144"/>
  <c r="BF1220" i="144"/>
  <c r="BI1175" i="144"/>
  <c r="BF1028" i="144"/>
  <c r="BI959" i="144"/>
  <c r="BC869" i="144"/>
  <c r="BI815" i="144"/>
  <c r="BC716" i="144"/>
  <c r="BF655" i="144"/>
  <c r="BC569" i="144"/>
  <c r="BI511" i="144"/>
  <c r="BI452" i="144"/>
  <c r="BC396" i="144"/>
  <c r="BF336" i="144"/>
  <c r="BC299" i="144"/>
  <c r="BC257" i="144"/>
  <c r="BI183" i="144"/>
  <c r="BC157" i="144"/>
  <c r="BI81" i="144"/>
  <c r="BI59" i="144"/>
  <c r="BF29" i="144"/>
  <c r="BF1377" i="144"/>
  <c r="BF1200" i="144"/>
  <c r="BF1019" i="144"/>
  <c r="BF856" i="144"/>
  <c r="BC712" i="144"/>
  <c r="BC573" i="144"/>
  <c r="BI508" i="144"/>
  <c r="BF337" i="144"/>
  <c r="BF263" i="144"/>
  <c r="BC223" i="144"/>
  <c r="BI163" i="144"/>
  <c r="BC107" i="144"/>
  <c r="BI38" i="144"/>
  <c r="BF1432" i="144"/>
  <c r="BI1231" i="144"/>
  <c r="BI1029" i="144"/>
  <c r="BC1701" i="144"/>
  <c r="BC1305" i="144"/>
  <c r="BF1192" i="144"/>
  <c r="BF1039" i="144"/>
  <c r="BC934" i="144"/>
  <c r="BF828" i="144"/>
  <c r="BF674" i="144"/>
  <c r="BC581" i="144"/>
  <c r="BI520" i="144"/>
  <c r="BC384" i="144"/>
  <c r="BC306" i="144"/>
  <c r="BF256" i="144"/>
  <c r="BI264" i="144"/>
  <c r="BF195" i="144"/>
  <c r="BF135" i="144"/>
  <c r="BF116" i="144"/>
  <c r="BF105" i="144"/>
  <c r="BC90" i="144"/>
  <c r="BC79" i="144"/>
  <c r="BC68" i="144"/>
  <c r="BC58" i="144"/>
  <c r="BF40" i="144"/>
  <c r="BI25" i="144"/>
  <c r="BF12" i="144"/>
  <c r="BF1365" i="144"/>
  <c r="BI1173" i="144"/>
  <c r="BF1100" i="144"/>
  <c r="BI1024" i="144"/>
  <c r="BC944" i="144"/>
  <c r="BI857" i="144"/>
  <c r="BC805" i="144"/>
  <c r="BI706" i="144"/>
  <c r="BI651" i="144"/>
  <c r="BC559" i="144"/>
  <c r="BF506" i="144"/>
  <c r="BF447" i="144"/>
  <c r="BC386" i="144"/>
  <c r="BF331" i="144"/>
  <c r="BI295" i="144"/>
  <c r="BF265" i="144"/>
  <c r="BC244" i="144"/>
  <c r="BC218" i="144"/>
  <c r="BC196" i="144"/>
  <c r="BF165" i="144"/>
  <c r="BC134" i="144"/>
  <c r="BC112" i="144"/>
  <c r="BF38" i="144"/>
  <c r="BI11" i="144"/>
  <c r="BC1309" i="144"/>
  <c r="BF1204" i="144"/>
  <c r="BI1075" i="144"/>
  <c r="BF1012" i="144"/>
  <c r="BC922" i="144"/>
  <c r="BF847" i="144"/>
  <c r="BI783" i="144"/>
  <c r="BF679" i="144"/>
  <c r="BI630" i="144"/>
  <c r="BI539" i="144"/>
  <c r="BI486" i="144"/>
  <c r="BI436" i="144"/>
  <c r="BF364" i="144"/>
  <c r="BC327" i="144"/>
  <c r="BF270" i="144"/>
  <c r="BC249" i="144"/>
  <c r="BC173" i="144"/>
  <c r="BF146" i="144"/>
  <c r="BI73" i="144"/>
  <c r="BF45" i="144"/>
  <c r="BI18" i="144"/>
  <c r="BI1316" i="144"/>
  <c r="BC1074" i="144"/>
  <c r="BI979" i="144"/>
  <c r="BF824" i="144"/>
  <c r="BF662" i="144"/>
  <c r="BF535" i="144"/>
  <c r="BI462" i="144"/>
  <c r="BC310" i="144"/>
  <c r="BF251" i="144"/>
  <c r="BC199" i="144"/>
  <c r="BI147" i="144"/>
  <c r="BI76" i="144"/>
  <c r="BI22" i="144"/>
  <c r="BI1330" i="144"/>
  <c r="BF1120" i="144"/>
  <c r="BI1005" i="144"/>
  <c r="BF1526" i="144"/>
  <c r="BI1265" i="144"/>
  <c r="BI1079" i="144"/>
  <c r="BF1015" i="144"/>
  <c r="BC881" i="144"/>
  <c r="BC756" i="144"/>
  <c r="BF650" i="144"/>
  <c r="BF539" i="144"/>
  <c r="BF507" i="144"/>
  <c r="BF341" i="144"/>
  <c r="BI282" i="144"/>
  <c r="BF244" i="144"/>
  <c r="BI248" i="144"/>
  <c r="BF127" i="144"/>
  <c r="BF104" i="144"/>
  <c r="BC78" i="144"/>
  <c r="BC56" i="144"/>
  <c r="BF24" i="144"/>
  <c r="BI1354" i="144"/>
  <c r="BF1092" i="144"/>
  <c r="BC936" i="144"/>
  <c r="BC797" i="144"/>
  <c r="BI643" i="144"/>
  <c r="BI497" i="144"/>
  <c r="BC378" i="144"/>
  <c r="BI289" i="144"/>
  <c r="BF241" i="144"/>
  <c r="BC194" i="144"/>
  <c r="BC130" i="144"/>
  <c r="BI35" i="144"/>
  <c r="BC1301" i="144"/>
  <c r="BI1067" i="144"/>
  <c r="BC914" i="144"/>
  <c r="BC770" i="144"/>
  <c r="BI614" i="144"/>
  <c r="BF481" i="144"/>
  <c r="BF360" i="144"/>
  <c r="BF266" i="144"/>
  <c r="BF170" i="144"/>
  <c r="BI71" i="144"/>
  <c r="BF13" i="144"/>
  <c r="BI1071" i="144"/>
  <c r="BI811" i="144"/>
  <c r="BF527" i="144"/>
  <c r="BC302" i="144"/>
  <c r="BC191" i="144"/>
  <c r="BI68" i="144"/>
  <c r="BF1303" i="144"/>
  <c r="BC985" i="144"/>
  <c r="BI1233" i="144"/>
  <c r="BF1007" i="144"/>
  <c r="BC740" i="144"/>
  <c r="BI536" i="144"/>
  <c r="BF333" i="144"/>
  <c r="BF240" i="144"/>
  <c r="BC177" i="144"/>
  <c r="BC127" i="144"/>
  <c r="BI56" i="144"/>
  <c r="BC1693" i="144"/>
  <c r="BI1017" i="144"/>
  <c r="BC766" i="144"/>
  <c r="BC555" i="144"/>
  <c r="BI433" i="144"/>
  <c r="BF329" i="144"/>
  <c r="BC258" i="144"/>
  <c r="BC197" i="144"/>
  <c r="BI70" i="144"/>
  <c r="BC940" i="144"/>
  <c r="BI668" i="144"/>
  <c r="BI337" i="144"/>
  <c r="BI158" i="144"/>
  <c r="BC21" i="144"/>
  <c r="BC571" i="144"/>
  <c r="BC117" i="144"/>
  <c r="BC932" i="144"/>
  <c r="BI1165" i="144"/>
  <c r="BI660" i="144"/>
  <c r="BI349" i="144"/>
  <c r="BC221" i="144"/>
  <c r="BI1595" i="144"/>
  <c r="BI473" i="144"/>
  <c r="BI828" i="144"/>
  <c r="BC382" i="144"/>
  <c r="BI644" i="144"/>
  <c r="BF1416" i="144"/>
  <c r="BC1061" i="144"/>
  <c r="BC171" i="144"/>
  <c r="BF115" i="144"/>
  <c r="BC88" i="144"/>
  <c r="BC67" i="144"/>
  <c r="BC39" i="144"/>
  <c r="BF1531" i="144"/>
  <c r="BI1157" i="144"/>
  <c r="BI1020" i="144"/>
  <c r="BI849" i="144"/>
  <c r="BI698" i="144"/>
  <c r="BC551" i="144"/>
  <c r="BC330" i="144"/>
  <c r="BC264" i="144"/>
  <c r="BC214" i="144"/>
  <c r="BC110" i="144"/>
  <c r="BC1199" i="144"/>
  <c r="BF1008" i="144"/>
  <c r="BF675" i="144"/>
  <c r="BI535" i="144"/>
  <c r="BC319" i="144"/>
  <c r="BI91" i="144"/>
  <c r="BC1297" i="144"/>
  <c r="BF654" i="144"/>
  <c r="BF247" i="144"/>
  <c r="BC139" i="144"/>
  <c r="BC1107" i="144"/>
  <c r="BC1066" i="144"/>
  <c r="BF227" i="144"/>
  <c r="BF121" i="144"/>
  <c r="BF100" i="144"/>
  <c r="BC74" i="144"/>
  <c r="BC47" i="144"/>
  <c r="BC19" i="144"/>
  <c r="BF1299" i="144"/>
  <c r="BI1050" i="144"/>
  <c r="BI899" i="144"/>
  <c r="BC760" i="144"/>
  <c r="BC604" i="144"/>
  <c r="BF476" i="144"/>
  <c r="BI354" i="144"/>
  <c r="BI281" i="144"/>
  <c r="BC228" i="144"/>
  <c r="BF181" i="144"/>
  <c r="BC122" i="144"/>
  <c r="BC25" i="144"/>
  <c r="BI1257" i="144"/>
  <c r="BF1032" i="144"/>
  <c r="BC877" i="144"/>
  <c r="BC738" i="144"/>
  <c r="BC577" i="144"/>
  <c r="BC460" i="144"/>
  <c r="BF344" i="144"/>
  <c r="BF258" i="144"/>
  <c r="BI159" i="144"/>
  <c r="BI63" i="144"/>
  <c r="BC1384" i="144"/>
  <c r="BF1027" i="144"/>
  <c r="BC748" i="144"/>
  <c r="BF511" i="144"/>
  <c r="BF267" i="144"/>
  <c r="BC169" i="144"/>
  <c r="BC44" i="144"/>
  <c r="BI1263" i="144"/>
  <c r="BI1738" i="144"/>
  <c r="BC1195" i="144"/>
  <c r="BC950" i="144"/>
  <c r="BC688" i="144"/>
  <c r="BF523" i="144"/>
  <c r="BC314" i="144"/>
  <c r="BC219" i="144"/>
  <c r="BC161" i="144"/>
  <c r="BC103" i="144"/>
  <c r="BC36" i="144"/>
  <c r="BF1295" i="144"/>
  <c r="BI879" i="144"/>
  <c r="BI672" i="144"/>
  <c r="BF452" i="144"/>
  <c r="BF420" i="144"/>
  <c r="BI292" i="144"/>
  <c r="BC247" i="144"/>
  <c r="BF161" i="144"/>
  <c r="BI23" i="144"/>
  <c r="BI852" i="144"/>
  <c r="BC579" i="144"/>
  <c r="BC225" i="144"/>
  <c r="BC109" i="144"/>
  <c r="BI895" i="144"/>
  <c r="BI361" i="144"/>
  <c r="BI15" i="144"/>
  <c r="BI345" i="144"/>
  <c r="BI887" i="144"/>
  <c r="BF448" i="144"/>
  <c r="BI284" i="144"/>
  <c r="BC137" i="144"/>
  <c r="BI1001" i="144"/>
  <c r="BC164" i="144"/>
  <c r="BF18" i="144"/>
  <c r="BC254" i="144"/>
  <c r="BI39" i="144"/>
  <c r="BI860" i="144"/>
  <c r="BF1061" i="144"/>
  <c r="BF439" i="144"/>
  <c r="BI162" i="144"/>
  <c r="BI1496" i="144"/>
  <c r="BF839" i="144"/>
  <c r="BI428" i="144"/>
  <c r="BF246" i="144"/>
  <c r="BI42" i="144"/>
  <c r="BC942" i="144"/>
  <c r="BC408" i="144"/>
  <c r="BF17" i="144"/>
  <c r="BI1520" i="144"/>
  <c r="BF177" i="144"/>
  <c r="BC101" i="144"/>
  <c r="BI280" i="144"/>
  <c r="BI82" i="144"/>
  <c r="BC13" i="144"/>
  <c r="BI417" i="144"/>
  <c r="BI1247" i="144"/>
  <c r="BC211" i="144"/>
  <c r="BC1486" i="144"/>
  <c r="BI83" i="144"/>
  <c r="BF530" i="144"/>
  <c r="BC267" i="144"/>
  <c r="BI437" i="144"/>
  <c r="BC632" i="144"/>
  <c r="BC243" i="144"/>
  <c r="BI710" i="144"/>
  <c r="BC961" i="144"/>
  <c r="BC600" i="144"/>
  <c r="BF169" i="144"/>
  <c r="BI694" i="144"/>
  <c r="BI86" i="144"/>
  <c r="BC263" i="144"/>
  <c r="BF436" i="144"/>
  <c r="BC793" i="144"/>
  <c r="BI14" i="144"/>
  <c r="BC135" i="144"/>
  <c r="BF260" i="144"/>
  <c r="BI602" i="144"/>
  <c r="BI1054" i="144"/>
  <c r="BC115" i="144"/>
  <c r="BC873" i="144"/>
  <c r="BF238" i="144"/>
  <c r="BF659" i="144"/>
  <c r="BF1424" i="144"/>
  <c r="BC256" i="144"/>
  <c r="BI671" i="144"/>
  <c r="BC1456" i="144"/>
  <c r="BF111" i="144"/>
  <c r="BC235" i="144"/>
  <c r="BC777" i="144"/>
  <c r="BF26" i="144"/>
  <c r="BC29" i="144"/>
  <c r="BF416" i="144"/>
  <c r="BI90" i="144"/>
  <c r="BF153" i="144"/>
  <c r="BI31" i="144"/>
  <c r="BI353" i="144"/>
  <c r="BC993" i="144"/>
  <c r="BC213" i="144"/>
  <c r="BI341" i="144"/>
  <c r="BC587" i="144"/>
  <c r="BF1096" i="144"/>
  <c r="BI64" i="144"/>
  <c r="BF182" i="144"/>
  <c r="BC400" i="144"/>
  <c r="BF836" i="144"/>
  <c r="BI1037" i="144"/>
  <c r="BF353" i="144"/>
  <c r="BC32" i="144"/>
  <c r="BC404" i="144"/>
  <c r="BI975" i="144"/>
  <c r="BC152" i="144"/>
  <c r="BF423" i="144"/>
  <c r="BI1004" i="144"/>
  <c r="BC63" i="144"/>
  <c r="BI1643" i="144"/>
  <c r="BC251" i="144"/>
  <c r="BC105" i="144"/>
  <c r="BI445" i="144"/>
  <c r="BI296" i="144"/>
  <c r="BF484" i="144"/>
  <c r="BC242" i="144"/>
  <c r="BI656" i="144"/>
  <c r="BI88" i="144"/>
  <c r="BF489" i="144"/>
  <c r="BF860" i="144"/>
  <c r="BC589" i="144"/>
  <c r="BI519" i="144"/>
  <c r="BC1183" i="144"/>
  <c r="BC206" i="144"/>
  <c r="BC1119" i="144"/>
  <c r="BC84" i="144"/>
  <c r="BF424" i="144"/>
  <c r="BI676" i="144"/>
  <c r="BI832" i="144"/>
  <c r="BC262" i="144"/>
  <c r="BI844" i="144"/>
  <c r="BF1824" i="144"/>
  <c r="BI848" i="144"/>
  <c r="BC209" i="144"/>
  <c r="BI836" i="144"/>
  <c r="BI150" i="144"/>
  <c r="BC274" i="144"/>
  <c r="BI449" i="144"/>
  <c r="BI856" i="144"/>
  <c r="BI30" i="144"/>
  <c r="BI155" i="144"/>
  <c r="BF272" i="144"/>
  <c r="BF642" i="144"/>
  <c r="BI1332" i="144"/>
  <c r="BF235" i="144"/>
  <c r="BF1216" i="144"/>
  <c r="BC303" i="144"/>
  <c r="BF823" i="144"/>
  <c r="BC102" i="144"/>
  <c r="BI315" i="144"/>
  <c r="BI833" i="144"/>
  <c r="BI33" i="144"/>
  <c r="BF160" i="144"/>
  <c r="BF128" i="144"/>
  <c r="BC151" i="144"/>
  <c r="BF172" i="144"/>
  <c r="BF196" i="144"/>
  <c r="BF212" i="144"/>
  <c r="BF228" i="144"/>
  <c r="BI249" i="144"/>
  <c r="BI265" i="144"/>
  <c r="BI327" i="144"/>
  <c r="BI181" i="144"/>
  <c r="BF203" i="144"/>
  <c r="BF219" i="144"/>
  <c r="BI240" i="144"/>
  <c r="BI256" i="144"/>
  <c r="BI272" i="144"/>
  <c r="BF355" i="144"/>
  <c r="BF136" i="144"/>
  <c r="BI161" i="144"/>
  <c r="BC183" i="144"/>
  <c r="BF204" i="144"/>
  <c r="BF220" i="144"/>
  <c r="BI241" i="144"/>
  <c r="BI257" i="144"/>
  <c r="BC285" i="144"/>
  <c r="BC393" i="144"/>
  <c r="BC309" i="144"/>
  <c r="BF339" i="144"/>
  <c r="BC377" i="144"/>
  <c r="BI427" i="144"/>
  <c r="BC286" i="144"/>
  <c r="BI310" i="144"/>
  <c r="BI340" i="144"/>
  <c r="BC391" i="144"/>
  <c r="BF446" i="144"/>
  <c r="BI273" i="144"/>
  <c r="BI294" i="144"/>
  <c r="BI328" i="144"/>
  <c r="BI356" i="144"/>
  <c r="BC409" i="144"/>
  <c r="BI466" i="144"/>
  <c r="BF430" i="144"/>
  <c r="BI490" i="144"/>
  <c r="BC375" i="144"/>
  <c r="BC407" i="144"/>
  <c r="BI443" i="144"/>
  <c r="BF529" i="144"/>
  <c r="BI510" i="144"/>
  <c r="BI542" i="144"/>
  <c r="BF469" i="144"/>
  <c r="BF513" i="144"/>
  <c r="BC564" i="144"/>
  <c r="BC488" i="144"/>
  <c r="BI526" i="144"/>
  <c r="BC566" i="144"/>
  <c r="BC580" i="144"/>
  <c r="BC550" i="144"/>
  <c r="BC613" i="144"/>
  <c r="BI642" i="144"/>
  <c r="BF661" i="144"/>
  <c r="BI674" i="144"/>
  <c r="BC709" i="144"/>
  <c r="BC741" i="144"/>
  <c r="BC582" i="144"/>
  <c r="BF645" i="144"/>
  <c r="BF677" i="144"/>
  <c r="BC743" i="144"/>
  <c r="BC609" i="144"/>
  <c r="BI658" i="144"/>
  <c r="BC705" i="144"/>
  <c r="BC763" i="144"/>
  <c r="BC765" i="144"/>
  <c r="BC802" i="144"/>
  <c r="BI859" i="144"/>
  <c r="BC898" i="144"/>
  <c r="BC810" i="144"/>
  <c r="BC931" i="144"/>
  <c r="BI835" i="144"/>
  <c r="BC962" i="144"/>
  <c r="BF838" i="144"/>
  <c r="BC911" i="144"/>
  <c r="BF1002" i="144"/>
  <c r="BF858" i="144"/>
  <c r="BC929" i="144"/>
  <c r="BC1294" i="144"/>
  <c r="BF1006" i="144"/>
  <c r="BC958" i="144"/>
  <c r="BI1229" i="144"/>
  <c r="BI1023" i="144"/>
  <c r="BF1366" i="144"/>
  <c r="BI1057" i="144"/>
  <c r="BI128" i="144"/>
  <c r="BF287" i="144"/>
  <c r="BF1105" i="144"/>
  <c r="BF59" i="144"/>
  <c r="BF536" i="144"/>
  <c r="BF75" i="144"/>
  <c r="BC429" i="144"/>
  <c r="BI958" i="144"/>
  <c r="BI1171" i="144"/>
  <c r="BI1933" i="144"/>
  <c r="BF151" i="144"/>
  <c r="BC470" i="144"/>
  <c r="BI215" i="144"/>
  <c r="BI485" i="144"/>
  <c r="BI838" i="144"/>
  <c r="BC1462" i="144"/>
  <c r="BC1130" i="144"/>
  <c r="BI1416" i="144"/>
  <c r="BF19" i="144"/>
  <c r="BF91" i="144"/>
  <c r="BI172" i="144"/>
  <c r="BF338" i="144"/>
  <c r="BF652" i="144"/>
  <c r="BF1025" i="144"/>
  <c r="BC691" i="144"/>
  <c r="BI747" i="144"/>
  <c r="BC34" i="144"/>
  <c r="BI112" i="144"/>
  <c r="BI196" i="144"/>
  <c r="BI430" i="144"/>
  <c r="BI717" i="144"/>
  <c r="BI1145" i="144"/>
  <c r="BI885" i="144"/>
  <c r="BF1771" i="144"/>
  <c r="BF1517" i="144"/>
  <c r="BF1442" i="144"/>
  <c r="BF1342" i="144"/>
  <c r="BF1260" i="144"/>
  <c r="BF1228" i="144"/>
  <c r="BF1146" i="144"/>
  <c r="BF1064" i="144"/>
  <c r="BF980" i="144"/>
  <c r="BF898" i="144"/>
  <c r="BF866" i="144"/>
  <c r="BF784" i="144"/>
  <c r="BF701" i="144"/>
  <c r="BF619" i="144"/>
  <c r="BI1767" i="144"/>
  <c r="BI1499" i="144"/>
  <c r="BC1379" i="144"/>
  <c r="BC1341" i="144"/>
  <c r="BI1304" i="144"/>
  <c r="BI1272" i="144"/>
  <c r="BC1235" i="144"/>
  <c r="BI1198" i="144"/>
  <c r="BC1161" i="144"/>
  <c r="BI1124" i="144"/>
  <c r="BI1092" i="144"/>
  <c r="BC1458" i="144"/>
  <c r="BF1288" i="144"/>
  <c r="BI1240" i="144"/>
  <c r="BC1196" i="144"/>
  <c r="BF1114" i="144"/>
  <c r="BI1073" i="144"/>
  <c r="BC1038" i="144"/>
  <c r="BC1022" i="144"/>
  <c r="BC1006" i="144"/>
  <c r="BC975" i="144"/>
  <c r="BI944" i="144"/>
  <c r="BI928" i="144"/>
  <c r="BI912" i="144"/>
  <c r="BI876" i="144"/>
  <c r="BC850" i="144"/>
  <c r="BC834" i="144"/>
  <c r="BC811" i="144"/>
  <c r="BC779" i="144"/>
  <c r="BI756" i="144"/>
  <c r="BI740" i="144"/>
  <c r="BI711" i="144"/>
  <c r="BC677" i="144"/>
  <c r="BC661" i="144"/>
  <c r="BC645" i="144"/>
  <c r="BC614" i="144"/>
  <c r="BI583" i="144"/>
  <c r="BI567" i="144"/>
  <c r="BI551" i="144"/>
  <c r="BC530" i="144"/>
  <c r="BC514" i="144"/>
  <c r="BI491" i="144"/>
  <c r="BF470" i="144"/>
  <c r="BC446" i="144"/>
  <c r="BC430" i="144"/>
  <c r="BI409" i="144"/>
  <c r="BI393" i="144"/>
  <c r="BI377" i="144"/>
  <c r="BC356" i="144"/>
  <c r="BC340" i="144"/>
  <c r="BI1527" i="144"/>
  <c r="BI1430" i="144"/>
  <c r="BF1364" i="144"/>
  <c r="BI1327" i="144"/>
  <c r="BF1289" i="144"/>
  <c r="BF1206" i="144"/>
  <c r="BI1174" i="144"/>
  <c r="BI1158" i="144"/>
  <c r="BI1142" i="144"/>
  <c r="BC1122" i="144"/>
  <c r="BC1106" i="144"/>
  <c r="BI1084" i="144"/>
  <c r="BC1069" i="144"/>
  <c r="BC1051" i="144"/>
  <c r="BC984" i="144"/>
  <c r="BC968" i="144"/>
  <c r="BF949" i="144"/>
  <c r="BF941" i="144"/>
  <c r="BF933" i="144"/>
  <c r="BF925" i="144"/>
  <c r="BF917" i="144"/>
  <c r="BC904" i="144"/>
  <c r="BI1514" i="144"/>
  <c r="BC1479" i="144"/>
  <c r="BI1407" i="144"/>
  <c r="BF1259" i="144"/>
  <c r="BF1162" i="144"/>
  <c r="BF1079" i="144"/>
  <c r="BF979" i="144"/>
  <c r="BF882" i="144"/>
  <c r="BF799" i="144"/>
  <c r="BF700" i="144"/>
  <c r="BF603" i="144"/>
  <c r="BF1535" i="144"/>
  <c r="BI1377" i="144"/>
  <c r="BC1325" i="144"/>
  <c r="BI1287" i="144"/>
  <c r="BC1234" i="144"/>
  <c r="BI1182" i="144"/>
  <c r="BC1144" i="144"/>
  <c r="BI1091" i="144"/>
  <c r="BF1371" i="144"/>
  <c r="BI1258" i="144"/>
  <c r="BF1193" i="144"/>
  <c r="BF1098" i="144"/>
  <c r="BC1054" i="144"/>
  <c r="BC1021" i="144"/>
  <c r="BC991" i="144"/>
  <c r="BI956" i="144"/>
  <c r="BI927" i="144"/>
  <c r="BI892" i="144"/>
  <c r="BC857" i="144"/>
  <c r="BC833" i="144"/>
  <c r="BC795" i="144"/>
  <c r="BI763" i="144"/>
  <c r="BI739" i="144"/>
  <c r="BI695" i="144"/>
  <c r="BC668" i="144"/>
  <c r="BC644" i="144"/>
  <c r="BC598" i="144"/>
  <c r="BI574" i="144"/>
  <c r="BI550" i="144"/>
  <c r="BC522" i="144"/>
  <c r="BC505" i="144"/>
  <c r="BC469" i="144"/>
  <c r="BC438" i="144"/>
  <c r="BC421" i="144"/>
  <c r="BI392" i="144"/>
  <c r="BC364" i="144"/>
  <c r="BC347" i="144"/>
  <c r="BF1523" i="144"/>
  <c r="BC1388" i="144"/>
  <c r="BI1341" i="144"/>
  <c r="BC1288" i="144"/>
  <c r="BF1190" i="144"/>
  <c r="BI1164" i="144"/>
  <c r="BI1140" i="144"/>
  <c r="BC1114" i="144"/>
  <c r="BF1095" i="144"/>
  <c r="BI1066" i="144"/>
  <c r="BC992" i="144"/>
  <c r="BI973" i="144"/>
  <c r="BF948" i="144"/>
  <c r="BF937" i="144"/>
  <c r="BF928" i="144"/>
  <c r="BF916" i="144"/>
  <c r="BC896" i="144"/>
  <c r="BC880" i="144"/>
  <c r="BC812" i="144"/>
  <c r="BC796" i="144"/>
  <c r="BC780" i="144"/>
  <c r="BF765" i="144"/>
  <c r="BF757" i="144"/>
  <c r="BF749" i="144"/>
  <c r="BF741" i="144"/>
  <c r="BF733" i="144"/>
  <c r="BC715" i="144"/>
  <c r="BC699" i="144"/>
  <c r="BC631" i="144"/>
  <c r="BC615" i="144"/>
  <c r="BC599" i="144"/>
  <c r="BF584" i="144"/>
  <c r="BF576" i="144"/>
  <c r="BF568" i="144"/>
  <c r="BF560" i="144"/>
  <c r="BF552" i="144"/>
  <c r="BI492" i="144"/>
  <c r="BC482" i="144"/>
  <c r="BF471" i="144"/>
  <c r="BI460" i="144"/>
  <c r="BF402" i="144"/>
  <c r="BF394" i="144"/>
  <c r="BF386" i="144"/>
  <c r="BF378" i="144"/>
  <c r="BF370" i="144"/>
  <c r="BF312" i="144"/>
  <c r="BF304" i="144"/>
  <c r="BF296" i="144"/>
  <c r="BF1520" i="144"/>
  <c r="BF1436" i="144"/>
  <c r="BC1392" i="144"/>
  <c r="BI1334" i="144"/>
  <c r="BF1302" i="144"/>
  <c r="BF1286" i="144"/>
  <c r="BI1259" i="144"/>
  <c r="BI1227" i="144"/>
  <c r="BC1206" i="144"/>
  <c r="BC1190" i="144"/>
  <c r="BI1161" i="144"/>
  <c r="BC1128" i="144"/>
  <c r="BC1112" i="144"/>
  <c r="BC1096" i="144"/>
  <c r="BC1075" i="144"/>
  <c r="BC1060" i="144"/>
  <c r="BI1038" i="144"/>
  <c r="BI1030" i="144"/>
  <c r="BI1022" i="144"/>
  <c r="BI1014" i="144"/>
  <c r="BI1006" i="144"/>
  <c r="BI994" i="144"/>
  <c r="BI978" i="144"/>
  <c r="BI962" i="144"/>
  <c r="BI894" i="144"/>
  <c r="BI878" i="144"/>
  <c r="BI858" i="144"/>
  <c r="BI850" i="144"/>
  <c r="BI842" i="144"/>
  <c r="BI834" i="144"/>
  <c r="BI826" i="144"/>
  <c r="BI814" i="144"/>
  <c r="BI798" i="144"/>
  <c r="BI782" i="144"/>
  <c r="BI713" i="144"/>
  <c r="BI697" i="144"/>
  <c r="BI677" i="144"/>
  <c r="BI669" i="144"/>
  <c r="BI661" i="144"/>
  <c r="BI653" i="144"/>
  <c r="BI645" i="144"/>
  <c r="BI633" i="144"/>
  <c r="BI617" i="144"/>
  <c r="BI601" i="144"/>
  <c r="BF540" i="144"/>
  <c r="BF532" i="144"/>
  <c r="BF524" i="144"/>
  <c r="BF516" i="144"/>
  <c r="BF508" i="144"/>
  <c r="BI493" i="144"/>
  <c r="BC483" i="144"/>
  <c r="BF472" i="144"/>
  <c r="BI461" i="144"/>
  <c r="BF449" i="144"/>
  <c r="BF441" i="144"/>
  <c r="BF433" i="144"/>
  <c r="BF425" i="144"/>
  <c r="BF417" i="144"/>
  <c r="BF358" i="144"/>
  <c r="BF350" i="144"/>
  <c r="BF342" i="144"/>
  <c r="BF334" i="144"/>
  <c r="BC312" i="144"/>
  <c r="BC304" i="144"/>
  <c r="BC296" i="144"/>
  <c r="BF290" i="144"/>
  <c r="BF286" i="144"/>
  <c r="BF282" i="144"/>
  <c r="BI228" i="144"/>
  <c r="BI224" i="144"/>
  <c r="BI220" i="144"/>
  <c r="BI216" i="144"/>
  <c r="BI212" i="144"/>
  <c r="BI208" i="144"/>
  <c r="BI204" i="144"/>
  <c r="BC1477" i="144"/>
  <c r="BF1326" i="144"/>
  <c r="BF1227" i="144"/>
  <c r="BF1063" i="144"/>
  <c r="BF963" i="144"/>
  <c r="BF800" i="144"/>
  <c r="BF685" i="144"/>
  <c r="BI1754" i="144"/>
  <c r="BF1415" i="144"/>
  <c r="BC1324" i="144"/>
  <c r="BC1251" i="144"/>
  <c r="BI1197" i="144"/>
  <c r="BI1123" i="144"/>
  <c r="BI1603" i="144"/>
  <c r="BI1260" i="144"/>
  <c r="BF1130" i="144"/>
  <c r="BC1072" i="144"/>
  <c r="BC1029" i="144"/>
  <c r="BI988" i="144"/>
  <c r="BI936" i="144"/>
  <c r="BI911" i="144"/>
  <c r="BC849" i="144"/>
  <c r="BC825" i="144"/>
  <c r="BI764" i="144"/>
  <c r="BI732" i="144"/>
  <c r="BC676" i="144"/>
  <c r="BC652" i="144"/>
  <c r="BI595" i="144"/>
  <c r="BI559" i="144"/>
  <c r="BC529" i="144"/>
  <c r="BF490" i="144"/>
  <c r="BC453" i="144"/>
  <c r="BC422" i="144"/>
  <c r="BI385" i="144"/>
  <c r="BC355" i="144"/>
  <c r="BI1985" i="144"/>
  <c r="BC1380" i="144"/>
  <c r="BF1305" i="144"/>
  <c r="BC1205" i="144"/>
  <c r="BI1156" i="144"/>
  <c r="BF1127" i="144"/>
  <c r="BC1098" i="144"/>
  <c r="BC1059" i="144"/>
  <c r="BI981" i="144"/>
  <c r="BI957" i="144"/>
  <c r="BF936" i="144"/>
  <c r="BF921" i="144"/>
  <c r="BI901" i="144"/>
  <c r="BI877" i="144"/>
  <c r="BC804" i="144"/>
  <c r="BI785" i="144"/>
  <c r="BF764" i="144"/>
  <c r="BF753" i="144"/>
  <c r="BF744" i="144"/>
  <c r="BF732" i="144"/>
  <c r="BC707" i="144"/>
  <c r="BI688" i="144"/>
  <c r="BI612" i="144"/>
  <c r="BF588" i="144"/>
  <c r="BF579" i="144"/>
  <c r="BF567" i="144"/>
  <c r="BF556" i="144"/>
  <c r="BI496" i="144"/>
  <c r="BI480" i="144"/>
  <c r="BC466" i="144"/>
  <c r="BF405" i="144"/>
  <c r="BF393" i="144"/>
  <c r="BF382" i="144"/>
  <c r="BF373" i="144"/>
  <c r="BF311" i="144"/>
  <c r="BF300" i="144"/>
  <c r="BC1640" i="144"/>
  <c r="BI1433" i="144"/>
  <c r="BC1365" i="144"/>
  <c r="BF1306" i="144"/>
  <c r="BF1282" i="144"/>
  <c r="BI1243" i="144"/>
  <c r="BC1210" i="144"/>
  <c r="BI1439" i="144"/>
  <c r="BF1325" i="144"/>
  <c r="BF1161" i="144"/>
  <c r="BF1046" i="144"/>
  <c r="BF897" i="144"/>
  <c r="BF783" i="144"/>
  <c r="BF634" i="144"/>
  <c r="BF1586" i="144"/>
  <c r="BI1362" i="144"/>
  <c r="BI1303" i="144"/>
  <c r="BC1250" i="144"/>
  <c r="BI1181" i="144"/>
  <c r="BI1108" i="144"/>
  <c r="BF1445" i="144"/>
  <c r="BI1236" i="144"/>
  <c r="BC1129" i="144"/>
  <c r="BI1055" i="144"/>
  <c r="BC1014" i="144"/>
  <c r="BI972" i="144"/>
  <c r="BI935" i="144"/>
  <c r="BC891" i="144"/>
  <c r="BC842" i="144"/>
  <c r="BI808" i="144"/>
  <c r="BI755" i="144"/>
  <c r="BI731" i="144"/>
  <c r="BC669" i="144"/>
  <c r="BC630" i="144"/>
  <c r="BI582" i="144"/>
  <c r="BI558" i="144"/>
  <c r="BC521" i="144"/>
  <c r="BC481" i="144"/>
  <c r="BC445" i="144"/>
  <c r="BI408" i="144"/>
  <c r="BI384" i="144"/>
  <c r="BC348" i="144"/>
  <c r="BC1484" i="144"/>
  <c r="BC1363" i="144"/>
  <c r="BC1304" i="144"/>
  <c r="BC1189" i="144"/>
  <c r="BI1150" i="144"/>
  <c r="BF1119" i="144"/>
  <c r="BI1082" i="144"/>
  <c r="BI1056" i="144"/>
  <c r="BC976" i="144"/>
  <c r="BF945" i="144"/>
  <c r="BF932" i="144"/>
  <c r="BF920" i="144"/>
  <c r="BI893" i="144"/>
  <c r="BC872" i="144"/>
  <c r="BI801" i="144"/>
  <c r="BI777" i="144"/>
  <c r="BF761" i="144"/>
  <c r="BF752" i="144"/>
  <c r="BF740" i="144"/>
  <c r="BC723" i="144"/>
  <c r="BI704" i="144"/>
  <c r="BI628" i="144"/>
  <c r="BC607" i="144"/>
  <c r="BF587" i="144"/>
  <c r="BF575" i="144"/>
  <c r="BF564" i="144"/>
  <c r="BF555" i="144"/>
  <c r="BF491" i="144"/>
  <c r="BI476" i="144"/>
  <c r="BI464" i="144"/>
  <c r="BF401" i="144"/>
  <c r="BF390" i="144"/>
  <c r="BF381" i="144"/>
  <c r="BF319" i="144"/>
  <c r="BF308" i="144"/>
  <c r="BF299" i="144"/>
  <c r="BF1512" i="144"/>
  <c r="BF1420" i="144"/>
  <c r="BC1361" i="144"/>
  <c r="BF1298" i="144"/>
  <c r="BF1278" i="144"/>
  <c r="BI1235" i="144"/>
  <c r="BC1202" i="144"/>
  <c r="BC1182" i="144"/>
  <c r="BI1137" i="144"/>
  <c r="BC1108" i="144"/>
  <c r="BI1083" i="144"/>
  <c r="BC1063" i="144"/>
  <c r="BF1037" i="144"/>
  <c r="BI1026" i="144"/>
  <c r="BF1410" i="144"/>
  <c r="BF1145" i="144"/>
  <c r="BF881" i="144"/>
  <c r="BF618" i="144"/>
  <c r="BI1361" i="144"/>
  <c r="BI1214" i="144"/>
  <c r="BI1107" i="144"/>
  <c r="BF1213" i="144"/>
  <c r="BC1037" i="144"/>
  <c r="BC959" i="144"/>
  <c r="BC875" i="144"/>
  <c r="BI792" i="144"/>
  <c r="BC710" i="144"/>
  <c r="BI627" i="144"/>
  <c r="BC538" i="144"/>
  <c r="BI479" i="144"/>
  <c r="BI401" i="144"/>
  <c r="BC339" i="144"/>
  <c r="BI1343" i="144"/>
  <c r="BI1172" i="144"/>
  <c r="BF1111" i="144"/>
  <c r="BI1048" i="144"/>
  <c r="BF944" i="144"/>
  <c r="BF913" i="144"/>
  <c r="BI869" i="144"/>
  <c r="BF769" i="144"/>
  <c r="BF748" i="144"/>
  <c r="BI720" i="144"/>
  <c r="BC623" i="144"/>
  <c r="BF583" i="144"/>
  <c r="BF563" i="144"/>
  <c r="BF487" i="144"/>
  <c r="BF409" i="144"/>
  <c r="BF389" i="144"/>
  <c r="BF316" i="144"/>
  <c r="BF295" i="144"/>
  <c r="BI1417" i="144"/>
  <c r="BF1294" i="144"/>
  <c r="BC1218" i="144"/>
  <c r="BC1186" i="144"/>
  <c r="BC1124" i="144"/>
  <c r="BC1100" i="144"/>
  <c r="BC1067" i="144"/>
  <c r="BI1034" i="144"/>
  <c r="BF1021" i="144"/>
  <c r="BI1010" i="144"/>
  <c r="BF1001" i="144"/>
  <c r="BI974" i="144"/>
  <c r="BI902" i="144"/>
  <c r="BI882" i="144"/>
  <c r="BF857" i="144"/>
  <c r="BI846" i="144"/>
  <c r="BF837" i="144"/>
  <c r="BF825" i="144"/>
  <c r="BI806" i="144"/>
  <c r="BI786" i="144"/>
  <c r="BI709" i="144"/>
  <c r="BI689" i="144"/>
  <c r="BF672" i="144"/>
  <c r="BF660" i="144"/>
  <c r="BI649" i="144"/>
  <c r="BF640" i="144"/>
  <c r="BI613" i="144"/>
  <c r="BF544" i="144"/>
  <c r="BI533" i="144"/>
  <c r="BI521" i="144"/>
  <c r="BF512" i="144"/>
  <c r="BF496" i="144"/>
  <c r="BF480" i="144"/>
  <c r="BC467" i="144"/>
  <c r="BI450" i="144"/>
  <c r="BI438" i="144"/>
  <c r="BF429" i="144"/>
  <c r="BI418" i="144"/>
  <c r="BI355" i="144"/>
  <c r="BF346" i="144"/>
  <c r="BI335" i="144"/>
  <c r="BI309" i="144"/>
  <c r="BC300" i="144"/>
  <c r="BF291" i="144"/>
  <c r="BF285" i="144"/>
  <c r="BF280" i="144"/>
  <c r="BI225" i="144"/>
  <c r="BI219" i="144"/>
  <c r="BI214" i="144"/>
  <c r="BI209" i="144"/>
  <c r="BI203" i="144"/>
  <c r="BI199" i="144"/>
  <c r="BI195" i="144"/>
  <c r="BI191" i="144"/>
  <c r="BC182" i="144"/>
  <c r="BI176" i="144"/>
  <c r="BF171" i="144"/>
  <c r="BC166" i="144"/>
  <c r="BI160" i="144"/>
  <c r="BF155" i="144"/>
  <c r="BC150" i="144"/>
  <c r="BI139" i="144"/>
  <c r="BI135" i="144"/>
  <c r="BI131" i="144"/>
  <c r="BI127" i="144"/>
  <c r="BI123" i="144"/>
  <c r="BI119" i="144"/>
  <c r="BI115" i="144"/>
  <c r="BI111" i="144"/>
  <c r="BI107" i="144"/>
  <c r="BI103" i="144"/>
  <c r="BF94" i="144"/>
  <c r="BF90" i="144"/>
  <c r="BF86" i="144"/>
  <c r="BF82" i="144"/>
  <c r="BF78" i="144"/>
  <c r="BF74" i="144"/>
  <c r="BF70" i="144"/>
  <c r="BF66" i="144"/>
  <c r="BF62" i="144"/>
  <c r="BF58" i="144"/>
  <c r="BI48" i="144"/>
  <c r="BF43" i="144"/>
  <c r="BC38" i="144"/>
  <c r="BF1341" i="144"/>
  <c r="BF1080" i="144"/>
  <c r="BF815" i="144"/>
  <c r="BF602" i="144"/>
  <c r="BC1340" i="144"/>
  <c r="BI1213" i="144"/>
  <c r="BF1606" i="144"/>
  <c r="BC1212" i="144"/>
  <c r="BC1030" i="144"/>
  <c r="BI943" i="144"/>
  <c r="BC858" i="144"/>
  <c r="BI776" i="144"/>
  <c r="BC694" i="144"/>
  <c r="BI611" i="144"/>
  <c r="BC537" i="144"/>
  <c r="BC454" i="144"/>
  <c r="BI400" i="144"/>
  <c r="BC2022" i="144"/>
  <c r="BI1325" i="144"/>
  <c r="BI1166" i="144"/>
  <c r="BF1103" i="144"/>
  <c r="BI989" i="144"/>
  <c r="BF940" i="144"/>
  <c r="BF912" i="144"/>
  <c r="BI809" i="144"/>
  <c r="BF768" i="144"/>
  <c r="BF745" i="144"/>
  <c r="BI712" i="144"/>
  <c r="BI620" i="144"/>
  <c r="BF580" i="144"/>
  <c r="BF559" i="144"/>
  <c r="BC486" i="144"/>
  <c r="BF406" i="144"/>
  <c r="BF385" i="144"/>
  <c r="BF315" i="144"/>
  <c r="BI1941" i="144"/>
  <c r="BC1377" i="144"/>
  <c r="BF1290" i="144"/>
  <c r="BC1214" i="144"/>
  <c r="BI1169" i="144"/>
  <c r="BC1120" i="144"/>
  <c r="BC1092" i="144"/>
  <c r="BC1056" i="144"/>
  <c r="BF1033" i="144"/>
  <c r="BI1018" i="144"/>
  <c r="BF1009" i="144"/>
  <c r="BI990" i="144"/>
  <c r="BI970" i="144"/>
  <c r="BI898" i="144"/>
  <c r="BI874" i="144"/>
  <c r="BI854" i="144"/>
  <c r="BF845" i="144"/>
  <c r="BF833" i="144"/>
  <c r="BI822" i="144"/>
  <c r="BI802" i="144"/>
  <c r="BI778" i="144"/>
  <c r="BI705" i="144"/>
  <c r="BI685" i="144"/>
  <c r="BF668" i="144"/>
  <c r="BI657" i="144"/>
  <c r="BF648" i="144"/>
  <c r="BI629" i="144"/>
  <c r="BI609" i="144"/>
  <c r="BI541" i="144"/>
  <c r="BI529" i="144"/>
  <c r="BF520" i="144"/>
  <c r="BI509" i="144"/>
  <c r="BC491" i="144"/>
  <c r="BI477" i="144"/>
  <c r="BF464" i="144"/>
  <c r="BI446" i="144"/>
  <c r="BF437" i="144"/>
  <c r="BI426" i="144"/>
  <c r="BI363" i="144"/>
  <c r="BF354" i="144"/>
  <c r="BI343" i="144"/>
  <c r="BI317" i="144"/>
  <c r="BC308" i="144"/>
  <c r="BI297" i="144"/>
  <c r="BF289" i="144"/>
  <c r="BF284" i="144"/>
  <c r="BI229" i="144"/>
  <c r="BI223" i="144"/>
  <c r="BI218" i="144"/>
  <c r="BI213" i="144"/>
  <c r="BI207" i="144"/>
  <c r="BI202" i="144"/>
  <c r="BI198" i="144"/>
  <c r="BI194" i="144"/>
  <c r="BI190" i="144"/>
  <c r="BI180" i="144"/>
  <c r="BF175" i="144"/>
  <c r="BC170" i="144"/>
  <c r="BI164" i="144"/>
  <c r="BF159" i="144"/>
  <c r="BC154" i="144"/>
  <c r="BI148" i="144"/>
  <c r="BI138" i="144"/>
  <c r="BI134" i="144"/>
  <c r="BI130" i="144"/>
  <c r="BI126" i="144"/>
  <c r="BI122" i="144"/>
  <c r="BI118" i="144"/>
  <c r="BI114" i="144"/>
  <c r="BI110" i="144"/>
  <c r="BI106" i="144"/>
  <c r="BI102" i="144"/>
  <c r="BF93" i="144"/>
  <c r="BF89" i="144"/>
  <c r="BF85" i="144"/>
  <c r="BF81" i="144"/>
  <c r="BF77" i="144"/>
  <c r="BF73" i="144"/>
  <c r="BF69" i="144"/>
  <c r="BF65" i="144"/>
  <c r="BF61" i="144"/>
  <c r="BF57" i="144"/>
  <c r="BF47" i="144"/>
  <c r="BC42" i="144"/>
  <c r="BI36" i="144"/>
  <c r="BF31" i="144"/>
  <c r="BC26" i="144"/>
  <c r="BI20" i="144"/>
  <c r="BF15" i="144"/>
  <c r="BC10" i="144"/>
  <c r="BI1524" i="144"/>
  <c r="BC1480" i="144"/>
  <c r="BF1374" i="144"/>
  <c r="BI1352" i="144"/>
  <c r="BI1320" i="144"/>
  <c r="BC1298" i="144"/>
  <c r="BC1282" i="144"/>
  <c r="BI1253" i="144"/>
  <c r="BF1219" i="144"/>
  <c r="BF1203" i="144"/>
  <c r="BF1187" i="144"/>
  <c r="BI1155" i="144"/>
  <c r="BF1125" i="144"/>
  <c r="BF1109" i="144"/>
  <c r="BF1093" i="144"/>
  <c r="BI1072" i="144"/>
  <c r="BI1053" i="144"/>
  <c r="BI1035" i="144"/>
  <c r="BI1027" i="144"/>
  <c r="BI1019" i="144"/>
  <c r="BI1011" i="144"/>
  <c r="BI1003" i="144"/>
  <c r="BC986" i="144"/>
  <c r="BC970" i="144"/>
  <c r="BC949" i="144"/>
  <c r="BC941" i="144"/>
  <c r="BC933" i="144"/>
  <c r="BC925" i="144"/>
  <c r="BC917" i="144"/>
  <c r="BC902" i="144"/>
  <c r="BC886" i="144"/>
  <c r="BC870" i="144"/>
  <c r="BI855" i="144"/>
  <c r="BI847" i="144"/>
  <c r="BI839" i="144"/>
  <c r="BI831" i="144"/>
  <c r="BI823" i="144"/>
  <c r="BC806" i="144"/>
  <c r="BC790" i="144"/>
  <c r="BC769" i="144"/>
  <c r="BC761" i="144"/>
  <c r="BC753" i="144"/>
  <c r="BC745" i="144"/>
  <c r="BC737" i="144"/>
  <c r="BC721" i="144"/>
  <c r="BF1244" i="144"/>
  <c r="BF717" i="144"/>
  <c r="BI1288" i="144"/>
  <c r="BC1370" i="144"/>
  <c r="BC1013" i="144"/>
  <c r="BC841" i="144"/>
  <c r="BC660" i="144"/>
  <c r="BC513" i="144"/>
  <c r="BI376" i="144"/>
  <c r="BF1273" i="144"/>
  <c r="BC1077" i="144"/>
  <c r="BF929" i="144"/>
  <c r="BI793" i="144"/>
  <c r="BF737" i="144"/>
  <c r="BI604" i="144"/>
  <c r="BF551" i="144"/>
  <c r="BF398" i="144"/>
  <c r="BF307" i="144"/>
  <c r="BI1326" i="144"/>
  <c r="BC1198" i="144"/>
  <c r="BC1116" i="144"/>
  <c r="BC1052" i="144"/>
  <c r="BF1017" i="144"/>
  <c r="BI986" i="144"/>
  <c r="BI890" i="144"/>
  <c r="BF853" i="144"/>
  <c r="BI830" i="144"/>
  <c r="BI794" i="144"/>
  <c r="BI701" i="144"/>
  <c r="BI665" i="144"/>
  <c r="BF644" i="144"/>
  <c r="BI605" i="144"/>
  <c r="BF528" i="144"/>
  <c r="BI505" i="144"/>
  <c r="BC475" i="144"/>
  <c r="BF445" i="144"/>
  <c r="BI422" i="144"/>
  <c r="BI351" i="144"/>
  <c r="BC316" i="144"/>
  <c r="BI293" i="144"/>
  <c r="BF283" i="144"/>
  <c r="BI222" i="144"/>
  <c r="BI211" i="144"/>
  <c r="BI201" i="144"/>
  <c r="BI193" i="144"/>
  <c r="BF179" i="144"/>
  <c r="BI168" i="144"/>
  <c r="BC158" i="144"/>
  <c r="BF147" i="144"/>
  <c r="BI133" i="144"/>
  <c r="BI125" i="144"/>
  <c r="BI117" i="144"/>
  <c r="BI109" i="144"/>
  <c r="BI101" i="144"/>
  <c r="BF88" i="144"/>
  <c r="BF80" i="144"/>
  <c r="BF72" i="144"/>
  <c r="BF64" i="144"/>
  <c r="BF56" i="144"/>
  <c r="BI40" i="144"/>
  <c r="BI32" i="144"/>
  <c r="BI24" i="144"/>
  <c r="BC18" i="144"/>
  <c r="BF11" i="144"/>
  <c r="BI1516" i="144"/>
  <c r="BC1398" i="144"/>
  <c r="BF1362" i="144"/>
  <c r="BC1310" i="144"/>
  <c r="BC1290" i="144"/>
  <c r="BI1261" i="144"/>
  <c r="BF1215" i="144"/>
  <c r="BF1195" i="144"/>
  <c r="BI1163" i="144"/>
  <c r="BF1121" i="144"/>
  <c r="BF1101" i="144"/>
  <c r="BI1076" i="144"/>
  <c r="BI1049" i="144"/>
  <c r="BI1031" i="144"/>
  <c r="BF1022" i="144"/>
  <c r="BF1010" i="144"/>
  <c r="BC994" i="144"/>
  <c r="BC974" i="144"/>
  <c r="BC947" i="144"/>
  <c r="BC937" i="144"/>
  <c r="BC927" i="144"/>
  <c r="BC915" i="144"/>
  <c r="BC894" i="144"/>
  <c r="BC874" i="144"/>
  <c r="BF854" i="144"/>
  <c r="BI843" i="144"/>
  <c r="BF834" i="144"/>
  <c r="BF822" i="144"/>
  <c r="BC798" i="144"/>
  <c r="BC778" i="144"/>
  <c r="BC759" i="144"/>
  <c r="BC749" i="144"/>
  <c r="BC739" i="144"/>
  <c r="BC717" i="144"/>
  <c r="BC701" i="144"/>
  <c r="BC685" i="144"/>
  <c r="BF673" i="144"/>
  <c r="BF665" i="144"/>
  <c r="BF657" i="144"/>
  <c r="BF649" i="144"/>
  <c r="BF641" i="144"/>
  <c r="BC621" i="144"/>
  <c r="BC605" i="144"/>
  <c r="BC586" i="144"/>
  <c r="BC578" i="144"/>
  <c r="BC570" i="144"/>
  <c r="BC562" i="144"/>
  <c r="BC554" i="144"/>
  <c r="BF541" i="144"/>
  <c r="BF533" i="144"/>
  <c r="BF525" i="144"/>
  <c r="BF517" i="144"/>
  <c r="BF509" i="144"/>
  <c r="BC496" i="144"/>
  <c r="BF485" i="144"/>
  <c r="BI474" i="144"/>
  <c r="BC464" i="144"/>
  <c r="BF450" i="144"/>
  <c r="BF442" i="144"/>
  <c r="BF434" i="144"/>
  <c r="BF426" i="144"/>
  <c r="BF418" i="144"/>
  <c r="BC405" i="144"/>
  <c r="BC397" i="144"/>
  <c r="BC389" i="144"/>
  <c r="BC381" i="144"/>
  <c r="BC373" i="144"/>
  <c r="BI360" i="144"/>
  <c r="BI352" i="144"/>
  <c r="BI344" i="144"/>
  <c r="BI336" i="144"/>
  <c r="BI330" i="144"/>
  <c r="BI326" i="144"/>
  <c r="BI314" i="144"/>
  <c r="BI306" i="144"/>
  <c r="BI298" i="144"/>
  <c r="BC292" i="144"/>
  <c r="BC288" i="144"/>
  <c r="BC284" i="144"/>
  <c r="BC280" i="144"/>
  <c r="BI271" i="144"/>
  <c r="BI267" i="144"/>
  <c r="BI263" i="144"/>
  <c r="BI259" i="144"/>
  <c r="BI255" i="144"/>
  <c r="BI251" i="144"/>
  <c r="BI247" i="144"/>
  <c r="BI243" i="144"/>
  <c r="BI239" i="144"/>
  <c r="BI235" i="144"/>
  <c r="BF226" i="144"/>
  <c r="BF222" i="144"/>
  <c r="BF218" i="144"/>
  <c r="BF214" i="144"/>
  <c r="BF210" i="144"/>
  <c r="BF206" i="144"/>
  <c r="BF202" i="144"/>
  <c r="BF198" i="144"/>
  <c r="BF194" i="144"/>
  <c r="BF190" i="144"/>
  <c r="BF180" i="144"/>
  <c r="BC175" i="144"/>
  <c r="BI169" i="144"/>
  <c r="BF164" i="144"/>
  <c r="BC159" i="144"/>
  <c r="BI153" i="144"/>
  <c r="BF148" i="144"/>
  <c r="BF138" i="144"/>
  <c r="BF134" i="144"/>
  <c r="BF130" i="144"/>
  <c r="BF126" i="144"/>
  <c r="BF122" i="144"/>
  <c r="BF118" i="144"/>
  <c r="BF114" i="144"/>
  <c r="BF110" i="144"/>
  <c r="BF106" i="144"/>
  <c r="BF102" i="144"/>
  <c r="BC93" i="144"/>
  <c r="BC89" i="144"/>
  <c r="BC85" i="144"/>
  <c r="BC81" i="144"/>
  <c r="BC77" i="144"/>
  <c r="BC73" i="144"/>
  <c r="BC69" i="144"/>
  <c r="BC65" i="144"/>
  <c r="BC61" i="144"/>
  <c r="BC57" i="144"/>
  <c r="BF48" i="144"/>
  <c r="BC43" i="144"/>
  <c r="BI37" i="144"/>
  <c r="BF32" i="144"/>
  <c r="BC27" i="144"/>
  <c r="BI21" i="144"/>
  <c r="BF16" i="144"/>
  <c r="BC11" i="144"/>
  <c r="BC1488" i="144"/>
  <c r="BF1373" i="144"/>
  <c r="BI1338" i="144"/>
  <c r="BF1291" i="144"/>
  <c r="BI1239" i="144"/>
  <c r="BC1127" i="144"/>
  <c r="BC1111" i="144"/>
  <c r="BC1095" i="144"/>
  <c r="BC1053" i="144"/>
  <c r="BI1032" i="144"/>
  <c r="BI1016" i="144"/>
  <c r="BC989" i="144"/>
  <c r="BC957" i="144"/>
  <c r="BC920" i="144"/>
  <c r="BI883" i="144"/>
  <c r="BI853" i="144"/>
  <c r="BI837" i="144"/>
  <c r="BI821" i="144"/>
  <c r="BC789" i="144"/>
  <c r="BC752" i="144"/>
  <c r="BI714" i="144"/>
  <c r="BI679" i="144"/>
  <c r="BI663" i="144"/>
  <c r="BI647" i="144"/>
  <c r="BC612" i="144"/>
  <c r="BC575" i="144"/>
  <c r="BF542" i="144"/>
  <c r="BF526" i="144"/>
  <c r="BF510" i="144"/>
  <c r="BC487" i="144"/>
  <c r="BI465" i="144"/>
  <c r="BF443" i="144"/>
  <c r="BF427" i="144"/>
  <c r="BC402" i="144"/>
  <c r="BC370" i="144"/>
  <c r="BI350" i="144"/>
  <c r="BI334" i="144"/>
  <c r="BC326" i="144"/>
  <c r="BI307" i="144"/>
  <c r="BI291" i="144"/>
  <c r="BI283" i="144"/>
  <c r="BF269" i="144"/>
  <c r="BF261" i="144"/>
  <c r="BF253" i="144"/>
  <c r="BF245" i="144"/>
  <c r="BF237" i="144"/>
  <c r="BC224" i="144"/>
  <c r="BC216" i="144"/>
  <c r="BC208" i="144"/>
  <c r="BC200" i="144"/>
  <c r="BC192" i="144"/>
  <c r="BI178" i="144"/>
  <c r="BC168" i="144"/>
  <c r="BF157" i="144"/>
  <c r="BI146" i="144"/>
  <c r="BC132" i="144"/>
  <c r="BC124" i="144"/>
  <c r="BC116" i="144"/>
  <c r="BC108" i="144"/>
  <c r="BC100" i="144"/>
  <c r="BC41" i="144"/>
  <c r="BF30" i="144"/>
  <c r="BI19" i="144"/>
  <c r="BI1512" i="144"/>
  <c r="BI1437" i="144"/>
  <c r="BI1340" i="144"/>
  <c r="BC1293" i="144"/>
  <c r="BI1241" i="144"/>
  <c r="BC1207" i="144"/>
  <c r="BC1191" i="144"/>
  <c r="BI1159" i="144"/>
  <c r="BC1070" i="144"/>
  <c r="BF1036" i="144"/>
  <c r="BF1020" i="144"/>
  <c r="BF1004" i="144"/>
  <c r="BI967" i="144"/>
  <c r="BC930" i="144"/>
  <c r="BC893" i="144"/>
  <c r="BF859" i="144"/>
  <c r="BF843" i="144"/>
  <c r="BF827" i="144"/>
  <c r="BI799" i="144"/>
  <c r="BC762" i="144"/>
  <c r="BC724" i="144"/>
  <c r="BC692" i="144"/>
  <c r="BF667" i="144"/>
  <c r="BF651" i="144"/>
  <c r="BI622" i="144"/>
  <c r="BC585" i="144"/>
  <c r="BC553" i="144"/>
  <c r="BI531" i="144"/>
  <c r="BI515" i="144"/>
  <c r="BC492" i="144"/>
  <c r="BI470" i="144"/>
  <c r="BI448" i="144"/>
  <c r="BI432" i="144"/>
  <c r="BI416" i="144"/>
  <c r="BC380" i="144"/>
  <c r="BF356" i="144"/>
  <c r="BF340" i="144"/>
  <c r="BF328" i="144"/>
  <c r="BC311" i="144"/>
  <c r="BC295" i="144"/>
  <c r="BC269" i="144"/>
  <c r="BC261" i="144"/>
  <c r="BC253" i="144"/>
  <c r="BC245" i="144"/>
  <c r="BC237" i="144"/>
  <c r="BI175" i="144"/>
  <c r="BC165" i="144"/>
  <c r="BF154" i="144"/>
  <c r="BI93" i="144"/>
  <c r="BI85" i="144"/>
  <c r="BI77" i="144"/>
  <c r="BI69" i="144"/>
  <c r="BI61" i="144"/>
  <c r="BC48" i="144"/>
  <c r="BF37" i="144"/>
  <c r="BI26" i="144"/>
  <c r="BC16" i="144"/>
  <c r="BC1472" i="144"/>
  <c r="BF1361" i="144"/>
  <c r="BC1281" i="144"/>
  <c r="BC1203" i="144"/>
  <c r="BI1167" i="144"/>
  <c r="BI1046" i="144"/>
  <c r="BF1011" i="144"/>
  <c r="BI963" i="144"/>
  <c r="BC889" i="144"/>
  <c r="BF840" i="144"/>
  <c r="BI795" i="144"/>
  <c r="BC732" i="144"/>
  <c r="BF670" i="144"/>
  <c r="BI626" i="144"/>
  <c r="BC557" i="144"/>
  <c r="BI532" i="144"/>
  <c r="BI516" i="144"/>
  <c r="BC484" i="144"/>
  <c r="BC392" i="144"/>
  <c r="BF345" i="144"/>
  <c r="BC318" i="144"/>
  <c r="BI286" i="144"/>
  <c r="BF1243" i="144"/>
  <c r="BF716" i="144"/>
  <c r="BI1271" i="144"/>
  <c r="BC1287" i="144"/>
  <c r="BC1005" i="144"/>
  <c r="BC826" i="144"/>
  <c r="BC653" i="144"/>
  <c r="BC506" i="144"/>
  <c r="BC363" i="144"/>
  <c r="BC1272" i="144"/>
  <c r="BI1074" i="144"/>
  <c r="BF924" i="144"/>
  <c r="BC788" i="144"/>
  <c r="BF736" i="144"/>
  <c r="BI596" i="144"/>
  <c r="BC498" i="144"/>
  <c r="BF397" i="144"/>
  <c r="BF303" i="144"/>
  <c r="BI1318" i="144"/>
  <c r="BC1194" i="144"/>
  <c r="BC1104" i="144"/>
  <c r="BC1048" i="144"/>
  <c r="BF1013" i="144"/>
  <c r="BI982" i="144"/>
  <c r="BI886" i="144"/>
  <c r="BF849" i="144"/>
  <c r="BF829" i="144"/>
  <c r="BI790" i="144"/>
  <c r="BI693" i="144"/>
  <c r="BF664" i="144"/>
  <c r="BI641" i="144"/>
  <c r="BI597" i="144"/>
  <c r="BI525" i="144"/>
  <c r="BC499" i="144"/>
  <c r="BI469" i="144"/>
  <c r="BI442" i="144"/>
  <c r="BF421" i="144"/>
  <c r="BI347" i="144"/>
  <c r="BI313" i="144"/>
  <c r="BF292" i="144"/>
  <c r="BF281" i="144"/>
  <c r="BI221" i="144"/>
  <c r="BI210" i="144"/>
  <c r="BI200" i="144"/>
  <c r="BI192" i="144"/>
  <c r="BC178" i="144"/>
  <c r="BF167" i="144"/>
  <c r="BI156" i="144"/>
  <c r="BC146" i="144"/>
  <c r="BI132" i="144"/>
  <c r="BI124" i="144"/>
  <c r="BI116" i="144"/>
  <c r="BI108" i="144"/>
  <c r="BI100" i="144"/>
  <c r="BF87" i="144"/>
  <c r="BF79" i="144"/>
  <c r="BF71" i="144"/>
  <c r="BF63" i="144"/>
  <c r="BF55" i="144"/>
  <c r="BF39" i="144"/>
  <c r="BC30" i="144"/>
  <c r="BF23" i="144"/>
  <c r="BI16" i="144"/>
  <c r="BC1956" i="144"/>
  <c r="BI1508" i="144"/>
  <c r="BC1382" i="144"/>
  <c r="BI1344" i="144"/>
  <c r="BC1306" i="144"/>
  <c r="BC1286" i="144"/>
  <c r="BI1245" i="144"/>
  <c r="BF1211" i="144"/>
  <c r="BF1191" i="144"/>
  <c r="BI1147" i="144"/>
  <c r="BF1117" i="144"/>
  <c r="BF1097" i="144"/>
  <c r="BI1068" i="144"/>
  <c r="BI1039" i="144"/>
  <c r="BF1030" i="144"/>
  <c r="BF1018" i="144"/>
  <c r="BI1007" i="144"/>
  <c r="BC990" i="144"/>
  <c r="BC966" i="144"/>
  <c r="BC945" i="144"/>
  <c r="BC935" i="144"/>
  <c r="BC923" i="144"/>
  <c r="BC913" i="144"/>
  <c r="BC890" i="144"/>
  <c r="BC866" i="144"/>
  <c r="BI851" i="144"/>
  <c r="BF842" i="144"/>
  <c r="BF830" i="144"/>
  <c r="BC814" i="144"/>
  <c r="BC794" i="144"/>
  <c r="BC767" i="144"/>
  <c r="BC757" i="144"/>
  <c r="BC747" i="144"/>
  <c r="BC735" i="144"/>
  <c r="BC713" i="144"/>
  <c r="BC697" i="144"/>
  <c r="BI678" i="144"/>
  <c r="BI670" i="144"/>
  <c r="BI662" i="144"/>
  <c r="BI654" i="144"/>
  <c r="BI646" i="144"/>
  <c r="BC633" i="144"/>
  <c r="BC617" i="144"/>
  <c r="BC601" i="144"/>
  <c r="BC584" i="144"/>
  <c r="BC576" i="144"/>
  <c r="BC568" i="144"/>
  <c r="BC560" i="144"/>
  <c r="BC552" i="144"/>
  <c r="BI538" i="144"/>
  <c r="BI530" i="144"/>
  <c r="BI522" i="144"/>
  <c r="BI514" i="144"/>
  <c r="BI506" i="144"/>
  <c r="BF493" i="144"/>
  <c r="BI482" i="144"/>
  <c r="BC472" i="144"/>
  <c r="BF461" i="144"/>
  <c r="BI447" i="144"/>
  <c r="BI439" i="144"/>
  <c r="BI431" i="144"/>
  <c r="BI423" i="144"/>
  <c r="BI415" i="144"/>
  <c r="BC403" i="144"/>
  <c r="BC395" i="144"/>
  <c r="BC387" i="144"/>
  <c r="BC379" i="144"/>
  <c r="BC371" i="144"/>
  <c r="BF359" i="144"/>
  <c r="BF351" i="144"/>
  <c r="BF343" i="144"/>
  <c r="BF335" i="144"/>
  <c r="BI329" i="144"/>
  <c r="BI325" i="144"/>
  <c r="BC313" i="144"/>
  <c r="BC305" i="144"/>
  <c r="BC297" i="144"/>
  <c r="BC291" i="144"/>
  <c r="BC287" i="144"/>
  <c r="BC283" i="144"/>
  <c r="BI274" i="144"/>
  <c r="BI270" i="144"/>
  <c r="BI266" i="144"/>
  <c r="BI262" i="144"/>
  <c r="BI258" i="144"/>
  <c r="BI254" i="144"/>
  <c r="BI250" i="144"/>
  <c r="BI246" i="144"/>
  <c r="BI242" i="144"/>
  <c r="BI238" i="144"/>
  <c r="BF229" i="144"/>
  <c r="BF225" i="144"/>
  <c r="BF221" i="144"/>
  <c r="BF217" i="144"/>
  <c r="BF213" i="144"/>
  <c r="BF209" i="144"/>
  <c r="BF205" i="144"/>
  <c r="BF201" i="144"/>
  <c r="BF197" i="144"/>
  <c r="BF193" i="144"/>
  <c r="BF184" i="144"/>
  <c r="BC179" i="144"/>
  <c r="BI173" i="144"/>
  <c r="BF168" i="144"/>
  <c r="BC163" i="144"/>
  <c r="BI157" i="144"/>
  <c r="BF152" i="144"/>
  <c r="BC147" i="144"/>
  <c r="BF137" i="144"/>
  <c r="BF133" i="144"/>
  <c r="BF129" i="144"/>
  <c r="BF125" i="144"/>
  <c r="BI1062" i="144"/>
  <c r="BI1346" i="144"/>
  <c r="BC238" i="144"/>
  <c r="BC270" i="144"/>
  <c r="BI78" i="144"/>
  <c r="BC924" i="144"/>
  <c r="BF330" i="144"/>
  <c r="BF440" i="144"/>
  <c r="BC121" i="144"/>
  <c r="BI47" i="144"/>
  <c r="BI312" i="144"/>
  <c r="BI648" i="144"/>
  <c r="BF1112" i="144"/>
  <c r="BI62" i="144"/>
  <c r="BF145" i="144"/>
  <c r="BC246" i="144"/>
  <c r="BI316" i="144"/>
  <c r="BI429" i="144"/>
  <c r="BC479" i="144"/>
  <c r="BC750" i="144"/>
  <c r="BC977" i="144"/>
  <c r="BC133" i="144"/>
  <c r="BI686" i="144"/>
  <c r="BC1115" i="144"/>
  <c r="BC37" i="144"/>
  <c r="BI174" i="144"/>
  <c r="BC374" i="144"/>
  <c r="BI664" i="144"/>
  <c r="BI1033" i="144"/>
  <c r="BF42" i="144"/>
  <c r="BC125" i="144"/>
  <c r="BC180" i="144"/>
  <c r="BI288" i="144"/>
  <c r="BC390" i="144"/>
  <c r="BC616" i="144"/>
  <c r="BC758" i="144"/>
  <c r="BI871" i="144"/>
  <c r="BI1009" i="144"/>
  <c r="BF34" i="144"/>
  <c r="BC113" i="144"/>
  <c r="BC172" i="144"/>
  <c r="BC229" i="144"/>
  <c r="BC250" i="144"/>
  <c r="BC266" i="144"/>
  <c r="BI308" i="144"/>
  <c r="BI357" i="144"/>
  <c r="BI425" i="144"/>
  <c r="BI441" i="144"/>
  <c r="BF468" i="144"/>
  <c r="BC624" i="144"/>
  <c r="BI702" i="144"/>
  <c r="BI824" i="144"/>
  <c r="BC916" i="144"/>
  <c r="BC1099" i="144"/>
  <c r="BI1445" i="144"/>
  <c r="BC20" i="144"/>
  <c r="BF41" i="144"/>
  <c r="BI72" i="144"/>
  <c r="BC111" i="144"/>
  <c r="BC145" i="144"/>
  <c r="BF166" i="144"/>
  <c r="BC195" i="144"/>
  <c r="BC227" i="144"/>
  <c r="BF248" i="144"/>
  <c r="BF264" i="144"/>
  <c r="BI290" i="144"/>
  <c r="BC325" i="144"/>
  <c r="BF349" i="144"/>
  <c r="BC468" i="144"/>
  <c r="BI512" i="144"/>
  <c r="BI528" i="144"/>
  <c r="BI544" i="144"/>
  <c r="BI618" i="144"/>
  <c r="BF658" i="144"/>
  <c r="BC704" i="144"/>
  <c r="BI787" i="144"/>
  <c r="BF844" i="144"/>
  <c r="BC897" i="144"/>
  <c r="BI971" i="144"/>
  <c r="BF1023" i="144"/>
  <c r="BC1057" i="144"/>
  <c r="BC1082" i="144"/>
  <c r="BF1208" i="144"/>
  <c r="BC1273" i="144"/>
  <c r="BF1369" i="144"/>
  <c r="BI1529" i="144"/>
  <c r="BF1836" i="144"/>
  <c r="BI1013" i="144"/>
  <c r="BC1091" i="144"/>
  <c r="BC1123" i="144"/>
  <c r="BF1271" i="144"/>
  <c r="BC1390" i="144"/>
  <c r="BF1524" i="144"/>
  <c r="BC28" i="144"/>
  <c r="BF49" i="144"/>
  <c r="BI84" i="144"/>
  <c r="BC123" i="144"/>
  <c r="BC153" i="144"/>
  <c r="BF174" i="144"/>
  <c r="BC207" i="144"/>
  <c r="BF239" i="144"/>
  <c r="BF255" i="144"/>
  <c r="BF271" i="144"/>
  <c r="BC328" i="144"/>
  <c r="BF361" i="144"/>
  <c r="BF473" i="144"/>
  <c r="BF519" i="144"/>
  <c r="BI540" i="144"/>
  <c r="BI610" i="144"/>
  <c r="BF678" i="144"/>
  <c r="BC764" i="144"/>
  <c r="BF832" i="144"/>
  <c r="BC905" i="144"/>
  <c r="BI995" i="144"/>
  <c r="BF1035" i="144"/>
  <c r="BF1184" i="144"/>
  <c r="BC1219" i="144"/>
  <c r="BI1348" i="144"/>
  <c r="BI1504" i="144"/>
  <c r="BF21" i="144"/>
  <c r="BI34" i="144"/>
  <c r="BI55" i="144"/>
  <c r="BI65" i="144"/>
  <c r="BI75" i="144"/>
  <c r="BI87" i="144"/>
  <c r="BC149" i="144"/>
  <c r="BF162" i="144"/>
  <c r="BF178" i="144"/>
  <c r="BC241" i="144"/>
  <c r="BF250" i="144"/>
  <c r="BF262" i="144"/>
  <c r="BC273" i="144"/>
  <c r="BC307" i="144"/>
  <c r="BC331" i="144"/>
  <c r="BF348" i="144"/>
  <c r="BC372" i="144"/>
  <c r="BI420" i="144"/>
  <c r="BI440" i="144"/>
  <c r="BF465" i="144"/>
  <c r="BF497" i="144"/>
  <c r="BI523" i="144"/>
  <c r="BI543" i="144"/>
  <c r="BI598" i="144"/>
  <c r="BF643" i="144"/>
  <c r="BF663" i="144"/>
  <c r="BC700" i="144"/>
  <c r="BC746" i="144"/>
  <c r="BI791" i="144"/>
  <c r="BF831" i="144"/>
  <c r="BF851" i="144"/>
  <c r="BC885" i="144"/>
  <c r="BC938" i="144"/>
  <c r="BI983" i="144"/>
  <c r="BF1016" i="144"/>
  <c r="BF1040" i="144"/>
  <c r="BC1078" i="144"/>
  <c r="BF1188" i="144"/>
  <c r="BF1212" i="144"/>
  <c r="BC1277" i="144"/>
  <c r="BI1324" i="144"/>
  <c r="BF1440" i="144"/>
  <c r="BF14" i="144"/>
  <c r="BI27" i="144"/>
  <c r="BI43" i="144"/>
  <c r="BC104" i="144"/>
  <c r="BC114" i="144"/>
  <c r="BC126" i="144"/>
  <c r="BC136" i="144"/>
  <c r="BI154" i="144"/>
  <c r="BI170" i="144"/>
  <c r="BC184" i="144"/>
  <c r="BC198" i="144"/>
  <c r="BC210" i="144"/>
  <c r="BC220" i="144"/>
  <c r="BC236" i="144"/>
  <c r="BC248" i="144"/>
  <c r="BF257" i="144"/>
  <c r="BC268" i="144"/>
  <c r="BI285" i="144"/>
  <c r="BI299" i="144"/>
  <c r="BI319" i="144"/>
  <c r="BI338" i="144"/>
  <c r="BI358" i="144"/>
  <c r="BC394" i="144"/>
  <c r="BF431" i="144"/>
  <c r="BF451" i="144"/>
  <c r="BI481" i="144"/>
  <c r="BF514" i="144"/>
  <c r="BF534" i="144"/>
  <c r="BC567" i="144"/>
  <c r="BC620" i="144"/>
  <c r="BI655" i="144"/>
  <c r="BI675" i="144"/>
  <c r="BI722" i="144"/>
  <c r="BC768" i="144"/>
  <c r="BC813" i="144"/>
  <c r="BI841" i="144"/>
  <c r="BI867" i="144"/>
  <c r="BC912" i="144"/>
  <c r="BC965" i="144"/>
  <c r="BI1008" i="144"/>
  <c r="BI1028" i="144"/>
  <c r="BI1058" i="144"/>
  <c r="BC1103" i="144"/>
  <c r="BF1124" i="144"/>
  <c r="BI1255" i="144"/>
  <c r="BF1307" i="144"/>
  <c r="BC1368" i="144"/>
  <c r="BF1500" i="144"/>
  <c r="BI13" i="144"/>
  <c r="BF20" i="144"/>
  <c r="BF28" i="144"/>
  <c r="BC35" i="144"/>
  <c r="BI41" i="144"/>
  <c r="BI49" i="144"/>
  <c r="BC59" i="144"/>
  <c r="BC64" i="144"/>
  <c r="BC70" i="144"/>
  <c r="BC75" i="144"/>
  <c r="BC80" i="144"/>
  <c r="BC86" i="144"/>
  <c r="BC91" i="144"/>
  <c r="BF101" i="144"/>
  <c r="BF107" i="144"/>
  <c r="BF112" i="144"/>
  <c r="BF117" i="144"/>
  <c r="BF123" i="144"/>
  <c r="BF131" i="144"/>
  <c r="BF139" i="144"/>
  <c r="BC155" i="144"/>
  <c r="BI165" i="144"/>
  <c r="BF176" i="144"/>
  <c r="BF191" i="144"/>
  <c r="BF199" i="144"/>
  <c r="BF207" i="144"/>
  <c r="BF215" i="144"/>
  <c r="BF223" i="144"/>
  <c r="BI236" i="144"/>
  <c r="BI244" i="144"/>
  <c r="BI252" i="144"/>
  <c r="BI260" i="144"/>
  <c r="BI268" i="144"/>
  <c r="BC281" i="144"/>
  <c r="BC289" i="144"/>
  <c r="BC301" i="144"/>
  <c r="BC317" i="144"/>
  <c r="BI331" i="144"/>
  <c r="BF347" i="144"/>
  <c r="BF363" i="144"/>
  <c r="BC383" i="144"/>
  <c r="BC399" i="144"/>
  <c r="BI419" i="144"/>
  <c r="BI435" i="144"/>
  <c r="BI451" i="144"/>
  <c r="BF477" i="144"/>
  <c r="BI498" i="144"/>
  <c r="BI518" i="144"/>
  <c r="BI534" i="144"/>
  <c r="BC556" i="144"/>
  <c r="BC572" i="144"/>
  <c r="BC588" i="144"/>
  <c r="BC625" i="144"/>
  <c r="BI650" i="144"/>
  <c r="BI666" i="144"/>
  <c r="BC689" i="144"/>
  <c r="BC731" i="144"/>
  <c r="BC751" i="144"/>
  <c r="BC782" i="144"/>
  <c r="BF826" i="144"/>
  <c r="BF846" i="144"/>
  <c r="BC878" i="144"/>
  <c r="BC919" i="144"/>
  <c r="BC939" i="144"/>
  <c r="BC978" i="144"/>
  <c r="BF1014" i="144"/>
  <c r="BF1034" i="144"/>
  <c r="BI1080" i="144"/>
  <c r="BF1129" i="144"/>
  <c r="BF1199" i="144"/>
  <c r="BC1274" i="144"/>
  <c r="BI1328" i="144"/>
  <c r="BC1464" i="144"/>
  <c r="BI12" i="144"/>
  <c r="BF27" i="144"/>
  <c r="BI44" i="144"/>
  <c r="BF67" i="144"/>
  <c r="BF83" i="144"/>
  <c r="BI104" i="144"/>
  <c r="BI120" i="144"/>
  <c r="BI136" i="144"/>
  <c r="BC162" i="144"/>
  <c r="BF183" i="144"/>
  <c r="BI205" i="144"/>
  <c r="BI226" i="144"/>
  <c r="BI301" i="144"/>
  <c r="BI359" i="144"/>
  <c r="BF453" i="144"/>
  <c r="BI513" i="144"/>
  <c r="BI621" i="144"/>
  <c r="BI673" i="144"/>
  <c r="BI810" i="144"/>
  <c r="BI866" i="144"/>
  <c r="BI1002" i="144"/>
  <c r="BC1071" i="144"/>
  <c r="BI1251" i="144"/>
  <c r="BF374" i="144"/>
  <c r="BF571" i="144"/>
  <c r="BF756" i="144"/>
  <c r="BC960" i="144"/>
  <c r="BI1426" i="144"/>
  <c r="BI566" i="144"/>
  <c r="BI919" i="144"/>
  <c r="BC1145" i="144"/>
  <c r="BF964" i="144"/>
  <c r="BF1026" i="144"/>
  <c r="BI1064" i="144"/>
  <c r="BF1113" i="144"/>
  <c r="BF1183" i="144"/>
  <c r="BI1237" i="144"/>
  <c r="BC1302" i="144"/>
  <c r="BF1370" i="144"/>
  <c r="BI1953" i="144"/>
  <c r="BC22" i="144"/>
  <c r="BF35" i="144"/>
  <c r="BF60" i="144"/>
  <c r="BF76" i="144"/>
  <c r="BF92" i="144"/>
  <c r="BI113" i="144"/>
  <c r="BI129" i="144"/>
  <c r="BI152" i="144"/>
  <c r="BC174" i="144"/>
  <c r="BI197" i="144"/>
  <c r="BI217" i="144"/>
  <c r="BF288" i="144"/>
  <c r="BI339" i="144"/>
  <c r="BI434" i="144"/>
  <c r="BF488" i="144"/>
  <c r="BI537" i="144"/>
  <c r="BF656" i="144"/>
  <c r="BI721" i="144"/>
  <c r="BF841" i="144"/>
  <c r="BI966" i="144"/>
  <c r="BF1029" i="144"/>
  <c r="BI1153" i="144"/>
  <c r="BC1478" i="144"/>
  <c r="BF475" i="144"/>
  <c r="BI696" i="144"/>
  <c r="BC888" i="144"/>
  <c r="BI1148" i="144"/>
  <c r="BC437" i="144"/>
  <c r="BI748" i="144"/>
  <c r="BC1113" i="144"/>
  <c r="BF1498" i="144"/>
  <c r="BC2041" i="144"/>
  <c r="BF1062" i="144"/>
  <c r="BI1413" i="144"/>
  <c r="BI453" i="144"/>
  <c r="BI421" i="144"/>
  <c r="BI300" i="144"/>
  <c r="BC205" i="144"/>
  <c r="BI333" i="144"/>
  <c r="BC608" i="144"/>
  <c r="BC156" i="144"/>
  <c r="BI58" i="144"/>
  <c r="BC406" i="144"/>
  <c r="BC742" i="144"/>
  <c r="BF1508" i="144"/>
  <c r="BI94" i="144"/>
  <c r="BI166" i="144"/>
  <c r="BC259" i="144"/>
  <c r="BF325" i="144"/>
  <c r="BF432" i="144"/>
  <c r="BC563" i="144"/>
  <c r="BC809" i="144"/>
  <c r="BI1025" i="144"/>
  <c r="BC217" i="144"/>
  <c r="BC801" i="144"/>
  <c r="BF1598" i="144"/>
  <c r="BI74" i="144"/>
  <c r="BC201" i="144"/>
  <c r="BC495" i="144"/>
  <c r="BI718" i="144"/>
  <c r="BF10" i="144"/>
  <c r="BI66" i="144"/>
  <c r="BC148" i="144"/>
  <c r="BC193" i="144"/>
  <c r="BI304" i="144"/>
  <c r="BC463" i="144"/>
  <c r="BI652" i="144"/>
  <c r="BC785" i="144"/>
  <c r="BI903" i="144"/>
  <c r="BF1279" i="144"/>
  <c r="BC45" i="144"/>
  <c r="BC129" i="144"/>
  <c r="BI182" i="144"/>
  <c r="BC239" i="144"/>
  <c r="BC255" i="144"/>
  <c r="BC271" i="144"/>
  <c r="BF326" i="144"/>
  <c r="BC398" i="144"/>
  <c r="BF428" i="144"/>
  <c r="BF444" i="144"/>
  <c r="BI489" i="144"/>
  <c r="BI640" i="144"/>
  <c r="BC734" i="144"/>
  <c r="BI840" i="144"/>
  <c r="BC948" i="144"/>
  <c r="BF1128" i="144"/>
  <c r="BC1454" i="144"/>
  <c r="BF25" i="144"/>
  <c r="BI46" i="144"/>
  <c r="BI80" i="144"/>
  <c r="BC119" i="144"/>
  <c r="BF150" i="144"/>
  <c r="BI171" i="144"/>
  <c r="BC203" i="144"/>
  <c r="BF236" i="144"/>
  <c r="BF252" i="144"/>
  <c r="BF268" i="144"/>
  <c r="BC298" i="144"/>
  <c r="BC329" i="144"/>
  <c r="BF357" i="144"/>
  <c r="BI478" i="144"/>
  <c r="BF515" i="144"/>
  <c r="BF531" i="144"/>
  <c r="BC565" i="144"/>
  <c r="BI634" i="144"/>
  <c r="BF666" i="144"/>
  <c r="BC720" i="144"/>
  <c r="BI803" i="144"/>
  <c r="BF852" i="144"/>
  <c r="BC918" i="144"/>
  <c r="BI987" i="144"/>
  <c r="BF1031" i="144"/>
  <c r="BI1063" i="144"/>
  <c r="BI1151" i="144"/>
  <c r="BC1211" i="144"/>
  <c r="BC1289" i="144"/>
  <c r="BC1372" i="144"/>
  <c r="BI1661" i="144"/>
  <c r="BC969" i="144"/>
  <c r="BI1021" i="144"/>
  <c r="BF1104" i="144"/>
  <c r="BI1149" i="144"/>
  <c r="BF1287" i="144"/>
  <c r="BI1429" i="144"/>
  <c r="BC12" i="144"/>
  <c r="BF33" i="144"/>
  <c r="BI60" i="144"/>
  <c r="BI92" i="144"/>
  <c r="BC131" i="144"/>
  <c r="BF158" i="144"/>
  <c r="BI179" i="144"/>
  <c r="BC215" i="144"/>
  <c r="BF243" i="144"/>
  <c r="BF259" i="144"/>
  <c r="BC294" i="144"/>
  <c r="BC332" i="144"/>
  <c r="BC376" i="144"/>
  <c r="BI494" i="144"/>
  <c r="BI524" i="144"/>
  <c r="BF543" i="144"/>
  <c r="BF646" i="144"/>
  <c r="BC696" i="144"/>
  <c r="BI779" i="144"/>
  <c r="BF848" i="144"/>
  <c r="BC926" i="144"/>
  <c r="BF1003" i="144"/>
  <c r="BC1049" i="144"/>
  <c r="BC1187" i="144"/>
  <c r="BI1249" i="144"/>
  <c r="BC1364" i="144"/>
  <c r="BI10" i="144"/>
  <c r="BC24" i="144"/>
  <c r="BC40" i="144"/>
  <c r="BI57" i="144"/>
  <c r="BI67" i="144"/>
  <c r="BI79" i="144"/>
  <c r="BI89" i="144"/>
  <c r="BI151" i="144"/>
  <c r="BI167" i="144"/>
  <c r="BC181" i="144"/>
  <c r="BF242" i="144"/>
  <c r="BF254" i="144"/>
  <c r="BC265" i="144"/>
  <c r="BF274" i="144"/>
  <c r="BC315" i="144"/>
  <c r="BF332" i="144"/>
  <c r="BF352" i="144"/>
  <c r="BC388" i="144"/>
  <c r="BI424" i="144"/>
  <c r="BI444" i="144"/>
  <c r="BC476" i="144"/>
  <c r="BI507" i="144"/>
  <c r="BI527" i="144"/>
  <c r="BC561" i="144"/>
  <c r="BI606" i="144"/>
  <c r="BF647" i="144"/>
  <c r="BF671" i="144"/>
  <c r="BC708" i="144"/>
  <c r="BC754" i="144"/>
  <c r="BI807" i="144"/>
  <c r="BF835" i="144"/>
  <c r="BF855" i="144"/>
  <c r="BC901" i="144"/>
  <c r="BC946" i="144"/>
  <c r="BI991" i="144"/>
  <c r="BF1024" i="144"/>
  <c r="BC1062" i="144"/>
  <c r="BI1143" i="144"/>
  <c r="BF1196" i="144"/>
  <c r="BC1215" i="144"/>
  <c r="BC1285" i="144"/>
  <c r="BF1408" i="144"/>
  <c r="BC1470" i="144"/>
  <c r="BC17" i="144"/>
  <c r="BC33" i="144"/>
  <c r="BF46" i="144"/>
  <c r="BC106" i="144"/>
  <c r="BC118" i="144"/>
  <c r="BC128" i="144"/>
  <c r="BC138" i="144"/>
  <c r="BC160" i="144"/>
  <c r="BF173" i="144"/>
  <c r="BC190" i="144"/>
  <c r="BC202" i="144"/>
  <c r="BC212" i="144"/>
  <c r="BC222" i="144"/>
  <c r="BC240" i="144"/>
  <c r="BF249" i="144"/>
  <c r="BC260" i="144"/>
  <c r="BC272" i="144"/>
  <c r="BI287" i="144"/>
  <c r="BI303" i="144"/>
  <c r="BF327" i="144"/>
  <c r="BI342" i="144"/>
  <c r="BI362" i="144"/>
  <c r="BF415" i="144"/>
  <c r="BF435" i="144"/>
  <c r="BF460" i="144"/>
  <c r="BF492" i="144"/>
  <c r="BF518" i="144"/>
  <c r="BF538" i="144"/>
  <c r="BC583" i="144"/>
  <c r="BC628" i="144"/>
  <c r="BI659" i="144"/>
  <c r="BI690" i="144"/>
  <c r="BC736" i="144"/>
  <c r="BC781" i="144"/>
  <c r="BI825" i="144"/>
  <c r="BI845" i="144"/>
  <c r="BI875" i="144"/>
  <c r="BC928" i="144"/>
  <c r="BC973" i="144"/>
  <c r="BI1012" i="144"/>
  <c r="BI1036" i="144"/>
  <c r="BI1061" i="144"/>
  <c r="BF1108" i="144"/>
  <c r="BI1141" i="144"/>
  <c r="BF1275" i="144"/>
  <c r="BI1322" i="144"/>
  <c r="BC1376" i="144"/>
  <c r="BF1516" i="144"/>
  <c r="BC15" i="144"/>
  <c r="BC23" i="144"/>
  <c r="BI29" i="144"/>
  <c r="BF36" i="144"/>
  <c r="BF44" i="144"/>
  <c r="BC55" i="144"/>
  <c r="BC60" i="144"/>
  <c r="BC66" i="144"/>
  <c r="BC71" i="144"/>
  <c r="BC76" i="144"/>
  <c r="BC82" i="144"/>
  <c r="BC87" i="144"/>
  <c r="BC92" i="144"/>
  <c r="BF103" i="144"/>
  <c r="BF108" i="144"/>
  <c r="BF113" i="144"/>
  <c r="BF119" i="144"/>
  <c r="BF124" i="144"/>
  <c r="BF132" i="144"/>
  <c r="BI145" i="144"/>
  <c r="BF156" i="144"/>
  <c r="BC167" i="144"/>
  <c r="BI177" i="144"/>
  <c r="BF192" i="144"/>
  <c r="BF200" i="144"/>
  <c r="BF208" i="144"/>
  <c r="BF216" i="144"/>
  <c r="BF224" i="144"/>
  <c r="BI237" i="144"/>
  <c r="BI245" i="144"/>
  <c r="BI253" i="144"/>
  <c r="BI261" i="144"/>
  <c r="BI269" i="144"/>
  <c r="BC282" i="144"/>
  <c r="BC290" i="144"/>
  <c r="BI302" i="144"/>
  <c r="BI318" i="144"/>
  <c r="BI332" i="144"/>
  <c r="BI348" i="144"/>
  <c r="BI364" i="144"/>
  <c r="BC385" i="144"/>
  <c r="BC401" i="144"/>
  <c r="BF422" i="144"/>
  <c r="BF438" i="144"/>
  <c r="BF454" i="144"/>
  <c r="BC480" i="144"/>
  <c r="BF505" i="144"/>
  <c r="BF521" i="144"/>
  <c r="BF537" i="144"/>
  <c r="BC558" i="144"/>
  <c r="BC574" i="144"/>
  <c r="BC597" i="144"/>
  <c r="BC629" i="144"/>
  <c r="BF653" i="144"/>
  <c r="BF669" i="144"/>
  <c r="BC693" i="144"/>
  <c r="BC733" i="144"/>
  <c r="BC755" i="144"/>
  <c r="BC786" i="144"/>
  <c r="BI827" i="144"/>
  <c r="BF850" i="144"/>
  <c r="BC882" i="144"/>
  <c r="BC921" i="144"/>
  <c r="BC943" i="144"/>
  <c r="BC982" i="144"/>
  <c r="BI1015" i="144"/>
  <c r="BF1038" i="144"/>
  <c r="BI1085" i="144"/>
  <c r="BI1139" i="144"/>
  <c r="BF1207" i="144"/>
  <c r="BC1278" i="144"/>
  <c r="BI1336" i="144"/>
  <c r="BI1500" i="144"/>
  <c r="BC14" i="144"/>
  <c r="BI28" i="144"/>
  <c r="BC46" i="144"/>
  <c r="BF68" i="144"/>
  <c r="BF84" i="144"/>
  <c r="BI105" i="144"/>
  <c r="BI121" i="144"/>
  <c r="BI137" i="144"/>
  <c r="BF163" i="144"/>
  <c r="BI184" i="144"/>
  <c r="BI206" i="144"/>
  <c r="BI227" i="144"/>
  <c r="BI305" i="144"/>
  <c r="BF362" i="144"/>
  <c r="BI454" i="144"/>
  <c r="BI517" i="144"/>
  <c r="BI625" i="144"/>
  <c r="BF676" i="144"/>
  <c r="BF821" i="144"/>
  <c r="BI870" i="144"/>
  <c r="BF1005" i="144"/>
  <c r="BC1079" i="144"/>
  <c r="BF1274" i="144"/>
  <c r="BF377" i="144"/>
  <c r="BF572" i="144"/>
  <c r="BF760" i="144"/>
  <c r="BI965" i="144"/>
  <c r="BC1476" i="144"/>
  <c r="BI575" i="144"/>
  <c r="BI920" i="144"/>
  <c r="BC1160" i="144"/>
  <c r="BF995" i="144"/>
  <c r="BF1832" i="144"/>
  <c r="BC1558" i="144"/>
  <c r="BF1833" i="144"/>
  <c r="BI1651" i="144"/>
  <c r="BF1848" i="144"/>
  <c r="BI1885" i="144"/>
  <c r="BI1594" i="144"/>
  <c r="BC1879" i="144"/>
  <c r="BF1829" i="144"/>
  <c r="BF1923" i="144"/>
  <c r="BF1620" i="144"/>
  <c r="BI1703" i="144"/>
  <c r="BC1560" i="144"/>
  <c r="BC1781" i="144"/>
  <c r="BI1621" i="144"/>
  <c r="BC2028" i="144"/>
  <c r="BF1588" i="144"/>
  <c r="BC1705" i="144"/>
  <c r="BC1964" i="144"/>
  <c r="BF1459" i="144"/>
  <c r="BF1597" i="144"/>
  <c r="BC1789" i="144"/>
  <c r="BI1589" i="144"/>
  <c r="BC1713" i="144"/>
  <c r="BC1571" i="144"/>
  <c r="BF1490" i="144"/>
  <c r="BC1573" i="144"/>
  <c r="BI2063" i="144"/>
  <c r="BF1573" i="144"/>
  <c r="BI1961" i="144"/>
  <c r="BI1695" i="144"/>
  <c r="BF1458" i="144"/>
  <c r="BC1778" i="144"/>
  <c r="BF1541" i="144"/>
  <c r="BI1383" i="144"/>
  <c r="BF1572" i="144"/>
  <c r="BI1456" i="144"/>
  <c r="BC1782" i="144"/>
  <c r="BI1457" i="144"/>
  <c r="BI1382" i="144"/>
  <c r="BF1678" i="144"/>
  <c r="BI1882" i="144"/>
  <c r="BC1420" i="144"/>
  <c r="BC1588" i="144"/>
  <c r="BC1788" i="144"/>
  <c r="BF1772" i="144"/>
  <c r="BI1871" i="144"/>
  <c r="BF1731" i="144"/>
  <c r="BI1877" i="144"/>
  <c r="BC1419" i="144"/>
  <c r="BC1513" i="144"/>
  <c r="BC1688" i="144"/>
  <c r="BI1875" i="144"/>
  <c r="BC1514" i="144"/>
  <c r="BC1681" i="144"/>
  <c r="BI1689" i="144"/>
  <c r="BI1924" i="144"/>
  <c r="BC1878" i="144"/>
  <c r="BC1587" i="144"/>
  <c r="BI1867" i="144"/>
  <c r="BI1785" i="144"/>
  <c r="BF1729" i="144"/>
  <c r="M18" i="119"/>
  <c r="BF2074" i="144"/>
  <c r="BI2028" i="144"/>
  <c r="BI2016" i="144"/>
  <c r="BI2008" i="144"/>
  <c r="BI2002" i="144"/>
  <c r="BF2030" i="144"/>
  <c r="BF2026" i="144"/>
  <c r="BF2022" i="144"/>
  <c r="BF2018" i="144"/>
  <c r="BF2014" i="144"/>
  <c r="BF2010" i="144"/>
  <c r="BF2006" i="144"/>
  <c r="BF2002" i="144"/>
  <c r="BI1999" i="144"/>
  <c r="BF1995" i="144"/>
  <c r="BF1986" i="144"/>
  <c r="BF1982" i="144"/>
  <c r="BF1978" i="144"/>
  <c r="BF1974" i="144"/>
  <c r="BF1970" i="144"/>
  <c r="BF1966" i="144"/>
  <c r="BF1962" i="144"/>
  <c r="BF1958" i="144"/>
  <c r="BF1954" i="144"/>
  <c r="BF1950" i="144"/>
  <c r="BF1896" i="144"/>
  <c r="BF1892" i="144"/>
  <c r="BF1888" i="144"/>
  <c r="BF1884" i="144"/>
  <c r="BF1880" i="144"/>
  <c r="BF1876" i="144"/>
  <c r="BF1872" i="144"/>
  <c r="BF1868" i="144"/>
  <c r="BF1864" i="144"/>
  <c r="BF1860" i="144"/>
  <c r="BF1805" i="144"/>
  <c r="BF1801" i="144"/>
  <c r="BF1797" i="144"/>
  <c r="BF1793" i="144"/>
  <c r="BF1789" i="144"/>
  <c r="BF1785" i="144"/>
  <c r="BF1781" i="144"/>
  <c r="BF1777" i="144"/>
  <c r="BF1773" i="144"/>
  <c r="BF1769" i="144"/>
  <c r="BF1715" i="144"/>
  <c r="BF1711" i="144"/>
  <c r="BF1707" i="144"/>
  <c r="BF1703" i="144"/>
  <c r="BF1699" i="144"/>
  <c r="BF1695" i="144"/>
  <c r="BF1691" i="144"/>
  <c r="BF1687" i="144"/>
  <c r="BC2027" i="144"/>
  <c r="BC2019" i="144"/>
  <c r="BC2011" i="144"/>
  <c r="BC2003" i="144"/>
  <c r="BC1994" i="144"/>
  <c r="BC1981" i="144"/>
  <c r="BC1973" i="144"/>
  <c r="BC1965" i="144"/>
  <c r="BC1957" i="144"/>
  <c r="BC1949" i="144"/>
  <c r="BC1939" i="144"/>
  <c r="BC1935" i="144"/>
  <c r="BC1931" i="144"/>
  <c r="BC1927" i="144"/>
  <c r="BC1923" i="144"/>
  <c r="BC1919" i="144"/>
  <c r="BC1915" i="144"/>
  <c r="BC1911" i="144"/>
  <c r="BC1907" i="144"/>
  <c r="BC1903" i="144"/>
  <c r="BI2076" i="144"/>
  <c r="BI2068" i="144"/>
  <c r="BI2060" i="144"/>
  <c r="BI2052" i="144"/>
  <c r="BI2044" i="144"/>
  <c r="BC1999" i="144"/>
  <c r="BI1983" i="144"/>
  <c r="BI1975" i="144"/>
  <c r="BI1967" i="144"/>
  <c r="BI1959" i="144"/>
  <c r="BI1951" i="144"/>
  <c r="BI1891" i="144"/>
  <c r="BI1883" i="144"/>
  <c r="BI2024" i="144"/>
  <c r="BI2012" i="144"/>
  <c r="BI2003" i="144"/>
  <c r="BF2029" i="144"/>
  <c r="BF2024" i="144"/>
  <c r="BF2019" i="144"/>
  <c r="BF2013" i="144"/>
  <c r="BF2008" i="144"/>
  <c r="BF2003" i="144"/>
  <c r="BF1998" i="144"/>
  <c r="BF1993" i="144"/>
  <c r="BF1983" i="144"/>
  <c r="BF1977" i="144"/>
  <c r="BF1972" i="144"/>
  <c r="BF1967" i="144"/>
  <c r="BF1961" i="144"/>
  <c r="BF1956" i="144"/>
  <c r="BF1951" i="144"/>
  <c r="BF1895" i="144"/>
  <c r="BF1890" i="144"/>
  <c r="BF1885" i="144"/>
  <c r="BF1879" i="144"/>
  <c r="BF1874" i="144"/>
  <c r="BF1869" i="144"/>
  <c r="BF1863" i="144"/>
  <c r="BF1858" i="144"/>
  <c r="BF1802" i="144"/>
  <c r="BF1796" i="144"/>
  <c r="BF1791" i="144"/>
  <c r="BF1786" i="144"/>
  <c r="BF1780" i="144"/>
  <c r="BF1775" i="144"/>
  <c r="BF1770" i="144"/>
  <c r="BF1714" i="144"/>
  <c r="BF1709" i="144"/>
  <c r="BF1704" i="144"/>
  <c r="BF1698" i="144"/>
  <c r="BF1693" i="144"/>
  <c r="BF1688" i="144"/>
  <c r="BC2025" i="144"/>
  <c r="BC2015" i="144"/>
  <c r="BC2005" i="144"/>
  <c r="BI1986" i="144"/>
  <c r="BC1977" i="144"/>
  <c r="BI1966" i="144"/>
  <c r="BI1954" i="144"/>
  <c r="BC1941" i="144"/>
  <c r="BC1936" i="144"/>
  <c r="BC1930" i="144"/>
  <c r="BC1925" i="144"/>
  <c r="BC1920" i="144"/>
  <c r="BC1914" i="144"/>
  <c r="BC1909" i="144"/>
  <c r="BC1904" i="144"/>
  <c r="BI2074" i="144"/>
  <c r="BI2064" i="144"/>
  <c r="BI2054" i="144"/>
  <c r="BI2042" i="144"/>
  <c r="BC1995" i="144"/>
  <c r="BC1978" i="144"/>
  <c r="BC1966" i="144"/>
  <c r="BI1955" i="144"/>
  <c r="BC1894" i="144"/>
  <c r="BC1882" i="144"/>
  <c r="BC1874" i="144"/>
  <c r="BI2051" i="144"/>
  <c r="BC2016" i="144"/>
  <c r="BI1994" i="144"/>
  <c r="BC1975" i="144"/>
  <c r="BC1959" i="144"/>
  <c r="BI1939" i="144"/>
  <c r="BI1931" i="144"/>
  <c r="BI1923" i="144"/>
  <c r="BI1915" i="144"/>
  <c r="BI1907" i="144"/>
  <c r="BC1891" i="144"/>
  <c r="BC1883" i="144"/>
  <c r="BC1875" i="144"/>
  <c r="BC1868" i="144"/>
  <c r="BC1860" i="144"/>
  <c r="BC1799" i="144"/>
  <c r="BC1791" i="144"/>
  <c r="BC1783" i="144"/>
  <c r="BC1775" i="144"/>
  <c r="BC1767" i="144"/>
  <c r="BF1758" i="144"/>
  <c r="BF1754" i="144"/>
  <c r="BF1750" i="144"/>
  <c r="BF1746" i="144"/>
  <c r="BF1742" i="144"/>
  <c r="BF1738" i="144"/>
  <c r="BF1734" i="144"/>
  <c r="BF1730" i="144"/>
  <c r="BF1726" i="144"/>
  <c r="BF1722" i="144"/>
  <c r="BC1711" i="144"/>
  <c r="BC1703" i="144"/>
  <c r="BC1695" i="144"/>
  <c r="BC1687" i="144"/>
  <c r="BF1668" i="144"/>
  <c r="BF1664" i="144"/>
  <c r="BF1660" i="144"/>
  <c r="BF1656" i="144"/>
  <c r="BF1652" i="144"/>
  <c r="BF1648" i="144"/>
  <c r="BF1644" i="144"/>
  <c r="BI2077" i="144"/>
  <c r="BI2045" i="144"/>
  <c r="BC2002" i="144"/>
  <c r="BI1980" i="144"/>
  <c r="BI1964" i="144"/>
  <c r="BI1948" i="144"/>
  <c r="BF1935" i="144"/>
  <c r="BF1927" i="144"/>
  <c r="BF1919" i="144"/>
  <c r="BF1911" i="144"/>
  <c r="BF1903" i="144"/>
  <c r="BI1884" i="144"/>
  <c r="BI1870" i="144"/>
  <c r="BI1862" i="144"/>
  <c r="BI1850" i="144"/>
  <c r="BI1846" i="144"/>
  <c r="BI1842" i="144"/>
  <c r="BI1838" i="144"/>
  <c r="BI1834" i="144"/>
  <c r="BI2020" i="144"/>
  <c r="BI2011" i="144"/>
  <c r="BI2001" i="144"/>
  <c r="BF2028" i="144"/>
  <c r="BF2023" i="144"/>
  <c r="BF2017" i="144"/>
  <c r="BF2012" i="144"/>
  <c r="BF2007" i="144"/>
  <c r="BF2001" i="144"/>
  <c r="BF1997" i="144"/>
  <c r="BI1987" i="144"/>
  <c r="BF1981" i="144"/>
  <c r="BF1976" i="144"/>
  <c r="BF1971" i="144"/>
  <c r="BF1965" i="144"/>
  <c r="BF1960" i="144"/>
  <c r="BF1955" i="144"/>
  <c r="BF1949" i="144"/>
  <c r="BF1894" i="144"/>
  <c r="BF1889" i="144"/>
  <c r="BF1883" i="144"/>
  <c r="BF1878" i="144"/>
  <c r="BF1873" i="144"/>
  <c r="BF1867" i="144"/>
  <c r="BF1862" i="144"/>
  <c r="BF1806" i="144"/>
  <c r="BF1800" i="144"/>
  <c r="BF1795" i="144"/>
  <c r="BF1790" i="144"/>
  <c r="BF1784" i="144"/>
  <c r="BF1779" i="144"/>
  <c r="BF1774" i="144"/>
  <c r="BF1768" i="144"/>
  <c r="BF1713" i="144"/>
  <c r="BF1708" i="144"/>
  <c r="BF1702" i="144"/>
  <c r="BF1697" i="144"/>
  <c r="BF1692" i="144"/>
  <c r="BF1686" i="144"/>
  <c r="BC2023" i="144"/>
  <c r="BC2013" i="144"/>
  <c r="BC2001" i="144"/>
  <c r="BC1985" i="144"/>
  <c r="BI1974" i="144"/>
  <c r="BI1962" i="144"/>
  <c r="BC1953" i="144"/>
  <c r="BC1940" i="144"/>
  <c r="BC1934" i="144"/>
  <c r="BC1929" i="144"/>
  <c r="BC1924" i="144"/>
  <c r="BC1918" i="144"/>
  <c r="BC1913" i="144"/>
  <c r="BC1908" i="144"/>
  <c r="BC1897" i="144"/>
  <c r="BI2072" i="144"/>
  <c r="BI2062" i="144"/>
  <c r="BI2050" i="144"/>
  <c r="BI2040" i="144"/>
  <c r="BC1986" i="144"/>
  <c r="BC1974" i="144"/>
  <c r="BI1963" i="144"/>
  <c r="BC1954" i="144"/>
  <c r="BC1890" i="144"/>
  <c r="BI1879" i="144"/>
  <c r="BI2075" i="144"/>
  <c r="BI2043" i="144"/>
  <c r="BC2008" i="144"/>
  <c r="BC1987" i="144"/>
  <c r="BC1971" i="144"/>
  <c r="BC1955" i="144"/>
  <c r="BF1938" i="144"/>
  <c r="BF1930" i="144"/>
  <c r="BF1922" i="144"/>
  <c r="BF1914" i="144"/>
  <c r="BF1906" i="144"/>
  <c r="BI1889" i="144"/>
  <c r="BI1881" i="144"/>
  <c r="BI1873" i="144"/>
  <c r="BI1865" i="144"/>
  <c r="BI1804" i="144"/>
  <c r="BI1796" i="144"/>
  <c r="BI1788" i="144"/>
  <c r="BI1780" i="144"/>
  <c r="BI1772" i="144"/>
  <c r="BF1761" i="144"/>
  <c r="BI2019" i="144"/>
  <c r="BF2032" i="144"/>
  <c r="BF2021" i="144"/>
  <c r="BF2011" i="144"/>
  <c r="BF2000" i="144"/>
  <c r="BF1985" i="144"/>
  <c r="BF1975" i="144"/>
  <c r="BF1964" i="144"/>
  <c r="BF1953" i="144"/>
  <c r="BF1893" i="144"/>
  <c r="BF1882" i="144"/>
  <c r="BF1871" i="144"/>
  <c r="BF1861" i="144"/>
  <c r="BF1799" i="144"/>
  <c r="BF1788" i="144"/>
  <c r="BF1778" i="144"/>
  <c r="BF1767" i="144"/>
  <c r="BF1706" i="144"/>
  <c r="BF1696" i="144"/>
  <c r="BC2031" i="144"/>
  <c r="BC2009" i="144"/>
  <c r="BI1982" i="144"/>
  <c r="BC1961" i="144"/>
  <c r="BC1938" i="144"/>
  <c r="BC1928" i="144"/>
  <c r="BC1917" i="144"/>
  <c r="BC1906" i="144"/>
  <c r="BI2070" i="144"/>
  <c r="BI2048" i="144"/>
  <c r="BC1982" i="144"/>
  <c r="BC1962" i="144"/>
  <c r="BI1887" i="144"/>
  <c r="BI2067" i="144"/>
  <c r="BI2000" i="144"/>
  <c r="BC1967" i="144"/>
  <c r="BI1935" i="144"/>
  <c r="BI1919" i="144"/>
  <c r="BI1903" i="144"/>
  <c r="BC1880" i="144"/>
  <c r="BC1864" i="144"/>
  <c r="BC1795" i="144"/>
  <c r="BC1779" i="144"/>
  <c r="BF1760" i="144"/>
  <c r="BF1755" i="144"/>
  <c r="BF1749" i="144"/>
  <c r="BF1744" i="144"/>
  <c r="BF1739" i="144"/>
  <c r="BF1733" i="144"/>
  <c r="BF1728" i="144"/>
  <c r="BF1723" i="144"/>
  <c r="BI1708" i="144"/>
  <c r="BC1699" i="144"/>
  <c r="BI1688" i="144"/>
  <c r="BF1667" i="144"/>
  <c r="BF1662" i="144"/>
  <c r="BF1657" i="144"/>
  <c r="BF1651" i="144"/>
  <c r="BF1646" i="144"/>
  <c r="BF1641" i="144"/>
  <c r="BC2026" i="144"/>
  <c r="BC1996" i="144"/>
  <c r="BI1968" i="144"/>
  <c r="BI1940" i="144"/>
  <c r="BF1931" i="144"/>
  <c r="BI1920" i="144"/>
  <c r="BI1908" i="144"/>
  <c r="BI1892" i="144"/>
  <c r="BC1873" i="144"/>
  <c r="BC1861" i="144"/>
  <c r="BI1848" i="144"/>
  <c r="BI1843" i="144"/>
  <c r="BI1837" i="144"/>
  <c r="BI1832" i="144"/>
  <c r="BI1828" i="144"/>
  <c r="BI1824" i="144"/>
  <c r="BI1820" i="144"/>
  <c r="BI1816" i="144"/>
  <c r="BI1812" i="144"/>
  <c r="BC1800" i="144"/>
  <c r="BC1792" i="144"/>
  <c r="BC1784" i="144"/>
  <c r="BC1776" i="144"/>
  <c r="BC1768" i="144"/>
  <c r="BC1758" i="144"/>
  <c r="BC1754" i="144"/>
  <c r="BC1750" i="144"/>
  <c r="BC1746" i="144"/>
  <c r="BC1742" i="144"/>
  <c r="BC1738" i="144"/>
  <c r="BC1734" i="144"/>
  <c r="BC1730" i="144"/>
  <c r="BC1726" i="144"/>
  <c r="BC1722" i="144"/>
  <c r="BI1709" i="144"/>
  <c r="BI1701" i="144"/>
  <c r="BI1693" i="144"/>
  <c r="BI1685" i="144"/>
  <c r="BI1681" i="144"/>
  <c r="BI1677" i="144"/>
  <c r="BC1668" i="144"/>
  <c r="BC1664" i="144"/>
  <c r="BC1660" i="144"/>
  <c r="BC1656" i="144"/>
  <c r="BC1652" i="144"/>
  <c r="BC1648" i="144"/>
  <c r="BC1644" i="144"/>
  <c r="BI2071" i="144"/>
  <c r="BC2014" i="144"/>
  <c r="BI1934" i="144"/>
  <c r="BI1918" i="144"/>
  <c r="BI1897" i="144"/>
  <c r="BI1880" i="144"/>
  <c r="BI1863" i="144"/>
  <c r="BF1846" i="144"/>
  <c r="BF1838" i="144"/>
  <c r="BF1830" i="144"/>
  <c r="BF1822" i="144"/>
  <c r="BF1814" i="144"/>
  <c r="BI1798" i="144"/>
  <c r="BI1782" i="144"/>
  <c r="BI1761" i="144"/>
  <c r="BI1753" i="144"/>
  <c r="BI1745" i="144"/>
  <c r="BI1737" i="144"/>
  <c r="BI1729" i="144"/>
  <c r="BI1714" i="144"/>
  <c r="BI1698" i="144"/>
  <c r="BC1685" i="144"/>
  <c r="BC1677" i="144"/>
  <c r="BI1664" i="144"/>
  <c r="BI1656" i="144"/>
  <c r="BI1648" i="144"/>
  <c r="BI1640" i="144"/>
  <c r="BI1636" i="144"/>
  <c r="BI1632" i="144"/>
  <c r="BC1622" i="144"/>
  <c r="BC1618" i="144"/>
  <c r="BC1614" i="144"/>
  <c r="BC1610" i="144"/>
  <c r="BC1606" i="144"/>
  <c r="BC1602" i="144"/>
  <c r="BC1598" i="144"/>
  <c r="BC1594" i="144"/>
  <c r="BC1590" i="144"/>
  <c r="BC1586" i="144"/>
  <c r="BI1577" i="144"/>
  <c r="BI1573" i="144"/>
  <c r="BI1569" i="144"/>
  <c r="BI1565" i="144"/>
  <c r="BI1561" i="144"/>
  <c r="BI1557" i="144"/>
  <c r="BI1553" i="144"/>
  <c r="BI1549" i="144"/>
  <c r="BI1545" i="144"/>
  <c r="BI1541" i="144"/>
  <c r="BC1532" i="144"/>
  <c r="BC1528" i="144"/>
  <c r="BC1524" i="144"/>
  <c r="BC1520" i="144"/>
  <c r="BC1516" i="144"/>
  <c r="BC1512" i="144"/>
  <c r="BC1508" i="144"/>
  <c r="BC1504" i="144"/>
  <c r="BC1500" i="144"/>
  <c r="BC1496" i="144"/>
  <c r="BI1487" i="144"/>
  <c r="BI1483" i="144"/>
  <c r="BI1479" i="144"/>
  <c r="BI1475" i="144"/>
  <c r="BI1471" i="144"/>
  <c r="BI2015" i="144"/>
  <c r="BF2031" i="144"/>
  <c r="BF2020" i="144"/>
  <c r="BF2009" i="144"/>
  <c r="BF1999" i="144"/>
  <c r="BF1984" i="144"/>
  <c r="BF1973" i="144"/>
  <c r="BF1963" i="144"/>
  <c r="BF1952" i="144"/>
  <c r="BF1891" i="144"/>
  <c r="BF1881" i="144"/>
  <c r="BF1870" i="144"/>
  <c r="BF1859" i="144"/>
  <c r="BF1798" i="144"/>
  <c r="BF1787" i="144"/>
  <c r="BF1776" i="144"/>
  <c r="BF1716" i="144"/>
  <c r="BF1705" i="144"/>
  <c r="BF1694" i="144"/>
  <c r="BC2029" i="144"/>
  <c r="BC2007" i="144"/>
  <c r="BI1978" i="144"/>
  <c r="BI1958" i="144"/>
  <c r="BC1937" i="144"/>
  <c r="BC1926" i="144"/>
  <c r="BC1916" i="144"/>
  <c r="BC1905" i="144"/>
  <c r="BI2066" i="144"/>
  <c r="BI2046" i="144"/>
  <c r="BI1979" i="144"/>
  <c r="BC1958" i="144"/>
  <c r="BC1886" i="144"/>
  <c r="BI2059" i="144"/>
  <c r="BI1998" i="144"/>
  <c r="BC1963" i="144"/>
  <c r="BF1934" i="144"/>
  <c r="BF1918" i="144"/>
  <c r="BC1895" i="144"/>
  <c r="BI1878" i="144"/>
  <c r="BI1861" i="144"/>
  <c r="BI1792" i="144"/>
  <c r="BI1776" i="144"/>
  <c r="BF1759" i="144"/>
  <c r="BF1753" i="144"/>
  <c r="BF1748" i="144"/>
  <c r="BF1743" i="144"/>
  <c r="BF1737" i="144"/>
  <c r="BF1732" i="144"/>
  <c r="BF1727" i="144"/>
  <c r="BI1716" i="144"/>
  <c r="BC1707" i="144"/>
  <c r="BI1696" i="144"/>
  <c r="BF1671" i="144"/>
  <c r="BF1666" i="144"/>
  <c r="BF1661" i="144"/>
  <c r="BF1655" i="144"/>
  <c r="BF1650" i="144"/>
  <c r="BF1645" i="144"/>
  <c r="BI2069" i="144"/>
  <c r="BC2018" i="144"/>
  <c r="BI1984" i="144"/>
  <c r="BI1960" i="144"/>
  <c r="BF1939" i="144"/>
  <c r="BI1928" i="144"/>
  <c r="BI1916" i="144"/>
  <c r="BF1907" i="144"/>
  <c r="BC1889" i="144"/>
  <c r="BC1869" i="144"/>
  <c r="BI1858" i="144"/>
  <c r="BI1847" i="144"/>
  <c r="BI1841" i="144"/>
  <c r="BI1836" i="144"/>
  <c r="BI1831" i="144"/>
  <c r="BI1827" i="144"/>
  <c r="BI1823" i="144"/>
  <c r="BI1819" i="144"/>
  <c r="BI1815" i="144"/>
  <c r="BI1805" i="144"/>
  <c r="BI1797" i="144"/>
  <c r="BI1789" i="144"/>
  <c r="BI1781" i="144"/>
  <c r="BI1773" i="144"/>
  <c r="BC1761" i="144"/>
  <c r="BC1757" i="144"/>
  <c r="BC1753" i="144"/>
  <c r="BC1749" i="144"/>
  <c r="BC1745" i="144"/>
  <c r="BC1741" i="144"/>
  <c r="BC1737" i="144"/>
  <c r="BC1733" i="144"/>
  <c r="BC1729" i="144"/>
  <c r="BC1725" i="144"/>
  <c r="BC1716" i="144"/>
  <c r="BC1708" i="144"/>
  <c r="BC1700" i="144"/>
  <c r="BC1692" i="144"/>
  <c r="BI1684" i="144"/>
  <c r="BI1680" i="144"/>
  <c r="BC1671" i="144"/>
  <c r="BC1667" i="144"/>
  <c r="BC1663" i="144"/>
  <c r="BC1659" i="144"/>
  <c r="BC1655" i="144"/>
  <c r="BC1651" i="144"/>
  <c r="BC1647" i="144"/>
  <c r="BC1643" i="144"/>
  <c r="BI2055" i="144"/>
  <c r="BC1993" i="144"/>
  <c r="BI1930" i="144"/>
  <c r="BI1914" i="144"/>
  <c r="BC1892" i="144"/>
  <c r="BC1876" i="144"/>
  <c r="BI1859" i="144"/>
  <c r="BC1845" i="144"/>
  <c r="BC1837" i="144"/>
  <c r="BC1829" i="144"/>
  <c r="BC1821" i="144"/>
  <c r="BC1813" i="144"/>
  <c r="BI1794" i="144"/>
  <c r="BI1778" i="144"/>
  <c r="BI1759" i="144"/>
  <c r="BI1751" i="144"/>
  <c r="BI1743" i="144"/>
  <c r="BI1735" i="144"/>
  <c r="BI1727" i="144"/>
  <c r="BI1710" i="144"/>
  <c r="BI1694" i="144"/>
  <c r="BF1682" i="144"/>
  <c r="BI1670" i="144"/>
  <c r="BI1662" i="144"/>
  <c r="BI1654" i="144"/>
  <c r="BI1646" i="144"/>
  <c r="BI1639" i="144"/>
  <c r="BI1635" i="144"/>
  <c r="BC1625" i="144"/>
  <c r="BC1621" i="144"/>
  <c r="BC1617" i="144"/>
  <c r="BC1613" i="144"/>
  <c r="BC1609" i="144"/>
  <c r="BC1605" i="144"/>
  <c r="BC1601" i="144"/>
  <c r="BC1597" i="144"/>
  <c r="BC1593" i="144"/>
  <c r="BC1589" i="144"/>
  <c r="BI1580" i="144"/>
  <c r="BI1576" i="144"/>
  <c r="BI1572" i="144"/>
  <c r="BI1568" i="144"/>
  <c r="BI1564" i="144"/>
  <c r="BI1560" i="144"/>
  <c r="BI1556" i="144"/>
  <c r="BI1552" i="144"/>
  <c r="BI1548" i="144"/>
  <c r="BI1544" i="144"/>
  <c r="BC1535" i="144"/>
  <c r="BC1531" i="144"/>
  <c r="BC1527" i="144"/>
  <c r="BC1523" i="144"/>
  <c r="BC1519" i="144"/>
  <c r="BC1515" i="144"/>
  <c r="BC1511" i="144"/>
  <c r="BC1507" i="144"/>
  <c r="BC1503" i="144"/>
  <c r="BC1499" i="144"/>
  <c r="BI1490" i="144"/>
  <c r="BI1486" i="144"/>
  <c r="BI1482" i="144"/>
  <c r="BI1478" i="144"/>
  <c r="BI1474" i="144"/>
  <c r="BI1470" i="144"/>
  <c r="BI2007" i="144"/>
  <c r="BF2016" i="144"/>
  <c r="BF1996" i="144"/>
  <c r="BF1969" i="144"/>
  <c r="BF1948" i="144"/>
  <c r="BF1877" i="144"/>
  <c r="BF1804" i="144"/>
  <c r="BF1783" i="144"/>
  <c r="BF1712" i="144"/>
  <c r="BF1690" i="144"/>
  <c r="BC1998" i="144"/>
  <c r="BI1950" i="144"/>
  <c r="BC1922" i="144"/>
  <c r="BI1894" i="144"/>
  <c r="BI2038" i="144"/>
  <c r="BC1950" i="144"/>
  <c r="BC2032" i="144"/>
  <c r="BC1951" i="144"/>
  <c r="BI1911" i="144"/>
  <c r="BC1872" i="144"/>
  <c r="BC1787" i="144"/>
  <c r="BF1757" i="144"/>
  <c r="BF1747" i="144"/>
  <c r="BF1736" i="144"/>
  <c r="BF1725" i="144"/>
  <c r="BI1704" i="144"/>
  <c r="BF1670" i="144"/>
  <c r="BF1659" i="144"/>
  <c r="BF1649" i="144"/>
  <c r="BI2061" i="144"/>
  <c r="BI1976" i="144"/>
  <c r="BI1936" i="144"/>
  <c r="BF1915" i="144"/>
  <c r="BC1881" i="144"/>
  <c r="BI1851" i="144"/>
  <c r="BI1840" i="144"/>
  <c r="BI1830" i="144"/>
  <c r="BI1822" i="144"/>
  <c r="BI1814" i="144"/>
  <c r="BC1796" i="144"/>
  <c r="BC1780" i="144"/>
  <c r="BC1760" i="144"/>
  <c r="BC1752" i="144"/>
  <c r="BC1744" i="144"/>
  <c r="BC1736" i="144"/>
  <c r="BC1728" i="144"/>
  <c r="BI1713" i="144"/>
  <c r="BI1697" i="144"/>
  <c r="BI1683" i="144"/>
  <c r="BC1670" i="144"/>
  <c r="BC1662" i="144"/>
  <c r="BC1654" i="144"/>
  <c r="BC1646" i="144"/>
  <c r="BI2039" i="144"/>
  <c r="BI1926" i="144"/>
  <c r="BC1887" i="144"/>
  <c r="BF1850" i="144"/>
  <c r="BF1834" i="144"/>
  <c r="BF1818" i="144"/>
  <c r="BI1790" i="144"/>
  <c r="BI1757" i="144"/>
  <c r="BI1741" i="144"/>
  <c r="BI1725" i="144"/>
  <c r="BI1690" i="144"/>
  <c r="BI1668" i="144"/>
  <c r="BI1652" i="144"/>
  <c r="BI1638" i="144"/>
  <c r="BC1624" i="144"/>
  <c r="BC1616" i="144"/>
  <c r="BC1608" i="144"/>
  <c r="BC1600" i="144"/>
  <c r="BC1592" i="144"/>
  <c r="BI1579" i="144"/>
  <c r="BI1571" i="144"/>
  <c r="BI1563" i="144"/>
  <c r="BI1555" i="144"/>
  <c r="BI1547" i="144"/>
  <c r="BC1534" i="144"/>
  <c r="BC1526" i="144"/>
  <c r="BC1518" i="144"/>
  <c r="BC1510" i="144"/>
  <c r="BC1502" i="144"/>
  <c r="BI1489" i="144"/>
  <c r="BI1481" i="144"/>
  <c r="BI1473" i="144"/>
  <c r="BI1467" i="144"/>
  <c r="BI1463" i="144"/>
  <c r="BI1459" i="144"/>
  <c r="BI1455" i="144"/>
  <c r="BI1451" i="144"/>
  <c r="BC1442" i="144"/>
  <c r="BC1438" i="144"/>
  <c r="BC1434" i="144"/>
  <c r="BC1430" i="144"/>
  <c r="BC1426" i="144"/>
  <c r="BC1422" i="144"/>
  <c r="BC1418" i="144"/>
  <c r="BC1414" i="144"/>
  <c r="BC1410" i="144"/>
  <c r="BC1406" i="144"/>
  <c r="BI1397" i="144"/>
  <c r="BI1393" i="144"/>
  <c r="BI1389" i="144"/>
  <c r="BI1385" i="144"/>
  <c r="BI1381" i="144"/>
  <c r="BI2073" i="144"/>
  <c r="BC2004" i="144"/>
  <c r="BC1976" i="144"/>
  <c r="BC1960" i="144"/>
  <c r="BF1940" i="144"/>
  <c r="BF1924" i="144"/>
  <c r="BF1908" i="144"/>
  <c r="BC1871" i="144"/>
  <c r="BF1851" i="144"/>
  <c r="BF1843" i="144"/>
  <c r="BF1835" i="144"/>
  <c r="BF1827" i="144"/>
  <c r="BF1819" i="144"/>
  <c r="BC1806" i="144"/>
  <c r="BC1790" i="144"/>
  <c r="BC1774" i="144"/>
  <c r="BC1706" i="144"/>
  <c r="BC1690" i="144"/>
  <c r="BF1679" i="144"/>
  <c r="BF1638" i="144"/>
  <c r="BF1634" i="144"/>
  <c r="BF1579" i="144"/>
  <c r="BF1575" i="144"/>
  <c r="BF1571" i="144"/>
  <c r="BF1567" i="144"/>
  <c r="BF1563" i="144"/>
  <c r="BF1559" i="144"/>
  <c r="BF1555" i="144"/>
  <c r="BF1551" i="144"/>
  <c r="BF1547" i="144"/>
  <c r="BF1543" i="144"/>
  <c r="BF1489" i="144"/>
  <c r="BF1485" i="144"/>
  <c r="BF1481" i="144"/>
  <c r="BF1477" i="144"/>
  <c r="BF1473" i="144"/>
  <c r="BF1469" i="144"/>
  <c r="BF1465" i="144"/>
  <c r="BF1461" i="144"/>
  <c r="BF1457" i="144"/>
  <c r="BF1453" i="144"/>
  <c r="BF1399" i="144"/>
  <c r="BF1395" i="144"/>
  <c r="BF1391" i="144"/>
  <c r="BF1387" i="144"/>
  <c r="BF1383" i="144"/>
  <c r="BF1379" i="144"/>
  <c r="BI1993" i="144"/>
  <c r="BF1917" i="144"/>
  <c r="BI1864" i="144"/>
  <c r="BC1836" i="144"/>
  <c r="BC1820" i="144"/>
  <c r="BC1793" i="144"/>
  <c r="BI1756" i="144"/>
  <c r="BI1724" i="144"/>
  <c r="BI1687" i="144"/>
  <c r="BI1663" i="144"/>
  <c r="BF1623" i="144"/>
  <c r="BF1615" i="144"/>
  <c r="BF1607" i="144"/>
  <c r="BF1599" i="144"/>
  <c r="BF1591" i="144"/>
  <c r="BC1577" i="144"/>
  <c r="BC1569" i="144"/>
  <c r="BC1561" i="144"/>
  <c r="BI2004" i="144"/>
  <c r="BF2015" i="144"/>
  <c r="BF1994" i="144"/>
  <c r="BF1968" i="144"/>
  <c r="BF1897" i="144"/>
  <c r="BF1875" i="144"/>
  <c r="BF1803" i="144"/>
  <c r="BF1782" i="144"/>
  <c r="BF1710" i="144"/>
  <c r="BF1689" i="144"/>
  <c r="BI1995" i="144"/>
  <c r="BC1942" i="144"/>
  <c r="BC1921" i="144"/>
  <c r="BC1893" i="144"/>
  <c r="BI1996" i="144"/>
  <c r="BI1895" i="144"/>
  <c r="BC2024" i="144"/>
  <c r="BF1942" i="144"/>
  <c r="BF1910" i="144"/>
  <c r="BI1869" i="144"/>
  <c r="BI1784" i="144"/>
  <c r="BF1756" i="144"/>
  <c r="BF1745" i="144"/>
  <c r="BF1735" i="144"/>
  <c r="BF1724" i="144"/>
  <c r="BI1700" i="144"/>
  <c r="BF1669" i="144"/>
  <c r="BF1658" i="144"/>
  <c r="BF1647" i="144"/>
  <c r="BI2053" i="144"/>
  <c r="BI1972" i="144"/>
  <c r="BI1932" i="144"/>
  <c r="BI1912" i="144"/>
  <c r="BI1876" i="144"/>
  <c r="BI1849" i="144"/>
  <c r="BI1839" i="144"/>
  <c r="BI1829" i="144"/>
  <c r="BI1821" i="144"/>
  <c r="BI1813" i="144"/>
  <c r="BI1793" i="144"/>
  <c r="BI1777" i="144"/>
  <c r="BC1759" i="144"/>
  <c r="BC1751" i="144"/>
  <c r="BC1743" i="144"/>
  <c r="BC1735" i="144"/>
  <c r="BC1727" i="144"/>
  <c r="BC1712" i="144"/>
  <c r="BC1696" i="144"/>
  <c r="BI1682" i="144"/>
  <c r="BC1669" i="144"/>
  <c r="BC1661" i="144"/>
  <c r="BC1653" i="144"/>
  <c r="BC1645" i="144"/>
  <c r="BC2030" i="144"/>
  <c r="BI1922" i="144"/>
  <c r="BC1885" i="144"/>
  <c r="BC1849" i="144"/>
  <c r="BC1833" i="144"/>
  <c r="BC1817" i="144"/>
  <c r="BI1786" i="144"/>
  <c r="BI1755" i="144"/>
  <c r="BI1739" i="144"/>
  <c r="BI1723" i="144"/>
  <c r="BI1686" i="144"/>
  <c r="BI1666" i="144"/>
  <c r="BI1650" i="144"/>
  <c r="BI1637" i="144"/>
  <c r="BC1623" i="144"/>
  <c r="BC1615" i="144"/>
  <c r="BC1607" i="144"/>
  <c r="BC1599" i="144"/>
  <c r="BC1591" i="144"/>
  <c r="BI1578" i="144"/>
  <c r="BI1570" i="144"/>
  <c r="BI1562" i="144"/>
  <c r="BI1554" i="144"/>
  <c r="BI1546" i="144"/>
  <c r="BC1533" i="144"/>
  <c r="BC1525" i="144"/>
  <c r="BC1517" i="144"/>
  <c r="BC1509" i="144"/>
  <c r="BC1501" i="144"/>
  <c r="BI1488" i="144"/>
  <c r="BI1480" i="144"/>
  <c r="BI1472" i="144"/>
  <c r="BI1466" i="144"/>
  <c r="BI1462" i="144"/>
  <c r="BI1458" i="144"/>
  <c r="BI1454" i="144"/>
  <c r="BC1445" i="144"/>
  <c r="BC1441" i="144"/>
  <c r="BC1437" i="144"/>
  <c r="BC1433" i="144"/>
  <c r="BC1429" i="144"/>
  <c r="BC1425" i="144"/>
  <c r="BC1421" i="144"/>
  <c r="BC1417" i="144"/>
  <c r="BC1413" i="144"/>
  <c r="BC1409" i="144"/>
  <c r="BI1400" i="144"/>
  <c r="BI1396" i="144"/>
  <c r="BI1392" i="144"/>
  <c r="BI1388" i="144"/>
  <c r="BI1384" i="144"/>
  <c r="BI1380" i="144"/>
  <c r="BI2057" i="144"/>
  <c r="BI1997" i="144"/>
  <c r="BI1973" i="144"/>
  <c r="BI1957" i="144"/>
  <c r="BF1936" i="144"/>
  <c r="BF1920" i="144"/>
  <c r="BF1904" i="144"/>
  <c r="BC1867" i="144"/>
  <c r="BC1850" i="144"/>
  <c r="BC1842" i="144"/>
  <c r="BC1834" i="144"/>
  <c r="BC1826" i="144"/>
  <c r="BC1818" i="144"/>
  <c r="BC1802" i="144"/>
  <c r="BC1786" i="144"/>
  <c r="BC1770" i="144"/>
  <c r="BC1702" i="144"/>
  <c r="BC1686" i="144"/>
  <c r="BC1678" i="144"/>
  <c r="BF1637" i="144"/>
  <c r="BF1633" i="144"/>
  <c r="BF1578" i="144"/>
  <c r="BF1574" i="144"/>
  <c r="BF1570" i="144"/>
  <c r="BF1566" i="144"/>
  <c r="BF1562" i="144"/>
  <c r="BF1558" i="144"/>
  <c r="BF1554" i="144"/>
  <c r="BF1550" i="144"/>
  <c r="BF1546" i="144"/>
  <c r="BF1542" i="144"/>
  <c r="BF1488" i="144"/>
  <c r="BF1484" i="144"/>
  <c r="BF1480" i="144"/>
  <c r="BF1476" i="144"/>
  <c r="BF1472" i="144"/>
  <c r="BF1468" i="144"/>
  <c r="BF1464" i="144"/>
  <c r="BF1460" i="144"/>
  <c r="BF1456" i="144"/>
  <c r="BF1452" i="144"/>
  <c r="BF1398" i="144"/>
  <c r="BF1394" i="144"/>
  <c r="BF1390" i="144"/>
  <c r="BF1386" i="144"/>
  <c r="BF1382" i="144"/>
  <c r="BF1378" i="144"/>
  <c r="BF1941" i="144"/>
  <c r="BF1909" i="144"/>
  <c r="BC1848" i="144"/>
  <c r="BC1832" i="144"/>
  <c r="BC1816" i="144"/>
  <c r="BC1785" i="144"/>
  <c r="BI1748" i="144"/>
  <c r="BI1711" i="144"/>
  <c r="BC1683" i="144"/>
  <c r="BI1655" i="144"/>
  <c r="BI1620" i="144"/>
  <c r="BI1612" i="144"/>
  <c r="BI1604" i="144"/>
  <c r="BI1596" i="144"/>
  <c r="BI1588" i="144"/>
  <c r="BC1575" i="144"/>
  <c r="BC1567" i="144"/>
  <c r="BC1559" i="144"/>
  <c r="BC1551" i="144"/>
  <c r="BF2027" i="144"/>
  <c r="BF1980" i="144"/>
  <c r="BF1887" i="144"/>
  <c r="BF1794" i="144"/>
  <c r="BF1701" i="144"/>
  <c r="BI1970" i="144"/>
  <c r="BC1912" i="144"/>
  <c r="BI1971" i="144"/>
  <c r="BC1983" i="144"/>
  <c r="BC1888" i="144"/>
  <c r="BC1771" i="144"/>
  <c r="BF1741" i="144"/>
  <c r="BC1715" i="144"/>
  <c r="BF1665" i="144"/>
  <c r="BF1643" i="144"/>
  <c r="BI1956" i="144"/>
  <c r="BI1904" i="144"/>
  <c r="BI1845" i="144"/>
  <c r="BI1826" i="144"/>
  <c r="BC1804" i="144"/>
  <c r="BC1772" i="144"/>
  <c r="BC1748" i="144"/>
  <c r="BC1732" i="144"/>
  <c r="BI1705" i="144"/>
  <c r="BI1679" i="144"/>
  <c r="BC1658" i="144"/>
  <c r="BC1642" i="144"/>
  <c r="BI1910" i="144"/>
  <c r="BF1842" i="144"/>
  <c r="BI1806" i="144"/>
  <c r="BI1749" i="144"/>
  <c r="BI1706" i="144"/>
  <c r="BI1660" i="144"/>
  <c r="BI1634" i="144"/>
  <c r="BC1612" i="144"/>
  <c r="BC1596" i="144"/>
  <c r="BI1575" i="144"/>
  <c r="BI1559" i="144"/>
  <c r="BI1543" i="144"/>
  <c r="BC1522" i="144"/>
  <c r="BC1506" i="144"/>
  <c r="BI1485" i="144"/>
  <c r="BI1469" i="144"/>
  <c r="BI1461" i="144"/>
  <c r="BI1453" i="144"/>
  <c r="BC1440" i="144"/>
  <c r="BC1432" i="144"/>
  <c r="BC1424" i="144"/>
  <c r="BC1416" i="144"/>
  <c r="BC1408" i="144"/>
  <c r="BI1395" i="144"/>
  <c r="BI1387" i="144"/>
  <c r="BI1379" i="144"/>
  <c r="BC1984" i="144"/>
  <c r="BC1952" i="144"/>
  <c r="BF1916" i="144"/>
  <c r="BC1863" i="144"/>
  <c r="BF1839" i="144"/>
  <c r="BF1823" i="144"/>
  <c r="BC1798" i="144"/>
  <c r="BC1714" i="144"/>
  <c r="BF1683" i="144"/>
  <c r="BF1636" i="144"/>
  <c r="BF1577" i="144"/>
  <c r="BF1569" i="144"/>
  <c r="BF1561" i="144"/>
  <c r="BF1553" i="144"/>
  <c r="BF1545" i="144"/>
  <c r="BF1487" i="144"/>
  <c r="BF1479" i="144"/>
  <c r="BF1471" i="144"/>
  <c r="BF1463" i="144"/>
  <c r="BF1455" i="144"/>
  <c r="BF1397" i="144"/>
  <c r="BF1389" i="144"/>
  <c r="BF1381" i="144"/>
  <c r="BF1933" i="144"/>
  <c r="BC1844" i="144"/>
  <c r="BC1812" i="144"/>
  <c r="BI1740" i="144"/>
  <c r="BC1679" i="144"/>
  <c r="BF1619" i="144"/>
  <c r="BF1603" i="144"/>
  <c r="BF1587" i="144"/>
  <c r="BC1565" i="144"/>
  <c r="BC1553" i="144"/>
  <c r="BC1543" i="144"/>
  <c r="BC1980" i="144"/>
  <c r="BC1948" i="144"/>
  <c r="BI1913" i="144"/>
  <c r="BC1866" i="144"/>
  <c r="BF1841" i="144"/>
  <c r="BF1825" i="144"/>
  <c r="BI1803" i="144"/>
  <c r="BI1771" i="144"/>
  <c r="BI1734" i="144"/>
  <c r="BC1697" i="144"/>
  <c r="BI1665" i="144"/>
  <c r="BC1639" i="144"/>
  <c r="BI1625" i="144"/>
  <c r="BI1617" i="144"/>
  <c r="BI1609" i="144"/>
  <c r="BI1601" i="144"/>
  <c r="BI1593" i="144"/>
  <c r="BI1534" i="144"/>
  <c r="BI1526" i="144"/>
  <c r="BF1937" i="144"/>
  <c r="BF1905" i="144"/>
  <c r="BI1868" i="144"/>
  <c r="BC1843" i="144"/>
  <c r="BC1827" i="144"/>
  <c r="BC1805" i="144"/>
  <c r="BC1773" i="144"/>
  <c r="BI1736" i="144"/>
  <c r="BI1699" i="144"/>
  <c r="BI1667" i="144"/>
  <c r="BF1625" i="144"/>
  <c r="BF1617" i="144"/>
  <c r="BF1609" i="144"/>
  <c r="BF1601" i="144"/>
  <c r="BF1593" i="144"/>
  <c r="BC1580" i="144"/>
  <c r="BC1572" i="144"/>
  <c r="BC1564" i="144"/>
  <c r="BC1556" i="144"/>
  <c r="BC1548" i="144"/>
  <c r="BI1535" i="144"/>
  <c r="BI1925" i="144"/>
  <c r="BF1816" i="144"/>
  <c r="BI1645" i="144"/>
  <c r="BI1528" i="144"/>
  <c r="BF1521" i="144"/>
  <c r="BF1513" i="144"/>
  <c r="BF1505" i="144"/>
  <c r="BF1497" i="144"/>
  <c r="BC1483" i="144"/>
  <c r="BC1475" i="144"/>
  <c r="BC1467" i="144"/>
  <c r="BC1459" i="144"/>
  <c r="BC1451" i="144"/>
  <c r="BF1438" i="144"/>
  <c r="BF1430" i="144"/>
  <c r="BF1422" i="144"/>
  <c r="BF1414" i="144"/>
  <c r="BF1406" i="144"/>
  <c r="BF1352" i="144"/>
  <c r="BF1348" i="144"/>
  <c r="BF1344" i="144"/>
  <c r="BF1340" i="144"/>
  <c r="BF1336" i="144"/>
  <c r="BF1332" i="144"/>
  <c r="BF1328" i="144"/>
  <c r="BF1324" i="144"/>
  <c r="BF1320" i="144"/>
  <c r="BF1316" i="144"/>
  <c r="BF1262" i="144"/>
  <c r="BF1258" i="144"/>
  <c r="BF1254" i="144"/>
  <c r="BF1250" i="144"/>
  <c r="BF1246" i="144"/>
  <c r="BF1242" i="144"/>
  <c r="BF1238" i="144"/>
  <c r="BF1234" i="144"/>
  <c r="BF1230" i="144"/>
  <c r="BF1226" i="144"/>
  <c r="BF1172" i="144"/>
  <c r="BF1168" i="144"/>
  <c r="BF1164" i="144"/>
  <c r="BF1160" i="144"/>
  <c r="BF1156" i="144"/>
  <c r="BF1152" i="144"/>
  <c r="BF1148" i="144"/>
  <c r="BF1144" i="144"/>
  <c r="BF1140" i="144"/>
  <c r="BF1136" i="144"/>
  <c r="BF1082" i="144"/>
  <c r="BF1078" i="144"/>
  <c r="BF1074" i="144"/>
  <c r="BF1070" i="144"/>
  <c r="BF1066" i="144"/>
  <c r="BF1060" i="144"/>
  <c r="BF1056" i="144"/>
  <c r="BF1052" i="144"/>
  <c r="BF1048" i="144"/>
  <c r="BF994" i="144"/>
  <c r="BF990" i="144"/>
  <c r="BF986" i="144"/>
  <c r="BF982" i="144"/>
  <c r="BF978" i="144"/>
  <c r="BF974" i="144"/>
  <c r="BF970" i="144"/>
  <c r="BF966" i="144"/>
  <c r="BF962" i="144"/>
  <c r="BF958" i="144"/>
  <c r="BF904" i="144"/>
  <c r="BF900" i="144"/>
  <c r="BF896" i="144"/>
  <c r="BF892" i="144"/>
  <c r="BF888" i="144"/>
  <c r="BF884" i="144"/>
  <c r="BF880" i="144"/>
  <c r="BF876" i="144"/>
  <c r="BF872" i="144"/>
  <c r="BF868" i="144"/>
  <c r="BF814" i="144"/>
  <c r="BF810" i="144"/>
  <c r="BF806" i="144"/>
  <c r="BF802" i="144"/>
  <c r="BF798" i="144"/>
  <c r="BF794" i="144"/>
  <c r="BF790" i="144"/>
  <c r="BF786" i="144"/>
  <c r="BF782" i="144"/>
  <c r="BF778" i="144"/>
  <c r="BF723" i="144"/>
  <c r="BF719" i="144"/>
  <c r="BF715" i="144"/>
  <c r="BF711" i="144"/>
  <c r="BF707" i="144"/>
  <c r="BF703" i="144"/>
  <c r="BF699" i="144"/>
  <c r="BF695" i="144"/>
  <c r="BF691" i="144"/>
  <c r="BF687" i="144"/>
  <c r="BF633" i="144"/>
  <c r="BF629" i="144"/>
  <c r="BF625" i="144"/>
  <c r="BF621" i="144"/>
  <c r="BF617" i="144"/>
  <c r="BF613" i="144"/>
  <c r="BF609" i="144"/>
  <c r="BF605" i="144"/>
  <c r="BF601" i="144"/>
  <c r="BF597" i="144"/>
  <c r="BI1969" i="144"/>
  <c r="BF1812" i="144"/>
  <c r="BI1722" i="144"/>
  <c r="BC1638" i="144"/>
  <c r="BF1610" i="144"/>
  <c r="BF1594" i="144"/>
  <c r="BI1531" i="144"/>
  <c r="BI1519" i="144"/>
  <c r="BI1511" i="144"/>
  <c r="BI1503" i="144"/>
  <c r="BI1444" i="144"/>
  <c r="BI1436" i="144"/>
  <c r="BI1428" i="144"/>
  <c r="BI1420" i="144"/>
  <c r="BI1412" i="144"/>
  <c r="BC1399" i="144"/>
  <c r="BC1391" i="144"/>
  <c r="BC1383" i="144"/>
  <c r="BI1376" i="144"/>
  <c r="BI1372" i="144"/>
  <c r="BI1368" i="144"/>
  <c r="BI1364" i="144"/>
  <c r="BC1355" i="144"/>
  <c r="BC1351" i="144"/>
  <c r="BC1347" i="144"/>
  <c r="BC1343" i="144"/>
  <c r="BC1339" i="144"/>
  <c r="BC1335" i="144"/>
  <c r="BC1331" i="144"/>
  <c r="BC1327" i="144"/>
  <c r="BC1323" i="144"/>
  <c r="BC1319" i="144"/>
  <c r="BI1310" i="144"/>
  <c r="BI1306" i="144"/>
  <c r="BI1302" i="144"/>
  <c r="BI1298" i="144"/>
  <c r="BI1294" i="144"/>
  <c r="BI1290" i="144"/>
  <c r="BI1286" i="144"/>
  <c r="BI1282" i="144"/>
  <c r="BI1278" i="144"/>
  <c r="BI1274" i="144"/>
  <c r="BC1265" i="144"/>
  <c r="BC1261" i="144"/>
  <c r="BC1257" i="144"/>
  <c r="BC1253" i="144"/>
  <c r="BC1249" i="144"/>
  <c r="BC1245" i="144"/>
  <c r="BC1241" i="144"/>
  <c r="BC1237" i="144"/>
  <c r="BC1233" i="144"/>
  <c r="BC1229" i="144"/>
  <c r="BI1220" i="144"/>
  <c r="BI1216" i="144"/>
  <c r="BI1212" i="144"/>
  <c r="BI1208" i="144"/>
  <c r="BI1204" i="144"/>
  <c r="BI1200" i="144"/>
  <c r="BI1196" i="144"/>
  <c r="BI1192" i="144"/>
  <c r="BI1188" i="144"/>
  <c r="BI1184" i="144"/>
  <c r="BC1175" i="144"/>
  <c r="BC1171" i="144"/>
  <c r="BC1167" i="144"/>
  <c r="BC1163" i="144"/>
  <c r="BC1159" i="144"/>
  <c r="BC1155" i="144"/>
  <c r="BC1151" i="144"/>
  <c r="BC1147" i="144"/>
  <c r="BC1143" i="144"/>
  <c r="BC1139" i="144"/>
  <c r="BI1130" i="144"/>
  <c r="BI1126" i="144"/>
  <c r="BI1122" i="144"/>
  <c r="BI1118" i="144"/>
  <c r="BI1114" i="144"/>
  <c r="BI1110" i="144"/>
  <c r="BI1106" i="144"/>
  <c r="BI1102" i="144"/>
  <c r="BI1098" i="144"/>
  <c r="BI1094" i="144"/>
  <c r="BC1085" i="144"/>
  <c r="BC1896" i="144"/>
  <c r="BI1791" i="144"/>
  <c r="BF1622" i="144"/>
  <c r="BF1590" i="144"/>
  <c r="BI1517" i="144"/>
  <c r="BI1501" i="144"/>
  <c r="BC1474" i="144"/>
  <c r="BF1441" i="144"/>
  <c r="BF1425" i="144"/>
  <c r="BF1409" i="144"/>
  <c r="BF1375" i="144"/>
  <c r="BF1367" i="144"/>
  <c r="BF1308" i="144"/>
  <c r="BF1300" i="144"/>
  <c r="BF1292" i="144"/>
  <c r="BF1284" i="144"/>
  <c r="BF2025" i="144"/>
  <c r="BF1979" i="144"/>
  <c r="BF1886" i="144"/>
  <c r="BF1792" i="144"/>
  <c r="BF1700" i="144"/>
  <c r="BC1969" i="144"/>
  <c r="BC1910" i="144"/>
  <c r="BC1970" i="144"/>
  <c r="BC1979" i="144"/>
  <c r="BI1886" i="144"/>
  <c r="BI1768" i="144"/>
  <c r="BF1740" i="144"/>
  <c r="BI1712" i="144"/>
  <c r="BF1663" i="144"/>
  <c r="BF1642" i="144"/>
  <c r="BI1952" i="144"/>
  <c r="BI1896" i="144"/>
  <c r="BI1844" i="144"/>
  <c r="BI1825" i="144"/>
  <c r="BI1801" i="144"/>
  <c r="BI1769" i="144"/>
  <c r="BC1747" i="144"/>
  <c r="BC1731" i="144"/>
  <c r="BC1704" i="144"/>
  <c r="BI1678" i="144"/>
  <c r="BC1657" i="144"/>
  <c r="BC1641" i="144"/>
  <c r="BI1906" i="144"/>
  <c r="BC1841" i="144"/>
  <c r="BI1802" i="144"/>
  <c r="BI1747" i="144"/>
  <c r="BI1702" i="144"/>
  <c r="BI1658" i="144"/>
  <c r="BI1633" i="144"/>
  <c r="BC1611" i="144"/>
  <c r="BC1595" i="144"/>
  <c r="BI1574" i="144"/>
  <c r="BI1558" i="144"/>
  <c r="BI1542" i="144"/>
  <c r="BC1521" i="144"/>
  <c r="BC1505" i="144"/>
  <c r="BI1484" i="144"/>
  <c r="BI1468" i="144"/>
  <c r="BI1460" i="144"/>
  <c r="BI1452" i="144"/>
  <c r="BC1439" i="144"/>
  <c r="BC1431" i="144"/>
  <c r="BC1423" i="144"/>
  <c r="BC1415" i="144"/>
  <c r="BC1407" i="144"/>
  <c r="BI1394" i="144"/>
  <c r="BI1386" i="144"/>
  <c r="BI1378" i="144"/>
  <c r="BI1981" i="144"/>
  <c r="BI1949" i="144"/>
  <c r="BF1912" i="144"/>
  <c r="BC1859" i="144"/>
  <c r="BC1838" i="144"/>
  <c r="BC1822" i="144"/>
  <c r="BC1794" i="144"/>
  <c r="BC1710" i="144"/>
  <c r="BC1682" i="144"/>
  <c r="BF1635" i="144"/>
  <c r="BF1576" i="144"/>
  <c r="BF1568" i="144"/>
  <c r="BF1560" i="144"/>
  <c r="BF1552" i="144"/>
  <c r="BF1544" i="144"/>
  <c r="BF1486" i="144"/>
  <c r="BF1478" i="144"/>
  <c r="BF1470" i="144"/>
  <c r="BF1462" i="144"/>
  <c r="BF1454" i="144"/>
  <c r="BF1396" i="144"/>
  <c r="BF1388" i="144"/>
  <c r="BF1380" i="144"/>
  <c r="BF1925" i="144"/>
  <c r="BC1840" i="144"/>
  <c r="BC1801" i="144"/>
  <c r="BI1732" i="144"/>
  <c r="BI1671" i="144"/>
  <c r="BI1616" i="144"/>
  <c r="BI1600" i="144"/>
  <c r="BC1579" i="144"/>
  <c r="BC1563" i="144"/>
  <c r="BC1549" i="144"/>
  <c r="BC1541" i="144"/>
  <c r="BI1977" i="144"/>
  <c r="BI1937" i="144"/>
  <c r="BI1905" i="144"/>
  <c r="BC1858" i="144"/>
  <c r="BF1837" i="144"/>
  <c r="BF1821" i="144"/>
  <c r="BI1795" i="144"/>
  <c r="BI1758" i="144"/>
  <c r="BI1726" i="144"/>
  <c r="BC1689" i="144"/>
  <c r="BI1657" i="144"/>
  <c r="BC1637" i="144"/>
  <c r="BF1624" i="144"/>
  <c r="BF1616" i="144"/>
  <c r="BF1608" i="144"/>
  <c r="BF1600" i="144"/>
  <c r="BF1592" i="144"/>
  <c r="BF1533" i="144"/>
  <c r="BF1525" i="144"/>
  <c r="BF1929" i="144"/>
  <c r="BI1888" i="144"/>
  <c r="BI1860" i="144"/>
  <c r="BC1839" i="144"/>
  <c r="BC1823" i="144"/>
  <c r="BC1797" i="144"/>
  <c r="BI1760" i="144"/>
  <c r="BI1728" i="144"/>
  <c r="BI1691" i="144"/>
  <c r="BI1659" i="144"/>
  <c r="BI1622" i="144"/>
  <c r="BI1614" i="144"/>
  <c r="BI1606" i="144"/>
  <c r="BI1598" i="144"/>
  <c r="BI1590" i="144"/>
  <c r="BC1578" i="144"/>
  <c r="BC1570" i="144"/>
  <c r="BC1562" i="144"/>
  <c r="BC1554" i="144"/>
  <c r="BC1546" i="144"/>
  <c r="BF1534" i="144"/>
  <c r="BC1862" i="144"/>
  <c r="BI1775" i="144"/>
  <c r="BC1636" i="144"/>
  <c r="BF1527" i="144"/>
  <c r="BI1518" i="144"/>
  <c r="BI1510" i="144"/>
  <c r="BI1502" i="144"/>
  <c r="BC1489" i="144"/>
  <c r="BC1481" i="144"/>
  <c r="BC1473" i="144"/>
  <c r="BC1465" i="144"/>
  <c r="BC1457" i="144"/>
  <c r="BI1443" i="144"/>
  <c r="BI1435" i="144"/>
  <c r="BI1427" i="144"/>
  <c r="BI1419" i="144"/>
  <c r="BI1411" i="144"/>
  <c r="BF1355" i="144"/>
  <c r="BF1351" i="144"/>
  <c r="BF1347" i="144"/>
  <c r="BF1343" i="144"/>
  <c r="BF1339" i="144"/>
  <c r="BF1335" i="144"/>
  <c r="BF1331" i="144"/>
  <c r="BF1327" i="144"/>
  <c r="BF1323" i="144"/>
  <c r="BF1319" i="144"/>
  <c r="BF1265" i="144"/>
  <c r="BF1261" i="144"/>
  <c r="BF1257" i="144"/>
  <c r="BF1253" i="144"/>
  <c r="BF1249" i="144"/>
  <c r="BF1245" i="144"/>
  <c r="BF1241" i="144"/>
  <c r="BF1237" i="144"/>
  <c r="BF1233" i="144"/>
  <c r="BF1229" i="144"/>
  <c r="BF1175" i="144"/>
  <c r="BF1171" i="144"/>
  <c r="BF1167" i="144"/>
  <c r="BF1163" i="144"/>
  <c r="BF1159" i="144"/>
  <c r="BF1155" i="144"/>
  <c r="BF1151" i="144"/>
  <c r="BF1147" i="144"/>
  <c r="BF1143" i="144"/>
  <c r="BF1139" i="144"/>
  <c r="BF1085" i="144"/>
  <c r="BF1081" i="144"/>
  <c r="BF1077" i="144"/>
  <c r="BF1073" i="144"/>
  <c r="BF1069" i="144"/>
  <c r="BF1065" i="144"/>
  <c r="BF1059" i="144"/>
  <c r="BF1055" i="144"/>
  <c r="BF1051" i="144"/>
  <c r="BF1047" i="144"/>
  <c r="BF993" i="144"/>
  <c r="BF989" i="144"/>
  <c r="BF985" i="144"/>
  <c r="BF981" i="144"/>
  <c r="BF977" i="144"/>
  <c r="BF973" i="144"/>
  <c r="BF969" i="144"/>
  <c r="BF965" i="144"/>
  <c r="BF961" i="144"/>
  <c r="BF957" i="144"/>
  <c r="BF903" i="144"/>
  <c r="BF899" i="144"/>
  <c r="BF895" i="144"/>
  <c r="BF891" i="144"/>
  <c r="BF887" i="144"/>
  <c r="BF883" i="144"/>
  <c r="BF879" i="144"/>
  <c r="BF875" i="144"/>
  <c r="BF871" i="144"/>
  <c r="BF867" i="144"/>
  <c r="BF813" i="144"/>
  <c r="BF809" i="144"/>
  <c r="BF805" i="144"/>
  <c r="BF801" i="144"/>
  <c r="BF797" i="144"/>
  <c r="BF793" i="144"/>
  <c r="BF789" i="144"/>
  <c r="BF785" i="144"/>
  <c r="BF781" i="144"/>
  <c r="BF777" i="144"/>
  <c r="BF722" i="144"/>
  <c r="BF718" i="144"/>
  <c r="BF714" i="144"/>
  <c r="BF710" i="144"/>
  <c r="BF706" i="144"/>
  <c r="BF702" i="144"/>
  <c r="BF698" i="144"/>
  <c r="BF694" i="144"/>
  <c r="BF690" i="144"/>
  <c r="BF686" i="144"/>
  <c r="BF632" i="144"/>
  <c r="BF628" i="144"/>
  <c r="BF624" i="144"/>
  <c r="BF620" i="144"/>
  <c r="BF616" i="144"/>
  <c r="BF612" i="144"/>
  <c r="BF608" i="144"/>
  <c r="BF604" i="144"/>
  <c r="BF600" i="144"/>
  <c r="BF596" i="144"/>
  <c r="BI1917" i="144"/>
  <c r="BI1799" i="144"/>
  <c r="BC1709" i="144"/>
  <c r="BI1623" i="144"/>
  <c r="BI1607" i="144"/>
  <c r="BI1591" i="144"/>
  <c r="BF1528" i="144"/>
  <c r="BF1518" i="144"/>
  <c r="BF1510" i="144"/>
  <c r="BF1502" i="144"/>
  <c r="BF1443" i="144"/>
  <c r="BF1435" i="144"/>
  <c r="BF1427" i="144"/>
  <c r="BF1419" i="144"/>
  <c r="BF1411" i="144"/>
  <c r="BC1397" i="144"/>
  <c r="BC1389" i="144"/>
  <c r="BC1381" i="144"/>
  <c r="BI1375" i="144"/>
  <c r="BI1371" i="144"/>
  <c r="BI1367" i="144"/>
  <c r="BI1363" i="144"/>
  <c r="BC1354" i="144"/>
  <c r="BC1350" i="144"/>
  <c r="BC1346" i="144"/>
  <c r="BC1342" i="144"/>
  <c r="BC1338" i="144"/>
  <c r="BC1334" i="144"/>
  <c r="BC1330" i="144"/>
  <c r="BC1326" i="144"/>
  <c r="BC1322" i="144"/>
  <c r="BC1318" i="144"/>
  <c r="BI1309" i="144"/>
  <c r="BI1305" i="144"/>
  <c r="BI1301" i="144"/>
  <c r="BI1297" i="144"/>
  <c r="BI1293" i="144"/>
  <c r="BI1289" i="144"/>
  <c r="BI1285" i="144"/>
  <c r="BI1281" i="144"/>
  <c r="BI1277" i="144"/>
  <c r="BI1273" i="144"/>
  <c r="BC1264" i="144"/>
  <c r="BC1260" i="144"/>
  <c r="BC1256" i="144"/>
  <c r="BC1252" i="144"/>
  <c r="BC1248" i="144"/>
  <c r="BC1244" i="144"/>
  <c r="BC1240" i="144"/>
  <c r="BC1236" i="144"/>
  <c r="BC1232" i="144"/>
  <c r="BC1228" i="144"/>
  <c r="BI1219" i="144"/>
  <c r="BI1215" i="144"/>
  <c r="BI1211" i="144"/>
  <c r="BI1207" i="144"/>
  <c r="BI1203" i="144"/>
  <c r="BI1199" i="144"/>
  <c r="BI1195" i="144"/>
  <c r="BI1191" i="144"/>
  <c r="BI1187" i="144"/>
  <c r="BI1183" i="144"/>
  <c r="BC1174" i="144"/>
  <c r="BC1170" i="144"/>
  <c r="BC1166" i="144"/>
  <c r="BC1162" i="144"/>
  <c r="BC1158" i="144"/>
  <c r="BC1154" i="144"/>
  <c r="BC1150" i="144"/>
  <c r="BC1146" i="144"/>
  <c r="BC1142" i="144"/>
  <c r="BC1138" i="144"/>
  <c r="BI1129" i="144"/>
  <c r="BI1125" i="144"/>
  <c r="BI1121" i="144"/>
  <c r="BI1117" i="144"/>
  <c r="BI1113" i="144"/>
  <c r="BI1109" i="144"/>
  <c r="BI1105" i="144"/>
  <c r="BI1101" i="144"/>
  <c r="BI1097" i="144"/>
  <c r="BI1093" i="144"/>
  <c r="BC1084" i="144"/>
  <c r="BI1893" i="144"/>
  <c r="BF1677" i="144"/>
  <c r="BI1619" i="144"/>
  <c r="BI1587" i="144"/>
  <c r="BI1513" i="144"/>
  <c r="BI1497" i="144"/>
  <c r="BC1466" i="144"/>
  <c r="BF1437" i="144"/>
  <c r="BF1421" i="144"/>
  <c r="BC1394" i="144"/>
  <c r="BC1374" i="144"/>
  <c r="BC1366" i="144"/>
  <c r="BC1307" i="144"/>
  <c r="BC1299" i="144"/>
  <c r="BC1291" i="144"/>
  <c r="BC1283" i="144"/>
  <c r="BC1275" i="144"/>
  <c r="BI1262" i="144"/>
  <c r="BI1254" i="144"/>
  <c r="BI1246" i="144"/>
  <c r="BI1238" i="144"/>
  <c r="BI1230" i="144"/>
  <c r="BF1217" i="144"/>
  <c r="BF1209" i="144"/>
  <c r="BF2005" i="144"/>
  <c r="BF1866" i="144"/>
  <c r="BC2021" i="144"/>
  <c r="BI2058" i="144"/>
  <c r="BI1927" i="144"/>
  <c r="BF1752" i="144"/>
  <c r="BI1692" i="144"/>
  <c r="BC2010" i="144"/>
  <c r="BI1866" i="144"/>
  <c r="BI1818" i="144"/>
  <c r="BC1756" i="144"/>
  <c r="BC1724" i="144"/>
  <c r="BC1666" i="144"/>
  <c r="BI1942" i="144"/>
  <c r="BF1826" i="144"/>
  <c r="BI1733" i="144"/>
  <c r="BI1644" i="144"/>
  <c r="BC1604" i="144"/>
  <c r="BI1567" i="144"/>
  <c r="BC1530" i="144"/>
  <c r="BC1498" i="144"/>
  <c r="BI1465" i="144"/>
  <c r="BC1444" i="144"/>
  <c r="BC1428" i="144"/>
  <c r="BC1412" i="144"/>
  <c r="BI1391" i="144"/>
  <c r="BI2041" i="144"/>
  <c r="BF1932" i="144"/>
  <c r="BF1847" i="144"/>
  <c r="BF1815" i="144"/>
  <c r="BC1698" i="144"/>
  <c r="BF1632" i="144"/>
  <c r="BF1565" i="144"/>
  <c r="BF1549" i="144"/>
  <c r="BF1483" i="144"/>
  <c r="BF1467" i="144"/>
  <c r="BF1451" i="144"/>
  <c r="BF1385" i="144"/>
  <c r="BC1884" i="144"/>
  <c r="BC1777" i="144"/>
  <c r="BI1647" i="144"/>
  <c r="BF1595" i="144"/>
  <c r="BC1557" i="144"/>
  <c r="BI2065" i="144"/>
  <c r="BI1929" i="144"/>
  <c r="BF1849" i="144"/>
  <c r="BF1817" i="144"/>
  <c r="BI1750" i="144"/>
  <c r="BF1684" i="144"/>
  <c r="BC1635" i="144"/>
  <c r="BI1613" i="144"/>
  <c r="BI1597" i="144"/>
  <c r="BI1530" i="144"/>
  <c r="BF1921" i="144"/>
  <c r="BC1851" i="144"/>
  <c r="BC1819" i="144"/>
  <c r="BI1752" i="144"/>
  <c r="BC1684" i="144"/>
  <c r="BF1621" i="144"/>
  <c r="BF1605" i="144"/>
  <c r="BF1589" i="144"/>
  <c r="BC1568" i="144"/>
  <c r="BC1552" i="144"/>
  <c r="BI2049" i="144"/>
  <c r="BI1730" i="144"/>
  <c r="BI1525" i="144"/>
  <c r="BF1509" i="144"/>
  <c r="BC1487" i="144"/>
  <c r="BC1471" i="144"/>
  <c r="BC1455" i="144"/>
  <c r="BF1434" i="144"/>
  <c r="BF1418" i="144"/>
  <c r="BF1354" i="144"/>
  <c r="BF1346" i="144"/>
  <c r="BF1338" i="144"/>
  <c r="BF1330" i="144"/>
  <c r="BF1322" i="144"/>
  <c r="BF1264" i="144"/>
  <c r="BF1256" i="144"/>
  <c r="BF1248" i="144"/>
  <c r="BF1240" i="144"/>
  <c r="BF1232" i="144"/>
  <c r="BF1174" i="144"/>
  <c r="BF1166" i="144"/>
  <c r="BF1158" i="144"/>
  <c r="BF1150" i="144"/>
  <c r="BF1142" i="144"/>
  <c r="BF1084" i="144"/>
  <c r="BF1076" i="144"/>
  <c r="BF1068" i="144"/>
  <c r="BF1058" i="144"/>
  <c r="BF1050" i="144"/>
  <c r="BF992" i="144"/>
  <c r="BF984" i="144"/>
  <c r="BF976" i="144"/>
  <c r="BF968" i="144"/>
  <c r="BF960" i="144"/>
  <c r="BF902" i="144"/>
  <c r="BF894" i="144"/>
  <c r="BF886" i="144"/>
  <c r="BF878" i="144"/>
  <c r="BF870" i="144"/>
  <c r="BF812" i="144"/>
  <c r="BF804" i="144"/>
  <c r="BF796" i="144"/>
  <c r="BF788" i="144"/>
  <c r="BF780" i="144"/>
  <c r="BF721" i="144"/>
  <c r="BF713" i="144"/>
  <c r="BF705" i="144"/>
  <c r="BF697" i="144"/>
  <c r="BF689" i="144"/>
  <c r="BF631" i="144"/>
  <c r="BF623" i="144"/>
  <c r="BF615" i="144"/>
  <c r="BF607" i="144"/>
  <c r="BF599" i="144"/>
  <c r="BF1844" i="144"/>
  <c r="BF1681" i="144"/>
  <c r="BF1602" i="144"/>
  <c r="BI1523" i="144"/>
  <c r="BI1507" i="144"/>
  <c r="BI1440" i="144"/>
  <c r="BI1424" i="144"/>
  <c r="BI1408" i="144"/>
  <c r="BC1387" i="144"/>
  <c r="BI1374" i="144"/>
  <c r="BI1366" i="144"/>
  <c r="BC1353" i="144"/>
  <c r="BC1345" i="144"/>
  <c r="BC1337" i="144"/>
  <c r="BC1329" i="144"/>
  <c r="BC1321" i="144"/>
  <c r="BI1308" i="144"/>
  <c r="BI1300" i="144"/>
  <c r="BI1292" i="144"/>
  <c r="BI1284" i="144"/>
  <c r="BI1276" i="144"/>
  <c r="BC1263" i="144"/>
  <c r="BC1255" i="144"/>
  <c r="BC1247" i="144"/>
  <c r="BC1239" i="144"/>
  <c r="BC1231" i="144"/>
  <c r="BI1218" i="144"/>
  <c r="BI1210" i="144"/>
  <c r="BI1202" i="144"/>
  <c r="BI1194" i="144"/>
  <c r="BI1186" i="144"/>
  <c r="BC1173" i="144"/>
  <c r="BC1165" i="144"/>
  <c r="BC1157" i="144"/>
  <c r="BC1149" i="144"/>
  <c r="BC1141" i="144"/>
  <c r="BI1128" i="144"/>
  <c r="BI1120" i="144"/>
  <c r="BI1112" i="144"/>
  <c r="BI1104" i="144"/>
  <c r="BI1096" i="144"/>
  <c r="BC1083" i="144"/>
  <c r="BI1653" i="144"/>
  <c r="BI1532" i="144"/>
  <c r="BC1490" i="144"/>
  <c r="BF1433" i="144"/>
  <c r="BC1386" i="144"/>
  <c r="BF1363" i="144"/>
  <c r="BF1296" i="144"/>
  <c r="BF1280" i="144"/>
  <c r="BC1271" i="144"/>
  <c r="BI1256" i="144"/>
  <c r="BI1244" i="144"/>
  <c r="BI1234" i="144"/>
  <c r="BC1220" i="144"/>
  <c r="BC1208" i="144"/>
  <c r="BC1200" i="144"/>
  <c r="BC1192" i="144"/>
  <c r="BC1184" i="144"/>
  <c r="BF1126" i="144"/>
  <c r="BF1118" i="144"/>
  <c r="BF1110" i="144"/>
  <c r="BF1102" i="144"/>
  <c r="BF1094" i="144"/>
  <c r="BI1077" i="144"/>
  <c r="BI1069" i="144"/>
  <c r="BI1059" i="144"/>
  <c r="BI1051" i="144"/>
  <c r="BC1040" i="144"/>
  <c r="BC1036" i="144"/>
  <c r="BC1032" i="144"/>
  <c r="BC1028" i="144"/>
  <c r="BC1024" i="144"/>
  <c r="BC1020" i="144"/>
  <c r="BC1016" i="144"/>
  <c r="BC1012" i="144"/>
  <c r="BC1008" i="144"/>
  <c r="BC1004" i="144"/>
  <c r="BC995" i="144"/>
  <c r="BC987" i="144"/>
  <c r="BC979" i="144"/>
  <c r="BC971" i="144"/>
  <c r="BC963" i="144"/>
  <c r="BI950" i="144"/>
  <c r="BI946" i="144"/>
  <c r="BI942" i="144"/>
  <c r="BI938" i="144"/>
  <c r="BI934" i="144"/>
  <c r="BI930" i="144"/>
  <c r="BI926" i="144"/>
  <c r="BI922" i="144"/>
  <c r="BI918" i="144"/>
  <c r="BI914" i="144"/>
  <c r="BI904" i="144"/>
  <c r="BI896" i="144"/>
  <c r="BI888" i="144"/>
  <c r="BI880" i="144"/>
  <c r="BI872" i="144"/>
  <c r="BC860" i="144"/>
  <c r="BC856" i="144"/>
  <c r="BC852" i="144"/>
  <c r="BC848" i="144"/>
  <c r="BC844" i="144"/>
  <c r="BC840" i="144"/>
  <c r="BC836" i="144"/>
  <c r="BC832" i="144"/>
  <c r="BC828" i="144"/>
  <c r="BC824" i="144"/>
  <c r="BC815" i="144"/>
  <c r="BC807" i="144"/>
  <c r="BC799" i="144"/>
  <c r="BC791" i="144"/>
  <c r="BC783" i="144"/>
  <c r="BI770" i="144"/>
  <c r="BI766" i="144"/>
  <c r="BI762" i="144"/>
  <c r="BI758" i="144"/>
  <c r="BI754" i="144"/>
  <c r="BI750" i="144"/>
  <c r="BI746" i="144"/>
  <c r="BI742" i="144"/>
  <c r="BI738" i="144"/>
  <c r="BI734" i="144"/>
  <c r="BI723" i="144"/>
  <c r="BI715" i="144"/>
  <c r="BI707" i="144"/>
  <c r="BI699" i="144"/>
  <c r="BI691" i="144"/>
  <c r="BC679" i="144"/>
  <c r="BC675" i="144"/>
  <c r="BC671" i="144"/>
  <c r="BC667" i="144"/>
  <c r="BC663" i="144"/>
  <c r="BC659" i="144"/>
  <c r="BC655" i="144"/>
  <c r="BC651" i="144"/>
  <c r="BC647" i="144"/>
  <c r="BC643" i="144"/>
  <c r="BC634" i="144"/>
  <c r="BC626" i="144"/>
  <c r="BC618" i="144"/>
  <c r="BC610" i="144"/>
  <c r="BC602" i="144"/>
  <c r="BI589" i="144"/>
  <c r="BI585" i="144"/>
  <c r="BI581" i="144"/>
  <c r="BI577" i="144"/>
  <c r="BI573" i="144"/>
  <c r="BI569" i="144"/>
  <c r="BI565" i="144"/>
  <c r="BI561" i="144"/>
  <c r="BI557" i="144"/>
  <c r="BI553" i="144"/>
  <c r="BC544" i="144"/>
  <c r="BC540" i="144"/>
  <c r="BC536" i="144"/>
  <c r="BC532" i="144"/>
  <c r="BC528" i="144"/>
  <c r="BC524" i="144"/>
  <c r="BC520" i="144"/>
  <c r="BC516" i="144"/>
  <c r="BC512" i="144"/>
  <c r="BC508" i="144"/>
  <c r="BI499" i="144"/>
  <c r="BF494" i="144"/>
  <c r="BC489" i="144"/>
  <c r="BI483" i="144"/>
  <c r="BF478" i="144"/>
  <c r="BC473" i="144"/>
  <c r="BI467" i="144"/>
  <c r="BF462" i="144"/>
  <c r="BC452" i="144"/>
  <c r="BC448" i="144"/>
  <c r="BC444" i="144"/>
  <c r="BC440" i="144"/>
  <c r="BC436" i="144"/>
  <c r="BC432" i="144"/>
  <c r="BC428" i="144"/>
  <c r="BC424" i="144"/>
  <c r="BC420" i="144"/>
  <c r="BC416" i="144"/>
  <c r="BI407" i="144"/>
  <c r="BI403" i="144"/>
  <c r="BI399" i="144"/>
  <c r="BI395" i="144"/>
  <c r="BI391" i="144"/>
  <c r="BI387" i="144"/>
  <c r="BI383" i="144"/>
  <c r="BI379" i="144"/>
  <c r="BI375" i="144"/>
  <c r="BI371" i="144"/>
  <c r="BC362" i="144"/>
  <c r="BC358" i="144"/>
  <c r="BC354" i="144"/>
  <c r="BC350" i="144"/>
  <c r="BC346" i="144"/>
  <c r="BC342" i="144"/>
  <c r="BC338" i="144"/>
  <c r="BC334" i="144"/>
  <c r="BC1870" i="144"/>
  <c r="BC1634" i="144"/>
  <c r="BF1519" i="144"/>
  <c r="BF1503" i="144"/>
  <c r="BC1468" i="144"/>
  <c r="BI1438" i="144"/>
  <c r="BI1422" i="144"/>
  <c r="BI1406" i="144"/>
  <c r="BF1376" i="144"/>
  <c r="BF1368" i="144"/>
  <c r="BI1355" i="144"/>
  <c r="BI1347" i="144"/>
  <c r="BI1339" i="144"/>
  <c r="BI1331" i="144"/>
  <c r="BI1323" i="144"/>
  <c r="BF1309" i="144"/>
  <c r="BF1301" i="144"/>
  <c r="BF1293" i="144"/>
  <c r="BF1285" i="144"/>
  <c r="BF1277" i="144"/>
  <c r="BF1218" i="144"/>
  <c r="BF1210" i="144"/>
  <c r="BF1202" i="144"/>
  <c r="BF1194" i="144"/>
  <c r="BF1186" i="144"/>
  <c r="BF2004" i="144"/>
  <c r="BF1865" i="144"/>
  <c r="BC2017" i="144"/>
  <c r="BI2056" i="144"/>
  <c r="BF1926" i="144"/>
  <c r="BF1751" i="144"/>
  <c r="BC1691" i="144"/>
  <c r="BC2000" i="144"/>
  <c r="BC1865" i="144"/>
  <c r="BI1817" i="144"/>
  <c r="BC1755" i="144"/>
  <c r="BC1723" i="144"/>
  <c r="BC1665" i="144"/>
  <c r="BI1938" i="144"/>
  <c r="BC1825" i="144"/>
  <c r="BI1731" i="144"/>
  <c r="BI1642" i="144"/>
  <c r="BC1603" i="144"/>
  <c r="BI1566" i="144"/>
  <c r="BC1529" i="144"/>
  <c r="BC1497" i="144"/>
  <c r="BI1464" i="144"/>
  <c r="BC1443" i="144"/>
  <c r="BC1427" i="144"/>
  <c r="BC1411" i="144"/>
  <c r="BI1390" i="144"/>
  <c r="BC2020" i="144"/>
  <c r="BF1928" i="144"/>
  <c r="BC1846" i="144"/>
  <c r="BC1814" i="144"/>
  <c r="BC1694" i="144"/>
  <c r="BF1580" i="144"/>
  <c r="BF1564" i="144"/>
  <c r="BF1548" i="144"/>
  <c r="BF1482" i="144"/>
  <c r="BF1466" i="144"/>
  <c r="BF1400" i="144"/>
  <c r="BF1384" i="144"/>
  <c r="BI1872" i="144"/>
  <c r="BC1769" i="144"/>
  <c r="BI1624" i="144"/>
  <c r="BI1592" i="144"/>
  <c r="BC1555" i="144"/>
  <c r="BC2006" i="144"/>
  <c r="BI1921" i="144"/>
  <c r="BF1845" i="144"/>
  <c r="BF1813" i="144"/>
  <c r="BI1742" i="144"/>
  <c r="BF1680" i="144"/>
  <c r="BC1633" i="144"/>
  <c r="BF1612" i="144"/>
  <c r="BF1596" i="144"/>
  <c r="BF1529" i="144"/>
  <c r="BF1913" i="144"/>
  <c r="BC1847" i="144"/>
  <c r="BC1815" i="144"/>
  <c r="BI1744" i="144"/>
  <c r="BC1680" i="144"/>
  <c r="BI1618" i="144"/>
  <c r="BI1602" i="144"/>
  <c r="BI1586" i="144"/>
  <c r="BC1566" i="144"/>
  <c r="BC1550" i="144"/>
  <c r="BC1997" i="144"/>
  <c r="BF1685" i="144"/>
  <c r="BI1522" i="144"/>
  <c r="BI1506" i="144"/>
  <c r="BC1485" i="144"/>
  <c r="BC1469" i="144"/>
  <c r="BC1453" i="144"/>
  <c r="BI1431" i="144"/>
  <c r="BI1415" i="144"/>
  <c r="BF1353" i="144"/>
  <c r="BF1345" i="144"/>
  <c r="BF1337" i="144"/>
  <c r="BF1329" i="144"/>
  <c r="BF1321" i="144"/>
  <c r="BF1263" i="144"/>
  <c r="BF1255" i="144"/>
  <c r="BF1247" i="144"/>
  <c r="BF1239" i="144"/>
  <c r="BF1231" i="144"/>
  <c r="BF1173" i="144"/>
  <c r="BF1165" i="144"/>
  <c r="BF1157" i="144"/>
  <c r="BF1149" i="144"/>
  <c r="BF1141" i="144"/>
  <c r="BF1083" i="144"/>
  <c r="BF1075" i="144"/>
  <c r="BF1067" i="144"/>
  <c r="BF1057" i="144"/>
  <c r="BF1049" i="144"/>
  <c r="BF991" i="144"/>
  <c r="BF983" i="144"/>
  <c r="BF975" i="144"/>
  <c r="BF967" i="144"/>
  <c r="BF959" i="144"/>
  <c r="BF901" i="144"/>
  <c r="BF893" i="144"/>
  <c r="BF885" i="144"/>
  <c r="BF877" i="144"/>
  <c r="BF869" i="144"/>
  <c r="BF811" i="144"/>
  <c r="BF803" i="144"/>
  <c r="BF795" i="144"/>
  <c r="BF787" i="144"/>
  <c r="BF779" i="144"/>
  <c r="BF720" i="144"/>
  <c r="BF712" i="144"/>
  <c r="BF704" i="144"/>
  <c r="BF696" i="144"/>
  <c r="BF688" i="144"/>
  <c r="BF630" i="144"/>
  <c r="BF622" i="144"/>
  <c r="BF614" i="144"/>
  <c r="BF606" i="144"/>
  <c r="BF598" i="144"/>
  <c r="BF1828" i="144"/>
  <c r="BI1669" i="144"/>
  <c r="BI1599" i="144"/>
  <c r="BF1522" i="144"/>
  <c r="BF1506" i="144"/>
  <c r="BF1439" i="144"/>
  <c r="BF1423" i="144"/>
  <c r="BF1407" i="144"/>
  <c r="BC1385" i="144"/>
  <c r="BI1373" i="144"/>
  <c r="BI1365" i="144"/>
  <c r="BC1352" i="144"/>
  <c r="BC1344" i="144"/>
  <c r="BC1336" i="144"/>
  <c r="BC1328" i="144"/>
  <c r="BC1320" i="144"/>
  <c r="BI1307" i="144"/>
  <c r="BI1299" i="144"/>
  <c r="BI1291" i="144"/>
  <c r="BI1283" i="144"/>
  <c r="BI1275" i="144"/>
  <c r="BC1262" i="144"/>
  <c r="BC1254" i="144"/>
  <c r="BC1246" i="144"/>
  <c r="BC1238" i="144"/>
  <c r="BC1230" i="144"/>
  <c r="BI1217" i="144"/>
  <c r="BI1209" i="144"/>
  <c r="BI1201" i="144"/>
  <c r="BI1193" i="144"/>
  <c r="BI1185" i="144"/>
  <c r="BC1172" i="144"/>
  <c r="BC1164" i="144"/>
  <c r="BC1156" i="144"/>
  <c r="BC1148" i="144"/>
  <c r="BC1140" i="144"/>
  <c r="BI1127" i="144"/>
  <c r="BI1119" i="144"/>
  <c r="BI1111" i="144"/>
  <c r="BI1103" i="144"/>
  <c r="BI1095" i="144"/>
  <c r="BI1909" i="144"/>
  <c r="BC1632" i="144"/>
  <c r="BI1521" i="144"/>
  <c r="BC1482" i="144"/>
  <c r="BF1429" i="144"/>
  <c r="BC1378" i="144"/>
  <c r="BC1362" i="144"/>
  <c r="BC1295" i="144"/>
  <c r="BC1279" i="144"/>
  <c r="BI1264" i="144"/>
  <c r="BI1252" i="144"/>
  <c r="BI1242" i="144"/>
  <c r="BI1232" i="144"/>
  <c r="BC1216" i="144"/>
  <c r="BF1205" i="144"/>
  <c r="BF1197" i="144"/>
  <c r="BF1189" i="144"/>
  <c r="BF1181" i="144"/>
  <c r="BC1125" i="144"/>
  <c r="BC1117" i="144"/>
  <c r="BC1109" i="144"/>
  <c r="BC1101" i="144"/>
  <c r="BC1093" i="144"/>
  <c r="BC1076" i="144"/>
  <c r="BC1068" i="144"/>
  <c r="BC1058" i="144"/>
  <c r="BC1050" i="144"/>
  <c r="BC1039" i="144"/>
  <c r="BC1035" i="144"/>
  <c r="BC1031" i="144"/>
  <c r="BC1027" i="144"/>
  <c r="BC1023" i="144"/>
  <c r="BC1019" i="144"/>
  <c r="BC1015" i="144"/>
  <c r="BC1011" i="144"/>
  <c r="BC1007" i="144"/>
  <c r="BC1003" i="144"/>
  <c r="BI992" i="144"/>
  <c r="BI984" i="144"/>
  <c r="BI976" i="144"/>
  <c r="BI968" i="144"/>
  <c r="BI960" i="144"/>
  <c r="BI949" i="144"/>
  <c r="BI945" i="144"/>
  <c r="BI941" i="144"/>
  <c r="BI937" i="144"/>
  <c r="BI933" i="144"/>
  <c r="BI929" i="144"/>
  <c r="BI925" i="144"/>
  <c r="BI921" i="144"/>
  <c r="BI917" i="144"/>
  <c r="BI913" i="144"/>
  <c r="BC903" i="144"/>
  <c r="BC895" i="144"/>
  <c r="BC887" i="144"/>
  <c r="BC879" i="144"/>
  <c r="BC871" i="144"/>
  <c r="BC859" i="144"/>
  <c r="BC855" i="144"/>
  <c r="BC851" i="144"/>
  <c r="BC847" i="144"/>
  <c r="BC843" i="144"/>
  <c r="BC839" i="144"/>
  <c r="BC835" i="144"/>
  <c r="BC831" i="144"/>
  <c r="BC827" i="144"/>
  <c r="BC823" i="144"/>
  <c r="BI812" i="144"/>
  <c r="BI804" i="144"/>
  <c r="BI796" i="144"/>
  <c r="BI788" i="144"/>
  <c r="BI780" i="144"/>
  <c r="BI769" i="144"/>
  <c r="BI765" i="144"/>
  <c r="BI761" i="144"/>
  <c r="BI757" i="144"/>
  <c r="BI753" i="144"/>
  <c r="BI749" i="144"/>
  <c r="BI745" i="144"/>
  <c r="BI741" i="144"/>
  <c r="BI737" i="144"/>
  <c r="BI733" i="144"/>
  <c r="BC722" i="144"/>
  <c r="BC714" i="144"/>
  <c r="BC706" i="144"/>
  <c r="BC698" i="144"/>
  <c r="BC690" i="144"/>
  <c r="BC678" i="144"/>
  <c r="BC674" i="144"/>
  <c r="BC670" i="144"/>
  <c r="BC666" i="144"/>
  <c r="BC662" i="144"/>
  <c r="BC658" i="144"/>
  <c r="BC654" i="144"/>
  <c r="BC650" i="144"/>
  <c r="BC646" i="144"/>
  <c r="BC642" i="144"/>
  <c r="BI631" i="144"/>
  <c r="BI623" i="144"/>
  <c r="BI615" i="144"/>
  <c r="BI607" i="144"/>
  <c r="BI599" i="144"/>
  <c r="BI588" i="144"/>
  <c r="BI584" i="144"/>
  <c r="BI580" i="144"/>
  <c r="BI576" i="144"/>
  <c r="BI572" i="144"/>
  <c r="BI568" i="144"/>
  <c r="BI564" i="144"/>
  <c r="BI560" i="144"/>
  <c r="BI556" i="144"/>
  <c r="BI552" i="144"/>
  <c r="BC543" i="144"/>
  <c r="BC539" i="144"/>
  <c r="BC535" i="144"/>
  <c r="BC531" i="144"/>
  <c r="BC527" i="144"/>
  <c r="BC523" i="144"/>
  <c r="BC519" i="144"/>
  <c r="BC515" i="144"/>
  <c r="BC511" i="144"/>
  <c r="BC507" i="144"/>
  <c r="BF498" i="144"/>
  <c r="BC493" i="144"/>
  <c r="BI487" i="144"/>
  <c r="BF482" i="144"/>
  <c r="BC477" i="144"/>
  <c r="BI471" i="144"/>
  <c r="BF466" i="144"/>
  <c r="BC461" i="144"/>
  <c r="BC451" i="144"/>
  <c r="BC447" i="144"/>
  <c r="BC443" i="144"/>
  <c r="BC439" i="144"/>
  <c r="BC435" i="144"/>
  <c r="BC431" i="144"/>
  <c r="BC427" i="144"/>
  <c r="BC423" i="144"/>
  <c r="BC419" i="144"/>
  <c r="BC415" i="144"/>
  <c r="BI406" i="144"/>
  <c r="BI402" i="144"/>
  <c r="BI398" i="144"/>
  <c r="BI394" i="144"/>
  <c r="BI390" i="144"/>
  <c r="BI386" i="144"/>
  <c r="BI382" i="144"/>
  <c r="BI378" i="144"/>
  <c r="BI374" i="144"/>
  <c r="BI370" i="144"/>
  <c r="BC361" i="144"/>
  <c r="BC357" i="144"/>
  <c r="BC353" i="144"/>
  <c r="BC349" i="144"/>
  <c r="BC345" i="144"/>
  <c r="BC341" i="144"/>
  <c r="BC337" i="144"/>
  <c r="BC333" i="144"/>
  <c r="BF1840" i="144"/>
  <c r="BF1532" i="144"/>
  <c r="BF1515" i="144"/>
  <c r="BF1499" i="144"/>
  <c r="BC1460" i="144"/>
  <c r="BI1434" i="144"/>
  <c r="BI1418" i="144"/>
  <c r="BC1396" i="144"/>
  <c r="BC1375" i="144"/>
  <c r="BC1367" i="144"/>
  <c r="BI1353" i="144"/>
  <c r="BI1345" i="144"/>
  <c r="BI1337" i="144"/>
  <c r="BI1329" i="144"/>
  <c r="BI1321" i="144"/>
  <c r="BC1308" i="144"/>
  <c r="BC1300" i="144"/>
  <c r="BC1292" i="144"/>
  <c r="BC1284" i="144"/>
  <c r="BC1276" i="144"/>
  <c r="BC1217" i="144"/>
  <c r="BC1209" i="144"/>
  <c r="BC1201" i="144"/>
  <c r="BC1193" i="144"/>
  <c r="BC1185" i="144"/>
  <c r="BF1310" i="144"/>
  <c r="BI1342" i="144"/>
  <c r="BC1369" i="144"/>
  <c r="BI1409" i="144"/>
  <c r="BI1425" i="144"/>
  <c r="BI1441" i="144"/>
  <c r="BF1496" i="144"/>
  <c r="BI1611" i="144"/>
  <c r="BF293" i="144"/>
  <c r="BF297" i="144"/>
  <c r="BF301" i="144"/>
  <c r="BF305" i="144"/>
  <c r="BF309" i="144"/>
  <c r="BF313" i="144"/>
  <c r="BF317" i="144"/>
  <c r="BF371" i="144"/>
  <c r="BF375" i="144"/>
  <c r="BF379" i="144"/>
  <c r="BF383" i="144"/>
  <c r="BF387" i="144"/>
  <c r="BF391" i="144"/>
  <c r="BF395" i="144"/>
  <c r="BF399" i="144"/>
  <c r="BF403" i="144"/>
  <c r="BF407" i="144"/>
  <c r="BC462" i="144"/>
  <c r="BF467" i="144"/>
  <c r="BI472" i="144"/>
  <c r="BC478" i="144"/>
  <c r="BF483" i="144"/>
  <c r="BI488" i="144"/>
  <c r="BC494" i="144"/>
  <c r="BF499" i="144"/>
  <c r="BF553" i="144"/>
  <c r="BF557" i="144"/>
  <c r="BF561" i="144"/>
  <c r="BF565" i="144"/>
  <c r="BF569" i="144"/>
  <c r="BF573" i="144"/>
  <c r="BF577" i="144"/>
  <c r="BF581" i="144"/>
  <c r="BF585" i="144"/>
  <c r="BF589" i="144"/>
  <c r="BI600" i="144"/>
  <c r="BI608" i="144"/>
  <c r="BI616" i="144"/>
  <c r="BI624" i="144"/>
  <c r="BI632" i="144"/>
  <c r="BI692" i="144"/>
  <c r="BI700" i="144"/>
  <c r="BI708" i="144"/>
  <c r="BI716" i="144"/>
  <c r="BI724" i="144"/>
  <c r="BF734" i="144"/>
  <c r="BF738" i="144"/>
  <c r="BF742" i="144"/>
  <c r="BF746" i="144"/>
  <c r="BF750" i="144"/>
  <c r="BF754" i="144"/>
  <c r="BF758" i="144"/>
  <c r="BF762" i="144"/>
  <c r="BF766" i="144"/>
  <c r="BF770" i="144"/>
  <c r="BI781" i="144"/>
  <c r="BI789" i="144"/>
  <c r="BI797" i="144"/>
  <c r="BI805" i="144"/>
  <c r="BI813" i="144"/>
  <c r="BI873" i="144"/>
  <c r="BI881" i="144"/>
  <c r="BI889" i="144"/>
  <c r="BI897" i="144"/>
  <c r="BI905" i="144"/>
  <c r="BF914" i="144"/>
  <c r="BF918" i="144"/>
  <c r="BF922" i="144"/>
  <c r="BF926" i="144"/>
  <c r="BF930" i="144"/>
  <c r="BF934" i="144"/>
  <c r="BF938" i="144"/>
  <c r="BF942" i="144"/>
  <c r="BF946" i="144"/>
  <c r="BF950" i="144"/>
  <c r="BI961" i="144"/>
  <c r="BI969" i="144"/>
  <c r="BI977" i="144"/>
  <c r="BI985" i="144"/>
  <c r="BI993" i="144"/>
  <c r="BI1052" i="144"/>
  <c r="BI1060" i="144"/>
  <c r="BI1070" i="144"/>
  <c r="BI1078" i="144"/>
  <c r="BF1091" i="144"/>
  <c r="BF1099" i="144"/>
  <c r="BF1107" i="144"/>
  <c r="BF1115" i="144"/>
  <c r="BF1123" i="144"/>
  <c r="BI1136" i="144"/>
  <c r="BI1144" i="144"/>
  <c r="BI1152" i="144"/>
  <c r="BI1160" i="144"/>
  <c r="BI1168" i="144"/>
  <c r="BC1181" i="144"/>
  <c r="BC1197" i="144"/>
  <c r="BC1213" i="144"/>
  <c r="BC1280" i="144"/>
  <c r="BC1296" i="144"/>
  <c r="BI1317" i="144"/>
  <c r="BI1333" i="144"/>
  <c r="BI1349" i="144"/>
  <c r="BC1371" i="144"/>
  <c r="BI1410" i="144"/>
  <c r="BI1442" i="144"/>
  <c r="BF1507" i="144"/>
  <c r="BI1746" i="144"/>
  <c r="BC335" i="144"/>
  <c r="BC343" i="144"/>
  <c r="BC351" i="144"/>
  <c r="BC359" i="144"/>
  <c r="BI372" i="144"/>
  <c r="BI380" i="144"/>
  <c r="BI388" i="144"/>
  <c r="BI396" i="144"/>
  <c r="BI404" i="144"/>
  <c r="BC417" i="144"/>
  <c r="BC425" i="144"/>
  <c r="BC433" i="144"/>
  <c r="BC441" i="144"/>
  <c r="BC449" i="144"/>
  <c r="BI463" i="144"/>
  <c r="BF474" i="144"/>
  <c r="BC485" i="144"/>
  <c r="BI495" i="144"/>
  <c r="BC509" i="144"/>
  <c r="BC517" i="144"/>
  <c r="BC525" i="144"/>
  <c r="BC533" i="144"/>
  <c r="BC541" i="144"/>
  <c r="BI554" i="144"/>
  <c r="BI562" i="144"/>
  <c r="BI570" i="144"/>
  <c r="BI578" i="144"/>
  <c r="BI586" i="144"/>
  <c r="BI603" i="144"/>
  <c r="BI619" i="144"/>
  <c r="BC640" i="144"/>
  <c r="BC648" i="144"/>
  <c r="BC656" i="144"/>
  <c r="BC664" i="144"/>
  <c r="BC672" i="144"/>
  <c r="BC686" i="144"/>
  <c r="BC702" i="144"/>
  <c r="BC718" i="144"/>
  <c r="BI735" i="144"/>
  <c r="BI743" i="144"/>
  <c r="BI751" i="144"/>
  <c r="BI759" i="144"/>
  <c r="BI767" i="144"/>
  <c r="BI784" i="144"/>
  <c r="BI800" i="144"/>
  <c r="BC821" i="144"/>
  <c r="BC829" i="144"/>
  <c r="BC837" i="144"/>
  <c r="BC845" i="144"/>
  <c r="BC853" i="144"/>
  <c r="BC867" i="144"/>
  <c r="BC883" i="144"/>
  <c r="BC899" i="144"/>
  <c r="BI915" i="144"/>
  <c r="BI923" i="144"/>
  <c r="BI931" i="144"/>
  <c r="BI939" i="144"/>
  <c r="BI947" i="144"/>
  <c r="BI964" i="144"/>
  <c r="BI980" i="144"/>
  <c r="BC1001" i="144"/>
  <c r="BC1009" i="144"/>
  <c r="BC1017" i="144"/>
  <c r="BC1025" i="144"/>
  <c r="BC1033" i="144"/>
  <c r="BC1046" i="144"/>
  <c r="BC1064" i="144"/>
  <c r="BC1080" i="144"/>
  <c r="BC1105" i="144"/>
  <c r="BC1121" i="144"/>
  <c r="BF1185" i="144"/>
  <c r="BF1201" i="144"/>
  <c r="BI1226" i="144"/>
  <c r="BI1248" i="144"/>
  <c r="BF1272" i="144"/>
  <c r="BC1303" i="144"/>
  <c r="BF1413" i="144"/>
  <c r="BI1505" i="144"/>
  <c r="BF1820" i="144"/>
  <c r="BI1099" i="144"/>
  <c r="BI1115" i="144"/>
  <c r="BC1136" i="144"/>
  <c r="BC1152" i="144"/>
  <c r="BC1168" i="144"/>
  <c r="BI1189" i="144"/>
  <c r="BI1205" i="144"/>
  <c r="BC1226" i="144"/>
  <c r="BC1242" i="144"/>
  <c r="BC1258" i="144"/>
  <c r="BI1279" i="144"/>
  <c r="BI1295" i="144"/>
  <c r="BC1316" i="144"/>
  <c r="BC1332" i="144"/>
  <c r="BC1348" i="144"/>
  <c r="BI1369" i="144"/>
  <c r="BC1393" i="144"/>
  <c r="BF1431" i="144"/>
  <c r="BF1514" i="144"/>
  <c r="BI1615" i="144"/>
  <c r="BC1972" i="144"/>
  <c r="BF610" i="144"/>
  <c r="BF626" i="144"/>
  <c r="BF692" i="144"/>
  <c r="BF708" i="144"/>
  <c r="BF724" i="144"/>
  <c r="BF791" i="144"/>
  <c r="BF807" i="144"/>
  <c r="BF873" i="144"/>
  <c r="BF889" i="144"/>
  <c r="BF905" i="144"/>
  <c r="BF971" i="144"/>
  <c r="BF987" i="144"/>
  <c r="BF1053" i="144"/>
  <c r="BF1071" i="144"/>
  <c r="BF1137" i="144"/>
  <c r="BF1153" i="144"/>
  <c r="BF1169" i="144"/>
  <c r="BF1235" i="144"/>
  <c r="BF1251" i="144"/>
  <c r="BF1317" i="144"/>
  <c r="BF1333" i="144"/>
  <c r="BF1349" i="144"/>
  <c r="BI1423" i="144"/>
  <c r="BC1461" i="144"/>
  <c r="BI1498" i="144"/>
  <c r="BF1530" i="144"/>
  <c r="BC1542" i="144"/>
  <c r="BC1574" i="144"/>
  <c r="BI1610" i="144"/>
  <c r="BI1707" i="144"/>
  <c r="BC1831" i="144"/>
  <c r="BC2012" i="144"/>
  <c r="BF1604" i="144"/>
  <c r="BI1641" i="144"/>
  <c r="BI1779" i="144"/>
  <c r="BI1874" i="144"/>
  <c r="BC1545" i="144"/>
  <c r="BI1608" i="144"/>
  <c r="BC1824" i="144"/>
  <c r="BF1392" i="144"/>
  <c r="BF1474" i="144"/>
  <c r="BF1556" i="144"/>
  <c r="BF1639" i="144"/>
  <c r="BC1830" i="144"/>
  <c r="BI1965" i="144"/>
  <c r="BI1398" i="144"/>
  <c r="BC1435" i="144"/>
  <c r="BI1476" i="144"/>
  <c r="BI1550" i="144"/>
  <c r="BC1619" i="144"/>
  <c r="BI1770" i="144"/>
  <c r="BC1649" i="144"/>
  <c r="BC1739" i="144"/>
  <c r="BI1833" i="144"/>
  <c r="BF1653" i="144"/>
  <c r="BI1800" i="144"/>
  <c r="BC1932" i="144"/>
  <c r="BF1957" i="144"/>
  <c r="BI1350" i="144"/>
  <c r="BC1373" i="144"/>
  <c r="BF1412" i="144"/>
  <c r="BF1428" i="144"/>
  <c r="BF1444" i="144"/>
  <c r="BF1504" i="144"/>
  <c r="BF1614" i="144"/>
  <c r="BF294" i="144"/>
  <c r="BF298" i="144"/>
  <c r="BF302" i="144"/>
  <c r="BF306" i="144"/>
  <c r="BF310" i="144"/>
  <c r="BF314" i="144"/>
  <c r="BF318" i="144"/>
  <c r="BF372" i="144"/>
  <c r="BF376" i="144"/>
  <c r="BF380" i="144"/>
  <c r="BF384" i="144"/>
  <c r="BF388" i="144"/>
  <c r="BF392" i="144"/>
  <c r="BF396" i="144"/>
  <c r="BF400" i="144"/>
  <c r="BF404" i="144"/>
  <c r="BF408" i="144"/>
  <c r="BF463" i="144"/>
  <c r="BI468" i="144"/>
  <c r="BC474" i="144"/>
  <c r="BF479" i="144"/>
  <c r="BI484" i="144"/>
  <c r="BC490" i="144"/>
  <c r="BF495" i="144"/>
  <c r="BF550" i="144"/>
  <c r="BF554" i="144"/>
  <c r="BF558" i="144"/>
  <c r="BF562" i="144"/>
  <c r="BF566" i="144"/>
  <c r="BF570" i="144"/>
  <c r="BF574" i="144"/>
  <c r="BF578" i="144"/>
  <c r="BF582" i="144"/>
  <c r="BF586" i="144"/>
  <c r="BC595" i="144"/>
  <c r="BC603" i="144"/>
  <c r="BC611" i="144"/>
  <c r="BC619" i="144"/>
  <c r="BC627" i="144"/>
  <c r="BC687" i="144"/>
  <c r="BC695" i="144"/>
  <c r="BC703" i="144"/>
  <c r="BC711" i="144"/>
  <c r="BC719" i="144"/>
  <c r="BF731" i="144"/>
  <c r="BF735" i="144"/>
  <c r="BF739" i="144"/>
  <c r="BF743" i="144"/>
  <c r="BF747" i="144"/>
  <c r="BF751" i="144"/>
  <c r="BF755" i="144"/>
  <c r="BF759" i="144"/>
  <c r="BF763" i="144"/>
  <c r="BF767" i="144"/>
  <c r="BC776" i="144"/>
  <c r="BC784" i="144"/>
  <c r="BC792" i="144"/>
  <c r="BC800" i="144"/>
  <c r="BC808" i="144"/>
  <c r="BC868" i="144"/>
  <c r="BC876" i="144"/>
  <c r="BC884" i="144"/>
  <c r="BC892" i="144"/>
  <c r="BC900" i="144"/>
  <c r="BF911" i="144"/>
  <c r="BF915" i="144"/>
  <c r="BF919" i="144"/>
  <c r="BF923" i="144"/>
  <c r="BF927" i="144"/>
  <c r="BF931" i="144"/>
  <c r="BF935" i="144"/>
  <c r="BF939" i="144"/>
  <c r="BF943" i="144"/>
  <c r="BF947" i="144"/>
  <c r="BC956" i="144"/>
  <c r="BC964" i="144"/>
  <c r="BC972" i="144"/>
  <c r="BC980" i="144"/>
  <c r="BC988" i="144"/>
  <c r="BC1047" i="144"/>
  <c r="BC1055" i="144"/>
  <c r="BC1065" i="144"/>
  <c r="BC1073" i="144"/>
  <c r="BC1081" i="144"/>
  <c r="BC1094" i="144"/>
  <c r="BC1102" i="144"/>
  <c r="BC1110" i="144"/>
  <c r="BC1118" i="144"/>
  <c r="BC1126" i="144"/>
  <c r="BI1138" i="144"/>
  <c r="BI1146" i="144"/>
  <c r="BI1154" i="144"/>
  <c r="BI1162" i="144"/>
  <c r="BI1170" i="144"/>
  <c r="BF1182" i="144"/>
  <c r="BF1198" i="144"/>
  <c r="BF1214" i="144"/>
  <c r="BF1281" i="144"/>
  <c r="BF1297" i="144"/>
  <c r="BI1319" i="144"/>
  <c r="BI1335" i="144"/>
  <c r="BI1351" i="144"/>
  <c r="BF1372" i="144"/>
  <c r="BI1414" i="144"/>
  <c r="BC1452" i="144"/>
  <c r="BF1511" i="144"/>
  <c r="BI1783" i="144"/>
  <c r="BC336" i="144"/>
  <c r="BC344" i="144"/>
  <c r="BC352" i="144"/>
  <c r="BC360" i="144"/>
  <c r="BI373" i="144"/>
  <c r="BI381" i="144"/>
  <c r="BI389" i="144"/>
  <c r="BI397" i="144"/>
  <c r="BI405" i="144"/>
  <c r="BC418" i="144"/>
  <c r="BC426" i="144"/>
  <c r="BC434" i="144"/>
  <c r="BC442" i="144"/>
  <c r="BC450" i="144"/>
  <c r="BC465" i="144"/>
  <c r="BI475" i="144"/>
  <c r="BF486" i="144"/>
  <c r="BC497" i="144"/>
  <c r="BC510" i="144"/>
  <c r="BC518" i="144"/>
  <c r="BC526" i="144"/>
  <c r="BC534" i="144"/>
  <c r="BC542" i="144"/>
  <c r="BI555" i="144"/>
  <c r="BI563" i="144"/>
  <c r="BI571" i="144"/>
  <c r="BI579" i="144"/>
  <c r="BI587" i="144"/>
  <c r="BC606" i="144"/>
  <c r="BC622" i="144"/>
  <c r="BC641" i="144"/>
  <c r="BC649" i="144"/>
  <c r="BC657" i="144"/>
  <c r="BC665" i="144"/>
  <c r="BC673" i="144"/>
  <c r="BI687" i="144"/>
  <c r="BI703" i="144"/>
  <c r="BI719" i="144"/>
  <c r="BI736" i="144"/>
  <c r="BI744" i="144"/>
  <c r="BI752" i="144"/>
  <c r="BI760" i="144"/>
  <c r="BI768" i="144"/>
  <c r="BC787" i="144"/>
  <c r="BC803" i="144"/>
  <c r="BC822" i="144"/>
  <c r="BC830" i="144"/>
  <c r="BC838" i="144"/>
  <c r="BC846" i="144"/>
  <c r="BC854" i="144"/>
  <c r="BI868" i="144"/>
  <c r="BI884" i="144"/>
  <c r="BI900" i="144"/>
  <c r="BI916" i="144"/>
  <c r="BI924" i="144"/>
  <c r="BI932" i="144"/>
  <c r="BI940" i="144"/>
  <c r="BI948" i="144"/>
  <c r="BC967" i="144"/>
  <c r="BC983" i="144"/>
  <c r="BC1002" i="144"/>
  <c r="BC1010" i="144"/>
  <c r="BC1018" i="144"/>
  <c r="BC1026" i="144"/>
  <c r="BC1034" i="144"/>
  <c r="BI1047" i="144"/>
  <c r="BI1065" i="144"/>
  <c r="BI1081" i="144"/>
  <c r="BF1106" i="144"/>
  <c r="BF1122" i="144"/>
  <c r="BC1188" i="144"/>
  <c r="BC1204" i="144"/>
  <c r="BI1228" i="144"/>
  <c r="BI1250" i="144"/>
  <c r="BF1276" i="144"/>
  <c r="BF1304" i="144"/>
  <c r="BF1417" i="144"/>
  <c r="BI1509" i="144"/>
  <c r="BI1890" i="144"/>
  <c r="BI1100" i="144"/>
  <c r="BI1116" i="144"/>
  <c r="BC1137" i="144"/>
  <c r="BC1153" i="144"/>
  <c r="BC1169" i="144"/>
  <c r="BI1190" i="144"/>
  <c r="BI1206" i="144"/>
  <c r="BC1227" i="144"/>
  <c r="BC1243" i="144"/>
  <c r="BC1259" i="144"/>
  <c r="BI1280" i="144"/>
  <c r="BI1296" i="144"/>
  <c r="BC1317" i="144"/>
  <c r="BC1333" i="144"/>
  <c r="BC1349" i="144"/>
  <c r="BI1370" i="144"/>
  <c r="BC1395" i="144"/>
  <c r="BI1432" i="144"/>
  <c r="BI1515" i="144"/>
  <c r="BF1618" i="144"/>
  <c r="BF595" i="144"/>
  <c r="BF611" i="144"/>
  <c r="BF627" i="144"/>
  <c r="BF693" i="144"/>
  <c r="BF709" i="144"/>
  <c r="BF776" i="144"/>
  <c r="BF792" i="144"/>
  <c r="BF808" i="144"/>
  <c r="BF874" i="144"/>
  <c r="BF890" i="144"/>
  <c r="BF956" i="144"/>
  <c r="BF972" i="144"/>
  <c r="BF988" i="144"/>
  <c r="BF1054" i="144"/>
  <c r="BF1072" i="144"/>
  <c r="BF1138" i="144"/>
  <c r="BF1154" i="144"/>
  <c r="BF1170" i="144"/>
  <c r="BF1236" i="144"/>
  <c r="BF1252" i="144"/>
  <c r="BF1318" i="144"/>
  <c r="BF1334" i="144"/>
  <c r="BF1350" i="144"/>
  <c r="BF1426" i="144"/>
  <c r="BC1463" i="144"/>
  <c r="BF1501" i="144"/>
  <c r="BI1533" i="144"/>
  <c r="BC1544" i="144"/>
  <c r="BC1576" i="144"/>
  <c r="BF1613" i="144"/>
  <c r="BI1715" i="144"/>
  <c r="BC1835" i="144"/>
  <c r="BI2047" i="144"/>
  <c r="BI1605" i="144"/>
  <c r="BI1649" i="144"/>
  <c r="BI1787" i="144"/>
  <c r="BC1877" i="144"/>
  <c r="BC1547" i="144"/>
  <c r="BF1611" i="144"/>
  <c r="BC1828" i="144"/>
  <c r="BF1393" i="144"/>
  <c r="BF1475" i="144"/>
  <c r="BF1557" i="144"/>
  <c r="BF1640" i="144"/>
  <c r="BF1831" i="144"/>
  <c r="BC1968" i="144"/>
  <c r="BI1399" i="144"/>
  <c r="BC1436" i="144"/>
  <c r="BI1477" i="144"/>
  <c r="BI1551" i="144"/>
  <c r="BC1620" i="144"/>
  <c r="BI1774" i="144"/>
  <c r="BC1650" i="144"/>
  <c r="BC1740" i="144"/>
  <c r="BI1835" i="144"/>
  <c r="BF1654" i="144"/>
  <c r="BC1803" i="144"/>
  <c r="BC1933" i="144"/>
  <c r="BF1959" i="144"/>
  <c r="BC2052" i="144"/>
  <c r="BI2023" i="144"/>
  <c r="BI2027" i="144"/>
  <c r="BC2040" i="144"/>
  <c r="BC2048" i="144"/>
  <c r="BC2064" i="144"/>
  <c r="BI2005" i="144"/>
  <c r="BI2009" i="144"/>
  <c r="BI2013" i="144"/>
  <c r="BI2017" i="144"/>
  <c r="BI2021" i="144"/>
  <c r="BI2025" i="144"/>
  <c r="BI2031" i="144"/>
  <c r="BC2044" i="144"/>
  <c r="BC2056" i="144"/>
  <c r="BI2006" i="144"/>
  <c r="BI2010" i="144"/>
  <c r="BI2014" i="144"/>
  <c r="BI2018" i="144"/>
  <c r="BI2022" i="144"/>
  <c r="BI2026" i="144"/>
  <c r="BI2032" i="144"/>
  <c r="BC2045" i="144"/>
  <c r="BC2060" i="144"/>
  <c r="BI2030" i="144"/>
  <c r="BC2039" i="144"/>
  <c r="BC2043" i="144"/>
  <c r="BC2047" i="144"/>
  <c r="BC2051" i="144"/>
  <c r="BC2055" i="144"/>
  <c r="BC2059" i="144"/>
  <c r="BC2063" i="144"/>
  <c r="BC2070" i="144"/>
  <c r="BC2049" i="144"/>
  <c r="BC2053" i="144"/>
  <c r="BC2057" i="144"/>
  <c r="BC2061" i="144"/>
  <c r="BC2065" i="144"/>
  <c r="BI2029" i="144"/>
  <c r="BC2038" i="144"/>
  <c r="BC2042" i="144"/>
  <c r="BC2046" i="144"/>
  <c r="BC2050" i="144"/>
  <c r="BC2054" i="144"/>
  <c r="BC2058" i="144"/>
  <c r="BC2062" i="144"/>
  <c r="BC2069" i="144"/>
  <c r="J2093" i="119"/>
  <c r="O2093" i="119" s="1"/>
  <c r="BC2074" i="144"/>
  <c r="BC2066" i="144"/>
  <c r="BC2068" i="144"/>
  <c r="BF2043" i="144"/>
  <c r="BF2054" i="144"/>
  <c r="BC2067" i="144"/>
  <c r="BC2073" i="144"/>
  <c r="BC2075" i="144"/>
  <c r="BF2070" i="144"/>
  <c r="BC2071" i="144"/>
  <c r="BF2042" i="144"/>
  <c r="BF2075" i="144"/>
  <c r="BF2052" i="144"/>
  <c r="BF1987" i="144"/>
  <c r="BF2047" i="144"/>
  <c r="BF2059" i="144"/>
  <c r="BF2076" i="144"/>
  <c r="BF2038" i="144"/>
  <c r="BF2048" i="144"/>
  <c r="BF2063" i="144"/>
  <c r="BF2064" i="144"/>
  <c r="BF2058" i="144"/>
  <c r="BF2068" i="144"/>
  <c r="BC2072" i="144"/>
  <c r="BC2076" i="144"/>
  <c r="BF2039" i="144"/>
  <c r="BF2044" i="144"/>
  <c r="BF2050" i="144"/>
  <c r="BF2055" i="144"/>
  <c r="BF2060" i="144"/>
  <c r="BF2066" i="144"/>
  <c r="BF2071" i="144"/>
  <c r="BF2077" i="144"/>
  <c r="BC2077" i="144"/>
  <c r="BF2040" i="144"/>
  <c r="BF2046" i="144"/>
  <c r="BF2051" i="144"/>
  <c r="BF2056" i="144"/>
  <c r="BF2062" i="144"/>
  <c r="BF2067" i="144"/>
  <c r="BF2072" i="144"/>
  <c r="BF2041" i="144"/>
  <c r="BF2045" i="144"/>
  <c r="BF2049" i="144"/>
  <c r="BF2053" i="144"/>
  <c r="BF2057" i="144"/>
  <c r="BF2061" i="144"/>
  <c r="BF2065" i="144"/>
  <c r="BF2069" i="144"/>
  <c r="BF2073" i="144"/>
  <c r="I62" i="141"/>
  <c r="G77" i="141"/>
  <c r="O62" i="141"/>
  <c r="O41" i="141" s="1"/>
  <c r="BF546" i="144" l="1"/>
  <c r="BC141" i="144"/>
  <c r="BI51" i="144"/>
  <c r="BF51" i="144"/>
  <c r="BI96" i="144"/>
  <c r="BI366" i="144"/>
  <c r="BF1042" i="144"/>
  <c r="BI276" i="144"/>
  <c r="BI546" i="144"/>
  <c r="BF276" i="144"/>
  <c r="BC51" i="144"/>
  <c r="BC321" i="144"/>
  <c r="BC96" i="144"/>
  <c r="BC276" i="144"/>
  <c r="BF96" i="144"/>
  <c r="BI456" i="144"/>
  <c r="BC591" i="144"/>
  <c r="BI321" i="144"/>
  <c r="BI862" i="144"/>
  <c r="BF141" i="144"/>
  <c r="BF681" i="144"/>
  <c r="BF186" i="144"/>
  <c r="BI1042" i="144"/>
  <c r="BI681" i="144"/>
  <c r="BI1718" i="144"/>
  <c r="BF456" i="144"/>
  <c r="BC772" i="144"/>
  <c r="BC186" i="144"/>
  <c r="BI231" i="144"/>
  <c r="BI186" i="144"/>
  <c r="BC231" i="144"/>
  <c r="BC411" i="144"/>
  <c r="BF231" i="144"/>
  <c r="BC952" i="144"/>
  <c r="BI141" i="144"/>
  <c r="BF862" i="144"/>
  <c r="BF366" i="144"/>
  <c r="BC862" i="144"/>
  <c r="BC1853" i="144"/>
  <c r="BI1402" i="144"/>
  <c r="BF1402" i="144"/>
  <c r="BI726" i="144"/>
  <c r="BC501" i="144"/>
  <c r="BI411" i="144"/>
  <c r="BC1087" i="144"/>
  <c r="BI636" i="144"/>
  <c r="BF411" i="144"/>
  <c r="BC1312" i="144"/>
  <c r="BI1222" i="144"/>
  <c r="BF726" i="144"/>
  <c r="BF1087" i="144"/>
  <c r="BI1763" i="144"/>
  <c r="BI1582" i="144"/>
  <c r="BI1944" i="144"/>
  <c r="BF1808" i="144"/>
  <c r="BC366" i="144"/>
  <c r="BI1177" i="144"/>
  <c r="BF1357" i="144"/>
  <c r="BC817" i="144"/>
  <c r="BI1537" i="144"/>
  <c r="BC1537" i="144"/>
  <c r="BF1763" i="144"/>
  <c r="BI907" i="144"/>
  <c r="BC1132" i="144"/>
  <c r="BC726" i="144"/>
  <c r="BC1582" i="144"/>
  <c r="BF1177" i="144"/>
  <c r="BC1267" i="144"/>
  <c r="BF1312" i="144"/>
  <c r="BF1222" i="144"/>
  <c r="BI997" i="144"/>
  <c r="BC907" i="144"/>
  <c r="BC681" i="144"/>
  <c r="BI501" i="144"/>
  <c r="BF1132" i="144"/>
  <c r="BF952" i="144"/>
  <c r="BI817" i="144"/>
  <c r="BF772" i="144"/>
  <c r="BF591" i="144"/>
  <c r="BF321" i="144"/>
  <c r="BI1357" i="144"/>
  <c r="BC1042" i="144"/>
  <c r="BI1267" i="144"/>
  <c r="BF1853" i="144"/>
  <c r="BI1447" i="144"/>
  <c r="BF1537" i="144"/>
  <c r="BC456" i="144"/>
  <c r="BF501" i="144"/>
  <c r="BC546" i="144"/>
  <c r="BI591" i="144"/>
  <c r="BC636" i="144"/>
  <c r="BI772" i="144"/>
  <c r="BI952" i="144"/>
  <c r="BC997" i="144"/>
  <c r="BI1087" i="144"/>
  <c r="BC1222" i="144"/>
  <c r="BF1673" i="144"/>
  <c r="BC1763" i="144"/>
  <c r="BC1402" i="144"/>
  <c r="BI1627" i="144"/>
  <c r="BF1447" i="144"/>
  <c r="BF1492" i="144"/>
  <c r="BC1899" i="144"/>
  <c r="BI1492" i="144"/>
  <c r="BI1808" i="144"/>
  <c r="BI1132" i="144"/>
  <c r="BC1177" i="144"/>
  <c r="BI1312" i="144"/>
  <c r="BC1357" i="144"/>
  <c r="BC1673" i="144"/>
  <c r="BF636" i="144"/>
  <c r="BF817" i="144"/>
  <c r="BF907" i="144"/>
  <c r="BF997" i="144"/>
  <c r="BF1267" i="144"/>
  <c r="BC1492" i="144"/>
  <c r="BF1718" i="144"/>
  <c r="BC1447" i="144"/>
  <c r="BC1718" i="144"/>
  <c r="BI1989" i="144"/>
  <c r="BF1627" i="144"/>
  <c r="BF1582" i="144"/>
  <c r="BI1853" i="144"/>
  <c r="BI2079" i="144"/>
  <c r="BC2034" i="144"/>
  <c r="BI1899" i="144"/>
  <c r="BF1899" i="144"/>
  <c r="BC1627" i="144"/>
  <c r="BI1673" i="144"/>
  <c r="BC1944" i="144"/>
  <c r="BF1944" i="144"/>
  <c r="BC1808" i="144"/>
  <c r="BC1989" i="144"/>
  <c r="BF2034" i="144"/>
  <c r="BI2034" i="144"/>
  <c r="BF1989" i="144"/>
  <c r="L2093" i="119"/>
  <c r="BC2079" i="144"/>
  <c r="BF2079" i="144"/>
  <c r="O77" i="141"/>
  <c r="BC5" i="144" l="1"/>
  <c r="BI5" i="144"/>
  <c r="BF5" i="144"/>
  <c r="AF144" i="144"/>
  <c r="P9" i="148"/>
  <c r="AJ144" i="144"/>
  <c r="AN144" i="144"/>
  <c r="T9" i="148"/>
  <c r="X9" i="148"/>
  <c r="AB9" i="148"/>
  <c r="AN9" i="148" l="1"/>
  <c r="AF99" i="144"/>
  <c r="P8" i="148"/>
  <c r="AJ99" i="144"/>
  <c r="AN99" i="144"/>
  <c r="T8" i="148"/>
  <c r="X8" i="148"/>
  <c r="AB8" i="148" l="1"/>
  <c r="AN8" i="148" s="1"/>
  <c r="AF189" i="144"/>
  <c r="P10" i="148"/>
  <c r="P22" i="148" l="1"/>
  <c r="P60" i="148" s="1"/>
  <c r="AF6" i="144" s="1"/>
  <c r="Z38" i="130" s="1"/>
  <c r="AP38" i="130" l="1"/>
  <c r="I164" i="146"/>
  <c r="K164" i="146" l="1"/>
  <c r="AJ189" i="144"/>
  <c r="AN189" i="144"/>
  <c r="T10" i="148"/>
  <c r="AB10" i="148" s="1"/>
  <c r="X10" i="148"/>
  <c r="X22" i="148" s="1"/>
  <c r="X60" i="148" s="1"/>
  <c r="AN6" i="144" s="1"/>
  <c r="Z44" i="130" s="1"/>
  <c r="T22" i="148" l="1"/>
  <c r="T60" i="148" s="1"/>
  <c r="AJ6" i="144" s="1"/>
  <c r="Z41" i="130" s="1"/>
  <c r="I165" i="146" s="1"/>
  <c r="K165" i="146" s="1"/>
  <c r="AB22" i="148"/>
  <c r="AB60" i="148" s="1"/>
  <c r="AW10" i="148" s="1"/>
  <c r="AN10" i="148"/>
  <c r="AN22" i="148" s="1"/>
  <c r="AN60" i="148" s="1"/>
  <c r="AP44" i="130"/>
  <c r="I166" i="146"/>
  <c r="AP41" i="130" l="1"/>
  <c r="K166" i="146"/>
  <c r="Z7" i="130"/>
  <c r="AS6" i="144"/>
  <c r="L166" i="146" s="1"/>
  <c r="AW6" i="148"/>
  <c r="AW7" i="148"/>
  <c r="AW8" i="148"/>
  <c r="AW9" i="148"/>
  <c r="AW11" i="148"/>
  <c r="AW12" i="148"/>
  <c r="AW13" i="148"/>
  <c r="AW14" i="148"/>
  <c r="AW15" i="148"/>
  <c r="AW16" i="148"/>
  <c r="AW17" i="148"/>
  <c r="AW18" i="148"/>
  <c r="AW19" i="148"/>
  <c r="AW20" i="148"/>
  <c r="AW21" i="148"/>
  <c r="AW24" i="148"/>
  <c r="AW25" i="148"/>
  <c r="AW26" i="148"/>
  <c r="AW27" i="148"/>
  <c r="AW28" i="148"/>
  <c r="AW29" i="148"/>
  <c r="AW30" i="148"/>
  <c r="AW31" i="148"/>
  <c r="AW32" i="148"/>
  <c r="AW33" i="148"/>
  <c r="AW34" i="148"/>
  <c r="AW35" i="148"/>
  <c r="AW36" i="148"/>
  <c r="AW37" i="148"/>
  <c r="AW38" i="148"/>
  <c r="AW39" i="148"/>
  <c r="AW40" i="148"/>
  <c r="AW41" i="148"/>
  <c r="AW42" i="148"/>
  <c r="AW43" i="148"/>
  <c r="AW46" i="148"/>
  <c r="AW47" i="148"/>
  <c r="AW48" i="148"/>
  <c r="AW49" i="148"/>
  <c r="AW50" i="148"/>
  <c r="AW53" i="148"/>
  <c r="AW54" i="148"/>
  <c r="AW55" i="148"/>
  <c r="AW56" i="148"/>
  <c r="AW57" i="148"/>
  <c r="Z20" i="130" l="1"/>
  <c r="Z32" i="130"/>
  <c r="Z17" i="130"/>
  <c r="Z29" i="130"/>
  <c r="Z47" i="130"/>
  <c r="Z26" i="130"/>
  <c r="Z23" i="130"/>
  <c r="Z35" i="130"/>
  <c r="Y1961" i="128"/>
  <c r="AW64" i="148"/>
  <c r="AW58" i="148"/>
  <c r="AW22" i="148"/>
  <c r="AW51" i="148"/>
  <c r="AW44" i="148"/>
  <c r="BN6" i="144"/>
  <c r="BN10" i="144"/>
  <c r="BN11" i="144"/>
  <c r="BN12" i="144"/>
  <c r="BN13" i="144"/>
  <c r="BN14" i="144"/>
  <c r="BN15" i="144"/>
  <c r="BN16" i="144"/>
  <c r="BN17" i="144"/>
  <c r="BN18" i="144"/>
  <c r="BN19" i="144"/>
  <c r="BN20" i="144"/>
  <c r="BN21" i="144"/>
  <c r="BN22" i="144"/>
  <c r="BN23" i="144"/>
  <c r="BN24" i="144"/>
  <c r="BN25" i="144"/>
  <c r="BN26" i="144"/>
  <c r="BN27" i="144"/>
  <c r="BN28" i="144"/>
  <c r="BN29" i="144"/>
  <c r="BN30" i="144"/>
  <c r="BN31" i="144"/>
  <c r="BN32" i="144"/>
  <c r="BN33" i="144"/>
  <c r="BN34" i="144"/>
  <c r="BN35" i="144"/>
  <c r="BN36" i="144"/>
  <c r="BN37" i="144"/>
  <c r="BN38" i="144"/>
  <c r="BN39" i="144"/>
  <c r="BN40" i="144"/>
  <c r="BN41" i="144"/>
  <c r="BN42" i="144"/>
  <c r="BN43" i="144"/>
  <c r="BN44" i="144"/>
  <c r="BN45" i="144"/>
  <c r="BN46" i="144"/>
  <c r="BN47" i="144"/>
  <c r="BN48" i="144"/>
  <c r="BN49" i="144"/>
  <c r="BN51" i="144"/>
  <c r="BN55" i="144"/>
  <c r="BN56" i="144"/>
  <c r="BN57" i="144"/>
  <c r="BN58" i="144"/>
  <c r="BN59" i="144"/>
  <c r="BN60" i="144"/>
  <c r="BN61" i="144"/>
  <c r="BN62" i="144"/>
  <c r="BN63" i="144"/>
  <c r="BN64" i="144"/>
  <c r="BN65" i="144"/>
  <c r="BN66" i="144"/>
  <c r="BN67" i="144"/>
  <c r="BN68" i="144"/>
  <c r="BN69" i="144"/>
  <c r="BN70" i="144"/>
  <c r="BN71" i="144"/>
  <c r="BN72" i="144"/>
  <c r="BN73" i="144"/>
  <c r="BN74" i="144"/>
  <c r="BN75" i="144"/>
  <c r="BN76" i="144"/>
  <c r="BN77" i="144"/>
  <c r="BN78" i="144"/>
  <c r="BN79" i="144"/>
  <c r="BN80" i="144"/>
  <c r="BN81" i="144"/>
  <c r="BN82" i="144"/>
  <c r="BN83" i="144"/>
  <c r="BN84" i="144"/>
  <c r="BN85" i="144"/>
  <c r="BN86" i="144"/>
  <c r="BN87" i="144"/>
  <c r="BN88" i="144"/>
  <c r="BN89" i="144"/>
  <c r="BN90" i="144"/>
  <c r="BN91" i="144"/>
  <c r="BN92" i="144"/>
  <c r="BN93" i="144"/>
  <c r="BN94" i="144"/>
  <c r="BN96" i="144"/>
  <c r="BN145" i="144"/>
  <c r="BN146" i="144"/>
  <c r="BN147" i="144"/>
  <c r="BN148" i="144"/>
  <c r="BN149" i="144"/>
  <c r="BN150" i="144"/>
  <c r="BN100" i="144"/>
  <c r="BN101" i="144"/>
  <c r="BN102" i="144"/>
  <c r="BN103" i="144"/>
  <c r="BN104" i="144"/>
  <c r="BN105" i="144"/>
  <c r="BN106" i="144"/>
  <c r="BN107" i="144"/>
  <c r="BN108" i="144"/>
  <c r="BN109" i="144"/>
  <c r="BN110" i="144"/>
  <c r="BN111" i="144"/>
  <c r="BN112" i="144"/>
  <c r="BN113" i="144"/>
  <c r="BN114" i="144"/>
  <c r="BN115" i="144"/>
  <c r="BN116" i="144"/>
  <c r="BN117" i="144"/>
  <c r="BN118" i="144"/>
  <c r="BN119" i="144"/>
  <c r="BN120" i="144"/>
  <c r="BN121" i="144"/>
  <c r="BN122" i="144"/>
  <c r="BN123" i="144"/>
  <c r="BN124" i="144"/>
  <c r="BN125" i="144"/>
  <c r="BN126" i="144"/>
  <c r="BN127" i="144"/>
  <c r="BN128" i="144"/>
  <c r="BN129" i="144"/>
  <c r="BN130" i="144"/>
  <c r="BN131" i="144"/>
  <c r="BN132" i="144"/>
  <c r="BN133" i="144"/>
  <c r="BN134" i="144"/>
  <c r="BN135" i="144"/>
  <c r="BN136" i="144"/>
  <c r="BN137" i="144"/>
  <c r="BN138" i="144"/>
  <c r="BN139" i="144"/>
  <c r="BN141" i="144"/>
  <c r="BN151" i="144"/>
  <c r="BN152" i="144"/>
  <c r="BN153" i="144"/>
  <c r="BN154" i="144"/>
  <c r="BN155" i="144"/>
  <c r="BN156" i="144"/>
  <c r="BN157" i="144"/>
  <c r="BN158" i="144"/>
  <c r="BN159" i="144"/>
  <c r="BN160" i="144"/>
  <c r="BN161" i="144"/>
  <c r="BN162" i="144"/>
  <c r="BN163" i="144"/>
  <c r="BN164" i="144"/>
  <c r="BN165" i="144"/>
  <c r="BN166" i="144"/>
  <c r="BN167" i="144"/>
  <c r="BN168" i="144"/>
  <c r="BN169" i="144"/>
  <c r="BN170" i="144"/>
  <c r="BN171" i="144"/>
  <c r="BN172" i="144"/>
  <c r="BN173" i="144"/>
  <c r="BN174" i="144"/>
  <c r="BN175" i="144"/>
  <c r="BN176" i="144"/>
  <c r="BN177" i="144"/>
  <c r="BN178" i="144"/>
  <c r="BN179" i="144"/>
  <c r="BN180" i="144"/>
  <c r="BN181" i="144"/>
  <c r="BN182" i="144"/>
  <c r="BN183" i="144"/>
  <c r="BN184" i="144"/>
  <c r="BN186" i="144"/>
  <c r="BN190" i="144"/>
  <c r="BN191" i="144"/>
  <c r="BN192" i="144"/>
  <c r="BN193" i="144"/>
  <c r="BN194" i="144"/>
  <c r="BN195" i="144"/>
  <c r="BN196" i="144"/>
  <c r="BN197" i="144"/>
  <c r="BN198" i="144"/>
  <c r="BN199" i="144"/>
  <c r="BN200" i="144"/>
  <c r="BN201" i="144"/>
  <c r="BN202" i="144"/>
  <c r="BN203" i="144"/>
  <c r="BN204" i="144"/>
  <c r="BN205" i="144"/>
  <c r="BN206" i="144"/>
  <c r="BN207" i="144"/>
  <c r="BN208" i="144"/>
  <c r="BN209" i="144"/>
  <c r="BN210" i="144"/>
  <c r="BN211" i="144"/>
  <c r="BN212" i="144"/>
  <c r="BN213" i="144"/>
  <c r="BN214" i="144"/>
  <c r="BN215" i="144"/>
  <c r="BN216" i="144"/>
  <c r="BN217" i="144"/>
  <c r="BN218" i="144"/>
  <c r="BN219" i="144"/>
  <c r="BN220" i="144"/>
  <c r="BN221" i="144"/>
  <c r="BN222" i="144"/>
  <c r="BN223" i="144"/>
  <c r="BN224" i="144"/>
  <c r="BN225" i="144"/>
  <c r="BN226" i="144"/>
  <c r="BN227" i="144"/>
  <c r="BN228" i="144"/>
  <c r="BN229" i="144"/>
  <c r="BN231" i="144"/>
  <c r="BN235" i="144"/>
  <c r="BN236" i="144"/>
  <c r="BN237" i="144"/>
  <c r="BN238" i="144"/>
  <c r="BN239" i="144"/>
  <c r="BN240" i="144"/>
  <c r="BN241" i="144"/>
  <c r="BN242" i="144"/>
  <c r="BN243" i="144"/>
  <c r="BN244" i="144"/>
  <c r="BN245" i="144"/>
  <c r="BN246" i="144"/>
  <c r="BN247" i="144"/>
  <c r="BN248" i="144"/>
  <c r="BN249" i="144"/>
  <c r="BN250" i="144"/>
  <c r="BN251" i="144"/>
  <c r="BN252" i="144"/>
  <c r="BN253" i="144"/>
  <c r="BN254" i="144"/>
  <c r="BN255" i="144"/>
  <c r="BN256" i="144"/>
  <c r="BN257" i="144"/>
  <c r="BN258" i="144"/>
  <c r="BN259" i="144"/>
  <c r="BN260" i="144"/>
  <c r="BN261" i="144"/>
  <c r="BN262" i="144"/>
  <c r="BN263" i="144"/>
  <c r="BN264" i="144"/>
  <c r="BN265" i="144"/>
  <c r="BN266" i="144"/>
  <c r="BN267" i="144"/>
  <c r="BN268" i="144"/>
  <c r="BN269" i="144"/>
  <c r="BN270" i="144"/>
  <c r="BN271" i="144"/>
  <c r="BN272" i="144"/>
  <c r="BN273" i="144"/>
  <c r="BN274" i="144"/>
  <c r="BN276" i="144"/>
  <c r="BN280" i="144"/>
  <c r="BN281" i="144"/>
  <c r="BN282" i="144"/>
  <c r="BN283" i="144"/>
  <c r="BN284" i="144"/>
  <c r="BN285" i="144"/>
  <c r="BN286" i="144"/>
  <c r="BN287" i="144"/>
  <c r="BN288" i="144"/>
  <c r="BN289" i="144"/>
  <c r="BN290" i="144"/>
  <c r="BN291" i="144"/>
  <c r="BN292" i="144"/>
  <c r="BN293" i="144"/>
  <c r="BN294" i="144"/>
  <c r="BN295" i="144"/>
  <c r="BN296" i="144"/>
  <c r="BN297" i="144"/>
  <c r="BN298" i="144"/>
  <c r="BN299" i="144"/>
  <c r="BN300" i="144"/>
  <c r="BN301" i="144"/>
  <c r="BN302" i="144"/>
  <c r="BN303" i="144"/>
  <c r="BN304" i="144"/>
  <c r="BN305" i="144"/>
  <c r="BN306" i="144"/>
  <c r="BN307" i="144"/>
  <c r="BN308" i="144"/>
  <c r="BN309" i="144"/>
  <c r="BN325" i="144"/>
  <c r="BN326" i="144"/>
  <c r="BN327" i="144"/>
  <c r="BN328" i="144"/>
  <c r="BN329" i="144"/>
  <c r="BN330" i="144"/>
  <c r="BN331" i="144"/>
  <c r="BN332" i="144"/>
  <c r="BN333" i="144"/>
  <c r="BN334" i="144"/>
  <c r="BN335" i="144"/>
  <c r="BN336" i="144"/>
  <c r="BN337" i="144"/>
  <c r="BN338" i="144"/>
  <c r="BN339" i="144"/>
  <c r="BN340" i="144"/>
  <c r="BN341" i="144"/>
  <c r="BN342" i="144"/>
  <c r="BN343" i="144"/>
  <c r="BN344" i="144"/>
  <c r="BN345" i="144"/>
  <c r="BN346" i="144"/>
  <c r="BN347" i="144"/>
  <c r="BN348" i="144"/>
  <c r="BN349" i="144"/>
  <c r="BN350" i="144"/>
  <c r="BN351" i="144"/>
  <c r="BN352" i="144"/>
  <c r="BN353" i="144"/>
  <c r="BN354" i="144"/>
  <c r="BN355" i="144"/>
  <c r="BN356" i="144"/>
  <c r="BN357" i="144"/>
  <c r="BN358" i="144"/>
  <c r="BN359" i="144"/>
  <c r="BN360" i="144"/>
  <c r="BN361" i="144"/>
  <c r="BN362" i="144"/>
  <c r="BN363" i="144"/>
  <c r="BN364" i="144"/>
  <c r="BN366" i="144"/>
  <c r="BN310" i="144"/>
  <c r="BN311" i="144"/>
  <c r="BN312" i="144"/>
  <c r="BN313" i="144"/>
  <c r="BN314" i="144"/>
  <c r="BN315" i="144"/>
  <c r="BN316" i="144"/>
  <c r="BN317" i="144"/>
  <c r="BN318" i="144"/>
  <c r="BN319" i="144"/>
  <c r="BN321" i="144"/>
  <c r="BN370" i="144"/>
  <c r="BN371" i="144"/>
  <c r="BN372" i="144"/>
  <c r="BN373" i="144"/>
  <c r="BN374" i="144"/>
  <c r="BN375" i="144"/>
  <c r="BN376" i="144"/>
  <c r="BN377" i="144"/>
  <c r="BN378" i="144"/>
  <c r="BN379" i="144"/>
  <c r="BN380" i="144"/>
  <c r="BN381" i="144"/>
  <c r="BN382" i="144"/>
  <c r="BN383" i="144"/>
  <c r="BN384" i="144"/>
  <c r="BN385" i="144"/>
  <c r="BN386" i="144"/>
  <c r="BN387" i="144"/>
  <c r="BN388" i="144"/>
  <c r="BN389" i="144"/>
  <c r="BN390" i="144"/>
  <c r="BN391" i="144"/>
  <c r="BN415" i="144"/>
  <c r="BN416" i="144"/>
  <c r="BN417" i="144"/>
  <c r="BN418" i="144"/>
  <c r="BN419" i="144"/>
  <c r="BN420" i="144"/>
  <c r="BN421" i="144"/>
  <c r="BN422" i="144"/>
  <c r="BN423" i="144"/>
  <c r="BN424" i="144"/>
  <c r="BN425" i="144"/>
  <c r="BN426" i="144"/>
  <c r="BN427" i="144"/>
  <c r="BN428" i="144"/>
  <c r="BN429" i="144"/>
  <c r="BN430" i="144"/>
  <c r="BN431" i="144"/>
  <c r="BN432" i="144"/>
  <c r="BN433" i="144"/>
  <c r="BN434" i="144"/>
  <c r="BN435" i="144"/>
  <c r="BN436" i="144"/>
  <c r="BN437" i="144"/>
  <c r="BN438" i="144"/>
  <c r="BN439" i="144"/>
  <c r="BN440" i="144"/>
  <c r="BN441" i="144"/>
  <c r="BN442" i="144"/>
  <c r="BN443" i="144"/>
  <c r="BN444" i="144"/>
  <c r="BN445" i="144"/>
  <c r="BN446" i="144"/>
  <c r="BN447" i="144"/>
  <c r="BN448" i="144"/>
  <c r="BN449" i="144"/>
  <c r="BN450" i="144"/>
  <c r="BN451" i="144"/>
  <c r="BN452" i="144"/>
  <c r="BN453" i="144"/>
  <c r="BN454" i="144"/>
  <c r="BN456" i="144"/>
  <c r="BN392" i="144"/>
  <c r="BN394" i="144"/>
  <c r="BN395" i="144"/>
  <c r="BN396" i="144"/>
  <c r="BN397" i="144"/>
  <c r="BN398" i="144"/>
  <c r="BN399" i="144"/>
  <c r="BN400" i="144"/>
  <c r="BN401" i="144"/>
  <c r="BN402" i="144"/>
  <c r="BN403" i="144"/>
  <c r="BN404" i="144"/>
  <c r="BN405" i="144"/>
  <c r="BN406" i="144"/>
  <c r="BN407" i="144"/>
  <c r="BN408" i="144"/>
  <c r="BN409" i="144"/>
  <c r="BN411" i="144"/>
  <c r="BN460" i="144"/>
  <c r="BN461" i="144"/>
  <c r="BN462" i="144"/>
  <c r="BN463" i="144"/>
  <c r="BN464" i="144"/>
  <c r="BN465" i="144"/>
  <c r="BN466" i="144"/>
  <c r="BN467" i="144"/>
  <c r="BN468" i="144"/>
  <c r="BN469" i="144"/>
  <c r="BN470" i="144"/>
  <c r="BN471" i="144"/>
  <c r="BN472" i="144"/>
  <c r="BN473" i="144"/>
  <c r="BN474" i="144"/>
  <c r="BN475" i="144"/>
  <c r="BN476" i="144"/>
  <c r="BN393" i="144"/>
  <c r="BN477" i="144"/>
  <c r="BN478" i="144"/>
  <c r="BN479" i="144"/>
  <c r="BN480" i="144"/>
  <c r="BN481" i="144"/>
  <c r="BN482" i="144"/>
  <c r="BN483" i="144"/>
  <c r="BN484" i="144"/>
  <c r="BN485" i="144"/>
  <c r="BN486" i="144"/>
  <c r="BN487" i="144"/>
  <c r="BN488" i="144"/>
  <c r="BN489" i="144"/>
  <c r="BN490" i="144"/>
  <c r="BN491" i="144"/>
  <c r="BN492" i="144"/>
  <c r="BN493" i="144"/>
  <c r="BN494" i="144"/>
  <c r="BN495" i="144"/>
  <c r="BN496" i="144"/>
  <c r="BN497" i="144"/>
  <c r="BN498" i="144"/>
  <c r="BN499" i="144"/>
  <c r="BN501" i="144"/>
  <c r="BN550" i="144"/>
  <c r="BN551" i="144"/>
  <c r="BN552" i="144"/>
  <c r="BN553" i="144"/>
  <c r="BN554" i="144"/>
  <c r="BN555" i="144"/>
  <c r="BN556" i="144"/>
  <c r="BN557" i="144"/>
  <c r="BN558" i="144"/>
  <c r="BN559" i="144"/>
  <c r="BN560" i="144"/>
  <c r="BN561" i="144"/>
  <c r="BN562" i="144"/>
  <c r="BN563" i="144"/>
  <c r="BN564" i="144"/>
  <c r="BN565" i="144"/>
  <c r="BN566" i="144"/>
  <c r="BN567" i="144"/>
  <c r="BN568" i="144"/>
  <c r="BN569" i="144"/>
  <c r="BN570" i="144"/>
  <c r="BN571" i="144"/>
  <c r="BN572" i="144"/>
  <c r="BN573" i="144"/>
  <c r="BN574" i="144"/>
  <c r="BN575" i="144"/>
  <c r="BN576" i="144"/>
  <c r="BN577" i="144"/>
  <c r="BN578" i="144"/>
  <c r="BN579" i="144"/>
  <c r="BN580" i="144"/>
  <c r="BN581" i="144"/>
  <c r="BN582" i="144"/>
  <c r="BN583" i="144"/>
  <c r="BN584" i="144"/>
  <c r="BN585" i="144"/>
  <c r="BN586" i="144"/>
  <c r="BN587" i="144"/>
  <c r="BN588" i="144"/>
  <c r="BN589" i="144"/>
  <c r="BN591" i="144"/>
  <c r="BN640" i="144"/>
  <c r="BN641" i="144"/>
  <c r="BN642" i="144"/>
  <c r="BN643" i="144"/>
  <c r="BN644" i="144"/>
  <c r="BN645" i="144"/>
  <c r="BN646" i="144"/>
  <c r="BN647" i="144"/>
  <c r="BN648" i="144"/>
  <c r="BN649" i="144"/>
  <c r="BN650" i="144"/>
  <c r="BN651" i="144"/>
  <c r="BN652" i="144"/>
  <c r="BN653" i="144"/>
  <c r="BN654" i="144"/>
  <c r="BN655" i="144"/>
  <c r="BN505" i="144"/>
  <c r="BN506" i="144"/>
  <c r="BN507" i="144"/>
  <c r="BN508" i="144"/>
  <c r="BN509" i="144"/>
  <c r="BN510" i="144"/>
  <c r="BN511" i="144"/>
  <c r="BN512" i="144"/>
  <c r="BN513" i="144"/>
  <c r="BN514" i="144"/>
  <c r="BN515" i="144"/>
  <c r="BN516" i="144"/>
  <c r="BN517" i="144"/>
  <c r="BN518" i="144"/>
  <c r="BN519" i="144"/>
  <c r="BN520" i="144"/>
  <c r="BN521" i="144"/>
  <c r="BN522" i="144"/>
  <c r="BN523" i="144"/>
  <c r="BN524" i="144"/>
  <c r="BN525" i="144"/>
  <c r="BN526" i="144"/>
  <c r="BN527" i="144"/>
  <c r="BN528" i="144"/>
  <c r="BN529" i="144"/>
  <c r="BN530" i="144"/>
  <c r="BN531" i="144"/>
  <c r="BN532" i="144"/>
  <c r="BN533" i="144"/>
  <c r="BN534" i="144"/>
  <c r="BN535" i="144"/>
  <c r="BN536" i="144"/>
  <c r="BN537" i="144"/>
  <c r="BN538" i="144"/>
  <c r="BN539" i="144"/>
  <c r="BN540" i="144"/>
  <c r="BN541" i="144"/>
  <c r="BN542" i="144"/>
  <c r="BN543" i="144"/>
  <c r="BN544" i="144"/>
  <c r="BN546" i="144"/>
  <c r="BN595" i="144"/>
  <c r="BN596" i="144"/>
  <c r="BN597" i="144"/>
  <c r="BN598" i="144"/>
  <c r="BN599" i="144"/>
  <c r="BN600" i="144"/>
  <c r="BN601" i="144"/>
  <c r="BN602" i="144"/>
  <c r="BN603" i="144"/>
  <c r="BN604" i="144"/>
  <c r="BN605" i="144"/>
  <c r="BN606" i="144"/>
  <c r="BN607" i="144"/>
  <c r="BN608" i="144"/>
  <c r="BN609" i="144"/>
  <c r="BN610" i="144"/>
  <c r="BN611" i="144"/>
  <c r="BN612" i="144"/>
  <c r="BN613" i="144"/>
  <c r="BN614" i="144"/>
  <c r="BN615" i="144"/>
  <c r="BN616" i="144"/>
  <c r="BN617" i="144"/>
  <c r="BN618" i="144"/>
  <c r="BN619" i="144"/>
  <c r="BN620" i="144"/>
  <c r="BN621" i="144"/>
  <c r="BN622" i="144"/>
  <c r="BN623" i="144"/>
  <c r="BN624" i="144"/>
  <c r="BN625" i="144"/>
  <c r="BN626" i="144"/>
  <c r="BN627" i="144"/>
  <c r="BN628" i="144"/>
  <c r="BN629" i="144"/>
  <c r="BN630" i="144"/>
  <c r="BN631" i="144"/>
  <c r="BN632" i="144"/>
  <c r="BN633" i="144"/>
  <c r="BN634" i="144"/>
  <c r="BN636" i="144"/>
  <c r="BN657" i="144"/>
  <c r="BN685" i="144"/>
  <c r="BN686" i="144"/>
  <c r="BN687" i="144"/>
  <c r="BN688" i="144"/>
  <c r="BN689" i="144"/>
  <c r="BN690" i="144"/>
  <c r="BN691" i="144"/>
  <c r="BN692" i="144"/>
  <c r="BN693" i="144"/>
  <c r="BN694" i="144"/>
  <c r="BN695" i="144"/>
  <c r="BN696" i="144"/>
  <c r="BN697" i="144"/>
  <c r="BN698" i="144"/>
  <c r="BN699" i="144"/>
  <c r="BN700" i="144"/>
  <c r="BN701" i="144"/>
  <c r="BN702" i="144"/>
  <c r="BN703" i="144"/>
  <c r="BN704" i="144"/>
  <c r="BN705" i="144"/>
  <c r="BN706" i="144"/>
  <c r="BN707" i="144"/>
  <c r="BN708" i="144"/>
  <c r="BN709" i="144"/>
  <c r="BN710" i="144"/>
  <c r="BN711" i="144"/>
  <c r="BN712" i="144"/>
  <c r="BN713" i="144"/>
  <c r="BN714" i="144"/>
  <c r="BN715" i="144"/>
  <c r="BN716" i="144"/>
  <c r="BN717" i="144"/>
  <c r="BN718" i="144"/>
  <c r="BN719" i="144"/>
  <c r="BN720" i="144"/>
  <c r="BN721" i="144"/>
  <c r="BN722" i="144"/>
  <c r="BN723" i="144"/>
  <c r="BN724" i="144"/>
  <c r="BN726" i="144"/>
  <c r="BN776" i="144"/>
  <c r="BN777" i="144"/>
  <c r="BN778" i="144"/>
  <c r="BN779" i="144"/>
  <c r="BN780" i="144"/>
  <c r="BN781" i="144"/>
  <c r="BN782" i="144"/>
  <c r="BN783" i="144"/>
  <c r="BN784" i="144"/>
  <c r="BN785" i="144"/>
  <c r="BN786" i="144"/>
  <c r="BN787" i="144"/>
  <c r="BN788" i="144"/>
  <c r="BN789" i="144"/>
  <c r="BN790" i="144"/>
  <c r="BN791" i="144"/>
  <c r="BN792" i="144"/>
  <c r="BN793" i="144"/>
  <c r="BN794" i="144"/>
  <c r="BN795" i="144"/>
  <c r="BN796" i="144"/>
  <c r="BN797" i="144"/>
  <c r="BN798" i="144"/>
  <c r="BN799" i="144"/>
  <c r="BN800" i="144"/>
  <c r="BN801" i="144"/>
  <c r="BN802" i="144"/>
  <c r="BN803" i="144"/>
  <c r="BN804" i="144"/>
  <c r="BN805" i="144"/>
  <c r="BN806" i="144"/>
  <c r="BN807" i="144"/>
  <c r="BN808" i="144"/>
  <c r="BN809" i="144"/>
  <c r="BN810" i="144"/>
  <c r="BN811" i="144"/>
  <c r="BN812" i="144"/>
  <c r="BN813" i="144"/>
  <c r="BN814" i="144"/>
  <c r="BN815" i="144"/>
  <c r="BN817" i="144"/>
  <c r="BN656" i="144"/>
  <c r="BN658" i="144"/>
  <c r="BN659" i="144"/>
  <c r="BN660" i="144"/>
  <c r="BN661" i="144"/>
  <c r="BN662" i="144"/>
  <c r="BN663" i="144"/>
  <c r="BN664" i="144"/>
  <c r="BN665" i="144"/>
  <c r="BN666" i="144"/>
  <c r="BN667" i="144"/>
  <c r="BN668" i="144"/>
  <c r="BN669" i="144"/>
  <c r="BN670" i="144"/>
  <c r="BN671" i="144"/>
  <c r="BN672" i="144"/>
  <c r="BN673" i="144"/>
  <c r="BN674" i="144"/>
  <c r="BN675" i="144"/>
  <c r="BN676" i="144"/>
  <c r="BN677" i="144"/>
  <c r="BN678" i="144"/>
  <c r="BN679" i="144"/>
  <c r="BN681" i="144"/>
  <c r="BN731" i="144"/>
  <c r="BN732" i="144"/>
  <c r="BN733" i="144"/>
  <c r="BN734" i="144"/>
  <c r="BN735" i="144"/>
  <c r="BN736" i="144"/>
  <c r="BN737" i="144"/>
  <c r="BN738" i="144"/>
  <c r="BN739" i="144"/>
  <c r="BN740" i="144"/>
  <c r="BN741" i="144"/>
  <c r="BN742" i="144"/>
  <c r="BN743" i="144"/>
  <c r="BN744" i="144"/>
  <c r="BN745" i="144"/>
  <c r="BN746" i="144"/>
  <c r="BN747" i="144"/>
  <c r="BN748" i="144"/>
  <c r="BN749" i="144"/>
  <c r="BN750" i="144"/>
  <c r="BN751" i="144"/>
  <c r="BN752" i="144"/>
  <c r="BN753" i="144"/>
  <c r="BN754" i="144"/>
  <c r="BN755" i="144"/>
  <c r="BN756" i="144"/>
  <c r="BN757" i="144"/>
  <c r="BN758" i="144"/>
  <c r="BN759" i="144"/>
  <c r="BN760" i="144"/>
  <c r="BN761" i="144"/>
  <c r="BN762" i="144"/>
  <c r="BN763" i="144"/>
  <c r="BN764" i="144"/>
  <c r="BN765" i="144"/>
  <c r="BN766" i="144"/>
  <c r="BN767" i="144"/>
  <c r="BN768" i="144"/>
  <c r="BN769" i="144"/>
  <c r="BN770" i="144"/>
  <c r="BN772" i="144"/>
  <c r="BN821" i="144"/>
  <c r="BN822" i="144"/>
  <c r="BN823" i="144"/>
  <c r="BN824" i="144"/>
  <c r="BN825" i="144"/>
  <c r="BN826" i="144"/>
  <c r="BN827" i="144"/>
  <c r="BN866" i="144"/>
  <c r="BN867" i="144"/>
  <c r="BN868" i="144"/>
  <c r="BN869" i="144"/>
  <c r="BN870" i="144"/>
  <c r="BN871" i="144"/>
  <c r="BN872" i="144"/>
  <c r="BN873" i="144"/>
  <c r="BN874" i="144"/>
  <c r="BN875" i="144"/>
  <c r="BN876" i="144"/>
  <c r="BN877" i="144"/>
  <c r="BN878" i="144"/>
  <c r="BN879" i="144"/>
  <c r="BN880" i="144"/>
  <c r="BN881" i="144"/>
  <c r="BN882" i="144"/>
  <c r="BN883" i="144"/>
  <c r="BN884" i="144"/>
  <c r="BN885" i="144"/>
  <c r="BN886" i="144"/>
  <c r="BN887" i="144"/>
  <c r="BN888" i="144"/>
  <c r="BN889" i="144"/>
  <c r="BN890" i="144"/>
  <c r="BN891" i="144"/>
  <c r="BN892" i="144"/>
  <c r="BN893" i="144"/>
  <c r="BN894" i="144"/>
  <c r="BN895" i="144"/>
  <c r="BN896" i="144"/>
  <c r="BN897" i="144"/>
  <c r="BN898" i="144"/>
  <c r="BN899" i="144"/>
  <c r="BN900" i="144"/>
  <c r="BN901" i="144"/>
  <c r="BN902" i="144"/>
  <c r="BN903" i="144"/>
  <c r="BN904" i="144"/>
  <c r="BN905" i="144"/>
  <c r="BN907" i="144"/>
  <c r="BN956" i="144"/>
  <c r="BN957" i="144"/>
  <c r="BN958" i="144"/>
  <c r="BN959" i="144"/>
  <c r="BN960" i="144"/>
  <c r="BN961" i="144"/>
  <c r="BN962" i="144"/>
  <c r="BN963" i="144"/>
  <c r="BN964" i="144"/>
  <c r="BN965" i="144"/>
  <c r="BN966" i="144"/>
  <c r="BN967" i="144"/>
  <c r="BN968" i="144"/>
  <c r="BN969" i="144"/>
  <c r="BN970" i="144"/>
  <c r="BN971" i="144"/>
  <c r="BN972" i="144"/>
  <c r="BN973" i="144"/>
  <c r="BN974" i="144"/>
  <c r="BN975" i="144"/>
  <c r="BN976" i="144"/>
  <c r="BN977" i="144"/>
  <c r="BN978" i="144"/>
  <c r="BN979" i="144"/>
  <c r="BN980" i="144"/>
  <c r="BN981" i="144"/>
  <c r="BN982" i="144"/>
  <c r="BN983" i="144"/>
  <c r="BN984" i="144"/>
  <c r="BN985" i="144"/>
  <c r="BN986" i="144"/>
  <c r="BN987" i="144"/>
  <c r="BN988" i="144"/>
  <c r="BN989" i="144"/>
  <c r="BN990" i="144"/>
  <c r="BN991" i="144"/>
  <c r="BN992" i="144"/>
  <c r="BN993" i="144"/>
  <c r="BN994" i="144"/>
  <c r="BN828" i="144"/>
  <c r="BN829" i="144"/>
  <c r="BN830" i="144"/>
  <c r="BN831" i="144"/>
  <c r="BN832" i="144"/>
  <c r="BN833" i="144"/>
  <c r="BN834" i="144"/>
  <c r="BN835" i="144"/>
  <c r="BN836" i="144"/>
  <c r="BN837" i="144"/>
  <c r="BN838" i="144"/>
  <c r="BN839" i="144"/>
  <c r="BN840" i="144"/>
  <c r="BN841" i="144"/>
  <c r="BN842" i="144"/>
  <c r="BN843" i="144"/>
  <c r="BN844" i="144"/>
  <c r="BN845" i="144"/>
  <c r="BN846" i="144"/>
  <c r="BN847" i="144"/>
  <c r="BN848" i="144"/>
  <c r="BN849" i="144"/>
  <c r="BN850" i="144"/>
  <c r="BN851" i="144"/>
  <c r="BN852" i="144"/>
  <c r="BN853" i="144"/>
  <c r="BN854" i="144"/>
  <c r="BN855" i="144"/>
  <c r="BN856" i="144"/>
  <c r="BN857" i="144"/>
  <c r="BN858" i="144"/>
  <c r="BN859" i="144"/>
  <c r="BN860" i="144"/>
  <c r="BN862" i="144"/>
  <c r="BN911" i="144"/>
  <c r="BN912" i="144"/>
  <c r="BN913" i="144"/>
  <c r="BN914" i="144"/>
  <c r="BN915" i="144"/>
  <c r="BN916" i="144"/>
  <c r="BN917" i="144"/>
  <c r="BN918" i="144"/>
  <c r="BN919" i="144"/>
  <c r="BN920" i="144"/>
  <c r="BN921" i="144"/>
  <c r="BN922" i="144"/>
  <c r="BN923" i="144"/>
  <c r="BN924" i="144"/>
  <c r="BN925" i="144"/>
  <c r="BN926" i="144"/>
  <c r="BN927" i="144"/>
  <c r="BN928" i="144"/>
  <c r="BN929" i="144"/>
  <c r="BN930" i="144"/>
  <c r="BN931" i="144"/>
  <c r="BN932" i="144"/>
  <c r="BN933" i="144"/>
  <c r="BN934" i="144"/>
  <c r="BN935" i="144"/>
  <c r="BN936" i="144"/>
  <c r="BN937" i="144"/>
  <c r="BN938" i="144"/>
  <c r="BN939" i="144"/>
  <c r="BN940" i="144"/>
  <c r="BN941" i="144"/>
  <c r="BN942" i="144"/>
  <c r="BN943" i="144"/>
  <c r="BN944" i="144"/>
  <c r="BN945" i="144"/>
  <c r="BN946" i="144"/>
  <c r="BN947" i="144"/>
  <c r="BN948" i="144"/>
  <c r="BN949" i="144"/>
  <c r="BN950" i="144"/>
  <c r="BN952" i="144"/>
  <c r="BN995" i="144"/>
  <c r="BN1046" i="144"/>
  <c r="BN1047" i="144"/>
  <c r="BN1048" i="144"/>
  <c r="BN1049" i="144"/>
  <c r="BN1050" i="144"/>
  <c r="BN1051" i="144"/>
  <c r="BN1052" i="144"/>
  <c r="BN1053" i="144"/>
  <c r="BN1054" i="144"/>
  <c r="BN1055" i="144"/>
  <c r="BN1056" i="144"/>
  <c r="BN1057" i="144"/>
  <c r="BN1058" i="144"/>
  <c r="BN1059" i="144"/>
  <c r="BN1060" i="144"/>
  <c r="BN1061" i="144"/>
  <c r="BN1062" i="144"/>
  <c r="BN1063" i="144"/>
  <c r="BN1064" i="144"/>
  <c r="BN1065" i="144"/>
  <c r="BN1066" i="144"/>
  <c r="BN1067" i="144"/>
  <c r="BN1068" i="144"/>
  <c r="BN1069" i="144"/>
  <c r="BN1070" i="144"/>
  <c r="BN1071" i="144"/>
  <c r="BN1072" i="144"/>
  <c r="BN1073" i="144"/>
  <c r="BN1074" i="144"/>
  <c r="BN1075" i="144"/>
  <c r="BN1076" i="144"/>
  <c r="BN1077" i="144"/>
  <c r="BN1078" i="144"/>
  <c r="BN1079" i="144"/>
  <c r="BN1080" i="144"/>
  <c r="BN1081" i="144"/>
  <c r="BN1082" i="144"/>
  <c r="BN1083" i="144"/>
  <c r="BN1084" i="144"/>
  <c r="BN1085" i="144"/>
  <c r="BN1087" i="144"/>
  <c r="BN1136" i="144"/>
  <c r="BN1137" i="144"/>
  <c r="BN1138" i="144"/>
  <c r="BN1139" i="144"/>
  <c r="BN1140" i="144"/>
  <c r="BN1141" i="144"/>
  <c r="BN1142" i="144"/>
  <c r="BN1143" i="144"/>
  <c r="BN1144" i="144"/>
  <c r="BN1145" i="144"/>
  <c r="BN1146" i="144"/>
  <c r="BN1147" i="144"/>
  <c r="BN1148" i="144"/>
  <c r="BN1149" i="144"/>
  <c r="BN1150" i="144"/>
  <c r="BN1151" i="144"/>
  <c r="BN1152" i="144"/>
  <c r="BN1153" i="144"/>
  <c r="BN1154" i="144"/>
  <c r="BN1155" i="144"/>
  <c r="BN1156" i="144"/>
  <c r="BN1157" i="144"/>
  <c r="BN1158" i="144"/>
  <c r="BN1159" i="144"/>
  <c r="BN1160" i="144"/>
  <c r="BN1161" i="144"/>
  <c r="BN1162" i="144"/>
  <c r="BN1163" i="144"/>
  <c r="BN1164" i="144"/>
  <c r="BN1165" i="144"/>
  <c r="BN1166" i="144"/>
  <c r="BN1167" i="144"/>
  <c r="BN1168" i="144"/>
  <c r="BN997" i="144"/>
  <c r="BN1001" i="144"/>
  <c r="BN1002" i="144"/>
  <c r="BN1003" i="144"/>
  <c r="BN1004" i="144"/>
  <c r="BN1005" i="144"/>
  <c r="BN1006" i="144"/>
  <c r="BN1007" i="144"/>
  <c r="BN1008" i="144"/>
  <c r="BN1009" i="144"/>
  <c r="BN1010" i="144"/>
  <c r="BN1011" i="144"/>
  <c r="BN1012" i="144"/>
  <c r="BN1013" i="144"/>
  <c r="BN1014" i="144"/>
  <c r="BN1015" i="144"/>
  <c r="BN1016" i="144"/>
  <c r="BN1017" i="144"/>
  <c r="BN1018" i="144"/>
  <c r="BN1019" i="144"/>
  <c r="BN1020" i="144"/>
  <c r="BN1021" i="144"/>
  <c r="BN1022" i="144"/>
  <c r="BN1023" i="144"/>
  <c r="BN1024" i="144"/>
  <c r="BN1025" i="144"/>
  <c r="BN1026" i="144"/>
  <c r="BN1027" i="144"/>
  <c r="BN1028" i="144"/>
  <c r="BN1029" i="144"/>
  <c r="BN1030" i="144"/>
  <c r="BN1031" i="144"/>
  <c r="BN1032" i="144"/>
  <c r="BN1033" i="144"/>
  <c r="BN1034" i="144"/>
  <c r="BN1035" i="144"/>
  <c r="BN1036" i="144"/>
  <c r="BN1037" i="144"/>
  <c r="BN1038" i="144"/>
  <c r="BN1039" i="144"/>
  <c r="BN1040" i="144"/>
  <c r="BN1042" i="144"/>
  <c r="BN1091" i="144"/>
  <c r="BN1092" i="144"/>
  <c r="BN1093" i="144"/>
  <c r="BN1094" i="144"/>
  <c r="BN1095" i="144"/>
  <c r="BN1096" i="144"/>
  <c r="BN1097" i="144"/>
  <c r="BN1098" i="144"/>
  <c r="BN1099" i="144"/>
  <c r="BN1100" i="144"/>
  <c r="BN1101" i="144"/>
  <c r="BN1102" i="144"/>
  <c r="BN1103" i="144"/>
  <c r="BN1104" i="144"/>
  <c r="BN1105" i="144"/>
  <c r="BN1106" i="144"/>
  <c r="BN1107" i="144"/>
  <c r="BN1108" i="144"/>
  <c r="BN1109" i="144"/>
  <c r="BN1110" i="144"/>
  <c r="BN1111" i="144"/>
  <c r="BN1112" i="144"/>
  <c r="BN1113" i="144"/>
  <c r="BN1114" i="144"/>
  <c r="BN1115" i="144"/>
  <c r="BN1116" i="144"/>
  <c r="BN1117" i="144"/>
  <c r="BN1118" i="144"/>
  <c r="BN1119" i="144"/>
  <c r="BN1120" i="144"/>
  <c r="BN1121" i="144"/>
  <c r="BN1122" i="144"/>
  <c r="BN1123" i="144"/>
  <c r="BN1124" i="144"/>
  <c r="BN1125" i="144"/>
  <c r="BN1126" i="144"/>
  <c r="BN1127" i="144"/>
  <c r="BN1128" i="144"/>
  <c r="BN1129" i="144"/>
  <c r="BN1130" i="144"/>
  <c r="BN1132" i="144"/>
  <c r="BN1181" i="144"/>
  <c r="BN1182" i="144"/>
  <c r="BN1183" i="144"/>
  <c r="BN1184" i="144"/>
  <c r="BN1185" i="144"/>
  <c r="BN1186" i="144"/>
  <c r="BN1187" i="144"/>
  <c r="BN1188" i="144"/>
  <c r="BN1189" i="144"/>
  <c r="BN1190" i="144"/>
  <c r="BN1191" i="144"/>
  <c r="BN1192" i="144"/>
  <c r="BN1193" i="144"/>
  <c r="BN1194" i="144"/>
  <c r="BN1195" i="144"/>
  <c r="BN1196" i="144"/>
  <c r="BN1197" i="144"/>
  <c r="BN1198" i="144"/>
  <c r="BN1199" i="144"/>
  <c r="BN1200" i="144"/>
  <c r="BN1201" i="144"/>
  <c r="BN1202" i="144"/>
  <c r="BN1203" i="144"/>
  <c r="BN1204" i="144"/>
  <c r="BN1205" i="144"/>
  <c r="BN1206" i="144"/>
  <c r="BN1207" i="144"/>
  <c r="BN1208" i="144"/>
  <c r="BN1209" i="144"/>
  <c r="BN1210" i="144"/>
  <c r="BN1211" i="144"/>
  <c r="BN1212" i="144"/>
  <c r="BN1213" i="144"/>
  <c r="BN1214" i="144"/>
  <c r="BN1215" i="144"/>
  <c r="BN1216" i="144"/>
  <c r="BN1217" i="144"/>
  <c r="BN1218" i="144"/>
  <c r="BN1219" i="144"/>
  <c r="BN1220" i="144"/>
  <c r="BN1222" i="144"/>
  <c r="BN1271" i="144"/>
  <c r="BN1272" i="144"/>
  <c r="BN1273" i="144"/>
  <c r="BN1274" i="144"/>
  <c r="BN1275" i="144"/>
  <c r="BN1276" i="144"/>
  <c r="BN1277" i="144"/>
  <c r="BN1278" i="144"/>
  <c r="BN1279" i="144"/>
  <c r="BN1280" i="144"/>
  <c r="BN1281" i="144"/>
  <c r="BN1282" i="144"/>
  <c r="BN1283" i="144"/>
  <c r="BN1284" i="144"/>
  <c r="BN1285" i="144"/>
  <c r="BN1286" i="144"/>
  <c r="BN1287" i="144"/>
  <c r="BN1288" i="144"/>
  <c r="BN1289" i="144"/>
  <c r="BN1290" i="144"/>
  <c r="BN1291" i="144"/>
  <c r="BN1292" i="144"/>
  <c r="BN1293" i="144"/>
  <c r="BN1294" i="144"/>
  <c r="BN1295" i="144"/>
  <c r="BN1296" i="144"/>
  <c r="BN1297" i="144"/>
  <c r="BN1298" i="144"/>
  <c r="BN1299" i="144"/>
  <c r="BN1300" i="144"/>
  <c r="BN1301" i="144"/>
  <c r="BN1302" i="144"/>
  <c r="BN1303" i="144"/>
  <c r="BN1304" i="144"/>
  <c r="BN1305" i="144"/>
  <c r="BN1306" i="144"/>
  <c r="BN1307" i="144"/>
  <c r="BN1308" i="144"/>
  <c r="BN1309" i="144"/>
  <c r="BN1310" i="144"/>
  <c r="BN1312" i="144"/>
  <c r="BN1361" i="144"/>
  <c r="BN1362" i="144"/>
  <c r="BN1363" i="144"/>
  <c r="BN1364" i="144"/>
  <c r="BN1365" i="144"/>
  <c r="BN1366" i="144"/>
  <c r="BN1367" i="144"/>
  <c r="BN1368" i="144"/>
  <c r="BN1369" i="144"/>
  <c r="BN1370" i="144"/>
  <c r="BN1371" i="144"/>
  <c r="BN1372" i="144"/>
  <c r="BN1373" i="144"/>
  <c r="BN1374" i="144"/>
  <c r="BN1375" i="144"/>
  <c r="BN1376" i="144"/>
  <c r="BN1377" i="144"/>
  <c r="BN1378" i="144"/>
  <c r="BN1379" i="144"/>
  <c r="BN1380" i="144"/>
  <c r="BN1381" i="144"/>
  <c r="BN1382" i="144"/>
  <c r="BN1383" i="144"/>
  <c r="BN1384" i="144"/>
  <c r="BN1385" i="144"/>
  <c r="BN1386" i="144"/>
  <c r="BN1387" i="144"/>
  <c r="BN1388" i="144"/>
  <c r="BN1389" i="144"/>
  <c r="BN1390" i="144"/>
  <c r="BN1391" i="144"/>
  <c r="BN1392" i="144"/>
  <c r="BN1393" i="144"/>
  <c r="BN1394" i="144"/>
  <c r="BN1395" i="144"/>
  <c r="BN1396" i="144"/>
  <c r="BN1397" i="144"/>
  <c r="BN1398" i="144"/>
  <c r="BN1399" i="144"/>
  <c r="BN1400" i="144"/>
  <c r="BN1402" i="144"/>
  <c r="BN1451" i="144"/>
  <c r="BN1452" i="144"/>
  <c r="BN1453" i="144"/>
  <c r="BN1454" i="144"/>
  <c r="BN1455" i="144"/>
  <c r="BN1456" i="144"/>
  <c r="BN1457" i="144"/>
  <c r="BN1458" i="144"/>
  <c r="BN1459" i="144"/>
  <c r="BN1460" i="144"/>
  <c r="BN1461" i="144"/>
  <c r="BN1462" i="144"/>
  <c r="BN1463" i="144"/>
  <c r="BN1464" i="144"/>
  <c r="BN1465" i="144"/>
  <c r="BN1466" i="144"/>
  <c r="BN1467" i="144"/>
  <c r="BN1468" i="144"/>
  <c r="BN1469" i="144"/>
  <c r="BN1470" i="144"/>
  <c r="BN1471" i="144"/>
  <c r="BN1472" i="144"/>
  <c r="BN1473" i="144"/>
  <c r="BN1474" i="144"/>
  <c r="BN1475" i="144"/>
  <c r="BN1476" i="144"/>
  <c r="BN1477" i="144"/>
  <c r="BN1478" i="144"/>
  <c r="BN1479" i="144"/>
  <c r="BN1480" i="144"/>
  <c r="BN1481" i="144"/>
  <c r="BN1482" i="144"/>
  <c r="BN1483" i="144"/>
  <c r="BN1484" i="144"/>
  <c r="BN1485" i="144"/>
  <c r="BN1486" i="144"/>
  <c r="BN1487" i="144"/>
  <c r="BN1488" i="144"/>
  <c r="BN1489" i="144"/>
  <c r="BN1490" i="144"/>
  <c r="BN1492" i="144"/>
  <c r="BN1169" i="144"/>
  <c r="BN1170" i="144"/>
  <c r="BN1171" i="144"/>
  <c r="BN1172" i="144"/>
  <c r="BN1173" i="144"/>
  <c r="BN1174" i="144"/>
  <c r="BN1175" i="144"/>
  <c r="BN1177" i="144"/>
  <c r="BN1226" i="144"/>
  <c r="BN1227" i="144"/>
  <c r="BN1228" i="144"/>
  <c r="BN1229" i="144"/>
  <c r="BN1230" i="144"/>
  <c r="BN1231" i="144"/>
  <c r="BN1232" i="144"/>
  <c r="BN1233" i="144"/>
  <c r="BN1234" i="144"/>
  <c r="BN1235" i="144"/>
  <c r="BN1236" i="144"/>
  <c r="BN1237" i="144"/>
  <c r="BN1238" i="144"/>
  <c r="BN1239" i="144"/>
  <c r="BN1240" i="144"/>
  <c r="BN1241" i="144"/>
  <c r="BN1242" i="144"/>
  <c r="BN1243" i="144"/>
  <c r="BN1244" i="144"/>
  <c r="BN1245" i="144"/>
  <c r="BN1246" i="144"/>
  <c r="BN1247" i="144"/>
  <c r="BN1248" i="144"/>
  <c r="BN1249" i="144"/>
  <c r="BN1250" i="144"/>
  <c r="BN1251" i="144"/>
  <c r="BN1252" i="144"/>
  <c r="BN1253" i="144"/>
  <c r="BN1254" i="144"/>
  <c r="BN1255" i="144"/>
  <c r="BN1256" i="144"/>
  <c r="BN1257" i="144"/>
  <c r="BN1258" i="144"/>
  <c r="BN1259" i="144"/>
  <c r="BN1260" i="144"/>
  <c r="BN1261" i="144"/>
  <c r="BN1262" i="144"/>
  <c r="BN1263" i="144"/>
  <c r="BN1264" i="144"/>
  <c r="BN1265" i="144"/>
  <c r="BN1267" i="144"/>
  <c r="BN1316" i="144"/>
  <c r="BN1317" i="144"/>
  <c r="BN1318" i="144"/>
  <c r="BN1319" i="144"/>
  <c r="BN1320" i="144"/>
  <c r="BN1321" i="144"/>
  <c r="BN1322" i="144"/>
  <c r="BN1323" i="144"/>
  <c r="BN1324" i="144"/>
  <c r="BN1325" i="144"/>
  <c r="BN1326" i="144"/>
  <c r="BN1327" i="144"/>
  <c r="BN1328" i="144"/>
  <c r="BN1329" i="144"/>
  <c r="BN1330" i="144"/>
  <c r="BN1331" i="144"/>
  <c r="BN1332" i="144"/>
  <c r="BN1333" i="144"/>
  <c r="BN1334" i="144"/>
  <c r="BN1335" i="144"/>
  <c r="BN1336" i="144"/>
  <c r="BN1337" i="144"/>
  <c r="BN1338" i="144"/>
  <c r="BN1339" i="144"/>
  <c r="BN1340" i="144"/>
  <c r="BN1341" i="144"/>
  <c r="BN1342" i="144"/>
  <c r="BN1343" i="144"/>
  <c r="BN1344" i="144"/>
  <c r="BN1345" i="144"/>
  <c r="BN1346" i="144"/>
  <c r="BN1347" i="144"/>
  <c r="BN1348" i="144"/>
  <c r="BN1349" i="144"/>
  <c r="BN1350" i="144"/>
  <c r="BN1351" i="144"/>
  <c r="BN1352" i="144"/>
  <c r="BN1353" i="144"/>
  <c r="BN1354" i="144"/>
  <c r="BN1355" i="144"/>
  <c r="BN1357" i="144"/>
  <c r="BN1406" i="144"/>
  <c r="BN1407" i="144"/>
  <c r="BN1408" i="144"/>
  <c r="BN1409" i="144"/>
  <c r="BN1410" i="144"/>
  <c r="BN1411" i="144"/>
  <c r="BN1412" i="144"/>
  <c r="BN1413" i="144"/>
  <c r="BN1414" i="144"/>
  <c r="BN1415" i="144"/>
  <c r="BN1416" i="144"/>
  <c r="BN1417" i="144"/>
  <c r="BN1418" i="144"/>
  <c r="BN1419" i="144"/>
  <c r="BN1420" i="144"/>
  <c r="BN1421" i="144"/>
  <c r="BN1422" i="144"/>
  <c r="BN1423" i="144"/>
  <c r="BN1424" i="144"/>
  <c r="BN1425" i="144"/>
  <c r="BN1426" i="144"/>
  <c r="BN1427" i="144"/>
  <c r="BN1428" i="144"/>
  <c r="BN1429" i="144"/>
  <c r="BN1430" i="144"/>
  <c r="BN1431" i="144"/>
  <c r="BN1432" i="144"/>
  <c r="BN1433" i="144"/>
  <c r="BN1434" i="144"/>
  <c r="BN1435" i="144"/>
  <c r="BN1436" i="144"/>
  <c r="BN1437" i="144"/>
  <c r="BN1438" i="144"/>
  <c r="BN1439" i="144"/>
  <c r="BN1440" i="144"/>
  <c r="BN1441" i="144"/>
  <c r="BN1442" i="144"/>
  <c r="BN1443" i="144"/>
  <c r="BN1444" i="144"/>
  <c r="BN1445" i="144"/>
  <c r="BN1447" i="144"/>
  <c r="BN1496" i="144"/>
  <c r="BN1497" i="144"/>
  <c r="BN1498" i="144"/>
  <c r="BN1499" i="144"/>
  <c r="BN1500" i="144"/>
  <c r="BN1501" i="144"/>
  <c r="BN1502" i="144"/>
  <c r="BN1503" i="144"/>
  <c r="BN1504" i="144"/>
  <c r="BN1505" i="144"/>
  <c r="BN1506" i="144"/>
  <c r="BN1507" i="144"/>
  <c r="BN1508" i="144"/>
  <c r="BN1509" i="144"/>
  <c r="BN1510" i="144"/>
  <c r="BN1511" i="144"/>
  <c r="BN1512" i="144"/>
  <c r="BN1513" i="144"/>
  <c r="BN1514" i="144"/>
  <c r="BN1515" i="144"/>
  <c r="BN1516" i="144"/>
  <c r="BN1517" i="144"/>
  <c r="BN1518" i="144"/>
  <c r="BN1519" i="144"/>
  <c r="BN1520" i="144"/>
  <c r="BN1521" i="144"/>
  <c r="BN1522" i="144"/>
  <c r="BN1523" i="144"/>
  <c r="BN1524" i="144"/>
  <c r="BN1525" i="144"/>
  <c r="BN1526" i="144"/>
  <c r="BN1527" i="144"/>
  <c r="BN1528" i="144"/>
  <c r="BN1529" i="144"/>
  <c r="BN1530" i="144"/>
  <c r="BN1541" i="144"/>
  <c r="BN1542" i="144"/>
  <c r="BN1543" i="144"/>
  <c r="BN1544" i="144"/>
  <c r="BN1545" i="144"/>
  <c r="BN1546" i="144"/>
  <c r="BN1547" i="144"/>
  <c r="BN1548" i="144"/>
  <c r="BN1549" i="144"/>
  <c r="BN1550" i="144"/>
  <c r="BN1551" i="144"/>
  <c r="BN1552" i="144"/>
  <c r="BN1553" i="144"/>
  <c r="BN1554" i="144"/>
  <c r="BN1555" i="144"/>
  <c r="BN1556" i="144"/>
  <c r="BN1557" i="144"/>
  <c r="BN1558" i="144"/>
  <c r="BN1559" i="144"/>
  <c r="BN1560" i="144"/>
  <c r="BN1561" i="144"/>
  <c r="BN1562" i="144"/>
  <c r="BN1563" i="144"/>
  <c r="BN1564" i="144"/>
  <c r="BN1565" i="144"/>
  <c r="BN1566" i="144"/>
  <c r="BN1567" i="144"/>
  <c r="BN1568" i="144"/>
  <c r="BN1569" i="144"/>
  <c r="BN1570" i="144"/>
  <c r="BN1571" i="144"/>
  <c r="BN1572" i="144"/>
  <c r="BN1573" i="144"/>
  <c r="BN1574" i="144"/>
  <c r="BN1575" i="144"/>
  <c r="BN1576" i="144"/>
  <c r="BN1577" i="144"/>
  <c r="BN1578" i="144"/>
  <c r="BN1579" i="144"/>
  <c r="BN1580" i="144"/>
  <c r="BN1582" i="144"/>
  <c r="BN1632" i="144"/>
  <c r="BN1633" i="144"/>
  <c r="BN1634" i="144"/>
  <c r="BN1635" i="144"/>
  <c r="BN1636" i="144"/>
  <c r="BN1637" i="144"/>
  <c r="BN1638" i="144"/>
  <c r="BN1639" i="144"/>
  <c r="BN1640" i="144"/>
  <c r="BN1641" i="144"/>
  <c r="BN1642" i="144"/>
  <c r="BN1643" i="144"/>
  <c r="BN1644" i="144"/>
  <c r="BN1645" i="144"/>
  <c r="BN1646" i="144"/>
  <c r="BN1647" i="144"/>
  <c r="BN1648" i="144"/>
  <c r="BN1649" i="144"/>
  <c r="BN1650" i="144"/>
  <c r="BN1651" i="144"/>
  <c r="BN1652" i="144"/>
  <c r="BN1653" i="144"/>
  <c r="BN1654" i="144"/>
  <c r="BN1655" i="144"/>
  <c r="BN1656" i="144"/>
  <c r="BN1657" i="144"/>
  <c r="BN1658" i="144"/>
  <c r="BN1659" i="144"/>
  <c r="BN1660" i="144"/>
  <c r="BN1661" i="144"/>
  <c r="BN1662" i="144"/>
  <c r="BN1663" i="144"/>
  <c r="BN1664" i="144"/>
  <c r="BN1665" i="144"/>
  <c r="BN1666" i="144"/>
  <c r="BN1667" i="144"/>
  <c r="BN1668" i="144"/>
  <c r="BN1669" i="144"/>
  <c r="BN1670" i="144"/>
  <c r="BN1671" i="144"/>
  <c r="BN1673" i="144"/>
  <c r="BN1722" i="144"/>
  <c r="BN1723" i="144"/>
  <c r="BN1724" i="144"/>
  <c r="BN1725" i="144"/>
  <c r="BN1726" i="144"/>
  <c r="BN1727" i="144"/>
  <c r="BN1728" i="144"/>
  <c r="BN1729" i="144"/>
  <c r="BN1730" i="144"/>
  <c r="BN1731" i="144"/>
  <c r="BN1732" i="144"/>
  <c r="BN1733" i="144"/>
  <c r="BN1734" i="144"/>
  <c r="BN1735" i="144"/>
  <c r="BN1736" i="144"/>
  <c r="BN1737" i="144"/>
  <c r="BN1738" i="144"/>
  <c r="BN1739" i="144"/>
  <c r="BN1740" i="144"/>
  <c r="BN1741" i="144"/>
  <c r="BN1742" i="144"/>
  <c r="BN1743" i="144"/>
  <c r="BN1744" i="144"/>
  <c r="BN1745" i="144"/>
  <c r="BN1746" i="144"/>
  <c r="BN1747" i="144"/>
  <c r="BN1748" i="144"/>
  <c r="BN1749" i="144"/>
  <c r="BN1750" i="144"/>
  <c r="BN1751" i="144"/>
  <c r="BN1752" i="144"/>
  <c r="BN1753" i="144"/>
  <c r="BN1754" i="144"/>
  <c r="BN1755" i="144"/>
  <c r="BN1756" i="144"/>
  <c r="BN1757" i="144"/>
  <c r="BN1758" i="144"/>
  <c r="BN1759" i="144"/>
  <c r="BN1760" i="144"/>
  <c r="BN1761" i="144"/>
  <c r="BN1763" i="144"/>
  <c r="BN1812" i="144"/>
  <c r="BN1813" i="144"/>
  <c r="BN1814" i="144"/>
  <c r="BN1815" i="144"/>
  <c r="BN1816" i="144"/>
  <c r="BN1817" i="144"/>
  <c r="BN1818" i="144"/>
  <c r="BN1819" i="144"/>
  <c r="BN1820" i="144"/>
  <c r="BN1821" i="144"/>
  <c r="BN1822" i="144"/>
  <c r="BN1823" i="144"/>
  <c r="BN1824" i="144"/>
  <c r="BN1825" i="144"/>
  <c r="BN1826" i="144"/>
  <c r="BN1827" i="144"/>
  <c r="BN1828" i="144"/>
  <c r="BN1829" i="144"/>
  <c r="BN1830" i="144"/>
  <c r="BN1831" i="144"/>
  <c r="BN1832" i="144"/>
  <c r="BN1833" i="144"/>
  <c r="BN1834" i="144"/>
  <c r="BN1835" i="144"/>
  <c r="BN1836" i="144"/>
  <c r="BN1837" i="144"/>
  <c r="BN1838" i="144"/>
  <c r="BN1839" i="144"/>
  <c r="BN1840" i="144"/>
  <c r="BN1841" i="144"/>
  <c r="BN1842" i="144"/>
  <c r="BN1843" i="144"/>
  <c r="BN1844" i="144"/>
  <c r="BN1845" i="144"/>
  <c r="BN1846" i="144"/>
  <c r="BN1847" i="144"/>
  <c r="BN1848" i="144"/>
  <c r="BN1849" i="144"/>
  <c r="BN1850" i="144"/>
  <c r="BN1851" i="144"/>
  <c r="BN1853" i="144"/>
  <c r="BN1531" i="144"/>
  <c r="BN1532" i="144"/>
  <c r="BN1533" i="144"/>
  <c r="BN1534" i="144"/>
  <c r="BN1535" i="144"/>
  <c r="BN1537" i="144"/>
  <c r="BN1586" i="144"/>
  <c r="BN1587" i="144"/>
  <c r="BN1588" i="144"/>
  <c r="BN1589" i="144"/>
  <c r="BN1590" i="144"/>
  <c r="BN1591" i="144"/>
  <c r="BN1592" i="144"/>
  <c r="BN1593" i="144"/>
  <c r="BN1594" i="144"/>
  <c r="BN1595" i="144"/>
  <c r="BN1596" i="144"/>
  <c r="BN1597" i="144"/>
  <c r="BN1598" i="144"/>
  <c r="BN1599" i="144"/>
  <c r="BN1600" i="144"/>
  <c r="BN1601" i="144"/>
  <c r="BN1602" i="144"/>
  <c r="BN1603" i="144"/>
  <c r="BN1604" i="144"/>
  <c r="BN1605" i="144"/>
  <c r="BN1606" i="144"/>
  <c r="BN1607" i="144"/>
  <c r="BN1608" i="144"/>
  <c r="BN1609" i="144"/>
  <c r="BN1610" i="144"/>
  <c r="BN1611" i="144"/>
  <c r="BN1612" i="144"/>
  <c r="BN1613" i="144"/>
  <c r="BN1614" i="144"/>
  <c r="BN1615" i="144"/>
  <c r="BN1616" i="144"/>
  <c r="BN1617" i="144"/>
  <c r="BN1618" i="144"/>
  <c r="BN1619" i="144"/>
  <c r="BN1620" i="144"/>
  <c r="BN1621" i="144"/>
  <c r="BN1622" i="144"/>
  <c r="BN1623" i="144"/>
  <c r="BN1624" i="144"/>
  <c r="BN1625" i="144"/>
  <c r="BN1627" i="144"/>
  <c r="BN1677" i="144"/>
  <c r="BN1678" i="144"/>
  <c r="BN1679" i="144"/>
  <c r="BN1680" i="144"/>
  <c r="BN1681" i="144"/>
  <c r="BN1682" i="144"/>
  <c r="BN1683" i="144"/>
  <c r="BN1684" i="144"/>
  <c r="BN1685" i="144"/>
  <c r="BN1686" i="144"/>
  <c r="BN1687" i="144"/>
  <c r="BN1688" i="144"/>
  <c r="BN1689" i="144"/>
  <c r="BN1690" i="144"/>
  <c r="BN1691" i="144"/>
  <c r="BN1692" i="144"/>
  <c r="BN1693" i="144"/>
  <c r="BN1694" i="144"/>
  <c r="BN1695" i="144"/>
  <c r="BN1696" i="144"/>
  <c r="BN1697" i="144"/>
  <c r="BN1698" i="144"/>
  <c r="BN1699" i="144"/>
  <c r="BN1700" i="144"/>
  <c r="BN1701" i="144"/>
  <c r="BN1702" i="144"/>
  <c r="BN1703" i="144"/>
  <c r="BN1704" i="144"/>
  <c r="BN1705" i="144"/>
  <c r="BN1706" i="144"/>
  <c r="BN1707" i="144"/>
  <c r="BN1708" i="144"/>
  <c r="BN1709" i="144"/>
  <c r="BN1710" i="144"/>
  <c r="BN1711" i="144"/>
  <c r="BN1712" i="144"/>
  <c r="BN1713" i="144"/>
  <c r="BN1714" i="144"/>
  <c r="BN1715" i="144"/>
  <c r="BN1716" i="144"/>
  <c r="BN1718" i="144"/>
  <c r="BN1767" i="144"/>
  <c r="BN1768" i="144"/>
  <c r="BN1769" i="144"/>
  <c r="BN1770" i="144"/>
  <c r="BN1771" i="144"/>
  <c r="BN1772" i="144"/>
  <c r="BN1773" i="144"/>
  <c r="BN1774" i="144"/>
  <c r="BN1775" i="144"/>
  <c r="BN1776" i="144"/>
  <c r="BN1777" i="144"/>
  <c r="BN1778" i="144"/>
  <c r="BN1779" i="144"/>
  <c r="BN1780" i="144"/>
  <c r="BN1781" i="144"/>
  <c r="BN1782" i="144"/>
  <c r="BN1783" i="144"/>
  <c r="BN1784" i="144"/>
  <c r="BN1785" i="144"/>
  <c r="BN1786" i="144"/>
  <c r="BN1787" i="144"/>
  <c r="BN1788" i="144"/>
  <c r="BN1789" i="144"/>
  <c r="BN1790" i="144"/>
  <c r="BN1791" i="144"/>
  <c r="BN1792" i="144"/>
  <c r="BN1793" i="144"/>
  <c r="BN1794" i="144"/>
  <c r="BN1795" i="144"/>
  <c r="BN1796" i="144"/>
  <c r="BN1797" i="144"/>
  <c r="BN1798" i="144"/>
  <c r="BN1799" i="144"/>
  <c r="BN1800" i="144"/>
  <c r="BN1801" i="144"/>
  <c r="BN1802" i="144"/>
  <c r="BN1803" i="144"/>
  <c r="BN1804" i="144"/>
  <c r="BN1805" i="144"/>
  <c r="BN1806" i="144"/>
  <c r="BN1808" i="144"/>
  <c r="BN1858" i="144"/>
  <c r="BN1859" i="144"/>
  <c r="BN1860" i="144"/>
  <c r="BN1861" i="144"/>
  <c r="BN1862" i="144"/>
  <c r="BN1863" i="144"/>
  <c r="BN1864" i="144"/>
  <c r="BN1865" i="144"/>
  <c r="BN1866" i="144"/>
  <c r="BN1867" i="144"/>
  <c r="BN1868" i="144"/>
  <c r="BN1869" i="144"/>
  <c r="BN1870" i="144"/>
  <c r="BN1871" i="144"/>
  <c r="BN1872" i="144"/>
  <c r="BN1873" i="144"/>
  <c r="BN1874" i="144"/>
  <c r="BN1875" i="144"/>
  <c r="BN1876" i="144"/>
  <c r="BN1877" i="144"/>
  <c r="BN1878" i="144"/>
  <c r="BN1879" i="144"/>
  <c r="BN1880" i="144"/>
  <c r="BN1881" i="144"/>
  <c r="BN1882" i="144"/>
  <c r="BN1883" i="144"/>
  <c r="BN1885" i="144"/>
  <c r="L169" i="146"/>
  <c r="BA10" i="140"/>
  <c r="BA14" i="140"/>
  <c r="BA18" i="140"/>
  <c r="BA22" i="140"/>
  <c r="BA29" i="140"/>
  <c r="BA33" i="140"/>
  <c r="BA37" i="140"/>
  <c r="BA41" i="140"/>
  <c r="BA48" i="140"/>
  <c r="BA52" i="140"/>
  <c r="BA56" i="140"/>
  <c r="BA60" i="140"/>
  <c r="BA67" i="140"/>
  <c r="BA71" i="140"/>
  <c r="BA75" i="140"/>
  <c r="BA79" i="140"/>
  <c r="BA86" i="140"/>
  <c r="BA90" i="140"/>
  <c r="BA94" i="140"/>
  <c r="BA98" i="140"/>
  <c r="BA105" i="140"/>
  <c r="BA109" i="140"/>
  <c r="BA113" i="140"/>
  <c r="BA117" i="140"/>
  <c r="BA124" i="140"/>
  <c r="BA128" i="140"/>
  <c r="BA132" i="140"/>
  <c r="BA136" i="140"/>
  <c r="BA143" i="140"/>
  <c r="BA147" i="140"/>
  <c r="BA151" i="140"/>
  <c r="BA155" i="140"/>
  <c r="BN1887" i="144"/>
  <c r="BN1888" i="144"/>
  <c r="BN1889" i="144"/>
  <c r="BN1890" i="144"/>
  <c r="BN1891" i="144"/>
  <c r="BN1892" i="144"/>
  <c r="BN1893" i="144"/>
  <c r="BN1894" i="144"/>
  <c r="BN1895" i="144"/>
  <c r="BN1896" i="144"/>
  <c r="BN1897" i="144"/>
  <c r="BN1899" i="144"/>
  <c r="BN1948" i="144"/>
  <c r="BN1949" i="144"/>
  <c r="BN1950" i="144"/>
  <c r="BN1951" i="144"/>
  <c r="BN1952" i="144"/>
  <c r="BN1953" i="144"/>
  <c r="BN1954" i="144"/>
  <c r="BN1955" i="144"/>
  <c r="BN1956" i="144"/>
  <c r="BN1957" i="144"/>
  <c r="BN1958" i="144"/>
  <c r="BN1959" i="144"/>
  <c r="BN1960" i="144"/>
  <c r="BN1961" i="144"/>
  <c r="BN1962" i="144"/>
  <c r="BN1963" i="144"/>
  <c r="BN1964" i="144"/>
  <c r="BN1965" i="144"/>
  <c r="BN1966" i="144"/>
  <c r="BN1967" i="144"/>
  <c r="BN1968" i="144"/>
  <c r="BN1969" i="144"/>
  <c r="BN1970" i="144"/>
  <c r="BN1971" i="144"/>
  <c r="BN1972" i="144"/>
  <c r="BN1973" i="144"/>
  <c r="BN1974" i="144"/>
  <c r="BN1975" i="144"/>
  <c r="BN1976" i="144"/>
  <c r="BN1977" i="144"/>
  <c r="BN1978" i="144"/>
  <c r="BN1979" i="144"/>
  <c r="BN1980" i="144"/>
  <c r="BN1981" i="144"/>
  <c r="BN1982" i="144"/>
  <c r="BN1983" i="144"/>
  <c r="BN1984" i="144"/>
  <c r="BN1985" i="144"/>
  <c r="BN1986" i="144"/>
  <c r="BN1987" i="144"/>
  <c r="BN1989" i="144"/>
  <c r="BN2038" i="144"/>
  <c r="BN2039" i="144"/>
  <c r="BN2040" i="144"/>
  <c r="BN2041" i="144"/>
  <c r="BN2042" i="144"/>
  <c r="BN2043" i="144"/>
  <c r="BN2044" i="144"/>
  <c r="BN2045" i="144"/>
  <c r="BN2046" i="144"/>
  <c r="BN2047" i="144"/>
  <c r="BN2048" i="144"/>
  <c r="BN2049" i="144"/>
  <c r="BN2050" i="144"/>
  <c r="BN2051" i="144"/>
  <c r="BN2052" i="144"/>
  <c r="BN2053" i="144"/>
  <c r="BN2054" i="144"/>
  <c r="BN2055" i="144"/>
  <c r="BN2056" i="144"/>
  <c r="BN2057" i="144"/>
  <c r="BN2058" i="144"/>
  <c r="BN2059" i="144"/>
  <c r="BN2060" i="144"/>
  <c r="BN2061" i="144"/>
  <c r="BN2062" i="144"/>
  <c r="BN2063" i="144"/>
  <c r="BN2064" i="144"/>
  <c r="BN2065" i="144"/>
  <c r="BN2066" i="144"/>
  <c r="BN2067" i="144"/>
  <c r="BN2068" i="144"/>
  <c r="BN2069" i="144"/>
  <c r="BN2070" i="144"/>
  <c r="BN2071" i="144"/>
  <c r="BN2072" i="144"/>
  <c r="BN2073" i="144"/>
  <c r="BN2074" i="144"/>
  <c r="BN2075" i="144"/>
  <c r="BN2076" i="144"/>
  <c r="BN2077" i="144"/>
  <c r="BN2079" i="144"/>
  <c r="L164" i="146"/>
  <c r="L170" i="146"/>
  <c r="L172" i="146"/>
  <c r="BA11" i="140"/>
  <c r="BA15" i="140"/>
  <c r="BA19" i="140"/>
  <c r="BA30" i="140"/>
  <c r="BA34" i="140"/>
  <c r="BA38" i="140"/>
  <c r="BA49" i="140"/>
  <c r="BA53" i="140"/>
  <c r="BA57" i="140"/>
  <c r="BA68" i="140"/>
  <c r="BA72" i="140"/>
  <c r="BA76" i="140"/>
  <c r="BA87" i="140"/>
  <c r="BA91" i="140"/>
  <c r="BA95" i="140"/>
  <c r="BA106" i="140"/>
  <c r="BA110" i="140"/>
  <c r="BA114" i="140"/>
  <c r="BA125" i="140"/>
  <c r="BA129" i="140"/>
  <c r="BA133" i="140"/>
  <c r="BA144" i="140"/>
  <c r="BA148" i="140"/>
  <c r="BA152" i="140"/>
  <c r="BN1884" i="144"/>
  <c r="BN1886" i="144"/>
  <c r="L152" i="146"/>
  <c r="BA8" i="140"/>
  <c r="BA12" i="140"/>
  <c r="BA16" i="140"/>
  <c r="BA20" i="140"/>
  <c r="BA27" i="140"/>
  <c r="BA31" i="140"/>
  <c r="BA35" i="140"/>
  <c r="BA39" i="140"/>
  <c r="BA46" i="140"/>
  <c r="BA50" i="140"/>
  <c r="BA54" i="140"/>
  <c r="BA58" i="140"/>
  <c r="BA65" i="140"/>
  <c r="BA69" i="140"/>
  <c r="BA73" i="140"/>
  <c r="BA77" i="140"/>
  <c r="BA84" i="140"/>
  <c r="BA88" i="140"/>
  <c r="BA92" i="140"/>
  <c r="BA96" i="140"/>
  <c r="BA103" i="140"/>
  <c r="BA107" i="140"/>
  <c r="BA111" i="140"/>
  <c r="BA115" i="140"/>
  <c r="BA122" i="140"/>
  <c r="BA126" i="140"/>
  <c r="BA130" i="140"/>
  <c r="BA134" i="140"/>
  <c r="BA141" i="140"/>
  <c r="BA145" i="140"/>
  <c r="BA149" i="140"/>
  <c r="BA153" i="140"/>
  <c r="BN1903" i="144"/>
  <c r="BN1904" i="144"/>
  <c r="BN1905" i="144"/>
  <c r="BN1906" i="144"/>
  <c r="BN1907" i="144"/>
  <c r="BN1908" i="144"/>
  <c r="BN1909" i="144"/>
  <c r="BN1910" i="144"/>
  <c r="BN1911" i="144"/>
  <c r="BN1912" i="144"/>
  <c r="BN1913" i="144"/>
  <c r="BN1914" i="144"/>
  <c r="BN1915" i="144"/>
  <c r="BN1916" i="144"/>
  <c r="BN1917" i="144"/>
  <c r="BN1918" i="144"/>
  <c r="BN1919" i="144"/>
  <c r="BN1920" i="144"/>
  <c r="BN1921" i="144"/>
  <c r="BN1922" i="144"/>
  <c r="BN1923" i="144"/>
  <c r="BN1924" i="144"/>
  <c r="BN1925" i="144"/>
  <c r="BN1926" i="144"/>
  <c r="BN1927" i="144"/>
  <c r="BN1928" i="144"/>
  <c r="BN1929" i="144"/>
  <c r="BN1930" i="144"/>
  <c r="BN1931" i="144"/>
  <c r="BN1932" i="144"/>
  <c r="BN1933" i="144"/>
  <c r="BN1934" i="144"/>
  <c r="BN1935" i="144"/>
  <c r="BN1936" i="144"/>
  <c r="BN1937" i="144"/>
  <c r="BN1938" i="144"/>
  <c r="BN1939" i="144"/>
  <c r="BN1940" i="144"/>
  <c r="BN1941" i="144"/>
  <c r="BN1942" i="144"/>
  <c r="BN1944" i="144"/>
  <c r="BN1993" i="144"/>
  <c r="BN1994" i="144"/>
  <c r="BN1995" i="144"/>
  <c r="BN1996" i="144"/>
  <c r="BN1997" i="144"/>
  <c r="BN1998" i="144"/>
  <c r="BN1999" i="144"/>
  <c r="BN2000" i="144"/>
  <c r="BN2001" i="144"/>
  <c r="BN2002" i="144"/>
  <c r="BN2003" i="144"/>
  <c r="BN2004" i="144"/>
  <c r="BN2005" i="144"/>
  <c r="BN2006" i="144"/>
  <c r="BN2007" i="144"/>
  <c r="BN2008" i="144"/>
  <c r="BN2009" i="144"/>
  <c r="BN2010" i="144"/>
  <c r="BN2011" i="144"/>
  <c r="BN2012" i="144"/>
  <c r="BN2013" i="144"/>
  <c r="BN2014" i="144"/>
  <c r="BN2015" i="144"/>
  <c r="BN2016" i="144"/>
  <c r="BN2017" i="144"/>
  <c r="BN2018" i="144"/>
  <c r="BN2019" i="144"/>
  <c r="BN2020" i="144"/>
  <c r="BN2021" i="144"/>
  <c r="BN2022" i="144"/>
  <c r="BN2023" i="144"/>
  <c r="BN2024" i="144"/>
  <c r="BN2025" i="144"/>
  <c r="BN2026" i="144"/>
  <c r="BN2027" i="144"/>
  <c r="BN2028" i="144"/>
  <c r="BN2029" i="144"/>
  <c r="BN2030" i="144"/>
  <c r="BN2031" i="144"/>
  <c r="BN2032" i="144"/>
  <c r="BN2034" i="144"/>
  <c r="L156" i="146"/>
  <c r="L168" i="146"/>
  <c r="BA9" i="140"/>
  <c r="BA13" i="140"/>
  <c r="BA17" i="140"/>
  <c r="BA21" i="140"/>
  <c r="BA28" i="140"/>
  <c r="BA32" i="140"/>
  <c r="BA36" i="140"/>
  <c r="BA40" i="140"/>
  <c r="BA47" i="140"/>
  <c r="BA51" i="140"/>
  <c r="BA55" i="140"/>
  <c r="BA59" i="140"/>
  <c r="BA66" i="140"/>
  <c r="BA70" i="140"/>
  <c r="BA74" i="140"/>
  <c r="BA78" i="140"/>
  <c r="BA85" i="140"/>
  <c r="BA89" i="140"/>
  <c r="BA93" i="140"/>
  <c r="BA97" i="140"/>
  <c r="BA104" i="140"/>
  <c r="BA108" i="140"/>
  <c r="BA112" i="140"/>
  <c r="BA116" i="140"/>
  <c r="BA123" i="140"/>
  <c r="BA127" i="140"/>
  <c r="BA131" i="140"/>
  <c r="BA135" i="140"/>
  <c r="BA142" i="140"/>
  <c r="BA146" i="140"/>
  <c r="BA150" i="140"/>
  <c r="BA154" i="140"/>
  <c r="L165" i="146"/>
  <c r="AP23" i="130" l="1"/>
  <c r="I159" i="146"/>
  <c r="AP47" i="130"/>
  <c r="I167" i="146"/>
  <c r="AL20" i="130"/>
  <c r="I158" i="146"/>
  <c r="AL32" i="130"/>
  <c r="I162" i="146"/>
  <c r="AW60" i="148"/>
  <c r="AE1961" i="128"/>
  <c r="AL26" i="130"/>
  <c r="I160" i="146"/>
  <c r="AL29" i="130"/>
  <c r="I161" i="146"/>
  <c r="AL35" i="130"/>
  <c r="I163" i="146"/>
  <c r="BA157" i="140"/>
  <c r="BA138" i="140"/>
  <c r="BA119" i="140"/>
  <c r="BA100" i="140"/>
  <c r="BA81" i="140"/>
  <c r="BA62" i="140"/>
  <c r="BA43" i="140"/>
  <c r="BA24" i="140"/>
  <c r="AL17" i="130"/>
  <c r="Z59" i="130"/>
  <c r="I157" i="146"/>
  <c r="BA5" i="140" l="1"/>
  <c r="AP59" i="130"/>
  <c r="AP61" i="130" s="1"/>
  <c r="K157" i="146"/>
  <c r="L157" i="146"/>
  <c r="I171" i="146"/>
  <c r="J2094" i="119"/>
  <c r="Y1962" i="128"/>
  <c r="G78" i="141"/>
  <c r="Z61" i="130"/>
  <c r="L159" i="146"/>
  <c r="K159" i="146"/>
  <c r="L163" i="146"/>
  <c r="K163" i="146"/>
  <c r="K160" i="146"/>
  <c r="L160" i="146"/>
  <c r="K167" i="146"/>
  <c r="L167" i="146"/>
  <c r="K162" i="146"/>
  <c r="L162" i="146"/>
  <c r="AL59" i="130"/>
  <c r="K161" i="146"/>
  <c r="L161" i="146"/>
  <c r="K158" i="146"/>
  <c r="L158" i="146"/>
  <c r="O2095" i="119" l="1"/>
  <c r="F2093" i="119" s="1"/>
  <c r="O79" i="141"/>
  <c r="C77" i="141" s="1"/>
  <c r="AJ62" i="148"/>
  <c r="AE1963" i="128"/>
  <c r="C1961" i="128" s="1"/>
  <c r="O78" i="141"/>
  <c r="G79" i="141"/>
  <c r="I78" i="141"/>
  <c r="I79" i="141" s="1"/>
  <c r="L171" i="146"/>
  <c r="I175" i="146"/>
  <c r="K171" i="146"/>
  <c r="BD10" i="144"/>
  <c r="BJ10" i="144"/>
  <c r="BK10" i="144" s="1"/>
  <c r="BD11" i="144"/>
  <c r="BE11" i="144" s="1"/>
  <c r="BJ11" i="144"/>
  <c r="BK11" i="144" s="1"/>
  <c r="BD12" i="144"/>
  <c r="BE12" i="144" s="1"/>
  <c r="BJ12" i="144"/>
  <c r="BK12" i="144" s="1"/>
  <c r="BD13" i="144"/>
  <c r="BE13" i="144" s="1"/>
  <c r="BJ13" i="144"/>
  <c r="BK13" i="144" s="1"/>
  <c r="BD14" i="144"/>
  <c r="BE14" i="144" s="1"/>
  <c r="BJ14" i="144"/>
  <c r="BK14" i="144" s="1"/>
  <c r="BD15" i="144"/>
  <c r="BE15" i="144" s="1"/>
  <c r="BJ15" i="144"/>
  <c r="BK15" i="144" s="1"/>
  <c r="BD16" i="144"/>
  <c r="BE16" i="144" s="1"/>
  <c r="BJ16" i="144"/>
  <c r="BK16" i="144" s="1"/>
  <c r="BD17" i="144"/>
  <c r="BE17" i="144" s="1"/>
  <c r="BJ17" i="144"/>
  <c r="BK17" i="144" s="1"/>
  <c r="BD18" i="144"/>
  <c r="BE18" i="144" s="1"/>
  <c r="BJ18" i="144"/>
  <c r="BK18" i="144" s="1"/>
  <c r="BD19" i="144"/>
  <c r="BE19" i="144" s="1"/>
  <c r="BJ19" i="144"/>
  <c r="BK19" i="144" s="1"/>
  <c r="BD20" i="144"/>
  <c r="BE20" i="144" s="1"/>
  <c r="BJ20" i="144"/>
  <c r="BK20" i="144" s="1"/>
  <c r="BD21" i="144"/>
  <c r="BE21" i="144" s="1"/>
  <c r="BJ21" i="144"/>
  <c r="BK21" i="144" s="1"/>
  <c r="BD22" i="144"/>
  <c r="BE22" i="144" s="1"/>
  <c r="BJ22" i="144"/>
  <c r="BK22" i="144" s="1"/>
  <c r="BD23" i="144"/>
  <c r="BE23" i="144" s="1"/>
  <c r="BJ23" i="144"/>
  <c r="BK23" i="144" s="1"/>
  <c r="BD24" i="144"/>
  <c r="BE24" i="144" s="1"/>
  <c r="BJ24" i="144"/>
  <c r="BK24" i="144" s="1"/>
  <c r="BD25" i="144"/>
  <c r="BE25" i="144" s="1"/>
  <c r="BJ25" i="144"/>
  <c r="BK25" i="144" s="1"/>
  <c r="BD26" i="144"/>
  <c r="BE26" i="144" s="1"/>
  <c r="BJ26" i="144"/>
  <c r="BK26" i="144" s="1"/>
  <c r="BD27" i="144"/>
  <c r="BE27" i="144" s="1"/>
  <c r="BJ27" i="144"/>
  <c r="BK27" i="144" s="1"/>
  <c r="BD28" i="144"/>
  <c r="BE28" i="144" s="1"/>
  <c r="BJ28" i="144"/>
  <c r="BK28" i="144" s="1"/>
  <c r="BD29" i="144"/>
  <c r="BE29" i="144" s="1"/>
  <c r="BJ29" i="144"/>
  <c r="BK29" i="144" s="1"/>
  <c r="BD30" i="144"/>
  <c r="BE30" i="144" s="1"/>
  <c r="BJ30" i="144"/>
  <c r="BK30" i="144" s="1"/>
  <c r="BD31" i="144"/>
  <c r="BE31" i="144" s="1"/>
  <c r="BJ31" i="144"/>
  <c r="BK31" i="144" s="1"/>
  <c r="BD32" i="144"/>
  <c r="BE32" i="144" s="1"/>
  <c r="BJ32" i="144"/>
  <c r="BK32" i="144" s="1"/>
  <c r="BD33" i="144"/>
  <c r="BE33" i="144" s="1"/>
  <c r="BJ33" i="144"/>
  <c r="BK33" i="144" s="1"/>
  <c r="BD34" i="144"/>
  <c r="BE34" i="144" s="1"/>
  <c r="BG10" i="144"/>
  <c r="BH10" i="144" s="1"/>
  <c r="BG11" i="144"/>
  <c r="BH11" i="144" s="1"/>
  <c r="BG12" i="144"/>
  <c r="BH12" i="144" s="1"/>
  <c r="BG13" i="144"/>
  <c r="BH13" i="144" s="1"/>
  <c r="BG14" i="144"/>
  <c r="BH14" i="144" s="1"/>
  <c r="BG15" i="144"/>
  <c r="BH15" i="144" s="1"/>
  <c r="BG16" i="144"/>
  <c r="BH16" i="144" s="1"/>
  <c r="BG17" i="144"/>
  <c r="BH17" i="144" s="1"/>
  <c r="BG18" i="144"/>
  <c r="BH18" i="144" s="1"/>
  <c r="BG19" i="144"/>
  <c r="BH19" i="144" s="1"/>
  <c r="BG20" i="144"/>
  <c r="BH20" i="144" s="1"/>
  <c r="BG21" i="144"/>
  <c r="BH21" i="144" s="1"/>
  <c r="BG22" i="144"/>
  <c r="BH22" i="144" s="1"/>
  <c r="BG23" i="144"/>
  <c r="BH23" i="144" s="1"/>
  <c r="BG24" i="144"/>
  <c r="BH24" i="144" s="1"/>
  <c r="BG25" i="144"/>
  <c r="BH25" i="144" s="1"/>
  <c r="BG26" i="144"/>
  <c r="BH26" i="144" s="1"/>
  <c r="BG27" i="144"/>
  <c r="BH27" i="144" s="1"/>
  <c r="BG28" i="144"/>
  <c r="BH28" i="144" s="1"/>
  <c r="BG29" i="144"/>
  <c r="BH29" i="144" s="1"/>
  <c r="BG30" i="144"/>
  <c r="BH30" i="144" s="1"/>
  <c r="BG31" i="144"/>
  <c r="BH31" i="144" s="1"/>
  <c r="BG32" i="144"/>
  <c r="BH32" i="144" s="1"/>
  <c r="BG33" i="144"/>
  <c r="BH33" i="144" s="1"/>
  <c r="BG34" i="144"/>
  <c r="BH34" i="144" s="1"/>
  <c r="BG35" i="144"/>
  <c r="BH35" i="144" s="1"/>
  <c r="BG36" i="144"/>
  <c r="BH36" i="144" s="1"/>
  <c r="BG37" i="144"/>
  <c r="BH37" i="144" s="1"/>
  <c r="BG38" i="144"/>
  <c r="BH38" i="144" s="1"/>
  <c r="BG39" i="144"/>
  <c r="BH39" i="144" s="1"/>
  <c r="BG40" i="144"/>
  <c r="BH40" i="144" s="1"/>
  <c r="BG41" i="144"/>
  <c r="BH41" i="144" s="1"/>
  <c r="BG42" i="144"/>
  <c r="BH42" i="144" s="1"/>
  <c r="BD36" i="144"/>
  <c r="BE36" i="144" s="1"/>
  <c r="BD38" i="144"/>
  <c r="BE38" i="144" s="1"/>
  <c r="BD40" i="144"/>
  <c r="BE40" i="144" s="1"/>
  <c r="BD42" i="144"/>
  <c r="BE42" i="144" s="1"/>
  <c r="BG43" i="144"/>
  <c r="BH43" i="144" s="1"/>
  <c r="BG44" i="144"/>
  <c r="BH44" i="144" s="1"/>
  <c r="BG45" i="144"/>
  <c r="BH45" i="144" s="1"/>
  <c r="BG46" i="144"/>
  <c r="BH46" i="144" s="1"/>
  <c r="BG47" i="144"/>
  <c r="BH47" i="144" s="1"/>
  <c r="BG48" i="144"/>
  <c r="BH48" i="144" s="1"/>
  <c r="BG49" i="144"/>
  <c r="BH49" i="144" s="1"/>
  <c r="BJ51" i="144"/>
  <c r="BG52" i="144"/>
  <c r="BD55" i="144"/>
  <c r="BJ55" i="144"/>
  <c r="BD56" i="144"/>
  <c r="BE56" i="144" s="1"/>
  <c r="BJ56" i="144"/>
  <c r="BK56" i="144" s="1"/>
  <c r="BD57" i="144"/>
  <c r="BE57" i="144" s="1"/>
  <c r="BJ57" i="144"/>
  <c r="BK57" i="144" s="1"/>
  <c r="BD58" i="144"/>
  <c r="BE58" i="144" s="1"/>
  <c r="BJ58" i="144"/>
  <c r="BK58" i="144" s="1"/>
  <c r="BD59" i="144"/>
  <c r="BE59" i="144" s="1"/>
  <c r="BJ59" i="144"/>
  <c r="BK59" i="144" s="1"/>
  <c r="BD60" i="144"/>
  <c r="BE60" i="144" s="1"/>
  <c r="BJ60" i="144"/>
  <c r="BK60" i="144" s="1"/>
  <c r="BD61" i="144"/>
  <c r="BE61" i="144" s="1"/>
  <c r="BJ61" i="144"/>
  <c r="BK61" i="144" s="1"/>
  <c r="BD62" i="144"/>
  <c r="BE62" i="144" s="1"/>
  <c r="BJ62" i="144"/>
  <c r="BK62" i="144" s="1"/>
  <c r="BD63" i="144"/>
  <c r="BE63" i="144" s="1"/>
  <c r="BJ63" i="144"/>
  <c r="BK63" i="144" s="1"/>
  <c r="BD64" i="144"/>
  <c r="BE64" i="144" s="1"/>
  <c r="BJ64" i="144"/>
  <c r="BK64" i="144" s="1"/>
  <c r="BD65" i="144"/>
  <c r="BE65" i="144" s="1"/>
  <c r="BJ65" i="144"/>
  <c r="BK65" i="144" s="1"/>
  <c r="BD66" i="144"/>
  <c r="BE66" i="144" s="1"/>
  <c r="BJ66" i="144"/>
  <c r="BK66" i="144" s="1"/>
  <c r="BD67" i="144"/>
  <c r="BE67" i="144" s="1"/>
  <c r="BJ67" i="144"/>
  <c r="BK67" i="144" s="1"/>
  <c r="BD68" i="144"/>
  <c r="BE68" i="144" s="1"/>
  <c r="BJ68" i="144"/>
  <c r="BK68" i="144" s="1"/>
  <c r="BD69" i="144"/>
  <c r="BE69" i="144" s="1"/>
  <c r="BJ69" i="144"/>
  <c r="BK69" i="144" s="1"/>
  <c r="BD70" i="144"/>
  <c r="BE70" i="144" s="1"/>
  <c r="BJ70" i="144"/>
  <c r="BK70" i="144" s="1"/>
  <c r="BD71" i="144"/>
  <c r="BE71" i="144" s="1"/>
  <c r="BJ71" i="144"/>
  <c r="BK71" i="144" s="1"/>
  <c r="BD72" i="144"/>
  <c r="BE72" i="144" s="1"/>
  <c r="BJ72" i="144"/>
  <c r="BK72" i="144" s="1"/>
  <c r="BD73" i="144"/>
  <c r="BE73" i="144" s="1"/>
  <c r="BJ73" i="144"/>
  <c r="BK73" i="144" s="1"/>
  <c r="BD74" i="144"/>
  <c r="BE74" i="144" s="1"/>
  <c r="BJ74" i="144"/>
  <c r="BK74" i="144" s="1"/>
  <c r="BD75" i="144"/>
  <c r="BE75" i="144" s="1"/>
  <c r="BJ75" i="144"/>
  <c r="BK75" i="144" s="1"/>
  <c r="BD76" i="144"/>
  <c r="BE76" i="144" s="1"/>
  <c r="BJ76" i="144"/>
  <c r="BK76" i="144" s="1"/>
  <c r="BD77" i="144"/>
  <c r="BE77" i="144" s="1"/>
  <c r="BJ77" i="144"/>
  <c r="BK77" i="144" s="1"/>
  <c r="BD78" i="144"/>
  <c r="BE78" i="144" s="1"/>
  <c r="BJ78" i="144"/>
  <c r="BK78" i="144" s="1"/>
  <c r="BD79" i="144"/>
  <c r="BE79" i="144" s="1"/>
  <c r="BJ79" i="144"/>
  <c r="BK79" i="144" s="1"/>
  <c r="BD80" i="144"/>
  <c r="BE80" i="144" s="1"/>
  <c r="BJ80" i="144"/>
  <c r="BK80" i="144" s="1"/>
  <c r="BJ34" i="144"/>
  <c r="BK34" i="144" s="1"/>
  <c r="BJ36" i="144"/>
  <c r="BK36" i="144" s="1"/>
  <c r="BJ38" i="144"/>
  <c r="BK38" i="144" s="1"/>
  <c r="BJ40" i="144"/>
  <c r="BK40" i="144" s="1"/>
  <c r="BJ42" i="144"/>
  <c r="BK42" i="144" s="1"/>
  <c r="BJ52" i="144"/>
  <c r="BJ53" i="144"/>
  <c r="BD35" i="144"/>
  <c r="BE35" i="144" s="1"/>
  <c r="BD37" i="144"/>
  <c r="BE37" i="144" s="1"/>
  <c r="BD39" i="144"/>
  <c r="BE39" i="144" s="1"/>
  <c r="BD41" i="144"/>
  <c r="BE41" i="144" s="1"/>
  <c r="BD43" i="144"/>
  <c r="BE43" i="144" s="1"/>
  <c r="BJ43" i="144"/>
  <c r="BK43" i="144" s="1"/>
  <c r="BD44" i="144"/>
  <c r="BE44" i="144" s="1"/>
  <c r="BJ44" i="144"/>
  <c r="BK44" i="144" s="1"/>
  <c r="BD45" i="144"/>
  <c r="BE45" i="144" s="1"/>
  <c r="BJ45" i="144"/>
  <c r="BK45" i="144" s="1"/>
  <c r="BD46" i="144"/>
  <c r="BE46" i="144" s="1"/>
  <c r="BJ46" i="144"/>
  <c r="BK46" i="144" s="1"/>
  <c r="BD47" i="144"/>
  <c r="BE47" i="144" s="1"/>
  <c r="BJ47" i="144"/>
  <c r="BK47" i="144" s="1"/>
  <c r="BD48" i="144"/>
  <c r="BE48" i="144" s="1"/>
  <c r="BJ48" i="144"/>
  <c r="BK48" i="144" s="1"/>
  <c r="BD49" i="144"/>
  <c r="BE49" i="144" s="1"/>
  <c r="BJ49" i="144"/>
  <c r="BK49" i="144" s="1"/>
  <c r="BG50" i="144"/>
  <c r="BG51" i="144"/>
  <c r="BG55" i="144"/>
  <c r="BG56" i="144"/>
  <c r="BH56" i="144" s="1"/>
  <c r="BG57" i="144"/>
  <c r="BH57" i="144" s="1"/>
  <c r="BG58" i="144"/>
  <c r="BH58" i="144" s="1"/>
  <c r="BG59" i="144"/>
  <c r="BH59" i="144" s="1"/>
  <c r="BG60" i="144"/>
  <c r="BH60" i="144" s="1"/>
  <c r="BG61" i="144"/>
  <c r="BH61" i="144" s="1"/>
  <c r="BG62" i="144"/>
  <c r="BH62" i="144" s="1"/>
  <c r="BG63" i="144"/>
  <c r="BH63" i="144" s="1"/>
  <c r="BG64" i="144"/>
  <c r="BH64" i="144" s="1"/>
  <c r="BG65" i="144"/>
  <c r="BH65" i="144" s="1"/>
  <c r="BG66" i="144"/>
  <c r="BH66" i="144" s="1"/>
  <c r="BG67" i="144"/>
  <c r="BH67" i="144" s="1"/>
  <c r="BG68" i="144"/>
  <c r="BH68" i="144" s="1"/>
  <c r="BG69" i="144"/>
  <c r="BH69" i="144" s="1"/>
  <c r="BG70" i="144"/>
  <c r="BH70" i="144" s="1"/>
  <c r="BG71" i="144"/>
  <c r="BH71" i="144" s="1"/>
  <c r="BG72" i="144"/>
  <c r="BH72" i="144" s="1"/>
  <c r="BG73" i="144"/>
  <c r="BH73" i="144" s="1"/>
  <c r="BG74" i="144"/>
  <c r="BH74" i="144" s="1"/>
  <c r="BG75" i="144"/>
  <c r="BH75" i="144" s="1"/>
  <c r="BG76" i="144"/>
  <c r="BH76" i="144" s="1"/>
  <c r="BG77" i="144"/>
  <c r="BH77" i="144" s="1"/>
  <c r="BG78" i="144"/>
  <c r="BH78" i="144" s="1"/>
  <c r="BG79" i="144"/>
  <c r="BH79" i="144" s="1"/>
  <c r="BG80" i="144"/>
  <c r="BH80" i="144" s="1"/>
  <c r="BG81" i="144"/>
  <c r="BH81" i="144" s="1"/>
  <c r="BG82" i="144"/>
  <c r="BH82" i="144" s="1"/>
  <c r="BG83" i="144"/>
  <c r="BH83" i="144" s="1"/>
  <c r="BG84" i="144"/>
  <c r="BH84" i="144" s="1"/>
  <c r="BG85" i="144"/>
  <c r="BH85" i="144" s="1"/>
  <c r="BJ35" i="144"/>
  <c r="BK35" i="144" s="1"/>
  <c r="BJ37" i="144"/>
  <c r="BK37" i="144" s="1"/>
  <c r="BJ39" i="144"/>
  <c r="BK39" i="144" s="1"/>
  <c r="BJ41" i="144"/>
  <c r="BK41" i="144" s="1"/>
  <c r="BJ50" i="144"/>
  <c r="BG53" i="144"/>
  <c r="BJ82" i="144"/>
  <c r="BK82" i="144" s="1"/>
  <c r="BJ84" i="144"/>
  <c r="BK84" i="144" s="1"/>
  <c r="BD86" i="144"/>
  <c r="BE86" i="144" s="1"/>
  <c r="BG87" i="144"/>
  <c r="BH87" i="144" s="1"/>
  <c r="BG88" i="144"/>
  <c r="BH88" i="144" s="1"/>
  <c r="BG89" i="144"/>
  <c r="BH89" i="144" s="1"/>
  <c r="BG90" i="144"/>
  <c r="BH90" i="144" s="1"/>
  <c r="BG91" i="144"/>
  <c r="BH91" i="144" s="1"/>
  <c r="BG92" i="144"/>
  <c r="BH92" i="144" s="1"/>
  <c r="BG93" i="144"/>
  <c r="BH93" i="144" s="1"/>
  <c r="BG94" i="144"/>
  <c r="BH94" i="144" s="1"/>
  <c r="BD100" i="144"/>
  <c r="BJ100" i="144"/>
  <c r="BD101" i="144"/>
  <c r="BE101" i="144" s="1"/>
  <c r="BJ101" i="144"/>
  <c r="BK101" i="144" s="1"/>
  <c r="BD102" i="144"/>
  <c r="BE102" i="144" s="1"/>
  <c r="BJ102" i="144"/>
  <c r="BK102" i="144" s="1"/>
  <c r="BD103" i="144"/>
  <c r="BE103" i="144" s="1"/>
  <c r="BJ103" i="144"/>
  <c r="BK103" i="144" s="1"/>
  <c r="BD104" i="144"/>
  <c r="BE104" i="144" s="1"/>
  <c r="BJ104" i="144"/>
  <c r="BK104" i="144" s="1"/>
  <c r="BD105" i="144"/>
  <c r="BE105" i="144" s="1"/>
  <c r="BJ105" i="144"/>
  <c r="BK105" i="144" s="1"/>
  <c r="BD106" i="144"/>
  <c r="BE106" i="144" s="1"/>
  <c r="BJ106" i="144"/>
  <c r="BK106" i="144" s="1"/>
  <c r="BD107" i="144"/>
  <c r="BE107" i="144" s="1"/>
  <c r="BJ107" i="144"/>
  <c r="BK107" i="144" s="1"/>
  <c r="BD108" i="144"/>
  <c r="BE108" i="144" s="1"/>
  <c r="BJ108" i="144"/>
  <c r="BK108" i="144" s="1"/>
  <c r="BD109" i="144"/>
  <c r="BE109" i="144" s="1"/>
  <c r="BJ109" i="144"/>
  <c r="BK109" i="144" s="1"/>
  <c r="BD110" i="144"/>
  <c r="BE110" i="144" s="1"/>
  <c r="BJ110" i="144"/>
  <c r="BK110" i="144" s="1"/>
  <c r="BD111" i="144"/>
  <c r="BE111" i="144" s="1"/>
  <c r="BJ111" i="144"/>
  <c r="BK111" i="144" s="1"/>
  <c r="BD112" i="144"/>
  <c r="BE112" i="144" s="1"/>
  <c r="BJ112" i="144"/>
  <c r="BK112" i="144" s="1"/>
  <c r="BD113" i="144"/>
  <c r="BE113" i="144" s="1"/>
  <c r="BJ113" i="144"/>
  <c r="BK113" i="144" s="1"/>
  <c r="BD114" i="144"/>
  <c r="BE114" i="144" s="1"/>
  <c r="BJ114" i="144"/>
  <c r="BK114" i="144" s="1"/>
  <c r="BD115" i="144"/>
  <c r="BE115" i="144" s="1"/>
  <c r="BJ115" i="144"/>
  <c r="BK115" i="144" s="1"/>
  <c r="BD116" i="144"/>
  <c r="BE116" i="144" s="1"/>
  <c r="BJ116" i="144"/>
  <c r="BK116" i="144" s="1"/>
  <c r="BD117" i="144"/>
  <c r="BE117" i="144" s="1"/>
  <c r="BJ117" i="144"/>
  <c r="BK117" i="144" s="1"/>
  <c r="BD118" i="144"/>
  <c r="BE118" i="144" s="1"/>
  <c r="BJ118" i="144"/>
  <c r="BK118" i="144" s="1"/>
  <c r="BD119" i="144"/>
  <c r="BE119" i="144" s="1"/>
  <c r="BJ119" i="144"/>
  <c r="BK119" i="144" s="1"/>
  <c r="BD120" i="144"/>
  <c r="BE120" i="144" s="1"/>
  <c r="BJ120" i="144"/>
  <c r="BK120" i="144" s="1"/>
  <c r="BD121" i="144"/>
  <c r="BE121" i="144" s="1"/>
  <c r="BJ121" i="144"/>
  <c r="BK121" i="144" s="1"/>
  <c r="BD122" i="144"/>
  <c r="BE122" i="144" s="1"/>
  <c r="BJ122" i="144"/>
  <c r="BK122" i="144" s="1"/>
  <c r="BD123" i="144"/>
  <c r="BE123" i="144" s="1"/>
  <c r="BJ123" i="144"/>
  <c r="BK123" i="144" s="1"/>
  <c r="BD124" i="144"/>
  <c r="BE124" i="144" s="1"/>
  <c r="BJ124" i="144"/>
  <c r="BK124" i="144" s="1"/>
  <c r="BD125" i="144"/>
  <c r="BE125" i="144" s="1"/>
  <c r="BJ125" i="144"/>
  <c r="BK125" i="144" s="1"/>
  <c r="BD126" i="144"/>
  <c r="BE126" i="144" s="1"/>
  <c r="BJ126" i="144"/>
  <c r="BK126" i="144" s="1"/>
  <c r="BD127" i="144"/>
  <c r="BE127" i="144" s="1"/>
  <c r="BJ127" i="144"/>
  <c r="BK127" i="144" s="1"/>
  <c r="BD128" i="144"/>
  <c r="BE128" i="144" s="1"/>
  <c r="BJ128" i="144"/>
  <c r="BK128" i="144" s="1"/>
  <c r="BD129" i="144"/>
  <c r="BE129" i="144" s="1"/>
  <c r="BJ129" i="144"/>
  <c r="BK129" i="144" s="1"/>
  <c r="BD130" i="144"/>
  <c r="BE130" i="144" s="1"/>
  <c r="BJ130" i="144"/>
  <c r="BK130" i="144" s="1"/>
  <c r="BD81" i="144"/>
  <c r="BE81" i="144" s="1"/>
  <c r="BD83" i="144"/>
  <c r="BE83" i="144" s="1"/>
  <c r="BD85" i="144"/>
  <c r="BE85" i="144" s="1"/>
  <c r="BG86" i="144"/>
  <c r="BH86" i="144" s="1"/>
  <c r="BJ81" i="144"/>
  <c r="BK81" i="144" s="1"/>
  <c r="BJ83" i="144"/>
  <c r="BK83" i="144" s="1"/>
  <c r="BJ85" i="144"/>
  <c r="BK85" i="144" s="1"/>
  <c r="BD87" i="144"/>
  <c r="BE87" i="144" s="1"/>
  <c r="BJ87" i="144"/>
  <c r="BK87" i="144" s="1"/>
  <c r="BD88" i="144"/>
  <c r="BE88" i="144" s="1"/>
  <c r="BJ88" i="144"/>
  <c r="BK88" i="144" s="1"/>
  <c r="BD89" i="144"/>
  <c r="BE89" i="144" s="1"/>
  <c r="BJ89" i="144"/>
  <c r="BK89" i="144" s="1"/>
  <c r="BD90" i="144"/>
  <c r="BE90" i="144" s="1"/>
  <c r="BJ90" i="144"/>
  <c r="BK90" i="144" s="1"/>
  <c r="BD91" i="144"/>
  <c r="BE91" i="144" s="1"/>
  <c r="BJ91" i="144"/>
  <c r="BK91" i="144" s="1"/>
  <c r="BD92" i="144"/>
  <c r="BE92" i="144" s="1"/>
  <c r="BJ92" i="144"/>
  <c r="BK92" i="144" s="1"/>
  <c r="BD93" i="144"/>
  <c r="BE93" i="144" s="1"/>
  <c r="BJ93" i="144"/>
  <c r="BK93" i="144" s="1"/>
  <c r="BD94" i="144"/>
  <c r="BE94" i="144" s="1"/>
  <c r="BJ94" i="144"/>
  <c r="BK94" i="144" s="1"/>
  <c r="BG100" i="144"/>
  <c r="BG101" i="144"/>
  <c r="BH101" i="144" s="1"/>
  <c r="BG102" i="144"/>
  <c r="BH102" i="144" s="1"/>
  <c r="BG103" i="144"/>
  <c r="BH103" i="144" s="1"/>
  <c r="BG104" i="144"/>
  <c r="BH104" i="144" s="1"/>
  <c r="BG105" i="144"/>
  <c r="BH105" i="144" s="1"/>
  <c r="BG106" i="144"/>
  <c r="BH106" i="144" s="1"/>
  <c r="BG107" i="144"/>
  <c r="BH107" i="144" s="1"/>
  <c r="BG108" i="144"/>
  <c r="BH108" i="144" s="1"/>
  <c r="BG109" i="144"/>
  <c r="BH109" i="144" s="1"/>
  <c r="BG110" i="144"/>
  <c r="BH110" i="144" s="1"/>
  <c r="BG111" i="144"/>
  <c r="BH111" i="144" s="1"/>
  <c r="BG112" i="144"/>
  <c r="BH112" i="144" s="1"/>
  <c r="BG113" i="144"/>
  <c r="BH113" i="144" s="1"/>
  <c r="BG114" i="144"/>
  <c r="BH114" i="144" s="1"/>
  <c r="BG115" i="144"/>
  <c r="BH115" i="144" s="1"/>
  <c r="BG116" i="144"/>
  <c r="BH116" i="144" s="1"/>
  <c r="BG117" i="144"/>
  <c r="BH117" i="144" s="1"/>
  <c r="BG118" i="144"/>
  <c r="BH118" i="144" s="1"/>
  <c r="BG119" i="144"/>
  <c r="BH119" i="144" s="1"/>
  <c r="BG120" i="144"/>
  <c r="BH120" i="144" s="1"/>
  <c r="BG121" i="144"/>
  <c r="BH121" i="144" s="1"/>
  <c r="BG122" i="144"/>
  <c r="BH122" i="144" s="1"/>
  <c r="BG123" i="144"/>
  <c r="BH123" i="144" s="1"/>
  <c r="BG124" i="144"/>
  <c r="BH124" i="144" s="1"/>
  <c r="BG125" i="144"/>
  <c r="BH125" i="144" s="1"/>
  <c r="BG126" i="144"/>
  <c r="BH126" i="144" s="1"/>
  <c r="BG127" i="144"/>
  <c r="BH127" i="144" s="1"/>
  <c r="BG128" i="144"/>
  <c r="BH128" i="144" s="1"/>
  <c r="BG129" i="144"/>
  <c r="BH129" i="144" s="1"/>
  <c r="BG130" i="144"/>
  <c r="BH130" i="144" s="1"/>
  <c r="BG131" i="144"/>
  <c r="BH131" i="144" s="1"/>
  <c r="BG132" i="144"/>
  <c r="BH132" i="144" s="1"/>
  <c r="BG133" i="144"/>
  <c r="BH133" i="144" s="1"/>
  <c r="BG134" i="144"/>
  <c r="BH134" i="144" s="1"/>
  <c r="BG135" i="144"/>
  <c r="BH135" i="144" s="1"/>
  <c r="BG136" i="144"/>
  <c r="BH136" i="144" s="1"/>
  <c r="BG137" i="144"/>
  <c r="BH137" i="144" s="1"/>
  <c r="BG138" i="144"/>
  <c r="BH138" i="144" s="1"/>
  <c r="BG139" i="144"/>
  <c r="BH139" i="144" s="1"/>
  <c r="BD82" i="144"/>
  <c r="BE82" i="144" s="1"/>
  <c r="BD84" i="144"/>
  <c r="BE84" i="144" s="1"/>
  <c r="BJ86" i="144"/>
  <c r="BK86" i="144" s="1"/>
  <c r="BJ132" i="144"/>
  <c r="BK132" i="144" s="1"/>
  <c r="BJ134" i="144"/>
  <c r="BK134" i="144" s="1"/>
  <c r="BJ136" i="144"/>
  <c r="BK136" i="144" s="1"/>
  <c r="BJ138" i="144"/>
  <c r="BK138" i="144" s="1"/>
  <c r="BJ148" i="144"/>
  <c r="BK148" i="144" s="1"/>
  <c r="BJ150" i="144"/>
  <c r="BK150" i="144" s="1"/>
  <c r="BD131" i="144"/>
  <c r="BE131" i="144" s="1"/>
  <c r="BD133" i="144"/>
  <c r="BE133" i="144" s="1"/>
  <c r="BD135" i="144"/>
  <c r="BE135" i="144" s="1"/>
  <c r="BD137" i="144"/>
  <c r="BE137" i="144" s="1"/>
  <c r="BD139" i="144"/>
  <c r="BE139" i="144" s="1"/>
  <c r="BD145" i="144"/>
  <c r="BD146" i="144"/>
  <c r="BE146" i="144" s="1"/>
  <c r="BD147" i="144"/>
  <c r="BE147" i="144" s="1"/>
  <c r="BD148" i="144"/>
  <c r="BE148" i="144" s="1"/>
  <c r="BG149" i="144"/>
  <c r="BH149" i="144" s="1"/>
  <c r="BD150" i="144"/>
  <c r="BE150" i="144" s="1"/>
  <c r="BG151" i="144"/>
  <c r="BH151" i="144" s="1"/>
  <c r="BG152" i="144"/>
  <c r="BH152" i="144" s="1"/>
  <c r="BG153" i="144"/>
  <c r="BH153" i="144" s="1"/>
  <c r="BG154" i="144"/>
  <c r="BH154" i="144" s="1"/>
  <c r="BG155" i="144"/>
  <c r="BH155" i="144" s="1"/>
  <c r="BG156" i="144"/>
  <c r="BH156" i="144" s="1"/>
  <c r="BG157" i="144"/>
  <c r="BH157" i="144" s="1"/>
  <c r="BG158" i="144"/>
  <c r="BH158" i="144" s="1"/>
  <c r="BG159" i="144"/>
  <c r="BH159" i="144" s="1"/>
  <c r="BG160" i="144"/>
  <c r="BH160" i="144" s="1"/>
  <c r="BG161" i="144"/>
  <c r="BH161" i="144" s="1"/>
  <c r="BG162" i="144"/>
  <c r="BH162" i="144" s="1"/>
  <c r="BG163" i="144"/>
  <c r="BH163" i="144" s="1"/>
  <c r="BG164" i="144"/>
  <c r="BH164" i="144" s="1"/>
  <c r="BG165" i="144"/>
  <c r="BH165" i="144" s="1"/>
  <c r="BG166" i="144"/>
  <c r="BH166" i="144" s="1"/>
  <c r="BG167" i="144"/>
  <c r="BH167" i="144" s="1"/>
  <c r="BG168" i="144"/>
  <c r="BH168" i="144" s="1"/>
  <c r="BG169" i="144"/>
  <c r="BH169" i="144" s="1"/>
  <c r="BG170" i="144"/>
  <c r="BH170" i="144" s="1"/>
  <c r="BG171" i="144"/>
  <c r="BH171" i="144" s="1"/>
  <c r="BG172" i="144"/>
  <c r="BH172" i="144" s="1"/>
  <c r="BG173" i="144"/>
  <c r="BH173" i="144" s="1"/>
  <c r="BG174" i="144"/>
  <c r="BH174" i="144" s="1"/>
  <c r="BG175" i="144"/>
  <c r="BH175" i="144" s="1"/>
  <c r="BG176" i="144"/>
  <c r="BH176" i="144" s="1"/>
  <c r="BG177" i="144"/>
  <c r="BH177" i="144" s="1"/>
  <c r="BG178" i="144"/>
  <c r="BH178" i="144" s="1"/>
  <c r="BG179" i="144"/>
  <c r="BH179" i="144" s="1"/>
  <c r="BG180" i="144"/>
  <c r="BH180" i="144" s="1"/>
  <c r="BG181" i="144"/>
  <c r="BH181" i="144" s="1"/>
  <c r="BG182" i="144"/>
  <c r="BH182" i="144" s="1"/>
  <c r="BG183" i="144"/>
  <c r="BH183" i="144" s="1"/>
  <c r="BG184" i="144"/>
  <c r="BH184" i="144" s="1"/>
  <c r="BG190" i="144"/>
  <c r="BG191" i="144"/>
  <c r="BH191" i="144" s="1"/>
  <c r="BG192" i="144"/>
  <c r="BH192" i="144" s="1"/>
  <c r="BG193" i="144"/>
  <c r="BH193" i="144" s="1"/>
  <c r="BG194" i="144"/>
  <c r="BH194" i="144" s="1"/>
  <c r="BG195" i="144"/>
  <c r="BH195" i="144" s="1"/>
  <c r="BG196" i="144"/>
  <c r="BH196" i="144" s="1"/>
  <c r="BG197" i="144"/>
  <c r="BH197" i="144" s="1"/>
  <c r="BG198" i="144"/>
  <c r="BH198" i="144" s="1"/>
  <c r="BG199" i="144"/>
  <c r="BH199" i="144" s="1"/>
  <c r="BG200" i="144"/>
  <c r="BH200" i="144" s="1"/>
  <c r="BG201" i="144"/>
  <c r="BH201" i="144" s="1"/>
  <c r="BG202" i="144"/>
  <c r="BH202" i="144" s="1"/>
  <c r="BG203" i="144"/>
  <c r="BH203" i="144" s="1"/>
  <c r="BG204" i="144"/>
  <c r="BH204" i="144" s="1"/>
  <c r="BG205" i="144"/>
  <c r="BH205" i="144" s="1"/>
  <c r="BG206" i="144"/>
  <c r="BH206" i="144" s="1"/>
  <c r="BG207" i="144"/>
  <c r="BH207" i="144" s="1"/>
  <c r="BG208" i="144"/>
  <c r="BH208" i="144" s="1"/>
  <c r="BG209" i="144"/>
  <c r="BH209" i="144" s="1"/>
  <c r="BG210" i="144"/>
  <c r="BH210" i="144" s="1"/>
  <c r="BG211" i="144"/>
  <c r="BH211" i="144" s="1"/>
  <c r="BG212" i="144"/>
  <c r="BH212" i="144" s="1"/>
  <c r="BJ131" i="144"/>
  <c r="BK131" i="144" s="1"/>
  <c r="BJ133" i="144"/>
  <c r="BK133" i="144" s="1"/>
  <c r="BJ135" i="144"/>
  <c r="BK135" i="144" s="1"/>
  <c r="BJ137" i="144"/>
  <c r="BK137" i="144" s="1"/>
  <c r="BJ139" i="144"/>
  <c r="BK139" i="144" s="1"/>
  <c r="BG145" i="144"/>
  <c r="BG146" i="144"/>
  <c r="BH146" i="144" s="1"/>
  <c r="BG147" i="144"/>
  <c r="BH147" i="144" s="1"/>
  <c r="BJ149" i="144"/>
  <c r="BK149" i="144" s="1"/>
  <c r="BD132" i="144"/>
  <c r="BE132" i="144" s="1"/>
  <c r="BD134" i="144"/>
  <c r="BE134" i="144" s="1"/>
  <c r="BD136" i="144"/>
  <c r="BE136" i="144" s="1"/>
  <c r="BD138" i="144"/>
  <c r="BE138" i="144" s="1"/>
  <c r="BJ145" i="144"/>
  <c r="BJ146" i="144"/>
  <c r="BK146" i="144" s="1"/>
  <c r="BJ147" i="144"/>
  <c r="BK147" i="144" s="1"/>
  <c r="BG148" i="144"/>
  <c r="BH148" i="144" s="1"/>
  <c r="BD149" i="144"/>
  <c r="BE149" i="144" s="1"/>
  <c r="BG150" i="144"/>
  <c r="BH150" i="144" s="1"/>
  <c r="BD151" i="144"/>
  <c r="BE151" i="144" s="1"/>
  <c r="BJ151" i="144"/>
  <c r="BK151" i="144" s="1"/>
  <c r="BD152" i="144"/>
  <c r="BE152" i="144" s="1"/>
  <c r="BJ152" i="144"/>
  <c r="BK152" i="144" s="1"/>
  <c r="BD153" i="144"/>
  <c r="BE153" i="144" s="1"/>
  <c r="BJ153" i="144"/>
  <c r="BK153" i="144" s="1"/>
  <c r="BD154" i="144"/>
  <c r="BE154" i="144" s="1"/>
  <c r="BJ154" i="144"/>
  <c r="BK154" i="144" s="1"/>
  <c r="BD155" i="144"/>
  <c r="BE155" i="144" s="1"/>
  <c r="BJ155" i="144"/>
  <c r="BK155" i="144" s="1"/>
  <c r="BD156" i="144"/>
  <c r="BE156" i="144" s="1"/>
  <c r="BJ156" i="144"/>
  <c r="BK156" i="144" s="1"/>
  <c r="BD157" i="144"/>
  <c r="BE157" i="144" s="1"/>
  <c r="BJ157" i="144"/>
  <c r="BK157" i="144" s="1"/>
  <c r="BD158" i="144"/>
  <c r="BE158" i="144" s="1"/>
  <c r="BJ158" i="144"/>
  <c r="BK158" i="144" s="1"/>
  <c r="BD159" i="144"/>
  <c r="BE159" i="144" s="1"/>
  <c r="BJ159" i="144"/>
  <c r="BK159" i="144" s="1"/>
  <c r="BD160" i="144"/>
  <c r="BE160" i="144" s="1"/>
  <c r="BJ160" i="144"/>
  <c r="BK160" i="144" s="1"/>
  <c r="BD161" i="144"/>
  <c r="BE161" i="144" s="1"/>
  <c r="BJ161" i="144"/>
  <c r="BK161" i="144" s="1"/>
  <c r="BD162" i="144"/>
  <c r="BE162" i="144" s="1"/>
  <c r="BJ162" i="144"/>
  <c r="BK162" i="144" s="1"/>
  <c r="BD163" i="144"/>
  <c r="BE163" i="144" s="1"/>
  <c r="BJ163" i="144"/>
  <c r="BK163" i="144" s="1"/>
  <c r="BD164" i="144"/>
  <c r="BE164" i="144" s="1"/>
  <c r="BJ164" i="144"/>
  <c r="BK164" i="144" s="1"/>
  <c r="BD165" i="144"/>
  <c r="BE165" i="144" s="1"/>
  <c r="BJ165" i="144"/>
  <c r="BK165" i="144" s="1"/>
  <c r="BD166" i="144"/>
  <c r="BE166" i="144" s="1"/>
  <c r="BJ166" i="144"/>
  <c r="BK166" i="144" s="1"/>
  <c r="BD167" i="144"/>
  <c r="BE167" i="144" s="1"/>
  <c r="BJ167" i="144"/>
  <c r="BK167" i="144" s="1"/>
  <c r="BD168" i="144"/>
  <c r="BE168" i="144" s="1"/>
  <c r="BJ168" i="144"/>
  <c r="BK168" i="144" s="1"/>
  <c r="BD169" i="144"/>
  <c r="BE169" i="144" s="1"/>
  <c r="BJ169" i="144"/>
  <c r="BK169" i="144" s="1"/>
  <c r="BD170" i="144"/>
  <c r="BE170" i="144" s="1"/>
  <c r="BJ170" i="144"/>
  <c r="BK170" i="144" s="1"/>
  <c r="BD171" i="144"/>
  <c r="BE171" i="144" s="1"/>
  <c r="BJ171" i="144"/>
  <c r="BK171" i="144" s="1"/>
  <c r="BD172" i="144"/>
  <c r="BE172" i="144" s="1"/>
  <c r="BJ172" i="144"/>
  <c r="BK172" i="144" s="1"/>
  <c r="BD173" i="144"/>
  <c r="BE173" i="144" s="1"/>
  <c r="BJ173" i="144"/>
  <c r="BK173" i="144" s="1"/>
  <c r="BD174" i="144"/>
  <c r="BE174" i="144" s="1"/>
  <c r="BJ174" i="144"/>
  <c r="BK174" i="144" s="1"/>
  <c r="BD175" i="144"/>
  <c r="BE175" i="144" s="1"/>
  <c r="BJ175" i="144"/>
  <c r="BK175" i="144" s="1"/>
  <c r="BD176" i="144"/>
  <c r="BE176" i="144" s="1"/>
  <c r="BJ176" i="144"/>
  <c r="BK176" i="144" s="1"/>
  <c r="BD177" i="144"/>
  <c r="BE177" i="144" s="1"/>
  <c r="BJ177" i="144"/>
  <c r="BK177" i="144" s="1"/>
  <c r="BD178" i="144"/>
  <c r="BE178" i="144" s="1"/>
  <c r="BJ178" i="144"/>
  <c r="BK178" i="144" s="1"/>
  <c r="BD179" i="144"/>
  <c r="BE179" i="144" s="1"/>
  <c r="BJ179" i="144"/>
  <c r="BK179" i="144" s="1"/>
  <c r="BD180" i="144"/>
  <c r="BE180" i="144" s="1"/>
  <c r="BJ180" i="144"/>
  <c r="BK180" i="144" s="1"/>
  <c r="BD181" i="144"/>
  <c r="BE181" i="144" s="1"/>
  <c r="BJ181" i="144"/>
  <c r="BK181" i="144" s="1"/>
  <c r="BD182" i="144"/>
  <c r="BE182" i="144" s="1"/>
  <c r="BJ182" i="144"/>
  <c r="BK182" i="144" s="1"/>
  <c r="BD183" i="144"/>
  <c r="BE183" i="144" s="1"/>
  <c r="BJ183" i="144"/>
  <c r="BK183" i="144" s="1"/>
  <c r="BD184" i="144"/>
  <c r="BE184" i="144" s="1"/>
  <c r="BJ184" i="144"/>
  <c r="BK184" i="144" s="1"/>
  <c r="BD190" i="144"/>
  <c r="BJ190" i="144"/>
  <c r="BD191" i="144"/>
  <c r="BE191" i="144" s="1"/>
  <c r="BJ191" i="144"/>
  <c r="BK191" i="144" s="1"/>
  <c r="BD192" i="144"/>
  <c r="BE192" i="144" s="1"/>
  <c r="BJ192" i="144"/>
  <c r="BK192" i="144" s="1"/>
  <c r="BD193" i="144"/>
  <c r="BE193" i="144" s="1"/>
  <c r="BJ193" i="144"/>
  <c r="BK193" i="144" s="1"/>
  <c r="BD194" i="144"/>
  <c r="BE194" i="144" s="1"/>
  <c r="BJ194" i="144"/>
  <c r="BK194" i="144" s="1"/>
  <c r="BD195" i="144"/>
  <c r="BE195" i="144" s="1"/>
  <c r="BJ195" i="144"/>
  <c r="BK195" i="144" s="1"/>
  <c r="BD196" i="144"/>
  <c r="BE196" i="144" s="1"/>
  <c r="BJ196" i="144"/>
  <c r="BK196" i="144" s="1"/>
  <c r="BD197" i="144"/>
  <c r="BE197" i="144" s="1"/>
  <c r="BJ197" i="144"/>
  <c r="BK197" i="144" s="1"/>
  <c r="BD198" i="144"/>
  <c r="BE198" i="144" s="1"/>
  <c r="BJ198" i="144"/>
  <c r="BK198" i="144" s="1"/>
  <c r="BD199" i="144"/>
  <c r="BE199" i="144" s="1"/>
  <c r="BD200" i="144"/>
  <c r="BE200" i="144" s="1"/>
  <c r="BD202" i="144"/>
  <c r="BE202" i="144" s="1"/>
  <c r="BD204" i="144"/>
  <c r="BE204" i="144" s="1"/>
  <c r="BD206" i="144"/>
  <c r="BE206" i="144" s="1"/>
  <c r="BD208" i="144"/>
  <c r="BE208" i="144" s="1"/>
  <c r="BD210" i="144"/>
  <c r="BE210" i="144" s="1"/>
  <c r="BD212" i="144"/>
  <c r="BE212" i="144" s="1"/>
  <c r="BG213" i="144"/>
  <c r="BH213" i="144" s="1"/>
  <c r="BG214" i="144"/>
  <c r="BH214" i="144" s="1"/>
  <c r="BG215" i="144"/>
  <c r="BH215" i="144" s="1"/>
  <c r="BG216" i="144"/>
  <c r="BH216" i="144" s="1"/>
  <c r="BG217" i="144"/>
  <c r="BH217" i="144" s="1"/>
  <c r="BG218" i="144"/>
  <c r="BH218" i="144" s="1"/>
  <c r="BG219" i="144"/>
  <c r="BH219" i="144" s="1"/>
  <c r="BG220" i="144"/>
  <c r="BH220" i="144" s="1"/>
  <c r="BG221" i="144"/>
  <c r="BH221" i="144" s="1"/>
  <c r="BG222" i="144"/>
  <c r="BH222" i="144" s="1"/>
  <c r="BG223" i="144"/>
  <c r="BH223" i="144" s="1"/>
  <c r="BG224" i="144"/>
  <c r="BH224" i="144" s="1"/>
  <c r="BG225" i="144"/>
  <c r="BH225" i="144" s="1"/>
  <c r="BG226" i="144"/>
  <c r="BH226" i="144" s="1"/>
  <c r="BG227" i="144"/>
  <c r="BH227" i="144" s="1"/>
  <c r="BG228" i="144"/>
  <c r="BH228" i="144" s="1"/>
  <c r="BG229" i="144"/>
  <c r="BH229" i="144" s="1"/>
  <c r="BG236" i="144"/>
  <c r="BH236" i="144" s="1"/>
  <c r="BG237" i="144"/>
  <c r="BH237" i="144" s="1"/>
  <c r="BG238" i="144"/>
  <c r="BH238" i="144" s="1"/>
  <c r="BG239" i="144"/>
  <c r="BH239" i="144" s="1"/>
  <c r="BG240" i="144"/>
  <c r="BH240" i="144" s="1"/>
  <c r="BG241" i="144"/>
  <c r="BH241" i="144" s="1"/>
  <c r="BG242" i="144"/>
  <c r="BH242" i="144" s="1"/>
  <c r="BG243" i="144"/>
  <c r="BH243" i="144" s="1"/>
  <c r="BG244" i="144"/>
  <c r="BH244" i="144" s="1"/>
  <c r="BG245" i="144"/>
  <c r="BH245" i="144" s="1"/>
  <c r="BG246" i="144"/>
  <c r="BH246" i="144" s="1"/>
  <c r="BG247" i="144"/>
  <c r="BH247" i="144" s="1"/>
  <c r="BG248" i="144"/>
  <c r="BH248" i="144" s="1"/>
  <c r="BG249" i="144"/>
  <c r="BH249" i="144" s="1"/>
  <c r="BG250" i="144"/>
  <c r="BH250" i="144" s="1"/>
  <c r="BG251" i="144"/>
  <c r="BH251" i="144" s="1"/>
  <c r="BG252" i="144"/>
  <c r="BH252" i="144" s="1"/>
  <c r="BG253" i="144"/>
  <c r="BH253" i="144" s="1"/>
  <c r="BG254" i="144"/>
  <c r="BH254" i="144" s="1"/>
  <c r="BG255" i="144"/>
  <c r="BH255" i="144" s="1"/>
  <c r="BG256" i="144"/>
  <c r="BH256" i="144" s="1"/>
  <c r="BG257" i="144"/>
  <c r="BH257" i="144" s="1"/>
  <c r="BG258" i="144"/>
  <c r="BH258" i="144" s="1"/>
  <c r="BG259" i="144"/>
  <c r="BH259" i="144" s="1"/>
  <c r="BG260" i="144"/>
  <c r="BH260" i="144" s="1"/>
  <c r="BG261" i="144"/>
  <c r="BH261" i="144" s="1"/>
  <c r="BG262" i="144"/>
  <c r="BH262" i="144" s="1"/>
  <c r="BG263" i="144"/>
  <c r="BH263" i="144" s="1"/>
  <c r="BG264" i="144"/>
  <c r="BH264" i="144" s="1"/>
  <c r="BG265" i="144"/>
  <c r="BH265" i="144" s="1"/>
  <c r="BG266" i="144"/>
  <c r="BH266" i="144" s="1"/>
  <c r="BG267" i="144"/>
  <c r="BH267" i="144" s="1"/>
  <c r="BG268" i="144"/>
  <c r="BH268" i="144" s="1"/>
  <c r="BG269" i="144"/>
  <c r="BH269" i="144" s="1"/>
  <c r="BG270" i="144"/>
  <c r="BH270" i="144" s="1"/>
  <c r="BG271" i="144"/>
  <c r="BH271" i="144" s="1"/>
  <c r="BG272" i="144"/>
  <c r="BH272" i="144" s="1"/>
  <c r="BG273" i="144"/>
  <c r="BH273" i="144" s="1"/>
  <c r="BG274" i="144"/>
  <c r="BH274" i="144" s="1"/>
  <c r="BD280" i="144"/>
  <c r="BJ280" i="144"/>
  <c r="BD281" i="144"/>
  <c r="BE281" i="144" s="1"/>
  <c r="BJ281" i="144"/>
  <c r="BK281" i="144" s="1"/>
  <c r="BD282" i="144"/>
  <c r="BE282" i="144" s="1"/>
  <c r="BJ282" i="144"/>
  <c r="BK282" i="144" s="1"/>
  <c r="BD283" i="144"/>
  <c r="BE283" i="144" s="1"/>
  <c r="BJ283" i="144"/>
  <c r="BK283" i="144" s="1"/>
  <c r="BD284" i="144"/>
  <c r="BE284" i="144" s="1"/>
  <c r="BJ284" i="144"/>
  <c r="BK284" i="144" s="1"/>
  <c r="BD285" i="144"/>
  <c r="BE285" i="144" s="1"/>
  <c r="BJ285" i="144"/>
  <c r="BK285" i="144" s="1"/>
  <c r="BD286" i="144"/>
  <c r="BE286" i="144" s="1"/>
  <c r="BJ286" i="144"/>
  <c r="BK286" i="144" s="1"/>
  <c r="BD287" i="144"/>
  <c r="BE287" i="144" s="1"/>
  <c r="BJ287" i="144"/>
  <c r="BK287" i="144" s="1"/>
  <c r="BD288" i="144"/>
  <c r="BE288" i="144" s="1"/>
  <c r="BJ288" i="144"/>
  <c r="BK288" i="144" s="1"/>
  <c r="BD289" i="144"/>
  <c r="BE289" i="144" s="1"/>
  <c r="BJ289" i="144"/>
  <c r="BK289" i="144" s="1"/>
  <c r="BD290" i="144"/>
  <c r="BE290" i="144" s="1"/>
  <c r="BJ290" i="144"/>
  <c r="BK290" i="144" s="1"/>
  <c r="BD291" i="144"/>
  <c r="BE291" i="144" s="1"/>
  <c r="BJ200" i="144"/>
  <c r="BK200" i="144" s="1"/>
  <c r="BJ202" i="144"/>
  <c r="BK202" i="144" s="1"/>
  <c r="BJ204" i="144"/>
  <c r="BK204" i="144" s="1"/>
  <c r="BJ206" i="144"/>
  <c r="BK206" i="144" s="1"/>
  <c r="BJ208" i="144"/>
  <c r="BK208" i="144" s="1"/>
  <c r="BJ210" i="144"/>
  <c r="BK210" i="144" s="1"/>
  <c r="BJ212" i="144"/>
  <c r="BK212" i="144" s="1"/>
  <c r="BJ213" i="144"/>
  <c r="BK213" i="144" s="1"/>
  <c r="BJ214" i="144"/>
  <c r="BK214" i="144" s="1"/>
  <c r="BJ215" i="144"/>
  <c r="BK215" i="144" s="1"/>
  <c r="BJ216" i="144"/>
  <c r="BK216" i="144" s="1"/>
  <c r="BJ217" i="144"/>
  <c r="BK217" i="144" s="1"/>
  <c r="BJ218" i="144"/>
  <c r="BK218" i="144" s="1"/>
  <c r="BJ219" i="144"/>
  <c r="BK219" i="144" s="1"/>
  <c r="BJ220" i="144"/>
  <c r="BK220" i="144" s="1"/>
  <c r="BJ221" i="144"/>
  <c r="BK221" i="144" s="1"/>
  <c r="BJ222" i="144"/>
  <c r="BK222" i="144" s="1"/>
  <c r="BJ223" i="144"/>
  <c r="BK223" i="144" s="1"/>
  <c r="BJ224" i="144"/>
  <c r="BK224" i="144" s="1"/>
  <c r="BJ225" i="144"/>
  <c r="BK225" i="144" s="1"/>
  <c r="BJ226" i="144"/>
  <c r="BK226" i="144" s="1"/>
  <c r="BJ227" i="144"/>
  <c r="BK227" i="144" s="1"/>
  <c r="BJ228" i="144"/>
  <c r="BK228" i="144" s="1"/>
  <c r="BJ229" i="144"/>
  <c r="BK229" i="144" s="1"/>
  <c r="BG235" i="144"/>
  <c r="BD201" i="144"/>
  <c r="BE201" i="144" s="1"/>
  <c r="BD203" i="144"/>
  <c r="BE203" i="144" s="1"/>
  <c r="BD205" i="144"/>
  <c r="BE205" i="144" s="1"/>
  <c r="BD207" i="144"/>
  <c r="BE207" i="144" s="1"/>
  <c r="BD209" i="144"/>
  <c r="BE209" i="144" s="1"/>
  <c r="BD211" i="144"/>
  <c r="BE211" i="144" s="1"/>
  <c r="BJ235" i="144"/>
  <c r="BD236" i="144"/>
  <c r="BE236" i="144" s="1"/>
  <c r="BJ236" i="144"/>
  <c r="BK236" i="144" s="1"/>
  <c r="BD237" i="144"/>
  <c r="BE237" i="144" s="1"/>
  <c r="BJ237" i="144"/>
  <c r="BK237" i="144" s="1"/>
  <c r="BD238" i="144"/>
  <c r="BE238" i="144" s="1"/>
  <c r="BJ238" i="144"/>
  <c r="BK238" i="144" s="1"/>
  <c r="BD239" i="144"/>
  <c r="BE239" i="144" s="1"/>
  <c r="BJ239" i="144"/>
  <c r="BK239" i="144" s="1"/>
  <c r="BD240" i="144"/>
  <c r="BE240" i="144" s="1"/>
  <c r="BJ240" i="144"/>
  <c r="BK240" i="144" s="1"/>
  <c r="BD241" i="144"/>
  <c r="BE241" i="144" s="1"/>
  <c r="BJ241" i="144"/>
  <c r="BK241" i="144" s="1"/>
  <c r="BD242" i="144"/>
  <c r="BE242" i="144" s="1"/>
  <c r="BJ242" i="144"/>
  <c r="BK242" i="144" s="1"/>
  <c r="BD243" i="144"/>
  <c r="BE243" i="144" s="1"/>
  <c r="BJ243" i="144"/>
  <c r="BK243" i="144" s="1"/>
  <c r="BD244" i="144"/>
  <c r="BE244" i="144" s="1"/>
  <c r="BJ244" i="144"/>
  <c r="BK244" i="144" s="1"/>
  <c r="BD245" i="144"/>
  <c r="BE245" i="144" s="1"/>
  <c r="BJ245" i="144"/>
  <c r="BK245" i="144" s="1"/>
  <c r="BD246" i="144"/>
  <c r="BE246" i="144" s="1"/>
  <c r="BJ246" i="144"/>
  <c r="BK246" i="144" s="1"/>
  <c r="BD247" i="144"/>
  <c r="BE247" i="144" s="1"/>
  <c r="BJ247" i="144"/>
  <c r="BK247" i="144" s="1"/>
  <c r="BD248" i="144"/>
  <c r="BE248" i="144" s="1"/>
  <c r="BJ248" i="144"/>
  <c r="BK248" i="144" s="1"/>
  <c r="BD249" i="144"/>
  <c r="BE249" i="144" s="1"/>
  <c r="BJ249" i="144"/>
  <c r="BK249" i="144" s="1"/>
  <c r="BD250" i="144"/>
  <c r="BE250" i="144" s="1"/>
  <c r="BJ250" i="144"/>
  <c r="BK250" i="144" s="1"/>
  <c r="BD251" i="144"/>
  <c r="BE251" i="144" s="1"/>
  <c r="BJ251" i="144"/>
  <c r="BK251" i="144" s="1"/>
  <c r="BD252" i="144"/>
  <c r="BE252" i="144" s="1"/>
  <c r="BJ252" i="144"/>
  <c r="BK252" i="144" s="1"/>
  <c r="BD253" i="144"/>
  <c r="BE253" i="144" s="1"/>
  <c r="BJ253" i="144"/>
  <c r="BK253" i="144" s="1"/>
  <c r="BD254" i="144"/>
  <c r="BE254" i="144" s="1"/>
  <c r="BJ254" i="144"/>
  <c r="BK254" i="144" s="1"/>
  <c r="BD255" i="144"/>
  <c r="BE255" i="144" s="1"/>
  <c r="BJ255" i="144"/>
  <c r="BK255" i="144" s="1"/>
  <c r="BD256" i="144"/>
  <c r="BE256" i="144" s="1"/>
  <c r="BJ256" i="144"/>
  <c r="BK256" i="144" s="1"/>
  <c r="BD257" i="144"/>
  <c r="BE257" i="144" s="1"/>
  <c r="BJ257" i="144"/>
  <c r="BK257" i="144" s="1"/>
  <c r="BD258" i="144"/>
  <c r="BE258" i="144" s="1"/>
  <c r="BJ258" i="144"/>
  <c r="BK258" i="144" s="1"/>
  <c r="BD259" i="144"/>
  <c r="BE259" i="144" s="1"/>
  <c r="BJ259" i="144"/>
  <c r="BK259" i="144" s="1"/>
  <c r="BD260" i="144"/>
  <c r="BE260" i="144" s="1"/>
  <c r="BJ260" i="144"/>
  <c r="BK260" i="144" s="1"/>
  <c r="BD261" i="144"/>
  <c r="BE261" i="144" s="1"/>
  <c r="BJ261" i="144"/>
  <c r="BK261" i="144" s="1"/>
  <c r="BD262" i="144"/>
  <c r="BE262" i="144" s="1"/>
  <c r="BJ262" i="144"/>
  <c r="BK262" i="144" s="1"/>
  <c r="BD263" i="144"/>
  <c r="BE263" i="144" s="1"/>
  <c r="BJ263" i="144"/>
  <c r="BK263" i="144" s="1"/>
  <c r="BD264" i="144"/>
  <c r="BE264" i="144" s="1"/>
  <c r="BJ264" i="144"/>
  <c r="BK264" i="144" s="1"/>
  <c r="BD265" i="144"/>
  <c r="BE265" i="144" s="1"/>
  <c r="BJ265" i="144"/>
  <c r="BK265" i="144" s="1"/>
  <c r="BD266" i="144"/>
  <c r="BE266" i="144" s="1"/>
  <c r="BJ266" i="144"/>
  <c r="BK266" i="144" s="1"/>
  <c r="BD267" i="144"/>
  <c r="BE267" i="144" s="1"/>
  <c r="BJ267" i="144"/>
  <c r="BK267" i="144" s="1"/>
  <c r="BD268" i="144"/>
  <c r="BE268" i="144" s="1"/>
  <c r="BJ268" i="144"/>
  <c r="BK268" i="144" s="1"/>
  <c r="BD269" i="144"/>
  <c r="BE269" i="144" s="1"/>
  <c r="BJ269" i="144"/>
  <c r="BK269" i="144" s="1"/>
  <c r="BD270" i="144"/>
  <c r="BE270" i="144" s="1"/>
  <c r="BJ270" i="144"/>
  <c r="BK270" i="144" s="1"/>
  <c r="BD271" i="144"/>
  <c r="BE271" i="144" s="1"/>
  <c r="BJ271" i="144"/>
  <c r="BK271" i="144" s="1"/>
  <c r="BD272" i="144"/>
  <c r="BE272" i="144" s="1"/>
  <c r="BJ272" i="144"/>
  <c r="BK272" i="144" s="1"/>
  <c r="BD273" i="144"/>
  <c r="BE273" i="144" s="1"/>
  <c r="BJ273" i="144"/>
  <c r="BK273" i="144" s="1"/>
  <c r="BD274" i="144"/>
  <c r="BE274" i="144" s="1"/>
  <c r="BJ274" i="144"/>
  <c r="BK274" i="144" s="1"/>
  <c r="BG280" i="144"/>
  <c r="BG281" i="144"/>
  <c r="BH281" i="144" s="1"/>
  <c r="BG282" i="144"/>
  <c r="BH282" i="144" s="1"/>
  <c r="BG283" i="144"/>
  <c r="BH283" i="144" s="1"/>
  <c r="BG284" i="144"/>
  <c r="BH284" i="144" s="1"/>
  <c r="BG285" i="144"/>
  <c r="BH285" i="144" s="1"/>
  <c r="BG286" i="144"/>
  <c r="BH286" i="144" s="1"/>
  <c r="BG287" i="144"/>
  <c r="BH287" i="144" s="1"/>
  <c r="BG288" i="144"/>
  <c r="BH288" i="144" s="1"/>
  <c r="BG289" i="144"/>
  <c r="BH289" i="144" s="1"/>
  <c r="BG290" i="144"/>
  <c r="BH290" i="144" s="1"/>
  <c r="BG291" i="144"/>
  <c r="BH291" i="144" s="1"/>
  <c r="BJ199" i="144"/>
  <c r="BK199" i="144" s="1"/>
  <c r="BJ201" i="144"/>
  <c r="BK201" i="144" s="1"/>
  <c r="BJ203" i="144"/>
  <c r="BK203" i="144" s="1"/>
  <c r="BJ205" i="144"/>
  <c r="BK205" i="144" s="1"/>
  <c r="BJ207" i="144"/>
  <c r="BK207" i="144" s="1"/>
  <c r="BJ209" i="144"/>
  <c r="BK209" i="144" s="1"/>
  <c r="BJ211" i="144"/>
  <c r="BK211" i="144" s="1"/>
  <c r="BD213" i="144"/>
  <c r="BE213" i="144" s="1"/>
  <c r="BD214" i="144"/>
  <c r="BE214" i="144" s="1"/>
  <c r="BD215" i="144"/>
  <c r="BE215" i="144" s="1"/>
  <c r="BD216" i="144"/>
  <c r="BE216" i="144" s="1"/>
  <c r="BD217" i="144"/>
  <c r="BE217" i="144" s="1"/>
  <c r="BD218" i="144"/>
  <c r="BE218" i="144" s="1"/>
  <c r="BD219" i="144"/>
  <c r="BE219" i="144" s="1"/>
  <c r="BD220" i="144"/>
  <c r="BE220" i="144" s="1"/>
  <c r="BD221" i="144"/>
  <c r="BE221" i="144" s="1"/>
  <c r="BD222" i="144"/>
  <c r="BE222" i="144" s="1"/>
  <c r="BD223" i="144"/>
  <c r="BE223" i="144" s="1"/>
  <c r="BD224" i="144"/>
  <c r="BE224" i="144" s="1"/>
  <c r="BD225" i="144"/>
  <c r="BE225" i="144" s="1"/>
  <c r="BD226" i="144"/>
  <c r="BE226" i="144" s="1"/>
  <c r="BD227" i="144"/>
  <c r="BE227" i="144" s="1"/>
  <c r="BD228" i="144"/>
  <c r="BE228" i="144" s="1"/>
  <c r="BD229" i="144"/>
  <c r="BE229" i="144" s="1"/>
  <c r="BD235" i="144"/>
  <c r="BJ310" i="144"/>
  <c r="BK310" i="144" s="1"/>
  <c r="BD311" i="144"/>
  <c r="BE311" i="144" s="1"/>
  <c r="BJ311" i="144"/>
  <c r="BK311" i="144" s="1"/>
  <c r="BD312" i="144"/>
  <c r="BE312" i="144" s="1"/>
  <c r="BJ312" i="144"/>
  <c r="BK312" i="144" s="1"/>
  <c r="BD313" i="144"/>
  <c r="BE313" i="144" s="1"/>
  <c r="BJ313" i="144"/>
  <c r="BK313" i="144" s="1"/>
  <c r="BD314" i="144"/>
  <c r="BE314" i="144" s="1"/>
  <c r="BJ314" i="144"/>
  <c r="BK314" i="144" s="1"/>
  <c r="BD315" i="144"/>
  <c r="BE315" i="144" s="1"/>
  <c r="BJ315" i="144"/>
  <c r="BK315" i="144" s="1"/>
  <c r="BD316" i="144"/>
  <c r="BE316" i="144" s="1"/>
  <c r="BJ316" i="144"/>
  <c r="BK316" i="144" s="1"/>
  <c r="BD317" i="144"/>
  <c r="BE317" i="144" s="1"/>
  <c r="BJ317" i="144"/>
  <c r="BK317" i="144" s="1"/>
  <c r="BD318" i="144"/>
  <c r="BE318" i="144" s="1"/>
  <c r="BJ318" i="144"/>
  <c r="BK318" i="144" s="1"/>
  <c r="BD319" i="144"/>
  <c r="BE319" i="144" s="1"/>
  <c r="BJ319" i="144"/>
  <c r="BK319" i="144" s="1"/>
  <c r="BG325" i="144"/>
  <c r="BG326" i="144"/>
  <c r="BH326" i="144" s="1"/>
  <c r="BG327" i="144"/>
  <c r="BH327" i="144" s="1"/>
  <c r="BG328" i="144"/>
  <c r="BH328" i="144" s="1"/>
  <c r="BG329" i="144"/>
  <c r="BH329" i="144" s="1"/>
  <c r="BG330" i="144"/>
  <c r="BH330" i="144" s="1"/>
  <c r="BG331" i="144"/>
  <c r="BH331" i="144" s="1"/>
  <c r="BG332" i="144"/>
  <c r="BH332" i="144" s="1"/>
  <c r="BG333" i="144"/>
  <c r="BH333" i="144" s="1"/>
  <c r="BG334" i="144"/>
  <c r="BH334" i="144" s="1"/>
  <c r="BG335" i="144"/>
  <c r="BH335" i="144" s="1"/>
  <c r="BG336" i="144"/>
  <c r="BH336" i="144" s="1"/>
  <c r="BG337" i="144"/>
  <c r="BH337" i="144" s="1"/>
  <c r="BG338" i="144"/>
  <c r="BH338" i="144" s="1"/>
  <c r="BG339" i="144"/>
  <c r="BH339" i="144" s="1"/>
  <c r="BG340" i="144"/>
  <c r="BH340" i="144" s="1"/>
  <c r="BG341" i="144"/>
  <c r="BH341" i="144" s="1"/>
  <c r="BG342" i="144"/>
  <c r="BH342" i="144" s="1"/>
  <c r="BG343" i="144"/>
  <c r="BH343" i="144" s="1"/>
  <c r="BG344" i="144"/>
  <c r="BH344" i="144" s="1"/>
  <c r="BG345" i="144"/>
  <c r="BH345" i="144" s="1"/>
  <c r="BG346" i="144"/>
  <c r="BH346" i="144" s="1"/>
  <c r="BG347" i="144"/>
  <c r="BH347" i="144" s="1"/>
  <c r="BG348" i="144"/>
  <c r="BH348" i="144" s="1"/>
  <c r="BG349" i="144"/>
  <c r="BH349" i="144" s="1"/>
  <c r="BG350" i="144"/>
  <c r="BH350" i="144" s="1"/>
  <c r="BG351" i="144"/>
  <c r="BH351" i="144" s="1"/>
  <c r="BG352" i="144"/>
  <c r="BH352" i="144" s="1"/>
  <c r="BG353" i="144"/>
  <c r="BH353" i="144" s="1"/>
  <c r="BG354" i="144"/>
  <c r="BH354" i="144" s="1"/>
  <c r="BG355" i="144"/>
  <c r="BH355" i="144" s="1"/>
  <c r="BG356" i="144"/>
  <c r="BH356" i="144" s="1"/>
  <c r="BG357" i="144"/>
  <c r="BH357" i="144" s="1"/>
  <c r="BG358" i="144"/>
  <c r="BH358" i="144" s="1"/>
  <c r="BG359" i="144"/>
  <c r="BH359" i="144" s="1"/>
  <c r="BG360" i="144"/>
  <c r="BH360" i="144" s="1"/>
  <c r="BG361" i="144"/>
  <c r="BH361" i="144" s="1"/>
  <c r="BG362" i="144"/>
  <c r="BH362" i="144" s="1"/>
  <c r="BG363" i="144"/>
  <c r="BH363" i="144" s="1"/>
  <c r="BG364" i="144"/>
  <c r="BH364" i="144" s="1"/>
  <c r="BD370" i="144"/>
  <c r="BJ370" i="144"/>
  <c r="BD371" i="144"/>
  <c r="BE371" i="144" s="1"/>
  <c r="BJ371" i="144"/>
  <c r="BK371" i="144" s="1"/>
  <c r="BD372" i="144"/>
  <c r="BE372" i="144" s="1"/>
  <c r="BJ372" i="144"/>
  <c r="BK372" i="144" s="1"/>
  <c r="BD373" i="144"/>
  <c r="BE373" i="144" s="1"/>
  <c r="BJ373" i="144"/>
  <c r="BK373" i="144" s="1"/>
  <c r="BD374" i="144"/>
  <c r="BE374" i="144" s="1"/>
  <c r="BJ374" i="144"/>
  <c r="BK374" i="144" s="1"/>
  <c r="BD375" i="144"/>
  <c r="BE375" i="144" s="1"/>
  <c r="BJ375" i="144"/>
  <c r="BK375" i="144" s="1"/>
  <c r="BD376" i="144"/>
  <c r="BE376" i="144" s="1"/>
  <c r="BJ376" i="144"/>
  <c r="BK376" i="144" s="1"/>
  <c r="BD377" i="144"/>
  <c r="BE377" i="144" s="1"/>
  <c r="BJ377" i="144"/>
  <c r="BK377" i="144" s="1"/>
  <c r="BD378" i="144"/>
  <c r="BE378" i="144" s="1"/>
  <c r="BJ378" i="144"/>
  <c r="BK378" i="144" s="1"/>
  <c r="BD379" i="144"/>
  <c r="BE379" i="144" s="1"/>
  <c r="BJ379" i="144"/>
  <c r="BK379" i="144" s="1"/>
  <c r="BD380" i="144"/>
  <c r="BE380" i="144" s="1"/>
  <c r="BJ380" i="144"/>
  <c r="BK380" i="144" s="1"/>
  <c r="BD381" i="144"/>
  <c r="BE381" i="144" s="1"/>
  <c r="BJ381" i="144"/>
  <c r="BK381" i="144" s="1"/>
  <c r="BD382" i="144"/>
  <c r="BE382" i="144" s="1"/>
  <c r="BJ382" i="144"/>
  <c r="BK382" i="144" s="1"/>
  <c r="BD383" i="144"/>
  <c r="BE383" i="144" s="1"/>
  <c r="BJ383" i="144"/>
  <c r="BK383" i="144" s="1"/>
  <c r="BD384" i="144"/>
  <c r="BE384" i="144" s="1"/>
  <c r="BJ384" i="144"/>
  <c r="BK384" i="144" s="1"/>
  <c r="BD292" i="144"/>
  <c r="BE292" i="144" s="1"/>
  <c r="BD293" i="144"/>
  <c r="BE293" i="144" s="1"/>
  <c r="BD294" i="144"/>
  <c r="BE294" i="144" s="1"/>
  <c r="BD295" i="144"/>
  <c r="BE295" i="144" s="1"/>
  <c r="BD296" i="144"/>
  <c r="BE296" i="144" s="1"/>
  <c r="BD297" i="144"/>
  <c r="BE297" i="144" s="1"/>
  <c r="BD298" i="144"/>
  <c r="BE298" i="144" s="1"/>
  <c r="BD299" i="144"/>
  <c r="BE299" i="144" s="1"/>
  <c r="BD300" i="144"/>
  <c r="BE300" i="144" s="1"/>
  <c r="BD301" i="144"/>
  <c r="BE301" i="144" s="1"/>
  <c r="BD302" i="144"/>
  <c r="BE302" i="144" s="1"/>
  <c r="BD303" i="144"/>
  <c r="BE303" i="144" s="1"/>
  <c r="BD304" i="144"/>
  <c r="BE304" i="144" s="1"/>
  <c r="BD305" i="144"/>
  <c r="BE305" i="144" s="1"/>
  <c r="BD306" i="144"/>
  <c r="BE306" i="144" s="1"/>
  <c r="BD307" i="144"/>
  <c r="BE307" i="144" s="1"/>
  <c r="BD308" i="144"/>
  <c r="BE308" i="144" s="1"/>
  <c r="BD309" i="144"/>
  <c r="BE309" i="144" s="1"/>
  <c r="BD310" i="144"/>
  <c r="BE310" i="144" s="1"/>
  <c r="BG292" i="144"/>
  <c r="BH292" i="144" s="1"/>
  <c r="BG293" i="144"/>
  <c r="BH293" i="144" s="1"/>
  <c r="BG294" i="144"/>
  <c r="BH294" i="144" s="1"/>
  <c r="BG295" i="144"/>
  <c r="BH295" i="144" s="1"/>
  <c r="BG296" i="144"/>
  <c r="BH296" i="144" s="1"/>
  <c r="BG297" i="144"/>
  <c r="BH297" i="144" s="1"/>
  <c r="BG298" i="144"/>
  <c r="BH298" i="144" s="1"/>
  <c r="BG299" i="144"/>
  <c r="BH299" i="144" s="1"/>
  <c r="BG300" i="144"/>
  <c r="BH300" i="144" s="1"/>
  <c r="BG301" i="144"/>
  <c r="BH301" i="144" s="1"/>
  <c r="BG302" i="144"/>
  <c r="BH302" i="144" s="1"/>
  <c r="BG303" i="144"/>
  <c r="BH303" i="144" s="1"/>
  <c r="BG304" i="144"/>
  <c r="BH304" i="144" s="1"/>
  <c r="BG305" i="144"/>
  <c r="BH305" i="144" s="1"/>
  <c r="BG306" i="144"/>
  <c r="BH306" i="144" s="1"/>
  <c r="BG307" i="144"/>
  <c r="BH307" i="144" s="1"/>
  <c r="BG308" i="144"/>
  <c r="BH308" i="144" s="1"/>
  <c r="BG309" i="144"/>
  <c r="BH309" i="144" s="1"/>
  <c r="BG310" i="144"/>
  <c r="BH310" i="144" s="1"/>
  <c r="BG311" i="144"/>
  <c r="BH311" i="144" s="1"/>
  <c r="BG312" i="144"/>
  <c r="BH312" i="144" s="1"/>
  <c r="BG313" i="144"/>
  <c r="BH313" i="144" s="1"/>
  <c r="BG314" i="144"/>
  <c r="BH314" i="144" s="1"/>
  <c r="BG315" i="144"/>
  <c r="BH315" i="144" s="1"/>
  <c r="BG316" i="144"/>
  <c r="BH316" i="144" s="1"/>
  <c r="BG317" i="144"/>
  <c r="BH317" i="144" s="1"/>
  <c r="BG318" i="144"/>
  <c r="BH318" i="144" s="1"/>
  <c r="BG319" i="144"/>
  <c r="BH319" i="144" s="1"/>
  <c r="BD325" i="144"/>
  <c r="BJ325" i="144"/>
  <c r="BD326" i="144"/>
  <c r="BE326" i="144" s="1"/>
  <c r="BJ326" i="144"/>
  <c r="BK326" i="144" s="1"/>
  <c r="BD327" i="144"/>
  <c r="BE327" i="144" s="1"/>
  <c r="BJ327" i="144"/>
  <c r="BK327" i="144" s="1"/>
  <c r="BD328" i="144"/>
  <c r="BE328" i="144" s="1"/>
  <c r="BJ328" i="144"/>
  <c r="BK328" i="144" s="1"/>
  <c r="BD329" i="144"/>
  <c r="BE329" i="144" s="1"/>
  <c r="BJ329" i="144"/>
  <c r="BK329" i="144" s="1"/>
  <c r="BD330" i="144"/>
  <c r="BE330" i="144" s="1"/>
  <c r="BJ330" i="144"/>
  <c r="BK330" i="144" s="1"/>
  <c r="BD331" i="144"/>
  <c r="BE331" i="144" s="1"/>
  <c r="BJ331" i="144"/>
  <c r="BK331" i="144" s="1"/>
  <c r="BD332" i="144"/>
  <c r="BE332" i="144" s="1"/>
  <c r="BJ332" i="144"/>
  <c r="BK332" i="144" s="1"/>
  <c r="BD333" i="144"/>
  <c r="BE333" i="144" s="1"/>
  <c r="BJ333" i="144"/>
  <c r="BK333" i="144" s="1"/>
  <c r="BD334" i="144"/>
  <c r="BE334" i="144" s="1"/>
  <c r="BJ334" i="144"/>
  <c r="BK334" i="144" s="1"/>
  <c r="BD335" i="144"/>
  <c r="BE335" i="144" s="1"/>
  <c r="BJ335" i="144"/>
  <c r="BK335" i="144" s="1"/>
  <c r="BD336" i="144"/>
  <c r="BE336" i="144" s="1"/>
  <c r="BJ336" i="144"/>
  <c r="BK336" i="144" s="1"/>
  <c r="BD337" i="144"/>
  <c r="BE337" i="144" s="1"/>
  <c r="BJ337" i="144"/>
  <c r="BK337" i="144" s="1"/>
  <c r="BD338" i="144"/>
  <c r="BE338" i="144" s="1"/>
  <c r="BJ338" i="144"/>
  <c r="BK338" i="144" s="1"/>
  <c r="BD339" i="144"/>
  <c r="BE339" i="144" s="1"/>
  <c r="BJ339" i="144"/>
  <c r="BK339" i="144" s="1"/>
  <c r="BD340" i="144"/>
  <c r="BE340" i="144" s="1"/>
  <c r="BJ340" i="144"/>
  <c r="BK340" i="144" s="1"/>
  <c r="BD341" i="144"/>
  <c r="BE341" i="144" s="1"/>
  <c r="BJ341" i="144"/>
  <c r="BK341" i="144" s="1"/>
  <c r="BD342" i="144"/>
  <c r="BE342" i="144" s="1"/>
  <c r="BJ342" i="144"/>
  <c r="BK342" i="144" s="1"/>
  <c r="BD343" i="144"/>
  <c r="BE343" i="144" s="1"/>
  <c r="BJ343" i="144"/>
  <c r="BK343" i="144" s="1"/>
  <c r="BD344" i="144"/>
  <c r="BE344" i="144" s="1"/>
  <c r="BJ344" i="144"/>
  <c r="BK344" i="144" s="1"/>
  <c r="BD345" i="144"/>
  <c r="BE345" i="144" s="1"/>
  <c r="BJ345" i="144"/>
  <c r="BK345" i="144" s="1"/>
  <c r="BD346" i="144"/>
  <c r="BE346" i="144" s="1"/>
  <c r="BJ346" i="144"/>
  <c r="BK346" i="144" s="1"/>
  <c r="BD347" i="144"/>
  <c r="BE347" i="144" s="1"/>
  <c r="BJ347" i="144"/>
  <c r="BK347" i="144" s="1"/>
  <c r="BD348" i="144"/>
  <c r="BE348" i="144" s="1"/>
  <c r="BJ348" i="144"/>
  <c r="BK348" i="144" s="1"/>
  <c r="BD349" i="144"/>
  <c r="BE349" i="144" s="1"/>
  <c r="BJ349" i="144"/>
  <c r="BK349" i="144" s="1"/>
  <c r="BD350" i="144"/>
  <c r="BE350" i="144" s="1"/>
  <c r="BJ350" i="144"/>
  <c r="BK350" i="144" s="1"/>
  <c r="BD351" i="144"/>
  <c r="BE351" i="144" s="1"/>
  <c r="BJ351" i="144"/>
  <c r="BK351" i="144" s="1"/>
  <c r="BD352" i="144"/>
  <c r="BE352" i="144" s="1"/>
  <c r="BJ352" i="144"/>
  <c r="BK352" i="144" s="1"/>
  <c r="BD353" i="144"/>
  <c r="BE353" i="144" s="1"/>
  <c r="BJ353" i="144"/>
  <c r="BK353" i="144" s="1"/>
  <c r="BD354" i="144"/>
  <c r="BE354" i="144" s="1"/>
  <c r="BJ354" i="144"/>
  <c r="BK354" i="144" s="1"/>
  <c r="BD355" i="144"/>
  <c r="BE355" i="144" s="1"/>
  <c r="BJ355" i="144"/>
  <c r="BK355" i="144" s="1"/>
  <c r="BD356" i="144"/>
  <c r="BE356" i="144" s="1"/>
  <c r="BJ356" i="144"/>
  <c r="BK356" i="144" s="1"/>
  <c r="BD357" i="144"/>
  <c r="BE357" i="144" s="1"/>
  <c r="BJ357" i="144"/>
  <c r="BK357" i="144" s="1"/>
  <c r="BD358" i="144"/>
  <c r="BE358" i="144" s="1"/>
  <c r="BJ358" i="144"/>
  <c r="BK358" i="144" s="1"/>
  <c r="BD359" i="144"/>
  <c r="BE359" i="144" s="1"/>
  <c r="BJ359" i="144"/>
  <c r="BK359" i="144" s="1"/>
  <c r="BD360" i="144"/>
  <c r="BE360" i="144" s="1"/>
  <c r="BJ360" i="144"/>
  <c r="BK360" i="144" s="1"/>
  <c r="BD361" i="144"/>
  <c r="BE361" i="144" s="1"/>
  <c r="BJ361" i="144"/>
  <c r="BK361" i="144" s="1"/>
  <c r="BD362" i="144"/>
  <c r="BE362" i="144" s="1"/>
  <c r="BJ362" i="144"/>
  <c r="BK362" i="144" s="1"/>
  <c r="BD363" i="144"/>
  <c r="BE363" i="144" s="1"/>
  <c r="BJ363" i="144"/>
  <c r="BK363" i="144" s="1"/>
  <c r="BD364" i="144"/>
  <c r="BE364" i="144" s="1"/>
  <c r="BJ364" i="144"/>
  <c r="BK364" i="144" s="1"/>
  <c r="BG370" i="144"/>
  <c r="BJ291" i="144"/>
  <c r="BK291" i="144" s="1"/>
  <c r="BJ292" i="144"/>
  <c r="BK292" i="144" s="1"/>
  <c r="BJ293" i="144"/>
  <c r="BK293" i="144" s="1"/>
  <c r="BJ294" i="144"/>
  <c r="BK294" i="144" s="1"/>
  <c r="BJ295" i="144"/>
  <c r="BK295" i="144" s="1"/>
  <c r="BJ296" i="144"/>
  <c r="BK296" i="144" s="1"/>
  <c r="BJ297" i="144"/>
  <c r="BK297" i="144" s="1"/>
  <c r="BJ298" i="144"/>
  <c r="BK298" i="144" s="1"/>
  <c r="BJ299" i="144"/>
  <c r="BK299" i="144" s="1"/>
  <c r="BJ300" i="144"/>
  <c r="BK300" i="144" s="1"/>
  <c r="BJ301" i="144"/>
  <c r="BK301" i="144" s="1"/>
  <c r="BJ302" i="144"/>
  <c r="BK302" i="144" s="1"/>
  <c r="BJ303" i="144"/>
  <c r="BK303" i="144" s="1"/>
  <c r="BJ304" i="144"/>
  <c r="BK304" i="144" s="1"/>
  <c r="BJ305" i="144"/>
  <c r="BK305" i="144" s="1"/>
  <c r="BJ306" i="144"/>
  <c r="BK306" i="144" s="1"/>
  <c r="BJ307" i="144"/>
  <c r="BK307" i="144" s="1"/>
  <c r="BJ308" i="144"/>
  <c r="BK308" i="144" s="1"/>
  <c r="BJ309" i="144"/>
  <c r="BK309" i="144" s="1"/>
  <c r="BG371" i="144"/>
  <c r="BH371" i="144" s="1"/>
  <c r="BG373" i="144"/>
  <c r="BH373" i="144" s="1"/>
  <c r="BG375" i="144"/>
  <c r="BH375" i="144" s="1"/>
  <c r="BG377" i="144"/>
  <c r="BH377" i="144" s="1"/>
  <c r="BG379" i="144"/>
  <c r="BH379" i="144" s="1"/>
  <c r="BG381" i="144"/>
  <c r="BH381" i="144" s="1"/>
  <c r="BG383" i="144"/>
  <c r="BH383" i="144" s="1"/>
  <c r="BD385" i="144"/>
  <c r="BE385" i="144" s="1"/>
  <c r="BD386" i="144"/>
  <c r="BE386" i="144" s="1"/>
  <c r="BD387" i="144"/>
  <c r="BE387" i="144" s="1"/>
  <c r="BD388" i="144"/>
  <c r="BE388" i="144" s="1"/>
  <c r="BD389" i="144"/>
  <c r="BE389" i="144" s="1"/>
  <c r="BD390" i="144"/>
  <c r="BE390" i="144" s="1"/>
  <c r="BD391" i="144"/>
  <c r="BE391" i="144" s="1"/>
  <c r="BD392" i="144"/>
  <c r="BE392" i="144" s="1"/>
  <c r="BD394" i="144"/>
  <c r="BE394" i="144" s="1"/>
  <c r="BG385" i="144"/>
  <c r="BH385" i="144" s="1"/>
  <c r="BG386" i="144"/>
  <c r="BH386" i="144" s="1"/>
  <c r="BG387" i="144"/>
  <c r="BH387" i="144" s="1"/>
  <c r="BG388" i="144"/>
  <c r="BH388" i="144" s="1"/>
  <c r="BG389" i="144"/>
  <c r="BH389" i="144" s="1"/>
  <c r="BG390" i="144"/>
  <c r="BH390" i="144" s="1"/>
  <c r="BG391" i="144"/>
  <c r="BH391" i="144" s="1"/>
  <c r="BG392" i="144"/>
  <c r="BH392" i="144" s="1"/>
  <c r="BJ393" i="144"/>
  <c r="BK393" i="144" s="1"/>
  <c r="BG394" i="144"/>
  <c r="BH394" i="144" s="1"/>
  <c r="BG395" i="144"/>
  <c r="BH395" i="144" s="1"/>
  <c r="BG396" i="144"/>
  <c r="BH396" i="144" s="1"/>
  <c r="BG397" i="144"/>
  <c r="BH397" i="144" s="1"/>
  <c r="BG398" i="144"/>
  <c r="BH398" i="144" s="1"/>
  <c r="BG399" i="144"/>
  <c r="BH399" i="144" s="1"/>
  <c r="BG400" i="144"/>
  <c r="BH400" i="144" s="1"/>
  <c r="BG401" i="144"/>
  <c r="BH401" i="144" s="1"/>
  <c r="BG402" i="144"/>
  <c r="BH402" i="144" s="1"/>
  <c r="BG403" i="144"/>
  <c r="BH403" i="144" s="1"/>
  <c r="BG404" i="144"/>
  <c r="BH404" i="144" s="1"/>
  <c r="BG405" i="144"/>
  <c r="BH405" i="144" s="1"/>
  <c r="BG406" i="144"/>
  <c r="BH406" i="144" s="1"/>
  <c r="BG407" i="144"/>
  <c r="BH407" i="144" s="1"/>
  <c r="BG408" i="144"/>
  <c r="BH408" i="144" s="1"/>
  <c r="BG409" i="144"/>
  <c r="BH409" i="144" s="1"/>
  <c r="BD415" i="144"/>
  <c r="BJ415" i="144"/>
  <c r="BD416" i="144"/>
  <c r="BE416" i="144" s="1"/>
  <c r="BJ416" i="144"/>
  <c r="BK416" i="144" s="1"/>
  <c r="BD417" i="144"/>
  <c r="BE417" i="144" s="1"/>
  <c r="BJ417" i="144"/>
  <c r="BK417" i="144" s="1"/>
  <c r="BD418" i="144"/>
  <c r="BE418" i="144" s="1"/>
  <c r="BJ418" i="144"/>
  <c r="BK418" i="144" s="1"/>
  <c r="BD419" i="144"/>
  <c r="BE419" i="144" s="1"/>
  <c r="BJ419" i="144"/>
  <c r="BK419" i="144" s="1"/>
  <c r="BD420" i="144"/>
  <c r="BE420" i="144" s="1"/>
  <c r="BJ420" i="144"/>
  <c r="BK420" i="144" s="1"/>
  <c r="BD421" i="144"/>
  <c r="BE421" i="144" s="1"/>
  <c r="BJ421" i="144"/>
  <c r="BK421" i="144" s="1"/>
  <c r="BD422" i="144"/>
  <c r="BE422" i="144" s="1"/>
  <c r="BJ422" i="144"/>
  <c r="BK422" i="144" s="1"/>
  <c r="BD423" i="144"/>
  <c r="BE423" i="144" s="1"/>
  <c r="BJ423" i="144"/>
  <c r="BK423" i="144" s="1"/>
  <c r="BD424" i="144"/>
  <c r="BE424" i="144" s="1"/>
  <c r="BJ424" i="144"/>
  <c r="BK424" i="144" s="1"/>
  <c r="BD425" i="144"/>
  <c r="BE425" i="144" s="1"/>
  <c r="BJ425" i="144"/>
  <c r="BK425" i="144" s="1"/>
  <c r="BD426" i="144"/>
  <c r="BE426" i="144" s="1"/>
  <c r="BJ426" i="144"/>
  <c r="BK426" i="144" s="1"/>
  <c r="BD427" i="144"/>
  <c r="BE427" i="144" s="1"/>
  <c r="BJ427" i="144"/>
  <c r="BK427" i="144" s="1"/>
  <c r="BD428" i="144"/>
  <c r="BE428" i="144" s="1"/>
  <c r="BJ428" i="144"/>
  <c r="BK428" i="144" s="1"/>
  <c r="BD429" i="144"/>
  <c r="BE429" i="144" s="1"/>
  <c r="BJ429" i="144"/>
  <c r="BK429" i="144" s="1"/>
  <c r="BD430" i="144"/>
  <c r="BE430" i="144" s="1"/>
  <c r="BJ430" i="144"/>
  <c r="BK430" i="144" s="1"/>
  <c r="BD431" i="144"/>
  <c r="BE431" i="144" s="1"/>
  <c r="BJ431" i="144"/>
  <c r="BK431" i="144" s="1"/>
  <c r="BD432" i="144"/>
  <c r="BE432" i="144" s="1"/>
  <c r="BJ432" i="144"/>
  <c r="BK432" i="144" s="1"/>
  <c r="BD433" i="144"/>
  <c r="BE433" i="144" s="1"/>
  <c r="BJ433" i="144"/>
  <c r="BK433" i="144" s="1"/>
  <c r="BD434" i="144"/>
  <c r="BE434" i="144" s="1"/>
  <c r="BJ434" i="144"/>
  <c r="BK434" i="144" s="1"/>
  <c r="BD435" i="144"/>
  <c r="BE435" i="144" s="1"/>
  <c r="BJ435" i="144"/>
  <c r="BK435" i="144" s="1"/>
  <c r="BD436" i="144"/>
  <c r="BE436" i="144" s="1"/>
  <c r="BJ436" i="144"/>
  <c r="BK436" i="144" s="1"/>
  <c r="BD437" i="144"/>
  <c r="BE437" i="144" s="1"/>
  <c r="BJ437" i="144"/>
  <c r="BK437" i="144" s="1"/>
  <c r="BD438" i="144"/>
  <c r="BE438" i="144" s="1"/>
  <c r="BJ438" i="144"/>
  <c r="BK438" i="144" s="1"/>
  <c r="BD439" i="144"/>
  <c r="BE439" i="144" s="1"/>
  <c r="BJ439" i="144"/>
  <c r="BK439" i="144" s="1"/>
  <c r="BD440" i="144"/>
  <c r="BE440" i="144" s="1"/>
  <c r="BJ440" i="144"/>
  <c r="BK440" i="144" s="1"/>
  <c r="BD441" i="144"/>
  <c r="BE441" i="144" s="1"/>
  <c r="BJ441" i="144"/>
  <c r="BK441" i="144" s="1"/>
  <c r="BD442" i="144"/>
  <c r="BE442" i="144" s="1"/>
  <c r="BJ442" i="144"/>
  <c r="BK442" i="144" s="1"/>
  <c r="BD443" i="144"/>
  <c r="BE443" i="144" s="1"/>
  <c r="BJ443" i="144"/>
  <c r="BK443" i="144" s="1"/>
  <c r="BD444" i="144"/>
  <c r="BE444" i="144" s="1"/>
  <c r="BJ444" i="144"/>
  <c r="BK444" i="144" s="1"/>
  <c r="BD445" i="144"/>
  <c r="BE445" i="144" s="1"/>
  <c r="BJ445" i="144"/>
  <c r="BK445" i="144" s="1"/>
  <c r="BD446" i="144"/>
  <c r="BE446" i="144" s="1"/>
  <c r="BJ446" i="144"/>
  <c r="BK446" i="144" s="1"/>
  <c r="BD447" i="144"/>
  <c r="BE447" i="144" s="1"/>
  <c r="BJ447" i="144"/>
  <c r="BK447" i="144" s="1"/>
  <c r="BD448" i="144"/>
  <c r="BE448" i="144" s="1"/>
  <c r="BJ448" i="144"/>
  <c r="BK448" i="144" s="1"/>
  <c r="BD449" i="144"/>
  <c r="BE449" i="144" s="1"/>
  <c r="BJ449" i="144"/>
  <c r="BK449" i="144" s="1"/>
  <c r="BD450" i="144"/>
  <c r="BE450" i="144" s="1"/>
  <c r="BJ450" i="144"/>
  <c r="BK450" i="144" s="1"/>
  <c r="BD451" i="144"/>
  <c r="BE451" i="144" s="1"/>
  <c r="BJ451" i="144"/>
  <c r="BK451" i="144" s="1"/>
  <c r="BD452" i="144"/>
  <c r="BE452" i="144" s="1"/>
  <c r="BJ452" i="144"/>
  <c r="BK452" i="144" s="1"/>
  <c r="BD453" i="144"/>
  <c r="BE453" i="144" s="1"/>
  <c r="BJ453" i="144"/>
  <c r="BK453" i="144" s="1"/>
  <c r="BD454" i="144"/>
  <c r="BE454" i="144" s="1"/>
  <c r="BJ454" i="144"/>
  <c r="BK454" i="144" s="1"/>
  <c r="BG460" i="144"/>
  <c r="BG461" i="144"/>
  <c r="BH461" i="144" s="1"/>
  <c r="BG462" i="144"/>
  <c r="BH462" i="144" s="1"/>
  <c r="BG463" i="144"/>
  <c r="BH463" i="144" s="1"/>
  <c r="BG464" i="144"/>
  <c r="BH464" i="144" s="1"/>
  <c r="BG465" i="144"/>
  <c r="BH465" i="144" s="1"/>
  <c r="BG466" i="144"/>
  <c r="BH466" i="144" s="1"/>
  <c r="BG467" i="144"/>
  <c r="BH467" i="144" s="1"/>
  <c r="BG468" i="144"/>
  <c r="BH468" i="144" s="1"/>
  <c r="BG469" i="144"/>
  <c r="BH469" i="144" s="1"/>
  <c r="BG470" i="144"/>
  <c r="BH470" i="144" s="1"/>
  <c r="BG471" i="144"/>
  <c r="BH471" i="144" s="1"/>
  <c r="BG472" i="144"/>
  <c r="BH472" i="144" s="1"/>
  <c r="BG473" i="144"/>
  <c r="BH473" i="144" s="1"/>
  <c r="BG474" i="144"/>
  <c r="BH474" i="144" s="1"/>
  <c r="BG372" i="144"/>
  <c r="BH372" i="144" s="1"/>
  <c r="BG374" i="144"/>
  <c r="BH374" i="144" s="1"/>
  <c r="BG376" i="144"/>
  <c r="BH376" i="144" s="1"/>
  <c r="BG378" i="144"/>
  <c r="BH378" i="144" s="1"/>
  <c r="BG380" i="144"/>
  <c r="BH380" i="144" s="1"/>
  <c r="BG382" i="144"/>
  <c r="BH382" i="144" s="1"/>
  <c r="BG384" i="144"/>
  <c r="BH384" i="144" s="1"/>
  <c r="BJ385" i="144"/>
  <c r="BK385" i="144" s="1"/>
  <c r="BJ386" i="144"/>
  <c r="BK386" i="144" s="1"/>
  <c r="BJ387" i="144"/>
  <c r="BK387" i="144" s="1"/>
  <c r="BJ388" i="144"/>
  <c r="BK388" i="144" s="1"/>
  <c r="BJ389" i="144"/>
  <c r="BK389" i="144" s="1"/>
  <c r="BJ390" i="144"/>
  <c r="BK390" i="144" s="1"/>
  <c r="BJ391" i="144"/>
  <c r="BK391" i="144" s="1"/>
  <c r="BD393" i="144"/>
  <c r="BE393" i="144" s="1"/>
  <c r="BJ392" i="144"/>
  <c r="BK392" i="144" s="1"/>
  <c r="BG393" i="144"/>
  <c r="BH393" i="144" s="1"/>
  <c r="BJ394" i="144"/>
  <c r="BK394" i="144" s="1"/>
  <c r="BD395" i="144"/>
  <c r="BE395" i="144" s="1"/>
  <c r="BJ395" i="144"/>
  <c r="BK395" i="144" s="1"/>
  <c r="BD396" i="144"/>
  <c r="BE396" i="144" s="1"/>
  <c r="BJ396" i="144"/>
  <c r="BK396" i="144" s="1"/>
  <c r="BD397" i="144"/>
  <c r="BE397" i="144" s="1"/>
  <c r="BJ397" i="144"/>
  <c r="BK397" i="144" s="1"/>
  <c r="BD398" i="144"/>
  <c r="BE398" i="144" s="1"/>
  <c r="BJ398" i="144"/>
  <c r="BK398" i="144" s="1"/>
  <c r="BD399" i="144"/>
  <c r="BE399" i="144" s="1"/>
  <c r="BJ399" i="144"/>
  <c r="BK399" i="144" s="1"/>
  <c r="BD400" i="144"/>
  <c r="BE400" i="144" s="1"/>
  <c r="BJ400" i="144"/>
  <c r="BK400" i="144" s="1"/>
  <c r="BD401" i="144"/>
  <c r="BE401" i="144" s="1"/>
  <c r="BJ401" i="144"/>
  <c r="BK401" i="144" s="1"/>
  <c r="BD402" i="144"/>
  <c r="BE402" i="144" s="1"/>
  <c r="BJ402" i="144"/>
  <c r="BK402" i="144" s="1"/>
  <c r="BD403" i="144"/>
  <c r="BE403" i="144" s="1"/>
  <c r="BJ403" i="144"/>
  <c r="BK403" i="144" s="1"/>
  <c r="BD404" i="144"/>
  <c r="BE404" i="144" s="1"/>
  <c r="BJ404" i="144"/>
  <c r="BK404" i="144" s="1"/>
  <c r="BD405" i="144"/>
  <c r="BE405" i="144" s="1"/>
  <c r="BJ405" i="144"/>
  <c r="BK405" i="144" s="1"/>
  <c r="BD406" i="144"/>
  <c r="BE406" i="144" s="1"/>
  <c r="BJ406" i="144"/>
  <c r="BK406" i="144" s="1"/>
  <c r="BD407" i="144"/>
  <c r="BE407" i="144" s="1"/>
  <c r="BJ407" i="144"/>
  <c r="BK407" i="144" s="1"/>
  <c r="BD408" i="144"/>
  <c r="BE408" i="144" s="1"/>
  <c r="BJ408" i="144"/>
  <c r="BK408" i="144" s="1"/>
  <c r="BD409" i="144"/>
  <c r="BE409" i="144" s="1"/>
  <c r="BJ409" i="144"/>
  <c r="BK409" i="144" s="1"/>
  <c r="BG415" i="144"/>
  <c r="BG416" i="144"/>
  <c r="BH416" i="144" s="1"/>
  <c r="BG417" i="144"/>
  <c r="BH417" i="144" s="1"/>
  <c r="BG418" i="144"/>
  <c r="BH418" i="144" s="1"/>
  <c r="BG419" i="144"/>
  <c r="BH419" i="144" s="1"/>
  <c r="BG420" i="144"/>
  <c r="BH420" i="144" s="1"/>
  <c r="BG421" i="144"/>
  <c r="BH421" i="144" s="1"/>
  <c r="BG422" i="144"/>
  <c r="BH422" i="144" s="1"/>
  <c r="BG423" i="144"/>
  <c r="BH423" i="144" s="1"/>
  <c r="BG424" i="144"/>
  <c r="BH424" i="144" s="1"/>
  <c r="BG425" i="144"/>
  <c r="BH425" i="144" s="1"/>
  <c r="BG426" i="144"/>
  <c r="BH426" i="144" s="1"/>
  <c r="BG427" i="144"/>
  <c r="BH427" i="144" s="1"/>
  <c r="BG428" i="144"/>
  <c r="BH428" i="144" s="1"/>
  <c r="BG429" i="144"/>
  <c r="BH429" i="144" s="1"/>
  <c r="BG430" i="144"/>
  <c r="BH430" i="144" s="1"/>
  <c r="BG431" i="144"/>
  <c r="BH431" i="144" s="1"/>
  <c r="BG432" i="144"/>
  <c r="BH432" i="144" s="1"/>
  <c r="BG433" i="144"/>
  <c r="BH433" i="144" s="1"/>
  <c r="BG434" i="144"/>
  <c r="BH434" i="144" s="1"/>
  <c r="BG435" i="144"/>
  <c r="BH435" i="144" s="1"/>
  <c r="BG436" i="144"/>
  <c r="BH436" i="144" s="1"/>
  <c r="BG437" i="144"/>
  <c r="BH437" i="144" s="1"/>
  <c r="BG438" i="144"/>
  <c r="BH438" i="144" s="1"/>
  <c r="BG439" i="144"/>
  <c r="BH439" i="144" s="1"/>
  <c r="BG440" i="144"/>
  <c r="BH440" i="144" s="1"/>
  <c r="BG441" i="144"/>
  <c r="BH441" i="144" s="1"/>
  <c r="BG442" i="144"/>
  <c r="BH442" i="144" s="1"/>
  <c r="BG443" i="144"/>
  <c r="BH443" i="144" s="1"/>
  <c r="BG444" i="144"/>
  <c r="BH444" i="144" s="1"/>
  <c r="BG445" i="144"/>
  <c r="BH445" i="144" s="1"/>
  <c r="BG446" i="144"/>
  <c r="BH446" i="144" s="1"/>
  <c r="BG447" i="144"/>
  <c r="BH447" i="144" s="1"/>
  <c r="BG448" i="144"/>
  <c r="BH448" i="144" s="1"/>
  <c r="BG449" i="144"/>
  <c r="BH449" i="144" s="1"/>
  <c r="BG450" i="144"/>
  <c r="BH450" i="144" s="1"/>
  <c r="BG451" i="144"/>
  <c r="BH451" i="144" s="1"/>
  <c r="BG452" i="144"/>
  <c r="BH452" i="144" s="1"/>
  <c r="BG453" i="144"/>
  <c r="BH453" i="144" s="1"/>
  <c r="BG454" i="144"/>
  <c r="BH454" i="144" s="1"/>
  <c r="BD460" i="144"/>
  <c r="BJ460" i="144"/>
  <c r="BD461" i="144"/>
  <c r="BE461" i="144" s="1"/>
  <c r="BJ461" i="144"/>
  <c r="BK461" i="144" s="1"/>
  <c r="BD462" i="144"/>
  <c r="BE462" i="144" s="1"/>
  <c r="BJ462" i="144"/>
  <c r="BK462" i="144" s="1"/>
  <c r="BD463" i="144"/>
  <c r="BE463" i="144" s="1"/>
  <c r="BJ463" i="144"/>
  <c r="BK463" i="144" s="1"/>
  <c r="BD464" i="144"/>
  <c r="BE464" i="144" s="1"/>
  <c r="BJ464" i="144"/>
  <c r="BK464" i="144" s="1"/>
  <c r="BD465" i="144"/>
  <c r="BE465" i="144" s="1"/>
  <c r="BJ465" i="144"/>
  <c r="BK465" i="144" s="1"/>
  <c r="BD466" i="144"/>
  <c r="BE466" i="144" s="1"/>
  <c r="BJ466" i="144"/>
  <c r="BK466" i="144" s="1"/>
  <c r="BD467" i="144"/>
  <c r="BE467" i="144" s="1"/>
  <c r="BJ467" i="144"/>
  <c r="BK467" i="144" s="1"/>
  <c r="BD468" i="144"/>
  <c r="BE468" i="144" s="1"/>
  <c r="BJ468" i="144"/>
  <c r="BK468" i="144" s="1"/>
  <c r="BD469" i="144"/>
  <c r="BE469" i="144" s="1"/>
  <c r="BJ469" i="144"/>
  <c r="BK469" i="144" s="1"/>
  <c r="BD470" i="144"/>
  <c r="BE470" i="144" s="1"/>
  <c r="BJ470" i="144"/>
  <c r="BK470" i="144" s="1"/>
  <c r="BD471" i="144"/>
  <c r="BE471" i="144" s="1"/>
  <c r="BJ471" i="144"/>
  <c r="BK471" i="144" s="1"/>
  <c r="BD472" i="144"/>
  <c r="BE472" i="144" s="1"/>
  <c r="BJ472" i="144"/>
  <c r="BK472" i="144" s="1"/>
  <c r="BJ473" i="144"/>
  <c r="BK473" i="144" s="1"/>
  <c r="BG475" i="144"/>
  <c r="BH475" i="144" s="1"/>
  <c r="BG476" i="144"/>
  <c r="BH476" i="144" s="1"/>
  <c r="BG477" i="144"/>
  <c r="BH477" i="144" s="1"/>
  <c r="BG478" i="144"/>
  <c r="BH478" i="144" s="1"/>
  <c r="BG479" i="144"/>
  <c r="BH479" i="144" s="1"/>
  <c r="BG480" i="144"/>
  <c r="BH480" i="144" s="1"/>
  <c r="BG481" i="144"/>
  <c r="BH481" i="144" s="1"/>
  <c r="BG482" i="144"/>
  <c r="BH482" i="144" s="1"/>
  <c r="BG483" i="144"/>
  <c r="BH483" i="144" s="1"/>
  <c r="BG484" i="144"/>
  <c r="BH484" i="144" s="1"/>
  <c r="BG485" i="144"/>
  <c r="BH485" i="144" s="1"/>
  <c r="BG486" i="144"/>
  <c r="BH486" i="144" s="1"/>
  <c r="BG487" i="144"/>
  <c r="BH487" i="144" s="1"/>
  <c r="BG488" i="144"/>
  <c r="BH488" i="144" s="1"/>
  <c r="BG489" i="144"/>
  <c r="BH489" i="144" s="1"/>
  <c r="BG490" i="144"/>
  <c r="BH490" i="144" s="1"/>
  <c r="BG491" i="144"/>
  <c r="BH491" i="144" s="1"/>
  <c r="BG492" i="144"/>
  <c r="BH492" i="144" s="1"/>
  <c r="BG493" i="144"/>
  <c r="BH493" i="144" s="1"/>
  <c r="BG494" i="144"/>
  <c r="BH494" i="144" s="1"/>
  <c r="BG495" i="144"/>
  <c r="BH495" i="144" s="1"/>
  <c r="BG496" i="144"/>
  <c r="BH496" i="144" s="1"/>
  <c r="BG497" i="144"/>
  <c r="BH497" i="144" s="1"/>
  <c r="BG498" i="144"/>
  <c r="BH498" i="144" s="1"/>
  <c r="BG499" i="144"/>
  <c r="BH499" i="144" s="1"/>
  <c r="BD505" i="144"/>
  <c r="BJ505" i="144"/>
  <c r="BD506" i="144"/>
  <c r="BE506" i="144" s="1"/>
  <c r="BJ506" i="144"/>
  <c r="BK506" i="144" s="1"/>
  <c r="BD507" i="144"/>
  <c r="BE507" i="144" s="1"/>
  <c r="BJ507" i="144"/>
  <c r="BK507" i="144" s="1"/>
  <c r="BD508" i="144"/>
  <c r="BE508" i="144" s="1"/>
  <c r="BJ508" i="144"/>
  <c r="BK508" i="144" s="1"/>
  <c r="BD509" i="144"/>
  <c r="BE509" i="144" s="1"/>
  <c r="BJ509" i="144"/>
  <c r="BK509" i="144" s="1"/>
  <c r="BD510" i="144"/>
  <c r="BE510" i="144" s="1"/>
  <c r="BJ510" i="144"/>
  <c r="BK510" i="144" s="1"/>
  <c r="BD511" i="144"/>
  <c r="BE511" i="144" s="1"/>
  <c r="BJ511" i="144"/>
  <c r="BK511" i="144" s="1"/>
  <c r="BD512" i="144"/>
  <c r="BE512" i="144" s="1"/>
  <c r="BJ512" i="144"/>
  <c r="BK512" i="144" s="1"/>
  <c r="BD513" i="144"/>
  <c r="BE513" i="144" s="1"/>
  <c r="BJ513" i="144"/>
  <c r="BK513" i="144" s="1"/>
  <c r="BD514" i="144"/>
  <c r="BE514" i="144" s="1"/>
  <c r="BJ514" i="144"/>
  <c r="BK514" i="144" s="1"/>
  <c r="BD515" i="144"/>
  <c r="BE515" i="144" s="1"/>
  <c r="BJ515" i="144"/>
  <c r="BK515" i="144" s="1"/>
  <c r="BD516" i="144"/>
  <c r="BE516" i="144" s="1"/>
  <c r="BJ516" i="144"/>
  <c r="BK516" i="144" s="1"/>
  <c r="BD517" i="144"/>
  <c r="BE517" i="144" s="1"/>
  <c r="BJ517" i="144"/>
  <c r="BK517" i="144" s="1"/>
  <c r="BD518" i="144"/>
  <c r="BE518" i="144" s="1"/>
  <c r="BJ518" i="144"/>
  <c r="BK518" i="144" s="1"/>
  <c r="BD519" i="144"/>
  <c r="BE519" i="144" s="1"/>
  <c r="BJ519" i="144"/>
  <c r="BK519" i="144" s="1"/>
  <c r="BD520" i="144"/>
  <c r="BE520" i="144" s="1"/>
  <c r="BJ520" i="144"/>
  <c r="BK520" i="144" s="1"/>
  <c r="BD521" i="144"/>
  <c r="BE521" i="144" s="1"/>
  <c r="BJ521" i="144"/>
  <c r="BK521" i="144" s="1"/>
  <c r="BD522" i="144"/>
  <c r="BE522" i="144" s="1"/>
  <c r="BJ522" i="144"/>
  <c r="BK522" i="144" s="1"/>
  <c r="BD523" i="144"/>
  <c r="BE523" i="144" s="1"/>
  <c r="BJ523" i="144"/>
  <c r="BK523" i="144" s="1"/>
  <c r="BD524" i="144"/>
  <c r="BE524" i="144" s="1"/>
  <c r="BJ524" i="144"/>
  <c r="BK524" i="144" s="1"/>
  <c r="BD525" i="144"/>
  <c r="BE525" i="144" s="1"/>
  <c r="BJ525" i="144"/>
  <c r="BK525" i="144" s="1"/>
  <c r="BD526" i="144"/>
  <c r="BE526" i="144" s="1"/>
  <c r="BJ526" i="144"/>
  <c r="BK526" i="144" s="1"/>
  <c r="BD527" i="144"/>
  <c r="BE527" i="144" s="1"/>
  <c r="BJ527" i="144"/>
  <c r="BK527" i="144" s="1"/>
  <c r="BD528" i="144"/>
  <c r="BE528" i="144" s="1"/>
  <c r="BJ528" i="144"/>
  <c r="BK528" i="144" s="1"/>
  <c r="BD529" i="144"/>
  <c r="BE529" i="144" s="1"/>
  <c r="BJ529" i="144"/>
  <c r="BK529" i="144" s="1"/>
  <c r="BD530" i="144"/>
  <c r="BE530" i="144" s="1"/>
  <c r="BJ530" i="144"/>
  <c r="BK530" i="144" s="1"/>
  <c r="BD531" i="144"/>
  <c r="BE531" i="144" s="1"/>
  <c r="BJ531" i="144"/>
  <c r="BK531" i="144" s="1"/>
  <c r="BD532" i="144"/>
  <c r="BE532" i="144" s="1"/>
  <c r="BJ532" i="144"/>
  <c r="BK532" i="144" s="1"/>
  <c r="BD533" i="144"/>
  <c r="BE533" i="144" s="1"/>
  <c r="BJ533" i="144"/>
  <c r="BK533" i="144" s="1"/>
  <c r="BD534" i="144"/>
  <c r="BE534" i="144" s="1"/>
  <c r="BJ534" i="144"/>
  <c r="BK534" i="144" s="1"/>
  <c r="BD535" i="144"/>
  <c r="BE535" i="144" s="1"/>
  <c r="BJ535" i="144"/>
  <c r="BK535" i="144" s="1"/>
  <c r="BD536" i="144"/>
  <c r="BE536" i="144" s="1"/>
  <c r="BJ536" i="144"/>
  <c r="BK536" i="144" s="1"/>
  <c r="BD537" i="144"/>
  <c r="BE537" i="144" s="1"/>
  <c r="BJ537" i="144"/>
  <c r="BK537" i="144" s="1"/>
  <c r="BD538" i="144"/>
  <c r="BE538" i="144" s="1"/>
  <c r="BJ538" i="144"/>
  <c r="BK538" i="144" s="1"/>
  <c r="BD539" i="144"/>
  <c r="BE539" i="144" s="1"/>
  <c r="BJ539" i="144"/>
  <c r="BK539" i="144" s="1"/>
  <c r="BD540" i="144"/>
  <c r="BE540" i="144" s="1"/>
  <c r="BJ540" i="144"/>
  <c r="BK540" i="144" s="1"/>
  <c r="BD541" i="144"/>
  <c r="BE541" i="144" s="1"/>
  <c r="BJ541" i="144"/>
  <c r="BK541" i="144" s="1"/>
  <c r="BD542" i="144"/>
  <c r="BE542" i="144" s="1"/>
  <c r="BJ542" i="144"/>
  <c r="BK542" i="144" s="1"/>
  <c r="BD543" i="144"/>
  <c r="BE543" i="144" s="1"/>
  <c r="BJ543" i="144"/>
  <c r="BK543" i="144" s="1"/>
  <c r="BD544" i="144"/>
  <c r="BE544" i="144" s="1"/>
  <c r="BJ544" i="144"/>
  <c r="BK544" i="144" s="1"/>
  <c r="BG550" i="144"/>
  <c r="BG551" i="144"/>
  <c r="BH551" i="144" s="1"/>
  <c r="BG552" i="144"/>
  <c r="BH552" i="144" s="1"/>
  <c r="BG553" i="144"/>
  <c r="BH553" i="144" s="1"/>
  <c r="BG554" i="144"/>
  <c r="BH554" i="144" s="1"/>
  <c r="BG555" i="144"/>
  <c r="BH555" i="144" s="1"/>
  <c r="BG556" i="144"/>
  <c r="BH556" i="144" s="1"/>
  <c r="BG557" i="144"/>
  <c r="BH557" i="144" s="1"/>
  <c r="BG558" i="144"/>
  <c r="BH558" i="144" s="1"/>
  <c r="BG559" i="144"/>
  <c r="BH559" i="144" s="1"/>
  <c r="BG560" i="144"/>
  <c r="BH560" i="144" s="1"/>
  <c r="BG561" i="144"/>
  <c r="BH561" i="144" s="1"/>
  <c r="BG562" i="144"/>
  <c r="BH562" i="144" s="1"/>
  <c r="BG563" i="144"/>
  <c r="BH563" i="144" s="1"/>
  <c r="BG564" i="144"/>
  <c r="BH564" i="144" s="1"/>
  <c r="BG565" i="144"/>
  <c r="BH565" i="144" s="1"/>
  <c r="BG566" i="144"/>
  <c r="BH566" i="144" s="1"/>
  <c r="BG567" i="144"/>
  <c r="BH567" i="144" s="1"/>
  <c r="BG568" i="144"/>
  <c r="BH568" i="144" s="1"/>
  <c r="BG569" i="144"/>
  <c r="BH569" i="144" s="1"/>
  <c r="BG570" i="144"/>
  <c r="BH570" i="144" s="1"/>
  <c r="BG571" i="144"/>
  <c r="BH571" i="144" s="1"/>
  <c r="BG572" i="144"/>
  <c r="BH572" i="144" s="1"/>
  <c r="BG573" i="144"/>
  <c r="BH573" i="144" s="1"/>
  <c r="BG574" i="144"/>
  <c r="BH574" i="144" s="1"/>
  <c r="BG575" i="144"/>
  <c r="BH575" i="144" s="1"/>
  <c r="BG576" i="144"/>
  <c r="BH576" i="144" s="1"/>
  <c r="BG577" i="144"/>
  <c r="BH577" i="144" s="1"/>
  <c r="BG578" i="144"/>
  <c r="BH578" i="144" s="1"/>
  <c r="BG579" i="144"/>
  <c r="BH579" i="144" s="1"/>
  <c r="BG580" i="144"/>
  <c r="BH580" i="144" s="1"/>
  <c r="BG581" i="144"/>
  <c r="BH581" i="144" s="1"/>
  <c r="BG582" i="144"/>
  <c r="BH582" i="144" s="1"/>
  <c r="BG583" i="144"/>
  <c r="BH583" i="144" s="1"/>
  <c r="BG584" i="144"/>
  <c r="BH584" i="144" s="1"/>
  <c r="BG585" i="144"/>
  <c r="BH585" i="144" s="1"/>
  <c r="BG586" i="144"/>
  <c r="BH586" i="144" s="1"/>
  <c r="BG587" i="144"/>
  <c r="BH587" i="144" s="1"/>
  <c r="BG588" i="144"/>
  <c r="BH588" i="144" s="1"/>
  <c r="BG589" i="144"/>
  <c r="BH589" i="144" s="1"/>
  <c r="BD595" i="144"/>
  <c r="BJ595" i="144"/>
  <c r="BD596" i="144"/>
  <c r="BE596" i="144" s="1"/>
  <c r="BJ596" i="144"/>
  <c r="BK596" i="144" s="1"/>
  <c r="BD597" i="144"/>
  <c r="BE597" i="144" s="1"/>
  <c r="BJ597" i="144"/>
  <c r="BK597" i="144" s="1"/>
  <c r="BD598" i="144"/>
  <c r="BE598" i="144" s="1"/>
  <c r="BJ598" i="144"/>
  <c r="BK598" i="144" s="1"/>
  <c r="BD599" i="144"/>
  <c r="BE599" i="144" s="1"/>
  <c r="BJ599" i="144"/>
  <c r="BK599" i="144" s="1"/>
  <c r="BD600" i="144"/>
  <c r="BE600" i="144" s="1"/>
  <c r="BJ600" i="144"/>
  <c r="BK600" i="144" s="1"/>
  <c r="BD601" i="144"/>
  <c r="BE601" i="144" s="1"/>
  <c r="BJ601" i="144"/>
  <c r="BK601" i="144" s="1"/>
  <c r="BD602" i="144"/>
  <c r="BE602" i="144" s="1"/>
  <c r="BJ602" i="144"/>
  <c r="BK602" i="144" s="1"/>
  <c r="BD603" i="144"/>
  <c r="BE603" i="144" s="1"/>
  <c r="BJ603" i="144"/>
  <c r="BK603" i="144" s="1"/>
  <c r="BD604" i="144"/>
  <c r="BE604" i="144" s="1"/>
  <c r="BJ604" i="144"/>
  <c r="BK604" i="144" s="1"/>
  <c r="BD605" i="144"/>
  <c r="BE605" i="144" s="1"/>
  <c r="BJ605" i="144"/>
  <c r="BK605" i="144" s="1"/>
  <c r="BD606" i="144"/>
  <c r="BE606" i="144" s="1"/>
  <c r="BJ606" i="144"/>
  <c r="BK606" i="144" s="1"/>
  <c r="BD607" i="144"/>
  <c r="BE607" i="144" s="1"/>
  <c r="BJ607" i="144"/>
  <c r="BK607" i="144" s="1"/>
  <c r="BD608" i="144"/>
  <c r="BE608" i="144" s="1"/>
  <c r="BJ608" i="144"/>
  <c r="BK608" i="144" s="1"/>
  <c r="BD609" i="144"/>
  <c r="BE609" i="144" s="1"/>
  <c r="BJ609" i="144"/>
  <c r="BK609" i="144" s="1"/>
  <c r="BD610" i="144"/>
  <c r="BE610" i="144" s="1"/>
  <c r="BJ610" i="144"/>
  <c r="BK610" i="144" s="1"/>
  <c r="BD611" i="144"/>
  <c r="BE611" i="144" s="1"/>
  <c r="BJ611" i="144"/>
  <c r="BK611" i="144" s="1"/>
  <c r="BD612" i="144"/>
  <c r="BE612" i="144" s="1"/>
  <c r="BJ612" i="144"/>
  <c r="BK612" i="144" s="1"/>
  <c r="BD613" i="144"/>
  <c r="BE613" i="144" s="1"/>
  <c r="BJ613" i="144"/>
  <c r="BK613" i="144" s="1"/>
  <c r="BD614" i="144"/>
  <c r="BE614" i="144" s="1"/>
  <c r="BJ614" i="144"/>
  <c r="BK614" i="144" s="1"/>
  <c r="BD615" i="144"/>
  <c r="BE615" i="144" s="1"/>
  <c r="BJ615" i="144"/>
  <c r="BK615" i="144" s="1"/>
  <c r="BD616" i="144"/>
  <c r="BE616" i="144" s="1"/>
  <c r="BJ616" i="144"/>
  <c r="BK616" i="144" s="1"/>
  <c r="BD617" i="144"/>
  <c r="BE617" i="144" s="1"/>
  <c r="BJ617" i="144"/>
  <c r="BK617" i="144" s="1"/>
  <c r="BD618" i="144"/>
  <c r="BE618" i="144" s="1"/>
  <c r="BJ618" i="144"/>
  <c r="BK618" i="144" s="1"/>
  <c r="BD619" i="144"/>
  <c r="BE619" i="144" s="1"/>
  <c r="BJ619" i="144"/>
  <c r="BK619" i="144" s="1"/>
  <c r="BD620" i="144"/>
  <c r="BE620" i="144" s="1"/>
  <c r="BJ620" i="144"/>
  <c r="BK620" i="144" s="1"/>
  <c r="BD621" i="144"/>
  <c r="BE621" i="144" s="1"/>
  <c r="BJ621" i="144"/>
  <c r="BK621" i="144" s="1"/>
  <c r="BD622" i="144"/>
  <c r="BE622" i="144" s="1"/>
  <c r="BJ622" i="144"/>
  <c r="BK622" i="144" s="1"/>
  <c r="BD623" i="144"/>
  <c r="BE623" i="144" s="1"/>
  <c r="BJ623" i="144"/>
  <c r="BK623" i="144" s="1"/>
  <c r="BD624" i="144"/>
  <c r="BE624" i="144" s="1"/>
  <c r="BJ624" i="144"/>
  <c r="BK624" i="144" s="1"/>
  <c r="BD625" i="144"/>
  <c r="BE625" i="144" s="1"/>
  <c r="BD474" i="144"/>
  <c r="BE474" i="144" s="1"/>
  <c r="BJ475" i="144"/>
  <c r="BK475" i="144" s="1"/>
  <c r="BJ476" i="144"/>
  <c r="BK476" i="144" s="1"/>
  <c r="BJ474" i="144"/>
  <c r="BK474" i="144" s="1"/>
  <c r="BJ477" i="144"/>
  <c r="BK477" i="144" s="1"/>
  <c r="BD478" i="144"/>
  <c r="BE478" i="144" s="1"/>
  <c r="BJ478" i="144"/>
  <c r="BK478" i="144" s="1"/>
  <c r="BD479" i="144"/>
  <c r="BE479" i="144" s="1"/>
  <c r="BJ479" i="144"/>
  <c r="BK479" i="144" s="1"/>
  <c r="BD480" i="144"/>
  <c r="BE480" i="144" s="1"/>
  <c r="BJ480" i="144"/>
  <c r="BK480" i="144" s="1"/>
  <c r="BD481" i="144"/>
  <c r="BE481" i="144" s="1"/>
  <c r="BJ481" i="144"/>
  <c r="BK481" i="144" s="1"/>
  <c r="BD482" i="144"/>
  <c r="BE482" i="144" s="1"/>
  <c r="BJ482" i="144"/>
  <c r="BK482" i="144" s="1"/>
  <c r="BD483" i="144"/>
  <c r="BE483" i="144" s="1"/>
  <c r="BJ483" i="144"/>
  <c r="BK483" i="144" s="1"/>
  <c r="BD484" i="144"/>
  <c r="BE484" i="144" s="1"/>
  <c r="BJ484" i="144"/>
  <c r="BK484" i="144" s="1"/>
  <c r="BD485" i="144"/>
  <c r="BE485" i="144" s="1"/>
  <c r="BJ485" i="144"/>
  <c r="BK485" i="144" s="1"/>
  <c r="BD486" i="144"/>
  <c r="BE486" i="144" s="1"/>
  <c r="BJ486" i="144"/>
  <c r="BK486" i="144" s="1"/>
  <c r="BD487" i="144"/>
  <c r="BE487" i="144" s="1"/>
  <c r="BJ487" i="144"/>
  <c r="BK487" i="144" s="1"/>
  <c r="BD488" i="144"/>
  <c r="BE488" i="144" s="1"/>
  <c r="BJ488" i="144"/>
  <c r="BK488" i="144" s="1"/>
  <c r="BD489" i="144"/>
  <c r="BE489" i="144" s="1"/>
  <c r="BJ489" i="144"/>
  <c r="BK489" i="144" s="1"/>
  <c r="BD490" i="144"/>
  <c r="BE490" i="144" s="1"/>
  <c r="BJ490" i="144"/>
  <c r="BK490" i="144" s="1"/>
  <c r="BD491" i="144"/>
  <c r="BE491" i="144" s="1"/>
  <c r="BJ491" i="144"/>
  <c r="BK491" i="144" s="1"/>
  <c r="BD492" i="144"/>
  <c r="BE492" i="144" s="1"/>
  <c r="BJ492" i="144"/>
  <c r="BK492" i="144" s="1"/>
  <c r="BD493" i="144"/>
  <c r="BE493" i="144" s="1"/>
  <c r="BJ493" i="144"/>
  <c r="BK493" i="144" s="1"/>
  <c r="BD494" i="144"/>
  <c r="BE494" i="144" s="1"/>
  <c r="BJ494" i="144"/>
  <c r="BK494" i="144" s="1"/>
  <c r="BD495" i="144"/>
  <c r="BE495" i="144" s="1"/>
  <c r="BJ495" i="144"/>
  <c r="BK495" i="144" s="1"/>
  <c r="BD496" i="144"/>
  <c r="BE496" i="144" s="1"/>
  <c r="BJ496" i="144"/>
  <c r="BK496" i="144" s="1"/>
  <c r="BD497" i="144"/>
  <c r="BE497" i="144" s="1"/>
  <c r="BJ497" i="144"/>
  <c r="BK497" i="144" s="1"/>
  <c r="BD498" i="144"/>
  <c r="BE498" i="144" s="1"/>
  <c r="BJ498" i="144"/>
  <c r="BK498" i="144" s="1"/>
  <c r="BD499" i="144"/>
  <c r="BE499" i="144" s="1"/>
  <c r="BJ499" i="144"/>
  <c r="BK499" i="144" s="1"/>
  <c r="BG505" i="144"/>
  <c r="BG506" i="144"/>
  <c r="BH506" i="144" s="1"/>
  <c r="BG507" i="144"/>
  <c r="BH507" i="144" s="1"/>
  <c r="BG508" i="144"/>
  <c r="BH508" i="144" s="1"/>
  <c r="BG509" i="144"/>
  <c r="BH509" i="144" s="1"/>
  <c r="BG510" i="144"/>
  <c r="BH510" i="144" s="1"/>
  <c r="BG511" i="144"/>
  <c r="BH511" i="144" s="1"/>
  <c r="BG512" i="144"/>
  <c r="BH512" i="144" s="1"/>
  <c r="BG513" i="144"/>
  <c r="BH513" i="144" s="1"/>
  <c r="BG514" i="144"/>
  <c r="BH514" i="144" s="1"/>
  <c r="BG515" i="144"/>
  <c r="BH515" i="144" s="1"/>
  <c r="BG516" i="144"/>
  <c r="BH516" i="144" s="1"/>
  <c r="BG517" i="144"/>
  <c r="BH517" i="144" s="1"/>
  <c r="BG518" i="144"/>
  <c r="BH518" i="144" s="1"/>
  <c r="BG519" i="144"/>
  <c r="BH519" i="144" s="1"/>
  <c r="BG520" i="144"/>
  <c r="BH520" i="144" s="1"/>
  <c r="BG521" i="144"/>
  <c r="BH521" i="144" s="1"/>
  <c r="BG522" i="144"/>
  <c r="BH522" i="144" s="1"/>
  <c r="BG523" i="144"/>
  <c r="BH523" i="144" s="1"/>
  <c r="BG524" i="144"/>
  <c r="BH524" i="144" s="1"/>
  <c r="BG525" i="144"/>
  <c r="BH525" i="144" s="1"/>
  <c r="BG526" i="144"/>
  <c r="BH526" i="144" s="1"/>
  <c r="BG527" i="144"/>
  <c r="BH527" i="144" s="1"/>
  <c r="BG528" i="144"/>
  <c r="BH528" i="144" s="1"/>
  <c r="BG529" i="144"/>
  <c r="BH529" i="144" s="1"/>
  <c r="BG530" i="144"/>
  <c r="BH530" i="144" s="1"/>
  <c r="BG531" i="144"/>
  <c r="BH531" i="144" s="1"/>
  <c r="BG532" i="144"/>
  <c r="BH532" i="144" s="1"/>
  <c r="BG533" i="144"/>
  <c r="BH533" i="144" s="1"/>
  <c r="BG534" i="144"/>
  <c r="BH534" i="144" s="1"/>
  <c r="BG535" i="144"/>
  <c r="BH535" i="144" s="1"/>
  <c r="BG536" i="144"/>
  <c r="BH536" i="144" s="1"/>
  <c r="BG537" i="144"/>
  <c r="BH537" i="144" s="1"/>
  <c r="BG538" i="144"/>
  <c r="BH538" i="144" s="1"/>
  <c r="BG539" i="144"/>
  <c r="BH539" i="144" s="1"/>
  <c r="BG540" i="144"/>
  <c r="BH540" i="144" s="1"/>
  <c r="BG541" i="144"/>
  <c r="BH541" i="144" s="1"/>
  <c r="BG542" i="144"/>
  <c r="BH542" i="144" s="1"/>
  <c r="BG543" i="144"/>
  <c r="BH543" i="144" s="1"/>
  <c r="BG544" i="144"/>
  <c r="BH544" i="144" s="1"/>
  <c r="BD550" i="144"/>
  <c r="BJ550" i="144"/>
  <c r="BD551" i="144"/>
  <c r="BE551" i="144" s="1"/>
  <c r="BJ551" i="144"/>
  <c r="BK551" i="144" s="1"/>
  <c r="BD552" i="144"/>
  <c r="BE552" i="144" s="1"/>
  <c r="BJ552" i="144"/>
  <c r="BK552" i="144" s="1"/>
  <c r="BD553" i="144"/>
  <c r="BE553" i="144" s="1"/>
  <c r="BJ553" i="144"/>
  <c r="BK553" i="144" s="1"/>
  <c r="BD554" i="144"/>
  <c r="BE554" i="144" s="1"/>
  <c r="BJ554" i="144"/>
  <c r="BK554" i="144" s="1"/>
  <c r="BD555" i="144"/>
  <c r="BE555" i="144" s="1"/>
  <c r="BJ555" i="144"/>
  <c r="BK555" i="144" s="1"/>
  <c r="BD556" i="144"/>
  <c r="BE556" i="144" s="1"/>
  <c r="BJ556" i="144"/>
  <c r="BK556" i="144" s="1"/>
  <c r="BD557" i="144"/>
  <c r="BE557" i="144" s="1"/>
  <c r="BJ557" i="144"/>
  <c r="BK557" i="144" s="1"/>
  <c r="BD558" i="144"/>
  <c r="BE558" i="144" s="1"/>
  <c r="BJ558" i="144"/>
  <c r="BK558" i="144" s="1"/>
  <c r="BD559" i="144"/>
  <c r="BE559" i="144" s="1"/>
  <c r="BJ559" i="144"/>
  <c r="BK559" i="144" s="1"/>
  <c r="BD560" i="144"/>
  <c r="BE560" i="144" s="1"/>
  <c r="BJ560" i="144"/>
  <c r="BK560" i="144" s="1"/>
  <c r="BD561" i="144"/>
  <c r="BE561" i="144" s="1"/>
  <c r="BJ561" i="144"/>
  <c r="BK561" i="144" s="1"/>
  <c r="BD562" i="144"/>
  <c r="BE562" i="144" s="1"/>
  <c r="BJ562" i="144"/>
  <c r="BK562" i="144" s="1"/>
  <c r="BD563" i="144"/>
  <c r="BE563" i="144" s="1"/>
  <c r="BJ563" i="144"/>
  <c r="BK563" i="144" s="1"/>
  <c r="BD564" i="144"/>
  <c r="BE564" i="144" s="1"/>
  <c r="BJ564" i="144"/>
  <c r="BK564" i="144" s="1"/>
  <c r="BD565" i="144"/>
  <c r="BE565" i="144" s="1"/>
  <c r="BJ565" i="144"/>
  <c r="BK565" i="144" s="1"/>
  <c r="BD566" i="144"/>
  <c r="BE566" i="144" s="1"/>
  <c r="BJ566" i="144"/>
  <c r="BK566" i="144" s="1"/>
  <c r="BD567" i="144"/>
  <c r="BE567" i="144" s="1"/>
  <c r="BJ567" i="144"/>
  <c r="BK567" i="144" s="1"/>
  <c r="BD568" i="144"/>
  <c r="BE568" i="144" s="1"/>
  <c r="BJ568" i="144"/>
  <c r="BK568" i="144" s="1"/>
  <c r="BD569" i="144"/>
  <c r="BE569" i="144" s="1"/>
  <c r="BJ569" i="144"/>
  <c r="BK569" i="144" s="1"/>
  <c r="BD570" i="144"/>
  <c r="BE570" i="144" s="1"/>
  <c r="BJ570" i="144"/>
  <c r="BK570" i="144" s="1"/>
  <c r="BD571" i="144"/>
  <c r="BE571" i="144" s="1"/>
  <c r="BJ571" i="144"/>
  <c r="BK571" i="144" s="1"/>
  <c r="BD572" i="144"/>
  <c r="BE572" i="144" s="1"/>
  <c r="BJ572" i="144"/>
  <c r="BK572" i="144" s="1"/>
  <c r="BD573" i="144"/>
  <c r="BE573" i="144" s="1"/>
  <c r="BJ573" i="144"/>
  <c r="BK573" i="144" s="1"/>
  <c r="BD574" i="144"/>
  <c r="BE574" i="144" s="1"/>
  <c r="BJ574" i="144"/>
  <c r="BK574" i="144" s="1"/>
  <c r="BD575" i="144"/>
  <c r="BE575" i="144" s="1"/>
  <c r="BJ575" i="144"/>
  <c r="BK575" i="144" s="1"/>
  <c r="BD576" i="144"/>
  <c r="BE576" i="144" s="1"/>
  <c r="BJ576" i="144"/>
  <c r="BK576" i="144" s="1"/>
  <c r="BD577" i="144"/>
  <c r="BE577" i="144" s="1"/>
  <c r="BJ577" i="144"/>
  <c r="BK577" i="144" s="1"/>
  <c r="BD578" i="144"/>
  <c r="BE578" i="144" s="1"/>
  <c r="BJ578" i="144"/>
  <c r="BK578" i="144" s="1"/>
  <c r="BD579" i="144"/>
  <c r="BE579" i="144" s="1"/>
  <c r="BJ579" i="144"/>
  <c r="BK579" i="144" s="1"/>
  <c r="BD580" i="144"/>
  <c r="BE580" i="144" s="1"/>
  <c r="BJ580" i="144"/>
  <c r="BK580" i="144" s="1"/>
  <c r="BD581" i="144"/>
  <c r="BE581" i="144" s="1"/>
  <c r="BJ581" i="144"/>
  <c r="BK581" i="144" s="1"/>
  <c r="BD582" i="144"/>
  <c r="BE582" i="144" s="1"/>
  <c r="BJ582" i="144"/>
  <c r="BK582" i="144" s="1"/>
  <c r="BD583" i="144"/>
  <c r="BE583" i="144" s="1"/>
  <c r="BJ583" i="144"/>
  <c r="BK583" i="144" s="1"/>
  <c r="BD584" i="144"/>
  <c r="BE584" i="144" s="1"/>
  <c r="BJ584" i="144"/>
  <c r="BK584" i="144" s="1"/>
  <c r="BD585" i="144"/>
  <c r="BE585" i="144" s="1"/>
  <c r="BJ585" i="144"/>
  <c r="BK585" i="144" s="1"/>
  <c r="BD586" i="144"/>
  <c r="BE586" i="144" s="1"/>
  <c r="BJ586" i="144"/>
  <c r="BK586" i="144" s="1"/>
  <c r="BD587" i="144"/>
  <c r="BE587" i="144" s="1"/>
  <c r="BJ587" i="144"/>
  <c r="BK587" i="144" s="1"/>
  <c r="BD588" i="144"/>
  <c r="BE588" i="144" s="1"/>
  <c r="BJ588" i="144"/>
  <c r="BK588" i="144" s="1"/>
  <c r="BD589" i="144"/>
  <c r="BE589" i="144" s="1"/>
  <c r="BJ589" i="144"/>
  <c r="BK589" i="144" s="1"/>
  <c r="BG595" i="144"/>
  <c r="BG596" i="144"/>
  <c r="BH596" i="144" s="1"/>
  <c r="BG597" i="144"/>
  <c r="BH597" i="144" s="1"/>
  <c r="BG598" i="144"/>
  <c r="BH598" i="144" s="1"/>
  <c r="BG599" i="144"/>
  <c r="BH599" i="144" s="1"/>
  <c r="BG600" i="144"/>
  <c r="BH600" i="144" s="1"/>
  <c r="BG601" i="144"/>
  <c r="BH601" i="144" s="1"/>
  <c r="BG602" i="144"/>
  <c r="BH602" i="144" s="1"/>
  <c r="BG603" i="144"/>
  <c r="BH603" i="144" s="1"/>
  <c r="BG604" i="144"/>
  <c r="BH604" i="144" s="1"/>
  <c r="BG605" i="144"/>
  <c r="BH605" i="144" s="1"/>
  <c r="BG606" i="144"/>
  <c r="BH606" i="144" s="1"/>
  <c r="BG607" i="144"/>
  <c r="BH607" i="144" s="1"/>
  <c r="BG608" i="144"/>
  <c r="BH608" i="144" s="1"/>
  <c r="BG609" i="144"/>
  <c r="BH609" i="144" s="1"/>
  <c r="BG610" i="144"/>
  <c r="BH610" i="144" s="1"/>
  <c r="BG611" i="144"/>
  <c r="BH611" i="144" s="1"/>
  <c r="BG612" i="144"/>
  <c r="BH612" i="144" s="1"/>
  <c r="BG613" i="144"/>
  <c r="BH613" i="144" s="1"/>
  <c r="BG614" i="144"/>
  <c r="BH614" i="144" s="1"/>
  <c r="BG615" i="144"/>
  <c r="BH615" i="144" s="1"/>
  <c r="BG616" i="144"/>
  <c r="BH616" i="144" s="1"/>
  <c r="BG617" i="144"/>
  <c r="BH617" i="144" s="1"/>
  <c r="BG618" i="144"/>
  <c r="BH618" i="144" s="1"/>
  <c r="BG619" i="144"/>
  <c r="BH619" i="144" s="1"/>
  <c r="BG620" i="144"/>
  <c r="BH620" i="144" s="1"/>
  <c r="BG621" i="144"/>
  <c r="BH621" i="144" s="1"/>
  <c r="BG622" i="144"/>
  <c r="BH622" i="144" s="1"/>
  <c r="BG623" i="144"/>
  <c r="BH623" i="144" s="1"/>
  <c r="BG624" i="144"/>
  <c r="BH624" i="144" s="1"/>
  <c r="BG625" i="144"/>
  <c r="BH625" i="144" s="1"/>
  <c r="BG626" i="144"/>
  <c r="BH626" i="144" s="1"/>
  <c r="BG627" i="144"/>
  <c r="BH627" i="144" s="1"/>
  <c r="BG628" i="144"/>
  <c r="BH628" i="144" s="1"/>
  <c r="BG629" i="144"/>
  <c r="BH629" i="144" s="1"/>
  <c r="BG630" i="144"/>
  <c r="BH630" i="144" s="1"/>
  <c r="BD473" i="144"/>
  <c r="BE473" i="144" s="1"/>
  <c r="BL473" i="144" s="1"/>
  <c r="BD475" i="144"/>
  <c r="BE475" i="144" s="1"/>
  <c r="BD476" i="144"/>
  <c r="BE476" i="144" s="1"/>
  <c r="BD477" i="144"/>
  <c r="BE477" i="144" s="1"/>
  <c r="BL477" i="144" s="1"/>
  <c r="BD626" i="144"/>
  <c r="BE626" i="144" s="1"/>
  <c r="BD628" i="144"/>
  <c r="BE628" i="144" s="1"/>
  <c r="BD630" i="144"/>
  <c r="BE630" i="144" s="1"/>
  <c r="BG631" i="144"/>
  <c r="BH631" i="144" s="1"/>
  <c r="BG632" i="144"/>
  <c r="BH632" i="144" s="1"/>
  <c r="BG633" i="144"/>
  <c r="BH633" i="144" s="1"/>
  <c r="BG634" i="144"/>
  <c r="BH634" i="144" s="1"/>
  <c r="BJ640" i="144"/>
  <c r="BJ641" i="144"/>
  <c r="BK641" i="144" s="1"/>
  <c r="BJ642" i="144"/>
  <c r="BK642" i="144" s="1"/>
  <c r="BJ643" i="144"/>
  <c r="BK643" i="144" s="1"/>
  <c r="BJ644" i="144"/>
  <c r="BK644" i="144" s="1"/>
  <c r="BJ645" i="144"/>
  <c r="BK645" i="144" s="1"/>
  <c r="BJ646" i="144"/>
  <c r="BK646" i="144" s="1"/>
  <c r="BJ647" i="144"/>
  <c r="BK647" i="144" s="1"/>
  <c r="BJ648" i="144"/>
  <c r="BK648" i="144" s="1"/>
  <c r="BJ649" i="144"/>
  <c r="BK649" i="144" s="1"/>
  <c r="BJ650" i="144"/>
  <c r="BK650" i="144" s="1"/>
  <c r="BJ651" i="144"/>
  <c r="BK651" i="144" s="1"/>
  <c r="BJ652" i="144"/>
  <c r="BK652" i="144" s="1"/>
  <c r="BJ653" i="144"/>
  <c r="BK653" i="144" s="1"/>
  <c r="BJ654" i="144"/>
  <c r="BK654" i="144" s="1"/>
  <c r="BJ655" i="144"/>
  <c r="BK655" i="144" s="1"/>
  <c r="BJ656" i="144"/>
  <c r="BK656" i="144" s="1"/>
  <c r="BG657" i="144"/>
  <c r="BH657" i="144" s="1"/>
  <c r="BJ658" i="144"/>
  <c r="BK658" i="144" s="1"/>
  <c r="BJ626" i="144"/>
  <c r="BK626" i="144" s="1"/>
  <c r="BJ628" i="144"/>
  <c r="BK628" i="144" s="1"/>
  <c r="BJ630" i="144"/>
  <c r="BK630" i="144" s="1"/>
  <c r="BJ631" i="144"/>
  <c r="BK631" i="144" s="1"/>
  <c r="BJ632" i="144"/>
  <c r="BK632" i="144" s="1"/>
  <c r="BJ633" i="144"/>
  <c r="BK633" i="144" s="1"/>
  <c r="BJ634" i="144"/>
  <c r="BK634" i="144" s="1"/>
  <c r="BD658" i="144"/>
  <c r="BE658" i="144" s="1"/>
  <c r="BG659" i="144"/>
  <c r="BH659" i="144" s="1"/>
  <c r="BG660" i="144"/>
  <c r="BH660" i="144" s="1"/>
  <c r="BG661" i="144"/>
  <c r="BH661" i="144" s="1"/>
  <c r="BG662" i="144"/>
  <c r="BH662" i="144" s="1"/>
  <c r="BG663" i="144"/>
  <c r="BH663" i="144" s="1"/>
  <c r="BG664" i="144"/>
  <c r="BH664" i="144" s="1"/>
  <c r="BG665" i="144"/>
  <c r="BH665" i="144" s="1"/>
  <c r="BG666" i="144"/>
  <c r="BH666" i="144" s="1"/>
  <c r="BG667" i="144"/>
  <c r="BH667" i="144" s="1"/>
  <c r="BG668" i="144"/>
  <c r="BH668" i="144" s="1"/>
  <c r="BG669" i="144"/>
  <c r="BH669" i="144" s="1"/>
  <c r="BG670" i="144"/>
  <c r="BH670" i="144" s="1"/>
  <c r="BG671" i="144"/>
  <c r="BH671" i="144" s="1"/>
  <c r="BG672" i="144"/>
  <c r="BH672" i="144" s="1"/>
  <c r="BG673" i="144"/>
  <c r="BH673" i="144" s="1"/>
  <c r="BG674" i="144"/>
  <c r="BH674" i="144" s="1"/>
  <c r="BG675" i="144"/>
  <c r="BH675" i="144" s="1"/>
  <c r="BG676" i="144"/>
  <c r="BH676" i="144" s="1"/>
  <c r="BG677" i="144"/>
  <c r="BH677" i="144" s="1"/>
  <c r="BG678" i="144"/>
  <c r="BH678" i="144" s="1"/>
  <c r="BG679" i="144"/>
  <c r="BH679" i="144" s="1"/>
  <c r="BD685" i="144"/>
  <c r="BJ685" i="144"/>
  <c r="BD686" i="144"/>
  <c r="BE686" i="144" s="1"/>
  <c r="BJ686" i="144"/>
  <c r="BK686" i="144" s="1"/>
  <c r="BD687" i="144"/>
  <c r="BE687" i="144" s="1"/>
  <c r="BJ687" i="144"/>
  <c r="BK687" i="144" s="1"/>
  <c r="BD688" i="144"/>
  <c r="BE688" i="144" s="1"/>
  <c r="BJ688" i="144"/>
  <c r="BK688" i="144" s="1"/>
  <c r="BD689" i="144"/>
  <c r="BE689" i="144" s="1"/>
  <c r="BJ689" i="144"/>
  <c r="BK689" i="144" s="1"/>
  <c r="BD690" i="144"/>
  <c r="BE690" i="144" s="1"/>
  <c r="BJ690" i="144"/>
  <c r="BK690" i="144" s="1"/>
  <c r="BD691" i="144"/>
  <c r="BE691" i="144" s="1"/>
  <c r="BJ691" i="144"/>
  <c r="BK691" i="144" s="1"/>
  <c r="BD692" i="144"/>
  <c r="BE692" i="144" s="1"/>
  <c r="BJ692" i="144"/>
  <c r="BK692" i="144" s="1"/>
  <c r="BD693" i="144"/>
  <c r="BE693" i="144" s="1"/>
  <c r="BJ693" i="144"/>
  <c r="BK693" i="144" s="1"/>
  <c r="BD694" i="144"/>
  <c r="BE694" i="144" s="1"/>
  <c r="BJ694" i="144"/>
  <c r="BK694" i="144" s="1"/>
  <c r="BD695" i="144"/>
  <c r="BE695" i="144" s="1"/>
  <c r="BJ695" i="144"/>
  <c r="BK695" i="144" s="1"/>
  <c r="BD696" i="144"/>
  <c r="BE696" i="144" s="1"/>
  <c r="BJ696" i="144"/>
  <c r="BK696" i="144" s="1"/>
  <c r="BD697" i="144"/>
  <c r="BE697" i="144" s="1"/>
  <c r="BJ697" i="144"/>
  <c r="BK697" i="144" s="1"/>
  <c r="BD698" i="144"/>
  <c r="BE698" i="144" s="1"/>
  <c r="BJ698" i="144"/>
  <c r="BK698" i="144" s="1"/>
  <c r="BD699" i="144"/>
  <c r="BE699" i="144" s="1"/>
  <c r="BJ699" i="144"/>
  <c r="BK699" i="144" s="1"/>
  <c r="BD700" i="144"/>
  <c r="BE700" i="144" s="1"/>
  <c r="BJ700" i="144"/>
  <c r="BK700" i="144" s="1"/>
  <c r="BD701" i="144"/>
  <c r="BE701" i="144" s="1"/>
  <c r="BJ701" i="144"/>
  <c r="BK701" i="144" s="1"/>
  <c r="BD702" i="144"/>
  <c r="BE702" i="144" s="1"/>
  <c r="BJ702" i="144"/>
  <c r="BK702" i="144" s="1"/>
  <c r="BD703" i="144"/>
  <c r="BE703" i="144" s="1"/>
  <c r="BJ703" i="144"/>
  <c r="BK703" i="144" s="1"/>
  <c r="BD704" i="144"/>
  <c r="BE704" i="144" s="1"/>
  <c r="BJ704" i="144"/>
  <c r="BK704" i="144" s="1"/>
  <c r="BD705" i="144"/>
  <c r="BE705" i="144" s="1"/>
  <c r="BJ705" i="144"/>
  <c r="BK705" i="144" s="1"/>
  <c r="BD706" i="144"/>
  <c r="BE706" i="144" s="1"/>
  <c r="BJ706" i="144"/>
  <c r="BK706" i="144" s="1"/>
  <c r="BD707" i="144"/>
  <c r="BE707" i="144" s="1"/>
  <c r="BJ707" i="144"/>
  <c r="BK707" i="144" s="1"/>
  <c r="BD708" i="144"/>
  <c r="BE708" i="144" s="1"/>
  <c r="BJ708" i="144"/>
  <c r="BK708" i="144" s="1"/>
  <c r="BD709" i="144"/>
  <c r="BE709" i="144" s="1"/>
  <c r="BJ709" i="144"/>
  <c r="BK709" i="144" s="1"/>
  <c r="BD710" i="144"/>
  <c r="BE710" i="144" s="1"/>
  <c r="BJ710" i="144"/>
  <c r="BK710" i="144" s="1"/>
  <c r="BD711" i="144"/>
  <c r="BE711" i="144" s="1"/>
  <c r="BJ711" i="144"/>
  <c r="BK711" i="144" s="1"/>
  <c r="BD712" i="144"/>
  <c r="BE712" i="144" s="1"/>
  <c r="BJ712" i="144"/>
  <c r="BK712" i="144" s="1"/>
  <c r="BD713" i="144"/>
  <c r="BE713" i="144" s="1"/>
  <c r="BJ713" i="144"/>
  <c r="BK713" i="144" s="1"/>
  <c r="BD714" i="144"/>
  <c r="BE714" i="144" s="1"/>
  <c r="BJ714" i="144"/>
  <c r="BK714" i="144" s="1"/>
  <c r="BD715" i="144"/>
  <c r="BE715" i="144" s="1"/>
  <c r="BJ715" i="144"/>
  <c r="BK715" i="144" s="1"/>
  <c r="BD716" i="144"/>
  <c r="BE716" i="144" s="1"/>
  <c r="BJ716" i="144"/>
  <c r="BK716" i="144" s="1"/>
  <c r="BD717" i="144"/>
  <c r="BE717" i="144" s="1"/>
  <c r="BJ717" i="144"/>
  <c r="BK717" i="144" s="1"/>
  <c r="BD718" i="144"/>
  <c r="BE718" i="144" s="1"/>
  <c r="BJ718" i="144"/>
  <c r="BK718" i="144" s="1"/>
  <c r="BD719" i="144"/>
  <c r="BE719" i="144" s="1"/>
  <c r="BJ719" i="144"/>
  <c r="BK719" i="144" s="1"/>
  <c r="BD720" i="144"/>
  <c r="BE720" i="144" s="1"/>
  <c r="BJ720" i="144"/>
  <c r="BK720" i="144" s="1"/>
  <c r="BD721" i="144"/>
  <c r="BE721" i="144" s="1"/>
  <c r="BJ721" i="144"/>
  <c r="BK721" i="144" s="1"/>
  <c r="BD722" i="144"/>
  <c r="BE722" i="144" s="1"/>
  <c r="BJ722" i="144"/>
  <c r="BK722" i="144" s="1"/>
  <c r="BD723" i="144"/>
  <c r="BE723" i="144" s="1"/>
  <c r="BJ723" i="144"/>
  <c r="BK723" i="144" s="1"/>
  <c r="BD724" i="144"/>
  <c r="BE724" i="144" s="1"/>
  <c r="BJ724" i="144"/>
  <c r="BK724" i="144" s="1"/>
  <c r="BG731" i="144"/>
  <c r="BG732" i="144"/>
  <c r="BH732" i="144" s="1"/>
  <c r="BG733" i="144"/>
  <c r="BH733" i="144" s="1"/>
  <c r="BG734" i="144"/>
  <c r="BH734" i="144" s="1"/>
  <c r="BG735" i="144"/>
  <c r="BH735" i="144" s="1"/>
  <c r="BG736" i="144"/>
  <c r="BH736" i="144" s="1"/>
  <c r="BG737" i="144"/>
  <c r="BH737" i="144" s="1"/>
  <c r="BG738" i="144"/>
  <c r="BH738" i="144" s="1"/>
  <c r="BG739" i="144"/>
  <c r="BH739" i="144" s="1"/>
  <c r="BG740" i="144"/>
  <c r="BH740" i="144" s="1"/>
  <c r="BG741" i="144"/>
  <c r="BH741" i="144" s="1"/>
  <c r="BG742" i="144"/>
  <c r="BH742" i="144" s="1"/>
  <c r="BG743" i="144"/>
  <c r="BH743" i="144" s="1"/>
  <c r="BG744" i="144"/>
  <c r="BH744" i="144" s="1"/>
  <c r="BG745" i="144"/>
  <c r="BH745" i="144" s="1"/>
  <c r="BG746" i="144"/>
  <c r="BH746" i="144" s="1"/>
  <c r="BG747" i="144"/>
  <c r="BH747" i="144" s="1"/>
  <c r="BG748" i="144"/>
  <c r="BH748" i="144" s="1"/>
  <c r="BG749" i="144"/>
  <c r="BH749" i="144" s="1"/>
  <c r="BG750" i="144"/>
  <c r="BH750" i="144" s="1"/>
  <c r="BG751" i="144"/>
  <c r="BH751" i="144" s="1"/>
  <c r="BG752" i="144"/>
  <c r="BH752" i="144" s="1"/>
  <c r="BG753" i="144"/>
  <c r="BH753" i="144" s="1"/>
  <c r="BG754" i="144"/>
  <c r="BH754" i="144" s="1"/>
  <c r="BG755" i="144"/>
  <c r="BH755" i="144" s="1"/>
  <c r="BG756" i="144"/>
  <c r="BH756" i="144" s="1"/>
  <c r="BG757" i="144"/>
  <c r="BH757" i="144" s="1"/>
  <c r="BG758" i="144"/>
  <c r="BH758" i="144" s="1"/>
  <c r="BG759" i="144"/>
  <c r="BH759" i="144" s="1"/>
  <c r="BG760" i="144"/>
  <c r="BH760" i="144" s="1"/>
  <c r="BG761" i="144"/>
  <c r="BH761" i="144" s="1"/>
  <c r="BG762" i="144"/>
  <c r="BH762" i="144" s="1"/>
  <c r="BG763" i="144"/>
  <c r="BH763" i="144" s="1"/>
  <c r="BG764" i="144"/>
  <c r="BH764" i="144" s="1"/>
  <c r="BG765" i="144"/>
  <c r="BH765" i="144" s="1"/>
  <c r="BG766" i="144"/>
  <c r="BH766" i="144" s="1"/>
  <c r="BG767" i="144"/>
  <c r="BH767" i="144" s="1"/>
  <c r="BG768" i="144"/>
  <c r="BH768" i="144" s="1"/>
  <c r="BG769" i="144"/>
  <c r="BH769" i="144" s="1"/>
  <c r="BG770" i="144"/>
  <c r="BH770" i="144" s="1"/>
  <c r="BD776" i="144"/>
  <c r="BJ776" i="144"/>
  <c r="BD777" i="144"/>
  <c r="BE777" i="144" s="1"/>
  <c r="BJ777" i="144"/>
  <c r="BK777" i="144" s="1"/>
  <c r="BD778" i="144"/>
  <c r="BE778" i="144" s="1"/>
  <c r="BJ778" i="144"/>
  <c r="BK778" i="144" s="1"/>
  <c r="BD779" i="144"/>
  <c r="BE779" i="144" s="1"/>
  <c r="BJ779" i="144"/>
  <c r="BK779" i="144" s="1"/>
  <c r="BD780" i="144"/>
  <c r="BE780" i="144" s="1"/>
  <c r="BJ780" i="144"/>
  <c r="BK780" i="144" s="1"/>
  <c r="BD781" i="144"/>
  <c r="BE781" i="144" s="1"/>
  <c r="BJ781" i="144"/>
  <c r="BK781" i="144" s="1"/>
  <c r="BD782" i="144"/>
  <c r="BE782" i="144" s="1"/>
  <c r="BJ782" i="144"/>
  <c r="BK782" i="144" s="1"/>
  <c r="BD783" i="144"/>
  <c r="BE783" i="144" s="1"/>
  <c r="BJ783" i="144"/>
  <c r="BK783" i="144" s="1"/>
  <c r="BD784" i="144"/>
  <c r="BE784" i="144" s="1"/>
  <c r="BJ784" i="144"/>
  <c r="BK784" i="144" s="1"/>
  <c r="BD785" i="144"/>
  <c r="BE785" i="144" s="1"/>
  <c r="BJ785" i="144"/>
  <c r="BK785" i="144" s="1"/>
  <c r="BD786" i="144"/>
  <c r="BE786" i="144" s="1"/>
  <c r="BJ786" i="144"/>
  <c r="BK786" i="144" s="1"/>
  <c r="BD787" i="144"/>
  <c r="BE787" i="144" s="1"/>
  <c r="BJ787" i="144"/>
  <c r="BK787" i="144" s="1"/>
  <c r="BD788" i="144"/>
  <c r="BE788" i="144" s="1"/>
  <c r="BJ788" i="144"/>
  <c r="BK788" i="144" s="1"/>
  <c r="BD789" i="144"/>
  <c r="BE789" i="144" s="1"/>
  <c r="BJ789" i="144"/>
  <c r="BK789" i="144" s="1"/>
  <c r="BD790" i="144"/>
  <c r="BE790" i="144" s="1"/>
  <c r="BJ790" i="144"/>
  <c r="BK790" i="144" s="1"/>
  <c r="BD791" i="144"/>
  <c r="BE791" i="144" s="1"/>
  <c r="BJ791" i="144"/>
  <c r="BK791" i="144" s="1"/>
  <c r="BD792" i="144"/>
  <c r="BE792" i="144" s="1"/>
  <c r="BJ792" i="144"/>
  <c r="BK792" i="144" s="1"/>
  <c r="BD793" i="144"/>
  <c r="BE793" i="144" s="1"/>
  <c r="BJ793" i="144"/>
  <c r="BK793" i="144" s="1"/>
  <c r="BD794" i="144"/>
  <c r="BE794" i="144" s="1"/>
  <c r="BJ794" i="144"/>
  <c r="BK794" i="144" s="1"/>
  <c r="BD795" i="144"/>
  <c r="BE795" i="144" s="1"/>
  <c r="BJ795" i="144"/>
  <c r="BK795" i="144" s="1"/>
  <c r="BD796" i="144"/>
  <c r="BE796" i="144" s="1"/>
  <c r="BJ796" i="144"/>
  <c r="BK796" i="144" s="1"/>
  <c r="BD797" i="144"/>
  <c r="BE797" i="144" s="1"/>
  <c r="BJ797" i="144"/>
  <c r="BK797" i="144" s="1"/>
  <c r="BD798" i="144"/>
  <c r="BE798" i="144" s="1"/>
  <c r="BJ798" i="144"/>
  <c r="BK798" i="144" s="1"/>
  <c r="BD799" i="144"/>
  <c r="BE799" i="144" s="1"/>
  <c r="BJ799" i="144"/>
  <c r="BK799" i="144" s="1"/>
  <c r="BD800" i="144"/>
  <c r="BE800" i="144" s="1"/>
  <c r="BJ800" i="144"/>
  <c r="BK800" i="144" s="1"/>
  <c r="BD801" i="144"/>
  <c r="BE801" i="144" s="1"/>
  <c r="BJ801" i="144"/>
  <c r="BK801" i="144" s="1"/>
  <c r="BD802" i="144"/>
  <c r="BE802" i="144" s="1"/>
  <c r="BJ802" i="144"/>
  <c r="BK802" i="144" s="1"/>
  <c r="BD627" i="144"/>
  <c r="BE627" i="144" s="1"/>
  <c r="BD629" i="144"/>
  <c r="BE629" i="144" s="1"/>
  <c r="BD640" i="144"/>
  <c r="BD641" i="144"/>
  <c r="BE641" i="144" s="1"/>
  <c r="BD642" i="144"/>
  <c r="BE642" i="144" s="1"/>
  <c r="BD643" i="144"/>
  <c r="BE643" i="144" s="1"/>
  <c r="BD644" i="144"/>
  <c r="BE644" i="144" s="1"/>
  <c r="BD645" i="144"/>
  <c r="BE645" i="144" s="1"/>
  <c r="BD646" i="144"/>
  <c r="BE646" i="144" s="1"/>
  <c r="BD647" i="144"/>
  <c r="BE647" i="144" s="1"/>
  <c r="BD648" i="144"/>
  <c r="BE648" i="144" s="1"/>
  <c r="BD649" i="144"/>
  <c r="BE649" i="144" s="1"/>
  <c r="BD650" i="144"/>
  <c r="BE650" i="144" s="1"/>
  <c r="BD651" i="144"/>
  <c r="BE651" i="144" s="1"/>
  <c r="BD652" i="144"/>
  <c r="BE652" i="144" s="1"/>
  <c r="BD653" i="144"/>
  <c r="BE653" i="144" s="1"/>
  <c r="BD654" i="144"/>
  <c r="BE654" i="144" s="1"/>
  <c r="BD655" i="144"/>
  <c r="BE655" i="144" s="1"/>
  <c r="BD656" i="144"/>
  <c r="BE656" i="144" s="1"/>
  <c r="BJ657" i="144"/>
  <c r="BK657" i="144" s="1"/>
  <c r="BG658" i="144"/>
  <c r="BH658" i="144" s="1"/>
  <c r="BJ625" i="144"/>
  <c r="BK625" i="144" s="1"/>
  <c r="BJ627" i="144"/>
  <c r="BK627" i="144" s="1"/>
  <c r="BJ629" i="144"/>
  <c r="BK629" i="144" s="1"/>
  <c r="BD631" i="144"/>
  <c r="BE631" i="144" s="1"/>
  <c r="BD632" i="144"/>
  <c r="BE632" i="144" s="1"/>
  <c r="BD633" i="144"/>
  <c r="BE633" i="144" s="1"/>
  <c r="BD634" i="144"/>
  <c r="BE634" i="144" s="1"/>
  <c r="BG640" i="144"/>
  <c r="BG641" i="144"/>
  <c r="BH641" i="144" s="1"/>
  <c r="BG642" i="144"/>
  <c r="BH642" i="144" s="1"/>
  <c r="BG643" i="144"/>
  <c r="BH643" i="144" s="1"/>
  <c r="BG644" i="144"/>
  <c r="BH644" i="144" s="1"/>
  <c r="BG645" i="144"/>
  <c r="BH645" i="144" s="1"/>
  <c r="BG646" i="144"/>
  <c r="BH646" i="144" s="1"/>
  <c r="BG647" i="144"/>
  <c r="BH647" i="144" s="1"/>
  <c r="BG648" i="144"/>
  <c r="BH648" i="144" s="1"/>
  <c r="BG649" i="144"/>
  <c r="BH649" i="144" s="1"/>
  <c r="BG650" i="144"/>
  <c r="BH650" i="144" s="1"/>
  <c r="BG651" i="144"/>
  <c r="BH651" i="144" s="1"/>
  <c r="BG652" i="144"/>
  <c r="BH652" i="144" s="1"/>
  <c r="BG653" i="144"/>
  <c r="BH653" i="144" s="1"/>
  <c r="BG654" i="144"/>
  <c r="BH654" i="144" s="1"/>
  <c r="BG655" i="144"/>
  <c r="BH655" i="144" s="1"/>
  <c r="BG656" i="144"/>
  <c r="BH656" i="144" s="1"/>
  <c r="BD657" i="144"/>
  <c r="BE657" i="144" s="1"/>
  <c r="BD659" i="144"/>
  <c r="BE659" i="144" s="1"/>
  <c r="BJ659" i="144"/>
  <c r="BK659" i="144" s="1"/>
  <c r="BD660" i="144"/>
  <c r="BE660" i="144" s="1"/>
  <c r="BJ660" i="144"/>
  <c r="BK660" i="144" s="1"/>
  <c r="BD661" i="144"/>
  <c r="BE661" i="144" s="1"/>
  <c r="BJ661" i="144"/>
  <c r="BK661" i="144" s="1"/>
  <c r="BD662" i="144"/>
  <c r="BE662" i="144" s="1"/>
  <c r="BJ662" i="144"/>
  <c r="BK662" i="144" s="1"/>
  <c r="BD663" i="144"/>
  <c r="BE663" i="144" s="1"/>
  <c r="BJ663" i="144"/>
  <c r="BK663" i="144" s="1"/>
  <c r="BD664" i="144"/>
  <c r="BE664" i="144" s="1"/>
  <c r="BJ664" i="144"/>
  <c r="BK664" i="144" s="1"/>
  <c r="BD665" i="144"/>
  <c r="BE665" i="144" s="1"/>
  <c r="BJ665" i="144"/>
  <c r="BK665" i="144" s="1"/>
  <c r="BD666" i="144"/>
  <c r="BE666" i="144" s="1"/>
  <c r="BJ666" i="144"/>
  <c r="BK666" i="144" s="1"/>
  <c r="BD667" i="144"/>
  <c r="BE667" i="144" s="1"/>
  <c r="BJ667" i="144"/>
  <c r="BK667" i="144" s="1"/>
  <c r="BD668" i="144"/>
  <c r="BE668" i="144" s="1"/>
  <c r="BJ668" i="144"/>
  <c r="BK668" i="144" s="1"/>
  <c r="BD669" i="144"/>
  <c r="BE669" i="144" s="1"/>
  <c r="BJ669" i="144"/>
  <c r="BK669" i="144" s="1"/>
  <c r="BD670" i="144"/>
  <c r="BE670" i="144" s="1"/>
  <c r="BJ670" i="144"/>
  <c r="BK670" i="144" s="1"/>
  <c r="BD671" i="144"/>
  <c r="BE671" i="144" s="1"/>
  <c r="BJ671" i="144"/>
  <c r="BK671" i="144" s="1"/>
  <c r="BD672" i="144"/>
  <c r="BE672" i="144" s="1"/>
  <c r="BJ672" i="144"/>
  <c r="BK672" i="144" s="1"/>
  <c r="BD673" i="144"/>
  <c r="BE673" i="144" s="1"/>
  <c r="BJ673" i="144"/>
  <c r="BK673" i="144" s="1"/>
  <c r="BD674" i="144"/>
  <c r="BE674" i="144" s="1"/>
  <c r="BJ674" i="144"/>
  <c r="BK674" i="144" s="1"/>
  <c r="BD675" i="144"/>
  <c r="BE675" i="144" s="1"/>
  <c r="BJ675" i="144"/>
  <c r="BK675" i="144" s="1"/>
  <c r="BD676" i="144"/>
  <c r="BE676" i="144" s="1"/>
  <c r="BJ676" i="144"/>
  <c r="BK676" i="144" s="1"/>
  <c r="BD677" i="144"/>
  <c r="BE677" i="144" s="1"/>
  <c r="BJ677" i="144"/>
  <c r="BK677" i="144" s="1"/>
  <c r="BD678" i="144"/>
  <c r="BE678" i="144" s="1"/>
  <c r="BJ678" i="144"/>
  <c r="BK678" i="144" s="1"/>
  <c r="BD679" i="144"/>
  <c r="BE679" i="144" s="1"/>
  <c r="BJ679" i="144"/>
  <c r="BK679" i="144" s="1"/>
  <c r="BG685" i="144"/>
  <c r="BG686" i="144"/>
  <c r="BH686" i="144" s="1"/>
  <c r="BG687" i="144"/>
  <c r="BH687" i="144" s="1"/>
  <c r="BG688" i="144"/>
  <c r="BH688" i="144" s="1"/>
  <c r="BG689" i="144"/>
  <c r="BH689" i="144" s="1"/>
  <c r="BG690" i="144"/>
  <c r="BH690" i="144" s="1"/>
  <c r="BG691" i="144"/>
  <c r="BH691" i="144" s="1"/>
  <c r="BG692" i="144"/>
  <c r="BH692" i="144" s="1"/>
  <c r="BG693" i="144"/>
  <c r="BH693" i="144" s="1"/>
  <c r="BG694" i="144"/>
  <c r="BH694" i="144" s="1"/>
  <c r="BG695" i="144"/>
  <c r="BH695" i="144" s="1"/>
  <c r="BG696" i="144"/>
  <c r="BH696" i="144" s="1"/>
  <c r="BG697" i="144"/>
  <c r="BH697" i="144" s="1"/>
  <c r="BG698" i="144"/>
  <c r="BH698" i="144" s="1"/>
  <c r="BG699" i="144"/>
  <c r="BH699" i="144" s="1"/>
  <c r="BG700" i="144"/>
  <c r="BH700" i="144" s="1"/>
  <c r="BG701" i="144"/>
  <c r="BH701" i="144" s="1"/>
  <c r="BG702" i="144"/>
  <c r="BH702" i="144" s="1"/>
  <c r="BG703" i="144"/>
  <c r="BH703" i="144" s="1"/>
  <c r="BG704" i="144"/>
  <c r="BH704" i="144" s="1"/>
  <c r="BG705" i="144"/>
  <c r="BH705" i="144" s="1"/>
  <c r="BG706" i="144"/>
  <c r="BH706" i="144" s="1"/>
  <c r="BG707" i="144"/>
  <c r="BH707" i="144" s="1"/>
  <c r="BG708" i="144"/>
  <c r="BH708" i="144" s="1"/>
  <c r="BG709" i="144"/>
  <c r="BH709" i="144" s="1"/>
  <c r="BG710" i="144"/>
  <c r="BH710" i="144" s="1"/>
  <c r="BG711" i="144"/>
  <c r="BH711" i="144" s="1"/>
  <c r="BG712" i="144"/>
  <c r="BH712" i="144" s="1"/>
  <c r="BG713" i="144"/>
  <c r="BH713" i="144" s="1"/>
  <c r="BG714" i="144"/>
  <c r="BH714" i="144" s="1"/>
  <c r="BG715" i="144"/>
  <c r="BH715" i="144" s="1"/>
  <c r="BG716" i="144"/>
  <c r="BH716" i="144" s="1"/>
  <c r="BG717" i="144"/>
  <c r="BH717" i="144" s="1"/>
  <c r="BG718" i="144"/>
  <c r="BH718" i="144" s="1"/>
  <c r="BG719" i="144"/>
  <c r="BH719" i="144" s="1"/>
  <c r="BG720" i="144"/>
  <c r="BH720" i="144" s="1"/>
  <c r="BG721" i="144"/>
  <c r="BH721" i="144" s="1"/>
  <c r="BG722" i="144"/>
  <c r="BH722" i="144" s="1"/>
  <c r="BG723" i="144"/>
  <c r="BH723" i="144" s="1"/>
  <c r="BG724" i="144"/>
  <c r="BH724" i="144" s="1"/>
  <c r="BD731" i="144"/>
  <c r="BJ731" i="144"/>
  <c r="BD732" i="144"/>
  <c r="BE732" i="144" s="1"/>
  <c r="BJ732" i="144"/>
  <c r="BK732" i="144" s="1"/>
  <c r="BD733" i="144"/>
  <c r="BE733" i="144" s="1"/>
  <c r="BJ733" i="144"/>
  <c r="BK733" i="144" s="1"/>
  <c r="BD734" i="144"/>
  <c r="BE734" i="144" s="1"/>
  <c r="BJ734" i="144"/>
  <c r="BK734" i="144" s="1"/>
  <c r="BD735" i="144"/>
  <c r="BE735" i="144" s="1"/>
  <c r="BJ735" i="144"/>
  <c r="BK735" i="144" s="1"/>
  <c r="BD736" i="144"/>
  <c r="BE736" i="144" s="1"/>
  <c r="BJ736" i="144"/>
  <c r="BK736" i="144" s="1"/>
  <c r="BD737" i="144"/>
  <c r="BE737" i="144" s="1"/>
  <c r="BJ737" i="144"/>
  <c r="BK737" i="144" s="1"/>
  <c r="BD738" i="144"/>
  <c r="BE738" i="144" s="1"/>
  <c r="BJ738" i="144"/>
  <c r="BK738" i="144" s="1"/>
  <c r="BD739" i="144"/>
  <c r="BE739" i="144" s="1"/>
  <c r="BJ739" i="144"/>
  <c r="BK739" i="144" s="1"/>
  <c r="BD740" i="144"/>
  <c r="BE740" i="144" s="1"/>
  <c r="BJ740" i="144"/>
  <c r="BK740" i="144" s="1"/>
  <c r="BD741" i="144"/>
  <c r="BE741" i="144" s="1"/>
  <c r="BJ741" i="144"/>
  <c r="BK741" i="144" s="1"/>
  <c r="BD742" i="144"/>
  <c r="BE742" i="144" s="1"/>
  <c r="BJ742" i="144"/>
  <c r="BK742" i="144" s="1"/>
  <c r="BD743" i="144"/>
  <c r="BE743" i="144" s="1"/>
  <c r="BJ743" i="144"/>
  <c r="BK743" i="144" s="1"/>
  <c r="BD744" i="144"/>
  <c r="BE744" i="144" s="1"/>
  <c r="BJ744" i="144"/>
  <c r="BK744" i="144" s="1"/>
  <c r="BD745" i="144"/>
  <c r="BE745" i="144" s="1"/>
  <c r="BJ745" i="144"/>
  <c r="BK745" i="144" s="1"/>
  <c r="BD746" i="144"/>
  <c r="BE746" i="144" s="1"/>
  <c r="BJ746" i="144"/>
  <c r="BK746" i="144" s="1"/>
  <c r="BD747" i="144"/>
  <c r="BE747" i="144" s="1"/>
  <c r="BJ747" i="144"/>
  <c r="BK747" i="144" s="1"/>
  <c r="BD748" i="144"/>
  <c r="BE748" i="144" s="1"/>
  <c r="BJ748" i="144"/>
  <c r="BK748" i="144" s="1"/>
  <c r="BD749" i="144"/>
  <c r="BE749" i="144" s="1"/>
  <c r="BJ749" i="144"/>
  <c r="BK749" i="144" s="1"/>
  <c r="BD750" i="144"/>
  <c r="BE750" i="144" s="1"/>
  <c r="BJ750" i="144"/>
  <c r="BK750" i="144" s="1"/>
  <c r="BD751" i="144"/>
  <c r="BE751" i="144" s="1"/>
  <c r="BJ751" i="144"/>
  <c r="BK751" i="144" s="1"/>
  <c r="BD752" i="144"/>
  <c r="BE752" i="144" s="1"/>
  <c r="BJ752" i="144"/>
  <c r="BK752" i="144" s="1"/>
  <c r="BD753" i="144"/>
  <c r="BE753" i="144" s="1"/>
  <c r="BJ753" i="144"/>
  <c r="BK753" i="144" s="1"/>
  <c r="BD754" i="144"/>
  <c r="BE754" i="144" s="1"/>
  <c r="BJ754" i="144"/>
  <c r="BK754" i="144" s="1"/>
  <c r="BD755" i="144"/>
  <c r="BE755" i="144" s="1"/>
  <c r="BJ755" i="144"/>
  <c r="BK755" i="144" s="1"/>
  <c r="BD756" i="144"/>
  <c r="BE756" i="144" s="1"/>
  <c r="BJ756" i="144"/>
  <c r="BK756" i="144" s="1"/>
  <c r="BD757" i="144"/>
  <c r="BE757" i="144" s="1"/>
  <c r="BJ757" i="144"/>
  <c r="BK757" i="144" s="1"/>
  <c r="BD758" i="144"/>
  <c r="BE758" i="144" s="1"/>
  <c r="BJ758" i="144"/>
  <c r="BK758" i="144" s="1"/>
  <c r="BD759" i="144"/>
  <c r="BE759" i="144" s="1"/>
  <c r="BJ759" i="144"/>
  <c r="BK759" i="144" s="1"/>
  <c r="BD760" i="144"/>
  <c r="BE760" i="144" s="1"/>
  <c r="BJ760" i="144"/>
  <c r="BK760" i="144" s="1"/>
  <c r="BD761" i="144"/>
  <c r="BE761" i="144" s="1"/>
  <c r="BJ761" i="144"/>
  <c r="BK761" i="144" s="1"/>
  <c r="BD762" i="144"/>
  <c r="BE762" i="144" s="1"/>
  <c r="BJ762" i="144"/>
  <c r="BK762" i="144" s="1"/>
  <c r="BD763" i="144"/>
  <c r="BE763" i="144" s="1"/>
  <c r="BJ763" i="144"/>
  <c r="BK763" i="144" s="1"/>
  <c r="BD764" i="144"/>
  <c r="BE764" i="144" s="1"/>
  <c r="BJ764" i="144"/>
  <c r="BK764" i="144" s="1"/>
  <c r="BD765" i="144"/>
  <c r="BE765" i="144" s="1"/>
  <c r="BJ765" i="144"/>
  <c r="BK765" i="144" s="1"/>
  <c r="BD766" i="144"/>
  <c r="BE766" i="144" s="1"/>
  <c r="BJ766" i="144"/>
  <c r="BK766" i="144" s="1"/>
  <c r="BD767" i="144"/>
  <c r="BE767" i="144" s="1"/>
  <c r="BJ767" i="144"/>
  <c r="BK767" i="144" s="1"/>
  <c r="BD768" i="144"/>
  <c r="BE768" i="144" s="1"/>
  <c r="BJ768" i="144"/>
  <c r="BK768" i="144" s="1"/>
  <c r="BD769" i="144"/>
  <c r="BE769" i="144" s="1"/>
  <c r="BJ769" i="144"/>
  <c r="BK769" i="144" s="1"/>
  <c r="BD770" i="144"/>
  <c r="BE770" i="144" s="1"/>
  <c r="BJ770" i="144"/>
  <c r="BK770" i="144" s="1"/>
  <c r="BG776" i="144"/>
  <c r="BG777" i="144"/>
  <c r="BH777" i="144" s="1"/>
  <c r="BG778" i="144"/>
  <c r="BH778" i="144" s="1"/>
  <c r="BG779" i="144"/>
  <c r="BH779" i="144" s="1"/>
  <c r="BG780" i="144"/>
  <c r="BH780" i="144" s="1"/>
  <c r="BG781" i="144"/>
  <c r="BH781" i="144" s="1"/>
  <c r="BG782" i="144"/>
  <c r="BH782" i="144" s="1"/>
  <c r="BG783" i="144"/>
  <c r="BH783" i="144" s="1"/>
  <c r="BG784" i="144"/>
  <c r="BH784" i="144" s="1"/>
  <c r="BG785" i="144"/>
  <c r="BH785" i="144" s="1"/>
  <c r="BG786" i="144"/>
  <c r="BH786" i="144" s="1"/>
  <c r="BG787" i="144"/>
  <c r="BH787" i="144" s="1"/>
  <c r="BG788" i="144"/>
  <c r="BH788" i="144" s="1"/>
  <c r="BG789" i="144"/>
  <c r="BH789" i="144" s="1"/>
  <c r="BG790" i="144"/>
  <c r="BH790" i="144" s="1"/>
  <c r="BG791" i="144"/>
  <c r="BH791" i="144" s="1"/>
  <c r="BG792" i="144"/>
  <c r="BH792" i="144" s="1"/>
  <c r="BG793" i="144"/>
  <c r="BH793" i="144" s="1"/>
  <c r="BG794" i="144"/>
  <c r="BH794" i="144" s="1"/>
  <c r="BG795" i="144"/>
  <c r="BH795" i="144" s="1"/>
  <c r="BG797" i="144"/>
  <c r="BH797" i="144" s="1"/>
  <c r="BG799" i="144"/>
  <c r="BH799" i="144" s="1"/>
  <c r="BG801" i="144"/>
  <c r="BH801" i="144" s="1"/>
  <c r="BD803" i="144"/>
  <c r="BE803" i="144" s="1"/>
  <c r="BD804" i="144"/>
  <c r="BE804" i="144" s="1"/>
  <c r="BD805" i="144"/>
  <c r="BE805" i="144" s="1"/>
  <c r="BD806" i="144"/>
  <c r="BE806" i="144" s="1"/>
  <c r="BD807" i="144"/>
  <c r="BE807" i="144" s="1"/>
  <c r="BD808" i="144"/>
  <c r="BE808" i="144" s="1"/>
  <c r="BD809" i="144"/>
  <c r="BE809" i="144" s="1"/>
  <c r="BD810" i="144"/>
  <c r="BE810" i="144" s="1"/>
  <c r="BD811" i="144"/>
  <c r="BE811" i="144" s="1"/>
  <c r="BD812" i="144"/>
  <c r="BE812" i="144" s="1"/>
  <c r="BD813" i="144"/>
  <c r="BE813" i="144" s="1"/>
  <c r="BD814" i="144"/>
  <c r="BE814" i="144" s="1"/>
  <c r="BD815" i="144"/>
  <c r="BE815" i="144" s="1"/>
  <c r="BG821" i="144"/>
  <c r="BG822" i="144"/>
  <c r="BH822" i="144" s="1"/>
  <c r="BG823" i="144"/>
  <c r="BH823" i="144" s="1"/>
  <c r="BG824" i="144"/>
  <c r="BH824" i="144" s="1"/>
  <c r="BG825" i="144"/>
  <c r="BH825" i="144" s="1"/>
  <c r="BG826" i="144"/>
  <c r="BH826" i="144" s="1"/>
  <c r="BG827" i="144"/>
  <c r="BH827" i="144" s="1"/>
  <c r="BG828" i="144"/>
  <c r="BH828" i="144" s="1"/>
  <c r="BD829" i="144"/>
  <c r="BE829" i="144" s="1"/>
  <c r="BJ829" i="144"/>
  <c r="BK829" i="144" s="1"/>
  <c r="BD830" i="144"/>
  <c r="BE830" i="144" s="1"/>
  <c r="BJ830" i="144"/>
  <c r="BK830" i="144" s="1"/>
  <c r="BD831" i="144"/>
  <c r="BE831" i="144" s="1"/>
  <c r="BJ831" i="144"/>
  <c r="BK831" i="144" s="1"/>
  <c r="BD832" i="144"/>
  <c r="BE832" i="144" s="1"/>
  <c r="BJ832" i="144"/>
  <c r="BK832" i="144" s="1"/>
  <c r="BD833" i="144"/>
  <c r="BE833" i="144" s="1"/>
  <c r="BJ833" i="144"/>
  <c r="BK833" i="144" s="1"/>
  <c r="BD834" i="144"/>
  <c r="BE834" i="144" s="1"/>
  <c r="BJ834" i="144"/>
  <c r="BK834" i="144" s="1"/>
  <c r="BD835" i="144"/>
  <c r="BE835" i="144" s="1"/>
  <c r="BJ835" i="144"/>
  <c r="BK835" i="144" s="1"/>
  <c r="BD836" i="144"/>
  <c r="BE836" i="144" s="1"/>
  <c r="BJ836" i="144"/>
  <c r="BK836" i="144" s="1"/>
  <c r="BD837" i="144"/>
  <c r="BE837" i="144" s="1"/>
  <c r="BJ837" i="144"/>
  <c r="BK837" i="144" s="1"/>
  <c r="BD838" i="144"/>
  <c r="BE838" i="144" s="1"/>
  <c r="BJ838" i="144"/>
  <c r="BK838" i="144" s="1"/>
  <c r="BD839" i="144"/>
  <c r="BE839" i="144" s="1"/>
  <c r="BJ839" i="144"/>
  <c r="BK839" i="144" s="1"/>
  <c r="BD840" i="144"/>
  <c r="BE840" i="144" s="1"/>
  <c r="BJ840" i="144"/>
  <c r="BK840" i="144" s="1"/>
  <c r="BD841" i="144"/>
  <c r="BE841" i="144" s="1"/>
  <c r="BJ841" i="144"/>
  <c r="BK841" i="144" s="1"/>
  <c r="BD842" i="144"/>
  <c r="BE842" i="144" s="1"/>
  <c r="BJ842" i="144"/>
  <c r="BK842" i="144" s="1"/>
  <c r="BD843" i="144"/>
  <c r="BE843" i="144" s="1"/>
  <c r="BJ843" i="144"/>
  <c r="BK843" i="144" s="1"/>
  <c r="BD844" i="144"/>
  <c r="BE844" i="144" s="1"/>
  <c r="BJ844" i="144"/>
  <c r="BK844" i="144" s="1"/>
  <c r="BD845" i="144"/>
  <c r="BE845" i="144" s="1"/>
  <c r="BJ845" i="144"/>
  <c r="BK845" i="144" s="1"/>
  <c r="BD846" i="144"/>
  <c r="BE846" i="144" s="1"/>
  <c r="BJ846" i="144"/>
  <c r="BK846" i="144" s="1"/>
  <c r="BD847" i="144"/>
  <c r="BE847" i="144" s="1"/>
  <c r="BJ847" i="144"/>
  <c r="BK847" i="144" s="1"/>
  <c r="BD848" i="144"/>
  <c r="BE848" i="144" s="1"/>
  <c r="BJ848" i="144"/>
  <c r="BK848" i="144" s="1"/>
  <c r="BD849" i="144"/>
  <c r="BE849" i="144" s="1"/>
  <c r="BJ849" i="144"/>
  <c r="BK849" i="144" s="1"/>
  <c r="BD850" i="144"/>
  <c r="BE850" i="144" s="1"/>
  <c r="BJ850" i="144"/>
  <c r="BK850" i="144" s="1"/>
  <c r="BD851" i="144"/>
  <c r="BE851" i="144" s="1"/>
  <c r="BJ851" i="144"/>
  <c r="BK851" i="144" s="1"/>
  <c r="BD852" i="144"/>
  <c r="BE852" i="144" s="1"/>
  <c r="BJ852" i="144"/>
  <c r="BK852" i="144" s="1"/>
  <c r="BD853" i="144"/>
  <c r="BE853" i="144" s="1"/>
  <c r="BJ853" i="144"/>
  <c r="BK853" i="144" s="1"/>
  <c r="BD854" i="144"/>
  <c r="BE854" i="144" s="1"/>
  <c r="BJ854" i="144"/>
  <c r="BK854" i="144" s="1"/>
  <c r="BD855" i="144"/>
  <c r="BE855" i="144" s="1"/>
  <c r="BJ855" i="144"/>
  <c r="BK855" i="144" s="1"/>
  <c r="BD856" i="144"/>
  <c r="BE856" i="144" s="1"/>
  <c r="BJ856" i="144"/>
  <c r="BK856" i="144" s="1"/>
  <c r="BD857" i="144"/>
  <c r="BE857" i="144" s="1"/>
  <c r="BJ857" i="144"/>
  <c r="BK857" i="144" s="1"/>
  <c r="BD858" i="144"/>
  <c r="BE858" i="144" s="1"/>
  <c r="BJ858" i="144"/>
  <c r="BK858" i="144" s="1"/>
  <c r="BD859" i="144"/>
  <c r="BE859" i="144" s="1"/>
  <c r="BJ859" i="144"/>
  <c r="BK859" i="144" s="1"/>
  <c r="BD860" i="144"/>
  <c r="BE860" i="144" s="1"/>
  <c r="BJ860" i="144"/>
  <c r="BK860" i="144" s="1"/>
  <c r="BG866" i="144"/>
  <c r="BG867" i="144"/>
  <c r="BH867" i="144" s="1"/>
  <c r="BG868" i="144"/>
  <c r="BH868" i="144" s="1"/>
  <c r="BG869" i="144"/>
  <c r="BH869" i="144" s="1"/>
  <c r="BG870" i="144"/>
  <c r="BH870" i="144" s="1"/>
  <c r="BG871" i="144"/>
  <c r="BH871" i="144" s="1"/>
  <c r="BG872" i="144"/>
  <c r="BH872" i="144" s="1"/>
  <c r="BG873" i="144"/>
  <c r="BH873" i="144" s="1"/>
  <c r="BG874" i="144"/>
  <c r="BH874" i="144" s="1"/>
  <c r="BG875" i="144"/>
  <c r="BH875" i="144" s="1"/>
  <c r="BG876" i="144"/>
  <c r="BH876" i="144" s="1"/>
  <c r="BG877" i="144"/>
  <c r="BH877" i="144" s="1"/>
  <c r="BG878" i="144"/>
  <c r="BH878" i="144" s="1"/>
  <c r="BG879" i="144"/>
  <c r="BH879" i="144" s="1"/>
  <c r="BG880" i="144"/>
  <c r="BH880" i="144" s="1"/>
  <c r="BG881" i="144"/>
  <c r="BH881" i="144" s="1"/>
  <c r="BG882" i="144"/>
  <c r="BH882" i="144" s="1"/>
  <c r="BG883" i="144"/>
  <c r="BH883" i="144" s="1"/>
  <c r="BG884" i="144"/>
  <c r="BH884" i="144" s="1"/>
  <c r="BG885" i="144"/>
  <c r="BH885" i="144" s="1"/>
  <c r="BG886" i="144"/>
  <c r="BH886" i="144" s="1"/>
  <c r="BG887" i="144"/>
  <c r="BH887" i="144" s="1"/>
  <c r="BG888" i="144"/>
  <c r="BH888" i="144" s="1"/>
  <c r="BG889" i="144"/>
  <c r="BH889" i="144" s="1"/>
  <c r="BG890" i="144"/>
  <c r="BH890" i="144" s="1"/>
  <c r="BG891" i="144"/>
  <c r="BH891" i="144" s="1"/>
  <c r="BG892" i="144"/>
  <c r="BH892" i="144" s="1"/>
  <c r="BG893" i="144"/>
  <c r="BH893" i="144" s="1"/>
  <c r="BG894" i="144"/>
  <c r="BH894" i="144" s="1"/>
  <c r="BG895" i="144"/>
  <c r="BH895" i="144" s="1"/>
  <c r="BG896" i="144"/>
  <c r="BH896" i="144" s="1"/>
  <c r="BG897" i="144"/>
  <c r="BH897" i="144" s="1"/>
  <c r="BG898" i="144"/>
  <c r="BH898" i="144" s="1"/>
  <c r="BG899" i="144"/>
  <c r="BH899" i="144" s="1"/>
  <c r="BG900" i="144"/>
  <c r="BH900" i="144" s="1"/>
  <c r="BG901" i="144"/>
  <c r="BH901" i="144" s="1"/>
  <c r="BG902" i="144"/>
  <c r="BH902" i="144" s="1"/>
  <c r="BG903" i="144"/>
  <c r="BH903" i="144" s="1"/>
  <c r="BG904" i="144"/>
  <c r="BH904" i="144" s="1"/>
  <c r="BG905" i="144"/>
  <c r="BH905" i="144" s="1"/>
  <c r="BD911" i="144"/>
  <c r="BJ911" i="144"/>
  <c r="BD912" i="144"/>
  <c r="BE912" i="144" s="1"/>
  <c r="BJ912" i="144"/>
  <c r="BK912" i="144" s="1"/>
  <c r="BD913" i="144"/>
  <c r="BE913" i="144" s="1"/>
  <c r="BJ913" i="144"/>
  <c r="BK913" i="144" s="1"/>
  <c r="BD914" i="144"/>
  <c r="BE914" i="144" s="1"/>
  <c r="BJ914" i="144"/>
  <c r="BK914" i="144" s="1"/>
  <c r="BD915" i="144"/>
  <c r="BE915" i="144" s="1"/>
  <c r="BJ915" i="144"/>
  <c r="BK915" i="144" s="1"/>
  <c r="BD916" i="144"/>
  <c r="BE916" i="144" s="1"/>
  <c r="BJ916" i="144"/>
  <c r="BK916" i="144" s="1"/>
  <c r="BD917" i="144"/>
  <c r="BE917" i="144" s="1"/>
  <c r="BJ917" i="144"/>
  <c r="BK917" i="144" s="1"/>
  <c r="BD918" i="144"/>
  <c r="BE918" i="144" s="1"/>
  <c r="BJ918" i="144"/>
  <c r="BK918" i="144" s="1"/>
  <c r="BD919" i="144"/>
  <c r="BE919" i="144" s="1"/>
  <c r="BJ919" i="144"/>
  <c r="BK919" i="144" s="1"/>
  <c r="BD920" i="144"/>
  <c r="BE920" i="144" s="1"/>
  <c r="BJ920" i="144"/>
  <c r="BK920" i="144" s="1"/>
  <c r="BD921" i="144"/>
  <c r="BE921" i="144" s="1"/>
  <c r="BJ921" i="144"/>
  <c r="BK921" i="144" s="1"/>
  <c r="BD922" i="144"/>
  <c r="BE922" i="144" s="1"/>
  <c r="BJ922" i="144"/>
  <c r="BK922" i="144" s="1"/>
  <c r="BD923" i="144"/>
  <c r="BE923" i="144" s="1"/>
  <c r="BJ923" i="144"/>
  <c r="BK923" i="144" s="1"/>
  <c r="BD924" i="144"/>
  <c r="BE924" i="144" s="1"/>
  <c r="BJ924" i="144"/>
  <c r="BK924" i="144" s="1"/>
  <c r="BD925" i="144"/>
  <c r="BE925" i="144" s="1"/>
  <c r="BJ925" i="144"/>
  <c r="BK925" i="144" s="1"/>
  <c r="BD926" i="144"/>
  <c r="BE926" i="144" s="1"/>
  <c r="BJ926" i="144"/>
  <c r="BK926" i="144" s="1"/>
  <c r="BD927" i="144"/>
  <c r="BE927" i="144" s="1"/>
  <c r="BJ927" i="144"/>
  <c r="BK927" i="144" s="1"/>
  <c r="BD928" i="144"/>
  <c r="BE928" i="144" s="1"/>
  <c r="BJ928" i="144"/>
  <c r="BK928" i="144" s="1"/>
  <c r="BD929" i="144"/>
  <c r="BE929" i="144" s="1"/>
  <c r="BJ929" i="144"/>
  <c r="BK929" i="144" s="1"/>
  <c r="BD930" i="144"/>
  <c r="BE930" i="144" s="1"/>
  <c r="BJ930" i="144"/>
  <c r="BK930" i="144" s="1"/>
  <c r="BD931" i="144"/>
  <c r="BE931" i="144" s="1"/>
  <c r="BJ931" i="144"/>
  <c r="BK931" i="144" s="1"/>
  <c r="BD932" i="144"/>
  <c r="BE932" i="144" s="1"/>
  <c r="BJ932" i="144"/>
  <c r="BK932" i="144" s="1"/>
  <c r="BD933" i="144"/>
  <c r="BE933" i="144" s="1"/>
  <c r="BJ933" i="144"/>
  <c r="BK933" i="144" s="1"/>
  <c r="BD934" i="144"/>
  <c r="BE934" i="144" s="1"/>
  <c r="BJ934" i="144"/>
  <c r="BK934" i="144" s="1"/>
  <c r="BD935" i="144"/>
  <c r="BE935" i="144" s="1"/>
  <c r="BJ935" i="144"/>
  <c r="BK935" i="144" s="1"/>
  <c r="BD936" i="144"/>
  <c r="BE936" i="144" s="1"/>
  <c r="BJ936" i="144"/>
  <c r="BK936" i="144" s="1"/>
  <c r="BD937" i="144"/>
  <c r="BE937" i="144" s="1"/>
  <c r="BJ937" i="144"/>
  <c r="BK937" i="144" s="1"/>
  <c r="BD938" i="144"/>
  <c r="BE938" i="144" s="1"/>
  <c r="BJ938" i="144"/>
  <c r="BK938" i="144" s="1"/>
  <c r="BD939" i="144"/>
  <c r="BE939" i="144" s="1"/>
  <c r="BJ939" i="144"/>
  <c r="BK939" i="144" s="1"/>
  <c r="BD940" i="144"/>
  <c r="BE940" i="144" s="1"/>
  <c r="BJ940" i="144"/>
  <c r="BK940" i="144" s="1"/>
  <c r="BD941" i="144"/>
  <c r="BE941" i="144" s="1"/>
  <c r="BJ941" i="144"/>
  <c r="BK941" i="144" s="1"/>
  <c r="BD942" i="144"/>
  <c r="BE942" i="144" s="1"/>
  <c r="BJ942" i="144"/>
  <c r="BK942" i="144" s="1"/>
  <c r="BD943" i="144"/>
  <c r="BE943" i="144" s="1"/>
  <c r="BJ943" i="144"/>
  <c r="BK943" i="144" s="1"/>
  <c r="BD944" i="144"/>
  <c r="BE944" i="144" s="1"/>
  <c r="BJ944" i="144"/>
  <c r="BK944" i="144" s="1"/>
  <c r="BD945" i="144"/>
  <c r="BE945" i="144" s="1"/>
  <c r="BJ945" i="144"/>
  <c r="BK945" i="144" s="1"/>
  <c r="BD946" i="144"/>
  <c r="BE946" i="144" s="1"/>
  <c r="BJ946" i="144"/>
  <c r="BK946" i="144" s="1"/>
  <c r="BD947" i="144"/>
  <c r="BE947" i="144" s="1"/>
  <c r="BJ947" i="144"/>
  <c r="BK947" i="144" s="1"/>
  <c r="BD948" i="144"/>
  <c r="BE948" i="144" s="1"/>
  <c r="BJ948" i="144"/>
  <c r="BK948" i="144" s="1"/>
  <c r="BD949" i="144"/>
  <c r="BE949" i="144" s="1"/>
  <c r="BJ949" i="144"/>
  <c r="BK949" i="144" s="1"/>
  <c r="BD950" i="144"/>
  <c r="BE950" i="144" s="1"/>
  <c r="BJ950" i="144"/>
  <c r="BK950" i="144" s="1"/>
  <c r="BG956" i="144"/>
  <c r="BG957" i="144"/>
  <c r="BH957" i="144" s="1"/>
  <c r="BG958" i="144"/>
  <c r="BH958" i="144" s="1"/>
  <c r="BG959" i="144"/>
  <c r="BH959" i="144" s="1"/>
  <c r="BG960" i="144"/>
  <c r="BH960" i="144" s="1"/>
  <c r="BG961" i="144"/>
  <c r="BH961" i="144" s="1"/>
  <c r="BG962" i="144"/>
  <c r="BH962" i="144" s="1"/>
  <c r="BG963" i="144"/>
  <c r="BH963" i="144" s="1"/>
  <c r="BG964" i="144"/>
  <c r="BH964" i="144" s="1"/>
  <c r="BG965" i="144"/>
  <c r="BH965" i="144" s="1"/>
  <c r="BG966" i="144"/>
  <c r="BH966" i="144" s="1"/>
  <c r="BG967" i="144"/>
  <c r="BH967" i="144" s="1"/>
  <c r="BG968" i="144"/>
  <c r="BH968" i="144" s="1"/>
  <c r="BG969" i="144"/>
  <c r="BH969" i="144" s="1"/>
  <c r="BG970" i="144"/>
  <c r="BH970" i="144" s="1"/>
  <c r="BG971" i="144"/>
  <c r="BH971" i="144" s="1"/>
  <c r="BG972" i="144"/>
  <c r="BH972" i="144" s="1"/>
  <c r="BG973" i="144"/>
  <c r="BH973" i="144" s="1"/>
  <c r="BG974" i="144"/>
  <c r="BH974" i="144" s="1"/>
  <c r="BG975" i="144"/>
  <c r="BH975" i="144" s="1"/>
  <c r="BG976" i="144"/>
  <c r="BH976" i="144" s="1"/>
  <c r="BG977" i="144"/>
  <c r="BH977" i="144" s="1"/>
  <c r="BG803" i="144"/>
  <c r="BH803" i="144" s="1"/>
  <c r="BG804" i="144"/>
  <c r="BH804" i="144" s="1"/>
  <c r="BG805" i="144"/>
  <c r="BH805" i="144" s="1"/>
  <c r="BG806" i="144"/>
  <c r="BH806" i="144" s="1"/>
  <c r="BG807" i="144"/>
  <c r="BH807" i="144" s="1"/>
  <c r="BG808" i="144"/>
  <c r="BH808" i="144" s="1"/>
  <c r="BG809" i="144"/>
  <c r="BH809" i="144" s="1"/>
  <c r="BG810" i="144"/>
  <c r="BH810" i="144" s="1"/>
  <c r="BG811" i="144"/>
  <c r="BH811" i="144" s="1"/>
  <c r="BG812" i="144"/>
  <c r="BH812" i="144" s="1"/>
  <c r="BG813" i="144"/>
  <c r="BH813" i="144" s="1"/>
  <c r="BG814" i="144"/>
  <c r="BH814" i="144" s="1"/>
  <c r="BG815" i="144"/>
  <c r="BH815" i="144" s="1"/>
  <c r="BJ821" i="144"/>
  <c r="BJ822" i="144"/>
  <c r="BK822" i="144" s="1"/>
  <c r="BJ823" i="144"/>
  <c r="BK823" i="144" s="1"/>
  <c r="BJ824" i="144"/>
  <c r="BK824" i="144" s="1"/>
  <c r="BJ825" i="144"/>
  <c r="BK825" i="144" s="1"/>
  <c r="BJ826" i="144"/>
  <c r="BK826" i="144" s="1"/>
  <c r="BJ827" i="144"/>
  <c r="BK827" i="144" s="1"/>
  <c r="BJ828" i="144"/>
  <c r="BK828" i="144" s="1"/>
  <c r="BG796" i="144"/>
  <c r="BH796" i="144" s="1"/>
  <c r="BG798" i="144"/>
  <c r="BH798" i="144" s="1"/>
  <c r="BG800" i="144"/>
  <c r="BH800" i="144" s="1"/>
  <c r="BG802" i="144"/>
  <c r="BH802" i="144" s="1"/>
  <c r="BJ803" i="144"/>
  <c r="BK803" i="144" s="1"/>
  <c r="BJ804" i="144"/>
  <c r="BK804" i="144" s="1"/>
  <c r="BJ805" i="144"/>
  <c r="BK805" i="144" s="1"/>
  <c r="BJ806" i="144"/>
  <c r="BK806" i="144" s="1"/>
  <c r="BJ807" i="144"/>
  <c r="BK807" i="144" s="1"/>
  <c r="BJ808" i="144"/>
  <c r="BK808" i="144" s="1"/>
  <c r="BJ809" i="144"/>
  <c r="BK809" i="144" s="1"/>
  <c r="BJ810" i="144"/>
  <c r="BK810" i="144" s="1"/>
  <c r="BJ811" i="144"/>
  <c r="BK811" i="144" s="1"/>
  <c r="BJ812" i="144"/>
  <c r="BK812" i="144" s="1"/>
  <c r="BJ813" i="144"/>
  <c r="BK813" i="144" s="1"/>
  <c r="BJ814" i="144"/>
  <c r="BK814" i="144" s="1"/>
  <c r="BJ815" i="144"/>
  <c r="BK815" i="144" s="1"/>
  <c r="BG829" i="144"/>
  <c r="BH829" i="144" s="1"/>
  <c r="BG830" i="144"/>
  <c r="BH830" i="144" s="1"/>
  <c r="BG831" i="144"/>
  <c r="BH831" i="144" s="1"/>
  <c r="BG832" i="144"/>
  <c r="BH832" i="144" s="1"/>
  <c r="BG833" i="144"/>
  <c r="BH833" i="144" s="1"/>
  <c r="BG834" i="144"/>
  <c r="BH834" i="144" s="1"/>
  <c r="BG835" i="144"/>
  <c r="BH835" i="144" s="1"/>
  <c r="BG836" i="144"/>
  <c r="BH836" i="144" s="1"/>
  <c r="BG837" i="144"/>
  <c r="BH837" i="144" s="1"/>
  <c r="BG838" i="144"/>
  <c r="BH838" i="144" s="1"/>
  <c r="BG839" i="144"/>
  <c r="BH839" i="144" s="1"/>
  <c r="BG840" i="144"/>
  <c r="BH840" i="144" s="1"/>
  <c r="BG841" i="144"/>
  <c r="BH841" i="144" s="1"/>
  <c r="BG842" i="144"/>
  <c r="BH842" i="144" s="1"/>
  <c r="BG843" i="144"/>
  <c r="BH843" i="144" s="1"/>
  <c r="BG844" i="144"/>
  <c r="BH844" i="144" s="1"/>
  <c r="BG845" i="144"/>
  <c r="BH845" i="144" s="1"/>
  <c r="BG846" i="144"/>
  <c r="BH846" i="144" s="1"/>
  <c r="BG847" i="144"/>
  <c r="BH847" i="144" s="1"/>
  <c r="BG848" i="144"/>
  <c r="BH848" i="144" s="1"/>
  <c r="BG849" i="144"/>
  <c r="BH849" i="144" s="1"/>
  <c r="BG850" i="144"/>
  <c r="BH850" i="144" s="1"/>
  <c r="BG851" i="144"/>
  <c r="BH851" i="144" s="1"/>
  <c r="BG852" i="144"/>
  <c r="BH852" i="144" s="1"/>
  <c r="BG853" i="144"/>
  <c r="BH853" i="144" s="1"/>
  <c r="BG854" i="144"/>
  <c r="BH854" i="144" s="1"/>
  <c r="BG855" i="144"/>
  <c r="BH855" i="144" s="1"/>
  <c r="BG856" i="144"/>
  <c r="BH856" i="144" s="1"/>
  <c r="BG857" i="144"/>
  <c r="BH857" i="144" s="1"/>
  <c r="BG858" i="144"/>
  <c r="BH858" i="144" s="1"/>
  <c r="BG859" i="144"/>
  <c r="BH859" i="144" s="1"/>
  <c r="BG860" i="144"/>
  <c r="BH860" i="144" s="1"/>
  <c r="BD866" i="144"/>
  <c r="BJ866" i="144"/>
  <c r="BD867" i="144"/>
  <c r="BE867" i="144" s="1"/>
  <c r="BJ867" i="144"/>
  <c r="BK867" i="144" s="1"/>
  <c r="BD868" i="144"/>
  <c r="BE868" i="144" s="1"/>
  <c r="BJ868" i="144"/>
  <c r="BK868" i="144" s="1"/>
  <c r="BD869" i="144"/>
  <c r="BE869" i="144" s="1"/>
  <c r="BJ869" i="144"/>
  <c r="BK869" i="144" s="1"/>
  <c r="BD870" i="144"/>
  <c r="BE870" i="144" s="1"/>
  <c r="BJ870" i="144"/>
  <c r="BK870" i="144" s="1"/>
  <c r="BD871" i="144"/>
  <c r="BE871" i="144" s="1"/>
  <c r="BJ871" i="144"/>
  <c r="BK871" i="144" s="1"/>
  <c r="BD872" i="144"/>
  <c r="BE872" i="144" s="1"/>
  <c r="BJ872" i="144"/>
  <c r="BK872" i="144" s="1"/>
  <c r="BD873" i="144"/>
  <c r="BE873" i="144" s="1"/>
  <c r="BJ873" i="144"/>
  <c r="BK873" i="144" s="1"/>
  <c r="BD874" i="144"/>
  <c r="BE874" i="144" s="1"/>
  <c r="BJ874" i="144"/>
  <c r="BK874" i="144" s="1"/>
  <c r="BD875" i="144"/>
  <c r="BE875" i="144" s="1"/>
  <c r="BJ875" i="144"/>
  <c r="BK875" i="144" s="1"/>
  <c r="BD876" i="144"/>
  <c r="BE876" i="144" s="1"/>
  <c r="BJ876" i="144"/>
  <c r="BK876" i="144" s="1"/>
  <c r="BD877" i="144"/>
  <c r="BE877" i="144" s="1"/>
  <c r="BJ877" i="144"/>
  <c r="BK877" i="144" s="1"/>
  <c r="BD878" i="144"/>
  <c r="BE878" i="144" s="1"/>
  <c r="BJ878" i="144"/>
  <c r="BK878" i="144" s="1"/>
  <c r="BD879" i="144"/>
  <c r="BE879" i="144" s="1"/>
  <c r="BJ879" i="144"/>
  <c r="BK879" i="144" s="1"/>
  <c r="BD880" i="144"/>
  <c r="BE880" i="144" s="1"/>
  <c r="BJ880" i="144"/>
  <c r="BK880" i="144" s="1"/>
  <c r="BD881" i="144"/>
  <c r="BE881" i="144" s="1"/>
  <c r="BJ881" i="144"/>
  <c r="BK881" i="144" s="1"/>
  <c r="BD882" i="144"/>
  <c r="BE882" i="144" s="1"/>
  <c r="BJ882" i="144"/>
  <c r="BK882" i="144" s="1"/>
  <c r="BD883" i="144"/>
  <c r="BE883" i="144" s="1"/>
  <c r="BJ883" i="144"/>
  <c r="BK883" i="144" s="1"/>
  <c r="BD884" i="144"/>
  <c r="BE884" i="144" s="1"/>
  <c r="BJ884" i="144"/>
  <c r="BK884" i="144" s="1"/>
  <c r="BD885" i="144"/>
  <c r="BE885" i="144" s="1"/>
  <c r="BJ885" i="144"/>
  <c r="BK885" i="144" s="1"/>
  <c r="BD886" i="144"/>
  <c r="BE886" i="144" s="1"/>
  <c r="BJ886" i="144"/>
  <c r="BK886" i="144" s="1"/>
  <c r="BD887" i="144"/>
  <c r="BE887" i="144" s="1"/>
  <c r="BJ887" i="144"/>
  <c r="BK887" i="144" s="1"/>
  <c r="BD888" i="144"/>
  <c r="BE888" i="144" s="1"/>
  <c r="BJ888" i="144"/>
  <c r="BK888" i="144" s="1"/>
  <c r="BD889" i="144"/>
  <c r="BE889" i="144" s="1"/>
  <c r="BJ889" i="144"/>
  <c r="BK889" i="144" s="1"/>
  <c r="BD890" i="144"/>
  <c r="BE890" i="144" s="1"/>
  <c r="BJ890" i="144"/>
  <c r="BK890" i="144" s="1"/>
  <c r="BD891" i="144"/>
  <c r="BE891" i="144" s="1"/>
  <c r="BJ891" i="144"/>
  <c r="BK891" i="144" s="1"/>
  <c r="BD892" i="144"/>
  <c r="BE892" i="144" s="1"/>
  <c r="BJ892" i="144"/>
  <c r="BK892" i="144" s="1"/>
  <c r="BD893" i="144"/>
  <c r="BE893" i="144" s="1"/>
  <c r="BJ893" i="144"/>
  <c r="BK893" i="144" s="1"/>
  <c r="BD894" i="144"/>
  <c r="BE894" i="144" s="1"/>
  <c r="BJ894" i="144"/>
  <c r="BK894" i="144" s="1"/>
  <c r="BD895" i="144"/>
  <c r="BE895" i="144" s="1"/>
  <c r="BJ895" i="144"/>
  <c r="BK895" i="144" s="1"/>
  <c r="BD896" i="144"/>
  <c r="BE896" i="144" s="1"/>
  <c r="BJ896" i="144"/>
  <c r="BK896" i="144" s="1"/>
  <c r="BD897" i="144"/>
  <c r="BE897" i="144" s="1"/>
  <c r="BJ897" i="144"/>
  <c r="BK897" i="144" s="1"/>
  <c r="BD898" i="144"/>
  <c r="BE898" i="144" s="1"/>
  <c r="BJ898" i="144"/>
  <c r="BK898" i="144" s="1"/>
  <c r="BD899" i="144"/>
  <c r="BE899" i="144" s="1"/>
  <c r="BJ899" i="144"/>
  <c r="BK899" i="144" s="1"/>
  <c r="BD900" i="144"/>
  <c r="BE900" i="144" s="1"/>
  <c r="BJ900" i="144"/>
  <c r="BK900" i="144" s="1"/>
  <c r="BD901" i="144"/>
  <c r="BE901" i="144" s="1"/>
  <c r="BJ901" i="144"/>
  <c r="BK901" i="144" s="1"/>
  <c r="BD902" i="144"/>
  <c r="BE902" i="144" s="1"/>
  <c r="BJ902" i="144"/>
  <c r="BK902" i="144" s="1"/>
  <c r="BD903" i="144"/>
  <c r="BE903" i="144" s="1"/>
  <c r="BJ903" i="144"/>
  <c r="BK903" i="144" s="1"/>
  <c r="BD904" i="144"/>
  <c r="BE904" i="144" s="1"/>
  <c r="BJ904" i="144"/>
  <c r="BK904" i="144" s="1"/>
  <c r="BD905" i="144"/>
  <c r="BE905" i="144" s="1"/>
  <c r="BJ905" i="144"/>
  <c r="BK905" i="144" s="1"/>
  <c r="BG911" i="144"/>
  <c r="BG912" i="144"/>
  <c r="BH912" i="144" s="1"/>
  <c r="BG913" i="144"/>
  <c r="BH913" i="144" s="1"/>
  <c r="BG914" i="144"/>
  <c r="BH914" i="144" s="1"/>
  <c r="BG915" i="144"/>
  <c r="BH915" i="144" s="1"/>
  <c r="BG916" i="144"/>
  <c r="BH916" i="144" s="1"/>
  <c r="BG917" i="144"/>
  <c r="BH917" i="144" s="1"/>
  <c r="BG918" i="144"/>
  <c r="BH918" i="144" s="1"/>
  <c r="BG919" i="144"/>
  <c r="BH919" i="144" s="1"/>
  <c r="BG920" i="144"/>
  <c r="BH920" i="144" s="1"/>
  <c r="BG921" i="144"/>
  <c r="BH921" i="144" s="1"/>
  <c r="BG922" i="144"/>
  <c r="BH922" i="144" s="1"/>
  <c r="BG923" i="144"/>
  <c r="BH923" i="144" s="1"/>
  <c r="BG924" i="144"/>
  <c r="BH924" i="144" s="1"/>
  <c r="BG925" i="144"/>
  <c r="BH925" i="144" s="1"/>
  <c r="BG926" i="144"/>
  <c r="BH926" i="144" s="1"/>
  <c r="BG927" i="144"/>
  <c r="BH927" i="144" s="1"/>
  <c r="BG928" i="144"/>
  <c r="BH928" i="144" s="1"/>
  <c r="BG929" i="144"/>
  <c r="BH929" i="144" s="1"/>
  <c r="BG930" i="144"/>
  <c r="BH930" i="144" s="1"/>
  <c r="BG931" i="144"/>
  <c r="BH931" i="144" s="1"/>
  <c r="BG932" i="144"/>
  <c r="BH932" i="144" s="1"/>
  <c r="BG933" i="144"/>
  <c r="BH933" i="144" s="1"/>
  <c r="BG934" i="144"/>
  <c r="BH934" i="144" s="1"/>
  <c r="BG935" i="144"/>
  <c r="BH935" i="144" s="1"/>
  <c r="BG936" i="144"/>
  <c r="BH936" i="144" s="1"/>
  <c r="BG937" i="144"/>
  <c r="BH937" i="144" s="1"/>
  <c r="BG938" i="144"/>
  <c r="BH938" i="144" s="1"/>
  <c r="BG939" i="144"/>
  <c r="BH939" i="144" s="1"/>
  <c r="BG940" i="144"/>
  <c r="BH940" i="144" s="1"/>
  <c r="BG941" i="144"/>
  <c r="BH941" i="144" s="1"/>
  <c r="BG942" i="144"/>
  <c r="BH942" i="144" s="1"/>
  <c r="BG943" i="144"/>
  <c r="BH943" i="144" s="1"/>
  <c r="BG944" i="144"/>
  <c r="BH944" i="144" s="1"/>
  <c r="BG945" i="144"/>
  <c r="BH945" i="144" s="1"/>
  <c r="BG946" i="144"/>
  <c r="BH946" i="144" s="1"/>
  <c r="BG947" i="144"/>
  <c r="BH947" i="144" s="1"/>
  <c r="BG948" i="144"/>
  <c r="BH948" i="144" s="1"/>
  <c r="BG949" i="144"/>
  <c r="BH949" i="144" s="1"/>
  <c r="BG950" i="144"/>
  <c r="BH950" i="144" s="1"/>
  <c r="BD956" i="144"/>
  <c r="BJ956" i="144"/>
  <c r="BD957" i="144"/>
  <c r="BE957" i="144" s="1"/>
  <c r="BJ957" i="144"/>
  <c r="BK957" i="144" s="1"/>
  <c r="BD958" i="144"/>
  <c r="BE958" i="144" s="1"/>
  <c r="BJ958" i="144"/>
  <c r="BK958" i="144" s="1"/>
  <c r="BD959" i="144"/>
  <c r="BE959" i="144" s="1"/>
  <c r="BJ959" i="144"/>
  <c r="BK959" i="144" s="1"/>
  <c r="BD960" i="144"/>
  <c r="BE960" i="144" s="1"/>
  <c r="BJ960" i="144"/>
  <c r="BK960" i="144" s="1"/>
  <c r="BD961" i="144"/>
  <c r="BE961" i="144" s="1"/>
  <c r="BJ961" i="144"/>
  <c r="BK961" i="144" s="1"/>
  <c r="BD962" i="144"/>
  <c r="BE962" i="144" s="1"/>
  <c r="BJ962" i="144"/>
  <c r="BK962" i="144" s="1"/>
  <c r="BD963" i="144"/>
  <c r="BE963" i="144" s="1"/>
  <c r="BJ963" i="144"/>
  <c r="BK963" i="144" s="1"/>
  <c r="BD964" i="144"/>
  <c r="BE964" i="144" s="1"/>
  <c r="BJ964" i="144"/>
  <c r="BK964" i="144" s="1"/>
  <c r="BD965" i="144"/>
  <c r="BE965" i="144" s="1"/>
  <c r="BJ965" i="144"/>
  <c r="BK965" i="144" s="1"/>
  <c r="BD966" i="144"/>
  <c r="BE966" i="144" s="1"/>
  <c r="BJ966" i="144"/>
  <c r="BK966" i="144" s="1"/>
  <c r="BD967" i="144"/>
  <c r="BE967" i="144" s="1"/>
  <c r="BJ967" i="144"/>
  <c r="BK967" i="144" s="1"/>
  <c r="BD968" i="144"/>
  <c r="BE968" i="144" s="1"/>
  <c r="BJ968" i="144"/>
  <c r="BK968" i="144" s="1"/>
  <c r="BD969" i="144"/>
  <c r="BE969" i="144" s="1"/>
  <c r="BJ969" i="144"/>
  <c r="BK969" i="144" s="1"/>
  <c r="BD970" i="144"/>
  <c r="BE970" i="144" s="1"/>
  <c r="BJ970" i="144"/>
  <c r="BK970" i="144" s="1"/>
  <c r="BD971" i="144"/>
  <c r="BE971" i="144" s="1"/>
  <c r="BJ971" i="144"/>
  <c r="BK971" i="144" s="1"/>
  <c r="BD972" i="144"/>
  <c r="BE972" i="144" s="1"/>
  <c r="BJ972" i="144"/>
  <c r="BK972" i="144" s="1"/>
  <c r="BD973" i="144"/>
  <c r="BE973" i="144" s="1"/>
  <c r="BJ973" i="144"/>
  <c r="BK973" i="144" s="1"/>
  <c r="BD821" i="144"/>
  <c r="BD822" i="144"/>
  <c r="BE822" i="144" s="1"/>
  <c r="BD823" i="144"/>
  <c r="BE823" i="144" s="1"/>
  <c r="BD824" i="144"/>
  <c r="BE824" i="144" s="1"/>
  <c r="BD825" i="144"/>
  <c r="BE825" i="144" s="1"/>
  <c r="BD826" i="144"/>
  <c r="BE826" i="144" s="1"/>
  <c r="BD827" i="144"/>
  <c r="BE827" i="144" s="1"/>
  <c r="BD828" i="144"/>
  <c r="BE828" i="144" s="1"/>
  <c r="BJ974" i="144"/>
  <c r="BK974" i="144" s="1"/>
  <c r="BJ976" i="144"/>
  <c r="BK976" i="144" s="1"/>
  <c r="BD978" i="144"/>
  <c r="BE978" i="144" s="1"/>
  <c r="BD979" i="144"/>
  <c r="BE979" i="144" s="1"/>
  <c r="BD980" i="144"/>
  <c r="BE980" i="144" s="1"/>
  <c r="BD981" i="144"/>
  <c r="BE981" i="144" s="1"/>
  <c r="BD982" i="144"/>
  <c r="BE982" i="144" s="1"/>
  <c r="BD983" i="144"/>
  <c r="BE983" i="144" s="1"/>
  <c r="BD984" i="144"/>
  <c r="BE984" i="144" s="1"/>
  <c r="BD985" i="144"/>
  <c r="BE985" i="144" s="1"/>
  <c r="BD986" i="144"/>
  <c r="BE986" i="144" s="1"/>
  <c r="BD987" i="144"/>
  <c r="BE987" i="144" s="1"/>
  <c r="BD988" i="144"/>
  <c r="BE988" i="144" s="1"/>
  <c r="BD989" i="144"/>
  <c r="BE989" i="144" s="1"/>
  <c r="BD990" i="144"/>
  <c r="BE990" i="144" s="1"/>
  <c r="BD991" i="144"/>
  <c r="BE991" i="144" s="1"/>
  <c r="BD992" i="144"/>
  <c r="BE992" i="144" s="1"/>
  <c r="BD993" i="144"/>
  <c r="BE993" i="144" s="1"/>
  <c r="BD994" i="144"/>
  <c r="BE994" i="144" s="1"/>
  <c r="BD995" i="144"/>
  <c r="BE995" i="144" s="1"/>
  <c r="BD975" i="144"/>
  <c r="BE975" i="144" s="1"/>
  <c r="BD977" i="144"/>
  <c r="BE977" i="144" s="1"/>
  <c r="BG978" i="144"/>
  <c r="BH978" i="144" s="1"/>
  <c r="BG979" i="144"/>
  <c r="BH979" i="144" s="1"/>
  <c r="BG980" i="144"/>
  <c r="BH980" i="144" s="1"/>
  <c r="BG981" i="144"/>
  <c r="BH981" i="144" s="1"/>
  <c r="BG982" i="144"/>
  <c r="BH982" i="144" s="1"/>
  <c r="BG983" i="144"/>
  <c r="BH983" i="144" s="1"/>
  <c r="BG984" i="144"/>
  <c r="BH984" i="144" s="1"/>
  <c r="BG985" i="144"/>
  <c r="BH985" i="144" s="1"/>
  <c r="BG986" i="144"/>
  <c r="BH986" i="144" s="1"/>
  <c r="BG987" i="144"/>
  <c r="BH987" i="144" s="1"/>
  <c r="BG988" i="144"/>
  <c r="BH988" i="144" s="1"/>
  <c r="BG989" i="144"/>
  <c r="BH989" i="144" s="1"/>
  <c r="BG990" i="144"/>
  <c r="BH990" i="144" s="1"/>
  <c r="BG991" i="144"/>
  <c r="BH991" i="144" s="1"/>
  <c r="BG992" i="144"/>
  <c r="BH992" i="144" s="1"/>
  <c r="BG993" i="144"/>
  <c r="BH993" i="144" s="1"/>
  <c r="BG994" i="144"/>
  <c r="BH994" i="144" s="1"/>
  <c r="BG995" i="144"/>
  <c r="BH995" i="144" s="1"/>
  <c r="BG1001" i="144"/>
  <c r="BG1002" i="144"/>
  <c r="BH1002" i="144" s="1"/>
  <c r="BG1003" i="144"/>
  <c r="BH1003" i="144" s="1"/>
  <c r="BG1004" i="144"/>
  <c r="BH1004" i="144" s="1"/>
  <c r="BG1005" i="144"/>
  <c r="BH1005" i="144" s="1"/>
  <c r="BG1006" i="144"/>
  <c r="BH1006" i="144" s="1"/>
  <c r="BG1007" i="144"/>
  <c r="BH1007" i="144" s="1"/>
  <c r="BG1008" i="144"/>
  <c r="BH1008" i="144" s="1"/>
  <c r="BG1009" i="144"/>
  <c r="BH1009" i="144" s="1"/>
  <c r="BG1010" i="144"/>
  <c r="BH1010" i="144" s="1"/>
  <c r="BG1011" i="144"/>
  <c r="BH1011" i="144" s="1"/>
  <c r="BG1012" i="144"/>
  <c r="BH1012" i="144" s="1"/>
  <c r="BG1013" i="144"/>
  <c r="BH1013" i="144" s="1"/>
  <c r="BG1014" i="144"/>
  <c r="BH1014" i="144" s="1"/>
  <c r="BG1015" i="144"/>
  <c r="BH1015" i="144" s="1"/>
  <c r="BG1016" i="144"/>
  <c r="BH1016" i="144" s="1"/>
  <c r="BG1017" i="144"/>
  <c r="BH1017" i="144" s="1"/>
  <c r="BG1018" i="144"/>
  <c r="BH1018" i="144" s="1"/>
  <c r="BG1019" i="144"/>
  <c r="BH1019" i="144" s="1"/>
  <c r="BG1020" i="144"/>
  <c r="BH1020" i="144" s="1"/>
  <c r="BG1021" i="144"/>
  <c r="BH1021" i="144" s="1"/>
  <c r="BG1022" i="144"/>
  <c r="BH1022" i="144" s="1"/>
  <c r="BG1023" i="144"/>
  <c r="BH1023" i="144" s="1"/>
  <c r="BG1024" i="144"/>
  <c r="BH1024" i="144" s="1"/>
  <c r="BG1025" i="144"/>
  <c r="BH1025" i="144" s="1"/>
  <c r="BG1026" i="144"/>
  <c r="BH1026" i="144" s="1"/>
  <c r="BG1027" i="144"/>
  <c r="BH1027" i="144" s="1"/>
  <c r="BG1028" i="144"/>
  <c r="BH1028" i="144" s="1"/>
  <c r="BG1029" i="144"/>
  <c r="BH1029" i="144" s="1"/>
  <c r="BG1030" i="144"/>
  <c r="BH1030" i="144" s="1"/>
  <c r="BG1031" i="144"/>
  <c r="BH1031" i="144" s="1"/>
  <c r="BG1032" i="144"/>
  <c r="BH1032" i="144" s="1"/>
  <c r="BG1033" i="144"/>
  <c r="BH1033" i="144" s="1"/>
  <c r="BG1034" i="144"/>
  <c r="BH1034" i="144" s="1"/>
  <c r="BG1035" i="144"/>
  <c r="BH1035" i="144" s="1"/>
  <c r="BG1036" i="144"/>
  <c r="BH1036" i="144" s="1"/>
  <c r="BG1037" i="144"/>
  <c r="BH1037" i="144" s="1"/>
  <c r="BG1038" i="144"/>
  <c r="BH1038" i="144" s="1"/>
  <c r="BG1039" i="144"/>
  <c r="BH1039" i="144" s="1"/>
  <c r="BG1040" i="144"/>
  <c r="BH1040" i="144" s="1"/>
  <c r="BD1046" i="144"/>
  <c r="BJ1046" i="144"/>
  <c r="BD1047" i="144"/>
  <c r="BE1047" i="144" s="1"/>
  <c r="BJ1047" i="144"/>
  <c r="BK1047" i="144" s="1"/>
  <c r="BD1048" i="144"/>
  <c r="BE1048" i="144" s="1"/>
  <c r="BJ1048" i="144"/>
  <c r="BK1048" i="144" s="1"/>
  <c r="BD1049" i="144"/>
  <c r="BE1049" i="144" s="1"/>
  <c r="BJ1049" i="144"/>
  <c r="BK1049" i="144" s="1"/>
  <c r="BD1050" i="144"/>
  <c r="BE1050" i="144" s="1"/>
  <c r="BJ1050" i="144"/>
  <c r="BK1050" i="144" s="1"/>
  <c r="BD1051" i="144"/>
  <c r="BE1051" i="144" s="1"/>
  <c r="BJ1051" i="144"/>
  <c r="BK1051" i="144" s="1"/>
  <c r="BD1052" i="144"/>
  <c r="BE1052" i="144" s="1"/>
  <c r="BJ1052" i="144"/>
  <c r="BK1052" i="144" s="1"/>
  <c r="BD1053" i="144"/>
  <c r="BE1053" i="144" s="1"/>
  <c r="BJ1053" i="144"/>
  <c r="BK1053" i="144" s="1"/>
  <c r="BD1054" i="144"/>
  <c r="BE1054" i="144" s="1"/>
  <c r="BJ1054" i="144"/>
  <c r="BK1054" i="144" s="1"/>
  <c r="BD1055" i="144"/>
  <c r="BE1055" i="144" s="1"/>
  <c r="BJ1055" i="144"/>
  <c r="BK1055" i="144" s="1"/>
  <c r="BD1056" i="144"/>
  <c r="BE1056" i="144" s="1"/>
  <c r="BJ1056" i="144"/>
  <c r="BK1056" i="144" s="1"/>
  <c r="BD1057" i="144"/>
  <c r="BE1057" i="144" s="1"/>
  <c r="BJ1057" i="144"/>
  <c r="BK1057" i="144" s="1"/>
  <c r="BD1058" i="144"/>
  <c r="BE1058" i="144" s="1"/>
  <c r="BJ1058" i="144"/>
  <c r="BK1058" i="144" s="1"/>
  <c r="BD1059" i="144"/>
  <c r="BE1059" i="144" s="1"/>
  <c r="BJ1059" i="144"/>
  <c r="BK1059" i="144" s="1"/>
  <c r="BD1060" i="144"/>
  <c r="BE1060" i="144" s="1"/>
  <c r="BJ1060" i="144"/>
  <c r="BK1060" i="144" s="1"/>
  <c r="BD1061" i="144"/>
  <c r="BE1061" i="144" s="1"/>
  <c r="BJ1061" i="144"/>
  <c r="BK1061" i="144" s="1"/>
  <c r="BD1062" i="144"/>
  <c r="BE1062" i="144" s="1"/>
  <c r="BJ1062" i="144"/>
  <c r="BK1062" i="144" s="1"/>
  <c r="BD1063" i="144"/>
  <c r="BE1063" i="144" s="1"/>
  <c r="BJ1063" i="144"/>
  <c r="BK1063" i="144" s="1"/>
  <c r="BD1064" i="144"/>
  <c r="BE1064" i="144" s="1"/>
  <c r="BJ1064" i="144"/>
  <c r="BK1064" i="144" s="1"/>
  <c r="BD1065" i="144"/>
  <c r="BE1065" i="144" s="1"/>
  <c r="BJ1065" i="144"/>
  <c r="BK1065" i="144" s="1"/>
  <c r="BD1066" i="144"/>
  <c r="BE1066" i="144" s="1"/>
  <c r="BJ1066" i="144"/>
  <c r="BK1066" i="144" s="1"/>
  <c r="BD1067" i="144"/>
  <c r="BE1067" i="144" s="1"/>
  <c r="BJ1067" i="144"/>
  <c r="BK1067" i="144" s="1"/>
  <c r="BD1068" i="144"/>
  <c r="BE1068" i="144" s="1"/>
  <c r="BJ1068" i="144"/>
  <c r="BK1068" i="144" s="1"/>
  <c r="BD1069" i="144"/>
  <c r="BE1069" i="144" s="1"/>
  <c r="BJ1069" i="144"/>
  <c r="BK1069" i="144" s="1"/>
  <c r="BD1070" i="144"/>
  <c r="BE1070" i="144" s="1"/>
  <c r="BJ1070" i="144"/>
  <c r="BK1070" i="144" s="1"/>
  <c r="BD1071" i="144"/>
  <c r="BE1071" i="144" s="1"/>
  <c r="BJ1071" i="144"/>
  <c r="BK1071" i="144" s="1"/>
  <c r="BD1072" i="144"/>
  <c r="BE1072" i="144" s="1"/>
  <c r="BJ1072" i="144"/>
  <c r="BK1072" i="144" s="1"/>
  <c r="BD1073" i="144"/>
  <c r="BE1073" i="144" s="1"/>
  <c r="BJ1073" i="144"/>
  <c r="BK1073" i="144" s="1"/>
  <c r="BD1074" i="144"/>
  <c r="BE1074" i="144" s="1"/>
  <c r="BJ1074" i="144"/>
  <c r="BK1074" i="144" s="1"/>
  <c r="BD1075" i="144"/>
  <c r="BE1075" i="144" s="1"/>
  <c r="BJ1075" i="144"/>
  <c r="BK1075" i="144" s="1"/>
  <c r="BD1076" i="144"/>
  <c r="BE1076" i="144" s="1"/>
  <c r="BJ1076" i="144"/>
  <c r="BK1076" i="144" s="1"/>
  <c r="BD1077" i="144"/>
  <c r="BE1077" i="144" s="1"/>
  <c r="BJ1077" i="144"/>
  <c r="BK1077" i="144" s="1"/>
  <c r="BD1078" i="144"/>
  <c r="BE1078" i="144" s="1"/>
  <c r="BJ1078" i="144"/>
  <c r="BK1078" i="144" s="1"/>
  <c r="BD1079" i="144"/>
  <c r="BE1079" i="144" s="1"/>
  <c r="BJ1079" i="144"/>
  <c r="BK1079" i="144" s="1"/>
  <c r="BD1080" i="144"/>
  <c r="BE1080" i="144" s="1"/>
  <c r="BJ1080" i="144"/>
  <c r="BK1080" i="144" s="1"/>
  <c r="BD1081" i="144"/>
  <c r="BE1081" i="144" s="1"/>
  <c r="BJ1081" i="144"/>
  <c r="BK1081" i="144" s="1"/>
  <c r="BD1082" i="144"/>
  <c r="BE1082" i="144" s="1"/>
  <c r="BJ1082" i="144"/>
  <c r="BK1082" i="144" s="1"/>
  <c r="BD1083" i="144"/>
  <c r="BE1083" i="144" s="1"/>
  <c r="BJ1083" i="144"/>
  <c r="BK1083" i="144" s="1"/>
  <c r="BD1084" i="144"/>
  <c r="BE1084" i="144" s="1"/>
  <c r="BJ1084" i="144"/>
  <c r="BK1084" i="144" s="1"/>
  <c r="BD1085" i="144"/>
  <c r="BE1085" i="144" s="1"/>
  <c r="BJ1085" i="144"/>
  <c r="BK1085" i="144" s="1"/>
  <c r="BG1091" i="144"/>
  <c r="BG1092" i="144"/>
  <c r="BH1092" i="144" s="1"/>
  <c r="BG1093" i="144"/>
  <c r="BH1093" i="144" s="1"/>
  <c r="BG1094" i="144"/>
  <c r="BH1094" i="144" s="1"/>
  <c r="BG1095" i="144"/>
  <c r="BH1095" i="144" s="1"/>
  <c r="BG1096" i="144"/>
  <c r="BH1096" i="144" s="1"/>
  <c r="BG1097" i="144"/>
  <c r="BH1097" i="144" s="1"/>
  <c r="BG1098" i="144"/>
  <c r="BH1098" i="144" s="1"/>
  <c r="BG1099" i="144"/>
  <c r="BH1099" i="144" s="1"/>
  <c r="BG1100" i="144"/>
  <c r="BH1100" i="144" s="1"/>
  <c r="BG1101" i="144"/>
  <c r="BH1101" i="144" s="1"/>
  <c r="BG1102" i="144"/>
  <c r="BH1102" i="144" s="1"/>
  <c r="BG1103" i="144"/>
  <c r="BH1103" i="144" s="1"/>
  <c r="BG1104" i="144"/>
  <c r="BH1104" i="144" s="1"/>
  <c r="BG1105" i="144"/>
  <c r="BH1105" i="144" s="1"/>
  <c r="BG1106" i="144"/>
  <c r="BH1106" i="144" s="1"/>
  <c r="BG1107" i="144"/>
  <c r="BH1107" i="144" s="1"/>
  <c r="BG1108" i="144"/>
  <c r="BH1108" i="144" s="1"/>
  <c r="BG1109" i="144"/>
  <c r="BH1109" i="144" s="1"/>
  <c r="BG1110" i="144"/>
  <c r="BH1110" i="144" s="1"/>
  <c r="BG1111" i="144"/>
  <c r="BH1111" i="144" s="1"/>
  <c r="BG1112" i="144"/>
  <c r="BH1112" i="144" s="1"/>
  <c r="BG1113" i="144"/>
  <c r="BH1113" i="144" s="1"/>
  <c r="BG1114" i="144"/>
  <c r="BH1114" i="144" s="1"/>
  <c r="BG1115" i="144"/>
  <c r="BH1115" i="144" s="1"/>
  <c r="BG1116" i="144"/>
  <c r="BH1116" i="144" s="1"/>
  <c r="BG1117" i="144"/>
  <c r="BH1117" i="144" s="1"/>
  <c r="BG1118" i="144"/>
  <c r="BH1118" i="144" s="1"/>
  <c r="BG1119" i="144"/>
  <c r="BH1119" i="144" s="1"/>
  <c r="BG1120" i="144"/>
  <c r="BH1120" i="144" s="1"/>
  <c r="BG1121" i="144"/>
  <c r="BH1121" i="144" s="1"/>
  <c r="BG1122" i="144"/>
  <c r="BH1122" i="144" s="1"/>
  <c r="BG1123" i="144"/>
  <c r="BH1123" i="144" s="1"/>
  <c r="BG1124" i="144"/>
  <c r="BH1124" i="144" s="1"/>
  <c r="BG1125" i="144"/>
  <c r="BH1125" i="144" s="1"/>
  <c r="BG1126" i="144"/>
  <c r="BH1126" i="144" s="1"/>
  <c r="BG1127" i="144"/>
  <c r="BH1127" i="144" s="1"/>
  <c r="BG1128" i="144"/>
  <c r="BH1128" i="144" s="1"/>
  <c r="BG1129" i="144"/>
  <c r="BH1129" i="144" s="1"/>
  <c r="BG1130" i="144"/>
  <c r="BH1130" i="144" s="1"/>
  <c r="BD1136" i="144"/>
  <c r="BJ1136" i="144"/>
  <c r="BD1137" i="144"/>
  <c r="BE1137" i="144" s="1"/>
  <c r="BJ1137" i="144"/>
  <c r="BK1137" i="144" s="1"/>
  <c r="BD1138" i="144"/>
  <c r="BE1138" i="144" s="1"/>
  <c r="BJ1138" i="144"/>
  <c r="BK1138" i="144" s="1"/>
  <c r="BD1139" i="144"/>
  <c r="BE1139" i="144" s="1"/>
  <c r="BJ1139" i="144"/>
  <c r="BK1139" i="144" s="1"/>
  <c r="BD1140" i="144"/>
  <c r="BE1140" i="144" s="1"/>
  <c r="BJ1140" i="144"/>
  <c r="BK1140" i="144" s="1"/>
  <c r="BD1141" i="144"/>
  <c r="BE1141" i="144" s="1"/>
  <c r="BJ1141" i="144"/>
  <c r="BK1141" i="144" s="1"/>
  <c r="BD1142" i="144"/>
  <c r="BE1142" i="144" s="1"/>
  <c r="BJ1142" i="144"/>
  <c r="BK1142" i="144" s="1"/>
  <c r="BD1143" i="144"/>
  <c r="BE1143" i="144" s="1"/>
  <c r="BJ1143" i="144"/>
  <c r="BK1143" i="144" s="1"/>
  <c r="BD1144" i="144"/>
  <c r="BE1144" i="144" s="1"/>
  <c r="BJ1144" i="144"/>
  <c r="BK1144" i="144" s="1"/>
  <c r="BD1145" i="144"/>
  <c r="BE1145" i="144" s="1"/>
  <c r="BJ1145" i="144"/>
  <c r="BK1145" i="144" s="1"/>
  <c r="BD1146" i="144"/>
  <c r="BE1146" i="144" s="1"/>
  <c r="BJ1146" i="144"/>
  <c r="BK1146" i="144" s="1"/>
  <c r="BD1147" i="144"/>
  <c r="BE1147" i="144" s="1"/>
  <c r="BJ1147" i="144"/>
  <c r="BK1147" i="144" s="1"/>
  <c r="BD1148" i="144"/>
  <c r="BE1148" i="144" s="1"/>
  <c r="BJ1148" i="144"/>
  <c r="BK1148" i="144" s="1"/>
  <c r="BD1149" i="144"/>
  <c r="BE1149" i="144" s="1"/>
  <c r="BJ1149" i="144"/>
  <c r="BK1149" i="144" s="1"/>
  <c r="BD1150" i="144"/>
  <c r="BE1150" i="144" s="1"/>
  <c r="BJ1150" i="144"/>
  <c r="BK1150" i="144" s="1"/>
  <c r="BD1151" i="144"/>
  <c r="BE1151" i="144" s="1"/>
  <c r="BJ1151" i="144"/>
  <c r="BK1151" i="144" s="1"/>
  <c r="BD1152" i="144"/>
  <c r="BE1152" i="144" s="1"/>
  <c r="BJ1152" i="144"/>
  <c r="BK1152" i="144" s="1"/>
  <c r="BD1153" i="144"/>
  <c r="BE1153" i="144" s="1"/>
  <c r="BJ1153" i="144"/>
  <c r="BK1153" i="144" s="1"/>
  <c r="BD1154" i="144"/>
  <c r="BE1154" i="144" s="1"/>
  <c r="BJ1154" i="144"/>
  <c r="BK1154" i="144" s="1"/>
  <c r="BD1155" i="144"/>
  <c r="BE1155" i="144" s="1"/>
  <c r="BJ1155" i="144"/>
  <c r="BK1155" i="144" s="1"/>
  <c r="BD1156" i="144"/>
  <c r="BE1156" i="144" s="1"/>
  <c r="BJ1156" i="144"/>
  <c r="BK1156" i="144" s="1"/>
  <c r="BD1157" i="144"/>
  <c r="BE1157" i="144" s="1"/>
  <c r="BJ1157" i="144"/>
  <c r="BK1157" i="144" s="1"/>
  <c r="BD1158" i="144"/>
  <c r="BE1158" i="144" s="1"/>
  <c r="BJ1158" i="144"/>
  <c r="BK1158" i="144" s="1"/>
  <c r="BD1159" i="144"/>
  <c r="BE1159" i="144" s="1"/>
  <c r="BJ1159" i="144"/>
  <c r="BK1159" i="144" s="1"/>
  <c r="BD1160" i="144"/>
  <c r="BE1160" i="144" s="1"/>
  <c r="BJ1160" i="144"/>
  <c r="BK1160" i="144" s="1"/>
  <c r="BD1161" i="144"/>
  <c r="BE1161" i="144" s="1"/>
  <c r="BJ975" i="144"/>
  <c r="BK975" i="144" s="1"/>
  <c r="BJ977" i="144"/>
  <c r="BK977" i="144" s="1"/>
  <c r="BJ978" i="144"/>
  <c r="BK978" i="144" s="1"/>
  <c r="BJ979" i="144"/>
  <c r="BK979" i="144" s="1"/>
  <c r="BJ980" i="144"/>
  <c r="BK980" i="144" s="1"/>
  <c r="BJ981" i="144"/>
  <c r="BK981" i="144" s="1"/>
  <c r="BJ982" i="144"/>
  <c r="BK982" i="144" s="1"/>
  <c r="BJ983" i="144"/>
  <c r="BK983" i="144" s="1"/>
  <c r="BJ984" i="144"/>
  <c r="BK984" i="144" s="1"/>
  <c r="BJ985" i="144"/>
  <c r="BK985" i="144" s="1"/>
  <c r="BJ986" i="144"/>
  <c r="BK986" i="144" s="1"/>
  <c r="BJ987" i="144"/>
  <c r="BK987" i="144" s="1"/>
  <c r="BJ988" i="144"/>
  <c r="BK988" i="144" s="1"/>
  <c r="BJ989" i="144"/>
  <c r="BK989" i="144" s="1"/>
  <c r="BJ990" i="144"/>
  <c r="BK990" i="144" s="1"/>
  <c r="BJ991" i="144"/>
  <c r="BK991" i="144" s="1"/>
  <c r="BJ992" i="144"/>
  <c r="BK992" i="144" s="1"/>
  <c r="BJ993" i="144"/>
  <c r="BK993" i="144" s="1"/>
  <c r="BJ994" i="144"/>
  <c r="BK994" i="144" s="1"/>
  <c r="BJ995" i="144"/>
  <c r="BK995" i="144" s="1"/>
  <c r="BD974" i="144"/>
  <c r="BE974" i="144" s="1"/>
  <c r="BD976" i="144"/>
  <c r="BE976" i="144" s="1"/>
  <c r="BD1001" i="144"/>
  <c r="BJ1001" i="144"/>
  <c r="BD1002" i="144"/>
  <c r="BE1002" i="144" s="1"/>
  <c r="BJ1002" i="144"/>
  <c r="BK1002" i="144" s="1"/>
  <c r="BD1003" i="144"/>
  <c r="BE1003" i="144" s="1"/>
  <c r="BJ1003" i="144"/>
  <c r="BK1003" i="144" s="1"/>
  <c r="BD1004" i="144"/>
  <c r="BE1004" i="144" s="1"/>
  <c r="BJ1004" i="144"/>
  <c r="BK1004" i="144" s="1"/>
  <c r="BD1005" i="144"/>
  <c r="BE1005" i="144" s="1"/>
  <c r="BJ1005" i="144"/>
  <c r="BK1005" i="144" s="1"/>
  <c r="BD1006" i="144"/>
  <c r="BE1006" i="144" s="1"/>
  <c r="BJ1006" i="144"/>
  <c r="BK1006" i="144" s="1"/>
  <c r="BD1007" i="144"/>
  <c r="BE1007" i="144" s="1"/>
  <c r="BJ1007" i="144"/>
  <c r="BK1007" i="144" s="1"/>
  <c r="BD1008" i="144"/>
  <c r="BE1008" i="144" s="1"/>
  <c r="BJ1008" i="144"/>
  <c r="BK1008" i="144" s="1"/>
  <c r="BD1009" i="144"/>
  <c r="BE1009" i="144" s="1"/>
  <c r="BJ1009" i="144"/>
  <c r="BK1009" i="144" s="1"/>
  <c r="BD1010" i="144"/>
  <c r="BE1010" i="144" s="1"/>
  <c r="BJ1010" i="144"/>
  <c r="BK1010" i="144" s="1"/>
  <c r="BD1011" i="144"/>
  <c r="BE1011" i="144" s="1"/>
  <c r="BJ1011" i="144"/>
  <c r="BK1011" i="144" s="1"/>
  <c r="BD1012" i="144"/>
  <c r="BE1012" i="144" s="1"/>
  <c r="BJ1012" i="144"/>
  <c r="BK1012" i="144" s="1"/>
  <c r="BD1013" i="144"/>
  <c r="BE1013" i="144" s="1"/>
  <c r="BJ1013" i="144"/>
  <c r="BK1013" i="144" s="1"/>
  <c r="BD1014" i="144"/>
  <c r="BE1014" i="144" s="1"/>
  <c r="BJ1014" i="144"/>
  <c r="BK1014" i="144" s="1"/>
  <c r="BD1015" i="144"/>
  <c r="BE1015" i="144" s="1"/>
  <c r="BJ1015" i="144"/>
  <c r="BK1015" i="144" s="1"/>
  <c r="BD1016" i="144"/>
  <c r="BE1016" i="144" s="1"/>
  <c r="BJ1016" i="144"/>
  <c r="BK1016" i="144" s="1"/>
  <c r="BD1017" i="144"/>
  <c r="BE1017" i="144" s="1"/>
  <c r="BJ1017" i="144"/>
  <c r="BK1017" i="144" s="1"/>
  <c r="BD1018" i="144"/>
  <c r="BE1018" i="144" s="1"/>
  <c r="BJ1018" i="144"/>
  <c r="BK1018" i="144" s="1"/>
  <c r="BD1019" i="144"/>
  <c r="BE1019" i="144" s="1"/>
  <c r="BJ1019" i="144"/>
  <c r="BK1019" i="144" s="1"/>
  <c r="BD1020" i="144"/>
  <c r="BE1020" i="144" s="1"/>
  <c r="BJ1020" i="144"/>
  <c r="BK1020" i="144" s="1"/>
  <c r="BD1021" i="144"/>
  <c r="BE1021" i="144" s="1"/>
  <c r="BJ1021" i="144"/>
  <c r="BK1021" i="144" s="1"/>
  <c r="BD1022" i="144"/>
  <c r="BE1022" i="144" s="1"/>
  <c r="BJ1022" i="144"/>
  <c r="BK1022" i="144" s="1"/>
  <c r="BD1023" i="144"/>
  <c r="BE1023" i="144" s="1"/>
  <c r="BJ1023" i="144"/>
  <c r="BK1023" i="144" s="1"/>
  <c r="BD1024" i="144"/>
  <c r="BE1024" i="144" s="1"/>
  <c r="BJ1024" i="144"/>
  <c r="BK1024" i="144" s="1"/>
  <c r="BD1025" i="144"/>
  <c r="BE1025" i="144" s="1"/>
  <c r="BJ1025" i="144"/>
  <c r="BK1025" i="144" s="1"/>
  <c r="BD1026" i="144"/>
  <c r="BE1026" i="144" s="1"/>
  <c r="BJ1026" i="144"/>
  <c r="BK1026" i="144" s="1"/>
  <c r="BD1027" i="144"/>
  <c r="BE1027" i="144" s="1"/>
  <c r="BJ1027" i="144"/>
  <c r="BK1027" i="144" s="1"/>
  <c r="BD1028" i="144"/>
  <c r="BE1028" i="144" s="1"/>
  <c r="BJ1028" i="144"/>
  <c r="BK1028" i="144" s="1"/>
  <c r="BD1029" i="144"/>
  <c r="BE1029" i="144" s="1"/>
  <c r="BJ1029" i="144"/>
  <c r="BK1029" i="144" s="1"/>
  <c r="BD1030" i="144"/>
  <c r="BE1030" i="144" s="1"/>
  <c r="BJ1030" i="144"/>
  <c r="BK1030" i="144" s="1"/>
  <c r="BD1031" i="144"/>
  <c r="BE1031" i="144" s="1"/>
  <c r="BJ1031" i="144"/>
  <c r="BK1031" i="144" s="1"/>
  <c r="BD1032" i="144"/>
  <c r="BE1032" i="144" s="1"/>
  <c r="BJ1032" i="144"/>
  <c r="BK1032" i="144" s="1"/>
  <c r="BD1033" i="144"/>
  <c r="BE1033" i="144" s="1"/>
  <c r="BJ1033" i="144"/>
  <c r="BK1033" i="144" s="1"/>
  <c r="BD1034" i="144"/>
  <c r="BE1034" i="144" s="1"/>
  <c r="BJ1034" i="144"/>
  <c r="BK1034" i="144" s="1"/>
  <c r="BD1035" i="144"/>
  <c r="BE1035" i="144" s="1"/>
  <c r="BJ1035" i="144"/>
  <c r="BK1035" i="144" s="1"/>
  <c r="BD1036" i="144"/>
  <c r="BE1036" i="144" s="1"/>
  <c r="BJ1036" i="144"/>
  <c r="BK1036" i="144" s="1"/>
  <c r="BD1037" i="144"/>
  <c r="BE1037" i="144" s="1"/>
  <c r="BJ1037" i="144"/>
  <c r="BK1037" i="144" s="1"/>
  <c r="BD1038" i="144"/>
  <c r="BE1038" i="144" s="1"/>
  <c r="BJ1038" i="144"/>
  <c r="BK1038" i="144" s="1"/>
  <c r="BD1039" i="144"/>
  <c r="BE1039" i="144" s="1"/>
  <c r="BJ1039" i="144"/>
  <c r="BK1039" i="144" s="1"/>
  <c r="BD1040" i="144"/>
  <c r="BE1040" i="144" s="1"/>
  <c r="BJ1040" i="144"/>
  <c r="BK1040" i="144" s="1"/>
  <c r="BG1046" i="144"/>
  <c r="BG1047" i="144"/>
  <c r="BH1047" i="144" s="1"/>
  <c r="BG1048" i="144"/>
  <c r="BH1048" i="144" s="1"/>
  <c r="BG1049" i="144"/>
  <c r="BH1049" i="144" s="1"/>
  <c r="BG1050" i="144"/>
  <c r="BH1050" i="144" s="1"/>
  <c r="BG1051" i="144"/>
  <c r="BH1051" i="144" s="1"/>
  <c r="BG1052" i="144"/>
  <c r="BH1052" i="144" s="1"/>
  <c r="BG1053" i="144"/>
  <c r="BH1053" i="144" s="1"/>
  <c r="BG1054" i="144"/>
  <c r="BH1054" i="144" s="1"/>
  <c r="BG1055" i="144"/>
  <c r="BH1055" i="144" s="1"/>
  <c r="BG1056" i="144"/>
  <c r="BH1056" i="144" s="1"/>
  <c r="BG1057" i="144"/>
  <c r="BH1057" i="144" s="1"/>
  <c r="BG1058" i="144"/>
  <c r="BH1058" i="144" s="1"/>
  <c r="BG1059" i="144"/>
  <c r="BH1059" i="144" s="1"/>
  <c r="BG1060" i="144"/>
  <c r="BH1060" i="144" s="1"/>
  <c r="BG1061" i="144"/>
  <c r="BH1061" i="144" s="1"/>
  <c r="BG1062" i="144"/>
  <c r="BH1062" i="144" s="1"/>
  <c r="BG1063" i="144"/>
  <c r="BH1063" i="144" s="1"/>
  <c r="BG1064" i="144"/>
  <c r="BH1064" i="144" s="1"/>
  <c r="BG1065" i="144"/>
  <c r="BH1065" i="144" s="1"/>
  <c r="BG1066" i="144"/>
  <c r="BH1066" i="144" s="1"/>
  <c r="BG1067" i="144"/>
  <c r="BH1067" i="144" s="1"/>
  <c r="BG1068" i="144"/>
  <c r="BH1068" i="144" s="1"/>
  <c r="BG1069" i="144"/>
  <c r="BH1069" i="144" s="1"/>
  <c r="BG1070" i="144"/>
  <c r="BH1070" i="144" s="1"/>
  <c r="BG1071" i="144"/>
  <c r="BH1071" i="144" s="1"/>
  <c r="BG1072" i="144"/>
  <c r="BH1072" i="144" s="1"/>
  <c r="BG1073" i="144"/>
  <c r="BH1073" i="144" s="1"/>
  <c r="BG1074" i="144"/>
  <c r="BH1074" i="144" s="1"/>
  <c r="BG1075" i="144"/>
  <c r="BH1075" i="144" s="1"/>
  <c r="BG1076" i="144"/>
  <c r="BH1076" i="144" s="1"/>
  <c r="BG1077" i="144"/>
  <c r="BH1077" i="144" s="1"/>
  <c r="BG1078" i="144"/>
  <c r="BH1078" i="144" s="1"/>
  <c r="BG1079" i="144"/>
  <c r="BH1079" i="144" s="1"/>
  <c r="BG1080" i="144"/>
  <c r="BH1080" i="144" s="1"/>
  <c r="BG1081" i="144"/>
  <c r="BH1081" i="144" s="1"/>
  <c r="BG1082" i="144"/>
  <c r="BH1082" i="144" s="1"/>
  <c r="BG1083" i="144"/>
  <c r="BH1083" i="144" s="1"/>
  <c r="BG1084" i="144"/>
  <c r="BH1084" i="144" s="1"/>
  <c r="BG1085" i="144"/>
  <c r="BH1085" i="144" s="1"/>
  <c r="BD1091" i="144"/>
  <c r="BJ1091" i="144"/>
  <c r="BD1092" i="144"/>
  <c r="BE1092" i="144" s="1"/>
  <c r="BJ1092" i="144"/>
  <c r="BK1092" i="144" s="1"/>
  <c r="BD1093" i="144"/>
  <c r="BE1093" i="144" s="1"/>
  <c r="BJ1093" i="144"/>
  <c r="BK1093" i="144" s="1"/>
  <c r="BD1094" i="144"/>
  <c r="BE1094" i="144" s="1"/>
  <c r="BJ1094" i="144"/>
  <c r="BK1094" i="144" s="1"/>
  <c r="BD1095" i="144"/>
  <c r="BE1095" i="144" s="1"/>
  <c r="BJ1095" i="144"/>
  <c r="BK1095" i="144" s="1"/>
  <c r="BD1096" i="144"/>
  <c r="BE1096" i="144" s="1"/>
  <c r="BJ1096" i="144"/>
  <c r="BK1096" i="144" s="1"/>
  <c r="BD1097" i="144"/>
  <c r="BE1097" i="144" s="1"/>
  <c r="BJ1097" i="144"/>
  <c r="BK1097" i="144" s="1"/>
  <c r="BD1098" i="144"/>
  <c r="BE1098" i="144" s="1"/>
  <c r="BJ1098" i="144"/>
  <c r="BK1098" i="144" s="1"/>
  <c r="BD1099" i="144"/>
  <c r="BE1099" i="144" s="1"/>
  <c r="BJ1099" i="144"/>
  <c r="BK1099" i="144" s="1"/>
  <c r="BD1100" i="144"/>
  <c r="BE1100" i="144" s="1"/>
  <c r="BJ1100" i="144"/>
  <c r="BK1100" i="144" s="1"/>
  <c r="BD1101" i="144"/>
  <c r="BE1101" i="144" s="1"/>
  <c r="BJ1101" i="144"/>
  <c r="BK1101" i="144" s="1"/>
  <c r="BD1102" i="144"/>
  <c r="BE1102" i="144" s="1"/>
  <c r="BJ1102" i="144"/>
  <c r="BK1102" i="144" s="1"/>
  <c r="BD1103" i="144"/>
  <c r="BE1103" i="144" s="1"/>
  <c r="BJ1103" i="144"/>
  <c r="BK1103" i="144" s="1"/>
  <c r="BD1104" i="144"/>
  <c r="BE1104" i="144" s="1"/>
  <c r="BJ1104" i="144"/>
  <c r="BK1104" i="144" s="1"/>
  <c r="BD1105" i="144"/>
  <c r="BE1105" i="144" s="1"/>
  <c r="BJ1105" i="144"/>
  <c r="BK1105" i="144" s="1"/>
  <c r="BD1106" i="144"/>
  <c r="BE1106" i="144" s="1"/>
  <c r="BJ1106" i="144"/>
  <c r="BK1106" i="144" s="1"/>
  <c r="BD1107" i="144"/>
  <c r="BE1107" i="144" s="1"/>
  <c r="BJ1107" i="144"/>
  <c r="BK1107" i="144" s="1"/>
  <c r="BD1108" i="144"/>
  <c r="BE1108" i="144" s="1"/>
  <c r="BJ1108" i="144"/>
  <c r="BK1108" i="144" s="1"/>
  <c r="BD1109" i="144"/>
  <c r="BE1109" i="144" s="1"/>
  <c r="BJ1109" i="144"/>
  <c r="BK1109" i="144" s="1"/>
  <c r="BD1110" i="144"/>
  <c r="BE1110" i="144" s="1"/>
  <c r="BJ1110" i="144"/>
  <c r="BK1110" i="144" s="1"/>
  <c r="BD1111" i="144"/>
  <c r="BE1111" i="144" s="1"/>
  <c r="BJ1111" i="144"/>
  <c r="BK1111" i="144" s="1"/>
  <c r="BD1112" i="144"/>
  <c r="BE1112" i="144" s="1"/>
  <c r="BJ1112" i="144"/>
  <c r="BK1112" i="144" s="1"/>
  <c r="BD1113" i="144"/>
  <c r="BE1113" i="144" s="1"/>
  <c r="BJ1113" i="144"/>
  <c r="BK1113" i="144" s="1"/>
  <c r="BD1114" i="144"/>
  <c r="BE1114" i="144" s="1"/>
  <c r="BJ1114" i="144"/>
  <c r="BK1114" i="144" s="1"/>
  <c r="BD1115" i="144"/>
  <c r="BE1115" i="144" s="1"/>
  <c r="BJ1115" i="144"/>
  <c r="BK1115" i="144" s="1"/>
  <c r="BD1116" i="144"/>
  <c r="BE1116" i="144" s="1"/>
  <c r="BJ1116" i="144"/>
  <c r="BK1116" i="144" s="1"/>
  <c r="BD1117" i="144"/>
  <c r="BE1117" i="144" s="1"/>
  <c r="BJ1117" i="144"/>
  <c r="BK1117" i="144" s="1"/>
  <c r="BD1118" i="144"/>
  <c r="BE1118" i="144" s="1"/>
  <c r="BJ1118" i="144"/>
  <c r="BK1118" i="144" s="1"/>
  <c r="BD1119" i="144"/>
  <c r="BE1119" i="144" s="1"/>
  <c r="BJ1119" i="144"/>
  <c r="BK1119" i="144" s="1"/>
  <c r="BD1120" i="144"/>
  <c r="BE1120" i="144" s="1"/>
  <c r="BJ1120" i="144"/>
  <c r="BK1120" i="144" s="1"/>
  <c r="BD1121" i="144"/>
  <c r="BE1121" i="144" s="1"/>
  <c r="BJ1121" i="144"/>
  <c r="BK1121" i="144" s="1"/>
  <c r="BD1122" i="144"/>
  <c r="BE1122" i="144" s="1"/>
  <c r="BJ1122" i="144"/>
  <c r="BK1122" i="144" s="1"/>
  <c r="BD1123" i="144"/>
  <c r="BE1123" i="144" s="1"/>
  <c r="BJ1123" i="144"/>
  <c r="BK1123" i="144" s="1"/>
  <c r="BD1124" i="144"/>
  <c r="BE1124" i="144" s="1"/>
  <c r="BJ1124" i="144"/>
  <c r="BK1124" i="144" s="1"/>
  <c r="BD1125" i="144"/>
  <c r="BE1125" i="144" s="1"/>
  <c r="BJ1125" i="144"/>
  <c r="BK1125" i="144" s="1"/>
  <c r="BD1126" i="144"/>
  <c r="BE1126" i="144" s="1"/>
  <c r="BJ1126" i="144"/>
  <c r="BK1126" i="144" s="1"/>
  <c r="BD1127" i="144"/>
  <c r="BE1127" i="144" s="1"/>
  <c r="BJ1127" i="144"/>
  <c r="BK1127" i="144" s="1"/>
  <c r="BD1128" i="144"/>
  <c r="BE1128" i="144" s="1"/>
  <c r="BJ1128" i="144"/>
  <c r="BK1128" i="144" s="1"/>
  <c r="BD1129" i="144"/>
  <c r="BE1129" i="144" s="1"/>
  <c r="BJ1129" i="144"/>
  <c r="BK1129" i="144" s="1"/>
  <c r="BD1130" i="144"/>
  <c r="BE1130" i="144" s="1"/>
  <c r="BJ1130" i="144"/>
  <c r="BK1130" i="144" s="1"/>
  <c r="BG1136" i="144"/>
  <c r="BG1137" i="144"/>
  <c r="BH1137" i="144" s="1"/>
  <c r="BG1138" i="144"/>
  <c r="BH1138" i="144" s="1"/>
  <c r="BG1139" i="144"/>
  <c r="BH1139" i="144" s="1"/>
  <c r="BG1140" i="144"/>
  <c r="BH1140" i="144" s="1"/>
  <c r="BG1141" i="144"/>
  <c r="BH1141" i="144" s="1"/>
  <c r="BG1142" i="144"/>
  <c r="BH1142" i="144" s="1"/>
  <c r="BG1143" i="144"/>
  <c r="BH1143" i="144" s="1"/>
  <c r="BG1144" i="144"/>
  <c r="BH1144" i="144" s="1"/>
  <c r="BG1145" i="144"/>
  <c r="BH1145" i="144" s="1"/>
  <c r="BG1146" i="144"/>
  <c r="BH1146" i="144" s="1"/>
  <c r="BG1147" i="144"/>
  <c r="BH1147" i="144" s="1"/>
  <c r="BG1148" i="144"/>
  <c r="BH1148" i="144" s="1"/>
  <c r="BG1149" i="144"/>
  <c r="BH1149" i="144" s="1"/>
  <c r="BG1150" i="144"/>
  <c r="BH1150" i="144" s="1"/>
  <c r="BG1151" i="144"/>
  <c r="BH1151" i="144" s="1"/>
  <c r="BG1152" i="144"/>
  <c r="BH1152" i="144" s="1"/>
  <c r="BG1153" i="144"/>
  <c r="BH1153" i="144" s="1"/>
  <c r="BG1154" i="144"/>
  <c r="BH1154" i="144" s="1"/>
  <c r="BG1155" i="144"/>
  <c r="BH1155" i="144" s="1"/>
  <c r="BG1156" i="144"/>
  <c r="BH1156" i="144" s="1"/>
  <c r="BG1157" i="144"/>
  <c r="BH1157" i="144" s="1"/>
  <c r="BG1158" i="144"/>
  <c r="BH1158" i="144" s="1"/>
  <c r="BJ1161" i="144"/>
  <c r="BK1161" i="144" s="1"/>
  <c r="BJ1162" i="144"/>
  <c r="BK1162" i="144" s="1"/>
  <c r="BJ1163" i="144"/>
  <c r="BK1163" i="144" s="1"/>
  <c r="BJ1164" i="144"/>
  <c r="BK1164" i="144" s="1"/>
  <c r="BJ1165" i="144"/>
  <c r="BK1165" i="144" s="1"/>
  <c r="BJ1166" i="144"/>
  <c r="BK1166" i="144" s="1"/>
  <c r="BJ1167" i="144"/>
  <c r="BK1167" i="144" s="1"/>
  <c r="BJ1168" i="144"/>
  <c r="BK1168" i="144" s="1"/>
  <c r="BJ1169" i="144"/>
  <c r="BK1169" i="144" s="1"/>
  <c r="BG1160" i="144"/>
  <c r="BH1160" i="144" s="1"/>
  <c r="BG1170" i="144"/>
  <c r="BH1170" i="144" s="1"/>
  <c r="BG1171" i="144"/>
  <c r="BH1171" i="144" s="1"/>
  <c r="BG1172" i="144"/>
  <c r="BH1172" i="144" s="1"/>
  <c r="BG1173" i="144"/>
  <c r="BH1173" i="144" s="1"/>
  <c r="BG1174" i="144"/>
  <c r="BH1174" i="144" s="1"/>
  <c r="BG1175" i="144"/>
  <c r="BH1175" i="144" s="1"/>
  <c r="BD1181" i="144"/>
  <c r="BJ1181" i="144"/>
  <c r="BD1182" i="144"/>
  <c r="BE1182" i="144" s="1"/>
  <c r="BJ1182" i="144"/>
  <c r="BK1182" i="144" s="1"/>
  <c r="BD1183" i="144"/>
  <c r="BE1183" i="144" s="1"/>
  <c r="BJ1183" i="144"/>
  <c r="BK1183" i="144" s="1"/>
  <c r="BD1184" i="144"/>
  <c r="BE1184" i="144" s="1"/>
  <c r="BJ1184" i="144"/>
  <c r="BK1184" i="144" s="1"/>
  <c r="BD1185" i="144"/>
  <c r="BE1185" i="144" s="1"/>
  <c r="BJ1185" i="144"/>
  <c r="BK1185" i="144" s="1"/>
  <c r="BD1186" i="144"/>
  <c r="BE1186" i="144" s="1"/>
  <c r="BJ1186" i="144"/>
  <c r="BK1186" i="144" s="1"/>
  <c r="BD1187" i="144"/>
  <c r="BE1187" i="144" s="1"/>
  <c r="BJ1187" i="144"/>
  <c r="BK1187" i="144" s="1"/>
  <c r="BD1188" i="144"/>
  <c r="BE1188" i="144" s="1"/>
  <c r="BJ1188" i="144"/>
  <c r="BK1188" i="144" s="1"/>
  <c r="BD1189" i="144"/>
  <c r="BE1189" i="144" s="1"/>
  <c r="BJ1189" i="144"/>
  <c r="BK1189" i="144" s="1"/>
  <c r="BD1190" i="144"/>
  <c r="BE1190" i="144" s="1"/>
  <c r="BJ1190" i="144"/>
  <c r="BK1190" i="144" s="1"/>
  <c r="BD1191" i="144"/>
  <c r="BE1191" i="144" s="1"/>
  <c r="BJ1191" i="144"/>
  <c r="BK1191" i="144" s="1"/>
  <c r="BD1192" i="144"/>
  <c r="BE1192" i="144" s="1"/>
  <c r="BJ1192" i="144"/>
  <c r="BK1192" i="144" s="1"/>
  <c r="BD1193" i="144"/>
  <c r="BE1193" i="144" s="1"/>
  <c r="BJ1193" i="144"/>
  <c r="BK1193" i="144" s="1"/>
  <c r="BD1194" i="144"/>
  <c r="BE1194" i="144" s="1"/>
  <c r="BJ1194" i="144"/>
  <c r="BK1194" i="144" s="1"/>
  <c r="BD1195" i="144"/>
  <c r="BE1195" i="144" s="1"/>
  <c r="BJ1195" i="144"/>
  <c r="BK1195" i="144" s="1"/>
  <c r="BD1196" i="144"/>
  <c r="BE1196" i="144" s="1"/>
  <c r="BJ1196" i="144"/>
  <c r="BK1196" i="144" s="1"/>
  <c r="BD1197" i="144"/>
  <c r="BE1197" i="144" s="1"/>
  <c r="BJ1197" i="144"/>
  <c r="BK1197" i="144" s="1"/>
  <c r="BD1198" i="144"/>
  <c r="BE1198" i="144" s="1"/>
  <c r="BJ1198" i="144"/>
  <c r="BK1198" i="144" s="1"/>
  <c r="BD1199" i="144"/>
  <c r="BE1199" i="144" s="1"/>
  <c r="BJ1199" i="144"/>
  <c r="BK1199" i="144" s="1"/>
  <c r="BD1200" i="144"/>
  <c r="BE1200" i="144" s="1"/>
  <c r="BJ1200" i="144"/>
  <c r="BK1200" i="144" s="1"/>
  <c r="BD1201" i="144"/>
  <c r="BE1201" i="144" s="1"/>
  <c r="BJ1201" i="144"/>
  <c r="BK1201" i="144" s="1"/>
  <c r="BD1202" i="144"/>
  <c r="BE1202" i="144" s="1"/>
  <c r="BJ1202" i="144"/>
  <c r="BK1202" i="144" s="1"/>
  <c r="BD1203" i="144"/>
  <c r="BE1203" i="144" s="1"/>
  <c r="BJ1203" i="144"/>
  <c r="BK1203" i="144" s="1"/>
  <c r="BD1204" i="144"/>
  <c r="BE1204" i="144" s="1"/>
  <c r="BJ1204" i="144"/>
  <c r="BK1204" i="144" s="1"/>
  <c r="BD1205" i="144"/>
  <c r="BE1205" i="144" s="1"/>
  <c r="BJ1205" i="144"/>
  <c r="BK1205" i="144" s="1"/>
  <c r="BD1206" i="144"/>
  <c r="BE1206" i="144" s="1"/>
  <c r="BJ1206" i="144"/>
  <c r="BK1206" i="144" s="1"/>
  <c r="BD1207" i="144"/>
  <c r="BE1207" i="144" s="1"/>
  <c r="BJ1207" i="144"/>
  <c r="BK1207" i="144" s="1"/>
  <c r="BD1208" i="144"/>
  <c r="BE1208" i="144" s="1"/>
  <c r="BJ1208" i="144"/>
  <c r="BK1208" i="144" s="1"/>
  <c r="BD1209" i="144"/>
  <c r="BE1209" i="144" s="1"/>
  <c r="BJ1209" i="144"/>
  <c r="BK1209" i="144" s="1"/>
  <c r="BD1210" i="144"/>
  <c r="BE1210" i="144" s="1"/>
  <c r="BJ1210" i="144"/>
  <c r="BK1210" i="144" s="1"/>
  <c r="BD1211" i="144"/>
  <c r="BE1211" i="144" s="1"/>
  <c r="BJ1211" i="144"/>
  <c r="BK1211" i="144" s="1"/>
  <c r="BD1212" i="144"/>
  <c r="BE1212" i="144" s="1"/>
  <c r="BJ1212" i="144"/>
  <c r="BK1212" i="144" s="1"/>
  <c r="BD1213" i="144"/>
  <c r="BE1213" i="144" s="1"/>
  <c r="BJ1213" i="144"/>
  <c r="BK1213" i="144" s="1"/>
  <c r="BD1214" i="144"/>
  <c r="BE1214" i="144" s="1"/>
  <c r="BJ1214" i="144"/>
  <c r="BK1214" i="144" s="1"/>
  <c r="BD1215" i="144"/>
  <c r="BE1215" i="144" s="1"/>
  <c r="BJ1215" i="144"/>
  <c r="BK1215" i="144" s="1"/>
  <c r="BD1216" i="144"/>
  <c r="BE1216" i="144" s="1"/>
  <c r="BJ1216" i="144"/>
  <c r="BK1216" i="144" s="1"/>
  <c r="BD1217" i="144"/>
  <c r="BE1217" i="144" s="1"/>
  <c r="BJ1217" i="144"/>
  <c r="BK1217" i="144" s="1"/>
  <c r="BD1218" i="144"/>
  <c r="BE1218" i="144" s="1"/>
  <c r="BJ1218" i="144"/>
  <c r="BK1218" i="144" s="1"/>
  <c r="BD1219" i="144"/>
  <c r="BE1219" i="144" s="1"/>
  <c r="BJ1219" i="144"/>
  <c r="BK1219" i="144" s="1"/>
  <c r="BD1220" i="144"/>
  <c r="BE1220" i="144" s="1"/>
  <c r="BJ1220" i="144"/>
  <c r="BK1220" i="144" s="1"/>
  <c r="BG1226" i="144"/>
  <c r="BG1227" i="144"/>
  <c r="BH1227" i="144" s="1"/>
  <c r="BG1228" i="144"/>
  <c r="BH1228" i="144" s="1"/>
  <c r="BG1229" i="144"/>
  <c r="BH1229" i="144" s="1"/>
  <c r="BG1230" i="144"/>
  <c r="BH1230" i="144" s="1"/>
  <c r="BG1231" i="144"/>
  <c r="BH1231" i="144" s="1"/>
  <c r="BG1232" i="144"/>
  <c r="BH1232" i="144" s="1"/>
  <c r="BG1233" i="144"/>
  <c r="BH1233" i="144" s="1"/>
  <c r="BG1234" i="144"/>
  <c r="BH1234" i="144" s="1"/>
  <c r="BG1235" i="144"/>
  <c r="BH1235" i="144" s="1"/>
  <c r="BG1236" i="144"/>
  <c r="BH1236" i="144" s="1"/>
  <c r="BG1237" i="144"/>
  <c r="BH1237" i="144" s="1"/>
  <c r="BG1238" i="144"/>
  <c r="BH1238" i="144" s="1"/>
  <c r="BG1239" i="144"/>
  <c r="BH1239" i="144" s="1"/>
  <c r="BG1240" i="144"/>
  <c r="BH1240" i="144" s="1"/>
  <c r="BG1241" i="144"/>
  <c r="BH1241" i="144" s="1"/>
  <c r="BG1242" i="144"/>
  <c r="BH1242" i="144" s="1"/>
  <c r="BG1243" i="144"/>
  <c r="BH1243" i="144" s="1"/>
  <c r="BG1244" i="144"/>
  <c r="BH1244" i="144" s="1"/>
  <c r="BG1245" i="144"/>
  <c r="BH1245" i="144" s="1"/>
  <c r="BG1246" i="144"/>
  <c r="BH1246" i="144" s="1"/>
  <c r="BG1247" i="144"/>
  <c r="BH1247" i="144" s="1"/>
  <c r="BG1248" i="144"/>
  <c r="BH1248" i="144" s="1"/>
  <c r="BG1249" i="144"/>
  <c r="BH1249" i="144" s="1"/>
  <c r="BG1250" i="144"/>
  <c r="BH1250" i="144" s="1"/>
  <c r="BG1251" i="144"/>
  <c r="BH1251" i="144" s="1"/>
  <c r="BG1252" i="144"/>
  <c r="BH1252" i="144" s="1"/>
  <c r="BG1253" i="144"/>
  <c r="BH1253" i="144" s="1"/>
  <c r="BG1254" i="144"/>
  <c r="BH1254" i="144" s="1"/>
  <c r="BG1255" i="144"/>
  <c r="BH1255" i="144" s="1"/>
  <c r="BG1256" i="144"/>
  <c r="BH1256" i="144" s="1"/>
  <c r="BG1257" i="144"/>
  <c r="BH1257" i="144" s="1"/>
  <c r="BG1258" i="144"/>
  <c r="BH1258" i="144" s="1"/>
  <c r="BG1259" i="144"/>
  <c r="BH1259" i="144" s="1"/>
  <c r="BG1260" i="144"/>
  <c r="BH1260" i="144" s="1"/>
  <c r="BG1261" i="144"/>
  <c r="BH1261" i="144" s="1"/>
  <c r="BG1262" i="144"/>
  <c r="BH1262" i="144" s="1"/>
  <c r="BG1263" i="144"/>
  <c r="BH1263" i="144" s="1"/>
  <c r="BG1264" i="144"/>
  <c r="BH1264" i="144" s="1"/>
  <c r="BG1265" i="144"/>
  <c r="BH1265" i="144" s="1"/>
  <c r="BD1271" i="144"/>
  <c r="BJ1271" i="144"/>
  <c r="BD1272" i="144"/>
  <c r="BE1272" i="144" s="1"/>
  <c r="BJ1272" i="144"/>
  <c r="BK1272" i="144" s="1"/>
  <c r="BD1273" i="144"/>
  <c r="BE1273" i="144" s="1"/>
  <c r="BJ1273" i="144"/>
  <c r="BK1273" i="144" s="1"/>
  <c r="BD1274" i="144"/>
  <c r="BE1274" i="144" s="1"/>
  <c r="BJ1274" i="144"/>
  <c r="BK1274" i="144" s="1"/>
  <c r="BD1275" i="144"/>
  <c r="BE1275" i="144" s="1"/>
  <c r="BJ1275" i="144"/>
  <c r="BK1275" i="144" s="1"/>
  <c r="BD1276" i="144"/>
  <c r="BE1276" i="144" s="1"/>
  <c r="BJ1276" i="144"/>
  <c r="BK1276" i="144" s="1"/>
  <c r="BD1277" i="144"/>
  <c r="BE1277" i="144" s="1"/>
  <c r="BJ1277" i="144"/>
  <c r="BK1277" i="144" s="1"/>
  <c r="BD1278" i="144"/>
  <c r="BE1278" i="144" s="1"/>
  <c r="BJ1278" i="144"/>
  <c r="BK1278" i="144" s="1"/>
  <c r="BD1279" i="144"/>
  <c r="BE1279" i="144" s="1"/>
  <c r="BJ1279" i="144"/>
  <c r="BK1279" i="144" s="1"/>
  <c r="BD1280" i="144"/>
  <c r="BE1280" i="144" s="1"/>
  <c r="BJ1280" i="144"/>
  <c r="BK1280" i="144" s="1"/>
  <c r="BD1281" i="144"/>
  <c r="BE1281" i="144" s="1"/>
  <c r="BJ1281" i="144"/>
  <c r="BK1281" i="144" s="1"/>
  <c r="BD1282" i="144"/>
  <c r="BE1282" i="144" s="1"/>
  <c r="BJ1282" i="144"/>
  <c r="BK1282" i="144" s="1"/>
  <c r="BD1283" i="144"/>
  <c r="BE1283" i="144" s="1"/>
  <c r="BJ1283" i="144"/>
  <c r="BK1283" i="144" s="1"/>
  <c r="BD1284" i="144"/>
  <c r="BE1284" i="144" s="1"/>
  <c r="BJ1284" i="144"/>
  <c r="BK1284" i="144" s="1"/>
  <c r="BD1285" i="144"/>
  <c r="BE1285" i="144" s="1"/>
  <c r="BJ1285" i="144"/>
  <c r="BK1285" i="144" s="1"/>
  <c r="BD1286" i="144"/>
  <c r="BE1286" i="144" s="1"/>
  <c r="BJ1286" i="144"/>
  <c r="BK1286" i="144" s="1"/>
  <c r="BD1287" i="144"/>
  <c r="BE1287" i="144" s="1"/>
  <c r="BJ1287" i="144"/>
  <c r="BK1287" i="144" s="1"/>
  <c r="BD1288" i="144"/>
  <c r="BE1288" i="144" s="1"/>
  <c r="BJ1288" i="144"/>
  <c r="BK1288" i="144" s="1"/>
  <c r="BD1289" i="144"/>
  <c r="BE1289" i="144" s="1"/>
  <c r="BJ1289" i="144"/>
  <c r="BK1289" i="144" s="1"/>
  <c r="BD1290" i="144"/>
  <c r="BE1290" i="144" s="1"/>
  <c r="BJ1290" i="144"/>
  <c r="BK1290" i="144" s="1"/>
  <c r="BD1291" i="144"/>
  <c r="BE1291" i="144" s="1"/>
  <c r="BJ1291" i="144"/>
  <c r="BK1291" i="144" s="1"/>
  <c r="BD1292" i="144"/>
  <c r="BE1292" i="144" s="1"/>
  <c r="BJ1292" i="144"/>
  <c r="BK1292" i="144" s="1"/>
  <c r="BD1293" i="144"/>
  <c r="BE1293" i="144" s="1"/>
  <c r="BJ1293" i="144"/>
  <c r="BK1293" i="144" s="1"/>
  <c r="BD1294" i="144"/>
  <c r="BE1294" i="144" s="1"/>
  <c r="BJ1294" i="144"/>
  <c r="BK1294" i="144" s="1"/>
  <c r="BD1295" i="144"/>
  <c r="BE1295" i="144" s="1"/>
  <c r="BJ1295" i="144"/>
  <c r="BK1295" i="144" s="1"/>
  <c r="BD1296" i="144"/>
  <c r="BE1296" i="144" s="1"/>
  <c r="BJ1296" i="144"/>
  <c r="BK1296" i="144" s="1"/>
  <c r="BD1297" i="144"/>
  <c r="BE1297" i="144" s="1"/>
  <c r="BJ1297" i="144"/>
  <c r="BK1297" i="144" s="1"/>
  <c r="BD1298" i="144"/>
  <c r="BE1298" i="144" s="1"/>
  <c r="BJ1298" i="144"/>
  <c r="BK1298" i="144" s="1"/>
  <c r="BD1299" i="144"/>
  <c r="BE1299" i="144" s="1"/>
  <c r="BJ1299" i="144"/>
  <c r="BK1299" i="144" s="1"/>
  <c r="BD1300" i="144"/>
  <c r="BE1300" i="144" s="1"/>
  <c r="BJ1300" i="144"/>
  <c r="BK1300" i="144" s="1"/>
  <c r="BD1301" i="144"/>
  <c r="BE1301" i="144" s="1"/>
  <c r="BJ1301" i="144"/>
  <c r="BK1301" i="144" s="1"/>
  <c r="BD1302" i="144"/>
  <c r="BE1302" i="144" s="1"/>
  <c r="BJ1302" i="144"/>
  <c r="BK1302" i="144" s="1"/>
  <c r="BD1303" i="144"/>
  <c r="BE1303" i="144" s="1"/>
  <c r="BJ1303" i="144"/>
  <c r="BK1303" i="144" s="1"/>
  <c r="BD1304" i="144"/>
  <c r="BE1304" i="144" s="1"/>
  <c r="BJ1304" i="144"/>
  <c r="BK1304" i="144" s="1"/>
  <c r="BD1305" i="144"/>
  <c r="BE1305" i="144" s="1"/>
  <c r="BJ1305" i="144"/>
  <c r="BK1305" i="144" s="1"/>
  <c r="BD1306" i="144"/>
  <c r="BE1306" i="144" s="1"/>
  <c r="BJ1306" i="144"/>
  <c r="BK1306" i="144" s="1"/>
  <c r="BD1307" i="144"/>
  <c r="BE1307" i="144" s="1"/>
  <c r="BJ1307" i="144"/>
  <c r="BK1307" i="144" s="1"/>
  <c r="BD1308" i="144"/>
  <c r="BE1308" i="144" s="1"/>
  <c r="BJ1308" i="144"/>
  <c r="BK1308" i="144" s="1"/>
  <c r="BD1309" i="144"/>
  <c r="BE1309" i="144" s="1"/>
  <c r="BJ1309" i="144"/>
  <c r="BK1309" i="144" s="1"/>
  <c r="BD1310" i="144"/>
  <c r="BE1310" i="144" s="1"/>
  <c r="BJ1310" i="144"/>
  <c r="BK1310" i="144" s="1"/>
  <c r="BG1316" i="144"/>
  <c r="BG1317" i="144"/>
  <c r="BH1317" i="144" s="1"/>
  <c r="BG1318" i="144"/>
  <c r="BH1318" i="144" s="1"/>
  <c r="BG1319" i="144"/>
  <c r="BH1319" i="144" s="1"/>
  <c r="BG1320" i="144"/>
  <c r="BH1320" i="144" s="1"/>
  <c r="BG1321" i="144"/>
  <c r="BH1321" i="144" s="1"/>
  <c r="BG1322" i="144"/>
  <c r="BH1322" i="144" s="1"/>
  <c r="BG1323" i="144"/>
  <c r="BH1323" i="144" s="1"/>
  <c r="BG1324" i="144"/>
  <c r="BH1324" i="144" s="1"/>
  <c r="BG1325" i="144"/>
  <c r="BH1325" i="144" s="1"/>
  <c r="BG1326" i="144"/>
  <c r="BH1326" i="144" s="1"/>
  <c r="BG1327" i="144"/>
  <c r="BH1327" i="144" s="1"/>
  <c r="BG1328" i="144"/>
  <c r="BH1328" i="144" s="1"/>
  <c r="BG1329" i="144"/>
  <c r="BH1329" i="144" s="1"/>
  <c r="BG1330" i="144"/>
  <c r="BH1330" i="144" s="1"/>
  <c r="BG1331" i="144"/>
  <c r="BH1331" i="144" s="1"/>
  <c r="BG1332" i="144"/>
  <c r="BH1332" i="144" s="1"/>
  <c r="BG1333" i="144"/>
  <c r="BH1333" i="144" s="1"/>
  <c r="BG1334" i="144"/>
  <c r="BH1334" i="144" s="1"/>
  <c r="BG1335" i="144"/>
  <c r="BH1335" i="144" s="1"/>
  <c r="BG1336" i="144"/>
  <c r="BH1336" i="144" s="1"/>
  <c r="BG1337" i="144"/>
  <c r="BH1337" i="144" s="1"/>
  <c r="BG1338" i="144"/>
  <c r="BH1338" i="144" s="1"/>
  <c r="BG1339" i="144"/>
  <c r="BH1339" i="144" s="1"/>
  <c r="BG1340" i="144"/>
  <c r="BH1340" i="144" s="1"/>
  <c r="BG1341" i="144"/>
  <c r="BH1341" i="144" s="1"/>
  <c r="BG1342" i="144"/>
  <c r="BH1342" i="144" s="1"/>
  <c r="BG1343" i="144"/>
  <c r="BH1343" i="144" s="1"/>
  <c r="BG1344" i="144"/>
  <c r="BH1344" i="144" s="1"/>
  <c r="BG1345" i="144"/>
  <c r="BH1345" i="144" s="1"/>
  <c r="BG1346" i="144"/>
  <c r="BH1346" i="144" s="1"/>
  <c r="BG1347" i="144"/>
  <c r="BH1347" i="144" s="1"/>
  <c r="BG1348" i="144"/>
  <c r="BH1348" i="144" s="1"/>
  <c r="BG1349" i="144"/>
  <c r="BH1349" i="144" s="1"/>
  <c r="BG1350" i="144"/>
  <c r="BH1350" i="144" s="1"/>
  <c r="BG1351" i="144"/>
  <c r="BH1351" i="144" s="1"/>
  <c r="BG1352" i="144"/>
  <c r="BH1352" i="144" s="1"/>
  <c r="BG1353" i="144"/>
  <c r="BH1353" i="144" s="1"/>
  <c r="BG1354" i="144"/>
  <c r="BH1354" i="144" s="1"/>
  <c r="BG1355" i="144"/>
  <c r="BH1355" i="144" s="1"/>
  <c r="BD1361" i="144"/>
  <c r="BJ1361" i="144"/>
  <c r="BD1362" i="144"/>
  <c r="BE1362" i="144" s="1"/>
  <c r="BJ1362" i="144"/>
  <c r="BK1362" i="144" s="1"/>
  <c r="BD1363" i="144"/>
  <c r="BE1363" i="144" s="1"/>
  <c r="BJ1363" i="144"/>
  <c r="BK1363" i="144" s="1"/>
  <c r="BD1364" i="144"/>
  <c r="BE1364" i="144" s="1"/>
  <c r="BJ1364" i="144"/>
  <c r="BK1364" i="144" s="1"/>
  <c r="BD1365" i="144"/>
  <c r="BE1365" i="144" s="1"/>
  <c r="BJ1365" i="144"/>
  <c r="BK1365" i="144" s="1"/>
  <c r="BD1366" i="144"/>
  <c r="BE1366" i="144" s="1"/>
  <c r="BJ1366" i="144"/>
  <c r="BK1366" i="144" s="1"/>
  <c r="BD1367" i="144"/>
  <c r="BE1367" i="144" s="1"/>
  <c r="BJ1367" i="144"/>
  <c r="BK1367" i="144" s="1"/>
  <c r="BD1368" i="144"/>
  <c r="BE1368" i="144" s="1"/>
  <c r="BJ1368" i="144"/>
  <c r="BK1368" i="144" s="1"/>
  <c r="BD1369" i="144"/>
  <c r="BE1369" i="144" s="1"/>
  <c r="BJ1369" i="144"/>
  <c r="BK1369" i="144" s="1"/>
  <c r="BD1370" i="144"/>
  <c r="BE1370" i="144" s="1"/>
  <c r="BJ1370" i="144"/>
  <c r="BK1370" i="144" s="1"/>
  <c r="BD1371" i="144"/>
  <c r="BE1371" i="144" s="1"/>
  <c r="BJ1371" i="144"/>
  <c r="BK1371" i="144" s="1"/>
  <c r="BD1372" i="144"/>
  <c r="BE1372" i="144" s="1"/>
  <c r="BJ1372" i="144"/>
  <c r="BK1372" i="144" s="1"/>
  <c r="BD1373" i="144"/>
  <c r="BE1373" i="144" s="1"/>
  <c r="BJ1373" i="144"/>
  <c r="BK1373" i="144" s="1"/>
  <c r="BD1374" i="144"/>
  <c r="BE1374" i="144" s="1"/>
  <c r="BJ1374" i="144"/>
  <c r="BK1374" i="144" s="1"/>
  <c r="BD1375" i="144"/>
  <c r="BE1375" i="144" s="1"/>
  <c r="BJ1375" i="144"/>
  <c r="BK1375" i="144" s="1"/>
  <c r="BD1376" i="144"/>
  <c r="BE1376" i="144" s="1"/>
  <c r="BJ1376" i="144"/>
  <c r="BK1376" i="144" s="1"/>
  <c r="BD1377" i="144"/>
  <c r="BE1377" i="144" s="1"/>
  <c r="BJ1377" i="144"/>
  <c r="BK1377" i="144" s="1"/>
  <c r="BD1378" i="144"/>
  <c r="BE1378" i="144" s="1"/>
  <c r="BJ1378" i="144"/>
  <c r="BK1378" i="144" s="1"/>
  <c r="BD1379" i="144"/>
  <c r="BE1379" i="144" s="1"/>
  <c r="BJ1379" i="144"/>
  <c r="BK1379" i="144" s="1"/>
  <c r="BD1380" i="144"/>
  <c r="BE1380" i="144" s="1"/>
  <c r="BJ1380" i="144"/>
  <c r="BK1380" i="144" s="1"/>
  <c r="BD1381" i="144"/>
  <c r="BE1381" i="144" s="1"/>
  <c r="BJ1381" i="144"/>
  <c r="BK1381" i="144" s="1"/>
  <c r="BD1382" i="144"/>
  <c r="BE1382" i="144" s="1"/>
  <c r="BJ1382" i="144"/>
  <c r="BK1382" i="144" s="1"/>
  <c r="BD1383" i="144"/>
  <c r="BE1383" i="144" s="1"/>
  <c r="BJ1383" i="144"/>
  <c r="BK1383" i="144" s="1"/>
  <c r="BD1384" i="144"/>
  <c r="BE1384" i="144" s="1"/>
  <c r="BJ1384" i="144"/>
  <c r="BK1384" i="144" s="1"/>
  <c r="BD1385" i="144"/>
  <c r="BE1385" i="144" s="1"/>
  <c r="BJ1385" i="144"/>
  <c r="BK1385" i="144" s="1"/>
  <c r="BD1386" i="144"/>
  <c r="BE1386" i="144" s="1"/>
  <c r="BJ1386" i="144"/>
  <c r="BK1386" i="144" s="1"/>
  <c r="BD1387" i="144"/>
  <c r="BE1387" i="144" s="1"/>
  <c r="BJ1387" i="144"/>
  <c r="BK1387" i="144" s="1"/>
  <c r="BD1388" i="144"/>
  <c r="BE1388" i="144" s="1"/>
  <c r="BJ1388" i="144"/>
  <c r="BK1388" i="144" s="1"/>
  <c r="BD1389" i="144"/>
  <c r="BE1389" i="144" s="1"/>
  <c r="BJ1389" i="144"/>
  <c r="BK1389" i="144" s="1"/>
  <c r="BD1390" i="144"/>
  <c r="BE1390" i="144" s="1"/>
  <c r="BJ1390" i="144"/>
  <c r="BK1390" i="144" s="1"/>
  <c r="BD1391" i="144"/>
  <c r="BE1391" i="144" s="1"/>
  <c r="BJ1391" i="144"/>
  <c r="BK1391" i="144" s="1"/>
  <c r="BD1392" i="144"/>
  <c r="BE1392" i="144" s="1"/>
  <c r="BJ1392" i="144"/>
  <c r="BK1392" i="144" s="1"/>
  <c r="BD1393" i="144"/>
  <c r="BE1393" i="144" s="1"/>
  <c r="BJ1393" i="144"/>
  <c r="BK1393" i="144" s="1"/>
  <c r="BD1394" i="144"/>
  <c r="BE1394" i="144" s="1"/>
  <c r="BJ1394" i="144"/>
  <c r="BK1394" i="144" s="1"/>
  <c r="BD1395" i="144"/>
  <c r="BE1395" i="144" s="1"/>
  <c r="BJ1395" i="144"/>
  <c r="BK1395" i="144" s="1"/>
  <c r="BD1396" i="144"/>
  <c r="BE1396" i="144" s="1"/>
  <c r="BJ1396" i="144"/>
  <c r="BK1396" i="144" s="1"/>
  <c r="BD1397" i="144"/>
  <c r="BE1397" i="144" s="1"/>
  <c r="BJ1397" i="144"/>
  <c r="BK1397" i="144" s="1"/>
  <c r="BD1398" i="144"/>
  <c r="BE1398" i="144" s="1"/>
  <c r="BJ1398" i="144"/>
  <c r="BK1398" i="144" s="1"/>
  <c r="BD1399" i="144"/>
  <c r="BE1399" i="144" s="1"/>
  <c r="BJ1399" i="144"/>
  <c r="BK1399" i="144" s="1"/>
  <c r="BD1400" i="144"/>
  <c r="BE1400" i="144" s="1"/>
  <c r="BJ1400" i="144"/>
  <c r="BK1400" i="144" s="1"/>
  <c r="BG1406" i="144"/>
  <c r="BG1407" i="144"/>
  <c r="BH1407" i="144" s="1"/>
  <c r="BG1408" i="144"/>
  <c r="BH1408" i="144" s="1"/>
  <c r="BG1409" i="144"/>
  <c r="BH1409" i="144" s="1"/>
  <c r="BG1410" i="144"/>
  <c r="BH1410" i="144" s="1"/>
  <c r="BG1411" i="144"/>
  <c r="BH1411" i="144" s="1"/>
  <c r="BG1412" i="144"/>
  <c r="BH1412" i="144" s="1"/>
  <c r="BG1413" i="144"/>
  <c r="BH1413" i="144" s="1"/>
  <c r="BG1414" i="144"/>
  <c r="BH1414" i="144" s="1"/>
  <c r="BG1415" i="144"/>
  <c r="BH1415" i="144" s="1"/>
  <c r="BG1416" i="144"/>
  <c r="BH1416" i="144" s="1"/>
  <c r="BG1417" i="144"/>
  <c r="BH1417" i="144" s="1"/>
  <c r="BG1418" i="144"/>
  <c r="BH1418" i="144" s="1"/>
  <c r="BG1419" i="144"/>
  <c r="BH1419" i="144" s="1"/>
  <c r="BG1420" i="144"/>
  <c r="BH1420" i="144" s="1"/>
  <c r="BG1421" i="144"/>
  <c r="BH1421" i="144" s="1"/>
  <c r="BG1422" i="144"/>
  <c r="BH1422" i="144" s="1"/>
  <c r="BG1423" i="144"/>
  <c r="BH1423" i="144" s="1"/>
  <c r="BG1424" i="144"/>
  <c r="BH1424" i="144" s="1"/>
  <c r="BG1425" i="144"/>
  <c r="BH1425" i="144" s="1"/>
  <c r="BG1426" i="144"/>
  <c r="BH1426" i="144" s="1"/>
  <c r="BG1427" i="144"/>
  <c r="BH1427" i="144" s="1"/>
  <c r="BG1428" i="144"/>
  <c r="BH1428" i="144" s="1"/>
  <c r="BG1429" i="144"/>
  <c r="BH1429" i="144" s="1"/>
  <c r="BG1430" i="144"/>
  <c r="BH1430" i="144" s="1"/>
  <c r="BG1431" i="144"/>
  <c r="BH1431" i="144" s="1"/>
  <c r="BG1432" i="144"/>
  <c r="BH1432" i="144" s="1"/>
  <c r="BG1433" i="144"/>
  <c r="BH1433" i="144" s="1"/>
  <c r="BG1434" i="144"/>
  <c r="BH1434" i="144" s="1"/>
  <c r="BG1435" i="144"/>
  <c r="BH1435" i="144" s="1"/>
  <c r="BG1436" i="144"/>
  <c r="BH1436" i="144" s="1"/>
  <c r="BG1437" i="144"/>
  <c r="BH1437" i="144" s="1"/>
  <c r="BG1438" i="144"/>
  <c r="BH1438" i="144" s="1"/>
  <c r="BG1439" i="144"/>
  <c r="BH1439" i="144" s="1"/>
  <c r="BG1440" i="144"/>
  <c r="BH1440" i="144" s="1"/>
  <c r="BG1441" i="144"/>
  <c r="BH1441" i="144" s="1"/>
  <c r="BG1442" i="144"/>
  <c r="BH1442" i="144" s="1"/>
  <c r="BG1443" i="144"/>
  <c r="BH1443" i="144" s="1"/>
  <c r="BG1444" i="144"/>
  <c r="BH1444" i="144" s="1"/>
  <c r="BG1445" i="144"/>
  <c r="BH1445" i="144" s="1"/>
  <c r="BD1451" i="144"/>
  <c r="BJ1451" i="144"/>
  <c r="BD1452" i="144"/>
  <c r="BE1452" i="144" s="1"/>
  <c r="BJ1452" i="144"/>
  <c r="BK1452" i="144" s="1"/>
  <c r="BD1453" i="144"/>
  <c r="BE1453" i="144" s="1"/>
  <c r="BJ1453" i="144"/>
  <c r="BK1453" i="144" s="1"/>
  <c r="BD1454" i="144"/>
  <c r="BE1454" i="144" s="1"/>
  <c r="BJ1454" i="144"/>
  <c r="BK1454" i="144" s="1"/>
  <c r="BD1455" i="144"/>
  <c r="BE1455" i="144" s="1"/>
  <c r="BJ1455" i="144"/>
  <c r="BK1455" i="144" s="1"/>
  <c r="BD1456" i="144"/>
  <c r="BE1456" i="144" s="1"/>
  <c r="BJ1456" i="144"/>
  <c r="BK1456" i="144" s="1"/>
  <c r="BD1457" i="144"/>
  <c r="BE1457" i="144" s="1"/>
  <c r="BJ1457" i="144"/>
  <c r="BK1457" i="144" s="1"/>
  <c r="BD1458" i="144"/>
  <c r="BE1458" i="144" s="1"/>
  <c r="BJ1458" i="144"/>
  <c r="BK1458" i="144" s="1"/>
  <c r="BD1459" i="144"/>
  <c r="BE1459" i="144" s="1"/>
  <c r="BJ1459" i="144"/>
  <c r="BK1459" i="144" s="1"/>
  <c r="BD1460" i="144"/>
  <c r="BE1460" i="144" s="1"/>
  <c r="BJ1460" i="144"/>
  <c r="BK1460" i="144" s="1"/>
  <c r="BD1461" i="144"/>
  <c r="BE1461" i="144" s="1"/>
  <c r="BJ1461" i="144"/>
  <c r="BK1461" i="144" s="1"/>
  <c r="BD1462" i="144"/>
  <c r="BE1462" i="144" s="1"/>
  <c r="BJ1462" i="144"/>
  <c r="BK1462" i="144" s="1"/>
  <c r="BD1463" i="144"/>
  <c r="BE1463" i="144" s="1"/>
  <c r="BJ1463" i="144"/>
  <c r="BK1463" i="144" s="1"/>
  <c r="BD1464" i="144"/>
  <c r="BE1464" i="144" s="1"/>
  <c r="BJ1464" i="144"/>
  <c r="BK1464" i="144" s="1"/>
  <c r="BD1465" i="144"/>
  <c r="BE1465" i="144" s="1"/>
  <c r="BJ1465" i="144"/>
  <c r="BK1465" i="144" s="1"/>
  <c r="BD1466" i="144"/>
  <c r="BE1466" i="144" s="1"/>
  <c r="BJ1466" i="144"/>
  <c r="BK1466" i="144" s="1"/>
  <c r="BD1467" i="144"/>
  <c r="BE1467" i="144" s="1"/>
  <c r="BJ1467" i="144"/>
  <c r="BK1467" i="144" s="1"/>
  <c r="BD1468" i="144"/>
  <c r="BE1468" i="144" s="1"/>
  <c r="BJ1468" i="144"/>
  <c r="BK1468" i="144" s="1"/>
  <c r="BD1469" i="144"/>
  <c r="BE1469" i="144" s="1"/>
  <c r="BJ1469" i="144"/>
  <c r="BK1469" i="144" s="1"/>
  <c r="BD1470" i="144"/>
  <c r="BE1470" i="144" s="1"/>
  <c r="BJ1470" i="144"/>
  <c r="BK1470" i="144" s="1"/>
  <c r="BD1471" i="144"/>
  <c r="BE1471" i="144" s="1"/>
  <c r="BJ1471" i="144"/>
  <c r="BK1471" i="144" s="1"/>
  <c r="BD1472" i="144"/>
  <c r="BE1472" i="144" s="1"/>
  <c r="BJ1472" i="144"/>
  <c r="BK1472" i="144" s="1"/>
  <c r="BD1473" i="144"/>
  <c r="BE1473" i="144" s="1"/>
  <c r="BJ1473" i="144"/>
  <c r="BK1473" i="144" s="1"/>
  <c r="BD1474" i="144"/>
  <c r="BE1474" i="144" s="1"/>
  <c r="BJ1474" i="144"/>
  <c r="BK1474" i="144" s="1"/>
  <c r="BD1475" i="144"/>
  <c r="BE1475" i="144" s="1"/>
  <c r="BJ1475" i="144"/>
  <c r="BK1475" i="144" s="1"/>
  <c r="BD1476" i="144"/>
  <c r="BE1476" i="144" s="1"/>
  <c r="BJ1476" i="144"/>
  <c r="BK1476" i="144" s="1"/>
  <c r="BD1477" i="144"/>
  <c r="BE1477" i="144" s="1"/>
  <c r="BJ1477" i="144"/>
  <c r="BK1477" i="144" s="1"/>
  <c r="BD1478" i="144"/>
  <c r="BE1478" i="144" s="1"/>
  <c r="BJ1478" i="144"/>
  <c r="BK1478" i="144" s="1"/>
  <c r="BD1479" i="144"/>
  <c r="BE1479" i="144" s="1"/>
  <c r="BJ1479" i="144"/>
  <c r="BK1479" i="144" s="1"/>
  <c r="BD1480" i="144"/>
  <c r="BE1480" i="144" s="1"/>
  <c r="BJ1480" i="144"/>
  <c r="BK1480" i="144" s="1"/>
  <c r="BD1481" i="144"/>
  <c r="BE1481" i="144" s="1"/>
  <c r="BJ1481" i="144"/>
  <c r="BK1481" i="144" s="1"/>
  <c r="BD1482" i="144"/>
  <c r="BE1482" i="144" s="1"/>
  <c r="BJ1482" i="144"/>
  <c r="BK1482" i="144" s="1"/>
  <c r="BD1483" i="144"/>
  <c r="BE1483" i="144" s="1"/>
  <c r="BJ1483" i="144"/>
  <c r="BK1483" i="144" s="1"/>
  <c r="BD1484" i="144"/>
  <c r="BE1484" i="144" s="1"/>
  <c r="BJ1484" i="144"/>
  <c r="BK1484" i="144" s="1"/>
  <c r="BD1485" i="144"/>
  <c r="BE1485" i="144" s="1"/>
  <c r="BJ1485" i="144"/>
  <c r="BK1485" i="144" s="1"/>
  <c r="BD1486" i="144"/>
  <c r="BE1486" i="144" s="1"/>
  <c r="BJ1486" i="144"/>
  <c r="BK1486" i="144" s="1"/>
  <c r="BD1487" i="144"/>
  <c r="BE1487" i="144" s="1"/>
  <c r="BJ1487" i="144"/>
  <c r="BK1487" i="144" s="1"/>
  <c r="BD1488" i="144"/>
  <c r="BE1488" i="144" s="1"/>
  <c r="BJ1488" i="144"/>
  <c r="BK1488" i="144" s="1"/>
  <c r="BD1489" i="144"/>
  <c r="BE1489" i="144" s="1"/>
  <c r="BJ1489" i="144"/>
  <c r="BK1489" i="144" s="1"/>
  <c r="BD1490" i="144"/>
  <c r="BE1490" i="144" s="1"/>
  <c r="BJ1490" i="144"/>
  <c r="BK1490" i="144" s="1"/>
  <c r="BG1496" i="144"/>
  <c r="BG1497" i="144"/>
  <c r="BH1497" i="144" s="1"/>
  <c r="BG1498" i="144"/>
  <c r="BH1498" i="144" s="1"/>
  <c r="BG1499" i="144"/>
  <c r="BH1499" i="144" s="1"/>
  <c r="BG1500" i="144"/>
  <c r="BH1500" i="144" s="1"/>
  <c r="BD1162" i="144"/>
  <c r="BE1162" i="144" s="1"/>
  <c r="BD1163" i="144"/>
  <c r="BE1163" i="144" s="1"/>
  <c r="BD1164" i="144"/>
  <c r="BE1164" i="144" s="1"/>
  <c r="BD1165" i="144"/>
  <c r="BE1165" i="144" s="1"/>
  <c r="BD1166" i="144"/>
  <c r="BE1166" i="144" s="1"/>
  <c r="BD1167" i="144"/>
  <c r="BE1167" i="144" s="1"/>
  <c r="BD1168" i="144"/>
  <c r="BE1168" i="144" s="1"/>
  <c r="BD1169" i="144"/>
  <c r="BE1169" i="144" s="1"/>
  <c r="BG1159" i="144"/>
  <c r="BH1159" i="144" s="1"/>
  <c r="BG1161" i="144"/>
  <c r="BH1161" i="144" s="1"/>
  <c r="BG1162" i="144"/>
  <c r="BH1162" i="144" s="1"/>
  <c r="BG1163" i="144"/>
  <c r="BH1163" i="144" s="1"/>
  <c r="BG1164" i="144"/>
  <c r="BH1164" i="144" s="1"/>
  <c r="BG1165" i="144"/>
  <c r="BH1165" i="144" s="1"/>
  <c r="BG1166" i="144"/>
  <c r="BH1166" i="144" s="1"/>
  <c r="BG1167" i="144"/>
  <c r="BH1167" i="144" s="1"/>
  <c r="BG1168" i="144"/>
  <c r="BH1168" i="144" s="1"/>
  <c r="BG1169" i="144"/>
  <c r="BH1169" i="144" s="1"/>
  <c r="BD1170" i="144"/>
  <c r="BE1170" i="144" s="1"/>
  <c r="BJ1170" i="144"/>
  <c r="BK1170" i="144" s="1"/>
  <c r="BD1171" i="144"/>
  <c r="BE1171" i="144" s="1"/>
  <c r="BJ1171" i="144"/>
  <c r="BK1171" i="144" s="1"/>
  <c r="BD1172" i="144"/>
  <c r="BE1172" i="144" s="1"/>
  <c r="BJ1172" i="144"/>
  <c r="BK1172" i="144" s="1"/>
  <c r="BD1173" i="144"/>
  <c r="BE1173" i="144" s="1"/>
  <c r="BJ1173" i="144"/>
  <c r="BK1173" i="144" s="1"/>
  <c r="BD1174" i="144"/>
  <c r="BE1174" i="144" s="1"/>
  <c r="BJ1174" i="144"/>
  <c r="BK1174" i="144" s="1"/>
  <c r="BD1175" i="144"/>
  <c r="BE1175" i="144" s="1"/>
  <c r="BJ1175" i="144"/>
  <c r="BK1175" i="144" s="1"/>
  <c r="BG1181" i="144"/>
  <c r="BG1182" i="144"/>
  <c r="BH1182" i="144" s="1"/>
  <c r="BG1183" i="144"/>
  <c r="BH1183" i="144" s="1"/>
  <c r="BG1184" i="144"/>
  <c r="BH1184" i="144" s="1"/>
  <c r="BG1185" i="144"/>
  <c r="BH1185" i="144" s="1"/>
  <c r="BG1186" i="144"/>
  <c r="BH1186" i="144" s="1"/>
  <c r="BG1187" i="144"/>
  <c r="BH1187" i="144" s="1"/>
  <c r="BG1188" i="144"/>
  <c r="BH1188" i="144" s="1"/>
  <c r="BG1189" i="144"/>
  <c r="BH1189" i="144" s="1"/>
  <c r="BG1190" i="144"/>
  <c r="BH1190" i="144" s="1"/>
  <c r="BG1191" i="144"/>
  <c r="BH1191" i="144" s="1"/>
  <c r="BG1192" i="144"/>
  <c r="BH1192" i="144" s="1"/>
  <c r="BG1193" i="144"/>
  <c r="BH1193" i="144" s="1"/>
  <c r="BG1194" i="144"/>
  <c r="BH1194" i="144" s="1"/>
  <c r="BG1195" i="144"/>
  <c r="BH1195" i="144" s="1"/>
  <c r="BG1196" i="144"/>
  <c r="BH1196" i="144" s="1"/>
  <c r="BG1197" i="144"/>
  <c r="BH1197" i="144" s="1"/>
  <c r="BG1198" i="144"/>
  <c r="BH1198" i="144" s="1"/>
  <c r="BG1199" i="144"/>
  <c r="BH1199" i="144" s="1"/>
  <c r="BG1200" i="144"/>
  <c r="BH1200" i="144" s="1"/>
  <c r="BG1201" i="144"/>
  <c r="BH1201" i="144" s="1"/>
  <c r="BG1202" i="144"/>
  <c r="BH1202" i="144" s="1"/>
  <c r="BG1203" i="144"/>
  <c r="BH1203" i="144" s="1"/>
  <c r="BG1204" i="144"/>
  <c r="BH1204" i="144" s="1"/>
  <c r="BG1205" i="144"/>
  <c r="BH1205" i="144" s="1"/>
  <c r="BG1206" i="144"/>
  <c r="BH1206" i="144" s="1"/>
  <c r="BG1207" i="144"/>
  <c r="BH1207" i="144" s="1"/>
  <c r="BG1208" i="144"/>
  <c r="BH1208" i="144" s="1"/>
  <c r="BG1209" i="144"/>
  <c r="BH1209" i="144" s="1"/>
  <c r="BG1210" i="144"/>
  <c r="BH1210" i="144" s="1"/>
  <c r="BG1211" i="144"/>
  <c r="BH1211" i="144" s="1"/>
  <c r="BG1212" i="144"/>
  <c r="BH1212" i="144" s="1"/>
  <c r="BG1213" i="144"/>
  <c r="BH1213" i="144" s="1"/>
  <c r="BG1214" i="144"/>
  <c r="BH1214" i="144" s="1"/>
  <c r="BG1215" i="144"/>
  <c r="BH1215" i="144" s="1"/>
  <c r="BG1216" i="144"/>
  <c r="BH1216" i="144" s="1"/>
  <c r="BG1217" i="144"/>
  <c r="BH1217" i="144" s="1"/>
  <c r="BG1218" i="144"/>
  <c r="BH1218" i="144" s="1"/>
  <c r="BG1219" i="144"/>
  <c r="BH1219" i="144" s="1"/>
  <c r="BG1220" i="144"/>
  <c r="BH1220" i="144" s="1"/>
  <c r="BD1226" i="144"/>
  <c r="BJ1226" i="144"/>
  <c r="BD1227" i="144"/>
  <c r="BE1227" i="144" s="1"/>
  <c r="BJ1227" i="144"/>
  <c r="BK1227" i="144" s="1"/>
  <c r="BD1228" i="144"/>
  <c r="BE1228" i="144" s="1"/>
  <c r="BJ1228" i="144"/>
  <c r="BK1228" i="144" s="1"/>
  <c r="BD1229" i="144"/>
  <c r="BE1229" i="144" s="1"/>
  <c r="BJ1229" i="144"/>
  <c r="BK1229" i="144" s="1"/>
  <c r="BD1230" i="144"/>
  <c r="BE1230" i="144" s="1"/>
  <c r="BJ1230" i="144"/>
  <c r="BK1230" i="144" s="1"/>
  <c r="BD1231" i="144"/>
  <c r="BE1231" i="144" s="1"/>
  <c r="BJ1231" i="144"/>
  <c r="BK1231" i="144" s="1"/>
  <c r="BD1232" i="144"/>
  <c r="BE1232" i="144" s="1"/>
  <c r="BJ1232" i="144"/>
  <c r="BK1232" i="144" s="1"/>
  <c r="BD1233" i="144"/>
  <c r="BE1233" i="144" s="1"/>
  <c r="BJ1233" i="144"/>
  <c r="BK1233" i="144" s="1"/>
  <c r="BD1234" i="144"/>
  <c r="BE1234" i="144" s="1"/>
  <c r="BJ1234" i="144"/>
  <c r="BK1234" i="144" s="1"/>
  <c r="BD1235" i="144"/>
  <c r="BE1235" i="144" s="1"/>
  <c r="BJ1235" i="144"/>
  <c r="BK1235" i="144" s="1"/>
  <c r="BD1236" i="144"/>
  <c r="BE1236" i="144" s="1"/>
  <c r="BJ1236" i="144"/>
  <c r="BK1236" i="144" s="1"/>
  <c r="BD1237" i="144"/>
  <c r="BE1237" i="144" s="1"/>
  <c r="BJ1237" i="144"/>
  <c r="BK1237" i="144" s="1"/>
  <c r="BD1238" i="144"/>
  <c r="BE1238" i="144" s="1"/>
  <c r="BJ1238" i="144"/>
  <c r="BK1238" i="144" s="1"/>
  <c r="BD1239" i="144"/>
  <c r="BE1239" i="144" s="1"/>
  <c r="BJ1239" i="144"/>
  <c r="BK1239" i="144" s="1"/>
  <c r="BD1240" i="144"/>
  <c r="BE1240" i="144" s="1"/>
  <c r="BJ1240" i="144"/>
  <c r="BK1240" i="144" s="1"/>
  <c r="BD1241" i="144"/>
  <c r="BE1241" i="144" s="1"/>
  <c r="BJ1241" i="144"/>
  <c r="BK1241" i="144" s="1"/>
  <c r="BD1242" i="144"/>
  <c r="BE1242" i="144" s="1"/>
  <c r="BJ1242" i="144"/>
  <c r="BK1242" i="144" s="1"/>
  <c r="BD1243" i="144"/>
  <c r="BE1243" i="144" s="1"/>
  <c r="BJ1243" i="144"/>
  <c r="BK1243" i="144" s="1"/>
  <c r="BD1244" i="144"/>
  <c r="BE1244" i="144" s="1"/>
  <c r="BJ1244" i="144"/>
  <c r="BK1244" i="144" s="1"/>
  <c r="BD1245" i="144"/>
  <c r="BE1245" i="144" s="1"/>
  <c r="BJ1245" i="144"/>
  <c r="BK1245" i="144" s="1"/>
  <c r="BD1246" i="144"/>
  <c r="BE1246" i="144" s="1"/>
  <c r="BJ1246" i="144"/>
  <c r="BK1246" i="144" s="1"/>
  <c r="BD1247" i="144"/>
  <c r="BE1247" i="144" s="1"/>
  <c r="BJ1247" i="144"/>
  <c r="BK1247" i="144" s="1"/>
  <c r="BD1248" i="144"/>
  <c r="BE1248" i="144" s="1"/>
  <c r="BJ1248" i="144"/>
  <c r="BK1248" i="144" s="1"/>
  <c r="BD1249" i="144"/>
  <c r="BE1249" i="144" s="1"/>
  <c r="BJ1249" i="144"/>
  <c r="BK1249" i="144" s="1"/>
  <c r="BD1250" i="144"/>
  <c r="BE1250" i="144" s="1"/>
  <c r="BJ1250" i="144"/>
  <c r="BK1250" i="144" s="1"/>
  <c r="BD1251" i="144"/>
  <c r="BE1251" i="144" s="1"/>
  <c r="BJ1251" i="144"/>
  <c r="BK1251" i="144" s="1"/>
  <c r="BD1252" i="144"/>
  <c r="BE1252" i="144" s="1"/>
  <c r="BJ1252" i="144"/>
  <c r="BK1252" i="144" s="1"/>
  <c r="BD1253" i="144"/>
  <c r="BE1253" i="144" s="1"/>
  <c r="BJ1253" i="144"/>
  <c r="BK1253" i="144" s="1"/>
  <c r="BD1254" i="144"/>
  <c r="BE1254" i="144" s="1"/>
  <c r="BJ1254" i="144"/>
  <c r="BK1254" i="144" s="1"/>
  <c r="BD1255" i="144"/>
  <c r="BE1255" i="144" s="1"/>
  <c r="BJ1255" i="144"/>
  <c r="BK1255" i="144" s="1"/>
  <c r="BD1256" i="144"/>
  <c r="BE1256" i="144" s="1"/>
  <c r="BJ1256" i="144"/>
  <c r="BK1256" i="144" s="1"/>
  <c r="BD1257" i="144"/>
  <c r="BE1257" i="144" s="1"/>
  <c r="BJ1257" i="144"/>
  <c r="BK1257" i="144" s="1"/>
  <c r="BD1258" i="144"/>
  <c r="BE1258" i="144" s="1"/>
  <c r="BJ1258" i="144"/>
  <c r="BK1258" i="144" s="1"/>
  <c r="BD1259" i="144"/>
  <c r="BE1259" i="144" s="1"/>
  <c r="BJ1259" i="144"/>
  <c r="BK1259" i="144" s="1"/>
  <c r="BD1260" i="144"/>
  <c r="BE1260" i="144" s="1"/>
  <c r="BJ1260" i="144"/>
  <c r="BK1260" i="144" s="1"/>
  <c r="BD1261" i="144"/>
  <c r="BE1261" i="144" s="1"/>
  <c r="BJ1261" i="144"/>
  <c r="BK1261" i="144" s="1"/>
  <c r="BD1262" i="144"/>
  <c r="BE1262" i="144" s="1"/>
  <c r="BJ1262" i="144"/>
  <c r="BK1262" i="144" s="1"/>
  <c r="BD1263" i="144"/>
  <c r="BE1263" i="144" s="1"/>
  <c r="BJ1263" i="144"/>
  <c r="BK1263" i="144" s="1"/>
  <c r="BD1264" i="144"/>
  <c r="BE1264" i="144" s="1"/>
  <c r="BJ1264" i="144"/>
  <c r="BK1264" i="144" s="1"/>
  <c r="BD1265" i="144"/>
  <c r="BE1265" i="144" s="1"/>
  <c r="BJ1265" i="144"/>
  <c r="BK1265" i="144" s="1"/>
  <c r="BG1271" i="144"/>
  <c r="BG1272" i="144"/>
  <c r="BH1272" i="144" s="1"/>
  <c r="BG1273" i="144"/>
  <c r="BH1273" i="144" s="1"/>
  <c r="BG1274" i="144"/>
  <c r="BH1274" i="144" s="1"/>
  <c r="BG1275" i="144"/>
  <c r="BH1275" i="144" s="1"/>
  <c r="BG1276" i="144"/>
  <c r="BH1276" i="144" s="1"/>
  <c r="BG1277" i="144"/>
  <c r="BH1277" i="144" s="1"/>
  <c r="BG1278" i="144"/>
  <c r="BH1278" i="144" s="1"/>
  <c r="BG1279" i="144"/>
  <c r="BH1279" i="144" s="1"/>
  <c r="BG1280" i="144"/>
  <c r="BH1280" i="144" s="1"/>
  <c r="BG1281" i="144"/>
  <c r="BH1281" i="144" s="1"/>
  <c r="BG1282" i="144"/>
  <c r="BH1282" i="144" s="1"/>
  <c r="BG1283" i="144"/>
  <c r="BH1283" i="144" s="1"/>
  <c r="BG1284" i="144"/>
  <c r="BH1284" i="144" s="1"/>
  <c r="BG1285" i="144"/>
  <c r="BH1285" i="144" s="1"/>
  <c r="BG1286" i="144"/>
  <c r="BH1286" i="144" s="1"/>
  <c r="BG1287" i="144"/>
  <c r="BH1287" i="144" s="1"/>
  <c r="BG1288" i="144"/>
  <c r="BH1288" i="144" s="1"/>
  <c r="BG1289" i="144"/>
  <c r="BH1289" i="144" s="1"/>
  <c r="BG1290" i="144"/>
  <c r="BH1290" i="144" s="1"/>
  <c r="BG1291" i="144"/>
  <c r="BH1291" i="144" s="1"/>
  <c r="BG1292" i="144"/>
  <c r="BH1292" i="144" s="1"/>
  <c r="BG1293" i="144"/>
  <c r="BH1293" i="144" s="1"/>
  <c r="BG1294" i="144"/>
  <c r="BH1294" i="144" s="1"/>
  <c r="BG1295" i="144"/>
  <c r="BH1295" i="144" s="1"/>
  <c r="BG1296" i="144"/>
  <c r="BH1296" i="144" s="1"/>
  <c r="BG1297" i="144"/>
  <c r="BH1297" i="144" s="1"/>
  <c r="BG1298" i="144"/>
  <c r="BH1298" i="144" s="1"/>
  <c r="BG1299" i="144"/>
  <c r="BH1299" i="144" s="1"/>
  <c r="BG1300" i="144"/>
  <c r="BH1300" i="144" s="1"/>
  <c r="BG1301" i="144"/>
  <c r="BH1301" i="144" s="1"/>
  <c r="BG1302" i="144"/>
  <c r="BH1302" i="144" s="1"/>
  <c r="BG1303" i="144"/>
  <c r="BH1303" i="144" s="1"/>
  <c r="BG1304" i="144"/>
  <c r="BH1304" i="144" s="1"/>
  <c r="BG1305" i="144"/>
  <c r="BH1305" i="144" s="1"/>
  <c r="BG1306" i="144"/>
  <c r="BH1306" i="144" s="1"/>
  <c r="BG1307" i="144"/>
  <c r="BH1307" i="144" s="1"/>
  <c r="BG1308" i="144"/>
  <c r="BH1308" i="144" s="1"/>
  <c r="BG1309" i="144"/>
  <c r="BH1309" i="144" s="1"/>
  <c r="BG1310" i="144"/>
  <c r="BH1310" i="144" s="1"/>
  <c r="BD1316" i="144"/>
  <c r="BJ1316" i="144"/>
  <c r="BD1317" i="144"/>
  <c r="BE1317" i="144" s="1"/>
  <c r="BJ1317" i="144"/>
  <c r="BK1317" i="144" s="1"/>
  <c r="BD1318" i="144"/>
  <c r="BE1318" i="144" s="1"/>
  <c r="BJ1318" i="144"/>
  <c r="BK1318" i="144" s="1"/>
  <c r="BD1319" i="144"/>
  <c r="BE1319" i="144" s="1"/>
  <c r="BJ1319" i="144"/>
  <c r="BK1319" i="144" s="1"/>
  <c r="BD1320" i="144"/>
  <c r="BE1320" i="144" s="1"/>
  <c r="BJ1320" i="144"/>
  <c r="BK1320" i="144" s="1"/>
  <c r="BD1321" i="144"/>
  <c r="BE1321" i="144" s="1"/>
  <c r="BJ1321" i="144"/>
  <c r="BK1321" i="144" s="1"/>
  <c r="BD1322" i="144"/>
  <c r="BE1322" i="144" s="1"/>
  <c r="BJ1322" i="144"/>
  <c r="BK1322" i="144" s="1"/>
  <c r="BD1323" i="144"/>
  <c r="BE1323" i="144" s="1"/>
  <c r="BJ1323" i="144"/>
  <c r="BK1323" i="144" s="1"/>
  <c r="BD1324" i="144"/>
  <c r="BE1324" i="144" s="1"/>
  <c r="BJ1324" i="144"/>
  <c r="BK1324" i="144" s="1"/>
  <c r="BD1325" i="144"/>
  <c r="BE1325" i="144" s="1"/>
  <c r="BJ1325" i="144"/>
  <c r="BK1325" i="144" s="1"/>
  <c r="BD1326" i="144"/>
  <c r="BE1326" i="144" s="1"/>
  <c r="BJ1326" i="144"/>
  <c r="BK1326" i="144" s="1"/>
  <c r="BD1327" i="144"/>
  <c r="BE1327" i="144" s="1"/>
  <c r="BJ1327" i="144"/>
  <c r="BK1327" i="144" s="1"/>
  <c r="BD1328" i="144"/>
  <c r="BE1328" i="144" s="1"/>
  <c r="BJ1328" i="144"/>
  <c r="BK1328" i="144" s="1"/>
  <c r="BD1329" i="144"/>
  <c r="BE1329" i="144" s="1"/>
  <c r="BJ1329" i="144"/>
  <c r="BK1329" i="144" s="1"/>
  <c r="BD1330" i="144"/>
  <c r="BE1330" i="144" s="1"/>
  <c r="BJ1330" i="144"/>
  <c r="BK1330" i="144" s="1"/>
  <c r="BD1331" i="144"/>
  <c r="BE1331" i="144" s="1"/>
  <c r="BJ1331" i="144"/>
  <c r="BK1331" i="144" s="1"/>
  <c r="BD1332" i="144"/>
  <c r="BE1332" i="144" s="1"/>
  <c r="BJ1332" i="144"/>
  <c r="BK1332" i="144" s="1"/>
  <c r="BD1333" i="144"/>
  <c r="BE1333" i="144" s="1"/>
  <c r="BJ1333" i="144"/>
  <c r="BK1333" i="144" s="1"/>
  <c r="BD1334" i="144"/>
  <c r="BE1334" i="144" s="1"/>
  <c r="BJ1334" i="144"/>
  <c r="BK1334" i="144" s="1"/>
  <c r="BD1335" i="144"/>
  <c r="BE1335" i="144" s="1"/>
  <c r="BJ1335" i="144"/>
  <c r="BK1335" i="144" s="1"/>
  <c r="BD1336" i="144"/>
  <c r="BE1336" i="144" s="1"/>
  <c r="BJ1336" i="144"/>
  <c r="BK1336" i="144" s="1"/>
  <c r="BD1337" i="144"/>
  <c r="BE1337" i="144" s="1"/>
  <c r="BJ1337" i="144"/>
  <c r="BK1337" i="144" s="1"/>
  <c r="BD1338" i="144"/>
  <c r="BE1338" i="144" s="1"/>
  <c r="BJ1338" i="144"/>
  <c r="BK1338" i="144" s="1"/>
  <c r="BD1339" i="144"/>
  <c r="BE1339" i="144" s="1"/>
  <c r="BJ1339" i="144"/>
  <c r="BK1339" i="144" s="1"/>
  <c r="BD1340" i="144"/>
  <c r="BE1340" i="144" s="1"/>
  <c r="BJ1340" i="144"/>
  <c r="BK1340" i="144" s="1"/>
  <c r="BD1341" i="144"/>
  <c r="BE1341" i="144" s="1"/>
  <c r="BJ1341" i="144"/>
  <c r="BK1341" i="144" s="1"/>
  <c r="BD1342" i="144"/>
  <c r="BE1342" i="144" s="1"/>
  <c r="BJ1342" i="144"/>
  <c r="BK1342" i="144" s="1"/>
  <c r="BD1343" i="144"/>
  <c r="BE1343" i="144" s="1"/>
  <c r="BJ1343" i="144"/>
  <c r="BK1343" i="144" s="1"/>
  <c r="BD1344" i="144"/>
  <c r="BE1344" i="144" s="1"/>
  <c r="BJ1344" i="144"/>
  <c r="BK1344" i="144" s="1"/>
  <c r="BD1345" i="144"/>
  <c r="BE1345" i="144" s="1"/>
  <c r="BJ1345" i="144"/>
  <c r="BK1345" i="144" s="1"/>
  <c r="BD1346" i="144"/>
  <c r="BE1346" i="144" s="1"/>
  <c r="BJ1346" i="144"/>
  <c r="BK1346" i="144" s="1"/>
  <c r="BD1347" i="144"/>
  <c r="BE1347" i="144" s="1"/>
  <c r="BJ1347" i="144"/>
  <c r="BK1347" i="144" s="1"/>
  <c r="BD1348" i="144"/>
  <c r="BE1348" i="144" s="1"/>
  <c r="BJ1348" i="144"/>
  <c r="BK1348" i="144" s="1"/>
  <c r="BD1349" i="144"/>
  <c r="BE1349" i="144" s="1"/>
  <c r="BJ1349" i="144"/>
  <c r="BK1349" i="144" s="1"/>
  <c r="BD1350" i="144"/>
  <c r="BE1350" i="144" s="1"/>
  <c r="BJ1350" i="144"/>
  <c r="BK1350" i="144" s="1"/>
  <c r="BD1351" i="144"/>
  <c r="BE1351" i="144" s="1"/>
  <c r="BJ1351" i="144"/>
  <c r="BK1351" i="144" s="1"/>
  <c r="BD1352" i="144"/>
  <c r="BE1352" i="144" s="1"/>
  <c r="BJ1352" i="144"/>
  <c r="BK1352" i="144" s="1"/>
  <c r="BD1353" i="144"/>
  <c r="BE1353" i="144" s="1"/>
  <c r="BJ1353" i="144"/>
  <c r="BK1353" i="144" s="1"/>
  <c r="BD1354" i="144"/>
  <c r="BE1354" i="144" s="1"/>
  <c r="BJ1354" i="144"/>
  <c r="BK1354" i="144" s="1"/>
  <c r="BD1355" i="144"/>
  <c r="BE1355" i="144" s="1"/>
  <c r="BJ1355" i="144"/>
  <c r="BK1355" i="144" s="1"/>
  <c r="BG1361" i="144"/>
  <c r="BG1362" i="144"/>
  <c r="BH1362" i="144" s="1"/>
  <c r="BG1363" i="144"/>
  <c r="BH1363" i="144" s="1"/>
  <c r="BG1364" i="144"/>
  <c r="BH1364" i="144" s="1"/>
  <c r="BG1365" i="144"/>
  <c r="BH1365" i="144" s="1"/>
  <c r="BG1366" i="144"/>
  <c r="BH1366" i="144" s="1"/>
  <c r="BG1367" i="144"/>
  <c r="BH1367" i="144" s="1"/>
  <c r="BG1368" i="144"/>
  <c r="BH1368" i="144" s="1"/>
  <c r="BG1369" i="144"/>
  <c r="BH1369" i="144" s="1"/>
  <c r="BG1370" i="144"/>
  <c r="BH1370" i="144" s="1"/>
  <c r="BG1371" i="144"/>
  <c r="BH1371" i="144" s="1"/>
  <c r="BG1372" i="144"/>
  <c r="BH1372" i="144" s="1"/>
  <c r="BG1373" i="144"/>
  <c r="BH1373" i="144" s="1"/>
  <c r="BG1374" i="144"/>
  <c r="BH1374" i="144" s="1"/>
  <c r="BG1375" i="144"/>
  <c r="BH1375" i="144" s="1"/>
  <c r="BG1376" i="144"/>
  <c r="BH1376" i="144" s="1"/>
  <c r="BG1377" i="144"/>
  <c r="BH1377" i="144" s="1"/>
  <c r="BG1378" i="144"/>
  <c r="BH1378" i="144" s="1"/>
  <c r="BG1379" i="144"/>
  <c r="BH1379" i="144" s="1"/>
  <c r="BG1380" i="144"/>
  <c r="BH1380" i="144" s="1"/>
  <c r="BG1381" i="144"/>
  <c r="BH1381" i="144" s="1"/>
  <c r="BG1382" i="144"/>
  <c r="BH1382" i="144" s="1"/>
  <c r="BG1383" i="144"/>
  <c r="BH1383" i="144" s="1"/>
  <c r="BG1384" i="144"/>
  <c r="BH1384" i="144" s="1"/>
  <c r="BG1385" i="144"/>
  <c r="BH1385" i="144" s="1"/>
  <c r="BG1386" i="144"/>
  <c r="BH1386" i="144" s="1"/>
  <c r="BG1387" i="144"/>
  <c r="BH1387" i="144" s="1"/>
  <c r="BG1388" i="144"/>
  <c r="BH1388" i="144" s="1"/>
  <c r="BG1389" i="144"/>
  <c r="BH1389" i="144" s="1"/>
  <c r="BG1390" i="144"/>
  <c r="BH1390" i="144" s="1"/>
  <c r="BG1391" i="144"/>
  <c r="BH1391" i="144" s="1"/>
  <c r="BG1392" i="144"/>
  <c r="BH1392" i="144" s="1"/>
  <c r="BG1393" i="144"/>
  <c r="BH1393" i="144" s="1"/>
  <c r="BG1394" i="144"/>
  <c r="BH1394" i="144" s="1"/>
  <c r="BG1395" i="144"/>
  <c r="BH1395" i="144" s="1"/>
  <c r="BG1396" i="144"/>
  <c r="BH1396" i="144" s="1"/>
  <c r="BG1397" i="144"/>
  <c r="BH1397" i="144" s="1"/>
  <c r="BG1398" i="144"/>
  <c r="BH1398" i="144" s="1"/>
  <c r="BG1399" i="144"/>
  <c r="BH1399" i="144" s="1"/>
  <c r="BG1400" i="144"/>
  <c r="BH1400" i="144" s="1"/>
  <c r="BD1406" i="144"/>
  <c r="BJ1406" i="144"/>
  <c r="BD1407" i="144"/>
  <c r="BE1407" i="144" s="1"/>
  <c r="BJ1407" i="144"/>
  <c r="BK1407" i="144" s="1"/>
  <c r="BD1408" i="144"/>
  <c r="BE1408" i="144" s="1"/>
  <c r="BJ1408" i="144"/>
  <c r="BK1408" i="144" s="1"/>
  <c r="BD1409" i="144"/>
  <c r="BE1409" i="144" s="1"/>
  <c r="BJ1409" i="144"/>
  <c r="BK1409" i="144" s="1"/>
  <c r="BD1410" i="144"/>
  <c r="BE1410" i="144" s="1"/>
  <c r="BJ1410" i="144"/>
  <c r="BK1410" i="144" s="1"/>
  <c r="BD1411" i="144"/>
  <c r="BE1411" i="144" s="1"/>
  <c r="BJ1411" i="144"/>
  <c r="BK1411" i="144" s="1"/>
  <c r="BD1412" i="144"/>
  <c r="BE1412" i="144" s="1"/>
  <c r="BJ1412" i="144"/>
  <c r="BK1412" i="144" s="1"/>
  <c r="BD1413" i="144"/>
  <c r="BE1413" i="144" s="1"/>
  <c r="BJ1413" i="144"/>
  <c r="BK1413" i="144" s="1"/>
  <c r="BD1414" i="144"/>
  <c r="BE1414" i="144" s="1"/>
  <c r="BJ1414" i="144"/>
  <c r="BK1414" i="144" s="1"/>
  <c r="BD1415" i="144"/>
  <c r="BE1415" i="144" s="1"/>
  <c r="BJ1415" i="144"/>
  <c r="BK1415" i="144" s="1"/>
  <c r="BD1416" i="144"/>
  <c r="BE1416" i="144" s="1"/>
  <c r="BJ1416" i="144"/>
  <c r="BK1416" i="144" s="1"/>
  <c r="BD1417" i="144"/>
  <c r="BE1417" i="144" s="1"/>
  <c r="BJ1417" i="144"/>
  <c r="BK1417" i="144" s="1"/>
  <c r="BD1418" i="144"/>
  <c r="BE1418" i="144" s="1"/>
  <c r="BJ1418" i="144"/>
  <c r="BK1418" i="144" s="1"/>
  <c r="BD1419" i="144"/>
  <c r="BE1419" i="144" s="1"/>
  <c r="BJ1419" i="144"/>
  <c r="BK1419" i="144" s="1"/>
  <c r="BD1420" i="144"/>
  <c r="BE1420" i="144" s="1"/>
  <c r="BJ1420" i="144"/>
  <c r="BK1420" i="144" s="1"/>
  <c r="BD1421" i="144"/>
  <c r="BE1421" i="144" s="1"/>
  <c r="BJ1421" i="144"/>
  <c r="BK1421" i="144" s="1"/>
  <c r="BD1422" i="144"/>
  <c r="BE1422" i="144" s="1"/>
  <c r="BJ1422" i="144"/>
  <c r="BK1422" i="144" s="1"/>
  <c r="BD1423" i="144"/>
  <c r="BE1423" i="144" s="1"/>
  <c r="BJ1423" i="144"/>
  <c r="BK1423" i="144" s="1"/>
  <c r="BD1424" i="144"/>
  <c r="BE1424" i="144" s="1"/>
  <c r="BJ1424" i="144"/>
  <c r="BK1424" i="144" s="1"/>
  <c r="BD1425" i="144"/>
  <c r="BE1425" i="144" s="1"/>
  <c r="BJ1425" i="144"/>
  <c r="BK1425" i="144" s="1"/>
  <c r="BD1426" i="144"/>
  <c r="BE1426" i="144" s="1"/>
  <c r="BJ1426" i="144"/>
  <c r="BK1426" i="144" s="1"/>
  <c r="BD1427" i="144"/>
  <c r="BE1427" i="144" s="1"/>
  <c r="BJ1427" i="144"/>
  <c r="BK1427" i="144" s="1"/>
  <c r="BD1428" i="144"/>
  <c r="BE1428" i="144" s="1"/>
  <c r="BJ1428" i="144"/>
  <c r="BK1428" i="144" s="1"/>
  <c r="BD1429" i="144"/>
  <c r="BE1429" i="144" s="1"/>
  <c r="BJ1429" i="144"/>
  <c r="BK1429" i="144" s="1"/>
  <c r="BD1430" i="144"/>
  <c r="BE1430" i="144" s="1"/>
  <c r="BJ1430" i="144"/>
  <c r="BK1430" i="144" s="1"/>
  <c r="BD1431" i="144"/>
  <c r="BE1431" i="144" s="1"/>
  <c r="BJ1431" i="144"/>
  <c r="BK1431" i="144" s="1"/>
  <c r="BD1432" i="144"/>
  <c r="BE1432" i="144" s="1"/>
  <c r="BJ1432" i="144"/>
  <c r="BK1432" i="144" s="1"/>
  <c r="BD1433" i="144"/>
  <c r="BE1433" i="144" s="1"/>
  <c r="BJ1433" i="144"/>
  <c r="BK1433" i="144" s="1"/>
  <c r="BD1434" i="144"/>
  <c r="BE1434" i="144" s="1"/>
  <c r="BJ1434" i="144"/>
  <c r="BK1434" i="144" s="1"/>
  <c r="BD1435" i="144"/>
  <c r="BE1435" i="144" s="1"/>
  <c r="BJ1435" i="144"/>
  <c r="BK1435" i="144" s="1"/>
  <c r="BD1436" i="144"/>
  <c r="BE1436" i="144" s="1"/>
  <c r="BJ1436" i="144"/>
  <c r="BK1436" i="144" s="1"/>
  <c r="BD1437" i="144"/>
  <c r="BE1437" i="144" s="1"/>
  <c r="BJ1437" i="144"/>
  <c r="BK1437" i="144" s="1"/>
  <c r="BD1438" i="144"/>
  <c r="BE1438" i="144" s="1"/>
  <c r="BJ1438" i="144"/>
  <c r="BK1438" i="144" s="1"/>
  <c r="BD1439" i="144"/>
  <c r="BE1439" i="144" s="1"/>
  <c r="BJ1439" i="144"/>
  <c r="BK1439" i="144" s="1"/>
  <c r="BD1440" i="144"/>
  <c r="BE1440" i="144" s="1"/>
  <c r="BJ1440" i="144"/>
  <c r="BK1440" i="144" s="1"/>
  <c r="BD1441" i="144"/>
  <c r="BE1441" i="144" s="1"/>
  <c r="BJ1441" i="144"/>
  <c r="BK1441" i="144" s="1"/>
  <c r="BD1442" i="144"/>
  <c r="BE1442" i="144" s="1"/>
  <c r="BJ1442" i="144"/>
  <c r="BK1442" i="144" s="1"/>
  <c r="BD1443" i="144"/>
  <c r="BE1443" i="144" s="1"/>
  <c r="BJ1443" i="144"/>
  <c r="BK1443" i="144" s="1"/>
  <c r="BD1444" i="144"/>
  <c r="BE1444" i="144" s="1"/>
  <c r="BJ1444" i="144"/>
  <c r="BK1444" i="144" s="1"/>
  <c r="BD1445" i="144"/>
  <c r="BE1445" i="144" s="1"/>
  <c r="BJ1445" i="144"/>
  <c r="BK1445" i="144" s="1"/>
  <c r="BG1451" i="144"/>
  <c r="BG1452" i="144"/>
  <c r="BH1452" i="144" s="1"/>
  <c r="BG1453" i="144"/>
  <c r="BH1453" i="144" s="1"/>
  <c r="BG1454" i="144"/>
  <c r="BH1454" i="144" s="1"/>
  <c r="BG1455" i="144"/>
  <c r="BH1455" i="144" s="1"/>
  <c r="BG1456" i="144"/>
  <c r="BH1456" i="144" s="1"/>
  <c r="BG1457" i="144"/>
  <c r="BH1457" i="144" s="1"/>
  <c r="BG1458" i="144"/>
  <c r="BH1458" i="144" s="1"/>
  <c r="BG1459" i="144"/>
  <c r="BH1459" i="144" s="1"/>
  <c r="BG1460" i="144"/>
  <c r="BH1460" i="144" s="1"/>
  <c r="BG1461" i="144"/>
  <c r="BH1461" i="144" s="1"/>
  <c r="BG1462" i="144"/>
  <c r="BH1462" i="144" s="1"/>
  <c r="BG1463" i="144"/>
  <c r="BH1463" i="144" s="1"/>
  <c r="BG1464" i="144"/>
  <c r="BH1464" i="144" s="1"/>
  <c r="BG1465" i="144"/>
  <c r="BH1465" i="144" s="1"/>
  <c r="BG1466" i="144"/>
  <c r="BH1466" i="144" s="1"/>
  <c r="BG1467" i="144"/>
  <c r="BH1467" i="144" s="1"/>
  <c r="BG1468" i="144"/>
  <c r="BH1468" i="144" s="1"/>
  <c r="BG1469" i="144"/>
  <c r="BH1469" i="144" s="1"/>
  <c r="BG1470" i="144"/>
  <c r="BH1470" i="144" s="1"/>
  <c r="BG1471" i="144"/>
  <c r="BH1471" i="144" s="1"/>
  <c r="BG1472" i="144"/>
  <c r="BH1472" i="144" s="1"/>
  <c r="BG1473" i="144"/>
  <c r="BH1473" i="144" s="1"/>
  <c r="BG1474" i="144"/>
  <c r="BH1474" i="144" s="1"/>
  <c r="BG1475" i="144"/>
  <c r="BH1475" i="144" s="1"/>
  <c r="BG1476" i="144"/>
  <c r="BH1476" i="144" s="1"/>
  <c r="BG1477" i="144"/>
  <c r="BH1477" i="144" s="1"/>
  <c r="BG1478" i="144"/>
  <c r="BH1478" i="144" s="1"/>
  <c r="BG1479" i="144"/>
  <c r="BH1479" i="144" s="1"/>
  <c r="BG1480" i="144"/>
  <c r="BH1480" i="144" s="1"/>
  <c r="BG1481" i="144"/>
  <c r="BH1481" i="144" s="1"/>
  <c r="BG1482" i="144"/>
  <c r="BH1482" i="144" s="1"/>
  <c r="BG1483" i="144"/>
  <c r="BH1483" i="144" s="1"/>
  <c r="BG1484" i="144"/>
  <c r="BH1484" i="144" s="1"/>
  <c r="BG1485" i="144"/>
  <c r="BH1485" i="144" s="1"/>
  <c r="BG1486" i="144"/>
  <c r="BH1486" i="144" s="1"/>
  <c r="BG1487" i="144"/>
  <c r="BH1487" i="144" s="1"/>
  <c r="BG1488" i="144"/>
  <c r="BH1488" i="144" s="1"/>
  <c r="BG1489" i="144"/>
  <c r="BH1489" i="144" s="1"/>
  <c r="BG1490" i="144"/>
  <c r="BH1490" i="144" s="1"/>
  <c r="BD1496" i="144"/>
  <c r="BJ1496" i="144"/>
  <c r="BD1497" i="144"/>
  <c r="BE1497" i="144" s="1"/>
  <c r="BJ1497" i="144"/>
  <c r="BK1497" i="144" s="1"/>
  <c r="BD1498" i="144"/>
  <c r="BE1498" i="144" s="1"/>
  <c r="BJ1498" i="144"/>
  <c r="BK1498" i="144" s="1"/>
  <c r="BD1499" i="144"/>
  <c r="BE1499" i="144" s="1"/>
  <c r="BJ1499" i="144"/>
  <c r="BK1499" i="144" s="1"/>
  <c r="BD1500" i="144"/>
  <c r="BE1500" i="144" s="1"/>
  <c r="BJ1500" i="144"/>
  <c r="BK1500" i="144" s="1"/>
  <c r="BD1501" i="144"/>
  <c r="BE1501" i="144" s="1"/>
  <c r="BJ1501" i="144"/>
  <c r="BK1501" i="144" s="1"/>
  <c r="BD1502" i="144"/>
  <c r="BE1502" i="144" s="1"/>
  <c r="BJ1502" i="144"/>
  <c r="BK1502" i="144" s="1"/>
  <c r="BD1503" i="144"/>
  <c r="BE1503" i="144" s="1"/>
  <c r="BJ1503" i="144"/>
  <c r="BK1503" i="144" s="1"/>
  <c r="BD1504" i="144"/>
  <c r="BE1504" i="144" s="1"/>
  <c r="BJ1504" i="144"/>
  <c r="BK1504" i="144" s="1"/>
  <c r="BD1505" i="144"/>
  <c r="BE1505" i="144" s="1"/>
  <c r="BJ1505" i="144"/>
  <c r="BK1505" i="144" s="1"/>
  <c r="BD1506" i="144"/>
  <c r="BE1506" i="144" s="1"/>
  <c r="BJ1506" i="144"/>
  <c r="BK1506" i="144" s="1"/>
  <c r="BD1507" i="144"/>
  <c r="BE1507" i="144" s="1"/>
  <c r="BJ1507" i="144"/>
  <c r="BK1507" i="144" s="1"/>
  <c r="BD1508" i="144"/>
  <c r="BE1508" i="144" s="1"/>
  <c r="BJ1508" i="144"/>
  <c r="BK1508" i="144" s="1"/>
  <c r="BD1509" i="144"/>
  <c r="BE1509" i="144" s="1"/>
  <c r="BJ1509" i="144"/>
  <c r="BK1509" i="144" s="1"/>
  <c r="BG1501" i="144"/>
  <c r="BH1501" i="144" s="1"/>
  <c r="BG1503" i="144"/>
  <c r="BH1503" i="144" s="1"/>
  <c r="BG1505" i="144"/>
  <c r="BH1505" i="144" s="1"/>
  <c r="BG1507" i="144"/>
  <c r="BH1507" i="144" s="1"/>
  <c r="BG1509" i="144"/>
  <c r="BH1509" i="144" s="1"/>
  <c r="BJ1510" i="144"/>
  <c r="BK1510" i="144" s="1"/>
  <c r="BJ1511" i="144"/>
  <c r="BK1511" i="144" s="1"/>
  <c r="BJ1512" i="144"/>
  <c r="BK1512" i="144" s="1"/>
  <c r="BJ1513" i="144"/>
  <c r="BK1513" i="144" s="1"/>
  <c r="BJ1514" i="144"/>
  <c r="BK1514" i="144" s="1"/>
  <c r="BJ1515" i="144"/>
  <c r="BK1515" i="144" s="1"/>
  <c r="BJ1516" i="144"/>
  <c r="BK1516" i="144" s="1"/>
  <c r="BJ1517" i="144"/>
  <c r="BK1517" i="144" s="1"/>
  <c r="BJ1518" i="144"/>
  <c r="BK1518" i="144" s="1"/>
  <c r="BJ1519" i="144"/>
  <c r="BK1519" i="144" s="1"/>
  <c r="BJ1520" i="144"/>
  <c r="BK1520" i="144" s="1"/>
  <c r="BJ1521" i="144"/>
  <c r="BK1521" i="144" s="1"/>
  <c r="BJ1522" i="144"/>
  <c r="BK1522" i="144" s="1"/>
  <c r="BJ1523" i="144"/>
  <c r="BK1523" i="144" s="1"/>
  <c r="BJ1524" i="144"/>
  <c r="BK1524" i="144" s="1"/>
  <c r="BJ1525" i="144"/>
  <c r="BK1525" i="144" s="1"/>
  <c r="BJ1526" i="144"/>
  <c r="BK1526" i="144" s="1"/>
  <c r="BJ1527" i="144"/>
  <c r="BK1527" i="144" s="1"/>
  <c r="BJ1528" i="144"/>
  <c r="BK1528" i="144" s="1"/>
  <c r="BJ1529" i="144"/>
  <c r="BK1529" i="144" s="1"/>
  <c r="BJ1530" i="144"/>
  <c r="BK1530" i="144" s="1"/>
  <c r="BD1532" i="144"/>
  <c r="BE1532" i="144" s="1"/>
  <c r="BJ1532" i="144"/>
  <c r="BK1532" i="144" s="1"/>
  <c r="BD1533" i="144"/>
  <c r="BE1533" i="144" s="1"/>
  <c r="BJ1533" i="144"/>
  <c r="BK1533" i="144" s="1"/>
  <c r="BD1534" i="144"/>
  <c r="BE1534" i="144" s="1"/>
  <c r="BJ1534" i="144"/>
  <c r="BK1534" i="144" s="1"/>
  <c r="BD1535" i="144"/>
  <c r="BE1535" i="144" s="1"/>
  <c r="BJ1535" i="144"/>
  <c r="BK1535" i="144" s="1"/>
  <c r="BG1541" i="144"/>
  <c r="BG1542" i="144"/>
  <c r="BH1542" i="144" s="1"/>
  <c r="BG1543" i="144"/>
  <c r="BH1543" i="144" s="1"/>
  <c r="BG1544" i="144"/>
  <c r="BH1544" i="144" s="1"/>
  <c r="BG1545" i="144"/>
  <c r="BH1545" i="144" s="1"/>
  <c r="BG1546" i="144"/>
  <c r="BH1546" i="144" s="1"/>
  <c r="BG1547" i="144"/>
  <c r="BH1547" i="144" s="1"/>
  <c r="BG1548" i="144"/>
  <c r="BH1548" i="144" s="1"/>
  <c r="BG1549" i="144"/>
  <c r="BH1549" i="144" s="1"/>
  <c r="BG1550" i="144"/>
  <c r="BH1550" i="144" s="1"/>
  <c r="BG1551" i="144"/>
  <c r="BH1551" i="144" s="1"/>
  <c r="BG1552" i="144"/>
  <c r="BH1552" i="144" s="1"/>
  <c r="BG1553" i="144"/>
  <c r="BH1553" i="144" s="1"/>
  <c r="BG1554" i="144"/>
  <c r="BH1554" i="144" s="1"/>
  <c r="BG1555" i="144"/>
  <c r="BH1555" i="144" s="1"/>
  <c r="BG1556" i="144"/>
  <c r="BH1556" i="144" s="1"/>
  <c r="BG1557" i="144"/>
  <c r="BH1557" i="144" s="1"/>
  <c r="BG1558" i="144"/>
  <c r="BH1558" i="144" s="1"/>
  <c r="BG1559" i="144"/>
  <c r="BH1559" i="144" s="1"/>
  <c r="BG1560" i="144"/>
  <c r="BH1560" i="144" s="1"/>
  <c r="BG1561" i="144"/>
  <c r="BH1561" i="144" s="1"/>
  <c r="BG1562" i="144"/>
  <c r="BH1562" i="144" s="1"/>
  <c r="BG1563" i="144"/>
  <c r="BH1563" i="144" s="1"/>
  <c r="BG1564" i="144"/>
  <c r="BH1564" i="144" s="1"/>
  <c r="BG1565" i="144"/>
  <c r="BH1565" i="144" s="1"/>
  <c r="BG1566" i="144"/>
  <c r="BH1566" i="144" s="1"/>
  <c r="BG1567" i="144"/>
  <c r="BH1567" i="144" s="1"/>
  <c r="BG1568" i="144"/>
  <c r="BH1568" i="144" s="1"/>
  <c r="BG1569" i="144"/>
  <c r="BH1569" i="144" s="1"/>
  <c r="BG1570" i="144"/>
  <c r="BH1570" i="144" s="1"/>
  <c r="BG1571" i="144"/>
  <c r="BH1571" i="144" s="1"/>
  <c r="BG1572" i="144"/>
  <c r="BH1572" i="144" s="1"/>
  <c r="BG1573" i="144"/>
  <c r="BH1573" i="144" s="1"/>
  <c r="BG1574" i="144"/>
  <c r="BH1574" i="144" s="1"/>
  <c r="BG1575" i="144"/>
  <c r="BH1575" i="144" s="1"/>
  <c r="BG1576" i="144"/>
  <c r="BH1576" i="144" s="1"/>
  <c r="BG1577" i="144"/>
  <c r="BH1577" i="144" s="1"/>
  <c r="BG1578" i="144"/>
  <c r="BH1578" i="144" s="1"/>
  <c r="BG1579" i="144"/>
  <c r="BH1579" i="144" s="1"/>
  <c r="BG1580" i="144"/>
  <c r="BH1580" i="144" s="1"/>
  <c r="BD1586" i="144"/>
  <c r="BJ1586" i="144"/>
  <c r="BD1587" i="144"/>
  <c r="BE1587" i="144" s="1"/>
  <c r="BJ1587" i="144"/>
  <c r="BK1587" i="144" s="1"/>
  <c r="BD1588" i="144"/>
  <c r="BE1588" i="144" s="1"/>
  <c r="BJ1588" i="144"/>
  <c r="BK1588" i="144" s="1"/>
  <c r="BD1589" i="144"/>
  <c r="BE1589" i="144" s="1"/>
  <c r="BJ1589" i="144"/>
  <c r="BK1589" i="144" s="1"/>
  <c r="BD1590" i="144"/>
  <c r="BE1590" i="144" s="1"/>
  <c r="BJ1590" i="144"/>
  <c r="BK1590" i="144" s="1"/>
  <c r="BD1591" i="144"/>
  <c r="BE1591" i="144" s="1"/>
  <c r="BJ1591" i="144"/>
  <c r="BK1591" i="144" s="1"/>
  <c r="BD1592" i="144"/>
  <c r="BE1592" i="144" s="1"/>
  <c r="BJ1592" i="144"/>
  <c r="BK1592" i="144" s="1"/>
  <c r="BD1593" i="144"/>
  <c r="BE1593" i="144" s="1"/>
  <c r="BJ1593" i="144"/>
  <c r="BK1593" i="144" s="1"/>
  <c r="BD1594" i="144"/>
  <c r="BE1594" i="144" s="1"/>
  <c r="BJ1594" i="144"/>
  <c r="BK1594" i="144" s="1"/>
  <c r="BD1595" i="144"/>
  <c r="BE1595" i="144" s="1"/>
  <c r="BJ1595" i="144"/>
  <c r="BK1595" i="144" s="1"/>
  <c r="BD1596" i="144"/>
  <c r="BE1596" i="144" s="1"/>
  <c r="BJ1596" i="144"/>
  <c r="BK1596" i="144" s="1"/>
  <c r="BD1597" i="144"/>
  <c r="BE1597" i="144" s="1"/>
  <c r="BJ1597" i="144"/>
  <c r="BK1597" i="144" s="1"/>
  <c r="BD1598" i="144"/>
  <c r="BE1598" i="144" s="1"/>
  <c r="BJ1598" i="144"/>
  <c r="BK1598" i="144" s="1"/>
  <c r="BD1599" i="144"/>
  <c r="BE1599" i="144" s="1"/>
  <c r="BJ1599" i="144"/>
  <c r="BK1599" i="144" s="1"/>
  <c r="BD1600" i="144"/>
  <c r="BE1600" i="144" s="1"/>
  <c r="BJ1600" i="144"/>
  <c r="BK1600" i="144" s="1"/>
  <c r="BD1601" i="144"/>
  <c r="BE1601" i="144" s="1"/>
  <c r="BJ1601" i="144"/>
  <c r="BK1601" i="144" s="1"/>
  <c r="BD1602" i="144"/>
  <c r="BE1602" i="144" s="1"/>
  <c r="BJ1602" i="144"/>
  <c r="BK1602" i="144" s="1"/>
  <c r="BD1603" i="144"/>
  <c r="BE1603" i="144" s="1"/>
  <c r="BJ1603" i="144"/>
  <c r="BK1603" i="144" s="1"/>
  <c r="BD1604" i="144"/>
  <c r="BE1604" i="144" s="1"/>
  <c r="BJ1604" i="144"/>
  <c r="BK1604" i="144" s="1"/>
  <c r="BD1605" i="144"/>
  <c r="BE1605" i="144" s="1"/>
  <c r="BJ1605" i="144"/>
  <c r="BK1605" i="144" s="1"/>
  <c r="BD1606" i="144"/>
  <c r="BE1606" i="144" s="1"/>
  <c r="BJ1606" i="144"/>
  <c r="BK1606" i="144" s="1"/>
  <c r="BD1607" i="144"/>
  <c r="BE1607" i="144" s="1"/>
  <c r="BJ1607" i="144"/>
  <c r="BK1607" i="144" s="1"/>
  <c r="BD1608" i="144"/>
  <c r="BE1608" i="144" s="1"/>
  <c r="BJ1608" i="144"/>
  <c r="BK1608" i="144" s="1"/>
  <c r="BD1609" i="144"/>
  <c r="BE1609" i="144" s="1"/>
  <c r="BJ1609" i="144"/>
  <c r="BK1609" i="144" s="1"/>
  <c r="BD1610" i="144"/>
  <c r="BE1610" i="144" s="1"/>
  <c r="BJ1610" i="144"/>
  <c r="BK1610" i="144" s="1"/>
  <c r="BD1611" i="144"/>
  <c r="BE1611" i="144" s="1"/>
  <c r="BJ1611" i="144"/>
  <c r="BK1611" i="144" s="1"/>
  <c r="BD1612" i="144"/>
  <c r="BE1612" i="144" s="1"/>
  <c r="BJ1612" i="144"/>
  <c r="BK1612" i="144" s="1"/>
  <c r="BD1613" i="144"/>
  <c r="BE1613" i="144" s="1"/>
  <c r="BJ1613" i="144"/>
  <c r="BK1613" i="144" s="1"/>
  <c r="BD1614" i="144"/>
  <c r="BE1614" i="144" s="1"/>
  <c r="BJ1614" i="144"/>
  <c r="BK1614" i="144" s="1"/>
  <c r="BD1615" i="144"/>
  <c r="BE1615" i="144" s="1"/>
  <c r="BJ1615" i="144"/>
  <c r="BK1615" i="144" s="1"/>
  <c r="BD1616" i="144"/>
  <c r="BE1616" i="144" s="1"/>
  <c r="BJ1616" i="144"/>
  <c r="BK1616" i="144" s="1"/>
  <c r="BD1617" i="144"/>
  <c r="BE1617" i="144" s="1"/>
  <c r="BJ1617" i="144"/>
  <c r="BK1617" i="144" s="1"/>
  <c r="BD1618" i="144"/>
  <c r="BE1618" i="144" s="1"/>
  <c r="BJ1618" i="144"/>
  <c r="BK1618" i="144" s="1"/>
  <c r="BD1619" i="144"/>
  <c r="BE1619" i="144" s="1"/>
  <c r="BJ1619" i="144"/>
  <c r="BK1619" i="144" s="1"/>
  <c r="BD1620" i="144"/>
  <c r="BE1620" i="144" s="1"/>
  <c r="BJ1620" i="144"/>
  <c r="BK1620" i="144" s="1"/>
  <c r="BD1621" i="144"/>
  <c r="BE1621" i="144" s="1"/>
  <c r="BJ1621" i="144"/>
  <c r="BK1621" i="144" s="1"/>
  <c r="BD1622" i="144"/>
  <c r="BE1622" i="144" s="1"/>
  <c r="BJ1622" i="144"/>
  <c r="BK1622" i="144" s="1"/>
  <c r="BD1623" i="144"/>
  <c r="BE1623" i="144" s="1"/>
  <c r="BJ1623" i="144"/>
  <c r="BK1623" i="144" s="1"/>
  <c r="BD1624" i="144"/>
  <c r="BE1624" i="144" s="1"/>
  <c r="BJ1624" i="144"/>
  <c r="BK1624" i="144" s="1"/>
  <c r="BD1625" i="144"/>
  <c r="BE1625" i="144" s="1"/>
  <c r="BJ1625" i="144"/>
  <c r="BK1625" i="144" s="1"/>
  <c r="BG1632" i="144"/>
  <c r="BG1633" i="144"/>
  <c r="BH1633" i="144" s="1"/>
  <c r="BG1634" i="144"/>
  <c r="BH1634" i="144" s="1"/>
  <c r="BG1635" i="144"/>
  <c r="BH1635" i="144" s="1"/>
  <c r="BG1636" i="144"/>
  <c r="BH1636" i="144" s="1"/>
  <c r="BG1637" i="144"/>
  <c r="BH1637" i="144" s="1"/>
  <c r="BG1638" i="144"/>
  <c r="BH1638" i="144" s="1"/>
  <c r="BG1639" i="144"/>
  <c r="BH1639" i="144" s="1"/>
  <c r="BG1640" i="144"/>
  <c r="BH1640" i="144" s="1"/>
  <c r="BG1641" i="144"/>
  <c r="BH1641" i="144" s="1"/>
  <c r="BG1642" i="144"/>
  <c r="BH1642" i="144" s="1"/>
  <c r="BG1643" i="144"/>
  <c r="BH1643" i="144" s="1"/>
  <c r="BG1644" i="144"/>
  <c r="BH1644" i="144" s="1"/>
  <c r="BG1645" i="144"/>
  <c r="BH1645" i="144" s="1"/>
  <c r="BG1646" i="144"/>
  <c r="BH1646" i="144" s="1"/>
  <c r="BG1647" i="144"/>
  <c r="BH1647" i="144" s="1"/>
  <c r="BG1648" i="144"/>
  <c r="BH1648" i="144" s="1"/>
  <c r="BG1649" i="144"/>
  <c r="BH1649" i="144" s="1"/>
  <c r="BG1650" i="144"/>
  <c r="BH1650" i="144" s="1"/>
  <c r="BG1651" i="144"/>
  <c r="BH1651" i="144" s="1"/>
  <c r="BG1652" i="144"/>
  <c r="BH1652" i="144" s="1"/>
  <c r="BG1653" i="144"/>
  <c r="BH1653" i="144" s="1"/>
  <c r="BG1654" i="144"/>
  <c r="BH1654" i="144" s="1"/>
  <c r="BG1655" i="144"/>
  <c r="BH1655" i="144" s="1"/>
  <c r="BG1656" i="144"/>
  <c r="BH1656" i="144" s="1"/>
  <c r="BG1657" i="144"/>
  <c r="BH1657" i="144" s="1"/>
  <c r="BG1658" i="144"/>
  <c r="BH1658" i="144" s="1"/>
  <c r="BG1659" i="144"/>
  <c r="BH1659" i="144" s="1"/>
  <c r="BG1660" i="144"/>
  <c r="BH1660" i="144" s="1"/>
  <c r="BG1661" i="144"/>
  <c r="BH1661" i="144" s="1"/>
  <c r="BG1662" i="144"/>
  <c r="BH1662" i="144" s="1"/>
  <c r="BG1663" i="144"/>
  <c r="BH1663" i="144" s="1"/>
  <c r="BG1664" i="144"/>
  <c r="BH1664" i="144" s="1"/>
  <c r="BG1665" i="144"/>
  <c r="BH1665" i="144" s="1"/>
  <c r="BG1666" i="144"/>
  <c r="BH1666" i="144" s="1"/>
  <c r="BG1667" i="144"/>
  <c r="BH1667" i="144" s="1"/>
  <c r="BG1668" i="144"/>
  <c r="BH1668" i="144" s="1"/>
  <c r="BG1669" i="144"/>
  <c r="BH1669" i="144" s="1"/>
  <c r="BG1670" i="144"/>
  <c r="BH1670" i="144" s="1"/>
  <c r="BG1671" i="144"/>
  <c r="BH1671" i="144" s="1"/>
  <c r="BD1677" i="144"/>
  <c r="BJ1677" i="144"/>
  <c r="BD1678" i="144"/>
  <c r="BE1678" i="144" s="1"/>
  <c r="BJ1678" i="144"/>
  <c r="BK1678" i="144" s="1"/>
  <c r="BD1679" i="144"/>
  <c r="BE1679" i="144" s="1"/>
  <c r="BJ1679" i="144"/>
  <c r="BK1679" i="144" s="1"/>
  <c r="BD1680" i="144"/>
  <c r="BE1680" i="144" s="1"/>
  <c r="BJ1680" i="144"/>
  <c r="BK1680" i="144" s="1"/>
  <c r="BD1681" i="144"/>
  <c r="BE1681" i="144" s="1"/>
  <c r="BJ1681" i="144"/>
  <c r="BK1681" i="144" s="1"/>
  <c r="BD1682" i="144"/>
  <c r="BE1682" i="144" s="1"/>
  <c r="BJ1682" i="144"/>
  <c r="BK1682" i="144" s="1"/>
  <c r="BD1683" i="144"/>
  <c r="BE1683" i="144" s="1"/>
  <c r="BJ1683" i="144"/>
  <c r="BK1683" i="144" s="1"/>
  <c r="BD1684" i="144"/>
  <c r="BE1684" i="144" s="1"/>
  <c r="BJ1684" i="144"/>
  <c r="BK1684" i="144" s="1"/>
  <c r="BD1685" i="144"/>
  <c r="BE1685" i="144" s="1"/>
  <c r="BJ1685" i="144"/>
  <c r="BK1685" i="144" s="1"/>
  <c r="BD1686" i="144"/>
  <c r="BE1686" i="144" s="1"/>
  <c r="BJ1686" i="144"/>
  <c r="BK1686" i="144" s="1"/>
  <c r="BD1687" i="144"/>
  <c r="BE1687" i="144" s="1"/>
  <c r="BJ1687" i="144"/>
  <c r="BK1687" i="144" s="1"/>
  <c r="BD1688" i="144"/>
  <c r="BE1688" i="144" s="1"/>
  <c r="BJ1688" i="144"/>
  <c r="BK1688" i="144" s="1"/>
  <c r="BD1689" i="144"/>
  <c r="BE1689" i="144" s="1"/>
  <c r="BJ1689" i="144"/>
  <c r="BK1689" i="144" s="1"/>
  <c r="BD1690" i="144"/>
  <c r="BE1690" i="144" s="1"/>
  <c r="BJ1690" i="144"/>
  <c r="BK1690" i="144" s="1"/>
  <c r="BD1691" i="144"/>
  <c r="BE1691" i="144" s="1"/>
  <c r="BJ1691" i="144"/>
  <c r="BK1691" i="144" s="1"/>
  <c r="BD1692" i="144"/>
  <c r="BE1692" i="144" s="1"/>
  <c r="BJ1692" i="144"/>
  <c r="BK1692" i="144" s="1"/>
  <c r="BD1693" i="144"/>
  <c r="BE1693" i="144" s="1"/>
  <c r="BJ1693" i="144"/>
  <c r="BK1693" i="144" s="1"/>
  <c r="BD1694" i="144"/>
  <c r="BE1694" i="144" s="1"/>
  <c r="BJ1694" i="144"/>
  <c r="BK1694" i="144" s="1"/>
  <c r="BD1695" i="144"/>
  <c r="BE1695" i="144" s="1"/>
  <c r="BJ1695" i="144"/>
  <c r="BK1695" i="144" s="1"/>
  <c r="BD1696" i="144"/>
  <c r="BE1696" i="144" s="1"/>
  <c r="BJ1696" i="144"/>
  <c r="BK1696" i="144" s="1"/>
  <c r="BD1697" i="144"/>
  <c r="BE1697" i="144" s="1"/>
  <c r="BJ1697" i="144"/>
  <c r="BK1697" i="144" s="1"/>
  <c r="BD1698" i="144"/>
  <c r="BE1698" i="144" s="1"/>
  <c r="BJ1698" i="144"/>
  <c r="BK1698" i="144" s="1"/>
  <c r="BD1699" i="144"/>
  <c r="BE1699" i="144" s="1"/>
  <c r="BJ1699" i="144"/>
  <c r="BK1699" i="144" s="1"/>
  <c r="BD1700" i="144"/>
  <c r="BE1700" i="144" s="1"/>
  <c r="BJ1700" i="144"/>
  <c r="BK1700" i="144" s="1"/>
  <c r="BD1701" i="144"/>
  <c r="BE1701" i="144" s="1"/>
  <c r="BJ1701" i="144"/>
  <c r="BK1701" i="144" s="1"/>
  <c r="BD1702" i="144"/>
  <c r="BE1702" i="144" s="1"/>
  <c r="BJ1702" i="144"/>
  <c r="BK1702" i="144" s="1"/>
  <c r="BD1703" i="144"/>
  <c r="BE1703" i="144" s="1"/>
  <c r="BJ1703" i="144"/>
  <c r="BK1703" i="144" s="1"/>
  <c r="BD1704" i="144"/>
  <c r="BE1704" i="144" s="1"/>
  <c r="BJ1704" i="144"/>
  <c r="BK1704" i="144" s="1"/>
  <c r="BD1705" i="144"/>
  <c r="BE1705" i="144" s="1"/>
  <c r="BJ1705" i="144"/>
  <c r="BK1705" i="144" s="1"/>
  <c r="BD1706" i="144"/>
  <c r="BE1706" i="144" s="1"/>
  <c r="BJ1706" i="144"/>
  <c r="BK1706" i="144" s="1"/>
  <c r="BD1707" i="144"/>
  <c r="BE1707" i="144" s="1"/>
  <c r="BJ1707" i="144"/>
  <c r="BK1707" i="144" s="1"/>
  <c r="BD1708" i="144"/>
  <c r="BE1708" i="144" s="1"/>
  <c r="BJ1708" i="144"/>
  <c r="BK1708" i="144" s="1"/>
  <c r="BD1709" i="144"/>
  <c r="BE1709" i="144" s="1"/>
  <c r="BJ1709" i="144"/>
  <c r="BK1709" i="144" s="1"/>
  <c r="BD1710" i="144"/>
  <c r="BE1710" i="144" s="1"/>
  <c r="BJ1710" i="144"/>
  <c r="BK1710" i="144" s="1"/>
  <c r="BD1711" i="144"/>
  <c r="BE1711" i="144" s="1"/>
  <c r="BJ1711" i="144"/>
  <c r="BK1711" i="144" s="1"/>
  <c r="BD1712" i="144"/>
  <c r="BE1712" i="144" s="1"/>
  <c r="BJ1712" i="144"/>
  <c r="BK1712" i="144" s="1"/>
  <c r="BD1713" i="144"/>
  <c r="BE1713" i="144" s="1"/>
  <c r="BJ1713" i="144"/>
  <c r="BK1713" i="144" s="1"/>
  <c r="BD1714" i="144"/>
  <c r="BE1714" i="144" s="1"/>
  <c r="BJ1714" i="144"/>
  <c r="BK1714" i="144" s="1"/>
  <c r="BD1715" i="144"/>
  <c r="BE1715" i="144" s="1"/>
  <c r="BJ1715" i="144"/>
  <c r="BK1715" i="144" s="1"/>
  <c r="BD1716" i="144"/>
  <c r="BE1716" i="144" s="1"/>
  <c r="BJ1716" i="144"/>
  <c r="BK1716" i="144" s="1"/>
  <c r="BG1722" i="144"/>
  <c r="BG1723" i="144"/>
  <c r="BH1723" i="144" s="1"/>
  <c r="BG1724" i="144"/>
  <c r="BH1724" i="144" s="1"/>
  <c r="BG1725" i="144"/>
  <c r="BH1725" i="144" s="1"/>
  <c r="BG1726" i="144"/>
  <c r="BH1726" i="144" s="1"/>
  <c r="BG1727" i="144"/>
  <c r="BH1727" i="144" s="1"/>
  <c r="BG1728" i="144"/>
  <c r="BH1728" i="144" s="1"/>
  <c r="BG1729" i="144"/>
  <c r="BH1729" i="144" s="1"/>
  <c r="BG1730" i="144"/>
  <c r="BH1730" i="144" s="1"/>
  <c r="BG1731" i="144"/>
  <c r="BH1731" i="144" s="1"/>
  <c r="BG1732" i="144"/>
  <c r="BH1732" i="144" s="1"/>
  <c r="BG1733" i="144"/>
  <c r="BH1733" i="144" s="1"/>
  <c r="BG1734" i="144"/>
  <c r="BH1734" i="144" s="1"/>
  <c r="BG1735" i="144"/>
  <c r="BH1735" i="144" s="1"/>
  <c r="BG1736" i="144"/>
  <c r="BH1736" i="144" s="1"/>
  <c r="BG1737" i="144"/>
  <c r="BH1737" i="144" s="1"/>
  <c r="BG1738" i="144"/>
  <c r="BH1738" i="144" s="1"/>
  <c r="BG1739" i="144"/>
  <c r="BH1739" i="144" s="1"/>
  <c r="BG1740" i="144"/>
  <c r="BH1740" i="144" s="1"/>
  <c r="BG1741" i="144"/>
  <c r="BH1741" i="144" s="1"/>
  <c r="BG1742" i="144"/>
  <c r="BH1742" i="144" s="1"/>
  <c r="BG1743" i="144"/>
  <c r="BH1743" i="144" s="1"/>
  <c r="BG1744" i="144"/>
  <c r="BH1744" i="144" s="1"/>
  <c r="BG1745" i="144"/>
  <c r="BH1745" i="144" s="1"/>
  <c r="BG1746" i="144"/>
  <c r="BH1746" i="144" s="1"/>
  <c r="BG1747" i="144"/>
  <c r="BH1747" i="144" s="1"/>
  <c r="BG1748" i="144"/>
  <c r="BH1748" i="144" s="1"/>
  <c r="BG1749" i="144"/>
  <c r="BH1749" i="144" s="1"/>
  <c r="BG1750" i="144"/>
  <c r="BH1750" i="144" s="1"/>
  <c r="BG1751" i="144"/>
  <c r="BH1751" i="144" s="1"/>
  <c r="BG1752" i="144"/>
  <c r="BH1752" i="144" s="1"/>
  <c r="BG1753" i="144"/>
  <c r="BH1753" i="144" s="1"/>
  <c r="BG1754" i="144"/>
  <c r="BH1754" i="144" s="1"/>
  <c r="BG1755" i="144"/>
  <c r="BH1755" i="144" s="1"/>
  <c r="BG1756" i="144"/>
  <c r="BH1756" i="144" s="1"/>
  <c r="BG1757" i="144"/>
  <c r="BH1757" i="144" s="1"/>
  <c r="BG1758" i="144"/>
  <c r="BH1758" i="144" s="1"/>
  <c r="BG1759" i="144"/>
  <c r="BH1759" i="144" s="1"/>
  <c r="BG1760" i="144"/>
  <c r="BH1760" i="144" s="1"/>
  <c r="BG1761" i="144"/>
  <c r="BH1761" i="144" s="1"/>
  <c r="BD1767" i="144"/>
  <c r="BJ1767" i="144"/>
  <c r="BD1768" i="144"/>
  <c r="BE1768" i="144" s="1"/>
  <c r="BJ1768" i="144"/>
  <c r="BK1768" i="144" s="1"/>
  <c r="BD1769" i="144"/>
  <c r="BE1769" i="144" s="1"/>
  <c r="BJ1769" i="144"/>
  <c r="BK1769" i="144" s="1"/>
  <c r="BD1770" i="144"/>
  <c r="BE1770" i="144" s="1"/>
  <c r="BJ1770" i="144"/>
  <c r="BK1770" i="144" s="1"/>
  <c r="BD1771" i="144"/>
  <c r="BE1771" i="144" s="1"/>
  <c r="BJ1771" i="144"/>
  <c r="BK1771" i="144" s="1"/>
  <c r="BD1772" i="144"/>
  <c r="BE1772" i="144" s="1"/>
  <c r="BJ1772" i="144"/>
  <c r="BK1772" i="144" s="1"/>
  <c r="BD1773" i="144"/>
  <c r="BE1773" i="144" s="1"/>
  <c r="BJ1773" i="144"/>
  <c r="BK1773" i="144" s="1"/>
  <c r="BD1774" i="144"/>
  <c r="BE1774" i="144" s="1"/>
  <c r="BJ1774" i="144"/>
  <c r="BK1774" i="144" s="1"/>
  <c r="BD1775" i="144"/>
  <c r="BE1775" i="144" s="1"/>
  <c r="BJ1775" i="144"/>
  <c r="BK1775" i="144" s="1"/>
  <c r="BD1776" i="144"/>
  <c r="BE1776" i="144" s="1"/>
  <c r="BJ1776" i="144"/>
  <c r="BK1776" i="144" s="1"/>
  <c r="BD1777" i="144"/>
  <c r="BE1777" i="144" s="1"/>
  <c r="BJ1777" i="144"/>
  <c r="BK1777" i="144" s="1"/>
  <c r="BD1778" i="144"/>
  <c r="BE1778" i="144" s="1"/>
  <c r="BJ1778" i="144"/>
  <c r="BK1778" i="144" s="1"/>
  <c r="BD1779" i="144"/>
  <c r="BE1779" i="144" s="1"/>
  <c r="BJ1779" i="144"/>
  <c r="BK1779" i="144" s="1"/>
  <c r="BD1780" i="144"/>
  <c r="BE1780" i="144" s="1"/>
  <c r="BJ1780" i="144"/>
  <c r="BK1780" i="144" s="1"/>
  <c r="BD1781" i="144"/>
  <c r="BE1781" i="144" s="1"/>
  <c r="BJ1781" i="144"/>
  <c r="BK1781" i="144" s="1"/>
  <c r="BD1782" i="144"/>
  <c r="BE1782" i="144" s="1"/>
  <c r="BJ1782" i="144"/>
  <c r="BK1782" i="144" s="1"/>
  <c r="BD1783" i="144"/>
  <c r="BE1783" i="144" s="1"/>
  <c r="BJ1783" i="144"/>
  <c r="BK1783" i="144" s="1"/>
  <c r="BD1784" i="144"/>
  <c r="BE1784" i="144" s="1"/>
  <c r="BJ1784" i="144"/>
  <c r="BK1784" i="144" s="1"/>
  <c r="BD1785" i="144"/>
  <c r="BE1785" i="144" s="1"/>
  <c r="BJ1785" i="144"/>
  <c r="BK1785" i="144" s="1"/>
  <c r="BD1786" i="144"/>
  <c r="BE1786" i="144" s="1"/>
  <c r="BJ1786" i="144"/>
  <c r="BK1786" i="144" s="1"/>
  <c r="BD1787" i="144"/>
  <c r="BE1787" i="144" s="1"/>
  <c r="BJ1787" i="144"/>
  <c r="BK1787" i="144" s="1"/>
  <c r="BD1788" i="144"/>
  <c r="BE1788" i="144" s="1"/>
  <c r="BJ1788" i="144"/>
  <c r="BK1788" i="144" s="1"/>
  <c r="BD1789" i="144"/>
  <c r="BE1789" i="144" s="1"/>
  <c r="BJ1789" i="144"/>
  <c r="BK1789" i="144" s="1"/>
  <c r="BD1790" i="144"/>
  <c r="BE1790" i="144" s="1"/>
  <c r="BJ1790" i="144"/>
  <c r="BK1790" i="144" s="1"/>
  <c r="BD1791" i="144"/>
  <c r="BE1791" i="144" s="1"/>
  <c r="BJ1791" i="144"/>
  <c r="BK1791" i="144" s="1"/>
  <c r="BD1792" i="144"/>
  <c r="BE1792" i="144" s="1"/>
  <c r="BJ1792" i="144"/>
  <c r="BK1792" i="144" s="1"/>
  <c r="BD1793" i="144"/>
  <c r="BE1793" i="144" s="1"/>
  <c r="BJ1793" i="144"/>
  <c r="BK1793" i="144" s="1"/>
  <c r="BD1794" i="144"/>
  <c r="BE1794" i="144" s="1"/>
  <c r="BJ1794" i="144"/>
  <c r="BK1794" i="144" s="1"/>
  <c r="BD1795" i="144"/>
  <c r="BE1795" i="144" s="1"/>
  <c r="BJ1795" i="144"/>
  <c r="BK1795" i="144" s="1"/>
  <c r="BD1796" i="144"/>
  <c r="BE1796" i="144" s="1"/>
  <c r="BJ1796" i="144"/>
  <c r="BK1796" i="144" s="1"/>
  <c r="BD1797" i="144"/>
  <c r="BE1797" i="144" s="1"/>
  <c r="BJ1797" i="144"/>
  <c r="BK1797" i="144" s="1"/>
  <c r="BD1798" i="144"/>
  <c r="BE1798" i="144" s="1"/>
  <c r="BJ1798" i="144"/>
  <c r="BK1798" i="144" s="1"/>
  <c r="BD1799" i="144"/>
  <c r="BE1799" i="144" s="1"/>
  <c r="BJ1799" i="144"/>
  <c r="BK1799" i="144" s="1"/>
  <c r="BD1800" i="144"/>
  <c r="BE1800" i="144" s="1"/>
  <c r="BJ1800" i="144"/>
  <c r="BK1800" i="144" s="1"/>
  <c r="BD1801" i="144"/>
  <c r="BE1801" i="144" s="1"/>
  <c r="BJ1801" i="144"/>
  <c r="BK1801" i="144" s="1"/>
  <c r="BD1802" i="144"/>
  <c r="BE1802" i="144" s="1"/>
  <c r="BJ1802" i="144"/>
  <c r="BK1802" i="144" s="1"/>
  <c r="BD1803" i="144"/>
  <c r="BE1803" i="144" s="1"/>
  <c r="BJ1803" i="144"/>
  <c r="BK1803" i="144" s="1"/>
  <c r="BD1804" i="144"/>
  <c r="BE1804" i="144" s="1"/>
  <c r="BJ1804" i="144"/>
  <c r="BK1804" i="144" s="1"/>
  <c r="BD1805" i="144"/>
  <c r="BE1805" i="144" s="1"/>
  <c r="BJ1805" i="144"/>
  <c r="BK1805" i="144" s="1"/>
  <c r="BD1806" i="144"/>
  <c r="BE1806" i="144" s="1"/>
  <c r="BJ1806" i="144"/>
  <c r="BK1806" i="144" s="1"/>
  <c r="BG1812" i="144"/>
  <c r="BG1813" i="144"/>
  <c r="BH1813" i="144" s="1"/>
  <c r="BG1814" i="144"/>
  <c r="BH1814" i="144" s="1"/>
  <c r="BG1815" i="144"/>
  <c r="BH1815" i="144" s="1"/>
  <c r="BG1816" i="144"/>
  <c r="BH1816" i="144" s="1"/>
  <c r="BG1817" i="144"/>
  <c r="BH1817" i="144" s="1"/>
  <c r="BG1818" i="144"/>
  <c r="BH1818" i="144" s="1"/>
  <c r="BG1819" i="144"/>
  <c r="BH1819" i="144" s="1"/>
  <c r="BG1820" i="144"/>
  <c r="BH1820" i="144" s="1"/>
  <c r="BG1821" i="144"/>
  <c r="BH1821" i="144" s="1"/>
  <c r="BG1822" i="144"/>
  <c r="BH1822" i="144" s="1"/>
  <c r="BG1823" i="144"/>
  <c r="BH1823" i="144" s="1"/>
  <c r="BG1824" i="144"/>
  <c r="BH1824" i="144" s="1"/>
  <c r="BG1825" i="144"/>
  <c r="BH1825" i="144" s="1"/>
  <c r="BG1826" i="144"/>
  <c r="BH1826" i="144" s="1"/>
  <c r="BG1827" i="144"/>
  <c r="BH1827" i="144" s="1"/>
  <c r="BG1828" i="144"/>
  <c r="BH1828" i="144" s="1"/>
  <c r="BG1829" i="144"/>
  <c r="BH1829" i="144" s="1"/>
  <c r="BG1830" i="144"/>
  <c r="BH1830" i="144" s="1"/>
  <c r="BG1831" i="144"/>
  <c r="BH1831" i="144" s="1"/>
  <c r="BG1832" i="144"/>
  <c r="BH1832" i="144" s="1"/>
  <c r="BG1833" i="144"/>
  <c r="BH1833" i="144" s="1"/>
  <c r="BG1834" i="144"/>
  <c r="BH1834" i="144" s="1"/>
  <c r="BG1835" i="144"/>
  <c r="BH1835" i="144" s="1"/>
  <c r="BG1836" i="144"/>
  <c r="BH1836" i="144" s="1"/>
  <c r="BG1837" i="144"/>
  <c r="BH1837" i="144" s="1"/>
  <c r="BG1838" i="144"/>
  <c r="BH1838" i="144" s="1"/>
  <c r="BG1839" i="144"/>
  <c r="BH1839" i="144" s="1"/>
  <c r="BG1840" i="144"/>
  <c r="BH1840" i="144" s="1"/>
  <c r="BG1841" i="144"/>
  <c r="BH1841" i="144" s="1"/>
  <c r="BG1842" i="144"/>
  <c r="BH1842" i="144" s="1"/>
  <c r="BG1843" i="144"/>
  <c r="BH1843" i="144" s="1"/>
  <c r="BG1844" i="144"/>
  <c r="BH1844" i="144" s="1"/>
  <c r="BG1845" i="144"/>
  <c r="BH1845" i="144" s="1"/>
  <c r="BG1846" i="144"/>
  <c r="BH1846" i="144" s="1"/>
  <c r="BG1847" i="144"/>
  <c r="BH1847" i="144" s="1"/>
  <c r="BG1848" i="144"/>
  <c r="BH1848" i="144" s="1"/>
  <c r="BG1849" i="144"/>
  <c r="BH1849" i="144" s="1"/>
  <c r="BG1850" i="144"/>
  <c r="BH1850" i="144" s="1"/>
  <c r="BG1851" i="144"/>
  <c r="BH1851" i="144" s="1"/>
  <c r="BD1858" i="144"/>
  <c r="BJ1858" i="144"/>
  <c r="BD1859" i="144"/>
  <c r="BE1859" i="144" s="1"/>
  <c r="BJ1859" i="144"/>
  <c r="BK1859" i="144" s="1"/>
  <c r="BD1860" i="144"/>
  <c r="BE1860" i="144" s="1"/>
  <c r="BJ1860" i="144"/>
  <c r="BK1860" i="144" s="1"/>
  <c r="BD1861" i="144"/>
  <c r="BE1861" i="144" s="1"/>
  <c r="BJ1861" i="144"/>
  <c r="BK1861" i="144" s="1"/>
  <c r="BD1862" i="144"/>
  <c r="BE1862" i="144" s="1"/>
  <c r="BJ1862" i="144"/>
  <c r="BK1862" i="144" s="1"/>
  <c r="BD1863" i="144"/>
  <c r="BE1863" i="144" s="1"/>
  <c r="BJ1863" i="144"/>
  <c r="BK1863" i="144" s="1"/>
  <c r="BD1864" i="144"/>
  <c r="BE1864" i="144" s="1"/>
  <c r="BJ1864" i="144"/>
  <c r="BK1864" i="144" s="1"/>
  <c r="BD1865" i="144"/>
  <c r="BE1865" i="144" s="1"/>
  <c r="BJ1865" i="144"/>
  <c r="BK1865" i="144" s="1"/>
  <c r="BD1866" i="144"/>
  <c r="BE1866" i="144" s="1"/>
  <c r="BJ1866" i="144"/>
  <c r="BK1866" i="144" s="1"/>
  <c r="BD1867" i="144"/>
  <c r="BE1867" i="144" s="1"/>
  <c r="BJ1867" i="144"/>
  <c r="BK1867" i="144" s="1"/>
  <c r="BD1868" i="144"/>
  <c r="BE1868" i="144" s="1"/>
  <c r="BJ1868" i="144"/>
  <c r="BK1868" i="144" s="1"/>
  <c r="BD1869" i="144"/>
  <c r="BE1869" i="144" s="1"/>
  <c r="BJ1869" i="144"/>
  <c r="BK1869" i="144" s="1"/>
  <c r="BJ1531" i="144"/>
  <c r="BK1531" i="144" s="1"/>
  <c r="BG1502" i="144"/>
  <c r="BH1502" i="144" s="1"/>
  <c r="BG1504" i="144"/>
  <c r="BH1504" i="144" s="1"/>
  <c r="BG1506" i="144"/>
  <c r="BH1506" i="144" s="1"/>
  <c r="BG1508" i="144"/>
  <c r="BH1508" i="144" s="1"/>
  <c r="BD1510" i="144"/>
  <c r="BE1510" i="144" s="1"/>
  <c r="BD1511" i="144"/>
  <c r="BE1511" i="144" s="1"/>
  <c r="BD1512" i="144"/>
  <c r="BE1512" i="144" s="1"/>
  <c r="BD1513" i="144"/>
  <c r="BE1513" i="144" s="1"/>
  <c r="BD1514" i="144"/>
  <c r="BE1514" i="144" s="1"/>
  <c r="BD1515" i="144"/>
  <c r="BE1515" i="144" s="1"/>
  <c r="BD1516" i="144"/>
  <c r="BE1516" i="144" s="1"/>
  <c r="BD1517" i="144"/>
  <c r="BE1517" i="144" s="1"/>
  <c r="BD1518" i="144"/>
  <c r="BE1518" i="144" s="1"/>
  <c r="BD1519" i="144"/>
  <c r="BE1519" i="144" s="1"/>
  <c r="BD1520" i="144"/>
  <c r="BE1520" i="144" s="1"/>
  <c r="BD1521" i="144"/>
  <c r="BE1521" i="144" s="1"/>
  <c r="BD1522" i="144"/>
  <c r="BE1522" i="144" s="1"/>
  <c r="BD1523" i="144"/>
  <c r="BE1523" i="144" s="1"/>
  <c r="BD1524" i="144"/>
  <c r="BE1524" i="144" s="1"/>
  <c r="BD1525" i="144"/>
  <c r="BE1525" i="144" s="1"/>
  <c r="BD1526" i="144"/>
  <c r="BE1526" i="144" s="1"/>
  <c r="BD1527" i="144"/>
  <c r="BE1527" i="144" s="1"/>
  <c r="BD1528" i="144"/>
  <c r="BE1528" i="144" s="1"/>
  <c r="BD1529" i="144"/>
  <c r="BE1529" i="144" s="1"/>
  <c r="BD1530" i="144"/>
  <c r="BE1530" i="144" s="1"/>
  <c r="BD1531" i="144"/>
  <c r="BE1531" i="144" s="1"/>
  <c r="BG1532" i="144"/>
  <c r="BH1532" i="144" s="1"/>
  <c r="BG1533" i="144"/>
  <c r="BH1533" i="144" s="1"/>
  <c r="BG1534" i="144"/>
  <c r="BH1534" i="144" s="1"/>
  <c r="BG1535" i="144"/>
  <c r="BH1535" i="144" s="1"/>
  <c r="BD1541" i="144"/>
  <c r="BJ1541" i="144"/>
  <c r="BD1542" i="144"/>
  <c r="BE1542" i="144" s="1"/>
  <c r="BJ1542" i="144"/>
  <c r="BK1542" i="144" s="1"/>
  <c r="BD1543" i="144"/>
  <c r="BE1543" i="144" s="1"/>
  <c r="BJ1543" i="144"/>
  <c r="BK1543" i="144" s="1"/>
  <c r="BD1544" i="144"/>
  <c r="BE1544" i="144" s="1"/>
  <c r="BJ1544" i="144"/>
  <c r="BK1544" i="144" s="1"/>
  <c r="BD1545" i="144"/>
  <c r="BE1545" i="144" s="1"/>
  <c r="BJ1545" i="144"/>
  <c r="BK1545" i="144" s="1"/>
  <c r="BD1546" i="144"/>
  <c r="BE1546" i="144" s="1"/>
  <c r="BJ1546" i="144"/>
  <c r="BK1546" i="144" s="1"/>
  <c r="BD1547" i="144"/>
  <c r="BE1547" i="144" s="1"/>
  <c r="BJ1547" i="144"/>
  <c r="BK1547" i="144" s="1"/>
  <c r="BD1548" i="144"/>
  <c r="BE1548" i="144" s="1"/>
  <c r="BJ1548" i="144"/>
  <c r="BK1548" i="144" s="1"/>
  <c r="BD1549" i="144"/>
  <c r="BE1549" i="144" s="1"/>
  <c r="BJ1549" i="144"/>
  <c r="BK1549" i="144" s="1"/>
  <c r="BD1550" i="144"/>
  <c r="BE1550" i="144" s="1"/>
  <c r="BJ1550" i="144"/>
  <c r="BK1550" i="144" s="1"/>
  <c r="BD1551" i="144"/>
  <c r="BE1551" i="144" s="1"/>
  <c r="BJ1551" i="144"/>
  <c r="BK1551" i="144" s="1"/>
  <c r="BD1552" i="144"/>
  <c r="BE1552" i="144" s="1"/>
  <c r="BJ1552" i="144"/>
  <c r="BK1552" i="144" s="1"/>
  <c r="BD1553" i="144"/>
  <c r="BE1553" i="144" s="1"/>
  <c r="BJ1553" i="144"/>
  <c r="BK1553" i="144" s="1"/>
  <c r="BD1554" i="144"/>
  <c r="BE1554" i="144" s="1"/>
  <c r="BJ1554" i="144"/>
  <c r="BK1554" i="144" s="1"/>
  <c r="BD1555" i="144"/>
  <c r="BE1555" i="144" s="1"/>
  <c r="BJ1555" i="144"/>
  <c r="BK1555" i="144" s="1"/>
  <c r="BD1556" i="144"/>
  <c r="BE1556" i="144" s="1"/>
  <c r="BJ1556" i="144"/>
  <c r="BK1556" i="144" s="1"/>
  <c r="BD1557" i="144"/>
  <c r="BE1557" i="144" s="1"/>
  <c r="BJ1557" i="144"/>
  <c r="BK1557" i="144" s="1"/>
  <c r="BD1558" i="144"/>
  <c r="BE1558" i="144" s="1"/>
  <c r="BJ1558" i="144"/>
  <c r="BK1558" i="144" s="1"/>
  <c r="BD1559" i="144"/>
  <c r="BE1559" i="144" s="1"/>
  <c r="BJ1559" i="144"/>
  <c r="BK1559" i="144" s="1"/>
  <c r="BD1560" i="144"/>
  <c r="BE1560" i="144" s="1"/>
  <c r="BJ1560" i="144"/>
  <c r="BK1560" i="144" s="1"/>
  <c r="BD1561" i="144"/>
  <c r="BE1561" i="144" s="1"/>
  <c r="BJ1561" i="144"/>
  <c r="BK1561" i="144" s="1"/>
  <c r="BD1562" i="144"/>
  <c r="BE1562" i="144" s="1"/>
  <c r="BJ1562" i="144"/>
  <c r="BK1562" i="144" s="1"/>
  <c r="BD1563" i="144"/>
  <c r="BE1563" i="144" s="1"/>
  <c r="BJ1563" i="144"/>
  <c r="BK1563" i="144" s="1"/>
  <c r="BD1564" i="144"/>
  <c r="BE1564" i="144" s="1"/>
  <c r="BJ1564" i="144"/>
  <c r="BK1564" i="144" s="1"/>
  <c r="BD1565" i="144"/>
  <c r="BE1565" i="144" s="1"/>
  <c r="BJ1565" i="144"/>
  <c r="BK1565" i="144" s="1"/>
  <c r="BD1566" i="144"/>
  <c r="BE1566" i="144" s="1"/>
  <c r="BJ1566" i="144"/>
  <c r="BK1566" i="144" s="1"/>
  <c r="BD1567" i="144"/>
  <c r="BE1567" i="144" s="1"/>
  <c r="BJ1567" i="144"/>
  <c r="BK1567" i="144" s="1"/>
  <c r="BD1568" i="144"/>
  <c r="BE1568" i="144" s="1"/>
  <c r="BJ1568" i="144"/>
  <c r="BK1568" i="144" s="1"/>
  <c r="BD1569" i="144"/>
  <c r="BE1569" i="144" s="1"/>
  <c r="BJ1569" i="144"/>
  <c r="BK1569" i="144" s="1"/>
  <c r="BD1570" i="144"/>
  <c r="BE1570" i="144" s="1"/>
  <c r="BJ1570" i="144"/>
  <c r="BK1570" i="144" s="1"/>
  <c r="BD1571" i="144"/>
  <c r="BE1571" i="144" s="1"/>
  <c r="BJ1571" i="144"/>
  <c r="BK1571" i="144" s="1"/>
  <c r="BD1572" i="144"/>
  <c r="BE1572" i="144" s="1"/>
  <c r="BJ1572" i="144"/>
  <c r="BK1572" i="144" s="1"/>
  <c r="BD1573" i="144"/>
  <c r="BE1573" i="144" s="1"/>
  <c r="BJ1573" i="144"/>
  <c r="BK1573" i="144" s="1"/>
  <c r="BD1574" i="144"/>
  <c r="BE1574" i="144" s="1"/>
  <c r="BJ1574" i="144"/>
  <c r="BK1574" i="144" s="1"/>
  <c r="BD1575" i="144"/>
  <c r="BE1575" i="144" s="1"/>
  <c r="BJ1575" i="144"/>
  <c r="BK1575" i="144" s="1"/>
  <c r="BD1576" i="144"/>
  <c r="BE1576" i="144" s="1"/>
  <c r="BJ1576" i="144"/>
  <c r="BK1576" i="144" s="1"/>
  <c r="BD1577" i="144"/>
  <c r="BE1577" i="144" s="1"/>
  <c r="BJ1577" i="144"/>
  <c r="BK1577" i="144" s="1"/>
  <c r="BD1578" i="144"/>
  <c r="BE1578" i="144" s="1"/>
  <c r="BJ1578" i="144"/>
  <c r="BK1578" i="144" s="1"/>
  <c r="BD1579" i="144"/>
  <c r="BE1579" i="144" s="1"/>
  <c r="BJ1579" i="144"/>
  <c r="BK1579" i="144" s="1"/>
  <c r="BD1580" i="144"/>
  <c r="BE1580" i="144" s="1"/>
  <c r="BJ1580" i="144"/>
  <c r="BK1580" i="144" s="1"/>
  <c r="BG1586" i="144"/>
  <c r="BG1587" i="144"/>
  <c r="BH1587" i="144" s="1"/>
  <c r="BG1588" i="144"/>
  <c r="BH1588" i="144" s="1"/>
  <c r="BG1589" i="144"/>
  <c r="BH1589" i="144" s="1"/>
  <c r="BG1590" i="144"/>
  <c r="BH1590" i="144" s="1"/>
  <c r="BG1591" i="144"/>
  <c r="BH1591" i="144" s="1"/>
  <c r="BG1592" i="144"/>
  <c r="BH1592" i="144" s="1"/>
  <c r="BG1593" i="144"/>
  <c r="BH1593" i="144" s="1"/>
  <c r="BG1594" i="144"/>
  <c r="BH1594" i="144" s="1"/>
  <c r="BG1595" i="144"/>
  <c r="BH1595" i="144" s="1"/>
  <c r="BG1596" i="144"/>
  <c r="BH1596" i="144" s="1"/>
  <c r="BG1597" i="144"/>
  <c r="BH1597" i="144" s="1"/>
  <c r="BG1598" i="144"/>
  <c r="BH1598" i="144" s="1"/>
  <c r="BG1599" i="144"/>
  <c r="BH1599" i="144" s="1"/>
  <c r="BG1600" i="144"/>
  <c r="BH1600" i="144" s="1"/>
  <c r="BG1601" i="144"/>
  <c r="BH1601" i="144" s="1"/>
  <c r="BG1602" i="144"/>
  <c r="BH1602" i="144" s="1"/>
  <c r="BG1603" i="144"/>
  <c r="BH1603" i="144" s="1"/>
  <c r="BG1604" i="144"/>
  <c r="BH1604" i="144" s="1"/>
  <c r="BG1605" i="144"/>
  <c r="BH1605" i="144" s="1"/>
  <c r="BG1606" i="144"/>
  <c r="BH1606" i="144" s="1"/>
  <c r="BG1607" i="144"/>
  <c r="BH1607" i="144" s="1"/>
  <c r="BG1608" i="144"/>
  <c r="BH1608" i="144" s="1"/>
  <c r="BG1609" i="144"/>
  <c r="BH1609" i="144" s="1"/>
  <c r="BG1610" i="144"/>
  <c r="BH1610" i="144" s="1"/>
  <c r="BG1611" i="144"/>
  <c r="BH1611" i="144" s="1"/>
  <c r="BG1612" i="144"/>
  <c r="BH1612" i="144" s="1"/>
  <c r="BG1613" i="144"/>
  <c r="BH1613" i="144" s="1"/>
  <c r="BG1614" i="144"/>
  <c r="BH1614" i="144" s="1"/>
  <c r="BG1615" i="144"/>
  <c r="BH1615" i="144" s="1"/>
  <c r="BG1616" i="144"/>
  <c r="BH1616" i="144" s="1"/>
  <c r="BG1617" i="144"/>
  <c r="BH1617" i="144" s="1"/>
  <c r="BG1618" i="144"/>
  <c r="BH1618" i="144" s="1"/>
  <c r="BG1619" i="144"/>
  <c r="BH1619" i="144" s="1"/>
  <c r="BG1620" i="144"/>
  <c r="BH1620" i="144" s="1"/>
  <c r="BG1621" i="144"/>
  <c r="BH1621" i="144" s="1"/>
  <c r="BG1622" i="144"/>
  <c r="BH1622" i="144" s="1"/>
  <c r="BG1623" i="144"/>
  <c r="BH1623" i="144" s="1"/>
  <c r="BG1624" i="144"/>
  <c r="BH1624" i="144" s="1"/>
  <c r="BG1625" i="144"/>
  <c r="BH1625" i="144" s="1"/>
  <c r="BD1632" i="144"/>
  <c r="BJ1632" i="144"/>
  <c r="BD1633" i="144"/>
  <c r="BE1633" i="144" s="1"/>
  <c r="BJ1633" i="144"/>
  <c r="BK1633" i="144" s="1"/>
  <c r="BD1634" i="144"/>
  <c r="BE1634" i="144" s="1"/>
  <c r="BJ1634" i="144"/>
  <c r="BK1634" i="144" s="1"/>
  <c r="BD1635" i="144"/>
  <c r="BE1635" i="144" s="1"/>
  <c r="BJ1635" i="144"/>
  <c r="BK1635" i="144" s="1"/>
  <c r="BD1636" i="144"/>
  <c r="BE1636" i="144" s="1"/>
  <c r="BJ1636" i="144"/>
  <c r="BK1636" i="144" s="1"/>
  <c r="BD1637" i="144"/>
  <c r="BE1637" i="144" s="1"/>
  <c r="BJ1637" i="144"/>
  <c r="BK1637" i="144" s="1"/>
  <c r="BD1638" i="144"/>
  <c r="BE1638" i="144" s="1"/>
  <c r="BJ1638" i="144"/>
  <c r="BK1638" i="144" s="1"/>
  <c r="BD1639" i="144"/>
  <c r="BE1639" i="144" s="1"/>
  <c r="BJ1639" i="144"/>
  <c r="BK1639" i="144" s="1"/>
  <c r="BD1640" i="144"/>
  <c r="BE1640" i="144" s="1"/>
  <c r="BJ1640" i="144"/>
  <c r="BK1640" i="144" s="1"/>
  <c r="BD1641" i="144"/>
  <c r="BE1641" i="144" s="1"/>
  <c r="BJ1641" i="144"/>
  <c r="BK1641" i="144" s="1"/>
  <c r="BD1642" i="144"/>
  <c r="BE1642" i="144" s="1"/>
  <c r="BJ1642" i="144"/>
  <c r="BK1642" i="144" s="1"/>
  <c r="BD1643" i="144"/>
  <c r="BE1643" i="144" s="1"/>
  <c r="BJ1643" i="144"/>
  <c r="BK1643" i="144" s="1"/>
  <c r="BD1644" i="144"/>
  <c r="BE1644" i="144" s="1"/>
  <c r="BJ1644" i="144"/>
  <c r="BK1644" i="144" s="1"/>
  <c r="BD1645" i="144"/>
  <c r="BE1645" i="144" s="1"/>
  <c r="BJ1645" i="144"/>
  <c r="BK1645" i="144" s="1"/>
  <c r="BD1646" i="144"/>
  <c r="BE1646" i="144" s="1"/>
  <c r="BJ1646" i="144"/>
  <c r="BK1646" i="144" s="1"/>
  <c r="BD1647" i="144"/>
  <c r="BE1647" i="144" s="1"/>
  <c r="BJ1647" i="144"/>
  <c r="BK1647" i="144" s="1"/>
  <c r="BD1648" i="144"/>
  <c r="BE1648" i="144" s="1"/>
  <c r="BJ1648" i="144"/>
  <c r="BK1648" i="144" s="1"/>
  <c r="BD1649" i="144"/>
  <c r="BE1649" i="144" s="1"/>
  <c r="BJ1649" i="144"/>
  <c r="BK1649" i="144" s="1"/>
  <c r="BD1650" i="144"/>
  <c r="BE1650" i="144" s="1"/>
  <c r="BJ1650" i="144"/>
  <c r="BK1650" i="144" s="1"/>
  <c r="BD1651" i="144"/>
  <c r="BE1651" i="144" s="1"/>
  <c r="BJ1651" i="144"/>
  <c r="BK1651" i="144" s="1"/>
  <c r="BD1652" i="144"/>
  <c r="BE1652" i="144" s="1"/>
  <c r="BJ1652" i="144"/>
  <c r="BK1652" i="144" s="1"/>
  <c r="BD1653" i="144"/>
  <c r="BE1653" i="144" s="1"/>
  <c r="BJ1653" i="144"/>
  <c r="BK1653" i="144" s="1"/>
  <c r="BD1654" i="144"/>
  <c r="BE1654" i="144" s="1"/>
  <c r="BJ1654" i="144"/>
  <c r="BK1654" i="144" s="1"/>
  <c r="BD1655" i="144"/>
  <c r="BE1655" i="144" s="1"/>
  <c r="BJ1655" i="144"/>
  <c r="BK1655" i="144" s="1"/>
  <c r="BD1656" i="144"/>
  <c r="BE1656" i="144" s="1"/>
  <c r="BJ1656" i="144"/>
  <c r="BK1656" i="144" s="1"/>
  <c r="BD1657" i="144"/>
  <c r="BE1657" i="144" s="1"/>
  <c r="BJ1657" i="144"/>
  <c r="BK1657" i="144" s="1"/>
  <c r="BD1658" i="144"/>
  <c r="BE1658" i="144" s="1"/>
  <c r="BJ1658" i="144"/>
  <c r="BK1658" i="144" s="1"/>
  <c r="BD1659" i="144"/>
  <c r="BE1659" i="144" s="1"/>
  <c r="BJ1659" i="144"/>
  <c r="BK1659" i="144" s="1"/>
  <c r="BD1660" i="144"/>
  <c r="BE1660" i="144" s="1"/>
  <c r="BJ1660" i="144"/>
  <c r="BK1660" i="144" s="1"/>
  <c r="BD1661" i="144"/>
  <c r="BE1661" i="144" s="1"/>
  <c r="BJ1661" i="144"/>
  <c r="BK1661" i="144" s="1"/>
  <c r="BD1662" i="144"/>
  <c r="BE1662" i="144" s="1"/>
  <c r="BJ1662" i="144"/>
  <c r="BK1662" i="144" s="1"/>
  <c r="BD1663" i="144"/>
  <c r="BE1663" i="144" s="1"/>
  <c r="BJ1663" i="144"/>
  <c r="BK1663" i="144" s="1"/>
  <c r="BD1664" i="144"/>
  <c r="BE1664" i="144" s="1"/>
  <c r="BJ1664" i="144"/>
  <c r="BK1664" i="144" s="1"/>
  <c r="BD1665" i="144"/>
  <c r="BE1665" i="144" s="1"/>
  <c r="BJ1665" i="144"/>
  <c r="BK1665" i="144" s="1"/>
  <c r="BD1666" i="144"/>
  <c r="BE1666" i="144" s="1"/>
  <c r="BJ1666" i="144"/>
  <c r="BK1666" i="144" s="1"/>
  <c r="BD1667" i="144"/>
  <c r="BE1667" i="144" s="1"/>
  <c r="BJ1667" i="144"/>
  <c r="BK1667" i="144" s="1"/>
  <c r="BD1668" i="144"/>
  <c r="BE1668" i="144" s="1"/>
  <c r="BJ1668" i="144"/>
  <c r="BK1668" i="144" s="1"/>
  <c r="BD1669" i="144"/>
  <c r="BE1669" i="144" s="1"/>
  <c r="BJ1669" i="144"/>
  <c r="BK1669" i="144" s="1"/>
  <c r="BD1670" i="144"/>
  <c r="BE1670" i="144" s="1"/>
  <c r="BJ1670" i="144"/>
  <c r="BK1670" i="144" s="1"/>
  <c r="BD1671" i="144"/>
  <c r="BE1671" i="144" s="1"/>
  <c r="BJ1671" i="144"/>
  <c r="BK1671" i="144" s="1"/>
  <c r="BG1677" i="144"/>
  <c r="BG1678" i="144"/>
  <c r="BH1678" i="144" s="1"/>
  <c r="BG1679" i="144"/>
  <c r="BH1679" i="144" s="1"/>
  <c r="BG1680" i="144"/>
  <c r="BH1680" i="144" s="1"/>
  <c r="BG1681" i="144"/>
  <c r="BH1681" i="144" s="1"/>
  <c r="BG1682" i="144"/>
  <c r="BH1682" i="144" s="1"/>
  <c r="BG1683" i="144"/>
  <c r="BH1683" i="144" s="1"/>
  <c r="BG1684" i="144"/>
  <c r="BH1684" i="144" s="1"/>
  <c r="BG1685" i="144"/>
  <c r="BH1685" i="144" s="1"/>
  <c r="BG1686" i="144"/>
  <c r="BH1686" i="144" s="1"/>
  <c r="BG1687" i="144"/>
  <c r="BH1687" i="144" s="1"/>
  <c r="BG1688" i="144"/>
  <c r="BH1688" i="144" s="1"/>
  <c r="BG1689" i="144"/>
  <c r="BH1689" i="144" s="1"/>
  <c r="BG1690" i="144"/>
  <c r="BH1690" i="144" s="1"/>
  <c r="BG1691" i="144"/>
  <c r="BH1691" i="144" s="1"/>
  <c r="BG1692" i="144"/>
  <c r="BH1692" i="144" s="1"/>
  <c r="BG1693" i="144"/>
  <c r="BH1693" i="144" s="1"/>
  <c r="BG1694" i="144"/>
  <c r="BH1694" i="144" s="1"/>
  <c r="BG1695" i="144"/>
  <c r="BH1695" i="144" s="1"/>
  <c r="BG1696" i="144"/>
  <c r="BH1696" i="144" s="1"/>
  <c r="BG1697" i="144"/>
  <c r="BH1697" i="144" s="1"/>
  <c r="BG1698" i="144"/>
  <c r="BH1698" i="144" s="1"/>
  <c r="BG1699" i="144"/>
  <c r="BH1699" i="144" s="1"/>
  <c r="BG1700" i="144"/>
  <c r="BH1700" i="144" s="1"/>
  <c r="BG1701" i="144"/>
  <c r="BH1701" i="144" s="1"/>
  <c r="BG1702" i="144"/>
  <c r="BH1702" i="144" s="1"/>
  <c r="BG1703" i="144"/>
  <c r="BH1703" i="144" s="1"/>
  <c r="BG1704" i="144"/>
  <c r="BH1704" i="144" s="1"/>
  <c r="BG1705" i="144"/>
  <c r="BH1705" i="144" s="1"/>
  <c r="BG1706" i="144"/>
  <c r="BH1706" i="144" s="1"/>
  <c r="BG1707" i="144"/>
  <c r="BH1707" i="144" s="1"/>
  <c r="BG1708" i="144"/>
  <c r="BH1708" i="144" s="1"/>
  <c r="BG1709" i="144"/>
  <c r="BH1709" i="144" s="1"/>
  <c r="BG1710" i="144"/>
  <c r="BH1710" i="144" s="1"/>
  <c r="BG1711" i="144"/>
  <c r="BH1711" i="144" s="1"/>
  <c r="BG1712" i="144"/>
  <c r="BH1712" i="144" s="1"/>
  <c r="BG1713" i="144"/>
  <c r="BH1713" i="144" s="1"/>
  <c r="BG1714" i="144"/>
  <c r="BH1714" i="144" s="1"/>
  <c r="BG1715" i="144"/>
  <c r="BH1715" i="144" s="1"/>
  <c r="BG1716" i="144"/>
  <c r="BH1716" i="144" s="1"/>
  <c r="BD1722" i="144"/>
  <c r="BJ1722" i="144"/>
  <c r="BD1723" i="144"/>
  <c r="BE1723" i="144" s="1"/>
  <c r="BJ1723" i="144"/>
  <c r="BK1723" i="144" s="1"/>
  <c r="BD1724" i="144"/>
  <c r="BE1724" i="144" s="1"/>
  <c r="BJ1724" i="144"/>
  <c r="BK1724" i="144" s="1"/>
  <c r="BD1725" i="144"/>
  <c r="BE1725" i="144" s="1"/>
  <c r="BJ1725" i="144"/>
  <c r="BK1725" i="144" s="1"/>
  <c r="BD1726" i="144"/>
  <c r="BE1726" i="144" s="1"/>
  <c r="BJ1726" i="144"/>
  <c r="BK1726" i="144" s="1"/>
  <c r="BD1727" i="144"/>
  <c r="BE1727" i="144" s="1"/>
  <c r="BJ1727" i="144"/>
  <c r="BK1727" i="144" s="1"/>
  <c r="BD1728" i="144"/>
  <c r="BE1728" i="144" s="1"/>
  <c r="BJ1728" i="144"/>
  <c r="BK1728" i="144" s="1"/>
  <c r="BD1729" i="144"/>
  <c r="BE1729" i="144" s="1"/>
  <c r="BJ1729" i="144"/>
  <c r="BK1729" i="144" s="1"/>
  <c r="BD1730" i="144"/>
  <c r="BE1730" i="144" s="1"/>
  <c r="BJ1730" i="144"/>
  <c r="BK1730" i="144" s="1"/>
  <c r="BD1731" i="144"/>
  <c r="BE1731" i="144" s="1"/>
  <c r="BJ1731" i="144"/>
  <c r="BK1731" i="144" s="1"/>
  <c r="BD1732" i="144"/>
  <c r="BE1732" i="144" s="1"/>
  <c r="BJ1732" i="144"/>
  <c r="BK1732" i="144" s="1"/>
  <c r="BD1733" i="144"/>
  <c r="BE1733" i="144" s="1"/>
  <c r="BJ1733" i="144"/>
  <c r="BK1733" i="144" s="1"/>
  <c r="BD1734" i="144"/>
  <c r="BE1734" i="144" s="1"/>
  <c r="BJ1734" i="144"/>
  <c r="BK1734" i="144" s="1"/>
  <c r="BD1735" i="144"/>
  <c r="BE1735" i="144" s="1"/>
  <c r="BJ1735" i="144"/>
  <c r="BK1735" i="144" s="1"/>
  <c r="BD1736" i="144"/>
  <c r="BE1736" i="144" s="1"/>
  <c r="BJ1736" i="144"/>
  <c r="BK1736" i="144" s="1"/>
  <c r="BD1737" i="144"/>
  <c r="BE1737" i="144" s="1"/>
  <c r="BJ1737" i="144"/>
  <c r="BK1737" i="144" s="1"/>
  <c r="BD1738" i="144"/>
  <c r="BE1738" i="144" s="1"/>
  <c r="BJ1738" i="144"/>
  <c r="BK1738" i="144" s="1"/>
  <c r="BD1739" i="144"/>
  <c r="BE1739" i="144" s="1"/>
  <c r="BJ1739" i="144"/>
  <c r="BK1739" i="144" s="1"/>
  <c r="BD1740" i="144"/>
  <c r="BE1740" i="144" s="1"/>
  <c r="BJ1740" i="144"/>
  <c r="BK1740" i="144" s="1"/>
  <c r="BD1741" i="144"/>
  <c r="BE1741" i="144" s="1"/>
  <c r="BJ1741" i="144"/>
  <c r="BK1741" i="144" s="1"/>
  <c r="BD1742" i="144"/>
  <c r="BE1742" i="144" s="1"/>
  <c r="BJ1742" i="144"/>
  <c r="BK1742" i="144" s="1"/>
  <c r="BD1743" i="144"/>
  <c r="BE1743" i="144" s="1"/>
  <c r="BJ1743" i="144"/>
  <c r="BK1743" i="144" s="1"/>
  <c r="BD1744" i="144"/>
  <c r="BE1744" i="144" s="1"/>
  <c r="BJ1744" i="144"/>
  <c r="BK1744" i="144" s="1"/>
  <c r="BD1745" i="144"/>
  <c r="BE1745" i="144" s="1"/>
  <c r="BJ1745" i="144"/>
  <c r="BK1745" i="144" s="1"/>
  <c r="BD1746" i="144"/>
  <c r="BE1746" i="144" s="1"/>
  <c r="BJ1746" i="144"/>
  <c r="BK1746" i="144" s="1"/>
  <c r="BD1747" i="144"/>
  <c r="BE1747" i="144" s="1"/>
  <c r="BJ1747" i="144"/>
  <c r="BK1747" i="144" s="1"/>
  <c r="BD1748" i="144"/>
  <c r="BE1748" i="144" s="1"/>
  <c r="BJ1748" i="144"/>
  <c r="BK1748" i="144" s="1"/>
  <c r="BD1749" i="144"/>
  <c r="BE1749" i="144" s="1"/>
  <c r="BJ1749" i="144"/>
  <c r="BK1749" i="144" s="1"/>
  <c r="BD1750" i="144"/>
  <c r="BE1750" i="144" s="1"/>
  <c r="BJ1750" i="144"/>
  <c r="BK1750" i="144" s="1"/>
  <c r="BD1751" i="144"/>
  <c r="BE1751" i="144" s="1"/>
  <c r="BJ1751" i="144"/>
  <c r="BK1751" i="144" s="1"/>
  <c r="BD1752" i="144"/>
  <c r="BE1752" i="144" s="1"/>
  <c r="BJ1752" i="144"/>
  <c r="BK1752" i="144" s="1"/>
  <c r="BD1753" i="144"/>
  <c r="BE1753" i="144" s="1"/>
  <c r="BJ1753" i="144"/>
  <c r="BK1753" i="144" s="1"/>
  <c r="BD1754" i="144"/>
  <c r="BE1754" i="144" s="1"/>
  <c r="BJ1754" i="144"/>
  <c r="BK1754" i="144" s="1"/>
  <c r="BD1755" i="144"/>
  <c r="BE1755" i="144" s="1"/>
  <c r="BJ1755" i="144"/>
  <c r="BK1755" i="144" s="1"/>
  <c r="BD1756" i="144"/>
  <c r="BE1756" i="144" s="1"/>
  <c r="BJ1756" i="144"/>
  <c r="BK1756" i="144" s="1"/>
  <c r="BD1757" i="144"/>
  <c r="BE1757" i="144" s="1"/>
  <c r="BJ1757" i="144"/>
  <c r="BK1757" i="144" s="1"/>
  <c r="BD1758" i="144"/>
  <c r="BE1758" i="144" s="1"/>
  <c r="BJ1758" i="144"/>
  <c r="BK1758" i="144" s="1"/>
  <c r="BD1759" i="144"/>
  <c r="BE1759" i="144" s="1"/>
  <c r="BJ1759" i="144"/>
  <c r="BK1759" i="144" s="1"/>
  <c r="BD1760" i="144"/>
  <c r="BE1760" i="144" s="1"/>
  <c r="BJ1760" i="144"/>
  <c r="BK1760" i="144" s="1"/>
  <c r="BD1761" i="144"/>
  <c r="BE1761" i="144" s="1"/>
  <c r="BJ1761" i="144"/>
  <c r="BK1761" i="144" s="1"/>
  <c r="BG1767" i="144"/>
  <c r="BG1768" i="144"/>
  <c r="BH1768" i="144" s="1"/>
  <c r="BG1769" i="144"/>
  <c r="BH1769" i="144" s="1"/>
  <c r="BG1770" i="144"/>
  <c r="BH1770" i="144" s="1"/>
  <c r="BG1771" i="144"/>
  <c r="BH1771" i="144" s="1"/>
  <c r="BG1772" i="144"/>
  <c r="BH1772" i="144" s="1"/>
  <c r="BG1773" i="144"/>
  <c r="BH1773" i="144" s="1"/>
  <c r="BG1774" i="144"/>
  <c r="BH1774" i="144" s="1"/>
  <c r="BG1775" i="144"/>
  <c r="BH1775" i="144" s="1"/>
  <c r="BG1776" i="144"/>
  <c r="BH1776" i="144" s="1"/>
  <c r="BG1777" i="144"/>
  <c r="BH1777" i="144" s="1"/>
  <c r="BG1778" i="144"/>
  <c r="BH1778" i="144" s="1"/>
  <c r="BG1779" i="144"/>
  <c r="BH1779" i="144" s="1"/>
  <c r="BG1780" i="144"/>
  <c r="BH1780" i="144" s="1"/>
  <c r="BG1781" i="144"/>
  <c r="BH1781" i="144" s="1"/>
  <c r="BG1782" i="144"/>
  <c r="BH1782" i="144" s="1"/>
  <c r="BG1783" i="144"/>
  <c r="BH1783" i="144" s="1"/>
  <c r="BG1784" i="144"/>
  <c r="BH1784" i="144" s="1"/>
  <c r="BG1785" i="144"/>
  <c r="BH1785" i="144" s="1"/>
  <c r="BG1786" i="144"/>
  <c r="BH1786" i="144" s="1"/>
  <c r="BG1787" i="144"/>
  <c r="BH1787" i="144" s="1"/>
  <c r="BG1788" i="144"/>
  <c r="BH1788" i="144" s="1"/>
  <c r="BG1789" i="144"/>
  <c r="BH1789" i="144" s="1"/>
  <c r="BG1790" i="144"/>
  <c r="BH1790" i="144" s="1"/>
  <c r="BG1791" i="144"/>
  <c r="BH1791" i="144" s="1"/>
  <c r="BG1792" i="144"/>
  <c r="BH1792" i="144" s="1"/>
  <c r="BG1793" i="144"/>
  <c r="BH1793" i="144" s="1"/>
  <c r="BG1794" i="144"/>
  <c r="BH1794" i="144" s="1"/>
  <c r="BG1795" i="144"/>
  <c r="BH1795" i="144" s="1"/>
  <c r="BG1796" i="144"/>
  <c r="BH1796" i="144" s="1"/>
  <c r="BG1797" i="144"/>
  <c r="BH1797" i="144" s="1"/>
  <c r="BG1798" i="144"/>
  <c r="BH1798" i="144" s="1"/>
  <c r="BG1799" i="144"/>
  <c r="BH1799" i="144" s="1"/>
  <c r="BG1800" i="144"/>
  <c r="BH1800" i="144" s="1"/>
  <c r="BG1801" i="144"/>
  <c r="BH1801" i="144" s="1"/>
  <c r="BG1802" i="144"/>
  <c r="BH1802" i="144" s="1"/>
  <c r="BG1803" i="144"/>
  <c r="BH1803" i="144" s="1"/>
  <c r="BG1804" i="144"/>
  <c r="BH1804" i="144" s="1"/>
  <c r="BG1805" i="144"/>
  <c r="BH1805" i="144" s="1"/>
  <c r="BG1806" i="144"/>
  <c r="BH1806" i="144" s="1"/>
  <c r="BD1812" i="144"/>
  <c r="BJ1812" i="144"/>
  <c r="BD1813" i="144"/>
  <c r="BE1813" i="144" s="1"/>
  <c r="BJ1813" i="144"/>
  <c r="BK1813" i="144" s="1"/>
  <c r="BD1814" i="144"/>
  <c r="BE1814" i="144" s="1"/>
  <c r="BJ1814" i="144"/>
  <c r="BK1814" i="144" s="1"/>
  <c r="BD1815" i="144"/>
  <c r="BE1815" i="144" s="1"/>
  <c r="BJ1815" i="144"/>
  <c r="BK1815" i="144" s="1"/>
  <c r="BD1816" i="144"/>
  <c r="BE1816" i="144" s="1"/>
  <c r="BJ1816" i="144"/>
  <c r="BK1816" i="144" s="1"/>
  <c r="BD1817" i="144"/>
  <c r="BE1817" i="144" s="1"/>
  <c r="BJ1817" i="144"/>
  <c r="BK1817" i="144" s="1"/>
  <c r="BD1818" i="144"/>
  <c r="BE1818" i="144" s="1"/>
  <c r="BJ1818" i="144"/>
  <c r="BK1818" i="144" s="1"/>
  <c r="BD1819" i="144"/>
  <c r="BE1819" i="144" s="1"/>
  <c r="BJ1819" i="144"/>
  <c r="BK1819" i="144" s="1"/>
  <c r="BD1820" i="144"/>
  <c r="BE1820" i="144" s="1"/>
  <c r="BJ1820" i="144"/>
  <c r="BK1820" i="144" s="1"/>
  <c r="BD1821" i="144"/>
  <c r="BE1821" i="144" s="1"/>
  <c r="BJ1821" i="144"/>
  <c r="BK1821" i="144" s="1"/>
  <c r="BD1822" i="144"/>
  <c r="BE1822" i="144" s="1"/>
  <c r="BJ1822" i="144"/>
  <c r="BK1822" i="144" s="1"/>
  <c r="BD1823" i="144"/>
  <c r="BE1823" i="144" s="1"/>
  <c r="BJ1823" i="144"/>
  <c r="BK1823" i="144" s="1"/>
  <c r="BD1824" i="144"/>
  <c r="BE1824" i="144" s="1"/>
  <c r="BJ1824" i="144"/>
  <c r="BK1824" i="144" s="1"/>
  <c r="BD1825" i="144"/>
  <c r="BE1825" i="144" s="1"/>
  <c r="BJ1825" i="144"/>
  <c r="BK1825" i="144" s="1"/>
  <c r="BD1826" i="144"/>
  <c r="BE1826" i="144" s="1"/>
  <c r="BJ1826" i="144"/>
  <c r="BK1826" i="144" s="1"/>
  <c r="BD1827" i="144"/>
  <c r="BE1827" i="144" s="1"/>
  <c r="BJ1827" i="144"/>
  <c r="BK1827" i="144" s="1"/>
  <c r="BD1828" i="144"/>
  <c r="BE1828" i="144" s="1"/>
  <c r="BJ1828" i="144"/>
  <c r="BK1828" i="144" s="1"/>
  <c r="BD1829" i="144"/>
  <c r="BE1829" i="144" s="1"/>
  <c r="BJ1829" i="144"/>
  <c r="BK1829" i="144" s="1"/>
  <c r="BD1830" i="144"/>
  <c r="BE1830" i="144" s="1"/>
  <c r="BJ1830" i="144"/>
  <c r="BK1830" i="144" s="1"/>
  <c r="BD1831" i="144"/>
  <c r="BE1831" i="144" s="1"/>
  <c r="BJ1831" i="144"/>
  <c r="BK1831" i="144" s="1"/>
  <c r="BD1832" i="144"/>
  <c r="BE1832" i="144" s="1"/>
  <c r="BJ1832" i="144"/>
  <c r="BK1832" i="144" s="1"/>
  <c r="BD1833" i="144"/>
  <c r="BE1833" i="144" s="1"/>
  <c r="BJ1833" i="144"/>
  <c r="BK1833" i="144" s="1"/>
  <c r="BD1834" i="144"/>
  <c r="BE1834" i="144" s="1"/>
  <c r="BJ1834" i="144"/>
  <c r="BK1834" i="144" s="1"/>
  <c r="BD1835" i="144"/>
  <c r="BE1835" i="144" s="1"/>
  <c r="BJ1835" i="144"/>
  <c r="BK1835" i="144" s="1"/>
  <c r="BD1836" i="144"/>
  <c r="BE1836" i="144" s="1"/>
  <c r="BJ1836" i="144"/>
  <c r="BK1836" i="144" s="1"/>
  <c r="BD1837" i="144"/>
  <c r="BE1837" i="144" s="1"/>
  <c r="BJ1837" i="144"/>
  <c r="BK1837" i="144" s="1"/>
  <c r="BD1838" i="144"/>
  <c r="BE1838" i="144" s="1"/>
  <c r="BJ1838" i="144"/>
  <c r="BK1838" i="144" s="1"/>
  <c r="BD1839" i="144"/>
  <c r="BE1839" i="144" s="1"/>
  <c r="BJ1839" i="144"/>
  <c r="BK1839" i="144" s="1"/>
  <c r="BD1840" i="144"/>
  <c r="BE1840" i="144" s="1"/>
  <c r="BJ1840" i="144"/>
  <c r="BK1840" i="144" s="1"/>
  <c r="BD1841" i="144"/>
  <c r="BE1841" i="144" s="1"/>
  <c r="BJ1841" i="144"/>
  <c r="BK1841" i="144" s="1"/>
  <c r="BD1842" i="144"/>
  <c r="BE1842" i="144" s="1"/>
  <c r="BJ1842" i="144"/>
  <c r="BK1842" i="144" s="1"/>
  <c r="BD1843" i="144"/>
  <c r="BE1843" i="144" s="1"/>
  <c r="BJ1843" i="144"/>
  <c r="BK1843" i="144" s="1"/>
  <c r="BD1844" i="144"/>
  <c r="BE1844" i="144" s="1"/>
  <c r="BJ1844" i="144"/>
  <c r="BK1844" i="144" s="1"/>
  <c r="BD1845" i="144"/>
  <c r="BE1845" i="144" s="1"/>
  <c r="BJ1845" i="144"/>
  <c r="BK1845" i="144" s="1"/>
  <c r="BD1846" i="144"/>
  <c r="BE1846" i="144" s="1"/>
  <c r="BJ1846" i="144"/>
  <c r="BK1846" i="144" s="1"/>
  <c r="BD1847" i="144"/>
  <c r="BE1847" i="144" s="1"/>
  <c r="BJ1847" i="144"/>
  <c r="BK1847" i="144" s="1"/>
  <c r="BD1848" i="144"/>
  <c r="BE1848" i="144" s="1"/>
  <c r="BJ1848" i="144"/>
  <c r="BK1848" i="144" s="1"/>
  <c r="BD1849" i="144"/>
  <c r="BE1849" i="144" s="1"/>
  <c r="BJ1849" i="144"/>
  <c r="BK1849" i="144" s="1"/>
  <c r="BD1850" i="144"/>
  <c r="BE1850" i="144" s="1"/>
  <c r="BG1510" i="144"/>
  <c r="BH1510" i="144" s="1"/>
  <c r="BG1511" i="144"/>
  <c r="BH1511" i="144" s="1"/>
  <c r="BG1512" i="144"/>
  <c r="BH1512" i="144" s="1"/>
  <c r="BG1513" i="144"/>
  <c r="BH1513" i="144" s="1"/>
  <c r="BG1514" i="144"/>
  <c r="BH1514" i="144" s="1"/>
  <c r="BG1515" i="144"/>
  <c r="BH1515" i="144" s="1"/>
  <c r="BG1516" i="144"/>
  <c r="BH1516" i="144" s="1"/>
  <c r="BG1517" i="144"/>
  <c r="BH1517" i="144" s="1"/>
  <c r="BG1518" i="144"/>
  <c r="BH1518" i="144" s="1"/>
  <c r="BG1519" i="144"/>
  <c r="BH1519" i="144" s="1"/>
  <c r="BG1520" i="144"/>
  <c r="BH1520" i="144" s="1"/>
  <c r="BG1521" i="144"/>
  <c r="BH1521" i="144" s="1"/>
  <c r="BG1522" i="144"/>
  <c r="BH1522" i="144" s="1"/>
  <c r="BG1523" i="144"/>
  <c r="BH1523" i="144" s="1"/>
  <c r="BG1524" i="144"/>
  <c r="BH1524" i="144" s="1"/>
  <c r="BG1525" i="144"/>
  <c r="BH1525" i="144" s="1"/>
  <c r="BG1526" i="144"/>
  <c r="BH1526" i="144" s="1"/>
  <c r="BG1527" i="144"/>
  <c r="BH1527" i="144" s="1"/>
  <c r="BG1528" i="144"/>
  <c r="BH1528" i="144" s="1"/>
  <c r="BG1529" i="144"/>
  <c r="BH1529" i="144" s="1"/>
  <c r="BG1530" i="144"/>
  <c r="BH1530" i="144" s="1"/>
  <c r="BG1531" i="144"/>
  <c r="BH1531" i="144" s="1"/>
  <c r="BD1851" i="144"/>
  <c r="BE1851" i="144" s="1"/>
  <c r="BG1859" i="144"/>
  <c r="BH1859" i="144" s="1"/>
  <c r="BG1861" i="144"/>
  <c r="BH1861" i="144" s="1"/>
  <c r="BG1863" i="144"/>
  <c r="BH1863" i="144" s="1"/>
  <c r="BG1865" i="144"/>
  <c r="BH1865" i="144" s="1"/>
  <c r="BG1867" i="144"/>
  <c r="BH1867" i="144" s="1"/>
  <c r="BG1869" i="144"/>
  <c r="BH1869" i="144" s="1"/>
  <c r="BJ1870" i="144"/>
  <c r="BK1870" i="144" s="1"/>
  <c r="BJ1871" i="144"/>
  <c r="BK1871" i="144" s="1"/>
  <c r="BJ1872" i="144"/>
  <c r="BK1872" i="144" s="1"/>
  <c r="BJ1873" i="144"/>
  <c r="BK1873" i="144" s="1"/>
  <c r="BJ1874" i="144"/>
  <c r="BK1874" i="144" s="1"/>
  <c r="BJ1875" i="144"/>
  <c r="BK1875" i="144" s="1"/>
  <c r="BJ1876" i="144"/>
  <c r="BK1876" i="144" s="1"/>
  <c r="BJ1877" i="144"/>
  <c r="BK1877" i="144" s="1"/>
  <c r="BJ1878" i="144"/>
  <c r="BK1878" i="144" s="1"/>
  <c r="BJ1879" i="144"/>
  <c r="BK1879" i="144" s="1"/>
  <c r="BJ1880" i="144"/>
  <c r="BK1880" i="144" s="1"/>
  <c r="BJ1881" i="144"/>
  <c r="BK1881" i="144" s="1"/>
  <c r="BJ1882" i="144"/>
  <c r="BK1882" i="144" s="1"/>
  <c r="BJ1883" i="144"/>
  <c r="BK1883" i="144" s="1"/>
  <c r="BJ1884" i="144"/>
  <c r="BK1884" i="144" s="1"/>
  <c r="BG1885" i="144"/>
  <c r="BH1885" i="144" s="1"/>
  <c r="BJ1886" i="144"/>
  <c r="BK1886" i="144" s="1"/>
  <c r="BG1887" i="144"/>
  <c r="BH1887" i="144" s="1"/>
  <c r="BG1888" i="144"/>
  <c r="BH1888" i="144" s="1"/>
  <c r="BG1889" i="144"/>
  <c r="BH1889" i="144" s="1"/>
  <c r="BG1890" i="144"/>
  <c r="BH1890" i="144" s="1"/>
  <c r="BG1891" i="144"/>
  <c r="BH1891" i="144" s="1"/>
  <c r="BG1892" i="144"/>
  <c r="BH1892" i="144" s="1"/>
  <c r="BG1893" i="144"/>
  <c r="BH1893" i="144" s="1"/>
  <c r="BG1894" i="144"/>
  <c r="BH1894" i="144" s="1"/>
  <c r="BG1895" i="144"/>
  <c r="BH1895" i="144" s="1"/>
  <c r="BG1896" i="144"/>
  <c r="BH1896" i="144" s="1"/>
  <c r="BG1897" i="144"/>
  <c r="BH1897" i="144" s="1"/>
  <c r="BD1903" i="144"/>
  <c r="BJ1903" i="144"/>
  <c r="BD1904" i="144"/>
  <c r="BE1904" i="144" s="1"/>
  <c r="BJ1904" i="144"/>
  <c r="BK1904" i="144" s="1"/>
  <c r="BD1905" i="144"/>
  <c r="BE1905" i="144" s="1"/>
  <c r="BJ1905" i="144"/>
  <c r="BK1905" i="144" s="1"/>
  <c r="BD1906" i="144"/>
  <c r="BE1906" i="144" s="1"/>
  <c r="BJ1906" i="144"/>
  <c r="BK1906" i="144" s="1"/>
  <c r="BD1907" i="144"/>
  <c r="BE1907" i="144" s="1"/>
  <c r="BJ1907" i="144"/>
  <c r="BK1907" i="144" s="1"/>
  <c r="BD1908" i="144"/>
  <c r="BE1908" i="144" s="1"/>
  <c r="BJ1908" i="144"/>
  <c r="BK1908" i="144" s="1"/>
  <c r="BD1909" i="144"/>
  <c r="BE1909" i="144" s="1"/>
  <c r="BJ1909" i="144"/>
  <c r="BK1909" i="144" s="1"/>
  <c r="BD1910" i="144"/>
  <c r="BE1910" i="144" s="1"/>
  <c r="BJ1910" i="144"/>
  <c r="BK1910" i="144" s="1"/>
  <c r="BD1911" i="144"/>
  <c r="BE1911" i="144" s="1"/>
  <c r="BJ1911" i="144"/>
  <c r="BK1911" i="144" s="1"/>
  <c r="BD1912" i="144"/>
  <c r="BE1912" i="144" s="1"/>
  <c r="BJ1912" i="144"/>
  <c r="BK1912" i="144" s="1"/>
  <c r="BD1913" i="144"/>
  <c r="BE1913" i="144" s="1"/>
  <c r="BJ1913" i="144"/>
  <c r="BK1913" i="144" s="1"/>
  <c r="BD1914" i="144"/>
  <c r="BE1914" i="144" s="1"/>
  <c r="BJ1914" i="144"/>
  <c r="BK1914" i="144" s="1"/>
  <c r="BD1915" i="144"/>
  <c r="BE1915" i="144" s="1"/>
  <c r="BJ1915" i="144"/>
  <c r="BK1915" i="144" s="1"/>
  <c r="BD1916" i="144"/>
  <c r="BE1916" i="144" s="1"/>
  <c r="BJ1916" i="144"/>
  <c r="BK1916" i="144" s="1"/>
  <c r="BD1917" i="144"/>
  <c r="BE1917" i="144" s="1"/>
  <c r="BJ1917" i="144"/>
  <c r="BK1917" i="144" s="1"/>
  <c r="BD1918" i="144"/>
  <c r="BE1918" i="144" s="1"/>
  <c r="BJ1918" i="144"/>
  <c r="BK1918" i="144" s="1"/>
  <c r="BD1919" i="144"/>
  <c r="BE1919" i="144" s="1"/>
  <c r="BJ1919" i="144"/>
  <c r="BK1919" i="144" s="1"/>
  <c r="BD1920" i="144"/>
  <c r="BE1920" i="144" s="1"/>
  <c r="BJ1920" i="144"/>
  <c r="BK1920" i="144" s="1"/>
  <c r="BD1921" i="144"/>
  <c r="BE1921" i="144" s="1"/>
  <c r="BJ1921" i="144"/>
  <c r="BK1921" i="144" s="1"/>
  <c r="BD1922" i="144"/>
  <c r="BE1922" i="144" s="1"/>
  <c r="BJ1922" i="144"/>
  <c r="BK1922" i="144" s="1"/>
  <c r="BD1923" i="144"/>
  <c r="BE1923" i="144" s="1"/>
  <c r="BJ1923" i="144"/>
  <c r="BK1923" i="144" s="1"/>
  <c r="BD1924" i="144"/>
  <c r="BE1924" i="144" s="1"/>
  <c r="BJ1924" i="144"/>
  <c r="BK1924" i="144" s="1"/>
  <c r="BD1925" i="144"/>
  <c r="BE1925" i="144" s="1"/>
  <c r="BJ1925" i="144"/>
  <c r="BK1925" i="144" s="1"/>
  <c r="BD1926" i="144"/>
  <c r="BE1926" i="144" s="1"/>
  <c r="BJ1926" i="144"/>
  <c r="BK1926" i="144" s="1"/>
  <c r="BD1927" i="144"/>
  <c r="BE1927" i="144" s="1"/>
  <c r="BJ1927" i="144"/>
  <c r="BK1927" i="144" s="1"/>
  <c r="BD1928" i="144"/>
  <c r="BE1928" i="144" s="1"/>
  <c r="BJ1928" i="144"/>
  <c r="BK1928" i="144" s="1"/>
  <c r="BD1929" i="144"/>
  <c r="BE1929" i="144" s="1"/>
  <c r="BJ1929" i="144"/>
  <c r="BK1929" i="144" s="1"/>
  <c r="BD1930" i="144"/>
  <c r="BE1930" i="144" s="1"/>
  <c r="BJ1930" i="144"/>
  <c r="BK1930" i="144" s="1"/>
  <c r="BD1931" i="144"/>
  <c r="BE1931" i="144" s="1"/>
  <c r="BJ1931" i="144"/>
  <c r="BK1931" i="144" s="1"/>
  <c r="BD1932" i="144"/>
  <c r="BE1932" i="144" s="1"/>
  <c r="BJ1932" i="144"/>
  <c r="BK1932" i="144" s="1"/>
  <c r="BD1933" i="144"/>
  <c r="BE1933" i="144" s="1"/>
  <c r="BJ1933" i="144"/>
  <c r="BK1933" i="144" s="1"/>
  <c r="BD1934" i="144"/>
  <c r="BE1934" i="144" s="1"/>
  <c r="BJ1934" i="144"/>
  <c r="BK1934" i="144" s="1"/>
  <c r="BD1935" i="144"/>
  <c r="BE1935" i="144" s="1"/>
  <c r="BJ1935" i="144"/>
  <c r="BK1935" i="144" s="1"/>
  <c r="BD1936" i="144"/>
  <c r="BE1936" i="144" s="1"/>
  <c r="BJ1936" i="144"/>
  <c r="BK1936" i="144" s="1"/>
  <c r="BD1937" i="144"/>
  <c r="BE1937" i="144" s="1"/>
  <c r="BJ1937" i="144"/>
  <c r="BK1937" i="144" s="1"/>
  <c r="BD1938" i="144"/>
  <c r="BE1938" i="144" s="1"/>
  <c r="BJ1938" i="144"/>
  <c r="BK1938" i="144" s="1"/>
  <c r="BD1939" i="144"/>
  <c r="BE1939" i="144" s="1"/>
  <c r="BJ1939" i="144"/>
  <c r="BK1939" i="144" s="1"/>
  <c r="BD1940" i="144"/>
  <c r="BE1940" i="144" s="1"/>
  <c r="BJ1940" i="144"/>
  <c r="BK1940" i="144" s="1"/>
  <c r="BD1941" i="144"/>
  <c r="BE1941" i="144" s="1"/>
  <c r="BJ1941" i="144"/>
  <c r="BK1941" i="144" s="1"/>
  <c r="BD1942" i="144"/>
  <c r="BE1942" i="144" s="1"/>
  <c r="BJ1942" i="144"/>
  <c r="BK1942" i="144" s="1"/>
  <c r="BG1948" i="144"/>
  <c r="BG1949" i="144"/>
  <c r="BH1949" i="144" s="1"/>
  <c r="BG1950" i="144"/>
  <c r="BH1950" i="144" s="1"/>
  <c r="BG1951" i="144"/>
  <c r="BH1951" i="144" s="1"/>
  <c r="BG1952" i="144"/>
  <c r="BH1952" i="144" s="1"/>
  <c r="BG1953" i="144"/>
  <c r="BH1953" i="144" s="1"/>
  <c r="BG1954" i="144"/>
  <c r="BH1954" i="144" s="1"/>
  <c r="BG1955" i="144"/>
  <c r="BH1955" i="144" s="1"/>
  <c r="BG1956" i="144"/>
  <c r="BH1956" i="144" s="1"/>
  <c r="BG1957" i="144"/>
  <c r="BH1957" i="144" s="1"/>
  <c r="BG1958" i="144"/>
  <c r="BH1958" i="144" s="1"/>
  <c r="BG1959" i="144"/>
  <c r="BH1959" i="144" s="1"/>
  <c r="BG1960" i="144"/>
  <c r="BH1960" i="144" s="1"/>
  <c r="BG1961" i="144"/>
  <c r="BH1961" i="144" s="1"/>
  <c r="BG1962" i="144"/>
  <c r="BH1962" i="144" s="1"/>
  <c r="BG1963" i="144"/>
  <c r="BH1963" i="144" s="1"/>
  <c r="BG1964" i="144"/>
  <c r="BH1964" i="144" s="1"/>
  <c r="BG1965" i="144"/>
  <c r="BH1965" i="144" s="1"/>
  <c r="BG1966" i="144"/>
  <c r="BH1966" i="144" s="1"/>
  <c r="BG1967" i="144"/>
  <c r="BH1967" i="144" s="1"/>
  <c r="BG1968" i="144"/>
  <c r="BH1968" i="144" s="1"/>
  <c r="BG1969" i="144"/>
  <c r="BH1969" i="144" s="1"/>
  <c r="BG1970" i="144"/>
  <c r="BH1970" i="144" s="1"/>
  <c r="BG1971" i="144"/>
  <c r="BH1971" i="144" s="1"/>
  <c r="BG1972" i="144"/>
  <c r="BH1972" i="144" s="1"/>
  <c r="BG1973" i="144"/>
  <c r="BH1973" i="144" s="1"/>
  <c r="BG1974" i="144"/>
  <c r="BH1974" i="144" s="1"/>
  <c r="BG1975" i="144"/>
  <c r="BH1975" i="144" s="1"/>
  <c r="BG1976" i="144"/>
  <c r="BH1976" i="144" s="1"/>
  <c r="BG1977" i="144"/>
  <c r="BH1977" i="144" s="1"/>
  <c r="BG1978" i="144"/>
  <c r="BH1978" i="144" s="1"/>
  <c r="BG1979" i="144"/>
  <c r="BH1979" i="144" s="1"/>
  <c r="BG1980" i="144"/>
  <c r="BH1980" i="144" s="1"/>
  <c r="BG1981" i="144"/>
  <c r="BH1981" i="144" s="1"/>
  <c r="BG1982" i="144"/>
  <c r="BH1982" i="144" s="1"/>
  <c r="BG1983" i="144"/>
  <c r="BH1983" i="144" s="1"/>
  <c r="BG1984" i="144"/>
  <c r="BH1984" i="144" s="1"/>
  <c r="BG1985" i="144"/>
  <c r="BH1985" i="144" s="1"/>
  <c r="BG1986" i="144"/>
  <c r="BH1986" i="144" s="1"/>
  <c r="BG1987" i="144"/>
  <c r="BH1987" i="144" s="1"/>
  <c r="BD1993" i="144"/>
  <c r="BJ1993" i="144"/>
  <c r="BD1994" i="144"/>
  <c r="BE1994" i="144" s="1"/>
  <c r="BJ1994" i="144"/>
  <c r="BK1994" i="144" s="1"/>
  <c r="BD1995" i="144"/>
  <c r="BE1995" i="144" s="1"/>
  <c r="BJ1995" i="144"/>
  <c r="BK1995" i="144" s="1"/>
  <c r="BD1996" i="144"/>
  <c r="BE1996" i="144" s="1"/>
  <c r="BJ1996" i="144"/>
  <c r="BK1996" i="144" s="1"/>
  <c r="BD1997" i="144"/>
  <c r="BE1997" i="144" s="1"/>
  <c r="BJ1997" i="144"/>
  <c r="BK1997" i="144" s="1"/>
  <c r="BD1998" i="144"/>
  <c r="BE1998" i="144" s="1"/>
  <c r="BJ1998" i="144"/>
  <c r="BK1998" i="144" s="1"/>
  <c r="BD1999" i="144"/>
  <c r="BE1999" i="144" s="1"/>
  <c r="BJ1999" i="144"/>
  <c r="BK1999" i="144" s="1"/>
  <c r="BD2000" i="144"/>
  <c r="BE2000" i="144" s="1"/>
  <c r="BJ2000" i="144"/>
  <c r="BK2000" i="144" s="1"/>
  <c r="BD2001" i="144"/>
  <c r="BE2001" i="144" s="1"/>
  <c r="BJ2001" i="144"/>
  <c r="BK2001" i="144" s="1"/>
  <c r="BD2002" i="144"/>
  <c r="BE2002" i="144" s="1"/>
  <c r="BJ2002" i="144"/>
  <c r="BK2002" i="144" s="1"/>
  <c r="BD2003" i="144"/>
  <c r="BE2003" i="144" s="1"/>
  <c r="BJ2003" i="144"/>
  <c r="BK2003" i="144" s="1"/>
  <c r="BD2004" i="144"/>
  <c r="BE2004" i="144" s="1"/>
  <c r="BJ2004" i="144"/>
  <c r="BK2004" i="144" s="1"/>
  <c r="BD2005" i="144"/>
  <c r="BE2005" i="144" s="1"/>
  <c r="BJ2005" i="144"/>
  <c r="BK2005" i="144" s="1"/>
  <c r="BD2006" i="144"/>
  <c r="BE2006" i="144" s="1"/>
  <c r="BJ2006" i="144"/>
  <c r="BK2006" i="144" s="1"/>
  <c r="BD2007" i="144"/>
  <c r="BE2007" i="144" s="1"/>
  <c r="BJ2007" i="144"/>
  <c r="BK2007" i="144" s="1"/>
  <c r="BD2008" i="144"/>
  <c r="BE2008" i="144" s="1"/>
  <c r="BJ2008" i="144"/>
  <c r="BK2008" i="144" s="1"/>
  <c r="BD2009" i="144"/>
  <c r="BE2009" i="144" s="1"/>
  <c r="BJ2009" i="144"/>
  <c r="BK2009" i="144" s="1"/>
  <c r="BD2010" i="144"/>
  <c r="BE2010" i="144" s="1"/>
  <c r="BJ2010" i="144"/>
  <c r="BK2010" i="144" s="1"/>
  <c r="BD2011" i="144"/>
  <c r="BE2011" i="144" s="1"/>
  <c r="BJ2011" i="144"/>
  <c r="BK2011" i="144" s="1"/>
  <c r="BD2012" i="144"/>
  <c r="BE2012" i="144" s="1"/>
  <c r="BJ2012" i="144"/>
  <c r="BK2012" i="144" s="1"/>
  <c r="BD2013" i="144"/>
  <c r="BE2013" i="144" s="1"/>
  <c r="BJ2013" i="144"/>
  <c r="BK2013" i="144" s="1"/>
  <c r="BD2014" i="144"/>
  <c r="BE2014" i="144" s="1"/>
  <c r="BJ2014" i="144"/>
  <c r="BK2014" i="144" s="1"/>
  <c r="BD2015" i="144"/>
  <c r="BE2015" i="144" s="1"/>
  <c r="BJ2015" i="144"/>
  <c r="BK2015" i="144" s="1"/>
  <c r="BD2016" i="144"/>
  <c r="BE2016" i="144" s="1"/>
  <c r="BJ2016" i="144"/>
  <c r="BK2016" i="144" s="1"/>
  <c r="BD2017" i="144"/>
  <c r="BE2017" i="144" s="1"/>
  <c r="BJ2017" i="144"/>
  <c r="BK2017" i="144" s="1"/>
  <c r="BD2018" i="144"/>
  <c r="BE2018" i="144" s="1"/>
  <c r="BJ2018" i="144"/>
  <c r="BK2018" i="144" s="1"/>
  <c r="BD2019" i="144"/>
  <c r="BE2019" i="144" s="1"/>
  <c r="BJ2019" i="144"/>
  <c r="BK2019" i="144" s="1"/>
  <c r="BD2020" i="144"/>
  <c r="BE2020" i="144" s="1"/>
  <c r="BJ2020" i="144"/>
  <c r="BK2020" i="144" s="1"/>
  <c r="BD2021" i="144"/>
  <c r="BE2021" i="144" s="1"/>
  <c r="BJ2021" i="144"/>
  <c r="BK2021" i="144" s="1"/>
  <c r="BD2022" i="144"/>
  <c r="BE2022" i="144" s="1"/>
  <c r="BJ2022" i="144"/>
  <c r="BK2022" i="144" s="1"/>
  <c r="BD2023" i="144"/>
  <c r="BE2023" i="144" s="1"/>
  <c r="BJ2023" i="144"/>
  <c r="BK2023" i="144" s="1"/>
  <c r="BD2024" i="144"/>
  <c r="BE2024" i="144" s="1"/>
  <c r="BJ2024" i="144"/>
  <c r="BK2024" i="144" s="1"/>
  <c r="BD2025" i="144"/>
  <c r="BE2025" i="144" s="1"/>
  <c r="BJ2025" i="144"/>
  <c r="BK2025" i="144" s="1"/>
  <c r="BD2026" i="144"/>
  <c r="BE2026" i="144" s="1"/>
  <c r="BJ2026" i="144"/>
  <c r="BK2026" i="144" s="1"/>
  <c r="BD2027" i="144"/>
  <c r="BE2027" i="144" s="1"/>
  <c r="BJ2027" i="144"/>
  <c r="BK2027" i="144" s="1"/>
  <c r="BD2028" i="144"/>
  <c r="BE2028" i="144" s="1"/>
  <c r="BJ2028" i="144"/>
  <c r="BK2028" i="144" s="1"/>
  <c r="BD2029" i="144"/>
  <c r="BE2029" i="144" s="1"/>
  <c r="BJ2029" i="144"/>
  <c r="BK2029" i="144" s="1"/>
  <c r="BD2030" i="144"/>
  <c r="BE2030" i="144" s="1"/>
  <c r="BJ2030" i="144"/>
  <c r="BK2030" i="144" s="1"/>
  <c r="BD2031" i="144"/>
  <c r="BE2031" i="144" s="1"/>
  <c r="BJ2031" i="144"/>
  <c r="BK2031" i="144" s="1"/>
  <c r="BD2032" i="144"/>
  <c r="BE2032" i="144" s="1"/>
  <c r="BJ2032" i="144"/>
  <c r="BK2032" i="144" s="1"/>
  <c r="BG2038" i="144"/>
  <c r="BG2039" i="144"/>
  <c r="BH2039" i="144" s="1"/>
  <c r="BG2040" i="144"/>
  <c r="BH2040" i="144" s="1"/>
  <c r="BG2041" i="144"/>
  <c r="BH2041" i="144" s="1"/>
  <c r="BG2042" i="144"/>
  <c r="BH2042" i="144" s="1"/>
  <c r="BG2043" i="144"/>
  <c r="BH2043" i="144" s="1"/>
  <c r="BG2044" i="144"/>
  <c r="BH2044" i="144" s="1"/>
  <c r="BG2045" i="144"/>
  <c r="BH2045" i="144" s="1"/>
  <c r="BG2046" i="144"/>
  <c r="BH2046" i="144" s="1"/>
  <c r="BG2047" i="144"/>
  <c r="BH2047" i="144" s="1"/>
  <c r="BG2048" i="144"/>
  <c r="BH2048" i="144" s="1"/>
  <c r="BG2049" i="144"/>
  <c r="BH2049" i="144" s="1"/>
  <c r="BG2050" i="144"/>
  <c r="BH2050" i="144" s="1"/>
  <c r="BG2051" i="144"/>
  <c r="BH2051" i="144" s="1"/>
  <c r="BG2052" i="144"/>
  <c r="BH2052" i="144" s="1"/>
  <c r="BG2053" i="144"/>
  <c r="BH2053" i="144" s="1"/>
  <c r="BG2054" i="144"/>
  <c r="BH2054" i="144" s="1"/>
  <c r="BG2055" i="144"/>
  <c r="BH2055" i="144" s="1"/>
  <c r="BG2056" i="144"/>
  <c r="BH2056" i="144" s="1"/>
  <c r="BG2057" i="144"/>
  <c r="BH2057" i="144" s="1"/>
  <c r="BG2058" i="144"/>
  <c r="BH2058" i="144" s="1"/>
  <c r="BG2059" i="144"/>
  <c r="BH2059" i="144" s="1"/>
  <c r="BG2060" i="144"/>
  <c r="BH2060" i="144" s="1"/>
  <c r="BG2061" i="144"/>
  <c r="BH2061" i="144" s="1"/>
  <c r="BG2062" i="144"/>
  <c r="BH2062" i="144" s="1"/>
  <c r="BG2063" i="144"/>
  <c r="BH2063" i="144" s="1"/>
  <c r="BG2064" i="144"/>
  <c r="BH2064" i="144" s="1"/>
  <c r="BG2065" i="144"/>
  <c r="BH2065" i="144" s="1"/>
  <c r="BG2066" i="144"/>
  <c r="BH2066" i="144" s="1"/>
  <c r="BG2067" i="144"/>
  <c r="BH2067" i="144" s="1"/>
  <c r="BG2068" i="144"/>
  <c r="BH2068" i="144" s="1"/>
  <c r="BG2069" i="144"/>
  <c r="BH2069" i="144" s="1"/>
  <c r="BG2070" i="144"/>
  <c r="BH2070" i="144" s="1"/>
  <c r="BG2071" i="144"/>
  <c r="BH2071" i="144" s="1"/>
  <c r="BG2072" i="144"/>
  <c r="BH2072" i="144" s="1"/>
  <c r="BG2073" i="144"/>
  <c r="BH2073" i="144" s="1"/>
  <c r="BG2074" i="144"/>
  <c r="BH2074" i="144" s="1"/>
  <c r="BG2075" i="144"/>
  <c r="BH2075" i="144" s="1"/>
  <c r="BG2076" i="144"/>
  <c r="BH2076" i="144" s="1"/>
  <c r="BG2077" i="144"/>
  <c r="BH2077" i="144" s="1"/>
  <c r="BJ1851" i="144"/>
  <c r="BK1851" i="144" s="1"/>
  <c r="BD1886" i="144"/>
  <c r="BE1886" i="144" s="1"/>
  <c r="BG1858" i="144"/>
  <c r="BG1860" i="144"/>
  <c r="BH1860" i="144" s="1"/>
  <c r="BG1862" i="144"/>
  <c r="BH1862" i="144" s="1"/>
  <c r="BG1864" i="144"/>
  <c r="BH1864" i="144" s="1"/>
  <c r="BG1866" i="144"/>
  <c r="BH1866" i="144" s="1"/>
  <c r="BG1868" i="144"/>
  <c r="BH1868" i="144" s="1"/>
  <c r="BD1870" i="144"/>
  <c r="BE1870" i="144" s="1"/>
  <c r="BD1871" i="144"/>
  <c r="BE1871" i="144" s="1"/>
  <c r="BD1872" i="144"/>
  <c r="BE1872" i="144" s="1"/>
  <c r="BD1873" i="144"/>
  <c r="BE1873" i="144" s="1"/>
  <c r="BD1874" i="144"/>
  <c r="BE1874" i="144" s="1"/>
  <c r="BD1875" i="144"/>
  <c r="BE1875" i="144" s="1"/>
  <c r="BD1876" i="144"/>
  <c r="BE1876" i="144" s="1"/>
  <c r="BD1877" i="144"/>
  <c r="BE1877" i="144" s="1"/>
  <c r="BD1878" i="144"/>
  <c r="BE1878" i="144" s="1"/>
  <c r="BD1879" i="144"/>
  <c r="BE1879" i="144" s="1"/>
  <c r="BD1880" i="144"/>
  <c r="BE1880" i="144" s="1"/>
  <c r="BD1881" i="144"/>
  <c r="BE1881" i="144" s="1"/>
  <c r="BD1882" i="144"/>
  <c r="BE1882" i="144" s="1"/>
  <c r="BD1883" i="144"/>
  <c r="BE1883" i="144" s="1"/>
  <c r="BD1884" i="144"/>
  <c r="BE1884" i="144" s="1"/>
  <c r="BJ1885" i="144"/>
  <c r="BK1885" i="144" s="1"/>
  <c r="BG1886" i="144"/>
  <c r="BH1886" i="144" s="1"/>
  <c r="BJ1887" i="144"/>
  <c r="BK1887" i="144" s="1"/>
  <c r="BD1888" i="144"/>
  <c r="BE1888" i="144" s="1"/>
  <c r="BJ1888" i="144"/>
  <c r="BK1888" i="144" s="1"/>
  <c r="BD1889" i="144"/>
  <c r="BE1889" i="144" s="1"/>
  <c r="BJ1889" i="144"/>
  <c r="BK1889" i="144" s="1"/>
  <c r="BD1890" i="144"/>
  <c r="BE1890" i="144" s="1"/>
  <c r="BJ1890" i="144"/>
  <c r="BK1890" i="144" s="1"/>
  <c r="BD1891" i="144"/>
  <c r="BE1891" i="144" s="1"/>
  <c r="BJ1891" i="144"/>
  <c r="BK1891" i="144" s="1"/>
  <c r="BD1892" i="144"/>
  <c r="BE1892" i="144" s="1"/>
  <c r="BJ1892" i="144"/>
  <c r="BK1892" i="144" s="1"/>
  <c r="BD1893" i="144"/>
  <c r="BE1893" i="144" s="1"/>
  <c r="BJ1893" i="144"/>
  <c r="BK1893" i="144" s="1"/>
  <c r="BD1894" i="144"/>
  <c r="BE1894" i="144" s="1"/>
  <c r="BJ1894" i="144"/>
  <c r="BK1894" i="144" s="1"/>
  <c r="BD1895" i="144"/>
  <c r="BE1895" i="144" s="1"/>
  <c r="BJ1895" i="144"/>
  <c r="BK1895" i="144" s="1"/>
  <c r="BD1896" i="144"/>
  <c r="BE1896" i="144" s="1"/>
  <c r="BJ1896" i="144"/>
  <c r="BK1896" i="144" s="1"/>
  <c r="BD1897" i="144"/>
  <c r="BE1897" i="144" s="1"/>
  <c r="BJ1897" i="144"/>
  <c r="BK1897" i="144" s="1"/>
  <c r="BG1903" i="144"/>
  <c r="BG1904" i="144"/>
  <c r="BH1904" i="144" s="1"/>
  <c r="BG1905" i="144"/>
  <c r="BH1905" i="144" s="1"/>
  <c r="BG1906" i="144"/>
  <c r="BH1906" i="144" s="1"/>
  <c r="BG1907" i="144"/>
  <c r="BH1907" i="144" s="1"/>
  <c r="BG1908" i="144"/>
  <c r="BH1908" i="144" s="1"/>
  <c r="BG1909" i="144"/>
  <c r="BH1909" i="144" s="1"/>
  <c r="BG1910" i="144"/>
  <c r="BH1910" i="144" s="1"/>
  <c r="BG1911" i="144"/>
  <c r="BH1911" i="144" s="1"/>
  <c r="BG1912" i="144"/>
  <c r="BH1912" i="144" s="1"/>
  <c r="BG1913" i="144"/>
  <c r="BH1913" i="144" s="1"/>
  <c r="BG1914" i="144"/>
  <c r="BH1914" i="144" s="1"/>
  <c r="BG1915" i="144"/>
  <c r="BH1915" i="144" s="1"/>
  <c r="BG1916" i="144"/>
  <c r="BH1916" i="144" s="1"/>
  <c r="BG1917" i="144"/>
  <c r="BH1917" i="144" s="1"/>
  <c r="BG1918" i="144"/>
  <c r="BH1918" i="144" s="1"/>
  <c r="BG1919" i="144"/>
  <c r="BH1919" i="144" s="1"/>
  <c r="BG1920" i="144"/>
  <c r="BH1920" i="144" s="1"/>
  <c r="BG1921" i="144"/>
  <c r="BH1921" i="144" s="1"/>
  <c r="BG1922" i="144"/>
  <c r="BH1922" i="144" s="1"/>
  <c r="BG1923" i="144"/>
  <c r="BH1923" i="144" s="1"/>
  <c r="BG1924" i="144"/>
  <c r="BH1924" i="144" s="1"/>
  <c r="BG1925" i="144"/>
  <c r="BH1925" i="144" s="1"/>
  <c r="BG1926" i="144"/>
  <c r="BH1926" i="144" s="1"/>
  <c r="BG1927" i="144"/>
  <c r="BH1927" i="144" s="1"/>
  <c r="BG1928" i="144"/>
  <c r="BH1928" i="144" s="1"/>
  <c r="BG1929" i="144"/>
  <c r="BH1929" i="144" s="1"/>
  <c r="BG1930" i="144"/>
  <c r="BH1930" i="144" s="1"/>
  <c r="BG1931" i="144"/>
  <c r="BH1931" i="144" s="1"/>
  <c r="BG1932" i="144"/>
  <c r="BH1932" i="144" s="1"/>
  <c r="BG1933" i="144"/>
  <c r="BH1933" i="144" s="1"/>
  <c r="BG1934" i="144"/>
  <c r="BH1934" i="144" s="1"/>
  <c r="BG1935" i="144"/>
  <c r="BH1935" i="144" s="1"/>
  <c r="BG1936" i="144"/>
  <c r="BH1936" i="144" s="1"/>
  <c r="BG1937" i="144"/>
  <c r="BH1937" i="144" s="1"/>
  <c r="BG1938" i="144"/>
  <c r="BH1938" i="144" s="1"/>
  <c r="BG1939" i="144"/>
  <c r="BH1939" i="144" s="1"/>
  <c r="BG1940" i="144"/>
  <c r="BH1940" i="144" s="1"/>
  <c r="BG1941" i="144"/>
  <c r="BH1941" i="144" s="1"/>
  <c r="BG1942" i="144"/>
  <c r="BH1942" i="144" s="1"/>
  <c r="BD1948" i="144"/>
  <c r="BJ1948" i="144"/>
  <c r="BD1949" i="144"/>
  <c r="BE1949" i="144" s="1"/>
  <c r="BJ1949" i="144"/>
  <c r="BK1949" i="144" s="1"/>
  <c r="BD1950" i="144"/>
  <c r="BE1950" i="144" s="1"/>
  <c r="BJ1950" i="144"/>
  <c r="BK1950" i="144" s="1"/>
  <c r="BD1951" i="144"/>
  <c r="BE1951" i="144" s="1"/>
  <c r="BJ1951" i="144"/>
  <c r="BK1951" i="144" s="1"/>
  <c r="BD1952" i="144"/>
  <c r="BE1952" i="144" s="1"/>
  <c r="BJ1952" i="144"/>
  <c r="BK1952" i="144" s="1"/>
  <c r="BD1953" i="144"/>
  <c r="BE1953" i="144" s="1"/>
  <c r="BJ1953" i="144"/>
  <c r="BK1953" i="144" s="1"/>
  <c r="BD1954" i="144"/>
  <c r="BE1954" i="144" s="1"/>
  <c r="BJ1954" i="144"/>
  <c r="BK1954" i="144" s="1"/>
  <c r="BD1955" i="144"/>
  <c r="BE1955" i="144" s="1"/>
  <c r="BJ1955" i="144"/>
  <c r="BK1955" i="144" s="1"/>
  <c r="BD1956" i="144"/>
  <c r="BE1956" i="144" s="1"/>
  <c r="BJ1956" i="144"/>
  <c r="BK1956" i="144" s="1"/>
  <c r="BD1957" i="144"/>
  <c r="BE1957" i="144" s="1"/>
  <c r="BJ1957" i="144"/>
  <c r="BK1957" i="144" s="1"/>
  <c r="BD1958" i="144"/>
  <c r="BE1958" i="144" s="1"/>
  <c r="BJ1958" i="144"/>
  <c r="BK1958" i="144" s="1"/>
  <c r="BD1959" i="144"/>
  <c r="BE1959" i="144" s="1"/>
  <c r="BJ1959" i="144"/>
  <c r="BK1959" i="144" s="1"/>
  <c r="BD1960" i="144"/>
  <c r="BE1960" i="144" s="1"/>
  <c r="BJ1960" i="144"/>
  <c r="BK1960" i="144" s="1"/>
  <c r="BD1961" i="144"/>
  <c r="BE1961" i="144" s="1"/>
  <c r="BJ1961" i="144"/>
  <c r="BK1961" i="144" s="1"/>
  <c r="BD1962" i="144"/>
  <c r="BE1962" i="144" s="1"/>
  <c r="BJ1962" i="144"/>
  <c r="BK1962" i="144" s="1"/>
  <c r="BD1963" i="144"/>
  <c r="BE1963" i="144" s="1"/>
  <c r="BJ1963" i="144"/>
  <c r="BK1963" i="144" s="1"/>
  <c r="BD1964" i="144"/>
  <c r="BE1964" i="144" s="1"/>
  <c r="BJ1964" i="144"/>
  <c r="BK1964" i="144" s="1"/>
  <c r="BD1965" i="144"/>
  <c r="BE1965" i="144" s="1"/>
  <c r="BJ1965" i="144"/>
  <c r="BK1965" i="144" s="1"/>
  <c r="BD1966" i="144"/>
  <c r="BE1966" i="144" s="1"/>
  <c r="BJ1966" i="144"/>
  <c r="BK1966" i="144" s="1"/>
  <c r="BD1967" i="144"/>
  <c r="BE1967" i="144" s="1"/>
  <c r="BJ1967" i="144"/>
  <c r="BK1967" i="144" s="1"/>
  <c r="BD1968" i="144"/>
  <c r="BE1968" i="144" s="1"/>
  <c r="BJ1968" i="144"/>
  <c r="BK1968" i="144" s="1"/>
  <c r="BD1969" i="144"/>
  <c r="BE1969" i="144" s="1"/>
  <c r="BJ1969" i="144"/>
  <c r="BK1969" i="144" s="1"/>
  <c r="BD1970" i="144"/>
  <c r="BE1970" i="144" s="1"/>
  <c r="BJ1970" i="144"/>
  <c r="BK1970" i="144" s="1"/>
  <c r="BD1971" i="144"/>
  <c r="BE1971" i="144" s="1"/>
  <c r="BJ1971" i="144"/>
  <c r="BK1971" i="144" s="1"/>
  <c r="BD1972" i="144"/>
  <c r="BE1972" i="144" s="1"/>
  <c r="BJ1972" i="144"/>
  <c r="BK1972" i="144" s="1"/>
  <c r="BD1973" i="144"/>
  <c r="BE1973" i="144" s="1"/>
  <c r="BJ1973" i="144"/>
  <c r="BK1973" i="144" s="1"/>
  <c r="BD1974" i="144"/>
  <c r="BE1974" i="144" s="1"/>
  <c r="BJ1974" i="144"/>
  <c r="BK1974" i="144" s="1"/>
  <c r="BD1975" i="144"/>
  <c r="BE1975" i="144" s="1"/>
  <c r="BJ1975" i="144"/>
  <c r="BK1975" i="144" s="1"/>
  <c r="BD1976" i="144"/>
  <c r="BE1976" i="144" s="1"/>
  <c r="BJ1976" i="144"/>
  <c r="BK1976" i="144" s="1"/>
  <c r="BD1977" i="144"/>
  <c r="BE1977" i="144" s="1"/>
  <c r="BJ1977" i="144"/>
  <c r="BK1977" i="144" s="1"/>
  <c r="BD1978" i="144"/>
  <c r="BE1978" i="144" s="1"/>
  <c r="BJ1978" i="144"/>
  <c r="BK1978" i="144" s="1"/>
  <c r="BD1979" i="144"/>
  <c r="BE1979" i="144" s="1"/>
  <c r="BJ1979" i="144"/>
  <c r="BK1979" i="144" s="1"/>
  <c r="BD1980" i="144"/>
  <c r="BE1980" i="144" s="1"/>
  <c r="BJ1980" i="144"/>
  <c r="BK1980" i="144" s="1"/>
  <c r="BD1981" i="144"/>
  <c r="BE1981" i="144" s="1"/>
  <c r="BJ1981" i="144"/>
  <c r="BK1981" i="144" s="1"/>
  <c r="BD1982" i="144"/>
  <c r="BE1982" i="144" s="1"/>
  <c r="BJ1982" i="144"/>
  <c r="BK1982" i="144" s="1"/>
  <c r="BD1983" i="144"/>
  <c r="BE1983" i="144" s="1"/>
  <c r="BJ1983" i="144"/>
  <c r="BK1983" i="144" s="1"/>
  <c r="BD1984" i="144"/>
  <c r="BE1984" i="144" s="1"/>
  <c r="BJ1984" i="144"/>
  <c r="BK1984" i="144" s="1"/>
  <c r="BD1985" i="144"/>
  <c r="BE1985" i="144" s="1"/>
  <c r="BJ1985" i="144"/>
  <c r="BK1985" i="144" s="1"/>
  <c r="BD1986" i="144"/>
  <c r="BE1986" i="144" s="1"/>
  <c r="BJ1986" i="144"/>
  <c r="BK1986" i="144" s="1"/>
  <c r="BD1987" i="144"/>
  <c r="BE1987" i="144" s="1"/>
  <c r="BJ1987" i="144"/>
  <c r="BK1987" i="144" s="1"/>
  <c r="BG1993" i="144"/>
  <c r="BG1994" i="144"/>
  <c r="BH1994" i="144" s="1"/>
  <c r="BG1995" i="144"/>
  <c r="BH1995" i="144" s="1"/>
  <c r="BG1996" i="144"/>
  <c r="BH1996" i="144" s="1"/>
  <c r="BG1997" i="144"/>
  <c r="BH1997" i="144" s="1"/>
  <c r="BG1998" i="144"/>
  <c r="BH1998" i="144" s="1"/>
  <c r="BG1999" i="144"/>
  <c r="BH1999" i="144" s="1"/>
  <c r="BG2000" i="144"/>
  <c r="BH2000" i="144" s="1"/>
  <c r="BG2001" i="144"/>
  <c r="BH2001" i="144" s="1"/>
  <c r="BG2002" i="144"/>
  <c r="BH2002" i="144" s="1"/>
  <c r="BG2003" i="144"/>
  <c r="BH2003" i="144" s="1"/>
  <c r="BG2004" i="144"/>
  <c r="BH2004" i="144" s="1"/>
  <c r="BG2005" i="144"/>
  <c r="BH2005" i="144" s="1"/>
  <c r="BG2006" i="144"/>
  <c r="BH2006" i="144" s="1"/>
  <c r="BG2007" i="144"/>
  <c r="BH2007" i="144" s="1"/>
  <c r="BG2008" i="144"/>
  <c r="BH2008" i="144" s="1"/>
  <c r="BG2009" i="144"/>
  <c r="BH2009" i="144" s="1"/>
  <c r="BG2010" i="144"/>
  <c r="BH2010" i="144" s="1"/>
  <c r="BG2011" i="144"/>
  <c r="BH2011" i="144" s="1"/>
  <c r="BG2012" i="144"/>
  <c r="BH2012" i="144" s="1"/>
  <c r="BG2013" i="144"/>
  <c r="BH2013" i="144" s="1"/>
  <c r="BG2014" i="144"/>
  <c r="BH2014" i="144" s="1"/>
  <c r="BG2015" i="144"/>
  <c r="BH2015" i="144" s="1"/>
  <c r="BG2016" i="144"/>
  <c r="BH2016" i="144" s="1"/>
  <c r="BG2017" i="144"/>
  <c r="BH2017" i="144" s="1"/>
  <c r="BG2018" i="144"/>
  <c r="BH2018" i="144" s="1"/>
  <c r="BG2019" i="144"/>
  <c r="BH2019" i="144" s="1"/>
  <c r="BG2020" i="144"/>
  <c r="BH2020" i="144" s="1"/>
  <c r="BG2021" i="144"/>
  <c r="BH2021" i="144" s="1"/>
  <c r="BG2022" i="144"/>
  <c r="BH2022" i="144" s="1"/>
  <c r="BG2023" i="144"/>
  <c r="BH2023" i="144" s="1"/>
  <c r="BG2024" i="144"/>
  <c r="BH2024" i="144" s="1"/>
  <c r="BG2025" i="144"/>
  <c r="BH2025" i="144" s="1"/>
  <c r="BG2026" i="144"/>
  <c r="BH2026" i="144" s="1"/>
  <c r="BG2027" i="144"/>
  <c r="BH2027" i="144" s="1"/>
  <c r="BG2028" i="144"/>
  <c r="BH2028" i="144" s="1"/>
  <c r="BG2029" i="144"/>
  <c r="BH2029" i="144" s="1"/>
  <c r="BG2030" i="144"/>
  <c r="BH2030" i="144" s="1"/>
  <c r="BG2031" i="144"/>
  <c r="BH2031" i="144" s="1"/>
  <c r="BG2032" i="144"/>
  <c r="BH2032" i="144" s="1"/>
  <c r="BD2038" i="144"/>
  <c r="BJ2038" i="144"/>
  <c r="BD2039" i="144"/>
  <c r="BE2039" i="144" s="1"/>
  <c r="BJ2039" i="144"/>
  <c r="BK2039" i="144" s="1"/>
  <c r="BD2040" i="144"/>
  <c r="BE2040" i="144" s="1"/>
  <c r="BJ2040" i="144"/>
  <c r="BK2040" i="144" s="1"/>
  <c r="BD2041" i="144"/>
  <c r="BE2041" i="144" s="1"/>
  <c r="BJ2041" i="144"/>
  <c r="BK2041" i="144" s="1"/>
  <c r="BD2042" i="144"/>
  <c r="BE2042" i="144" s="1"/>
  <c r="BJ2042" i="144"/>
  <c r="BK2042" i="144" s="1"/>
  <c r="BD2043" i="144"/>
  <c r="BE2043" i="144" s="1"/>
  <c r="BJ2043" i="144"/>
  <c r="BK2043" i="144" s="1"/>
  <c r="BD2044" i="144"/>
  <c r="BE2044" i="144" s="1"/>
  <c r="BJ2044" i="144"/>
  <c r="BK2044" i="144" s="1"/>
  <c r="BD2045" i="144"/>
  <c r="BE2045" i="144" s="1"/>
  <c r="BJ2045" i="144"/>
  <c r="BK2045" i="144" s="1"/>
  <c r="BD2046" i="144"/>
  <c r="BE2046" i="144" s="1"/>
  <c r="BJ2046" i="144"/>
  <c r="BK2046" i="144" s="1"/>
  <c r="BD2047" i="144"/>
  <c r="BE2047" i="144" s="1"/>
  <c r="BJ2047" i="144"/>
  <c r="BK2047" i="144" s="1"/>
  <c r="BD2048" i="144"/>
  <c r="BE2048" i="144" s="1"/>
  <c r="BJ2048" i="144"/>
  <c r="BK2048" i="144" s="1"/>
  <c r="BD2049" i="144"/>
  <c r="BE2049" i="144" s="1"/>
  <c r="BJ2049" i="144"/>
  <c r="BK2049" i="144" s="1"/>
  <c r="BD2050" i="144"/>
  <c r="BE2050" i="144" s="1"/>
  <c r="BJ2050" i="144"/>
  <c r="BK2050" i="144" s="1"/>
  <c r="BD2051" i="144"/>
  <c r="BE2051" i="144" s="1"/>
  <c r="BJ2051" i="144"/>
  <c r="BK2051" i="144" s="1"/>
  <c r="BD2052" i="144"/>
  <c r="BE2052" i="144" s="1"/>
  <c r="BJ2052" i="144"/>
  <c r="BK2052" i="144" s="1"/>
  <c r="BD2053" i="144"/>
  <c r="BE2053" i="144" s="1"/>
  <c r="BJ2053" i="144"/>
  <c r="BK2053" i="144" s="1"/>
  <c r="BD2054" i="144"/>
  <c r="BE2054" i="144" s="1"/>
  <c r="BJ2054" i="144"/>
  <c r="BK2054" i="144" s="1"/>
  <c r="BD2055" i="144"/>
  <c r="BE2055" i="144" s="1"/>
  <c r="BJ2055" i="144"/>
  <c r="BK2055" i="144" s="1"/>
  <c r="BD2056" i="144"/>
  <c r="BE2056" i="144" s="1"/>
  <c r="BJ2056" i="144"/>
  <c r="BK2056" i="144" s="1"/>
  <c r="BD2057" i="144"/>
  <c r="BE2057" i="144" s="1"/>
  <c r="BJ2057" i="144"/>
  <c r="BK2057" i="144" s="1"/>
  <c r="BD2058" i="144"/>
  <c r="BE2058" i="144" s="1"/>
  <c r="BJ2058" i="144"/>
  <c r="BK2058" i="144" s="1"/>
  <c r="BD2059" i="144"/>
  <c r="BE2059" i="144" s="1"/>
  <c r="BJ2059" i="144"/>
  <c r="BK2059" i="144" s="1"/>
  <c r="BD2060" i="144"/>
  <c r="BE2060" i="144" s="1"/>
  <c r="BJ2060" i="144"/>
  <c r="BK2060" i="144" s="1"/>
  <c r="BD2061" i="144"/>
  <c r="BE2061" i="144" s="1"/>
  <c r="BJ2061" i="144"/>
  <c r="BK2061" i="144" s="1"/>
  <c r="BD2062" i="144"/>
  <c r="BE2062" i="144" s="1"/>
  <c r="BJ2062" i="144"/>
  <c r="BK2062" i="144" s="1"/>
  <c r="BD2063" i="144"/>
  <c r="BE2063" i="144" s="1"/>
  <c r="BJ2063" i="144"/>
  <c r="BK2063" i="144" s="1"/>
  <c r="BD2064" i="144"/>
  <c r="BE2064" i="144" s="1"/>
  <c r="BJ2064" i="144"/>
  <c r="BK2064" i="144" s="1"/>
  <c r="BD2065" i="144"/>
  <c r="BE2065" i="144" s="1"/>
  <c r="BJ2065" i="144"/>
  <c r="BK2065" i="144" s="1"/>
  <c r="BD2066" i="144"/>
  <c r="BE2066" i="144" s="1"/>
  <c r="BJ2066" i="144"/>
  <c r="BK2066" i="144" s="1"/>
  <c r="BD2067" i="144"/>
  <c r="BE2067" i="144" s="1"/>
  <c r="BJ2067" i="144"/>
  <c r="BK2067" i="144" s="1"/>
  <c r="BD2068" i="144"/>
  <c r="BE2068" i="144" s="1"/>
  <c r="BJ2068" i="144"/>
  <c r="BK2068" i="144" s="1"/>
  <c r="BD2069" i="144"/>
  <c r="BE2069" i="144" s="1"/>
  <c r="BJ2069" i="144"/>
  <c r="BK2069" i="144" s="1"/>
  <c r="BD2070" i="144"/>
  <c r="BE2070" i="144" s="1"/>
  <c r="BJ2070" i="144"/>
  <c r="BK2070" i="144" s="1"/>
  <c r="BD2071" i="144"/>
  <c r="BE2071" i="144" s="1"/>
  <c r="BJ2071" i="144"/>
  <c r="BK2071" i="144" s="1"/>
  <c r="BD2072" i="144"/>
  <c r="BE2072" i="144" s="1"/>
  <c r="BJ2072" i="144"/>
  <c r="BK2072" i="144" s="1"/>
  <c r="BD2073" i="144"/>
  <c r="BE2073" i="144" s="1"/>
  <c r="BJ2073" i="144"/>
  <c r="BK2073" i="144" s="1"/>
  <c r="BD2074" i="144"/>
  <c r="BE2074" i="144" s="1"/>
  <c r="BJ2074" i="144"/>
  <c r="BK2074" i="144" s="1"/>
  <c r="BD2075" i="144"/>
  <c r="BE2075" i="144" s="1"/>
  <c r="BJ2075" i="144"/>
  <c r="BK2075" i="144" s="1"/>
  <c r="BD2076" i="144"/>
  <c r="BE2076" i="144" s="1"/>
  <c r="BJ2076" i="144"/>
  <c r="BK2076" i="144" s="1"/>
  <c r="BD2077" i="144"/>
  <c r="BE2077" i="144" s="1"/>
  <c r="BJ2077" i="144"/>
  <c r="BK2077" i="144" s="1"/>
  <c r="BJ1850" i="144"/>
  <c r="BK1850" i="144" s="1"/>
  <c r="BG1870" i="144"/>
  <c r="BH1870" i="144" s="1"/>
  <c r="BG1871" i="144"/>
  <c r="BH1871" i="144" s="1"/>
  <c r="BG1872" i="144"/>
  <c r="BH1872" i="144" s="1"/>
  <c r="BG1873" i="144"/>
  <c r="BH1873" i="144" s="1"/>
  <c r="BG1874" i="144"/>
  <c r="BH1874" i="144" s="1"/>
  <c r="BG1875" i="144"/>
  <c r="BH1875" i="144" s="1"/>
  <c r="BG1876" i="144"/>
  <c r="BH1876" i="144" s="1"/>
  <c r="BG1877" i="144"/>
  <c r="BH1877" i="144" s="1"/>
  <c r="BG1878" i="144"/>
  <c r="BH1878" i="144" s="1"/>
  <c r="BG1879" i="144"/>
  <c r="BH1879" i="144" s="1"/>
  <c r="BG1880" i="144"/>
  <c r="BH1880" i="144" s="1"/>
  <c r="BG1881" i="144"/>
  <c r="BH1881" i="144" s="1"/>
  <c r="BG1882" i="144"/>
  <c r="BH1882" i="144" s="1"/>
  <c r="BG1883" i="144"/>
  <c r="BH1883" i="144" s="1"/>
  <c r="BG1884" i="144"/>
  <c r="BH1884" i="144" s="1"/>
  <c r="BD1885" i="144"/>
  <c r="BE1885" i="144" s="1"/>
  <c r="BD1887" i="144"/>
  <c r="BE1887" i="144" s="1"/>
  <c r="AF10" i="148"/>
  <c r="AJ10" i="148" s="1"/>
  <c r="AR10" i="148" s="1"/>
  <c r="AF55" i="148"/>
  <c r="AJ55" i="148" s="1"/>
  <c r="AR55" i="148" s="1"/>
  <c r="AF31" i="148"/>
  <c r="AJ31" i="148" s="1"/>
  <c r="AR31" i="148" s="1"/>
  <c r="AF13" i="148"/>
  <c r="AJ13" i="148" s="1"/>
  <c r="AR13" i="148" s="1"/>
  <c r="AF48" i="148"/>
  <c r="AJ48" i="148" s="1"/>
  <c r="AR48" i="148" s="1"/>
  <c r="AF30" i="148"/>
  <c r="AJ30" i="148" s="1"/>
  <c r="AR30" i="148" s="1"/>
  <c r="AF16" i="148"/>
  <c r="AJ16" i="148" s="1"/>
  <c r="AR16" i="148" s="1"/>
  <c r="AF53" i="148"/>
  <c r="AF29" i="148"/>
  <c r="AJ29" i="148" s="1"/>
  <c r="AR29" i="148" s="1"/>
  <c r="AF11" i="148"/>
  <c r="AJ11" i="148" s="1"/>
  <c r="AR11" i="148" s="1"/>
  <c r="AF47" i="148"/>
  <c r="AJ47" i="148" s="1"/>
  <c r="AR47" i="148" s="1"/>
  <c r="AF46" i="148"/>
  <c r="AF28" i="148"/>
  <c r="AJ28" i="148" s="1"/>
  <c r="AR28" i="148" s="1"/>
  <c r="AF14" i="148"/>
  <c r="AJ14" i="148" s="1"/>
  <c r="AR14" i="148" s="1"/>
  <c r="AF35" i="148"/>
  <c r="AJ35" i="148" s="1"/>
  <c r="AR35" i="148" s="1"/>
  <c r="AF15" i="148"/>
  <c r="AJ15" i="148" s="1"/>
  <c r="AR15" i="148" s="1"/>
  <c r="AF43" i="148"/>
  <c r="AJ43" i="148" s="1"/>
  <c r="AR43" i="148" s="1"/>
  <c r="AF27" i="148"/>
  <c r="AJ27" i="148" s="1"/>
  <c r="AR27" i="148" s="1"/>
  <c r="AF8" i="148"/>
  <c r="AJ8" i="148" s="1"/>
  <c r="AR8" i="148" s="1"/>
  <c r="AF42" i="148"/>
  <c r="AJ42" i="148" s="1"/>
  <c r="AR42" i="148" s="1"/>
  <c r="AF12" i="148"/>
  <c r="AJ12" i="148" s="1"/>
  <c r="AR12" i="148" s="1"/>
  <c r="AF41" i="148"/>
  <c r="AJ41" i="148" s="1"/>
  <c r="AR41" i="148" s="1"/>
  <c r="AF25" i="148"/>
  <c r="AJ25" i="148" s="1"/>
  <c r="AR25" i="148" s="1"/>
  <c r="AF56" i="148"/>
  <c r="AJ56" i="148" s="1"/>
  <c r="AR56" i="148" s="1"/>
  <c r="AF40" i="148"/>
  <c r="AJ40" i="148" s="1"/>
  <c r="AR40" i="148" s="1"/>
  <c r="AF9" i="148"/>
  <c r="AJ9" i="148" s="1"/>
  <c r="AR9" i="148" s="1"/>
  <c r="AF39" i="148"/>
  <c r="AJ39" i="148" s="1"/>
  <c r="AR39" i="148" s="1"/>
  <c r="AF21" i="148"/>
  <c r="AJ21" i="148" s="1"/>
  <c r="AR21" i="148" s="1"/>
  <c r="AF49" i="148"/>
  <c r="AJ49" i="148" s="1"/>
  <c r="AR49" i="148" s="1"/>
  <c r="AF38" i="148"/>
  <c r="AJ38" i="148" s="1"/>
  <c r="AR38" i="148" s="1"/>
  <c r="AF26" i="148"/>
  <c r="AJ26" i="148" s="1"/>
  <c r="AR26" i="148" s="1"/>
  <c r="AF7" i="148"/>
  <c r="AJ7" i="148" s="1"/>
  <c r="AR7" i="148" s="1"/>
  <c r="AF37" i="148"/>
  <c r="AJ37" i="148" s="1"/>
  <c r="AR37" i="148" s="1"/>
  <c r="AF19" i="148"/>
  <c r="AJ19" i="148" s="1"/>
  <c r="AR19" i="148" s="1"/>
  <c r="AF6" i="148"/>
  <c r="AF50" i="148"/>
  <c r="AJ50" i="148" s="1"/>
  <c r="AR50" i="148" s="1"/>
  <c r="AF36" i="148"/>
  <c r="AJ36" i="148" s="1"/>
  <c r="AR36" i="148" s="1"/>
  <c r="AF24" i="148"/>
  <c r="AF17" i="148"/>
  <c r="AJ17" i="148" s="1"/>
  <c r="AR17" i="148" s="1"/>
  <c r="AL61" i="130"/>
  <c r="AF54" i="148"/>
  <c r="AJ54" i="148" s="1"/>
  <c r="AR54" i="148" s="1"/>
  <c r="AF34" i="148"/>
  <c r="AJ34" i="148" s="1"/>
  <c r="AR34" i="148" s="1"/>
  <c r="AF20" i="148"/>
  <c r="AJ20" i="148" s="1"/>
  <c r="AR20" i="148" s="1"/>
  <c r="AF33" i="148"/>
  <c r="AJ33" i="148" s="1"/>
  <c r="AR33" i="148" s="1"/>
  <c r="AF57" i="148"/>
  <c r="AJ57" i="148" s="1"/>
  <c r="AR57" i="148" s="1"/>
  <c r="AF32" i="148"/>
  <c r="AJ32" i="148" s="1"/>
  <c r="AR32" i="148" s="1"/>
  <c r="AF18" i="148"/>
  <c r="AJ18" i="148" s="1"/>
  <c r="AR18" i="148" s="1"/>
  <c r="AR62" i="148"/>
  <c r="AN62" i="148"/>
  <c r="AN64" i="148" s="1"/>
  <c r="AD14" i="130"/>
  <c r="AD50" i="130"/>
  <c r="AD53" i="130"/>
  <c r="L41" i="145"/>
  <c r="AD38" i="130"/>
  <c r="AD56" i="130"/>
  <c r="AD11" i="130"/>
  <c r="Z18" i="150"/>
  <c r="Z22" i="150" s="1"/>
  <c r="AD41" i="130"/>
  <c r="AD44" i="130"/>
  <c r="AD7" i="130"/>
  <c r="AD23" i="130"/>
  <c r="AD26" i="130"/>
  <c r="AD17" i="130"/>
  <c r="AD32" i="130"/>
  <c r="AD35" i="130"/>
  <c r="AD47" i="130"/>
  <c r="AD20" i="130"/>
  <c r="AD29" i="130"/>
  <c r="AD59" i="130"/>
  <c r="AE1962" i="128"/>
  <c r="Y1963" i="128"/>
  <c r="L2094" i="119"/>
  <c r="L2095" i="119" s="1"/>
  <c r="O2094" i="119"/>
  <c r="J2095" i="119"/>
  <c r="BL633" i="144" l="1"/>
  <c r="BL634" i="144"/>
  <c r="BL84" i="144"/>
  <c r="BL229" i="144"/>
  <c r="BL225" i="144"/>
  <c r="BL221" i="144"/>
  <c r="BL217" i="144"/>
  <c r="BL213" i="144"/>
  <c r="BL827" i="144"/>
  <c r="BL823" i="144"/>
  <c r="BL228" i="144"/>
  <c r="BL224" i="144"/>
  <c r="BL220" i="144"/>
  <c r="BL216" i="144"/>
  <c r="BL49" i="144"/>
  <c r="BL47" i="144"/>
  <c r="BL1500" i="144"/>
  <c r="BL1498" i="144"/>
  <c r="BL1444" i="144"/>
  <c r="BL1442" i="144"/>
  <c r="BL1440" i="144"/>
  <c r="BL1438" i="144"/>
  <c r="BL1436" i="144"/>
  <c r="BL1434" i="144"/>
  <c r="BL1432" i="144"/>
  <c r="BL1430" i="144"/>
  <c r="BL1428" i="144"/>
  <c r="BL1426" i="144"/>
  <c r="BL1424" i="144"/>
  <c r="BL1422" i="144"/>
  <c r="BL1420" i="144"/>
  <c r="BL1418" i="144"/>
  <c r="BL1416" i="144"/>
  <c r="BL1414" i="144"/>
  <c r="BL1412" i="144"/>
  <c r="BL1410" i="144"/>
  <c r="BL1408" i="144"/>
  <c r="BL1354" i="144"/>
  <c r="BL1352" i="144"/>
  <c r="BL1350" i="144"/>
  <c r="BL1348" i="144"/>
  <c r="BL1346" i="144"/>
  <c r="BL1344" i="144"/>
  <c r="BL1342" i="144"/>
  <c r="BL1340" i="144"/>
  <c r="BL1338" i="144"/>
  <c r="BL1336" i="144"/>
  <c r="BL1334" i="144"/>
  <c r="BL1332" i="144"/>
  <c r="BL1330" i="144"/>
  <c r="BL1328" i="144"/>
  <c r="BL1326" i="144"/>
  <c r="BL1324" i="144"/>
  <c r="BL1322" i="144"/>
  <c r="BL1320" i="144"/>
  <c r="BL1318" i="144"/>
  <c r="BL1264" i="144"/>
  <c r="BL1262" i="144"/>
  <c r="BL1260" i="144"/>
  <c r="BL1258" i="144"/>
  <c r="BL1256" i="144"/>
  <c r="BL1254" i="144"/>
  <c r="BL1252" i="144"/>
  <c r="BL1250" i="144"/>
  <c r="BL1248" i="144"/>
  <c r="BL1246" i="144"/>
  <c r="BL1244" i="144"/>
  <c r="BL1242" i="144"/>
  <c r="BL1240" i="144"/>
  <c r="BL1238" i="144"/>
  <c r="BL1236" i="144"/>
  <c r="BL1234" i="144"/>
  <c r="BL1232" i="144"/>
  <c r="BL1230" i="144"/>
  <c r="BL1228" i="144"/>
  <c r="BL1174" i="144"/>
  <c r="BL1172" i="144"/>
  <c r="BL1170" i="144"/>
  <c r="BL1130" i="144"/>
  <c r="BL1128" i="144"/>
  <c r="BL1126" i="144"/>
  <c r="BL1124" i="144"/>
  <c r="BL1122" i="144"/>
  <c r="BL1120" i="144"/>
  <c r="BL1118" i="144"/>
  <c r="BL1116" i="144"/>
  <c r="BL1114" i="144"/>
  <c r="BL1112" i="144"/>
  <c r="BL1110" i="144"/>
  <c r="BL1108" i="144"/>
  <c r="BL1106" i="144"/>
  <c r="BL1104" i="144"/>
  <c r="BL1102" i="144"/>
  <c r="BL1100" i="144"/>
  <c r="BL1098" i="144"/>
  <c r="BL1096" i="144"/>
  <c r="BL1094" i="144"/>
  <c r="BL1092" i="144"/>
  <c r="BL1040" i="144"/>
  <c r="BL1038" i="144"/>
  <c r="BL1036" i="144"/>
  <c r="BL1034" i="144"/>
  <c r="BL1032" i="144"/>
  <c r="BL1030" i="144"/>
  <c r="BL1028" i="144"/>
  <c r="BL1026" i="144"/>
  <c r="BL1024" i="144"/>
  <c r="BL1022" i="144"/>
  <c r="BL1020" i="144"/>
  <c r="BL1018" i="144"/>
  <c r="BL1016" i="144"/>
  <c r="BL1014" i="144"/>
  <c r="BL1012" i="144"/>
  <c r="BL1010" i="144"/>
  <c r="BL1008" i="144"/>
  <c r="BL1006" i="144"/>
  <c r="BL1004" i="144"/>
  <c r="BL1002" i="144"/>
  <c r="BL974" i="144"/>
  <c r="BL828" i="144"/>
  <c r="BL824" i="144"/>
  <c r="BL588" i="144"/>
  <c r="BL586" i="144"/>
  <c r="BL584" i="144"/>
  <c r="BL582" i="144"/>
  <c r="BL580" i="144"/>
  <c r="BL578" i="144"/>
  <c r="BL576" i="144"/>
  <c r="BL574" i="144"/>
  <c r="BL572" i="144"/>
  <c r="BL570" i="144"/>
  <c r="BL568" i="144"/>
  <c r="BL566" i="144"/>
  <c r="BL564" i="144"/>
  <c r="BL562" i="144"/>
  <c r="BL560" i="144"/>
  <c r="BL558" i="144"/>
  <c r="BL556" i="144"/>
  <c r="BL554" i="144"/>
  <c r="BL552" i="144"/>
  <c r="BL498" i="144"/>
  <c r="BL496" i="144"/>
  <c r="BL494" i="144"/>
  <c r="BL492" i="144"/>
  <c r="BL490" i="144"/>
  <c r="BL488" i="144"/>
  <c r="BL486" i="144"/>
  <c r="BL484" i="144"/>
  <c r="BL482" i="144"/>
  <c r="BL480" i="144"/>
  <c r="BL478" i="144"/>
  <c r="BL471" i="144"/>
  <c r="BL469" i="144"/>
  <c r="BL467" i="144"/>
  <c r="BL465" i="144"/>
  <c r="BL463" i="144"/>
  <c r="BL461" i="144"/>
  <c r="BL409" i="144"/>
  <c r="BL407" i="144"/>
  <c r="BL405" i="144"/>
  <c r="BL403" i="144"/>
  <c r="BL401" i="144"/>
  <c r="BL399" i="144"/>
  <c r="BL397" i="144"/>
  <c r="BL395" i="144"/>
  <c r="BL364" i="144"/>
  <c r="BL362" i="144"/>
  <c r="BL360" i="144"/>
  <c r="BL358" i="144"/>
  <c r="BL356" i="144"/>
  <c r="BL354" i="144"/>
  <c r="BL352" i="144"/>
  <c r="BL350" i="144"/>
  <c r="BL348" i="144"/>
  <c r="BL346" i="144"/>
  <c r="BL344" i="144"/>
  <c r="BL342" i="144"/>
  <c r="BL340" i="144"/>
  <c r="BL338" i="144"/>
  <c r="BL197" i="144"/>
  <c r="BL195" i="144"/>
  <c r="BL193" i="144"/>
  <c r="BL191" i="144"/>
  <c r="BL184" i="144"/>
  <c r="BL182" i="144"/>
  <c r="BL180" i="144"/>
  <c r="BL178" i="144"/>
  <c r="BL176" i="144"/>
  <c r="BL174" i="144"/>
  <c r="BL172" i="144"/>
  <c r="BL170" i="144"/>
  <c r="BL168" i="144"/>
  <c r="BL166" i="144"/>
  <c r="BL164" i="144"/>
  <c r="BL149" i="144"/>
  <c r="BL132" i="144"/>
  <c r="BL826" i="144"/>
  <c r="BL822" i="144"/>
  <c r="BL476" i="144"/>
  <c r="BL136" i="144"/>
  <c r="BL226" i="144"/>
  <c r="BL222" i="144"/>
  <c r="BL218" i="144"/>
  <c r="BL214" i="144"/>
  <c r="BL336" i="144"/>
  <c r="BL334" i="144"/>
  <c r="BL332" i="144"/>
  <c r="BL330" i="144"/>
  <c r="BL328" i="144"/>
  <c r="BL326" i="144"/>
  <c r="BL162" i="144"/>
  <c r="BL160" i="144"/>
  <c r="BL158" i="144"/>
  <c r="BL156" i="144"/>
  <c r="BL363" i="144"/>
  <c r="BL361" i="144"/>
  <c r="BL359" i="144"/>
  <c r="BL357" i="144"/>
  <c r="BL355" i="144"/>
  <c r="BL353" i="144"/>
  <c r="BL351" i="144"/>
  <c r="BL349" i="144"/>
  <c r="BL347" i="144"/>
  <c r="BL345" i="144"/>
  <c r="BL343" i="144"/>
  <c r="BL341" i="144"/>
  <c r="BL339" i="144"/>
  <c r="BL337" i="144"/>
  <c r="BL335" i="144"/>
  <c r="BL333" i="144"/>
  <c r="BL331" i="144"/>
  <c r="BL329" i="144"/>
  <c r="BL45" i="144"/>
  <c r="BL1883" i="144"/>
  <c r="BL1879" i="144"/>
  <c r="BL1875" i="144"/>
  <c r="BL1871" i="144"/>
  <c r="BL1886" i="144"/>
  <c r="BL1851" i="144"/>
  <c r="BL1531" i="144"/>
  <c r="BL1527" i="144"/>
  <c r="BL1523" i="144"/>
  <c r="BL1519" i="144"/>
  <c r="BL1515" i="144"/>
  <c r="BL1511" i="144"/>
  <c r="BL1869" i="144"/>
  <c r="BL1867" i="144"/>
  <c r="BL1863" i="144"/>
  <c r="BL1861" i="144"/>
  <c r="BL1859" i="144"/>
  <c r="BL1804" i="144"/>
  <c r="BL1800" i="144"/>
  <c r="BL1796" i="144"/>
  <c r="BL1792" i="144"/>
  <c r="BL1788" i="144"/>
  <c r="BL1784" i="144"/>
  <c r="BL1780" i="144"/>
  <c r="BL1776" i="144"/>
  <c r="BL1772" i="144"/>
  <c r="BL1768" i="144"/>
  <c r="BL1714" i="144"/>
  <c r="BL1710" i="144"/>
  <c r="BL1706" i="144"/>
  <c r="BL1702" i="144"/>
  <c r="BL1698" i="144"/>
  <c r="BL1694" i="144"/>
  <c r="BL1690" i="144"/>
  <c r="BL1686" i="144"/>
  <c r="BL1682" i="144"/>
  <c r="BL1678" i="144"/>
  <c r="BL1623" i="144"/>
  <c r="BL1619" i="144"/>
  <c r="BL1615" i="144"/>
  <c r="BL1611" i="144"/>
  <c r="BL1607" i="144"/>
  <c r="BL1603" i="144"/>
  <c r="BL1599" i="144"/>
  <c r="BL1595" i="144"/>
  <c r="BL1591" i="144"/>
  <c r="BL1587" i="144"/>
  <c r="BL1533" i="144"/>
  <c r="BL1508" i="144"/>
  <c r="BL1506" i="144"/>
  <c r="BL1502" i="144"/>
  <c r="BL1168" i="144"/>
  <c r="BL1164" i="144"/>
  <c r="BL653" i="144"/>
  <c r="BL649" i="144"/>
  <c r="BL645" i="144"/>
  <c r="BL641" i="144"/>
  <c r="BL626" i="144"/>
  <c r="BL624" i="144"/>
  <c r="BL622" i="144"/>
  <c r="BL620" i="144"/>
  <c r="BL618" i="144"/>
  <c r="BL616" i="144"/>
  <c r="BL614" i="144"/>
  <c r="BL612" i="144"/>
  <c r="BL610" i="144"/>
  <c r="BL608" i="144"/>
  <c r="BL606" i="144"/>
  <c r="BL604" i="144"/>
  <c r="BL602" i="144"/>
  <c r="BL600" i="144"/>
  <c r="BL598" i="144"/>
  <c r="BL596" i="144"/>
  <c r="BL544" i="144"/>
  <c r="BL542" i="144"/>
  <c r="BL540" i="144"/>
  <c r="BL538" i="144"/>
  <c r="BL536" i="144"/>
  <c r="BL534" i="144"/>
  <c r="BL532" i="144"/>
  <c r="BL530" i="144"/>
  <c r="BL528" i="144"/>
  <c r="BL526" i="144"/>
  <c r="BL524" i="144"/>
  <c r="BL522" i="144"/>
  <c r="BL520" i="144"/>
  <c r="BL518" i="144"/>
  <c r="BL516" i="144"/>
  <c r="BL514" i="144"/>
  <c r="BL512" i="144"/>
  <c r="BL510" i="144"/>
  <c r="BL508" i="144"/>
  <c r="BL506" i="144"/>
  <c r="BL393" i="144"/>
  <c r="BL392" i="144"/>
  <c r="BL309" i="144"/>
  <c r="BL305" i="144"/>
  <c r="BL301" i="144"/>
  <c r="BL297" i="144"/>
  <c r="BL293" i="144"/>
  <c r="BL209" i="144"/>
  <c r="BL201" i="144"/>
  <c r="BL290" i="144"/>
  <c r="BL288" i="144"/>
  <c r="BL286" i="144"/>
  <c r="BL284" i="144"/>
  <c r="BL282" i="144"/>
  <c r="BL206" i="144"/>
  <c r="BL199" i="144"/>
  <c r="BL154" i="144"/>
  <c r="BL152" i="144"/>
  <c r="BL94" i="144"/>
  <c r="BL92" i="144"/>
  <c r="BL90" i="144"/>
  <c r="BL88" i="144"/>
  <c r="BL41" i="144"/>
  <c r="BL80" i="144"/>
  <c r="BL76" i="144"/>
  <c r="BL72" i="144"/>
  <c r="BL68" i="144"/>
  <c r="BL64" i="144"/>
  <c r="BL60" i="144"/>
  <c r="BL56" i="144"/>
  <c r="BL42" i="144"/>
  <c r="BL761" i="144"/>
  <c r="BL749" i="144"/>
  <c r="BL745" i="144"/>
  <c r="BL741" i="144"/>
  <c r="BL737" i="144"/>
  <c r="BL733" i="144"/>
  <c r="BL674" i="144"/>
  <c r="BL1882" i="144"/>
  <c r="BL1878" i="144"/>
  <c r="BL1874" i="144"/>
  <c r="BL1870" i="144"/>
  <c r="BL1530" i="144"/>
  <c r="BL1526" i="144"/>
  <c r="BL1522" i="144"/>
  <c r="BL1518" i="144"/>
  <c r="BL1514" i="144"/>
  <c r="BL1510" i="144"/>
  <c r="BL1167" i="144"/>
  <c r="BL1163" i="144"/>
  <c r="BL656" i="144"/>
  <c r="BL652" i="144"/>
  <c r="BL648" i="144"/>
  <c r="BL644" i="144"/>
  <c r="BL474" i="144"/>
  <c r="BH51" i="144"/>
  <c r="BH53" i="144" s="1"/>
  <c r="BL1881" i="144"/>
  <c r="BL1877" i="144"/>
  <c r="BL1873" i="144"/>
  <c r="BL977" i="144"/>
  <c r="BL327" i="144"/>
  <c r="BL670" i="144"/>
  <c r="BL666" i="144"/>
  <c r="BL273" i="144"/>
  <c r="BL269" i="144"/>
  <c r="BL261" i="144"/>
  <c r="BL257" i="144"/>
  <c r="BL253" i="144"/>
  <c r="BL249" i="144"/>
  <c r="BL245" i="144"/>
  <c r="BL241" i="144"/>
  <c r="BL237" i="144"/>
  <c r="BJ2034" i="144"/>
  <c r="BJ2036" i="144" s="1"/>
  <c r="BK1993" i="144"/>
  <c r="BK2034" i="144" s="1"/>
  <c r="BK2036" i="144" s="1"/>
  <c r="BJ1944" i="144"/>
  <c r="BJ1946" i="144" s="1"/>
  <c r="BK1903" i="144"/>
  <c r="BK1944" i="144" s="1"/>
  <c r="BK1946" i="144" s="1"/>
  <c r="BL1798" i="144"/>
  <c r="BL1790" i="144"/>
  <c r="BL1680" i="144"/>
  <c r="BL1589" i="144"/>
  <c r="BL1504" i="144"/>
  <c r="BE1406" i="144"/>
  <c r="BD1447" i="144"/>
  <c r="BL987" i="144"/>
  <c r="BL807" i="144"/>
  <c r="BJ726" i="144"/>
  <c r="BJ728" i="144" s="1"/>
  <c r="BK685" i="144"/>
  <c r="BK726" i="144" s="1"/>
  <c r="BK728" i="144" s="1"/>
  <c r="BD591" i="144"/>
  <c r="BE550" i="144"/>
  <c r="BK51" i="144"/>
  <c r="BL1865" i="144"/>
  <c r="BL1802" i="144"/>
  <c r="BL1794" i="144"/>
  <c r="BL1786" i="144"/>
  <c r="BL1778" i="144"/>
  <c r="BL1770" i="144"/>
  <c r="BL1716" i="144"/>
  <c r="BL1708" i="144"/>
  <c r="BL1700" i="144"/>
  <c r="BL1692" i="144"/>
  <c r="BH1361" i="144"/>
  <c r="BH1402" i="144" s="1"/>
  <c r="BH1404" i="144" s="1"/>
  <c r="BG1402" i="144"/>
  <c r="BG1404" i="144" s="1"/>
  <c r="BE1316" i="144"/>
  <c r="BD1357" i="144"/>
  <c r="BH1271" i="144"/>
  <c r="BH1312" i="144" s="1"/>
  <c r="BH1314" i="144" s="1"/>
  <c r="BG1312" i="144"/>
  <c r="BG1314" i="144" s="1"/>
  <c r="BL991" i="144"/>
  <c r="BK821" i="144"/>
  <c r="BK862" i="144" s="1"/>
  <c r="BK864" i="144" s="1"/>
  <c r="BJ862" i="144"/>
  <c r="BJ864" i="144" s="1"/>
  <c r="BL811" i="144"/>
  <c r="BH190" i="144"/>
  <c r="BH231" i="144" s="1"/>
  <c r="BH233" i="144" s="1"/>
  <c r="BG231" i="144"/>
  <c r="BG233" i="144" s="1"/>
  <c r="BL86" i="144"/>
  <c r="BL62" i="144"/>
  <c r="BL2073" i="144"/>
  <c r="BL2069" i="144"/>
  <c r="BL2063" i="144"/>
  <c r="BL2057" i="144"/>
  <c r="BL2051" i="144"/>
  <c r="BL2045" i="144"/>
  <c r="BL2043" i="144"/>
  <c r="BL1987" i="144"/>
  <c r="BL1981" i="144"/>
  <c r="BL1977" i="144"/>
  <c r="BL1973" i="144"/>
  <c r="BL1967" i="144"/>
  <c r="BL1961" i="144"/>
  <c r="BL1955" i="144"/>
  <c r="BL1949" i="144"/>
  <c r="BL1897" i="144"/>
  <c r="BL1891" i="144"/>
  <c r="BG2079" i="144"/>
  <c r="BH2038" i="144"/>
  <c r="BH2079" i="144" s="1"/>
  <c r="BL2027" i="144"/>
  <c r="BL2021" i="144"/>
  <c r="BL2015" i="144"/>
  <c r="BL2009" i="144"/>
  <c r="BL2003" i="144"/>
  <c r="BL1997" i="144"/>
  <c r="BL1939" i="144"/>
  <c r="BL1933" i="144"/>
  <c r="BL1927" i="144"/>
  <c r="BL1921" i="144"/>
  <c r="BL1915" i="144"/>
  <c r="BL1907" i="144"/>
  <c r="BL1845" i="144"/>
  <c r="BL1841" i="144"/>
  <c r="BL1835" i="144"/>
  <c r="BL1829" i="144"/>
  <c r="BL1825" i="144"/>
  <c r="BL1821" i="144"/>
  <c r="BL1813" i="144"/>
  <c r="BL1761" i="144"/>
  <c r="BL1755" i="144"/>
  <c r="BL1749" i="144"/>
  <c r="BL1743" i="144"/>
  <c r="BL1737" i="144"/>
  <c r="BL1731" i="144"/>
  <c r="BL1723" i="144"/>
  <c r="BL1667" i="144"/>
  <c r="BL1661" i="144"/>
  <c r="BL1655" i="144"/>
  <c r="BL1649" i="144"/>
  <c r="BL1643" i="144"/>
  <c r="BL1635" i="144"/>
  <c r="BL1578" i="144"/>
  <c r="BL1572" i="144"/>
  <c r="BL1566" i="144"/>
  <c r="BL1560" i="144"/>
  <c r="BL1554" i="144"/>
  <c r="BL1550" i="144"/>
  <c r="BL1544" i="144"/>
  <c r="BJ1718" i="144"/>
  <c r="BJ1720" i="144" s="1"/>
  <c r="BK1677" i="144"/>
  <c r="BK1718" i="144" s="1"/>
  <c r="BK1720" i="144" s="1"/>
  <c r="BL1486" i="144"/>
  <c r="BL1480" i="144"/>
  <c r="BL1474" i="144"/>
  <c r="BL1468" i="144"/>
  <c r="BL1462" i="144"/>
  <c r="BL1456" i="144"/>
  <c r="BL1400" i="144"/>
  <c r="BL1398" i="144"/>
  <c r="BL1396" i="144"/>
  <c r="BL1394" i="144"/>
  <c r="BL1392" i="144"/>
  <c r="BL1390" i="144"/>
  <c r="BL1388" i="144"/>
  <c r="BL1386" i="144"/>
  <c r="BL1384" i="144"/>
  <c r="BL1382" i="144"/>
  <c r="BL1380" i="144"/>
  <c r="BL1378" i="144"/>
  <c r="BL1376" i="144"/>
  <c r="BL1374" i="144"/>
  <c r="BL1372" i="144"/>
  <c r="BL1370" i="144"/>
  <c r="BL1368" i="144"/>
  <c r="BL1366" i="144"/>
  <c r="BL1364" i="144"/>
  <c r="BL1362" i="144"/>
  <c r="BL1310" i="144"/>
  <c r="BL1308" i="144"/>
  <c r="BL1306" i="144"/>
  <c r="BL1304" i="144"/>
  <c r="BL1302" i="144"/>
  <c r="BL1300" i="144"/>
  <c r="BL1298" i="144"/>
  <c r="BL1296" i="144"/>
  <c r="BL1294" i="144"/>
  <c r="BL1292" i="144"/>
  <c r="BL1290" i="144"/>
  <c r="BL1288" i="144"/>
  <c r="BL1286" i="144"/>
  <c r="BL1284" i="144"/>
  <c r="BL1282" i="144"/>
  <c r="BL1280" i="144"/>
  <c r="BL1278" i="144"/>
  <c r="BL1276" i="144"/>
  <c r="BL1274" i="144"/>
  <c r="BL1272" i="144"/>
  <c r="BL1220" i="144"/>
  <c r="BL1218" i="144"/>
  <c r="BL1216" i="144"/>
  <c r="BL1214" i="144"/>
  <c r="BL1212" i="144"/>
  <c r="BL1210" i="144"/>
  <c r="BL1208" i="144"/>
  <c r="BL1206" i="144"/>
  <c r="BL1204" i="144"/>
  <c r="BL1202" i="144"/>
  <c r="BL1200" i="144"/>
  <c r="BL1198" i="144"/>
  <c r="BL1196" i="144"/>
  <c r="BL1194" i="144"/>
  <c r="BL1192" i="144"/>
  <c r="BL1190" i="144"/>
  <c r="BL1188" i="144"/>
  <c r="BL1186" i="144"/>
  <c r="BL1184" i="144"/>
  <c r="BL1182" i="144"/>
  <c r="BK1091" i="144"/>
  <c r="BK1132" i="144" s="1"/>
  <c r="BK1134" i="144" s="1"/>
  <c r="BJ1132" i="144"/>
  <c r="BJ1134" i="144" s="1"/>
  <c r="BK1001" i="144"/>
  <c r="BK1042" i="144" s="1"/>
  <c r="BK1044" i="144" s="1"/>
  <c r="BJ1042" i="144"/>
  <c r="BJ1044" i="144" s="1"/>
  <c r="BL1161" i="144"/>
  <c r="BL1159" i="144"/>
  <c r="BL1157" i="144"/>
  <c r="BL1155" i="144"/>
  <c r="BL1153" i="144"/>
  <c r="BL1151" i="144"/>
  <c r="BL1149" i="144"/>
  <c r="BL1147" i="144"/>
  <c r="BL1145" i="144"/>
  <c r="BL1143" i="144"/>
  <c r="BL1141" i="144"/>
  <c r="BL1139" i="144"/>
  <c r="BL1137" i="144"/>
  <c r="BL1085" i="144"/>
  <c r="BL1083" i="144"/>
  <c r="BL1081" i="144"/>
  <c r="BL1079" i="144"/>
  <c r="BL1077" i="144"/>
  <c r="BL1075" i="144"/>
  <c r="BL1073" i="144"/>
  <c r="BL1071" i="144"/>
  <c r="BL1069" i="144"/>
  <c r="BL1067" i="144"/>
  <c r="BL1065" i="144"/>
  <c r="BL1063" i="144"/>
  <c r="BL1061" i="144"/>
  <c r="BL1059" i="144"/>
  <c r="BL1057" i="144"/>
  <c r="BL1055" i="144"/>
  <c r="BL1053" i="144"/>
  <c r="BL1051" i="144"/>
  <c r="BL1049" i="144"/>
  <c r="BL1047" i="144"/>
  <c r="BL994" i="144"/>
  <c r="BL990" i="144"/>
  <c r="BL986" i="144"/>
  <c r="BL982" i="144"/>
  <c r="BL978" i="144"/>
  <c r="BL973" i="144"/>
  <c r="BL971" i="144"/>
  <c r="BL969" i="144"/>
  <c r="BL967" i="144"/>
  <c r="BL965" i="144"/>
  <c r="BL963" i="144"/>
  <c r="BL961" i="144"/>
  <c r="BL959" i="144"/>
  <c r="BL957" i="144"/>
  <c r="BL905" i="144"/>
  <c r="BL903" i="144"/>
  <c r="BL901" i="144"/>
  <c r="BL899" i="144"/>
  <c r="BL897" i="144"/>
  <c r="BL895" i="144"/>
  <c r="BL893" i="144"/>
  <c r="BL891" i="144"/>
  <c r="BL889" i="144"/>
  <c r="BL887" i="144"/>
  <c r="BL885" i="144"/>
  <c r="BL883" i="144"/>
  <c r="BL881" i="144"/>
  <c r="BL879" i="144"/>
  <c r="BL877" i="144"/>
  <c r="BL875" i="144"/>
  <c r="BL873" i="144"/>
  <c r="BL871" i="144"/>
  <c r="BL869" i="144"/>
  <c r="BL867" i="144"/>
  <c r="BL950" i="144"/>
  <c r="BL948" i="144"/>
  <c r="BL946" i="144"/>
  <c r="BL944" i="144"/>
  <c r="BL942" i="144"/>
  <c r="BL940" i="144"/>
  <c r="BL938" i="144"/>
  <c r="BL936" i="144"/>
  <c r="BL934" i="144"/>
  <c r="BL932" i="144"/>
  <c r="BL930" i="144"/>
  <c r="BL928" i="144"/>
  <c r="BL926" i="144"/>
  <c r="BL924" i="144"/>
  <c r="BL922" i="144"/>
  <c r="BL920" i="144"/>
  <c r="BL918" i="144"/>
  <c r="BL916" i="144"/>
  <c r="BL914" i="144"/>
  <c r="BL912" i="144"/>
  <c r="BL860" i="144"/>
  <c r="BL858" i="144"/>
  <c r="BL856" i="144"/>
  <c r="BL854" i="144"/>
  <c r="BL852" i="144"/>
  <c r="BL850" i="144"/>
  <c r="BL848" i="144"/>
  <c r="BL846" i="144"/>
  <c r="BL844" i="144"/>
  <c r="BL842" i="144"/>
  <c r="BL840" i="144"/>
  <c r="BL838" i="144"/>
  <c r="BL836" i="144"/>
  <c r="BL834" i="144"/>
  <c r="BL832" i="144"/>
  <c r="BL830" i="144"/>
  <c r="BL814" i="144"/>
  <c r="BL810" i="144"/>
  <c r="BL806" i="144"/>
  <c r="BL770" i="144"/>
  <c r="BL768" i="144"/>
  <c r="BL766" i="144"/>
  <c r="BL764" i="144"/>
  <c r="BL762" i="144"/>
  <c r="BL760" i="144"/>
  <c r="BL758" i="144"/>
  <c r="BL756" i="144"/>
  <c r="BL754" i="144"/>
  <c r="BL752" i="144"/>
  <c r="BL750" i="144"/>
  <c r="BL748" i="144"/>
  <c r="BL746" i="144"/>
  <c r="BL744" i="144"/>
  <c r="BL742" i="144"/>
  <c r="BL740" i="144"/>
  <c r="BL738" i="144"/>
  <c r="BL736" i="144"/>
  <c r="BL734" i="144"/>
  <c r="BL732" i="144"/>
  <c r="BL679" i="144"/>
  <c r="BL677" i="144"/>
  <c r="BL675" i="144"/>
  <c r="BL673" i="144"/>
  <c r="BL671" i="144"/>
  <c r="BL669" i="144"/>
  <c r="BL667" i="144"/>
  <c r="BL665" i="144"/>
  <c r="BL663" i="144"/>
  <c r="BL661" i="144"/>
  <c r="BL659" i="144"/>
  <c r="BE640" i="144"/>
  <c r="BD681" i="144"/>
  <c r="BL802" i="144"/>
  <c r="BL800" i="144"/>
  <c r="BL798" i="144"/>
  <c r="BL796" i="144"/>
  <c r="BL794" i="144"/>
  <c r="BL792" i="144"/>
  <c r="BL790" i="144"/>
  <c r="BL788" i="144"/>
  <c r="BL786" i="144"/>
  <c r="BL784" i="144"/>
  <c r="BL782" i="144"/>
  <c r="BL780" i="144"/>
  <c r="BL778" i="144"/>
  <c r="BE776" i="144"/>
  <c r="BD817" i="144"/>
  <c r="BG772" i="144"/>
  <c r="BG774" i="144" s="1"/>
  <c r="BH731" i="144"/>
  <c r="BH772" i="144" s="1"/>
  <c r="BH774" i="144" s="1"/>
  <c r="BL723" i="144"/>
  <c r="BL721" i="144"/>
  <c r="BL719" i="144"/>
  <c r="BL717" i="144"/>
  <c r="BL715" i="144"/>
  <c r="BL713" i="144"/>
  <c r="BL711" i="144"/>
  <c r="BL709" i="144"/>
  <c r="BL707" i="144"/>
  <c r="BL705" i="144"/>
  <c r="BL703" i="144"/>
  <c r="BL701" i="144"/>
  <c r="BL699" i="144"/>
  <c r="BL697" i="144"/>
  <c r="BL695" i="144"/>
  <c r="BL693" i="144"/>
  <c r="BL691" i="144"/>
  <c r="BL689" i="144"/>
  <c r="BL687" i="144"/>
  <c r="BD726" i="144"/>
  <c r="BE685" i="144"/>
  <c r="BK640" i="144"/>
  <c r="BK681" i="144" s="1"/>
  <c r="BK683" i="144" s="1"/>
  <c r="BJ681" i="144"/>
  <c r="BJ683" i="144" s="1"/>
  <c r="BK595" i="144"/>
  <c r="BK636" i="144" s="1"/>
  <c r="BK638" i="144" s="1"/>
  <c r="BJ636" i="144"/>
  <c r="BJ638" i="144" s="1"/>
  <c r="BJ546" i="144"/>
  <c r="BJ548" i="144" s="1"/>
  <c r="BK505" i="144"/>
  <c r="BK546" i="144" s="1"/>
  <c r="BK548" i="144" s="1"/>
  <c r="BK460" i="144"/>
  <c r="BK501" i="144" s="1"/>
  <c r="BK503" i="144" s="1"/>
  <c r="BJ501" i="144"/>
  <c r="BJ503" i="144" s="1"/>
  <c r="BH460" i="144"/>
  <c r="BH501" i="144" s="1"/>
  <c r="BH503" i="144" s="1"/>
  <c r="BG501" i="144"/>
  <c r="BG503" i="144" s="1"/>
  <c r="BL453" i="144"/>
  <c r="BL451" i="144"/>
  <c r="BL449" i="144"/>
  <c r="BL447" i="144"/>
  <c r="BL445" i="144"/>
  <c r="BL443" i="144"/>
  <c r="BL441" i="144"/>
  <c r="BL439" i="144"/>
  <c r="BL437" i="144"/>
  <c r="BL435" i="144"/>
  <c r="BL433" i="144"/>
  <c r="BL431" i="144"/>
  <c r="BL429" i="144"/>
  <c r="BL427" i="144"/>
  <c r="BL425" i="144"/>
  <c r="BL423" i="144"/>
  <c r="BL421" i="144"/>
  <c r="BL419" i="144"/>
  <c r="BL417" i="144"/>
  <c r="BD456" i="144"/>
  <c r="BE415" i="144"/>
  <c r="BL391" i="144"/>
  <c r="BL387" i="144"/>
  <c r="BJ366" i="144"/>
  <c r="BJ368" i="144" s="1"/>
  <c r="BK325" i="144"/>
  <c r="BK366" i="144" s="1"/>
  <c r="BK368" i="144" s="1"/>
  <c r="BL308" i="144"/>
  <c r="BL304" i="144"/>
  <c r="BL300" i="144"/>
  <c r="BL296" i="144"/>
  <c r="BL292" i="144"/>
  <c r="BL383" i="144"/>
  <c r="BL381" i="144"/>
  <c r="BL379" i="144"/>
  <c r="BL377" i="144"/>
  <c r="BL375" i="144"/>
  <c r="BL373" i="144"/>
  <c r="BL371" i="144"/>
  <c r="BL319" i="144"/>
  <c r="BL317" i="144"/>
  <c r="BL315" i="144"/>
  <c r="BL313" i="144"/>
  <c r="BL311" i="144"/>
  <c r="BL274" i="144"/>
  <c r="BL272" i="144"/>
  <c r="BL270" i="144"/>
  <c r="BL268" i="144"/>
  <c r="BL266" i="144"/>
  <c r="BL264" i="144"/>
  <c r="BL262" i="144"/>
  <c r="BL260" i="144"/>
  <c r="BL258" i="144"/>
  <c r="BL256" i="144"/>
  <c r="BL254" i="144"/>
  <c r="BL252" i="144"/>
  <c r="BL250" i="144"/>
  <c r="BL248" i="144"/>
  <c r="BL246" i="144"/>
  <c r="BL244" i="144"/>
  <c r="BL242" i="144"/>
  <c r="BL240" i="144"/>
  <c r="BL238" i="144"/>
  <c r="BL236" i="144"/>
  <c r="BL207" i="144"/>
  <c r="BH235" i="144"/>
  <c r="BH276" i="144" s="1"/>
  <c r="BH278" i="144" s="1"/>
  <c r="BG276" i="144"/>
  <c r="BG278" i="144" s="1"/>
  <c r="BL212" i="144"/>
  <c r="BL204" i="144"/>
  <c r="BK190" i="144"/>
  <c r="BK231" i="144" s="1"/>
  <c r="BK233" i="144" s="1"/>
  <c r="BJ231" i="144"/>
  <c r="BJ233" i="144" s="1"/>
  <c r="BL138" i="144"/>
  <c r="BL148" i="144"/>
  <c r="BL139" i="144"/>
  <c r="BL131" i="144"/>
  <c r="BL81" i="144"/>
  <c r="BL129" i="144"/>
  <c r="BL127" i="144"/>
  <c r="BL125" i="144"/>
  <c r="BL123" i="144"/>
  <c r="BL121" i="144"/>
  <c r="BL119" i="144"/>
  <c r="BL117" i="144"/>
  <c r="BL115" i="144"/>
  <c r="BL113" i="144"/>
  <c r="BL111" i="144"/>
  <c r="BL109" i="144"/>
  <c r="BL107" i="144"/>
  <c r="BL105" i="144"/>
  <c r="BL103" i="144"/>
  <c r="BL101" i="144"/>
  <c r="BL48" i="144"/>
  <c r="BL46" i="144"/>
  <c r="BL44" i="144"/>
  <c r="BL39" i="144"/>
  <c r="BK55" i="144"/>
  <c r="BK96" i="144" s="1"/>
  <c r="BK98" i="144" s="1"/>
  <c r="BJ96" i="144"/>
  <c r="BJ98" i="144" s="1"/>
  <c r="BL40" i="144"/>
  <c r="BL34" i="144"/>
  <c r="BL32" i="144"/>
  <c r="BL30" i="144"/>
  <c r="BL28" i="144"/>
  <c r="BL26" i="144"/>
  <c r="BL24" i="144"/>
  <c r="BL22" i="144"/>
  <c r="BL20" i="144"/>
  <c r="BL18" i="144"/>
  <c r="BL16" i="144"/>
  <c r="BL14" i="144"/>
  <c r="BL12" i="144"/>
  <c r="BE10" i="144"/>
  <c r="BD51" i="144"/>
  <c r="BL1782" i="144"/>
  <c r="BL1684" i="144"/>
  <c r="BL1625" i="144"/>
  <c r="BL1617" i="144"/>
  <c r="BL1609" i="144"/>
  <c r="BL1601" i="144"/>
  <c r="BL1593" i="144"/>
  <c r="BL1535" i="144"/>
  <c r="BE1496" i="144"/>
  <c r="BD1537" i="144"/>
  <c r="BH1451" i="144"/>
  <c r="BH1492" i="144" s="1"/>
  <c r="BH1494" i="144" s="1"/>
  <c r="BG1492" i="144"/>
  <c r="BG1494" i="144" s="1"/>
  <c r="BL995" i="144"/>
  <c r="BL979" i="144"/>
  <c r="BL815" i="144"/>
  <c r="BK776" i="144"/>
  <c r="BK817" i="144" s="1"/>
  <c r="BK819" i="144" s="1"/>
  <c r="BJ817" i="144"/>
  <c r="BJ819" i="144" s="1"/>
  <c r="BH595" i="144"/>
  <c r="BH636" i="144" s="1"/>
  <c r="BH638" i="144" s="1"/>
  <c r="BG636" i="144"/>
  <c r="BG638" i="144" s="1"/>
  <c r="BG546" i="144"/>
  <c r="BG548" i="144" s="1"/>
  <c r="BH505" i="144"/>
  <c r="BH546" i="144" s="1"/>
  <c r="BH548" i="144" s="1"/>
  <c r="BE280" i="144"/>
  <c r="BD321" i="144"/>
  <c r="BL133" i="144"/>
  <c r="BL83" i="144"/>
  <c r="BL74" i="144"/>
  <c r="BL70" i="144"/>
  <c r="BL58" i="144"/>
  <c r="BL2077" i="144"/>
  <c r="BL2071" i="144"/>
  <c r="BL2065" i="144"/>
  <c r="BL2059" i="144"/>
  <c r="BL2053" i="144"/>
  <c r="BL2047" i="144"/>
  <c r="BL2041" i="144"/>
  <c r="BL1985" i="144"/>
  <c r="BL1979" i="144"/>
  <c r="BL1971" i="144"/>
  <c r="BL1965" i="144"/>
  <c r="BL1959" i="144"/>
  <c r="BL1951" i="144"/>
  <c r="BL1895" i="144"/>
  <c r="BL1889" i="144"/>
  <c r="BL2029" i="144"/>
  <c r="BL2023" i="144"/>
  <c r="BL2017" i="144"/>
  <c r="BL2013" i="144"/>
  <c r="BL2007" i="144"/>
  <c r="BL2001" i="144"/>
  <c r="BL1995" i="144"/>
  <c r="BG1989" i="144"/>
  <c r="BG1991" i="144" s="1"/>
  <c r="BH1948" i="144"/>
  <c r="BH1989" i="144" s="1"/>
  <c r="BH1991" i="144" s="1"/>
  <c r="BL1937" i="144"/>
  <c r="BL1931" i="144"/>
  <c r="BL1925" i="144"/>
  <c r="BL1919" i="144"/>
  <c r="BL1913" i="144"/>
  <c r="BL1909" i="144"/>
  <c r="BD1944" i="144"/>
  <c r="BE1903" i="144"/>
  <c r="BL1849" i="144"/>
  <c r="BL1843" i="144"/>
  <c r="BL1837" i="144"/>
  <c r="BL1833" i="144"/>
  <c r="BL1823" i="144"/>
  <c r="BL1817" i="144"/>
  <c r="BL1759" i="144"/>
  <c r="BL1753" i="144"/>
  <c r="BL1747" i="144"/>
  <c r="BL1741" i="144"/>
  <c r="BL1735" i="144"/>
  <c r="BL1729" i="144"/>
  <c r="BL1727" i="144"/>
  <c r="BL1669" i="144"/>
  <c r="BL1665" i="144"/>
  <c r="BL1659" i="144"/>
  <c r="BL1653" i="144"/>
  <c r="BL1647" i="144"/>
  <c r="BL1641" i="144"/>
  <c r="BL1637" i="144"/>
  <c r="BL1580" i="144"/>
  <c r="BL1574" i="144"/>
  <c r="BL1568" i="144"/>
  <c r="BL1562" i="144"/>
  <c r="BL1556" i="144"/>
  <c r="BL1548" i="144"/>
  <c r="BL1542" i="144"/>
  <c r="BK1858" i="144"/>
  <c r="BK1899" i="144" s="1"/>
  <c r="BK1901" i="144" s="1"/>
  <c r="BJ1899" i="144"/>
  <c r="BJ1901" i="144" s="1"/>
  <c r="BJ1627" i="144"/>
  <c r="BJ1629" i="144" s="1"/>
  <c r="BK1586" i="144"/>
  <c r="BK1627" i="144" s="1"/>
  <c r="BK1629" i="144" s="1"/>
  <c r="BL1490" i="144"/>
  <c r="BL1484" i="144"/>
  <c r="BL1478" i="144"/>
  <c r="BL1470" i="144"/>
  <c r="BL1464" i="144"/>
  <c r="BL1458" i="144"/>
  <c r="BL1454" i="144"/>
  <c r="AF58" i="148"/>
  <c r="AJ53" i="148"/>
  <c r="BL1887" i="144"/>
  <c r="BJ2079" i="144"/>
  <c r="BK2038" i="144"/>
  <c r="BK2079" i="144" s="1"/>
  <c r="BJ1989" i="144"/>
  <c r="BJ1991" i="144" s="1"/>
  <c r="BK1948" i="144"/>
  <c r="BK1989" i="144" s="1"/>
  <c r="BK1991" i="144" s="1"/>
  <c r="BK1812" i="144"/>
  <c r="BK1853" i="144" s="1"/>
  <c r="BK1855" i="144" s="1"/>
  <c r="BJ1853" i="144"/>
  <c r="BJ1855" i="144" s="1"/>
  <c r="BJ1763" i="144"/>
  <c r="BJ1765" i="144" s="1"/>
  <c r="BK1722" i="144"/>
  <c r="BK1763" i="144" s="1"/>
  <c r="BK1765" i="144" s="1"/>
  <c r="BJ1673" i="144"/>
  <c r="BJ1675" i="144" s="1"/>
  <c r="BK1632" i="144"/>
  <c r="BK1673" i="144" s="1"/>
  <c r="BK1675" i="144" s="1"/>
  <c r="BJ1582" i="144"/>
  <c r="BJ1584" i="144" s="1"/>
  <c r="BK1541" i="144"/>
  <c r="BK1582" i="144" s="1"/>
  <c r="BK1584" i="144" s="1"/>
  <c r="BL1529" i="144"/>
  <c r="BL1525" i="144"/>
  <c r="BL1521" i="144"/>
  <c r="BL1517" i="144"/>
  <c r="BL1513" i="144"/>
  <c r="BL1868" i="144"/>
  <c r="BL1866" i="144"/>
  <c r="BL1864" i="144"/>
  <c r="BL1862" i="144"/>
  <c r="BL1860" i="144"/>
  <c r="BE1858" i="144"/>
  <c r="BD1899" i="144"/>
  <c r="BG1853" i="144"/>
  <c r="BG1855" i="144" s="1"/>
  <c r="BH1812" i="144"/>
  <c r="BH1853" i="144" s="1"/>
  <c r="BH1855" i="144" s="1"/>
  <c r="BL1805" i="144"/>
  <c r="BL1803" i="144"/>
  <c r="BL1801" i="144"/>
  <c r="BL1799" i="144"/>
  <c r="BL1797" i="144"/>
  <c r="BL1795" i="144"/>
  <c r="BL1793" i="144"/>
  <c r="BL1791" i="144"/>
  <c r="BL1789" i="144"/>
  <c r="BL1787" i="144"/>
  <c r="BL1785" i="144"/>
  <c r="BL1783" i="144"/>
  <c r="BL1781" i="144"/>
  <c r="BL1779" i="144"/>
  <c r="BL1777" i="144"/>
  <c r="BL1775" i="144"/>
  <c r="BL1773" i="144"/>
  <c r="BL1771" i="144"/>
  <c r="BL1769" i="144"/>
  <c r="BD1808" i="144"/>
  <c r="BE1767" i="144"/>
  <c r="BG1763" i="144"/>
  <c r="BG1765" i="144" s="1"/>
  <c r="BH1722" i="144"/>
  <c r="BH1763" i="144" s="1"/>
  <c r="BH1765" i="144" s="1"/>
  <c r="BL1715" i="144"/>
  <c r="BL1713" i="144"/>
  <c r="BL1711" i="144"/>
  <c r="BL1709" i="144"/>
  <c r="BL1707" i="144"/>
  <c r="BL1705" i="144"/>
  <c r="BL1703" i="144"/>
  <c r="BL1701" i="144"/>
  <c r="BL1699" i="144"/>
  <c r="BL1697" i="144"/>
  <c r="BL1695" i="144"/>
  <c r="BL1693" i="144"/>
  <c r="BL1691" i="144"/>
  <c r="BL1689" i="144"/>
  <c r="BL1687" i="144"/>
  <c r="BL1685" i="144"/>
  <c r="BL1683" i="144"/>
  <c r="BL1681" i="144"/>
  <c r="BL1679" i="144"/>
  <c r="BD1718" i="144"/>
  <c r="BE1677" i="144"/>
  <c r="BG1673" i="144"/>
  <c r="BG1675" i="144" s="1"/>
  <c r="BH1632" i="144"/>
  <c r="BH1673" i="144" s="1"/>
  <c r="BH1675" i="144" s="1"/>
  <c r="BL1624" i="144"/>
  <c r="BL1622" i="144"/>
  <c r="BL1620" i="144"/>
  <c r="BL1618" i="144"/>
  <c r="BL1616" i="144"/>
  <c r="BL1614" i="144"/>
  <c r="BL1612" i="144"/>
  <c r="BL1610" i="144"/>
  <c r="BL1608" i="144"/>
  <c r="BL1606" i="144"/>
  <c r="BL1604" i="144"/>
  <c r="BL1602" i="144"/>
  <c r="BL1600" i="144"/>
  <c r="BL1598" i="144"/>
  <c r="BL1596" i="144"/>
  <c r="BL1594" i="144"/>
  <c r="BL1592" i="144"/>
  <c r="BL1590" i="144"/>
  <c r="BL1588" i="144"/>
  <c r="BD1627" i="144"/>
  <c r="BE1586" i="144"/>
  <c r="BG1582" i="144"/>
  <c r="BG1584" i="144" s="1"/>
  <c r="BH1541" i="144"/>
  <c r="BH1582" i="144" s="1"/>
  <c r="BH1584" i="144" s="1"/>
  <c r="BL1534" i="144"/>
  <c r="BL1532" i="144"/>
  <c r="BL1509" i="144"/>
  <c r="BL1507" i="144"/>
  <c r="BL1505" i="144"/>
  <c r="BL1503" i="144"/>
  <c r="BL1501" i="144"/>
  <c r="BL1499" i="144"/>
  <c r="BL1497" i="144"/>
  <c r="BL1445" i="144"/>
  <c r="BL1443" i="144"/>
  <c r="BL1441" i="144"/>
  <c r="BL1439" i="144"/>
  <c r="BL1437" i="144"/>
  <c r="BL1435" i="144"/>
  <c r="BL1433" i="144"/>
  <c r="BL1431" i="144"/>
  <c r="BL1429" i="144"/>
  <c r="BL1427" i="144"/>
  <c r="BL1425" i="144"/>
  <c r="BL1423" i="144"/>
  <c r="BL1421" i="144"/>
  <c r="BL1419" i="144"/>
  <c r="BL1417" i="144"/>
  <c r="BL1415" i="144"/>
  <c r="BL1413" i="144"/>
  <c r="BL1411" i="144"/>
  <c r="BL1409" i="144"/>
  <c r="BL1407" i="144"/>
  <c r="BL1355" i="144"/>
  <c r="BL1353" i="144"/>
  <c r="BL1351" i="144"/>
  <c r="BL1349" i="144"/>
  <c r="BL1347" i="144"/>
  <c r="BL1345" i="144"/>
  <c r="BL1343" i="144"/>
  <c r="BL1341" i="144"/>
  <c r="BL1339" i="144"/>
  <c r="BL1337" i="144"/>
  <c r="BL1335" i="144"/>
  <c r="BL1333" i="144"/>
  <c r="BL1331" i="144"/>
  <c r="BL1329" i="144"/>
  <c r="BL1327" i="144"/>
  <c r="BL1325" i="144"/>
  <c r="BL1323" i="144"/>
  <c r="BL1321" i="144"/>
  <c r="BL1319" i="144"/>
  <c r="BL1317" i="144"/>
  <c r="BL1265" i="144"/>
  <c r="BL1263" i="144"/>
  <c r="BL1261" i="144"/>
  <c r="BL1259" i="144"/>
  <c r="BL1257" i="144"/>
  <c r="BL1255" i="144"/>
  <c r="BL1253" i="144"/>
  <c r="BL1251" i="144"/>
  <c r="BL1249" i="144"/>
  <c r="BL1247" i="144"/>
  <c r="BL1245" i="144"/>
  <c r="BL1243" i="144"/>
  <c r="BL1241" i="144"/>
  <c r="BL1239" i="144"/>
  <c r="BL1237" i="144"/>
  <c r="BL1235" i="144"/>
  <c r="BL1233" i="144"/>
  <c r="BL1231" i="144"/>
  <c r="BL1229" i="144"/>
  <c r="BL1227" i="144"/>
  <c r="BL1175" i="144"/>
  <c r="BL1173" i="144"/>
  <c r="BL1171" i="144"/>
  <c r="BL1166" i="144"/>
  <c r="BL1162" i="144"/>
  <c r="BJ1492" i="144"/>
  <c r="BJ1494" i="144" s="1"/>
  <c r="BK1451" i="144"/>
  <c r="BK1492" i="144" s="1"/>
  <c r="BK1494" i="144" s="1"/>
  <c r="BJ1402" i="144"/>
  <c r="BJ1404" i="144" s="1"/>
  <c r="BK1361" i="144"/>
  <c r="BK1402" i="144" s="1"/>
  <c r="BK1404" i="144" s="1"/>
  <c r="BJ1312" i="144"/>
  <c r="BJ1314" i="144" s="1"/>
  <c r="BK1271" i="144"/>
  <c r="BK1312" i="144" s="1"/>
  <c r="BK1314" i="144" s="1"/>
  <c r="BJ1222" i="144"/>
  <c r="BJ1224" i="144" s="1"/>
  <c r="BK1181" i="144"/>
  <c r="BK1222" i="144" s="1"/>
  <c r="BK1224" i="144" s="1"/>
  <c r="BH1136" i="144"/>
  <c r="BH1177" i="144" s="1"/>
  <c r="BH1179" i="144" s="1"/>
  <c r="BG1177" i="144"/>
  <c r="BG1179" i="144" s="1"/>
  <c r="BL1129" i="144"/>
  <c r="BL1127" i="144"/>
  <c r="BL1125" i="144"/>
  <c r="BL1123" i="144"/>
  <c r="BL1121" i="144"/>
  <c r="BL1119" i="144"/>
  <c r="BL1117" i="144"/>
  <c r="BL1115" i="144"/>
  <c r="BL1113" i="144"/>
  <c r="BL1111" i="144"/>
  <c r="BL1109" i="144"/>
  <c r="BL1107" i="144"/>
  <c r="BL1105" i="144"/>
  <c r="BL1103" i="144"/>
  <c r="BL1101" i="144"/>
  <c r="BL1099" i="144"/>
  <c r="BL1097" i="144"/>
  <c r="BL1095" i="144"/>
  <c r="BL1093" i="144"/>
  <c r="BE1091" i="144"/>
  <c r="BD1132" i="144"/>
  <c r="BH1046" i="144"/>
  <c r="BH1087" i="144" s="1"/>
  <c r="BH1089" i="144" s="1"/>
  <c r="BG1087" i="144"/>
  <c r="BG1089" i="144" s="1"/>
  <c r="BL1039" i="144"/>
  <c r="BL1037" i="144"/>
  <c r="BL1035" i="144"/>
  <c r="BL1033" i="144"/>
  <c r="BL1031" i="144"/>
  <c r="BL1029" i="144"/>
  <c r="BL1027" i="144"/>
  <c r="BL1025" i="144"/>
  <c r="BL1023" i="144"/>
  <c r="BL1021" i="144"/>
  <c r="BL1019" i="144"/>
  <c r="BL1017" i="144"/>
  <c r="BL1015" i="144"/>
  <c r="BL1013" i="144"/>
  <c r="BL1011" i="144"/>
  <c r="BL1009" i="144"/>
  <c r="BL1007" i="144"/>
  <c r="BL1005" i="144"/>
  <c r="BL1003" i="144"/>
  <c r="BE1001" i="144"/>
  <c r="BD1042" i="144"/>
  <c r="BK1136" i="144"/>
  <c r="BK1177" i="144" s="1"/>
  <c r="BK1179" i="144" s="1"/>
  <c r="BJ1177" i="144"/>
  <c r="BJ1179" i="144" s="1"/>
  <c r="BJ1087" i="144"/>
  <c r="BJ1089" i="144" s="1"/>
  <c r="BK1046" i="144"/>
  <c r="BK1087" i="144" s="1"/>
  <c r="BK1089" i="144" s="1"/>
  <c r="BL993" i="144"/>
  <c r="BL989" i="144"/>
  <c r="BL985" i="144"/>
  <c r="BL981" i="144"/>
  <c r="BK956" i="144"/>
  <c r="BK997" i="144" s="1"/>
  <c r="BK999" i="144" s="1"/>
  <c r="BJ997" i="144"/>
  <c r="BJ999" i="144" s="1"/>
  <c r="BJ907" i="144"/>
  <c r="BJ909" i="144" s="1"/>
  <c r="BK866" i="144"/>
  <c r="BK907" i="144" s="1"/>
  <c r="BK909" i="144" s="1"/>
  <c r="BJ952" i="144"/>
  <c r="BJ954" i="144" s="1"/>
  <c r="BK911" i="144"/>
  <c r="BK952" i="144" s="1"/>
  <c r="BK954" i="144" s="1"/>
  <c r="BL813" i="144"/>
  <c r="BL809" i="144"/>
  <c r="BL805" i="144"/>
  <c r="BK731" i="144"/>
  <c r="BK772" i="144" s="1"/>
  <c r="BK774" i="144" s="1"/>
  <c r="BJ772" i="144"/>
  <c r="BJ774" i="144" s="1"/>
  <c r="BL657" i="144"/>
  <c r="BL632" i="144"/>
  <c r="BL655" i="144"/>
  <c r="BL651" i="144"/>
  <c r="BL647" i="144"/>
  <c r="BL643" i="144"/>
  <c r="BL629" i="144"/>
  <c r="BL630" i="144"/>
  <c r="BL589" i="144"/>
  <c r="BL587" i="144"/>
  <c r="BL585" i="144"/>
  <c r="BL583" i="144"/>
  <c r="BL581" i="144"/>
  <c r="BL579" i="144"/>
  <c r="BL577" i="144"/>
  <c r="BL575" i="144"/>
  <c r="BL573" i="144"/>
  <c r="BL571" i="144"/>
  <c r="BL569" i="144"/>
  <c r="BL567" i="144"/>
  <c r="BL565" i="144"/>
  <c r="BL563" i="144"/>
  <c r="BL561" i="144"/>
  <c r="BL559" i="144"/>
  <c r="BL557" i="144"/>
  <c r="BL555" i="144"/>
  <c r="BL553" i="144"/>
  <c r="BL551" i="144"/>
  <c r="BL499" i="144"/>
  <c r="BL497" i="144"/>
  <c r="BL495" i="144"/>
  <c r="BL493" i="144"/>
  <c r="BL491" i="144"/>
  <c r="BL489" i="144"/>
  <c r="BL487" i="144"/>
  <c r="BL485" i="144"/>
  <c r="BL483" i="144"/>
  <c r="BL481" i="144"/>
  <c r="BL479" i="144"/>
  <c r="BL625" i="144"/>
  <c r="BL623" i="144"/>
  <c r="BL621" i="144"/>
  <c r="BL619" i="144"/>
  <c r="BL617" i="144"/>
  <c r="BL615" i="144"/>
  <c r="BL613" i="144"/>
  <c r="BL611" i="144"/>
  <c r="BL609" i="144"/>
  <c r="BL607" i="144"/>
  <c r="BL605" i="144"/>
  <c r="BL603" i="144"/>
  <c r="BL601" i="144"/>
  <c r="BL599" i="144"/>
  <c r="BL597" i="144"/>
  <c r="BE595" i="144"/>
  <c r="BD636" i="144"/>
  <c r="BG591" i="144"/>
  <c r="BG593" i="144" s="1"/>
  <c r="BH550" i="144"/>
  <c r="BH591" i="144" s="1"/>
  <c r="BH593" i="144" s="1"/>
  <c r="BL543" i="144"/>
  <c r="BL541" i="144"/>
  <c r="BL539" i="144"/>
  <c r="BL537" i="144"/>
  <c r="BL535" i="144"/>
  <c r="BL533" i="144"/>
  <c r="BL531" i="144"/>
  <c r="BL529" i="144"/>
  <c r="BL527" i="144"/>
  <c r="BL525" i="144"/>
  <c r="BL523" i="144"/>
  <c r="BL521" i="144"/>
  <c r="BL519" i="144"/>
  <c r="BL517" i="144"/>
  <c r="BL515" i="144"/>
  <c r="BL513" i="144"/>
  <c r="BL511" i="144"/>
  <c r="BL509" i="144"/>
  <c r="BL507" i="144"/>
  <c r="BD546" i="144"/>
  <c r="BE505" i="144"/>
  <c r="BL472" i="144"/>
  <c r="BL470" i="144"/>
  <c r="BL468" i="144"/>
  <c r="BL466" i="144"/>
  <c r="BL464" i="144"/>
  <c r="BL462" i="144"/>
  <c r="BE460" i="144"/>
  <c r="BD501" i="144"/>
  <c r="BH415" i="144"/>
  <c r="BH456" i="144" s="1"/>
  <c r="BH458" i="144" s="1"/>
  <c r="BG456" i="144"/>
  <c r="BG458" i="144" s="1"/>
  <c r="BL408" i="144"/>
  <c r="BL406" i="144"/>
  <c r="BL404" i="144"/>
  <c r="BL402" i="144"/>
  <c r="BL400" i="144"/>
  <c r="BL398" i="144"/>
  <c r="BL396" i="144"/>
  <c r="BL390" i="144"/>
  <c r="BL386" i="144"/>
  <c r="BH370" i="144"/>
  <c r="BH411" i="144" s="1"/>
  <c r="BH413" i="144" s="1"/>
  <c r="BG411" i="144"/>
  <c r="BG413" i="144" s="1"/>
  <c r="BD366" i="144"/>
  <c r="BE325" i="144"/>
  <c r="BL307" i="144"/>
  <c r="BL303" i="144"/>
  <c r="BL299" i="144"/>
  <c r="BL295" i="144"/>
  <c r="BK370" i="144"/>
  <c r="BK411" i="144" s="1"/>
  <c r="BK413" i="144" s="1"/>
  <c r="BJ411" i="144"/>
  <c r="BJ413" i="144" s="1"/>
  <c r="BL227" i="144"/>
  <c r="BL223" i="144"/>
  <c r="BL219" i="144"/>
  <c r="BL215" i="144"/>
  <c r="BJ276" i="144"/>
  <c r="BJ278" i="144" s="1"/>
  <c r="BK235" i="144"/>
  <c r="BK276" i="144" s="1"/>
  <c r="BK278" i="144" s="1"/>
  <c r="BL205" i="144"/>
  <c r="BL291" i="144"/>
  <c r="BL289" i="144"/>
  <c r="BL287" i="144"/>
  <c r="BL285" i="144"/>
  <c r="BL283" i="144"/>
  <c r="BL281" i="144"/>
  <c r="BL210" i="144"/>
  <c r="BL202" i="144"/>
  <c r="BL198" i="144"/>
  <c r="BL196" i="144"/>
  <c r="BL194" i="144"/>
  <c r="BL192" i="144"/>
  <c r="BE190" i="144"/>
  <c r="BD231" i="144"/>
  <c r="BL183" i="144"/>
  <c r="BL181" i="144"/>
  <c r="BL179" i="144"/>
  <c r="BL177" i="144"/>
  <c r="BL175" i="144"/>
  <c r="BL173" i="144"/>
  <c r="BL171" i="144"/>
  <c r="BL169" i="144"/>
  <c r="BL167" i="144"/>
  <c r="BL165" i="144"/>
  <c r="BL163" i="144"/>
  <c r="BL161" i="144"/>
  <c r="BL159" i="144"/>
  <c r="BL157" i="144"/>
  <c r="BL155" i="144"/>
  <c r="BL153" i="144"/>
  <c r="BL151" i="144"/>
  <c r="BL147" i="144"/>
  <c r="BL137" i="144"/>
  <c r="BL82" i="144"/>
  <c r="BG141" i="144"/>
  <c r="BG143" i="144" s="1"/>
  <c r="BH100" i="144"/>
  <c r="BH141" i="144" s="1"/>
  <c r="BH143" i="144" s="1"/>
  <c r="BL93" i="144"/>
  <c r="BL91" i="144"/>
  <c r="BL89" i="144"/>
  <c r="BL87" i="144"/>
  <c r="BK100" i="144"/>
  <c r="BK141" i="144" s="1"/>
  <c r="BK143" i="144" s="1"/>
  <c r="BJ141" i="144"/>
  <c r="BJ143" i="144" s="1"/>
  <c r="BL37" i="144"/>
  <c r="BL79" i="144"/>
  <c r="BL77" i="144"/>
  <c r="BL75" i="144"/>
  <c r="BL73" i="144"/>
  <c r="BL71" i="144"/>
  <c r="BL69" i="144"/>
  <c r="BL67" i="144"/>
  <c r="BL65" i="144"/>
  <c r="BL63" i="144"/>
  <c r="BL61" i="144"/>
  <c r="BL59" i="144"/>
  <c r="BL57" i="144"/>
  <c r="BE55" i="144"/>
  <c r="BD96" i="144"/>
  <c r="BL38" i="144"/>
  <c r="AF44" i="148"/>
  <c r="AJ24" i="148"/>
  <c r="BL1806" i="144"/>
  <c r="BL1774" i="144"/>
  <c r="BL1712" i="144"/>
  <c r="BL1704" i="144"/>
  <c r="BL1696" i="144"/>
  <c r="BL1688" i="144"/>
  <c r="BL1621" i="144"/>
  <c r="BL1613" i="144"/>
  <c r="BL1605" i="144"/>
  <c r="BL1597" i="144"/>
  <c r="BE1226" i="144"/>
  <c r="BD1267" i="144"/>
  <c r="BH1181" i="144"/>
  <c r="BH1222" i="144" s="1"/>
  <c r="BH1224" i="144" s="1"/>
  <c r="BG1222" i="144"/>
  <c r="BG1224" i="144" s="1"/>
  <c r="BL983" i="144"/>
  <c r="BL803" i="144"/>
  <c r="BJ456" i="144"/>
  <c r="BJ458" i="144" s="1"/>
  <c r="BK415" i="144"/>
  <c r="BK456" i="144" s="1"/>
  <c r="BK458" i="144" s="1"/>
  <c r="BL388" i="144"/>
  <c r="BK145" i="144"/>
  <c r="BK186" i="144" s="1"/>
  <c r="BK188" i="144" s="1"/>
  <c r="BJ186" i="144"/>
  <c r="BJ188" i="144" s="1"/>
  <c r="BH145" i="144"/>
  <c r="BH186" i="144" s="1"/>
  <c r="BH188" i="144" s="1"/>
  <c r="BG186" i="144"/>
  <c r="BG188" i="144" s="1"/>
  <c r="BE145" i="144"/>
  <c r="BD186" i="144"/>
  <c r="BL78" i="144"/>
  <c r="BL66" i="144"/>
  <c r="BL2075" i="144"/>
  <c r="BL2067" i="144"/>
  <c r="BL2061" i="144"/>
  <c r="BL2055" i="144"/>
  <c r="BL2049" i="144"/>
  <c r="BL2039" i="144"/>
  <c r="BL1983" i="144"/>
  <c r="BL1975" i="144"/>
  <c r="BL1969" i="144"/>
  <c r="BL1963" i="144"/>
  <c r="BL1957" i="144"/>
  <c r="BL1953" i="144"/>
  <c r="BL1893" i="144"/>
  <c r="BL2031" i="144"/>
  <c r="BL2025" i="144"/>
  <c r="BL2019" i="144"/>
  <c r="BL2011" i="144"/>
  <c r="BL2005" i="144"/>
  <c r="BL1999" i="144"/>
  <c r="BD2034" i="144"/>
  <c r="BE1993" i="144"/>
  <c r="BL1941" i="144"/>
  <c r="BL1935" i="144"/>
  <c r="BL1929" i="144"/>
  <c r="BL1923" i="144"/>
  <c r="BL1917" i="144"/>
  <c r="BL1911" i="144"/>
  <c r="BL1905" i="144"/>
  <c r="BL1847" i="144"/>
  <c r="BL1839" i="144"/>
  <c r="BL1831" i="144"/>
  <c r="BL1827" i="144"/>
  <c r="BL1819" i="144"/>
  <c r="BL1815" i="144"/>
  <c r="BL1757" i="144"/>
  <c r="BL1751" i="144"/>
  <c r="BL1745" i="144"/>
  <c r="BL1739" i="144"/>
  <c r="BL1733" i="144"/>
  <c r="BL1725" i="144"/>
  <c r="BL1671" i="144"/>
  <c r="BL1663" i="144"/>
  <c r="BL1657" i="144"/>
  <c r="BL1651" i="144"/>
  <c r="BL1645" i="144"/>
  <c r="BL1639" i="144"/>
  <c r="BL1633" i="144"/>
  <c r="BL1576" i="144"/>
  <c r="BL1570" i="144"/>
  <c r="BL1564" i="144"/>
  <c r="BL1558" i="144"/>
  <c r="BL1552" i="144"/>
  <c r="BL1546" i="144"/>
  <c r="BJ1808" i="144"/>
  <c r="BJ1810" i="144" s="1"/>
  <c r="BK1767" i="144"/>
  <c r="BK1808" i="144" s="1"/>
  <c r="BK1810" i="144" s="1"/>
  <c r="BL1488" i="144"/>
  <c r="BL1482" i="144"/>
  <c r="BL1476" i="144"/>
  <c r="BL1472" i="144"/>
  <c r="BL1466" i="144"/>
  <c r="BL1460" i="144"/>
  <c r="BL1452" i="144"/>
  <c r="AD61" i="130"/>
  <c r="AF51" i="148"/>
  <c r="AJ46" i="148"/>
  <c r="AF22" i="148"/>
  <c r="AJ6" i="148"/>
  <c r="AR64" i="148"/>
  <c r="BL1885" i="144"/>
  <c r="BL2076" i="144"/>
  <c r="BL2074" i="144"/>
  <c r="BL2072" i="144"/>
  <c r="BL2070" i="144"/>
  <c r="BL2068" i="144"/>
  <c r="BL2066" i="144"/>
  <c r="BL2064" i="144"/>
  <c r="BL2062" i="144"/>
  <c r="BL2060" i="144"/>
  <c r="BL2058" i="144"/>
  <c r="BL2056" i="144"/>
  <c r="BL2054" i="144"/>
  <c r="BL2052" i="144"/>
  <c r="BL2050" i="144"/>
  <c r="BL2048" i="144"/>
  <c r="BL2046" i="144"/>
  <c r="BL2044" i="144"/>
  <c r="BL2042" i="144"/>
  <c r="BL2040" i="144"/>
  <c r="BD2079" i="144"/>
  <c r="BE2038" i="144"/>
  <c r="BG2034" i="144"/>
  <c r="BG2036" i="144" s="1"/>
  <c r="BH1993" i="144"/>
  <c r="BH2034" i="144" s="1"/>
  <c r="BH2036" i="144" s="1"/>
  <c r="BL1986" i="144"/>
  <c r="BL1984" i="144"/>
  <c r="BL1982" i="144"/>
  <c r="BL1980" i="144"/>
  <c r="BL1978" i="144"/>
  <c r="BL1976" i="144"/>
  <c r="BL1974" i="144"/>
  <c r="BL1972" i="144"/>
  <c r="BL1970" i="144"/>
  <c r="BL1968" i="144"/>
  <c r="BL1966" i="144"/>
  <c r="BL1964" i="144"/>
  <c r="BL1962" i="144"/>
  <c r="BL1960" i="144"/>
  <c r="BL1958" i="144"/>
  <c r="BL1956" i="144"/>
  <c r="BL1954" i="144"/>
  <c r="BL1952" i="144"/>
  <c r="BL1950" i="144"/>
  <c r="BD1989" i="144"/>
  <c r="BE1948" i="144"/>
  <c r="BG1944" i="144"/>
  <c r="BG1946" i="144" s="1"/>
  <c r="BH1903" i="144"/>
  <c r="BH1944" i="144" s="1"/>
  <c r="BH1946" i="144" s="1"/>
  <c r="BL1896" i="144"/>
  <c r="BL1894" i="144"/>
  <c r="BL1892" i="144"/>
  <c r="BL1890" i="144"/>
  <c r="BL1888" i="144"/>
  <c r="BL1884" i="144"/>
  <c r="BL1880" i="144"/>
  <c r="BL1876" i="144"/>
  <c r="BL1872" i="144"/>
  <c r="BH1858" i="144"/>
  <c r="BH1899" i="144" s="1"/>
  <c r="BH1901" i="144" s="1"/>
  <c r="BG1899" i="144"/>
  <c r="BG1901" i="144" s="1"/>
  <c r="BL2032" i="144"/>
  <c r="BL2030" i="144"/>
  <c r="BL2028" i="144"/>
  <c r="BL2026" i="144"/>
  <c r="BL2024" i="144"/>
  <c r="BL2022" i="144"/>
  <c r="BL2020" i="144"/>
  <c r="BL2018" i="144"/>
  <c r="BL2016" i="144"/>
  <c r="BL2014" i="144"/>
  <c r="BL2012" i="144"/>
  <c r="BL2010" i="144"/>
  <c r="BL2008" i="144"/>
  <c r="BL2006" i="144"/>
  <c r="BL2004" i="144"/>
  <c r="BL2002" i="144"/>
  <c r="BL2000" i="144"/>
  <c r="BL1998" i="144"/>
  <c r="BL1996" i="144"/>
  <c r="BL1994" i="144"/>
  <c r="BL1942" i="144"/>
  <c r="BL1940" i="144"/>
  <c r="BL1938" i="144"/>
  <c r="BL1936" i="144"/>
  <c r="BL1934" i="144"/>
  <c r="BL1932" i="144"/>
  <c r="BL1930" i="144"/>
  <c r="BL1928" i="144"/>
  <c r="BL1926" i="144"/>
  <c r="BL1924" i="144"/>
  <c r="BL1922" i="144"/>
  <c r="BL1920" i="144"/>
  <c r="BL1918" i="144"/>
  <c r="BL1916" i="144"/>
  <c r="BL1914" i="144"/>
  <c r="BL1912" i="144"/>
  <c r="BL1910" i="144"/>
  <c r="BL1908" i="144"/>
  <c r="BL1906" i="144"/>
  <c r="BL1904" i="144"/>
  <c r="BL1850" i="144"/>
  <c r="BL1848" i="144"/>
  <c r="BL1846" i="144"/>
  <c r="BL1844" i="144"/>
  <c r="BL1842" i="144"/>
  <c r="BL1840" i="144"/>
  <c r="BL1838" i="144"/>
  <c r="BL1836" i="144"/>
  <c r="BL1834" i="144"/>
  <c r="BL1832" i="144"/>
  <c r="BL1830" i="144"/>
  <c r="BL1828" i="144"/>
  <c r="BL1826" i="144"/>
  <c r="BL1824" i="144"/>
  <c r="BL1822" i="144"/>
  <c r="BL1820" i="144"/>
  <c r="BL1818" i="144"/>
  <c r="BL1816" i="144"/>
  <c r="BL1814" i="144"/>
  <c r="BE1812" i="144"/>
  <c r="BD1853" i="144"/>
  <c r="BG1808" i="144"/>
  <c r="BG1810" i="144" s="1"/>
  <c r="BH1767" i="144"/>
  <c r="BH1808" i="144" s="1"/>
  <c r="BH1810" i="144" s="1"/>
  <c r="BL1760" i="144"/>
  <c r="BL1758" i="144"/>
  <c r="BL1756" i="144"/>
  <c r="BL1754" i="144"/>
  <c r="BL1752" i="144"/>
  <c r="BL1750" i="144"/>
  <c r="BL1748" i="144"/>
  <c r="BL1746" i="144"/>
  <c r="BL1744" i="144"/>
  <c r="BL1742" i="144"/>
  <c r="BL1740" i="144"/>
  <c r="BL1738" i="144"/>
  <c r="BL1736" i="144"/>
  <c r="BL1734" i="144"/>
  <c r="BL1732" i="144"/>
  <c r="BL1730" i="144"/>
  <c r="BL1728" i="144"/>
  <c r="BL1726" i="144"/>
  <c r="BL1724" i="144"/>
  <c r="BD1763" i="144"/>
  <c r="BE1722" i="144"/>
  <c r="BG1718" i="144"/>
  <c r="BG1720" i="144" s="1"/>
  <c r="BH1677" i="144"/>
  <c r="BH1718" i="144" s="1"/>
  <c r="BH1720" i="144" s="1"/>
  <c r="BL1670" i="144"/>
  <c r="BL1668" i="144"/>
  <c r="BL1666" i="144"/>
  <c r="BL1664" i="144"/>
  <c r="BL1662" i="144"/>
  <c r="BL1660" i="144"/>
  <c r="BL1658" i="144"/>
  <c r="BL1656" i="144"/>
  <c r="BL1654" i="144"/>
  <c r="BL1652" i="144"/>
  <c r="BL1650" i="144"/>
  <c r="BL1648" i="144"/>
  <c r="BL1646" i="144"/>
  <c r="BL1644" i="144"/>
  <c r="BL1642" i="144"/>
  <c r="BL1640" i="144"/>
  <c r="BL1638" i="144"/>
  <c r="BL1636" i="144"/>
  <c r="BL1634" i="144"/>
  <c r="BD1673" i="144"/>
  <c r="BE1632" i="144"/>
  <c r="BG1627" i="144"/>
  <c r="BG1629" i="144" s="1"/>
  <c r="BH1586" i="144"/>
  <c r="BH1627" i="144" s="1"/>
  <c r="BH1629" i="144" s="1"/>
  <c r="BL1579" i="144"/>
  <c r="BL1577" i="144"/>
  <c r="BL1575" i="144"/>
  <c r="BL1573" i="144"/>
  <c r="BL1571" i="144"/>
  <c r="BL1569" i="144"/>
  <c r="BL1567" i="144"/>
  <c r="BL1565" i="144"/>
  <c r="BL1563" i="144"/>
  <c r="BL1561" i="144"/>
  <c r="BL1559" i="144"/>
  <c r="BL1557" i="144"/>
  <c r="BL1555" i="144"/>
  <c r="BL1553" i="144"/>
  <c r="BL1551" i="144"/>
  <c r="BL1549" i="144"/>
  <c r="BL1547" i="144"/>
  <c r="BL1545" i="144"/>
  <c r="BL1543" i="144"/>
  <c r="BD1582" i="144"/>
  <c r="BE1541" i="144"/>
  <c r="BL1528" i="144"/>
  <c r="BL1524" i="144"/>
  <c r="BL1520" i="144"/>
  <c r="BL1516" i="144"/>
  <c r="BL1512" i="144"/>
  <c r="BK1496" i="144"/>
  <c r="BK1537" i="144" s="1"/>
  <c r="BK1539" i="144" s="1"/>
  <c r="BJ1537" i="144"/>
  <c r="BJ1539" i="144" s="1"/>
  <c r="BK1406" i="144"/>
  <c r="BK1447" i="144" s="1"/>
  <c r="BK1449" i="144" s="1"/>
  <c r="BJ1447" i="144"/>
  <c r="BJ1449" i="144" s="1"/>
  <c r="BK1316" i="144"/>
  <c r="BK1357" i="144" s="1"/>
  <c r="BK1359" i="144" s="1"/>
  <c r="BJ1357" i="144"/>
  <c r="BJ1359" i="144" s="1"/>
  <c r="BK1226" i="144"/>
  <c r="BK1267" i="144" s="1"/>
  <c r="BK1269" i="144" s="1"/>
  <c r="BJ1267" i="144"/>
  <c r="BJ1269" i="144" s="1"/>
  <c r="BL1169" i="144"/>
  <c r="BL1165" i="144"/>
  <c r="BH1496" i="144"/>
  <c r="BH1537" i="144" s="1"/>
  <c r="BH1539" i="144" s="1"/>
  <c r="BG1537" i="144"/>
  <c r="BG1539" i="144" s="1"/>
  <c r="BL1489" i="144"/>
  <c r="BL1487" i="144"/>
  <c r="BL1485" i="144"/>
  <c r="BL1483" i="144"/>
  <c r="BL1481" i="144"/>
  <c r="BL1479" i="144"/>
  <c r="BL1477" i="144"/>
  <c r="BL1475" i="144"/>
  <c r="BL1473" i="144"/>
  <c r="BL1471" i="144"/>
  <c r="BL1469" i="144"/>
  <c r="BL1467" i="144"/>
  <c r="BL1465" i="144"/>
  <c r="BL1463" i="144"/>
  <c r="BL1461" i="144"/>
  <c r="BL1459" i="144"/>
  <c r="BL1457" i="144"/>
  <c r="BL1455" i="144"/>
  <c r="BL1453" i="144"/>
  <c r="BD1492" i="144"/>
  <c r="BE1451" i="144"/>
  <c r="BG1447" i="144"/>
  <c r="BG1449" i="144" s="1"/>
  <c r="BH1406" i="144"/>
  <c r="BH1447" i="144" s="1"/>
  <c r="BH1449" i="144" s="1"/>
  <c r="BL1399" i="144"/>
  <c r="BL1397" i="144"/>
  <c r="BL1395" i="144"/>
  <c r="BL1393" i="144"/>
  <c r="BL1391" i="144"/>
  <c r="BL1389" i="144"/>
  <c r="BL1387" i="144"/>
  <c r="BL1385" i="144"/>
  <c r="BL1383" i="144"/>
  <c r="BL1381" i="144"/>
  <c r="BL1379" i="144"/>
  <c r="BL1377" i="144"/>
  <c r="BL1375" i="144"/>
  <c r="BL1373" i="144"/>
  <c r="BL1371" i="144"/>
  <c r="BL1369" i="144"/>
  <c r="BL1367" i="144"/>
  <c r="BL1365" i="144"/>
  <c r="BL1363" i="144"/>
  <c r="BD1402" i="144"/>
  <c r="BE1361" i="144"/>
  <c r="BG1357" i="144"/>
  <c r="BG1359" i="144" s="1"/>
  <c r="BH1316" i="144"/>
  <c r="BH1357" i="144" s="1"/>
  <c r="BH1359" i="144" s="1"/>
  <c r="BL1309" i="144"/>
  <c r="BL1307" i="144"/>
  <c r="BL1305" i="144"/>
  <c r="BL1303" i="144"/>
  <c r="BL1301" i="144"/>
  <c r="BL1299" i="144"/>
  <c r="BL1297" i="144"/>
  <c r="BL1295" i="144"/>
  <c r="BL1293" i="144"/>
  <c r="BL1291" i="144"/>
  <c r="BL1289" i="144"/>
  <c r="BL1287" i="144"/>
  <c r="BL1285" i="144"/>
  <c r="BL1283" i="144"/>
  <c r="BL1281" i="144"/>
  <c r="BL1279" i="144"/>
  <c r="BL1277" i="144"/>
  <c r="BL1275" i="144"/>
  <c r="BL1273" i="144"/>
  <c r="BD1312" i="144"/>
  <c r="BE1271" i="144"/>
  <c r="BG1267" i="144"/>
  <c r="BG1269" i="144" s="1"/>
  <c r="BH1226" i="144"/>
  <c r="BH1267" i="144" s="1"/>
  <c r="BH1269" i="144" s="1"/>
  <c r="BL1219" i="144"/>
  <c r="BL1217" i="144"/>
  <c r="BL1215" i="144"/>
  <c r="BL1213" i="144"/>
  <c r="BL1211" i="144"/>
  <c r="BL1209" i="144"/>
  <c r="BL1207" i="144"/>
  <c r="BL1205" i="144"/>
  <c r="BL1203" i="144"/>
  <c r="BL1201" i="144"/>
  <c r="BL1199" i="144"/>
  <c r="BL1197" i="144"/>
  <c r="BL1195" i="144"/>
  <c r="BL1193" i="144"/>
  <c r="BL1191" i="144"/>
  <c r="BL1189" i="144"/>
  <c r="BL1187" i="144"/>
  <c r="BL1185" i="144"/>
  <c r="BL1183" i="144"/>
  <c r="BD1222" i="144"/>
  <c r="BE1181" i="144"/>
  <c r="BL976" i="144"/>
  <c r="BL1160" i="144"/>
  <c r="BL1158" i="144"/>
  <c r="BL1156" i="144"/>
  <c r="BL1154" i="144"/>
  <c r="BL1152" i="144"/>
  <c r="BL1150" i="144"/>
  <c r="BL1148" i="144"/>
  <c r="BL1146" i="144"/>
  <c r="BL1144" i="144"/>
  <c r="BL1142" i="144"/>
  <c r="BL1140" i="144"/>
  <c r="BL1138" i="144"/>
  <c r="BE1136" i="144"/>
  <c r="BD1177" i="144"/>
  <c r="BG1132" i="144"/>
  <c r="BG1134" i="144" s="1"/>
  <c r="BH1091" i="144"/>
  <c r="BH1132" i="144" s="1"/>
  <c r="BH1134" i="144" s="1"/>
  <c r="BL1084" i="144"/>
  <c r="BL1082" i="144"/>
  <c r="BL1080" i="144"/>
  <c r="BL1078" i="144"/>
  <c r="BL1076" i="144"/>
  <c r="BL1074" i="144"/>
  <c r="BL1072" i="144"/>
  <c r="BL1070" i="144"/>
  <c r="BL1068" i="144"/>
  <c r="BL1066" i="144"/>
  <c r="BL1064" i="144"/>
  <c r="BL1062" i="144"/>
  <c r="BL1060" i="144"/>
  <c r="BL1058" i="144"/>
  <c r="BL1056" i="144"/>
  <c r="BL1054" i="144"/>
  <c r="BL1052" i="144"/>
  <c r="BL1050" i="144"/>
  <c r="BL1048" i="144"/>
  <c r="BD1087" i="144"/>
  <c r="BE1046" i="144"/>
  <c r="BG1042" i="144"/>
  <c r="BG1044" i="144" s="1"/>
  <c r="BH1001" i="144"/>
  <c r="BH1042" i="144" s="1"/>
  <c r="BH1044" i="144" s="1"/>
  <c r="BL975" i="144"/>
  <c r="BL992" i="144"/>
  <c r="BL988" i="144"/>
  <c r="BL984" i="144"/>
  <c r="BL980" i="144"/>
  <c r="BL825" i="144"/>
  <c r="BE821" i="144"/>
  <c r="BD862" i="144"/>
  <c r="BL972" i="144"/>
  <c r="BL970" i="144"/>
  <c r="BL968" i="144"/>
  <c r="BL966" i="144"/>
  <c r="BL964" i="144"/>
  <c r="BL962" i="144"/>
  <c r="BL960" i="144"/>
  <c r="BL958" i="144"/>
  <c r="BE956" i="144"/>
  <c r="BD997" i="144"/>
  <c r="BG952" i="144"/>
  <c r="BG954" i="144" s="1"/>
  <c r="BH911" i="144"/>
  <c r="BH952" i="144" s="1"/>
  <c r="BH954" i="144" s="1"/>
  <c r="BL904" i="144"/>
  <c r="BL902" i="144"/>
  <c r="BL900" i="144"/>
  <c r="BL898" i="144"/>
  <c r="BL896" i="144"/>
  <c r="BL894" i="144"/>
  <c r="BL892" i="144"/>
  <c r="BL890" i="144"/>
  <c r="BL888" i="144"/>
  <c r="BL886" i="144"/>
  <c r="BL884" i="144"/>
  <c r="BL882" i="144"/>
  <c r="BL880" i="144"/>
  <c r="BL878" i="144"/>
  <c r="BL876" i="144"/>
  <c r="BL874" i="144"/>
  <c r="BL872" i="144"/>
  <c r="BL870" i="144"/>
  <c r="BL868" i="144"/>
  <c r="BD907" i="144"/>
  <c r="BE866" i="144"/>
  <c r="BH956" i="144"/>
  <c r="BH997" i="144" s="1"/>
  <c r="BH999" i="144" s="1"/>
  <c r="BG997" i="144"/>
  <c r="BG999" i="144" s="1"/>
  <c r="BL949" i="144"/>
  <c r="BL947" i="144"/>
  <c r="BL945" i="144"/>
  <c r="BL943" i="144"/>
  <c r="BL941" i="144"/>
  <c r="BL939" i="144"/>
  <c r="BL937" i="144"/>
  <c r="BL935" i="144"/>
  <c r="BL933" i="144"/>
  <c r="BL931" i="144"/>
  <c r="BL929" i="144"/>
  <c r="BL927" i="144"/>
  <c r="BL925" i="144"/>
  <c r="BL923" i="144"/>
  <c r="BL921" i="144"/>
  <c r="BL919" i="144"/>
  <c r="BL917" i="144"/>
  <c r="BL915" i="144"/>
  <c r="BL913" i="144"/>
  <c r="BD952" i="144"/>
  <c r="BE911" i="144"/>
  <c r="BG907" i="144"/>
  <c r="BG909" i="144" s="1"/>
  <c r="BH866" i="144"/>
  <c r="BH907" i="144" s="1"/>
  <c r="BH909" i="144" s="1"/>
  <c r="BL859" i="144"/>
  <c r="BL857" i="144"/>
  <c r="BL855" i="144"/>
  <c r="BL853" i="144"/>
  <c r="BL851" i="144"/>
  <c r="BL849" i="144"/>
  <c r="BL847" i="144"/>
  <c r="BL845" i="144"/>
  <c r="BL843" i="144"/>
  <c r="BL841" i="144"/>
  <c r="BL839" i="144"/>
  <c r="BL837" i="144"/>
  <c r="BL835" i="144"/>
  <c r="BL833" i="144"/>
  <c r="BL831" i="144"/>
  <c r="BL829" i="144"/>
  <c r="BH821" i="144"/>
  <c r="BH862" i="144" s="1"/>
  <c r="BH864" i="144" s="1"/>
  <c r="BG862" i="144"/>
  <c r="BG864" i="144" s="1"/>
  <c r="BL812" i="144"/>
  <c r="BL808" i="144"/>
  <c r="BL804" i="144"/>
  <c r="BH776" i="144"/>
  <c r="BH817" i="144" s="1"/>
  <c r="BH819" i="144" s="1"/>
  <c r="BG817" i="144"/>
  <c r="BG819" i="144" s="1"/>
  <c r="BL769" i="144"/>
  <c r="BL767" i="144"/>
  <c r="BL765" i="144"/>
  <c r="BL763" i="144"/>
  <c r="BL759" i="144"/>
  <c r="BL757" i="144"/>
  <c r="BL755" i="144"/>
  <c r="BL753" i="144"/>
  <c r="BL751" i="144"/>
  <c r="BL747" i="144"/>
  <c r="BL743" i="144"/>
  <c r="BL739" i="144"/>
  <c r="BL735" i="144"/>
  <c r="BE731" i="144"/>
  <c r="BD772" i="144"/>
  <c r="BH685" i="144"/>
  <c r="BH726" i="144" s="1"/>
  <c r="BH728" i="144" s="1"/>
  <c r="BG726" i="144"/>
  <c r="BG728" i="144" s="1"/>
  <c r="BL678" i="144"/>
  <c r="BL676" i="144"/>
  <c r="BL672" i="144"/>
  <c r="BL668" i="144"/>
  <c r="BL664" i="144"/>
  <c r="BL662" i="144"/>
  <c r="BL660" i="144"/>
  <c r="BH640" i="144"/>
  <c r="BH681" i="144" s="1"/>
  <c r="BH683" i="144" s="1"/>
  <c r="BG681" i="144"/>
  <c r="BG683" i="144" s="1"/>
  <c r="BL631" i="144"/>
  <c r="BL654" i="144"/>
  <c r="BL650" i="144"/>
  <c r="BL646" i="144"/>
  <c r="BL642" i="144"/>
  <c r="BL627" i="144"/>
  <c r="BL801" i="144"/>
  <c r="BL799" i="144"/>
  <c r="BL797" i="144"/>
  <c r="BL795" i="144"/>
  <c r="BL793" i="144"/>
  <c r="BL791" i="144"/>
  <c r="BL789" i="144"/>
  <c r="BL787" i="144"/>
  <c r="BL785" i="144"/>
  <c r="BL783" i="144"/>
  <c r="BL781" i="144"/>
  <c r="BL779" i="144"/>
  <c r="BL777" i="144"/>
  <c r="BL724" i="144"/>
  <c r="BL722" i="144"/>
  <c r="BL720" i="144"/>
  <c r="BL718" i="144"/>
  <c r="BL716" i="144"/>
  <c r="BL714" i="144"/>
  <c r="BL712" i="144"/>
  <c r="BL710" i="144"/>
  <c r="BL708" i="144"/>
  <c r="BL706" i="144"/>
  <c r="BL704" i="144"/>
  <c r="BL702" i="144"/>
  <c r="BL700" i="144"/>
  <c r="BL698" i="144"/>
  <c r="BL696" i="144"/>
  <c r="BL694" i="144"/>
  <c r="BL692" i="144"/>
  <c r="BL690" i="144"/>
  <c r="BL688" i="144"/>
  <c r="BL686" i="144"/>
  <c r="BL658" i="144"/>
  <c r="BL628" i="144"/>
  <c r="BL475" i="144"/>
  <c r="BJ591" i="144"/>
  <c r="BJ593" i="144" s="1"/>
  <c r="BK550" i="144"/>
  <c r="BK591" i="144" s="1"/>
  <c r="BK593" i="144" s="1"/>
  <c r="BL454" i="144"/>
  <c r="BL452" i="144"/>
  <c r="BL450" i="144"/>
  <c r="BL448" i="144"/>
  <c r="BL446" i="144"/>
  <c r="BL444" i="144"/>
  <c r="BL442" i="144"/>
  <c r="BL440" i="144"/>
  <c r="BL438" i="144"/>
  <c r="BL436" i="144"/>
  <c r="BL434" i="144"/>
  <c r="BL432" i="144"/>
  <c r="BL430" i="144"/>
  <c r="BL428" i="144"/>
  <c r="BL426" i="144"/>
  <c r="BL424" i="144"/>
  <c r="BL422" i="144"/>
  <c r="BL420" i="144"/>
  <c r="BL418" i="144"/>
  <c r="BL416" i="144"/>
  <c r="BL394" i="144"/>
  <c r="BL389" i="144"/>
  <c r="BL385" i="144"/>
  <c r="BL310" i="144"/>
  <c r="BL306" i="144"/>
  <c r="BL302" i="144"/>
  <c r="BL298" i="144"/>
  <c r="BL294" i="144"/>
  <c r="BL384" i="144"/>
  <c r="BL382" i="144"/>
  <c r="BL380" i="144"/>
  <c r="BL378" i="144"/>
  <c r="BL376" i="144"/>
  <c r="BL374" i="144"/>
  <c r="BL372" i="144"/>
  <c r="BE370" i="144"/>
  <c r="BD411" i="144"/>
  <c r="BG366" i="144"/>
  <c r="BG368" i="144" s="1"/>
  <c r="BH325" i="144"/>
  <c r="BH366" i="144" s="1"/>
  <c r="BH368" i="144" s="1"/>
  <c r="BL318" i="144"/>
  <c r="BL316" i="144"/>
  <c r="BL314" i="144"/>
  <c r="BL312" i="144"/>
  <c r="BE235" i="144"/>
  <c r="BD276" i="144"/>
  <c r="BH280" i="144"/>
  <c r="BH321" i="144" s="1"/>
  <c r="BH323" i="144" s="1"/>
  <c r="BG321" i="144"/>
  <c r="BG323" i="144" s="1"/>
  <c r="BL271" i="144"/>
  <c r="BL267" i="144"/>
  <c r="BL265" i="144"/>
  <c r="BL263" i="144"/>
  <c r="BL259" i="144"/>
  <c r="BL255" i="144"/>
  <c r="BL251" i="144"/>
  <c r="BL247" i="144"/>
  <c r="BL243" i="144"/>
  <c r="BL239" i="144"/>
  <c r="BL211" i="144"/>
  <c r="BL203" i="144"/>
  <c r="BK280" i="144"/>
  <c r="BK321" i="144" s="1"/>
  <c r="BK323" i="144" s="1"/>
  <c r="BJ321" i="144"/>
  <c r="BJ323" i="144" s="1"/>
  <c r="BL208" i="144"/>
  <c r="BL200" i="144"/>
  <c r="BL134" i="144"/>
  <c r="BL150" i="144"/>
  <c r="BL146" i="144"/>
  <c r="BL135" i="144"/>
  <c r="BL85" i="144"/>
  <c r="BL130" i="144"/>
  <c r="BL128" i="144"/>
  <c r="BL126" i="144"/>
  <c r="BL124" i="144"/>
  <c r="BL122" i="144"/>
  <c r="BL120" i="144"/>
  <c r="BL118" i="144"/>
  <c r="BL116" i="144"/>
  <c r="BL114" i="144"/>
  <c r="BL112" i="144"/>
  <c r="BL110" i="144"/>
  <c r="BL108" i="144"/>
  <c r="BL106" i="144"/>
  <c r="BL104" i="144"/>
  <c r="BL102" i="144"/>
  <c r="BE100" i="144"/>
  <c r="BD141" i="144"/>
  <c r="BH55" i="144"/>
  <c r="BH96" i="144" s="1"/>
  <c r="BH98" i="144" s="1"/>
  <c r="BG96" i="144"/>
  <c r="BG98" i="144" s="1"/>
  <c r="BL43" i="144"/>
  <c r="BL35" i="144"/>
  <c r="BL36" i="144"/>
  <c r="BL33" i="144"/>
  <c r="BL31" i="144"/>
  <c r="BL29" i="144"/>
  <c r="BL27" i="144"/>
  <c r="BL25" i="144"/>
  <c r="BL23" i="144"/>
  <c r="BL21" i="144"/>
  <c r="BL19" i="144"/>
  <c r="BL17" i="144"/>
  <c r="BL15" i="144"/>
  <c r="BL13" i="144"/>
  <c r="BL11" i="144"/>
  <c r="L175" i="146"/>
  <c r="M14" i="146"/>
  <c r="K175" i="146"/>
  <c r="AF60" i="148" l="1"/>
  <c r="BE772" i="144"/>
  <c r="BE774" i="144" s="1"/>
  <c r="BL731" i="144"/>
  <c r="BL772" i="144" s="1"/>
  <c r="BL774" i="144" s="1"/>
  <c r="BE862" i="144"/>
  <c r="BE864" i="144" s="1"/>
  <c r="BL821" i="144"/>
  <c r="BL862" i="144" s="1"/>
  <c r="BL864" i="144" s="1"/>
  <c r="BE1492" i="144"/>
  <c r="BE1494" i="144" s="1"/>
  <c r="BL1451" i="144"/>
  <c r="BL1492" i="144" s="1"/>
  <c r="BL1494" i="144" s="1"/>
  <c r="BL1722" i="144"/>
  <c r="BL1763" i="144" s="1"/>
  <c r="BL1765" i="144" s="1"/>
  <c r="BE1763" i="144"/>
  <c r="BE1765" i="144" s="1"/>
  <c r="BL1812" i="144"/>
  <c r="BL1853" i="144" s="1"/>
  <c r="BL1855" i="144" s="1"/>
  <c r="BE1853" i="144"/>
  <c r="BE1855" i="144" s="1"/>
  <c r="BL2038" i="144"/>
  <c r="BL2079" i="144" s="1"/>
  <c r="BE2079" i="144"/>
  <c r="BE1267" i="144"/>
  <c r="BE1269" i="144" s="1"/>
  <c r="BL1226" i="144"/>
  <c r="BL1267" i="144" s="1"/>
  <c r="BL1269" i="144" s="1"/>
  <c r="BL325" i="144"/>
  <c r="BL366" i="144" s="1"/>
  <c r="BL368" i="144" s="1"/>
  <c r="BE366" i="144"/>
  <c r="BE368" i="144" s="1"/>
  <c r="BL460" i="144"/>
  <c r="BL501" i="144" s="1"/>
  <c r="BL503" i="144" s="1"/>
  <c r="BE501" i="144"/>
  <c r="BE503" i="144" s="1"/>
  <c r="BL10" i="144"/>
  <c r="BL51" i="144" s="1"/>
  <c r="BE51" i="144"/>
  <c r="BE456" i="144"/>
  <c r="BE458" i="144" s="1"/>
  <c r="BL415" i="144"/>
  <c r="BL456" i="144" s="1"/>
  <c r="BL458" i="144" s="1"/>
  <c r="BL235" i="144"/>
  <c r="BL276" i="144" s="1"/>
  <c r="BL278" i="144" s="1"/>
  <c r="BE276" i="144"/>
  <c r="BE278" i="144" s="1"/>
  <c r="BE1402" i="144"/>
  <c r="BE1404" i="144" s="1"/>
  <c r="BL1361" i="144"/>
  <c r="BL1402" i="144" s="1"/>
  <c r="BL1404" i="144" s="1"/>
  <c r="AR46" i="148"/>
  <c r="AR51" i="148" s="1"/>
  <c r="AJ51" i="148"/>
  <c r="BE2034" i="144"/>
  <c r="BE2036" i="144" s="1"/>
  <c r="BL1993" i="144"/>
  <c r="BL2034" i="144" s="1"/>
  <c r="BL2036" i="144" s="1"/>
  <c r="BG5" i="144"/>
  <c r="BE1132" i="144"/>
  <c r="BE1134" i="144" s="1"/>
  <c r="BL1091" i="144"/>
  <c r="BL1132" i="144" s="1"/>
  <c r="BL1134" i="144" s="1"/>
  <c r="BE1808" i="144"/>
  <c r="BE1810" i="144" s="1"/>
  <c r="BL1767" i="144"/>
  <c r="BL1808" i="144" s="1"/>
  <c r="BL1810" i="144" s="1"/>
  <c r="BL1858" i="144"/>
  <c r="BL1899" i="144" s="1"/>
  <c r="BL1901" i="144" s="1"/>
  <c r="BE1899" i="144"/>
  <c r="BE1901" i="144" s="1"/>
  <c r="AR53" i="148"/>
  <c r="AR58" i="148" s="1"/>
  <c r="AJ58" i="148"/>
  <c r="BE1944" i="144"/>
  <c r="BE1946" i="144" s="1"/>
  <c r="BL1903" i="144"/>
  <c r="BL1944" i="144" s="1"/>
  <c r="BL1946" i="144" s="1"/>
  <c r="BL280" i="144"/>
  <c r="BL321" i="144" s="1"/>
  <c r="BL323" i="144" s="1"/>
  <c r="BE321" i="144"/>
  <c r="BE323" i="144" s="1"/>
  <c r="BE1357" i="144"/>
  <c r="BE1359" i="144" s="1"/>
  <c r="BL1316" i="144"/>
  <c r="BL1357" i="144" s="1"/>
  <c r="BL1359" i="144" s="1"/>
  <c r="BE141" i="144"/>
  <c r="BE143" i="144" s="1"/>
  <c r="BL100" i="144"/>
  <c r="BL141" i="144" s="1"/>
  <c r="BL143" i="144" s="1"/>
  <c r="BL1136" i="144"/>
  <c r="BL1177" i="144" s="1"/>
  <c r="BL1179" i="144" s="1"/>
  <c r="BE1177" i="144"/>
  <c r="BE1179" i="144" s="1"/>
  <c r="BL1632" i="144"/>
  <c r="BL1673" i="144" s="1"/>
  <c r="BL1675" i="144" s="1"/>
  <c r="BE1673" i="144"/>
  <c r="BE1675" i="144" s="1"/>
  <c r="BL866" i="144"/>
  <c r="BL907" i="144" s="1"/>
  <c r="BL909" i="144" s="1"/>
  <c r="BE907" i="144"/>
  <c r="BE909" i="144" s="1"/>
  <c r="BL956" i="144"/>
  <c r="BL997" i="144" s="1"/>
  <c r="BL999" i="144" s="1"/>
  <c r="BE997" i="144"/>
  <c r="BE999" i="144" s="1"/>
  <c r="BE1312" i="144"/>
  <c r="BE1314" i="144" s="1"/>
  <c r="BL1271" i="144"/>
  <c r="BL1312" i="144" s="1"/>
  <c r="BL1314" i="144" s="1"/>
  <c r="BL1541" i="144"/>
  <c r="BL1582" i="144" s="1"/>
  <c r="BL1584" i="144" s="1"/>
  <c r="BE1582" i="144"/>
  <c r="BE1584" i="144" s="1"/>
  <c r="BJ5" i="144"/>
  <c r="BE231" i="144"/>
  <c r="BE233" i="144" s="1"/>
  <c r="BL190" i="144"/>
  <c r="BL231" i="144" s="1"/>
  <c r="BL233" i="144" s="1"/>
  <c r="BE1042" i="144"/>
  <c r="BE1044" i="144" s="1"/>
  <c r="BL1001" i="144"/>
  <c r="BL1042" i="144" s="1"/>
  <c r="BL1044" i="144" s="1"/>
  <c r="BE1718" i="144"/>
  <c r="BE1720" i="144" s="1"/>
  <c r="BL1677" i="144"/>
  <c r="BL1718" i="144" s="1"/>
  <c r="BL1720" i="144" s="1"/>
  <c r="BH5" i="144"/>
  <c r="BL1496" i="144"/>
  <c r="BL1537" i="144" s="1"/>
  <c r="BL1539" i="144" s="1"/>
  <c r="BE1537" i="144"/>
  <c r="BE1539" i="144" s="1"/>
  <c r="BE681" i="144"/>
  <c r="BE683" i="144" s="1"/>
  <c r="BL640" i="144"/>
  <c r="BL681" i="144" s="1"/>
  <c r="BL683" i="144" s="1"/>
  <c r="BK5" i="144"/>
  <c r="BK53" i="144"/>
  <c r="BE1447" i="144"/>
  <c r="BE1449" i="144" s="1"/>
  <c r="BL1406" i="144"/>
  <c r="BL1447" i="144" s="1"/>
  <c r="BL1449" i="144" s="1"/>
  <c r="BE411" i="144"/>
  <c r="BE413" i="144" s="1"/>
  <c r="BL370" i="144"/>
  <c r="BL411" i="144" s="1"/>
  <c r="BL413" i="144" s="1"/>
  <c r="BE1087" i="144"/>
  <c r="BE1089" i="144" s="1"/>
  <c r="BL1046" i="144"/>
  <c r="BL1087" i="144" s="1"/>
  <c r="BL1089" i="144" s="1"/>
  <c r="BL1948" i="144"/>
  <c r="BL1989" i="144" s="1"/>
  <c r="BL1991" i="144" s="1"/>
  <c r="BE1989" i="144"/>
  <c r="BE1991" i="144" s="1"/>
  <c r="BE952" i="144"/>
  <c r="BE954" i="144" s="1"/>
  <c r="BL911" i="144"/>
  <c r="BL952" i="144" s="1"/>
  <c r="BL954" i="144" s="1"/>
  <c r="BE1222" i="144"/>
  <c r="BE1224" i="144" s="1"/>
  <c r="BL1181" i="144"/>
  <c r="BL1222" i="144" s="1"/>
  <c r="BL1224" i="144" s="1"/>
  <c r="AR6" i="148"/>
  <c r="AR22" i="148" s="1"/>
  <c r="AJ22" i="148"/>
  <c r="BL145" i="144"/>
  <c r="BL186" i="144" s="1"/>
  <c r="BL188" i="144" s="1"/>
  <c r="BE186" i="144"/>
  <c r="BE188" i="144" s="1"/>
  <c r="AR24" i="148"/>
  <c r="AR44" i="148" s="1"/>
  <c r="AJ44" i="148"/>
  <c r="BL55" i="144"/>
  <c r="BL96" i="144" s="1"/>
  <c r="BL98" i="144" s="1"/>
  <c r="BE96" i="144"/>
  <c r="BE98" i="144" s="1"/>
  <c r="BE546" i="144"/>
  <c r="BE548" i="144" s="1"/>
  <c r="BL505" i="144"/>
  <c r="BL546" i="144" s="1"/>
  <c r="BL548" i="144" s="1"/>
  <c r="BE636" i="144"/>
  <c r="BE638" i="144" s="1"/>
  <c r="BL595" i="144"/>
  <c r="BL636" i="144" s="1"/>
  <c r="BL638" i="144" s="1"/>
  <c r="BE1627" i="144"/>
  <c r="BE1629" i="144" s="1"/>
  <c r="BL1586" i="144"/>
  <c r="BL1627" i="144" s="1"/>
  <c r="BL1629" i="144" s="1"/>
  <c r="BD5" i="144"/>
  <c r="BE726" i="144"/>
  <c r="BE728" i="144" s="1"/>
  <c r="BL685" i="144"/>
  <c r="BL726" i="144" s="1"/>
  <c r="BL728" i="144" s="1"/>
  <c r="BE817" i="144"/>
  <c r="BE819" i="144" s="1"/>
  <c r="BL776" i="144"/>
  <c r="BL817" i="144" s="1"/>
  <c r="BL819" i="144" s="1"/>
  <c r="BL550" i="144"/>
  <c r="BL591" i="144" s="1"/>
  <c r="BL593" i="144" s="1"/>
  <c r="BE591" i="144"/>
  <c r="BE593" i="144" s="1"/>
  <c r="BE5" i="144" l="1"/>
  <c r="BE53" i="144"/>
  <c r="AJ60" i="148"/>
  <c r="AJ64" i="148" s="1"/>
  <c r="BL5" i="144"/>
  <c r="BL53" i="144"/>
  <c r="AR60" i="148"/>
</calcChain>
</file>

<file path=xl/sharedStrings.xml><?xml version="1.0" encoding="utf-8"?>
<sst xmlns="http://schemas.openxmlformats.org/spreadsheetml/2006/main" count="4214" uniqueCount="1099">
  <si>
    <t>Description of Work</t>
  </si>
  <si>
    <t>ea</t>
  </si>
  <si>
    <t>ls</t>
  </si>
  <si>
    <t>mo</t>
  </si>
  <si>
    <t>Roofing</t>
  </si>
  <si>
    <t>sq</t>
  </si>
  <si>
    <t>Roof sheathing, plywood 1/2", remove &amp; install</t>
  </si>
  <si>
    <t>sf</t>
  </si>
  <si>
    <t>lf</t>
  </si>
  <si>
    <t>Demo existing siding</t>
  </si>
  <si>
    <t>Painting</t>
  </si>
  <si>
    <t>Paint exterior door</t>
  </si>
  <si>
    <t>New mailbox</t>
  </si>
  <si>
    <t>hrs</t>
  </si>
  <si>
    <t>Door hardware, knobs only</t>
  </si>
  <si>
    <t>Fireplace mantel</t>
  </si>
  <si>
    <t>Closet shelf and rod</t>
  </si>
  <si>
    <t>sy</t>
  </si>
  <si>
    <t>Replace gas hot water heater, 40 gallon</t>
  </si>
  <si>
    <t>Can lighting</t>
  </si>
  <si>
    <t>HVAC</t>
  </si>
  <si>
    <t>Programmable thermostat</t>
  </si>
  <si>
    <t>Replace supply air grilles/returns</t>
  </si>
  <si>
    <t>Clean ductwork</t>
  </si>
  <si>
    <t>Garbage Disposal</t>
  </si>
  <si>
    <t>Other</t>
  </si>
  <si>
    <t>Unit</t>
  </si>
  <si>
    <t>MAT</t>
  </si>
  <si>
    <t>LABOR</t>
  </si>
  <si>
    <t>SUB</t>
  </si>
  <si>
    <t>QTY</t>
  </si>
  <si>
    <t>Pedestal sink</t>
  </si>
  <si>
    <t>Mulch, standard 3" thick</t>
  </si>
  <si>
    <t>New cabinet door pulls</t>
  </si>
  <si>
    <t>Toilet seats</t>
  </si>
  <si>
    <t>Exterior light fixture</t>
  </si>
  <si>
    <t>Paint trim only</t>
  </si>
  <si>
    <t>New address #</t>
  </si>
  <si>
    <t>Sand &amp; refinish decking</t>
  </si>
  <si>
    <t>Drywall bid/allowance, case by case</t>
  </si>
  <si>
    <t>Siding bid/allowance</t>
  </si>
  <si>
    <t>Masonry bid/allowance</t>
  </si>
  <si>
    <t>Roofing bid/allowance</t>
  </si>
  <si>
    <t>Exterior Painting</t>
  </si>
  <si>
    <t>Insulation bid/allowance</t>
  </si>
  <si>
    <t>Finish carpentry bid/allowance</t>
  </si>
  <si>
    <t>Plumbing, bid/allowance</t>
  </si>
  <si>
    <t>HVAC, bid/allowance</t>
  </si>
  <si>
    <t>wk</t>
  </si>
  <si>
    <t>PLUMBING</t>
  </si>
  <si>
    <t>ELECTRICAL</t>
  </si>
  <si>
    <t>Concrete bid/allowance</t>
  </si>
  <si>
    <t>Total Cost</t>
  </si>
  <si>
    <t>Exhaust Fan</t>
  </si>
  <si>
    <t>Demolition</t>
  </si>
  <si>
    <t>Street Address:</t>
  </si>
  <si>
    <t xml:space="preserve">Users of our products, services and website are advised to do their own due diligence when it comes to making business decisions and all information, programs, products and services that have been provided should be independently verified by your own qualified professionals.  Our information, products and services should be carefully considered and evaluated before reaching a business decision, or whether to rely on them.  </t>
  </si>
  <si>
    <t>You agree that our company is not responsible for the success or failure of your business decisions relating to any information presented by our company, or our company products and/or services.</t>
  </si>
  <si>
    <t>Spreadsheet License</t>
  </si>
  <si>
    <t xml:space="preserve">Each spreadsheet is protected by copyright laws and international copyright treaties, as well as other intellectual property laws and treaties. </t>
  </si>
  <si>
    <t xml:space="preserve">3. DISCLAIMER.  Real property businesses and earnings derived therefrom, have unknown risks 
involved, and are not suitable for everyone.  Making decisions based on any information presented in our products or on our website, should be done only with the knowledge that you could experience significant losses, or make no money at all.  Only risk capital should be used.
</t>
  </si>
  <si>
    <t>4. MISCELLANEOUS. Some states do not allow the limitation or exclusion of liability for incidental or consequential damages, so the above limitation may not apply to you.</t>
  </si>
  <si>
    <t>EXTERIOR PROPERTY FEATURES/REPAIRS</t>
  </si>
  <si>
    <t>KITCHEN FEATURES/REPAIRS</t>
  </si>
  <si>
    <t>Repair/Replace</t>
  </si>
  <si>
    <t>Kitchen Notes:</t>
  </si>
  <si>
    <t>Sq ft</t>
  </si>
  <si>
    <t>Base Cabinets</t>
  </si>
  <si>
    <t>Upper Cabinets</t>
  </si>
  <si>
    <t>Wood trim</t>
  </si>
  <si>
    <t>Countertop</t>
  </si>
  <si>
    <t>Backsplash</t>
  </si>
  <si>
    <t>Tile flooring</t>
  </si>
  <si>
    <t>Hardwood flooring</t>
  </si>
  <si>
    <t>Paint</t>
  </si>
  <si>
    <t>Garage Doors</t>
  </si>
  <si>
    <t>Sink</t>
  </si>
  <si>
    <t>Faucet Fixture</t>
  </si>
  <si>
    <t>Windows</t>
  </si>
  <si>
    <t>Shutters</t>
  </si>
  <si>
    <t>Range</t>
  </si>
  <si>
    <t>Refrigerator</t>
  </si>
  <si>
    <t>Dishwasher</t>
  </si>
  <si>
    <t>Duct vent</t>
  </si>
  <si>
    <t>GFI Plugs/Outlets</t>
  </si>
  <si>
    <t>Fill in Quantity Below:</t>
  </si>
  <si>
    <t>Master</t>
  </si>
  <si>
    <t>Bed 1</t>
  </si>
  <si>
    <t>Bed 2</t>
  </si>
  <si>
    <t>Bed 3</t>
  </si>
  <si>
    <t xml:space="preserve">Living </t>
  </si>
  <si>
    <t xml:space="preserve">Dining </t>
  </si>
  <si>
    <t>Other 1</t>
  </si>
  <si>
    <t>Other 2</t>
  </si>
  <si>
    <t>Total</t>
  </si>
  <si>
    <t>Carpet</t>
  </si>
  <si>
    <t>Hardwood</t>
  </si>
  <si>
    <t>Vinyl flooring</t>
  </si>
  <si>
    <t>Wallpaper</t>
  </si>
  <si>
    <t>Doors</t>
  </si>
  <si>
    <t>Door hardware</t>
  </si>
  <si>
    <t>Closet Doors</t>
  </si>
  <si>
    <t>Closet Shelving</t>
  </si>
  <si>
    <t>Crown Molding</t>
  </si>
  <si>
    <t>Wood Trim</t>
  </si>
  <si>
    <t>Duct Vents</t>
  </si>
  <si>
    <t>Can light</t>
  </si>
  <si>
    <t>Dome light</t>
  </si>
  <si>
    <t>Fan Lights</t>
  </si>
  <si>
    <t>BATHROOM FEATURES/REPAIRS</t>
  </si>
  <si>
    <t>Bathroom Notes</t>
  </si>
  <si>
    <t>Replace:</t>
  </si>
  <si>
    <t>Bath 1</t>
  </si>
  <si>
    <t>Bath 2</t>
  </si>
  <si>
    <t>Bath 3</t>
  </si>
  <si>
    <t>Subfloor</t>
  </si>
  <si>
    <t>YES  /  NO</t>
  </si>
  <si>
    <t>Vanity cabinet</t>
  </si>
  <si>
    <t>Vanity countertop</t>
  </si>
  <si>
    <t>Mirror</t>
  </si>
  <si>
    <t>Faucet</t>
  </si>
  <si>
    <t>Lf</t>
  </si>
  <si>
    <t>Shower pan</t>
  </si>
  <si>
    <t>Bathtub</t>
  </si>
  <si>
    <t>Shower/tub faucet</t>
  </si>
  <si>
    <t>Toilet</t>
  </si>
  <si>
    <t>GFI</t>
  </si>
  <si>
    <t>Vanity light</t>
  </si>
  <si>
    <t>Exhaust fan</t>
  </si>
  <si>
    <t>Demo bid/allowance</t>
  </si>
  <si>
    <t>Deck bid/allowance</t>
  </si>
  <si>
    <t>sheet</t>
  </si>
  <si>
    <t>Steel entry door,  single</t>
  </si>
  <si>
    <t>Landscaping</t>
  </si>
  <si>
    <t>Landscaping bid/allowance, trees, bushes, flowers</t>
  </si>
  <si>
    <t>Tree removal, per tree</t>
  </si>
  <si>
    <t>Interior door, prehung, hollow-core door</t>
  </si>
  <si>
    <t>Interior mirrored, sliding, closet doors</t>
  </si>
  <si>
    <t>Interior bi-fold, closet doors</t>
  </si>
  <si>
    <t>Hardwood Flooring</t>
  </si>
  <si>
    <t>Shower tile, standard</t>
  </si>
  <si>
    <t>Paint wood base</t>
  </si>
  <si>
    <t>Strip, paint cabinets/vanities</t>
  </si>
  <si>
    <t>Plumbing rough-in, per hour</t>
  </si>
  <si>
    <t>Plumbing finish work, per hour</t>
  </si>
  <si>
    <t>Kitchen faucet fixture</t>
  </si>
  <si>
    <t>Hookup dishwasher</t>
  </si>
  <si>
    <t>Water supply line for refrigerator</t>
  </si>
  <si>
    <t>Bathroom faucet fixture</t>
  </si>
  <si>
    <t>Fiberglass tub</t>
  </si>
  <si>
    <t>Fiberglass tub/shower surround</t>
  </si>
  <si>
    <t>Showerhead/tub kit</t>
  </si>
  <si>
    <t>Electrical, bid/allowance</t>
  </si>
  <si>
    <t>Smoke detectors</t>
  </si>
  <si>
    <t>Carbon monoxide detector</t>
  </si>
  <si>
    <t>Lighting</t>
  </si>
  <si>
    <t>Ceiling dome light</t>
  </si>
  <si>
    <t>Ceiling fan fixture</t>
  </si>
  <si>
    <t>Bathroom vanity light</t>
  </si>
  <si>
    <t>Concrete demo for below slab rough-in</t>
  </si>
  <si>
    <t>Exterior painting, bid/allowance</t>
  </si>
  <si>
    <t>Decking</t>
  </si>
  <si>
    <t>Demolition work per hour</t>
  </si>
  <si>
    <t>Concrete flatwork demo</t>
  </si>
  <si>
    <t>Stucco</t>
  </si>
  <si>
    <t>HVAC Rough-In, per hour</t>
  </si>
  <si>
    <t>HVAC Finish Work, per hour</t>
  </si>
  <si>
    <t>LANDSCAPING</t>
  </si>
  <si>
    <t>ROOFING</t>
  </si>
  <si>
    <t>Premium for 3 layer tear off</t>
  </si>
  <si>
    <t>Premium for steep pitch roof</t>
  </si>
  <si>
    <t>Sub</t>
  </si>
  <si>
    <t>Kitchen sink bowl, stainless steel, undermount</t>
  </si>
  <si>
    <t>Shower tile, accent mosaic tile</t>
  </si>
  <si>
    <t>Bowing foundation walls, vertical I-Beams</t>
  </si>
  <si>
    <t>Settled foundation walls, concrete piers/underpinning</t>
  </si>
  <si>
    <t>Shrubs/plantings, 1 gallon</t>
  </si>
  <si>
    <t>Shrubs/plantings, 2 gallon</t>
  </si>
  <si>
    <t>Lab</t>
  </si>
  <si>
    <t>Mat'l</t>
  </si>
  <si>
    <t>LABOR, MATERIAL, SUB SORTER</t>
  </si>
  <si>
    <t>Wall tile</t>
  </si>
  <si>
    <t>Floor tile</t>
  </si>
  <si>
    <t>Microwave/Range Hood</t>
  </si>
  <si>
    <t>COMMON ROOM FEATURES/REPAIRS</t>
  </si>
  <si>
    <t>City/State/Zip:</t>
  </si>
  <si>
    <t>Baths:</t>
  </si>
  <si>
    <t>Company Information:</t>
  </si>
  <si>
    <t>Company Name:</t>
  </si>
  <si>
    <t>Phone:</t>
  </si>
  <si>
    <t>Fax:</t>
  </si>
  <si>
    <t>Website:</t>
  </si>
  <si>
    <t>City/State/Zip Code:</t>
  </si>
  <si>
    <t>Email:</t>
  </si>
  <si>
    <t>Single Family Home</t>
  </si>
  <si>
    <t>Duplex</t>
  </si>
  <si>
    <t>Apartment</t>
  </si>
  <si>
    <t>Structural Repairs</t>
  </si>
  <si>
    <t>Yes</t>
  </si>
  <si>
    <t>No</t>
  </si>
  <si>
    <t>Lists</t>
  </si>
  <si>
    <t>Units</t>
  </si>
  <si>
    <t>Interior Finishes</t>
  </si>
  <si>
    <t>Toilets</t>
  </si>
  <si>
    <t>Prep/clean siding</t>
  </si>
  <si>
    <t>Paint siding</t>
  </si>
  <si>
    <t>Iron balusters</t>
  </si>
  <si>
    <t>Raised panel wood wainscoting</t>
  </si>
  <si>
    <t>Bead board wainscoting</t>
  </si>
  <si>
    <t>Track/Pendent light</t>
  </si>
  <si>
    <t>TOTAL</t>
  </si>
  <si>
    <t>Foundation</t>
  </si>
  <si>
    <t>Footing trenching</t>
  </si>
  <si>
    <t>Excavation bid/allowance</t>
  </si>
  <si>
    <t xml:space="preserve">Backfill of trenches </t>
  </si>
  <si>
    <t>Concrete slab on grade, 4" thick</t>
  </si>
  <si>
    <t>Existing deck, replace decking</t>
  </si>
  <si>
    <t>New deck, columns, joists, railing-treated lumber</t>
  </si>
  <si>
    <t>New deck, columns, joists, railing-cedar</t>
  </si>
  <si>
    <t>Sod</t>
  </si>
  <si>
    <t>Seeding</t>
  </si>
  <si>
    <t>Wood fencing</t>
  </si>
  <si>
    <t>Premanufactured carport</t>
  </si>
  <si>
    <t>Rough-in openings</t>
  </si>
  <si>
    <t>Open load bearing/structural wall</t>
  </si>
  <si>
    <t>Roof framing/rafters</t>
  </si>
  <si>
    <t>Floor joists/ceiling joists</t>
  </si>
  <si>
    <t>Interior wall framing</t>
  </si>
  <si>
    <t>Structural/Exterior wall framing</t>
  </si>
  <si>
    <t>Wood columns</t>
  </si>
  <si>
    <t>Wood handrail - rail only</t>
  </si>
  <si>
    <t>Wood balusters</t>
  </si>
  <si>
    <t>Floor tile, bathrooms</t>
  </si>
  <si>
    <t>gall</t>
  </si>
  <si>
    <t>Exterior painting materials allowance</t>
  </si>
  <si>
    <t>Paint doors &amp; frames</t>
  </si>
  <si>
    <t>Paint ceilings</t>
  </si>
  <si>
    <t>Paint walls</t>
  </si>
  <si>
    <t>Replace GFI outlets/ground back to panel</t>
  </si>
  <si>
    <t>Fiberglass shower stall</t>
  </si>
  <si>
    <t>SORTER</t>
  </si>
  <si>
    <t>Foundation bid/allowance</t>
  </si>
  <si>
    <t>Excavation</t>
  </si>
  <si>
    <t xml:space="preserve">Exterior door hardware w/ dead bolt </t>
  </si>
  <si>
    <t>Glass storm door, single</t>
  </si>
  <si>
    <t>Crown molding</t>
  </si>
  <si>
    <t>Chandelier light fixture</t>
  </si>
  <si>
    <t xml:space="preserve">1. GRANT OF LICENSE.  This EULA grants you the right to use this spreadsheet for personal or business use only and it may not be distributed outside of your organization.  You may not sell, resell, license, rent, lease, lend, or otherwise transfer for value.  You may not remove or alter any logo, trademark, copyright, hyperlinks, disclaimers, terms of use, or other proprietary notices within the spreadsheet.  </t>
  </si>
  <si>
    <t>Totals</t>
  </si>
  <si>
    <t>States</t>
  </si>
  <si>
    <t>Alabama</t>
  </si>
  <si>
    <t>Alaska</t>
  </si>
  <si>
    <t>Arizona</t>
  </si>
  <si>
    <t>Arkansas</t>
  </si>
  <si>
    <t>California</t>
  </si>
  <si>
    <t>Colorado</t>
  </si>
  <si>
    <t>Connecticut</t>
  </si>
  <si>
    <t>Delaware</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</si>
  <si>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</si>
  <si>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</si>
  <si>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</si>
  <si>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</si>
  <si>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</si>
  <si>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</si>
  <si>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</si>
  <si>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</si>
  <si>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</si>
  <si>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</si>
  <si>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</si>
  <si>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</si>
  <si>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</si>
  <si>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</si>
  <si>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</si>
  <si>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</si>
  <si>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</si>
  <si>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</si>
  <si>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</si>
  <si>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</si>
  <si>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</si>
  <si>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</si>
  <si>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</si>
  <si>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</si>
  <si>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</si>
  <si>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</si>
  <si>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</si>
  <si>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</si>
  <si>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</si>
  <si>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</si>
  <si>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</si>
  <si>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</si>
  <si>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</si>
  <si>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</si>
  <si>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</si>
  <si>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</si>
  <si>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</si>
  <si>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</si>
  <si>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</si>
  <si>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</si>
  <si>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</si>
  <si>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</si>
  <si>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WORK BREAKDOWN BY SCOPE OF WORK</t>
  </si>
  <si>
    <t>END-USER LICENSE AGREEMENT</t>
  </si>
  <si>
    <t>gallon</t>
  </si>
  <si>
    <t>cy</t>
  </si>
  <si>
    <t>Room demolition, typical room</t>
  </si>
  <si>
    <t>Room demolition, kitchen</t>
  </si>
  <si>
    <t>Room demolition, bathroom</t>
  </si>
  <si>
    <t>Concrete slab demolition, 4"-6"</t>
  </si>
  <si>
    <t>Building demolition, 1-story wood-framed</t>
  </si>
  <si>
    <t>Building demolition, 2-story wood framed</t>
  </si>
  <si>
    <t>Building demolition, masonry</t>
  </si>
  <si>
    <t>Building demolition, steel/concrete</t>
  </si>
  <si>
    <t>Epoxy crack injection</t>
  </si>
  <si>
    <t>Foundation waterproofing &amp; drain tile, single story</t>
  </si>
  <si>
    <t>Concrete driveway/patio, 6" thick</t>
  </si>
  <si>
    <t>Concrete sidewalk, 4" thick</t>
  </si>
  <si>
    <t>Asphalt</t>
  </si>
  <si>
    <t>Asphalt bid/allowance</t>
  </si>
  <si>
    <t>Asphalt pavement, 5" thick</t>
  </si>
  <si>
    <t>Asphalt pavement, 7" thick</t>
  </si>
  <si>
    <t>CMU, 4x8</t>
  </si>
  <si>
    <t>CMU, 8x8</t>
  </si>
  <si>
    <t>Brick veneer</t>
  </si>
  <si>
    <t>Masonry waterproofing</t>
  </si>
  <si>
    <t xml:space="preserve">Chimney, brick </t>
  </si>
  <si>
    <t>vlf</t>
  </si>
  <si>
    <t>Chimney, stone</t>
  </si>
  <si>
    <t>Natural stone</t>
  </si>
  <si>
    <t>Fireplace complete, brick, 3ft-4ft wide w/ chimney</t>
  </si>
  <si>
    <t>Plywood panel, douglas fir</t>
  </si>
  <si>
    <t>Plywood panel, cedar</t>
  </si>
  <si>
    <t>Tongue and groove, douglas fir</t>
  </si>
  <si>
    <t>Tongue and groove, cedar</t>
  </si>
  <si>
    <t>Board and batten, douglas fir</t>
  </si>
  <si>
    <t>Board and batten, cedar</t>
  </si>
  <si>
    <t>Wood shingle/shake</t>
  </si>
  <si>
    <t>Fiber cement siding, 4x8 panels</t>
  </si>
  <si>
    <t>Fiber cement siding, lap</t>
  </si>
  <si>
    <t>Vinyl siding, non-insulated</t>
  </si>
  <si>
    <t>Vinyl siding, insulated</t>
  </si>
  <si>
    <t>Trim, 1"x4", pine</t>
  </si>
  <si>
    <t>Trim, 1"x3", pine</t>
  </si>
  <si>
    <t>Trim, 1"x6", pine</t>
  </si>
  <si>
    <t>Siding patch, window/door, siding, insulation</t>
  </si>
  <si>
    <t>Install railing w/ wood balusters only</t>
  </si>
  <si>
    <t>Install railing w/ metal balusters only</t>
  </si>
  <si>
    <t>Asphalt pavement, wearing course, 1" thick only</t>
  </si>
  <si>
    <t>Asphalt seal coat</t>
  </si>
  <si>
    <t>Stairs, 5 to 7 risers</t>
  </si>
  <si>
    <t>Covered patio, floor, roof frame, decking, treated</t>
  </si>
  <si>
    <t>Roof repair/patch, asphalt</t>
  </si>
  <si>
    <t>Asphalt shingle roof</t>
  </si>
  <si>
    <t>Roof replacement-demo &amp; replace, architectural</t>
  </si>
  <si>
    <t>Roof replacement-demo &amp; replace, 3-tab</t>
  </si>
  <si>
    <t>Wood Shingle Roof</t>
  </si>
  <si>
    <t>Roof repair/patch, wood</t>
  </si>
  <si>
    <t>Wood shingle, low end</t>
  </si>
  <si>
    <t>Wood shingle, high end</t>
  </si>
  <si>
    <t>Slate/Clay Tile</t>
  </si>
  <si>
    <t>Roof replacement-demo &amp; replace, slate</t>
  </si>
  <si>
    <t>French patio door, pair</t>
  </si>
  <si>
    <t>Sliding glass door, vinyl, double</t>
  </si>
  <si>
    <t>Exterior Doors</t>
  </si>
  <si>
    <t>Exterior doors bid/allowance</t>
  </si>
  <si>
    <t>New windows, vinyl, average size</t>
  </si>
  <si>
    <t>Replacement windows, vinyl, average size</t>
  </si>
  <si>
    <t>Skylight, 3x3, fixed</t>
  </si>
  <si>
    <t>Skylight, operable</t>
  </si>
  <si>
    <t>Replace broken window pane</t>
  </si>
  <si>
    <t>Replace broken screens</t>
  </si>
  <si>
    <t>Repair broken screens</t>
  </si>
  <si>
    <t>Wood windows, average size</t>
  </si>
  <si>
    <t>UNIT</t>
  </si>
  <si>
    <t>DESCRIPTION OF WORK</t>
  </si>
  <si>
    <t>Misc. Exterior Structures</t>
  </si>
  <si>
    <t>Pools</t>
  </si>
  <si>
    <t>Pool heater/motor</t>
  </si>
  <si>
    <t>Pool filter system</t>
  </si>
  <si>
    <t>Storage shed, wood</t>
  </si>
  <si>
    <t>Fencing</t>
  </si>
  <si>
    <t>Gazebo</t>
  </si>
  <si>
    <t>Closet kit, 8ft long</t>
  </si>
  <si>
    <t>Door casings</t>
  </si>
  <si>
    <t>Window casings</t>
  </si>
  <si>
    <t>Window sills</t>
  </si>
  <si>
    <t>Replaster existing pool wall</t>
  </si>
  <si>
    <t>Vanity countertop, stone/solid surface</t>
  </si>
  <si>
    <t>Carpet, economy grade</t>
  </si>
  <si>
    <t>Carpet average grade</t>
  </si>
  <si>
    <t>Carpet, premium grade</t>
  </si>
  <si>
    <t>Sheet vinyl, economy grade</t>
  </si>
  <si>
    <t>Carpeting</t>
  </si>
  <si>
    <t>Sheet Vinyl</t>
  </si>
  <si>
    <t>Sheet vinyl, average grade</t>
  </si>
  <si>
    <t>Sheet vinyl, premium grade</t>
  </si>
  <si>
    <t>Clean and wax vinyl</t>
  </si>
  <si>
    <t>Vinyl Tile</t>
  </si>
  <si>
    <t>Vinyl tile, economy grade</t>
  </si>
  <si>
    <t>Vinyl tile, premium grade</t>
  </si>
  <si>
    <t>Vinyl tile, average grade</t>
  </si>
  <si>
    <t>Range, average</t>
  </si>
  <si>
    <t>Refrigerator, average</t>
  </si>
  <si>
    <t>Dishwasher, average</t>
  </si>
  <si>
    <t>Hotel type, hot/cold packaged unit</t>
  </si>
  <si>
    <t>HVAC equipment tune-up/service call</t>
  </si>
  <si>
    <t>Window mounted unit</t>
  </si>
  <si>
    <t>Replace electrical panel, 200 AMP</t>
  </si>
  <si>
    <t>Replace electrical panel, 100 AMP</t>
  </si>
  <si>
    <t>Replace outlets, light switches</t>
  </si>
  <si>
    <t>gal</t>
  </si>
  <si>
    <t>Shrubs/plantings, 5 gallon</t>
  </si>
  <si>
    <t>Small trees, 1-2" caliper, 10 gallon</t>
  </si>
  <si>
    <t>36" box tree</t>
  </si>
  <si>
    <t>Small trees, 1-2" 15 gallon</t>
  </si>
  <si>
    <t>Landscape rock, 3/4"</t>
  </si>
  <si>
    <t>Cobble stone rock</t>
  </si>
  <si>
    <t>Stacked, retaining wall</t>
  </si>
  <si>
    <t>Laminate wood flooring, economy grade</t>
  </si>
  <si>
    <t>Laminate wood flooring, average grade</t>
  </si>
  <si>
    <t>Laminate wood flooring, premium grade</t>
  </si>
  <si>
    <t>Hardwood flooring, economy grade</t>
  </si>
  <si>
    <t>Hardwood flooring, average grade</t>
  </si>
  <si>
    <t>Hardwood flooring, premium grade</t>
  </si>
  <si>
    <t>Floor refinishing</t>
  </si>
  <si>
    <t>Miscellaneous</t>
  </si>
  <si>
    <t>Replace air conditioning unit, ~1,000 sf, 2 ton</t>
  </si>
  <si>
    <t>Replace gas fired forced air unit, 3,000, 100k btus</t>
  </si>
  <si>
    <t>Replace gas fired forced air unit, 2,000, 80k btus</t>
  </si>
  <si>
    <t>Replace gas fired forced air unit, 1000 sf, 60k btus</t>
  </si>
  <si>
    <t>Replace air conditioning unit, ~3,000sf, 5 ton</t>
  </si>
  <si>
    <t>Replace air conditioning unit, ~2,000 sf, 3.5 ton</t>
  </si>
  <si>
    <t>Asbestos testing</t>
  </si>
  <si>
    <t>Chain link fencing</t>
  </si>
  <si>
    <t>Wood  base</t>
  </si>
  <si>
    <t>Garbage disposal</t>
  </si>
  <si>
    <t>CUSTOM SORT 2</t>
  </si>
  <si>
    <t>CUSTOM SORT 1</t>
  </si>
  <si>
    <t>Type of Project</t>
  </si>
  <si>
    <t>New Construction</t>
  </si>
  <si>
    <t>Addition</t>
  </si>
  <si>
    <t>Complete Rehab</t>
  </si>
  <si>
    <t>Kitchen Remodel</t>
  </si>
  <si>
    <t>Bathroom Remodel</t>
  </si>
  <si>
    <t>Exterior Remodel</t>
  </si>
  <si>
    <t>Project Type:</t>
  </si>
  <si>
    <t>Project Address:</t>
  </si>
  <si>
    <t>Project Information:</t>
  </si>
  <si>
    <t>Project Size:</t>
  </si>
  <si>
    <t xml:space="preserve">Project Duration: </t>
  </si>
  <si>
    <t>Property Types</t>
  </si>
  <si>
    <t>Triplex</t>
  </si>
  <si>
    <t>Fourplex</t>
  </si>
  <si>
    <t>Multiplex</t>
  </si>
  <si>
    <t>Condominum</t>
  </si>
  <si>
    <t>Townhouse</t>
  </si>
  <si>
    <t># of Stories:</t>
  </si>
  <si>
    <t xml:space="preserve"># of Beds: </t>
  </si>
  <si>
    <t>Reporting</t>
  </si>
  <si>
    <t>Property Type:</t>
  </si>
  <si>
    <t xml:space="preserve"># of Baths: </t>
  </si>
  <si>
    <t>PROPERTY FEATURES</t>
  </si>
  <si>
    <t>STRUCTURAL REPAIRS</t>
  </si>
  <si>
    <t>Cracks?:   YES  /  NO</t>
  </si>
  <si>
    <t>Moisture?:  YES  /  NO</t>
  </si>
  <si>
    <t>Settling?:    YES  /   NO</t>
  </si>
  <si>
    <t>Bowing Walls:   YES   /   NO</t>
  </si>
  <si>
    <t>Square Feet:</t>
  </si>
  <si>
    <t># of Beds:</t>
  </si>
  <si>
    <t>Piers:  SOG 8ft oc  |  1-Story 7ft oc  |  2-Story 6ft oc | Masonry  5ft oc + 2 piers @ corners</t>
  </si>
  <si>
    <t>NOTES:</t>
  </si>
  <si>
    <t>Exterior Notes:</t>
  </si>
  <si>
    <t>Wood siding</t>
  </si>
  <si>
    <t>Vinyl siding</t>
  </si>
  <si>
    <t xml:space="preserve">Brick/stone </t>
  </si>
  <si>
    <t>SQ</t>
  </si>
  <si>
    <t>Gutters/downspouts</t>
  </si>
  <si>
    <t>Entry door</t>
  </si>
  <si>
    <t>Patio door</t>
  </si>
  <si>
    <t>Deck</t>
  </si>
  <si>
    <t>Fence</t>
  </si>
  <si>
    <t>Concrete driveway</t>
  </si>
  <si>
    <t>Concrete sidewalk</t>
  </si>
  <si>
    <t>Shed</t>
  </si>
  <si>
    <t>Mulch</t>
  </si>
  <si>
    <t>Light fixtures</t>
  </si>
  <si>
    <t>Tree removal/trim</t>
  </si>
  <si>
    <t>Notes:</t>
  </si>
  <si>
    <t>MEP SYSTEMS</t>
  </si>
  <si>
    <t>System</t>
  </si>
  <si>
    <t>HVAC SYSTEM</t>
  </si>
  <si>
    <t>Air conditioner unit</t>
  </si>
  <si>
    <t>Furnace:     GAS     /    ELECTRIC</t>
  </si>
  <si>
    <t>Duct work modification req'd:</t>
  </si>
  <si>
    <t>Asbestos wrapping on duct?</t>
  </si>
  <si>
    <t>PLUMBING SYSTEM</t>
  </si>
  <si>
    <t>Water Heater:     GAS /  ELEC</t>
  </si>
  <si>
    <t>Piping:    COPP /  GALV   /  LEAD</t>
  </si>
  <si>
    <t>Water supply line work:</t>
  </si>
  <si>
    <t>Sanitary line work:</t>
  </si>
  <si>
    <t>Asbestos insulation on piping</t>
  </si>
  <si>
    <t>ELECTRICAL SYSTEM</t>
  </si>
  <si>
    <t xml:space="preserve">Electrical Service:    </t>
  </si>
  <si>
    <t xml:space="preserve">Electrical Panel:       </t>
  </si>
  <si>
    <t>Wiring:    COPP  / ALUM / KNOB</t>
  </si>
  <si>
    <t>Cable Service Work:</t>
  </si>
  <si>
    <t>NOTES</t>
  </si>
  <si>
    <t>Client Name:</t>
  </si>
  <si>
    <t>Job Name:</t>
  </si>
  <si>
    <t>We hereby propose to furnish labor, material &amp; equipment - complete in accordance with the below specifications.</t>
  </si>
  <si>
    <t>All work to be completed in a workmanlike manner according to standard practices &amp; local building codes.  Any alteration or deviation from the above specifications involving extra costs, will be executed only upon written and will be an extra charge over and above the estimate.  This proposal is subject to acceptance within ______ days and is void thereafter at the option of the undersigned.</t>
  </si>
  <si>
    <t>SIGNATURE</t>
  </si>
  <si>
    <t>The above prices, specifications and conditions are satisfactory and are hereby accepted.  You are authorized to do the work specified.</t>
  </si>
  <si>
    <t>Client Information:</t>
  </si>
  <si>
    <t>Description</t>
  </si>
  <si>
    <t>Lump Sum</t>
  </si>
  <si>
    <t>%</t>
  </si>
  <si>
    <t>Lump Sum or %</t>
  </si>
  <si>
    <t>Rate / Amount</t>
  </si>
  <si>
    <t>General Conditions</t>
  </si>
  <si>
    <t>OFFICE PERSONNEL</t>
  </si>
  <si>
    <t>weeks</t>
  </si>
  <si>
    <t>FIELD PERSONNEL</t>
  </si>
  <si>
    <t>TEMPORARY UTILITIES</t>
  </si>
  <si>
    <t>Temporary Electrical Usage</t>
  </si>
  <si>
    <t>Average cost for electricity for one month</t>
  </si>
  <si>
    <t>Temporary Gas</t>
  </si>
  <si>
    <t>Average cost for gas for one month</t>
  </si>
  <si>
    <t>Temporary Water</t>
  </si>
  <si>
    <t>Average cost for water for one month</t>
  </si>
  <si>
    <t>Temporary Toilets</t>
  </si>
  <si>
    <t>Monthly rental cost for portable toilet</t>
  </si>
  <si>
    <t>Temporary Lighting</t>
  </si>
  <si>
    <t>Average cost for temporary job site lighting rental</t>
  </si>
  <si>
    <t>Temporary Heat</t>
  </si>
  <si>
    <t>Average cost for temporary heater rentals</t>
  </si>
  <si>
    <t>TEMPORARY PROJECT REQUIREMENTS</t>
  </si>
  <si>
    <t>Office trailer, place &amp; remove</t>
  </si>
  <si>
    <t>Cost to deliver,  place  and remove office trailer</t>
  </si>
  <si>
    <t>Office trailer rental</t>
  </si>
  <si>
    <t>Storage container, place &amp; remove</t>
  </si>
  <si>
    <t>Cost to deliver, place and remove storage unit</t>
  </si>
  <si>
    <t>Storage container rental</t>
  </si>
  <si>
    <t>Scaffolding, place &amp; remove</t>
  </si>
  <si>
    <t>Scaffolding rental</t>
  </si>
  <si>
    <t>Temporary Fencing</t>
  </si>
  <si>
    <t>Cost to install temporary job site fencing</t>
  </si>
  <si>
    <t>Zip-wall, plastic partitions</t>
  </si>
  <si>
    <t>Cost to install plastic zip-wall partitions/coverings</t>
  </si>
  <si>
    <t>Temporary drywall partitions</t>
  </si>
  <si>
    <t>Cost to install temp drywall partitions, install &amp; remove</t>
  </si>
  <si>
    <t>Temporary floor protection, RAM board</t>
  </si>
  <si>
    <t>Cost to install RAM board, floor protection, install &amp; remove</t>
  </si>
  <si>
    <t>Miscellaneous coverings/protections</t>
  </si>
  <si>
    <t>EQUIPMENT</t>
  </si>
  <si>
    <t>Flatbed truck</t>
  </si>
  <si>
    <t>Skid steer loader, Bobcat</t>
  </si>
  <si>
    <t>Generators</t>
  </si>
  <si>
    <t>Space heater</t>
  </si>
  <si>
    <t>Air Compressors</t>
  </si>
  <si>
    <t>CLEAN-UP</t>
  </si>
  <si>
    <t>General Clean-Up</t>
  </si>
  <si>
    <t>Final Clean-Up</t>
  </si>
  <si>
    <t>Dumpsters</t>
  </si>
  <si>
    <t>Phone (D):</t>
  </si>
  <si>
    <t>wks</t>
  </si>
  <si>
    <t>mos</t>
  </si>
  <si>
    <t>from GCs sheet</t>
  </si>
  <si>
    <t>MAT %</t>
  </si>
  <si>
    <t>SUB %</t>
  </si>
  <si>
    <t>CUSTOM SORT 3</t>
  </si>
  <si>
    <t>Project Engineer</t>
  </si>
  <si>
    <t>Project Designer</t>
  </si>
  <si>
    <t>Project Estimator</t>
  </si>
  <si>
    <t>Project Administrator</t>
  </si>
  <si>
    <t>Other Office Personnel 1</t>
  </si>
  <si>
    <t>Other Office Personnel 2</t>
  </si>
  <si>
    <t>Field Project Engineer</t>
  </si>
  <si>
    <t>Foreman</t>
  </si>
  <si>
    <t>Other Field Personnel 1</t>
  </si>
  <si>
    <t>Other Field Personnel 2</t>
  </si>
  <si>
    <t>months</t>
  </si>
  <si>
    <t>TOTAL COSTS</t>
  </si>
  <si>
    <t>CUSTOM SORT 4</t>
  </si>
  <si>
    <t>Phone #:</t>
  </si>
  <si>
    <t>Contact:</t>
  </si>
  <si>
    <t>Company Contact:</t>
  </si>
  <si>
    <t>Crew Calcs</t>
  </si>
  <si>
    <t>Unassigned</t>
  </si>
  <si>
    <t>MHs</t>
  </si>
  <si>
    <t>Crew Pay</t>
  </si>
  <si>
    <t>Pay per HR</t>
  </si>
  <si>
    <t>Sort Numbering</t>
  </si>
  <si>
    <t>Superintendent 1</t>
  </si>
  <si>
    <t>Superintendent 2</t>
  </si>
  <si>
    <t>Superintendent 3</t>
  </si>
  <si>
    <t>Project Manager 1</t>
  </si>
  <si>
    <t>Project Manager 2</t>
  </si>
  <si>
    <t>Project Manager 3</t>
  </si>
  <si>
    <t>Apprentice</t>
  </si>
  <si>
    <t>Other Field Personnel 3</t>
  </si>
  <si>
    <t>OTHER</t>
  </si>
  <si>
    <t>GC TOTALS</t>
  </si>
  <si>
    <t>Other 3</t>
  </si>
  <si>
    <t>Total Estimate</t>
  </si>
  <si>
    <t>Estimate Subtotal</t>
  </si>
  <si>
    <t>Raw Costs</t>
  </si>
  <si>
    <t>Allocate Adders</t>
  </si>
  <si>
    <t>SCOPE OF WORK</t>
  </si>
  <si>
    <t>$/SF</t>
  </si>
  <si>
    <t>Input a brief executive summary of the project.</t>
  </si>
  <si>
    <t>DEMOLITION</t>
  </si>
  <si>
    <t>SIDING</t>
  </si>
  <si>
    <t>UNIT COST</t>
  </si>
  <si>
    <t>LABOR/EQUIP</t>
  </si>
  <si>
    <t xml:space="preserve">Concrete footing, 12" wide </t>
  </si>
  <si>
    <t>Stem wall, single story</t>
  </si>
  <si>
    <t>Concrete Flatwork</t>
  </si>
  <si>
    <t>Siding</t>
  </si>
  <si>
    <t>Masonry</t>
  </si>
  <si>
    <t>Garage Doors Bid/Allowance</t>
  </si>
  <si>
    <t>Garage Doors Only- 9'x7'  door, manual</t>
  </si>
  <si>
    <t>Garage Doors Only- 16' door, manual</t>
  </si>
  <si>
    <t>Garage Door Operator only</t>
  </si>
  <si>
    <t>Replace springs for garage door</t>
  </si>
  <si>
    <t>Miscellaneous Specialties</t>
  </si>
  <si>
    <t>Kitchen Installation bid/allowance</t>
  </si>
  <si>
    <t>Kitchen Material bid/allowance</t>
  </si>
  <si>
    <t>Kitchens, Lump Sum</t>
  </si>
  <si>
    <t>High end, (cabinets, countertops, MEP rough-in)</t>
  </si>
  <si>
    <t>Average, (cabinets, countertops, MEP rough-in)</t>
  </si>
  <si>
    <t>Economy, (cabinets, countertops, MEP rough-in)</t>
  </si>
  <si>
    <t>Plumbing</t>
  </si>
  <si>
    <t>High end, (fridge, range, hood, dw, microwave)</t>
  </si>
  <si>
    <t>Average, (fridge, range, hood, dw, microwave)</t>
  </si>
  <si>
    <t>Economy, (fridge, range, hood, dw, microwave)</t>
  </si>
  <si>
    <t>Range Hood, average</t>
  </si>
  <si>
    <t>Microwave, average</t>
  </si>
  <si>
    <t>Appliance delivery</t>
  </si>
  <si>
    <t>Bathroom Installation bid/allowance</t>
  </si>
  <si>
    <t>Bathroom Material bid/allowance</t>
  </si>
  <si>
    <t>Bathroom, Lump Sum, Replace Existing</t>
  </si>
  <si>
    <t>Full bathrooms</t>
  </si>
  <si>
    <t>High end, (new finishes, fixtures, MEP finish work)</t>
  </si>
  <si>
    <t>Average, (new finishes, fixtures, MEP finish work)</t>
  </si>
  <si>
    <t>Economy, (new finishes, fixtures, MEP finish work)</t>
  </si>
  <si>
    <t>Half bathrooms</t>
  </si>
  <si>
    <t>+Add for MEP rough-in or relocation work</t>
  </si>
  <si>
    <t>Bathrooms, Detailed, Average</t>
  </si>
  <si>
    <t>Vanities/Countertop</t>
  </si>
  <si>
    <t>Finishes</t>
  </si>
  <si>
    <t>Electrical</t>
  </si>
  <si>
    <t>Accessories</t>
  </si>
  <si>
    <t>Bath accessories, towel bar, toilet disp, ea bathroom</t>
  </si>
  <si>
    <t>Bathroom mirrors</t>
  </si>
  <si>
    <t>Flooring bid/allowance</t>
  </si>
  <si>
    <t>Tile flooring, economy grade (tile, backer, grout, accs)</t>
  </si>
  <si>
    <t>Tile flooring, average grade (tile, backer, grout, accs)</t>
  </si>
  <si>
    <t>Tile flooring, premium grade (tile, backer, grout, accs)</t>
  </si>
  <si>
    <t>Plumbing Work, Per Hour</t>
  </si>
  <si>
    <t>Plumbing Work, per SF</t>
  </si>
  <si>
    <t>New plumbing system throughout (waste/supply)</t>
  </si>
  <si>
    <t>New gas lines to kitchen/fireplace</t>
  </si>
  <si>
    <t>Plumbing, Detailed</t>
  </si>
  <si>
    <t>Concrete patching for below slab rough-in</t>
  </si>
  <si>
    <t>New sanitary line below slab rough-in</t>
  </si>
  <si>
    <t>New sanitary line, outside</t>
  </si>
  <si>
    <t>Replace existing sump pump, 1/2 HP</t>
  </si>
  <si>
    <t>Electrical Work, Per Hour</t>
  </si>
  <si>
    <t>Electrical rough-in, per hour</t>
  </si>
  <si>
    <t>Electrical finish work, per hour</t>
  </si>
  <si>
    <t>Electrical Work, per SF</t>
  </si>
  <si>
    <t>Rewire entire house (new panel, circuits, outlets, lighting)</t>
  </si>
  <si>
    <t>Electrical, finish work only, etc (fixtures, cover plates, etc)</t>
  </si>
  <si>
    <t>Electrical work, Detailed</t>
  </si>
  <si>
    <t>LAB %</t>
  </si>
  <si>
    <t>LAB ADDR</t>
  </si>
  <si>
    <t>MAT ADDR</t>
  </si>
  <si>
    <t>SUB ADDR</t>
  </si>
  <si>
    <t>TOTAL w/ ADDERS</t>
  </si>
  <si>
    <t>Website</t>
  </si>
  <si>
    <t>Acceptance of Proposal</t>
  </si>
  <si>
    <t>DATE</t>
  </si>
  <si>
    <t>COST</t>
  </si>
  <si>
    <t>TOTAL PROPOSAL</t>
  </si>
  <si>
    <t>TOTAL ESTIMATE W/ SOFT COSTS</t>
  </si>
  <si>
    <t>TOTAL SOFT COSTS</t>
  </si>
  <si>
    <t>Allocated Costs</t>
  </si>
  <si>
    <t>Shown Costs</t>
  </si>
  <si>
    <t>&lt;- Raw Estimated Costs without Adders Allocated</t>
  </si>
  <si>
    <t>TOTAL CONSTRUCTION COSTS</t>
  </si>
  <si>
    <t>SOFT COSTS</t>
  </si>
  <si>
    <t>Internal Report</t>
  </si>
  <si>
    <t>Client Proposal</t>
  </si>
  <si>
    <t>% of Cost</t>
  </si>
  <si>
    <t>TOTAL GENERAL CONDITIONS</t>
  </si>
  <si>
    <t>OTHER SOFT COSTS:</t>
  </si>
  <si>
    <t>TOTAL OTHER SOFT COSTS</t>
  </si>
  <si>
    <t>TOTAL GENERAL CONDITIONS &amp; SOFT COSTS</t>
  </si>
  <si>
    <t>$/sf</t>
  </si>
  <si>
    <t>% of cost</t>
  </si>
  <si>
    <t>total</t>
  </si>
  <si>
    <t>GENERAL CONDITIONS &amp; SOFT COSTS</t>
  </si>
  <si>
    <t>PROPOSAL</t>
  </si>
  <si>
    <t>+1 License</t>
  </si>
  <si>
    <t>Hidden</t>
  </si>
  <si>
    <t>GENERAL REQUIREMENTS</t>
  </si>
  <si>
    <t>© 2017 by RemodelCostSpreadsheet.com. All rights reserved</t>
  </si>
  <si>
    <t>Sheet Settings</t>
  </si>
  <si>
    <t>Zoom Settings</t>
  </si>
  <si>
    <t># of Licenses</t>
  </si>
  <si>
    <t>Project Setup</t>
  </si>
  <si>
    <t>Estimator</t>
  </si>
  <si>
    <t>Welcome</t>
  </si>
  <si>
    <t>Adders</t>
  </si>
  <si>
    <t>Estimate Reports</t>
  </si>
  <si>
    <t>Inspection Checklist</t>
  </si>
  <si>
    <t>Summary Proposal</t>
  </si>
  <si>
    <t>Detailed Proposal</t>
  </si>
  <si>
    <t>Scope Proposal</t>
  </si>
  <si>
    <t>Blank Proposal</t>
  </si>
  <si>
    <t>GC &amp; Soft Cost Proposal</t>
  </si>
  <si>
    <t>Estimate</t>
  </si>
  <si>
    <t>GCs</t>
  </si>
  <si>
    <t>EXTERIORS</t>
  </si>
  <si>
    <t>Category</t>
  </si>
  <si>
    <t>% of Total</t>
  </si>
  <si>
    <t>MASONRY</t>
  </si>
  <si>
    <t>EXTERIOR PAINTING</t>
  </si>
  <si>
    <t>DECKS/PORCHES</t>
  </si>
  <si>
    <t>EXTERIOR DOORS</t>
  </si>
  <si>
    <t>WINDOWS</t>
  </si>
  <si>
    <t>GARAGE</t>
  </si>
  <si>
    <t>CONCRETE/FLATWORK</t>
  </si>
  <si>
    <t>Setup</t>
  </si>
  <si>
    <t>ASPHALT</t>
  </si>
  <si>
    <t>FENCING</t>
  </si>
  <si>
    <t>POOLS</t>
  </si>
  <si>
    <t>MISCELLANEOUS EXTERIOR ITEMS</t>
  </si>
  <si>
    <t>INTERIORS</t>
  </si>
  <si>
    <t>REMEDIATION/ABATEMENT</t>
  </si>
  <si>
    <t>FRAMING</t>
  </si>
  <si>
    <t>INSULATION</t>
  </si>
  <si>
    <t>DRYWALL</t>
  </si>
  <si>
    <t>CABINETRY</t>
  </si>
  <si>
    <t>COUNTERTOPS</t>
  </si>
  <si>
    <t>INTERIOR DOORS</t>
  </si>
  <si>
    <t>INTERIOR WOODWORK</t>
  </si>
  <si>
    <t>INTERIOR PAINTING</t>
  </si>
  <si>
    <t>CARPET/VINYL</t>
  </si>
  <si>
    <t>TILING</t>
  </si>
  <si>
    <t>HARDWOOD FLOORING</t>
  </si>
  <si>
    <t>BASEMENT</t>
  </si>
  <si>
    <t>FOUNDATIONS</t>
  </si>
  <si>
    <t>MISCELLANEOUS INTERIOR ITEMS</t>
  </si>
  <si>
    <t>SEPTIC SYSTEM</t>
  </si>
  <si>
    <t>EXTERIOR TOTALS</t>
  </si>
  <si>
    <t>MEP SYSTEMS TOTALS</t>
  </si>
  <si>
    <t>OTHER 1</t>
  </si>
  <si>
    <t>OTHER 2</t>
  </si>
  <si>
    <t>ARCHITECTURAL/ENGINEERING</t>
  </si>
  <si>
    <t>BUILDING PERMITS</t>
  </si>
  <si>
    <t>FIRE PROTECTION</t>
  </si>
  <si>
    <t>Labor</t>
  </si>
  <si>
    <t>Go to Summary</t>
  </si>
  <si>
    <t>Exteriors</t>
  </si>
  <si>
    <t>Interiors</t>
  </si>
  <si>
    <t>All</t>
  </si>
  <si>
    <t>MEP</t>
  </si>
  <si>
    <t>OTHER TOTALS</t>
  </si>
  <si>
    <t>INTERIOR TOTALS</t>
  </si>
  <si>
    <t>© 2018 by RemodelEstimator.com. All rights reserved</t>
  </si>
  <si>
    <t>Other:</t>
  </si>
  <si>
    <t>Subtotal Estimate</t>
  </si>
  <si>
    <t>Amount</t>
  </si>
  <si>
    <t>Allocate?</t>
  </si>
  <si>
    <t>TOTAL ADDERS</t>
  </si>
  <si>
    <t>% of Costs</t>
  </si>
  <si>
    <t>Add Blank Sheet</t>
  </si>
  <si>
    <t xml:space="preserve">IMPORTANT—READ CAREFULLY:   This End-User License Agreement (“EULA”) is a legal agreement between you and remodelestimator.com that covers all products made by remodelestimator.com. By downloading, accessing or otherwise using any spreadsheets you agree to be bound by the terms of this EULA. </t>
  </si>
  <si>
    <t xml:space="preserve">2. TERMINATION.  Without prejudice to any other rights, remodelestimator.com may terminate this EULA if you fail to comply with the terms and conditions of this EULA.  In such event, you must destroy all copies of any spreadsheet.  </t>
  </si>
  <si>
    <t>All products and services of our company are for educational and informational purposes only and are provided "As-Is" without warranty of any kind.  remodelestimator.com hereby disclaim all warranties and conditions with regard to the products, including all implied warranties and conditions of merchantability, fitness for a particular purpose, title and non-infringement.  In no event shall remodelestimator.com be liable for any special, indirect or consequential damages or any damages whatsoever resulting from loss of use, data or profits, whether in action of the contract, negligence or other tortious action, arising out of or in connection with the products.  Use caution and seek the advice of qualified professionals.  Check with your accountant, lawyer or professional advisor, before acting on this or any information.</t>
  </si>
  <si>
    <t>© 2017 by remodelestimator.com. All rights reserved</t>
  </si>
  <si>
    <t>Miscellaneous Roofing</t>
  </si>
  <si>
    <t>Slate/clay roofing, L+M</t>
  </si>
  <si>
    <t>Roofing maintenance, L+M</t>
  </si>
  <si>
    <t>Roofing, patch section, L+M</t>
  </si>
  <si>
    <t>Plywood roof sheathing, L+M</t>
  </si>
  <si>
    <t>Gutter replacement, L+M</t>
  </si>
  <si>
    <t>Premium for 2 layer tear off, L+M</t>
  </si>
  <si>
    <t>Premium for steep pitched roof, L+M</t>
  </si>
  <si>
    <t>Fascia board, L+M</t>
  </si>
  <si>
    <t>12" Soffit board, L+M</t>
  </si>
  <si>
    <t>APPLIANCES</t>
  </si>
  <si>
    <t>Miscellaneous Siding</t>
  </si>
  <si>
    <t>Powerwash existing siding, whole house</t>
  </si>
  <si>
    <t>Siding, maintenance</t>
  </si>
  <si>
    <t>Siding, patch section</t>
  </si>
  <si>
    <t>Replace plywood sheathing</t>
  </si>
  <si>
    <t>Replace house wrap</t>
  </si>
  <si>
    <t>Soffit/Fascia board</t>
  </si>
  <si>
    <t>Door trim</t>
  </si>
  <si>
    <t>Window trim</t>
  </si>
  <si>
    <t>Miscellaneous Masonry</t>
  </si>
  <si>
    <t>Masonry, patch section, L+M</t>
  </si>
  <si>
    <t>Powerwash existing masonry, L+M</t>
  </si>
  <si>
    <t>Tuckpoint existing masonry, L+M</t>
  </si>
  <si>
    <t>Install chimney cap, L+M</t>
  </si>
  <si>
    <t>Chimney sweep service, L+M</t>
  </si>
  <si>
    <t>Exterior Painting by Property SF, L+M</t>
  </si>
  <si>
    <t>Exterior Painting by Siding SF, L+M</t>
  </si>
  <si>
    <t>Powerwash, scrape, clean &amp; prep, L+M</t>
  </si>
  <si>
    <t>Miscellaneous Exterior Painting</t>
  </si>
  <si>
    <t>Miscellaneous Deck</t>
  </si>
  <si>
    <t>Deck permit costs</t>
  </si>
  <si>
    <t>Powerwash deck, stain and seal, L+M</t>
  </si>
  <si>
    <t>Heavy sand deck, stain and seal, L+M</t>
  </si>
  <si>
    <t>Replace existing deck boards only, wood, L+M</t>
  </si>
  <si>
    <t>Replace existing deck boards only, cedar, L+M</t>
  </si>
  <si>
    <t>Replace existing deck boards only, composite, L+M</t>
  </si>
  <si>
    <t>Replace rails, spindles only, wood, L+M</t>
  </si>
  <si>
    <t>Replace rails, spindles only, metal, L+M</t>
  </si>
  <si>
    <t>Wood stair case, 6 steps, L+M</t>
  </si>
  <si>
    <t>Concrete landing pad for stairs, L+M</t>
  </si>
  <si>
    <t>Miscellaneous Exterior Doors</t>
  </si>
  <si>
    <t>Exterior door hardware</t>
  </si>
  <si>
    <t>Door trim kit</t>
  </si>
  <si>
    <t>Miscellaneous Window Items</t>
  </si>
  <si>
    <t>Miscellaneous Garage Door items</t>
  </si>
  <si>
    <t>Repair existing garage doors</t>
  </si>
  <si>
    <t>Miscellaneous Concrete</t>
  </si>
  <si>
    <t>Gravel subbase for new concrete, L+M</t>
  </si>
  <si>
    <t>Gravel subbase for new concrete</t>
  </si>
  <si>
    <t>Miscellaneous Asphalt Items</t>
  </si>
  <si>
    <t>Landscaping Packages</t>
  </si>
  <si>
    <t>Front yard, landscaping package (varies by size)</t>
  </si>
  <si>
    <t>Entire lot, landscaping package (varies by size)</t>
  </si>
  <si>
    <t>Clean-up existing landscaping</t>
  </si>
  <si>
    <t>Landscaping, Detailed</t>
  </si>
  <si>
    <t>Retaining Walls</t>
  </si>
  <si>
    <t>Railroad-tie retaining wall</t>
  </si>
  <si>
    <t>Stone retaining wall</t>
  </si>
  <si>
    <t>Poured concrete retaining wall</t>
  </si>
  <si>
    <t>Miscellaneous Landscaping Items</t>
  </si>
  <si>
    <t>Concrete block retaining wall</t>
  </si>
  <si>
    <t>Lawn mowing/maintenance</t>
  </si>
  <si>
    <t>Bush trimming</t>
  </si>
  <si>
    <t>Tree removal  (varies by size)</t>
  </si>
  <si>
    <t>Tree trimming, per tree (varies by size)</t>
  </si>
  <si>
    <t>Vinyl fencing</t>
  </si>
  <si>
    <t>Aluminum fencing</t>
  </si>
  <si>
    <t>Wrought iron fencing</t>
  </si>
  <si>
    <t>Miscellaneous Fencing Items</t>
  </si>
  <si>
    <t>Fence gates</t>
  </si>
  <si>
    <t>Remove existing fencing</t>
  </si>
  <si>
    <t>New in-ground pool structure, per SF</t>
  </si>
  <si>
    <t>New in-ground pool structure, package (varies by size)</t>
  </si>
  <si>
    <t>New above ground pool structure, package (varies by size)</t>
  </si>
  <si>
    <t>Miscellaneous Pool Items</t>
  </si>
  <si>
    <t>Infill existing pool</t>
  </si>
  <si>
    <t>Tune-up existing pool equipment</t>
  </si>
  <si>
    <t>Install pool fencing (req'd by code)</t>
  </si>
  <si>
    <t>Miscellaneous Demolition Items</t>
  </si>
  <si>
    <t>Dumpster rental, 40-yd</t>
  </si>
  <si>
    <t>Dumpster rental, 20-yd</t>
  </si>
  <si>
    <t>Demolition permit costs (varies by location/project size)</t>
  </si>
  <si>
    <t>Lead</t>
  </si>
  <si>
    <t>Lead paint testing</t>
  </si>
  <si>
    <t>Lead paint encapsulation</t>
  </si>
  <si>
    <t>Mold</t>
  </si>
  <si>
    <t>Mold testing</t>
  </si>
  <si>
    <t>Abestos</t>
  </si>
  <si>
    <t>Mold abatement (varies by project size)</t>
  </si>
  <si>
    <t>Asbestos abatement, (varies by project size)</t>
  </si>
  <si>
    <t>Abatement Bid/Allowance</t>
  </si>
  <si>
    <t>Framing Bid/Allowance</t>
  </si>
  <si>
    <t>Framing Assemblies</t>
  </si>
  <si>
    <t>Framing, Detailed</t>
  </si>
  <si>
    <t>Subflooring, 3/4" plywood, per sf</t>
  </si>
  <si>
    <t>Subflooring, 3/4" plywood, per sheet</t>
  </si>
  <si>
    <t>Roof sheathing, 3/4" plywood, per sheet</t>
  </si>
  <si>
    <t>Roof sheathing, 3/4" plywood, per sf</t>
  </si>
  <si>
    <t>New single story addition framing, per square feet of living area (floor, walls, roof)</t>
  </si>
  <si>
    <t>New 2-story addition framing, per square feet of living area (floor, walls, roof)</t>
  </si>
  <si>
    <t>Flooring framing assemby (2x 8 joists, sheathing)</t>
  </si>
  <si>
    <t>Flooring framing assemby (2x 12 joists, sheathing)</t>
  </si>
  <si>
    <t>Exterior wall framing assembly (2x4 studs 16" o.c., sheathing)</t>
  </si>
  <si>
    <t>Exterior wall framing assembly (2x6 studs 16" o.c., sheathing)</t>
  </si>
  <si>
    <t>Roof framing assembly (2x6 rafters, sheating)</t>
  </si>
  <si>
    <t>Roof framing assembly (2x8 rafters, sheating)</t>
  </si>
  <si>
    <t>Interior wall framing, (2x4 studs, 16" o.c., plates), per sf</t>
  </si>
  <si>
    <t>Interior wall framing, (2x6 studs, 16" o.c., plates), per sf</t>
  </si>
  <si>
    <t>Batt, wall insulation, 3-1/2" thick, R11</t>
  </si>
  <si>
    <t>Batt, wall insulation,6" thick, R19</t>
  </si>
  <si>
    <t>Wall Insulation</t>
  </si>
  <si>
    <t>Batt, floor insulation, 3-1/2" thick, R11</t>
  </si>
  <si>
    <t>Rigid, wall insulation, foundation</t>
  </si>
  <si>
    <t>Batt, floor insulation, 6-1/4" thick, R19</t>
  </si>
  <si>
    <t>Batt, floor insulation,9-1/2" thick, R30</t>
  </si>
  <si>
    <t>Attic Insulation</t>
  </si>
  <si>
    <t>Floor Insulation</t>
  </si>
  <si>
    <t>Blown in insulation, 6" thick</t>
  </si>
  <si>
    <t>Blown in insulation, 9" thick</t>
  </si>
  <si>
    <t>Drywall Wall Partitions</t>
  </si>
  <si>
    <t>ADDERS: FEES, INSURANCE, OVERHEAD &amp; PROFIT</t>
  </si>
  <si>
    <t>Alternates</t>
  </si>
  <si>
    <t>STATUS</t>
  </si>
  <si>
    <t>TOTALS</t>
  </si>
  <si>
    <t>Accepted</t>
  </si>
  <si>
    <t>Pending</t>
  </si>
  <si>
    <t>Rejected</t>
  </si>
  <si>
    <t>ALTERNATES</t>
  </si>
  <si>
    <t>ALTERNATES TOTALS</t>
  </si>
  <si>
    <t>Alternate #5</t>
  </si>
  <si>
    <t>Alternate #6</t>
  </si>
  <si>
    <t>Alternate #7</t>
  </si>
  <si>
    <t>Alternate #8</t>
  </si>
  <si>
    <t>Alternate #9</t>
  </si>
  <si>
    <t>Alternate #10</t>
  </si>
  <si>
    <t>SCOPE MAPPING</t>
  </si>
  <si>
    <t>EXTERIORS 1</t>
  </si>
  <si>
    <t>EXTERIORS 2</t>
  </si>
  <si>
    <t>INTERIORS 1</t>
  </si>
  <si>
    <t>Rank</t>
  </si>
  <si>
    <t>Value</t>
  </si>
  <si>
    <t>Sorted Data</t>
  </si>
  <si>
    <t>Calculation Method</t>
  </si>
  <si>
    <t>Adder</t>
  </si>
  <si>
    <t>Alternate #1 Adders</t>
  </si>
  <si>
    <t>ADDER TOTALS</t>
  </si>
  <si>
    <t>Alternate #2 Adders</t>
  </si>
  <si>
    <t>Alternate #3 Adders</t>
  </si>
  <si>
    <t>Alternate #4 Adders</t>
  </si>
  <si>
    <t>Alternate #5 Adders</t>
  </si>
  <si>
    <t>Alternate #6 Adders</t>
  </si>
  <si>
    <t>Alternate #7 Adders</t>
  </si>
  <si>
    <t>Alternate #8 Adders</t>
  </si>
  <si>
    <t>Alternate #9 Adders</t>
  </si>
  <si>
    <t>Alternate #10 Adders</t>
  </si>
  <si>
    <t>PROJECT SUBTOTALS</t>
  </si>
  <si>
    <t>BASE ESTIMATE</t>
  </si>
  <si>
    <t>Alternate #1:  Build new deck (10 x 20ft)</t>
  </si>
  <si>
    <t>Build new deck</t>
  </si>
  <si>
    <t>Stairs</t>
  </si>
  <si>
    <t>Concrete pad</t>
  </si>
  <si>
    <t>Stain deck</t>
  </si>
  <si>
    <t>Alternate #2: Build new pool (15 x 30ft)</t>
  </si>
  <si>
    <t>Pool</t>
  </si>
  <si>
    <t>Subtotal</t>
  </si>
  <si>
    <t>Allocated Adders</t>
  </si>
  <si>
    <t>Allocation %</t>
  </si>
  <si>
    <t>SHOWN ADDERS</t>
  </si>
  <si>
    <t>PROJECT GRAND TOTAL</t>
  </si>
  <si>
    <t>EXTERIORS TOTAL</t>
  </si>
  <si>
    <t>© 2018 by RemodelCostSpreadsheet.com. All rights reserved</t>
  </si>
  <si>
    <t>Summary Cost Proposal</t>
  </si>
  <si>
    <t>Detailed Cost Proposal</t>
  </si>
  <si>
    <t>Alternate Summary Proposal</t>
  </si>
  <si>
    <t>TOTAL ALTERNATES</t>
  </si>
  <si>
    <t>Cost Savings</t>
  </si>
  <si>
    <t>Cost Additions</t>
  </si>
  <si>
    <t>ACCEPTED ALTERNATES</t>
  </si>
  <si>
    <t>REVISED BUDGET WITH ALTERNATES</t>
  </si>
  <si>
    <t>Alternate #3: Build new fence around pool (200 lf)</t>
  </si>
  <si>
    <t>Alternate #4: Deduct new roof</t>
  </si>
  <si>
    <t>Edit Categories</t>
  </si>
  <si>
    <t>Print Report</t>
  </si>
  <si>
    <t>Back to Detail</t>
  </si>
  <si>
    <t>Back to Estimate</t>
  </si>
  <si>
    <t xml:space="preserve"> Kitchens, Detailed</t>
  </si>
  <si>
    <t>Kitchen demolition, lump sum</t>
  </si>
  <si>
    <t>Kitchen demolition, per HR</t>
  </si>
  <si>
    <t>Plywood floor patching</t>
  </si>
  <si>
    <t>Load bearing wall removal (case-by-case)</t>
  </si>
  <si>
    <t>Kitchen base cabinetry, per LF</t>
  </si>
  <si>
    <t>Kitchen upper cabinetry, per LF</t>
  </si>
  <si>
    <t>Kitchen pantry cabinetry</t>
  </si>
  <si>
    <t>Paint kitchen cabinets, L+M</t>
  </si>
  <si>
    <t>Replace cabinet doors only</t>
  </si>
  <si>
    <t>Stone countertops, low end, L+M</t>
  </si>
  <si>
    <t>Stone countertops, high end, L+M</t>
  </si>
  <si>
    <t>Plastic laminate countertops, L+M</t>
  </si>
  <si>
    <t>Kitchen backsplash tile</t>
  </si>
  <si>
    <t>Floor tile, average grade</t>
  </si>
  <si>
    <t>Wood base w/ shoe molding</t>
  </si>
  <si>
    <t>Paint interior walls, L+M</t>
  </si>
  <si>
    <t>Paint ceilings, L+M</t>
  </si>
  <si>
    <t>Cabinetry</t>
  </si>
  <si>
    <t>Countertops</t>
  </si>
  <si>
    <t>KITCHENS</t>
  </si>
  <si>
    <t>BATHROOMS</t>
  </si>
  <si>
    <t>Cabinetry Installation bid/allowance</t>
  </si>
  <si>
    <t>Cabinetry Material bid/allowance</t>
  </si>
  <si>
    <t>Replace cabinet doors pulls</t>
  </si>
  <si>
    <t>Replace cabinet door pulls</t>
  </si>
  <si>
    <t>Bathroom Cabinetry</t>
  </si>
  <si>
    <t>Kitchen Cabinetry</t>
  </si>
  <si>
    <t>Vanity cabinet, per Each</t>
  </si>
  <si>
    <t>Vanity cabinet, per LF</t>
  </si>
  <si>
    <t>Other Cabinetry</t>
  </si>
  <si>
    <t>Base cabinetry, per LF</t>
  </si>
  <si>
    <t>pper cabinetry, per LF</t>
  </si>
  <si>
    <t>Countertops Bid/Allowance</t>
  </si>
  <si>
    <t>Kitchen Countertops</t>
  </si>
  <si>
    <t>Bathroom Countertops</t>
  </si>
  <si>
    <t>Vanity Countertop, per SF</t>
  </si>
  <si>
    <t>Vanity Countertop, each</t>
  </si>
  <si>
    <t>Undermount Sinks</t>
  </si>
  <si>
    <t>Kitchen stainless steel sink bowl</t>
  </si>
  <si>
    <t>Kitchen composite sink bowl</t>
  </si>
  <si>
    <t>Kitchen farmhouse sink bowl</t>
  </si>
  <si>
    <t>Bathroom undermount sink bowl</t>
  </si>
  <si>
    <t>Interior door, prehung, solid-core door</t>
  </si>
  <si>
    <t>Interior Bid/Allowance</t>
  </si>
  <si>
    <t>Interior 6 panel, sliding closet door</t>
  </si>
  <si>
    <t>Custom barn door</t>
  </si>
  <si>
    <t>Miscellaneous Door</t>
  </si>
  <si>
    <t>Wall Trim</t>
  </si>
  <si>
    <t>Opening Trim</t>
  </si>
  <si>
    <t>Railing</t>
  </si>
  <si>
    <t>Woodwork</t>
  </si>
  <si>
    <t>Shelving</t>
  </si>
  <si>
    <t>Interior Painting Bid/Allowance</t>
  </si>
  <si>
    <t>Interior painting (walls/ceilings) per property SF</t>
  </si>
  <si>
    <t>Interior Painting, Detailed</t>
  </si>
  <si>
    <t>Interior Painting, Packaged</t>
  </si>
  <si>
    <t>Tiling Bid/Allowance</t>
  </si>
  <si>
    <t>Floor Tile</t>
  </si>
  <si>
    <t>Shower Tile</t>
  </si>
  <si>
    <t>Shower tile, economy grade (tile, backer, grout, accs)</t>
  </si>
  <si>
    <t>Shower tile, average grade (tile, backer, grout, accs)</t>
  </si>
  <si>
    <t>Shower tile, premium grade (tile, backer, grout, accs)</t>
  </si>
  <si>
    <t>Miscellaneous Tile</t>
  </si>
  <si>
    <t>Miscellaneous Wall Tile</t>
  </si>
  <si>
    <t>Fireplace tile</t>
  </si>
  <si>
    <t>Backerboard, 1/4" at floor tile</t>
  </si>
  <si>
    <t>Backerboard, 1/2" at wall tile</t>
  </si>
  <si>
    <t>Hardwood Flooring Bid/Allowance</t>
  </si>
  <si>
    <t>Laminate Wood Flooring</t>
  </si>
  <si>
    <t>Lace-in new hardwood to match existing</t>
  </si>
  <si>
    <t>Miscellaneous Items</t>
  </si>
  <si>
    <t>Stair treads</t>
  </si>
  <si>
    <t>Shoe moldings</t>
  </si>
  <si>
    <t>Underlayment</t>
  </si>
  <si>
    <t>Appliance Bid/Allowance</t>
  </si>
  <si>
    <t>Appliance Packages</t>
  </si>
  <si>
    <t>Appliances, Detailed</t>
  </si>
  <si>
    <t>Basement Bid/Allowance</t>
  </si>
  <si>
    <t>Finish existing basement (framing/drywall/finishes/fixtures)</t>
  </si>
  <si>
    <t>Install waterproofing/sump pump system</t>
  </si>
  <si>
    <t>Basement Items</t>
  </si>
  <si>
    <t>Fire Protection Bid/Allowance</t>
  </si>
  <si>
    <t>New fire protection system, per SF</t>
  </si>
  <si>
    <t>Kitchen Plumbing</t>
  </si>
  <si>
    <t>Bathroom Plumbing</t>
  </si>
  <si>
    <t>Equipment</t>
  </si>
  <si>
    <t>Dumpster rental-40 yard</t>
  </si>
  <si>
    <t>Construction Permits &lt; $10k</t>
  </si>
  <si>
    <t>Construction Permits, 10k to $25k</t>
  </si>
  <si>
    <t>Construction Permits, 25k to 50k</t>
  </si>
  <si>
    <t>Storage Container</t>
  </si>
  <si>
    <t>Chemical Toilet</t>
  </si>
  <si>
    <t>Misc. Tools &amp; Materials</t>
  </si>
  <si>
    <t>Rekey/lock box</t>
  </si>
  <si>
    <t>Turn on utilities</t>
  </si>
  <si>
    <t>Truck expense/car payment</t>
  </si>
  <si>
    <t>Fuel/gas expense</t>
  </si>
  <si>
    <t>Architectural Fees</t>
  </si>
  <si>
    <t>Engineering Fees</t>
  </si>
  <si>
    <t>Professional Photography</t>
  </si>
  <si>
    <t>Material Deliveries</t>
  </si>
  <si>
    <t>Final cleaning</t>
  </si>
  <si>
    <t>Architectural/Engineering Bid/Allowance</t>
  </si>
  <si>
    <t>Exterior partition, 3-5/8" studs, insulation, densglass</t>
  </si>
  <si>
    <t>Exterior partition, 6" studs, insulation, densglass</t>
  </si>
  <si>
    <t>Interior partition, non-rated, gyp one side</t>
  </si>
  <si>
    <t>Interior partition, non-rated, gyp both sides</t>
  </si>
  <si>
    <t>Interior partition, 1-hr rated, gyp both sides</t>
  </si>
  <si>
    <t>Interior partition, 2-hr rated, gyp both sides</t>
  </si>
  <si>
    <t>Interior drywall layer, on existing studs</t>
  </si>
  <si>
    <t>Exterior partition, 6" studs, insulation, sheathing</t>
  </si>
  <si>
    <t>Exterior partition, 4" studs, insulation, sheathing</t>
  </si>
  <si>
    <t>Drywall Ceilings</t>
  </si>
  <si>
    <t>Exterior ceiling, framing &amp; sheathing</t>
  </si>
  <si>
    <t>Interior drywall ceiling, flat suspension w/ 1 layer drywall</t>
  </si>
  <si>
    <t>Miscellaneous Drywall Items</t>
  </si>
  <si>
    <t>Drywall patching</t>
  </si>
  <si>
    <t>Drywall skimcoating/texturing</t>
  </si>
  <si>
    <t>Skimcoating/texturing ceilings</t>
  </si>
  <si>
    <t>Acoustical Ceilings</t>
  </si>
  <si>
    <t>Acoustical Ceilings, 2x2 tile, grid &amp; support system</t>
  </si>
  <si>
    <t>Acoustical Ceilings, 2x4 tile, grid &amp; support system</t>
  </si>
  <si>
    <t>Acoustical Ceilings, specialty ceiling system</t>
  </si>
  <si>
    <t>Test Project</t>
  </si>
  <si>
    <t>1234 N. Main St</t>
  </si>
  <si>
    <t>Kansas City, MO 64116</t>
  </si>
  <si>
    <t>ABC Builders</t>
  </si>
  <si>
    <t>Dave</t>
  </si>
  <si>
    <t>P.O Box 123456</t>
  </si>
  <si>
    <t>dave@abcbuilders.com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</si>
</sst>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5" formatCode="&quot;$&quot;#,##0_);\(&quot;$&quot;#,##0\)"/>
    <numFmt numFmtId="41" formatCode="_(* #,##0_);_(* \(#,##0\);_(* &quot;-&quot;_);_(@_)"/>
    <numFmt numFmtId="44" formatCode="_(&quot;$&quot;* #,##0.00_);_(&quot;$&quot;* \(#,##0.00\);_(&quot;$&quot;* &quot;-&quot;??_);_(@_)"/>
    <numFmt numFmtId="43" formatCode="_(* #,##0.00_);_(* \(#,##0.00\);_(* &quot;-&quot;??_);_(@_)"/>
    <numFmt numFmtId="164" formatCode="_(* #,##0_);_(* \(#,##0\);_(* &quot;-&quot;??_);_(@_)"/>
    <numFmt numFmtId="165" formatCode="_(&quot;$&quot;* #,##0_);_(&quot;$&quot;* \(#,##0\);_(&quot;$&quot;* &quot;-&quot;??_);_(@_)"/>
    <numFmt numFmtId="166" formatCode="&quot;$&quot;#,##0"/>
    <numFmt numFmtId="167" formatCode="[$-F800]dddd\,\ mmmm\ dd\,\ yyyy"/>
    <numFmt numFmtId="168" formatCode="&quot;$&quot;#,##0.00"/>
    <numFmt numFmtId="169" formatCode="[&lt;=9999999]###\-####;\(###\)\ ###\-####"/>
    <numFmt numFmtId="170" formatCode="0.0"/>
    <numFmt numFmtId="171" formatCode="#,##0\ &quot;sf&quot;"/>
    <numFmt numFmtId="172" formatCode="0.0\ &quot;months&quot;"/>
    <numFmt numFmtId="173" formatCode="&quot;$&quot;#,##0.00\ &quot;/sf&quot;"/>
    <numFmt numFmtId="174" formatCode="[$-409]mmmm\ d\,\ yyyy;@"/>
    <numFmt numFmtId="175" formatCode="0.0%"/>
  </numFmts>
  <fonts count="183">
    <font>
      <sz val="12"/>
      <name val="Arial MT"/>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color indexed="8"/>
      <name val="Calibri"/>
      <family val="2"/>
    </font>
    <font>
      <sz val="12"/>
      <name val="Arial"/>
      <family val="2"/>
    </font>
    <font>
      <sz val="12"/>
      <name val="Arial MT"/>
    </font>
    <font>
      <sz val="10"/>
      <name val="MS Sans Serif"/>
      <family val="2"/>
    </font>
    <font>
      <sz val="10"/>
      <name val="Arial"/>
      <family val="2"/>
    </font>
    <font>
      <sz val="11"/>
      <color theme="1"/>
      <name val="Calibri"/>
      <family val="2"/>
      <scheme val="minor"/>
    </font>
    <font>
      <sz val="12"/>
      <name val="Myriad Pro Light"/>
      <family val="2"/>
    </font>
    <font>
      <b/>
      <sz val="13"/>
      <color theme="1" tint="0.24994659260841701"/>
      <name val="Cambria"/>
      <family val="2"/>
      <scheme val="major"/>
    </font>
    <font>
      <sz val="11"/>
      <color theme="1" tint="0.24994659260841701"/>
      <name val="Cambria"/>
      <family val="2"/>
      <scheme val="major"/>
    </font>
    <font>
      <b/>
      <sz val="42"/>
      <color theme="7"/>
      <name val="Cambria"/>
      <family val="2"/>
      <scheme val="major"/>
    </font>
    <font>
      <sz val="14"/>
      <color theme="1" tint="0.24994659260841701"/>
      <name val="Calibri"/>
      <family val="2"/>
      <scheme val="minor"/>
    </font>
    <font>
      <b/>
      <sz val="11"/>
      <color theme="1" tint="0.24994659260841701"/>
      <name val="Calibri"/>
      <family val="2"/>
      <scheme val="minor"/>
    </font>
    <font>
      <b/>
      <sz val="9.5"/>
      <color theme="1" tint="0.499984740745262"/>
      <name val="Calibri"/>
      <family val="2"/>
      <scheme val="minor"/>
    </font>
    <font>
      <b/>
      <sz val="13"/>
      <color theme="7"/>
      <name val="Cambria"/>
      <family val="2"/>
      <scheme val="major"/>
    </font>
    <font>
      <u/>
      <sz val="12"/>
      <color theme="10"/>
      <name val="Arial MT"/>
    </font>
    <font>
      <sz val="12"/>
      <name val="Myriad Pro"/>
      <family val="2"/>
    </font>
    <font>
      <b/>
      <sz val="10"/>
      <name val="Myriad Pro"/>
      <family val="2"/>
    </font>
    <font>
      <sz val="10"/>
      <name val="Myriad Pro"/>
      <family val="2"/>
    </font>
    <font>
      <sz val="11"/>
      <name val="Myriad Pro"/>
      <family val="2"/>
    </font>
    <font>
      <sz val="14"/>
      <name val="Myriad Pro"/>
      <family val="2"/>
    </font>
    <font>
      <sz val="8"/>
      <name val="Myriad Pro"/>
      <family val="2"/>
    </font>
    <font>
      <sz val="7"/>
      <name val="Myriad Pro"/>
      <family val="2"/>
    </font>
    <font>
      <sz val="8"/>
      <color indexed="8"/>
      <name val="Myriad Pro"/>
      <family val="2"/>
    </font>
    <font>
      <sz val="8"/>
      <color theme="1"/>
      <name val="Myriad Pro"/>
      <family val="2"/>
    </font>
    <font>
      <sz val="14"/>
      <color theme="0"/>
      <name val="Myriad Pro"/>
      <family val="2"/>
    </font>
    <font>
      <b/>
      <sz val="16"/>
      <name val="Myriad Pro Light"/>
      <family val="2"/>
    </font>
    <font>
      <sz val="28"/>
      <name val="Myriad Pro"/>
      <family val="2"/>
    </font>
    <font>
      <sz val="14"/>
      <name val="Calibri Light"/>
      <family val="2"/>
    </font>
    <font>
      <sz val="16"/>
      <name val="Calibri Light"/>
      <family val="2"/>
    </font>
    <font>
      <sz val="12"/>
      <name val="Calibri Light"/>
      <family val="2"/>
    </font>
    <font>
      <b/>
      <u/>
      <sz val="20"/>
      <name val="Calibri"/>
      <family val="2"/>
      <scheme val="minor"/>
    </font>
    <font>
      <sz val="11"/>
      <name val="Calibri Light"/>
      <family val="2"/>
    </font>
    <font>
      <sz val="11"/>
      <color indexed="8"/>
      <name val="Calibri Light"/>
      <family val="2"/>
    </font>
    <font>
      <sz val="12"/>
      <color indexed="8"/>
      <name val="Calibri Light"/>
      <family val="2"/>
    </font>
    <font>
      <b/>
      <sz val="12"/>
      <color indexed="8"/>
      <name val="Calibri Light"/>
      <family val="2"/>
    </font>
    <font>
      <sz val="12"/>
      <color theme="1"/>
      <name val="Calibri Light"/>
      <family val="2"/>
    </font>
    <font>
      <b/>
      <sz val="16"/>
      <name val="Calibri Light"/>
      <family val="2"/>
    </font>
    <font>
      <sz val="10"/>
      <name val="Calibri Light"/>
      <family val="2"/>
    </font>
    <font>
      <sz val="7"/>
      <name val="Calibri Light"/>
      <family val="2"/>
    </font>
    <font>
      <b/>
      <sz val="11"/>
      <name val="Calibri Light"/>
      <family val="2"/>
    </font>
    <font>
      <b/>
      <sz val="14"/>
      <name val="Calibri Light"/>
      <family val="2"/>
    </font>
    <font>
      <i/>
      <sz val="10"/>
      <name val="Calibri Light"/>
      <family val="2"/>
    </font>
    <font>
      <sz val="11"/>
      <color theme="1"/>
      <name val="Calibri Light"/>
      <family val="2"/>
    </font>
    <font>
      <sz val="14"/>
      <color theme="0" tint="-0.34998626667073579"/>
      <name val="Calibri Light"/>
      <family val="2"/>
    </font>
    <font>
      <sz val="8"/>
      <name val="Calibri Light"/>
      <family val="2"/>
    </font>
    <font>
      <b/>
      <u/>
      <sz val="16"/>
      <name val="Calibri Light"/>
      <family val="2"/>
    </font>
    <font>
      <sz val="14"/>
      <color theme="0" tint="-0.34998626667073579"/>
      <name val="Cambria"/>
      <family val="2"/>
      <scheme val="major"/>
    </font>
    <font>
      <sz val="18"/>
      <color theme="1" tint="0.34998626667073579"/>
      <name val="Calibri"/>
      <family val="2"/>
      <scheme val="minor"/>
    </font>
    <font>
      <sz val="14"/>
      <color theme="3" tint="0.499984740745262"/>
      <name val="Calibri"/>
      <family val="2"/>
      <scheme val="minor"/>
    </font>
    <font>
      <b/>
      <sz val="9"/>
      <color theme="0"/>
      <name val="Calibri"/>
      <family val="2"/>
      <scheme val="minor"/>
    </font>
    <font>
      <sz val="12"/>
      <color theme="0" tint="-0.34998626667073579"/>
      <name val="Calibri"/>
      <family val="2"/>
      <scheme val="minor"/>
    </font>
    <font>
      <sz val="20"/>
      <color theme="0" tint="-0.34998626667073579"/>
      <name val="Calibri"/>
      <family val="2"/>
      <scheme val="minor"/>
    </font>
    <font>
      <sz val="10"/>
      <color theme="1" tint="0.34998626667073579"/>
      <name val="Cambria"/>
      <family val="2"/>
      <scheme val="major"/>
    </font>
    <font>
      <sz val="24"/>
      <color theme="4"/>
      <name val="Cambria"/>
      <family val="2"/>
      <scheme val="major"/>
    </font>
    <font>
      <u/>
      <sz val="12"/>
      <name val="Calibri Light"/>
      <family val="2"/>
    </font>
    <font>
      <sz val="9"/>
      <name val="Calibri Light"/>
      <family val="2"/>
    </font>
    <font>
      <b/>
      <sz val="9"/>
      <name val="Calibri Light"/>
      <family val="2"/>
    </font>
    <font>
      <i/>
      <sz val="12"/>
      <color theme="0" tint="-0.499984740745262"/>
      <name val="Calibri Light"/>
      <family val="2"/>
    </font>
    <font>
      <u/>
      <sz val="20"/>
      <name val="Calibri Light"/>
      <family val="2"/>
    </font>
    <font>
      <sz val="10"/>
      <color theme="1"/>
      <name val="Calibri Light"/>
      <family val="2"/>
    </font>
    <font>
      <sz val="12"/>
      <color theme="1" tint="0.499984740745262"/>
      <name val="Calibri Light"/>
      <family val="2"/>
    </font>
    <font>
      <sz val="20"/>
      <color theme="1" tint="0.499984740745262"/>
      <name val="Calibri Light"/>
      <family val="2"/>
    </font>
    <font>
      <sz val="12"/>
      <color theme="0" tint="-0.249977111117893"/>
      <name val="Calibri Light"/>
      <family val="2"/>
    </font>
    <font>
      <u/>
      <sz val="18"/>
      <name val="Cambria"/>
      <family val="1"/>
      <scheme val="major"/>
    </font>
    <font>
      <b/>
      <i/>
      <sz val="12"/>
      <name val="Myriad Pro"/>
      <family val="2"/>
    </font>
    <font>
      <u/>
      <sz val="12"/>
      <color theme="11"/>
      <name val="Arial MT"/>
    </font>
    <font>
      <b/>
      <u/>
      <sz val="24"/>
      <color theme="1" tint="0.249977111117893"/>
      <name val="Garamond"/>
      <family val="1"/>
    </font>
    <font>
      <sz val="26"/>
      <color theme="2" tint="-0.749992370372631"/>
      <name val="Calibri"/>
      <family val="2"/>
      <scheme val="minor"/>
    </font>
    <font>
      <sz val="12"/>
      <color rgb="FFFF0000"/>
      <name val="Calibri Light"/>
      <family val="2"/>
    </font>
    <font>
      <b/>
      <sz val="12"/>
      <name val="Calibri"/>
      <family val="2"/>
      <scheme val="minor"/>
    </font>
    <font>
      <sz val="12"/>
      <color theme="2"/>
      <name val="Myriad Pro"/>
      <family val="2"/>
    </font>
    <font>
      <sz val="9"/>
      <color theme="2"/>
      <name val="Myriad Pro"/>
      <family val="2"/>
    </font>
    <font>
      <sz val="10"/>
      <color theme="2"/>
      <name val="Calibri Light"/>
      <family val="2"/>
    </font>
    <font>
      <sz val="12"/>
      <color rgb="FFFF0000"/>
      <name val="Myriad Pro"/>
      <family val="2"/>
    </font>
    <font>
      <i/>
      <sz val="12"/>
      <name val="Myriad Pro"/>
      <family val="2"/>
    </font>
    <font>
      <b/>
      <sz val="10"/>
      <color theme="1" tint="0.249977111117893"/>
      <name val="Calibri Light"/>
      <family val="2"/>
    </font>
    <font>
      <b/>
      <sz val="12"/>
      <color theme="0" tint="-0.249977111117893"/>
      <name val="Calibri"/>
      <family val="2"/>
      <scheme val="minor"/>
    </font>
    <font>
      <b/>
      <sz val="12"/>
      <color theme="1" tint="0.249977111117893"/>
      <name val="Calibri"/>
      <family val="2"/>
      <scheme val="minor"/>
    </font>
    <font>
      <b/>
      <u/>
      <sz val="22"/>
      <color theme="1" tint="0.249977111117893"/>
      <name val="Garamond"/>
      <family val="1"/>
    </font>
    <font>
      <sz val="11"/>
      <color theme="1" tint="0.249977111117893"/>
      <name val="Calibri Light"/>
      <family val="2"/>
    </font>
    <font>
      <b/>
      <sz val="20"/>
      <color theme="1" tint="0.249977111117893"/>
      <name val="Calbri"/>
    </font>
    <font>
      <b/>
      <sz val="22"/>
      <color theme="1" tint="0.249977111117893"/>
      <name val="Calbri"/>
    </font>
    <font>
      <b/>
      <sz val="12"/>
      <color indexed="8"/>
      <name val="Calibri"/>
      <family val="2"/>
      <scheme val="minor"/>
    </font>
    <font>
      <sz val="8"/>
      <color theme="0" tint="-4.9989318521683403E-2"/>
      <name val="Calibri Light"/>
      <family val="2"/>
    </font>
    <font>
      <b/>
      <sz val="11"/>
      <color indexed="8"/>
      <name val="Calibri Light"/>
      <family val="2"/>
    </font>
    <font>
      <b/>
      <sz val="11"/>
      <color theme="1"/>
      <name val="Calibri Light"/>
      <family val="2"/>
    </font>
    <font>
      <b/>
      <sz val="14"/>
      <color theme="1"/>
      <name val="Calibri Light"/>
      <family val="2"/>
    </font>
    <font>
      <b/>
      <u/>
      <sz val="11"/>
      <color indexed="8"/>
      <name val="Calibri Light"/>
      <family val="2"/>
    </font>
    <font>
      <u/>
      <sz val="11"/>
      <color indexed="8"/>
      <name val="Calibri Light"/>
      <family val="2"/>
    </font>
    <font>
      <sz val="12"/>
      <color theme="0" tint="-0.499984740745262"/>
      <name val="Calibri Light"/>
      <family val="2"/>
    </font>
    <font>
      <b/>
      <sz val="24"/>
      <color rgb="FF398CCC"/>
      <name val="Calibri"/>
      <family val="2"/>
      <scheme val="minor"/>
    </font>
    <font>
      <sz val="16"/>
      <color theme="0" tint="-0.34998626667073579"/>
      <name val="Calibri Light"/>
      <family val="2"/>
    </font>
    <font>
      <u/>
      <sz val="14"/>
      <color theme="1" tint="0.249977111117893"/>
      <name val="Calibri Light"/>
      <family val="2"/>
    </font>
    <font>
      <sz val="12"/>
      <color theme="1" tint="0.249977111117893"/>
      <name val="Calibri Light"/>
      <family val="2"/>
    </font>
    <font>
      <sz val="14"/>
      <color theme="1" tint="0.249977111117893"/>
      <name val="Calibri Light"/>
      <family val="2"/>
    </font>
    <font>
      <sz val="14"/>
      <color theme="0"/>
      <name val="Calibri Light"/>
      <family val="2"/>
    </font>
    <font>
      <b/>
      <sz val="12"/>
      <name val="Calibri Light"/>
      <family val="2"/>
    </font>
    <font>
      <b/>
      <sz val="16"/>
      <name val="Calibri"/>
      <family val="2"/>
      <scheme val="minor"/>
    </font>
    <font>
      <b/>
      <sz val="13"/>
      <name val="Calibri"/>
      <family val="2"/>
      <scheme val="minor"/>
    </font>
    <font>
      <sz val="14"/>
      <color indexed="8"/>
      <name val="Calibri Light"/>
      <family val="2"/>
    </font>
    <font>
      <u/>
      <sz val="14"/>
      <color indexed="8"/>
      <name val="Calibri Light"/>
      <family val="2"/>
    </font>
    <font>
      <sz val="10"/>
      <color theme="1" tint="0.249977111117893"/>
      <name val="Calibri Light"/>
      <family val="2"/>
    </font>
    <font>
      <sz val="8"/>
      <color indexed="8"/>
      <name val="Calibri Light"/>
      <family val="2"/>
    </font>
    <font>
      <u/>
      <sz val="11"/>
      <color theme="1" tint="0.249977111117893"/>
      <name val="Calibri Light"/>
      <family val="2"/>
    </font>
    <font>
      <b/>
      <sz val="14"/>
      <color indexed="8"/>
      <name val="Calibri"/>
      <family val="2"/>
      <scheme val="minor"/>
    </font>
    <font>
      <b/>
      <sz val="14"/>
      <color theme="0" tint="-4.9989318521683403E-2"/>
      <name val="Calibri"/>
      <family val="2"/>
      <scheme val="minor"/>
    </font>
    <font>
      <u/>
      <sz val="14"/>
      <name val="Calibri Light"/>
      <family val="2"/>
    </font>
    <font>
      <u/>
      <sz val="14"/>
      <name val="Garamond"/>
      <family val="1"/>
    </font>
    <font>
      <sz val="12"/>
      <color theme="1" tint="0.34998626667073579"/>
      <name val="Calibri Light"/>
      <family val="2"/>
    </font>
    <font>
      <b/>
      <sz val="18"/>
      <color theme="1" tint="0.34998626667073579"/>
      <name val="Calibri"/>
      <family val="2"/>
      <scheme val="minor"/>
    </font>
    <font>
      <b/>
      <sz val="14"/>
      <color theme="0"/>
      <name val="Calibri"/>
      <family val="2"/>
      <scheme val="minor"/>
    </font>
    <font>
      <sz val="12"/>
      <color rgb="FF398CCC"/>
      <name val="Calibri Light"/>
      <family val="2"/>
    </font>
    <font>
      <sz val="11"/>
      <color rgb="FF398CCC"/>
      <name val="Calibri Light"/>
      <family val="2"/>
    </font>
    <font>
      <b/>
      <sz val="20"/>
      <color theme="1" tint="0.14999847407452621"/>
      <name val="Calibri"/>
      <family val="2"/>
      <scheme val="minor"/>
    </font>
    <font>
      <b/>
      <sz val="16"/>
      <color theme="1" tint="0.499984740745262"/>
      <name val="Calibri Light"/>
      <family val="2"/>
    </font>
    <font>
      <b/>
      <sz val="16"/>
      <color indexed="8"/>
      <name val="Calibri"/>
      <family val="2"/>
      <scheme val="minor"/>
    </font>
    <font>
      <b/>
      <sz val="12"/>
      <color theme="1"/>
      <name val="Calibri Light"/>
      <family val="2"/>
    </font>
    <font>
      <b/>
      <sz val="14"/>
      <color theme="1"/>
      <name val="Calibri"/>
      <family val="2"/>
      <scheme val="minor"/>
    </font>
    <font>
      <b/>
      <sz val="12"/>
      <name val="Myriad Pro"/>
    </font>
    <font>
      <b/>
      <sz val="8"/>
      <name val="Calibri Light"/>
      <family val="2"/>
    </font>
    <font>
      <b/>
      <sz val="7"/>
      <name val="Calibri Light"/>
      <family val="2"/>
    </font>
    <font>
      <b/>
      <sz val="10"/>
      <name val="Calibri Light"/>
      <family val="2"/>
    </font>
    <font>
      <sz val="14"/>
      <color theme="0" tint="-0.499984740745262"/>
      <name val="Calibri Light"/>
      <family val="2"/>
    </font>
    <font>
      <u/>
      <sz val="11"/>
      <name val="Calibri Light"/>
      <family val="2"/>
    </font>
    <font>
      <b/>
      <sz val="12"/>
      <name val="Myriad Pro"/>
      <family val="2"/>
    </font>
    <font>
      <sz val="14"/>
      <color rgb="FF545F6B"/>
      <name val="Calibri Light"/>
      <family val="2"/>
    </font>
    <font>
      <b/>
      <sz val="20"/>
      <color theme="1" tint="0.249977111117893"/>
      <name val="Calibri"/>
      <family val="2"/>
      <scheme val="minor"/>
    </font>
    <font>
      <sz val="14"/>
      <color theme="1" tint="0.249977111117893"/>
      <name val="Calibri"/>
      <family val="2"/>
      <scheme val="minor"/>
    </font>
    <font>
      <sz val="12"/>
      <color rgb="FF545F6B"/>
      <name val="Calibri Light"/>
      <family val="2"/>
    </font>
    <font>
      <u/>
      <sz val="14"/>
      <color theme="10"/>
      <name val="Arial MT"/>
    </font>
    <font>
      <b/>
      <sz val="18"/>
      <color theme="1" tint="0.249977111117893"/>
      <name val="Calibri"/>
      <family val="2"/>
      <scheme val="minor"/>
    </font>
    <font>
      <b/>
      <sz val="16"/>
      <color theme="1" tint="0.249977111117893"/>
      <name val="Calibri"/>
      <family val="2"/>
      <scheme val="minor"/>
    </font>
    <font>
      <b/>
      <sz val="11"/>
      <color theme="1"/>
      <name val="Calibri"/>
      <family val="2"/>
      <scheme val="minor"/>
    </font>
    <font>
      <sz val="11"/>
      <color theme="0"/>
      <name val="Calibri"/>
      <family val="2"/>
      <scheme val="minor"/>
    </font>
    <font>
      <sz val="12"/>
      <name val="Calibri"/>
      <family val="2"/>
      <scheme val="minor"/>
    </font>
    <font>
      <sz val="12"/>
      <color theme="1" tint="0.249977111117893"/>
      <name val="Calibri"/>
      <family val="2"/>
      <scheme val="minor"/>
    </font>
    <font>
      <sz val="8"/>
      <name val="Calibri"/>
      <family val="2"/>
      <scheme val="minor"/>
    </font>
    <font>
      <sz val="10"/>
      <name val="Calibri"/>
      <family val="2"/>
      <scheme val="minor"/>
    </font>
    <font>
      <sz val="11"/>
      <color theme="1" tint="0.249977111117893"/>
      <name val="Calibri"/>
      <family val="2"/>
      <scheme val="minor"/>
    </font>
    <font>
      <sz val="11"/>
      <name val="Calibri"/>
      <family val="2"/>
      <scheme val="minor"/>
    </font>
    <font>
      <sz val="14"/>
      <color theme="0"/>
      <name val="Calibri"/>
      <family val="2"/>
      <scheme val="minor"/>
    </font>
    <font>
      <sz val="12"/>
      <color theme="0"/>
      <name val="Calibri"/>
      <family val="2"/>
      <scheme val="minor"/>
    </font>
    <font>
      <b/>
      <u/>
      <sz val="12"/>
      <color theme="1" tint="0.249977111117893"/>
      <name val="Calibri"/>
      <family val="2"/>
      <scheme val="minor"/>
    </font>
    <font>
      <sz val="12"/>
      <color rgb="FF398CCC"/>
      <name val="Calibri"/>
      <family val="2"/>
      <scheme val="minor"/>
    </font>
    <font>
      <sz val="10"/>
      <color theme="0"/>
      <name val="Calibri"/>
      <family val="2"/>
      <scheme val="minor"/>
    </font>
    <font>
      <sz val="12"/>
      <color rgb="FFEDEFF2"/>
      <name val="Myriad Pro"/>
      <family val="2"/>
    </font>
    <font>
      <b/>
      <sz val="11"/>
      <name val="Calibri"/>
      <family val="2"/>
      <scheme val="minor"/>
    </font>
    <font>
      <sz val="12"/>
      <color theme="2"/>
      <name val="Arial MT"/>
    </font>
    <font>
      <b/>
      <sz val="18"/>
      <color theme="0"/>
      <name val="Calibri"/>
      <family val="2"/>
      <scheme val="minor"/>
    </font>
    <font>
      <b/>
      <sz val="16"/>
      <color theme="0"/>
      <name val="Calibri"/>
      <family val="2"/>
      <scheme val="minor"/>
    </font>
    <font>
      <sz val="16"/>
      <color rgb="FF545F6B"/>
      <name val="Calibri Light"/>
      <family val="2"/>
    </font>
    <font>
      <u/>
      <sz val="16"/>
      <color theme="10"/>
      <name val="Arial MT"/>
    </font>
    <font>
      <u/>
      <sz val="16"/>
      <color rgb="FF545F6B"/>
      <name val="Calibri Light"/>
      <family val="2"/>
    </font>
    <font>
      <sz val="11"/>
      <color indexed="8"/>
      <name val="Calibri"/>
      <family val="2"/>
      <scheme val="minor"/>
    </font>
    <font>
      <sz val="12"/>
      <color indexed="8"/>
      <name val="Calibri"/>
      <family val="2"/>
      <scheme val="minor"/>
    </font>
    <font>
      <b/>
      <sz val="14"/>
      <color theme="1" tint="0.249977111117893"/>
      <name val="Calibri"/>
      <family val="2"/>
      <scheme val="minor"/>
    </font>
    <font>
      <b/>
      <sz val="14"/>
      <name val="Calibri"/>
      <family val="2"/>
      <scheme val="minor"/>
    </font>
    <font>
      <b/>
      <u/>
      <sz val="18"/>
      <color theme="0"/>
      <name val="Calibri"/>
      <family val="2"/>
      <scheme val="minor"/>
    </font>
    <font>
      <b/>
      <sz val="12"/>
      <color theme="1"/>
      <name val="Calibri"/>
      <family val="2"/>
      <scheme val="minor"/>
    </font>
    <font>
      <b/>
      <u/>
      <sz val="20"/>
      <color theme="1" tint="0.249977111117893"/>
      <name val="Garamond"/>
      <family val="1"/>
    </font>
    <font>
      <b/>
      <u/>
      <sz val="20"/>
      <name val="Garamond"/>
      <family val="1"/>
    </font>
    <font>
      <sz val="11"/>
      <color theme="1" tint="0.34998626667073579"/>
      <name val="Calibri Light"/>
      <family val="2"/>
    </font>
    <font>
      <b/>
      <u/>
      <sz val="12"/>
      <name val="Calibri"/>
      <family val="2"/>
      <scheme val="minor"/>
    </font>
    <font>
      <sz val="13"/>
      <color theme="0"/>
      <name val="Calibri"/>
      <family val="2"/>
      <scheme val="minor"/>
    </font>
    <font>
      <b/>
      <sz val="12"/>
      <color rgb="FF545F6B"/>
      <name val="Calibri"/>
      <family val="2"/>
      <scheme val="minor"/>
    </font>
    <font>
      <b/>
      <u/>
      <sz val="14"/>
      <name val="Calibri"/>
      <family val="2"/>
      <scheme val="minor"/>
    </font>
    <font>
      <b/>
      <u/>
      <sz val="14"/>
      <color theme="1" tint="0.249977111117893"/>
      <name val="Calibri Light"/>
      <family val="2"/>
    </font>
    <font>
      <sz val="12"/>
      <color rgb="FFEDEFF7"/>
      <name val="Arial MT"/>
    </font>
    <font>
      <sz val="12"/>
      <color rgb="FFEDEFF7"/>
      <name val="Myriad Pro"/>
      <family val="2"/>
    </font>
    <font>
      <sz val="11"/>
      <color theme="0"/>
      <name val="Calibri Light"/>
      <family val="2"/>
    </font>
  </fonts>
  <fills count="29">
    <fill>
      <patternFill patternType="none"/>
    </fill>
    <fill>
      <patternFill patternType="gray125"/>
    </fill>
    <fill>
      <patternFill patternType="solid">
        <fgColor rgb="FFFFFFCC"/>
      </patternFill>
    </fill>
    <fill>
      <patternFill patternType="solid">
        <fgColor theme="5" tint="0.59999389629810485"/>
        <bgColor indexed="65"/>
      </patternFill>
    </fill>
    <fill>
      <patternFill patternType="solid">
        <fgColor theme="6" tint="0.59999389629810485"/>
        <bgColor indexed="65"/>
      </patternFill>
    </fill>
    <fill>
      <patternFill patternType="solid">
        <fgColor theme="8" tint="0.79998168889431442"/>
        <bgColor indexed="65"/>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6" tint="0.79998168889431442"/>
        <bgColor indexed="65"/>
      </patternFill>
    </fill>
    <fill>
      <patternFill patternType="solid">
        <fgColor theme="9" tint="0.59996337778862885"/>
        <bgColor indexed="64"/>
      </patternFill>
    </fill>
    <fill>
      <patternFill patternType="solid">
        <fgColor rgb="FFFFFFCC"/>
        <bgColor indexed="64"/>
      </patternFill>
    </fill>
    <fill>
      <patternFill patternType="solid">
        <fgColor theme="4"/>
        <bgColor indexed="64"/>
      </patternFill>
    </fill>
    <fill>
      <patternFill patternType="solid">
        <fgColor theme="8" tint="0.79998168889431442"/>
        <bgColor indexed="64"/>
      </patternFill>
    </fill>
    <fill>
      <patternFill patternType="darkUp">
        <fgColor theme="0" tint="-0.34998626667073579"/>
        <bgColor theme="0"/>
      </patternFill>
    </fill>
    <fill>
      <patternFill patternType="solid">
        <fgColor theme="0" tint="-0.249977111117893"/>
        <bgColor indexed="64"/>
      </patternFill>
    </fill>
    <fill>
      <patternFill patternType="solid">
        <fgColor rgb="FFE8E8E8"/>
        <bgColor indexed="64"/>
      </patternFill>
    </fill>
    <fill>
      <patternFill patternType="solid">
        <fgColor rgb="FF398CCC"/>
        <bgColor indexed="64"/>
      </patternFill>
    </fill>
    <fill>
      <patternFill patternType="solid">
        <fgColor rgb="FFEDEFF2"/>
        <bgColor indexed="64"/>
      </patternFill>
    </fill>
    <fill>
      <patternFill patternType="solid">
        <fgColor theme="0" tint="-0.249977111117893"/>
        <bgColor theme="0" tint="-0.34998626667073579"/>
      </patternFill>
    </fill>
    <fill>
      <patternFill patternType="solid">
        <fgColor theme="0" tint="-4.9989318521683403E-2"/>
        <bgColor theme="0" tint="-0.34998626667073579"/>
      </patternFill>
    </fill>
    <fill>
      <patternFill patternType="solid">
        <fgColor rgb="FFEDEFF3"/>
        <bgColor indexed="64"/>
      </patternFill>
    </fill>
    <fill>
      <patternFill patternType="solid">
        <fgColor rgb="FFFFFFFF"/>
        <bgColor indexed="64"/>
      </patternFill>
    </fill>
    <fill>
      <patternFill patternType="darkUp">
        <fgColor theme="0" tint="-0.34998626667073579"/>
        <bgColor rgb="FF398CCC"/>
      </patternFill>
    </fill>
    <fill>
      <patternFill patternType="darkUp">
        <fgColor theme="0" tint="-0.34998626667073579"/>
        <bgColor rgb="FFEDEFF2"/>
      </patternFill>
    </fill>
    <fill>
      <patternFill patternType="darkUp">
        <fgColor theme="0" tint="-0.34998626667073579"/>
        <bgColor theme="0" tint="-4.9989318521683403E-2"/>
      </patternFill>
    </fill>
    <fill>
      <patternFill patternType="lightDown">
        <fgColor theme="0" tint="-0.24994659260841701"/>
        <bgColor theme="0"/>
      </patternFill>
    </fill>
    <fill>
      <patternFill patternType="solid">
        <fgColor theme="0"/>
        <bgColor theme="0" tint="-0.34998626667073579"/>
      </patternFill>
    </fill>
    <fill>
      <patternFill patternType="solid">
        <fgColor rgb="FFEDEFF7"/>
        <bgColor indexed="64"/>
      </patternFill>
    </fill>
  </fills>
  <borders count="265">
    <border>
      <left/>
      <right/>
      <top/>
      <bottom/>
      <diagonal/>
    </border>
    <border>
      <left style="medium">
        <color auto="1"/>
      </left>
      <right/>
      <top/>
      <bottom/>
      <diagonal/>
    </border>
    <border>
      <left/>
      <right/>
      <top/>
      <bottom style="thin">
        <color auto="1"/>
      </bottom>
      <diagonal/>
    </border>
    <border>
      <left/>
      <right/>
      <top style="thin">
        <color auto="1"/>
      </top>
      <bottom/>
      <diagonal/>
    </border>
    <border>
      <left style="thin">
        <color rgb="FFB2B2B2"/>
      </left>
      <right style="thin">
        <color rgb="FFB2B2B2"/>
      </right>
      <top style="thin">
        <color rgb="FFB2B2B2"/>
      </top>
      <bottom style="thin">
        <color rgb="FFB2B2B2"/>
      </bottom>
      <diagonal/>
    </border>
    <border>
      <left style="thin">
        <color auto="1"/>
      </left>
      <right style="thin">
        <color auto="1"/>
      </right>
      <top style="thin">
        <color auto="1"/>
      </top>
      <bottom style="thin">
        <color auto="1"/>
      </bottom>
      <diagonal/>
    </border>
    <border>
      <left/>
      <right/>
      <top style="thin">
        <color theme="9" tint="-0.24994659260841701"/>
      </top>
      <bottom style="thin">
        <color theme="9" tint="-0.24994659260841701"/>
      </bottom>
      <diagonal/>
    </border>
    <border>
      <left/>
      <right/>
      <top/>
      <bottom style="thin">
        <color theme="7"/>
      </bottom>
      <diagonal/>
    </border>
    <border>
      <left/>
      <right/>
      <top/>
      <bottom style="thin">
        <color theme="0" tint="-0.34998626667073579"/>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medium">
        <color theme="0" tint="-0.14999847407452621"/>
      </left>
      <right style="thin">
        <color theme="0" tint="-0.14999847407452621"/>
      </right>
      <top style="medium">
        <color theme="0" tint="-0.14999847407452621"/>
      </top>
      <bottom style="thin">
        <color theme="0" tint="-0.14999847407452621"/>
      </bottom>
      <diagonal/>
    </border>
    <border>
      <left style="thin">
        <color theme="0" tint="-0.14999847407452621"/>
      </left>
      <right style="thin">
        <color theme="0" tint="-0.14999847407452621"/>
      </right>
      <top style="medium">
        <color theme="0" tint="-0.14999847407452621"/>
      </top>
      <bottom style="thin">
        <color theme="0" tint="-0.14999847407452621"/>
      </bottom>
      <diagonal/>
    </border>
    <border>
      <left style="thin">
        <color theme="0" tint="-0.14999847407452621"/>
      </left>
      <right style="medium">
        <color theme="0" tint="-0.14999847407452621"/>
      </right>
      <top style="medium">
        <color theme="0" tint="-0.14999847407452621"/>
      </top>
      <bottom style="thin">
        <color theme="0" tint="-0.14999847407452621"/>
      </bottom>
      <diagonal/>
    </border>
    <border>
      <left style="medium">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style="medium">
        <color theme="0" tint="-0.14999847407452621"/>
      </right>
      <top style="thin">
        <color theme="0" tint="-0.14999847407452621"/>
      </top>
      <bottom style="thin">
        <color theme="0" tint="-0.14999847407452621"/>
      </bottom>
      <diagonal/>
    </border>
    <border>
      <left style="medium">
        <color theme="0" tint="-0.14999847407452621"/>
      </left>
      <right style="thin">
        <color theme="0" tint="-0.14999847407452621"/>
      </right>
      <top style="thin">
        <color theme="0" tint="-0.14999847407452621"/>
      </top>
      <bottom style="medium">
        <color theme="0" tint="-0.14999847407452621"/>
      </bottom>
      <diagonal/>
    </border>
    <border>
      <left style="thin">
        <color theme="0" tint="-0.14999847407452621"/>
      </left>
      <right style="thin">
        <color theme="0" tint="-0.14999847407452621"/>
      </right>
      <top style="thin">
        <color theme="0" tint="-0.14999847407452621"/>
      </top>
      <bottom style="medium">
        <color theme="0" tint="-0.14999847407452621"/>
      </bottom>
      <diagonal/>
    </border>
    <border>
      <left style="thin">
        <color theme="0" tint="-0.14999847407452621"/>
      </left>
      <right style="medium">
        <color theme="0" tint="-0.14999847407452621"/>
      </right>
      <top style="thin">
        <color theme="0" tint="-0.14999847407452621"/>
      </top>
      <bottom style="medium">
        <color theme="0" tint="-0.14999847407452621"/>
      </bottom>
      <diagonal/>
    </border>
    <border>
      <left/>
      <right style="thin">
        <color theme="0" tint="-0.14999847407452621"/>
      </right>
      <top style="medium">
        <color theme="0" tint="-0.14999847407452621"/>
      </top>
      <bottom style="thin">
        <color theme="0" tint="-0.14999847407452621"/>
      </bottom>
      <diagonal/>
    </border>
    <border>
      <left/>
      <right style="thin">
        <color theme="0" tint="-0.14999847407452621"/>
      </right>
      <top style="thin">
        <color theme="0" tint="-0.14999847407452621"/>
      </top>
      <bottom style="medium">
        <color theme="0" tint="-0.14999847407452621"/>
      </bottom>
      <diagonal/>
    </border>
    <border>
      <left style="medium">
        <color theme="0" tint="-0.14999847407452621"/>
      </left>
      <right style="thin">
        <color theme="0" tint="-0.14999847407452621"/>
      </right>
      <top/>
      <bottom style="thin">
        <color theme="0" tint="-0.14999847407452621"/>
      </bottom>
      <diagonal/>
    </border>
    <border>
      <left style="thin">
        <color theme="0" tint="-0.14999847407452621"/>
      </left>
      <right style="thin">
        <color theme="0" tint="-0.14999847407452621"/>
      </right>
      <top/>
      <bottom style="thin">
        <color theme="0" tint="-0.14999847407452621"/>
      </bottom>
      <diagonal/>
    </border>
    <border>
      <left style="thin">
        <color theme="0" tint="-0.14999847407452621"/>
      </left>
      <right style="medium">
        <color theme="0" tint="-0.14999847407452621"/>
      </right>
      <top/>
      <bottom style="thin">
        <color theme="0" tint="-0.14999847407452621"/>
      </bottom>
      <diagonal/>
    </border>
    <border>
      <left/>
      <right style="thin">
        <color theme="0" tint="-0.14999847407452621"/>
      </right>
      <top/>
      <bottom style="thin">
        <color theme="0" tint="-0.14999847407452621"/>
      </bottom>
      <diagonal/>
    </border>
    <border>
      <left/>
      <right/>
      <top style="thin">
        <color theme="0" tint="-0.14999847407452621"/>
      </top>
      <bottom/>
      <diagonal/>
    </border>
    <border>
      <left/>
      <right/>
      <top style="medium">
        <color theme="0" tint="-0.34998626667073579"/>
      </top>
      <bottom style="medium">
        <color theme="0" tint="-0.34998626667073579"/>
      </bottom>
      <diagonal/>
    </border>
    <border>
      <left/>
      <right/>
      <top/>
      <bottom style="dashed">
        <color theme="1"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right/>
      <top style="thin">
        <color theme="0" tint="-0.34998626667073579"/>
      </top>
      <bottom/>
      <diagonal/>
    </border>
    <border>
      <left style="thin">
        <color theme="0" tint="-0.34998626667073579"/>
      </left>
      <right/>
      <top/>
      <bottom/>
      <diagonal/>
    </border>
    <border>
      <left/>
      <right style="thin">
        <color theme="0" tint="-0.14999847407452621"/>
      </right>
      <top/>
      <bottom/>
      <diagonal/>
    </border>
    <border>
      <left/>
      <right/>
      <top/>
      <bottom style="thin">
        <color theme="0" tint="-0.14999847407452621"/>
      </bottom>
      <diagonal/>
    </border>
    <border>
      <left style="thin">
        <color theme="0" tint="-0.34998626667073579"/>
      </left>
      <right style="thin">
        <color theme="0" tint="-0.34998626667073579"/>
      </right>
      <top style="thin">
        <color theme="0" tint="-0.34998626667073579"/>
      </top>
      <bottom/>
      <diagonal/>
    </border>
    <border>
      <left/>
      <right style="thin">
        <color theme="0" tint="-0.34998626667073579"/>
      </right>
      <top style="thin">
        <color theme="0" tint="-0.34998626667073579"/>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style="medium">
        <color theme="0" tint="-0.34998626667073579"/>
      </left>
      <right style="thin">
        <color theme="0" tint="-0.14999847407452621"/>
      </right>
      <top style="medium">
        <color theme="0" tint="-0.34998626667073579"/>
      </top>
      <bottom/>
      <diagonal/>
    </border>
    <border>
      <left style="thin">
        <color theme="0" tint="-0.14999847407452621"/>
      </left>
      <right style="thin">
        <color theme="0" tint="-0.14999847407452621"/>
      </right>
      <top style="medium">
        <color theme="0" tint="-0.34998626667073579"/>
      </top>
      <bottom/>
      <diagonal/>
    </border>
    <border>
      <left style="thin">
        <color theme="0" tint="-0.14999847407452621"/>
      </left>
      <right style="medium">
        <color theme="0" tint="-0.14999847407452621"/>
      </right>
      <top style="medium">
        <color theme="0" tint="-0.34998626667073579"/>
      </top>
      <bottom/>
      <diagonal/>
    </border>
    <border>
      <left/>
      <right style="thin">
        <color theme="0" tint="-0.14999847407452621"/>
      </right>
      <top style="medium">
        <color theme="0" tint="-0.34998626667073579"/>
      </top>
      <bottom/>
      <diagonal/>
    </border>
    <border>
      <left style="medium">
        <color theme="0" tint="-0.14999847407452621"/>
      </left>
      <right style="thin">
        <color theme="0" tint="-0.14999847407452621"/>
      </right>
      <top style="medium">
        <color theme="0" tint="-0.34998626667073579"/>
      </top>
      <bottom/>
      <diagonal/>
    </border>
    <border>
      <left style="thin">
        <color theme="0" tint="-0.14999847407452621"/>
      </left>
      <right style="medium">
        <color theme="0" tint="-0.34998626667073579"/>
      </right>
      <top style="medium">
        <color theme="0" tint="-0.34998626667073579"/>
      </top>
      <bottom/>
      <diagonal/>
    </border>
    <border>
      <left style="medium">
        <color theme="0" tint="-0.34998626667073579"/>
      </left>
      <right style="thin">
        <color theme="0" tint="-0.14999847407452621"/>
      </right>
      <top style="medium">
        <color theme="0" tint="-0.14999847407452621"/>
      </top>
      <bottom style="thin">
        <color theme="0" tint="-0.14999847407452621"/>
      </bottom>
      <diagonal/>
    </border>
    <border>
      <left style="thin">
        <color theme="0" tint="-0.14999847407452621"/>
      </left>
      <right style="medium">
        <color theme="0" tint="-0.34998626667073579"/>
      </right>
      <top style="medium">
        <color theme="0" tint="-0.14999847407452621"/>
      </top>
      <bottom style="thin">
        <color theme="0" tint="-0.14999847407452621"/>
      </bottom>
      <diagonal/>
    </border>
    <border>
      <left style="medium">
        <color theme="0" tint="-0.34998626667073579"/>
      </left>
      <right style="thin">
        <color theme="0" tint="-0.14999847407452621"/>
      </right>
      <top style="thin">
        <color theme="0" tint="-0.14999847407452621"/>
      </top>
      <bottom style="thin">
        <color theme="0" tint="-0.14999847407452621"/>
      </bottom>
      <diagonal/>
    </border>
    <border>
      <left style="thin">
        <color theme="0" tint="-0.14999847407452621"/>
      </left>
      <right style="medium">
        <color theme="0" tint="-0.34998626667073579"/>
      </right>
      <top style="thin">
        <color theme="0" tint="-0.14999847407452621"/>
      </top>
      <bottom style="thin">
        <color theme="0" tint="-0.14999847407452621"/>
      </bottom>
      <diagonal/>
    </border>
    <border>
      <left style="medium">
        <color theme="0" tint="-0.34998626667073579"/>
      </left>
      <right style="thin">
        <color theme="0" tint="-0.14999847407452621"/>
      </right>
      <top style="thin">
        <color theme="0" tint="-0.14999847407452621"/>
      </top>
      <bottom style="medium">
        <color theme="0" tint="-0.14999847407452621"/>
      </bottom>
      <diagonal/>
    </border>
    <border>
      <left style="thin">
        <color theme="0" tint="-0.14999847407452621"/>
      </left>
      <right style="medium">
        <color theme="0" tint="-0.34998626667073579"/>
      </right>
      <top style="thin">
        <color theme="0" tint="-0.14999847407452621"/>
      </top>
      <bottom style="medium">
        <color theme="0" tint="-0.14999847407452621"/>
      </bottom>
      <diagonal/>
    </border>
    <border>
      <left style="medium">
        <color theme="0" tint="-0.34998626667073579"/>
      </left>
      <right style="thin">
        <color theme="0" tint="-0.14999847407452621"/>
      </right>
      <top/>
      <bottom style="thin">
        <color theme="0" tint="-0.14999847407452621"/>
      </bottom>
      <diagonal/>
    </border>
    <border>
      <left style="thin">
        <color theme="0" tint="-0.14999847407452621"/>
      </left>
      <right style="medium">
        <color theme="0" tint="-0.34998626667073579"/>
      </right>
      <top/>
      <bottom style="thin">
        <color theme="0" tint="-0.14999847407452621"/>
      </bottom>
      <diagonal/>
    </border>
    <border>
      <left style="medium">
        <color theme="0" tint="-0.34998626667073579"/>
      </left>
      <right style="thin">
        <color theme="0" tint="-0.14999847407452621"/>
      </right>
      <top style="thin">
        <color theme="0" tint="-0.14999847407452621"/>
      </top>
      <bottom style="medium">
        <color theme="0" tint="-0.34998626667073579"/>
      </bottom>
      <diagonal/>
    </border>
    <border>
      <left style="thin">
        <color theme="0" tint="-0.14999847407452621"/>
      </left>
      <right style="thin">
        <color theme="0" tint="-0.14999847407452621"/>
      </right>
      <top style="thin">
        <color theme="0" tint="-0.14999847407452621"/>
      </top>
      <bottom style="medium">
        <color theme="0" tint="-0.34998626667073579"/>
      </bottom>
      <diagonal/>
    </border>
    <border>
      <left style="thin">
        <color theme="0" tint="-0.14999847407452621"/>
      </left>
      <right style="medium">
        <color theme="0" tint="-0.14999847407452621"/>
      </right>
      <top style="thin">
        <color theme="0" tint="-0.14999847407452621"/>
      </top>
      <bottom style="medium">
        <color theme="0" tint="-0.34998626667073579"/>
      </bottom>
      <diagonal/>
    </border>
    <border>
      <left/>
      <right style="thin">
        <color theme="0" tint="-0.14999847407452621"/>
      </right>
      <top style="thin">
        <color theme="0" tint="-0.14999847407452621"/>
      </top>
      <bottom style="medium">
        <color theme="0" tint="-0.34998626667073579"/>
      </bottom>
      <diagonal/>
    </border>
    <border>
      <left style="medium">
        <color theme="0" tint="-0.14999847407452621"/>
      </left>
      <right style="thin">
        <color theme="0" tint="-0.14999847407452621"/>
      </right>
      <top style="thin">
        <color theme="0" tint="-0.14999847407452621"/>
      </top>
      <bottom style="medium">
        <color theme="0" tint="-0.34998626667073579"/>
      </bottom>
      <diagonal/>
    </border>
    <border>
      <left style="thin">
        <color theme="0" tint="-0.14999847407452621"/>
      </left>
      <right style="medium">
        <color theme="0" tint="-0.34998626667073579"/>
      </right>
      <top style="thin">
        <color theme="0" tint="-0.14999847407452621"/>
      </top>
      <bottom style="medium">
        <color theme="0" tint="-0.34998626667073579"/>
      </bottom>
      <diagonal/>
    </border>
    <border>
      <left style="medium">
        <color theme="0" tint="-0.34998626667073579"/>
      </left>
      <right/>
      <top style="medium">
        <color theme="0" tint="-0.34998626667073579"/>
      </top>
      <bottom/>
      <diagonal/>
    </border>
    <border>
      <left/>
      <right/>
      <top style="medium">
        <color theme="0" tint="-0.34998626667073579"/>
      </top>
      <bottom/>
      <diagonal/>
    </border>
    <border>
      <left style="medium">
        <color theme="0" tint="-0.34998626667073579"/>
      </left>
      <right/>
      <top/>
      <bottom/>
      <diagonal/>
    </border>
    <border>
      <left/>
      <right style="medium">
        <color theme="0" tint="-0.34998626667073579"/>
      </right>
      <top/>
      <bottom/>
      <diagonal/>
    </border>
    <border>
      <left/>
      <right/>
      <top/>
      <bottom style="medium">
        <color theme="0" tint="-0.34998626667073579"/>
      </bottom>
      <diagonal/>
    </border>
    <border>
      <left style="medium">
        <color theme="0" tint="-0.34998626667073579"/>
      </left>
      <right style="thin">
        <color theme="0" tint="-0.34998626667073579"/>
      </right>
      <top style="medium">
        <color theme="0" tint="-0.34998626667073579"/>
      </top>
      <bottom style="thin">
        <color theme="0" tint="-0.34998626667073579"/>
      </bottom>
      <diagonal/>
    </border>
    <border>
      <left style="thin">
        <color theme="0" tint="-0.34998626667073579"/>
      </left>
      <right style="thin">
        <color theme="0" tint="-0.34998626667073579"/>
      </right>
      <top style="medium">
        <color theme="0" tint="-0.34998626667073579"/>
      </top>
      <bottom style="thin">
        <color theme="0" tint="-0.34998626667073579"/>
      </bottom>
      <diagonal/>
    </border>
    <border>
      <left style="thin">
        <color theme="0" tint="-0.34998626667073579"/>
      </left>
      <right style="medium">
        <color theme="0" tint="-0.34998626667073579"/>
      </right>
      <top style="medium">
        <color theme="0" tint="-0.34998626667073579"/>
      </top>
      <bottom style="thin">
        <color theme="0" tint="-0.34998626667073579"/>
      </bottom>
      <diagonal/>
    </border>
    <border>
      <left style="medium">
        <color theme="0" tint="-0.34998626667073579"/>
      </left>
      <right style="thin">
        <color theme="0" tint="-0.34998626667073579"/>
      </right>
      <top style="thin">
        <color theme="0" tint="-0.34998626667073579"/>
      </top>
      <bottom style="medium">
        <color theme="0" tint="-0.34998626667073579"/>
      </bottom>
      <diagonal/>
    </border>
    <border>
      <left style="thin">
        <color theme="0" tint="-0.34998626667073579"/>
      </left>
      <right style="thin">
        <color theme="0" tint="-0.34998626667073579"/>
      </right>
      <top style="thin">
        <color theme="0" tint="-0.34998626667073579"/>
      </top>
      <bottom style="medium">
        <color theme="0" tint="-0.34998626667073579"/>
      </bottom>
      <diagonal/>
    </border>
    <border>
      <left style="thin">
        <color theme="0" tint="-0.34998626667073579"/>
      </left>
      <right style="medium">
        <color theme="0" tint="-0.34998626667073579"/>
      </right>
      <top style="thin">
        <color theme="0" tint="-0.34998626667073579"/>
      </top>
      <bottom style="medium">
        <color theme="0" tint="-0.34998626667073579"/>
      </bottom>
      <diagonal/>
    </border>
    <border>
      <left style="medium">
        <color theme="0" tint="-0.34998626667073579"/>
      </left>
      <right style="thin">
        <color theme="0" tint="-0.34998626667073579"/>
      </right>
      <top style="medium">
        <color theme="0" tint="-0.34998626667073579"/>
      </top>
      <bottom style="medium">
        <color theme="0" tint="-0.34998626667073579"/>
      </bottom>
      <diagonal/>
    </border>
    <border>
      <left style="thin">
        <color theme="0" tint="-0.34998626667073579"/>
      </left>
      <right style="thin">
        <color theme="0" tint="-0.34998626667073579"/>
      </right>
      <top style="medium">
        <color theme="0" tint="-0.34998626667073579"/>
      </top>
      <bottom style="medium">
        <color theme="0" tint="-0.34998626667073579"/>
      </bottom>
      <diagonal/>
    </border>
    <border>
      <left style="thin">
        <color theme="0" tint="-0.34998626667073579"/>
      </left>
      <right/>
      <top style="medium">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style="medium">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medium">
        <color theme="0" tint="-0.34998626667073579"/>
      </right>
      <top style="thin">
        <color theme="0" tint="-0.34998626667073579"/>
      </top>
      <bottom style="thin">
        <color theme="0" tint="-0.34998626667073579"/>
      </bottom>
      <diagonal/>
    </border>
    <border>
      <left style="medium">
        <color theme="0" tint="-0.34998626667073579"/>
      </left>
      <right style="thin">
        <color theme="0" tint="-0.34998626667073579"/>
      </right>
      <top style="thin">
        <color theme="0" tint="-0.34998626667073579"/>
      </top>
      <bottom/>
      <diagonal/>
    </border>
    <border>
      <left style="thin">
        <color theme="0" tint="-0.34998626667073579"/>
      </left>
      <right style="medium">
        <color theme="0" tint="-0.34998626667073579"/>
      </right>
      <top style="thin">
        <color theme="0" tint="-0.34998626667073579"/>
      </top>
      <bottom/>
      <diagonal/>
    </border>
    <border>
      <left style="medium">
        <color theme="0" tint="-0.34998626667073579"/>
      </left>
      <right style="thin">
        <color theme="0" tint="-0.34998626667073579"/>
      </right>
      <top/>
      <bottom style="thin">
        <color theme="0" tint="-0.34998626667073579"/>
      </bottom>
      <diagonal/>
    </border>
    <border>
      <left style="thin">
        <color theme="0" tint="-0.34998626667073579"/>
      </left>
      <right style="medium">
        <color theme="0" tint="-0.34998626667073579"/>
      </right>
      <top/>
      <bottom style="thin">
        <color theme="0" tint="-0.34998626667073579"/>
      </bottom>
      <diagonal/>
    </border>
    <border>
      <left style="medium">
        <color theme="0" tint="-0.34998626667073579"/>
      </left>
      <right/>
      <top style="medium">
        <color theme="0" tint="-0.34998626667073579"/>
      </top>
      <bottom style="medium">
        <color theme="0" tint="-0.34998626667073579"/>
      </bottom>
      <diagonal/>
    </border>
    <border>
      <left/>
      <right style="thin">
        <color theme="0" tint="-0.34998626667073579"/>
      </right>
      <top style="thin">
        <color theme="0" tint="-0.34998626667073579"/>
      </top>
      <bottom style="medium">
        <color theme="0" tint="-0.34998626667073579"/>
      </bottom>
      <diagonal/>
    </border>
    <border>
      <left style="thin">
        <color theme="0" tint="-0.34998626667073579"/>
      </left>
      <right/>
      <top style="medium">
        <color theme="0" tint="-0.34998626667073579"/>
      </top>
      <bottom style="thin">
        <color theme="0" tint="-0.34998626667073579"/>
      </bottom>
      <diagonal/>
    </border>
    <border>
      <left/>
      <right style="thin">
        <color theme="0" tint="-0.34998626667073579"/>
      </right>
      <top style="medium">
        <color theme="0" tint="-0.34998626667073579"/>
      </top>
      <bottom style="thin">
        <color theme="0" tint="-0.34998626667073579"/>
      </bottom>
      <diagonal/>
    </border>
    <border>
      <left style="thin">
        <color theme="0" tint="-0.34998626667073579"/>
      </left>
      <right style="thin">
        <color theme="0" tint="-0.34998626667073579"/>
      </right>
      <top/>
      <bottom style="medium">
        <color theme="0" tint="-0.34998626667073579"/>
      </bottom>
      <diagonal/>
    </border>
    <border>
      <left style="thin">
        <color theme="0" tint="-0.34998626667073579"/>
      </left>
      <right/>
      <top style="thin">
        <color theme="0" tint="-0.34998626667073579"/>
      </top>
      <bottom style="medium">
        <color theme="0" tint="-0.34998626667073579"/>
      </bottom>
      <diagonal/>
    </border>
    <border>
      <left/>
      <right style="medium">
        <color theme="0" tint="-0.34998626667073579"/>
      </right>
      <top style="thin">
        <color theme="0" tint="-0.34998626667073579"/>
      </top>
      <bottom style="thin">
        <color theme="0" tint="-0.34998626667073579"/>
      </bottom>
      <diagonal/>
    </border>
    <border>
      <left style="medium">
        <color theme="0" tint="-0.34998626667073579"/>
      </left>
      <right style="thin">
        <color theme="0" tint="-0.34998626667073579"/>
      </right>
      <top/>
      <bottom style="medium">
        <color theme="0" tint="-0.34998626667073579"/>
      </bottom>
      <diagonal/>
    </border>
    <border>
      <left/>
      <right/>
      <top style="thin">
        <color theme="0" tint="-0.249977111117893"/>
      </top>
      <bottom/>
      <diagonal/>
    </border>
    <border>
      <left/>
      <right/>
      <top/>
      <bottom style="thin">
        <color theme="0" tint="-0.249977111117893"/>
      </bottom>
      <diagonal/>
    </border>
    <border>
      <left style="thin">
        <color theme="0" tint="-0.14999847407452621"/>
      </left>
      <right/>
      <top style="thin">
        <color theme="0" tint="-0.14999847407452621"/>
      </top>
      <bottom/>
      <diagonal/>
    </border>
    <border>
      <left/>
      <right style="thin">
        <color theme="0" tint="-0.14999847407452621"/>
      </right>
      <top style="thin">
        <color theme="0" tint="-0.14999847407452621"/>
      </top>
      <bottom/>
      <diagonal/>
    </border>
    <border>
      <left style="thin">
        <color theme="0" tint="-0.14999847407452621"/>
      </left>
      <right/>
      <top/>
      <bottom style="thin">
        <color theme="0" tint="-0.14999847407452621"/>
      </bottom>
      <diagonal/>
    </border>
    <border>
      <left/>
      <right/>
      <top style="medium">
        <color theme="0" tint="-0.499984740745262"/>
      </top>
      <bottom/>
      <diagonal/>
    </border>
    <border>
      <left/>
      <right/>
      <top/>
      <bottom style="medium">
        <color theme="0" tint="-0.499984740745262"/>
      </bottom>
      <diagonal/>
    </border>
    <border>
      <left style="medium">
        <color theme="1" tint="0.499984740745262"/>
      </left>
      <right/>
      <top style="medium">
        <color theme="0" tint="-0.499984740745262"/>
      </top>
      <bottom/>
      <diagonal/>
    </border>
    <border>
      <left/>
      <right style="medium">
        <color theme="1" tint="0.499984740745262"/>
      </right>
      <top style="medium">
        <color theme="0" tint="-0.499984740745262"/>
      </top>
      <bottom/>
      <diagonal/>
    </border>
    <border>
      <left style="medium">
        <color theme="1" tint="0.499984740745262"/>
      </left>
      <right/>
      <top/>
      <bottom/>
      <diagonal/>
    </border>
    <border>
      <left/>
      <right style="medium">
        <color theme="1" tint="0.499984740745262"/>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bottom/>
      <diagonal/>
    </border>
    <border>
      <left style="medium">
        <color theme="1" tint="0.499984740745262"/>
      </left>
      <right/>
      <top/>
      <bottom style="medium">
        <color theme="0" tint="-0.499984740745262"/>
      </bottom>
      <diagonal/>
    </border>
    <border>
      <left/>
      <right style="medium">
        <color theme="1" tint="0.499984740745262"/>
      </right>
      <top/>
      <bottom style="medium">
        <color theme="0" tint="-0.499984740745262"/>
      </bottom>
      <diagonal/>
    </border>
    <border>
      <left style="thin">
        <color theme="0" tint="-0.249977111117893"/>
      </left>
      <right/>
      <top/>
      <bottom style="thin">
        <color theme="0" tint="-0.249977111117893"/>
      </bottom>
      <diagonal/>
    </border>
    <border>
      <left/>
      <right style="thin">
        <color theme="0" tint="-0.249977111117893"/>
      </right>
      <top/>
      <bottom style="thin">
        <color theme="0" tint="-0.249977111117893"/>
      </bottom>
      <diagonal/>
    </border>
    <border>
      <left/>
      <right style="thin">
        <color theme="0" tint="-0.249977111117893"/>
      </right>
      <top style="thin">
        <color theme="0" tint="-0.249977111117893"/>
      </top>
      <bottom/>
      <diagonal/>
    </border>
    <border>
      <left/>
      <right style="thin">
        <color theme="0" tint="-0.249977111117893"/>
      </right>
      <top/>
      <bottom/>
      <diagonal/>
    </border>
    <border>
      <left style="thin">
        <color theme="0" tint="-0.34998626667073579"/>
      </left>
      <right style="medium">
        <color theme="0" tint="-0.34998626667073579"/>
      </right>
      <top/>
      <bottom/>
      <diagonal/>
    </border>
    <border>
      <left style="medium">
        <color theme="0" tint="-0.34998626667073579"/>
      </left>
      <right style="thin">
        <color theme="0" tint="-0.34998626667073579"/>
      </right>
      <top/>
      <bottom/>
      <diagonal/>
    </border>
    <border>
      <left style="medium">
        <color theme="0" tint="-0.14999847407452621"/>
      </left>
      <right style="medium">
        <color theme="0" tint="-0.14999847407452621"/>
      </right>
      <top style="thin">
        <color theme="0" tint="-0.14999847407452621"/>
      </top>
      <bottom style="medium">
        <color theme="0" tint="-0.14999847407452621"/>
      </bottom>
      <diagonal/>
    </border>
    <border>
      <left style="thin">
        <color theme="0" tint="-0.14999847407452621"/>
      </left>
      <right style="thin">
        <color theme="0" tint="-0.34998626667073579"/>
      </right>
      <top style="thin">
        <color theme="0" tint="-0.14999847407452621"/>
      </top>
      <bottom style="thin">
        <color theme="0" tint="-0.34998626667073579"/>
      </bottom>
      <diagonal/>
    </border>
    <border>
      <left style="thin">
        <color theme="0" tint="-0.34998626667073579"/>
      </left>
      <right style="thin">
        <color theme="0" tint="-0.34998626667073579"/>
      </right>
      <top style="thin">
        <color theme="0" tint="-0.14999847407452621"/>
      </top>
      <bottom style="thin">
        <color theme="0" tint="-0.34998626667073579"/>
      </bottom>
      <diagonal/>
    </border>
    <border>
      <left style="thin">
        <color theme="0" tint="-0.14999847407452621"/>
      </left>
      <right style="thin">
        <color theme="0" tint="-0.34998626667073579"/>
      </right>
      <top style="thin">
        <color theme="0" tint="-0.34998626667073579"/>
      </top>
      <bottom style="thin">
        <color theme="0" tint="-0.14999847407452621"/>
      </bottom>
      <diagonal/>
    </border>
    <border>
      <left style="thin">
        <color theme="0" tint="-0.34998626667073579"/>
      </left>
      <right style="thin">
        <color theme="0" tint="-0.34998626667073579"/>
      </right>
      <top style="thin">
        <color theme="0" tint="-0.34998626667073579"/>
      </top>
      <bottom style="thin">
        <color theme="0" tint="-0.14999847407452621"/>
      </bottom>
      <diagonal/>
    </border>
    <border>
      <left/>
      <right style="medium">
        <color theme="0" tint="-0.34998626667073579"/>
      </right>
      <top/>
      <bottom style="thin">
        <color theme="0" tint="-0.34998626667073579"/>
      </bottom>
      <diagonal/>
    </border>
    <border>
      <left style="medium">
        <color theme="0" tint="-0.499984740745262"/>
      </left>
      <right/>
      <top style="medium">
        <color theme="0" tint="-0.499984740745262"/>
      </top>
      <bottom style="medium">
        <color theme="0" tint="-0.34998626667073579"/>
      </bottom>
      <diagonal/>
    </border>
    <border>
      <left/>
      <right/>
      <top style="medium">
        <color theme="0" tint="-0.499984740745262"/>
      </top>
      <bottom style="medium">
        <color theme="0" tint="-0.34998626667073579"/>
      </bottom>
      <diagonal/>
    </border>
    <border>
      <left/>
      <right style="medium">
        <color theme="0" tint="-0.34998626667073579"/>
      </right>
      <top style="medium">
        <color theme="0" tint="-0.499984740745262"/>
      </top>
      <bottom style="medium">
        <color theme="0" tint="-0.34998626667073579"/>
      </bottom>
      <diagonal/>
    </border>
    <border>
      <left/>
      <right style="thin">
        <color theme="0" tint="-0.34998626667073579"/>
      </right>
      <top style="medium">
        <color theme="0" tint="-0.499984740745262"/>
      </top>
      <bottom style="medium">
        <color theme="0" tint="-0.34998626667073579"/>
      </bottom>
      <diagonal/>
    </border>
    <border>
      <left style="thin">
        <color theme="0" tint="-0.34998626667073579"/>
      </left>
      <right style="thin">
        <color theme="0" tint="-0.34998626667073579"/>
      </right>
      <top style="medium">
        <color theme="0" tint="-0.499984740745262"/>
      </top>
      <bottom style="medium">
        <color theme="0" tint="-0.34998626667073579"/>
      </bottom>
      <diagonal/>
    </border>
    <border>
      <left style="thin">
        <color theme="0" tint="-0.34998626667073579"/>
      </left>
      <right style="medium">
        <color theme="0" tint="-0.499984740745262"/>
      </right>
      <top style="medium">
        <color theme="0" tint="-0.499984740745262"/>
      </top>
      <bottom style="medium">
        <color theme="0" tint="-0.34998626667073579"/>
      </bottom>
      <diagonal/>
    </border>
    <border>
      <left style="medium">
        <color theme="0" tint="-0.499984740745262"/>
      </left>
      <right/>
      <top/>
      <bottom style="thin">
        <color theme="0" tint="-0.34998626667073579"/>
      </bottom>
      <diagonal/>
    </border>
    <border>
      <left style="thin">
        <color theme="0" tint="-0.34998626667073579"/>
      </left>
      <right style="medium">
        <color theme="0" tint="-0.499984740745262"/>
      </right>
      <top/>
      <bottom style="thin">
        <color theme="0" tint="-0.34998626667073579"/>
      </bottom>
      <diagonal/>
    </border>
    <border>
      <left style="medium">
        <color theme="0" tint="-0.499984740745262"/>
      </left>
      <right/>
      <top style="thin">
        <color theme="0" tint="-0.34998626667073579"/>
      </top>
      <bottom style="thin">
        <color theme="0" tint="-0.34998626667073579"/>
      </bottom>
      <diagonal/>
    </border>
    <border>
      <left style="thin">
        <color theme="0" tint="-0.34998626667073579"/>
      </left>
      <right style="medium">
        <color theme="0" tint="-0.499984740745262"/>
      </right>
      <top style="thin">
        <color theme="0" tint="-0.34998626667073579"/>
      </top>
      <bottom style="thin">
        <color theme="0" tint="-0.34998626667073579"/>
      </bottom>
      <diagonal/>
    </border>
    <border>
      <left style="medium">
        <color theme="0" tint="-0.499984740745262"/>
      </left>
      <right style="thin">
        <color theme="0" tint="-0.34998626667073579"/>
      </right>
      <top style="medium">
        <color theme="0" tint="-0.34998626667073579"/>
      </top>
      <bottom style="medium">
        <color theme="0" tint="-0.34998626667073579"/>
      </bottom>
      <diagonal/>
    </border>
    <border>
      <left style="thin">
        <color theme="0" tint="-0.34998626667073579"/>
      </left>
      <right style="medium">
        <color theme="0" tint="-0.499984740745262"/>
      </right>
      <top style="medium">
        <color theme="0" tint="-0.34998626667073579"/>
      </top>
      <bottom style="medium">
        <color theme="0" tint="-0.34998626667073579"/>
      </bottom>
      <diagonal/>
    </border>
    <border>
      <left style="medium">
        <color theme="0" tint="-0.499984740745262"/>
      </left>
      <right style="thin">
        <color theme="0" tint="-0.34998626667073579"/>
      </right>
      <top style="medium">
        <color theme="0" tint="-0.34998626667073579"/>
      </top>
      <bottom style="thin">
        <color theme="0" tint="-0.34998626667073579"/>
      </bottom>
      <diagonal/>
    </border>
    <border>
      <left style="thin">
        <color theme="0" tint="-0.34998626667073579"/>
      </left>
      <right style="medium">
        <color theme="0" tint="-0.499984740745262"/>
      </right>
      <top style="medium">
        <color theme="0" tint="-0.34998626667073579"/>
      </top>
      <bottom style="thin">
        <color theme="0" tint="-0.34998626667073579"/>
      </bottom>
      <diagonal/>
    </border>
    <border>
      <left style="medium">
        <color theme="0" tint="-0.499984740745262"/>
      </left>
      <right style="thin">
        <color theme="0" tint="-0.34998626667073579"/>
      </right>
      <top style="thin">
        <color theme="0" tint="-0.34998626667073579"/>
      </top>
      <bottom style="medium">
        <color theme="0" tint="-0.34998626667073579"/>
      </bottom>
      <diagonal/>
    </border>
    <border>
      <left style="thin">
        <color theme="0" tint="-0.34998626667073579"/>
      </left>
      <right style="medium">
        <color theme="0" tint="-0.499984740745262"/>
      </right>
      <top style="thin">
        <color theme="0" tint="-0.34998626667073579"/>
      </top>
      <bottom/>
      <diagonal/>
    </border>
    <border>
      <left style="medium">
        <color theme="0" tint="-0.499984740745262"/>
      </left>
      <right style="thin">
        <color theme="0" tint="-0.34998626667073579"/>
      </right>
      <top/>
      <bottom style="thin">
        <color theme="0" tint="-0.34998626667073579"/>
      </bottom>
      <diagonal/>
    </border>
    <border>
      <left style="thin">
        <color theme="0" tint="-0.34998626667073579"/>
      </left>
      <right style="medium">
        <color theme="0" tint="-0.499984740745262"/>
      </right>
      <top/>
      <bottom/>
      <diagonal/>
    </border>
    <border>
      <left style="medium">
        <color theme="0" tint="-0.499984740745262"/>
      </left>
      <right style="thin">
        <color theme="0" tint="-0.34998626667073579"/>
      </right>
      <top style="thin">
        <color theme="0" tint="-0.34998626667073579"/>
      </top>
      <bottom style="thin">
        <color theme="0" tint="-0.34998626667073579"/>
      </bottom>
      <diagonal/>
    </border>
    <border>
      <left style="thin">
        <color theme="0" tint="-0.34998626667073579"/>
      </left>
      <right style="medium">
        <color theme="0" tint="-0.499984740745262"/>
      </right>
      <top/>
      <bottom style="medium">
        <color theme="0" tint="-0.34998626667073579"/>
      </bottom>
      <diagonal/>
    </border>
    <border>
      <left/>
      <right style="medium">
        <color theme="0" tint="-0.499984740745262"/>
      </right>
      <top style="medium">
        <color theme="0" tint="-0.34998626667073579"/>
      </top>
      <bottom/>
      <diagonal/>
    </border>
    <border>
      <left/>
      <right style="medium">
        <color theme="0" tint="-0.499984740745262"/>
      </right>
      <top/>
      <bottom/>
      <diagonal/>
    </border>
    <border>
      <left/>
      <right style="medium">
        <color theme="0" tint="-0.499984740745262"/>
      </right>
      <top/>
      <bottom style="medium">
        <color theme="0" tint="-0.34998626667073579"/>
      </bottom>
      <diagonal/>
    </border>
    <border>
      <left style="thin">
        <color theme="0" tint="-0.34998626667073579"/>
      </left>
      <right style="medium">
        <color theme="0" tint="-0.499984740745262"/>
      </right>
      <top style="thin">
        <color theme="0" tint="-0.34998626667073579"/>
      </top>
      <bottom style="medium">
        <color theme="0" tint="-0.34998626667073579"/>
      </bottom>
      <diagonal/>
    </border>
    <border>
      <left style="medium">
        <color theme="0" tint="-0.499984740745262"/>
      </left>
      <right/>
      <top style="medium">
        <color theme="0" tint="-0.34998626667073579"/>
      </top>
      <bottom/>
      <diagonal/>
    </border>
    <border>
      <left style="medium">
        <color theme="0" tint="-0.499984740745262"/>
      </left>
      <right/>
      <top/>
      <bottom/>
      <diagonal/>
    </border>
    <border>
      <left style="medium">
        <color theme="0" tint="-0.499984740745262"/>
      </left>
      <right/>
      <top/>
      <bottom style="medium">
        <color theme="0" tint="-0.34998626667073579"/>
      </bottom>
      <diagonal/>
    </border>
    <border>
      <left style="medium">
        <color theme="0" tint="-0.499984740745262"/>
      </left>
      <right/>
      <top/>
      <bottom style="medium">
        <color theme="0" tint="-0.499984740745262"/>
      </bottom>
      <diagonal/>
    </border>
    <border>
      <left/>
      <right style="medium">
        <color theme="0" tint="-0.499984740745262"/>
      </right>
      <top/>
      <bottom style="medium">
        <color theme="0" tint="-0.499984740745262"/>
      </bottom>
      <diagonal/>
    </border>
    <border>
      <left style="medium">
        <color theme="0" tint="-0.499984740745262"/>
      </left>
      <right style="thin">
        <color theme="0" tint="-0.34998626667073579"/>
      </right>
      <top/>
      <bottom style="medium">
        <color theme="0" tint="-0.34998626667073579"/>
      </bottom>
      <diagonal/>
    </border>
    <border>
      <left style="medium">
        <color theme="0" tint="-0.499984740745262"/>
      </left>
      <right style="thin">
        <color theme="0" tint="-0.34998626667073579"/>
      </right>
      <top style="thin">
        <color theme="0" tint="-0.34998626667073579"/>
      </top>
      <bottom style="medium">
        <color theme="0" tint="-0.499984740745262"/>
      </bottom>
      <diagonal/>
    </border>
    <border>
      <left style="thin">
        <color theme="0" tint="-0.34998626667073579"/>
      </left>
      <right style="thin">
        <color theme="0" tint="-0.34998626667073579"/>
      </right>
      <top style="thin">
        <color theme="0" tint="-0.34998626667073579"/>
      </top>
      <bottom style="medium">
        <color theme="0" tint="-0.499984740745262"/>
      </bottom>
      <diagonal/>
    </border>
    <border>
      <left style="thin">
        <color theme="0" tint="-0.34998626667073579"/>
      </left>
      <right/>
      <top style="thin">
        <color theme="0" tint="-0.34998626667073579"/>
      </top>
      <bottom style="medium">
        <color theme="0" tint="-0.499984740745262"/>
      </bottom>
      <diagonal/>
    </border>
    <border>
      <left style="medium">
        <color theme="0" tint="-0.34998626667073579"/>
      </left>
      <right style="thin">
        <color theme="0" tint="-0.34998626667073579"/>
      </right>
      <top style="thin">
        <color theme="0" tint="-0.34998626667073579"/>
      </top>
      <bottom style="medium">
        <color theme="0" tint="-0.499984740745262"/>
      </bottom>
      <diagonal/>
    </border>
    <border>
      <left style="thin">
        <color theme="0" tint="-0.34998626667073579"/>
      </left>
      <right style="medium">
        <color theme="0" tint="-0.34998626667073579"/>
      </right>
      <top style="thin">
        <color theme="0" tint="-0.34998626667073579"/>
      </top>
      <bottom style="medium">
        <color theme="0" tint="-0.499984740745262"/>
      </bottom>
      <diagonal/>
    </border>
    <border>
      <left style="medium">
        <color theme="0" tint="-0.34998626667073579"/>
      </left>
      <right style="thin">
        <color theme="0" tint="-0.34998626667073579"/>
      </right>
      <top/>
      <bottom style="medium">
        <color theme="0" tint="-0.499984740745262"/>
      </bottom>
      <diagonal/>
    </border>
    <border>
      <left style="thin">
        <color theme="0" tint="-0.34998626667073579"/>
      </left>
      <right style="thin">
        <color theme="0" tint="-0.34998626667073579"/>
      </right>
      <top/>
      <bottom style="medium">
        <color theme="0" tint="-0.499984740745262"/>
      </bottom>
      <diagonal/>
    </border>
    <border>
      <left style="thin">
        <color theme="0" tint="-0.34998626667073579"/>
      </left>
      <right style="medium">
        <color theme="0" tint="-0.34998626667073579"/>
      </right>
      <top/>
      <bottom style="medium">
        <color theme="0" tint="-0.499984740745262"/>
      </bottom>
      <diagonal/>
    </border>
    <border>
      <left style="thin">
        <color theme="0" tint="-0.34998626667073579"/>
      </left>
      <right style="medium">
        <color theme="0" tint="-0.499984740745262"/>
      </right>
      <top/>
      <bottom style="medium">
        <color theme="0" tint="-0.499984740745262"/>
      </bottom>
      <diagonal/>
    </border>
    <border>
      <left/>
      <right style="thin">
        <color theme="0" tint="-0.34998626667073579"/>
      </right>
      <top style="thin">
        <color theme="0" tint="-0.34998626667073579"/>
      </top>
      <bottom style="medium">
        <color theme="0" tint="-0.499984740745262"/>
      </bottom>
      <diagonal/>
    </border>
    <border>
      <left style="medium">
        <color theme="0" tint="-0.34998626667073579"/>
      </left>
      <right/>
      <top/>
      <bottom style="medium">
        <color theme="0" tint="-0.499984740745262"/>
      </bottom>
      <diagonal/>
    </border>
    <border>
      <left/>
      <right/>
      <top/>
      <bottom style="thin">
        <color theme="0" tint="-0.499984740745262"/>
      </bottom>
      <diagonal/>
    </border>
    <border>
      <left style="thin">
        <color theme="0" tint="-0.14999847407452621"/>
      </left>
      <right/>
      <top/>
      <bottom/>
      <diagonal/>
    </border>
    <border>
      <left style="medium">
        <color theme="0" tint="-0.14999847407452621"/>
      </left>
      <right style="medium">
        <color theme="0" tint="-0.14999847407452621"/>
      </right>
      <top/>
      <bottom style="medium">
        <color theme="0" tint="-0.14999847407452621"/>
      </bottom>
      <diagonal/>
    </border>
    <border>
      <left style="medium">
        <color theme="0" tint="-0.14999847407452621"/>
      </left>
      <right style="thin">
        <color theme="0" tint="-0.14999847407452621"/>
      </right>
      <top/>
      <bottom style="medium">
        <color theme="0" tint="-0.14999847407452621"/>
      </bottom>
      <diagonal/>
    </border>
    <border>
      <left style="thin">
        <color theme="0" tint="-0.14999847407452621"/>
      </left>
      <right style="medium">
        <color theme="0" tint="-0.14999847407452621"/>
      </right>
      <top/>
      <bottom style="medium">
        <color theme="0" tint="-0.14999847407452621"/>
      </bottom>
      <diagonal/>
    </border>
    <border>
      <left/>
      <right style="thick">
        <color theme="0" tint="-0.249977111117893"/>
      </right>
      <top/>
      <bottom/>
      <diagonal/>
    </border>
    <border>
      <left style="thick">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bottom/>
      <diagonal/>
    </border>
    <border>
      <left/>
      <right/>
      <top/>
      <bottom style="thin">
        <color theme="1" tint="0.499984740745262"/>
      </bottom>
      <diagonal/>
    </border>
    <border>
      <left/>
      <right/>
      <top style="thin">
        <color theme="1" tint="0.499984740745262"/>
      </top>
      <bottom style="thin">
        <color theme="1" tint="0.499984740745262"/>
      </bottom>
      <diagonal/>
    </border>
    <border>
      <left/>
      <right/>
      <top style="thin">
        <color theme="1" tint="0.249977111117893"/>
      </top>
      <bottom/>
      <diagonal/>
    </border>
    <border>
      <left style="thin">
        <color theme="0" tint="-0.249977111117893"/>
      </left>
      <right style="thin">
        <color theme="0" tint="-0.34998626667073579"/>
      </right>
      <top/>
      <bottom style="thin">
        <color theme="0" tint="-0.34998626667073579"/>
      </bottom>
      <diagonal/>
    </border>
    <border>
      <left style="thin">
        <color theme="0" tint="-0.249977111117893"/>
      </left>
      <right style="thin">
        <color theme="0" tint="-0.34998626667073579"/>
      </right>
      <top style="thin">
        <color theme="0" tint="-0.34998626667073579"/>
      </top>
      <bottom style="thin">
        <color theme="0" tint="-0.34998626667073579"/>
      </bottom>
      <diagonal/>
    </border>
    <border>
      <left style="thin">
        <color theme="0" tint="-0.249977111117893"/>
      </left>
      <right style="thin">
        <color theme="0" tint="-0.34998626667073579"/>
      </right>
      <top style="thin">
        <color theme="0" tint="-0.34998626667073579"/>
      </top>
      <bottom/>
      <diagonal/>
    </border>
    <border>
      <left/>
      <right/>
      <top/>
      <bottom style="double">
        <color theme="0" tint="-0.249977111117893"/>
      </bottom>
      <diagonal/>
    </border>
    <border>
      <left/>
      <right/>
      <top/>
      <bottom style="medium">
        <color theme="0" tint="-0.249977111117893"/>
      </bottom>
      <diagonal/>
    </border>
    <border>
      <left style="medium">
        <color theme="0" tint="-0.14999847407452621"/>
      </left>
      <right/>
      <top style="medium">
        <color theme="0" tint="-0.14999847407452621"/>
      </top>
      <bottom style="medium">
        <color theme="0" tint="-0.14999847407452621"/>
      </bottom>
      <diagonal/>
    </border>
    <border>
      <left/>
      <right style="medium">
        <color theme="0" tint="-0.14999847407452621"/>
      </right>
      <top style="medium">
        <color theme="0" tint="-0.14999847407452621"/>
      </top>
      <bottom style="medium">
        <color theme="0" tint="-0.14999847407452621"/>
      </bottom>
      <diagonal/>
    </border>
    <border>
      <left style="medium">
        <color theme="0" tint="-0.249977111117893"/>
      </left>
      <right/>
      <top style="medium">
        <color theme="0" tint="-0.249977111117893"/>
      </top>
      <bottom style="medium">
        <color theme="0" tint="-0.249977111117893"/>
      </bottom>
      <diagonal/>
    </border>
    <border>
      <left/>
      <right/>
      <top style="medium">
        <color theme="0" tint="-0.249977111117893"/>
      </top>
      <bottom style="medium">
        <color theme="0" tint="-0.249977111117893"/>
      </bottom>
      <diagonal/>
    </border>
    <border>
      <left/>
      <right style="medium">
        <color theme="0" tint="-0.249977111117893"/>
      </right>
      <top style="medium">
        <color theme="0" tint="-0.249977111117893"/>
      </top>
      <bottom style="medium">
        <color theme="0" tint="-0.249977111117893"/>
      </bottom>
      <diagonal/>
    </border>
    <border>
      <left/>
      <right/>
      <top/>
      <bottom style="double">
        <color theme="0" tint="-0.34998626667073579"/>
      </bottom>
      <diagonal/>
    </border>
    <border>
      <left style="thin">
        <color theme="0" tint="-0.34998626667073579"/>
      </left>
      <right/>
      <top/>
      <bottom style="double">
        <color theme="0" tint="-0.34998626667073579"/>
      </bottom>
      <diagonal/>
    </border>
    <border>
      <left/>
      <right style="thin">
        <color theme="0" tint="-0.34998626667073579"/>
      </right>
      <top style="double">
        <color theme="0" tint="-0.34998626667073579"/>
      </top>
      <bottom/>
      <diagonal/>
    </border>
    <border>
      <left style="medium">
        <color theme="0" tint="-0.249977111117893"/>
      </left>
      <right/>
      <top style="medium">
        <color theme="0" tint="-0.249977111117893"/>
      </top>
      <bottom/>
      <diagonal/>
    </border>
    <border>
      <left/>
      <right/>
      <top style="medium">
        <color theme="0" tint="-0.249977111117893"/>
      </top>
      <bottom/>
      <diagonal/>
    </border>
    <border>
      <left/>
      <right style="medium">
        <color theme="0" tint="-0.249977111117893"/>
      </right>
      <top style="medium">
        <color theme="0" tint="-0.249977111117893"/>
      </top>
      <bottom/>
      <diagonal/>
    </border>
    <border>
      <left style="medium">
        <color theme="0" tint="-0.249977111117893"/>
      </left>
      <right/>
      <top/>
      <bottom style="medium">
        <color theme="0" tint="-0.249977111117893"/>
      </bottom>
      <diagonal/>
    </border>
    <border>
      <left/>
      <right style="medium">
        <color theme="0" tint="-0.249977111117893"/>
      </right>
      <top/>
      <bottom style="medium">
        <color theme="0" tint="-0.249977111117893"/>
      </bottom>
      <diagonal/>
    </border>
    <border>
      <left style="thin">
        <color theme="0" tint="-0.249977111117893"/>
      </left>
      <right style="thin">
        <color theme="0" tint="-0.249977111117893"/>
      </right>
      <top style="thin">
        <color theme="0" tint="-0.249977111117893"/>
      </top>
      <bottom style="double">
        <color indexed="64"/>
      </bottom>
      <diagonal/>
    </border>
    <border>
      <left style="double">
        <color theme="0" tint="-4.9989318521683403E-2"/>
      </left>
      <right style="double">
        <color theme="0" tint="-4.9989318521683403E-2"/>
      </right>
      <top style="double">
        <color theme="0" tint="-4.9989318521683403E-2"/>
      </top>
      <bottom style="double">
        <color theme="0" tint="-4.9989318521683403E-2"/>
      </bottom>
      <diagonal/>
    </border>
    <border>
      <left style="thin">
        <color theme="0" tint="-0.249977111117893"/>
      </left>
      <right style="thin">
        <color theme="0" tint="-0.249977111117893"/>
      </right>
      <top style="medium">
        <color rgb="FF398CCC"/>
      </top>
      <bottom style="medium">
        <color rgb="FF398CCC"/>
      </bottom>
      <diagonal/>
    </border>
    <border>
      <left style="thin">
        <color theme="0" tint="-0.249977111117893"/>
      </left>
      <right style="medium">
        <color rgb="FF398CCC"/>
      </right>
      <top style="medium">
        <color rgb="FF398CCC"/>
      </top>
      <bottom style="medium">
        <color rgb="FF398CCC"/>
      </bottom>
      <diagonal/>
    </border>
    <border>
      <left style="medium">
        <color rgb="FF398CCC"/>
      </left>
      <right/>
      <top style="medium">
        <color rgb="FF398CCC"/>
      </top>
      <bottom style="medium">
        <color rgb="FF398CCC"/>
      </bottom>
      <diagonal/>
    </border>
    <border>
      <left/>
      <right/>
      <top style="medium">
        <color rgb="FF398CCC"/>
      </top>
      <bottom style="medium">
        <color rgb="FF398CCC"/>
      </bottom>
      <diagonal/>
    </border>
    <border>
      <left/>
      <right style="thin">
        <color theme="0" tint="-0.249977111117893"/>
      </right>
      <top style="medium">
        <color rgb="FF398CCC"/>
      </top>
      <bottom style="medium">
        <color rgb="FF398CCC"/>
      </bottom>
      <diagonal/>
    </border>
    <border>
      <left style="thin">
        <color theme="0" tint="-0.249977111117893"/>
      </left>
      <right/>
      <top style="medium">
        <color rgb="FF398CCC"/>
      </top>
      <bottom style="medium">
        <color rgb="FF398CCC"/>
      </bottom>
      <diagonal/>
    </border>
    <border>
      <left style="thin">
        <color theme="0" tint="-0.14999847407452621"/>
      </left>
      <right style="thin">
        <color theme="0" tint="-0.14999847407452621"/>
      </right>
      <top style="thin">
        <color theme="0" tint="-0.34998626667073579"/>
      </top>
      <bottom style="thin">
        <color theme="0" tint="-0.14999847407452621"/>
      </bottom>
      <diagonal/>
    </border>
    <border>
      <left style="thin">
        <color theme="0" tint="-0.14999847407452621"/>
      </left>
      <right/>
      <top style="thin">
        <color theme="0" tint="-0.34998626667073579"/>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style="thin">
        <color theme="0" tint="-0.14999847407452621"/>
      </left>
      <right style="thin">
        <color theme="0" tint="-0.14999847407452621"/>
      </right>
      <top style="thin">
        <color theme="0" tint="-0.14999847407452621"/>
      </top>
      <bottom/>
      <diagonal/>
    </border>
    <border>
      <left/>
      <right style="thin">
        <color theme="0" tint="-0.14999847407452621"/>
      </right>
      <top style="thin">
        <color theme="0" tint="-0.34998626667073579"/>
      </top>
      <bottom/>
      <diagonal/>
    </border>
    <border>
      <left style="thin">
        <color theme="0" tint="-0.14999847407452621"/>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14999847407452621"/>
      </bottom>
      <diagonal/>
    </border>
    <border>
      <left style="thin">
        <color theme="0" tint="-0.34998626667073579"/>
      </left>
      <right/>
      <top style="thin">
        <color theme="0" tint="-0.14999847407452621"/>
      </top>
      <bottom style="thin">
        <color theme="0" tint="-0.34998626667073579"/>
      </bottom>
      <diagonal/>
    </border>
    <border>
      <left style="medium">
        <color theme="0" tint="-0.14999847407452621"/>
      </left>
      <right/>
      <top style="thin">
        <color theme="0" tint="-0.14999847407452621"/>
      </top>
      <bottom style="medium">
        <color theme="0" tint="-0.14999847407452621"/>
      </bottom>
      <diagonal/>
    </border>
    <border>
      <left style="thin">
        <color theme="0" tint="-0.14999847407452621"/>
      </left>
      <right style="medium">
        <color theme="0" tint="-0.14999847407452621"/>
      </right>
      <top style="medium">
        <color theme="0" tint="-0.14999847407452621"/>
      </top>
      <bottom/>
      <diagonal/>
    </border>
    <border>
      <left style="medium">
        <color theme="0" tint="-0.14999847407452621"/>
      </left>
      <right style="medium">
        <color theme="0" tint="-0.14999847407452621"/>
      </right>
      <top style="medium">
        <color theme="0" tint="-0.14999847407452621"/>
      </top>
      <bottom/>
      <diagonal/>
    </border>
    <border>
      <left style="medium">
        <color theme="0" tint="-0.14999847407452621"/>
      </left>
      <right style="thin">
        <color theme="0" tint="-0.14999847407452621"/>
      </right>
      <top style="medium">
        <color theme="0" tint="-0.14999847407452621"/>
      </top>
      <bottom/>
      <diagonal/>
    </border>
    <border>
      <left style="medium">
        <color theme="0" tint="-0.14999847407452621"/>
      </left>
      <right/>
      <top style="medium">
        <color theme="0" tint="-0.14999847407452621"/>
      </top>
      <bottom/>
      <diagonal/>
    </border>
    <border>
      <left/>
      <right/>
      <top/>
      <bottom style="double">
        <color indexed="64"/>
      </bottom>
      <diagonal/>
    </border>
    <border>
      <left style="thick">
        <color theme="0" tint="-0.249977111117893"/>
      </left>
      <right/>
      <top style="thick">
        <color theme="0" tint="-0.249977111117893"/>
      </top>
      <bottom style="thick">
        <color theme="0" tint="-0.249977111117893"/>
      </bottom>
      <diagonal/>
    </border>
    <border>
      <left/>
      <right/>
      <top style="thick">
        <color theme="0" tint="-0.249977111117893"/>
      </top>
      <bottom style="thick">
        <color theme="0" tint="-0.249977111117893"/>
      </bottom>
      <diagonal/>
    </border>
    <border>
      <left/>
      <right style="thick">
        <color theme="0" tint="-0.249977111117893"/>
      </right>
      <top style="thick">
        <color theme="0" tint="-0.249977111117893"/>
      </top>
      <bottom style="thick">
        <color theme="0" tint="-0.249977111117893"/>
      </bottom>
      <diagonal/>
    </border>
    <border>
      <left/>
      <right style="thin">
        <color theme="0" tint="-0.249977111117893"/>
      </right>
      <top style="thin">
        <color theme="0" tint="-0.249977111117893"/>
      </top>
      <bottom style="double">
        <color indexed="64"/>
      </bottom>
      <diagonal/>
    </border>
    <border>
      <left style="medium">
        <color theme="0" tint="-0.14999847407452621"/>
      </left>
      <right style="medium">
        <color theme="0" tint="-0.14999847407452621"/>
      </right>
      <top style="medium">
        <color theme="0" tint="-0.14999847407452621"/>
      </top>
      <bottom style="medium">
        <color theme="0" tint="-0.14999847407452621"/>
      </bottom>
      <diagonal/>
    </border>
    <border>
      <left/>
      <right/>
      <top style="medium">
        <color theme="0" tint="-0.14999847407452621"/>
      </top>
      <bottom style="medium">
        <color theme="0" tint="-0.14999847407452621"/>
      </bottom>
      <diagonal/>
    </border>
    <border>
      <left/>
      <right/>
      <top/>
      <bottom style="medium">
        <color theme="0" tint="-0.14999847407452621"/>
      </bottom>
      <diagonal/>
    </border>
    <border>
      <left style="medium">
        <color theme="0" tint="-0.14999847407452621"/>
      </left>
      <right style="medium">
        <color theme="0" tint="-0.14999847407452621"/>
      </right>
      <top style="medium">
        <color theme="0" tint="-0.14999847407452621"/>
      </top>
      <bottom style="double">
        <color indexed="64"/>
      </bottom>
      <diagonal/>
    </border>
    <border>
      <left style="medium">
        <color theme="0" tint="-0.14999847407452621"/>
      </left>
      <right/>
      <top style="medium">
        <color theme="0" tint="-0.14999847407452621"/>
      </top>
      <bottom style="double">
        <color indexed="64"/>
      </bottom>
      <diagonal/>
    </border>
    <border>
      <left/>
      <right/>
      <top style="medium">
        <color theme="0" tint="-0.14999847407452621"/>
      </top>
      <bottom style="double">
        <color indexed="64"/>
      </bottom>
      <diagonal/>
    </border>
    <border>
      <left/>
      <right style="medium">
        <color theme="0" tint="-0.14999847407452621"/>
      </right>
      <top style="medium">
        <color theme="0" tint="-0.14999847407452621"/>
      </top>
      <bottom style="double">
        <color indexed="64"/>
      </bottom>
      <diagonal/>
    </border>
    <border>
      <left style="thin">
        <color theme="0" tint="-0.249977111117893"/>
      </left>
      <right/>
      <top style="thin">
        <color theme="0" tint="-0.249977111117893"/>
      </top>
      <bottom style="double">
        <color indexed="64"/>
      </bottom>
      <diagonal/>
    </border>
    <border>
      <left style="thin">
        <color theme="0" tint="-0.34998626667073579"/>
      </left>
      <right style="thin">
        <color theme="0" tint="-0.34998626667073579"/>
      </right>
      <top style="thin">
        <color theme="0" tint="-0.34998626667073579"/>
      </top>
      <bottom style="double">
        <color auto="1"/>
      </bottom>
      <diagonal/>
    </border>
    <border>
      <left style="thin">
        <color theme="0" tint="-0.34998626667073579"/>
      </left>
      <right/>
      <top style="thin">
        <color theme="0" tint="-0.34998626667073579"/>
      </top>
      <bottom style="double">
        <color auto="1"/>
      </bottom>
      <diagonal/>
    </border>
    <border>
      <left/>
      <right/>
      <top style="thin">
        <color theme="0" tint="-0.34998626667073579"/>
      </top>
      <bottom style="double">
        <color auto="1"/>
      </bottom>
      <diagonal/>
    </border>
    <border>
      <left/>
      <right style="thin">
        <color theme="0" tint="-0.34998626667073579"/>
      </right>
      <top style="thin">
        <color theme="0" tint="-0.34998626667073579"/>
      </top>
      <bottom style="double">
        <color auto="1"/>
      </bottom>
      <diagonal/>
    </border>
    <border>
      <left style="thin">
        <color rgb="FF398CCC"/>
      </left>
      <right/>
      <top style="thin">
        <color rgb="FF398CCC"/>
      </top>
      <bottom style="thin">
        <color rgb="FF398CCC"/>
      </bottom>
      <diagonal/>
    </border>
    <border>
      <left/>
      <right/>
      <top style="thin">
        <color rgb="FF398CCC"/>
      </top>
      <bottom style="thin">
        <color rgb="FF398CCC"/>
      </bottom>
      <diagonal/>
    </border>
    <border>
      <left/>
      <right style="thin">
        <color rgb="FF398CCC"/>
      </right>
      <top style="thin">
        <color rgb="FF398CCC"/>
      </top>
      <bottom style="thin">
        <color rgb="FF398CCC"/>
      </bottom>
      <diagonal/>
    </border>
    <border>
      <left style="thin">
        <color theme="0" tint="-0.249977111117893"/>
      </left>
      <right/>
      <top style="double">
        <color indexed="64"/>
      </top>
      <bottom/>
      <diagonal/>
    </border>
    <border>
      <left/>
      <right/>
      <top style="double">
        <color indexed="64"/>
      </top>
      <bottom/>
      <diagonal/>
    </border>
    <border>
      <left/>
      <right style="thin">
        <color theme="0" tint="-0.249977111117893"/>
      </right>
      <top style="double">
        <color indexed="64"/>
      </top>
      <bottom/>
      <diagonal/>
    </border>
    <border>
      <left style="thin">
        <color theme="0" tint="-0.249977111117893"/>
      </left>
      <right style="thin">
        <color theme="0" tint="-0.34998626667073579"/>
      </right>
      <top style="thin">
        <color theme="0" tint="-0.249977111117893"/>
      </top>
      <bottom style="thin">
        <color theme="0" tint="-0.34998626667073579"/>
      </bottom>
      <diagonal/>
    </border>
    <border>
      <left style="thin">
        <color theme="0" tint="-0.34998626667073579"/>
      </left>
      <right style="thin">
        <color theme="0" tint="-0.34998626667073579"/>
      </right>
      <top style="thin">
        <color theme="0" tint="-0.249977111117893"/>
      </top>
      <bottom style="thin">
        <color theme="0" tint="-0.34998626667073579"/>
      </bottom>
      <diagonal/>
    </border>
    <border>
      <left style="thin">
        <color theme="0" tint="-0.34998626667073579"/>
      </left>
      <right style="thin">
        <color theme="0" tint="-0.249977111117893"/>
      </right>
      <top style="thin">
        <color theme="0" tint="-0.249977111117893"/>
      </top>
      <bottom style="thin">
        <color theme="0" tint="-0.34998626667073579"/>
      </bottom>
      <diagonal/>
    </border>
    <border>
      <left style="thin">
        <color theme="0" tint="-0.249977111117893"/>
      </left>
      <right/>
      <top style="thin">
        <color theme="0" tint="-0.34998626667073579"/>
      </top>
      <bottom style="thin">
        <color theme="0" tint="-0.34998626667073579"/>
      </bottom>
      <diagonal/>
    </border>
    <border>
      <left/>
      <right style="thin">
        <color theme="0" tint="-0.249977111117893"/>
      </right>
      <top style="thin">
        <color theme="0" tint="-0.34998626667073579"/>
      </top>
      <bottom style="thin">
        <color theme="0" tint="-0.34998626667073579"/>
      </bottom>
      <diagonal/>
    </border>
    <border>
      <left style="thin">
        <color theme="0" tint="-0.34998626667073579"/>
      </left>
      <right style="thin">
        <color theme="0" tint="-0.249977111117893"/>
      </right>
      <top style="thin">
        <color theme="0" tint="-0.34998626667073579"/>
      </top>
      <bottom style="thin">
        <color theme="0" tint="-0.34998626667073579"/>
      </bottom>
      <diagonal/>
    </border>
    <border>
      <left/>
      <right style="thin">
        <color theme="0" tint="-0.34998626667073579"/>
      </right>
      <top/>
      <bottom style="thin">
        <color theme="0" tint="-0.249977111117893"/>
      </bottom>
      <diagonal/>
    </border>
    <border>
      <left style="thin">
        <color theme="0" tint="-0.34998626667073579"/>
      </left>
      <right/>
      <top/>
      <bottom style="thin">
        <color theme="0" tint="-0.249977111117893"/>
      </bottom>
      <diagonal/>
    </border>
    <border>
      <left style="thin">
        <color rgb="FF398CCC"/>
      </left>
      <right/>
      <top style="thin">
        <color rgb="FF398CCC"/>
      </top>
      <bottom/>
      <diagonal/>
    </border>
    <border>
      <left/>
      <right/>
      <top style="thin">
        <color rgb="FF398CCC"/>
      </top>
      <bottom/>
      <diagonal/>
    </border>
    <border>
      <left/>
      <right style="thin">
        <color rgb="FF398CCC"/>
      </right>
      <top style="thin">
        <color rgb="FF398CCC"/>
      </top>
      <bottom/>
      <diagonal/>
    </border>
    <border>
      <left style="thin">
        <color rgb="FF398CCC"/>
      </left>
      <right/>
      <top/>
      <bottom/>
      <diagonal/>
    </border>
    <border>
      <left/>
      <right style="thin">
        <color rgb="FF398CCC"/>
      </right>
      <top/>
      <bottom/>
      <diagonal/>
    </border>
    <border>
      <left style="thin">
        <color rgb="FF398CCC"/>
      </left>
      <right/>
      <top/>
      <bottom style="thin">
        <color rgb="FF398CCC"/>
      </bottom>
      <diagonal/>
    </border>
    <border>
      <left/>
      <right/>
      <top/>
      <bottom style="thin">
        <color rgb="FF398CCC"/>
      </bottom>
      <diagonal/>
    </border>
    <border>
      <left/>
      <right style="thin">
        <color rgb="FF398CCC"/>
      </right>
      <top/>
      <bottom style="thin">
        <color rgb="FF398CCC"/>
      </bottom>
      <diagonal/>
    </border>
    <border>
      <left style="thick">
        <color theme="0" tint="-0.34998626667073579"/>
      </left>
      <right/>
      <top style="thick">
        <color theme="0" tint="-0.34998626667073579"/>
      </top>
      <bottom style="thick">
        <color theme="0" tint="-0.34998626667073579"/>
      </bottom>
      <diagonal/>
    </border>
    <border>
      <left/>
      <right style="thick">
        <color theme="0" tint="-0.34998626667073579"/>
      </right>
      <top style="thick">
        <color theme="0" tint="-0.34998626667073579"/>
      </top>
      <bottom style="thick">
        <color theme="0" tint="-0.34998626667073579"/>
      </bottom>
      <diagonal/>
    </border>
    <border>
      <left style="thick">
        <color theme="0" tint="-0.34998626667073579"/>
      </left>
      <right style="medium">
        <color theme="0" tint="-0.34998626667073579"/>
      </right>
      <top style="thick">
        <color theme="0" tint="-0.34998626667073579"/>
      </top>
      <bottom style="thick">
        <color theme="0" tint="-0.34998626667073579"/>
      </bottom>
      <diagonal/>
    </border>
    <border>
      <left style="medium">
        <color theme="0" tint="-0.34998626667073579"/>
      </left>
      <right style="medium">
        <color theme="0" tint="-0.34998626667073579"/>
      </right>
      <top style="thick">
        <color theme="0" tint="-0.34998626667073579"/>
      </top>
      <bottom style="thick">
        <color theme="0" tint="-0.34998626667073579"/>
      </bottom>
      <diagonal/>
    </border>
    <border>
      <left style="medium">
        <color theme="0" tint="-0.34998626667073579"/>
      </left>
      <right style="thick">
        <color theme="0" tint="-0.34998626667073579"/>
      </right>
      <top style="thick">
        <color theme="0" tint="-0.34998626667073579"/>
      </top>
      <bottom style="thick">
        <color theme="0" tint="-0.34998626667073579"/>
      </bottom>
      <diagonal/>
    </border>
    <border>
      <left/>
      <right/>
      <top style="thick">
        <color theme="0" tint="-0.34998626667073579"/>
      </top>
      <bottom style="thick">
        <color theme="0" tint="-0.34998626667073579"/>
      </bottom>
      <diagonal/>
    </border>
    <border>
      <left style="medium">
        <color theme="0" tint="-0.34998626667073579"/>
      </left>
      <right/>
      <top style="thin">
        <color theme="0" tint="-0.34998626667073579"/>
      </top>
      <bottom style="medium">
        <color theme="0" tint="-0.34998626667073579"/>
      </bottom>
      <diagonal/>
    </border>
    <border>
      <left/>
      <right/>
      <top style="thin">
        <color theme="0" tint="-0.34998626667073579"/>
      </top>
      <bottom style="medium">
        <color theme="0" tint="-0.34998626667073579"/>
      </bottom>
      <diagonal/>
    </border>
    <border>
      <left/>
      <right style="medium">
        <color theme="0" tint="-0.34998626667073579"/>
      </right>
      <top style="thin">
        <color theme="0" tint="-0.34998626667073579"/>
      </top>
      <bottom style="medium">
        <color theme="0" tint="-0.34998626667073579"/>
      </bottom>
      <diagonal/>
    </border>
  </borders>
  <cellStyleXfs count="1299">
    <xf numFmtId="0" fontId="0" fillId="0" borderId="0"/>
    <xf numFmtId="43" fontId="14" fillId="0" borderId="0" applyFont="0" applyFill="0" applyBorder="0" applyAlignment="0" applyProtection="0"/>
    <xf numFmtId="43" fontId="14" fillId="0" borderId="0" applyFont="0" applyFill="0" applyBorder="0" applyAlignment="0" applyProtection="0"/>
    <xf numFmtId="44" fontId="15" fillId="0" borderId="0" applyFont="0" applyFill="0" applyBorder="0" applyAlignment="0" applyProtection="0"/>
    <xf numFmtId="44" fontId="13" fillId="0" borderId="0" applyFont="0" applyFill="0" applyBorder="0" applyAlignment="0" applyProtection="0"/>
    <xf numFmtId="44" fontId="1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0" fontId="16" fillId="0" borderId="0"/>
    <xf numFmtId="0" fontId="17" fillId="0" borderId="0"/>
    <xf numFmtId="0" fontId="16" fillId="0" borderId="0"/>
    <xf numFmtId="0" fontId="18" fillId="0" borderId="0"/>
    <xf numFmtId="0" fontId="18" fillId="0" borderId="0"/>
    <xf numFmtId="0" fontId="18" fillId="0" borderId="0"/>
    <xf numFmtId="0" fontId="15" fillId="0" borderId="0"/>
    <xf numFmtId="9" fontId="12" fillId="0" borderId="0" applyFont="0" applyFill="0" applyBorder="0" applyAlignment="0" applyProtection="0"/>
    <xf numFmtId="9" fontId="14" fillId="0" borderId="0" applyFont="0" applyFill="0" applyBorder="0" applyAlignment="0" applyProtection="0"/>
    <xf numFmtId="0" fontId="11" fillId="0" borderId="0"/>
    <xf numFmtId="0" fontId="11" fillId="2" borderId="4" applyNumberFormat="0" applyFont="0" applyAlignment="0" applyProtection="0"/>
    <xf numFmtId="44" fontId="11" fillId="0" borderId="0" applyFont="0" applyFill="0" applyBorder="0" applyAlignment="0" applyProtection="0"/>
    <xf numFmtId="9" fontId="11" fillId="0" borderId="0" applyFont="0" applyFill="0" applyBorder="0" applyAlignment="0" applyProtection="0"/>
    <xf numFmtId="0" fontId="10" fillId="0" borderId="0"/>
    <xf numFmtId="0" fontId="10" fillId="2" borderId="4" applyNumberFormat="0" applyFont="0" applyAlignment="0" applyProtection="0"/>
    <xf numFmtId="44" fontId="10" fillId="0" borderId="0" applyFont="0" applyFill="0" applyBorder="0" applyAlignment="0" applyProtection="0"/>
    <xf numFmtId="9" fontId="10" fillId="0" borderId="0" applyFont="0" applyFill="0" applyBorder="0" applyAlignment="0" applyProtection="0"/>
    <xf numFmtId="0" fontId="9" fillId="9" borderId="0" applyNumberFormat="0" applyBorder="0" applyAlignment="0" applyProtection="0"/>
    <xf numFmtId="43" fontId="1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2" borderId="4" applyNumberFormat="0" applyFont="0" applyAlignment="0" applyProtection="0"/>
    <xf numFmtId="0" fontId="9" fillId="2" borderId="4" applyNumberFormat="0" applyFont="0" applyAlignment="0" applyProtection="0"/>
    <xf numFmtId="0" fontId="9" fillId="0" borderId="0"/>
    <xf numFmtId="0" fontId="9" fillId="2" borderId="4" applyNumberFormat="0" applyFont="0" applyAlignment="0" applyProtection="0"/>
    <xf numFmtId="44" fontId="9" fillId="0" borderId="0" applyFont="0" applyFill="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5" borderId="0" applyNumberFormat="0" applyBorder="0" applyAlignment="0" applyProtection="0"/>
    <xf numFmtId="0" fontId="8" fillId="0" borderId="0"/>
    <xf numFmtId="0" fontId="8" fillId="2" borderId="4" applyNumberFormat="0" applyFont="0" applyAlignment="0" applyProtection="0"/>
    <xf numFmtId="44" fontId="8" fillId="0" borderId="0" applyFont="0" applyFill="0" applyBorder="0" applyAlignment="0" applyProtection="0"/>
    <xf numFmtId="0" fontId="20" fillId="0" borderId="0" applyFill="0" applyBorder="0" applyProtection="0">
      <alignment horizontal="left"/>
    </xf>
    <xf numFmtId="0" fontId="21" fillId="0" borderId="0" applyNumberFormat="0" applyFill="0" applyBorder="0" applyProtection="0">
      <alignment vertical="center"/>
    </xf>
    <xf numFmtId="0" fontId="22" fillId="0" borderId="0" applyNumberFormat="0" applyFill="0" applyBorder="0" applyAlignment="0" applyProtection="0"/>
    <xf numFmtId="0" fontId="23" fillId="0" borderId="0" applyNumberFormat="0" applyFill="0" applyBorder="0" applyProtection="0">
      <alignment horizontal="left" vertical="center"/>
    </xf>
    <xf numFmtId="0" fontId="24" fillId="10" borderId="6" applyNumberFormat="0" applyProtection="0">
      <alignment horizontal="left" vertical="center"/>
    </xf>
    <xf numFmtId="0" fontId="25" fillId="0" borderId="0" applyFill="0" applyBorder="0" applyProtection="0">
      <alignment horizontal="center"/>
    </xf>
    <xf numFmtId="3" fontId="25" fillId="0" borderId="7" applyFill="0" applyProtection="0">
      <alignment horizontal="center"/>
    </xf>
    <xf numFmtId="9" fontId="26" fillId="0" borderId="0" applyFill="0" applyBorder="0" applyProtection="0">
      <alignment horizontal="center" vertical="center"/>
    </xf>
    <xf numFmtId="0" fontId="27" fillId="0" borderId="0" applyNumberFormat="0" applyFill="0" applyBorder="0" applyAlignment="0" applyProtection="0"/>
    <xf numFmtId="0" fontId="7" fillId="0" borderId="0"/>
    <xf numFmtId="44" fontId="12" fillId="0" borderId="0" applyFont="0" applyFill="0" applyBorder="0" applyAlignment="0" applyProtection="0"/>
    <xf numFmtId="0" fontId="59" fillId="0" borderId="26" applyNumberFormat="0" applyFill="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2" fillId="12" borderId="0">
      <alignment horizontal="center" vertical="center"/>
    </xf>
    <xf numFmtId="9" fontId="63" fillId="0" borderId="0">
      <alignment horizontal="left" vertical="center" indent="1"/>
    </xf>
    <xf numFmtId="5" fontId="64" fillId="0" borderId="27">
      <alignment horizontal="center" vertical="center"/>
    </xf>
    <xf numFmtId="0" fontId="65" fillId="0" borderId="0" applyFill="0" applyBorder="0">
      <alignment vertical="center"/>
    </xf>
    <xf numFmtId="0" fontId="6" fillId="0" borderId="0"/>
    <xf numFmtId="9" fontId="6" fillId="0" borderId="0" applyFont="0" applyFill="0" applyBorder="0" applyAlignment="0" applyProtection="0"/>
    <xf numFmtId="0" fontId="66" fillId="0" borderId="0" applyNumberFormat="0" applyFill="0" applyBorder="0" applyAlignment="0" applyProtection="0"/>
    <xf numFmtId="0" fontId="5" fillId="0" borderId="0"/>
    <xf numFmtId="0" fontId="5" fillId="0" borderId="0"/>
    <xf numFmtId="0" fontId="5" fillId="0" borderId="0"/>
    <xf numFmtId="0" fontId="5" fillId="0" borderId="0"/>
    <xf numFmtId="0" fontId="5" fillId="2" borderId="4" applyNumberFormat="0" applyFont="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2" borderId="4" applyNumberFormat="0" applyFont="0" applyAlignment="0" applyProtection="0"/>
    <xf numFmtId="44" fontId="5" fillId="0" borderId="0" applyFont="0" applyFill="0" applyBorder="0" applyAlignment="0" applyProtection="0"/>
    <xf numFmtId="9" fontId="5" fillId="0" borderId="0" applyFont="0" applyFill="0" applyBorder="0" applyAlignment="0" applyProtection="0"/>
    <xf numFmtId="0" fontId="5" fillId="9" borderId="0" applyNumberFormat="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 borderId="4" applyNumberFormat="0" applyFont="0" applyAlignment="0" applyProtection="0"/>
    <xf numFmtId="0" fontId="5" fillId="2" borderId="4" applyNumberFormat="0" applyFont="0" applyAlignment="0" applyProtection="0"/>
    <xf numFmtId="0" fontId="5" fillId="0" borderId="0"/>
    <xf numFmtId="0" fontId="5" fillId="2" borderId="4" applyNumberFormat="0" applyFont="0" applyAlignment="0" applyProtection="0"/>
    <xf numFmtId="44" fontId="5" fillId="0" borderId="0" applyFont="0" applyFill="0" applyBorder="0" applyAlignment="0" applyProtection="0"/>
    <xf numFmtId="0" fontId="5" fillId="4" borderId="0" applyNumberFormat="0" applyBorder="0" applyAlignment="0" applyProtection="0"/>
    <xf numFmtId="0" fontId="5" fillId="3" borderId="0" applyNumberFormat="0" applyBorder="0" applyAlignment="0" applyProtection="0"/>
    <xf numFmtId="0" fontId="5" fillId="5" borderId="0" applyNumberFormat="0" applyBorder="0" applyAlignment="0" applyProtection="0"/>
    <xf numFmtId="0" fontId="5" fillId="0" borderId="0"/>
    <xf numFmtId="0" fontId="5" fillId="2" borderId="4" applyNumberFormat="0" applyFont="0" applyAlignment="0" applyProtection="0"/>
    <xf numFmtId="44" fontId="5" fillId="0" borderId="0" applyFont="0" applyFill="0" applyBorder="0" applyAlignment="0" applyProtection="0"/>
    <xf numFmtId="0" fontId="5" fillId="0" borderId="0"/>
    <xf numFmtId="0" fontId="4" fillId="0" borderId="0"/>
    <xf numFmtId="0" fontId="4" fillId="0" borderId="0"/>
    <xf numFmtId="0" fontId="4" fillId="0" borderId="0"/>
    <xf numFmtId="0" fontId="4" fillId="0" borderId="0"/>
    <xf numFmtId="0" fontId="4" fillId="2" borderId="4" applyNumberFormat="0" applyFont="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2" borderId="4" applyNumberFormat="0" applyFont="0" applyAlignment="0" applyProtection="0"/>
    <xf numFmtId="44" fontId="4" fillId="0" borderId="0" applyFont="0" applyFill="0" applyBorder="0" applyAlignment="0" applyProtection="0"/>
    <xf numFmtId="9" fontId="4" fillId="0" borderId="0" applyFont="0" applyFill="0" applyBorder="0" applyAlignment="0" applyProtection="0"/>
    <xf numFmtId="0" fontId="4" fillId="9" borderId="0" applyNumberFormat="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4" applyNumberFormat="0" applyFont="0" applyAlignment="0" applyProtection="0"/>
    <xf numFmtId="0" fontId="4" fillId="2" borderId="4" applyNumberFormat="0" applyFont="0" applyAlignment="0" applyProtection="0"/>
    <xf numFmtId="0" fontId="4" fillId="0" borderId="0"/>
    <xf numFmtId="0" fontId="4" fillId="2" borderId="4" applyNumberFormat="0" applyFont="0" applyAlignment="0" applyProtection="0"/>
    <xf numFmtId="44" fontId="4" fillId="0" borderId="0" applyFont="0" applyFill="0" applyBorder="0" applyAlignment="0" applyProtection="0"/>
    <xf numFmtId="0" fontId="4" fillId="4" borderId="0" applyNumberFormat="0" applyBorder="0" applyAlignment="0" applyProtection="0"/>
    <xf numFmtId="0" fontId="4" fillId="3" borderId="0" applyNumberFormat="0" applyBorder="0" applyAlignment="0" applyProtection="0"/>
    <xf numFmtId="0" fontId="4" fillId="5" borderId="0" applyNumberFormat="0" applyBorder="0" applyAlignment="0" applyProtection="0"/>
    <xf numFmtId="0" fontId="4" fillId="0" borderId="0"/>
    <xf numFmtId="0" fontId="4" fillId="2" borderId="4" applyNumberFormat="0" applyFont="0" applyAlignment="0" applyProtection="0"/>
    <xf numFmtId="44"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2" borderId="4" applyNumberFormat="0" applyFont="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2" borderId="4" applyNumberFormat="0" applyFont="0" applyAlignment="0" applyProtection="0"/>
    <xf numFmtId="44" fontId="4" fillId="0" borderId="0" applyFont="0" applyFill="0" applyBorder="0" applyAlignment="0" applyProtection="0"/>
    <xf numFmtId="9" fontId="4" fillId="0" borderId="0" applyFont="0" applyFill="0" applyBorder="0" applyAlignment="0" applyProtection="0"/>
    <xf numFmtId="0" fontId="4" fillId="9" borderId="0" applyNumberFormat="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4" applyNumberFormat="0" applyFont="0" applyAlignment="0" applyProtection="0"/>
    <xf numFmtId="0" fontId="4" fillId="2" borderId="4" applyNumberFormat="0" applyFont="0" applyAlignment="0" applyProtection="0"/>
    <xf numFmtId="0" fontId="4" fillId="0" borderId="0"/>
    <xf numFmtId="0" fontId="4" fillId="2" borderId="4" applyNumberFormat="0" applyFont="0" applyAlignment="0" applyProtection="0"/>
    <xf numFmtId="44" fontId="4" fillId="0" borderId="0" applyFont="0" applyFill="0" applyBorder="0" applyAlignment="0" applyProtection="0"/>
    <xf numFmtId="0" fontId="4" fillId="4" borderId="0" applyNumberFormat="0" applyBorder="0" applyAlignment="0" applyProtection="0"/>
    <xf numFmtId="0" fontId="4" fillId="3" borderId="0" applyNumberFormat="0" applyBorder="0" applyAlignment="0" applyProtection="0"/>
    <xf numFmtId="0" fontId="4" fillId="5" borderId="0" applyNumberFormat="0" applyBorder="0" applyAlignment="0" applyProtection="0"/>
    <xf numFmtId="0" fontId="4" fillId="0" borderId="0"/>
    <xf numFmtId="0" fontId="4" fillId="2" borderId="4" applyNumberFormat="0" applyFont="0" applyAlignment="0" applyProtection="0"/>
    <xf numFmtId="44" fontId="4" fillId="0" borderId="0" applyFont="0" applyFill="0" applyBorder="0" applyAlignment="0" applyProtection="0"/>
    <xf numFmtId="0" fontId="4" fillId="0" borderId="0"/>
    <xf numFmtId="0" fontId="3" fillId="0" borderId="0"/>
    <xf numFmtId="0" fontId="2" fillId="0" borderId="0"/>
    <xf numFmtId="0" fontId="2" fillId="0" borderId="0"/>
    <xf numFmtId="0" fontId="2" fillId="0" borderId="0"/>
    <xf numFmtId="0" fontId="2" fillId="0" borderId="0"/>
    <xf numFmtId="0" fontId="2" fillId="2" borderId="4" applyNumberFormat="0" applyFont="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2" borderId="4" applyNumberFormat="0" applyFont="0" applyAlignment="0" applyProtection="0"/>
    <xf numFmtId="44" fontId="2" fillId="0" borderId="0" applyFont="0" applyFill="0" applyBorder="0" applyAlignment="0" applyProtection="0"/>
    <xf numFmtId="9" fontId="2" fillId="0" borderId="0" applyFont="0" applyFill="0" applyBorder="0" applyAlignment="0" applyProtection="0"/>
    <xf numFmtId="0" fontId="2" fillId="9" borderId="0" applyNumberFormat="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 borderId="4" applyNumberFormat="0" applyFont="0" applyAlignment="0" applyProtection="0"/>
    <xf numFmtId="0" fontId="2" fillId="2" borderId="4" applyNumberFormat="0" applyFont="0" applyAlignment="0" applyProtection="0"/>
    <xf numFmtId="0" fontId="2" fillId="0" borderId="0"/>
    <xf numFmtId="0" fontId="2" fillId="2" borderId="4" applyNumberFormat="0" applyFont="0" applyAlignment="0" applyProtection="0"/>
    <xf numFmtId="44" fontId="2" fillId="0" borderId="0" applyFont="0" applyFill="0" applyBorder="0" applyAlignment="0" applyProtection="0"/>
    <xf numFmtId="0" fontId="2" fillId="4"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0" borderId="0"/>
    <xf numFmtId="0" fontId="2" fillId="2" borderId="4" applyNumberFormat="0" applyFont="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2" borderId="4" applyNumberFormat="0" applyFont="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2" borderId="4" applyNumberFormat="0" applyFont="0" applyAlignment="0" applyProtection="0"/>
    <xf numFmtId="44" fontId="2" fillId="0" borderId="0" applyFont="0" applyFill="0" applyBorder="0" applyAlignment="0" applyProtection="0"/>
    <xf numFmtId="9" fontId="2" fillId="0" borderId="0" applyFont="0" applyFill="0" applyBorder="0" applyAlignment="0" applyProtection="0"/>
    <xf numFmtId="0" fontId="2" fillId="9" borderId="0" applyNumberFormat="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 borderId="4" applyNumberFormat="0" applyFont="0" applyAlignment="0" applyProtection="0"/>
    <xf numFmtId="0" fontId="2" fillId="2" borderId="4" applyNumberFormat="0" applyFont="0" applyAlignment="0" applyProtection="0"/>
    <xf numFmtId="0" fontId="2" fillId="0" borderId="0"/>
    <xf numFmtId="0" fontId="2" fillId="2" borderId="4" applyNumberFormat="0" applyFont="0" applyAlignment="0" applyProtection="0"/>
    <xf numFmtId="44" fontId="2" fillId="0" borderId="0" applyFont="0" applyFill="0" applyBorder="0" applyAlignment="0" applyProtection="0"/>
    <xf numFmtId="0" fontId="2" fillId="4"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0" borderId="0"/>
    <xf numFmtId="0" fontId="2" fillId="2" borderId="4"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2" borderId="4" applyNumberFormat="0" applyFont="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2" borderId="4" applyNumberFormat="0" applyFont="0" applyAlignment="0" applyProtection="0"/>
    <xf numFmtId="44" fontId="2" fillId="0" borderId="0" applyFont="0" applyFill="0" applyBorder="0" applyAlignment="0" applyProtection="0"/>
    <xf numFmtId="9" fontId="2" fillId="0" borderId="0" applyFont="0" applyFill="0" applyBorder="0" applyAlignment="0" applyProtection="0"/>
    <xf numFmtId="0" fontId="2" fillId="9" borderId="0" applyNumberFormat="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 borderId="4" applyNumberFormat="0" applyFont="0" applyAlignment="0" applyProtection="0"/>
    <xf numFmtId="0" fontId="2" fillId="2" borderId="4" applyNumberFormat="0" applyFont="0" applyAlignment="0" applyProtection="0"/>
    <xf numFmtId="0" fontId="2" fillId="0" borderId="0"/>
    <xf numFmtId="0" fontId="2" fillId="2" borderId="4" applyNumberFormat="0" applyFont="0" applyAlignment="0" applyProtection="0"/>
    <xf numFmtId="44" fontId="2" fillId="0" borderId="0" applyFont="0" applyFill="0" applyBorder="0" applyAlignment="0" applyProtection="0"/>
    <xf numFmtId="0" fontId="2" fillId="4"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0" borderId="0"/>
    <xf numFmtId="0" fontId="2" fillId="2" borderId="4" applyNumberFormat="0" applyFont="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2" borderId="4" applyNumberFormat="0" applyFont="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2" borderId="4" applyNumberFormat="0" applyFont="0" applyAlignment="0" applyProtection="0"/>
    <xf numFmtId="44" fontId="2" fillId="0" borderId="0" applyFont="0" applyFill="0" applyBorder="0" applyAlignment="0" applyProtection="0"/>
    <xf numFmtId="9" fontId="2" fillId="0" borderId="0" applyFont="0" applyFill="0" applyBorder="0" applyAlignment="0" applyProtection="0"/>
    <xf numFmtId="0" fontId="2" fillId="9" borderId="0" applyNumberFormat="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 borderId="4" applyNumberFormat="0" applyFont="0" applyAlignment="0" applyProtection="0"/>
    <xf numFmtId="0" fontId="2" fillId="2" borderId="4" applyNumberFormat="0" applyFont="0" applyAlignment="0" applyProtection="0"/>
    <xf numFmtId="0" fontId="2" fillId="0" borderId="0"/>
    <xf numFmtId="0" fontId="2" fillId="2" borderId="4" applyNumberFormat="0" applyFont="0" applyAlignment="0" applyProtection="0"/>
    <xf numFmtId="44" fontId="2" fillId="0" borderId="0" applyFont="0" applyFill="0" applyBorder="0" applyAlignment="0" applyProtection="0"/>
    <xf numFmtId="0" fontId="2" fillId="4"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0" borderId="0"/>
    <xf numFmtId="0" fontId="2" fillId="2" borderId="4"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2" borderId="4" applyNumberFormat="0" applyFont="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2" borderId="4" applyNumberFormat="0" applyFont="0" applyAlignment="0" applyProtection="0"/>
    <xf numFmtId="44" fontId="2" fillId="0" borderId="0" applyFont="0" applyFill="0" applyBorder="0" applyAlignment="0" applyProtection="0"/>
    <xf numFmtId="9" fontId="2" fillId="0" borderId="0" applyFont="0" applyFill="0" applyBorder="0" applyAlignment="0" applyProtection="0"/>
    <xf numFmtId="0" fontId="2" fillId="9" borderId="0" applyNumberFormat="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 borderId="4" applyNumberFormat="0" applyFont="0" applyAlignment="0" applyProtection="0"/>
    <xf numFmtId="0" fontId="2" fillId="2" borderId="4" applyNumberFormat="0" applyFont="0" applyAlignment="0" applyProtection="0"/>
    <xf numFmtId="0" fontId="2" fillId="0" borderId="0"/>
    <xf numFmtId="0" fontId="2" fillId="2" borderId="4" applyNumberFormat="0" applyFont="0" applyAlignment="0" applyProtection="0"/>
    <xf numFmtId="44" fontId="2" fillId="0" borderId="0" applyFont="0" applyFill="0" applyBorder="0" applyAlignment="0" applyProtection="0"/>
    <xf numFmtId="0" fontId="2" fillId="4"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0" borderId="0"/>
    <xf numFmtId="0" fontId="2" fillId="2" borderId="4" applyNumberFormat="0" applyFont="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2" borderId="4" applyNumberFormat="0" applyFont="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2" borderId="4" applyNumberFormat="0" applyFont="0" applyAlignment="0" applyProtection="0"/>
    <xf numFmtId="44" fontId="2" fillId="0" borderId="0" applyFont="0" applyFill="0" applyBorder="0" applyAlignment="0" applyProtection="0"/>
    <xf numFmtId="9" fontId="2" fillId="0" borderId="0" applyFont="0" applyFill="0" applyBorder="0" applyAlignment="0" applyProtection="0"/>
    <xf numFmtId="0" fontId="2" fillId="9" borderId="0" applyNumberFormat="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 borderId="4" applyNumberFormat="0" applyFont="0" applyAlignment="0" applyProtection="0"/>
    <xf numFmtId="0" fontId="2" fillId="2" borderId="4" applyNumberFormat="0" applyFont="0" applyAlignment="0" applyProtection="0"/>
    <xf numFmtId="0" fontId="2" fillId="0" borderId="0"/>
    <xf numFmtId="0" fontId="2" fillId="2" borderId="4" applyNumberFormat="0" applyFont="0" applyAlignment="0" applyProtection="0"/>
    <xf numFmtId="44" fontId="2" fillId="0" borderId="0" applyFont="0" applyFill="0" applyBorder="0" applyAlignment="0" applyProtection="0"/>
    <xf numFmtId="0" fontId="2" fillId="4"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0" borderId="0"/>
    <xf numFmtId="0" fontId="2" fillId="2" borderId="4"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2" borderId="4" applyNumberFormat="0" applyFont="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2" borderId="4" applyNumberFormat="0" applyFont="0" applyAlignment="0" applyProtection="0"/>
    <xf numFmtId="44" fontId="2" fillId="0" borderId="0" applyFont="0" applyFill="0" applyBorder="0" applyAlignment="0" applyProtection="0"/>
    <xf numFmtId="9" fontId="2" fillId="0" borderId="0" applyFont="0" applyFill="0" applyBorder="0" applyAlignment="0" applyProtection="0"/>
    <xf numFmtId="0" fontId="2" fillId="9" borderId="0" applyNumberFormat="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 borderId="4" applyNumberFormat="0" applyFont="0" applyAlignment="0" applyProtection="0"/>
    <xf numFmtId="0" fontId="2" fillId="2" borderId="4" applyNumberFormat="0" applyFont="0" applyAlignment="0" applyProtection="0"/>
    <xf numFmtId="0" fontId="2" fillId="0" borderId="0"/>
    <xf numFmtId="0" fontId="2" fillId="2" borderId="4" applyNumberFormat="0" applyFont="0" applyAlignment="0" applyProtection="0"/>
    <xf numFmtId="44" fontId="2" fillId="0" borderId="0" applyFont="0" applyFill="0" applyBorder="0" applyAlignment="0" applyProtection="0"/>
    <xf numFmtId="0" fontId="2" fillId="4"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0" borderId="0"/>
    <xf numFmtId="0" fontId="2" fillId="2" borderId="4" applyNumberFormat="0" applyFont="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2" borderId="4" applyNumberFormat="0" applyFont="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2" borderId="4" applyNumberFormat="0" applyFont="0" applyAlignment="0" applyProtection="0"/>
    <xf numFmtId="44" fontId="2" fillId="0" borderId="0" applyFont="0" applyFill="0" applyBorder="0" applyAlignment="0" applyProtection="0"/>
    <xf numFmtId="9" fontId="2" fillId="0" borderId="0" applyFont="0" applyFill="0" applyBorder="0" applyAlignment="0" applyProtection="0"/>
    <xf numFmtId="0" fontId="2" fillId="9" borderId="0" applyNumberFormat="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 borderId="4" applyNumberFormat="0" applyFont="0" applyAlignment="0" applyProtection="0"/>
    <xf numFmtId="0" fontId="2" fillId="2" borderId="4" applyNumberFormat="0" applyFont="0" applyAlignment="0" applyProtection="0"/>
    <xf numFmtId="0" fontId="2" fillId="0" borderId="0"/>
    <xf numFmtId="0" fontId="2" fillId="2" borderId="4" applyNumberFormat="0" applyFont="0" applyAlignment="0" applyProtection="0"/>
    <xf numFmtId="44" fontId="2" fillId="0" borderId="0" applyFont="0" applyFill="0" applyBorder="0" applyAlignment="0" applyProtection="0"/>
    <xf numFmtId="0" fontId="2" fillId="4"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0" borderId="0"/>
    <xf numFmtId="0" fontId="2" fillId="2" borderId="4"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2" borderId="4" applyNumberFormat="0" applyFont="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2" borderId="4" applyNumberFormat="0" applyFont="0" applyAlignment="0" applyProtection="0"/>
    <xf numFmtId="44" fontId="2" fillId="0" borderId="0" applyFont="0" applyFill="0" applyBorder="0" applyAlignment="0" applyProtection="0"/>
    <xf numFmtId="9" fontId="2" fillId="0" borderId="0" applyFont="0" applyFill="0" applyBorder="0" applyAlignment="0" applyProtection="0"/>
    <xf numFmtId="0" fontId="2" fillId="9" borderId="0" applyNumberFormat="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 borderId="4" applyNumberFormat="0" applyFont="0" applyAlignment="0" applyProtection="0"/>
    <xf numFmtId="0" fontId="2" fillId="2" borderId="4" applyNumberFormat="0" applyFont="0" applyAlignment="0" applyProtection="0"/>
    <xf numFmtId="0" fontId="2" fillId="0" borderId="0"/>
    <xf numFmtId="0" fontId="2" fillId="2" borderId="4" applyNumberFormat="0" applyFont="0" applyAlignment="0" applyProtection="0"/>
    <xf numFmtId="44" fontId="2" fillId="0" borderId="0" applyFont="0" applyFill="0" applyBorder="0" applyAlignment="0" applyProtection="0"/>
    <xf numFmtId="0" fontId="2" fillId="4"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0" borderId="0"/>
    <xf numFmtId="0" fontId="2" fillId="2" borderId="4" applyNumberFormat="0" applyFont="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2" borderId="4" applyNumberFormat="0" applyFont="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2" borderId="4" applyNumberFormat="0" applyFont="0" applyAlignment="0" applyProtection="0"/>
    <xf numFmtId="44" fontId="2" fillId="0" borderId="0" applyFont="0" applyFill="0" applyBorder="0" applyAlignment="0" applyProtection="0"/>
    <xf numFmtId="9" fontId="2" fillId="0" borderId="0" applyFont="0" applyFill="0" applyBorder="0" applyAlignment="0" applyProtection="0"/>
    <xf numFmtId="0" fontId="2" fillId="9" borderId="0" applyNumberFormat="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 borderId="4" applyNumberFormat="0" applyFont="0" applyAlignment="0" applyProtection="0"/>
    <xf numFmtId="0" fontId="2" fillId="2" borderId="4" applyNumberFormat="0" applyFont="0" applyAlignment="0" applyProtection="0"/>
    <xf numFmtId="0" fontId="2" fillId="0" borderId="0"/>
    <xf numFmtId="0" fontId="2" fillId="2" borderId="4" applyNumberFormat="0" applyFont="0" applyAlignment="0" applyProtection="0"/>
    <xf numFmtId="44" fontId="2" fillId="0" borderId="0" applyFont="0" applyFill="0" applyBorder="0" applyAlignment="0" applyProtection="0"/>
    <xf numFmtId="0" fontId="2" fillId="4"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0" borderId="0"/>
    <xf numFmtId="0" fontId="2" fillId="2" borderId="4"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2" borderId="4" applyNumberFormat="0" applyFont="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2" borderId="4" applyNumberFormat="0" applyFont="0" applyAlignment="0" applyProtection="0"/>
    <xf numFmtId="44" fontId="2" fillId="0" borderId="0" applyFont="0" applyFill="0" applyBorder="0" applyAlignment="0" applyProtection="0"/>
    <xf numFmtId="9" fontId="2" fillId="0" borderId="0" applyFont="0" applyFill="0" applyBorder="0" applyAlignment="0" applyProtection="0"/>
    <xf numFmtId="0" fontId="2" fillId="9" borderId="0" applyNumberFormat="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 borderId="4" applyNumberFormat="0" applyFont="0" applyAlignment="0" applyProtection="0"/>
    <xf numFmtId="0" fontId="2" fillId="2" borderId="4" applyNumberFormat="0" applyFont="0" applyAlignment="0" applyProtection="0"/>
    <xf numFmtId="0" fontId="2" fillId="0" borderId="0"/>
    <xf numFmtId="0" fontId="2" fillId="2" borderId="4" applyNumberFormat="0" applyFont="0" applyAlignment="0" applyProtection="0"/>
    <xf numFmtId="44" fontId="2" fillId="0" borderId="0" applyFont="0" applyFill="0" applyBorder="0" applyAlignment="0" applyProtection="0"/>
    <xf numFmtId="0" fontId="2" fillId="4"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0" borderId="0"/>
    <xf numFmtId="0" fontId="2" fillId="2" borderId="4" applyNumberFormat="0" applyFont="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2" borderId="4" applyNumberFormat="0" applyFont="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2" borderId="4" applyNumberFormat="0" applyFont="0" applyAlignment="0" applyProtection="0"/>
    <xf numFmtId="44" fontId="2" fillId="0" borderId="0" applyFont="0" applyFill="0" applyBorder="0" applyAlignment="0" applyProtection="0"/>
    <xf numFmtId="9" fontId="2" fillId="0" borderId="0" applyFont="0" applyFill="0" applyBorder="0" applyAlignment="0" applyProtection="0"/>
    <xf numFmtId="0" fontId="2" fillId="9" borderId="0" applyNumberFormat="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 borderId="4" applyNumberFormat="0" applyFont="0" applyAlignment="0" applyProtection="0"/>
    <xf numFmtId="0" fontId="2" fillId="2" borderId="4" applyNumberFormat="0" applyFont="0" applyAlignment="0" applyProtection="0"/>
    <xf numFmtId="0" fontId="2" fillId="0" borderId="0"/>
    <xf numFmtId="0" fontId="2" fillId="2" borderId="4" applyNumberFormat="0" applyFont="0" applyAlignment="0" applyProtection="0"/>
    <xf numFmtId="44" fontId="2" fillId="0" borderId="0" applyFont="0" applyFill="0" applyBorder="0" applyAlignment="0" applyProtection="0"/>
    <xf numFmtId="0" fontId="2" fillId="4"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0" borderId="0"/>
    <xf numFmtId="0" fontId="2" fillId="2" borderId="4" applyNumberFormat="0" applyFont="0" applyAlignment="0" applyProtection="0"/>
    <xf numFmtId="44" fontId="2" fillId="0" borderId="0" applyFont="0" applyFill="0" applyBorder="0" applyAlignment="0" applyProtection="0"/>
    <xf numFmtId="0" fontId="2" fillId="0" borderId="0"/>
    <xf numFmtId="0" fontId="78" fillId="0" borderId="0" applyNumberFormat="0" applyFill="0" applyBorder="0" applyAlignment="0" applyProtection="0"/>
    <xf numFmtId="9" fontId="15" fillId="0" borderId="0" applyFont="0" applyFill="0" applyBorder="0" applyAlignment="0" applyProtection="0"/>
    <xf numFmtId="174" fontId="15" fillId="0" borderId="0"/>
    <xf numFmtId="174" fontId="17" fillId="0" borderId="0"/>
    <xf numFmtId="0" fontId="1" fillId="9"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cellStyleXfs>
  <cellXfs count="1459">
    <xf numFmtId="0" fontId="0" fillId="0" borderId="0" xfId="0"/>
    <xf numFmtId="0" fontId="51" fillId="6" borderId="12" xfId="0" applyNumberFormat="1" applyFont="1" applyFill="1" applyBorder="1" applyProtection="1">
      <protection locked="0"/>
    </xf>
    <xf numFmtId="0" fontId="51" fillId="6" borderId="13" xfId="0" applyNumberFormat="1" applyFont="1" applyFill="1" applyBorder="1" applyProtection="1">
      <protection locked="0"/>
    </xf>
    <xf numFmtId="0" fontId="51" fillId="6" borderId="19" xfId="0" applyNumberFormat="1" applyFont="1" applyFill="1" applyBorder="1" applyProtection="1">
      <protection locked="0"/>
    </xf>
    <xf numFmtId="0" fontId="51" fillId="6" borderId="11" xfId="0" applyNumberFormat="1" applyFont="1" applyFill="1" applyBorder="1" applyProtection="1">
      <protection locked="0"/>
    </xf>
    <xf numFmtId="0" fontId="51" fillId="6" borderId="9" xfId="0" applyNumberFormat="1" applyFont="1" applyFill="1" applyBorder="1" applyProtection="1">
      <protection locked="0"/>
    </xf>
    <xf numFmtId="0" fontId="51" fillId="6" borderId="15" xfId="0" applyNumberFormat="1" applyFont="1" applyFill="1" applyBorder="1" applyProtection="1">
      <protection locked="0"/>
    </xf>
    <xf numFmtId="0" fontId="51" fillId="6" borderId="10" xfId="0" applyNumberFormat="1" applyFont="1" applyFill="1" applyBorder="1" applyProtection="1">
      <protection locked="0"/>
    </xf>
    <xf numFmtId="0" fontId="51" fillId="6" borderId="14" xfId="0" applyNumberFormat="1" applyFont="1" applyFill="1" applyBorder="1" applyProtection="1">
      <protection locked="0"/>
    </xf>
    <xf numFmtId="0" fontId="51" fillId="6" borderId="17" xfId="0" applyNumberFormat="1" applyFont="1" applyFill="1" applyBorder="1" applyProtection="1">
      <protection locked="0"/>
    </xf>
    <xf numFmtId="0" fontId="51" fillId="6" borderId="18" xfId="0" applyNumberFormat="1" applyFont="1" applyFill="1" applyBorder="1" applyProtection="1">
      <protection locked="0"/>
    </xf>
    <xf numFmtId="0" fontId="51" fillId="6" borderId="20" xfId="0" applyNumberFormat="1" applyFont="1" applyFill="1" applyBorder="1" applyProtection="1">
      <protection locked="0"/>
    </xf>
    <xf numFmtId="0" fontId="51" fillId="6" borderId="16" xfId="0" applyNumberFormat="1" applyFont="1" applyFill="1" applyBorder="1" applyProtection="1">
      <protection locked="0"/>
    </xf>
    <xf numFmtId="0" fontId="51" fillId="6" borderId="22" xfId="0" applyNumberFormat="1" applyFont="1" applyFill="1" applyBorder="1" applyProtection="1">
      <protection locked="0"/>
    </xf>
    <xf numFmtId="0" fontId="51" fillId="6" borderId="23" xfId="0" applyNumberFormat="1" applyFont="1" applyFill="1" applyBorder="1" applyProtection="1">
      <protection locked="0"/>
    </xf>
    <xf numFmtId="0" fontId="51" fillId="6" borderId="24" xfId="0" applyNumberFormat="1" applyFont="1" applyFill="1" applyBorder="1" applyProtection="1">
      <protection locked="0"/>
    </xf>
    <xf numFmtId="0" fontId="51" fillId="6" borderId="21" xfId="0" applyNumberFormat="1" applyFont="1" applyFill="1" applyBorder="1" applyProtection="1">
      <protection locked="0"/>
    </xf>
    <xf numFmtId="0" fontId="19" fillId="6" borderId="0" xfId="0" applyFont="1" applyFill="1" applyProtection="1">
      <protection hidden="1"/>
    </xf>
    <xf numFmtId="0" fontId="42" fillId="6" borderId="0" xfId="0" applyFont="1" applyFill="1" applyProtection="1">
      <protection hidden="1"/>
    </xf>
    <xf numFmtId="0" fontId="42" fillId="6" borderId="0" xfId="0" applyFont="1" applyFill="1" applyAlignment="1" applyProtection="1">
      <alignment horizontal="left" vertical="center" indent="1"/>
      <protection hidden="1"/>
    </xf>
    <xf numFmtId="0" fontId="40" fillId="6" borderId="0" xfId="0" applyFont="1" applyFill="1" applyProtection="1">
      <protection hidden="1"/>
    </xf>
    <xf numFmtId="0" fontId="54" fillId="6" borderId="0" xfId="0" applyNumberFormat="1" applyFont="1" applyFill="1" applyBorder="1" applyAlignment="1" applyProtection="1">
      <protection locked="0"/>
    </xf>
    <xf numFmtId="0" fontId="51" fillId="6" borderId="44" xfId="0" applyNumberFormat="1" applyFont="1" applyFill="1" applyBorder="1" applyProtection="1">
      <protection locked="0"/>
    </xf>
    <xf numFmtId="0" fontId="51" fillId="6" borderId="45" xfId="0" applyNumberFormat="1" applyFont="1" applyFill="1" applyBorder="1" applyProtection="1">
      <protection locked="0"/>
    </xf>
    <xf numFmtId="0" fontId="51" fillId="6" borderId="46" xfId="0" applyNumberFormat="1" applyFont="1" applyFill="1" applyBorder="1" applyProtection="1">
      <protection locked="0"/>
    </xf>
    <xf numFmtId="0" fontId="51" fillId="6" borderId="47" xfId="0" applyNumberFormat="1" applyFont="1" applyFill="1" applyBorder="1" applyProtection="1">
      <protection locked="0"/>
    </xf>
    <xf numFmtId="0" fontId="51" fillId="6" borderId="48" xfId="0" applyNumberFormat="1" applyFont="1" applyFill="1" applyBorder="1" applyProtection="1">
      <protection locked="0"/>
    </xf>
    <xf numFmtId="0" fontId="51" fillId="6" borderId="49" xfId="0" applyNumberFormat="1" applyFont="1" applyFill="1" applyBorder="1" applyProtection="1">
      <protection locked="0"/>
    </xf>
    <xf numFmtId="0" fontId="51" fillId="6" borderId="50" xfId="0" applyNumberFormat="1" applyFont="1" applyFill="1" applyBorder="1" applyProtection="1">
      <protection locked="0"/>
    </xf>
    <xf numFmtId="0" fontId="51" fillId="6" borderId="51" xfId="0" applyNumberFormat="1" applyFont="1" applyFill="1" applyBorder="1" applyProtection="1">
      <protection locked="0"/>
    </xf>
    <xf numFmtId="0" fontId="51" fillId="6" borderId="52" xfId="0" applyNumberFormat="1" applyFont="1" applyFill="1" applyBorder="1" applyProtection="1">
      <protection locked="0"/>
    </xf>
    <xf numFmtId="0" fontId="51" fillId="6" borderId="53" xfId="0" applyNumberFormat="1" applyFont="1" applyFill="1" applyBorder="1" applyProtection="1">
      <protection locked="0"/>
    </xf>
    <xf numFmtId="0" fontId="51" fillId="6" borderId="54" xfId="0" applyNumberFormat="1" applyFont="1" applyFill="1" applyBorder="1" applyProtection="1">
      <protection locked="0"/>
    </xf>
    <xf numFmtId="0" fontId="51" fillId="6" borderId="55" xfId="0" applyNumberFormat="1" applyFont="1" applyFill="1" applyBorder="1" applyProtection="1">
      <protection locked="0"/>
    </xf>
    <xf numFmtId="0" fontId="51" fillId="6" borderId="56" xfId="0" applyNumberFormat="1" applyFont="1" applyFill="1" applyBorder="1" applyProtection="1">
      <protection locked="0"/>
    </xf>
    <xf numFmtId="0" fontId="51" fillId="6" borderId="57" xfId="0" applyNumberFormat="1" applyFont="1" applyFill="1" applyBorder="1" applyProtection="1">
      <protection locked="0"/>
    </xf>
    <xf numFmtId="0" fontId="51" fillId="6" borderId="58" xfId="0" applyNumberFormat="1" applyFont="1" applyFill="1" applyBorder="1" applyProtection="1">
      <protection locked="0"/>
    </xf>
    <xf numFmtId="0" fontId="51" fillId="6" borderId="59" xfId="0" applyNumberFormat="1" applyFont="1" applyFill="1" applyBorder="1" applyProtection="1">
      <protection locked="0"/>
    </xf>
    <xf numFmtId="0" fontId="51" fillId="6" borderId="60" xfId="0" applyNumberFormat="1" applyFont="1" applyFill="1" applyBorder="1" applyProtection="1">
      <protection locked="0"/>
    </xf>
    <xf numFmtId="0" fontId="51" fillId="6" borderId="61" xfId="0" applyNumberFormat="1" applyFont="1" applyFill="1" applyBorder="1" applyProtection="1">
      <protection locked="0"/>
    </xf>
    <xf numFmtId="0" fontId="51" fillId="6" borderId="62" xfId="0" applyNumberFormat="1" applyFont="1" applyFill="1" applyBorder="1" applyProtection="1">
      <protection locked="0"/>
    </xf>
    <xf numFmtId="0" fontId="51" fillId="6" borderId="63" xfId="0" applyNumberFormat="1" applyFont="1" applyFill="1" applyBorder="1" applyProtection="1">
      <protection locked="0"/>
    </xf>
    <xf numFmtId="0" fontId="28" fillId="6" borderId="0" xfId="0" applyFont="1" applyFill="1" applyProtection="1">
      <protection hidden="1"/>
    </xf>
    <xf numFmtId="0" fontId="44" fillId="0" borderId="0" xfId="0" applyFont="1" applyFill="1" applyBorder="1" applyProtection="1">
      <protection hidden="1"/>
    </xf>
    <xf numFmtId="44" fontId="42" fillId="15" borderId="110" xfId="3" applyFont="1" applyFill="1" applyBorder="1" applyAlignment="1" applyProtection="1">
      <alignment horizontal="center" vertical="center" wrapText="1"/>
      <protection locked="0"/>
    </xf>
    <xf numFmtId="0" fontId="42" fillId="0" borderId="0" xfId="0" applyFont="1" applyFill="1" applyBorder="1" applyProtection="1">
      <protection hidden="1"/>
    </xf>
    <xf numFmtId="0" fontId="57" fillId="0" borderId="0" xfId="0" applyFont="1" applyFill="1" applyBorder="1" applyProtection="1">
      <protection hidden="1"/>
    </xf>
    <xf numFmtId="0" fontId="57" fillId="0" borderId="0" xfId="0" applyFont="1" applyFill="1" applyBorder="1" applyAlignment="1" applyProtection="1">
      <protection hidden="1"/>
    </xf>
    <xf numFmtId="0" fontId="50" fillId="0" borderId="100" xfId="0" applyFont="1" applyFill="1" applyBorder="1" applyAlignment="1" applyProtection="1">
      <alignment vertical="center"/>
      <protection hidden="1"/>
    </xf>
    <xf numFmtId="0" fontId="50" fillId="0" borderId="98" xfId="0" applyFont="1" applyFill="1" applyBorder="1" applyAlignment="1" applyProtection="1">
      <alignment vertical="center"/>
      <protection hidden="1"/>
    </xf>
    <xf numFmtId="0" fontId="50" fillId="0" borderId="101" xfId="0" applyFont="1" applyFill="1" applyBorder="1" applyAlignment="1" applyProtection="1">
      <alignment vertical="center"/>
      <protection hidden="1"/>
    </xf>
    <xf numFmtId="0" fontId="50" fillId="0" borderId="102" xfId="0" applyFont="1" applyFill="1" applyBorder="1" applyAlignment="1" applyProtection="1">
      <alignment vertical="center"/>
      <protection hidden="1"/>
    </xf>
    <xf numFmtId="0" fontId="50" fillId="0" borderId="0" xfId="0" applyFont="1" applyFill="1" applyBorder="1" applyAlignment="1" applyProtection="1">
      <alignment vertical="center"/>
      <protection hidden="1"/>
    </xf>
    <xf numFmtId="0" fontId="42" fillId="0" borderId="0" xfId="0" applyFont="1" applyFill="1" applyBorder="1" applyAlignment="1" applyProtection="1">
      <alignment vertical="center"/>
      <protection hidden="1"/>
    </xf>
    <xf numFmtId="0" fontId="50" fillId="0" borderId="103" xfId="0" applyFont="1" applyFill="1" applyBorder="1" applyAlignment="1" applyProtection="1">
      <alignment vertical="center"/>
      <protection hidden="1"/>
    </xf>
    <xf numFmtId="0" fontId="42" fillId="0" borderId="0" xfId="0" applyFont="1" applyFill="1" applyBorder="1" applyAlignment="1" applyProtection="1">
      <protection hidden="1"/>
    </xf>
    <xf numFmtId="0" fontId="44" fillId="0" borderId="0" xfId="0" applyFont="1" applyFill="1" applyBorder="1" applyAlignment="1" applyProtection="1">
      <protection hidden="1"/>
    </xf>
    <xf numFmtId="0" fontId="50" fillId="0" borderId="112" xfId="0" applyFont="1" applyFill="1" applyBorder="1" applyAlignment="1" applyProtection="1">
      <alignment vertical="center"/>
      <protection hidden="1"/>
    </xf>
    <xf numFmtId="0" fontId="50" fillId="0" borderId="99" xfId="0" applyFont="1" applyFill="1" applyBorder="1" applyAlignment="1" applyProtection="1">
      <alignment vertical="center"/>
      <protection hidden="1"/>
    </xf>
    <xf numFmtId="0" fontId="50" fillId="0" borderId="113" xfId="0" applyFont="1" applyFill="1" applyBorder="1" applyAlignment="1" applyProtection="1">
      <alignment vertical="center"/>
      <protection hidden="1"/>
    </xf>
    <xf numFmtId="0" fontId="71" fillId="0" borderId="98" xfId="0" applyFont="1" applyFill="1" applyBorder="1" applyAlignment="1" applyProtection="1">
      <alignment horizontal="right" vertical="center" indent="1"/>
      <protection hidden="1"/>
    </xf>
    <xf numFmtId="0" fontId="71" fillId="0" borderId="0" xfId="0" applyFont="1" applyFill="1" applyBorder="1" applyAlignment="1" applyProtection="1">
      <alignment horizontal="right" vertical="center" indent="1"/>
      <protection hidden="1"/>
    </xf>
    <xf numFmtId="0" fontId="58" fillId="0" borderId="0" xfId="0" applyFont="1" applyFill="1" applyBorder="1" applyAlignment="1" applyProtection="1">
      <alignment vertical="center"/>
      <protection hidden="1"/>
    </xf>
    <xf numFmtId="0" fontId="73" fillId="0" borderId="0" xfId="0" applyFont="1" applyFill="1" applyBorder="1" applyProtection="1">
      <protection hidden="1"/>
    </xf>
    <xf numFmtId="0" fontId="50" fillId="6" borderId="104" xfId="0" applyFont="1" applyFill="1" applyBorder="1" applyAlignment="1" applyProtection="1">
      <alignment vertical="center"/>
    </xf>
    <xf numFmtId="0" fontId="19" fillId="16" borderId="0" xfId="0" applyFont="1" applyFill="1" applyProtection="1">
      <protection hidden="1"/>
    </xf>
    <xf numFmtId="0" fontId="38" fillId="16" borderId="0" xfId="0" applyFont="1" applyFill="1" applyAlignment="1" applyProtection="1">
      <protection hidden="1"/>
    </xf>
    <xf numFmtId="0" fontId="39" fillId="16" borderId="0" xfId="0" applyFont="1" applyFill="1" applyAlignment="1" applyProtection="1">
      <alignment vertical="center"/>
      <protection hidden="1"/>
    </xf>
    <xf numFmtId="0" fontId="19" fillId="16" borderId="0" xfId="0" applyFont="1" applyFill="1" applyAlignment="1" applyProtection="1">
      <protection hidden="1"/>
    </xf>
    <xf numFmtId="0" fontId="19" fillId="16" borderId="0" xfId="0" applyFont="1" applyFill="1" applyAlignment="1" applyProtection="1">
      <alignment vertical="top"/>
      <protection hidden="1"/>
    </xf>
    <xf numFmtId="0" fontId="19" fillId="16" borderId="0" xfId="0" applyFont="1" applyFill="1" applyAlignment="1" applyProtection="1">
      <alignment vertical="center"/>
      <protection hidden="1"/>
    </xf>
    <xf numFmtId="0" fontId="0" fillId="17" borderId="0" xfId="0" applyFill="1"/>
    <xf numFmtId="0" fontId="0" fillId="17" borderId="0" xfId="0" applyFill="1" applyBorder="1"/>
    <xf numFmtId="0" fontId="51" fillId="6" borderId="147" xfId="0" applyNumberFormat="1" applyFont="1" applyFill="1" applyBorder="1" applyProtection="1">
      <protection locked="0"/>
    </xf>
    <xf numFmtId="0" fontId="51" fillId="6" borderId="151" xfId="0" applyNumberFormat="1" applyFont="1" applyFill="1" applyBorder="1" applyProtection="1">
      <protection locked="0"/>
    </xf>
    <xf numFmtId="0" fontId="54" fillId="6" borderId="151" xfId="0" applyNumberFormat="1" applyFont="1" applyFill="1" applyBorder="1" applyAlignment="1" applyProtection="1">
      <protection locked="0"/>
    </xf>
    <xf numFmtId="0" fontId="54" fillId="6" borderId="147" xfId="0" applyNumberFormat="1" applyFont="1" applyFill="1" applyBorder="1" applyAlignment="1" applyProtection="1">
      <protection locked="0"/>
    </xf>
    <xf numFmtId="0" fontId="69" fillId="6" borderId="151" xfId="0" applyNumberFormat="1" applyFont="1" applyFill="1" applyBorder="1" applyAlignment="1" applyProtection="1">
      <alignment horizontal="center" vertical="center"/>
      <protection locked="0"/>
    </xf>
    <xf numFmtId="0" fontId="68" fillId="6" borderId="151" xfId="0" applyNumberFormat="1" applyFont="1" applyFill="1" applyBorder="1" applyProtection="1">
      <protection locked="0"/>
    </xf>
    <xf numFmtId="0" fontId="68" fillId="6" borderId="151" xfId="0" applyNumberFormat="1" applyFont="1" applyFill="1" applyBorder="1" applyAlignment="1" applyProtection="1">
      <alignment vertical="top"/>
      <protection locked="0"/>
    </xf>
    <xf numFmtId="0" fontId="44" fillId="6" borderId="151" xfId="0" applyNumberFormat="1" applyFont="1" applyFill="1" applyBorder="1" applyProtection="1">
      <protection locked="0"/>
    </xf>
    <xf numFmtId="0" fontId="40" fillId="6" borderId="153" xfId="0" applyNumberFormat="1" applyFont="1" applyFill="1" applyBorder="1" applyAlignment="1" applyProtection="1">
      <alignment vertical="center"/>
      <protection locked="0"/>
    </xf>
    <xf numFmtId="0" fontId="51" fillId="6" borderId="99" xfId="0" applyNumberFormat="1" applyFont="1" applyFill="1" applyBorder="1" applyProtection="1">
      <protection locked="0"/>
    </xf>
    <xf numFmtId="0" fontId="50" fillId="6" borderId="99" xfId="0" applyNumberFormat="1" applyFont="1" applyFill="1" applyBorder="1" applyAlignment="1" applyProtection="1">
      <alignment vertical="top"/>
      <protection locked="0"/>
    </xf>
    <xf numFmtId="0" fontId="51" fillId="6" borderId="154" xfId="0" applyNumberFormat="1" applyFont="1" applyFill="1" applyBorder="1" applyProtection="1">
      <protection locked="0"/>
    </xf>
    <xf numFmtId="0" fontId="42" fillId="0" borderId="5" xfId="0" applyFont="1" applyFill="1" applyBorder="1" applyAlignment="1" applyProtection="1">
      <alignment horizontal="left" vertical="center" indent="1"/>
      <protection hidden="1"/>
    </xf>
    <xf numFmtId="5" fontId="46" fillId="13" borderId="110" xfId="0" applyNumberFormat="1" applyFont="1" applyFill="1" applyBorder="1" applyAlignment="1" applyProtection="1">
      <alignment horizontal="center" vertical="center" wrapText="1"/>
    </xf>
    <xf numFmtId="0" fontId="28" fillId="21" borderId="0" xfId="0" applyFont="1" applyFill="1" applyProtection="1">
      <protection locked="0"/>
    </xf>
    <xf numFmtId="0" fontId="42" fillId="21" borderId="0" xfId="0" applyFont="1" applyFill="1" applyProtection="1">
      <protection locked="0"/>
    </xf>
    <xf numFmtId="0" fontId="28" fillId="21" borderId="0" xfId="0" applyFont="1" applyFill="1" applyProtection="1"/>
    <xf numFmtId="0" fontId="42" fillId="21" borderId="0" xfId="0" applyFont="1" applyFill="1" applyBorder="1" applyProtection="1"/>
    <xf numFmtId="0" fontId="42" fillId="21" borderId="0" xfId="0" applyFont="1" applyFill="1" applyProtection="1"/>
    <xf numFmtId="0" fontId="50" fillId="21" borderId="0" xfId="0" applyFont="1" applyFill="1" applyProtection="1">
      <protection locked="0"/>
    </xf>
    <xf numFmtId="1" fontId="42" fillId="21" borderId="0" xfId="0" applyNumberFormat="1" applyFont="1" applyFill="1" applyProtection="1">
      <protection locked="0"/>
    </xf>
    <xf numFmtId="0" fontId="28" fillId="21" borderId="0" xfId="0" applyFont="1" applyFill="1" applyBorder="1" applyProtection="1"/>
    <xf numFmtId="0" fontId="51" fillId="21" borderId="0" xfId="0" applyFont="1" applyFill="1" applyProtection="1"/>
    <xf numFmtId="0" fontId="34" fillId="21" borderId="0" xfId="0" applyFont="1" applyFill="1" applyProtection="1">
      <protection locked="0"/>
    </xf>
    <xf numFmtId="0" fontId="34" fillId="21" borderId="0" xfId="0" applyFont="1" applyFill="1" applyProtection="1"/>
    <xf numFmtId="165" fontId="47" fillId="21" borderId="1" xfId="0" applyNumberFormat="1" applyFont="1" applyFill="1" applyBorder="1" applyAlignment="1" applyProtection="1">
      <alignment vertical="center" wrapText="1"/>
    </xf>
    <xf numFmtId="164" fontId="50" fillId="21" borderId="1" xfId="1" applyNumberFormat="1" applyFont="1" applyFill="1" applyBorder="1" applyAlignment="1" applyProtection="1">
      <alignment horizontal="center" vertical="center" wrapText="1"/>
    </xf>
    <xf numFmtId="0" fontId="42" fillId="21" borderId="0" xfId="0" applyFont="1" applyFill="1" applyBorder="1" applyAlignment="1" applyProtection="1"/>
    <xf numFmtId="0" fontId="50" fillId="21" borderId="104" xfId="0" applyFont="1" applyFill="1" applyBorder="1" applyProtection="1"/>
    <xf numFmtId="165" fontId="44" fillId="21" borderId="0" xfId="3" applyNumberFormat="1" applyFont="1" applyFill="1" applyBorder="1" applyAlignment="1" applyProtection="1">
      <alignment horizontal="center"/>
    </xf>
    <xf numFmtId="0" fontId="83" fillId="21" borderId="0" xfId="0" applyFont="1" applyFill="1" applyProtection="1"/>
    <xf numFmtId="165" fontId="55" fillId="21" borderId="0" xfId="1298" applyNumberFormat="1" applyFont="1" applyFill="1" applyBorder="1" applyAlignment="1" applyProtection="1">
      <alignment horizontal="center"/>
    </xf>
    <xf numFmtId="165" fontId="48" fillId="21" borderId="0" xfId="1296" applyNumberFormat="1" applyFont="1" applyFill="1" applyBorder="1" applyAlignment="1" applyProtection="1">
      <alignment horizontal="center"/>
    </xf>
    <xf numFmtId="166" fontId="75" fillId="15" borderId="108" xfId="1296" applyNumberFormat="1" applyFont="1" applyFill="1" applyBorder="1" applyAlignment="1" applyProtection="1">
      <alignment horizontal="right" indent="1"/>
    </xf>
    <xf numFmtId="165" fontId="55" fillId="21" borderId="0" xfId="1297" applyNumberFormat="1" applyFont="1" applyFill="1" applyBorder="1" applyAlignment="1" applyProtection="1">
      <alignment vertical="center"/>
    </xf>
    <xf numFmtId="0" fontId="85" fillId="21" borderId="106" xfId="0" applyFont="1" applyFill="1" applyBorder="1" applyProtection="1"/>
    <xf numFmtId="165" fontId="55" fillId="21" borderId="0" xfId="1297" applyNumberFormat="1" applyFont="1" applyFill="1" applyBorder="1" applyAlignment="1" applyProtection="1">
      <alignment horizontal="center"/>
    </xf>
    <xf numFmtId="0" fontId="86" fillId="21" borderId="0" xfId="0" applyFont="1" applyFill="1" applyProtection="1"/>
    <xf numFmtId="0" fontId="30" fillId="21" borderId="0" xfId="0" applyFont="1" applyFill="1" applyProtection="1">
      <protection locked="0"/>
    </xf>
    <xf numFmtId="164" fontId="30" fillId="21" borderId="0" xfId="1" applyNumberFormat="1" applyFont="1" applyFill="1" applyAlignment="1" applyProtection="1">
      <alignment horizontal="right"/>
      <protection locked="0"/>
    </xf>
    <xf numFmtId="0" fontId="31" fillId="21" borderId="0" xfId="0" applyFont="1" applyFill="1" applyProtection="1">
      <protection locked="0"/>
    </xf>
    <xf numFmtId="0" fontId="84" fillId="21" borderId="117" xfId="0" applyFont="1" applyFill="1" applyBorder="1" applyAlignment="1" applyProtection="1">
      <alignment horizontal="right" vertical="center"/>
    </xf>
    <xf numFmtId="9" fontId="50" fillId="6" borderId="104" xfId="1292" applyFont="1" applyFill="1" applyBorder="1" applyProtection="1"/>
    <xf numFmtId="168" fontId="50" fillId="6" borderId="104" xfId="0" applyNumberFormat="1" applyFont="1" applyFill="1" applyBorder="1" applyProtection="1"/>
    <xf numFmtId="168" fontId="75" fillId="15" borderId="108" xfId="1296" applyNumberFormat="1" applyFont="1" applyFill="1" applyBorder="1" applyAlignment="1" applyProtection="1">
      <alignment horizontal="right" indent="1"/>
    </xf>
    <xf numFmtId="9" fontId="88" fillId="6" borderId="104" xfId="0" applyNumberFormat="1" applyFont="1" applyFill="1" applyBorder="1" applyAlignment="1" applyProtection="1">
      <alignment vertical="center"/>
    </xf>
    <xf numFmtId="166" fontId="89" fillId="15" borderId="108" xfId="1296" applyNumberFormat="1" applyFont="1" applyFill="1" applyBorder="1" applyAlignment="1" applyProtection="1">
      <alignment horizontal="right" indent="1"/>
    </xf>
    <xf numFmtId="168" fontId="82" fillId="6" borderId="104" xfId="0" applyNumberFormat="1" applyFont="1" applyFill="1" applyBorder="1" applyProtection="1"/>
    <xf numFmtId="168" fontId="90" fillId="6" borderId="104" xfId="0" applyNumberFormat="1" applyFont="1" applyFill="1" applyBorder="1" applyAlignment="1" applyProtection="1">
      <alignment vertical="center"/>
    </xf>
    <xf numFmtId="168" fontId="42" fillId="6" borderId="0" xfId="0" applyNumberFormat="1" applyFont="1" applyFill="1" applyAlignment="1" applyProtection="1">
      <alignment horizontal="center"/>
      <protection locked="0"/>
    </xf>
    <xf numFmtId="166" fontId="42" fillId="6" borderId="0" xfId="0" applyNumberFormat="1" applyFont="1" applyFill="1" applyAlignment="1" applyProtection="1">
      <alignment horizontal="center"/>
      <protection locked="0"/>
    </xf>
    <xf numFmtId="168" fontId="28" fillId="6" borderId="0" xfId="0" applyNumberFormat="1" applyFont="1" applyFill="1" applyAlignment="1" applyProtection="1">
      <alignment horizontal="center"/>
      <protection locked="0"/>
    </xf>
    <xf numFmtId="166" fontId="28" fillId="6" borderId="0" xfId="0" applyNumberFormat="1" applyFont="1" applyFill="1" applyAlignment="1" applyProtection="1">
      <alignment horizontal="center"/>
      <protection locked="0"/>
    </xf>
    <xf numFmtId="0" fontId="68" fillId="6" borderId="0" xfId="0" applyFont="1" applyFill="1" applyBorder="1" applyAlignment="1" applyProtection="1">
      <alignment horizontal="left" vertical="center"/>
      <protection locked="0"/>
    </xf>
    <xf numFmtId="0" fontId="56" fillId="6" borderId="0" xfId="0" applyNumberFormat="1" applyFont="1" applyFill="1" applyAlignment="1" applyProtection="1">
      <alignment horizontal="left" vertical="center"/>
      <protection locked="0"/>
    </xf>
    <xf numFmtId="0" fontId="28" fillId="6" borderId="0" xfId="0" applyFont="1" applyFill="1" applyProtection="1">
      <protection locked="0"/>
    </xf>
    <xf numFmtId="0" fontId="42" fillId="6" borderId="0" xfId="0" applyFont="1" applyFill="1" applyProtection="1">
      <protection locked="0"/>
    </xf>
    <xf numFmtId="41" fontId="42" fillId="6" borderId="0" xfId="0" applyNumberFormat="1" applyFont="1" applyFill="1" applyProtection="1">
      <protection locked="0"/>
    </xf>
    <xf numFmtId="0" fontId="42" fillId="6" borderId="0" xfId="0" applyFont="1" applyFill="1" applyAlignment="1" applyProtection="1">
      <alignment horizontal="left"/>
      <protection locked="0"/>
    </xf>
    <xf numFmtId="168" fontId="40" fillId="15" borderId="0" xfId="0" applyNumberFormat="1" applyFont="1" applyFill="1" applyBorder="1" applyAlignment="1" applyProtection="1">
      <alignment horizontal="center" vertical="center" wrapText="1"/>
      <protection locked="0"/>
    </xf>
    <xf numFmtId="0" fontId="28" fillId="6" borderId="0" xfId="0" applyFont="1" applyFill="1" applyBorder="1" applyProtection="1">
      <protection locked="0"/>
    </xf>
    <xf numFmtId="167" fontId="49" fillId="6" borderId="0" xfId="0" applyNumberFormat="1" applyFont="1" applyFill="1" applyAlignment="1" applyProtection="1">
      <alignment horizontal="center"/>
      <protection locked="0"/>
    </xf>
    <xf numFmtId="0" fontId="80" fillId="6" borderId="0" xfId="0" applyFont="1" applyFill="1" applyBorder="1" applyAlignment="1" applyProtection="1">
      <protection locked="0"/>
    </xf>
    <xf numFmtId="0" fontId="92" fillId="6" borderId="0" xfId="0" applyFont="1" applyFill="1" applyProtection="1">
      <protection locked="0"/>
    </xf>
    <xf numFmtId="0" fontId="0" fillId="17" borderId="0" xfId="0" applyFont="1" applyFill="1" applyBorder="1" applyAlignment="1"/>
    <xf numFmtId="5" fontId="95" fillId="6" borderId="104" xfId="0" applyNumberFormat="1" applyFont="1" applyFill="1" applyBorder="1" applyAlignment="1" applyProtection="1">
      <alignment horizontal="center" vertical="center" wrapText="1"/>
    </xf>
    <xf numFmtId="9" fontId="95" fillId="6" borderId="104" xfId="1292" applyFont="1" applyFill="1" applyBorder="1" applyAlignment="1" applyProtection="1">
      <alignment horizontal="center" vertical="center" wrapText="1"/>
    </xf>
    <xf numFmtId="0" fontId="45" fillId="15" borderId="0" xfId="0" applyFont="1" applyFill="1" applyBorder="1" applyAlignment="1" applyProtection="1">
      <alignment horizontal="left" indent="2"/>
      <protection locked="0"/>
    </xf>
    <xf numFmtId="0" fontId="45" fillId="15" borderId="0" xfId="0" applyFont="1" applyFill="1" applyBorder="1" applyAlignment="1" applyProtection="1">
      <alignment horizontal="center"/>
      <protection locked="0"/>
    </xf>
    <xf numFmtId="2" fontId="45" fillId="15" borderId="0" xfId="0" applyNumberFormat="1" applyFont="1" applyFill="1" applyBorder="1" applyAlignment="1" applyProtection="1">
      <alignment horizontal="center"/>
      <protection locked="0"/>
    </xf>
    <xf numFmtId="2" fontId="97" fillId="6" borderId="106" xfId="0" applyNumberFormat="1" applyFont="1" applyFill="1" applyBorder="1" applyAlignment="1" applyProtection="1">
      <alignment vertical="center"/>
      <protection locked="0"/>
    </xf>
    <xf numFmtId="166" fontId="55" fillId="15" borderId="174" xfId="1297" applyNumberFormat="1" applyFont="1" applyFill="1" applyBorder="1" applyAlignment="1" applyProtection="1">
      <alignment horizontal="center"/>
    </xf>
    <xf numFmtId="0" fontId="97" fillId="21" borderId="106" xfId="0" applyFont="1" applyFill="1" applyBorder="1" applyAlignment="1" applyProtection="1">
      <alignment horizontal="left" indent="2"/>
      <protection locked="0"/>
    </xf>
    <xf numFmtId="2" fontId="97" fillId="21" borderId="106" xfId="0" applyNumberFormat="1" applyFont="1" applyFill="1" applyBorder="1" applyAlignment="1" applyProtection="1">
      <alignment vertical="center"/>
      <protection locked="0"/>
    </xf>
    <xf numFmtId="2" fontId="47" fillId="21" borderId="106" xfId="0" applyNumberFormat="1" applyFont="1" applyFill="1" applyBorder="1" applyAlignment="1" applyProtection="1">
      <alignment horizontal="right" vertical="center"/>
      <protection locked="0"/>
    </xf>
    <xf numFmtId="166" fontId="98" fillId="21" borderId="106" xfId="1297" applyNumberFormat="1" applyFont="1" applyFill="1" applyBorder="1" applyAlignment="1" applyProtection="1">
      <alignment horizontal="center" vertical="center"/>
    </xf>
    <xf numFmtId="166" fontId="99" fillId="21" borderId="106" xfId="1297" applyNumberFormat="1" applyFont="1" applyFill="1" applyBorder="1" applyAlignment="1" applyProtection="1">
      <alignment horizontal="right" vertical="center" indent="1"/>
    </xf>
    <xf numFmtId="0" fontId="0" fillId="17" borderId="0" xfId="0" applyFont="1" applyFill="1"/>
    <xf numFmtId="0" fontId="106" fillId="6" borderId="0" xfId="0" applyNumberFormat="1" applyFont="1" applyFill="1" applyAlignment="1" applyProtection="1">
      <alignment horizontal="right" vertical="center"/>
      <protection locked="0"/>
    </xf>
    <xf numFmtId="0" fontId="106" fillId="6" borderId="0" xfId="0" applyNumberFormat="1" applyFont="1" applyFill="1" applyBorder="1" applyAlignment="1" applyProtection="1">
      <alignment horizontal="right" vertical="center"/>
      <protection locked="0"/>
    </xf>
    <xf numFmtId="0" fontId="42" fillId="6" borderId="0" xfId="0" applyFont="1" applyFill="1" applyBorder="1" applyAlignment="1" applyProtection="1">
      <alignment vertical="top" wrapText="1"/>
      <protection locked="0"/>
    </xf>
    <xf numFmtId="168" fontId="44" fillId="6" borderId="0" xfId="0" applyNumberFormat="1" applyFont="1" applyFill="1" applyBorder="1" applyAlignment="1" applyProtection="1">
      <alignment horizontal="center"/>
      <protection locked="0"/>
    </xf>
    <xf numFmtId="173" fontId="111" fillId="6" borderId="0" xfId="0" applyNumberFormat="1" applyFont="1" applyFill="1" applyBorder="1" applyAlignment="1" applyProtection="1">
      <alignment horizontal="center" vertical="center"/>
      <protection locked="0"/>
    </xf>
    <xf numFmtId="173" fontId="111" fillId="6" borderId="181" xfId="0" applyNumberFormat="1" applyFont="1" applyFill="1" applyBorder="1" applyAlignment="1" applyProtection="1">
      <alignment horizontal="center" vertical="center"/>
      <protection locked="0"/>
    </xf>
    <xf numFmtId="0" fontId="45" fillId="6" borderId="0" xfId="0" applyFont="1" applyFill="1" applyBorder="1" applyAlignment="1" applyProtection="1">
      <alignment horizontal="left" indent="2"/>
      <protection locked="0"/>
    </xf>
    <xf numFmtId="41" fontId="45" fillId="6" borderId="0" xfId="0" applyNumberFormat="1" applyFont="1" applyFill="1" applyBorder="1" applyAlignment="1" applyProtection="1">
      <alignment horizontal="left" indent="2"/>
      <protection locked="0"/>
    </xf>
    <xf numFmtId="0" fontId="45" fillId="6" borderId="0" xfId="0" applyFont="1" applyFill="1" applyBorder="1" applyAlignment="1" applyProtection="1">
      <alignment horizontal="left"/>
      <protection locked="0"/>
    </xf>
    <xf numFmtId="0" fontId="116" fillId="6" borderId="0" xfId="0" applyFont="1" applyFill="1" applyBorder="1" applyAlignment="1" applyProtection="1">
      <alignment vertical="top" wrapText="1"/>
      <protection locked="0"/>
    </xf>
    <xf numFmtId="0" fontId="81" fillId="17" borderId="0" xfId="0" applyFont="1" applyFill="1" applyAlignment="1" applyProtection="1">
      <alignment vertical="center"/>
      <protection hidden="1"/>
    </xf>
    <xf numFmtId="0" fontId="81" fillId="18" borderId="0" xfId="0" applyFont="1" applyFill="1" applyAlignment="1" applyProtection="1">
      <alignment vertical="center"/>
      <protection hidden="1"/>
    </xf>
    <xf numFmtId="0" fontId="81" fillId="6" borderId="0" xfId="0" applyFont="1" applyFill="1" applyBorder="1" applyAlignment="1" applyProtection="1">
      <alignment vertical="center"/>
      <protection hidden="1"/>
    </xf>
    <xf numFmtId="0" fontId="81" fillId="6" borderId="94" xfId="0" applyFont="1" applyFill="1" applyBorder="1" applyAlignment="1" applyProtection="1">
      <alignment vertical="center"/>
      <protection hidden="1"/>
    </xf>
    <xf numFmtId="0" fontId="81" fillId="6" borderId="0" xfId="0" applyFont="1" applyFill="1" applyAlignment="1" applyProtection="1">
      <alignment vertical="center"/>
      <protection hidden="1"/>
    </xf>
    <xf numFmtId="0" fontId="81" fillId="6" borderId="93" xfId="0" applyFont="1" applyFill="1" applyBorder="1" applyAlignment="1" applyProtection="1">
      <alignment horizontal="center" vertical="center"/>
      <protection hidden="1"/>
    </xf>
    <xf numFmtId="0" fontId="126" fillId="6" borderId="0" xfId="0" applyFont="1" applyFill="1" applyBorder="1" applyAlignment="1" applyProtection="1">
      <alignment horizontal="left" vertical="center" indent="2"/>
      <protection hidden="1"/>
    </xf>
    <xf numFmtId="0" fontId="0" fillId="17" borderId="0" xfId="0" applyFont="1" applyFill="1" applyBorder="1"/>
    <xf numFmtId="175" fontId="82" fillId="6" borderId="104" xfId="1292" applyNumberFormat="1" applyFont="1" applyFill="1" applyBorder="1" applyAlignment="1" applyProtection="1">
      <alignment horizontal="center" vertical="center"/>
      <protection locked="0"/>
    </xf>
    <xf numFmtId="44" fontId="42" fillId="15" borderId="104" xfId="3" applyFont="1" applyFill="1" applyBorder="1" applyAlignment="1" applyProtection="1">
      <alignment horizontal="center" vertical="center" wrapText="1"/>
      <protection locked="0"/>
    </xf>
    <xf numFmtId="0" fontId="50" fillId="7" borderId="104" xfId="0" applyFont="1" applyFill="1" applyBorder="1" applyProtection="1"/>
    <xf numFmtId="166" fontId="48" fillId="15" borderId="108" xfId="94" applyNumberFormat="1" applyFont="1" applyFill="1" applyBorder="1" applyAlignment="1" applyProtection="1">
      <alignment horizontal="right" indent="1"/>
    </xf>
    <xf numFmtId="166" fontId="55" fillId="15" borderId="108" xfId="93" applyNumberFormat="1" applyFont="1" applyFill="1" applyBorder="1" applyAlignment="1" applyProtection="1">
      <alignment horizontal="center"/>
    </xf>
    <xf numFmtId="0" fontId="42" fillId="19" borderId="106" xfId="0" applyFont="1" applyFill="1" applyBorder="1" applyAlignment="1" applyProtection="1">
      <alignment horizontal="center" vertical="top" wrapText="1"/>
      <protection locked="0"/>
    </xf>
    <xf numFmtId="166" fontId="75" fillId="15" borderId="104" xfId="94" applyNumberFormat="1" applyFont="1" applyFill="1" applyBorder="1" applyAlignment="1" applyProtection="1">
      <alignment horizontal="right" indent="1"/>
    </xf>
    <xf numFmtId="166" fontId="48" fillId="15" borderId="109" xfId="94" applyNumberFormat="1" applyFont="1" applyFill="1" applyBorder="1" applyAlignment="1" applyProtection="1">
      <alignment horizontal="right" indent="1"/>
    </xf>
    <xf numFmtId="0" fontId="50" fillId="11" borderId="104" xfId="0" applyFont="1" applyFill="1" applyBorder="1" applyProtection="1">
      <protection locked="0"/>
    </xf>
    <xf numFmtId="0" fontId="44" fillId="6" borderId="43" xfId="0" applyNumberFormat="1" applyFont="1" applyFill="1" applyBorder="1" applyAlignment="1" applyProtection="1">
      <alignment vertical="center"/>
      <protection locked="0"/>
    </xf>
    <xf numFmtId="0" fontId="44" fillId="6" borderId="43" xfId="0" applyNumberFormat="1" applyFont="1" applyFill="1" applyBorder="1" applyAlignment="1" applyProtection="1">
      <alignment vertical="center"/>
      <protection locked="0" hidden="1"/>
    </xf>
    <xf numFmtId="0" fontId="44" fillId="6" borderId="91" xfId="0" applyNumberFormat="1" applyFont="1" applyFill="1" applyBorder="1" applyAlignment="1" applyProtection="1">
      <alignment vertical="center"/>
      <protection locked="0" hidden="1"/>
    </xf>
    <xf numFmtId="0" fontId="51" fillId="6" borderId="65" xfId="0" applyNumberFormat="1" applyFont="1" applyFill="1" applyBorder="1" applyAlignment="1" applyProtection="1">
      <alignment vertical="center"/>
      <protection locked="0"/>
    </xf>
    <xf numFmtId="0" fontId="51" fillId="6" borderId="146" xfId="0" applyNumberFormat="1" applyFont="1" applyFill="1" applyBorder="1" applyAlignment="1" applyProtection="1">
      <alignment vertical="center"/>
      <protection locked="0"/>
    </xf>
    <xf numFmtId="0" fontId="51" fillId="6" borderId="0" xfId="0" applyNumberFormat="1" applyFont="1" applyFill="1" applyBorder="1" applyAlignment="1" applyProtection="1">
      <alignment vertical="center"/>
      <protection locked="0"/>
    </xf>
    <xf numFmtId="0" fontId="51" fillId="6" borderId="147" xfId="0" applyNumberFormat="1" applyFont="1" applyFill="1" applyBorder="1" applyAlignment="1" applyProtection="1">
      <alignment vertical="center"/>
      <protection locked="0"/>
    </xf>
    <xf numFmtId="0" fontId="51" fillId="6" borderId="151" xfId="0" applyNumberFormat="1" applyFont="1" applyFill="1" applyBorder="1" applyAlignment="1" applyProtection="1">
      <alignment vertical="center"/>
      <protection locked="0"/>
    </xf>
    <xf numFmtId="0" fontId="51" fillId="6" borderId="152" xfId="0" applyNumberFormat="1" applyFont="1" applyFill="1" applyBorder="1" applyAlignment="1" applyProtection="1">
      <alignment vertical="center"/>
      <protection locked="0"/>
    </xf>
    <xf numFmtId="0" fontId="51" fillId="6" borderId="68" xfId="0" applyNumberFormat="1" applyFont="1" applyFill="1" applyBorder="1" applyAlignment="1" applyProtection="1">
      <alignment vertical="center"/>
      <protection locked="0"/>
    </xf>
    <xf numFmtId="0" fontId="51" fillId="6" borderId="148" xfId="0" applyNumberFormat="1" applyFont="1" applyFill="1" applyBorder="1" applyAlignment="1" applyProtection="1">
      <alignment vertical="center"/>
      <protection locked="0"/>
    </xf>
    <xf numFmtId="0" fontId="104" fillId="6" borderId="0" xfId="0" applyNumberFormat="1" applyFont="1" applyFill="1" applyBorder="1" applyAlignment="1" applyProtection="1">
      <alignment horizontal="left" vertical="top"/>
      <protection locked="0"/>
    </xf>
    <xf numFmtId="168" fontId="40" fillId="6" borderId="28" xfId="3" applyNumberFormat="1" applyFont="1" applyFill="1" applyBorder="1" applyAlignment="1" applyProtection="1">
      <alignment horizontal="center" vertical="center"/>
      <protection locked="0"/>
    </xf>
    <xf numFmtId="168" fontId="40" fillId="6" borderId="28" xfId="0" applyNumberFormat="1" applyFont="1" applyFill="1" applyBorder="1" applyAlignment="1" applyProtection="1">
      <alignment horizontal="center" vertical="center"/>
      <protection locked="0"/>
    </xf>
    <xf numFmtId="173" fontId="111" fillId="6" borderId="30" xfId="0" applyNumberFormat="1" applyFont="1" applyFill="1" applyBorder="1" applyAlignment="1" applyProtection="1">
      <alignment horizontal="center" vertical="center"/>
      <protection locked="0"/>
    </xf>
    <xf numFmtId="0" fontId="40" fillId="6" borderId="30" xfId="0" applyFont="1" applyFill="1" applyBorder="1" applyAlignment="1" applyProtection="1">
      <alignment vertical="center"/>
      <protection locked="0"/>
    </xf>
    <xf numFmtId="168" fontId="45" fillId="6" borderId="8" xfId="0" applyNumberFormat="1" applyFont="1" applyFill="1" applyBorder="1" applyAlignment="1" applyProtection="1">
      <alignment horizontal="center"/>
      <protection locked="0"/>
    </xf>
    <xf numFmtId="0" fontId="110" fillId="6" borderId="0" xfId="0" applyFont="1" applyFill="1" applyBorder="1" applyAlignment="1" applyProtection="1">
      <alignment vertical="center"/>
      <protection locked="0"/>
    </xf>
    <xf numFmtId="0" fontId="27" fillId="6" borderId="111" xfId="106" applyFont="1" applyFill="1" applyBorder="1" applyAlignment="1" applyProtection="1">
      <alignment vertical="center"/>
      <protection hidden="1"/>
    </xf>
    <xf numFmtId="0" fontId="27" fillId="6" borderId="0" xfId="106" applyFont="1" applyFill="1" applyBorder="1" applyAlignment="1" applyProtection="1">
      <alignment vertical="center"/>
      <protection hidden="1"/>
    </xf>
    <xf numFmtId="165" fontId="27" fillId="6" borderId="0" xfId="3" applyNumberFormat="1" applyFont="1" applyFill="1" applyBorder="1" applyAlignment="1" applyProtection="1">
      <alignment vertical="center"/>
      <protection hidden="1"/>
    </xf>
    <xf numFmtId="165" fontId="27" fillId="6" borderId="117" xfId="3" applyNumberFormat="1" applyFont="1" applyFill="1" applyBorder="1" applyAlignment="1" applyProtection="1">
      <alignment vertical="center"/>
      <protection hidden="1"/>
    </xf>
    <xf numFmtId="0" fontId="27" fillId="6" borderId="94" xfId="106" applyFont="1" applyFill="1" applyBorder="1" applyAlignment="1" applyProtection="1">
      <alignment vertical="center"/>
      <protection hidden="1"/>
    </xf>
    <xf numFmtId="0" fontId="27" fillId="6" borderId="0" xfId="106" applyFont="1" applyFill="1" applyBorder="1" applyAlignment="1" applyProtection="1">
      <alignment vertical="center"/>
      <protection locked="0"/>
    </xf>
    <xf numFmtId="44" fontId="139" fillId="6" borderId="0" xfId="1292" applyNumberFormat="1" applyFont="1" applyFill="1" applyBorder="1" applyAlignment="1" applyProtection="1">
      <alignment vertical="center"/>
      <protection hidden="1"/>
    </xf>
    <xf numFmtId="0" fontId="142" fillId="6" borderId="94" xfId="106" applyFont="1" applyFill="1" applyBorder="1" applyAlignment="1" applyProtection="1">
      <alignment vertical="center"/>
      <protection hidden="1"/>
    </xf>
    <xf numFmtId="0" fontId="27" fillId="6" borderId="117" xfId="106" applyFont="1" applyFill="1" applyBorder="1" applyAlignment="1" applyProtection="1">
      <alignment vertical="center"/>
      <protection hidden="1"/>
    </xf>
    <xf numFmtId="0" fontId="27" fillId="6" borderId="117" xfId="106" applyFont="1" applyFill="1" applyBorder="1" applyAlignment="1" applyProtection="1">
      <alignment vertical="center"/>
      <protection locked="0"/>
    </xf>
    <xf numFmtId="165" fontId="142" fillId="6" borderId="0" xfId="3" applyNumberFormat="1" applyFont="1" applyFill="1" applyBorder="1" applyAlignment="1" applyProtection="1">
      <alignment vertical="center"/>
      <protection hidden="1"/>
    </xf>
    <xf numFmtId="0" fontId="142" fillId="6" borderId="0" xfId="106" applyFont="1" applyFill="1" applyBorder="1" applyAlignment="1" applyProtection="1">
      <alignment vertical="center"/>
      <protection hidden="1"/>
    </xf>
    <xf numFmtId="0" fontId="27" fillId="6" borderId="36" xfId="106" applyFont="1" applyFill="1" applyBorder="1" applyAlignment="1" applyProtection="1">
      <alignment vertical="center"/>
      <protection locked="0"/>
    </xf>
    <xf numFmtId="0" fontId="27" fillId="6" borderId="31" xfId="106" applyFont="1" applyFill="1" applyBorder="1" applyAlignment="1" applyProtection="1">
      <alignment vertical="center"/>
      <protection hidden="1"/>
    </xf>
    <xf numFmtId="165" fontId="142" fillId="6" borderId="0" xfId="3" applyNumberFormat="1" applyFont="1" applyFill="1" applyBorder="1" applyAlignment="1" applyProtection="1">
      <alignment vertical="center"/>
    </xf>
    <xf numFmtId="0" fontId="27" fillId="6" borderId="115" xfId="106" applyFont="1" applyFill="1" applyBorder="1" applyAlignment="1" applyProtection="1">
      <alignment vertical="center"/>
      <protection locked="0"/>
    </xf>
    <xf numFmtId="0" fontId="138" fillId="6" borderId="0" xfId="0" applyFont="1" applyFill="1" applyBorder="1" applyAlignment="1" applyProtection="1">
      <alignment horizontal="right" vertical="center" indent="1"/>
      <protection hidden="1"/>
    </xf>
    <xf numFmtId="0" fontId="138" fillId="6" borderId="111" xfId="0" applyFont="1" applyFill="1" applyBorder="1" applyAlignment="1" applyProtection="1">
      <alignment horizontal="right" vertical="center" indent="1"/>
      <protection hidden="1"/>
    </xf>
    <xf numFmtId="0" fontId="138" fillId="6" borderId="114" xfId="0" applyFont="1" applyFill="1" applyBorder="1" applyAlignment="1" applyProtection="1">
      <alignment horizontal="right" vertical="center" indent="1"/>
      <protection hidden="1"/>
    </xf>
    <xf numFmtId="9" fontId="140" fillId="6" borderId="0" xfId="1292" applyFont="1" applyFill="1" applyBorder="1" applyAlignment="1" applyProtection="1">
      <alignment horizontal="center" vertical="center"/>
      <protection hidden="1"/>
    </xf>
    <xf numFmtId="9" fontId="144" fillId="6" borderId="94" xfId="1292" applyFont="1" applyFill="1" applyBorder="1" applyAlignment="1" applyProtection="1">
      <alignment horizontal="center" vertical="center"/>
      <protection hidden="1"/>
    </xf>
    <xf numFmtId="0" fontId="104" fillId="6" borderId="0" xfId="0" applyNumberFormat="1" applyFont="1" applyFill="1" applyAlignment="1" applyProtection="1">
      <alignment horizontal="left" vertical="top"/>
      <protection locked="0"/>
    </xf>
    <xf numFmtId="0" fontId="110" fillId="6" borderId="0" xfId="0" applyFont="1" applyFill="1" applyBorder="1" applyAlignment="1" applyProtection="1">
      <alignment horizontal="right" vertical="center"/>
      <protection locked="0"/>
    </xf>
    <xf numFmtId="168" fontId="45" fillId="6" borderId="0" xfId="0" applyNumberFormat="1" applyFont="1" applyFill="1" applyBorder="1" applyAlignment="1" applyProtection="1">
      <alignment horizontal="center"/>
      <protection locked="0"/>
    </xf>
    <xf numFmtId="0" fontId="40" fillId="6" borderId="31" xfId="0" applyFont="1" applyFill="1" applyBorder="1" applyAlignment="1" applyProtection="1">
      <alignment horizontal="center" vertical="center"/>
      <protection locked="0"/>
    </xf>
    <xf numFmtId="0" fontId="40" fillId="6" borderId="0" xfId="0" applyFont="1" applyFill="1" applyBorder="1" applyAlignment="1" applyProtection="1">
      <alignment horizontal="center" vertical="center"/>
      <protection locked="0"/>
    </xf>
    <xf numFmtId="0" fontId="40" fillId="6" borderId="36" xfId="0" applyFont="1" applyFill="1" applyBorder="1" applyAlignment="1" applyProtection="1">
      <alignment horizontal="center" vertical="center"/>
      <protection locked="0"/>
    </xf>
    <xf numFmtId="0" fontId="40" fillId="6" borderId="30" xfId="0" applyFont="1" applyFill="1" applyBorder="1" applyAlignment="1" applyProtection="1">
      <alignment horizontal="center" vertical="center"/>
      <protection locked="0"/>
    </xf>
    <xf numFmtId="0" fontId="124" fillId="6" borderId="0" xfId="0" applyFont="1" applyFill="1" applyBorder="1" applyAlignment="1" applyProtection="1">
      <alignment vertical="center"/>
      <protection hidden="1"/>
    </xf>
    <xf numFmtId="0" fontId="81" fillId="18" borderId="0" xfId="0" applyFont="1" applyFill="1" applyBorder="1" applyAlignment="1" applyProtection="1">
      <alignment vertical="center"/>
      <protection hidden="1"/>
    </xf>
    <xf numFmtId="0" fontId="147" fillId="17" borderId="0" xfId="0" applyFont="1" applyFill="1" applyBorder="1" applyAlignment="1"/>
    <xf numFmtId="0" fontId="147" fillId="22" borderId="0" xfId="0" applyFont="1" applyFill="1" applyProtection="1">
      <protection locked="0"/>
    </xf>
    <xf numFmtId="0" fontId="139" fillId="22" borderId="0" xfId="0" applyFont="1" applyFill="1" applyBorder="1" applyAlignment="1" applyProtection="1">
      <alignment vertical="center"/>
    </xf>
    <xf numFmtId="0" fontId="149" fillId="22" borderId="0" xfId="0" applyFont="1" applyFill="1" applyProtection="1">
      <protection locked="0"/>
    </xf>
    <xf numFmtId="0" fontId="147" fillId="21" borderId="0" xfId="0" applyFont="1" applyFill="1" applyProtection="1"/>
    <xf numFmtId="0" fontId="147" fillId="21" borderId="0" xfId="0" applyFont="1" applyFill="1" applyProtection="1">
      <protection locked="0"/>
    </xf>
    <xf numFmtId="164" fontId="150" fillId="21" borderId="0" xfId="1" applyNumberFormat="1" applyFont="1" applyFill="1" applyAlignment="1" applyProtection="1">
      <alignment horizontal="right"/>
    </xf>
    <xf numFmtId="0" fontId="152" fillId="21" borderId="0" xfId="0" applyFont="1" applyFill="1" applyProtection="1">
      <protection locked="0"/>
    </xf>
    <xf numFmtId="0" fontId="150" fillId="21" borderId="0" xfId="0" applyFont="1" applyFill="1" applyProtection="1">
      <protection locked="0"/>
    </xf>
    <xf numFmtId="164" fontId="150" fillId="21" borderId="0" xfId="1" applyNumberFormat="1" applyFont="1" applyFill="1" applyAlignment="1" applyProtection="1">
      <alignment horizontal="right"/>
      <protection locked="0"/>
    </xf>
    <xf numFmtId="0" fontId="147" fillId="22" borderId="0" xfId="0" applyFont="1" applyFill="1" applyAlignment="1" applyProtection="1">
      <alignment horizontal="center" vertical="center"/>
      <protection locked="0"/>
    </xf>
    <xf numFmtId="0" fontId="93" fillId="6" borderId="0" xfId="0" applyFont="1" applyFill="1" applyBorder="1" applyAlignment="1" applyProtection="1">
      <alignment vertical="center"/>
    </xf>
    <xf numFmtId="0" fontId="33" fillId="6" borderId="0" xfId="0" applyFont="1" applyFill="1" applyProtection="1">
      <protection locked="0"/>
    </xf>
    <xf numFmtId="0" fontId="28" fillId="6" borderId="0" xfId="0" applyFont="1" applyFill="1" applyProtection="1"/>
    <xf numFmtId="164" fontId="50" fillId="21" borderId="0" xfId="1" applyNumberFormat="1" applyFont="1" applyFill="1" applyBorder="1" applyAlignment="1" applyProtection="1">
      <alignment horizontal="center" vertical="center" wrapText="1"/>
    </xf>
    <xf numFmtId="0" fontId="34" fillId="21" borderId="0" xfId="0" applyFont="1" applyFill="1" applyBorder="1" applyProtection="1"/>
    <xf numFmtId="0" fontId="50" fillId="15" borderId="94" xfId="0" applyFont="1" applyFill="1" applyBorder="1" applyAlignment="1" applyProtection="1">
      <alignment horizontal="center" vertical="center" wrapText="1"/>
      <protection locked="0"/>
    </xf>
    <xf numFmtId="0" fontId="157" fillId="17" borderId="0" xfId="0" applyFont="1" applyFill="1" applyBorder="1" applyAlignment="1" applyProtection="1">
      <alignment horizontal="center" vertical="center" wrapText="1"/>
      <protection locked="0"/>
    </xf>
    <xf numFmtId="5" fontId="82" fillId="6" borderId="197" xfId="0" applyNumberFormat="1" applyFont="1" applyFill="1" applyBorder="1" applyAlignment="1" applyProtection="1">
      <alignment horizontal="center" vertical="center" wrapText="1"/>
    </xf>
    <xf numFmtId="0" fontId="158" fillId="21" borderId="0" xfId="0" applyFont="1" applyFill="1" applyBorder="1" applyProtection="1"/>
    <xf numFmtId="2" fontId="95" fillId="6" borderId="107" xfId="0" applyNumberFormat="1" applyFont="1" applyFill="1" applyBorder="1" applyAlignment="1" applyProtection="1">
      <alignment horizontal="right" vertical="center"/>
      <protection hidden="1"/>
    </xf>
    <xf numFmtId="0" fontId="30" fillId="6" borderId="0" xfId="0" applyFont="1" applyFill="1" applyProtection="1">
      <protection locked="0"/>
    </xf>
    <xf numFmtId="164" fontId="30" fillId="6" borderId="0" xfId="1" applyNumberFormat="1" applyFont="1" applyFill="1" applyAlignment="1" applyProtection="1">
      <alignment horizontal="right"/>
      <protection locked="0"/>
    </xf>
    <xf numFmtId="0" fontId="50" fillId="6" borderId="0" xfId="0" applyFont="1" applyFill="1" applyProtection="1">
      <protection locked="0"/>
    </xf>
    <xf numFmtId="0" fontId="147" fillId="6" borderId="0" xfId="0" applyFont="1" applyFill="1" applyAlignment="1" applyProtection="1">
      <alignment horizontal="center" vertical="center"/>
      <protection locked="0"/>
    </xf>
    <xf numFmtId="0" fontId="31" fillId="18" borderId="0" xfId="0" applyFont="1" applyFill="1" applyBorder="1" applyProtection="1">
      <protection hidden="1"/>
    </xf>
    <xf numFmtId="0" fontId="28" fillId="18" borderId="0" xfId="0" applyFont="1" applyFill="1" applyBorder="1" applyProtection="1">
      <protection hidden="1"/>
    </xf>
    <xf numFmtId="0" fontId="160" fillId="17" borderId="0" xfId="0" applyFont="1" applyFill="1"/>
    <xf numFmtId="0" fontId="31" fillId="6" borderId="0" xfId="0" applyFont="1" applyFill="1" applyBorder="1" applyProtection="1">
      <protection hidden="1"/>
    </xf>
    <xf numFmtId="0" fontId="147" fillId="6" borderId="0" xfId="0" applyFont="1" applyFill="1" applyBorder="1" applyAlignment="1" applyProtection="1">
      <alignment horizontal="center" vertical="center"/>
      <protection hidden="1"/>
    </xf>
    <xf numFmtId="0" fontId="50" fillId="15" borderId="0" xfId="0" applyFont="1" applyFill="1" applyBorder="1" applyAlignment="1" applyProtection="1">
      <alignment horizontal="center" vertical="center" wrapText="1"/>
      <protection locked="0"/>
    </xf>
    <xf numFmtId="0" fontId="42" fillId="15" borderId="0" xfId="0" applyFont="1" applyFill="1" applyBorder="1" applyAlignment="1" applyProtection="1">
      <alignment horizontal="center" vertical="top" wrapText="1"/>
      <protection locked="0"/>
    </xf>
    <xf numFmtId="0" fontId="146" fillId="23" borderId="0" xfId="0" applyFont="1" applyFill="1" applyBorder="1" applyAlignment="1" applyProtection="1">
      <protection locked="0"/>
    </xf>
    <xf numFmtId="5" fontId="154" fillId="17" borderId="0" xfId="0" applyNumberFormat="1" applyFont="1" applyFill="1" applyBorder="1" applyAlignment="1" applyProtection="1">
      <alignment horizontal="center" vertical="center" wrapText="1"/>
    </xf>
    <xf numFmtId="175" fontId="82" fillId="6" borderId="0" xfId="1292" applyNumberFormat="1" applyFont="1" applyFill="1" applyBorder="1" applyAlignment="1" applyProtection="1">
      <alignment horizontal="center" vertical="center"/>
      <protection locked="0"/>
    </xf>
    <xf numFmtId="44" fontId="168" fillId="6" borderId="0" xfId="1292" applyNumberFormat="1" applyFont="1" applyFill="1" applyBorder="1" applyAlignment="1" applyProtection="1">
      <alignment vertical="center"/>
      <protection hidden="1"/>
    </xf>
    <xf numFmtId="44" fontId="168" fillId="6" borderId="8" xfId="1292" applyNumberFormat="1" applyFont="1" applyFill="1" applyBorder="1" applyAlignment="1" applyProtection="1">
      <alignment vertical="center"/>
      <protection hidden="1"/>
    </xf>
    <xf numFmtId="0" fontId="142" fillId="6" borderId="36" xfId="106" applyFont="1" applyFill="1" applyBorder="1" applyAlignment="1" applyProtection="1">
      <alignment vertical="center"/>
      <protection hidden="1"/>
    </xf>
    <xf numFmtId="0" fontId="142" fillId="6" borderId="30" xfId="106" applyFont="1" applyFill="1" applyBorder="1" applyAlignment="1" applyProtection="1">
      <alignment vertical="center"/>
      <protection hidden="1"/>
    </xf>
    <xf numFmtId="0" fontId="142" fillId="6" borderId="0" xfId="106" applyFont="1" applyFill="1" applyBorder="1" applyAlignment="1" applyProtection="1">
      <alignment horizontal="center" vertical="center"/>
      <protection hidden="1"/>
    </xf>
    <xf numFmtId="165" fontId="142" fillId="6" borderId="0" xfId="3" applyNumberFormat="1" applyFont="1" applyFill="1" applyBorder="1" applyAlignment="1" applyProtection="1">
      <alignment vertical="center"/>
      <protection locked="0"/>
    </xf>
    <xf numFmtId="0" fontId="142" fillId="6" borderId="0" xfId="106" applyFont="1" applyFill="1" applyBorder="1" applyAlignment="1" applyProtection="1">
      <alignment vertical="center"/>
      <protection locked="0"/>
    </xf>
    <xf numFmtId="165" fontId="142" fillId="7" borderId="111" xfId="3" applyNumberFormat="1" applyFont="1" applyFill="1" applyBorder="1" applyAlignment="1" applyProtection="1">
      <alignment vertical="center"/>
      <protection locked="0"/>
    </xf>
    <xf numFmtId="165" fontId="142" fillId="7" borderId="0" xfId="3" applyNumberFormat="1" applyFont="1" applyFill="1" applyBorder="1" applyAlignment="1" applyProtection="1">
      <alignment vertical="center"/>
      <protection locked="0"/>
    </xf>
    <xf numFmtId="0" fontId="142" fillId="7" borderId="117" xfId="106" applyFont="1" applyFill="1" applyBorder="1" applyAlignment="1" applyProtection="1">
      <alignment vertical="center"/>
      <protection locked="0"/>
    </xf>
    <xf numFmtId="165" fontId="142" fillId="7" borderId="0" xfId="3" applyNumberFormat="1" applyFont="1" applyFill="1" applyBorder="1" applyAlignment="1" applyProtection="1">
      <alignment vertical="center"/>
      <protection hidden="1"/>
    </xf>
    <xf numFmtId="165" fontId="142" fillId="7" borderId="117" xfId="3" applyNumberFormat="1" applyFont="1" applyFill="1" applyBorder="1" applyAlignment="1" applyProtection="1">
      <alignment vertical="center"/>
      <protection hidden="1"/>
    </xf>
    <xf numFmtId="0" fontId="142" fillId="7" borderId="111" xfId="106" applyFont="1" applyFill="1" applyBorder="1" applyAlignment="1" applyProtection="1">
      <alignment vertical="center"/>
      <protection locked="0"/>
    </xf>
    <xf numFmtId="0" fontId="142" fillId="7" borderId="0" xfId="106" applyFont="1" applyFill="1" applyBorder="1" applyAlignment="1" applyProtection="1">
      <alignment vertical="center"/>
      <protection locked="0"/>
    </xf>
    <xf numFmtId="0" fontId="142" fillId="7" borderId="0" xfId="106" applyFont="1" applyFill="1" applyBorder="1" applyAlignment="1" applyProtection="1">
      <alignment vertical="center"/>
      <protection hidden="1"/>
    </xf>
    <xf numFmtId="0" fontId="142" fillId="7" borderId="117" xfId="106" applyFont="1" applyFill="1" applyBorder="1" applyAlignment="1" applyProtection="1">
      <alignment vertical="center"/>
      <protection hidden="1"/>
    </xf>
    <xf numFmtId="14" fontId="138" fillId="7" borderId="107" xfId="0" applyNumberFormat="1" applyFont="1" applyFill="1" applyBorder="1" applyAlignment="1" applyProtection="1">
      <alignment horizontal="center" vertical="center"/>
      <protection hidden="1"/>
    </xf>
    <xf numFmtId="9" fontId="140" fillId="6" borderId="217" xfId="1292" applyFont="1" applyFill="1" applyBorder="1" applyAlignment="1" applyProtection="1">
      <alignment horizontal="center" vertical="center"/>
      <protection hidden="1"/>
    </xf>
    <xf numFmtId="165" fontId="142" fillId="7" borderId="111" xfId="3" applyNumberFormat="1" applyFont="1" applyFill="1" applyBorder="1" applyAlignment="1" applyProtection="1">
      <alignment vertical="center"/>
      <protection hidden="1"/>
    </xf>
    <xf numFmtId="0" fontId="142" fillId="7" borderId="111" xfId="106" applyFont="1" applyFill="1" applyBorder="1" applyAlignment="1" applyProtection="1">
      <alignment vertical="center"/>
      <protection hidden="1"/>
    </xf>
    <xf numFmtId="0" fontId="142" fillId="6" borderId="0" xfId="106" applyFont="1" applyFill="1" applyBorder="1" applyAlignment="1" applyProtection="1">
      <alignment horizontal="center" vertical="center"/>
      <protection locked="0"/>
    </xf>
    <xf numFmtId="0" fontId="28" fillId="18" borderId="0" xfId="0" applyFont="1" applyFill="1" applyProtection="1">
      <protection hidden="1"/>
    </xf>
    <xf numFmtId="0" fontId="30" fillId="18" borderId="0" xfId="0" applyFont="1" applyFill="1" applyProtection="1">
      <protection locked="0"/>
    </xf>
    <xf numFmtId="164" fontId="30" fillId="18" borderId="0" xfId="1" applyNumberFormat="1" applyFont="1" applyFill="1" applyAlignment="1" applyProtection="1">
      <alignment horizontal="right"/>
      <protection locked="0"/>
    </xf>
    <xf numFmtId="0" fontId="33" fillId="18" borderId="0" xfId="0" applyFont="1" applyFill="1" applyProtection="1">
      <protection locked="0"/>
    </xf>
    <xf numFmtId="0" fontId="28" fillId="18" borderId="0" xfId="0" applyFont="1" applyFill="1" applyProtection="1">
      <protection locked="0"/>
    </xf>
    <xf numFmtId="0" fontId="42" fillId="18" borderId="0" xfId="0" applyFont="1" applyFill="1" applyProtection="1">
      <protection locked="0"/>
    </xf>
    <xf numFmtId="0" fontId="50" fillId="18" borderId="0" xfId="0" applyFont="1" applyFill="1" applyProtection="1">
      <protection locked="0"/>
    </xf>
    <xf numFmtId="0" fontId="28" fillId="18" borderId="0" xfId="0" applyFont="1" applyFill="1" applyProtection="1"/>
    <xf numFmtId="0" fontId="31" fillId="18" borderId="0" xfId="0" applyFont="1" applyFill="1" applyProtection="1">
      <protection locked="0"/>
    </xf>
    <xf numFmtId="0" fontId="28" fillId="18" borderId="0" xfId="0" applyFont="1" applyFill="1" applyBorder="1" applyProtection="1"/>
    <xf numFmtId="0" fontId="28" fillId="18" borderId="0" xfId="0" applyFont="1" applyFill="1" applyBorder="1" applyProtection="1">
      <protection locked="0"/>
    </xf>
    <xf numFmtId="0" fontId="42" fillId="18" borderId="0" xfId="0" applyFont="1" applyFill="1" applyBorder="1" applyProtection="1"/>
    <xf numFmtId="0" fontId="34" fillId="18" borderId="0" xfId="0" applyFont="1" applyFill="1" applyBorder="1" applyProtection="1"/>
    <xf numFmtId="0" fontId="34" fillId="18" borderId="0" xfId="0" applyFont="1" applyFill="1" applyProtection="1">
      <protection locked="0"/>
    </xf>
    <xf numFmtId="165" fontId="128" fillId="18" borderId="106" xfId="0" applyNumberFormat="1" applyFont="1" applyFill="1" applyBorder="1" applyAlignment="1" applyProtection="1">
      <alignment vertical="center" wrapText="1"/>
    </xf>
    <xf numFmtId="9" fontId="128" fillId="18" borderId="105" xfId="1292" applyFont="1" applyFill="1" applyBorder="1" applyAlignment="1" applyProtection="1">
      <alignment horizontal="center" vertical="center" wrapText="1"/>
    </xf>
    <xf numFmtId="44" fontId="46" fillId="18" borderId="108" xfId="3" applyFont="1" applyFill="1" applyBorder="1" applyAlignment="1" applyProtection="1">
      <alignment horizontal="center" vertical="center" wrapText="1"/>
    </xf>
    <xf numFmtId="165" fontId="128" fillId="18" borderId="105" xfId="0" applyNumberFormat="1" applyFont="1" applyFill="1" applyBorder="1" applyAlignment="1" applyProtection="1">
      <alignment vertical="center" wrapText="1"/>
    </xf>
    <xf numFmtId="2" fontId="128" fillId="18" borderId="105" xfId="0" applyNumberFormat="1" applyFont="1" applyFill="1" applyBorder="1" applyAlignment="1" applyProtection="1">
      <alignment vertical="center" wrapText="1"/>
    </xf>
    <xf numFmtId="0" fontId="34" fillId="18" borderId="0" xfId="0" applyFont="1" applyFill="1" applyProtection="1"/>
    <xf numFmtId="44" fontId="42" fillId="18" borderId="110" xfId="3" applyFont="1" applyFill="1" applyBorder="1" applyAlignment="1" applyProtection="1">
      <alignment horizontal="center" vertical="center" wrapText="1"/>
      <protection locked="0"/>
    </xf>
    <xf numFmtId="0" fontId="51" fillId="18" borderId="0" xfId="0" applyFont="1" applyFill="1" applyProtection="1"/>
    <xf numFmtId="164" fontId="50" fillId="18" borderId="1" xfId="1" applyNumberFormat="1" applyFont="1" applyFill="1" applyBorder="1" applyAlignment="1" applyProtection="1">
      <alignment horizontal="center" vertical="center" wrapText="1"/>
    </xf>
    <xf numFmtId="0" fontId="83" fillId="18" borderId="0" xfId="0" applyFont="1" applyFill="1" applyProtection="1"/>
    <xf numFmtId="0" fontId="50" fillId="18" borderId="104" xfId="0" applyFont="1" applyFill="1" applyBorder="1" applyProtection="1"/>
    <xf numFmtId="0" fontId="42" fillId="18" borderId="0" xfId="0" applyFont="1" applyFill="1" applyProtection="1"/>
    <xf numFmtId="166" fontId="50" fillId="18" borderId="104" xfId="0" applyNumberFormat="1" applyFont="1" applyFill="1" applyBorder="1" applyAlignment="1" applyProtection="1">
      <alignment horizontal="center"/>
    </xf>
    <xf numFmtId="9" fontId="50" fillId="18" borderId="104" xfId="1292" applyFont="1" applyFill="1" applyBorder="1" applyAlignment="1" applyProtection="1">
      <alignment horizontal="center"/>
    </xf>
    <xf numFmtId="168" fontId="50" fillId="18" borderId="104" xfId="0" applyNumberFormat="1" applyFont="1" applyFill="1" applyBorder="1" applyAlignment="1" applyProtection="1">
      <alignment horizontal="center"/>
    </xf>
    <xf numFmtId="44" fontId="50" fillId="18" borderId="104" xfId="3" applyFont="1" applyFill="1" applyBorder="1" applyAlignment="1" applyProtection="1">
      <alignment horizontal="center" vertical="center"/>
    </xf>
    <xf numFmtId="2" fontId="50" fillId="18" borderId="104" xfId="3" applyNumberFormat="1" applyFont="1" applyFill="1" applyBorder="1" applyAlignment="1" applyProtection="1">
      <alignment horizontal="center" vertical="center"/>
    </xf>
    <xf numFmtId="168" fontId="50" fillId="18" borderId="104" xfId="3" applyNumberFormat="1" applyFont="1" applyFill="1" applyBorder="1" applyAlignment="1" applyProtection="1">
      <alignment horizontal="center" vertical="center"/>
    </xf>
    <xf numFmtId="165" fontId="44" fillId="18" borderId="0" xfId="3" applyNumberFormat="1" applyFont="1" applyFill="1" applyBorder="1" applyAlignment="1" applyProtection="1">
      <alignment horizontal="center"/>
    </xf>
    <xf numFmtId="0" fontId="42" fillId="24" borderId="114" xfId="0" applyFont="1" applyFill="1" applyBorder="1" applyAlignment="1" applyProtection="1">
      <alignment horizontal="center" vertical="top" wrapText="1"/>
      <protection locked="0"/>
    </xf>
    <xf numFmtId="0" fontId="50" fillId="18" borderId="104" xfId="0" applyFont="1" applyFill="1" applyBorder="1" applyProtection="1">
      <protection locked="0"/>
    </xf>
    <xf numFmtId="10" fontId="50" fillId="18" borderId="104" xfId="1292" applyNumberFormat="1" applyFont="1" applyFill="1" applyBorder="1" applyAlignment="1" applyProtection="1">
      <alignment horizontal="center" vertical="center"/>
    </xf>
    <xf numFmtId="0" fontId="42" fillId="24" borderId="105" xfId="0" applyFont="1" applyFill="1" applyBorder="1" applyAlignment="1" applyProtection="1">
      <alignment horizontal="center" vertical="top" wrapText="1"/>
      <protection locked="0"/>
    </xf>
    <xf numFmtId="166" fontId="75" fillId="18" borderId="108" xfId="94" applyNumberFormat="1" applyFont="1" applyFill="1" applyBorder="1" applyAlignment="1" applyProtection="1">
      <alignment horizontal="right" indent="1"/>
    </xf>
    <xf numFmtId="165" fontId="75" fillId="18" borderId="108" xfId="3" applyNumberFormat="1" applyFont="1" applyFill="1" applyBorder="1" applyAlignment="1" applyProtection="1">
      <alignment horizontal="right" indent="1"/>
    </xf>
    <xf numFmtId="10" fontId="75" fillId="18" borderId="108" xfId="1292" applyNumberFormat="1" applyFont="1" applyFill="1" applyBorder="1" applyAlignment="1" applyProtection="1">
      <alignment horizontal="center" vertical="center"/>
    </xf>
    <xf numFmtId="168" fontId="75" fillId="18" borderId="108" xfId="3" applyNumberFormat="1" applyFont="1" applyFill="1" applyBorder="1" applyAlignment="1" applyProtection="1">
      <alignment horizontal="center" vertical="center"/>
    </xf>
    <xf numFmtId="165" fontId="55" fillId="18" borderId="0" xfId="92" applyNumberFormat="1" applyFont="1" applyFill="1" applyBorder="1" applyAlignment="1" applyProtection="1">
      <alignment horizontal="center"/>
    </xf>
    <xf numFmtId="0" fontId="50" fillId="18" borderId="104" xfId="0" applyFont="1" applyFill="1" applyBorder="1" applyAlignment="1" applyProtection="1">
      <alignment vertical="center"/>
    </xf>
    <xf numFmtId="165" fontId="50" fillId="18" borderId="104" xfId="3" applyNumberFormat="1" applyFont="1" applyFill="1" applyBorder="1" applyAlignment="1" applyProtection="1">
      <alignment vertical="center"/>
    </xf>
    <xf numFmtId="9" fontId="50" fillId="18" borderId="104" xfId="1292" applyFont="1" applyFill="1" applyBorder="1" applyAlignment="1" applyProtection="1">
      <alignment vertical="center"/>
    </xf>
    <xf numFmtId="0" fontId="50" fillId="18" borderId="0" xfId="0" applyFont="1" applyFill="1" applyBorder="1" applyAlignment="1" applyProtection="1">
      <alignment vertical="center"/>
    </xf>
    <xf numFmtId="168" fontId="50" fillId="18" borderId="0" xfId="3" applyNumberFormat="1" applyFont="1" applyFill="1" applyBorder="1" applyAlignment="1" applyProtection="1">
      <alignment vertical="center"/>
    </xf>
    <xf numFmtId="165" fontId="55" fillId="18" borderId="0" xfId="93" applyNumberFormat="1" applyFont="1" applyFill="1" applyBorder="1" applyAlignment="1" applyProtection="1">
      <alignment horizontal="center"/>
    </xf>
    <xf numFmtId="165" fontId="48" fillId="18" borderId="0" xfId="94" applyNumberFormat="1" applyFont="1" applyFill="1" applyBorder="1" applyAlignment="1" applyProtection="1">
      <alignment horizontal="center"/>
    </xf>
    <xf numFmtId="0" fontId="35" fillId="18" borderId="0" xfId="0" applyFont="1" applyFill="1" applyBorder="1" applyAlignment="1" applyProtection="1">
      <alignment horizontal="left" indent="2"/>
    </xf>
    <xf numFmtId="0" fontId="35" fillId="18" borderId="0" xfId="0" applyFont="1" applyFill="1" applyBorder="1" applyAlignment="1" applyProtection="1">
      <alignment horizontal="center"/>
    </xf>
    <xf numFmtId="2" fontId="35" fillId="18" borderId="0" xfId="0" applyNumberFormat="1" applyFont="1" applyFill="1" applyBorder="1" applyAlignment="1" applyProtection="1">
      <alignment horizontal="center"/>
    </xf>
    <xf numFmtId="165" fontId="36" fillId="18" borderId="0" xfId="93" applyNumberFormat="1" applyFont="1" applyFill="1" applyBorder="1" applyAlignment="1" applyProtection="1">
      <alignment horizontal="center"/>
    </xf>
    <xf numFmtId="166" fontId="75" fillId="18" borderId="116" xfId="94" applyNumberFormat="1" applyFont="1" applyFill="1" applyBorder="1" applyAlignment="1" applyProtection="1">
      <alignment horizontal="right" indent="1"/>
    </xf>
    <xf numFmtId="0" fontId="29" fillId="18" borderId="0" xfId="0" applyFont="1" applyFill="1" applyBorder="1" applyProtection="1"/>
    <xf numFmtId="0" fontId="102" fillId="18" borderId="0" xfId="0" applyFont="1" applyFill="1" applyAlignment="1">
      <alignment vertical="top"/>
    </xf>
    <xf numFmtId="0" fontId="31" fillId="18" borderId="0" xfId="0" applyFont="1" applyFill="1" applyProtection="1"/>
    <xf numFmtId="0" fontId="30" fillId="18" borderId="0" xfId="0" applyFont="1" applyFill="1" applyProtection="1"/>
    <xf numFmtId="0" fontId="29" fillId="18" borderId="0" xfId="0" applyFont="1" applyFill="1" applyProtection="1"/>
    <xf numFmtId="0" fontId="49" fillId="18" borderId="105" xfId="0" applyFont="1" applyFill="1" applyBorder="1" applyAlignment="1" applyProtection="1">
      <alignment horizontal="center" vertical="center"/>
    </xf>
    <xf numFmtId="44" fontId="28" fillId="18" borderId="0" xfId="3" applyFont="1" applyFill="1" applyAlignment="1" applyProtection="1">
      <alignment horizontal="right"/>
    </xf>
    <xf numFmtId="44" fontId="28" fillId="18" borderId="0" xfId="3" applyFont="1" applyFill="1" applyProtection="1"/>
    <xf numFmtId="0" fontId="109" fillId="18" borderId="104" xfId="0" applyFont="1" applyFill="1" applyBorder="1" applyProtection="1"/>
    <xf numFmtId="0" fontId="42" fillId="18" borderId="104" xfId="0" applyFont="1" applyFill="1" applyBorder="1" applyProtection="1"/>
    <xf numFmtId="44" fontId="30" fillId="18" borderId="0" xfId="3" applyFont="1" applyFill="1" applyAlignment="1" applyProtection="1">
      <alignment horizontal="right"/>
    </xf>
    <xf numFmtId="44" fontId="30" fillId="18" borderId="0" xfId="3" applyFont="1" applyFill="1" applyProtection="1"/>
    <xf numFmtId="164" fontId="30" fillId="18" borderId="0" xfId="1" applyNumberFormat="1" applyFont="1" applyFill="1" applyAlignment="1" applyProtection="1">
      <alignment horizontal="right"/>
    </xf>
    <xf numFmtId="0" fontId="50" fillId="18" borderId="0" xfId="0" applyFont="1" applyFill="1" applyProtection="1"/>
    <xf numFmtId="0" fontId="28" fillId="18" borderId="42" xfId="0" applyFont="1" applyFill="1" applyBorder="1" applyAlignment="1" applyProtection="1"/>
    <xf numFmtId="0" fontId="28" fillId="18" borderId="42" xfId="0" applyNumberFormat="1" applyFont="1" applyFill="1" applyBorder="1" applyAlignment="1" applyProtection="1"/>
    <xf numFmtId="168" fontId="28" fillId="18" borderId="0" xfId="0" applyNumberFormat="1" applyFont="1" applyFill="1" applyBorder="1" applyAlignment="1" applyProtection="1"/>
    <xf numFmtId="0" fontId="28" fillId="18" borderId="28" xfId="0" applyNumberFormat="1" applyFont="1" applyFill="1" applyBorder="1" applyAlignment="1" applyProtection="1"/>
    <xf numFmtId="0" fontId="28" fillId="18" borderId="0" xfId="0" applyFont="1" applyFill="1" applyBorder="1" applyAlignment="1" applyProtection="1"/>
    <xf numFmtId="0" fontId="146" fillId="14" borderId="0" xfId="0" applyFont="1" applyFill="1" applyBorder="1" applyAlignment="1" applyProtection="1">
      <protection locked="0"/>
    </xf>
    <xf numFmtId="0" fontId="42" fillId="25" borderId="106" xfId="0" applyFont="1" applyFill="1" applyBorder="1" applyAlignment="1" applyProtection="1">
      <alignment horizontal="center" vertical="top" wrapText="1"/>
      <protection locked="0"/>
    </xf>
    <xf numFmtId="175" fontId="44" fillId="13" borderId="104" xfId="1292" applyNumberFormat="1" applyFont="1" applyFill="1" applyBorder="1" applyAlignment="1" applyProtection="1">
      <alignment horizontal="center" vertical="center"/>
      <protection locked="0"/>
    </xf>
    <xf numFmtId="2" fontId="45" fillId="7" borderId="106" xfId="0" applyNumberFormat="1" applyFont="1" applyFill="1" applyBorder="1" applyAlignment="1" applyProtection="1">
      <alignment horizontal="center"/>
    </xf>
    <xf numFmtId="166" fontId="145" fillId="26" borderId="104" xfId="1297" applyNumberFormat="1" applyFont="1" applyFill="1" applyBorder="1" applyAlignment="1" applyProtection="1">
      <alignment horizontal="center" vertical="center"/>
    </xf>
    <xf numFmtId="166" fontId="55" fillId="26" borderId="174" xfId="1297" applyNumberFormat="1" applyFont="1" applyFill="1" applyBorder="1" applyAlignment="1" applyProtection="1">
      <alignment horizontal="center"/>
    </xf>
    <xf numFmtId="166" fontId="48" fillId="15" borderId="108" xfId="1296" applyNumberFormat="1" applyFont="1" applyFill="1" applyBorder="1" applyAlignment="1" applyProtection="1">
      <alignment horizontal="center" vertical="center"/>
    </xf>
    <xf numFmtId="166" fontId="48" fillId="15" borderId="174" xfId="1296" applyNumberFormat="1" applyFont="1" applyFill="1" applyBorder="1" applyAlignment="1" applyProtection="1">
      <alignment horizontal="center" vertical="center"/>
    </xf>
    <xf numFmtId="166" fontId="55" fillId="26" borderId="104" xfId="1297" applyNumberFormat="1" applyFont="1" applyFill="1" applyBorder="1" applyAlignment="1" applyProtection="1">
      <alignment horizontal="center" vertical="center"/>
    </xf>
    <xf numFmtId="0" fontId="45" fillId="15" borderId="0" xfId="0" applyFont="1" applyFill="1" applyBorder="1" applyAlignment="1" applyProtection="1">
      <alignment horizontal="left" vertical="center"/>
      <protection locked="0"/>
    </xf>
    <xf numFmtId="0" fontId="45" fillId="15" borderId="0" xfId="0" applyFont="1" applyFill="1" applyBorder="1" applyAlignment="1" applyProtection="1">
      <alignment horizontal="center" vertical="center"/>
      <protection locked="0"/>
    </xf>
    <xf numFmtId="2" fontId="45" fillId="15" borderId="0" xfId="0" applyNumberFormat="1" applyFont="1" applyFill="1" applyBorder="1" applyAlignment="1" applyProtection="1">
      <alignment horizontal="center" vertical="center"/>
      <protection locked="0"/>
    </xf>
    <xf numFmtId="166" fontId="55" fillId="15" borderId="108" xfId="1297" applyNumberFormat="1" applyFont="1" applyFill="1" applyBorder="1" applyAlignment="1" applyProtection="1">
      <alignment horizontal="center" vertical="center"/>
    </xf>
    <xf numFmtId="166" fontId="55" fillId="26" borderId="108" xfId="1297" applyNumberFormat="1" applyFont="1" applyFill="1" applyBorder="1" applyAlignment="1" applyProtection="1">
      <alignment horizontal="center" vertical="center"/>
    </xf>
    <xf numFmtId="0" fontId="97" fillId="6" borderId="105" xfId="0" applyFont="1" applyFill="1" applyBorder="1" applyAlignment="1" applyProtection="1">
      <alignment horizontal="left" vertical="center"/>
      <protection locked="0"/>
    </xf>
    <xf numFmtId="0" fontId="97" fillId="6" borderId="106" xfId="0" applyFont="1" applyFill="1" applyBorder="1" applyAlignment="1" applyProtection="1">
      <alignment horizontal="left" vertical="center"/>
      <protection locked="0"/>
    </xf>
    <xf numFmtId="0" fontId="42" fillId="21" borderId="117" xfId="0" applyFont="1" applyFill="1" applyBorder="1" applyAlignment="1" applyProtection="1"/>
    <xf numFmtId="44" fontId="154" fillId="17" borderId="0" xfId="3" applyFont="1" applyFill="1" applyBorder="1" applyAlignment="1" applyProtection="1">
      <alignment vertical="center" wrapText="1"/>
      <protection locked="0"/>
    </xf>
    <xf numFmtId="44" fontId="42" fillId="15" borderId="114" xfId="3" applyFont="1" applyFill="1" applyBorder="1" applyAlignment="1" applyProtection="1">
      <alignment vertical="center" wrapText="1"/>
      <protection locked="0"/>
    </xf>
    <xf numFmtId="166" fontId="96" fillId="7" borderId="116" xfId="1296" applyNumberFormat="1" applyFont="1" applyFill="1" applyBorder="1" applyAlignment="1" applyProtection="1"/>
    <xf numFmtId="175" fontId="44" fillId="13" borderId="104" xfId="1292" applyNumberFormat="1" applyFont="1" applyFill="1" applyBorder="1" applyAlignment="1" applyProtection="1">
      <alignment horizontal="center" vertical="center"/>
    </xf>
    <xf numFmtId="175" fontId="82" fillId="6" borderId="197" xfId="1292" applyNumberFormat="1" applyFont="1" applyFill="1" applyBorder="1" applyAlignment="1" applyProtection="1">
      <alignment horizontal="center" vertical="center" wrapText="1"/>
    </xf>
    <xf numFmtId="0" fontId="28" fillId="15" borderId="0" xfId="0" applyFont="1" applyFill="1" applyProtection="1"/>
    <xf numFmtId="0" fontId="34" fillId="7" borderId="104" xfId="0" applyFont="1" applyFill="1" applyBorder="1" applyProtection="1">
      <protection locked="0"/>
    </xf>
    <xf numFmtId="0" fontId="34" fillId="13" borderId="104" xfId="0" applyFont="1" applyFill="1" applyBorder="1" applyProtection="1">
      <protection locked="0"/>
    </xf>
    <xf numFmtId="0" fontId="28" fillId="11" borderId="104" xfId="0" applyFont="1" applyFill="1" applyBorder="1" applyProtection="1">
      <protection locked="0"/>
    </xf>
    <xf numFmtId="0" fontId="28" fillId="6" borderId="104" xfId="0" applyFont="1" applyFill="1" applyBorder="1" applyProtection="1"/>
    <xf numFmtId="0" fontId="28" fillId="15" borderId="104" xfId="0" applyFont="1" applyFill="1" applyBorder="1" applyProtection="1"/>
    <xf numFmtId="175" fontId="159" fillId="6" borderId="104" xfId="1292" applyNumberFormat="1" applyFont="1" applyFill="1" applyBorder="1" applyAlignment="1" applyProtection="1">
      <alignment horizontal="center" vertical="center"/>
    </xf>
    <xf numFmtId="0" fontId="97" fillId="21" borderId="93" xfId="0" applyFont="1" applyFill="1" applyBorder="1" applyAlignment="1" applyProtection="1">
      <alignment horizontal="left" indent="2"/>
      <protection locked="0"/>
    </xf>
    <xf numFmtId="2" fontId="97" fillId="21" borderId="93" xfId="0" applyNumberFormat="1" applyFont="1" applyFill="1" applyBorder="1" applyAlignment="1" applyProtection="1">
      <alignment vertical="center"/>
      <protection locked="0"/>
    </xf>
    <xf numFmtId="2" fontId="47" fillId="21" borderId="93" xfId="0" applyNumberFormat="1" applyFont="1" applyFill="1" applyBorder="1" applyAlignment="1" applyProtection="1">
      <alignment horizontal="right" vertical="center"/>
      <protection locked="0"/>
    </xf>
    <xf numFmtId="166" fontId="98" fillId="21" borderId="93" xfId="1297" applyNumberFormat="1" applyFont="1" applyFill="1" applyBorder="1" applyAlignment="1" applyProtection="1">
      <alignment horizontal="center" vertical="center"/>
    </xf>
    <xf numFmtId="166" fontId="99" fillId="21" borderId="93" xfId="1297" applyNumberFormat="1" applyFont="1" applyFill="1" applyBorder="1" applyAlignment="1" applyProtection="1">
      <alignment horizontal="right" vertical="center" indent="1"/>
    </xf>
    <xf numFmtId="0" fontId="85" fillId="21" borderId="93" xfId="0" applyFont="1" applyFill="1" applyBorder="1" applyProtection="1"/>
    <xf numFmtId="0" fontId="50" fillId="21" borderId="110" xfId="0" applyFont="1" applyFill="1" applyBorder="1" applyProtection="1"/>
    <xf numFmtId="166" fontId="96" fillId="7" borderId="117" xfId="1296" applyNumberFormat="1" applyFont="1" applyFill="1" applyBorder="1" applyAlignment="1" applyProtection="1"/>
    <xf numFmtId="2" fontId="45" fillId="15" borderId="0" xfId="0" applyNumberFormat="1" applyFont="1" applyFill="1" applyBorder="1" applyAlignment="1" applyProtection="1">
      <alignment horizontal="center"/>
    </xf>
    <xf numFmtId="166" fontId="48" fillId="15" borderId="174" xfId="1296" applyNumberFormat="1" applyFont="1" applyFill="1" applyBorder="1" applyAlignment="1" applyProtection="1">
      <alignment horizontal="center" vertical="center"/>
      <protection locked="0"/>
    </xf>
    <xf numFmtId="0" fontId="103" fillId="6" borderId="0" xfId="0" applyNumberFormat="1" applyFont="1" applyFill="1" applyAlignment="1" applyProtection="1">
      <protection locked="0"/>
    </xf>
    <xf numFmtId="168" fontId="40" fillId="13" borderId="104" xfId="0" applyNumberFormat="1" applyFont="1" applyFill="1" applyBorder="1" applyAlignment="1" applyProtection="1">
      <alignment horizontal="center" vertical="center" wrapText="1"/>
      <protection locked="0"/>
    </xf>
    <xf numFmtId="0" fontId="108" fillId="13" borderId="108" xfId="0" applyFont="1" applyFill="1" applyBorder="1" applyAlignment="1" applyProtection="1">
      <alignment vertical="top"/>
      <protection locked="0"/>
    </xf>
    <xf numFmtId="41" fontId="40" fillId="13" borderId="110" xfId="0" applyNumberFormat="1" applyFont="1" applyFill="1" applyBorder="1" applyAlignment="1" applyProtection="1">
      <alignment horizontal="center" vertical="top" wrapText="1"/>
      <protection locked="0"/>
    </xf>
    <xf numFmtId="0" fontId="40" fillId="13" borderId="110" xfId="0" applyFont="1" applyFill="1" applyBorder="1" applyAlignment="1" applyProtection="1">
      <alignment horizontal="center" vertical="top" wrapText="1"/>
      <protection locked="0"/>
    </xf>
    <xf numFmtId="41" fontId="96" fillId="7" borderId="106" xfId="0" applyNumberFormat="1" applyFont="1" applyFill="1" applyBorder="1" applyAlignment="1" applyProtection="1">
      <protection locked="0"/>
    </xf>
    <xf numFmtId="41" fontId="115" fillId="7" borderId="106" xfId="0" applyNumberFormat="1" applyFont="1" applyFill="1" applyBorder="1" applyAlignment="1" applyProtection="1">
      <protection locked="0"/>
    </xf>
    <xf numFmtId="168" fontId="96" fillId="7" borderId="106" xfId="0" applyNumberFormat="1" applyFont="1" applyFill="1" applyBorder="1" applyAlignment="1" applyProtection="1">
      <protection locked="0"/>
    </xf>
    <xf numFmtId="168" fontId="101" fillId="7" borderId="30" xfId="0" applyNumberFormat="1" applyFont="1" applyFill="1" applyBorder="1" applyAlignment="1" applyProtection="1">
      <alignment horizontal="center"/>
      <protection locked="0"/>
    </xf>
    <xf numFmtId="168" fontId="136" fillId="7" borderId="35" xfId="0" applyNumberFormat="1" applyFont="1" applyFill="1" applyBorder="1" applyAlignment="1" applyProtection="1">
      <alignment horizontal="center"/>
      <protection locked="0"/>
    </xf>
    <xf numFmtId="166" fontId="167" fillId="6" borderId="104" xfId="0" applyNumberFormat="1" applyFont="1" applyFill="1" applyBorder="1" applyAlignment="1" applyProtection="1">
      <alignment horizontal="center" vertical="center"/>
      <protection locked="0"/>
    </xf>
    <xf numFmtId="41" fontId="28" fillId="18" borderId="0" xfId="0" applyNumberFormat="1" applyFont="1" applyFill="1" applyProtection="1">
      <protection hidden="1"/>
    </xf>
    <xf numFmtId="167" fontId="28" fillId="18" borderId="0" xfId="0" applyNumberFormat="1" applyFont="1" applyFill="1" applyProtection="1">
      <protection hidden="1"/>
    </xf>
    <xf numFmtId="0" fontId="87" fillId="18" borderId="0" xfId="0" applyFont="1" applyFill="1" applyBorder="1" applyProtection="1">
      <protection hidden="1"/>
    </xf>
    <xf numFmtId="0" fontId="87" fillId="18" borderId="0" xfId="0" applyFont="1" applyFill="1" applyProtection="1">
      <protection hidden="1"/>
    </xf>
    <xf numFmtId="0" fontId="137" fillId="18" borderId="0" xfId="0" applyFont="1" applyFill="1" applyProtection="1">
      <protection hidden="1"/>
    </xf>
    <xf numFmtId="0" fontId="28" fillId="18" borderId="0" xfId="0" applyFont="1" applyFill="1" applyAlignment="1" applyProtection="1">
      <alignment horizontal="left"/>
      <protection hidden="1"/>
    </xf>
    <xf numFmtId="168" fontId="28" fillId="18" borderId="0" xfId="0" applyNumberFormat="1" applyFont="1" applyFill="1" applyAlignment="1" applyProtection="1">
      <alignment horizontal="center"/>
      <protection hidden="1"/>
    </xf>
    <xf numFmtId="166" fontId="28" fillId="18" borderId="0" xfId="0" applyNumberFormat="1" applyFont="1" applyFill="1" applyAlignment="1" applyProtection="1">
      <alignment horizontal="center"/>
      <protection hidden="1"/>
    </xf>
    <xf numFmtId="41" fontId="40" fillId="8" borderId="0" xfId="0" applyNumberFormat="1" applyFont="1" applyFill="1" applyBorder="1" applyAlignment="1" applyProtection="1">
      <alignment horizontal="center" vertical="top" wrapText="1"/>
      <protection locked="0"/>
    </xf>
    <xf numFmtId="0" fontId="40" fillId="8" borderId="0" xfId="0" applyFont="1" applyFill="1" applyBorder="1" applyAlignment="1" applyProtection="1">
      <alignment horizontal="center" vertical="top" wrapText="1"/>
      <protection locked="0"/>
    </xf>
    <xf numFmtId="168" fontId="40" fillId="8" borderId="0" xfId="0" applyNumberFormat="1" applyFont="1" applyFill="1" applyBorder="1" applyAlignment="1" applyProtection="1">
      <alignment horizontal="center" vertical="center" wrapText="1"/>
      <protection locked="0"/>
    </xf>
    <xf numFmtId="0" fontId="45" fillId="15" borderId="104" xfId="0" applyFont="1" applyFill="1" applyBorder="1" applyAlignment="1" applyProtection="1">
      <protection locked="0"/>
    </xf>
    <xf numFmtId="41" fontId="45" fillId="15" borderId="104" xfId="0" applyNumberFormat="1" applyFont="1" applyFill="1" applyBorder="1" applyAlignment="1" applyProtection="1">
      <protection locked="0"/>
    </xf>
    <xf numFmtId="168" fontId="166" fillId="15" borderId="104" xfId="0" applyNumberFormat="1" applyFont="1" applyFill="1" applyBorder="1" applyAlignment="1" applyProtection="1">
      <alignment horizontal="center"/>
      <protection locked="0"/>
    </xf>
    <xf numFmtId="168" fontId="152" fillId="15" borderId="104" xfId="0" applyNumberFormat="1" applyFont="1" applyFill="1" applyBorder="1" applyAlignment="1" applyProtection="1">
      <alignment horizontal="center"/>
      <protection locked="0"/>
    </xf>
    <xf numFmtId="0" fontId="45" fillId="15" borderId="66" xfId="0" applyFont="1" applyFill="1" applyBorder="1" applyAlignment="1" applyProtection="1">
      <protection locked="0"/>
    </xf>
    <xf numFmtId="0" fontId="45" fillId="15" borderId="0" xfId="0" applyFont="1" applyFill="1" applyBorder="1" applyAlignment="1" applyProtection="1">
      <protection locked="0"/>
    </xf>
    <xf numFmtId="41" fontId="45" fillId="15" borderId="0" xfId="0" applyNumberFormat="1" applyFont="1" applyFill="1" applyBorder="1" applyAlignment="1" applyProtection="1">
      <protection locked="0"/>
    </xf>
    <xf numFmtId="168" fontId="45" fillId="15" borderId="0" xfId="0" applyNumberFormat="1" applyFont="1" applyFill="1" applyBorder="1" applyAlignment="1" applyProtection="1">
      <protection locked="0"/>
    </xf>
    <xf numFmtId="168" fontId="44" fillId="15" borderId="66" xfId="0" applyNumberFormat="1" applyFont="1" applyFill="1" applyBorder="1" applyAlignment="1" applyProtection="1">
      <protection locked="0"/>
    </xf>
    <xf numFmtId="168" fontId="44" fillId="15" borderId="67" xfId="0" applyNumberFormat="1" applyFont="1" applyFill="1" applyBorder="1" applyAlignment="1" applyProtection="1">
      <protection locked="0"/>
    </xf>
    <xf numFmtId="41" fontId="28" fillId="6" borderId="0" xfId="0" applyNumberFormat="1" applyFont="1" applyFill="1" applyProtection="1">
      <protection hidden="1"/>
    </xf>
    <xf numFmtId="0" fontId="28" fillId="6" borderId="0" xfId="0" applyFont="1" applyFill="1" applyAlignment="1" applyProtection="1">
      <alignment horizontal="left"/>
      <protection hidden="1"/>
    </xf>
    <xf numFmtId="168" fontId="28" fillId="6" borderId="0" xfId="0" applyNumberFormat="1" applyFont="1" applyFill="1" applyAlignment="1" applyProtection="1">
      <alignment horizontal="center"/>
      <protection hidden="1"/>
    </xf>
    <xf numFmtId="166" fontId="28" fillId="6" borderId="0" xfId="0" applyNumberFormat="1" applyFont="1" applyFill="1" applyAlignment="1" applyProtection="1">
      <alignment horizontal="center"/>
      <protection hidden="1"/>
    </xf>
    <xf numFmtId="0" fontId="77" fillId="18" borderId="0" xfId="0" applyFont="1" applyFill="1" applyProtection="1">
      <protection hidden="1"/>
    </xf>
    <xf numFmtId="166" fontId="52" fillId="6" borderId="0" xfId="0" applyNumberFormat="1" applyFont="1" applyFill="1" applyBorder="1" applyAlignment="1" applyProtection="1">
      <alignment horizontal="center" vertical="center"/>
      <protection locked="0"/>
    </xf>
    <xf numFmtId="0" fontId="28" fillId="6" borderId="94" xfId="0" applyFont="1" applyFill="1" applyBorder="1" applyProtection="1">
      <protection hidden="1"/>
    </xf>
    <xf numFmtId="41" fontId="28" fillId="6" borderId="94" xfId="0" applyNumberFormat="1" applyFont="1" applyFill="1" applyBorder="1" applyProtection="1">
      <protection hidden="1"/>
    </xf>
    <xf numFmtId="0" fontId="28" fillId="6" borderId="94" xfId="0" applyFont="1" applyFill="1" applyBorder="1" applyAlignment="1" applyProtection="1">
      <alignment horizontal="left"/>
      <protection hidden="1"/>
    </xf>
    <xf numFmtId="168" fontId="28" fillId="6" borderId="94" xfId="0" applyNumberFormat="1" applyFont="1" applyFill="1" applyBorder="1" applyAlignment="1" applyProtection="1">
      <alignment horizontal="center"/>
      <protection hidden="1"/>
    </xf>
    <xf numFmtId="166" fontId="28" fillId="6" borderId="94" xfId="0" applyNumberFormat="1" applyFont="1" applyFill="1" applyBorder="1" applyAlignment="1" applyProtection="1">
      <alignment horizontal="center"/>
      <protection hidden="1"/>
    </xf>
    <xf numFmtId="0" fontId="106" fillId="6" borderId="0" xfId="0" applyFont="1" applyFill="1" applyBorder="1" applyAlignment="1" applyProtection="1">
      <alignment vertical="center" wrapText="1"/>
      <protection locked="0"/>
    </xf>
    <xf numFmtId="0" fontId="107" fillId="6" borderId="0" xfId="0" applyFont="1" applyFill="1" applyBorder="1" applyAlignment="1" applyProtection="1">
      <alignment horizontal="left" vertical="center" indent="1"/>
      <protection locked="0"/>
    </xf>
    <xf numFmtId="0" fontId="119" fillId="6" borderId="0" xfId="0" applyFont="1" applyFill="1" applyBorder="1" applyAlignment="1" applyProtection="1">
      <alignment horizontal="left" vertical="top" wrapText="1"/>
      <protection locked="0"/>
    </xf>
    <xf numFmtId="0" fontId="120" fillId="6" borderId="0" xfId="0" applyFont="1" applyFill="1" applyBorder="1" applyAlignment="1" applyProtection="1">
      <alignment horizontal="left" vertical="top" wrapText="1"/>
      <protection locked="0"/>
    </xf>
    <xf numFmtId="0" fontId="120" fillId="6" borderId="177" xfId="0" applyFont="1" applyFill="1" applyBorder="1" applyAlignment="1" applyProtection="1">
      <alignment horizontal="left" vertical="top" wrapText="1"/>
      <protection locked="0"/>
    </xf>
    <xf numFmtId="0" fontId="120" fillId="6" borderId="8" xfId="0" applyFont="1" applyFill="1" applyBorder="1" applyAlignment="1" applyProtection="1">
      <alignment horizontal="left" vertical="top" wrapText="1"/>
      <protection locked="0"/>
    </xf>
    <xf numFmtId="0" fontId="32" fillId="18" borderId="0" xfId="0" applyFont="1" applyFill="1" applyBorder="1" applyAlignment="1" applyProtection="1">
      <alignment horizontal="center" vertical="top"/>
      <protection hidden="1"/>
    </xf>
    <xf numFmtId="0" fontId="37" fillId="18" borderId="0" xfId="0" applyFont="1" applyFill="1" applyBorder="1" applyAlignment="1" applyProtection="1">
      <alignment vertical="top"/>
      <protection hidden="1"/>
    </xf>
    <xf numFmtId="0" fontId="31" fillId="18" borderId="0" xfId="0" applyFont="1" applyFill="1" applyProtection="1">
      <protection hidden="1"/>
    </xf>
    <xf numFmtId="41" fontId="28" fillId="18" borderId="0" xfId="0" applyNumberFormat="1" applyFont="1" applyFill="1" applyBorder="1" applyAlignment="1" applyProtection="1">
      <alignment horizontal="center" vertical="top" wrapText="1"/>
      <protection hidden="1"/>
    </xf>
    <xf numFmtId="0" fontId="70" fillId="18" borderId="0" xfId="0" applyFont="1" applyFill="1" applyAlignment="1" applyProtection="1">
      <alignment vertical="top"/>
      <protection hidden="1"/>
    </xf>
    <xf numFmtId="0" fontId="50" fillId="15" borderId="0" xfId="0" applyFont="1" applyFill="1" applyBorder="1" applyAlignment="1" applyProtection="1">
      <alignment horizontal="center" vertical="center" wrapText="1"/>
      <protection locked="0"/>
    </xf>
    <xf numFmtId="0" fontId="42" fillId="15" borderId="0" xfId="0" applyFont="1" applyFill="1" applyBorder="1" applyAlignment="1" applyProtection="1">
      <alignment horizontal="center" vertical="top" wrapText="1"/>
      <protection locked="0"/>
    </xf>
    <xf numFmtId="0" fontId="147" fillId="6" borderId="0" xfId="0" applyFont="1" applyFill="1" applyAlignment="1" applyProtection="1">
      <alignment horizontal="center" vertical="center"/>
      <protection locked="0"/>
    </xf>
    <xf numFmtId="0" fontId="86" fillId="18" borderId="0" xfId="0" applyFont="1" applyFill="1" applyProtection="1"/>
    <xf numFmtId="0" fontId="175" fillId="6" borderId="0" xfId="0" applyFont="1" applyFill="1" applyBorder="1" applyAlignment="1" applyProtection="1">
      <alignment horizontal="center" vertical="center"/>
      <protection hidden="1"/>
    </xf>
    <xf numFmtId="0" fontId="45" fillId="6" borderId="0" xfId="0" applyFont="1" applyFill="1" applyBorder="1" applyAlignment="1" applyProtection="1">
      <alignment horizontal="center"/>
      <protection locked="0"/>
    </xf>
    <xf numFmtId="2" fontId="45" fillId="6" borderId="0" xfId="0" applyNumberFormat="1" applyFont="1" applyFill="1" applyBorder="1" applyAlignment="1" applyProtection="1">
      <alignment horizontal="center"/>
      <protection locked="0"/>
    </xf>
    <xf numFmtId="166" fontId="55" fillId="6" borderId="0" xfId="93" applyNumberFormat="1" applyFont="1" applyFill="1" applyBorder="1" applyAlignment="1" applyProtection="1">
      <alignment horizontal="center"/>
    </xf>
    <xf numFmtId="0" fontId="42" fillId="27" borderId="0" xfId="0" applyFont="1" applyFill="1" applyBorder="1" applyAlignment="1" applyProtection="1">
      <alignment horizontal="center" vertical="top" wrapText="1"/>
      <protection locked="0"/>
    </xf>
    <xf numFmtId="166" fontId="48" fillId="6" borderId="0" xfId="94" applyNumberFormat="1" applyFont="1" applyFill="1" applyBorder="1" applyAlignment="1" applyProtection="1">
      <alignment horizontal="right" indent="1"/>
    </xf>
    <xf numFmtId="0" fontId="42" fillId="24" borderId="222" xfId="0" applyFont="1" applyFill="1" applyBorder="1" applyAlignment="1" applyProtection="1">
      <alignment horizontal="center" vertical="top" wrapText="1"/>
      <protection locked="0"/>
    </xf>
    <xf numFmtId="0" fontId="42" fillId="24" borderId="229" xfId="0" applyFont="1" applyFill="1" applyBorder="1" applyAlignment="1" applyProtection="1">
      <alignment horizontal="center" vertical="top" wrapText="1"/>
      <protection locked="0"/>
    </xf>
    <xf numFmtId="0" fontId="47" fillId="7" borderId="106" xfId="0" applyFont="1" applyFill="1" applyBorder="1" applyAlignment="1" applyProtection="1">
      <alignment horizontal="left" vertical="center"/>
      <protection locked="0"/>
    </xf>
    <xf numFmtId="166" fontId="48" fillId="15" borderId="108" xfId="94" applyNumberFormat="1" applyFont="1" applyFill="1" applyBorder="1" applyAlignment="1" applyProtection="1">
      <alignment horizontal="right" vertical="center"/>
    </xf>
    <xf numFmtId="166" fontId="55" fillId="15" borderId="108" xfId="93" applyNumberFormat="1" applyFont="1" applyFill="1" applyBorder="1" applyAlignment="1" applyProtection="1">
      <alignment horizontal="center" vertical="center"/>
    </xf>
    <xf numFmtId="0" fontId="28" fillId="18" borderId="0" xfId="0" applyFont="1" applyFill="1" applyAlignment="1" applyProtection="1">
      <alignment vertical="center"/>
      <protection locked="0"/>
    </xf>
    <xf numFmtId="0" fontId="45" fillId="6" borderId="0" xfId="0" applyFont="1" applyFill="1" applyBorder="1" applyAlignment="1" applyProtection="1">
      <alignment horizontal="center" vertical="center"/>
      <protection locked="0"/>
    </xf>
    <xf numFmtId="2" fontId="45" fillId="6" borderId="0" xfId="0" applyNumberFormat="1" applyFont="1" applyFill="1" applyBorder="1" applyAlignment="1" applyProtection="1">
      <alignment horizontal="center" vertical="center"/>
      <protection locked="0"/>
    </xf>
    <xf numFmtId="166" fontId="48" fillId="6" borderId="0" xfId="94" applyNumberFormat="1" applyFont="1" applyFill="1" applyBorder="1" applyAlignment="1" applyProtection="1">
      <alignment horizontal="right" vertical="center"/>
    </xf>
    <xf numFmtId="166" fontId="55" fillId="6" borderId="0" xfId="93" applyNumberFormat="1" applyFont="1" applyFill="1" applyBorder="1" applyAlignment="1" applyProtection="1">
      <alignment horizontal="center" vertical="center"/>
    </xf>
    <xf numFmtId="0" fontId="31" fillId="18" borderId="0" xfId="0" applyFont="1" applyFill="1" applyAlignment="1" applyProtection="1">
      <alignment vertical="center"/>
      <protection locked="0"/>
    </xf>
    <xf numFmtId="0" fontId="30" fillId="18" borderId="0" xfId="0" applyFont="1" applyFill="1" applyAlignment="1" applyProtection="1">
      <alignment vertical="center"/>
      <protection locked="0"/>
    </xf>
    <xf numFmtId="0" fontId="45" fillId="20" borderId="106" xfId="0" applyFont="1" applyFill="1" applyBorder="1" applyAlignment="1" applyProtection="1">
      <alignment vertical="center"/>
      <protection locked="0"/>
    </xf>
    <xf numFmtId="2" fontId="45" fillId="7" borderId="106" xfId="0" applyNumberFormat="1" applyFont="1" applyFill="1" applyBorder="1" applyAlignment="1" applyProtection="1">
      <alignment vertical="center"/>
      <protection locked="0"/>
    </xf>
    <xf numFmtId="0" fontId="47" fillId="7" borderId="106" xfId="0" applyFont="1" applyFill="1" applyBorder="1" applyAlignment="1" applyProtection="1">
      <alignment vertical="center"/>
      <protection locked="0"/>
    </xf>
    <xf numFmtId="9" fontId="90" fillId="6" borderId="104" xfId="1292" applyFont="1" applyFill="1" applyBorder="1" applyAlignment="1" applyProtection="1">
      <alignment horizontal="center" vertical="center"/>
    </xf>
    <xf numFmtId="9" fontId="90" fillId="6" borderId="196" xfId="1292" applyFont="1" applyFill="1" applyBorder="1" applyAlignment="1" applyProtection="1">
      <alignment horizontal="center" vertical="center"/>
    </xf>
    <xf numFmtId="9" fontId="90" fillId="6" borderId="110" xfId="1292" applyFont="1" applyFill="1" applyBorder="1" applyAlignment="1" applyProtection="1">
      <alignment horizontal="center" vertical="center"/>
    </xf>
    <xf numFmtId="9" fontId="90" fillId="13" borderId="198" xfId="1292" applyFont="1" applyFill="1" applyBorder="1" applyAlignment="1" applyProtection="1">
      <alignment horizontal="center" vertical="center"/>
    </xf>
    <xf numFmtId="0" fontId="104" fillId="6" borderId="0" xfId="0" applyNumberFormat="1" applyFont="1" applyFill="1" applyAlignment="1" applyProtection="1">
      <alignment horizontal="left" vertical="top"/>
      <protection locked="0"/>
    </xf>
    <xf numFmtId="0" fontId="42" fillId="6" borderId="65" xfId="0" applyNumberFormat="1" applyFont="1" applyFill="1" applyBorder="1" applyAlignment="1" applyProtection="1">
      <alignment horizontal="left" vertical="center"/>
      <protection locked="0"/>
    </xf>
    <xf numFmtId="0" fontId="42" fillId="6" borderId="151" xfId="0" applyNumberFormat="1" applyFont="1" applyFill="1" applyBorder="1" applyAlignment="1" applyProtection="1">
      <alignment horizontal="left" vertical="center"/>
      <protection locked="0"/>
    </xf>
    <xf numFmtId="0" fontId="42" fillId="6" borderId="0" xfId="0" applyNumberFormat="1" applyFont="1" applyFill="1" applyBorder="1" applyAlignment="1" applyProtection="1">
      <alignment horizontal="left" vertical="center"/>
      <protection locked="0"/>
    </xf>
    <xf numFmtId="0" fontId="44" fillId="6" borderId="43" xfId="0" applyNumberFormat="1" applyFont="1" applyFill="1" applyBorder="1" applyAlignment="1" applyProtection="1">
      <alignment horizontal="right" vertical="center"/>
      <protection locked="0" hidden="1"/>
    </xf>
    <xf numFmtId="0" fontId="40" fillId="7" borderId="28" xfId="0" applyFont="1" applyFill="1" applyBorder="1" applyAlignment="1" applyProtection="1">
      <alignment horizontal="center" vertical="center" wrapText="1"/>
      <protection locked="0"/>
    </xf>
    <xf numFmtId="0" fontId="112" fillId="6" borderId="0" xfId="0" applyFont="1" applyFill="1" applyBorder="1" applyAlignment="1" applyProtection="1">
      <alignment horizontal="left" vertical="center"/>
      <protection locked="0"/>
    </xf>
    <xf numFmtId="0" fontId="82" fillId="13" borderId="94" xfId="0" applyFont="1" applyFill="1" applyBorder="1" applyAlignment="1" applyProtection="1">
      <alignment vertical="center"/>
      <protection locked="0"/>
    </xf>
    <xf numFmtId="0" fontId="176" fillId="17" borderId="0" xfId="0" applyFont="1" applyFill="1" applyAlignment="1" applyProtection="1">
      <alignment horizontal="center" vertical="center"/>
      <protection locked="0"/>
    </xf>
    <xf numFmtId="0" fontId="150" fillId="6" borderId="0" xfId="0" applyFont="1" applyFill="1" applyProtection="1">
      <protection locked="0"/>
    </xf>
    <xf numFmtId="0" fontId="150" fillId="21" borderId="0" xfId="0" applyFont="1" applyFill="1" applyAlignment="1" applyProtection="1">
      <alignment horizontal="left" indent="1"/>
      <protection locked="0"/>
    </xf>
    <xf numFmtId="0" fontId="28" fillId="28" borderId="0" xfId="0" applyFont="1" applyFill="1" applyProtection="1">
      <protection hidden="1"/>
    </xf>
    <xf numFmtId="41" fontId="28" fillId="28" borderId="0" xfId="0" applyNumberFormat="1" applyFont="1" applyFill="1" applyProtection="1">
      <protection hidden="1"/>
    </xf>
    <xf numFmtId="0" fontId="28" fillId="28" borderId="0" xfId="0" applyFont="1" applyFill="1" applyAlignment="1" applyProtection="1">
      <alignment horizontal="left"/>
      <protection hidden="1"/>
    </xf>
    <xf numFmtId="168" fontId="28" fillId="28" borderId="0" xfId="0" applyNumberFormat="1" applyFont="1" applyFill="1" applyAlignment="1" applyProtection="1">
      <alignment horizontal="center"/>
      <protection hidden="1"/>
    </xf>
    <xf numFmtId="166" fontId="28" fillId="28" borderId="0" xfId="0" applyNumberFormat="1" applyFont="1" applyFill="1" applyAlignment="1" applyProtection="1">
      <alignment horizontal="center"/>
      <protection hidden="1"/>
    </xf>
    <xf numFmtId="167" fontId="28" fillId="28" borderId="0" xfId="0" applyNumberFormat="1" applyFont="1" applyFill="1" applyProtection="1">
      <protection hidden="1"/>
    </xf>
    <xf numFmtId="0" fontId="28" fillId="28" borderId="0" xfId="0" applyFont="1" applyFill="1" applyBorder="1" applyProtection="1">
      <protection hidden="1"/>
    </xf>
    <xf numFmtId="0" fontId="45" fillId="28" borderId="66" xfId="0" applyFont="1" applyFill="1" applyBorder="1" applyAlignment="1" applyProtection="1">
      <alignment horizontal="left" indent="2"/>
      <protection hidden="1"/>
    </xf>
    <xf numFmtId="0" fontId="45" fillId="28" borderId="0" xfId="0" applyFont="1" applyFill="1" applyBorder="1" applyAlignment="1" applyProtection="1">
      <alignment horizontal="left" indent="2"/>
      <protection hidden="1"/>
    </xf>
    <xf numFmtId="41" fontId="45" fillId="28" borderId="0" xfId="0" applyNumberFormat="1" applyFont="1" applyFill="1" applyBorder="1" applyAlignment="1" applyProtection="1">
      <alignment horizontal="left" indent="2"/>
      <protection hidden="1"/>
    </xf>
    <xf numFmtId="0" fontId="45" fillId="28" borderId="0" xfId="0" applyFont="1" applyFill="1" applyBorder="1" applyAlignment="1" applyProtection="1">
      <alignment horizontal="left"/>
      <protection hidden="1"/>
    </xf>
    <xf numFmtId="168" fontId="45" fillId="28" borderId="0" xfId="0" applyNumberFormat="1" applyFont="1" applyFill="1" applyBorder="1" applyAlignment="1" applyProtection="1">
      <alignment horizontal="center"/>
      <protection hidden="1"/>
    </xf>
    <xf numFmtId="168" fontId="44" fillId="28" borderId="66" xfId="0" applyNumberFormat="1" applyFont="1" applyFill="1" applyBorder="1" applyAlignment="1" applyProtection="1">
      <alignment horizontal="center"/>
      <protection hidden="1"/>
    </xf>
    <xf numFmtId="168" fontId="44" fillId="28" borderId="67" xfId="0" applyNumberFormat="1" applyFont="1" applyFill="1" applyBorder="1" applyAlignment="1" applyProtection="1">
      <alignment horizontal="center"/>
      <protection hidden="1"/>
    </xf>
    <xf numFmtId="0" fontId="77" fillId="28" borderId="0" xfId="0" applyFont="1" applyFill="1" applyProtection="1">
      <protection hidden="1"/>
    </xf>
    <xf numFmtId="0" fontId="147" fillId="6" borderId="0" xfId="0" applyFont="1" applyFill="1" applyAlignment="1" applyProtection="1">
      <alignment horizontal="center" vertical="center"/>
      <protection hidden="1"/>
    </xf>
    <xf numFmtId="168" fontId="40" fillId="6" borderId="41" xfId="0" applyNumberFormat="1" applyFont="1" applyFill="1" applyBorder="1" applyAlignment="1" applyProtection="1">
      <alignment horizontal="center" vertical="center"/>
      <protection locked="0"/>
    </xf>
    <xf numFmtId="0" fontId="42" fillId="6" borderId="37" xfId="0" applyFont="1" applyFill="1" applyBorder="1" applyAlignment="1" applyProtection="1">
      <alignment horizontal="left" vertical="center"/>
      <protection locked="0"/>
    </xf>
    <xf numFmtId="0" fontId="42" fillId="6" borderId="8" xfId="0" applyFont="1" applyFill="1" applyBorder="1" applyAlignment="1" applyProtection="1">
      <alignment horizontal="left" vertical="center"/>
      <protection locked="0"/>
    </xf>
    <xf numFmtId="0" fontId="42" fillId="6" borderId="38" xfId="0" applyFont="1" applyFill="1" applyBorder="1" applyAlignment="1" applyProtection="1">
      <alignment horizontal="left" vertical="center"/>
      <protection locked="0"/>
    </xf>
    <xf numFmtId="168" fontId="40" fillId="6" borderId="230" xfId="0" applyNumberFormat="1" applyFont="1" applyFill="1" applyBorder="1" applyAlignment="1" applyProtection="1">
      <alignment horizontal="center" vertical="center"/>
      <protection locked="0"/>
    </xf>
    <xf numFmtId="0" fontId="40" fillId="13" borderId="43" xfId="0" applyFont="1" applyFill="1" applyBorder="1" applyAlignment="1" applyProtection="1">
      <alignment horizontal="center" vertical="center" wrapText="1"/>
      <protection locked="0"/>
    </xf>
    <xf numFmtId="0" fontId="110" fillId="6" borderId="0" xfId="0" applyFont="1" applyFill="1" applyBorder="1" applyAlignment="1" applyProtection="1">
      <alignment horizontal="right" vertical="center"/>
      <protection locked="0"/>
    </xf>
    <xf numFmtId="166" fontId="110" fillId="6" borderId="0" xfId="0" applyNumberFormat="1" applyFont="1" applyFill="1" applyBorder="1" applyAlignment="1" applyProtection="1">
      <alignment horizontal="center" vertical="center"/>
      <protection locked="0"/>
    </xf>
    <xf numFmtId="0" fontId="110" fillId="6" borderId="0" xfId="0" applyFont="1" applyFill="1" applyBorder="1" applyAlignment="1" applyProtection="1">
      <alignment horizontal="right" vertical="center" indent="1"/>
      <protection locked="0"/>
    </xf>
    <xf numFmtId="173" fontId="82" fillId="7" borderId="0" xfId="0" applyNumberFormat="1" applyFont="1" applyFill="1" applyBorder="1" applyAlignment="1" applyProtection="1">
      <alignment horizontal="center" vertical="center"/>
      <protection locked="0"/>
    </xf>
    <xf numFmtId="10" fontId="82" fillId="7" borderId="36" xfId="1292" applyNumberFormat="1" applyFont="1" applyFill="1" applyBorder="1" applyAlignment="1" applyProtection="1">
      <alignment horizontal="center" vertical="center"/>
      <protection locked="0"/>
    </xf>
    <xf numFmtId="173" fontId="82" fillId="7" borderId="188" xfId="0" applyNumberFormat="1" applyFont="1" applyFill="1" applyBorder="1" applyAlignment="1" applyProtection="1">
      <alignment horizontal="center" vertical="center"/>
      <protection locked="0"/>
    </xf>
    <xf numFmtId="0" fontId="87" fillId="18" borderId="0" xfId="0" applyFont="1" applyFill="1" applyAlignment="1" applyProtection="1">
      <alignment vertical="center"/>
      <protection hidden="1"/>
    </xf>
    <xf numFmtId="41" fontId="45" fillId="6" borderId="104" xfId="0" applyNumberFormat="1" applyFont="1" applyFill="1" applyBorder="1" applyAlignment="1" applyProtection="1">
      <alignment vertical="center"/>
      <protection locked="0"/>
    </xf>
    <xf numFmtId="0" fontId="45" fillId="6" borderId="104" xfId="0" applyFont="1" applyFill="1" applyBorder="1" applyAlignment="1" applyProtection="1">
      <alignment vertical="center"/>
      <protection locked="0"/>
    </xf>
    <xf numFmtId="166" fontId="45" fillId="6" borderId="104" xfId="0" applyNumberFormat="1" applyFont="1" applyFill="1" applyBorder="1" applyAlignment="1" applyProtection="1">
      <alignment horizontal="center" vertical="center"/>
      <protection locked="0"/>
    </xf>
    <xf numFmtId="0" fontId="28" fillId="18" borderId="0" xfId="0" applyFont="1" applyFill="1" applyAlignment="1" applyProtection="1">
      <alignment vertical="center"/>
      <protection hidden="1"/>
    </xf>
    <xf numFmtId="0" fontId="87" fillId="18" borderId="0" xfId="0" applyFont="1" applyFill="1" applyBorder="1" applyAlignment="1" applyProtection="1">
      <alignment vertical="center"/>
      <protection hidden="1"/>
    </xf>
    <xf numFmtId="0" fontId="180" fillId="17" borderId="0" xfId="0" applyFont="1" applyFill="1"/>
    <xf numFmtId="0" fontId="181" fillId="18" borderId="0" xfId="0" applyFont="1" applyFill="1" applyProtection="1">
      <protection hidden="1"/>
    </xf>
    <xf numFmtId="0" fontId="181" fillId="18" borderId="0" xfId="0" applyFont="1" applyFill="1" applyAlignment="1" applyProtection="1">
      <alignment vertical="center"/>
      <protection hidden="1"/>
    </xf>
    <xf numFmtId="0" fontId="34" fillId="18" borderId="0" xfId="0" applyFont="1" applyFill="1"/>
    <xf numFmtId="0" fontId="31" fillId="18" borderId="0" xfId="0" applyFont="1" applyFill="1" applyBorder="1"/>
    <xf numFmtId="0" fontId="31" fillId="18" borderId="0" xfId="0" applyFont="1" applyFill="1"/>
    <xf numFmtId="0" fontId="34" fillId="18" borderId="0" xfId="0" applyFont="1" applyFill="1" applyBorder="1"/>
    <xf numFmtId="0" fontId="52" fillId="7" borderId="73" xfId="0" applyNumberFormat="1" applyFont="1" applyFill="1" applyBorder="1" applyAlignment="1" applyProtection="1">
      <alignment horizontal="center" vertical="center"/>
      <protection locked="0"/>
    </xf>
    <xf numFmtId="166" fontId="47" fillId="6" borderId="26" xfId="0" applyNumberFormat="1" applyFont="1" applyFill="1" applyBorder="1" applyAlignment="1" applyProtection="1">
      <alignment horizontal="center" vertical="center"/>
      <protection locked="0"/>
    </xf>
    <xf numFmtId="166" fontId="47" fillId="6" borderId="76" xfId="0" applyNumberFormat="1" applyFont="1" applyFill="1" applyBorder="1" applyAlignment="1" applyProtection="1">
      <alignment horizontal="center" vertical="center"/>
      <protection locked="0"/>
    </xf>
    <xf numFmtId="168" fontId="40" fillId="13" borderId="28" xfId="0" applyNumberFormat="1" applyFont="1" applyFill="1" applyBorder="1" applyAlignment="1" applyProtection="1">
      <alignment horizontal="center" vertical="center" wrapText="1"/>
      <protection locked="0"/>
    </xf>
    <xf numFmtId="0" fontId="0" fillId="17" borderId="0" xfId="0" applyFill="1" applyAlignment="1">
      <alignment vertical="center"/>
    </xf>
    <xf numFmtId="0" fontId="0" fillId="17" borderId="0" xfId="0" applyFont="1" applyFill="1" applyAlignment="1">
      <alignment vertical="center"/>
    </xf>
    <xf numFmtId="0" fontId="28" fillId="6" borderId="0" xfId="0" applyFont="1" applyFill="1" applyAlignment="1" applyProtection="1">
      <alignment vertical="center"/>
      <protection hidden="1"/>
    </xf>
    <xf numFmtId="41" fontId="28" fillId="6" borderId="0" xfId="0" applyNumberFormat="1" applyFont="1" applyFill="1" applyAlignment="1" applyProtection="1">
      <alignment vertical="center"/>
      <protection hidden="1"/>
    </xf>
    <xf numFmtId="0" fontId="28" fillId="6" borderId="0" xfId="0" applyFont="1" applyFill="1" applyAlignment="1" applyProtection="1">
      <alignment horizontal="left" vertical="center"/>
      <protection hidden="1"/>
    </xf>
    <xf numFmtId="168" fontId="28" fillId="6" borderId="0" xfId="0" applyNumberFormat="1" applyFont="1" applyFill="1" applyAlignment="1" applyProtection="1">
      <alignment horizontal="center" vertical="center"/>
      <protection hidden="1"/>
    </xf>
    <xf numFmtId="166" fontId="28" fillId="6" borderId="0" xfId="0" applyNumberFormat="1" applyFont="1" applyFill="1" applyAlignment="1" applyProtection="1">
      <alignment horizontal="center" vertical="center"/>
      <protection hidden="1"/>
    </xf>
    <xf numFmtId="0" fontId="28" fillId="18" borderId="0" xfId="0" applyFont="1" applyFill="1" applyAlignment="1" applyProtection="1">
      <alignment horizontal="left" vertical="center"/>
      <protection hidden="1"/>
    </xf>
    <xf numFmtId="168" fontId="28" fillId="18" borderId="0" xfId="0" applyNumberFormat="1" applyFont="1" applyFill="1" applyAlignment="1" applyProtection="1">
      <alignment horizontal="center" vertical="center"/>
      <protection hidden="1"/>
    </xf>
    <xf numFmtId="166" fontId="28" fillId="18" borderId="0" xfId="0" applyNumberFormat="1" applyFont="1" applyFill="1" applyAlignment="1" applyProtection="1">
      <alignment horizontal="center" vertical="center"/>
      <protection hidden="1"/>
    </xf>
    <xf numFmtId="41" fontId="28" fillId="18" borderId="0" xfId="0" applyNumberFormat="1" applyFont="1" applyFill="1" applyAlignment="1" applyProtection="1">
      <alignment vertical="center"/>
      <protection hidden="1"/>
    </xf>
    <xf numFmtId="168" fontId="42" fillId="6" borderId="0" xfId="0" applyNumberFormat="1" applyFont="1" applyFill="1" applyAlignment="1" applyProtection="1">
      <alignment horizontal="center" vertical="center"/>
      <protection locked="0"/>
    </xf>
    <xf numFmtId="167" fontId="28" fillId="18" borderId="0" xfId="0" applyNumberFormat="1" applyFont="1" applyFill="1" applyAlignment="1" applyProtection="1">
      <alignment vertical="center"/>
      <protection hidden="1"/>
    </xf>
    <xf numFmtId="0" fontId="104" fillId="6" borderId="0" xfId="0" applyNumberFormat="1" applyFont="1" applyFill="1" applyAlignment="1" applyProtection="1">
      <alignment horizontal="left" vertical="center"/>
      <protection locked="0"/>
    </xf>
    <xf numFmtId="166" fontId="28" fillId="6" borderId="0" xfId="0" applyNumberFormat="1" applyFont="1" applyFill="1" applyAlignment="1" applyProtection="1">
      <alignment horizontal="center" vertical="center"/>
      <protection locked="0"/>
    </xf>
    <xf numFmtId="168" fontId="28" fillId="6" borderId="0" xfId="0" applyNumberFormat="1" applyFont="1" applyFill="1" applyAlignment="1" applyProtection="1">
      <alignment horizontal="center" vertical="center"/>
      <protection locked="0"/>
    </xf>
    <xf numFmtId="0" fontId="28" fillId="6" borderId="0" xfId="0" applyFont="1" applyFill="1" applyAlignment="1" applyProtection="1">
      <alignment vertical="center"/>
      <protection locked="0"/>
    </xf>
    <xf numFmtId="0" fontId="42" fillId="6" borderId="0" xfId="0" applyFont="1" applyFill="1" applyAlignment="1" applyProtection="1">
      <alignment vertical="center"/>
      <protection locked="0"/>
    </xf>
    <xf numFmtId="0" fontId="108" fillId="13" borderId="34" xfId="0" applyFont="1" applyFill="1" applyBorder="1" applyAlignment="1" applyProtection="1">
      <alignment vertical="center"/>
      <protection locked="0"/>
    </xf>
    <xf numFmtId="41" fontId="40" fillId="13" borderId="41" xfId="0" applyNumberFormat="1" applyFont="1" applyFill="1" applyBorder="1" applyAlignment="1" applyProtection="1">
      <alignment horizontal="center" vertical="center" wrapText="1"/>
      <protection locked="0"/>
    </xf>
    <xf numFmtId="0" fontId="40" fillId="13" borderId="41" xfId="0" applyFont="1" applyFill="1" applyBorder="1" applyAlignment="1" applyProtection="1">
      <alignment horizontal="center" vertical="center" wrapText="1"/>
      <protection locked="0"/>
    </xf>
    <xf numFmtId="41" fontId="40" fillId="15" borderId="0" xfId="0" applyNumberFormat="1" applyFont="1" applyFill="1" applyBorder="1" applyAlignment="1" applyProtection="1">
      <alignment horizontal="center" vertical="center" wrapText="1"/>
      <protection locked="0"/>
    </xf>
    <xf numFmtId="0" fontId="40" fillId="15" borderId="0" xfId="0" applyFont="1" applyFill="1" applyBorder="1" applyAlignment="1" applyProtection="1">
      <alignment horizontal="center" vertical="center" wrapText="1"/>
      <protection locked="0"/>
    </xf>
    <xf numFmtId="41" fontId="96" fillId="7" borderId="43" xfId="0" applyNumberFormat="1" applyFont="1" applyFill="1" applyBorder="1" applyAlignment="1" applyProtection="1">
      <alignment horizontal="center" vertical="center"/>
      <protection locked="0"/>
    </xf>
    <xf numFmtId="41" fontId="115" fillId="7" borderId="43" xfId="0" applyNumberFormat="1" applyFont="1" applyFill="1" applyBorder="1" applyAlignment="1" applyProtection="1">
      <alignment horizontal="center" vertical="center"/>
      <protection locked="0"/>
    </xf>
    <xf numFmtId="168" fontId="96" fillId="7" borderId="43" xfId="0" applyNumberFormat="1" applyFont="1" applyFill="1" applyBorder="1" applyAlignment="1" applyProtection="1">
      <alignment horizontal="center" vertical="center"/>
      <protection locked="0"/>
    </xf>
    <xf numFmtId="41" fontId="45" fillId="6" borderId="28" xfId="0" applyNumberFormat="1" applyFont="1" applyFill="1" applyBorder="1" applyAlignment="1" applyProtection="1">
      <alignment horizontal="left" vertical="center"/>
      <protection locked="0"/>
    </xf>
    <xf numFmtId="0" fontId="45" fillId="6" borderId="28" xfId="0" applyFont="1" applyFill="1" applyBorder="1" applyAlignment="1" applyProtection="1">
      <alignment horizontal="left" vertical="center"/>
      <protection locked="0"/>
    </xf>
    <xf numFmtId="166" fontId="45" fillId="6" borderId="28" xfId="0" applyNumberFormat="1" applyFont="1" applyFill="1" applyBorder="1" applyAlignment="1" applyProtection="1">
      <alignment horizontal="center" vertical="center"/>
      <protection locked="0"/>
    </xf>
    <xf numFmtId="0" fontId="45" fillId="15" borderId="66" xfId="0" applyFont="1" applyFill="1" applyBorder="1" applyAlignment="1" applyProtection="1">
      <alignment horizontal="left" vertical="center"/>
      <protection locked="0"/>
    </xf>
    <xf numFmtId="41" fontId="45" fillId="15" borderId="0" xfId="0" applyNumberFormat="1" applyFont="1" applyFill="1" applyBorder="1" applyAlignment="1" applyProtection="1">
      <alignment horizontal="left" vertical="center"/>
      <protection locked="0"/>
    </xf>
    <xf numFmtId="168" fontId="45" fillId="15" borderId="0" xfId="0" applyNumberFormat="1" applyFont="1" applyFill="1" applyBorder="1" applyAlignment="1" applyProtection="1">
      <alignment horizontal="center" vertical="center"/>
      <protection locked="0"/>
    </xf>
    <xf numFmtId="168" fontId="44" fillId="15" borderId="66" xfId="0" applyNumberFormat="1" applyFont="1" applyFill="1" applyBorder="1" applyAlignment="1" applyProtection="1">
      <alignment horizontal="center" vertical="center"/>
      <protection locked="0"/>
    </xf>
    <xf numFmtId="168" fontId="44" fillId="15" borderId="67" xfId="0" applyNumberFormat="1" applyFont="1" applyFill="1" applyBorder="1" applyAlignment="1" applyProtection="1">
      <alignment horizontal="center" vertical="center"/>
      <protection locked="0"/>
    </xf>
    <xf numFmtId="0" fontId="45" fillId="6" borderId="0" xfId="0" applyFont="1" applyFill="1" applyBorder="1" applyAlignment="1" applyProtection="1">
      <alignment horizontal="left" vertical="center"/>
      <protection locked="0"/>
    </xf>
    <xf numFmtId="41" fontId="45" fillId="6" borderId="0" xfId="0" applyNumberFormat="1" applyFont="1" applyFill="1" applyBorder="1" applyAlignment="1" applyProtection="1">
      <alignment horizontal="left" vertical="center"/>
      <protection locked="0"/>
    </xf>
    <xf numFmtId="168" fontId="45" fillId="6" borderId="0" xfId="0" applyNumberFormat="1" applyFont="1" applyFill="1" applyBorder="1" applyAlignment="1" applyProtection="1">
      <alignment horizontal="center" vertical="center"/>
      <protection locked="0"/>
    </xf>
    <xf numFmtId="0" fontId="28" fillId="6" borderId="0" xfId="0" applyFont="1" applyFill="1" applyBorder="1" applyAlignment="1" applyProtection="1">
      <alignment vertical="center"/>
      <protection locked="0"/>
    </xf>
    <xf numFmtId="168" fontId="44" fillId="6" borderId="0" xfId="0" applyNumberFormat="1" applyFont="1" applyFill="1" applyBorder="1" applyAlignment="1" applyProtection="1">
      <alignment horizontal="center" vertical="center"/>
      <protection locked="0"/>
    </xf>
    <xf numFmtId="0" fontId="77" fillId="18" borderId="0" xfId="0" applyFont="1" applyFill="1" applyAlignment="1" applyProtection="1">
      <alignment vertical="center"/>
      <protection hidden="1"/>
    </xf>
    <xf numFmtId="0" fontId="147" fillId="6" borderId="0" xfId="0" applyFont="1" applyFill="1" applyAlignment="1" applyProtection="1">
      <alignment vertical="center"/>
      <protection hidden="1"/>
    </xf>
    <xf numFmtId="0" fontId="147" fillId="21" borderId="0" xfId="0" applyFont="1" applyFill="1" applyBorder="1" applyProtection="1"/>
    <xf numFmtId="0" fontId="91" fillId="6" borderId="0" xfId="0" applyFont="1" applyFill="1" applyBorder="1" applyAlignment="1" applyProtection="1">
      <alignment horizontal="left"/>
      <protection locked="0"/>
    </xf>
    <xf numFmtId="0" fontId="68" fillId="6" borderId="94" xfId="0" applyFont="1" applyFill="1" applyBorder="1" applyAlignment="1" applyProtection="1">
      <alignment horizontal="left" vertical="center"/>
      <protection locked="0"/>
    </xf>
    <xf numFmtId="0" fontId="47" fillId="7" borderId="173" xfId="0" applyFont="1" applyFill="1" applyBorder="1" applyAlignment="1" applyProtection="1">
      <alignment horizontal="left" vertical="center" indent="1"/>
      <protection locked="0"/>
    </xf>
    <xf numFmtId="0" fontId="47" fillId="7" borderId="106" xfId="0" applyFont="1" applyFill="1" applyBorder="1" applyAlignment="1" applyProtection="1">
      <alignment horizontal="left" vertical="center" indent="1"/>
      <protection locked="0"/>
    </xf>
    <xf numFmtId="0" fontId="156" fillId="22" borderId="0" xfId="0" applyFont="1" applyFill="1" applyBorder="1" applyAlignment="1" applyProtection="1">
      <alignment vertical="center"/>
    </xf>
    <xf numFmtId="0" fontId="30" fillId="6" borderId="0" xfId="0" applyFont="1" applyFill="1" applyAlignment="1" applyProtection="1">
      <protection locked="0"/>
    </xf>
    <xf numFmtId="0" fontId="147" fillId="6" borderId="0" xfId="0" applyFont="1" applyFill="1" applyAlignment="1" applyProtection="1">
      <alignment vertical="center"/>
      <protection locked="0"/>
    </xf>
    <xf numFmtId="166" fontId="109" fillId="7" borderId="258" xfId="0" applyNumberFormat="1" applyFont="1" applyFill="1" applyBorder="1" applyAlignment="1" applyProtection="1">
      <alignment horizontal="center" vertical="center"/>
      <protection locked="0"/>
    </xf>
    <xf numFmtId="166" fontId="109" fillId="7" borderId="259" xfId="0" applyNumberFormat="1" applyFont="1" applyFill="1" applyBorder="1" applyAlignment="1" applyProtection="1">
      <alignment horizontal="center" vertical="center"/>
      <protection locked="0"/>
    </xf>
    <xf numFmtId="166" fontId="109" fillId="7" borderId="260" xfId="0" applyNumberFormat="1" applyFont="1" applyFill="1" applyBorder="1" applyAlignment="1" applyProtection="1">
      <alignment horizontal="center" vertical="center"/>
      <protection locked="0"/>
    </xf>
    <xf numFmtId="0" fontId="45" fillId="6" borderId="65" xfId="0" applyFont="1" applyFill="1" applyBorder="1" applyAlignment="1" applyProtection="1">
      <alignment horizontal="left" vertical="center"/>
      <protection locked="0"/>
    </xf>
    <xf numFmtId="41" fontId="45" fillId="6" borderId="65" xfId="0" applyNumberFormat="1" applyFont="1" applyFill="1" applyBorder="1" applyAlignment="1" applyProtection="1">
      <alignment horizontal="left" vertical="center"/>
      <protection locked="0"/>
    </xf>
    <xf numFmtId="168" fontId="45" fillId="6" borderId="65" xfId="0" applyNumberFormat="1" applyFont="1" applyFill="1" applyBorder="1" applyAlignment="1" applyProtection="1">
      <alignment horizontal="center" vertical="center"/>
      <protection locked="0"/>
    </xf>
    <xf numFmtId="168" fontId="44" fillId="6" borderId="65" xfId="0" applyNumberFormat="1" applyFont="1" applyFill="1" applyBorder="1" applyAlignment="1" applyProtection="1">
      <alignment horizontal="center" vertical="center"/>
      <protection locked="0"/>
    </xf>
    <xf numFmtId="41" fontId="96" fillId="7" borderId="8" xfId="0" applyNumberFormat="1" applyFont="1" applyFill="1" applyBorder="1" applyAlignment="1" applyProtection="1">
      <alignment horizontal="center" vertical="center"/>
      <protection locked="0"/>
    </xf>
    <xf numFmtId="41" fontId="115" fillId="7" borderId="8" xfId="0" applyNumberFormat="1" applyFont="1" applyFill="1" applyBorder="1" applyAlignment="1" applyProtection="1">
      <alignment horizontal="center" vertical="center"/>
      <protection locked="0"/>
    </xf>
    <xf numFmtId="168" fontId="96" fillId="7" borderId="8" xfId="0" applyNumberFormat="1" applyFont="1" applyFill="1" applyBorder="1" applyAlignment="1" applyProtection="1">
      <alignment horizontal="center" vertical="center"/>
      <protection locked="0"/>
    </xf>
    <xf numFmtId="166" fontId="47" fillId="6" borderId="263" xfId="0" applyNumberFormat="1" applyFont="1" applyFill="1" applyBorder="1" applyAlignment="1" applyProtection="1">
      <alignment horizontal="center" vertical="center"/>
      <protection locked="0"/>
    </xf>
    <xf numFmtId="166" fontId="47" fillId="6" borderId="73" xfId="0" applyNumberFormat="1" applyFont="1" applyFill="1" applyBorder="1" applyAlignment="1" applyProtection="1">
      <alignment horizontal="center" vertical="center"/>
      <protection locked="0"/>
    </xf>
    <xf numFmtId="41" fontId="40" fillId="6" borderId="8" xfId="0" applyNumberFormat="1" applyFont="1" applyFill="1" applyBorder="1" applyAlignment="1" applyProtection="1">
      <alignment horizontal="center" vertical="center" wrapText="1"/>
      <protection locked="0"/>
    </xf>
    <xf numFmtId="0" fontId="40" fillId="6" borderId="8" xfId="0" applyFont="1" applyFill="1" applyBorder="1" applyAlignment="1" applyProtection="1">
      <alignment horizontal="center" vertical="center" wrapText="1"/>
      <protection locked="0"/>
    </xf>
    <xf numFmtId="168" fontId="40" fillId="6" borderId="8" xfId="0" applyNumberFormat="1" applyFont="1" applyFill="1" applyBorder="1" applyAlignment="1" applyProtection="1">
      <alignment horizontal="center" vertical="center" wrapText="1"/>
      <protection locked="0"/>
    </xf>
    <xf numFmtId="0" fontId="28" fillId="18" borderId="0" xfId="0" applyFont="1" applyFill="1" applyBorder="1" applyAlignment="1" applyProtection="1">
      <alignment vertical="center"/>
      <protection hidden="1"/>
    </xf>
    <xf numFmtId="0" fontId="46" fillId="6" borderId="105" xfId="0" applyFont="1" applyFill="1" applyBorder="1" applyAlignment="1" applyProtection="1">
      <protection locked="0"/>
    </xf>
    <xf numFmtId="0" fontId="46" fillId="6" borderId="106" xfId="0" applyFont="1" applyFill="1" applyBorder="1" applyAlignment="1" applyProtection="1">
      <protection locked="0"/>
    </xf>
    <xf numFmtId="0" fontId="46" fillId="6" borderId="106" xfId="0" applyFont="1" applyFill="1" applyBorder="1" applyAlignment="1" applyProtection="1">
      <alignment horizontal="left"/>
      <protection locked="0"/>
    </xf>
    <xf numFmtId="0" fontId="46" fillId="6" borderId="107" xfId="0" applyFont="1" applyFill="1" applyBorder="1" applyAlignment="1" applyProtection="1">
      <alignment horizontal="left"/>
      <protection locked="0"/>
    </xf>
    <xf numFmtId="166" fontId="139" fillId="6" borderId="0" xfId="0" applyNumberFormat="1" applyFont="1" applyFill="1" applyBorder="1" applyAlignment="1" applyProtection="1">
      <alignment horizontal="center" vertical="center"/>
      <protection locked="0"/>
    </xf>
    <xf numFmtId="172" fontId="163" fillId="6" borderId="25" xfId="0" applyNumberFormat="1" applyFont="1" applyFill="1" applyBorder="1" applyAlignment="1" applyProtection="1">
      <alignment vertical="center"/>
    </xf>
    <xf numFmtId="170" fontId="163" fillId="6" borderId="0" xfId="0" applyNumberFormat="1" applyFont="1" applyFill="1" applyBorder="1" applyAlignment="1" applyProtection="1">
      <alignment vertical="center"/>
    </xf>
    <xf numFmtId="172" fontId="163" fillId="6" borderId="0" xfId="0" applyNumberFormat="1" applyFont="1" applyFill="1" applyBorder="1" applyAlignment="1" applyProtection="1">
      <alignment vertical="center"/>
    </xf>
    <xf numFmtId="172" fontId="163" fillId="6" borderId="33" xfId="0" applyNumberFormat="1" applyFont="1" applyFill="1" applyBorder="1" applyAlignment="1" applyProtection="1">
      <alignment vertical="center"/>
    </xf>
    <xf numFmtId="9" fontId="42" fillId="0" borderId="5" xfId="1292" applyFont="1" applyFill="1" applyBorder="1" applyAlignment="1" applyProtection="1">
      <alignment horizontal="center" vertical="center"/>
      <protection hidden="1"/>
    </xf>
    <xf numFmtId="49" fontId="42" fillId="0" borderId="0" xfId="0" applyNumberFormat="1" applyFont="1" applyFill="1" applyBorder="1" applyAlignment="1" applyProtection="1">
      <alignment horizontal="center" vertical="center"/>
      <protection hidden="1"/>
    </xf>
    <xf numFmtId="0" fontId="71" fillId="0" borderId="98" xfId="0" applyFont="1" applyFill="1" applyBorder="1" applyAlignment="1" applyProtection="1">
      <alignment horizontal="right" vertical="center" indent="1"/>
      <protection hidden="1"/>
    </xf>
    <xf numFmtId="0" fontId="71" fillId="0" borderId="0" xfId="0" applyFont="1" applyFill="1" applyBorder="1" applyAlignment="1" applyProtection="1">
      <alignment horizontal="right" vertical="center" indent="1"/>
      <protection hidden="1"/>
    </xf>
    <xf numFmtId="0" fontId="42" fillId="0" borderId="5" xfId="0" applyFont="1" applyFill="1" applyBorder="1" applyAlignment="1" applyProtection="1">
      <alignment horizontal="left" vertical="center" indent="1"/>
      <protection hidden="1"/>
    </xf>
    <xf numFmtId="0" fontId="50" fillId="0" borderId="3" xfId="0" applyFont="1" applyFill="1" applyBorder="1" applyAlignment="1" applyProtection="1">
      <alignment horizontal="left" vertical="center"/>
      <protection hidden="1"/>
    </xf>
    <xf numFmtId="0" fontId="74" fillId="0" borderId="0" xfId="0" applyFont="1" applyFill="1" applyBorder="1" applyAlignment="1" applyProtection="1">
      <alignment horizontal="left" vertical="center" indent="5"/>
      <protection hidden="1"/>
    </xf>
    <xf numFmtId="0" fontId="42" fillId="0" borderId="0" xfId="0" applyFont="1" applyFill="1" applyBorder="1" applyAlignment="1" applyProtection="1">
      <alignment horizontal="left" vertical="center"/>
      <protection hidden="1"/>
    </xf>
    <xf numFmtId="0" fontId="42" fillId="0" borderId="2" xfId="0" applyFont="1" applyFill="1" applyBorder="1" applyAlignment="1" applyProtection="1">
      <alignment horizontal="left" vertical="center"/>
      <protection hidden="1"/>
    </xf>
    <xf numFmtId="0" fontId="135" fillId="6" borderId="0" xfId="0" applyFont="1" applyFill="1" applyAlignment="1" applyProtection="1">
      <alignment horizontal="center" vertical="top"/>
      <protection hidden="1"/>
    </xf>
    <xf numFmtId="0" fontId="76" fillId="6" borderId="0" xfId="0" applyFont="1" applyFill="1" applyAlignment="1" applyProtection="1">
      <alignment horizontal="left"/>
      <protection hidden="1"/>
    </xf>
    <xf numFmtId="0" fontId="40" fillId="6" borderId="0" xfId="0" applyFont="1" applyFill="1" applyAlignment="1" applyProtection="1">
      <alignment horizontal="left" vertical="top" wrapText="1"/>
      <protection hidden="1"/>
    </xf>
    <xf numFmtId="0" fontId="40" fillId="6" borderId="0" xfId="0" applyFont="1" applyFill="1" applyAlignment="1" applyProtection="1">
      <alignment horizontal="left" wrapText="1"/>
      <protection hidden="1"/>
    </xf>
    <xf numFmtId="0" fontId="121" fillId="18" borderId="0" xfId="0" applyFont="1" applyFill="1" applyBorder="1" applyAlignment="1" applyProtection="1">
      <alignment horizontal="center" vertical="center"/>
      <protection hidden="1"/>
    </xf>
    <xf numFmtId="0" fontId="123" fillId="17" borderId="0" xfId="0" applyFont="1" applyFill="1" applyAlignment="1" applyProtection="1">
      <alignment horizontal="center" vertical="center"/>
      <protection hidden="1"/>
    </xf>
    <xf numFmtId="0" fontId="125" fillId="6" borderId="182" xfId="0" applyFont="1" applyFill="1" applyBorder="1" applyAlignment="1" applyProtection="1">
      <alignment horizontal="center" vertical="center"/>
      <protection hidden="1"/>
    </xf>
    <xf numFmtId="0" fontId="124" fillId="6" borderId="0" xfId="0" applyFont="1" applyFill="1" applyBorder="1" applyAlignment="1" applyProtection="1">
      <alignment horizontal="center" vertical="center"/>
      <protection hidden="1"/>
    </xf>
    <xf numFmtId="0" fontId="126" fillId="6" borderId="0" xfId="0" applyFont="1" applyFill="1" applyBorder="1" applyAlignment="1" applyProtection="1">
      <alignment horizontal="left" vertical="center"/>
      <protection hidden="1"/>
    </xf>
    <xf numFmtId="0" fontId="126" fillId="6" borderId="94" xfId="0" applyFont="1" applyFill="1" applyBorder="1" applyAlignment="1" applyProtection="1">
      <alignment horizontal="left" vertical="center"/>
      <protection hidden="1"/>
    </xf>
    <xf numFmtId="9" fontId="122" fillId="11" borderId="191" xfId="1292" applyFont="1" applyFill="1" applyBorder="1" applyAlignment="1" applyProtection="1">
      <alignment horizontal="center" vertical="center"/>
      <protection locked="0"/>
    </xf>
    <xf numFmtId="9" fontId="122" fillId="11" borderId="192" xfId="1292" applyFont="1" applyFill="1" applyBorder="1" applyAlignment="1" applyProtection="1">
      <alignment horizontal="center" vertical="center"/>
      <protection locked="0"/>
    </xf>
    <xf numFmtId="9" fontId="122" fillId="11" borderId="193" xfId="1292" applyFont="1" applyFill="1" applyBorder="1" applyAlignment="1" applyProtection="1">
      <alignment horizontal="center" vertical="center"/>
      <protection locked="0"/>
    </xf>
    <xf numFmtId="9" fontId="122" fillId="11" borderId="194" xfId="1292" applyFont="1" applyFill="1" applyBorder="1" applyAlignment="1" applyProtection="1">
      <alignment horizontal="center" vertical="center"/>
      <protection locked="0"/>
    </xf>
    <xf numFmtId="9" fontId="122" fillId="11" borderId="182" xfId="1292" applyFont="1" applyFill="1" applyBorder="1" applyAlignment="1" applyProtection="1">
      <alignment horizontal="center" vertical="center"/>
      <protection locked="0"/>
    </xf>
    <xf numFmtId="9" fontId="122" fillId="11" borderId="195" xfId="1292" applyFont="1" applyFill="1" applyBorder="1" applyAlignment="1" applyProtection="1">
      <alignment horizontal="center" vertical="center"/>
      <protection locked="0"/>
    </xf>
    <xf numFmtId="0" fontId="121" fillId="6" borderId="191" xfId="0" quotePrefix="1" applyFont="1" applyFill="1" applyBorder="1" applyAlignment="1" applyProtection="1">
      <alignment horizontal="center" vertical="center"/>
      <protection hidden="1"/>
    </xf>
    <xf numFmtId="0" fontId="121" fillId="6" borderId="192" xfId="0" applyFont="1" applyFill="1" applyBorder="1" applyAlignment="1" applyProtection="1">
      <alignment horizontal="center" vertical="center"/>
      <protection hidden="1"/>
    </xf>
    <xf numFmtId="0" fontId="121" fillId="6" borderId="193" xfId="0" applyFont="1" applyFill="1" applyBorder="1" applyAlignment="1" applyProtection="1">
      <alignment horizontal="center" vertical="center"/>
      <protection hidden="1"/>
    </xf>
    <xf numFmtId="0" fontId="121" fillId="6" borderId="194" xfId="0" applyFont="1" applyFill="1" applyBorder="1" applyAlignment="1" applyProtection="1">
      <alignment horizontal="center" vertical="center"/>
      <protection hidden="1"/>
    </xf>
    <xf numFmtId="0" fontId="121" fillId="6" borderId="182" xfId="0" applyFont="1" applyFill="1" applyBorder="1" applyAlignment="1" applyProtection="1">
      <alignment horizontal="center" vertical="center"/>
      <protection hidden="1"/>
    </xf>
    <xf numFmtId="0" fontId="121" fillId="6" borderId="195" xfId="0" applyFont="1" applyFill="1" applyBorder="1" applyAlignment="1" applyProtection="1">
      <alignment horizontal="center" vertical="center"/>
      <protection hidden="1"/>
    </xf>
    <xf numFmtId="0" fontId="138" fillId="6" borderId="0" xfId="0" applyFont="1" applyFill="1" applyBorder="1" applyAlignment="1" applyProtection="1">
      <alignment horizontal="right" vertical="center" indent="1"/>
      <protection hidden="1"/>
    </xf>
    <xf numFmtId="14" fontId="162" fillId="17" borderId="109" xfId="0" applyNumberFormat="1" applyFont="1" applyFill="1" applyBorder="1" applyAlignment="1" applyProtection="1">
      <alignment horizontal="center" vertical="center"/>
      <protection hidden="1"/>
    </xf>
    <xf numFmtId="14" fontId="162" fillId="17" borderId="93" xfId="0" applyNumberFormat="1" applyFont="1" applyFill="1" applyBorder="1" applyAlignment="1" applyProtection="1">
      <alignment horizontal="center" vertical="center"/>
      <protection hidden="1"/>
    </xf>
    <xf numFmtId="14" fontId="162" fillId="17" borderId="116" xfId="0" applyNumberFormat="1" applyFont="1" applyFill="1" applyBorder="1" applyAlignment="1" applyProtection="1">
      <alignment horizontal="center" vertical="center"/>
      <protection hidden="1"/>
    </xf>
    <xf numFmtId="14" fontId="162" fillId="17" borderId="114" xfId="0" applyNumberFormat="1" applyFont="1" applyFill="1" applyBorder="1" applyAlignment="1" applyProtection="1">
      <alignment horizontal="center" vertical="center"/>
      <protection hidden="1"/>
    </xf>
    <xf numFmtId="14" fontId="162" fillId="17" borderId="94" xfId="0" applyNumberFormat="1" applyFont="1" applyFill="1" applyBorder="1" applyAlignment="1" applyProtection="1">
      <alignment horizontal="center" vertical="center"/>
      <protection hidden="1"/>
    </xf>
    <xf numFmtId="14" fontId="162" fillId="17" borderId="115" xfId="0" applyNumberFormat="1" applyFont="1" applyFill="1" applyBorder="1" applyAlignment="1" applyProtection="1">
      <alignment horizontal="center" vertical="center"/>
      <protection hidden="1"/>
    </xf>
    <xf numFmtId="0" fontId="138" fillId="6" borderId="93" xfId="0" applyNumberFormat="1" applyFont="1" applyFill="1" applyBorder="1" applyAlignment="1" applyProtection="1">
      <alignment horizontal="right" vertical="center" indent="1"/>
      <protection hidden="1"/>
    </xf>
    <xf numFmtId="0" fontId="138" fillId="6" borderId="0" xfId="0" applyNumberFormat="1" applyFont="1" applyFill="1" applyBorder="1" applyAlignment="1" applyProtection="1">
      <alignment horizontal="right" vertical="center" indent="1"/>
      <protection hidden="1"/>
    </xf>
    <xf numFmtId="0" fontId="163" fillId="11" borderId="104" xfId="0" applyFont="1" applyFill="1" applyBorder="1" applyAlignment="1" applyProtection="1">
      <alignment horizontal="left" vertical="center" indent="1"/>
    </xf>
    <xf numFmtId="0" fontId="163" fillId="11" borderId="105" xfId="0" applyFont="1" applyFill="1" applyBorder="1" applyAlignment="1" applyProtection="1">
      <alignment horizontal="left" vertical="center" indent="1"/>
    </xf>
    <xf numFmtId="169" fontId="163" fillId="11" borderId="104" xfId="0" applyNumberFormat="1" applyFont="1" applyFill="1" applyBorder="1" applyAlignment="1" applyProtection="1">
      <alignment horizontal="center" vertical="center"/>
    </xf>
    <xf numFmtId="169" fontId="163" fillId="11" borderId="105" xfId="0" applyNumberFormat="1" applyFont="1" applyFill="1" applyBorder="1" applyAlignment="1" applyProtection="1">
      <alignment horizontal="center" vertical="center"/>
    </xf>
    <xf numFmtId="169" fontId="163" fillId="11" borderId="109" xfId="0" applyNumberFormat="1" applyFont="1" applyFill="1" applyBorder="1" applyAlignment="1" applyProtection="1">
      <alignment horizontal="center" vertical="center"/>
    </xf>
    <xf numFmtId="169" fontId="163" fillId="11" borderId="93" xfId="0" applyNumberFormat="1" applyFont="1" applyFill="1" applyBorder="1" applyAlignment="1" applyProtection="1">
      <alignment horizontal="center" vertical="center"/>
    </xf>
    <xf numFmtId="169" fontId="163" fillId="11" borderId="116" xfId="0" applyNumberFormat="1" applyFont="1" applyFill="1" applyBorder="1" applyAlignment="1" applyProtection="1">
      <alignment horizontal="center" vertical="center"/>
    </xf>
    <xf numFmtId="169" fontId="163" fillId="11" borderId="114" xfId="0" applyNumberFormat="1" applyFont="1" applyFill="1" applyBorder="1" applyAlignment="1" applyProtection="1">
      <alignment horizontal="center" vertical="center"/>
    </xf>
    <xf numFmtId="169" fontId="163" fillId="11" borderId="94" xfId="0" applyNumberFormat="1" applyFont="1" applyFill="1" applyBorder="1" applyAlignment="1" applyProtection="1">
      <alignment horizontal="center" vertical="center"/>
    </xf>
    <xf numFmtId="169" fontId="163" fillId="11" borderId="115" xfId="0" applyNumberFormat="1" applyFont="1" applyFill="1" applyBorder="1" applyAlignment="1" applyProtection="1">
      <alignment horizontal="center" vertical="center"/>
    </xf>
    <xf numFmtId="169" fontId="138" fillId="6" borderId="109" xfId="0" applyNumberFormat="1" applyFont="1" applyFill="1" applyBorder="1" applyAlignment="1" applyProtection="1">
      <alignment horizontal="center" vertical="center"/>
    </xf>
    <xf numFmtId="169" fontId="138" fillId="6" borderId="93" xfId="0" applyNumberFormat="1" applyFont="1" applyFill="1" applyBorder="1" applyAlignment="1" applyProtection="1">
      <alignment horizontal="center" vertical="center"/>
    </xf>
    <xf numFmtId="169" fontId="138" fillId="6" borderId="116" xfId="0" applyNumberFormat="1" applyFont="1" applyFill="1" applyBorder="1" applyAlignment="1" applyProtection="1">
      <alignment horizontal="center" vertical="center"/>
    </xf>
    <xf numFmtId="169" fontId="138" fillId="6" borderId="114" xfId="0" applyNumberFormat="1" applyFont="1" applyFill="1" applyBorder="1" applyAlignment="1" applyProtection="1">
      <alignment horizontal="center" vertical="center"/>
    </xf>
    <xf numFmtId="169" fontId="138" fillId="6" borderId="94" xfId="0" applyNumberFormat="1" applyFont="1" applyFill="1" applyBorder="1" applyAlignment="1" applyProtection="1">
      <alignment horizontal="center" vertical="center"/>
    </xf>
    <xf numFmtId="169" fontId="138" fillId="6" borderId="115" xfId="0" applyNumberFormat="1" applyFont="1" applyFill="1" applyBorder="1" applyAlignment="1" applyProtection="1">
      <alignment horizontal="center" vertical="center"/>
    </xf>
    <xf numFmtId="0" fontId="163" fillId="11" borderId="22" xfId="0" applyFont="1" applyFill="1" applyBorder="1" applyAlignment="1" applyProtection="1">
      <alignment horizontal="left" vertical="center" indent="1"/>
    </xf>
    <xf numFmtId="0" fontId="163" fillId="11" borderId="97" xfId="0" applyFont="1" applyFill="1" applyBorder="1" applyAlignment="1" applyProtection="1">
      <alignment horizontal="left" vertical="center" indent="1"/>
    </xf>
    <xf numFmtId="0" fontId="163" fillId="11" borderId="9" xfId="0" applyFont="1" applyFill="1" applyBorder="1" applyAlignment="1" applyProtection="1">
      <alignment horizontal="left" vertical="center" indent="1"/>
    </xf>
    <xf numFmtId="0" fontId="163" fillId="11" borderId="206" xfId="0" applyFont="1" applyFill="1" applyBorder="1" applyAlignment="1" applyProtection="1">
      <alignment horizontal="left" vertical="center" indent="1"/>
    </xf>
    <xf numFmtId="14" fontId="162" fillId="17" borderId="29" xfId="0" applyNumberFormat="1" applyFont="1" applyFill="1" applyBorder="1" applyAlignment="1" applyProtection="1">
      <alignment horizontal="center" vertical="center"/>
      <protection hidden="1"/>
    </xf>
    <xf numFmtId="14" fontId="162" fillId="17" borderId="30" xfId="0" applyNumberFormat="1" applyFont="1" applyFill="1" applyBorder="1" applyAlignment="1" applyProtection="1">
      <alignment horizontal="center" vertical="center"/>
      <protection hidden="1"/>
    </xf>
    <xf numFmtId="14" fontId="162" fillId="17" borderId="35" xfId="0" applyNumberFormat="1" applyFont="1" applyFill="1" applyBorder="1" applyAlignment="1" applyProtection="1">
      <alignment horizontal="center" vertical="center"/>
      <protection hidden="1"/>
    </xf>
    <xf numFmtId="14" fontId="162" fillId="17" borderId="37" xfId="0" applyNumberFormat="1" applyFont="1" applyFill="1" applyBorder="1" applyAlignment="1" applyProtection="1">
      <alignment horizontal="center" vertical="center"/>
      <protection hidden="1"/>
    </xf>
    <xf numFmtId="14" fontId="162" fillId="17" borderId="8" xfId="0" applyNumberFormat="1" applyFont="1" applyFill="1" applyBorder="1" applyAlignment="1" applyProtection="1">
      <alignment horizontal="center" vertical="center"/>
      <protection hidden="1"/>
    </xf>
    <xf numFmtId="14" fontId="162" fillId="17" borderId="38" xfId="0" applyNumberFormat="1" applyFont="1" applyFill="1" applyBorder="1" applyAlignment="1" applyProtection="1">
      <alignment horizontal="center" vertical="center"/>
      <protection hidden="1"/>
    </xf>
    <xf numFmtId="0" fontId="147" fillId="6" borderId="0" xfId="0" applyFont="1" applyFill="1" applyBorder="1" applyAlignment="1" applyProtection="1">
      <alignment horizontal="center" vertical="center"/>
      <protection hidden="1"/>
    </xf>
    <xf numFmtId="0" fontId="138" fillId="6" borderId="30" xfId="0" applyFont="1" applyFill="1" applyBorder="1" applyAlignment="1" applyProtection="1">
      <alignment horizontal="right" vertical="center" indent="1"/>
      <protection hidden="1"/>
    </xf>
    <xf numFmtId="170" fontId="163" fillId="11" borderId="18" xfId="0" applyNumberFormat="1" applyFont="1" applyFill="1" applyBorder="1" applyAlignment="1" applyProtection="1">
      <alignment horizontal="center" vertical="center"/>
    </xf>
    <xf numFmtId="170" fontId="163" fillId="11" borderId="120" xfId="0" applyNumberFormat="1" applyFont="1" applyFill="1" applyBorder="1" applyAlignment="1" applyProtection="1">
      <alignment horizontal="center" vertical="center"/>
    </xf>
    <xf numFmtId="170" fontId="163" fillId="11" borderId="16" xfId="0" applyNumberFormat="1" applyFont="1" applyFill="1" applyBorder="1" applyAlignment="1" applyProtection="1">
      <alignment horizontal="center" vertical="center"/>
    </xf>
    <xf numFmtId="170" fontId="163" fillId="11" borderId="213" xfId="0" applyNumberFormat="1" applyFont="1" applyFill="1" applyBorder="1" applyAlignment="1" applyProtection="1">
      <alignment horizontal="center" vertical="center"/>
    </xf>
    <xf numFmtId="170" fontId="163" fillId="11" borderId="214" xfId="0" applyNumberFormat="1" applyFont="1" applyFill="1" applyBorder="1" applyAlignment="1" applyProtection="1">
      <alignment horizontal="center" vertical="center"/>
    </xf>
    <xf numFmtId="170" fontId="163" fillId="11" borderId="215" xfId="0" applyNumberFormat="1" applyFont="1" applyFill="1" applyBorder="1" applyAlignment="1" applyProtection="1">
      <alignment horizontal="center" vertical="center"/>
    </xf>
    <xf numFmtId="0" fontId="163" fillId="11" borderId="204" xfId="0" applyFont="1" applyFill="1" applyBorder="1" applyAlignment="1" applyProtection="1">
      <alignment horizontal="left" vertical="center" indent="1"/>
    </xf>
    <xf numFmtId="0" fontId="163" fillId="11" borderId="205" xfId="0" applyFont="1" applyFill="1" applyBorder="1" applyAlignment="1" applyProtection="1">
      <alignment horizontal="left" vertical="center" indent="1"/>
    </xf>
    <xf numFmtId="0" fontId="164" fillId="11" borderId="104" xfId="106" applyFont="1" applyFill="1" applyBorder="1" applyAlignment="1" applyProtection="1">
      <alignment horizontal="left" vertical="center" indent="1"/>
    </xf>
    <xf numFmtId="0" fontId="163" fillId="11" borderId="108" xfId="0" applyFont="1" applyFill="1" applyBorder="1" applyAlignment="1" applyProtection="1">
      <alignment horizontal="left" vertical="center" indent="1"/>
    </xf>
    <xf numFmtId="0" fontId="163" fillId="11" borderId="109" xfId="0" applyFont="1" applyFill="1" applyBorder="1" applyAlignment="1" applyProtection="1">
      <alignment horizontal="left" vertical="center" indent="1"/>
    </xf>
    <xf numFmtId="0" fontId="138" fillId="6" borderId="18" xfId="0" applyFont="1" applyFill="1" applyBorder="1" applyAlignment="1" applyProtection="1">
      <alignment horizontal="center" vertical="center"/>
      <protection hidden="1"/>
    </xf>
    <xf numFmtId="0" fontId="138" fillId="6" borderId="120" xfId="0" applyFont="1" applyFill="1" applyBorder="1" applyAlignment="1" applyProtection="1">
      <alignment horizontal="center" vertical="center"/>
      <protection hidden="1"/>
    </xf>
    <xf numFmtId="0" fontId="138" fillId="6" borderId="169" xfId="0" applyFont="1" applyFill="1" applyBorder="1" applyAlignment="1" applyProtection="1">
      <alignment horizontal="center" vertical="center"/>
      <protection hidden="1"/>
    </xf>
    <xf numFmtId="0" fontId="138" fillId="6" borderId="170" xfId="0" applyFont="1" applyFill="1" applyBorder="1" applyAlignment="1" applyProtection="1">
      <alignment horizontal="center" vertical="center"/>
      <protection hidden="1"/>
    </xf>
    <xf numFmtId="0" fontId="138" fillId="6" borderId="213" xfId="0" applyFont="1" applyFill="1" applyBorder="1" applyAlignment="1" applyProtection="1">
      <alignment horizontal="center" vertical="center"/>
      <protection hidden="1"/>
    </xf>
    <xf numFmtId="0" fontId="138" fillId="6" borderId="214" xfId="0" applyFont="1" applyFill="1" applyBorder="1" applyAlignment="1" applyProtection="1">
      <alignment horizontal="center" vertical="center"/>
      <protection hidden="1"/>
    </xf>
    <xf numFmtId="0" fontId="138" fillId="6" borderId="215" xfId="0" applyFont="1" applyFill="1" applyBorder="1" applyAlignment="1" applyProtection="1">
      <alignment horizontal="center" vertical="center"/>
      <protection hidden="1"/>
    </xf>
    <xf numFmtId="170" fontId="163" fillId="11" borderId="212" xfId="0" applyNumberFormat="1" applyFont="1" applyFill="1" applyBorder="1" applyAlignment="1" applyProtection="1">
      <alignment horizontal="center" vertical="center"/>
    </xf>
    <xf numFmtId="170" fontId="163" fillId="11" borderId="216" xfId="0" applyNumberFormat="1" applyFont="1" applyFill="1" applyBorder="1" applyAlignment="1" applyProtection="1">
      <alignment horizontal="center" vertical="center"/>
    </xf>
    <xf numFmtId="0" fontId="138" fillId="6" borderId="95" xfId="0" applyFont="1" applyFill="1" applyBorder="1" applyAlignment="1" applyProtection="1">
      <alignment horizontal="center" vertical="center"/>
      <protection hidden="1"/>
    </xf>
    <xf numFmtId="0" fontId="138" fillId="6" borderId="25" xfId="0" applyFont="1" applyFill="1" applyBorder="1" applyAlignment="1" applyProtection="1">
      <alignment horizontal="center" vertical="center"/>
      <protection hidden="1"/>
    </xf>
    <xf numFmtId="0" fontId="138" fillId="6" borderId="168" xfId="0" applyFont="1" applyFill="1" applyBorder="1" applyAlignment="1" applyProtection="1">
      <alignment horizontal="center" vertical="center"/>
      <protection hidden="1"/>
    </xf>
    <xf numFmtId="0" fontId="138" fillId="6" borderId="0" xfId="0" applyFont="1" applyFill="1" applyBorder="1" applyAlignment="1" applyProtection="1">
      <alignment horizontal="center" vertical="center"/>
      <protection hidden="1"/>
    </xf>
    <xf numFmtId="0" fontId="138" fillId="6" borderId="97" xfId="0" applyFont="1" applyFill="1" applyBorder="1" applyAlignment="1" applyProtection="1">
      <alignment horizontal="center" vertical="center"/>
      <protection hidden="1"/>
    </xf>
    <xf numFmtId="0" fontId="138" fillId="6" borderId="33" xfId="0" applyFont="1" applyFill="1" applyBorder="1" applyAlignment="1" applyProtection="1">
      <alignment horizontal="center" vertical="center"/>
      <protection hidden="1"/>
    </xf>
    <xf numFmtId="0" fontId="138" fillId="6" borderId="0" xfId="0" applyNumberFormat="1" applyFont="1" applyFill="1" applyBorder="1" applyAlignment="1" applyProtection="1">
      <alignment horizontal="right" vertical="center" wrapText="1" indent="1"/>
      <protection hidden="1"/>
    </xf>
    <xf numFmtId="0" fontId="138" fillId="6" borderId="32" xfId="0" applyNumberFormat="1" applyFont="1" applyFill="1" applyBorder="1" applyAlignment="1" applyProtection="1">
      <alignment horizontal="right" vertical="center" wrapText="1" indent="1"/>
      <protection hidden="1"/>
    </xf>
    <xf numFmtId="0" fontId="163" fillId="11" borderId="121" xfId="0" applyFont="1" applyFill="1" applyBorder="1" applyAlignment="1" applyProtection="1">
      <alignment horizontal="left" vertical="center" indent="1"/>
    </xf>
    <xf numFmtId="0" fontId="163" fillId="11" borderId="122" xfId="0" applyFont="1" applyFill="1" applyBorder="1" applyAlignment="1" applyProtection="1">
      <alignment horizontal="left" vertical="center" indent="1"/>
    </xf>
    <xf numFmtId="0" fontId="163" fillId="11" borderId="211" xfId="0" applyFont="1" applyFill="1" applyBorder="1" applyAlignment="1" applyProtection="1">
      <alignment horizontal="left" vertical="center" indent="1"/>
    </xf>
    <xf numFmtId="0" fontId="163" fillId="11" borderId="123" xfId="0" applyFont="1" applyFill="1" applyBorder="1" applyAlignment="1" applyProtection="1">
      <alignment horizontal="left" vertical="center" indent="1"/>
    </xf>
    <xf numFmtId="0" fontId="163" fillId="11" borderId="124" xfId="0" applyFont="1" applyFill="1" applyBorder="1" applyAlignment="1" applyProtection="1">
      <alignment horizontal="left" vertical="center" indent="1"/>
    </xf>
    <xf numFmtId="0" fontId="163" fillId="11" borderId="210" xfId="0" applyFont="1" applyFill="1" applyBorder="1" applyAlignment="1" applyProtection="1">
      <alignment horizontal="left" vertical="center" indent="1"/>
    </xf>
    <xf numFmtId="0" fontId="138" fillId="6" borderId="32" xfId="0" applyNumberFormat="1" applyFont="1" applyFill="1" applyBorder="1" applyAlignment="1" applyProtection="1">
      <alignment horizontal="right" vertical="center" indent="1"/>
      <protection hidden="1"/>
    </xf>
    <xf numFmtId="171" fontId="163" fillId="11" borderId="95" xfId="1" applyNumberFormat="1" applyFont="1" applyFill="1" applyBorder="1" applyAlignment="1" applyProtection="1">
      <alignment horizontal="center" vertical="center"/>
    </xf>
    <xf numFmtId="171" fontId="163" fillId="11" borderId="25" xfId="1" applyNumberFormat="1" applyFont="1" applyFill="1" applyBorder="1" applyAlignment="1" applyProtection="1">
      <alignment horizontal="center" vertical="center"/>
    </xf>
    <xf numFmtId="171" fontId="163" fillId="11" borderId="168" xfId="1" applyNumberFormat="1" applyFont="1" applyFill="1" applyBorder="1" applyAlignment="1" applyProtection="1">
      <alignment horizontal="center" vertical="center"/>
    </xf>
    <xf numFmtId="171" fontId="163" fillId="11" borderId="0" xfId="1" applyNumberFormat="1" applyFont="1" applyFill="1" applyBorder="1" applyAlignment="1" applyProtection="1">
      <alignment horizontal="center" vertical="center"/>
    </xf>
    <xf numFmtId="171" fontId="163" fillId="11" borderId="97" xfId="1" applyNumberFormat="1" applyFont="1" applyFill="1" applyBorder="1" applyAlignment="1" applyProtection="1">
      <alignment horizontal="center" vertical="center"/>
    </xf>
    <xf numFmtId="171" fontId="163" fillId="11" borderId="33" xfId="1" applyNumberFormat="1" applyFont="1" applyFill="1" applyBorder="1" applyAlignment="1" applyProtection="1">
      <alignment horizontal="center" vertical="center"/>
    </xf>
    <xf numFmtId="170" fontId="163" fillId="11" borderId="9" xfId="0" applyNumberFormat="1" applyFont="1" applyFill="1" applyBorder="1" applyAlignment="1" applyProtection="1">
      <alignment horizontal="center" vertical="center"/>
    </xf>
    <xf numFmtId="0" fontId="27" fillId="11" borderId="9" xfId="106" applyFill="1" applyBorder="1" applyAlignment="1" applyProtection="1">
      <alignment horizontal="left" vertical="center" indent="1"/>
    </xf>
    <xf numFmtId="169" fontId="163" fillId="11" borderId="9" xfId="0" applyNumberFormat="1" applyFont="1" applyFill="1" applyBorder="1" applyAlignment="1" applyProtection="1">
      <alignment horizontal="center" vertical="center"/>
    </xf>
    <xf numFmtId="169" fontId="163" fillId="11" borderId="206" xfId="0" applyNumberFormat="1" applyFont="1" applyFill="1" applyBorder="1" applyAlignment="1" applyProtection="1">
      <alignment horizontal="center" vertical="center"/>
    </xf>
    <xf numFmtId="169" fontId="163" fillId="11" borderId="95" xfId="0" applyNumberFormat="1" applyFont="1" applyFill="1" applyBorder="1" applyAlignment="1" applyProtection="1">
      <alignment horizontal="center" vertical="center"/>
    </xf>
    <xf numFmtId="169" fontId="163" fillId="11" borderId="25" xfId="0" applyNumberFormat="1" applyFont="1" applyFill="1" applyBorder="1" applyAlignment="1" applyProtection="1">
      <alignment horizontal="center" vertical="center"/>
    </xf>
    <xf numFmtId="169" fontId="163" fillId="11" borderId="96" xfId="0" applyNumberFormat="1" applyFont="1" applyFill="1" applyBorder="1" applyAlignment="1" applyProtection="1">
      <alignment horizontal="center" vertical="center"/>
    </xf>
    <xf numFmtId="169" fontId="163" fillId="11" borderId="97" xfId="0" applyNumberFormat="1" applyFont="1" applyFill="1" applyBorder="1" applyAlignment="1" applyProtection="1">
      <alignment horizontal="center" vertical="center"/>
    </xf>
    <xf numFmtId="169" fontId="163" fillId="11" borderId="33" xfId="0" applyNumberFormat="1" applyFont="1" applyFill="1" applyBorder="1" applyAlignment="1" applyProtection="1">
      <alignment horizontal="center" vertical="center"/>
    </xf>
    <xf numFmtId="169" fontId="163" fillId="11" borderId="24" xfId="0" applyNumberFormat="1" applyFont="1" applyFill="1" applyBorder="1" applyAlignment="1" applyProtection="1">
      <alignment horizontal="center" vertical="center"/>
    </xf>
    <xf numFmtId="169" fontId="138" fillId="6" borderId="95" xfId="0" applyNumberFormat="1" applyFont="1" applyFill="1" applyBorder="1" applyAlignment="1" applyProtection="1">
      <alignment horizontal="center" vertical="center"/>
    </xf>
    <xf numFmtId="169" fontId="138" fillId="6" borderId="25" xfId="0" applyNumberFormat="1" applyFont="1" applyFill="1" applyBorder="1" applyAlignment="1" applyProtection="1">
      <alignment horizontal="center" vertical="center"/>
    </xf>
    <xf numFmtId="169" fontId="138" fillId="6" borderId="96" xfId="0" applyNumberFormat="1" applyFont="1" applyFill="1" applyBorder="1" applyAlignment="1" applyProtection="1">
      <alignment horizontal="center" vertical="center"/>
    </xf>
    <xf numFmtId="169" fontId="138" fillId="6" borderId="97" xfId="0" applyNumberFormat="1" applyFont="1" applyFill="1" applyBorder="1" applyAlignment="1" applyProtection="1">
      <alignment horizontal="center" vertical="center"/>
    </xf>
    <xf numFmtId="169" fontId="138" fillId="6" borderId="33" xfId="0" applyNumberFormat="1" applyFont="1" applyFill="1" applyBorder="1" applyAlignment="1" applyProtection="1">
      <alignment horizontal="center" vertical="center"/>
    </xf>
    <xf numFmtId="169" fontId="138" fillId="6" borderId="24" xfId="0" applyNumberFormat="1" applyFont="1" applyFill="1" applyBorder="1" applyAlignment="1" applyProtection="1">
      <alignment horizontal="center" vertical="center"/>
    </xf>
    <xf numFmtId="0" fontId="156" fillId="6" borderId="248" xfId="0" applyFont="1" applyFill="1" applyBorder="1" applyAlignment="1" applyProtection="1">
      <alignment horizontal="center" vertical="center"/>
      <protection hidden="1"/>
    </xf>
    <xf numFmtId="0" fontId="156" fillId="6" borderId="249" xfId="0" applyFont="1" applyFill="1" applyBorder="1" applyAlignment="1" applyProtection="1">
      <alignment horizontal="center" vertical="center"/>
      <protection hidden="1"/>
    </xf>
    <xf numFmtId="0" fontId="156" fillId="6" borderId="250" xfId="0" applyFont="1" applyFill="1" applyBorder="1" applyAlignment="1" applyProtection="1">
      <alignment horizontal="center" vertical="center"/>
      <protection hidden="1"/>
    </xf>
    <xf numFmtId="0" fontId="156" fillId="6" borderId="251" xfId="0" applyFont="1" applyFill="1" applyBorder="1" applyAlignment="1" applyProtection="1">
      <alignment horizontal="center" vertical="center"/>
      <protection hidden="1"/>
    </xf>
    <xf numFmtId="0" fontId="156" fillId="6" borderId="0" xfId="0" applyFont="1" applyFill="1" applyBorder="1" applyAlignment="1" applyProtection="1">
      <alignment horizontal="center" vertical="center"/>
      <protection hidden="1"/>
    </xf>
    <xf numFmtId="0" fontId="156" fillId="6" borderId="252" xfId="0" applyFont="1" applyFill="1" applyBorder="1" applyAlignment="1" applyProtection="1">
      <alignment horizontal="center" vertical="center"/>
      <protection hidden="1"/>
    </xf>
    <xf numFmtId="0" fontId="156" fillId="6" borderId="253" xfId="0" applyFont="1" applyFill="1" applyBorder="1" applyAlignment="1" applyProtection="1">
      <alignment horizontal="center" vertical="center"/>
      <protection hidden="1"/>
    </xf>
    <xf numFmtId="0" fontId="156" fillId="6" borderId="254" xfId="0" applyFont="1" applyFill="1" applyBorder="1" applyAlignment="1" applyProtection="1">
      <alignment horizontal="center" vertical="center"/>
      <protection hidden="1"/>
    </xf>
    <xf numFmtId="0" fontId="156" fillId="6" borderId="255" xfId="0" applyFont="1" applyFill="1" applyBorder="1" applyAlignment="1" applyProtection="1">
      <alignment horizontal="center" vertical="center"/>
      <protection hidden="1"/>
    </xf>
    <xf numFmtId="0" fontId="163" fillId="11" borderId="34" xfId="0" applyFont="1" applyFill="1" applyBorder="1" applyAlignment="1" applyProtection="1">
      <alignment horizontal="left" vertical="center" indent="1"/>
    </xf>
    <xf numFmtId="0" fontId="138" fillId="6" borderId="171" xfId="0" applyFont="1" applyFill="1" applyBorder="1" applyAlignment="1" applyProtection="1">
      <alignment horizontal="center" vertical="center"/>
      <protection hidden="1"/>
    </xf>
    <xf numFmtId="0" fontId="138" fillId="6" borderId="16" xfId="0" applyFont="1" applyFill="1" applyBorder="1" applyAlignment="1" applyProtection="1">
      <alignment horizontal="center" vertical="center"/>
      <protection hidden="1"/>
    </xf>
    <xf numFmtId="1" fontId="163" fillId="11" borderId="171" xfId="0" applyNumberFormat="1" applyFont="1" applyFill="1" applyBorder="1" applyAlignment="1" applyProtection="1">
      <alignment horizontal="center" vertical="center"/>
    </xf>
    <xf numFmtId="1" fontId="163" fillId="11" borderId="169" xfId="0" applyNumberFormat="1" applyFont="1" applyFill="1" applyBorder="1" applyAlignment="1" applyProtection="1">
      <alignment horizontal="center" vertical="center"/>
    </xf>
    <xf numFmtId="1" fontId="163" fillId="11" borderId="213" xfId="0" applyNumberFormat="1" applyFont="1" applyFill="1" applyBorder="1" applyAlignment="1" applyProtection="1">
      <alignment horizontal="center" vertical="center"/>
    </xf>
    <xf numFmtId="1" fontId="163" fillId="11" borderId="214" xfId="0" applyNumberFormat="1" applyFont="1" applyFill="1" applyBorder="1" applyAlignment="1" applyProtection="1">
      <alignment horizontal="center" vertical="center"/>
    </xf>
    <xf numFmtId="0" fontId="138" fillId="6" borderId="30" xfId="0" applyNumberFormat="1" applyFont="1" applyFill="1" applyBorder="1" applyAlignment="1" applyProtection="1">
      <alignment horizontal="right" vertical="center" indent="1"/>
      <protection hidden="1"/>
    </xf>
    <xf numFmtId="0" fontId="138" fillId="6" borderId="208" xfId="0" applyNumberFormat="1" applyFont="1" applyFill="1" applyBorder="1" applyAlignment="1" applyProtection="1">
      <alignment horizontal="right" vertical="center" indent="1"/>
      <protection hidden="1"/>
    </xf>
    <xf numFmtId="0" fontId="163" fillId="11" borderId="209" xfId="0" applyFont="1" applyFill="1" applyBorder="1" applyAlignment="1" applyProtection="1">
      <alignment horizontal="left" vertical="center" indent="1"/>
    </xf>
    <xf numFmtId="0" fontId="163" fillId="11" borderId="28" xfId="0" applyFont="1" applyFill="1" applyBorder="1" applyAlignment="1" applyProtection="1">
      <alignment horizontal="left" vertical="center" indent="1"/>
    </xf>
    <xf numFmtId="0" fontId="163" fillId="11" borderId="42" xfId="0" applyFont="1" applyFill="1" applyBorder="1" applyAlignment="1" applyProtection="1">
      <alignment horizontal="left" vertical="center" indent="1"/>
    </xf>
    <xf numFmtId="0" fontId="164" fillId="11" borderId="9" xfId="106" applyFont="1" applyFill="1" applyBorder="1" applyAlignment="1" applyProtection="1">
      <alignment horizontal="center" vertical="center"/>
    </xf>
    <xf numFmtId="0" fontId="165" fillId="11" borderId="9" xfId="106" applyFont="1" applyFill="1" applyBorder="1" applyAlignment="1" applyProtection="1">
      <alignment horizontal="center" vertical="center"/>
    </xf>
    <xf numFmtId="0" fontId="165" fillId="11" borderId="206" xfId="106" applyFont="1" applyFill="1" applyBorder="1" applyAlignment="1" applyProtection="1">
      <alignment horizontal="center" vertical="center"/>
    </xf>
    <xf numFmtId="0" fontId="165" fillId="11" borderId="207" xfId="106" applyFont="1" applyFill="1" applyBorder="1" applyAlignment="1" applyProtection="1">
      <alignment horizontal="center" vertical="center"/>
    </xf>
    <xf numFmtId="0" fontId="165" fillId="11" borderId="95" xfId="106" applyFont="1" applyFill="1" applyBorder="1" applyAlignment="1" applyProtection="1">
      <alignment horizontal="center" vertical="center"/>
    </xf>
    <xf numFmtId="0" fontId="50" fillId="15" borderId="114" xfId="0" applyFont="1" applyFill="1" applyBorder="1" applyAlignment="1" applyProtection="1">
      <alignment horizontal="center" vertical="center" wrapText="1"/>
      <protection locked="0"/>
    </xf>
    <xf numFmtId="0" fontId="50" fillId="15" borderId="94" xfId="0" applyFont="1" applyFill="1" applyBorder="1" applyAlignment="1" applyProtection="1">
      <alignment horizontal="center" vertical="center" wrapText="1"/>
      <protection locked="0"/>
    </xf>
    <xf numFmtId="0" fontId="50" fillId="15" borderId="115" xfId="0" applyFont="1" applyFill="1" applyBorder="1" applyAlignment="1" applyProtection="1">
      <alignment horizontal="center" vertical="center" wrapText="1"/>
      <protection locked="0"/>
    </xf>
    <xf numFmtId="44" fontId="42" fillId="15" borderId="114" xfId="3" applyFont="1" applyFill="1" applyBorder="1" applyAlignment="1" applyProtection="1">
      <alignment horizontal="center" vertical="center" wrapText="1"/>
      <protection locked="0"/>
    </xf>
    <xf numFmtId="44" fontId="42" fillId="15" borderId="94" xfId="3" applyFont="1" applyFill="1" applyBorder="1" applyAlignment="1" applyProtection="1">
      <alignment horizontal="center" vertical="center" wrapText="1"/>
      <protection locked="0"/>
    </xf>
    <xf numFmtId="44" fontId="42" fillId="15" borderId="115" xfId="3" applyFont="1" applyFill="1" applyBorder="1" applyAlignment="1" applyProtection="1">
      <alignment horizontal="center" vertical="center" wrapText="1"/>
      <protection locked="0"/>
    </xf>
    <xf numFmtId="0" fontId="42" fillId="15" borderId="114" xfId="0" applyFont="1" applyFill="1" applyBorder="1" applyAlignment="1" applyProtection="1">
      <alignment horizontal="center" vertical="center" wrapText="1"/>
      <protection locked="0"/>
    </xf>
    <xf numFmtId="0" fontId="42" fillId="15" borderId="94" xfId="0" applyFont="1" applyFill="1" applyBorder="1" applyAlignment="1" applyProtection="1">
      <alignment horizontal="center" vertical="center" wrapText="1"/>
      <protection locked="0"/>
    </xf>
    <xf numFmtId="0" fontId="42" fillId="15" borderId="115" xfId="0" applyFont="1" applyFill="1" applyBorder="1" applyAlignment="1" applyProtection="1">
      <alignment horizontal="center" vertical="center" wrapText="1"/>
      <protection locked="0"/>
    </xf>
    <xf numFmtId="0" fontId="42" fillId="15" borderId="114" xfId="0" applyFont="1" applyFill="1" applyBorder="1" applyAlignment="1" applyProtection="1">
      <alignment horizontal="center" vertical="top" wrapText="1"/>
      <protection locked="0"/>
    </xf>
    <xf numFmtId="0" fontId="42" fillId="15" borderId="94" xfId="0" applyFont="1" applyFill="1" applyBorder="1" applyAlignment="1" applyProtection="1">
      <alignment horizontal="center" vertical="top" wrapText="1"/>
      <protection locked="0"/>
    </xf>
    <xf numFmtId="0" fontId="42" fillId="15" borderId="115" xfId="0" applyFont="1" applyFill="1" applyBorder="1" applyAlignment="1" applyProtection="1">
      <alignment horizontal="center" vertical="top" wrapText="1"/>
      <protection locked="0"/>
    </xf>
    <xf numFmtId="0" fontId="157" fillId="17" borderId="0" xfId="0" applyFont="1" applyFill="1" applyBorder="1" applyAlignment="1" applyProtection="1">
      <alignment horizontal="center" vertical="center" wrapText="1"/>
      <protection locked="0"/>
    </xf>
    <xf numFmtId="0" fontId="146" fillId="17" borderId="0" xfId="0" applyFont="1" applyFill="1" applyBorder="1" applyAlignment="1" applyProtection="1">
      <alignment horizontal="center" vertical="center" wrapText="1"/>
      <protection locked="0"/>
    </xf>
    <xf numFmtId="5" fontId="82" fillId="6" borderId="197" xfId="0" applyNumberFormat="1" applyFont="1" applyFill="1" applyBorder="1" applyAlignment="1" applyProtection="1">
      <alignment horizontal="center" vertical="center" wrapText="1"/>
    </xf>
    <xf numFmtId="44" fontId="154" fillId="17" borderId="0" xfId="3" applyFont="1" applyFill="1" applyBorder="1" applyAlignment="1" applyProtection="1">
      <alignment horizontal="center" vertical="center" wrapText="1"/>
      <protection locked="0"/>
    </xf>
    <xf numFmtId="0" fontId="154" fillId="17" borderId="0" xfId="0" applyFont="1" applyFill="1" applyBorder="1" applyAlignment="1" applyProtection="1">
      <alignment horizontal="center" vertical="center" wrapText="1"/>
      <protection locked="0"/>
    </xf>
    <xf numFmtId="0" fontId="94" fillId="6" borderId="0" xfId="0" applyFont="1" applyFill="1" applyAlignment="1" applyProtection="1">
      <alignment horizontal="left" vertical="center"/>
    </xf>
    <xf numFmtId="0" fontId="155" fillId="22" borderId="0" xfId="0" applyFont="1" applyFill="1" applyBorder="1" applyAlignment="1" applyProtection="1">
      <alignment horizontal="center" vertical="center"/>
    </xf>
    <xf numFmtId="0" fontId="148" fillId="22" borderId="0" xfId="0" applyFont="1" applyFill="1" applyBorder="1" applyAlignment="1" applyProtection="1">
      <alignment horizontal="center" vertical="center"/>
    </xf>
    <xf numFmtId="0" fontId="82" fillId="13" borderId="0" xfId="0" applyFont="1" applyFill="1" applyBorder="1" applyAlignment="1" applyProtection="1">
      <alignment horizontal="left" vertical="center" wrapText="1"/>
      <protection locked="0"/>
    </xf>
    <xf numFmtId="0" fontId="82" fillId="13" borderId="117" xfId="0" applyFont="1" applyFill="1" applyBorder="1" applyAlignment="1" applyProtection="1">
      <alignment horizontal="left" vertical="center" wrapText="1"/>
      <protection locked="0"/>
    </xf>
    <xf numFmtId="0" fontId="154" fillId="17" borderId="0" xfId="0" applyFont="1" applyFill="1" applyAlignment="1" applyProtection="1">
      <alignment horizontal="center" vertical="center"/>
      <protection locked="0"/>
    </xf>
    <xf numFmtId="2" fontId="45" fillId="11" borderId="105" xfId="0" applyNumberFormat="1" applyFont="1" applyFill="1" applyBorder="1" applyAlignment="1" applyProtection="1">
      <alignment horizontal="center" vertical="center"/>
      <protection locked="0"/>
    </xf>
    <xf numFmtId="2" fontId="45" fillId="11" borderId="106" xfId="0" applyNumberFormat="1" applyFont="1" applyFill="1" applyBorder="1" applyAlignment="1" applyProtection="1">
      <alignment horizontal="center" vertical="center"/>
      <protection locked="0"/>
    </xf>
    <xf numFmtId="2" fontId="45" fillId="11" borderId="107" xfId="0" applyNumberFormat="1" applyFont="1" applyFill="1" applyBorder="1" applyAlignment="1" applyProtection="1">
      <alignment horizontal="center" vertical="center"/>
      <protection locked="0"/>
    </xf>
    <xf numFmtId="166" fontId="55" fillId="13" borderId="104" xfId="1297" applyNumberFormat="1" applyFont="1" applyFill="1" applyBorder="1" applyAlignment="1" applyProtection="1">
      <alignment horizontal="center" vertical="center"/>
    </xf>
    <xf numFmtId="166" fontId="171" fillId="13" borderId="104" xfId="1296" applyNumberFormat="1" applyFont="1" applyFill="1" applyBorder="1" applyAlignment="1" applyProtection="1">
      <alignment horizontal="center" vertical="center"/>
    </xf>
    <xf numFmtId="0" fontId="45" fillId="11" borderId="104" xfId="0" applyFont="1" applyFill="1" applyBorder="1" applyAlignment="1" applyProtection="1">
      <alignment vertical="center"/>
      <protection locked="0"/>
    </xf>
    <xf numFmtId="0" fontId="45" fillId="11" borderId="104" xfId="0" applyFont="1" applyFill="1" applyBorder="1" applyAlignment="1" applyProtection="1">
      <alignment horizontal="center" vertical="center"/>
      <protection locked="0"/>
    </xf>
    <xf numFmtId="0" fontId="45" fillId="11" borderId="105" xfId="0" applyFont="1" applyFill="1" applyBorder="1" applyAlignment="1" applyProtection="1">
      <alignment horizontal="center" vertical="center"/>
      <protection locked="0"/>
    </xf>
    <xf numFmtId="2" fontId="45" fillId="11" borderId="104" xfId="0" applyNumberFormat="1" applyFont="1" applyFill="1" applyBorder="1" applyAlignment="1" applyProtection="1">
      <alignment horizontal="center" vertical="center"/>
      <protection locked="0"/>
    </xf>
    <xf numFmtId="2" fontId="45" fillId="7" borderId="106" xfId="0" applyNumberFormat="1" applyFont="1" applyFill="1" applyBorder="1" applyAlignment="1" applyProtection="1">
      <alignment horizontal="center"/>
      <protection locked="0"/>
    </xf>
    <xf numFmtId="166" fontId="174" fillId="7" borderId="106" xfId="0" applyNumberFormat="1" applyFont="1" applyFill="1" applyBorder="1" applyAlignment="1" applyProtection="1">
      <alignment horizontal="center" vertical="center"/>
    </xf>
    <xf numFmtId="166" fontId="174" fillId="7" borderId="107" xfId="1296" applyNumberFormat="1" applyFont="1" applyFill="1" applyBorder="1" applyAlignment="1" applyProtection="1">
      <alignment horizontal="center" vertical="center"/>
    </xf>
    <xf numFmtId="166" fontId="174" fillId="7" borderId="104" xfId="1296" applyNumberFormat="1" applyFont="1" applyFill="1" applyBorder="1" applyAlignment="1" applyProtection="1">
      <alignment horizontal="center" vertical="center"/>
    </xf>
    <xf numFmtId="166" fontId="174" fillId="7" borderId="105" xfId="1296" applyNumberFormat="1" applyFont="1" applyFill="1" applyBorder="1" applyAlignment="1" applyProtection="1">
      <alignment horizontal="center" vertical="center"/>
    </xf>
    <xf numFmtId="0" fontId="47" fillId="7" borderId="107" xfId="0" applyFont="1" applyFill="1" applyBorder="1" applyAlignment="1" applyProtection="1">
      <protection locked="0"/>
    </xf>
    <xf numFmtId="0" fontId="47" fillId="7" borderId="104" xfId="0" applyFont="1" applyFill="1" applyBorder="1" applyAlignment="1" applyProtection="1">
      <protection locked="0"/>
    </xf>
    <xf numFmtId="0" fontId="47" fillId="7" borderId="105" xfId="0" applyFont="1" applyFill="1" applyBorder="1" applyAlignment="1" applyProtection="1">
      <protection locked="0"/>
    </xf>
    <xf numFmtId="0" fontId="45" fillId="20" borderId="106" xfId="0" applyFont="1" applyFill="1" applyBorder="1" applyAlignment="1" applyProtection="1">
      <alignment horizontal="center"/>
      <protection locked="0"/>
    </xf>
    <xf numFmtId="0" fontId="45" fillId="20" borderId="107" xfId="0" applyFont="1" applyFill="1" applyBorder="1" applyAlignment="1" applyProtection="1">
      <alignment horizontal="center"/>
      <protection locked="0"/>
    </xf>
    <xf numFmtId="0" fontId="45" fillId="20" borderId="105" xfId="0" applyFont="1" applyFill="1" applyBorder="1" applyAlignment="1" applyProtection="1">
      <alignment horizontal="center"/>
      <protection locked="0"/>
    </xf>
    <xf numFmtId="0" fontId="100" fillId="11" borderId="104" xfId="0" applyFont="1" applyFill="1" applyBorder="1" applyAlignment="1" applyProtection="1">
      <alignment vertical="center"/>
      <protection locked="0"/>
    </xf>
    <xf numFmtId="166" fontId="145" fillId="6" borderId="104" xfId="1297" applyNumberFormat="1" applyFont="1" applyFill="1" applyBorder="1" applyAlignment="1" applyProtection="1">
      <alignment horizontal="center" vertical="center"/>
    </xf>
    <xf numFmtId="166" fontId="171" fillId="6" borderId="104" xfId="1297" applyNumberFormat="1" applyFont="1" applyFill="1" applyBorder="1" applyAlignment="1" applyProtection="1">
      <alignment horizontal="center" vertical="center"/>
    </xf>
    <xf numFmtId="0" fontId="101" fillId="11" borderId="104" xfId="0" applyFont="1" applyFill="1" applyBorder="1" applyAlignment="1" applyProtection="1">
      <alignment vertical="center"/>
      <protection locked="0"/>
    </xf>
    <xf numFmtId="0" fontId="82" fillId="13" borderId="104" xfId="0" applyFont="1" applyFill="1" applyBorder="1" applyAlignment="1" applyProtection="1">
      <alignment horizontal="left" vertical="center" wrapText="1"/>
      <protection locked="0"/>
    </xf>
    <xf numFmtId="0" fontId="45" fillId="11" borderId="105" xfId="0" applyFont="1" applyFill="1" applyBorder="1" applyAlignment="1" applyProtection="1">
      <alignment horizontal="left" vertical="center"/>
      <protection locked="0"/>
    </xf>
    <xf numFmtId="0" fontId="45" fillId="11" borderId="106" xfId="0" applyFont="1" applyFill="1" applyBorder="1" applyAlignment="1" applyProtection="1">
      <alignment horizontal="left" vertical="center"/>
      <protection locked="0"/>
    </xf>
    <xf numFmtId="0" fontId="45" fillId="11" borderId="107" xfId="0" applyFont="1" applyFill="1" applyBorder="1" applyAlignment="1" applyProtection="1">
      <alignment horizontal="left" vertical="center"/>
      <protection locked="0"/>
    </xf>
    <xf numFmtId="0" fontId="45" fillId="11" borderId="105" xfId="0" applyFont="1" applyFill="1" applyBorder="1" applyAlignment="1" applyProtection="1">
      <alignment vertical="center"/>
      <protection locked="0"/>
    </xf>
    <xf numFmtId="0" fontId="45" fillId="11" borderId="106" xfId="0" applyFont="1" applyFill="1" applyBorder="1" applyAlignment="1" applyProtection="1">
      <alignment vertical="center"/>
      <protection locked="0"/>
    </xf>
    <xf numFmtId="0" fontId="45" fillId="11" borderId="107" xfId="0" applyFont="1" applyFill="1" applyBorder="1" applyAlignment="1" applyProtection="1">
      <alignment vertical="center"/>
      <protection locked="0"/>
    </xf>
    <xf numFmtId="0" fontId="45" fillId="11" borderId="106" xfId="0" applyFont="1" applyFill="1" applyBorder="1" applyAlignment="1" applyProtection="1">
      <alignment horizontal="center" vertical="center"/>
      <protection locked="0"/>
    </xf>
    <xf numFmtId="0" fontId="45" fillId="11" borderId="107" xfId="0" applyFont="1" applyFill="1" applyBorder="1" applyAlignment="1" applyProtection="1">
      <alignment horizontal="center" vertical="center"/>
      <protection locked="0"/>
    </xf>
    <xf numFmtId="0" fontId="47" fillId="7" borderId="115" xfId="0" applyFont="1" applyFill="1" applyBorder="1" applyAlignment="1" applyProtection="1">
      <protection locked="0"/>
    </xf>
    <xf numFmtId="0" fontId="47" fillId="7" borderId="110" xfId="0" applyFont="1" applyFill="1" applyBorder="1" applyAlignment="1" applyProtection="1">
      <protection locked="0"/>
    </xf>
    <xf numFmtId="0" fontId="47" fillId="7" borderId="114" xfId="0" applyFont="1" applyFill="1" applyBorder="1" applyAlignment="1" applyProtection="1">
      <protection locked="0"/>
    </xf>
    <xf numFmtId="0" fontId="45" fillId="20" borderId="94" xfId="0" applyFont="1" applyFill="1" applyBorder="1" applyAlignment="1" applyProtection="1">
      <alignment horizontal="center"/>
      <protection locked="0"/>
    </xf>
    <xf numFmtId="0" fontId="45" fillId="20" borderId="115" xfId="0" applyFont="1" applyFill="1" applyBorder="1" applyAlignment="1" applyProtection="1">
      <alignment horizontal="center"/>
      <protection locked="0"/>
    </xf>
    <xf numFmtId="0" fontId="45" fillId="20" borderId="114" xfId="0" applyFont="1" applyFill="1" applyBorder="1" applyAlignment="1" applyProtection="1">
      <alignment horizontal="center"/>
      <protection locked="0"/>
    </xf>
    <xf numFmtId="2" fontId="45" fillId="7" borderId="94" xfId="0" applyNumberFormat="1" applyFont="1" applyFill="1" applyBorder="1" applyAlignment="1" applyProtection="1">
      <alignment horizontal="center"/>
      <protection locked="0"/>
    </xf>
    <xf numFmtId="0" fontId="82" fillId="13" borderId="105" xfId="0" applyFont="1" applyFill="1" applyBorder="1" applyAlignment="1" applyProtection="1">
      <alignment horizontal="left" vertical="center" wrapText="1"/>
      <protection locked="0"/>
    </xf>
    <xf numFmtId="0" fontId="82" fillId="13" borderId="106" xfId="0" applyFont="1" applyFill="1" applyBorder="1" applyAlignment="1" applyProtection="1">
      <alignment horizontal="left" vertical="center" wrapText="1"/>
      <protection locked="0"/>
    </xf>
    <xf numFmtId="0" fontId="82" fillId="13" borderId="107" xfId="0" applyFont="1" applyFill="1" applyBorder="1" applyAlignment="1" applyProtection="1">
      <alignment horizontal="left" vertical="center" wrapText="1"/>
      <protection locked="0"/>
    </xf>
    <xf numFmtId="0" fontId="156" fillId="22" borderId="0" xfId="0" applyFont="1" applyFill="1" applyBorder="1" applyAlignment="1" applyProtection="1">
      <alignment horizontal="center" vertical="center"/>
    </xf>
    <xf numFmtId="0" fontId="156" fillId="22" borderId="0" xfId="0" applyFont="1" applyFill="1" applyBorder="1" applyAlignment="1" applyProtection="1">
      <alignment horizontal="right" vertical="center"/>
    </xf>
    <xf numFmtId="0" fontId="152" fillId="6" borderId="0" xfId="0" applyFont="1" applyFill="1" applyAlignment="1" applyProtection="1">
      <alignment horizontal="center" vertical="center"/>
      <protection locked="0"/>
    </xf>
    <xf numFmtId="9" fontId="90" fillId="13" borderId="198" xfId="1292" applyFont="1" applyFill="1" applyBorder="1" applyAlignment="1" applyProtection="1">
      <alignment horizontal="center" vertical="center"/>
    </xf>
    <xf numFmtId="9" fontId="90" fillId="13" borderId="199" xfId="1292" applyFont="1" applyFill="1" applyBorder="1" applyAlignment="1" applyProtection="1">
      <alignment horizontal="center" vertical="center"/>
    </xf>
    <xf numFmtId="173" fontId="90" fillId="6" borderId="104" xfId="1295" applyNumberFormat="1" applyFont="1" applyFill="1" applyBorder="1" applyAlignment="1" applyProtection="1">
      <alignment horizontal="center" vertical="center"/>
    </xf>
    <xf numFmtId="173" fontId="82" fillId="6" borderId="111" xfId="0" applyNumberFormat="1" applyFont="1" applyFill="1" applyBorder="1" applyAlignment="1" applyProtection="1">
      <alignment horizontal="center" vertical="center"/>
      <protection hidden="1"/>
    </xf>
    <xf numFmtId="173" fontId="82" fillId="6" borderId="0" xfId="0" applyNumberFormat="1" applyFont="1" applyFill="1" applyBorder="1" applyAlignment="1" applyProtection="1">
      <alignment horizontal="center" vertical="center"/>
      <protection hidden="1"/>
    </xf>
    <xf numFmtId="0" fontId="151" fillId="11" borderId="107" xfId="1295" applyFont="1" applyFill="1" applyBorder="1" applyAlignment="1" applyProtection="1">
      <alignment horizontal="left" vertical="center" indent="2"/>
      <protection locked="0"/>
    </xf>
    <xf numFmtId="0" fontId="151" fillId="11" borderId="104" xfId="1295" applyFont="1" applyFill="1" applyBorder="1" applyAlignment="1" applyProtection="1">
      <alignment horizontal="left" vertical="center" indent="2"/>
      <protection locked="0"/>
    </xf>
    <xf numFmtId="5" fontId="90" fillId="6" borderId="104" xfId="1295" applyNumberFormat="1" applyFont="1" applyFill="1" applyBorder="1" applyAlignment="1" applyProtection="1">
      <alignment horizontal="center" vertical="center"/>
    </xf>
    <xf numFmtId="0" fontId="90" fillId="13" borderId="200" xfId="1295" applyFont="1" applyFill="1" applyBorder="1" applyAlignment="1" applyProtection="1">
      <alignment horizontal="right" vertical="center"/>
      <protection locked="0"/>
    </xf>
    <xf numFmtId="0" fontId="90" fillId="13" borderId="201" xfId="1295" applyFont="1" applyFill="1" applyBorder="1" applyAlignment="1" applyProtection="1">
      <alignment horizontal="right" vertical="center"/>
      <protection locked="0"/>
    </xf>
    <xf numFmtId="0" fontId="90" fillId="13" borderId="202" xfId="1295" applyFont="1" applyFill="1" applyBorder="1" applyAlignment="1" applyProtection="1">
      <alignment horizontal="right" vertical="center"/>
      <protection locked="0"/>
    </xf>
    <xf numFmtId="166" fontId="82" fillId="13" borderId="203" xfId="0" applyNumberFormat="1" applyFont="1" applyFill="1" applyBorder="1" applyAlignment="1" applyProtection="1">
      <alignment horizontal="center" vertical="center"/>
      <protection hidden="1"/>
    </xf>
    <xf numFmtId="166" fontId="82" fillId="13" borderId="201" xfId="0" applyNumberFormat="1" applyFont="1" applyFill="1" applyBorder="1" applyAlignment="1" applyProtection="1">
      <alignment horizontal="center" vertical="center"/>
      <protection hidden="1"/>
    </xf>
    <xf numFmtId="173" fontId="82" fillId="13" borderId="203" xfId="0" applyNumberFormat="1" applyFont="1" applyFill="1" applyBorder="1" applyAlignment="1" applyProtection="1">
      <alignment horizontal="center" vertical="center"/>
      <protection hidden="1"/>
    </xf>
    <xf numFmtId="173" fontId="82" fillId="13" borderId="201" xfId="0" applyNumberFormat="1" applyFont="1" applyFill="1" applyBorder="1" applyAlignment="1" applyProtection="1">
      <alignment horizontal="center" vertical="center"/>
      <protection hidden="1"/>
    </xf>
    <xf numFmtId="9" fontId="90" fillId="6" borderId="104" xfId="1292" applyFont="1" applyFill="1" applyBorder="1" applyAlignment="1" applyProtection="1">
      <alignment horizontal="center" vertical="center"/>
    </xf>
    <xf numFmtId="9" fontId="90" fillId="6" borderId="110" xfId="1292" applyFont="1" applyFill="1" applyBorder="1" applyAlignment="1" applyProtection="1">
      <alignment horizontal="center" vertical="center"/>
    </xf>
    <xf numFmtId="9" fontId="90" fillId="6" borderId="196" xfId="1292" applyFont="1" applyFill="1" applyBorder="1" applyAlignment="1" applyProtection="1">
      <alignment horizontal="center" vertical="center"/>
    </xf>
    <xf numFmtId="0" fontId="90" fillId="6" borderId="114" xfId="1295" applyFont="1" applyFill="1" applyBorder="1" applyAlignment="1" applyProtection="1">
      <alignment horizontal="right" vertical="center"/>
      <protection locked="0"/>
    </xf>
    <xf numFmtId="0" fontId="90" fillId="6" borderId="94" xfId="1295" applyFont="1" applyFill="1" applyBorder="1" applyAlignment="1" applyProtection="1">
      <alignment horizontal="right" vertical="center"/>
      <protection locked="0"/>
    </xf>
    <xf numFmtId="0" fontId="90" fillId="6" borderId="115" xfId="1295" applyFont="1" applyFill="1" applyBorder="1" applyAlignment="1" applyProtection="1">
      <alignment horizontal="right" vertical="center"/>
      <protection locked="0"/>
    </xf>
    <xf numFmtId="166" fontId="82" fillId="6" borderId="111" xfId="0" applyNumberFormat="1" applyFont="1" applyFill="1" applyBorder="1" applyAlignment="1" applyProtection="1">
      <alignment horizontal="center" vertical="center"/>
      <protection hidden="1"/>
    </xf>
    <xf numFmtId="166" fontId="82" fillId="6" borderId="0" xfId="0" applyNumberFormat="1" applyFont="1" applyFill="1" applyBorder="1" applyAlignment="1" applyProtection="1">
      <alignment horizontal="center" vertical="center"/>
      <protection hidden="1"/>
    </xf>
    <xf numFmtId="0" fontId="82" fillId="13" borderId="94" xfId="0" applyFont="1" applyFill="1" applyBorder="1" applyAlignment="1" applyProtection="1">
      <alignment horizontal="left" vertical="center" indent="1"/>
      <protection locked="0"/>
    </xf>
    <xf numFmtId="0" fontId="176" fillId="17" borderId="0" xfId="0" applyFont="1" applyFill="1" applyAlignment="1" applyProtection="1">
      <alignment horizontal="center" vertical="center"/>
      <protection locked="0"/>
    </xf>
    <xf numFmtId="0" fontId="151" fillId="11" borderId="196" xfId="1295" applyFont="1" applyFill="1" applyBorder="1" applyAlignment="1" applyProtection="1">
      <alignment horizontal="left" vertical="center" indent="2"/>
      <protection locked="0"/>
    </xf>
    <xf numFmtId="5" fontId="90" fillId="6" borderId="196" xfId="1295" applyNumberFormat="1" applyFont="1" applyFill="1" applyBorder="1" applyAlignment="1" applyProtection="1">
      <alignment horizontal="center" vertical="center"/>
    </xf>
    <xf numFmtId="173" fontId="90" fillId="6" borderId="196" xfId="1295" applyNumberFormat="1" applyFont="1" applyFill="1" applyBorder="1" applyAlignment="1" applyProtection="1">
      <alignment horizontal="center" vertical="center"/>
    </xf>
    <xf numFmtId="0" fontId="176" fillId="17" borderId="0" xfId="0" applyFont="1" applyFill="1" applyAlignment="1" applyProtection="1">
      <alignment horizontal="center" vertical="center" wrapText="1"/>
      <protection locked="0"/>
    </xf>
    <xf numFmtId="0" fontId="82" fillId="13" borderId="200" xfId="1295" applyFont="1" applyFill="1" applyBorder="1" applyAlignment="1" applyProtection="1">
      <alignment horizontal="right" vertical="center" indent="1"/>
      <protection locked="0"/>
    </xf>
    <xf numFmtId="0" fontId="82" fillId="13" borderId="201" xfId="1295" applyFont="1" applyFill="1" applyBorder="1" applyAlignment="1" applyProtection="1">
      <alignment horizontal="right" vertical="center" indent="1"/>
      <protection locked="0"/>
    </xf>
    <xf numFmtId="0" fontId="82" fillId="13" borderId="202" xfId="1295" applyFont="1" applyFill="1" applyBorder="1" applyAlignment="1" applyProtection="1">
      <alignment horizontal="right" vertical="center" indent="1"/>
      <protection locked="0"/>
    </xf>
    <xf numFmtId="0" fontId="82" fillId="6" borderId="104" xfId="0" applyFont="1" applyFill="1" applyBorder="1" applyAlignment="1" applyProtection="1">
      <alignment horizontal="right" vertical="center" indent="1"/>
      <protection locked="0"/>
    </xf>
    <xf numFmtId="166" fontId="82" fillId="6" borderId="104" xfId="0" applyNumberFormat="1" applyFont="1" applyFill="1" applyBorder="1" applyAlignment="1" applyProtection="1">
      <alignment horizontal="center" vertical="center"/>
      <protection locked="0"/>
    </xf>
    <xf numFmtId="166" fontId="82" fillId="13" borderId="202" xfId="0" applyNumberFormat="1" applyFont="1" applyFill="1" applyBorder="1" applyAlignment="1" applyProtection="1">
      <alignment horizontal="center" vertical="center"/>
      <protection hidden="1"/>
    </xf>
    <xf numFmtId="166" fontId="48" fillId="15" borderId="105" xfId="94" applyNumberFormat="1" applyFont="1" applyFill="1" applyBorder="1" applyAlignment="1" applyProtection="1">
      <alignment horizontal="center"/>
    </xf>
    <xf numFmtId="166" fontId="48" fillId="15" borderId="106" xfId="94" applyNumberFormat="1" applyFont="1" applyFill="1" applyBorder="1" applyAlignment="1" applyProtection="1">
      <alignment horizontal="center"/>
    </xf>
    <xf numFmtId="166" fontId="130" fillId="6" borderId="0" xfId="93" applyNumberFormat="1" applyFont="1" applyFill="1" applyBorder="1" applyAlignment="1" applyProtection="1">
      <alignment horizontal="right" vertical="center"/>
    </xf>
    <xf numFmtId="166" fontId="130" fillId="6" borderId="172" xfId="93" applyNumberFormat="1" applyFont="1" applyFill="1" applyBorder="1" applyAlignment="1" applyProtection="1">
      <alignment horizontal="right" vertical="center"/>
    </xf>
    <xf numFmtId="166" fontId="171" fillId="6" borderId="173" xfId="93" applyNumberFormat="1" applyFont="1" applyFill="1" applyBorder="1" applyAlignment="1" applyProtection="1">
      <alignment horizontal="center" vertical="center"/>
    </xf>
    <xf numFmtId="166" fontId="171" fillId="6" borderId="106" xfId="93" applyNumberFormat="1" applyFont="1" applyFill="1" applyBorder="1" applyAlignment="1" applyProtection="1">
      <alignment horizontal="center" vertical="center"/>
    </xf>
    <xf numFmtId="0" fontId="147" fillId="6" borderId="0" xfId="0" applyFont="1" applyFill="1" applyAlignment="1" applyProtection="1">
      <alignment horizontal="center" vertical="center"/>
      <protection locked="0"/>
    </xf>
    <xf numFmtId="0" fontId="175" fillId="6" borderId="0" xfId="0" applyFont="1" applyFill="1" applyAlignment="1" applyProtection="1">
      <alignment horizontal="center" vertical="center"/>
      <protection locked="0"/>
    </xf>
    <xf numFmtId="0" fontId="45" fillId="11" borderId="110" xfId="0" applyFont="1" applyFill="1" applyBorder="1" applyAlignment="1" applyProtection="1">
      <alignment horizontal="left" indent="2"/>
      <protection locked="0"/>
    </xf>
    <xf numFmtId="0" fontId="45" fillId="11" borderId="104" xfId="0" applyFont="1" applyFill="1" applyBorder="1" applyAlignment="1" applyProtection="1">
      <alignment horizontal="center"/>
      <protection locked="0"/>
    </xf>
    <xf numFmtId="0" fontId="45" fillId="11" borderId="105" xfId="0" applyFont="1" applyFill="1" applyBorder="1" applyAlignment="1" applyProtection="1">
      <alignment horizontal="center"/>
      <protection locked="0"/>
    </xf>
    <xf numFmtId="168" fontId="45" fillId="11" borderId="107" xfId="3" applyNumberFormat="1" applyFont="1" applyFill="1" applyBorder="1" applyAlignment="1" applyProtection="1">
      <alignment horizontal="center"/>
      <protection locked="0"/>
    </xf>
    <xf numFmtId="168" fontId="45" fillId="11" borderId="104" xfId="3" applyNumberFormat="1" applyFont="1" applyFill="1" applyBorder="1" applyAlignment="1" applyProtection="1">
      <alignment horizontal="center"/>
      <protection locked="0"/>
    </xf>
    <xf numFmtId="166" fontId="129" fillId="13" borderId="110" xfId="93" applyNumberFormat="1" applyFont="1" applyFill="1" applyBorder="1" applyAlignment="1" applyProtection="1">
      <alignment horizontal="center"/>
    </xf>
    <xf numFmtId="166" fontId="55" fillId="13" borderId="110" xfId="93" applyNumberFormat="1" applyFont="1" applyFill="1" applyBorder="1" applyAlignment="1" applyProtection="1">
      <alignment horizontal="center"/>
    </xf>
    <xf numFmtId="166" fontId="171" fillId="13" borderId="107" xfId="94" applyNumberFormat="1" applyFont="1" applyFill="1" applyBorder="1" applyAlignment="1" applyProtection="1">
      <alignment horizontal="center"/>
    </xf>
    <xf numFmtId="166" fontId="171" fillId="13" borderId="104" xfId="94" applyNumberFormat="1" applyFont="1" applyFill="1" applyBorder="1" applyAlignment="1" applyProtection="1">
      <alignment horizontal="center"/>
    </xf>
    <xf numFmtId="166" fontId="171" fillId="13" borderId="105" xfId="94" applyNumberFormat="1" applyFont="1" applyFill="1" applyBorder="1" applyAlignment="1" applyProtection="1">
      <alignment horizontal="center"/>
    </xf>
    <xf numFmtId="0" fontId="47" fillId="7" borderId="105" xfId="0" applyFont="1" applyFill="1" applyBorder="1" applyAlignment="1" applyProtection="1">
      <alignment horizontal="left" indent="1"/>
      <protection locked="0"/>
    </xf>
    <xf numFmtId="0" fontId="47" fillId="7" borderId="106" xfId="0" applyFont="1" applyFill="1" applyBorder="1" applyAlignment="1" applyProtection="1">
      <alignment horizontal="left" indent="1"/>
      <protection locked="0"/>
    </xf>
    <xf numFmtId="166" fontId="96" fillId="7" borderId="106" xfId="94" applyNumberFormat="1" applyFont="1" applyFill="1" applyBorder="1" applyAlignment="1" applyProtection="1">
      <alignment horizontal="right" indent="1"/>
    </xf>
    <xf numFmtId="0" fontId="45" fillId="11" borderId="110" xfId="0" applyFont="1" applyFill="1" applyBorder="1" applyAlignment="1" applyProtection="1">
      <alignment horizontal="center"/>
      <protection locked="0"/>
    </xf>
    <xf numFmtId="0" fontId="45" fillId="11" borderId="114" xfId="0" applyFont="1" applyFill="1" applyBorder="1" applyAlignment="1" applyProtection="1">
      <alignment horizontal="center"/>
      <protection locked="0"/>
    </xf>
    <xf numFmtId="168" fontId="45" fillId="11" borderId="115" xfId="3" applyNumberFormat="1" applyFont="1" applyFill="1" applyBorder="1" applyAlignment="1" applyProtection="1">
      <alignment horizontal="center"/>
      <protection locked="0"/>
    </xf>
    <xf numFmtId="168" fontId="45" fillId="11" borderId="110" xfId="3" applyNumberFormat="1" applyFont="1" applyFill="1" applyBorder="1" applyAlignment="1" applyProtection="1">
      <alignment horizontal="center"/>
      <protection locked="0"/>
    </xf>
    <xf numFmtId="166" fontId="171" fillId="13" borderId="115" xfId="94" applyNumberFormat="1" applyFont="1" applyFill="1" applyBorder="1" applyAlignment="1" applyProtection="1">
      <alignment horizontal="center"/>
    </xf>
    <xf numFmtId="166" fontId="171" fillId="13" borderId="110" xfId="94" applyNumberFormat="1" applyFont="1" applyFill="1" applyBorder="1" applyAlignment="1" applyProtection="1">
      <alignment horizontal="center"/>
    </xf>
    <xf numFmtId="166" fontId="171" fillId="13" borderId="114" xfId="94" applyNumberFormat="1" applyFont="1" applyFill="1" applyBorder="1" applyAlignment="1" applyProtection="1">
      <alignment horizontal="center"/>
    </xf>
    <xf numFmtId="166" fontId="82" fillId="6" borderId="0" xfId="0" applyNumberFormat="1" applyFont="1" applyFill="1" applyBorder="1" applyAlignment="1" applyProtection="1">
      <alignment horizontal="center" vertical="center" wrapText="1"/>
      <protection locked="0"/>
    </xf>
    <xf numFmtId="0" fontId="82" fillId="6" borderId="0" xfId="0" applyFont="1" applyFill="1" applyBorder="1" applyAlignment="1" applyProtection="1">
      <alignment horizontal="center" vertical="center" wrapText="1"/>
      <protection locked="0"/>
    </xf>
    <xf numFmtId="0" fontId="28" fillId="18" borderId="28" xfId="0" applyFont="1" applyFill="1" applyBorder="1" applyAlignment="1" applyProtection="1">
      <alignment horizontal="center"/>
    </xf>
    <xf numFmtId="2" fontId="28" fillId="18" borderId="28" xfId="0" applyNumberFormat="1" applyFont="1" applyFill="1" applyBorder="1" applyAlignment="1" applyProtection="1">
      <alignment horizontal="center"/>
    </xf>
    <xf numFmtId="168" fontId="28" fillId="18" borderId="28" xfId="0" applyNumberFormat="1" applyFont="1" applyFill="1" applyBorder="1" applyAlignment="1" applyProtection="1">
      <alignment horizontal="center"/>
    </xf>
    <xf numFmtId="0" fontId="28" fillId="18" borderId="28" xfId="0" applyNumberFormat="1" applyFont="1" applyFill="1" applyBorder="1" applyAlignment="1" applyProtection="1">
      <alignment horizontal="center"/>
    </xf>
    <xf numFmtId="2" fontId="131" fillId="18" borderId="28" xfId="0" applyNumberFormat="1" applyFont="1" applyFill="1" applyBorder="1" applyAlignment="1" applyProtection="1">
      <alignment horizontal="center"/>
    </xf>
    <xf numFmtId="168" fontId="131" fillId="18" borderId="28" xfId="0" applyNumberFormat="1" applyFont="1" applyFill="1" applyBorder="1" applyAlignment="1" applyProtection="1">
      <alignment horizontal="center"/>
    </xf>
    <xf numFmtId="0" fontId="131" fillId="18" borderId="28" xfId="0" applyFont="1" applyFill="1" applyBorder="1" applyAlignment="1" applyProtection="1">
      <alignment horizontal="center"/>
    </xf>
    <xf numFmtId="0" fontId="102" fillId="18" borderId="0" xfId="0" applyFont="1" applyFill="1" applyAlignment="1">
      <alignment horizontal="right" vertical="top"/>
    </xf>
    <xf numFmtId="0" fontId="28" fillId="18" borderId="8" xfId="0" applyFont="1" applyFill="1" applyBorder="1" applyAlignment="1" applyProtection="1">
      <alignment horizontal="center"/>
    </xf>
    <xf numFmtId="0" fontId="42" fillId="15" borderId="111" xfId="0" applyFont="1" applyFill="1" applyBorder="1" applyAlignment="1" applyProtection="1">
      <alignment horizontal="center" vertical="top" wrapText="1"/>
      <protection locked="0"/>
    </xf>
    <xf numFmtId="0" fontId="42" fillId="15" borderId="117" xfId="0" applyFont="1" applyFill="1" applyBorder="1" applyAlignment="1" applyProtection="1">
      <alignment horizontal="center" vertical="top" wrapText="1"/>
      <protection locked="0"/>
    </xf>
    <xf numFmtId="0" fontId="50" fillId="15" borderId="111" xfId="0" applyFont="1" applyFill="1" applyBorder="1" applyAlignment="1" applyProtection="1">
      <alignment horizontal="center" vertical="center" wrapText="1"/>
      <protection locked="0"/>
    </xf>
    <xf numFmtId="0" fontId="50" fillId="15" borderId="0" xfId="0" applyFont="1" applyFill="1" applyBorder="1" applyAlignment="1" applyProtection="1">
      <alignment horizontal="center" vertical="center" wrapText="1"/>
      <protection locked="0"/>
    </xf>
    <xf numFmtId="0" fontId="50" fillId="15" borderId="117" xfId="0" applyFont="1" applyFill="1" applyBorder="1" applyAlignment="1" applyProtection="1">
      <alignment horizontal="center" vertical="center" wrapText="1"/>
      <protection locked="0"/>
    </xf>
    <xf numFmtId="0" fontId="72" fillId="18" borderId="94" xfId="26" applyFont="1" applyFill="1" applyBorder="1" applyAlignment="1" applyProtection="1">
      <alignment horizontal="center" vertical="center"/>
    </xf>
    <xf numFmtId="5" fontId="46" fillId="18" borderId="104" xfId="0" applyNumberFormat="1" applyFont="1" applyFill="1" applyBorder="1" applyAlignment="1" applyProtection="1">
      <alignment horizontal="center" vertical="center" wrapText="1"/>
    </xf>
    <xf numFmtId="0" fontId="127" fillId="18" borderId="0" xfId="0" applyFont="1" applyFill="1" applyAlignment="1" applyProtection="1">
      <alignment horizontal="center" wrapText="1"/>
    </xf>
    <xf numFmtId="5" fontId="154" fillId="17" borderId="104" xfId="0" applyNumberFormat="1" applyFont="1" applyFill="1" applyBorder="1" applyAlignment="1" applyProtection="1">
      <alignment horizontal="center" vertical="center" wrapText="1"/>
    </xf>
    <xf numFmtId="44" fontId="42" fillId="15" borderId="111" xfId="3" applyFont="1" applyFill="1" applyBorder="1" applyAlignment="1" applyProtection="1">
      <alignment horizontal="center" vertical="center" wrapText="1"/>
      <protection locked="0"/>
    </xf>
    <xf numFmtId="44" fontId="42" fillId="15" borderId="0" xfId="3" applyFont="1" applyFill="1" applyBorder="1" applyAlignment="1" applyProtection="1">
      <alignment horizontal="center" vertical="center" wrapText="1"/>
      <protection locked="0"/>
    </xf>
    <xf numFmtId="0" fontId="42" fillId="15" borderId="111" xfId="0" applyFont="1" applyFill="1" applyBorder="1" applyAlignment="1" applyProtection="1">
      <alignment horizontal="center" vertical="center" wrapText="1"/>
      <protection locked="0"/>
    </xf>
    <xf numFmtId="0" fontId="42" fillId="15" borderId="0" xfId="0" applyFont="1" applyFill="1" applyBorder="1" applyAlignment="1" applyProtection="1">
      <alignment horizontal="center" vertical="center" wrapText="1"/>
      <protection locked="0"/>
    </xf>
    <xf numFmtId="0" fontId="42" fillId="15" borderId="117" xfId="0" applyFont="1" applyFill="1" applyBorder="1" applyAlignment="1" applyProtection="1">
      <alignment horizontal="center" vertical="center" wrapText="1"/>
      <protection locked="0"/>
    </xf>
    <xf numFmtId="0" fontId="42" fillId="15" borderId="0" xfId="0" applyFont="1" applyFill="1" applyBorder="1" applyAlignment="1" applyProtection="1">
      <alignment horizontal="center" vertical="top" wrapText="1"/>
      <protection locked="0"/>
    </xf>
    <xf numFmtId="0" fontId="156" fillId="6" borderId="0" xfId="0" applyFont="1" applyFill="1" applyAlignment="1" applyProtection="1">
      <alignment horizontal="center" vertical="center"/>
      <protection locked="0"/>
    </xf>
    <xf numFmtId="166" fontId="45" fillId="7" borderId="106" xfId="0" applyNumberFormat="1" applyFont="1" applyFill="1" applyBorder="1" applyAlignment="1" applyProtection="1">
      <alignment horizontal="center" vertical="center"/>
      <protection locked="0"/>
    </xf>
    <xf numFmtId="0" fontId="45" fillId="7" borderId="106" xfId="0" applyFont="1" applyFill="1" applyBorder="1" applyAlignment="1" applyProtection="1">
      <alignment horizontal="center" vertical="center"/>
      <protection locked="0"/>
    </xf>
    <xf numFmtId="166" fontId="55" fillId="13" borderId="110" xfId="93" applyNumberFormat="1" applyFont="1" applyFill="1" applyBorder="1" applyAlignment="1" applyProtection="1">
      <alignment horizontal="center" vertical="center"/>
    </xf>
    <xf numFmtId="0" fontId="45" fillId="11" borderId="110" xfId="0" applyFont="1" applyFill="1" applyBorder="1" applyAlignment="1" applyProtection="1">
      <alignment horizontal="left" vertical="center"/>
      <protection locked="0"/>
    </xf>
    <xf numFmtId="168" fontId="45" fillId="11" borderId="107" xfId="3" applyNumberFormat="1" applyFont="1" applyFill="1" applyBorder="1" applyAlignment="1" applyProtection="1">
      <alignment horizontal="center" vertical="center"/>
      <protection locked="0"/>
    </xf>
    <xf numFmtId="168" fontId="45" fillId="11" borderId="104" xfId="3" applyNumberFormat="1" applyFont="1" applyFill="1" applyBorder="1" applyAlignment="1" applyProtection="1">
      <alignment horizontal="center" vertical="center"/>
      <protection locked="0"/>
    </xf>
    <xf numFmtId="166" fontId="129" fillId="13" borderId="110" xfId="93" applyNumberFormat="1" applyFont="1" applyFill="1" applyBorder="1" applyAlignment="1" applyProtection="1">
      <alignment horizontal="center" vertical="center"/>
    </xf>
    <xf numFmtId="166" fontId="44" fillId="7" borderId="106" xfId="94" applyNumberFormat="1" applyFont="1" applyFill="1" applyBorder="1" applyAlignment="1" applyProtection="1">
      <alignment horizontal="center" vertical="center"/>
    </xf>
    <xf numFmtId="0" fontId="45" fillId="11" borderId="110" xfId="0" applyFont="1" applyFill="1" applyBorder="1" applyAlignment="1" applyProtection="1">
      <alignment horizontal="center" vertical="center"/>
      <protection locked="0"/>
    </xf>
    <xf numFmtId="0" fontId="45" fillId="11" borderId="114" xfId="0" applyFont="1" applyFill="1" applyBorder="1" applyAlignment="1" applyProtection="1">
      <alignment horizontal="center" vertical="center"/>
      <protection locked="0"/>
    </xf>
    <xf numFmtId="168" fontId="45" fillId="11" borderId="115" xfId="3" applyNumberFormat="1" applyFont="1" applyFill="1" applyBorder="1" applyAlignment="1" applyProtection="1">
      <alignment horizontal="center" vertical="center"/>
      <protection locked="0"/>
    </xf>
    <xf numFmtId="168" fontId="45" fillId="11" borderId="110" xfId="3" applyNumberFormat="1" applyFont="1" applyFill="1" applyBorder="1" applyAlignment="1" applyProtection="1">
      <alignment horizontal="center" vertical="center"/>
      <protection locked="0"/>
    </xf>
    <xf numFmtId="0" fontId="95" fillId="11" borderId="218" xfId="0" applyFont="1" applyFill="1" applyBorder="1" applyAlignment="1" applyProtection="1">
      <alignment horizontal="center" vertical="center"/>
      <protection locked="0"/>
    </xf>
    <xf numFmtId="0" fontId="95" fillId="11" borderId="219" xfId="0" applyFont="1" applyFill="1" applyBorder="1" applyAlignment="1" applyProtection="1">
      <alignment horizontal="center" vertical="center"/>
      <protection locked="0"/>
    </xf>
    <xf numFmtId="0" fontId="95" fillId="11" borderId="220" xfId="0" applyFont="1" applyFill="1" applyBorder="1" applyAlignment="1" applyProtection="1">
      <alignment horizontal="center" vertical="center"/>
      <protection locked="0"/>
    </xf>
    <xf numFmtId="166" fontId="55" fillId="6" borderId="222" xfId="93" applyNumberFormat="1" applyFont="1" applyFill="1" applyBorder="1" applyAlignment="1" applyProtection="1">
      <alignment horizontal="left" vertical="center"/>
    </xf>
    <xf numFmtId="0" fontId="147" fillId="11" borderId="222" xfId="0" applyFont="1" applyFill="1" applyBorder="1" applyAlignment="1" applyProtection="1">
      <alignment horizontal="center" vertical="center"/>
      <protection locked="0"/>
    </xf>
    <xf numFmtId="0" fontId="147" fillId="11" borderId="225" xfId="0" applyFont="1" applyFill="1" applyBorder="1" applyAlignment="1" applyProtection="1">
      <alignment horizontal="center" vertical="center"/>
      <protection locked="0"/>
    </xf>
    <xf numFmtId="166" fontId="48" fillId="7" borderId="222" xfId="93" applyNumberFormat="1" applyFont="1" applyFill="1" applyBorder="1" applyAlignment="1" applyProtection="1">
      <alignment horizontal="left" vertical="center"/>
    </xf>
    <xf numFmtId="166" fontId="42" fillId="11" borderId="183" xfId="0" applyNumberFormat="1" applyFont="1" applyFill="1" applyBorder="1" applyAlignment="1" applyProtection="1">
      <alignment horizontal="center" vertical="center"/>
      <protection locked="0"/>
    </xf>
    <xf numFmtId="166" fontId="42" fillId="11" borderId="223" xfId="0" applyNumberFormat="1" applyFont="1" applyFill="1" applyBorder="1" applyAlignment="1" applyProtection="1">
      <alignment horizontal="center" vertical="center"/>
      <protection locked="0"/>
    </xf>
    <xf numFmtId="166" fontId="42" fillId="11" borderId="184" xfId="0" applyNumberFormat="1" applyFont="1" applyFill="1" applyBorder="1" applyAlignment="1" applyProtection="1">
      <alignment horizontal="center" vertical="center"/>
      <protection locked="0"/>
    </xf>
    <xf numFmtId="166" fontId="48" fillId="6" borderId="222" xfId="94" applyNumberFormat="1" applyFont="1" applyFill="1" applyBorder="1" applyAlignment="1" applyProtection="1">
      <alignment horizontal="center"/>
    </xf>
    <xf numFmtId="166" fontId="130" fillId="6" borderId="0" xfId="94" applyNumberFormat="1" applyFont="1" applyFill="1" applyBorder="1" applyAlignment="1" applyProtection="1">
      <alignment horizontal="center" vertical="center"/>
    </xf>
    <xf numFmtId="0" fontId="117" fillId="6" borderId="224" xfId="0" applyFont="1" applyFill="1" applyBorder="1" applyAlignment="1" applyProtection="1">
      <alignment horizontal="left" vertical="center"/>
      <protection locked="0"/>
    </xf>
    <xf numFmtId="0" fontId="44" fillId="7" borderId="222" xfId="0" applyFont="1" applyFill="1" applyBorder="1" applyAlignment="1" applyProtection="1">
      <alignment horizontal="center" vertical="center"/>
      <protection locked="0"/>
    </xf>
    <xf numFmtId="166" fontId="48" fillId="7" borderId="222" xfId="94" applyNumberFormat="1" applyFont="1" applyFill="1" applyBorder="1" applyAlignment="1" applyProtection="1">
      <alignment horizontal="center"/>
    </xf>
    <xf numFmtId="166" fontId="48" fillId="6" borderId="225" xfId="94" applyNumberFormat="1" applyFont="1" applyFill="1" applyBorder="1" applyAlignment="1" applyProtection="1">
      <alignment horizontal="center"/>
    </xf>
    <xf numFmtId="166" fontId="55" fillId="6" borderId="225" xfId="93" applyNumberFormat="1" applyFont="1" applyFill="1" applyBorder="1" applyAlignment="1" applyProtection="1">
      <alignment horizontal="left" vertical="center"/>
    </xf>
    <xf numFmtId="166" fontId="42" fillId="11" borderId="226" xfId="0" applyNumberFormat="1" applyFont="1" applyFill="1" applyBorder="1" applyAlignment="1" applyProtection="1">
      <alignment horizontal="center" vertical="center"/>
      <protection locked="0"/>
    </xf>
    <xf numFmtId="166" fontId="42" fillId="11" borderId="227" xfId="0" applyNumberFormat="1" applyFont="1" applyFill="1" applyBorder="1" applyAlignment="1" applyProtection="1">
      <alignment horizontal="center" vertical="center"/>
      <protection locked="0"/>
    </xf>
    <xf numFmtId="166" fontId="42" fillId="11" borderId="228" xfId="0" applyNumberFormat="1" applyFont="1" applyFill="1" applyBorder="1" applyAlignment="1" applyProtection="1">
      <alignment horizontal="center" vertical="center"/>
      <protection locked="0"/>
    </xf>
    <xf numFmtId="166" fontId="42" fillId="11" borderId="183" xfId="0" applyNumberFormat="1" applyFont="1" applyFill="1" applyBorder="1" applyAlignment="1" applyProtection="1">
      <alignment horizontal="center"/>
      <protection locked="0"/>
    </xf>
    <xf numFmtId="166" fontId="42" fillId="11" borderId="223" xfId="0" applyNumberFormat="1" applyFont="1" applyFill="1" applyBorder="1" applyAlignment="1" applyProtection="1">
      <alignment horizontal="center"/>
      <protection locked="0"/>
    </xf>
    <xf numFmtId="166" fontId="42" fillId="11" borderId="184" xfId="0" applyNumberFormat="1" applyFont="1" applyFill="1" applyBorder="1" applyAlignment="1" applyProtection="1">
      <alignment horizontal="center"/>
      <protection locked="0"/>
    </xf>
    <xf numFmtId="166" fontId="55" fillId="6" borderId="222" xfId="93" applyNumberFormat="1" applyFont="1" applyFill="1" applyBorder="1" applyAlignment="1" applyProtection="1">
      <alignment horizontal="left" indent="1"/>
    </xf>
    <xf numFmtId="0" fontId="147" fillId="11" borderId="222" xfId="0" applyFont="1" applyFill="1" applyBorder="1" applyAlignment="1" applyProtection="1">
      <alignment horizontal="center"/>
      <protection locked="0"/>
    </xf>
    <xf numFmtId="0" fontId="117" fillId="6" borderId="224" xfId="0" applyFont="1" applyFill="1" applyBorder="1" applyAlignment="1" applyProtection="1">
      <alignment horizontal="left"/>
      <protection locked="0"/>
    </xf>
    <xf numFmtId="166" fontId="48" fillId="7" borderId="222" xfId="93" applyNumberFormat="1" applyFont="1" applyFill="1" applyBorder="1" applyAlignment="1" applyProtection="1">
      <alignment horizontal="left"/>
    </xf>
    <xf numFmtId="0" fontId="44" fillId="7" borderId="222" xfId="0" applyFont="1" applyFill="1" applyBorder="1" applyAlignment="1" applyProtection="1">
      <alignment horizontal="center"/>
      <protection locked="0"/>
    </xf>
    <xf numFmtId="166" fontId="55" fillId="6" borderId="225" xfId="93" applyNumberFormat="1" applyFont="1" applyFill="1" applyBorder="1" applyAlignment="1" applyProtection="1">
      <alignment horizontal="left" indent="1"/>
    </xf>
    <xf numFmtId="0" fontId="147" fillId="11" borderId="225" xfId="0" applyFont="1" applyFill="1" applyBorder="1" applyAlignment="1" applyProtection="1">
      <alignment horizontal="center"/>
      <protection locked="0"/>
    </xf>
    <xf numFmtId="166" fontId="42" fillId="11" borderId="226" xfId="0" applyNumberFormat="1" applyFont="1" applyFill="1" applyBorder="1" applyAlignment="1" applyProtection="1">
      <alignment horizontal="center"/>
      <protection locked="0"/>
    </xf>
    <xf numFmtId="166" fontId="42" fillId="11" borderId="227" xfId="0" applyNumberFormat="1" applyFont="1" applyFill="1" applyBorder="1" applyAlignment="1" applyProtection="1">
      <alignment horizontal="center"/>
      <protection locked="0"/>
    </xf>
    <xf numFmtId="166" fontId="42" fillId="11" borderId="228" xfId="0" applyNumberFormat="1" applyFont="1" applyFill="1" applyBorder="1" applyAlignment="1" applyProtection="1">
      <alignment horizontal="center"/>
      <protection locked="0"/>
    </xf>
    <xf numFmtId="0" fontId="153" fillId="17" borderId="0" xfId="0" applyFont="1" applyFill="1" applyAlignment="1" applyProtection="1">
      <alignment horizontal="center" vertical="center"/>
      <protection locked="0"/>
    </xf>
    <xf numFmtId="0" fontId="90" fillId="13" borderId="234" xfId="1295" applyFont="1" applyFill="1" applyBorder="1" applyAlignment="1" applyProtection="1">
      <alignment horizontal="right" vertical="center" indent="1"/>
      <protection locked="0"/>
    </xf>
    <xf numFmtId="0" fontId="90" fillId="13" borderId="235" xfId="1295" applyFont="1" applyFill="1" applyBorder="1" applyAlignment="1" applyProtection="1">
      <alignment horizontal="right" vertical="center" indent="1"/>
      <protection locked="0"/>
    </xf>
    <xf numFmtId="166" fontId="82" fillId="13" borderId="235" xfId="0" applyNumberFormat="1" applyFont="1" applyFill="1" applyBorder="1" applyAlignment="1" applyProtection="1">
      <alignment horizontal="center" vertical="center"/>
      <protection hidden="1"/>
    </xf>
    <xf numFmtId="166" fontId="82" fillId="13" borderId="236" xfId="0" applyNumberFormat="1" applyFont="1" applyFill="1" applyBorder="1" applyAlignment="1" applyProtection="1">
      <alignment horizontal="center" vertical="center"/>
      <protection hidden="1"/>
    </xf>
    <xf numFmtId="0" fontId="82" fillId="13" borderId="0" xfId="0" applyFont="1" applyFill="1" applyBorder="1" applyAlignment="1" applyProtection="1">
      <alignment horizontal="left" vertical="center"/>
      <protection locked="0"/>
    </xf>
    <xf numFmtId="0" fontId="151" fillId="11" borderId="221" xfId="1295" applyFont="1" applyFill="1" applyBorder="1" applyAlignment="1" applyProtection="1">
      <alignment horizontal="left" vertical="center" indent="2"/>
      <protection locked="0"/>
    </xf>
    <xf numFmtId="166" fontId="82" fillId="6" borderId="237" xfId="0" applyNumberFormat="1" applyFont="1" applyFill="1" applyBorder="1" applyAlignment="1" applyProtection="1">
      <alignment horizontal="center" vertical="center"/>
      <protection hidden="1"/>
    </xf>
    <xf numFmtId="166" fontId="82" fillId="6" borderId="238" xfId="0" applyNumberFormat="1" applyFont="1" applyFill="1" applyBorder="1" applyAlignment="1" applyProtection="1">
      <alignment horizontal="center" vertical="center"/>
      <protection hidden="1"/>
    </xf>
    <xf numFmtId="0" fontId="90" fillId="6" borderId="238" xfId="1295" applyFont="1" applyFill="1" applyBorder="1" applyAlignment="1" applyProtection="1">
      <alignment horizontal="right" vertical="center"/>
      <protection locked="0"/>
    </xf>
    <xf numFmtId="0" fontId="90" fillId="6" borderId="239" xfId="1295" applyFont="1" applyFill="1" applyBorder="1" applyAlignment="1" applyProtection="1">
      <alignment horizontal="right" vertical="center"/>
      <protection locked="0"/>
    </xf>
    <xf numFmtId="0" fontId="175" fillId="6" borderId="0" xfId="0" applyFont="1" applyFill="1" applyBorder="1" applyAlignment="1" applyProtection="1">
      <alignment horizontal="center" vertical="center"/>
      <protection hidden="1"/>
    </xf>
    <xf numFmtId="165" fontId="168" fillId="6" borderId="217" xfId="3" applyNumberFormat="1" applyFont="1" applyFill="1" applyBorder="1" applyAlignment="1" applyProtection="1">
      <alignment horizontal="center" vertical="center"/>
      <protection hidden="1"/>
    </xf>
    <xf numFmtId="165" fontId="168" fillId="6" borderId="94" xfId="3" applyNumberFormat="1" applyFont="1" applyFill="1" applyBorder="1" applyAlignment="1" applyProtection="1">
      <alignment horizontal="center" vertical="center"/>
      <protection hidden="1"/>
    </xf>
    <xf numFmtId="0" fontId="92" fillId="18" borderId="111" xfId="0" applyFont="1" applyFill="1" applyBorder="1" applyAlignment="1" applyProtection="1">
      <alignment horizontal="left" vertical="center"/>
      <protection hidden="1"/>
    </xf>
    <xf numFmtId="0" fontId="92" fillId="18" borderId="0" xfId="0" applyFont="1" applyFill="1" applyBorder="1" applyAlignment="1" applyProtection="1">
      <alignment horizontal="left" vertical="center"/>
      <protection hidden="1"/>
    </xf>
    <xf numFmtId="165" fontId="168" fillId="7" borderId="109" xfId="3" applyNumberFormat="1" applyFont="1" applyFill="1" applyBorder="1" applyAlignment="1" applyProtection="1">
      <alignment horizontal="center" vertical="center"/>
      <protection locked="0"/>
    </xf>
    <xf numFmtId="165" fontId="168" fillId="7" borderId="93" xfId="3" applyNumberFormat="1" applyFont="1" applyFill="1" applyBorder="1" applyAlignment="1" applyProtection="1">
      <alignment horizontal="center" vertical="center"/>
      <protection locked="0"/>
    </xf>
    <xf numFmtId="165" fontId="168" fillId="7" borderId="116" xfId="3" applyNumberFormat="1" applyFont="1" applyFill="1" applyBorder="1" applyAlignment="1" applyProtection="1">
      <alignment horizontal="center" vertical="center"/>
      <protection locked="0"/>
    </xf>
    <xf numFmtId="165" fontId="168" fillId="7" borderId="111" xfId="3" applyNumberFormat="1" applyFont="1" applyFill="1" applyBorder="1" applyAlignment="1" applyProtection="1">
      <alignment horizontal="center" vertical="center"/>
      <protection locked="0"/>
    </xf>
    <xf numFmtId="165" fontId="168" fillId="7" borderId="0" xfId="3" applyNumberFormat="1" applyFont="1" applyFill="1" applyBorder="1" applyAlignment="1" applyProtection="1">
      <alignment horizontal="center" vertical="center"/>
      <protection locked="0"/>
    </xf>
    <xf numFmtId="165" fontId="168" fillId="7" borderId="117" xfId="3" applyNumberFormat="1" applyFont="1" applyFill="1" applyBorder="1" applyAlignment="1" applyProtection="1">
      <alignment horizontal="center" vertical="center"/>
      <protection locked="0"/>
    </xf>
    <xf numFmtId="9" fontId="140" fillId="7" borderId="0" xfId="1292" applyFont="1" applyFill="1" applyBorder="1" applyAlignment="1" applyProtection="1">
      <alignment horizontal="center" vertical="center"/>
      <protection hidden="1"/>
    </xf>
    <xf numFmtId="9" fontId="140" fillId="7" borderId="117" xfId="1292" applyFont="1" applyFill="1" applyBorder="1" applyAlignment="1" applyProtection="1">
      <alignment horizontal="center" vertical="center"/>
      <protection hidden="1"/>
    </xf>
    <xf numFmtId="165" fontId="168" fillId="7" borderId="111" xfId="3" applyNumberFormat="1" applyFont="1" applyFill="1" applyBorder="1" applyAlignment="1" applyProtection="1">
      <alignment horizontal="center" vertical="center"/>
      <protection hidden="1"/>
    </xf>
    <xf numFmtId="165" fontId="168" fillId="7" borderId="0" xfId="3" applyNumberFormat="1" applyFont="1" applyFill="1" applyBorder="1" applyAlignment="1" applyProtection="1">
      <alignment horizontal="center" vertical="center"/>
      <protection hidden="1"/>
    </xf>
    <xf numFmtId="165" fontId="168" fillId="7" borderId="117" xfId="3" applyNumberFormat="1" applyFont="1" applyFill="1" applyBorder="1" applyAlignment="1" applyProtection="1">
      <alignment horizontal="center" vertical="center"/>
      <protection hidden="1"/>
    </xf>
    <xf numFmtId="165" fontId="168" fillId="7" borderId="109" xfId="3" applyNumberFormat="1" applyFont="1" applyFill="1" applyBorder="1" applyAlignment="1" applyProtection="1">
      <alignment horizontal="center" vertical="center"/>
      <protection hidden="1"/>
    </xf>
    <xf numFmtId="165" fontId="168" fillId="7" borderId="93" xfId="3" applyNumberFormat="1" applyFont="1" applyFill="1" applyBorder="1" applyAlignment="1" applyProtection="1">
      <alignment horizontal="center" vertical="center"/>
      <protection hidden="1"/>
    </xf>
    <xf numFmtId="165" fontId="168" fillId="7" borderId="116" xfId="3" applyNumberFormat="1" applyFont="1" applyFill="1" applyBorder="1" applyAlignment="1" applyProtection="1">
      <alignment horizontal="center" vertical="center"/>
      <protection hidden="1"/>
    </xf>
    <xf numFmtId="14" fontId="138" fillId="7" borderId="105" xfId="0" applyNumberFormat="1" applyFont="1" applyFill="1" applyBorder="1" applyAlignment="1" applyProtection="1">
      <alignment horizontal="center" vertical="center"/>
      <protection hidden="1"/>
    </xf>
    <xf numFmtId="14" fontId="138" fillId="7" borderId="106" xfId="0" applyNumberFormat="1" applyFont="1" applyFill="1" applyBorder="1" applyAlignment="1" applyProtection="1">
      <alignment horizontal="center" vertical="center"/>
      <protection hidden="1"/>
    </xf>
    <xf numFmtId="165" fontId="168" fillId="6" borderId="94" xfId="3" applyNumberFormat="1" applyFont="1" applyFill="1" applyBorder="1" applyAlignment="1" applyProtection="1">
      <alignment horizontal="right" vertical="center"/>
      <protection locked="0"/>
    </xf>
    <xf numFmtId="0" fontId="168" fillId="11" borderId="42" xfId="106" applyFont="1" applyFill="1" applyBorder="1" applyAlignment="1" applyProtection="1">
      <alignment horizontal="center" vertical="center"/>
      <protection locked="0"/>
    </xf>
    <xf numFmtId="0" fontId="168" fillId="11" borderId="43" xfId="106" applyFont="1" applyFill="1" applyBorder="1" applyAlignment="1" applyProtection="1">
      <alignment horizontal="center" vertical="center"/>
      <protection locked="0"/>
    </xf>
    <xf numFmtId="0" fontId="168" fillId="11" borderId="39" xfId="106" applyFont="1" applyFill="1" applyBorder="1" applyAlignment="1" applyProtection="1">
      <alignment horizontal="center" vertical="center"/>
      <protection locked="0"/>
    </xf>
    <xf numFmtId="0" fontId="121" fillId="18" borderId="0" xfId="0" applyFont="1" applyFill="1" applyBorder="1" applyAlignment="1" applyProtection="1">
      <alignment horizontal="right" vertical="top"/>
      <protection hidden="1"/>
    </xf>
    <xf numFmtId="166" fontId="168" fillId="6" borderId="105" xfId="1292" applyNumberFormat="1" applyFont="1" applyFill="1" applyBorder="1" applyAlignment="1" applyProtection="1">
      <alignment horizontal="center" vertical="center"/>
      <protection hidden="1"/>
    </xf>
    <xf numFmtId="166" fontId="168" fillId="6" borderId="106" xfId="1292" applyNumberFormat="1" applyFont="1" applyFill="1" applyBorder="1" applyAlignment="1" applyProtection="1">
      <alignment horizontal="center" vertical="center"/>
      <protection hidden="1"/>
    </xf>
    <xf numFmtId="166" fontId="168" fillId="6" borderId="107" xfId="1292" applyNumberFormat="1" applyFont="1" applyFill="1" applyBorder="1" applyAlignment="1" applyProtection="1">
      <alignment horizontal="center" vertical="center"/>
      <protection hidden="1"/>
    </xf>
    <xf numFmtId="0" fontId="141" fillId="6" borderId="178" xfId="0" applyFont="1" applyFill="1" applyBorder="1" applyAlignment="1" applyProtection="1">
      <alignment horizontal="right" vertical="center"/>
      <protection locked="0" hidden="1"/>
    </xf>
    <xf numFmtId="0" fontId="141" fillId="6" borderId="41" xfId="0" applyFont="1" applyFill="1" applyBorder="1" applyAlignment="1" applyProtection="1">
      <alignment horizontal="right" vertical="center"/>
      <protection locked="0" hidden="1"/>
    </xf>
    <xf numFmtId="0" fontId="141" fillId="6" borderId="37" xfId="0" applyFont="1" applyFill="1" applyBorder="1" applyAlignment="1" applyProtection="1">
      <alignment horizontal="right" vertical="center"/>
      <protection locked="0" hidden="1"/>
    </xf>
    <xf numFmtId="0" fontId="141" fillId="6" borderId="179" xfId="0" applyFont="1" applyFill="1" applyBorder="1" applyAlignment="1" applyProtection="1">
      <alignment horizontal="right" vertical="center"/>
      <protection locked="0" hidden="1"/>
    </xf>
    <xf numFmtId="0" fontId="141" fillId="6" borderId="28" xfId="0" applyFont="1" applyFill="1" applyBorder="1" applyAlignment="1" applyProtection="1">
      <alignment horizontal="right" vertical="center"/>
      <protection locked="0" hidden="1"/>
    </xf>
    <xf numFmtId="0" fontId="141" fillId="6" borderId="42" xfId="0" applyFont="1" applyFill="1" applyBorder="1" applyAlignment="1" applyProtection="1">
      <alignment horizontal="right" vertical="center"/>
      <protection locked="0" hidden="1"/>
    </xf>
    <xf numFmtId="0" fontId="141" fillId="6" borderId="180" xfId="0" applyFont="1" applyFill="1" applyBorder="1" applyAlignment="1" applyProtection="1">
      <alignment horizontal="right" vertical="center"/>
      <protection locked="0" hidden="1"/>
    </xf>
    <xf numFmtId="0" fontId="141" fillId="6" borderId="34" xfId="0" applyFont="1" applyFill="1" applyBorder="1" applyAlignment="1" applyProtection="1">
      <alignment horizontal="right" vertical="center"/>
      <protection locked="0" hidden="1"/>
    </xf>
    <xf numFmtId="0" fontId="141" fillId="6" borderId="29" xfId="0" applyFont="1" applyFill="1" applyBorder="1" applyAlignment="1" applyProtection="1">
      <alignment horizontal="right" vertical="center"/>
      <protection locked="0" hidden="1"/>
    </xf>
    <xf numFmtId="44" fontId="168" fillId="11" borderId="42" xfId="1292" applyNumberFormat="1" applyFont="1" applyFill="1" applyBorder="1" applyAlignment="1" applyProtection="1">
      <alignment horizontal="center" vertical="center"/>
      <protection locked="0"/>
    </xf>
    <xf numFmtId="44" fontId="168" fillId="11" borderId="43" xfId="1292" applyNumberFormat="1" applyFont="1" applyFill="1" applyBorder="1" applyAlignment="1" applyProtection="1">
      <alignment horizontal="center" vertical="center"/>
      <protection locked="0"/>
    </xf>
    <xf numFmtId="44" fontId="168" fillId="11" borderId="39" xfId="1292" applyNumberFormat="1" applyFont="1" applyFill="1" applyBorder="1" applyAlignment="1" applyProtection="1">
      <alignment horizontal="center" vertical="center"/>
      <protection locked="0"/>
    </xf>
    <xf numFmtId="165" fontId="168" fillId="6" borderId="0" xfId="3" applyNumberFormat="1" applyFont="1" applyFill="1" applyBorder="1" applyAlignment="1" applyProtection="1">
      <alignment horizontal="right" vertical="center"/>
      <protection locked="0"/>
    </xf>
    <xf numFmtId="0" fontId="138" fillId="6" borderId="111" xfId="0" applyFont="1" applyFill="1" applyBorder="1" applyAlignment="1" applyProtection="1">
      <alignment horizontal="center" vertical="center"/>
      <protection hidden="1"/>
    </xf>
    <xf numFmtId="0" fontId="107" fillId="6" borderId="0" xfId="106" applyFont="1" applyFill="1" applyBorder="1" applyAlignment="1" applyProtection="1">
      <alignment horizontal="center" vertical="center"/>
      <protection hidden="1"/>
    </xf>
    <xf numFmtId="9" fontId="140" fillId="6" borderId="217" xfId="1292" applyFont="1" applyFill="1" applyBorder="1" applyAlignment="1" applyProtection="1">
      <alignment horizontal="center" vertical="center"/>
      <protection hidden="1"/>
    </xf>
    <xf numFmtId="9" fontId="168" fillId="6" borderId="94" xfId="1292" applyFont="1" applyFill="1" applyBorder="1" applyAlignment="1" applyProtection="1">
      <alignment horizontal="center" vertical="center"/>
      <protection hidden="1"/>
    </xf>
    <xf numFmtId="14" fontId="161" fillId="17" borderId="109" xfId="0" applyNumberFormat="1" applyFont="1" applyFill="1" applyBorder="1" applyAlignment="1" applyProtection="1">
      <alignment horizontal="center" vertical="center"/>
      <protection hidden="1"/>
    </xf>
    <xf numFmtId="14" fontId="161" fillId="17" borderId="93" xfId="0" applyNumberFormat="1" applyFont="1" applyFill="1" applyBorder="1" applyAlignment="1" applyProtection="1">
      <alignment horizontal="center" vertical="center"/>
      <protection hidden="1"/>
    </xf>
    <xf numFmtId="14" fontId="161" fillId="17" borderId="116" xfId="0" applyNumberFormat="1" applyFont="1" applyFill="1" applyBorder="1" applyAlignment="1" applyProtection="1">
      <alignment horizontal="center" vertical="center"/>
      <protection hidden="1"/>
    </xf>
    <xf numFmtId="14" fontId="161" fillId="17" borderId="114" xfId="0" applyNumberFormat="1" applyFont="1" applyFill="1" applyBorder="1" applyAlignment="1" applyProtection="1">
      <alignment horizontal="center" vertical="center"/>
      <protection hidden="1"/>
    </xf>
    <xf numFmtId="14" fontId="161" fillId="17" borderId="94" xfId="0" applyNumberFormat="1" applyFont="1" applyFill="1" applyBorder="1" applyAlignment="1" applyProtection="1">
      <alignment horizontal="center" vertical="center"/>
      <protection hidden="1"/>
    </xf>
    <xf numFmtId="14" fontId="161" fillId="17" borderId="115" xfId="0" applyNumberFormat="1" applyFont="1" applyFill="1" applyBorder="1" applyAlignment="1" applyProtection="1">
      <alignment horizontal="center" vertical="center"/>
      <protection hidden="1"/>
    </xf>
    <xf numFmtId="0" fontId="106" fillId="6" borderId="109" xfId="106" applyFont="1" applyFill="1" applyBorder="1" applyAlignment="1" applyProtection="1">
      <alignment horizontal="left" vertical="center" indent="1"/>
      <protection hidden="1"/>
    </xf>
    <xf numFmtId="0" fontId="106" fillId="6" borderId="93" xfId="106" applyFont="1" applyFill="1" applyBorder="1" applyAlignment="1" applyProtection="1">
      <alignment horizontal="left" vertical="center" indent="1"/>
      <protection hidden="1"/>
    </xf>
    <xf numFmtId="0" fontId="106" fillId="6" borderId="116" xfId="106" applyFont="1" applyFill="1" applyBorder="1" applyAlignment="1" applyProtection="1">
      <alignment horizontal="left" vertical="center" indent="1"/>
      <protection hidden="1"/>
    </xf>
    <xf numFmtId="0" fontId="106" fillId="6" borderId="0" xfId="106" applyFont="1" applyFill="1" applyBorder="1" applyAlignment="1" applyProtection="1">
      <alignment horizontal="left" vertical="center" indent="1"/>
      <protection hidden="1"/>
    </xf>
    <xf numFmtId="0" fontId="106" fillId="6" borderId="117" xfId="106" applyFont="1" applyFill="1" applyBorder="1" applyAlignment="1" applyProtection="1">
      <alignment horizontal="left" vertical="center" indent="1"/>
      <protection hidden="1"/>
    </xf>
    <xf numFmtId="165" fontId="168" fillId="7" borderId="105" xfId="3" applyNumberFormat="1" applyFont="1" applyFill="1" applyBorder="1" applyAlignment="1" applyProtection="1">
      <alignment horizontal="center" vertical="center"/>
      <protection hidden="1"/>
    </xf>
    <xf numFmtId="165" fontId="168" fillId="7" borderId="106" xfId="3" applyNumberFormat="1" applyFont="1" applyFill="1" applyBorder="1" applyAlignment="1" applyProtection="1">
      <alignment horizontal="center" vertical="center"/>
      <protection hidden="1"/>
    </xf>
    <xf numFmtId="165" fontId="168" fillId="7" borderId="107" xfId="3" applyNumberFormat="1" applyFont="1" applyFill="1" applyBorder="1" applyAlignment="1" applyProtection="1">
      <alignment horizontal="center" vertical="center"/>
      <protection hidden="1"/>
    </xf>
    <xf numFmtId="165" fontId="169" fillId="6" borderId="0" xfId="3" applyNumberFormat="1" applyFont="1" applyFill="1" applyBorder="1" applyAlignment="1" applyProtection="1">
      <alignment horizontal="right" vertical="center"/>
      <protection hidden="1"/>
    </xf>
    <xf numFmtId="9" fontId="140" fillId="7" borderId="105" xfId="1292" applyFont="1" applyFill="1" applyBorder="1" applyAlignment="1" applyProtection="1">
      <alignment horizontal="center" vertical="center"/>
      <protection hidden="1"/>
    </xf>
    <xf numFmtId="9" fontId="140" fillId="7" borderId="106" xfId="1292" applyFont="1" applyFill="1" applyBorder="1" applyAlignment="1" applyProtection="1">
      <alignment horizontal="center" vertical="center"/>
      <protection hidden="1"/>
    </xf>
    <xf numFmtId="9" fontId="140" fillId="7" borderId="107" xfId="1292" applyFont="1" applyFill="1" applyBorder="1" applyAlignment="1" applyProtection="1">
      <alignment horizontal="center" vertical="center"/>
      <protection hidden="1"/>
    </xf>
    <xf numFmtId="0" fontId="43" fillId="6" borderId="0" xfId="0" applyFont="1" applyFill="1" applyBorder="1" applyAlignment="1" applyProtection="1">
      <alignment horizontal="center" vertical="center"/>
      <protection hidden="1"/>
    </xf>
    <xf numFmtId="0" fontId="170" fillId="17" borderId="0" xfId="0" applyFont="1" applyFill="1" applyBorder="1" applyAlignment="1" applyProtection="1">
      <alignment horizontal="center" vertical="center"/>
      <protection hidden="1"/>
    </xf>
    <xf numFmtId="0" fontId="102" fillId="18" borderId="0" xfId="0" applyFont="1" applyFill="1" applyAlignment="1" applyProtection="1">
      <alignment horizontal="center" vertical="center"/>
      <protection hidden="1"/>
    </xf>
    <xf numFmtId="0" fontId="28" fillId="6" borderId="0" xfId="0" applyFont="1" applyFill="1" applyAlignment="1" applyProtection="1">
      <alignment horizontal="center"/>
      <protection hidden="1"/>
    </xf>
    <xf numFmtId="0" fontId="42" fillId="6" borderId="0" xfId="0" applyFont="1" applyFill="1" applyAlignment="1" applyProtection="1">
      <alignment horizontal="center" vertical="center"/>
      <protection hidden="1"/>
    </xf>
    <xf numFmtId="0" fontId="102" fillId="18" borderId="98" xfId="0" applyFont="1" applyFill="1" applyBorder="1" applyAlignment="1">
      <alignment horizontal="center" vertical="center"/>
    </xf>
    <xf numFmtId="0" fontId="102" fillId="18" borderId="0" xfId="0" applyFont="1" applyFill="1" applyAlignment="1">
      <alignment horizontal="center" vertical="center"/>
    </xf>
    <xf numFmtId="0" fontId="42" fillId="6" borderId="150" xfId="0" applyNumberFormat="1" applyFont="1" applyFill="1" applyBorder="1" applyAlignment="1" applyProtection="1">
      <alignment horizontal="left" vertical="center"/>
      <protection locked="0"/>
    </xf>
    <xf numFmtId="0" fontId="42" fillId="6" borderId="65" xfId="0" applyNumberFormat="1" applyFont="1" applyFill="1" applyBorder="1" applyAlignment="1" applyProtection="1">
      <alignment horizontal="left" vertical="center"/>
      <protection locked="0"/>
    </xf>
    <xf numFmtId="0" fontId="42" fillId="6" borderId="151" xfId="0" applyNumberFormat="1" applyFont="1" applyFill="1" applyBorder="1" applyAlignment="1" applyProtection="1">
      <alignment horizontal="left" vertical="center"/>
      <protection locked="0"/>
    </xf>
    <xf numFmtId="0" fontId="42" fillId="6" borderId="0" xfId="0" applyNumberFormat="1" applyFont="1" applyFill="1" applyBorder="1" applyAlignment="1" applyProtection="1">
      <alignment horizontal="left" vertical="center"/>
      <protection locked="0"/>
    </xf>
    <xf numFmtId="0" fontId="53" fillId="6" borderId="99" xfId="0" applyNumberFormat="1" applyFont="1" applyFill="1" applyBorder="1" applyAlignment="1" applyProtection="1">
      <alignment horizontal="right" vertical="center"/>
      <protection locked="0"/>
    </xf>
    <xf numFmtId="0" fontId="50" fillId="6" borderId="73" xfId="0" applyNumberFormat="1" applyFont="1" applyFill="1" applyBorder="1" applyAlignment="1" applyProtection="1">
      <alignment horizontal="center" vertical="center"/>
      <protection locked="0"/>
    </xf>
    <xf numFmtId="0" fontId="50" fillId="6" borderId="74" xfId="0" applyNumberFormat="1" applyFont="1" applyFill="1" applyBorder="1" applyAlignment="1" applyProtection="1">
      <alignment horizontal="center" vertical="center"/>
      <protection locked="0"/>
    </xf>
    <xf numFmtId="0" fontId="42" fillId="6" borderId="140" xfId="0" applyNumberFormat="1" applyFont="1" applyFill="1" applyBorder="1" applyAlignment="1" applyProtection="1">
      <alignment horizontal="left" vertical="center"/>
      <protection locked="0"/>
    </xf>
    <xf numFmtId="0" fontId="42" fillId="6" borderId="73" xfId="0" applyNumberFormat="1" applyFont="1" applyFill="1" applyBorder="1" applyAlignment="1" applyProtection="1">
      <alignment horizontal="left" vertical="center"/>
      <protection locked="0"/>
    </xf>
    <xf numFmtId="0" fontId="42" fillId="6" borderId="90" xfId="0" applyNumberFormat="1" applyFont="1" applyFill="1" applyBorder="1" applyAlignment="1" applyProtection="1">
      <alignment horizontal="left" vertical="center"/>
      <protection locked="0"/>
    </xf>
    <xf numFmtId="0" fontId="50" fillId="6" borderId="72" xfId="0" applyNumberFormat="1" applyFont="1" applyFill="1" applyBorder="1" applyAlignment="1" applyProtection="1">
      <alignment horizontal="center" vertical="center"/>
      <protection locked="0"/>
    </xf>
    <xf numFmtId="0" fontId="50" fillId="6" borderId="86" xfId="0" applyNumberFormat="1" applyFont="1" applyFill="1" applyBorder="1" applyAlignment="1" applyProtection="1">
      <alignment horizontal="center" vertical="center"/>
      <protection locked="0"/>
    </xf>
    <xf numFmtId="0" fontId="50" fillId="6" borderId="149" xfId="0" applyNumberFormat="1" applyFont="1" applyFill="1" applyBorder="1" applyAlignment="1" applyProtection="1">
      <alignment horizontal="center" vertical="center"/>
      <protection locked="0"/>
    </xf>
    <xf numFmtId="0" fontId="42" fillId="6" borderId="144" xfId="0" applyNumberFormat="1" applyFont="1" applyFill="1" applyBorder="1" applyAlignment="1" applyProtection="1">
      <alignment horizontal="left" vertical="center"/>
      <protection locked="0"/>
    </xf>
    <xf numFmtId="0" fontId="42" fillId="6" borderId="28" xfId="0" applyNumberFormat="1" applyFont="1" applyFill="1" applyBorder="1" applyAlignment="1" applyProtection="1">
      <alignment horizontal="left" vertical="center"/>
      <protection locked="0"/>
    </xf>
    <xf numFmtId="0" fontId="42" fillId="6" borderId="42" xfId="0" applyNumberFormat="1" applyFont="1" applyFill="1" applyBorder="1" applyAlignment="1" applyProtection="1">
      <alignment horizontal="left" vertical="center"/>
      <protection locked="0"/>
    </xf>
    <xf numFmtId="0" fontId="50" fillId="6" borderId="79" xfId="0" applyNumberFormat="1" applyFont="1" applyFill="1" applyBorder="1" applyAlignment="1" applyProtection="1">
      <alignment horizontal="center" vertical="center"/>
      <protection locked="0"/>
    </xf>
    <xf numFmtId="0" fontId="50" fillId="6" borderId="80" xfId="0" applyNumberFormat="1" applyFont="1" applyFill="1" applyBorder="1" applyAlignment="1" applyProtection="1">
      <alignment horizontal="center" vertical="center"/>
      <protection locked="0"/>
    </xf>
    <xf numFmtId="0" fontId="50" fillId="6" borderId="39" xfId="0" applyNumberFormat="1" applyFont="1" applyFill="1" applyBorder="1" applyAlignment="1" applyProtection="1">
      <alignment horizontal="center" vertical="center"/>
      <protection locked="0"/>
    </xf>
    <xf numFmtId="0" fontId="50" fillId="6" borderId="28" xfId="0" applyNumberFormat="1" applyFont="1" applyFill="1" applyBorder="1" applyAlignment="1" applyProtection="1">
      <alignment horizontal="center" vertical="center"/>
      <protection locked="0"/>
    </xf>
    <xf numFmtId="0" fontId="52" fillId="6" borderId="38" xfId="0" applyNumberFormat="1" applyFont="1" applyFill="1" applyBorder="1" applyAlignment="1" applyProtection="1">
      <alignment horizontal="left" vertical="center"/>
      <protection locked="0"/>
    </xf>
    <xf numFmtId="0" fontId="52" fillId="6" borderId="41" xfId="0" applyNumberFormat="1" applyFont="1" applyFill="1" applyBorder="1" applyAlignment="1" applyProtection="1">
      <alignment horizontal="left" vertical="center"/>
      <protection locked="0"/>
    </xf>
    <xf numFmtId="0" fontId="52" fillId="6" borderId="133" xfId="0" applyNumberFormat="1" applyFont="1" applyFill="1" applyBorder="1" applyAlignment="1" applyProtection="1">
      <alignment horizontal="left" vertical="center"/>
      <protection locked="0"/>
    </xf>
    <xf numFmtId="0" fontId="52" fillId="6" borderId="39" xfId="0" applyNumberFormat="1" applyFont="1" applyFill="1" applyBorder="1" applyAlignment="1" applyProtection="1">
      <alignment horizontal="left" vertical="center"/>
      <protection locked="0"/>
    </xf>
    <xf numFmtId="0" fontId="52" fillId="6" borderId="28" xfId="0" applyNumberFormat="1" applyFont="1" applyFill="1" applyBorder="1" applyAlignment="1" applyProtection="1">
      <alignment horizontal="left" vertical="center"/>
      <protection locked="0"/>
    </xf>
    <xf numFmtId="0" fontId="52" fillId="6" borderId="135" xfId="0" applyNumberFormat="1" applyFont="1" applyFill="1" applyBorder="1" applyAlignment="1" applyProtection="1">
      <alignment horizontal="left" vertical="center"/>
      <protection locked="0"/>
    </xf>
    <xf numFmtId="0" fontId="52" fillId="6" borderId="86" xfId="0" applyNumberFormat="1" applyFont="1" applyFill="1" applyBorder="1" applyAlignment="1" applyProtection="1">
      <alignment horizontal="left" vertical="center"/>
      <protection locked="0"/>
    </xf>
    <xf numFmtId="0" fontId="52" fillId="6" borderId="73" xfId="0" applyNumberFormat="1" applyFont="1" applyFill="1" applyBorder="1" applyAlignment="1" applyProtection="1">
      <alignment horizontal="left" vertical="center"/>
      <protection locked="0"/>
    </xf>
    <xf numFmtId="0" fontId="52" fillId="6" borderId="149" xfId="0" applyNumberFormat="1" applyFont="1" applyFill="1" applyBorder="1" applyAlignment="1" applyProtection="1">
      <alignment horizontal="left" vertical="center"/>
      <protection locked="0"/>
    </xf>
    <xf numFmtId="0" fontId="44" fillId="6" borderId="72" xfId="0" applyNumberFormat="1" applyFont="1" applyFill="1" applyBorder="1" applyAlignment="1" applyProtection="1">
      <alignment horizontal="left" vertical="center"/>
      <protection locked="0"/>
    </xf>
    <xf numFmtId="0" fontId="44" fillId="6" borderId="73" xfId="0" applyNumberFormat="1" applyFont="1" applyFill="1" applyBorder="1" applyAlignment="1" applyProtection="1">
      <alignment horizontal="left" vertical="center"/>
      <protection locked="0"/>
    </xf>
    <xf numFmtId="0" fontId="44" fillId="6" borderId="79" xfId="0" applyNumberFormat="1" applyFont="1" applyFill="1" applyBorder="1" applyAlignment="1" applyProtection="1">
      <alignment horizontal="left" vertical="center"/>
      <protection locked="0"/>
    </xf>
    <xf numFmtId="0" fontId="44" fillId="6" borderId="28" xfId="0" applyNumberFormat="1" applyFont="1" applyFill="1" applyBorder="1" applyAlignment="1" applyProtection="1">
      <alignment horizontal="left" vertical="center"/>
      <protection locked="0"/>
    </xf>
    <xf numFmtId="0" fontId="50" fillId="6" borderId="135" xfId="0" applyNumberFormat="1" applyFont="1" applyFill="1" applyBorder="1" applyAlignment="1" applyProtection="1">
      <alignment horizontal="center" vertical="center"/>
      <protection locked="0"/>
    </xf>
    <xf numFmtId="0" fontId="44" fillId="6" borderId="69" xfId="0" applyNumberFormat="1" applyFont="1" applyFill="1" applyBorder="1" applyAlignment="1" applyProtection="1">
      <alignment horizontal="left" vertical="center"/>
      <protection locked="0"/>
    </xf>
    <xf numFmtId="0" fontId="44" fillId="6" borderId="70" xfId="0" applyNumberFormat="1" applyFont="1" applyFill="1" applyBorder="1" applyAlignment="1" applyProtection="1">
      <alignment horizontal="left" vertical="center"/>
      <protection locked="0"/>
    </xf>
    <xf numFmtId="0" fontId="50" fillId="6" borderId="70" xfId="0" applyNumberFormat="1" applyFont="1" applyFill="1" applyBorder="1" applyAlignment="1" applyProtection="1">
      <alignment horizontal="center" vertical="center"/>
      <protection locked="0"/>
    </xf>
    <xf numFmtId="0" fontId="50" fillId="6" borderId="139" xfId="0" applyNumberFormat="1" applyFont="1" applyFill="1" applyBorder="1" applyAlignment="1" applyProtection="1">
      <alignment horizontal="center" vertical="center"/>
      <protection locked="0"/>
    </xf>
    <xf numFmtId="0" fontId="134" fillId="6" borderId="75" xfId="0" applyNumberFormat="1" applyFont="1" applyFill="1" applyBorder="1" applyAlignment="1" applyProtection="1">
      <alignment horizontal="left" vertical="center"/>
      <protection locked="0"/>
    </xf>
    <xf numFmtId="0" fontId="134" fillId="6" borderId="76" xfId="0" applyNumberFormat="1" applyFont="1" applyFill="1" applyBorder="1" applyAlignment="1" applyProtection="1">
      <alignment horizontal="left" vertical="center"/>
      <protection locked="0"/>
    </xf>
    <xf numFmtId="0" fontId="134" fillId="6" borderId="137" xfId="0" applyNumberFormat="1" applyFont="1" applyFill="1" applyBorder="1" applyAlignment="1" applyProtection="1">
      <alignment horizontal="left" vertical="center"/>
      <protection locked="0"/>
    </xf>
    <xf numFmtId="0" fontId="44" fillId="6" borderId="83" xfId="0" applyNumberFormat="1" applyFont="1" applyFill="1" applyBorder="1" applyAlignment="1" applyProtection="1">
      <alignment horizontal="left" vertical="center"/>
      <protection locked="0"/>
    </xf>
    <xf numFmtId="0" fontId="44" fillId="6" borderId="41" xfId="0" applyNumberFormat="1" applyFont="1" applyFill="1" applyBorder="1" applyAlignment="1" applyProtection="1">
      <alignment horizontal="left" vertical="center"/>
      <protection locked="0"/>
    </xf>
    <xf numFmtId="0" fontId="50" fillId="6" borderId="41" xfId="0" applyNumberFormat="1" applyFont="1" applyFill="1" applyBorder="1" applyAlignment="1" applyProtection="1">
      <alignment horizontal="center" vertical="center"/>
      <protection locked="0"/>
    </xf>
    <xf numFmtId="0" fontId="50" fillId="6" borderId="133" xfId="0" applyNumberFormat="1" applyFont="1" applyFill="1" applyBorder="1" applyAlignment="1" applyProtection="1">
      <alignment horizontal="center" vertical="center"/>
      <protection locked="0"/>
    </xf>
    <xf numFmtId="0" fontId="133" fillId="6" borderId="83" xfId="0" applyNumberFormat="1" applyFont="1" applyFill="1" applyBorder="1" applyAlignment="1" applyProtection="1">
      <alignment horizontal="center" vertical="center"/>
      <protection locked="0"/>
    </xf>
    <xf numFmtId="0" fontId="133" fillId="6" borderId="41" xfId="0" applyNumberFormat="1" applyFont="1" applyFill="1" applyBorder="1" applyAlignment="1" applyProtection="1">
      <alignment horizontal="center" vertical="center"/>
      <protection locked="0"/>
    </xf>
    <xf numFmtId="0" fontId="133" fillId="6" borderId="84" xfId="0" applyNumberFormat="1" applyFont="1" applyFill="1" applyBorder="1" applyAlignment="1" applyProtection="1">
      <alignment horizontal="center" vertical="center"/>
      <protection locked="0"/>
    </xf>
    <xf numFmtId="0" fontId="133" fillId="6" borderId="79" xfId="0" applyNumberFormat="1" applyFont="1" applyFill="1" applyBorder="1" applyAlignment="1" applyProtection="1">
      <alignment horizontal="center" vertical="center"/>
      <protection locked="0"/>
    </xf>
    <xf numFmtId="0" fontId="133" fillId="6" borderId="28" xfId="0" applyNumberFormat="1" applyFont="1" applyFill="1" applyBorder="1" applyAlignment="1" applyProtection="1">
      <alignment horizontal="center" vertical="center"/>
      <protection locked="0"/>
    </xf>
    <xf numFmtId="0" fontId="133" fillId="6" borderId="80" xfId="0" applyNumberFormat="1" applyFont="1" applyFill="1" applyBorder="1" applyAlignment="1" applyProtection="1">
      <alignment horizontal="center" vertical="center"/>
      <protection locked="0"/>
    </xf>
    <xf numFmtId="0" fontId="133" fillId="6" borderId="72" xfId="0" applyNumberFormat="1" applyFont="1" applyFill="1" applyBorder="1" applyAlignment="1" applyProtection="1">
      <alignment horizontal="center" vertical="center"/>
      <protection locked="0"/>
    </xf>
    <xf numFmtId="0" fontId="133" fillId="6" borderId="73" xfId="0" applyNumberFormat="1" applyFont="1" applyFill="1" applyBorder="1" applyAlignment="1" applyProtection="1">
      <alignment horizontal="center" vertical="center"/>
      <protection locked="0"/>
    </xf>
    <xf numFmtId="0" fontId="133" fillId="6" borderId="74" xfId="0" applyNumberFormat="1" applyFont="1" applyFill="1" applyBorder="1" applyAlignment="1" applyProtection="1">
      <alignment horizontal="center" vertical="center"/>
      <protection locked="0"/>
    </xf>
    <xf numFmtId="0" fontId="42" fillId="6" borderId="142" xfId="0" applyNumberFormat="1" applyFont="1" applyFill="1" applyBorder="1" applyAlignment="1" applyProtection="1">
      <alignment horizontal="left" vertical="center"/>
      <protection locked="0"/>
    </xf>
    <xf numFmtId="0" fontId="42" fillId="6" borderId="41" xfId="0" applyNumberFormat="1" applyFont="1" applyFill="1" applyBorder="1" applyAlignment="1" applyProtection="1">
      <alignment horizontal="left" vertical="center"/>
      <protection locked="0"/>
    </xf>
    <xf numFmtId="0" fontId="42" fillId="6" borderId="37" xfId="0" applyNumberFormat="1" applyFont="1" applyFill="1" applyBorder="1" applyAlignment="1" applyProtection="1">
      <alignment horizontal="left" vertical="center"/>
      <protection locked="0"/>
    </xf>
    <xf numFmtId="0" fontId="50" fillId="6" borderId="83" xfId="0" applyNumberFormat="1" applyFont="1" applyFill="1" applyBorder="1" applyAlignment="1" applyProtection="1">
      <alignment horizontal="center" vertical="center"/>
      <protection locked="0"/>
    </xf>
    <xf numFmtId="0" fontId="50" fillId="6" borderId="84" xfId="0" applyNumberFormat="1" applyFont="1" applyFill="1" applyBorder="1" applyAlignment="1" applyProtection="1">
      <alignment horizontal="center" vertical="center"/>
      <protection locked="0"/>
    </xf>
    <xf numFmtId="0" fontId="50" fillId="6" borderId="38" xfId="0" applyNumberFormat="1" applyFont="1" applyFill="1" applyBorder="1" applyAlignment="1" applyProtection="1">
      <alignment horizontal="center" vertical="center"/>
      <protection locked="0"/>
    </xf>
    <xf numFmtId="0" fontId="109" fillId="7" borderId="138" xfId="0" applyNumberFormat="1" applyFont="1" applyFill="1" applyBorder="1" applyAlignment="1" applyProtection="1">
      <alignment horizontal="left" vertical="center"/>
      <protection locked="0"/>
    </xf>
    <xf numFmtId="0" fontId="109" fillId="7" borderId="70" xfId="0" applyNumberFormat="1" applyFont="1" applyFill="1" applyBorder="1" applyAlignment="1" applyProtection="1">
      <alignment horizontal="left" vertical="center"/>
      <protection locked="0"/>
    </xf>
    <xf numFmtId="0" fontId="109" fillId="7" borderId="87" xfId="0" applyNumberFormat="1" applyFont="1" applyFill="1" applyBorder="1" applyAlignment="1" applyProtection="1">
      <alignment horizontal="left" vertical="center"/>
      <protection locked="0"/>
    </xf>
    <xf numFmtId="0" fontId="109" fillId="7" borderId="140" xfId="0" applyNumberFormat="1" applyFont="1" applyFill="1" applyBorder="1" applyAlignment="1" applyProtection="1">
      <alignment horizontal="left" vertical="center"/>
      <protection locked="0"/>
    </xf>
    <xf numFmtId="0" fontId="109" fillId="7" borderId="73" xfId="0" applyNumberFormat="1" applyFont="1" applyFill="1" applyBorder="1" applyAlignment="1" applyProtection="1">
      <alignment horizontal="left" vertical="center"/>
      <protection locked="0"/>
    </xf>
    <xf numFmtId="0" fontId="109" fillId="7" borderId="90" xfId="0" applyNumberFormat="1" applyFont="1" applyFill="1" applyBorder="1" applyAlignment="1" applyProtection="1">
      <alignment horizontal="left" vertical="center"/>
      <protection locked="0"/>
    </xf>
    <xf numFmtId="0" fontId="109" fillId="7" borderId="69" xfId="0" applyNumberFormat="1" applyFont="1" applyFill="1" applyBorder="1" applyAlignment="1" applyProtection="1">
      <alignment horizontal="center" vertical="center"/>
      <protection locked="0"/>
    </xf>
    <xf numFmtId="0" fontId="109" fillId="7" borderId="71" xfId="0" applyNumberFormat="1" applyFont="1" applyFill="1" applyBorder="1" applyAlignment="1" applyProtection="1">
      <alignment horizontal="center" vertical="center"/>
      <protection locked="0"/>
    </xf>
    <xf numFmtId="0" fontId="109" fillId="7" borderId="72" xfId="0" applyNumberFormat="1" applyFont="1" applyFill="1" applyBorder="1" applyAlignment="1" applyProtection="1">
      <alignment horizontal="center" vertical="center"/>
      <protection locked="0"/>
    </xf>
    <xf numFmtId="0" fontId="109" fillId="7" borderId="74" xfId="0" applyNumberFormat="1" applyFont="1" applyFill="1" applyBorder="1" applyAlignment="1" applyProtection="1">
      <alignment horizontal="center" vertical="center"/>
      <protection locked="0"/>
    </xf>
    <xf numFmtId="0" fontId="109" fillId="7" borderId="88" xfId="0" applyNumberFormat="1" applyFont="1" applyFill="1" applyBorder="1" applyAlignment="1" applyProtection="1">
      <alignment horizontal="center" vertical="center"/>
      <protection locked="0"/>
    </xf>
    <xf numFmtId="0" fontId="109" fillId="7" borderId="70" xfId="0" applyNumberFormat="1" applyFont="1" applyFill="1" applyBorder="1" applyAlignment="1" applyProtection="1">
      <alignment horizontal="center" vertical="center"/>
      <protection locked="0"/>
    </xf>
    <xf numFmtId="0" fontId="109" fillId="6" borderId="69" xfId="0" applyNumberFormat="1" applyFont="1" applyFill="1" applyBorder="1" applyAlignment="1" applyProtection="1">
      <alignment horizontal="left" vertical="center"/>
      <protection locked="0"/>
    </xf>
    <xf numFmtId="0" fontId="109" fillId="6" borderId="70" xfId="0" applyNumberFormat="1" applyFont="1" applyFill="1" applyBorder="1" applyAlignment="1" applyProtection="1">
      <alignment horizontal="left" vertical="center"/>
      <protection locked="0"/>
    </xf>
    <xf numFmtId="0" fontId="109" fillId="6" borderId="71" xfId="0" applyNumberFormat="1" applyFont="1" applyFill="1" applyBorder="1" applyAlignment="1" applyProtection="1">
      <alignment horizontal="left" vertical="center"/>
      <protection locked="0"/>
    </xf>
    <xf numFmtId="0" fontId="109" fillId="6" borderId="81" xfId="0" applyNumberFormat="1" applyFont="1" applyFill="1" applyBorder="1" applyAlignment="1" applyProtection="1">
      <alignment horizontal="left" vertical="center"/>
      <protection locked="0"/>
    </xf>
    <xf numFmtId="0" fontId="109" fillId="6" borderId="34" xfId="0" applyNumberFormat="1" applyFont="1" applyFill="1" applyBorder="1" applyAlignment="1" applyProtection="1">
      <alignment horizontal="left" vertical="center"/>
      <protection locked="0"/>
    </xf>
    <xf numFmtId="0" fontId="109" fillId="6" borderId="82" xfId="0" applyNumberFormat="1" applyFont="1" applyFill="1" applyBorder="1" applyAlignment="1" applyProtection="1">
      <alignment horizontal="left" vertical="center"/>
      <protection locked="0"/>
    </xf>
    <xf numFmtId="0" fontId="109" fillId="7" borderId="87" xfId="0" applyNumberFormat="1" applyFont="1" applyFill="1" applyBorder="1" applyAlignment="1" applyProtection="1">
      <alignment horizontal="center" vertical="center"/>
      <protection locked="0"/>
    </xf>
    <xf numFmtId="0" fontId="109" fillId="7" borderId="81" xfId="0" applyNumberFormat="1" applyFont="1" applyFill="1" applyBorder="1" applyAlignment="1" applyProtection="1">
      <alignment horizontal="center" vertical="center"/>
      <protection locked="0"/>
    </xf>
    <xf numFmtId="0" fontId="109" fillId="7" borderId="34" xfId="0" applyNumberFormat="1" applyFont="1" applyFill="1" applyBorder="1" applyAlignment="1" applyProtection="1">
      <alignment horizontal="center" vertical="center"/>
      <protection locked="0"/>
    </xf>
    <xf numFmtId="0" fontId="109" fillId="7" borderId="29" xfId="0" applyNumberFormat="1" applyFont="1" applyFill="1" applyBorder="1" applyAlignment="1" applyProtection="1">
      <alignment horizontal="center" vertical="center"/>
      <protection locked="0"/>
    </xf>
    <xf numFmtId="0" fontId="52" fillId="7" borderId="88" xfId="0" applyNumberFormat="1" applyFont="1" applyFill="1" applyBorder="1" applyAlignment="1" applyProtection="1">
      <alignment horizontal="center" vertical="center"/>
      <protection locked="0"/>
    </xf>
    <xf numFmtId="0" fontId="52" fillId="7" borderId="70" xfId="0" applyNumberFormat="1" applyFont="1" applyFill="1" applyBorder="1" applyAlignment="1" applyProtection="1">
      <alignment horizontal="center" vertical="center"/>
      <protection locked="0"/>
    </xf>
    <xf numFmtId="0" fontId="52" fillId="7" borderId="139" xfId="0" applyNumberFormat="1" applyFont="1" applyFill="1" applyBorder="1" applyAlignment="1" applyProtection="1">
      <alignment horizontal="center" vertical="center"/>
      <protection locked="0"/>
    </xf>
    <xf numFmtId="0" fontId="52" fillId="7" borderId="35" xfId="0" applyNumberFormat="1" applyFont="1" applyFill="1" applyBorder="1" applyAlignment="1" applyProtection="1">
      <alignment horizontal="center" vertical="center"/>
      <protection locked="0"/>
    </xf>
    <xf numFmtId="0" fontId="52" fillId="7" borderId="34" xfId="0" applyNumberFormat="1" applyFont="1" applyFill="1" applyBorder="1" applyAlignment="1" applyProtection="1">
      <alignment horizontal="center" vertical="center"/>
      <protection locked="0"/>
    </xf>
    <xf numFmtId="0" fontId="52" fillId="7" borderId="141" xfId="0" applyNumberFormat="1" applyFont="1" applyFill="1" applyBorder="1" applyAlignment="1" applyProtection="1">
      <alignment horizontal="center" vertical="center"/>
      <protection locked="0"/>
    </xf>
    <xf numFmtId="0" fontId="109" fillId="7" borderId="86" xfId="0" applyNumberFormat="1" applyFont="1" applyFill="1" applyBorder="1" applyAlignment="1" applyProtection="1">
      <alignment horizontal="center" vertical="center"/>
      <protection locked="0"/>
    </xf>
    <xf numFmtId="0" fontId="109" fillId="7" borderId="73" xfId="0" applyNumberFormat="1" applyFont="1" applyFill="1" applyBorder="1" applyAlignment="1" applyProtection="1">
      <alignment horizontal="center" vertical="center"/>
      <protection locked="0"/>
    </xf>
    <xf numFmtId="0" fontId="50" fillId="6" borderId="157" xfId="0" applyNumberFormat="1" applyFont="1" applyFill="1" applyBorder="1" applyAlignment="1" applyProtection="1">
      <alignment horizontal="center" vertical="center"/>
      <protection locked="0"/>
    </xf>
    <xf numFmtId="0" fontId="51" fillId="6" borderId="166" xfId="0" applyNumberFormat="1" applyFont="1" applyFill="1" applyBorder="1" applyAlignment="1" applyProtection="1">
      <alignment horizontal="center" vertical="center"/>
      <protection locked="0"/>
    </xf>
    <xf numFmtId="0" fontId="51" fillId="6" borderId="99" xfId="0" applyNumberFormat="1" applyFont="1" applyFill="1" applyBorder="1" applyAlignment="1" applyProtection="1">
      <alignment horizontal="center" vertical="center"/>
      <protection locked="0"/>
    </xf>
    <xf numFmtId="0" fontId="51" fillId="6" borderId="154" xfId="0" applyNumberFormat="1" applyFont="1" applyFill="1" applyBorder="1" applyAlignment="1" applyProtection="1">
      <alignment horizontal="center" vertical="center"/>
      <protection locked="0"/>
    </xf>
    <xf numFmtId="0" fontId="109" fillId="7" borderId="152" xfId="0" applyNumberFormat="1" applyFont="1" applyFill="1" applyBorder="1" applyAlignment="1" applyProtection="1">
      <alignment horizontal="left" vertical="center"/>
      <protection locked="0"/>
    </xf>
    <xf numFmtId="0" fontId="109" fillId="7" borderId="68" xfId="0" applyNumberFormat="1" applyFont="1" applyFill="1" applyBorder="1" applyAlignment="1" applyProtection="1">
      <alignment horizontal="left" vertical="center"/>
      <protection locked="0"/>
    </xf>
    <xf numFmtId="0" fontId="109" fillId="7" borderId="92" xfId="0" applyNumberFormat="1" applyFont="1" applyFill="1" applyBorder="1" applyAlignment="1" applyProtection="1">
      <alignment horizontal="center" vertical="center"/>
      <protection locked="0"/>
    </xf>
    <xf numFmtId="0" fontId="109" fillId="7" borderId="89" xfId="0" applyNumberFormat="1" applyFont="1" applyFill="1" applyBorder="1" applyAlignment="1" applyProtection="1">
      <alignment horizontal="center" vertical="center"/>
      <protection locked="0"/>
    </xf>
    <xf numFmtId="0" fontId="42" fillId="7" borderId="89" xfId="0" applyNumberFormat="1" applyFont="1" applyFill="1" applyBorder="1" applyAlignment="1" applyProtection="1">
      <alignment horizontal="center" vertical="center"/>
      <protection locked="0"/>
    </xf>
    <xf numFmtId="0" fontId="42" fillId="7" borderId="145" xfId="0" applyNumberFormat="1"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protection locked="0"/>
    </xf>
    <xf numFmtId="0" fontId="51" fillId="6" borderId="66" xfId="0" applyNumberFormat="1" applyFont="1" applyFill="1" applyBorder="1" applyAlignment="1" applyProtection="1">
      <alignment horizontal="center" vertical="center"/>
      <protection locked="0"/>
    </xf>
    <xf numFmtId="0" fontId="51" fillId="6" borderId="0" xfId="0" applyNumberFormat="1" applyFont="1" applyFill="1" applyBorder="1" applyAlignment="1" applyProtection="1">
      <alignment horizontal="center" vertical="center"/>
      <protection locked="0"/>
    </xf>
    <xf numFmtId="0" fontId="51" fillId="6" borderId="147" xfId="0" applyNumberFormat="1" applyFont="1" applyFill="1" applyBorder="1" applyAlignment="1" applyProtection="1">
      <alignment horizontal="center" vertical="center"/>
      <protection locked="0"/>
    </xf>
    <xf numFmtId="0" fontId="42" fillId="6" borderId="156" xfId="0" applyNumberFormat="1" applyFont="1" applyFill="1" applyBorder="1" applyAlignment="1" applyProtection="1">
      <alignment horizontal="left" vertical="center"/>
      <protection locked="0"/>
    </xf>
    <xf numFmtId="0" fontId="42" fillId="6" borderId="157" xfId="0" applyNumberFormat="1" applyFont="1" applyFill="1" applyBorder="1" applyAlignment="1" applyProtection="1">
      <alignment horizontal="left" vertical="center"/>
      <protection locked="0"/>
    </xf>
    <xf numFmtId="0" fontId="42" fillId="6" borderId="158" xfId="0" applyNumberFormat="1" applyFont="1" applyFill="1" applyBorder="1" applyAlignment="1" applyProtection="1">
      <alignment horizontal="left" vertical="center"/>
      <protection locked="0"/>
    </xf>
    <xf numFmtId="0" fontId="44" fillId="6" borderId="159" xfId="0" applyNumberFormat="1" applyFont="1" applyFill="1" applyBorder="1" applyAlignment="1" applyProtection="1">
      <alignment horizontal="center" vertical="center"/>
      <protection locked="0"/>
    </xf>
    <xf numFmtId="0" fontId="44" fillId="6" borderId="160" xfId="0" applyNumberFormat="1" applyFont="1" applyFill="1" applyBorder="1" applyAlignment="1" applyProtection="1">
      <alignment horizontal="center" vertical="center"/>
      <protection locked="0"/>
    </xf>
    <xf numFmtId="0" fontId="50" fillId="6" borderId="165" xfId="0" applyNumberFormat="1" applyFont="1" applyFill="1" applyBorder="1" applyAlignment="1" applyProtection="1">
      <alignment horizontal="center" vertical="center"/>
      <protection locked="0"/>
    </xf>
    <xf numFmtId="0" fontId="44" fillId="6" borderId="79" xfId="0" applyNumberFormat="1" applyFont="1" applyFill="1" applyBorder="1" applyAlignment="1" applyProtection="1">
      <alignment horizontal="center" vertical="center"/>
      <protection locked="0"/>
    </xf>
    <xf numFmtId="0" fontId="44" fillId="6" borderId="80" xfId="0" applyNumberFormat="1" applyFont="1" applyFill="1" applyBorder="1" applyAlignment="1" applyProtection="1">
      <alignment horizontal="center" vertical="center"/>
      <protection locked="0"/>
    </xf>
    <xf numFmtId="0" fontId="44" fillId="6" borderId="83" xfId="0" applyNumberFormat="1" applyFont="1" applyFill="1" applyBorder="1" applyAlignment="1" applyProtection="1">
      <alignment horizontal="center" vertical="center"/>
      <protection locked="0"/>
    </xf>
    <xf numFmtId="0" fontId="44" fillId="6" borderId="84" xfId="0" applyNumberFormat="1" applyFont="1" applyFill="1" applyBorder="1" applyAlignment="1" applyProtection="1">
      <alignment horizontal="center" vertical="center"/>
      <protection locked="0"/>
    </xf>
    <xf numFmtId="0" fontId="109" fillId="7" borderId="155" xfId="0" applyNumberFormat="1" applyFont="1" applyFill="1" applyBorder="1" applyAlignment="1" applyProtection="1">
      <alignment horizontal="left" vertical="center"/>
      <protection locked="0"/>
    </xf>
    <xf numFmtId="0" fontId="109" fillId="7" borderId="89" xfId="0" applyNumberFormat="1" applyFont="1" applyFill="1" applyBorder="1" applyAlignment="1" applyProtection="1">
      <alignment horizontal="left" vertical="center"/>
      <protection locked="0"/>
    </xf>
    <xf numFmtId="0" fontId="109" fillId="7" borderId="145" xfId="0" applyNumberFormat="1" applyFont="1" applyFill="1" applyBorder="1" applyAlignment="1" applyProtection="1">
      <alignment horizontal="left" vertical="center"/>
      <protection locked="0"/>
    </xf>
    <xf numFmtId="0" fontId="109" fillId="7" borderId="138" xfId="0" applyNumberFormat="1" applyFont="1" applyFill="1" applyBorder="1" applyAlignment="1" applyProtection="1">
      <alignment horizontal="center" vertical="center"/>
      <protection locked="0"/>
    </xf>
    <xf numFmtId="0" fontId="109" fillId="7" borderId="140" xfId="0" applyNumberFormat="1" applyFont="1" applyFill="1" applyBorder="1" applyAlignment="1" applyProtection="1">
      <alignment horizontal="center" vertical="center"/>
      <protection locked="0"/>
    </xf>
    <xf numFmtId="0" fontId="109" fillId="7" borderId="90" xfId="0" applyNumberFormat="1" applyFont="1" applyFill="1" applyBorder="1" applyAlignment="1" applyProtection="1">
      <alignment horizontal="center" vertical="center"/>
      <protection locked="0"/>
    </xf>
    <xf numFmtId="0" fontId="52" fillId="7" borderId="71" xfId="0" applyNumberFormat="1" applyFont="1" applyFill="1" applyBorder="1" applyAlignment="1" applyProtection="1">
      <alignment horizontal="center" vertical="center"/>
      <protection locked="0"/>
    </xf>
    <xf numFmtId="0" fontId="109" fillId="6" borderId="64" xfId="0" applyNumberFormat="1" applyFont="1" applyFill="1" applyBorder="1" applyAlignment="1" applyProtection="1">
      <alignment horizontal="left" vertical="center"/>
      <protection locked="0"/>
    </xf>
    <xf numFmtId="0" fontId="109" fillId="6" borderId="65" xfId="0" applyNumberFormat="1" applyFont="1" applyFill="1" applyBorder="1" applyAlignment="1" applyProtection="1">
      <alignment horizontal="left" vertical="center"/>
      <protection locked="0"/>
    </xf>
    <xf numFmtId="0" fontId="109" fillId="6" borderId="146" xfId="0" applyNumberFormat="1" applyFont="1" applyFill="1" applyBorder="1" applyAlignment="1" applyProtection="1">
      <alignment horizontal="left" vertical="center"/>
      <protection locked="0"/>
    </xf>
    <xf numFmtId="0" fontId="109" fillId="6" borderId="66" xfId="0" applyNumberFormat="1" applyFont="1" applyFill="1" applyBorder="1" applyAlignment="1" applyProtection="1">
      <alignment horizontal="left" vertical="center"/>
      <protection locked="0"/>
    </xf>
    <xf numFmtId="0" fontId="109" fillId="6" borderId="0" xfId="0" applyNumberFormat="1" applyFont="1" applyFill="1" applyBorder="1" applyAlignment="1" applyProtection="1">
      <alignment horizontal="left" vertical="center"/>
      <protection locked="0"/>
    </xf>
    <xf numFmtId="0" fontId="109" fillId="6" borderId="147" xfId="0" applyNumberFormat="1" applyFont="1" applyFill="1" applyBorder="1" applyAlignment="1" applyProtection="1">
      <alignment horizontal="left" vertical="center"/>
      <protection locked="0"/>
    </xf>
    <xf numFmtId="0" fontId="52" fillId="7" borderId="86" xfId="0" applyNumberFormat="1" applyFont="1" applyFill="1" applyBorder="1" applyAlignment="1" applyProtection="1">
      <alignment horizontal="center" vertical="center"/>
      <protection locked="0"/>
    </xf>
    <xf numFmtId="0" fontId="52" fillId="7" borderId="73" xfId="0" applyNumberFormat="1" applyFont="1" applyFill="1" applyBorder="1" applyAlignment="1" applyProtection="1">
      <alignment horizontal="center" vertical="center"/>
      <protection locked="0"/>
    </xf>
    <xf numFmtId="0" fontId="52" fillId="7" borderId="74" xfId="0" applyNumberFormat="1" applyFont="1" applyFill="1" applyBorder="1" applyAlignment="1" applyProtection="1">
      <alignment horizontal="center" vertical="center"/>
      <protection locked="0"/>
    </xf>
    <xf numFmtId="0" fontId="51" fillId="6" borderId="36" xfId="0" applyNumberFormat="1" applyFont="1" applyFill="1" applyBorder="1" applyAlignment="1" applyProtection="1">
      <alignment horizontal="center" vertical="center"/>
      <protection locked="0"/>
    </xf>
    <xf numFmtId="0" fontId="51" fillId="6" borderId="40" xfId="0" applyNumberFormat="1" applyFont="1" applyFill="1" applyBorder="1" applyAlignment="1" applyProtection="1">
      <alignment horizontal="center" vertical="center"/>
      <protection locked="0"/>
    </xf>
    <xf numFmtId="0" fontId="51" fillId="6" borderId="143" xfId="0" applyNumberFormat="1" applyFont="1" applyFill="1" applyBorder="1" applyAlignment="1" applyProtection="1">
      <alignment horizontal="center" vertical="center"/>
      <protection locked="0"/>
    </xf>
    <xf numFmtId="0" fontId="132" fillId="6" borderId="159" xfId="0" applyNumberFormat="1" applyFont="1" applyFill="1" applyBorder="1" applyAlignment="1" applyProtection="1">
      <alignment horizontal="center" vertical="center"/>
      <protection locked="0"/>
    </xf>
    <xf numFmtId="0" fontId="132" fillId="6" borderId="157" xfId="0" applyNumberFormat="1" applyFont="1" applyFill="1" applyBorder="1" applyAlignment="1" applyProtection="1">
      <alignment horizontal="center" vertical="center"/>
      <protection locked="0"/>
    </xf>
    <xf numFmtId="0" fontId="132" fillId="6" borderId="160" xfId="0" applyNumberFormat="1" applyFont="1" applyFill="1" applyBorder="1" applyAlignment="1" applyProtection="1">
      <alignment horizontal="center" vertical="center"/>
      <protection locked="0"/>
    </xf>
    <xf numFmtId="0" fontId="51" fillId="6" borderId="161" xfId="0" applyNumberFormat="1" applyFont="1" applyFill="1" applyBorder="1" applyAlignment="1" applyProtection="1">
      <alignment horizontal="center" vertical="center"/>
      <protection locked="0"/>
    </xf>
    <xf numFmtId="0" fontId="51" fillId="6" borderId="162" xfId="0" applyNumberFormat="1" applyFont="1" applyFill="1" applyBorder="1" applyAlignment="1" applyProtection="1">
      <alignment horizontal="center" vertical="center"/>
      <protection locked="0"/>
    </xf>
    <xf numFmtId="0" fontId="51" fillId="6" borderId="163" xfId="0" applyNumberFormat="1" applyFont="1" applyFill="1" applyBorder="1" applyAlignment="1" applyProtection="1">
      <alignment horizontal="center" vertical="center"/>
      <protection locked="0"/>
    </xf>
    <xf numFmtId="0" fontId="42" fillId="6" borderId="159" xfId="0" applyNumberFormat="1" applyFont="1" applyFill="1" applyBorder="1" applyAlignment="1" applyProtection="1">
      <alignment horizontal="left" vertical="center"/>
      <protection locked="0"/>
    </xf>
    <xf numFmtId="0" fontId="51" fillId="6" borderId="164" xfId="0" applyNumberFormat="1" applyFont="1" applyFill="1" applyBorder="1" applyAlignment="1" applyProtection="1">
      <alignment horizontal="center" vertical="center"/>
      <protection locked="0"/>
    </xf>
    <xf numFmtId="0" fontId="132" fillId="6" borderId="79" xfId="0" applyNumberFormat="1" applyFont="1" applyFill="1" applyBorder="1" applyAlignment="1" applyProtection="1">
      <alignment horizontal="center" vertical="center"/>
      <protection locked="0"/>
    </xf>
    <xf numFmtId="0" fontId="132" fillId="6" borderId="28" xfId="0" applyNumberFormat="1" applyFont="1" applyFill="1" applyBorder="1" applyAlignment="1" applyProtection="1">
      <alignment horizontal="center" vertical="center"/>
      <protection locked="0"/>
    </xf>
    <xf numFmtId="0" fontId="132" fillId="6" borderId="80" xfId="0" applyNumberFormat="1" applyFont="1" applyFill="1" applyBorder="1" applyAlignment="1" applyProtection="1">
      <alignment horizontal="center" vertical="center"/>
      <protection locked="0"/>
    </xf>
    <xf numFmtId="0" fontId="51" fillId="6" borderId="118" xfId="0" applyNumberFormat="1" applyFont="1" applyFill="1" applyBorder="1" applyAlignment="1" applyProtection="1">
      <alignment horizontal="center" vertical="center"/>
      <protection locked="0"/>
    </xf>
    <xf numFmtId="0" fontId="42" fillId="6" borderId="79" xfId="0" applyNumberFormat="1" applyFont="1" applyFill="1" applyBorder="1" applyAlignment="1" applyProtection="1">
      <alignment horizontal="left" vertical="center"/>
      <protection locked="0"/>
    </xf>
    <xf numFmtId="0" fontId="51" fillId="6" borderId="119" xfId="0" applyNumberFormat="1" applyFont="1" applyFill="1" applyBorder="1" applyAlignment="1" applyProtection="1">
      <alignment horizontal="center" vertical="center"/>
      <protection locked="0"/>
    </xf>
    <xf numFmtId="0" fontId="109" fillId="6" borderId="88" xfId="0" applyNumberFormat="1" applyFont="1" applyFill="1" applyBorder="1" applyAlignment="1" applyProtection="1">
      <alignment horizontal="left" vertical="center"/>
      <protection locked="0"/>
    </xf>
    <xf numFmtId="0" fontId="109" fillId="6" borderId="139" xfId="0" applyNumberFormat="1" applyFont="1" applyFill="1" applyBorder="1" applyAlignment="1" applyProtection="1">
      <alignment horizontal="left" vertical="center"/>
      <protection locked="0"/>
    </xf>
    <xf numFmtId="0" fontId="109" fillId="6" borderId="35" xfId="0" applyNumberFormat="1" applyFont="1" applyFill="1" applyBorder="1" applyAlignment="1" applyProtection="1">
      <alignment horizontal="left" vertical="center"/>
      <protection locked="0"/>
    </xf>
    <xf numFmtId="0" fontId="109" fillId="6" borderId="141" xfId="0" applyNumberFormat="1" applyFont="1" applyFill="1" applyBorder="1" applyAlignment="1" applyProtection="1">
      <alignment horizontal="left" vertical="center"/>
      <protection locked="0"/>
    </xf>
    <xf numFmtId="0" fontId="132" fillId="6" borderId="83" xfId="0" applyNumberFormat="1" applyFont="1" applyFill="1" applyBorder="1" applyAlignment="1" applyProtection="1">
      <alignment horizontal="center" vertical="center"/>
      <protection locked="0"/>
    </xf>
    <xf numFmtId="0" fontId="132" fillId="6" borderId="41" xfId="0" applyNumberFormat="1" applyFont="1" applyFill="1" applyBorder="1" applyAlignment="1" applyProtection="1">
      <alignment horizontal="center" vertical="center"/>
      <protection locked="0"/>
    </xf>
    <xf numFmtId="0" fontId="132" fillId="6" borderId="84" xfId="0" applyNumberFormat="1" applyFont="1" applyFill="1" applyBorder="1" applyAlignment="1" applyProtection="1">
      <alignment horizontal="center" vertical="center"/>
      <protection locked="0"/>
    </xf>
    <xf numFmtId="0" fontId="42" fillId="6" borderId="83" xfId="0" applyNumberFormat="1" applyFont="1" applyFill="1" applyBorder="1" applyAlignment="1" applyProtection="1">
      <alignment horizontal="left" vertical="center"/>
      <protection locked="0"/>
    </xf>
    <xf numFmtId="0" fontId="109" fillId="7" borderId="126" xfId="0" applyNumberFormat="1" applyFont="1" applyFill="1" applyBorder="1" applyAlignment="1" applyProtection="1">
      <alignment horizontal="left" vertical="center"/>
      <protection locked="0"/>
    </xf>
    <xf numFmtId="0" fontId="109" fillId="7" borderId="127" xfId="0" applyNumberFormat="1" applyFont="1" applyFill="1" applyBorder="1" applyAlignment="1" applyProtection="1">
      <alignment horizontal="left" vertical="center"/>
      <protection locked="0"/>
    </xf>
    <xf numFmtId="0" fontId="109" fillId="7" borderId="128" xfId="0" applyNumberFormat="1" applyFont="1" applyFill="1" applyBorder="1" applyAlignment="1" applyProtection="1">
      <alignment horizontal="left" vertical="center"/>
      <protection locked="0"/>
    </xf>
    <xf numFmtId="0" fontId="109" fillId="7" borderId="129" xfId="0" applyNumberFormat="1" applyFont="1" applyFill="1" applyBorder="1" applyAlignment="1" applyProtection="1">
      <alignment horizontal="left" vertical="center"/>
      <protection locked="0"/>
    </xf>
    <xf numFmtId="0" fontId="109" fillId="7" borderId="130" xfId="0" applyNumberFormat="1" applyFont="1" applyFill="1" applyBorder="1" applyAlignment="1" applyProtection="1">
      <alignment horizontal="left" vertical="center"/>
      <protection locked="0"/>
    </xf>
    <xf numFmtId="0" fontId="109" fillId="7" borderId="131" xfId="0" applyNumberFormat="1" applyFont="1" applyFill="1" applyBorder="1" applyAlignment="1" applyProtection="1">
      <alignment horizontal="left" vertical="center"/>
      <protection locked="0"/>
    </xf>
    <xf numFmtId="0" fontId="44" fillId="6" borderId="132" xfId="0" applyNumberFormat="1" applyFont="1" applyFill="1" applyBorder="1" applyAlignment="1" applyProtection="1">
      <alignment horizontal="left" vertical="center"/>
      <protection locked="0" hidden="1"/>
    </xf>
    <xf numFmtId="0" fontId="44" fillId="6" borderId="8" xfId="0" applyNumberFormat="1" applyFont="1" applyFill="1" applyBorder="1" applyAlignment="1" applyProtection="1">
      <alignment horizontal="left" vertical="center"/>
      <protection locked="0" hidden="1"/>
    </xf>
    <xf numFmtId="0" fontId="44" fillId="6" borderId="125" xfId="0" applyNumberFormat="1" applyFont="1" applyFill="1" applyBorder="1" applyAlignment="1" applyProtection="1">
      <alignment horizontal="left" vertical="center"/>
      <protection locked="0" hidden="1"/>
    </xf>
    <xf numFmtId="0" fontId="44" fillId="6" borderId="38" xfId="0" applyNumberFormat="1" applyFont="1" applyFill="1" applyBorder="1" applyAlignment="1" applyProtection="1">
      <alignment horizontal="left" vertical="center"/>
      <protection locked="0"/>
    </xf>
    <xf numFmtId="0" fontId="44" fillId="6" borderId="37" xfId="0" applyNumberFormat="1" applyFont="1" applyFill="1" applyBorder="1" applyAlignment="1" applyProtection="1">
      <alignment horizontal="left" vertical="center"/>
      <protection locked="0"/>
    </xf>
    <xf numFmtId="0" fontId="44" fillId="6" borderId="133" xfId="0" applyNumberFormat="1" applyFont="1" applyFill="1" applyBorder="1" applyAlignment="1" applyProtection="1">
      <alignment horizontal="left" vertical="center"/>
      <protection locked="0"/>
    </xf>
    <xf numFmtId="0" fontId="109" fillId="7" borderId="136" xfId="0" applyNumberFormat="1" applyFont="1" applyFill="1" applyBorder="1" applyAlignment="1" applyProtection="1">
      <alignment horizontal="left" vertical="center"/>
      <protection locked="0"/>
    </xf>
    <xf numFmtId="0" fontId="109" fillId="7" borderId="76" xfId="0" applyNumberFormat="1" applyFont="1" applyFill="1" applyBorder="1" applyAlignment="1" applyProtection="1">
      <alignment horizontal="left" vertical="center"/>
      <protection locked="0"/>
    </xf>
    <xf numFmtId="0" fontId="109" fillId="7" borderId="77" xfId="0" applyNumberFormat="1" applyFont="1" applyFill="1" applyBorder="1" applyAlignment="1" applyProtection="1">
      <alignment horizontal="left" vertical="center"/>
      <protection locked="0"/>
    </xf>
    <xf numFmtId="0" fontId="109" fillId="7" borderId="75" xfId="0" applyNumberFormat="1" applyFont="1" applyFill="1" applyBorder="1" applyAlignment="1" applyProtection="1">
      <alignment horizontal="left" vertical="center"/>
      <protection locked="0"/>
    </xf>
    <xf numFmtId="0" fontId="109" fillId="7" borderId="137" xfId="0" applyNumberFormat="1" applyFont="1" applyFill="1" applyBorder="1" applyAlignment="1" applyProtection="1">
      <alignment horizontal="left" vertical="center"/>
      <protection locked="0"/>
    </xf>
    <xf numFmtId="0" fontId="44" fillId="6" borderId="134" xfId="0" applyNumberFormat="1" applyFont="1" applyFill="1" applyBorder="1" applyAlignment="1" applyProtection="1">
      <alignment horizontal="left" vertical="center"/>
      <protection locked="0" hidden="1"/>
    </xf>
    <xf numFmtId="0" fontId="44" fillId="6" borderId="43" xfId="0" applyNumberFormat="1" applyFont="1" applyFill="1" applyBorder="1" applyAlignment="1" applyProtection="1">
      <alignment horizontal="left" vertical="center"/>
      <protection locked="0" hidden="1"/>
    </xf>
    <xf numFmtId="0" fontId="44" fillId="6" borderId="91" xfId="0" applyNumberFormat="1" applyFont="1" applyFill="1" applyBorder="1" applyAlignment="1" applyProtection="1">
      <alignment horizontal="left" vertical="center"/>
      <protection locked="0" hidden="1"/>
    </xf>
    <xf numFmtId="0" fontId="44" fillId="6" borderId="39" xfId="0" applyNumberFormat="1" applyFont="1" applyFill="1" applyBorder="1" applyAlignment="1" applyProtection="1">
      <alignment horizontal="left" vertical="center"/>
      <protection locked="0"/>
    </xf>
    <xf numFmtId="0" fontId="44" fillId="6" borderId="42" xfId="0" applyNumberFormat="1" applyFont="1" applyFill="1" applyBorder="1" applyAlignment="1" applyProtection="1">
      <alignment horizontal="left" vertical="center"/>
      <protection locked="0"/>
    </xf>
    <xf numFmtId="0" fontId="44" fillId="6" borderId="135" xfId="0" applyNumberFormat="1" applyFont="1" applyFill="1" applyBorder="1" applyAlignment="1" applyProtection="1">
      <alignment horizontal="left" vertical="center"/>
      <protection locked="0"/>
    </xf>
    <xf numFmtId="0" fontId="44" fillId="6" borderId="43" xfId="1" applyNumberFormat="1" applyFont="1" applyFill="1" applyBorder="1" applyAlignment="1" applyProtection="1">
      <alignment horizontal="center" vertical="center"/>
      <protection locked="0" hidden="1"/>
    </xf>
    <xf numFmtId="0" fontId="44" fillId="6" borderId="43" xfId="0" applyNumberFormat="1" applyFont="1" applyFill="1" applyBorder="1" applyAlignment="1" applyProtection="1">
      <alignment horizontal="right" vertical="center"/>
      <protection locked="0" hidden="1"/>
    </xf>
    <xf numFmtId="0" fontId="44" fillId="6" borderId="43" xfId="0" applyNumberFormat="1" applyFont="1" applyFill="1" applyBorder="1" applyAlignment="1" applyProtection="1">
      <alignment horizontal="center" vertical="center"/>
      <protection locked="0" hidden="1"/>
    </xf>
    <xf numFmtId="0" fontId="147" fillId="6" borderId="8" xfId="0" applyFont="1" applyFill="1" applyBorder="1" applyAlignment="1" applyProtection="1">
      <alignment horizontal="right" vertical="center"/>
      <protection hidden="1"/>
    </xf>
    <xf numFmtId="0" fontId="169" fillId="6" borderId="0" xfId="0" applyFont="1" applyFill="1" applyAlignment="1" applyProtection="1">
      <alignment horizontal="right" vertical="center"/>
      <protection hidden="1"/>
    </xf>
    <xf numFmtId="0" fontId="102" fillId="28" borderId="0" xfId="0" applyFont="1" applyFill="1" applyAlignment="1" applyProtection="1">
      <alignment horizontal="center" vertical="center"/>
      <protection hidden="1"/>
    </xf>
    <xf numFmtId="0" fontId="91" fillId="6" borderId="0" xfId="0" applyFont="1" applyFill="1" applyBorder="1" applyAlignment="1" applyProtection="1">
      <alignment horizontal="left"/>
      <protection locked="0"/>
    </xf>
    <xf numFmtId="0" fontId="40" fillId="7" borderId="28" xfId="0" applyFont="1" applyFill="1" applyBorder="1" applyAlignment="1" applyProtection="1">
      <alignment horizontal="center" vertical="center"/>
      <protection locked="0"/>
    </xf>
    <xf numFmtId="167" fontId="41" fillId="6" borderId="0" xfId="0" applyNumberFormat="1" applyFont="1" applyFill="1" applyAlignment="1" applyProtection="1">
      <alignment horizontal="center"/>
      <protection locked="0"/>
    </xf>
    <xf numFmtId="0" fontId="106" fillId="6" borderId="175" xfId="0" applyNumberFormat="1" applyFont="1" applyFill="1" applyBorder="1" applyAlignment="1" applyProtection="1">
      <alignment horizontal="left" vertical="center" indent="1"/>
      <protection locked="0"/>
    </xf>
    <xf numFmtId="0" fontId="106" fillId="6" borderId="176" xfId="0" applyNumberFormat="1" applyFont="1" applyFill="1" applyBorder="1" applyAlignment="1" applyProtection="1">
      <alignment horizontal="left" vertical="center" indent="1"/>
      <protection locked="0"/>
    </xf>
    <xf numFmtId="169" fontId="106" fillId="6" borderId="176" xfId="0" applyNumberFormat="1" applyFont="1" applyFill="1" applyBorder="1" applyAlignment="1" applyProtection="1">
      <alignment horizontal="left" vertical="center" indent="1"/>
      <protection locked="0"/>
    </xf>
    <xf numFmtId="0" fontId="105" fillId="6" borderId="0" xfId="0" applyNumberFormat="1" applyFont="1" applyFill="1" applyAlignment="1" applyProtection="1">
      <alignment horizontal="left" vertical="center"/>
      <protection locked="0"/>
    </xf>
    <xf numFmtId="0" fontId="40" fillId="6" borderId="28" xfId="0" applyFont="1" applyFill="1" applyBorder="1" applyAlignment="1" applyProtection="1">
      <alignment horizontal="left" vertical="center" indent="1"/>
      <protection locked="0"/>
    </xf>
    <xf numFmtId="0" fontId="42" fillId="6" borderId="42" xfId="0" applyFont="1" applyFill="1" applyBorder="1" applyAlignment="1" applyProtection="1">
      <alignment horizontal="left" vertical="center"/>
      <protection locked="0"/>
    </xf>
    <xf numFmtId="0" fontId="42" fillId="6" borderId="43" xfId="0" applyFont="1" applyFill="1" applyBorder="1" applyAlignment="1" applyProtection="1">
      <alignment horizontal="left" vertical="center"/>
      <protection locked="0"/>
    </xf>
    <xf numFmtId="0" fontId="42" fillId="6" borderId="39" xfId="0" applyFont="1" applyFill="1" applyBorder="1" applyAlignment="1" applyProtection="1">
      <alignment horizontal="left" vertical="center"/>
      <protection locked="0"/>
    </xf>
    <xf numFmtId="166" fontId="53" fillId="6" borderId="28" xfId="0" applyNumberFormat="1" applyFont="1" applyFill="1" applyBorder="1" applyAlignment="1" applyProtection="1">
      <alignment horizontal="center" vertical="center"/>
      <protection locked="0"/>
    </xf>
    <xf numFmtId="0" fontId="114" fillId="6" borderId="93" xfId="0" applyFont="1" applyFill="1" applyBorder="1" applyAlignment="1" applyProtection="1">
      <alignment horizontal="center" vertical="center"/>
      <protection locked="0"/>
    </xf>
    <xf numFmtId="0" fontId="42" fillId="6" borderId="0" xfId="0" applyFont="1" applyFill="1" applyBorder="1" applyAlignment="1" applyProtection="1">
      <alignment horizontal="left" vertical="center" wrapText="1" indent="1"/>
      <protection locked="0"/>
    </xf>
    <xf numFmtId="0" fontId="110" fillId="6" borderId="0" xfId="0" applyFont="1" applyFill="1" applyBorder="1" applyAlignment="1" applyProtection="1">
      <alignment horizontal="right" vertical="center"/>
      <protection locked="0"/>
    </xf>
    <xf numFmtId="166" fontId="110" fillId="6" borderId="181" xfId="0" applyNumberFormat="1" applyFont="1" applyFill="1" applyBorder="1" applyAlignment="1" applyProtection="1">
      <alignment horizontal="center" vertical="center"/>
      <protection locked="0"/>
    </xf>
    <xf numFmtId="166" fontId="110" fillId="6" borderId="30" xfId="0" applyNumberFormat="1" applyFont="1" applyFill="1" applyBorder="1" applyAlignment="1" applyProtection="1">
      <alignment horizontal="center" vertical="center"/>
      <protection locked="0"/>
    </xf>
    <xf numFmtId="0" fontId="119" fillId="6" borderId="0" xfId="0" applyFont="1" applyFill="1" applyBorder="1" applyAlignment="1" applyProtection="1">
      <alignment horizontal="center" vertical="center" wrapText="1"/>
      <protection locked="0"/>
    </xf>
    <xf numFmtId="169" fontId="114" fillId="6" borderId="93" xfId="0" applyNumberFormat="1" applyFont="1" applyFill="1" applyBorder="1" applyAlignment="1" applyProtection="1">
      <alignment horizontal="center" vertical="center"/>
      <protection locked="0"/>
    </xf>
    <xf numFmtId="0" fontId="68" fillId="6" borderId="0" xfId="0" applyFont="1" applyFill="1" applyBorder="1" applyAlignment="1" applyProtection="1">
      <alignment horizontal="center" vertical="center"/>
      <protection locked="0"/>
    </xf>
    <xf numFmtId="0" fontId="68" fillId="6" borderId="175" xfId="0" applyFont="1" applyFill="1" applyBorder="1" applyAlignment="1" applyProtection="1">
      <alignment horizontal="center" vertical="center"/>
      <protection locked="0"/>
    </xf>
    <xf numFmtId="0" fontId="40" fillId="6" borderId="0" xfId="0" applyFont="1" applyFill="1" applyBorder="1" applyAlignment="1" applyProtection="1">
      <alignment horizontal="right" vertical="center"/>
      <protection locked="0"/>
    </xf>
    <xf numFmtId="0" fontId="42" fillId="6" borderId="0" xfId="0" applyFont="1" applyFill="1" applyBorder="1" applyAlignment="1" applyProtection="1">
      <alignment horizontal="left" vertical="top" wrapText="1" indent="1"/>
      <protection locked="0"/>
    </xf>
    <xf numFmtId="0" fontId="40" fillId="13" borderId="43" xfId="0" applyFont="1" applyFill="1" applyBorder="1" applyAlignment="1" applyProtection="1">
      <alignment horizontal="center" vertical="center"/>
      <protection locked="0"/>
    </xf>
    <xf numFmtId="0" fontId="40" fillId="13" borderId="39" xfId="0" applyFont="1" applyFill="1" applyBorder="1" applyAlignment="1" applyProtection="1">
      <alignment horizontal="center" vertical="center"/>
      <protection locked="0"/>
    </xf>
    <xf numFmtId="0" fontId="110" fillId="6" borderId="30" xfId="0" applyFont="1" applyFill="1" applyBorder="1" applyAlignment="1" applyProtection="1">
      <alignment horizontal="right" vertical="center"/>
      <protection locked="0"/>
    </xf>
    <xf numFmtId="0" fontId="53" fillId="13" borderId="42" xfId="0" applyFont="1" applyFill="1" applyBorder="1" applyAlignment="1" applyProtection="1">
      <alignment horizontal="left" vertical="center"/>
      <protection locked="0"/>
    </xf>
    <xf numFmtId="0" fontId="53" fillId="13" borderId="43" xfId="0" applyFont="1" applyFill="1" applyBorder="1" applyAlignment="1" applyProtection="1">
      <alignment horizontal="left" vertical="center"/>
      <protection locked="0"/>
    </xf>
    <xf numFmtId="0" fontId="40" fillId="6" borderId="230" xfId="0" applyFont="1" applyFill="1" applyBorder="1" applyAlignment="1" applyProtection="1">
      <alignment horizontal="left" vertical="center" indent="1"/>
      <protection locked="0"/>
    </xf>
    <xf numFmtId="166" fontId="53" fillId="6" borderId="230" xfId="0" applyNumberFormat="1" applyFont="1" applyFill="1" applyBorder="1" applyAlignment="1" applyProtection="1">
      <alignment horizontal="center" vertical="center"/>
      <protection locked="0"/>
    </xf>
    <xf numFmtId="0" fontId="42" fillId="6" borderId="231" xfId="0" applyFont="1" applyFill="1" applyBorder="1" applyAlignment="1" applyProtection="1">
      <alignment horizontal="left" vertical="center"/>
      <protection locked="0"/>
    </xf>
    <xf numFmtId="0" fontId="42" fillId="6" borderId="232" xfId="0" applyFont="1" applyFill="1" applyBorder="1" applyAlignment="1" applyProtection="1">
      <alignment horizontal="left" vertical="center"/>
      <protection locked="0"/>
    </xf>
    <xf numFmtId="0" fontId="42" fillId="6" borderId="233" xfId="0" applyFont="1" applyFill="1" applyBorder="1" applyAlignment="1" applyProtection="1">
      <alignment horizontal="left" vertical="center"/>
      <protection locked="0"/>
    </xf>
    <xf numFmtId="0" fontId="177" fillId="11" borderId="183" xfId="0" applyFont="1" applyFill="1" applyBorder="1" applyAlignment="1" applyProtection="1">
      <alignment horizontal="center" vertical="center"/>
      <protection locked="0"/>
    </xf>
    <xf numFmtId="0" fontId="177" fillId="11" borderId="184" xfId="0" applyFont="1" applyFill="1" applyBorder="1" applyAlignment="1" applyProtection="1">
      <alignment horizontal="center" vertical="center"/>
      <protection locked="0"/>
    </xf>
    <xf numFmtId="0" fontId="106" fillId="11" borderId="0" xfId="0" applyFont="1" applyFill="1" applyBorder="1" applyAlignment="1" applyProtection="1">
      <alignment horizontal="left" vertical="top" wrapText="1"/>
      <protection locked="0"/>
    </xf>
    <xf numFmtId="0" fontId="106" fillId="11" borderId="117" xfId="0" applyFont="1" applyFill="1" applyBorder="1" applyAlignment="1" applyProtection="1">
      <alignment horizontal="left" vertical="top" wrapText="1"/>
      <protection locked="0"/>
    </xf>
    <xf numFmtId="0" fontId="169" fillId="6" borderId="37" xfId="0" applyFont="1" applyFill="1" applyBorder="1" applyAlignment="1" applyProtection="1">
      <alignment horizontal="right" vertical="center"/>
      <protection locked="0"/>
    </xf>
    <xf numFmtId="0" fontId="169" fillId="6" borderId="8" xfId="0" applyFont="1" applyFill="1" applyBorder="1" applyAlignment="1" applyProtection="1">
      <alignment horizontal="right" vertical="center"/>
      <protection locked="0"/>
    </xf>
    <xf numFmtId="0" fontId="169" fillId="6" borderId="38" xfId="0" applyFont="1" applyFill="1" applyBorder="1" applyAlignment="1" applyProtection="1">
      <alignment horizontal="right" vertical="center"/>
      <protection locked="0"/>
    </xf>
    <xf numFmtId="166" fontId="169" fillId="6" borderId="37" xfId="0" applyNumberFormat="1" applyFont="1" applyFill="1" applyBorder="1" applyAlignment="1" applyProtection="1">
      <alignment horizontal="center" vertical="center"/>
      <protection locked="0"/>
    </xf>
    <xf numFmtId="166" fontId="169" fillId="6" borderId="38" xfId="0" applyNumberFormat="1" applyFont="1" applyFill="1" applyBorder="1" applyAlignment="1" applyProtection="1">
      <alignment horizontal="center" vertical="center"/>
      <protection locked="0"/>
    </xf>
    <xf numFmtId="166" fontId="53" fillId="6" borderId="42" xfId="0" applyNumberFormat="1" applyFont="1" applyFill="1" applyBorder="1" applyAlignment="1" applyProtection="1">
      <alignment horizontal="center" vertical="center"/>
      <protection locked="0"/>
    </xf>
    <xf numFmtId="166" fontId="53" fillId="6" borderId="39" xfId="0" applyNumberFormat="1" applyFont="1" applyFill="1" applyBorder="1" applyAlignment="1" applyProtection="1">
      <alignment horizontal="center" vertical="center"/>
      <protection locked="0"/>
    </xf>
    <xf numFmtId="166" fontId="53" fillId="6" borderId="231" xfId="0" applyNumberFormat="1" applyFont="1" applyFill="1" applyBorder="1" applyAlignment="1" applyProtection="1">
      <alignment horizontal="center" vertical="center"/>
      <protection locked="0"/>
    </xf>
    <xf numFmtId="166" fontId="53" fillId="6" borderId="233" xfId="0" applyNumberFormat="1" applyFont="1" applyFill="1" applyBorder="1" applyAlignment="1" applyProtection="1">
      <alignment horizontal="center" vertical="center"/>
      <protection locked="0"/>
    </xf>
    <xf numFmtId="0" fontId="45" fillId="6" borderId="28" xfId="0" applyFont="1" applyFill="1" applyBorder="1" applyAlignment="1" applyProtection="1">
      <alignment horizontal="left" vertical="center" indent="1"/>
      <protection locked="0"/>
    </xf>
    <xf numFmtId="166" fontId="109" fillId="6" borderId="28" xfId="0" applyNumberFormat="1" applyFont="1" applyFill="1" applyBorder="1" applyAlignment="1" applyProtection="1">
      <alignment horizontal="center" vertical="center"/>
      <protection locked="0"/>
    </xf>
    <xf numFmtId="2" fontId="47" fillId="6" borderId="85" xfId="0" applyNumberFormat="1" applyFont="1" applyFill="1" applyBorder="1" applyAlignment="1" applyProtection="1">
      <alignment horizontal="right" vertical="center"/>
      <protection locked="0"/>
    </xf>
    <xf numFmtId="2" fontId="47" fillId="6" borderId="26" xfId="0" applyNumberFormat="1" applyFont="1" applyFill="1" applyBorder="1" applyAlignment="1" applyProtection="1">
      <alignment horizontal="right" vertical="center"/>
      <protection locked="0"/>
    </xf>
    <xf numFmtId="2" fontId="47" fillId="6" borderId="78" xfId="0" applyNumberFormat="1" applyFont="1" applyFill="1" applyBorder="1" applyAlignment="1" applyProtection="1">
      <alignment horizontal="right" vertical="center"/>
      <protection locked="0"/>
    </xf>
    <xf numFmtId="166" fontId="109" fillId="6" borderId="85" xfId="0" applyNumberFormat="1" applyFont="1" applyFill="1" applyBorder="1" applyAlignment="1" applyProtection="1">
      <alignment horizontal="center" vertical="center"/>
      <protection locked="0"/>
    </xf>
    <xf numFmtId="166" fontId="109" fillId="6" borderId="78" xfId="0" applyNumberFormat="1" applyFont="1" applyFill="1" applyBorder="1" applyAlignment="1" applyProtection="1">
      <alignment horizontal="center" vertical="center"/>
      <protection locked="0"/>
    </xf>
    <xf numFmtId="0" fontId="40" fillId="6" borderId="8" xfId="0" applyFont="1" applyFill="1" applyBorder="1" applyAlignment="1" applyProtection="1">
      <alignment horizontal="center" vertical="center" wrapText="1"/>
      <protection locked="0"/>
    </xf>
    <xf numFmtId="166" fontId="40" fillId="6" borderId="8" xfId="0" applyNumberFormat="1" applyFont="1" applyFill="1" applyBorder="1" applyAlignment="1" applyProtection="1">
      <alignment horizontal="center" vertical="center" wrapText="1"/>
      <protection locked="0"/>
    </xf>
    <xf numFmtId="0" fontId="47" fillId="7" borderId="28" xfId="0" applyFont="1" applyFill="1" applyBorder="1" applyAlignment="1" applyProtection="1">
      <alignment horizontal="left" vertical="center"/>
      <protection locked="0"/>
    </xf>
    <xf numFmtId="0" fontId="47" fillId="7" borderId="42" xfId="0" applyFont="1" applyFill="1" applyBorder="1" applyAlignment="1" applyProtection="1">
      <alignment horizontal="left" vertical="center"/>
      <protection locked="0"/>
    </xf>
    <xf numFmtId="168" fontId="42" fillId="7" borderId="39" xfId="0" applyNumberFormat="1" applyFont="1" applyFill="1" applyBorder="1" applyAlignment="1" applyProtection="1">
      <alignment horizontal="center" vertical="center"/>
      <protection locked="0"/>
    </xf>
    <xf numFmtId="168" fontId="42" fillId="7" borderId="28" xfId="0" applyNumberFormat="1" applyFont="1" applyFill="1" applyBorder="1" applyAlignment="1" applyProtection="1">
      <alignment horizontal="center" vertical="center"/>
      <protection locked="0"/>
    </xf>
    <xf numFmtId="2" fontId="47" fillId="7" borderId="256" xfId="0" applyNumberFormat="1" applyFont="1" applyFill="1" applyBorder="1" applyAlignment="1" applyProtection="1">
      <alignment horizontal="right" vertical="center"/>
      <protection locked="0"/>
    </xf>
    <xf numFmtId="2" fontId="47" fillId="7" borderId="261" xfId="0" applyNumberFormat="1" applyFont="1" applyFill="1" applyBorder="1" applyAlignment="1" applyProtection="1">
      <alignment horizontal="right" vertical="center"/>
      <protection locked="0"/>
    </xf>
    <xf numFmtId="2" fontId="47" fillId="7" borderId="257" xfId="0" applyNumberFormat="1" applyFont="1" applyFill="1" applyBorder="1" applyAlignment="1" applyProtection="1">
      <alignment horizontal="right" vertical="center"/>
      <protection locked="0"/>
    </xf>
    <xf numFmtId="166" fontId="109" fillId="7" borderId="256" xfId="0" applyNumberFormat="1" applyFont="1" applyFill="1" applyBorder="1" applyAlignment="1" applyProtection="1">
      <alignment horizontal="center" vertical="center"/>
      <protection locked="0"/>
    </xf>
    <xf numFmtId="166" fontId="109" fillId="7" borderId="257" xfId="0" applyNumberFormat="1" applyFont="1" applyFill="1" applyBorder="1" applyAlignment="1" applyProtection="1">
      <alignment horizontal="center" vertical="center"/>
      <protection locked="0"/>
    </xf>
    <xf numFmtId="0" fontId="47" fillId="7" borderId="41" xfId="0" applyFont="1" applyFill="1" applyBorder="1" applyAlignment="1" applyProtection="1">
      <alignment horizontal="left" vertical="center"/>
      <protection locked="0"/>
    </xf>
    <xf numFmtId="0" fontId="47" fillId="7" borderId="37" xfId="0" applyFont="1" applyFill="1" applyBorder="1" applyAlignment="1" applyProtection="1">
      <alignment horizontal="left" vertical="center"/>
      <protection locked="0"/>
    </xf>
    <xf numFmtId="168" fontId="42" fillId="7" borderId="38" xfId="0" applyNumberFormat="1" applyFont="1" applyFill="1" applyBorder="1" applyAlignment="1" applyProtection="1">
      <alignment horizontal="center" vertical="center"/>
      <protection locked="0"/>
    </xf>
    <xf numFmtId="168" fontId="42" fillId="7" borderId="41" xfId="0" applyNumberFormat="1" applyFont="1" applyFill="1" applyBorder="1" applyAlignment="1" applyProtection="1">
      <alignment horizontal="center" vertical="center"/>
      <protection locked="0"/>
    </xf>
    <xf numFmtId="2" fontId="47" fillId="6" borderId="90" xfId="0" applyNumberFormat="1" applyFont="1" applyFill="1" applyBorder="1" applyAlignment="1" applyProtection="1">
      <alignment horizontal="right" vertical="center"/>
      <protection locked="0"/>
    </xf>
    <xf numFmtId="2" fontId="47" fillId="6" borderId="263" xfId="0" applyNumberFormat="1" applyFont="1" applyFill="1" applyBorder="1" applyAlignment="1" applyProtection="1">
      <alignment horizontal="right" vertical="center"/>
      <protection locked="0"/>
    </xf>
    <xf numFmtId="2" fontId="47" fillId="6" borderId="264" xfId="0" applyNumberFormat="1" applyFont="1" applyFill="1" applyBorder="1" applyAlignment="1" applyProtection="1">
      <alignment horizontal="right" vertical="center"/>
      <protection locked="0"/>
    </xf>
    <xf numFmtId="166" fontId="109" fillId="6" borderId="262" xfId="0" applyNumberFormat="1" applyFont="1" applyFill="1" applyBorder="1" applyAlignment="1" applyProtection="1">
      <alignment horizontal="center" vertical="center"/>
      <protection locked="0"/>
    </xf>
    <xf numFmtId="166" fontId="109" fillId="6" borderId="86" xfId="0" applyNumberFormat="1" applyFont="1" applyFill="1" applyBorder="1" applyAlignment="1" applyProtection="1">
      <alignment horizontal="center" vertical="center"/>
      <protection locked="0"/>
    </xf>
    <xf numFmtId="167" fontId="41" fillId="6" borderId="0" xfId="0" applyNumberFormat="1" applyFont="1" applyFill="1" applyAlignment="1" applyProtection="1">
      <alignment horizontal="center" vertical="center"/>
      <protection locked="0"/>
    </xf>
    <xf numFmtId="0" fontId="79" fillId="6" borderId="0" xfId="0" applyFont="1" applyFill="1" applyAlignment="1" applyProtection="1">
      <alignment horizontal="left" vertical="center"/>
      <protection locked="0"/>
    </xf>
    <xf numFmtId="0" fontId="108" fillId="13" borderId="34" xfId="0" applyFont="1" applyFill="1" applyBorder="1" applyAlignment="1" applyProtection="1">
      <alignment horizontal="center" vertical="center"/>
      <protection locked="0"/>
    </xf>
    <xf numFmtId="168" fontId="40" fillId="13" borderId="28" xfId="0" applyNumberFormat="1" applyFont="1" applyFill="1" applyBorder="1" applyAlignment="1" applyProtection="1">
      <alignment horizontal="center" vertical="center"/>
      <protection locked="0"/>
    </xf>
    <xf numFmtId="166" fontId="147" fillId="6" borderId="28" xfId="0" applyNumberFormat="1" applyFont="1" applyFill="1" applyBorder="1" applyAlignment="1" applyProtection="1">
      <alignment horizontal="center" vertical="center"/>
      <protection locked="0"/>
    </xf>
    <xf numFmtId="0" fontId="40" fillId="13" borderId="41" xfId="0" applyFont="1" applyFill="1" applyBorder="1" applyAlignment="1" applyProtection="1">
      <alignment horizontal="center" vertical="center" wrapText="1"/>
      <protection locked="0"/>
    </xf>
    <xf numFmtId="166" fontId="40" fillId="13" borderId="28" xfId="0" applyNumberFormat="1" applyFont="1" applyFill="1" applyBorder="1" applyAlignment="1" applyProtection="1">
      <alignment horizontal="center" vertical="center" wrapText="1"/>
      <protection locked="0"/>
    </xf>
    <xf numFmtId="0" fontId="40" fillId="15" borderId="66" xfId="0" applyFont="1" applyFill="1" applyBorder="1" applyAlignment="1" applyProtection="1">
      <alignment horizontal="center" vertical="center" wrapText="1"/>
      <protection locked="0"/>
    </xf>
    <xf numFmtId="0" fontId="40" fillId="15" borderId="0" xfId="0" applyFont="1" applyFill="1" applyBorder="1" applyAlignment="1" applyProtection="1">
      <alignment horizontal="center" vertical="center" wrapText="1"/>
      <protection locked="0"/>
    </xf>
    <xf numFmtId="166" fontId="40" fillId="15" borderId="0" xfId="0" applyNumberFormat="1" applyFont="1" applyFill="1" applyBorder="1" applyAlignment="1" applyProtection="1">
      <alignment horizontal="center" vertical="center" wrapText="1"/>
      <protection locked="0"/>
    </xf>
    <xf numFmtId="166" fontId="40" fillId="15" borderId="67" xfId="0" applyNumberFormat="1" applyFont="1" applyFill="1" applyBorder="1" applyAlignment="1" applyProtection="1">
      <alignment horizontal="center" vertical="center" wrapText="1"/>
      <protection locked="0"/>
    </xf>
    <xf numFmtId="166" fontId="110" fillId="6" borderId="0" xfId="0" applyNumberFormat="1" applyFont="1" applyFill="1" applyBorder="1" applyAlignment="1" applyProtection="1">
      <alignment horizontal="center" vertical="center"/>
      <protection locked="0"/>
    </xf>
    <xf numFmtId="0" fontId="107" fillId="6" borderId="0" xfId="0" applyNumberFormat="1" applyFont="1" applyFill="1" applyAlignment="1" applyProtection="1">
      <alignment horizontal="left" vertical="center"/>
      <protection locked="0"/>
    </xf>
    <xf numFmtId="0" fontId="112" fillId="6" borderId="0" xfId="0" applyFont="1" applyFill="1" applyBorder="1" applyAlignment="1" applyProtection="1">
      <alignment horizontal="left" vertical="center" wrapText="1"/>
      <protection locked="0"/>
    </xf>
    <xf numFmtId="0" fontId="113" fillId="6" borderId="0" xfId="0" applyFont="1" applyFill="1" applyBorder="1" applyAlignment="1" applyProtection="1">
      <alignment horizontal="center" vertical="center"/>
      <protection locked="0"/>
    </xf>
    <xf numFmtId="0" fontId="112" fillId="6" borderId="0" xfId="0" applyFont="1" applyFill="1" applyBorder="1" applyAlignment="1" applyProtection="1">
      <alignment horizontal="left" vertical="center"/>
      <protection locked="0"/>
    </xf>
    <xf numFmtId="168" fontId="45" fillId="6" borderId="0" xfId="0" applyNumberFormat="1" applyFont="1" applyFill="1" applyBorder="1" applyAlignment="1" applyProtection="1">
      <alignment horizontal="center" vertical="center"/>
      <protection locked="0"/>
    </xf>
    <xf numFmtId="168" fontId="45" fillId="6" borderId="175" xfId="0" applyNumberFormat="1" applyFont="1" applyFill="1" applyBorder="1" applyAlignment="1" applyProtection="1">
      <alignment horizontal="center" vertical="center"/>
      <protection locked="0"/>
    </xf>
    <xf numFmtId="0" fontId="106" fillId="6" borderId="175" xfId="0" applyNumberFormat="1" applyFont="1" applyFill="1" applyBorder="1" applyAlignment="1" applyProtection="1">
      <alignment horizontal="left" vertical="center"/>
      <protection locked="0"/>
    </xf>
    <xf numFmtId="0" fontId="106" fillId="6" borderId="176" xfId="0" applyNumberFormat="1" applyFont="1" applyFill="1" applyBorder="1" applyAlignment="1" applyProtection="1">
      <alignment horizontal="left" vertical="center"/>
      <protection locked="0"/>
    </xf>
    <xf numFmtId="169" fontId="106" fillId="6" borderId="176" xfId="0" applyNumberFormat="1" applyFont="1" applyFill="1" applyBorder="1" applyAlignment="1" applyProtection="1">
      <alignment horizontal="left" vertical="center"/>
      <protection locked="0"/>
    </xf>
    <xf numFmtId="0" fontId="46" fillId="6" borderId="104" xfId="0" applyFont="1" applyFill="1" applyBorder="1" applyAlignment="1" applyProtection="1">
      <alignment horizontal="left"/>
      <protection locked="0"/>
    </xf>
    <xf numFmtId="0" fontId="46" fillId="6" borderId="104" xfId="0" applyFont="1" applyFill="1" applyBorder="1" applyAlignment="1" applyProtection="1">
      <protection locked="0"/>
    </xf>
    <xf numFmtId="41" fontId="45" fillId="6" borderId="104" xfId="0" applyNumberFormat="1" applyFont="1" applyFill="1" applyBorder="1" applyAlignment="1" applyProtection="1">
      <alignment horizontal="center"/>
      <protection locked="0"/>
    </xf>
    <xf numFmtId="0" fontId="46" fillId="6" borderId="108" xfId="0" applyFont="1" applyFill="1" applyBorder="1" applyAlignment="1" applyProtection="1">
      <protection locked="0"/>
    </xf>
    <xf numFmtId="41" fontId="45" fillId="6" borderId="108" xfId="0" applyNumberFormat="1" applyFont="1" applyFill="1" applyBorder="1" applyAlignment="1" applyProtection="1">
      <alignment horizontal="center"/>
      <protection locked="0"/>
    </xf>
    <xf numFmtId="0" fontId="46" fillId="6" borderId="108" xfId="0" applyFont="1" applyFill="1" applyBorder="1" applyAlignment="1" applyProtection="1">
      <alignment horizontal="left"/>
      <protection locked="0"/>
    </xf>
    <xf numFmtId="0" fontId="117" fillId="7" borderId="107" xfId="0" applyFont="1" applyFill="1" applyBorder="1" applyAlignment="1" applyProtection="1">
      <alignment horizontal="center" vertical="center"/>
      <protection locked="0"/>
    </xf>
    <xf numFmtId="0" fontId="117" fillId="7" borderId="104" xfId="0" applyFont="1" applyFill="1" applyBorder="1" applyAlignment="1" applyProtection="1">
      <alignment horizontal="center" vertical="center"/>
      <protection locked="0"/>
    </xf>
    <xf numFmtId="0" fontId="117" fillId="7" borderId="105" xfId="0" applyFont="1" applyFill="1" applyBorder="1" applyAlignment="1" applyProtection="1">
      <alignment horizontal="center" vertical="center"/>
      <protection locked="0"/>
    </xf>
    <xf numFmtId="41" fontId="118" fillId="7" borderId="107" xfId="0" applyNumberFormat="1" applyFont="1" applyFill="1" applyBorder="1" applyAlignment="1" applyProtection="1">
      <alignment horizontal="center" vertical="center"/>
      <protection locked="0"/>
    </xf>
    <xf numFmtId="0" fontId="118" fillId="7" borderId="105" xfId="0" applyFont="1" applyFill="1" applyBorder="1" applyAlignment="1" applyProtection="1">
      <alignment horizontal="center" vertical="center"/>
      <protection locked="0"/>
    </xf>
    <xf numFmtId="0" fontId="117" fillId="7" borderId="104" xfId="0" applyFont="1" applyFill="1" applyBorder="1" applyAlignment="1" applyProtection="1">
      <alignment horizontal="left" vertical="center"/>
      <protection locked="0"/>
    </xf>
    <xf numFmtId="0" fontId="117" fillId="7" borderId="105" xfId="0" applyFont="1" applyFill="1" applyBorder="1" applyAlignment="1" applyProtection="1">
      <alignment horizontal="left" vertical="center"/>
      <protection locked="0"/>
    </xf>
    <xf numFmtId="0" fontId="147" fillId="6" borderId="94" xfId="0" applyFont="1" applyFill="1" applyBorder="1" applyAlignment="1" applyProtection="1">
      <alignment horizontal="right" vertical="center"/>
      <protection hidden="1"/>
    </xf>
    <xf numFmtId="0" fontId="177" fillId="11" borderId="185" xfId="0" applyFont="1" applyFill="1" applyBorder="1" applyAlignment="1" applyProtection="1">
      <alignment horizontal="center" vertical="center"/>
      <protection locked="0"/>
    </xf>
    <xf numFmtId="0" fontId="177" fillId="11" borderId="186" xfId="0" applyFont="1" applyFill="1" applyBorder="1" applyAlignment="1" applyProtection="1">
      <alignment horizontal="center" vertical="center"/>
      <protection locked="0"/>
    </xf>
    <xf numFmtId="0" fontId="177" fillId="11" borderId="187" xfId="0" applyFont="1" applyFill="1" applyBorder="1" applyAlignment="1" applyProtection="1">
      <alignment horizontal="center" vertical="center"/>
      <protection locked="0"/>
    </xf>
    <xf numFmtId="0" fontId="110" fillId="6" borderId="0" xfId="0" applyFont="1" applyFill="1" applyBorder="1" applyAlignment="1" applyProtection="1">
      <alignment horizontal="right" vertical="center" indent="1"/>
      <protection locked="0"/>
    </xf>
    <xf numFmtId="166" fontId="143" fillId="6" borderId="8" xfId="0" applyNumberFormat="1" applyFont="1" applyFill="1" applyBorder="1" applyAlignment="1" applyProtection="1">
      <alignment horizontal="center" vertical="center"/>
      <protection locked="0"/>
    </xf>
    <xf numFmtId="166" fontId="143" fillId="6" borderId="0" xfId="0" applyNumberFormat="1" applyFont="1" applyFill="1" applyBorder="1" applyAlignment="1" applyProtection="1">
      <alignment horizontal="center" vertical="center"/>
      <protection locked="0"/>
    </xf>
    <xf numFmtId="166" fontId="139" fillId="6" borderId="42" xfId="0" applyNumberFormat="1" applyFont="1" applyFill="1" applyBorder="1" applyAlignment="1" applyProtection="1">
      <alignment horizontal="center" vertical="center"/>
      <protection locked="0"/>
    </xf>
    <xf numFmtId="166" fontId="139" fillId="6" borderId="43" xfId="0" applyNumberFormat="1" applyFont="1" applyFill="1" applyBorder="1" applyAlignment="1" applyProtection="1">
      <alignment horizontal="center" vertical="center"/>
      <protection locked="0"/>
    </xf>
    <xf numFmtId="166" fontId="139" fillId="6" borderId="39" xfId="0" applyNumberFormat="1" applyFont="1" applyFill="1" applyBorder="1" applyAlignment="1" applyProtection="1">
      <alignment horizontal="center" vertical="center"/>
      <protection locked="0"/>
    </xf>
    <xf numFmtId="0" fontId="119" fillId="6" borderId="0" xfId="0" applyFont="1" applyFill="1" applyBorder="1" applyAlignment="1" applyProtection="1">
      <alignment horizontal="right" vertical="center" wrapText="1"/>
      <protection locked="0"/>
    </xf>
    <xf numFmtId="0" fontId="119" fillId="6" borderId="0" xfId="0" applyFont="1" applyFill="1" applyBorder="1" applyAlignment="1" applyProtection="1">
      <alignment horizontal="center" vertical="top" wrapText="1"/>
      <protection locked="0"/>
    </xf>
    <xf numFmtId="0" fontId="119" fillId="6" borderId="167" xfId="0" applyFont="1" applyFill="1" applyBorder="1" applyAlignment="1" applyProtection="1">
      <alignment horizontal="center" vertical="top" wrapText="1"/>
      <protection locked="0"/>
    </xf>
    <xf numFmtId="0" fontId="107" fillId="11" borderId="29" xfId="0" applyFont="1" applyFill="1" applyBorder="1" applyAlignment="1" applyProtection="1">
      <alignment horizontal="left" vertical="top" indent="1"/>
      <protection locked="0"/>
    </xf>
    <xf numFmtId="0" fontId="107" fillId="11" borderId="30" xfId="0" applyFont="1" applyFill="1" applyBorder="1" applyAlignment="1" applyProtection="1">
      <alignment horizontal="left" vertical="top" indent="1"/>
      <protection locked="0"/>
    </xf>
    <xf numFmtId="0" fontId="107" fillId="11" borderId="35" xfId="0" applyFont="1" applyFill="1" applyBorder="1" applyAlignment="1" applyProtection="1">
      <alignment horizontal="left" vertical="top" indent="1"/>
      <protection locked="0"/>
    </xf>
    <xf numFmtId="0" fontId="107" fillId="11" borderId="31" xfId="0" applyFont="1" applyFill="1" applyBorder="1" applyAlignment="1" applyProtection="1">
      <alignment horizontal="left" vertical="top" indent="1"/>
      <protection locked="0"/>
    </xf>
    <xf numFmtId="0" fontId="107" fillId="11" borderId="0" xfId="0" applyFont="1" applyFill="1" applyBorder="1" applyAlignment="1" applyProtection="1">
      <alignment horizontal="left" vertical="top" indent="1"/>
      <protection locked="0"/>
    </xf>
    <xf numFmtId="0" fontId="107" fillId="11" borderId="36" xfId="0" applyFont="1" applyFill="1" applyBorder="1" applyAlignment="1" applyProtection="1">
      <alignment horizontal="left" vertical="top" indent="1"/>
      <protection locked="0"/>
    </xf>
    <xf numFmtId="0" fontId="107" fillId="11" borderId="37" xfId="0" applyFont="1" applyFill="1" applyBorder="1" applyAlignment="1" applyProtection="1">
      <alignment horizontal="left" vertical="top" indent="1"/>
      <protection locked="0"/>
    </xf>
    <xf numFmtId="0" fontId="107" fillId="11" borderId="8" xfId="0" applyFont="1" applyFill="1" applyBorder="1" applyAlignment="1" applyProtection="1">
      <alignment horizontal="left" vertical="top" indent="1"/>
      <protection locked="0"/>
    </xf>
    <xf numFmtId="0" fontId="107" fillId="11" borderId="38" xfId="0" applyFont="1" applyFill="1" applyBorder="1" applyAlignment="1" applyProtection="1">
      <alignment horizontal="left" vertical="top" indent="1"/>
      <protection locked="0"/>
    </xf>
    <xf numFmtId="41" fontId="182" fillId="6" borderId="106" xfId="0" applyNumberFormat="1" applyFont="1" applyFill="1" applyBorder="1" applyAlignment="1" applyProtection="1">
      <alignment horizontal="center"/>
      <protection locked="0"/>
    </xf>
    <xf numFmtId="41" fontId="45" fillId="6" borderId="107" xfId="0" applyNumberFormat="1" applyFont="1" applyFill="1" applyBorder="1" applyAlignment="1" applyProtection="1">
      <alignment horizontal="center"/>
      <protection locked="0"/>
    </xf>
    <xf numFmtId="41" fontId="45" fillId="6" borderId="105" xfId="0" applyNumberFormat="1" applyFont="1" applyFill="1" applyBorder="1" applyAlignment="1" applyProtection="1">
      <alignment horizontal="center"/>
      <protection locked="0"/>
    </xf>
    <xf numFmtId="0" fontId="42" fillId="15" borderId="104" xfId="0" applyFont="1" applyFill="1" applyBorder="1" applyAlignment="1" applyProtection="1">
      <alignment horizontal="center" vertical="top" wrapText="1"/>
      <protection locked="0"/>
    </xf>
    <xf numFmtId="41" fontId="42" fillId="15" borderId="104" xfId="0" applyNumberFormat="1" applyFont="1" applyFill="1" applyBorder="1" applyAlignment="1" applyProtection="1">
      <alignment horizontal="center" vertical="top" wrapText="1"/>
      <protection locked="0"/>
    </xf>
    <xf numFmtId="0" fontId="114" fillId="6" borderId="0" xfId="0" applyFont="1" applyFill="1" applyBorder="1" applyAlignment="1" applyProtection="1">
      <alignment horizontal="center" vertical="center"/>
      <protection locked="0"/>
    </xf>
    <xf numFmtId="0" fontId="173" fillId="6" borderId="0" xfId="0" applyFont="1" applyFill="1" applyBorder="1" applyAlignment="1" applyProtection="1">
      <alignment horizontal="left" vertical="center"/>
      <protection locked="0"/>
    </xf>
    <xf numFmtId="0" fontId="105" fillId="6" borderId="0" xfId="0" applyFont="1" applyFill="1" applyBorder="1" applyAlignment="1" applyProtection="1">
      <alignment horizontal="left" vertical="center"/>
      <protection locked="0"/>
    </xf>
    <xf numFmtId="169" fontId="106" fillId="6" borderId="176" xfId="0" applyNumberFormat="1" applyFont="1" applyFill="1" applyBorder="1" applyAlignment="1" applyProtection="1">
      <alignment horizontal="left" vertical="center" wrapText="1" indent="1"/>
      <protection locked="0"/>
    </xf>
    <xf numFmtId="0" fontId="106" fillId="6" borderId="176" xfId="0" applyFont="1" applyFill="1" applyBorder="1" applyAlignment="1" applyProtection="1">
      <alignment horizontal="left" vertical="center" wrapText="1" indent="1"/>
      <protection locked="0"/>
    </xf>
    <xf numFmtId="0" fontId="106" fillId="6" borderId="175" xfId="0" applyFont="1" applyFill="1" applyBorder="1" applyAlignment="1" applyProtection="1">
      <alignment horizontal="left" vertical="center" wrapText="1" indent="1"/>
      <protection locked="0"/>
    </xf>
    <xf numFmtId="0" fontId="107" fillId="6" borderId="0" xfId="0" applyFont="1" applyFill="1" applyBorder="1" applyAlignment="1" applyProtection="1">
      <alignment horizontal="left" vertical="center" indent="1"/>
      <protection locked="0"/>
    </xf>
    <xf numFmtId="0" fontId="42" fillId="13" borderId="104" xfId="0" applyFont="1" applyFill="1" applyBorder="1" applyAlignment="1" applyProtection="1">
      <alignment horizontal="center" vertical="center" wrapText="1"/>
      <protection locked="0"/>
    </xf>
    <xf numFmtId="41" fontId="42" fillId="13" borderId="104" xfId="0" applyNumberFormat="1" applyFont="1" applyFill="1" applyBorder="1" applyAlignment="1" applyProtection="1">
      <alignment horizontal="center" vertical="center" wrapText="1"/>
      <protection locked="0"/>
    </xf>
    <xf numFmtId="0" fontId="92" fillId="6" borderId="0" xfId="0" applyFont="1" applyFill="1" applyBorder="1" applyAlignment="1" applyProtection="1">
      <alignment horizontal="right" vertical="center" wrapText="1"/>
      <protection locked="0"/>
    </xf>
    <xf numFmtId="0" fontId="106" fillId="6" borderId="0" xfId="0" applyFont="1" applyFill="1" applyBorder="1" applyAlignment="1" applyProtection="1">
      <alignment horizontal="center" vertical="center" wrapText="1"/>
      <protection locked="0"/>
    </xf>
    <xf numFmtId="169" fontId="114" fillId="6" borderId="0" xfId="0" applyNumberFormat="1" applyFont="1" applyFill="1" applyBorder="1" applyAlignment="1" applyProtection="1">
      <alignment horizontal="center" vertical="center"/>
      <protection locked="0"/>
    </xf>
    <xf numFmtId="0" fontId="40" fillId="6" borderId="0" xfId="0" applyFont="1" applyFill="1" applyBorder="1" applyAlignment="1" applyProtection="1">
      <alignment horizontal="left" vertical="center" indent="1"/>
      <protection locked="0"/>
    </xf>
    <xf numFmtId="0" fontId="40" fillId="6" borderId="0" xfId="0" applyFont="1" applyFill="1" applyBorder="1" applyAlignment="1" applyProtection="1">
      <alignment horizontal="left" vertical="center" wrapText="1"/>
      <protection locked="0"/>
    </xf>
    <xf numFmtId="0" fontId="119" fillId="6" borderId="0" xfId="0" applyFont="1" applyFill="1" applyBorder="1" applyAlignment="1" applyProtection="1">
      <alignment horizontal="left" vertical="center" wrapText="1"/>
      <protection locked="0"/>
    </xf>
    <xf numFmtId="0" fontId="40" fillId="6" borderId="31" xfId="0" applyFont="1" applyFill="1" applyBorder="1" applyAlignment="1" applyProtection="1">
      <alignment horizontal="center" vertical="center"/>
      <protection locked="0"/>
    </xf>
    <xf numFmtId="0" fontId="40" fillId="6" borderId="0" xfId="0" applyFont="1" applyFill="1" applyBorder="1" applyAlignment="1" applyProtection="1">
      <alignment horizontal="center" vertical="center"/>
      <protection locked="0"/>
    </xf>
    <xf numFmtId="0" fontId="40" fillId="6" borderId="36" xfId="0" applyFont="1" applyFill="1" applyBorder="1" applyAlignment="1" applyProtection="1">
      <alignment horizontal="center" vertical="center"/>
      <protection locked="0"/>
    </xf>
    <xf numFmtId="0" fontId="40" fillId="6" borderId="29" xfId="0" applyFont="1" applyFill="1" applyBorder="1" applyAlignment="1" applyProtection="1">
      <alignment horizontal="center" vertical="center"/>
      <protection locked="0"/>
    </xf>
    <xf numFmtId="0" fontId="40" fillId="6" borderId="30" xfId="0" applyFont="1" applyFill="1" applyBorder="1" applyAlignment="1" applyProtection="1">
      <alignment horizontal="center" vertical="center"/>
      <protection locked="0"/>
    </xf>
    <xf numFmtId="0" fontId="40" fillId="6" borderId="35" xfId="0" applyFont="1" applyFill="1" applyBorder="1" applyAlignment="1" applyProtection="1">
      <alignment horizontal="center" vertical="center"/>
      <protection locked="0"/>
    </xf>
    <xf numFmtId="0" fontId="40" fillId="6" borderId="31" xfId="0" applyFont="1" applyFill="1" applyBorder="1" applyAlignment="1" applyProtection="1">
      <alignment horizontal="left" vertical="center" indent="2"/>
      <protection locked="0"/>
    </xf>
    <xf numFmtId="0" fontId="40" fillId="6" borderId="0" xfId="0" applyFont="1" applyFill="1" applyBorder="1" applyAlignment="1" applyProtection="1">
      <alignment horizontal="left" vertical="center" indent="2"/>
      <protection locked="0"/>
    </xf>
    <xf numFmtId="0" fontId="40" fillId="6" borderId="29" xfId="0" applyFont="1" applyFill="1" applyBorder="1" applyAlignment="1" applyProtection="1">
      <alignment horizontal="left" vertical="center" indent="2"/>
      <protection locked="0"/>
    </xf>
    <xf numFmtId="0" fontId="40" fillId="6" borderId="30" xfId="0" applyFont="1" applyFill="1" applyBorder="1" applyAlignment="1" applyProtection="1">
      <alignment horizontal="left" vertical="center" indent="2"/>
      <protection locked="0"/>
    </xf>
    <xf numFmtId="0" fontId="40" fillId="6" borderId="35" xfId="0" applyFont="1" applyFill="1" applyBorder="1" applyAlignment="1" applyProtection="1">
      <alignment horizontal="left" vertical="center" indent="2"/>
      <protection locked="0"/>
    </xf>
    <xf numFmtId="0" fontId="40" fillId="6" borderId="36" xfId="0" applyFont="1" applyFill="1" applyBorder="1" applyAlignment="1" applyProtection="1">
      <alignment horizontal="left" vertical="center" indent="2"/>
      <protection locked="0"/>
    </xf>
    <xf numFmtId="0" fontId="40" fillId="6" borderId="37" xfId="0" applyFont="1" applyFill="1" applyBorder="1" applyAlignment="1" applyProtection="1">
      <alignment horizontal="left" vertical="center" indent="2"/>
      <protection locked="0"/>
    </xf>
    <xf numFmtId="0" fontId="40" fillId="6" borderId="8" xfId="0" applyFont="1" applyFill="1" applyBorder="1" applyAlignment="1" applyProtection="1">
      <alignment horizontal="left" vertical="center" indent="2"/>
      <protection locked="0"/>
    </xf>
    <xf numFmtId="0" fontId="40" fillId="6" borderId="0" xfId="0" applyFont="1" applyFill="1" applyBorder="1" applyAlignment="1" applyProtection="1">
      <alignment horizontal="left" vertical="top" wrapText="1" indent="1"/>
      <protection locked="0"/>
    </xf>
    <xf numFmtId="0" fontId="40" fillId="6" borderId="0" xfId="0" applyFont="1" applyFill="1" applyBorder="1" applyAlignment="1" applyProtection="1">
      <alignment horizontal="left" vertical="center" wrapText="1" indent="1"/>
      <protection locked="0"/>
    </xf>
    <xf numFmtId="0" fontId="40" fillId="6" borderId="37" xfId="0" applyFont="1" applyFill="1" applyBorder="1" applyAlignment="1" applyProtection="1">
      <alignment horizontal="center" vertical="center"/>
      <protection locked="0"/>
    </xf>
    <xf numFmtId="0" fontId="40" fillId="6" borderId="8" xfId="0" applyFont="1" applyFill="1" applyBorder="1" applyAlignment="1" applyProtection="1">
      <alignment horizontal="center" vertical="center"/>
      <protection locked="0"/>
    </xf>
    <xf numFmtId="0" fontId="40" fillId="6" borderId="38" xfId="0" applyFont="1" applyFill="1" applyBorder="1" applyAlignment="1" applyProtection="1">
      <alignment horizontal="center" vertical="center"/>
      <protection locked="0"/>
    </xf>
    <xf numFmtId="0" fontId="40" fillId="7" borderId="29" xfId="0" applyFont="1" applyFill="1" applyBorder="1" applyAlignment="1" applyProtection="1">
      <alignment horizontal="left" vertical="center" indent="1"/>
      <protection locked="0"/>
    </xf>
    <xf numFmtId="0" fontId="40" fillId="7" borderId="30" xfId="0" applyFont="1" applyFill="1" applyBorder="1" applyAlignment="1" applyProtection="1">
      <alignment horizontal="left" vertical="center" indent="1"/>
      <protection locked="0"/>
    </xf>
    <xf numFmtId="0" fontId="40" fillId="7" borderId="37" xfId="0" applyFont="1" applyFill="1" applyBorder="1" applyAlignment="1" applyProtection="1">
      <alignment horizontal="left" vertical="center" indent="1"/>
      <protection locked="0"/>
    </xf>
    <xf numFmtId="0" fontId="40" fillId="7" borderId="8" xfId="0" applyFont="1" applyFill="1" applyBorder="1" applyAlignment="1" applyProtection="1">
      <alignment horizontal="left" vertical="center" indent="1"/>
      <protection locked="0"/>
    </xf>
    <xf numFmtId="0" fontId="40" fillId="7" borderId="29" xfId="0" applyFont="1" applyFill="1" applyBorder="1" applyAlignment="1" applyProtection="1">
      <alignment horizontal="center" vertical="center"/>
      <protection locked="0"/>
    </xf>
    <xf numFmtId="0" fontId="40" fillId="7" borderId="30" xfId="0" applyFont="1" applyFill="1" applyBorder="1" applyAlignment="1" applyProtection="1">
      <alignment horizontal="center" vertical="center"/>
      <protection locked="0"/>
    </xf>
    <xf numFmtId="0" fontId="40" fillId="7" borderId="35" xfId="0" applyFont="1" applyFill="1" applyBorder="1" applyAlignment="1" applyProtection="1">
      <alignment horizontal="center" vertical="center"/>
      <protection locked="0"/>
    </xf>
    <xf numFmtId="0" fontId="40" fillId="7" borderId="37" xfId="0" applyFont="1" applyFill="1" applyBorder="1" applyAlignment="1" applyProtection="1">
      <alignment horizontal="center" vertical="center"/>
      <protection locked="0"/>
    </xf>
    <xf numFmtId="0" fontId="40" fillId="7" borderId="8" xfId="0" applyFont="1" applyFill="1" applyBorder="1" applyAlignment="1" applyProtection="1">
      <alignment horizontal="center" vertical="center"/>
      <protection locked="0"/>
    </xf>
    <xf numFmtId="0" fontId="40" fillId="7" borderId="38" xfId="0" applyFont="1" applyFill="1" applyBorder="1" applyAlignment="1" applyProtection="1">
      <alignment horizontal="center" vertical="center"/>
      <protection locked="0"/>
    </xf>
    <xf numFmtId="0" fontId="172" fillId="6" borderId="0" xfId="0" applyFont="1" applyFill="1" applyAlignment="1" applyProtection="1">
      <alignment horizontal="left"/>
      <protection locked="0"/>
    </xf>
    <xf numFmtId="0" fontId="67" fillId="7" borderId="29" xfId="0" applyFont="1" applyFill="1" applyBorder="1" applyAlignment="1" applyProtection="1">
      <alignment horizontal="center"/>
      <protection hidden="1"/>
    </xf>
    <xf numFmtId="0" fontId="67" fillId="7" borderId="30" xfId="0" applyFont="1" applyFill="1" applyBorder="1" applyAlignment="1" applyProtection="1">
      <alignment horizontal="center"/>
      <protection hidden="1"/>
    </xf>
    <xf numFmtId="14" fontId="147" fillId="6" borderId="94" xfId="0" applyNumberFormat="1" applyFont="1" applyFill="1" applyBorder="1" applyAlignment="1" applyProtection="1">
      <alignment horizontal="right"/>
      <protection locked="0" hidden="1"/>
    </xf>
    <xf numFmtId="0" fontId="147" fillId="6" borderId="94" xfId="0" applyFont="1" applyFill="1" applyBorder="1" applyAlignment="1" applyProtection="1">
      <alignment horizontal="right"/>
      <protection locked="0" hidden="1"/>
    </xf>
    <xf numFmtId="0" fontId="179" fillId="6" borderId="0" xfId="0" applyNumberFormat="1" applyFont="1" applyFill="1" applyAlignment="1" applyProtection="1">
      <alignment horizontal="left" vertical="center"/>
      <protection locked="0"/>
    </xf>
    <xf numFmtId="0" fontId="108" fillId="13" borderId="108" xfId="0" applyFont="1" applyFill="1" applyBorder="1" applyAlignment="1" applyProtection="1">
      <alignment horizontal="center" vertical="top"/>
      <protection locked="0"/>
    </xf>
    <xf numFmtId="168" fontId="40" fillId="13" borderId="104" xfId="0" applyNumberFormat="1" applyFont="1" applyFill="1" applyBorder="1" applyAlignment="1" applyProtection="1">
      <alignment horizontal="center" vertical="top"/>
      <protection locked="0"/>
    </xf>
    <xf numFmtId="166" fontId="169" fillId="6" borderId="104" xfId="0" applyNumberFormat="1" applyFont="1" applyFill="1" applyBorder="1" applyAlignment="1" applyProtection="1">
      <alignment horizontal="center" vertical="center"/>
      <protection locked="0"/>
    </xf>
    <xf numFmtId="0" fontId="40" fillId="13" borderId="110" xfId="0" applyFont="1" applyFill="1" applyBorder="1" applyAlignment="1" applyProtection="1">
      <alignment horizontal="center" vertical="top" wrapText="1"/>
      <protection locked="0"/>
    </xf>
    <xf numFmtId="166" fontId="40" fillId="13" borderId="104" xfId="0" applyNumberFormat="1" applyFont="1" applyFill="1" applyBorder="1" applyAlignment="1" applyProtection="1">
      <alignment horizontal="center" vertical="center" wrapText="1"/>
      <protection locked="0"/>
    </xf>
    <xf numFmtId="0" fontId="40" fillId="8" borderId="66" xfId="0" applyFont="1" applyFill="1" applyBorder="1" applyAlignment="1" applyProtection="1">
      <alignment horizontal="center" vertical="top" wrapText="1"/>
      <protection locked="0"/>
    </xf>
    <xf numFmtId="0" fontId="40" fillId="8" borderId="0" xfId="0" applyFont="1" applyFill="1" applyBorder="1" applyAlignment="1" applyProtection="1">
      <alignment horizontal="center" vertical="top" wrapText="1"/>
      <protection locked="0"/>
    </xf>
    <xf numFmtId="166" fontId="40" fillId="8" borderId="0" xfId="0" applyNumberFormat="1" applyFont="1" applyFill="1" applyBorder="1" applyAlignment="1" applyProtection="1">
      <alignment horizontal="center" vertical="center" wrapText="1"/>
      <protection locked="0"/>
    </xf>
    <xf numFmtId="166" fontId="40" fillId="8" borderId="67" xfId="0" applyNumberFormat="1" applyFont="1" applyFill="1" applyBorder="1" applyAlignment="1" applyProtection="1">
      <alignment horizontal="center" vertical="center" wrapText="1"/>
      <protection locked="0"/>
    </xf>
    <xf numFmtId="0" fontId="45" fillId="6" borderId="104" xfId="0" applyFont="1" applyFill="1" applyBorder="1" applyAlignment="1" applyProtection="1">
      <alignment vertical="center"/>
      <protection locked="0"/>
    </xf>
    <xf numFmtId="166" fontId="147" fillId="6" borderId="104" xfId="0" applyNumberFormat="1" applyFont="1" applyFill="1" applyBorder="1" applyAlignment="1" applyProtection="1">
      <alignment horizontal="center" vertical="center"/>
      <protection locked="0"/>
    </xf>
    <xf numFmtId="0" fontId="167" fillId="7" borderId="104" xfId="0" applyFont="1" applyFill="1" applyBorder="1" applyAlignment="1" applyProtection="1">
      <alignment vertical="center"/>
      <protection locked="0"/>
    </xf>
    <xf numFmtId="0" fontId="167" fillId="7" borderId="105" xfId="0" applyFont="1" applyFill="1" applyBorder="1" applyAlignment="1" applyProtection="1">
      <alignment vertical="center"/>
      <protection locked="0"/>
    </xf>
    <xf numFmtId="168" fontId="42" fillId="7" borderId="107" xfId="0" applyNumberFormat="1" applyFont="1" applyFill="1" applyBorder="1" applyAlignment="1" applyProtection="1">
      <protection locked="0"/>
    </xf>
    <xf numFmtId="168" fontId="42" fillId="7" borderId="104" xfId="0" applyNumberFormat="1" applyFont="1" applyFill="1" applyBorder="1" applyAlignment="1" applyProtection="1">
      <protection locked="0"/>
    </xf>
    <xf numFmtId="2" fontId="167" fillId="6" borderId="104" xfId="0" applyNumberFormat="1" applyFont="1" applyFill="1" applyBorder="1" applyAlignment="1" applyProtection="1">
      <alignment horizontal="right" vertical="center"/>
      <protection locked="0"/>
    </xf>
    <xf numFmtId="166" fontId="169" fillId="7" borderId="31" xfId="0" applyNumberFormat="1" applyFont="1" applyFill="1" applyBorder="1" applyAlignment="1" applyProtection="1">
      <alignment horizontal="center" vertical="center"/>
      <protection locked="0"/>
    </xf>
    <xf numFmtId="166" fontId="169" fillId="7" borderId="0" xfId="0" applyNumberFormat="1" applyFont="1" applyFill="1" applyBorder="1" applyAlignment="1" applyProtection="1">
      <alignment horizontal="center" vertical="center"/>
      <protection locked="0"/>
    </xf>
    <xf numFmtId="0" fontId="178" fillId="6" borderId="0" xfId="0" applyFont="1" applyFill="1" applyBorder="1" applyAlignment="1" applyProtection="1">
      <alignment horizontal="right" vertical="center"/>
      <protection locked="0"/>
    </xf>
    <xf numFmtId="0" fontId="169" fillId="6" borderId="0" xfId="0" applyFont="1" applyFill="1" applyBorder="1" applyAlignment="1" applyProtection="1">
      <alignment horizontal="right" vertical="center"/>
      <protection locked="0"/>
    </xf>
    <xf numFmtId="0" fontId="169" fillId="6" borderId="36" xfId="0" applyFont="1" applyFill="1" applyBorder="1" applyAlignment="1" applyProtection="1">
      <alignment horizontal="right" vertical="center"/>
      <protection locked="0"/>
    </xf>
    <xf numFmtId="0" fontId="42" fillId="6" borderId="0" xfId="0" applyFont="1" applyFill="1" applyBorder="1" applyAlignment="1" applyProtection="1">
      <alignment horizontal="right" vertical="center"/>
      <protection locked="0"/>
    </xf>
    <xf numFmtId="0" fontId="42" fillId="6" borderId="36" xfId="0" applyFont="1" applyFill="1" applyBorder="1" applyAlignment="1" applyProtection="1">
      <alignment horizontal="right" vertical="center"/>
      <protection locked="0"/>
    </xf>
    <xf numFmtId="166" fontId="169" fillId="7" borderId="37" xfId="0" applyNumberFormat="1" applyFont="1" applyFill="1" applyBorder="1" applyAlignment="1" applyProtection="1">
      <alignment horizontal="center" vertical="center"/>
      <protection locked="0"/>
    </xf>
    <xf numFmtId="166" fontId="169" fillId="7" borderId="8" xfId="0" applyNumberFormat="1" applyFont="1" applyFill="1" applyBorder="1" applyAlignment="1" applyProtection="1">
      <alignment horizontal="center" vertical="center"/>
      <protection locked="0"/>
    </xf>
    <xf numFmtId="173" fontId="82" fillId="7" borderId="0" xfId="0" applyNumberFormat="1" applyFont="1" applyFill="1" applyBorder="1" applyAlignment="1" applyProtection="1">
      <alignment horizontal="center" vertical="center"/>
      <protection locked="0"/>
    </xf>
    <xf numFmtId="173" fontId="82" fillId="7" borderId="8" xfId="0" applyNumberFormat="1" applyFont="1" applyFill="1" applyBorder="1" applyAlignment="1" applyProtection="1">
      <alignment horizontal="center" vertical="center"/>
      <protection locked="0"/>
    </xf>
    <xf numFmtId="10" fontId="82" fillId="7" borderId="36" xfId="1292" applyNumberFormat="1" applyFont="1" applyFill="1" applyBorder="1" applyAlignment="1" applyProtection="1">
      <alignment horizontal="center" vertical="center"/>
      <protection locked="0"/>
    </xf>
    <xf numFmtId="10" fontId="82" fillId="7" borderId="38" xfId="1292" applyNumberFormat="1" applyFont="1" applyFill="1" applyBorder="1" applyAlignment="1" applyProtection="1">
      <alignment horizontal="center" vertical="center"/>
      <protection locked="0"/>
    </xf>
    <xf numFmtId="166" fontId="169" fillId="7" borderId="189" xfId="0" applyNumberFormat="1" applyFont="1" applyFill="1" applyBorder="1" applyAlignment="1" applyProtection="1">
      <alignment horizontal="center" vertical="center"/>
      <protection locked="0"/>
    </xf>
    <xf numFmtId="166" fontId="169" fillId="7" borderId="188" xfId="0" applyNumberFormat="1" applyFont="1" applyFill="1" applyBorder="1" applyAlignment="1" applyProtection="1">
      <alignment horizontal="center" vertical="center"/>
      <protection locked="0"/>
    </xf>
    <xf numFmtId="0" fontId="169" fillId="6" borderId="0" xfId="0" applyFont="1" applyFill="1" applyBorder="1" applyAlignment="1" applyProtection="1">
      <alignment horizontal="right" vertical="center" indent="1"/>
      <protection locked="0"/>
    </xf>
    <xf numFmtId="0" fontId="169" fillId="6" borderId="36" xfId="0" applyFont="1" applyFill="1" applyBorder="1" applyAlignment="1" applyProtection="1">
      <alignment horizontal="right" vertical="center" indent="1"/>
      <protection locked="0"/>
    </xf>
    <xf numFmtId="10" fontId="82" fillId="7" borderId="190" xfId="1292" applyNumberFormat="1" applyFont="1" applyFill="1" applyBorder="1" applyAlignment="1" applyProtection="1">
      <alignment horizontal="center" vertical="center"/>
      <protection locked="0"/>
    </xf>
    <xf numFmtId="166" fontId="53" fillId="6" borderId="245" xfId="0" applyNumberFormat="1" applyFont="1" applyFill="1" applyBorder="1" applyAlignment="1" applyProtection="1">
      <alignment horizontal="center" vertical="center"/>
      <protection locked="0"/>
    </xf>
    <xf numFmtId="166" fontId="169" fillId="6" borderId="247" xfId="0" applyNumberFormat="1" applyFont="1" applyFill="1" applyBorder="1" applyAlignment="1" applyProtection="1">
      <alignment horizontal="center" vertical="center"/>
      <protection locked="0"/>
    </xf>
    <xf numFmtId="166" fontId="169" fillId="6" borderId="115" xfId="0" applyNumberFormat="1" applyFont="1" applyFill="1" applyBorder="1" applyAlignment="1" applyProtection="1">
      <alignment horizontal="center" vertical="center"/>
      <protection locked="0"/>
    </xf>
    <xf numFmtId="166" fontId="169" fillId="6" borderId="246" xfId="0" applyNumberFormat="1" applyFont="1" applyFill="1" applyBorder="1" applyAlignment="1" applyProtection="1">
      <alignment horizontal="center" vertical="center"/>
      <protection locked="0"/>
    </xf>
    <xf numFmtId="0" fontId="40" fillId="7" borderId="241" xfId="0" applyFont="1" applyFill="1" applyBorder="1" applyAlignment="1" applyProtection="1">
      <alignment horizontal="center" vertical="center"/>
      <protection locked="0"/>
    </xf>
    <xf numFmtId="0" fontId="169" fillId="6" borderId="114" xfId="0" applyFont="1" applyFill="1" applyBorder="1" applyAlignment="1" applyProtection="1">
      <alignment horizontal="right" vertical="center"/>
      <protection locked="0"/>
    </xf>
    <xf numFmtId="0" fontId="169" fillId="6" borderId="94" xfId="0" applyFont="1" applyFill="1" applyBorder="1" applyAlignment="1" applyProtection="1">
      <alignment horizontal="right" vertical="center"/>
      <protection locked="0"/>
    </xf>
    <xf numFmtId="0" fontId="169" fillId="6" borderId="246" xfId="0" applyFont="1" applyFill="1" applyBorder="1" applyAlignment="1" applyProtection="1">
      <alignment horizontal="right" vertical="center"/>
      <protection locked="0"/>
    </xf>
    <xf numFmtId="0" fontId="40" fillId="6" borderId="179" xfId="0" applyFont="1" applyFill="1" applyBorder="1" applyAlignment="1" applyProtection="1">
      <alignment horizontal="left" vertical="center" indent="1"/>
      <protection locked="0"/>
    </xf>
    <xf numFmtId="0" fontId="40" fillId="7" borderId="240" xfId="0" applyFont="1" applyFill="1" applyBorder="1" applyAlignment="1" applyProtection="1">
      <alignment horizontal="center" vertical="center"/>
      <protection locked="0"/>
    </xf>
    <xf numFmtId="0" fontId="53" fillId="13" borderId="243" xfId="0" applyFont="1" applyFill="1" applyBorder="1" applyAlignment="1" applyProtection="1">
      <alignment horizontal="left" vertical="center"/>
      <protection locked="0"/>
    </xf>
    <xf numFmtId="0" fontId="40" fillId="7" borderId="242" xfId="0" applyFont="1" applyFill="1" applyBorder="1" applyAlignment="1" applyProtection="1">
      <alignment horizontal="center" vertical="center"/>
      <protection locked="0"/>
    </xf>
    <xf numFmtId="0" fontId="40" fillId="13" borderId="244" xfId="0" applyFont="1" applyFill="1" applyBorder="1" applyAlignment="1" applyProtection="1">
      <alignment horizontal="center" vertical="center"/>
      <protection locked="0"/>
    </xf>
  </cellXfs>
  <cellStyles count="1299">
    <cellStyle name="20% - Accent3" xfId="26" builtinId="38"/>
    <cellStyle name="20% - Accent3 2" xfId="130" xr:uid="{00000000-0005-0000-0000-000001000000}"/>
    <cellStyle name="20% - Accent3 2 2" xfId="286" xr:uid="{00000000-0005-0000-0000-000002000000}"/>
    <cellStyle name="20% - Accent3 2 2 2" xfId="1225" xr:uid="{00000000-0005-0000-0000-000003000000}"/>
    <cellStyle name="20% - Accent3 2 2 3" xfId="912" xr:uid="{00000000-0005-0000-0000-000004000000}"/>
    <cellStyle name="20% - Accent3 2 2 4" xfId="599" xr:uid="{00000000-0005-0000-0000-000005000000}"/>
    <cellStyle name="20% - Accent3 2 3" xfId="1069" xr:uid="{00000000-0005-0000-0000-000006000000}"/>
    <cellStyle name="20% - Accent3 2 4" xfId="756" xr:uid="{00000000-0005-0000-0000-000007000000}"/>
    <cellStyle name="20% - Accent3 2 5" xfId="443" xr:uid="{00000000-0005-0000-0000-000008000000}"/>
    <cellStyle name="20% - Accent3 3" xfId="207" xr:uid="{00000000-0005-0000-0000-000009000000}"/>
    <cellStyle name="20% - Accent3 3 2" xfId="1146" xr:uid="{00000000-0005-0000-0000-00000A000000}"/>
    <cellStyle name="20% - Accent3 3 3" xfId="833" xr:uid="{00000000-0005-0000-0000-00000B000000}"/>
    <cellStyle name="20% - Accent3 3 4" xfId="520" xr:uid="{00000000-0005-0000-0000-00000C000000}"/>
    <cellStyle name="20% - Accent3 4" xfId="990" xr:uid="{00000000-0005-0000-0000-00000D000000}"/>
    <cellStyle name="20% - Accent3 5" xfId="677" xr:uid="{00000000-0005-0000-0000-00000E000000}"/>
    <cellStyle name="20% - Accent3 6" xfId="364" xr:uid="{00000000-0005-0000-0000-00000F000000}"/>
    <cellStyle name="20% - Accent3 7" xfId="1295" xr:uid="{00000000-0005-0000-0000-000010000000}"/>
    <cellStyle name="20% - Accent5 2" xfId="94" xr:uid="{00000000-0005-0000-0000-000011000000}"/>
    <cellStyle name="20% - Accent5 2 2" xfId="191" xr:uid="{00000000-0005-0000-0000-000012000000}"/>
    <cellStyle name="20% - Accent5 2 2 2" xfId="347" xr:uid="{00000000-0005-0000-0000-000013000000}"/>
    <cellStyle name="20% - Accent5 2 2 2 2" xfId="1286" xr:uid="{00000000-0005-0000-0000-000014000000}"/>
    <cellStyle name="20% - Accent5 2 2 2 3" xfId="973" xr:uid="{00000000-0005-0000-0000-000015000000}"/>
    <cellStyle name="20% - Accent5 2 2 2 4" xfId="660" xr:uid="{00000000-0005-0000-0000-000016000000}"/>
    <cellStyle name="20% - Accent5 2 2 3" xfId="1130" xr:uid="{00000000-0005-0000-0000-000017000000}"/>
    <cellStyle name="20% - Accent5 2 2 4" xfId="817" xr:uid="{00000000-0005-0000-0000-000018000000}"/>
    <cellStyle name="20% - Accent5 2 2 5" xfId="504" xr:uid="{00000000-0005-0000-0000-000019000000}"/>
    <cellStyle name="20% - Accent5 2 3" xfId="268" xr:uid="{00000000-0005-0000-0000-00001A000000}"/>
    <cellStyle name="20% - Accent5 2 3 2" xfId="1207" xr:uid="{00000000-0005-0000-0000-00001B000000}"/>
    <cellStyle name="20% - Accent5 2 3 3" xfId="894" xr:uid="{00000000-0005-0000-0000-00001C000000}"/>
    <cellStyle name="20% - Accent5 2 3 4" xfId="581" xr:uid="{00000000-0005-0000-0000-00001D000000}"/>
    <cellStyle name="20% - Accent5 2 4" xfId="1051" xr:uid="{00000000-0005-0000-0000-00001E000000}"/>
    <cellStyle name="20% - Accent5 2 5" xfId="738" xr:uid="{00000000-0005-0000-0000-00001F000000}"/>
    <cellStyle name="20% - Accent5 2 6" xfId="425" xr:uid="{00000000-0005-0000-0000-000020000000}"/>
    <cellStyle name="20% - Accent5 2 7" xfId="1296" xr:uid="{00000000-0005-0000-0000-000021000000}"/>
    <cellStyle name="40% - Accent2 2" xfId="93" xr:uid="{00000000-0005-0000-0000-000022000000}"/>
    <cellStyle name="40% - Accent2 2 2" xfId="190" xr:uid="{00000000-0005-0000-0000-000023000000}"/>
    <cellStyle name="40% - Accent2 2 2 2" xfId="346" xr:uid="{00000000-0005-0000-0000-000024000000}"/>
    <cellStyle name="40% - Accent2 2 2 2 2" xfId="1285" xr:uid="{00000000-0005-0000-0000-000025000000}"/>
    <cellStyle name="40% - Accent2 2 2 2 3" xfId="972" xr:uid="{00000000-0005-0000-0000-000026000000}"/>
    <cellStyle name="40% - Accent2 2 2 2 4" xfId="659" xr:uid="{00000000-0005-0000-0000-000027000000}"/>
    <cellStyle name="40% - Accent2 2 2 3" xfId="1129" xr:uid="{00000000-0005-0000-0000-000028000000}"/>
    <cellStyle name="40% - Accent2 2 2 4" xfId="816" xr:uid="{00000000-0005-0000-0000-000029000000}"/>
    <cellStyle name="40% - Accent2 2 2 5" xfId="503" xr:uid="{00000000-0005-0000-0000-00002A000000}"/>
    <cellStyle name="40% - Accent2 2 3" xfId="267" xr:uid="{00000000-0005-0000-0000-00002B000000}"/>
    <cellStyle name="40% - Accent2 2 3 2" xfId="1206" xr:uid="{00000000-0005-0000-0000-00002C000000}"/>
    <cellStyle name="40% - Accent2 2 3 3" xfId="893" xr:uid="{00000000-0005-0000-0000-00002D000000}"/>
    <cellStyle name="40% - Accent2 2 3 4" xfId="580" xr:uid="{00000000-0005-0000-0000-00002E000000}"/>
    <cellStyle name="40% - Accent2 2 4" xfId="1050" xr:uid="{00000000-0005-0000-0000-00002F000000}"/>
    <cellStyle name="40% - Accent2 2 5" xfId="737" xr:uid="{00000000-0005-0000-0000-000030000000}"/>
    <cellStyle name="40% - Accent2 2 6" xfId="424" xr:uid="{00000000-0005-0000-0000-000031000000}"/>
    <cellStyle name="40% - Accent2 2 7" xfId="1297" xr:uid="{00000000-0005-0000-0000-000032000000}"/>
    <cellStyle name="40% - Accent3 2" xfId="92" xr:uid="{00000000-0005-0000-0000-000033000000}"/>
    <cellStyle name="40% - Accent3 2 2" xfId="189" xr:uid="{00000000-0005-0000-0000-000034000000}"/>
    <cellStyle name="40% - Accent3 2 2 2" xfId="345" xr:uid="{00000000-0005-0000-0000-000035000000}"/>
    <cellStyle name="40% - Accent3 2 2 2 2" xfId="1284" xr:uid="{00000000-0005-0000-0000-000036000000}"/>
    <cellStyle name="40% - Accent3 2 2 2 3" xfId="971" xr:uid="{00000000-0005-0000-0000-000037000000}"/>
    <cellStyle name="40% - Accent3 2 2 2 4" xfId="658" xr:uid="{00000000-0005-0000-0000-000038000000}"/>
    <cellStyle name="40% - Accent3 2 2 3" xfId="1128" xr:uid="{00000000-0005-0000-0000-000039000000}"/>
    <cellStyle name="40% - Accent3 2 2 4" xfId="815" xr:uid="{00000000-0005-0000-0000-00003A000000}"/>
    <cellStyle name="40% - Accent3 2 2 5" xfId="502" xr:uid="{00000000-0005-0000-0000-00003B000000}"/>
    <cellStyle name="40% - Accent3 2 3" xfId="266" xr:uid="{00000000-0005-0000-0000-00003C000000}"/>
    <cellStyle name="40% - Accent3 2 3 2" xfId="1205" xr:uid="{00000000-0005-0000-0000-00003D000000}"/>
    <cellStyle name="40% - Accent3 2 3 3" xfId="892" xr:uid="{00000000-0005-0000-0000-00003E000000}"/>
    <cellStyle name="40% - Accent3 2 3 4" xfId="579" xr:uid="{00000000-0005-0000-0000-00003F000000}"/>
    <cellStyle name="40% - Accent3 2 4" xfId="1049" xr:uid="{00000000-0005-0000-0000-000040000000}"/>
    <cellStyle name="40% - Accent3 2 5" xfId="736" xr:uid="{00000000-0005-0000-0000-000041000000}"/>
    <cellStyle name="40% - Accent3 2 6" xfId="423" xr:uid="{00000000-0005-0000-0000-000042000000}"/>
    <cellStyle name="40% - Accent3 2 7" xfId="1298" xr:uid="{00000000-0005-0000-0000-000043000000}"/>
    <cellStyle name="Activity" xfId="98" xr:uid="{00000000-0005-0000-0000-000044000000}"/>
    <cellStyle name="Comma" xfId="1" builtinId="3"/>
    <cellStyle name="Comma 2" xfId="2" xr:uid="{00000000-0005-0000-0000-000046000000}"/>
    <cellStyle name="Comma 3" xfId="27" xr:uid="{00000000-0005-0000-0000-000047000000}"/>
    <cellStyle name="Currency" xfId="3" builtinId="4"/>
    <cellStyle name="Currency 2" xfId="4" xr:uid="{00000000-0005-0000-0000-000049000000}"/>
    <cellStyle name="Currency 2 2" xfId="5" xr:uid="{00000000-0005-0000-0000-00004A000000}"/>
    <cellStyle name="Currency 2 3" xfId="6" xr:uid="{00000000-0005-0000-0000-00004B000000}"/>
    <cellStyle name="Currency 3" xfId="7" xr:uid="{00000000-0005-0000-0000-00004C000000}"/>
    <cellStyle name="Currency 3 2" xfId="108" xr:uid="{00000000-0005-0000-0000-00004D000000}"/>
    <cellStyle name="Currency 4" xfId="8" xr:uid="{00000000-0005-0000-0000-00004E000000}"/>
    <cellStyle name="Currency 4 2" xfId="28" xr:uid="{00000000-0005-0000-0000-00004F000000}"/>
    <cellStyle name="Currency 4 2 2" xfId="29" xr:uid="{00000000-0005-0000-0000-000050000000}"/>
    <cellStyle name="Currency 4 2 2 2" xfId="132" xr:uid="{00000000-0005-0000-0000-000051000000}"/>
    <cellStyle name="Currency 4 2 2 2 2" xfId="288" xr:uid="{00000000-0005-0000-0000-000052000000}"/>
    <cellStyle name="Currency 4 2 2 2 2 2" xfId="1227" xr:uid="{00000000-0005-0000-0000-000053000000}"/>
    <cellStyle name="Currency 4 2 2 2 2 3" xfId="914" xr:uid="{00000000-0005-0000-0000-000054000000}"/>
    <cellStyle name="Currency 4 2 2 2 2 4" xfId="601" xr:uid="{00000000-0005-0000-0000-000055000000}"/>
    <cellStyle name="Currency 4 2 2 2 3" xfId="1071" xr:uid="{00000000-0005-0000-0000-000056000000}"/>
    <cellStyle name="Currency 4 2 2 2 4" xfId="758" xr:uid="{00000000-0005-0000-0000-000057000000}"/>
    <cellStyle name="Currency 4 2 2 2 5" xfId="445" xr:uid="{00000000-0005-0000-0000-000058000000}"/>
    <cellStyle name="Currency 4 2 2 3" xfId="209" xr:uid="{00000000-0005-0000-0000-000059000000}"/>
    <cellStyle name="Currency 4 2 2 3 2" xfId="1148" xr:uid="{00000000-0005-0000-0000-00005A000000}"/>
    <cellStyle name="Currency 4 2 2 3 3" xfId="835" xr:uid="{00000000-0005-0000-0000-00005B000000}"/>
    <cellStyle name="Currency 4 2 2 3 4" xfId="522" xr:uid="{00000000-0005-0000-0000-00005C000000}"/>
    <cellStyle name="Currency 4 2 2 4" xfId="992" xr:uid="{00000000-0005-0000-0000-00005D000000}"/>
    <cellStyle name="Currency 4 2 2 5" xfId="679" xr:uid="{00000000-0005-0000-0000-00005E000000}"/>
    <cellStyle name="Currency 4 2 2 6" xfId="366" xr:uid="{00000000-0005-0000-0000-00005F000000}"/>
    <cellStyle name="Currency 4 2 3" xfId="131" xr:uid="{00000000-0005-0000-0000-000060000000}"/>
    <cellStyle name="Currency 4 2 3 2" xfId="287" xr:uid="{00000000-0005-0000-0000-000061000000}"/>
    <cellStyle name="Currency 4 2 3 2 2" xfId="1226" xr:uid="{00000000-0005-0000-0000-000062000000}"/>
    <cellStyle name="Currency 4 2 3 2 3" xfId="913" xr:uid="{00000000-0005-0000-0000-000063000000}"/>
    <cellStyle name="Currency 4 2 3 2 4" xfId="600" xr:uid="{00000000-0005-0000-0000-000064000000}"/>
    <cellStyle name="Currency 4 2 3 3" xfId="1070" xr:uid="{00000000-0005-0000-0000-000065000000}"/>
    <cellStyle name="Currency 4 2 3 4" xfId="757" xr:uid="{00000000-0005-0000-0000-000066000000}"/>
    <cellStyle name="Currency 4 2 3 5" xfId="444" xr:uid="{00000000-0005-0000-0000-000067000000}"/>
    <cellStyle name="Currency 4 2 4" xfId="208" xr:uid="{00000000-0005-0000-0000-000068000000}"/>
    <cellStyle name="Currency 4 2 4 2" xfId="1147" xr:uid="{00000000-0005-0000-0000-000069000000}"/>
    <cellStyle name="Currency 4 2 4 3" xfId="834" xr:uid="{00000000-0005-0000-0000-00006A000000}"/>
    <cellStyle name="Currency 4 2 4 4" xfId="521" xr:uid="{00000000-0005-0000-0000-00006B000000}"/>
    <cellStyle name="Currency 4 2 5" xfId="991" xr:uid="{00000000-0005-0000-0000-00006C000000}"/>
    <cellStyle name="Currency 4 2 6" xfId="678" xr:uid="{00000000-0005-0000-0000-00006D000000}"/>
    <cellStyle name="Currency 4 2 7" xfId="365" xr:uid="{00000000-0005-0000-0000-00006E000000}"/>
    <cellStyle name="Currency 4 3" xfId="30" xr:uid="{00000000-0005-0000-0000-00006F000000}"/>
    <cellStyle name="Currency 4 3 2" xfId="31" xr:uid="{00000000-0005-0000-0000-000070000000}"/>
    <cellStyle name="Currency 4 3 2 2" xfId="134" xr:uid="{00000000-0005-0000-0000-000071000000}"/>
    <cellStyle name="Currency 4 3 2 2 2" xfId="290" xr:uid="{00000000-0005-0000-0000-000072000000}"/>
    <cellStyle name="Currency 4 3 2 2 2 2" xfId="1229" xr:uid="{00000000-0005-0000-0000-000073000000}"/>
    <cellStyle name="Currency 4 3 2 2 2 3" xfId="916" xr:uid="{00000000-0005-0000-0000-000074000000}"/>
    <cellStyle name="Currency 4 3 2 2 2 4" xfId="603" xr:uid="{00000000-0005-0000-0000-000075000000}"/>
    <cellStyle name="Currency 4 3 2 2 3" xfId="1073" xr:uid="{00000000-0005-0000-0000-000076000000}"/>
    <cellStyle name="Currency 4 3 2 2 4" xfId="760" xr:uid="{00000000-0005-0000-0000-000077000000}"/>
    <cellStyle name="Currency 4 3 2 2 5" xfId="447" xr:uid="{00000000-0005-0000-0000-000078000000}"/>
    <cellStyle name="Currency 4 3 2 3" xfId="211" xr:uid="{00000000-0005-0000-0000-000079000000}"/>
    <cellStyle name="Currency 4 3 2 3 2" xfId="1150" xr:uid="{00000000-0005-0000-0000-00007A000000}"/>
    <cellStyle name="Currency 4 3 2 3 3" xfId="837" xr:uid="{00000000-0005-0000-0000-00007B000000}"/>
    <cellStyle name="Currency 4 3 2 3 4" xfId="524" xr:uid="{00000000-0005-0000-0000-00007C000000}"/>
    <cellStyle name="Currency 4 3 2 4" xfId="994" xr:uid="{00000000-0005-0000-0000-00007D000000}"/>
    <cellStyle name="Currency 4 3 2 5" xfId="681" xr:uid="{00000000-0005-0000-0000-00007E000000}"/>
    <cellStyle name="Currency 4 3 2 6" xfId="368" xr:uid="{00000000-0005-0000-0000-00007F000000}"/>
    <cellStyle name="Currency 4 3 3" xfId="133" xr:uid="{00000000-0005-0000-0000-000080000000}"/>
    <cellStyle name="Currency 4 3 3 2" xfId="289" xr:uid="{00000000-0005-0000-0000-000081000000}"/>
    <cellStyle name="Currency 4 3 3 2 2" xfId="1228" xr:uid="{00000000-0005-0000-0000-000082000000}"/>
    <cellStyle name="Currency 4 3 3 2 3" xfId="915" xr:uid="{00000000-0005-0000-0000-000083000000}"/>
    <cellStyle name="Currency 4 3 3 2 4" xfId="602" xr:uid="{00000000-0005-0000-0000-000084000000}"/>
    <cellStyle name="Currency 4 3 3 3" xfId="1072" xr:uid="{00000000-0005-0000-0000-000085000000}"/>
    <cellStyle name="Currency 4 3 3 4" xfId="759" xr:uid="{00000000-0005-0000-0000-000086000000}"/>
    <cellStyle name="Currency 4 3 3 5" xfId="446" xr:uid="{00000000-0005-0000-0000-000087000000}"/>
    <cellStyle name="Currency 4 3 4" xfId="210" xr:uid="{00000000-0005-0000-0000-000088000000}"/>
    <cellStyle name="Currency 4 3 4 2" xfId="1149" xr:uid="{00000000-0005-0000-0000-000089000000}"/>
    <cellStyle name="Currency 4 3 4 3" xfId="836" xr:uid="{00000000-0005-0000-0000-00008A000000}"/>
    <cellStyle name="Currency 4 3 4 4" xfId="523" xr:uid="{00000000-0005-0000-0000-00008B000000}"/>
    <cellStyle name="Currency 4 3 5" xfId="993" xr:uid="{00000000-0005-0000-0000-00008C000000}"/>
    <cellStyle name="Currency 4 3 6" xfId="680" xr:uid="{00000000-0005-0000-0000-00008D000000}"/>
    <cellStyle name="Currency 4 3 7" xfId="367" xr:uid="{00000000-0005-0000-0000-00008E000000}"/>
    <cellStyle name="Currency 4 4" xfId="32" xr:uid="{00000000-0005-0000-0000-00008F000000}"/>
    <cellStyle name="Currency 4 4 2" xfId="33" xr:uid="{00000000-0005-0000-0000-000090000000}"/>
    <cellStyle name="Currency 4 4 2 2" xfId="136" xr:uid="{00000000-0005-0000-0000-000091000000}"/>
    <cellStyle name="Currency 4 4 2 2 2" xfId="292" xr:uid="{00000000-0005-0000-0000-000092000000}"/>
    <cellStyle name="Currency 4 4 2 2 2 2" xfId="1231" xr:uid="{00000000-0005-0000-0000-000093000000}"/>
    <cellStyle name="Currency 4 4 2 2 2 3" xfId="918" xr:uid="{00000000-0005-0000-0000-000094000000}"/>
    <cellStyle name="Currency 4 4 2 2 2 4" xfId="605" xr:uid="{00000000-0005-0000-0000-000095000000}"/>
    <cellStyle name="Currency 4 4 2 2 3" xfId="1075" xr:uid="{00000000-0005-0000-0000-000096000000}"/>
    <cellStyle name="Currency 4 4 2 2 4" xfId="762" xr:uid="{00000000-0005-0000-0000-000097000000}"/>
    <cellStyle name="Currency 4 4 2 2 5" xfId="449" xr:uid="{00000000-0005-0000-0000-000098000000}"/>
    <cellStyle name="Currency 4 4 2 3" xfId="213" xr:uid="{00000000-0005-0000-0000-000099000000}"/>
    <cellStyle name="Currency 4 4 2 3 2" xfId="1152" xr:uid="{00000000-0005-0000-0000-00009A000000}"/>
    <cellStyle name="Currency 4 4 2 3 3" xfId="839" xr:uid="{00000000-0005-0000-0000-00009B000000}"/>
    <cellStyle name="Currency 4 4 2 3 4" xfId="526" xr:uid="{00000000-0005-0000-0000-00009C000000}"/>
    <cellStyle name="Currency 4 4 2 4" xfId="996" xr:uid="{00000000-0005-0000-0000-00009D000000}"/>
    <cellStyle name="Currency 4 4 2 5" xfId="683" xr:uid="{00000000-0005-0000-0000-00009E000000}"/>
    <cellStyle name="Currency 4 4 2 6" xfId="370" xr:uid="{00000000-0005-0000-0000-00009F000000}"/>
    <cellStyle name="Currency 4 4 3" xfId="135" xr:uid="{00000000-0005-0000-0000-0000A0000000}"/>
    <cellStyle name="Currency 4 4 3 2" xfId="291" xr:uid="{00000000-0005-0000-0000-0000A1000000}"/>
    <cellStyle name="Currency 4 4 3 2 2" xfId="1230" xr:uid="{00000000-0005-0000-0000-0000A2000000}"/>
    <cellStyle name="Currency 4 4 3 2 3" xfId="917" xr:uid="{00000000-0005-0000-0000-0000A3000000}"/>
    <cellStyle name="Currency 4 4 3 2 4" xfId="604" xr:uid="{00000000-0005-0000-0000-0000A4000000}"/>
    <cellStyle name="Currency 4 4 3 3" xfId="1074" xr:uid="{00000000-0005-0000-0000-0000A5000000}"/>
    <cellStyle name="Currency 4 4 3 4" xfId="761" xr:uid="{00000000-0005-0000-0000-0000A6000000}"/>
    <cellStyle name="Currency 4 4 3 5" xfId="448" xr:uid="{00000000-0005-0000-0000-0000A7000000}"/>
    <cellStyle name="Currency 4 4 4" xfId="212" xr:uid="{00000000-0005-0000-0000-0000A8000000}"/>
    <cellStyle name="Currency 4 4 4 2" xfId="1151" xr:uid="{00000000-0005-0000-0000-0000A9000000}"/>
    <cellStyle name="Currency 4 4 4 3" xfId="838" xr:uid="{00000000-0005-0000-0000-0000AA000000}"/>
    <cellStyle name="Currency 4 4 4 4" xfId="525" xr:uid="{00000000-0005-0000-0000-0000AB000000}"/>
    <cellStyle name="Currency 4 4 5" xfId="995" xr:uid="{00000000-0005-0000-0000-0000AC000000}"/>
    <cellStyle name="Currency 4 4 6" xfId="682" xr:uid="{00000000-0005-0000-0000-0000AD000000}"/>
    <cellStyle name="Currency 4 4 7" xfId="369" xr:uid="{00000000-0005-0000-0000-0000AE000000}"/>
    <cellStyle name="Currency 4 5" xfId="34" xr:uid="{00000000-0005-0000-0000-0000AF000000}"/>
    <cellStyle name="Currency 4 5 2" xfId="137" xr:uid="{00000000-0005-0000-0000-0000B0000000}"/>
    <cellStyle name="Currency 4 5 2 2" xfId="293" xr:uid="{00000000-0005-0000-0000-0000B1000000}"/>
    <cellStyle name="Currency 4 5 2 2 2" xfId="1232" xr:uid="{00000000-0005-0000-0000-0000B2000000}"/>
    <cellStyle name="Currency 4 5 2 2 3" xfId="919" xr:uid="{00000000-0005-0000-0000-0000B3000000}"/>
    <cellStyle name="Currency 4 5 2 2 4" xfId="606" xr:uid="{00000000-0005-0000-0000-0000B4000000}"/>
    <cellStyle name="Currency 4 5 2 3" xfId="1076" xr:uid="{00000000-0005-0000-0000-0000B5000000}"/>
    <cellStyle name="Currency 4 5 2 4" xfId="763" xr:uid="{00000000-0005-0000-0000-0000B6000000}"/>
    <cellStyle name="Currency 4 5 2 5" xfId="450" xr:uid="{00000000-0005-0000-0000-0000B7000000}"/>
    <cellStyle name="Currency 4 5 3" xfId="214" xr:uid="{00000000-0005-0000-0000-0000B8000000}"/>
    <cellStyle name="Currency 4 5 3 2" xfId="1153" xr:uid="{00000000-0005-0000-0000-0000B9000000}"/>
    <cellStyle name="Currency 4 5 3 3" xfId="840" xr:uid="{00000000-0005-0000-0000-0000BA000000}"/>
    <cellStyle name="Currency 4 5 3 4" xfId="527" xr:uid="{00000000-0005-0000-0000-0000BB000000}"/>
    <cellStyle name="Currency 4 5 4" xfId="997" xr:uid="{00000000-0005-0000-0000-0000BC000000}"/>
    <cellStyle name="Currency 4 5 5" xfId="684" xr:uid="{00000000-0005-0000-0000-0000BD000000}"/>
    <cellStyle name="Currency 4 5 6" xfId="371" xr:uid="{00000000-0005-0000-0000-0000BE000000}"/>
    <cellStyle name="Currency 5" xfId="20" xr:uid="{00000000-0005-0000-0000-0000BF000000}"/>
    <cellStyle name="Currency 5 2" xfId="24" xr:uid="{00000000-0005-0000-0000-0000C0000000}"/>
    <cellStyle name="Currency 5 2 2" xfId="91" xr:uid="{00000000-0005-0000-0000-0000C1000000}"/>
    <cellStyle name="Currency 5 2 2 2" xfId="97" xr:uid="{00000000-0005-0000-0000-0000C2000000}"/>
    <cellStyle name="Currency 5 2 2 2 2" xfId="194" xr:uid="{00000000-0005-0000-0000-0000C3000000}"/>
    <cellStyle name="Currency 5 2 2 2 2 2" xfId="350" xr:uid="{00000000-0005-0000-0000-0000C4000000}"/>
    <cellStyle name="Currency 5 2 2 2 2 2 2" xfId="1289" xr:uid="{00000000-0005-0000-0000-0000C5000000}"/>
    <cellStyle name="Currency 5 2 2 2 2 2 3" xfId="976" xr:uid="{00000000-0005-0000-0000-0000C6000000}"/>
    <cellStyle name="Currency 5 2 2 2 2 2 4" xfId="663" xr:uid="{00000000-0005-0000-0000-0000C7000000}"/>
    <cellStyle name="Currency 5 2 2 2 2 3" xfId="1133" xr:uid="{00000000-0005-0000-0000-0000C8000000}"/>
    <cellStyle name="Currency 5 2 2 2 2 4" xfId="820" xr:uid="{00000000-0005-0000-0000-0000C9000000}"/>
    <cellStyle name="Currency 5 2 2 2 2 5" xfId="507" xr:uid="{00000000-0005-0000-0000-0000CA000000}"/>
    <cellStyle name="Currency 5 2 2 2 3" xfId="271" xr:uid="{00000000-0005-0000-0000-0000CB000000}"/>
    <cellStyle name="Currency 5 2 2 2 3 2" xfId="1210" xr:uid="{00000000-0005-0000-0000-0000CC000000}"/>
    <cellStyle name="Currency 5 2 2 2 3 3" xfId="897" xr:uid="{00000000-0005-0000-0000-0000CD000000}"/>
    <cellStyle name="Currency 5 2 2 2 3 4" xfId="584" xr:uid="{00000000-0005-0000-0000-0000CE000000}"/>
    <cellStyle name="Currency 5 2 2 2 4" xfId="1054" xr:uid="{00000000-0005-0000-0000-0000CF000000}"/>
    <cellStyle name="Currency 5 2 2 2 5" xfId="741" xr:uid="{00000000-0005-0000-0000-0000D0000000}"/>
    <cellStyle name="Currency 5 2 2 2 6" xfId="428" xr:uid="{00000000-0005-0000-0000-0000D1000000}"/>
    <cellStyle name="Currency 5 2 2 3" xfId="188" xr:uid="{00000000-0005-0000-0000-0000D2000000}"/>
    <cellStyle name="Currency 5 2 2 3 2" xfId="344" xr:uid="{00000000-0005-0000-0000-0000D3000000}"/>
    <cellStyle name="Currency 5 2 2 3 2 2" xfId="1283" xr:uid="{00000000-0005-0000-0000-0000D4000000}"/>
    <cellStyle name="Currency 5 2 2 3 2 3" xfId="970" xr:uid="{00000000-0005-0000-0000-0000D5000000}"/>
    <cellStyle name="Currency 5 2 2 3 2 4" xfId="657" xr:uid="{00000000-0005-0000-0000-0000D6000000}"/>
    <cellStyle name="Currency 5 2 2 3 3" xfId="1127" xr:uid="{00000000-0005-0000-0000-0000D7000000}"/>
    <cellStyle name="Currency 5 2 2 3 4" xfId="814" xr:uid="{00000000-0005-0000-0000-0000D8000000}"/>
    <cellStyle name="Currency 5 2 2 3 5" xfId="501" xr:uid="{00000000-0005-0000-0000-0000D9000000}"/>
    <cellStyle name="Currency 5 2 2 4" xfId="265" xr:uid="{00000000-0005-0000-0000-0000DA000000}"/>
    <cellStyle name="Currency 5 2 2 4 2" xfId="1204" xr:uid="{00000000-0005-0000-0000-0000DB000000}"/>
    <cellStyle name="Currency 5 2 2 4 3" xfId="891" xr:uid="{00000000-0005-0000-0000-0000DC000000}"/>
    <cellStyle name="Currency 5 2 2 4 4" xfId="578" xr:uid="{00000000-0005-0000-0000-0000DD000000}"/>
    <cellStyle name="Currency 5 2 2 5" xfId="1048" xr:uid="{00000000-0005-0000-0000-0000DE000000}"/>
    <cellStyle name="Currency 5 2 2 6" xfId="735" xr:uid="{00000000-0005-0000-0000-0000DF000000}"/>
    <cellStyle name="Currency 5 2 2 7" xfId="422" xr:uid="{00000000-0005-0000-0000-0000E0000000}"/>
    <cellStyle name="Currency 5 2 3" xfId="128" xr:uid="{00000000-0005-0000-0000-0000E1000000}"/>
    <cellStyle name="Currency 5 2 3 2" xfId="284" xr:uid="{00000000-0005-0000-0000-0000E2000000}"/>
    <cellStyle name="Currency 5 2 3 2 2" xfId="1223" xr:uid="{00000000-0005-0000-0000-0000E3000000}"/>
    <cellStyle name="Currency 5 2 3 2 3" xfId="910" xr:uid="{00000000-0005-0000-0000-0000E4000000}"/>
    <cellStyle name="Currency 5 2 3 2 4" xfId="597" xr:uid="{00000000-0005-0000-0000-0000E5000000}"/>
    <cellStyle name="Currency 5 2 3 3" xfId="1067" xr:uid="{00000000-0005-0000-0000-0000E6000000}"/>
    <cellStyle name="Currency 5 2 3 4" xfId="754" xr:uid="{00000000-0005-0000-0000-0000E7000000}"/>
    <cellStyle name="Currency 5 2 3 5" xfId="441" xr:uid="{00000000-0005-0000-0000-0000E8000000}"/>
    <cellStyle name="Currency 5 2 4" xfId="205" xr:uid="{00000000-0005-0000-0000-0000E9000000}"/>
    <cellStyle name="Currency 5 2 4 2" xfId="1144" xr:uid="{00000000-0005-0000-0000-0000EA000000}"/>
    <cellStyle name="Currency 5 2 4 3" xfId="831" xr:uid="{00000000-0005-0000-0000-0000EB000000}"/>
    <cellStyle name="Currency 5 2 4 4" xfId="518" xr:uid="{00000000-0005-0000-0000-0000EC000000}"/>
    <cellStyle name="Currency 5 2 5" xfId="988" xr:uid="{00000000-0005-0000-0000-0000ED000000}"/>
    <cellStyle name="Currency 5 2 6" xfId="675" xr:uid="{00000000-0005-0000-0000-0000EE000000}"/>
    <cellStyle name="Currency 5 2 7" xfId="362" xr:uid="{00000000-0005-0000-0000-0000EF000000}"/>
    <cellStyle name="Currency 5 3" xfId="124" xr:uid="{00000000-0005-0000-0000-0000F0000000}"/>
    <cellStyle name="Currency 5 3 2" xfId="280" xr:uid="{00000000-0005-0000-0000-0000F1000000}"/>
    <cellStyle name="Currency 5 3 2 2" xfId="1219" xr:uid="{00000000-0005-0000-0000-0000F2000000}"/>
    <cellStyle name="Currency 5 3 2 3" xfId="906" xr:uid="{00000000-0005-0000-0000-0000F3000000}"/>
    <cellStyle name="Currency 5 3 2 4" xfId="593" xr:uid="{00000000-0005-0000-0000-0000F4000000}"/>
    <cellStyle name="Currency 5 3 3" xfId="1063" xr:uid="{00000000-0005-0000-0000-0000F5000000}"/>
    <cellStyle name="Currency 5 3 4" xfId="750" xr:uid="{00000000-0005-0000-0000-0000F6000000}"/>
    <cellStyle name="Currency 5 3 5" xfId="437" xr:uid="{00000000-0005-0000-0000-0000F7000000}"/>
    <cellStyle name="Currency 5 4" xfId="201" xr:uid="{00000000-0005-0000-0000-0000F8000000}"/>
    <cellStyle name="Currency 5 4 2" xfId="1140" xr:uid="{00000000-0005-0000-0000-0000F9000000}"/>
    <cellStyle name="Currency 5 4 3" xfId="827" xr:uid="{00000000-0005-0000-0000-0000FA000000}"/>
    <cellStyle name="Currency 5 4 4" xfId="514" xr:uid="{00000000-0005-0000-0000-0000FB000000}"/>
    <cellStyle name="Currency 5 5" xfId="984" xr:uid="{00000000-0005-0000-0000-0000FC000000}"/>
    <cellStyle name="Currency 5 6" xfId="671" xr:uid="{00000000-0005-0000-0000-0000FD000000}"/>
    <cellStyle name="Currency 5 7" xfId="358" xr:uid="{00000000-0005-0000-0000-0000FE000000}"/>
    <cellStyle name="Followed Hyperlink" xfId="1291" builtinId="9" hidden="1"/>
    <cellStyle name="Heading 1 2" xfId="100" xr:uid="{00000000-0005-0000-0000-000000010000}"/>
    <cellStyle name="Heading 1 3" xfId="109" xr:uid="{00000000-0005-0000-0000-000001010000}"/>
    <cellStyle name="Heading 2 2" xfId="110" xr:uid="{00000000-0005-0000-0000-000002010000}"/>
    <cellStyle name="Heading 3 2" xfId="111" xr:uid="{00000000-0005-0000-0000-000003010000}"/>
    <cellStyle name="Hyperlink" xfId="106" builtinId="8"/>
    <cellStyle name="Key Metric Header" xfId="112" xr:uid="{00000000-0005-0000-0000-000005010000}"/>
    <cellStyle name="Key Metric Percentage" xfId="113" xr:uid="{00000000-0005-0000-0000-000006010000}"/>
    <cellStyle name="Key Metric Value" xfId="114" xr:uid="{00000000-0005-0000-0000-000007010000}"/>
    <cellStyle name="Label" xfId="101" xr:uid="{00000000-0005-0000-0000-000008010000}"/>
    <cellStyle name="Normal" xfId="0" builtinId="0"/>
    <cellStyle name="Normal 10" xfId="35" xr:uid="{00000000-0005-0000-0000-00000A010000}"/>
    <cellStyle name="Normal 11" xfId="36" xr:uid="{00000000-0005-0000-0000-00000B010000}"/>
    <cellStyle name="Normal 12" xfId="99" xr:uid="{00000000-0005-0000-0000-00000C010000}"/>
    <cellStyle name="Normal 13" xfId="37" xr:uid="{00000000-0005-0000-0000-00000D010000}"/>
    <cellStyle name="Normal 13 10" xfId="372" xr:uid="{00000000-0005-0000-0000-00000E010000}"/>
    <cellStyle name="Normal 13 2" xfId="38" xr:uid="{00000000-0005-0000-0000-00000F010000}"/>
    <cellStyle name="Normal 13 2 2" xfId="39" xr:uid="{00000000-0005-0000-0000-000010010000}"/>
    <cellStyle name="Normal 13 2 2 2" xfId="140" xr:uid="{00000000-0005-0000-0000-000011010000}"/>
    <cellStyle name="Normal 13 2 2 2 2" xfId="296" xr:uid="{00000000-0005-0000-0000-000012010000}"/>
    <cellStyle name="Normal 13 2 2 2 2 2" xfId="1235" xr:uid="{00000000-0005-0000-0000-000013010000}"/>
    <cellStyle name="Normal 13 2 2 2 2 3" xfId="922" xr:uid="{00000000-0005-0000-0000-000014010000}"/>
    <cellStyle name="Normal 13 2 2 2 2 4" xfId="609" xr:uid="{00000000-0005-0000-0000-000015010000}"/>
    <cellStyle name="Normal 13 2 2 2 3" xfId="1079" xr:uid="{00000000-0005-0000-0000-000016010000}"/>
    <cellStyle name="Normal 13 2 2 2 4" xfId="766" xr:uid="{00000000-0005-0000-0000-000017010000}"/>
    <cellStyle name="Normal 13 2 2 2 5" xfId="453" xr:uid="{00000000-0005-0000-0000-000018010000}"/>
    <cellStyle name="Normal 13 2 2 3" xfId="217" xr:uid="{00000000-0005-0000-0000-000019010000}"/>
    <cellStyle name="Normal 13 2 2 3 2" xfId="1156" xr:uid="{00000000-0005-0000-0000-00001A010000}"/>
    <cellStyle name="Normal 13 2 2 3 3" xfId="843" xr:uid="{00000000-0005-0000-0000-00001B010000}"/>
    <cellStyle name="Normal 13 2 2 3 4" xfId="530" xr:uid="{00000000-0005-0000-0000-00001C010000}"/>
    <cellStyle name="Normal 13 2 2 4" xfId="1000" xr:uid="{00000000-0005-0000-0000-00001D010000}"/>
    <cellStyle name="Normal 13 2 2 5" xfId="687" xr:uid="{00000000-0005-0000-0000-00001E010000}"/>
    <cellStyle name="Normal 13 2 2 6" xfId="374" xr:uid="{00000000-0005-0000-0000-00001F010000}"/>
    <cellStyle name="Normal 13 2 3" xfId="139" xr:uid="{00000000-0005-0000-0000-000020010000}"/>
    <cellStyle name="Normal 13 2 3 2" xfId="295" xr:uid="{00000000-0005-0000-0000-000021010000}"/>
    <cellStyle name="Normal 13 2 3 2 2" xfId="1234" xr:uid="{00000000-0005-0000-0000-000022010000}"/>
    <cellStyle name="Normal 13 2 3 2 3" xfId="921" xr:uid="{00000000-0005-0000-0000-000023010000}"/>
    <cellStyle name="Normal 13 2 3 2 4" xfId="608" xr:uid="{00000000-0005-0000-0000-000024010000}"/>
    <cellStyle name="Normal 13 2 3 3" xfId="1078" xr:uid="{00000000-0005-0000-0000-000025010000}"/>
    <cellStyle name="Normal 13 2 3 4" xfId="765" xr:uid="{00000000-0005-0000-0000-000026010000}"/>
    <cellStyle name="Normal 13 2 3 5" xfId="452" xr:uid="{00000000-0005-0000-0000-000027010000}"/>
    <cellStyle name="Normal 13 2 4" xfId="216" xr:uid="{00000000-0005-0000-0000-000028010000}"/>
    <cellStyle name="Normal 13 2 4 2" xfId="1155" xr:uid="{00000000-0005-0000-0000-000029010000}"/>
    <cellStyle name="Normal 13 2 4 3" xfId="842" xr:uid="{00000000-0005-0000-0000-00002A010000}"/>
    <cellStyle name="Normal 13 2 4 4" xfId="529" xr:uid="{00000000-0005-0000-0000-00002B010000}"/>
    <cellStyle name="Normal 13 2 5" xfId="999" xr:uid="{00000000-0005-0000-0000-00002C010000}"/>
    <cellStyle name="Normal 13 2 6" xfId="686" xr:uid="{00000000-0005-0000-0000-00002D010000}"/>
    <cellStyle name="Normal 13 2 7" xfId="373" xr:uid="{00000000-0005-0000-0000-00002E010000}"/>
    <cellStyle name="Normal 13 3" xfId="40" xr:uid="{00000000-0005-0000-0000-00002F010000}"/>
    <cellStyle name="Normal 13 3 2" xfId="41" xr:uid="{00000000-0005-0000-0000-000030010000}"/>
    <cellStyle name="Normal 13 3 2 2" xfId="142" xr:uid="{00000000-0005-0000-0000-000031010000}"/>
    <cellStyle name="Normal 13 3 2 2 2" xfId="298" xr:uid="{00000000-0005-0000-0000-000032010000}"/>
    <cellStyle name="Normal 13 3 2 2 2 2" xfId="1237" xr:uid="{00000000-0005-0000-0000-000033010000}"/>
    <cellStyle name="Normal 13 3 2 2 2 3" xfId="924" xr:uid="{00000000-0005-0000-0000-000034010000}"/>
    <cellStyle name="Normal 13 3 2 2 2 4" xfId="611" xr:uid="{00000000-0005-0000-0000-000035010000}"/>
    <cellStyle name="Normal 13 3 2 2 3" xfId="1081" xr:uid="{00000000-0005-0000-0000-000036010000}"/>
    <cellStyle name="Normal 13 3 2 2 4" xfId="768" xr:uid="{00000000-0005-0000-0000-000037010000}"/>
    <cellStyle name="Normal 13 3 2 2 5" xfId="455" xr:uid="{00000000-0005-0000-0000-000038010000}"/>
    <cellStyle name="Normal 13 3 2 3" xfId="219" xr:uid="{00000000-0005-0000-0000-000039010000}"/>
    <cellStyle name="Normal 13 3 2 3 2" xfId="1158" xr:uid="{00000000-0005-0000-0000-00003A010000}"/>
    <cellStyle name="Normal 13 3 2 3 3" xfId="845" xr:uid="{00000000-0005-0000-0000-00003B010000}"/>
    <cellStyle name="Normal 13 3 2 3 4" xfId="532" xr:uid="{00000000-0005-0000-0000-00003C010000}"/>
    <cellStyle name="Normal 13 3 2 4" xfId="1002" xr:uid="{00000000-0005-0000-0000-00003D010000}"/>
    <cellStyle name="Normal 13 3 2 5" xfId="689" xr:uid="{00000000-0005-0000-0000-00003E010000}"/>
    <cellStyle name="Normal 13 3 2 6" xfId="376" xr:uid="{00000000-0005-0000-0000-00003F010000}"/>
    <cellStyle name="Normal 13 3 3" xfId="141" xr:uid="{00000000-0005-0000-0000-000040010000}"/>
    <cellStyle name="Normal 13 3 3 2" xfId="297" xr:uid="{00000000-0005-0000-0000-000041010000}"/>
    <cellStyle name="Normal 13 3 3 2 2" xfId="1236" xr:uid="{00000000-0005-0000-0000-000042010000}"/>
    <cellStyle name="Normal 13 3 3 2 3" xfId="923" xr:uid="{00000000-0005-0000-0000-000043010000}"/>
    <cellStyle name="Normal 13 3 3 2 4" xfId="610" xr:uid="{00000000-0005-0000-0000-000044010000}"/>
    <cellStyle name="Normal 13 3 3 3" xfId="1080" xr:uid="{00000000-0005-0000-0000-000045010000}"/>
    <cellStyle name="Normal 13 3 3 4" xfId="767" xr:uid="{00000000-0005-0000-0000-000046010000}"/>
    <cellStyle name="Normal 13 3 3 5" xfId="454" xr:uid="{00000000-0005-0000-0000-000047010000}"/>
    <cellStyle name="Normal 13 3 4" xfId="218" xr:uid="{00000000-0005-0000-0000-000048010000}"/>
    <cellStyle name="Normal 13 3 4 2" xfId="1157" xr:uid="{00000000-0005-0000-0000-000049010000}"/>
    <cellStyle name="Normal 13 3 4 3" xfId="844" xr:uid="{00000000-0005-0000-0000-00004A010000}"/>
    <cellStyle name="Normal 13 3 4 4" xfId="531" xr:uid="{00000000-0005-0000-0000-00004B010000}"/>
    <cellStyle name="Normal 13 3 5" xfId="1001" xr:uid="{00000000-0005-0000-0000-00004C010000}"/>
    <cellStyle name="Normal 13 3 6" xfId="688" xr:uid="{00000000-0005-0000-0000-00004D010000}"/>
    <cellStyle name="Normal 13 3 7" xfId="375" xr:uid="{00000000-0005-0000-0000-00004E010000}"/>
    <cellStyle name="Normal 13 4" xfId="42" xr:uid="{00000000-0005-0000-0000-00004F010000}"/>
    <cellStyle name="Normal 13 4 2" xfId="43" xr:uid="{00000000-0005-0000-0000-000050010000}"/>
    <cellStyle name="Normal 13 4 2 2" xfId="144" xr:uid="{00000000-0005-0000-0000-000051010000}"/>
    <cellStyle name="Normal 13 4 2 2 2" xfId="300" xr:uid="{00000000-0005-0000-0000-000052010000}"/>
    <cellStyle name="Normal 13 4 2 2 2 2" xfId="1239" xr:uid="{00000000-0005-0000-0000-000053010000}"/>
    <cellStyle name="Normal 13 4 2 2 2 3" xfId="926" xr:uid="{00000000-0005-0000-0000-000054010000}"/>
    <cellStyle name="Normal 13 4 2 2 2 4" xfId="613" xr:uid="{00000000-0005-0000-0000-000055010000}"/>
    <cellStyle name="Normal 13 4 2 2 3" xfId="1083" xr:uid="{00000000-0005-0000-0000-000056010000}"/>
    <cellStyle name="Normal 13 4 2 2 4" xfId="770" xr:uid="{00000000-0005-0000-0000-000057010000}"/>
    <cellStyle name="Normal 13 4 2 2 5" xfId="457" xr:uid="{00000000-0005-0000-0000-000058010000}"/>
    <cellStyle name="Normal 13 4 2 3" xfId="221" xr:uid="{00000000-0005-0000-0000-000059010000}"/>
    <cellStyle name="Normal 13 4 2 3 2" xfId="1160" xr:uid="{00000000-0005-0000-0000-00005A010000}"/>
    <cellStyle name="Normal 13 4 2 3 3" xfId="847" xr:uid="{00000000-0005-0000-0000-00005B010000}"/>
    <cellStyle name="Normal 13 4 2 3 4" xfId="534" xr:uid="{00000000-0005-0000-0000-00005C010000}"/>
    <cellStyle name="Normal 13 4 2 4" xfId="1004" xr:uid="{00000000-0005-0000-0000-00005D010000}"/>
    <cellStyle name="Normal 13 4 2 5" xfId="691" xr:uid="{00000000-0005-0000-0000-00005E010000}"/>
    <cellStyle name="Normal 13 4 2 6" xfId="378" xr:uid="{00000000-0005-0000-0000-00005F010000}"/>
    <cellStyle name="Normal 13 4 3" xfId="143" xr:uid="{00000000-0005-0000-0000-000060010000}"/>
    <cellStyle name="Normal 13 4 3 2" xfId="299" xr:uid="{00000000-0005-0000-0000-000061010000}"/>
    <cellStyle name="Normal 13 4 3 2 2" xfId="1238" xr:uid="{00000000-0005-0000-0000-000062010000}"/>
    <cellStyle name="Normal 13 4 3 2 3" xfId="925" xr:uid="{00000000-0005-0000-0000-000063010000}"/>
    <cellStyle name="Normal 13 4 3 2 4" xfId="612" xr:uid="{00000000-0005-0000-0000-000064010000}"/>
    <cellStyle name="Normal 13 4 3 3" xfId="1082" xr:uid="{00000000-0005-0000-0000-000065010000}"/>
    <cellStyle name="Normal 13 4 3 4" xfId="769" xr:uid="{00000000-0005-0000-0000-000066010000}"/>
    <cellStyle name="Normal 13 4 3 5" xfId="456" xr:uid="{00000000-0005-0000-0000-000067010000}"/>
    <cellStyle name="Normal 13 4 4" xfId="220" xr:uid="{00000000-0005-0000-0000-000068010000}"/>
    <cellStyle name="Normal 13 4 4 2" xfId="1159" xr:uid="{00000000-0005-0000-0000-000069010000}"/>
    <cellStyle name="Normal 13 4 4 3" xfId="846" xr:uid="{00000000-0005-0000-0000-00006A010000}"/>
    <cellStyle name="Normal 13 4 4 4" xfId="533" xr:uid="{00000000-0005-0000-0000-00006B010000}"/>
    <cellStyle name="Normal 13 4 5" xfId="1003" xr:uid="{00000000-0005-0000-0000-00006C010000}"/>
    <cellStyle name="Normal 13 4 6" xfId="690" xr:uid="{00000000-0005-0000-0000-00006D010000}"/>
    <cellStyle name="Normal 13 4 7" xfId="377" xr:uid="{00000000-0005-0000-0000-00006E010000}"/>
    <cellStyle name="Normal 13 5" xfId="44" xr:uid="{00000000-0005-0000-0000-00006F010000}"/>
    <cellStyle name="Normal 13 5 2" xfId="145" xr:uid="{00000000-0005-0000-0000-000070010000}"/>
    <cellStyle name="Normal 13 5 2 2" xfId="301" xr:uid="{00000000-0005-0000-0000-000071010000}"/>
    <cellStyle name="Normal 13 5 2 2 2" xfId="1240" xr:uid="{00000000-0005-0000-0000-000072010000}"/>
    <cellStyle name="Normal 13 5 2 2 3" xfId="927" xr:uid="{00000000-0005-0000-0000-000073010000}"/>
    <cellStyle name="Normal 13 5 2 2 4" xfId="614" xr:uid="{00000000-0005-0000-0000-000074010000}"/>
    <cellStyle name="Normal 13 5 2 3" xfId="1084" xr:uid="{00000000-0005-0000-0000-000075010000}"/>
    <cellStyle name="Normal 13 5 2 4" xfId="771" xr:uid="{00000000-0005-0000-0000-000076010000}"/>
    <cellStyle name="Normal 13 5 2 5" xfId="458" xr:uid="{00000000-0005-0000-0000-000077010000}"/>
    <cellStyle name="Normal 13 5 3" xfId="222" xr:uid="{00000000-0005-0000-0000-000078010000}"/>
    <cellStyle name="Normal 13 5 3 2" xfId="1161" xr:uid="{00000000-0005-0000-0000-000079010000}"/>
    <cellStyle name="Normal 13 5 3 3" xfId="848" xr:uid="{00000000-0005-0000-0000-00007A010000}"/>
    <cellStyle name="Normal 13 5 3 4" xfId="535" xr:uid="{00000000-0005-0000-0000-00007B010000}"/>
    <cellStyle name="Normal 13 5 4" xfId="1005" xr:uid="{00000000-0005-0000-0000-00007C010000}"/>
    <cellStyle name="Normal 13 5 5" xfId="692" xr:uid="{00000000-0005-0000-0000-00007D010000}"/>
    <cellStyle name="Normal 13 5 6" xfId="379" xr:uid="{00000000-0005-0000-0000-00007E010000}"/>
    <cellStyle name="Normal 13 6" xfId="138" xr:uid="{00000000-0005-0000-0000-00007F010000}"/>
    <cellStyle name="Normal 13 6 2" xfId="294" xr:uid="{00000000-0005-0000-0000-000080010000}"/>
    <cellStyle name="Normal 13 6 2 2" xfId="1233" xr:uid="{00000000-0005-0000-0000-000081010000}"/>
    <cellStyle name="Normal 13 6 2 3" xfId="920" xr:uid="{00000000-0005-0000-0000-000082010000}"/>
    <cellStyle name="Normal 13 6 2 4" xfId="607" xr:uid="{00000000-0005-0000-0000-000083010000}"/>
    <cellStyle name="Normal 13 6 3" xfId="1077" xr:uid="{00000000-0005-0000-0000-000084010000}"/>
    <cellStyle name="Normal 13 6 4" xfId="764" xr:uid="{00000000-0005-0000-0000-000085010000}"/>
    <cellStyle name="Normal 13 6 5" xfId="451" xr:uid="{00000000-0005-0000-0000-000086010000}"/>
    <cellStyle name="Normal 13 7" xfId="215" xr:uid="{00000000-0005-0000-0000-000087010000}"/>
    <cellStyle name="Normal 13 7 2" xfId="1154" xr:uid="{00000000-0005-0000-0000-000088010000}"/>
    <cellStyle name="Normal 13 7 3" xfId="841" xr:uid="{00000000-0005-0000-0000-000089010000}"/>
    <cellStyle name="Normal 13 7 4" xfId="528" xr:uid="{00000000-0005-0000-0000-00008A010000}"/>
    <cellStyle name="Normal 13 8" xfId="998" xr:uid="{00000000-0005-0000-0000-00008B010000}"/>
    <cellStyle name="Normal 13 9" xfId="685" xr:uid="{00000000-0005-0000-0000-00008C010000}"/>
    <cellStyle name="Normal 14" xfId="107" xr:uid="{00000000-0005-0000-0000-00008D010000}"/>
    <cellStyle name="Normal 14 2" xfId="195" xr:uid="{00000000-0005-0000-0000-00008E010000}"/>
    <cellStyle name="Normal 14 2 2" xfId="351" xr:uid="{00000000-0005-0000-0000-00008F010000}"/>
    <cellStyle name="Normal 14 2 2 2" xfId="1290" xr:uid="{00000000-0005-0000-0000-000090010000}"/>
    <cellStyle name="Normal 14 2 2 3" xfId="977" xr:uid="{00000000-0005-0000-0000-000091010000}"/>
    <cellStyle name="Normal 14 2 2 4" xfId="664" xr:uid="{00000000-0005-0000-0000-000092010000}"/>
    <cellStyle name="Normal 14 2 3" xfId="1134" xr:uid="{00000000-0005-0000-0000-000093010000}"/>
    <cellStyle name="Normal 14 2 4" xfId="821" xr:uid="{00000000-0005-0000-0000-000094010000}"/>
    <cellStyle name="Normal 14 2 5" xfId="508" xr:uid="{00000000-0005-0000-0000-000095010000}"/>
    <cellStyle name="Normal 14 3" xfId="272" xr:uid="{00000000-0005-0000-0000-000096010000}"/>
    <cellStyle name="Normal 14 3 2" xfId="1211" xr:uid="{00000000-0005-0000-0000-000097010000}"/>
    <cellStyle name="Normal 14 3 3" xfId="898" xr:uid="{00000000-0005-0000-0000-000098010000}"/>
    <cellStyle name="Normal 14 3 4" xfId="585" xr:uid="{00000000-0005-0000-0000-000099010000}"/>
    <cellStyle name="Normal 14 4" xfId="1055" xr:uid="{00000000-0005-0000-0000-00009A010000}"/>
    <cellStyle name="Normal 14 5" xfId="742" xr:uid="{00000000-0005-0000-0000-00009B010000}"/>
    <cellStyle name="Normal 14 6" xfId="429" xr:uid="{00000000-0005-0000-0000-00009C010000}"/>
    <cellStyle name="Normal 15" xfId="115" xr:uid="{00000000-0005-0000-0000-00009D010000}"/>
    <cellStyle name="Normal 16" xfId="1293" xr:uid="{00000000-0005-0000-0000-00009E010000}"/>
    <cellStyle name="Normal 2" xfId="9" xr:uid="{00000000-0005-0000-0000-00009F010000}"/>
    <cellStyle name="Normal 2 10" xfId="45" xr:uid="{00000000-0005-0000-0000-0000A0010000}"/>
    <cellStyle name="Normal 2 10 2" xfId="146" xr:uid="{00000000-0005-0000-0000-0000A1010000}"/>
    <cellStyle name="Normal 2 10 2 2" xfId="302" xr:uid="{00000000-0005-0000-0000-0000A2010000}"/>
    <cellStyle name="Normal 2 10 2 2 2" xfId="1241" xr:uid="{00000000-0005-0000-0000-0000A3010000}"/>
    <cellStyle name="Normal 2 10 2 2 3" xfId="928" xr:uid="{00000000-0005-0000-0000-0000A4010000}"/>
    <cellStyle name="Normal 2 10 2 2 4" xfId="615" xr:uid="{00000000-0005-0000-0000-0000A5010000}"/>
    <cellStyle name="Normal 2 10 2 3" xfId="1085" xr:uid="{00000000-0005-0000-0000-0000A6010000}"/>
    <cellStyle name="Normal 2 10 2 4" xfId="772" xr:uid="{00000000-0005-0000-0000-0000A7010000}"/>
    <cellStyle name="Normal 2 10 2 5" xfId="459" xr:uid="{00000000-0005-0000-0000-0000A8010000}"/>
    <cellStyle name="Normal 2 10 3" xfId="223" xr:uid="{00000000-0005-0000-0000-0000A9010000}"/>
    <cellStyle name="Normal 2 10 3 2" xfId="1162" xr:uid="{00000000-0005-0000-0000-0000AA010000}"/>
    <cellStyle name="Normal 2 10 3 3" xfId="849" xr:uid="{00000000-0005-0000-0000-0000AB010000}"/>
    <cellStyle name="Normal 2 10 3 4" xfId="536" xr:uid="{00000000-0005-0000-0000-0000AC010000}"/>
    <cellStyle name="Normal 2 10 4" xfId="1006" xr:uid="{00000000-0005-0000-0000-0000AD010000}"/>
    <cellStyle name="Normal 2 10 5" xfId="693" xr:uid="{00000000-0005-0000-0000-0000AE010000}"/>
    <cellStyle name="Normal 2 10 6" xfId="380" xr:uid="{00000000-0005-0000-0000-0000AF010000}"/>
    <cellStyle name="Normal 2 2" xfId="10" xr:uid="{00000000-0005-0000-0000-0000B0010000}"/>
    <cellStyle name="Normal 2 2 2" xfId="1294" xr:uid="{00000000-0005-0000-0000-0000B1010000}"/>
    <cellStyle name="Normal 2 3" xfId="11" xr:uid="{00000000-0005-0000-0000-0000B2010000}"/>
    <cellStyle name="Normal 2 3 2" xfId="46" xr:uid="{00000000-0005-0000-0000-0000B3010000}"/>
    <cellStyle name="Normal 2 3 2 2" xfId="47" xr:uid="{00000000-0005-0000-0000-0000B4010000}"/>
    <cellStyle name="Normal 2 3 2 2 2" xfId="148" xr:uid="{00000000-0005-0000-0000-0000B5010000}"/>
    <cellStyle name="Normal 2 3 2 2 2 2" xfId="304" xr:uid="{00000000-0005-0000-0000-0000B6010000}"/>
    <cellStyle name="Normal 2 3 2 2 2 2 2" xfId="1243" xr:uid="{00000000-0005-0000-0000-0000B7010000}"/>
    <cellStyle name="Normal 2 3 2 2 2 2 3" xfId="930" xr:uid="{00000000-0005-0000-0000-0000B8010000}"/>
    <cellStyle name="Normal 2 3 2 2 2 2 4" xfId="617" xr:uid="{00000000-0005-0000-0000-0000B9010000}"/>
    <cellStyle name="Normal 2 3 2 2 2 3" xfId="1087" xr:uid="{00000000-0005-0000-0000-0000BA010000}"/>
    <cellStyle name="Normal 2 3 2 2 2 4" xfId="774" xr:uid="{00000000-0005-0000-0000-0000BB010000}"/>
    <cellStyle name="Normal 2 3 2 2 2 5" xfId="461" xr:uid="{00000000-0005-0000-0000-0000BC010000}"/>
    <cellStyle name="Normal 2 3 2 2 3" xfId="225" xr:uid="{00000000-0005-0000-0000-0000BD010000}"/>
    <cellStyle name="Normal 2 3 2 2 3 2" xfId="1164" xr:uid="{00000000-0005-0000-0000-0000BE010000}"/>
    <cellStyle name="Normal 2 3 2 2 3 3" xfId="851" xr:uid="{00000000-0005-0000-0000-0000BF010000}"/>
    <cellStyle name="Normal 2 3 2 2 3 4" xfId="538" xr:uid="{00000000-0005-0000-0000-0000C0010000}"/>
    <cellStyle name="Normal 2 3 2 2 4" xfId="1008" xr:uid="{00000000-0005-0000-0000-0000C1010000}"/>
    <cellStyle name="Normal 2 3 2 2 5" xfId="695" xr:uid="{00000000-0005-0000-0000-0000C2010000}"/>
    <cellStyle name="Normal 2 3 2 2 6" xfId="382" xr:uid="{00000000-0005-0000-0000-0000C3010000}"/>
    <cellStyle name="Normal 2 3 2 3" xfId="147" xr:uid="{00000000-0005-0000-0000-0000C4010000}"/>
    <cellStyle name="Normal 2 3 2 3 2" xfId="303" xr:uid="{00000000-0005-0000-0000-0000C5010000}"/>
    <cellStyle name="Normal 2 3 2 3 2 2" xfId="1242" xr:uid="{00000000-0005-0000-0000-0000C6010000}"/>
    <cellStyle name="Normal 2 3 2 3 2 3" xfId="929" xr:uid="{00000000-0005-0000-0000-0000C7010000}"/>
    <cellStyle name="Normal 2 3 2 3 2 4" xfId="616" xr:uid="{00000000-0005-0000-0000-0000C8010000}"/>
    <cellStyle name="Normal 2 3 2 3 3" xfId="1086" xr:uid="{00000000-0005-0000-0000-0000C9010000}"/>
    <cellStyle name="Normal 2 3 2 3 4" xfId="773" xr:uid="{00000000-0005-0000-0000-0000CA010000}"/>
    <cellStyle name="Normal 2 3 2 3 5" xfId="460" xr:uid="{00000000-0005-0000-0000-0000CB010000}"/>
    <cellStyle name="Normal 2 3 2 4" xfId="224" xr:uid="{00000000-0005-0000-0000-0000CC010000}"/>
    <cellStyle name="Normal 2 3 2 4 2" xfId="1163" xr:uid="{00000000-0005-0000-0000-0000CD010000}"/>
    <cellStyle name="Normal 2 3 2 4 3" xfId="850" xr:uid="{00000000-0005-0000-0000-0000CE010000}"/>
    <cellStyle name="Normal 2 3 2 4 4" xfId="537" xr:uid="{00000000-0005-0000-0000-0000CF010000}"/>
    <cellStyle name="Normal 2 3 2 5" xfId="1007" xr:uid="{00000000-0005-0000-0000-0000D0010000}"/>
    <cellStyle name="Normal 2 3 2 6" xfId="694" xr:uid="{00000000-0005-0000-0000-0000D1010000}"/>
    <cellStyle name="Normal 2 3 2 7" xfId="381" xr:uid="{00000000-0005-0000-0000-0000D2010000}"/>
    <cellStyle name="Normal 2 3 3" xfId="48" xr:uid="{00000000-0005-0000-0000-0000D3010000}"/>
    <cellStyle name="Normal 2 3 3 2" xfId="49" xr:uid="{00000000-0005-0000-0000-0000D4010000}"/>
    <cellStyle name="Normal 2 3 3 2 2" xfId="150" xr:uid="{00000000-0005-0000-0000-0000D5010000}"/>
    <cellStyle name="Normal 2 3 3 2 2 2" xfId="306" xr:uid="{00000000-0005-0000-0000-0000D6010000}"/>
    <cellStyle name="Normal 2 3 3 2 2 2 2" xfId="1245" xr:uid="{00000000-0005-0000-0000-0000D7010000}"/>
    <cellStyle name="Normal 2 3 3 2 2 2 3" xfId="932" xr:uid="{00000000-0005-0000-0000-0000D8010000}"/>
    <cellStyle name="Normal 2 3 3 2 2 2 4" xfId="619" xr:uid="{00000000-0005-0000-0000-0000D9010000}"/>
    <cellStyle name="Normal 2 3 3 2 2 3" xfId="1089" xr:uid="{00000000-0005-0000-0000-0000DA010000}"/>
    <cellStyle name="Normal 2 3 3 2 2 4" xfId="776" xr:uid="{00000000-0005-0000-0000-0000DB010000}"/>
    <cellStyle name="Normal 2 3 3 2 2 5" xfId="463" xr:uid="{00000000-0005-0000-0000-0000DC010000}"/>
    <cellStyle name="Normal 2 3 3 2 3" xfId="227" xr:uid="{00000000-0005-0000-0000-0000DD010000}"/>
    <cellStyle name="Normal 2 3 3 2 3 2" xfId="1166" xr:uid="{00000000-0005-0000-0000-0000DE010000}"/>
    <cellStyle name="Normal 2 3 3 2 3 3" xfId="853" xr:uid="{00000000-0005-0000-0000-0000DF010000}"/>
    <cellStyle name="Normal 2 3 3 2 3 4" xfId="540" xr:uid="{00000000-0005-0000-0000-0000E0010000}"/>
    <cellStyle name="Normal 2 3 3 2 4" xfId="1010" xr:uid="{00000000-0005-0000-0000-0000E1010000}"/>
    <cellStyle name="Normal 2 3 3 2 5" xfId="697" xr:uid="{00000000-0005-0000-0000-0000E2010000}"/>
    <cellStyle name="Normal 2 3 3 2 6" xfId="384" xr:uid="{00000000-0005-0000-0000-0000E3010000}"/>
    <cellStyle name="Normal 2 3 3 3" xfId="149" xr:uid="{00000000-0005-0000-0000-0000E4010000}"/>
    <cellStyle name="Normal 2 3 3 3 2" xfId="305" xr:uid="{00000000-0005-0000-0000-0000E5010000}"/>
    <cellStyle name="Normal 2 3 3 3 2 2" xfId="1244" xr:uid="{00000000-0005-0000-0000-0000E6010000}"/>
    <cellStyle name="Normal 2 3 3 3 2 3" xfId="931" xr:uid="{00000000-0005-0000-0000-0000E7010000}"/>
    <cellStyle name="Normal 2 3 3 3 2 4" xfId="618" xr:uid="{00000000-0005-0000-0000-0000E8010000}"/>
    <cellStyle name="Normal 2 3 3 3 3" xfId="1088" xr:uid="{00000000-0005-0000-0000-0000E9010000}"/>
    <cellStyle name="Normal 2 3 3 3 4" xfId="775" xr:uid="{00000000-0005-0000-0000-0000EA010000}"/>
    <cellStyle name="Normal 2 3 3 3 5" xfId="462" xr:uid="{00000000-0005-0000-0000-0000EB010000}"/>
    <cellStyle name="Normal 2 3 3 4" xfId="226" xr:uid="{00000000-0005-0000-0000-0000EC010000}"/>
    <cellStyle name="Normal 2 3 3 4 2" xfId="1165" xr:uid="{00000000-0005-0000-0000-0000ED010000}"/>
    <cellStyle name="Normal 2 3 3 4 3" xfId="852" xr:uid="{00000000-0005-0000-0000-0000EE010000}"/>
    <cellStyle name="Normal 2 3 3 4 4" xfId="539" xr:uid="{00000000-0005-0000-0000-0000EF010000}"/>
    <cellStyle name="Normal 2 3 3 5" xfId="1009" xr:uid="{00000000-0005-0000-0000-0000F0010000}"/>
    <cellStyle name="Normal 2 3 3 6" xfId="696" xr:uid="{00000000-0005-0000-0000-0000F1010000}"/>
    <cellStyle name="Normal 2 3 3 7" xfId="383" xr:uid="{00000000-0005-0000-0000-0000F2010000}"/>
    <cellStyle name="Normal 2 3 4" xfId="50" xr:uid="{00000000-0005-0000-0000-0000F3010000}"/>
    <cellStyle name="Normal 2 3 4 2" xfId="51" xr:uid="{00000000-0005-0000-0000-0000F4010000}"/>
    <cellStyle name="Normal 2 3 4 2 2" xfId="152" xr:uid="{00000000-0005-0000-0000-0000F5010000}"/>
    <cellStyle name="Normal 2 3 4 2 2 2" xfId="308" xr:uid="{00000000-0005-0000-0000-0000F6010000}"/>
    <cellStyle name="Normal 2 3 4 2 2 2 2" xfId="1247" xr:uid="{00000000-0005-0000-0000-0000F7010000}"/>
    <cellStyle name="Normal 2 3 4 2 2 2 3" xfId="934" xr:uid="{00000000-0005-0000-0000-0000F8010000}"/>
    <cellStyle name="Normal 2 3 4 2 2 2 4" xfId="621" xr:uid="{00000000-0005-0000-0000-0000F9010000}"/>
    <cellStyle name="Normal 2 3 4 2 2 3" xfId="1091" xr:uid="{00000000-0005-0000-0000-0000FA010000}"/>
    <cellStyle name="Normal 2 3 4 2 2 4" xfId="778" xr:uid="{00000000-0005-0000-0000-0000FB010000}"/>
    <cellStyle name="Normal 2 3 4 2 2 5" xfId="465" xr:uid="{00000000-0005-0000-0000-0000FC010000}"/>
    <cellStyle name="Normal 2 3 4 2 3" xfId="229" xr:uid="{00000000-0005-0000-0000-0000FD010000}"/>
    <cellStyle name="Normal 2 3 4 2 3 2" xfId="1168" xr:uid="{00000000-0005-0000-0000-0000FE010000}"/>
    <cellStyle name="Normal 2 3 4 2 3 3" xfId="855" xr:uid="{00000000-0005-0000-0000-0000FF010000}"/>
    <cellStyle name="Normal 2 3 4 2 3 4" xfId="542" xr:uid="{00000000-0005-0000-0000-000000020000}"/>
    <cellStyle name="Normal 2 3 4 2 4" xfId="1012" xr:uid="{00000000-0005-0000-0000-000001020000}"/>
    <cellStyle name="Normal 2 3 4 2 5" xfId="699" xr:uid="{00000000-0005-0000-0000-000002020000}"/>
    <cellStyle name="Normal 2 3 4 2 6" xfId="386" xr:uid="{00000000-0005-0000-0000-000003020000}"/>
    <cellStyle name="Normal 2 3 4 3" xfId="151" xr:uid="{00000000-0005-0000-0000-000004020000}"/>
    <cellStyle name="Normal 2 3 4 3 2" xfId="307" xr:uid="{00000000-0005-0000-0000-000005020000}"/>
    <cellStyle name="Normal 2 3 4 3 2 2" xfId="1246" xr:uid="{00000000-0005-0000-0000-000006020000}"/>
    <cellStyle name="Normal 2 3 4 3 2 3" xfId="933" xr:uid="{00000000-0005-0000-0000-000007020000}"/>
    <cellStyle name="Normal 2 3 4 3 2 4" xfId="620" xr:uid="{00000000-0005-0000-0000-000008020000}"/>
    <cellStyle name="Normal 2 3 4 3 3" xfId="1090" xr:uid="{00000000-0005-0000-0000-000009020000}"/>
    <cellStyle name="Normal 2 3 4 3 4" xfId="777" xr:uid="{00000000-0005-0000-0000-00000A020000}"/>
    <cellStyle name="Normal 2 3 4 3 5" xfId="464" xr:uid="{00000000-0005-0000-0000-00000B020000}"/>
    <cellStyle name="Normal 2 3 4 4" xfId="228" xr:uid="{00000000-0005-0000-0000-00000C020000}"/>
    <cellStyle name="Normal 2 3 4 4 2" xfId="1167" xr:uid="{00000000-0005-0000-0000-00000D020000}"/>
    <cellStyle name="Normal 2 3 4 4 3" xfId="854" xr:uid="{00000000-0005-0000-0000-00000E020000}"/>
    <cellStyle name="Normal 2 3 4 4 4" xfId="541" xr:uid="{00000000-0005-0000-0000-00000F020000}"/>
    <cellStyle name="Normal 2 3 4 5" xfId="1011" xr:uid="{00000000-0005-0000-0000-000010020000}"/>
    <cellStyle name="Normal 2 3 4 6" xfId="698" xr:uid="{00000000-0005-0000-0000-000011020000}"/>
    <cellStyle name="Normal 2 3 4 7" xfId="385" xr:uid="{00000000-0005-0000-0000-000012020000}"/>
    <cellStyle name="Normal 2 3 5" xfId="52" xr:uid="{00000000-0005-0000-0000-000013020000}"/>
    <cellStyle name="Normal 2 3 5 2" xfId="153" xr:uid="{00000000-0005-0000-0000-000014020000}"/>
    <cellStyle name="Normal 2 3 5 2 2" xfId="309" xr:uid="{00000000-0005-0000-0000-000015020000}"/>
    <cellStyle name="Normal 2 3 5 2 2 2" xfId="1248" xr:uid="{00000000-0005-0000-0000-000016020000}"/>
    <cellStyle name="Normal 2 3 5 2 2 3" xfId="935" xr:uid="{00000000-0005-0000-0000-000017020000}"/>
    <cellStyle name="Normal 2 3 5 2 2 4" xfId="622" xr:uid="{00000000-0005-0000-0000-000018020000}"/>
    <cellStyle name="Normal 2 3 5 2 3" xfId="1092" xr:uid="{00000000-0005-0000-0000-000019020000}"/>
    <cellStyle name="Normal 2 3 5 2 4" xfId="779" xr:uid="{00000000-0005-0000-0000-00001A020000}"/>
    <cellStyle name="Normal 2 3 5 2 5" xfId="466" xr:uid="{00000000-0005-0000-0000-00001B020000}"/>
    <cellStyle name="Normal 2 3 5 3" xfId="230" xr:uid="{00000000-0005-0000-0000-00001C020000}"/>
    <cellStyle name="Normal 2 3 5 3 2" xfId="1169" xr:uid="{00000000-0005-0000-0000-00001D020000}"/>
    <cellStyle name="Normal 2 3 5 3 3" xfId="856" xr:uid="{00000000-0005-0000-0000-00001E020000}"/>
    <cellStyle name="Normal 2 3 5 3 4" xfId="543" xr:uid="{00000000-0005-0000-0000-00001F020000}"/>
    <cellStyle name="Normal 2 3 5 4" xfId="1013" xr:uid="{00000000-0005-0000-0000-000020020000}"/>
    <cellStyle name="Normal 2 3 5 5" xfId="700" xr:uid="{00000000-0005-0000-0000-000021020000}"/>
    <cellStyle name="Normal 2 3 5 6" xfId="387" xr:uid="{00000000-0005-0000-0000-000022020000}"/>
    <cellStyle name="Normal 2 4" xfId="53" xr:uid="{00000000-0005-0000-0000-000023020000}"/>
    <cellStyle name="Normal 2 4 10" xfId="388" xr:uid="{00000000-0005-0000-0000-000024020000}"/>
    <cellStyle name="Normal 2 4 2" xfId="54" xr:uid="{00000000-0005-0000-0000-000025020000}"/>
    <cellStyle name="Normal 2 4 2 2" xfId="55" xr:uid="{00000000-0005-0000-0000-000026020000}"/>
    <cellStyle name="Normal 2 4 2 2 2" xfId="156" xr:uid="{00000000-0005-0000-0000-000027020000}"/>
    <cellStyle name="Normal 2 4 2 2 2 2" xfId="312" xr:uid="{00000000-0005-0000-0000-000028020000}"/>
    <cellStyle name="Normal 2 4 2 2 2 2 2" xfId="1251" xr:uid="{00000000-0005-0000-0000-000029020000}"/>
    <cellStyle name="Normal 2 4 2 2 2 2 3" xfId="938" xr:uid="{00000000-0005-0000-0000-00002A020000}"/>
    <cellStyle name="Normal 2 4 2 2 2 2 4" xfId="625" xr:uid="{00000000-0005-0000-0000-00002B020000}"/>
    <cellStyle name="Normal 2 4 2 2 2 3" xfId="1095" xr:uid="{00000000-0005-0000-0000-00002C020000}"/>
    <cellStyle name="Normal 2 4 2 2 2 4" xfId="782" xr:uid="{00000000-0005-0000-0000-00002D020000}"/>
    <cellStyle name="Normal 2 4 2 2 2 5" xfId="469" xr:uid="{00000000-0005-0000-0000-00002E020000}"/>
    <cellStyle name="Normal 2 4 2 2 3" xfId="233" xr:uid="{00000000-0005-0000-0000-00002F020000}"/>
    <cellStyle name="Normal 2 4 2 2 3 2" xfId="1172" xr:uid="{00000000-0005-0000-0000-000030020000}"/>
    <cellStyle name="Normal 2 4 2 2 3 3" xfId="859" xr:uid="{00000000-0005-0000-0000-000031020000}"/>
    <cellStyle name="Normal 2 4 2 2 3 4" xfId="546" xr:uid="{00000000-0005-0000-0000-000032020000}"/>
    <cellStyle name="Normal 2 4 2 2 4" xfId="1016" xr:uid="{00000000-0005-0000-0000-000033020000}"/>
    <cellStyle name="Normal 2 4 2 2 5" xfId="703" xr:uid="{00000000-0005-0000-0000-000034020000}"/>
    <cellStyle name="Normal 2 4 2 2 6" xfId="390" xr:uid="{00000000-0005-0000-0000-000035020000}"/>
    <cellStyle name="Normal 2 4 2 3" xfId="155" xr:uid="{00000000-0005-0000-0000-000036020000}"/>
    <cellStyle name="Normal 2 4 2 3 2" xfId="311" xr:uid="{00000000-0005-0000-0000-000037020000}"/>
    <cellStyle name="Normal 2 4 2 3 2 2" xfId="1250" xr:uid="{00000000-0005-0000-0000-000038020000}"/>
    <cellStyle name="Normal 2 4 2 3 2 3" xfId="937" xr:uid="{00000000-0005-0000-0000-000039020000}"/>
    <cellStyle name="Normal 2 4 2 3 2 4" xfId="624" xr:uid="{00000000-0005-0000-0000-00003A020000}"/>
    <cellStyle name="Normal 2 4 2 3 3" xfId="1094" xr:uid="{00000000-0005-0000-0000-00003B020000}"/>
    <cellStyle name="Normal 2 4 2 3 4" xfId="781" xr:uid="{00000000-0005-0000-0000-00003C020000}"/>
    <cellStyle name="Normal 2 4 2 3 5" xfId="468" xr:uid="{00000000-0005-0000-0000-00003D020000}"/>
    <cellStyle name="Normal 2 4 2 4" xfId="232" xr:uid="{00000000-0005-0000-0000-00003E020000}"/>
    <cellStyle name="Normal 2 4 2 4 2" xfId="1171" xr:uid="{00000000-0005-0000-0000-00003F020000}"/>
    <cellStyle name="Normal 2 4 2 4 3" xfId="858" xr:uid="{00000000-0005-0000-0000-000040020000}"/>
    <cellStyle name="Normal 2 4 2 4 4" xfId="545" xr:uid="{00000000-0005-0000-0000-000041020000}"/>
    <cellStyle name="Normal 2 4 2 5" xfId="1015" xr:uid="{00000000-0005-0000-0000-000042020000}"/>
    <cellStyle name="Normal 2 4 2 6" xfId="702" xr:uid="{00000000-0005-0000-0000-000043020000}"/>
    <cellStyle name="Normal 2 4 2 7" xfId="389" xr:uid="{00000000-0005-0000-0000-000044020000}"/>
    <cellStyle name="Normal 2 4 3" xfId="56" xr:uid="{00000000-0005-0000-0000-000045020000}"/>
    <cellStyle name="Normal 2 4 3 2" xfId="57" xr:uid="{00000000-0005-0000-0000-000046020000}"/>
    <cellStyle name="Normal 2 4 3 2 2" xfId="158" xr:uid="{00000000-0005-0000-0000-000047020000}"/>
    <cellStyle name="Normal 2 4 3 2 2 2" xfId="314" xr:uid="{00000000-0005-0000-0000-000048020000}"/>
    <cellStyle name="Normal 2 4 3 2 2 2 2" xfId="1253" xr:uid="{00000000-0005-0000-0000-000049020000}"/>
    <cellStyle name="Normal 2 4 3 2 2 2 3" xfId="940" xr:uid="{00000000-0005-0000-0000-00004A020000}"/>
    <cellStyle name="Normal 2 4 3 2 2 2 4" xfId="627" xr:uid="{00000000-0005-0000-0000-00004B020000}"/>
    <cellStyle name="Normal 2 4 3 2 2 3" xfId="1097" xr:uid="{00000000-0005-0000-0000-00004C020000}"/>
    <cellStyle name="Normal 2 4 3 2 2 4" xfId="784" xr:uid="{00000000-0005-0000-0000-00004D020000}"/>
    <cellStyle name="Normal 2 4 3 2 2 5" xfId="471" xr:uid="{00000000-0005-0000-0000-00004E020000}"/>
    <cellStyle name="Normal 2 4 3 2 3" xfId="235" xr:uid="{00000000-0005-0000-0000-00004F020000}"/>
    <cellStyle name="Normal 2 4 3 2 3 2" xfId="1174" xr:uid="{00000000-0005-0000-0000-000050020000}"/>
    <cellStyle name="Normal 2 4 3 2 3 3" xfId="861" xr:uid="{00000000-0005-0000-0000-000051020000}"/>
    <cellStyle name="Normal 2 4 3 2 3 4" xfId="548" xr:uid="{00000000-0005-0000-0000-000052020000}"/>
    <cellStyle name="Normal 2 4 3 2 4" xfId="1018" xr:uid="{00000000-0005-0000-0000-000053020000}"/>
    <cellStyle name="Normal 2 4 3 2 5" xfId="705" xr:uid="{00000000-0005-0000-0000-000054020000}"/>
    <cellStyle name="Normal 2 4 3 2 6" xfId="392" xr:uid="{00000000-0005-0000-0000-000055020000}"/>
    <cellStyle name="Normal 2 4 3 3" xfId="157" xr:uid="{00000000-0005-0000-0000-000056020000}"/>
    <cellStyle name="Normal 2 4 3 3 2" xfId="313" xr:uid="{00000000-0005-0000-0000-000057020000}"/>
    <cellStyle name="Normal 2 4 3 3 2 2" xfId="1252" xr:uid="{00000000-0005-0000-0000-000058020000}"/>
    <cellStyle name="Normal 2 4 3 3 2 3" xfId="939" xr:uid="{00000000-0005-0000-0000-000059020000}"/>
    <cellStyle name="Normal 2 4 3 3 2 4" xfId="626" xr:uid="{00000000-0005-0000-0000-00005A020000}"/>
    <cellStyle name="Normal 2 4 3 3 3" xfId="1096" xr:uid="{00000000-0005-0000-0000-00005B020000}"/>
    <cellStyle name="Normal 2 4 3 3 4" xfId="783" xr:uid="{00000000-0005-0000-0000-00005C020000}"/>
    <cellStyle name="Normal 2 4 3 3 5" xfId="470" xr:uid="{00000000-0005-0000-0000-00005D020000}"/>
    <cellStyle name="Normal 2 4 3 4" xfId="234" xr:uid="{00000000-0005-0000-0000-00005E020000}"/>
    <cellStyle name="Normal 2 4 3 4 2" xfId="1173" xr:uid="{00000000-0005-0000-0000-00005F020000}"/>
    <cellStyle name="Normal 2 4 3 4 3" xfId="860" xr:uid="{00000000-0005-0000-0000-000060020000}"/>
    <cellStyle name="Normal 2 4 3 4 4" xfId="547" xr:uid="{00000000-0005-0000-0000-000061020000}"/>
    <cellStyle name="Normal 2 4 3 5" xfId="1017" xr:uid="{00000000-0005-0000-0000-000062020000}"/>
    <cellStyle name="Normal 2 4 3 6" xfId="704" xr:uid="{00000000-0005-0000-0000-000063020000}"/>
    <cellStyle name="Normal 2 4 3 7" xfId="391" xr:uid="{00000000-0005-0000-0000-000064020000}"/>
    <cellStyle name="Normal 2 4 4" xfId="58" xr:uid="{00000000-0005-0000-0000-000065020000}"/>
    <cellStyle name="Normal 2 4 4 2" xfId="59" xr:uid="{00000000-0005-0000-0000-000066020000}"/>
    <cellStyle name="Normal 2 4 4 2 2" xfId="160" xr:uid="{00000000-0005-0000-0000-000067020000}"/>
    <cellStyle name="Normal 2 4 4 2 2 2" xfId="316" xr:uid="{00000000-0005-0000-0000-000068020000}"/>
    <cellStyle name="Normal 2 4 4 2 2 2 2" xfId="1255" xr:uid="{00000000-0005-0000-0000-000069020000}"/>
    <cellStyle name="Normal 2 4 4 2 2 2 3" xfId="942" xr:uid="{00000000-0005-0000-0000-00006A020000}"/>
    <cellStyle name="Normal 2 4 4 2 2 2 4" xfId="629" xr:uid="{00000000-0005-0000-0000-00006B020000}"/>
    <cellStyle name="Normal 2 4 4 2 2 3" xfId="1099" xr:uid="{00000000-0005-0000-0000-00006C020000}"/>
    <cellStyle name="Normal 2 4 4 2 2 4" xfId="786" xr:uid="{00000000-0005-0000-0000-00006D020000}"/>
    <cellStyle name="Normal 2 4 4 2 2 5" xfId="473" xr:uid="{00000000-0005-0000-0000-00006E020000}"/>
    <cellStyle name="Normal 2 4 4 2 3" xfId="237" xr:uid="{00000000-0005-0000-0000-00006F020000}"/>
    <cellStyle name="Normal 2 4 4 2 3 2" xfId="1176" xr:uid="{00000000-0005-0000-0000-000070020000}"/>
    <cellStyle name="Normal 2 4 4 2 3 3" xfId="863" xr:uid="{00000000-0005-0000-0000-000071020000}"/>
    <cellStyle name="Normal 2 4 4 2 3 4" xfId="550" xr:uid="{00000000-0005-0000-0000-000072020000}"/>
    <cellStyle name="Normal 2 4 4 2 4" xfId="1020" xr:uid="{00000000-0005-0000-0000-000073020000}"/>
    <cellStyle name="Normal 2 4 4 2 5" xfId="707" xr:uid="{00000000-0005-0000-0000-000074020000}"/>
    <cellStyle name="Normal 2 4 4 2 6" xfId="394" xr:uid="{00000000-0005-0000-0000-000075020000}"/>
    <cellStyle name="Normal 2 4 4 3" xfId="159" xr:uid="{00000000-0005-0000-0000-000076020000}"/>
    <cellStyle name="Normal 2 4 4 3 2" xfId="315" xr:uid="{00000000-0005-0000-0000-000077020000}"/>
    <cellStyle name="Normal 2 4 4 3 2 2" xfId="1254" xr:uid="{00000000-0005-0000-0000-000078020000}"/>
    <cellStyle name="Normal 2 4 4 3 2 3" xfId="941" xr:uid="{00000000-0005-0000-0000-000079020000}"/>
    <cellStyle name="Normal 2 4 4 3 2 4" xfId="628" xr:uid="{00000000-0005-0000-0000-00007A020000}"/>
    <cellStyle name="Normal 2 4 4 3 3" xfId="1098" xr:uid="{00000000-0005-0000-0000-00007B020000}"/>
    <cellStyle name="Normal 2 4 4 3 4" xfId="785" xr:uid="{00000000-0005-0000-0000-00007C020000}"/>
    <cellStyle name="Normal 2 4 4 3 5" xfId="472" xr:uid="{00000000-0005-0000-0000-00007D020000}"/>
    <cellStyle name="Normal 2 4 4 4" xfId="236" xr:uid="{00000000-0005-0000-0000-00007E020000}"/>
    <cellStyle name="Normal 2 4 4 4 2" xfId="1175" xr:uid="{00000000-0005-0000-0000-00007F020000}"/>
    <cellStyle name="Normal 2 4 4 4 3" xfId="862" xr:uid="{00000000-0005-0000-0000-000080020000}"/>
    <cellStyle name="Normal 2 4 4 4 4" xfId="549" xr:uid="{00000000-0005-0000-0000-000081020000}"/>
    <cellStyle name="Normal 2 4 4 5" xfId="1019" xr:uid="{00000000-0005-0000-0000-000082020000}"/>
    <cellStyle name="Normal 2 4 4 6" xfId="706" xr:uid="{00000000-0005-0000-0000-000083020000}"/>
    <cellStyle name="Normal 2 4 4 7" xfId="393" xr:uid="{00000000-0005-0000-0000-000084020000}"/>
    <cellStyle name="Normal 2 4 5" xfId="60" xr:uid="{00000000-0005-0000-0000-000085020000}"/>
    <cellStyle name="Normal 2 4 5 2" xfId="161" xr:uid="{00000000-0005-0000-0000-000086020000}"/>
    <cellStyle name="Normal 2 4 5 2 2" xfId="317" xr:uid="{00000000-0005-0000-0000-000087020000}"/>
    <cellStyle name="Normal 2 4 5 2 2 2" xfId="1256" xr:uid="{00000000-0005-0000-0000-000088020000}"/>
    <cellStyle name="Normal 2 4 5 2 2 3" xfId="943" xr:uid="{00000000-0005-0000-0000-000089020000}"/>
    <cellStyle name="Normal 2 4 5 2 2 4" xfId="630" xr:uid="{00000000-0005-0000-0000-00008A020000}"/>
    <cellStyle name="Normal 2 4 5 2 3" xfId="1100" xr:uid="{00000000-0005-0000-0000-00008B020000}"/>
    <cellStyle name="Normal 2 4 5 2 4" xfId="787" xr:uid="{00000000-0005-0000-0000-00008C020000}"/>
    <cellStyle name="Normal 2 4 5 2 5" xfId="474" xr:uid="{00000000-0005-0000-0000-00008D020000}"/>
    <cellStyle name="Normal 2 4 5 3" xfId="238" xr:uid="{00000000-0005-0000-0000-00008E020000}"/>
    <cellStyle name="Normal 2 4 5 3 2" xfId="1177" xr:uid="{00000000-0005-0000-0000-00008F020000}"/>
    <cellStyle name="Normal 2 4 5 3 3" xfId="864" xr:uid="{00000000-0005-0000-0000-000090020000}"/>
    <cellStyle name="Normal 2 4 5 3 4" xfId="551" xr:uid="{00000000-0005-0000-0000-000091020000}"/>
    <cellStyle name="Normal 2 4 5 4" xfId="1021" xr:uid="{00000000-0005-0000-0000-000092020000}"/>
    <cellStyle name="Normal 2 4 5 5" xfId="708" xr:uid="{00000000-0005-0000-0000-000093020000}"/>
    <cellStyle name="Normal 2 4 5 6" xfId="395" xr:uid="{00000000-0005-0000-0000-000094020000}"/>
    <cellStyle name="Normal 2 4 6" xfId="154" xr:uid="{00000000-0005-0000-0000-000095020000}"/>
    <cellStyle name="Normal 2 4 6 2" xfId="310" xr:uid="{00000000-0005-0000-0000-000096020000}"/>
    <cellStyle name="Normal 2 4 6 2 2" xfId="1249" xr:uid="{00000000-0005-0000-0000-000097020000}"/>
    <cellStyle name="Normal 2 4 6 2 3" xfId="936" xr:uid="{00000000-0005-0000-0000-000098020000}"/>
    <cellStyle name="Normal 2 4 6 2 4" xfId="623" xr:uid="{00000000-0005-0000-0000-000099020000}"/>
    <cellStyle name="Normal 2 4 6 3" xfId="1093" xr:uid="{00000000-0005-0000-0000-00009A020000}"/>
    <cellStyle name="Normal 2 4 6 4" xfId="780" xr:uid="{00000000-0005-0000-0000-00009B020000}"/>
    <cellStyle name="Normal 2 4 6 5" xfId="467" xr:uid="{00000000-0005-0000-0000-00009C020000}"/>
    <cellStyle name="Normal 2 4 7" xfId="231" xr:uid="{00000000-0005-0000-0000-00009D020000}"/>
    <cellStyle name="Normal 2 4 7 2" xfId="1170" xr:uid="{00000000-0005-0000-0000-00009E020000}"/>
    <cellStyle name="Normal 2 4 7 3" xfId="857" xr:uid="{00000000-0005-0000-0000-00009F020000}"/>
    <cellStyle name="Normal 2 4 7 4" xfId="544" xr:uid="{00000000-0005-0000-0000-0000A0020000}"/>
    <cellStyle name="Normal 2 4 8" xfId="1014" xr:uid="{00000000-0005-0000-0000-0000A1020000}"/>
    <cellStyle name="Normal 2 4 9" xfId="701" xr:uid="{00000000-0005-0000-0000-0000A2020000}"/>
    <cellStyle name="Normal 2 5" xfId="61" xr:uid="{00000000-0005-0000-0000-0000A3020000}"/>
    <cellStyle name="Normal 2 5 10" xfId="396" xr:uid="{00000000-0005-0000-0000-0000A4020000}"/>
    <cellStyle name="Normal 2 5 2" xfId="62" xr:uid="{00000000-0005-0000-0000-0000A5020000}"/>
    <cellStyle name="Normal 2 5 2 2" xfId="63" xr:uid="{00000000-0005-0000-0000-0000A6020000}"/>
    <cellStyle name="Normal 2 5 2 2 2" xfId="164" xr:uid="{00000000-0005-0000-0000-0000A7020000}"/>
    <cellStyle name="Normal 2 5 2 2 2 2" xfId="320" xr:uid="{00000000-0005-0000-0000-0000A8020000}"/>
    <cellStyle name="Normal 2 5 2 2 2 2 2" xfId="1259" xr:uid="{00000000-0005-0000-0000-0000A9020000}"/>
    <cellStyle name="Normal 2 5 2 2 2 2 3" xfId="946" xr:uid="{00000000-0005-0000-0000-0000AA020000}"/>
    <cellStyle name="Normal 2 5 2 2 2 2 4" xfId="633" xr:uid="{00000000-0005-0000-0000-0000AB020000}"/>
    <cellStyle name="Normal 2 5 2 2 2 3" xfId="1103" xr:uid="{00000000-0005-0000-0000-0000AC020000}"/>
    <cellStyle name="Normal 2 5 2 2 2 4" xfId="790" xr:uid="{00000000-0005-0000-0000-0000AD020000}"/>
    <cellStyle name="Normal 2 5 2 2 2 5" xfId="477" xr:uid="{00000000-0005-0000-0000-0000AE020000}"/>
    <cellStyle name="Normal 2 5 2 2 3" xfId="241" xr:uid="{00000000-0005-0000-0000-0000AF020000}"/>
    <cellStyle name="Normal 2 5 2 2 3 2" xfId="1180" xr:uid="{00000000-0005-0000-0000-0000B0020000}"/>
    <cellStyle name="Normal 2 5 2 2 3 3" xfId="867" xr:uid="{00000000-0005-0000-0000-0000B1020000}"/>
    <cellStyle name="Normal 2 5 2 2 3 4" xfId="554" xr:uid="{00000000-0005-0000-0000-0000B2020000}"/>
    <cellStyle name="Normal 2 5 2 2 4" xfId="1024" xr:uid="{00000000-0005-0000-0000-0000B3020000}"/>
    <cellStyle name="Normal 2 5 2 2 5" xfId="711" xr:uid="{00000000-0005-0000-0000-0000B4020000}"/>
    <cellStyle name="Normal 2 5 2 2 6" xfId="398" xr:uid="{00000000-0005-0000-0000-0000B5020000}"/>
    <cellStyle name="Normal 2 5 2 3" xfId="163" xr:uid="{00000000-0005-0000-0000-0000B6020000}"/>
    <cellStyle name="Normal 2 5 2 3 2" xfId="319" xr:uid="{00000000-0005-0000-0000-0000B7020000}"/>
    <cellStyle name="Normal 2 5 2 3 2 2" xfId="1258" xr:uid="{00000000-0005-0000-0000-0000B8020000}"/>
    <cellStyle name="Normal 2 5 2 3 2 3" xfId="945" xr:uid="{00000000-0005-0000-0000-0000B9020000}"/>
    <cellStyle name="Normal 2 5 2 3 2 4" xfId="632" xr:uid="{00000000-0005-0000-0000-0000BA020000}"/>
    <cellStyle name="Normal 2 5 2 3 3" xfId="1102" xr:uid="{00000000-0005-0000-0000-0000BB020000}"/>
    <cellStyle name="Normal 2 5 2 3 4" xfId="789" xr:uid="{00000000-0005-0000-0000-0000BC020000}"/>
    <cellStyle name="Normal 2 5 2 3 5" xfId="476" xr:uid="{00000000-0005-0000-0000-0000BD020000}"/>
    <cellStyle name="Normal 2 5 2 4" xfId="240" xr:uid="{00000000-0005-0000-0000-0000BE020000}"/>
    <cellStyle name="Normal 2 5 2 4 2" xfId="1179" xr:uid="{00000000-0005-0000-0000-0000BF020000}"/>
    <cellStyle name="Normal 2 5 2 4 3" xfId="866" xr:uid="{00000000-0005-0000-0000-0000C0020000}"/>
    <cellStyle name="Normal 2 5 2 4 4" xfId="553" xr:uid="{00000000-0005-0000-0000-0000C1020000}"/>
    <cellStyle name="Normal 2 5 2 5" xfId="1023" xr:uid="{00000000-0005-0000-0000-0000C2020000}"/>
    <cellStyle name="Normal 2 5 2 6" xfId="710" xr:uid="{00000000-0005-0000-0000-0000C3020000}"/>
    <cellStyle name="Normal 2 5 2 7" xfId="397" xr:uid="{00000000-0005-0000-0000-0000C4020000}"/>
    <cellStyle name="Normal 2 5 3" xfId="64" xr:uid="{00000000-0005-0000-0000-0000C5020000}"/>
    <cellStyle name="Normal 2 5 3 2" xfId="65" xr:uid="{00000000-0005-0000-0000-0000C6020000}"/>
    <cellStyle name="Normal 2 5 3 2 2" xfId="166" xr:uid="{00000000-0005-0000-0000-0000C7020000}"/>
    <cellStyle name="Normal 2 5 3 2 2 2" xfId="322" xr:uid="{00000000-0005-0000-0000-0000C8020000}"/>
    <cellStyle name="Normal 2 5 3 2 2 2 2" xfId="1261" xr:uid="{00000000-0005-0000-0000-0000C9020000}"/>
    <cellStyle name="Normal 2 5 3 2 2 2 3" xfId="948" xr:uid="{00000000-0005-0000-0000-0000CA020000}"/>
    <cellStyle name="Normal 2 5 3 2 2 2 4" xfId="635" xr:uid="{00000000-0005-0000-0000-0000CB020000}"/>
    <cellStyle name="Normal 2 5 3 2 2 3" xfId="1105" xr:uid="{00000000-0005-0000-0000-0000CC020000}"/>
    <cellStyle name="Normal 2 5 3 2 2 4" xfId="792" xr:uid="{00000000-0005-0000-0000-0000CD020000}"/>
    <cellStyle name="Normal 2 5 3 2 2 5" xfId="479" xr:uid="{00000000-0005-0000-0000-0000CE020000}"/>
    <cellStyle name="Normal 2 5 3 2 3" xfId="243" xr:uid="{00000000-0005-0000-0000-0000CF020000}"/>
    <cellStyle name="Normal 2 5 3 2 3 2" xfId="1182" xr:uid="{00000000-0005-0000-0000-0000D0020000}"/>
    <cellStyle name="Normal 2 5 3 2 3 3" xfId="869" xr:uid="{00000000-0005-0000-0000-0000D1020000}"/>
    <cellStyle name="Normal 2 5 3 2 3 4" xfId="556" xr:uid="{00000000-0005-0000-0000-0000D2020000}"/>
    <cellStyle name="Normal 2 5 3 2 4" xfId="1026" xr:uid="{00000000-0005-0000-0000-0000D3020000}"/>
    <cellStyle name="Normal 2 5 3 2 5" xfId="713" xr:uid="{00000000-0005-0000-0000-0000D4020000}"/>
    <cellStyle name="Normal 2 5 3 2 6" xfId="400" xr:uid="{00000000-0005-0000-0000-0000D5020000}"/>
    <cellStyle name="Normal 2 5 3 3" xfId="165" xr:uid="{00000000-0005-0000-0000-0000D6020000}"/>
    <cellStyle name="Normal 2 5 3 3 2" xfId="321" xr:uid="{00000000-0005-0000-0000-0000D7020000}"/>
    <cellStyle name="Normal 2 5 3 3 2 2" xfId="1260" xr:uid="{00000000-0005-0000-0000-0000D8020000}"/>
    <cellStyle name="Normal 2 5 3 3 2 3" xfId="947" xr:uid="{00000000-0005-0000-0000-0000D9020000}"/>
    <cellStyle name="Normal 2 5 3 3 2 4" xfId="634" xr:uid="{00000000-0005-0000-0000-0000DA020000}"/>
    <cellStyle name="Normal 2 5 3 3 3" xfId="1104" xr:uid="{00000000-0005-0000-0000-0000DB020000}"/>
    <cellStyle name="Normal 2 5 3 3 4" xfId="791" xr:uid="{00000000-0005-0000-0000-0000DC020000}"/>
    <cellStyle name="Normal 2 5 3 3 5" xfId="478" xr:uid="{00000000-0005-0000-0000-0000DD020000}"/>
    <cellStyle name="Normal 2 5 3 4" xfId="242" xr:uid="{00000000-0005-0000-0000-0000DE020000}"/>
    <cellStyle name="Normal 2 5 3 4 2" xfId="1181" xr:uid="{00000000-0005-0000-0000-0000DF020000}"/>
    <cellStyle name="Normal 2 5 3 4 3" xfId="868" xr:uid="{00000000-0005-0000-0000-0000E0020000}"/>
    <cellStyle name="Normal 2 5 3 4 4" xfId="555" xr:uid="{00000000-0005-0000-0000-0000E1020000}"/>
    <cellStyle name="Normal 2 5 3 5" xfId="1025" xr:uid="{00000000-0005-0000-0000-0000E2020000}"/>
    <cellStyle name="Normal 2 5 3 6" xfId="712" xr:uid="{00000000-0005-0000-0000-0000E3020000}"/>
    <cellStyle name="Normal 2 5 3 7" xfId="399" xr:uid="{00000000-0005-0000-0000-0000E4020000}"/>
    <cellStyle name="Normal 2 5 4" xfId="66" xr:uid="{00000000-0005-0000-0000-0000E5020000}"/>
    <cellStyle name="Normal 2 5 4 2" xfId="67" xr:uid="{00000000-0005-0000-0000-0000E6020000}"/>
    <cellStyle name="Normal 2 5 4 2 2" xfId="168" xr:uid="{00000000-0005-0000-0000-0000E7020000}"/>
    <cellStyle name="Normal 2 5 4 2 2 2" xfId="324" xr:uid="{00000000-0005-0000-0000-0000E8020000}"/>
    <cellStyle name="Normal 2 5 4 2 2 2 2" xfId="1263" xr:uid="{00000000-0005-0000-0000-0000E9020000}"/>
    <cellStyle name="Normal 2 5 4 2 2 2 3" xfId="950" xr:uid="{00000000-0005-0000-0000-0000EA020000}"/>
    <cellStyle name="Normal 2 5 4 2 2 2 4" xfId="637" xr:uid="{00000000-0005-0000-0000-0000EB020000}"/>
    <cellStyle name="Normal 2 5 4 2 2 3" xfId="1107" xr:uid="{00000000-0005-0000-0000-0000EC020000}"/>
    <cellStyle name="Normal 2 5 4 2 2 4" xfId="794" xr:uid="{00000000-0005-0000-0000-0000ED020000}"/>
    <cellStyle name="Normal 2 5 4 2 2 5" xfId="481" xr:uid="{00000000-0005-0000-0000-0000EE020000}"/>
    <cellStyle name="Normal 2 5 4 2 3" xfId="245" xr:uid="{00000000-0005-0000-0000-0000EF020000}"/>
    <cellStyle name="Normal 2 5 4 2 3 2" xfId="1184" xr:uid="{00000000-0005-0000-0000-0000F0020000}"/>
    <cellStyle name="Normal 2 5 4 2 3 3" xfId="871" xr:uid="{00000000-0005-0000-0000-0000F1020000}"/>
    <cellStyle name="Normal 2 5 4 2 3 4" xfId="558" xr:uid="{00000000-0005-0000-0000-0000F2020000}"/>
    <cellStyle name="Normal 2 5 4 2 4" xfId="1028" xr:uid="{00000000-0005-0000-0000-0000F3020000}"/>
    <cellStyle name="Normal 2 5 4 2 5" xfId="715" xr:uid="{00000000-0005-0000-0000-0000F4020000}"/>
    <cellStyle name="Normal 2 5 4 2 6" xfId="402" xr:uid="{00000000-0005-0000-0000-0000F5020000}"/>
    <cellStyle name="Normal 2 5 4 3" xfId="167" xr:uid="{00000000-0005-0000-0000-0000F6020000}"/>
    <cellStyle name="Normal 2 5 4 3 2" xfId="323" xr:uid="{00000000-0005-0000-0000-0000F7020000}"/>
    <cellStyle name="Normal 2 5 4 3 2 2" xfId="1262" xr:uid="{00000000-0005-0000-0000-0000F8020000}"/>
    <cellStyle name="Normal 2 5 4 3 2 3" xfId="949" xr:uid="{00000000-0005-0000-0000-0000F9020000}"/>
    <cellStyle name="Normal 2 5 4 3 2 4" xfId="636" xr:uid="{00000000-0005-0000-0000-0000FA020000}"/>
    <cellStyle name="Normal 2 5 4 3 3" xfId="1106" xr:uid="{00000000-0005-0000-0000-0000FB020000}"/>
    <cellStyle name="Normal 2 5 4 3 4" xfId="793" xr:uid="{00000000-0005-0000-0000-0000FC020000}"/>
    <cellStyle name="Normal 2 5 4 3 5" xfId="480" xr:uid="{00000000-0005-0000-0000-0000FD020000}"/>
    <cellStyle name="Normal 2 5 4 4" xfId="244" xr:uid="{00000000-0005-0000-0000-0000FE020000}"/>
    <cellStyle name="Normal 2 5 4 4 2" xfId="1183" xr:uid="{00000000-0005-0000-0000-0000FF020000}"/>
    <cellStyle name="Normal 2 5 4 4 3" xfId="870" xr:uid="{00000000-0005-0000-0000-000000030000}"/>
    <cellStyle name="Normal 2 5 4 4 4" xfId="557" xr:uid="{00000000-0005-0000-0000-000001030000}"/>
    <cellStyle name="Normal 2 5 4 5" xfId="1027" xr:uid="{00000000-0005-0000-0000-000002030000}"/>
    <cellStyle name="Normal 2 5 4 6" xfId="714" xr:uid="{00000000-0005-0000-0000-000003030000}"/>
    <cellStyle name="Normal 2 5 4 7" xfId="401" xr:uid="{00000000-0005-0000-0000-000004030000}"/>
    <cellStyle name="Normal 2 5 5" xfId="68" xr:uid="{00000000-0005-0000-0000-000005030000}"/>
    <cellStyle name="Normal 2 5 5 2" xfId="169" xr:uid="{00000000-0005-0000-0000-000006030000}"/>
    <cellStyle name="Normal 2 5 5 2 2" xfId="325" xr:uid="{00000000-0005-0000-0000-000007030000}"/>
    <cellStyle name="Normal 2 5 5 2 2 2" xfId="1264" xr:uid="{00000000-0005-0000-0000-000008030000}"/>
    <cellStyle name="Normal 2 5 5 2 2 3" xfId="951" xr:uid="{00000000-0005-0000-0000-000009030000}"/>
    <cellStyle name="Normal 2 5 5 2 2 4" xfId="638" xr:uid="{00000000-0005-0000-0000-00000A030000}"/>
    <cellStyle name="Normal 2 5 5 2 3" xfId="1108" xr:uid="{00000000-0005-0000-0000-00000B030000}"/>
    <cellStyle name="Normal 2 5 5 2 4" xfId="795" xr:uid="{00000000-0005-0000-0000-00000C030000}"/>
    <cellStyle name="Normal 2 5 5 2 5" xfId="482" xr:uid="{00000000-0005-0000-0000-00000D030000}"/>
    <cellStyle name="Normal 2 5 5 3" xfId="246" xr:uid="{00000000-0005-0000-0000-00000E030000}"/>
    <cellStyle name="Normal 2 5 5 3 2" xfId="1185" xr:uid="{00000000-0005-0000-0000-00000F030000}"/>
    <cellStyle name="Normal 2 5 5 3 3" xfId="872" xr:uid="{00000000-0005-0000-0000-000010030000}"/>
    <cellStyle name="Normal 2 5 5 3 4" xfId="559" xr:uid="{00000000-0005-0000-0000-000011030000}"/>
    <cellStyle name="Normal 2 5 5 4" xfId="1029" xr:uid="{00000000-0005-0000-0000-000012030000}"/>
    <cellStyle name="Normal 2 5 5 5" xfId="716" xr:uid="{00000000-0005-0000-0000-000013030000}"/>
    <cellStyle name="Normal 2 5 5 6" xfId="403" xr:uid="{00000000-0005-0000-0000-000014030000}"/>
    <cellStyle name="Normal 2 5 6" xfId="162" xr:uid="{00000000-0005-0000-0000-000015030000}"/>
    <cellStyle name="Normal 2 5 6 2" xfId="318" xr:uid="{00000000-0005-0000-0000-000016030000}"/>
    <cellStyle name="Normal 2 5 6 2 2" xfId="1257" xr:uid="{00000000-0005-0000-0000-000017030000}"/>
    <cellStyle name="Normal 2 5 6 2 3" xfId="944" xr:uid="{00000000-0005-0000-0000-000018030000}"/>
    <cellStyle name="Normal 2 5 6 2 4" xfId="631" xr:uid="{00000000-0005-0000-0000-000019030000}"/>
    <cellStyle name="Normal 2 5 6 3" xfId="1101" xr:uid="{00000000-0005-0000-0000-00001A030000}"/>
    <cellStyle name="Normal 2 5 6 4" xfId="788" xr:uid="{00000000-0005-0000-0000-00001B030000}"/>
    <cellStyle name="Normal 2 5 6 5" xfId="475" xr:uid="{00000000-0005-0000-0000-00001C030000}"/>
    <cellStyle name="Normal 2 5 7" xfId="239" xr:uid="{00000000-0005-0000-0000-00001D030000}"/>
    <cellStyle name="Normal 2 5 7 2" xfId="1178" xr:uid="{00000000-0005-0000-0000-00001E030000}"/>
    <cellStyle name="Normal 2 5 7 3" xfId="865" xr:uid="{00000000-0005-0000-0000-00001F030000}"/>
    <cellStyle name="Normal 2 5 7 4" xfId="552" xr:uid="{00000000-0005-0000-0000-000020030000}"/>
    <cellStyle name="Normal 2 5 8" xfId="1022" xr:uid="{00000000-0005-0000-0000-000021030000}"/>
    <cellStyle name="Normal 2 5 9" xfId="709" xr:uid="{00000000-0005-0000-0000-000022030000}"/>
    <cellStyle name="Normal 2 6" xfId="69" xr:uid="{00000000-0005-0000-0000-000023030000}"/>
    <cellStyle name="Normal 2 6 10" xfId="404" xr:uid="{00000000-0005-0000-0000-000024030000}"/>
    <cellStyle name="Normal 2 6 2" xfId="70" xr:uid="{00000000-0005-0000-0000-000025030000}"/>
    <cellStyle name="Normal 2 6 2 2" xfId="71" xr:uid="{00000000-0005-0000-0000-000026030000}"/>
    <cellStyle name="Normal 2 6 2 2 2" xfId="172" xr:uid="{00000000-0005-0000-0000-000027030000}"/>
    <cellStyle name="Normal 2 6 2 2 2 2" xfId="328" xr:uid="{00000000-0005-0000-0000-000028030000}"/>
    <cellStyle name="Normal 2 6 2 2 2 2 2" xfId="1267" xr:uid="{00000000-0005-0000-0000-000029030000}"/>
    <cellStyle name="Normal 2 6 2 2 2 2 3" xfId="954" xr:uid="{00000000-0005-0000-0000-00002A030000}"/>
    <cellStyle name="Normal 2 6 2 2 2 2 4" xfId="641" xr:uid="{00000000-0005-0000-0000-00002B030000}"/>
    <cellStyle name="Normal 2 6 2 2 2 3" xfId="1111" xr:uid="{00000000-0005-0000-0000-00002C030000}"/>
    <cellStyle name="Normal 2 6 2 2 2 4" xfId="798" xr:uid="{00000000-0005-0000-0000-00002D030000}"/>
    <cellStyle name="Normal 2 6 2 2 2 5" xfId="485" xr:uid="{00000000-0005-0000-0000-00002E030000}"/>
    <cellStyle name="Normal 2 6 2 2 3" xfId="249" xr:uid="{00000000-0005-0000-0000-00002F030000}"/>
    <cellStyle name="Normal 2 6 2 2 3 2" xfId="1188" xr:uid="{00000000-0005-0000-0000-000030030000}"/>
    <cellStyle name="Normal 2 6 2 2 3 3" xfId="875" xr:uid="{00000000-0005-0000-0000-000031030000}"/>
    <cellStyle name="Normal 2 6 2 2 3 4" xfId="562" xr:uid="{00000000-0005-0000-0000-000032030000}"/>
    <cellStyle name="Normal 2 6 2 2 4" xfId="1032" xr:uid="{00000000-0005-0000-0000-000033030000}"/>
    <cellStyle name="Normal 2 6 2 2 5" xfId="719" xr:uid="{00000000-0005-0000-0000-000034030000}"/>
    <cellStyle name="Normal 2 6 2 2 6" xfId="406" xr:uid="{00000000-0005-0000-0000-000035030000}"/>
    <cellStyle name="Normal 2 6 2 3" xfId="171" xr:uid="{00000000-0005-0000-0000-000036030000}"/>
    <cellStyle name="Normal 2 6 2 3 2" xfId="327" xr:uid="{00000000-0005-0000-0000-000037030000}"/>
    <cellStyle name="Normal 2 6 2 3 2 2" xfId="1266" xr:uid="{00000000-0005-0000-0000-000038030000}"/>
    <cellStyle name="Normal 2 6 2 3 2 3" xfId="953" xr:uid="{00000000-0005-0000-0000-000039030000}"/>
    <cellStyle name="Normal 2 6 2 3 2 4" xfId="640" xr:uid="{00000000-0005-0000-0000-00003A030000}"/>
    <cellStyle name="Normal 2 6 2 3 3" xfId="1110" xr:uid="{00000000-0005-0000-0000-00003B030000}"/>
    <cellStyle name="Normal 2 6 2 3 4" xfId="797" xr:uid="{00000000-0005-0000-0000-00003C030000}"/>
    <cellStyle name="Normal 2 6 2 3 5" xfId="484" xr:uid="{00000000-0005-0000-0000-00003D030000}"/>
    <cellStyle name="Normal 2 6 2 4" xfId="248" xr:uid="{00000000-0005-0000-0000-00003E030000}"/>
    <cellStyle name="Normal 2 6 2 4 2" xfId="1187" xr:uid="{00000000-0005-0000-0000-00003F030000}"/>
    <cellStyle name="Normal 2 6 2 4 3" xfId="874" xr:uid="{00000000-0005-0000-0000-000040030000}"/>
    <cellStyle name="Normal 2 6 2 4 4" xfId="561" xr:uid="{00000000-0005-0000-0000-000041030000}"/>
    <cellStyle name="Normal 2 6 2 5" xfId="1031" xr:uid="{00000000-0005-0000-0000-000042030000}"/>
    <cellStyle name="Normal 2 6 2 6" xfId="718" xr:uid="{00000000-0005-0000-0000-000043030000}"/>
    <cellStyle name="Normal 2 6 2 7" xfId="405" xr:uid="{00000000-0005-0000-0000-000044030000}"/>
    <cellStyle name="Normal 2 6 3" xfId="72" xr:uid="{00000000-0005-0000-0000-000045030000}"/>
    <cellStyle name="Normal 2 6 3 2" xfId="73" xr:uid="{00000000-0005-0000-0000-000046030000}"/>
    <cellStyle name="Normal 2 6 3 2 2" xfId="174" xr:uid="{00000000-0005-0000-0000-000047030000}"/>
    <cellStyle name="Normal 2 6 3 2 2 2" xfId="330" xr:uid="{00000000-0005-0000-0000-000048030000}"/>
    <cellStyle name="Normal 2 6 3 2 2 2 2" xfId="1269" xr:uid="{00000000-0005-0000-0000-000049030000}"/>
    <cellStyle name="Normal 2 6 3 2 2 2 3" xfId="956" xr:uid="{00000000-0005-0000-0000-00004A030000}"/>
    <cellStyle name="Normal 2 6 3 2 2 2 4" xfId="643" xr:uid="{00000000-0005-0000-0000-00004B030000}"/>
    <cellStyle name="Normal 2 6 3 2 2 3" xfId="1113" xr:uid="{00000000-0005-0000-0000-00004C030000}"/>
    <cellStyle name="Normal 2 6 3 2 2 4" xfId="800" xr:uid="{00000000-0005-0000-0000-00004D030000}"/>
    <cellStyle name="Normal 2 6 3 2 2 5" xfId="487" xr:uid="{00000000-0005-0000-0000-00004E030000}"/>
    <cellStyle name="Normal 2 6 3 2 3" xfId="251" xr:uid="{00000000-0005-0000-0000-00004F030000}"/>
    <cellStyle name="Normal 2 6 3 2 3 2" xfId="1190" xr:uid="{00000000-0005-0000-0000-000050030000}"/>
    <cellStyle name="Normal 2 6 3 2 3 3" xfId="877" xr:uid="{00000000-0005-0000-0000-000051030000}"/>
    <cellStyle name="Normal 2 6 3 2 3 4" xfId="564" xr:uid="{00000000-0005-0000-0000-000052030000}"/>
    <cellStyle name="Normal 2 6 3 2 4" xfId="1034" xr:uid="{00000000-0005-0000-0000-000053030000}"/>
    <cellStyle name="Normal 2 6 3 2 5" xfId="721" xr:uid="{00000000-0005-0000-0000-000054030000}"/>
    <cellStyle name="Normal 2 6 3 2 6" xfId="408" xr:uid="{00000000-0005-0000-0000-000055030000}"/>
    <cellStyle name="Normal 2 6 3 3" xfId="173" xr:uid="{00000000-0005-0000-0000-000056030000}"/>
    <cellStyle name="Normal 2 6 3 3 2" xfId="329" xr:uid="{00000000-0005-0000-0000-000057030000}"/>
    <cellStyle name="Normal 2 6 3 3 2 2" xfId="1268" xr:uid="{00000000-0005-0000-0000-000058030000}"/>
    <cellStyle name="Normal 2 6 3 3 2 3" xfId="955" xr:uid="{00000000-0005-0000-0000-000059030000}"/>
    <cellStyle name="Normal 2 6 3 3 2 4" xfId="642" xr:uid="{00000000-0005-0000-0000-00005A030000}"/>
    <cellStyle name="Normal 2 6 3 3 3" xfId="1112" xr:uid="{00000000-0005-0000-0000-00005B030000}"/>
    <cellStyle name="Normal 2 6 3 3 4" xfId="799" xr:uid="{00000000-0005-0000-0000-00005C030000}"/>
    <cellStyle name="Normal 2 6 3 3 5" xfId="486" xr:uid="{00000000-0005-0000-0000-00005D030000}"/>
    <cellStyle name="Normal 2 6 3 4" xfId="250" xr:uid="{00000000-0005-0000-0000-00005E030000}"/>
    <cellStyle name="Normal 2 6 3 4 2" xfId="1189" xr:uid="{00000000-0005-0000-0000-00005F030000}"/>
    <cellStyle name="Normal 2 6 3 4 3" xfId="876" xr:uid="{00000000-0005-0000-0000-000060030000}"/>
    <cellStyle name="Normal 2 6 3 4 4" xfId="563" xr:uid="{00000000-0005-0000-0000-000061030000}"/>
    <cellStyle name="Normal 2 6 3 5" xfId="1033" xr:uid="{00000000-0005-0000-0000-000062030000}"/>
    <cellStyle name="Normal 2 6 3 6" xfId="720" xr:uid="{00000000-0005-0000-0000-000063030000}"/>
    <cellStyle name="Normal 2 6 3 7" xfId="407" xr:uid="{00000000-0005-0000-0000-000064030000}"/>
    <cellStyle name="Normal 2 6 4" xfId="74" xr:uid="{00000000-0005-0000-0000-000065030000}"/>
    <cellStyle name="Normal 2 6 4 2" xfId="75" xr:uid="{00000000-0005-0000-0000-000066030000}"/>
    <cellStyle name="Normal 2 6 4 2 2" xfId="176" xr:uid="{00000000-0005-0000-0000-000067030000}"/>
    <cellStyle name="Normal 2 6 4 2 2 2" xfId="332" xr:uid="{00000000-0005-0000-0000-000068030000}"/>
    <cellStyle name="Normal 2 6 4 2 2 2 2" xfId="1271" xr:uid="{00000000-0005-0000-0000-000069030000}"/>
    <cellStyle name="Normal 2 6 4 2 2 2 3" xfId="958" xr:uid="{00000000-0005-0000-0000-00006A030000}"/>
    <cellStyle name="Normal 2 6 4 2 2 2 4" xfId="645" xr:uid="{00000000-0005-0000-0000-00006B030000}"/>
    <cellStyle name="Normal 2 6 4 2 2 3" xfId="1115" xr:uid="{00000000-0005-0000-0000-00006C030000}"/>
    <cellStyle name="Normal 2 6 4 2 2 4" xfId="802" xr:uid="{00000000-0005-0000-0000-00006D030000}"/>
    <cellStyle name="Normal 2 6 4 2 2 5" xfId="489" xr:uid="{00000000-0005-0000-0000-00006E030000}"/>
    <cellStyle name="Normal 2 6 4 2 3" xfId="253" xr:uid="{00000000-0005-0000-0000-00006F030000}"/>
    <cellStyle name="Normal 2 6 4 2 3 2" xfId="1192" xr:uid="{00000000-0005-0000-0000-000070030000}"/>
    <cellStyle name="Normal 2 6 4 2 3 3" xfId="879" xr:uid="{00000000-0005-0000-0000-000071030000}"/>
    <cellStyle name="Normal 2 6 4 2 3 4" xfId="566" xr:uid="{00000000-0005-0000-0000-000072030000}"/>
    <cellStyle name="Normal 2 6 4 2 4" xfId="1036" xr:uid="{00000000-0005-0000-0000-000073030000}"/>
    <cellStyle name="Normal 2 6 4 2 5" xfId="723" xr:uid="{00000000-0005-0000-0000-000074030000}"/>
    <cellStyle name="Normal 2 6 4 2 6" xfId="410" xr:uid="{00000000-0005-0000-0000-000075030000}"/>
    <cellStyle name="Normal 2 6 4 3" xfId="175" xr:uid="{00000000-0005-0000-0000-000076030000}"/>
    <cellStyle name="Normal 2 6 4 3 2" xfId="331" xr:uid="{00000000-0005-0000-0000-000077030000}"/>
    <cellStyle name="Normal 2 6 4 3 2 2" xfId="1270" xr:uid="{00000000-0005-0000-0000-000078030000}"/>
    <cellStyle name="Normal 2 6 4 3 2 3" xfId="957" xr:uid="{00000000-0005-0000-0000-000079030000}"/>
    <cellStyle name="Normal 2 6 4 3 2 4" xfId="644" xr:uid="{00000000-0005-0000-0000-00007A030000}"/>
    <cellStyle name="Normal 2 6 4 3 3" xfId="1114" xr:uid="{00000000-0005-0000-0000-00007B030000}"/>
    <cellStyle name="Normal 2 6 4 3 4" xfId="801" xr:uid="{00000000-0005-0000-0000-00007C030000}"/>
    <cellStyle name="Normal 2 6 4 3 5" xfId="488" xr:uid="{00000000-0005-0000-0000-00007D030000}"/>
    <cellStyle name="Normal 2 6 4 4" xfId="252" xr:uid="{00000000-0005-0000-0000-00007E030000}"/>
    <cellStyle name="Normal 2 6 4 4 2" xfId="1191" xr:uid="{00000000-0005-0000-0000-00007F030000}"/>
    <cellStyle name="Normal 2 6 4 4 3" xfId="878" xr:uid="{00000000-0005-0000-0000-000080030000}"/>
    <cellStyle name="Normal 2 6 4 4 4" xfId="565" xr:uid="{00000000-0005-0000-0000-000081030000}"/>
    <cellStyle name="Normal 2 6 4 5" xfId="1035" xr:uid="{00000000-0005-0000-0000-000082030000}"/>
    <cellStyle name="Normal 2 6 4 6" xfId="722" xr:uid="{00000000-0005-0000-0000-000083030000}"/>
    <cellStyle name="Normal 2 6 4 7" xfId="409" xr:uid="{00000000-0005-0000-0000-000084030000}"/>
    <cellStyle name="Normal 2 6 5" xfId="76" xr:uid="{00000000-0005-0000-0000-000085030000}"/>
    <cellStyle name="Normal 2 6 5 2" xfId="177" xr:uid="{00000000-0005-0000-0000-000086030000}"/>
    <cellStyle name="Normal 2 6 5 2 2" xfId="333" xr:uid="{00000000-0005-0000-0000-000087030000}"/>
    <cellStyle name="Normal 2 6 5 2 2 2" xfId="1272" xr:uid="{00000000-0005-0000-0000-000088030000}"/>
    <cellStyle name="Normal 2 6 5 2 2 3" xfId="959" xr:uid="{00000000-0005-0000-0000-000089030000}"/>
    <cellStyle name="Normal 2 6 5 2 2 4" xfId="646" xr:uid="{00000000-0005-0000-0000-00008A030000}"/>
    <cellStyle name="Normal 2 6 5 2 3" xfId="1116" xr:uid="{00000000-0005-0000-0000-00008B030000}"/>
    <cellStyle name="Normal 2 6 5 2 4" xfId="803" xr:uid="{00000000-0005-0000-0000-00008C030000}"/>
    <cellStyle name="Normal 2 6 5 2 5" xfId="490" xr:uid="{00000000-0005-0000-0000-00008D030000}"/>
    <cellStyle name="Normal 2 6 5 3" xfId="254" xr:uid="{00000000-0005-0000-0000-00008E030000}"/>
    <cellStyle name="Normal 2 6 5 3 2" xfId="1193" xr:uid="{00000000-0005-0000-0000-00008F030000}"/>
    <cellStyle name="Normal 2 6 5 3 3" xfId="880" xr:uid="{00000000-0005-0000-0000-000090030000}"/>
    <cellStyle name="Normal 2 6 5 3 4" xfId="567" xr:uid="{00000000-0005-0000-0000-000091030000}"/>
    <cellStyle name="Normal 2 6 5 4" xfId="1037" xr:uid="{00000000-0005-0000-0000-000092030000}"/>
    <cellStyle name="Normal 2 6 5 5" xfId="724" xr:uid="{00000000-0005-0000-0000-000093030000}"/>
    <cellStyle name="Normal 2 6 5 6" xfId="411" xr:uid="{00000000-0005-0000-0000-000094030000}"/>
    <cellStyle name="Normal 2 6 6" xfId="170" xr:uid="{00000000-0005-0000-0000-000095030000}"/>
    <cellStyle name="Normal 2 6 6 2" xfId="326" xr:uid="{00000000-0005-0000-0000-000096030000}"/>
    <cellStyle name="Normal 2 6 6 2 2" xfId="1265" xr:uid="{00000000-0005-0000-0000-000097030000}"/>
    <cellStyle name="Normal 2 6 6 2 3" xfId="952" xr:uid="{00000000-0005-0000-0000-000098030000}"/>
    <cellStyle name="Normal 2 6 6 2 4" xfId="639" xr:uid="{00000000-0005-0000-0000-000099030000}"/>
    <cellStyle name="Normal 2 6 6 3" xfId="1109" xr:uid="{00000000-0005-0000-0000-00009A030000}"/>
    <cellStyle name="Normal 2 6 6 4" xfId="796" xr:uid="{00000000-0005-0000-0000-00009B030000}"/>
    <cellStyle name="Normal 2 6 6 5" xfId="483" xr:uid="{00000000-0005-0000-0000-00009C030000}"/>
    <cellStyle name="Normal 2 6 7" xfId="247" xr:uid="{00000000-0005-0000-0000-00009D030000}"/>
    <cellStyle name="Normal 2 6 7 2" xfId="1186" xr:uid="{00000000-0005-0000-0000-00009E030000}"/>
    <cellStyle name="Normal 2 6 7 3" xfId="873" xr:uid="{00000000-0005-0000-0000-00009F030000}"/>
    <cellStyle name="Normal 2 6 7 4" xfId="560" xr:uid="{00000000-0005-0000-0000-0000A0030000}"/>
    <cellStyle name="Normal 2 6 8" xfId="1030" xr:uid="{00000000-0005-0000-0000-0000A1030000}"/>
    <cellStyle name="Normal 2 6 9" xfId="717" xr:uid="{00000000-0005-0000-0000-0000A2030000}"/>
    <cellStyle name="Normal 2 7" xfId="77" xr:uid="{00000000-0005-0000-0000-0000A3030000}"/>
    <cellStyle name="Normal 2 7 2" xfId="78" xr:uid="{00000000-0005-0000-0000-0000A4030000}"/>
    <cellStyle name="Normal 2 7 2 2" xfId="179" xr:uid="{00000000-0005-0000-0000-0000A5030000}"/>
    <cellStyle name="Normal 2 7 2 2 2" xfId="335" xr:uid="{00000000-0005-0000-0000-0000A6030000}"/>
    <cellStyle name="Normal 2 7 2 2 2 2" xfId="1274" xr:uid="{00000000-0005-0000-0000-0000A7030000}"/>
    <cellStyle name="Normal 2 7 2 2 2 3" xfId="961" xr:uid="{00000000-0005-0000-0000-0000A8030000}"/>
    <cellStyle name="Normal 2 7 2 2 2 4" xfId="648" xr:uid="{00000000-0005-0000-0000-0000A9030000}"/>
    <cellStyle name="Normal 2 7 2 2 3" xfId="1118" xr:uid="{00000000-0005-0000-0000-0000AA030000}"/>
    <cellStyle name="Normal 2 7 2 2 4" xfId="805" xr:uid="{00000000-0005-0000-0000-0000AB030000}"/>
    <cellStyle name="Normal 2 7 2 2 5" xfId="492" xr:uid="{00000000-0005-0000-0000-0000AC030000}"/>
    <cellStyle name="Normal 2 7 2 3" xfId="256" xr:uid="{00000000-0005-0000-0000-0000AD030000}"/>
    <cellStyle name="Normal 2 7 2 3 2" xfId="1195" xr:uid="{00000000-0005-0000-0000-0000AE030000}"/>
    <cellStyle name="Normal 2 7 2 3 3" xfId="882" xr:uid="{00000000-0005-0000-0000-0000AF030000}"/>
    <cellStyle name="Normal 2 7 2 3 4" xfId="569" xr:uid="{00000000-0005-0000-0000-0000B0030000}"/>
    <cellStyle name="Normal 2 7 2 4" xfId="1039" xr:uid="{00000000-0005-0000-0000-0000B1030000}"/>
    <cellStyle name="Normal 2 7 2 5" xfId="726" xr:uid="{00000000-0005-0000-0000-0000B2030000}"/>
    <cellStyle name="Normal 2 7 2 6" xfId="413" xr:uid="{00000000-0005-0000-0000-0000B3030000}"/>
    <cellStyle name="Normal 2 7 3" xfId="178" xr:uid="{00000000-0005-0000-0000-0000B4030000}"/>
    <cellStyle name="Normal 2 7 3 2" xfId="334" xr:uid="{00000000-0005-0000-0000-0000B5030000}"/>
    <cellStyle name="Normal 2 7 3 2 2" xfId="1273" xr:uid="{00000000-0005-0000-0000-0000B6030000}"/>
    <cellStyle name="Normal 2 7 3 2 3" xfId="960" xr:uid="{00000000-0005-0000-0000-0000B7030000}"/>
    <cellStyle name="Normal 2 7 3 2 4" xfId="647" xr:uid="{00000000-0005-0000-0000-0000B8030000}"/>
    <cellStyle name="Normal 2 7 3 3" xfId="1117" xr:uid="{00000000-0005-0000-0000-0000B9030000}"/>
    <cellStyle name="Normal 2 7 3 4" xfId="804" xr:uid="{00000000-0005-0000-0000-0000BA030000}"/>
    <cellStyle name="Normal 2 7 3 5" xfId="491" xr:uid="{00000000-0005-0000-0000-0000BB030000}"/>
    <cellStyle name="Normal 2 7 4" xfId="255" xr:uid="{00000000-0005-0000-0000-0000BC030000}"/>
    <cellStyle name="Normal 2 7 4 2" xfId="1194" xr:uid="{00000000-0005-0000-0000-0000BD030000}"/>
    <cellStyle name="Normal 2 7 4 3" xfId="881" xr:uid="{00000000-0005-0000-0000-0000BE030000}"/>
    <cellStyle name="Normal 2 7 4 4" xfId="568" xr:uid="{00000000-0005-0000-0000-0000BF030000}"/>
    <cellStyle name="Normal 2 7 5" xfId="1038" xr:uid="{00000000-0005-0000-0000-0000C0030000}"/>
    <cellStyle name="Normal 2 7 6" xfId="725" xr:uid="{00000000-0005-0000-0000-0000C1030000}"/>
    <cellStyle name="Normal 2 7 7" xfId="412" xr:uid="{00000000-0005-0000-0000-0000C2030000}"/>
    <cellStyle name="Normal 2 8" xfId="79" xr:uid="{00000000-0005-0000-0000-0000C3030000}"/>
    <cellStyle name="Normal 2 8 2" xfId="80" xr:uid="{00000000-0005-0000-0000-0000C4030000}"/>
    <cellStyle name="Normal 2 8 2 2" xfId="181" xr:uid="{00000000-0005-0000-0000-0000C5030000}"/>
    <cellStyle name="Normal 2 8 2 2 2" xfId="337" xr:uid="{00000000-0005-0000-0000-0000C6030000}"/>
    <cellStyle name="Normal 2 8 2 2 2 2" xfId="1276" xr:uid="{00000000-0005-0000-0000-0000C7030000}"/>
    <cellStyle name="Normal 2 8 2 2 2 3" xfId="963" xr:uid="{00000000-0005-0000-0000-0000C8030000}"/>
    <cellStyle name="Normal 2 8 2 2 2 4" xfId="650" xr:uid="{00000000-0005-0000-0000-0000C9030000}"/>
    <cellStyle name="Normal 2 8 2 2 3" xfId="1120" xr:uid="{00000000-0005-0000-0000-0000CA030000}"/>
    <cellStyle name="Normal 2 8 2 2 4" xfId="807" xr:uid="{00000000-0005-0000-0000-0000CB030000}"/>
    <cellStyle name="Normal 2 8 2 2 5" xfId="494" xr:uid="{00000000-0005-0000-0000-0000CC030000}"/>
    <cellStyle name="Normal 2 8 2 3" xfId="258" xr:uid="{00000000-0005-0000-0000-0000CD030000}"/>
    <cellStyle name="Normal 2 8 2 3 2" xfId="1197" xr:uid="{00000000-0005-0000-0000-0000CE030000}"/>
    <cellStyle name="Normal 2 8 2 3 3" xfId="884" xr:uid="{00000000-0005-0000-0000-0000CF030000}"/>
    <cellStyle name="Normal 2 8 2 3 4" xfId="571" xr:uid="{00000000-0005-0000-0000-0000D0030000}"/>
    <cellStyle name="Normal 2 8 2 4" xfId="1041" xr:uid="{00000000-0005-0000-0000-0000D1030000}"/>
    <cellStyle name="Normal 2 8 2 5" xfId="728" xr:uid="{00000000-0005-0000-0000-0000D2030000}"/>
    <cellStyle name="Normal 2 8 2 6" xfId="415" xr:uid="{00000000-0005-0000-0000-0000D3030000}"/>
    <cellStyle name="Normal 2 8 3" xfId="180" xr:uid="{00000000-0005-0000-0000-0000D4030000}"/>
    <cellStyle name="Normal 2 8 3 2" xfId="336" xr:uid="{00000000-0005-0000-0000-0000D5030000}"/>
    <cellStyle name="Normal 2 8 3 2 2" xfId="1275" xr:uid="{00000000-0005-0000-0000-0000D6030000}"/>
    <cellStyle name="Normal 2 8 3 2 3" xfId="962" xr:uid="{00000000-0005-0000-0000-0000D7030000}"/>
    <cellStyle name="Normal 2 8 3 2 4" xfId="649" xr:uid="{00000000-0005-0000-0000-0000D8030000}"/>
    <cellStyle name="Normal 2 8 3 3" xfId="1119" xr:uid="{00000000-0005-0000-0000-0000D9030000}"/>
    <cellStyle name="Normal 2 8 3 4" xfId="806" xr:uid="{00000000-0005-0000-0000-0000DA030000}"/>
    <cellStyle name="Normal 2 8 3 5" xfId="493" xr:uid="{00000000-0005-0000-0000-0000DB030000}"/>
    <cellStyle name="Normal 2 8 4" xfId="257" xr:uid="{00000000-0005-0000-0000-0000DC030000}"/>
    <cellStyle name="Normal 2 8 4 2" xfId="1196" xr:uid="{00000000-0005-0000-0000-0000DD030000}"/>
    <cellStyle name="Normal 2 8 4 3" xfId="883" xr:uid="{00000000-0005-0000-0000-0000DE030000}"/>
    <cellStyle name="Normal 2 8 4 4" xfId="570" xr:uid="{00000000-0005-0000-0000-0000DF030000}"/>
    <cellStyle name="Normal 2 8 5" xfId="1040" xr:uid="{00000000-0005-0000-0000-0000E0030000}"/>
    <cellStyle name="Normal 2 8 6" xfId="727" xr:uid="{00000000-0005-0000-0000-0000E1030000}"/>
    <cellStyle name="Normal 2 8 7" xfId="414" xr:uid="{00000000-0005-0000-0000-0000E2030000}"/>
    <cellStyle name="Normal 2 9" xfId="81" xr:uid="{00000000-0005-0000-0000-0000E3030000}"/>
    <cellStyle name="Normal 2 9 2" xfId="82" xr:uid="{00000000-0005-0000-0000-0000E4030000}"/>
    <cellStyle name="Normal 2 9 2 2" xfId="183" xr:uid="{00000000-0005-0000-0000-0000E5030000}"/>
    <cellStyle name="Normal 2 9 2 2 2" xfId="339" xr:uid="{00000000-0005-0000-0000-0000E6030000}"/>
    <cellStyle name="Normal 2 9 2 2 2 2" xfId="1278" xr:uid="{00000000-0005-0000-0000-0000E7030000}"/>
    <cellStyle name="Normal 2 9 2 2 2 3" xfId="965" xr:uid="{00000000-0005-0000-0000-0000E8030000}"/>
    <cellStyle name="Normal 2 9 2 2 2 4" xfId="652" xr:uid="{00000000-0005-0000-0000-0000E9030000}"/>
    <cellStyle name="Normal 2 9 2 2 3" xfId="1122" xr:uid="{00000000-0005-0000-0000-0000EA030000}"/>
    <cellStyle name="Normal 2 9 2 2 4" xfId="809" xr:uid="{00000000-0005-0000-0000-0000EB030000}"/>
    <cellStyle name="Normal 2 9 2 2 5" xfId="496" xr:uid="{00000000-0005-0000-0000-0000EC030000}"/>
    <cellStyle name="Normal 2 9 2 3" xfId="260" xr:uid="{00000000-0005-0000-0000-0000ED030000}"/>
    <cellStyle name="Normal 2 9 2 3 2" xfId="1199" xr:uid="{00000000-0005-0000-0000-0000EE030000}"/>
    <cellStyle name="Normal 2 9 2 3 3" xfId="886" xr:uid="{00000000-0005-0000-0000-0000EF030000}"/>
    <cellStyle name="Normal 2 9 2 3 4" xfId="573" xr:uid="{00000000-0005-0000-0000-0000F0030000}"/>
    <cellStyle name="Normal 2 9 2 4" xfId="1043" xr:uid="{00000000-0005-0000-0000-0000F1030000}"/>
    <cellStyle name="Normal 2 9 2 5" xfId="730" xr:uid="{00000000-0005-0000-0000-0000F2030000}"/>
    <cellStyle name="Normal 2 9 2 6" xfId="417" xr:uid="{00000000-0005-0000-0000-0000F3030000}"/>
    <cellStyle name="Normal 2 9 3" xfId="182" xr:uid="{00000000-0005-0000-0000-0000F4030000}"/>
    <cellStyle name="Normal 2 9 3 2" xfId="338" xr:uid="{00000000-0005-0000-0000-0000F5030000}"/>
    <cellStyle name="Normal 2 9 3 2 2" xfId="1277" xr:uid="{00000000-0005-0000-0000-0000F6030000}"/>
    <cellStyle name="Normal 2 9 3 2 3" xfId="964" xr:uid="{00000000-0005-0000-0000-0000F7030000}"/>
    <cellStyle name="Normal 2 9 3 2 4" xfId="651" xr:uid="{00000000-0005-0000-0000-0000F8030000}"/>
    <cellStyle name="Normal 2 9 3 3" xfId="1121" xr:uid="{00000000-0005-0000-0000-0000F9030000}"/>
    <cellStyle name="Normal 2 9 3 4" xfId="808" xr:uid="{00000000-0005-0000-0000-0000FA030000}"/>
    <cellStyle name="Normal 2 9 3 5" xfId="495" xr:uid="{00000000-0005-0000-0000-0000FB030000}"/>
    <cellStyle name="Normal 2 9 4" xfId="259" xr:uid="{00000000-0005-0000-0000-0000FC030000}"/>
    <cellStyle name="Normal 2 9 4 2" xfId="1198" xr:uid="{00000000-0005-0000-0000-0000FD030000}"/>
    <cellStyle name="Normal 2 9 4 3" xfId="885" xr:uid="{00000000-0005-0000-0000-0000FE030000}"/>
    <cellStyle name="Normal 2 9 4 4" xfId="572" xr:uid="{00000000-0005-0000-0000-0000FF030000}"/>
    <cellStyle name="Normal 2 9 5" xfId="1042" xr:uid="{00000000-0005-0000-0000-000000040000}"/>
    <cellStyle name="Normal 2 9 6" xfId="729" xr:uid="{00000000-0005-0000-0000-000001040000}"/>
    <cellStyle name="Normal 2 9 7" xfId="416" xr:uid="{00000000-0005-0000-0000-000002040000}"/>
    <cellStyle name="Normal 2_Resp" xfId="83" xr:uid="{00000000-0005-0000-0000-000003040000}"/>
    <cellStyle name="Normal 3" xfId="12" xr:uid="{00000000-0005-0000-0000-000004040000}"/>
    <cellStyle name="Normal 3 2" xfId="13" xr:uid="{00000000-0005-0000-0000-000005040000}"/>
    <cellStyle name="Normal 3 2 2" xfId="120" xr:uid="{00000000-0005-0000-0000-000006040000}"/>
    <cellStyle name="Normal 3 2 2 2" xfId="276" xr:uid="{00000000-0005-0000-0000-000007040000}"/>
    <cellStyle name="Normal 3 2 2 2 2" xfId="1215" xr:uid="{00000000-0005-0000-0000-000008040000}"/>
    <cellStyle name="Normal 3 2 2 2 3" xfId="902" xr:uid="{00000000-0005-0000-0000-000009040000}"/>
    <cellStyle name="Normal 3 2 2 2 4" xfId="589" xr:uid="{00000000-0005-0000-0000-00000A040000}"/>
    <cellStyle name="Normal 3 2 2 3" xfId="1059" xr:uid="{00000000-0005-0000-0000-00000B040000}"/>
    <cellStyle name="Normal 3 2 2 4" xfId="746" xr:uid="{00000000-0005-0000-0000-00000C040000}"/>
    <cellStyle name="Normal 3 2 2 5" xfId="433" xr:uid="{00000000-0005-0000-0000-00000D040000}"/>
    <cellStyle name="Normal 3 2 3" xfId="197" xr:uid="{00000000-0005-0000-0000-00000E040000}"/>
    <cellStyle name="Normal 3 2 3 2" xfId="1136" xr:uid="{00000000-0005-0000-0000-00000F040000}"/>
    <cellStyle name="Normal 3 2 3 3" xfId="823" xr:uid="{00000000-0005-0000-0000-000010040000}"/>
    <cellStyle name="Normal 3 2 3 4" xfId="510" xr:uid="{00000000-0005-0000-0000-000011040000}"/>
    <cellStyle name="Normal 3 2 4" xfId="980" xr:uid="{00000000-0005-0000-0000-000012040000}"/>
    <cellStyle name="Normal 3 2 5" xfId="667" xr:uid="{00000000-0005-0000-0000-000013040000}"/>
    <cellStyle name="Normal 3 2 6" xfId="354" xr:uid="{00000000-0005-0000-0000-000014040000}"/>
    <cellStyle name="Normal 3 3" xfId="119" xr:uid="{00000000-0005-0000-0000-000015040000}"/>
    <cellStyle name="Normal 3 3 2" xfId="275" xr:uid="{00000000-0005-0000-0000-000016040000}"/>
    <cellStyle name="Normal 3 3 2 2" xfId="1214" xr:uid="{00000000-0005-0000-0000-000017040000}"/>
    <cellStyle name="Normal 3 3 2 3" xfId="901" xr:uid="{00000000-0005-0000-0000-000018040000}"/>
    <cellStyle name="Normal 3 3 2 4" xfId="588" xr:uid="{00000000-0005-0000-0000-000019040000}"/>
    <cellStyle name="Normal 3 3 3" xfId="1058" xr:uid="{00000000-0005-0000-0000-00001A040000}"/>
    <cellStyle name="Normal 3 3 4" xfId="745" xr:uid="{00000000-0005-0000-0000-00001B040000}"/>
    <cellStyle name="Normal 3 3 5" xfId="432" xr:uid="{00000000-0005-0000-0000-00001C040000}"/>
    <cellStyle name="Normal 3 4" xfId="196" xr:uid="{00000000-0005-0000-0000-00001D040000}"/>
    <cellStyle name="Normal 3 4 2" xfId="1135" xr:uid="{00000000-0005-0000-0000-00001E040000}"/>
    <cellStyle name="Normal 3 4 3" xfId="822" xr:uid="{00000000-0005-0000-0000-00001F040000}"/>
    <cellStyle name="Normal 3 4 4" xfId="509" xr:uid="{00000000-0005-0000-0000-000020040000}"/>
    <cellStyle name="Normal 3 5" xfId="979" xr:uid="{00000000-0005-0000-0000-000021040000}"/>
    <cellStyle name="Normal 3 6" xfId="666" xr:uid="{00000000-0005-0000-0000-000022040000}"/>
    <cellStyle name="Normal 3 7" xfId="353" xr:uid="{00000000-0005-0000-0000-000023040000}"/>
    <cellStyle name="Normal 4" xfId="14" xr:uid="{00000000-0005-0000-0000-000024040000}"/>
    <cellStyle name="Normal 4 2" xfId="116" xr:uid="{00000000-0005-0000-0000-000025040000}"/>
    <cellStyle name="Normal 4 2 2" xfId="273" xr:uid="{00000000-0005-0000-0000-000026040000}"/>
    <cellStyle name="Normal 4 2 2 2" xfId="1212" xr:uid="{00000000-0005-0000-0000-000027040000}"/>
    <cellStyle name="Normal 4 2 2 3" xfId="899" xr:uid="{00000000-0005-0000-0000-000028040000}"/>
    <cellStyle name="Normal 4 2 2 4" xfId="586" xr:uid="{00000000-0005-0000-0000-000029040000}"/>
    <cellStyle name="Normal 4 2 3" xfId="1056" xr:uid="{00000000-0005-0000-0000-00002A040000}"/>
    <cellStyle name="Normal 4 2 4" xfId="743" xr:uid="{00000000-0005-0000-0000-00002B040000}"/>
    <cellStyle name="Normal 4 2 5" xfId="430" xr:uid="{00000000-0005-0000-0000-00002C040000}"/>
    <cellStyle name="Normal 4 3" xfId="121" xr:uid="{00000000-0005-0000-0000-00002D040000}"/>
    <cellStyle name="Normal 4 3 2" xfId="277" xr:uid="{00000000-0005-0000-0000-00002E040000}"/>
    <cellStyle name="Normal 4 3 2 2" xfId="1216" xr:uid="{00000000-0005-0000-0000-00002F040000}"/>
    <cellStyle name="Normal 4 3 2 3" xfId="903" xr:uid="{00000000-0005-0000-0000-000030040000}"/>
    <cellStyle name="Normal 4 3 2 4" xfId="590" xr:uid="{00000000-0005-0000-0000-000031040000}"/>
    <cellStyle name="Normal 4 3 3" xfId="1060" xr:uid="{00000000-0005-0000-0000-000032040000}"/>
    <cellStyle name="Normal 4 3 4" xfId="747" xr:uid="{00000000-0005-0000-0000-000033040000}"/>
    <cellStyle name="Normal 4 3 5" xfId="434" xr:uid="{00000000-0005-0000-0000-000034040000}"/>
    <cellStyle name="Normal 4 4" xfId="198" xr:uid="{00000000-0005-0000-0000-000035040000}"/>
    <cellStyle name="Normal 4 4 2" xfId="1137" xr:uid="{00000000-0005-0000-0000-000036040000}"/>
    <cellStyle name="Normal 4 4 3" xfId="824" xr:uid="{00000000-0005-0000-0000-000037040000}"/>
    <cellStyle name="Normal 4 4 4" xfId="511" xr:uid="{00000000-0005-0000-0000-000038040000}"/>
    <cellStyle name="Normal 4 5" xfId="981" xr:uid="{00000000-0005-0000-0000-000039040000}"/>
    <cellStyle name="Normal 4 6" xfId="668" xr:uid="{00000000-0005-0000-0000-00003A040000}"/>
    <cellStyle name="Normal 4 7" xfId="355" xr:uid="{00000000-0005-0000-0000-00003B040000}"/>
    <cellStyle name="Normal 5" xfId="15" xr:uid="{00000000-0005-0000-0000-00003C040000}"/>
    <cellStyle name="Normal 6" xfId="18" xr:uid="{00000000-0005-0000-0000-00003D040000}"/>
    <cellStyle name="Normal 6 2" xfId="22" xr:uid="{00000000-0005-0000-0000-00003E040000}"/>
    <cellStyle name="Normal 6 2 2" xfId="89" xr:uid="{00000000-0005-0000-0000-00003F040000}"/>
    <cellStyle name="Normal 6 2 2 2" xfId="95" xr:uid="{00000000-0005-0000-0000-000040040000}"/>
    <cellStyle name="Normal 6 2 2 2 2" xfId="192" xr:uid="{00000000-0005-0000-0000-000041040000}"/>
    <cellStyle name="Normal 6 2 2 2 2 2" xfId="348" xr:uid="{00000000-0005-0000-0000-000042040000}"/>
    <cellStyle name="Normal 6 2 2 2 2 2 2" xfId="1287" xr:uid="{00000000-0005-0000-0000-000043040000}"/>
    <cellStyle name="Normal 6 2 2 2 2 2 3" xfId="974" xr:uid="{00000000-0005-0000-0000-000044040000}"/>
    <cellStyle name="Normal 6 2 2 2 2 2 4" xfId="661" xr:uid="{00000000-0005-0000-0000-000045040000}"/>
    <cellStyle name="Normal 6 2 2 2 2 3" xfId="1131" xr:uid="{00000000-0005-0000-0000-000046040000}"/>
    <cellStyle name="Normal 6 2 2 2 2 4" xfId="818" xr:uid="{00000000-0005-0000-0000-000047040000}"/>
    <cellStyle name="Normal 6 2 2 2 2 5" xfId="505" xr:uid="{00000000-0005-0000-0000-000048040000}"/>
    <cellStyle name="Normal 6 2 2 2 3" xfId="269" xr:uid="{00000000-0005-0000-0000-000049040000}"/>
    <cellStyle name="Normal 6 2 2 2 3 2" xfId="1208" xr:uid="{00000000-0005-0000-0000-00004A040000}"/>
    <cellStyle name="Normal 6 2 2 2 3 3" xfId="895" xr:uid="{00000000-0005-0000-0000-00004B040000}"/>
    <cellStyle name="Normal 6 2 2 2 3 4" xfId="582" xr:uid="{00000000-0005-0000-0000-00004C040000}"/>
    <cellStyle name="Normal 6 2 2 2 4" xfId="1052" xr:uid="{00000000-0005-0000-0000-00004D040000}"/>
    <cellStyle name="Normal 6 2 2 2 5" xfId="739" xr:uid="{00000000-0005-0000-0000-00004E040000}"/>
    <cellStyle name="Normal 6 2 2 2 6" xfId="426" xr:uid="{00000000-0005-0000-0000-00004F040000}"/>
    <cellStyle name="Normal 6 2 2 3" xfId="186" xr:uid="{00000000-0005-0000-0000-000050040000}"/>
    <cellStyle name="Normal 6 2 2 3 2" xfId="342" xr:uid="{00000000-0005-0000-0000-000051040000}"/>
    <cellStyle name="Normal 6 2 2 3 2 2" xfId="1281" xr:uid="{00000000-0005-0000-0000-000052040000}"/>
    <cellStyle name="Normal 6 2 2 3 2 3" xfId="968" xr:uid="{00000000-0005-0000-0000-000053040000}"/>
    <cellStyle name="Normal 6 2 2 3 2 4" xfId="655" xr:uid="{00000000-0005-0000-0000-000054040000}"/>
    <cellStyle name="Normal 6 2 2 3 3" xfId="1125" xr:uid="{00000000-0005-0000-0000-000055040000}"/>
    <cellStyle name="Normal 6 2 2 3 4" xfId="812" xr:uid="{00000000-0005-0000-0000-000056040000}"/>
    <cellStyle name="Normal 6 2 2 3 5" xfId="499" xr:uid="{00000000-0005-0000-0000-000057040000}"/>
    <cellStyle name="Normal 6 2 2 4" xfId="263" xr:uid="{00000000-0005-0000-0000-000058040000}"/>
    <cellStyle name="Normal 6 2 2 4 2" xfId="1202" xr:uid="{00000000-0005-0000-0000-000059040000}"/>
    <cellStyle name="Normal 6 2 2 4 3" xfId="889" xr:uid="{00000000-0005-0000-0000-00005A040000}"/>
    <cellStyle name="Normal 6 2 2 4 4" xfId="576" xr:uid="{00000000-0005-0000-0000-00005B040000}"/>
    <cellStyle name="Normal 6 2 2 5" xfId="352" xr:uid="{00000000-0005-0000-0000-00005C040000}"/>
    <cellStyle name="Normal 6 2 2 5 2" xfId="978" xr:uid="{00000000-0005-0000-0000-00005D040000}"/>
    <cellStyle name="Normal 6 2 2 5 3" xfId="665" xr:uid="{00000000-0005-0000-0000-00005E040000}"/>
    <cellStyle name="Normal 6 2 2 6" xfId="1046" xr:uid="{00000000-0005-0000-0000-00005F040000}"/>
    <cellStyle name="Normal 6 2 2 7" xfId="733" xr:uid="{00000000-0005-0000-0000-000060040000}"/>
    <cellStyle name="Normal 6 2 2 8" xfId="420" xr:uid="{00000000-0005-0000-0000-000061040000}"/>
    <cellStyle name="Normal 6 2 3" xfId="126" xr:uid="{00000000-0005-0000-0000-000062040000}"/>
    <cellStyle name="Normal 6 2 3 2" xfId="282" xr:uid="{00000000-0005-0000-0000-000063040000}"/>
    <cellStyle name="Normal 6 2 3 2 2" xfId="1221" xr:uid="{00000000-0005-0000-0000-000064040000}"/>
    <cellStyle name="Normal 6 2 3 2 3" xfId="908" xr:uid="{00000000-0005-0000-0000-000065040000}"/>
    <cellStyle name="Normal 6 2 3 2 4" xfId="595" xr:uid="{00000000-0005-0000-0000-000066040000}"/>
    <cellStyle name="Normal 6 2 3 3" xfId="1065" xr:uid="{00000000-0005-0000-0000-000067040000}"/>
    <cellStyle name="Normal 6 2 3 4" xfId="752" xr:uid="{00000000-0005-0000-0000-000068040000}"/>
    <cellStyle name="Normal 6 2 3 5" xfId="439" xr:uid="{00000000-0005-0000-0000-000069040000}"/>
    <cellStyle name="Normal 6 2 4" xfId="203" xr:uid="{00000000-0005-0000-0000-00006A040000}"/>
    <cellStyle name="Normal 6 2 4 2" xfId="1142" xr:uid="{00000000-0005-0000-0000-00006B040000}"/>
    <cellStyle name="Normal 6 2 4 3" xfId="829" xr:uid="{00000000-0005-0000-0000-00006C040000}"/>
    <cellStyle name="Normal 6 2 4 4" xfId="516" xr:uid="{00000000-0005-0000-0000-00006D040000}"/>
    <cellStyle name="Normal 6 2 5" xfId="986" xr:uid="{00000000-0005-0000-0000-00006E040000}"/>
    <cellStyle name="Normal 6 2 6" xfId="673" xr:uid="{00000000-0005-0000-0000-00006F040000}"/>
    <cellStyle name="Normal 6 2 7" xfId="360" xr:uid="{00000000-0005-0000-0000-000070040000}"/>
    <cellStyle name="Normal 6 3" xfId="122" xr:uid="{00000000-0005-0000-0000-000071040000}"/>
    <cellStyle name="Normal 6 3 2" xfId="278" xr:uid="{00000000-0005-0000-0000-000072040000}"/>
    <cellStyle name="Normal 6 3 2 2" xfId="1217" xr:uid="{00000000-0005-0000-0000-000073040000}"/>
    <cellStyle name="Normal 6 3 2 3" xfId="904" xr:uid="{00000000-0005-0000-0000-000074040000}"/>
    <cellStyle name="Normal 6 3 2 4" xfId="591" xr:uid="{00000000-0005-0000-0000-000075040000}"/>
    <cellStyle name="Normal 6 3 3" xfId="1061" xr:uid="{00000000-0005-0000-0000-000076040000}"/>
    <cellStyle name="Normal 6 3 4" xfId="748" xr:uid="{00000000-0005-0000-0000-000077040000}"/>
    <cellStyle name="Normal 6 3 5" xfId="435" xr:uid="{00000000-0005-0000-0000-000078040000}"/>
    <cellStyle name="Normal 6 4" xfId="199" xr:uid="{00000000-0005-0000-0000-000079040000}"/>
    <cellStyle name="Normal 6 4 2" xfId="1138" xr:uid="{00000000-0005-0000-0000-00007A040000}"/>
    <cellStyle name="Normal 6 4 3" xfId="825" xr:uid="{00000000-0005-0000-0000-00007B040000}"/>
    <cellStyle name="Normal 6 4 4" xfId="512" xr:uid="{00000000-0005-0000-0000-00007C040000}"/>
    <cellStyle name="Normal 6 5" xfId="982" xr:uid="{00000000-0005-0000-0000-00007D040000}"/>
    <cellStyle name="Normal 6 6" xfId="669" xr:uid="{00000000-0005-0000-0000-00007E040000}"/>
    <cellStyle name="Normal 6 7" xfId="356" xr:uid="{00000000-0005-0000-0000-00007F040000}"/>
    <cellStyle name="Normal 7" xfId="84" xr:uid="{00000000-0005-0000-0000-000080040000}"/>
    <cellStyle name="Normal 8" xfId="85" xr:uid="{00000000-0005-0000-0000-000081040000}"/>
    <cellStyle name="Normal 9" xfId="86" xr:uid="{00000000-0005-0000-0000-000082040000}"/>
    <cellStyle name="Note 2" xfId="19" xr:uid="{00000000-0005-0000-0000-000083040000}"/>
    <cellStyle name="Note 2 2" xfId="23" xr:uid="{00000000-0005-0000-0000-000084040000}"/>
    <cellStyle name="Note 2 2 2" xfId="90" xr:uid="{00000000-0005-0000-0000-000085040000}"/>
    <cellStyle name="Note 2 2 2 2" xfId="96" xr:uid="{00000000-0005-0000-0000-000086040000}"/>
    <cellStyle name="Note 2 2 2 2 2" xfId="193" xr:uid="{00000000-0005-0000-0000-000087040000}"/>
    <cellStyle name="Note 2 2 2 2 2 2" xfId="349" xr:uid="{00000000-0005-0000-0000-000088040000}"/>
    <cellStyle name="Note 2 2 2 2 2 2 2" xfId="1288" xr:uid="{00000000-0005-0000-0000-000089040000}"/>
    <cellStyle name="Note 2 2 2 2 2 2 3" xfId="975" xr:uid="{00000000-0005-0000-0000-00008A040000}"/>
    <cellStyle name="Note 2 2 2 2 2 2 4" xfId="662" xr:uid="{00000000-0005-0000-0000-00008B040000}"/>
    <cellStyle name="Note 2 2 2 2 2 3" xfId="1132" xr:uid="{00000000-0005-0000-0000-00008C040000}"/>
    <cellStyle name="Note 2 2 2 2 2 4" xfId="819" xr:uid="{00000000-0005-0000-0000-00008D040000}"/>
    <cellStyle name="Note 2 2 2 2 2 5" xfId="506" xr:uid="{00000000-0005-0000-0000-00008E040000}"/>
    <cellStyle name="Note 2 2 2 2 3" xfId="270" xr:uid="{00000000-0005-0000-0000-00008F040000}"/>
    <cellStyle name="Note 2 2 2 2 3 2" xfId="1209" xr:uid="{00000000-0005-0000-0000-000090040000}"/>
    <cellStyle name="Note 2 2 2 2 3 3" xfId="896" xr:uid="{00000000-0005-0000-0000-000091040000}"/>
    <cellStyle name="Note 2 2 2 2 3 4" xfId="583" xr:uid="{00000000-0005-0000-0000-000092040000}"/>
    <cellStyle name="Note 2 2 2 2 4" xfId="1053" xr:uid="{00000000-0005-0000-0000-000093040000}"/>
    <cellStyle name="Note 2 2 2 2 5" xfId="740" xr:uid="{00000000-0005-0000-0000-000094040000}"/>
    <cellStyle name="Note 2 2 2 2 6" xfId="427" xr:uid="{00000000-0005-0000-0000-000095040000}"/>
    <cellStyle name="Note 2 2 2 3" xfId="187" xr:uid="{00000000-0005-0000-0000-000096040000}"/>
    <cellStyle name="Note 2 2 2 3 2" xfId="343" xr:uid="{00000000-0005-0000-0000-000097040000}"/>
    <cellStyle name="Note 2 2 2 3 2 2" xfId="1282" xr:uid="{00000000-0005-0000-0000-000098040000}"/>
    <cellStyle name="Note 2 2 2 3 2 3" xfId="969" xr:uid="{00000000-0005-0000-0000-000099040000}"/>
    <cellStyle name="Note 2 2 2 3 2 4" xfId="656" xr:uid="{00000000-0005-0000-0000-00009A040000}"/>
    <cellStyle name="Note 2 2 2 3 3" xfId="1126" xr:uid="{00000000-0005-0000-0000-00009B040000}"/>
    <cellStyle name="Note 2 2 2 3 4" xfId="813" xr:uid="{00000000-0005-0000-0000-00009C040000}"/>
    <cellStyle name="Note 2 2 2 3 5" xfId="500" xr:uid="{00000000-0005-0000-0000-00009D040000}"/>
    <cellStyle name="Note 2 2 2 4" xfId="264" xr:uid="{00000000-0005-0000-0000-00009E040000}"/>
    <cellStyle name="Note 2 2 2 4 2" xfId="1203" xr:uid="{00000000-0005-0000-0000-00009F040000}"/>
    <cellStyle name="Note 2 2 2 4 3" xfId="890" xr:uid="{00000000-0005-0000-0000-0000A0040000}"/>
    <cellStyle name="Note 2 2 2 4 4" xfId="577" xr:uid="{00000000-0005-0000-0000-0000A1040000}"/>
    <cellStyle name="Note 2 2 2 5" xfId="1047" xr:uid="{00000000-0005-0000-0000-0000A2040000}"/>
    <cellStyle name="Note 2 2 2 6" xfId="734" xr:uid="{00000000-0005-0000-0000-0000A3040000}"/>
    <cellStyle name="Note 2 2 2 7" xfId="421" xr:uid="{00000000-0005-0000-0000-0000A4040000}"/>
    <cellStyle name="Note 2 2 3" xfId="127" xr:uid="{00000000-0005-0000-0000-0000A5040000}"/>
    <cellStyle name="Note 2 2 3 2" xfId="283" xr:uid="{00000000-0005-0000-0000-0000A6040000}"/>
    <cellStyle name="Note 2 2 3 2 2" xfId="1222" xr:uid="{00000000-0005-0000-0000-0000A7040000}"/>
    <cellStyle name="Note 2 2 3 2 3" xfId="909" xr:uid="{00000000-0005-0000-0000-0000A8040000}"/>
    <cellStyle name="Note 2 2 3 2 4" xfId="596" xr:uid="{00000000-0005-0000-0000-0000A9040000}"/>
    <cellStyle name="Note 2 2 3 3" xfId="1066" xr:uid="{00000000-0005-0000-0000-0000AA040000}"/>
    <cellStyle name="Note 2 2 3 4" xfId="753" xr:uid="{00000000-0005-0000-0000-0000AB040000}"/>
    <cellStyle name="Note 2 2 3 5" xfId="440" xr:uid="{00000000-0005-0000-0000-0000AC040000}"/>
    <cellStyle name="Note 2 2 4" xfId="204" xr:uid="{00000000-0005-0000-0000-0000AD040000}"/>
    <cellStyle name="Note 2 2 4 2" xfId="1143" xr:uid="{00000000-0005-0000-0000-0000AE040000}"/>
    <cellStyle name="Note 2 2 4 3" xfId="830" xr:uid="{00000000-0005-0000-0000-0000AF040000}"/>
    <cellStyle name="Note 2 2 4 4" xfId="517" xr:uid="{00000000-0005-0000-0000-0000B0040000}"/>
    <cellStyle name="Note 2 2 5" xfId="987" xr:uid="{00000000-0005-0000-0000-0000B1040000}"/>
    <cellStyle name="Note 2 2 6" xfId="674" xr:uid="{00000000-0005-0000-0000-0000B2040000}"/>
    <cellStyle name="Note 2 2 7" xfId="361" xr:uid="{00000000-0005-0000-0000-0000B3040000}"/>
    <cellStyle name="Note 2 3" xfId="123" xr:uid="{00000000-0005-0000-0000-0000B4040000}"/>
    <cellStyle name="Note 2 3 2" xfId="279" xr:uid="{00000000-0005-0000-0000-0000B5040000}"/>
    <cellStyle name="Note 2 3 2 2" xfId="1218" xr:uid="{00000000-0005-0000-0000-0000B6040000}"/>
    <cellStyle name="Note 2 3 2 3" xfId="905" xr:uid="{00000000-0005-0000-0000-0000B7040000}"/>
    <cellStyle name="Note 2 3 2 4" xfId="592" xr:uid="{00000000-0005-0000-0000-0000B8040000}"/>
    <cellStyle name="Note 2 3 3" xfId="1062" xr:uid="{00000000-0005-0000-0000-0000B9040000}"/>
    <cellStyle name="Note 2 3 4" xfId="749" xr:uid="{00000000-0005-0000-0000-0000BA040000}"/>
    <cellStyle name="Note 2 3 5" xfId="436" xr:uid="{00000000-0005-0000-0000-0000BB040000}"/>
    <cellStyle name="Note 2 4" xfId="200" xr:uid="{00000000-0005-0000-0000-0000BC040000}"/>
    <cellStyle name="Note 2 4 2" xfId="1139" xr:uid="{00000000-0005-0000-0000-0000BD040000}"/>
    <cellStyle name="Note 2 4 3" xfId="826" xr:uid="{00000000-0005-0000-0000-0000BE040000}"/>
    <cellStyle name="Note 2 4 4" xfId="513" xr:uid="{00000000-0005-0000-0000-0000BF040000}"/>
    <cellStyle name="Note 2 5" xfId="983" xr:uid="{00000000-0005-0000-0000-0000C0040000}"/>
    <cellStyle name="Note 2 6" xfId="670" xr:uid="{00000000-0005-0000-0000-0000C1040000}"/>
    <cellStyle name="Note 2 7" xfId="357" xr:uid="{00000000-0005-0000-0000-0000C2040000}"/>
    <cellStyle name="Note 3" xfId="87" xr:uid="{00000000-0005-0000-0000-0000C3040000}"/>
    <cellStyle name="Note 3 2" xfId="88" xr:uid="{00000000-0005-0000-0000-0000C4040000}"/>
    <cellStyle name="Note 3 2 2" xfId="185" xr:uid="{00000000-0005-0000-0000-0000C5040000}"/>
    <cellStyle name="Note 3 2 2 2" xfId="341" xr:uid="{00000000-0005-0000-0000-0000C6040000}"/>
    <cellStyle name="Note 3 2 2 2 2" xfId="1280" xr:uid="{00000000-0005-0000-0000-0000C7040000}"/>
    <cellStyle name="Note 3 2 2 2 3" xfId="967" xr:uid="{00000000-0005-0000-0000-0000C8040000}"/>
    <cellStyle name="Note 3 2 2 2 4" xfId="654" xr:uid="{00000000-0005-0000-0000-0000C9040000}"/>
    <cellStyle name="Note 3 2 2 3" xfId="1124" xr:uid="{00000000-0005-0000-0000-0000CA040000}"/>
    <cellStyle name="Note 3 2 2 4" xfId="811" xr:uid="{00000000-0005-0000-0000-0000CB040000}"/>
    <cellStyle name="Note 3 2 2 5" xfId="498" xr:uid="{00000000-0005-0000-0000-0000CC040000}"/>
    <cellStyle name="Note 3 2 3" xfId="262" xr:uid="{00000000-0005-0000-0000-0000CD040000}"/>
    <cellStyle name="Note 3 2 3 2" xfId="1201" xr:uid="{00000000-0005-0000-0000-0000CE040000}"/>
    <cellStyle name="Note 3 2 3 3" xfId="888" xr:uid="{00000000-0005-0000-0000-0000CF040000}"/>
    <cellStyle name="Note 3 2 3 4" xfId="575" xr:uid="{00000000-0005-0000-0000-0000D0040000}"/>
    <cellStyle name="Note 3 2 4" xfId="1045" xr:uid="{00000000-0005-0000-0000-0000D1040000}"/>
    <cellStyle name="Note 3 2 5" xfId="732" xr:uid="{00000000-0005-0000-0000-0000D2040000}"/>
    <cellStyle name="Note 3 2 6" xfId="419" xr:uid="{00000000-0005-0000-0000-0000D3040000}"/>
    <cellStyle name="Note 3 3" xfId="184" xr:uid="{00000000-0005-0000-0000-0000D4040000}"/>
    <cellStyle name="Note 3 3 2" xfId="340" xr:uid="{00000000-0005-0000-0000-0000D5040000}"/>
    <cellStyle name="Note 3 3 2 2" xfId="1279" xr:uid="{00000000-0005-0000-0000-0000D6040000}"/>
    <cellStyle name="Note 3 3 2 3" xfId="966" xr:uid="{00000000-0005-0000-0000-0000D7040000}"/>
    <cellStyle name="Note 3 3 2 4" xfId="653" xr:uid="{00000000-0005-0000-0000-0000D8040000}"/>
    <cellStyle name="Note 3 3 3" xfId="1123" xr:uid="{00000000-0005-0000-0000-0000D9040000}"/>
    <cellStyle name="Note 3 3 4" xfId="810" xr:uid="{00000000-0005-0000-0000-0000DA040000}"/>
    <cellStyle name="Note 3 3 5" xfId="497" xr:uid="{00000000-0005-0000-0000-0000DB040000}"/>
    <cellStyle name="Note 3 4" xfId="261" xr:uid="{00000000-0005-0000-0000-0000DC040000}"/>
    <cellStyle name="Note 3 4 2" xfId="1200" xr:uid="{00000000-0005-0000-0000-0000DD040000}"/>
    <cellStyle name="Note 3 4 3" xfId="887" xr:uid="{00000000-0005-0000-0000-0000DE040000}"/>
    <cellStyle name="Note 3 4 4" xfId="574" xr:uid="{00000000-0005-0000-0000-0000DF040000}"/>
    <cellStyle name="Note 3 5" xfId="1044" xr:uid="{00000000-0005-0000-0000-0000E0040000}"/>
    <cellStyle name="Note 3 6" xfId="731" xr:uid="{00000000-0005-0000-0000-0000E1040000}"/>
    <cellStyle name="Note 3 7" xfId="418" xr:uid="{00000000-0005-0000-0000-0000E2040000}"/>
    <cellStyle name="Percent" xfId="1292" builtinId="5"/>
    <cellStyle name="Percent 2" xfId="16" xr:uid="{00000000-0005-0000-0000-0000E4040000}"/>
    <cellStyle name="Percent 3" xfId="17" xr:uid="{00000000-0005-0000-0000-0000E5040000}"/>
    <cellStyle name="Percent 4" xfId="21" xr:uid="{00000000-0005-0000-0000-0000E6040000}"/>
    <cellStyle name="Percent 4 2" xfId="25" xr:uid="{00000000-0005-0000-0000-0000E7040000}"/>
    <cellStyle name="Percent 4 2 2" xfId="129" xr:uid="{00000000-0005-0000-0000-0000E8040000}"/>
    <cellStyle name="Percent 4 2 2 2" xfId="285" xr:uid="{00000000-0005-0000-0000-0000E9040000}"/>
    <cellStyle name="Percent 4 2 2 2 2" xfId="1224" xr:uid="{00000000-0005-0000-0000-0000EA040000}"/>
    <cellStyle name="Percent 4 2 2 2 3" xfId="911" xr:uid="{00000000-0005-0000-0000-0000EB040000}"/>
    <cellStyle name="Percent 4 2 2 2 4" xfId="598" xr:uid="{00000000-0005-0000-0000-0000EC040000}"/>
    <cellStyle name="Percent 4 2 2 3" xfId="1068" xr:uid="{00000000-0005-0000-0000-0000ED040000}"/>
    <cellStyle name="Percent 4 2 2 4" xfId="755" xr:uid="{00000000-0005-0000-0000-0000EE040000}"/>
    <cellStyle name="Percent 4 2 2 5" xfId="442" xr:uid="{00000000-0005-0000-0000-0000EF040000}"/>
    <cellStyle name="Percent 4 2 3" xfId="206" xr:uid="{00000000-0005-0000-0000-0000F0040000}"/>
    <cellStyle name="Percent 4 2 3 2" xfId="1145" xr:uid="{00000000-0005-0000-0000-0000F1040000}"/>
    <cellStyle name="Percent 4 2 3 3" xfId="832" xr:uid="{00000000-0005-0000-0000-0000F2040000}"/>
    <cellStyle name="Percent 4 2 3 4" xfId="519" xr:uid="{00000000-0005-0000-0000-0000F3040000}"/>
    <cellStyle name="Percent 4 2 4" xfId="989" xr:uid="{00000000-0005-0000-0000-0000F4040000}"/>
    <cellStyle name="Percent 4 2 5" xfId="676" xr:uid="{00000000-0005-0000-0000-0000F5040000}"/>
    <cellStyle name="Percent 4 2 6" xfId="363" xr:uid="{00000000-0005-0000-0000-0000F6040000}"/>
    <cellStyle name="Percent 4 3" xfId="125" xr:uid="{00000000-0005-0000-0000-0000F7040000}"/>
    <cellStyle name="Percent 4 3 2" xfId="281" xr:uid="{00000000-0005-0000-0000-0000F8040000}"/>
    <cellStyle name="Percent 4 3 2 2" xfId="1220" xr:uid="{00000000-0005-0000-0000-0000F9040000}"/>
    <cellStyle name="Percent 4 3 2 3" xfId="907" xr:uid="{00000000-0005-0000-0000-0000FA040000}"/>
    <cellStyle name="Percent 4 3 2 4" xfId="594" xr:uid="{00000000-0005-0000-0000-0000FB040000}"/>
    <cellStyle name="Percent 4 3 3" xfId="1064" xr:uid="{00000000-0005-0000-0000-0000FC040000}"/>
    <cellStyle name="Percent 4 3 4" xfId="751" xr:uid="{00000000-0005-0000-0000-0000FD040000}"/>
    <cellStyle name="Percent 4 3 5" xfId="438" xr:uid="{00000000-0005-0000-0000-0000FE040000}"/>
    <cellStyle name="Percent 4 4" xfId="202" xr:uid="{00000000-0005-0000-0000-0000FF040000}"/>
    <cellStyle name="Percent 4 4 2" xfId="1141" xr:uid="{00000000-0005-0000-0000-000000050000}"/>
    <cellStyle name="Percent 4 4 3" xfId="828" xr:uid="{00000000-0005-0000-0000-000001050000}"/>
    <cellStyle name="Percent 4 4 4" xfId="515" xr:uid="{00000000-0005-0000-0000-000002050000}"/>
    <cellStyle name="Percent 4 5" xfId="985" xr:uid="{00000000-0005-0000-0000-000003050000}"/>
    <cellStyle name="Percent 4 6" xfId="672" xr:uid="{00000000-0005-0000-0000-000004050000}"/>
    <cellStyle name="Percent 4 7" xfId="359" xr:uid="{00000000-0005-0000-0000-000005050000}"/>
    <cellStyle name="Percent 5" xfId="117" xr:uid="{00000000-0005-0000-0000-000006050000}"/>
    <cellStyle name="Percent 5 2" xfId="274" xr:uid="{00000000-0005-0000-0000-000007050000}"/>
    <cellStyle name="Percent 5 2 2" xfId="1213" xr:uid="{00000000-0005-0000-0000-000008050000}"/>
    <cellStyle name="Percent 5 2 3" xfId="900" xr:uid="{00000000-0005-0000-0000-000009050000}"/>
    <cellStyle name="Percent 5 2 4" xfId="587" xr:uid="{00000000-0005-0000-0000-00000A050000}"/>
    <cellStyle name="Percent 5 3" xfId="1057" xr:uid="{00000000-0005-0000-0000-00000B050000}"/>
    <cellStyle name="Percent 5 4" xfId="744" xr:uid="{00000000-0005-0000-0000-00000C050000}"/>
    <cellStyle name="Percent 5 5" xfId="431" xr:uid="{00000000-0005-0000-0000-00000D050000}"/>
    <cellStyle name="Percent Complete" xfId="105" xr:uid="{00000000-0005-0000-0000-00000E050000}"/>
    <cellStyle name="Period Headers" xfId="104" xr:uid="{00000000-0005-0000-0000-00000F050000}"/>
    <cellStyle name="Period Highlight Control" xfId="102" xr:uid="{00000000-0005-0000-0000-000010050000}"/>
    <cellStyle name="Project Headers" xfId="103" xr:uid="{00000000-0005-0000-0000-000011050000}"/>
    <cellStyle name="Title 2" xfId="118" xr:uid="{00000000-0005-0000-0000-000012050000}"/>
  </cellStyles>
  <dxfs count="128">
    <dxf>
      <numFmt numFmtId="9" formatCode="&quot;$&quot;#,##0_);\(&quot;$&quot;#,##0\)"/>
    </dxf>
    <dxf>
      <numFmt numFmtId="14" formatCode="0.00%"/>
    </dxf>
    <dxf>
      <numFmt numFmtId="9" formatCode="&quot;$&quot;#,##0_);\(&quot;$&quot;#,##0\)"/>
    </dxf>
    <dxf>
      <numFmt numFmtId="9" formatCode="&quot;$&quot;#,##0_);\(&quot;$&quot;#,##0\)"/>
    </dxf>
    <dxf>
      <numFmt numFmtId="14" formatCode="0.00%"/>
    </dxf>
    <dxf>
      <numFmt numFmtId="9" formatCode="&quot;$&quot;#,##0_);\(&quot;$&quot;#,##0\)"/>
    </dxf>
    <dxf>
      <numFmt numFmtId="9" formatCode="&quot;$&quot;#,##0_);\(&quot;$&quot;#,##0\)"/>
    </dxf>
    <dxf>
      <numFmt numFmtId="14" formatCode="0.00%"/>
    </dxf>
    <dxf>
      <numFmt numFmtId="9" formatCode="&quot;$&quot;#,##0_);\(&quot;$&quot;#,##0\)"/>
    </dxf>
    <dxf>
      <numFmt numFmtId="9" formatCode="&quot;$&quot;#,##0_);\(&quot;$&quot;#,##0\)"/>
    </dxf>
    <dxf>
      <numFmt numFmtId="14" formatCode="0.00%"/>
    </dxf>
    <dxf>
      <numFmt numFmtId="9" formatCode="&quot;$&quot;#,##0_);\(&quot;$&quot;#,##0\)"/>
    </dxf>
    <dxf>
      <numFmt numFmtId="9" formatCode="&quot;$&quot;#,##0_);\(&quot;$&quot;#,##0\)"/>
    </dxf>
    <dxf>
      <numFmt numFmtId="14" formatCode="0.00%"/>
    </dxf>
    <dxf>
      <numFmt numFmtId="9" formatCode="&quot;$&quot;#,##0_);\(&quot;$&quot;#,##0\)"/>
    </dxf>
    <dxf>
      <numFmt numFmtId="9" formatCode="&quot;$&quot;#,##0_);\(&quot;$&quot;#,##0\)"/>
    </dxf>
    <dxf>
      <numFmt numFmtId="14" formatCode="0.00%"/>
    </dxf>
    <dxf>
      <numFmt numFmtId="9" formatCode="&quot;$&quot;#,##0_);\(&quot;$&quot;#,##0\)"/>
    </dxf>
    <dxf>
      <numFmt numFmtId="9" formatCode="&quot;$&quot;#,##0_);\(&quot;$&quot;#,##0\)"/>
    </dxf>
    <dxf>
      <numFmt numFmtId="14" formatCode="0.00%"/>
    </dxf>
    <dxf>
      <numFmt numFmtId="9" formatCode="&quot;$&quot;#,##0_);\(&quot;$&quot;#,##0\)"/>
    </dxf>
    <dxf>
      <numFmt numFmtId="9" formatCode="&quot;$&quot;#,##0_);\(&quot;$&quot;#,##0\)"/>
    </dxf>
    <dxf>
      <numFmt numFmtId="14" formatCode="0.00%"/>
    </dxf>
    <dxf>
      <numFmt numFmtId="9" formatCode="&quot;$&quot;#,##0_);\(&quot;$&quot;#,##0\)"/>
    </dxf>
    <dxf>
      <numFmt numFmtId="9" formatCode="&quot;$&quot;#,##0_);\(&quot;$&quot;#,##0\)"/>
    </dxf>
    <dxf>
      <numFmt numFmtId="14" formatCode="0.00%"/>
    </dxf>
    <dxf>
      <numFmt numFmtId="9" formatCode="&quot;$&quot;#,##0_);\(&quot;$&quot;#,##0\)"/>
    </dxf>
    <dxf>
      <numFmt numFmtId="9" formatCode="&quot;$&quot;#,##0_);\(&quot;$&quot;#,##0\)"/>
    </dxf>
    <dxf>
      <numFmt numFmtId="14" formatCode="0.00%"/>
    </dxf>
    <dxf>
      <numFmt numFmtId="9" formatCode="&quot;$&quot;#,##0_);\(&quot;$&quot;#,##0\)"/>
    </dxf>
    <dxf>
      <numFmt numFmtId="9" formatCode="&quot;$&quot;#,##0_);\(&quot;$&quot;#,##0\)"/>
    </dxf>
    <dxf>
      <numFmt numFmtId="14" formatCode="0.00%"/>
    </dxf>
    <dxf>
      <numFmt numFmtId="9" formatCode="&quot;$&quot;#,##0_);\(&quot;$&quot;#,##0\)"/>
    </dxf>
    <dxf>
      <numFmt numFmtId="9" formatCode="&quot;$&quot;#,##0_);\(&quot;$&quot;#,##0\)"/>
    </dxf>
    <dxf>
      <numFmt numFmtId="14" formatCode="0.00%"/>
    </dxf>
    <dxf>
      <numFmt numFmtId="9" formatCode="&quot;$&quot;#,##0_);\(&quot;$&quot;#,##0\)"/>
    </dxf>
    <dxf>
      <numFmt numFmtId="9" formatCode="&quot;$&quot;#,##0_);\(&quot;$&quot;#,##0\)"/>
    </dxf>
    <dxf>
      <numFmt numFmtId="14" formatCode="0.00%"/>
    </dxf>
    <dxf>
      <numFmt numFmtId="9" formatCode="&quot;$&quot;#,##0_);\(&quot;$&quot;#,##0\)"/>
    </dxf>
    <dxf>
      <numFmt numFmtId="9" formatCode="&quot;$&quot;#,##0_);\(&quot;$&quot;#,##0\)"/>
    </dxf>
    <dxf>
      <numFmt numFmtId="14" formatCode="0.00%"/>
    </dxf>
    <dxf>
      <numFmt numFmtId="9" formatCode="&quot;$&quot;#,##0_);\(&quot;$&quot;#,##0\)"/>
    </dxf>
    <dxf>
      <numFmt numFmtId="9" formatCode="&quot;$&quot;#,##0_);\(&quot;$&quot;#,##0\)"/>
    </dxf>
    <dxf>
      <numFmt numFmtId="14" formatCode="0.00%"/>
    </dxf>
    <dxf>
      <numFmt numFmtId="9" formatCode="&quot;$&quot;#,##0_);\(&quot;$&quot;#,##0\)"/>
    </dxf>
    <dxf>
      <numFmt numFmtId="9" formatCode="&quot;$&quot;#,##0_);\(&quot;$&quot;#,##0\)"/>
    </dxf>
    <dxf>
      <numFmt numFmtId="14" formatCode="0.00%"/>
    </dxf>
    <dxf>
      <numFmt numFmtId="9" formatCode="&quot;$&quot;#,##0_);\(&quot;$&quot;#,##0\)"/>
    </dxf>
    <dxf>
      <numFmt numFmtId="9" formatCode="&quot;$&quot;#,##0_);\(&quot;$&quot;#,##0\)"/>
    </dxf>
    <dxf>
      <numFmt numFmtId="14" formatCode="0.00%"/>
    </dxf>
    <dxf>
      <numFmt numFmtId="9" formatCode="&quot;$&quot;#,##0_);\(&quot;$&quot;#,##0\)"/>
    </dxf>
    <dxf>
      <numFmt numFmtId="9" formatCode="&quot;$&quot;#,##0_);\(&quot;$&quot;#,##0\)"/>
    </dxf>
    <dxf>
      <numFmt numFmtId="14" formatCode="0.00%"/>
    </dxf>
    <dxf>
      <numFmt numFmtId="9" formatCode="&quot;$&quot;#,##0_);\(&quot;$&quot;#,##0\)"/>
    </dxf>
    <dxf>
      <numFmt numFmtId="9" formatCode="&quot;$&quot;#,##0_);\(&quot;$&quot;#,##0\)"/>
    </dxf>
    <dxf>
      <numFmt numFmtId="14" formatCode="0.00%"/>
    </dxf>
    <dxf>
      <numFmt numFmtId="9" formatCode="&quot;$&quot;#,##0_);\(&quot;$&quot;#,##0\)"/>
    </dxf>
    <dxf>
      <numFmt numFmtId="9" formatCode="&quot;$&quot;#,##0_);\(&quot;$&quot;#,##0\)"/>
    </dxf>
    <dxf>
      <numFmt numFmtId="14" formatCode="0.00%"/>
    </dxf>
    <dxf>
      <numFmt numFmtId="9" formatCode="&quot;$&quot;#,##0_);\(&quot;$&quot;#,##0\)"/>
    </dxf>
    <dxf>
      <numFmt numFmtId="9" formatCode="&quot;$&quot;#,##0_);\(&quot;$&quot;#,##0\)"/>
    </dxf>
    <dxf>
      <numFmt numFmtId="14" formatCode="0.00%"/>
    </dxf>
    <dxf>
      <numFmt numFmtId="9" formatCode="&quot;$&quot;#,##0_);\(&quot;$&quot;#,##0\)"/>
    </dxf>
    <dxf>
      <numFmt numFmtId="9" formatCode="&quot;$&quot;#,##0_);\(&quot;$&quot;#,##0\)"/>
    </dxf>
    <dxf>
      <numFmt numFmtId="14" formatCode="0.00%"/>
    </dxf>
    <dxf>
      <numFmt numFmtId="9" formatCode="&quot;$&quot;#,##0_);\(&quot;$&quot;#,##0\)"/>
    </dxf>
    <dxf>
      <numFmt numFmtId="9" formatCode="&quot;$&quot;#,##0_);\(&quot;$&quot;#,##0\)"/>
    </dxf>
    <dxf>
      <numFmt numFmtId="14" formatCode="0.00%"/>
    </dxf>
    <dxf>
      <numFmt numFmtId="9" formatCode="&quot;$&quot;#,##0_);\(&quot;$&quot;#,##0\)"/>
    </dxf>
    <dxf>
      <numFmt numFmtId="9" formatCode="&quot;$&quot;#,##0_);\(&quot;$&quot;#,##0\)"/>
    </dxf>
    <dxf>
      <numFmt numFmtId="14" formatCode="0.00%"/>
    </dxf>
    <dxf>
      <numFmt numFmtId="9" formatCode="&quot;$&quot;#,##0_);\(&quot;$&quot;#,##0\)"/>
    </dxf>
    <dxf>
      <numFmt numFmtId="9" formatCode="&quot;$&quot;#,##0_);\(&quot;$&quot;#,##0\)"/>
    </dxf>
    <dxf>
      <numFmt numFmtId="14" formatCode="0.00%"/>
    </dxf>
    <dxf>
      <numFmt numFmtId="9" formatCode="&quot;$&quot;#,##0_);\(&quot;$&quot;#,##0\)"/>
    </dxf>
    <dxf>
      <numFmt numFmtId="9" formatCode="&quot;$&quot;#,##0_);\(&quot;$&quot;#,##0\)"/>
    </dxf>
    <dxf>
      <numFmt numFmtId="14" formatCode="0.00%"/>
    </dxf>
    <dxf>
      <numFmt numFmtId="9" formatCode="&quot;$&quot;#,##0_);\(&quot;$&quot;#,##0\)"/>
    </dxf>
    <dxf>
      <numFmt numFmtId="9" formatCode="&quot;$&quot;#,##0_);\(&quot;$&quot;#,##0\)"/>
    </dxf>
    <dxf>
      <numFmt numFmtId="14" formatCode="0.00%"/>
    </dxf>
    <dxf>
      <numFmt numFmtId="9" formatCode="&quot;$&quot;#,##0_);\(&quot;$&quot;#,##0\)"/>
    </dxf>
    <dxf>
      <numFmt numFmtId="9" formatCode="&quot;$&quot;#,##0_);\(&quot;$&quot;#,##0\)"/>
    </dxf>
    <dxf>
      <numFmt numFmtId="14" formatCode="0.00%"/>
    </dxf>
    <dxf>
      <numFmt numFmtId="9" formatCode="&quot;$&quot;#,##0_);\(&quot;$&quot;#,##0\)"/>
    </dxf>
    <dxf>
      <numFmt numFmtId="9" formatCode="&quot;$&quot;#,##0_);\(&quot;$&quot;#,##0\)"/>
    </dxf>
    <dxf>
      <numFmt numFmtId="14" formatCode="0.00%"/>
    </dxf>
    <dxf>
      <numFmt numFmtId="9" formatCode="&quot;$&quot;#,##0_);\(&quot;$&quot;#,##0\)"/>
    </dxf>
    <dxf>
      <numFmt numFmtId="9" formatCode="&quot;$&quot;#,##0_);\(&quot;$&quot;#,##0\)"/>
    </dxf>
    <dxf>
      <numFmt numFmtId="14" formatCode="0.00%"/>
    </dxf>
    <dxf>
      <numFmt numFmtId="9" formatCode="&quot;$&quot;#,##0_);\(&quot;$&quot;#,##0\)"/>
    </dxf>
    <dxf>
      <numFmt numFmtId="9" formatCode="&quot;$&quot;#,##0_);\(&quot;$&quot;#,##0\)"/>
    </dxf>
    <dxf>
      <numFmt numFmtId="14" formatCode="0.00%"/>
    </dxf>
    <dxf>
      <numFmt numFmtId="9" formatCode="&quot;$&quot;#,##0_);\(&quot;$&quot;#,##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font>
        <b/>
        <i val="0"/>
      </font>
    </dxf>
    <dxf>
      <font>
        <b/>
        <i val="0"/>
      </font>
    </dxf>
    <dxf>
      <font>
        <b/>
        <i val="0"/>
      </font>
    </dxf>
    <dxf>
      <font>
        <b/>
        <i val="0"/>
      </font>
    </dxf>
    <dxf>
      <font>
        <b/>
        <i val="0"/>
      </font>
    </dxf>
  </dxfs>
  <tableStyles count="0" defaultTableStyle="TableStyleMedium9" defaultPivotStyle="PivotStyleLight16"/>
  <colors>
    <mruColors>
      <color rgb="FFFFFFFF"/>
      <color rgb="FF398CCC"/>
      <color rgb="FFFFFFCC"/>
      <color rgb="FFEDEFF2"/>
      <color rgb="FFEDEFF7"/>
      <color rgb="FFFFFFE5"/>
      <color rgb="FF2E74A6"/>
      <color rgb="FF545F6B"/>
      <color rgb="FF2DCEB8"/>
      <color rgb="FF2F74A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06/relationships/vbaProject" Target="vbaProject.bin"/><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www.remodelcostspreadsheet.com" TargetMode="External"/><Relationship Id="rId5" Type="http://schemas.openxmlformats.org/officeDocument/2006/relationships/image" Target="../media/image3.png"/><Relationship Id="rId4" Type="http://schemas.openxmlformats.org/officeDocument/2006/relationships/hyperlink" Target="https://www.remodelestimator.com/videos.html" TargetMode="External"/></Relationships>
</file>

<file path=xl/drawings/_rels/drawing10.xml.rels><?xml version="1.0" encoding="UTF-8" standalone="yes"?>
<Relationships xmlns="http://schemas.openxmlformats.org/package/2006/relationships"><Relationship Id="rId8" Type="http://schemas.openxmlformats.org/officeDocument/2006/relationships/hyperlink" Target="http://www.remodelcostspreadsheet.com" TargetMode="External"/><Relationship Id="rId13" Type="http://schemas.openxmlformats.org/officeDocument/2006/relationships/image" Target="../media/image26.png"/><Relationship Id="rId3" Type="http://schemas.openxmlformats.org/officeDocument/2006/relationships/image" Target="../media/image21.png"/><Relationship Id="rId7" Type="http://schemas.openxmlformats.org/officeDocument/2006/relationships/image" Target="../media/image25.png"/><Relationship Id="rId12" Type="http://schemas.openxmlformats.org/officeDocument/2006/relationships/image" Target="../media/image3.png"/><Relationship Id="rId2" Type="http://schemas.openxmlformats.org/officeDocument/2006/relationships/image" Target="../media/image20.png"/><Relationship Id="rId1" Type="http://schemas.openxmlformats.org/officeDocument/2006/relationships/image" Target="../media/image19.jpg"/><Relationship Id="rId6" Type="http://schemas.openxmlformats.org/officeDocument/2006/relationships/image" Target="../media/image24.png"/><Relationship Id="rId11" Type="http://schemas.openxmlformats.org/officeDocument/2006/relationships/hyperlink" Target="https://www.remodelestimator.com/videos.html" TargetMode="External"/><Relationship Id="rId5" Type="http://schemas.openxmlformats.org/officeDocument/2006/relationships/image" Target="../media/image23.png"/><Relationship Id="rId10" Type="http://schemas.openxmlformats.org/officeDocument/2006/relationships/image" Target="../media/image2.png"/><Relationship Id="rId4" Type="http://schemas.openxmlformats.org/officeDocument/2006/relationships/image" Target="../media/image22.png"/><Relationship Id="rId9"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www.remodelcostspreadsheet.com" TargetMode="External"/><Relationship Id="rId1" Type="http://schemas.openxmlformats.org/officeDocument/2006/relationships/image" Target="../media/image14.png"/><Relationship Id="rId6" Type="http://schemas.openxmlformats.org/officeDocument/2006/relationships/image" Target="../media/image3.png"/><Relationship Id="rId5" Type="http://schemas.openxmlformats.org/officeDocument/2006/relationships/hyperlink" Target="https://www.remodelestimator.com/videos.html" TargetMode="External"/><Relationship Id="rId4"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27.png"/><Relationship Id="rId2" Type="http://schemas.openxmlformats.org/officeDocument/2006/relationships/hyperlink" Target="http://www.remodelcostspreadsheet.com" TargetMode="External"/><Relationship Id="rId1" Type="http://schemas.openxmlformats.org/officeDocument/2006/relationships/image" Target="../media/image14.png"/><Relationship Id="rId6" Type="http://schemas.openxmlformats.org/officeDocument/2006/relationships/image" Target="../media/image3.png"/><Relationship Id="rId5" Type="http://schemas.openxmlformats.org/officeDocument/2006/relationships/hyperlink" Target="https://www.remodelestimator.com/videos.html" TargetMode="External"/><Relationship Id="rId4" Type="http://schemas.openxmlformats.org/officeDocument/2006/relationships/image" Target="../media/image2.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28.png"/><Relationship Id="rId2" Type="http://schemas.openxmlformats.org/officeDocument/2006/relationships/hyperlink" Target="http://www.remodelcostspreadsheet.com" TargetMode="External"/><Relationship Id="rId1" Type="http://schemas.openxmlformats.org/officeDocument/2006/relationships/image" Target="../media/image14.png"/><Relationship Id="rId6" Type="http://schemas.openxmlformats.org/officeDocument/2006/relationships/image" Target="../media/image3.png"/><Relationship Id="rId5" Type="http://schemas.openxmlformats.org/officeDocument/2006/relationships/hyperlink" Target="https://www.remodelestimator.com/videos.html" TargetMode="External"/><Relationship Id="rId4" Type="http://schemas.openxmlformats.org/officeDocument/2006/relationships/image" Target="../media/image2.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28.png"/><Relationship Id="rId2" Type="http://schemas.openxmlformats.org/officeDocument/2006/relationships/hyperlink" Target="http://www.remodelcostspreadsheet.com" TargetMode="External"/><Relationship Id="rId1" Type="http://schemas.openxmlformats.org/officeDocument/2006/relationships/image" Target="../media/image14.png"/><Relationship Id="rId6" Type="http://schemas.openxmlformats.org/officeDocument/2006/relationships/image" Target="../media/image3.png"/><Relationship Id="rId5" Type="http://schemas.openxmlformats.org/officeDocument/2006/relationships/hyperlink" Target="https://www.remodelestimator.com/videos.html" TargetMode="External"/><Relationship Id="rId4" Type="http://schemas.openxmlformats.org/officeDocument/2006/relationships/image" Target="../media/image2.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www.remodelcostspreadsheet.com" TargetMode="External"/><Relationship Id="rId1" Type="http://schemas.openxmlformats.org/officeDocument/2006/relationships/image" Target="../media/image14.png"/><Relationship Id="rId6" Type="http://schemas.openxmlformats.org/officeDocument/2006/relationships/image" Target="../media/image3.png"/><Relationship Id="rId5" Type="http://schemas.openxmlformats.org/officeDocument/2006/relationships/hyperlink" Target="https://www.remodelestimator.com/videos.html" TargetMode="External"/><Relationship Id="rId4" Type="http://schemas.openxmlformats.org/officeDocument/2006/relationships/image" Target="../media/image2.png"/></Relationships>
</file>

<file path=xl/drawings/_rels/drawing1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www.remodelcostspreadsheet.com" TargetMode="External"/><Relationship Id="rId1" Type="http://schemas.openxmlformats.org/officeDocument/2006/relationships/image" Target="../media/image14.png"/><Relationship Id="rId6" Type="http://schemas.openxmlformats.org/officeDocument/2006/relationships/image" Target="../media/image3.png"/><Relationship Id="rId5" Type="http://schemas.openxmlformats.org/officeDocument/2006/relationships/hyperlink" Target="https://www.remodelestimator.com/videos.html" TargetMode="External"/><Relationship Id="rId4" Type="http://schemas.openxmlformats.org/officeDocument/2006/relationships/image" Target="../media/image2.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27.png"/><Relationship Id="rId2" Type="http://schemas.openxmlformats.org/officeDocument/2006/relationships/hyperlink" Target="http://www.remodelcostspreadsheet.com" TargetMode="External"/><Relationship Id="rId1" Type="http://schemas.openxmlformats.org/officeDocument/2006/relationships/image" Target="../media/image14.png"/><Relationship Id="rId6" Type="http://schemas.openxmlformats.org/officeDocument/2006/relationships/image" Target="../media/image3.png"/><Relationship Id="rId5" Type="http://schemas.openxmlformats.org/officeDocument/2006/relationships/hyperlink" Target="https://www.remodelestimator.com/videos.html" TargetMode="External"/><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2.png"/><Relationship Id="rId3" Type="http://schemas.openxmlformats.org/officeDocument/2006/relationships/image" Target="../media/image4.png"/><Relationship Id="rId7" Type="http://schemas.openxmlformats.org/officeDocument/2006/relationships/image" Target="../media/image8.jpeg"/><Relationship Id="rId12" Type="http://schemas.openxmlformats.org/officeDocument/2006/relationships/image" Target="../media/image13.png"/><Relationship Id="rId2" Type="http://schemas.openxmlformats.org/officeDocument/2006/relationships/image" Target="../media/image1.png"/><Relationship Id="rId1" Type="http://schemas.openxmlformats.org/officeDocument/2006/relationships/hyperlink" Target="http://www.remodelcostspreadsheet.com" TargetMode="External"/><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3.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hyperlink" Target="https://www.remodelestimator.com/videos.html" TargetMode="External"/></Relationships>
</file>

<file path=xl/drawings/_rels/drawing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www.remodelcostspreadsheet.com" TargetMode="External"/><Relationship Id="rId1" Type="http://schemas.openxmlformats.org/officeDocument/2006/relationships/image" Target="../media/image14.png"/><Relationship Id="rId6" Type="http://schemas.openxmlformats.org/officeDocument/2006/relationships/image" Target="../media/image3.png"/><Relationship Id="rId5" Type="http://schemas.openxmlformats.org/officeDocument/2006/relationships/hyperlink" Target="https://www.remodelestimator.com/videos.html" TargetMode="External"/><Relationship Id="rId4" Type="http://schemas.openxmlformats.org/officeDocument/2006/relationships/image" Target="../media/image2.png"/></Relationships>
</file>

<file path=xl/drawings/_rels/drawing4.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image" Target="../media/image1.png"/><Relationship Id="rId7" Type="http://schemas.openxmlformats.org/officeDocument/2006/relationships/image" Target="../media/image16.png"/><Relationship Id="rId2" Type="http://schemas.openxmlformats.org/officeDocument/2006/relationships/hyperlink" Target="http://www.remodelcostspreadsheet.com" TargetMode="External"/><Relationship Id="rId1" Type="http://schemas.openxmlformats.org/officeDocument/2006/relationships/image" Target="../media/image15.png"/><Relationship Id="rId6" Type="http://schemas.openxmlformats.org/officeDocument/2006/relationships/image" Target="../media/image3.png"/><Relationship Id="rId5" Type="http://schemas.openxmlformats.org/officeDocument/2006/relationships/hyperlink" Target="https://www.remodelestimator.com/videos.html" TargetMode="External"/><Relationship Id="rId4" Type="http://schemas.openxmlformats.org/officeDocument/2006/relationships/image" Target="../media/image2.png"/><Relationship Id="rId9" Type="http://schemas.openxmlformats.org/officeDocument/2006/relationships/image" Target="../media/image18.png"/></Relationships>
</file>

<file path=xl/drawings/_rels/drawing5.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2.png"/><Relationship Id="rId7" Type="http://schemas.openxmlformats.org/officeDocument/2006/relationships/image" Target="../media/image18.png"/><Relationship Id="rId2" Type="http://schemas.openxmlformats.org/officeDocument/2006/relationships/image" Target="../media/image1.png"/><Relationship Id="rId1" Type="http://schemas.openxmlformats.org/officeDocument/2006/relationships/hyperlink" Target="http://www.remodelcostspreadsheet.com" TargetMode="External"/><Relationship Id="rId6" Type="http://schemas.openxmlformats.org/officeDocument/2006/relationships/image" Target="../media/image16.png"/><Relationship Id="rId5" Type="http://schemas.openxmlformats.org/officeDocument/2006/relationships/image" Target="../media/image3.png"/><Relationship Id="rId4" Type="http://schemas.openxmlformats.org/officeDocument/2006/relationships/hyperlink" Target="https://www.remodelestimator.com/videos.html" TargetMode="External"/></Relationships>
</file>

<file path=xl/drawings/_rels/drawing6.xml.rels><?xml version="1.0" encoding="UTF-8" standalone="yes"?>
<Relationships xmlns="http://schemas.openxmlformats.org/package/2006/relationships"><Relationship Id="rId8" Type="http://schemas.openxmlformats.org/officeDocument/2006/relationships/image" Target="../media/image18.png"/><Relationship Id="rId3" Type="http://schemas.openxmlformats.org/officeDocument/2006/relationships/image" Target="../media/image1.png"/><Relationship Id="rId7" Type="http://schemas.openxmlformats.org/officeDocument/2006/relationships/image" Target="../media/image16.png"/><Relationship Id="rId2" Type="http://schemas.openxmlformats.org/officeDocument/2006/relationships/hyperlink" Target="http://www.remodelcostspreadsheet.com" TargetMode="External"/><Relationship Id="rId1" Type="http://schemas.openxmlformats.org/officeDocument/2006/relationships/image" Target="../media/image14.png"/><Relationship Id="rId6" Type="http://schemas.openxmlformats.org/officeDocument/2006/relationships/image" Target="../media/image3.png"/><Relationship Id="rId5" Type="http://schemas.openxmlformats.org/officeDocument/2006/relationships/hyperlink" Target="https://www.remodelestimator.com/videos.html" TargetMode="External"/><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image" Target="../media/image1.png"/><Relationship Id="rId7" Type="http://schemas.openxmlformats.org/officeDocument/2006/relationships/image" Target="../media/image16.png"/><Relationship Id="rId2" Type="http://schemas.openxmlformats.org/officeDocument/2006/relationships/hyperlink" Target="http://www.remodelcostspreadsheet.com" TargetMode="External"/><Relationship Id="rId1" Type="http://schemas.openxmlformats.org/officeDocument/2006/relationships/image" Target="../media/image14.png"/><Relationship Id="rId6" Type="http://schemas.openxmlformats.org/officeDocument/2006/relationships/image" Target="../media/image3.png"/><Relationship Id="rId5" Type="http://schemas.openxmlformats.org/officeDocument/2006/relationships/hyperlink" Target="https://www.remodelestimator.com/videos.html" TargetMode="External"/><Relationship Id="rId4" Type="http://schemas.openxmlformats.org/officeDocument/2006/relationships/image" Target="../media/image2.png"/><Relationship Id="rId9" Type="http://schemas.openxmlformats.org/officeDocument/2006/relationships/image" Target="../media/image18.png"/></Relationships>
</file>

<file path=xl/drawings/_rels/drawing8.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2.png"/><Relationship Id="rId7" Type="http://schemas.openxmlformats.org/officeDocument/2006/relationships/image" Target="../media/image18.png"/><Relationship Id="rId2" Type="http://schemas.openxmlformats.org/officeDocument/2006/relationships/image" Target="../media/image1.png"/><Relationship Id="rId1" Type="http://schemas.openxmlformats.org/officeDocument/2006/relationships/hyperlink" Target="http://www.remodelcostspreadsheet.com" TargetMode="External"/><Relationship Id="rId6" Type="http://schemas.openxmlformats.org/officeDocument/2006/relationships/image" Target="../media/image16.png"/><Relationship Id="rId5" Type="http://schemas.openxmlformats.org/officeDocument/2006/relationships/image" Target="../media/image3.png"/><Relationship Id="rId4" Type="http://schemas.openxmlformats.org/officeDocument/2006/relationships/hyperlink" Target="https://www.remodelestimator.com/videos.html" TargetMode="External"/></Relationships>
</file>

<file path=xl/drawings/_rels/drawing9.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16.png"/><Relationship Id="rId2" Type="http://schemas.openxmlformats.org/officeDocument/2006/relationships/hyperlink" Target="http://www.remodelcostspreadsheet.com" TargetMode="External"/><Relationship Id="rId1" Type="http://schemas.openxmlformats.org/officeDocument/2006/relationships/image" Target="../media/image14.png"/><Relationship Id="rId6" Type="http://schemas.openxmlformats.org/officeDocument/2006/relationships/image" Target="../media/image3.png"/><Relationship Id="rId5" Type="http://schemas.openxmlformats.org/officeDocument/2006/relationships/hyperlink" Target="https://www.remodelestimator.com/videos.html" TargetMode="External"/><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xdr:col>
      <xdr:colOff>918634</xdr:colOff>
      <xdr:row>0</xdr:row>
      <xdr:rowOff>571500</xdr:rowOff>
    </xdr:to>
    <xdr:sp macro="" textlink="">
      <xdr:nvSpPr>
        <xdr:cNvPr id="30" name="TextBox 29">
          <a:extLst>
            <a:ext uri="{FF2B5EF4-FFF2-40B4-BE49-F238E27FC236}">
              <a16:creationId xmlns:a16="http://schemas.microsoft.com/office/drawing/2014/main" id="{00000000-0008-0000-0100-00001E000000}"/>
            </a:ext>
          </a:extLst>
        </xdr:cNvPr>
        <xdr:cNvSpPr txBox="1">
          <a:spLocks noChangeAspect="1"/>
        </xdr:cNvSpPr>
      </xdr:nvSpPr>
      <xdr:spPr>
        <a:xfrm>
          <a:off x="0" y="0"/>
          <a:ext cx="1100667"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200">
            <a:solidFill>
              <a:schemeClr val="bg1"/>
            </a:solidFill>
            <a:latin typeface="Calibri Light" panose="020F0302020204030204" pitchFamily="34" charset="0"/>
          </a:endParaRPr>
        </a:p>
      </xdr:txBody>
    </xdr:sp>
    <xdr:clientData/>
  </xdr:twoCellAnchor>
  <xdr:twoCellAnchor editAs="absolute">
    <xdr:from>
      <xdr:col>1</xdr:col>
      <xdr:colOff>163857</xdr:colOff>
      <xdr:row>0</xdr:row>
      <xdr:rowOff>67331</xdr:rowOff>
    </xdr:from>
    <xdr:to>
      <xdr:col>1</xdr:col>
      <xdr:colOff>599463</xdr:colOff>
      <xdr:row>0</xdr:row>
      <xdr:rowOff>502937</xdr:rowOff>
    </xdr:to>
    <xdr:pic>
      <xdr:nvPicPr>
        <xdr:cNvPr id="31" name="Picture 30">
          <a:hlinkClick xmlns:r="http://schemas.openxmlformats.org/officeDocument/2006/relationships" r:id="rId1"/>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45890" y="67331"/>
          <a:ext cx="435606" cy="435606"/>
        </a:xfrm>
        <a:prstGeom prst="rect">
          <a:avLst/>
        </a:prstGeom>
      </xdr:spPr>
    </xdr:pic>
    <xdr:clientData/>
  </xdr:twoCellAnchor>
  <xdr:twoCellAnchor editAs="absolute">
    <xdr:from>
      <xdr:col>3</xdr:col>
      <xdr:colOff>713290</xdr:colOff>
      <xdr:row>0</xdr:row>
      <xdr:rowOff>0</xdr:rowOff>
    </xdr:from>
    <xdr:to>
      <xdr:col>5</xdr:col>
      <xdr:colOff>484429</xdr:colOff>
      <xdr:row>0</xdr:row>
      <xdr:rowOff>558613</xdr:rowOff>
    </xdr:to>
    <xdr:sp macro="[0]!Navigate_Report" textlink="">
      <xdr:nvSpPr>
        <xdr:cNvPr id="32" name="TextBox 31">
          <a:extLst>
            <a:ext uri="{FF2B5EF4-FFF2-40B4-BE49-F238E27FC236}">
              <a16:creationId xmlns:a16="http://schemas.microsoft.com/office/drawing/2014/main" id="{00000000-0008-0000-0100-000020000000}"/>
            </a:ext>
          </a:extLst>
        </xdr:cNvPr>
        <xdr:cNvSpPr txBox="1">
          <a:spLocks noChangeAspect="1"/>
        </xdr:cNvSpPr>
      </xdr:nvSpPr>
      <xdr:spPr>
        <a:xfrm>
          <a:off x="4413223" y="0"/>
          <a:ext cx="1650739" cy="5586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solidFill>
                <a:schemeClr val="bg1"/>
              </a:solidFill>
              <a:latin typeface="+mn-lt"/>
            </a:rPr>
            <a:t>Reporting</a:t>
          </a:r>
        </a:p>
      </xdr:txBody>
    </xdr:sp>
    <xdr:clientData/>
  </xdr:twoCellAnchor>
  <xdr:twoCellAnchor editAs="absolute">
    <xdr:from>
      <xdr:col>2</xdr:col>
      <xdr:colOff>2239</xdr:colOff>
      <xdr:row>0</xdr:row>
      <xdr:rowOff>0</xdr:rowOff>
    </xdr:from>
    <xdr:to>
      <xdr:col>3</xdr:col>
      <xdr:colOff>713177</xdr:colOff>
      <xdr:row>0</xdr:row>
      <xdr:rowOff>558612</xdr:rowOff>
    </xdr:to>
    <xdr:sp macro="[0]!Navigate_Estimate" textlink="">
      <xdr:nvSpPr>
        <xdr:cNvPr id="33" name="TextBox 32">
          <a:extLst>
            <a:ext uri="{FF2B5EF4-FFF2-40B4-BE49-F238E27FC236}">
              <a16:creationId xmlns:a16="http://schemas.microsoft.com/office/drawing/2014/main" id="{00000000-0008-0000-0100-000021000000}"/>
            </a:ext>
          </a:extLst>
        </xdr:cNvPr>
        <xdr:cNvSpPr txBox="1">
          <a:spLocks noChangeAspect="1"/>
        </xdr:cNvSpPr>
      </xdr:nvSpPr>
      <xdr:spPr>
        <a:xfrm>
          <a:off x="2762372" y="0"/>
          <a:ext cx="1650738" cy="5586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solidFill>
                <a:schemeClr val="bg1"/>
              </a:solidFill>
              <a:latin typeface="+mn-lt"/>
            </a:rPr>
            <a:t>Estimate</a:t>
          </a:r>
        </a:p>
      </xdr:txBody>
    </xdr:sp>
    <xdr:clientData/>
  </xdr:twoCellAnchor>
  <xdr:twoCellAnchor editAs="absolute">
    <xdr:from>
      <xdr:col>1</xdr:col>
      <xdr:colOff>917945</xdr:colOff>
      <xdr:row>0</xdr:row>
      <xdr:rowOff>0</xdr:rowOff>
    </xdr:from>
    <xdr:to>
      <xdr:col>1</xdr:col>
      <xdr:colOff>2565099</xdr:colOff>
      <xdr:row>0</xdr:row>
      <xdr:rowOff>560294</xdr:rowOff>
    </xdr:to>
    <xdr:sp macro="[0]!Navigate_Home" textlink="">
      <xdr:nvSpPr>
        <xdr:cNvPr id="34" name="TextBox 33">
          <a:extLst>
            <a:ext uri="{FF2B5EF4-FFF2-40B4-BE49-F238E27FC236}">
              <a16:creationId xmlns:a16="http://schemas.microsoft.com/office/drawing/2014/main" id="{00000000-0008-0000-0100-000022000000}"/>
            </a:ext>
          </a:extLst>
        </xdr:cNvPr>
        <xdr:cNvSpPr txBox="1">
          <a:spLocks noChangeAspect="1"/>
        </xdr:cNvSpPr>
      </xdr:nvSpPr>
      <xdr:spPr>
        <a:xfrm>
          <a:off x="1099978" y="0"/>
          <a:ext cx="1647154" cy="560294"/>
        </a:xfrm>
        <a:prstGeom prst="rect">
          <a:avLst/>
        </a:prstGeom>
        <a:solidFill>
          <a:srgbClr val="2A689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a:solidFill>
                <a:schemeClr val="bg1"/>
              </a:solidFill>
              <a:latin typeface="+mn-lt"/>
            </a:rPr>
            <a:t>Home</a:t>
          </a:r>
        </a:p>
      </xdr:txBody>
    </xdr:sp>
    <xdr:clientData/>
  </xdr:twoCellAnchor>
  <xdr:twoCellAnchor editAs="oneCell">
    <xdr:from>
      <xdr:col>14</xdr:col>
      <xdr:colOff>63501</xdr:colOff>
      <xdr:row>0</xdr:row>
      <xdr:rowOff>169334</xdr:rowOff>
    </xdr:from>
    <xdr:to>
      <xdr:col>14</xdr:col>
      <xdr:colOff>319533</xdr:colOff>
      <xdr:row>0</xdr:row>
      <xdr:rowOff>425366</xdr:rowOff>
    </xdr:to>
    <xdr:pic macro="[0]!Navigate_Project_Setup">
      <xdr:nvPicPr>
        <xdr:cNvPr id="35" name="Picture 34">
          <a:extLst>
            <a:ext uri="{FF2B5EF4-FFF2-40B4-BE49-F238E27FC236}">
              <a16:creationId xmlns:a16="http://schemas.microsoft.com/office/drawing/2014/main" id="{00000000-0008-0000-0100-000023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2335934" y="169334"/>
          <a:ext cx="256032" cy="256032"/>
        </a:xfrm>
        <a:prstGeom prst="rect">
          <a:avLst/>
        </a:prstGeom>
      </xdr:spPr>
    </xdr:pic>
    <xdr:clientData/>
  </xdr:twoCellAnchor>
  <xdr:twoCellAnchor editAs="oneCell">
    <xdr:from>
      <xdr:col>14</xdr:col>
      <xdr:colOff>601133</xdr:colOff>
      <xdr:row>0</xdr:row>
      <xdr:rowOff>177799</xdr:rowOff>
    </xdr:from>
    <xdr:to>
      <xdr:col>15</xdr:col>
      <xdr:colOff>76199</xdr:colOff>
      <xdr:row>0</xdr:row>
      <xdr:rowOff>406399</xdr:rowOff>
    </xdr:to>
    <xdr:pic>
      <xdr:nvPicPr>
        <xdr:cNvPr id="36" name="Picture 35">
          <a:hlinkClick xmlns:r="http://schemas.openxmlformats.org/officeDocument/2006/relationships" r:id="rId4"/>
          <a:extLst>
            <a:ext uri="{FF2B5EF4-FFF2-40B4-BE49-F238E27FC236}">
              <a16:creationId xmlns:a16="http://schemas.microsoft.com/office/drawing/2014/main" id="{00000000-0008-0000-0100-000024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2873566" y="177799"/>
          <a:ext cx="228600" cy="2286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26</xdr:col>
      <xdr:colOff>194733</xdr:colOff>
      <xdr:row>33</xdr:row>
      <xdr:rowOff>182034</xdr:rowOff>
    </xdr:from>
    <xdr:to>
      <xdr:col>37</xdr:col>
      <xdr:colOff>67734</xdr:colOff>
      <xdr:row>42</xdr:row>
      <xdr:rowOff>160867</xdr:rowOff>
    </xdr:to>
    <xdr:sp macro="[0]!Navigate_Alternates_Report" textlink="">
      <xdr:nvSpPr>
        <xdr:cNvPr id="34" name="Rectangle 33">
          <a:extLst>
            <a:ext uri="{FF2B5EF4-FFF2-40B4-BE49-F238E27FC236}">
              <a16:creationId xmlns:a16="http://schemas.microsoft.com/office/drawing/2014/main" id="{FDA1C142-3199-41D0-B023-DE5AFDFD94D6}"/>
            </a:ext>
          </a:extLst>
        </xdr:cNvPr>
        <xdr:cNvSpPr/>
      </xdr:nvSpPr>
      <xdr:spPr>
        <a:xfrm>
          <a:off x="6163733" y="7945967"/>
          <a:ext cx="2760134" cy="2379133"/>
        </a:xfrm>
        <a:prstGeom prst="rect">
          <a:avLst/>
        </a:prstGeom>
        <a:solidFill>
          <a:schemeClr val="bg1"/>
        </a:solidFill>
        <a:ln w="3175">
          <a:solidFill>
            <a:schemeClr val="bg1">
              <a:lumMod val="75000"/>
            </a:schemeClr>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clientData/>
  </xdr:twoCellAnchor>
  <xdr:twoCellAnchor editAs="oneCell">
    <xdr:from>
      <xdr:col>27</xdr:col>
      <xdr:colOff>237066</xdr:colOff>
      <xdr:row>40</xdr:row>
      <xdr:rowOff>230066</xdr:rowOff>
    </xdr:from>
    <xdr:to>
      <xdr:col>36</xdr:col>
      <xdr:colOff>22224</xdr:colOff>
      <xdr:row>43</xdr:row>
      <xdr:rowOff>2145</xdr:rowOff>
    </xdr:to>
    <xdr:sp macro="[0]!Navigate_Alternates_Report" textlink="">
      <xdr:nvSpPr>
        <xdr:cNvPr id="35" name="TextBox 34">
          <a:extLst>
            <a:ext uri="{FF2B5EF4-FFF2-40B4-BE49-F238E27FC236}">
              <a16:creationId xmlns:a16="http://schemas.microsoft.com/office/drawing/2014/main" id="{1CFFD9CA-1C39-4CDE-9F42-BB02670F200B}"/>
            </a:ext>
          </a:extLst>
        </xdr:cNvPr>
        <xdr:cNvSpPr txBox="1"/>
      </xdr:nvSpPr>
      <xdr:spPr>
        <a:xfrm>
          <a:off x="6468533" y="9860899"/>
          <a:ext cx="2147358" cy="572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0" i="0">
              <a:latin typeface="Calibri Light" panose="020F0302020204030204" pitchFamily="34" charset="0"/>
            </a:rPr>
            <a:t>Alternates Proposal</a:t>
          </a:r>
        </a:p>
      </xdr:txBody>
    </xdr:sp>
    <xdr:clientData/>
  </xdr:twoCellAnchor>
  <xdr:twoCellAnchor editAs="absolute">
    <xdr:from>
      <xdr:col>0</xdr:col>
      <xdr:colOff>8466</xdr:colOff>
      <xdr:row>0</xdr:row>
      <xdr:rowOff>0</xdr:rowOff>
    </xdr:from>
    <xdr:to>
      <xdr:col>6</xdr:col>
      <xdr:colOff>21166</xdr:colOff>
      <xdr:row>1</xdr:row>
      <xdr:rowOff>4233</xdr:rowOff>
    </xdr:to>
    <xdr:sp macro="" textlink="">
      <xdr:nvSpPr>
        <xdr:cNvPr id="82" name="TextBox 81">
          <a:extLst>
            <a:ext uri="{FF2B5EF4-FFF2-40B4-BE49-F238E27FC236}">
              <a16:creationId xmlns:a16="http://schemas.microsoft.com/office/drawing/2014/main" id="{00000000-0008-0000-0A00-000052000000}"/>
            </a:ext>
          </a:extLst>
        </xdr:cNvPr>
        <xdr:cNvSpPr txBox="1">
          <a:spLocks noChangeAspect="1"/>
        </xdr:cNvSpPr>
      </xdr:nvSpPr>
      <xdr:spPr>
        <a:xfrm>
          <a:off x="8466" y="0"/>
          <a:ext cx="1100667"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200">
            <a:solidFill>
              <a:schemeClr val="bg1"/>
            </a:solidFill>
            <a:latin typeface="Calibri Light" panose="020F0302020204030204" pitchFamily="34" charset="0"/>
          </a:endParaRPr>
        </a:p>
      </xdr:txBody>
    </xdr:sp>
    <xdr:clientData/>
  </xdr:twoCellAnchor>
  <xdr:twoCellAnchor editAs="oneCell">
    <xdr:from>
      <xdr:col>16</xdr:col>
      <xdr:colOff>228903</xdr:colOff>
      <xdr:row>22</xdr:row>
      <xdr:rowOff>8168</xdr:rowOff>
    </xdr:from>
    <xdr:to>
      <xdr:col>24</xdr:col>
      <xdr:colOff>152703</xdr:colOff>
      <xdr:row>31</xdr:row>
      <xdr:rowOff>195620</xdr:rowOff>
    </xdr:to>
    <xdr:sp macro="[0]!Navigate_Scope_Proposal" textlink="">
      <xdr:nvSpPr>
        <xdr:cNvPr id="67" name="Rectangle 66">
          <a:extLst>
            <a:ext uri="{FF2B5EF4-FFF2-40B4-BE49-F238E27FC236}">
              <a16:creationId xmlns:a16="http://schemas.microsoft.com/office/drawing/2014/main" id="{00000000-0008-0000-0A00-000043000000}"/>
            </a:ext>
          </a:extLst>
        </xdr:cNvPr>
        <xdr:cNvSpPr/>
      </xdr:nvSpPr>
      <xdr:spPr>
        <a:xfrm>
          <a:off x="3573236" y="4838401"/>
          <a:ext cx="2023534" cy="2587752"/>
        </a:xfrm>
        <a:prstGeom prst="rect">
          <a:avLst/>
        </a:prstGeom>
        <a:solidFill>
          <a:schemeClr val="bg1"/>
        </a:solidFill>
        <a:ln w="3175">
          <a:solidFill>
            <a:schemeClr val="bg1">
              <a:lumMod val="75000"/>
            </a:schemeClr>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clientData/>
  </xdr:twoCellAnchor>
  <xdr:twoCellAnchor editAs="oneCell">
    <xdr:from>
      <xdr:col>39</xdr:col>
      <xdr:colOff>44637</xdr:colOff>
      <xdr:row>4</xdr:row>
      <xdr:rowOff>384610</xdr:rowOff>
    </xdr:from>
    <xdr:to>
      <xdr:col>46</xdr:col>
      <xdr:colOff>243730</xdr:colOff>
      <xdr:row>19</xdr:row>
      <xdr:rowOff>160260</xdr:rowOff>
    </xdr:to>
    <xdr:sp macro="[0]!Repair_Detail_Report_Open" textlink="">
      <xdr:nvSpPr>
        <xdr:cNvPr id="49" name="Rectangle 48">
          <a:extLst>
            <a:ext uri="{FF2B5EF4-FFF2-40B4-BE49-F238E27FC236}">
              <a16:creationId xmlns:a16="http://schemas.microsoft.com/office/drawing/2014/main" id="{00000000-0008-0000-0A00-000031000000}"/>
            </a:ext>
          </a:extLst>
        </xdr:cNvPr>
        <xdr:cNvSpPr/>
      </xdr:nvSpPr>
      <xdr:spPr>
        <a:xfrm>
          <a:off x="9425704" y="1578410"/>
          <a:ext cx="2027893" cy="2611983"/>
        </a:xfrm>
        <a:prstGeom prst="rect">
          <a:avLst/>
        </a:prstGeom>
        <a:solidFill>
          <a:sysClr val="window" lastClr="FFFFFF"/>
        </a:solidFill>
        <a:ln w="3175">
          <a:solidFill>
            <a:schemeClr val="bg1">
              <a:lumMod val="75000"/>
            </a:schemeClr>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clientData/>
  </xdr:twoCellAnchor>
  <xdr:twoCellAnchor editAs="oneCell">
    <xdr:from>
      <xdr:col>27</xdr:col>
      <xdr:colOff>244528</xdr:colOff>
      <xdr:row>4</xdr:row>
      <xdr:rowOff>379960</xdr:rowOff>
    </xdr:from>
    <xdr:to>
      <xdr:col>35</xdr:col>
      <xdr:colOff>170251</xdr:colOff>
      <xdr:row>19</xdr:row>
      <xdr:rowOff>153780</xdr:rowOff>
    </xdr:to>
    <xdr:sp macro="[0]!Navigate_Summary_Cost_Proposal" textlink="">
      <xdr:nvSpPr>
        <xdr:cNvPr id="58" name="Rectangle 57">
          <a:extLst>
            <a:ext uri="{FF2B5EF4-FFF2-40B4-BE49-F238E27FC236}">
              <a16:creationId xmlns:a16="http://schemas.microsoft.com/office/drawing/2014/main" id="{00000000-0008-0000-0A00-00003A000000}"/>
            </a:ext>
          </a:extLst>
        </xdr:cNvPr>
        <xdr:cNvSpPr/>
      </xdr:nvSpPr>
      <xdr:spPr>
        <a:xfrm>
          <a:off x="6475995" y="1573760"/>
          <a:ext cx="2025456" cy="2610153"/>
        </a:xfrm>
        <a:prstGeom prst="rect">
          <a:avLst/>
        </a:prstGeom>
        <a:solidFill>
          <a:sysClr val="window" lastClr="FFFFFF"/>
        </a:solidFill>
        <a:ln w="3175">
          <a:solidFill>
            <a:schemeClr val="bg1">
              <a:lumMod val="75000"/>
            </a:schemeClr>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clientData/>
  </xdr:twoCellAnchor>
  <xdr:twoCellAnchor editAs="oneCell">
    <xdr:from>
      <xdr:col>27</xdr:col>
      <xdr:colOff>188265</xdr:colOff>
      <xdr:row>17</xdr:row>
      <xdr:rowOff>26470</xdr:rowOff>
    </xdr:from>
    <xdr:to>
      <xdr:col>35</xdr:col>
      <xdr:colOff>235890</xdr:colOff>
      <xdr:row>19</xdr:row>
      <xdr:rowOff>259339</xdr:rowOff>
    </xdr:to>
    <xdr:sp macro="[0]!Navigate_Summary_Cost_Proposal" textlink="">
      <xdr:nvSpPr>
        <xdr:cNvPr id="59" name="TextBox 58">
          <a:extLst>
            <a:ext uri="{FF2B5EF4-FFF2-40B4-BE49-F238E27FC236}">
              <a16:creationId xmlns:a16="http://schemas.microsoft.com/office/drawing/2014/main" id="{00000000-0008-0000-0A00-00003B000000}"/>
            </a:ext>
          </a:extLst>
        </xdr:cNvPr>
        <xdr:cNvSpPr txBox="1"/>
      </xdr:nvSpPr>
      <xdr:spPr>
        <a:xfrm>
          <a:off x="6419732" y="3713703"/>
          <a:ext cx="2147358" cy="5757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100" b="0">
              <a:solidFill>
                <a:schemeClr val="dk1"/>
              </a:solidFill>
              <a:latin typeface="Calibri Light" panose="020F0302020204030204" pitchFamily="34" charset="0"/>
              <a:ea typeface="+mn-ea"/>
              <a:cs typeface="+mn-cs"/>
            </a:rPr>
            <a:t>Summary Cost Proposal</a:t>
          </a:r>
        </a:p>
      </xdr:txBody>
    </xdr:sp>
    <xdr:clientData/>
  </xdr:twoCellAnchor>
  <xdr:twoCellAnchor editAs="oneCell">
    <xdr:from>
      <xdr:col>16</xdr:col>
      <xdr:colOff>191861</xdr:colOff>
      <xdr:row>4</xdr:row>
      <xdr:rowOff>370118</xdr:rowOff>
    </xdr:from>
    <xdr:to>
      <xdr:col>24</xdr:col>
      <xdr:colOff>115661</xdr:colOff>
      <xdr:row>19</xdr:row>
      <xdr:rowOff>138225</xdr:rowOff>
    </xdr:to>
    <xdr:sp macro="[0]!Navigate_Inspect" textlink="">
      <xdr:nvSpPr>
        <xdr:cNvPr id="99" name="Rectangle 98">
          <a:extLst>
            <a:ext uri="{FF2B5EF4-FFF2-40B4-BE49-F238E27FC236}">
              <a16:creationId xmlns:a16="http://schemas.microsoft.com/office/drawing/2014/main" id="{00000000-0008-0000-0A00-000063000000}"/>
            </a:ext>
          </a:extLst>
        </xdr:cNvPr>
        <xdr:cNvSpPr/>
      </xdr:nvSpPr>
      <xdr:spPr>
        <a:xfrm>
          <a:off x="3536194" y="1563918"/>
          <a:ext cx="2023534" cy="2604440"/>
        </a:xfrm>
        <a:prstGeom prst="rect">
          <a:avLst/>
        </a:prstGeom>
        <a:solidFill>
          <a:schemeClr val="bg1"/>
        </a:solidFill>
        <a:ln w="3175">
          <a:solidFill>
            <a:schemeClr val="bg1">
              <a:lumMod val="75000"/>
            </a:schemeClr>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clientData/>
  </xdr:twoCellAnchor>
  <xdr:twoCellAnchor editAs="oneCell">
    <xdr:from>
      <xdr:col>16</xdr:col>
      <xdr:colOff>257439</xdr:colOff>
      <xdr:row>17</xdr:row>
      <xdr:rowOff>107808</xdr:rowOff>
    </xdr:from>
    <xdr:to>
      <xdr:col>24</xdr:col>
      <xdr:colOff>50085</xdr:colOff>
      <xdr:row>19</xdr:row>
      <xdr:rowOff>176639</xdr:rowOff>
    </xdr:to>
    <xdr:sp macro="[0]!Navigate_Inspect" textlink="">
      <xdr:nvSpPr>
        <xdr:cNvPr id="100" name="TextBox 99">
          <a:extLst>
            <a:ext uri="{FF2B5EF4-FFF2-40B4-BE49-F238E27FC236}">
              <a16:creationId xmlns:a16="http://schemas.microsoft.com/office/drawing/2014/main" id="{00000000-0008-0000-0A00-000064000000}"/>
            </a:ext>
          </a:extLst>
        </xdr:cNvPr>
        <xdr:cNvSpPr txBox="1"/>
      </xdr:nvSpPr>
      <xdr:spPr>
        <a:xfrm>
          <a:off x="3601772" y="3795041"/>
          <a:ext cx="1892380" cy="411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0">
              <a:latin typeface="Calibri Light" panose="020F0302020204030204" pitchFamily="34" charset="0"/>
            </a:rPr>
            <a:t>Inspection Checklist</a:t>
          </a:r>
        </a:p>
      </xdr:txBody>
    </xdr:sp>
    <xdr:clientData/>
  </xdr:twoCellAnchor>
  <xdr:twoCellAnchor editAs="oneCell">
    <xdr:from>
      <xdr:col>17</xdr:col>
      <xdr:colOff>134711</xdr:colOff>
      <xdr:row>5</xdr:row>
      <xdr:rowOff>46264</xdr:rowOff>
    </xdr:from>
    <xdr:to>
      <xdr:col>23</xdr:col>
      <xdr:colOff>201386</xdr:colOff>
      <xdr:row>17</xdr:row>
      <xdr:rowOff>179614</xdr:rowOff>
    </xdr:to>
    <xdr:pic macro="[0]!Navigate_Inspect">
      <xdr:nvPicPr>
        <xdr:cNvPr id="23" name="Picture 22">
          <a:extLst>
            <a:ext uri="{FF2B5EF4-FFF2-40B4-BE49-F238E27FC236}">
              <a16:creationId xmlns:a16="http://schemas.microsoft.com/office/drawing/2014/main" id="{00000000-0008-0000-0A00-00001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4935311" y="2237014"/>
          <a:ext cx="1666875" cy="2152649"/>
        </a:xfrm>
        <a:prstGeom prst="rect">
          <a:avLst/>
        </a:prstGeom>
      </xdr:spPr>
    </xdr:pic>
    <xdr:clientData/>
  </xdr:twoCellAnchor>
  <xdr:twoCellAnchor editAs="oneCell">
    <xdr:from>
      <xdr:col>40</xdr:col>
      <xdr:colOff>23828</xdr:colOff>
      <xdr:row>5</xdr:row>
      <xdr:rowOff>69291</xdr:rowOff>
    </xdr:from>
    <xdr:to>
      <xdr:col>46</xdr:col>
      <xdr:colOff>99408</xdr:colOff>
      <xdr:row>17</xdr:row>
      <xdr:rowOff>194815</xdr:rowOff>
    </xdr:to>
    <xdr:pic macro="[0]!Navigate_Detail_Cost_Proposal">
      <xdr:nvPicPr>
        <xdr:cNvPr id="33" name="Picture 32">
          <a:extLst>
            <a:ext uri="{FF2B5EF4-FFF2-40B4-BE49-F238E27FC236}">
              <a16:creationId xmlns:a16="http://schemas.microsoft.com/office/drawing/2014/main" id="{00000000-0008-0000-0A00-000021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9667361" y="1720291"/>
          <a:ext cx="1641914" cy="2161757"/>
        </a:xfrm>
        <a:prstGeom prst="rect">
          <a:avLst/>
        </a:prstGeom>
      </xdr:spPr>
    </xdr:pic>
    <xdr:clientData/>
  </xdr:twoCellAnchor>
  <xdr:twoCellAnchor editAs="oneCell">
    <xdr:from>
      <xdr:col>28</xdr:col>
      <xdr:colOff>10637</xdr:colOff>
      <xdr:row>22</xdr:row>
      <xdr:rowOff>18010</xdr:rowOff>
    </xdr:from>
    <xdr:to>
      <xdr:col>35</xdr:col>
      <xdr:colOff>198826</xdr:colOff>
      <xdr:row>31</xdr:row>
      <xdr:rowOff>211588</xdr:rowOff>
    </xdr:to>
    <xdr:sp macro="[0]!Navigate_Blank_Proposal" textlink="">
      <xdr:nvSpPr>
        <xdr:cNvPr id="37" name="Rectangle 36">
          <a:extLst>
            <a:ext uri="{FF2B5EF4-FFF2-40B4-BE49-F238E27FC236}">
              <a16:creationId xmlns:a16="http://schemas.microsoft.com/office/drawing/2014/main" id="{00000000-0008-0000-0A00-000025000000}"/>
            </a:ext>
          </a:extLst>
        </xdr:cNvPr>
        <xdr:cNvSpPr/>
      </xdr:nvSpPr>
      <xdr:spPr>
        <a:xfrm>
          <a:off x="6504570" y="4848243"/>
          <a:ext cx="2025456" cy="2593878"/>
        </a:xfrm>
        <a:prstGeom prst="rect">
          <a:avLst/>
        </a:prstGeom>
        <a:solidFill>
          <a:schemeClr val="bg1"/>
        </a:solidFill>
        <a:ln w="3175">
          <a:solidFill>
            <a:schemeClr val="bg1">
              <a:lumMod val="75000"/>
            </a:schemeClr>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clientData/>
  </xdr:twoCellAnchor>
  <xdr:twoCellAnchor editAs="oneCell">
    <xdr:from>
      <xdr:col>27</xdr:col>
      <xdr:colOff>216840</xdr:colOff>
      <xdr:row>30</xdr:row>
      <xdr:rowOff>11009</xdr:rowOff>
    </xdr:from>
    <xdr:to>
      <xdr:col>36</xdr:col>
      <xdr:colOff>1998</xdr:colOff>
      <xdr:row>32</xdr:row>
      <xdr:rowOff>49788</xdr:rowOff>
    </xdr:to>
    <xdr:sp macro="[0]!Navigate_Blank_Proposal" textlink="">
      <xdr:nvSpPr>
        <xdr:cNvPr id="38" name="TextBox 37">
          <a:extLst>
            <a:ext uri="{FF2B5EF4-FFF2-40B4-BE49-F238E27FC236}">
              <a16:creationId xmlns:a16="http://schemas.microsoft.com/office/drawing/2014/main" id="{00000000-0008-0000-0A00-000026000000}"/>
            </a:ext>
          </a:extLst>
        </xdr:cNvPr>
        <xdr:cNvSpPr txBox="1"/>
      </xdr:nvSpPr>
      <xdr:spPr>
        <a:xfrm>
          <a:off x="6448307" y="6974842"/>
          <a:ext cx="2147358" cy="572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0" i="0">
              <a:latin typeface="Calibri Light" panose="020F0302020204030204" pitchFamily="34" charset="0"/>
            </a:rPr>
            <a:t>Blank Proposal</a:t>
          </a:r>
        </a:p>
      </xdr:txBody>
    </xdr:sp>
    <xdr:clientData/>
  </xdr:twoCellAnchor>
  <xdr:twoCellAnchor editAs="oneCell">
    <xdr:from>
      <xdr:col>16</xdr:col>
      <xdr:colOff>220436</xdr:colOff>
      <xdr:row>22</xdr:row>
      <xdr:rowOff>8168</xdr:rowOff>
    </xdr:from>
    <xdr:to>
      <xdr:col>24</xdr:col>
      <xdr:colOff>144236</xdr:colOff>
      <xdr:row>31</xdr:row>
      <xdr:rowOff>195620</xdr:rowOff>
    </xdr:to>
    <xdr:sp macro="[0]!Navigate_Scope_Proposal" textlink="">
      <xdr:nvSpPr>
        <xdr:cNvPr id="40" name="Rectangle 39">
          <a:extLst>
            <a:ext uri="{FF2B5EF4-FFF2-40B4-BE49-F238E27FC236}">
              <a16:creationId xmlns:a16="http://schemas.microsoft.com/office/drawing/2014/main" id="{00000000-0008-0000-0A00-000028000000}"/>
            </a:ext>
          </a:extLst>
        </xdr:cNvPr>
        <xdr:cNvSpPr/>
      </xdr:nvSpPr>
      <xdr:spPr>
        <a:xfrm>
          <a:off x="3564769" y="4838401"/>
          <a:ext cx="2023534" cy="2587752"/>
        </a:xfrm>
        <a:prstGeom prst="rect">
          <a:avLst/>
        </a:prstGeom>
        <a:solidFill>
          <a:schemeClr val="bg1"/>
        </a:solidFill>
        <a:ln w="3175">
          <a:solidFill>
            <a:schemeClr val="bg1">
              <a:lumMod val="75000"/>
            </a:schemeClr>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clientData/>
  </xdr:twoCellAnchor>
  <xdr:twoCellAnchor editAs="oneCell">
    <xdr:from>
      <xdr:col>17</xdr:col>
      <xdr:colOff>23547</xdr:colOff>
      <xdr:row>30</xdr:row>
      <xdr:rowOff>91395</xdr:rowOff>
    </xdr:from>
    <xdr:to>
      <xdr:col>24</xdr:col>
      <xdr:colOff>78660</xdr:colOff>
      <xdr:row>31</xdr:row>
      <xdr:rowOff>233788</xdr:rowOff>
    </xdr:to>
    <xdr:sp macro="[0]!Navigate_Scope_Proposal" textlink="">
      <xdr:nvSpPr>
        <xdr:cNvPr id="41" name="TextBox 40">
          <a:extLst>
            <a:ext uri="{FF2B5EF4-FFF2-40B4-BE49-F238E27FC236}">
              <a16:creationId xmlns:a16="http://schemas.microsoft.com/office/drawing/2014/main" id="{00000000-0008-0000-0A00-000029000000}"/>
            </a:ext>
          </a:extLst>
        </xdr:cNvPr>
        <xdr:cNvSpPr txBox="1"/>
      </xdr:nvSpPr>
      <xdr:spPr>
        <a:xfrm>
          <a:off x="3630347" y="7055228"/>
          <a:ext cx="1892380" cy="4090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0">
              <a:latin typeface="Calibri Light" panose="020F0302020204030204" pitchFamily="34" charset="0"/>
            </a:rPr>
            <a:t>Scope Proposal</a:t>
          </a:r>
        </a:p>
      </xdr:txBody>
    </xdr:sp>
    <xdr:clientData/>
  </xdr:twoCellAnchor>
  <xdr:twoCellAnchor editAs="oneCell">
    <xdr:from>
      <xdr:col>39</xdr:col>
      <xdr:colOff>75368</xdr:colOff>
      <xdr:row>22</xdr:row>
      <xdr:rowOff>47625</xdr:rowOff>
    </xdr:from>
    <xdr:to>
      <xdr:col>47</xdr:col>
      <xdr:colOff>20020</xdr:colOff>
      <xdr:row>31</xdr:row>
      <xdr:rowOff>241203</xdr:rowOff>
    </xdr:to>
    <xdr:sp macro="[0]!Navigate_GC_SOFT_COST" textlink="">
      <xdr:nvSpPr>
        <xdr:cNvPr id="27" name="Rectangle 26">
          <a:extLst>
            <a:ext uri="{FF2B5EF4-FFF2-40B4-BE49-F238E27FC236}">
              <a16:creationId xmlns:a16="http://schemas.microsoft.com/office/drawing/2014/main" id="{00000000-0008-0000-0A00-00001B000000}"/>
            </a:ext>
          </a:extLst>
        </xdr:cNvPr>
        <xdr:cNvSpPr/>
      </xdr:nvSpPr>
      <xdr:spPr>
        <a:xfrm>
          <a:off x="9456435" y="4877858"/>
          <a:ext cx="2027452" cy="2593878"/>
        </a:xfrm>
        <a:prstGeom prst="rect">
          <a:avLst/>
        </a:prstGeom>
        <a:solidFill>
          <a:schemeClr val="bg1"/>
        </a:solidFill>
        <a:ln w="3175">
          <a:solidFill>
            <a:schemeClr val="bg1">
              <a:lumMod val="75000"/>
            </a:schemeClr>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clientData/>
  </xdr:twoCellAnchor>
  <xdr:twoCellAnchor editAs="oneCell">
    <xdr:from>
      <xdr:col>39</xdr:col>
      <xdr:colOff>19050</xdr:colOff>
      <xdr:row>30</xdr:row>
      <xdr:rowOff>40624</xdr:rowOff>
    </xdr:from>
    <xdr:to>
      <xdr:col>47</xdr:col>
      <xdr:colOff>85725</xdr:colOff>
      <xdr:row>32</xdr:row>
      <xdr:rowOff>79403</xdr:rowOff>
    </xdr:to>
    <xdr:sp macro="[0]!Navigate_GC_SOFT_COST" textlink="">
      <xdr:nvSpPr>
        <xdr:cNvPr id="28" name="TextBox 27">
          <a:extLst>
            <a:ext uri="{FF2B5EF4-FFF2-40B4-BE49-F238E27FC236}">
              <a16:creationId xmlns:a16="http://schemas.microsoft.com/office/drawing/2014/main" id="{00000000-0008-0000-0A00-00001C000000}"/>
            </a:ext>
          </a:extLst>
        </xdr:cNvPr>
        <xdr:cNvSpPr txBox="1"/>
      </xdr:nvSpPr>
      <xdr:spPr>
        <a:xfrm>
          <a:off x="9400117" y="7004457"/>
          <a:ext cx="2149475" cy="572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0">
              <a:latin typeface="Calibri Light" panose="020F0302020204030204" pitchFamily="34" charset="0"/>
            </a:rPr>
            <a:t>GC &amp; Soft Cost Report</a:t>
          </a:r>
        </a:p>
      </xdr:txBody>
    </xdr:sp>
    <xdr:clientData/>
  </xdr:twoCellAnchor>
  <xdr:twoCellAnchor editAs="oneCell">
    <xdr:from>
      <xdr:col>28</xdr:col>
      <xdr:colOff>190501</xdr:colOff>
      <xdr:row>5</xdr:row>
      <xdr:rowOff>47625</xdr:rowOff>
    </xdr:from>
    <xdr:to>
      <xdr:col>34</xdr:col>
      <xdr:colOff>256068</xdr:colOff>
      <xdr:row>17</xdr:row>
      <xdr:rowOff>177166</xdr:rowOff>
    </xdr:to>
    <xdr:pic macro="[0]!Navigate_Summary_Cost_Proposal">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7924801" y="2238375"/>
          <a:ext cx="1665767" cy="2148840"/>
        </a:xfrm>
        <a:prstGeom prst="rect">
          <a:avLst/>
        </a:prstGeom>
      </xdr:spPr>
    </xdr:pic>
    <xdr:clientData/>
  </xdr:twoCellAnchor>
  <xdr:twoCellAnchor editAs="oneCell">
    <xdr:from>
      <xdr:col>17</xdr:col>
      <xdr:colOff>152401</xdr:colOff>
      <xdr:row>22</xdr:row>
      <xdr:rowOff>142875</xdr:rowOff>
    </xdr:from>
    <xdr:to>
      <xdr:col>23</xdr:col>
      <xdr:colOff>217968</xdr:colOff>
      <xdr:row>30</xdr:row>
      <xdr:rowOff>158115</xdr:rowOff>
    </xdr:to>
    <xdr:pic macro="[0]!Navigate_Scope_Proposal">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953001" y="5495925"/>
          <a:ext cx="1665767" cy="2148840"/>
        </a:xfrm>
        <a:prstGeom prst="rect">
          <a:avLst/>
        </a:prstGeom>
      </xdr:spPr>
    </xdr:pic>
    <xdr:clientData/>
  </xdr:twoCellAnchor>
  <xdr:twoCellAnchor editAs="oneCell">
    <xdr:from>
      <xdr:col>28</xdr:col>
      <xdr:colOff>219076</xdr:colOff>
      <xdr:row>22</xdr:row>
      <xdr:rowOff>142875</xdr:rowOff>
    </xdr:from>
    <xdr:to>
      <xdr:col>35</xdr:col>
      <xdr:colOff>17943</xdr:colOff>
      <xdr:row>30</xdr:row>
      <xdr:rowOff>158115</xdr:rowOff>
    </xdr:to>
    <xdr:pic macro="[0]!Navigate_Blank_Proposal">
      <xdr:nvPicPr>
        <xdr:cNvPr id="4" name="Picture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7953376" y="5495925"/>
          <a:ext cx="1665767" cy="2148840"/>
        </a:xfrm>
        <a:prstGeom prst="rect">
          <a:avLst/>
        </a:prstGeom>
      </xdr:spPr>
    </xdr:pic>
    <xdr:clientData/>
  </xdr:twoCellAnchor>
  <xdr:twoCellAnchor editAs="oneCell">
    <xdr:from>
      <xdr:col>40</xdr:col>
      <xdr:colOff>9526</xdr:colOff>
      <xdr:row>22</xdr:row>
      <xdr:rowOff>180975</xdr:rowOff>
    </xdr:from>
    <xdr:to>
      <xdr:col>46</xdr:col>
      <xdr:colOff>84618</xdr:colOff>
      <xdr:row>30</xdr:row>
      <xdr:rowOff>196215</xdr:rowOff>
    </xdr:to>
    <xdr:pic macro="[0]!Navigate_GC_SOFT_COST">
      <xdr:nvPicPr>
        <xdr:cNvPr id="5" name="Picture 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0944226" y="5534025"/>
          <a:ext cx="1665767" cy="2148840"/>
        </a:xfrm>
        <a:prstGeom prst="rect">
          <a:avLst/>
        </a:prstGeom>
      </xdr:spPr>
    </xdr:pic>
    <xdr:clientData/>
  </xdr:twoCellAnchor>
  <xdr:twoCellAnchor editAs="oneCell">
    <xdr:from>
      <xdr:col>6</xdr:col>
      <xdr:colOff>198966</xdr:colOff>
      <xdr:row>4</xdr:row>
      <xdr:rowOff>148166</xdr:rowOff>
    </xdr:from>
    <xdr:to>
      <xdr:col>8</xdr:col>
      <xdr:colOff>173630</xdr:colOff>
      <xdr:row>5</xdr:row>
      <xdr:rowOff>148230</xdr:rowOff>
    </xdr:to>
    <xdr:pic macro="[0]!Add_Blank_Sheets">
      <xdr:nvPicPr>
        <xdr:cNvPr id="9" name="Picture 8">
          <a:extLst>
            <a:ext uri="{FF2B5EF4-FFF2-40B4-BE49-F238E27FC236}">
              <a16:creationId xmlns:a16="http://schemas.microsoft.com/office/drawing/2014/main" id="{00000000-0008-0000-0A00-000009000000}"/>
            </a:ext>
          </a:extLst>
        </xdr:cNvPr>
        <xdr:cNvPicPr>
          <a:picLocks noChangeAspect="1"/>
        </xdr:cNvPicPr>
      </xdr:nvPicPr>
      <xdr:blipFill>
        <a:blip xmlns:r="http://schemas.openxmlformats.org/officeDocument/2006/relationships" r:embed="rId7"/>
        <a:stretch>
          <a:fillRect/>
        </a:stretch>
      </xdr:blipFill>
      <xdr:spPr>
        <a:xfrm>
          <a:off x="1286933" y="1341966"/>
          <a:ext cx="457264" cy="457264"/>
        </a:xfrm>
        <a:prstGeom prst="rect">
          <a:avLst/>
        </a:prstGeom>
      </xdr:spPr>
    </xdr:pic>
    <xdr:clientData/>
  </xdr:twoCellAnchor>
  <xdr:twoCellAnchor editAs="oneCell">
    <xdr:from>
      <xdr:col>39</xdr:col>
      <xdr:colOff>163000</xdr:colOff>
      <xdr:row>17</xdr:row>
      <xdr:rowOff>123278</xdr:rowOff>
    </xdr:from>
    <xdr:to>
      <xdr:col>46</xdr:col>
      <xdr:colOff>230656</xdr:colOff>
      <xdr:row>19</xdr:row>
      <xdr:rowOff>193302</xdr:rowOff>
    </xdr:to>
    <xdr:sp macro="[0]!Navigate_Detail_Cost_Proposal" textlink="">
      <xdr:nvSpPr>
        <xdr:cNvPr id="61" name="TextBox 60">
          <a:extLst>
            <a:ext uri="{FF2B5EF4-FFF2-40B4-BE49-F238E27FC236}">
              <a16:creationId xmlns:a16="http://schemas.microsoft.com/office/drawing/2014/main" id="{00000000-0008-0000-0A00-00003D000000}"/>
            </a:ext>
          </a:extLst>
        </xdr:cNvPr>
        <xdr:cNvSpPr txBox="1"/>
      </xdr:nvSpPr>
      <xdr:spPr>
        <a:xfrm>
          <a:off x="9544067" y="3810511"/>
          <a:ext cx="1896456" cy="4129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100" b="0">
              <a:solidFill>
                <a:schemeClr val="dk1"/>
              </a:solidFill>
              <a:latin typeface="Calibri Light" panose="020F0302020204030204" pitchFamily="34" charset="0"/>
              <a:ea typeface="+mn-ea"/>
              <a:cs typeface="+mn-cs"/>
            </a:rPr>
            <a:t>Detail Cost Proposal</a:t>
          </a:r>
        </a:p>
      </xdr:txBody>
    </xdr:sp>
    <xdr:clientData/>
  </xdr:twoCellAnchor>
  <xdr:twoCellAnchor editAs="absolute">
    <xdr:from>
      <xdr:col>0</xdr:col>
      <xdr:colOff>0</xdr:colOff>
      <xdr:row>0</xdr:row>
      <xdr:rowOff>0</xdr:rowOff>
    </xdr:from>
    <xdr:to>
      <xdr:col>6</xdr:col>
      <xdr:colOff>12700</xdr:colOff>
      <xdr:row>1</xdr:row>
      <xdr:rowOff>4233</xdr:rowOff>
    </xdr:to>
    <xdr:sp macro="" textlink="">
      <xdr:nvSpPr>
        <xdr:cNvPr id="74" name="TextBox 73">
          <a:extLst>
            <a:ext uri="{FF2B5EF4-FFF2-40B4-BE49-F238E27FC236}">
              <a16:creationId xmlns:a16="http://schemas.microsoft.com/office/drawing/2014/main" id="{00000000-0008-0000-0A00-00004A000000}"/>
            </a:ext>
          </a:extLst>
        </xdr:cNvPr>
        <xdr:cNvSpPr txBox="1">
          <a:spLocks noChangeAspect="1"/>
        </xdr:cNvSpPr>
      </xdr:nvSpPr>
      <xdr:spPr>
        <a:xfrm>
          <a:off x="0" y="0"/>
          <a:ext cx="1100667"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200">
            <a:solidFill>
              <a:schemeClr val="bg1"/>
            </a:solidFill>
            <a:latin typeface="Calibri Light" panose="020F0302020204030204" pitchFamily="34" charset="0"/>
          </a:endParaRPr>
        </a:p>
      </xdr:txBody>
    </xdr:sp>
    <xdr:clientData/>
  </xdr:twoCellAnchor>
  <xdr:twoCellAnchor editAs="absolute">
    <xdr:from>
      <xdr:col>2</xdr:col>
      <xdr:colOff>32623</xdr:colOff>
      <xdr:row>0</xdr:row>
      <xdr:rowOff>67331</xdr:rowOff>
    </xdr:from>
    <xdr:to>
      <xdr:col>4</xdr:col>
      <xdr:colOff>176129</xdr:colOff>
      <xdr:row>0</xdr:row>
      <xdr:rowOff>502937</xdr:rowOff>
    </xdr:to>
    <xdr:pic>
      <xdr:nvPicPr>
        <xdr:cNvPr id="75" name="Picture 74">
          <a:hlinkClick xmlns:r="http://schemas.openxmlformats.org/officeDocument/2006/relationships" r:id="rId8"/>
          <a:extLst>
            <a:ext uri="{FF2B5EF4-FFF2-40B4-BE49-F238E27FC236}">
              <a16:creationId xmlns:a16="http://schemas.microsoft.com/office/drawing/2014/main" id="{00000000-0008-0000-0A00-00004B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345890" y="67331"/>
          <a:ext cx="435606" cy="435606"/>
        </a:xfrm>
        <a:prstGeom prst="rect">
          <a:avLst/>
        </a:prstGeom>
      </xdr:spPr>
    </xdr:pic>
    <xdr:clientData/>
  </xdr:twoCellAnchor>
  <xdr:twoCellAnchor editAs="absolute">
    <xdr:from>
      <xdr:col>20</xdr:col>
      <xdr:colOff>19023</xdr:colOff>
      <xdr:row>0</xdr:row>
      <xdr:rowOff>0</xdr:rowOff>
    </xdr:from>
    <xdr:to>
      <xdr:col>26</xdr:col>
      <xdr:colOff>94962</xdr:colOff>
      <xdr:row>0</xdr:row>
      <xdr:rowOff>558613</xdr:rowOff>
    </xdr:to>
    <xdr:sp macro="[0]!Navigate_Report" textlink="">
      <xdr:nvSpPr>
        <xdr:cNvPr id="76" name="TextBox 75">
          <a:extLst>
            <a:ext uri="{FF2B5EF4-FFF2-40B4-BE49-F238E27FC236}">
              <a16:creationId xmlns:a16="http://schemas.microsoft.com/office/drawing/2014/main" id="{00000000-0008-0000-0A00-00004C000000}"/>
            </a:ext>
          </a:extLst>
        </xdr:cNvPr>
        <xdr:cNvSpPr txBox="1">
          <a:spLocks noChangeAspect="1"/>
        </xdr:cNvSpPr>
      </xdr:nvSpPr>
      <xdr:spPr>
        <a:xfrm>
          <a:off x="4413223" y="0"/>
          <a:ext cx="1650739" cy="558613"/>
        </a:xfrm>
        <a:prstGeom prst="rect">
          <a:avLst/>
        </a:prstGeom>
        <a:solidFill>
          <a:srgbClr val="2A689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1">
              <a:solidFill>
                <a:schemeClr val="bg1"/>
              </a:solidFill>
              <a:latin typeface="+mn-lt"/>
              <a:ea typeface="+mn-ea"/>
              <a:cs typeface="+mn-cs"/>
            </a:rPr>
            <a:t>Reporting</a:t>
          </a:r>
        </a:p>
      </xdr:txBody>
    </xdr:sp>
    <xdr:clientData/>
  </xdr:twoCellAnchor>
  <xdr:twoCellAnchor editAs="absolute">
    <xdr:from>
      <xdr:col>13</xdr:col>
      <xdr:colOff>44572</xdr:colOff>
      <xdr:row>0</xdr:row>
      <xdr:rowOff>0</xdr:rowOff>
    </xdr:from>
    <xdr:to>
      <xdr:col>20</xdr:col>
      <xdr:colOff>18910</xdr:colOff>
      <xdr:row>0</xdr:row>
      <xdr:rowOff>558612</xdr:rowOff>
    </xdr:to>
    <xdr:sp macro="[0]!Navigate_Estimate" textlink="">
      <xdr:nvSpPr>
        <xdr:cNvPr id="77" name="TextBox 76">
          <a:extLst>
            <a:ext uri="{FF2B5EF4-FFF2-40B4-BE49-F238E27FC236}">
              <a16:creationId xmlns:a16="http://schemas.microsoft.com/office/drawing/2014/main" id="{00000000-0008-0000-0A00-00004D000000}"/>
            </a:ext>
          </a:extLst>
        </xdr:cNvPr>
        <xdr:cNvSpPr txBox="1">
          <a:spLocks noChangeAspect="1"/>
        </xdr:cNvSpPr>
      </xdr:nvSpPr>
      <xdr:spPr>
        <a:xfrm>
          <a:off x="2762372" y="0"/>
          <a:ext cx="1650738" cy="5586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Estimate</a:t>
          </a:r>
        </a:p>
      </xdr:txBody>
    </xdr:sp>
    <xdr:clientData/>
  </xdr:twoCellAnchor>
  <xdr:twoCellAnchor editAs="absolute">
    <xdr:from>
      <xdr:col>6</xdr:col>
      <xdr:colOff>12011</xdr:colOff>
      <xdr:row>0</xdr:row>
      <xdr:rowOff>0</xdr:rowOff>
    </xdr:from>
    <xdr:to>
      <xdr:col>13</xdr:col>
      <xdr:colOff>29332</xdr:colOff>
      <xdr:row>0</xdr:row>
      <xdr:rowOff>560294</xdr:rowOff>
    </xdr:to>
    <xdr:sp macro="[0]!Navigate_Home" textlink="">
      <xdr:nvSpPr>
        <xdr:cNvPr id="78" name="TextBox 77">
          <a:extLst>
            <a:ext uri="{FF2B5EF4-FFF2-40B4-BE49-F238E27FC236}">
              <a16:creationId xmlns:a16="http://schemas.microsoft.com/office/drawing/2014/main" id="{00000000-0008-0000-0A00-00004E000000}"/>
            </a:ext>
          </a:extLst>
        </xdr:cNvPr>
        <xdr:cNvSpPr txBox="1">
          <a:spLocks noChangeAspect="1"/>
        </xdr:cNvSpPr>
      </xdr:nvSpPr>
      <xdr:spPr>
        <a:xfrm>
          <a:off x="1099978" y="0"/>
          <a:ext cx="1647154" cy="5602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Home</a:t>
          </a:r>
        </a:p>
      </xdr:txBody>
    </xdr:sp>
    <xdr:clientData/>
  </xdr:twoCellAnchor>
  <xdr:twoCellAnchor editAs="oneCell">
    <xdr:from>
      <xdr:col>50</xdr:col>
      <xdr:colOff>317501</xdr:colOff>
      <xdr:row>0</xdr:row>
      <xdr:rowOff>169334</xdr:rowOff>
    </xdr:from>
    <xdr:to>
      <xdr:col>51</xdr:col>
      <xdr:colOff>179833</xdr:colOff>
      <xdr:row>0</xdr:row>
      <xdr:rowOff>425366</xdr:rowOff>
    </xdr:to>
    <xdr:pic macro="[0]!Navigate_Project_Setup">
      <xdr:nvPicPr>
        <xdr:cNvPr id="79" name="Picture 78">
          <a:extLst>
            <a:ext uri="{FF2B5EF4-FFF2-40B4-BE49-F238E27FC236}">
              <a16:creationId xmlns:a16="http://schemas.microsoft.com/office/drawing/2014/main" id="{00000000-0008-0000-0A00-00004F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12335934" y="169334"/>
          <a:ext cx="256032" cy="256032"/>
        </a:xfrm>
        <a:prstGeom prst="rect">
          <a:avLst/>
        </a:prstGeom>
      </xdr:spPr>
    </xdr:pic>
    <xdr:clientData/>
  </xdr:twoCellAnchor>
  <xdr:twoCellAnchor editAs="oneCell">
    <xdr:from>
      <xdr:col>51</xdr:col>
      <xdr:colOff>461433</xdr:colOff>
      <xdr:row>0</xdr:row>
      <xdr:rowOff>177799</xdr:rowOff>
    </xdr:from>
    <xdr:to>
      <xdr:col>51</xdr:col>
      <xdr:colOff>690033</xdr:colOff>
      <xdr:row>0</xdr:row>
      <xdr:rowOff>406399</xdr:rowOff>
    </xdr:to>
    <xdr:pic>
      <xdr:nvPicPr>
        <xdr:cNvPr id="80" name="Picture 79">
          <a:hlinkClick xmlns:r="http://schemas.openxmlformats.org/officeDocument/2006/relationships" r:id="rId11"/>
          <a:extLst>
            <a:ext uri="{FF2B5EF4-FFF2-40B4-BE49-F238E27FC236}">
              <a16:creationId xmlns:a16="http://schemas.microsoft.com/office/drawing/2014/main" id="{00000000-0008-0000-0A00-000050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12873566" y="177799"/>
          <a:ext cx="228600" cy="228600"/>
        </a:xfrm>
        <a:prstGeom prst="rect">
          <a:avLst/>
        </a:prstGeom>
      </xdr:spPr>
    </xdr:pic>
    <xdr:clientData/>
  </xdr:twoCellAnchor>
  <xdr:twoCellAnchor editAs="oneCell">
    <xdr:from>
      <xdr:col>27</xdr:col>
      <xdr:colOff>148166</xdr:colOff>
      <xdr:row>34</xdr:row>
      <xdr:rowOff>117991</xdr:rowOff>
    </xdr:from>
    <xdr:to>
      <xdr:col>36</xdr:col>
      <xdr:colOff>126999</xdr:colOff>
      <xdr:row>41</xdr:row>
      <xdr:rowOff>67734</xdr:rowOff>
    </xdr:to>
    <xdr:pic macro="[0]!Navigate_Alternates_Report">
      <xdr:nvPicPr>
        <xdr:cNvPr id="10" name="Picture 9">
          <a:extLst>
            <a:ext uri="{FF2B5EF4-FFF2-40B4-BE49-F238E27FC236}">
              <a16:creationId xmlns:a16="http://schemas.microsoft.com/office/drawing/2014/main" id="{1952D481-E49B-45E3-8778-6DAD0104F1FF}"/>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6379633" y="8148624"/>
          <a:ext cx="2341033" cy="181664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9525</xdr:colOff>
      <xdr:row>3</xdr:row>
      <xdr:rowOff>140970</xdr:rowOff>
    </xdr:from>
    <xdr:to>
      <xdr:col>3</xdr:col>
      <xdr:colOff>287655</xdr:colOff>
      <xdr:row>6</xdr:row>
      <xdr:rowOff>66675</xdr:rowOff>
    </xdr:to>
    <xdr:sp macro="" textlink="">
      <xdr:nvSpPr>
        <xdr:cNvPr id="2" name="Line Callout 1 1">
          <a:extLst>
            <a:ext uri="{FF2B5EF4-FFF2-40B4-BE49-F238E27FC236}">
              <a16:creationId xmlns:a16="http://schemas.microsoft.com/office/drawing/2014/main" id="{00000000-0008-0000-0B00-000002000000}"/>
            </a:ext>
          </a:extLst>
        </xdr:cNvPr>
        <xdr:cNvSpPr/>
      </xdr:nvSpPr>
      <xdr:spPr>
        <a:xfrm>
          <a:off x="2038350" y="1255395"/>
          <a:ext cx="1363980" cy="925830"/>
        </a:xfrm>
        <a:prstGeom prst="borderCallout1">
          <a:avLst>
            <a:gd name="adj1" fmla="val 46750"/>
            <a:gd name="adj2" fmla="val 107520"/>
            <a:gd name="adj3" fmla="val 32156"/>
            <a:gd name="adj4" fmla="val 167475"/>
          </a:avLst>
        </a:prstGeom>
        <a:solidFill>
          <a:srgbClr val="FFFFCC"/>
        </a:solidFill>
        <a:ln>
          <a:solidFill>
            <a:srgbClr val="FFC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US" sz="1100">
              <a:latin typeface="Calibri Light" panose="020F0302020204030204" pitchFamily="34" charset="0"/>
            </a:rPr>
            <a:t>Property Info pulled</a:t>
          </a:r>
          <a:r>
            <a:rPr lang="en-US" sz="1100" baseline="0">
              <a:latin typeface="Calibri Light" panose="020F0302020204030204" pitchFamily="34" charset="0"/>
            </a:rPr>
            <a:t> from Info Sheet</a:t>
          </a:r>
          <a:endParaRPr lang="en-US" sz="1100">
            <a:latin typeface="Calibri Light" panose="020F0302020204030204" pitchFamily="34" charset="0"/>
          </a:endParaRPr>
        </a:p>
      </xdr:txBody>
    </xdr:sp>
    <xdr:clientData fPrintsWithSheet="0"/>
  </xdr:twoCellAnchor>
  <xdr:twoCellAnchor>
    <xdr:from>
      <xdr:col>1</xdr:col>
      <xdr:colOff>76200</xdr:colOff>
      <xdr:row>129</xdr:row>
      <xdr:rowOff>15240</xdr:rowOff>
    </xdr:from>
    <xdr:to>
      <xdr:col>3</xdr:col>
      <xdr:colOff>259080</xdr:colOff>
      <xdr:row>132</xdr:row>
      <xdr:rowOff>15240</xdr:rowOff>
    </xdr:to>
    <xdr:sp macro="" textlink="">
      <xdr:nvSpPr>
        <xdr:cNvPr id="5" name="Line Callout 1 4">
          <a:extLst>
            <a:ext uri="{FF2B5EF4-FFF2-40B4-BE49-F238E27FC236}">
              <a16:creationId xmlns:a16="http://schemas.microsoft.com/office/drawing/2014/main" id="{00000000-0008-0000-0B00-000005000000}"/>
            </a:ext>
          </a:extLst>
        </xdr:cNvPr>
        <xdr:cNvSpPr/>
      </xdr:nvSpPr>
      <xdr:spPr>
        <a:xfrm>
          <a:off x="2105025" y="31847790"/>
          <a:ext cx="1268730" cy="657225"/>
        </a:xfrm>
        <a:prstGeom prst="borderCallout1">
          <a:avLst>
            <a:gd name="adj1" fmla="val 46750"/>
            <a:gd name="adj2" fmla="val 107520"/>
            <a:gd name="adj3" fmla="val 32716"/>
            <a:gd name="adj4" fmla="val 240326"/>
          </a:avLst>
        </a:prstGeom>
        <a:solidFill>
          <a:srgbClr val="FFFFCC"/>
        </a:solidFill>
        <a:ln>
          <a:solidFill>
            <a:srgbClr val="FFC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US" sz="1100">
              <a:latin typeface="Calibri Light" panose="020F0302020204030204" pitchFamily="34" charset="0"/>
            </a:rPr>
            <a:t>Use</a:t>
          </a:r>
          <a:r>
            <a:rPr lang="en-US" sz="1100" baseline="0">
              <a:latin typeface="Calibri Light" panose="020F0302020204030204" pitchFamily="34" charset="0"/>
            </a:rPr>
            <a:t> the </a:t>
          </a:r>
          <a:r>
            <a:rPr lang="en-US" sz="1100">
              <a:latin typeface="Calibri Light" panose="020F0302020204030204" pitchFamily="34" charset="0"/>
            </a:rPr>
            <a:t>Grid Paper  for drawing floor</a:t>
          </a:r>
          <a:r>
            <a:rPr lang="en-US" sz="1100" baseline="0">
              <a:latin typeface="Calibri Light" panose="020F0302020204030204" pitchFamily="34" charset="0"/>
            </a:rPr>
            <a:t> plans/designs</a:t>
          </a:r>
          <a:endParaRPr lang="en-US" sz="1100">
            <a:latin typeface="Calibri Light" panose="020F0302020204030204" pitchFamily="34" charset="0"/>
          </a:endParaRPr>
        </a:p>
      </xdr:txBody>
    </xdr:sp>
    <xdr:clientData fPrintsWithSheet="0"/>
  </xdr:twoCellAnchor>
  <xdr:twoCellAnchor editAs="absolute">
    <xdr:from>
      <xdr:col>51</xdr:col>
      <xdr:colOff>144002</xdr:colOff>
      <xdr:row>0</xdr:row>
      <xdr:rowOff>174623</xdr:rowOff>
    </xdr:from>
    <xdr:to>
      <xdr:col>52</xdr:col>
      <xdr:colOff>188565</xdr:colOff>
      <xdr:row>0</xdr:row>
      <xdr:rowOff>417320</xdr:rowOff>
    </xdr:to>
    <xdr:pic macro="[0]!Hide_Inspection_Checklist">
      <xdr:nvPicPr>
        <xdr:cNvPr id="16" name="Picture 15">
          <a:extLst>
            <a:ext uri="{FF2B5EF4-FFF2-40B4-BE49-F238E27FC236}">
              <a16:creationId xmlns:a16="http://schemas.microsoft.com/office/drawing/2014/main" id="{00000000-0008-0000-0B00-000010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3364702" y="174623"/>
          <a:ext cx="247763" cy="242697"/>
        </a:xfrm>
        <a:prstGeom prst="rect">
          <a:avLst/>
        </a:prstGeom>
      </xdr:spPr>
    </xdr:pic>
    <xdr:clientData/>
  </xdr:twoCellAnchor>
  <xdr:twoCellAnchor editAs="absolute">
    <xdr:from>
      <xdr:col>0</xdr:col>
      <xdr:colOff>0</xdr:colOff>
      <xdr:row>0</xdr:row>
      <xdr:rowOff>0</xdr:rowOff>
    </xdr:from>
    <xdr:to>
      <xdr:col>0</xdr:col>
      <xdr:colOff>1100667</xdr:colOff>
      <xdr:row>1</xdr:row>
      <xdr:rowOff>0</xdr:rowOff>
    </xdr:to>
    <xdr:sp macro="" textlink="">
      <xdr:nvSpPr>
        <xdr:cNvPr id="21" name="TextBox 20">
          <a:extLst>
            <a:ext uri="{FF2B5EF4-FFF2-40B4-BE49-F238E27FC236}">
              <a16:creationId xmlns:a16="http://schemas.microsoft.com/office/drawing/2014/main" id="{00000000-0008-0000-0B00-000015000000}"/>
            </a:ext>
          </a:extLst>
        </xdr:cNvPr>
        <xdr:cNvSpPr txBox="1">
          <a:spLocks noChangeAspect="1"/>
        </xdr:cNvSpPr>
      </xdr:nvSpPr>
      <xdr:spPr>
        <a:xfrm>
          <a:off x="0" y="0"/>
          <a:ext cx="1100667"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200">
            <a:solidFill>
              <a:schemeClr val="bg1"/>
            </a:solidFill>
            <a:latin typeface="Calibri Light" panose="020F0302020204030204" pitchFamily="34" charset="0"/>
          </a:endParaRPr>
        </a:p>
      </xdr:txBody>
    </xdr:sp>
    <xdr:clientData/>
  </xdr:twoCellAnchor>
  <xdr:twoCellAnchor editAs="absolute">
    <xdr:from>
      <xdr:col>0</xdr:col>
      <xdr:colOff>345890</xdr:colOff>
      <xdr:row>0</xdr:row>
      <xdr:rowOff>67331</xdr:rowOff>
    </xdr:from>
    <xdr:to>
      <xdr:col>0</xdr:col>
      <xdr:colOff>781496</xdr:colOff>
      <xdr:row>0</xdr:row>
      <xdr:rowOff>502937</xdr:rowOff>
    </xdr:to>
    <xdr:pic>
      <xdr:nvPicPr>
        <xdr:cNvPr id="22" name="Picture 21">
          <a:hlinkClick xmlns:r="http://schemas.openxmlformats.org/officeDocument/2006/relationships" r:id="rId2"/>
          <a:extLst>
            <a:ext uri="{FF2B5EF4-FFF2-40B4-BE49-F238E27FC236}">
              <a16:creationId xmlns:a16="http://schemas.microsoft.com/office/drawing/2014/main" id="{00000000-0008-0000-0B00-000016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45890" y="67331"/>
          <a:ext cx="435606" cy="435606"/>
        </a:xfrm>
        <a:prstGeom prst="rect">
          <a:avLst/>
        </a:prstGeom>
      </xdr:spPr>
    </xdr:pic>
    <xdr:clientData/>
  </xdr:twoCellAnchor>
  <xdr:twoCellAnchor editAs="absolute">
    <xdr:from>
      <xdr:col>7</xdr:col>
      <xdr:colOff>133323</xdr:colOff>
      <xdr:row>0</xdr:row>
      <xdr:rowOff>0</xdr:rowOff>
    </xdr:from>
    <xdr:to>
      <xdr:col>15</xdr:col>
      <xdr:colOff>158462</xdr:colOff>
      <xdr:row>0</xdr:row>
      <xdr:rowOff>558613</xdr:rowOff>
    </xdr:to>
    <xdr:sp macro="[0]!Navigate_Report" textlink="">
      <xdr:nvSpPr>
        <xdr:cNvPr id="23" name="TextBox 22">
          <a:extLst>
            <a:ext uri="{FF2B5EF4-FFF2-40B4-BE49-F238E27FC236}">
              <a16:creationId xmlns:a16="http://schemas.microsoft.com/office/drawing/2014/main" id="{00000000-0008-0000-0B00-000017000000}"/>
            </a:ext>
          </a:extLst>
        </xdr:cNvPr>
        <xdr:cNvSpPr txBox="1">
          <a:spLocks noChangeAspect="1"/>
        </xdr:cNvSpPr>
      </xdr:nvSpPr>
      <xdr:spPr>
        <a:xfrm>
          <a:off x="4413223" y="0"/>
          <a:ext cx="1650739" cy="558613"/>
        </a:xfrm>
        <a:prstGeom prst="rect">
          <a:avLst/>
        </a:prstGeom>
        <a:solidFill>
          <a:srgbClr val="2A689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1">
              <a:solidFill>
                <a:schemeClr val="bg1"/>
              </a:solidFill>
              <a:latin typeface="+mn-lt"/>
              <a:ea typeface="+mn-ea"/>
              <a:cs typeface="+mn-cs"/>
            </a:rPr>
            <a:t>Reporting</a:t>
          </a:r>
        </a:p>
      </xdr:txBody>
    </xdr:sp>
    <xdr:clientData/>
  </xdr:twoCellAnchor>
  <xdr:twoCellAnchor editAs="absolute">
    <xdr:from>
      <xdr:col>3</xdr:col>
      <xdr:colOff>23405</xdr:colOff>
      <xdr:row>0</xdr:row>
      <xdr:rowOff>0</xdr:rowOff>
    </xdr:from>
    <xdr:to>
      <xdr:col>7</xdr:col>
      <xdr:colOff>133210</xdr:colOff>
      <xdr:row>0</xdr:row>
      <xdr:rowOff>558612</xdr:rowOff>
    </xdr:to>
    <xdr:sp macro="[0]!Navigate_Estimate" textlink="">
      <xdr:nvSpPr>
        <xdr:cNvPr id="24" name="TextBox 23">
          <a:extLst>
            <a:ext uri="{FF2B5EF4-FFF2-40B4-BE49-F238E27FC236}">
              <a16:creationId xmlns:a16="http://schemas.microsoft.com/office/drawing/2014/main" id="{00000000-0008-0000-0B00-000018000000}"/>
            </a:ext>
          </a:extLst>
        </xdr:cNvPr>
        <xdr:cNvSpPr txBox="1">
          <a:spLocks noChangeAspect="1"/>
        </xdr:cNvSpPr>
      </xdr:nvSpPr>
      <xdr:spPr>
        <a:xfrm>
          <a:off x="2762372" y="0"/>
          <a:ext cx="1650738" cy="5586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Estimate</a:t>
          </a:r>
        </a:p>
      </xdr:txBody>
    </xdr:sp>
    <xdr:clientData/>
  </xdr:twoCellAnchor>
  <xdr:twoCellAnchor editAs="oneCell">
    <xdr:from>
      <xdr:col>46</xdr:col>
      <xdr:colOff>131234</xdr:colOff>
      <xdr:row>0</xdr:row>
      <xdr:rowOff>169334</xdr:rowOff>
    </xdr:from>
    <xdr:to>
      <xdr:col>47</xdr:col>
      <xdr:colOff>184066</xdr:colOff>
      <xdr:row>0</xdr:row>
      <xdr:rowOff>425366</xdr:rowOff>
    </xdr:to>
    <xdr:pic macro="[0]!Navigate_Project_Setup">
      <xdr:nvPicPr>
        <xdr:cNvPr id="34" name="Picture 33">
          <a:extLst>
            <a:ext uri="{FF2B5EF4-FFF2-40B4-BE49-F238E27FC236}">
              <a16:creationId xmlns:a16="http://schemas.microsoft.com/office/drawing/2014/main" id="{00000000-0008-0000-0B00-000022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2335934" y="169334"/>
          <a:ext cx="256032" cy="256032"/>
        </a:xfrm>
        <a:prstGeom prst="rect">
          <a:avLst/>
        </a:prstGeom>
      </xdr:spPr>
    </xdr:pic>
    <xdr:clientData/>
  </xdr:twoCellAnchor>
  <xdr:twoCellAnchor editAs="oneCell">
    <xdr:from>
      <xdr:col>49</xdr:col>
      <xdr:colOff>59266</xdr:colOff>
      <xdr:row>0</xdr:row>
      <xdr:rowOff>177799</xdr:rowOff>
    </xdr:from>
    <xdr:to>
      <xdr:col>50</xdr:col>
      <xdr:colOff>84666</xdr:colOff>
      <xdr:row>0</xdr:row>
      <xdr:rowOff>406399</xdr:rowOff>
    </xdr:to>
    <xdr:pic>
      <xdr:nvPicPr>
        <xdr:cNvPr id="35" name="Picture 34">
          <a:hlinkClick xmlns:r="http://schemas.openxmlformats.org/officeDocument/2006/relationships" r:id="rId5"/>
          <a:extLst>
            <a:ext uri="{FF2B5EF4-FFF2-40B4-BE49-F238E27FC236}">
              <a16:creationId xmlns:a16="http://schemas.microsoft.com/office/drawing/2014/main" id="{00000000-0008-0000-0B00-000023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2873566" y="177799"/>
          <a:ext cx="228600" cy="228600"/>
        </a:xfrm>
        <a:prstGeom prst="rect">
          <a:avLst/>
        </a:prstGeom>
      </xdr:spPr>
    </xdr:pic>
    <xdr:clientData/>
  </xdr:twoCellAnchor>
  <xdr:twoCellAnchor editAs="absolute">
    <xdr:from>
      <xdr:col>0</xdr:col>
      <xdr:colOff>1108444</xdr:colOff>
      <xdr:row>0</xdr:row>
      <xdr:rowOff>0</xdr:rowOff>
    </xdr:from>
    <xdr:to>
      <xdr:col>3</xdr:col>
      <xdr:colOff>16631</xdr:colOff>
      <xdr:row>0</xdr:row>
      <xdr:rowOff>560294</xdr:rowOff>
    </xdr:to>
    <xdr:sp macro="[0]!Navigate_Home" textlink="">
      <xdr:nvSpPr>
        <xdr:cNvPr id="36" name="TextBox 35">
          <a:extLst>
            <a:ext uri="{FF2B5EF4-FFF2-40B4-BE49-F238E27FC236}">
              <a16:creationId xmlns:a16="http://schemas.microsoft.com/office/drawing/2014/main" id="{00000000-0008-0000-0B00-000024000000}"/>
            </a:ext>
          </a:extLst>
        </xdr:cNvPr>
        <xdr:cNvSpPr txBox="1">
          <a:spLocks noChangeAspect="1"/>
        </xdr:cNvSpPr>
      </xdr:nvSpPr>
      <xdr:spPr>
        <a:xfrm>
          <a:off x="1108444" y="0"/>
          <a:ext cx="1647154" cy="5602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Home</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xdr:col>
      <xdr:colOff>677334</xdr:colOff>
      <xdr:row>2</xdr:row>
      <xdr:rowOff>38100</xdr:rowOff>
    </xdr:from>
    <xdr:to>
      <xdr:col>3</xdr:col>
      <xdr:colOff>838200</xdr:colOff>
      <xdr:row>2</xdr:row>
      <xdr:rowOff>381000</xdr:rowOff>
    </xdr:to>
    <xdr:sp macro="" textlink="">
      <xdr:nvSpPr>
        <xdr:cNvPr id="2" name="TextBox 1">
          <a:extLst>
            <a:ext uri="{FF2B5EF4-FFF2-40B4-BE49-F238E27FC236}">
              <a16:creationId xmlns:a16="http://schemas.microsoft.com/office/drawing/2014/main" id="{00000000-0008-0000-0C00-000002000000}"/>
            </a:ext>
          </a:extLst>
        </xdr:cNvPr>
        <xdr:cNvSpPr txBox="1"/>
      </xdr:nvSpPr>
      <xdr:spPr>
        <a:xfrm>
          <a:off x="3911601" y="702733"/>
          <a:ext cx="1100666"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n-US" sz="1050" b="0" i="1">
              <a:solidFill>
                <a:sysClr val="windowText" lastClr="000000"/>
              </a:solidFill>
              <a:latin typeface="Calibri Light" panose="020F0302020204030204" pitchFamily="34" charset="0"/>
            </a:rPr>
            <a:t>Report Type:</a:t>
          </a:r>
        </a:p>
      </xdr:txBody>
    </xdr:sp>
    <xdr:clientData/>
  </xdr:twoCellAnchor>
  <xdr:twoCellAnchor>
    <xdr:from>
      <xdr:col>7</xdr:col>
      <xdr:colOff>50800</xdr:colOff>
      <xdr:row>2</xdr:row>
      <xdr:rowOff>7408</xdr:rowOff>
    </xdr:from>
    <xdr:to>
      <xdr:col>8</xdr:col>
      <xdr:colOff>724957</xdr:colOff>
      <xdr:row>2</xdr:row>
      <xdr:rowOff>257175</xdr:rowOff>
    </xdr:to>
    <xdr:sp macro="" textlink="">
      <xdr:nvSpPr>
        <xdr:cNvPr id="14" name="TextBox 13">
          <a:extLst>
            <a:ext uri="{FF2B5EF4-FFF2-40B4-BE49-F238E27FC236}">
              <a16:creationId xmlns:a16="http://schemas.microsoft.com/office/drawing/2014/main" id="{00000000-0008-0000-0C00-00000E000000}"/>
            </a:ext>
          </a:extLst>
        </xdr:cNvPr>
        <xdr:cNvSpPr txBox="1"/>
      </xdr:nvSpPr>
      <xdr:spPr>
        <a:xfrm>
          <a:off x="7840133" y="650875"/>
          <a:ext cx="1470024" cy="2497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n-US" sz="1050" b="0" i="1">
              <a:solidFill>
                <a:sysClr val="windowText" lastClr="000000"/>
              </a:solidFill>
              <a:latin typeface="Calibri Light" panose="020F0302020204030204" pitchFamily="34" charset="0"/>
            </a:rPr>
            <a:t>Adders/Soft Costs:</a:t>
          </a:r>
        </a:p>
      </xdr:txBody>
    </xdr:sp>
    <xdr:clientData/>
  </xdr:twoCellAnchor>
  <xdr:twoCellAnchor editAs="absolute">
    <xdr:from>
      <xdr:col>13</xdr:col>
      <xdr:colOff>432266</xdr:colOff>
      <xdr:row>0</xdr:row>
      <xdr:rowOff>188913</xdr:rowOff>
    </xdr:from>
    <xdr:to>
      <xdr:col>13</xdr:col>
      <xdr:colOff>654855</xdr:colOff>
      <xdr:row>0</xdr:row>
      <xdr:rowOff>422085</xdr:rowOff>
    </xdr:to>
    <xdr:pic macro="[0]!Hide_Summary_Cost_Summary">
      <xdr:nvPicPr>
        <xdr:cNvPr id="15" name="Picture 14">
          <a:extLst>
            <a:ext uri="{FF2B5EF4-FFF2-40B4-BE49-F238E27FC236}">
              <a16:creationId xmlns:a16="http://schemas.microsoft.com/office/drawing/2014/main" id="{00000000-0008-0000-0C00-00000F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3335466" y="188913"/>
          <a:ext cx="222589" cy="233172"/>
        </a:xfrm>
        <a:prstGeom prst="rect">
          <a:avLst/>
        </a:prstGeom>
      </xdr:spPr>
    </xdr:pic>
    <xdr:clientData/>
  </xdr:twoCellAnchor>
  <xdr:twoCellAnchor editAs="absolute">
    <xdr:from>
      <xdr:col>0</xdr:col>
      <xdr:colOff>0</xdr:colOff>
      <xdr:row>0</xdr:row>
      <xdr:rowOff>0</xdr:rowOff>
    </xdr:from>
    <xdr:to>
      <xdr:col>0</xdr:col>
      <xdr:colOff>1100667</xdr:colOff>
      <xdr:row>0</xdr:row>
      <xdr:rowOff>571500</xdr:rowOff>
    </xdr:to>
    <xdr:sp macro="" textlink="">
      <xdr:nvSpPr>
        <xdr:cNvPr id="16" name="TextBox 15">
          <a:extLst>
            <a:ext uri="{FF2B5EF4-FFF2-40B4-BE49-F238E27FC236}">
              <a16:creationId xmlns:a16="http://schemas.microsoft.com/office/drawing/2014/main" id="{00000000-0008-0000-0C00-000010000000}"/>
            </a:ext>
          </a:extLst>
        </xdr:cNvPr>
        <xdr:cNvSpPr txBox="1">
          <a:spLocks noChangeAspect="1"/>
        </xdr:cNvSpPr>
      </xdr:nvSpPr>
      <xdr:spPr>
        <a:xfrm>
          <a:off x="0" y="0"/>
          <a:ext cx="1100667"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200">
            <a:solidFill>
              <a:schemeClr val="bg1"/>
            </a:solidFill>
            <a:latin typeface="Calibri Light" panose="020F0302020204030204" pitchFamily="34" charset="0"/>
          </a:endParaRPr>
        </a:p>
      </xdr:txBody>
    </xdr:sp>
    <xdr:clientData/>
  </xdr:twoCellAnchor>
  <xdr:twoCellAnchor editAs="absolute">
    <xdr:from>
      <xdr:col>0</xdr:col>
      <xdr:colOff>345890</xdr:colOff>
      <xdr:row>0</xdr:row>
      <xdr:rowOff>67331</xdr:rowOff>
    </xdr:from>
    <xdr:to>
      <xdr:col>0</xdr:col>
      <xdr:colOff>781496</xdr:colOff>
      <xdr:row>0</xdr:row>
      <xdr:rowOff>502937</xdr:rowOff>
    </xdr:to>
    <xdr:pic>
      <xdr:nvPicPr>
        <xdr:cNvPr id="17" name="Picture 16">
          <a:hlinkClick xmlns:r="http://schemas.openxmlformats.org/officeDocument/2006/relationships" r:id="rId2"/>
          <a:extLst>
            <a:ext uri="{FF2B5EF4-FFF2-40B4-BE49-F238E27FC236}">
              <a16:creationId xmlns:a16="http://schemas.microsoft.com/office/drawing/2014/main" id="{00000000-0008-0000-0C00-000011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45890" y="67331"/>
          <a:ext cx="435606" cy="435606"/>
        </a:xfrm>
        <a:prstGeom prst="rect">
          <a:avLst/>
        </a:prstGeom>
      </xdr:spPr>
    </xdr:pic>
    <xdr:clientData/>
  </xdr:twoCellAnchor>
  <xdr:twoCellAnchor editAs="absolute">
    <xdr:from>
      <xdr:col>3</xdr:col>
      <xdr:colOff>239156</xdr:colOff>
      <xdr:row>0</xdr:row>
      <xdr:rowOff>0</xdr:rowOff>
    </xdr:from>
    <xdr:to>
      <xdr:col>5</xdr:col>
      <xdr:colOff>10295</xdr:colOff>
      <xdr:row>0</xdr:row>
      <xdr:rowOff>558613</xdr:rowOff>
    </xdr:to>
    <xdr:sp macro="[0]!Navigate_Report" textlink="">
      <xdr:nvSpPr>
        <xdr:cNvPr id="18" name="TextBox 17">
          <a:extLst>
            <a:ext uri="{FF2B5EF4-FFF2-40B4-BE49-F238E27FC236}">
              <a16:creationId xmlns:a16="http://schemas.microsoft.com/office/drawing/2014/main" id="{00000000-0008-0000-0C00-000012000000}"/>
            </a:ext>
          </a:extLst>
        </xdr:cNvPr>
        <xdr:cNvSpPr txBox="1">
          <a:spLocks noChangeAspect="1"/>
        </xdr:cNvSpPr>
      </xdr:nvSpPr>
      <xdr:spPr>
        <a:xfrm>
          <a:off x="4413223" y="0"/>
          <a:ext cx="1650739" cy="558613"/>
        </a:xfrm>
        <a:prstGeom prst="rect">
          <a:avLst/>
        </a:prstGeom>
        <a:solidFill>
          <a:srgbClr val="2A689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1">
              <a:solidFill>
                <a:schemeClr val="bg1"/>
              </a:solidFill>
              <a:latin typeface="+mn-lt"/>
              <a:ea typeface="+mn-ea"/>
              <a:cs typeface="+mn-cs"/>
            </a:rPr>
            <a:t>Reporting</a:t>
          </a:r>
        </a:p>
      </xdr:txBody>
    </xdr:sp>
    <xdr:clientData/>
  </xdr:twoCellAnchor>
  <xdr:twoCellAnchor editAs="absolute">
    <xdr:from>
      <xdr:col>1</xdr:col>
      <xdr:colOff>975905</xdr:colOff>
      <xdr:row>0</xdr:row>
      <xdr:rowOff>0</xdr:rowOff>
    </xdr:from>
    <xdr:to>
      <xdr:col>3</xdr:col>
      <xdr:colOff>239043</xdr:colOff>
      <xdr:row>0</xdr:row>
      <xdr:rowOff>558612</xdr:rowOff>
    </xdr:to>
    <xdr:sp macro="[0]!Navigate_Estimate" textlink="">
      <xdr:nvSpPr>
        <xdr:cNvPr id="19" name="TextBox 18">
          <a:extLst>
            <a:ext uri="{FF2B5EF4-FFF2-40B4-BE49-F238E27FC236}">
              <a16:creationId xmlns:a16="http://schemas.microsoft.com/office/drawing/2014/main" id="{00000000-0008-0000-0C00-000013000000}"/>
            </a:ext>
          </a:extLst>
        </xdr:cNvPr>
        <xdr:cNvSpPr txBox="1">
          <a:spLocks noChangeAspect="1"/>
        </xdr:cNvSpPr>
      </xdr:nvSpPr>
      <xdr:spPr>
        <a:xfrm>
          <a:off x="2762372" y="0"/>
          <a:ext cx="1650738" cy="5586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Estimate</a:t>
          </a:r>
        </a:p>
      </xdr:txBody>
    </xdr:sp>
    <xdr:clientData/>
  </xdr:twoCellAnchor>
  <xdr:twoCellAnchor editAs="oneCell">
    <xdr:from>
      <xdr:col>12</xdr:col>
      <xdr:colOff>279401</xdr:colOff>
      <xdr:row>0</xdr:row>
      <xdr:rowOff>169334</xdr:rowOff>
    </xdr:from>
    <xdr:to>
      <xdr:col>12</xdr:col>
      <xdr:colOff>535433</xdr:colOff>
      <xdr:row>0</xdr:row>
      <xdr:rowOff>425366</xdr:rowOff>
    </xdr:to>
    <xdr:pic macro="[0]!Navigate_Project_Setup">
      <xdr:nvPicPr>
        <xdr:cNvPr id="20" name="Picture 19">
          <a:extLst>
            <a:ext uri="{FF2B5EF4-FFF2-40B4-BE49-F238E27FC236}">
              <a16:creationId xmlns:a16="http://schemas.microsoft.com/office/drawing/2014/main" id="{00000000-0008-0000-0C00-000014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2335934" y="169334"/>
          <a:ext cx="256032" cy="256032"/>
        </a:xfrm>
        <a:prstGeom prst="rect">
          <a:avLst/>
        </a:prstGeom>
      </xdr:spPr>
    </xdr:pic>
    <xdr:clientData/>
  </xdr:twoCellAnchor>
  <xdr:twoCellAnchor editAs="oneCell">
    <xdr:from>
      <xdr:col>12</xdr:col>
      <xdr:colOff>817033</xdr:colOff>
      <xdr:row>0</xdr:row>
      <xdr:rowOff>177799</xdr:rowOff>
    </xdr:from>
    <xdr:to>
      <xdr:col>13</xdr:col>
      <xdr:colOff>198966</xdr:colOff>
      <xdr:row>0</xdr:row>
      <xdr:rowOff>406399</xdr:rowOff>
    </xdr:to>
    <xdr:pic>
      <xdr:nvPicPr>
        <xdr:cNvPr id="21" name="Picture 20">
          <a:hlinkClick xmlns:r="http://schemas.openxmlformats.org/officeDocument/2006/relationships" r:id="rId5"/>
          <a:extLst>
            <a:ext uri="{FF2B5EF4-FFF2-40B4-BE49-F238E27FC236}">
              <a16:creationId xmlns:a16="http://schemas.microsoft.com/office/drawing/2014/main" id="{00000000-0008-0000-0C00-000015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2873566" y="177799"/>
          <a:ext cx="228600" cy="228600"/>
        </a:xfrm>
        <a:prstGeom prst="rect">
          <a:avLst/>
        </a:prstGeom>
      </xdr:spPr>
    </xdr:pic>
    <xdr:clientData/>
  </xdr:twoCellAnchor>
  <xdr:twoCellAnchor editAs="absolute">
    <xdr:from>
      <xdr:col>0</xdr:col>
      <xdr:colOff>1108444</xdr:colOff>
      <xdr:row>0</xdr:row>
      <xdr:rowOff>0</xdr:rowOff>
    </xdr:from>
    <xdr:to>
      <xdr:col>1</xdr:col>
      <xdr:colOff>969131</xdr:colOff>
      <xdr:row>0</xdr:row>
      <xdr:rowOff>560294</xdr:rowOff>
    </xdr:to>
    <xdr:sp macro="[0]!Navigate_Home" textlink="">
      <xdr:nvSpPr>
        <xdr:cNvPr id="22" name="TextBox 21">
          <a:extLst>
            <a:ext uri="{FF2B5EF4-FFF2-40B4-BE49-F238E27FC236}">
              <a16:creationId xmlns:a16="http://schemas.microsoft.com/office/drawing/2014/main" id="{00000000-0008-0000-0C00-000016000000}"/>
            </a:ext>
          </a:extLst>
        </xdr:cNvPr>
        <xdr:cNvSpPr txBox="1">
          <a:spLocks noChangeAspect="1"/>
        </xdr:cNvSpPr>
      </xdr:nvSpPr>
      <xdr:spPr>
        <a:xfrm>
          <a:off x="1108444" y="0"/>
          <a:ext cx="1647154" cy="5602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Home</a:t>
          </a:r>
        </a:p>
      </xdr:txBody>
    </xdr:sp>
    <xdr:clientData/>
  </xdr:twoCellAnchor>
  <xdr:twoCellAnchor>
    <xdr:from>
      <xdr:col>9</xdr:col>
      <xdr:colOff>198967</xdr:colOff>
      <xdr:row>2</xdr:row>
      <xdr:rowOff>33867</xdr:rowOff>
    </xdr:from>
    <xdr:to>
      <xdr:col>10</xdr:col>
      <xdr:colOff>495300</xdr:colOff>
      <xdr:row>3</xdr:row>
      <xdr:rowOff>4234</xdr:rowOff>
    </xdr:to>
    <xdr:sp macro="[0]!Summary_Cost_Proposal_Show_Raw_Costs" textlink="">
      <xdr:nvSpPr>
        <xdr:cNvPr id="23" name="TextBox 22">
          <a:extLst>
            <a:ext uri="{FF2B5EF4-FFF2-40B4-BE49-F238E27FC236}">
              <a16:creationId xmlns:a16="http://schemas.microsoft.com/office/drawing/2014/main" id="{6FFD9193-961C-4660-9059-01B464667AB1}"/>
            </a:ext>
          </a:extLst>
        </xdr:cNvPr>
        <xdr:cNvSpPr txBox="1"/>
      </xdr:nvSpPr>
      <xdr:spPr>
        <a:xfrm>
          <a:off x="9715500" y="677334"/>
          <a:ext cx="1143000" cy="2497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050" b="0" i="0">
              <a:solidFill>
                <a:sysClr val="windowText" lastClr="000000"/>
              </a:solidFill>
              <a:latin typeface="Calibri Light" panose="020F0302020204030204" pitchFamily="34" charset="0"/>
            </a:rPr>
            <a:t>Show Raw Costs</a:t>
          </a:r>
        </a:p>
      </xdr:txBody>
    </xdr:sp>
    <xdr:clientData/>
  </xdr:twoCellAnchor>
  <xdr:twoCellAnchor>
    <xdr:from>
      <xdr:col>10</xdr:col>
      <xdr:colOff>808567</xdr:colOff>
      <xdr:row>2</xdr:row>
      <xdr:rowOff>25401</xdr:rowOff>
    </xdr:from>
    <xdr:to>
      <xdr:col>12</xdr:col>
      <xdr:colOff>334434</xdr:colOff>
      <xdr:row>2</xdr:row>
      <xdr:rowOff>275168</xdr:rowOff>
    </xdr:to>
    <xdr:sp macro="[0]!Summary_Cost_Proposal_Allocate_Adders" textlink="">
      <xdr:nvSpPr>
        <xdr:cNvPr id="24" name="TextBox 23">
          <a:extLst>
            <a:ext uri="{FF2B5EF4-FFF2-40B4-BE49-F238E27FC236}">
              <a16:creationId xmlns:a16="http://schemas.microsoft.com/office/drawing/2014/main" id="{BD7B7702-F284-49DB-A964-27DC1FDF3A64}"/>
            </a:ext>
          </a:extLst>
        </xdr:cNvPr>
        <xdr:cNvSpPr txBox="1"/>
      </xdr:nvSpPr>
      <xdr:spPr>
        <a:xfrm>
          <a:off x="11171767" y="668868"/>
          <a:ext cx="1219200" cy="2497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50" b="0" i="0">
              <a:solidFill>
                <a:sysClr val="windowText" lastClr="000000"/>
              </a:solidFill>
              <a:latin typeface="Calibri Light" panose="020F0302020204030204" pitchFamily="34" charset="0"/>
            </a:rPr>
            <a:t>Allocate Adders</a:t>
          </a:r>
        </a:p>
      </xdr:txBody>
    </xdr:sp>
    <xdr:clientData/>
  </xdr:twoCellAnchor>
  <xdr:twoCellAnchor>
    <xdr:from>
      <xdr:col>8</xdr:col>
      <xdr:colOff>884766</xdr:colOff>
      <xdr:row>2</xdr:row>
      <xdr:rowOff>29634</xdr:rowOff>
    </xdr:from>
    <xdr:to>
      <xdr:col>9</xdr:col>
      <xdr:colOff>198967</xdr:colOff>
      <xdr:row>2</xdr:row>
      <xdr:rowOff>275168</xdr:rowOff>
    </xdr:to>
    <xdr:sp macro="[0]!Summary_Cost_Proposal_Show_Raw_Costs" textlink="">
      <xdr:nvSpPr>
        <xdr:cNvPr id="3" name="Oval 2">
          <a:extLst>
            <a:ext uri="{FF2B5EF4-FFF2-40B4-BE49-F238E27FC236}">
              <a16:creationId xmlns:a16="http://schemas.microsoft.com/office/drawing/2014/main" id="{C73F6EC0-89DB-456D-B620-6CCB6C982DA6}"/>
            </a:ext>
          </a:extLst>
        </xdr:cNvPr>
        <xdr:cNvSpPr/>
      </xdr:nvSpPr>
      <xdr:spPr>
        <a:xfrm>
          <a:off x="9469966" y="673101"/>
          <a:ext cx="245534" cy="245534"/>
        </a:xfrm>
        <a:prstGeom prst="ellipse">
          <a:avLst/>
        </a:prstGeom>
        <a:solidFill>
          <a:schemeClr val="bg1"/>
        </a:solidFill>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10</xdr:col>
      <xdr:colOff>554567</xdr:colOff>
      <xdr:row>2</xdr:row>
      <xdr:rowOff>29633</xdr:rowOff>
    </xdr:from>
    <xdr:to>
      <xdr:col>10</xdr:col>
      <xdr:colOff>800101</xdr:colOff>
      <xdr:row>2</xdr:row>
      <xdr:rowOff>275167</xdr:rowOff>
    </xdr:to>
    <xdr:sp macro="[0]!Summary_Cost_Proposal_Allocate_Adders" textlink="">
      <xdr:nvSpPr>
        <xdr:cNvPr id="26" name="Oval 25">
          <a:extLst>
            <a:ext uri="{FF2B5EF4-FFF2-40B4-BE49-F238E27FC236}">
              <a16:creationId xmlns:a16="http://schemas.microsoft.com/office/drawing/2014/main" id="{7610270C-E6CB-434F-9118-7D6F5A60390C}"/>
            </a:ext>
          </a:extLst>
        </xdr:cNvPr>
        <xdr:cNvSpPr/>
      </xdr:nvSpPr>
      <xdr:spPr>
        <a:xfrm>
          <a:off x="10917767" y="673100"/>
          <a:ext cx="245534" cy="245534"/>
        </a:xfrm>
        <a:prstGeom prst="ellipse">
          <a:avLst/>
        </a:prstGeom>
        <a:solidFill>
          <a:schemeClr val="bg1"/>
        </a:solidFill>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9</xdr:col>
      <xdr:colOff>16932</xdr:colOff>
      <xdr:row>2</xdr:row>
      <xdr:rowOff>80433</xdr:rowOff>
    </xdr:from>
    <xdr:to>
      <xdr:col>9</xdr:col>
      <xdr:colOff>154092</xdr:colOff>
      <xdr:row>2</xdr:row>
      <xdr:rowOff>217593</xdr:rowOff>
    </xdr:to>
    <xdr:pic macro="[0]!Summary_Cost_Proposal_Show_Raw_Costs">
      <xdr:nvPicPr>
        <xdr:cNvPr id="5" name="Show_Raw_Costs_Check">
          <a:extLst>
            <a:ext uri="{FF2B5EF4-FFF2-40B4-BE49-F238E27FC236}">
              <a16:creationId xmlns:a16="http://schemas.microsoft.com/office/drawing/2014/main" id="{E0BC93DE-05C2-4D60-8A78-30875FBD0E91}"/>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9533465" y="723900"/>
          <a:ext cx="137160" cy="137160"/>
        </a:xfrm>
        <a:prstGeom prst="rect">
          <a:avLst/>
        </a:prstGeom>
      </xdr:spPr>
    </xdr:pic>
    <xdr:clientData/>
  </xdr:twoCellAnchor>
  <xdr:twoCellAnchor editAs="oneCell">
    <xdr:from>
      <xdr:col>10</xdr:col>
      <xdr:colOff>609600</xdr:colOff>
      <xdr:row>2</xdr:row>
      <xdr:rowOff>84666</xdr:rowOff>
    </xdr:from>
    <xdr:to>
      <xdr:col>10</xdr:col>
      <xdr:colOff>746760</xdr:colOff>
      <xdr:row>2</xdr:row>
      <xdr:rowOff>221826</xdr:rowOff>
    </xdr:to>
    <xdr:pic macro="[0]!Summary_Cost_Proposal_Allocate_Adders">
      <xdr:nvPicPr>
        <xdr:cNvPr id="27" name="Allocate_Adders_Check" hidden="1">
          <a:extLst>
            <a:ext uri="{FF2B5EF4-FFF2-40B4-BE49-F238E27FC236}">
              <a16:creationId xmlns:a16="http://schemas.microsoft.com/office/drawing/2014/main" id="{9384D72C-0D35-4019-B1A4-F33C41B5701F}"/>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10972800" y="728133"/>
          <a:ext cx="137160" cy="13716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524934</xdr:colOff>
      <xdr:row>2</xdr:row>
      <xdr:rowOff>29633</xdr:rowOff>
    </xdr:from>
    <xdr:to>
      <xdr:col>10</xdr:col>
      <xdr:colOff>770468</xdr:colOff>
      <xdr:row>2</xdr:row>
      <xdr:rowOff>275167</xdr:rowOff>
    </xdr:to>
    <xdr:sp macro="[0]!Detail_Cost_Proposal_Show_Allocate_Adders" textlink="">
      <xdr:nvSpPr>
        <xdr:cNvPr id="17" name="Oval 16">
          <a:extLst>
            <a:ext uri="{FF2B5EF4-FFF2-40B4-BE49-F238E27FC236}">
              <a16:creationId xmlns:a16="http://schemas.microsoft.com/office/drawing/2014/main" id="{F4CF4AEC-A3D3-4E9D-AA06-F6D89E529547}"/>
            </a:ext>
          </a:extLst>
        </xdr:cNvPr>
        <xdr:cNvSpPr/>
      </xdr:nvSpPr>
      <xdr:spPr>
        <a:xfrm>
          <a:off x="10913534" y="668866"/>
          <a:ext cx="245534" cy="245534"/>
        </a:xfrm>
        <a:prstGeom prst="ellipse">
          <a:avLst/>
        </a:prstGeom>
        <a:solidFill>
          <a:schemeClr val="bg1"/>
        </a:solidFill>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581024</xdr:colOff>
      <xdr:row>2</xdr:row>
      <xdr:rowOff>38100</xdr:rowOff>
    </xdr:from>
    <xdr:to>
      <xdr:col>3</xdr:col>
      <xdr:colOff>761999</xdr:colOff>
      <xdr:row>2</xdr:row>
      <xdr:rowOff>381000</xdr:rowOff>
    </xdr:to>
    <xdr:sp macro="" textlink="">
      <xdr:nvSpPr>
        <xdr:cNvPr id="13" name="TextBox 12">
          <a:extLst>
            <a:ext uri="{FF2B5EF4-FFF2-40B4-BE49-F238E27FC236}">
              <a16:creationId xmlns:a16="http://schemas.microsoft.com/office/drawing/2014/main" id="{00000000-0008-0000-0D00-00000D000000}"/>
            </a:ext>
          </a:extLst>
        </xdr:cNvPr>
        <xdr:cNvSpPr txBox="1"/>
      </xdr:nvSpPr>
      <xdr:spPr>
        <a:xfrm>
          <a:off x="4219574" y="790575"/>
          <a:ext cx="1038225"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n-US" sz="1050" b="0" i="1">
              <a:solidFill>
                <a:sysClr val="windowText" lastClr="000000"/>
              </a:solidFill>
              <a:latin typeface="Calibri Light" panose="020F0302020204030204" pitchFamily="34" charset="0"/>
            </a:rPr>
            <a:t>Report Type:</a:t>
          </a:r>
        </a:p>
      </xdr:txBody>
    </xdr:sp>
    <xdr:clientData/>
  </xdr:twoCellAnchor>
  <xdr:twoCellAnchor editAs="absolute">
    <xdr:from>
      <xdr:col>13</xdr:col>
      <xdr:colOff>448732</xdr:colOff>
      <xdr:row>0</xdr:row>
      <xdr:rowOff>178859</xdr:rowOff>
    </xdr:from>
    <xdr:to>
      <xdr:col>13</xdr:col>
      <xdr:colOff>687388</xdr:colOff>
      <xdr:row>0</xdr:row>
      <xdr:rowOff>421748</xdr:rowOff>
    </xdr:to>
    <xdr:pic macro="[0]!Hide_Detail_Cost_Proposal">
      <xdr:nvPicPr>
        <xdr:cNvPr id="16" name="Picture 15">
          <a:extLst>
            <a:ext uri="{FF2B5EF4-FFF2-40B4-BE49-F238E27FC236}">
              <a16:creationId xmlns:a16="http://schemas.microsoft.com/office/drawing/2014/main" id="{00000000-0008-0000-0D00-000010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3377332" y="178859"/>
          <a:ext cx="238656" cy="242889"/>
        </a:xfrm>
        <a:prstGeom prst="rect">
          <a:avLst/>
        </a:prstGeom>
      </xdr:spPr>
    </xdr:pic>
    <xdr:clientData/>
  </xdr:twoCellAnchor>
  <xdr:twoCellAnchor editAs="absolute">
    <xdr:from>
      <xdr:col>0</xdr:col>
      <xdr:colOff>0</xdr:colOff>
      <xdr:row>0</xdr:row>
      <xdr:rowOff>0</xdr:rowOff>
    </xdr:from>
    <xdr:to>
      <xdr:col>0</xdr:col>
      <xdr:colOff>1100667</xdr:colOff>
      <xdr:row>0</xdr:row>
      <xdr:rowOff>571500</xdr:rowOff>
    </xdr:to>
    <xdr:sp macro="" textlink="">
      <xdr:nvSpPr>
        <xdr:cNvPr id="15" name="TextBox 14">
          <a:extLst>
            <a:ext uri="{FF2B5EF4-FFF2-40B4-BE49-F238E27FC236}">
              <a16:creationId xmlns:a16="http://schemas.microsoft.com/office/drawing/2014/main" id="{00000000-0008-0000-0D00-00000F000000}"/>
            </a:ext>
          </a:extLst>
        </xdr:cNvPr>
        <xdr:cNvSpPr txBox="1">
          <a:spLocks noChangeAspect="1"/>
        </xdr:cNvSpPr>
      </xdr:nvSpPr>
      <xdr:spPr>
        <a:xfrm>
          <a:off x="0" y="0"/>
          <a:ext cx="1100667"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200">
            <a:solidFill>
              <a:schemeClr val="bg1"/>
            </a:solidFill>
            <a:latin typeface="Calibri Light" panose="020F0302020204030204" pitchFamily="34" charset="0"/>
          </a:endParaRPr>
        </a:p>
      </xdr:txBody>
    </xdr:sp>
    <xdr:clientData/>
  </xdr:twoCellAnchor>
  <xdr:twoCellAnchor editAs="absolute">
    <xdr:from>
      <xdr:col>0</xdr:col>
      <xdr:colOff>345890</xdr:colOff>
      <xdr:row>0</xdr:row>
      <xdr:rowOff>67331</xdr:rowOff>
    </xdr:from>
    <xdr:to>
      <xdr:col>0</xdr:col>
      <xdr:colOff>781496</xdr:colOff>
      <xdr:row>0</xdr:row>
      <xdr:rowOff>502937</xdr:rowOff>
    </xdr:to>
    <xdr:pic>
      <xdr:nvPicPr>
        <xdr:cNvPr id="25" name="Picture 24">
          <a:hlinkClick xmlns:r="http://schemas.openxmlformats.org/officeDocument/2006/relationships" r:id="rId2"/>
          <a:extLst>
            <a:ext uri="{FF2B5EF4-FFF2-40B4-BE49-F238E27FC236}">
              <a16:creationId xmlns:a16="http://schemas.microsoft.com/office/drawing/2014/main" id="{00000000-0008-0000-0D00-000019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45890" y="67331"/>
          <a:ext cx="435606" cy="435606"/>
        </a:xfrm>
        <a:prstGeom prst="rect">
          <a:avLst/>
        </a:prstGeom>
      </xdr:spPr>
    </xdr:pic>
    <xdr:clientData/>
  </xdr:twoCellAnchor>
  <xdr:twoCellAnchor editAs="absolute">
    <xdr:from>
      <xdr:col>2</xdr:col>
      <xdr:colOff>831823</xdr:colOff>
      <xdr:row>0</xdr:row>
      <xdr:rowOff>0</xdr:rowOff>
    </xdr:from>
    <xdr:to>
      <xdr:col>4</xdr:col>
      <xdr:colOff>789229</xdr:colOff>
      <xdr:row>0</xdr:row>
      <xdr:rowOff>558613</xdr:rowOff>
    </xdr:to>
    <xdr:sp macro="[0]!Navigate_Report" textlink="">
      <xdr:nvSpPr>
        <xdr:cNvPr id="26" name="TextBox 25">
          <a:extLst>
            <a:ext uri="{FF2B5EF4-FFF2-40B4-BE49-F238E27FC236}">
              <a16:creationId xmlns:a16="http://schemas.microsoft.com/office/drawing/2014/main" id="{00000000-0008-0000-0D00-00001A000000}"/>
            </a:ext>
          </a:extLst>
        </xdr:cNvPr>
        <xdr:cNvSpPr txBox="1">
          <a:spLocks noChangeAspect="1"/>
        </xdr:cNvSpPr>
      </xdr:nvSpPr>
      <xdr:spPr>
        <a:xfrm>
          <a:off x="4413223" y="0"/>
          <a:ext cx="1650739" cy="558613"/>
        </a:xfrm>
        <a:prstGeom prst="rect">
          <a:avLst/>
        </a:prstGeom>
        <a:solidFill>
          <a:srgbClr val="2A689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1">
              <a:solidFill>
                <a:schemeClr val="bg1"/>
              </a:solidFill>
              <a:latin typeface="+mn-lt"/>
              <a:ea typeface="+mn-ea"/>
              <a:cs typeface="+mn-cs"/>
            </a:rPr>
            <a:t>Reporting</a:t>
          </a:r>
        </a:p>
      </xdr:txBody>
    </xdr:sp>
    <xdr:clientData/>
  </xdr:twoCellAnchor>
  <xdr:twoCellAnchor editAs="absolute">
    <xdr:from>
      <xdr:col>1</xdr:col>
      <xdr:colOff>971672</xdr:colOff>
      <xdr:row>0</xdr:row>
      <xdr:rowOff>0</xdr:rowOff>
    </xdr:from>
    <xdr:to>
      <xdr:col>2</xdr:col>
      <xdr:colOff>831710</xdr:colOff>
      <xdr:row>0</xdr:row>
      <xdr:rowOff>558612</xdr:rowOff>
    </xdr:to>
    <xdr:sp macro="[0]!Navigate_Estimate" textlink="">
      <xdr:nvSpPr>
        <xdr:cNvPr id="27" name="TextBox 26">
          <a:extLst>
            <a:ext uri="{FF2B5EF4-FFF2-40B4-BE49-F238E27FC236}">
              <a16:creationId xmlns:a16="http://schemas.microsoft.com/office/drawing/2014/main" id="{00000000-0008-0000-0D00-00001B000000}"/>
            </a:ext>
          </a:extLst>
        </xdr:cNvPr>
        <xdr:cNvSpPr txBox="1">
          <a:spLocks noChangeAspect="1"/>
        </xdr:cNvSpPr>
      </xdr:nvSpPr>
      <xdr:spPr>
        <a:xfrm>
          <a:off x="2762372" y="0"/>
          <a:ext cx="1650738" cy="5586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Estimate</a:t>
          </a:r>
        </a:p>
      </xdr:txBody>
    </xdr:sp>
    <xdr:clientData/>
  </xdr:twoCellAnchor>
  <xdr:twoCellAnchor editAs="oneCell">
    <xdr:from>
      <xdr:col>12</xdr:col>
      <xdr:colOff>254001</xdr:colOff>
      <xdr:row>0</xdr:row>
      <xdr:rowOff>169334</xdr:rowOff>
    </xdr:from>
    <xdr:to>
      <xdr:col>12</xdr:col>
      <xdr:colOff>510033</xdr:colOff>
      <xdr:row>0</xdr:row>
      <xdr:rowOff>425366</xdr:rowOff>
    </xdr:to>
    <xdr:pic macro="[0]!Navigate_Project_Setup">
      <xdr:nvPicPr>
        <xdr:cNvPr id="28" name="Picture 27">
          <a:extLst>
            <a:ext uri="{FF2B5EF4-FFF2-40B4-BE49-F238E27FC236}">
              <a16:creationId xmlns:a16="http://schemas.microsoft.com/office/drawing/2014/main" id="{00000000-0008-0000-0D00-00001C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2335934" y="169334"/>
          <a:ext cx="256032" cy="256032"/>
        </a:xfrm>
        <a:prstGeom prst="rect">
          <a:avLst/>
        </a:prstGeom>
      </xdr:spPr>
    </xdr:pic>
    <xdr:clientData/>
  </xdr:twoCellAnchor>
  <xdr:twoCellAnchor editAs="oneCell">
    <xdr:from>
      <xdr:col>12</xdr:col>
      <xdr:colOff>791633</xdr:colOff>
      <xdr:row>0</xdr:row>
      <xdr:rowOff>177799</xdr:rowOff>
    </xdr:from>
    <xdr:to>
      <xdr:col>13</xdr:col>
      <xdr:colOff>173566</xdr:colOff>
      <xdr:row>0</xdr:row>
      <xdr:rowOff>406399</xdr:rowOff>
    </xdr:to>
    <xdr:pic>
      <xdr:nvPicPr>
        <xdr:cNvPr id="29" name="Picture 28">
          <a:hlinkClick xmlns:r="http://schemas.openxmlformats.org/officeDocument/2006/relationships" r:id="rId5"/>
          <a:extLst>
            <a:ext uri="{FF2B5EF4-FFF2-40B4-BE49-F238E27FC236}">
              <a16:creationId xmlns:a16="http://schemas.microsoft.com/office/drawing/2014/main" id="{00000000-0008-0000-0D00-00001D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2873566" y="177799"/>
          <a:ext cx="228600" cy="228600"/>
        </a:xfrm>
        <a:prstGeom prst="rect">
          <a:avLst/>
        </a:prstGeom>
      </xdr:spPr>
    </xdr:pic>
    <xdr:clientData/>
  </xdr:twoCellAnchor>
  <xdr:twoCellAnchor editAs="absolute">
    <xdr:from>
      <xdr:col>0</xdr:col>
      <xdr:colOff>1108444</xdr:colOff>
      <xdr:row>0</xdr:row>
      <xdr:rowOff>0</xdr:rowOff>
    </xdr:from>
    <xdr:to>
      <xdr:col>1</xdr:col>
      <xdr:colOff>964898</xdr:colOff>
      <xdr:row>0</xdr:row>
      <xdr:rowOff>560294</xdr:rowOff>
    </xdr:to>
    <xdr:sp macro="[0]!Navigate_Home" textlink="">
      <xdr:nvSpPr>
        <xdr:cNvPr id="30" name="TextBox 29">
          <a:extLst>
            <a:ext uri="{FF2B5EF4-FFF2-40B4-BE49-F238E27FC236}">
              <a16:creationId xmlns:a16="http://schemas.microsoft.com/office/drawing/2014/main" id="{00000000-0008-0000-0D00-00001E000000}"/>
            </a:ext>
          </a:extLst>
        </xdr:cNvPr>
        <xdr:cNvSpPr txBox="1">
          <a:spLocks noChangeAspect="1"/>
        </xdr:cNvSpPr>
      </xdr:nvSpPr>
      <xdr:spPr>
        <a:xfrm>
          <a:off x="1108444" y="0"/>
          <a:ext cx="1647154" cy="5602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Home</a:t>
          </a:r>
        </a:p>
      </xdr:txBody>
    </xdr:sp>
    <xdr:clientData/>
  </xdr:twoCellAnchor>
  <xdr:twoCellAnchor>
    <xdr:from>
      <xdr:col>7</xdr:col>
      <xdr:colOff>25400</xdr:colOff>
      <xdr:row>2</xdr:row>
      <xdr:rowOff>11642</xdr:rowOff>
    </xdr:from>
    <xdr:to>
      <xdr:col>8</xdr:col>
      <xdr:colOff>420157</xdr:colOff>
      <xdr:row>2</xdr:row>
      <xdr:rowOff>261409</xdr:rowOff>
    </xdr:to>
    <xdr:sp macro="" textlink="">
      <xdr:nvSpPr>
        <xdr:cNvPr id="23" name="TextBox 22">
          <a:extLst>
            <a:ext uri="{FF2B5EF4-FFF2-40B4-BE49-F238E27FC236}">
              <a16:creationId xmlns:a16="http://schemas.microsoft.com/office/drawing/2014/main" id="{C368BC1A-6535-42C5-9259-8EB2F5377110}"/>
            </a:ext>
          </a:extLst>
        </xdr:cNvPr>
        <xdr:cNvSpPr txBox="1"/>
      </xdr:nvSpPr>
      <xdr:spPr>
        <a:xfrm>
          <a:off x="7840133" y="650875"/>
          <a:ext cx="1470024" cy="2497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n-US" sz="1050" b="0" i="1">
              <a:solidFill>
                <a:sysClr val="windowText" lastClr="000000"/>
              </a:solidFill>
              <a:latin typeface="Calibri Light" panose="020F0302020204030204" pitchFamily="34" charset="0"/>
            </a:rPr>
            <a:t>Adders/Soft Costs:</a:t>
          </a:r>
        </a:p>
      </xdr:txBody>
    </xdr:sp>
    <xdr:clientData/>
  </xdr:twoCellAnchor>
  <xdr:twoCellAnchor>
    <xdr:from>
      <xdr:col>9</xdr:col>
      <xdr:colOff>173567</xdr:colOff>
      <xdr:row>2</xdr:row>
      <xdr:rowOff>38101</xdr:rowOff>
    </xdr:from>
    <xdr:to>
      <xdr:col>10</xdr:col>
      <xdr:colOff>469900</xdr:colOff>
      <xdr:row>3</xdr:row>
      <xdr:rowOff>8468</xdr:rowOff>
    </xdr:to>
    <xdr:sp macro="[0]!Detail_Cost_Proposal_Show_Raw_Costs" textlink="">
      <xdr:nvSpPr>
        <xdr:cNvPr id="31" name="TextBox 30">
          <a:extLst>
            <a:ext uri="{FF2B5EF4-FFF2-40B4-BE49-F238E27FC236}">
              <a16:creationId xmlns:a16="http://schemas.microsoft.com/office/drawing/2014/main" id="{5A96A43D-2DEF-49B2-8A82-5D3F9AE7AD2D}"/>
            </a:ext>
          </a:extLst>
        </xdr:cNvPr>
        <xdr:cNvSpPr txBox="1"/>
      </xdr:nvSpPr>
      <xdr:spPr>
        <a:xfrm>
          <a:off x="9715500" y="677334"/>
          <a:ext cx="1143000" cy="2497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050" b="0" i="0">
              <a:solidFill>
                <a:sysClr val="windowText" lastClr="000000"/>
              </a:solidFill>
              <a:latin typeface="Calibri Light" panose="020F0302020204030204" pitchFamily="34" charset="0"/>
            </a:rPr>
            <a:t>Show Raw Costs</a:t>
          </a:r>
        </a:p>
      </xdr:txBody>
    </xdr:sp>
    <xdr:clientData/>
  </xdr:twoCellAnchor>
  <xdr:twoCellAnchor>
    <xdr:from>
      <xdr:col>10</xdr:col>
      <xdr:colOff>783167</xdr:colOff>
      <xdr:row>2</xdr:row>
      <xdr:rowOff>29635</xdr:rowOff>
    </xdr:from>
    <xdr:to>
      <xdr:col>12</xdr:col>
      <xdr:colOff>309034</xdr:colOff>
      <xdr:row>3</xdr:row>
      <xdr:rowOff>2</xdr:rowOff>
    </xdr:to>
    <xdr:sp macro="[0]!Detail_Cost_Proposal_Show_Allocate_Adders" textlink="">
      <xdr:nvSpPr>
        <xdr:cNvPr id="32" name="TextBox 31">
          <a:extLst>
            <a:ext uri="{FF2B5EF4-FFF2-40B4-BE49-F238E27FC236}">
              <a16:creationId xmlns:a16="http://schemas.microsoft.com/office/drawing/2014/main" id="{E478B0B5-49FA-46FA-A233-ACF3132F4A85}"/>
            </a:ext>
          </a:extLst>
        </xdr:cNvPr>
        <xdr:cNvSpPr txBox="1"/>
      </xdr:nvSpPr>
      <xdr:spPr>
        <a:xfrm>
          <a:off x="11171767" y="668868"/>
          <a:ext cx="1219200" cy="2497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50" b="0" i="0">
              <a:solidFill>
                <a:sysClr val="windowText" lastClr="000000"/>
              </a:solidFill>
              <a:latin typeface="Calibri Light" panose="020F0302020204030204" pitchFamily="34" charset="0"/>
            </a:rPr>
            <a:t>Allocate Adders</a:t>
          </a:r>
        </a:p>
      </xdr:txBody>
    </xdr:sp>
    <xdr:clientData/>
  </xdr:twoCellAnchor>
  <xdr:twoCellAnchor>
    <xdr:from>
      <xdr:col>8</xdr:col>
      <xdr:colOff>579966</xdr:colOff>
      <xdr:row>2</xdr:row>
      <xdr:rowOff>33868</xdr:rowOff>
    </xdr:from>
    <xdr:to>
      <xdr:col>9</xdr:col>
      <xdr:colOff>173567</xdr:colOff>
      <xdr:row>3</xdr:row>
      <xdr:rowOff>2</xdr:rowOff>
    </xdr:to>
    <xdr:sp macro="[0]!Detail_Cost_Proposal_Show_Raw_Costs" textlink="">
      <xdr:nvSpPr>
        <xdr:cNvPr id="33" name="Oval 32">
          <a:extLst>
            <a:ext uri="{FF2B5EF4-FFF2-40B4-BE49-F238E27FC236}">
              <a16:creationId xmlns:a16="http://schemas.microsoft.com/office/drawing/2014/main" id="{4398D42B-D905-48E5-8383-2FA214A3B558}"/>
            </a:ext>
          </a:extLst>
        </xdr:cNvPr>
        <xdr:cNvSpPr/>
      </xdr:nvSpPr>
      <xdr:spPr>
        <a:xfrm>
          <a:off x="9469966" y="673101"/>
          <a:ext cx="245534" cy="245534"/>
        </a:xfrm>
        <a:prstGeom prst="ellipse">
          <a:avLst/>
        </a:prstGeom>
        <a:solidFill>
          <a:schemeClr val="bg1"/>
        </a:solidFill>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8</xdr:col>
      <xdr:colOff>643466</xdr:colOff>
      <xdr:row>2</xdr:row>
      <xdr:rowOff>88900</xdr:rowOff>
    </xdr:from>
    <xdr:to>
      <xdr:col>9</xdr:col>
      <xdr:colOff>128693</xdr:colOff>
      <xdr:row>2</xdr:row>
      <xdr:rowOff>226060</xdr:rowOff>
    </xdr:to>
    <xdr:pic macro="[0]!Detail_Cost_Proposal_Show_Raw_Costs">
      <xdr:nvPicPr>
        <xdr:cNvPr id="3" name="Detailed_Proposal_Raw_Check">
          <a:extLst>
            <a:ext uri="{FF2B5EF4-FFF2-40B4-BE49-F238E27FC236}">
              <a16:creationId xmlns:a16="http://schemas.microsoft.com/office/drawing/2014/main" id="{1577CEC4-F61F-4536-8A00-DE93BC83B9DB}"/>
            </a:ext>
          </a:extLst>
        </xdr:cNvPr>
        <xdr:cNvPicPr>
          <a:picLocks noChangeAspect="1"/>
        </xdr:cNvPicPr>
      </xdr:nvPicPr>
      <xdr:blipFill>
        <a:blip xmlns:r="http://schemas.openxmlformats.org/officeDocument/2006/relationships" r:embed="rId7"/>
        <a:stretch>
          <a:fillRect/>
        </a:stretch>
      </xdr:blipFill>
      <xdr:spPr>
        <a:xfrm>
          <a:off x="9533466" y="728133"/>
          <a:ext cx="137160" cy="137160"/>
        </a:xfrm>
        <a:prstGeom prst="rect">
          <a:avLst/>
        </a:prstGeom>
      </xdr:spPr>
    </xdr:pic>
    <xdr:clientData/>
  </xdr:twoCellAnchor>
  <xdr:twoCellAnchor editAs="oneCell">
    <xdr:from>
      <xdr:col>10</xdr:col>
      <xdr:colOff>579967</xdr:colOff>
      <xdr:row>2</xdr:row>
      <xdr:rowOff>80433</xdr:rowOff>
    </xdr:from>
    <xdr:to>
      <xdr:col>10</xdr:col>
      <xdr:colOff>717127</xdr:colOff>
      <xdr:row>2</xdr:row>
      <xdr:rowOff>217593</xdr:rowOff>
    </xdr:to>
    <xdr:pic macro="[0]!Detail_Cost_Proposal_Show_Allocate_Adders">
      <xdr:nvPicPr>
        <xdr:cNvPr id="5" name="Detailed_Proposal_Allocate_Check" hidden="1">
          <a:extLst>
            <a:ext uri="{FF2B5EF4-FFF2-40B4-BE49-F238E27FC236}">
              <a16:creationId xmlns:a16="http://schemas.microsoft.com/office/drawing/2014/main" id="{A0215AFD-0776-449D-8E0B-0350F6FDEB9F}"/>
            </a:ext>
          </a:extLst>
        </xdr:cNvPr>
        <xdr:cNvPicPr>
          <a:picLocks noChangeAspect="1"/>
        </xdr:cNvPicPr>
      </xdr:nvPicPr>
      <xdr:blipFill>
        <a:blip xmlns:r="http://schemas.openxmlformats.org/officeDocument/2006/relationships" r:embed="rId7"/>
        <a:stretch>
          <a:fillRect/>
        </a:stretch>
      </xdr:blipFill>
      <xdr:spPr>
        <a:xfrm>
          <a:off x="10968567" y="719666"/>
          <a:ext cx="137160" cy="13716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2</xdr:col>
      <xdr:colOff>342899</xdr:colOff>
      <xdr:row>2</xdr:row>
      <xdr:rowOff>38100</xdr:rowOff>
    </xdr:from>
    <xdr:to>
      <xdr:col>5</xdr:col>
      <xdr:colOff>266699</xdr:colOff>
      <xdr:row>2</xdr:row>
      <xdr:rowOff>381000</xdr:rowOff>
    </xdr:to>
    <xdr:sp macro="" textlink="">
      <xdr:nvSpPr>
        <xdr:cNvPr id="17" name="TextBox 16">
          <a:extLst>
            <a:ext uri="{FF2B5EF4-FFF2-40B4-BE49-F238E27FC236}">
              <a16:creationId xmlns:a16="http://schemas.microsoft.com/office/drawing/2014/main" id="{00000000-0008-0000-0E00-000011000000}"/>
            </a:ext>
          </a:extLst>
        </xdr:cNvPr>
        <xdr:cNvSpPr txBox="1"/>
      </xdr:nvSpPr>
      <xdr:spPr>
        <a:xfrm>
          <a:off x="4219574" y="790575"/>
          <a:ext cx="1038225"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n-US" sz="1200" b="0" i="1">
              <a:solidFill>
                <a:sysClr val="windowText" lastClr="000000"/>
              </a:solidFill>
              <a:latin typeface="Calibri Light" panose="020F0302020204030204" pitchFamily="34" charset="0"/>
            </a:rPr>
            <a:t>Report</a:t>
          </a:r>
          <a:r>
            <a:rPr lang="en-US" sz="1050" b="0" i="1">
              <a:solidFill>
                <a:sysClr val="windowText" lastClr="000000"/>
              </a:solidFill>
              <a:latin typeface="Calibri Light" panose="020F0302020204030204" pitchFamily="34" charset="0"/>
            </a:rPr>
            <a:t> </a:t>
          </a:r>
          <a:r>
            <a:rPr lang="en-US" sz="1200" b="0" i="1">
              <a:solidFill>
                <a:sysClr val="windowText" lastClr="000000"/>
              </a:solidFill>
              <a:latin typeface="Calibri Light" panose="020F0302020204030204" pitchFamily="34" charset="0"/>
            </a:rPr>
            <a:t>Type</a:t>
          </a:r>
          <a:r>
            <a:rPr lang="en-US" sz="1050" b="0" i="1">
              <a:solidFill>
                <a:sysClr val="windowText" lastClr="000000"/>
              </a:solidFill>
              <a:latin typeface="Calibri Light" panose="020F0302020204030204" pitchFamily="34" charset="0"/>
            </a:rPr>
            <a:t>:</a:t>
          </a:r>
        </a:p>
      </xdr:txBody>
    </xdr:sp>
    <xdr:clientData/>
  </xdr:twoCellAnchor>
  <xdr:twoCellAnchor editAs="absolute">
    <xdr:from>
      <xdr:col>28</xdr:col>
      <xdr:colOff>228388</xdr:colOff>
      <xdr:row>0</xdr:row>
      <xdr:rowOff>143934</xdr:rowOff>
    </xdr:from>
    <xdr:to>
      <xdr:col>29</xdr:col>
      <xdr:colOff>135996</xdr:colOff>
      <xdr:row>0</xdr:row>
      <xdr:rowOff>423942</xdr:rowOff>
    </xdr:to>
    <xdr:pic macro="[0]!Hide_Scope_Proposal">
      <xdr:nvPicPr>
        <xdr:cNvPr id="15" name="Picture 14">
          <a:extLst>
            <a:ext uri="{FF2B5EF4-FFF2-40B4-BE49-F238E27FC236}">
              <a16:creationId xmlns:a16="http://schemas.microsoft.com/office/drawing/2014/main" id="{00000000-0008-0000-0E00-00000F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3339021" y="143934"/>
          <a:ext cx="280142" cy="280008"/>
        </a:xfrm>
        <a:prstGeom prst="rect">
          <a:avLst/>
        </a:prstGeom>
      </xdr:spPr>
    </xdr:pic>
    <xdr:clientData/>
  </xdr:twoCellAnchor>
  <xdr:twoCellAnchor editAs="absolute">
    <xdr:from>
      <xdr:col>0</xdr:col>
      <xdr:colOff>345890</xdr:colOff>
      <xdr:row>0</xdr:row>
      <xdr:rowOff>67331</xdr:rowOff>
    </xdr:from>
    <xdr:to>
      <xdr:col>0</xdr:col>
      <xdr:colOff>781496</xdr:colOff>
      <xdr:row>0</xdr:row>
      <xdr:rowOff>502937</xdr:rowOff>
    </xdr:to>
    <xdr:pic>
      <xdr:nvPicPr>
        <xdr:cNvPr id="27" name="Picture 26">
          <a:hlinkClick xmlns:r="http://schemas.openxmlformats.org/officeDocument/2006/relationships" r:id="rId2"/>
          <a:extLst>
            <a:ext uri="{FF2B5EF4-FFF2-40B4-BE49-F238E27FC236}">
              <a16:creationId xmlns:a16="http://schemas.microsoft.com/office/drawing/2014/main" id="{00000000-0008-0000-0E00-00001B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45890" y="67331"/>
          <a:ext cx="435606" cy="435606"/>
        </a:xfrm>
        <a:prstGeom prst="rect">
          <a:avLst/>
        </a:prstGeom>
      </xdr:spPr>
    </xdr:pic>
    <xdr:clientData/>
  </xdr:twoCellAnchor>
  <xdr:twoCellAnchor editAs="absolute">
    <xdr:from>
      <xdr:col>4</xdr:col>
      <xdr:colOff>306890</xdr:colOff>
      <xdr:row>0</xdr:row>
      <xdr:rowOff>0</xdr:rowOff>
    </xdr:from>
    <xdr:to>
      <xdr:col>9</xdr:col>
      <xdr:colOff>94962</xdr:colOff>
      <xdr:row>0</xdr:row>
      <xdr:rowOff>558613</xdr:rowOff>
    </xdr:to>
    <xdr:sp macro="[0]!Navigate_Report" textlink="">
      <xdr:nvSpPr>
        <xdr:cNvPr id="28" name="TextBox 27">
          <a:extLst>
            <a:ext uri="{FF2B5EF4-FFF2-40B4-BE49-F238E27FC236}">
              <a16:creationId xmlns:a16="http://schemas.microsoft.com/office/drawing/2014/main" id="{00000000-0008-0000-0E00-00001C000000}"/>
            </a:ext>
          </a:extLst>
        </xdr:cNvPr>
        <xdr:cNvSpPr txBox="1">
          <a:spLocks noChangeAspect="1"/>
        </xdr:cNvSpPr>
      </xdr:nvSpPr>
      <xdr:spPr>
        <a:xfrm>
          <a:off x="4413223" y="0"/>
          <a:ext cx="1650739" cy="558613"/>
        </a:xfrm>
        <a:prstGeom prst="rect">
          <a:avLst/>
        </a:prstGeom>
        <a:solidFill>
          <a:srgbClr val="2A689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1">
              <a:solidFill>
                <a:schemeClr val="bg1"/>
              </a:solidFill>
              <a:latin typeface="+mn-lt"/>
              <a:ea typeface="+mn-ea"/>
              <a:cs typeface="+mn-cs"/>
            </a:rPr>
            <a:t>Reporting</a:t>
          </a:r>
        </a:p>
      </xdr:txBody>
    </xdr:sp>
    <xdr:clientData/>
  </xdr:twoCellAnchor>
  <xdr:twoCellAnchor editAs="absolute">
    <xdr:from>
      <xdr:col>1</xdr:col>
      <xdr:colOff>137705</xdr:colOff>
      <xdr:row>0</xdr:row>
      <xdr:rowOff>0</xdr:rowOff>
    </xdr:from>
    <xdr:to>
      <xdr:col>4</xdr:col>
      <xdr:colOff>306777</xdr:colOff>
      <xdr:row>0</xdr:row>
      <xdr:rowOff>558612</xdr:rowOff>
    </xdr:to>
    <xdr:sp macro="[0]!Navigate_Estimate" textlink="">
      <xdr:nvSpPr>
        <xdr:cNvPr id="29" name="TextBox 28">
          <a:extLst>
            <a:ext uri="{FF2B5EF4-FFF2-40B4-BE49-F238E27FC236}">
              <a16:creationId xmlns:a16="http://schemas.microsoft.com/office/drawing/2014/main" id="{00000000-0008-0000-0E00-00001D000000}"/>
            </a:ext>
          </a:extLst>
        </xdr:cNvPr>
        <xdr:cNvSpPr txBox="1">
          <a:spLocks noChangeAspect="1"/>
        </xdr:cNvSpPr>
      </xdr:nvSpPr>
      <xdr:spPr>
        <a:xfrm>
          <a:off x="2762372" y="0"/>
          <a:ext cx="1650738" cy="5586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Estimate</a:t>
          </a:r>
        </a:p>
      </xdr:txBody>
    </xdr:sp>
    <xdr:clientData/>
  </xdr:twoCellAnchor>
  <xdr:twoCellAnchor editAs="oneCell">
    <xdr:from>
      <xdr:col>25</xdr:col>
      <xdr:colOff>342901</xdr:colOff>
      <xdr:row>0</xdr:row>
      <xdr:rowOff>169334</xdr:rowOff>
    </xdr:from>
    <xdr:to>
      <xdr:col>26</xdr:col>
      <xdr:colOff>226399</xdr:colOff>
      <xdr:row>0</xdr:row>
      <xdr:rowOff>425366</xdr:rowOff>
    </xdr:to>
    <xdr:pic macro="[0]!Navigate_Project_Setup">
      <xdr:nvPicPr>
        <xdr:cNvPr id="30" name="Picture 29">
          <a:extLst>
            <a:ext uri="{FF2B5EF4-FFF2-40B4-BE49-F238E27FC236}">
              <a16:creationId xmlns:a16="http://schemas.microsoft.com/office/drawing/2014/main" id="{00000000-0008-0000-0E00-00001E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2335934" y="169334"/>
          <a:ext cx="256032" cy="256032"/>
        </a:xfrm>
        <a:prstGeom prst="rect">
          <a:avLst/>
        </a:prstGeom>
      </xdr:spPr>
    </xdr:pic>
    <xdr:clientData/>
  </xdr:twoCellAnchor>
  <xdr:twoCellAnchor editAs="oneCell">
    <xdr:from>
      <xdr:col>27</xdr:col>
      <xdr:colOff>135466</xdr:colOff>
      <xdr:row>0</xdr:row>
      <xdr:rowOff>177799</xdr:rowOff>
    </xdr:from>
    <xdr:to>
      <xdr:col>27</xdr:col>
      <xdr:colOff>364066</xdr:colOff>
      <xdr:row>0</xdr:row>
      <xdr:rowOff>406399</xdr:rowOff>
    </xdr:to>
    <xdr:pic>
      <xdr:nvPicPr>
        <xdr:cNvPr id="31" name="Picture 30">
          <a:hlinkClick xmlns:r="http://schemas.openxmlformats.org/officeDocument/2006/relationships" r:id="rId5"/>
          <a:extLst>
            <a:ext uri="{FF2B5EF4-FFF2-40B4-BE49-F238E27FC236}">
              <a16:creationId xmlns:a16="http://schemas.microsoft.com/office/drawing/2014/main" id="{00000000-0008-0000-0E00-00001F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2873566" y="177799"/>
          <a:ext cx="228600" cy="228600"/>
        </a:xfrm>
        <a:prstGeom prst="rect">
          <a:avLst/>
        </a:prstGeom>
      </xdr:spPr>
    </xdr:pic>
    <xdr:clientData/>
  </xdr:twoCellAnchor>
  <xdr:twoCellAnchor editAs="absolute">
    <xdr:from>
      <xdr:col>0</xdr:col>
      <xdr:colOff>1108444</xdr:colOff>
      <xdr:row>0</xdr:row>
      <xdr:rowOff>0</xdr:rowOff>
    </xdr:from>
    <xdr:to>
      <xdr:col>1</xdr:col>
      <xdr:colOff>130931</xdr:colOff>
      <xdr:row>0</xdr:row>
      <xdr:rowOff>560294</xdr:rowOff>
    </xdr:to>
    <xdr:sp macro="[0]!Navigate_Home" textlink="">
      <xdr:nvSpPr>
        <xdr:cNvPr id="32" name="TextBox 31">
          <a:extLst>
            <a:ext uri="{FF2B5EF4-FFF2-40B4-BE49-F238E27FC236}">
              <a16:creationId xmlns:a16="http://schemas.microsoft.com/office/drawing/2014/main" id="{00000000-0008-0000-0E00-000020000000}"/>
            </a:ext>
          </a:extLst>
        </xdr:cNvPr>
        <xdr:cNvSpPr txBox="1">
          <a:spLocks noChangeAspect="1"/>
        </xdr:cNvSpPr>
      </xdr:nvSpPr>
      <xdr:spPr>
        <a:xfrm>
          <a:off x="1108444" y="0"/>
          <a:ext cx="1647154" cy="5602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Home</a:t>
          </a:r>
        </a:p>
      </xdr:txBody>
    </xdr:sp>
    <xdr:clientData/>
  </xdr:twoCellAnchor>
  <xdr:twoCellAnchor>
    <xdr:from>
      <xdr:col>14</xdr:col>
      <xdr:colOff>8466</xdr:colOff>
      <xdr:row>2</xdr:row>
      <xdr:rowOff>11642</xdr:rowOff>
    </xdr:from>
    <xdr:to>
      <xdr:col>17</xdr:col>
      <xdr:colOff>297390</xdr:colOff>
      <xdr:row>2</xdr:row>
      <xdr:rowOff>261409</xdr:rowOff>
    </xdr:to>
    <xdr:sp macro="" textlink="">
      <xdr:nvSpPr>
        <xdr:cNvPr id="16" name="TextBox 15">
          <a:extLst>
            <a:ext uri="{FF2B5EF4-FFF2-40B4-BE49-F238E27FC236}">
              <a16:creationId xmlns:a16="http://schemas.microsoft.com/office/drawing/2014/main" id="{387458BB-7CCB-48C6-95CC-2FEFFD3EE898}"/>
            </a:ext>
          </a:extLst>
        </xdr:cNvPr>
        <xdr:cNvSpPr txBox="1"/>
      </xdr:nvSpPr>
      <xdr:spPr>
        <a:xfrm>
          <a:off x="7840133" y="650875"/>
          <a:ext cx="1470024" cy="2497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n-US" sz="1050" b="0" i="1">
              <a:solidFill>
                <a:sysClr val="windowText" lastClr="000000"/>
              </a:solidFill>
              <a:latin typeface="Calibri Light" panose="020F0302020204030204" pitchFamily="34" charset="0"/>
            </a:rPr>
            <a:t>Adders/Soft Costs:</a:t>
          </a:r>
        </a:p>
      </xdr:txBody>
    </xdr:sp>
    <xdr:clientData/>
  </xdr:twoCellAnchor>
  <xdr:twoCellAnchor>
    <xdr:from>
      <xdr:col>18</xdr:col>
      <xdr:colOff>330200</xdr:colOff>
      <xdr:row>2</xdr:row>
      <xdr:rowOff>38101</xdr:rowOff>
    </xdr:from>
    <xdr:to>
      <xdr:col>21</xdr:col>
      <xdr:colOff>355600</xdr:colOff>
      <xdr:row>3</xdr:row>
      <xdr:rowOff>8468</xdr:rowOff>
    </xdr:to>
    <xdr:sp macro="[0]!Scope_Proposal_Show_Raw_Costs" textlink="">
      <xdr:nvSpPr>
        <xdr:cNvPr id="20" name="TextBox 19">
          <a:extLst>
            <a:ext uri="{FF2B5EF4-FFF2-40B4-BE49-F238E27FC236}">
              <a16:creationId xmlns:a16="http://schemas.microsoft.com/office/drawing/2014/main" id="{37A8506A-8A04-42FA-9F92-4C840656592A}"/>
            </a:ext>
          </a:extLst>
        </xdr:cNvPr>
        <xdr:cNvSpPr txBox="1"/>
      </xdr:nvSpPr>
      <xdr:spPr>
        <a:xfrm>
          <a:off x="9715500" y="677334"/>
          <a:ext cx="1143000" cy="2497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050" b="0" i="0">
              <a:solidFill>
                <a:sysClr val="windowText" lastClr="000000"/>
              </a:solidFill>
              <a:latin typeface="Calibri Light" panose="020F0302020204030204" pitchFamily="34" charset="0"/>
            </a:rPr>
            <a:t>Show Raw Costs</a:t>
          </a:r>
        </a:p>
      </xdr:txBody>
    </xdr:sp>
    <xdr:clientData/>
  </xdr:twoCellAnchor>
  <xdr:twoCellAnchor>
    <xdr:from>
      <xdr:col>22</xdr:col>
      <xdr:colOff>296334</xdr:colOff>
      <xdr:row>2</xdr:row>
      <xdr:rowOff>29635</xdr:rowOff>
    </xdr:from>
    <xdr:to>
      <xdr:col>26</xdr:col>
      <xdr:colOff>25400</xdr:colOff>
      <xdr:row>3</xdr:row>
      <xdr:rowOff>2</xdr:rowOff>
    </xdr:to>
    <xdr:sp macro="[0]!Scope_Proposal_Show_Allocate_Adders" textlink="">
      <xdr:nvSpPr>
        <xdr:cNvPr id="21" name="TextBox 20">
          <a:extLst>
            <a:ext uri="{FF2B5EF4-FFF2-40B4-BE49-F238E27FC236}">
              <a16:creationId xmlns:a16="http://schemas.microsoft.com/office/drawing/2014/main" id="{9AFA47FC-0383-4BF0-AC23-CB4FDCB22D56}"/>
            </a:ext>
          </a:extLst>
        </xdr:cNvPr>
        <xdr:cNvSpPr txBox="1"/>
      </xdr:nvSpPr>
      <xdr:spPr>
        <a:xfrm>
          <a:off x="11171767" y="668868"/>
          <a:ext cx="1219200" cy="2497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50" b="0" i="0">
              <a:solidFill>
                <a:sysClr val="windowText" lastClr="000000"/>
              </a:solidFill>
              <a:latin typeface="Calibri Light" panose="020F0302020204030204" pitchFamily="34" charset="0"/>
            </a:rPr>
            <a:t>Allocate Adders</a:t>
          </a:r>
        </a:p>
      </xdr:txBody>
    </xdr:sp>
    <xdr:clientData/>
  </xdr:twoCellAnchor>
  <xdr:twoCellAnchor>
    <xdr:from>
      <xdr:col>18</xdr:col>
      <xdr:colOff>84666</xdr:colOff>
      <xdr:row>2</xdr:row>
      <xdr:rowOff>33868</xdr:rowOff>
    </xdr:from>
    <xdr:to>
      <xdr:col>18</xdr:col>
      <xdr:colOff>330200</xdr:colOff>
      <xdr:row>3</xdr:row>
      <xdr:rowOff>2</xdr:rowOff>
    </xdr:to>
    <xdr:sp macro="[0]!Scope_Proposal_Show_Raw_Costs" textlink="">
      <xdr:nvSpPr>
        <xdr:cNvPr id="22" name="Oval 21">
          <a:extLst>
            <a:ext uri="{FF2B5EF4-FFF2-40B4-BE49-F238E27FC236}">
              <a16:creationId xmlns:a16="http://schemas.microsoft.com/office/drawing/2014/main" id="{B3ACA4FE-BEAC-4CED-ABD7-094BBA09D6EF}"/>
            </a:ext>
          </a:extLst>
        </xdr:cNvPr>
        <xdr:cNvSpPr/>
      </xdr:nvSpPr>
      <xdr:spPr>
        <a:xfrm>
          <a:off x="9469966" y="673101"/>
          <a:ext cx="245534" cy="245534"/>
        </a:xfrm>
        <a:prstGeom prst="ellipse">
          <a:avLst/>
        </a:prstGeom>
        <a:solidFill>
          <a:schemeClr val="bg1"/>
        </a:solidFill>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22</xdr:col>
      <xdr:colOff>42334</xdr:colOff>
      <xdr:row>2</xdr:row>
      <xdr:rowOff>33867</xdr:rowOff>
    </xdr:from>
    <xdr:to>
      <xdr:col>22</xdr:col>
      <xdr:colOff>287868</xdr:colOff>
      <xdr:row>3</xdr:row>
      <xdr:rowOff>1</xdr:rowOff>
    </xdr:to>
    <xdr:sp macro="[0]!Scope_Proposal_Show_Allocate_Adders" textlink="">
      <xdr:nvSpPr>
        <xdr:cNvPr id="23" name="Oval 22">
          <a:extLst>
            <a:ext uri="{FF2B5EF4-FFF2-40B4-BE49-F238E27FC236}">
              <a16:creationId xmlns:a16="http://schemas.microsoft.com/office/drawing/2014/main" id="{288AFDA3-5B6C-467B-869F-D01C11F2F930}"/>
            </a:ext>
          </a:extLst>
        </xdr:cNvPr>
        <xdr:cNvSpPr/>
      </xdr:nvSpPr>
      <xdr:spPr>
        <a:xfrm>
          <a:off x="10917767" y="673100"/>
          <a:ext cx="245534" cy="245534"/>
        </a:xfrm>
        <a:prstGeom prst="ellipse">
          <a:avLst/>
        </a:prstGeom>
        <a:solidFill>
          <a:schemeClr val="bg1"/>
        </a:solidFill>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18</xdr:col>
      <xdr:colOff>143934</xdr:colOff>
      <xdr:row>2</xdr:row>
      <xdr:rowOff>88899</xdr:rowOff>
    </xdr:from>
    <xdr:to>
      <xdr:col>18</xdr:col>
      <xdr:colOff>281094</xdr:colOff>
      <xdr:row>2</xdr:row>
      <xdr:rowOff>226059</xdr:rowOff>
    </xdr:to>
    <xdr:pic macro="[0]!Scope_Proposal_Show_Raw_Costs">
      <xdr:nvPicPr>
        <xdr:cNvPr id="3" name="Scope_Proposal_Raw_Check">
          <a:extLst>
            <a:ext uri="{FF2B5EF4-FFF2-40B4-BE49-F238E27FC236}">
              <a16:creationId xmlns:a16="http://schemas.microsoft.com/office/drawing/2014/main" id="{4509E454-3B95-4EAE-8D2B-9283B5B203AC}"/>
            </a:ext>
          </a:extLst>
        </xdr:cNvPr>
        <xdr:cNvPicPr>
          <a:picLocks noChangeAspect="1"/>
        </xdr:cNvPicPr>
      </xdr:nvPicPr>
      <xdr:blipFill>
        <a:blip xmlns:r="http://schemas.openxmlformats.org/officeDocument/2006/relationships" r:embed="rId7"/>
        <a:stretch>
          <a:fillRect/>
        </a:stretch>
      </xdr:blipFill>
      <xdr:spPr>
        <a:xfrm>
          <a:off x="9529234" y="728132"/>
          <a:ext cx="137160" cy="137160"/>
        </a:xfrm>
        <a:prstGeom prst="rect">
          <a:avLst/>
        </a:prstGeom>
      </xdr:spPr>
    </xdr:pic>
    <xdr:clientData/>
  </xdr:twoCellAnchor>
  <xdr:twoCellAnchor editAs="oneCell">
    <xdr:from>
      <xdr:col>22</xdr:col>
      <xdr:colOff>101600</xdr:colOff>
      <xdr:row>2</xdr:row>
      <xdr:rowOff>84668</xdr:rowOff>
    </xdr:from>
    <xdr:to>
      <xdr:col>22</xdr:col>
      <xdr:colOff>238760</xdr:colOff>
      <xdr:row>2</xdr:row>
      <xdr:rowOff>221828</xdr:rowOff>
    </xdr:to>
    <xdr:pic macro="[0]!Scope_Proposal_Show_Allocate_Adders">
      <xdr:nvPicPr>
        <xdr:cNvPr id="6" name="Scope_Proposal_Allocate_Check" hidden="1">
          <a:extLst>
            <a:ext uri="{FF2B5EF4-FFF2-40B4-BE49-F238E27FC236}">
              <a16:creationId xmlns:a16="http://schemas.microsoft.com/office/drawing/2014/main" id="{59379F10-5462-40F9-81D7-CED1835B764C}"/>
            </a:ext>
          </a:extLst>
        </xdr:cNvPr>
        <xdr:cNvPicPr>
          <a:picLocks noChangeAspect="1"/>
        </xdr:cNvPicPr>
      </xdr:nvPicPr>
      <xdr:blipFill>
        <a:blip xmlns:r="http://schemas.openxmlformats.org/officeDocument/2006/relationships" r:embed="rId7"/>
        <a:stretch>
          <a:fillRect/>
        </a:stretch>
      </xdr:blipFill>
      <xdr:spPr>
        <a:xfrm>
          <a:off x="10977033" y="723901"/>
          <a:ext cx="137160" cy="13716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absolute">
    <xdr:from>
      <xdr:col>13</xdr:col>
      <xdr:colOff>513291</xdr:colOff>
      <xdr:row>0</xdr:row>
      <xdr:rowOff>158751</xdr:rowOff>
    </xdr:from>
    <xdr:to>
      <xdr:col>13</xdr:col>
      <xdr:colOff>755121</xdr:colOff>
      <xdr:row>0</xdr:row>
      <xdr:rowOff>411165</xdr:rowOff>
    </xdr:to>
    <xdr:pic macro="[0]!Hide_Blank_Proposal">
      <xdr:nvPicPr>
        <xdr:cNvPr id="19" name="Picture 18">
          <a:extLst>
            <a:ext uri="{FF2B5EF4-FFF2-40B4-BE49-F238E27FC236}">
              <a16:creationId xmlns:a16="http://schemas.microsoft.com/office/drawing/2014/main" id="{00000000-0008-0000-0F00-000013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3369924" y="158751"/>
          <a:ext cx="241830" cy="252414"/>
        </a:xfrm>
        <a:prstGeom prst="rect">
          <a:avLst/>
        </a:prstGeom>
      </xdr:spPr>
    </xdr:pic>
    <xdr:clientData/>
  </xdr:twoCellAnchor>
  <xdr:twoCellAnchor editAs="absolute">
    <xdr:from>
      <xdr:col>0</xdr:col>
      <xdr:colOff>0</xdr:colOff>
      <xdr:row>0</xdr:row>
      <xdr:rowOff>0</xdr:rowOff>
    </xdr:from>
    <xdr:to>
      <xdr:col>0</xdr:col>
      <xdr:colOff>1100667</xdr:colOff>
      <xdr:row>0</xdr:row>
      <xdr:rowOff>571500</xdr:rowOff>
    </xdr:to>
    <xdr:sp macro="" textlink="">
      <xdr:nvSpPr>
        <xdr:cNvPr id="20" name="TextBox 19">
          <a:extLst>
            <a:ext uri="{FF2B5EF4-FFF2-40B4-BE49-F238E27FC236}">
              <a16:creationId xmlns:a16="http://schemas.microsoft.com/office/drawing/2014/main" id="{00000000-0008-0000-0F00-000014000000}"/>
            </a:ext>
          </a:extLst>
        </xdr:cNvPr>
        <xdr:cNvSpPr txBox="1">
          <a:spLocks noChangeAspect="1"/>
        </xdr:cNvSpPr>
      </xdr:nvSpPr>
      <xdr:spPr>
        <a:xfrm>
          <a:off x="0" y="0"/>
          <a:ext cx="1100667"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200">
            <a:solidFill>
              <a:schemeClr val="bg1"/>
            </a:solidFill>
            <a:latin typeface="Calibri Light" panose="020F0302020204030204" pitchFamily="34" charset="0"/>
          </a:endParaRPr>
        </a:p>
      </xdr:txBody>
    </xdr:sp>
    <xdr:clientData/>
  </xdr:twoCellAnchor>
  <xdr:twoCellAnchor editAs="absolute">
    <xdr:from>
      <xdr:col>0</xdr:col>
      <xdr:colOff>345890</xdr:colOff>
      <xdr:row>0</xdr:row>
      <xdr:rowOff>67331</xdr:rowOff>
    </xdr:from>
    <xdr:to>
      <xdr:col>0</xdr:col>
      <xdr:colOff>781496</xdr:colOff>
      <xdr:row>0</xdr:row>
      <xdr:rowOff>502937</xdr:rowOff>
    </xdr:to>
    <xdr:pic>
      <xdr:nvPicPr>
        <xdr:cNvPr id="21" name="Picture 20">
          <a:hlinkClick xmlns:r="http://schemas.openxmlformats.org/officeDocument/2006/relationships" r:id="rId2"/>
          <a:extLst>
            <a:ext uri="{FF2B5EF4-FFF2-40B4-BE49-F238E27FC236}">
              <a16:creationId xmlns:a16="http://schemas.microsoft.com/office/drawing/2014/main" id="{00000000-0008-0000-0F00-000015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45890" y="67331"/>
          <a:ext cx="435606" cy="435606"/>
        </a:xfrm>
        <a:prstGeom prst="rect">
          <a:avLst/>
        </a:prstGeom>
      </xdr:spPr>
    </xdr:pic>
    <xdr:clientData/>
  </xdr:twoCellAnchor>
  <xdr:twoCellAnchor editAs="absolute">
    <xdr:from>
      <xdr:col>3</xdr:col>
      <xdr:colOff>285723</xdr:colOff>
      <xdr:row>0</xdr:row>
      <xdr:rowOff>0</xdr:rowOff>
    </xdr:from>
    <xdr:to>
      <xdr:col>5</xdr:col>
      <xdr:colOff>56862</xdr:colOff>
      <xdr:row>0</xdr:row>
      <xdr:rowOff>558613</xdr:rowOff>
    </xdr:to>
    <xdr:sp macro="[0]!Navigate_Report" textlink="">
      <xdr:nvSpPr>
        <xdr:cNvPr id="22" name="TextBox 21">
          <a:extLst>
            <a:ext uri="{FF2B5EF4-FFF2-40B4-BE49-F238E27FC236}">
              <a16:creationId xmlns:a16="http://schemas.microsoft.com/office/drawing/2014/main" id="{00000000-0008-0000-0F00-000016000000}"/>
            </a:ext>
          </a:extLst>
        </xdr:cNvPr>
        <xdr:cNvSpPr txBox="1">
          <a:spLocks noChangeAspect="1"/>
        </xdr:cNvSpPr>
      </xdr:nvSpPr>
      <xdr:spPr>
        <a:xfrm>
          <a:off x="4413223" y="0"/>
          <a:ext cx="1650739" cy="558613"/>
        </a:xfrm>
        <a:prstGeom prst="rect">
          <a:avLst/>
        </a:prstGeom>
        <a:solidFill>
          <a:srgbClr val="2A689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1">
              <a:solidFill>
                <a:schemeClr val="bg1"/>
              </a:solidFill>
              <a:latin typeface="+mn-lt"/>
              <a:ea typeface="+mn-ea"/>
              <a:cs typeface="+mn-cs"/>
            </a:rPr>
            <a:t>Reporting</a:t>
          </a:r>
        </a:p>
      </xdr:txBody>
    </xdr:sp>
    <xdr:clientData/>
  </xdr:twoCellAnchor>
  <xdr:twoCellAnchor editAs="absolute">
    <xdr:from>
      <xdr:col>1</xdr:col>
      <xdr:colOff>975905</xdr:colOff>
      <xdr:row>0</xdr:row>
      <xdr:rowOff>0</xdr:rowOff>
    </xdr:from>
    <xdr:to>
      <xdr:col>3</xdr:col>
      <xdr:colOff>285610</xdr:colOff>
      <xdr:row>0</xdr:row>
      <xdr:rowOff>558612</xdr:rowOff>
    </xdr:to>
    <xdr:sp macro="[0]!Navigate_Estimate" textlink="">
      <xdr:nvSpPr>
        <xdr:cNvPr id="23" name="TextBox 22">
          <a:extLst>
            <a:ext uri="{FF2B5EF4-FFF2-40B4-BE49-F238E27FC236}">
              <a16:creationId xmlns:a16="http://schemas.microsoft.com/office/drawing/2014/main" id="{00000000-0008-0000-0F00-000017000000}"/>
            </a:ext>
          </a:extLst>
        </xdr:cNvPr>
        <xdr:cNvSpPr txBox="1">
          <a:spLocks noChangeAspect="1"/>
        </xdr:cNvSpPr>
      </xdr:nvSpPr>
      <xdr:spPr>
        <a:xfrm>
          <a:off x="2762372" y="0"/>
          <a:ext cx="1650738" cy="5586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Estimate</a:t>
          </a:r>
        </a:p>
      </xdr:txBody>
    </xdr:sp>
    <xdr:clientData/>
  </xdr:twoCellAnchor>
  <xdr:twoCellAnchor editAs="oneCell">
    <xdr:from>
      <xdr:col>12</xdr:col>
      <xdr:colOff>325967</xdr:colOff>
      <xdr:row>0</xdr:row>
      <xdr:rowOff>169334</xdr:rowOff>
    </xdr:from>
    <xdr:to>
      <xdr:col>12</xdr:col>
      <xdr:colOff>581999</xdr:colOff>
      <xdr:row>0</xdr:row>
      <xdr:rowOff>425366</xdr:rowOff>
    </xdr:to>
    <xdr:pic macro="[0]!Navigate_Project_Setup">
      <xdr:nvPicPr>
        <xdr:cNvPr id="24" name="Picture 23">
          <a:extLst>
            <a:ext uri="{FF2B5EF4-FFF2-40B4-BE49-F238E27FC236}">
              <a16:creationId xmlns:a16="http://schemas.microsoft.com/office/drawing/2014/main" id="{00000000-0008-0000-0F00-000018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2335934" y="169334"/>
          <a:ext cx="256032" cy="256032"/>
        </a:xfrm>
        <a:prstGeom prst="rect">
          <a:avLst/>
        </a:prstGeom>
      </xdr:spPr>
    </xdr:pic>
    <xdr:clientData/>
  </xdr:twoCellAnchor>
  <xdr:twoCellAnchor editAs="oneCell">
    <xdr:from>
      <xdr:col>13</xdr:col>
      <xdr:colOff>16933</xdr:colOff>
      <xdr:row>0</xdr:row>
      <xdr:rowOff>177799</xdr:rowOff>
    </xdr:from>
    <xdr:to>
      <xdr:col>13</xdr:col>
      <xdr:colOff>245533</xdr:colOff>
      <xdr:row>0</xdr:row>
      <xdr:rowOff>406399</xdr:rowOff>
    </xdr:to>
    <xdr:pic>
      <xdr:nvPicPr>
        <xdr:cNvPr id="25" name="Picture 24">
          <a:hlinkClick xmlns:r="http://schemas.openxmlformats.org/officeDocument/2006/relationships" r:id="rId5"/>
          <a:extLst>
            <a:ext uri="{FF2B5EF4-FFF2-40B4-BE49-F238E27FC236}">
              <a16:creationId xmlns:a16="http://schemas.microsoft.com/office/drawing/2014/main" id="{00000000-0008-0000-0F00-000019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2873566" y="177799"/>
          <a:ext cx="228600" cy="228600"/>
        </a:xfrm>
        <a:prstGeom prst="rect">
          <a:avLst/>
        </a:prstGeom>
      </xdr:spPr>
    </xdr:pic>
    <xdr:clientData/>
  </xdr:twoCellAnchor>
  <xdr:twoCellAnchor editAs="absolute">
    <xdr:from>
      <xdr:col>0</xdr:col>
      <xdr:colOff>1108444</xdr:colOff>
      <xdr:row>0</xdr:row>
      <xdr:rowOff>0</xdr:rowOff>
    </xdr:from>
    <xdr:to>
      <xdr:col>1</xdr:col>
      <xdr:colOff>969131</xdr:colOff>
      <xdr:row>0</xdr:row>
      <xdr:rowOff>560294</xdr:rowOff>
    </xdr:to>
    <xdr:sp macro="[0]!Navigate_Home" textlink="">
      <xdr:nvSpPr>
        <xdr:cNvPr id="26" name="TextBox 25">
          <a:extLst>
            <a:ext uri="{FF2B5EF4-FFF2-40B4-BE49-F238E27FC236}">
              <a16:creationId xmlns:a16="http://schemas.microsoft.com/office/drawing/2014/main" id="{00000000-0008-0000-0F00-00001A000000}"/>
            </a:ext>
          </a:extLst>
        </xdr:cNvPr>
        <xdr:cNvSpPr txBox="1">
          <a:spLocks noChangeAspect="1"/>
        </xdr:cNvSpPr>
      </xdr:nvSpPr>
      <xdr:spPr>
        <a:xfrm>
          <a:off x="1108444" y="0"/>
          <a:ext cx="1647154" cy="5602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Home</a:t>
          </a:r>
        </a:p>
      </xdr:txBody>
    </xdr:sp>
    <xdr:clientData/>
  </xdr:twoCellAnchor>
</xdr:wsDr>
</file>

<file path=xl/drawings/drawing16.xml><?xml version="1.0" encoding="utf-8"?>
<xdr:wsDr xmlns:xdr="http://schemas.openxmlformats.org/drawingml/2006/spreadsheetDrawing" xmlns:a="http://schemas.openxmlformats.org/drawingml/2006/main">
  <xdr:twoCellAnchor editAs="absolute">
    <xdr:from>
      <xdr:col>13</xdr:col>
      <xdr:colOff>750356</xdr:colOff>
      <xdr:row>0</xdr:row>
      <xdr:rowOff>155575</xdr:rowOff>
    </xdr:from>
    <xdr:to>
      <xdr:col>15</xdr:col>
      <xdr:colOff>175154</xdr:colOff>
      <xdr:row>0</xdr:row>
      <xdr:rowOff>427039</xdr:rowOff>
    </xdr:to>
    <xdr:pic macro="[0]!Hide_GC_Soft_Cost_Report">
      <xdr:nvPicPr>
        <xdr:cNvPr id="10" name="Picture 9">
          <a:extLst>
            <a:ext uri="{FF2B5EF4-FFF2-40B4-BE49-F238E27FC236}">
              <a16:creationId xmlns:a16="http://schemas.microsoft.com/office/drawing/2014/main" id="{00000000-0008-0000-1000-00000A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3369923" y="155575"/>
          <a:ext cx="271464" cy="271464"/>
        </a:xfrm>
        <a:prstGeom prst="rect">
          <a:avLst/>
        </a:prstGeom>
      </xdr:spPr>
    </xdr:pic>
    <xdr:clientData/>
  </xdr:twoCellAnchor>
  <xdr:twoCellAnchor editAs="absolute">
    <xdr:from>
      <xdr:col>0</xdr:col>
      <xdr:colOff>0</xdr:colOff>
      <xdr:row>0</xdr:row>
      <xdr:rowOff>0</xdr:rowOff>
    </xdr:from>
    <xdr:to>
      <xdr:col>0</xdr:col>
      <xdr:colOff>1100667</xdr:colOff>
      <xdr:row>0</xdr:row>
      <xdr:rowOff>571500</xdr:rowOff>
    </xdr:to>
    <xdr:sp macro="" textlink="">
      <xdr:nvSpPr>
        <xdr:cNvPr id="19" name="TextBox 18">
          <a:extLst>
            <a:ext uri="{FF2B5EF4-FFF2-40B4-BE49-F238E27FC236}">
              <a16:creationId xmlns:a16="http://schemas.microsoft.com/office/drawing/2014/main" id="{00000000-0008-0000-1000-000013000000}"/>
            </a:ext>
          </a:extLst>
        </xdr:cNvPr>
        <xdr:cNvSpPr txBox="1">
          <a:spLocks noChangeAspect="1"/>
        </xdr:cNvSpPr>
      </xdr:nvSpPr>
      <xdr:spPr>
        <a:xfrm>
          <a:off x="0" y="0"/>
          <a:ext cx="1100667"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200">
            <a:solidFill>
              <a:schemeClr val="bg1"/>
            </a:solidFill>
            <a:latin typeface="Calibri Light" panose="020F0302020204030204" pitchFamily="34" charset="0"/>
          </a:endParaRPr>
        </a:p>
      </xdr:txBody>
    </xdr:sp>
    <xdr:clientData/>
  </xdr:twoCellAnchor>
  <xdr:twoCellAnchor editAs="absolute">
    <xdr:from>
      <xdr:col>0</xdr:col>
      <xdr:colOff>345890</xdr:colOff>
      <xdr:row>0</xdr:row>
      <xdr:rowOff>67331</xdr:rowOff>
    </xdr:from>
    <xdr:to>
      <xdr:col>0</xdr:col>
      <xdr:colOff>781496</xdr:colOff>
      <xdr:row>0</xdr:row>
      <xdr:rowOff>502937</xdr:rowOff>
    </xdr:to>
    <xdr:pic>
      <xdr:nvPicPr>
        <xdr:cNvPr id="20" name="Picture 19">
          <a:hlinkClick xmlns:r="http://schemas.openxmlformats.org/officeDocument/2006/relationships" r:id="rId2"/>
          <a:extLst>
            <a:ext uri="{FF2B5EF4-FFF2-40B4-BE49-F238E27FC236}">
              <a16:creationId xmlns:a16="http://schemas.microsoft.com/office/drawing/2014/main" id="{00000000-0008-0000-1000-000014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45890" y="67331"/>
          <a:ext cx="435606" cy="435606"/>
        </a:xfrm>
        <a:prstGeom prst="rect">
          <a:avLst/>
        </a:prstGeom>
      </xdr:spPr>
    </xdr:pic>
    <xdr:clientData/>
  </xdr:twoCellAnchor>
  <xdr:twoCellAnchor editAs="absolute">
    <xdr:from>
      <xdr:col>3</xdr:col>
      <xdr:colOff>260323</xdr:colOff>
      <xdr:row>0</xdr:row>
      <xdr:rowOff>0</xdr:rowOff>
    </xdr:from>
    <xdr:to>
      <xdr:col>5</xdr:col>
      <xdr:colOff>217729</xdr:colOff>
      <xdr:row>0</xdr:row>
      <xdr:rowOff>558613</xdr:rowOff>
    </xdr:to>
    <xdr:sp macro="[0]!Navigate_Report" textlink="">
      <xdr:nvSpPr>
        <xdr:cNvPr id="21" name="TextBox 20">
          <a:extLst>
            <a:ext uri="{FF2B5EF4-FFF2-40B4-BE49-F238E27FC236}">
              <a16:creationId xmlns:a16="http://schemas.microsoft.com/office/drawing/2014/main" id="{00000000-0008-0000-1000-000015000000}"/>
            </a:ext>
          </a:extLst>
        </xdr:cNvPr>
        <xdr:cNvSpPr txBox="1">
          <a:spLocks noChangeAspect="1"/>
        </xdr:cNvSpPr>
      </xdr:nvSpPr>
      <xdr:spPr>
        <a:xfrm>
          <a:off x="4413223" y="0"/>
          <a:ext cx="1650739" cy="558613"/>
        </a:xfrm>
        <a:prstGeom prst="rect">
          <a:avLst/>
        </a:prstGeom>
        <a:solidFill>
          <a:srgbClr val="2A689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1">
              <a:solidFill>
                <a:schemeClr val="bg1"/>
              </a:solidFill>
              <a:latin typeface="+mn-lt"/>
              <a:ea typeface="+mn-ea"/>
              <a:cs typeface="+mn-cs"/>
            </a:rPr>
            <a:t>Reporting</a:t>
          </a:r>
        </a:p>
      </xdr:txBody>
    </xdr:sp>
    <xdr:clientData/>
  </xdr:twoCellAnchor>
  <xdr:twoCellAnchor editAs="absolute">
    <xdr:from>
      <xdr:col>1</xdr:col>
      <xdr:colOff>971672</xdr:colOff>
      <xdr:row>0</xdr:row>
      <xdr:rowOff>0</xdr:rowOff>
    </xdr:from>
    <xdr:to>
      <xdr:col>3</xdr:col>
      <xdr:colOff>260210</xdr:colOff>
      <xdr:row>0</xdr:row>
      <xdr:rowOff>558612</xdr:rowOff>
    </xdr:to>
    <xdr:sp macro="[0]!Navigate_Estimate" textlink="">
      <xdr:nvSpPr>
        <xdr:cNvPr id="22" name="TextBox 21">
          <a:extLst>
            <a:ext uri="{FF2B5EF4-FFF2-40B4-BE49-F238E27FC236}">
              <a16:creationId xmlns:a16="http://schemas.microsoft.com/office/drawing/2014/main" id="{00000000-0008-0000-1000-000016000000}"/>
            </a:ext>
          </a:extLst>
        </xdr:cNvPr>
        <xdr:cNvSpPr txBox="1">
          <a:spLocks noChangeAspect="1"/>
        </xdr:cNvSpPr>
      </xdr:nvSpPr>
      <xdr:spPr>
        <a:xfrm>
          <a:off x="2762372" y="0"/>
          <a:ext cx="1650738" cy="5586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Estimate</a:t>
          </a:r>
        </a:p>
      </xdr:txBody>
    </xdr:sp>
    <xdr:clientData/>
  </xdr:twoCellAnchor>
  <xdr:twoCellAnchor editAs="oneCell">
    <xdr:from>
      <xdr:col>12</xdr:col>
      <xdr:colOff>563034</xdr:colOff>
      <xdr:row>0</xdr:row>
      <xdr:rowOff>169334</xdr:rowOff>
    </xdr:from>
    <xdr:to>
      <xdr:col>12</xdr:col>
      <xdr:colOff>819066</xdr:colOff>
      <xdr:row>0</xdr:row>
      <xdr:rowOff>425366</xdr:rowOff>
    </xdr:to>
    <xdr:pic macro="[0]!Navigate_Project_Setup">
      <xdr:nvPicPr>
        <xdr:cNvPr id="23" name="Picture 22">
          <a:extLst>
            <a:ext uri="{FF2B5EF4-FFF2-40B4-BE49-F238E27FC236}">
              <a16:creationId xmlns:a16="http://schemas.microsoft.com/office/drawing/2014/main" id="{00000000-0008-0000-1000-000017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2335934" y="169334"/>
          <a:ext cx="256032" cy="256032"/>
        </a:xfrm>
        <a:prstGeom prst="rect">
          <a:avLst/>
        </a:prstGeom>
      </xdr:spPr>
    </xdr:pic>
    <xdr:clientData/>
  </xdr:twoCellAnchor>
  <xdr:twoCellAnchor editAs="oneCell">
    <xdr:from>
      <xdr:col>13</xdr:col>
      <xdr:colOff>253999</xdr:colOff>
      <xdr:row>0</xdr:row>
      <xdr:rowOff>177799</xdr:rowOff>
    </xdr:from>
    <xdr:to>
      <xdr:col>13</xdr:col>
      <xdr:colOff>482599</xdr:colOff>
      <xdr:row>0</xdr:row>
      <xdr:rowOff>406399</xdr:rowOff>
    </xdr:to>
    <xdr:pic>
      <xdr:nvPicPr>
        <xdr:cNvPr id="24" name="Picture 23">
          <a:hlinkClick xmlns:r="http://schemas.openxmlformats.org/officeDocument/2006/relationships" r:id="rId5"/>
          <a:extLst>
            <a:ext uri="{FF2B5EF4-FFF2-40B4-BE49-F238E27FC236}">
              <a16:creationId xmlns:a16="http://schemas.microsoft.com/office/drawing/2014/main" id="{00000000-0008-0000-1000-000018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2873566" y="177799"/>
          <a:ext cx="228600" cy="228600"/>
        </a:xfrm>
        <a:prstGeom prst="rect">
          <a:avLst/>
        </a:prstGeom>
      </xdr:spPr>
    </xdr:pic>
    <xdr:clientData/>
  </xdr:twoCellAnchor>
  <xdr:twoCellAnchor editAs="absolute">
    <xdr:from>
      <xdr:col>0</xdr:col>
      <xdr:colOff>1108444</xdr:colOff>
      <xdr:row>0</xdr:row>
      <xdr:rowOff>0</xdr:rowOff>
    </xdr:from>
    <xdr:to>
      <xdr:col>1</xdr:col>
      <xdr:colOff>964898</xdr:colOff>
      <xdr:row>0</xdr:row>
      <xdr:rowOff>560294</xdr:rowOff>
    </xdr:to>
    <xdr:sp macro="[0]!Navigate_Home" textlink="">
      <xdr:nvSpPr>
        <xdr:cNvPr id="25" name="TextBox 24">
          <a:extLst>
            <a:ext uri="{FF2B5EF4-FFF2-40B4-BE49-F238E27FC236}">
              <a16:creationId xmlns:a16="http://schemas.microsoft.com/office/drawing/2014/main" id="{00000000-0008-0000-1000-000019000000}"/>
            </a:ext>
          </a:extLst>
        </xdr:cNvPr>
        <xdr:cNvSpPr txBox="1">
          <a:spLocks noChangeAspect="1"/>
        </xdr:cNvSpPr>
      </xdr:nvSpPr>
      <xdr:spPr>
        <a:xfrm>
          <a:off x="1108444" y="0"/>
          <a:ext cx="1647154" cy="5602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Home</a:t>
          </a:r>
        </a:p>
      </xdr:txBody>
    </xdr:sp>
    <xdr:clientData/>
  </xdr:twoCellAnchor>
</xdr:wsDr>
</file>

<file path=xl/drawings/drawing17.xml><?xml version="1.0" encoding="utf-8"?>
<xdr:wsDr xmlns:xdr="http://schemas.openxmlformats.org/drawingml/2006/spreadsheetDrawing" xmlns:a="http://schemas.openxmlformats.org/drawingml/2006/main">
  <xdr:twoCellAnchor editAs="absolute">
    <xdr:from>
      <xdr:col>13</xdr:col>
      <xdr:colOff>432266</xdr:colOff>
      <xdr:row>0</xdr:row>
      <xdr:rowOff>188913</xdr:rowOff>
    </xdr:from>
    <xdr:to>
      <xdr:col>13</xdr:col>
      <xdr:colOff>654855</xdr:colOff>
      <xdr:row>0</xdr:row>
      <xdr:rowOff>422085</xdr:rowOff>
    </xdr:to>
    <xdr:pic macro="[0]!Hide_Alternate_Proposal">
      <xdr:nvPicPr>
        <xdr:cNvPr id="4" name="Picture 3">
          <a:extLst>
            <a:ext uri="{FF2B5EF4-FFF2-40B4-BE49-F238E27FC236}">
              <a16:creationId xmlns:a16="http://schemas.microsoft.com/office/drawing/2014/main" id="{3B72A78C-2A6F-4C63-BE36-C016582CAF3A}"/>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3335466" y="188913"/>
          <a:ext cx="222589" cy="233172"/>
        </a:xfrm>
        <a:prstGeom prst="rect">
          <a:avLst/>
        </a:prstGeom>
      </xdr:spPr>
    </xdr:pic>
    <xdr:clientData/>
  </xdr:twoCellAnchor>
  <xdr:twoCellAnchor editAs="absolute">
    <xdr:from>
      <xdr:col>0</xdr:col>
      <xdr:colOff>0</xdr:colOff>
      <xdr:row>0</xdr:row>
      <xdr:rowOff>0</xdr:rowOff>
    </xdr:from>
    <xdr:to>
      <xdr:col>0</xdr:col>
      <xdr:colOff>1100667</xdr:colOff>
      <xdr:row>0</xdr:row>
      <xdr:rowOff>571500</xdr:rowOff>
    </xdr:to>
    <xdr:sp macro="" textlink="">
      <xdr:nvSpPr>
        <xdr:cNvPr id="5" name="TextBox 4">
          <a:extLst>
            <a:ext uri="{FF2B5EF4-FFF2-40B4-BE49-F238E27FC236}">
              <a16:creationId xmlns:a16="http://schemas.microsoft.com/office/drawing/2014/main" id="{E92FEA4F-0E01-4806-9665-7B1430C5E78F}"/>
            </a:ext>
          </a:extLst>
        </xdr:cNvPr>
        <xdr:cNvSpPr txBox="1">
          <a:spLocks noChangeAspect="1"/>
        </xdr:cNvSpPr>
      </xdr:nvSpPr>
      <xdr:spPr>
        <a:xfrm>
          <a:off x="0" y="0"/>
          <a:ext cx="1100667"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200">
            <a:solidFill>
              <a:schemeClr val="bg1"/>
            </a:solidFill>
            <a:latin typeface="Calibri Light" panose="020F0302020204030204" pitchFamily="34" charset="0"/>
          </a:endParaRPr>
        </a:p>
      </xdr:txBody>
    </xdr:sp>
    <xdr:clientData/>
  </xdr:twoCellAnchor>
  <xdr:twoCellAnchor editAs="absolute">
    <xdr:from>
      <xdr:col>0</xdr:col>
      <xdr:colOff>345890</xdr:colOff>
      <xdr:row>0</xdr:row>
      <xdr:rowOff>67331</xdr:rowOff>
    </xdr:from>
    <xdr:to>
      <xdr:col>0</xdr:col>
      <xdr:colOff>781496</xdr:colOff>
      <xdr:row>0</xdr:row>
      <xdr:rowOff>502937</xdr:rowOff>
    </xdr:to>
    <xdr:pic>
      <xdr:nvPicPr>
        <xdr:cNvPr id="6" name="Picture 5">
          <a:hlinkClick xmlns:r="http://schemas.openxmlformats.org/officeDocument/2006/relationships" r:id="rId2"/>
          <a:extLst>
            <a:ext uri="{FF2B5EF4-FFF2-40B4-BE49-F238E27FC236}">
              <a16:creationId xmlns:a16="http://schemas.microsoft.com/office/drawing/2014/main" id="{FBF417B8-30E7-4D4B-A57D-655C3BE9742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45890" y="67331"/>
          <a:ext cx="435606" cy="435606"/>
        </a:xfrm>
        <a:prstGeom prst="rect">
          <a:avLst/>
        </a:prstGeom>
      </xdr:spPr>
    </xdr:pic>
    <xdr:clientData/>
  </xdr:twoCellAnchor>
  <xdr:twoCellAnchor editAs="absolute">
    <xdr:from>
      <xdr:col>3</xdr:col>
      <xdr:colOff>239156</xdr:colOff>
      <xdr:row>0</xdr:row>
      <xdr:rowOff>0</xdr:rowOff>
    </xdr:from>
    <xdr:to>
      <xdr:col>5</xdr:col>
      <xdr:colOff>10295</xdr:colOff>
      <xdr:row>0</xdr:row>
      <xdr:rowOff>558613</xdr:rowOff>
    </xdr:to>
    <xdr:sp macro="[0]!Navigate_Report" textlink="">
      <xdr:nvSpPr>
        <xdr:cNvPr id="7" name="TextBox 6">
          <a:extLst>
            <a:ext uri="{FF2B5EF4-FFF2-40B4-BE49-F238E27FC236}">
              <a16:creationId xmlns:a16="http://schemas.microsoft.com/office/drawing/2014/main" id="{64E3B9CF-BB2D-4AA1-B007-6DA7418F58DE}"/>
            </a:ext>
          </a:extLst>
        </xdr:cNvPr>
        <xdr:cNvSpPr txBox="1">
          <a:spLocks noChangeAspect="1"/>
        </xdr:cNvSpPr>
      </xdr:nvSpPr>
      <xdr:spPr>
        <a:xfrm>
          <a:off x="4413223" y="0"/>
          <a:ext cx="1650739" cy="558613"/>
        </a:xfrm>
        <a:prstGeom prst="rect">
          <a:avLst/>
        </a:prstGeom>
        <a:solidFill>
          <a:srgbClr val="2A689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1">
              <a:solidFill>
                <a:schemeClr val="bg1"/>
              </a:solidFill>
              <a:latin typeface="+mn-lt"/>
              <a:ea typeface="+mn-ea"/>
              <a:cs typeface="+mn-cs"/>
            </a:rPr>
            <a:t>Reporting</a:t>
          </a:r>
        </a:p>
      </xdr:txBody>
    </xdr:sp>
    <xdr:clientData/>
  </xdr:twoCellAnchor>
  <xdr:twoCellAnchor editAs="absolute">
    <xdr:from>
      <xdr:col>1</xdr:col>
      <xdr:colOff>975905</xdr:colOff>
      <xdr:row>0</xdr:row>
      <xdr:rowOff>0</xdr:rowOff>
    </xdr:from>
    <xdr:to>
      <xdr:col>3</xdr:col>
      <xdr:colOff>239043</xdr:colOff>
      <xdr:row>0</xdr:row>
      <xdr:rowOff>558612</xdr:rowOff>
    </xdr:to>
    <xdr:sp macro="[0]!Navigate_Estimate" textlink="">
      <xdr:nvSpPr>
        <xdr:cNvPr id="8" name="TextBox 7">
          <a:extLst>
            <a:ext uri="{FF2B5EF4-FFF2-40B4-BE49-F238E27FC236}">
              <a16:creationId xmlns:a16="http://schemas.microsoft.com/office/drawing/2014/main" id="{AEC8FBED-D662-4C1D-BC14-3BB652A3302E}"/>
            </a:ext>
          </a:extLst>
        </xdr:cNvPr>
        <xdr:cNvSpPr txBox="1">
          <a:spLocks noChangeAspect="1"/>
        </xdr:cNvSpPr>
      </xdr:nvSpPr>
      <xdr:spPr>
        <a:xfrm>
          <a:off x="2762372" y="0"/>
          <a:ext cx="1650738" cy="5586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Estimate</a:t>
          </a:r>
        </a:p>
      </xdr:txBody>
    </xdr:sp>
    <xdr:clientData/>
  </xdr:twoCellAnchor>
  <xdr:twoCellAnchor editAs="oneCell">
    <xdr:from>
      <xdr:col>12</xdr:col>
      <xdr:colOff>279401</xdr:colOff>
      <xdr:row>0</xdr:row>
      <xdr:rowOff>169334</xdr:rowOff>
    </xdr:from>
    <xdr:to>
      <xdr:col>12</xdr:col>
      <xdr:colOff>535433</xdr:colOff>
      <xdr:row>0</xdr:row>
      <xdr:rowOff>425366</xdr:rowOff>
    </xdr:to>
    <xdr:pic macro="[0]!Navigate_Project_Setup">
      <xdr:nvPicPr>
        <xdr:cNvPr id="9" name="Picture 8">
          <a:extLst>
            <a:ext uri="{FF2B5EF4-FFF2-40B4-BE49-F238E27FC236}">
              <a16:creationId xmlns:a16="http://schemas.microsoft.com/office/drawing/2014/main" id="{8CEAAB5E-0F01-4A15-990A-5AD6672C0608}"/>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2335934" y="169334"/>
          <a:ext cx="256032" cy="256032"/>
        </a:xfrm>
        <a:prstGeom prst="rect">
          <a:avLst/>
        </a:prstGeom>
      </xdr:spPr>
    </xdr:pic>
    <xdr:clientData/>
  </xdr:twoCellAnchor>
  <xdr:twoCellAnchor editAs="oneCell">
    <xdr:from>
      <xdr:col>12</xdr:col>
      <xdr:colOff>817033</xdr:colOff>
      <xdr:row>0</xdr:row>
      <xdr:rowOff>177799</xdr:rowOff>
    </xdr:from>
    <xdr:to>
      <xdr:col>13</xdr:col>
      <xdr:colOff>198966</xdr:colOff>
      <xdr:row>0</xdr:row>
      <xdr:rowOff>406399</xdr:rowOff>
    </xdr:to>
    <xdr:pic>
      <xdr:nvPicPr>
        <xdr:cNvPr id="10" name="Picture 9">
          <a:hlinkClick xmlns:r="http://schemas.openxmlformats.org/officeDocument/2006/relationships" r:id="rId5"/>
          <a:extLst>
            <a:ext uri="{FF2B5EF4-FFF2-40B4-BE49-F238E27FC236}">
              <a16:creationId xmlns:a16="http://schemas.microsoft.com/office/drawing/2014/main" id="{1785F35F-909B-4AB1-93B0-40137B69C202}"/>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2873566" y="177799"/>
          <a:ext cx="228600" cy="228600"/>
        </a:xfrm>
        <a:prstGeom prst="rect">
          <a:avLst/>
        </a:prstGeom>
      </xdr:spPr>
    </xdr:pic>
    <xdr:clientData/>
  </xdr:twoCellAnchor>
  <xdr:twoCellAnchor editAs="absolute">
    <xdr:from>
      <xdr:col>0</xdr:col>
      <xdr:colOff>1108444</xdr:colOff>
      <xdr:row>0</xdr:row>
      <xdr:rowOff>0</xdr:rowOff>
    </xdr:from>
    <xdr:to>
      <xdr:col>1</xdr:col>
      <xdr:colOff>969131</xdr:colOff>
      <xdr:row>0</xdr:row>
      <xdr:rowOff>560294</xdr:rowOff>
    </xdr:to>
    <xdr:sp macro="[0]!Navigate_Home" textlink="">
      <xdr:nvSpPr>
        <xdr:cNvPr id="11" name="TextBox 10">
          <a:extLst>
            <a:ext uri="{FF2B5EF4-FFF2-40B4-BE49-F238E27FC236}">
              <a16:creationId xmlns:a16="http://schemas.microsoft.com/office/drawing/2014/main" id="{87791441-276A-4100-BD99-1CDB0E00E032}"/>
            </a:ext>
          </a:extLst>
        </xdr:cNvPr>
        <xdr:cNvSpPr txBox="1">
          <a:spLocks noChangeAspect="1"/>
        </xdr:cNvSpPr>
      </xdr:nvSpPr>
      <xdr:spPr>
        <a:xfrm>
          <a:off x="1108444" y="0"/>
          <a:ext cx="1647154" cy="5602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Home</a:t>
          </a:r>
        </a:p>
      </xdr:txBody>
    </xdr:sp>
    <xdr:clientData/>
  </xdr:twoCellAnchor>
  <xdr:twoCellAnchor editAs="oneCell">
    <xdr:from>
      <xdr:col>9</xdr:col>
      <xdr:colOff>16932</xdr:colOff>
      <xdr:row>2</xdr:row>
      <xdr:rowOff>80433</xdr:rowOff>
    </xdr:from>
    <xdr:to>
      <xdr:col>9</xdr:col>
      <xdr:colOff>154092</xdr:colOff>
      <xdr:row>2</xdr:row>
      <xdr:rowOff>217593</xdr:rowOff>
    </xdr:to>
    <xdr:pic macro="[0]!Summary_Cost_Proposal_Show_Raw_Costs">
      <xdr:nvPicPr>
        <xdr:cNvPr id="16" name="Show_Raw_Costs_Check" hidden="1">
          <a:extLst>
            <a:ext uri="{FF2B5EF4-FFF2-40B4-BE49-F238E27FC236}">
              <a16:creationId xmlns:a16="http://schemas.microsoft.com/office/drawing/2014/main" id="{D06A9E94-A464-4390-96AB-B5EA330ADD8A}"/>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9533465" y="723900"/>
          <a:ext cx="137160" cy="1371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1681</xdr:colOff>
      <xdr:row>1</xdr:row>
      <xdr:rowOff>93570</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0" y="0"/>
          <a:ext cx="1906681"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200">
            <a:solidFill>
              <a:schemeClr val="bg1"/>
            </a:solidFill>
            <a:latin typeface="Calibri Light" panose="020F0302020204030204" pitchFamily="34" charset="0"/>
          </a:endParaRPr>
        </a:p>
      </xdr:txBody>
    </xdr:sp>
    <xdr:clientData/>
  </xdr:twoCellAnchor>
  <xdr:twoCellAnchor>
    <xdr:from>
      <xdr:col>0</xdr:col>
      <xdr:colOff>0</xdr:colOff>
      <xdr:row>0</xdr:row>
      <xdr:rowOff>0</xdr:rowOff>
    </xdr:from>
    <xdr:to>
      <xdr:col>8</xdr:col>
      <xdr:colOff>22860</xdr:colOff>
      <xdr:row>1</xdr:row>
      <xdr:rowOff>7620</xdr:rowOff>
    </xdr:to>
    <xdr:sp macro="" textlink="">
      <xdr:nvSpPr>
        <xdr:cNvPr id="5" name="Rectangle 4">
          <a:extLst>
            <a:ext uri="{FF2B5EF4-FFF2-40B4-BE49-F238E27FC236}">
              <a16:creationId xmlns:a16="http://schemas.microsoft.com/office/drawing/2014/main" id="{00000000-0008-0000-0200-000005000000}"/>
            </a:ext>
          </a:extLst>
        </xdr:cNvPr>
        <xdr:cNvSpPr/>
      </xdr:nvSpPr>
      <xdr:spPr>
        <a:xfrm>
          <a:off x="0" y="0"/>
          <a:ext cx="1546860" cy="674370"/>
        </a:xfrm>
        <a:prstGeom prst="rect">
          <a:avLst/>
        </a:prstGeom>
        <a:noFill/>
        <a:ln>
          <a:no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editAs="absolute">
    <xdr:from>
      <xdr:col>0</xdr:col>
      <xdr:colOff>0</xdr:colOff>
      <xdr:row>0</xdr:row>
      <xdr:rowOff>0</xdr:rowOff>
    </xdr:from>
    <xdr:to>
      <xdr:col>6</xdr:col>
      <xdr:colOff>8467</xdr:colOff>
      <xdr:row>1</xdr:row>
      <xdr:rowOff>0</xdr:rowOff>
    </xdr:to>
    <xdr:sp macro="" textlink="">
      <xdr:nvSpPr>
        <xdr:cNvPr id="6" name="TextBox 5">
          <a:extLst>
            <a:ext uri="{FF2B5EF4-FFF2-40B4-BE49-F238E27FC236}">
              <a16:creationId xmlns:a16="http://schemas.microsoft.com/office/drawing/2014/main" id="{00000000-0008-0000-0200-000006000000}"/>
            </a:ext>
          </a:extLst>
        </xdr:cNvPr>
        <xdr:cNvSpPr txBox="1">
          <a:spLocks noChangeAspect="1"/>
        </xdr:cNvSpPr>
      </xdr:nvSpPr>
      <xdr:spPr>
        <a:xfrm>
          <a:off x="0" y="0"/>
          <a:ext cx="1100667"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200">
            <a:solidFill>
              <a:schemeClr val="bg1"/>
            </a:solidFill>
            <a:latin typeface="Calibri Light" panose="020F0302020204030204" pitchFamily="34" charset="0"/>
          </a:endParaRPr>
        </a:p>
      </xdr:txBody>
    </xdr:sp>
    <xdr:clientData/>
  </xdr:twoCellAnchor>
  <xdr:twoCellAnchor editAs="absolute">
    <xdr:from>
      <xdr:col>1</xdr:col>
      <xdr:colOff>163857</xdr:colOff>
      <xdr:row>0</xdr:row>
      <xdr:rowOff>67331</xdr:rowOff>
    </xdr:from>
    <xdr:to>
      <xdr:col>4</xdr:col>
      <xdr:colOff>53363</xdr:colOff>
      <xdr:row>0</xdr:row>
      <xdr:rowOff>502937</xdr:rowOff>
    </xdr:to>
    <xdr:pic>
      <xdr:nvPicPr>
        <xdr:cNvPr id="10" name="Picture 9">
          <a:hlinkClick xmlns:r="http://schemas.openxmlformats.org/officeDocument/2006/relationships" r:id="rId1"/>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45890" y="67331"/>
          <a:ext cx="435606" cy="435606"/>
        </a:xfrm>
        <a:prstGeom prst="rect">
          <a:avLst/>
        </a:prstGeom>
      </xdr:spPr>
    </xdr:pic>
    <xdr:clientData/>
  </xdr:twoCellAnchor>
  <xdr:twoCellAnchor>
    <xdr:from>
      <xdr:col>21</xdr:col>
      <xdr:colOff>138068</xdr:colOff>
      <xdr:row>10</xdr:row>
      <xdr:rowOff>44339</xdr:rowOff>
    </xdr:from>
    <xdr:to>
      <xdr:col>24</xdr:col>
      <xdr:colOff>95888</xdr:colOff>
      <xdr:row>12</xdr:row>
      <xdr:rowOff>146093</xdr:rowOff>
    </xdr:to>
    <xdr:pic macro="[0]!Navigate_Project_Setup">
      <xdr:nvPicPr>
        <xdr:cNvPr id="23" name="Picture 22">
          <a:extLst>
            <a:ext uri="{FF2B5EF4-FFF2-40B4-BE49-F238E27FC236}">
              <a16:creationId xmlns:a16="http://schemas.microsoft.com/office/drawing/2014/main" id="{00000000-0008-0000-0200-000017000000}"/>
            </a:ext>
          </a:extLst>
        </xdr:cNvPr>
        <xdr:cNvPicPr>
          <a:picLocks/>
        </xdr:cNvPicPr>
      </xdr:nvPicPr>
      <xdr:blipFill>
        <a:blip xmlns:r="http://schemas.openxmlformats.org/officeDocument/2006/relationships" r:embed="rId3"/>
        <a:stretch>
          <a:fillRect/>
        </a:stretch>
      </xdr:blipFill>
      <xdr:spPr>
        <a:xfrm>
          <a:off x="3960768" y="2415006"/>
          <a:ext cx="503920" cy="503920"/>
        </a:xfrm>
        <a:prstGeom prst="rect">
          <a:avLst/>
        </a:prstGeom>
      </xdr:spPr>
    </xdr:pic>
    <xdr:clientData/>
  </xdr:twoCellAnchor>
  <xdr:twoCellAnchor>
    <xdr:from>
      <xdr:col>18</xdr:col>
      <xdr:colOff>143933</xdr:colOff>
      <xdr:row>6</xdr:row>
      <xdr:rowOff>164415</xdr:rowOff>
    </xdr:from>
    <xdr:to>
      <xdr:col>27</xdr:col>
      <xdr:colOff>131233</xdr:colOff>
      <xdr:row>10</xdr:row>
      <xdr:rowOff>54004</xdr:rowOff>
    </xdr:to>
    <xdr:sp macro="[0]!Navigate_Project_Setup" textlink="">
      <xdr:nvSpPr>
        <xdr:cNvPr id="26" name="TextBox 25">
          <a:extLst>
            <a:ext uri="{FF2B5EF4-FFF2-40B4-BE49-F238E27FC236}">
              <a16:creationId xmlns:a16="http://schemas.microsoft.com/office/drawing/2014/main" id="{00000000-0008-0000-0200-00001A000000}"/>
            </a:ext>
          </a:extLst>
        </xdr:cNvPr>
        <xdr:cNvSpPr txBox="1"/>
      </xdr:nvSpPr>
      <xdr:spPr>
        <a:xfrm>
          <a:off x="3420533" y="1730748"/>
          <a:ext cx="1625600" cy="6939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1" u="none">
              <a:solidFill>
                <a:sysClr val="windowText" lastClr="000000"/>
              </a:solidFill>
              <a:latin typeface="+mn-lt"/>
              <a:ea typeface="+mn-ea"/>
              <a:cs typeface="+mn-cs"/>
            </a:rPr>
            <a:t>Step 1: </a:t>
          </a:r>
        </a:p>
        <a:p>
          <a:pPr marL="0" indent="0" algn="ctr"/>
          <a:r>
            <a:rPr lang="en-US" sz="1400" b="1" u="none">
              <a:solidFill>
                <a:sysClr val="windowText" lastClr="000000"/>
              </a:solidFill>
              <a:latin typeface="+mn-lt"/>
              <a:ea typeface="+mn-ea"/>
              <a:cs typeface="+mn-cs"/>
            </a:rPr>
            <a:t>Setup Project Info</a:t>
          </a:r>
        </a:p>
      </xdr:txBody>
    </xdr:sp>
    <xdr:clientData/>
  </xdr:twoCellAnchor>
  <xdr:twoCellAnchor>
    <xdr:from>
      <xdr:col>32</xdr:col>
      <xdr:colOff>178456</xdr:colOff>
      <xdr:row>10</xdr:row>
      <xdr:rowOff>66481</xdr:rowOff>
    </xdr:from>
    <xdr:to>
      <xdr:col>36</xdr:col>
      <xdr:colOff>1503</xdr:colOff>
      <xdr:row>13</xdr:row>
      <xdr:rowOff>12295</xdr:rowOff>
    </xdr:to>
    <xdr:pic macro="[0]!Navigate_Estimate">
      <xdr:nvPicPr>
        <xdr:cNvPr id="27" name="Picture 26">
          <a:extLst>
            <a:ext uri="{FF2B5EF4-FFF2-40B4-BE49-F238E27FC236}">
              <a16:creationId xmlns:a16="http://schemas.microsoft.com/office/drawing/2014/main" id="{00000000-0008-0000-0200-00001B000000}"/>
            </a:ext>
          </a:extLst>
        </xdr:cNvPr>
        <xdr:cNvPicPr>
          <a:picLocks/>
        </xdr:cNvPicPr>
      </xdr:nvPicPr>
      <xdr:blipFill>
        <a:blip xmlns:r="http://schemas.openxmlformats.org/officeDocument/2006/relationships" r:embed="rId4"/>
        <a:stretch>
          <a:fillRect/>
        </a:stretch>
      </xdr:blipFill>
      <xdr:spPr>
        <a:xfrm>
          <a:off x="6003523" y="2437148"/>
          <a:ext cx="551180" cy="551180"/>
        </a:xfrm>
        <a:prstGeom prst="rect">
          <a:avLst/>
        </a:prstGeom>
      </xdr:spPr>
    </xdr:pic>
    <xdr:clientData/>
  </xdr:twoCellAnchor>
  <xdr:twoCellAnchor>
    <xdr:from>
      <xdr:col>31</xdr:col>
      <xdr:colOff>55033</xdr:colOff>
      <xdr:row>6</xdr:row>
      <xdr:rowOff>183043</xdr:rowOff>
    </xdr:from>
    <xdr:to>
      <xdr:col>37</xdr:col>
      <xdr:colOff>182033</xdr:colOff>
      <xdr:row>10</xdr:row>
      <xdr:rowOff>34535</xdr:rowOff>
    </xdr:to>
    <xdr:sp macro="[0]!Navigate_Estimate" textlink="">
      <xdr:nvSpPr>
        <xdr:cNvPr id="32" name="TextBox 31">
          <a:extLst>
            <a:ext uri="{FF2B5EF4-FFF2-40B4-BE49-F238E27FC236}">
              <a16:creationId xmlns:a16="http://schemas.microsoft.com/office/drawing/2014/main" id="{00000000-0008-0000-0200-000020000000}"/>
            </a:ext>
          </a:extLst>
        </xdr:cNvPr>
        <xdr:cNvSpPr txBox="1"/>
      </xdr:nvSpPr>
      <xdr:spPr>
        <a:xfrm>
          <a:off x="5698066" y="1749376"/>
          <a:ext cx="1219200" cy="6558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1" u="none">
              <a:solidFill>
                <a:sysClr val="windowText" lastClr="000000"/>
              </a:solidFill>
              <a:latin typeface="+mn-lt"/>
              <a:ea typeface="+mn-ea"/>
              <a:cs typeface="+mn-cs"/>
            </a:rPr>
            <a:t>Step 2:</a:t>
          </a:r>
        </a:p>
        <a:p>
          <a:pPr marL="0" indent="0" algn="ctr"/>
          <a:r>
            <a:rPr lang="en-US" sz="1400" b="1" u="none">
              <a:solidFill>
                <a:sysClr val="windowText" lastClr="000000"/>
              </a:solidFill>
              <a:latin typeface="+mn-lt"/>
              <a:ea typeface="+mn-ea"/>
              <a:cs typeface="+mn-cs"/>
            </a:rPr>
            <a:t>Estimate</a:t>
          </a:r>
        </a:p>
      </xdr:txBody>
    </xdr:sp>
    <xdr:clientData/>
  </xdr:twoCellAnchor>
  <xdr:twoCellAnchor editAs="absolute">
    <xdr:from>
      <xdr:col>24</xdr:col>
      <xdr:colOff>44423</xdr:colOff>
      <xdr:row>0</xdr:row>
      <xdr:rowOff>0</xdr:rowOff>
    </xdr:from>
    <xdr:to>
      <xdr:col>33</xdr:col>
      <xdr:colOff>56862</xdr:colOff>
      <xdr:row>0</xdr:row>
      <xdr:rowOff>558613</xdr:rowOff>
    </xdr:to>
    <xdr:sp macro="[0]!Navigate_Report" textlink="">
      <xdr:nvSpPr>
        <xdr:cNvPr id="38" name="TextBox 37">
          <a:extLst>
            <a:ext uri="{FF2B5EF4-FFF2-40B4-BE49-F238E27FC236}">
              <a16:creationId xmlns:a16="http://schemas.microsoft.com/office/drawing/2014/main" id="{00000000-0008-0000-0200-000026000000}"/>
            </a:ext>
          </a:extLst>
        </xdr:cNvPr>
        <xdr:cNvSpPr txBox="1">
          <a:spLocks noChangeAspect="1"/>
        </xdr:cNvSpPr>
      </xdr:nvSpPr>
      <xdr:spPr>
        <a:xfrm>
          <a:off x="4413223" y="0"/>
          <a:ext cx="1650739" cy="5586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solidFill>
                <a:schemeClr val="bg1"/>
              </a:solidFill>
              <a:latin typeface="+mn-lt"/>
            </a:rPr>
            <a:t>Reporting</a:t>
          </a:r>
        </a:p>
      </xdr:txBody>
    </xdr:sp>
    <xdr:clientData/>
  </xdr:twoCellAnchor>
  <xdr:twoCellAnchor editAs="absolute">
    <xdr:from>
      <xdr:col>15</xdr:col>
      <xdr:colOff>31872</xdr:colOff>
      <xdr:row>0</xdr:row>
      <xdr:rowOff>0</xdr:rowOff>
    </xdr:from>
    <xdr:to>
      <xdr:col>24</xdr:col>
      <xdr:colOff>44310</xdr:colOff>
      <xdr:row>0</xdr:row>
      <xdr:rowOff>558612</xdr:rowOff>
    </xdr:to>
    <xdr:sp macro="[0]!Navigate_Estimate" textlink="">
      <xdr:nvSpPr>
        <xdr:cNvPr id="39" name="TextBox 38">
          <a:extLst>
            <a:ext uri="{FF2B5EF4-FFF2-40B4-BE49-F238E27FC236}">
              <a16:creationId xmlns:a16="http://schemas.microsoft.com/office/drawing/2014/main" id="{00000000-0008-0000-0200-000027000000}"/>
            </a:ext>
          </a:extLst>
        </xdr:cNvPr>
        <xdr:cNvSpPr txBox="1">
          <a:spLocks noChangeAspect="1"/>
        </xdr:cNvSpPr>
      </xdr:nvSpPr>
      <xdr:spPr>
        <a:xfrm>
          <a:off x="2762372" y="0"/>
          <a:ext cx="1650738" cy="5586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solidFill>
                <a:schemeClr val="bg1"/>
              </a:solidFill>
              <a:latin typeface="+mn-lt"/>
            </a:rPr>
            <a:t>Estimate</a:t>
          </a:r>
        </a:p>
      </xdr:txBody>
    </xdr:sp>
    <xdr:clientData/>
  </xdr:twoCellAnchor>
  <xdr:twoCellAnchor editAs="absolute">
    <xdr:from>
      <xdr:col>6</xdr:col>
      <xdr:colOff>7778</xdr:colOff>
      <xdr:row>0</xdr:row>
      <xdr:rowOff>0</xdr:rowOff>
    </xdr:from>
    <xdr:to>
      <xdr:col>15</xdr:col>
      <xdr:colOff>16632</xdr:colOff>
      <xdr:row>0</xdr:row>
      <xdr:rowOff>560294</xdr:rowOff>
    </xdr:to>
    <xdr:sp macro="[0]!Navigate_Home" textlink="">
      <xdr:nvSpPr>
        <xdr:cNvPr id="42" name="TextBox 41">
          <a:extLst>
            <a:ext uri="{FF2B5EF4-FFF2-40B4-BE49-F238E27FC236}">
              <a16:creationId xmlns:a16="http://schemas.microsoft.com/office/drawing/2014/main" id="{00000000-0008-0000-0200-00002A000000}"/>
            </a:ext>
          </a:extLst>
        </xdr:cNvPr>
        <xdr:cNvSpPr txBox="1">
          <a:spLocks noChangeAspect="1"/>
        </xdr:cNvSpPr>
      </xdr:nvSpPr>
      <xdr:spPr>
        <a:xfrm>
          <a:off x="1099978" y="0"/>
          <a:ext cx="1647154" cy="560294"/>
        </a:xfrm>
        <a:prstGeom prst="rect">
          <a:avLst/>
        </a:prstGeom>
        <a:solidFill>
          <a:srgbClr val="2A689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a:solidFill>
                <a:schemeClr val="bg1"/>
              </a:solidFill>
              <a:latin typeface="+mn-lt"/>
            </a:rPr>
            <a:t>Home</a:t>
          </a:r>
        </a:p>
      </xdr:txBody>
    </xdr:sp>
    <xdr:clientData/>
  </xdr:twoCellAnchor>
  <xdr:twoCellAnchor>
    <xdr:from>
      <xdr:col>45</xdr:col>
      <xdr:colOff>78707</xdr:colOff>
      <xdr:row>10</xdr:row>
      <xdr:rowOff>28851</xdr:rowOff>
    </xdr:from>
    <xdr:to>
      <xdr:col>48</xdr:col>
      <xdr:colOff>75849</xdr:colOff>
      <xdr:row>12</xdr:row>
      <xdr:rowOff>169927</xdr:rowOff>
    </xdr:to>
    <xdr:pic macro="[0]!Navigate_GCs">
      <xdr:nvPicPr>
        <xdr:cNvPr id="44" name="Picture 43">
          <a:extLst>
            <a:ext uri="{FF2B5EF4-FFF2-40B4-BE49-F238E27FC236}">
              <a16:creationId xmlns:a16="http://schemas.microsoft.com/office/drawing/2014/main" id="{00000000-0008-0000-0200-00002C000000}"/>
            </a:ext>
          </a:extLst>
        </xdr:cNvPr>
        <xdr:cNvPicPr>
          <a:picLocks/>
        </xdr:cNvPicPr>
      </xdr:nvPicPr>
      <xdr:blipFill>
        <a:blip xmlns:r="http://schemas.openxmlformats.org/officeDocument/2006/relationships" r:embed="rId5"/>
        <a:stretch>
          <a:fillRect/>
        </a:stretch>
      </xdr:blipFill>
      <xdr:spPr>
        <a:xfrm>
          <a:off x="8270207" y="2399518"/>
          <a:ext cx="543242" cy="543242"/>
        </a:xfrm>
        <a:prstGeom prst="rect">
          <a:avLst/>
        </a:prstGeom>
      </xdr:spPr>
    </xdr:pic>
    <xdr:clientData/>
  </xdr:twoCellAnchor>
  <xdr:twoCellAnchor>
    <xdr:from>
      <xdr:col>42</xdr:col>
      <xdr:colOff>63500</xdr:colOff>
      <xdr:row>6</xdr:row>
      <xdr:rowOff>171077</xdr:rowOff>
    </xdr:from>
    <xdr:to>
      <xdr:col>52</xdr:col>
      <xdr:colOff>64370</xdr:colOff>
      <xdr:row>10</xdr:row>
      <xdr:rowOff>22569</xdr:rowOff>
    </xdr:to>
    <xdr:sp macro="[0]!Navigate_GCs" textlink="">
      <xdr:nvSpPr>
        <xdr:cNvPr id="45" name="TextBox 44">
          <a:extLst>
            <a:ext uri="{FF2B5EF4-FFF2-40B4-BE49-F238E27FC236}">
              <a16:creationId xmlns:a16="http://schemas.microsoft.com/office/drawing/2014/main" id="{00000000-0008-0000-0200-00002D000000}"/>
            </a:ext>
          </a:extLst>
        </xdr:cNvPr>
        <xdr:cNvSpPr txBox="1"/>
      </xdr:nvSpPr>
      <xdr:spPr>
        <a:xfrm>
          <a:off x="7708900" y="1737410"/>
          <a:ext cx="1821203" cy="6558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1" u="none">
              <a:solidFill>
                <a:sysClr val="windowText" lastClr="000000"/>
              </a:solidFill>
              <a:latin typeface="+mn-lt"/>
              <a:ea typeface="+mn-ea"/>
              <a:cs typeface="+mn-cs"/>
            </a:rPr>
            <a:t>Step 3: </a:t>
          </a:r>
        </a:p>
        <a:p>
          <a:pPr marL="0" indent="0" algn="ctr"/>
          <a:r>
            <a:rPr lang="en-US" sz="1400" b="1" u="none">
              <a:solidFill>
                <a:sysClr val="windowText" lastClr="000000"/>
              </a:solidFill>
              <a:latin typeface="+mn-lt"/>
              <a:ea typeface="+mn-ea"/>
              <a:cs typeface="+mn-cs"/>
            </a:rPr>
            <a:t>General Conditions</a:t>
          </a:r>
        </a:p>
      </xdr:txBody>
    </xdr:sp>
    <xdr:clientData/>
  </xdr:twoCellAnchor>
  <xdr:twoCellAnchor>
    <xdr:from>
      <xdr:col>58</xdr:col>
      <xdr:colOff>30454</xdr:colOff>
      <xdr:row>10</xdr:row>
      <xdr:rowOff>65085</xdr:rowOff>
    </xdr:from>
    <xdr:to>
      <xdr:col>60</xdr:col>
      <xdr:colOff>127401</xdr:colOff>
      <xdr:row>12</xdr:row>
      <xdr:rowOff>123933</xdr:rowOff>
    </xdr:to>
    <xdr:pic macro="[0]!Navigate_Adders">
      <xdr:nvPicPr>
        <xdr:cNvPr id="50" name="Picture 49">
          <a:extLst>
            <a:ext uri="{FF2B5EF4-FFF2-40B4-BE49-F238E27FC236}">
              <a16:creationId xmlns:a16="http://schemas.microsoft.com/office/drawing/2014/main" id="{00000000-0008-0000-0200-000032000000}"/>
            </a:ext>
          </a:extLst>
        </xdr:cNvPr>
        <xdr:cNvPicPr>
          <a:picLocks/>
        </xdr:cNvPicPr>
      </xdr:nvPicPr>
      <xdr:blipFill>
        <a:blip xmlns:r="http://schemas.openxmlformats.org/officeDocument/2006/relationships" r:embed="rId6"/>
        <a:stretch>
          <a:fillRect/>
        </a:stretch>
      </xdr:blipFill>
      <xdr:spPr>
        <a:xfrm>
          <a:off x="10588387" y="2435752"/>
          <a:ext cx="461014" cy="461014"/>
        </a:xfrm>
        <a:prstGeom prst="rect">
          <a:avLst/>
        </a:prstGeom>
      </xdr:spPr>
    </xdr:pic>
    <xdr:clientData/>
  </xdr:twoCellAnchor>
  <xdr:twoCellAnchor>
    <xdr:from>
      <xdr:col>54</xdr:col>
      <xdr:colOff>152397</xdr:colOff>
      <xdr:row>6</xdr:row>
      <xdr:rowOff>159746</xdr:rowOff>
    </xdr:from>
    <xdr:to>
      <xdr:col>64</xdr:col>
      <xdr:colOff>39720</xdr:colOff>
      <xdr:row>10</xdr:row>
      <xdr:rowOff>11238</xdr:rowOff>
    </xdr:to>
    <xdr:sp macro="[0]!Navigate_Adders" textlink="">
      <xdr:nvSpPr>
        <xdr:cNvPr id="51" name="TextBox 50">
          <a:extLst>
            <a:ext uri="{FF2B5EF4-FFF2-40B4-BE49-F238E27FC236}">
              <a16:creationId xmlns:a16="http://schemas.microsoft.com/office/drawing/2014/main" id="{00000000-0008-0000-0200-000033000000}"/>
            </a:ext>
          </a:extLst>
        </xdr:cNvPr>
        <xdr:cNvSpPr txBox="1"/>
      </xdr:nvSpPr>
      <xdr:spPr>
        <a:xfrm>
          <a:off x="9982197" y="1726079"/>
          <a:ext cx="1707656" cy="6558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1" u="none">
              <a:solidFill>
                <a:sysClr val="windowText" lastClr="000000"/>
              </a:solidFill>
              <a:latin typeface="+mn-lt"/>
              <a:ea typeface="+mn-ea"/>
              <a:cs typeface="+mn-cs"/>
            </a:rPr>
            <a:t>Step 4:</a:t>
          </a:r>
        </a:p>
        <a:p>
          <a:pPr marL="0" indent="0" algn="ctr"/>
          <a:r>
            <a:rPr lang="en-US" sz="1400" b="1" u="none">
              <a:solidFill>
                <a:sysClr val="windowText" lastClr="000000"/>
              </a:solidFill>
              <a:latin typeface="+mn-lt"/>
              <a:ea typeface="+mn-ea"/>
              <a:cs typeface="+mn-cs"/>
            </a:rPr>
            <a:t>Adders</a:t>
          </a:r>
        </a:p>
      </xdr:txBody>
    </xdr:sp>
    <xdr:clientData/>
  </xdr:twoCellAnchor>
  <xdr:twoCellAnchor editAs="oneCell">
    <xdr:from>
      <xdr:col>15</xdr:col>
      <xdr:colOff>71616</xdr:colOff>
      <xdr:row>22</xdr:row>
      <xdr:rowOff>106456</xdr:rowOff>
    </xdr:from>
    <xdr:to>
      <xdr:col>22</xdr:col>
      <xdr:colOff>663</xdr:colOff>
      <xdr:row>30</xdr:row>
      <xdr:rowOff>86925</xdr:rowOff>
    </xdr:to>
    <xdr:pic macro="[0]!Navigate_Inspect">
      <xdr:nvPicPr>
        <xdr:cNvPr id="53" name="Picture 52">
          <a:extLst>
            <a:ext uri="{FF2B5EF4-FFF2-40B4-BE49-F238E27FC236}">
              <a16:creationId xmlns:a16="http://schemas.microsoft.com/office/drawing/2014/main" id="{00000000-0008-0000-0200-000035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2475278" y="4936191"/>
          <a:ext cx="1223326" cy="1594116"/>
        </a:xfrm>
        <a:prstGeom prst="rect">
          <a:avLst/>
        </a:prstGeom>
      </xdr:spPr>
    </xdr:pic>
    <xdr:clientData/>
  </xdr:twoCellAnchor>
  <xdr:twoCellAnchor editAs="oneCell">
    <xdr:from>
      <xdr:col>33</xdr:col>
      <xdr:colOff>55670</xdr:colOff>
      <xdr:row>22</xdr:row>
      <xdr:rowOff>111028</xdr:rowOff>
    </xdr:from>
    <xdr:to>
      <xdr:col>39</xdr:col>
      <xdr:colOff>169936</xdr:colOff>
      <xdr:row>30</xdr:row>
      <xdr:rowOff>88437</xdr:rowOff>
    </xdr:to>
    <xdr:pic macro="[0]!Navigate_Detail_Cost_Proposal">
      <xdr:nvPicPr>
        <xdr:cNvPr id="56" name="Picture 55">
          <a:extLst>
            <a:ext uri="{FF2B5EF4-FFF2-40B4-BE49-F238E27FC236}">
              <a16:creationId xmlns:a16="http://schemas.microsoft.com/office/drawing/2014/main" id="{00000000-0008-0000-0200-000038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5787479" y="4940763"/>
          <a:ext cx="1223648" cy="1591056"/>
        </a:xfrm>
        <a:prstGeom prst="rect">
          <a:avLst/>
        </a:prstGeom>
      </xdr:spPr>
    </xdr:pic>
    <xdr:clientData/>
  </xdr:twoCellAnchor>
  <xdr:twoCellAnchor editAs="oneCell">
    <xdr:from>
      <xdr:col>24</xdr:col>
      <xdr:colOff>96523</xdr:colOff>
      <xdr:row>22</xdr:row>
      <xdr:rowOff>106457</xdr:rowOff>
    </xdr:from>
    <xdr:to>
      <xdr:col>31</xdr:col>
      <xdr:colOff>24541</xdr:colOff>
      <xdr:row>30</xdr:row>
      <xdr:rowOff>83866</xdr:rowOff>
    </xdr:to>
    <xdr:pic macro="[0]!Navigate_Summary_Cost_Proposal">
      <xdr:nvPicPr>
        <xdr:cNvPr id="59" name="Picture 58">
          <a:extLst>
            <a:ext uri="{FF2B5EF4-FFF2-40B4-BE49-F238E27FC236}">
              <a16:creationId xmlns:a16="http://schemas.microsoft.com/office/drawing/2014/main" id="{00000000-0008-0000-0200-00003B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4164258" y="4936192"/>
          <a:ext cx="1222298" cy="1591056"/>
        </a:xfrm>
        <a:prstGeom prst="rect">
          <a:avLst/>
        </a:prstGeom>
      </xdr:spPr>
    </xdr:pic>
    <xdr:clientData/>
  </xdr:twoCellAnchor>
  <xdr:twoCellAnchor editAs="oneCell">
    <xdr:from>
      <xdr:col>41</xdr:col>
      <xdr:colOff>174575</xdr:colOff>
      <xdr:row>22</xdr:row>
      <xdr:rowOff>101415</xdr:rowOff>
    </xdr:from>
    <xdr:to>
      <xdr:col>48</xdr:col>
      <xdr:colOff>113341</xdr:colOff>
      <xdr:row>30</xdr:row>
      <xdr:rowOff>78824</xdr:rowOff>
    </xdr:to>
    <xdr:pic macro="[0]!Navigate_Scope_Proposal">
      <xdr:nvPicPr>
        <xdr:cNvPr id="60" name="Picture 59">
          <a:extLst>
            <a:ext uri="{FF2B5EF4-FFF2-40B4-BE49-F238E27FC236}">
              <a16:creationId xmlns:a16="http://schemas.microsoft.com/office/drawing/2014/main" id="{00000000-0008-0000-0200-00003C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7385561" y="4931150"/>
          <a:ext cx="1233045" cy="1591056"/>
        </a:xfrm>
        <a:prstGeom prst="rect">
          <a:avLst/>
        </a:prstGeom>
      </xdr:spPr>
    </xdr:pic>
    <xdr:clientData/>
  </xdr:twoCellAnchor>
  <xdr:twoCellAnchor editAs="oneCell">
    <xdr:from>
      <xdr:col>50</xdr:col>
      <xdr:colOff>179617</xdr:colOff>
      <xdr:row>22</xdr:row>
      <xdr:rowOff>101413</xdr:rowOff>
    </xdr:from>
    <xdr:to>
      <xdr:col>57</xdr:col>
      <xdr:colOff>120027</xdr:colOff>
      <xdr:row>30</xdr:row>
      <xdr:rowOff>78822</xdr:rowOff>
    </xdr:to>
    <xdr:pic macro="[0]!Navigate_Blank_Proposal">
      <xdr:nvPicPr>
        <xdr:cNvPr id="61" name="Picture 60">
          <a:extLst>
            <a:ext uri="{FF2B5EF4-FFF2-40B4-BE49-F238E27FC236}">
              <a16:creationId xmlns:a16="http://schemas.microsoft.com/office/drawing/2014/main" id="{00000000-0008-0000-0200-00003D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9054676" y="4931148"/>
          <a:ext cx="1234690" cy="1591056"/>
        </a:xfrm>
        <a:prstGeom prst="rect">
          <a:avLst/>
        </a:prstGeom>
      </xdr:spPr>
    </xdr:pic>
    <xdr:clientData/>
  </xdr:twoCellAnchor>
  <xdr:twoCellAnchor editAs="oneCell">
    <xdr:from>
      <xdr:col>60</xdr:col>
      <xdr:colOff>9287</xdr:colOff>
      <xdr:row>22</xdr:row>
      <xdr:rowOff>83485</xdr:rowOff>
    </xdr:from>
    <xdr:to>
      <xdr:col>66</xdr:col>
      <xdr:colOff>131716</xdr:colOff>
      <xdr:row>30</xdr:row>
      <xdr:rowOff>60894</xdr:rowOff>
    </xdr:to>
    <xdr:pic macro="[0]!Navigate_GC_SOFT_COST">
      <xdr:nvPicPr>
        <xdr:cNvPr id="62" name="Picture 61">
          <a:extLst>
            <a:ext uri="{FF2B5EF4-FFF2-40B4-BE49-F238E27FC236}">
              <a16:creationId xmlns:a16="http://schemas.microsoft.com/office/drawing/2014/main" id="{00000000-0008-0000-0200-00003E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10733316" y="4913220"/>
          <a:ext cx="1231811" cy="1591056"/>
        </a:xfrm>
        <a:prstGeom prst="rect">
          <a:avLst/>
        </a:prstGeom>
      </xdr:spPr>
    </xdr:pic>
    <xdr:clientData/>
  </xdr:twoCellAnchor>
  <xdr:twoCellAnchor editAs="oneCell">
    <xdr:from>
      <xdr:col>67</xdr:col>
      <xdr:colOff>139701</xdr:colOff>
      <xdr:row>0</xdr:row>
      <xdr:rowOff>169334</xdr:rowOff>
    </xdr:from>
    <xdr:to>
      <xdr:col>69</xdr:col>
      <xdr:colOff>31666</xdr:colOff>
      <xdr:row>0</xdr:row>
      <xdr:rowOff>425366</xdr:rowOff>
    </xdr:to>
    <xdr:pic macro="[0]!Navigate_Project_Setup">
      <xdr:nvPicPr>
        <xdr:cNvPr id="8" name="Picture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12335934" y="169334"/>
          <a:ext cx="256032" cy="256032"/>
        </a:xfrm>
        <a:prstGeom prst="rect">
          <a:avLst/>
        </a:prstGeom>
      </xdr:spPr>
    </xdr:pic>
    <xdr:clientData/>
  </xdr:twoCellAnchor>
  <xdr:twoCellAnchor editAs="oneCell">
    <xdr:from>
      <xdr:col>70</xdr:col>
      <xdr:colOff>131233</xdr:colOff>
      <xdr:row>0</xdr:row>
      <xdr:rowOff>177799</xdr:rowOff>
    </xdr:from>
    <xdr:to>
      <xdr:col>71</xdr:col>
      <xdr:colOff>177799</xdr:colOff>
      <xdr:row>0</xdr:row>
      <xdr:rowOff>406399</xdr:rowOff>
    </xdr:to>
    <xdr:pic>
      <xdr:nvPicPr>
        <xdr:cNvPr id="11" name="Picture 10">
          <a:hlinkClick xmlns:r="http://schemas.openxmlformats.org/officeDocument/2006/relationships" r:id="rId14"/>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12873566" y="177799"/>
          <a:ext cx="228600" cy="228600"/>
        </a:xfrm>
        <a:prstGeom prst="rect">
          <a:avLst/>
        </a:prstGeom>
      </xdr:spPr>
    </xdr:pic>
    <xdr:clientData/>
  </xdr:twoCellAnchor>
  <xdr:twoCellAnchor>
    <xdr:from>
      <xdr:col>72</xdr:col>
      <xdr:colOff>177801</xdr:colOff>
      <xdr:row>2</xdr:row>
      <xdr:rowOff>16933</xdr:rowOff>
    </xdr:from>
    <xdr:to>
      <xdr:col>85</xdr:col>
      <xdr:colOff>88901</xdr:colOff>
      <xdr:row>17</xdr:row>
      <xdr:rowOff>8467</xdr:rowOff>
    </xdr:to>
    <xdr:sp macro="" textlink="">
      <xdr:nvSpPr>
        <xdr:cNvPr id="25" name="TextBox 24">
          <a:extLst>
            <a:ext uri="{FF2B5EF4-FFF2-40B4-BE49-F238E27FC236}">
              <a16:creationId xmlns:a16="http://schemas.microsoft.com/office/drawing/2014/main" id="{3489B4BF-7020-4D99-B066-7FDE5098E9E8}"/>
            </a:ext>
          </a:extLst>
        </xdr:cNvPr>
        <xdr:cNvSpPr txBox="1"/>
      </xdr:nvSpPr>
      <xdr:spPr>
        <a:xfrm>
          <a:off x="13284201" y="787400"/>
          <a:ext cx="2277533" cy="2992967"/>
        </a:xfrm>
        <a:prstGeom prst="rect">
          <a:avLst/>
        </a:prstGeom>
        <a:solidFill>
          <a:schemeClr val="bg1"/>
        </a:solidFill>
        <a:ln w="19050" cmpd="sng">
          <a:solidFill>
            <a:srgbClr val="FF5050"/>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a:solidFill>
                <a:srgbClr val="FF0000"/>
              </a:solidFill>
            </a:rPr>
            <a:t>The Remodel Estimator</a:t>
          </a:r>
          <a:r>
            <a:rPr lang="en-US" sz="1200" b="0" baseline="0">
              <a:solidFill>
                <a:srgbClr val="FF0000"/>
              </a:solidFill>
            </a:rPr>
            <a:t> </a:t>
          </a:r>
          <a:r>
            <a:rPr lang="en-US" sz="1200" b="0">
              <a:solidFill>
                <a:srgbClr val="FF0000"/>
              </a:solidFill>
            </a:rPr>
            <a:t>- Demo Version is 'Read</a:t>
          </a:r>
          <a:r>
            <a:rPr lang="en-US" sz="1200" b="0" baseline="0">
              <a:solidFill>
                <a:srgbClr val="FF0000"/>
              </a:solidFill>
            </a:rPr>
            <a:t> Only' and </a:t>
          </a:r>
          <a:r>
            <a:rPr lang="en-US" sz="1200" b="0">
              <a:solidFill>
                <a:srgbClr val="FF0000"/>
              </a:solidFill>
            </a:rPr>
            <a:t>can be used to review the different tools &amp; reports</a:t>
          </a:r>
          <a:r>
            <a:rPr lang="en-US" sz="1200" b="0" baseline="0">
              <a:solidFill>
                <a:srgbClr val="FF0000"/>
              </a:solidFill>
            </a:rPr>
            <a:t> included in the paid version of the software.</a:t>
          </a:r>
          <a:endParaRPr lang="en-US" sz="1200" b="0">
            <a:solidFill>
              <a:srgbClr val="FF0000"/>
            </a:solidFill>
          </a:endParaRPr>
        </a:p>
        <a:p>
          <a:pPr algn="ctr"/>
          <a:endParaRPr lang="en-US" sz="1200" b="0">
            <a:solidFill>
              <a:srgbClr val="FF0000"/>
            </a:solidFill>
          </a:endParaRPr>
        </a:p>
        <a:p>
          <a:pPr algn="ctr"/>
          <a:r>
            <a:rPr lang="en-US" sz="1200" b="0">
              <a:solidFill>
                <a:srgbClr val="FF0000"/>
              </a:solidFill>
            </a:rPr>
            <a:t> NOTE: Certain functionalities have been disabled such as saving, copying, moving &amp; deleting.</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45</xdr:col>
      <xdr:colOff>10582</xdr:colOff>
      <xdr:row>0</xdr:row>
      <xdr:rowOff>169333</xdr:rowOff>
    </xdr:from>
    <xdr:to>
      <xdr:col>45</xdr:col>
      <xdr:colOff>263524</xdr:colOff>
      <xdr:row>0</xdr:row>
      <xdr:rowOff>426508</xdr:rowOff>
    </xdr:to>
    <xdr:pic macro="[0]!Hide_Setup">
      <xdr:nvPicPr>
        <xdr:cNvPr id="39" name="Picture 38">
          <a:extLst>
            <a:ext uri="{FF2B5EF4-FFF2-40B4-BE49-F238E27FC236}">
              <a16:creationId xmlns:a16="http://schemas.microsoft.com/office/drawing/2014/main" id="{00000000-0008-0000-0300-000027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3332882" y="169333"/>
          <a:ext cx="252942" cy="257175"/>
        </a:xfrm>
        <a:prstGeom prst="rect">
          <a:avLst/>
        </a:prstGeom>
      </xdr:spPr>
    </xdr:pic>
    <xdr:clientData/>
  </xdr:twoCellAnchor>
  <xdr:twoCellAnchor>
    <xdr:from>
      <xdr:col>0</xdr:col>
      <xdr:colOff>0</xdr:colOff>
      <xdr:row>1</xdr:row>
      <xdr:rowOff>0</xdr:rowOff>
    </xdr:from>
    <xdr:to>
      <xdr:col>0</xdr:col>
      <xdr:colOff>795867</xdr:colOff>
      <xdr:row>1</xdr:row>
      <xdr:rowOff>423333</xdr:rowOff>
    </xdr:to>
    <xdr:sp macro="[0]!Navigate_Project_Setup" textlink="">
      <xdr:nvSpPr>
        <xdr:cNvPr id="17" name="Rectangle 16">
          <a:extLst>
            <a:ext uri="{FF2B5EF4-FFF2-40B4-BE49-F238E27FC236}">
              <a16:creationId xmlns:a16="http://schemas.microsoft.com/office/drawing/2014/main" id="{00000000-0008-0000-0300-000011000000}"/>
            </a:ext>
          </a:extLst>
        </xdr:cNvPr>
        <xdr:cNvSpPr/>
      </xdr:nvSpPr>
      <xdr:spPr>
        <a:xfrm>
          <a:off x="0" y="575733"/>
          <a:ext cx="795867" cy="423333"/>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0</xdr:colOff>
      <xdr:row>1</xdr:row>
      <xdr:rowOff>0</xdr:rowOff>
    </xdr:from>
    <xdr:to>
      <xdr:col>4</xdr:col>
      <xdr:colOff>228600</xdr:colOff>
      <xdr:row>1</xdr:row>
      <xdr:rowOff>423333</xdr:rowOff>
    </xdr:to>
    <xdr:sp macro="[0]!Navigate_Estimate" textlink="">
      <xdr:nvSpPr>
        <xdr:cNvPr id="18" name="Rectangle 17">
          <a:extLst>
            <a:ext uri="{FF2B5EF4-FFF2-40B4-BE49-F238E27FC236}">
              <a16:creationId xmlns:a16="http://schemas.microsoft.com/office/drawing/2014/main" id="{00000000-0008-0000-0300-000012000000}"/>
            </a:ext>
          </a:extLst>
        </xdr:cNvPr>
        <xdr:cNvSpPr/>
      </xdr:nvSpPr>
      <xdr:spPr>
        <a:xfrm>
          <a:off x="872067" y="575733"/>
          <a:ext cx="1104900" cy="423333"/>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0</xdr:colOff>
      <xdr:row>1</xdr:row>
      <xdr:rowOff>0</xdr:rowOff>
    </xdr:from>
    <xdr:to>
      <xdr:col>8</xdr:col>
      <xdr:colOff>228600</xdr:colOff>
      <xdr:row>1</xdr:row>
      <xdr:rowOff>423333</xdr:rowOff>
    </xdr:to>
    <xdr:sp macro="[0]!Navigate_GCs" textlink="">
      <xdr:nvSpPr>
        <xdr:cNvPr id="19" name="Rectangle 18">
          <a:extLst>
            <a:ext uri="{FF2B5EF4-FFF2-40B4-BE49-F238E27FC236}">
              <a16:creationId xmlns:a16="http://schemas.microsoft.com/office/drawing/2014/main" id="{00000000-0008-0000-0300-000013000000}"/>
            </a:ext>
          </a:extLst>
        </xdr:cNvPr>
        <xdr:cNvSpPr/>
      </xdr:nvSpPr>
      <xdr:spPr>
        <a:xfrm>
          <a:off x="2040467" y="575733"/>
          <a:ext cx="1104900" cy="423333"/>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9</xdr:col>
      <xdr:colOff>0</xdr:colOff>
      <xdr:row>1</xdr:row>
      <xdr:rowOff>0</xdr:rowOff>
    </xdr:from>
    <xdr:to>
      <xdr:col>12</xdr:col>
      <xdr:colOff>228600</xdr:colOff>
      <xdr:row>1</xdr:row>
      <xdr:rowOff>423333</xdr:rowOff>
    </xdr:to>
    <xdr:sp macro="[0]!Navigate_Adders" textlink="">
      <xdr:nvSpPr>
        <xdr:cNvPr id="20" name="Rectangle 19">
          <a:extLst>
            <a:ext uri="{FF2B5EF4-FFF2-40B4-BE49-F238E27FC236}">
              <a16:creationId xmlns:a16="http://schemas.microsoft.com/office/drawing/2014/main" id="{00000000-0008-0000-0300-000014000000}"/>
            </a:ext>
          </a:extLst>
        </xdr:cNvPr>
        <xdr:cNvSpPr/>
      </xdr:nvSpPr>
      <xdr:spPr>
        <a:xfrm>
          <a:off x="3208867" y="575733"/>
          <a:ext cx="1104900" cy="423333"/>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0</xdr:colOff>
      <xdr:row>1</xdr:row>
      <xdr:rowOff>419100</xdr:rowOff>
    </xdr:from>
    <xdr:to>
      <xdr:col>1</xdr:col>
      <xdr:colOff>0</xdr:colOff>
      <xdr:row>1</xdr:row>
      <xdr:rowOff>419100</xdr:rowOff>
    </xdr:to>
    <xdr:cxnSp macro="">
      <xdr:nvCxnSpPr>
        <xdr:cNvPr id="21" name="Straight Connector 20">
          <a:extLst>
            <a:ext uri="{FF2B5EF4-FFF2-40B4-BE49-F238E27FC236}">
              <a16:creationId xmlns:a16="http://schemas.microsoft.com/office/drawing/2014/main" id="{00000000-0008-0000-0300-000015000000}"/>
            </a:ext>
          </a:extLst>
        </xdr:cNvPr>
        <xdr:cNvCxnSpPr/>
      </xdr:nvCxnSpPr>
      <xdr:spPr>
        <a:xfrm>
          <a:off x="0" y="994833"/>
          <a:ext cx="872067" cy="0"/>
        </a:xfrm>
        <a:prstGeom prst="line">
          <a:avLst/>
        </a:prstGeom>
        <a:ln w="28575">
          <a:solidFill>
            <a:srgbClr val="398CCC"/>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0</xdr:col>
      <xdr:colOff>0</xdr:colOff>
      <xdr:row>0</xdr:row>
      <xdr:rowOff>0</xdr:rowOff>
    </xdr:from>
    <xdr:to>
      <xdr:col>1</xdr:col>
      <xdr:colOff>228600</xdr:colOff>
      <xdr:row>0</xdr:row>
      <xdr:rowOff>571500</xdr:rowOff>
    </xdr:to>
    <xdr:sp macro="" textlink="">
      <xdr:nvSpPr>
        <xdr:cNvPr id="40" name="TextBox 39">
          <a:extLst>
            <a:ext uri="{FF2B5EF4-FFF2-40B4-BE49-F238E27FC236}">
              <a16:creationId xmlns:a16="http://schemas.microsoft.com/office/drawing/2014/main" id="{00000000-0008-0000-0300-000028000000}"/>
            </a:ext>
          </a:extLst>
        </xdr:cNvPr>
        <xdr:cNvSpPr txBox="1">
          <a:spLocks noChangeAspect="1"/>
        </xdr:cNvSpPr>
      </xdr:nvSpPr>
      <xdr:spPr>
        <a:xfrm>
          <a:off x="0" y="0"/>
          <a:ext cx="1100667"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200">
            <a:solidFill>
              <a:schemeClr val="bg1"/>
            </a:solidFill>
            <a:latin typeface="Calibri Light" panose="020F0302020204030204" pitchFamily="34" charset="0"/>
          </a:endParaRPr>
        </a:p>
      </xdr:txBody>
    </xdr:sp>
    <xdr:clientData/>
  </xdr:twoCellAnchor>
  <xdr:twoCellAnchor editAs="absolute">
    <xdr:from>
      <xdr:col>0</xdr:col>
      <xdr:colOff>345890</xdr:colOff>
      <xdr:row>0</xdr:row>
      <xdr:rowOff>67331</xdr:rowOff>
    </xdr:from>
    <xdr:to>
      <xdr:col>0</xdr:col>
      <xdr:colOff>781496</xdr:colOff>
      <xdr:row>0</xdr:row>
      <xdr:rowOff>502937</xdr:rowOff>
    </xdr:to>
    <xdr:pic>
      <xdr:nvPicPr>
        <xdr:cNvPr id="41" name="Picture 40">
          <a:hlinkClick xmlns:r="http://schemas.openxmlformats.org/officeDocument/2006/relationships" r:id="rId2"/>
          <a:extLst>
            <a:ext uri="{FF2B5EF4-FFF2-40B4-BE49-F238E27FC236}">
              <a16:creationId xmlns:a16="http://schemas.microsoft.com/office/drawing/2014/main" id="{00000000-0008-0000-0300-000029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45890" y="67331"/>
          <a:ext cx="435606" cy="435606"/>
        </a:xfrm>
        <a:prstGeom prst="rect">
          <a:avLst/>
        </a:prstGeom>
      </xdr:spPr>
    </xdr:pic>
    <xdr:clientData/>
  </xdr:twoCellAnchor>
  <xdr:twoCellAnchor editAs="absolute">
    <xdr:from>
      <xdr:col>13</xdr:col>
      <xdr:colOff>35956</xdr:colOff>
      <xdr:row>0</xdr:row>
      <xdr:rowOff>0</xdr:rowOff>
    </xdr:from>
    <xdr:to>
      <xdr:col>18</xdr:col>
      <xdr:colOff>226195</xdr:colOff>
      <xdr:row>0</xdr:row>
      <xdr:rowOff>558613</xdr:rowOff>
    </xdr:to>
    <xdr:sp macro="[0]!Navigate_Report" textlink="">
      <xdr:nvSpPr>
        <xdr:cNvPr id="42" name="TextBox 41">
          <a:extLst>
            <a:ext uri="{FF2B5EF4-FFF2-40B4-BE49-F238E27FC236}">
              <a16:creationId xmlns:a16="http://schemas.microsoft.com/office/drawing/2014/main" id="{00000000-0008-0000-0300-00002A000000}"/>
            </a:ext>
          </a:extLst>
        </xdr:cNvPr>
        <xdr:cNvSpPr txBox="1">
          <a:spLocks noChangeAspect="1"/>
        </xdr:cNvSpPr>
      </xdr:nvSpPr>
      <xdr:spPr>
        <a:xfrm>
          <a:off x="4413223" y="0"/>
          <a:ext cx="1650739" cy="5586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solidFill>
                <a:schemeClr val="bg1"/>
              </a:solidFill>
              <a:latin typeface="+mn-lt"/>
            </a:rPr>
            <a:t>Reporting</a:t>
          </a:r>
        </a:p>
      </xdr:txBody>
    </xdr:sp>
    <xdr:clientData/>
  </xdr:twoCellAnchor>
  <xdr:twoCellAnchor editAs="absolute">
    <xdr:from>
      <xdr:col>7</xdr:col>
      <xdr:colOff>137705</xdr:colOff>
      <xdr:row>0</xdr:row>
      <xdr:rowOff>0</xdr:rowOff>
    </xdr:from>
    <xdr:to>
      <xdr:col>13</xdr:col>
      <xdr:colOff>35843</xdr:colOff>
      <xdr:row>0</xdr:row>
      <xdr:rowOff>558612</xdr:rowOff>
    </xdr:to>
    <xdr:sp macro="[0]!Navigate_Estimate" textlink="">
      <xdr:nvSpPr>
        <xdr:cNvPr id="43" name="TextBox 42">
          <a:extLst>
            <a:ext uri="{FF2B5EF4-FFF2-40B4-BE49-F238E27FC236}">
              <a16:creationId xmlns:a16="http://schemas.microsoft.com/office/drawing/2014/main" id="{00000000-0008-0000-0300-00002B000000}"/>
            </a:ext>
          </a:extLst>
        </xdr:cNvPr>
        <xdr:cNvSpPr txBox="1">
          <a:spLocks noChangeAspect="1"/>
        </xdr:cNvSpPr>
      </xdr:nvSpPr>
      <xdr:spPr>
        <a:xfrm>
          <a:off x="2762372" y="0"/>
          <a:ext cx="1650738" cy="5586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solidFill>
                <a:schemeClr val="bg1"/>
              </a:solidFill>
              <a:latin typeface="+mn-lt"/>
            </a:rPr>
            <a:t>Estimate</a:t>
          </a:r>
        </a:p>
      </xdr:txBody>
    </xdr:sp>
    <xdr:clientData/>
  </xdr:twoCellAnchor>
  <xdr:twoCellAnchor editAs="absolute">
    <xdr:from>
      <xdr:col>1</xdr:col>
      <xdr:colOff>227911</xdr:colOff>
      <xdr:row>0</xdr:row>
      <xdr:rowOff>0</xdr:rowOff>
    </xdr:from>
    <xdr:to>
      <xdr:col>7</xdr:col>
      <xdr:colOff>122465</xdr:colOff>
      <xdr:row>0</xdr:row>
      <xdr:rowOff>560294</xdr:rowOff>
    </xdr:to>
    <xdr:sp macro="[0]!Navigate_Home" textlink="">
      <xdr:nvSpPr>
        <xdr:cNvPr id="44" name="TextBox 43">
          <a:extLst>
            <a:ext uri="{FF2B5EF4-FFF2-40B4-BE49-F238E27FC236}">
              <a16:creationId xmlns:a16="http://schemas.microsoft.com/office/drawing/2014/main" id="{00000000-0008-0000-0300-00002C000000}"/>
            </a:ext>
          </a:extLst>
        </xdr:cNvPr>
        <xdr:cNvSpPr txBox="1">
          <a:spLocks noChangeAspect="1"/>
        </xdr:cNvSpPr>
      </xdr:nvSpPr>
      <xdr:spPr>
        <a:xfrm>
          <a:off x="1099978" y="0"/>
          <a:ext cx="1647154" cy="560294"/>
        </a:xfrm>
        <a:prstGeom prst="rect">
          <a:avLst/>
        </a:prstGeom>
        <a:solidFill>
          <a:srgbClr val="2A689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a:solidFill>
                <a:schemeClr val="bg1"/>
              </a:solidFill>
              <a:latin typeface="+mn-lt"/>
            </a:rPr>
            <a:t>Home</a:t>
          </a:r>
        </a:p>
      </xdr:txBody>
    </xdr:sp>
    <xdr:clientData/>
  </xdr:twoCellAnchor>
  <xdr:twoCellAnchor editAs="oneCell">
    <xdr:from>
      <xdr:col>40</xdr:col>
      <xdr:colOff>245534</xdr:colOff>
      <xdr:row>0</xdr:row>
      <xdr:rowOff>169334</xdr:rowOff>
    </xdr:from>
    <xdr:to>
      <xdr:col>41</xdr:col>
      <xdr:colOff>209466</xdr:colOff>
      <xdr:row>0</xdr:row>
      <xdr:rowOff>425366</xdr:rowOff>
    </xdr:to>
    <xdr:pic macro="[0]!Navigate_Project_Setup">
      <xdr:nvPicPr>
        <xdr:cNvPr id="45" name="Picture 44">
          <a:extLst>
            <a:ext uri="{FF2B5EF4-FFF2-40B4-BE49-F238E27FC236}">
              <a16:creationId xmlns:a16="http://schemas.microsoft.com/office/drawing/2014/main" id="{00000000-0008-0000-0300-00002D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2335934" y="169334"/>
          <a:ext cx="256032" cy="256032"/>
        </a:xfrm>
        <a:prstGeom prst="rect">
          <a:avLst/>
        </a:prstGeom>
      </xdr:spPr>
    </xdr:pic>
    <xdr:clientData/>
  </xdr:twoCellAnchor>
  <xdr:twoCellAnchor editAs="oneCell">
    <xdr:from>
      <xdr:col>43</xdr:col>
      <xdr:colOff>135466</xdr:colOff>
      <xdr:row>0</xdr:row>
      <xdr:rowOff>177799</xdr:rowOff>
    </xdr:from>
    <xdr:to>
      <xdr:col>44</xdr:col>
      <xdr:colOff>71966</xdr:colOff>
      <xdr:row>0</xdr:row>
      <xdr:rowOff>406399</xdr:rowOff>
    </xdr:to>
    <xdr:pic>
      <xdr:nvPicPr>
        <xdr:cNvPr id="46" name="Picture 45">
          <a:hlinkClick xmlns:r="http://schemas.openxmlformats.org/officeDocument/2006/relationships" r:id="rId5"/>
          <a:extLst>
            <a:ext uri="{FF2B5EF4-FFF2-40B4-BE49-F238E27FC236}">
              <a16:creationId xmlns:a16="http://schemas.microsoft.com/office/drawing/2014/main" id="{00000000-0008-0000-0300-00002E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2873566" y="177799"/>
          <a:ext cx="228600" cy="228600"/>
        </a:xfrm>
        <a:prstGeom prst="rect">
          <a:avLst/>
        </a:prstGeom>
      </xdr:spPr>
    </xdr:pic>
    <xdr:clientData/>
  </xdr:twoCellAnchor>
  <xdr:twoCellAnchor>
    <xdr:from>
      <xdr:col>13</xdr:col>
      <xdr:colOff>0</xdr:colOff>
      <xdr:row>1</xdr:row>
      <xdr:rowOff>0</xdr:rowOff>
    </xdr:from>
    <xdr:to>
      <xdr:col>16</xdr:col>
      <xdr:colOff>228600</xdr:colOff>
      <xdr:row>1</xdr:row>
      <xdr:rowOff>423333</xdr:rowOff>
    </xdr:to>
    <xdr:sp macro="[0]!Navigate_Alternates" textlink="">
      <xdr:nvSpPr>
        <xdr:cNvPr id="15" name="Rectangle 14">
          <a:extLst>
            <a:ext uri="{FF2B5EF4-FFF2-40B4-BE49-F238E27FC236}">
              <a16:creationId xmlns:a16="http://schemas.microsoft.com/office/drawing/2014/main" id="{00000000-0008-0000-0300-00000F000000}"/>
            </a:ext>
          </a:extLst>
        </xdr:cNvPr>
        <xdr:cNvSpPr/>
      </xdr:nvSpPr>
      <xdr:spPr>
        <a:xfrm>
          <a:off x="3208867" y="575733"/>
          <a:ext cx="1104900" cy="423333"/>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4233</xdr:colOff>
      <xdr:row>5</xdr:row>
      <xdr:rowOff>8467</xdr:rowOff>
    </xdr:from>
    <xdr:to>
      <xdr:col>7</xdr:col>
      <xdr:colOff>249766</xdr:colOff>
      <xdr:row>9</xdr:row>
      <xdr:rowOff>152400</xdr:rowOff>
    </xdr:to>
    <xdr:sp macro="[0]!Navigate_Estimate_Summary" textlink="">
      <xdr:nvSpPr>
        <xdr:cNvPr id="16" name="Rectangle 15">
          <a:extLst>
            <a:ext uri="{FF2B5EF4-FFF2-40B4-BE49-F238E27FC236}">
              <a16:creationId xmlns:a16="http://schemas.microsoft.com/office/drawing/2014/main" id="{00000000-0008-0000-0300-000010000000}"/>
            </a:ext>
          </a:extLst>
        </xdr:cNvPr>
        <xdr:cNvSpPr/>
      </xdr:nvSpPr>
      <xdr:spPr>
        <a:xfrm>
          <a:off x="876300" y="1515534"/>
          <a:ext cx="1998133" cy="770466"/>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9</xdr:col>
      <xdr:colOff>12700</xdr:colOff>
      <xdr:row>4</xdr:row>
      <xdr:rowOff>156633</xdr:rowOff>
    </xdr:from>
    <xdr:to>
      <xdr:col>42</xdr:col>
      <xdr:colOff>38100</xdr:colOff>
      <xdr:row>45</xdr:row>
      <xdr:rowOff>139700</xdr:rowOff>
    </xdr:to>
    <xdr:sp macro="" textlink="">
      <xdr:nvSpPr>
        <xdr:cNvPr id="22" name="TextBox 21">
          <a:extLst>
            <a:ext uri="{FF2B5EF4-FFF2-40B4-BE49-F238E27FC236}">
              <a16:creationId xmlns:a16="http://schemas.microsoft.com/office/drawing/2014/main" id="{58D50CC5-BA77-4044-BF4B-CE1B9A4474B7}"/>
            </a:ext>
          </a:extLst>
        </xdr:cNvPr>
        <xdr:cNvSpPr txBox="1"/>
      </xdr:nvSpPr>
      <xdr:spPr>
        <a:xfrm>
          <a:off x="3221567" y="1507066"/>
          <a:ext cx="9491133" cy="6324601"/>
        </a:xfrm>
        <a:prstGeom prst="rect">
          <a:avLst/>
        </a:prstGeom>
        <a:solidFill>
          <a:srgbClr val="FFFFFF">
            <a:alpha val="23137"/>
          </a:srgbClr>
        </a:solidFill>
        <a:ln w="19050" cmpd="sng">
          <a:solidFill>
            <a:srgbClr val="FF5050"/>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0">
              <a:solidFill>
                <a:srgbClr val="FF0000"/>
              </a:solidFill>
            </a:rPr>
            <a:t>The Remodel Estimator</a:t>
          </a:r>
          <a:r>
            <a:rPr lang="en-US" sz="2000" b="0" baseline="0">
              <a:solidFill>
                <a:srgbClr val="FF0000"/>
              </a:solidFill>
            </a:rPr>
            <a:t> </a:t>
          </a:r>
          <a:r>
            <a:rPr lang="en-US" sz="2000" b="0">
              <a:solidFill>
                <a:srgbClr val="FF0000"/>
              </a:solidFill>
            </a:rPr>
            <a:t>- Demo Version is 'Read</a:t>
          </a:r>
          <a:r>
            <a:rPr lang="en-US" sz="2000" b="0" baseline="0">
              <a:solidFill>
                <a:srgbClr val="FF0000"/>
              </a:solidFill>
            </a:rPr>
            <a:t> Only' and </a:t>
          </a:r>
          <a:r>
            <a:rPr lang="en-US" sz="2000" b="0">
              <a:solidFill>
                <a:srgbClr val="FF0000"/>
              </a:solidFill>
            </a:rPr>
            <a:t>can be used to review the different tools &amp; reports</a:t>
          </a:r>
          <a:r>
            <a:rPr lang="en-US" sz="2000" b="0" baseline="0">
              <a:solidFill>
                <a:srgbClr val="FF0000"/>
              </a:solidFill>
            </a:rPr>
            <a:t> included in the paid version of the software.</a:t>
          </a:r>
          <a:endParaRPr lang="en-US" sz="2000" b="0">
            <a:solidFill>
              <a:srgbClr val="FF0000"/>
            </a:solidFill>
          </a:endParaRPr>
        </a:p>
        <a:p>
          <a:pPr algn="ctr"/>
          <a:endParaRPr lang="en-US" sz="2000" b="0">
            <a:solidFill>
              <a:srgbClr val="FF0000"/>
            </a:solidFill>
          </a:endParaRPr>
        </a:p>
        <a:p>
          <a:pPr algn="ctr"/>
          <a:r>
            <a:rPr lang="en-US" sz="2000" b="0">
              <a:solidFill>
                <a:srgbClr val="FF0000"/>
              </a:solidFill>
            </a:rPr>
            <a:t> NOTE: Certain functionalities have been disabled such as saving, copying, moving &amp; deleting.</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8</xdr:row>
      <xdr:rowOff>47625</xdr:rowOff>
    </xdr:from>
    <xdr:to>
      <xdr:col>48</xdr:col>
      <xdr:colOff>228599</xdr:colOff>
      <xdr:row>8</xdr:row>
      <xdr:rowOff>228600</xdr:rowOff>
    </xdr:to>
    <xdr:sp macro="[0]!Hide_Show_Exteriors1" textlink="">
      <xdr:nvSpPr>
        <xdr:cNvPr id="2" name="Rectangle 1">
          <a:extLst>
            <a:ext uri="{FF2B5EF4-FFF2-40B4-BE49-F238E27FC236}">
              <a16:creationId xmlns:a16="http://schemas.microsoft.com/office/drawing/2014/main" id="{00000000-0008-0000-0400-000002000000}"/>
            </a:ext>
          </a:extLst>
        </xdr:cNvPr>
        <xdr:cNvSpPr/>
      </xdr:nvSpPr>
      <xdr:spPr>
        <a:xfrm>
          <a:off x="1752600" y="3034665"/>
          <a:ext cx="12969239"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0</xdr:colOff>
      <xdr:row>53</xdr:row>
      <xdr:rowOff>57150</xdr:rowOff>
    </xdr:from>
    <xdr:to>
      <xdr:col>48</xdr:col>
      <xdr:colOff>219075</xdr:colOff>
      <xdr:row>53</xdr:row>
      <xdr:rowOff>238125</xdr:rowOff>
    </xdr:to>
    <xdr:sp macro="[0]!Estimator_Show_Hide.Hide_Show_Demolition" textlink="">
      <xdr:nvSpPr>
        <xdr:cNvPr id="3" name="Rectangle 2">
          <a:extLst>
            <a:ext uri="{FF2B5EF4-FFF2-40B4-BE49-F238E27FC236}">
              <a16:creationId xmlns:a16="http://schemas.microsoft.com/office/drawing/2014/main" id="{00000000-0008-0000-0400-000003000000}"/>
            </a:ext>
          </a:extLst>
        </xdr:cNvPr>
        <xdr:cNvSpPr/>
      </xdr:nvSpPr>
      <xdr:spPr>
        <a:xfrm>
          <a:off x="1790700" y="3310890"/>
          <a:ext cx="12921615"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0</xdr:colOff>
      <xdr:row>98</xdr:row>
      <xdr:rowOff>57150</xdr:rowOff>
    </xdr:from>
    <xdr:to>
      <xdr:col>48</xdr:col>
      <xdr:colOff>219075</xdr:colOff>
      <xdr:row>98</xdr:row>
      <xdr:rowOff>238125</xdr:rowOff>
    </xdr:to>
    <xdr:sp macro="[0]!Hide_Show_Exteriors3" textlink="">
      <xdr:nvSpPr>
        <xdr:cNvPr id="4" name="Rectangle 3">
          <a:extLst>
            <a:ext uri="{FF2B5EF4-FFF2-40B4-BE49-F238E27FC236}">
              <a16:creationId xmlns:a16="http://schemas.microsoft.com/office/drawing/2014/main" id="{00000000-0008-0000-0400-000004000000}"/>
            </a:ext>
          </a:extLst>
        </xdr:cNvPr>
        <xdr:cNvSpPr/>
      </xdr:nvSpPr>
      <xdr:spPr>
        <a:xfrm>
          <a:off x="1790700" y="3577590"/>
          <a:ext cx="12921615"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0</xdr:colOff>
      <xdr:row>143</xdr:row>
      <xdr:rowOff>57150</xdr:rowOff>
    </xdr:from>
    <xdr:to>
      <xdr:col>48</xdr:col>
      <xdr:colOff>219075</xdr:colOff>
      <xdr:row>143</xdr:row>
      <xdr:rowOff>238125</xdr:rowOff>
    </xdr:to>
    <xdr:sp macro="[0]!Hide_Show_Exteriors4" textlink="">
      <xdr:nvSpPr>
        <xdr:cNvPr id="5" name="Rectangle 4">
          <a:extLst>
            <a:ext uri="{FF2B5EF4-FFF2-40B4-BE49-F238E27FC236}">
              <a16:creationId xmlns:a16="http://schemas.microsoft.com/office/drawing/2014/main" id="{00000000-0008-0000-0400-000005000000}"/>
            </a:ext>
          </a:extLst>
        </xdr:cNvPr>
        <xdr:cNvSpPr/>
      </xdr:nvSpPr>
      <xdr:spPr>
        <a:xfrm>
          <a:off x="1790700" y="3844290"/>
          <a:ext cx="12921615"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0</xdr:colOff>
      <xdr:row>188</xdr:row>
      <xdr:rowOff>57150</xdr:rowOff>
    </xdr:from>
    <xdr:to>
      <xdr:col>48</xdr:col>
      <xdr:colOff>219075</xdr:colOff>
      <xdr:row>188</xdr:row>
      <xdr:rowOff>238125</xdr:rowOff>
    </xdr:to>
    <xdr:sp macro="[0]!Hide_Show_Exteriors5" textlink="">
      <xdr:nvSpPr>
        <xdr:cNvPr id="6" name="Rectangle 5">
          <a:extLst>
            <a:ext uri="{FF2B5EF4-FFF2-40B4-BE49-F238E27FC236}">
              <a16:creationId xmlns:a16="http://schemas.microsoft.com/office/drawing/2014/main" id="{00000000-0008-0000-0400-000006000000}"/>
            </a:ext>
          </a:extLst>
        </xdr:cNvPr>
        <xdr:cNvSpPr/>
      </xdr:nvSpPr>
      <xdr:spPr>
        <a:xfrm>
          <a:off x="1790700" y="4110990"/>
          <a:ext cx="12921615"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47625</xdr:colOff>
      <xdr:row>233</xdr:row>
      <xdr:rowOff>47625</xdr:rowOff>
    </xdr:from>
    <xdr:to>
      <xdr:col>48</xdr:col>
      <xdr:colOff>266700</xdr:colOff>
      <xdr:row>233</xdr:row>
      <xdr:rowOff>228600</xdr:rowOff>
    </xdr:to>
    <xdr:sp macro="[0]!Hide_Show_Exteriors6" textlink="">
      <xdr:nvSpPr>
        <xdr:cNvPr id="7" name="Rectangle 6">
          <a:extLst>
            <a:ext uri="{FF2B5EF4-FFF2-40B4-BE49-F238E27FC236}">
              <a16:creationId xmlns:a16="http://schemas.microsoft.com/office/drawing/2014/main" id="{00000000-0008-0000-0400-000007000000}"/>
            </a:ext>
          </a:extLst>
        </xdr:cNvPr>
        <xdr:cNvSpPr/>
      </xdr:nvSpPr>
      <xdr:spPr>
        <a:xfrm>
          <a:off x="1838325" y="4591050"/>
          <a:ext cx="13211175"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0</xdr:colOff>
      <xdr:row>278</xdr:row>
      <xdr:rowOff>47625</xdr:rowOff>
    </xdr:from>
    <xdr:to>
      <xdr:col>48</xdr:col>
      <xdr:colOff>228600</xdr:colOff>
      <xdr:row>278</xdr:row>
      <xdr:rowOff>228600</xdr:rowOff>
    </xdr:to>
    <xdr:sp macro="[0]!Hide_Show_Exteriors7" textlink="">
      <xdr:nvSpPr>
        <xdr:cNvPr id="8" name="Rectangle 7">
          <a:extLst>
            <a:ext uri="{FF2B5EF4-FFF2-40B4-BE49-F238E27FC236}">
              <a16:creationId xmlns:a16="http://schemas.microsoft.com/office/drawing/2014/main" id="{00000000-0008-0000-0400-000008000000}"/>
            </a:ext>
          </a:extLst>
        </xdr:cNvPr>
        <xdr:cNvSpPr/>
      </xdr:nvSpPr>
      <xdr:spPr>
        <a:xfrm>
          <a:off x="1800225" y="4650105"/>
          <a:ext cx="12921615"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0</xdr:colOff>
      <xdr:row>323</xdr:row>
      <xdr:rowOff>57150</xdr:rowOff>
    </xdr:from>
    <xdr:to>
      <xdr:col>48</xdr:col>
      <xdr:colOff>228600</xdr:colOff>
      <xdr:row>323</xdr:row>
      <xdr:rowOff>238125</xdr:rowOff>
    </xdr:to>
    <xdr:sp macro="[0]!Hide_Show_Exteriors8" textlink="">
      <xdr:nvSpPr>
        <xdr:cNvPr id="9" name="Rectangle 8">
          <a:extLst>
            <a:ext uri="{FF2B5EF4-FFF2-40B4-BE49-F238E27FC236}">
              <a16:creationId xmlns:a16="http://schemas.microsoft.com/office/drawing/2014/main" id="{00000000-0008-0000-0400-000009000000}"/>
            </a:ext>
          </a:extLst>
        </xdr:cNvPr>
        <xdr:cNvSpPr/>
      </xdr:nvSpPr>
      <xdr:spPr>
        <a:xfrm>
          <a:off x="1800225" y="4926330"/>
          <a:ext cx="12921615"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0</xdr:colOff>
      <xdr:row>368</xdr:row>
      <xdr:rowOff>47625</xdr:rowOff>
    </xdr:from>
    <xdr:to>
      <xdr:col>48</xdr:col>
      <xdr:colOff>238125</xdr:colOff>
      <xdr:row>368</xdr:row>
      <xdr:rowOff>228600</xdr:rowOff>
    </xdr:to>
    <xdr:sp macro="[0]!Hide_Show_Exteriors9" textlink="">
      <xdr:nvSpPr>
        <xdr:cNvPr id="10" name="Rectangle 9">
          <a:extLst>
            <a:ext uri="{FF2B5EF4-FFF2-40B4-BE49-F238E27FC236}">
              <a16:creationId xmlns:a16="http://schemas.microsoft.com/office/drawing/2014/main" id="{00000000-0008-0000-0400-00000A000000}"/>
            </a:ext>
          </a:extLst>
        </xdr:cNvPr>
        <xdr:cNvSpPr/>
      </xdr:nvSpPr>
      <xdr:spPr>
        <a:xfrm>
          <a:off x="1809750" y="5206365"/>
          <a:ext cx="12921615"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0</xdr:colOff>
      <xdr:row>413</xdr:row>
      <xdr:rowOff>57150</xdr:rowOff>
    </xdr:from>
    <xdr:to>
      <xdr:col>48</xdr:col>
      <xdr:colOff>228600</xdr:colOff>
      <xdr:row>413</xdr:row>
      <xdr:rowOff>238125</xdr:rowOff>
    </xdr:to>
    <xdr:sp macro="[0]!Hide_Show_Exteriors10" textlink="">
      <xdr:nvSpPr>
        <xdr:cNvPr id="11" name="Rectangle 10">
          <a:extLst>
            <a:ext uri="{FF2B5EF4-FFF2-40B4-BE49-F238E27FC236}">
              <a16:creationId xmlns:a16="http://schemas.microsoft.com/office/drawing/2014/main" id="{00000000-0008-0000-0400-00000B000000}"/>
            </a:ext>
          </a:extLst>
        </xdr:cNvPr>
        <xdr:cNvSpPr/>
      </xdr:nvSpPr>
      <xdr:spPr>
        <a:xfrm>
          <a:off x="1800225" y="5482590"/>
          <a:ext cx="12921615"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0</xdr:colOff>
      <xdr:row>458</xdr:row>
      <xdr:rowOff>47625</xdr:rowOff>
    </xdr:from>
    <xdr:to>
      <xdr:col>48</xdr:col>
      <xdr:colOff>238125</xdr:colOff>
      <xdr:row>458</xdr:row>
      <xdr:rowOff>228600</xdr:rowOff>
    </xdr:to>
    <xdr:sp macro="[0]!Hide_Show_Exteriors11" textlink="">
      <xdr:nvSpPr>
        <xdr:cNvPr id="12" name="Rectangle 11">
          <a:extLst>
            <a:ext uri="{FF2B5EF4-FFF2-40B4-BE49-F238E27FC236}">
              <a16:creationId xmlns:a16="http://schemas.microsoft.com/office/drawing/2014/main" id="{00000000-0008-0000-0400-00000C000000}"/>
            </a:ext>
          </a:extLst>
        </xdr:cNvPr>
        <xdr:cNvSpPr/>
      </xdr:nvSpPr>
      <xdr:spPr>
        <a:xfrm>
          <a:off x="1809750" y="5762625"/>
          <a:ext cx="12921615"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0</xdr:colOff>
      <xdr:row>503</xdr:row>
      <xdr:rowOff>66675</xdr:rowOff>
    </xdr:from>
    <xdr:to>
      <xdr:col>48</xdr:col>
      <xdr:colOff>238125</xdr:colOff>
      <xdr:row>503</xdr:row>
      <xdr:rowOff>247650</xdr:rowOff>
    </xdr:to>
    <xdr:sp macro="[0]!Hide_Show_Exteriors12" textlink="">
      <xdr:nvSpPr>
        <xdr:cNvPr id="13" name="Rectangle 12">
          <a:extLst>
            <a:ext uri="{FF2B5EF4-FFF2-40B4-BE49-F238E27FC236}">
              <a16:creationId xmlns:a16="http://schemas.microsoft.com/office/drawing/2014/main" id="{00000000-0008-0000-0400-00000D000000}"/>
            </a:ext>
          </a:extLst>
        </xdr:cNvPr>
        <xdr:cNvSpPr/>
      </xdr:nvSpPr>
      <xdr:spPr>
        <a:xfrm>
          <a:off x="1809750" y="6048375"/>
          <a:ext cx="12921615"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0</xdr:colOff>
      <xdr:row>548</xdr:row>
      <xdr:rowOff>47625</xdr:rowOff>
    </xdr:from>
    <xdr:to>
      <xdr:col>48</xdr:col>
      <xdr:colOff>238125</xdr:colOff>
      <xdr:row>548</xdr:row>
      <xdr:rowOff>228600</xdr:rowOff>
    </xdr:to>
    <xdr:sp macro="[0]!Hide_Show_Exteriors13" textlink="">
      <xdr:nvSpPr>
        <xdr:cNvPr id="14" name="Rectangle 13">
          <a:extLst>
            <a:ext uri="{FF2B5EF4-FFF2-40B4-BE49-F238E27FC236}">
              <a16:creationId xmlns:a16="http://schemas.microsoft.com/office/drawing/2014/main" id="{00000000-0008-0000-0400-00000E000000}"/>
            </a:ext>
          </a:extLst>
        </xdr:cNvPr>
        <xdr:cNvSpPr/>
      </xdr:nvSpPr>
      <xdr:spPr>
        <a:xfrm>
          <a:off x="1809750" y="6318885"/>
          <a:ext cx="12921615"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0</xdr:colOff>
      <xdr:row>593</xdr:row>
      <xdr:rowOff>57150</xdr:rowOff>
    </xdr:from>
    <xdr:to>
      <xdr:col>48</xdr:col>
      <xdr:colOff>247650</xdr:colOff>
      <xdr:row>593</xdr:row>
      <xdr:rowOff>238125</xdr:rowOff>
    </xdr:to>
    <xdr:sp macro="[0]!Hide_Show_Exteriors14" textlink="">
      <xdr:nvSpPr>
        <xdr:cNvPr id="15" name="Rectangle 14">
          <a:extLst>
            <a:ext uri="{FF2B5EF4-FFF2-40B4-BE49-F238E27FC236}">
              <a16:creationId xmlns:a16="http://schemas.microsoft.com/office/drawing/2014/main" id="{00000000-0008-0000-0400-00000F000000}"/>
            </a:ext>
          </a:extLst>
        </xdr:cNvPr>
        <xdr:cNvSpPr/>
      </xdr:nvSpPr>
      <xdr:spPr>
        <a:xfrm>
          <a:off x="1819275" y="6595110"/>
          <a:ext cx="12921615"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0</xdr:colOff>
      <xdr:row>638</xdr:row>
      <xdr:rowOff>47625</xdr:rowOff>
    </xdr:from>
    <xdr:to>
      <xdr:col>48</xdr:col>
      <xdr:colOff>238125</xdr:colOff>
      <xdr:row>638</xdr:row>
      <xdr:rowOff>228600</xdr:rowOff>
    </xdr:to>
    <xdr:sp macro="[0]!Hide_Show_Exteriors15" textlink="">
      <xdr:nvSpPr>
        <xdr:cNvPr id="16" name="Rectangle 15">
          <a:extLst>
            <a:ext uri="{FF2B5EF4-FFF2-40B4-BE49-F238E27FC236}">
              <a16:creationId xmlns:a16="http://schemas.microsoft.com/office/drawing/2014/main" id="{00000000-0008-0000-0400-000010000000}"/>
            </a:ext>
          </a:extLst>
        </xdr:cNvPr>
        <xdr:cNvSpPr/>
      </xdr:nvSpPr>
      <xdr:spPr>
        <a:xfrm>
          <a:off x="1809750" y="6875145"/>
          <a:ext cx="12921615"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0</xdr:colOff>
      <xdr:row>683</xdr:row>
      <xdr:rowOff>47625</xdr:rowOff>
    </xdr:from>
    <xdr:to>
      <xdr:col>48</xdr:col>
      <xdr:colOff>238125</xdr:colOff>
      <xdr:row>683</xdr:row>
      <xdr:rowOff>228600</xdr:rowOff>
    </xdr:to>
    <xdr:sp macro="[0]!Hide_Show_Exteriors16" textlink="">
      <xdr:nvSpPr>
        <xdr:cNvPr id="17" name="Rectangle 16">
          <a:extLst>
            <a:ext uri="{FF2B5EF4-FFF2-40B4-BE49-F238E27FC236}">
              <a16:creationId xmlns:a16="http://schemas.microsoft.com/office/drawing/2014/main" id="{00000000-0008-0000-0400-000011000000}"/>
            </a:ext>
          </a:extLst>
        </xdr:cNvPr>
        <xdr:cNvSpPr/>
      </xdr:nvSpPr>
      <xdr:spPr>
        <a:xfrm>
          <a:off x="1809750" y="7141845"/>
          <a:ext cx="12921615"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0</xdr:colOff>
      <xdr:row>729</xdr:row>
      <xdr:rowOff>47625</xdr:rowOff>
    </xdr:from>
    <xdr:to>
      <xdr:col>48</xdr:col>
      <xdr:colOff>228600</xdr:colOff>
      <xdr:row>729</xdr:row>
      <xdr:rowOff>228600</xdr:rowOff>
    </xdr:to>
    <xdr:sp macro="[0]!Hide_Show_Interiors1" textlink="">
      <xdr:nvSpPr>
        <xdr:cNvPr id="18" name="Rectangle 17">
          <a:extLst>
            <a:ext uri="{FF2B5EF4-FFF2-40B4-BE49-F238E27FC236}">
              <a16:creationId xmlns:a16="http://schemas.microsoft.com/office/drawing/2014/main" id="{00000000-0008-0000-0400-000012000000}"/>
            </a:ext>
          </a:extLst>
        </xdr:cNvPr>
        <xdr:cNvSpPr/>
      </xdr:nvSpPr>
      <xdr:spPr>
        <a:xfrm>
          <a:off x="1800225" y="7408545"/>
          <a:ext cx="12921615"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0</xdr:colOff>
      <xdr:row>774</xdr:row>
      <xdr:rowOff>57150</xdr:rowOff>
    </xdr:from>
    <xdr:to>
      <xdr:col>48</xdr:col>
      <xdr:colOff>228600</xdr:colOff>
      <xdr:row>774</xdr:row>
      <xdr:rowOff>238125</xdr:rowOff>
    </xdr:to>
    <xdr:sp macro="[0]!Hide_Show_Interiors2" textlink="">
      <xdr:nvSpPr>
        <xdr:cNvPr id="19" name="Rectangle 18">
          <a:extLst>
            <a:ext uri="{FF2B5EF4-FFF2-40B4-BE49-F238E27FC236}">
              <a16:creationId xmlns:a16="http://schemas.microsoft.com/office/drawing/2014/main" id="{00000000-0008-0000-0400-000013000000}"/>
            </a:ext>
          </a:extLst>
        </xdr:cNvPr>
        <xdr:cNvSpPr/>
      </xdr:nvSpPr>
      <xdr:spPr>
        <a:xfrm>
          <a:off x="1800225" y="7684770"/>
          <a:ext cx="12921615"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431490</xdr:colOff>
      <xdr:row>4</xdr:row>
      <xdr:rowOff>38100</xdr:rowOff>
    </xdr:from>
    <xdr:to>
      <xdr:col>0</xdr:col>
      <xdr:colOff>755763</xdr:colOff>
      <xdr:row>5</xdr:row>
      <xdr:rowOff>129540</xdr:rowOff>
    </xdr:to>
    <xdr:pic macro="[0]!Scroll_to_Top">
      <xdr:nvPicPr>
        <xdr:cNvPr id="31" name="Picture 30">
          <a:extLst>
            <a:ext uri="{FF2B5EF4-FFF2-40B4-BE49-F238E27FC236}">
              <a16:creationId xmlns:a16="http://schemas.microsoft.com/office/drawing/2014/main" id="{00000000-0008-0000-0400-00001F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31490" y="1231900"/>
          <a:ext cx="324273" cy="324273"/>
        </a:xfrm>
        <a:prstGeom prst="rect">
          <a:avLst/>
        </a:prstGeom>
      </xdr:spPr>
    </xdr:pic>
    <xdr:clientData/>
  </xdr:twoCellAnchor>
  <xdr:twoCellAnchor>
    <xdr:from>
      <xdr:col>0</xdr:col>
      <xdr:colOff>300037</xdr:colOff>
      <xdr:row>5</xdr:row>
      <xdr:rowOff>92115</xdr:rowOff>
    </xdr:from>
    <xdr:to>
      <xdr:col>0</xdr:col>
      <xdr:colOff>888682</xdr:colOff>
      <xdr:row>6</xdr:row>
      <xdr:rowOff>64490</xdr:rowOff>
    </xdr:to>
    <xdr:sp macro="[0]!Scroll_to_Top" textlink="">
      <xdr:nvSpPr>
        <xdr:cNvPr id="32" name="TextBox 31">
          <a:extLst>
            <a:ext uri="{FF2B5EF4-FFF2-40B4-BE49-F238E27FC236}">
              <a16:creationId xmlns:a16="http://schemas.microsoft.com/office/drawing/2014/main" id="{00000000-0008-0000-0400-000020000000}"/>
            </a:ext>
          </a:extLst>
        </xdr:cNvPr>
        <xdr:cNvSpPr txBox="1"/>
      </xdr:nvSpPr>
      <xdr:spPr>
        <a:xfrm>
          <a:off x="300037" y="2882940"/>
          <a:ext cx="588645" cy="2057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800" b="0">
              <a:solidFill>
                <a:schemeClr val="accent1"/>
              </a:solidFill>
              <a:latin typeface="Calibri Light" panose="020F0302020204030204" pitchFamily="34" charset="0"/>
            </a:rPr>
            <a:t>SCROLL </a:t>
          </a:r>
        </a:p>
      </xdr:txBody>
    </xdr:sp>
    <xdr:clientData/>
  </xdr:twoCellAnchor>
  <xdr:twoCellAnchor>
    <xdr:from>
      <xdr:col>0</xdr:col>
      <xdr:colOff>842433</xdr:colOff>
      <xdr:row>1</xdr:row>
      <xdr:rowOff>419100</xdr:rowOff>
    </xdr:from>
    <xdr:to>
      <xdr:col>4</xdr:col>
      <xdr:colOff>241300</xdr:colOff>
      <xdr:row>1</xdr:row>
      <xdr:rowOff>419100</xdr:rowOff>
    </xdr:to>
    <xdr:cxnSp macro="">
      <xdr:nvCxnSpPr>
        <xdr:cNvPr id="43" name="Straight Connector 42">
          <a:extLst>
            <a:ext uri="{FF2B5EF4-FFF2-40B4-BE49-F238E27FC236}">
              <a16:creationId xmlns:a16="http://schemas.microsoft.com/office/drawing/2014/main" id="{00000000-0008-0000-0400-00002B000000}"/>
            </a:ext>
          </a:extLst>
        </xdr:cNvPr>
        <xdr:cNvCxnSpPr/>
      </xdr:nvCxnSpPr>
      <xdr:spPr>
        <a:xfrm>
          <a:off x="842433" y="986367"/>
          <a:ext cx="1147234" cy="0"/>
        </a:xfrm>
        <a:prstGeom prst="line">
          <a:avLst/>
        </a:prstGeom>
        <a:ln w="28575">
          <a:solidFill>
            <a:srgbClr val="398CCC"/>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863601</xdr:colOff>
      <xdr:row>53</xdr:row>
      <xdr:rowOff>48683</xdr:rowOff>
    </xdr:from>
    <xdr:to>
      <xdr:col>48</xdr:col>
      <xdr:colOff>210609</xdr:colOff>
      <xdr:row>53</xdr:row>
      <xdr:rowOff>229658</xdr:rowOff>
    </xdr:to>
    <xdr:sp macro="[0]!Hide_Show_Exteriors2" textlink="">
      <xdr:nvSpPr>
        <xdr:cNvPr id="44" name="Rectangle 43">
          <a:extLst>
            <a:ext uri="{FF2B5EF4-FFF2-40B4-BE49-F238E27FC236}">
              <a16:creationId xmlns:a16="http://schemas.microsoft.com/office/drawing/2014/main" id="{00000000-0008-0000-0400-00002C000000}"/>
            </a:ext>
          </a:extLst>
        </xdr:cNvPr>
        <xdr:cNvSpPr/>
      </xdr:nvSpPr>
      <xdr:spPr>
        <a:xfrm>
          <a:off x="863601" y="2063750"/>
          <a:ext cx="13655675"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0</xdr:colOff>
      <xdr:row>819</xdr:row>
      <xdr:rowOff>57150</xdr:rowOff>
    </xdr:from>
    <xdr:to>
      <xdr:col>48</xdr:col>
      <xdr:colOff>228600</xdr:colOff>
      <xdr:row>819</xdr:row>
      <xdr:rowOff>238125</xdr:rowOff>
    </xdr:to>
    <xdr:sp macro="[0]!Hide_Show_Interiors3" textlink="">
      <xdr:nvSpPr>
        <xdr:cNvPr id="45" name="Rectangle 44">
          <a:extLst>
            <a:ext uri="{FF2B5EF4-FFF2-40B4-BE49-F238E27FC236}">
              <a16:creationId xmlns:a16="http://schemas.microsoft.com/office/drawing/2014/main" id="{00000000-0008-0000-0400-00002D000000}"/>
            </a:ext>
          </a:extLst>
        </xdr:cNvPr>
        <xdr:cNvSpPr/>
      </xdr:nvSpPr>
      <xdr:spPr>
        <a:xfrm>
          <a:off x="872067" y="15568083"/>
          <a:ext cx="13665200"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0</xdr:colOff>
      <xdr:row>864</xdr:row>
      <xdr:rowOff>57150</xdr:rowOff>
    </xdr:from>
    <xdr:to>
      <xdr:col>48</xdr:col>
      <xdr:colOff>228600</xdr:colOff>
      <xdr:row>864</xdr:row>
      <xdr:rowOff>238125</xdr:rowOff>
    </xdr:to>
    <xdr:sp macro="[0]!Hide_Show_Interiors4" textlink="">
      <xdr:nvSpPr>
        <xdr:cNvPr id="46" name="Rectangle 45">
          <a:extLst>
            <a:ext uri="{FF2B5EF4-FFF2-40B4-BE49-F238E27FC236}">
              <a16:creationId xmlns:a16="http://schemas.microsoft.com/office/drawing/2014/main" id="{00000000-0008-0000-0400-00002E000000}"/>
            </a:ext>
          </a:extLst>
        </xdr:cNvPr>
        <xdr:cNvSpPr/>
      </xdr:nvSpPr>
      <xdr:spPr>
        <a:xfrm>
          <a:off x="872067" y="15568083"/>
          <a:ext cx="13665200"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0</xdr:colOff>
      <xdr:row>909</xdr:row>
      <xdr:rowOff>57150</xdr:rowOff>
    </xdr:from>
    <xdr:to>
      <xdr:col>48</xdr:col>
      <xdr:colOff>228600</xdr:colOff>
      <xdr:row>909</xdr:row>
      <xdr:rowOff>238125</xdr:rowOff>
    </xdr:to>
    <xdr:sp macro="[0]!Hide_Show_Interiors5" textlink="">
      <xdr:nvSpPr>
        <xdr:cNvPr id="47" name="Rectangle 46">
          <a:extLst>
            <a:ext uri="{FF2B5EF4-FFF2-40B4-BE49-F238E27FC236}">
              <a16:creationId xmlns:a16="http://schemas.microsoft.com/office/drawing/2014/main" id="{00000000-0008-0000-0400-00002F000000}"/>
            </a:ext>
          </a:extLst>
        </xdr:cNvPr>
        <xdr:cNvSpPr/>
      </xdr:nvSpPr>
      <xdr:spPr>
        <a:xfrm>
          <a:off x="872067" y="15568083"/>
          <a:ext cx="13665200"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0</xdr:colOff>
      <xdr:row>954</xdr:row>
      <xdr:rowOff>57150</xdr:rowOff>
    </xdr:from>
    <xdr:to>
      <xdr:col>48</xdr:col>
      <xdr:colOff>228600</xdr:colOff>
      <xdr:row>954</xdr:row>
      <xdr:rowOff>238125</xdr:rowOff>
    </xdr:to>
    <xdr:sp macro="[0]!Hide_Show_Interiors6" textlink="">
      <xdr:nvSpPr>
        <xdr:cNvPr id="48" name="Rectangle 47">
          <a:extLst>
            <a:ext uri="{FF2B5EF4-FFF2-40B4-BE49-F238E27FC236}">
              <a16:creationId xmlns:a16="http://schemas.microsoft.com/office/drawing/2014/main" id="{00000000-0008-0000-0400-000030000000}"/>
            </a:ext>
          </a:extLst>
        </xdr:cNvPr>
        <xdr:cNvSpPr/>
      </xdr:nvSpPr>
      <xdr:spPr>
        <a:xfrm>
          <a:off x="872067" y="15568083"/>
          <a:ext cx="13665200"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0</xdr:colOff>
      <xdr:row>999</xdr:row>
      <xdr:rowOff>57150</xdr:rowOff>
    </xdr:from>
    <xdr:to>
      <xdr:col>48</xdr:col>
      <xdr:colOff>228600</xdr:colOff>
      <xdr:row>999</xdr:row>
      <xdr:rowOff>238125</xdr:rowOff>
    </xdr:to>
    <xdr:sp macro="[0]!Hide_Show_Interiors7" textlink="">
      <xdr:nvSpPr>
        <xdr:cNvPr id="49" name="Rectangle 48">
          <a:extLst>
            <a:ext uri="{FF2B5EF4-FFF2-40B4-BE49-F238E27FC236}">
              <a16:creationId xmlns:a16="http://schemas.microsoft.com/office/drawing/2014/main" id="{00000000-0008-0000-0400-000031000000}"/>
            </a:ext>
          </a:extLst>
        </xdr:cNvPr>
        <xdr:cNvSpPr/>
      </xdr:nvSpPr>
      <xdr:spPr>
        <a:xfrm>
          <a:off x="872067" y="15568083"/>
          <a:ext cx="13665200"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0</xdr:colOff>
      <xdr:row>1044</xdr:row>
      <xdr:rowOff>57150</xdr:rowOff>
    </xdr:from>
    <xdr:to>
      <xdr:col>48</xdr:col>
      <xdr:colOff>228600</xdr:colOff>
      <xdr:row>1044</xdr:row>
      <xdr:rowOff>238125</xdr:rowOff>
    </xdr:to>
    <xdr:sp macro="[0]!Hide_Show_Interiors8" textlink="">
      <xdr:nvSpPr>
        <xdr:cNvPr id="50" name="Rectangle 49">
          <a:extLst>
            <a:ext uri="{FF2B5EF4-FFF2-40B4-BE49-F238E27FC236}">
              <a16:creationId xmlns:a16="http://schemas.microsoft.com/office/drawing/2014/main" id="{00000000-0008-0000-0400-000032000000}"/>
            </a:ext>
          </a:extLst>
        </xdr:cNvPr>
        <xdr:cNvSpPr/>
      </xdr:nvSpPr>
      <xdr:spPr>
        <a:xfrm>
          <a:off x="872067" y="15568083"/>
          <a:ext cx="13665200"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0</xdr:colOff>
      <xdr:row>1089</xdr:row>
      <xdr:rowOff>57150</xdr:rowOff>
    </xdr:from>
    <xdr:to>
      <xdr:col>48</xdr:col>
      <xdr:colOff>228600</xdr:colOff>
      <xdr:row>1089</xdr:row>
      <xdr:rowOff>238125</xdr:rowOff>
    </xdr:to>
    <xdr:sp macro="[0]!Hide_Show_Interiors9" textlink="">
      <xdr:nvSpPr>
        <xdr:cNvPr id="51" name="Rectangle 50">
          <a:extLst>
            <a:ext uri="{FF2B5EF4-FFF2-40B4-BE49-F238E27FC236}">
              <a16:creationId xmlns:a16="http://schemas.microsoft.com/office/drawing/2014/main" id="{00000000-0008-0000-0400-000033000000}"/>
            </a:ext>
          </a:extLst>
        </xdr:cNvPr>
        <xdr:cNvSpPr/>
      </xdr:nvSpPr>
      <xdr:spPr>
        <a:xfrm>
          <a:off x="872067" y="15568083"/>
          <a:ext cx="13665200"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0</xdr:colOff>
      <xdr:row>1134</xdr:row>
      <xdr:rowOff>57150</xdr:rowOff>
    </xdr:from>
    <xdr:to>
      <xdr:col>48</xdr:col>
      <xdr:colOff>228600</xdr:colOff>
      <xdr:row>1134</xdr:row>
      <xdr:rowOff>238125</xdr:rowOff>
    </xdr:to>
    <xdr:sp macro="[0]!Hide_Show_Interiors10" textlink="">
      <xdr:nvSpPr>
        <xdr:cNvPr id="52" name="Rectangle 51">
          <a:extLst>
            <a:ext uri="{FF2B5EF4-FFF2-40B4-BE49-F238E27FC236}">
              <a16:creationId xmlns:a16="http://schemas.microsoft.com/office/drawing/2014/main" id="{00000000-0008-0000-0400-000034000000}"/>
            </a:ext>
          </a:extLst>
        </xdr:cNvPr>
        <xdr:cNvSpPr/>
      </xdr:nvSpPr>
      <xdr:spPr>
        <a:xfrm>
          <a:off x="872067" y="15568083"/>
          <a:ext cx="13665200"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0</xdr:colOff>
      <xdr:row>1179</xdr:row>
      <xdr:rowOff>57150</xdr:rowOff>
    </xdr:from>
    <xdr:to>
      <xdr:col>48</xdr:col>
      <xdr:colOff>228600</xdr:colOff>
      <xdr:row>1179</xdr:row>
      <xdr:rowOff>238125</xdr:rowOff>
    </xdr:to>
    <xdr:sp macro="[0]!Hide_Show_Interiors11" textlink="">
      <xdr:nvSpPr>
        <xdr:cNvPr id="53" name="Rectangle 52">
          <a:extLst>
            <a:ext uri="{FF2B5EF4-FFF2-40B4-BE49-F238E27FC236}">
              <a16:creationId xmlns:a16="http://schemas.microsoft.com/office/drawing/2014/main" id="{00000000-0008-0000-0400-000035000000}"/>
            </a:ext>
          </a:extLst>
        </xdr:cNvPr>
        <xdr:cNvSpPr/>
      </xdr:nvSpPr>
      <xdr:spPr>
        <a:xfrm>
          <a:off x="872067" y="15568083"/>
          <a:ext cx="13665200"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0</xdr:colOff>
      <xdr:row>1224</xdr:row>
      <xdr:rowOff>57150</xdr:rowOff>
    </xdr:from>
    <xdr:to>
      <xdr:col>48</xdr:col>
      <xdr:colOff>228600</xdr:colOff>
      <xdr:row>1224</xdr:row>
      <xdr:rowOff>238125</xdr:rowOff>
    </xdr:to>
    <xdr:sp macro="[0]!Hide_Show_Interiors12" textlink="">
      <xdr:nvSpPr>
        <xdr:cNvPr id="54" name="Rectangle 53">
          <a:extLst>
            <a:ext uri="{FF2B5EF4-FFF2-40B4-BE49-F238E27FC236}">
              <a16:creationId xmlns:a16="http://schemas.microsoft.com/office/drawing/2014/main" id="{00000000-0008-0000-0400-000036000000}"/>
            </a:ext>
          </a:extLst>
        </xdr:cNvPr>
        <xdr:cNvSpPr/>
      </xdr:nvSpPr>
      <xdr:spPr>
        <a:xfrm>
          <a:off x="872067" y="15568083"/>
          <a:ext cx="13665200"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0</xdr:colOff>
      <xdr:row>1269</xdr:row>
      <xdr:rowOff>57150</xdr:rowOff>
    </xdr:from>
    <xdr:to>
      <xdr:col>48</xdr:col>
      <xdr:colOff>228600</xdr:colOff>
      <xdr:row>1269</xdr:row>
      <xdr:rowOff>238125</xdr:rowOff>
    </xdr:to>
    <xdr:sp macro="[0]!Hide_Show_Interiors13" textlink="">
      <xdr:nvSpPr>
        <xdr:cNvPr id="55" name="Rectangle 54">
          <a:extLst>
            <a:ext uri="{FF2B5EF4-FFF2-40B4-BE49-F238E27FC236}">
              <a16:creationId xmlns:a16="http://schemas.microsoft.com/office/drawing/2014/main" id="{00000000-0008-0000-0400-000037000000}"/>
            </a:ext>
          </a:extLst>
        </xdr:cNvPr>
        <xdr:cNvSpPr/>
      </xdr:nvSpPr>
      <xdr:spPr>
        <a:xfrm>
          <a:off x="872067" y="15568083"/>
          <a:ext cx="13665200"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0</xdr:colOff>
      <xdr:row>1314</xdr:row>
      <xdr:rowOff>57150</xdr:rowOff>
    </xdr:from>
    <xdr:to>
      <xdr:col>48</xdr:col>
      <xdr:colOff>228600</xdr:colOff>
      <xdr:row>1314</xdr:row>
      <xdr:rowOff>238125</xdr:rowOff>
    </xdr:to>
    <xdr:sp macro="[0]!Hide_Show_Interiors14" textlink="">
      <xdr:nvSpPr>
        <xdr:cNvPr id="56" name="Rectangle 55">
          <a:extLst>
            <a:ext uri="{FF2B5EF4-FFF2-40B4-BE49-F238E27FC236}">
              <a16:creationId xmlns:a16="http://schemas.microsoft.com/office/drawing/2014/main" id="{00000000-0008-0000-0400-000038000000}"/>
            </a:ext>
          </a:extLst>
        </xdr:cNvPr>
        <xdr:cNvSpPr/>
      </xdr:nvSpPr>
      <xdr:spPr>
        <a:xfrm>
          <a:off x="872067" y="15568083"/>
          <a:ext cx="13665200"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0</xdr:colOff>
      <xdr:row>1359</xdr:row>
      <xdr:rowOff>57150</xdr:rowOff>
    </xdr:from>
    <xdr:to>
      <xdr:col>48</xdr:col>
      <xdr:colOff>228600</xdr:colOff>
      <xdr:row>1359</xdr:row>
      <xdr:rowOff>238125</xdr:rowOff>
    </xdr:to>
    <xdr:sp macro="[0]!Hide_Show_Interiors15" textlink="">
      <xdr:nvSpPr>
        <xdr:cNvPr id="57" name="Rectangle 56">
          <a:extLst>
            <a:ext uri="{FF2B5EF4-FFF2-40B4-BE49-F238E27FC236}">
              <a16:creationId xmlns:a16="http://schemas.microsoft.com/office/drawing/2014/main" id="{00000000-0008-0000-0400-000039000000}"/>
            </a:ext>
          </a:extLst>
        </xdr:cNvPr>
        <xdr:cNvSpPr/>
      </xdr:nvSpPr>
      <xdr:spPr>
        <a:xfrm>
          <a:off x="872067" y="15568083"/>
          <a:ext cx="13665200"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0</xdr:colOff>
      <xdr:row>1404</xdr:row>
      <xdr:rowOff>57150</xdr:rowOff>
    </xdr:from>
    <xdr:to>
      <xdr:col>48</xdr:col>
      <xdr:colOff>228600</xdr:colOff>
      <xdr:row>1404</xdr:row>
      <xdr:rowOff>238125</xdr:rowOff>
    </xdr:to>
    <xdr:sp macro="[0]!Hide_Show_Interiors16" textlink="">
      <xdr:nvSpPr>
        <xdr:cNvPr id="58" name="Rectangle 57">
          <a:extLst>
            <a:ext uri="{FF2B5EF4-FFF2-40B4-BE49-F238E27FC236}">
              <a16:creationId xmlns:a16="http://schemas.microsoft.com/office/drawing/2014/main" id="{00000000-0008-0000-0400-00003A000000}"/>
            </a:ext>
          </a:extLst>
        </xdr:cNvPr>
        <xdr:cNvSpPr/>
      </xdr:nvSpPr>
      <xdr:spPr>
        <a:xfrm>
          <a:off x="872067" y="15568083"/>
          <a:ext cx="13665200"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0</xdr:colOff>
      <xdr:row>1449</xdr:row>
      <xdr:rowOff>57150</xdr:rowOff>
    </xdr:from>
    <xdr:to>
      <xdr:col>48</xdr:col>
      <xdr:colOff>228600</xdr:colOff>
      <xdr:row>1449</xdr:row>
      <xdr:rowOff>238125</xdr:rowOff>
    </xdr:to>
    <xdr:sp macro="[0]!Hide_Show_Miscellaneous" textlink="">
      <xdr:nvSpPr>
        <xdr:cNvPr id="59" name="Rectangle 58">
          <a:extLst>
            <a:ext uri="{FF2B5EF4-FFF2-40B4-BE49-F238E27FC236}">
              <a16:creationId xmlns:a16="http://schemas.microsoft.com/office/drawing/2014/main" id="{00000000-0008-0000-0400-00003B000000}"/>
            </a:ext>
          </a:extLst>
        </xdr:cNvPr>
        <xdr:cNvSpPr/>
      </xdr:nvSpPr>
      <xdr:spPr>
        <a:xfrm>
          <a:off x="872067" y="15568083"/>
          <a:ext cx="13665200"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0</xdr:colOff>
      <xdr:row>1449</xdr:row>
      <xdr:rowOff>57150</xdr:rowOff>
    </xdr:from>
    <xdr:to>
      <xdr:col>48</xdr:col>
      <xdr:colOff>228600</xdr:colOff>
      <xdr:row>1449</xdr:row>
      <xdr:rowOff>238125</xdr:rowOff>
    </xdr:to>
    <xdr:sp macro="[0]!Hide_Show_Interiors17" textlink="">
      <xdr:nvSpPr>
        <xdr:cNvPr id="60" name="Rectangle 59">
          <a:extLst>
            <a:ext uri="{FF2B5EF4-FFF2-40B4-BE49-F238E27FC236}">
              <a16:creationId xmlns:a16="http://schemas.microsoft.com/office/drawing/2014/main" id="{00000000-0008-0000-0400-00003C000000}"/>
            </a:ext>
          </a:extLst>
        </xdr:cNvPr>
        <xdr:cNvSpPr/>
      </xdr:nvSpPr>
      <xdr:spPr>
        <a:xfrm>
          <a:off x="872067" y="15568083"/>
          <a:ext cx="13665200"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0</xdr:colOff>
      <xdr:row>1494</xdr:row>
      <xdr:rowOff>57150</xdr:rowOff>
    </xdr:from>
    <xdr:to>
      <xdr:col>48</xdr:col>
      <xdr:colOff>228600</xdr:colOff>
      <xdr:row>1494</xdr:row>
      <xdr:rowOff>238125</xdr:rowOff>
    </xdr:to>
    <xdr:sp macro="[0]!Hide_Show_Miscellaneous" textlink="">
      <xdr:nvSpPr>
        <xdr:cNvPr id="61" name="Rectangle 60">
          <a:extLst>
            <a:ext uri="{FF2B5EF4-FFF2-40B4-BE49-F238E27FC236}">
              <a16:creationId xmlns:a16="http://schemas.microsoft.com/office/drawing/2014/main" id="{00000000-0008-0000-0400-00003D000000}"/>
            </a:ext>
          </a:extLst>
        </xdr:cNvPr>
        <xdr:cNvSpPr/>
      </xdr:nvSpPr>
      <xdr:spPr>
        <a:xfrm>
          <a:off x="872067" y="147775083"/>
          <a:ext cx="13665200"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0</xdr:colOff>
      <xdr:row>1494</xdr:row>
      <xdr:rowOff>57150</xdr:rowOff>
    </xdr:from>
    <xdr:to>
      <xdr:col>48</xdr:col>
      <xdr:colOff>228600</xdr:colOff>
      <xdr:row>1494</xdr:row>
      <xdr:rowOff>238125</xdr:rowOff>
    </xdr:to>
    <xdr:sp macro="[0]!Hide_Show_Interiors18" textlink="">
      <xdr:nvSpPr>
        <xdr:cNvPr id="62" name="Rectangle 61">
          <a:extLst>
            <a:ext uri="{FF2B5EF4-FFF2-40B4-BE49-F238E27FC236}">
              <a16:creationId xmlns:a16="http://schemas.microsoft.com/office/drawing/2014/main" id="{00000000-0008-0000-0400-00003E000000}"/>
            </a:ext>
          </a:extLst>
        </xdr:cNvPr>
        <xdr:cNvSpPr/>
      </xdr:nvSpPr>
      <xdr:spPr>
        <a:xfrm>
          <a:off x="872067" y="147775083"/>
          <a:ext cx="13665200"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0</xdr:colOff>
      <xdr:row>1539</xdr:row>
      <xdr:rowOff>57150</xdr:rowOff>
    </xdr:from>
    <xdr:to>
      <xdr:col>48</xdr:col>
      <xdr:colOff>228600</xdr:colOff>
      <xdr:row>1539</xdr:row>
      <xdr:rowOff>238125</xdr:rowOff>
    </xdr:to>
    <xdr:sp macro="[0]!Hide_Show_Miscellaneous" textlink="">
      <xdr:nvSpPr>
        <xdr:cNvPr id="63" name="Rectangle 62">
          <a:extLst>
            <a:ext uri="{FF2B5EF4-FFF2-40B4-BE49-F238E27FC236}">
              <a16:creationId xmlns:a16="http://schemas.microsoft.com/office/drawing/2014/main" id="{00000000-0008-0000-0400-00003F000000}"/>
            </a:ext>
          </a:extLst>
        </xdr:cNvPr>
        <xdr:cNvSpPr/>
      </xdr:nvSpPr>
      <xdr:spPr>
        <a:xfrm>
          <a:off x="872067" y="147775083"/>
          <a:ext cx="13665200"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0</xdr:colOff>
      <xdr:row>1539</xdr:row>
      <xdr:rowOff>57150</xdr:rowOff>
    </xdr:from>
    <xdr:to>
      <xdr:col>48</xdr:col>
      <xdr:colOff>228600</xdr:colOff>
      <xdr:row>1539</xdr:row>
      <xdr:rowOff>238125</xdr:rowOff>
    </xdr:to>
    <xdr:sp macro="[0]!Hide_Show_Interiors19" textlink="">
      <xdr:nvSpPr>
        <xdr:cNvPr id="64" name="Rectangle 63">
          <a:extLst>
            <a:ext uri="{FF2B5EF4-FFF2-40B4-BE49-F238E27FC236}">
              <a16:creationId xmlns:a16="http://schemas.microsoft.com/office/drawing/2014/main" id="{00000000-0008-0000-0400-000040000000}"/>
            </a:ext>
          </a:extLst>
        </xdr:cNvPr>
        <xdr:cNvSpPr/>
      </xdr:nvSpPr>
      <xdr:spPr>
        <a:xfrm>
          <a:off x="872067" y="147775083"/>
          <a:ext cx="13665200"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0</xdr:colOff>
      <xdr:row>1584</xdr:row>
      <xdr:rowOff>57150</xdr:rowOff>
    </xdr:from>
    <xdr:to>
      <xdr:col>48</xdr:col>
      <xdr:colOff>228600</xdr:colOff>
      <xdr:row>1584</xdr:row>
      <xdr:rowOff>238125</xdr:rowOff>
    </xdr:to>
    <xdr:sp macro="[0]!Hide_Show_Miscellaneous" textlink="">
      <xdr:nvSpPr>
        <xdr:cNvPr id="65" name="Rectangle 64">
          <a:extLst>
            <a:ext uri="{FF2B5EF4-FFF2-40B4-BE49-F238E27FC236}">
              <a16:creationId xmlns:a16="http://schemas.microsoft.com/office/drawing/2014/main" id="{00000000-0008-0000-0400-000041000000}"/>
            </a:ext>
          </a:extLst>
        </xdr:cNvPr>
        <xdr:cNvSpPr/>
      </xdr:nvSpPr>
      <xdr:spPr>
        <a:xfrm>
          <a:off x="872067" y="147775083"/>
          <a:ext cx="13665200"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0</xdr:colOff>
      <xdr:row>1584</xdr:row>
      <xdr:rowOff>57150</xdr:rowOff>
    </xdr:from>
    <xdr:to>
      <xdr:col>48</xdr:col>
      <xdr:colOff>228600</xdr:colOff>
      <xdr:row>1584</xdr:row>
      <xdr:rowOff>238125</xdr:rowOff>
    </xdr:to>
    <xdr:sp macro="[0]!Hide_Show_Interiors20" textlink="">
      <xdr:nvSpPr>
        <xdr:cNvPr id="66" name="Rectangle 65">
          <a:extLst>
            <a:ext uri="{FF2B5EF4-FFF2-40B4-BE49-F238E27FC236}">
              <a16:creationId xmlns:a16="http://schemas.microsoft.com/office/drawing/2014/main" id="{00000000-0008-0000-0400-000042000000}"/>
            </a:ext>
          </a:extLst>
        </xdr:cNvPr>
        <xdr:cNvSpPr/>
      </xdr:nvSpPr>
      <xdr:spPr>
        <a:xfrm>
          <a:off x="872067" y="147775083"/>
          <a:ext cx="13665200"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0</xdr:colOff>
      <xdr:row>1630</xdr:row>
      <xdr:rowOff>57150</xdr:rowOff>
    </xdr:from>
    <xdr:to>
      <xdr:col>48</xdr:col>
      <xdr:colOff>228600</xdr:colOff>
      <xdr:row>1630</xdr:row>
      <xdr:rowOff>238125</xdr:rowOff>
    </xdr:to>
    <xdr:sp macro="[0]!Hide_Show_Miscellaneous" textlink="">
      <xdr:nvSpPr>
        <xdr:cNvPr id="67" name="Rectangle 66">
          <a:extLst>
            <a:ext uri="{FF2B5EF4-FFF2-40B4-BE49-F238E27FC236}">
              <a16:creationId xmlns:a16="http://schemas.microsoft.com/office/drawing/2014/main" id="{00000000-0008-0000-0400-000043000000}"/>
            </a:ext>
          </a:extLst>
        </xdr:cNvPr>
        <xdr:cNvSpPr/>
      </xdr:nvSpPr>
      <xdr:spPr>
        <a:xfrm>
          <a:off x="872067" y="20872450"/>
          <a:ext cx="13665200"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0</xdr:colOff>
      <xdr:row>1630</xdr:row>
      <xdr:rowOff>57150</xdr:rowOff>
    </xdr:from>
    <xdr:to>
      <xdr:col>48</xdr:col>
      <xdr:colOff>228600</xdr:colOff>
      <xdr:row>1630</xdr:row>
      <xdr:rowOff>238125</xdr:rowOff>
    </xdr:to>
    <xdr:sp macro="[0]!Hide_Show_MEP1" textlink="">
      <xdr:nvSpPr>
        <xdr:cNvPr id="68" name="Rectangle 67">
          <a:extLst>
            <a:ext uri="{FF2B5EF4-FFF2-40B4-BE49-F238E27FC236}">
              <a16:creationId xmlns:a16="http://schemas.microsoft.com/office/drawing/2014/main" id="{00000000-0008-0000-0400-000044000000}"/>
            </a:ext>
          </a:extLst>
        </xdr:cNvPr>
        <xdr:cNvSpPr/>
      </xdr:nvSpPr>
      <xdr:spPr>
        <a:xfrm>
          <a:off x="872067" y="20872450"/>
          <a:ext cx="13665200"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0</xdr:colOff>
      <xdr:row>1675</xdr:row>
      <xdr:rowOff>57150</xdr:rowOff>
    </xdr:from>
    <xdr:to>
      <xdr:col>48</xdr:col>
      <xdr:colOff>228600</xdr:colOff>
      <xdr:row>1675</xdr:row>
      <xdr:rowOff>238125</xdr:rowOff>
    </xdr:to>
    <xdr:sp macro="[0]!Hide_Show_Miscellaneous" textlink="">
      <xdr:nvSpPr>
        <xdr:cNvPr id="69" name="Rectangle 68">
          <a:extLst>
            <a:ext uri="{FF2B5EF4-FFF2-40B4-BE49-F238E27FC236}">
              <a16:creationId xmlns:a16="http://schemas.microsoft.com/office/drawing/2014/main" id="{00000000-0008-0000-0400-000045000000}"/>
            </a:ext>
          </a:extLst>
        </xdr:cNvPr>
        <xdr:cNvSpPr/>
      </xdr:nvSpPr>
      <xdr:spPr>
        <a:xfrm>
          <a:off x="872067" y="20872450"/>
          <a:ext cx="13665200"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0</xdr:colOff>
      <xdr:row>1675</xdr:row>
      <xdr:rowOff>57150</xdr:rowOff>
    </xdr:from>
    <xdr:to>
      <xdr:col>48</xdr:col>
      <xdr:colOff>228600</xdr:colOff>
      <xdr:row>1675</xdr:row>
      <xdr:rowOff>238125</xdr:rowOff>
    </xdr:to>
    <xdr:sp macro="[0]!Hide_Show_MEP2" textlink="">
      <xdr:nvSpPr>
        <xdr:cNvPr id="70" name="Rectangle 69">
          <a:extLst>
            <a:ext uri="{FF2B5EF4-FFF2-40B4-BE49-F238E27FC236}">
              <a16:creationId xmlns:a16="http://schemas.microsoft.com/office/drawing/2014/main" id="{00000000-0008-0000-0400-000046000000}"/>
            </a:ext>
          </a:extLst>
        </xdr:cNvPr>
        <xdr:cNvSpPr/>
      </xdr:nvSpPr>
      <xdr:spPr>
        <a:xfrm>
          <a:off x="872067" y="20872450"/>
          <a:ext cx="13665200"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0</xdr:colOff>
      <xdr:row>1720</xdr:row>
      <xdr:rowOff>57150</xdr:rowOff>
    </xdr:from>
    <xdr:to>
      <xdr:col>48</xdr:col>
      <xdr:colOff>228600</xdr:colOff>
      <xdr:row>1720</xdr:row>
      <xdr:rowOff>238125</xdr:rowOff>
    </xdr:to>
    <xdr:sp macro="[0]!Hide_Show_Miscellaneous" textlink="">
      <xdr:nvSpPr>
        <xdr:cNvPr id="71" name="Rectangle 70">
          <a:extLst>
            <a:ext uri="{FF2B5EF4-FFF2-40B4-BE49-F238E27FC236}">
              <a16:creationId xmlns:a16="http://schemas.microsoft.com/office/drawing/2014/main" id="{00000000-0008-0000-0400-000047000000}"/>
            </a:ext>
          </a:extLst>
        </xdr:cNvPr>
        <xdr:cNvSpPr/>
      </xdr:nvSpPr>
      <xdr:spPr>
        <a:xfrm>
          <a:off x="872067" y="20872450"/>
          <a:ext cx="13665200"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0</xdr:colOff>
      <xdr:row>1720</xdr:row>
      <xdr:rowOff>57150</xdr:rowOff>
    </xdr:from>
    <xdr:to>
      <xdr:col>48</xdr:col>
      <xdr:colOff>228600</xdr:colOff>
      <xdr:row>1720</xdr:row>
      <xdr:rowOff>238125</xdr:rowOff>
    </xdr:to>
    <xdr:sp macro="[0]!Hide_Show_MEP3" textlink="">
      <xdr:nvSpPr>
        <xdr:cNvPr id="72" name="Rectangle 71">
          <a:extLst>
            <a:ext uri="{FF2B5EF4-FFF2-40B4-BE49-F238E27FC236}">
              <a16:creationId xmlns:a16="http://schemas.microsoft.com/office/drawing/2014/main" id="{00000000-0008-0000-0400-000048000000}"/>
            </a:ext>
          </a:extLst>
        </xdr:cNvPr>
        <xdr:cNvSpPr/>
      </xdr:nvSpPr>
      <xdr:spPr>
        <a:xfrm>
          <a:off x="872067" y="20872450"/>
          <a:ext cx="13665200"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0</xdr:colOff>
      <xdr:row>1765</xdr:row>
      <xdr:rowOff>57150</xdr:rowOff>
    </xdr:from>
    <xdr:to>
      <xdr:col>48</xdr:col>
      <xdr:colOff>228600</xdr:colOff>
      <xdr:row>1765</xdr:row>
      <xdr:rowOff>238125</xdr:rowOff>
    </xdr:to>
    <xdr:sp macro="[0]!Hide_Show_Miscellaneous" textlink="">
      <xdr:nvSpPr>
        <xdr:cNvPr id="73" name="Rectangle 72">
          <a:extLst>
            <a:ext uri="{FF2B5EF4-FFF2-40B4-BE49-F238E27FC236}">
              <a16:creationId xmlns:a16="http://schemas.microsoft.com/office/drawing/2014/main" id="{00000000-0008-0000-0400-000049000000}"/>
            </a:ext>
          </a:extLst>
        </xdr:cNvPr>
        <xdr:cNvSpPr/>
      </xdr:nvSpPr>
      <xdr:spPr>
        <a:xfrm>
          <a:off x="872067" y="20872450"/>
          <a:ext cx="13665200"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0</xdr:colOff>
      <xdr:row>1765</xdr:row>
      <xdr:rowOff>57150</xdr:rowOff>
    </xdr:from>
    <xdr:to>
      <xdr:col>48</xdr:col>
      <xdr:colOff>228600</xdr:colOff>
      <xdr:row>1765</xdr:row>
      <xdr:rowOff>238125</xdr:rowOff>
    </xdr:to>
    <xdr:sp macro="[0]!Hide_Show_MEP4" textlink="">
      <xdr:nvSpPr>
        <xdr:cNvPr id="74" name="Rectangle 73">
          <a:extLst>
            <a:ext uri="{FF2B5EF4-FFF2-40B4-BE49-F238E27FC236}">
              <a16:creationId xmlns:a16="http://schemas.microsoft.com/office/drawing/2014/main" id="{00000000-0008-0000-0400-00004A000000}"/>
            </a:ext>
          </a:extLst>
        </xdr:cNvPr>
        <xdr:cNvSpPr/>
      </xdr:nvSpPr>
      <xdr:spPr>
        <a:xfrm>
          <a:off x="872067" y="20872450"/>
          <a:ext cx="13665200"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0</xdr:colOff>
      <xdr:row>1810</xdr:row>
      <xdr:rowOff>57150</xdr:rowOff>
    </xdr:from>
    <xdr:to>
      <xdr:col>48</xdr:col>
      <xdr:colOff>228600</xdr:colOff>
      <xdr:row>1810</xdr:row>
      <xdr:rowOff>238125</xdr:rowOff>
    </xdr:to>
    <xdr:sp macro="[0]!Hide_Show_Miscellaneous" textlink="">
      <xdr:nvSpPr>
        <xdr:cNvPr id="75" name="Rectangle 74">
          <a:extLst>
            <a:ext uri="{FF2B5EF4-FFF2-40B4-BE49-F238E27FC236}">
              <a16:creationId xmlns:a16="http://schemas.microsoft.com/office/drawing/2014/main" id="{00000000-0008-0000-0400-00004B000000}"/>
            </a:ext>
          </a:extLst>
        </xdr:cNvPr>
        <xdr:cNvSpPr/>
      </xdr:nvSpPr>
      <xdr:spPr>
        <a:xfrm>
          <a:off x="872067" y="20872450"/>
          <a:ext cx="13665200"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0</xdr:colOff>
      <xdr:row>1810</xdr:row>
      <xdr:rowOff>57150</xdr:rowOff>
    </xdr:from>
    <xdr:to>
      <xdr:col>48</xdr:col>
      <xdr:colOff>228600</xdr:colOff>
      <xdr:row>1810</xdr:row>
      <xdr:rowOff>238125</xdr:rowOff>
    </xdr:to>
    <xdr:sp macro="[0]!Hide_Show_MEP5" textlink="">
      <xdr:nvSpPr>
        <xdr:cNvPr id="76" name="Rectangle 75">
          <a:extLst>
            <a:ext uri="{FF2B5EF4-FFF2-40B4-BE49-F238E27FC236}">
              <a16:creationId xmlns:a16="http://schemas.microsoft.com/office/drawing/2014/main" id="{00000000-0008-0000-0400-00004C000000}"/>
            </a:ext>
          </a:extLst>
        </xdr:cNvPr>
        <xdr:cNvSpPr/>
      </xdr:nvSpPr>
      <xdr:spPr>
        <a:xfrm>
          <a:off x="872067" y="20872450"/>
          <a:ext cx="13665200"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0</xdr:colOff>
      <xdr:row>1856</xdr:row>
      <xdr:rowOff>57150</xdr:rowOff>
    </xdr:from>
    <xdr:to>
      <xdr:col>48</xdr:col>
      <xdr:colOff>228600</xdr:colOff>
      <xdr:row>1856</xdr:row>
      <xdr:rowOff>238125</xdr:rowOff>
    </xdr:to>
    <xdr:sp macro="[0]!Hide_Show_Miscellaneous" textlink="">
      <xdr:nvSpPr>
        <xdr:cNvPr id="77" name="Rectangle 76">
          <a:extLst>
            <a:ext uri="{FF2B5EF4-FFF2-40B4-BE49-F238E27FC236}">
              <a16:creationId xmlns:a16="http://schemas.microsoft.com/office/drawing/2014/main" id="{00000000-0008-0000-0400-00004D000000}"/>
            </a:ext>
          </a:extLst>
        </xdr:cNvPr>
        <xdr:cNvSpPr/>
      </xdr:nvSpPr>
      <xdr:spPr>
        <a:xfrm>
          <a:off x="872067" y="20872450"/>
          <a:ext cx="13665200"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0</xdr:colOff>
      <xdr:row>1856</xdr:row>
      <xdr:rowOff>57150</xdr:rowOff>
    </xdr:from>
    <xdr:to>
      <xdr:col>48</xdr:col>
      <xdr:colOff>228600</xdr:colOff>
      <xdr:row>1856</xdr:row>
      <xdr:rowOff>238125</xdr:rowOff>
    </xdr:to>
    <xdr:sp macro="[0]!Hide_Show_Other1" textlink="">
      <xdr:nvSpPr>
        <xdr:cNvPr id="78" name="Rectangle 77">
          <a:extLst>
            <a:ext uri="{FF2B5EF4-FFF2-40B4-BE49-F238E27FC236}">
              <a16:creationId xmlns:a16="http://schemas.microsoft.com/office/drawing/2014/main" id="{00000000-0008-0000-0400-00004E000000}"/>
            </a:ext>
          </a:extLst>
        </xdr:cNvPr>
        <xdr:cNvSpPr/>
      </xdr:nvSpPr>
      <xdr:spPr>
        <a:xfrm>
          <a:off x="872067" y="20872450"/>
          <a:ext cx="13665200"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0</xdr:colOff>
      <xdr:row>1901</xdr:row>
      <xdr:rowOff>57150</xdr:rowOff>
    </xdr:from>
    <xdr:to>
      <xdr:col>48</xdr:col>
      <xdr:colOff>228600</xdr:colOff>
      <xdr:row>1901</xdr:row>
      <xdr:rowOff>238125</xdr:rowOff>
    </xdr:to>
    <xdr:sp macro="[0]!Hide_Show_Miscellaneous" textlink="">
      <xdr:nvSpPr>
        <xdr:cNvPr id="79" name="Rectangle 78">
          <a:extLst>
            <a:ext uri="{FF2B5EF4-FFF2-40B4-BE49-F238E27FC236}">
              <a16:creationId xmlns:a16="http://schemas.microsoft.com/office/drawing/2014/main" id="{00000000-0008-0000-0400-00004F000000}"/>
            </a:ext>
          </a:extLst>
        </xdr:cNvPr>
        <xdr:cNvSpPr/>
      </xdr:nvSpPr>
      <xdr:spPr>
        <a:xfrm>
          <a:off x="872067" y="56711850"/>
          <a:ext cx="13665200"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0</xdr:colOff>
      <xdr:row>1901</xdr:row>
      <xdr:rowOff>57150</xdr:rowOff>
    </xdr:from>
    <xdr:to>
      <xdr:col>48</xdr:col>
      <xdr:colOff>228600</xdr:colOff>
      <xdr:row>1901</xdr:row>
      <xdr:rowOff>238125</xdr:rowOff>
    </xdr:to>
    <xdr:sp macro="[0]!Hide_Show_Other2" textlink="">
      <xdr:nvSpPr>
        <xdr:cNvPr id="80" name="Rectangle 79">
          <a:extLst>
            <a:ext uri="{FF2B5EF4-FFF2-40B4-BE49-F238E27FC236}">
              <a16:creationId xmlns:a16="http://schemas.microsoft.com/office/drawing/2014/main" id="{00000000-0008-0000-0400-000050000000}"/>
            </a:ext>
          </a:extLst>
        </xdr:cNvPr>
        <xdr:cNvSpPr/>
      </xdr:nvSpPr>
      <xdr:spPr>
        <a:xfrm>
          <a:off x="872067" y="56711850"/>
          <a:ext cx="13665200"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0</xdr:colOff>
      <xdr:row>1946</xdr:row>
      <xdr:rowOff>57150</xdr:rowOff>
    </xdr:from>
    <xdr:to>
      <xdr:col>48</xdr:col>
      <xdr:colOff>228600</xdr:colOff>
      <xdr:row>1946</xdr:row>
      <xdr:rowOff>238125</xdr:rowOff>
    </xdr:to>
    <xdr:sp macro="[0]!Hide_Show_Miscellaneous" textlink="">
      <xdr:nvSpPr>
        <xdr:cNvPr id="81" name="Rectangle 80">
          <a:extLst>
            <a:ext uri="{FF2B5EF4-FFF2-40B4-BE49-F238E27FC236}">
              <a16:creationId xmlns:a16="http://schemas.microsoft.com/office/drawing/2014/main" id="{00000000-0008-0000-0400-000051000000}"/>
            </a:ext>
          </a:extLst>
        </xdr:cNvPr>
        <xdr:cNvSpPr/>
      </xdr:nvSpPr>
      <xdr:spPr>
        <a:xfrm>
          <a:off x="872067" y="56711850"/>
          <a:ext cx="13665200"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0</xdr:colOff>
      <xdr:row>1946</xdr:row>
      <xdr:rowOff>57150</xdr:rowOff>
    </xdr:from>
    <xdr:to>
      <xdr:col>48</xdr:col>
      <xdr:colOff>228600</xdr:colOff>
      <xdr:row>1946</xdr:row>
      <xdr:rowOff>238125</xdr:rowOff>
    </xdr:to>
    <xdr:sp macro="[0]!Hide_Show_Other3" textlink="">
      <xdr:nvSpPr>
        <xdr:cNvPr id="82" name="Rectangle 81">
          <a:extLst>
            <a:ext uri="{FF2B5EF4-FFF2-40B4-BE49-F238E27FC236}">
              <a16:creationId xmlns:a16="http://schemas.microsoft.com/office/drawing/2014/main" id="{00000000-0008-0000-0400-000052000000}"/>
            </a:ext>
          </a:extLst>
        </xdr:cNvPr>
        <xdr:cNvSpPr/>
      </xdr:nvSpPr>
      <xdr:spPr>
        <a:xfrm>
          <a:off x="872067" y="56711850"/>
          <a:ext cx="13665200"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0</xdr:colOff>
      <xdr:row>1991</xdr:row>
      <xdr:rowOff>57150</xdr:rowOff>
    </xdr:from>
    <xdr:to>
      <xdr:col>48</xdr:col>
      <xdr:colOff>228600</xdr:colOff>
      <xdr:row>1991</xdr:row>
      <xdr:rowOff>238125</xdr:rowOff>
    </xdr:to>
    <xdr:sp macro="[0]!Hide_Show_Miscellaneous" textlink="">
      <xdr:nvSpPr>
        <xdr:cNvPr id="83" name="Rectangle 82">
          <a:extLst>
            <a:ext uri="{FF2B5EF4-FFF2-40B4-BE49-F238E27FC236}">
              <a16:creationId xmlns:a16="http://schemas.microsoft.com/office/drawing/2014/main" id="{00000000-0008-0000-0400-000053000000}"/>
            </a:ext>
          </a:extLst>
        </xdr:cNvPr>
        <xdr:cNvSpPr/>
      </xdr:nvSpPr>
      <xdr:spPr>
        <a:xfrm>
          <a:off x="872067" y="56711850"/>
          <a:ext cx="13665200"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0</xdr:colOff>
      <xdr:row>1991</xdr:row>
      <xdr:rowOff>57150</xdr:rowOff>
    </xdr:from>
    <xdr:to>
      <xdr:col>48</xdr:col>
      <xdr:colOff>228600</xdr:colOff>
      <xdr:row>1991</xdr:row>
      <xdr:rowOff>238125</xdr:rowOff>
    </xdr:to>
    <xdr:sp macro="[0]!Hide_Show_Other4" textlink="">
      <xdr:nvSpPr>
        <xdr:cNvPr id="84" name="Rectangle 83">
          <a:extLst>
            <a:ext uri="{FF2B5EF4-FFF2-40B4-BE49-F238E27FC236}">
              <a16:creationId xmlns:a16="http://schemas.microsoft.com/office/drawing/2014/main" id="{00000000-0008-0000-0400-000054000000}"/>
            </a:ext>
          </a:extLst>
        </xdr:cNvPr>
        <xdr:cNvSpPr/>
      </xdr:nvSpPr>
      <xdr:spPr>
        <a:xfrm>
          <a:off x="872067" y="56711850"/>
          <a:ext cx="13665200"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0</xdr:colOff>
      <xdr:row>2036</xdr:row>
      <xdr:rowOff>57150</xdr:rowOff>
    </xdr:from>
    <xdr:to>
      <xdr:col>48</xdr:col>
      <xdr:colOff>228600</xdr:colOff>
      <xdr:row>2036</xdr:row>
      <xdr:rowOff>238125</xdr:rowOff>
    </xdr:to>
    <xdr:sp macro="[0]!Hide_Show_Miscellaneous" textlink="">
      <xdr:nvSpPr>
        <xdr:cNvPr id="85" name="Rectangle 84">
          <a:extLst>
            <a:ext uri="{FF2B5EF4-FFF2-40B4-BE49-F238E27FC236}">
              <a16:creationId xmlns:a16="http://schemas.microsoft.com/office/drawing/2014/main" id="{00000000-0008-0000-0400-000055000000}"/>
            </a:ext>
          </a:extLst>
        </xdr:cNvPr>
        <xdr:cNvSpPr/>
      </xdr:nvSpPr>
      <xdr:spPr>
        <a:xfrm>
          <a:off x="872067" y="56711850"/>
          <a:ext cx="13665200"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0</xdr:colOff>
      <xdr:row>2036</xdr:row>
      <xdr:rowOff>57150</xdr:rowOff>
    </xdr:from>
    <xdr:to>
      <xdr:col>48</xdr:col>
      <xdr:colOff>228600</xdr:colOff>
      <xdr:row>2036</xdr:row>
      <xdr:rowOff>238125</xdr:rowOff>
    </xdr:to>
    <xdr:sp macro="[0]!Hide_Show_Other5" textlink="">
      <xdr:nvSpPr>
        <xdr:cNvPr id="86" name="Rectangle 85">
          <a:extLst>
            <a:ext uri="{FF2B5EF4-FFF2-40B4-BE49-F238E27FC236}">
              <a16:creationId xmlns:a16="http://schemas.microsoft.com/office/drawing/2014/main" id="{00000000-0008-0000-0400-000056000000}"/>
            </a:ext>
          </a:extLst>
        </xdr:cNvPr>
        <xdr:cNvSpPr/>
      </xdr:nvSpPr>
      <xdr:spPr>
        <a:xfrm>
          <a:off x="872067" y="56711850"/>
          <a:ext cx="13665200"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16933</xdr:colOff>
      <xdr:row>3</xdr:row>
      <xdr:rowOff>12700</xdr:rowOff>
    </xdr:from>
    <xdr:to>
      <xdr:col>8</xdr:col>
      <xdr:colOff>237066</xdr:colOff>
      <xdr:row>3</xdr:row>
      <xdr:rowOff>287867</xdr:rowOff>
    </xdr:to>
    <xdr:sp macro="[0]!Hide_Show_Exteriors_Categories" textlink="">
      <xdr:nvSpPr>
        <xdr:cNvPr id="21" name="Rectangle 20">
          <a:extLst>
            <a:ext uri="{FF2B5EF4-FFF2-40B4-BE49-F238E27FC236}">
              <a16:creationId xmlns:a16="http://schemas.microsoft.com/office/drawing/2014/main" id="{00000000-0008-0000-0400-000015000000}"/>
            </a:ext>
          </a:extLst>
        </xdr:cNvPr>
        <xdr:cNvSpPr/>
      </xdr:nvSpPr>
      <xdr:spPr>
        <a:xfrm>
          <a:off x="2057400" y="1206500"/>
          <a:ext cx="1096433" cy="275167"/>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9</xdr:col>
      <xdr:colOff>0</xdr:colOff>
      <xdr:row>3</xdr:row>
      <xdr:rowOff>0</xdr:rowOff>
    </xdr:from>
    <xdr:to>
      <xdr:col>12</xdr:col>
      <xdr:colOff>220133</xdr:colOff>
      <xdr:row>3</xdr:row>
      <xdr:rowOff>275167</xdr:rowOff>
    </xdr:to>
    <xdr:sp macro="[0]!Hide_Show_Interiors_Categories" textlink="">
      <xdr:nvSpPr>
        <xdr:cNvPr id="89" name="Rectangle 88">
          <a:extLst>
            <a:ext uri="{FF2B5EF4-FFF2-40B4-BE49-F238E27FC236}">
              <a16:creationId xmlns:a16="http://schemas.microsoft.com/office/drawing/2014/main" id="{00000000-0008-0000-0400-000059000000}"/>
            </a:ext>
          </a:extLst>
        </xdr:cNvPr>
        <xdr:cNvSpPr/>
      </xdr:nvSpPr>
      <xdr:spPr>
        <a:xfrm>
          <a:off x="3208867" y="1193800"/>
          <a:ext cx="1096433" cy="275167"/>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13</xdr:col>
      <xdr:colOff>0</xdr:colOff>
      <xdr:row>3</xdr:row>
      <xdr:rowOff>0</xdr:rowOff>
    </xdr:from>
    <xdr:to>
      <xdr:col>16</xdr:col>
      <xdr:colOff>220133</xdr:colOff>
      <xdr:row>3</xdr:row>
      <xdr:rowOff>275167</xdr:rowOff>
    </xdr:to>
    <xdr:sp macro="[0]!Hide_Show_MEP_Categories" textlink="">
      <xdr:nvSpPr>
        <xdr:cNvPr id="90" name="Rectangle 89">
          <a:extLst>
            <a:ext uri="{FF2B5EF4-FFF2-40B4-BE49-F238E27FC236}">
              <a16:creationId xmlns:a16="http://schemas.microsoft.com/office/drawing/2014/main" id="{00000000-0008-0000-0400-00005A000000}"/>
            </a:ext>
          </a:extLst>
        </xdr:cNvPr>
        <xdr:cNvSpPr/>
      </xdr:nvSpPr>
      <xdr:spPr>
        <a:xfrm>
          <a:off x="4377267" y="1193800"/>
          <a:ext cx="1096433" cy="275167"/>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17</xdr:col>
      <xdr:colOff>21167</xdr:colOff>
      <xdr:row>3</xdr:row>
      <xdr:rowOff>8467</xdr:rowOff>
    </xdr:from>
    <xdr:to>
      <xdr:col>20</xdr:col>
      <xdr:colOff>241300</xdr:colOff>
      <xdr:row>3</xdr:row>
      <xdr:rowOff>283634</xdr:rowOff>
    </xdr:to>
    <xdr:sp macro="[0]!Hide_Show_Other_Categories" textlink="">
      <xdr:nvSpPr>
        <xdr:cNvPr id="91" name="Rectangle 90">
          <a:extLst>
            <a:ext uri="{FF2B5EF4-FFF2-40B4-BE49-F238E27FC236}">
              <a16:creationId xmlns:a16="http://schemas.microsoft.com/office/drawing/2014/main" id="{00000000-0008-0000-0400-00005B000000}"/>
            </a:ext>
          </a:extLst>
        </xdr:cNvPr>
        <xdr:cNvSpPr/>
      </xdr:nvSpPr>
      <xdr:spPr>
        <a:xfrm>
          <a:off x="5566834" y="1202267"/>
          <a:ext cx="1096433" cy="275167"/>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38100</xdr:colOff>
      <xdr:row>3</xdr:row>
      <xdr:rowOff>12700</xdr:rowOff>
    </xdr:from>
    <xdr:to>
      <xdr:col>4</xdr:col>
      <xdr:colOff>258233</xdr:colOff>
      <xdr:row>3</xdr:row>
      <xdr:rowOff>287867</xdr:rowOff>
    </xdr:to>
    <xdr:sp macro="[0]!Hide_Show_All_Categories" textlink="">
      <xdr:nvSpPr>
        <xdr:cNvPr id="92" name="Rectangle 91">
          <a:extLst>
            <a:ext uri="{FF2B5EF4-FFF2-40B4-BE49-F238E27FC236}">
              <a16:creationId xmlns:a16="http://schemas.microsoft.com/office/drawing/2014/main" id="{00000000-0008-0000-0400-00005C000000}"/>
            </a:ext>
          </a:extLst>
        </xdr:cNvPr>
        <xdr:cNvSpPr/>
      </xdr:nvSpPr>
      <xdr:spPr>
        <a:xfrm>
          <a:off x="910167" y="1206500"/>
          <a:ext cx="1096433" cy="275167"/>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0</xdr:colOff>
      <xdr:row>1</xdr:row>
      <xdr:rowOff>0</xdr:rowOff>
    </xdr:from>
    <xdr:to>
      <xdr:col>0</xdr:col>
      <xdr:colOff>795867</xdr:colOff>
      <xdr:row>1</xdr:row>
      <xdr:rowOff>423333</xdr:rowOff>
    </xdr:to>
    <xdr:sp macro="[0]!Navigate_Project_Setup" textlink="">
      <xdr:nvSpPr>
        <xdr:cNvPr id="87" name="Rectangle 86">
          <a:extLst>
            <a:ext uri="{FF2B5EF4-FFF2-40B4-BE49-F238E27FC236}">
              <a16:creationId xmlns:a16="http://schemas.microsoft.com/office/drawing/2014/main" id="{00000000-0008-0000-0400-000057000000}"/>
            </a:ext>
          </a:extLst>
        </xdr:cNvPr>
        <xdr:cNvSpPr/>
      </xdr:nvSpPr>
      <xdr:spPr>
        <a:xfrm>
          <a:off x="0" y="567267"/>
          <a:ext cx="795867" cy="423333"/>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0</xdr:colOff>
      <xdr:row>1</xdr:row>
      <xdr:rowOff>0</xdr:rowOff>
    </xdr:from>
    <xdr:to>
      <xdr:col>4</xdr:col>
      <xdr:colOff>228600</xdr:colOff>
      <xdr:row>1</xdr:row>
      <xdr:rowOff>423333</xdr:rowOff>
    </xdr:to>
    <xdr:sp macro="[0]!Navigate_Estimate" textlink="">
      <xdr:nvSpPr>
        <xdr:cNvPr id="88" name="Rectangle 87">
          <a:extLst>
            <a:ext uri="{FF2B5EF4-FFF2-40B4-BE49-F238E27FC236}">
              <a16:creationId xmlns:a16="http://schemas.microsoft.com/office/drawing/2014/main" id="{00000000-0008-0000-0400-000058000000}"/>
            </a:ext>
          </a:extLst>
        </xdr:cNvPr>
        <xdr:cNvSpPr/>
      </xdr:nvSpPr>
      <xdr:spPr>
        <a:xfrm>
          <a:off x="872067" y="567267"/>
          <a:ext cx="1104900" cy="423333"/>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0</xdr:colOff>
      <xdr:row>1</xdr:row>
      <xdr:rowOff>0</xdr:rowOff>
    </xdr:from>
    <xdr:to>
      <xdr:col>8</xdr:col>
      <xdr:colOff>228600</xdr:colOff>
      <xdr:row>1</xdr:row>
      <xdr:rowOff>423333</xdr:rowOff>
    </xdr:to>
    <xdr:sp macro="[0]!Navigate_GCs" textlink="">
      <xdr:nvSpPr>
        <xdr:cNvPr id="93" name="Rectangle 92">
          <a:extLst>
            <a:ext uri="{FF2B5EF4-FFF2-40B4-BE49-F238E27FC236}">
              <a16:creationId xmlns:a16="http://schemas.microsoft.com/office/drawing/2014/main" id="{00000000-0008-0000-0400-00005D000000}"/>
            </a:ext>
          </a:extLst>
        </xdr:cNvPr>
        <xdr:cNvSpPr/>
      </xdr:nvSpPr>
      <xdr:spPr>
        <a:xfrm>
          <a:off x="2040467" y="567267"/>
          <a:ext cx="1104900" cy="423333"/>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9</xdr:col>
      <xdr:colOff>0</xdr:colOff>
      <xdr:row>1</xdr:row>
      <xdr:rowOff>0</xdr:rowOff>
    </xdr:from>
    <xdr:to>
      <xdr:col>12</xdr:col>
      <xdr:colOff>228600</xdr:colOff>
      <xdr:row>1</xdr:row>
      <xdr:rowOff>423333</xdr:rowOff>
    </xdr:to>
    <xdr:sp macro="[0]!Navigate_Adders" textlink="">
      <xdr:nvSpPr>
        <xdr:cNvPr id="94" name="Rectangle 93">
          <a:extLst>
            <a:ext uri="{FF2B5EF4-FFF2-40B4-BE49-F238E27FC236}">
              <a16:creationId xmlns:a16="http://schemas.microsoft.com/office/drawing/2014/main" id="{00000000-0008-0000-0400-00005E000000}"/>
            </a:ext>
          </a:extLst>
        </xdr:cNvPr>
        <xdr:cNvSpPr/>
      </xdr:nvSpPr>
      <xdr:spPr>
        <a:xfrm>
          <a:off x="3208867" y="567267"/>
          <a:ext cx="1104900" cy="423333"/>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32</xdr:col>
      <xdr:colOff>46566</xdr:colOff>
      <xdr:row>1</xdr:row>
      <xdr:rowOff>0</xdr:rowOff>
    </xdr:from>
    <xdr:to>
      <xdr:col>37</xdr:col>
      <xdr:colOff>156633</xdr:colOff>
      <xdr:row>1</xdr:row>
      <xdr:rowOff>423333</xdr:rowOff>
    </xdr:to>
    <xdr:sp macro="[0]!Navigate_Estimate_Summary" textlink="">
      <xdr:nvSpPr>
        <xdr:cNvPr id="95" name="Rectangle 94">
          <a:extLst>
            <a:ext uri="{FF2B5EF4-FFF2-40B4-BE49-F238E27FC236}">
              <a16:creationId xmlns:a16="http://schemas.microsoft.com/office/drawing/2014/main" id="{00000000-0008-0000-0400-00005F000000}"/>
            </a:ext>
          </a:extLst>
        </xdr:cNvPr>
        <xdr:cNvSpPr/>
      </xdr:nvSpPr>
      <xdr:spPr>
        <a:xfrm>
          <a:off x="9973733" y="567267"/>
          <a:ext cx="1570567" cy="423333"/>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editAs="absolute">
    <xdr:from>
      <xdr:col>0</xdr:col>
      <xdr:colOff>0</xdr:colOff>
      <xdr:row>0</xdr:row>
      <xdr:rowOff>0</xdr:rowOff>
    </xdr:from>
    <xdr:to>
      <xdr:col>1</xdr:col>
      <xdr:colOff>228600</xdr:colOff>
      <xdr:row>1</xdr:row>
      <xdr:rowOff>4233</xdr:rowOff>
    </xdr:to>
    <xdr:sp macro="" textlink="">
      <xdr:nvSpPr>
        <xdr:cNvPr id="96" name="TextBox 95">
          <a:extLst>
            <a:ext uri="{FF2B5EF4-FFF2-40B4-BE49-F238E27FC236}">
              <a16:creationId xmlns:a16="http://schemas.microsoft.com/office/drawing/2014/main" id="{00000000-0008-0000-0400-000060000000}"/>
            </a:ext>
          </a:extLst>
        </xdr:cNvPr>
        <xdr:cNvSpPr txBox="1">
          <a:spLocks noChangeAspect="1"/>
        </xdr:cNvSpPr>
      </xdr:nvSpPr>
      <xdr:spPr>
        <a:xfrm>
          <a:off x="0" y="0"/>
          <a:ext cx="1100667"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200">
            <a:solidFill>
              <a:schemeClr val="bg1"/>
            </a:solidFill>
            <a:latin typeface="Calibri Light" panose="020F0302020204030204" pitchFamily="34" charset="0"/>
          </a:endParaRPr>
        </a:p>
      </xdr:txBody>
    </xdr:sp>
    <xdr:clientData/>
  </xdr:twoCellAnchor>
  <xdr:twoCellAnchor editAs="absolute">
    <xdr:from>
      <xdr:col>0</xdr:col>
      <xdr:colOff>345890</xdr:colOff>
      <xdr:row>0</xdr:row>
      <xdr:rowOff>67331</xdr:rowOff>
    </xdr:from>
    <xdr:to>
      <xdr:col>0</xdr:col>
      <xdr:colOff>781496</xdr:colOff>
      <xdr:row>0</xdr:row>
      <xdr:rowOff>502937</xdr:rowOff>
    </xdr:to>
    <xdr:pic>
      <xdr:nvPicPr>
        <xdr:cNvPr id="97" name="Picture 96">
          <a:hlinkClick xmlns:r="http://schemas.openxmlformats.org/officeDocument/2006/relationships" r:id="rId2"/>
          <a:extLst>
            <a:ext uri="{FF2B5EF4-FFF2-40B4-BE49-F238E27FC236}">
              <a16:creationId xmlns:a16="http://schemas.microsoft.com/office/drawing/2014/main" id="{00000000-0008-0000-0400-000061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45890" y="67331"/>
          <a:ext cx="435606" cy="435606"/>
        </a:xfrm>
        <a:prstGeom prst="rect">
          <a:avLst/>
        </a:prstGeom>
      </xdr:spPr>
    </xdr:pic>
    <xdr:clientData/>
  </xdr:twoCellAnchor>
  <xdr:twoCellAnchor editAs="absolute">
    <xdr:from>
      <xdr:col>13</xdr:col>
      <xdr:colOff>35956</xdr:colOff>
      <xdr:row>0</xdr:row>
      <xdr:rowOff>0</xdr:rowOff>
    </xdr:from>
    <xdr:to>
      <xdr:col>18</xdr:col>
      <xdr:colOff>226195</xdr:colOff>
      <xdr:row>0</xdr:row>
      <xdr:rowOff>558613</xdr:rowOff>
    </xdr:to>
    <xdr:sp macro="[0]!Navigate_Report" textlink="">
      <xdr:nvSpPr>
        <xdr:cNvPr id="98" name="TextBox 97">
          <a:extLst>
            <a:ext uri="{FF2B5EF4-FFF2-40B4-BE49-F238E27FC236}">
              <a16:creationId xmlns:a16="http://schemas.microsoft.com/office/drawing/2014/main" id="{00000000-0008-0000-0400-000062000000}"/>
            </a:ext>
          </a:extLst>
        </xdr:cNvPr>
        <xdr:cNvSpPr txBox="1">
          <a:spLocks noChangeAspect="1"/>
        </xdr:cNvSpPr>
      </xdr:nvSpPr>
      <xdr:spPr>
        <a:xfrm>
          <a:off x="4413223" y="0"/>
          <a:ext cx="1650739" cy="5586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Reporting</a:t>
          </a:r>
        </a:p>
      </xdr:txBody>
    </xdr:sp>
    <xdr:clientData/>
  </xdr:twoCellAnchor>
  <xdr:twoCellAnchor editAs="absolute">
    <xdr:from>
      <xdr:col>7</xdr:col>
      <xdr:colOff>137705</xdr:colOff>
      <xdr:row>0</xdr:row>
      <xdr:rowOff>0</xdr:rowOff>
    </xdr:from>
    <xdr:to>
      <xdr:col>13</xdr:col>
      <xdr:colOff>35843</xdr:colOff>
      <xdr:row>0</xdr:row>
      <xdr:rowOff>558612</xdr:rowOff>
    </xdr:to>
    <xdr:sp macro="[0]!Navigate_Estimate" textlink="">
      <xdr:nvSpPr>
        <xdr:cNvPr id="99" name="TextBox 98">
          <a:extLst>
            <a:ext uri="{FF2B5EF4-FFF2-40B4-BE49-F238E27FC236}">
              <a16:creationId xmlns:a16="http://schemas.microsoft.com/office/drawing/2014/main" id="{00000000-0008-0000-0400-000063000000}"/>
            </a:ext>
          </a:extLst>
        </xdr:cNvPr>
        <xdr:cNvSpPr txBox="1">
          <a:spLocks noChangeAspect="1"/>
        </xdr:cNvSpPr>
      </xdr:nvSpPr>
      <xdr:spPr>
        <a:xfrm>
          <a:off x="2762372" y="0"/>
          <a:ext cx="1650738" cy="558612"/>
        </a:xfrm>
        <a:prstGeom prst="rect">
          <a:avLst/>
        </a:prstGeom>
        <a:solidFill>
          <a:srgbClr val="2A689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1">
              <a:solidFill>
                <a:schemeClr val="bg1"/>
              </a:solidFill>
              <a:latin typeface="+mn-lt"/>
              <a:ea typeface="+mn-ea"/>
              <a:cs typeface="+mn-cs"/>
            </a:rPr>
            <a:t>Estimate</a:t>
          </a:r>
        </a:p>
      </xdr:txBody>
    </xdr:sp>
    <xdr:clientData/>
  </xdr:twoCellAnchor>
  <xdr:twoCellAnchor editAs="absolute">
    <xdr:from>
      <xdr:col>1</xdr:col>
      <xdr:colOff>227911</xdr:colOff>
      <xdr:row>0</xdr:row>
      <xdr:rowOff>0</xdr:rowOff>
    </xdr:from>
    <xdr:to>
      <xdr:col>7</xdr:col>
      <xdr:colOff>122465</xdr:colOff>
      <xdr:row>0</xdr:row>
      <xdr:rowOff>560294</xdr:rowOff>
    </xdr:to>
    <xdr:sp macro="[0]!Navigate_Home" textlink="">
      <xdr:nvSpPr>
        <xdr:cNvPr id="100" name="TextBox 99">
          <a:extLst>
            <a:ext uri="{FF2B5EF4-FFF2-40B4-BE49-F238E27FC236}">
              <a16:creationId xmlns:a16="http://schemas.microsoft.com/office/drawing/2014/main" id="{00000000-0008-0000-0400-000064000000}"/>
            </a:ext>
          </a:extLst>
        </xdr:cNvPr>
        <xdr:cNvSpPr txBox="1">
          <a:spLocks noChangeAspect="1"/>
        </xdr:cNvSpPr>
      </xdr:nvSpPr>
      <xdr:spPr>
        <a:xfrm>
          <a:off x="1099978" y="0"/>
          <a:ext cx="1647154" cy="5602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Home</a:t>
          </a:r>
        </a:p>
      </xdr:txBody>
    </xdr:sp>
    <xdr:clientData/>
  </xdr:twoCellAnchor>
  <xdr:twoCellAnchor editAs="oneCell">
    <xdr:from>
      <xdr:col>40</xdr:col>
      <xdr:colOff>71967</xdr:colOff>
      <xdr:row>0</xdr:row>
      <xdr:rowOff>169334</xdr:rowOff>
    </xdr:from>
    <xdr:to>
      <xdr:col>41</xdr:col>
      <xdr:colOff>35899</xdr:colOff>
      <xdr:row>0</xdr:row>
      <xdr:rowOff>425366</xdr:rowOff>
    </xdr:to>
    <xdr:pic macro="[0]!Navigate_Project_Setup">
      <xdr:nvPicPr>
        <xdr:cNvPr id="101" name="Picture 100">
          <a:extLst>
            <a:ext uri="{FF2B5EF4-FFF2-40B4-BE49-F238E27FC236}">
              <a16:creationId xmlns:a16="http://schemas.microsoft.com/office/drawing/2014/main" id="{00000000-0008-0000-0400-000065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2335934" y="169334"/>
          <a:ext cx="256032" cy="256032"/>
        </a:xfrm>
        <a:prstGeom prst="rect">
          <a:avLst/>
        </a:prstGeom>
      </xdr:spPr>
    </xdr:pic>
    <xdr:clientData/>
  </xdr:twoCellAnchor>
  <xdr:twoCellAnchor editAs="oneCell">
    <xdr:from>
      <xdr:col>42</xdr:col>
      <xdr:colOff>25399</xdr:colOff>
      <xdr:row>0</xdr:row>
      <xdr:rowOff>177799</xdr:rowOff>
    </xdr:from>
    <xdr:to>
      <xdr:col>42</xdr:col>
      <xdr:colOff>253999</xdr:colOff>
      <xdr:row>0</xdr:row>
      <xdr:rowOff>406399</xdr:rowOff>
    </xdr:to>
    <xdr:pic>
      <xdr:nvPicPr>
        <xdr:cNvPr id="102" name="Picture 101">
          <a:hlinkClick xmlns:r="http://schemas.openxmlformats.org/officeDocument/2006/relationships" r:id="rId5"/>
          <a:extLst>
            <a:ext uri="{FF2B5EF4-FFF2-40B4-BE49-F238E27FC236}">
              <a16:creationId xmlns:a16="http://schemas.microsoft.com/office/drawing/2014/main" id="{00000000-0008-0000-0400-000066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2873566" y="177799"/>
          <a:ext cx="228600" cy="228600"/>
        </a:xfrm>
        <a:prstGeom prst="rect">
          <a:avLst/>
        </a:prstGeom>
      </xdr:spPr>
    </xdr:pic>
    <xdr:clientData/>
  </xdr:twoCellAnchor>
  <xdr:twoCellAnchor>
    <xdr:from>
      <xdr:col>13</xdr:col>
      <xdr:colOff>0</xdr:colOff>
      <xdr:row>1</xdr:row>
      <xdr:rowOff>0</xdr:rowOff>
    </xdr:from>
    <xdr:to>
      <xdr:col>16</xdr:col>
      <xdr:colOff>228600</xdr:colOff>
      <xdr:row>1</xdr:row>
      <xdr:rowOff>423333</xdr:rowOff>
    </xdr:to>
    <xdr:sp macro="[0]!Navigate_Alternates" textlink="">
      <xdr:nvSpPr>
        <xdr:cNvPr id="103" name="Rectangle 102">
          <a:extLst>
            <a:ext uri="{FF2B5EF4-FFF2-40B4-BE49-F238E27FC236}">
              <a16:creationId xmlns:a16="http://schemas.microsoft.com/office/drawing/2014/main" id="{00000000-0008-0000-0400-000067000000}"/>
            </a:ext>
          </a:extLst>
        </xdr:cNvPr>
        <xdr:cNvSpPr/>
      </xdr:nvSpPr>
      <xdr:spPr>
        <a:xfrm>
          <a:off x="3208867" y="567267"/>
          <a:ext cx="1104900" cy="423333"/>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32</xdr:col>
      <xdr:colOff>110066</xdr:colOff>
      <xdr:row>1</xdr:row>
      <xdr:rowOff>122766</xdr:rowOff>
    </xdr:from>
    <xdr:to>
      <xdr:col>33</xdr:col>
      <xdr:colOff>846</xdr:colOff>
      <xdr:row>1</xdr:row>
      <xdr:rowOff>305646</xdr:rowOff>
    </xdr:to>
    <xdr:pic macro="[0]!Navigate_Estimate_Summary">
      <xdr:nvPicPr>
        <xdr:cNvPr id="22" name="Picture 21">
          <a:extLst>
            <a:ext uri="{FF2B5EF4-FFF2-40B4-BE49-F238E27FC236}">
              <a16:creationId xmlns:a16="http://schemas.microsoft.com/office/drawing/2014/main" id="{DAAF1910-3901-4C55-87B9-EDD1CE9E1779}"/>
            </a:ext>
          </a:extLst>
        </xdr:cNvPr>
        <xdr:cNvPicPr>
          <a:picLocks noChangeAspect="1"/>
        </xdr:cNvPicPr>
      </xdr:nvPicPr>
      <xdr:blipFill>
        <a:blip xmlns:r="http://schemas.openxmlformats.org/officeDocument/2006/relationships" r:embed="rId7"/>
        <a:stretch>
          <a:fillRect/>
        </a:stretch>
      </xdr:blipFill>
      <xdr:spPr>
        <a:xfrm>
          <a:off x="10037233" y="690033"/>
          <a:ext cx="182880" cy="182880"/>
        </a:xfrm>
        <a:prstGeom prst="rect">
          <a:avLst/>
        </a:prstGeom>
      </xdr:spPr>
    </xdr:pic>
    <xdr:clientData/>
  </xdr:twoCellAnchor>
  <xdr:twoCellAnchor>
    <xdr:from>
      <xdr:col>38</xdr:col>
      <xdr:colOff>46566</xdr:colOff>
      <xdr:row>1</xdr:row>
      <xdr:rowOff>0</xdr:rowOff>
    </xdr:from>
    <xdr:to>
      <xdr:col>44</xdr:col>
      <xdr:colOff>50800</xdr:colOff>
      <xdr:row>1</xdr:row>
      <xdr:rowOff>423333</xdr:rowOff>
    </xdr:to>
    <xdr:sp macro="[0]!Navigate_Estimate_Summary" textlink="">
      <xdr:nvSpPr>
        <xdr:cNvPr id="105" name="Rectangle 104">
          <a:extLst>
            <a:ext uri="{FF2B5EF4-FFF2-40B4-BE49-F238E27FC236}">
              <a16:creationId xmlns:a16="http://schemas.microsoft.com/office/drawing/2014/main" id="{58387EFA-2654-45BB-8E14-2C889EA65429}"/>
            </a:ext>
          </a:extLst>
        </xdr:cNvPr>
        <xdr:cNvSpPr/>
      </xdr:nvSpPr>
      <xdr:spPr>
        <a:xfrm>
          <a:off x="11726333" y="567267"/>
          <a:ext cx="1502834" cy="423333"/>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oneCellAnchor>
    <xdr:from>
      <xdr:col>38</xdr:col>
      <xdr:colOff>110066</xdr:colOff>
      <xdr:row>1</xdr:row>
      <xdr:rowOff>122766</xdr:rowOff>
    </xdr:from>
    <xdr:ext cx="182880" cy="182880"/>
    <xdr:pic macro="[0]!Navigate_Estimate_Summary">
      <xdr:nvPicPr>
        <xdr:cNvPr id="106" name="Picture 105">
          <a:extLst>
            <a:ext uri="{FF2B5EF4-FFF2-40B4-BE49-F238E27FC236}">
              <a16:creationId xmlns:a16="http://schemas.microsoft.com/office/drawing/2014/main" id="{EFDAEC69-A71D-4C78-9E8F-5F13E03D374E}"/>
            </a:ext>
          </a:extLst>
        </xdr:cNvPr>
        <xdr:cNvPicPr>
          <a:picLocks noChangeAspect="1"/>
        </xdr:cNvPicPr>
      </xdr:nvPicPr>
      <xdr:blipFill>
        <a:blip xmlns:r="http://schemas.openxmlformats.org/officeDocument/2006/relationships" r:embed="rId8"/>
        <a:stretch>
          <a:fillRect/>
        </a:stretch>
      </xdr:blipFill>
      <xdr:spPr>
        <a:xfrm>
          <a:off x="11789833" y="690033"/>
          <a:ext cx="182880" cy="182880"/>
        </a:xfrm>
        <a:prstGeom prst="rect">
          <a:avLst/>
        </a:prstGeom>
      </xdr:spPr>
    </xdr:pic>
    <xdr:clientData/>
  </xdr:oneCellAnchor>
  <xdr:twoCellAnchor>
    <xdr:from>
      <xdr:col>45</xdr:col>
      <xdr:colOff>0</xdr:colOff>
      <xdr:row>1</xdr:row>
      <xdr:rowOff>0</xdr:rowOff>
    </xdr:from>
    <xdr:to>
      <xdr:col>65</xdr:col>
      <xdr:colOff>334434</xdr:colOff>
      <xdr:row>1</xdr:row>
      <xdr:rowOff>423333</xdr:rowOff>
    </xdr:to>
    <xdr:sp macro="[0]!Navigate_Report" textlink="">
      <xdr:nvSpPr>
        <xdr:cNvPr id="109" name="Rectangle 108">
          <a:extLst>
            <a:ext uri="{FF2B5EF4-FFF2-40B4-BE49-F238E27FC236}">
              <a16:creationId xmlns:a16="http://schemas.microsoft.com/office/drawing/2014/main" id="{4CA96035-964A-4C82-B662-BF3CE29EB2A2}"/>
            </a:ext>
          </a:extLst>
        </xdr:cNvPr>
        <xdr:cNvSpPr/>
      </xdr:nvSpPr>
      <xdr:spPr>
        <a:xfrm>
          <a:off x="13470467" y="567267"/>
          <a:ext cx="1502834" cy="423333"/>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oneCellAnchor>
    <xdr:from>
      <xdr:col>45</xdr:col>
      <xdr:colOff>63500</xdr:colOff>
      <xdr:row>1</xdr:row>
      <xdr:rowOff>122766</xdr:rowOff>
    </xdr:from>
    <xdr:ext cx="182880" cy="182880"/>
    <xdr:pic macro="[0]!Navigate_Report">
      <xdr:nvPicPr>
        <xdr:cNvPr id="110" name="Picture 109">
          <a:extLst>
            <a:ext uri="{FF2B5EF4-FFF2-40B4-BE49-F238E27FC236}">
              <a16:creationId xmlns:a16="http://schemas.microsoft.com/office/drawing/2014/main" id="{E4350829-EE8F-4D9D-9855-A8B0A2DF4D8B}"/>
            </a:ext>
          </a:extLst>
        </xdr:cNvPr>
        <xdr:cNvPicPr>
          <a:picLocks noChangeAspect="1"/>
        </xdr:cNvPicPr>
      </xdr:nvPicPr>
      <xdr:blipFill>
        <a:blip xmlns:r="http://schemas.openxmlformats.org/officeDocument/2006/relationships" r:embed="rId9"/>
        <a:stretch>
          <a:fillRect/>
        </a:stretch>
      </xdr:blipFill>
      <xdr:spPr>
        <a:xfrm>
          <a:off x="13533967" y="690033"/>
          <a:ext cx="182880" cy="18288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xdr:from>
      <xdr:col>0</xdr:col>
      <xdr:colOff>842433</xdr:colOff>
      <xdr:row>1</xdr:row>
      <xdr:rowOff>419100</xdr:rowOff>
    </xdr:from>
    <xdr:to>
      <xdr:col>4</xdr:col>
      <xdr:colOff>241300</xdr:colOff>
      <xdr:row>1</xdr:row>
      <xdr:rowOff>419100</xdr:rowOff>
    </xdr:to>
    <xdr:cxnSp macro="">
      <xdr:nvCxnSpPr>
        <xdr:cNvPr id="34" name="Straight Connector 33">
          <a:extLst>
            <a:ext uri="{FF2B5EF4-FFF2-40B4-BE49-F238E27FC236}">
              <a16:creationId xmlns:a16="http://schemas.microsoft.com/office/drawing/2014/main" id="{00000000-0008-0000-0500-000022000000}"/>
            </a:ext>
          </a:extLst>
        </xdr:cNvPr>
        <xdr:cNvCxnSpPr/>
      </xdr:nvCxnSpPr>
      <xdr:spPr>
        <a:xfrm>
          <a:off x="842433" y="986367"/>
          <a:ext cx="1147234" cy="0"/>
        </a:xfrm>
        <a:prstGeom prst="line">
          <a:avLst/>
        </a:prstGeom>
        <a:ln w="28575">
          <a:solidFill>
            <a:srgbClr val="398CCC"/>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xdr:row>
      <xdr:rowOff>0</xdr:rowOff>
    </xdr:from>
    <xdr:to>
      <xdr:col>0</xdr:col>
      <xdr:colOff>795867</xdr:colOff>
      <xdr:row>1</xdr:row>
      <xdr:rowOff>423333</xdr:rowOff>
    </xdr:to>
    <xdr:sp macro="[0]!Navigate_Project_Setup" textlink="">
      <xdr:nvSpPr>
        <xdr:cNvPr id="3" name="Rectangle 2">
          <a:extLst>
            <a:ext uri="{FF2B5EF4-FFF2-40B4-BE49-F238E27FC236}">
              <a16:creationId xmlns:a16="http://schemas.microsoft.com/office/drawing/2014/main" id="{00000000-0008-0000-0500-000003000000}"/>
            </a:ext>
          </a:extLst>
        </xdr:cNvPr>
        <xdr:cNvSpPr/>
      </xdr:nvSpPr>
      <xdr:spPr>
        <a:xfrm>
          <a:off x="0" y="567267"/>
          <a:ext cx="795867" cy="423333"/>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0</xdr:colOff>
      <xdr:row>1</xdr:row>
      <xdr:rowOff>0</xdr:rowOff>
    </xdr:from>
    <xdr:to>
      <xdr:col>4</xdr:col>
      <xdr:colOff>228600</xdr:colOff>
      <xdr:row>1</xdr:row>
      <xdr:rowOff>423333</xdr:rowOff>
    </xdr:to>
    <xdr:sp macro="[0]!Navigate_Estimate" textlink="">
      <xdr:nvSpPr>
        <xdr:cNvPr id="4" name="Rectangle 3">
          <a:extLst>
            <a:ext uri="{FF2B5EF4-FFF2-40B4-BE49-F238E27FC236}">
              <a16:creationId xmlns:a16="http://schemas.microsoft.com/office/drawing/2014/main" id="{00000000-0008-0000-0500-000004000000}"/>
            </a:ext>
          </a:extLst>
        </xdr:cNvPr>
        <xdr:cNvSpPr/>
      </xdr:nvSpPr>
      <xdr:spPr>
        <a:xfrm>
          <a:off x="872067" y="567267"/>
          <a:ext cx="1104900" cy="423333"/>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0</xdr:colOff>
      <xdr:row>1</xdr:row>
      <xdr:rowOff>0</xdr:rowOff>
    </xdr:from>
    <xdr:to>
      <xdr:col>8</xdr:col>
      <xdr:colOff>228600</xdr:colOff>
      <xdr:row>1</xdr:row>
      <xdr:rowOff>423333</xdr:rowOff>
    </xdr:to>
    <xdr:sp macro="[0]!Navigate_GCs" textlink="">
      <xdr:nvSpPr>
        <xdr:cNvPr id="5" name="Rectangle 4">
          <a:extLst>
            <a:ext uri="{FF2B5EF4-FFF2-40B4-BE49-F238E27FC236}">
              <a16:creationId xmlns:a16="http://schemas.microsoft.com/office/drawing/2014/main" id="{00000000-0008-0000-0500-000005000000}"/>
            </a:ext>
          </a:extLst>
        </xdr:cNvPr>
        <xdr:cNvSpPr/>
      </xdr:nvSpPr>
      <xdr:spPr>
        <a:xfrm>
          <a:off x="2040467" y="567267"/>
          <a:ext cx="1104900" cy="423333"/>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9</xdr:col>
      <xdr:colOff>0</xdr:colOff>
      <xdr:row>1</xdr:row>
      <xdr:rowOff>0</xdr:rowOff>
    </xdr:from>
    <xdr:to>
      <xdr:col>12</xdr:col>
      <xdr:colOff>228600</xdr:colOff>
      <xdr:row>1</xdr:row>
      <xdr:rowOff>423333</xdr:rowOff>
    </xdr:to>
    <xdr:sp macro="[0]!Navigate_Adders" textlink="">
      <xdr:nvSpPr>
        <xdr:cNvPr id="6" name="Rectangle 5">
          <a:extLst>
            <a:ext uri="{FF2B5EF4-FFF2-40B4-BE49-F238E27FC236}">
              <a16:creationId xmlns:a16="http://schemas.microsoft.com/office/drawing/2014/main" id="{00000000-0008-0000-0500-000006000000}"/>
            </a:ext>
          </a:extLst>
        </xdr:cNvPr>
        <xdr:cNvSpPr/>
      </xdr:nvSpPr>
      <xdr:spPr>
        <a:xfrm>
          <a:off x="3208867" y="567267"/>
          <a:ext cx="1104900" cy="423333"/>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31</xdr:col>
      <xdr:colOff>232833</xdr:colOff>
      <xdr:row>1</xdr:row>
      <xdr:rowOff>0</xdr:rowOff>
    </xdr:from>
    <xdr:to>
      <xdr:col>36</xdr:col>
      <xdr:colOff>258233</xdr:colOff>
      <xdr:row>1</xdr:row>
      <xdr:rowOff>423333</xdr:rowOff>
    </xdr:to>
    <xdr:sp macro="[0]!Navigate_Estimate" textlink="">
      <xdr:nvSpPr>
        <xdr:cNvPr id="7" name="Rectangle 6">
          <a:extLst>
            <a:ext uri="{FF2B5EF4-FFF2-40B4-BE49-F238E27FC236}">
              <a16:creationId xmlns:a16="http://schemas.microsoft.com/office/drawing/2014/main" id="{00000000-0008-0000-0500-000007000000}"/>
            </a:ext>
          </a:extLst>
        </xdr:cNvPr>
        <xdr:cNvSpPr/>
      </xdr:nvSpPr>
      <xdr:spPr>
        <a:xfrm>
          <a:off x="9867900" y="567267"/>
          <a:ext cx="1485900" cy="423333"/>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editAs="absolute">
    <xdr:from>
      <xdr:col>0</xdr:col>
      <xdr:colOff>0</xdr:colOff>
      <xdr:row>0</xdr:row>
      <xdr:rowOff>0</xdr:rowOff>
    </xdr:from>
    <xdr:to>
      <xdr:col>1</xdr:col>
      <xdr:colOff>228600</xdr:colOff>
      <xdr:row>1</xdr:row>
      <xdr:rowOff>4233</xdr:rowOff>
    </xdr:to>
    <xdr:sp macro="" textlink="">
      <xdr:nvSpPr>
        <xdr:cNvPr id="8" name="TextBox 7">
          <a:extLst>
            <a:ext uri="{FF2B5EF4-FFF2-40B4-BE49-F238E27FC236}">
              <a16:creationId xmlns:a16="http://schemas.microsoft.com/office/drawing/2014/main" id="{00000000-0008-0000-0500-000008000000}"/>
            </a:ext>
          </a:extLst>
        </xdr:cNvPr>
        <xdr:cNvSpPr txBox="1">
          <a:spLocks noChangeAspect="1"/>
        </xdr:cNvSpPr>
      </xdr:nvSpPr>
      <xdr:spPr>
        <a:xfrm>
          <a:off x="0" y="0"/>
          <a:ext cx="1100667"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200">
            <a:solidFill>
              <a:schemeClr val="bg1"/>
            </a:solidFill>
            <a:latin typeface="Calibri Light" panose="020F0302020204030204" pitchFamily="34" charset="0"/>
          </a:endParaRPr>
        </a:p>
      </xdr:txBody>
    </xdr:sp>
    <xdr:clientData/>
  </xdr:twoCellAnchor>
  <xdr:twoCellAnchor editAs="absolute">
    <xdr:from>
      <xdr:col>0</xdr:col>
      <xdr:colOff>345890</xdr:colOff>
      <xdr:row>0</xdr:row>
      <xdr:rowOff>67331</xdr:rowOff>
    </xdr:from>
    <xdr:to>
      <xdr:col>0</xdr:col>
      <xdr:colOff>781496</xdr:colOff>
      <xdr:row>0</xdr:row>
      <xdr:rowOff>502937</xdr:rowOff>
    </xdr:to>
    <xdr:pic>
      <xdr:nvPicPr>
        <xdr:cNvPr id="9" name="Picture 8">
          <a:hlinkClick xmlns:r="http://schemas.openxmlformats.org/officeDocument/2006/relationships" r:id="rId1"/>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45890" y="67331"/>
          <a:ext cx="435606" cy="435606"/>
        </a:xfrm>
        <a:prstGeom prst="rect">
          <a:avLst/>
        </a:prstGeom>
      </xdr:spPr>
    </xdr:pic>
    <xdr:clientData/>
  </xdr:twoCellAnchor>
  <xdr:twoCellAnchor editAs="absolute">
    <xdr:from>
      <xdr:col>13</xdr:col>
      <xdr:colOff>35956</xdr:colOff>
      <xdr:row>0</xdr:row>
      <xdr:rowOff>0</xdr:rowOff>
    </xdr:from>
    <xdr:to>
      <xdr:col>18</xdr:col>
      <xdr:colOff>226195</xdr:colOff>
      <xdr:row>0</xdr:row>
      <xdr:rowOff>558613</xdr:rowOff>
    </xdr:to>
    <xdr:sp macro="[0]!Navigate_Report" textlink="">
      <xdr:nvSpPr>
        <xdr:cNvPr id="10" name="TextBox 9">
          <a:extLst>
            <a:ext uri="{FF2B5EF4-FFF2-40B4-BE49-F238E27FC236}">
              <a16:creationId xmlns:a16="http://schemas.microsoft.com/office/drawing/2014/main" id="{00000000-0008-0000-0500-00000A000000}"/>
            </a:ext>
          </a:extLst>
        </xdr:cNvPr>
        <xdr:cNvSpPr txBox="1">
          <a:spLocks noChangeAspect="1"/>
        </xdr:cNvSpPr>
      </xdr:nvSpPr>
      <xdr:spPr>
        <a:xfrm>
          <a:off x="4413223" y="0"/>
          <a:ext cx="1650739" cy="5586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solidFill>
                <a:schemeClr val="bg1"/>
              </a:solidFill>
              <a:latin typeface="+mn-lt"/>
            </a:rPr>
            <a:t>Reporting</a:t>
          </a:r>
        </a:p>
      </xdr:txBody>
    </xdr:sp>
    <xdr:clientData/>
  </xdr:twoCellAnchor>
  <xdr:twoCellAnchor editAs="absolute">
    <xdr:from>
      <xdr:col>7</xdr:col>
      <xdr:colOff>137705</xdr:colOff>
      <xdr:row>0</xdr:row>
      <xdr:rowOff>0</xdr:rowOff>
    </xdr:from>
    <xdr:to>
      <xdr:col>13</xdr:col>
      <xdr:colOff>35843</xdr:colOff>
      <xdr:row>0</xdr:row>
      <xdr:rowOff>558612</xdr:rowOff>
    </xdr:to>
    <xdr:sp macro="[0]!Navigate_Estimate" textlink="">
      <xdr:nvSpPr>
        <xdr:cNvPr id="11" name="TextBox 10">
          <a:extLst>
            <a:ext uri="{FF2B5EF4-FFF2-40B4-BE49-F238E27FC236}">
              <a16:creationId xmlns:a16="http://schemas.microsoft.com/office/drawing/2014/main" id="{00000000-0008-0000-0500-00000B000000}"/>
            </a:ext>
          </a:extLst>
        </xdr:cNvPr>
        <xdr:cNvSpPr txBox="1">
          <a:spLocks noChangeAspect="1"/>
        </xdr:cNvSpPr>
      </xdr:nvSpPr>
      <xdr:spPr>
        <a:xfrm>
          <a:off x="2762372" y="0"/>
          <a:ext cx="1650738" cy="5586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solidFill>
                <a:schemeClr val="bg1"/>
              </a:solidFill>
              <a:latin typeface="+mn-lt"/>
            </a:rPr>
            <a:t>Estimate</a:t>
          </a:r>
        </a:p>
      </xdr:txBody>
    </xdr:sp>
    <xdr:clientData/>
  </xdr:twoCellAnchor>
  <xdr:twoCellAnchor editAs="absolute">
    <xdr:from>
      <xdr:col>1</xdr:col>
      <xdr:colOff>227911</xdr:colOff>
      <xdr:row>0</xdr:row>
      <xdr:rowOff>0</xdr:rowOff>
    </xdr:from>
    <xdr:to>
      <xdr:col>7</xdr:col>
      <xdr:colOff>122465</xdr:colOff>
      <xdr:row>0</xdr:row>
      <xdr:rowOff>560294</xdr:rowOff>
    </xdr:to>
    <xdr:sp macro="[0]!Navigate_Home" textlink="">
      <xdr:nvSpPr>
        <xdr:cNvPr id="12" name="TextBox 11">
          <a:extLst>
            <a:ext uri="{FF2B5EF4-FFF2-40B4-BE49-F238E27FC236}">
              <a16:creationId xmlns:a16="http://schemas.microsoft.com/office/drawing/2014/main" id="{00000000-0008-0000-0500-00000C000000}"/>
            </a:ext>
          </a:extLst>
        </xdr:cNvPr>
        <xdr:cNvSpPr txBox="1">
          <a:spLocks noChangeAspect="1"/>
        </xdr:cNvSpPr>
      </xdr:nvSpPr>
      <xdr:spPr>
        <a:xfrm>
          <a:off x="1099978" y="0"/>
          <a:ext cx="1647154" cy="560294"/>
        </a:xfrm>
        <a:prstGeom prst="rect">
          <a:avLst/>
        </a:prstGeom>
        <a:solidFill>
          <a:srgbClr val="2A689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a:solidFill>
                <a:schemeClr val="bg1"/>
              </a:solidFill>
              <a:latin typeface="+mn-lt"/>
            </a:rPr>
            <a:t>Home</a:t>
          </a:r>
        </a:p>
      </xdr:txBody>
    </xdr:sp>
    <xdr:clientData/>
  </xdr:twoCellAnchor>
  <xdr:twoCellAnchor editAs="oneCell">
    <xdr:from>
      <xdr:col>40</xdr:col>
      <xdr:colOff>71967</xdr:colOff>
      <xdr:row>0</xdr:row>
      <xdr:rowOff>169334</xdr:rowOff>
    </xdr:from>
    <xdr:to>
      <xdr:col>41</xdr:col>
      <xdr:colOff>35899</xdr:colOff>
      <xdr:row>0</xdr:row>
      <xdr:rowOff>425366</xdr:rowOff>
    </xdr:to>
    <xdr:pic macro="[0]!Navigate_Project_Setup">
      <xdr:nvPicPr>
        <xdr:cNvPr id="13" name="Picture 1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2335934" y="169334"/>
          <a:ext cx="256032" cy="256032"/>
        </a:xfrm>
        <a:prstGeom prst="rect">
          <a:avLst/>
        </a:prstGeom>
      </xdr:spPr>
    </xdr:pic>
    <xdr:clientData/>
  </xdr:twoCellAnchor>
  <xdr:twoCellAnchor editAs="oneCell">
    <xdr:from>
      <xdr:col>42</xdr:col>
      <xdr:colOff>25399</xdr:colOff>
      <xdr:row>0</xdr:row>
      <xdr:rowOff>177799</xdr:rowOff>
    </xdr:from>
    <xdr:to>
      <xdr:col>42</xdr:col>
      <xdr:colOff>253999</xdr:colOff>
      <xdr:row>0</xdr:row>
      <xdr:rowOff>406399</xdr:rowOff>
    </xdr:to>
    <xdr:pic>
      <xdr:nvPicPr>
        <xdr:cNvPr id="14" name="Picture 13">
          <a:hlinkClick xmlns:r="http://schemas.openxmlformats.org/officeDocument/2006/relationships" r:id="rId4"/>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2873566" y="177799"/>
          <a:ext cx="228600" cy="228600"/>
        </a:xfrm>
        <a:prstGeom prst="rect">
          <a:avLst/>
        </a:prstGeom>
      </xdr:spPr>
    </xdr:pic>
    <xdr:clientData/>
  </xdr:twoCellAnchor>
  <xdr:twoCellAnchor>
    <xdr:from>
      <xdr:col>13</xdr:col>
      <xdr:colOff>0</xdr:colOff>
      <xdr:row>1</xdr:row>
      <xdr:rowOff>0</xdr:rowOff>
    </xdr:from>
    <xdr:to>
      <xdr:col>16</xdr:col>
      <xdr:colOff>228600</xdr:colOff>
      <xdr:row>1</xdr:row>
      <xdr:rowOff>423333</xdr:rowOff>
    </xdr:to>
    <xdr:sp macro="[0]!Navigate_Alternates" textlink="">
      <xdr:nvSpPr>
        <xdr:cNvPr id="15" name="Rectangle 14">
          <a:extLst>
            <a:ext uri="{FF2B5EF4-FFF2-40B4-BE49-F238E27FC236}">
              <a16:creationId xmlns:a16="http://schemas.microsoft.com/office/drawing/2014/main" id="{00000000-0008-0000-0500-00000F000000}"/>
            </a:ext>
          </a:extLst>
        </xdr:cNvPr>
        <xdr:cNvSpPr/>
      </xdr:nvSpPr>
      <xdr:spPr>
        <a:xfrm>
          <a:off x="3208867" y="567267"/>
          <a:ext cx="1104900" cy="423333"/>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32</xdr:col>
      <xdr:colOff>29633</xdr:colOff>
      <xdr:row>1</xdr:row>
      <xdr:rowOff>114300</xdr:rowOff>
    </xdr:from>
    <xdr:to>
      <xdr:col>32</xdr:col>
      <xdr:colOff>212513</xdr:colOff>
      <xdr:row>1</xdr:row>
      <xdr:rowOff>297180</xdr:rowOff>
    </xdr:to>
    <xdr:pic>
      <xdr:nvPicPr>
        <xdr:cNvPr id="16" name="Picture 15">
          <a:extLst>
            <a:ext uri="{FF2B5EF4-FFF2-40B4-BE49-F238E27FC236}">
              <a16:creationId xmlns:a16="http://schemas.microsoft.com/office/drawing/2014/main" id="{DC5A5DBD-F390-4497-9E22-6D5A17F978FC}"/>
            </a:ext>
          </a:extLst>
        </xdr:cNvPr>
        <xdr:cNvPicPr>
          <a:picLocks noChangeAspect="1"/>
        </xdr:cNvPicPr>
      </xdr:nvPicPr>
      <xdr:blipFill>
        <a:blip xmlns:r="http://schemas.openxmlformats.org/officeDocument/2006/relationships" r:embed="rId6"/>
        <a:stretch>
          <a:fillRect/>
        </a:stretch>
      </xdr:blipFill>
      <xdr:spPr>
        <a:xfrm>
          <a:off x="9956800" y="681567"/>
          <a:ext cx="182880" cy="182880"/>
        </a:xfrm>
        <a:prstGeom prst="rect">
          <a:avLst/>
        </a:prstGeom>
      </xdr:spPr>
    </xdr:pic>
    <xdr:clientData/>
  </xdr:twoCellAnchor>
  <xdr:twoCellAnchor>
    <xdr:from>
      <xdr:col>37</xdr:col>
      <xdr:colOff>7</xdr:colOff>
      <xdr:row>1</xdr:row>
      <xdr:rowOff>0</xdr:rowOff>
    </xdr:from>
    <xdr:to>
      <xdr:col>41</xdr:col>
      <xdr:colOff>118532</xdr:colOff>
      <xdr:row>1</xdr:row>
      <xdr:rowOff>423333</xdr:rowOff>
    </xdr:to>
    <xdr:sp macro="[0]!Navigate_Report" textlink="">
      <xdr:nvSpPr>
        <xdr:cNvPr id="19" name="Rectangle 18">
          <a:extLst>
            <a:ext uri="{FF2B5EF4-FFF2-40B4-BE49-F238E27FC236}">
              <a16:creationId xmlns:a16="http://schemas.microsoft.com/office/drawing/2014/main" id="{FBE1E42D-0FE1-4E7D-ABD5-5EED8EA32FB7}"/>
            </a:ext>
          </a:extLst>
        </xdr:cNvPr>
        <xdr:cNvSpPr/>
      </xdr:nvSpPr>
      <xdr:spPr>
        <a:xfrm>
          <a:off x="11387674" y="567267"/>
          <a:ext cx="1286925" cy="423333"/>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37</xdr:col>
      <xdr:colOff>80442</xdr:colOff>
      <xdr:row>1</xdr:row>
      <xdr:rowOff>126999</xdr:rowOff>
    </xdr:from>
    <xdr:to>
      <xdr:col>37</xdr:col>
      <xdr:colOff>263322</xdr:colOff>
      <xdr:row>1</xdr:row>
      <xdr:rowOff>309879</xdr:rowOff>
    </xdr:to>
    <xdr:pic macro="[0]!Navigate_Report">
      <xdr:nvPicPr>
        <xdr:cNvPr id="20" name="Picture 19">
          <a:extLst>
            <a:ext uri="{FF2B5EF4-FFF2-40B4-BE49-F238E27FC236}">
              <a16:creationId xmlns:a16="http://schemas.microsoft.com/office/drawing/2014/main" id="{8F0D438E-507F-4F2E-A72C-6DF1F17B0C8E}"/>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11468109" y="694266"/>
          <a:ext cx="182880" cy="182880"/>
        </a:xfrm>
        <a:prstGeom prst="rect">
          <a:avLst/>
        </a:prstGeom>
      </xdr:spPr>
    </xdr:pic>
    <xdr:clientData/>
  </xdr:twoCellAnchor>
  <xdr:twoCellAnchor editAs="absolute">
    <xdr:from>
      <xdr:col>43</xdr:col>
      <xdr:colOff>192615</xdr:colOff>
      <xdr:row>0</xdr:row>
      <xdr:rowOff>169333</xdr:rowOff>
    </xdr:from>
    <xdr:to>
      <xdr:col>44</xdr:col>
      <xdr:colOff>153457</xdr:colOff>
      <xdr:row>0</xdr:row>
      <xdr:rowOff>426508</xdr:rowOff>
    </xdr:to>
    <xdr:pic macro="[0]!Hide_Estimate_Summary">
      <xdr:nvPicPr>
        <xdr:cNvPr id="22" name="Picture 21">
          <a:extLst>
            <a:ext uri="{FF2B5EF4-FFF2-40B4-BE49-F238E27FC236}">
              <a16:creationId xmlns:a16="http://schemas.microsoft.com/office/drawing/2014/main" id="{556E275E-318B-4E5B-8B89-16E3F7CDDD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13332882" y="169333"/>
          <a:ext cx="252942" cy="257175"/>
        </a:xfrm>
        <a:prstGeom prst="rect">
          <a:avLst/>
        </a:prstGeom>
      </xdr:spPr>
    </xdr:pic>
    <xdr:clientData/>
  </xdr:twoCellAnchor>
  <xdr:twoCellAnchor editAs="absolute">
    <xdr:from>
      <xdr:col>0</xdr:col>
      <xdr:colOff>0</xdr:colOff>
      <xdr:row>0</xdr:row>
      <xdr:rowOff>0</xdr:rowOff>
    </xdr:from>
    <xdr:to>
      <xdr:col>1</xdr:col>
      <xdr:colOff>228600</xdr:colOff>
      <xdr:row>1</xdr:row>
      <xdr:rowOff>4233</xdr:rowOff>
    </xdr:to>
    <xdr:sp macro="" textlink="">
      <xdr:nvSpPr>
        <xdr:cNvPr id="23" name="TextBox 22">
          <a:extLst>
            <a:ext uri="{FF2B5EF4-FFF2-40B4-BE49-F238E27FC236}">
              <a16:creationId xmlns:a16="http://schemas.microsoft.com/office/drawing/2014/main" id="{435AAE62-8822-4324-868A-221AA99340F1}"/>
            </a:ext>
          </a:extLst>
        </xdr:cNvPr>
        <xdr:cNvSpPr txBox="1">
          <a:spLocks noChangeAspect="1"/>
        </xdr:cNvSpPr>
      </xdr:nvSpPr>
      <xdr:spPr>
        <a:xfrm>
          <a:off x="0" y="0"/>
          <a:ext cx="1100667"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200">
            <a:solidFill>
              <a:schemeClr val="bg1"/>
            </a:solidFill>
            <a:latin typeface="Calibri Light" panose="020F030202020403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1485900</xdr:colOff>
      <xdr:row>1</xdr:row>
      <xdr:rowOff>7620</xdr:rowOff>
    </xdr:to>
    <xdr:sp macro="" textlink="">
      <xdr:nvSpPr>
        <xdr:cNvPr id="5" name="Rectangle 4">
          <a:extLst>
            <a:ext uri="{FF2B5EF4-FFF2-40B4-BE49-F238E27FC236}">
              <a16:creationId xmlns:a16="http://schemas.microsoft.com/office/drawing/2014/main" id="{00000000-0008-0000-0600-000005000000}"/>
            </a:ext>
          </a:extLst>
        </xdr:cNvPr>
        <xdr:cNvSpPr/>
      </xdr:nvSpPr>
      <xdr:spPr>
        <a:xfrm>
          <a:off x="0" y="0"/>
          <a:ext cx="571500" cy="670560"/>
        </a:xfrm>
        <a:prstGeom prst="rect">
          <a:avLst/>
        </a:prstGeom>
        <a:noFill/>
        <a:ln>
          <a:no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editAs="absolute">
    <xdr:from>
      <xdr:col>46</xdr:col>
      <xdr:colOff>237046</xdr:colOff>
      <xdr:row>0</xdr:row>
      <xdr:rowOff>175185</xdr:rowOff>
    </xdr:from>
    <xdr:to>
      <xdr:col>47</xdr:col>
      <xdr:colOff>228688</xdr:colOff>
      <xdr:row>0</xdr:row>
      <xdr:rowOff>432449</xdr:rowOff>
    </xdr:to>
    <xdr:pic macro="[0]!Hide_GCs">
      <xdr:nvPicPr>
        <xdr:cNvPr id="16" name="Picture 15">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3339213" y="175185"/>
          <a:ext cx="254108" cy="257264"/>
        </a:xfrm>
        <a:prstGeom prst="rect">
          <a:avLst/>
        </a:prstGeom>
      </xdr:spPr>
    </xdr:pic>
    <xdr:clientData/>
  </xdr:twoCellAnchor>
  <xdr:twoCellAnchor>
    <xdr:from>
      <xdr:col>1</xdr:col>
      <xdr:colOff>46566</xdr:colOff>
      <xdr:row>6</xdr:row>
      <xdr:rowOff>46567</xdr:rowOff>
    </xdr:from>
    <xdr:to>
      <xdr:col>52</xdr:col>
      <xdr:colOff>715433</xdr:colOff>
      <xdr:row>6</xdr:row>
      <xdr:rowOff>245534</xdr:rowOff>
    </xdr:to>
    <xdr:sp macro="[0]!Hide_Show_GC1" textlink="">
      <xdr:nvSpPr>
        <xdr:cNvPr id="25" name="Rectangle 24">
          <a:extLst>
            <a:ext uri="{FF2B5EF4-FFF2-40B4-BE49-F238E27FC236}">
              <a16:creationId xmlns:a16="http://schemas.microsoft.com/office/drawing/2014/main" id="{00000000-0008-0000-0600-000019000000}"/>
            </a:ext>
          </a:extLst>
        </xdr:cNvPr>
        <xdr:cNvSpPr/>
      </xdr:nvSpPr>
      <xdr:spPr>
        <a:xfrm>
          <a:off x="626533" y="1270000"/>
          <a:ext cx="14029267" cy="198967"/>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46567</xdr:colOff>
      <xdr:row>25</xdr:row>
      <xdr:rowOff>38100</xdr:rowOff>
    </xdr:from>
    <xdr:to>
      <xdr:col>52</xdr:col>
      <xdr:colOff>715434</xdr:colOff>
      <xdr:row>25</xdr:row>
      <xdr:rowOff>237067</xdr:rowOff>
    </xdr:to>
    <xdr:sp macro="[0]!Hide_Show_GC2" textlink="">
      <xdr:nvSpPr>
        <xdr:cNvPr id="26" name="Rectangle 25">
          <a:extLst>
            <a:ext uri="{FF2B5EF4-FFF2-40B4-BE49-F238E27FC236}">
              <a16:creationId xmlns:a16="http://schemas.microsoft.com/office/drawing/2014/main" id="{00000000-0008-0000-0600-00001A000000}"/>
            </a:ext>
          </a:extLst>
        </xdr:cNvPr>
        <xdr:cNvSpPr/>
      </xdr:nvSpPr>
      <xdr:spPr>
        <a:xfrm>
          <a:off x="626534" y="1532467"/>
          <a:ext cx="14029267" cy="198967"/>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46566</xdr:colOff>
      <xdr:row>44</xdr:row>
      <xdr:rowOff>46566</xdr:rowOff>
    </xdr:from>
    <xdr:to>
      <xdr:col>52</xdr:col>
      <xdr:colOff>715433</xdr:colOff>
      <xdr:row>44</xdr:row>
      <xdr:rowOff>245533</xdr:rowOff>
    </xdr:to>
    <xdr:sp macro="[0]!Hide_Show_GC3" textlink="">
      <xdr:nvSpPr>
        <xdr:cNvPr id="27" name="Rectangle 26">
          <a:extLst>
            <a:ext uri="{FF2B5EF4-FFF2-40B4-BE49-F238E27FC236}">
              <a16:creationId xmlns:a16="http://schemas.microsoft.com/office/drawing/2014/main" id="{00000000-0008-0000-0600-00001B000000}"/>
            </a:ext>
          </a:extLst>
        </xdr:cNvPr>
        <xdr:cNvSpPr/>
      </xdr:nvSpPr>
      <xdr:spPr>
        <a:xfrm>
          <a:off x="626533" y="1807633"/>
          <a:ext cx="14029267" cy="198967"/>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38100</xdr:colOff>
      <xdr:row>63</xdr:row>
      <xdr:rowOff>29634</xdr:rowOff>
    </xdr:from>
    <xdr:to>
      <xdr:col>52</xdr:col>
      <xdr:colOff>706967</xdr:colOff>
      <xdr:row>63</xdr:row>
      <xdr:rowOff>228601</xdr:rowOff>
    </xdr:to>
    <xdr:sp macro="[0]!Hide_Show_GC4" textlink="">
      <xdr:nvSpPr>
        <xdr:cNvPr id="28" name="Rectangle 27">
          <a:extLst>
            <a:ext uri="{FF2B5EF4-FFF2-40B4-BE49-F238E27FC236}">
              <a16:creationId xmlns:a16="http://schemas.microsoft.com/office/drawing/2014/main" id="{00000000-0008-0000-0600-00001C000000}"/>
            </a:ext>
          </a:extLst>
        </xdr:cNvPr>
        <xdr:cNvSpPr/>
      </xdr:nvSpPr>
      <xdr:spPr>
        <a:xfrm>
          <a:off x="618067" y="5355167"/>
          <a:ext cx="14029267" cy="198967"/>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46566</xdr:colOff>
      <xdr:row>82</xdr:row>
      <xdr:rowOff>59266</xdr:rowOff>
    </xdr:from>
    <xdr:to>
      <xdr:col>52</xdr:col>
      <xdr:colOff>715433</xdr:colOff>
      <xdr:row>82</xdr:row>
      <xdr:rowOff>258233</xdr:rowOff>
    </xdr:to>
    <xdr:sp macro="[0]!Hide_Show_GC5" textlink="">
      <xdr:nvSpPr>
        <xdr:cNvPr id="29" name="Rectangle 28">
          <a:extLst>
            <a:ext uri="{FF2B5EF4-FFF2-40B4-BE49-F238E27FC236}">
              <a16:creationId xmlns:a16="http://schemas.microsoft.com/office/drawing/2014/main" id="{00000000-0008-0000-0600-00001D000000}"/>
            </a:ext>
          </a:extLst>
        </xdr:cNvPr>
        <xdr:cNvSpPr/>
      </xdr:nvSpPr>
      <xdr:spPr>
        <a:xfrm>
          <a:off x="626533" y="2353733"/>
          <a:ext cx="14029267" cy="198967"/>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38100</xdr:colOff>
      <xdr:row>101</xdr:row>
      <xdr:rowOff>16934</xdr:rowOff>
    </xdr:from>
    <xdr:to>
      <xdr:col>52</xdr:col>
      <xdr:colOff>706967</xdr:colOff>
      <xdr:row>101</xdr:row>
      <xdr:rowOff>215901</xdr:rowOff>
    </xdr:to>
    <xdr:sp macro="[0]!Hide_Show_GC6" textlink="">
      <xdr:nvSpPr>
        <xdr:cNvPr id="30" name="Rectangle 29">
          <a:extLst>
            <a:ext uri="{FF2B5EF4-FFF2-40B4-BE49-F238E27FC236}">
              <a16:creationId xmlns:a16="http://schemas.microsoft.com/office/drawing/2014/main" id="{00000000-0008-0000-0600-00001E000000}"/>
            </a:ext>
          </a:extLst>
        </xdr:cNvPr>
        <xdr:cNvSpPr/>
      </xdr:nvSpPr>
      <xdr:spPr>
        <a:xfrm>
          <a:off x="618067" y="2595034"/>
          <a:ext cx="14029267" cy="198967"/>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46567</xdr:colOff>
      <xdr:row>120</xdr:row>
      <xdr:rowOff>38100</xdr:rowOff>
    </xdr:from>
    <xdr:to>
      <xdr:col>52</xdr:col>
      <xdr:colOff>715434</xdr:colOff>
      <xdr:row>120</xdr:row>
      <xdr:rowOff>237067</xdr:rowOff>
    </xdr:to>
    <xdr:sp macro="[0]!Hide_Show_GC7" textlink="">
      <xdr:nvSpPr>
        <xdr:cNvPr id="31" name="Rectangle 30">
          <a:extLst>
            <a:ext uri="{FF2B5EF4-FFF2-40B4-BE49-F238E27FC236}">
              <a16:creationId xmlns:a16="http://schemas.microsoft.com/office/drawing/2014/main" id="{00000000-0008-0000-0600-00001F000000}"/>
            </a:ext>
          </a:extLst>
        </xdr:cNvPr>
        <xdr:cNvSpPr/>
      </xdr:nvSpPr>
      <xdr:spPr>
        <a:xfrm>
          <a:off x="626534" y="2882900"/>
          <a:ext cx="14029267" cy="198967"/>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21167</xdr:colOff>
      <xdr:row>139</xdr:row>
      <xdr:rowOff>38100</xdr:rowOff>
    </xdr:from>
    <xdr:to>
      <xdr:col>52</xdr:col>
      <xdr:colOff>690034</xdr:colOff>
      <xdr:row>139</xdr:row>
      <xdr:rowOff>237067</xdr:rowOff>
    </xdr:to>
    <xdr:sp macro="[0]!Hide_Show_GC8" textlink="">
      <xdr:nvSpPr>
        <xdr:cNvPr id="32" name="Rectangle 31">
          <a:extLst>
            <a:ext uri="{FF2B5EF4-FFF2-40B4-BE49-F238E27FC236}">
              <a16:creationId xmlns:a16="http://schemas.microsoft.com/office/drawing/2014/main" id="{00000000-0008-0000-0600-000020000000}"/>
            </a:ext>
          </a:extLst>
        </xdr:cNvPr>
        <xdr:cNvSpPr/>
      </xdr:nvSpPr>
      <xdr:spPr>
        <a:xfrm>
          <a:off x="601134" y="3153833"/>
          <a:ext cx="14029267" cy="198967"/>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0</xdr:colOff>
      <xdr:row>1</xdr:row>
      <xdr:rowOff>0</xdr:rowOff>
    </xdr:from>
    <xdr:to>
      <xdr:col>0</xdr:col>
      <xdr:colOff>795867</xdr:colOff>
      <xdr:row>1</xdr:row>
      <xdr:rowOff>423333</xdr:rowOff>
    </xdr:to>
    <xdr:sp macro="[0]!Navigate_Project_Setup" textlink="">
      <xdr:nvSpPr>
        <xdr:cNvPr id="33" name="Rectangle 32">
          <a:extLst>
            <a:ext uri="{FF2B5EF4-FFF2-40B4-BE49-F238E27FC236}">
              <a16:creationId xmlns:a16="http://schemas.microsoft.com/office/drawing/2014/main" id="{00000000-0008-0000-0600-000021000000}"/>
            </a:ext>
          </a:extLst>
        </xdr:cNvPr>
        <xdr:cNvSpPr/>
      </xdr:nvSpPr>
      <xdr:spPr>
        <a:xfrm>
          <a:off x="0" y="571500"/>
          <a:ext cx="795867" cy="423333"/>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0</xdr:colOff>
      <xdr:row>1</xdr:row>
      <xdr:rowOff>0</xdr:rowOff>
    </xdr:from>
    <xdr:to>
      <xdr:col>4</xdr:col>
      <xdr:colOff>228600</xdr:colOff>
      <xdr:row>1</xdr:row>
      <xdr:rowOff>423333</xdr:rowOff>
    </xdr:to>
    <xdr:sp macro="[0]!Navigate_Estimate" textlink="">
      <xdr:nvSpPr>
        <xdr:cNvPr id="34" name="Rectangle 33">
          <a:extLst>
            <a:ext uri="{FF2B5EF4-FFF2-40B4-BE49-F238E27FC236}">
              <a16:creationId xmlns:a16="http://schemas.microsoft.com/office/drawing/2014/main" id="{00000000-0008-0000-0600-000022000000}"/>
            </a:ext>
          </a:extLst>
        </xdr:cNvPr>
        <xdr:cNvSpPr/>
      </xdr:nvSpPr>
      <xdr:spPr>
        <a:xfrm>
          <a:off x="872067" y="571500"/>
          <a:ext cx="1104900" cy="423333"/>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0</xdr:colOff>
      <xdr:row>1</xdr:row>
      <xdr:rowOff>0</xdr:rowOff>
    </xdr:from>
    <xdr:to>
      <xdr:col>8</xdr:col>
      <xdr:colOff>228600</xdr:colOff>
      <xdr:row>1</xdr:row>
      <xdr:rowOff>423333</xdr:rowOff>
    </xdr:to>
    <xdr:sp macro="[0]!Navigate_GCs" textlink="">
      <xdr:nvSpPr>
        <xdr:cNvPr id="35" name="Rectangle 34">
          <a:extLst>
            <a:ext uri="{FF2B5EF4-FFF2-40B4-BE49-F238E27FC236}">
              <a16:creationId xmlns:a16="http://schemas.microsoft.com/office/drawing/2014/main" id="{00000000-0008-0000-0600-000023000000}"/>
            </a:ext>
          </a:extLst>
        </xdr:cNvPr>
        <xdr:cNvSpPr/>
      </xdr:nvSpPr>
      <xdr:spPr>
        <a:xfrm>
          <a:off x="2040467" y="571500"/>
          <a:ext cx="1104900" cy="423333"/>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9</xdr:col>
      <xdr:colOff>0</xdr:colOff>
      <xdr:row>1</xdr:row>
      <xdr:rowOff>0</xdr:rowOff>
    </xdr:from>
    <xdr:to>
      <xdr:col>12</xdr:col>
      <xdr:colOff>228600</xdr:colOff>
      <xdr:row>1</xdr:row>
      <xdr:rowOff>423333</xdr:rowOff>
    </xdr:to>
    <xdr:sp macro="[0]!Navigate_Adders" textlink="">
      <xdr:nvSpPr>
        <xdr:cNvPr id="36" name="Rectangle 35">
          <a:extLst>
            <a:ext uri="{FF2B5EF4-FFF2-40B4-BE49-F238E27FC236}">
              <a16:creationId xmlns:a16="http://schemas.microsoft.com/office/drawing/2014/main" id="{00000000-0008-0000-0600-000024000000}"/>
            </a:ext>
          </a:extLst>
        </xdr:cNvPr>
        <xdr:cNvSpPr/>
      </xdr:nvSpPr>
      <xdr:spPr>
        <a:xfrm>
          <a:off x="3208867" y="571500"/>
          <a:ext cx="1104900" cy="423333"/>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4</xdr:col>
      <xdr:colOff>249765</xdr:colOff>
      <xdr:row>1</xdr:row>
      <xdr:rowOff>419100</xdr:rowOff>
    </xdr:from>
    <xdr:to>
      <xdr:col>8</xdr:col>
      <xdr:colOff>228599</xdr:colOff>
      <xdr:row>1</xdr:row>
      <xdr:rowOff>419100</xdr:rowOff>
    </xdr:to>
    <xdr:cxnSp macro="">
      <xdr:nvCxnSpPr>
        <xdr:cNvPr id="37" name="Straight Connector 36">
          <a:extLst>
            <a:ext uri="{FF2B5EF4-FFF2-40B4-BE49-F238E27FC236}">
              <a16:creationId xmlns:a16="http://schemas.microsoft.com/office/drawing/2014/main" id="{00000000-0008-0000-0600-000025000000}"/>
            </a:ext>
          </a:extLst>
        </xdr:cNvPr>
        <xdr:cNvCxnSpPr/>
      </xdr:nvCxnSpPr>
      <xdr:spPr>
        <a:xfrm>
          <a:off x="1998132" y="990600"/>
          <a:ext cx="1147234" cy="0"/>
        </a:xfrm>
        <a:prstGeom prst="line">
          <a:avLst/>
        </a:prstGeom>
        <a:ln w="28575">
          <a:solidFill>
            <a:srgbClr val="398CCC"/>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0</xdr:col>
      <xdr:colOff>0</xdr:colOff>
      <xdr:row>0</xdr:row>
      <xdr:rowOff>0</xdr:rowOff>
    </xdr:from>
    <xdr:to>
      <xdr:col>1</xdr:col>
      <xdr:colOff>228600</xdr:colOff>
      <xdr:row>1</xdr:row>
      <xdr:rowOff>0</xdr:rowOff>
    </xdr:to>
    <xdr:sp macro="" textlink="">
      <xdr:nvSpPr>
        <xdr:cNvPr id="38" name="TextBox 37">
          <a:extLst>
            <a:ext uri="{FF2B5EF4-FFF2-40B4-BE49-F238E27FC236}">
              <a16:creationId xmlns:a16="http://schemas.microsoft.com/office/drawing/2014/main" id="{00000000-0008-0000-0600-000026000000}"/>
            </a:ext>
          </a:extLst>
        </xdr:cNvPr>
        <xdr:cNvSpPr txBox="1">
          <a:spLocks noChangeAspect="1"/>
        </xdr:cNvSpPr>
      </xdr:nvSpPr>
      <xdr:spPr>
        <a:xfrm>
          <a:off x="0" y="0"/>
          <a:ext cx="1100667"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200">
            <a:solidFill>
              <a:schemeClr val="bg1"/>
            </a:solidFill>
            <a:latin typeface="Calibri Light" panose="020F0302020204030204" pitchFamily="34" charset="0"/>
          </a:endParaRPr>
        </a:p>
      </xdr:txBody>
    </xdr:sp>
    <xdr:clientData/>
  </xdr:twoCellAnchor>
  <xdr:twoCellAnchor editAs="absolute">
    <xdr:from>
      <xdr:col>0</xdr:col>
      <xdr:colOff>345890</xdr:colOff>
      <xdr:row>0</xdr:row>
      <xdr:rowOff>67331</xdr:rowOff>
    </xdr:from>
    <xdr:to>
      <xdr:col>0</xdr:col>
      <xdr:colOff>781496</xdr:colOff>
      <xdr:row>0</xdr:row>
      <xdr:rowOff>502937</xdr:rowOff>
    </xdr:to>
    <xdr:pic>
      <xdr:nvPicPr>
        <xdr:cNvPr id="39" name="Picture 38">
          <a:hlinkClick xmlns:r="http://schemas.openxmlformats.org/officeDocument/2006/relationships" r:id="rId2"/>
          <a:extLst>
            <a:ext uri="{FF2B5EF4-FFF2-40B4-BE49-F238E27FC236}">
              <a16:creationId xmlns:a16="http://schemas.microsoft.com/office/drawing/2014/main" id="{00000000-0008-0000-0600-000027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45890" y="67331"/>
          <a:ext cx="435606" cy="435606"/>
        </a:xfrm>
        <a:prstGeom prst="rect">
          <a:avLst/>
        </a:prstGeom>
      </xdr:spPr>
    </xdr:pic>
    <xdr:clientData/>
  </xdr:twoCellAnchor>
  <xdr:twoCellAnchor editAs="absolute">
    <xdr:from>
      <xdr:col>13</xdr:col>
      <xdr:colOff>35956</xdr:colOff>
      <xdr:row>0</xdr:row>
      <xdr:rowOff>0</xdr:rowOff>
    </xdr:from>
    <xdr:to>
      <xdr:col>19</xdr:col>
      <xdr:colOff>10295</xdr:colOff>
      <xdr:row>0</xdr:row>
      <xdr:rowOff>558613</xdr:rowOff>
    </xdr:to>
    <xdr:sp macro="[0]!Navigate_Report" textlink="">
      <xdr:nvSpPr>
        <xdr:cNvPr id="40" name="TextBox 39">
          <a:extLst>
            <a:ext uri="{FF2B5EF4-FFF2-40B4-BE49-F238E27FC236}">
              <a16:creationId xmlns:a16="http://schemas.microsoft.com/office/drawing/2014/main" id="{00000000-0008-0000-0600-000028000000}"/>
            </a:ext>
          </a:extLst>
        </xdr:cNvPr>
        <xdr:cNvSpPr txBox="1">
          <a:spLocks noChangeAspect="1"/>
        </xdr:cNvSpPr>
      </xdr:nvSpPr>
      <xdr:spPr>
        <a:xfrm>
          <a:off x="4413223" y="0"/>
          <a:ext cx="1650739" cy="5586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Reporting</a:t>
          </a:r>
        </a:p>
      </xdr:txBody>
    </xdr:sp>
    <xdr:clientData/>
  </xdr:twoCellAnchor>
  <xdr:twoCellAnchor editAs="absolute">
    <xdr:from>
      <xdr:col>7</xdr:col>
      <xdr:colOff>137705</xdr:colOff>
      <xdr:row>0</xdr:row>
      <xdr:rowOff>0</xdr:rowOff>
    </xdr:from>
    <xdr:to>
      <xdr:col>13</xdr:col>
      <xdr:colOff>35843</xdr:colOff>
      <xdr:row>0</xdr:row>
      <xdr:rowOff>558612</xdr:rowOff>
    </xdr:to>
    <xdr:sp macro="[0]!Navigate_Estimate" textlink="">
      <xdr:nvSpPr>
        <xdr:cNvPr id="41" name="TextBox 40">
          <a:extLst>
            <a:ext uri="{FF2B5EF4-FFF2-40B4-BE49-F238E27FC236}">
              <a16:creationId xmlns:a16="http://schemas.microsoft.com/office/drawing/2014/main" id="{00000000-0008-0000-0600-000029000000}"/>
            </a:ext>
          </a:extLst>
        </xdr:cNvPr>
        <xdr:cNvSpPr txBox="1">
          <a:spLocks noChangeAspect="1"/>
        </xdr:cNvSpPr>
      </xdr:nvSpPr>
      <xdr:spPr>
        <a:xfrm>
          <a:off x="2762372" y="0"/>
          <a:ext cx="1650738" cy="558612"/>
        </a:xfrm>
        <a:prstGeom prst="rect">
          <a:avLst/>
        </a:prstGeom>
        <a:solidFill>
          <a:srgbClr val="2A689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1">
              <a:solidFill>
                <a:schemeClr val="bg1"/>
              </a:solidFill>
              <a:latin typeface="+mn-lt"/>
              <a:ea typeface="+mn-ea"/>
              <a:cs typeface="+mn-cs"/>
            </a:rPr>
            <a:t>Estimate</a:t>
          </a:r>
        </a:p>
      </xdr:txBody>
    </xdr:sp>
    <xdr:clientData/>
  </xdr:twoCellAnchor>
  <xdr:twoCellAnchor editAs="absolute">
    <xdr:from>
      <xdr:col>1</xdr:col>
      <xdr:colOff>227911</xdr:colOff>
      <xdr:row>0</xdr:row>
      <xdr:rowOff>0</xdr:rowOff>
    </xdr:from>
    <xdr:to>
      <xdr:col>7</xdr:col>
      <xdr:colOff>122465</xdr:colOff>
      <xdr:row>0</xdr:row>
      <xdr:rowOff>560294</xdr:rowOff>
    </xdr:to>
    <xdr:sp macro="[0]!Navigate_Home" textlink="">
      <xdr:nvSpPr>
        <xdr:cNvPr id="42" name="TextBox 41">
          <a:extLst>
            <a:ext uri="{FF2B5EF4-FFF2-40B4-BE49-F238E27FC236}">
              <a16:creationId xmlns:a16="http://schemas.microsoft.com/office/drawing/2014/main" id="{00000000-0008-0000-0600-00002A000000}"/>
            </a:ext>
          </a:extLst>
        </xdr:cNvPr>
        <xdr:cNvSpPr txBox="1">
          <a:spLocks noChangeAspect="1"/>
        </xdr:cNvSpPr>
      </xdr:nvSpPr>
      <xdr:spPr>
        <a:xfrm>
          <a:off x="1099978" y="0"/>
          <a:ext cx="1647154" cy="5602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Home</a:t>
          </a:r>
        </a:p>
      </xdr:txBody>
    </xdr:sp>
    <xdr:clientData/>
  </xdr:twoCellAnchor>
  <xdr:twoCellAnchor editAs="oneCell">
    <xdr:from>
      <xdr:col>42</xdr:col>
      <xdr:colOff>71967</xdr:colOff>
      <xdr:row>0</xdr:row>
      <xdr:rowOff>169334</xdr:rowOff>
    </xdr:from>
    <xdr:to>
      <xdr:col>43</xdr:col>
      <xdr:colOff>61299</xdr:colOff>
      <xdr:row>0</xdr:row>
      <xdr:rowOff>425366</xdr:rowOff>
    </xdr:to>
    <xdr:pic macro="[0]!Navigate_Project_Setup">
      <xdr:nvPicPr>
        <xdr:cNvPr id="43" name="Picture 42">
          <a:extLst>
            <a:ext uri="{FF2B5EF4-FFF2-40B4-BE49-F238E27FC236}">
              <a16:creationId xmlns:a16="http://schemas.microsoft.com/office/drawing/2014/main" id="{00000000-0008-0000-0600-00002B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2335934" y="169334"/>
          <a:ext cx="256032" cy="256032"/>
        </a:xfrm>
        <a:prstGeom prst="rect">
          <a:avLst/>
        </a:prstGeom>
      </xdr:spPr>
    </xdr:pic>
    <xdr:clientData/>
  </xdr:twoCellAnchor>
  <xdr:twoCellAnchor editAs="oneCell">
    <xdr:from>
      <xdr:col>44</xdr:col>
      <xdr:colOff>76199</xdr:colOff>
      <xdr:row>0</xdr:row>
      <xdr:rowOff>177799</xdr:rowOff>
    </xdr:from>
    <xdr:to>
      <xdr:col>45</xdr:col>
      <xdr:colOff>38099</xdr:colOff>
      <xdr:row>0</xdr:row>
      <xdr:rowOff>406399</xdr:rowOff>
    </xdr:to>
    <xdr:pic>
      <xdr:nvPicPr>
        <xdr:cNvPr id="44" name="Picture 43">
          <a:hlinkClick xmlns:r="http://schemas.openxmlformats.org/officeDocument/2006/relationships" r:id="rId5"/>
          <a:extLst>
            <a:ext uri="{FF2B5EF4-FFF2-40B4-BE49-F238E27FC236}">
              <a16:creationId xmlns:a16="http://schemas.microsoft.com/office/drawing/2014/main" id="{00000000-0008-0000-0600-00002C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2873566" y="177799"/>
          <a:ext cx="228600" cy="228600"/>
        </a:xfrm>
        <a:prstGeom prst="rect">
          <a:avLst/>
        </a:prstGeom>
      </xdr:spPr>
    </xdr:pic>
    <xdr:clientData/>
  </xdr:twoCellAnchor>
  <xdr:twoCellAnchor>
    <xdr:from>
      <xdr:col>13</xdr:col>
      <xdr:colOff>0</xdr:colOff>
      <xdr:row>1</xdr:row>
      <xdr:rowOff>0</xdr:rowOff>
    </xdr:from>
    <xdr:to>
      <xdr:col>16</xdr:col>
      <xdr:colOff>228600</xdr:colOff>
      <xdr:row>1</xdr:row>
      <xdr:rowOff>423333</xdr:rowOff>
    </xdr:to>
    <xdr:sp macro="[0]!Navigate_Alternates" textlink="">
      <xdr:nvSpPr>
        <xdr:cNvPr id="24" name="Rectangle 23">
          <a:extLst>
            <a:ext uri="{FF2B5EF4-FFF2-40B4-BE49-F238E27FC236}">
              <a16:creationId xmlns:a16="http://schemas.microsoft.com/office/drawing/2014/main" id="{00000000-0008-0000-0600-000018000000}"/>
            </a:ext>
          </a:extLst>
        </xdr:cNvPr>
        <xdr:cNvSpPr/>
      </xdr:nvSpPr>
      <xdr:spPr>
        <a:xfrm>
          <a:off x="3208867" y="571500"/>
          <a:ext cx="1104900" cy="423333"/>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33</xdr:col>
      <xdr:colOff>110066</xdr:colOff>
      <xdr:row>0</xdr:row>
      <xdr:rowOff>567267</xdr:rowOff>
    </xdr:from>
    <xdr:to>
      <xdr:col>39</xdr:col>
      <xdr:colOff>80433</xdr:colOff>
      <xdr:row>1</xdr:row>
      <xdr:rowOff>419100</xdr:rowOff>
    </xdr:to>
    <xdr:sp macro="[0]!Navigate_Estimate" textlink="">
      <xdr:nvSpPr>
        <xdr:cNvPr id="45" name="Rectangle 44">
          <a:extLst>
            <a:ext uri="{FF2B5EF4-FFF2-40B4-BE49-F238E27FC236}">
              <a16:creationId xmlns:a16="http://schemas.microsoft.com/office/drawing/2014/main" id="{0DD2BE65-6AE9-4C16-B4AD-A5E5AB5DFA64}"/>
            </a:ext>
          </a:extLst>
        </xdr:cNvPr>
        <xdr:cNvSpPr/>
      </xdr:nvSpPr>
      <xdr:spPr>
        <a:xfrm>
          <a:off x="9973733" y="567267"/>
          <a:ext cx="1570567" cy="423333"/>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editAs="absolute">
    <xdr:from>
      <xdr:col>0</xdr:col>
      <xdr:colOff>152400</xdr:colOff>
      <xdr:row>0</xdr:row>
      <xdr:rowOff>152400</xdr:rowOff>
    </xdr:from>
    <xdr:to>
      <xdr:col>2</xdr:col>
      <xdr:colOff>88900</xdr:colOff>
      <xdr:row>1</xdr:row>
      <xdr:rowOff>152400</xdr:rowOff>
    </xdr:to>
    <xdr:sp macro="" textlink="">
      <xdr:nvSpPr>
        <xdr:cNvPr id="46" name="TextBox 45">
          <a:extLst>
            <a:ext uri="{FF2B5EF4-FFF2-40B4-BE49-F238E27FC236}">
              <a16:creationId xmlns:a16="http://schemas.microsoft.com/office/drawing/2014/main" id="{0917DF38-C02D-4780-9E99-142C1ED51A9D}"/>
            </a:ext>
          </a:extLst>
        </xdr:cNvPr>
        <xdr:cNvSpPr txBox="1">
          <a:spLocks noChangeAspect="1"/>
        </xdr:cNvSpPr>
      </xdr:nvSpPr>
      <xdr:spPr>
        <a:xfrm>
          <a:off x="152400" y="152400"/>
          <a:ext cx="1100667"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200">
            <a:solidFill>
              <a:schemeClr val="bg1"/>
            </a:solidFill>
            <a:latin typeface="Calibri Light" panose="020F0302020204030204" pitchFamily="34" charset="0"/>
          </a:endParaRPr>
        </a:p>
      </xdr:txBody>
    </xdr:sp>
    <xdr:clientData/>
  </xdr:twoCellAnchor>
  <xdr:twoCellAnchor editAs="oneCell">
    <xdr:from>
      <xdr:col>33</xdr:col>
      <xdr:colOff>266695</xdr:colOff>
      <xdr:row>1</xdr:row>
      <xdr:rowOff>118533</xdr:rowOff>
    </xdr:from>
    <xdr:to>
      <xdr:col>34</xdr:col>
      <xdr:colOff>182875</xdr:colOff>
      <xdr:row>1</xdr:row>
      <xdr:rowOff>301413</xdr:rowOff>
    </xdr:to>
    <xdr:pic macro="[0]!Navigate_Estimate_Summary">
      <xdr:nvPicPr>
        <xdr:cNvPr id="47" name="Picture 46">
          <a:extLst>
            <a:ext uri="{FF2B5EF4-FFF2-40B4-BE49-F238E27FC236}">
              <a16:creationId xmlns:a16="http://schemas.microsoft.com/office/drawing/2014/main" id="{DA554616-0890-42ED-B076-57E02F4850D1}"/>
            </a:ext>
          </a:extLst>
        </xdr:cNvPr>
        <xdr:cNvPicPr>
          <a:picLocks noChangeAspect="1"/>
        </xdr:cNvPicPr>
      </xdr:nvPicPr>
      <xdr:blipFill>
        <a:blip xmlns:r="http://schemas.openxmlformats.org/officeDocument/2006/relationships" r:embed="rId7"/>
        <a:stretch>
          <a:fillRect/>
        </a:stretch>
      </xdr:blipFill>
      <xdr:spPr>
        <a:xfrm>
          <a:off x="10130362" y="690033"/>
          <a:ext cx="182880" cy="182880"/>
        </a:xfrm>
        <a:prstGeom prst="rect">
          <a:avLst/>
        </a:prstGeom>
      </xdr:spPr>
    </xdr:pic>
    <xdr:clientData/>
  </xdr:twoCellAnchor>
  <xdr:twoCellAnchor>
    <xdr:from>
      <xdr:col>39</xdr:col>
      <xdr:colOff>110066</xdr:colOff>
      <xdr:row>0</xdr:row>
      <xdr:rowOff>567267</xdr:rowOff>
    </xdr:from>
    <xdr:to>
      <xdr:col>45</xdr:col>
      <xdr:colOff>80433</xdr:colOff>
      <xdr:row>1</xdr:row>
      <xdr:rowOff>419100</xdr:rowOff>
    </xdr:to>
    <xdr:sp macro="[0]!Navigate_GC_SOFT_COST" textlink="">
      <xdr:nvSpPr>
        <xdr:cNvPr id="48" name="Rectangle 47">
          <a:extLst>
            <a:ext uri="{FF2B5EF4-FFF2-40B4-BE49-F238E27FC236}">
              <a16:creationId xmlns:a16="http://schemas.microsoft.com/office/drawing/2014/main" id="{9340CEE8-A6E6-4056-A552-A1987ED5F1FB}"/>
            </a:ext>
          </a:extLst>
        </xdr:cNvPr>
        <xdr:cNvSpPr/>
      </xdr:nvSpPr>
      <xdr:spPr>
        <a:xfrm>
          <a:off x="9973733" y="567267"/>
          <a:ext cx="1570567" cy="423333"/>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oneCellAnchor>
    <xdr:from>
      <xdr:col>40</xdr:col>
      <xdr:colOff>67723</xdr:colOff>
      <xdr:row>1</xdr:row>
      <xdr:rowOff>118533</xdr:rowOff>
    </xdr:from>
    <xdr:ext cx="182880" cy="182880"/>
    <xdr:pic macro="[0]!Navigate_GC_SOFT_COST">
      <xdr:nvPicPr>
        <xdr:cNvPr id="49" name="Picture 48">
          <a:extLst>
            <a:ext uri="{FF2B5EF4-FFF2-40B4-BE49-F238E27FC236}">
              <a16:creationId xmlns:a16="http://schemas.microsoft.com/office/drawing/2014/main" id="{083208C8-36D1-4F29-993E-FBB955D85464}"/>
            </a:ext>
          </a:extLst>
        </xdr:cNvPr>
        <xdr:cNvPicPr>
          <a:picLocks noChangeAspect="1"/>
        </xdr:cNvPicPr>
      </xdr:nvPicPr>
      <xdr:blipFill>
        <a:blip xmlns:r="http://schemas.openxmlformats.org/officeDocument/2006/relationships" r:embed="rId8"/>
        <a:stretch>
          <a:fillRect/>
        </a:stretch>
      </xdr:blipFill>
      <xdr:spPr>
        <a:xfrm>
          <a:off x="11798290" y="690033"/>
          <a:ext cx="182880" cy="182880"/>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1485900</xdr:colOff>
      <xdr:row>1</xdr:row>
      <xdr:rowOff>7620</xdr:rowOff>
    </xdr:to>
    <xdr:sp macro="" textlink="">
      <xdr:nvSpPr>
        <xdr:cNvPr id="2" name="Rectangle 1">
          <a:extLst>
            <a:ext uri="{FF2B5EF4-FFF2-40B4-BE49-F238E27FC236}">
              <a16:creationId xmlns:a16="http://schemas.microsoft.com/office/drawing/2014/main" id="{00000000-0008-0000-0700-000002000000}"/>
            </a:ext>
          </a:extLst>
        </xdr:cNvPr>
        <xdr:cNvSpPr/>
      </xdr:nvSpPr>
      <xdr:spPr>
        <a:xfrm>
          <a:off x="0" y="0"/>
          <a:ext cx="872067" cy="579120"/>
        </a:xfrm>
        <a:prstGeom prst="rect">
          <a:avLst/>
        </a:prstGeom>
        <a:noFill/>
        <a:ln>
          <a:no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editAs="absolute">
    <xdr:from>
      <xdr:col>46</xdr:col>
      <xdr:colOff>237046</xdr:colOff>
      <xdr:row>0</xdr:row>
      <xdr:rowOff>175185</xdr:rowOff>
    </xdr:from>
    <xdr:to>
      <xdr:col>47</xdr:col>
      <xdr:colOff>228688</xdr:colOff>
      <xdr:row>0</xdr:row>
      <xdr:rowOff>432449</xdr:rowOff>
    </xdr:to>
    <xdr:pic macro="[0]!Hide_Alternates">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3339213" y="175185"/>
          <a:ext cx="254108" cy="257264"/>
        </a:xfrm>
        <a:prstGeom prst="rect">
          <a:avLst/>
        </a:prstGeom>
      </xdr:spPr>
    </xdr:pic>
    <xdr:clientData/>
  </xdr:twoCellAnchor>
  <xdr:twoCellAnchor>
    <xdr:from>
      <xdr:col>4</xdr:col>
      <xdr:colOff>55033</xdr:colOff>
      <xdr:row>6</xdr:row>
      <xdr:rowOff>46567</xdr:rowOff>
    </xdr:from>
    <xdr:to>
      <xdr:col>52</xdr:col>
      <xdr:colOff>0</xdr:colOff>
      <xdr:row>6</xdr:row>
      <xdr:rowOff>228600</xdr:rowOff>
    </xdr:to>
    <xdr:sp macro="[0]!Hide_Show_GC1" textlink="">
      <xdr:nvSpPr>
        <xdr:cNvPr id="4" name="Rectangle 3">
          <a:extLst>
            <a:ext uri="{FF2B5EF4-FFF2-40B4-BE49-F238E27FC236}">
              <a16:creationId xmlns:a16="http://schemas.microsoft.com/office/drawing/2014/main" id="{00000000-0008-0000-0700-000004000000}"/>
            </a:ext>
          </a:extLst>
        </xdr:cNvPr>
        <xdr:cNvSpPr/>
      </xdr:nvSpPr>
      <xdr:spPr>
        <a:xfrm>
          <a:off x="1803400" y="1769534"/>
          <a:ext cx="13589000" cy="182033"/>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4</xdr:col>
      <xdr:colOff>97366</xdr:colOff>
      <xdr:row>62</xdr:row>
      <xdr:rowOff>38100</xdr:rowOff>
    </xdr:from>
    <xdr:to>
      <xdr:col>52</xdr:col>
      <xdr:colOff>0</xdr:colOff>
      <xdr:row>62</xdr:row>
      <xdr:rowOff>245534</xdr:rowOff>
    </xdr:to>
    <xdr:sp macro="[0]!Hide_Show_GC2" textlink="">
      <xdr:nvSpPr>
        <xdr:cNvPr id="5" name="Rectangle 4">
          <a:extLst>
            <a:ext uri="{FF2B5EF4-FFF2-40B4-BE49-F238E27FC236}">
              <a16:creationId xmlns:a16="http://schemas.microsoft.com/office/drawing/2014/main" id="{00000000-0008-0000-0700-000005000000}"/>
            </a:ext>
          </a:extLst>
        </xdr:cNvPr>
        <xdr:cNvSpPr/>
      </xdr:nvSpPr>
      <xdr:spPr>
        <a:xfrm>
          <a:off x="1845733" y="8906933"/>
          <a:ext cx="13546668" cy="207434"/>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4</xdr:col>
      <xdr:colOff>42333</xdr:colOff>
      <xdr:row>118</xdr:row>
      <xdr:rowOff>46566</xdr:rowOff>
    </xdr:from>
    <xdr:to>
      <xdr:col>52</xdr:col>
      <xdr:colOff>0</xdr:colOff>
      <xdr:row>118</xdr:row>
      <xdr:rowOff>224367</xdr:rowOff>
    </xdr:to>
    <xdr:sp macro="[0]!Hide_Show_GC3" textlink="">
      <xdr:nvSpPr>
        <xdr:cNvPr id="6" name="Rectangle 5">
          <a:extLst>
            <a:ext uri="{FF2B5EF4-FFF2-40B4-BE49-F238E27FC236}">
              <a16:creationId xmlns:a16="http://schemas.microsoft.com/office/drawing/2014/main" id="{00000000-0008-0000-0700-000006000000}"/>
            </a:ext>
          </a:extLst>
        </xdr:cNvPr>
        <xdr:cNvSpPr/>
      </xdr:nvSpPr>
      <xdr:spPr>
        <a:xfrm>
          <a:off x="1790700" y="2307166"/>
          <a:ext cx="13601700" cy="177801"/>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4</xdr:col>
      <xdr:colOff>21166</xdr:colOff>
      <xdr:row>174</xdr:row>
      <xdr:rowOff>29634</xdr:rowOff>
    </xdr:from>
    <xdr:to>
      <xdr:col>52</xdr:col>
      <xdr:colOff>0</xdr:colOff>
      <xdr:row>174</xdr:row>
      <xdr:rowOff>237067</xdr:rowOff>
    </xdr:to>
    <xdr:sp macro="[0]!Hide_Show_GC4" textlink="">
      <xdr:nvSpPr>
        <xdr:cNvPr id="7" name="Rectangle 6">
          <a:extLst>
            <a:ext uri="{FF2B5EF4-FFF2-40B4-BE49-F238E27FC236}">
              <a16:creationId xmlns:a16="http://schemas.microsoft.com/office/drawing/2014/main" id="{00000000-0008-0000-0700-000007000000}"/>
            </a:ext>
          </a:extLst>
        </xdr:cNvPr>
        <xdr:cNvSpPr/>
      </xdr:nvSpPr>
      <xdr:spPr>
        <a:xfrm>
          <a:off x="1769533" y="2556934"/>
          <a:ext cx="13614401" cy="207433"/>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4</xdr:col>
      <xdr:colOff>42333</xdr:colOff>
      <xdr:row>230</xdr:row>
      <xdr:rowOff>59266</xdr:rowOff>
    </xdr:from>
    <xdr:to>
      <xdr:col>52</xdr:col>
      <xdr:colOff>0</xdr:colOff>
      <xdr:row>230</xdr:row>
      <xdr:rowOff>245533</xdr:rowOff>
    </xdr:to>
    <xdr:sp macro="[0]!Hide_Show_GC5" textlink="">
      <xdr:nvSpPr>
        <xdr:cNvPr id="8" name="Rectangle 7">
          <a:extLst>
            <a:ext uri="{FF2B5EF4-FFF2-40B4-BE49-F238E27FC236}">
              <a16:creationId xmlns:a16="http://schemas.microsoft.com/office/drawing/2014/main" id="{00000000-0008-0000-0700-000008000000}"/>
            </a:ext>
          </a:extLst>
        </xdr:cNvPr>
        <xdr:cNvSpPr/>
      </xdr:nvSpPr>
      <xdr:spPr>
        <a:xfrm>
          <a:off x="1790700" y="2853266"/>
          <a:ext cx="13601700" cy="186267"/>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4</xdr:col>
      <xdr:colOff>42333</xdr:colOff>
      <xdr:row>286</xdr:row>
      <xdr:rowOff>16934</xdr:rowOff>
    </xdr:from>
    <xdr:to>
      <xdr:col>52</xdr:col>
      <xdr:colOff>0</xdr:colOff>
      <xdr:row>286</xdr:row>
      <xdr:rowOff>245534</xdr:rowOff>
    </xdr:to>
    <xdr:sp macro="[0]!Hide_Show_GC6" textlink="">
      <xdr:nvSpPr>
        <xdr:cNvPr id="9" name="Rectangle 8">
          <a:extLst>
            <a:ext uri="{FF2B5EF4-FFF2-40B4-BE49-F238E27FC236}">
              <a16:creationId xmlns:a16="http://schemas.microsoft.com/office/drawing/2014/main" id="{00000000-0008-0000-0700-000009000000}"/>
            </a:ext>
          </a:extLst>
        </xdr:cNvPr>
        <xdr:cNvSpPr/>
      </xdr:nvSpPr>
      <xdr:spPr>
        <a:xfrm>
          <a:off x="1790700" y="3094567"/>
          <a:ext cx="13593234" cy="228600"/>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4</xdr:col>
      <xdr:colOff>21166</xdr:colOff>
      <xdr:row>342</xdr:row>
      <xdr:rowOff>38100</xdr:rowOff>
    </xdr:from>
    <xdr:to>
      <xdr:col>52</xdr:col>
      <xdr:colOff>0</xdr:colOff>
      <xdr:row>342</xdr:row>
      <xdr:rowOff>245534</xdr:rowOff>
    </xdr:to>
    <xdr:sp macro="[0]!Hide_Show_GC7" textlink="">
      <xdr:nvSpPr>
        <xdr:cNvPr id="10" name="Rectangle 9">
          <a:extLst>
            <a:ext uri="{FF2B5EF4-FFF2-40B4-BE49-F238E27FC236}">
              <a16:creationId xmlns:a16="http://schemas.microsoft.com/office/drawing/2014/main" id="{00000000-0008-0000-0700-00000A000000}"/>
            </a:ext>
          </a:extLst>
        </xdr:cNvPr>
        <xdr:cNvSpPr/>
      </xdr:nvSpPr>
      <xdr:spPr>
        <a:xfrm>
          <a:off x="1769533" y="3382433"/>
          <a:ext cx="13622868" cy="207434"/>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4</xdr:col>
      <xdr:colOff>12700</xdr:colOff>
      <xdr:row>398</xdr:row>
      <xdr:rowOff>38100</xdr:rowOff>
    </xdr:from>
    <xdr:to>
      <xdr:col>52</xdr:col>
      <xdr:colOff>0</xdr:colOff>
      <xdr:row>398</xdr:row>
      <xdr:rowOff>224366</xdr:rowOff>
    </xdr:to>
    <xdr:sp macro="[0]!Hide_Show_GC8" textlink="">
      <xdr:nvSpPr>
        <xdr:cNvPr id="11" name="Rectangle 10">
          <a:extLst>
            <a:ext uri="{FF2B5EF4-FFF2-40B4-BE49-F238E27FC236}">
              <a16:creationId xmlns:a16="http://schemas.microsoft.com/office/drawing/2014/main" id="{00000000-0008-0000-0700-00000B000000}"/>
            </a:ext>
          </a:extLst>
        </xdr:cNvPr>
        <xdr:cNvSpPr/>
      </xdr:nvSpPr>
      <xdr:spPr>
        <a:xfrm>
          <a:off x="1761067" y="3653367"/>
          <a:ext cx="13605934" cy="186266"/>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0</xdr:colOff>
      <xdr:row>1</xdr:row>
      <xdr:rowOff>0</xdr:rowOff>
    </xdr:from>
    <xdr:to>
      <xdr:col>0</xdr:col>
      <xdr:colOff>795867</xdr:colOff>
      <xdr:row>1</xdr:row>
      <xdr:rowOff>423333</xdr:rowOff>
    </xdr:to>
    <xdr:sp macro="[0]!Navigate_Project_Setup" textlink="">
      <xdr:nvSpPr>
        <xdr:cNvPr id="12" name="Rectangle 11">
          <a:extLst>
            <a:ext uri="{FF2B5EF4-FFF2-40B4-BE49-F238E27FC236}">
              <a16:creationId xmlns:a16="http://schemas.microsoft.com/office/drawing/2014/main" id="{00000000-0008-0000-0700-00000C000000}"/>
            </a:ext>
          </a:extLst>
        </xdr:cNvPr>
        <xdr:cNvSpPr/>
      </xdr:nvSpPr>
      <xdr:spPr>
        <a:xfrm>
          <a:off x="0" y="571500"/>
          <a:ext cx="795867" cy="423333"/>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0</xdr:colOff>
      <xdr:row>1</xdr:row>
      <xdr:rowOff>0</xdr:rowOff>
    </xdr:from>
    <xdr:to>
      <xdr:col>4</xdr:col>
      <xdr:colOff>228600</xdr:colOff>
      <xdr:row>1</xdr:row>
      <xdr:rowOff>423333</xdr:rowOff>
    </xdr:to>
    <xdr:sp macro="[0]!Navigate_Estimate" textlink="">
      <xdr:nvSpPr>
        <xdr:cNvPr id="13" name="Rectangle 12">
          <a:extLst>
            <a:ext uri="{FF2B5EF4-FFF2-40B4-BE49-F238E27FC236}">
              <a16:creationId xmlns:a16="http://schemas.microsoft.com/office/drawing/2014/main" id="{00000000-0008-0000-0700-00000D000000}"/>
            </a:ext>
          </a:extLst>
        </xdr:cNvPr>
        <xdr:cNvSpPr/>
      </xdr:nvSpPr>
      <xdr:spPr>
        <a:xfrm>
          <a:off x="872067" y="571500"/>
          <a:ext cx="1104900" cy="423333"/>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0</xdr:colOff>
      <xdr:row>1</xdr:row>
      <xdr:rowOff>0</xdr:rowOff>
    </xdr:from>
    <xdr:to>
      <xdr:col>8</xdr:col>
      <xdr:colOff>228600</xdr:colOff>
      <xdr:row>1</xdr:row>
      <xdr:rowOff>423333</xdr:rowOff>
    </xdr:to>
    <xdr:sp macro="[0]!Navigate_GCs" textlink="">
      <xdr:nvSpPr>
        <xdr:cNvPr id="14" name="Rectangle 13">
          <a:extLst>
            <a:ext uri="{FF2B5EF4-FFF2-40B4-BE49-F238E27FC236}">
              <a16:creationId xmlns:a16="http://schemas.microsoft.com/office/drawing/2014/main" id="{00000000-0008-0000-0700-00000E000000}"/>
            </a:ext>
          </a:extLst>
        </xdr:cNvPr>
        <xdr:cNvSpPr/>
      </xdr:nvSpPr>
      <xdr:spPr>
        <a:xfrm>
          <a:off x="2040467" y="571500"/>
          <a:ext cx="1104900" cy="423333"/>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9</xdr:col>
      <xdr:colOff>0</xdr:colOff>
      <xdr:row>1</xdr:row>
      <xdr:rowOff>0</xdr:rowOff>
    </xdr:from>
    <xdr:to>
      <xdr:col>12</xdr:col>
      <xdr:colOff>228600</xdr:colOff>
      <xdr:row>1</xdr:row>
      <xdr:rowOff>423333</xdr:rowOff>
    </xdr:to>
    <xdr:sp macro="[0]!Navigate_Adders" textlink="">
      <xdr:nvSpPr>
        <xdr:cNvPr id="15" name="Rectangle 14">
          <a:extLst>
            <a:ext uri="{FF2B5EF4-FFF2-40B4-BE49-F238E27FC236}">
              <a16:creationId xmlns:a16="http://schemas.microsoft.com/office/drawing/2014/main" id="{00000000-0008-0000-0700-00000F000000}"/>
            </a:ext>
          </a:extLst>
        </xdr:cNvPr>
        <xdr:cNvSpPr/>
      </xdr:nvSpPr>
      <xdr:spPr>
        <a:xfrm>
          <a:off x="3208867" y="571500"/>
          <a:ext cx="1104900" cy="423333"/>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13</xdr:col>
      <xdr:colOff>25398</xdr:colOff>
      <xdr:row>2</xdr:row>
      <xdr:rowOff>1</xdr:rowOff>
    </xdr:from>
    <xdr:to>
      <xdr:col>17</xdr:col>
      <xdr:colOff>29632</xdr:colOff>
      <xdr:row>2</xdr:row>
      <xdr:rowOff>1</xdr:rowOff>
    </xdr:to>
    <xdr:cxnSp macro="">
      <xdr:nvCxnSpPr>
        <xdr:cNvPr id="16" name="Straight Connector 15">
          <a:extLst>
            <a:ext uri="{FF2B5EF4-FFF2-40B4-BE49-F238E27FC236}">
              <a16:creationId xmlns:a16="http://schemas.microsoft.com/office/drawing/2014/main" id="{00000000-0008-0000-0700-000010000000}"/>
            </a:ext>
          </a:extLst>
        </xdr:cNvPr>
        <xdr:cNvCxnSpPr/>
      </xdr:nvCxnSpPr>
      <xdr:spPr>
        <a:xfrm>
          <a:off x="4402665" y="999068"/>
          <a:ext cx="1147234" cy="0"/>
        </a:xfrm>
        <a:prstGeom prst="line">
          <a:avLst/>
        </a:prstGeom>
        <a:ln w="28575">
          <a:solidFill>
            <a:srgbClr val="398CCC"/>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0</xdr:col>
      <xdr:colOff>0</xdr:colOff>
      <xdr:row>0</xdr:row>
      <xdr:rowOff>0</xdr:rowOff>
    </xdr:from>
    <xdr:to>
      <xdr:col>1</xdr:col>
      <xdr:colOff>228600</xdr:colOff>
      <xdr:row>1</xdr:row>
      <xdr:rowOff>0</xdr:rowOff>
    </xdr:to>
    <xdr:sp macro="" textlink="">
      <xdr:nvSpPr>
        <xdr:cNvPr id="17" name="TextBox 16">
          <a:extLst>
            <a:ext uri="{FF2B5EF4-FFF2-40B4-BE49-F238E27FC236}">
              <a16:creationId xmlns:a16="http://schemas.microsoft.com/office/drawing/2014/main" id="{00000000-0008-0000-0700-000011000000}"/>
            </a:ext>
          </a:extLst>
        </xdr:cNvPr>
        <xdr:cNvSpPr txBox="1">
          <a:spLocks noChangeAspect="1"/>
        </xdr:cNvSpPr>
      </xdr:nvSpPr>
      <xdr:spPr>
        <a:xfrm>
          <a:off x="0" y="0"/>
          <a:ext cx="1100667"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200">
            <a:solidFill>
              <a:schemeClr val="bg1"/>
            </a:solidFill>
            <a:latin typeface="Calibri Light" panose="020F0302020204030204" pitchFamily="34" charset="0"/>
          </a:endParaRPr>
        </a:p>
      </xdr:txBody>
    </xdr:sp>
    <xdr:clientData/>
  </xdr:twoCellAnchor>
  <xdr:twoCellAnchor editAs="absolute">
    <xdr:from>
      <xdr:col>0</xdr:col>
      <xdr:colOff>345890</xdr:colOff>
      <xdr:row>0</xdr:row>
      <xdr:rowOff>67331</xdr:rowOff>
    </xdr:from>
    <xdr:to>
      <xdr:col>0</xdr:col>
      <xdr:colOff>781496</xdr:colOff>
      <xdr:row>0</xdr:row>
      <xdr:rowOff>502937</xdr:rowOff>
    </xdr:to>
    <xdr:pic>
      <xdr:nvPicPr>
        <xdr:cNvPr id="18" name="Picture 17">
          <a:hlinkClick xmlns:r="http://schemas.openxmlformats.org/officeDocument/2006/relationships" r:id="rId2"/>
          <a:extLst>
            <a:ext uri="{FF2B5EF4-FFF2-40B4-BE49-F238E27FC236}">
              <a16:creationId xmlns:a16="http://schemas.microsoft.com/office/drawing/2014/main" id="{00000000-0008-0000-0700-000012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45890" y="67331"/>
          <a:ext cx="435606" cy="435606"/>
        </a:xfrm>
        <a:prstGeom prst="rect">
          <a:avLst/>
        </a:prstGeom>
      </xdr:spPr>
    </xdr:pic>
    <xdr:clientData/>
  </xdr:twoCellAnchor>
  <xdr:twoCellAnchor editAs="absolute">
    <xdr:from>
      <xdr:col>13</xdr:col>
      <xdr:colOff>35956</xdr:colOff>
      <xdr:row>0</xdr:row>
      <xdr:rowOff>0</xdr:rowOff>
    </xdr:from>
    <xdr:to>
      <xdr:col>19</xdr:col>
      <xdr:colOff>10295</xdr:colOff>
      <xdr:row>0</xdr:row>
      <xdr:rowOff>558613</xdr:rowOff>
    </xdr:to>
    <xdr:sp macro="[0]!Navigate_Report" textlink="">
      <xdr:nvSpPr>
        <xdr:cNvPr id="19" name="TextBox 18">
          <a:extLst>
            <a:ext uri="{FF2B5EF4-FFF2-40B4-BE49-F238E27FC236}">
              <a16:creationId xmlns:a16="http://schemas.microsoft.com/office/drawing/2014/main" id="{00000000-0008-0000-0700-000013000000}"/>
            </a:ext>
          </a:extLst>
        </xdr:cNvPr>
        <xdr:cNvSpPr txBox="1">
          <a:spLocks noChangeAspect="1"/>
        </xdr:cNvSpPr>
      </xdr:nvSpPr>
      <xdr:spPr>
        <a:xfrm>
          <a:off x="4413223" y="0"/>
          <a:ext cx="1650739" cy="5586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Reporting</a:t>
          </a:r>
        </a:p>
      </xdr:txBody>
    </xdr:sp>
    <xdr:clientData/>
  </xdr:twoCellAnchor>
  <xdr:twoCellAnchor editAs="absolute">
    <xdr:from>
      <xdr:col>7</xdr:col>
      <xdr:colOff>137705</xdr:colOff>
      <xdr:row>0</xdr:row>
      <xdr:rowOff>0</xdr:rowOff>
    </xdr:from>
    <xdr:to>
      <xdr:col>13</xdr:col>
      <xdr:colOff>35843</xdr:colOff>
      <xdr:row>0</xdr:row>
      <xdr:rowOff>558612</xdr:rowOff>
    </xdr:to>
    <xdr:sp macro="[0]!Navigate_Estimate" textlink="">
      <xdr:nvSpPr>
        <xdr:cNvPr id="20" name="TextBox 19">
          <a:extLst>
            <a:ext uri="{FF2B5EF4-FFF2-40B4-BE49-F238E27FC236}">
              <a16:creationId xmlns:a16="http://schemas.microsoft.com/office/drawing/2014/main" id="{00000000-0008-0000-0700-000014000000}"/>
            </a:ext>
          </a:extLst>
        </xdr:cNvPr>
        <xdr:cNvSpPr txBox="1">
          <a:spLocks noChangeAspect="1"/>
        </xdr:cNvSpPr>
      </xdr:nvSpPr>
      <xdr:spPr>
        <a:xfrm>
          <a:off x="2762372" y="0"/>
          <a:ext cx="1650738" cy="558612"/>
        </a:xfrm>
        <a:prstGeom prst="rect">
          <a:avLst/>
        </a:prstGeom>
        <a:solidFill>
          <a:srgbClr val="2A689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1">
              <a:solidFill>
                <a:schemeClr val="bg1"/>
              </a:solidFill>
              <a:latin typeface="+mn-lt"/>
              <a:ea typeface="+mn-ea"/>
              <a:cs typeface="+mn-cs"/>
            </a:rPr>
            <a:t>Estimate</a:t>
          </a:r>
        </a:p>
      </xdr:txBody>
    </xdr:sp>
    <xdr:clientData/>
  </xdr:twoCellAnchor>
  <xdr:twoCellAnchor editAs="absolute">
    <xdr:from>
      <xdr:col>1</xdr:col>
      <xdr:colOff>227911</xdr:colOff>
      <xdr:row>0</xdr:row>
      <xdr:rowOff>0</xdr:rowOff>
    </xdr:from>
    <xdr:to>
      <xdr:col>7</xdr:col>
      <xdr:colOff>122465</xdr:colOff>
      <xdr:row>0</xdr:row>
      <xdr:rowOff>560294</xdr:rowOff>
    </xdr:to>
    <xdr:sp macro="[0]!Navigate_Home" textlink="">
      <xdr:nvSpPr>
        <xdr:cNvPr id="21" name="TextBox 20">
          <a:extLst>
            <a:ext uri="{FF2B5EF4-FFF2-40B4-BE49-F238E27FC236}">
              <a16:creationId xmlns:a16="http://schemas.microsoft.com/office/drawing/2014/main" id="{00000000-0008-0000-0700-000015000000}"/>
            </a:ext>
          </a:extLst>
        </xdr:cNvPr>
        <xdr:cNvSpPr txBox="1">
          <a:spLocks noChangeAspect="1"/>
        </xdr:cNvSpPr>
      </xdr:nvSpPr>
      <xdr:spPr>
        <a:xfrm>
          <a:off x="1099978" y="0"/>
          <a:ext cx="1647154" cy="5602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Home</a:t>
          </a:r>
        </a:p>
      </xdr:txBody>
    </xdr:sp>
    <xdr:clientData/>
  </xdr:twoCellAnchor>
  <xdr:twoCellAnchor editAs="oneCell">
    <xdr:from>
      <xdr:col>42</xdr:col>
      <xdr:colOff>71967</xdr:colOff>
      <xdr:row>0</xdr:row>
      <xdr:rowOff>169334</xdr:rowOff>
    </xdr:from>
    <xdr:to>
      <xdr:col>43</xdr:col>
      <xdr:colOff>61299</xdr:colOff>
      <xdr:row>0</xdr:row>
      <xdr:rowOff>425366</xdr:rowOff>
    </xdr:to>
    <xdr:pic macro="[0]!Navigate_Project_Setup">
      <xdr:nvPicPr>
        <xdr:cNvPr id="22" name="Picture 21">
          <a:extLst>
            <a:ext uri="{FF2B5EF4-FFF2-40B4-BE49-F238E27FC236}">
              <a16:creationId xmlns:a16="http://schemas.microsoft.com/office/drawing/2014/main" id="{00000000-0008-0000-0700-000016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2335934" y="169334"/>
          <a:ext cx="256032" cy="256032"/>
        </a:xfrm>
        <a:prstGeom prst="rect">
          <a:avLst/>
        </a:prstGeom>
      </xdr:spPr>
    </xdr:pic>
    <xdr:clientData/>
  </xdr:twoCellAnchor>
  <xdr:twoCellAnchor editAs="oneCell">
    <xdr:from>
      <xdr:col>44</xdr:col>
      <xdr:colOff>76199</xdr:colOff>
      <xdr:row>0</xdr:row>
      <xdr:rowOff>177799</xdr:rowOff>
    </xdr:from>
    <xdr:to>
      <xdr:col>45</xdr:col>
      <xdr:colOff>38099</xdr:colOff>
      <xdr:row>0</xdr:row>
      <xdr:rowOff>406399</xdr:rowOff>
    </xdr:to>
    <xdr:pic>
      <xdr:nvPicPr>
        <xdr:cNvPr id="23" name="Picture 22">
          <a:hlinkClick xmlns:r="http://schemas.openxmlformats.org/officeDocument/2006/relationships" r:id="rId5"/>
          <a:extLst>
            <a:ext uri="{FF2B5EF4-FFF2-40B4-BE49-F238E27FC236}">
              <a16:creationId xmlns:a16="http://schemas.microsoft.com/office/drawing/2014/main" id="{00000000-0008-0000-0700-000017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2873566" y="177799"/>
          <a:ext cx="228600" cy="228600"/>
        </a:xfrm>
        <a:prstGeom prst="rect">
          <a:avLst/>
        </a:prstGeom>
      </xdr:spPr>
    </xdr:pic>
    <xdr:clientData/>
  </xdr:twoCellAnchor>
  <xdr:twoCellAnchor>
    <xdr:from>
      <xdr:col>13</xdr:col>
      <xdr:colOff>0</xdr:colOff>
      <xdr:row>1</xdr:row>
      <xdr:rowOff>0</xdr:rowOff>
    </xdr:from>
    <xdr:to>
      <xdr:col>16</xdr:col>
      <xdr:colOff>228600</xdr:colOff>
      <xdr:row>1</xdr:row>
      <xdr:rowOff>423333</xdr:rowOff>
    </xdr:to>
    <xdr:sp macro="[0]!Navigate_Alternates" textlink="">
      <xdr:nvSpPr>
        <xdr:cNvPr id="24" name="Rectangle 23">
          <a:extLst>
            <a:ext uri="{FF2B5EF4-FFF2-40B4-BE49-F238E27FC236}">
              <a16:creationId xmlns:a16="http://schemas.microsoft.com/office/drawing/2014/main" id="{00000000-0008-0000-0700-000018000000}"/>
            </a:ext>
          </a:extLst>
        </xdr:cNvPr>
        <xdr:cNvSpPr/>
      </xdr:nvSpPr>
      <xdr:spPr>
        <a:xfrm>
          <a:off x="3208867" y="571500"/>
          <a:ext cx="1104900" cy="423333"/>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editAs="absolute">
    <xdr:from>
      <xdr:col>0</xdr:col>
      <xdr:colOff>0</xdr:colOff>
      <xdr:row>0</xdr:row>
      <xdr:rowOff>0</xdr:rowOff>
    </xdr:from>
    <xdr:to>
      <xdr:col>1</xdr:col>
      <xdr:colOff>228600</xdr:colOff>
      <xdr:row>1</xdr:row>
      <xdr:rowOff>0</xdr:rowOff>
    </xdr:to>
    <xdr:sp macro="" textlink="">
      <xdr:nvSpPr>
        <xdr:cNvPr id="26" name="TextBox 25">
          <a:extLst>
            <a:ext uri="{FF2B5EF4-FFF2-40B4-BE49-F238E27FC236}">
              <a16:creationId xmlns:a16="http://schemas.microsoft.com/office/drawing/2014/main" id="{00000000-0008-0000-0700-00001A000000}"/>
            </a:ext>
          </a:extLst>
        </xdr:cNvPr>
        <xdr:cNvSpPr txBox="1">
          <a:spLocks noChangeAspect="1"/>
        </xdr:cNvSpPr>
      </xdr:nvSpPr>
      <xdr:spPr>
        <a:xfrm>
          <a:off x="0" y="0"/>
          <a:ext cx="1100667"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200">
            <a:solidFill>
              <a:schemeClr val="bg1"/>
            </a:solidFill>
            <a:latin typeface="Calibri Light" panose="020F0302020204030204" pitchFamily="34" charset="0"/>
          </a:endParaRPr>
        </a:p>
      </xdr:txBody>
    </xdr:sp>
    <xdr:clientData/>
  </xdr:twoCellAnchor>
  <xdr:twoCellAnchor>
    <xdr:from>
      <xdr:col>4</xdr:col>
      <xdr:colOff>12700</xdr:colOff>
      <xdr:row>454</xdr:row>
      <xdr:rowOff>38100</xdr:rowOff>
    </xdr:from>
    <xdr:to>
      <xdr:col>52</xdr:col>
      <xdr:colOff>0</xdr:colOff>
      <xdr:row>454</xdr:row>
      <xdr:rowOff>224366</xdr:rowOff>
    </xdr:to>
    <xdr:sp macro="[0]!Hide_Show_GC9" textlink="">
      <xdr:nvSpPr>
        <xdr:cNvPr id="27" name="Rectangle 26">
          <a:extLst>
            <a:ext uri="{FF2B5EF4-FFF2-40B4-BE49-F238E27FC236}">
              <a16:creationId xmlns:a16="http://schemas.microsoft.com/office/drawing/2014/main" id="{00000000-0008-0000-0700-00001B000000}"/>
            </a:ext>
          </a:extLst>
        </xdr:cNvPr>
        <xdr:cNvSpPr/>
      </xdr:nvSpPr>
      <xdr:spPr>
        <a:xfrm>
          <a:off x="1761067" y="10024533"/>
          <a:ext cx="13605934" cy="186266"/>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4</xdr:col>
      <xdr:colOff>12700</xdr:colOff>
      <xdr:row>510</xdr:row>
      <xdr:rowOff>38100</xdr:rowOff>
    </xdr:from>
    <xdr:to>
      <xdr:col>52</xdr:col>
      <xdr:colOff>0</xdr:colOff>
      <xdr:row>510</xdr:row>
      <xdr:rowOff>224366</xdr:rowOff>
    </xdr:to>
    <xdr:sp macro="[0]!Hide_Show_GC10" textlink="">
      <xdr:nvSpPr>
        <xdr:cNvPr id="28" name="Rectangle 27">
          <a:extLst>
            <a:ext uri="{FF2B5EF4-FFF2-40B4-BE49-F238E27FC236}">
              <a16:creationId xmlns:a16="http://schemas.microsoft.com/office/drawing/2014/main" id="{00000000-0008-0000-0700-00001C000000}"/>
            </a:ext>
          </a:extLst>
        </xdr:cNvPr>
        <xdr:cNvSpPr/>
      </xdr:nvSpPr>
      <xdr:spPr>
        <a:xfrm>
          <a:off x="1761067" y="16666633"/>
          <a:ext cx="13605934" cy="186266"/>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44</xdr:col>
      <xdr:colOff>93133</xdr:colOff>
      <xdr:row>0</xdr:row>
      <xdr:rowOff>567267</xdr:rowOff>
    </xdr:from>
    <xdr:to>
      <xdr:col>49</xdr:col>
      <xdr:colOff>156633</xdr:colOff>
      <xdr:row>1</xdr:row>
      <xdr:rowOff>419100</xdr:rowOff>
    </xdr:to>
    <xdr:sp macro="[0]!Navigate_Alternates_Report" textlink="">
      <xdr:nvSpPr>
        <xdr:cNvPr id="30" name="Rectangle 29">
          <a:extLst>
            <a:ext uri="{FF2B5EF4-FFF2-40B4-BE49-F238E27FC236}">
              <a16:creationId xmlns:a16="http://schemas.microsoft.com/office/drawing/2014/main" id="{9E335B03-287C-411E-8079-7EE9F49742FC}"/>
            </a:ext>
          </a:extLst>
        </xdr:cNvPr>
        <xdr:cNvSpPr/>
      </xdr:nvSpPr>
      <xdr:spPr>
        <a:xfrm>
          <a:off x="12890500" y="567267"/>
          <a:ext cx="1155700" cy="423333"/>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32</xdr:col>
      <xdr:colOff>55033</xdr:colOff>
      <xdr:row>1</xdr:row>
      <xdr:rowOff>122767</xdr:rowOff>
    </xdr:from>
    <xdr:to>
      <xdr:col>32</xdr:col>
      <xdr:colOff>237913</xdr:colOff>
      <xdr:row>1</xdr:row>
      <xdr:rowOff>305647</xdr:rowOff>
    </xdr:to>
    <xdr:pic>
      <xdr:nvPicPr>
        <xdr:cNvPr id="32" name="Picture 31">
          <a:extLst>
            <a:ext uri="{FF2B5EF4-FFF2-40B4-BE49-F238E27FC236}">
              <a16:creationId xmlns:a16="http://schemas.microsoft.com/office/drawing/2014/main" id="{6E97EF17-AC36-40D6-BC61-6ED4B0615E8C}"/>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9652000" y="694267"/>
          <a:ext cx="182880" cy="182880"/>
        </a:xfrm>
        <a:prstGeom prst="rect">
          <a:avLst/>
        </a:prstGeom>
      </xdr:spPr>
    </xdr:pic>
    <xdr:clientData/>
  </xdr:twoCellAnchor>
  <xdr:twoCellAnchor editAs="oneCell">
    <xdr:from>
      <xdr:col>38</xdr:col>
      <xdr:colOff>88900</xdr:colOff>
      <xdr:row>1</xdr:row>
      <xdr:rowOff>131233</xdr:rowOff>
    </xdr:from>
    <xdr:to>
      <xdr:col>39</xdr:col>
      <xdr:colOff>5080</xdr:colOff>
      <xdr:row>1</xdr:row>
      <xdr:rowOff>314113</xdr:rowOff>
    </xdr:to>
    <xdr:pic>
      <xdr:nvPicPr>
        <xdr:cNvPr id="34" name="Picture 33">
          <a:extLst>
            <a:ext uri="{FF2B5EF4-FFF2-40B4-BE49-F238E27FC236}">
              <a16:creationId xmlns:a16="http://schemas.microsoft.com/office/drawing/2014/main" id="{241BBB6B-098A-4927-A1AE-A0E633BADF69}"/>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11286067" y="702733"/>
          <a:ext cx="182880" cy="182880"/>
        </a:xfrm>
        <a:prstGeom prst="rect">
          <a:avLst/>
        </a:prstGeom>
      </xdr:spPr>
    </xdr:pic>
    <xdr:clientData/>
  </xdr:twoCellAnchor>
  <xdr:twoCellAnchor>
    <xdr:from>
      <xdr:col>38</xdr:col>
      <xdr:colOff>29634</xdr:colOff>
      <xdr:row>0</xdr:row>
      <xdr:rowOff>567267</xdr:rowOff>
    </xdr:from>
    <xdr:to>
      <xdr:col>42</xdr:col>
      <xdr:colOff>258234</xdr:colOff>
      <xdr:row>1</xdr:row>
      <xdr:rowOff>419100</xdr:rowOff>
    </xdr:to>
    <xdr:sp macro="[0]!Navigate_Alternates_Summary" textlink="">
      <xdr:nvSpPr>
        <xdr:cNvPr id="25" name="Rectangle 24">
          <a:extLst>
            <a:ext uri="{FF2B5EF4-FFF2-40B4-BE49-F238E27FC236}">
              <a16:creationId xmlns:a16="http://schemas.microsoft.com/office/drawing/2014/main" id="{00000000-0008-0000-0700-000019000000}"/>
            </a:ext>
          </a:extLst>
        </xdr:cNvPr>
        <xdr:cNvSpPr/>
      </xdr:nvSpPr>
      <xdr:spPr>
        <a:xfrm>
          <a:off x="11226801" y="567267"/>
          <a:ext cx="1295400" cy="423333"/>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32</xdr:col>
      <xdr:colOff>29632</xdr:colOff>
      <xdr:row>0</xdr:row>
      <xdr:rowOff>567267</xdr:rowOff>
    </xdr:from>
    <xdr:to>
      <xdr:col>36</xdr:col>
      <xdr:colOff>266699</xdr:colOff>
      <xdr:row>1</xdr:row>
      <xdr:rowOff>419100</xdr:rowOff>
    </xdr:to>
    <xdr:sp macro="[0]!Navigate_Alternates_Summary" textlink="">
      <xdr:nvSpPr>
        <xdr:cNvPr id="29" name="Rectangle 28">
          <a:extLst>
            <a:ext uri="{FF2B5EF4-FFF2-40B4-BE49-F238E27FC236}">
              <a16:creationId xmlns:a16="http://schemas.microsoft.com/office/drawing/2014/main" id="{CD3CA180-EDE8-4277-90D2-BCA1D8EABA19}"/>
            </a:ext>
          </a:extLst>
        </xdr:cNvPr>
        <xdr:cNvSpPr/>
      </xdr:nvSpPr>
      <xdr:spPr>
        <a:xfrm>
          <a:off x="9626599" y="567267"/>
          <a:ext cx="1303867" cy="423333"/>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44</xdr:col>
      <xdr:colOff>173567</xdr:colOff>
      <xdr:row>1</xdr:row>
      <xdr:rowOff>122766</xdr:rowOff>
    </xdr:from>
    <xdr:to>
      <xdr:col>46</xdr:col>
      <xdr:colOff>51647</xdr:colOff>
      <xdr:row>1</xdr:row>
      <xdr:rowOff>305646</xdr:rowOff>
    </xdr:to>
    <xdr:pic macro="[0]!Navigate_Alternates_Report">
      <xdr:nvPicPr>
        <xdr:cNvPr id="36" name="Picture 35">
          <a:extLst>
            <a:ext uri="{FF2B5EF4-FFF2-40B4-BE49-F238E27FC236}">
              <a16:creationId xmlns:a16="http://schemas.microsoft.com/office/drawing/2014/main" id="{97B7F746-554B-4955-989C-58EFF40979CB}"/>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12970934" y="694266"/>
          <a:ext cx="182880" cy="1828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795867</xdr:colOff>
      <xdr:row>1</xdr:row>
      <xdr:rowOff>423333</xdr:rowOff>
    </xdr:to>
    <xdr:sp macro="[0]!Navigate_Project_Setup" textlink="">
      <xdr:nvSpPr>
        <xdr:cNvPr id="3" name="Rectangle 2">
          <a:extLst>
            <a:ext uri="{FF2B5EF4-FFF2-40B4-BE49-F238E27FC236}">
              <a16:creationId xmlns:a16="http://schemas.microsoft.com/office/drawing/2014/main" id="{00000000-0008-0000-0800-000003000000}"/>
            </a:ext>
          </a:extLst>
        </xdr:cNvPr>
        <xdr:cNvSpPr/>
      </xdr:nvSpPr>
      <xdr:spPr>
        <a:xfrm>
          <a:off x="0" y="567267"/>
          <a:ext cx="795867" cy="423333"/>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0</xdr:colOff>
      <xdr:row>1</xdr:row>
      <xdr:rowOff>0</xdr:rowOff>
    </xdr:from>
    <xdr:to>
      <xdr:col>4</xdr:col>
      <xdr:colOff>228600</xdr:colOff>
      <xdr:row>1</xdr:row>
      <xdr:rowOff>423333</xdr:rowOff>
    </xdr:to>
    <xdr:sp macro="[0]!Navigate_Estimate" textlink="">
      <xdr:nvSpPr>
        <xdr:cNvPr id="4" name="Rectangle 3">
          <a:extLst>
            <a:ext uri="{FF2B5EF4-FFF2-40B4-BE49-F238E27FC236}">
              <a16:creationId xmlns:a16="http://schemas.microsoft.com/office/drawing/2014/main" id="{00000000-0008-0000-0800-000004000000}"/>
            </a:ext>
          </a:extLst>
        </xdr:cNvPr>
        <xdr:cNvSpPr/>
      </xdr:nvSpPr>
      <xdr:spPr>
        <a:xfrm>
          <a:off x="872067" y="567267"/>
          <a:ext cx="1104900" cy="423333"/>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0</xdr:colOff>
      <xdr:row>1</xdr:row>
      <xdr:rowOff>0</xdr:rowOff>
    </xdr:from>
    <xdr:to>
      <xdr:col>8</xdr:col>
      <xdr:colOff>228600</xdr:colOff>
      <xdr:row>1</xdr:row>
      <xdr:rowOff>423333</xdr:rowOff>
    </xdr:to>
    <xdr:sp macro="[0]!Navigate_GCs" textlink="">
      <xdr:nvSpPr>
        <xdr:cNvPr id="5" name="Rectangle 4">
          <a:extLst>
            <a:ext uri="{FF2B5EF4-FFF2-40B4-BE49-F238E27FC236}">
              <a16:creationId xmlns:a16="http://schemas.microsoft.com/office/drawing/2014/main" id="{00000000-0008-0000-0800-000005000000}"/>
            </a:ext>
          </a:extLst>
        </xdr:cNvPr>
        <xdr:cNvSpPr/>
      </xdr:nvSpPr>
      <xdr:spPr>
        <a:xfrm>
          <a:off x="2040467" y="567267"/>
          <a:ext cx="1104900" cy="423333"/>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9</xdr:col>
      <xdr:colOff>0</xdr:colOff>
      <xdr:row>1</xdr:row>
      <xdr:rowOff>0</xdr:rowOff>
    </xdr:from>
    <xdr:to>
      <xdr:col>12</xdr:col>
      <xdr:colOff>228600</xdr:colOff>
      <xdr:row>1</xdr:row>
      <xdr:rowOff>423333</xdr:rowOff>
    </xdr:to>
    <xdr:sp macro="[0]!Navigate_Alternates" textlink="">
      <xdr:nvSpPr>
        <xdr:cNvPr id="6" name="Rectangle 5">
          <a:extLst>
            <a:ext uri="{FF2B5EF4-FFF2-40B4-BE49-F238E27FC236}">
              <a16:creationId xmlns:a16="http://schemas.microsoft.com/office/drawing/2014/main" id="{00000000-0008-0000-0800-000006000000}"/>
            </a:ext>
          </a:extLst>
        </xdr:cNvPr>
        <xdr:cNvSpPr/>
      </xdr:nvSpPr>
      <xdr:spPr>
        <a:xfrm>
          <a:off x="3208867" y="567267"/>
          <a:ext cx="1104900" cy="423333"/>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editAs="absolute">
    <xdr:from>
      <xdr:col>0</xdr:col>
      <xdr:colOff>0</xdr:colOff>
      <xdr:row>0</xdr:row>
      <xdr:rowOff>0</xdr:rowOff>
    </xdr:from>
    <xdr:to>
      <xdr:col>1</xdr:col>
      <xdr:colOff>228600</xdr:colOff>
      <xdr:row>1</xdr:row>
      <xdr:rowOff>4233</xdr:rowOff>
    </xdr:to>
    <xdr:sp macro="" textlink="">
      <xdr:nvSpPr>
        <xdr:cNvPr id="8" name="TextBox 7">
          <a:extLst>
            <a:ext uri="{FF2B5EF4-FFF2-40B4-BE49-F238E27FC236}">
              <a16:creationId xmlns:a16="http://schemas.microsoft.com/office/drawing/2014/main" id="{00000000-0008-0000-0800-000008000000}"/>
            </a:ext>
          </a:extLst>
        </xdr:cNvPr>
        <xdr:cNvSpPr txBox="1">
          <a:spLocks noChangeAspect="1"/>
        </xdr:cNvSpPr>
      </xdr:nvSpPr>
      <xdr:spPr>
        <a:xfrm>
          <a:off x="0" y="0"/>
          <a:ext cx="1100667"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200">
            <a:solidFill>
              <a:schemeClr val="bg1"/>
            </a:solidFill>
            <a:latin typeface="Calibri Light" panose="020F0302020204030204" pitchFamily="34" charset="0"/>
          </a:endParaRPr>
        </a:p>
      </xdr:txBody>
    </xdr:sp>
    <xdr:clientData/>
  </xdr:twoCellAnchor>
  <xdr:twoCellAnchor editAs="absolute">
    <xdr:from>
      <xdr:col>0</xdr:col>
      <xdr:colOff>345890</xdr:colOff>
      <xdr:row>0</xdr:row>
      <xdr:rowOff>67331</xdr:rowOff>
    </xdr:from>
    <xdr:to>
      <xdr:col>0</xdr:col>
      <xdr:colOff>781496</xdr:colOff>
      <xdr:row>0</xdr:row>
      <xdr:rowOff>502937</xdr:rowOff>
    </xdr:to>
    <xdr:pic>
      <xdr:nvPicPr>
        <xdr:cNvPr id="9" name="Picture 8">
          <a:hlinkClick xmlns:r="http://schemas.openxmlformats.org/officeDocument/2006/relationships" r:id="rId1"/>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45890" y="67331"/>
          <a:ext cx="435606" cy="435606"/>
        </a:xfrm>
        <a:prstGeom prst="rect">
          <a:avLst/>
        </a:prstGeom>
      </xdr:spPr>
    </xdr:pic>
    <xdr:clientData/>
  </xdr:twoCellAnchor>
  <xdr:twoCellAnchor editAs="absolute">
    <xdr:from>
      <xdr:col>13</xdr:col>
      <xdr:colOff>35956</xdr:colOff>
      <xdr:row>0</xdr:row>
      <xdr:rowOff>0</xdr:rowOff>
    </xdr:from>
    <xdr:to>
      <xdr:col>18</xdr:col>
      <xdr:colOff>226195</xdr:colOff>
      <xdr:row>0</xdr:row>
      <xdr:rowOff>558613</xdr:rowOff>
    </xdr:to>
    <xdr:sp macro="[0]!Navigate_Report" textlink="">
      <xdr:nvSpPr>
        <xdr:cNvPr id="10" name="TextBox 9">
          <a:extLst>
            <a:ext uri="{FF2B5EF4-FFF2-40B4-BE49-F238E27FC236}">
              <a16:creationId xmlns:a16="http://schemas.microsoft.com/office/drawing/2014/main" id="{00000000-0008-0000-0800-00000A000000}"/>
            </a:ext>
          </a:extLst>
        </xdr:cNvPr>
        <xdr:cNvSpPr txBox="1">
          <a:spLocks noChangeAspect="1"/>
        </xdr:cNvSpPr>
      </xdr:nvSpPr>
      <xdr:spPr>
        <a:xfrm>
          <a:off x="4413223" y="0"/>
          <a:ext cx="1650739" cy="5586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solidFill>
                <a:schemeClr val="bg1"/>
              </a:solidFill>
              <a:latin typeface="+mn-lt"/>
            </a:rPr>
            <a:t>Reporting</a:t>
          </a:r>
        </a:p>
      </xdr:txBody>
    </xdr:sp>
    <xdr:clientData/>
  </xdr:twoCellAnchor>
  <xdr:twoCellAnchor editAs="absolute">
    <xdr:from>
      <xdr:col>7</xdr:col>
      <xdr:colOff>137705</xdr:colOff>
      <xdr:row>0</xdr:row>
      <xdr:rowOff>0</xdr:rowOff>
    </xdr:from>
    <xdr:to>
      <xdr:col>13</xdr:col>
      <xdr:colOff>35843</xdr:colOff>
      <xdr:row>0</xdr:row>
      <xdr:rowOff>558612</xdr:rowOff>
    </xdr:to>
    <xdr:sp macro="[0]!Navigate_Estimate" textlink="">
      <xdr:nvSpPr>
        <xdr:cNvPr id="11" name="TextBox 10">
          <a:extLst>
            <a:ext uri="{FF2B5EF4-FFF2-40B4-BE49-F238E27FC236}">
              <a16:creationId xmlns:a16="http://schemas.microsoft.com/office/drawing/2014/main" id="{00000000-0008-0000-0800-00000B000000}"/>
            </a:ext>
          </a:extLst>
        </xdr:cNvPr>
        <xdr:cNvSpPr txBox="1">
          <a:spLocks noChangeAspect="1"/>
        </xdr:cNvSpPr>
      </xdr:nvSpPr>
      <xdr:spPr>
        <a:xfrm>
          <a:off x="2762372" y="0"/>
          <a:ext cx="1650738" cy="5586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solidFill>
                <a:schemeClr val="bg1"/>
              </a:solidFill>
              <a:latin typeface="+mn-lt"/>
            </a:rPr>
            <a:t>Estimate</a:t>
          </a:r>
        </a:p>
      </xdr:txBody>
    </xdr:sp>
    <xdr:clientData/>
  </xdr:twoCellAnchor>
  <xdr:twoCellAnchor editAs="absolute">
    <xdr:from>
      <xdr:col>1</xdr:col>
      <xdr:colOff>227911</xdr:colOff>
      <xdr:row>0</xdr:row>
      <xdr:rowOff>0</xdr:rowOff>
    </xdr:from>
    <xdr:to>
      <xdr:col>7</xdr:col>
      <xdr:colOff>122465</xdr:colOff>
      <xdr:row>0</xdr:row>
      <xdr:rowOff>560294</xdr:rowOff>
    </xdr:to>
    <xdr:sp macro="[0]!Navigate_Home" textlink="">
      <xdr:nvSpPr>
        <xdr:cNvPr id="12" name="TextBox 11">
          <a:extLst>
            <a:ext uri="{FF2B5EF4-FFF2-40B4-BE49-F238E27FC236}">
              <a16:creationId xmlns:a16="http://schemas.microsoft.com/office/drawing/2014/main" id="{00000000-0008-0000-0800-00000C000000}"/>
            </a:ext>
          </a:extLst>
        </xdr:cNvPr>
        <xdr:cNvSpPr txBox="1">
          <a:spLocks noChangeAspect="1"/>
        </xdr:cNvSpPr>
      </xdr:nvSpPr>
      <xdr:spPr>
        <a:xfrm>
          <a:off x="1099978" y="0"/>
          <a:ext cx="1647154" cy="560294"/>
        </a:xfrm>
        <a:prstGeom prst="rect">
          <a:avLst/>
        </a:prstGeom>
        <a:solidFill>
          <a:srgbClr val="2A689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a:solidFill>
                <a:schemeClr val="bg1"/>
              </a:solidFill>
              <a:latin typeface="+mn-lt"/>
            </a:rPr>
            <a:t>Home</a:t>
          </a:r>
        </a:p>
      </xdr:txBody>
    </xdr:sp>
    <xdr:clientData/>
  </xdr:twoCellAnchor>
  <xdr:twoCellAnchor editAs="oneCell">
    <xdr:from>
      <xdr:col>40</xdr:col>
      <xdr:colOff>71967</xdr:colOff>
      <xdr:row>0</xdr:row>
      <xdr:rowOff>169334</xdr:rowOff>
    </xdr:from>
    <xdr:to>
      <xdr:col>41</xdr:col>
      <xdr:colOff>35899</xdr:colOff>
      <xdr:row>0</xdr:row>
      <xdr:rowOff>425366</xdr:rowOff>
    </xdr:to>
    <xdr:pic macro="[0]!Navigate_Project_Setup">
      <xdr:nvPicPr>
        <xdr:cNvPr id="13" name="Picture 12">
          <a:extLst>
            <a:ext uri="{FF2B5EF4-FFF2-40B4-BE49-F238E27FC236}">
              <a16:creationId xmlns:a16="http://schemas.microsoft.com/office/drawing/2014/main" id="{00000000-0008-0000-0800-00000D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2335934" y="169334"/>
          <a:ext cx="256032" cy="256032"/>
        </a:xfrm>
        <a:prstGeom prst="rect">
          <a:avLst/>
        </a:prstGeom>
      </xdr:spPr>
    </xdr:pic>
    <xdr:clientData/>
  </xdr:twoCellAnchor>
  <xdr:twoCellAnchor editAs="oneCell">
    <xdr:from>
      <xdr:col>42</xdr:col>
      <xdr:colOff>25399</xdr:colOff>
      <xdr:row>0</xdr:row>
      <xdr:rowOff>177799</xdr:rowOff>
    </xdr:from>
    <xdr:to>
      <xdr:col>42</xdr:col>
      <xdr:colOff>253999</xdr:colOff>
      <xdr:row>0</xdr:row>
      <xdr:rowOff>406399</xdr:rowOff>
    </xdr:to>
    <xdr:pic>
      <xdr:nvPicPr>
        <xdr:cNvPr id="14" name="Picture 13">
          <a:hlinkClick xmlns:r="http://schemas.openxmlformats.org/officeDocument/2006/relationships" r:id="rId4"/>
          <a:extLst>
            <a:ext uri="{FF2B5EF4-FFF2-40B4-BE49-F238E27FC236}">
              <a16:creationId xmlns:a16="http://schemas.microsoft.com/office/drawing/2014/main" id="{00000000-0008-0000-0800-00000E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2873566" y="177799"/>
          <a:ext cx="228600" cy="228600"/>
        </a:xfrm>
        <a:prstGeom prst="rect">
          <a:avLst/>
        </a:prstGeom>
      </xdr:spPr>
    </xdr:pic>
    <xdr:clientData/>
  </xdr:twoCellAnchor>
  <xdr:twoCellAnchor>
    <xdr:from>
      <xdr:col>13</xdr:col>
      <xdr:colOff>0</xdr:colOff>
      <xdr:row>1</xdr:row>
      <xdr:rowOff>0</xdr:rowOff>
    </xdr:from>
    <xdr:to>
      <xdr:col>16</xdr:col>
      <xdr:colOff>228600</xdr:colOff>
      <xdr:row>1</xdr:row>
      <xdr:rowOff>423333</xdr:rowOff>
    </xdr:to>
    <xdr:sp macro="[0]!Navigate_Alternates" textlink="">
      <xdr:nvSpPr>
        <xdr:cNvPr id="15" name="Rectangle 14">
          <a:extLst>
            <a:ext uri="{FF2B5EF4-FFF2-40B4-BE49-F238E27FC236}">
              <a16:creationId xmlns:a16="http://schemas.microsoft.com/office/drawing/2014/main" id="{00000000-0008-0000-0800-00000F000000}"/>
            </a:ext>
          </a:extLst>
        </xdr:cNvPr>
        <xdr:cNvSpPr/>
      </xdr:nvSpPr>
      <xdr:spPr>
        <a:xfrm>
          <a:off x="3208867" y="567267"/>
          <a:ext cx="1104900" cy="423333"/>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13</xdr:col>
      <xdr:colOff>16934</xdr:colOff>
      <xdr:row>1</xdr:row>
      <xdr:rowOff>410619</xdr:rowOff>
    </xdr:from>
    <xdr:to>
      <xdr:col>16</xdr:col>
      <xdr:colOff>287868</xdr:colOff>
      <xdr:row>1</xdr:row>
      <xdr:rowOff>410619</xdr:rowOff>
    </xdr:to>
    <xdr:cxnSp macro="">
      <xdr:nvCxnSpPr>
        <xdr:cNvPr id="16" name="Straight Connector 15">
          <a:extLst>
            <a:ext uri="{FF2B5EF4-FFF2-40B4-BE49-F238E27FC236}">
              <a16:creationId xmlns:a16="http://schemas.microsoft.com/office/drawing/2014/main" id="{00000000-0008-0000-0800-000010000000}"/>
            </a:ext>
          </a:extLst>
        </xdr:cNvPr>
        <xdr:cNvCxnSpPr/>
      </xdr:nvCxnSpPr>
      <xdr:spPr>
        <a:xfrm>
          <a:off x="4394201" y="977886"/>
          <a:ext cx="1147234" cy="0"/>
        </a:xfrm>
        <a:prstGeom prst="line">
          <a:avLst/>
        </a:prstGeom>
        <a:ln w="28575">
          <a:solidFill>
            <a:srgbClr val="398CCC"/>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283634</xdr:colOff>
      <xdr:row>1</xdr:row>
      <xdr:rowOff>0</xdr:rowOff>
    </xdr:from>
    <xdr:to>
      <xdr:col>12</xdr:col>
      <xdr:colOff>220134</xdr:colOff>
      <xdr:row>1</xdr:row>
      <xdr:rowOff>423333</xdr:rowOff>
    </xdr:to>
    <xdr:sp macro="[0]!Navigate_Adders" textlink="">
      <xdr:nvSpPr>
        <xdr:cNvPr id="17" name="Rectangle 16">
          <a:extLst>
            <a:ext uri="{FF2B5EF4-FFF2-40B4-BE49-F238E27FC236}">
              <a16:creationId xmlns:a16="http://schemas.microsoft.com/office/drawing/2014/main" id="{00000000-0008-0000-0800-000011000000}"/>
            </a:ext>
          </a:extLst>
        </xdr:cNvPr>
        <xdr:cNvSpPr/>
      </xdr:nvSpPr>
      <xdr:spPr>
        <a:xfrm>
          <a:off x="3200401" y="567267"/>
          <a:ext cx="1104900" cy="423333"/>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32</xdr:col>
      <xdr:colOff>29632</xdr:colOff>
      <xdr:row>1</xdr:row>
      <xdr:rowOff>127000</xdr:rowOff>
    </xdr:from>
    <xdr:to>
      <xdr:col>32</xdr:col>
      <xdr:colOff>212512</xdr:colOff>
      <xdr:row>1</xdr:row>
      <xdr:rowOff>309880</xdr:rowOff>
    </xdr:to>
    <xdr:pic>
      <xdr:nvPicPr>
        <xdr:cNvPr id="18" name="Picture 17">
          <a:extLst>
            <a:ext uri="{FF2B5EF4-FFF2-40B4-BE49-F238E27FC236}">
              <a16:creationId xmlns:a16="http://schemas.microsoft.com/office/drawing/2014/main" id="{ED23CE3A-629A-4232-A6E5-CC4F058204D3}"/>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9956799" y="694267"/>
          <a:ext cx="182880" cy="182880"/>
        </a:xfrm>
        <a:prstGeom prst="rect">
          <a:avLst/>
        </a:prstGeom>
      </xdr:spPr>
    </xdr:pic>
    <xdr:clientData/>
  </xdr:twoCellAnchor>
  <xdr:twoCellAnchor editAs="absolute">
    <xdr:from>
      <xdr:col>0</xdr:col>
      <xdr:colOff>0</xdr:colOff>
      <xdr:row>0</xdr:row>
      <xdr:rowOff>0</xdr:rowOff>
    </xdr:from>
    <xdr:to>
      <xdr:col>1</xdr:col>
      <xdr:colOff>228600</xdr:colOff>
      <xdr:row>1</xdr:row>
      <xdr:rowOff>4233</xdr:rowOff>
    </xdr:to>
    <xdr:sp macro="" textlink="">
      <xdr:nvSpPr>
        <xdr:cNvPr id="22" name="TextBox 21">
          <a:extLst>
            <a:ext uri="{FF2B5EF4-FFF2-40B4-BE49-F238E27FC236}">
              <a16:creationId xmlns:a16="http://schemas.microsoft.com/office/drawing/2014/main" id="{E06AB17C-7A38-43A8-ABC1-9CA1F4B3DB41}"/>
            </a:ext>
          </a:extLst>
        </xdr:cNvPr>
        <xdr:cNvSpPr txBox="1">
          <a:spLocks noChangeAspect="1"/>
        </xdr:cNvSpPr>
      </xdr:nvSpPr>
      <xdr:spPr>
        <a:xfrm>
          <a:off x="0" y="0"/>
          <a:ext cx="1100667"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200">
            <a:solidFill>
              <a:schemeClr val="bg1"/>
            </a:solidFill>
            <a:latin typeface="Calibri Light" panose="020F0302020204030204" pitchFamily="34" charset="0"/>
          </a:endParaRPr>
        </a:p>
      </xdr:txBody>
    </xdr:sp>
    <xdr:clientData/>
  </xdr:twoCellAnchor>
  <xdr:twoCellAnchor>
    <xdr:from>
      <xdr:col>37</xdr:col>
      <xdr:colOff>7</xdr:colOff>
      <xdr:row>1</xdr:row>
      <xdr:rowOff>0</xdr:rowOff>
    </xdr:from>
    <xdr:to>
      <xdr:col>41</xdr:col>
      <xdr:colOff>118532</xdr:colOff>
      <xdr:row>1</xdr:row>
      <xdr:rowOff>423333</xdr:rowOff>
    </xdr:to>
    <xdr:sp macro="[0]!Navigate_Alternates_Report" textlink="">
      <xdr:nvSpPr>
        <xdr:cNvPr id="23" name="Rectangle 22">
          <a:extLst>
            <a:ext uri="{FF2B5EF4-FFF2-40B4-BE49-F238E27FC236}">
              <a16:creationId xmlns:a16="http://schemas.microsoft.com/office/drawing/2014/main" id="{185C7273-7FFE-4A4D-A744-4B4BD89D397F}"/>
            </a:ext>
          </a:extLst>
        </xdr:cNvPr>
        <xdr:cNvSpPr/>
      </xdr:nvSpPr>
      <xdr:spPr>
        <a:xfrm>
          <a:off x="11387674" y="567267"/>
          <a:ext cx="1286925" cy="423333"/>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37</xdr:col>
      <xdr:colOff>80442</xdr:colOff>
      <xdr:row>1</xdr:row>
      <xdr:rowOff>126999</xdr:rowOff>
    </xdr:from>
    <xdr:to>
      <xdr:col>37</xdr:col>
      <xdr:colOff>263322</xdr:colOff>
      <xdr:row>1</xdr:row>
      <xdr:rowOff>309879</xdr:rowOff>
    </xdr:to>
    <xdr:pic macro="[0]!Navigate_Alternates_Report">
      <xdr:nvPicPr>
        <xdr:cNvPr id="24" name="Picture 23">
          <a:extLst>
            <a:ext uri="{FF2B5EF4-FFF2-40B4-BE49-F238E27FC236}">
              <a16:creationId xmlns:a16="http://schemas.microsoft.com/office/drawing/2014/main" id="{33244441-2C3D-4085-B946-3ECBD8F3986B}"/>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11468109" y="694266"/>
          <a:ext cx="182880" cy="182880"/>
        </a:xfrm>
        <a:prstGeom prst="rect">
          <a:avLst/>
        </a:prstGeom>
      </xdr:spPr>
    </xdr:pic>
    <xdr:clientData/>
  </xdr:twoCellAnchor>
  <xdr:twoCellAnchor>
    <xdr:from>
      <xdr:col>31</xdr:col>
      <xdr:colOff>194733</xdr:colOff>
      <xdr:row>0</xdr:row>
      <xdr:rowOff>558800</xdr:rowOff>
    </xdr:from>
    <xdr:to>
      <xdr:col>36</xdr:col>
      <xdr:colOff>190499</xdr:colOff>
      <xdr:row>1</xdr:row>
      <xdr:rowOff>414866</xdr:rowOff>
    </xdr:to>
    <xdr:sp macro="[0]!Navigate_Alternates" textlink="">
      <xdr:nvSpPr>
        <xdr:cNvPr id="26" name="Rectangle 25">
          <a:extLst>
            <a:ext uri="{FF2B5EF4-FFF2-40B4-BE49-F238E27FC236}">
              <a16:creationId xmlns:a16="http://schemas.microsoft.com/office/drawing/2014/main" id="{04340373-500E-472C-ADBE-3D1A762E61EF}"/>
            </a:ext>
          </a:extLst>
        </xdr:cNvPr>
        <xdr:cNvSpPr/>
      </xdr:nvSpPr>
      <xdr:spPr>
        <a:xfrm>
          <a:off x="9829800" y="558800"/>
          <a:ext cx="1456266" cy="423333"/>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editAs="absolute">
    <xdr:from>
      <xdr:col>43</xdr:col>
      <xdr:colOff>198946</xdr:colOff>
      <xdr:row>0</xdr:row>
      <xdr:rowOff>175185</xdr:rowOff>
    </xdr:from>
    <xdr:to>
      <xdr:col>44</xdr:col>
      <xdr:colOff>160954</xdr:colOff>
      <xdr:row>0</xdr:row>
      <xdr:rowOff>432449</xdr:rowOff>
    </xdr:to>
    <xdr:pic macro="[0]!Hide_Alternates_Summary">
      <xdr:nvPicPr>
        <xdr:cNvPr id="27" name="Picture 26">
          <a:extLst>
            <a:ext uri="{FF2B5EF4-FFF2-40B4-BE49-F238E27FC236}">
              <a16:creationId xmlns:a16="http://schemas.microsoft.com/office/drawing/2014/main" id="{5C4C1DDD-B3D5-434C-B36C-8126F1DCBCA9}"/>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13339213" y="175185"/>
          <a:ext cx="254108" cy="257264"/>
        </a:xfrm>
        <a:prstGeom prst="rect">
          <a:avLst/>
        </a:prstGeom>
      </xdr:spPr>
    </xdr:pic>
    <xdr:clientData/>
  </xdr:twoCellAnchor>
  <xdr:twoCellAnchor editAs="absolute">
    <xdr:from>
      <xdr:col>0</xdr:col>
      <xdr:colOff>0</xdr:colOff>
      <xdr:row>0</xdr:row>
      <xdr:rowOff>0</xdr:rowOff>
    </xdr:from>
    <xdr:to>
      <xdr:col>1</xdr:col>
      <xdr:colOff>228600</xdr:colOff>
      <xdr:row>1</xdr:row>
      <xdr:rowOff>4233</xdr:rowOff>
    </xdr:to>
    <xdr:sp macro="" textlink="">
      <xdr:nvSpPr>
        <xdr:cNvPr id="28" name="TextBox 27">
          <a:extLst>
            <a:ext uri="{FF2B5EF4-FFF2-40B4-BE49-F238E27FC236}">
              <a16:creationId xmlns:a16="http://schemas.microsoft.com/office/drawing/2014/main" id="{D4CE8AE9-C5A1-4251-92E0-EB9BE3BB59E0}"/>
            </a:ext>
          </a:extLst>
        </xdr:cNvPr>
        <xdr:cNvSpPr txBox="1">
          <a:spLocks noChangeAspect="1"/>
        </xdr:cNvSpPr>
      </xdr:nvSpPr>
      <xdr:spPr>
        <a:xfrm>
          <a:off x="0" y="0"/>
          <a:ext cx="1100667"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200">
            <a:solidFill>
              <a:schemeClr val="bg1"/>
            </a:solidFill>
            <a:latin typeface="Calibri Light" panose="020F0302020204030204" pitchFamily="34"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absolute">
    <xdr:from>
      <xdr:col>44</xdr:col>
      <xdr:colOff>16933</xdr:colOff>
      <xdr:row>0</xdr:row>
      <xdr:rowOff>167746</xdr:rowOff>
    </xdr:from>
    <xdr:to>
      <xdr:col>44</xdr:col>
      <xdr:colOff>286279</xdr:colOff>
      <xdr:row>0</xdr:row>
      <xdr:rowOff>439209</xdr:rowOff>
    </xdr:to>
    <xdr:pic macro="[0]!Hide_Adders">
      <xdr:nvPicPr>
        <xdr:cNvPr id="14" name="Picture 13">
          <a:extLst>
            <a:ext uri="{FF2B5EF4-FFF2-40B4-BE49-F238E27FC236}">
              <a16:creationId xmlns:a16="http://schemas.microsoft.com/office/drawing/2014/main" id="{00000000-0008-0000-0900-00000E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3330766" y="167746"/>
          <a:ext cx="269346" cy="271463"/>
        </a:xfrm>
        <a:prstGeom prst="rect">
          <a:avLst/>
        </a:prstGeom>
      </xdr:spPr>
    </xdr:pic>
    <xdr:clientData/>
  </xdr:twoCellAnchor>
  <xdr:twoCellAnchor>
    <xdr:from>
      <xdr:col>9</xdr:col>
      <xdr:colOff>4235</xdr:colOff>
      <xdr:row>1</xdr:row>
      <xdr:rowOff>419099</xdr:rowOff>
    </xdr:from>
    <xdr:to>
      <xdr:col>12</xdr:col>
      <xdr:colOff>275169</xdr:colOff>
      <xdr:row>1</xdr:row>
      <xdr:rowOff>419099</xdr:rowOff>
    </xdr:to>
    <xdr:cxnSp macro="">
      <xdr:nvCxnSpPr>
        <xdr:cNvPr id="17" name="Straight Connector 16">
          <a:extLst>
            <a:ext uri="{FF2B5EF4-FFF2-40B4-BE49-F238E27FC236}">
              <a16:creationId xmlns:a16="http://schemas.microsoft.com/office/drawing/2014/main" id="{00000000-0008-0000-0900-000011000000}"/>
            </a:ext>
          </a:extLst>
        </xdr:cNvPr>
        <xdr:cNvCxnSpPr/>
      </xdr:nvCxnSpPr>
      <xdr:spPr>
        <a:xfrm>
          <a:off x="3094568" y="999066"/>
          <a:ext cx="1147234" cy="0"/>
        </a:xfrm>
        <a:prstGeom prst="line">
          <a:avLst/>
        </a:prstGeom>
        <a:ln w="28575">
          <a:solidFill>
            <a:srgbClr val="398CCC"/>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xdr:row>
      <xdr:rowOff>0</xdr:rowOff>
    </xdr:from>
    <xdr:to>
      <xdr:col>1</xdr:col>
      <xdr:colOff>42334</xdr:colOff>
      <xdr:row>1</xdr:row>
      <xdr:rowOff>423333</xdr:rowOff>
    </xdr:to>
    <xdr:sp macro="[0]!Navigate_Project_Setup" textlink="">
      <xdr:nvSpPr>
        <xdr:cNvPr id="23" name="Rectangle 22">
          <a:extLst>
            <a:ext uri="{FF2B5EF4-FFF2-40B4-BE49-F238E27FC236}">
              <a16:creationId xmlns:a16="http://schemas.microsoft.com/office/drawing/2014/main" id="{00000000-0008-0000-0900-000017000000}"/>
            </a:ext>
          </a:extLst>
        </xdr:cNvPr>
        <xdr:cNvSpPr/>
      </xdr:nvSpPr>
      <xdr:spPr>
        <a:xfrm>
          <a:off x="0" y="579967"/>
          <a:ext cx="795867" cy="423333"/>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118534</xdr:colOff>
      <xdr:row>1</xdr:row>
      <xdr:rowOff>0</xdr:rowOff>
    </xdr:from>
    <xdr:to>
      <xdr:col>5</xdr:col>
      <xdr:colOff>55034</xdr:colOff>
      <xdr:row>1</xdr:row>
      <xdr:rowOff>423333</xdr:rowOff>
    </xdr:to>
    <xdr:sp macro="[0]!Navigate_Estimate" textlink="">
      <xdr:nvSpPr>
        <xdr:cNvPr id="24" name="Rectangle 23">
          <a:extLst>
            <a:ext uri="{FF2B5EF4-FFF2-40B4-BE49-F238E27FC236}">
              <a16:creationId xmlns:a16="http://schemas.microsoft.com/office/drawing/2014/main" id="{00000000-0008-0000-0900-000018000000}"/>
            </a:ext>
          </a:extLst>
        </xdr:cNvPr>
        <xdr:cNvSpPr/>
      </xdr:nvSpPr>
      <xdr:spPr>
        <a:xfrm>
          <a:off x="872067" y="579967"/>
          <a:ext cx="1104900" cy="423333"/>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118534</xdr:colOff>
      <xdr:row>1</xdr:row>
      <xdr:rowOff>0</xdr:rowOff>
    </xdr:from>
    <xdr:to>
      <xdr:col>9</xdr:col>
      <xdr:colOff>55034</xdr:colOff>
      <xdr:row>1</xdr:row>
      <xdr:rowOff>423333</xdr:rowOff>
    </xdr:to>
    <xdr:sp macro="[0]!Navigate_GCs" textlink="">
      <xdr:nvSpPr>
        <xdr:cNvPr id="25" name="Rectangle 24">
          <a:extLst>
            <a:ext uri="{FF2B5EF4-FFF2-40B4-BE49-F238E27FC236}">
              <a16:creationId xmlns:a16="http://schemas.microsoft.com/office/drawing/2014/main" id="{00000000-0008-0000-0900-000019000000}"/>
            </a:ext>
          </a:extLst>
        </xdr:cNvPr>
        <xdr:cNvSpPr/>
      </xdr:nvSpPr>
      <xdr:spPr>
        <a:xfrm>
          <a:off x="2040467" y="579967"/>
          <a:ext cx="1104900" cy="423333"/>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9</xdr:col>
      <xdr:colOff>118534</xdr:colOff>
      <xdr:row>1</xdr:row>
      <xdr:rowOff>0</xdr:rowOff>
    </xdr:from>
    <xdr:to>
      <xdr:col>13</xdr:col>
      <xdr:colOff>55034</xdr:colOff>
      <xdr:row>1</xdr:row>
      <xdr:rowOff>423333</xdr:rowOff>
    </xdr:to>
    <xdr:sp macro="[0]!Navigate_Adders" textlink="">
      <xdr:nvSpPr>
        <xdr:cNvPr id="26" name="Rectangle 25">
          <a:extLst>
            <a:ext uri="{FF2B5EF4-FFF2-40B4-BE49-F238E27FC236}">
              <a16:creationId xmlns:a16="http://schemas.microsoft.com/office/drawing/2014/main" id="{00000000-0008-0000-0900-00001A000000}"/>
            </a:ext>
          </a:extLst>
        </xdr:cNvPr>
        <xdr:cNvSpPr/>
      </xdr:nvSpPr>
      <xdr:spPr>
        <a:xfrm>
          <a:off x="3208867" y="579967"/>
          <a:ext cx="1104900" cy="423333"/>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editAs="absolute">
    <xdr:from>
      <xdr:col>0</xdr:col>
      <xdr:colOff>0</xdr:colOff>
      <xdr:row>0</xdr:row>
      <xdr:rowOff>0</xdr:rowOff>
    </xdr:from>
    <xdr:to>
      <xdr:col>2</xdr:col>
      <xdr:colOff>55034</xdr:colOff>
      <xdr:row>0</xdr:row>
      <xdr:rowOff>571500</xdr:rowOff>
    </xdr:to>
    <xdr:sp macro="" textlink="">
      <xdr:nvSpPr>
        <xdr:cNvPr id="27" name="TextBox 26">
          <a:extLst>
            <a:ext uri="{FF2B5EF4-FFF2-40B4-BE49-F238E27FC236}">
              <a16:creationId xmlns:a16="http://schemas.microsoft.com/office/drawing/2014/main" id="{00000000-0008-0000-0900-00001B000000}"/>
            </a:ext>
          </a:extLst>
        </xdr:cNvPr>
        <xdr:cNvSpPr txBox="1">
          <a:spLocks noChangeAspect="1"/>
        </xdr:cNvSpPr>
      </xdr:nvSpPr>
      <xdr:spPr>
        <a:xfrm>
          <a:off x="0" y="0"/>
          <a:ext cx="1100667"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200">
            <a:solidFill>
              <a:schemeClr val="bg1"/>
            </a:solidFill>
            <a:latin typeface="Calibri Light" panose="020F0302020204030204" pitchFamily="34" charset="0"/>
          </a:endParaRPr>
        </a:p>
      </xdr:txBody>
    </xdr:sp>
    <xdr:clientData/>
  </xdr:twoCellAnchor>
  <xdr:twoCellAnchor editAs="absolute">
    <xdr:from>
      <xdr:col>0</xdr:col>
      <xdr:colOff>345890</xdr:colOff>
      <xdr:row>0</xdr:row>
      <xdr:rowOff>67331</xdr:rowOff>
    </xdr:from>
    <xdr:to>
      <xdr:col>1</xdr:col>
      <xdr:colOff>27963</xdr:colOff>
      <xdr:row>0</xdr:row>
      <xdr:rowOff>502937</xdr:rowOff>
    </xdr:to>
    <xdr:pic>
      <xdr:nvPicPr>
        <xdr:cNvPr id="28" name="Picture 27">
          <a:hlinkClick xmlns:r="http://schemas.openxmlformats.org/officeDocument/2006/relationships" r:id="rId2"/>
          <a:extLst>
            <a:ext uri="{FF2B5EF4-FFF2-40B4-BE49-F238E27FC236}">
              <a16:creationId xmlns:a16="http://schemas.microsoft.com/office/drawing/2014/main" id="{00000000-0008-0000-0900-00001C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45890" y="67331"/>
          <a:ext cx="435606" cy="435606"/>
        </a:xfrm>
        <a:prstGeom prst="rect">
          <a:avLst/>
        </a:prstGeom>
      </xdr:spPr>
    </xdr:pic>
    <xdr:clientData/>
  </xdr:twoCellAnchor>
  <xdr:twoCellAnchor editAs="absolute">
    <xdr:from>
      <xdr:col>13</xdr:col>
      <xdr:colOff>154490</xdr:colOff>
      <xdr:row>0</xdr:row>
      <xdr:rowOff>0</xdr:rowOff>
    </xdr:from>
    <xdr:to>
      <xdr:col>19</xdr:col>
      <xdr:colOff>52629</xdr:colOff>
      <xdr:row>0</xdr:row>
      <xdr:rowOff>558613</xdr:rowOff>
    </xdr:to>
    <xdr:sp macro="[0]!Navigate_Report" textlink="">
      <xdr:nvSpPr>
        <xdr:cNvPr id="29" name="TextBox 28">
          <a:extLst>
            <a:ext uri="{FF2B5EF4-FFF2-40B4-BE49-F238E27FC236}">
              <a16:creationId xmlns:a16="http://schemas.microsoft.com/office/drawing/2014/main" id="{00000000-0008-0000-0900-00001D000000}"/>
            </a:ext>
          </a:extLst>
        </xdr:cNvPr>
        <xdr:cNvSpPr txBox="1">
          <a:spLocks noChangeAspect="1"/>
        </xdr:cNvSpPr>
      </xdr:nvSpPr>
      <xdr:spPr>
        <a:xfrm>
          <a:off x="4413223" y="0"/>
          <a:ext cx="1650739" cy="5586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Reporting</a:t>
          </a:r>
        </a:p>
      </xdr:txBody>
    </xdr:sp>
    <xdr:clientData/>
  </xdr:twoCellAnchor>
  <xdr:twoCellAnchor editAs="absolute">
    <xdr:from>
      <xdr:col>7</xdr:col>
      <xdr:colOff>256239</xdr:colOff>
      <xdr:row>0</xdr:row>
      <xdr:rowOff>0</xdr:rowOff>
    </xdr:from>
    <xdr:to>
      <xdr:col>13</xdr:col>
      <xdr:colOff>154377</xdr:colOff>
      <xdr:row>0</xdr:row>
      <xdr:rowOff>558612</xdr:rowOff>
    </xdr:to>
    <xdr:sp macro="[0]!Navigate_Estimate" textlink="">
      <xdr:nvSpPr>
        <xdr:cNvPr id="30" name="TextBox 29">
          <a:extLst>
            <a:ext uri="{FF2B5EF4-FFF2-40B4-BE49-F238E27FC236}">
              <a16:creationId xmlns:a16="http://schemas.microsoft.com/office/drawing/2014/main" id="{00000000-0008-0000-0900-00001E000000}"/>
            </a:ext>
          </a:extLst>
        </xdr:cNvPr>
        <xdr:cNvSpPr txBox="1">
          <a:spLocks noChangeAspect="1"/>
        </xdr:cNvSpPr>
      </xdr:nvSpPr>
      <xdr:spPr>
        <a:xfrm>
          <a:off x="2762372" y="0"/>
          <a:ext cx="1650738" cy="558612"/>
        </a:xfrm>
        <a:prstGeom prst="rect">
          <a:avLst/>
        </a:prstGeom>
        <a:solidFill>
          <a:srgbClr val="2A689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1">
              <a:solidFill>
                <a:schemeClr val="bg1"/>
              </a:solidFill>
              <a:latin typeface="+mn-lt"/>
              <a:ea typeface="+mn-ea"/>
              <a:cs typeface="+mn-cs"/>
            </a:rPr>
            <a:t>Estimate</a:t>
          </a:r>
        </a:p>
      </xdr:txBody>
    </xdr:sp>
    <xdr:clientData/>
  </xdr:twoCellAnchor>
  <xdr:twoCellAnchor editAs="absolute">
    <xdr:from>
      <xdr:col>2</xdr:col>
      <xdr:colOff>54345</xdr:colOff>
      <xdr:row>0</xdr:row>
      <xdr:rowOff>0</xdr:rowOff>
    </xdr:from>
    <xdr:to>
      <xdr:col>7</xdr:col>
      <xdr:colOff>240999</xdr:colOff>
      <xdr:row>0</xdr:row>
      <xdr:rowOff>560294</xdr:rowOff>
    </xdr:to>
    <xdr:sp macro="[0]!Navigate_Home" textlink="">
      <xdr:nvSpPr>
        <xdr:cNvPr id="31" name="TextBox 30">
          <a:extLst>
            <a:ext uri="{FF2B5EF4-FFF2-40B4-BE49-F238E27FC236}">
              <a16:creationId xmlns:a16="http://schemas.microsoft.com/office/drawing/2014/main" id="{00000000-0008-0000-0900-00001F000000}"/>
            </a:ext>
          </a:extLst>
        </xdr:cNvPr>
        <xdr:cNvSpPr txBox="1">
          <a:spLocks noChangeAspect="1"/>
        </xdr:cNvSpPr>
      </xdr:nvSpPr>
      <xdr:spPr>
        <a:xfrm>
          <a:off x="1099978" y="0"/>
          <a:ext cx="1647154" cy="5602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Home</a:t>
          </a:r>
        </a:p>
      </xdr:txBody>
    </xdr:sp>
    <xdr:clientData/>
  </xdr:twoCellAnchor>
  <xdr:twoCellAnchor editAs="oneCell">
    <xdr:from>
      <xdr:col>40</xdr:col>
      <xdr:colOff>190501</xdr:colOff>
      <xdr:row>0</xdr:row>
      <xdr:rowOff>169334</xdr:rowOff>
    </xdr:from>
    <xdr:to>
      <xdr:col>41</xdr:col>
      <xdr:colOff>154433</xdr:colOff>
      <xdr:row>0</xdr:row>
      <xdr:rowOff>425366</xdr:rowOff>
    </xdr:to>
    <xdr:pic macro="[0]!Navigate_Project_Setup">
      <xdr:nvPicPr>
        <xdr:cNvPr id="32" name="Picture 31">
          <a:extLst>
            <a:ext uri="{FF2B5EF4-FFF2-40B4-BE49-F238E27FC236}">
              <a16:creationId xmlns:a16="http://schemas.microsoft.com/office/drawing/2014/main" id="{00000000-0008-0000-0900-000020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2335934" y="169334"/>
          <a:ext cx="256032" cy="256032"/>
        </a:xfrm>
        <a:prstGeom prst="rect">
          <a:avLst/>
        </a:prstGeom>
      </xdr:spPr>
    </xdr:pic>
    <xdr:clientData/>
  </xdr:twoCellAnchor>
  <xdr:twoCellAnchor editAs="oneCell">
    <xdr:from>
      <xdr:col>42</xdr:col>
      <xdr:colOff>143933</xdr:colOff>
      <xdr:row>0</xdr:row>
      <xdr:rowOff>177799</xdr:rowOff>
    </xdr:from>
    <xdr:to>
      <xdr:col>43</xdr:col>
      <xdr:colOff>80433</xdr:colOff>
      <xdr:row>0</xdr:row>
      <xdr:rowOff>406399</xdr:rowOff>
    </xdr:to>
    <xdr:pic>
      <xdr:nvPicPr>
        <xdr:cNvPr id="33" name="Picture 32">
          <a:hlinkClick xmlns:r="http://schemas.openxmlformats.org/officeDocument/2006/relationships" r:id="rId5"/>
          <a:extLst>
            <a:ext uri="{FF2B5EF4-FFF2-40B4-BE49-F238E27FC236}">
              <a16:creationId xmlns:a16="http://schemas.microsoft.com/office/drawing/2014/main" id="{00000000-0008-0000-0900-000021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2873566" y="177799"/>
          <a:ext cx="228600" cy="228600"/>
        </a:xfrm>
        <a:prstGeom prst="rect">
          <a:avLst/>
        </a:prstGeom>
      </xdr:spPr>
    </xdr:pic>
    <xdr:clientData/>
  </xdr:twoCellAnchor>
  <xdr:twoCellAnchor>
    <xdr:from>
      <xdr:col>13</xdr:col>
      <xdr:colOff>21167</xdr:colOff>
      <xdr:row>1</xdr:row>
      <xdr:rowOff>0</xdr:rowOff>
    </xdr:from>
    <xdr:to>
      <xdr:col>17</xdr:col>
      <xdr:colOff>55034</xdr:colOff>
      <xdr:row>1</xdr:row>
      <xdr:rowOff>423333</xdr:rowOff>
    </xdr:to>
    <xdr:sp macro="[0]!Navigate_Alternates" textlink="">
      <xdr:nvSpPr>
        <xdr:cNvPr id="15" name="Rectangle 14">
          <a:extLst>
            <a:ext uri="{FF2B5EF4-FFF2-40B4-BE49-F238E27FC236}">
              <a16:creationId xmlns:a16="http://schemas.microsoft.com/office/drawing/2014/main" id="{00000000-0008-0000-0900-00000F000000}"/>
            </a:ext>
          </a:extLst>
        </xdr:cNvPr>
        <xdr:cNvSpPr/>
      </xdr:nvSpPr>
      <xdr:spPr>
        <a:xfrm>
          <a:off x="4279900" y="579967"/>
          <a:ext cx="1202267" cy="423333"/>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32</xdr:col>
      <xdr:colOff>110067</xdr:colOff>
      <xdr:row>0</xdr:row>
      <xdr:rowOff>579966</xdr:rowOff>
    </xdr:from>
    <xdr:to>
      <xdr:col>37</xdr:col>
      <xdr:colOff>220134</xdr:colOff>
      <xdr:row>1</xdr:row>
      <xdr:rowOff>423332</xdr:rowOff>
    </xdr:to>
    <xdr:sp macro="[0]!Navigate_Estimate" textlink="">
      <xdr:nvSpPr>
        <xdr:cNvPr id="20" name="Rectangle 19">
          <a:extLst>
            <a:ext uri="{FF2B5EF4-FFF2-40B4-BE49-F238E27FC236}">
              <a16:creationId xmlns:a16="http://schemas.microsoft.com/office/drawing/2014/main" id="{BD388620-A68A-434F-A539-C2B4C80B84AB}"/>
            </a:ext>
          </a:extLst>
        </xdr:cNvPr>
        <xdr:cNvSpPr/>
      </xdr:nvSpPr>
      <xdr:spPr>
        <a:xfrm>
          <a:off x="9918700" y="579966"/>
          <a:ext cx="1570567" cy="423333"/>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editAs="absolute">
    <xdr:from>
      <xdr:col>0</xdr:col>
      <xdr:colOff>101600</xdr:colOff>
      <xdr:row>0</xdr:row>
      <xdr:rowOff>152400</xdr:rowOff>
    </xdr:from>
    <xdr:to>
      <xdr:col>2</xdr:col>
      <xdr:colOff>156634</xdr:colOff>
      <xdr:row>1</xdr:row>
      <xdr:rowOff>143933</xdr:rowOff>
    </xdr:to>
    <xdr:sp macro="" textlink="">
      <xdr:nvSpPr>
        <xdr:cNvPr id="21" name="TextBox 20">
          <a:extLst>
            <a:ext uri="{FF2B5EF4-FFF2-40B4-BE49-F238E27FC236}">
              <a16:creationId xmlns:a16="http://schemas.microsoft.com/office/drawing/2014/main" id="{4126824D-B91E-4D24-AFF0-BCC8A92B57F9}"/>
            </a:ext>
          </a:extLst>
        </xdr:cNvPr>
        <xdr:cNvSpPr txBox="1">
          <a:spLocks noChangeAspect="1"/>
        </xdr:cNvSpPr>
      </xdr:nvSpPr>
      <xdr:spPr>
        <a:xfrm>
          <a:off x="101600" y="152400"/>
          <a:ext cx="1100667"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200">
            <a:solidFill>
              <a:schemeClr val="bg1"/>
            </a:solidFill>
            <a:latin typeface="Calibri Light" panose="020F0302020204030204" pitchFamily="34" charset="0"/>
          </a:endParaRPr>
        </a:p>
      </xdr:txBody>
    </xdr:sp>
    <xdr:clientData/>
  </xdr:twoCellAnchor>
  <xdr:twoCellAnchor editAs="oneCell">
    <xdr:from>
      <xdr:col>32</xdr:col>
      <xdr:colOff>232832</xdr:colOff>
      <xdr:row>1</xdr:row>
      <xdr:rowOff>122765</xdr:rowOff>
    </xdr:from>
    <xdr:to>
      <xdr:col>33</xdr:col>
      <xdr:colOff>123612</xdr:colOff>
      <xdr:row>1</xdr:row>
      <xdr:rowOff>305645</xdr:rowOff>
    </xdr:to>
    <xdr:pic macro="[0]!Navigate_Estimate_Summary">
      <xdr:nvPicPr>
        <xdr:cNvPr id="22" name="Picture 21">
          <a:extLst>
            <a:ext uri="{FF2B5EF4-FFF2-40B4-BE49-F238E27FC236}">
              <a16:creationId xmlns:a16="http://schemas.microsoft.com/office/drawing/2014/main" id="{9E3BEAA6-A40B-4392-8A79-A4D65BC29699}"/>
            </a:ext>
          </a:extLst>
        </xdr:cNvPr>
        <xdr:cNvPicPr>
          <a:picLocks noChangeAspect="1"/>
        </xdr:cNvPicPr>
      </xdr:nvPicPr>
      <xdr:blipFill>
        <a:blip xmlns:r="http://schemas.openxmlformats.org/officeDocument/2006/relationships" r:embed="rId7"/>
        <a:stretch>
          <a:fillRect/>
        </a:stretch>
      </xdr:blipFill>
      <xdr:spPr>
        <a:xfrm>
          <a:off x="10041465" y="702732"/>
          <a:ext cx="182880" cy="1828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House%20Flipping%20Spreadsheet%20-%20Full%20Version%20v.1%20Unprotecte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ists"/>
      <sheetName val="EULA-Disclaimer"/>
      <sheetName val="Dashboard"/>
      <sheetName val="1-Info Sheet"/>
      <sheetName val="2-Inspection Checklist"/>
      <sheetName val="Rental Analysis"/>
      <sheetName val="3-Repair Cost Calculator"/>
      <sheetName val="5-Investment Report"/>
      <sheetName val="4-MPP Calculator"/>
      <sheetName val="Accounting"/>
      <sheetName val="6-Repair Cost Report Builder"/>
      <sheetName val="4-MPP Calculator (2)"/>
      <sheetName val="Rental Checklist"/>
      <sheetName val="Rental Application"/>
      <sheetName val="Move-In List"/>
      <sheetName val="Receipt"/>
      <sheetName val="Prospective Tenant List"/>
      <sheetName val="7-Scope of Work Builder"/>
      <sheetName val="8-Shopping List Builder"/>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6">
          <cell r="W6">
            <v>2185</v>
          </cell>
        </row>
        <row r="14">
          <cell r="Q14">
            <v>0</v>
          </cell>
        </row>
      </sheetData>
      <sheetData sheetId="8" refreshError="1"/>
      <sheetData sheetId="9">
        <row r="10">
          <cell r="CA10">
            <v>18750</v>
          </cell>
        </row>
        <row r="20">
          <cell r="CA20" t="e">
            <v>#REF!</v>
          </cell>
        </row>
        <row r="31">
          <cell r="CA31">
            <v>96565</v>
          </cell>
        </row>
        <row r="34">
          <cell r="AG34">
            <v>0</v>
          </cell>
        </row>
        <row r="52">
          <cell r="AG52">
            <v>0</v>
          </cell>
        </row>
        <row r="70">
          <cell r="AG70">
            <v>7500</v>
          </cell>
        </row>
        <row r="75">
          <cell r="I75">
            <v>7500</v>
          </cell>
          <cell r="AQ75">
            <v>0</v>
          </cell>
          <cell r="CA75" t="e">
            <v>#REF!</v>
          </cell>
        </row>
      </sheetData>
      <sheetData sheetId="10" refreshError="1"/>
      <sheetData sheetId="11" refreshError="1"/>
      <sheetData sheetId="12" refreshError="1"/>
      <sheetData sheetId="13"/>
      <sheetData sheetId="14"/>
      <sheetData sheetId="15"/>
      <sheetData sheetId="16"/>
      <sheetData sheetId="17" refreshError="1"/>
      <sheetData sheetId="18" refreshError="1"/>
      <sheetData sheetId="1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vertOverflow="clip" horzOverflow="clip" rtlCol="0" anchor="t"/>
      <a:lstStyle>
        <a:defPPr algn="l">
          <a:defRPr sz="1100"/>
        </a:defPPr>
      </a:lstStyle>
      <a:style>
        <a:lnRef idx="1">
          <a:schemeClr val="dk1"/>
        </a:lnRef>
        <a:fillRef idx="2">
          <a:schemeClr val="dk1"/>
        </a:fillRef>
        <a:effectRef idx="1">
          <a:schemeClr val="dk1"/>
        </a:effectRef>
        <a:fontRef idx="minor">
          <a:schemeClr val="dk1"/>
        </a:fontRef>
      </a:style>
    </a:spDef>
    <a:txDef>
      <a:spPr>
        <a:noFill/>
        <a:ln w="9525" cmpd="sng">
          <a:noFill/>
        </a:ln>
      </a:spPr>
      <a:bodyPr vertOverflow="clip" horzOverflow="clip" wrap="square" rtlCol="0" anchor="ctr"/>
      <a:lstStyle>
        <a:defPPr algn="ctr">
          <a:defRPr sz="1400" b="1">
            <a:solidFill>
              <a:schemeClr val="accent1"/>
            </a:solidFill>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mailto:dave@abcbuilders.com"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wsLISTS">
    <pageSetUpPr fitToPage="1"/>
  </sheetPr>
  <dimension ref="A1:BV448"/>
  <sheetViews>
    <sheetView workbookViewId="0"/>
  </sheetViews>
  <sheetFormatPr defaultColWidth="8.8984375" defaultRowHeight="15.7"/>
  <cols>
    <col min="1" max="21" width="2" style="45" customWidth="1"/>
    <col min="22" max="22" width="25.546875" style="45" bestFit="1" customWidth="1"/>
    <col min="23" max="23" width="4.19921875" style="45" customWidth="1"/>
    <col min="24" max="24" width="9.25" style="45" bestFit="1" customWidth="1"/>
    <col min="25" max="71" width="2" style="45" customWidth="1"/>
    <col min="72" max="72" width="1.1484375" style="45" customWidth="1"/>
    <col min="73" max="124" width="2" style="45" customWidth="1"/>
    <col min="125" max="16384" width="8.8984375" style="45"/>
  </cols>
  <sheetData>
    <row r="1" spans="16:72" s="63" customFormat="1" ht="37.5" customHeight="1">
      <c r="T1" s="613" t="s">
        <v>200</v>
      </c>
      <c r="U1" s="613"/>
      <c r="V1" s="613"/>
      <c r="W1" s="613"/>
      <c r="X1" s="613"/>
      <c r="Y1" s="613"/>
      <c r="Z1" s="613"/>
      <c r="AA1" s="613"/>
      <c r="AB1" s="613"/>
      <c r="AC1" s="613"/>
      <c r="AD1" s="613"/>
      <c r="AE1" s="613"/>
      <c r="AF1" s="613"/>
      <c r="AG1" s="613"/>
      <c r="AH1" s="613"/>
      <c r="AI1" s="613"/>
      <c r="AJ1" s="613"/>
      <c r="AK1" s="613"/>
      <c r="AL1" s="613"/>
      <c r="AM1" s="613"/>
      <c r="AN1" s="613"/>
      <c r="AO1" s="613"/>
      <c r="AP1" s="613"/>
      <c r="AQ1" s="613"/>
      <c r="AR1" s="613"/>
      <c r="AS1" s="613"/>
      <c r="AT1" s="613"/>
      <c r="AU1" s="613"/>
      <c r="AV1" s="613"/>
      <c r="AW1" s="613"/>
      <c r="AX1" s="613"/>
      <c r="AY1" s="613"/>
      <c r="AZ1" s="613"/>
      <c r="BA1" s="613"/>
      <c r="BB1" s="613"/>
      <c r="BC1" s="613"/>
      <c r="BD1" s="613"/>
      <c r="BE1" s="613"/>
      <c r="BF1" s="613"/>
      <c r="BG1" s="613"/>
      <c r="BH1" s="613"/>
      <c r="BI1" s="613"/>
      <c r="BJ1" s="613"/>
      <c r="BK1" s="613"/>
      <c r="BL1" s="613"/>
      <c r="BM1" s="613"/>
      <c r="BN1" s="613"/>
      <c r="BO1" s="613"/>
      <c r="BP1" s="613"/>
      <c r="BQ1" s="613"/>
      <c r="BR1" s="613"/>
      <c r="BS1" s="613"/>
      <c r="BT1" s="613"/>
    </row>
    <row r="2" spans="16:72" s="43" customFormat="1" ht="7.5" customHeight="1" thickBot="1">
      <c r="Z2" s="46"/>
      <c r="AA2" s="46"/>
      <c r="AB2" s="46"/>
      <c r="AC2" s="46"/>
      <c r="AD2" s="46"/>
      <c r="AE2" s="46"/>
      <c r="AG2" s="46"/>
      <c r="AH2" s="46"/>
      <c r="AI2" s="46"/>
      <c r="AJ2" s="46"/>
      <c r="AK2" s="46"/>
      <c r="AL2" s="46"/>
      <c r="AM2" s="46"/>
      <c r="AN2" s="46"/>
      <c r="AO2" s="46"/>
      <c r="AP2" s="46"/>
      <c r="AQ2" s="46"/>
      <c r="AR2" s="46"/>
      <c r="AS2" s="46"/>
      <c r="AT2" s="46"/>
      <c r="AU2" s="46"/>
      <c r="AV2" s="46"/>
      <c r="AW2" s="46"/>
      <c r="AX2" s="46"/>
      <c r="AY2" s="46"/>
      <c r="AZ2" s="46"/>
      <c r="BA2" s="46"/>
      <c r="BB2" s="46"/>
      <c r="BC2" s="46"/>
      <c r="BD2" s="46"/>
      <c r="BE2" s="46"/>
      <c r="BF2" s="46"/>
      <c r="BG2" s="46"/>
      <c r="BH2" s="46"/>
      <c r="BI2" s="46"/>
      <c r="BJ2" s="46"/>
      <c r="BK2" s="46"/>
      <c r="BL2" s="46"/>
      <c r="BM2" s="46"/>
      <c r="BN2" s="46"/>
      <c r="BO2" s="46"/>
      <c r="BP2" s="46"/>
      <c r="BQ2" s="46"/>
      <c r="BR2" s="46"/>
      <c r="BS2" s="46"/>
    </row>
    <row r="3" spans="16:72" ht="11.25" customHeight="1">
      <c r="Q3" s="47"/>
      <c r="R3" s="608"/>
      <c r="S3" s="608"/>
      <c r="T3" s="48"/>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c r="BA3" s="49"/>
      <c r="BB3" s="49"/>
      <c r="BC3" s="49"/>
      <c r="BD3" s="49"/>
      <c r="BE3" s="49"/>
      <c r="BF3" s="49"/>
      <c r="BG3" s="49"/>
      <c r="BH3" s="49"/>
      <c r="BI3" s="49"/>
      <c r="BJ3" s="49"/>
      <c r="BK3" s="49"/>
      <c r="BL3" s="49"/>
      <c r="BM3" s="49"/>
      <c r="BN3" s="49"/>
      <c r="BO3" s="49"/>
      <c r="BP3" s="49"/>
      <c r="BQ3" s="49"/>
      <c r="BR3" s="49"/>
      <c r="BS3" s="50"/>
    </row>
    <row r="4" spans="16:72" ht="11.25" customHeight="1">
      <c r="Q4" s="47"/>
      <c r="R4" s="608"/>
      <c r="S4" s="608"/>
      <c r="T4" s="51"/>
      <c r="U4" s="52"/>
      <c r="V4" s="614" t="s">
        <v>249</v>
      </c>
      <c r="W4" s="614"/>
      <c r="X4" s="614"/>
      <c r="Y4" s="614"/>
      <c r="Z4" s="614"/>
      <c r="AA4" s="614"/>
      <c r="AB4" s="614"/>
      <c r="AC4" s="614"/>
      <c r="AD4" s="614"/>
      <c r="AE4" s="614"/>
      <c r="AF4" s="53"/>
      <c r="AN4" s="53"/>
      <c r="AO4" s="52"/>
      <c r="AP4" s="52"/>
      <c r="AQ4" s="52"/>
      <c r="AR4" s="52"/>
      <c r="AS4" s="52"/>
      <c r="AT4" s="52"/>
      <c r="AU4" s="52"/>
      <c r="AV4" s="52"/>
      <c r="AW4" s="52"/>
      <c r="AX4" s="52"/>
      <c r="AY4" s="52"/>
      <c r="AZ4" s="52"/>
      <c r="BA4" s="52"/>
      <c r="BB4" s="52"/>
      <c r="BC4" s="52"/>
      <c r="BD4" s="52"/>
      <c r="BE4" s="52"/>
      <c r="BF4" s="52"/>
      <c r="BG4" s="52"/>
      <c r="BH4" s="52"/>
      <c r="BI4" s="52"/>
      <c r="BJ4" s="52"/>
      <c r="BK4" s="52"/>
      <c r="BL4" s="52"/>
      <c r="BM4" s="52"/>
      <c r="BN4" s="52"/>
      <c r="BO4" s="52"/>
      <c r="BP4" s="52"/>
      <c r="BQ4" s="52"/>
      <c r="BR4" s="52"/>
      <c r="BS4" s="54"/>
    </row>
    <row r="5" spans="16:72" ht="11.25" customHeight="1">
      <c r="Q5" s="55"/>
      <c r="R5" s="608"/>
      <c r="S5" s="608"/>
      <c r="T5" s="51"/>
      <c r="U5" s="52"/>
      <c r="V5" s="615"/>
      <c r="W5" s="615"/>
      <c r="X5" s="615"/>
      <c r="Y5" s="615"/>
      <c r="Z5" s="615"/>
      <c r="AA5" s="615"/>
      <c r="AB5" s="615"/>
      <c r="AC5" s="615"/>
      <c r="AD5" s="615"/>
      <c r="AE5" s="615"/>
      <c r="AF5" s="53"/>
      <c r="AN5" s="53"/>
      <c r="AO5" s="52"/>
      <c r="AP5" s="52"/>
      <c r="AQ5" s="52"/>
      <c r="AR5" s="52"/>
      <c r="AS5" s="52"/>
      <c r="AT5" s="52"/>
      <c r="AU5" s="52"/>
      <c r="AV5" s="52"/>
      <c r="AW5" s="52"/>
      <c r="AX5" s="52"/>
      <c r="AY5" s="52"/>
      <c r="AZ5" s="52"/>
      <c r="BA5" s="52"/>
      <c r="BL5" s="52"/>
      <c r="BM5" s="52"/>
      <c r="BN5" s="52"/>
      <c r="BO5" s="52"/>
      <c r="BP5" s="52"/>
      <c r="BQ5" s="52"/>
      <c r="BR5" s="52"/>
      <c r="BS5" s="54"/>
    </row>
    <row r="6" spans="16:72" ht="16.5" customHeight="1">
      <c r="Q6" s="47"/>
      <c r="R6" s="608"/>
      <c r="S6" s="608"/>
      <c r="T6" s="51"/>
      <c r="U6" s="52"/>
      <c r="V6" s="611" t="s">
        <v>250</v>
      </c>
      <c r="W6" s="611" t="s">
        <v>250</v>
      </c>
      <c r="X6" s="611" t="s">
        <v>250</v>
      </c>
      <c r="Y6" s="611" t="s">
        <v>250</v>
      </c>
      <c r="Z6" s="611" t="s">
        <v>250</v>
      </c>
      <c r="AA6" s="611" t="s">
        <v>250</v>
      </c>
      <c r="AB6" s="611" t="s">
        <v>250</v>
      </c>
      <c r="AC6" s="611" t="s">
        <v>250</v>
      </c>
      <c r="AD6" s="611" t="s">
        <v>250</v>
      </c>
      <c r="AE6" s="611" t="s">
        <v>250</v>
      </c>
      <c r="AF6" s="52"/>
      <c r="AG6" s="611" t="s">
        <v>514</v>
      </c>
      <c r="AH6" s="611"/>
      <c r="AI6" s="611"/>
      <c r="AJ6" s="611"/>
      <c r="AK6" s="611"/>
      <c r="AL6" s="611"/>
      <c r="AM6" s="611"/>
      <c r="AN6" s="611"/>
      <c r="AO6" s="611"/>
      <c r="AP6" s="611"/>
      <c r="AQ6" s="52"/>
      <c r="AR6" s="52"/>
      <c r="AS6" s="52"/>
      <c r="AT6" s="52"/>
      <c r="AU6" s="52"/>
      <c r="AV6" s="52"/>
      <c r="AW6" s="52"/>
      <c r="AX6" s="52"/>
      <c r="AY6" s="52"/>
      <c r="AZ6" s="52"/>
      <c r="BA6" s="52" t="s">
        <v>437</v>
      </c>
      <c r="BC6" s="85"/>
      <c r="BL6" s="52"/>
      <c r="BM6" s="52"/>
      <c r="BN6" s="52"/>
      <c r="BO6" s="52"/>
      <c r="BP6" s="52"/>
      <c r="BQ6" s="52"/>
      <c r="BR6" s="52"/>
      <c r="BS6" s="54"/>
    </row>
    <row r="7" spans="16:72" ht="16.5" customHeight="1">
      <c r="Q7" s="47"/>
      <c r="R7" s="608"/>
      <c r="S7" s="608"/>
      <c r="T7" s="51"/>
      <c r="U7" s="52"/>
      <c r="V7" s="611" t="s">
        <v>251</v>
      </c>
      <c r="W7" s="611" t="s">
        <v>251</v>
      </c>
      <c r="X7" s="611" t="s">
        <v>251</v>
      </c>
      <c r="Y7" s="611" t="s">
        <v>251</v>
      </c>
      <c r="Z7" s="611" t="s">
        <v>251</v>
      </c>
      <c r="AA7" s="611" t="s">
        <v>251</v>
      </c>
      <c r="AB7" s="611" t="s">
        <v>251</v>
      </c>
      <c r="AC7" s="611" t="s">
        <v>251</v>
      </c>
      <c r="AD7" s="611" t="s">
        <v>251</v>
      </c>
      <c r="AE7" s="611" t="s">
        <v>251</v>
      </c>
      <c r="AF7" s="52"/>
      <c r="AG7" s="611" t="s">
        <v>515</v>
      </c>
      <c r="AH7" s="611"/>
      <c r="AI7" s="611"/>
      <c r="AJ7" s="611"/>
      <c r="AK7" s="611"/>
      <c r="AL7" s="611"/>
      <c r="AM7" s="611"/>
      <c r="AN7" s="611"/>
      <c r="AO7" s="611"/>
      <c r="AP7" s="611"/>
      <c r="AQ7" s="52"/>
      <c r="AR7" s="52"/>
      <c r="AS7" s="52"/>
      <c r="AT7" s="52"/>
      <c r="AU7" s="52"/>
      <c r="AV7" s="52"/>
      <c r="AW7" s="52"/>
      <c r="AX7" s="52"/>
      <c r="AY7" s="52"/>
      <c r="AZ7" s="52"/>
      <c r="BA7" s="611" t="s">
        <v>438</v>
      </c>
      <c r="BB7" s="611"/>
      <c r="BC7" s="611"/>
      <c r="BD7" s="611"/>
      <c r="BE7" s="611"/>
      <c r="BF7" s="611"/>
      <c r="BG7" s="611"/>
      <c r="BH7" s="611"/>
      <c r="BI7" s="611"/>
      <c r="BJ7" s="611"/>
      <c r="BL7" s="52"/>
      <c r="BM7" s="52"/>
      <c r="BN7" s="52"/>
      <c r="BO7" s="52"/>
      <c r="BP7" s="52"/>
      <c r="BQ7" s="52"/>
      <c r="BR7" s="52"/>
      <c r="BS7" s="54"/>
    </row>
    <row r="8" spans="16:72" ht="16.5" customHeight="1">
      <c r="Q8" s="47"/>
      <c r="R8" s="608"/>
      <c r="S8" s="608"/>
      <c r="T8" s="51"/>
      <c r="U8" s="52"/>
      <c r="V8" s="611" t="s">
        <v>252</v>
      </c>
      <c r="W8" s="611" t="s">
        <v>252</v>
      </c>
      <c r="X8" s="611" t="s">
        <v>252</v>
      </c>
      <c r="Y8" s="611" t="s">
        <v>252</v>
      </c>
      <c r="Z8" s="611" t="s">
        <v>252</v>
      </c>
      <c r="AA8" s="611" t="s">
        <v>252</v>
      </c>
      <c r="AB8" s="611" t="s">
        <v>252</v>
      </c>
      <c r="AC8" s="611" t="s">
        <v>252</v>
      </c>
      <c r="AD8" s="611" t="s">
        <v>252</v>
      </c>
      <c r="AE8" s="611" t="s">
        <v>252</v>
      </c>
      <c r="AF8" s="52"/>
      <c r="AG8" s="611"/>
      <c r="AH8" s="611"/>
      <c r="AI8" s="611"/>
      <c r="AJ8" s="611"/>
      <c r="AK8" s="611"/>
      <c r="AL8" s="611"/>
      <c r="AM8" s="611"/>
      <c r="AN8" s="611"/>
      <c r="AO8" s="611"/>
      <c r="AP8" s="611"/>
      <c r="AQ8" s="52"/>
      <c r="AR8" s="52"/>
      <c r="AS8" s="52"/>
      <c r="AT8" s="52"/>
      <c r="AU8" s="52"/>
      <c r="AV8" s="52"/>
      <c r="AW8" s="52"/>
      <c r="AX8" s="52"/>
      <c r="AY8" s="52"/>
      <c r="AZ8" s="52"/>
      <c r="BA8" s="611" t="s">
        <v>439</v>
      </c>
      <c r="BB8" s="611"/>
      <c r="BC8" s="611"/>
      <c r="BD8" s="611"/>
      <c r="BE8" s="611"/>
      <c r="BF8" s="611"/>
      <c r="BG8" s="611"/>
      <c r="BH8" s="611"/>
      <c r="BI8" s="611"/>
      <c r="BJ8" s="611"/>
      <c r="BL8" s="52"/>
      <c r="BM8" s="52"/>
      <c r="BN8" s="52"/>
      <c r="BO8" s="52"/>
      <c r="BP8" s="52"/>
      <c r="BQ8" s="52"/>
      <c r="BR8" s="52"/>
      <c r="BS8" s="54"/>
    </row>
    <row r="9" spans="16:72" ht="16.5" customHeight="1">
      <c r="Q9" s="47"/>
      <c r="R9" s="608"/>
      <c r="S9" s="608"/>
      <c r="T9" s="51"/>
      <c r="U9" s="52"/>
      <c r="V9" s="611" t="s">
        <v>253</v>
      </c>
      <c r="W9" s="611" t="s">
        <v>253</v>
      </c>
      <c r="X9" s="611" t="s">
        <v>253</v>
      </c>
      <c r="Y9" s="611" t="s">
        <v>253</v>
      </c>
      <c r="Z9" s="611" t="s">
        <v>253</v>
      </c>
      <c r="AA9" s="611" t="s">
        <v>253</v>
      </c>
      <c r="AB9" s="611" t="s">
        <v>253</v>
      </c>
      <c r="AC9" s="611" t="s">
        <v>253</v>
      </c>
      <c r="AD9" s="611" t="s">
        <v>253</v>
      </c>
      <c r="AE9" s="611" t="s">
        <v>253</v>
      </c>
      <c r="AF9" s="52"/>
      <c r="AN9" s="52"/>
      <c r="AO9" s="52"/>
      <c r="AP9" s="52"/>
      <c r="AQ9" s="52"/>
      <c r="AR9" s="52"/>
      <c r="AS9" s="52"/>
      <c r="AT9" s="52"/>
      <c r="AU9" s="52"/>
      <c r="AV9" s="52"/>
      <c r="AW9" s="52"/>
      <c r="AX9" s="52"/>
      <c r="AY9" s="52"/>
      <c r="AZ9" s="52"/>
      <c r="BA9" s="611" t="s">
        <v>440</v>
      </c>
      <c r="BB9" s="611"/>
      <c r="BC9" s="611"/>
      <c r="BD9" s="611"/>
      <c r="BE9" s="611"/>
      <c r="BF9" s="611"/>
      <c r="BG9" s="611"/>
      <c r="BH9" s="611"/>
      <c r="BI9" s="611"/>
      <c r="BJ9" s="611"/>
      <c r="BL9" s="52"/>
      <c r="BM9" s="52"/>
      <c r="BN9" s="52"/>
      <c r="BO9" s="52"/>
      <c r="BP9" s="52"/>
      <c r="BQ9" s="52"/>
      <c r="BR9" s="52"/>
      <c r="BS9" s="54"/>
    </row>
    <row r="10" spans="16:72" ht="16.5" customHeight="1">
      <c r="Q10" s="47"/>
      <c r="R10" s="608"/>
      <c r="S10" s="608"/>
      <c r="T10" s="51"/>
      <c r="U10" s="52"/>
      <c r="V10" s="611" t="s">
        <v>254</v>
      </c>
      <c r="W10" s="611" t="s">
        <v>254</v>
      </c>
      <c r="X10" s="611" t="s">
        <v>254</v>
      </c>
      <c r="Y10" s="611" t="s">
        <v>254</v>
      </c>
      <c r="Z10" s="611" t="s">
        <v>254</v>
      </c>
      <c r="AA10" s="611" t="s">
        <v>254</v>
      </c>
      <c r="AB10" s="611" t="s">
        <v>254</v>
      </c>
      <c r="AC10" s="611" t="s">
        <v>254</v>
      </c>
      <c r="AD10" s="611" t="s">
        <v>254</v>
      </c>
      <c r="AE10" s="611" t="s">
        <v>254</v>
      </c>
      <c r="AF10" s="52"/>
      <c r="AG10" s="611" t="s">
        <v>198</v>
      </c>
      <c r="AH10" s="611"/>
      <c r="AI10" s="611"/>
      <c r="AJ10" s="611"/>
      <c r="AK10" s="611"/>
      <c r="AL10" s="611"/>
      <c r="AM10" s="611"/>
      <c r="AN10" s="611"/>
      <c r="AO10" s="611"/>
      <c r="AP10" s="611"/>
      <c r="AQ10" s="52"/>
      <c r="AR10" s="52"/>
      <c r="AS10" s="52"/>
      <c r="AT10" s="52"/>
      <c r="AU10" s="52"/>
      <c r="AV10" s="52"/>
      <c r="AW10" s="52"/>
      <c r="AX10" s="52"/>
      <c r="AY10" s="52"/>
      <c r="AZ10" s="52"/>
      <c r="BA10" s="611" t="s">
        <v>443</v>
      </c>
      <c r="BB10" s="611"/>
      <c r="BC10" s="611"/>
      <c r="BD10" s="611"/>
      <c r="BE10" s="611"/>
      <c r="BF10" s="611"/>
      <c r="BG10" s="611"/>
      <c r="BH10" s="611"/>
      <c r="BI10" s="611"/>
      <c r="BJ10" s="611"/>
      <c r="BL10" s="52"/>
      <c r="BM10" s="52"/>
      <c r="BN10" s="52"/>
      <c r="BO10" s="52"/>
      <c r="BP10" s="52"/>
      <c r="BQ10" s="52"/>
      <c r="BR10" s="52"/>
      <c r="BS10" s="54"/>
    </row>
    <row r="11" spans="16:72" ht="16.5" customHeight="1">
      <c r="Q11" s="47"/>
      <c r="R11" s="608"/>
      <c r="S11" s="608"/>
      <c r="T11" s="51"/>
      <c r="U11" s="52"/>
      <c r="V11" s="611" t="s">
        <v>255</v>
      </c>
      <c r="W11" s="611" t="s">
        <v>255</v>
      </c>
      <c r="X11" s="611" t="s">
        <v>255</v>
      </c>
      <c r="Y11" s="611" t="s">
        <v>255</v>
      </c>
      <c r="Z11" s="611" t="s">
        <v>255</v>
      </c>
      <c r="AA11" s="611" t="s">
        <v>255</v>
      </c>
      <c r="AB11" s="611" t="s">
        <v>255</v>
      </c>
      <c r="AC11" s="611" t="s">
        <v>255</v>
      </c>
      <c r="AD11" s="611" t="s">
        <v>255</v>
      </c>
      <c r="AE11" s="611" t="s">
        <v>255</v>
      </c>
      <c r="AF11" s="52"/>
      <c r="AG11" s="611" t="s">
        <v>199</v>
      </c>
      <c r="AH11" s="611"/>
      <c r="AI11" s="611"/>
      <c r="AJ11" s="611"/>
      <c r="AK11" s="611"/>
      <c r="AL11" s="611"/>
      <c r="AM11" s="611"/>
      <c r="AN11" s="611"/>
      <c r="AO11" s="611"/>
      <c r="AP11" s="611"/>
      <c r="AQ11" s="52"/>
      <c r="AR11" s="52"/>
      <c r="AS11" s="52"/>
      <c r="AT11" s="52"/>
      <c r="AU11" s="52"/>
      <c r="AV11" s="52"/>
      <c r="AW11" s="52"/>
      <c r="AX11" s="52"/>
      <c r="AY11" s="52"/>
      <c r="AZ11" s="52"/>
      <c r="BA11" s="611" t="s">
        <v>441</v>
      </c>
      <c r="BB11" s="611"/>
      <c r="BC11" s="611"/>
      <c r="BD11" s="611"/>
      <c r="BE11" s="611"/>
      <c r="BF11" s="611"/>
      <c r="BG11" s="611"/>
      <c r="BH11" s="611"/>
      <c r="BI11" s="611"/>
      <c r="BJ11" s="611"/>
      <c r="BL11" s="52"/>
      <c r="BM11" s="52"/>
      <c r="BN11" s="52"/>
      <c r="BO11" s="52"/>
      <c r="BP11" s="52"/>
      <c r="BQ11" s="52"/>
      <c r="BR11" s="52"/>
      <c r="BS11" s="54"/>
    </row>
    <row r="12" spans="16:72" ht="16.5" customHeight="1">
      <c r="Q12" s="47"/>
      <c r="R12" s="608"/>
      <c r="S12" s="608"/>
      <c r="T12" s="51"/>
      <c r="U12" s="52"/>
      <c r="V12" s="611" t="s">
        <v>256</v>
      </c>
      <c r="W12" s="611" t="s">
        <v>256</v>
      </c>
      <c r="X12" s="611" t="s">
        <v>256</v>
      </c>
      <c r="Y12" s="611" t="s">
        <v>256</v>
      </c>
      <c r="Z12" s="611" t="s">
        <v>256</v>
      </c>
      <c r="AA12" s="611" t="s">
        <v>256</v>
      </c>
      <c r="AB12" s="611" t="s">
        <v>256</v>
      </c>
      <c r="AC12" s="611" t="s">
        <v>256</v>
      </c>
      <c r="AD12" s="611" t="s">
        <v>256</v>
      </c>
      <c r="AE12" s="611" t="s">
        <v>256</v>
      </c>
      <c r="AF12" s="52"/>
      <c r="AN12" s="52"/>
      <c r="AO12" s="52"/>
      <c r="AP12" s="52"/>
      <c r="AQ12" s="52"/>
      <c r="AR12" s="52"/>
      <c r="AS12" s="52"/>
      <c r="AT12" s="52"/>
      <c r="AU12" s="52"/>
      <c r="AV12" s="52"/>
      <c r="AW12" s="52"/>
      <c r="AX12" s="52"/>
      <c r="AY12" s="52"/>
      <c r="AZ12" s="52"/>
      <c r="BA12" s="611" t="s">
        <v>442</v>
      </c>
      <c r="BB12" s="611"/>
      <c r="BC12" s="611"/>
      <c r="BD12" s="611"/>
      <c r="BE12" s="611"/>
      <c r="BF12" s="611"/>
      <c r="BG12" s="611"/>
      <c r="BH12" s="611"/>
      <c r="BI12" s="611"/>
      <c r="BJ12" s="611"/>
      <c r="BL12" s="52"/>
      <c r="BM12" s="52"/>
      <c r="BN12" s="52"/>
      <c r="BO12" s="52"/>
      <c r="BP12" s="52"/>
      <c r="BQ12" s="52"/>
      <c r="BR12" s="52"/>
      <c r="BS12" s="54"/>
    </row>
    <row r="13" spans="16:72" ht="16.5" customHeight="1">
      <c r="Q13" s="47"/>
      <c r="R13" s="608"/>
      <c r="S13" s="608"/>
      <c r="T13" s="51"/>
      <c r="U13" s="52"/>
      <c r="V13" s="611" t="s">
        <v>257</v>
      </c>
      <c r="W13" s="611" t="s">
        <v>257</v>
      </c>
      <c r="X13" s="611" t="s">
        <v>257</v>
      </c>
      <c r="Y13" s="611" t="s">
        <v>257</v>
      </c>
      <c r="Z13" s="611" t="s">
        <v>257</v>
      </c>
      <c r="AA13" s="611" t="s">
        <v>257</v>
      </c>
      <c r="AB13" s="611" t="s">
        <v>257</v>
      </c>
      <c r="AC13" s="611" t="s">
        <v>257</v>
      </c>
      <c r="AD13" s="611" t="s">
        <v>257</v>
      </c>
      <c r="AE13" s="611" t="s">
        <v>257</v>
      </c>
      <c r="AF13" s="52"/>
      <c r="AG13" s="611" t="s">
        <v>564</v>
      </c>
      <c r="AH13" s="611"/>
      <c r="AI13" s="611"/>
      <c r="AJ13" s="611"/>
      <c r="AK13" s="611"/>
      <c r="AL13" s="611"/>
      <c r="AM13" s="611"/>
      <c r="AN13" s="611"/>
      <c r="AO13" s="611"/>
      <c r="AP13" s="611"/>
      <c r="AQ13" s="52"/>
      <c r="AR13" s="52"/>
      <c r="AS13" s="52"/>
      <c r="AT13" s="52"/>
      <c r="AU13" s="52"/>
      <c r="AV13" s="52"/>
      <c r="AW13" s="52"/>
      <c r="AX13" s="52"/>
      <c r="AY13" s="52"/>
      <c r="AZ13" s="52"/>
      <c r="BA13" s="611" t="s">
        <v>202</v>
      </c>
      <c r="BB13" s="611"/>
      <c r="BC13" s="611"/>
      <c r="BD13" s="611"/>
      <c r="BE13" s="611"/>
      <c r="BF13" s="611"/>
      <c r="BG13" s="611"/>
      <c r="BH13" s="611"/>
      <c r="BI13" s="611"/>
      <c r="BJ13" s="611"/>
      <c r="BL13" s="52"/>
      <c r="BM13" s="52"/>
      <c r="BN13" s="52"/>
      <c r="BO13" s="52"/>
      <c r="BP13" s="52"/>
      <c r="BQ13" s="52"/>
      <c r="BR13" s="52"/>
      <c r="BS13" s="54"/>
    </row>
    <row r="14" spans="16:72" ht="16.5" customHeight="1">
      <c r="Q14" s="47"/>
      <c r="R14" s="608"/>
      <c r="S14" s="608"/>
      <c r="T14" s="51"/>
      <c r="U14" s="52"/>
      <c r="V14" s="611" t="s">
        <v>258</v>
      </c>
      <c r="W14" s="611" t="s">
        <v>258</v>
      </c>
      <c r="X14" s="611" t="s">
        <v>258</v>
      </c>
      <c r="Y14" s="611" t="s">
        <v>258</v>
      </c>
      <c r="Z14" s="611" t="s">
        <v>258</v>
      </c>
      <c r="AA14" s="611" t="s">
        <v>258</v>
      </c>
      <c r="AB14" s="611" t="s">
        <v>258</v>
      </c>
      <c r="AC14" s="611" t="s">
        <v>258</v>
      </c>
      <c r="AD14" s="611" t="s">
        <v>258</v>
      </c>
      <c r="AE14" s="611" t="s">
        <v>258</v>
      </c>
      <c r="AF14" s="52"/>
      <c r="AG14" s="611" t="s">
        <v>565</v>
      </c>
      <c r="AH14" s="611"/>
      <c r="AI14" s="611"/>
      <c r="AJ14" s="611"/>
      <c r="AK14" s="611"/>
      <c r="AL14" s="611"/>
      <c r="AM14" s="611"/>
      <c r="AN14" s="611"/>
      <c r="AO14" s="611"/>
      <c r="AP14" s="611"/>
      <c r="AQ14" s="52"/>
      <c r="AR14" s="52"/>
      <c r="AS14" s="52"/>
      <c r="AT14" s="52"/>
      <c r="AU14" s="52"/>
      <c r="AV14" s="52"/>
      <c r="AW14" s="52"/>
      <c r="AX14" s="52"/>
      <c r="AY14" s="52"/>
      <c r="AZ14" s="52"/>
      <c r="BA14" s="611" t="s">
        <v>133</v>
      </c>
      <c r="BB14" s="611"/>
      <c r="BC14" s="611"/>
      <c r="BD14" s="611"/>
      <c r="BE14" s="611"/>
      <c r="BF14" s="611"/>
      <c r="BG14" s="611"/>
      <c r="BH14" s="611"/>
      <c r="BI14" s="611"/>
      <c r="BJ14" s="611"/>
      <c r="BL14" s="52"/>
      <c r="BM14" s="52"/>
      <c r="BN14" s="52"/>
      <c r="BO14" s="52"/>
      <c r="BP14" s="52"/>
      <c r="BQ14" s="52"/>
      <c r="BR14" s="52"/>
      <c r="BS14" s="54"/>
    </row>
    <row r="15" spans="16:72" ht="16.5" customHeight="1">
      <c r="Q15" s="47"/>
      <c r="R15" s="608"/>
      <c r="S15" s="608"/>
      <c r="T15" s="51"/>
      <c r="U15" s="52"/>
      <c r="V15" s="611" t="s">
        <v>259</v>
      </c>
      <c r="W15" s="611" t="s">
        <v>259</v>
      </c>
      <c r="X15" s="611" t="s">
        <v>259</v>
      </c>
      <c r="Y15" s="611" t="s">
        <v>259</v>
      </c>
      <c r="Z15" s="611" t="s">
        <v>259</v>
      </c>
      <c r="AA15" s="611" t="s">
        <v>259</v>
      </c>
      <c r="AB15" s="611" t="s">
        <v>259</v>
      </c>
      <c r="AC15" s="611" t="s">
        <v>259</v>
      </c>
      <c r="AD15" s="611" t="s">
        <v>259</v>
      </c>
      <c r="AE15" s="611" t="s">
        <v>259</v>
      </c>
      <c r="AF15" s="52"/>
      <c r="AN15" s="52"/>
      <c r="AO15" s="52"/>
      <c r="AP15" s="52"/>
      <c r="AQ15" s="52"/>
      <c r="AR15" s="52"/>
      <c r="AS15" s="52"/>
      <c r="AT15" s="52"/>
      <c r="AU15" s="52"/>
      <c r="AV15" s="52"/>
      <c r="AW15" s="52"/>
      <c r="AX15" s="52"/>
      <c r="AY15" s="52"/>
      <c r="AZ15" s="52"/>
      <c r="BA15" s="611" t="s">
        <v>25</v>
      </c>
      <c r="BB15" s="611"/>
      <c r="BC15" s="611"/>
      <c r="BD15" s="611"/>
      <c r="BE15" s="611"/>
      <c r="BF15" s="611"/>
      <c r="BG15" s="611"/>
      <c r="BH15" s="611"/>
      <c r="BI15" s="611"/>
      <c r="BJ15" s="611"/>
      <c r="BL15" s="52"/>
      <c r="BM15" s="52"/>
      <c r="BN15" s="52"/>
      <c r="BO15" s="52"/>
      <c r="BP15" s="52"/>
      <c r="BQ15" s="52"/>
      <c r="BR15" s="52"/>
      <c r="BS15" s="54"/>
    </row>
    <row r="16" spans="16:72" s="43" customFormat="1" ht="16.5" customHeight="1">
      <c r="P16" s="56"/>
      <c r="Q16" s="56"/>
      <c r="R16" s="608"/>
      <c r="S16" s="608"/>
      <c r="T16" s="51"/>
      <c r="U16" s="52"/>
      <c r="V16" s="611" t="s">
        <v>260</v>
      </c>
      <c r="W16" s="611" t="s">
        <v>260</v>
      </c>
      <c r="X16" s="611" t="s">
        <v>260</v>
      </c>
      <c r="Y16" s="611" t="s">
        <v>260</v>
      </c>
      <c r="Z16" s="611" t="s">
        <v>260</v>
      </c>
      <c r="AA16" s="611" t="s">
        <v>260</v>
      </c>
      <c r="AB16" s="611" t="s">
        <v>260</v>
      </c>
      <c r="AC16" s="611" t="s">
        <v>260</v>
      </c>
      <c r="AD16" s="611" t="s">
        <v>260</v>
      </c>
      <c r="AE16" s="611" t="s">
        <v>260</v>
      </c>
      <c r="AF16" s="52"/>
      <c r="AG16" s="611" t="s">
        <v>604</v>
      </c>
      <c r="AH16" s="611"/>
      <c r="AI16" s="611"/>
      <c r="AJ16" s="611"/>
      <c r="AK16" s="611"/>
      <c r="AL16" s="611"/>
      <c r="AM16" s="611"/>
      <c r="AN16" s="611"/>
      <c r="AO16" s="611"/>
      <c r="AP16" s="611"/>
      <c r="AQ16" s="52"/>
      <c r="AR16" s="52"/>
      <c r="AS16" s="52"/>
      <c r="AT16" s="52"/>
      <c r="AU16" s="52"/>
      <c r="AV16" s="52"/>
      <c r="AW16" s="52"/>
      <c r="AX16" s="52"/>
      <c r="AY16" s="52"/>
      <c r="AZ16" s="52"/>
      <c r="BA16" s="52"/>
      <c r="BB16" s="45"/>
      <c r="BC16" s="45"/>
      <c r="BD16" s="45"/>
      <c r="BE16" s="45"/>
      <c r="BF16" s="45"/>
      <c r="BG16" s="45"/>
      <c r="BH16" s="45"/>
      <c r="BI16" s="45"/>
      <c r="BJ16" s="45"/>
      <c r="BK16" s="45"/>
      <c r="BL16" s="52"/>
      <c r="BM16" s="52"/>
      <c r="BN16" s="52"/>
      <c r="BO16" s="52"/>
      <c r="BP16" s="52"/>
      <c r="BQ16" s="52"/>
      <c r="BR16" s="52"/>
      <c r="BS16" s="54"/>
    </row>
    <row r="17" spans="1:74" s="43" customFormat="1" ht="16.5" customHeight="1">
      <c r="A17" s="56"/>
      <c r="B17" s="56"/>
      <c r="C17" s="56"/>
      <c r="D17" s="56"/>
      <c r="E17" s="56"/>
      <c r="F17" s="56"/>
      <c r="G17" s="56"/>
      <c r="H17" s="56"/>
      <c r="I17" s="56"/>
      <c r="J17" s="56"/>
      <c r="K17" s="56"/>
      <c r="L17" s="56"/>
      <c r="M17" s="56"/>
      <c r="N17" s="56"/>
      <c r="O17" s="56"/>
      <c r="P17" s="56"/>
      <c r="Q17" s="56"/>
      <c r="R17" s="608"/>
      <c r="S17" s="608"/>
      <c r="T17" s="51"/>
      <c r="U17" s="52"/>
      <c r="V17" s="611" t="s">
        <v>261</v>
      </c>
      <c r="W17" s="611" t="s">
        <v>261</v>
      </c>
      <c r="X17" s="611" t="s">
        <v>261</v>
      </c>
      <c r="Y17" s="611" t="s">
        <v>261</v>
      </c>
      <c r="Z17" s="611" t="s">
        <v>261</v>
      </c>
      <c r="AA17" s="611" t="s">
        <v>261</v>
      </c>
      <c r="AB17" s="611" t="s">
        <v>261</v>
      </c>
      <c r="AC17" s="611" t="s">
        <v>261</v>
      </c>
      <c r="AD17" s="611" t="s">
        <v>261</v>
      </c>
      <c r="AE17" s="611" t="s">
        <v>261</v>
      </c>
      <c r="AF17" s="52"/>
      <c r="AG17" s="611" t="s">
        <v>603</v>
      </c>
      <c r="AH17" s="611"/>
      <c r="AI17" s="611"/>
      <c r="AJ17" s="611"/>
      <c r="AK17" s="611"/>
      <c r="AL17" s="611"/>
      <c r="AM17" s="611"/>
      <c r="AN17" s="611"/>
      <c r="AO17" s="611"/>
      <c r="AP17" s="611"/>
      <c r="AQ17" s="52"/>
      <c r="AR17" s="52"/>
      <c r="AS17" s="52"/>
      <c r="AT17" s="52"/>
      <c r="AU17" s="52"/>
      <c r="AV17" s="52"/>
      <c r="AW17" s="52"/>
      <c r="AX17" s="52"/>
      <c r="AY17" s="52"/>
      <c r="AZ17" s="52"/>
      <c r="BA17" s="52" t="s">
        <v>449</v>
      </c>
      <c r="BB17" s="45"/>
      <c r="BC17" s="45"/>
      <c r="BD17" s="45"/>
      <c r="BE17" s="45"/>
      <c r="BF17" s="45"/>
      <c r="BG17" s="45"/>
      <c r="BH17" s="45"/>
      <c r="BI17" s="45"/>
      <c r="BJ17" s="45"/>
      <c r="BK17" s="45"/>
      <c r="BL17" s="52"/>
      <c r="BM17" s="52"/>
      <c r="BN17" s="52"/>
      <c r="BO17" s="52"/>
      <c r="BP17" s="52"/>
      <c r="BQ17" s="52"/>
      <c r="BR17" s="52"/>
      <c r="BS17" s="54"/>
    </row>
    <row r="18" spans="1:74" s="43" customFormat="1" ht="16.5" customHeight="1">
      <c r="A18" s="56"/>
      <c r="B18" s="56"/>
      <c r="C18" s="56"/>
      <c r="D18" s="56"/>
      <c r="E18" s="56"/>
      <c r="F18" s="56"/>
      <c r="G18" s="56"/>
      <c r="H18" s="56"/>
      <c r="I18" s="56"/>
      <c r="J18" s="56"/>
      <c r="K18" s="56"/>
      <c r="L18" s="56"/>
      <c r="M18" s="56"/>
      <c r="N18" s="56"/>
      <c r="O18" s="56"/>
      <c r="P18" s="56"/>
      <c r="Q18" s="56"/>
      <c r="R18" s="608"/>
      <c r="S18" s="608"/>
      <c r="T18" s="51"/>
      <c r="U18" s="52"/>
      <c r="V18" s="611" t="s">
        <v>262</v>
      </c>
      <c r="W18" s="611" t="s">
        <v>262</v>
      </c>
      <c r="X18" s="611" t="s">
        <v>262</v>
      </c>
      <c r="Y18" s="611" t="s">
        <v>262</v>
      </c>
      <c r="Z18" s="611" t="s">
        <v>262</v>
      </c>
      <c r="AA18" s="611" t="s">
        <v>262</v>
      </c>
      <c r="AB18" s="611" t="s">
        <v>262</v>
      </c>
      <c r="AC18" s="611" t="s">
        <v>262</v>
      </c>
      <c r="AD18" s="611" t="s">
        <v>262</v>
      </c>
      <c r="AE18" s="611" t="s">
        <v>262</v>
      </c>
      <c r="AF18" s="52"/>
      <c r="AG18" s="611"/>
      <c r="AH18" s="611"/>
      <c r="AI18" s="611"/>
      <c r="AJ18" s="611"/>
      <c r="AK18" s="611"/>
      <c r="AL18" s="611"/>
      <c r="AM18" s="611"/>
      <c r="AN18" s="611"/>
      <c r="AO18" s="611"/>
      <c r="AP18" s="611"/>
      <c r="AQ18" s="52"/>
      <c r="AR18" s="52"/>
      <c r="AS18" s="52"/>
      <c r="AT18" s="52"/>
      <c r="AU18" s="52"/>
      <c r="AV18" s="52"/>
      <c r="AW18" s="52"/>
      <c r="AX18" s="52"/>
      <c r="AY18" s="52"/>
      <c r="AZ18" s="52"/>
      <c r="BA18" s="611" t="s">
        <v>194</v>
      </c>
      <c r="BB18" s="611"/>
      <c r="BC18" s="611"/>
      <c r="BD18" s="611"/>
      <c r="BE18" s="611"/>
      <c r="BF18" s="611"/>
      <c r="BG18" s="611"/>
      <c r="BH18" s="611"/>
      <c r="BI18" s="611"/>
      <c r="BJ18" s="611"/>
      <c r="BK18" s="45"/>
      <c r="BL18" s="52"/>
      <c r="BM18" s="52"/>
      <c r="BN18" s="52"/>
      <c r="BO18" s="52"/>
      <c r="BP18" s="52"/>
      <c r="BQ18" s="52"/>
      <c r="BR18" s="52"/>
      <c r="BS18" s="54"/>
    </row>
    <row r="19" spans="1:74" s="43" customFormat="1" ht="16.5" customHeight="1">
      <c r="A19" s="56"/>
      <c r="B19" s="56"/>
      <c r="C19" s="56"/>
      <c r="D19" s="56"/>
      <c r="E19" s="56"/>
      <c r="F19" s="56"/>
      <c r="G19" s="56"/>
      <c r="H19" s="56"/>
      <c r="I19" s="56"/>
      <c r="J19" s="56"/>
      <c r="K19" s="56"/>
      <c r="L19" s="56"/>
      <c r="M19" s="56"/>
      <c r="N19" s="56"/>
      <c r="O19" s="56"/>
      <c r="P19" s="56"/>
      <c r="Q19" s="56"/>
      <c r="R19" s="608"/>
      <c r="S19" s="608"/>
      <c r="T19" s="51"/>
      <c r="U19" s="52"/>
      <c r="V19" s="611" t="s">
        <v>263</v>
      </c>
      <c r="W19" s="611" t="s">
        <v>263</v>
      </c>
      <c r="X19" s="611" t="s">
        <v>263</v>
      </c>
      <c r="Y19" s="611" t="s">
        <v>263</v>
      </c>
      <c r="Z19" s="611" t="s">
        <v>263</v>
      </c>
      <c r="AA19" s="611" t="s">
        <v>263</v>
      </c>
      <c r="AB19" s="611" t="s">
        <v>263</v>
      </c>
      <c r="AC19" s="611" t="s">
        <v>263</v>
      </c>
      <c r="AD19" s="611" t="s">
        <v>263</v>
      </c>
      <c r="AE19" s="611" t="s">
        <v>263</v>
      </c>
      <c r="AF19" s="52"/>
      <c r="AN19" s="52"/>
      <c r="AO19" s="52"/>
      <c r="AP19" s="52"/>
      <c r="AQ19" s="52"/>
      <c r="AR19" s="52"/>
      <c r="AS19" s="52"/>
      <c r="AT19" s="52"/>
      <c r="AU19" s="52"/>
      <c r="AV19" s="52"/>
      <c r="AW19" s="52"/>
      <c r="AX19" s="52"/>
      <c r="AY19" s="52"/>
      <c r="AZ19" s="52"/>
      <c r="BA19" s="611" t="s">
        <v>195</v>
      </c>
      <c r="BB19" s="611"/>
      <c r="BC19" s="611"/>
      <c r="BD19" s="611"/>
      <c r="BE19" s="611"/>
      <c r="BF19" s="611"/>
      <c r="BG19" s="611"/>
      <c r="BH19" s="611"/>
      <c r="BI19" s="611"/>
      <c r="BJ19" s="611"/>
      <c r="BK19" s="45"/>
      <c r="BL19" s="52"/>
      <c r="BM19" s="52"/>
      <c r="BN19" s="52"/>
      <c r="BO19" s="52"/>
      <c r="BP19" s="52"/>
      <c r="BQ19" s="52"/>
      <c r="BR19" s="52"/>
      <c r="BS19" s="54"/>
      <c r="BU19" s="45"/>
      <c r="BV19" s="45"/>
    </row>
    <row r="20" spans="1:74" s="43" customFormat="1" ht="16.5" customHeight="1">
      <c r="A20" s="56"/>
      <c r="B20" s="56"/>
      <c r="C20" s="56"/>
      <c r="D20" s="56"/>
      <c r="E20" s="56"/>
      <c r="F20" s="56"/>
      <c r="G20" s="56"/>
      <c r="H20" s="56"/>
      <c r="I20" s="56"/>
      <c r="J20" s="56"/>
      <c r="K20" s="56"/>
      <c r="L20" s="56"/>
      <c r="M20" s="56"/>
      <c r="N20" s="56"/>
      <c r="O20" s="56"/>
      <c r="P20" s="56"/>
      <c r="Q20" s="56"/>
      <c r="R20" s="608"/>
      <c r="S20" s="608"/>
      <c r="T20" s="51"/>
      <c r="U20" s="52"/>
      <c r="V20" s="611" t="s">
        <v>264</v>
      </c>
      <c r="W20" s="611" t="s">
        <v>264</v>
      </c>
      <c r="X20" s="611" t="s">
        <v>264</v>
      </c>
      <c r="Y20" s="611" t="s">
        <v>264</v>
      </c>
      <c r="Z20" s="611" t="s">
        <v>264</v>
      </c>
      <c r="AA20" s="611" t="s">
        <v>264</v>
      </c>
      <c r="AB20" s="611" t="s">
        <v>264</v>
      </c>
      <c r="AC20" s="611" t="s">
        <v>264</v>
      </c>
      <c r="AD20" s="611" t="s">
        <v>264</v>
      </c>
      <c r="AE20" s="611" t="s">
        <v>264</v>
      </c>
      <c r="AF20" s="52"/>
      <c r="AG20" s="611" t="s">
        <v>691</v>
      </c>
      <c r="AH20" s="611"/>
      <c r="AI20" s="611"/>
      <c r="AJ20" s="611"/>
      <c r="AK20" s="611"/>
      <c r="AL20" s="611"/>
      <c r="AM20" s="611"/>
      <c r="AN20" s="611"/>
      <c r="AO20" s="611"/>
      <c r="AP20" s="611"/>
      <c r="AQ20" s="52"/>
      <c r="AR20" s="52"/>
      <c r="AS20" s="52"/>
      <c r="AT20" s="52"/>
      <c r="AU20" s="52"/>
      <c r="AV20" s="52"/>
      <c r="AW20" s="52"/>
      <c r="AX20" s="52"/>
      <c r="AY20" s="52"/>
      <c r="AZ20" s="52"/>
      <c r="BA20" s="611" t="s">
        <v>450</v>
      </c>
      <c r="BB20" s="611"/>
      <c r="BC20" s="611"/>
      <c r="BD20" s="611"/>
      <c r="BE20" s="611"/>
      <c r="BF20" s="611"/>
      <c r="BG20" s="611"/>
      <c r="BH20" s="611"/>
      <c r="BI20" s="611"/>
      <c r="BJ20" s="611"/>
      <c r="BK20" s="45"/>
      <c r="BL20" s="52"/>
      <c r="BM20" s="52"/>
      <c r="BN20" s="52"/>
      <c r="BO20" s="52"/>
      <c r="BP20" s="52"/>
      <c r="BQ20" s="52"/>
      <c r="BR20" s="52"/>
      <c r="BS20" s="54"/>
    </row>
    <row r="21" spans="1:74" s="43" customFormat="1" ht="16.5" customHeight="1">
      <c r="P21" s="56"/>
      <c r="Q21" s="56"/>
      <c r="R21" s="608"/>
      <c r="S21" s="608"/>
      <c r="T21" s="51"/>
      <c r="U21" s="52"/>
      <c r="V21" s="611" t="s">
        <v>265</v>
      </c>
      <c r="W21" s="611" t="s">
        <v>265</v>
      </c>
      <c r="X21" s="611" t="s">
        <v>265</v>
      </c>
      <c r="Y21" s="611" t="s">
        <v>265</v>
      </c>
      <c r="Z21" s="611" t="s">
        <v>265</v>
      </c>
      <c r="AA21" s="611" t="s">
        <v>265</v>
      </c>
      <c r="AB21" s="611" t="s">
        <v>265</v>
      </c>
      <c r="AC21" s="611" t="s">
        <v>265</v>
      </c>
      <c r="AD21" s="611" t="s">
        <v>265</v>
      </c>
      <c r="AE21" s="611" t="s">
        <v>265</v>
      </c>
      <c r="AF21" s="52"/>
      <c r="AG21" s="611" t="s">
        <v>692</v>
      </c>
      <c r="AH21" s="611"/>
      <c r="AI21" s="611"/>
      <c r="AJ21" s="611"/>
      <c r="AK21" s="611"/>
      <c r="AL21" s="611"/>
      <c r="AM21" s="611"/>
      <c r="AN21" s="611"/>
      <c r="AO21" s="611"/>
      <c r="AP21" s="611"/>
      <c r="AQ21" s="52"/>
      <c r="AR21" s="52"/>
      <c r="AS21" s="52"/>
      <c r="AT21" s="52"/>
      <c r="AU21" s="52"/>
      <c r="AV21" s="52"/>
      <c r="AW21" s="52"/>
      <c r="AX21" s="52"/>
      <c r="AY21" s="52"/>
      <c r="AZ21" s="52"/>
      <c r="BA21" s="611" t="s">
        <v>451</v>
      </c>
      <c r="BB21" s="611"/>
      <c r="BC21" s="611"/>
      <c r="BD21" s="611"/>
      <c r="BE21" s="611"/>
      <c r="BF21" s="611"/>
      <c r="BG21" s="611"/>
      <c r="BH21" s="611"/>
      <c r="BI21" s="611"/>
      <c r="BJ21" s="611"/>
      <c r="BK21" s="45"/>
      <c r="BL21" s="52"/>
      <c r="BM21" s="52"/>
      <c r="BN21" s="52"/>
      <c r="BO21" s="52"/>
      <c r="BP21" s="52"/>
      <c r="BQ21" s="52"/>
      <c r="BR21" s="52"/>
      <c r="BS21" s="54"/>
    </row>
    <row r="22" spans="1:74" s="43" customFormat="1" ht="16.5" customHeight="1">
      <c r="A22" s="56"/>
      <c r="B22" s="56"/>
      <c r="C22" s="56"/>
      <c r="D22" s="56"/>
      <c r="E22" s="56"/>
      <c r="F22" s="56"/>
      <c r="G22" s="56"/>
      <c r="H22" s="56"/>
      <c r="I22" s="56"/>
      <c r="J22" s="56"/>
      <c r="K22" s="56"/>
      <c r="L22" s="56"/>
      <c r="M22" s="56"/>
      <c r="N22" s="56"/>
      <c r="O22" s="56"/>
      <c r="P22" s="56"/>
      <c r="Q22" s="56"/>
      <c r="R22" s="608"/>
      <c r="S22" s="608"/>
      <c r="T22" s="51"/>
      <c r="U22" s="52"/>
      <c r="V22" s="611" t="s">
        <v>266</v>
      </c>
      <c r="W22" s="611" t="s">
        <v>266</v>
      </c>
      <c r="X22" s="611" t="s">
        <v>266</v>
      </c>
      <c r="Y22" s="611" t="s">
        <v>266</v>
      </c>
      <c r="Z22" s="611" t="s">
        <v>266</v>
      </c>
      <c r="AA22" s="611" t="s">
        <v>266</v>
      </c>
      <c r="AB22" s="611" t="s">
        <v>266</v>
      </c>
      <c r="AC22" s="611" t="s">
        <v>266</v>
      </c>
      <c r="AD22" s="611" t="s">
        <v>266</v>
      </c>
      <c r="AE22" s="611" t="s">
        <v>266</v>
      </c>
      <c r="AF22" s="52"/>
      <c r="AN22" s="52"/>
      <c r="AO22" s="52"/>
      <c r="AP22" s="52"/>
      <c r="AQ22" s="52"/>
      <c r="AR22" s="52"/>
      <c r="AS22" s="52"/>
      <c r="AT22" s="52"/>
      <c r="AU22" s="52"/>
      <c r="AV22" s="52"/>
      <c r="AW22" s="52"/>
      <c r="AX22" s="52"/>
      <c r="AY22" s="52"/>
      <c r="AZ22" s="52"/>
      <c r="BA22" s="611" t="s">
        <v>452</v>
      </c>
      <c r="BB22" s="611"/>
      <c r="BC22" s="611"/>
      <c r="BD22" s="611"/>
      <c r="BE22" s="611"/>
      <c r="BF22" s="611"/>
      <c r="BG22" s="611"/>
      <c r="BH22" s="611"/>
      <c r="BI22" s="611"/>
      <c r="BJ22" s="611"/>
      <c r="BK22" s="45"/>
      <c r="BL22" s="52"/>
      <c r="BM22" s="52"/>
      <c r="BN22" s="52"/>
      <c r="BO22" s="52"/>
      <c r="BP22" s="52"/>
      <c r="BQ22" s="52"/>
      <c r="BR22" s="52"/>
      <c r="BS22" s="54"/>
    </row>
    <row r="23" spans="1:74" s="43" customFormat="1" ht="16.5" customHeight="1">
      <c r="A23" s="56"/>
      <c r="B23" s="56"/>
      <c r="C23" s="56"/>
      <c r="D23" s="56"/>
      <c r="E23" s="56"/>
      <c r="F23" s="56"/>
      <c r="G23" s="56"/>
      <c r="H23" s="56"/>
      <c r="I23" s="56"/>
      <c r="J23" s="56"/>
      <c r="K23" s="56"/>
      <c r="L23" s="56"/>
      <c r="M23" s="56"/>
      <c r="N23" s="56"/>
      <c r="O23" s="56"/>
      <c r="P23" s="56"/>
      <c r="Q23" s="56"/>
      <c r="R23" s="608"/>
      <c r="S23" s="608"/>
      <c r="T23" s="51"/>
      <c r="U23" s="52"/>
      <c r="V23" s="611" t="s">
        <v>267</v>
      </c>
      <c r="W23" s="611" t="s">
        <v>267</v>
      </c>
      <c r="X23" s="611" t="s">
        <v>267</v>
      </c>
      <c r="Y23" s="611" t="s">
        <v>267</v>
      </c>
      <c r="Z23" s="611" t="s">
        <v>267</v>
      </c>
      <c r="AA23" s="611" t="s">
        <v>267</v>
      </c>
      <c r="AB23" s="611" t="s">
        <v>267</v>
      </c>
      <c r="AC23" s="611" t="s">
        <v>267</v>
      </c>
      <c r="AD23" s="611" t="s">
        <v>267</v>
      </c>
      <c r="AE23" s="611" t="s">
        <v>267</v>
      </c>
      <c r="AF23" s="52"/>
      <c r="AG23" s="607">
        <v>1.25</v>
      </c>
      <c r="AH23" s="607"/>
      <c r="AI23" s="607"/>
      <c r="AJ23" s="607"/>
      <c r="AK23" s="607"/>
      <c r="AL23" s="607"/>
      <c r="AM23" s="607"/>
      <c r="AN23" s="607"/>
      <c r="AO23" s="607"/>
      <c r="AP23" s="607"/>
      <c r="AQ23" s="52"/>
      <c r="AR23" s="52"/>
      <c r="AS23" s="52"/>
      <c r="AT23" s="52"/>
      <c r="AU23" s="52"/>
      <c r="AV23" s="52"/>
      <c r="AW23" s="52"/>
      <c r="AX23" s="52"/>
      <c r="AY23" s="52"/>
      <c r="AZ23" s="52"/>
      <c r="BA23" s="611" t="s">
        <v>196</v>
      </c>
      <c r="BB23" s="611"/>
      <c r="BC23" s="611"/>
      <c r="BD23" s="611"/>
      <c r="BE23" s="611"/>
      <c r="BF23" s="611"/>
      <c r="BG23" s="611"/>
      <c r="BH23" s="611"/>
      <c r="BI23" s="611"/>
      <c r="BJ23" s="611"/>
      <c r="BK23" s="45"/>
      <c r="BL23" s="52"/>
      <c r="BM23" s="52"/>
      <c r="BN23" s="52"/>
      <c r="BO23" s="52"/>
      <c r="BP23" s="52"/>
      <c r="BQ23" s="52"/>
      <c r="BR23" s="52"/>
      <c r="BS23" s="54"/>
    </row>
    <row r="24" spans="1:74" s="43" customFormat="1" ht="16.5" customHeight="1">
      <c r="P24" s="56"/>
      <c r="Q24" s="56"/>
      <c r="R24" s="608"/>
      <c r="S24" s="608"/>
      <c r="T24" s="51"/>
      <c r="U24" s="52"/>
      <c r="V24" s="611" t="s">
        <v>268</v>
      </c>
      <c r="W24" s="611" t="s">
        <v>268</v>
      </c>
      <c r="X24" s="611" t="s">
        <v>268</v>
      </c>
      <c r="Y24" s="611" t="s">
        <v>268</v>
      </c>
      <c r="Z24" s="611" t="s">
        <v>268</v>
      </c>
      <c r="AA24" s="611" t="s">
        <v>268</v>
      </c>
      <c r="AB24" s="611" t="s">
        <v>268</v>
      </c>
      <c r="AC24" s="611" t="s">
        <v>268</v>
      </c>
      <c r="AD24" s="611" t="s">
        <v>268</v>
      </c>
      <c r="AE24" s="611" t="s">
        <v>268</v>
      </c>
      <c r="AF24" s="52"/>
      <c r="AG24" s="607">
        <v>1.24</v>
      </c>
      <c r="AH24" s="607"/>
      <c r="AI24" s="607"/>
      <c r="AJ24" s="607"/>
      <c r="AK24" s="607"/>
      <c r="AL24" s="607"/>
      <c r="AM24" s="607"/>
      <c r="AN24" s="607"/>
      <c r="AO24" s="607"/>
      <c r="AP24" s="607"/>
      <c r="AQ24" s="52"/>
      <c r="AR24" s="52"/>
      <c r="AS24" s="52"/>
      <c r="AT24" s="52"/>
      <c r="AU24" s="52"/>
      <c r="AV24" s="52"/>
      <c r="AW24" s="52"/>
      <c r="AX24" s="52"/>
      <c r="AY24" s="52"/>
      <c r="AZ24" s="52"/>
      <c r="BA24" s="611" t="s">
        <v>453</v>
      </c>
      <c r="BB24" s="611"/>
      <c r="BC24" s="611"/>
      <c r="BD24" s="611"/>
      <c r="BE24" s="611"/>
      <c r="BF24" s="611"/>
      <c r="BG24" s="611"/>
      <c r="BH24" s="611"/>
      <c r="BI24" s="611"/>
      <c r="BJ24" s="611"/>
      <c r="BK24" s="45"/>
      <c r="BL24" s="52"/>
      <c r="BM24" s="52"/>
      <c r="BN24" s="52"/>
      <c r="BO24" s="52"/>
      <c r="BP24" s="52"/>
      <c r="BQ24" s="52"/>
      <c r="BR24" s="52"/>
      <c r="BS24" s="54"/>
    </row>
    <row r="25" spans="1:74" ht="16.5" customHeight="1">
      <c r="Q25" s="55"/>
      <c r="R25" s="608"/>
      <c r="S25" s="608"/>
      <c r="T25" s="51"/>
      <c r="U25" s="52"/>
      <c r="V25" s="611" t="s">
        <v>269</v>
      </c>
      <c r="W25" s="611" t="s">
        <v>269</v>
      </c>
      <c r="X25" s="611" t="s">
        <v>269</v>
      </c>
      <c r="Y25" s="611" t="s">
        <v>269</v>
      </c>
      <c r="Z25" s="611" t="s">
        <v>269</v>
      </c>
      <c r="AA25" s="611" t="s">
        <v>269</v>
      </c>
      <c r="AB25" s="611" t="s">
        <v>269</v>
      </c>
      <c r="AC25" s="611" t="s">
        <v>269</v>
      </c>
      <c r="AD25" s="611" t="s">
        <v>269</v>
      </c>
      <c r="AE25" s="611" t="s">
        <v>269</v>
      </c>
      <c r="AF25" s="52"/>
      <c r="AG25" s="607">
        <v>1.23</v>
      </c>
      <c r="AH25" s="607"/>
      <c r="AI25" s="607"/>
      <c r="AJ25" s="607"/>
      <c r="AK25" s="607"/>
      <c r="AL25" s="607"/>
      <c r="AM25" s="607"/>
      <c r="AN25" s="607"/>
      <c r="AO25" s="607"/>
      <c r="AP25" s="607"/>
      <c r="AQ25" s="52"/>
      <c r="AR25" s="52"/>
      <c r="AS25" s="52"/>
      <c r="AT25" s="52"/>
      <c r="AU25" s="52"/>
      <c r="AV25" s="52"/>
      <c r="AW25" s="52"/>
      <c r="AX25" s="52"/>
      <c r="AY25" s="52"/>
      <c r="AZ25" s="52"/>
      <c r="BA25" s="611" t="s">
        <v>454</v>
      </c>
      <c r="BB25" s="611"/>
      <c r="BC25" s="611"/>
      <c r="BD25" s="611"/>
      <c r="BE25" s="611"/>
      <c r="BF25" s="611"/>
      <c r="BG25" s="611"/>
      <c r="BH25" s="611"/>
      <c r="BI25" s="611"/>
      <c r="BJ25" s="611"/>
      <c r="BL25" s="52"/>
      <c r="BM25" s="52"/>
      <c r="BN25" s="52"/>
      <c r="BO25" s="52"/>
      <c r="BP25" s="52"/>
      <c r="BQ25" s="52"/>
      <c r="BR25" s="52"/>
      <c r="BS25" s="54"/>
    </row>
    <row r="26" spans="1:74" s="43" customFormat="1" ht="16.5" customHeight="1">
      <c r="Q26" s="55"/>
      <c r="R26" s="608"/>
      <c r="S26" s="608"/>
      <c r="T26" s="51"/>
      <c r="U26" s="52"/>
      <c r="V26" s="611" t="s">
        <v>270</v>
      </c>
      <c r="W26" s="611" t="s">
        <v>270</v>
      </c>
      <c r="X26" s="611" t="s">
        <v>270</v>
      </c>
      <c r="Y26" s="611" t="s">
        <v>270</v>
      </c>
      <c r="Z26" s="611" t="s">
        <v>270</v>
      </c>
      <c r="AA26" s="611" t="s">
        <v>270</v>
      </c>
      <c r="AB26" s="611" t="s">
        <v>270</v>
      </c>
      <c r="AC26" s="611" t="s">
        <v>270</v>
      </c>
      <c r="AD26" s="611" t="s">
        <v>270</v>
      </c>
      <c r="AE26" s="611" t="s">
        <v>270</v>
      </c>
      <c r="AF26" s="52"/>
      <c r="AG26" s="607">
        <v>1.22</v>
      </c>
      <c r="AH26" s="607"/>
      <c r="AI26" s="607"/>
      <c r="AJ26" s="607"/>
      <c r="AK26" s="607"/>
      <c r="AL26" s="607"/>
      <c r="AM26" s="607"/>
      <c r="AN26" s="607"/>
      <c r="AO26" s="607"/>
      <c r="AP26" s="607"/>
      <c r="AQ26" s="52"/>
      <c r="AR26" s="52"/>
      <c r="AS26" s="52"/>
      <c r="AT26" s="52"/>
      <c r="AU26" s="52"/>
      <c r="AV26" s="52"/>
      <c r="AW26" s="52"/>
      <c r="AX26" s="52"/>
      <c r="AY26" s="52"/>
      <c r="AZ26" s="52"/>
      <c r="BA26" s="611" t="s">
        <v>25</v>
      </c>
      <c r="BB26" s="611"/>
      <c r="BC26" s="611"/>
      <c r="BD26" s="611"/>
      <c r="BE26" s="611"/>
      <c r="BF26" s="611"/>
      <c r="BG26" s="611"/>
      <c r="BH26" s="611"/>
      <c r="BI26" s="611"/>
      <c r="BJ26" s="611"/>
      <c r="BK26" s="45"/>
      <c r="BL26" s="52"/>
      <c r="BM26" s="52"/>
      <c r="BN26" s="52"/>
      <c r="BO26" s="52"/>
      <c r="BP26" s="52"/>
      <c r="BQ26" s="52"/>
      <c r="BR26" s="52"/>
      <c r="BS26" s="54"/>
    </row>
    <row r="27" spans="1:74" s="43" customFormat="1" ht="16.5" customHeight="1">
      <c r="Q27" s="55"/>
      <c r="R27" s="608"/>
      <c r="S27" s="608"/>
      <c r="T27" s="51"/>
      <c r="U27" s="52"/>
      <c r="V27" s="611" t="s">
        <v>271</v>
      </c>
      <c r="W27" s="611" t="s">
        <v>271</v>
      </c>
      <c r="X27" s="611" t="s">
        <v>271</v>
      </c>
      <c r="Y27" s="611" t="s">
        <v>271</v>
      </c>
      <c r="Z27" s="611" t="s">
        <v>271</v>
      </c>
      <c r="AA27" s="611" t="s">
        <v>271</v>
      </c>
      <c r="AB27" s="611" t="s">
        <v>271</v>
      </c>
      <c r="AC27" s="611" t="s">
        <v>271</v>
      </c>
      <c r="AD27" s="611" t="s">
        <v>271</v>
      </c>
      <c r="AE27" s="611" t="s">
        <v>271</v>
      </c>
      <c r="AF27" s="52"/>
      <c r="AG27" s="607">
        <v>1.21</v>
      </c>
      <c r="AH27" s="607"/>
      <c r="AI27" s="607"/>
      <c r="AJ27" s="607"/>
      <c r="AK27" s="607"/>
      <c r="AL27" s="607"/>
      <c r="AM27" s="607"/>
      <c r="AN27" s="607"/>
      <c r="AO27" s="607"/>
      <c r="AP27" s="607"/>
      <c r="AQ27" s="52"/>
      <c r="AR27" s="52"/>
      <c r="AS27" s="52"/>
      <c r="AT27" s="52"/>
      <c r="AU27" s="52"/>
      <c r="AV27" s="52"/>
      <c r="AW27" s="52"/>
      <c r="AX27" s="52"/>
      <c r="AY27" s="52"/>
      <c r="AZ27" s="52"/>
      <c r="BA27" s="52"/>
      <c r="BB27" s="45"/>
      <c r="BC27" s="45"/>
      <c r="BD27" s="45"/>
      <c r="BE27" s="45"/>
      <c r="BF27" s="45"/>
      <c r="BG27" s="45"/>
      <c r="BH27" s="45"/>
      <c r="BI27" s="45"/>
      <c r="BJ27" s="45"/>
      <c r="BK27" s="45"/>
      <c r="BL27" s="52"/>
      <c r="BM27" s="52"/>
      <c r="BN27" s="52"/>
      <c r="BO27" s="52"/>
      <c r="BP27" s="52"/>
      <c r="BQ27" s="52"/>
      <c r="BR27" s="52"/>
      <c r="BS27" s="54"/>
    </row>
    <row r="28" spans="1:74" s="43" customFormat="1" ht="16.5" customHeight="1">
      <c r="P28" s="56"/>
      <c r="Q28" s="56"/>
      <c r="R28" s="608"/>
      <c r="S28" s="608"/>
      <c r="T28" s="51"/>
      <c r="U28" s="52"/>
      <c r="V28" s="611" t="s">
        <v>272</v>
      </c>
      <c r="W28" s="611" t="s">
        <v>272</v>
      </c>
      <c r="X28" s="611" t="s">
        <v>272</v>
      </c>
      <c r="Y28" s="611" t="s">
        <v>272</v>
      </c>
      <c r="Z28" s="611" t="s">
        <v>272</v>
      </c>
      <c r="AA28" s="611" t="s">
        <v>272</v>
      </c>
      <c r="AB28" s="611" t="s">
        <v>272</v>
      </c>
      <c r="AC28" s="611" t="s">
        <v>272</v>
      </c>
      <c r="AD28" s="611" t="s">
        <v>272</v>
      </c>
      <c r="AE28" s="611" t="s">
        <v>272</v>
      </c>
      <c r="AF28" s="52"/>
      <c r="AG28" s="607">
        <v>1.2</v>
      </c>
      <c r="AH28" s="607"/>
      <c r="AI28" s="607"/>
      <c r="AJ28" s="607"/>
      <c r="AK28" s="607"/>
      <c r="AL28" s="607"/>
      <c r="AM28" s="607"/>
      <c r="AN28" s="607"/>
      <c r="AO28" s="607"/>
      <c r="AP28" s="607"/>
      <c r="AQ28" s="52"/>
      <c r="AR28" s="52"/>
      <c r="AS28" s="52"/>
      <c r="AT28" s="52"/>
      <c r="AU28" s="52"/>
      <c r="AV28" s="52"/>
      <c r="AW28" s="52"/>
      <c r="AX28" s="52"/>
      <c r="AY28" s="52"/>
      <c r="AZ28" s="52"/>
      <c r="BA28" s="52"/>
      <c r="BB28" s="45"/>
      <c r="BC28" s="45"/>
      <c r="BD28" s="45"/>
      <c r="BE28" s="45"/>
      <c r="BF28" s="45"/>
      <c r="BG28" s="45"/>
      <c r="BH28" s="45"/>
      <c r="BI28" s="45"/>
      <c r="BJ28" s="45"/>
      <c r="BK28" s="45"/>
      <c r="BL28" s="52"/>
      <c r="BM28" s="52"/>
      <c r="BN28" s="52"/>
      <c r="BO28" s="52"/>
      <c r="BP28" s="52"/>
      <c r="BQ28" s="52"/>
      <c r="BR28" s="52"/>
      <c r="BS28" s="54"/>
    </row>
    <row r="29" spans="1:74" s="43" customFormat="1" ht="16.5" customHeight="1">
      <c r="P29" s="56"/>
      <c r="Q29" s="56"/>
      <c r="R29" s="608"/>
      <c r="S29" s="608"/>
      <c r="T29" s="51"/>
      <c r="U29" s="52"/>
      <c r="V29" s="611" t="s">
        <v>273</v>
      </c>
      <c r="W29" s="611" t="s">
        <v>273</v>
      </c>
      <c r="X29" s="611" t="s">
        <v>273</v>
      </c>
      <c r="Y29" s="611" t="s">
        <v>273</v>
      </c>
      <c r="Z29" s="611" t="s">
        <v>273</v>
      </c>
      <c r="AA29" s="611" t="s">
        <v>273</v>
      </c>
      <c r="AB29" s="611" t="s">
        <v>273</v>
      </c>
      <c r="AC29" s="611" t="s">
        <v>273</v>
      </c>
      <c r="AD29" s="611" t="s">
        <v>273</v>
      </c>
      <c r="AE29" s="611" t="s">
        <v>273</v>
      </c>
      <c r="AF29" s="52"/>
      <c r="AG29" s="607">
        <v>1.19</v>
      </c>
      <c r="AH29" s="607"/>
      <c r="AI29" s="607"/>
      <c r="AJ29" s="607"/>
      <c r="AK29" s="607"/>
      <c r="AL29" s="607"/>
      <c r="AM29" s="607"/>
      <c r="AN29" s="607"/>
      <c r="AO29" s="607"/>
      <c r="AP29" s="607"/>
      <c r="AQ29" s="52"/>
      <c r="AR29" s="52"/>
      <c r="AS29" s="52"/>
      <c r="AT29" s="52"/>
      <c r="AU29" s="52"/>
      <c r="AV29" s="52"/>
      <c r="AW29" s="52"/>
      <c r="AX29" s="52"/>
      <c r="AY29" s="52"/>
      <c r="AZ29" s="52"/>
      <c r="BA29" s="52"/>
      <c r="BB29" s="45"/>
      <c r="BC29" s="45"/>
      <c r="BD29" s="45"/>
      <c r="BE29" s="45"/>
      <c r="BF29" s="45"/>
      <c r="BG29" s="45"/>
      <c r="BH29" s="45"/>
      <c r="BI29" s="45"/>
      <c r="BJ29" s="45"/>
      <c r="BK29" s="45"/>
      <c r="BL29" s="52"/>
      <c r="BM29" s="52"/>
      <c r="BN29" s="52"/>
      <c r="BO29" s="52"/>
      <c r="BP29" s="52"/>
      <c r="BQ29" s="52"/>
      <c r="BR29" s="52"/>
      <c r="BS29" s="54"/>
    </row>
    <row r="30" spans="1:74" s="43" customFormat="1" ht="16.5" customHeight="1">
      <c r="P30" s="56"/>
      <c r="Q30" s="56"/>
      <c r="R30" s="608"/>
      <c r="S30" s="608"/>
      <c r="T30" s="51"/>
      <c r="U30" s="52"/>
      <c r="V30" s="611" t="s">
        <v>274</v>
      </c>
      <c r="W30" s="611" t="s">
        <v>274</v>
      </c>
      <c r="X30" s="611" t="s">
        <v>274</v>
      </c>
      <c r="Y30" s="611" t="s">
        <v>274</v>
      </c>
      <c r="Z30" s="611" t="s">
        <v>274</v>
      </c>
      <c r="AA30" s="611" t="s">
        <v>274</v>
      </c>
      <c r="AB30" s="611" t="s">
        <v>274</v>
      </c>
      <c r="AC30" s="611" t="s">
        <v>274</v>
      </c>
      <c r="AD30" s="611" t="s">
        <v>274</v>
      </c>
      <c r="AE30" s="611" t="s">
        <v>274</v>
      </c>
      <c r="AF30" s="52"/>
      <c r="AG30" s="607">
        <v>1.18</v>
      </c>
      <c r="AH30" s="607"/>
      <c r="AI30" s="607"/>
      <c r="AJ30" s="607"/>
      <c r="AK30" s="607"/>
      <c r="AL30" s="607"/>
      <c r="AM30" s="607"/>
      <c r="AN30" s="607"/>
      <c r="AO30" s="607"/>
      <c r="AP30" s="607"/>
      <c r="AQ30" s="52"/>
      <c r="AR30" s="52"/>
      <c r="AS30" s="52"/>
      <c r="AT30" s="52"/>
      <c r="AU30" s="52"/>
      <c r="AV30" s="52"/>
      <c r="AW30" s="52"/>
      <c r="AX30" s="52"/>
      <c r="AY30" s="52"/>
      <c r="AZ30" s="52"/>
      <c r="BA30" s="52"/>
      <c r="BB30" s="45"/>
      <c r="BC30" s="45"/>
      <c r="BD30" s="45"/>
      <c r="BE30" s="45"/>
      <c r="BF30" s="45"/>
      <c r="BG30" s="45"/>
      <c r="BH30" s="45"/>
      <c r="BI30" s="45"/>
      <c r="BJ30" s="45"/>
      <c r="BK30" s="45"/>
      <c r="BL30" s="52"/>
      <c r="BM30" s="52"/>
      <c r="BN30" s="52"/>
      <c r="BO30" s="52"/>
      <c r="BP30" s="52"/>
      <c r="BQ30" s="52"/>
      <c r="BR30" s="52"/>
      <c r="BS30" s="54"/>
    </row>
    <row r="31" spans="1:74" s="43" customFormat="1" ht="16.5" customHeight="1">
      <c r="P31" s="56"/>
      <c r="Q31" s="56"/>
      <c r="R31" s="608"/>
      <c r="S31" s="608"/>
      <c r="T31" s="51"/>
      <c r="U31" s="52"/>
      <c r="V31" s="611" t="s">
        <v>275</v>
      </c>
      <c r="W31" s="611" t="s">
        <v>275</v>
      </c>
      <c r="X31" s="611" t="s">
        <v>275</v>
      </c>
      <c r="Y31" s="611" t="s">
        <v>275</v>
      </c>
      <c r="Z31" s="611" t="s">
        <v>275</v>
      </c>
      <c r="AA31" s="611" t="s">
        <v>275</v>
      </c>
      <c r="AB31" s="611" t="s">
        <v>275</v>
      </c>
      <c r="AC31" s="611" t="s">
        <v>275</v>
      </c>
      <c r="AD31" s="611" t="s">
        <v>275</v>
      </c>
      <c r="AE31" s="611" t="s">
        <v>275</v>
      </c>
      <c r="AF31" s="52"/>
      <c r="AG31" s="607">
        <v>1.17</v>
      </c>
      <c r="AH31" s="607"/>
      <c r="AI31" s="607"/>
      <c r="AJ31" s="607"/>
      <c r="AK31" s="607"/>
      <c r="AL31" s="607"/>
      <c r="AM31" s="607"/>
      <c r="AN31" s="607"/>
      <c r="AO31" s="607"/>
      <c r="AP31" s="607"/>
      <c r="AQ31" s="52"/>
      <c r="AR31" s="52"/>
      <c r="AS31" s="52"/>
      <c r="AT31" s="52"/>
      <c r="AU31" s="52"/>
      <c r="AV31" s="52"/>
      <c r="AW31" s="52"/>
      <c r="AX31" s="52"/>
      <c r="AY31" s="52"/>
      <c r="AZ31" s="52"/>
      <c r="BA31" s="52"/>
      <c r="BB31" s="45"/>
      <c r="BC31" s="45"/>
      <c r="BD31" s="45"/>
      <c r="BE31" s="45"/>
      <c r="BF31" s="45"/>
      <c r="BG31" s="45"/>
      <c r="BH31" s="45"/>
      <c r="BI31" s="45"/>
      <c r="BJ31" s="45"/>
      <c r="BK31" s="45"/>
      <c r="BL31" s="52"/>
      <c r="BM31" s="52"/>
      <c r="BN31" s="52"/>
      <c r="BO31" s="52"/>
      <c r="BP31" s="52"/>
      <c r="BQ31" s="52"/>
      <c r="BR31" s="52"/>
      <c r="BS31" s="54"/>
    </row>
    <row r="32" spans="1:74" s="43" customFormat="1" ht="16.5" customHeight="1">
      <c r="P32" s="56"/>
      <c r="Q32" s="56"/>
      <c r="R32" s="608"/>
      <c r="S32" s="608"/>
      <c r="T32" s="51"/>
      <c r="U32" s="52"/>
      <c r="V32" s="611" t="s">
        <v>276</v>
      </c>
      <c r="W32" s="611" t="s">
        <v>276</v>
      </c>
      <c r="X32" s="611" t="s">
        <v>276</v>
      </c>
      <c r="Y32" s="611" t="s">
        <v>276</v>
      </c>
      <c r="Z32" s="611" t="s">
        <v>276</v>
      </c>
      <c r="AA32" s="611" t="s">
        <v>276</v>
      </c>
      <c r="AB32" s="611" t="s">
        <v>276</v>
      </c>
      <c r="AC32" s="611" t="s">
        <v>276</v>
      </c>
      <c r="AD32" s="611" t="s">
        <v>276</v>
      </c>
      <c r="AE32" s="611" t="s">
        <v>276</v>
      </c>
      <c r="AF32" s="52"/>
      <c r="AG32" s="607">
        <v>1.1599999999999999</v>
      </c>
      <c r="AH32" s="607"/>
      <c r="AI32" s="607"/>
      <c r="AJ32" s="607"/>
      <c r="AK32" s="607"/>
      <c r="AL32" s="607"/>
      <c r="AM32" s="607"/>
      <c r="AN32" s="607"/>
      <c r="AO32" s="607"/>
      <c r="AP32" s="607"/>
      <c r="AQ32" s="52"/>
      <c r="AR32" s="52"/>
      <c r="AS32" s="52"/>
      <c r="AT32" s="52"/>
      <c r="AU32" s="52"/>
      <c r="AV32" s="52"/>
      <c r="AW32" s="52"/>
      <c r="AX32" s="52"/>
      <c r="AY32" s="52"/>
      <c r="AZ32" s="52"/>
      <c r="BA32" s="52"/>
      <c r="BB32" s="45"/>
      <c r="BC32" s="45"/>
      <c r="BD32" s="45"/>
      <c r="BE32" s="45"/>
      <c r="BF32" s="45"/>
      <c r="BG32" s="45"/>
      <c r="BH32" s="45"/>
      <c r="BI32" s="45"/>
      <c r="BJ32" s="45"/>
      <c r="BK32" s="45"/>
      <c r="BL32" s="52"/>
      <c r="BM32" s="52"/>
      <c r="BN32" s="52"/>
      <c r="BO32" s="52"/>
      <c r="BP32" s="52"/>
      <c r="BQ32" s="52"/>
      <c r="BR32" s="52"/>
      <c r="BS32" s="54"/>
    </row>
    <row r="33" spans="16:71" s="43" customFormat="1" ht="16.5" customHeight="1">
      <c r="P33" s="56"/>
      <c r="Q33" s="56"/>
      <c r="R33" s="608"/>
      <c r="S33" s="608"/>
      <c r="T33" s="51"/>
      <c r="U33" s="52"/>
      <c r="V33" s="611" t="s">
        <v>277</v>
      </c>
      <c r="W33" s="611" t="s">
        <v>277</v>
      </c>
      <c r="X33" s="611" t="s">
        <v>277</v>
      </c>
      <c r="Y33" s="611" t="s">
        <v>277</v>
      </c>
      <c r="Z33" s="611" t="s">
        <v>277</v>
      </c>
      <c r="AA33" s="611" t="s">
        <v>277</v>
      </c>
      <c r="AB33" s="611" t="s">
        <v>277</v>
      </c>
      <c r="AC33" s="611" t="s">
        <v>277</v>
      </c>
      <c r="AD33" s="611" t="s">
        <v>277</v>
      </c>
      <c r="AE33" s="611" t="s">
        <v>277</v>
      </c>
      <c r="AF33" s="52"/>
      <c r="AG33" s="607">
        <v>1.1499999999999999</v>
      </c>
      <c r="AH33" s="607"/>
      <c r="AI33" s="607"/>
      <c r="AJ33" s="607"/>
      <c r="AK33" s="607"/>
      <c r="AL33" s="607"/>
      <c r="AM33" s="607"/>
      <c r="AN33" s="607"/>
      <c r="AO33" s="607"/>
      <c r="AP33" s="607"/>
      <c r="AQ33" s="52"/>
      <c r="AR33" s="52"/>
      <c r="AS33" s="52"/>
      <c r="AT33" s="52"/>
      <c r="AU33" s="52"/>
      <c r="AV33" s="52"/>
      <c r="AW33" s="52"/>
      <c r="AX33" s="52"/>
      <c r="AY33" s="52"/>
      <c r="AZ33" s="52"/>
      <c r="BA33" s="52"/>
      <c r="BB33" s="45"/>
      <c r="BC33" s="45"/>
      <c r="BD33" s="45"/>
      <c r="BE33" s="45"/>
      <c r="BF33" s="45"/>
      <c r="BG33" s="45"/>
      <c r="BH33" s="45"/>
      <c r="BI33" s="45"/>
      <c r="BJ33" s="45"/>
      <c r="BK33" s="45"/>
      <c r="BL33" s="52"/>
      <c r="BM33" s="52"/>
      <c r="BN33" s="52"/>
      <c r="BO33" s="52"/>
      <c r="BP33" s="52"/>
      <c r="BQ33" s="52"/>
      <c r="BR33" s="52"/>
      <c r="BS33" s="54"/>
    </row>
    <row r="34" spans="16:71" s="43" customFormat="1" ht="16.5" customHeight="1">
      <c r="P34" s="56"/>
      <c r="Q34" s="56"/>
      <c r="R34" s="608"/>
      <c r="S34" s="608"/>
      <c r="T34" s="51"/>
      <c r="U34" s="52"/>
      <c r="V34" s="611" t="s">
        <v>278</v>
      </c>
      <c r="W34" s="611" t="s">
        <v>278</v>
      </c>
      <c r="X34" s="611" t="s">
        <v>278</v>
      </c>
      <c r="Y34" s="611" t="s">
        <v>278</v>
      </c>
      <c r="Z34" s="611" t="s">
        <v>278</v>
      </c>
      <c r="AA34" s="611" t="s">
        <v>278</v>
      </c>
      <c r="AB34" s="611" t="s">
        <v>278</v>
      </c>
      <c r="AC34" s="611" t="s">
        <v>278</v>
      </c>
      <c r="AD34" s="611" t="s">
        <v>278</v>
      </c>
      <c r="AE34" s="611" t="s">
        <v>278</v>
      </c>
      <c r="AF34" s="52"/>
      <c r="AG34" s="607">
        <v>1.1399999999999999</v>
      </c>
      <c r="AH34" s="607"/>
      <c r="AI34" s="607"/>
      <c r="AJ34" s="607"/>
      <c r="AK34" s="607"/>
      <c r="AL34" s="607"/>
      <c r="AM34" s="607"/>
      <c r="AN34" s="607"/>
      <c r="AO34" s="607"/>
      <c r="AP34" s="607"/>
      <c r="AQ34" s="52"/>
      <c r="AR34" s="52"/>
      <c r="AS34" s="52"/>
      <c r="AT34" s="52"/>
      <c r="AU34" s="52"/>
      <c r="AV34" s="52"/>
      <c r="AW34" s="52"/>
      <c r="AX34" s="52"/>
      <c r="AY34" s="52"/>
      <c r="AZ34" s="52"/>
      <c r="BA34" s="52"/>
      <c r="BB34" s="45"/>
      <c r="BC34" s="45"/>
      <c r="BD34" s="45"/>
      <c r="BE34" s="45"/>
      <c r="BF34" s="45"/>
      <c r="BG34" s="45"/>
      <c r="BH34" s="45"/>
      <c r="BI34" s="45"/>
      <c r="BJ34" s="45"/>
      <c r="BK34" s="45"/>
      <c r="BL34" s="52"/>
      <c r="BM34" s="52"/>
      <c r="BN34" s="52"/>
      <c r="BO34" s="52"/>
      <c r="BP34" s="52"/>
      <c r="BQ34" s="52"/>
      <c r="BR34" s="52"/>
      <c r="BS34" s="54"/>
    </row>
    <row r="35" spans="16:71" s="43" customFormat="1" ht="16.5" customHeight="1">
      <c r="P35" s="56"/>
      <c r="Q35" s="56"/>
      <c r="R35" s="608"/>
      <c r="S35" s="608"/>
      <c r="T35" s="51"/>
      <c r="U35" s="52"/>
      <c r="V35" s="611" t="s">
        <v>279</v>
      </c>
      <c r="W35" s="611" t="s">
        <v>279</v>
      </c>
      <c r="X35" s="611" t="s">
        <v>279</v>
      </c>
      <c r="Y35" s="611" t="s">
        <v>279</v>
      </c>
      <c r="Z35" s="611" t="s">
        <v>279</v>
      </c>
      <c r="AA35" s="611" t="s">
        <v>279</v>
      </c>
      <c r="AB35" s="611" t="s">
        <v>279</v>
      </c>
      <c r="AC35" s="611" t="s">
        <v>279</v>
      </c>
      <c r="AD35" s="611" t="s">
        <v>279</v>
      </c>
      <c r="AE35" s="611" t="s">
        <v>279</v>
      </c>
      <c r="AF35" s="52"/>
      <c r="AG35" s="607">
        <v>1.1299999999999999</v>
      </c>
      <c r="AH35" s="607"/>
      <c r="AI35" s="607"/>
      <c r="AJ35" s="607"/>
      <c r="AK35" s="607"/>
      <c r="AL35" s="607"/>
      <c r="AM35" s="607"/>
      <c r="AN35" s="607"/>
      <c r="AO35" s="607"/>
      <c r="AP35" s="607"/>
      <c r="AQ35" s="52"/>
      <c r="AR35" s="52"/>
      <c r="AS35" s="52"/>
      <c r="AT35" s="52"/>
      <c r="AU35" s="52"/>
      <c r="AV35" s="52"/>
      <c r="AW35" s="52"/>
      <c r="AX35" s="52"/>
      <c r="AY35" s="52"/>
      <c r="AZ35" s="52"/>
      <c r="BA35" s="52"/>
      <c r="BB35" s="45"/>
      <c r="BC35" s="45"/>
      <c r="BD35" s="45"/>
      <c r="BE35" s="45"/>
      <c r="BF35" s="45"/>
      <c r="BG35" s="45"/>
      <c r="BH35" s="45"/>
      <c r="BI35" s="45"/>
      <c r="BJ35" s="45"/>
      <c r="BK35" s="45"/>
      <c r="BL35" s="52"/>
      <c r="BM35" s="52"/>
      <c r="BN35" s="52"/>
      <c r="BO35" s="52"/>
      <c r="BP35" s="52"/>
      <c r="BQ35" s="52"/>
      <c r="BR35" s="52"/>
      <c r="BS35" s="54"/>
    </row>
    <row r="36" spans="16:71" ht="16.5" customHeight="1">
      <c r="Q36" s="47"/>
      <c r="R36" s="608"/>
      <c r="S36" s="608"/>
      <c r="T36" s="51"/>
      <c r="U36" s="52"/>
      <c r="V36" s="611" t="s">
        <v>280</v>
      </c>
      <c r="W36" s="611" t="s">
        <v>280</v>
      </c>
      <c r="X36" s="611" t="s">
        <v>280</v>
      </c>
      <c r="Y36" s="611" t="s">
        <v>280</v>
      </c>
      <c r="Z36" s="611" t="s">
        <v>280</v>
      </c>
      <c r="AA36" s="611" t="s">
        <v>280</v>
      </c>
      <c r="AB36" s="611" t="s">
        <v>280</v>
      </c>
      <c r="AC36" s="611" t="s">
        <v>280</v>
      </c>
      <c r="AD36" s="611" t="s">
        <v>280</v>
      </c>
      <c r="AE36" s="611" t="s">
        <v>280</v>
      </c>
      <c r="AF36" s="52"/>
      <c r="AG36" s="607">
        <v>1.1200000000000001</v>
      </c>
      <c r="AH36" s="607"/>
      <c r="AI36" s="607"/>
      <c r="AJ36" s="607"/>
      <c r="AK36" s="607"/>
      <c r="AL36" s="607"/>
      <c r="AM36" s="607"/>
      <c r="AN36" s="607"/>
      <c r="AO36" s="607"/>
      <c r="AP36" s="607"/>
      <c r="AQ36" s="52"/>
      <c r="AR36" s="52"/>
      <c r="AS36" s="52"/>
      <c r="AT36" s="52"/>
      <c r="AU36" s="52"/>
      <c r="AV36" s="52"/>
      <c r="AW36" s="52"/>
      <c r="AX36" s="52"/>
      <c r="AY36" s="52"/>
      <c r="AZ36" s="52"/>
      <c r="BA36" s="52"/>
      <c r="BL36" s="52"/>
      <c r="BM36" s="52"/>
      <c r="BN36" s="52"/>
      <c r="BO36" s="52"/>
      <c r="BP36" s="52"/>
      <c r="BQ36" s="52"/>
      <c r="BR36" s="52"/>
      <c r="BS36" s="54"/>
    </row>
    <row r="37" spans="16:71" ht="16.5" customHeight="1">
      <c r="Q37" s="47"/>
      <c r="R37" s="608"/>
      <c r="S37" s="608"/>
      <c r="T37" s="51"/>
      <c r="U37" s="52"/>
      <c r="V37" s="611" t="s">
        <v>281</v>
      </c>
      <c r="W37" s="611" t="s">
        <v>281</v>
      </c>
      <c r="X37" s="611" t="s">
        <v>281</v>
      </c>
      <c r="Y37" s="611" t="s">
        <v>281</v>
      </c>
      <c r="Z37" s="611" t="s">
        <v>281</v>
      </c>
      <c r="AA37" s="611" t="s">
        <v>281</v>
      </c>
      <c r="AB37" s="611" t="s">
        <v>281</v>
      </c>
      <c r="AC37" s="611" t="s">
        <v>281</v>
      </c>
      <c r="AD37" s="611" t="s">
        <v>281</v>
      </c>
      <c r="AE37" s="611" t="s">
        <v>281</v>
      </c>
      <c r="AF37" s="52"/>
      <c r="AG37" s="607">
        <v>1.1100000000000001</v>
      </c>
      <c r="AH37" s="607"/>
      <c r="AI37" s="607"/>
      <c r="AJ37" s="607"/>
      <c r="AK37" s="607"/>
      <c r="AL37" s="607"/>
      <c r="AM37" s="607"/>
      <c r="AN37" s="607"/>
      <c r="AO37" s="607"/>
      <c r="AP37" s="607"/>
      <c r="AQ37" s="52"/>
      <c r="AR37" s="52"/>
      <c r="AS37" s="52"/>
      <c r="AT37" s="52"/>
      <c r="AU37" s="52"/>
      <c r="AV37" s="52"/>
      <c r="AW37" s="52"/>
      <c r="AX37" s="52"/>
      <c r="AY37" s="52"/>
      <c r="AZ37" s="52"/>
      <c r="BA37" s="52"/>
      <c r="BL37" s="52"/>
      <c r="BM37" s="52"/>
      <c r="BN37" s="52"/>
      <c r="BO37" s="52"/>
      <c r="BP37" s="52"/>
      <c r="BQ37" s="52"/>
      <c r="BR37" s="52"/>
      <c r="BS37" s="54"/>
    </row>
    <row r="38" spans="16:71" s="43" customFormat="1" ht="16.5" customHeight="1">
      <c r="P38" s="56"/>
      <c r="Q38" s="56"/>
      <c r="R38" s="608"/>
      <c r="S38" s="608"/>
      <c r="T38" s="51"/>
      <c r="U38" s="52"/>
      <c r="V38" s="611" t="s">
        <v>282</v>
      </c>
      <c r="W38" s="611" t="s">
        <v>282</v>
      </c>
      <c r="X38" s="611" t="s">
        <v>282</v>
      </c>
      <c r="Y38" s="611" t="s">
        <v>282</v>
      </c>
      <c r="Z38" s="611" t="s">
        <v>282</v>
      </c>
      <c r="AA38" s="611" t="s">
        <v>282</v>
      </c>
      <c r="AB38" s="611" t="s">
        <v>282</v>
      </c>
      <c r="AC38" s="611" t="s">
        <v>282</v>
      </c>
      <c r="AD38" s="611" t="s">
        <v>282</v>
      </c>
      <c r="AE38" s="611" t="s">
        <v>282</v>
      </c>
      <c r="AF38" s="52"/>
      <c r="AG38" s="607">
        <v>1.1000000000000001</v>
      </c>
      <c r="AH38" s="607"/>
      <c r="AI38" s="607"/>
      <c r="AJ38" s="607"/>
      <c r="AK38" s="607"/>
      <c r="AL38" s="607"/>
      <c r="AM38" s="607"/>
      <c r="AN38" s="607"/>
      <c r="AO38" s="607"/>
      <c r="AP38" s="607"/>
      <c r="AQ38" s="52"/>
      <c r="AR38" s="52"/>
      <c r="AS38" s="52"/>
      <c r="AT38" s="52"/>
      <c r="AU38" s="52"/>
      <c r="AV38" s="52"/>
      <c r="AW38" s="52"/>
      <c r="AX38" s="52"/>
      <c r="AY38" s="52"/>
      <c r="AZ38" s="52"/>
      <c r="BA38" s="52"/>
      <c r="BB38" s="45"/>
      <c r="BC38" s="45"/>
      <c r="BD38" s="45"/>
      <c r="BE38" s="45"/>
      <c r="BF38" s="45"/>
      <c r="BG38" s="45"/>
      <c r="BH38" s="45"/>
      <c r="BI38" s="45"/>
      <c r="BJ38" s="45"/>
      <c r="BK38" s="45"/>
      <c r="BL38" s="52"/>
      <c r="BM38" s="52"/>
      <c r="BN38" s="52"/>
      <c r="BO38" s="52"/>
      <c r="BP38" s="52"/>
      <c r="BQ38" s="52"/>
      <c r="BR38" s="52"/>
      <c r="BS38" s="54"/>
    </row>
    <row r="39" spans="16:71" s="43" customFormat="1" ht="16.5" customHeight="1">
      <c r="P39" s="56"/>
      <c r="Q39" s="56"/>
      <c r="R39" s="608"/>
      <c r="S39" s="608"/>
      <c r="T39" s="51"/>
      <c r="U39" s="52"/>
      <c r="V39" s="611" t="s">
        <v>283</v>
      </c>
      <c r="W39" s="611" t="s">
        <v>283</v>
      </c>
      <c r="X39" s="611" t="s">
        <v>283</v>
      </c>
      <c r="Y39" s="611" t="s">
        <v>283</v>
      </c>
      <c r="Z39" s="611" t="s">
        <v>283</v>
      </c>
      <c r="AA39" s="611" t="s">
        <v>283</v>
      </c>
      <c r="AB39" s="611" t="s">
        <v>283</v>
      </c>
      <c r="AC39" s="611" t="s">
        <v>283</v>
      </c>
      <c r="AD39" s="611" t="s">
        <v>283</v>
      </c>
      <c r="AE39" s="611" t="s">
        <v>283</v>
      </c>
      <c r="AF39" s="52"/>
      <c r="AG39" s="607">
        <v>1.0900000000000001</v>
      </c>
      <c r="AH39" s="607"/>
      <c r="AI39" s="607"/>
      <c r="AJ39" s="607"/>
      <c r="AK39" s="607"/>
      <c r="AL39" s="607"/>
      <c r="AM39" s="607"/>
      <c r="AN39" s="607"/>
      <c r="AO39" s="607"/>
      <c r="AP39" s="607"/>
      <c r="AQ39" s="52"/>
      <c r="AR39" s="52"/>
      <c r="AS39" s="52"/>
      <c r="AT39" s="52"/>
      <c r="AU39" s="52"/>
      <c r="AV39" s="52"/>
      <c r="AW39" s="52"/>
      <c r="AX39" s="52"/>
      <c r="AY39" s="52"/>
      <c r="AZ39" s="52"/>
      <c r="BA39" s="52"/>
      <c r="BB39" s="45"/>
      <c r="BC39" s="45"/>
      <c r="BD39" s="45"/>
      <c r="BE39" s="45"/>
      <c r="BF39" s="45"/>
      <c r="BG39" s="45"/>
      <c r="BH39" s="45"/>
      <c r="BI39" s="45"/>
      <c r="BJ39" s="45"/>
      <c r="BK39" s="45"/>
      <c r="BL39" s="52"/>
      <c r="BM39" s="52"/>
      <c r="BN39" s="52"/>
      <c r="BO39" s="52"/>
      <c r="BP39" s="52"/>
      <c r="BQ39" s="52"/>
      <c r="BR39" s="52"/>
      <c r="BS39" s="54"/>
    </row>
    <row r="40" spans="16:71" s="43" customFormat="1" ht="16.5" customHeight="1">
      <c r="P40" s="56"/>
      <c r="Q40" s="56"/>
      <c r="R40" s="608"/>
      <c r="S40" s="608"/>
      <c r="T40" s="51"/>
      <c r="U40" s="52"/>
      <c r="V40" s="611" t="s">
        <v>284</v>
      </c>
      <c r="W40" s="611" t="s">
        <v>284</v>
      </c>
      <c r="X40" s="611" t="s">
        <v>284</v>
      </c>
      <c r="Y40" s="611" t="s">
        <v>284</v>
      </c>
      <c r="Z40" s="611" t="s">
        <v>284</v>
      </c>
      <c r="AA40" s="611" t="s">
        <v>284</v>
      </c>
      <c r="AB40" s="611" t="s">
        <v>284</v>
      </c>
      <c r="AC40" s="611" t="s">
        <v>284</v>
      </c>
      <c r="AD40" s="611" t="s">
        <v>284</v>
      </c>
      <c r="AE40" s="611" t="s">
        <v>284</v>
      </c>
      <c r="AF40" s="52"/>
      <c r="AG40" s="607">
        <v>1.08</v>
      </c>
      <c r="AH40" s="607"/>
      <c r="AI40" s="607"/>
      <c r="AJ40" s="607"/>
      <c r="AK40" s="607"/>
      <c r="AL40" s="607"/>
      <c r="AM40" s="607"/>
      <c r="AN40" s="607"/>
      <c r="AO40" s="607"/>
      <c r="AP40" s="607"/>
      <c r="AQ40" s="52"/>
      <c r="AR40" s="52"/>
      <c r="AS40" s="52"/>
      <c r="AT40" s="52"/>
      <c r="AU40" s="52"/>
      <c r="AV40" s="52"/>
      <c r="AW40" s="52"/>
      <c r="AX40" s="52"/>
      <c r="AY40" s="52"/>
      <c r="AZ40" s="52"/>
      <c r="BA40" s="52"/>
      <c r="BB40" s="45"/>
      <c r="BC40" s="45"/>
      <c r="BD40" s="45"/>
      <c r="BE40" s="45"/>
      <c r="BF40" s="45"/>
      <c r="BG40" s="45"/>
      <c r="BH40" s="45"/>
      <c r="BI40" s="45"/>
      <c r="BJ40" s="45"/>
      <c r="BK40" s="45"/>
      <c r="BL40" s="52"/>
      <c r="BM40" s="52"/>
      <c r="BN40" s="52"/>
      <c r="BO40" s="52"/>
      <c r="BP40" s="52"/>
      <c r="BQ40" s="52"/>
      <c r="BR40" s="52"/>
      <c r="BS40" s="54"/>
    </row>
    <row r="41" spans="16:71" s="43" customFormat="1" ht="16.5" customHeight="1">
      <c r="R41" s="608"/>
      <c r="S41" s="608"/>
      <c r="T41" s="51"/>
      <c r="U41" s="52"/>
      <c r="V41" s="611" t="s">
        <v>285</v>
      </c>
      <c r="W41" s="611" t="s">
        <v>285</v>
      </c>
      <c r="X41" s="611" t="s">
        <v>285</v>
      </c>
      <c r="Y41" s="611" t="s">
        <v>285</v>
      </c>
      <c r="Z41" s="611" t="s">
        <v>285</v>
      </c>
      <c r="AA41" s="611" t="s">
        <v>285</v>
      </c>
      <c r="AB41" s="611" t="s">
        <v>285</v>
      </c>
      <c r="AC41" s="611" t="s">
        <v>285</v>
      </c>
      <c r="AD41" s="611" t="s">
        <v>285</v>
      </c>
      <c r="AE41" s="611" t="s">
        <v>285</v>
      </c>
      <c r="AF41" s="52"/>
      <c r="AG41" s="607">
        <v>1.07</v>
      </c>
      <c r="AH41" s="607"/>
      <c r="AI41" s="607"/>
      <c r="AJ41" s="607"/>
      <c r="AK41" s="607"/>
      <c r="AL41" s="607"/>
      <c r="AM41" s="607"/>
      <c r="AN41" s="607"/>
      <c r="AO41" s="607"/>
      <c r="AP41" s="607"/>
      <c r="AQ41" s="52"/>
      <c r="AR41" s="52"/>
      <c r="AS41" s="52"/>
      <c r="AT41" s="52"/>
      <c r="AU41" s="52"/>
      <c r="AV41" s="52"/>
      <c r="AW41" s="52"/>
      <c r="AX41" s="52"/>
      <c r="AY41" s="52"/>
      <c r="AZ41" s="52"/>
      <c r="BA41" s="52"/>
      <c r="BB41" s="45"/>
      <c r="BC41" s="45"/>
      <c r="BD41" s="45"/>
      <c r="BE41" s="45"/>
      <c r="BF41" s="45"/>
      <c r="BG41" s="45"/>
      <c r="BH41" s="45"/>
      <c r="BI41" s="45"/>
      <c r="BJ41" s="45"/>
      <c r="BK41" s="45"/>
      <c r="BL41" s="52"/>
      <c r="BM41" s="52"/>
      <c r="BN41" s="52"/>
      <c r="BO41" s="52"/>
      <c r="BP41" s="52"/>
      <c r="BQ41" s="52"/>
      <c r="BR41" s="52"/>
      <c r="BS41" s="54"/>
    </row>
    <row r="42" spans="16:71" s="43" customFormat="1" ht="16.5" customHeight="1">
      <c r="R42" s="608"/>
      <c r="S42" s="608"/>
      <c r="T42" s="51"/>
      <c r="U42" s="52"/>
      <c r="V42" s="611" t="s">
        <v>286</v>
      </c>
      <c r="W42" s="611" t="s">
        <v>286</v>
      </c>
      <c r="X42" s="611" t="s">
        <v>286</v>
      </c>
      <c r="Y42" s="611" t="s">
        <v>286</v>
      </c>
      <c r="Z42" s="611" t="s">
        <v>286</v>
      </c>
      <c r="AA42" s="611" t="s">
        <v>286</v>
      </c>
      <c r="AB42" s="611" t="s">
        <v>286</v>
      </c>
      <c r="AC42" s="611" t="s">
        <v>286</v>
      </c>
      <c r="AD42" s="611" t="s">
        <v>286</v>
      </c>
      <c r="AE42" s="611" t="s">
        <v>286</v>
      </c>
      <c r="AF42" s="52"/>
      <c r="AG42" s="607">
        <v>1.06</v>
      </c>
      <c r="AH42" s="607"/>
      <c r="AI42" s="607"/>
      <c r="AJ42" s="607"/>
      <c r="AK42" s="607"/>
      <c r="AL42" s="607"/>
      <c r="AM42" s="607"/>
      <c r="AN42" s="607"/>
      <c r="AO42" s="607"/>
      <c r="AP42" s="607"/>
      <c r="AQ42" s="52"/>
      <c r="AR42" s="52"/>
      <c r="AS42" s="52"/>
      <c r="AT42" s="52"/>
      <c r="AU42" s="52"/>
      <c r="AV42" s="52"/>
      <c r="AW42" s="52"/>
      <c r="AX42" s="52"/>
      <c r="AY42" s="52"/>
      <c r="AZ42" s="52"/>
      <c r="BA42" s="52"/>
      <c r="BB42" s="45"/>
      <c r="BC42" s="45"/>
      <c r="BD42" s="45"/>
      <c r="BE42" s="45"/>
      <c r="BF42" s="45"/>
      <c r="BG42" s="45"/>
      <c r="BH42" s="45"/>
      <c r="BI42" s="45"/>
      <c r="BJ42" s="45"/>
      <c r="BK42" s="45"/>
      <c r="BL42" s="52"/>
      <c r="BM42" s="52"/>
      <c r="BN42" s="52"/>
      <c r="BO42" s="52"/>
      <c r="BP42" s="52"/>
      <c r="BQ42" s="52"/>
      <c r="BR42" s="52"/>
      <c r="BS42" s="54"/>
    </row>
    <row r="43" spans="16:71" s="43" customFormat="1" ht="16.5" customHeight="1">
      <c r="P43" s="56"/>
      <c r="Q43" s="56"/>
      <c r="R43" s="608"/>
      <c r="S43" s="608"/>
      <c r="T43" s="51"/>
      <c r="U43" s="52"/>
      <c r="V43" s="611" t="s">
        <v>287</v>
      </c>
      <c r="W43" s="611" t="s">
        <v>287</v>
      </c>
      <c r="X43" s="611" t="s">
        <v>287</v>
      </c>
      <c r="Y43" s="611" t="s">
        <v>287</v>
      </c>
      <c r="Z43" s="611" t="s">
        <v>287</v>
      </c>
      <c r="AA43" s="611" t="s">
        <v>287</v>
      </c>
      <c r="AB43" s="611" t="s">
        <v>287</v>
      </c>
      <c r="AC43" s="611" t="s">
        <v>287</v>
      </c>
      <c r="AD43" s="611" t="s">
        <v>287</v>
      </c>
      <c r="AE43" s="611" t="s">
        <v>287</v>
      </c>
      <c r="AF43" s="52"/>
      <c r="AG43" s="607">
        <v>1.05</v>
      </c>
      <c r="AH43" s="607"/>
      <c r="AI43" s="607"/>
      <c r="AJ43" s="607"/>
      <c r="AK43" s="607"/>
      <c r="AL43" s="607"/>
      <c r="AM43" s="607"/>
      <c r="AN43" s="607"/>
      <c r="AO43" s="607"/>
      <c r="AP43" s="607"/>
      <c r="AQ43" s="52"/>
      <c r="AR43" s="52"/>
      <c r="AS43" s="52"/>
      <c r="AT43" s="52"/>
      <c r="AU43" s="52"/>
      <c r="AV43" s="52"/>
      <c r="AW43" s="52"/>
      <c r="AX43" s="52"/>
      <c r="AY43" s="52"/>
      <c r="AZ43" s="52"/>
      <c r="BA43" s="52"/>
      <c r="BB43" s="45"/>
      <c r="BC43" s="45"/>
      <c r="BD43" s="45"/>
      <c r="BE43" s="45"/>
      <c r="BF43" s="45"/>
      <c r="BG43" s="45"/>
      <c r="BH43" s="45"/>
      <c r="BI43" s="45"/>
      <c r="BJ43" s="45"/>
      <c r="BK43" s="45"/>
      <c r="BL43" s="52"/>
      <c r="BM43" s="52"/>
      <c r="BN43" s="52"/>
      <c r="BO43" s="52"/>
      <c r="BP43" s="52"/>
      <c r="BQ43" s="52"/>
      <c r="BR43" s="52"/>
      <c r="BS43" s="54"/>
    </row>
    <row r="44" spans="16:71" s="43" customFormat="1" ht="16.5" customHeight="1">
      <c r="P44" s="56"/>
      <c r="Q44" s="56"/>
      <c r="R44" s="608"/>
      <c r="S44" s="608"/>
      <c r="T44" s="51"/>
      <c r="U44" s="52"/>
      <c r="V44" s="611" t="s">
        <v>288</v>
      </c>
      <c r="W44" s="611" t="s">
        <v>288</v>
      </c>
      <c r="X44" s="611" t="s">
        <v>288</v>
      </c>
      <c r="Y44" s="611" t="s">
        <v>288</v>
      </c>
      <c r="Z44" s="611" t="s">
        <v>288</v>
      </c>
      <c r="AA44" s="611" t="s">
        <v>288</v>
      </c>
      <c r="AB44" s="611" t="s">
        <v>288</v>
      </c>
      <c r="AC44" s="611" t="s">
        <v>288</v>
      </c>
      <c r="AD44" s="611" t="s">
        <v>288</v>
      </c>
      <c r="AE44" s="611" t="s">
        <v>288</v>
      </c>
      <c r="AF44" s="52"/>
      <c r="AG44" s="607">
        <v>1.04</v>
      </c>
      <c r="AH44" s="607"/>
      <c r="AI44" s="607"/>
      <c r="AJ44" s="607"/>
      <c r="AK44" s="607"/>
      <c r="AL44" s="607"/>
      <c r="AM44" s="607"/>
      <c r="AN44" s="607"/>
      <c r="AO44" s="607"/>
      <c r="AP44" s="607"/>
      <c r="AQ44" s="52"/>
      <c r="AR44" s="52"/>
      <c r="AS44" s="52"/>
      <c r="AT44" s="52"/>
      <c r="AU44" s="52"/>
      <c r="AV44" s="52"/>
      <c r="AW44" s="52"/>
      <c r="AX44" s="52"/>
      <c r="AY44" s="52"/>
      <c r="AZ44" s="52"/>
      <c r="BA44" s="52"/>
      <c r="BB44" s="45"/>
      <c r="BC44" s="45"/>
      <c r="BD44" s="45"/>
      <c r="BE44" s="45"/>
      <c r="BF44" s="45"/>
      <c r="BG44" s="45"/>
      <c r="BH44" s="45"/>
      <c r="BI44" s="45"/>
      <c r="BJ44" s="45"/>
      <c r="BK44" s="45"/>
      <c r="BL44" s="52"/>
      <c r="BM44" s="52"/>
      <c r="BN44" s="52"/>
      <c r="BO44" s="52"/>
      <c r="BP44" s="52"/>
      <c r="BQ44" s="52"/>
      <c r="BR44" s="52"/>
      <c r="BS44" s="54"/>
    </row>
    <row r="45" spans="16:71" s="43" customFormat="1" ht="16.5" customHeight="1">
      <c r="R45" s="608"/>
      <c r="S45" s="608"/>
      <c r="T45" s="51"/>
      <c r="U45" s="52"/>
      <c r="V45" s="611" t="s">
        <v>289</v>
      </c>
      <c r="W45" s="611" t="s">
        <v>289</v>
      </c>
      <c r="X45" s="611" t="s">
        <v>289</v>
      </c>
      <c r="Y45" s="611" t="s">
        <v>289</v>
      </c>
      <c r="Z45" s="611" t="s">
        <v>289</v>
      </c>
      <c r="AA45" s="611" t="s">
        <v>289</v>
      </c>
      <c r="AB45" s="611" t="s">
        <v>289</v>
      </c>
      <c r="AC45" s="611" t="s">
        <v>289</v>
      </c>
      <c r="AD45" s="611" t="s">
        <v>289</v>
      </c>
      <c r="AE45" s="611" t="s">
        <v>289</v>
      </c>
      <c r="AF45" s="52"/>
      <c r="AG45" s="607">
        <v>1.03</v>
      </c>
      <c r="AH45" s="607"/>
      <c r="AI45" s="607"/>
      <c r="AJ45" s="607"/>
      <c r="AK45" s="607"/>
      <c r="AL45" s="607"/>
      <c r="AM45" s="607"/>
      <c r="AN45" s="607"/>
      <c r="AO45" s="607"/>
      <c r="AP45" s="607"/>
      <c r="AQ45" s="52"/>
      <c r="AR45" s="52"/>
      <c r="AS45" s="52"/>
      <c r="AT45" s="52"/>
      <c r="AU45" s="52"/>
      <c r="AV45" s="52"/>
      <c r="AW45" s="52"/>
      <c r="AX45" s="52"/>
      <c r="AY45" s="52"/>
      <c r="AZ45" s="52"/>
      <c r="BA45" s="52"/>
      <c r="BB45" s="45"/>
      <c r="BC45" s="45"/>
      <c r="BD45" s="45"/>
      <c r="BE45" s="45"/>
      <c r="BF45" s="45"/>
      <c r="BG45" s="45"/>
      <c r="BH45" s="45"/>
      <c r="BI45" s="45"/>
      <c r="BJ45" s="45"/>
      <c r="BK45" s="45"/>
      <c r="BL45" s="52"/>
      <c r="BM45" s="52"/>
      <c r="BN45" s="52"/>
      <c r="BO45" s="52"/>
      <c r="BP45" s="52"/>
      <c r="BQ45" s="52"/>
      <c r="BR45" s="52"/>
      <c r="BS45" s="54"/>
    </row>
    <row r="46" spans="16:71" s="43" customFormat="1" ht="16.5" customHeight="1">
      <c r="R46" s="608"/>
      <c r="S46" s="608"/>
      <c r="T46" s="51"/>
      <c r="U46" s="52"/>
      <c r="V46" s="611" t="s">
        <v>290</v>
      </c>
      <c r="W46" s="611" t="s">
        <v>290</v>
      </c>
      <c r="X46" s="611" t="s">
        <v>290</v>
      </c>
      <c r="Y46" s="611" t="s">
        <v>290</v>
      </c>
      <c r="Z46" s="611" t="s">
        <v>290</v>
      </c>
      <c r="AA46" s="611" t="s">
        <v>290</v>
      </c>
      <c r="AB46" s="611" t="s">
        <v>290</v>
      </c>
      <c r="AC46" s="611" t="s">
        <v>290</v>
      </c>
      <c r="AD46" s="611" t="s">
        <v>290</v>
      </c>
      <c r="AE46" s="611" t="s">
        <v>290</v>
      </c>
      <c r="AF46" s="52"/>
      <c r="AG46" s="607">
        <v>1.02</v>
      </c>
      <c r="AH46" s="607"/>
      <c r="AI46" s="607"/>
      <c r="AJ46" s="607"/>
      <c r="AK46" s="607"/>
      <c r="AL46" s="607"/>
      <c r="AM46" s="607"/>
      <c r="AN46" s="607"/>
      <c r="AO46" s="607"/>
      <c r="AP46" s="607"/>
      <c r="AQ46" s="52"/>
      <c r="AR46" s="52"/>
      <c r="AS46" s="52"/>
      <c r="AT46" s="52"/>
      <c r="AU46" s="52"/>
      <c r="AV46" s="52"/>
      <c r="AW46" s="52"/>
      <c r="AX46" s="52"/>
      <c r="AY46" s="52"/>
      <c r="AZ46" s="52"/>
      <c r="BA46" s="52"/>
      <c r="BB46" s="45"/>
      <c r="BC46" s="45"/>
      <c r="BD46" s="45"/>
      <c r="BE46" s="45"/>
      <c r="BF46" s="45"/>
      <c r="BG46" s="45"/>
      <c r="BH46" s="45"/>
      <c r="BI46" s="45"/>
      <c r="BJ46" s="45"/>
      <c r="BK46" s="45"/>
      <c r="BL46" s="52"/>
      <c r="BM46" s="52"/>
      <c r="BN46" s="52"/>
      <c r="BO46" s="52"/>
      <c r="BP46" s="52"/>
      <c r="BQ46" s="52"/>
      <c r="BR46" s="52"/>
      <c r="BS46" s="54"/>
    </row>
    <row r="47" spans="16:71" s="43" customFormat="1" ht="16.5" customHeight="1">
      <c r="R47" s="608"/>
      <c r="S47" s="608"/>
      <c r="T47" s="51"/>
      <c r="U47" s="52"/>
      <c r="V47" s="611" t="s">
        <v>291</v>
      </c>
      <c r="W47" s="611" t="s">
        <v>291</v>
      </c>
      <c r="X47" s="611" t="s">
        <v>291</v>
      </c>
      <c r="Y47" s="611" t="s">
        <v>291</v>
      </c>
      <c r="Z47" s="611" t="s">
        <v>291</v>
      </c>
      <c r="AA47" s="611" t="s">
        <v>291</v>
      </c>
      <c r="AB47" s="611" t="s">
        <v>291</v>
      </c>
      <c r="AC47" s="611" t="s">
        <v>291</v>
      </c>
      <c r="AD47" s="611" t="s">
        <v>291</v>
      </c>
      <c r="AE47" s="611" t="s">
        <v>291</v>
      </c>
      <c r="AF47" s="52"/>
      <c r="AG47" s="607">
        <v>1.01</v>
      </c>
      <c r="AH47" s="607"/>
      <c r="AI47" s="607"/>
      <c r="AJ47" s="607"/>
      <c r="AK47" s="607"/>
      <c r="AL47" s="607"/>
      <c r="AM47" s="607"/>
      <c r="AN47" s="607"/>
      <c r="AO47" s="607"/>
      <c r="AP47" s="607"/>
      <c r="AQ47" s="52"/>
      <c r="AR47" s="52"/>
      <c r="AS47" s="52"/>
      <c r="AT47" s="52"/>
      <c r="AU47" s="52"/>
      <c r="AV47" s="52"/>
      <c r="AW47" s="52"/>
      <c r="AX47" s="52"/>
      <c r="AY47" s="52"/>
      <c r="AZ47" s="52"/>
      <c r="BA47" s="52"/>
      <c r="BB47" s="45"/>
      <c r="BC47" s="45"/>
      <c r="BD47" s="45"/>
      <c r="BE47" s="45"/>
      <c r="BF47" s="45"/>
      <c r="BG47" s="45"/>
      <c r="BH47" s="45"/>
      <c r="BI47" s="45"/>
      <c r="BJ47" s="45"/>
      <c r="BK47" s="45"/>
      <c r="BL47" s="52"/>
      <c r="BM47" s="52"/>
      <c r="BN47" s="52"/>
      <c r="BO47" s="52"/>
      <c r="BP47" s="52"/>
      <c r="BQ47" s="52"/>
      <c r="BR47" s="52"/>
      <c r="BS47" s="54"/>
    </row>
    <row r="48" spans="16:71" s="43" customFormat="1" ht="16.5" customHeight="1">
      <c r="R48" s="608"/>
      <c r="S48" s="608"/>
      <c r="T48" s="51"/>
      <c r="U48" s="52"/>
      <c r="V48" s="611" t="s">
        <v>292</v>
      </c>
      <c r="W48" s="611" t="s">
        <v>292</v>
      </c>
      <c r="X48" s="611" t="s">
        <v>292</v>
      </c>
      <c r="Y48" s="611" t="s">
        <v>292</v>
      </c>
      <c r="Z48" s="611" t="s">
        <v>292</v>
      </c>
      <c r="AA48" s="611" t="s">
        <v>292</v>
      </c>
      <c r="AB48" s="611" t="s">
        <v>292</v>
      </c>
      <c r="AC48" s="611" t="s">
        <v>292</v>
      </c>
      <c r="AD48" s="611" t="s">
        <v>292</v>
      </c>
      <c r="AE48" s="611" t="s">
        <v>292</v>
      </c>
      <c r="AF48" s="52"/>
      <c r="AG48" s="607">
        <v>1</v>
      </c>
      <c r="AH48" s="607"/>
      <c r="AI48" s="607"/>
      <c r="AJ48" s="607"/>
      <c r="AK48" s="607"/>
      <c r="AL48" s="607"/>
      <c r="AM48" s="607"/>
      <c r="AN48" s="607"/>
      <c r="AO48" s="607"/>
      <c r="AP48" s="607"/>
      <c r="AQ48" s="52"/>
      <c r="AR48" s="52"/>
      <c r="AS48" s="52"/>
      <c r="AT48" s="52"/>
      <c r="AU48" s="52"/>
      <c r="AV48" s="52"/>
      <c r="AW48" s="52"/>
      <c r="AX48" s="52"/>
      <c r="AY48" s="52"/>
      <c r="AZ48" s="52"/>
      <c r="BA48" s="52"/>
      <c r="BB48" s="45"/>
      <c r="BC48" s="45"/>
      <c r="BD48" s="45"/>
      <c r="BE48" s="45"/>
      <c r="BF48" s="45"/>
      <c r="BG48" s="45"/>
      <c r="BH48" s="45"/>
      <c r="BI48" s="45"/>
      <c r="BJ48" s="45"/>
      <c r="BK48" s="45"/>
      <c r="BL48" s="52"/>
      <c r="BM48" s="52"/>
      <c r="BN48" s="52"/>
      <c r="BO48" s="52"/>
      <c r="BP48" s="52"/>
      <c r="BQ48" s="52"/>
      <c r="BR48" s="52"/>
      <c r="BS48" s="54"/>
    </row>
    <row r="49" spans="16:71" s="43" customFormat="1" ht="16.5" customHeight="1">
      <c r="R49" s="608"/>
      <c r="S49" s="608"/>
      <c r="T49" s="51"/>
      <c r="U49" s="52"/>
      <c r="V49" s="611" t="s">
        <v>293</v>
      </c>
      <c r="W49" s="611" t="s">
        <v>293</v>
      </c>
      <c r="X49" s="611" t="s">
        <v>293</v>
      </c>
      <c r="Y49" s="611" t="s">
        <v>293</v>
      </c>
      <c r="Z49" s="611" t="s">
        <v>293</v>
      </c>
      <c r="AA49" s="611" t="s">
        <v>293</v>
      </c>
      <c r="AB49" s="611" t="s">
        <v>293</v>
      </c>
      <c r="AC49" s="611" t="s">
        <v>293</v>
      </c>
      <c r="AD49" s="611" t="s">
        <v>293</v>
      </c>
      <c r="AE49" s="611" t="s">
        <v>293</v>
      </c>
      <c r="AF49" s="52"/>
      <c r="AG49" s="607">
        <v>0.99</v>
      </c>
      <c r="AH49" s="607"/>
      <c r="AI49" s="607"/>
      <c r="AJ49" s="607"/>
      <c r="AK49" s="607"/>
      <c r="AL49" s="607"/>
      <c r="AM49" s="607"/>
      <c r="AN49" s="607"/>
      <c r="AO49" s="607"/>
      <c r="AP49" s="607"/>
      <c r="AQ49" s="52"/>
      <c r="AR49" s="52"/>
      <c r="AS49" s="52"/>
      <c r="AT49" s="52"/>
      <c r="AU49" s="52"/>
      <c r="AV49" s="52"/>
      <c r="AW49" s="52"/>
      <c r="AX49" s="52"/>
      <c r="AY49" s="52"/>
      <c r="AZ49" s="52"/>
      <c r="BA49" s="52"/>
      <c r="BB49" s="45"/>
      <c r="BC49" s="45"/>
      <c r="BD49" s="45"/>
      <c r="BE49" s="45"/>
      <c r="BF49" s="45"/>
      <c r="BG49" s="45"/>
      <c r="BH49" s="45"/>
      <c r="BI49" s="45"/>
      <c r="BJ49" s="45"/>
      <c r="BK49" s="45"/>
      <c r="BL49" s="52"/>
      <c r="BM49" s="52"/>
      <c r="BN49" s="52"/>
      <c r="BO49" s="52"/>
      <c r="BP49" s="52"/>
      <c r="BQ49" s="52"/>
      <c r="BR49" s="52"/>
      <c r="BS49" s="54"/>
    </row>
    <row r="50" spans="16:71" s="43" customFormat="1" ht="16.5" customHeight="1">
      <c r="R50" s="608"/>
      <c r="S50" s="608"/>
      <c r="T50" s="51"/>
      <c r="U50" s="52"/>
      <c r="V50" s="611" t="s">
        <v>294</v>
      </c>
      <c r="W50" s="611" t="s">
        <v>294</v>
      </c>
      <c r="X50" s="611" t="s">
        <v>294</v>
      </c>
      <c r="Y50" s="611" t="s">
        <v>294</v>
      </c>
      <c r="Z50" s="611" t="s">
        <v>294</v>
      </c>
      <c r="AA50" s="611" t="s">
        <v>294</v>
      </c>
      <c r="AB50" s="611" t="s">
        <v>294</v>
      </c>
      <c r="AC50" s="611" t="s">
        <v>294</v>
      </c>
      <c r="AD50" s="611" t="s">
        <v>294</v>
      </c>
      <c r="AE50" s="611" t="s">
        <v>294</v>
      </c>
      <c r="AF50" s="52"/>
      <c r="AG50" s="607">
        <v>0.98</v>
      </c>
      <c r="AH50" s="607"/>
      <c r="AI50" s="607"/>
      <c r="AJ50" s="607"/>
      <c r="AK50" s="607"/>
      <c r="AL50" s="607"/>
      <c r="AM50" s="607"/>
      <c r="AN50" s="607"/>
      <c r="AO50" s="607"/>
      <c r="AP50" s="607"/>
      <c r="AQ50" s="52"/>
      <c r="AR50" s="52"/>
      <c r="AS50" s="52"/>
      <c r="AT50" s="52"/>
      <c r="AU50" s="52"/>
      <c r="AV50" s="52"/>
      <c r="AW50" s="52"/>
      <c r="AX50" s="52"/>
      <c r="AY50" s="52"/>
      <c r="AZ50" s="52"/>
      <c r="BA50" s="52"/>
      <c r="BB50" s="45"/>
      <c r="BC50" s="45"/>
      <c r="BD50" s="45"/>
      <c r="BE50" s="45"/>
      <c r="BF50" s="45"/>
      <c r="BG50" s="45"/>
      <c r="BH50" s="45"/>
      <c r="BI50" s="45"/>
      <c r="BJ50" s="45"/>
      <c r="BK50" s="45"/>
      <c r="BL50" s="52"/>
      <c r="BM50" s="52"/>
      <c r="BN50" s="52"/>
      <c r="BO50" s="52"/>
      <c r="BP50" s="52"/>
      <c r="BQ50" s="52"/>
      <c r="BR50" s="52"/>
      <c r="BS50" s="54"/>
    </row>
    <row r="51" spans="16:71" s="43" customFormat="1" ht="16.5" customHeight="1">
      <c r="R51" s="608"/>
      <c r="S51" s="608"/>
      <c r="T51" s="51"/>
      <c r="U51" s="52"/>
      <c r="V51" s="611" t="s">
        <v>295</v>
      </c>
      <c r="W51" s="611" t="s">
        <v>295</v>
      </c>
      <c r="X51" s="611" t="s">
        <v>295</v>
      </c>
      <c r="Y51" s="611" t="s">
        <v>295</v>
      </c>
      <c r="Z51" s="611" t="s">
        <v>295</v>
      </c>
      <c r="AA51" s="611" t="s">
        <v>295</v>
      </c>
      <c r="AB51" s="611" t="s">
        <v>295</v>
      </c>
      <c r="AC51" s="611" t="s">
        <v>295</v>
      </c>
      <c r="AD51" s="611" t="s">
        <v>295</v>
      </c>
      <c r="AE51" s="611" t="s">
        <v>295</v>
      </c>
      <c r="AF51" s="52"/>
      <c r="AG51" s="607">
        <v>0.97</v>
      </c>
      <c r="AH51" s="607"/>
      <c r="AI51" s="607"/>
      <c r="AJ51" s="607"/>
      <c r="AK51" s="607"/>
      <c r="AL51" s="607"/>
      <c r="AM51" s="607"/>
      <c r="AN51" s="607"/>
      <c r="AO51" s="607"/>
      <c r="AP51" s="607"/>
      <c r="AQ51" s="52"/>
      <c r="AR51" s="52"/>
      <c r="AS51" s="52"/>
      <c r="AT51" s="52"/>
      <c r="AU51" s="52"/>
      <c r="AV51" s="52"/>
      <c r="AW51" s="52"/>
      <c r="AX51" s="52"/>
      <c r="AY51" s="52"/>
      <c r="AZ51" s="52"/>
      <c r="BA51" s="52"/>
      <c r="BB51" s="45"/>
      <c r="BC51" s="45"/>
      <c r="BD51" s="45"/>
      <c r="BE51" s="45"/>
      <c r="BF51" s="45"/>
      <c r="BG51" s="45"/>
      <c r="BH51" s="45"/>
      <c r="BI51" s="45"/>
      <c r="BJ51" s="45"/>
      <c r="BK51" s="45"/>
      <c r="BL51" s="52"/>
      <c r="BM51" s="52"/>
      <c r="BN51" s="52"/>
      <c r="BO51" s="52"/>
      <c r="BP51" s="52"/>
      <c r="BQ51" s="52"/>
      <c r="BR51" s="52"/>
      <c r="BS51" s="54"/>
    </row>
    <row r="52" spans="16:71" ht="16.5" customHeight="1">
      <c r="R52" s="608"/>
      <c r="S52" s="608"/>
      <c r="T52" s="51"/>
      <c r="U52" s="52"/>
      <c r="V52" s="611" t="s">
        <v>296</v>
      </c>
      <c r="W52" s="611" t="s">
        <v>296</v>
      </c>
      <c r="X52" s="611" t="s">
        <v>296</v>
      </c>
      <c r="Y52" s="611" t="s">
        <v>296</v>
      </c>
      <c r="Z52" s="611" t="s">
        <v>296</v>
      </c>
      <c r="AA52" s="611" t="s">
        <v>296</v>
      </c>
      <c r="AB52" s="611" t="s">
        <v>296</v>
      </c>
      <c r="AC52" s="611" t="s">
        <v>296</v>
      </c>
      <c r="AD52" s="611" t="s">
        <v>296</v>
      </c>
      <c r="AE52" s="611" t="s">
        <v>296</v>
      </c>
      <c r="AF52" s="52"/>
      <c r="AG52" s="607">
        <v>0.96</v>
      </c>
      <c r="AH52" s="607"/>
      <c r="AI52" s="607"/>
      <c r="AJ52" s="607"/>
      <c r="AK52" s="607"/>
      <c r="AL52" s="607"/>
      <c r="AM52" s="607"/>
      <c r="AN52" s="607"/>
      <c r="AO52" s="607"/>
      <c r="AP52" s="607"/>
      <c r="AQ52" s="52"/>
      <c r="AR52" s="52"/>
      <c r="AS52" s="52"/>
      <c r="AT52" s="52"/>
      <c r="AU52" s="52"/>
      <c r="AV52" s="52"/>
      <c r="AW52" s="52"/>
      <c r="AX52" s="52"/>
      <c r="AY52" s="52"/>
      <c r="AZ52" s="52"/>
      <c r="BA52" s="52"/>
      <c r="BL52" s="52"/>
      <c r="BM52" s="52"/>
      <c r="BN52" s="52"/>
      <c r="BO52" s="52"/>
      <c r="BP52" s="52"/>
      <c r="BQ52" s="52"/>
      <c r="BR52" s="52"/>
      <c r="BS52" s="54"/>
    </row>
    <row r="53" spans="16:71" ht="16.5" customHeight="1">
      <c r="R53" s="608"/>
      <c r="S53" s="608"/>
      <c r="T53" s="51"/>
      <c r="U53" s="52"/>
      <c r="V53" s="611" t="s">
        <v>297</v>
      </c>
      <c r="W53" s="611" t="s">
        <v>297</v>
      </c>
      <c r="X53" s="611" t="s">
        <v>297</v>
      </c>
      <c r="Y53" s="611" t="s">
        <v>297</v>
      </c>
      <c r="Z53" s="611" t="s">
        <v>297</v>
      </c>
      <c r="AA53" s="611" t="s">
        <v>297</v>
      </c>
      <c r="AB53" s="611" t="s">
        <v>297</v>
      </c>
      <c r="AC53" s="611" t="s">
        <v>297</v>
      </c>
      <c r="AD53" s="611" t="s">
        <v>297</v>
      </c>
      <c r="AE53" s="611" t="s">
        <v>297</v>
      </c>
      <c r="AF53" s="52"/>
      <c r="AG53" s="607">
        <v>0.95</v>
      </c>
      <c r="AH53" s="607"/>
      <c r="AI53" s="607"/>
      <c r="AJ53" s="607"/>
      <c r="AK53" s="607"/>
      <c r="AL53" s="607"/>
      <c r="AM53" s="607"/>
      <c r="AN53" s="607"/>
      <c r="AO53" s="607"/>
      <c r="AP53" s="607"/>
      <c r="AQ53" s="52"/>
      <c r="AR53" s="52"/>
      <c r="AS53" s="52"/>
      <c r="AT53" s="52"/>
      <c r="AU53" s="52"/>
      <c r="AV53" s="52"/>
      <c r="AW53" s="52"/>
      <c r="AX53" s="52"/>
      <c r="AY53" s="52"/>
      <c r="AZ53" s="52"/>
      <c r="BA53" s="52"/>
      <c r="BL53" s="52"/>
      <c r="BM53" s="52"/>
      <c r="BN53" s="52"/>
      <c r="BO53" s="52"/>
      <c r="BP53" s="52"/>
      <c r="BQ53" s="52"/>
      <c r="BR53" s="52"/>
      <c r="BS53" s="54"/>
    </row>
    <row r="54" spans="16:71" ht="16.5" customHeight="1">
      <c r="R54" s="608"/>
      <c r="S54" s="608"/>
      <c r="T54" s="51"/>
      <c r="U54" s="52"/>
      <c r="V54" s="611" t="s">
        <v>298</v>
      </c>
      <c r="W54" s="611" t="s">
        <v>298</v>
      </c>
      <c r="X54" s="611" t="s">
        <v>298</v>
      </c>
      <c r="Y54" s="611" t="s">
        <v>298</v>
      </c>
      <c r="Z54" s="611" t="s">
        <v>298</v>
      </c>
      <c r="AA54" s="611" t="s">
        <v>298</v>
      </c>
      <c r="AB54" s="611" t="s">
        <v>298</v>
      </c>
      <c r="AC54" s="611" t="s">
        <v>298</v>
      </c>
      <c r="AD54" s="611" t="s">
        <v>298</v>
      </c>
      <c r="AE54" s="611" t="s">
        <v>298</v>
      </c>
      <c r="AF54" s="52"/>
      <c r="AG54" s="607">
        <v>0.94</v>
      </c>
      <c r="AH54" s="607"/>
      <c r="AI54" s="607"/>
      <c r="AJ54" s="607"/>
      <c r="AK54" s="607"/>
      <c r="AL54" s="607"/>
      <c r="AM54" s="607"/>
      <c r="AN54" s="607"/>
      <c r="AO54" s="607"/>
      <c r="AP54" s="607"/>
      <c r="AQ54" s="52"/>
      <c r="AR54" s="52"/>
      <c r="AS54" s="52"/>
      <c r="AT54" s="52"/>
      <c r="AU54" s="52"/>
      <c r="AV54" s="52"/>
      <c r="AW54" s="52"/>
      <c r="AX54" s="52"/>
      <c r="AY54" s="52"/>
      <c r="AZ54" s="52"/>
      <c r="BA54" s="52"/>
      <c r="BL54" s="52"/>
      <c r="BM54" s="52"/>
      <c r="BN54" s="52"/>
      <c r="BO54" s="52"/>
      <c r="BP54" s="52"/>
      <c r="BQ54" s="52"/>
      <c r="BR54" s="52"/>
      <c r="BS54" s="54"/>
    </row>
    <row r="55" spans="16:71" ht="16.5" customHeight="1">
      <c r="R55" s="608"/>
      <c r="S55" s="608"/>
      <c r="T55" s="51"/>
      <c r="U55" s="52"/>
      <c r="V55" s="611" t="s">
        <v>299</v>
      </c>
      <c r="W55" s="611" t="s">
        <v>299</v>
      </c>
      <c r="X55" s="611" t="s">
        <v>299</v>
      </c>
      <c r="Y55" s="611" t="s">
        <v>299</v>
      </c>
      <c r="Z55" s="611" t="s">
        <v>299</v>
      </c>
      <c r="AA55" s="611" t="s">
        <v>299</v>
      </c>
      <c r="AB55" s="611" t="s">
        <v>299</v>
      </c>
      <c r="AC55" s="611" t="s">
        <v>299</v>
      </c>
      <c r="AD55" s="611" t="s">
        <v>299</v>
      </c>
      <c r="AE55" s="611" t="s">
        <v>299</v>
      </c>
      <c r="AF55" s="52"/>
      <c r="AG55" s="607">
        <v>0.93</v>
      </c>
      <c r="AH55" s="607"/>
      <c r="AI55" s="607"/>
      <c r="AJ55" s="607"/>
      <c r="AK55" s="607"/>
      <c r="AL55" s="607"/>
      <c r="AM55" s="607"/>
      <c r="AN55" s="607"/>
      <c r="AO55" s="607"/>
      <c r="AP55" s="607"/>
      <c r="AQ55" s="52"/>
      <c r="AR55" s="52"/>
      <c r="AS55" s="52"/>
      <c r="AT55" s="52"/>
      <c r="AU55" s="52"/>
      <c r="AV55" s="52"/>
      <c r="AW55" s="52"/>
      <c r="AX55" s="52"/>
      <c r="AY55" s="52"/>
      <c r="AZ55" s="52"/>
      <c r="BA55" s="52"/>
      <c r="BL55" s="52"/>
      <c r="BM55" s="52"/>
      <c r="BN55" s="52"/>
      <c r="BO55" s="52"/>
      <c r="BP55" s="52"/>
      <c r="BQ55" s="52"/>
      <c r="BR55" s="52"/>
      <c r="BS55" s="54"/>
    </row>
    <row r="56" spans="16:71" ht="16.5" customHeight="1">
      <c r="P56" s="55"/>
      <c r="Q56" s="55"/>
      <c r="R56" s="608"/>
      <c r="S56" s="608"/>
      <c r="T56" s="51"/>
      <c r="U56" s="52"/>
      <c r="V56" s="612"/>
      <c r="W56" s="612"/>
      <c r="X56" s="612"/>
      <c r="Y56" s="612"/>
      <c r="Z56" s="612"/>
      <c r="AA56" s="612"/>
      <c r="AB56" s="612"/>
      <c r="AC56" s="612"/>
      <c r="AD56" s="612"/>
      <c r="AE56" s="612"/>
      <c r="AF56" s="52"/>
      <c r="AG56" s="607">
        <v>0.92</v>
      </c>
      <c r="AH56" s="607"/>
      <c r="AI56" s="607"/>
      <c r="AJ56" s="607"/>
      <c r="AK56" s="607"/>
      <c r="AL56" s="607"/>
      <c r="AM56" s="607"/>
      <c r="AN56" s="607"/>
      <c r="AO56" s="607"/>
      <c r="AP56" s="607"/>
      <c r="AQ56" s="52"/>
      <c r="AR56" s="52"/>
      <c r="AS56" s="52"/>
      <c r="AT56" s="52"/>
      <c r="AU56" s="52"/>
      <c r="AV56" s="52"/>
      <c r="AW56" s="52"/>
      <c r="AX56" s="52"/>
      <c r="AY56" s="52"/>
      <c r="AZ56" s="52"/>
      <c r="BA56" s="52"/>
      <c r="BL56" s="52"/>
      <c r="BM56" s="52"/>
      <c r="BN56" s="52"/>
      <c r="BO56" s="52"/>
      <c r="BP56" s="52"/>
      <c r="BQ56" s="52"/>
      <c r="BR56" s="52"/>
      <c r="BS56" s="54"/>
    </row>
    <row r="57" spans="16:71" ht="16.5" customHeight="1">
      <c r="R57" s="608"/>
      <c r="S57" s="608"/>
      <c r="T57" s="51"/>
      <c r="U57" s="52"/>
      <c r="V57" s="611" t="s">
        <v>2</v>
      </c>
      <c r="W57" s="611"/>
      <c r="X57" s="611"/>
      <c r="Y57" s="611"/>
      <c r="Z57" s="611"/>
      <c r="AA57" s="611"/>
      <c r="AB57" s="611"/>
      <c r="AC57" s="611"/>
      <c r="AD57" s="611"/>
      <c r="AE57" s="611"/>
      <c r="AG57" s="607">
        <v>0.91</v>
      </c>
      <c r="AH57" s="607"/>
      <c r="AI57" s="607"/>
      <c r="AJ57" s="607"/>
      <c r="AK57" s="607"/>
      <c r="AL57" s="607"/>
      <c r="AM57" s="607"/>
      <c r="AN57" s="607"/>
      <c r="AO57" s="607"/>
      <c r="AP57" s="607"/>
      <c r="AQ57" s="52"/>
      <c r="AR57" s="52"/>
      <c r="AS57" s="52"/>
      <c r="AT57" s="52"/>
      <c r="AU57" s="52"/>
      <c r="AV57" s="52"/>
      <c r="AW57" s="52"/>
      <c r="AX57" s="52"/>
      <c r="AY57" s="52"/>
      <c r="AZ57" s="52"/>
      <c r="BA57" s="52"/>
      <c r="BL57" s="52"/>
      <c r="BM57" s="52"/>
      <c r="BN57" s="52"/>
      <c r="BO57" s="52"/>
      <c r="BP57" s="52"/>
      <c r="BQ57" s="52"/>
      <c r="BR57" s="52"/>
      <c r="BS57" s="54"/>
    </row>
    <row r="58" spans="16:71" ht="16.5" customHeight="1">
      <c r="R58" s="608"/>
      <c r="S58" s="608"/>
      <c r="T58" s="51"/>
      <c r="U58" s="52"/>
      <c r="V58" s="611" t="s">
        <v>1</v>
      </c>
      <c r="W58" s="611"/>
      <c r="X58" s="611"/>
      <c r="Y58" s="611"/>
      <c r="Z58" s="611"/>
      <c r="AA58" s="611"/>
      <c r="AB58" s="611"/>
      <c r="AC58" s="611"/>
      <c r="AD58" s="611"/>
      <c r="AE58" s="611"/>
      <c r="AG58" s="607">
        <v>0.9</v>
      </c>
      <c r="AH58" s="607"/>
      <c r="AI58" s="607"/>
      <c r="AJ58" s="607"/>
      <c r="AK58" s="607"/>
      <c r="AL58" s="607"/>
      <c r="AM58" s="607"/>
      <c r="AN58" s="607"/>
      <c r="AO58" s="607"/>
      <c r="AP58" s="607"/>
      <c r="AQ58" s="52"/>
      <c r="AR58" s="52"/>
      <c r="AS58" s="52"/>
      <c r="AT58" s="52"/>
      <c r="AU58" s="52"/>
      <c r="AV58" s="52"/>
      <c r="AW58" s="52"/>
      <c r="AX58" s="52"/>
      <c r="AY58" s="52"/>
      <c r="AZ58" s="52"/>
      <c r="BA58" s="52"/>
      <c r="BL58" s="52"/>
      <c r="BM58" s="52"/>
      <c r="BN58" s="52"/>
      <c r="BO58" s="52"/>
      <c r="BP58" s="52"/>
      <c r="BQ58" s="52"/>
      <c r="BR58" s="52"/>
      <c r="BS58" s="54"/>
    </row>
    <row r="59" spans="16:71" ht="16.5" customHeight="1">
      <c r="R59" s="608"/>
      <c r="S59" s="608"/>
      <c r="T59" s="51"/>
      <c r="U59" s="52"/>
      <c r="V59" s="611" t="s">
        <v>8</v>
      </c>
      <c r="W59" s="611"/>
      <c r="X59" s="611"/>
      <c r="Y59" s="611"/>
      <c r="Z59" s="611"/>
      <c r="AA59" s="611"/>
      <c r="AB59" s="611"/>
      <c r="AC59" s="611"/>
      <c r="AD59" s="611"/>
      <c r="AE59" s="611"/>
      <c r="AG59" s="607">
        <v>0.89</v>
      </c>
      <c r="AH59" s="607"/>
      <c r="AI59" s="607"/>
      <c r="AJ59" s="607"/>
      <c r="AK59" s="607"/>
      <c r="AL59" s="607"/>
      <c r="AM59" s="607"/>
      <c r="AN59" s="607"/>
      <c r="AO59" s="607"/>
      <c r="AP59" s="607"/>
      <c r="AQ59" s="52"/>
      <c r="AR59" s="52"/>
      <c r="AS59" s="52"/>
      <c r="AT59" s="52"/>
      <c r="AU59" s="52"/>
      <c r="AV59" s="52"/>
      <c r="AW59" s="52"/>
      <c r="AX59" s="52"/>
      <c r="AY59" s="52"/>
      <c r="AZ59" s="52"/>
      <c r="BA59" s="52"/>
      <c r="BL59" s="52"/>
      <c r="BM59" s="52"/>
      <c r="BN59" s="52"/>
      <c r="BO59" s="52"/>
      <c r="BP59" s="52"/>
      <c r="BQ59" s="52"/>
      <c r="BR59" s="52"/>
      <c r="BS59" s="54"/>
    </row>
    <row r="60" spans="16:71" ht="16.5" customHeight="1">
      <c r="R60" s="608"/>
      <c r="S60" s="608"/>
      <c r="T60" s="51"/>
      <c r="U60" s="52"/>
      <c r="V60" s="611" t="s">
        <v>7</v>
      </c>
      <c r="W60" s="611"/>
      <c r="X60" s="611"/>
      <c r="Y60" s="611"/>
      <c r="Z60" s="611"/>
      <c r="AA60" s="611"/>
      <c r="AB60" s="611"/>
      <c r="AC60" s="611"/>
      <c r="AD60" s="611"/>
      <c r="AE60" s="611"/>
      <c r="AG60" s="607">
        <v>0.88</v>
      </c>
      <c r="AH60" s="607"/>
      <c r="AI60" s="607"/>
      <c r="AJ60" s="607"/>
      <c r="AK60" s="607"/>
      <c r="AL60" s="607"/>
      <c r="AM60" s="607"/>
      <c r="AN60" s="607"/>
      <c r="AO60" s="607"/>
      <c r="AP60" s="607"/>
      <c r="AQ60" s="52"/>
      <c r="AR60" s="52"/>
      <c r="AS60" s="52"/>
      <c r="AT60" s="52"/>
      <c r="AU60" s="52"/>
      <c r="AV60" s="52"/>
      <c r="AW60" s="52"/>
      <c r="AX60" s="52"/>
      <c r="AY60" s="52"/>
      <c r="AZ60" s="52"/>
      <c r="BA60" s="52"/>
      <c r="BB60" s="52"/>
      <c r="BC60" s="52"/>
      <c r="BD60" s="52"/>
      <c r="BE60" s="52"/>
      <c r="BF60" s="52"/>
      <c r="BG60" s="52"/>
      <c r="BH60" s="52"/>
      <c r="BI60" s="52"/>
      <c r="BJ60" s="52"/>
      <c r="BK60" s="52"/>
      <c r="BL60" s="52"/>
      <c r="BM60" s="52"/>
      <c r="BN60" s="52"/>
      <c r="BO60" s="52"/>
      <c r="BP60" s="52"/>
      <c r="BQ60" s="52"/>
      <c r="BR60" s="52"/>
      <c r="BS60" s="54"/>
    </row>
    <row r="61" spans="16:71" ht="16.5" customHeight="1">
      <c r="R61" s="608"/>
      <c r="S61" s="608"/>
      <c r="T61" s="51"/>
      <c r="U61" s="52"/>
      <c r="V61" s="611" t="s">
        <v>17</v>
      </c>
      <c r="W61" s="611"/>
      <c r="X61" s="611"/>
      <c r="Y61" s="611"/>
      <c r="Z61" s="611"/>
      <c r="AA61" s="611"/>
      <c r="AB61" s="611"/>
      <c r="AC61" s="611"/>
      <c r="AD61" s="611"/>
      <c r="AE61" s="611"/>
      <c r="AG61" s="607">
        <v>0.87</v>
      </c>
      <c r="AH61" s="607"/>
      <c r="AI61" s="607"/>
      <c r="AJ61" s="607"/>
      <c r="AK61" s="607"/>
      <c r="AL61" s="607"/>
      <c r="AM61" s="607"/>
      <c r="AN61" s="607"/>
      <c r="AO61" s="607"/>
      <c r="AP61" s="607"/>
      <c r="AQ61" s="52"/>
      <c r="AR61" s="52"/>
      <c r="AS61" s="52"/>
      <c r="AT61" s="52"/>
      <c r="AU61" s="52"/>
      <c r="AV61" s="52"/>
      <c r="AW61" s="52"/>
      <c r="AX61" s="52"/>
      <c r="AY61" s="52"/>
      <c r="AZ61" s="52"/>
      <c r="BA61" s="52"/>
      <c r="BB61" s="52"/>
      <c r="BC61" s="52"/>
      <c r="BD61" s="52"/>
      <c r="BE61" s="52"/>
      <c r="BF61" s="52"/>
      <c r="BG61" s="52"/>
      <c r="BH61" s="52"/>
      <c r="BI61" s="52"/>
      <c r="BJ61" s="52"/>
      <c r="BK61" s="52"/>
      <c r="BL61" s="52"/>
      <c r="BM61" s="52"/>
      <c r="BN61" s="52"/>
      <c r="BO61" s="52"/>
      <c r="BP61" s="52"/>
      <c r="BQ61" s="52"/>
      <c r="BR61" s="52"/>
      <c r="BS61" s="54"/>
    </row>
    <row r="62" spans="16:71" ht="16.5" customHeight="1">
      <c r="R62" s="608"/>
      <c r="S62" s="608"/>
      <c r="T62" s="51"/>
      <c r="U62" s="52"/>
      <c r="V62" s="611" t="s">
        <v>303</v>
      </c>
      <c r="W62" s="611"/>
      <c r="X62" s="611"/>
      <c r="Y62" s="611"/>
      <c r="Z62" s="611"/>
      <c r="AA62" s="611"/>
      <c r="AB62" s="611"/>
      <c r="AC62" s="611"/>
      <c r="AD62" s="611"/>
      <c r="AE62" s="611"/>
      <c r="AG62" s="607">
        <v>0.86</v>
      </c>
      <c r="AH62" s="607"/>
      <c r="AI62" s="607"/>
      <c r="AJ62" s="607"/>
      <c r="AK62" s="607"/>
      <c r="AL62" s="607"/>
      <c r="AM62" s="607"/>
      <c r="AN62" s="607"/>
      <c r="AO62" s="607"/>
      <c r="AP62" s="607"/>
      <c r="AQ62" s="52"/>
      <c r="AR62" s="52"/>
      <c r="AS62" s="52"/>
      <c r="AT62" s="52"/>
      <c r="AU62" s="52"/>
      <c r="AV62" s="52"/>
      <c r="AW62" s="52"/>
      <c r="AX62" s="52"/>
      <c r="AY62" s="52"/>
      <c r="AZ62" s="52"/>
      <c r="BA62" s="52"/>
      <c r="BB62" s="52"/>
      <c r="BC62" s="52"/>
      <c r="BD62" s="52"/>
      <c r="BE62" s="52"/>
      <c r="BF62" s="52"/>
      <c r="BG62" s="52"/>
      <c r="BH62" s="52"/>
      <c r="BI62" s="52"/>
      <c r="BJ62" s="52"/>
      <c r="BK62" s="52"/>
      <c r="BL62" s="52"/>
      <c r="BM62" s="52"/>
      <c r="BN62" s="52"/>
      <c r="BO62" s="52"/>
      <c r="BP62" s="52"/>
      <c r="BQ62" s="52"/>
      <c r="BR62" s="52"/>
      <c r="BS62" s="54"/>
    </row>
    <row r="63" spans="16:71" ht="16.5" customHeight="1">
      <c r="R63" s="608"/>
      <c r="S63" s="608"/>
      <c r="T63" s="51"/>
      <c r="U63" s="52"/>
      <c r="V63" s="611" t="s">
        <v>5</v>
      </c>
      <c r="W63" s="611"/>
      <c r="X63" s="611"/>
      <c r="Y63" s="611"/>
      <c r="Z63" s="611"/>
      <c r="AA63" s="611"/>
      <c r="AB63" s="611"/>
      <c r="AC63" s="611"/>
      <c r="AD63" s="611"/>
      <c r="AE63" s="611"/>
      <c r="AG63" s="607">
        <v>0.85</v>
      </c>
      <c r="AH63" s="607"/>
      <c r="AI63" s="607"/>
      <c r="AJ63" s="607"/>
      <c r="AK63" s="607"/>
      <c r="AL63" s="607"/>
      <c r="AM63" s="607"/>
      <c r="AN63" s="607"/>
      <c r="AO63" s="607"/>
      <c r="AP63" s="607"/>
      <c r="AQ63" s="52"/>
      <c r="AR63" s="52"/>
      <c r="AS63" s="52"/>
      <c r="AT63" s="52"/>
      <c r="AU63" s="52"/>
      <c r="AV63" s="52"/>
      <c r="AW63" s="52"/>
      <c r="AX63" s="52"/>
      <c r="AY63" s="52"/>
      <c r="AZ63" s="52"/>
      <c r="BA63" s="52"/>
      <c r="BB63" s="52"/>
      <c r="BC63" s="52"/>
      <c r="BD63" s="52"/>
      <c r="BE63" s="52"/>
      <c r="BF63" s="52"/>
      <c r="BG63" s="52"/>
      <c r="BH63" s="52"/>
      <c r="BI63" s="52"/>
      <c r="BJ63" s="52"/>
      <c r="BK63" s="52"/>
      <c r="BL63" s="52"/>
      <c r="BM63" s="52"/>
      <c r="BN63" s="52"/>
      <c r="BO63" s="52"/>
      <c r="BP63" s="52"/>
      <c r="BQ63" s="52"/>
      <c r="BR63" s="52"/>
      <c r="BS63" s="54"/>
    </row>
    <row r="64" spans="16:71" ht="16.5" customHeight="1">
      <c r="R64" s="608"/>
      <c r="S64" s="608"/>
      <c r="T64" s="51"/>
      <c r="U64" s="52"/>
      <c r="V64" s="611" t="s">
        <v>13</v>
      </c>
      <c r="W64" s="611"/>
      <c r="X64" s="611"/>
      <c r="Y64" s="611"/>
      <c r="Z64" s="611"/>
      <c r="AA64" s="611"/>
      <c r="AB64" s="611"/>
      <c r="AC64" s="611"/>
      <c r="AD64" s="611"/>
      <c r="AE64" s="611"/>
      <c r="AG64" s="607">
        <v>0.84</v>
      </c>
      <c r="AH64" s="607"/>
      <c r="AI64" s="607"/>
      <c r="AJ64" s="607"/>
      <c r="AK64" s="607"/>
      <c r="AL64" s="607"/>
      <c r="AM64" s="607"/>
      <c r="AN64" s="607"/>
      <c r="AO64" s="607"/>
      <c r="AP64" s="607"/>
      <c r="AQ64" s="52"/>
      <c r="AR64" s="52"/>
      <c r="AS64" s="52"/>
      <c r="AT64" s="52"/>
      <c r="AU64" s="52"/>
      <c r="AV64" s="52"/>
      <c r="AW64" s="52"/>
      <c r="AX64" s="52"/>
      <c r="AY64" s="52"/>
      <c r="AZ64" s="52"/>
      <c r="BA64" s="52"/>
      <c r="BB64" s="52"/>
      <c r="BC64" s="52"/>
      <c r="BD64" s="52"/>
      <c r="BE64" s="52"/>
      <c r="BF64" s="52"/>
      <c r="BG64" s="52"/>
      <c r="BH64" s="52"/>
      <c r="BI64" s="52"/>
      <c r="BJ64" s="52"/>
      <c r="BK64" s="52"/>
      <c r="BL64" s="52"/>
      <c r="BM64" s="52"/>
      <c r="BN64" s="52"/>
      <c r="BO64" s="52"/>
      <c r="BP64" s="52"/>
      <c r="BQ64" s="52"/>
      <c r="BR64" s="52"/>
      <c r="BS64" s="54"/>
    </row>
    <row r="65" spans="16:71" ht="16.5" customHeight="1">
      <c r="R65" s="608"/>
      <c r="S65" s="608"/>
      <c r="T65" s="51"/>
      <c r="U65" s="52"/>
      <c r="V65" s="611" t="s">
        <v>520</v>
      </c>
      <c r="W65" s="611"/>
      <c r="X65" s="611"/>
      <c r="Y65" s="611"/>
      <c r="Z65" s="611"/>
      <c r="AA65" s="611"/>
      <c r="AB65" s="611"/>
      <c r="AC65" s="611"/>
      <c r="AD65" s="611"/>
      <c r="AE65" s="611"/>
      <c r="AG65" s="607">
        <v>0.83</v>
      </c>
      <c r="AH65" s="607"/>
      <c r="AI65" s="607"/>
      <c r="AJ65" s="607"/>
      <c r="AK65" s="607"/>
      <c r="AL65" s="607"/>
      <c r="AM65" s="607"/>
      <c r="AN65" s="607"/>
      <c r="AO65" s="607"/>
      <c r="AP65" s="607"/>
      <c r="AQ65" s="52"/>
      <c r="AR65" s="52"/>
      <c r="AS65" s="52"/>
      <c r="AT65" s="52"/>
      <c r="AU65" s="52"/>
      <c r="AV65" s="52"/>
      <c r="AW65" s="52"/>
      <c r="AX65" s="52"/>
      <c r="AY65" s="52"/>
      <c r="AZ65" s="52"/>
      <c r="BA65" s="52"/>
      <c r="BB65" s="52"/>
      <c r="BC65" s="52"/>
      <c r="BD65" s="52"/>
      <c r="BE65" s="52"/>
      <c r="BF65" s="52"/>
      <c r="BG65" s="52"/>
      <c r="BH65" s="52"/>
      <c r="BI65" s="52"/>
      <c r="BJ65" s="52"/>
      <c r="BK65" s="52"/>
      <c r="BL65" s="52"/>
      <c r="BM65" s="52"/>
      <c r="BN65" s="52"/>
      <c r="BO65" s="52"/>
      <c r="BP65" s="52"/>
      <c r="BQ65" s="52"/>
      <c r="BR65" s="52"/>
      <c r="BS65" s="54"/>
    </row>
    <row r="66" spans="16:71" ht="16.5" customHeight="1">
      <c r="P66" s="55"/>
      <c r="Q66" s="55"/>
      <c r="R66" s="608"/>
      <c r="S66" s="608"/>
      <c r="T66" s="51"/>
      <c r="U66" s="52"/>
      <c r="V66" s="611" t="s">
        <v>580</v>
      </c>
      <c r="W66" s="611"/>
      <c r="X66" s="611"/>
      <c r="Y66" s="611"/>
      <c r="Z66" s="611"/>
      <c r="AA66" s="611"/>
      <c r="AB66" s="611"/>
      <c r="AC66" s="611"/>
      <c r="AD66" s="611"/>
      <c r="AE66" s="611"/>
      <c r="AG66" s="607">
        <v>0.82</v>
      </c>
      <c r="AH66" s="607"/>
      <c r="AI66" s="607"/>
      <c r="AJ66" s="607"/>
      <c r="AK66" s="607"/>
      <c r="AL66" s="607"/>
      <c r="AM66" s="607"/>
      <c r="AN66" s="607"/>
      <c r="AO66" s="607"/>
      <c r="AP66" s="607"/>
      <c r="AQ66" s="52"/>
      <c r="AR66" s="52"/>
      <c r="AS66" s="52"/>
      <c r="AT66" s="52"/>
      <c r="AU66" s="52"/>
      <c r="AV66" s="52"/>
      <c r="AW66" s="52"/>
      <c r="AX66" s="52"/>
      <c r="AY66" s="52"/>
      <c r="AZ66" s="52"/>
      <c r="BA66" s="52"/>
      <c r="BB66" s="52"/>
      <c r="BC66" s="52"/>
      <c r="BD66" s="52"/>
      <c r="BE66" s="52"/>
      <c r="BF66" s="52"/>
      <c r="BG66" s="52"/>
      <c r="BH66" s="52"/>
      <c r="BI66" s="52"/>
      <c r="BJ66" s="52"/>
      <c r="BK66" s="52"/>
      <c r="BL66" s="52"/>
      <c r="BM66" s="52"/>
      <c r="BN66" s="52"/>
      <c r="BO66" s="52"/>
      <c r="BP66" s="52"/>
      <c r="BQ66" s="52"/>
      <c r="BR66" s="52"/>
      <c r="BS66" s="54"/>
    </row>
    <row r="67" spans="16:71" ht="16.5" customHeight="1">
      <c r="P67" s="55"/>
      <c r="Q67" s="55"/>
      <c r="R67" s="608"/>
      <c r="S67" s="608"/>
      <c r="T67" s="51"/>
      <c r="U67" s="52"/>
      <c r="V67" s="611" t="s">
        <v>131</v>
      </c>
      <c r="W67" s="611"/>
      <c r="X67" s="611"/>
      <c r="Y67" s="611"/>
      <c r="Z67" s="611"/>
      <c r="AA67" s="611"/>
      <c r="AB67" s="611"/>
      <c r="AC67" s="611"/>
      <c r="AD67" s="611"/>
      <c r="AE67" s="611"/>
      <c r="AG67" s="607">
        <v>0.81</v>
      </c>
      <c r="AH67" s="607"/>
      <c r="AI67" s="607"/>
      <c r="AJ67" s="607"/>
      <c r="AK67" s="607"/>
      <c r="AL67" s="607"/>
      <c r="AM67" s="607"/>
      <c r="AN67" s="607"/>
      <c r="AO67" s="607"/>
      <c r="AP67" s="607"/>
      <c r="AQ67" s="52"/>
      <c r="AR67" s="52"/>
      <c r="AS67" s="52"/>
      <c r="AT67" s="52"/>
      <c r="AU67" s="52"/>
      <c r="AV67" s="52"/>
      <c r="AW67" s="52"/>
      <c r="AX67" s="52"/>
      <c r="AY67" s="52"/>
      <c r="AZ67" s="52"/>
      <c r="BA67" s="52"/>
      <c r="BB67" s="52"/>
      <c r="BC67" s="52"/>
      <c r="BD67" s="52"/>
      <c r="BE67" s="52"/>
      <c r="BF67" s="52"/>
      <c r="BG67" s="52"/>
      <c r="BH67" s="52"/>
      <c r="BI67" s="52"/>
      <c r="BJ67" s="52"/>
      <c r="BK67" s="52"/>
      <c r="BL67" s="52"/>
      <c r="BM67" s="52"/>
      <c r="BN67" s="52"/>
      <c r="BO67" s="52"/>
      <c r="BP67" s="52"/>
      <c r="BQ67" s="52"/>
      <c r="BR67" s="52"/>
      <c r="BS67" s="54"/>
    </row>
    <row r="68" spans="16:71" ht="16.5" customHeight="1">
      <c r="P68" s="55"/>
      <c r="Q68" s="55"/>
      <c r="R68" s="608"/>
      <c r="S68" s="608"/>
      <c r="T68" s="51"/>
      <c r="U68" s="52"/>
      <c r="V68" s="611" t="s">
        <v>302</v>
      </c>
      <c r="W68" s="611"/>
      <c r="X68" s="611"/>
      <c r="Y68" s="611"/>
      <c r="Z68" s="611"/>
      <c r="AA68" s="611"/>
      <c r="AB68" s="611"/>
      <c r="AC68" s="611"/>
      <c r="AD68" s="611"/>
      <c r="AE68" s="611"/>
      <c r="AG68" s="607">
        <v>0.8</v>
      </c>
      <c r="AH68" s="607"/>
      <c r="AI68" s="607"/>
      <c r="AJ68" s="607"/>
      <c r="AK68" s="607"/>
      <c r="AL68" s="607"/>
      <c r="AM68" s="607"/>
      <c r="AN68" s="607"/>
      <c r="AO68" s="607"/>
      <c r="AP68" s="607"/>
      <c r="AQ68" s="52"/>
      <c r="AR68" s="52"/>
      <c r="AS68" s="52"/>
      <c r="AT68" s="52"/>
      <c r="AU68" s="52"/>
      <c r="AV68" s="52"/>
      <c r="AW68" s="52"/>
      <c r="AX68" s="52"/>
      <c r="AY68" s="52"/>
      <c r="AZ68" s="52"/>
      <c r="BA68" s="52"/>
      <c r="BB68" s="52"/>
      <c r="BC68" s="52"/>
      <c r="BD68" s="52"/>
      <c r="BE68" s="52"/>
      <c r="BF68" s="52"/>
      <c r="BG68" s="52"/>
      <c r="BH68" s="52"/>
      <c r="BI68" s="52"/>
      <c r="BJ68" s="52"/>
      <c r="BK68" s="52"/>
      <c r="BL68" s="52"/>
      <c r="BM68" s="52"/>
      <c r="BN68" s="52"/>
      <c r="BO68" s="52"/>
      <c r="BP68" s="52"/>
      <c r="BQ68" s="52"/>
      <c r="BR68" s="52"/>
      <c r="BS68" s="54"/>
    </row>
    <row r="69" spans="16:71" ht="16.5" customHeight="1">
      <c r="P69" s="55"/>
      <c r="Q69" s="55"/>
      <c r="R69" s="608"/>
      <c r="S69" s="608"/>
      <c r="T69" s="51"/>
      <c r="U69" s="52"/>
      <c r="V69" s="52"/>
      <c r="AG69" s="607">
        <v>0.79</v>
      </c>
      <c r="AH69" s="607"/>
      <c r="AI69" s="607"/>
      <c r="AJ69" s="607"/>
      <c r="AK69" s="607"/>
      <c r="AL69" s="607"/>
      <c r="AM69" s="607"/>
      <c r="AN69" s="607"/>
      <c r="AO69" s="607"/>
      <c r="AP69" s="607"/>
      <c r="AQ69" s="52"/>
      <c r="AR69" s="52"/>
      <c r="AS69" s="52"/>
      <c r="AT69" s="52"/>
      <c r="AU69" s="52"/>
      <c r="AV69" s="52"/>
      <c r="AW69" s="52"/>
      <c r="AX69" s="52"/>
      <c r="AY69" s="52"/>
      <c r="AZ69" s="52"/>
      <c r="BA69" s="52"/>
      <c r="BB69" s="52"/>
      <c r="BC69" s="52"/>
      <c r="BD69" s="52"/>
      <c r="BE69" s="52"/>
      <c r="BF69" s="52"/>
      <c r="BG69" s="52"/>
      <c r="BH69" s="52"/>
      <c r="BI69" s="52"/>
      <c r="BJ69" s="52"/>
      <c r="BK69" s="52"/>
      <c r="BL69" s="52"/>
      <c r="BM69" s="52"/>
      <c r="BN69" s="52"/>
      <c r="BO69" s="52"/>
      <c r="BP69" s="52"/>
      <c r="BQ69" s="52"/>
      <c r="BR69" s="52"/>
      <c r="BS69" s="54"/>
    </row>
    <row r="70" spans="16:71" ht="16.5" customHeight="1">
      <c r="P70" s="55"/>
      <c r="Q70" s="55"/>
      <c r="R70" s="608"/>
      <c r="S70" s="608"/>
      <c r="T70" s="51"/>
      <c r="U70" s="52"/>
      <c r="AG70" s="607">
        <v>0.78</v>
      </c>
      <c r="AH70" s="607"/>
      <c r="AI70" s="607"/>
      <c r="AJ70" s="607"/>
      <c r="AK70" s="607"/>
      <c r="AL70" s="607"/>
      <c r="AM70" s="607"/>
      <c r="AN70" s="607"/>
      <c r="AO70" s="607"/>
      <c r="AP70" s="607"/>
      <c r="AQ70" s="52"/>
      <c r="AR70" s="52"/>
      <c r="AS70" s="52"/>
      <c r="AT70" s="52"/>
      <c r="AU70" s="52"/>
      <c r="AV70" s="52"/>
      <c r="AW70" s="52"/>
      <c r="AX70" s="52"/>
      <c r="AY70" s="52"/>
      <c r="AZ70" s="52"/>
      <c r="BA70" s="52"/>
      <c r="BB70" s="52"/>
      <c r="BC70" s="52"/>
      <c r="BD70" s="52"/>
      <c r="BE70" s="52"/>
      <c r="BF70" s="52"/>
      <c r="BG70" s="52"/>
      <c r="BH70" s="52"/>
      <c r="BI70" s="52"/>
      <c r="BJ70" s="52"/>
      <c r="BK70" s="52"/>
      <c r="BL70" s="52"/>
      <c r="BM70" s="52"/>
      <c r="BN70" s="52"/>
      <c r="BO70" s="52"/>
      <c r="BP70" s="52"/>
      <c r="BQ70" s="52"/>
      <c r="BR70" s="52"/>
      <c r="BS70" s="54"/>
    </row>
    <row r="71" spans="16:71" ht="16.5" customHeight="1">
      <c r="P71" s="55"/>
      <c r="Q71" s="55"/>
      <c r="R71" s="608"/>
      <c r="S71" s="608"/>
      <c r="T71" s="51"/>
      <c r="U71" s="52"/>
      <c r="AG71" s="607">
        <v>0.77</v>
      </c>
      <c r="AH71" s="607"/>
      <c r="AI71" s="607"/>
      <c r="AJ71" s="607"/>
      <c r="AK71" s="607"/>
      <c r="AL71" s="607"/>
      <c r="AM71" s="607"/>
      <c r="AN71" s="607"/>
      <c r="AO71" s="607"/>
      <c r="AP71" s="607"/>
      <c r="AQ71" s="52"/>
      <c r="AR71" s="52"/>
      <c r="AS71" s="52"/>
      <c r="AT71" s="52"/>
      <c r="AU71" s="52"/>
      <c r="AV71" s="52"/>
      <c r="AW71" s="52"/>
      <c r="AX71" s="52"/>
      <c r="AY71" s="52"/>
      <c r="AZ71" s="52"/>
      <c r="BA71" s="52"/>
      <c r="BB71" s="52"/>
      <c r="BC71" s="52"/>
      <c r="BD71" s="52"/>
      <c r="BE71" s="52"/>
      <c r="BF71" s="52"/>
      <c r="BG71" s="52"/>
      <c r="BH71" s="52"/>
      <c r="BI71" s="52"/>
      <c r="BJ71" s="52"/>
      <c r="BK71" s="52"/>
      <c r="BL71" s="52"/>
      <c r="BM71" s="52"/>
      <c r="BN71" s="52"/>
      <c r="BO71" s="52"/>
      <c r="BP71" s="52"/>
      <c r="BQ71" s="52"/>
      <c r="BR71" s="52"/>
      <c r="BS71" s="54"/>
    </row>
    <row r="72" spans="16:71" ht="16.5" customHeight="1">
      <c r="P72" s="55"/>
      <c r="Q72" s="55"/>
      <c r="R72" s="608"/>
      <c r="S72" s="608"/>
      <c r="T72" s="51"/>
      <c r="U72" s="52"/>
      <c r="AG72" s="607">
        <v>0.76</v>
      </c>
      <c r="AH72" s="607"/>
      <c r="AI72" s="607"/>
      <c r="AJ72" s="607"/>
      <c r="AK72" s="607"/>
      <c r="AL72" s="607"/>
      <c r="AM72" s="607"/>
      <c r="AN72" s="607"/>
      <c r="AO72" s="607"/>
      <c r="AP72" s="607"/>
      <c r="AQ72" s="52"/>
      <c r="AR72" s="52"/>
      <c r="AS72" s="52"/>
      <c r="AT72" s="52"/>
      <c r="AU72" s="52"/>
      <c r="AV72" s="52"/>
      <c r="AW72" s="52"/>
      <c r="AX72" s="52"/>
      <c r="AY72" s="52"/>
      <c r="AZ72" s="52"/>
      <c r="BA72" s="52"/>
      <c r="BB72" s="52"/>
      <c r="BC72" s="52"/>
      <c r="BD72" s="52"/>
      <c r="BE72" s="52"/>
      <c r="BF72" s="52"/>
      <c r="BG72" s="52"/>
      <c r="BH72" s="52"/>
      <c r="BI72" s="52"/>
      <c r="BJ72" s="52"/>
      <c r="BK72" s="52"/>
      <c r="BL72" s="52"/>
      <c r="BM72" s="52"/>
      <c r="BN72" s="52"/>
      <c r="BO72" s="52"/>
      <c r="BP72" s="52"/>
      <c r="BQ72" s="52"/>
      <c r="BR72" s="52"/>
      <c r="BS72" s="54"/>
    </row>
    <row r="73" spans="16:71" ht="16.5" customHeight="1">
      <c r="R73" s="608"/>
      <c r="S73" s="608"/>
      <c r="T73" s="51"/>
      <c r="U73" s="52"/>
      <c r="AG73" s="607">
        <v>0.75</v>
      </c>
      <c r="AH73" s="607"/>
      <c r="AI73" s="607"/>
      <c r="AJ73" s="607"/>
      <c r="AK73" s="607"/>
      <c r="AL73" s="607"/>
      <c r="AM73" s="607"/>
      <c r="AN73" s="607"/>
      <c r="AO73" s="607"/>
      <c r="AP73" s="607"/>
      <c r="AQ73" s="52"/>
      <c r="AR73" s="52"/>
      <c r="AS73" s="52"/>
      <c r="AT73" s="52"/>
      <c r="AU73" s="52"/>
      <c r="AV73" s="52"/>
      <c r="AW73" s="52"/>
      <c r="AX73" s="52"/>
      <c r="AY73" s="52"/>
      <c r="AZ73" s="52"/>
      <c r="BA73" s="52"/>
      <c r="BB73" s="52"/>
      <c r="BC73" s="52"/>
      <c r="BD73" s="52"/>
      <c r="BE73" s="52"/>
      <c r="BF73" s="52"/>
      <c r="BG73" s="52"/>
      <c r="BH73" s="52"/>
      <c r="BI73" s="52"/>
      <c r="BJ73" s="52"/>
      <c r="BK73" s="52"/>
      <c r="BL73" s="52"/>
      <c r="BM73" s="52"/>
      <c r="BN73" s="52"/>
      <c r="BO73" s="52"/>
      <c r="BP73" s="52"/>
      <c r="BQ73" s="52"/>
      <c r="BR73" s="52"/>
      <c r="BS73" s="54"/>
    </row>
    <row r="74" spans="16:71" ht="16.5" customHeight="1">
      <c r="R74" s="608"/>
      <c r="S74" s="608"/>
      <c r="T74" s="51"/>
      <c r="U74" s="52"/>
      <c r="AJ74" s="52"/>
      <c r="AL74" s="52"/>
      <c r="AM74" s="52"/>
      <c r="AN74" s="52"/>
      <c r="AO74" s="52"/>
      <c r="AP74" s="52"/>
      <c r="AQ74" s="52"/>
      <c r="AR74" s="52"/>
      <c r="AS74" s="52"/>
      <c r="AT74" s="52"/>
      <c r="AU74" s="52"/>
      <c r="AV74" s="52"/>
      <c r="AW74" s="52"/>
      <c r="AX74" s="52"/>
      <c r="AY74" s="52"/>
      <c r="AZ74" s="52"/>
      <c r="BA74" s="52"/>
      <c r="BB74" s="52"/>
      <c r="BC74" s="52"/>
      <c r="BD74" s="52"/>
      <c r="BE74" s="52"/>
      <c r="BF74" s="52"/>
      <c r="BG74" s="52"/>
      <c r="BH74" s="52"/>
      <c r="BI74" s="52"/>
      <c r="BJ74" s="52"/>
      <c r="BK74" s="52"/>
      <c r="BL74" s="52"/>
      <c r="BM74" s="52"/>
      <c r="BN74" s="52"/>
      <c r="BO74" s="52"/>
      <c r="BP74" s="52"/>
      <c r="BQ74" s="52"/>
      <c r="BR74" s="52"/>
      <c r="BS74" s="54"/>
    </row>
    <row r="75" spans="16:71" ht="16.5" customHeight="1">
      <c r="R75" s="608"/>
      <c r="S75" s="608"/>
      <c r="T75" s="51"/>
      <c r="U75" s="52"/>
      <c r="V75" s="45" t="s">
        <v>923</v>
      </c>
      <c r="W75" s="45" t="s">
        <v>922</v>
      </c>
      <c r="X75" s="45" t="s">
        <v>924</v>
      </c>
      <c r="AJ75" s="52"/>
      <c r="AL75" s="52"/>
      <c r="AM75" s="52"/>
      <c r="AN75" s="52"/>
      <c r="AO75" s="52"/>
      <c r="AP75" s="52"/>
      <c r="AQ75" s="52"/>
      <c r="AR75" s="52"/>
      <c r="AS75" s="52"/>
      <c r="AT75" s="52"/>
      <c r="AU75" s="52"/>
      <c r="AV75" s="52"/>
      <c r="AW75" s="52"/>
      <c r="AX75" s="52"/>
      <c r="AY75" s="52"/>
      <c r="AZ75" s="52"/>
      <c r="BA75" s="52"/>
      <c r="BB75" s="52"/>
      <c r="BC75" s="52"/>
      <c r="BD75" s="52"/>
      <c r="BE75" s="52"/>
      <c r="BF75" s="52"/>
      <c r="BG75" s="52"/>
      <c r="BH75" s="52"/>
      <c r="BI75" s="52"/>
      <c r="BJ75" s="52"/>
      <c r="BK75" s="52"/>
      <c r="BL75" s="52"/>
      <c r="BM75" s="52"/>
      <c r="BN75" s="52"/>
      <c r="BO75" s="52"/>
      <c r="BP75" s="52"/>
      <c r="BQ75" s="52"/>
      <c r="BR75" s="52"/>
      <c r="BS75" s="54"/>
    </row>
    <row r="76" spans="16:71" ht="16.5" customHeight="1">
      <c r="R76" s="608"/>
      <c r="S76" s="608"/>
      <c r="T76" s="51"/>
      <c r="U76" s="52"/>
      <c r="V76" s="45" t="str">
        <f>UPPER('ESTIMATE SUMMARY'!B6)</f>
        <v>ROOFING</v>
      </c>
      <c r="W76" s="45">
        <f>COUNTIF($V$76:$V$121,"&lt;="&amp;V76)</f>
        <v>42</v>
      </c>
      <c r="X76" s="45" t="str">
        <f>INDEX($V$76:$V$121,MATCH(ROWS($W$76:W76),$W$76:$W$121,0))</f>
        <v>APPLIANCES</v>
      </c>
      <c r="AJ76" s="52"/>
      <c r="AL76" s="52"/>
      <c r="AM76" s="52"/>
      <c r="AN76" s="52"/>
      <c r="AO76" s="52"/>
      <c r="AP76" s="52"/>
      <c r="AQ76" s="52"/>
      <c r="AR76" s="52"/>
      <c r="AS76" s="52"/>
      <c r="AT76" s="52"/>
      <c r="AU76" s="52"/>
      <c r="AV76" s="52"/>
      <c r="AW76" s="52"/>
      <c r="AX76" s="52"/>
      <c r="AY76" s="52"/>
      <c r="AZ76" s="52"/>
      <c r="BA76" s="52"/>
      <c r="BB76" s="52"/>
      <c r="BC76" s="52"/>
      <c r="BD76" s="52"/>
      <c r="BE76" s="52"/>
      <c r="BF76" s="52"/>
      <c r="BG76" s="52"/>
      <c r="BH76" s="52"/>
      <c r="BI76" s="52"/>
      <c r="BJ76" s="52"/>
      <c r="BK76" s="52"/>
      <c r="BL76" s="52"/>
      <c r="BM76" s="52"/>
      <c r="BN76" s="52"/>
      <c r="BO76" s="52"/>
      <c r="BP76" s="52"/>
      <c r="BQ76" s="52"/>
      <c r="BR76" s="52"/>
      <c r="BS76" s="54"/>
    </row>
    <row r="77" spans="16:71" ht="16.5" customHeight="1">
      <c r="R77" s="608"/>
      <c r="S77" s="608"/>
      <c r="T77" s="51"/>
      <c r="U77" s="52"/>
      <c r="V77" s="45" t="str">
        <f>UPPER('ESTIMATE SUMMARY'!B7)</f>
        <v>SIDING</v>
      </c>
      <c r="W77" s="45">
        <f t="shared" ref="W77:W121" si="0">COUNTIF($V$76:$V$121,"&lt;="&amp;V77)</f>
        <v>44</v>
      </c>
      <c r="X77" s="45" t="str">
        <f>INDEX($V$76:$V$121,MATCH(ROWS($W$76:W77),$W$76:$W$121,0))</f>
        <v>ARCHITECTURAL/ENGINEERING</v>
      </c>
      <c r="AJ77" s="52"/>
      <c r="AL77" s="52"/>
      <c r="AM77" s="52"/>
      <c r="AN77" s="52"/>
      <c r="AO77" s="52"/>
      <c r="AP77" s="52"/>
      <c r="AQ77" s="52"/>
      <c r="AR77" s="52"/>
      <c r="AS77" s="52"/>
      <c r="AT77" s="52"/>
      <c r="AU77" s="52"/>
      <c r="AV77" s="52"/>
      <c r="AW77" s="52"/>
      <c r="AX77" s="52"/>
      <c r="AY77" s="52"/>
      <c r="AZ77" s="52"/>
      <c r="BA77" s="52"/>
      <c r="BB77" s="52"/>
      <c r="BC77" s="52"/>
      <c r="BD77" s="52"/>
      <c r="BE77" s="52"/>
      <c r="BF77" s="52"/>
      <c r="BG77" s="52"/>
      <c r="BH77" s="52"/>
      <c r="BI77" s="52"/>
      <c r="BJ77" s="52"/>
      <c r="BK77" s="52"/>
      <c r="BL77" s="52"/>
      <c r="BM77" s="52"/>
      <c r="BN77" s="52"/>
      <c r="BO77" s="52"/>
      <c r="BP77" s="52"/>
      <c r="BQ77" s="52"/>
      <c r="BR77" s="52"/>
      <c r="BS77" s="54"/>
    </row>
    <row r="78" spans="16:71" ht="16.5" customHeight="1">
      <c r="R78" s="608"/>
      <c r="S78" s="608"/>
      <c r="T78" s="51"/>
      <c r="U78" s="52"/>
      <c r="V78" s="45" t="str">
        <f>UPPER('ESTIMATE SUMMARY'!B8)</f>
        <v>MASONRY</v>
      </c>
      <c r="W78" s="45">
        <f t="shared" si="0"/>
        <v>34</v>
      </c>
      <c r="X78" s="45" t="str">
        <f>INDEX($V$76:$V$121,MATCH(ROWS($W$76:W78),$W$76:$W$121,0))</f>
        <v>ASPHALT</v>
      </c>
      <c r="AJ78" s="52"/>
      <c r="AK78" s="52"/>
      <c r="AL78" s="52"/>
      <c r="AM78" s="52"/>
      <c r="AN78" s="52"/>
      <c r="AO78" s="52"/>
      <c r="AP78" s="52"/>
      <c r="AQ78" s="52"/>
      <c r="AR78" s="52"/>
      <c r="AS78" s="52"/>
      <c r="AT78" s="52"/>
      <c r="AU78" s="52"/>
      <c r="AV78" s="52"/>
      <c r="AW78" s="52"/>
      <c r="AX78" s="52"/>
      <c r="AY78" s="52"/>
      <c r="AZ78" s="52"/>
      <c r="BA78" s="52"/>
      <c r="BB78" s="52"/>
      <c r="BC78" s="52"/>
      <c r="BD78" s="52"/>
      <c r="BE78" s="52"/>
      <c r="BF78" s="52"/>
      <c r="BG78" s="52"/>
      <c r="BH78" s="52"/>
      <c r="BI78" s="52"/>
      <c r="BJ78" s="52"/>
      <c r="BK78" s="52"/>
      <c r="BL78" s="52"/>
      <c r="BM78" s="52"/>
      <c r="BN78" s="52"/>
      <c r="BO78" s="52"/>
      <c r="BP78" s="52"/>
      <c r="BQ78" s="52"/>
      <c r="BR78" s="52"/>
      <c r="BS78" s="54"/>
    </row>
    <row r="79" spans="16:71" ht="16.5" customHeight="1">
      <c r="R79" s="608"/>
      <c r="S79" s="608"/>
      <c r="T79" s="51"/>
      <c r="U79" s="52"/>
      <c r="V79" s="45" t="str">
        <f>UPPER('ESTIMATE SUMMARY'!B9)</f>
        <v>EXTERIOR PAINTING</v>
      </c>
      <c r="W79" s="45">
        <f t="shared" si="0"/>
        <v>16</v>
      </c>
      <c r="X79" s="45" t="str">
        <f>INDEX($V$76:$V$121,MATCH(ROWS($W$76:W79),$W$76:$W$121,0))</f>
        <v>BASEMENT</v>
      </c>
      <c r="AJ79" s="52"/>
      <c r="AK79" s="52"/>
      <c r="AL79" s="52"/>
      <c r="AM79" s="52"/>
      <c r="AN79" s="52"/>
      <c r="AO79" s="52"/>
      <c r="AP79" s="52"/>
      <c r="AQ79" s="52"/>
      <c r="AR79" s="52"/>
      <c r="AS79" s="52"/>
      <c r="AT79" s="52"/>
      <c r="AU79" s="52"/>
      <c r="AV79" s="52"/>
      <c r="AW79" s="52"/>
      <c r="AX79" s="52"/>
      <c r="AY79" s="52"/>
      <c r="AZ79" s="52"/>
      <c r="BA79" s="52"/>
      <c r="BB79" s="52"/>
      <c r="BC79" s="52"/>
      <c r="BD79" s="52"/>
      <c r="BE79" s="52"/>
      <c r="BF79" s="52"/>
      <c r="BG79" s="52"/>
      <c r="BH79" s="52"/>
      <c r="BI79" s="52"/>
      <c r="BJ79" s="52"/>
      <c r="BK79" s="52"/>
      <c r="BL79" s="52"/>
      <c r="BM79" s="52"/>
      <c r="BN79" s="52"/>
      <c r="BO79" s="52"/>
      <c r="BP79" s="52"/>
      <c r="BQ79" s="52"/>
      <c r="BR79" s="52"/>
      <c r="BS79" s="54"/>
    </row>
    <row r="80" spans="16:71" ht="16.5" customHeight="1">
      <c r="R80" s="608"/>
      <c r="S80" s="608"/>
      <c r="T80" s="51"/>
      <c r="U80" s="52"/>
      <c r="V80" s="45" t="str">
        <f>UPPER('ESTIMATE SUMMARY'!B10)</f>
        <v>DECKS/PORCHES</v>
      </c>
      <c r="W80" s="45">
        <f t="shared" si="0"/>
        <v>11</v>
      </c>
      <c r="X80" s="45" t="str">
        <f>INDEX($V$76:$V$121,MATCH(ROWS($W$76:W80),$W$76:$W$121,0))</f>
        <v>BATHROOMS</v>
      </c>
      <c r="AJ80" s="52"/>
      <c r="AK80" s="52"/>
      <c r="AL80" s="52"/>
      <c r="AM80" s="52"/>
      <c r="AN80" s="52"/>
      <c r="AO80" s="52"/>
      <c r="AP80" s="52"/>
      <c r="AQ80" s="52"/>
      <c r="AR80" s="52"/>
      <c r="AS80" s="52"/>
      <c r="AT80" s="52"/>
      <c r="AU80" s="52"/>
      <c r="AV80" s="52"/>
      <c r="AW80" s="52"/>
      <c r="AX80" s="52"/>
      <c r="AY80" s="52"/>
      <c r="AZ80" s="52"/>
      <c r="BA80" s="52"/>
      <c r="BB80" s="52"/>
      <c r="BC80" s="52"/>
      <c r="BD80" s="52"/>
      <c r="BE80" s="52"/>
      <c r="BF80" s="52"/>
      <c r="BG80" s="52"/>
      <c r="BH80" s="52"/>
      <c r="BI80" s="52"/>
      <c r="BJ80" s="52"/>
      <c r="BK80" s="52"/>
      <c r="BL80" s="52"/>
      <c r="BM80" s="52"/>
      <c r="BN80" s="52"/>
      <c r="BO80" s="52"/>
      <c r="BP80" s="52"/>
      <c r="BQ80" s="52"/>
      <c r="BR80" s="52"/>
      <c r="BS80" s="54"/>
    </row>
    <row r="81" spans="1:71" ht="16.5" customHeight="1">
      <c r="R81" s="608"/>
      <c r="S81" s="608"/>
      <c r="T81" s="51"/>
      <c r="U81" s="52"/>
      <c r="V81" s="45" t="str">
        <f>UPPER('ESTIMATE SUMMARY'!B11)</f>
        <v>EXTERIOR DOORS</v>
      </c>
      <c r="W81" s="45">
        <f t="shared" si="0"/>
        <v>15</v>
      </c>
      <c r="X81" s="45" t="str">
        <f>INDEX($V$76:$V$121,MATCH(ROWS($W$76:W81),$W$76:$W$121,0))</f>
        <v>BUILDING PERMITS</v>
      </c>
      <c r="AJ81" s="52"/>
      <c r="AK81" s="52"/>
      <c r="AL81" s="52"/>
      <c r="AM81" s="52"/>
      <c r="AN81" s="52"/>
      <c r="AO81" s="52"/>
      <c r="AP81" s="52"/>
      <c r="AQ81" s="52"/>
      <c r="AR81" s="52"/>
      <c r="AS81" s="52"/>
      <c r="AT81" s="52"/>
      <c r="AU81" s="52"/>
      <c r="AV81" s="52"/>
      <c r="AW81" s="52"/>
      <c r="AX81" s="52"/>
      <c r="AY81" s="52"/>
      <c r="AZ81" s="52"/>
      <c r="BA81" s="52"/>
      <c r="BB81" s="52"/>
      <c r="BC81" s="52"/>
      <c r="BD81" s="52"/>
      <c r="BE81" s="52"/>
      <c r="BF81" s="52"/>
      <c r="BG81" s="52"/>
      <c r="BH81" s="52"/>
      <c r="BI81" s="52"/>
      <c r="BJ81" s="52"/>
      <c r="BK81" s="52"/>
      <c r="BL81" s="52"/>
      <c r="BM81" s="52"/>
      <c r="BN81" s="52"/>
      <c r="BO81" s="52"/>
      <c r="BP81" s="52"/>
      <c r="BQ81" s="52"/>
      <c r="BR81" s="52"/>
      <c r="BS81" s="54"/>
    </row>
    <row r="82" spans="1:71" ht="16.5" customHeight="1">
      <c r="Q82" s="47"/>
      <c r="R82" s="608"/>
      <c r="S82" s="608"/>
      <c r="T82" s="51"/>
      <c r="U82" s="52"/>
      <c r="V82" s="45" t="str">
        <f>UPPER('ESTIMATE SUMMARY'!B12)</f>
        <v>WINDOWS</v>
      </c>
      <c r="W82" s="45">
        <f t="shared" si="0"/>
        <v>46</v>
      </c>
      <c r="X82" s="45" t="str">
        <f>INDEX($V$76:$V$121,MATCH(ROWS($W$76:W82),$W$76:$W$121,0))</f>
        <v>CABINETRY</v>
      </c>
      <c r="AJ82" s="52"/>
      <c r="AK82" s="52"/>
      <c r="AL82" s="52"/>
      <c r="AM82" s="52"/>
      <c r="AN82" s="52"/>
      <c r="AO82" s="52"/>
      <c r="AP82" s="52"/>
      <c r="AQ82" s="52"/>
      <c r="AR82" s="52"/>
      <c r="AS82" s="52"/>
      <c r="AT82" s="52"/>
      <c r="AU82" s="52"/>
      <c r="AV82" s="52"/>
      <c r="AW82" s="52"/>
      <c r="AX82" s="52"/>
      <c r="AY82" s="52"/>
      <c r="AZ82" s="52"/>
      <c r="BA82" s="52"/>
      <c r="BB82" s="52"/>
      <c r="BC82" s="52"/>
      <c r="BD82" s="52"/>
      <c r="BE82" s="52"/>
      <c r="BF82" s="52"/>
      <c r="BG82" s="52"/>
      <c r="BH82" s="52"/>
      <c r="BI82" s="52"/>
      <c r="BJ82" s="52"/>
      <c r="BK82" s="52"/>
      <c r="BL82" s="52"/>
      <c r="BM82" s="52"/>
      <c r="BN82" s="52"/>
      <c r="BO82" s="52"/>
      <c r="BP82" s="52"/>
      <c r="BQ82" s="52"/>
      <c r="BR82" s="52"/>
      <c r="BS82" s="54"/>
    </row>
    <row r="83" spans="1:71" ht="16.5" customHeight="1">
      <c r="Q83" s="47"/>
      <c r="R83" s="608"/>
      <c r="S83" s="608"/>
      <c r="T83" s="51"/>
      <c r="U83" s="52"/>
      <c r="V83" s="45" t="str">
        <f>UPPER('ESTIMATE SUMMARY'!B13)</f>
        <v>GARAGE</v>
      </c>
      <c r="W83" s="45">
        <f t="shared" si="0"/>
        <v>23</v>
      </c>
      <c r="X83" s="45" t="str">
        <f>INDEX($V$76:$V$121,MATCH(ROWS($W$76:W83),$W$76:$W$121,0))</f>
        <v>CARPET/VINYL</v>
      </c>
      <c r="AJ83" s="52"/>
      <c r="AK83" s="52"/>
      <c r="AL83" s="52"/>
      <c r="AM83" s="52"/>
      <c r="AN83" s="52"/>
      <c r="AO83" s="52"/>
      <c r="AP83" s="52"/>
      <c r="AQ83" s="52"/>
      <c r="AR83" s="52"/>
      <c r="AS83" s="52"/>
      <c r="AT83" s="52"/>
      <c r="AU83" s="52"/>
      <c r="AV83" s="52"/>
      <c r="AW83" s="52"/>
      <c r="AX83" s="52"/>
      <c r="AY83" s="52"/>
      <c r="AZ83" s="52"/>
      <c r="BA83" s="52"/>
      <c r="BB83" s="52"/>
      <c r="BC83" s="52"/>
      <c r="BD83" s="52"/>
      <c r="BE83" s="52"/>
      <c r="BF83" s="52"/>
      <c r="BG83" s="52"/>
      <c r="BH83" s="52"/>
      <c r="BI83" s="52"/>
      <c r="BJ83" s="52"/>
      <c r="BK83" s="52"/>
      <c r="BL83" s="52"/>
      <c r="BM83" s="52"/>
      <c r="BN83" s="52"/>
      <c r="BO83" s="52"/>
      <c r="BP83" s="52"/>
      <c r="BQ83" s="52"/>
      <c r="BR83" s="52"/>
      <c r="BS83" s="54"/>
    </row>
    <row r="84" spans="1:71" ht="16.5" customHeight="1">
      <c r="Q84" s="55"/>
      <c r="R84" s="608"/>
      <c r="S84" s="608"/>
      <c r="T84" s="51"/>
      <c r="U84" s="52"/>
      <c r="V84" s="45" t="str">
        <f>UPPER('ESTIMATE SUMMARY'!B14)</f>
        <v>CONCRETE/FLATWORK</v>
      </c>
      <c r="W84" s="45">
        <f t="shared" si="0"/>
        <v>9</v>
      </c>
      <c r="X84" s="45" t="str">
        <f>INDEX($V$76:$V$121,MATCH(ROWS($W$76:W84),$W$76:$W$121,0))</f>
        <v>CONCRETE/FLATWORK</v>
      </c>
      <c r="AJ84" s="52"/>
      <c r="AK84" s="52"/>
      <c r="AL84" s="52"/>
      <c r="AM84" s="52"/>
      <c r="AN84" s="52"/>
      <c r="AO84" s="52"/>
      <c r="AP84" s="52"/>
      <c r="AQ84" s="52"/>
      <c r="AR84" s="52"/>
      <c r="AS84" s="52"/>
      <c r="AT84" s="52"/>
      <c r="AU84" s="52"/>
      <c r="AV84" s="52"/>
      <c r="AW84" s="52"/>
      <c r="AX84" s="52"/>
      <c r="AY84" s="52"/>
      <c r="AZ84" s="52"/>
      <c r="BA84" s="52"/>
      <c r="BB84" s="52"/>
      <c r="BC84" s="52"/>
      <c r="BD84" s="52"/>
      <c r="BE84" s="52"/>
      <c r="BF84" s="52"/>
      <c r="BG84" s="52"/>
      <c r="BH84" s="52"/>
      <c r="BI84" s="52"/>
      <c r="BJ84" s="52"/>
      <c r="BK84" s="52"/>
      <c r="BL84" s="52"/>
      <c r="BM84" s="52"/>
      <c r="BN84" s="52"/>
      <c r="BO84" s="52"/>
      <c r="BP84" s="52"/>
      <c r="BQ84" s="52"/>
      <c r="BR84" s="52"/>
      <c r="BS84" s="54"/>
    </row>
    <row r="85" spans="1:71" ht="16.5" customHeight="1">
      <c r="Q85" s="47"/>
      <c r="R85" s="608"/>
      <c r="S85" s="608"/>
      <c r="T85" s="51"/>
      <c r="U85" s="52"/>
      <c r="V85" s="45" t="str">
        <f>UPPER('ESTIMATE SUMMARY'!B15)</f>
        <v>ASPHALT</v>
      </c>
      <c r="W85" s="45">
        <f t="shared" si="0"/>
        <v>3</v>
      </c>
      <c r="X85" s="45" t="str">
        <f>INDEX($V$76:$V$121,MATCH(ROWS($W$76:W85),$W$76:$W$121,0))</f>
        <v>COUNTERTOPS</v>
      </c>
      <c r="AJ85" s="52"/>
      <c r="AK85" s="52"/>
      <c r="AL85" s="52"/>
      <c r="AM85" s="52"/>
      <c r="AN85" s="52"/>
      <c r="AO85" s="52"/>
      <c r="AP85" s="52"/>
      <c r="AQ85" s="52"/>
      <c r="AR85" s="52"/>
      <c r="AS85" s="52"/>
      <c r="AT85" s="52"/>
      <c r="AU85" s="52"/>
      <c r="AV85" s="52"/>
      <c r="AW85" s="52"/>
      <c r="AX85" s="52"/>
      <c r="AY85" s="52"/>
      <c r="AZ85" s="52"/>
      <c r="BA85" s="52"/>
      <c r="BB85" s="52"/>
      <c r="BC85" s="52"/>
      <c r="BD85" s="52"/>
      <c r="BE85" s="52"/>
      <c r="BF85" s="52"/>
      <c r="BG85" s="52"/>
      <c r="BH85" s="52"/>
      <c r="BI85" s="52"/>
      <c r="BJ85" s="52"/>
      <c r="BK85" s="52"/>
      <c r="BL85" s="52"/>
      <c r="BM85" s="52"/>
      <c r="BN85" s="52"/>
      <c r="BO85" s="52"/>
      <c r="BP85" s="52"/>
      <c r="BQ85" s="52"/>
      <c r="BR85" s="52"/>
      <c r="BS85" s="54"/>
    </row>
    <row r="86" spans="1:71" ht="16.5" customHeight="1">
      <c r="Q86" s="47"/>
      <c r="R86" s="608"/>
      <c r="S86" s="608"/>
      <c r="T86" s="51"/>
      <c r="U86" s="52"/>
      <c r="V86" s="45" t="str">
        <f>UPPER('ESTIMATE SUMMARY'!B16)</f>
        <v>LANDSCAPING</v>
      </c>
      <c r="W86" s="45">
        <f t="shared" si="0"/>
        <v>33</v>
      </c>
      <c r="X86" s="45" t="str">
        <f>INDEX($V$76:$V$121,MATCH(ROWS($W$76:W86),$W$76:$W$121,0))</f>
        <v>DECKS/PORCHES</v>
      </c>
      <c r="AJ86" s="52"/>
      <c r="AK86" s="52"/>
      <c r="AL86" s="52"/>
      <c r="AM86" s="52"/>
      <c r="AN86" s="52"/>
      <c r="AO86" s="52"/>
      <c r="AP86" s="52"/>
      <c r="AQ86" s="52"/>
      <c r="AR86" s="52"/>
      <c r="AS86" s="52"/>
      <c r="AT86" s="52"/>
      <c r="AU86" s="52"/>
      <c r="AV86" s="52"/>
      <c r="AW86" s="52"/>
      <c r="AX86" s="52"/>
      <c r="AY86" s="52"/>
      <c r="AZ86" s="52"/>
      <c r="BA86" s="52"/>
      <c r="BB86" s="52"/>
      <c r="BC86" s="52"/>
      <c r="BD86" s="52"/>
      <c r="BE86" s="52"/>
      <c r="BF86" s="52"/>
      <c r="BG86" s="52"/>
      <c r="BH86" s="52"/>
      <c r="BI86" s="52"/>
      <c r="BJ86" s="52"/>
      <c r="BK86" s="52"/>
      <c r="BL86" s="52"/>
      <c r="BM86" s="52"/>
      <c r="BN86" s="52"/>
      <c r="BO86" s="52"/>
      <c r="BP86" s="52"/>
      <c r="BQ86" s="52"/>
      <c r="BR86" s="52"/>
      <c r="BS86" s="54"/>
    </row>
    <row r="87" spans="1:71" ht="16.5" customHeight="1">
      <c r="Q87" s="47"/>
      <c r="R87" s="608"/>
      <c r="S87" s="608"/>
      <c r="T87" s="51"/>
      <c r="U87" s="52"/>
      <c r="V87" s="45" t="str">
        <f>UPPER('ESTIMATE SUMMARY'!B17)</f>
        <v>FENCING</v>
      </c>
      <c r="W87" s="45">
        <f t="shared" si="0"/>
        <v>19</v>
      </c>
      <c r="X87" s="45" t="str">
        <f>INDEX($V$76:$V$121,MATCH(ROWS($W$76:W87),$W$76:$W$121,0))</f>
        <v>DEMOLITION</v>
      </c>
      <c r="AJ87" s="52"/>
      <c r="AK87" s="52"/>
      <c r="AL87" s="52"/>
      <c r="AM87" s="52"/>
      <c r="AN87" s="52"/>
      <c r="AO87" s="52"/>
      <c r="AP87" s="52"/>
      <c r="AQ87" s="52"/>
      <c r="AR87" s="52"/>
      <c r="AS87" s="52"/>
      <c r="AT87" s="52"/>
      <c r="AU87" s="52"/>
      <c r="AV87" s="52"/>
      <c r="AW87" s="52"/>
      <c r="AX87" s="52"/>
      <c r="AY87" s="52"/>
      <c r="AZ87" s="52"/>
      <c r="BA87" s="52"/>
      <c r="BB87" s="52"/>
      <c r="BC87" s="52"/>
      <c r="BD87" s="52"/>
      <c r="BE87" s="52"/>
      <c r="BF87" s="52"/>
      <c r="BG87" s="52"/>
      <c r="BH87" s="52"/>
      <c r="BI87" s="52"/>
      <c r="BJ87" s="52"/>
      <c r="BK87" s="52"/>
      <c r="BL87" s="52"/>
      <c r="BM87" s="52"/>
      <c r="BN87" s="52"/>
      <c r="BO87" s="52"/>
      <c r="BP87" s="52"/>
      <c r="BQ87" s="52"/>
      <c r="BR87" s="52"/>
      <c r="BS87" s="54"/>
    </row>
    <row r="88" spans="1:71" ht="16.5" customHeight="1">
      <c r="Q88" s="47"/>
      <c r="R88" s="608"/>
      <c r="S88" s="608"/>
      <c r="T88" s="51"/>
      <c r="U88" s="52"/>
      <c r="V88" s="45" t="str">
        <f>UPPER('ESTIMATE SUMMARY'!B18)</f>
        <v>POOLS</v>
      </c>
      <c r="W88" s="45">
        <f t="shared" si="0"/>
        <v>40</v>
      </c>
      <c r="X88" s="45" t="str">
        <f>INDEX($V$76:$V$121,MATCH(ROWS($W$76:W88),$W$76:$W$121,0))</f>
        <v>DRYWALL</v>
      </c>
      <c r="AJ88" s="52"/>
      <c r="AK88" s="52"/>
      <c r="AL88" s="52"/>
      <c r="AM88" s="52"/>
      <c r="AN88" s="52"/>
      <c r="AO88" s="52"/>
      <c r="AP88" s="52"/>
      <c r="AQ88" s="52"/>
      <c r="AR88" s="52"/>
      <c r="AS88" s="52"/>
      <c r="AT88" s="52"/>
      <c r="AU88" s="52"/>
      <c r="AV88" s="52"/>
      <c r="AW88" s="52"/>
      <c r="AX88" s="52"/>
      <c r="AY88" s="52"/>
      <c r="AZ88" s="52"/>
      <c r="BA88" s="52"/>
      <c r="BB88" s="52"/>
      <c r="BC88" s="52"/>
      <c r="BD88" s="52"/>
      <c r="BE88" s="52"/>
      <c r="BF88" s="52"/>
      <c r="BG88" s="52"/>
      <c r="BH88" s="52"/>
      <c r="BI88" s="52"/>
      <c r="BJ88" s="52"/>
      <c r="BK88" s="52"/>
      <c r="BL88" s="52"/>
      <c r="BM88" s="52"/>
      <c r="BN88" s="52"/>
      <c r="BO88" s="52"/>
      <c r="BP88" s="52"/>
      <c r="BQ88" s="52"/>
      <c r="BR88" s="52"/>
      <c r="BS88" s="54"/>
    </row>
    <row r="89" spans="1:71" ht="16.5" customHeight="1">
      <c r="Q89" s="47"/>
      <c r="R89" s="608"/>
      <c r="S89" s="608"/>
      <c r="T89" s="51"/>
      <c r="U89" s="52"/>
      <c r="V89" s="45" t="str">
        <f>UPPER('ESTIMATE SUMMARY'!B19)</f>
        <v>MISCELLANEOUS EXTERIOR ITEMS</v>
      </c>
      <c r="W89" s="45">
        <f t="shared" si="0"/>
        <v>35</v>
      </c>
      <c r="X89" s="45" t="str">
        <f>INDEX($V$76:$V$121,MATCH(ROWS($W$76:W89),$W$76:$W$121,0))</f>
        <v>ELECTRICAL</v>
      </c>
      <c r="AJ89" s="52"/>
      <c r="AK89" s="52"/>
      <c r="AL89" s="52"/>
      <c r="AM89" s="52"/>
      <c r="AN89" s="52"/>
      <c r="AO89" s="52"/>
      <c r="AP89" s="52"/>
      <c r="AQ89" s="52"/>
      <c r="AR89" s="52"/>
      <c r="AS89" s="52"/>
      <c r="AT89" s="52"/>
      <c r="AU89" s="52"/>
      <c r="AV89" s="52"/>
      <c r="AW89" s="52"/>
      <c r="AX89" s="52"/>
      <c r="AY89" s="52"/>
      <c r="AZ89" s="52"/>
      <c r="BA89" s="52"/>
      <c r="BB89" s="52"/>
      <c r="BC89" s="52"/>
      <c r="BD89" s="52"/>
      <c r="BE89" s="52"/>
      <c r="BF89" s="52"/>
      <c r="BG89" s="52"/>
      <c r="BH89" s="52"/>
      <c r="BI89" s="52"/>
      <c r="BJ89" s="52"/>
      <c r="BK89" s="52"/>
      <c r="BL89" s="52"/>
      <c r="BM89" s="52"/>
      <c r="BN89" s="52"/>
      <c r="BO89" s="52"/>
      <c r="BP89" s="52"/>
      <c r="BQ89" s="52"/>
      <c r="BR89" s="52"/>
      <c r="BS89" s="54"/>
    </row>
    <row r="90" spans="1:71" ht="16.5" customHeight="1">
      <c r="Q90" s="47"/>
      <c r="R90" s="608"/>
      <c r="S90" s="608"/>
      <c r="T90" s="51"/>
      <c r="U90" s="52"/>
      <c r="V90" s="45" t="str">
        <f>UPPER('ESTIMATE SUMMARY'!B20)</f>
        <v>EXTERIORS 1</v>
      </c>
      <c r="W90" s="45">
        <f t="shared" si="0"/>
        <v>17</v>
      </c>
      <c r="X90" s="45" t="str">
        <f>INDEX($V$76:$V$121,MATCH(ROWS($W$76:W90),$W$76:$W$121,0))</f>
        <v>EXTERIOR DOORS</v>
      </c>
      <c r="AJ90" s="52"/>
      <c r="AK90" s="52"/>
      <c r="AL90" s="52"/>
      <c r="AM90" s="52"/>
      <c r="AN90" s="52"/>
      <c r="AO90" s="52"/>
      <c r="AP90" s="52"/>
      <c r="AQ90" s="52"/>
      <c r="AR90" s="52"/>
      <c r="AS90" s="52"/>
      <c r="AT90" s="52"/>
      <c r="AU90" s="52"/>
      <c r="AV90" s="52"/>
      <c r="AW90" s="52"/>
      <c r="AX90" s="52"/>
      <c r="AY90" s="52"/>
      <c r="AZ90" s="52"/>
      <c r="BA90" s="52"/>
      <c r="BB90" s="52"/>
      <c r="BC90" s="52"/>
      <c r="BD90" s="52"/>
      <c r="BE90" s="52"/>
      <c r="BF90" s="52"/>
      <c r="BG90" s="52"/>
      <c r="BH90" s="52"/>
      <c r="BI90" s="52"/>
      <c r="BJ90" s="52"/>
      <c r="BK90" s="52"/>
      <c r="BL90" s="52"/>
      <c r="BM90" s="52"/>
      <c r="BN90" s="52"/>
      <c r="BO90" s="52"/>
      <c r="BP90" s="52"/>
      <c r="BQ90" s="52"/>
      <c r="BR90" s="52"/>
      <c r="BS90" s="54"/>
    </row>
    <row r="91" spans="1:71" ht="16.5" customHeight="1">
      <c r="Q91" s="47"/>
      <c r="R91" s="608"/>
      <c r="S91" s="608"/>
      <c r="T91" s="51"/>
      <c r="U91" s="52"/>
      <c r="V91" s="45" t="str">
        <f>UPPER('ESTIMATE SUMMARY'!B21)</f>
        <v>EXTERIORS 2</v>
      </c>
      <c r="W91" s="45">
        <f t="shared" si="0"/>
        <v>18</v>
      </c>
      <c r="X91" s="45" t="str">
        <f>INDEX($V$76:$V$121,MATCH(ROWS($W$76:W91),$W$76:$W$121,0))</f>
        <v>EXTERIOR PAINTING</v>
      </c>
      <c r="AJ91" s="52"/>
      <c r="AK91" s="52"/>
      <c r="AL91" s="52"/>
      <c r="AM91" s="52"/>
      <c r="AN91" s="52"/>
      <c r="AO91" s="52"/>
      <c r="AP91" s="52"/>
      <c r="AQ91" s="52"/>
      <c r="AR91" s="52"/>
      <c r="AS91" s="52"/>
      <c r="AT91" s="52"/>
      <c r="AU91" s="52"/>
      <c r="AV91" s="52"/>
      <c r="AW91" s="52"/>
      <c r="AX91" s="52"/>
      <c r="AY91" s="52"/>
      <c r="AZ91" s="52"/>
      <c r="BA91" s="52"/>
      <c r="BB91" s="52"/>
      <c r="BC91" s="52"/>
      <c r="BD91" s="52"/>
      <c r="BE91" s="52"/>
      <c r="BF91" s="52"/>
      <c r="BG91" s="52"/>
      <c r="BH91" s="52"/>
      <c r="BI91" s="52"/>
      <c r="BJ91" s="52"/>
      <c r="BK91" s="52"/>
      <c r="BL91" s="52"/>
      <c r="BM91" s="52"/>
      <c r="BN91" s="52"/>
      <c r="BO91" s="52"/>
      <c r="BP91" s="52"/>
      <c r="BQ91" s="52"/>
      <c r="BR91" s="52"/>
      <c r="BS91" s="54"/>
    </row>
    <row r="92" spans="1:71" ht="16.5" customHeight="1">
      <c r="Q92" s="47"/>
      <c r="R92" s="608"/>
      <c r="S92" s="608"/>
      <c r="T92" s="51"/>
      <c r="U92" s="52"/>
      <c r="V92" s="45" t="str">
        <f>UPPER('ESTIMATE SUMMARY'!B24)</f>
        <v>DEMOLITION</v>
      </c>
      <c r="W92" s="45">
        <f t="shared" si="0"/>
        <v>12</v>
      </c>
      <c r="X92" s="45" t="str">
        <f>INDEX($V$76:$V$121,MATCH(ROWS($W$76:W92),$W$76:$W$121,0))</f>
        <v>EXTERIORS 1</v>
      </c>
      <c r="AJ92" s="52"/>
      <c r="AK92" s="52"/>
      <c r="AL92" s="52"/>
      <c r="AM92" s="52"/>
      <c r="AN92" s="52"/>
      <c r="AO92" s="52"/>
      <c r="AP92" s="52"/>
      <c r="AQ92" s="52"/>
      <c r="AR92" s="52"/>
      <c r="AS92" s="52"/>
      <c r="AT92" s="52"/>
      <c r="AU92" s="52"/>
      <c r="AV92" s="52"/>
      <c r="AW92" s="52"/>
      <c r="AX92" s="52"/>
      <c r="AY92" s="52"/>
      <c r="AZ92" s="52"/>
      <c r="BA92" s="52"/>
      <c r="BB92" s="52"/>
      <c r="BC92" s="52"/>
      <c r="BD92" s="52"/>
      <c r="BE92" s="52"/>
      <c r="BF92" s="52"/>
      <c r="BG92" s="52"/>
      <c r="BH92" s="52"/>
      <c r="BI92" s="52"/>
      <c r="BJ92" s="52"/>
      <c r="BK92" s="52"/>
      <c r="BL92" s="52"/>
      <c r="BM92" s="52"/>
      <c r="BN92" s="52"/>
      <c r="BO92" s="52"/>
      <c r="BP92" s="52"/>
      <c r="BQ92" s="52"/>
      <c r="BR92" s="52"/>
      <c r="BS92" s="54"/>
    </row>
    <row r="93" spans="1:71" ht="16.5" customHeight="1">
      <c r="Q93" s="47"/>
      <c r="R93" s="608"/>
      <c r="S93" s="608"/>
      <c r="T93" s="51"/>
      <c r="U93" s="52"/>
      <c r="V93" s="45" t="str">
        <f>UPPER('ESTIMATE SUMMARY'!B25)</f>
        <v>REMEDIATION/ABATEMENT</v>
      </c>
      <c r="W93" s="45">
        <f t="shared" si="0"/>
        <v>41</v>
      </c>
      <c r="X93" s="45" t="str">
        <f>INDEX($V$76:$V$121,MATCH(ROWS($W$76:W93),$W$76:$W$121,0))</f>
        <v>EXTERIORS 2</v>
      </c>
      <c r="AJ93" s="52"/>
      <c r="AK93" s="52"/>
      <c r="AL93" s="52"/>
      <c r="AM93" s="52"/>
      <c r="AN93" s="52"/>
      <c r="AO93" s="52"/>
      <c r="AP93" s="52"/>
      <c r="AQ93" s="52"/>
      <c r="AR93" s="52"/>
      <c r="AS93" s="52"/>
      <c r="AT93" s="52"/>
      <c r="AU93" s="52"/>
      <c r="AV93" s="52"/>
      <c r="AW93" s="52"/>
      <c r="AX93" s="52"/>
      <c r="AY93" s="52"/>
      <c r="AZ93" s="52"/>
      <c r="BA93" s="52"/>
      <c r="BB93" s="52"/>
      <c r="BC93" s="52"/>
      <c r="BD93" s="52"/>
      <c r="BE93" s="52"/>
      <c r="BF93" s="52"/>
      <c r="BG93" s="52"/>
      <c r="BH93" s="52"/>
      <c r="BI93" s="52"/>
      <c r="BJ93" s="52"/>
      <c r="BK93" s="52"/>
      <c r="BL93" s="52"/>
      <c r="BM93" s="52"/>
      <c r="BN93" s="52"/>
      <c r="BO93" s="52"/>
      <c r="BP93" s="52"/>
      <c r="BQ93" s="52"/>
      <c r="BR93" s="52"/>
      <c r="BS93" s="54"/>
    </row>
    <row r="94" spans="1:71" ht="16.5" customHeight="1">
      <c r="Q94" s="47"/>
      <c r="R94" s="608"/>
      <c r="S94" s="608"/>
      <c r="T94" s="51"/>
      <c r="U94" s="52"/>
      <c r="V94" s="45" t="str">
        <f>UPPER('ESTIMATE SUMMARY'!B26)</f>
        <v>FRAMING</v>
      </c>
      <c r="W94" s="45">
        <f t="shared" si="0"/>
        <v>22</v>
      </c>
      <c r="X94" s="45" t="str">
        <f>INDEX($V$76:$V$121,MATCH(ROWS($W$76:W94),$W$76:$W$121,0))</f>
        <v>FENCING</v>
      </c>
      <c r="Y94" s="52"/>
      <c r="Z94" s="52"/>
      <c r="AA94" s="52"/>
      <c r="AB94" s="52"/>
      <c r="AC94" s="52"/>
      <c r="AD94" s="52"/>
      <c r="AE94" s="52"/>
      <c r="AF94" s="52"/>
      <c r="AG94" s="52"/>
      <c r="AH94" s="52"/>
      <c r="AI94" s="52"/>
      <c r="AJ94" s="52"/>
      <c r="AK94" s="52"/>
      <c r="AL94" s="52"/>
      <c r="AM94" s="52"/>
      <c r="AN94" s="52"/>
      <c r="AO94" s="52"/>
      <c r="AP94" s="52"/>
      <c r="AQ94" s="52"/>
      <c r="AR94" s="52"/>
      <c r="AS94" s="52"/>
      <c r="AT94" s="52"/>
      <c r="AU94" s="52"/>
      <c r="AV94" s="52"/>
      <c r="AW94" s="52"/>
      <c r="AX94" s="52"/>
      <c r="AY94" s="52"/>
      <c r="AZ94" s="52"/>
      <c r="BA94" s="52"/>
      <c r="BB94" s="52"/>
      <c r="BC94" s="52"/>
      <c r="BD94" s="52"/>
      <c r="BE94" s="52"/>
      <c r="BF94" s="52"/>
      <c r="BG94" s="52"/>
      <c r="BH94" s="52"/>
      <c r="BI94" s="52"/>
      <c r="BJ94" s="52"/>
      <c r="BK94" s="52"/>
      <c r="BL94" s="52"/>
      <c r="BM94" s="52"/>
      <c r="BN94" s="52"/>
      <c r="BO94" s="52"/>
      <c r="BP94" s="52"/>
      <c r="BQ94" s="52"/>
      <c r="BR94" s="52"/>
      <c r="BS94" s="54"/>
    </row>
    <row r="95" spans="1:71" s="43" customFormat="1" ht="16.5" customHeight="1">
      <c r="P95" s="56"/>
      <c r="Q95" s="56"/>
      <c r="R95" s="608"/>
      <c r="S95" s="608"/>
      <c r="T95" s="51"/>
      <c r="U95" s="52"/>
      <c r="V95" s="45" t="str">
        <f>UPPER('ESTIMATE SUMMARY'!B27)</f>
        <v>INSULATION</v>
      </c>
      <c r="W95" s="45">
        <f t="shared" si="0"/>
        <v>27</v>
      </c>
      <c r="X95" s="45" t="str">
        <f>INDEX($V$76:$V$121,MATCH(ROWS($W$76:W95),$W$76:$W$121,0))</f>
        <v>FIRE PROTECTION</v>
      </c>
      <c r="Y95" s="52"/>
      <c r="Z95" s="52"/>
      <c r="AA95" s="52"/>
      <c r="AB95" s="52"/>
      <c r="AC95" s="52"/>
      <c r="AD95" s="52"/>
      <c r="AE95" s="52"/>
      <c r="AF95" s="52"/>
      <c r="AG95" s="52"/>
      <c r="AH95" s="52"/>
      <c r="AI95" s="52"/>
      <c r="AJ95" s="52"/>
      <c r="AK95" s="52"/>
      <c r="AL95" s="52"/>
      <c r="AM95" s="52"/>
      <c r="AN95" s="52"/>
      <c r="AO95" s="52"/>
      <c r="AP95" s="52"/>
      <c r="AQ95" s="52"/>
      <c r="AR95" s="52"/>
      <c r="AS95" s="52"/>
      <c r="AT95" s="52"/>
      <c r="AU95" s="52"/>
      <c r="AV95" s="52"/>
      <c r="AW95" s="52"/>
      <c r="AX95" s="52"/>
      <c r="AY95" s="52"/>
      <c r="AZ95" s="52"/>
      <c r="BA95" s="52"/>
      <c r="BB95" s="52"/>
      <c r="BC95" s="52"/>
      <c r="BD95" s="52"/>
      <c r="BE95" s="52"/>
      <c r="BF95" s="52"/>
      <c r="BG95" s="52"/>
      <c r="BH95" s="52"/>
      <c r="BI95" s="52"/>
      <c r="BJ95" s="52"/>
      <c r="BK95" s="52"/>
      <c r="BL95" s="52"/>
      <c r="BM95" s="52"/>
      <c r="BN95" s="52"/>
      <c r="BO95" s="52"/>
      <c r="BP95" s="52"/>
      <c r="BQ95" s="52"/>
      <c r="BR95" s="52"/>
      <c r="BS95" s="54"/>
    </row>
    <row r="96" spans="1:71" s="43" customFormat="1" ht="16.5" customHeight="1">
      <c r="A96" s="56"/>
      <c r="B96" s="56"/>
      <c r="C96" s="56"/>
      <c r="D96" s="56"/>
      <c r="E96" s="56"/>
      <c r="F96" s="56"/>
      <c r="G96" s="56"/>
      <c r="H96" s="56"/>
      <c r="I96" s="56"/>
      <c r="J96" s="56"/>
      <c r="K96" s="56"/>
      <c r="L96" s="56"/>
      <c r="M96" s="56"/>
      <c r="N96" s="56"/>
      <c r="O96" s="56"/>
      <c r="P96" s="56"/>
      <c r="Q96" s="56"/>
      <c r="R96" s="608"/>
      <c r="S96" s="608"/>
      <c r="T96" s="51"/>
      <c r="U96" s="52"/>
      <c r="V96" s="45" t="str">
        <f>UPPER('ESTIMATE SUMMARY'!B28)</f>
        <v>DRYWALL</v>
      </c>
      <c r="W96" s="45">
        <f t="shared" si="0"/>
        <v>13</v>
      </c>
      <c r="X96" s="45" t="str">
        <f>INDEX($V$76:$V$121,MATCH(ROWS($W$76:W96),$W$76:$W$121,0))</f>
        <v>FOUNDATIONS</v>
      </c>
      <c r="Y96" s="52"/>
      <c r="Z96" s="52"/>
      <c r="AA96" s="52"/>
      <c r="AB96" s="52"/>
      <c r="AC96" s="52"/>
      <c r="AD96" s="52"/>
      <c r="AE96" s="52"/>
      <c r="AF96" s="52"/>
      <c r="AG96" s="52"/>
      <c r="AH96" s="52"/>
      <c r="AI96" s="52"/>
      <c r="AJ96" s="52"/>
      <c r="AK96" s="52"/>
      <c r="AL96" s="52"/>
      <c r="AM96" s="52"/>
      <c r="AN96" s="52"/>
      <c r="AO96" s="52"/>
      <c r="AP96" s="52"/>
      <c r="AQ96" s="52"/>
      <c r="AR96" s="52"/>
      <c r="AS96" s="52"/>
      <c r="AT96" s="52"/>
      <c r="AU96" s="52"/>
      <c r="AV96" s="52"/>
      <c r="AW96" s="52"/>
      <c r="AX96" s="52"/>
      <c r="AY96" s="52"/>
      <c r="AZ96" s="52"/>
      <c r="BA96" s="52"/>
      <c r="BB96" s="52"/>
      <c r="BC96" s="52"/>
      <c r="BD96" s="52"/>
      <c r="BE96" s="52"/>
      <c r="BF96" s="52"/>
      <c r="BG96" s="52"/>
      <c r="BH96" s="52"/>
      <c r="BI96" s="52"/>
      <c r="BJ96" s="52"/>
      <c r="BK96" s="52"/>
      <c r="BL96" s="52"/>
      <c r="BM96" s="52"/>
      <c r="BN96" s="52"/>
      <c r="BO96" s="52"/>
      <c r="BP96" s="52"/>
      <c r="BQ96" s="52"/>
      <c r="BR96" s="52"/>
      <c r="BS96" s="54"/>
    </row>
    <row r="97" spans="1:74" s="43" customFormat="1" ht="16.5" customHeight="1">
      <c r="A97" s="56"/>
      <c r="B97" s="56"/>
      <c r="C97" s="56"/>
      <c r="D97" s="56"/>
      <c r="E97" s="56"/>
      <c r="F97" s="56"/>
      <c r="G97" s="56"/>
      <c r="H97" s="56"/>
      <c r="I97" s="56"/>
      <c r="J97" s="56"/>
      <c r="K97" s="56"/>
      <c r="L97" s="56"/>
      <c r="M97" s="56"/>
      <c r="N97" s="56"/>
      <c r="O97" s="56"/>
      <c r="P97" s="56"/>
      <c r="Q97" s="56"/>
      <c r="R97" s="608"/>
      <c r="S97" s="608"/>
      <c r="T97" s="51"/>
      <c r="U97" s="52"/>
      <c r="V97" s="45" t="str">
        <f>UPPER('ESTIMATE SUMMARY'!B29)</f>
        <v>KITCHENS</v>
      </c>
      <c r="W97" s="45">
        <f t="shared" si="0"/>
        <v>32</v>
      </c>
      <c r="X97" s="45" t="str">
        <f>INDEX($V$76:$V$121,MATCH(ROWS($W$76:W97),$W$76:$W$121,0))</f>
        <v>FRAMING</v>
      </c>
      <c r="Y97" s="52"/>
      <c r="Z97" s="52"/>
      <c r="AA97" s="52"/>
      <c r="AB97" s="52"/>
      <c r="AC97" s="52"/>
      <c r="AD97" s="52"/>
      <c r="AE97" s="52"/>
      <c r="AF97" s="52"/>
      <c r="AG97" s="52"/>
      <c r="AH97" s="52"/>
      <c r="AI97" s="52"/>
      <c r="AJ97" s="52"/>
      <c r="AK97" s="52"/>
      <c r="AL97" s="52"/>
      <c r="AM97" s="52"/>
      <c r="AN97" s="52"/>
      <c r="AO97" s="52"/>
      <c r="AP97" s="52"/>
      <c r="AQ97" s="52"/>
      <c r="AR97" s="52"/>
      <c r="AS97" s="52"/>
      <c r="AT97" s="52"/>
      <c r="AU97" s="52"/>
      <c r="AV97" s="52"/>
      <c r="AW97" s="52"/>
      <c r="AX97" s="52"/>
      <c r="AY97" s="52"/>
      <c r="AZ97" s="52"/>
      <c r="BA97" s="52"/>
      <c r="BB97" s="52"/>
      <c r="BC97" s="52"/>
      <c r="BD97" s="52"/>
      <c r="BE97" s="52"/>
      <c r="BF97" s="52"/>
      <c r="BG97" s="52"/>
      <c r="BH97" s="52"/>
      <c r="BI97" s="52"/>
      <c r="BJ97" s="52"/>
      <c r="BK97" s="52"/>
      <c r="BL97" s="52"/>
      <c r="BM97" s="52"/>
      <c r="BN97" s="52"/>
      <c r="BO97" s="52"/>
      <c r="BP97" s="52"/>
      <c r="BQ97" s="52"/>
      <c r="BR97" s="52"/>
      <c r="BS97" s="54"/>
    </row>
    <row r="98" spans="1:74" s="43" customFormat="1" ht="16.5" customHeight="1">
      <c r="A98" s="56"/>
      <c r="B98" s="56"/>
      <c r="C98" s="56"/>
      <c r="D98" s="56"/>
      <c r="E98" s="56"/>
      <c r="F98" s="56"/>
      <c r="G98" s="56"/>
      <c r="H98" s="56"/>
      <c r="I98" s="56"/>
      <c r="J98" s="56"/>
      <c r="K98" s="56"/>
      <c r="L98" s="56"/>
      <c r="M98" s="56"/>
      <c r="N98" s="56"/>
      <c r="O98" s="56"/>
      <c r="P98" s="56"/>
      <c r="Q98" s="56"/>
      <c r="R98" s="608"/>
      <c r="S98" s="608"/>
      <c r="T98" s="51"/>
      <c r="U98" s="52"/>
      <c r="V98" s="45" t="str">
        <f>UPPER('ESTIMATE SUMMARY'!B30)</f>
        <v>BATHROOMS</v>
      </c>
      <c r="W98" s="45">
        <f t="shared" si="0"/>
        <v>5</v>
      </c>
      <c r="X98" s="45" t="str">
        <f>INDEX($V$76:$V$121,MATCH(ROWS($W$76:W98),$W$76:$W$121,0))</f>
        <v>GARAGE</v>
      </c>
      <c r="Y98" s="52"/>
      <c r="Z98" s="52"/>
      <c r="AA98" s="52"/>
      <c r="AB98" s="52"/>
      <c r="AC98" s="52"/>
      <c r="AD98" s="52"/>
      <c r="AE98" s="52"/>
      <c r="AF98" s="52"/>
      <c r="AG98" s="52"/>
      <c r="AH98" s="52"/>
      <c r="AI98" s="52"/>
      <c r="AJ98" s="52"/>
      <c r="AK98" s="52"/>
      <c r="AL98" s="52"/>
      <c r="AM98" s="52"/>
      <c r="AN98" s="52"/>
      <c r="AO98" s="52"/>
      <c r="AP98" s="52"/>
      <c r="AQ98" s="52"/>
      <c r="AR98" s="52"/>
      <c r="AS98" s="52"/>
      <c r="AT98" s="52"/>
      <c r="AU98" s="52"/>
      <c r="AV98" s="52"/>
      <c r="AW98" s="52"/>
      <c r="AX98" s="52"/>
      <c r="AY98" s="52"/>
      <c r="AZ98" s="52"/>
      <c r="BA98" s="52"/>
      <c r="BB98" s="52"/>
      <c r="BC98" s="52"/>
      <c r="BD98" s="52"/>
      <c r="BE98" s="52"/>
      <c r="BF98" s="52"/>
      <c r="BG98" s="52"/>
      <c r="BH98" s="52"/>
      <c r="BI98" s="52"/>
      <c r="BJ98" s="52"/>
      <c r="BK98" s="52"/>
      <c r="BL98" s="52"/>
      <c r="BM98" s="52"/>
      <c r="BN98" s="52"/>
      <c r="BO98" s="52"/>
      <c r="BP98" s="52"/>
      <c r="BQ98" s="52"/>
      <c r="BR98" s="52"/>
      <c r="BS98" s="54"/>
      <c r="BU98" s="45"/>
      <c r="BV98" s="45"/>
    </row>
    <row r="99" spans="1:74" s="43" customFormat="1" ht="16.5" customHeight="1">
      <c r="A99" s="56"/>
      <c r="B99" s="56"/>
      <c r="C99" s="56"/>
      <c r="D99" s="56"/>
      <c r="E99" s="56"/>
      <c r="F99" s="56"/>
      <c r="G99" s="56"/>
      <c r="H99" s="56"/>
      <c r="I99" s="56"/>
      <c r="J99" s="56"/>
      <c r="K99" s="56"/>
      <c r="L99" s="56"/>
      <c r="M99" s="56"/>
      <c r="N99" s="56"/>
      <c r="O99" s="56"/>
      <c r="P99" s="56"/>
      <c r="Q99" s="56"/>
      <c r="R99" s="608"/>
      <c r="S99" s="608"/>
      <c r="T99" s="51"/>
      <c r="U99" s="52"/>
      <c r="V99" s="45" t="str">
        <f>UPPER('ESTIMATE SUMMARY'!B31)</f>
        <v>CABINETRY</v>
      </c>
      <c r="W99" s="45">
        <f t="shared" si="0"/>
        <v>7</v>
      </c>
      <c r="X99" s="45" t="str">
        <f>INDEX($V$76:$V$121,MATCH(ROWS($W$76:W99),$W$76:$W$121,0))</f>
        <v>GENERAL REQUIREMENTS</v>
      </c>
      <c r="Y99" s="52"/>
      <c r="Z99" s="52"/>
      <c r="AA99" s="52"/>
      <c r="AB99" s="52"/>
      <c r="AC99" s="52"/>
      <c r="AD99" s="52"/>
      <c r="AE99" s="52"/>
      <c r="AF99" s="52"/>
      <c r="AG99" s="52"/>
      <c r="AH99" s="52"/>
      <c r="AI99" s="52"/>
      <c r="AJ99" s="52"/>
      <c r="AK99" s="52"/>
      <c r="AL99" s="52"/>
      <c r="AM99" s="52"/>
      <c r="AN99" s="52"/>
      <c r="AO99" s="52"/>
      <c r="AP99" s="52"/>
      <c r="AQ99" s="52"/>
      <c r="AR99" s="52"/>
      <c r="AS99" s="52"/>
      <c r="AT99" s="52"/>
      <c r="AU99" s="52"/>
      <c r="AV99" s="52"/>
      <c r="AW99" s="52"/>
      <c r="AX99" s="52"/>
      <c r="AY99" s="52"/>
      <c r="AZ99" s="52"/>
      <c r="BA99" s="52"/>
      <c r="BB99" s="52"/>
      <c r="BC99" s="52"/>
      <c r="BD99" s="52"/>
      <c r="BE99" s="52"/>
      <c r="BF99" s="52"/>
      <c r="BG99" s="52"/>
      <c r="BH99" s="52"/>
      <c r="BI99" s="52"/>
      <c r="BJ99" s="52"/>
      <c r="BK99" s="52"/>
      <c r="BL99" s="52"/>
      <c r="BM99" s="52"/>
      <c r="BN99" s="52"/>
      <c r="BO99" s="52"/>
      <c r="BP99" s="52"/>
      <c r="BQ99" s="52"/>
      <c r="BR99" s="52"/>
      <c r="BS99" s="54"/>
    </row>
    <row r="100" spans="1:74" s="43" customFormat="1" ht="16.5" customHeight="1">
      <c r="P100" s="56"/>
      <c r="Q100" s="56"/>
      <c r="R100" s="608"/>
      <c r="S100" s="608"/>
      <c r="T100" s="51"/>
      <c r="U100" s="52"/>
      <c r="V100" s="45" t="str">
        <f>UPPER('ESTIMATE SUMMARY'!B32)</f>
        <v>COUNTERTOPS</v>
      </c>
      <c r="W100" s="45">
        <f t="shared" si="0"/>
        <v>10</v>
      </c>
      <c r="X100" s="45" t="str">
        <f>INDEX($V$76:$V$121,MATCH(ROWS($W$76:W100),$W$76:$W$121,0))</f>
        <v>HARDWOOD FLOORING</v>
      </c>
      <c r="Y100" s="52"/>
      <c r="Z100" s="52"/>
      <c r="AA100" s="52"/>
      <c r="AB100" s="52"/>
      <c r="AC100" s="52"/>
      <c r="AD100" s="52"/>
      <c r="AE100" s="52"/>
      <c r="AF100" s="52"/>
      <c r="AG100" s="52"/>
      <c r="AH100" s="52"/>
      <c r="AI100" s="52"/>
      <c r="AJ100" s="52"/>
      <c r="AK100" s="52"/>
      <c r="AL100" s="52"/>
      <c r="AM100" s="52"/>
      <c r="AN100" s="52"/>
      <c r="AO100" s="52"/>
      <c r="AP100" s="52"/>
      <c r="AQ100" s="52"/>
      <c r="AR100" s="52"/>
      <c r="AS100" s="52"/>
      <c r="AT100" s="52"/>
      <c r="AU100" s="52"/>
      <c r="AV100" s="52"/>
      <c r="AW100" s="52"/>
      <c r="AX100" s="52"/>
      <c r="AY100" s="52"/>
      <c r="AZ100" s="52"/>
      <c r="BA100" s="52"/>
      <c r="BB100" s="52"/>
      <c r="BC100" s="52"/>
      <c r="BD100" s="52"/>
      <c r="BE100" s="52"/>
      <c r="BF100" s="52"/>
      <c r="BG100" s="52"/>
      <c r="BH100" s="52"/>
      <c r="BI100" s="52"/>
      <c r="BJ100" s="52"/>
      <c r="BK100" s="52"/>
      <c r="BL100" s="52"/>
      <c r="BM100" s="52"/>
      <c r="BN100" s="52"/>
      <c r="BO100" s="52"/>
      <c r="BP100" s="52"/>
      <c r="BQ100" s="52"/>
      <c r="BR100" s="52"/>
      <c r="BS100" s="54"/>
    </row>
    <row r="101" spans="1:74" s="43" customFormat="1" ht="16.5" customHeight="1">
      <c r="A101" s="56"/>
      <c r="B101" s="56"/>
      <c r="C101" s="56"/>
      <c r="D101" s="56"/>
      <c r="E101" s="56"/>
      <c r="F101" s="56"/>
      <c r="G101" s="56"/>
      <c r="H101" s="56"/>
      <c r="I101" s="56"/>
      <c r="J101" s="56"/>
      <c r="K101" s="56"/>
      <c r="L101" s="56"/>
      <c r="M101" s="56"/>
      <c r="N101" s="56"/>
      <c r="O101" s="56"/>
      <c r="P101" s="56"/>
      <c r="Q101" s="56"/>
      <c r="R101" s="608"/>
      <c r="S101" s="608"/>
      <c r="T101" s="51"/>
      <c r="U101" s="52"/>
      <c r="V101" s="45" t="str">
        <f>UPPER('ESTIMATE SUMMARY'!B33)</f>
        <v>INTERIOR DOORS</v>
      </c>
      <c r="W101" s="45">
        <f t="shared" si="0"/>
        <v>28</v>
      </c>
      <c r="X101" s="45" t="str">
        <f>INDEX($V$76:$V$121,MATCH(ROWS($W$76:W101),$W$76:$W$121,0))</f>
        <v>HVAC</v>
      </c>
      <c r="Y101" s="52"/>
      <c r="Z101" s="52"/>
      <c r="AA101" s="52"/>
      <c r="AB101" s="52"/>
      <c r="AC101" s="52"/>
      <c r="AD101" s="52"/>
      <c r="AE101" s="52"/>
      <c r="AF101" s="52"/>
      <c r="AG101" s="52"/>
      <c r="AH101" s="52"/>
      <c r="AI101" s="52"/>
      <c r="AJ101" s="52"/>
      <c r="AK101" s="52"/>
      <c r="AL101" s="52"/>
      <c r="AM101" s="52"/>
      <c r="AN101" s="52"/>
      <c r="AO101" s="52"/>
      <c r="AP101" s="52"/>
      <c r="AQ101" s="52"/>
      <c r="AR101" s="52"/>
      <c r="AS101" s="52"/>
      <c r="AT101" s="52"/>
      <c r="AU101" s="52"/>
      <c r="AV101" s="52"/>
      <c r="AW101" s="52"/>
      <c r="AX101" s="52"/>
      <c r="AY101" s="52"/>
      <c r="AZ101" s="52"/>
      <c r="BA101" s="52"/>
      <c r="BB101" s="52"/>
      <c r="BC101" s="52"/>
      <c r="BD101" s="52"/>
      <c r="BE101" s="52"/>
      <c r="BF101" s="52"/>
      <c r="BG101" s="52"/>
      <c r="BH101" s="52"/>
      <c r="BI101" s="52"/>
      <c r="BJ101" s="52"/>
      <c r="BK101" s="52"/>
      <c r="BL101" s="52"/>
      <c r="BM101" s="52"/>
      <c r="BN101" s="52"/>
      <c r="BO101" s="52"/>
      <c r="BP101" s="52"/>
      <c r="BQ101" s="52"/>
      <c r="BR101" s="52"/>
      <c r="BS101" s="54"/>
    </row>
    <row r="102" spans="1:74" s="43" customFormat="1" ht="16.5" customHeight="1">
      <c r="A102" s="56"/>
      <c r="B102" s="56"/>
      <c r="C102" s="56"/>
      <c r="D102" s="56"/>
      <c r="E102" s="56"/>
      <c r="F102" s="56"/>
      <c r="G102" s="56"/>
      <c r="H102" s="56"/>
      <c r="I102" s="56"/>
      <c r="J102" s="56"/>
      <c r="K102" s="56"/>
      <c r="L102" s="56"/>
      <c r="M102" s="56"/>
      <c r="N102" s="56"/>
      <c r="O102" s="56"/>
      <c r="P102" s="56"/>
      <c r="Q102" s="56"/>
      <c r="R102" s="608"/>
      <c r="S102" s="608"/>
      <c r="T102" s="51"/>
      <c r="U102" s="52"/>
      <c r="V102" s="45" t="str">
        <f>UPPER('ESTIMATE SUMMARY'!B34)</f>
        <v>INTERIOR WOODWORK</v>
      </c>
      <c r="W102" s="45">
        <f t="shared" si="0"/>
        <v>30</v>
      </c>
      <c r="X102" s="45" t="str">
        <f>INDEX($V$76:$V$121,MATCH(ROWS($W$76:W102),$W$76:$W$121,0))</f>
        <v>INSULATION</v>
      </c>
      <c r="Y102" s="52"/>
      <c r="Z102" s="52"/>
      <c r="AA102" s="52"/>
      <c r="AB102" s="52"/>
      <c r="AC102" s="52"/>
      <c r="AD102" s="52"/>
      <c r="AE102" s="52"/>
      <c r="AF102" s="52"/>
      <c r="AG102" s="52"/>
      <c r="AH102" s="52"/>
      <c r="AI102" s="52"/>
      <c r="AJ102" s="52"/>
      <c r="AK102" s="52"/>
      <c r="AL102" s="52"/>
      <c r="AM102" s="52"/>
      <c r="AN102" s="52"/>
      <c r="AO102" s="52"/>
      <c r="AP102" s="52"/>
      <c r="AQ102" s="52"/>
      <c r="AR102" s="52"/>
      <c r="AS102" s="52"/>
      <c r="AT102" s="52"/>
      <c r="AU102" s="52"/>
      <c r="AV102" s="52"/>
      <c r="AW102" s="52"/>
      <c r="AX102" s="52"/>
      <c r="AY102" s="52"/>
      <c r="AZ102" s="52"/>
      <c r="BA102" s="52"/>
      <c r="BB102" s="52"/>
      <c r="BC102" s="52"/>
      <c r="BD102" s="52"/>
      <c r="BE102" s="52"/>
      <c r="BF102" s="52"/>
      <c r="BG102" s="52"/>
      <c r="BH102" s="52"/>
      <c r="BI102" s="52"/>
      <c r="BJ102" s="52"/>
      <c r="BK102" s="52"/>
      <c r="BL102" s="52"/>
      <c r="BM102" s="52"/>
      <c r="BN102" s="52"/>
      <c r="BO102" s="52"/>
      <c r="BP102" s="52"/>
      <c r="BQ102" s="52"/>
      <c r="BR102" s="52"/>
      <c r="BS102" s="54"/>
    </row>
    <row r="103" spans="1:74" s="43" customFormat="1" ht="16.5" customHeight="1">
      <c r="P103" s="56"/>
      <c r="Q103" s="56"/>
      <c r="R103" s="608"/>
      <c r="S103" s="608"/>
      <c r="T103" s="51"/>
      <c r="U103" s="52"/>
      <c r="V103" s="45" t="str">
        <f>UPPER('ESTIMATE SUMMARY'!B35)</f>
        <v>INTERIOR PAINTING</v>
      </c>
      <c r="W103" s="45">
        <f t="shared" si="0"/>
        <v>29</v>
      </c>
      <c r="X103" s="45" t="str">
        <f>INDEX($V$76:$V$121,MATCH(ROWS($W$76:W103),$W$76:$W$121,0))</f>
        <v>INTERIOR DOORS</v>
      </c>
      <c r="Y103" s="52"/>
      <c r="Z103" s="52"/>
      <c r="AA103" s="52"/>
      <c r="AB103" s="52"/>
      <c r="AC103" s="52"/>
      <c r="AD103" s="52"/>
      <c r="AE103" s="52"/>
      <c r="AF103" s="52"/>
      <c r="AG103" s="52"/>
      <c r="AH103" s="52"/>
      <c r="AI103" s="52"/>
      <c r="AJ103" s="52"/>
      <c r="AK103" s="52"/>
      <c r="AL103" s="52"/>
      <c r="AM103" s="52"/>
      <c r="AN103" s="52"/>
      <c r="AO103" s="52"/>
      <c r="AP103" s="52"/>
      <c r="AQ103" s="52"/>
      <c r="AR103" s="52"/>
      <c r="AS103" s="52"/>
      <c r="AT103" s="52"/>
      <c r="AU103" s="52"/>
      <c r="AV103" s="52"/>
      <c r="AW103" s="52"/>
      <c r="AX103" s="52"/>
      <c r="AY103" s="52"/>
      <c r="AZ103" s="52"/>
      <c r="BA103" s="52"/>
      <c r="BB103" s="52"/>
      <c r="BC103" s="52"/>
      <c r="BD103" s="52"/>
      <c r="BE103" s="52"/>
      <c r="BF103" s="52"/>
      <c r="BG103" s="52"/>
      <c r="BH103" s="52"/>
      <c r="BI103" s="52"/>
      <c r="BJ103" s="52"/>
      <c r="BK103" s="52"/>
      <c r="BL103" s="52"/>
      <c r="BM103" s="52"/>
      <c r="BN103" s="52"/>
      <c r="BO103" s="52"/>
      <c r="BP103" s="52"/>
      <c r="BQ103" s="52"/>
      <c r="BR103" s="52"/>
      <c r="BS103" s="54"/>
    </row>
    <row r="104" spans="1:74" ht="16.5" customHeight="1">
      <c r="Q104" s="55"/>
      <c r="R104" s="608"/>
      <c r="S104" s="608"/>
      <c r="T104" s="51"/>
      <c r="U104" s="52"/>
      <c r="V104" s="45" t="str">
        <f>UPPER('ESTIMATE SUMMARY'!B36)</f>
        <v>CARPET/VINYL</v>
      </c>
      <c r="W104" s="45">
        <f t="shared" si="0"/>
        <v>8</v>
      </c>
      <c r="X104" s="45" t="str">
        <f>INDEX($V$76:$V$121,MATCH(ROWS($W$76:W104),$W$76:$W$121,0))</f>
        <v>INTERIOR PAINTING</v>
      </c>
      <c r="Y104" s="52"/>
      <c r="Z104" s="52"/>
      <c r="AA104" s="52"/>
      <c r="AB104" s="52"/>
      <c r="AC104" s="52"/>
      <c r="AD104" s="52"/>
      <c r="AE104" s="52"/>
      <c r="AF104" s="52"/>
      <c r="AG104" s="52"/>
      <c r="AH104" s="52"/>
      <c r="AI104" s="52"/>
      <c r="AJ104" s="52"/>
      <c r="AK104" s="52"/>
      <c r="AL104" s="52"/>
      <c r="AM104" s="52"/>
      <c r="AN104" s="52"/>
      <c r="AO104" s="52"/>
      <c r="AP104" s="52"/>
      <c r="AQ104" s="52"/>
      <c r="AR104" s="52"/>
      <c r="AS104" s="52"/>
      <c r="AT104" s="52"/>
      <c r="AU104" s="52"/>
      <c r="AV104" s="52"/>
      <c r="AW104" s="52"/>
      <c r="AX104" s="52"/>
      <c r="AY104" s="52"/>
      <c r="AZ104" s="52"/>
      <c r="BA104" s="52"/>
      <c r="BB104" s="52"/>
      <c r="BC104" s="52"/>
      <c r="BD104" s="52"/>
      <c r="BE104" s="52"/>
      <c r="BF104" s="52"/>
      <c r="BG104" s="52"/>
      <c r="BH104" s="52"/>
      <c r="BI104" s="52"/>
      <c r="BJ104" s="52"/>
      <c r="BK104" s="52"/>
      <c r="BL104" s="52"/>
      <c r="BM104" s="52"/>
      <c r="BN104" s="52"/>
      <c r="BO104" s="52"/>
      <c r="BP104" s="52"/>
      <c r="BQ104" s="52"/>
      <c r="BR104" s="52"/>
      <c r="BS104" s="54"/>
    </row>
    <row r="105" spans="1:74" s="43" customFormat="1" ht="16.5" customHeight="1">
      <c r="Q105" s="55"/>
      <c r="R105" s="608"/>
      <c r="S105" s="608"/>
      <c r="T105" s="51"/>
      <c r="U105" s="52"/>
      <c r="V105" s="45" t="str">
        <f>UPPER('ESTIMATE SUMMARY'!B37)</f>
        <v>TILING</v>
      </c>
      <c r="W105" s="45">
        <f t="shared" si="0"/>
        <v>45</v>
      </c>
      <c r="X105" s="45" t="str">
        <f>INDEX($V$76:$V$121,MATCH(ROWS($W$76:W105),$W$76:$W$121,0))</f>
        <v>INTERIOR WOODWORK</v>
      </c>
      <c r="Y105" s="52"/>
      <c r="Z105" s="52"/>
      <c r="AA105" s="52"/>
      <c r="AB105" s="52"/>
      <c r="AC105" s="52"/>
      <c r="AD105" s="52"/>
      <c r="AE105" s="52"/>
      <c r="AF105" s="52"/>
      <c r="AG105" s="52"/>
      <c r="AH105" s="52"/>
      <c r="AI105" s="52"/>
      <c r="AJ105" s="52"/>
      <c r="AK105" s="52"/>
      <c r="AL105" s="52"/>
      <c r="AM105" s="52"/>
      <c r="AN105" s="52"/>
      <c r="AO105" s="52"/>
      <c r="AP105" s="52"/>
      <c r="AQ105" s="52"/>
      <c r="AR105" s="52"/>
      <c r="AS105" s="52"/>
      <c r="AT105" s="52"/>
      <c r="AU105" s="52"/>
      <c r="AV105" s="52"/>
      <c r="AW105" s="52"/>
      <c r="AX105" s="52"/>
      <c r="AY105" s="52"/>
      <c r="AZ105" s="52"/>
      <c r="BA105" s="52"/>
      <c r="BB105" s="52"/>
      <c r="BC105" s="52"/>
      <c r="BD105" s="52"/>
      <c r="BE105" s="52"/>
      <c r="BF105" s="52"/>
      <c r="BG105" s="52"/>
      <c r="BH105" s="52"/>
      <c r="BI105" s="52"/>
      <c r="BJ105" s="52"/>
      <c r="BK105" s="52"/>
      <c r="BL105" s="52"/>
      <c r="BM105" s="52"/>
      <c r="BN105" s="52"/>
      <c r="BO105" s="52"/>
      <c r="BP105" s="52"/>
      <c r="BQ105" s="52"/>
      <c r="BR105" s="52"/>
      <c r="BS105" s="54"/>
    </row>
    <row r="106" spans="1:74" s="43" customFormat="1" ht="16.5" customHeight="1">
      <c r="Q106" s="55"/>
      <c r="R106" s="608"/>
      <c r="S106" s="608"/>
      <c r="T106" s="51"/>
      <c r="U106" s="52"/>
      <c r="V106" s="45" t="str">
        <f>UPPER('ESTIMATE SUMMARY'!B38)</f>
        <v>HARDWOOD FLOORING</v>
      </c>
      <c r="W106" s="45">
        <f t="shared" si="0"/>
        <v>25</v>
      </c>
      <c r="X106" s="45" t="str">
        <f>INDEX($V$76:$V$121,MATCH(ROWS($W$76:W106),$W$76:$W$121,0))</f>
        <v>INTERIORS 1</v>
      </c>
      <c r="Y106" s="52"/>
      <c r="Z106" s="52"/>
      <c r="AA106" s="52"/>
      <c r="AB106" s="52"/>
      <c r="AC106" s="52"/>
      <c r="AD106" s="52"/>
      <c r="AE106" s="52"/>
      <c r="AF106" s="52"/>
      <c r="AG106" s="52"/>
      <c r="AH106" s="52"/>
      <c r="AI106" s="52"/>
      <c r="AJ106" s="52"/>
      <c r="AK106" s="52"/>
      <c r="AL106" s="52"/>
      <c r="AM106" s="52"/>
      <c r="AN106" s="52"/>
      <c r="AO106" s="52"/>
      <c r="AP106" s="52"/>
      <c r="AQ106" s="52"/>
      <c r="AR106" s="52"/>
      <c r="AS106" s="52"/>
      <c r="AT106" s="52"/>
      <c r="AU106" s="52"/>
      <c r="AV106" s="52"/>
      <c r="AW106" s="52"/>
      <c r="AX106" s="52"/>
      <c r="AY106" s="52"/>
      <c r="AZ106" s="52"/>
      <c r="BA106" s="52"/>
      <c r="BB106" s="52"/>
      <c r="BC106" s="52"/>
      <c r="BD106" s="52"/>
      <c r="BE106" s="52"/>
      <c r="BF106" s="52"/>
      <c r="BG106" s="52"/>
      <c r="BH106" s="52"/>
      <c r="BI106" s="52"/>
      <c r="BJ106" s="52"/>
      <c r="BK106" s="52"/>
      <c r="BL106" s="52"/>
      <c r="BM106" s="52"/>
      <c r="BN106" s="52"/>
      <c r="BO106" s="52"/>
      <c r="BP106" s="52"/>
      <c r="BQ106" s="52"/>
      <c r="BR106" s="52"/>
      <c r="BS106" s="54"/>
    </row>
    <row r="107" spans="1:74" s="43" customFormat="1" ht="16.5" customHeight="1">
      <c r="P107" s="56"/>
      <c r="Q107" s="56"/>
      <c r="R107" s="608"/>
      <c r="S107" s="608"/>
      <c r="T107" s="51"/>
      <c r="U107" s="52"/>
      <c r="V107" s="45" t="str">
        <f>UPPER('ESTIMATE SUMMARY'!B39)</f>
        <v>APPLIANCES</v>
      </c>
      <c r="W107" s="45">
        <f t="shared" si="0"/>
        <v>1</v>
      </c>
      <c r="X107" s="45" t="str">
        <f>INDEX($V$76:$V$121,MATCH(ROWS($W$76:W107),$W$76:$W$121,0))</f>
        <v>KITCHENS</v>
      </c>
      <c r="Y107" s="52"/>
      <c r="Z107" s="52"/>
      <c r="AA107" s="52"/>
      <c r="AB107" s="52"/>
      <c r="AC107" s="52"/>
      <c r="AD107" s="52"/>
      <c r="AE107" s="52"/>
      <c r="AF107" s="52"/>
      <c r="AG107" s="52"/>
      <c r="AH107" s="52"/>
      <c r="AI107" s="52"/>
      <c r="AJ107" s="52"/>
      <c r="AK107" s="52"/>
      <c r="AL107" s="52"/>
      <c r="AM107" s="52"/>
      <c r="AN107" s="52"/>
      <c r="AO107" s="52"/>
      <c r="AP107" s="52"/>
      <c r="AQ107" s="52"/>
      <c r="AR107" s="52"/>
      <c r="AS107" s="52"/>
      <c r="AT107" s="52"/>
      <c r="AU107" s="52"/>
      <c r="AV107" s="52"/>
      <c r="AW107" s="52"/>
      <c r="AX107" s="52"/>
      <c r="AY107" s="52"/>
      <c r="AZ107" s="52"/>
      <c r="BA107" s="52"/>
      <c r="BB107" s="52"/>
      <c r="BC107" s="52"/>
      <c r="BD107" s="52"/>
      <c r="BE107" s="52"/>
      <c r="BF107" s="52"/>
      <c r="BG107" s="52"/>
      <c r="BH107" s="52"/>
      <c r="BI107" s="52"/>
      <c r="BJ107" s="52"/>
      <c r="BK107" s="52"/>
      <c r="BL107" s="52"/>
      <c r="BM107" s="52"/>
      <c r="BN107" s="52"/>
      <c r="BO107" s="52"/>
      <c r="BP107" s="52"/>
      <c r="BQ107" s="52"/>
      <c r="BR107" s="52"/>
      <c r="BS107" s="54"/>
    </row>
    <row r="108" spans="1:74" s="43" customFormat="1" ht="16.5" customHeight="1">
      <c r="P108" s="56"/>
      <c r="Q108" s="56"/>
      <c r="R108" s="608"/>
      <c r="S108" s="608"/>
      <c r="T108" s="51"/>
      <c r="U108" s="52"/>
      <c r="V108" s="45" t="str">
        <f>UPPER('ESTIMATE SUMMARY'!B40)</f>
        <v>BASEMENT</v>
      </c>
      <c r="W108" s="45">
        <f t="shared" si="0"/>
        <v>4</v>
      </c>
      <c r="X108" s="45" t="str">
        <f>INDEX($V$76:$V$121,MATCH(ROWS($W$76:W108),$W$76:$W$121,0))</f>
        <v>LANDSCAPING</v>
      </c>
      <c r="Y108" s="52"/>
      <c r="Z108" s="52"/>
      <c r="AA108" s="52"/>
      <c r="AB108" s="52"/>
      <c r="AC108" s="52"/>
      <c r="AD108" s="52"/>
      <c r="AE108" s="52"/>
      <c r="AF108" s="52"/>
      <c r="AG108" s="52"/>
      <c r="AH108" s="52"/>
      <c r="AI108" s="52"/>
      <c r="AJ108" s="52"/>
      <c r="AK108" s="52"/>
      <c r="AL108" s="52"/>
      <c r="AM108" s="52"/>
      <c r="AN108" s="52"/>
      <c r="AO108" s="52"/>
      <c r="AP108" s="52"/>
      <c r="AQ108" s="52"/>
      <c r="AR108" s="52"/>
      <c r="AS108" s="52"/>
      <c r="AT108" s="52"/>
      <c r="AU108" s="52"/>
      <c r="AV108" s="52"/>
      <c r="AW108" s="52"/>
      <c r="AX108" s="52"/>
      <c r="AY108" s="52"/>
      <c r="AZ108" s="52"/>
      <c r="BA108" s="52"/>
      <c r="BB108" s="52"/>
      <c r="BC108" s="52"/>
      <c r="BD108" s="52"/>
      <c r="BE108" s="52"/>
      <c r="BF108" s="52"/>
      <c r="BG108" s="52"/>
      <c r="BH108" s="52"/>
      <c r="BI108" s="52"/>
      <c r="BJ108" s="52"/>
      <c r="BK108" s="52"/>
      <c r="BL108" s="52"/>
      <c r="BM108" s="52"/>
      <c r="BN108" s="52"/>
      <c r="BO108" s="52"/>
      <c r="BP108" s="52"/>
      <c r="BQ108" s="52"/>
      <c r="BR108" s="52"/>
      <c r="BS108" s="54"/>
    </row>
    <row r="109" spans="1:74" s="43" customFormat="1" ht="16.5" customHeight="1">
      <c r="P109" s="56"/>
      <c r="Q109" s="56"/>
      <c r="R109" s="608"/>
      <c r="S109" s="608"/>
      <c r="T109" s="51"/>
      <c r="U109" s="52"/>
      <c r="V109" s="45" t="str">
        <f>UPPER('ESTIMATE SUMMARY'!B41)</f>
        <v>FOUNDATIONS</v>
      </c>
      <c r="W109" s="45">
        <f t="shared" si="0"/>
        <v>21</v>
      </c>
      <c r="X109" s="45" t="str">
        <f>INDEX($V$76:$V$121,MATCH(ROWS($W$76:W109),$W$76:$W$121,0))</f>
        <v>MASONRY</v>
      </c>
      <c r="Y109" s="52"/>
      <c r="Z109" s="52"/>
      <c r="AA109" s="52"/>
      <c r="AB109" s="52"/>
      <c r="AC109" s="52"/>
      <c r="AD109" s="52"/>
      <c r="AE109" s="52"/>
      <c r="AF109" s="52"/>
      <c r="AG109" s="52"/>
      <c r="AH109" s="52"/>
      <c r="AI109" s="52"/>
      <c r="AJ109" s="52"/>
      <c r="AK109" s="52"/>
      <c r="AL109" s="52"/>
      <c r="AM109" s="52"/>
      <c r="AN109" s="52"/>
      <c r="AO109" s="52"/>
      <c r="AP109" s="52"/>
      <c r="AQ109" s="52"/>
      <c r="AR109" s="52"/>
      <c r="AS109" s="52"/>
      <c r="AT109" s="52"/>
      <c r="AU109" s="52"/>
      <c r="AV109" s="52"/>
      <c r="AW109" s="52"/>
      <c r="AX109" s="52"/>
      <c r="AY109" s="52"/>
      <c r="AZ109" s="52"/>
      <c r="BA109" s="52"/>
      <c r="BB109" s="52"/>
      <c r="BC109" s="52"/>
      <c r="BD109" s="52"/>
      <c r="BE109" s="52"/>
      <c r="BF109" s="52"/>
      <c r="BG109" s="52"/>
      <c r="BH109" s="52"/>
      <c r="BI109" s="52"/>
      <c r="BJ109" s="52"/>
      <c r="BK109" s="52"/>
      <c r="BL109" s="52"/>
      <c r="BM109" s="52"/>
      <c r="BN109" s="52"/>
      <c r="BO109" s="52"/>
      <c r="BP109" s="52"/>
      <c r="BQ109" s="52"/>
      <c r="BR109" s="52"/>
      <c r="BS109" s="54"/>
    </row>
    <row r="110" spans="1:74" s="43" customFormat="1" ht="16.5" customHeight="1">
      <c r="P110" s="56"/>
      <c r="Q110" s="56"/>
      <c r="R110" s="608"/>
      <c r="S110" s="608"/>
      <c r="T110" s="51"/>
      <c r="U110" s="52"/>
      <c r="V110" s="45" t="str">
        <f>UPPER('ESTIMATE SUMMARY'!B42)</f>
        <v>MISCELLANEOUS INTERIOR ITEMS</v>
      </c>
      <c r="W110" s="45">
        <f t="shared" si="0"/>
        <v>36</v>
      </c>
      <c r="X110" s="45" t="str">
        <f>INDEX($V$76:$V$121,MATCH(ROWS($W$76:W110),$W$76:$W$121,0))</f>
        <v>MISCELLANEOUS EXTERIOR ITEMS</v>
      </c>
      <c r="Y110" s="52"/>
      <c r="Z110" s="52"/>
      <c r="AA110" s="52"/>
      <c r="AB110" s="52"/>
      <c r="AC110" s="52"/>
      <c r="AD110" s="52"/>
      <c r="AE110" s="52"/>
      <c r="AF110" s="52"/>
      <c r="AG110" s="52"/>
      <c r="AH110" s="52"/>
      <c r="AI110" s="52"/>
      <c r="AJ110" s="52"/>
      <c r="AK110" s="52"/>
      <c r="AL110" s="52"/>
      <c r="AM110" s="52"/>
      <c r="AN110" s="52"/>
      <c r="AO110" s="52"/>
      <c r="AP110" s="52"/>
      <c r="AQ110" s="52"/>
      <c r="AR110" s="52"/>
      <c r="AS110" s="52"/>
      <c r="AT110" s="52"/>
      <c r="AU110" s="52"/>
      <c r="AV110" s="52"/>
      <c r="AW110" s="52"/>
      <c r="AX110" s="52"/>
      <c r="AY110" s="52"/>
      <c r="AZ110" s="52"/>
      <c r="BA110" s="52"/>
      <c r="BB110" s="52"/>
      <c r="BC110" s="52"/>
      <c r="BD110" s="52"/>
      <c r="BE110" s="52"/>
      <c r="BF110" s="52"/>
      <c r="BG110" s="52"/>
      <c r="BH110" s="52"/>
      <c r="BI110" s="52"/>
      <c r="BJ110" s="52"/>
      <c r="BK110" s="52"/>
      <c r="BL110" s="52"/>
      <c r="BM110" s="52"/>
      <c r="BN110" s="52"/>
      <c r="BO110" s="52"/>
      <c r="BP110" s="52"/>
      <c r="BQ110" s="52"/>
      <c r="BR110" s="52"/>
      <c r="BS110" s="54"/>
    </row>
    <row r="111" spans="1:74" s="43" customFormat="1" ht="16.5" customHeight="1">
      <c r="P111" s="56"/>
      <c r="Q111" s="56"/>
      <c r="R111" s="608"/>
      <c r="S111" s="608"/>
      <c r="T111" s="51"/>
      <c r="U111" s="52"/>
      <c r="V111" s="45" t="str">
        <f>UPPER('ESTIMATE SUMMARY'!B43)</f>
        <v>INTERIORS 1</v>
      </c>
      <c r="W111" s="45">
        <f t="shared" si="0"/>
        <v>31</v>
      </c>
      <c r="X111" s="45" t="str">
        <f>INDEX($V$76:$V$121,MATCH(ROWS($W$76:W111),$W$76:$W$121,0))</f>
        <v>MISCELLANEOUS INTERIOR ITEMS</v>
      </c>
      <c r="Y111" s="52"/>
      <c r="Z111" s="52"/>
      <c r="AA111" s="52"/>
      <c r="AB111" s="52"/>
      <c r="AC111" s="52"/>
      <c r="AD111" s="52"/>
      <c r="AE111" s="52"/>
      <c r="AF111" s="52"/>
      <c r="AG111" s="52"/>
      <c r="AH111" s="52"/>
      <c r="AI111" s="52"/>
      <c r="AJ111" s="52"/>
      <c r="AK111" s="52"/>
      <c r="AL111" s="52"/>
      <c r="AM111" s="52"/>
      <c r="AN111" s="52"/>
      <c r="AO111" s="52"/>
      <c r="AP111" s="52"/>
      <c r="AQ111" s="52"/>
      <c r="AR111" s="52"/>
      <c r="AS111" s="52"/>
      <c r="AT111" s="52"/>
      <c r="AU111" s="52"/>
      <c r="AV111" s="52"/>
      <c r="AW111" s="52"/>
      <c r="AX111" s="52"/>
      <c r="AY111" s="52"/>
      <c r="AZ111" s="52"/>
      <c r="BA111" s="52"/>
      <c r="BB111" s="52"/>
      <c r="BC111" s="52"/>
      <c r="BD111" s="52"/>
      <c r="BE111" s="52"/>
      <c r="BF111" s="52"/>
      <c r="BG111" s="52"/>
      <c r="BH111" s="52"/>
      <c r="BI111" s="52"/>
      <c r="BJ111" s="52"/>
      <c r="BK111" s="52"/>
      <c r="BL111" s="52"/>
      <c r="BM111" s="52"/>
      <c r="BN111" s="52"/>
      <c r="BO111" s="52"/>
      <c r="BP111" s="52"/>
      <c r="BQ111" s="52"/>
      <c r="BR111" s="52"/>
      <c r="BS111" s="54"/>
    </row>
    <row r="112" spans="1:74" s="43" customFormat="1" ht="16.5" customHeight="1">
      <c r="P112" s="56"/>
      <c r="Q112" s="56"/>
      <c r="R112" s="608"/>
      <c r="S112" s="608"/>
      <c r="T112" s="51"/>
      <c r="U112" s="52"/>
      <c r="V112" s="45" t="str">
        <f>UPPER('ESTIMATE SUMMARY'!B46)</f>
        <v>FIRE PROTECTION</v>
      </c>
      <c r="W112" s="45">
        <f t="shared" si="0"/>
        <v>20</v>
      </c>
      <c r="X112" s="45" t="str">
        <f>INDEX($V$76:$V$121,MATCH(ROWS($W$76:W112),$W$76:$W$121,0))</f>
        <v>OTHER 1</v>
      </c>
      <c r="Y112" s="52"/>
      <c r="Z112" s="52"/>
      <c r="AA112" s="52"/>
      <c r="AB112" s="52"/>
      <c r="AC112" s="52"/>
      <c r="AD112" s="52"/>
      <c r="AE112" s="52"/>
      <c r="AF112" s="52"/>
      <c r="AG112" s="52"/>
      <c r="AH112" s="52"/>
      <c r="AI112" s="52"/>
      <c r="AJ112" s="52"/>
      <c r="AK112" s="52"/>
      <c r="AL112" s="52"/>
      <c r="AM112" s="52"/>
      <c r="AN112" s="52"/>
      <c r="AO112" s="52"/>
      <c r="AP112" s="52"/>
      <c r="AQ112" s="52"/>
      <c r="AR112" s="52"/>
      <c r="AS112" s="52"/>
      <c r="AT112" s="52"/>
      <c r="AU112" s="52"/>
      <c r="AV112" s="52"/>
      <c r="AW112" s="52"/>
      <c r="AX112" s="52"/>
      <c r="AY112" s="52"/>
      <c r="AZ112" s="52"/>
      <c r="BA112" s="52"/>
      <c r="BB112" s="52"/>
      <c r="BC112" s="52"/>
      <c r="BD112" s="52"/>
      <c r="BE112" s="52"/>
      <c r="BF112" s="52"/>
      <c r="BG112" s="52"/>
      <c r="BH112" s="52"/>
      <c r="BI112" s="52"/>
      <c r="BJ112" s="52"/>
      <c r="BK112" s="52"/>
      <c r="BL112" s="52"/>
      <c r="BM112" s="52"/>
      <c r="BN112" s="52"/>
      <c r="BO112" s="52"/>
      <c r="BP112" s="52"/>
      <c r="BQ112" s="52"/>
      <c r="BR112" s="52"/>
      <c r="BS112" s="54"/>
    </row>
    <row r="113" spans="16:71" s="43" customFormat="1" ht="16.5" customHeight="1">
      <c r="P113" s="56"/>
      <c r="Q113" s="56"/>
      <c r="R113" s="608"/>
      <c r="S113" s="608"/>
      <c r="T113" s="51"/>
      <c r="U113" s="52"/>
      <c r="V113" s="45" t="str">
        <f>UPPER('ESTIMATE SUMMARY'!B47)</f>
        <v>PLUMBING</v>
      </c>
      <c r="W113" s="45">
        <f t="shared" si="0"/>
        <v>39</v>
      </c>
      <c r="X113" s="45" t="str">
        <f>INDEX($V$76:$V$121,MATCH(ROWS($W$76:W113),$W$76:$W$121,0))</f>
        <v>OTHER 2</v>
      </c>
      <c r="Y113" s="52"/>
      <c r="Z113" s="52"/>
      <c r="AA113" s="52"/>
      <c r="AB113" s="52"/>
      <c r="AC113" s="52"/>
      <c r="AD113" s="52"/>
      <c r="AE113" s="52"/>
      <c r="AF113" s="52"/>
      <c r="AG113" s="52"/>
      <c r="AH113" s="52"/>
      <c r="AI113" s="52"/>
      <c r="AJ113" s="52"/>
      <c r="AK113" s="52"/>
      <c r="AL113" s="52"/>
      <c r="AM113" s="52"/>
      <c r="AN113" s="52"/>
      <c r="AO113" s="52"/>
      <c r="AP113" s="52"/>
      <c r="AQ113" s="52"/>
      <c r="AR113" s="52"/>
      <c r="AS113" s="52"/>
      <c r="AT113" s="52"/>
      <c r="AU113" s="52"/>
      <c r="AV113" s="52"/>
      <c r="AW113" s="52"/>
      <c r="AX113" s="52"/>
      <c r="AY113" s="52"/>
      <c r="AZ113" s="52"/>
      <c r="BA113" s="52"/>
      <c r="BB113" s="52"/>
      <c r="BC113" s="52"/>
      <c r="BD113" s="52"/>
      <c r="BE113" s="52"/>
      <c r="BF113" s="52"/>
      <c r="BG113" s="52"/>
      <c r="BH113" s="52"/>
      <c r="BI113" s="52"/>
      <c r="BJ113" s="52"/>
      <c r="BK113" s="52"/>
      <c r="BL113" s="52"/>
      <c r="BM113" s="52"/>
      <c r="BN113" s="52"/>
      <c r="BO113" s="52"/>
      <c r="BP113" s="52"/>
      <c r="BQ113" s="52"/>
      <c r="BR113" s="52"/>
      <c r="BS113" s="54"/>
    </row>
    <row r="114" spans="16:71" s="43" customFormat="1" ht="16.5" customHeight="1">
      <c r="P114" s="56"/>
      <c r="Q114" s="56"/>
      <c r="R114" s="608"/>
      <c r="S114" s="608"/>
      <c r="T114" s="51"/>
      <c r="U114" s="52"/>
      <c r="V114" s="45" t="str">
        <f>UPPER('ESTIMATE SUMMARY'!B48)</f>
        <v>SEPTIC SYSTEM</v>
      </c>
      <c r="W114" s="45">
        <f t="shared" si="0"/>
        <v>43</v>
      </c>
      <c r="X114" s="45" t="str">
        <f>INDEX($V$76:$V$121,MATCH(ROWS($W$76:W114),$W$76:$W$121,0))</f>
        <v>PLUMBING</v>
      </c>
      <c r="Y114" s="52"/>
      <c r="Z114" s="52"/>
      <c r="AA114" s="52"/>
      <c r="AB114" s="52"/>
      <c r="AC114" s="52"/>
      <c r="AD114" s="52"/>
      <c r="AE114" s="52"/>
      <c r="AF114" s="52"/>
      <c r="AG114" s="52"/>
      <c r="AH114" s="52"/>
      <c r="AI114" s="52"/>
      <c r="AJ114" s="52"/>
      <c r="AK114" s="52"/>
      <c r="AL114" s="52"/>
      <c r="AM114" s="52"/>
      <c r="AN114" s="52"/>
      <c r="AO114" s="52"/>
      <c r="AP114" s="52"/>
      <c r="AQ114" s="52"/>
      <c r="AR114" s="52"/>
      <c r="AS114" s="52"/>
      <c r="AT114" s="52"/>
      <c r="AU114" s="52"/>
      <c r="AV114" s="52"/>
      <c r="AW114" s="52"/>
      <c r="AX114" s="52"/>
      <c r="AY114" s="52"/>
      <c r="AZ114" s="52"/>
      <c r="BA114" s="52"/>
      <c r="BB114" s="52"/>
      <c r="BC114" s="52"/>
      <c r="BD114" s="52"/>
      <c r="BE114" s="52"/>
      <c r="BF114" s="52"/>
      <c r="BG114" s="52"/>
      <c r="BH114" s="52"/>
      <c r="BI114" s="52"/>
      <c r="BJ114" s="52"/>
      <c r="BK114" s="52"/>
      <c r="BL114" s="52"/>
      <c r="BM114" s="52"/>
      <c r="BN114" s="52"/>
      <c r="BO114" s="52"/>
      <c r="BP114" s="52"/>
      <c r="BQ114" s="52"/>
      <c r="BR114" s="52"/>
      <c r="BS114" s="54"/>
    </row>
    <row r="115" spans="16:71" ht="16.5" customHeight="1">
      <c r="Q115" s="47"/>
      <c r="R115" s="608"/>
      <c r="S115" s="608"/>
      <c r="T115" s="51"/>
      <c r="U115" s="52"/>
      <c r="V115" s="45" t="str">
        <f>UPPER('ESTIMATE SUMMARY'!B49)</f>
        <v>HVAC</v>
      </c>
      <c r="W115" s="45">
        <f t="shared" si="0"/>
        <v>26</v>
      </c>
      <c r="X115" s="45" t="str">
        <f>INDEX($V$76:$V$121,MATCH(ROWS($W$76:W115),$W$76:$W$121,0))</f>
        <v>POOLS</v>
      </c>
      <c r="Y115" s="52"/>
      <c r="Z115" s="52"/>
      <c r="AA115" s="52"/>
      <c r="AB115" s="52"/>
      <c r="AC115" s="52"/>
      <c r="AD115" s="52"/>
      <c r="AE115" s="52"/>
      <c r="AF115" s="52"/>
      <c r="AG115" s="52"/>
      <c r="AH115" s="52"/>
      <c r="AI115" s="52"/>
      <c r="AJ115" s="52"/>
      <c r="AK115" s="52"/>
      <c r="AL115" s="52"/>
      <c r="AM115" s="52"/>
      <c r="AN115" s="52"/>
      <c r="AO115" s="52"/>
      <c r="AP115" s="52"/>
      <c r="AQ115" s="52"/>
      <c r="AR115" s="52"/>
      <c r="AS115" s="52"/>
      <c r="AT115" s="52"/>
      <c r="AU115" s="52"/>
      <c r="AV115" s="52"/>
      <c r="AW115" s="52"/>
      <c r="AX115" s="52"/>
      <c r="AY115" s="52"/>
      <c r="AZ115" s="52"/>
      <c r="BA115" s="52"/>
      <c r="BB115" s="52"/>
      <c r="BC115" s="52"/>
      <c r="BD115" s="52"/>
      <c r="BE115" s="52"/>
      <c r="BF115" s="52"/>
      <c r="BG115" s="52"/>
      <c r="BH115" s="52"/>
      <c r="BI115" s="52"/>
      <c r="BJ115" s="52"/>
      <c r="BK115" s="52"/>
      <c r="BL115" s="52"/>
      <c r="BM115" s="52"/>
      <c r="BN115" s="52"/>
      <c r="BO115" s="52"/>
      <c r="BP115" s="52"/>
      <c r="BQ115" s="52"/>
      <c r="BR115" s="52"/>
      <c r="BS115" s="54"/>
    </row>
    <row r="116" spans="16:71" ht="16.5" customHeight="1">
      <c r="Q116" s="47"/>
      <c r="R116" s="608"/>
      <c r="S116" s="608"/>
      <c r="T116" s="51"/>
      <c r="U116" s="52"/>
      <c r="V116" s="45" t="str">
        <f>UPPER('ESTIMATE SUMMARY'!B50)</f>
        <v>ELECTRICAL</v>
      </c>
      <c r="W116" s="45">
        <f t="shared" si="0"/>
        <v>14</v>
      </c>
      <c r="X116" s="45" t="str">
        <f>INDEX($V$76:$V$121,MATCH(ROWS($W$76:W116),$W$76:$W$121,0))</f>
        <v>REMEDIATION/ABATEMENT</v>
      </c>
      <c r="Y116" s="52"/>
      <c r="Z116" s="52"/>
      <c r="AA116" s="52"/>
      <c r="AB116" s="52"/>
      <c r="AC116" s="52"/>
      <c r="AD116" s="52"/>
      <c r="AE116" s="52"/>
      <c r="AF116" s="52"/>
      <c r="AG116" s="52"/>
      <c r="AH116" s="52"/>
      <c r="AI116" s="52"/>
      <c r="AJ116" s="52"/>
      <c r="AK116" s="52"/>
      <c r="AL116" s="52"/>
      <c r="AM116" s="52"/>
      <c r="AN116" s="52"/>
      <c r="AO116" s="52"/>
      <c r="AP116" s="52"/>
      <c r="AQ116" s="52"/>
      <c r="AR116" s="52"/>
      <c r="AS116" s="52"/>
      <c r="AT116" s="52"/>
      <c r="AU116" s="52"/>
      <c r="AV116" s="52"/>
      <c r="AW116" s="52"/>
      <c r="AX116" s="52"/>
      <c r="AY116" s="52"/>
      <c r="AZ116" s="52"/>
      <c r="BA116" s="52"/>
      <c r="BB116" s="52"/>
      <c r="BC116" s="52"/>
      <c r="BD116" s="52"/>
      <c r="BE116" s="52"/>
      <c r="BF116" s="52"/>
      <c r="BG116" s="52"/>
      <c r="BH116" s="52"/>
      <c r="BI116" s="52"/>
      <c r="BJ116" s="52"/>
      <c r="BK116" s="52"/>
      <c r="BL116" s="52"/>
      <c r="BM116" s="52"/>
      <c r="BN116" s="52"/>
      <c r="BO116" s="52"/>
      <c r="BP116" s="52"/>
      <c r="BQ116" s="52"/>
      <c r="BR116" s="52"/>
      <c r="BS116" s="54"/>
    </row>
    <row r="117" spans="16:71" s="43" customFormat="1" ht="16.5" customHeight="1">
      <c r="P117" s="56"/>
      <c r="Q117" s="56"/>
      <c r="R117" s="608"/>
      <c r="S117" s="608"/>
      <c r="T117" s="51"/>
      <c r="U117" s="52"/>
      <c r="V117" s="45" t="str">
        <f>UPPER('ESTIMATE SUMMARY'!B53)</f>
        <v>GENERAL REQUIREMENTS</v>
      </c>
      <c r="W117" s="45">
        <f t="shared" si="0"/>
        <v>24</v>
      </c>
      <c r="X117" s="45" t="str">
        <f>INDEX($V$76:$V$121,MATCH(ROWS($W$76:W117),$W$76:$W$121,0))</f>
        <v>ROOFING</v>
      </c>
      <c r="Y117" s="52"/>
      <c r="Z117" s="52"/>
      <c r="AA117" s="52"/>
      <c r="AB117" s="52"/>
      <c r="AC117" s="52"/>
      <c r="AD117" s="52"/>
      <c r="AE117" s="52"/>
      <c r="AF117" s="52"/>
      <c r="AG117" s="52"/>
      <c r="AH117" s="52"/>
      <c r="AI117" s="52"/>
      <c r="AJ117" s="52"/>
      <c r="AK117" s="52"/>
      <c r="AL117" s="52"/>
      <c r="AM117" s="52"/>
      <c r="AN117" s="52"/>
      <c r="AO117" s="52"/>
      <c r="AP117" s="52"/>
      <c r="AQ117" s="52"/>
      <c r="AR117" s="52"/>
      <c r="AS117" s="52"/>
      <c r="AT117" s="52"/>
      <c r="AU117" s="52"/>
      <c r="AV117" s="52"/>
      <c r="AW117" s="52"/>
      <c r="AX117" s="52"/>
      <c r="AY117" s="52"/>
      <c r="AZ117" s="52"/>
      <c r="BA117" s="52"/>
      <c r="BB117" s="52"/>
      <c r="BC117" s="52"/>
      <c r="BD117" s="52"/>
      <c r="BE117" s="52"/>
      <c r="BF117" s="52"/>
      <c r="BG117" s="52"/>
      <c r="BH117" s="52"/>
      <c r="BI117" s="52"/>
      <c r="BJ117" s="52"/>
      <c r="BK117" s="52"/>
      <c r="BL117" s="52"/>
      <c r="BM117" s="52"/>
      <c r="BN117" s="52"/>
      <c r="BO117" s="52"/>
      <c r="BP117" s="52"/>
      <c r="BQ117" s="52"/>
      <c r="BR117" s="52"/>
      <c r="BS117" s="54"/>
    </row>
    <row r="118" spans="16:71" s="43" customFormat="1" ht="16.5" customHeight="1">
      <c r="P118" s="56"/>
      <c r="Q118" s="56"/>
      <c r="R118" s="608"/>
      <c r="S118" s="608"/>
      <c r="T118" s="51"/>
      <c r="U118" s="52"/>
      <c r="V118" s="45" t="str">
        <f>UPPER('ESTIMATE SUMMARY'!B54)</f>
        <v>ARCHITECTURAL/ENGINEERING</v>
      </c>
      <c r="W118" s="45">
        <f t="shared" si="0"/>
        <v>2</v>
      </c>
      <c r="X118" s="45" t="str">
        <f>INDEX($V$76:$V$121,MATCH(ROWS($W$76:W118),$W$76:$W$121,0))</f>
        <v>SEPTIC SYSTEM</v>
      </c>
      <c r="Y118" s="52"/>
      <c r="Z118" s="52"/>
      <c r="AA118" s="52"/>
      <c r="AB118" s="52"/>
      <c r="AC118" s="52"/>
      <c r="AD118" s="52"/>
      <c r="AE118" s="52"/>
      <c r="AF118" s="52"/>
      <c r="AG118" s="52"/>
      <c r="AH118" s="52"/>
      <c r="AI118" s="52"/>
      <c r="AJ118" s="52"/>
      <c r="AK118" s="52"/>
      <c r="AL118" s="52"/>
      <c r="AM118" s="52"/>
      <c r="AN118" s="52"/>
      <c r="AO118" s="52"/>
      <c r="AP118" s="52"/>
      <c r="AQ118" s="52"/>
      <c r="AR118" s="52"/>
      <c r="AS118" s="52"/>
      <c r="AT118" s="52"/>
      <c r="AU118" s="52"/>
      <c r="AV118" s="52"/>
      <c r="AW118" s="52"/>
      <c r="AX118" s="52"/>
      <c r="AY118" s="52"/>
      <c r="AZ118" s="52"/>
      <c r="BA118" s="52"/>
      <c r="BB118" s="52"/>
      <c r="BC118" s="52"/>
      <c r="BD118" s="52"/>
      <c r="BE118" s="52"/>
      <c r="BF118" s="52"/>
      <c r="BG118" s="52"/>
      <c r="BH118" s="52"/>
      <c r="BI118" s="52"/>
      <c r="BJ118" s="52"/>
      <c r="BK118" s="52"/>
      <c r="BL118" s="52"/>
      <c r="BM118" s="52"/>
      <c r="BN118" s="52"/>
      <c r="BO118" s="52"/>
      <c r="BP118" s="52"/>
      <c r="BQ118" s="52"/>
      <c r="BR118" s="52"/>
      <c r="BS118" s="54"/>
    </row>
    <row r="119" spans="16:71" s="43" customFormat="1" ht="16.5" customHeight="1">
      <c r="P119" s="56"/>
      <c r="Q119" s="56"/>
      <c r="R119" s="608"/>
      <c r="S119" s="608"/>
      <c r="T119" s="51"/>
      <c r="U119" s="52"/>
      <c r="V119" s="45" t="str">
        <f>UPPER('ESTIMATE SUMMARY'!B55)</f>
        <v>BUILDING PERMITS</v>
      </c>
      <c r="W119" s="45">
        <f t="shared" si="0"/>
        <v>6</v>
      </c>
      <c r="X119" s="45" t="str">
        <f>INDEX($V$76:$V$121,MATCH(ROWS($W$76:W119),$W$76:$W$121,0))</f>
        <v>SIDING</v>
      </c>
      <c r="Y119" s="52"/>
      <c r="Z119" s="52"/>
      <c r="AA119" s="52"/>
      <c r="AB119" s="52"/>
      <c r="AC119" s="52"/>
      <c r="AD119" s="52"/>
      <c r="AE119" s="52"/>
      <c r="AF119" s="52"/>
      <c r="AG119" s="52"/>
      <c r="AH119" s="52"/>
      <c r="AI119" s="52"/>
      <c r="AJ119" s="52"/>
      <c r="AK119" s="52"/>
      <c r="AL119" s="52"/>
      <c r="AM119" s="52"/>
      <c r="AN119" s="52"/>
      <c r="AO119" s="52"/>
      <c r="AP119" s="52"/>
      <c r="AQ119" s="52"/>
      <c r="AR119" s="52"/>
      <c r="AS119" s="52"/>
      <c r="AT119" s="52"/>
      <c r="AU119" s="52"/>
      <c r="AV119" s="52"/>
      <c r="AW119" s="52"/>
      <c r="AX119" s="52"/>
      <c r="AY119" s="52"/>
      <c r="AZ119" s="52"/>
      <c r="BA119" s="52"/>
      <c r="BB119" s="52"/>
      <c r="BC119" s="52"/>
      <c r="BD119" s="52"/>
      <c r="BE119" s="52"/>
      <c r="BF119" s="52"/>
      <c r="BG119" s="52"/>
      <c r="BH119" s="52"/>
      <c r="BI119" s="52"/>
      <c r="BJ119" s="52"/>
      <c r="BK119" s="52"/>
      <c r="BL119" s="52"/>
      <c r="BM119" s="52"/>
      <c r="BN119" s="52"/>
      <c r="BO119" s="52"/>
      <c r="BP119" s="52"/>
      <c r="BQ119" s="52"/>
      <c r="BR119" s="52"/>
      <c r="BS119" s="54"/>
    </row>
    <row r="120" spans="16:71" s="43" customFormat="1" ht="16.5" customHeight="1">
      <c r="R120" s="608"/>
      <c r="S120" s="608"/>
      <c r="T120" s="51"/>
      <c r="U120" s="52"/>
      <c r="V120" s="45" t="str">
        <f>UPPER('ESTIMATE SUMMARY'!B56)</f>
        <v>OTHER 1</v>
      </c>
      <c r="W120" s="45">
        <f t="shared" si="0"/>
        <v>37</v>
      </c>
      <c r="X120" s="45" t="str">
        <f>INDEX($V$76:$V$121,MATCH(ROWS($W$76:W120),$W$76:$W$121,0))</f>
        <v>TILING</v>
      </c>
      <c r="Y120" s="52"/>
      <c r="Z120" s="52"/>
      <c r="AA120" s="52"/>
      <c r="AB120" s="52"/>
      <c r="AC120" s="52"/>
      <c r="AD120" s="52"/>
      <c r="AE120" s="52"/>
      <c r="AF120" s="52"/>
      <c r="AG120" s="52"/>
      <c r="AH120" s="52"/>
      <c r="AI120" s="52"/>
      <c r="AJ120" s="52"/>
      <c r="AK120" s="52"/>
      <c r="AL120" s="52"/>
      <c r="AM120" s="52"/>
      <c r="AN120" s="52"/>
      <c r="AO120" s="52"/>
      <c r="AP120" s="52"/>
      <c r="AQ120" s="52"/>
      <c r="AR120" s="52"/>
      <c r="AS120" s="52"/>
      <c r="AT120" s="52"/>
      <c r="AU120" s="52"/>
      <c r="AV120" s="52"/>
      <c r="AW120" s="52"/>
      <c r="AX120" s="52"/>
      <c r="AY120" s="52"/>
      <c r="AZ120" s="52"/>
      <c r="BA120" s="52"/>
      <c r="BB120" s="52"/>
      <c r="BC120" s="52"/>
      <c r="BD120" s="52"/>
      <c r="BE120" s="52"/>
      <c r="BF120" s="52"/>
      <c r="BG120" s="52"/>
      <c r="BH120" s="52"/>
      <c r="BI120" s="52"/>
      <c r="BJ120" s="52"/>
      <c r="BK120" s="52"/>
      <c r="BL120" s="52"/>
      <c r="BM120" s="52"/>
      <c r="BN120" s="52"/>
      <c r="BO120" s="52"/>
      <c r="BP120" s="52"/>
      <c r="BQ120" s="52"/>
      <c r="BR120" s="52"/>
      <c r="BS120" s="54"/>
    </row>
    <row r="121" spans="16:71" s="43" customFormat="1" ht="16.5" customHeight="1">
      <c r="R121" s="608"/>
      <c r="S121" s="608"/>
      <c r="T121" s="51"/>
      <c r="U121" s="52"/>
      <c r="V121" s="45" t="str">
        <f>UPPER('ESTIMATE SUMMARY'!B57)</f>
        <v>OTHER 2</v>
      </c>
      <c r="W121" s="45">
        <f t="shared" si="0"/>
        <v>38</v>
      </c>
      <c r="X121" s="45" t="str">
        <f>INDEX($V$76:$V$121,MATCH(ROWS($W$76:W121),$W$76:$W$121,0))</f>
        <v>WINDOWS</v>
      </c>
      <c r="Y121" s="52"/>
      <c r="Z121" s="52"/>
      <c r="AA121" s="52"/>
      <c r="AB121" s="52"/>
      <c r="AC121" s="52"/>
      <c r="AD121" s="52"/>
      <c r="AE121" s="52"/>
      <c r="AF121" s="52"/>
      <c r="AG121" s="52"/>
      <c r="AH121" s="52"/>
      <c r="AI121" s="52"/>
      <c r="AJ121" s="52"/>
      <c r="AK121" s="52"/>
      <c r="AL121" s="52"/>
      <c r="AM121" s="52"/>
      <c r="AN121" s="52"/>
      <c r="AO121" s="52"/>
      <c r="AP121" s="52"/>
      <c r="AQ121" s="52"/>
      <c r="AR121" s="52"/>
      <c r="AS121" s="52"/>
      <c r="AT121" s="52"/>
      <c r="AU121" s="52"/>
      <c r="AV121" s="52"/>
      <c r="AW121" s="52"/>
      <c r="AX121" s="52"/>
      <c r="AY121" s="52"/>
      <c r="AZ121" s="52"/>
      <c r="BA121" s="52"/>
      <c r="BB121" s="52"/>
      <c r="BC121" s="52"/>
      <c r="BD121" s="52"/>
      <c r="BE121" s="52"/>
      <c r="BF121" s="52"/>
      <c r="BG121" s="52"/>
      <c r="BH121" s="52"/>
      <c r="BI121" s="52"/>
      <c r="BJ121" s="52"/>
      <c r="BK121" s="52"/>
      <c r="BL121" s="52"/>
      <c r="BM121" s="52"/>
      <c r="BN121" s="52"/>
      <c r="BO121" s="52"/>
      <c r="BP121" s="52"/>
      <c r="BQ121" s="52"/>
      <c r="BR121" s="52"/>
      <c r="BS121" s="54"/>
    </row>
    <row r="122" spans="16:71" s="43" customFormat="1" ht="16.5" customHeight="1">
      <c r="P122" s="56"/>
      <c r="Q122" s="56"/>
      <c r="R122" s="608"/>
      <c r="S122" s="608"/>
      <c r="T122" s="51"/>
      <c r="U122" s="52"/>
      <c r="V122" s="52"/>
      <c r="W122" s="52"/>
      <c r="X122" s="52"/>
      <c r="Y122" s="52"/>
      <c r="Z122" s="52"/>
      <c r="AA122" s="52"/>
      <c r="AB122" s="52"/>
      <c r="AC122" s="52"/>
      <c r="AD122" s="52"/>
      <c r="AE122" s="52"/>
      <c r="AF122" s="52"/>
      <c r="AG122" s="52"/>
      <c r="AH122" s="52"/>
      <c r="AI122" s="52"/>
      <c r="AJ122" s="52"/>
      <c r="AK122" s="52"/>
      <c r="AL122" s="52"/>
      <c r="AM122" s="52"/>
      <c r="AN122" s="52"/>
      <c r="AO122" s="52"/>
      <c r="AP122" s="52"/>
      <c r="AQ122" s="52"/>
      <c r="AR122" s="52"/>
      <c r="AS122" s="52"/>
      <c r="AT122" s="52"/>
      <c r="AU122" s="52"/>
      <c r="AV122" s="52"/>
      <c r="AW122" s="52"/>
      <c r="AX122" s="52"/>
      <c r="AY122" s="52"/>
      <c r="AZ122" s="52"/>
      <c r="BA122" s="52"/>
      <c r="BB122" s="52"/>
      <c r="BC122" s="52"/>
      <c r="BD122" s="52"/>
      <c r="BE122" s="52"/>
      <c r="BF122" s="52"/>
      <c r="BG122" s="52"/>
      <c r="BH122" s="52"/>
      <c r="BI122" s="52"/>
      <c r="BJ122" s="52"/>
      <c r="BK122" s="52"/>
      <c r="BL122" s="52"/>
      <c r="BM122" s="52"/>
      <c r="BN122" s="52"/>
      <c r="BO122" s="52"/>
      <c r="BP122" s="52"/>
      <c r="BQ122" s="52"/>
      <c r="BR122" s="52"/>
      <c r="BS122" s="54"/>
    </row>
    <row r="123" spans="16:71" s="43" customFormat="1" ht="16.5" customHeight="1">
      <c r="P123" s="56"/>
      <c r="Q123" s="56"/>
      <c r="R123" s="608"/>
      <c r="S123" s="608"/>
      <c r="T123" s="51"/>
      <c r="U123" s="52"/>
      <c r="V123" s="52"/>
      <c r="W123" s="52"/>
      <c r="X123" s="52"/>
      <c r="Y123" s="52"/>
      <c r="Z123" s="52"/>
      <c r="AA123" s="52"/>
      <c r="AB123" s="52"/>
      <c r="AC123" s="52"/>
      <c r="AD123" s="52"/>
      <c r="AE123" s="52"/>
      <c r="AF123" s="52"/>
      <c r="AG123" s="52"/>
      <c r="AH123" s="52"/>
      <c r="AI123" s="52"/>
      <c r="AJ123" s="52"/>
      <c r="AK123" s="52"/>
      <c r="AL123" s="52"/>
      <c r="AM123" s="52"/>
      <c r="AN123" s="52"/>
      <c r="AO123" s="52"/>
      <c r="AP123" s="52"/>
      <c r="AQ123" s="52"/>
      <c r="AR123" s="52"/>
      <c r="AS123" s="52"/>
      <c r="AT123" s="52"/>
      <c r="AU123" s="52"/>
      <c r="AV123" s="52"/>
      <c r="AW123" s="52"/>
      <c r="AX123" s="52"/>
      <c r="AY123" s="52"/>
      <c r="AZ123" s="52"/>
      <c r="BA123" s="52"/>
      <c r="BB123" s="52"/>
      <c r="BC123" s="52"/>
      <c r="BD123" s="52"/>
      <c r="BE123" s="52"/>
      <c r="BF123" s="52"/>
      <c r="BG123" s="52"/>
      <c r="BH123" s="52"/>
      <c r="BI123" s="52"/>
      <c r="BJ123" s="52"/>
      <c r="BK123" s="52"/>
      <c r="BL123" s="52"/>
      <c r="BM123" s="52"/>
      <c r="BN123" s="52"/>
      <c r="BO123" s="52"/>
      <c r="BP123" s="52"/>
      <c r="BQ123" s="52"/>
      <c r="BR123" s="52"/>
      <c r="BS123" s="54"/>
    </row>
    <row r="124" spans="16:71" s="43" customFormat="1" ht="16.5" customHeight="1">
      <c r="R124" s="608"/>
      <c r="S124" s="608"/>
      <c r="T124" s="51"/>
      <c r="U124" s="52"/>
      <c r="V124" s="52"/>
      <c r="W124" s="52"/>
      <c r="X124" s="52"/>
      <c r="Y124" s="52"/>
      <c r="Z124" s="52"/>
      <c r="AA124" s="52"/>
      <c r="AB124" s="52"/>
      <c r="AC124" s="52"/>
      <c r="AD124" s="52"/>
      <c r="AE124" s="52"/>
      <c r="AF124" s="52"/>
      <c r="AG124" s="52"/>
      <c r="AH124" s="52"/>
      <c r="AI124" s="52"/>
      <c r="AJ124" s="52"/>
      <c r="AK124" s="52"/>
      <c r="AL124" s="52"/>
      <c r="AM124" s="52"/>
      <c r="AN124" s="52"/>
      <c r="AO124" s="52"/>
      <c r="AP124" s="52"/>
      <c r="AQ124" s="52"/>
      <c r="AR124" s="52"/>
      <c r="AS124" s="52"/>
      <c r="AT124" s="52"/>
      <c r="AU124" s="52"/>
      <c r="AV124" s="52"/>
      <c r="AW124" s="52"/>
      <c r="AX124" s="52"/>
      <c r="AY124" s="52"/>
      <c r="AZ124" s="52"/>
      <c r="BA124" s="52"/>
      <c r="BB124" s="52"/>
      <c r="BC124" s="52"/>
      <c r="BD124" s="52"/>
      <c r="BE124" s="52"/>
      <c r="BF124" s="52"/>
      <c r="BG124" s="52"/>
      <c r="BH124" s="52"/>
      <c r="BI124" s="52"/>
      <c r="BJ124" s="52"/>
      <c r="BK124" s="52"/>
      <c r="BL124" s="52"/>
      <c r="BM124" s="52"/>
      <c r="BN124" s="52"/>
      <c r="BO124" s="52"/>
      <c r="BP124" s="52"/>
      <c r="BQ124" s="52"/>
      <c r="BR124" s="52"/>
      <c r="BS124" s="54"/>
    </row>
    <row r="125" spans="16:71" s="43" customFormat="1" ht="16.5" customHeight="1">
      <c r="R125" s="608"/>
      <c r="S125" s="608"/>
      <c r="T125" s="51"/>
      <c r="U125" s="52"/>
      <c r="V125" s="52"/>
      <c r="W125" s="52"/>
      <c r="X125" s="52"/>
      <c r="Y125" s="52"/>
      <c r="Z125" s="52"/>
      <c r="AA125" s="52"/>
      <c r="AB125" s="52"/>
      <c r="AC125" s="52"/>
      <c r="AD125" s="52"/>
      <c r="AE125" s="52"/>
      <c r="AF125" s="52"/>
      <c r="AG125" s="52"/>
      <c r="AH125" s="52"/>
      <c r="AI125" s="52"/>
      <c r="AJ125" s="52"/>
      <c r="AK125" s="52"/>
      <c r="AL125" s="52"/>
      <c r="AM125" s="52"/>
      <c r="AN125" s="52"/>
      <c r="AO125" s="52"/>
      <c r="AP125" s="52"/>
      <c r="AQ125" s="52"/>
      <c r="AR125" s="52"/>
      <c r="AS125" s="52"/>
      <c r="AT125" s="52"/>
      <c r="AU125" s="52"/>
      <c r="AV125" s="52"/>
      <c r="AW125" s="52"/>
      <c r="AX125" s="52"/>
      <c r="AY125" s="52"/>
      <c r="AZ125" s="52"/>
      <c r="BA125" s="52"/>
      <c r="BB125" s="52"/>
      <c r="BC125" s="52"/>
      <c r="BD125" s="52"/>
      <c r="BE125" s="52"/>
      <c r="BF125" s="52"/>
      <c r="BG125" s="52"/>
      <c r="BH125" s="52"/>
      <c r="BI125" s="52"/>
      <c r="BJ125" s="52"/>
      <c r="BK125" s="52"/>
      <c r="BL125" s="52"/>
      <c r="BM125" s="52"/>
      <c r="BN125" s="52"/>
      <c r="BO125" s="52"/>
      <c r="BP125" s="52"/>
      <c r="BQ125" s="52"/>
      <c r="BR125" s="52"/>
      <c r="BS125" s="54"/>
    </row>
    <row r="126" spans="16:71" s="43" customFormat="1" ht="16.5" customHeight="1">
      <c r="R126" s="608"/>
      <c r="S126" s="608"/>
      <c r="T126" s="51"/>
      <c r="U126" s="52"/>
      <c r="V126" s="52"/>
      <c r="W126" s="52"/>
      <c r="X126" s="52"/>
      <c r="Y126" s="52"/>
      <c r="Z126" s="52"/>
      <c r="AA126" s="52"/>
      <c r="AB126" s="52"/>
      <c r="AC126" s="52"/>
      <c r="AD126" s="52"/>
      <c r="AE126" s="52"/>
      <c r="AF126" s="52"/>
      <c r="AG126" s="52"/>
      <c r="AH126" s="52"/>
      <c r="AI126" s="52"/>
      <c r="AJ126" s="52"/>
      <c r="AK126" s="52"/>
      <c r="AL126" s="52"/>
      <c r="AM126" s="52"/>
      <c r="AN126" s="52"/>
      <c r="AO126" s="52"/>
      <c r="AP126" s="52"/>
      <c r="AQ126" s="52"/>
      <c r="AR126" s="52"/>
      <c r="AS126" s="52"/>
      <c r="AT126" s="52"/>
      <c r="AU126" s="52"/>
      <c r="AV126" s="52"/>
      <c r="AW126" s="52"/>
      <c r="AX126" s="52"/>
      <c r="AY126" s="52"/>
      <c r="AZ126" s="52"/>
      <c r="BA126" s="52"/>
      <c r="BB126" s="52"/>
      <c r="BC126" s="52"/>
      <c r="BD126" s="52"/>
      <c r="BE126" s="52"/>
      <c r="BF126" s="52"/>
      <c r="BG126" s="52"/>
      <c r="BH126" s="52"/>
      <c r="BI126" s="52"/>
      <c r="BJ126" s="52"/>
      <c r="BK126" s="52"/>
      <c r="BL126" s="52"/>
      <c r="BM126" s="52"/>
      <c r="BN126" s="52"/>
      <c r="BO126" s="52"/>
      <c r="BP126" s="52"/>
      <c r="BQ126" s="52"/>
      <c r="BR126" s="52"/>
      <c r="BS126" s="54"/>
    </row>
    <row r="127" spans="16:71" s="43" customFormat="1" ht="16.5" customHeight="1">
      <c r="R127" s="608"/>
      <c r="S127" s="608"/>
      <c r="T127" s="51"/>
      <c r="U127" s="52"/>
      <c r="V127" s="52"/>
      <c r="W127" s="52"/>
      <c r="X127" s="52"/>
      <c r="Y127" s="52"/>
      <c r="Z127" s="52"/>
      <c r="AA127" s="52"/>
      <c r="AB127" s="52"/>
      <c r="AC127" s="52"/>
      <c r="AD127" s="52"/>
      <c r="AE127" s="52"/>
      <c r="AF127" s="52"/>
      <c r="AG127" s="52"/>
      <c r="AH127" s="52"/>
      <c r="AI127" s="52"/>
      <c r="AJ127" s="52"/>
      <c r="AK127" s="52"/>
      <c r="AL127" s="52"/>
      <c r="AM127" s="52"/>
      <c r="AN127" s="52"/>
      <c r="AO127" s="52"/>
      <c r="AP127" s="52"/>
      <c r="AQ127" s="52"/>
      <c r="AR127" s="52"/>
      <c r="AS127" s="52"/>
      <c r="AT127" s="52"/>
      <c r="AU127" s="52"/>
      <c r="AV127" s="52"/>
      <c r="AW127" s="52"/>
      <c r="AX127" s="52"/>
      <c r="AY127" s="52"/>
      <c r="AZ127" s="52"/>
      <c r="BA127" s="52"/>
      <c r="BB127" s="52"/>
      <c r="BC127" s="52"/>
      <c r="BD127" s="52"/>
      <c r="BE127" s="52"/>
      <c r="BF127" s="52"/>
      <c r="BG127" s="52"/>
      <c r="BH127" s="52"/>
      <c r="BI127" s="52"/>
      <c r="BJ127" s="52"/>
      <c r="BK127" s="52"/>
      <c r="BL127" s="52"/>
      <c r="BM127" s="52"/>
      <c r="BN127" s="52"/>
      <c r="BO127" s="52"/>
      <c r="BP127" s="52"/>
      <c r="BQ127" s="52"/>
      <c r="BR127" s="52"/>
      <c r="BS127" s="54"/>
    </row>
    <row r="128" spans="16:71" s="43" customFormat="1" ht="16.5" customHeight="1">
      <c r="R128" s="608"/>
      <c r="S128" s="608"/>
      <c r="T128" s="51"/>
      <c r="U128" s="52"/>
      <c r="V128" s="52"/>
      <c r="W128" s="52"/>
      <c r="X128" s="52"/>
      <c r="Y128" s="52"/>
      <c r="Z128" s="52"/>
      <c r="AA128" s="52"/>
      <c r="AB128" s="52"/>
      <c r="AC128" s="52"/>
      <c r="AD128" s="52"/>
      <c r="AE128" s="52"/>
      <c r="AF128" s="52"/>
      <c r="AG128" s="52"/>
      <c r="AH128" s="52"/>
      <c r="AI128" s="52"/>
      <c r="AJ128" s="52"/>
      <c r="AK128" s="52"/>
      <c r="AL128" s="52"/>
      <c r="AM128" s="52"/>
      <c r="AN128" s="52"/>
      <c r="AO128" s="52"/>
      <c r="AP128" s="52"/>
      <c r="AQ128" s="52"/>
      <c r="AR128" s="52"/>
      <c r="AS128" s="52"/>
      <c r="AT128" s="52"/>
      <c r="AU128" s="52"/>
      <c r="AV128" s="52"/>
      <c r="AW128" s="52"/>
      <c r="AX128" s="52"/>
      <c r="AY128" s="52"/>
      <c r="AZ128" s="52"/>
      <c r="BA128" s="52"/>
      <c r="BB128" s="52"/>
      <c r="BC128" s="52"/>
      <c r="BD128" s="52"/>
      <c r="BE128" s="52"/>
      <c r="BF128" s="52"/>
      <c r="BG128" s="52"/>
      <c r="BH128" s="52"/>
      <c r="BI128" s="52"/>
      <c r="BJ128" s="52"/>
      <c r="BK128" s="52"/>
      <c r="BL128" s="52"/>
      <c r="BM128" s="52"/>
      <c r="BN128" s="52"/>
      <c r="BO128" s="52"/>
      <c r="BP128" s="52"/>
      <c r="BQ128" s="52"/>
      <c r="BR128" s="52"/>
      <c r="BS128" s="54"/>
    </row>
    <row r="129" spans="16:71" s="43" customFormat="1" ht="16.5" customHeight="1">
      <c r="R129" s="608"/>
      <c r="S129" s="608"/>
      <c r="T129" s="51"/>
      <c r="U129" s="52"/>
      <c r="V129" s="52"/>
      <c r="W129" s="52"/>
      <c r="X129" s="52"/>
      <c r="Y129" s="52"/>
      <c r="Z129" s="52"/>
      <c r="AA129" s="52"/>
      <c r="AB129" s="52"/>
      <c r="AC129" s="52"/>
      <c r="AD129" s="52"/>
      <c r="AE129" s="52"/>
      <c r="AF129" s="52"/>
      <c r="AG129" s="52"/>
      <c r="AH129" s="52"/>
      <c r="AI129" s="52"/>
      <c r="AJ129" s="52"/>
      <c r="AK129" s="52"/>
      <c r="AL129" s="52"/>
      <c r="AM129" s="52"/>
      <c r="AN129" s="52"/>
      <c r="AO129" s="52"/>
      <c r="AP129" s="52"/>
      <c r="AQ129" s="52"/>
      <c r="AR129" s="52"/>
      <c r="AS129" s="52"/>
      <c r="AT129" s="52"/>
      <c r="AU129" s="52"/>
      <c r="AV129" s="52"/>
      <c r="AW129" s="52"/>
      <c r="AX129" s="52"/>
      <c r="AY129" s="52"/>
      <c r="AZ129" s="52"/>
      <c r="BA129" s="52"/>
      <c r="BB129" s="52"/>
      <c r="BC129" s="52"/>
      <c r="BD129" s="52"/>
      <c r="BE129" s="52"/>
      <c r="BF129" s="52"/>
      <c r="BG129" s="52"/>
      <c r="BH129" s="52"/>
      <c r="BI129" s="52"/>
      <c r="BJ129" s="52"/>
      <c r="BK129" s="52"/>
      <c r="BL129" s="52"/>
      <c r="BM129" s="52"/>
      <c r="BN129" s="52"/>
      <c r="BO129" s="52"/>
      <c r="BP129" s="52"/>
      <c r="BQ129" s="52"/>
      <c r="BR129" s="52"/>
      <c r="BS129" s="54"/>
    </row>
    <row r="130" spans="16:71" s="43" customFormat="1" ht="16.5" customHeight="1">
      <c r="R130" s="608"/>
      <c r="S130" s="608"/>
      <c r="T130" s="51"/>
      <c r="U130" s="52"/>
      <c r="V130" s="52"/>
      <c r="W130" s="52"/>
      <c r="X130" s="52"/>
      <c r="Y130" s="52"/>
      <c r="Z130" s="52"/>
      <c r="AA130" s="52"/>
      <c r="AB130" s="52"/>
      <c r="AC130" s="52"/>
      <c r="AD130" s="52"/>
      <c r="AE130" s="52"/>
      <c r="AF130" s="52"/>
      <c r="AG130" s="52"/>
      <c r="AH130" s="52"/>
      <c r="AI130" s="52"/>
      <c r="AJ130" s="52"/>
      <c r="AK130" s="52"/>
      <c r="AL130" s="52"/>
      <c r="AM130" s="52"/>
      <c r="AN130" s="52"/>
      <c r="AO130" s="52"/>
      <c r="AP130" s="52"/>
      <c r="AQ130" s="52"/>
      <c r="AR130" s="52"/>
      <c r="AS130" s="52"/>
      <c r="AT130" s="52"/>
      <c r="AU130" s="52"/>
      <c r="AV130" s="52"/>
      <c r="AW130" s="52"/>
      <c r="AX130" s="52"/>
      <c r="AY130" s="52"/>
      <c r="AZ130" s="52"/>
      <c r="BA130" s="52"/>
      <c r="BB130" s="52"/>
      <c r="BC130" s="52"/>
      <c r="BD130" s="52"/>
      <c r="BE130" s="52"/>
      <c r="BF130" s="52"/>
      <c r="BG130" s="52"/>
      <c r="BH130" s="52"/>
      <c r="BI130" s="52"/>
      <c r="BJ130" s="52"/>
      <c r="BK130" s="52"/>
      <c r="BL130" s="52"/>
      <c r="BM130" s="52"/>
      <c r="BN130" s="52"/>
      <c r="BO130" s="52"/>
      <c r="BP130" s="52"/>
      <c r="BQ130" s="52"/>
      <c r="BR130" s="52"/>
      <c r="BS130" s="54"/>
    </row>
    <row r="131" spans="16:71" ht="16.5" customHeight="1">
      <c r="R131" s="608"/>
      <c r="S131" s="608"/>
      <c r="T131" s="51"/>
      <c r="U131" s="52"/>
      <c r="V131" s="52"/>
      <c r="W131" s="52"/>
      <c r="X131" s="52"/>
      <c r="Y131" s="52"/>
      <c r="Z131" s="52"/>
      <c r="AA131" s="52"/>
      <c r="AB131" s="52"/>
      <c r="AC131" s="52"/>
      <c r="AD131" s="52"/>
      <c r="AE131" s="52"/>
      <c r="AF131" s="52"/>
      <c r="AG131" s="52"/>
      <c r="AH131" s="52"/>
      <c r="AI131" s="52"/>
      <c r="AJ131" s="52"/>
      <c r="AK131" s="52"/>
      <c r="AL131" s="52"/>
      <c r="AM131" s="52"/>
      <c r="AN131" s="52"/>
      <c r="AO131" s="52"/>
      <c r="AP131" s="52"/>
      <c r="AQ131" s="52"/>
      <c r="AR131" s="52"/>
      <c r="AS131" s="52"/>
      <c r="AT131" s="52"/>
      <c r="AU131" s="52"/>
      <c r="AV131" s="52"/>
      <c r="AW131" s="52"/>
      <c r="AX131" s="52"/>
      <c r="AY131" s="52"/>
      <c r="AZ131" s="52"/>
      <c r="BA131" s="52"/>
      <c r="BB131" s="52"/>
      <c r="BC131" s="52"/>
      <c r="BD131" s="52"/>
      <c r="BE131" s="52"/>
      <c r="BF131" s="52"/>
      <c r="BG131" s="52"/>
      <c r="BH131" s="52"/>
      <c r="BI131" s="52"/>
      <c r="BJ131" s="52"/>
      <c r="BK131" s="52"/>
      <c r="BL131" s="52"/>
      <c r="BM131" s="52"/>
      <c r="BN131" s="52"/>
      <c r="BO131" s="52"/>
      <c r="BP131" s="52"/>
      <c r="BQ131" s="52"/>
      <c r="BR131" s="52"/>
      <c r="BS131" s="54"/>
    </row>
    <row r="132" spans="16:71" ht="16.5" customHeight="1">
      <c r="R132" s="608"/>
      <c r="S132" s="608"/>
      <c r="T132" s="51"/>
      <c r="U132" s="52"/>
      <c r="V132" s="52"/>
      <c r="W132" s="52"/>
      <c r="X132" s="52"/>
      <c r="Y132" s="52"/>
      <c r="Z132" s="52"/>
      <c r="AA132" s="52"/>
      <c r="AB132" s="52"/>
      <c r="AC132" s="52"/>
      <c r="AD132" s="52"/>
      <c r="AE132" s="52"/>
      <c r="AF132" s="52"/>
      <c r="AG132" s="52"/>
      <c r="AH132" s="52"/>
      <c r="AI132" s="52"/>
      <c r="AJ132" s="52"/>
      <c r="AK132" s="52"/>
      <c r="AL132" s="52"/>
      <c r="AM132" s="52"/>
      <c r="AN132" s="52"/>
      <c r="AO132" s="52"/>
      <c r="AP132" s="52"/>
      <c r="AQ132" s="52"/>
      <c r="AR132" s="52"/>
      <c r="AS132" s="52"/>
      <c r="AT132" s="52"/>
      <c r="AU132" s="52"/>
      <c r="AV132" s="52"/>
      <c r="AW132" s="52"/>
      <c r="AX132" s="52"/>
      <c r="AY132" s="52"/>
      <c r="AZ132" s="52"/>
      <c r="BA132" s="52"/>
      <c r="BB132" s="52"/>
      <c r="BC132" s="52"/>
      <c r="BD132" s="52"/>
      <c r="BE132" s="52"/>
      <c r="BF132" s="52"/>
      <c r="BG132" s="52"/>
      <c r="BH132" s="52"/>
      <c r="BI132" s="52"/>
      <c r="BJ132" s="52"/>
      <c r="BK132" s="52"/>
      <c r="BL132" s="52"/>
      <c r="BM132" s="52"/>
      <c r="BN132" s="52"/>
      <c r="BO132" s="52"/>
      <c r="BP132" s="52"/>
      <c r="BQ132" s="52"/>
      <c r="BR132" s="52"/>
      <c r="BS132" s="54"/>
    </row>
    <row r="133" spans="16:71" ht="16.5" customHeight="1">
      <c r="R133" s="608"/>
      <c r="S133" s="608"/>
      <c r="T133" s="51"/>
      <c r="U133" s="52"/>
      <c r="V133" s="52"/>
      <c r="W133" s="52"/>
      <c r="X133" s="52"/>
      <c r="Y133" s="52"/>
      <c r="Z133" s="52"/>
      <c r="AA133" s="52"/>
      <c r="AB133" s="52"/>
      <c r="AC133" s="52"/>
      <c r="AD133" s="52"/>
      <c r="AE133" s="52"/>
      <c r="AF133" s="52"/>
      <c r="AG133" s="52"/>
      <c r="AH133" s="52"/>
      <c r="AI133" s="52"/>
      <c r="AJ133" s="52"/>
      <c r="AK133" s="52"/>
      <c r="AL133" s="52"/>
      <c r="AM133" s="52"/>
      <c r="AN133" s="52"/>
      <c r="AO133" s="52"/>
      <c r="AP133" s="52"/>
      <c r="AQ133" s="52"/>
      <c r="AR133" s="52"/>
      <c r="AS133" s="52"/>
      <c r="AT133" s="52"/>
      <c r="AU133" s="52"/>
      <c r="AV133" s="52"/>
      <c r="AW133" s="52"/>
      <c r="AX133" s="52"/>
      <c r="AY133" s="52"/>
      <c r="AZ133" s="52"/>
      <c r="BA133" s="52"/>
      <c r="BB133" s="52"/>
      <c r="BC133" s="52"/>
      <c r="BD133" s="52"/>
      <c r="BE133" s="52"/>
      <c r="BF133" s="52"/>
      <c r="BG133" s="52"/>
      <c r="BH133" s="52"/>
      <c r="BI133" s="52"/>
      <c r="BJ133" s="52"/>
      <c r="BK133" s="52"/>
      <c r="BL133" s="52"/>
      <c r="BM133" s="52"/>
      <c r="BN133" s="52"/>
      <c r="BO133" s="52"/>
      <c r="BP133" s="52"/>
      <c r="BQ133" s="52"/>
      <c r="BR133" s="52"/>
      <c r="BS133" s="54"/>
    </row>
    <row r="134" spans="16:71" ht="16.5" customHeight="1">
      <c r="R134" s="608"/>
      <c r="S134" s="608"/>
      <c r="T134" s="51"/>
      <c r="U134" s="52"/>
      <c r="V134" s="52"/>
      <c r="W134" s="52"/>
      <c r="X134" s="52"/>
      <c r="Y134" s="52"/>
      <c r="Z134" s="52"/>
      <c r="AA134" s="52"/>
      <c r="AB134" s="52"/>
      <c r="AC134" s="52"/>
      <c r="AD134" s="52"/>
      <c r="AE134" s="52"/>
      <c r="AF134" s="52"/>
      <c r="AG134" s="52"/>
      <c r="AH134" s="52"/>
      <c r="AI134" s="52"/>
      <c r="AJ134" s="52"/>
      <c r="AK134" s="52"/>
      <c r="AL134" s="52"/>
      <c r="AM134" s="52"/>
      <c r="AN134" s="52"/>
      <c r="AO134" s="52"/>
      <c r="AP134" s="52"/>
      <c r="AQ134" s="52"/>
      <c r="AR134" s="52"/>
      <c r="AS134" s="52"/>
      <c r="AT134" s="52"/>
      <c r="AU134" s="52"/>
      <c r="AV134" s="52"/>
      <c r="AW134" s="52"/>
      <c r="AX134" s="52"/>
      <c r="AY134" s="52"/>
      <c r="AZ134" s="52"/>
      <c r="BA134" s="52"/>
      <c r="BB134" s="52"/>
      <c r="BC134" s="52"/>
      <c r="BD134" s="52"/>
      <c r="BE134" s="52"/>
      <c r="BF134" s="52"/>
      <c r="BG134" s="52"/>
      <c r="BH134" s="52"/>
      <c r="BI134" s="52"/>
      <c r="BJ134" s="52"/>
      <c r="BK134" s="52"/>
      <c r="BL134" s="52"/>
      <c r="BM134" s="52"/>
      <c r="BN134" s="52"/>
      <c r="BO134" s="52"/>
      <c r="BP134" s="52"/>
      <c r="BQ134" s="52"/>
      <c r="BR134" s="52"/>
      <c r="BS134" s="54"/>
    </row>
    <row r="135" spans="16:71" ht="16.5" customHeight="1">
      <c r="R135" s="608"/>
      <c r="S135" s="608"/>
      <c r="T135" s="51"/>
      <c r="U135" s="52"/>
      <c r="V135" s="52"/>
      <c r="W135" s="52"/>
      <c r="X135" s="52"/>
      <c r="Y135" s="52"/>
      <c r="Z135" s="52"/>
      <c r="AA135" s="52"/>
      <c r="AB135" s="52"/>
      <c r="AC135" s="52"/>
      <c r="AD135" s="52"/>
      <c r="AE135" s="52"/>
      <c r="AF135" s="52"/>
      <c r="AG135" s="52"/>
      <c r="AH135" s="52"/>
      <c r="AI135" s="52"/>
      <c r="AJ135" s="52"/>
      <c r="AK135" s="52"/>
      <c r="AL135" s="52"/>
      <c r="AM135" s="52"/>
      <c r="AN135" s="52"/>
      <c r="AO135" s="52"/>
      <c r="AP135" s="52"/>
      <c r="AQ135" s="52"/>
      <c r="AR135" s="52"/>
      <c r="AS135" s="52"/>
      <c r="AT135" s="52"/>
      <c r="AU135" s="52"/>
      <c r="AV135" s="52"/>
      <c r="AW135" s="52"/>
      <c r="AX135" s="52"/>
      <c r="AY135" s="52"/>
      <c r="AZ135" s="52"/>
      <c r="BA135" s="52"/>
      <c r="BB135" s="52"/>
      <c r="BC135" s="52"/>
      <c r="BD135" s="52"/>
      <c r="BE135" s="52"/>
      <c r="BF135" s="52"/>
      <c r="BG135" s="52"/>
      <c r="BH135" s="52"/>
      <c r="BI135" s="52"/>
      <c r="BJ135" s="52"/>
      <c r="BK135" s="52"/>
      <c r="BL135" s="52"/>
      <c r="BM135" s="52"/>
      <c r="BN135" s="52"/>
      <c r="BO135" s="52"/>
      <c r="BP135" s="52"/>
      <c r="BQ135" s="52"/>
      <c r="BR135" s="52"/>
      <c r="BS135" s="54"/>
    </row>
    <row r="136" spans="16:71" ht="16.5" customHeight="1">
      <c r="R136" s="608"/>
      <c r="S136" s="608"/>
      <c r="T136" s="51"/>
      <c r="U136" s="52"/>
      <c r="V136" s="52"/>
      <c r="W136" s="52"/>
      <c r="X136" s="52"/>
      <c r="Y136" s="52"/>
      <c r="Z136" s="52"/>
      <c r="AA136" s="52"/>
      <c r="AB136" s="52"/>
      <c r="AC136" s="52"/>
      <c r="AD136" s="52"/>
      <c r="AE136" s="52"/>
      <c r="AF136" s="52"/>
      <c r="AG136" s="52"/>
      <c r="AH136" s="52"/>
      <c r="AI136" s="52"/>
      <c r="AJ136" s="52"/>
      <c r="AK136" s="52"/>
      <c r="AL136" s="52"/>
      <c r="AM136" s="52"/>
      <c r="AN136" s="52"/>
      <c r="AO136" s="52"/>
      <c r="AP136" s="52"/>
      <c r="AQ136" s="52"/>
      <c r="AR136" s="52"/>
      <c r="AS136" s="52"/>
      <c r="AT136" s="52"/>
      <c r="AU136" s="52"/>
      <c r="AV136" s="52"/>
      <c r="AW136" s="52"/>
      <c r="AX136" s="52"/>
      <c r="AY136" s="52"/>
      <c r="AZ136" s="52"/>
      <c r="BA136" s="52"/>
      <c r="BB136" s="52"/>
      <c r="BC136" s="52"/>
      <c r="BD136" s="52"/>
      <c r="BE136" s="52"/>
      <c r="BF136" s="52"/>
      <c r="BG136" s="52"/>
      <c r="BH136" s="52"/>
      <c r="BI136" s="52"/>
      <c r="BJ136" s="52"/>
      <c r="BK136" s="52"/>
      <c r="BL136" s="52"/>
      <c r="BM136" s="52"/>
      <c r="BN136" s="52"/>
      <c r="BO136" s="52"/>
      <c r="BP136" s="52"/>
      <c r="BQ136" s="52"/>
      <c r="BR136" s="52"/>
      <c r="BS136" s="54"/>
    </row>
    <row r="137" spans="16:71" ht="16.5" customHeight="1">
      <c r="R137" s="608"/>
      <c r="S137" s="608"/>
      <c r="T137" s="51"/>
      <c r="U137" s="52"/>
      <c r="V137" s="52"/>
      <c r="W137" s="52"/>
      <c r="X137" s="52"/>
      <c r="Y137" s="52"/>
      <c r="Z137" s="52"/>
      <c r="AA137" s="52"/>
      <c r="AB137" s="52"/>
      <c r="AC137" s="52"/>
      <c r="AD137" s="52"/>
      <c r="AE137" s="52"/>
      <c r="AF137" s="52"/>
      <c r="AG137" s="52"/>
      <c r="AH137" s="52"/>
      <c r="AI137" s="52"/>
      <c r="AJ137" s="52"/>
      <c r="AK137" s="52"/>
      <c r="AL137" s="52"/>
      <c r="AM137" s="52"/>
      <c r="AN137" s="52"/>
      <c r="AO137" s="52"/>
      <c r="AP137" s="52"/>
      <c r="AQ137" s="52"/>
      <c r="AR137" s="52"/>
      <c r="AS137" s="52"/>
      <c r="AT137" s="52"/>
      <c r="AU137" s="52"/>
      <c r="AV137" s="52"/>
      <c r="AW137" s="52"/>
      <c r="AX137" s="52"/>
      <c r="AY137" s="52"/>
      <c r="AZ137" s="52"/>
      <c r="BA137" s="52"/>
      <c r="BB137" s="52"/>
      <c r="BC137" s="52"/>
      <c r="BD137" s="52"/>
      <c r="BE137" s="52"/>
      <c r="BF137" s="52"/>
      <c r="BG137" s="52"/>
      <c r="BH137" s="52"/>
      <c r="BI137" s="52"/>
      <c r="BJ137" s="52"/>
      <c r="BK137" s="52"/>
      <c r="BL137" s="52"/>
      <c r="BM137" s="52"/>
      <c r="BN137" s="52"/>
      <c r="BO137" s="52"/>
      <c r="BP137" s="52"/>
      <c r="BQ137" s="52"/>
      <c r="BR137" s="52"/>
      <c r="BS137" s="54"/>
    </row>
    <row r="138" spans="16:71" ht="16.5" customHeight="1">
      <c r="P138" s="55"/>
      <c r="Q138" s="55"/>
      <c r="R138" s="608"/>
      <c r="S138" s="608"/>
      <c r="T138" s="51"/>
      <c r="U138" s="52"/>
      <c r="V138" s="52"/>
      <c r="W138" s="52"/>
      <c r="X138" s="52"/>
      <c r="Y138" s="52"/>
      <c r="Z138" s="52"/>
      <c r="AA138" s="52"/>
      <c r="AB138" s="52"/>
      <c r="AC138" s="52"/>
      <c r="AD138" s="52"/>
      <c r="AE138" s="52"/>
      <c r="AF138" s="52"/>
      <c r="AG138" s="52"/>
      <c r="AH138" s="52"/>
      <c r="AI138" s="52"/>
      <c r="AJ138" s="52"/>
      <c r="AK138" s="52"/>
      <c r="AL138" s="52"/>
      <c r="AM138" s="52"/>
      <c r="AN138" s="52"/>
      <c r="AO138" s="52"/>
      <c r="AP138" s="52"/>
      <c r="AQ138" s="52"/>
      <c r="AR138" s="52"/>
      <c r="AS138" s="52"/>
      <c r="AT138" s="52"/>
      <c r="AU138" s="52"/>
      <c r="AV138" s="52"/>
      <c r="AW138" s="52"/>
      <c r="AX138" s="52"/>
      <c r="AY138" s="52"/>
      <c r="AZ138" s="52"/>
      <c r="BA138" s="52"/>
      <c r="BB138" s="52"/>
      <c r="BC138" s="52"/>
      <c r="BD138" s="52"/>
      <c r="BE138" s="52"/>
      <c r="BF138" s="52"/>
      <c r="BG138" s="52"/>
      <c r="BH138" s="52"/>
      <c r="BI138" s="52"/>
      <c r="BJ138" s="52"/>
      <c r="BK138" s="52"/>
      <c r="BL138" s="52"/>
      <c r="BM138" s="52"/>
      <c r="BN138" s="52"/>
      <c r="BO138" s="52"/>
      <c r="BP138" s="52"/>
      <c r="BQ138" s="52"/>
      <c r="BR138" s="52"/>
      <c r="BS138" s="54"/>
    </row>
    <row r="139" spans="16:71" ht="16.5" customHeight="1">
      <c r="P139" s="55"/>
      <c r="Q139" s="55"/>
      <c r="R139" s="608"/>
      <c r="S139" s="608"/>
      <c r="T139" s="51"/>
      <c r="U139" s="52"/>
      <c r="V139" s="52"/>
      <c r="W139" s="52"/>
      <c r="X139" s="52"/>
      <c r="Y139" s="52"/>
      <c r="Z139" s="52"/>
      <c r="AA139" s="52"/>
      <c r="AB139" s="52"/>
      <c r="AC139" s="52"/>
      <c r="AD139" s="52"/>
      <c r="AE139" s="52"/>
      <c r="AF139" s="52"/>
      <c r="AG139" s="52"/>
      <c r="AH139" s="52"/>
      <c r="AI139" s="52"/>
      <c r="AJ139" s="52"/>
      <c r="AK139" s="52"/>
      <c r="AL139" s="52"/>
      <c r="AM139" s="52"/>
      <c r="AN139" s="52"/>
      <c r="AO139" s="52"/>
      <c r="AP139" s="52"/>
      <c r="AQ139" s="52"/>
      <c r="AR139" s="52"/>
      <c r="AS139" s="52"/>
      <c r="AT139" s="52"/>
      <c r="AU139" s="52"/>
      <c r="AV139" s="52"/>
      <c r="AW139" s="52"/>
      <c r="AX139" s="52"/>
      <c r="AY139" s="52"/>
      <c r="AZ139" s="52"/>
      <c r="BA139" s="52"/>
      <c r="BB139" s="52"/>
      <c r="BC139" s="52"/>
      <c r="BD139" s="52"/>
      <c r="BE139" s="52"/>
      <c r="BF139" s="52"/>
      <c r="BG139" s="52"/>
      <c r="BH139" s="52"/>
      <c r="BI139" s="52"/>
      <c r="BJ139" s="52"/>
      <c r="BK139" s="52"/>
      <c r="BL139" s="52"/>
      <c r="BM139" s="52"/>
      <c r="BN139" s="52"/>
      <c r="BO139" s="52"/>
      <c r="BP139" s="52"/>
      <c r="BQ139" s="52"/>
      <c r="BR139" s="52"/>
      <c r="BS139" s="54"/>
    </row>
    <row r="140" spans="16:71" ht="16.5" customHeight="1">
      <c r="P140" s="55"/>
      <c r="Q140" s="55"/>
      <c r="R140" s="608"/>
      <c r="S140" s="608"/>
      <c r="T140" s="51"/>
      <c r="U140" s="52"/>
      <c r="V140" s="52"/>
      <c r="W140" s="52"/>
      <c r="X140" s="52"/>
      <c r="Y140" s="52"/>
      <c r="Z140" s="52"/>
      <c r="AA140" s="52"/>
      <c r="AB140" s="52"/>
      <c r="AC140" s="52"/>
      <c r="AD140" s="52"/>
      <c r="AE140" s="52"/>
      <c r="AF140" s="52"/>
      <c r="AG140" s="52"/>
      <c r="AH140" s="52"/>
      <c r="AI140" s="52"/>
      <c r="AJ140" s="52"/>
      <c r="AK140" s="52"/>
      <c r="AL140" s="52"/>
      <c r="AM140" s="52"/>
      <c r="AN140" s="52"/>
      <c r="AO140" s="52"/>
      <c r="AP140" s="52"/>
      <c r="AQ140" s="52"/>
      <c r="AR140" s="52"/>
      <c r="AS140" s="52"/>
      <c r="AT140" s="52"/>
      <c r="AU140" s="52"/>
      <c r="AV140" s="52"/>
      <c r="AW140" s="52"/>
      <c r="AX140" s="52"/>
      <c r="AY140" s="52"/>
      <c r="AZ140" s="52"/>
      <c r="BA140" s="52"/>
      <c r="BB140" s="52"/>
      <c r="BC140" s="52"/>
      <c r="BD140" s="52"/>
      <c r="BE140" s="52"/>
      <c r="BF140" s="52"/>
      <c r="BG140" s="52"/>
      <c r="BH140" s="52"/>
      <c r="BI140" s="52"/>
      <c r="BJ140" s="52"/>
      <c r="BK140" s="52"/>
      <c r="BL140" s="52"/>
      <c r="BM140" s="52"/>
      <c r="BN140" s="52"/>
      <c r="BO140" s="52"/>
      <c r="BP140" s="52"/>
      <c r="BQ140" s="52"/>
      <c r="BR140" s="52"/>
      <c r="BS140" s="54"/>
    </row>
    <row r="141" spans="16:71" ht="16.5" customHeight="1">
      <c r="P141" s="55"/>
      <c r="Q141" s="55"/>
      <c r="R141" s="608"/>
      <c r="S141" s="608"/>
      <c r="T141" s="51"/>
      <c r="U141" s="52"/>
      <c r="V141" s="52"/>
      <c r="W141" s="52"/>
      <c r="X141" s="52"/>
      <c r="Y141" s="52"/>
      <c r="Z141" s="52"/>
      <c r="AA141" s="52"/>
      <c r="AB141" s="52"/>
      <c r="AC141" s="52"/>
      <c r="AD141" s="52"/>
      <c r="AE141" s="52"/>
      <c r="AF141" s="52"/>
      <c r="AG141" s="52"/>
      <c r="AH141" s="52"/>
      <c r="AI141" s="52"/>
      <c r="AJ141" s="52"/>
      <c r="AK141" s="52"/>
      <c r="AL141" s="52"/>
      <c r="AM141" s="52"/>
      <c r="AN141" s="52"/>
      <c r="AO141" s="52"/>
      <c r="AP141" s="52"/>
      <c r="AQ141" s="52"/>
      <c r="AR141" s="52"/>
      <c r="AS141" s="52"/>
      <c r="AT141" s="52"/>
      <c r="AU141" s="52"/>
      <c r="AV141" s="52"/>
      <c r="AW141" s="52"/>
      <c r="AX141" s="52"/>
      <c r="AY141" s="52"/>
      <c r="AZ141" s="52"/>
      <c r="BA141" s="52"/>
      <c r="BB141" s="52"/>
      <c r="BC141" s="52"/>
      <c r="BD141" s="52"/>
      <c r="BE141" s="52"/>
      <c r="BF141" s="52"/>
      <c r="BG141" s="52"/>
      <c r="BH141" s="52"/>
      <c r="BI141" s="52"/>
      <c r="BJ141" s="52"/>
      <c r="BK141" s="52"/>
      <c r="BL141" s="52"/>
      <c r="BM141" s="52"/>
      <c r="BN141" s="52"/>
      <c r="BO141" s="52"/>
      <c r="BP141" s="52"/>
      <c r="BQ141" s="52"/>
      <c r="BR141" s="52"/>
      <c r="BS141" s="54"/>
    </row>
    <row r="142" spans="16:71" ht="16.5" customHeight="1">
      <c r="P142" s="55"/>
      <c r="Q142" s="55"/>
      <c r="R142" s="608"/>
      <c r="S142" s="608"/>
      <c r="T142" s="51"/>
      <c r="U142" s="52"/>
      <c r="V142" s="52"/>
      <c r="W142" s="52"/>
      <c r="X142" s="52"/>
      <c r="Y142" s="52"/>
      <c r="Z142" s="52"/>
      <c r="AA142" s="52"/>
      <c r="AB142" s="52"/>
      <c r="AC142" s="52"/>
      <c r="AD142" s="52"/>
      <c r="AE142" s="52"/>
      <c r="AF142" s="52"/>
      <c r="AG142" s="52"/>
      <c r="AH142" s="52"/>
      <c r="AI142" s="52"/>
      <c r="AJ142" s="52"/>
      <c r="AK142" s="52"/>
      <c r="AL142" s="52"/>
      <c r="AM142" s="52"/>
      <c r="AN142" s="52"/>
      <c r="AO142" s="52"/>
      <c r="AP142" s="52"/>
      <c r="AQ142" s="52"/>
      <c r="AR142" s="52"/>
      <c r="AS142" s="52"/>
      <c r="AT142" s="52"/>
      <c r="AU142" s="52"/>
      <c r="AV142" s="52"/>
      <c r="AW142" s="52"/>
      <c r="AX142" s="52"/>
      <c r="AY142" s="52"/>
      <c r="AZ142" s="52"/>
      <c r="BA142" s="52"/>
      <c r="BB142" s="52"/>
      <c r="BC142" s="52"/>
      <c r="BD142" s="52"/>
      <c r="BE142" s="52"/>
      <c r="BF142" s="52"/>
      <c r="BG142" s="52"/>
      <c r="BH142" s="52"/>
      <c r="BI142" s="52"/>
      <c r="BJ142" s="52"/>
      <c r="BK142" s="52"/>
      <c r="BL142" s="52"/>
      <c r="BM142" s="52"/>
      <c r="BN142" s="52"/>
      <c r="BO142" s="52"/>
      <c r="BP142" s="52"/>
      <c r="BQ142" s="52"/>
      <c r="BR142" s="52"/>
      <c r="BS142" s="54"/>
    </row>
    <row r="143" spans="16:71" ht="16.5" customHeight="1">
      <c r="P143" s="55"/>
      <c r="Q143" s="55"/>
      <c r="R143" s="608"/>
      <c r="S143" s="608"/>
      <c r="T143" s="51"/>
      <c r="U143" s="52"/>
      <c r="V143" s="52"/>
      <c r="W143" s="52"/>
      <c r="X143" s="52"/>
      <c r="Y143" s="52"/>
      <c r="Z143" s="52"/>
      <c r="AA143" s="52"/>
      <c r="AB143" s="52"/>
      <c r="AC143" s="52"/>
      <c r="AD143" s="52"/>
      <c r="AE143" s="52"/>
      <c r="AF143" s="52"/>
      <c r="AG143" s="52"/>
      <c r="AH143" s="52"/>
      <c r="AI143" s="52"/>
      <c r="AJ143" s="52"/>
      <c r="AK143" s="52"/>
      <c r="AL143" s="52"/>
      <c r="AM143" s="52"/>
      <c r="AN143" s="52"/>
      <c r="AO143" s="52"/>
      <c r="AP143" s="52"/>
      <c r="AQ143" s="52"/>
      <c r="AR143" s="52"/>
      <c r="AS143" s="52"/>
      <c r="AT143" s="52"/>
      <c r="AU143" s="52"/>
      <c r="AV143" s="52"/>
      <c r="AW143" s="52"/>
      <c r="AX143" s="52"/>
      <c r="AY143" s="52"/>
      <c r="AZ143" s="52"/>
      <c r="BA143" s="52"/>
      <c r="BB143" s="52"/>
      <c r="BC143" s="52"/>
      <c r="BD143" s="52"/>
      <c r="BE143" s="52"/>
      <c r="BF143" s="52"/>
      <c r="BG143" s="52"/>
      <c r="BH143" s="52"/>
      <c r="BI143" s="52"/>
      <c r="BJ143" s="52"/>
      <c r="BK143" s="52"/>
      <c r="BL143" s="52"/>
      <c r="BM143" s="52"/>
      <c r="BN143" s="52"/>
      <c r="BO143" s="52"/>
      <c r="BP143" s="52"/>
      <c r="BQ143" s="52"/>
      <c r="BR143" s="52"/>
      <c r="BS143" s="54"/>
    </row>
    <row r="144" spans="16:71" ht="16.5" customHeight="1">
      <c r="P144" s="55"/>
      <c r="Q144" s="55"/>
      <c r="R144" s="608"/>
      <c r="S144" s="608"/>
      <c r="T144" s="51"/>
      <c r="U144" s="52"/>
      <c r="V144" s="52"/>
      <c r="W144" s="52"/>
      <c r="X144" s="52"/>
      <c r="Y144" s="52"/>
      <c r="Z144" s="52"/>
      <c r="AA144" s="52"/>
      <c r="AB144" s="52"/>
      <c r="AC144" s="52"/>
      <c r="AD144" s="52"/>
      <c r="AE144" s="52"/>
      <c r="AF144" s="52"/>
      <c r="AG144" s="52"/>
      <c r="AH144" s="52"/>
      <c r="AI144" s="52"/>
      <c r="AJ144" s="52"/>
      <c r="AK144" s="52"/>
      <c r="AL144" s="52"/>
      <c r="AM144" s="52"/>
      <c r="AN144" s="52"/>
      <c r="AO144" s="52"/>
      <c r="AP144" s="52"/>
      <c r="AQ144" s="52"/>
      <c r="AR144" s="52"/>
      <c r="AS144" s="52"/>
      <c r="AT144" s="52"/>
      <c r="AU144" s="52"/>
      <c r="AV144" s="52"/>
      <c r="AW144" s="52"/>
      <c r="AX144" s="52"/>
      <c r="AY144" s="52"/>
      <c r="AZ144" s="52"/>
      <c r="BA144" s="52"/>
      <c r="BB144" s="52"/>
      <c r="BC144" s="52"/>
      <c r="BD144" s="52"/>
      <c r="BE144" s="52"/>
      <c r="BF144" s="52"/>
      <c r="BG144" s="52"/>
      <c r="BH144" s="52"/>
      <c r="BI144" s="52"/>
      <c r="BJ144" s="52"/>
      <c r="BK144" s="52"/>
      <c r="BL144" s="52"/>
      <c r="BM144" s="52"/>
      <c r="BN144" s="52"/>
      <c r="BO144" s="52"/>
      <c r="BP144" s="52"/>
      <c r="BQ144" s="52"/>
      <c r="BR144" s="52"/>
      <c r="BS144" s="54"/>
    </row>
    <row r="145" spans="16:71" ht="16.5" customHeight="1">
      <c r="P145" s="55"/>
      <c r="Q145" s="55"/>
      <c r="R145" s="608"/>
      <c r="S145" s="608"/>
      <c r="T145" s="51"/>
      <c r="U145" s="52"/>
      <c r="V145" s="52"/>
      <c r="W145" s="52"/>
      <c r="X145" s="52"/>
      <c r="Y145" s="52"/>
      <c r="Z145" s="52"/>
      <c r="AA145" s="52"/>
      <c r="AB145" s="52"/>
      <c r="AC145" s="52"/>
      <c r="AD145" s="52"/>
      <c r="AE145" s="52"/>
      <c r="AF145" s="52"/>
      <c r="AG145" s="52"/>
      <c r="AH145" s="52"/>
      <c r="AI145" s="52"/>
      <c r="AJ145" s="52"/>
      <c r="AK145" s="52"/>
      <c r="AL145" s="52"/>
      <c r="AM145" s="52"/>
      <c r="AN145" s="52"/>
      <c r="AO145" s="52"/>
      <c r="AP145" s="52"/>
      <c r="AQ145" s="52"/>
      <c r="AR145" s="52"/>
      <c r="AS145" s="52"/>
      <c r="AT145" s="52"/>
      <c r="AU145" s="52"/>
      <c r="AV145" s="52"/>
      <c r="AW145" s="52"/>
      <c r="AX145" s="52"/>
      <c r="AY145" s="52"/>
      <c r="AZ145" s="52"/>
      <c r="BA145" s="52"/>
      <c r="BB145" s="52"/>
      <c r="BC145" s="52"/>
      <c r="BD145" s="52"/>
      <c r="BE145" s="52"/>
      <c r="BF145" s="52"/>
      <c r="BG145" s="52"/>
      <c r="BH145" s="52"/>
      <c r="BI145" s="52"/>
      <c r="BJ145" s="52"/>
      <c r="BK145" s="52"/>
      <c r="BL145" s="52"/>
      <c r="BM145" s="52"/>
      <c r="BN145" s="52"/>
      <c r="BO145" s="52"/>
      <c r="BP145" s="52"/>
      <c r="BQ145" s="52"/>
      <c r="BR145" s="52"/>
      <c r="BS145" s="54"/>
    </row>
    <row r="146" spans="16:71" ht="16.5" customHeight="1">
      <c r="P146" s="55"/>
      <c r="Q146" s="55"/>
      <c r="R146" s="608"/>
      <c r="S146" s="608"/>
      <c r="T146" s="51"/>
      <c r="U146" s="52"/>
      <c r="V146" s="52"/>
      <c r="W146" s="52"/>
      <c r="X146" s="52"/>
      <c r="Y146" s="52"/>
      <c r="Z146" s="52"/>
      <c r="AA146" s="52"/>
      <c r="AB146" s="52"/>
      <c r="AC146" s="52"/>
      <c r="AD146" s="52"/>
      <c r="AE146" s="52"/>
      <c r="AF146" s="52"/>
      <c r="AG146" s="52"/>
      <c r="AH146" s="52"/>
      <c r="AI146" s="52"/>
      <c r="AJ146" s="52"/>
      <c r="AK146" s="52"/>
      <c r="AL146" s="52"/>
      <c r="AM146" s="52"/>
      <c r="AN146" s="52"/>
      <c r="AO146" s="52"/>
      <c r="AP146" s="52"/>
      <c r="AQ146" s="52"/>
      <c r="AR146" s="52"/>
      <c r="AS146" s="52"/>
      <c r="AT146" s="52"/>
      <c r="AU146" s="52"/>
      <c r="AV146" s="52"/>
      <c r="AW146" s="52"/>
      <c r="AX146" s="52"/>
      <c r="AY146" s="52"/>
      <c r="AZ146" s="52"/>
      <c r="BA146" s="52"/>
      <c r="BB146" s="52"/>
      <c r="BC146" s="52"/>
      <c r="BD146" s="52"/>
      <c r="BE146" s="52"/>
      <c r="BF146" s="52"/>
      <c r="BG146" s="52"/>
      <c r="BH146" s="52"/>
      <c r="BI146" s="52"/>
      <c r="BJ146" s="52"/>
      <c r="BK146" s="52"/>
      <c r="BL146" s="52"/>
      <c r="BM146" s="52"/>
      <c r="BN146" s="52"/>
      <c r="BO146" s="52"/>
      <c r="BP146" s="52"/>
      <c r="BQ146" s="52"/>
      <c r="BR146" s="52"/>
      <c r="BS146" s="54"/>
    </row>
    <row r="147" spans="16:71" ht="16.5" customHeight="1">
      <c r="P147" s="55"/>
      <c r="Q147" s="55"/>
      <c r="R147" s="608"/>
      <c r="S147" s="608"/>
      <c r="T147" s="51"/>
      <c r="U147" s="52"/>
      <c r="V147" s="52"/>
      <c r="W147" s="52"/>
      <c r="X147" s="52"/>
      <c r="Y147" s="52"/>
      <c r="Z147" s="52"/>
      <c r="AA147" s="52"/>
      <c r="AB147" s="52"/>
      <c r="AC147" s="52"/>
      <c r="AD147" s="52"/>
      <c r="AE147" s="52"/>
      <c r="AF147" s="52"/>
      <c r="AG147" s="52"/>
      <c r="AH147" s="52"/>
      <c r="AI147" s="52"/>
      <c r="AJ147" s="52"/>
      <c r="AK147" s="52"/>
      <c r="AL147" s="52"/>
      <c r="AM147" s="52"/>
      <c r="AN147" s="52"/>
      <c r="AO147" s="52"/>
      <c r="AP147" s="52"/>
      <c r="AQ147" s="52"/>
      <c r="AR147" s="52"/>
      <c r="AS147" s="52"/>
      <c r="AT147" s="52"/>
      <c r="AU147" s="52"/>
      <c r="AV147" s="52"/>
      <c r="AW147" s="52"/>
      <c r="AX147" s="52"/>
      <c r="AY147" s="52"/>
      <c r="AZ147" s="52"/>
      <c r="BA147" s="52"/>
      <c r="BB147" s="52"/>
      <c r="BC147" s="52"/>
      <c r="BD147" s="52"/>
      <c r="BE147" s="52"/>
      <c r="BF147" s="52"/>
      <c r="BG147" s="52"/>
      <c r="BH147" s="52"/>
      <c r="BI147" s="52"/>
      <c r="BJ147" s="52"/>
      <c r="BK147" s="52"/>
      <c r="BL147" s="52"/>
      <c r="BM147" s="52"/>
      <c r="BN147" s="52"/>
      <c r="BO147" s="52"/>
      <c r="BP147" s="52"/>
      <c r="BQ147" s="52"/>
      <c r="BR147" s="52"/>
      <c r="BS147" s="54"/>
    </row>
    <row r="148" spans="16:71" ht="16.5" customHeight="1">
      <c r="P148" s="55"/>
      <c r="Q148" s="55"/>
      <c r="R148" s="608"/>
      <c r="S148" s="608"/>
      <c r="T148" s="51"/>
      <c r="U148" s="52"/>
      <c r="V148" s="52"/>
      <c r="W148" s="52"/>
      <c r="X148" s="52"/>
      <c r="Y148" s="52"/>
      <c r="Z148" s="52"/>
      <c r="AA148" s="52"/>
      <c r="AB148" s="52"/>
      <c r="AC148" s="52"/>
      <c r="AD148" s="52"/>
      <c r="AE148" s="52"/>
      <c r="AF148" s="52"/>
      <c r="AG148" s="52"/>
      <c r="AH148" s="52"/>
      <c r="AI148" s="52"/>
      <c r="AJ148" s="52"/>
      <c r="AK148" s="52"/>
      <c r="AL148" s="52"/>
      <c r="AM148" s="52"/>
      <c r="AN148" s="52"/>
      <c r="AO148" s="52"/>
      <c r="AP148" s="52"/>
      <c r="AQ148" s="52"/>
      <c r="AR148" s="52"/>
      <c r="AS148" s="52"/>
      <c r="AT148" s="52"/>
      <c r="AU148" s="52"/>
      <c r="AV148" s="52"/>
      <c r="AW148" s="52"/>
      <c r="AX148" s="52"/>
      <c r="AY148" s="52"/>
      <c r="AZ148" s="52"/>
      <c r="BA148" s="52"/>
      <c r="BB148" s="52"/>
      <c r="BC148" s="52"/>
      <c r="BD148" s="52"/>
      <c r="BE148" s="52"/>
      <c r="BF148" s="52"/>
      <c r="BG148" s="52"/>
      <c r="BH148" s="52"/>
      <c r="BI148" s="52"/>
      <c r="BJ148" s="52"/>
      <c r="BK148" s="52"/>
      <c r="BL148" s="52"/>
      <c r="BM148" s="52"/>
      <c r="BN148" s="52"/>
      <c r="BO148" s="52"/>
      <c r="BP148" s="52"/>
      <c r="BQ148" s="52"/>
      <c r="BR148" s="52"/>
      <c r="BS148" s="54"/>
    </row>
    <row r="149" spans="16:71" ht="16.5" customHeight="1">
      <c r="P149" s="55"/>
      <c r="Q149" s="55"/>
      <c r="R149" s="608"/>
      <c r="S149" s="608"/>
      <c r="T149" s="51"/>
      <c r="U149" s="52"/>
      <c r="V149" s="52"/>
      <c r="W149" s="52"/>
      <c r="X149" s="52"/>
      <c r="Y149" s="52"/>
      <c r="Z149" s="52"/>
      <c r="AA149" s="52"/>
      <c r="AB149" s="52"/>
      <c r="AC149" s="52"/>
      <c r="AD149" s="52"/>
      <c r="AE149" s="52"/>
      <c r="AF149" s="52"/>
      <c r="AG149" s="52"/>
      <c r="AH149" s="52"/>
      <c r="AI149" s="52"/>
      <c r="AJ149" s="52"/>
      <c r="AK149" s="52"/>
      <c r="AL149" s="52"/>
      <c r="AM149" s="52"/>
      <c r="AN149" s="52"/>
      <c r="AO149" s="52"/>
      <c r="AP149" s="52"/>
      <c r="AQ149" s="52"/>
      <c r="AR149" s="52"/>
      <c r="AS149" s="52"/>
      <c r="AT149" s="52"/>
      <c r="AU149" s="52"/>
      <c r="AV149" s="52"/>
      <c r="AW149" s="52"/>
      <c r="AX149" s="52"/>
      <c r="AY149" s="52"/>
      <c r="AZ149" s="52"/>
      <c r="BA149" s="52"/>
      <c r="BB149" s="52"/>
      <c r="BC149" s="52"/>
      <c r="BD149" s="52"/>
      <c r="BE149" s="52"/>
      <c r="BF149" s="52"/>
      <c r="BG149" s="52"/>
      <c r="BH149" s="52"/>
      <c r="BI149" s="52"/>
      <c r="BJ149" s="52"/>
      <c r="BK149" s="52"/>
      <c r="BL149" s="52"/>
      <c r="BM149" s="52"/>
      <c r="BN149" s="52"/>
      <c r="BO149" s="52"/>
      <c r="BP149" s="52"/>
      <c r="BQ149" s="52"/>
      <c r="BR149" s="52"/>
      <c r="BS149" s="54"/>
    </row>
    <row r="150" spans="16:71" ht="16.5" customHeight="1">
      <c r="P150" s="55"/>
      <c r="Q150" s="55"/>
      <c r="R150" s="608"/>
      <c r="S150" s="608"/>
      <c r="T150" s="51"/>
      <c r="U150" s="52"/>
      <c r="V150" s="52"/>
      <c r="W150" s="52"/>
      <c r="X150" s="52"/>
      <c r="Y150" s="52"/>
      <c r="Z150" s="52"/>
      <c r="AA150" s="52"/>
      <c r="AB150" s="52"/>
      <c r="AC150" s="52"/>
      <c r="AD150" s="52"/>
      <c r="AE150" s="52"/>
      <c r="AF150" s="52"/>
      <c r="AG150" s="52"/>
      <c r="AH150" s="52"/>
      <c r="AI150" s="52"/>
      <c r="AJ150" s="52"/>
      <c r="AK150" s="52"/>
      <c r="AL150" s="52"/>
      <c r="AM150" s="52"/>
      <c r="AN150" s="52"/>
      <c r="AO150" s="52"/>
      <c r="AP150" s="52"/>
      <c r="AQ150" s="52"/>
      <c r="AR150" s="52"/>
      <c r="AS150" s="52"/>
      <c r="AT150" s="52"/>
      <c r="AU150" s="52"/>
      <c r="AV150" s="52"/>
      <c r="AW150" s="52"/>
      <c r="AX150" s="52"/>
      <c r="AY150" s="52"/>
      <c r="AZ150" s="52"/>
      <c r="BA150" s="52"/>
      <c r="BB150" s="52"/>
      <c r="BC150" s="52"/>
      <c r="BD150" s="52"/>
      <c r="BE150" s="52"/>
      <c r="BF150" s="52"/>
      <c r="BG150" s="52"/>
      <c r="BH150" s="52"/>
      <c r="BI150" s="52"/>
      <c r="BJ150" s="52"/>
      <c r="BK150" s="52"/>
      <c r="BL150" s="52"/>
      <c r="BM150" s="52"/>
      <c r="BN150" s="52"/>
      <c r="BO150" s="52"/>
      <c r="BP150" s="52"/>
      <c r="BQ150" s="52"/>
      <c r="BR150" s="52"/>
      <c r="BS150" s="54"/>
    </row>
    <row r="151" spans="16:71" ht="16.5" customHeight="1">
      <c r="P151" s="55"/>
      <c r="Q151" s="55"/>
      <c r="R151" s="608"/>
      <c r="S151" s="608"/>
      <c r="T151" s="51"/>
      <c r="U151" s="52"/>
      <c r="V151" s="52"/>
      <c r="W151" s="52"/>
      <c r="X151" s="52"/>
      <c r="Y151" s="52"/>
      <c r="Z151" s="52"/>
      <c r="AA151" s="52"/>
      <c r="AB151" s="52"/>
      <c r="AC151" s="52"/>
      <c r="AD151" s="52"/>
      <c r="AE151" s="52"/>
      <c r="AF151" s="52"/>
      <c r="AG151" s="52"/>
      <c r="AH151" s="52"/>
      <c r="AI151" s="52"/>
      <c r="AJ151" s="52"/>
      <c r="AK151" s="52"/>
      <c r="AL151" s="52"/>
      <c r="AM151" s="52"/>
      <c r="AN151" s="52"/>
      <c r="AO151" s="52"/>
      <c r="AP151" s="52"/>
      <c r="AQ151" s="52"/>
      <c r="AR151" s="52"/>
      <c r="AS151" s="52"/>
      <c r="AT151" s="52"/>
      <c r="AU151" s="52"/>
      <c r="AV151" s="52"/>
      <c r="AW151" s="52"/>
      <c r="AX151" s="52"/>
      <c r="AY151" s="52"/>
      <c r="AZ151" s="52"/>
      <c r="BA151" s="52"/>
      <c r="BB151" s="52"/>
      <c r="BC151" s="52"/>
      <c r="BD151" s="52"/>
      <c r="BE151" s="52"/>
      <c r="BF151" s="52"/>
      <c r="BG151" s="52"/>
      <c r="BH151" s="52"/>
      <c r="BI151" s="52"/>
      <c r="BJ151" s="52"/>
      <c r="BK151" s="52"/>
      <c r="BL151" s="52"/>
      <c r="BM151" s="52"/>
      <c r="BN151" s="52"/>
      <c r="BO151" s="52"/>
      <c r="BP151" s="52"/>
      <c r="BQ151" s="52"/>
      <c r="BR151" s="52"/>
      <c r="BS151" s="54"/>
    </row>
    <row r="152" spans="16:71" ht="16.5" customHeight="1">
      <c r="P152" s="55"/>
      <c r="Q152" s="55"/>
      <c r="R152" s="608"/>
      <c r="S152" s="608"/>
      <c r="T152" s="51"/>
      <c r="U152" s="52"/>
      <c r="V152" s="52"/>
      <c r="W152" s="52"/>
      <c r="X152" s="52"/>
      <c r="Y152" s="52"/>
      <c r="Z152" s="52"/>
      <c r="AA152" s="52"/>
      <c r="AB152" s="52"/>
      <c r="AC152" s="52"/>
      <c r="AD152" s="52"/>
      <c r="AE152" s="52"/>
      <c r="AF152" s="52"/>
      <c r="AG152" s="52"/>
      <c r="AH152" s="52"/>
      <c r="AI152" s="52"/>
      <c r="AJ152" s="52"/>
      <c r="AK152" s="52"/>
      <c r="AL152" s="52"/>
      <c r="AM152" s="52"/>
      <c r="AN152" s="52"/>
      <c r="AO152" s="52"/>
      <c r="AP152" s="52"/>
      <c r="AQ152" s="52"/>
      <c r="AR152" s="52"/>
      <c r="AS152" s="52"/>
      <c r="AT152" s="52"/>
      <c r="AU152" s="52"/>
      <c r="AV152" s="52"/>
      <c r="AW152" s="52"/>
      <c r="AX152" s="52"/>
      <c r="AY152" s="52"/>
      <c r="AZ152" s="52"/>
      <c r="BA152" s="52"/>
      <c r="BB152" s="52"/>
      <c r="BC152" s="52"/>
      <c r="BD152" s="52"/>
      <c r="BE152" s="52"/>
      <c r="BF152" s="52"/>
      <c r="BG152" s="52"/>
      <c r="BH152" s="52"/>
      <c r="BI152" s="52"/>
      <c r="BJ152" s="52"/>
      <c r="BK152" s="52"/>
      <c r="BL152" s="52"/>
      <c r="BM152" s="52"/>
      <c r="BN152" s="52"/>
      <c r="BO152" s="52"/>
      <c r="BP152" s="52"/>
      <c r="BQ152" s="52"/>
      <c r="BR152" s="52"/>
      <c r="BS152" s="54"/>
    </row>
    <row r="153" spans="16:71" ht="16.5" customHeight="1">
      <c r="P153" s="55"/>
      <c r="Q153" s="55"/>
      <c r="R153" s="608"/>
      <c r="S153" s="608"/>
      <c r="T153" s="51"/>
      <c r="U153" s="52"/>
      <c r="V153" s="52"/>
      <c r="W153" s="52"/>
      <c r="X153" s="52"/>
      <c r="Y153" s="52"/>
      <c r="Z153" s="52"/>
      <c r="AA153" s="52"/>
      <c r="AB153" s="52"/>
      <c r="AC153" s="52"/>
      <c r="AD153" s="52"/>
      <c r="AE153" s="52"/>
      <c r="AF153" s="52"/>
      <c r="AG153" s="52"/>
      <c r="AH153" s="52"/>
      <c r="AI153" s="52"/>
      <c r="AJ153" s="52"/>
      <c r="AK153" s="52"/>
      <c r="AL153" s="52"/>
      <c r="AM153" s="52"/>
      <c r="AN153" s="52"/>
      <c r="AO153" s="52"/>
      <c r="AP153" s="52"/>
      <c r="AQ153" s="52"/>
      <c r="AR153" s="52"/>
      <c r="AS153" s="52"/>
      <c r="AT153" s="52"/>
      <c r="AU153" s="52"/>
      <c r="AV153" s="52"/>
      <c r="AW153" s="52"/>
      <c r="AX153" s="52"/>
      <c r="AY153" s="52"/>
      <c r="AZ153" s="52"/>
      <c r="BA153" s="52"/>
      <c r="BB153" s="52"/>
      <c r="BC153" s="52"/>
      <c r="BD153" s="52"/>
      <c r="BE153" s="52"/>
      <c r="BF153" s="52"/>
      <c r="BG153" s="52"/>
      <c r="BH153" s="52"/>
      <c r="BI153" s="52"/>
      <c r="BJ153" s="52"/>
      <c r="BK153" s="52"/>
      <c r="BL153" s="52"/>
      <c r="BM153" s="52"/>
      <c r="BN153" s="52"/>
      <c r="BO153" s="52"/>
      <c r="BP153" s="52"/>
      <c r="BQ153" s="52"/>
      <c r="BR153" s="52"/>
      <c r="BS153" s="54"/>
    </row>
    <row r="154" spans="16:71" s="43" customFormat="1" ht="16.5" customHeight="1">
      <c r="P154" s="56"/>
      <c r="Q154" s="56"/>
      <c r="R154" s="608"/>
      <c r="S154" s="608"/>
      <c r="T154" s="51"/>
      <c r="U154" s="52"/>
      <c r="V154" s="52"/>
      <c r="W154" s="52"/>
      <c r="X154" s="52"/>
      <c r="Y154" s="52"/>
      <c r="Z154" s="52"/>
      <c r="AA154" s="52"/>
      <c r="AB154" s="52"/>
      <c r="AC154" s="52"/>
      <c r="AD154" s="52"/>
      <c r="AE154" s="52"/>
      <c r="AF154" s="52"/>
      <c r="AG154" s="52"/>
      <c r="AH154" s="52"/>
      <c r="AI154" s="52"/>
      <c r="AJ154" s="52"/>
      <c r="AK154" s="52"/>
      <c r="AL154" s="52"/>
      <c r="AM154" s="52"/>
      <c r="AN154" s="52"/>
      <c r="AO154" s="52"/>
      <c r="AP154" s="52"/>
      <c r="AQ154" s="52"/>
      <c r="AR154" s="52"/>
      <c r="AS154" s="52"/>
      <c r="AT154" s="52"/>
      <c r="AU154" s="52"/>
      <c r="AV154" s="52"/>
      <c r="AW154" s="52"/>
      <c r="AX154" s="52"/>
      <c r="AY154" s="52"/>
      <c r="AZ154" s="52"/>
      <c r="BA154" s="52"/>
      <c r="BB154" s="52"/>
      <c r="BC154" s="52"/>
      <c r="BD154" s="52"/>
      <c r="BE154" s="52"/>
      <c r="BF154" s="52"/>
      <c r="BG154" s="52"/>
      <c r="BH154" s="52"/>
      <c r="BI154" s="52"/>
      <c r="BJ154" s="52"/>
      <c r="BK154" s="52"/>
      <c r="BL154" s="52"/>
      <c r="BM154" s="52"/>
      <c r="BN154" s="52"/>
      <c r="BO154" s="52"/>
      <c r="BP154" s="52"/>
      <c r="BQ154" s="52"/>
      <c r="BR154" s="52"/>
      <c r="BS154" s="54"/>
    </row>
    <row r="155" spans="16:71" s="43" customFormat="1" ht="16.5" customHeight="1">
      <c r="P155" s="56"/>
      <c r="Q155" s="56"/>
      <c r="R155" s="608"/>
      <c r="S155" s="608"/>
      <c r="T155" s="51"/>
      <c r="U155" s="52"/>
      <c r="V155" s="52"/>
      <c r="W155" s="52"/>
      <c r="X155" s="52"/>
      <c r="Y155" s="52"/>
      <c r="Z155" s="52"/>
      <c r="AA155" s="52"/>
      <c r="AB155" s="52"/>
      <c r="AC155" s="52"/>
      <c r="AD155" s="52"/>
      <c r="AE155" s="52"/>
      <c r="AF155" s="52"/>
      <c r="AG155" s="52"/>
      <c r="AH155" s="52"/>
      <c r="AI155" s="52"/>
      <c r="AJ155" s="52"/>
      <c r="AK155" s="52"/>
      <c r="AL155" s="52"/>
      <c r="AM155" s="52"/>
      <c r="AN155" s="52"/>
      <c r="AO155" s="52"/>
      <c r="AP155" s="52"/>
      <c r="AQ155" s="52"/>
      <c r="AR155" s="52"/>
      <c r="AS155" s="52"/>
      <c r="AT155" s="52"/>
      <c r="AU155" s="52"/>
      <c r="AV155" s="52"/>
      <c r="AW155" s="52"/>
      <c r="AX155" s="52"/>
      <c r="AY155" s="52"/>
      <c r="AZ155" s="52"/>
      <c r="BA155" s="52"/>
      <c r="BB155" s="52"/>
      <c r="BC155" s="52"/>
      <c r="BD155" s="52"/>
      <c r="BE155" s="52"/>
      <c r="BF155" s="52"/>
      <c r="BG155" s="52"/>
      <c r="BH155" s="52"/>
      <c r="BI155" s="52"/>
      <c r="BJ155" s="52"/>
      <c r="BK155" s="52"/>
      <c r="BL155" s="52"/>
      <c r="BM155" s="52"/>
      <c r="BN155" s="52"/>
      <c r="BO155" s="52"/>
      <c r="BP155" s="52"/>
      <c r="BQ155" s="52"/>
      <c r="BR155" s="52"/>
      <c r="BS155" s="54"/>
    </row>
    <row r="156" spans="16:71" s="43" customFormat="1" ht="16.5" customHeight="1">
      <c r="P156" s="56"/>
      <c r="Q156" s="56"/>
      <c r="R156" s="608"/>
      <c r="S156" s="608"/>
      <c r="T156" s="51"/>
      <c r="U156" s="52"/>
      <c r="V156" s="52"/>
      <c r="W156" s="52"/>
      <c r="X156" s="52"/>
      <c r="Y156" s="52"/>
      <c r="Z156" s="52"/>
      <c r="AA156" s="52"/>
      <c r="AB156" s="52"/>
      <c r="AC156" s="52"/>
      <c r="AD156" s="52"/>
      <c r="AE156" s="52"/>
      <c r="AF156" s="52"/>
      <c r="AG156" s="52"/>
      <c r="AH156" s="52"/>
      <c r="AI156" s="52"/>
      <c r="AJ156" s="52"/>
      <c r="AK156" s="52"/>
      <c r="AL156" s="52"/>
      <c r="AM156" s="52"/>
      <c r="AN156" s="52"/>
      <c r="AO156" s="52"/>
      <c r="AP156" s="52"/>
      <c r="AQ156" s="52"/>
      <c r="AR156" s="52"/>
      <c r="AS156" s="52"/>
      <c r="AT156" s="52"/>
      <c r="AU156" s="52"/>
      <c r="AV156" s="52"/>
      <c r="AW156" s="52"/>
      <c r="AX156" s="52"/>
      <c r="AY156" s="52"/>
      <c r="AZ156" s="52"/>
      <c r="BA156" s="52"/>
      <c r="BB156" s="52"/>
      <c r="BC156" s="52"/>
      <c r="BD156" s="52"/>
      <c r="BE156" s="52"/>
      <c r="BF156" s="52"/>
      <c r="BG156" s="52"/>
      <c r="BH156" s="52"/>
      <c r="BI156" s="52"/>
      <c r="BJ156" s="52"/>
      <c r="BK156" s="52"/>
      <c r="BL156" s="52"/>
      <c r="BM156" s="52"/>
      <c r="BN156" s="52"/>
      <c r="BO156" s="52"/>
      <c r="BP156" s="52"/>
      <c r="BQ156" s="52"/>
      <c r="BR156" s="52"/>
      <c r="BS156" s="54"/>
    </row>
    <row r="157" spans="16:71" s="43" customFormat="1" ht="16.5" customHeight="1">
      <c r="P157" s="56"/>
      <c r="Q157" s="56"/>
      <c r="R157" s="608"/>
      <c r="S157" s="608"/>
      <c r="T157" s="51"/>
      <c r="U157" s="52"/>
      <c r="V157" s="52"/>
      <c r="W157" s="52"/>
      <c r="X157" s="52"/>
      <c r="Y157" s="52"/>
      <c r="Z157" s="52"/>
      <c r="AA157" s="52"/>
      <c r="AB157" s="52"/>
      <c r="AC157" s="52"/>
      <c r="AD157" s="52"/>
      <c r="AE157" s="52"/>
      <c r="AF157" s="52"/>
      <c r="AG157" s="52"/>
      <c r="AH157" s="52"/>
      <c r="AI157" s="52"/>
      <c r="AJ157" s="52"/>
      <c r="AK157" s="52"/>
      <c r="AL157" s="52"/>
      <c r="AM157" s="52"/>
      <c r="AN157" s="52"/>
      <c r="AO157" s="52"/>
      <c r="AP157" s="52"/>
      <c r="AQ157" s="52"/>
      <c r="AR157" s="52"/>
      <c r="AS157" s="52"/>
      <c r="AT157" s="52"/>
      <c r="AU157" s="52"/>
      <c r="AV157" s="52"/>
      <c r="AW157" s="52"/>
      <c r="AX157" s="52"/>
      <c r="AY157" s="52"/>
      <c r="AZ157" s="52"/>
      <c r="BA157" s="52"/>
      <c r="BB157" s="52"/>
      <c r="BC157" s="52"/>
      <c r="BD157" s="52"/>
      <c r="BE157" s="52"/>
      <c r="BF157" s="52"/>
      <c r="BG157" s="52"/>
      <c r="BH157" s="52"/>
      <c r="BI157" s="52"/>
      <c r="BJ157" s="52"/>
      <c r="BK157" s="52"/>
      <c r="BL157" s="52"/>
      <c r="BM157" s="52"/>
      <c r="BN157" s="52"/>
      <c r="BO157" s="52"/>
      <c r="BP157" s="52"/>
      <c r="BQ157" s="52"/>
      <c r="BR157" s="52"/>
      <c r="BS157" s="54"/>
    </row>
    <row r="158" spans="16:71" s="43" customFormat="1" ht="16.5" customHeight="1">
      <c r="P158" s="56"/>
      <c r="Q158" s="56"/>
      <c r="R158" s="608"/>
      <c r="S158" s="608"/>
      <c r="T158" s="51"/>
      <c r="U158" s="52"/>
      <c r="V158" s="52"/>
      <c r="W158" s="52"/>
      <c r="X158" s="52"/>
      <c r="Y158" s="52"/>
      <c r="Z158" s="52"/>
      <c r="AA158" s="52"/>
      <c r="AB158" s="52"/>
      <c r="AC158" s="52"/>
      <c r="AD158" s="52"/>
      <c r="AE158" s="52"/>
      <c r="AF158" s="52"/>
      <c r="AG158" s="52"/>
      <c r="AH158" s="52"/>
      <c r="AI158" s="52"/>
      <c r="AJ158" s="52"/>
      <c r="AK158" s="52"/>
      <c r="AL158" s="52"/>
      <c r="AM158" s="52"/>
      <c r="AN158" s="52"/>
      <c r="AO158" s="52"/>
      <c r="AP158" s="52"/>
      <c r="AQ158" s="52"/>
      <c r="AR158" s="52"/>
      <c r="AS158" s="52"/>
      <c r="AT158" s="52"/>
      <c r="AU158" s="52"/>
      <c r="AV158" s="52"/>
      <c r="AW158" s="52"/>
      <c r="AX158" s="52"/>
      <c r="AY158" s="52"/>
      <c r="AZ158" s="52"/>
      <c r="BA158" s="52"/>
      <c r="BB158" s="52"/>
      <c r="BC158" s="52"/>
      <c r="BD158" s="52"/>
      <c r="BE158" s="52"/>
      <c r="BF158" s="52"/>
      <c r="BG158" s="52"/>
      <c r="BH158" s="52"/>
      <c r="BI158" s="52"/>
      <c r="BJ158" s="52"/>
      <c r="BK158" s="52"/>
      <c r="BL158" s="52"/>
      <c r="BM158" s="52"/>
      <c r="BN158" s="52"/>
      <c r="BO158" s="52"/>
      <c r="BP158" s="52"/>
      <c r="BQ158" s="52"/>
      <c r="BR158" s="52"/>
      <c r="BS158" s="54"/>
    </row>
    <row r="159" spans="16:71" ht="16.5" customHeight="1">
      <c r="Q159" s="47"/>
      <c r="R159" s="608"/>
      <c r="S159" s="608"/>
      <c r="T159" s="51"/>
      <c r="U159" s="52"/>
      <c r="V159" s="52"/>
      <c r="W159" s="52"/>
      <c r="X159" s="52"/>
      <c r="Y159" s="52"/>
      <c r="Z159" s="52"/>
      <c r="AA159" s="52"/>
      <c r="AB159" s="52"/>
      <c r="AC159" s="52"/>
      <c r="AD159" s="52"/>
      <c r="AE159" s="52"/>
      <c r="AF159" s="52"/>
      <c r="AG159" s="52"/>
      <c r="AH159" s="52"/>
      <c r="AI159" s="52"/>
      <c r="AJ159" s="52"/>
      <c r="AK159" s="52"/>
      <c r="AL159" s="52"/>
      <c r="AM159" s="52"/>
      <c r="AN159" s="52"/>
      <c r="AO159" s="52"/>
      <c r="AP159" s="52"/>
      <c r="AQ159" s="52"/>
      <c r="AR159" s="52"/>
      <c r="AS159" s="52"/>
      <c r="AT159" s="52"/>
      <c r="AU159" s="52"/>
      <c r="AV159" s="52"/>
      <c r="AW159" s="52"/>
      <c r="AX159" s="52"/>
      <c r="AY159" s="52"/>
      <c r="AZ159" s="52"/>
      <c r="BA159" s="52"/>
      <c r="BB159" s="52"/>
      <c r="BC159" s="52"/>
      <c r="BD159" s="52"/>
      <c r="BE159" s="52"/>
      <c r="BF159" s="52"/>
      <c r="BG159" s="52"/>
      <c r="BH159" s="52"/>
      <c r="BI159" s="52"/>
      <c r="BJ159" s="52"/>
      <c r="BK159" s="52"/>
      <c r="BL159" s="52"/>
      <c r="BM159" s="52"/>
      <c r="BN159" s="52"/>
      <c r="BO159" s="52"/>
      <c r="BP159" s="52"/>
      <c r="BQ159" s="52"/>
      <c r="BR159" s="52"/>
      <c r="BS159" s="54"/>
    </row>
    <row r="160" spans="16:71" ht="16.5" customHeight="1">
      <c r="Q160" s="47"/>
      <c r="R160" s="608"/>
      <c r="S160" s="608"/>
      <c r="T160" s="51"/>
      <c r="U160" s="52"/>
      <c r="V160" s="52"/>
      <c r="W160" s="52"/>
      <c r="X160" s="52"/>
      <c r="Y160" s="52"/>
      <c r="Z160" s="52"/>
      <c r="AA160" s="52"/>
      <c r="AB160" s="52"/>
      <c r="AC160" s="52"/>
      <c r="AD160" s="52"/>
      <c r="AE160" s="52"/>
      <c r="AF160" s="52"/>
      <c r="AG160" s="52"/>
      <c r="AH160" s="52"/>
      <c r="AI160" s="52"/>
      <c r="AJ160" s="52"/>
      <c r="AK160" s="52"/>
      <c r="AL160" s="52"/>
      <c r="AM160" s="52"/>
      <c r="AN160" s="52"/>
      <c r="AO160" s="52"/>
      <c r="AP160" s="52"/>
      <c r="AQ160" s="52"/>
      <c r="AR160" s="52"/>
      <c r="AS160" s="52"/>
      <c r="AT160" s="52"/>
      <c r="AU160" s="52"/>
      <c r="AV160" s="52"/>
      <c r="AW160" s="52"/>
      <c r="AX160" s="52"/>
      <c r="AY160" s="52"/>
      <c r="AZ160" s="52"/>
      <c r="BA160" s="52"/>
      <c r="BB160" s="52"/>
      <c r="BC160" s="52"/>
      <c r="BD160" s="52"/>
      <c r="BE160" s="52"/>
      <c r="BF160" s="52"/>
      <c r="BG160" s="52"/>
      <c r="BH160" s="52"/>
      <c r="BI160" s="52"/>
      <c r="BJ160" s="52"/>
      <c r="BK160" s="52"/>
      <c r="BL160" s="52"/>
      <c r="BM160" s="52"/>
      <c r="BN160" s="52"/>
      <c r="BO160" s="52"/>
      <c r="BP160" s="52"/>
      <c r="BQ160" s="52"/>
      <c r="BR160" s="52"/>
      <c r="BS160" s="54"/>
    </row>
    <row r="161" spans="16:71" s="43" customFormat="1" ht="16.5" customHeight="1">
      <c r="P161" s="56"/>
      <c r="Q161" s="56"/>
      <c r="R161" s="608"/>
      <c r="S161" s="608"/>
      <c r="T161" s="51"/>
      <c r="U161" s="52"/>
      <c r="V161" s="52"/>
      <c r="W161" s="52"/>
      <c r="X161" s="52"/>
      <c r="Y161" s="52"/>
      <c r="Z161" s="52"/>
      <c r="AA161" s="52"/>
      <c r="AB161" s="52"/>
      <c r="AC161" s="52"/>
      <c r="AD161" s="52"/>
      <c r="AE161" s="52"/>
      <c r="AF161" s="52"/>
      <c r="AG161" s="52"/>
      <c r="AH161" s="52"/>
      <c r="AI161" s="52"/>
      <c r="AJ161" s="52"/>
      <c r="AK161" s="52"/>
      <c r="AL161" s="52"/>
      <c r="AM161" s="52"/>
      <c r="AN161" s="52"/>
      <c r="AO161" s="52"/>
      <c r="AP161" s="52"/>
      <c r="AQ161" s="52"/>
      <c r="AR161" s="52"/>
      <c r="AS161" s="52"/>
      <c r="AT161" s="52"/>
      <c r="AU161" s="52"/>
      <c r="AV161" s="52"/>
      <c r="AW161" s="52"/>
      <c r="AX161" s="52"/>
      <c r="AY161" s="52"/>
      <c r="AZ161" s="52"/>
      <c r="BA161" s="52"/>
      <c r="BB161" s="52"/>
      <c r="BC161" s="52"/>
      <c r="BD161" s="52"/>
      <c r="BE161" s="52"/>
      <c r="BF161" s="52"/>
      <c r="BG161" s="52"/>
      <c r="BH161" s="52"/>
      <c r="BI161" s="52"/>
      <c r="BJ161" s="52"/>
      <c r="BK161" s="52"/>
      <c r="BL161" s="52"/>
      <c r="BM161" s="52"/>
      <c r="BN161" s="52"/>
      <c r="BO161" s="52"/>
      <c r="BP161" s="52"/>
      <c r="BQ161" s="52"/>
      <c r="BR161" s="52"/>
      <c r="BS161" s="54"/>
    </row>
    <row r="162" spans="16:71" s="43" customFormat="1" ht="16.5" customHeight="1">
      <c r="P162" s="56"/>
      <c r="Q162" s="56"/>
      <c r="R162" s="608"/>
      <c r="S162" s="608"/>
      <c r="T162" s="51"/>
      <c r="U162" s="52"/>
      <c r="V162" s="52"/>
      <c r="W162" s="52"/>
      <c r="X162" s="52"/>
      <c r="Y162" s="52"/>
      <c r="Z162" s="52"/>
      <c r="AA162" s="52"/>
      <c r="AB162" s="52"/>
      <c r="AC162" s="52"/>
      <c r="AD162" s="52"/>
      <c r="AE162" s="52"/>
      <c r="AF162" s="52"/>
      <c r="AG162" s="52"/>
      <c r="AH162" s="52"/>
      <c r="AI162" s="52"/>
      <c r="AJ162" s="52"/>
      <c r="AK162" s="52"/>
      <c r="AL162" s="52"/>
      <c r="AM162" s="52"/>
      <c r="AN162" s="52"/>
      <c r="AO162" s="52"/>
      <c r="AP162" s="52"/>
      <c r="AQ162" s="52"/>
      <c r="AR162" s="52"/>
      <c r="AS162" s="52"/>
      <c r="AT162" s="52"/>
      <c r="AU162" s="52"/>
      <c r="AV162" s="52"/>
      <c r="AW162" s="52"/>
      <c r="AX162" s="52"/>
      <c r="AY162" s="52"/>
      <c r="AZ162" s="52"/>
      <c r="BA162" s="52"/>
      <c r="BB162" s="52"/>
      <c r="BC162" s="52"/>
      <c r="BD162" s="52"/>
      <c r="BE162" s="52"/>
      <c r="BF162" s="52"/>
      <c r="BG162" s="52"/>
      <c r="BH162" s="52"/>
      <c r="BI162" s="52"/>
      <c r="BJ162" s="52"/>
      <c r="BK162" s="52"/>
      <c r="BL162" s="52"/>
      <c r="BM162" s="52"/>
      <c r="BN162" s="52"/>
      <c r="BO162" s="52"/>
      <c r="BP162" s="52"/>
      <c r="BQ162" s="52"/>
      <c r="BR162" s="52"/>
      <c r="BS162" s="54"/>
    </row>
    <row r="163" spans="16:71" s="43" customFormat="1" ht="16.5" customHeight="1">
      <c r="P163" s="56"/>
      <c r="Q163" s="56"/>
      <c r="R163" s="608"/>
      <c r="S163" s="608"/>
      <c r="T163" s="51"/>
      <c r="U163" s="52"/>
      <c r="V163" s="52"/>
      <c r="W163" s="52"/>
      <c r="X163" s="52"/>
      <c r="Y163" s="52"/>
      <c r="Z163" s="52"/>
      <c r="AA163" s="52"/>
      <c r="AB163" s="52"/>
      <c r="AC163" s="52"/>
      <c r="AD163" s="52"/>
      <c r="AE163" s="52"/>
      <c r="AF163" s="52"/>
      <c r="AG163" s="52"/>
      <c r="AH163" s="52"/>
      <c r="AI163" s="52"/>
      <c r="AJ163" s="52"/>
      <c r="AK163" s="52"/>
      <c r="AL163" s="52"/>
      <c r="AM163" s="52"/>
      <c r="AN163" s="52"/>
      <c r="AO163" s="52"/>
      <c r="AP163" s="52"/>
      <c r="AQ163" s="52"/>
      <c r="AR163" s="52"/>
      <c r="AS163" s="52"/>
      <c r="AT163" s="52"/>
      <c r="AU163" s="52"/>
      <c r="AV163" s="52"/>
      <c r="AW163" s="52"/>
      <c r="AX163" s="52"/>
      <c r="AY163" s="52"/>
      <c r="AZ163" s="52"/>
      <c r="BA163" s="52"/>
      <c r="BB163" s="52"/>
      <c r="BC163" s="52"/>
      <c r="BD163" s="52"/>
      <c r="BE163" s="52"/>
      <c r="BF163" s="52"/>
      <c r="BG163" s="52"/>
      <c r="BH163" s="52"/>
      <c r="BI163" s="52"/>
      <c r="BJ163" s="52"/>
      <c r="BK163" s="52"/>
      <c r="BL163" s="52"/>
      <c r="BM163" s="52"/>
      <c r="BN163" s="52"/>
      <c r="BO163" s="52"/>
      <c r="BP163" s="52"/>
      <c r="BQ163" s="52"/>
      <c r="BR163" s="52"/>
      <c r="BS163" s="54"/>
    </row>
    <row r="164" spans="16:71" s="43" customFormat="1" ht="16.5" customHeight="1">
      <c r="R164" s="608"/>
      <c r="S164" s="608"/>
      <c r="T164" s="51"/>
      <c r="U164" s="52"/>
      <c r="V164" s="52"/>
      <c r="W164" s="52"/>
      <c r="X164" s="52"/>
      <c r="Y164" s="52"/>
      <c r="Z164" s="52"/>
      <c r="AA164" s="52"/>
      <c r="AB164" s="52"/>
      <c r="AC164" s="52"/>
      <c r="AD164" s="52"/>
      <c r="AE164" s="52"/>
      <c r="AF164" s="52"/>
      <c r="AG164" s="52"/>
      <c r="AH164" s="52"/>
      <c r="AI164" s="52"/>
      <c r="AJ164" s="52"/>
      <c r="AK164" s="52"/>
      <c r="AL164" s="52"/>
      <c r="AM164" s="52"/>
      <c r="AN164" s="52"/>
      <c r="AO164" s="52"/>
      <c r="AP164" s="52"/>
      <c r="AQ164" s="52"/>
      <c r="AR164" s="52"/>
      <c r="AS164" s="52"/>
      <c r="AT164" s="52"/>
      <c r="AU164" s="52"/>
      <c r="AV164" s="52"/>
      <c r="AW164" s="52"/>
      <c r="AX164" s="52"/>
      <c r="AY164" s="52"/>
      <c r="AZ164" s="52"/>
      <c r="BA164" s="52"/>
      <c r="BB164" s="52"/>
      <c r="BC164" s="52"/>
      <c r="BD164" s="52"/>
      <c r="BE164" s="52"/>
      <c r="BF164" s="52"/>
      <c r="BG164" s="52"/>
      <c r="BH164" s="52"/>
      <c r="BI164" s="52"/>
      <c r="BJ164" s="52"/>
      <c r="BK164" s="52"/>
      <c r="BL164" s="52"/>
      <c r="BM164" s="52"/>
      <c r="BN164" s="52"/>
      <c r="BO164" s="52"/>
      <c r="BP164" s="52"/>
      <c r="BQ164" s="52"/>
      <c r="BR164" s="52"/>
      <c r="BS164" s="54"/>
    </row>
    <row r="165" spans="16:71" s="43" customFormat="1" ht="16.5" customHeight="1">
      <c r="R165" s="608"/>
      <c r="S165" s="608"/>
      <c r="T165" s="51"/>
      <c r="U165" s="52"/>
      <c r="V165" s="52"/>
      <c r="W165" s="52"/>
      <c r="X165" s="52"/>
      <c r="Y165" s="52"/>
      <c r="Z165" s="52"/>
      <c r="AA165" s="52"/>
      <c r="AB165" s="52"/>
      <c r="AC165" s="52"/>
      <c r="AD165" s="52"/>
      <c r="AE165" s="52"/>
      <c r="AF165" s="52"/>
      <c r="AG165" s="52"/>
      <c r="AH165" s="52"/>
      <c r="AI165" s="52"/>
      <c r="AJ165" s="52"/>
      <c r="AK165" s="52"/>
      <c r="AL165" s="52"/>
      <c r="AM165" s="52"/>
      <c r="AN165" s="52"/>
      <c r="AO165" s="52"/>
      <c r="AP165" s="52"/>
      <c r="AQ165" s="52"/>
      <c r="AR165" s="52"/>
      <c r="AS165" s="52"/>
      <c r="AT165" s="52"/>
      <c r="AU165" s="52"/>
      <c r="AV165" s="52"/>
      <c r="AW165" s="52"/>
      <c r="AX165" s="52"/>
      <c r="AY165" s="52"/>
      <c r="AZ165" s="52"/>
      <c r="BA165" s="52"/>
      <c r="BB165" s="52"/>
      <c r="BC165" s="52"/>
      <c r="BD165" s="52"/>
      <c r="BE165" s="52"/>
      <c r="BF165" s="52"/>
      <c r="BG165" s="52"/>
      <c r="BH165" s="52"/>
      <c r="BI165" s="52"/>
      <c r="BJ165" s="52"/>
      <c r="BK165" s="52"/>
      <c r="BL165" s="52"/>
      <c r="BM165" s="52"/>
      <c r="BN165" s="52"/>
      <c r="BO165" s="52"/>
      <c r="BP165" s="52"/>
      <c r="BQ165" s="52"/>
      <c r="BR165" s="52"/>
      <c r="BS165" s="54"/>
    </row>
    <row r="166" spans="16:71" s="43" customFormat="1" ht="16.5" customHeight="1">
      <c r="P166" s="56"/>
      <c r="Q166" s="56"/>
      <c r="R166" s="608"/>
      <c r="S166" s="608"/>
      <c r="T166" s="51"/>
      <c r="U166" s="52"/>
      <c r="V166" s="52"/>
      <c r="W166" s="52"/>
      <c r="X166" s="52"/>
      <c r="Y166" s="52"/>
      <c r="Z166" s="52"/>
      <c r="AA166" s="52"/>
      <c r="AB166" s="52"/>
      <c r="AC166" s="52"/>
      <c r="AD166" s="52"/>
      <c r="AE166" s="52"/>
      <c r="AF166" s="52"/>
      <c r="AG166" s="52"/>
      <c r="AH166" s="52"/>
      <c r="AI166" s="52"/>
      <c r="AJ166" s="52"/>
      <c r="AK166" s="52"/>
      <c r="AL166" s="52"/>
      <c r="AM166" s="52"/>
      <c r="AN166" s="52"/>
      <c r="AO166" s="52"/>
      <c r="AP166" s="52"/>
      <c r="AQ166" s="52"/>
      <c r="AR166" s="52"/>
      <c r="AS166" s="52"/>
      <c r="AT166" s="52"/>
      <c r="AU166" s="52"/>
      <c r="AV166" s="52"/>
      <c r="AW166" s="52"/>
      <c r="AX166" s="52"/>
      <c r="AY166" s="52"/>
      <c r="AZ166" s="52"/>
      <c r="BA166" s="52"/>
      <c r="BB166" s="52"/>
      <c r="BC166" s="52"/>
      <c r="BD166" s="52"/>
      <c r="BE166" s="52"/>
      <c r="BF166" s="52"/>
      <c r="BG166" s="52"/>
      <c r="BH166" s="52"/>
      <c r="BI166" s="52"/>
      <c r="BJ166" s="52"/>
      <c r="BK166" s="52"/>
      <c r="BL166" s="52"/>
      <c r="BM166" s="52"/>
      <c r="BN166" s="52"/>
      <c r="BO166" s="52"/>
      <c r="BP166" s="52"/>
      <c r="BQ166" s="52"/>
      <c r="BR166" s="52"/>
      <c r="BS166" s="54"/>
    </row>
    <row r="167" spans="16:71" s="43" customFormat="1" ht="16.5" customHeight="1">
      <c r="P167" s="56"/>
      <c r="Q167" s="56"/>
      <c r="R167" s="608"/>
      <c r="S167" s="608"/>
      <c r="T167" s="51"/>
      <c r="U167" s="52"/>
      <c r="V167" s="52"/>
      <c r="W167" s="52"/>
      <c r="X167" s="52"/>
      <c r="Y167" s="52"/>
      <c r="Z167" s="52"/>
      <c r="AA167" s="52"/>
      <c r="AB167" s="52"/>
      <c r="AC167" s="52"/>
      <c r="AD167" s="52"/>
      <c r="AE167" s="52"/>
      <c r="AF167" s="52"/>
      <c r="AG167" s="52"/>
      <c r="AH167" s="52"/>
      <c r="AI167" s="52"/>
      <c r="AJ167" s="52"/>
      <c r="AK167" s="52"/>
      <c r="AL167" s="52"/>
      <c r="AM167" s="52"/>
      <c r="AN167" s="52"/>
      <c r="AO167" s="52"/>
      <c r="AP167" s="52"/>
      <c r="AQ167" s="52"/>
      <c r="AR167" s="52"/>
      <c r="AS167" s="52"/>
      <c r="AT167" s="52"/>
      <c r="AU167" s="52"/>
      <c r="AV167" s="52"/>
      <c r="AW167" s="52"/>
      <c r="AX167" s="52"/>
      <c r="AY167" s="52"/>
      <c r="AZ167" s="52"/>
      <c r="BA167" s="52"/>
      <c r="BB167" s="52"/>
      <c r="BC167" s="52"/>
      <c r="BD167" s="52"/>
      <c r="BE167" s="52"/>
      <c r="BF167" s="52"/>
      <c r="BG167" s="52"/>
      <c r="BH167" s="52"/>
      <c r="BI167" s="52"/>
      <c r="BJ167" s="52"/>
      <c r="BK167" s="52"/>
      <c r="BL167" s="52"/>
      <c r="BM167" s="52"/>
      <c r="BN167" s="52"/>
      <c r="BO167" s="52"/>
      <c r="BP167" s="52"/>
      <c r="BQ167" s="52"/>
      <c r="BR167" s="52"/>
      <c r="BS167" s="54"/>
    </row>
    <row r="168" spans="16:71" s="43" customFormat="1" ht="16.5" customHeight="1">
      <c r="R168" s="608"/>
      <c r="S168" s="608"/>
      <c r="T168" s="51"/>
      <c r="U168" s="52"/>
      <c r="V168" s="52"/>
      <c r="W168" s="52"/>
      <c r="X168" s="52"/>
      <c r="Y168" s="52"/>
      <c r="Z168" s="52"/>
      <c r="AA168" s="52"/>
      <c r="AB168" s="52"/>
      <c r="AC168" s="52"/>
      <c r="AD168" s="52"/>
      <c r="AE168" s="52"/>
      <c r="AF168" s="52"/>
      <c r="AG168" s="52"/>
      <c r="AH168" s="52"/>
      <c r="AI168" s="52"/>
      <c r="AJ168" s="52"/>
      <c r="AK168" s="52"/>
      <c r="AL168" s="52"/>
      <c r="AM168" s="52"/>
      <c r="AN168" s="52"/>
      <c r="AO168" s="52"/>
      <c r="AP168" s="52"/>
      <c r="AQ168" s="52"/>
      <c r="AR168" s="52"/>
      <c r="AS168" s="52"/>
      <c r="AT168" s="52"/>
      <c r="AU168" s="52"/>
      <c r="AV168" s="52"/>
      <c r="AW168" s="52"/>
      <c r="AX168" s="52"/>
      <c r="AY168" s="52"/>
      <c r="AZ168" s="52"/>
      <c r="BA168" s="52"/>
      <c r="BB168" s="52"/>
      <c r="BC168" s="52"/>
      <c r="BD168" s="52"/>
      <c r="BE168" s="52"/>
      <c r="BF168" s="52"/>
      <c r="BG168" s="52"/>
      <c r="BH168" s="52"/>
      <c r="BI168" s="52"/>
      <c r="BJ168" s="52"/>
      <c r="BK168" s="52"/>
      <c r="BL168" s="52"/>
      <c r="BM168" s="52"/>
      <c r="BN168" s="52"/>
      <c r="BO168" s="52"/>
      <c r="BP168" s="52"/>
      <c r="BQ168" s="52"/>
      <c r="BR168" s="52"/>
      <c r="BS168" s="54"/>
    </row>
    <row r="169" spans="16:71" s="43" customFormat="1" ht="16.5" customHeight="1">
      <c r="R169" s="608"/>
      <c r="S169" s="608"/>
      <c r="T169" s="51"/>
      <c r="U169" s="52"/>
      <c r="V169" s="52"/>
      <c r="W169" s="52"/>
      <c r="X169" s="52"/>
      <c r="Y169" s="52"/>
      <c r="Z169" s="52"/>
      <c r="AA169" s="52"/>
      <c r="AB169" s="52"/>
      <c r="AC169" s="52"/>
      <c r="AD169" s="52"/>
      <c r="AE169" s="52"/>
      <c r="AF169" s="52"/>
      <c r="AG169" s="52"/>
      <c r="AH169" s="52"/>
      <c r="AI169" s="52"/>
      <c r="AJ169" s="52"/>
      <c r="AK169" s="52"/>
      <c r="AL169" s="52"/>
      <c r="AM169" s="52"/>
      <c r="AN169" s="52"/>
      <c r="AO169" s="52"/>
      <c r="AP169" s="52"/>
      <c r="AQ169" s="52"/>
      <c r="AR169" s="52"/>
      <c r="AS169" s="52"/>
      <c r="AT169" s="52"/>
      <c r="AU169" s="52"/>
      <c r="AV169" s="52"/>
      <c r="AW169" s="52"/>
      <c r="AX169" s="52"/>
      <c r="AY169" s="52"/>
      <c r="AZ169" s="52"/>
      <c r="BA169" s="52"/>
      <c r="BB169" s="52"/>
      <c r="BC169" s="52"/>
      <c r="BD169" s="52"/>
      <c r="BE169" s="52"/>
      <c r="BF169" s="52"/>
      <c r="BG169" s="52"/>
      <c r="BH169" s="52"/>
      <c r="BI169" s="52"/>
      <c r="BJ169" s="52"/>
      <c r="BK169" s="52"/>
      <c r="BL169" s="52"/>
      <c r="BM169" s="52"/>
      <c r="BN169" s="52"/>
      <c r="BO169" s="52"/>
      <c r="BP169" s="52"/>
      <c r="BQ169" s="52"/>
      <c r="BR169" s="52"/>
      <c r="BS169" s="54"/>
    </row>
    <row r="170" spans="16:71" s="43" customFormat="1" ht="16.5" customHeight="1">
      <c r="R170" s="608"/>
      <c r="S170" s="608"/>
      <c r="T170" s="51"/>
      <c r="U170" s="52"/>
      <c r="V170" s="52"/>
      <c r="W170" s="52"/>
      <c r="X170" s="52"/>
      <c r="Y170" s="52"/>
      <c r="Z170" s="52"/>
      <c r="AA170" s="52"/>
      <c r="AB170" s="52"/>
      <c r="AC170" s="52"/>
      <c r="AD170" s="52"/>
      <c r="AE170" s="52"/>
      <c r="AF170" s="52"/>
      <c r="AG170" s="52"/>
      <c r="AH170" s="52"/>
      <c r="AI170" s="52"/>
      <c r="AJ170" s="52"/>
      <c r="AK170" s="52"/>
      <c r="AL170" s="52"/>
      <c r="AM170" s="52"/>
      <c r="AN170" s="52"/>
      <c r="AO170" s="52"/>
      <c r="AP170" s="52"/>
      <c r="AQ170" s="52"/>
      <c r="AR170" s="52"/>
      <c r="AS170" s="52"/>
      <c r="AT170" s="52"/>
      <c r="AU170" s="52"/>
      <c r="AV170" s="52"/>
      <c r="AW170" s="52"/>
      <c r="AX170" s="52"/>
      <c r="AY170" s="52"/>
      <c r="AZ170" s="52"/>
      <c r="BA170" s="52"/>
      <c r="BB170" s="52"/>
      <c r="BC170" s="52"/>
      <c r="BD170" s="52"/>
      <c r="BE170" s="52"/>
      <c r="BF170" s="52"/>
      <c r="BG170" s="52"/>
      <c r="BH170" s="52"/>
      <c r="BI170" s="52"/>
      <c r="BJ170" s="52"/>
      <c r="BK170" s="52"/>
      <c r="BL170" s="52"/>
      <c r="BM170" s="52"/>
      <c r="BN170" s="52"/>
      <c r="BO170" s="52"/>
      <c r="BP170" s="52"/>
      <c r="BQ170" s="52"/>
      <c r="BR170" s="52"/>
      <c r="BS170" s="54"/>
    </row>
    <row r="171" spans="16:71" s="43" customFormat="1" ht="16.5" customHeight="1">
      <c r="R171" s="608"/>
      <c r="S171" s="608"/>
      <c r="T171" s="51"/>
      <c r="U171" s="52"/>
      <c r="V171" s="52"/>
      <c r="W171" s="52"/>
      <c r="X171" s="52"/>
      <c r="Y171" s="52"/>
      <c r="Z171" s="52"/>
      <c r="AA171" s="52"/>
      <c r="AB171" s="52"/>
      <c r="AC171" s="52"/>
      <c r="AD171" s="52"/>
      <c r="AE171" s="52"/>
      <c r="AF171" s="52"/>
      <c r="AG171" s="52"/>
      <c r="AH171" s="52"/>
      <c r="AI171" s="52"/>
      <c r="AJ171" s="52"/>
      <c r="AK171" s="52"/>
      <c r="AL171" s="52"/>
      <c r="AM171" s="52"/>
      <c r="AN171" s="52"/>
      <c r="AO171" s="52"/>
      <c r="AP171" s="52"/>
      <c r="AQ171" s="52"/>
      <c r="AR171" s="52"/>
      <c r="AS171" s="52"/>
      <c r="AT171" s="52"/>
      <c r="AU171" s="52"/>
      <c r="AV171" s="52"/>
      <c r="AW171" s="52"/>
      <c r="AX171" s="52"/>
      <c r="AY171" s="52"/>
      <c r="AZ171" s="52"/>
      <c r="BA171" s="52"/>
      <c r="BB171" s="52"/>
      <c r="BC171" s="52"/>
      <c r="BD171" s="52"/>
      <c r="BE171" s="52"/>
      <c r="BF171" s="52"/>
      <c r="BG171" s="52"/>
      <c r="BH171" s="52"/>
      <c r="BI171" s="52"/>
      <c r="BJ171" s="52"/>
      <c r="BK171" s="52"/>
      <c r="BL171" s="52"/>
      <c r="BM171" s="52"/>
      <c r="BN171" s="52"/>
      <c r="BO171" s="52"/>
      <c r="BP171" s="52"/>
      <c r="BQ171" s="52"/>
      <c r="BR171" s="52"/>
      <c r="BS171" s="54"/>
    </row>
    <row r="172" spans="16:71" s="43" customFormat="1" ht="16.5" customHeight="1">
      <c r="R172" s="608"/>
      <c r="S172" s="608"/>
      <c r="T172" s="51"/>
      <c r="U172" s="52"/>
      <c r="V172" s="52"/>
      <c r="W172" s="52"/>
      <c r="X172" s="52"/>
      <c r="Y172" s="52"/>
      <c r="Z172" s="52"/>
      <c r="AA172" s="52"/>
      <c r="AB172" s="52"/>
      <c r="AC172" s="52"/>
      <c r="AD172" s="52"/>
      <c r="AE172" s="52"/>
      <c r="AF172" s="52"/>
      <c r="AG172" s="52"/>
      <c r="AH172" s="52"/>
      <c r="AI172" s="52"/>
      <c r="AJ172" s="52"/>
      <c r="AK172" s="52"/>
      <c r="AL172" s="52"/>
      <c r="AM172" s="52"/>
      <c r="AN172" s="52"/>
      <c r="AO172" s="52"/>
      <c r="AP172" s="52"/>
      <c r="AQ172" s="52"/>
      <c r="AR172" s="52"/>
      <c r="AS172" s="52"/>
      <c r="AT172" s="52"/>
      <c r="AU172" s="52"/>
      <c r="AV172" s="52"/>
      <c r="AW172" s="52"/>
      <c r="AX172" s="52"/>
      <c r="AY172" s="52"/>
      <c r="AZ172" s="52"/>
      <c r="BA172" s="52"/>
      <c r="BB172" s="52"/>
      <c r="BC172" s="52"/>
      <c r="BD172" s="52"/>
      <c r="BE172" s="52"/>
      <c r="BF172" s="52"/>
      <c r="BG172" s="52"/>
      <c r="BH172" s="52"/>
      <c r="BI172" s="52"/>
      <c r="BJ172" s="52"/>
      <c r="BK172" s="52"/>
      <c r="BL172" s="52"/>
      <c r="BM172" s="52"/>
      <c r="BN172" s="52"/>
      <c r="BO172" s="52"/>
      <c r="BP172" s="52"/>
      <c r="BQ172" s="52"/>
      <c r="BR172" s="52"/>
      <c r="BS172" s="54"/>
    </row>
    <row r="173" spans="16:71" s="43" customFormat="1" ht="16.5" customHeight="1">
      <c r="R173" s="608"/>
      <c r="S173" s="608"/>
      <c r="T173" s="51"/>
      <c r="U173" s="52"/>
      <c r="V173" s="52"/>
      <c r="W173" s="52"/>
      <c r="X173" s="52"/>
      <c r="Y173" s="52"/>
      <c r="Z173" s="52"/>
      <c r="AA173" s="52"/>
      <c r="AB173" s="52"/>
      <c r="AC173" s="52"/>
      <c r="AD173" s="52"/>
      <c r="AE173" s="52"/>
      <c r="AF173" s="52"/>
      <c r="AG173" s="52"/>
      <c r="AH173" s="52"/>
      <c r="AI173" s="52"/>
      <c r="AJ173" s="52"/>
      <c r="AK173" s="52"/>
      <c r="AL173" s="52"/>
      <c r="AM173" s="52"/>
      <c r="AN173" s="52"/>
      <c r="AO173" s="52"/>
      <c r="AP173" s="52"/>
      <c r="AQ173" s="52"/>
      <c r="AR173" s="52"/>
      <c r="AS173" s="52"/>
      <c r="AT173" s="52"/>
      <c r="AU173" s="52"/>
      <c r="AV173" s="52"/>
      <c r="AW173" s="52"/>
      <c r="AX173" s="52"/>
      <c r="AY173" s="52"/>
      <c r="AZ173" s="52"/>
      <c r="BA173" s="52"/>
      <c r="BB173" s="52"/>
      <c r="BC173" s="52"/>
      <c r="BD173" s="52"/>
      <c r="BE173" s="52"/>
      <c r="BF173" s="52"/>
      <c r="BG173" s="52"/>
      <c r="BH173" s="52"/>
      <c r="BI173" s="52"/>
      <c r="BJ173" s="52"/>
      <c r="BK173" s="52"/>
      <c r="BL173" s="52"/>
      <c r="BM173" s="52"/>
      <c r="BN173" s="52"/>
      <c r="BO173" s="52"/>
      <c r="BP173" s="52"/>
      <c r="BQ173" s="52"/>
      <c r="BR173" s="52"/>
      <c r="BS173" s="54"/>
    </row>
    <row r="174" spans="16:71" s="43" customFormat="1" ht="16.5" customHeight="1">
      <c r="R174" s="608"/>
      <c r="S174" s="608"/>
      <c r="T174" s="51"/>
      <c r="U174" s="52"/>
      <c r="V174" s="52"/>
      <c r="W174" s="52"/>
      <c r="X174" s="52"/>
      <c r="Y174" s="52"/>
      <c r="Z174" s="52"/>
      <c r="AA174" s="52"/>
      <c r="AB174" s="52"/>
      <c r="AC174" s="52"/>
      <c r="AD174" s="52"/>
      <c r="AE174" s="52"/>
      <c r="AF174" s="52"/>
      <c r="AG174" s="52"/>
      <c r="AH174" s="52"/>
      <c r="AI174" s="52"/>
      <c r="AJ174" s="52"/>
      <c r="AK174" s="52"/>
      <c r="AL174" s="52"/>
      <c r="AM174" s="52"/>
      <c r="AN174" s="52"/>
      <c r="AO174" s="52"/>
      <c r="AP174" s="52"/>
      <c r="AQ174" s="52"/>
      <c r="AR174" s="52"/>
      <c r="AS174" s="52"/>
      <c r="AT174" s="52"/>
      <c r="AU174" s="52"/>
      <c r="AV174" s="52"/>
      <c r="AW174" s="52"/>
      <c r="AX174" s="52"/>
      <c r="AY174" s="52"/>
      <c r="AZ174" s="52"/>
      <c r="BA174" s="52"/>
      <c r="BB174" s="52"/>
      <c r="BC174" s="52"/>
      <c r="BD174" s="52"/>
      <c r="BE174" s="52"/>
      <c r="BF174" s="52"/>
      <c r="BG174" s="52"/>
      <c r="BH174" s="52"/>
      <c r="BI174" s="52"/>
      <c r="BJ174" s="52"/>
      <c r="BK174" s="52"/>
      <c r="BL174" s="52"/>
      <c r="BM174" s="52"/>
      <c r="BN174" s="52"/>
      <c r="BO174" s="52"/>
      <c r="BP174" s="52"/>
      <c r="BQ174" s="52"/>
      <c r="BR174" s="52"/>
      <c r="BS174" s="54"/>
    </row>
    <row r="175" spans="16:71" ht="16.5" customHeight="1">
      <c r="R175" s="608"/>
      <c r="S175" s="608"/>
      <c r="T175" s="51"/>
      <c r="U175" s="52"/>
      <c r="V175" s="52"/>
      <c r="W175" s="52"/>
      <c r="X175" s="52"/>
      <c r="Y175" s="52"/>
      <c r="Z175" s="52"/>
      <c r="AA175" s="52"/>
      <c r="AB175" s="52"/>
      <c r="AC175" s="52"/>
      <c r="AD175" s="52"/>
      <c r="AE175" s="52"/>
      <c r="AF175" s="52"/>
      <c r="AG175" s="52"/>
      <c r="AH175" s="52"/>
      <c r="AI175" s="52"/>
      <c r="AJ175" s="52"/>
      <c r="AK175" s="52"/>
      <c r="AL175" s="52"/>
      <c r="AM175" s="52"/>
      <c r="AN175" s="52"/>
      <c r="AO175" s="52"/>
      <c r="AP175" s="52"/>
      <c r="AQ175" s="52"/>
      <c r="AR175" s="52"/>
      <c r="AS175" s="52"/>
      <c r="AT175" s="52"/>
      <c r="AU175" s="52"/>
      <c r="AV175" s="52"/>
      <c r="AW175" s="52"/>
      <c r="AX175" s="52"/>
      <c r="AY175" s="52"/>
      <c r="AZ175" s="52"/>
      <c r="BA175" s="52"/>
      <c r="BB175" s="52"/>
      <c r="BC175" s="52"/>
      <c r="BD175" s="52"/>
      <c r="BE175" s="52"/>
      <c r="BF175" s="52"/>
      <c r="BG175" s="52"/>
      <c r="BH175" s="52"/>
      <c r="BI175" s="52"/>
      <c r="BJ175" s="52"/>
      <c r="BK175" s="52"/>
      <c r="BL175" s="52"/>
      <c r="BM175" s="52"/>
      <c r="BN175" s="52"/>
      <c r="BO175" s="52"/>
      <c r="BP175" s="52"/>
      <c r="BQ175" s="52"/>
      <c r="BR175" s="52"/>
      <c r="BS175" s="54"/>
    </row>
    <row r="176" spans="16:71" ht="16.5" customHeight="1">
      <c r="R176" s="608"/>
      <c r="S176" s="608"/>
      <c r="T176" s="51"/>
      <c r="U176" s="52"/>
      <c r="V176" s="52"/>
      <c r="W176" s="52"/>
      <c r="X176" s="52"/>
      <c r="Y176" s="52"/>
      <c r="Z176" s="52"/>
      <c r="AA176" s="52"/>
      <c r="AB176" s="52"/>
      <c r="AC176" s="52"/>
      <c r="AD176" s="52"/>
      <c r="AE176" s="52"/>
      <c r="AF176" s="52"/>
      <c r="AG176" s="52"/>
      <c r="AH176" s="52"/>
      <c r="AI176" s="52"/>
      <c r="AJ176" s="52"/>
      <c r="AK176" s="52"/>
      <c r="AL176" s="52"/>
      <c r="AM176" s="52"/>
      <c r="AN176" s="52"/>
      <c r="AO176" s="52"/>
      <c r="AP176" s="52"/>
      <c r="AQ176" s="52"/>
      <c r="AR176" s="52"/>
      <c r="AS176" s="52"/>
      <c r="AT176" s="52"/>
      <c r="AU176" s="52"/>
      <c r="AV176" s="52"/>
      <c r="AW176" s="52"/>
      <c r="AX176" s="52"/>
      <c r="AY176" s="52"/>
      <c r="AZ176" s="52"/>
      <c r="BA176" s="52"/>
      <c r="BB176" s="52"/>
      <c r="BC176" s="52"/>
      <c r="BD176" s="52"/>
      <c r="BE176" s="52"/>
      <c r="BF176" s="52"/>
      <c r="BG176" s="52"/>
      <c r="BH176" s="52"/>
      <c r="BI176" s="52"/>
      <c r="BJ176" s="52"/>
      <c r="BK176" s="52"/>
      <c r="BL176" s="52"/>
      <c r="BM176" s="52"/>
      <c r="BN176" s="52"/>
      <c r="BO176" s="52"/>
      <c r="BP176" s="52"/>
      <c r="BQ176" s="52"/>
      <c r="BR176" s="52"/>
      <c r="BS176" s="54"/>
    </row>
    <row r="177" spans="16:71" ht="16.5" customHeight="1">
      <c r="R177" s="608"/>
      <c r="S177" s="608"/>
      <c r="T177" s="51"/>
      <c r="U177" s="52"/>
      <c r="V177" s="52"/>
      <c r="W177" s="52"/>
      <c r="X177" s="52"/>
      <c r="Y177" s="52"/>
      <c r="Z177" s="52"/>
      <c r="AA177" s="52"/>
      <c r="AB177" s="52"/>
      <c r="AC177" s="52"/>
      <c r="AD177" s="52"/>
      <c r="AE177" s="52"/>
      <c r="AF177" s="52"/>
      <c r="AG177" s="52"/>
      <c r="AH177" s="52"/>
      <c r="AI177" s="52"/>
      <c r="AJ177" s="52"/>
      <c r="AK177" s="52"/>
      <c r="AL177" s="52"/>
      <c r="AM177" s="52"/>
      <c r="AN177" s="52"/>
      <c r="AO177" s="52"/>
      <c r="AP177" s="52"/>
      <c r="AQ177" s="52"/>
      <c r="AR177" s="52"/>
      <c r="AS177" s="52"/>
      <c r="AT177" s="52"/>
      <c r="AU177" s="52"/>
      <c r="AV177" s="52"/>
      <c r="AW177" s="52"/>
      <c r="AX177" s="52"/>
      <c r="AY177" s="52"/>
      <c r="AZ177" s="52"/>
      <c r="BA177" s="52"/>
      <c r="BB177" s="52"/>
      <c r="BC177" s="52"/>
      <c r="BD177" s="52"/>
      <c r="BE177" s="52"/>
      <c r="BF177" s="52"/>
      <c r="BG177" s="52"/>
      <c r="BH177" s="52"/>
      <c r="BI177" s="52"/>
      <c r="BJ177" s="52"/>
      <c r="BK177" s="52"/>
      <c r="BL177" s="52"/>
      <c r="BM177" s="52"/>
      <c r="BN177" s="52"/>
      <c r="BO177" s="52"/>
      <c r="BP177" s="52"/>
      <c r="BQ177" s="52"/>
      <c r="BR177" s="52"/>
      <c r="BS177" s="54"/>
    </row>
    <row r="178" spans="16:71" ht="16.5" customHeight="1">
      <c r="R178" s="608"/>
      <c r="S178" s="608"/>
      <c r="T178" s="51"/>
      <c r="U178" s="52"/>
      <c r="V178" s="52"/>
      <c r="W178" s="52"/>
      <c r="X178" s="52"/>
      <c r="Y178" s="52"/>
      <c r="Z178" s="52"/>
      <c r="AA178" s="52"/>
      <c r="AB178" s="52"/>
      <c r="AC178" s="52"/>
      <c r="AD178" s="52"/>
      <c r="AE178" s="52"/>
      <c r="AF178" s="52"/>
      <c r="AG178" s="52"/>
      <c r="AH178" s="52"/>
      <c r="AI178" s="52"/>
      <c r="AJ178" s="52"/>
      <c r="AK178" s="52"/>
      <c r="AL178" s="52"/>
      <c r="AM178" s="52"/>
      <c r="AN178" s="52"/>
      <c r="AO178" s="52"/>
      <c r="AP178" s="52"/>
      <c r="AQ178" s="52"/>
      <c r="AR178" s="52"/>
      <c r="AS178" s="52"/>
      <c r="AT178" s="52"/>
      <c r="AU178" s="52"/>
      <c r="AV178" s="52"/>
      <c r="AW178" s="52"/>
      <c r="AX178" s="52"/>
      <c r="AY178" s="52"/>
      <c r="AZ178" s="52"/>
      <c r="BA178" s="52"/>
      <c r="BB178" s="52"/>
      <c r="BC178" s="52"/>
      <c r="BD178" s="52"/>
      <c r="BE178" s="52"/>
      <c r="BF178" s="52"/>
      <c r="BG178" s="52"/>
      <c r="BH178" s="52"/>
      <c r="BI178" s="52"/>
      <c r="BJ178" s="52"/>
      <c r="BK178" s="52"/>
      <c r="BL178" s="52"/>
      <c r="BM178" s="52"/>
      <c r="BN178" s="52"/>
      <c r="BO178" s="52"/>
      <c r="BP178" s="52"/>
      <c r="BQ178" s="52"/>
      <c r="BR178" s="52"/>
      <c r="BS178" s="54"/>
    </row>
    <row r="179" spans="16:71" ht="16.5" customHeight="1">
      <c r="R179" s="608"/>
      <c r="S179" s="608"/>
      <c r="T179" s="51"/>
      <c r="U179" s="52"/>
      <c r="V179" s="52"/>
      <c r="W179" s="52"/>
      <c r="X179" s="52"/>
      <c r="Y179" s="52"/>
      <c r="Z179" s="52"/>
      <c r="AA179" s="52"/>
      <c r="AB179" s="52"/>
      <c r="AC179" s="52"/>
      <c r="AD179" s="52"/>
      <c r="AE179" s="52"/>
      <c r="AF179" s="52"/>
      <c r="AG179" s="52"/>
      <c r="AH179" s="52"/>
      <c r="AI179" s="52"/>
      <c r="AJ179" s="52"/>
      <c r="AK179" s="52"/>
      <c r="AL179" s="52"/>
      <c r="AM179" s="52"/>
      <c r="AN179" s="52"/>
      <c r="AO179" s="52"/>
      <c r="AP179" s="52"/>
      <c r="AQ179" s="52"/>
      <c r="AR179" s="52"/>
      <c r="AS179" s="52"/>
      <c r="AT179" s="52"/>
      <c r="AU179" s="52"/>
      <c r="AV179" s="52"/>
      <c r="AW179" s="52"/>
      <c r="AX179" s="52"/>
      <c r="AY179" s="52"/>
      <c r="AZ179" s="52"/>
      <c r="BA179" s="52"/>
      <c r="BB179" s="52"/>
      <c r="BC179" s="52"/>
      <c r="BD179" s="52"/>
      <c r="BE179" s="52"/>
      <c r="BF179" s="52"/>
      <c r="BG179" s="52"/>
      <c r="BH179" s="52"/>
      <c r="BI179" s="52"/>
      <c r="BJ179" s="52"/>
      <c r="BK179" s="52"/>
      <c r="BL179" s="52"/>
      <c r="BM179" s="52"/>
      <c r="BN179" s="52"/>
      <c r="BO179" s="52"/>
      <c r="BP179" s="52"/>
      <c r="BQ179" s="52"/>
      <c r="BR179" s="52"/>
      <c r="BS179" s="54"/>
    </row>
    <row r="180" spans="16:71" ht="16.5" customHeight="1">
      <c r="R180" s="608"/>
      <c r="S180" s="608"/>
      <c r="T180" s="51"/>
      <c r="U180" s="52"/>
      <c r="V180" s="52"/>
      <c r="W180" s="52"/>
      <c r="X180" s="52"/>
      <c r="Y180" s="52"/>
      <c r="Z180" s="52"/>
      <c r="AA180" s="52"/>
      <c r="AB180" s="52"/>
      <c r="AC180" s="52"/>
      <c r="AD180" s="52"/>
      <c r="AE180" s="52"/>
      <c r="AF180" s="52"/>
      <c r="AG180" s="52"/>
      <c r="AH180" s="52"/>
      <c r="AI180" s="52"/>
      <c r="AJ180" s="52"/>
      <c r="AK180" s="52"/>
      <c r="AL180" s="52"/>
      <c r="AM180" s="52"/>
      <c r="AN180" s="52"/>
      <c r="AO180" s="52"/>
      <c r="AP180" s="52"/>
      <c r="AQ180" s="52"/>
      <c r="AR180" s="52"/>
      <c r="AS180" s="52"/>
      <c r="AT180" s="52"/>
      <c r="AU180" s="52"/>
      <c r="AV180" s="52"/>
      <c r="AW180" s="52"/>
      <c r="AX180" s="52"/>
      <c r="AY180" s="52"/>
      <c r="AZ180" s="52"/>
      <c r="BA180" s="52"/>
      <c r="BB180" s="52"/>
      <c r="BC180" s="52"/>
      <c r="BD180" s="52"/>
      <c r="BE180" s="52"/>
      <c r="BF180" s="52"/>
      <c r="BG180" s="52"/>
      <c r="BH180" s="52"/>
      <c r="BI180" s="52"/>
      <c r="BJ180" s="52"/>
      <c r="BK180" s="52"/>
      <c r="BL180" s="52"/>
      <c r="BM180" s="52"/>
      <c r="BN180" s="52"/>
      <c r="BO180" s="52"/>
      <c r="BP180" s="52"/>
      <c r="BQ180" s="52"/>
      <c r="BR180" s="52"/>
      <c r="BS180" s="54"/>
    </row>
    <row r="181" spans="16:71" ht="16.5" customHeight="1">
      <c r="R181" s="608"/>
      <c r="S181" s="608"/>
      <c r="T181" s="51"/>
      <c r="U181" s="52"/>
      <c r="V181" s="52"/>
      <c r="W181" s="52"/>
      <c r="X181" s="52"/>
      <c r="Y181" s="52"/>
      <c r="Z181" s="52"/>
      <c r="AA181" s="52"/>
      <c r="AB181" s="52"/>
      <c r="AC181" s="52"/>
      <c r="AD181" s="52"/>
      <c r="AE181" s="52"/>
      <c r="AF181" s="52"/>
      <c r="AG181" s="52"/>
      <c r="AH181" s="52"/>
      <c r="AI181" s="52"/>
      <c r="AJ181" s="52"/>
      <c r="AK181" s="52"/>
      <c r="AL181" s="52"/>
      <c r="AM181" s="52"/>
      <c r="AN181" s="52"/>
      <c r="AO181" s="52"/>
      <c r="AP181" s="52"/>
      <c r="AQ181" s="52"/>
      <c r="AR181" s="52"/>
      <c r="AS181" s="52"/>
      <c r="AT181" s="52"/>
      <c r="AU181" s="52"/>
      <c r="AV181" s="52"/>
      <c r="AW181" s="52"/>
      <c r="AX181" s="52"/>
      <c r="AY181" s="52"/>
      <c r="AZ181" s="52"/>
      <c r="BA181" s="52"/>
      <c r="BB181" s="52"/>
      <c r="BC181" s="52"/>
      <c r="BD181" s="52"/>
      <c r="BE181" s="52"/>
      <c r="BF181" s="52"/>
      <c r="BG181" s="52"/>
      <c r="BH181" s="52"/>
      <c r="BI181" s="52"/>
      <c r="BJ181" s="52"/>
      <c r="BK181" s="52"/>
      <c r="BL181" s="52"/>
      <c r="BM181" s="52"/>
      <c r="BN181" s="52"/>
      <c r="BO181" s="52"/>
      <c r="BP181" s="52"/>
      <c r="BQ181" s="52"/>
      <c r="BR181" s="52"/>
      <c r="BS181" s="54"/>
    </row>
    <row r="182" spans="16:71" ht="16.5" customHeight="1">
      <c r="P182" s="55"/>
      <c r="Q182" s="55"/>
      <c r="R182" s="608"/>
      <c r="S182" s="608"/>
      <c r="T182" s="51"/>
      <c r="U182" s="52"/>
      <c r="V182" s="52"/>
      <c r="W182" s="52"/>
      <c r="X182" s="52"/>
      <c r="Y182" s="52"/>
      <c r="Z182" s="52"/>
      <c r="AA182" s="52"/>
      <c r="AB182" s="52"/>
      <c r="AC182" s="52"/>
      <c r="AD182" s="52"/>
      <c r="AE182" s="52"/>
      <c r="AF182" s="52"/>
      <c r="AG182" s="52"/>
      <c r="AH182" s="52"/>
      <c r="AI182" s="52"/>
      <c r="AJ182" s="52"/>
      <c r="AK182" s="52"/>
      <c r="AL182" s="52"/>
      <c r="AM182" s="52"/>
      <c r="AN182" s="52"/>
      <c r="AO182" s="52"/>
      <c r="AP182" s="52"/>
      <c r="AQ182" s="52"/>
      <c r="AR182" s="52"/>
      <c r="AS182" s="52"/>
      <c r="AT182" s="52"/>
      <c r="AU182" s="52"/>
      <c r="AV182" s="52"/>
      <c r="AW182" s="52"/>
      <c r="AX182" s="52"/>
      <c r="AY182" s="52"/>
      <c r="AZ182" s="52"/>
      <c r="BA182" s="52"/>
      <c r="BB182" s="52"/>
      <c r="BC182" s="52"/>
      <c r="BD182" s="52"/>
      <c r="BE182" s="52"/>
      <c r="BF182" s="52"/>
      <c r="BG182" s="52"/>
      <c r="BH182" s="52"/>
      <c r="BI182" s="52"/>
      <c r="BJ182" s="52"/>
      <c r="BK182" s="52"/>
      <c r="BL182" s="52"/>
      <c r="BM182" s="52"/>
      <c r="BN182" s="52"/>
      <c r="BO182" s="52"/>
      <c r="BP182" s="52"/>
      <c r="BQ182" s="52"/>
      <c r="BR182" s="52"/>
      <c r="BS182" s="54"/>
    </row>
    <row r="183" spans="16:71" ht="16.5" customHeight="1">
      <c r="P183" s="55"/>
      <c r="Q183" s="55"/>
      <c r="R183" s="608"/>
      <c r="S183" s="608"/>
      <c r="T183" s="51"/>
      <c r="U183" s="52"/>
      <c r="V183" s="52"/>
      <c r="W183" s="52"/>
      <c r="X183" s="52"/>
      <c r="Y183" s="52"/>
      <c r="Z183" s="52"/>
      <c r="AA183" s="52"/>
      <c r="AB183" s="52"/>
      <c r="AC183" s="52"/>
      <c r="AD183" s="52"/>
      <c r="AE183" s="52"/>
      <c r="AF183" s="52"/>
      <c r="AG183" s="52"/>
      <c r="AH183" s="52"/>
      <c r="AI183" s="52"/>
      <c r="AJ183" s="52"/>
      <c r="AK183" s="52"/>
      <c r="AL183" s="52"/>
      <c r="AM183" s="52"/>
      <c r="AN183" s="52"/>
      <c r="AO183" s="52"/>
      <c r="AP183" s="52"/>
      <c r="AQ183" s="52"/>
      <c r="AR183" s="52"/>
      <c r="AS183" s="52"/>
      <c r="AT183" s="52"/>
      <c r="AU183" s="52"/>
      <c r="AV183" s="52"/>
      <c r="AW183" s="52"/>
      <c r="AX183" s="52"/>
      <c r="AY183" s="52"/>
      <c r="AZ183" s="52"/>
      <c r="BA183" s="52"/>
      <c r="BB183" s="52"/>
      <c r="BC183" s="52"/>
      <c r="BD183" s="52"/>
      <c r="BE183" s="52"/>
      <c r="BF183" s="52"/>
      <c r="BG183" s="52"/>
      <c r="BH183" s="52"/>
      <c r="BI183" s="52"/>
      <c r="BJ183" s="52"/>
      <c r="BK183" s="52"/>
      <c r="BL183" s="52"/>
      <c r="BM183" s="52"/>
      <c r="BN183" s="52"/>
      <c r="BO183" s="52"/>
      <c r="BP183" s="52"/>
      <c r="BQ183" s="52"/>
      <c r="BR183" s="52"/>
      <c r="BS183" s="54"/>
    </row>
    <row r="184" spans="16:71" ht="16.5" customHeight="1">
      <c r="P184" s="55"/>
      <c r="Q184" s="55"/>
      <c r="R184" s="608"/>
      <c r="S184" s="608"/>
      <c r="T184" s="51"/>
      <c r="U184" s="52"/>
      <c r="V184" s="52"/>
      <c r="W184" s="52"/>
      <c r="X184" s="52"/>
      <c r="Y184" s="52"/>
      <c r="Z184" s="52"/>
      <c r="AA184" s="52"/>
      <c r="AB184" s="52"/>
      <c r="AC184" s="52"/>
      <c r="AD184" s="52"/>
      <c r="AE184" s="52"/>
      <c r="AF184" s="52"/>
      <c r="AG184" s="52"/>
      <c r="AH184" s="52"/>
      <c r="AI184" s="52"/>
      <c r="AJ184" s="52"/>
      <c r="AK184" s="52"/>
      <c r="AL184" s="52"/>
      <c r="AM184" s="52"/>
      <c r="AN184" s="52"/>
      <c r="AO184" s="52"/>
      <c r="AP184" s="52"/>
      <c r="AQ184" s="52"/>
      <c r="AR184" s="52"/>
      <c r="AS184" s="52"/>
      <c r="AT184" s="52"/>
      <c r="AU184" s="52"/>
      <c r="AV184" s="52"/>
      <c r="AW184" s="52"/>
      <c r="AX184" s="52"/>
      <c r="AY184" s="52"/>
      <c r="AZ184" s="52"/>
      <c r="BA184" s="52"/>
      <c r="BB184" s="52"/>
      <c r="BC184" s="52"/>
      <c r="BD184" s="52"/>
      <c r="BE184" s="52"/>
      <c r="BF184" s="52"/>
      <c r="BG184" s="52"/>
      <c r="BH184" s="52"/>
      <c r="BI184" s="52"/>
      <c r="BJ184" s="52"/>
      <c r="BK184" s="52"/>
      <c r="BL184" s="52"/>
      <c r="BM184" s="52"/>
      <c r="BN184" s="52"/>
      <c r="BO184" s="52"/>
      <c r="BP184" s="52"/>
      <c r="BQ184" s="52"/>
      <c r="BR184" s="52"/>
      <c r="BS184" s="54"/>
    </row>
    <row r="185" spans="16:71" ht="16.5" customHeight="1">
      <c r="P185" s="55"/>
      <c r="Q185" s="55"/>
      <c r="R185" s="608"/>
      <c r="S185" s="608"/>
      <c r="T185" s="51"/>
      <c r="U185" s="52"/>
      <c r="V185" s="52"/>
      <c r="W185" s="52"/>
      <c r="X185" s="52"/>
      <c r="Y185" s="52"/>
      <c r="Z185" s="52"/>
      <c r="AA185" s="52"/>
      <c r="AB185" s="52"/>
      <c r="AC185" s="52"/>
      <c r="AD185" s="52"/>
      <c r="AE185" s="52"/>
      <c r="AF185" s="52"/>
      <c r="AG185" s="52"/>
      <c r="AH185" s="52"/>
      <c r="AI185" s="52"/>
      <c r="AJ185" s="52"/>
      <c r="AK185" s="52"/>
      <c r="AL185" s="52"/>
      <c r="AM185" s="52"/>
      <c r="AN185" s="52"/>
      <c r="AO185" s="52"/>
      <c r="AP185" s="52"/>
      <c r="AQ185" s="52"/>
      <c r="AR185" s="52"/>
      <c r="AS185" s="52"/>
      <c r="AT185" s="52"/>
      <c r="AU185" s="52"/>
      <c r="AV185" s="52"/>
      <c r="AW185" s="52"/>
      <c r="AX185" s="52"/>
      <c r="AY185" s="52"/>
      <c r="AZ185" s="52"/>
      <c r="BA185" s="52"/>
      <c r="BB185" s="52"/>
      <c r="BC185" s="52"/>
      <c r="BD185" s="52"/>
      <c r="BE185" s="52"/>
      <c r="BF185" s="52"/>
      <c r="BG185" s="52"/>
      <c r="BH185" s="52"/>
      <c r="BI185" s="52"/>
      <c r="BJ185" s="52"/>
      <c r="BK185" s="52"/>
      <c r="BL185" s="52"/>
      <c r="BM185" s="52"/>
      <c r="BN185" s="52"/>
      <c r="BO185" s="52"/>
      <c r="BP185" s="52"/>
      <c r="BQ185" s="52"/>
      <c r="BR185" s="52"/>
      <c r="BS185" s="54"/>
    </row>
    <row r="186" spans="16:71" ht="16.5" customHeight="1">
      <c r="P186" s="55"/>
      <c r="Q186" s="55"/>
      <c r="R186" s="608"/>
      <c r="S186" s="608"/>
      <c r="T186" s="51"/>
      <c r="U186" s="52"/>
      <c r="V186" s="52"/>
      <c r="W186" s="52"/>
      <c r="X186" s="52"/>
      <c r="Y186" s="52"/>
      <c r="Z186" s="52"/>
      <c r="AA186" s="52"/>
      <c r="AB186" s="52"/>
      <c r="AC186" s="52"/>
      <c r="AD186" s="52"/>
      <c r="AE186" s="52"/>
      <c r="AF186" s="52"/>
      <c r="AG186" s="52"/>
      <c r="AH186" s="52"/>
      <c r="AI186" s="52"/>
      <c r="AJ186" s="52"/>
      <c r="AK186" s="52"/>
      <c r="AL186" s="52"/>
      <c r="AM186" s="52"/>
      <c r="AN186" s="52"/>
      <c r="AO186" s="52"/>
      <c r="AP186" s="52"/>
      <c r="AQ186" s="52"/>
      <c r="AR186" s="52"/>
      <c r="AS186" s="52"/>
      <c r="AT186" s="52"/>
      <c r="AU186" s="52"/>
      <c r="AV186" s="52"/>
      <c r="AW186" s="52"/>
      <c r="AX186" s="52"/>
      <c r="AY186" s="52"/>
      <c r="AZ186" s="52"/>
      <c r="BA186" s="52"/>
      <c r="BB186" s="52"/>
      <c r="BC186" s="52"/>
      <c r="BD186" s="52"/>
      <c r="BE186" s="52"/>
      <c r="BF186" s="52"/>
      <c r="BG186" s="52"/>
      <c r="BH186" s="52"/>
      <c r="BI186" s="52"/>
      <c r="BJ186" s="52"/>
      <c r="BK186" s="52"/>
      <c r="BL186" s="52"/>
      <c r="BM186" s="52"/>
      <c r="BN186" s="52"/>
      <c r="BO186" s="52"/>
      <c r="BP186" s="52"/>
      <c r="BQ186" s="52"/>
      <c r="BR186" s="52"/>
      <c r="BS186" s="54"/>
    </row>
    <row r="187" spans="16:71" ht="16.5" customHeight="1">
      <c r="P187" s="55"/>
      <c r="Q187" s="55"/>
      <c r="R187" s="608"/>
      <c r="S187" s="608"/>
      <c r="T187" s="51"/>
      <c r="U187" s="52"/>
      <c r="V187" s="52"/>
      <c r="W187" s="52"/>
      <c r="X187" s="52"/>
      <c r="Y187" s="52"/>
      <c r="Z187" s="52"/>
      <c r="AA187" s="52"/>
      <c r="AB187" s="52"/>
      <c r="AC187" s="52"/>
      <c r="AD187" s="52"/>
      <c r="AE187" s="52"/>
      <c r="AF187" s="52"/>
      <c r="AG187" s="52"/>
      <c r="AH187" s="52"/>
      <c r="AI187" s="52"/>
      <c r="AJ187" s="52"/>
      <c r="AK187" s="52"/>
      <c r="AL187" s="52"/>
      <c r="AM187" s="52"/>
      <c r="AN187" s="52"/>
      <c r="AO187" s="52"/>
      <c r="AP187" s="52"/>
      <c r="AQ187" s="52"/>
      <c r="AR187" s="52"/>
      <c r="AS187" s="52"/>
      <c r="AT187" s="52"/>
      <c r="AU187" s="52"/>
      <c r="AV187" s="52"/>
      <c r="AW187" s="52"/>
      <c r="AX187" s="52"/>
      <c r="AY187" s="52"/>
      <c r="AZ187" s="52"/>
      <c r="BA187" s="52"/>
      <c r="BB187" s="52"/>
      <c r="BC187" s="52"/>
      <c r="BD187" s="52"/>
      <c r="BE187" s="52"/>
      <c r="BF187" s="52"/>
      <c r="BG187" s="52"/>
      <c r="BH187" s="52"/>
      <c r="BI187" s="52"/>
      <c r="BJ187" s="52"/>
      <c r="BK187" s="52"/>
      <c r="BL187" s="52"/>
      <c r="BM187" s="52"/>
      <c r="BN187" s="52"/>
      <c r="BO187" s="52"/>
      <c r="BP187" s="52"/>
      <c r="BQ187" s="52"/>
      <c r="BR187" s="52"/>
      <c r="BS187" s="54"/>
    </row>
    <row r="188" spans="16:71" ht="16.5" customHeight="1">
      <c r="P188" s="55"/>
      <c r="Q188" s="55"/>
      <c r="R188" s="608"/>
      <c r="S188" s="608"/>
      <c r="T188" s="51"/>
      <c r="U188" s="52"/>
      <c r="V188" s="52"/>
      <c r="W188" s="52"/>
      <c r="X188" s="52"/>
      <c r="Y188" s="52"/>
      <c r="Z188" s="52"/>
      <c r="AA188" s="52"/>
      <c r="AB188" s="52"/>
      <c r="AC188" s="52"/>
      <c r="AD188" s="52"/>
      <c r="AE188" s="52"/>
      <c r="AF188" s="52"/>
      <c r="AG188" s="52"/>
      <c r="AH188" s="52"/>
      <c r="AI188" s="52"/>
      <c r="AJ188" s="52"/>
      <c r="AK188" s="52"/>
      <c r="AL188" s="52"/>
      <c r="AM188" s="52"/>
      <c r="AN188" s="52"/>
      <c r="AO188" s="52"/>
      <c r="AP188" s="52"/>
      <c r="AQ188" s="52"/>
      <c r="AR188" s="52"/>
      <c r="AS188" s="52"/>
      <c r="AT188" s="52"/>
      <c r="AU188" s="52"/>
      <c r="AV188" s="52"/>
      <c r="AW188" s="52"/>
      <c r="AX188" s="52"/>
      <c r="AY188" s="52"/>
      <c r="AZ188" s="52"/>
      <c r="BA188" s="52"/>
      <c r="BB188" s="52"/>
      <c r="BC188" s="52"/>
      <c r="BD188" s="52"/>
      <c r="BE188" s="52"/>
      <c r="BF188" s="52"/>
      <c r="BG188" s="52"/>
      <c r="BH188" s="52"/>
      <c r="BI188" s="52"/>
      <c r="BJ188" s="52"/>
      <c r="BK188" s="52"/>
      <c r="BL188" s="52"/>
      <c r="BM188" s="52"/>
      <c r="BN188" s="52"/>
      <c r="BO188" s="52"/>
      <c r="BP188" s="52"/>
      <c r="BQ188" s="52"/>
      <c r="BR188" s="52"/>
      <c r="BS188" s="54"/>
    </row>
    <row r="189" spans="16:71" ht="16.5" customHeight="1">
      <c r="P189" s="55"/>
      <c r="Q189" s="55"/>
      <c r="R189" s="608"/>
      <c r="S189" s="608"/>
      <c r="T189" s="51"/>
      <c r="U189" s="52"/>
      <c r="V189" s="52"/>
      <c r="W189" s="52"/>
      <c r="X189" s="52"/>
      <c r="Y189" s="52"/>
      <c r="Z189" s="52"/>
      <c r="AA189" s="52"/>
      <c r="AB189" s="52"/>
      <c r="AC189" s="52"/>
      <c r="AD189" s="52"/>
      <c r="AE189" s="52"/>
      <c r="AF189" s="52"/>
      <c r="AG189" s="52"/>
      <c r="AH189" s="52"/>
      <c r="AI189" s="52"/>
      <c r="AJ189" s="52"/>
      <c r="AK189" s="52"/>
      <c r="AL189" s="52"/>
      <c r="AM189" s="52"/>
      <c r="AN189" s="52"/>
      <c r="AO189" s="52"/>
      <c r="AP189" s="52"/>
      <c r="AQ189" s="52"/>
      <c r="AR189" s="52"/>
      <c r="AS189" s="52"/>
      <c r="AT189" s="52"/>
      <c r="AU189" s="52"/>
      <c r="AV189" s="52"/>
      <c r="AW189" s="52"/>
      <c r="AX189" s="52"/>
      <c r="AY189" s="52"/>
      <c r="AZ189" s="52"/>
      <c r="BA189" s="52"/>
      <c r="BB189" s="52"/>
      <c r="BC189" s="52"/>
      <c r="BD189" s="52"/>
      <c r="BE189" s="52"/>
      <c r="BF189" s="52"/>
      <c r="BG189" s="52"/>
      <c r="BH189" s="52"/>
      <c r="BI189" s="52"/>
      <c r="BJ189" s="52"/>
      <c r="BK189" s="52"/>
      <c r="BL189" s="52"/>
      <c r="BM189" s="52"/>
      <c r="BN189" s="52"/>
      <c r="BO189" s="52"/>
      <c r="BP189" s="52"/>
      <c r="BQ189" s="52"/>
      <c r="BR189" s="52"/>
      <c r="BS189" s="54"/>
    </row>
    <row r="190" spans="16:71" ht="16.5" customHeight="1">
      <c r="P190" s="55"/>
      <c r="Q190" s="55"/>
      <c r="R190" s="608"/>
      <c r="S190" s="608"/>
      <c r="T190" s="51"/>
      <c r="U190" s="52"/>
      <c r="V190" s="52"/>
      <c r="W190" s="52"/>
      <c r="X190" s="52"/>
      <c r="Y190" s="52"/>
      <c r="Z190" s="52"/>
      <c r="AA190" s="52"/>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c r="BO190" s="52"/>
      <c r="BP190" s="52"/>
      <c r="BQ190" s="52"/>
      <c r="BR190" s="52"/>
      <c r="BS190" s="54"/>
    </row>
    <row r="191" spans="16:71" ht="16.5" customHeight="1">
      <c r="P191" s="55"/>
      <c r="Q191" s="55"/>
      <c r="R191" s="608"/>
      <c r="S191" s="608"/>
      <c r="T191" s="51"/>
      <c r="U191" s="52"/>
      <c r="V191" s="52"/>
      <c r="W191" s="52"/>
      <c r="X191" s="52"/>
      <c r="Y191" s="52"/>
      <c r="Z191" s="52"/>
      <c r="AA191" s="52"/>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c r="BO191" s="52"/>
      <c r="BP191" s="52"/>
      <c r="BQ191" s="52"/>
      <c r="BR191" s="52"/>
      <c r="BS191" s="54"/>
    </row>
    <row r="192" spans="16:71" ht="16.5" customHeight="1">
      <c r="P192" s="55"/>
      <c r="Q192" s="55"/>
      <c r="R192" s="608"/>
      <c r="S192" s="608"/>
      <c r="T192" s="51"/>
      <c r="U192" s="52"/>
      <c r="V192" s="52"/>
      <c r="W192" s="52"/>
      <c r="X192" s="52"/>
      <c r="Y192" s="52"/>
      <c r="Z192" s="52"/>
      <c r="AA192" s="52"/>
      <c r="AB192" s="52"/>
      <c r="AC192" s="52"/>
      <c r="AD192" s="52"/>
      <c r="AE192" s="52"/>
      <c r="AF192" s="52"/>
      <c r="AG192" s="52"/>
      <c r="AH192" s="52"/>
      <c r="AI192" s="52"/>
      <c r="AJ192" s="52"/>
      <c r="AK192" s="52"/>
      <c r="AL192" s="52"/>
      <c r="AM192" s="52"/>
      <c r="AN192" s="52"/>
      <c r="AO192" s="52"/>
      <c r="AP192" s="52"/>
      <c r="AQ192" s="52"/>
      <c r="AR192" s="52"/>
      <c r="AS192" s="52"/>
      <c r="AT192" s="52"/>
      <c r="AU192" s="52"/>
      <c r="AV192" s="52"/>
      <c r="AW192" s="52"/>
      <c r="AX192" s="52"/>
      <c r="AY192" s="52"/>
      <c r="AZ192" s="52"/>
      <c r="BA192" s="52"/>
      <c r="BB192" s="52"/>
      <c r="BC192" s="52"/>
      <c r="BD192" s="52"/>
      <c r="BE192" s="52"/>
      <c r="BF192" s="52"/>
      <c r="BG192" s="52"/>
      <c r="BH192" s="52"/>
      <c r="BI192" s="52"/>
      <c r="BJ192" s="52"/>
      <c r="BK192" s="52"/>
      <c r="BL192" s="52"/>
      <c r="BM192" s="52"/>
      <c r="BN192" s="52"/>
      <c r="BO192" s="52"/>
      <c r="BP192" s="52"/>
      <c r="BQ192" s="52"/>
      <c r="BR192" s="52"/>
      <c r="BS192" s="54"/>
    </row>
    <row r="193" spans="16:71" ht="16.5" customHeight="1">
      <c r="P193" s="55"/>
      <c r="Q193" s="55"/>
      <c r="R193" s="608"/>
      <c r="S193" s="608"/>
      <c r="T193" s="51"/>
      <c r="U193" s="52"/>
      <c r="V193" s="52"/>
      <c r="W193" s="52"/>
      <c r="X193" s="52"/>
      <c r="Y193" s="52"/>
      <c r="Z193" s="52"/>
      <c r="AA193" s="52"/>
      <c r="AB193" s="52"/>
      <c r="AC193" s="52"/>
      <c r="AD193" s="52"/>
      <c r="AE193" s="52"/>
      <c r="AF193" s="52"/>
      <c r="AG193" s="52"/>
      <c r="AH193" s="52"/>
      <c r="AI193" s="52"/>
      <c r="AJ193" s="52"/>
      <c r="AK193" s="52"/>
      <c r="AL193" s="52"/>
      <c r="AM193" s="52"/>
      <c r="AN193" s="52"/>
      <c r="AO193" s="52"/>
      <c r="AP193" s="52"/>
      <c r="AQ193" s="52"/>
      <c r="AR193" s="52"/>
      <c r="AS193" s="52"/>
      <c r="AT193" s="52"/>
      <c r="AU193" s="52"/>
      <c r="AV193" s="52"/>
      <c r="AW193" s="52"/>
      <c r="AX193" s="52"/>
      <c r="AY193" s="52"/>
      <c r="AZ193" s="52"/>
      <c r="BA193" s="52"/>
      <c r="BB193" s="52"/>
      <c r="BC193" s="52"/>
      <c r="BD193" s="52"/>
      <c r="BE193" s="52"/>
      <c r="BF193" s="52"/>
      <c r="BG193" s="52"/>
      <c r="BH193" s="52"/>
      <c r="BI193" s="52"/>
      <c r="BJ193" s="52"/>
      <c r="BK193" s="52"/>
      <c r="BL193" s="52"/>
      <c r="BM193" s="52"/>
      <c r="BN193" s="52"/>
      <c r="BO193" s="52"/>
      <c r="BP193" s="52"/>
      <c r="BQ193" s="52"/>
      <c r="BR193" s="52"/>
      <c r="BS193" s="54"/>
    </row>
    <row r="194" spans="16:71" ht="16.5" customHeight="1">
      <c r="P194" s="55"/>
      <c r="Q194" s="55"/>
      <c r="R194" s="608"/>
      <c r="S194" s="608"/>
      <c r="T194" s="51"/>
      <c r="U194" s="52"/>
      <c r="V194" s="52"/>
      <c r="W194" s="52"/>
      <c r="X194" s="52"/>
      <c r="Y194" s="52"/>
      <c r="Z194" s="52"/>
      <c r="AA194" s="52"/>
      <c r="AB194" s="52"/>
      <c r="AC194" s="52"/>
      <c r="AD194" s="52"/>
      <c r="AE194" s="52"/>
      <c r="AF194" s="52"/>
      <c r="AG194" s="52"/>
      <c r="AH194" s="52"/>
      <c r="AI194" s="52"/>
      <c r="AJ194" s="52"/>
      <c r="AK194" s="52"/>
      <c r="AL194" s="52"/>
      <c r="AM194" s="52"/>
      <c r="AN194" s="52"/>
      <c r="AO194" s="52"/>
      <c r="AP194" s="52"/>
      <c r="AQ194" s="52"/>
      <c r="AR194" s="52"/>
      <c r="AS194" s="52"/>
      <c r="AT194" s="52"/>
      <c r="AU194" s="52"/>
      <c r="AV194" s="52"/>
      <c r="AW194" s="52"/>
      <c r="AX194" s="52"/>
      <c r="AY194" s="52"/>
      <c r="AZ194" s="52"/>
      <c r="BA194" s="52"/>
      <c r="BB194" s="52"/>
      <c r="BC194" s="52"/>
      <c r="BD194" s="52"/>
      <c r="BE194" s="52"/>
      <c r="BF194" s="52"/>
      <c r="BG194" s="52"/>
      <c r="BH194" s="52"/>
      <c r="BI194" s="52"/>
      <c r="BJ194" s="52"/>
      <c r="BK194" s="52"/>
      <c r="BL194" s="52"/>
      <c r="BM194" s="52"/>
      <c r="BN194" s="52"/>
      <c r="BO194" s="52"/>
      <c r="BP194" s="52"/>
      <c r="BQ194" s="52"/>
      <c r="BR194" s="52"/>
      <c r="BS194" s="54"/>
    </row>
    <row r="195" spans="16:71" ht="16.5" customHeight="1">
      <c r="P195" s="55"/>
      <c r="Q195" s="55"/>
      <c r="R195" s="608"/>
      <c r="S195" s="608"/>
      <c r="T195" s="51"/>
      <c r="U195" s="52"/>
      <c r="V195" s="52"/>
      <c r="W195" s="52"/>
      <c r="X195" s="52"/>
      <c r="Y195" s="52"/>
      <c r="Z195" s="52"/>
      <c r="AA195" s="52"/>
      <c r="AB195" s="52"/>
      <c r="AC195" s="52"/>
      <c r="AD195" s="52"/>
      <c r="AE195" s="52"/>
      <c r="AF195" s="52"/>
      <c r="AG195" s="52"/>
      <c r="AH195" s="52"/>
      <c r="AI195" s="52"/>
      <c r="AJ195" s="52"/>
      <c r="AK195" s="52"/>
      <c r="AL195" s="52"/>
      <c r="AM195" s="52"/>
      <c r="AN195" s="52"/>
      <c r="AO195" s="52"/>
      <c r="AP195" s="52"/>
      <c r="AQ195" s="52"/>
      <c r="AR195" s="52"/>
      <c r="AS195" s="52"/>
      <c r="AT195" s="52"/>
      <c r="AU195" s="52"/>
      <c r="AV195" s="52"/>
      <c r="AW195" s="52"/>
      <c r="AX195" s="52"/>
      <c r="AY195" s="52"/>
      <c r="AZ195" s="52"/>
      <c r="BA195" s="52"/>
      <c r="BB195" s="52"/>
      <c r="BC195" s="52"/>
      <c r="BD195" s="52"/>
      <c r="BE195" s="52"/>
      <c r="BF195" s="52"/>
      <c r="BG195" s="52"/>
      <c r="BH195" s="52"/>
      <c r="BI195" s="52"/>
      <c r="BJ195" s="52"/>
      <c r="BK195" s="52"/>
      <c r="BL195" s="52"/>
      <c r="BM195" s="52"/>
      <c r="BN195" s="52"/>
      <c r="BO195" s="52"/>
      <c r="BP195" s="52"/>
      <c r="BQ195" s="52"/>
      <c r="BR195" s="52"/>
      <c r="BS195" s="54"/>
    </row>
    <row r="196" spans="16:71" ht="16.5" customHeight="1">
      <c r="P196" s="55"/>
      <c r="Q196" s="55"/>
      <c r="R196" s="608"/>
      <c r="S196" s="608"/>
      <c r="T196" s="51"/>
      <c r="U196" s="52"/>
      <c r="V196" s="52"/>
      <c r="W196" s="52"/>
      <c r="X196" s="52"/>
      <c r="Y196" s="52"/>
      <c r="Z196" s="52"/>
      <c r="AA196" s="52"/>
      <c r="AB196" s="52"/>
      <c r="AC196" s="52"/>
      <c r="AD196" s="52"/>
      <c r="AE196" s="52"/>
      <c r="AF196" s="52"/>
      <c r="AG196" s="52"/>
      <c r="AH196" s="52"/>
      <c r="AI196" s="52"/>
      <c r="AJ196" s="52"/>
      <c r="AK196" s="52"/>
      <c r="AL196" s="52"/>
      <c r="AM196" s="52"/>
      <c r="AN196" s="52"/>
      <c r="AO196" s="52"/>
      <c r="AP196" s="52"/>
      <c r="AQ196" s="52"/>
      <c r="AR196" s="52"/>
      <c r="AS196" s="52"/>
      <c r="AT196" s="52"/>
      <c r="AU196" s="52"/>
      <c r="AV196" s="52"/>
      <c r="AW196" s="52"/>
      <c r="AX196" s="52"/>
      <c r="AY196" s="52"/>
      <c r="AZ196" s="52"/>
      <c r="BA196" s="52"/>
      <c r="BB196" s="52"/>
      <c r="BC196" s="52"/>
      <c r="BD196" s="52"/>
      <c r="BE196" s="52"/>
      <c r="BF196" s="52"/>
      <c r="BG196" s="52"/>
      <c r="BH196" s="52"/>
      <c r="BI196" s="52"/>
      <c r="BJ196" s="52"/>
      <c r="BK196" s="52"/>
      <c r="BL196" s="52"/>
      <c r="BM196" s="52"/>
      <c r="BN196" s="52"/>
      <c r="BO196" s="52"/>
      <c r="BP196" s="52"/>
      <c r="BQ196" s="52"/>
      <c r="BR196" s="52"/>
      <c r="BS196" s="54"/>
    </row>
    <row r="197" spans="16:71" ht="16.5" customHeight="1">
      <c r="P197" s="55"/>
      <c r="Q197" s="55"/>
      <c r="R197" s="608"/>
      <c r="S197" s="608"/>
      <c r="T197" s="51"/>
      <c r="U197" s="52"/>
      <c r="V197" s="52"/>
      <c r="W197" s="52"/>
      <c r="X197" s="52"/>
      <c r="Y197" s="52"/>
      <c r="Z197" s="52"/>
      <c r="AA197" s="52"/>
      <c r="AB197" s="52"/>
      <c r="AC197" s="52"/>
      <c r="AD197" s="52"/>
      <c r="AE197" s="52"/>
      <c r="AF197" s="52"/>
      <c r="AG197" s="52"/>
      <c r="AH197" s="52"/>
      <c r="AI197" s="52"/>
      <c r="AJ197" s="52"/>
      <c r="AK197" s="52"/>
      <c r="AL197" s="52"/>
      <c r="AM197" s="52"/>
      <c r="AN197" s="52"/>
      <c r="AO197" s="52"/>
      <c r="AP197" s="52"/>
      <c r="AQ197" s="52"/>
      <c r="AR197" s="52"/>
      <c r="AS197" s="52"/>
      <c r="AT197" s="52"/>
      <c r="AU197" s="52"/>
      <c r="AV197" s="52"/>
      <c r="AW197" s="52"/>
      <c r="AX197" s="52"/>
      <c r="AY197" s="52"/>
      <c r="AZ197" s="52"/>
      <c r="BA197" s="52"/>
      <c r="BB197" s="52"/>
      <c r="BC197" s="52"/>
      <c r="BD197" s="52"/>
      <c r="BE197" s="52"/>
      <c r="BF197" s="52"/>
      <c r="BG197" s="52"/>
      <c r="BH197" s="52"/>
      <c r="BI197" s="52"/>
      <c r="BJ197" s="52"/>
      <c r="BK197" s="52"/>
      <c r="BL197" s="52"/>
      <c r="BM197" s="52"/>
      <c r="BN197" s="52"/>
      <c r="BO197" s="52"/>
      <c r="BP197" s="52"/>
      <c r="BQ197" s="52"/>
      <c r="BR197" s="52"/>
      <c r="BS197" s="54"/>
    </row>
    <row r="198" spans="16:71" ht="16.5" customHeight="1">
      <c r="P198" s="55"/>
      <c r="Q198" s="55"/>
      <c r="R198" s="608"/>
      <c r="S198" s="608"/>
      <c r="T198" s="51"/>
      <c r="U198" s="52"/>
      <c r="V198" s="52"/>
      <c r="W198" s="52"/>
      <c r="X198" s="52"/>
      <c r="Y198" s="52"/>
      <c r="Z198" s="52"/>
      <c r="AA198" s="52"/>
      <c r="AB198" s="52"/>
      <c r="AC198" s="52"/>
      <c r="AD198" s="52"/>
      <c r="AE198" s="52"/>
      <c r="AF198" s="52"/>
      <c r="AG198" s="52"/>
      <c r="AH198" s="52"/>
      <c r="AI198" s="52"/>
      <c r="AJ198" s="52"/>
      <c r="AK198" s="52"/>
      <c r="AL198" s="52"/>
      <c r="AM198" s="52"/>
      <c r="AN198" s="52"/>
      <c r="AO198" s="52"/>
      <c r="AP198" s="52"/>
      <c r="AQ198" s="52"/>
      <c r="AR198" s="52"/>
      <c r="AS198" s="52"/>
      <c r="AT198" s="52"/>
      <c r="AU198" s="52"/>
      <c r="AV198" s="52"/>
      <c r="AW198" s="52"/>
      <c r="AX198" s="52"/>
      <c r="AY198" s="52"/>
      <c r="AZ198" s="52"/>
      <c r="BA198" s="52"/>
      <c r="BB198" s="52"/>
      <c r="BC198" s="52"/>
      <c r="BD198" s="52"/>
      <c r="BE198" s="52"/>
      <c r="BF198" s="52"/>
      <c r="BG198" s="52"/>
      <c r="BH198" s="52"/>
      <c r="BI198" s="52"/>
      <c r="BJ198" s="52"/>
      <c r="BK198" s="52"/>
      <c r="BL198" s="52"/>
      <c r="BM198" s="52"/>
      <c r="BN198" s="52"/>
      <c r="BO198" s="52"/>
      <c r="BP198" s="52"/>
      <c r="BQ198" s="52"/>
      <c r="BR198" s="52"/>
      <c r="BS198" s="54"/>
    </row>
    <row r="199" spans="16:71" ht="16.5" customHeight="1">
      <c r="R199" s="608"/>
      <c r="S199" s="608"/>
      <c r="T199" s="51"/>
      <c r="U199" s="52"/>
      <c r="V199" s="52"/>
      <c r="W199" s="52"/>
      <c r="X199" s="52"/>
      <c r="Y199" s="52"/>
      <c r="Z199" s="52"/>
      <c r="AA199" s="52"/>
      <c r="AB199" s="52"/>
      <c r="AC199" s="52"/>
      <c r="AD199" s="52"/>
      <c r="AE199" s="52"/>
      <c r="AF199" s="52"/>
      <c r="AG199" s="52"/>
      <c r="AH199" s="52"/>
      <c r="AI199" s="52"/>
      <c r="AJ199" s="52"/>
      <c r="AK199" s="52"/>
      <c r="AL199" s="52"/>
      <c r="AM199" s="52"/>
      <c r="AN199" s="52"/>
      <c r="AO199" s="52"/>
      <c r="AP199" s="52"/>
      <c r="AQ199" s="52"/>
      <c r="AR199" s="52"/>
      <c r="AS199" s="52"/>
      <c r="AT199" s="52"/>
      <c r="AU199" s="52"/>
      <c r="AV199" s="52"/>
      <c r="AW199" s="52"/>
      <c r="AX199" s="52"/>
      <c r="AY199" s="52"/>
      <c r="AZ199" s="52"/>
      <c r="BA199" s="52"/>
      <c r="BB199" s="52"/>
      <c r="BC199" s="52"/>
      <c r="BD199" s="52"/>
      <c r="BE199" s="52"/>
      <c r="BF199" s="52"/>
      <c r="BG199" s="52"/>
      <c r="BH199" s="52"/>
      <c r="BI199" s="52"/>
      <c r="BJ199" s="52"/>
      <c r="BK199" s="52"/>
      <c r="BL199" s="52"/>
      <c r="BM199" s="52"/>
      <c r="BN199" s="52"/>
      <c r="BO199" s="52"/>
      <c r="BP199" s="52"/>
      <c r="BQ199" s="52"/>
      <c r="BR199" s="52"/>
      <c r="BS199" s="54"/>
    </row>
    <row r="200" spans="16:71" ht="16.5" customHeight="1">
      <c r="R200" s="608"/>
      <c r="S200" s="608"/>
      <c r="T200" s="51"/>
      <c r="U200" s="52"/>
      <c r="V200" s="52"/>
      <c r="W200" s="52"/>
      <c r="X200" s="52"/>
      <c r="Y200" s="52"/>
      <c r="Z200" s="52"/>
      <c r="AA200" s="52"/>
      <c r="AB200" s="52"/>
      <c r="AC200" s="52"/>
      <c r="AD200" s="52"/>
      <c r="AE200" s="52"/>
      <c r="AF200" s="52"/>
      <c r="AG200" s="52"/>
      <c r="AH200" s="52"/>
      <c r="AI200" s="52"/>
      <c r="AJ200" s="52"/>
      <c r="AK200" s="52"/>
      <c r="AL200" s="52"/>
      <c r="AM200" s="52"/>
      <c r="AN200" s="52"/>
      <c r="AO200" s="52"/>
      <c r="AP200" s="52"/>
      <c r="AQ200" s="52"/>
      <c r="AR200" s="52"/>
      <c r="AS200" s="52"/>
      <c r="AT200" s="52"/>
      <c r="AU200" s="52"/>
      <c r="AV200" s="52"/>
      <c r="AW200" s="52"/>
      <c r="AX200" s="52"/>
      <c r="AY200" s="52"/>
      <c r="AZ200" s="52"/>
      <c r="BA200" s="52"/>
      <c r="BB200" s="52"/>
      <c r="BC200" s="52"/>
      <c r="BD200" s="52"/>
      <c r="BE200" s="52"/>
      <c r="BF200" s="52"/>
      <c r="BG200" s="52"/>
      <c r="BH200" s="52"/>
      <c r="BI200" s="52"/>
      <c r="BJ200" s="52"/>
      <c r="BK200" s="52"/>
      <c r="BL200" s="52"/>
      <c r="BM200" s="52"/>
      <c r="BN200" s="52"/>
      <c r="BO200" s="52"/>
      <c r="BP200" s="52"/>
      <c r="BQ200" s="52"/>
      <c r="BR200" s="52"/>
      <c r="BS200" s="54"/>
    </row>
    <row r="201" spans="16:71" ht="16.5" customHeight="1">
      <c r="R201" s="608"/>
      <c r="S201" s="608"/>
      <c r="T201" s="51"/>
      <c r="U201" s="52"/>
      <c r="V201" s="52"/>
      <c r="W201" s="52"/>
      <c r="X201" s="52"/>
      <c r="Y201" s="52"/>
      <c r="Z201" s="52"/>
      <c r="AA201" s="52"/>
      <c r="AB201" s="52"/>
      <c r="AC201" s="52"/>
      <c r="AD201" s="52"/>
      <c r="AE201" s="52"/>
      <c r="AF201" s="52"/>
      <c r="AG201" s="52"/>
      <c r="AH201" s="52"/>
      <c r="AI201" s="52"/>
      <c r="AJ201" s="52"/>
      <c r="AK201" s="52"/>
      <c r="AL201" s="52"/>
      <c r="AM201" s="52"/>
      <c r="AN201" s="52"/>
      <c r="AO201" s="52"/>
      <c r="AP201" s="52"/>
      <c r="AQ201" s="52"/>
      <c r="AR201" s="52"/>
      <c r="AS201" s="52"/>
      <c r="AT201" s="52"/>
      <c r="AU201" s="52"/>
      <c r="AV201" s="52"/>
      <c r="AW201" s="52"/>
      <c r="AX201" s="52"/>
      <c r="AY201" s="52"/>
      <c r="AZ201" s="52"/>
      <c r="BA201" s="52"/>
      <c r="BB201" s="52"/>
      <c r="BC201" s="52"/>
      <c r="BD201" s="52"/>
      <c r="BE201" s="52"/>
      <c r="BF201" s="52"/>
      <c r="BG201" s="52"/>
      <c r="BH201" s="52"/>
      <c r="BI201" s="52"/>
      <c r="BJ201" s="52"/>
      <c r="BK201" s="52"/>
      <c r="BL201" s="52"/>
      <c r="BM201" s="52"/>
      <c r="BN201" s="52"/>
      <c r="BO201" s="52"/>
      <c r="BP201" s="52"/>
      <c r="BQ201" s="52"/>
      <c r="BR201" s="52"/>
      <c r="BS201" s="54"/>
    </row>
    <row r="202" spans="16:71" ht="16.5" customHeight="1">
      <c r="R202" s="608"/>
      <c r="S202" s="608"/>
      <c r="T202" s="51"/>
      <c r="U202" s="52"/>
      <c r="V202" s="52"/>
      <c r="W202" s="52"/>
      <c r="X202" s="52"/>
      <c r="Y202" s="52"/>
      <c r="Z202" s="52"/>
      <c r="AA202" s="52"/>
      <c r="AB202" s="52"/>
      <c r="AC202" s="52"/>
      <c r="AD202" s="52"/>
      <c r="AE202" s="52"/>
      <c r="AF202" s="52"/>
      <c r="AG202" s="52"/>
      <c r="AH202" s="52"/>
      <c r="AI202" s="52"/>
      <c r="AJ202" s="52"/>
      <c r="AK202" s="52"/>
      <c r="AL202" s="52"/>
      <c r="AM202" s="52"/>
      <c r="AN202" s="52"/>
      <c r="AO202" s="52"/>
      <c r="AP202" s="52"/>
      <c r="AQ202" s="52"/>
      <c r="AR202" s="52"/>
      <c r="AS202" s="52"/>
      <c r="AT202" s="52"/>
      <c r="AU202" s="52"/>
      <c r="AV202" s="52"/>
      <c r="AW202" s="52"/>
      <c r="AX202" s="52"/>
      <c r="AY202" s="52"/>
      <c r="AZ202" s="52"/>
      <c r="BA202" s="52"/>
      <c r="BB202" s="52"/>
      <c r="BC202" s="52"/>
      <c r="BD202" s="52"/>
      <c r="BE202" s="52"/>
      <c r="BF202" s="52"/>
      <c r="BG202" s="52"/>
      <c r="BH202" s="52"/>
      <c r="BI202" s="52"/>
      <c r="BJ202" s="52"/>
      <c r="BK202" s="52"/>
      <c r="BL202" s="52"/>
      <c r="BM202" s="52"/>
      <c r="BN202" s="52"/>
      <c r="BO202" s="52"/>
      <c r="BP202" s="52"/>
      <c r="BQ202" s="52"/>
      <c r="BR202" s="52"/>
      <c r="BS202" s="54"/>
    </row>
    <row r="203" spans="16:71" ht="16.5" customHeight="1">
      <c r="R203" s="608"/>
      <c r="S203" s="608"/>
      <c r="T203" s="51"/>
      <c r="U203" s="52"/>
      <c r="V203" s="52"/>
      <c r="W203" s="52"/>
      <c r="X203" s="52"/>
      <c r="Y203" s="52"/>
      <c r="Z203" s="52"/>
      <c r="AA203" s="52"/>
      <c r="AB203" s="52"/>
      <c r="AC203" s="52"/>
      <c r="AD203" s="52"/>
      <c r="AE203" s="52"/>
      <c r="AF203" s="52"/>
      <c r="AG203" s="52"/>
      <c r="AH203" s="52"/>
      <c r="AI203" s="52"/>
      <c r="AJ203" s="52"/>
      <c r="AK203" s="52"/>
      <c r="AL203" s="52"/>
      <c r="AM203" s="52"/>
      <c r="AN203" s="52"/>
      <c r="AO203" s="52"/>
      <c r="AP203" s="52"/>
      <c r="AQ203" s="52"/>
      <c r="AR203" s="52"/>
      <c r="AS203" s="52"/>
      <c r="AT203" s="52"/>
      <c r="AU203" s="52"/>
      <c r="AV203" s="52"/>
      <c r="AW203" s="52"/>
      <c r="AX203" s="52"/>
      <c r="AY203" s="52"/>
      <c r="AZ203" s="52"/>
      <c r="BA203" s="52"/>
      <c r="BB203" s="52"/>
      <c r="BC203" s="52"/>
      <c r="BD203" s="52"/>
      <c r="BE203" s="52"/>
      <c r="BF203" s="52"/>
      <c r="BG203" s="52"/>
      <c r="BH203" s="52"/>
      <c r="BI203" s="52"/>
      <c r="BJ203" s="52"/>
      <c r="BK203" s="52"/>
      <c r="BL203" s="52"/>
      <c r="BM203" s="52"/>
      <c r="BN203" s="52"/>
      <c r="BO203" s="52"/>
      <c r="BP203" s="52"/>
      <c r="BQ203" s="52"/>
      <c r="BR203" s="52"/>
      <c r="BS203" s="54"/>
    </row>
    <row r="204" spans="16:71" ht="16.5" customHeight="1">
      <c r="R204" s="608"/>
      <c r="S204" s="608"/>
      <c r="T204" s="51"/>
      <c r="U204" s="52"/>
      <c r="V204" s="52"/>
      <c r="W204" s="52"/>
      <c r="X204" s="52"/>
      <c r="Y204" s="52"/>
      <c r="Z204" s="52"/>
      <c r="AA204" s="52"/>
      <c r="AB204" s="52"/>
      <c r="AC204" s="52"/>
      <c r="AD204" s="52"/>
      <c r="AE204" s="52"/>
      <c r="AF204" s="52"/>
      <c r="AG204" s="52"/>
      <c r="AH204" s="52"/>
      <c r="AI204" s="52"/>
      <c r="AJ204" s="52"/>
      <c r="AK204" s="52"/>
      <c r="AL204" s="52"/>
      <c r="AM204" s="52"/>
      <c r="AN204" s="52"/>
      <c r="AO204" s="52"/>
      <c r="AP204" s="52"/>
      <c r="AQ204" s="52"/>
      <c r="AR204" s="52"/>
      <c r="AS204" s="52"/>
      <c r="AT204" s="52"/>
      <c r="AU204" s="52"/>
      <c r="AV204" s="52"/>
      <c r="AW204" s="52"/>
      <c r="AX204" s="52"/>
      <c r="AY204" s="52"/>
      <c r="AZ204" s="52"/>
      <c r="BA204" s="52"/>
      <c r="BB204" s="52"/>
      <c r="BC204" s="52"/>
      <c r="BD204" s="52"/>
      <c r="BE204" s="52"/>
      <c r="BF204" s="52"/>
      <c r="BG204" s="52"/>
      <c r="BH204" s="52"/>
      <c r="BI204" s="52"/>
      <c r="BJ204" s="52"/>
      <c r="BK204" s="52"/>
      <c r="BL204" s="52"/>
      <c r="BM204" s="52"/>
      <c r="BN204" s="52"/>
      <c r="BO204" s="52"/>
      <c r="BP204" s="52"/>
      <c r="BQ204" s="52"/>
      <c r="BR204" s="52"/>
      <c r="BS204" s="54"/>
    </row>
    <row r="205" spans="16:71" ht="16.5" customHeight="1">
      <c r="R205" s="608"/>
      <c r="S205" s="608"/>
      <c r="T205" s="51"/>
      <c r="U205" s="52"/>
      <c r="V205" s="52"/>
      <c r="W205" s="52"/>
      <c r="X205" s="52"/>
      <c r="Y205" s="52"/>
      <c r="Z205" s="52"/>
      <c r="AA205" s="52"/>
      <c r="AB205" s="52"/>
      <c r="AC205" s="52"/>
      <c r="AD205" s="52"/>
      <c r="AE205" s="52"/>
      <c r="AF205" s="52"/>
      <c r="AG205" s="52"/>
      <c r="AH205" s="52"/>
      <c r="AI205" s="52"/>
      <c r="AJ205" s="52"/>
      <c r="AK205" s="52"/>
      <c r="AL205" s="52"/>
      <c r="AM205" s="52"/>
      <c r="AN205" s="52"/>
      <c r="AO205" s="52"/>
      <c r="AP205" s="52"/>
      <c r="AQ205" s="52"/>
      <c r="AR205" s="52"/>
      <c r="AS205" s="52"/>
      <c r="AT205" s="52"/>
      <c r="AU205" s="52"/>
      <c r="AV205" s="52"/>
      <c r="AW205" s="52"/>
      <c r="AX205" s="52"/>
      <c r="AY205" s="52"/>
      <c r="AZ205" s="52"/>
      <c r="BA205" s="52"/>
      <c r="BB205" s="52"/>
      <c r="BC205" s="52"/>
      <c r="BD205" s="52"/>
      <c r="BE205" s="52"/>
      <c r="BF205" s="52"/>
      <c r="BG205" s="52"/>
      <c r="BH205" s="52"/>
      <c r="BI205" s="52"/>
      <c r="BJ205" s="52"/>
      <c r="BK205" s="52"/>
      <c r="BL205" s="52"/>
      <c r="BM205" s="52"/>
      <c r="BN205" s="52"/>
      <c r="BO205" s="52"/>
      <c r="BP205" s="52"/>
      <c r="BQ205" s="52"/>
      <c r="BR205" s="52"/>
      <c r="BS205" s="54"/>
    </row>
    <row r="206" spans="16:71" ht="16.5" customHeight="1">
      <c r="R206" s="608"/>
      <c r="S206" s="608"/>
      <c r="T206" s="51"/>
      <c r="U206" s="52"/>
      <c r="V206" s="52"/>
      <c r="W206" s="52"/>
      <c r="X206" s="52"/>
      <c r="Y206" s="52"/>
      <c r="Z206" s="52"/>
      <c r="AA206" s="52"/>
      <c r="AB206" s="52"/>
      <c r="AC206" s="52"/>
      <c r="AD206" s="52"/>
      <c r="AE206" s="52"/>
      <c r="AF206" s="52"/>
      <c r="AG206" s="52"/>
      <c r="AH206" s="52"/>
      <c r="AI206" s="52"/>
      <c r="AJ206" s="52"/>
      <c r="AK206" s="52"/>
      <c r="AL206" s="52"/>
      <c r="AM206" s="52"/>
      <c r="AN206" s="52"/>
      <c r="AO206" s="52"/>
      <c r="AP206" s="52"/>
      <c r="AQ206" s="52"/>
      <c r="AR206" s="52"/>
      <c r="AS206" s="52"/>
      <c r="AT206" s="52"/>
      <c r="AU206" s="52"/>
      <c r="AV206" s="52"/>
      <c r="AW206" s="52"/>
      <c r="AX206" s="52"/>
      <c r="AY206" s="52"/>
      <c r="AZ206" s="52"/>
      <c r="BA206" s="52"/>
      <c r="BB206" s="52"/>
      <c r="BC206" s="52"/>
      <c r="BD206" s="52"/>
      <c r="BE206" s="52"/>
      <c r="BF206" s="52"/>
      <c r="BG206" s="52"/>
      <c r="BH206" s="52"/>
      <c r="BI206" s="52"/>
      <c r="BJ206" s="52"/>
      <c r="BK206" s="52"/>
      <c r="BL206" s="52"/>
      <c r="BM206" s="52"/>
      <c r="BN206" s="52"/>
      <c r="BO206" s="52"/>
      <c r="BP206" s="52"/>
      <c r="BQ206" s="52"/>
      <c r="BR206" s="52"/>
      <c r="BS206" s="54"/>
    </row>
    <row r="207" spans="16:71" ht="16.5" customHeight="1">
      <c r="R207" s="608"/>
      <c r="S207" s="608"/>
      <c r="T207" s="51"/>
      <c r="U207" s="52"/>
      <c r="V207" s="52"/>
      <c r="W207" s="52"/>
      <c r="X207" s="52"/>
      <c r="Y207" s="52"/>
      <c r="Z207" s="52"/>
      <c r="AA207" s="52"/>
      <c r="AB207" s="52"/>
      <c r="AC207" s="52"/>
      <c r="AD207" s="52"/>
      <c r="AE207" s="52"/>
      <c r="AF207" s="52"/>
      <c r="AG207" s="52"/>
      <c r="AH207" s="52"/>
      <c r="AI207" s="52"/>
      <c r="AJ207" s="52"/>
      <c r="AK207" s="52"/>
      <c r="AL207" s="52"/>
      <c r="AM207" s="52"/>
      <c r="AN207" s="52"/>
      <c r="AO207" s="52"/>
      <c r="AP207" s="52"/>
      <c r="AQ207" s="52"/>
      <c r="AR207" s="52"/>
      <c r="AS207" s="52"/>
      <c r="AT207" s="52"/>
      <c r="AU207" s="52"/>
      <c r="AV207" s="52"/>
      <c r="AW207" s="52"/>
      <c r="AX207" s="52"/>
      <c r="AY207" s="52"/>
      <c r="AZ207" s="52"/>
      <c r="BA207" s="52"/>
      <c r="BB207" s="52"/>
      <c r="BC207" s="52"/>
      <c r="BD207" s="52"/>
      <c r="BE207" s="52"/>
      <c r="BF207" s="52"/>
      <c r="BG207" s="52"/>
      <c r="BH207" s="52"/>
      <c r="BI207" s="52"/>
      <c r="BJ207" s="52"/>
      <c r="BK207" s="52"/>
      <c r="BL207" s="52"/>
      <c r="BM207" s="52"/>
      <c r="BN207" s="52"/>
      <c r="BO207" s="52"/>
      <c r="BP207" s="52"/>
      <c r="BQ207" s="52"/>
      <c r="BR207" s="52"/>
      <c r="BS207" s="54"/>
    </row>
    <row r="208" spans="16:71" ht="16.5" customHeight="1">
      <c r="P208" s="55"/>
      <c r="Q208" s="55"/>
      <c r="R208" s="608"/>
      <c r="S208" s="608"/>
      <c r="T208" s="51"/>
      <c r="U208" s="52"/>
      <c r="V208" s="52"/>
      <c r="W208" s="52"/>
      <c r="X208" s="52"/>
      <c r="Y208" s="52"/>
      <c r="Z208" s="52"/>
      <c r="AA208" s="52"/>
      <c r="AB208" s="52"/>
      <c r="AC208" s="52"/>
      <c r="AD208" s="52"/>
      <c r="AE208" s="52"/>
      <c r="AF208" s="52"/>
      <c r="AG208" s="52"/>
      <c r="AH208" s="52"/>
      <c r="AI208" s="52"/>
      <c r="AJ208" s="52"/>
      <c r="AK208" s="52"/>
      <c r="AL208" s="52"/>
      <c r="AM208" s="52"/>
      <c r="AN208" s="52"/>
      <c r="AO208" s="52"/>
      <c r="AP208" s="52"/>
      <c r="AQ208" s="52"/>
      <c r="AR208" s="52"/>
      <c r="AS208" s="52"/>
      <c r="AT208" s="52"/>
      <c r="AU208" s="52"/>
      <c r="AV208" s="52"/>
      <c r="AW208" s="52"/>
      <c r="AX208" s="52"/>
      <c r="AY208" s="52"/>
      <c r="AZ208" s="52"/>
      <c r="BA208" s="52"/>
      <c r="BB208" s="52"/>
      <c r="BC208" s="52"/>
      <c r="BD208" s="52"/>
      <c r="BE208" s="52"/>
      <c r="BF208" s="52"/>
      <c r="BG208" s="52"/>
      <c r="BH208" s="52"/>
      <c r="BI208" s="52"/>
      <c r="BJ208" s="52"/>
      <c r="BK208" s="52"/>
      <c r="BL208" s="52"/>
      <c r="BM208" s="52"/>
      <c r="BN208" s="52"/>
      <c r="BO208" s="52"/>
      <c r="BP208" s="52"/>
      <c r="BQ208" s="52"/>
      <c r="BR208" s="52"/>
      <c r="BS208" s="54"/>
    </row>
    <row r="209" spans="16:71" ht="16.5" customHeight="1">
      <c r="P209" s="55"/>
      <c r="Q209" s="55"/>
      <c r="R209" s="608"/>
      <c r="S209" s="608"/>
      <c r="T209" s="51"/>
      <c r="U209" s="52"/>
      <c r="V209" s="52"/>
      <c r="W209" s="52"/>
      <c r="X209" s="52"/>
      <c r="Y209" s="52"/>
      <c r="Z209" s="52"/>
      <c r="AA209" s="52"/>
      <c r="AB209" s="52"/>
      <c r="AC209" s="52"/>
      <c r="AD209" s="52"/>
      <c r="AE209" s="52"/>
      <c r="AF209" s="52"/>
      <c r="AG209" s="52"/>
      <c r="AH209" s="52"/>
      <c r="AI209" s="52"/>
      <c r="AJ209" s="52"/>
      <c r="AK209" s="52"/>
      <c r="AL209" s="52"/>
      <c r="AM209" s="52"/>
      <c r="AN209" s="52"/>
      <c r="AO209" s="52"/>
      <c r="AP209" s="52"/>
      <c r="AQ209" s="52"/>
      <c r="AR209" s="52"/>
      <c r="AS209" s="52"/>
      <c r="AT209" s="52"/>
      <c r="AU209" s="52"/>
      <c r="AV209" s="52"/>
      <c r="AW209" s="52"/>
      <c r="AX209" s="52"/>
      <c r="AY209" s="52"/>
      <c r="AZ209" s="52"/>
      <c r="BA209" s="52"/>
      <c r="BB209" s="52"/>
      <c r="BC209" s="52"/>
      <c r="BD209" s="52"/>
      <c r="BE209" s="52"/>
      <c r="BF209" s="52"/>
      <c r="BG209" s="52"/>
      <c r="BH209" s="52"/>
      <c r="BI209" s="52"/>
      <c r="BJ209" s="52"/>
      <c r="BK209" s="52"/>
      <c r="BL209" s="52"/>
      <c r="BM209" s="52"/>
      <c r="BN209" s="52"/>
      <c r="BO209" s="52"/>
      <c r="BP209" s="52"/>
      <c r="BQ209" s="52"/>
      <c r="BR209" s="52"/>
      <c r="BS209" s="54"/>
    </row>
    <row r="210" spans="16:71" ht="16.5" customHeight="1">
      <c r="P210" s="55"/>
      <c r="Q210" s="55"/>
      <c r="R210" s="608"/>
      <c r="S210" s="608"/>
      <c r="T210" s="51"/>
      <c r="U210" s="52"/>
      <c r="V210" s="52"/>
      <c r="W210" s="52"/>
      <c r="X210" s="52"/>
      <c r="Y210" s="52"/>
      <c r="Z210" s="52"/>
      <c r="AA210" s="52"/>
      <c r="AB210" s="52"/>
      <c r="AC210" s="52"/>
      <c r="AD210" s="52"/>
      <c r="AE210" s="52"/>
      <c r="AF210" s="52"/>
      <c r="AG210" s="52"/>
      <c r="AH210" s="52"/>
      <c r="AI210" s="52"/>
      <c r="AJ210" s="52"/>
      <c r="AK210" s="52"/>
      <c r="AL210" s="52"/>
      <c r="AM210" s="52"/>
      <c r="AN210" s="52"/>
      <c r="AO210" s="52"/>
      <c r="AP210" s="52"/>
      <c r="AQ210" s="52"/>
      <c r="AR210" s="52"/>
      <c r="AS210" s="52"/>
      <c r="AT210" s="52"/>
      <c r="AU210" s="52"/>
      <c r="AV210" s="52"/>
      <c r="AW210" s="52"/>
      <c r="AX210" s="52"/>
      <c r="AY210" s="52"/>
      <c r="AZ210" s="52"/>
      <c r="BA210" s="52"/>
      <c r="BB210" s="52"/>
      <c r="BC210" s="52"/>
      <c r="BD210" s="52"/>
      <c r="BE210" s="52"/>
      <c r="BF210" s="52"/>
      <c r="BG210" s="52"/>
      <c r="BH210" s="52"/>
      <c r="BI210" s="52"/>
      <c r="BJ210" s="52"/>
      <c r="BK210" s="52"/>
      <c r="BL210" s="52"/>
      <c r="BM210" s="52"/>
      <c r="BN210" s="52"/>
      <c r="BO210" s="52"/>
      <c r="BP210" s="52"/>
      <c r="BQ210" s="52"/>
      <c r="BR210" s="52"/>
      <c r="BS210" s="54"/>
    </row>
    <row r="211" spans="16:71" ht="16.5" customHeight="1">
      <c r="P211" s="55"/>
      <c r="Q211" s="55"/>
      <c r="R211" s="608"/>
      <c r="S211" s="608"/>
      <c r="T211" s="51"/>
      <c r="U211" s="52"/>
      <c r="V211" s="52"/>
      <c r="W211" s="52"/>
      <c r="X211" s="52"/>
      <c r="Y211" s="52"/>
      <c r="Z211" s="52"/>
      <c r="AA211" s="52"/>
      <c r="AB211" s="52"/>
      <c r="AC211" s="52"/>
      <c r="AD211" s="52"/>
      <c r="AE211" s="52"/>
      <c r="AF211" s="52"/>
      <c r="AG211" s="52"/>
      <c r="AH211" s="52"/>
      <c r="AI211" s="52"/>
      <c r="AJ211" s="52"/>
      <c r="AK211" s="52"/>
      <c r="AL211" s="52"/>
      <c r="AM211" s="52"/>
      <c r="AN211" s="52"/>
      <c r="AO211" s="52"/>
      <c r="AP211" s="52"/>
      <c r="AQ211" s="52"/>
      <c r="AR211" s="52"/>
      <c r="AS211" s="52"/>
      <c r="AT211" s="52"/>
      <c r="AU211" s="52"/>
      <c r="AV211" s="52"/>
      <c r="AW211" s="52"/>
      <c r="AX211" s="52"/>
      <c r="AY211" s="52"/>
      <c r="AZ211" s="52"/>
      <c r="BA211" s="52"/>
      <c r="BB211" s="52"/>
      <c r="BC211" s="52"/>
      <c r="BD211" s="52"/>
      <c r="BE211" s="52"/>
      <c r="BF211" s="52"/>
      <c r="BG211" s="52"/>
      <c r="BH211" s="52"/>
      <c r="BI211" s="52"/>
      <c r="BJ211" s="52"/>
      <c r="BK211" s="52"/>
      <c r="BL211" s="52"/>
      <c r="BM211" s="52"/>
      <c r="BN211" s="52"/>
      <c r="BO211" s="52"/>
      <c r="BP211" s="52"/>
      <c r="BQ211" s="52"/>
      <c r="BR211" s="52"/>
      <c r="BS211" s="54"/>
    </row>
    <row r="212" spans="16:71" ht="16.5" customHeight="1">
      <c r="P212" s="55"/>
      <c r="Q212" s="55"/>
      <c r="R212" s="608"/>
      <c r="S212" s="608"/>
      <c r="T212" s="51"/>
      <c r="U212" s="52"/>
      <c r="V212" s="52"/>
      <c r="W212" s="52"/>
      <c r="X212" s="52"/>
      <c r="Y212" s="52"/>
      <c r="Z212" s="52"/>
      <c r="AA212" s="52"/>
      <c r="AB212" s="52"/>
      <c r="AC212" s="52"/>
      <c r="AD212" s="52"/>
      <c r="AE212" s="52"/>
      <c r="AF212" s="52"/>
      <c r="AG212" s="52"/>
      <c r="AH212" s="52"/>
      <c r="AI212" s="52"/>
      <c r="AJ212" s="52"/>
      <c r="AK212" s="52"/>
      <c r="AL212" s="52"/>
      <c r="AM212" s="52"/>
      <c r="AN212" s="52"/>
      <c r="AO212" s="52"/>
      <c r="AP212" s="52"/>
      <c r="AQ212" s="52"/>
      <c r="AR212" s="52"/>
      <c r="AS212" s="52"/>
      <c r="AT212" s="52"/>
      <c r="AU212" s="52"/>
      <c r="AV212" s="52"/>
      <c r="AW212" s="52"/>
      <c r="AX212" s="52"/>
      <c r="AY212" s="52"/>
      <c r="AZ212" s="52"/>
      <c r="BA212" s="52"/>
      <c r="BB212" s="52"/>
      <c r="BC212" s="52"/>
      <c r="BD212" s="52"/>
      <c r="BE212" s="52"/>
      <c r="BF212" s="52"/>
      <c r="BG212" s="52"/>
      <c r="BH212" s="52"/>
      <c r="BI212" s="52"/>
      <c r="BJ212" s="52"/>
      <c r="BK212" s="52"/>
      <c r="BL212" s="52"/>
      <c r="BM212" s="52"/>
      <c r="BN212" s="52"/>
      <c r="BO212" s="52"/>
      <c r="BP212" s="52"/>
      <c r="BQ212" s="52"/>
      <c r="BR212" s="52"/>
      <c r="BS212" s="54"/>
    </row>
    <row r="213" spans="16:71" ht="16.5" customHeight="1">
      <c r="P213" s="55"/>
      <c r="Q213" s="55"/>
      <c r="R213" s="608"/>
      <c r="S213" s="608"/>
      <c r="T213" s="51"/>
      <c r="U213" s="52"/>
      <c r="V213" s="52"/>
      <c r="W213" s="52"/>
      <c r="X213" s="52"/>
      <c r="Y213" s="52"/>
      <c r="Z213" s="52"/>
      <c r="AA213" s="52"/>
      <c r="AB213" s="52"/>
      <c r="AC213" s="52"/>
      <c r="AD213" s="52"/>
      <c r="AE213" s="52"/>
      <c r="AF213" s="52"/>
      <c r="AG213" s="52"/>
      <c r="AH213" s="52"/>
      <c r="AI213" s="52"/>
      <c r="AJ213" s="52"/>
      <c r="AK213" s="52"/>
      <c r="AL213" s="52"/>
      <c r="AM213" s="52"/>
      <c r="AN213" s="52"/>
      <c r="AO213" s="52"/>
      <c r="AP213" s="52"/>
      <c r="AQ213" s="52"/>
      <c r="AR213" s="52"/>
      <c r="AS213" s="52"/>
      <c r="AT213" s="52"/>
      <c r="AU213" s="52"/>
      <c r="AV213" s="52"/>
      <c r="AW213" s="52"/>
      <c r="AX213" s="52"/>
      <c r="AY213" s="52"/>
      <c r="AZ213" s="52"/>
      <c r="BA213" s="52"/>
      <c r="BB213" s="52"/>
      <c r="BC213" s="52"/>
      <c r="BD213" s="52"/>
      <c r="BE213" s="52"/>
      <c r="BF213" s="52"/>
      <c r="BG213" s="52"/>
      <c r="BH213" s="52"/>
      <c r="BI213" s="52"/>
      <c r="BJ213" s="52"/>
      <c r="BK213" s="52"/>
      <c r="BL213" s="52"/>
      <c r="BM213" s="52"/>
      <c r="BN213" s="52"/>
      <c r="BO213" s="52"/>
      <c r="BP213" s="52"/>
      <c r="BQ213" s="52"/>
      <c r="BR213" s="52"/>
      <c r="BS213" s="54"/>
    </row>
    <row r="214" spans="16:71" ht="16.5" customHeight="1">
      <c r="P214" s="55"/>
      <c r="Q214" s="55"/>
      <c r="R214" s="608"/>
      <c r="S214" s="608"/>
      <c r="T214" s="51"/>
      <c r="U214" s="52"/>
      <c r="V214" s="52"/>
      <c r="W214" s="52"/>
      <c r="X214" s="52"/>
      <c r="Y214" s="52"/>
      <c r="Z214" s="52"/>
      <c r="AA214" s="52"/>
      <c r="AB214" s="52"/>
      <c r="AC214" s="52"/>
      <c r="AD214" s="52"/>
      <c r="AE214" s="52"/>
      <c r="AF214" s="52"/>
      <c r="AG214" s="52"/>
      <c r="AH214" s="52"/>
      <c r="AI214" s="52"/>
      <c r="AJ214" s="52"/>
      <c r="AK214" s="52"/>
      <c r="AL214" s="52"/>
      <c r="AM214" s="52"/>
      <c r="AN214" s="52"/>
      <c r="AO214" s="52"/>
      <c r="AP214" s="52"/>
      <c r="AQ214" s="52"/>
      <c r="AR214" s="52"/>
      <c r="AS214" s="52"/>
      <c r="AT214" s="52"/>
      <c r="AU214" s="52"/>
      <c r="AV214" s="52"/>
      <c r="AW214" s="52"/>
      <c r="AX214" s="52"/>
      <c r="AY214" s="52"/>
      <c r="AZ214" s="52"/>
      <c r="BA214" s="52"/>
      <c r="BB214" s="52"/>
      <c r="BC214" s="52"/>
      <c r="BD214" s="52"/>
      <c r="BE214" s="52"/>
      <c r="BF214" s="52"/>
      <c r="BG214" s="52"/>
      <c r="BH214" s="52"/>
      <c r="BI214" s="52"/>
      <c r="BJ214" s="52"/>
      <c r="BK214" s="52"/>
      <c r="BL214" s="52"/>
      <c r="BM214" s="52"/>
      <c r="BN214" s="52"/>
      <c r="BO214" s="52"/>
      <c r="BP214" s="52"/>
      <c r="BQ214" s="52"/>
      <c r="BR214" s="52"/>
      <c r="BS214" s="54"/>
    </row>
    <row r="215" spans="16:71" ht="16.5" customHeight="1">
      <c r="R215" s="608"/>
      <c r="S215" s="608"/>
      <c r="T215" s="51"/>
      <c r="U215" s="52"/>
      <c r="V215" s="52"/>
      <c r="W215" s="52"/>
      <c r="X215" s="52"/>
      <c r="Y215" s="52"/>
      <c r="Z215" s="52"/>
      <c r="AA215" s="52"/>
      <c r="AB215" s="52"/>
      <c r="AC215" s="52"/>
      <c r="AD215" s="52"/>
      <c r="AE215" s="52"/>
      <c r="AF215" s="52"/>
      <c r="AG215" s="52"/>
      <c r="AH215" s="52"/>
      <c r="AI215" s="52"/>
      <c r="AJ215" s="52"/>
      <c r="AK215" s="52"/>
      <c r="AL215" s="52"/>
      <c r="AM215" s="52"/>
      <c r="AN215" s="52"/>
      <c r="AO215" s="52"/>
      <c r="AP215" s="52"/>
      <c r="AQ215" s="52"/>
      <c r="AR215" s="52"/>
      <c r="AS215" s="52"/>
      <c r="AT215" s="52"/>
      <c r="AU215" s="52"/>
      <c r="AV215" s="52"/>
      <c r="AW215" s="52"/>
      <c r="AX215" s="52"/>
      <c r="AY215" s="52"/>
      <c r="AZ215" s="52"/>
      <c r="BA215" s="52"/>
      <c r="BB215" s="52"/>
      <c r="BC215" s="52"/>
      <c r="BD215" s="52"/>
      <c r="BE215" s="52"/>
      <c r="BF215" s="52"/>
      <c r="BG215" s="52"/>
      <c r="BH215" s="52"/>
      <c r="BI215" s="52"/>
      <c r="BJ215" s="52"/>
      <c r="BK215" s="52"/>
      <c r="BL215" s="52"/>
      <c r="BM215" s="52"/>
      <c r="BN215" s="52"/>
      <c r="BO215" s="52"/>
      <c r="BP215" s="52"/>
      <c r="BQ215" s="52"/>
      <c r="BR215" s="52"/>
      <c r="BS215" s="54"/>
    </row>
    <row r="216" spans="16:71" ht="16.5" customHeight="1">
      <c r="R216" s="608"/>
      <c r="S216" s="608"/>
      <c r="T216" s="51"/>
      <c r="U216" s="52"/>
      <c r="V216" s="52"/>
      <c r="W216" s="52"/>
      <c r="X216" s="52"/>
      <c r="Y216" s="52"/>
      <c r="Z216" s="52"/>
      <c r="AA216" s="52"/>
      <c r="AB216" s="52"/>
      <c r="AC216" s="52"/>
      <c r="AD216" s="52"/>
      <c r="AE216" s="52"/>
      <c r="AF216" s="52"/>
      <c r="AG216" s="52"/>
      <c r="AH216" s="52"/>
      <c r="AI216" s="52"/>
      <c r="AJ216" s="52"/>
      <c r="AK216" s="52"/>
      <c r="AL216" s="52"/>
      <c r="AM216" s="52"/>
      <c r="AN216" s="52"/>
      <c r="AO216" s="52"/>
      <c r="AP216" s="52"/>
      <c r="AQ216" s="52"/>
      <c r="AR216" s="52"/>
      <c r="AS216" s="52"/>
      <c r="AT216" s="52"/>
      <c r="AU216" s="52"/>
      <c r="AV216" s="52"/>
      <c r="AW216" s="52"/>
      <c r="AX216" s="52"/>
      <c r="AY216" s="52"/>
      <c r="AZ216" s="52"/>
      <c r="BA216" s="52"/>
      <c r="BB216" s="52"/>
      <c r="BC216" s="52"/>
      <c r="BD216" s="52"/>
      <c r="BE216" s="52"/>
      <c r="BF216" s="52"/>
      <c r="BG216" s="52"/>
      <c r="BH216" s="52"/>
      <c r="BI216" s="52"/>
      <c r="BJ216" s="52"/>
      <c r="BK216" s="52"/>
      <c r="BL216" s="52"/>
      <c r="BM216" s="52"/>
      <c r="BN216" s="52"/>
      <c r="BO216" s="52"/>
      <c r="BP216" s="52"/>
      <c r="BQ216" s="52"/>
      <c r="BR216" s="52"/>
      <c r="BS216" s="54"/>
    </row>
    <row r="217" spans="16:71" ht="16.5" customHeight="1">
      <c r="R217" s="608"/>
      <c r="S217" s="608"/>
      <c r="T217" s="51"/>
      <c r="U217" s="52"/>
      <c r="V217" s="52"/>
      <c r="W217" s="52"/>
      <c r="X217" s="52"/>
      <c r="Y217" s="52"/>
      <c r="Z217" s="52"/>
      <c r="AA217" s="52"/>
      <c r="AB217" s="52"/>
      <c r="AC217" s="52"/>
      <c r="AD217" s="52"/>
      <c r="AE217" s="52"/>
      <c r="AF217" s="52"/>
      <c r="AG217" s="52"/>
      <c r="AH217" s="52"/>
      <c r="AI217" s="52"/>
      <c r="AJ217" s="52"/>
      <c r="AK217" s="52"/>
      <c r="AL217" s="52"/>
      <c r="AM217" s="52"/>
      <c r="AN217" s="52"/>
      <c r="AO217" s="52"/>
      <c r="AP217" s="52"/>
      <c r="AQ217" s="52"/>
      <c r="AR217" s="52"/>
      <c r="AS217" s="52"/>
      <c r="AT217" s="52"/>
      <c r="AU217" s="52"/>
      <c r="AV217" s="52"/>
      <c r="AW217" s="52"/>
      <c r="AX217" s="52"/>
      <c r="AY217" s="52"/>
      <c r="AZ217" s="52"/>
      <c r="BA217" s="52"/>
      <c r="BB217" s="52"/>
      <c r="BC217" s="52"/>
      <c r="BD217" s="52"/>
      <c r="BE217" s="52"/>
      <c r="BF217" s="52"/>
      <c r="BG217" s="52"/>
      <c r="BH217" s="52"/>
      <c r="BI217" s="52"/>
      <c r="BJ217" s="52"/>
      <c r="BK217" s="52"/>
      <c r="BL217" s="52"/>
      <c r="BM217" s="52"/>
      <c r="BN217" s="52"/>
      <c r="BO217" s="52"/>
      <c r="BP217" s="52"/>
      <c r="BQ217" s="52"/>
      <c r="BR217" s="52"/>
      <c r="BS217" s="54"/>
    </row>
    <row r="218" spans="16:71" ht="16.5" customHeight="1">
      <c r="R218" s="608"/>
      <c r="S218" s="608"/>
      <c r="T218" s="51"/>
      <c r="U218" s="52"/>
      <c r="V218" s="52"/>
      <c r="W218" s="52"/>
      <c r="X218" s="52"/>
      <c r="Y218" s="52"/>
      <c r="Z218" s="52"/>
      <c r="AA218" s="52"/>
      <c r="AB218" s="52"/>
      <c r="AC218" s="52"/>
      <c r="AD218" s="52"/>
      <c r="AE218" s="52"/>
      <c r="AF218" s="52"/>
      <c r="AG218" s="52"/>
      <c r="AH218" s="52"/>
      <c r="AI218" s="52"/>
      <c r="AJ218" s="52"/>
      <c r="AK218" s="52"/>
      <c r="AL218" s="52"/>
      <c r="AM218" s="52"/>
      <c r="AN218" s="52"/>
      <c r="AO218" s="52"/>
      <c r="AP218" s="52"/>
      <c r="AQ218" s="52"/>
      <c r="AR218" s="52"/>
      <c r="AS218" s="52"/>
      <c r="AT218" s="52"/>
      <c r="AU218" s="52"/>
      <c r="AV218" s="52"/>
      <c r="AW218" s="52"/>
      <c r="AX218" s="52"/>
      <c r="AY218" s="52"/>
      <c r="AZ218" s="52"/>
      <c r="BA218" s="52"/>
      <c r="BB218" s="52"/>
      <c r="BC218" s="52"/>
      <c r="BD218" s="52"/>
      <c r="BE218" s="52"/>
      <c r="BF218" s="52"/>
      <c r="BG218" s="52"/>
      <c r="BH218" s="52"/>
      <c r="BI218" s="52"/>
      <c r="BJ218" s="52"/>
      <c r="BK218" s="52"/>
      <c r="BL218" s="52"/>
      <c r="BM218" s="52"/>
      <c r="BN218" s="52"/>
      <c r="BO218" s="52"/>
      <c r="BP218" s="52"/>
      <c r="BQ218" s="52"/>
      <c r="BR218" s="52"/>
      <c r="BS218" s="54"/>
    </row>
    <row r="219" spans="16:71" ht="16.5" customHeight="1">
      <c r="R219" s="608"/>
      <c r="S219" s="608"/>
      <c r="T219" s="51"/>
      <c r="U219" s="52"/>
      <c r="V219" s="52"/>
      <c r="W219" s="52"/>
      <c r="X219" s="52"/>
      <c r="Y219" s="52"/>
      <c r="Z219" s="52"/>
      <c r="AA219" s="52"/>
      <c r="AB219" s="52"/>
      <c r="AC219" s="52"/>
      <c r="AD219" s="52"/>
      <c r="AE219" s="52"/>
      <c r="AF219" s="52"/>
      <c r="AG219" s="52"/>
      <c r="AH219" s="52"/>
      <c r="AI219" s="52"/>
      <c r="AJ219" s="52"/>
      <c r="AK219" s="52"/>
      <c r="AL219" s="52"/>
      <c r="AM219" s="52"/>
      <c r="AN219" s="52"/>
      <c r="AO219" s="52"/>
      <c r="AP219" s="52"/>
      <c r="AQ219" s="52"/>
      <c r="AR219" s="52"/>
      <c r="AS219" s="52"/>
      <c r="AT219" s="52"/>
      <c r="AU219" s="52"/>
      <c r="AV219" s="52"/>
      <c r="AW219" s="52"/>
      <c r="AX219" s="52"/>
      <c r="AY219" s="52"/>
      <c r="AZ219" s="52"/>
      <c r="BA219" s="52"/>
      <c r="BB219" s="52"/>
      <c r="BC219" s="52"/>
      <c r="BD219" s="52"/>
      <c r="BE219" s="52"/>
      <c r="BF219" s="52"/>
      <c r="BG219" s="52"/>
      <c r="BH219" s="52"/>
      <c r="BI219" s="52"/>
      <c r="BJ219" s="52"/>
      <c r="BK219" s="52"/>
      <c r="BL219" s="52"/>
      <c r="BM219" s="52"/>
      <c r="BN219" s="52"/>
      <c r="BO219" s="52"/>
      <c r="BP219" s="52"/>
      <c r="BQ219" s="52"/>
      <c r="BR219" s="52"/>
      <c r="BS219" s="54"/>
    </row>
    <row r="220" spans="16:71" ht="16.5" customHeight="1">
      <c r="R220" s="608"/>
      <c r="S220" s="608"/>
      <c r="T220" s="51"/>
      <c r="U220" s="52"/>
      <c r="V220" s="52"/>
      <c r="W220" s="52"/>
      <c r="X220" s="52"/>
      <c r="Y220" s="52"/>
      <c r="Z220" s="52"/>
      <c r="AA220" s="52"/>
      <c r="AB220" s="52"/>
      <c r="AC220" s="52"/>
      <c r="AD220" s="52"/>
      <c r="AE220" s="52"/>
      <c r="AF220" s="52"/>
      <c r="AG220" s="52"/>
      <c r="AH220" s="52"/>
      <c r="AI220" s="52"/>
      <c r="AJ220" s="52"/>
      <c r="AK220" s="52"/>
      <c r="AL220" s="52"/>
      <c r="AM220" s="52"/>
      <c r="AN220" s="52"/>
      <c r="AO220" s="52"/>
      <c r="AP220" s="52"/>
      <c r="AQ220" s="52"/>
      <c r="AR220" s="52"/>
      <c r="AS220" s="52"/>
      <c r="AT220" s="52"/>
      <c r="AU220" s="52"/>
      <c r="AV220" s="52"/>
      <c r="AW220" s="52"/>
      <c r="AX220" s="52"/>
      <c r="AY220" s="52"/>
      <c r="AZ220" s="52"/>
      <c r="BA220" s="52"/>
      <c r="BB220" s="52"/>
      <c r="BC220" s="52"/>
      <c r="BD220" s="52"/>
      <c r="BE220" s="52"/>
      <c r="BF220" s="52"/>
      <c r="BG220" s="52"/>
      <c r="BH220" s="52"/>
      <c r="BI220" s="52"/>
      <c r="BJ220" s="52"/>
      <c r="BK220" s="52"/>
      <c r="BL220" s="52"/>
      <c r="BM220" s="52"/>
      <c r="BN220" s="52"/>
      <c r="BO220" s="52"/>
      <c r="BP220" s="52"/>
      <c r="BQ220" s="52"/>
      <c r="BR220" s="52"/>
      <c r="BS220" s="54"/>
    </row>
    <row r="221" spans="16:71" ht="16.5" customHeight="1">
      <c r="R221" s="608"/>
      <c r="S221" s="608"/>
      <c r="T221" s="51"/>
      <c r="U221" s="52"/>
      <c r="V221" s="52"/>
      <c r="W221" s="52"/>
      <c r="X221" s="52"/>
      <c r="Y221" s="52"/>
      <c r="Z221" s="52"/>
      <c r="AA221" s="52"/>
      <c r="AB221" s="52"/>
      <c r="AC221" s="52"/>
      <c r="AD221" s="52"/>
      <c r="AE221" s="52"/>
      <c r="AF221" s="52"/>
      <c r="AG221" s="52"/>
      <c r="AH221" s="52"/>
      <c r="AI221" s="52"/>
      <c r="AJ221" s="52"/>
      <c r="AK221" s="52"/>
      <c r="AL221" s="52"/>
      <c r="AM221" s="52"/>
      <c r="AN221" s="52"/>
      <c r="AO221" s="52"/>
      <c r="AP221" s="52"/>
      <c r="AQ221" s="52"/>
      <c r="AR221" s="52"/>
      <c r="AS221" s="52"/>
      <c r="AT221" s="52"/>
      <c r="AU221" s="52"/>
      <c r="AV221" s="52"/>
      <c r="AW221" s="52"/>
      <c r="AX221" s="52"/>
      <c r="AY221" s="52"/>
      <c r="AZ221" s="52"/>
      <c r="BA221" s="52"/>
      <c r="BB221" s="52"/>
      <c r="BC221" s="52"/>
      <c r="BD221" s="52"/>
      <c r="BE221" s="52"/>
      <c r="BF221" s="52"/>
      <c r="BG221" s="52"/>
      <c r="BH221" s="52"/>
      <c r="BI221" s="52"/>
      <c r="BJ221" s="52"/>
      <c r="BK221" s="52"/>
      <c r="BL221" s="52"/>
      <c r="BM221" s="52"/>
      <c r="BN221" s="52"/>
      <c r="BO221" s="52"/>
      <c r="BP221" s="52"/>
      <c r="BQ221" s="52"/>
      <c r="BR221" s="52"/>
      <c r="BS221" s="54"/>
    </row>
    <row r="222" spans="16:71" ht="16.5" customHeight="1">
      <c r="R222" s="608"/>
      <c r="S222" s="608"/>
      <c r="T222" s="51"/>
      <c r="U222" s="52"/>
      <c r="V222" s="52"/>
      <c r="W222" s="52"/>
      <c r="X222" s="52"/>
      <c r="Y222" s="52"/>
      <c r="Z222" s="52"/>
      <c r="AA222" s="52"/>
      <c r="AB222" s="52"/>
      <c r="AC222" s="52"/>
      <c r="AD222" s="52"/>
      <c r="AE222" s="52"/>
      <c r="AF222" s="52"/>
      <c r="AG222" s="52"/>
      <c r="AH222" s="52"/>
      <c r="AI222" s="52"/>
      <c r="AJ222" s="52"/>
      <c r="AK222" s="52"/>
      <c r="AL222" s="52"/>
      <c r="AM222" s="52"/>
      <c r="AN222" s="52"/>
      <c r="AO222" s="52"/>
      <c r="AP222" s="52"/>
      <c r="AQ222" s="52"/>
      <c r="AR222" s="52"/>
      <c r="AS222" s="52"/>
      <c r="AT222" s="52"/>
      <c r="AU222" s="52"/>
      <c r="AV222" s="52"/>
      <c r="AW222" s="52"/>
      <c r="AX222" s="52"/>
      <c r="AY222" s="52"/>
      <c r="AZ222" s="52"/>
      <c r="BA222" s="52"/>
      <c r="BB222" s="52"/>
      <c r="BC222" s="52"/>
      <c r="BD222" s="52"/>
      <c r="BE222" s="52"/>
      <c r="BF222" s="52"/>
      <c r="BG222" s="52"/>
      <c r="BH222" s="52"/>
      <c r="BI222" s="52"/>
      <c r="BJ222" s="52"/>
      <c r="BK222" s="52"/>
      <c r="BL222" s="52"/>
      <c r="BM222" s="52"/>
      <c r="BN222" s="52"/>
      <c r="BO222" s="52"/>
      <c r="BP222" s="52"/>
      <c r="BQ222" s="52"/>
      <c r="BR222" s="52"/>
      <c r="BS222" s="54"/>
    </row>
    <row r="223" spans="16:71" ht="16.5" customHeight="1">
      <c r="R223" s="608"/>
      <c r="S223" s="608"/>
      <c r="T223" s="51"/>
      <c r="U223" s="52"/>
      <c r="V223" s="52"/>
      <c r="W223" s="52"/>
      <c r="X223" s="52"/>
      <c r="Y223" s="52"/>
      <c r="Z223" s="52"/>
      <c r="AA223" s="52"/>
      <c r="AB223" s="52"/>
      <c r="AC223" s="52"/>
      <c r="AD223" s="52"/>
      <c r="AE223" s="52"/>
      <c r="AF223" s="52"/>
      <c r="AG223" s="52"/>
      <c r="AH223" s="52"/>
      <c r="AI223" s="52"/>
      <c r="AJ223" s="52"/>
      <c r="AK223" s="52"/>
      <c r="AL223" s="52"/>
      <c r="AM223" s="52"/>
      <c r="AN223" s="52"/>
      <c r="AO223" s="52"/>
      <c r="AP223" s="52"/>
      <c r="AQ223" s="52"/>
      <c r="AR223" s="52"/>
      <c r="AS223" s="52"/>
      <c r="AT223" s="52"/>
      <c r="AU223" s="52"/>
      <c r="AV223" s="52"/>
      <c r="AW223" s="52"/>
      <c r="AX223" s="52"/>
      <c r="AY223" s="52"/>
      <c r="AZ223" s="52"/>
      <c r="BA223" s="52"/>
      <c r="BB223" s="52"/>
      <c r="BC223" s="52"/>
      <c r="BD223" s="52"/>
      <c r="BE223" s="52"/>
      <c r="BF223" s="52"/>
      <c r="BG223" s="52"/>
      <c r="BH223" s="52"/>
      <c r="BI223" s="52"/>
      <c r="BJ223" s="52"/>
      <c r="BK223" s="52"/>
      <c r="BL223" s="52"/>
      <c r="BM223" s="52"/>
      <c r="BN223" s="52"/>
      <c r="BO223" s="52"/>
      <c r="BP223" s="52"/>
      <c r="BQ223" s="52"/>
      <c r="BR223" s="52"/>
      <c r="BS223" s="54"/>
    </row>
    <row r="224" spans="16:71" ht="16.5" customHeight="1">
      <c r="Q224" s="47"/>
      <c r="R224" s="608"/>
      <c r="S224" s="608"/>
      <c r="T224" s="51"/>
      <c r="U224" s="52"/>
      <c r="V224" s="52"/>
      <c r="W224" s="52"/>
      <c r="X224" s="52"/>
      <c r="Y224" s="52"/>
      <c r="Z224" s="52"/>
      <c r="AA224" s="52"/>
      <c r="AB224" s="52"/>
      <c r="AC224" s="52"/>
      <c r="AD224" s="52"/>
      <c r="AE224" s="52"/>
      <c r="AF224" s="52"/>
      <c r="AG224" s="52"/>
      <c r="AH224" s="52"/>
      <c r="AI224" s="52"/>
      <c r="AJ224" s="52"/>
      <c r="AK224" s="52"/>
      <c r="AL224" s="52"/>
      <c r="AM224" s="52"/>
      <c r="AN224" s="52"/>
      <c r="AO224" s="52"/>
      <c r="AP224" s="52"/>
      <c r="AQ224" s="52"/>
      <c r="AR224" s="52"/>
      <c r="AS224" s="52"/>
      <c r="AT224" s="52"/>
      <c r="AU224" s="52"/>
      <c r="AV224" s="52"/>
      <c r="AW224" s="52"/>
      <c r="AX224" s="52"/>
      <c r="AY224" s="52"/>
      <c r="AZ224" s="52"/>
      <c r="BA224" s="52"/>
      <c r="BB224" s="52"/>
      <c r="BC224" s="52"/>
      <c r="BD224" s="52"/>
      <c r="BE224" s="52"/>
      <c r="BF224" s="52"/>
      <c r="BG224" s="52"/>
      <c r="BH224" s="52"/>
      <c r="BI224" s="52"/>
      <c r="BJ224" s="52"/>
      <c r="BK224" s="52"/>
      <c r="BL224" s="52"/>
      <c r="BM224" s="52"/>
      <c r="BN224" s="52"/>
      <c r="BO224" s="52"/>
      <c r="BP224" s="52"/>
      <c r="BQ224" s="52"/>
      <c r="BR224" s="52"/>
      <c r="BS224" s="54"/>
    </row>
    <row r="225" spans="1:74" ht="16.5" customHeight="1">
      <c r="Q225" s="47"/>
      <c r="R225" s="608"/>
      <c r="S225" s="608"/>
      <c r="T225" s="51"/>
      <c r="U225" s="52"/>
      <c r="V225" s="52"/>
      <c r="W225" s="52"/>
      <c r="X225" s="52"/>
      <c r="Y225" s="52"/>
      <c r="Z225" s="52"/>
      <c r="AA225" s="52"/>
      <c r="AB225" s="52"/>
      <c r="AC225" s="52"/>
      <c r="AD225" s="52"/>
      <c r="AE225" s="52"/>
      <c r="AF225" s="52"/>
      <c r="AG225" s="52"/>
      <c r="AH225" s="52"/>
      <c r="AI225" s="52"/>
      <c r="AJ225" s="52"/>
      <c r="AK225" s="52"/>
      <c r="AL225" s="52"/>
      <c r="AM225" s="52"/>
      <c r="AN225" s="52"/>
      <c r="AO225" s="52"/>
      <c r="AP225" s="52"/>
      <c r="AQ225" s="52"/>
      <c r="AR225" s="52"/>
      <c r="AS225" s="52"/>
      <c r="AT225" s="52"/>
      <c r="AU225" s="52"/>
      <c r="AV225" s="52"/>
      <c r="AW225" s="52"/>
      <c r="AX225" s="52"/>
      <c r="AY225" s="52"/>
      <c r="AZ225" s="52"/>
      <c r="BA225" s="52"/>
      <c r="BB225" s="52"/>
      <c r="BC225" s="52"/>
      <c r="BD225" s="52"/>
      <c r="BE225" s="52"/>
      <c r="BF225" s="52"/>
      <c r="BG225" s="52"/>
      <c r="BH225" s="52"/>
      <c r="BI225" s="52"/>
      <c r="BJ225" s="52"/>
      <c r="BK225" s="52"/>
      <c r="BL225" s="52"/>
      <c r="BM225" s="52"/>
      <c r="BN225" s="52"/>
      <c r="BO225" s="52"/>
      <c r="BP225" s="52"/>
      <c r="BQ225" s="52"/>
      <c r="BR225" s="52"/>
      <c r="BS225" s="54"/>
    </row>
    <row r="226" spans="1:74" ht="16.5" customHeight="1">
      <c r="Q226" s="55"/>
      <c r="R226" s="608"/>
      <c r="S226" s="608"/>
      <c r="T226" s="51"/>
      <c r="U226" s="52"/>
      <c r="V226" s="52"/>
      <c r="W226" s="52"/>
      <c r="X226" s="52"/>
      <c r="Y226" s="52"/>
      <c r="Z226" s="52"/>
      <c r="AA226" s="52"/>
      <c r="AB226" s="52"/>
      <c r="AC226" s="52"/>
      <c r="AD226" s="52"/>
      <c r="AE226" s="52"/>
      <c r="AF226" s="52"/>
      <c r="AG226" s="52"/>
      <c r="AH226" s="52"/>
      <c r="AI226" s="52"/>
      <c r="AJ226" s="52"/>
      <c r="AK226" s="52"/>
      <c r="AL226" s="52"/>
      <c r="AM226" s="52"/>
      <c r="AN226" s="52"/>
      <c r="AO226" s="52"/>
      <c r="AP226" s="52"/>
      <c r="AQ226" s="52"/>
      <c r="AR226" s="52"/>
      <c r="AS226" s="52"/>
      <c r="AT226" s="52"/>
      <c r="AU226" s="52"/>
      <c r="AV226" s="52"/>
      <c r="AW226" s="52"/>
      <c r="AX226" s="52"/>
      <c r="AY226" s="52"/>
      <c r="AZ226" s="52"/>
      <c r="BA226" s="52"/>
      <c r="BB226" s="52"/>
      <c r="BC226" s="52"/>
      <c r="BD226" s="52"/>
      <c r="BE226" s="52"/>
      <c r="BF226" s="52"/>
      <c r="BG226" s="52"/>
      <c r="BH226" s="52"/>
      <c r="BI226" s="52"/>
      <c r="BJ226" s="52"/>
      <c r="BK226" s="52"/>
      <c r="BL226" s="52"/>
      <c r="BM226" s="52"/>
      <c r="BN226" s="52"/>
      <c r="BO226" s="52"/>
      <c r="BP226" s="52"/>
      <c r="BQ226" s="52"/>
      <c r="BR226" s="52"/>
      <c r="BS226" s="54"/>
    </row>
    <row r="227" spans="1:74" ht="16.5" customHeight="1">
      <c r="Q227" s="47"/>
      <c r="R227" s="608"/>
      <c r="S227" s="608"/>
      <c r="T227" s="51"/>
      <c r="U227" s="52"/>
      <c r="V227" s="52"/>
      <c r="W227" s="52"/>
      <c r="X227" s="52"/>
      <c r="Y227" s="52"/>
      <c r="Z227" s="52"/>
      <c r="AA227" s="52"/>
      <c r="AB227" s="52"/>
      <c r="AC227" s="52"/>
      <c r="AD227" s="52"/>
      <c r="AE227" s="52"/>
      <c r="AF227" s="52"/>
      <c r="AG227" s="52"/>
      <c r="AH227" s="52"/>
      <c r="AI227" s="52"/>
      <c r="AJ227" s="52"/>
      <c r="AK227" s="52"/>
      <c r="AL227" s="52"/>
      <c r="AM227" s="52"/>
      <c r="AN227" s="52"/>
      <c r="AO227" s="52"/>
      <c r="AP227" s="52"/>
      <c r="AQ227" s="52"/>
      <c r="AR227" s="52"/>
      <c r="AS227" s="52"/>
      <c r="AT227" s="52"/>
      <c r="AU227" s="52"/>
      <c r="AV227" s="52"/>
      <c r="AW227" s="52"/>
      <c r="AX227" s="52"/>
      <c r="AY227" s="52"/>
      <c r="AZ227" s="52"/>
      <c r="BA227" s="52"/>
      <c r="BB227" s="52"/>
      <c r="BC227" s="52"/>
      <c r="BD227" s="52"/>
      <c r="BE227" s="52"/>
      <c r="BF227" s="52"/>
      <c r="BG227" s="52"/>
      <c r="BH227" s="52"/>
      <c r="BI227" s="52"/>
      <c r="BJ227" s="52"/>
      <c r="BK227" s="52"/>
      <c r="BL227" s="52"/>
      <c r="BM227" s="52"/>
      <c r="BN227" s="52"/>
      <c r="BO227" s="52"/>
      <c r="BP227" s="52"/>
      <c r="BQ227" s="52"/>
      <c r="BR227" s="52"/>
      <c r="BS227" s="54"/>
    </row>
    <row r="228" spans="1:74" ht="16.5" customHeight="1">
      <c r="Q228" s="47"/>
      <c r="R228" s="608"/>
      <c r="S228" s="608"/>
      <c r="T228" s="51"/>
      <c r="U228" s="52"/>
      <c r="V228" s="52"/>
      <c r="W228" s="52"/>
      <c r="X228" s="52"/>
      <c r="Y228" s="52"/>
      <c r="Z228" s="52"/>
      <c r="AA228" s="52"/>
      <c r="AB228" s="52"/>
      <c r="AC228" s="52"/>
      <c r="AD228" s="52"/>
      <c r="AE228" s="52"/>
      <c r="AF228" s="52"/>
      <c r="AG228" s="52"/>
      <c r="AH228" s="52"/>
      <c r="AI228" s="52"/>
      <c r="AJ228" s="52"/>
      <c r="AK228" s="52"/>
      <c r="AL228" s="52"/>
      <c r="AM228" s="52"/>
      <c r="AN228" s="52"/>
      <c r="AO228" s="52"/>
      <c r="AP228" s="52"/>
      <c r="AQ228" s="52"/>
      <c r="AR228" s="52"/>
      <c r="AS228" s="52"/>
      <c r="AT228" s="52"/>
      <c r="AU228" s="52"/>
      <c r="AV228" s="52"/>
      <c r="AW228" s="52"/>
      <c r="AX228" s="52"/>
      <c r="AY228" s="52"/>
      <c r="AZ228" s="52"/>
      <c r="BA228" s="52"/>
      <c r="BB228" s="52"/>
      <c r="BC228" s="52"/>
      <c r="BD228" s="52"/>
      <c r="BE228" s="52"/>
      <c r="BF228" s="52"/>
      <c r="BG228" s="52"/>
      <c r="BH228" s="52"/>
      <c r="BI228" s="52"/>
      <c r="BJ228" s="52"/>
      <c r="BK228" s="52"/>
      <c r="BL228" s="52"/>
      <c r="BM228" s="52"/>
      <c r="BN228" s="52"/>
      <c r="BO228" s="52"/>
      <c r="BP228" s="52"/>
      <c r="BQ228" s="52"/>
      <c r="BR228" s="52"/>
      <c r="BS228" s="54"/>
    </row>
    <row r="229" spans="1:74" ht="16.5" customHeight="1">
      <c r="Q229" s="47"/>
      <c r="R229" s="608"/>
      <c r="S229" s="608"/>
      <c r="T229" s="51"/>
      <c r="U229" s="52"/>
      <c r="V229" s="52"/>
      <c r="W229" s="52"/>
      <c r="X229" s="52"/>
      <c r="Y229" s="52"/>
      <c r="Z229" s="52"/>
      <c r="AA229" s="52"/>
      <c r="AB229" s="52"/>
      <c r="AC229" s="52"/>
      <c r="AD229" s="52"/>
      <c r="AE229" s="52"/>
      <c r="AF229" s="52"/>
      <c r="AG229" s="52"/>
      <c r="AH229" s="52"/>
      <c r="AI229" s="52"/>
      <c r="AJ229" s="52"/>
      <c r="AK229" s="52"/>
      <c r="AL229" s="52"/>
      <c r="AM229" s="52"/>
      <c r="AN229" s="52"/>
      <c r="AO229" s="52"/>
      <c r="AP229" s="52"/>
      <c r="AQ229" s="52"/>
      <c r="AR229" s="52"/>
      <c r="AS229" s="52"/>
      <c r="AT229" s="52"/>
      <c r="AU229" s="52"/>
      <c r="AV229" s="52"/>
      <c r="AW229" s="52"/>
      <c r="AX229" s="52"/>
      <c r="AY229" s="52"/>
      <c r="AZ229" s="52"/>
      <c r="BA229" s="52"/>
      <c r="BB229" s="52"/>
      <c r="BC229" s="52"/>
      <c r="BD229" s="52"/>
      <c r="BE229" s="52"/>
      <c r="BF229" s="52"/>
      <c r="BG229" s="52"/>
      <c r="BH229" s="52"/>
      <c r="BI229" s="52"/>
      <c r="BJ229" s="52"/>
      <c r="BK229" s="52"/>
      <c r="BL229" s="52"/>
      <c r="BM229" s="52"/>
      <c r="BN229" s="52"/>
      <c r="BO229" s="52"/>
      <c r="BP229" s="52"/>
      <c r="BQ229" s="52"/>
      <c r="BR229" s="52"/>
      <c r="BS229" s="54"/>
    </row>
    <row r="230" spans="1:74" ht="16.5" customHeight="1">
      <c r="Q230" s="47"/>
      <c r="R230" s="608"/>
      <c r="S230" s="608"/>
      <c r="T230" s="51"/>
      <c r="U230" s="52"/>
      <c r="V230" s="52"/>
      <c r="W230" s="52"/>
      <c r="X230" s="52"/>
      <c r="Y230" s="52"/>
      <c r="Z230" s="52"/>
      <c r="AA230" s="52"/>
      <c r="AB230" s="52"/>
      <c r="AC230" s="52"/>
      <c r="AD230" s="52"/>
      <c r="AE230" s="52"/>
      <c r="AF230" s="52"/>
      <c r="AG230" s="52"/>
      <c r="AH230" s="52"/>
      <c r="AI230" s="52"/>
      <c r="AJ230" s="52"/>
      <c r="AK230" s="52"/>
      <c r="AL230" s="52"/>
      <c r="AM230" s="52"/>
      <c r="AN230" s="52"/>
      <c r="AO230" s="52"/>
      <c r="AP230" s="52"/>
      <c r="AQ230" s="52"/>
      <c r="AR230" s="52"/>
      <c r="AS230" s="52"/>
      <c r="AT230" s="52"/>
      <c r="AU230" s="52"/>
      <c r="AV230" s="52"/>
      <c r="AW230" s="52"/>
      <c r="AX230" s="52"/>
      <c r="AY230" s="52"/>
      <c r="AZ230" s="52"/>
      <c r="BA230" s="52"/>
      <c r="BB230" s="52"/>
      <c r="BC230" s="52"/>
      <c r="BD230" s="52"/>
      <c r="BE230" s="52"/>
      <c r="BF230" s="52"/>
      <c r="BG230" s="52"/>
      <c r="BH230" s="52"/>
      <c r="BI230" s="52"/>
      <c r="BJ230" s="52"/>
      <c r="BK230" s="52"/>
      <c r="BL230" s="52"/>
      <c r="BM230" s="52"/>
      <c r="BN230" s="52"/>
      <c r="BO230" s="52"/>
      <c r="BP230" s="52"/>
      <c r="BQ230" s="52"/>
      <c r="BR230" s="52"/>
      <c r="BS230" s="54"/>
    </row>
    <row r="231" spans="1:74" ht="16.5" customHeight="1">
      <c r="Q231" s="47"/>
      <c r="R231" s="608"/>
      <c r="S231" s="608"/>
      <c r="T231" s="51"/>
      <c r="U231" s="52"/>
      <c r="V231" s="52"/>
      <c r="W231" s="52"/>
      <c r="X231" s="52"/>
      <c r="Y231" s="52"/>
      <c r="Z231" s="52"/>
      <c r="AA231" s="52"/>
      <c r="AB231" s="52"/>
      <c r="AC231" s="52"/>
      <c r="AD231" s="52"/>
      <c r="AE231" s="52"/>
      <c r="AF231" s="52"/>
      <c r="AG231" s="52"/>
      <c r="AH231" s="52"/>
      <c r="AI231" s="52"/>
      <c r="AJ231" s="52"/>
      <c r="AK231" s="52"/>
      <c r="AL231" s="52"/>
      <c r="AM231" s="52"/>
      <c r="AN231" s="52"/>
      <c r="AO231" s="52"/>
      <c r="AP231" s="52"/>
      <c r="AQ231" s="52"/>
      <c r="AR231" s="52"/>
      <c r="AS231" s="52"/>
      <c r="AT231" s="52"/>
      <c r="AU231" s="52"/>
      <c r="AV231" s="52"/>
      <c r="AW231" s="52"/>
      <c r="AX231" s="52"/>
      <c r="AY231" s="52"/>
      <c r="AZ231" s="52"/>
      <c r="BA231" s="52"/>
      <c r="BB231" s="52"/>
      <c r="BC231" s="52"/>
      <c r="BD231" s="52"/>
      <c r="BE231" s="52"/>
      <c r="BF231" s="52"/>
      <c r="BG231" s="52"/>
      <c r="BH231" s="52"/>
      <c r="BI231" s="52"/>
      <c r="BJ231" s="52"/>
      <c r="BK231" s="52"/>
      <c r="BL231" s="52"/>
      <c r="BM231" s="52"/>
      <c r="BN231" s="52"/>
      <c r="BO231" s="52"/>
      <c r="BP231" s="52"/>
      <c r="BQ231" s="52"/>
      <c r="BR231" s="52"/>
      <c r="BS231" s="54"/>
    </row>
    <row r="232" spans="1:74" ht="16.5" customHeight="1">
      <c r="Q232" s="47"/>
      <c r="R232" s="608"/>
      <c r="S232" s="608"/>
      <c r="T232" s="51"/>
      <c r="U232" s="52"/>
      <c r="V232" s="52"/>
      <c r="W232" s="52"/>
      <c r="X232" s="52"/>
      <c r="Y232" s="52"/>
      <c r="Z232" s="52"/>
      <c r="AA232" s="52"/>
      <c r="AB232" s="52"/>
      <c r="AC232" s="52"/>
      <c r="AD232" s="52"/>
      <c r="AE232" s="52"/>
      <c r="AF232" s="52"/>
      <c r="AG232" s="52"/>
      <c r="AH232" s="52"/>
      <c r="AI232" s="52"/>
      <c r="AJ232" s="52"/>
      <c r="AK232" s="52"/>
      <c r="AL232" s="52"/>
      <c r="AM232" s="52"/>
      <c r="AN232" s="52"/>
      <c r="AO232" s="52"/>
      <c r="AP232" s="52"/>
      <c r="AQ232" s="52"/>
      <c r="AR232" s="52"/>
      <c r="AS232" s="52"/>
      <c r="AT232" s="52"/>
      <c r="AU232" s="52"/>
      <c r="AV232" s="52"/>
      <c r="AW232" s="52"/>
      <c r="AX232" s="52"/>
      <c r="AY232" s="52"/>
      <c r="AZ232" s="52"/>
      <c r="BA232" s="52"/>
      <c r="BB232" s="52"/>
      <c r="BC232" s="52"/>
      <c r="BD232" s="52"/>
      <c r="BE232" s="52"/>
      <c r="BF232" s="52"/>
      <c r="BG232" s="52"/>
      <c r="BH232" s="52"/>
      <c r="BI232" s="52"/>
      <c r="BJ232" s="52"/>
      <c r="BK232" s="52"/>
      <c r="BL232" s="52"/>
      <c r="BM232" s="52"/>
      <c r="BN232" s="52"/>
      <c r="BO232" s="52"/>
      <c r="BP232" s="52"/>
      <c r="BQ232" s="52"/>
      <c r="BR232" s="52"/>
      <c r="BS232" s="54"/>
    </row>
    <row r="233" spans="1:74" ht="16.5" customHeight="1">
      <c r="Q233" s="47"/>
      <c r="R233" s="608"/>
      <c r="S233" s="608"/>
      <c r="T233" s="51"/>
      <c r="U233" s="52"/>
      <c r="V233" s="52"/>
      <c r="W233" s="52"/>
      <c r="X233" s="52"/>
      <c r="Y233" s="52"/>
      <c r="Z233" s="52"/>
      <c r="AA233" s="52"/>
      <c r="AB233" s="52"/>
      <c r="AC233" s="52"/>
      <c r="AD233" s="52"/>
      <c r="AE233" s="52"/>
      <c r="AF233" s="52"/>
      <c r="AG233" s="52"/>
      <c r="AH233" s="52"/>
      <c r="AI233" s="52"/>
      <c r="AJ233" s="52"/>
      <c r="AK233" s="52"/>
      <c r="AL233" s="52"/>
      <c r="AM233" s="52"/>
      <c r="AN233" s="52"/>
      <c r="AO233" s="52"/>
      <c r="AP233" s="52"/>
      <c r="AQ233" s="52"/>
      <c r="AR233" s="52"/>
      <c r="AS233" s="52"/>
      <c r="AT233" s="52"/>
      <c r="AU233" s="52"/>
      <c r="AV233" s="52"/>
      <c r="AW233" s="52"/>
      <c r="AX233" s="52"/>
      <c r="AY233" s="52"/>
      <c r="AZ233" s="52"/>
      <c r="BA233" s="52"/>
      <c r="BB233" s="52"/>
      <c r="BC233" s="52"/>
      <c r="BD233" s="52"/>
      <c r="BE233" s="52"/>
      <c r="BF233" s="52"/>
      <c r="BG233" s="52"/>
      <c r="BH233" s="52"/>
      <c r="BI233" s="52"/>
      <c r="BJ233" s="52"/>
      <c r="BK233" s="52"/>
      <c r="BL233" s="52"/>
      <c r="BM233" s="52"/>
      <c r="BN233" s="52"/>
      <c r="BO233" s="52"/>
      <c r="BP233" s="52"/>
      <c r="BQ233" s="52"/>
      <c r="BR233" s="52"/>
      <c r="BS233" s="54"/>
    </row>
    <row r="234" spans="1:74" ht="16.5" customHeight="1">
      <c r="Q234" s="47"/>
      <c r="R234" s="608"/>
      <c r="S234" s="608"/>
      <c r="T234" s="51"/>
      <c r="U234" s="52"/>
      <c r="V234" s="52"/>
      <c r="W234" s="52"/>
      <c r="X234" s="52"/>
      <c r="Y234" s="52"/>
      <c r="Z234" s="52"/>
      <c r="AA234" s="52"/>
      <c r="AB234" s="52"/>
      <c r="AC234" s="52"/>
      <c r="AD234" s="52"/>
      <c r="AE234" s="52"/>
      <c r="AF234" s="52"/>
      <c r="AG234" s="52"/>
      <c r="AH234" s="52"/>
      <c r="AI234" s="52"/>
      <c r="AJ234" s="52"/>
      <c r="AK234" s="52"/>
      <c r="AL234" s="52"/>
      <c r="AM234" s="52"/>
      <c r="AN234" s="52"/>
      <c r="AO234" s="52"/>
      <c r="AP234" s="52"/>
      <c r="AQ234" s="52"/>
      <c r="AR234" s="52"/>
      <c r="AS234" s="52"/>
      <c r="AT234" s="52"/>
      <c r="AU234" s="52"/>
      <c r="AV234" s="52"/>
      <c r="AW234" s="52"/>
      <c r="AX234" s="52"/>
      <c r="AY234" s="52"/>
      <c r="AZ234" s="52"/>
      <c r="BA234" s="52"/>
      <c r="BB234" s="52"/>
      <c r="BC234" s="52"/>
      <c r="BD234" s="52"/>
      <c r="BE234" s="52"/>
      <c r="BF234" s="52"/>
      <c r="BG234" s="52"/>
      <c r="BH234" s="52"/>
      <c r="BI234" s="52"/>
      <c r="BJ234" s="52"/>
      <c r="BK234" s="52"/>
      <c r="BL234" s="52"/>
      <c r="BM234" s="52"/>
      <c r="BN234" s="52"/>
      <c r="BO234" s="52"/>
      <c r="BP234" s="52"/>
      <c r="BQ234" s="52"/>
      <c r="BR234" s="52"/>
      <c r="BS234" s="54"/>
    </row>
    <row r="235" spans="1:74" ht="16.5" customHeight="1">
      <c r="Q235" s="47"/>
      <c r="R235" s="608"/>
      <c r="S235" s="608"/>
      <c r="T235" s="51"/>
      <c r="U235" s="52"/>
      <c r="V235" s="52"/>
      <c r="W235" s="52"/>
      <c r="X235" s="52"/>
      <c r="Y235" s="52"/>
      <c r="Z235" s="52"/>
      <c r="AA235" s="52"/>
      <c r="AB235" s="52"/>
      <c r="AC235" s="52"/>
      <c r="AD235" s="52"/>
      <c r="AE235" s="52"/>
      <c r="AF235" s="52"/>
      <c r="AG235" s="52"/>
      <c r="AH235" s="52"/>
      <c r="AI235" s="52"/>
      <c r="AJ235" s="52"/>
      <c r="AK235" s="52"/>
      <c r="AL235" s="52"/>
      <c r="AM235" s="52"/>
      <c r="AN235" s="52"/>
      <c r="AO235" s="52"/>
      <c r="AP235" s="52"/>
      <c r="AQ235" s="52"/>
      <c r="AR235" s="52"/>
      <c r="AS235" s="52"/>
      <c r="AT235" s="52"/>
      <c r="AU235" s="52"/>
      <c r="AV235" s="52"/>
      <c r="AW235" s="52"/>
      <c r="AX235" s="52"/>
      <c r="AY235" s="52"/>
      <c r="AZ235" s="52"/>
      <c r="BA235" s="52"/>
      <c r="BB235" s="52"/>
      <c r="BC235" s="52"/>
      <c r="BD235" s="52"/>
      <c r="BE235" s="52"/>
      <c r="BF235" s="52"/>
      <c r="BG235" s="52"/>
      <c r="BH235" s="52"/>
      <c r="BI235" s="52"/>
      <c r="BJ235" s="52"/>
      <c r="BK235" s="52"/>
      <c r="BL235" s="52"/>
      <c r="BM235" s="52"/>
      <c r="BN235" s="52"/>
      <c r="BO235" s="52"/>
      <c r="BP235" s="52"/>
      <c r="BQ235" s="52"/>
      <c r="BR235" s="52"/>
      <c r="BS235" s="54"/>
    </row>
    <row r="236" spans="1:74" ht="16.5" customHeight="1">
      <c r="Q236" s="47"/>
      <c r="R236" s="608"/>
      <c r="S236" s="608"/>
      <c r="T236" s="51"/>
      <c r="U236" s="52"/>
      <c r="V236" s="52"/>
      <c r="W236" s="52"/>
      <c r="X236" s="52"/>
      <c r="Y236" s="52"/>
      <c r="Z236" s="52"/>
      <c r="AA236" s="52"/>
      <c r="AB236" s="52"/>
      <c r="AC236" s="52"/>
      <c r="AD236" s="52"/>
      <c r="AE236" s="52"/>
      <c r="AF236" s="52"/>
      <c r="AG236" s="52"/>
      <c r="AH236" s="52"/>
      <c r="AI236" s="52"/>
      <c r="AJ236" s="52"/>
      <c r="AK236" s="52"/>
      <c r="AL236" s="52"/>
      <c r="AM236" s="52"/>
      <c r="AN236" s="52"/>
      <c r="AO236" s="52"/>
      <c r="AP236" s="52"/>
      <c r="AQ236" s="52"/>
      <c r="AR236" s="52"/>
      <c r="AS236" s="52"/>
      <c r="AT236" s="52"/>
      <c r="AU236" s="52"/>
      <c r="AV236" s="52"/>
      <c r="AW236" s="52"/>
      <c r="AX236" s="52"/>
      <c r="AY236" s="52"/>
      <c r="AZ236" s="52"/>
      <c r="BA236" s="52"/>
      <c r="BB236" s="52"/>
      <c r="BC236" s="52"/>
      <c r="BD236" s="52"/>
      <c r="BE236" s="52"/>
      <c r="BF236" s="52"/>
      <c r="BG236" s="52"/>
      <c r="BH236" s="52"/>
      <c r="BI236" s="52"/>
      <c r="BJ236" s="52"/>
      <c r="BK236" s="52"/>
      <c r="BL236" s="52"/>
      <c r="BM236" s="52"/>
      <c r="BN236" s="52"/>
      <c r="BO236" s="52"/>
      <c r="BP236" s="52"/>
      <c r="BQ236" s="52"/>
      <c r="BR236" s="52"/>
      <c r="BS236" s="54"/>
    </row>
    <row r="237" spans="1:74" s="43" customFormat="1" ht="16.5" customHeight="1">
      <c r="P237" s="56"/>
      <c r="Q237" s="56"/>
      <c r="R237" s="608"/>
      <c r="S237" s="608"/>
      <c r="T237" s="51"/>
      <c r="U237" s="52"/>
      <c r="V237" s="52"/>
      <c r="W237" s="52"/>
      <c r="X237" s="52"/>
      <c r="Y237" s="52"/>
      <c r="Z237" s="52"/>
      <c r="AA237" s="52"/>
      <c r="AB237" s="52"/>
      <c r="AC237" s="52"/>
      <c r="AD237" s="52"/>
      <c r="AE237" s="52"/>
      <c r="AF237" s="52"/>
      <c r="AG237" s="52"/>
      <c r="AH237" s="52"/>
      <c r="AI237" s="52"/>
      <c r="AJ237" s="52"/>
      <c r="AK237" s="52"/>
      <c r="AL237" s="52"/>
      <c r="AM237" s="52"/>
      <c r="AN237" s="52"/>
      <c r="AO237" s="52"/>
      <c r="AP237" s="52"/>
      <c r="AQ237" s="52"/>
      <c r="AR237" s="52"/>
      <c r="AS237" s="52"/>
      <c r="AT237" s="52"/>
      <c r="AU237" s="52"/>
      <c r="AV237" s="52"/>
      <c r="AW237" s="52"/>
      <c r="AX237" s="52"/>
      <c r="AY237" s="52"/>
      <c r="AZ237" s="52"/>
      <c r="BA237" s="52"/>
      <c r="BB237" s="52"/>
      <c r="BC237" s="52"/>
      <c r="BD237" s="52"/>
      <c r="BE237" s="52"/>
      <c r="BF237" s="52"/>
      <c r="BG237" s="52"/>
      <c r="BH237" s="52"/>
      <c r="BI237" s="52"/>
      <c r="BJ237" s="52"/>
      <c r="BK237" s="52"/>
      <c r="BL237" s="52"/>
      <c r="BM237" s="52"/>
      <c r="BN237" s="52"/>
      <c r="BO237" s="52"/>
      <c r="BP237" s="52"/>
      <c r="BQ237" s="52"/>
      <c r="BR237" s="52"/>
      <c r="BS237" s="54"/>
    </row>
    <row r="238" spans="1:74" s="43" customFormat="1" ht="16.5" customHeight="1">
      <c r="A238" s="56"/>
      <c r="B238" s="56"/>
      <c r="C238" s="56"/>
      <c r="D238" s="56"/>
      <c r="E238" s="56"/>
      <c r="F238" s="56"/>
      <c r="G238" s="56"/>
      <c r="H238" s="56"/>
      <c r="I238" s="56"/>
      <c r="J238" s="56"/>
      <c r="K238" s="56"/>
      <c r="L238" s="56"/>
      <c r="M238" s="56"/>
      <c r="N238" s="56"/>
      <c r="O238" s="56"/>
      <c r="P238" s="56"/>
      <c r="Q238" s="56"/>
      <c r="R238" s="608"/>
      <c r="S238" s="608"/>
      <c r="T238" s="51"/>
      <c r="U238" s="52"/>
      <c r="V238" s="52"/>
      <c r="W238" s="52"/>
      <c r="X238" s="52"/>
      <c r="Y238" s="52"/>
      <c r="Z238" s="52"/>
      <c r="AA238" s="52"/>
      <c r="AB238" s="52"/>
      <c r="AC238" s="52"/>
      <c r="AD238" s="52"/>
      <c r="AE238" s="52"/>
      <c r="AF238" s="52"/>
      <c r="AG238" s="52"/>
      <c r="AH238" s="52"/>
      <c r="AI238" s="52"/>
      <c r="AJ238" s="52"/>
      <c r="AK238" s="52"/>
      <c r="AL238" s="52"/>
      <c r="AM238" s="52"/>
      <c r="AN238" s="52"/>
      <c r="AO238" s="52"/>
      <c r="AP238" s="52"/>
      <c r="AQ238" s="52"/>
      <c r="AR238" s="52"/>
      <c r="AS238" s="52"/>
      <c r="AT238" s="52"/>
      <c r="AU238" s="52"/>
      <c r="AV238" s="52"/>
      <c r="AW238" s="52"/>
      <c r="AX238" s="52"/>
      <c r="AY238" s="52"/>
      <c r="AZ238" s="52"/>
      <c r="BA238" s="52"/>
      <c r="BB238" s="52"/>
      <c r="BC238" s="52"/>
      <c r="BD238" s="52"/>
      <c r="BE238" s="52"/>
      <c r="BF238" s="52"/>
      <c r="BG238" s="52"/>
      <c r="BH238" s="52"/>
      <c r="BI238" s="52"/>
      <c r="BJ238" s="52"/>
      <c r="BK238" s="52"/>
      <c r="BL238" s="52"/>
      <c r="BM238" s="52"/>
      <c r="BN238" s="52"/>
      <c r="BO238" s="52"/>
      <c r="BP238" s="52"/>
      <c r="BQ238" s="52"/>
      <c r="BR238" s="52"/>
      <c r="BS238" s="54"/>
    </row>
    <row r="239" spans="1:74" s="43" customFormat="1" ht="16.5" customHeight="1">
      <c r="A239" s="56"/>
      <c r="B239" s="56"/>
      <c r="C239" s="56"/>
      <c r="D239" s="56"/>
      <c r="E239" s="56"/>
      <c r="F239" s="56"/>
      <c r="G239" s="56"/>
      <c r="H239" s="56"/>
      <c r="I239" s="56"/>
      <c r="J239" s="56"/>
      <c r="K239" s="56"/>
      <c r="L239" s="56"/>
      <c r="M239" s="56"/>
      <c r="N239" s="56"/>
      <c r="O239" s="56"/>
      <c r="P239" s="56"/>
      <c r="Q239" s="56"/>
      <c r="R239" s="608"/>
      <c r="S239" s="608"/>
      <c r="T239" s="51"/>
      <c r="U239" s="52"/>
      <c r="V239" s="52"/>
      <c r="W239" s="52"/>
      <c r="X239" s="52"/>
      <c r="Y239" s="52"/>
      <c r="Z239" s="52"/>
      <c r="AA239" s="52"/>
      <c r="AB239" s="52"/>
      <c r="AC239" s="52"/>
      <c r="AD239" s="52"/>
      <c r="AE239" s="52"/>
      <c r="AF239" s="52"/>
      <c r="AG239" s="52"/>
      <c r="AH239" s="52"/>
      <c r="AI239" s="52"/>
      <c r="AJ239" s="52"/>
      <c r="AK239" s="52"/>
      <c r="AL239" s="52"/>
      <c r="AM239" s="52"/>
      <c r="AN239" s="52"/>
      <c r="AO239" s="52"/>
      <c r="AP239" s="52"/>
      <c r="AQ239" s="52"/>
      <c r="AR239" s="52"/>
      <c r="AS239" s="52"/>
      <c r="AT239" s="52"/>
      <c r="AU239" s="52"/>
      <c r="AV239" s="52"/>
      <c r="AW239" s="52"/>
      <c r="AX239" s="52"/>
      <c r="AY239" s="52"/>
      <c r="AZ239" s="52"/>
      <c r="BA239" s="52"/>
      <c r="BB239" s="52"/>
      <c r="BC239" s="52"/>
      <c r="BD239" s="52"/>
      <c r="BE239" s="52"/>
      <c r="BF239" s="52"/>
      <c r="BG239" s="52"/>
      <c r="BH239" s="52"/>
      <c r="BI239" s="52"/>
      <c r="BJ239" s="52"/>
      <c r="BK239" s="52"/>
      <c r="BL239" s="52"/>
      <c r="BM239" s="52"/>
      <c r="BN239" s="52"/>
      <c r="BO239" s="52"/>
      <c r="BP239" s="52"/>
      <c r="BQ239" s="52"/>
      <c r="BR239" s="52"/>
      <c r="BS239" s="54"/>
    </row>
    <row r="240" spans="1:74" s="43" customFormat="1" ht="16.5" customHeight="1">
      <c r="A240" s="56"/>
      <c r="B240" s="56"/>
      <c r="C240" s="56"/>
      <c r="D240" s="56"/>
      <c r="E240" s="56"/>
      <c r="F240" s="56"/>
      <c r="G240" s="56"/>
      <c r="H240" s="56"/>
      <c r="I240" s="56"/>
      <c r="J240" s="56"/>
      <c r="K240" s="56"/>
      <c r="L240" s="56"/>
      <c r="M240" s="56"/>
      <c r="N240" s="56"/>
      <c r="O240" s="56"/>
      <c r="P240" s="56"/>
      <c r="Q240" s="56"/>
      <c r="R240" s="608"/>
      <c r="S240" s="608"/>
      <c r="T240" s="51"/>
      <c r="U240" s="52"/>
      <c r="V240" s="52"/>
      <c r="W240" s="52"/>
      <c r="X240" s="52"/>
      <c r="Y240" s="52"/>
      <c r="Z240" s="52"/>
      <c r="AA240" s="52"/>
      <c r="AB240" s="52"/>
      <c r="AC240" s="52"/>
      <c r="AD240" s="52"/>
      <c r="AE240" s="52"/>
      <c r="AF240" s="52"/>
      <c r="AG240" s="52"/>
      <c r="AH240" s="52"/>
      <c r="AI240" s="52"/>
      <c r="AJ240" s="52"/>
      <c r="AK240" s="52"/>
      <c r="AL240" s="52"/>
      <c r="AM240" s="52"/>
      <c r="AN240" s="52"/>
      <c r="AO240" s="52"/>
      <c r="AP240" s="52"/>
      <c r="AQ240" s="52"/>
      <c r="AR240" s="52"/>
      <c r="AS240" s="52"/>
      <c r="AT240" s="52"/>
      <c r="AU240" s="52"/>
      <c r="AV240" s="52"/>
      <c r="AW240" s="52"/>
      <c r="AX240" s="52"/>
      <c r="AY240" s="52"/>
      <c r="AZ240" s="52"/>
      <c r="BA240" s="52"/>
      <c r="BB240" s="52"/>
      <c r="BC240" s="52"/>
      <c r="BD240" s="52"/>
      <c r="BE240" s="52"/>
      <c r="BF240" s="52"/>
      <c r="BG240" s="52"/>
      <c r="BH240" s="52"/>
      <c r="BI240" s="52"/>
      <c r="BJ240" s="52"/>
      <c r="BK240" s="52"/>
      <c r="BL240" s="52"/>
      <c r="BM240" s="52"/>
      <c r="BN240" s="52"/>
      <c r="BO240" s="52"/>
      <c r="BP240" s="52"/>
      <c r="BQ240" s="52"/>
      <c r="BR240" s="52"/>
      <c r="BS240" s="54"/>
      <c r="BU240" s="45"/>
      <c r="BV240" s="45"/>
    </row>
    <row r="241" spans="1:71" s="43" customFormat="1" ht="16.5" customHeight="1">
      <c r="A241" s="56"/>
      <c r="B241" s="56"/>
      <c r="C241" s="56"/>
      <c r="D241" s="56"/>
      <c r="E241" s="56"/>
      <c r="F241" s="56"/>
      <c r="G241" s="56"/>
      <c r="H241" s="56"/>
      <c r="I241" s="56"/>
      <c r="J241" s="56"/>
      <c r="K241" s="56"/>
      <c r="L241" s="56"/>
      <c r="M241" s="56"/>
      <c r="N241" s="56"/>
      <c r="O241" s="56"/>
      <c r="P241" s="56"/>
      <c r="Q241" s="56"/>
      <c r="R241" s="608"/>
      <c r="S241" s="608"/>
      <c r="T241" s="51"/>
      <c r="U241" s="52"/>
      <c r="V241" s="52"/>
      <c r="W241" s="52"/>
      <c r="X241" s="52"/>
      <c r="Y241" s="52"/>
      <c r="Z241" s="52"/>
      <c r="AA241" s="52"/>
      <c r="AB241" s="52"/>
      <c r="AC241" s="52"/>
      <c r="AD241" s="52"/>
      <c r="AE241" s="52"/>
      <c r="AF241" s="52"/>
      <c r="AG241" s="52"/>
      <c r="AH241" s="52"/>
      <c r="AI241" s="52"/>
      <c r="AJ241" s="52"/>
      <c r="AK241" s="52"/>
      <c r="AL241" s="52"/>
      <c r="AM241" s="52"/>
      <c r="AN241" s="52"/>
      <c r="AO241" s="52"/>
      <c r="AP241" s="52"/>
      <c r="AQ241" s="52"/>
      <c r="AR241" s="52"/>
      <c r="AS241" s="52"/>
      <c r="AT241" s="52"/>
      <c r="AU241" s="52"/>
      <c r="AV241" s="52"/>
      <c r="AW241" s="52"/>
      <c r="AX241" s="52"/>
      <c r="AY241" s="52"/>
      <c r="AZ241" s="52"/>
      <c r="BA241" s="52"/>
      <c r="BB241" s="52"/>
      <c r="BC241" s="52"/>
      <c r="BD241" s="52"/>
      <c r="BE241" s="52"/>
      <c r="BF241" s="52"/>
      <c r="BG241" s="52"/>
      <c r="BH241" s="52"/>
      <c r="BI241" s="52"/>
      <c r="BJ241" s="52"/>
      <c r="BK241" s="52"/>
      <c r="BL241" s="52"/>
      <c r="BM241" s="52"/>
      <c r="BN241" s="52"/>
      <c r="BO241" s="52"/>
      <c r="BP241" s="52"/>
      <c r="BQ241" s="52"/>
      <c r="BR241" s="52"/>
      <c r="BS241" s="54"/>
    </row>
    <row r="242" spans="1:71" s="43" customFormat="1" ht="16.5" customHeight="1">
      <c r="P242" s="56"/>
      <c r="Q242" s="56"/>
      <c r="R242" s="608"/>
      <c r="S242" s="608"/>
      <c r="T242" s="51"/>
      <c r="U242" s="52"/>
      <c r="V242" s="52"/>
      <c r="W242" s="52"/>
      <c r="X242" s="52"/>
      <c r="Y242" s="52"/>
      <c r="Z242" s="52"/>
      <c r="AA242" s="52"/>
      <c r="AB242" s="52"/>
      <c r="AC242" s="52"/>
      <c r="AD242" s="52"/>
      <c r="AE242" s="52"/>
      <c r="AF242" s="52"/>
      <c r="AG242" s="52"/>
      <c r="AH242" s="52"/>
      <c r="AI242" s="52"/>
      <c r="AJ242" s="52"/>
      <c r="AK242" s="52"/>
      <c r="AL242" s="52"/>
      <c r="AM242" s="52"/>
      <c r="AN242" s="52"/>
      <c r="AO242" s="52"/>
      <c r="AP242" s="52"/>
      <c r="AQ242" s="52"/>
      <c r="AR242" s="52"/>
      <c r="AS242" s="52"/>
      <c r="AT242" s="52"/>
      <c r="AU242" s="52"/>
      <c r="AV242" s="52"/>
      <c r="AW242" s="52"/>
      <c r="AX242" s="52"/>
      <c r="AY242" s="52"/>
      <c r="AZ242" s="52"/>
      <c r="BA242" s="52"/>
      <c r="BB242" s="52"/>
      <c r="BC242" s="52"/>
      <c r="BD242" s="52"/>
      <c r="BE242" s="52"/>
      <c r="BF242" s="52"/>
      <c r="BG242" s="52"/>
      <c r="BH242" s="52"/>
      <c r="BI242" s="52"/>
      <c r="BJ242" s="52"/>
      <c r="BK242" s="52"/>
      <c r="BL242" s="52"/>
      <c r="BM242" s="52"/>
      <c r="BN242" s="52"/>
      <c r="BO242" s="52"/>
      <c r="BP242" s="52"/>
      <c r="BQ242" s="52"/>
      <c r="BR242" s="52"/>
      <c r="BS242" s="54"/>
    </row>
    <row r="243" spans="1:71" s="43" customFormat="1" ht="16.5" customHeight="1">
      <c r="A243" s="56"/>
      <c r="B243" s="56"/>
      <c r="C243" s="56"/>
      <c r="D243" s="56"/>
      <c r="E243" s="56"/>
      <c r="F243" s="56"/>
      <c r="G243" s="56"/>
      <c r="H243" s="56"/>
      <c r="I243" s="56"/>
      <c r="J243" s="56"/>
      <c r="K243" s="56"/>
      <c r="L243" s="56"/>
      <c r="M243" s="56"/>
      <c r="N243" s="56"/>
      <c r="O243" s="56"/>
      <c r="P243" s="56"/>
      <c r="Q243" s="56"/>
      <c r="R243" s="608"/>
      <c r="S243" s="608"/>
      <c r="T243" s="51"/>
      <c r="U243" s="52"/>
      <c r="V243" s="52"/>
      <c r="W243" s="52"/>
      <c r="X243" s="52"/>
      <c r="Y243" s="52"/>
      <c r="Z243" s="52"/>
      <c r="AA243" s="52"/>
      <c r="AB243" s="52"/>
      <c r="AC243" s="52"/>
      <c r="AD243" s="52"/>
      <c r="AE243" s="52"/>
      <c r="AF243" s="52"/>
      <c r="AG243" s="52"/>
      <c r="AH243" s="52"/>
      <c r="AI243" s="52"/>
      <c r="AJ243" s="52"/>
      <c r="AK243" s="52"/>
      <c r="AL243" s="52"/>
      <c r="AM243" s="52"/>
      <c r="AN243" s="52"/>
      <c r="AO243" s="52"/>
      <c r="AP243" s="52"/>
      <c r="AQ243" s="52"/>
      <c r="AR243" s="52"/>
      <c r="AS243" s="52"/>
      <c r="AT243" s="52"/>
      <c r="AU243" s="52"/>
      <c r="AV243" s="52"/>
      <c r="AW243" s="52"/>
      <c r="AX243" s="52"/>
      <c r="AY243" s="52"/>
      <c r="AZ243" s="52"/>
      <c r="BA243" s="52"/>
      <c r="BB243" s="52"/>
      <c r="BC243" s="52"/>
      <c r="BD243" s="52"/>
      <c r="BE243" s="52"/>
      <c r="BF243" s="52"/>
      <c r="BG243" s="52"/>
      <c r="BH243" s="52"/>
      <c r="BI243" s="52"/>
      <c r="BJ243" s="52"/>
      <c r="BK243" s="52"/>
      <c r="BL243" s="52"/>
      <c r="BM243" s="52"/>
      <c r="BN243" s="52"/>
      <c r="BO243" s="52"/>
      <c r="BP243" s="52"/>
      <c r="BQ243" s="52"/>
      <c r="BR243" s="52"/>
      <c r="BS243" s="54"/>
    </row>
    <row r="244" spans="1:71" s="43" customFormat="1" ht="16.5" customHeight="1">
      <c r="A244" s="56"/>
      <c r="B244" s="56"/>
      <c r="C244" s="56"/>
      <c r="D244" s="56"/>
      <c r="E244" s="56"/>
      <c r="F244" s="56"/>
      <c r="G244" s="56"/>
      <c r="H244" s="56"/>
      <c r="I244" s="56"/>
      <c r="J244" s="56"/>
      <c r="K244" s="56"/>
      <c r="L244" s="56"/>
      <c r="M244" s="56"/>
      <c r="N244" s="56"/>
      <c r="O244" s="56"/>
      <c r="P244" s="56"/>
      <c r="Q244" s="56"/>
      <c r="R244" s="608"/>
      <c r="S244" s="608"/>
      <c r="T244" s="51"/>
      <c r="U244" s="52"/>
      <c r="V244" s="52"/>
      <c r="W244" s="52"/>
      <c r="X244" s="52"/>
      <c r="Y244" s="52"/>
      <c r="Z244" s="52"/>
      <c r="AA244" s="52"/>
      <c r="AB244" s="52"/>
      <c r="AC244" s="52"/>
      <c r="AD244" s="52"/>
      <c r="AE244" s="52"/>
      <c r="AF244" s="52"/>
      <c r="AG244" s="52"/>
      <c r="AH244" s="52"/>
      <c r="AI244" s="52"/>
      <c r="AJ244" s="52"/>
      <c r="AK244" s="52"/>
      <c r="AL244" s="52"/>
      <c r="AM244" s="52"/>
      <c r="AN244" s="52"/>
      <c r="AO244" s="52"/>
      <c r="AP244" s="52"/>
      <c r="AQ244" s="52"/>
      <c r="AR244" s="52"/>
      <c r="AS244" s="52"/>
      <c r="AT244" s="52"/>
      <c r="AU244" s="52"/>
      <c r="AV244" s="52"/>
      <c r="AW244" s="52"/>
      <c r="AX244" s="52"/>
      <c r="AY244" s="52"/>
      <c r="AZ244" s="52"/>
      <c r="BA244" s="52"/>
      <c r="BB244" s="52"/>
      <c r="BC244" s="52"/>
      <c r="BD244" s="52"/>
      <c r="BE244" s="52"/>
      <c r="BF244" s="52"/>
      <c r="BG244" s="52"/>
      <c r="BH244" s="52"/>
      <c r="BI244" s="52"/>
      <c r="BJ244" s="52"/>
      <c r="BK244" s="52"/>
      <c r="BL244" s="52"/>
      <c r="BM244" s="52"/>
      <c r="BN244" s="52"/>
      <c r="BO244" s="52"/>
      <c r="BP244" s="52"/>
      <c r="BQ244" s="52"/>
      <c r="BR244" s="52"/>
      <c r="BS244" s="54"/>
    </row>
    <row r="245" spans="1:71" s="43" customFormat="1" ht="16.5" customHeight="1">
      <c r="P245" s="56"/>
      <c r="Q245" s="56"/>
      <c r="R245" s="608"/>
      <c r="S245" s="608"/>
      <c r="T245" s="51"/>
      <c r="U245" s="52"/>
      <c r="V245" s="52"/>
      <c r="W245" s="52"/>
      <c r="X245" s="52"/>
      <c r="Y245" s="52"/>
      <c r="Z245" s="52"/>
      <c r="AA245" s="52"/>
      <c r="AB245" s="52"/>
      <c r="AC245" s="52"/>
      <c r="AD245" s="52"/>
      <c r="AE245" s="52"/>
      <c r="AF245" s="52"/>
      <c r="AG245" s="52"/>
      <c r="AH245" s="52"/>
      <c r="AI245" s="52"/>
      <c r="AJ245" s="52"/>
      <c r="AK245" s="52"/>
      <c r="AL245" s="52"/>
      <c r="AM245" s="52"/>
      <c r="AN245" s="52"/>
      <c r="AO245" s="52"/>
      <c r="AP245" s="52"/>
      <c r="AQ245" s="52"/>
      <c r="AR245" s="52"/>
      <c r="AS245" s="52"/>
      <c r="AT245" s="52"/>
      <c r="AU245" s="52"/>
      <c r="AV245" s="52"/>
      <c r="AW245" s="52"/>
      <c r="AX245" s="52"/>
      <c r="AY245" s="52"/>
      <c r="AZ245" s="52"/>
      <c r="BA245" s="52"/>
      <c r="BB245" s="52"/>
      <c r="BC245" s="52"/>
      <c r="BD245" s="52"/>
      <c r="BE245" s="52"/>
      <c r="BF245" s="52"/>
      <c r="BG245" s="52"/>
      <c r="BH245" s="52"/>
      <c r="BI245" s="52"/>
      <c r="BJ245" s="52"/>
      <c r="BK245" s="52"/>
      <c r="BL245" s="52"/>
      <c r="BM245" s="52"/>
      <c r="BN245" s="52"/>
      <c r="BO245" s="52"/>
      <c r="BP245" s="52"/>
      <c r="BQ245" s="52"/>
      <c r="BR245" s="52"/>
      <c r="BS245" s="54"/>
    </row>
    <row r="246" spans="1:71" ht="16.5" customHeight="1">
      <c r="Q246" s="55"/>
      <c r="R246" s="608"/>
      <c r="S246" s="608"/>
      <c r="T246" s="51"/>
      <c r="U246" s="52"/>
      <c r="V246" s="52"/>
      <c r="W246" s="52"/>
      <c r="X246" s="52"/>
      <c r="Y246" s="52"/>
      <c r="Z246" s="52"/>
      <c r="AA246" s="52"/>
      <c r="AB246" s="52"/>
      <c r="AC246" s="52"/>
      <c r="AD246" s="52"/>
      <c r="AE246" s="52"/>
      <c r="AF246" s="52"/>
      <c r="AG246" s="52"/>
      <c r="AH246" s="52"/>
      <c r="AI246" s="52"/>
      <c r="AJ246" s="52"/>
      <c r="AK246" s="52"/>
      <c r="AL246" s="52"/>
      <c r="AM246" s="52"/>
      <c r="AN246" s="52"/>
      <c r="AO246" s="52"/>
      <c r="AP246" s="52"/>
      <c r="AQ246" s="52"/>
      <c r="AR246" s="52"/>
      <c r="AS246" s="52"/>
      <c r="AT246" s="52"/>
      <c r="AU246" s="52"/>
      <c r="AV246" s="52"/>
      <c r="AW246" s="52"/>
      <c r="AX246" s="52"/>
      <c r="AY246" s="52"/>
      <c r="AZ246" s="52"/>
      <c r="BA246" s="52"/>
      <c r="BB246" s="52"/>
      <c r="BC246" s="52"/>
      <c r="BD246" s="52"/>
      <c r="BE246" s="52"/>
      <c r="BF246" s="52"/>
      <c r="BG246" s="52"/>
      <c r="BH246" s="52"/>
      <c r="BI246" s="52"/>
      <c r="BJ246" s="52"/>
      <c r="BK246" s="52"/>
      <c r="BL246" s="52"/>
      <c r="BM246" s="52"/>
      <c r="BN246" s="52"/>
      <c r="BO246" s="52"/>
      <c r="BP246" s="52"/>
      <c r="BQ246" s="52"/>
      <c r="BR246" s="52"/>
      <c r="BS246" s="54"/>
    </row>
    <row r="247" spans="1:71" s="43" customFormat="1" ht="16.5" customHeight="1">
      <c r="Q247" s="55"/>
      <c r="R247" s="608"/>
      <c r="S247" s="608"/>
      <c r="T247" s="51"/>
      <c r="U247" s="52"/>
      <c r="V247" s="52"/>
      <c r="W247" s="52"/>
      <c r="X247" s="52"/>
      <c r="Y247" s="52"/>
      <c r="Z247" s="52"/>
      <c r="AA247" s="52"/>
      <c r="AB247" s="52"/>
      <c r="AC247" s="52"/>
      <c r="AD247" s="52"/>
      <c r="AE247" s="52"/>
      <c r="AF247" s="52"/>
      <c r="AG247" s="52"/>
      <c r="AH247" s="52"/>
      <c r="AI247" s="52"/>
      <c r="AJ247" s="52"/>
      <c r="AK247" s="52"/>
      <c r="AL247" s="52"/>
      <c r="AM247" s="52"/>
      <c r="AN247" s="52"/>
      <c r="AO247" s="52"/>
      <c r="AP247" s="52"/>
      <c r="AQ247" s="52"/>
      <c r="AR247" s="52"/>
      <c r="AS247" s="52"/>
      <c r="AT247" s="52"/>
      <c r="AU247" s="52"/>
      <c r="AV247" s="52"/>
      <c r="AW247" s="52"/>
      <c r="AX247" s="52"/>
      <c r="AY247" s="52"/>
      <c r="AZ247" s="52"/>
      <c r="BA247" s="52"/>
      <c r="BB247" s="52"/>
      <c r="BC247" s="52"/>
      <c r="BD247" s="52"/>
      <c r="BE247" s="52"/>
      <c r="BF247" s="52"/>
      <c r="BG247" s="52"/>
      <c r="BH247" s="52"/>
      <c r="BI247" s="52"/>
      <c r="BJ247" s="52"/>
      <c r="BK247" s="52"/>
      <c r="BL247" s="52"/>
      <c r="BM247" s="52"/>
      <c r="BN247" s="52"/>
      <c r="BO247" s="52"/>
      <c r="BP247" s="52"/>
      <c r="BQ247" s="52"/>
      <c r="BR247" s="52"/>
      <c r="BS247" s="54"/>
    </row>
    <row r="248" spans="1:71" s="43" customFormat="1" ht="16.5" customHeight="1">
      <c r="Q248" s="55"/>
      <c r="R248" s="608"/>
      <c r="S248" s="608"/>
      <c r="T248" s="51"/>
      <c r="U248" s="52"/>
      <c r="V248" s="52"/>
      <c r="W248" s="52"/>
      <c r="X248" s="52"/>
      <c r="Y248" s="52"/>
      <c r="Z248" s="52"/>
      <c r="AA248" s="52"/>
      <c r="AB248" s="52"/>
      <c r="AC248" s="52"/>
      <c r="AD248" s="52"/>
      <c r="AE248" s="52"/>
      <c r="AF248" s="52"/>
      <c r="AG248" s="52"/>
      <c r="AH248" s="52"/>
      <c r="AI248" s="52"/>
      <c r="AJ248" s="52"/>
      <c r="AK248" s="52"/>
      <c r="AL248" s="52"/>
      <c r="AM248" s="52"/>
      <c r="AN248" s="52"/>
      <c r="AO248" s="52"/>
      <c r="AP248" s="52"/>
      <c r="AQ248" s="52"/>
      <c r="AR248" s="52"/>
      <c r="AS248" s="52"/>
      <c r="AT248" s="52"/>
      <c r="AU248" s="52"/>
      <c r="AV248" s="52"/>
      <c r="AW248" s="52"/>
      <c r="AX248" s="52"/>
      <c r="AY248" s="52"/>
      <c r="AZ248" s="52"/>
      <c r="BA248" s="52"/>
      <c r="BB248" s="52"/>
      <c r="BC248" s="52"/>
      <c r="BD248" s="52"/>
      <c r="BE248" s="52"/>
      <c r="BF248" s="52"/>
      <c r="BG248" s="52"/>
      <c r="BH248" s="52"/>
      <c r="BI248" s="52"/>
      <c r="BJ248" s="52"/>
      <c r="BK248" s="52"/>
      <c r="BL248" s="52"/>
      <c r="BM248" s="52"/>
      <c r="BN248" s="52"/>
      <c r="BO248" s="52"/>
      <c r="BP248" s="52"/>
      <c r="BQ248" s="52"/>
      <c r="BR248" s="52"/>
      <c r="BS248" s="54"/>
    </row>
    <row r="249" spans="1:71" s="43" customFormat="1" ht="16.5" customHeight="1">
      <c r="P249" s="56"/>
      <c r="Q249" s="56"/>
      <c r="R249" s="608"/>
      <c r="S249" s="608"/>
      <c r="T249" s="51"/>
      <c r="U249" s="52"/>
      <c r="V249" s="52"/>
      <c r="W249" s="52"/>
      <c r="X249" s="52"/>
      <c r="Y249" s="52"/>
      <c r="Z249" s="52"/>
      <c r="AA249" s="52"/>
      <c r="AB249" s="52"/>
      <c r="AC249" s="52"/>
      <c r="AD249" s="52"/>
      <c r="AE249" s="52"/>
      <c r="AF249" s="52"/>
      <c r="AG249" s="52"/>
      <c r="AH249" s="52"/>
      <c r="AI249" s="52"/>
      <c r="AJ249" s="52"/>
      <c r="AK249" s="52"/>
      <c r="AL249" s="52"/>
      <c r="AM249" s="52"/>
      <c r="AN249" s="52"/>
      <c r="AO249" s="52"/>
      <c r="AP249" s="52"/>
      <c r="AQ249" s="52"/>
      <c r="AR249" s="52"/>
      <c r="AS249" s="52"/>
      <c r="AT249" s="52"/>
      <c r="AU249" s="52"/>
      <c r="AV249" s="52"/>
      <c r="AW249" s="52"/>
      <c r="AX249" s="52"/>
      <c r="AY249" s="52"/>
      <c r="AZ249" s="52"/>
      <c r="BA249" s="52"/>
      <c r="BB249" s="52"/>
      <c r="BC249" s="52"/>
      <c r="BD249" s="52"/>
      <c r="BE249" s="52"/>
      <c r="BF249" s="52"/>
      <c r="BG249" s="52"/>
      <c r="BH249" s="52"/>
      <c r="BI249" s="52"/>
      <c r="BJ249" s="52"/>
      <c r="BK249" s="52"/>
      <c r="BL249" s="52"/>
      <c r="BM249" s="52"/>
      <c r="BN249" s="52"/>
      <c r="BO249" s="52"/>
      <c r="BP249" s="52"/>
      <c r="BQ249" s="52"/>
      <c r="BR249" s="52"/>
      <c r="BS249" s="54"/>
    </row>
    <row r="250" spans="1:71" s="43" customFormat="1" ht="16.5" customHeight="1">
      <c r="P250" s="56"/>
      <c r="Q250" s="56"/>
      <c r="R250" s="608"/>
      <c r="S250" s="608"/>
      <c r="T250" s="51"/>
      <c r="U250" s="52"/>
      <c r="V250" s="52"/>
      <c r="W250" s="52"/>
      <c r="X250" s="52"/>
      <c r="Y250" s="52"/>
      <c r="Z250" s="52"/>
      <c r="AA250" s="52"/>
      <c r="AB250" s="52"/>
      <c r="AC250" s="52"/>
      <c r="AD250" s="52"/>
      <c r="AE250" s="52"/>
      <c r="AF250" s="52"/>
      <c r="AG250" s="52"/>
      <c r="AH250" s="52"/>
      <c r="AI250" s="52"/>
      <c r="AJ250" s="52"/>
      <c r="AK250" s="52"/>
      <c r="AL250" s="52"/>
      <c r="AM250" s="52"/>
      <c r="AN250" s="52"/>
      <c r="AO250" s="52"/>
      <c r="AP250" s="52"/>
      <c r="AQ250" s="52"/>
      <c r="AR250" s="52"/>
      <c r="AS250" s="52"/>
      <c r="AT250" s="52"/>
      <c r="AU250" s="52"/>
      <c r="AV250" s="52"/>
      <c r="AW250" s="52"/>
      <c r="AX250" s="52"/>
      <c r="AY250" s="52"/>
      <c r="AZ250" s="52"/>
      <c r="BA250" s="52"/>
      <c r="BB250" s="52"/>
      <c r="BC250" s="52"/>
      <c r="BD250" s="52"/>
      <c r="BE250" s="52"/>
      <c r="BF250" s="52"/>
      <c r="BG250" s="52"/>
      <c r="BH250" s="52"/>
      <c r="BI250" s="52"/>
      <c r="BJ250" s="52"/>
      <c r="BK250" s="52"/>
      <c r="BL250" s="52"/>
      <c r="BM250" s="52"/>
      <c r="BN250" s="52"/>
      <c r="BO250" s="52"/>
      <c r="BP250" s="52"/>
      <c r="BQ250" s="52"/>
      <c r="BR250" s="52"/>
      <c r="BS250" s="54"/>
    </row>
    <row r="251" spans="1:71" s="43" customFormat="1" ht="16.5" customHeight="1">
      <c r="P251" s="56"/>
      <c r="Q251" s="56"/>
      <c r="R251" s="608"/>
      <c r="S251" s="608"/>
      <c r="T251" s="51"/>
      <c r="U251" s="52"/>
      <c r="V251" s="52"/>
      <c r="W251" s="52"/>
      <c r="X251" s="52"/>
      <c r="Y251" s="52"/>
      <c r="Z251" s="52"/>
      <c r="AA251" s="52"/>
      <c r="AB251" s="52"/>
      <c r="AC251" s="52"/>
      <c r="AD251" s="52"/>
      <c r="AE251" s="52"/>
      <c r="AF251" s="52"/>
      <c r="AG251" s="52"/>
      <c r="AH251" s="52"/>
      <c r="AI251" s="52"/>
      <c r="AJ251" s="52"/>
      <c r="AK251" s="52"/>
      <c r="AL251" s="52"/>
      <c r="AM251" s="52"/>
      <c r="AN251" s="52"/>
      <c r="AO251" s="52"/>
      <c r="AP251" s="52"/>
      <c r="AQ251" s="52"/>
      <c r="AR251" s="52"/>
      <c r="AS251" s="52"/>
      <c r="AT251" s="52"/>
      <c r="AU251" s="52"/>
      <c r="AV251" s="52"/>
      <c r="AW251" s="52"/>
      <c r="AX251" s="52"/>
      <c r="AY251" s="52"/>
      <c r="AZ251" s="52"/>
      <c r="BA251" s="52"/>
      <c r="BB251" s="52"/>
      <c r="BC251" s="52"/>
      <c r="BD251" s="52"/>
      <c r="BE251" s="52"/>
      <c r="BF251" s="52"/>
      <c r="BG251" s="52"/>
      <c r="BH251" s="52"/>
      <c r="BI251" s="52"/>
      <c r="BJ251" s="52"/>
      <c r="BK251" s="52"/>
      <c r="BL251" s="52"/>
      <c r="BM251" s="52"/>
      <c r="BN251" s="52"/>
      <c r="BO251" s="52"/>
      <c r="BP251" s="52"/>
      <c r="BQ251" s="52"/>
      <c r="BR251" s="52"/>
      <c r="BS251" s="54"/>
    </row>
    <row r="252" spans="1:71" s="43" customFormat="1" ht="16.5" customHeight="1">
      <c r="P252" s="56"/>
      <c r="Q252" s="56"/>
      <c r="R252" s="608"/>
      <c r="S252" s="608"/>
      <c r="T252" s="51"/>
      <c r="U252" s="52"/>
      <c r="V252" s="52"/>
      <c r="W252" s="52"/>
      <c r="X252" s="52"/>
      <c r="Y252" s="52"/>
      <c r="Z252" s="52"/>
      <c r="AA252" s="52"/>
      <c r="AB252" s="52"/>
      <c r="AC252" s="52"/>
      <c r="AD252" s="52"/>
      <c r="AE252" s="52"/>
      <c r="AF252" s="52"/>
      <c r="AG252" s="52"/>
      <c r="AH252" s="52"/>
      <c r="AI252" s="52"/>
      <c r="AJ252" s="52"/>
      <c r="AK252" s="52"/>
      <c r="AL252" s="52"/>
      <c r="AM252" s="52"/>
      <c r="AN252" s="52"/>
      <c r="AO252" s="52"/>
      <c r="AP252" s="52"/>
      <c r="AQ252" s="52"/>
      <c r="AR252" s="52"/>
      <c r="AS252" s="52"/>
      <c r="AT252" s="52"/>
      <c r="AU252" s="52"/>
      <c r="AV252" s="52"/>
      <c r="AW252" s="52"/>
      <c r="AX252" s="52"/>
      <c r="AY252" s="52"/>
      <c r="AZ252" s="52"/>
      <c r="BA252" s="52"/>
      <c r="BB252" s="52"/>
      <c r="BC252" s="52"/>
      <c r="BD252" s="52"/>
      <c r="BE252" s="52"/>
      <c r="BF252" s="52"/>
      <c r="BG252" s="52"/>
      <c r="BH252" s="52"/>
      <c r="BI252" s="52"/>
      <c r="BJ252" s="52"/>
      <c r="BK252" s="52"/>
      <c r="BL252" s="52"/>
      <c r="BM252" s="52"/>
      <c r="BN252" s="52"/>
      <c r="BO252" s="52"/>
      <c r="BP252" s="52"/>
      <c r="BQ252" s="52"/>
      <c r="BR252" s="52"/>
      <c r="BS252" s="54"/>
    </row>
    <row r="253" spans="1:71" s="43" customFormat="1" ht="16.5" customHeight="1">
      <c r="P253" s="56"/>
      <c r="Q253" s="56"/>
      <c r="R253" s="608"/>
      <c r="S253" s="608"/>
      <c r="T253" s="51"/>
      <c r="U253" s="52"/>
      <c r="V253" s="52"/>
      <c r="W253" s="52"/>
      <c r="X253" s="52"/>
      <c r="Y253" s="52"/>
      <c r="Z253" s="52"/>
      <c r="AA253" s="52"/>
      <c r="AB253" s="52"/>
      <c r="AC253" s="52"/>
      <c r="AD253" s="52"/>
      <c r="AE253" s="52"/>
      <c r="AF253" s="52"/>
      <c r="AG253" s="52"/>
      <c r="AH253" s="52"/>
      <c r="AI253" s="52"/>
      <c r="AJ253" s="52"/>
      <c r="AK253" s="52"/>
      <c r="AL253" s="52"/>
      <c r="AM253" s="52"/>
      <c r="AN253" s="52"/>
      <c r="AO253" s="52"/>
      <c r="AP253" s="52"/>
      <c r="AQ253" s="52"/>
      <c r="AR253" s="52"/>
      <c r="AS253" s="52"/>
      <c r="AT253" s="52"/>
      <c r="AU253" s="52"/>
      <c r="AV253" s="52"/>
      <c r="AW253" s="52"/>
      <c r="AX253" s="52"/>
      <c r="AY253" s="52"/>
      <c r="AZ253" s="52"/>
      <c r="BA253" s="52"/>
      <c r="BB253" s="52"/>
      <c r="BC253" s="52"/>
      <c r="BD253" s="52"/>
      <c r="BE253" s="52"/>
      <c r="BF253" s="52"/>
      <c r="BG253" s="52"/>
      <c r="BH253" s="52"/>
      <c r="BI253" s="52"/>
      <c r="BJ253" s="52"/>
      <c r="BK253" s="52"/>
      <c r="BL253" s="52"/>
      <c r="BM253" s="52"/>
      <c r="BN253" s="52"/>
      <c r="BO253" s="52"/>
      <c r="BP253" s="52"/>
      <c r="BQ253" s="52"/>
      <c r="BR253" s="52"/>
      <c r="BS253" s="54"/>
    </row>
    <row r="254" spans="1:71" s="43" customFormat="1" ht="16.5" customHeight="1">
      <c r="P254" s="56"/>
      <c r="Q254" s="56"/>
      <c r="R254" s="608"/>
      <c r="S254" s="608"/>
      <c r="T254" s="51"/>
      <c r="U254" s="52"/>
      <c r="V254" s="52"/>
      <c r="W254" s="52"/>
      <c r="X254" s="52"/>
      <c r="Y254" s="52"/>
      <c r="Z254" s="52"/>
      <c r="AA254" s="52"/>
      <c r="AB254" s="52"/>
      <c r="AC254" s="52"/>
      <c r="AD254" s="52"/>
      <c r="AE254" s="52"/>
      <c r="AF254" s="52"/>
      <c r="AG254" s="52"/>
      <c r="AH254" s="52"/>
      <c r="AI254" s="52"/>
      <c r="AJ254" s="52"/>
      <c r="AK254" s="52"/>
      <c r="AL254" s="52"/>
      <c r="AM254" s="52"/>
      <c r="AN254" s="52"/>
      <c r="AO254" s="52"/>
      <c r="AP254" s="52"/>
      <c r="AQ254" s="52"/>
      <c r="AR254" s="52"/>
      <c r="AS254" s="52"/>
      <c r="AT254" s="52"/>
      <c r="AU254" s="52"/>
      <c r="AV254" s="52"/>
      <c r="AW254" s="52"/>
      <c r="AX254" s="52"/>
      <c r="AY254" s="52"/>
      <c r="AZ254" s="52"/>
      <c r="BA254" s="52"/>
      <c r="BB254" s="52"/>
      <c r="BC254" s="52"/>
      <c r="BD254" s="52"/>
      <c r="BE254" s="52"/>
      <c r="BF254" s="52"/>
      <c r="BG254" s="52"/>
      <c r="BH254" s="52"/>
      <c r="BI254" s="52"/>
      <c r="BJ254" s="52"/>
      <c r="BK254" s="52"/>
      <c r="BL254" s="52"/>
      <c r="BM254" s="52"/>
      <c r="BN254" s="52"/>
      <c r="BO254" s="52"/>
      <c r="BP254" s="52"/>
      <c r="BQ254" s="52"/>
      <c r="BR254" s="52"/>
      <c r="BS254" s="54"/>
    </row>
    <row r="255" spans="1:71" s="43" customFormat="1" ht="16.5" customHeight="1">
      <c r="P255" s="56"/>
      <c r="Q255" s="56"/>
      <c r="R255" s="608"/>
      <c r="S255" s="608"/>
      <c r="T255" s="51"/>
      <c r="U255" s="52"/>
      <c r="V255" s="52"/>
      <c r="W255" s="52"/>
      <c r="X255" s="52"/>
      <c r="Y255" s="52"/>
      <c r="Z255" s="52"/>
      <c r="AA255" s="52"/>
      <c r="AB255" s="52"/>
      <c r="AC255" s="52"/>
      <c r="AD255" s="52"/>
      <c r="AE255" s="52"/>
      <c r="AF255" s="52"/>
      <c r="AG255" s="52"/>
      <c r="AH255" s="52"/>
      <c r="AI255" s="52"/>
      <c r="AJ255" s="52"/>
      <c r="AK255" s="52"/>
      <c r="AL255" s="52"/>
      <c r="AM255" s="52"/>
      <c r="AN255" s="52"/>
      <c r="AO255" s="52"/>
      <c r="AP255" s="52"/>
      <c r="AQ255" s="52"/>
      <c r="AR255" s="52"/>
      <c r="AS255" s="52"/>
      <c r="AT255" s="52"/>
      <c r="AU255" s="52"/>
      <c r="AV255" s="52"/>
      <c r="AW255" s="52"/>
      <c r="AX255" s="52"/>
      <c r="AY255" s="52"/>
      <c r="AZ255" s="52"/>
      <c r="BA255" s="52"/>
      <c r="BB255" s="52"/>
      <c r="BC255" s="52"/>
      <c r="BD255" s="52"/>
      <c r="BE255" s="52"/>
      <c r="BF255" s="52"/>
      <c r="BG255" s="52"/>
      <c r="BH255" s="52"/>
      <c r="BI255" s="52"/>
      <c r="BJ255" s="52"/>
      <c r="BK255" s="52"/>
      <c r="BL255" s="52"/>
      <c r="BM255" s="52"/>
      <c r="BN255" s="52"/>
      <c r="BO255" s="52"/>
      <c r="BP255" s="52"/>
      <c r="BQ255" s="52"/>
      <c r="BR255" s="52"/>
      <c r="BS255" s="54"/>
    </row>
    <row r="256" spans="1:71" s="43" customFormat="1" ht="16.5" customHeight="1">
      <c r="P256" s="56"/>
      <c r="Q256" s="56"/>
      <c r="R256" s="608"/>
      <c r="S256" s="608"/>
      <c r="T256" s="51"/>
      <c r="U256" s="52"/>
      <c r="V256" s="52"/>
      <c r="W256" s="52"/>
      <c r="X256" s="52"/>
      <c r="Y256" s="52"/>
      <c r="Z256" s="52"/>
      <c r="AA256" s="52"/>
      <c r="AB256" s="52"/>
      <c r="AC256" s="52"/>
      <c r="AD256" s="52"/>
      <c r="AE256" s="52"/>
      <c r="AF256" s="52"/>
      <c r="AG256" s="52"/>
      <c r="AH256" s="52"/>
      <c r="AI256" s="52"/>
      <c r="AJ256" s="52"/>
      <c r="AK256" s="52"/>
      <c r="AL256" s="52"/>
      <c r="AM256" s="52"/>
      <c r="AN256" s="52"/>
      <c r="AO256" s="52"/>
      <c r="AP256" s="52"/>
      <c r="AQ256" s="52"/>
      <c r="AR256" s="52"/>
      <c r="AS256" s="52"/>
      <c r="AT256" s="52"/>
      <c r="AU256" s="52"/>
      <c r="AV256" s="52"/>
      <c r="AW256" s="52"/>
      <c r="AX256" s="52"/>
      <c r="AY256" s="52"/>
      <c r="AZ256" s="52"/>
      <c r="BA256" s="52"/>
      <c r="BB256" s="52"/>
      <c r="BC256" s="52"/>
      <c r="BD256" s="52"/>
      <c r="BE256" s="52"/>
      <c r="BF256" s="52"/>
      <c r="BG256" s="52"/>
      <c r="BH256" s="52"/>
      <c r="BI256" s="52"/>
      <c r="BJ256" s="52"/>
      <c r="BK256" s="52"/>
      <c r="BL256" s="52"/>
      <c r="BM256" s="52"/>
      <c r="BN256" s="52"/>
      <c r="BO256" s="52"/>
      <c r="BP256" s="52"/>
      <c r="BQ256" s="52"/>
      <c r="BR256" s="52"/>
      <c r="BS256" s="54"/>
    </row>
    <row r="257" spans="16:71" ht="16.5" customHeight="1">
      <c r="Q257" s="47"/>
      <c r="R257" s="608"/>
      <c r="S257" s="608"/>
      <c r="T257" s="51"/>
      <c r="U257" s="52"/>
      <c r="V257" s="52"/>
      <c r="W257" s="52"/>
      <c r="X257" s="52"/>
      <c r="Y257" s="52"/>
      <c r="Z257" s="52"/>
      <c r="AA257" s="52"/>
      <c r="AB257" s="52"/>
      <c r="AC257" s="52"/>
      <c r="AD257" s="52"/>
      <c r="AE257" s="52"/>
      <c r="AF257" s="52"/>
      <c r="AG257" s="52"/>
      <c r="AH257" s="52"/>
      <c r="AI257" s="52"/>
      <c r="AJ257" s="52"/>
      <c r="AK257" s="52"/>
      <c r="AL257" s="52"/>
      <c r="AM257" s="52"/>
      <c r="AN257" s="52"/>
      <c r="AO257" s="52"/>
      <c r="AP257" s="52"/>
      <c r="AQ257" s="52"/>
      <c r="AR257" s="52"/>
      <c r="AS257" s="52"/>
      <c r="AT257" s="52"/>
      <c r="AU257" s="52"/>
      <c r="AV257" s="52"/>
      <c r="AW257" s="52"/>
      <c r="AX257" s="52"/>
      <c r="AY257" s="52"/>
      <c r="AZ257" s="52"/>
      <c r="BA257" s="52"/>
      <c r="BB257" s="52"/>
      <c r="BC257" s="52"/>
      <c r="BD257" s="52"/>
      <c r="BE257" s="52"/>
      <c r="BF257" s="52"/>
      <c r="BG257" s="52"/>
      <c r="BH257" s="52"/>
      <c r="BI257" s="52"/>
      <c r="BJ257" s="52"/>
      <c r="BK257" s="52"/>
      <c r="BL257" s="52"/>
      <c r="BM257" s="52"/>
      <c r="BN257" s="52"/>
      <c r="BO257" s="52"/>
      <c r="BP257" s="52"/>
      <c r="BQ257" s="52"/>
      <c r="BR257" s="52"/>
      <c r="BS257" s="54"/>
    </row>
    <row r="258" spans="16:71" ht="16.5" customHeight="1">
      <c r="Q258" s="47"/>
      <c r="R258" s="608"/>
      <c r="S258" s="608"/>
      <c r="T258" s="51"/>
      <c r="U258" s="52"/>
      <c r="V258" s="52"/>
      <c r="W258" s="52"/>
      <c r="X258" s="52"/>
      <c r="Y258" s="52"/>
      <c r="Z258" s="52"/>
      <c r="AA258" s="52"/>
      <c r="AB258" s="52"/>
      <c r="AC258" s="52"/>
      <c r="AD258" s="52"/>
      <c r="AE258" s="52"/>
      <c r="AF258" s="52"/>
      <c r="AG258" s="52"/>
      <c r="AH258" s="52"/>
      <c r="AI258" s="52"/>
      <c r="AJ258" s="52"/>
      <c r="AK258" s="52"/>
      <c r="AL258" s="52"/>
      <c r="AM258" s="52"/>
      <c r="AN258" s="52"/>
      <c r="AO258" s="52"/>
      <c r="AP258" s="52"/>
      <c r="AQ258" s="52"/>
      <c r="AR258" s="52"/>
      <c r="AS258" s="52"/>
      <c r="AT258" s="52"/>
      <c r="AU258" s="52"/>
      <c r="AV258" s="52"/>
      <c r="AW258" s="52"/>
      <c r="AX258" s="52"/>
      <c r="AY258" s="52"/>
      <c r="AZ258" s="52"/>
      <c r="BA258" s="52"/>
      <c r="BB258" s="52"/>
      <c r="BC258" s="52"/>
      <c r="BD258" s="52"/>
      <c r="BE258" s="52"/>
      <c r="BF258" s="52"/>
      <c r="BG258" s="52"/>
      <c r="BH258" s="52"/>
      <c r="BI258" s="52"/>
      <c r="BJ258" s="52"/>
      <c r="BK258" s="52"/>
      <c r="BL258" s="52"/>
      <c r="BM258" s="52"/>
      <c r="BN258" s="52"/>
      <c r="BO258" s="52"/>
      <c r="BP258" s="52"/>
      <c r="BQ258" s="52"/>
      <c r="BR258" s="52"/>
      <c r="BS258" s="54"/>
    </row>
    <row r="259" spans="16:71" s="43" customFormat="1" ht="16.5" customHeight="1">
      <c r="P259" s="56"/>
      <c r="Q259" s="56"/>
      <c r="R259" s="608"/>
      <c r="S259" s="608"/>
      <c r="T259" s="51"/>
      <c r="U259" s="52"/>
      <c r="V259" s="52"/>
      <c r="W259" s="52"/>
      <c r="X259" s="52"/>
      <c r="Y259" s="52"/>
      <c r="Z259" s="52"/>
      <c r="AA259" s="52"/>
      <c r="AB259" s="52"/>
      <c r="AC259" s="52"/>
      <c r="AD259" s="52"/>
      <c r="AE259" s="52"/>
      <c r="AF259" s="52"/>
      <c r="AG259" s="52"/>
      <c r="AH259" s="52"/>
      <c r="AI259" s="52"/>
      <c r="AJ259" s="52"/>
      <c r="AK259" s="52"/>
      <c r="AL259" s="52"/>
      <c r="AM259" s="52"/>
      <c r="AN259" s="52"/>
      <c r="AO259" s="52"/>
      <c r="AP259" s="52"/>
      <c r="AQ259" s="52"/>
      <c r="AR259" s="52"/>
      <c r="AS259" s="52"/>
      <c r="AT259" s="52"/>
      <c r="AU259" s="52"/>
      <c r="AV259" s="52"/>
      <c r="AW259" s="52"/>
      <c r="AX259" s="52"/>
      <c r="AY259" s="52"/>
      <c r="AZ259" s="52"/>
      <c r="BA259" s="52"/>
      <c r="BB259" s="52"/>
      <c r="BC259" s="52"/>
      <c r="BD259" s="52"/>
      <c r="BE259" s="52"/>
      <c r="BF259" s="52"/>
      <c r="BG259" s="52"/>
      <c r="BH259" s="52"/>
      <c r="BI259" s="52"/>
      <c r="BJ259" s="52"/>
      <c r="BK259" s="52"/>
      <c r="BL259" s="52"/>
      <c r="BM259" s="52"/>
      <c r="BN259" s="52"/>
      <c r="BO259" s="52"/>
      <c r="BP259" s="52"/>
      <c r="BQ259" s="52"/>
      <c r="BR259" s="52"/>
      <c r="BS259" s="54"/>
    </row>
    <row r="260" spans="16:71" s="43" customFormat="1" ht="16.5" customHeight="1">
      <c r="P260" s="56"/>
      <c r="Q260" s="56"/>
      <c r="R260" s="608"/>
      <c r="S260" s="608"/>
      <c r="T260" s="51"/>
      <c r="U260" s="52"/>
      <c r="V260" s="52"/>
      <c r="W260" s="52"/>
      <c r="X260" s="52"/>
      <c r="Y260" s="52"/>
      <c r="Z260" s="52"/>
      <c r="AA260" s="52"/>
      <c r="AB260" s="52"/>
      <c r="AC260" s="52"/>
      <c r="AD260" s="52"/>
      <c r="AE260" s="52"/>
      <c r="AF260" s="52"/>
      <c r="AG260" s="52"/>
      <c r="AH260" s="52"/>
      <c r="AI260" s="52"/>
      <c r="AJ260" s="52"/>
      <c r="AK260" s="52"/>
      <c r="AL260" s="52"/>
      <c r="AM260" s="52"/>
      <c r="AN260" s="52"/>
      <c r="AO260" s="52"/>
      <c r="AP260" s="52"/>
      <c r="AQ260" s="52"/>
      <c r="AR260" s="52"/>
      <c r="AS260" s="52"/>
      <c r="AT260" s="52"/>
      <c r="AU260" s="52"/>
      <c r="AV260" s="52"/>
      <c r="AW260" s="52"/>
      <c r="AX260" s="52"/>
      <c r="AY260" s="52"/>
      <c r="AZ260" s="52"/>
      <c r="BA260" s="52"/>
      <c r="BB260" s="52"/>
      <c r="BC260" s="52"/>
      <c r="BD260" s="52"/>
      <c r="BE260" s="52"/>
      <c r="BF260" s="52"/>
      <c r="BG260" s="52"/>
      <c r="BH260" s="52"/>
      <c r="BI260" s="52"/>
      <c r="BJ260" s="52"/>
      <c r="BK260" s="52"/>
      <c r="BL260" s="52"/>
      <c r="BM260" s="52"/>
      <c r="BN260" s="52"/>
      <c r="BO260" s="52"/>
      <c r="BP260" s="52"/>
      <c r="BQ260" s="52"/>
      <c r="BR260" s="52"/>
      <c r="BS260" s="54"/>
    </row>
    <row r="261" spans="16:71" s="43" customFormat="1" ht="16.5" customHeight="1">
      <c r="P261" s="56"/>
      <c r="Q261" s="56"/>
      <c r="R261" s="608"/>
      <c r="S261" s="608"/>
      <c r="T261" s="51"/>
      <c r="U261" s="52"/>
      <c r="V261" s="52"/>
      <c r="W261" s="52"/>
      <c r="X261" s="52"/>
      <c r="Y261" s="52"/>
      <c r="Z261" s="52"/>
      <c r="AA261" s="52"/>
      <c r="AB261" s="52"/>
      <c r="AC261" s="52"/>
      <c r="AD261" s="52"/>
      <c r="AE261" s="52"/>
      <c r="AF261" s="52"/>
      <c r="AG261" s="52"/>
      <c r="AH261" s="52"/>
      <c r="AI261" s="52"/>
      <c r="AJ261" s="52"/>
      <c r="AK261" s="52"/>
      <c r="AL261" s="52"/>
      <c r="AM261" s="52"/>
      <c r="AN261" s="52"/>
      <c r="AO261" s="52"/>
      <c r="AP261" s="52"/>
      <c r="AQ261" s="52"/>
      <c r="AR261" s="52"/>
      <c r="AS261" s="52"/>
      <c r="AT261" s="52"/>
      <c r="AU261" s="52"/>
      <c r="AV261" s="52"/>
      <c r="AW261" s="52"/>
      <c r="AX261" s="52"/>
      <c r="AY261" s="52"/>
      <c r="AZ261" s="52"/>
      <c r="BA261" s="52"/>
      <c r="BB261" s="52"/>
      <c r="BC261" s="52"/>
      <c r="BD261" s="52"/>
      <c r="BE261" s="52"/>
      <c r="BF261" s="52"/>
      <c r="BG261" s="52"/>
      <c r="BH261" s="52"/>
      <c r="BI261" s="52"/>
      <c r="BJ261" s="52"/>
      <c r="BK261" s="52"/>
      <c r="BL261" s="52"/>
      <c r="BM261" s="52"/>
      <c r="BN261" s="52"/>
      <c r="BO261" s="52"/>
      <c r="BP261" s="52"/>
      <c r="BQ261" s="52"/>
      <c r="BR261" s="52"/>
      <c r="BS261" s="54"/>
    </row>
    <row r="262" spans="16:71" s="43" customFormat="1" ht="16.5" customHeight="1">
      <c r="R262" s="608"/>
      <c r="S262" s="608"/>
      <c r="T262" s="51"/>
      <c r="U262" s="52"/>
      <c r="V262" s="52"/>
      <c r="W262" s="52"/>
      <c r="X262" s="52"/>
      <c r="Y262" s="52"/>
      <c r="Z262" s="52"/>
      <c r="AA262" s="52"/>
      <c r="AB262" s="52"/>
      <c r="AC262" s="52"/>
      <c r="AD262" s="52"/>
      <c r="AE262" s="52"/>
      <c r="AF262" s="52"/>
      <c r="AG262" s="52"/>
      <c r="AH262" s="52"/>
      <c r="AI262" s="52"/>
      <c r="AJ262" s="52"/>
      <c r="AK262" s="52"/>
      <c r="AL262" s="52"/>
      <c r="AM262" s="52"/>
      <c r="AN262" s="52"/>
      <c r="AO262" s="52"/>
      <c r="AP262" s="52"/>
      <c r="AQ262" s="52"/>
      <c r="AR262" s="52"/>
      <c r="AS262" s="52"/>
      <c r="AT262" s="52"/>
      <c r="AU262" s="52"/>
      <c r="AV262" s="52"/>
      <c r="AW262" s="52"/>
      <c r="AX262" s="52"/>
      <c r="AY262" s="52"/>
      <c r="AZ262" s="52"/>
      <c r="BA262" s="52"/>
      <c r="BB262" s="52"/>
      <c r="BC262" s="52"/>
      <c r="BD262" s="52"/>
      <c r="BE262" s="52"/>
      <c r="BF262" s="52"/>
      <c r="BG262" s="52"/>
      <c r="BH262" s="52"/>
      <c r="BI262" s="52"/>
      <c r="BJ262" s="52"/>
      <c r="BK262" s="52"/>
      <c r="BL262" s="52"/>
      <c r="BM262" s="52"/>
      <c r="BN262" s="52"/>
      <c r="BO262" s="52"/>
      <c r="BP262" s="52"/>
      <c r="BQ262" s="52"/>
      <c r="BR262" s="52"/>
      <c r="BS262" s="54"/>
    </row>
    <row r="263" spans="16:71" s="43" customFormat="1" ht="16.5" customHeight="1">
      <c r="R263" s="608"/>
      <c r="S263" s="608"/>
      <c r="T263" s="51"/>
      <c r="U263" s="52"/>
      <c r="V263" s="52"/>
      <c r="W263" s="52"/>
      <c r="X263" s="52"/>
      <c r="Y263" s="52"/>
      <c r="Z263" s="52"/>
      <c r="AA263" s="52"/>
      <c r="AB263" s="52"/>
      <c r="AC263" s="52"/>
      <c r="AD263" s="52"/>
      <c r="AE263" s="52"/>
      <c r="AF263" s="52"/>
      <c r="AG263" s="52"/>
      <c r="AH263" s="52"/>
      <c r="AI263" s="52"/>
      <c r="AJ263" s="52"/>
      <c r="AK263" s="52"/>
      <c r="AL263" s="52"/>
      <c r="AM263" s="52"/>
      <c r="AN263" s="52"/>
      <c r="AO263" s="52"/>
      <c r="AP263" s="52"/>
      <c r="AQ263" s="52"/>
      <c r="AR263" s="52"/>
      <c r="AS263" s="52"/>
      <c r="AT263" s="52"/>
      <c r="AU263" s="52"/>
      <c r="AV263" s="52"/>
      <c r="AW263" s="52"/>
      <c r="AX263" s="52"/>
      <c r="AY263" s="52"/>
      <c r="AZ263" s="52"/>
      <c r="BA263" s="52"/>
      <c r="BB263" s="52"/>
      <c r="BC263" s="52"/>
      <c r="BD263" s="52"/>
      <c r="BE263" s="52"/>
      <c r="BF263" s="52"/>
      <c r="BG263" s="52"/>
      <c r="BH263" s="52"/>
      <c r="BI263" s="52"/>
      <c r="BJ263" s="52"/>
      <c r="BK263" s="52"/>
      <c r="BL263" s="52"/>
      <c r="BM263" s="52"/>
      <c r="BN263" s="52"/>
      <c r="BO263" s="52"/>
      <c r="BP263" s="52"/>
      <c r="BQ263" s="52"/>
      <c r="BR263" s="52"/>
      <c r="BS263" s="54"/>
    </row>
    <row r="264" spans="16:71" s="43" customFormat="1" ht="16.5" customHeight="1">
      <c r="P264" s="56"/>
      <c r="Q264" s="56"/>
      <c r="R264" s="608"/>
      <c r="S264" s="608"/>
      <c r="T264" s="51"/>
      <c r="U264" s="52"/>
      <c r="V264" s="52"/>
      <c r="W264" s="52"/>
      <c r="X264" s="52"/>
      <c r="Y264" s="52"/>
      <c r="Z264" s="52"/>
      <c r="AA264" s="52"/>
      <c r="AB264" s="52"/>
      <c r="AC264" s="52"/>
      <c r="AD264" s="52"/>
      <c r="AE264" s="52"/>
      <c r="AF264" s="52"/>
      <c r="AG264" s="52"/>
      <c r="AH264" s="52"/>
      <c r="AI264" s="52"/>
      <c r="AJ264" s="52"/>
      <c r="AK264" s="52"/>
      <c r="AL264" s="52"/>
      <c r="AM264" s="52"/>
      <c r="AN264" s="52"/>
      <c r="AO264" s="52"/>
      <c r="AP264" s="52"/>
      <c r="AQ264" s="52"/>
      <c r="AR264" s="52"/>
      <c r="AS264" s="52"/>
      <c r="AT264" s="52"/>
      <c r="AU264" s="52"/>
      <c r="AV264" s="52"/>
      <c r="AW264" s="52"/>
      <c r="AX264" s="52"/>
      <c r="AY264" s="52"/>
      <c r="AZ264" s="52"/>
      <c r="BA264" s="52"/>
      <c r="BB264" s="52"/>
      <c r="BC264" s="52"/>
      <c r="BD264" s="52"/>
      <c r="BE264" s="52"/>
      <c r="BF264" s="52"/>
      <c r="BG264" s="52"/>
      <c r="BH264" s="52"/>
      <c r="BI264" s="52"/>
      <c r="BJ264" s="52"/>
      <c r="BK264" s="52"/>
      <c r="BL264" s="52"/>
      <c r="BM264" s="52"/>
      <c r="BN264" s="52"/>
      <c r="BO264" s="52"/>
      <c r="BP264" s="52"/>
      <c r="BQ264" s="52"/>
      <c r="BR264" s="52"/>
      <c r="BS264" s="54"/>
    </row>
    <row r="265" spans="16:71" s="43" customFormat="1" ht="16.5" customHeight="1">
      <c r="P265" s="56"/>
      <c r="Q265" s="56"/>
      <c r="R265" s="608"/>
      <c r="S265" s="608"/>
      <c r="T265" s="51"/>
      <c r="U265" s="52"/>
      <c r="V265" s="52"/>
      <c r="W265" s="52"/>
      <c r="X265" s="52"/>
      <c r="Y265" s="52"/>
      <c r="Z265" s="52"/>
      <c r="AA265" s="52"/>
      <c r="AB265" s="52"/>
      <c r="AC265" s="52"/>
      <c r="AD265" s="52"/>
      <c r="AE265" s="52"/>
      <c r="AF265" s="52"/>
      <c r="AG265" s="52"/>
      <c r="AH265" s="52"/>
      <c r="AI265" s="52"/>
      <c r="AJ265" s="52"/>
      <c r="AK265" s="52"/>
      <c r="AL265" s="52"/>
      <c r="AM265" s="52"/>
      <c r="AN265" s="52"/>
      <c r="AO265" s="52"/>
      <c r="AP265" s="52"/>
      <c r="AQ265" s="52"/>
      <c r="AR265" s="52"/>
      <c r="AS265" s="52"/>
      <c r="AT265" s="52"/>
      <c r="AU265" s="52"/>
      <c r="AV265" s="52"/>
      <c r="AW265" s="52"/>
      <c r="AX265" s="52"/>
      <c r="AY265" s="52"/>
      <c r="AZ265" s="52"/>
      <c r="BA265" s="52"/>
      <c r="BB265" s="52"/>
      <c r="BC265" s="52"/>
      <c r="BD265" s="52"/>
      <c r="BE265" s="52"/>
      <c r="BF265" s="52"/>
      <c r="BG265" s="52"/>
      <c r="BH265" s="52"/>
      <c r="BI265" s="52"/>
      <c r="BJ265" s="52"/>
      <c r="BK265" s="52"/>
      <c r="BL265" s="52"/>
      <c r="BM265" s="52"/>
      <c r="BN265" s="52"/>
      <c r="BO265" s="52"/>
      <c r="BP265" s="52"/>
      <c r="BQ265" s="52"/>
      <c r="BR265" s="52"/>
      <c r="BS265" s="54"/>
    </row>
    <row r="266" spans="16:71" s="43" customFormat="1" ht="16.5" customHeight="1">
      <c r="R266" s="608"/>
      <c r="S266" s="608"/>
      <c r="T266" s="51"/>
      <c r="U266" s="52"/>
      <c r="V266" s="52"/>
      <c r="W266" s="52"/>
      <c r="X266" s="52"/>
      <c r="Y266" s="52"/>
      <c r="Z266" s="52"/>
      <c r="AA266" s="52"/>
      <c r="AB266" s="52"/>
      <c r="AC266" s="52"/>
      <c r="AD266" s="52"/>
      <c r="AE266" s="52"/>
      <c r="AF266" s="52"/>
      <c r="AG266" s="52"/>
      <c r="AH266" s="52"/>
      <c r="AI266" s="52"/>
      <c r="AJ266" s="52"/>
      <c r="AK266" s="52"/>
      <c r="AL266" s="52"/>
      <c r="AM266" s="52"/>
      <c r="AN266" s="52"/>
      <c r="AO266" s="52"/>
      <c r="AP266" s="52"/>
      <c r="AQ266" s="52"/>
      <c r="AR266" s="52"/>
      <c r="AS266" s="52"/>
      <c r="AT266" s="52"/>
      <c r="AU266" s="52"/>
      <c r="AV266" s="52"/>
      <c r="AW266" s="52"/>
      <c r="AX266" s="52"/>
      <c r="AY266" s="52"/>
      <c r="AZ266" s="52"/>
      <c r="BA266" s="52"/>
      <c r="BB266" s="52"/>
      <c r="BC266" s="52"/>
      <c r="BD266" s="52"/>
      <c r="BE266" s="52"/>
      <c r="BF266" s="52"/>
      <c r="BG266" s="52"/>
      <c r="BH266" s="52"/>
      <c r="BI266" s="52"/>
      <c r="BJ266" s="52"/>
      <c r="BK266" s="52"/>
      <c r="BL266" s="52"/>
      <c r="BM266" s="52"/>
      <c r="BN266" s="52"/>
      <c r="BO266" s="52"/>
      <c r="BP266" s="52"/>
      <c r="BQ266" s="52"/>
      <c r="BR266" s="52"/>
      <c r="BS266" s="54"/>
    </row>
    <row r="267" spans="16:71" s="43" customFormat="1" ht="16.5" customHeight="1">
      <c r="R267" s="608"/>
      <c r="S267" s="608"/>
      <c r="T267" s="51"/>
      <c r="U267" s="52"/>
      <c r="V267" s="52"/>
      <c r="W267" s="52"/>
      <c r="X267" s="52"/>
      <c r="Y267" s="52"/>
      <c r="Z267" s="52"/>
      <c r="AA267" s="52"/>
      <c r="AB267" s="52"/>
      <c r="AC267" s="52"/>
      <c r="AD267" s="52"/>
      <c r="AE267" s="52"/>
      <c r="AF267" s="52"/>
      <c r="AG267" s="52"/>
      <c r="AH267" s="52"/>
      <c r="AI267" s="52"/>
      <c r="AJ267" s="52"/>
      <c r="AK267" s="52"/>
      <c r="AL267" s="52"/>
      <c r="AM267" s="52"/>
      <c r="AN267" s="52"/>
      <c r="AO267" s="52"/>
      <c r="AP267" s="52"/>
      <c r="AQ267" s="52"/>
      <c r="AR267" s="52"/>
      <c r="AS267" s="52"/>
      <c r="AT267" s="52"/>
      <c r="AU267" s="52"/>
      <c r="AV267" s="52"/>
      <c r="AW267" s="52"/>
      <c r="AX267" s="52"/>
      <c r="AY267" s="52"/>
      <c r="AZ267" s="52"/>
      <c r="BA267" s="52"/>
      <c r="BB267" s="52"/>
      <c r="BC267" s="52"/>
      <c r="BD267" s="52"/>
      <c r="BE267" s="52"/>
      <c r="BF267" s="52"/>
      <c r="BG267" s="52"/>
      <c r="BH267" s="52"/>
      <c r="BI267" s="52"/>
      <c r="BJ267" s="52"/>
      <c r="BK267" s="52"/>
      <c r="BL267" s="52"/>
      <c r="BM267" s="52"/>
      <c r="BN267" s="52"/>
      <c r="BO267" s="52"/>
      <c r="BP267" s="52"/>
      <c r="BQ267" s="52"/>
      <c r="BR267" s="52"/>
      <c r="BS267" s="54"/>
    </row>
    <row r="268" spans="16:71" s="43" customFormat="1" ht="16.5" customHeight="1">
      <c r="R268" s="608"/>
      <c r="S268" s="608"/>
      <c r="T268" s="51"/>
      <c r="U268" s="52"/>
      <c r="V268" s="52"/>
      <c r="W268" s="52"/>
      <c r="X268" s="52"/>
      <c r="Y268" s="52"/>
      <c r="Z268" s="52"/>
      <c r="AA268" s="52"/>
      <c r="AB268" s="52"/>
      <c r="AC268" s="52"/>
      <c r="AD268" s="52"/>
      <c r="AE268" s="52"/>
      <c r="AF268" s="52"/>
      <c r="AG268" s="52"/>
      <c r="AH268" s="52"/>
      <c r="AI268" s="52"/>
      <c r="AJ268" s="52"/>
      <c r="AK268" s="52"/>
      <c r="AL268" s="52"/>
      <c r="AM268" s="52"/>
      <c r="AN268" s="52"/>
      <c r="AO268" s="52"/>
      <c r="AP268" s="52"/>
      <c r="AQ268" s="52"/>
      <c r="AR268" s="52"/>
      <c r="AS268" s="52"/>
      <c r="AT268" s="52"/>
      <c r="AU268" s="52"/>
      <c r="AV268" s="52"/>
      <c r="AW268" s="52"/>
      <c r="AX268" s="52"/>
      <c r="AY268" s="52"/>
      <c r="AZ268" s="52"/>
      <c r="BA268" s="52"/>
      <c r="BB268" s="52"/>
      <c r="BC268" s="52"/>
      <c r="BD268" s="52"/>
      <c r="BE268" s="52"/>
      <c r="BF268" s="52"/>
      <c r="BG268" s="52"/>
      <c r="BH268" s="52"/>
      <c r="BI268" s="52"/>
      <c r="BJ268" s="52"/>
      <c r="BK268" s="52"/>
      <c r="BL268" s="52"/>
      <c r="BM268" s="52"/>
      <c r="BN268" s="52"/>
      <c r="BO268" s="52"/>
      <c r="BP268" s="52"/>
      <c r="BQ268" s="52"/>
      <c r="BR268" s="52"/>
      <c r="BS268" s="54"/>
    </row>
    <row r="269" spans="16:71" s="43" customFormat="1" ht="16.5" customHeight="1">
      <c r="R269" s="608"/>
      <c r="S269" s="608"/>
      <c r="T269" s="51"/>
      <c r="U269" s="52"/>
      <c r="V269" s="52"/>
      <c r="W269" s="52"/>
      <c r="X269" s="52"/>
      <c r="Y269" s="52"/>
      <c r="Z269" s="52"/>
      <c r="AA269" s="52"/>
      <c r="AB269" s="52"/>
      <c r="AC269" s="52"/>
      <c r="AD269" s="52"/>
      <c r="AE269" s="52"/>
      <c r="AF269" s="52"/>
      <c r="AG269" s="52"/>
      <c r="AH269" s="52"/>
      <c r="AI269" s="52"/>
      <c r="AJ269" s="52"/>
      <c r="AK269" s="52"/>
      <c r="AL269" s="52"/>
      <c r="AM269" s="52"/>
      <c r="AN269" s="52"/>
      <c r="AO269" s="52"/>
      <c r="AP269" s="52"/>
      <c r="AQ269" s="52"/>
      <c r="AR269" s="52"/>
      <c r="AS269" s="52"/>
      <c r="AT269" s="52"/>
      <c r="AU269" s="52"/>
      <c r="AV269" s="52"/>
      <c r="AW269" s="52"/>
      <c r="AX269" s="52"/>
      <c r="AY269" s="52"/>
      <c r="AZ269" s="52"/>
      <c r="BA269" s="52"/>
      <c r="BB269" s="52"/>
      <c r="BC269" s="52"/>
      <c r="BD269" s="52"/>
      <c r="BE269" s="52"/>
      <c r="BF269" s="52"/>
      <c r="BG269" s="52"/>
      <c r="BH269" s="52"/>
      <c r="BI269" s="52"/>
      <c r="BJ269" s="52"/>
      <c r="BK269" s="52"/>
      <c r="BL269" s="52"/>
      <c r="BM269" s="52"/>
      <c r="BN269" s="52"/>
      <c r="BO269" s="52"/>
      <c r="BP269" s="52"/>
      <c r="BQ269" s="52"/>
      <c r="BR269" s="52"/>
      <c r="BS269" s="54"/>
    </row>
    <row r="270" spans="16:71" s="43" customFormat="1" ht="16.5" customHeight="1">
      <c r="R270" s="608"/>
      <c r="S270" s="608"/>
      <c r="T270" s="51"/>
      <c r="U270" s="52"/>
      <c r="V270" s="52"/>
      <c r="W270" s="52"/>
      <c r="X270" s="52"/>
      <c r="Y270" s="52"/>
      <c r="Z270" s="52"/>
      <c r="AA270" s="52"/>
      <c r="AB270" s="52"/>
      <c r="AC270" s="52"/>
      <c r="AD270" s="52"/>
      <c r="AE270" s="52"/>
      <c r="AF270" s="52"/>
      <c r="AG270" s="52"/>
      <c r="AH270" s="52"/>
      <c r="AI270" s="52"/>
      <c r="AJ270" s="52"/>
      <c r="AK270" s="52"/>
      <c r="AL270" s="52"/>
      <c r="AM270" s="52"/>
      <c r="AN270" s="52"/>
      <c r="AO270" s="52"/>
      <c r="AP270" s="52"/>
      <c r="AQ270" s="52"/>
      <c r="AR270" s="52"/>
      <c r="AS270" s="52"/>
      <c r="AT270" s="52"/>
      <c r="AU270" s="52"/>
      <c r="AV270" s="52"/>
      <c r="AW270" s="52"/>
      <c r="AX270" s="52"/>
      <c r="AY270" s="52"/>
      <c r="AZ270" s="52"/>
      <c r="BA270" s="52"/>
      <c r="BB270" s="52"/>
      <c r="BC270" s="52"/>
      <c r="BD270" s="52"/>
      <c r="BE270" s="52"/>
      <c r="BF270" s="52"/>
      <c r="BG270" s="52"/>
      <c r="BH270" s="52"/>
      <c r="BI270" s="52"/>
      <c r="BJ270" s="52"/>
      <c r="BK270" s="52"/>
      <c r="BL270" s="52"/>
      <c r="BM270" s="52"/>
      <c r="BN270" s="52"/>
      <c r="BO270" s="52"/>
      <c r="BP270" s="52"/>
      <c r="BQ270" s="52"/>
      <c r="BR270" s="52"/>
      <c r="BS270" s="54"/>
    </row>
    <row r="271" spans="16:71" s="43" customFormat="1" ht="16.5" customHeight="1">
      <c r="R271" s="608"/>
      <c r="S271" s="608"/>
      <c r="T271" s="51"/>
      <c r="U271" s="52"/>
      <c r="V271" s="52"/>
      <c r="W271" s="52"/>
      <c r="X271" s="52"/>
      <c r="Y271" s="52"/>
      <c r="Z271" s="52"/>
      <c r="AA271" s="52"/>
      <c r="AB271" s="52"/>
      <c r="AC271" s="52"/>
      <c r="AD271" s="52"/>
      <c r="AE271" s="52"/>
      <c r="AF271" s="52"/>
      <c r="AG271" s="52"/>
      <c r="AH271" s="52"/>
      <c r="AI271" s="52"/>
      <c r="AJ271" s="52"/>
      <c r="AK271" s="52"/>
      <c r="AL271" s="52"/>
      <c r="AM271" s="52"/>
      <c r="AN271" s="52"/>
      <c r="AO271" s="52"/>
      <c r="AP271" s="52"/>
      <c r="AQ271" s="52"/>
      <c r="AR271" s="52"/>
      <c r="AS271" s="52"/>
      <c r="AT271" s="52"/>
      <c r="AU271" s="52"/>
      <c r="AV271" s="52"/>
      <c r="AW271" s="52"/>
      <c r="AX271" s="52"/>
      <c r="AY271" s="52"/>
      <c r="AZ271" s="52"/>
      <c r="BA271" s="52"/>
      <c r="BB271" s="52"/>
      <c r="BC271" s="52"/>
      <c r="BD271" s="52"/>
      <c r="BE271" s="52"/>
      <c r="BF271" s="52"/>
      <c r="BG271" s="52"/>
      <c r="BH271" s="52"/>
      <c r="BI271" s="52"/>
      <c r="BJ271" s="52"/>
      <c r="BK271" s="52"/>
      <c r="BL271" s="52"/>
      <c r="BM271" s="52"/>
      <c r="BN271" s="52"/>
      <c r="BO271" s="52"/>
      <c r="BP271" s="52"/>
      <c r="BQ271" s="52"/>
      <c r="BR271" s="52"/>
      <c r="BS271" s="54"/>
    </row>
    <row r="272" spans="16:71" s="43" customFormat="1" ht="16.5" customHeight="1">
      <c r="R272" s="608"/>
      <c r="S272" s="608"/>
      <c r="T272" s="51"/>
      <c r="U272" s="52"/>
      <c r="V272" s="52"/>
      <c r="W272" s="52"/>
      <c r="X272" s="52"/>
      <c r="Y272" s="52"/>
      <c r="Z272" s="52"/>
      <c r="AA272" s="52"/>
      <c r="AB272" s="52"/>
      <c r="AC272" s="52"/>
      <c r="AD272" s="52"/>
      <c r="AE272" s="52"/>
      <c r="AF272" s="52"/>
      <c r="AG272" s="52"/>
      <c r="AH272" s="52"/>
      <c r="AI272" s="52"/>
      <c r="AJ272" s="52"/>
      <c r="AK272" s="52"/>
      <c r="AL272" s="52"/>
      <c r="AM272" s="52"/>
      <c r="AN272" s="52"/>
      <c r="AO272" s="52"/>
      <c r="AP272" s="52"/>
      <c r="AQ272" s="52"/>
      <c r="AR272" s="52"/>
      <c r="AS272" s="52"/>
      <c r="AT272" s="52"/>
      <c r="AU272" s="52"/>
      <c r="AV272" s="52"/>
      <c r="AW272" s="52"/>
      <c r="AX272" s="52"/>
      <c r="AY272" s="52"/>
      <c r="AZ272" s="52"/>
      <c r="BA272" s="52"/>
      <c r="BB272" s="52"/>
      <c r="BC272" s="52"/>
      <c r="BD272" s="52"/>
      <c r="BE272" s="52"/>
      <c r="BF272" s="52"/>
      <c r="BG272" s="52"/>
      <c r="BH272" s="52"/>
      <c r="BI272" s="52"/>
      <c r="BJ272" s="52"/>
      <c r="BK272" s="52"/>
      <c r="BL272" s="52"/>
      <c r="BM272" s="52"/>
      <c r="BN272" s="52"/>
      <c r="BO272" s="52"/>
      <c r="BP272" s="52"/>
      <c r="BQ272" s="52"/>
      <c r="BR272" s="52"/>
      <c r="BS272" s="54"/>
    </row>
    <row r="273" spans="16:71" ht="16.5" customHeight="1">
      <c r="R273" s="608"/>
      <c r="S273" s="608"/>
      <c r="T273" s="51"/>
      <c r="U273" s="52"/>
      <c r="V273" s="52"/>
      <c r="W273" s="52"/>
      <c r="X273" s="52"/>
      <c r="Y273" s="52"/>
      <c r="Z273" s="52"/>
      <c r="AA273" s="52"/>
      <c r="AB273" s="52"/>
      <c r="AC273" s="52"/>
      <c r="AD273" s="52"/>
      <c r="AE273" s="52"/>
      <c r="AF273" s="52"/>
      <c r="AG273" s="52"/>
      <c r="AH273" s="52"/>
      <c r="AI273" s="52"/>
      <c r="AJ273" s="52"/>
      <c r="AK273" s="52"/>
      <c r="AL273" s="52"/>
      <c r="AM273" s="52"/>
      <c r="AN273" s="52"/>
      <c r="AO273" s="52"/>
      <c r="AP273" s="52"/>
      <c r="AQ273" s="52"/>
      <c r="AR273" s="52"/>
      <c r="AS273" s="52"/>
      <c r="AT273" s="52"/>
      <c r="AU273" s="52"/>
      <c r="AV273" s="52"/>
      <c r="AW273" s="52"/>
      <c r="AX273" s="52"/>
      <c r="AY273" s="52"/>
      <c r="AZ273" s="52"/>
      <c r="BA273" s="52"/>
      <c r="BB273" s="52"/>
      <c r="BC273" s="52"/>
      <c r="BD273" s="52"/>
      <c r="BE273" s="52"/>
      <c r="BF273" s="52"/>
      <c r="BG273" s="52"/>
      <c r="BH273" s="52"/>
      <c r="BI273" s="52"/>
      <c r="BJ273" s="52"/>
      <c r="BK273" s="52"/>
      <c r="BL273" s="52"/>
      <c r="BM273" s="52"/>
      <c r="BN273" s="52"/>
      <c r="BO273" s="52"/>
      <c r="BP273" s="52"/>
      <c r="BQ273" s="52"/>
      <c r="BR273" s="52"/>
      <c r="BS273" s="54"/>
    </row>
    <row r="274" spans="16:71" ht="16.5" customHeight="1">
      <c r="R274" s="608"/>
      <c r="S274" s="608"/>
      <c r="T274" s="51"/>
      <c r="U274" s="52"/>
      <c r="V274" s="52"/>
      <c r="W274" s="52"/>
      <c r="X274" s="52"/>
      <c r="Y274" s="52"/>
      <c r="Z274" s="52"/>
      <c r="AA274" s="52"/>
      <c r="AB274" s="52"/>
      <c r="AC274" s="52"/>
      <c r="AD274" s="52"/>
      <c r="AE274" s="52"/>
      <c r="AF274" s="52"/>
      <c r="AG274" s="52"/>
      <c r="AH274" s="52"/>
      <c r="AI274" s="52"/>
      <c r="AJ274" s="52"/>
      <c r="AK274" s="52"/>
      <c r="AL274" s="52"/>
      <c r="AM274" s="52"/>
      <c r="AN274" s="52"/>
      <c r="AO274" s="52"/>
      <c r="AP274" s="52"/>
      <c r="AQ274" s="52"/>
      <c r="AR274" s="52"/>
      <c r="AS274" s="52"/>
      <c r="AT274" s="52"/>
      <c r="AU274" s="52"/>
      <c r="AV274" s="52"/>
      <c r="AW274" s="52"/>
      <c r="AX274" s="52"/>
      <c r="AY274" s="52"/>
      <c r="AZ274" s="52"/>
      <c r="BA274" s="52"/>
      <c r="BB274" s="52"/>
      <c r="BC274" s="52"/>
      <c r="BD274" s="52"/>
      <c r="BE274" s="52"/>
      <c r="BF274" s="52"/>
      <c r="BG274" s="52"/>
      <c r="BH274" s="52"/>
      <c r="BI274" s="52"/>
      <c r="BJ274" s="52"/>
      <c r="BK274" s="52"/>
      <c r="BL274" s="52"/>
      <c r="BM274" s="52"/>
      <c r="BN274" s="52"/>
      <c r="BO274" s="52"/>
      <c r="BP274" s="52"/>
      <c r="BQ274" s="52"/>
      <c r="BR274" s="52"/>
      <c r="BS274" s="54"/>
    </row>
    <row r="275" spans="16:71" ht="16.5" customHeight="1">
      <c r="R275" s="608"/>
      <c r="S275" s="608"/>
      <c r="T275" s="51"/>
      <c r="U275" s="52"/>
      <c r="V275" s="52"/>
      <c r="W275" s="52"/>
      <c r="X275" s="52"/>
      <c r="Y275" s="52"/>
      <c r="Z275" s="52"/>
      <c r="AA275" s="52"/>
      <c r="AB275" s="52"/>
      <c r="AC275" s="52"/>
      <c r="AD275" s="52"/>
      <c r="AE275" s="52"/>
      <c r="AF275" s="52"/>
      <c r="AG275" s="52"/>
      <c r="AH275" s="52"/>
      <c r="AI275" s="52"/>
      <c r="AJ275" s="52"/>
      <c r="AK275" s="52"/>
      <c r="AL275" s="52"/>
      <c r="AM275" s="52"/>
      <c r="AN275" s="52"/>
      <c r="AO275" s="52"/>
      <c r="AP275" s="52"/>
      <c r="AQ275" s="52"/>
      <c r="AR275" s="52"/>
      <c r="AS275" s="52"/>
      <c r="AT275" s="52"/>
      <c r="AU275" s="52"/>
      <c r="AV275" s="52"/>
      <c r="AW275" s="52"/>
      <c r="AX275" s="52"/>
      <c r="AY275" s="52"/>
      <c r="AZ275" s="52"/>
      <c r="BA275" s="52"/>
      <c r="BB275" s="52"/>
      <c r="BC275" s="52"/>
      <c r="BD275" s="52"/>
      <c r="BE275" s="52"/>
      <c r="BF275" s="52"/>
      <c r="BG275" s="52"/>
      <c r="BH275" s="52"/>
      <c r="BI275" s="52"/>
      <c r="BJ275" s="52"/>
      <c r="BK275" s="52"/>
      <c r="BL275" s="52"/>
      <c r="BM275" s="52"/>
      <c r="BN275" s="52"/>
      <c r="BO275" s="52"/>
      <c r="BP275" s="52"/>
      <c r="BQ275" s="52"/>
      <c r="BR275" s="52"/>
      <c r="BS275" s="54"/>
    </row>
    <row r="276" spans="16:71" ht="16.5" customHeight="1">
      <c r="R276" s="608"/>
      <c r="S276" s="608"/>
      <c r="T276" s="51"/>
      <c r="U276" s="52"/>
      <c r="V276" s="52"/>
      <c r="W276" s="52"/>
      <c r="X276" s="52"/>
      <c r="Y276" s="52"/>
      <c r="Z276" s="52"/>
      <c r="AA276" s="52"/>
      <c r="AB276" s="52"/>
      <c r="AC276" s="52"/>
      <c r="AD276" s="52"/>
      <c r="AE276" s="52"/>
      <c r="AF276" s="52"/>
      <c r="AG276" s="52"/>
      <c r="AH276" s="52"/>
      <c r="AI276" s="52"/>
      <c r="AJ276" s="52"/>
      <c r="AK276" s="52"/>
      <c r="AL276" s="52"/>
      <c r="AM276" s="52"/>
      <c r="AN276" s="52"/>
      <c r="AO276" s="52"/>
      <c r="AP276" s="52"/>
      <c r="AQ276" s="52"/>
      <c r="AR276" s="52"/>
      <c r="AS276" s="52"/>
      <c r="AT276" s="52"/>
      <c r="AU276" s="52"/>
      <c r="AV276" s="52"/>
      <c r="AW276" s="52"/>
      <c r="AX276" s="52"/>
      <c r="AY276" s="52"/>
      <c r="AZ276" s="52"/>
      <c r="BA276" s="52"/>
      <c r="BB276" s="52"/>
      <c r="BC276" s="52"/>
      <c r="BD276" s="52"/>
      <c r="BE276" s="52"/>
      <c r="BF276" s="52"/>
      <c r="BG276" s="52"/>
      <c r="BH276" s="52"/>
      <c r="BI276" s="52"/>
      <c r="BJ276" s="52"/>
      <c r="BK276" s="52"/>
      <c r="BL276" s="52"/>
      <c r="BM276" s="52"/>
      <c r="BN276" s="52"/>
      <c r="BO276" s="52"/>
      <c r="BP276" s="52"/>
      <c r="BQ276" s="52"/>
      <c r="BR276" s="52"/>
      <c r="BS276" s="54"/>
    </row>
    <row r="277" spans="16:71" ht="16.5" customHeight="1">
      <c r="R277" s="608"/>
      <c r="S277" s="608"/>
      <c r="T277" s="51"/>
      <c r="U277" s="52"/>
      <c r="V277" s="52"/>
      <c r="W277" s="52"/>
      <c r="X277" s="52"/>
      <c r="Y277" s="52"/>
      <c r="Z277" s="52"/>
      <c r="AA277" s="52"/>
      <c r="AB277" s="52"/>
      <c r="AC277" s="52"/>
      <c r="AD277" s="52"/>
      <c r="AE277" s="52"/>
      <c r="AF277" s="52"/>
      <c r="AG277" s="52"/>
      <c r="AH277" s="52"/>
      <c r="AI277" s="52"/>
      <c r="AJ277" s="52"/>
      <c r="AK277" s="52"/>
      <c r="AL277" s="52"/>
      <c r="AM277" s="52"/>
      <c r="AN277" s="52"/>
      <c r="AO277" s="52"/>
      <c r="AP277" s="52"/>
      <c r="AQ277" s="52"/>
      <c r="AR277" s="52"/>
      <c r="AS277" s="52"/>
      <c r="AT277" s="52"/>
      <c r="AU277" s="52"/>
      <c r="AV277" s="52"/>
      <c r="AW277" s="52"/>
      <c r="AX277" s="52"/>
      <c r="AY277" s="52"/>
      <c r="AZ277" s="52"/>
      <c r="BA277" s="52"/>
      <c r="BB277" s="52"/>
      <c r="BC277" s="52"/>
      <c r="BD277" s="52"/>
      <c r="BE277" s="52"/>
      <c r="BF277" s="52"/>
      <c r="BG277" s="52"/>
      <c r="BH277" s="52"/>
      <c r="BI277" s="52"/>
      <c r="BJ277" s="52"/>
      <c r="BK277" s="52"/>
      <c r="BL277" s="52"/>
      <c r="BM277" s="52"/>
      <c r="BN277" s="52"/>
      <c r="BO277" s="52"/>
      <c r="BP277" s="52"/>
      <c r="BQ277" s="52"/>
      <c r="BR277" s="52"/>
      <c r="BS277" s="54"/>
    </row>
    <row r="278" spans="16:71" ht="16.5" customHeight="1">
      <c r="R278" s="608"/>
      <c r="S278" s="608"/>
      <c r="T278" s="51"/>
      <c r="U278" s="52"/>
      <c r="V278" s="52"/>
      <c r="W278" s="52"/>
      <c r="X278" s="52"/>
      <c r="Y278" s="52"/>
      <c r="Z278" s="52"/>
      <c r="AA278" s="52"/>
      <c r="AB278" s="52"/>
      <c r="AC278" s="52"/>
      <c r="AD278" s="52"/>
      <c r="AE278" s="52"/>
      <c r="AF278" s="52"/>
      <c r="AG278" s="52"/>
      <c r="AH278" s="52"/>
      <c r="AI278" s="52"/>
      <c r="AJ278" s="52"/>
      <c r="AK278" s="52"/>
      <c r="AL278" s="52"/>
      <c r="AM278" s="52"/>
      <c r="AN278" s="52"/>
      <c r="AO278" s="52"/>
      <c r="AP278" s="52"/>
      <c r="AQ278" s="52"/>
      <c r="AR278" s="52"/>
      <c r="AS278" s="52"/>
      <c r="AT278" s="52"/>
      <c r="AU278" s="52"/>
      <c r="AV278" s="52"/>
      <c r="AW278" s="52"/>
      <c r="AX278" s="52"/>
      <c r="AY278" s="52"/>
      <c r="AZ278" s="52"/>
      <c r="BA278" s="52"/>
      <c r="BB278" s="52"/>
      <c r="BC278" s="52"/>
      <c r="BD278" s="52"/>
      <c r="BE278" s="52"/>
      <c r="BF278" s="52"/>
      <c r="BG278" s="52"/>
      <c r="BH278" s="52"/>
      <c r="BI278" s="52"/>
      <c r="BJ278" s="52"/>
      <c r="BK278" s="52"/>
      <c r="BL278" s="52"/>
      <c r="BM278" s="52"/>
      <c r="BN278" s="52"/>
      <c r="BO278" s="52"/>
      <c r="BP278" s="52"/>
      <c r="BQ278" s="52"/>
      <c r="BR278" s="52"/>
      <c r="BS278" s="54"/>
    </row>
    <row r="279" spans="16:71" ht="16.5" customHeight="1">
      <c r="R279" s="608"/>
      <c r="S279" s="608"/>
      <c r="T279" s="51"/>
      <c r="U279" s="52"/>
      <c r="V279" s="52"/>
      <c r="W279" s="52"/>
      <c r="X279" s="52"/>
      <c r="Y279" s="52"/>
      <c r="Z279" s="52"/>
      <c r="AA279" s="52"/>
      <c r="AB279" s="52"/>
      <c r="AC279" s="52"/>
      <c r="AD279" s="52"/>
      <c r="AE279" s="52"/>
      <c r="AF279" s="52"/>
      <c r="AG279" s="52"/>
      <c r="AH279" s="52"/>
      <c r="AI279" s="52"/>
      <c r="AJ279" s="52"/>
      <c r="AK279" s="52"/>
      <c r="AL279" s="52"/>
      <c r="AM279" s="52"/>
      <c r="AN279" s="52"/>
      <c r="AO279" s="52"/>
      <c r="AP279" s="52"/>
      <c r="AQ279" s="52"/>
      <c r="AR279" s="52"/>
      <c r="AS279" s="52"/>
      <c r="AT279" s="52"/>
      <c r="AU279" s="52"/>
      <c r="AV279" s="52"/>
      <c r="AW279" s="52"/>
      <c r="AX279" s="52"/>
      <c r="AY279" s="52"/>
      <c r="AZ279" s="52"/>
      <c r="BA279" s="52"/>
      <c r="BB279" s="52"/>
      <c r="BC279" s="52"/>
      <c r="BD279" s="52"/>
      <c r="BE279" s="52"/>
      <c r="BF279" s="52"/>
      <c r="BG279" s="52"/>
      <c r="BH279" s="52"/>
      <c r="BI279" s="52"/>
      <c r="BJ279" s="52"/>
      <c r="BK279" s="52"/>
      <c r="BL279" s="52"/>
      <c r="BM279" s="52"/>
      <c r="BN279" s="52"/>
      <c r="BO279" s="52"/>
      <c r="BP279" s="52"/>
      <c r="BQ279" s="52"/>
      <c r="BR279" s="52"/>
      <c r="BS279" s="54"/>
    </row>
    <row r="280" spans="16:71" ht="16.5" customHeight="1">
      <c r="P280" s="55"/>
      <c r="Q280" s="55"/>
      <c r="R280" s="608"/>
      <c r="S280" s="608"/>
      <c r="T280" s="51"/>
      <c r="U280" s="52"/>
      <c r="V280" s="52"/>
      <c r="W280" s="52"/>
      <c r="X280" s="52"/>
      <c r="Y280" s="52"/>
      <c r="Z280" s="52"/>
      <c r="AA280" s="52"/>
      <c r="AB280" s="52"/>
      <c r="AC280" s="52"/>
      <c r="AD280" s="52"/>
      <c r="AE280" s="52"/>
      <c r="AF280" s="52"/>
      <c r="AG280" s="52"/>
      <c r="AH280" s="52"/>
      <c r="AI280" s="52"/>
      <c r="AJ280" s="52"/>
      <c r="AK280" s="52"/>
      <c r="AL280" s="52"/>
      <c r="AM280" s="52"/>
      <c r="AN280" s="52"/>
      <c r="AO280" s="52"/>
      <c r="AP280" s="52"/>
      <c r="AQ280" s="52"/>
      <c r="AR280" s="52"/>
      <c r="AS280" s="52"/>
      <c r="AT280" s="52"/>
      <c r="AU280" s="52"/>
      <c r="AV280" s="52"/>
      <c r="AW280" s="52"/>
      <c r="AX280" s="52"/>
      <c r="AY280" s="52"/>
      <c r="AZ280" s="52"/>
      <c r="BA280" s="52"/>
      <c r="BB280" s="52"/>
      <c r="BC280" s="52"/>
      <c r="BD280" s="52"/>
      <c r="BE280" s="52"/>
      <c r="BF280" s="52"/>
      <c r="BG280" s="52"/>
      <c r="BH280" s="52"/>
      <c r="BI280" s="52"/>
      <c r="BJ280" s="52"/>
      <c r="BK280" s="52"/>
      <c r="BL280" s="52"/>
      <c r="BM280" s="52"/>
      <c r="BN280" s="52"/>
      <c r="BO280" s="52"/>
      <c r="BP280" s="52"/>
      <c r="BQ280" s="52"/>
      <c r="BR280" s="52"/>
      <c r="BS280" s="54"/>
    </row>
    <row r="281" spans="16:71" ht="16.5" customHeight="1">
      <c r="P281" s="55"/>
      <c r="Q281" s="55"/>
      <c r="R281" s="608"/>
      <c r="S281" s="608"/>
      <c r="T281" s="51"/>
      <c r="U281" s="52"/>
      <c r="V281" s="52"/>
      <c r="W281" s="52"/>
      <c r="X281" s="52"/>
      <c r="Y281" s="52"/>
      <c r="Z281" s="52"/>
      <c r="AA281" s="52"/>
      <c r="AB281" s="52"/>
      <c r="AC281" s="52"/>
      <c r="AD281" s="52"/>
      <c r="AE281" s="52"/>
      <c r="AF281" s="52"/>
      <c r="AG281" s="52"/>
      <c r="AH281" s="52"/>
      <c r="AI281" s="52"/>
      <c r="AJ281" s="52"/>
      <c r="AK281" s="52"/>
      <c r="AL281" s="52"/>
      <c r="AM281" s="52"/>
      <c r="AN281" s="52"/>
      <c r="AO281" s="52"/>
      <c r="AP281" s="52"/>
      <c r="AQ281" s="52"/>
      <c r="AR281" s="52"/>
      <c r="AS281" s="52"/>
      <c r="AT281" s="52"/>
      <c r="AU281" s="52"/>
      <c r="AV281" s="52"/>
      <c r="AW281" s="52"/>
      <c r="AX281" s="52"/>
      <c r="AY281" s="52"/>
      <c r="AZ281" s="52"/>
      <c r="BA281" s="52"/>
      <c r="BB281" s="52"/>
      <c r="BC281" s="52"/>
      <c r="BD281" s="52"/>
      <c r="BE281" s="52"/>
      <c r="BF281" s="52"/>
      <c r="BG281" s="52"/>
      <c r="BH281" s="52"/>
      <c r="BI281" s="52"/>
      <c r="BJ281" s="52"/>
      <c r="BK281" s="52"/>
      <c r="BL281" s="52"/>
      <c r="BM281" s="52"/>
      <c r="BN281" s="52"/>
      <c r="BO281" s="52"/>
      <c r="BP281" s="52"/>
      <c r="BQ281" s="52"/>
      <c r="BR281" s="52"/>
      <c r="BS281" s="54"/>
    </row>
    <row r="282" spans="16:71" ht="16.5" customHeight="1">
      <c r="P282" s="55"/>
      <c r="Q282" s="55"/>
      <c r="R282" s="608"/>
      <c r="S282" s="608"/>
      <c r="T282" s="51"/>
      <c r="U282" s="52"/>
      <c r="V282" s="52"/>
      <c r="W282" s="52"/>
      <c r="X282" s="52"/>
      <c r="Y282" s="52"/>
      <c r="Z282" s="52"/>
      <c r="AA282" s="52"/>
      <c r="AB282" s="52"/>
      <c r="AC282" s="52"/>
      <c r="AD282" s="52"/>
      <c r="AE282" s="52"/>
      <c r="AF282" s="52"/>
      <c r="AG282" s="52"/>
      <c r="AH282" s="52"/>
      <c r="AI282" s="52"/>
      <c r="AJ282" s="52"/>
      <c r="AK282" s="52"/>
      <c r="AL282" s="52"/>
      <c r="AM282" s="52"/>
      <c r="AN282" s="52"/>
      <c r="AO282" s="52"/>
      <c r="AP282" s="52"/>
      <c r="AQ282" s="52"/>
      <c r="AR282" s="52"/>
      <c r="AS282" s="52"/>
      <c r="AT282" s="52"/>
      <c r="AU282" s="52"/>
      <c r="AV282" s="52"/>
      <c r="AW282" s="52"/>
      <c r="AX282" s="52"/>
      <c r="AY282" s="52"/>
      <c r="AZ282" s="52"/>
      <c r="BA282" s="52"/>
      <c r="BB282" s="52"/>
      <c r="BC282" s="52"/>
      <c r="BD282" s="52"/>
      <c r="BE282" s="52"/>
      <c r="BF282" s="52"/>
      <c r="BG282" s="52"/>
      <c r="BH282" s="52"/>
      <c r="BI282" s="52"/>
      <c r="BJ282" s="52"/>
      <c r="BK282" s="52"/>
      <c r="BL282" s="52"/>
      <c r="BM282" s="52"/>
      <c r="BN282" s="52"/>
      <c r="BO282" s="52"/>
      <c r="BP282" s="52"/>
      <c r="BQ282" s="52"/>
      <c r="BR282" s="52"/>
      <c r="BS282" s="54"/>
    </row>
    <row r="283" spans="16:71" ht="16.5" customHeight="1">
      <c r="P283" s="55"/>
      <c r="Q283" s="55"/>
      <c r="R283" s="608"/>
      <c r="S283" s="608"/>
      <c r="T283" s="51"/>
      <c r="U283" s="52"/>
      <c r="V283" s="52"/>
      <c r="W283" s="52"/>
      <c r="X283" s="52"/>
      <c r="Y283" s="52"/>
      <c r="Z283" s="52"/>
      <c r="AA283" s="52"/>
      <c r="AB283" s="52"/>
      <c r="AC283" s="52"/>
      <c r="AD283" s="52"/>
      <c r="AE283" s="52"/>
      <c r="AF283" s="52"/>
      <c r="AG283" s="52"/>
      <c r="AH283" s="52"/>
      <c r="AI283" s="52"/>
      <c r="AJ283" s="52"/>
      <c r="AK283" s="52"/>
      <c r="AL283" s="52"/>
      <c r="AM283" s="52"/>
      <c r="AN283" s="52"/>
      <c r="AO283" s="52"/>
      <c r="AP283" s="52"/>
      <c r="AQ283" s="52"/>
      <c r="AR283" s="52"/>
      <c r="AS283" s="52"/>
      <c r="AT283" s="52"/>
      <c r="AU283" s="52"/>
      <c r="AV283" s="52"/>
      <c r="AW283" s="52"/>
      <c r="AX283" s="52"/>
      <c r="AY283" s="52"/>
      <c r="AZ283" s="52"/>
      <c r="BA283" s="52"/>
      <c r="BB283" s="52"/>
      <c r="BC283" s="52"/>
      <c r="BD283" s="52"/>
      <c r="BE283" s="52"/>
      <c r="BF283" s="52"/>
      <c r="BG283" s="52"/>
      <c r="BH283" s="52"/>
      <c r="BI283" s="52"/>
      <c r="BJ283" s="52"/>
      <c r="BK283" s="52"/>
      <c r="BL283" s="52"/>
      <c r="BM283" s="52"/>
      <c r="BN283" s="52"/>
      <c r="BO283" s="52"/>
      <c r="BP283" s="52"/>
      <c r="BQ283" s="52"/>
      <c r="BR283" s="52"/>
      <c r="BS283" s="54"/>
    </row>
    <row r="284" spans="16:71" ht="16.5" customHeight="1">
      <c r="P284" s="55"/>
      <c r="Q284" s="55"/>
      <c r="R284" s="608"/>
      <c r="S284" s="608"/>
      <c r="T284" s="51"/>
      <c r="U284" s="52"/>
      <c r="V284" s="52"/>
      <c r="W284" s="52"/>
      <c r="X284" s="52"/>
      <c r="Y284" s="52"/>
      <c r="Z284" s="52"/>
      <c r="AA284" s="52"/>
      <c r="AB284" s="52"/>
      <c r="AC284" s="52"/>
      <c r="AD284" s="52"/>
      <c r="AE284" s="52"/>
      <c r="AF284" s="52"/>
      <c r="AG284" s="52"/>
      <c r="AH284" s="52"/>
      <c r="AI284" s="52"/>
      <c r="AJ284" s="52"/>
      <c r="AK284" s="52"/>
      <c r="AL284" s="52"/>
      <c r="AM284" s="52"/>
      <c r="AN284" s="52"/>
      <c r="AO284" s="52"/>
      <c r="AP284" s="52"/>
      <c r="AQ284" s="52"/>
      <c r="AR284" s="52"/>
      <c r="AS284" s="52"/>
      <c r="AT284" s="52"/>
      <c r="AU284" s="52"/>
      <c r="AV284" s="52"/>
      <c r="AW284" s="52"/>
      <c r="AX284" s="52"/>
      <c r="AY284" s="52"/>
      <c r="AZ284" s="52"/>
      <c r="BA284" s="52"/>
      <c r="BB284" s="52"/>
      <c r="BC284" s="52"/>
      <c r="BD284" s="52"/>
      <c r="BE284" s="52"/>
      <c r="BF284" s="52"/>
      <c r="BG284" s="52"/>
      <c r="BH284" s="52"/>
      <c r="BI284" s="52"/>
      <c r="BJ284" s="52"/>
      <c r="BK284" s="52"/>
      <c r="BL284" s="52"/>
      <c r="BM284" s="52"/>
      <c r="BN284" s="52"/>
      <c r="BO284" s="52"/>
      <c r="BP284" s="52"/>
      <c r="BQ284" s="52"/>
      <c r="BR284" s="52"/>
      <c r="BS284" s="54"/>
    </row>
    <row r="285" spans="16:71" ht="16.5" customHeight="1">
      <c r="P285" s="55"/>
      <c r="Q285" s="55"/>
      <c r="R285" s="608"/>
      <c r="S285" s="608"/>
      <c r="T285" s="51"/>
      <c r="U285" s="52"/>
      <c r="V285" s="52"/>
      <c r="W285" s="52"/>
      <c r="X285" s="52"/>
      <c r="Y285" s="52"/>
      <c r="Z285" s="52"/>
      <c r="AA285" s="52"/>
      <c r="AB285" s="52"/>
      <c r="AC285" s="52"/>
      <c r="AD285" s="52"/>
      <c r="AE285" s="52"/>
      <c r="AF285" s="52"/>
      <c r="AG285" s="52"/>
      <c r="AH285" s="52"/>
      <c r="AI285" s="52"/>
      <c r="AJ285" s="52"/>
      <c r="AK285" s="52"/>
      <c r="AL285" s="52"/>
      <c r="AM285" s="52"/>
      <c r="AN285" s="52"/>
      <c r="AO285" s="52"/>
      <c r="AP285" s="52"/>
      <c r="AQ285" s="52"/>
      <c r="AR285" s="52"/>
      <c r="AS285" s="52"/>
      <c r="AT285" s="52"/>
      <c r="AU285" s="52"/>
      <c r="AV285" s="52"/>
      <c r="AW285" s="52"/>
      <c r="AX285" s="52"/>
      <c r="AY285" s="52"/>
      <c r="AZ285" s="52"/>
      <c r="BA285" s="52"/>
      <c r="BB285" s="52"/>
      <c r="BC285" s="52"/>
      <c r="BD285" s="52"/>
      <c r="BE285" s="52"/>
      <c r="BF285" s="52"/>
      <c r="BG285" s="52"/>
      <c r="BH285" s="52"/>
      <c r="BI285" s="52"/>
      <c r="BJ285" s="52"/>
      <c r="BK285" s="52"/>
      <c r="BL285" s="52"/>
      <c r="BM285" s="52"/>
      <c r="BN285" s="52"/>
      <c r="BO285" s="52"/>
      <c r="BP285" s="52"/>
      <c r="BQ285" s="52"/>
      <c r="BR285" s="52"/>
      <c r="BS285" s="54"/>
    </row>
    <row r="286" spans="16:71" ht="16.5" customHeight="1">
      <c r="P286" s="55"/>
      <c r="Q286" s="55"/>
      <c r="R286" s="608"/>
      <c r="S286" s="608"/>
      <c r="T286" s="51"/>
      <c r="U286" s="52"/>
      <c r="V286" s="52"/>
      <c r="W286" s="52"/>
      <c r="X286" s="52"/>
      <c r="Y286" s="52"/>
      <c r="Z286" s="52"/>
      <c r="AA286" s="52"/>
      <c r="AB286" s="52"/>
      <c r="AC286" s="52"/>
      <c r="AD286" s="52"/>
      <c r="AE286" s="52"/>
      <c r="AF286" s="52"/>
      <c r="AG286" s="52"/>
      <c r="AH286" s="52"/>
      <c r="AI286" s="52"/>
      <c r="AJ286" s="52"/>
      <c r="AK286" s="52"/>
      <c r="AL286" s="52"/>
      <c r="AM286" s="52"/>
      <c r="AN286" s="52"/>
      <c r="AO286" s="52"/>
      <c r="AP286" s="52"/>
      <c r="AQ286" s="52"/>
      <c r="AR286" s="52"/>
      <c r="AS286" s="52"/>
      <c r="AT286" s="52"/>
      <c r="AU286" s="52"/>
      <c r="AV286" s="52"/>
      <c r="AW286" s="52"/>
      <c r="AX286" s="52"/>
      <c r="AY286" s="52"/>
      <c r="AZ286" s="52"/>
      <c r="BA286" s="52"/>
      <c r="BB286" s="52"/>
      <c r="BC286" s="52"/>
      <c r="BD286" s="52"/>
      <c r="BE286" s="52"/>
      <c r="BF286" s="52"/>
      <c r="BG286" s="52"/>
      <c r="BH286" s="52"/>
      <c r="BI286" s="52"/>
      <c r="BJ286" s="52"/>
      <c r="BK286" s="52"/>
      <c r="BL286" s="52"/>
      <c r="BM286" s="52"/>
      <c r="BN286" s="52"/>
      <c r="BO286" s="52"/>
      <c r="BP286" s="52"/>
      <c r="BQ286" s="52"/>
      <c r="BR286" s="52"/>
      <c r="BS286" s="54"/>
    </row>
    <row r="287" spans="16:71" ht="16.5" customHeight="1">
      <c r="P287" s="55"/>
      <c r="Q287" s="55"/>
      <c r="R287" s="608"/>
      <c r="S287" s="608"/>
      <c r="T287" s="51"/>
      <c r="U287" s="52"/>
      <c r="V287" s="52"/>
      <c r="W287" s="52"/>
      <c r="X287" s="52"/>
      <c r="Y287" s="52"/>
      <c r="Z287" s="52"/>
      <c r="AA287" s="52"/>
      <c r="AB287" s="52"/>
      <c r="AC287" s="52"/>
      <c r="AD287" s="52"/>
      <c r="AE287" s="52"/>
      <c r="AF287" s="52"/>
      <c r="AG287" s="52"/>
      <c r="AH287" s="52"/>
      <c r="AI287" s="52"/>
      <c r="AJ287" s="52"/>
      <c r="AK287" s="52"/>
      <c r="AL287" s="52"/>
      <c r="AM287" s="52"/>
      <c r="AN287" s="52"/>
      <c r="AO287" s="52"/>
      <c r="AP287" s="52"/>
      <c r="AQ287" s="52"/>
      <c r="AR287" s="52"/>
      <c r="AS287" s="52"/>
      <c r="AT287" s="52"/>
      <c r="AU287" s="52"/>
      <c r="AV287" s="52"/>
      <c r="AW287" s="52"/>
      <c r="AX287" s="52"/>
      <c r="AY287" s="52"/>
      <c r="AZ287" s="52"/>
      <c r="BA287" s="52"/>
      <c r="BB287" s="52"/>
      <c r="BC287" s="52"/>
      <c r="BD287" s="52"/>
      <c r="BE287" s="52"/>
      <c r="BF287" s="52"/>
      <c r="BG287" s="52"/>
      <c r="BH287" s="52"/>
      <c r="BI287" s="52"/>
      <c r="BJ287" s="52"/>
      <c r="BK287" s="52"/>
      <c r="BL287" s="52"/>
      <c r="BM287" s="52"/>
      <c r="BN287" s="52"/>
      <c r="BO287" s="52"/>
      <c r="BP287" s="52"/>
      <c r="BQ287" s="52"/>
      <c r="BR287" s="52"/>
      <c r="BS287" s="54"/>
    </row>
    <row r="288" spans="16:71" ht="16.5" customHeight="1">
      <c r="P288" s="55"/>
      <c r="Q288" s="55"/>
      <c r="R288" s="608"/>
      <c r="S288" s="608"/>
      <c r="T288" s="51"/>
      <c r="U288" s="52"/>
      <c r="V288" s="52"/>
      <c r="W288" s="52"/>
      <c r="X288" s="52"/>
      <c r="Y288" s="52"/>
      <c r="Z288" s="52"/>
      <c r="AA288" s="52"/>
      <c r="AB288" s="52"/>
      <c r="AC288" s="52"/>
      <c r="AD288" s="52"/>
      <c r="AE288" s="52"/>
      <c r="AF288" s="52"/>
      <c r="AG288" s="52"/>
      <c r="AH288" s="52"/>
      <c r="AI288" s="52"/>
      <c r="AJ288" s="52"/>
      <c r="AK288" s="52"/>
      <c r="AL288" s="52"/>
      <c r="AM288" s="52"/>
      <c r="AN288" s="52"/>
      <c r="AO288" s="52"/>
      <c r="AP288" s="52"/>
      <c r="AQ288" s="52"/>
      <c r="AR288" s="52"/>
      <c r="AS288" s="52"/>
      <c r="AT288" s="52"/>
      <c r="AU288" s="52"/>
      <c r="AV288" s="52"/>
      <c r="AW288" s="52"/>
      <c r="AX288" s="52"/>
      <c r="AY288" s="52"/>
      <c r="AZ288" s="52"/>
      <c r="BA288" s="52"/>
      <c r="BB288" s="52"/>
      <c r="BC288" s="52"/>
      <c r="BD288" s="52"/>
      <c r="BE288" s="52"/>
      <c r="BF288" s="52"/>
      <c r="BG288" s="52"/>
      <c r="BH288" s="52"/>
      <c r="BI288" s="52"/>
      <c r="BJ288" s="52"/>
      <c r="BK288" s="52"/>
      <c r="BL288" s="52"/>
      <c r="BM288" s="52"/>
      <c r="BN288" s="52"/>
      <c r="BO288" s="52"/>
      <c r="BP288" s="52"/>
      <c r="BQ288" s="52"/>
      <c r="BR288" s="52"/>
      <c r="BS288" s="54"/>
    </row>
    <row r="289" spans="16:71" ht="16.5" customHeight="1">
      <c r="P289" s="55"/>
      <c r="Q289" s="55"/>
      <c r="R289" s="608"/>
      <c r="S289" s="608"/>
      <c r="T289" s="51"/>
      <c r="U289" s="52"/>
      <c r="V289" s="52"/>
      <c r="W289" s="52"/>
      <c r="X289" s="52"/>
      <c r="Y289" s="52"/>
      <c r="Z289" s="52"/>
      <c r="AA289" s="52"/>
      <c r="AB289" s="52"/>
      <c r="AC289" s="52"/>
      <c r="AD289" s="52"/>
      <c r="AE289" s="52"/>
      <c r="AF289" s="52"/>
      <c r="AG289" s="52"/>
      <c r="AH289" s="52"/>
      <c r="AI289" s="52"/>
      <c r="AJ289" s="52"/>
      <c r="AK289" s="52"/>
      <c r="AL289" s="52"/>
      <c r="AM289" s="52"/>
      <c r="AN289" s="52"/>
      <c r="AO289" s="52"/>
      <c r="AP289" s="52"/>
      <c r="AQ289" s="52"/>
      <c r="AR289" s="52"/>
      <c r="AS289" s="52"/>
      <c r="AT289" s="52"/>
      <c r="AU289" s="52"/>
      <c r="AV289" s="52"/>
      <c r="AW289" s="52"/>
      <c r="AX289" s="52"/>
      <c r="AY289" s="52"/>
      <c r="AZ289" s="52"/>
      <c r="BA289" s="52"/>
      <c r="BB289" s="52"/>
      <c r="BC289" s="52"/>
      <c r="BD289" s="52"/>
      <c r="BE289" s="52"/>
      <c r="BF289" s="52"/>
      <c r="BG289" s="52"/>
      <c r="BH289" s="52"/>
      <c r="BI289" s="52"/>
      <c r="BJ289" s="52"/>
      <c r="BK289" s="52"/>
      <c r="BL289" s="52"/>
      <c r="BM289" s="52"/>
      <c r="BN289" s="52"/>
      <c r="BO289" s="52"/>
      <c r="BP289" s="52"/>
      <c r="BQ289" s="52"/>
      <c r="BR289" s="52"/>
      <c r="BS289" s="54"/>
    </row>
    <row r="290" spans="16:71" ht="16.5" customHeight="1">
      <c r="P290" s="55"/>
      <c r="Q290" s="55"/>
      <c r="R290" s="608"/>
      <c r="S290" s="608"/>
      <c r="T290" s="51"/>
      <c r="U290" s="52"/>
      <c r="V290" s="52"/>
      <c r="W290" s="52"/>
      <c r="X290" s="52"/>
      <c r="Y290" s="52"/>
      <c r="Z290" s="52"/>
      <c r="AA290" s="52"/>
      <c r="AB290" s="52"/>
      <c r="AC290" s="52"/>
      <c r="AD290" s="52"/>
      <c r="AE290" s="52"/>
      <c r="AF290" s="52"/>
      <c r="AG290" s="52"/>
      <c r="AH290" s="52"/>
      <c r="AI290" s="52"/>
      <c r="AJ290" s="52"/>
      <c r="AK290" s="52"/>
      <c r="AL290" s="52"/>
      <c r="AM290" s="52"/>
      <c r="AN290" s="52"/>
      <c r="AO290" s="52"/>
      <c r="AP290" s="52"/>
      <c r="AQ290" s="52"/>
      <c r="AR290" s="52"/>
      <c r="AS290" s="52"/>
      <c r="AT290" s="52"/>
      <c r="AU290" s="52"/>
      <c r="AV290" s="52"/>
      <c r="AW290" s="52"/>
      <c r="AX290" s="52"/>
      <c r="AY290" s="52"/>
      <c r="AZ290" s="52"/>
      <c r="BA290" s="52"/>
      <c r="BB290" s="52"/>
      <c r="BC290" s="52"/>
      <c r="BD290" s="52"/>
      <c r="BE290" s="52"/>
      <c r="BF290" s="52"/>
      <c r="BG290" s="52"/>
      <c r="BH290" s="52"/>
      <c r="BI290" s="52"/>
      <c r="BJ290" s="52"/>
      <c r="BK290" s="52"/>
      <c r="BL290" s="52"/>
      <c r="BM290" s="52"/>
      <c r="BN290" s="52"/>
      <c r="BO290" s="52"/>
      <c r="BP290" s="52"/>
      <c r="BQ290" s="52"/>
      <c r="BR290" s="52"/>
      <c r="BS290" s="54"/>
    </row>
    <row r="291" spans="16:71" ht="16.5" customHeight="1">
      <c r="P291" s="55"/>
      <c r="Q291" s="55"/>
      <c r="R291" s="608"/>
      <c r="S291" s="608"/>
      <c r="T291" s="51"/>
      <c r="U291" s="52"/>
      <c r="V291" s="52"/>
      <c r="W291" s="52"/>
      <c r="X291" s="52"/>
      <c r="Y291" s="52"/>
      <c r="Z291" s="52"/>
      <c r="AA291" s="52"/>
      <c r="AB291" s="52"/>
      <c r="AC291" s="52"/>
      <c r="AD291" s="52"/>
      <c r="AE291" s="52"/>
      <c r="AF291" s="52"/>
      <c r="AG291" s="52"/>
      <c r="AH291" s="52"/>
      <c r="AI291" s="52"/>
      <c r="AJ291" s="52"/>
      <c r="AK291" s="52"/>
      <c r="AL291" s="52"/>
      <c r="AM291" s="52"/>
      <c r="AN291" s="52"/>
      <c r="AO291" s="52"/>
      <c r="AP291" s="52"/>
      <c r="AQ291" s="52"/>
      <c r="AR291" s="52"/>
      <c r="AS291" s="52"/>
      <c r="AT291" s="52"/>
      <c r="AU291" s="52"/>
      <c r="AV291" s="52"/>
      <c r="AW291" s="52"/>
      <c r="AX291" s="52"/>
      <c r="AY291" s="52"/>
      <c r="AZ291" s="52"/>
      <c r="BA291" s="52"/>
      <c r="BB291" s="52"/>
      <c r="BC291" s="52"/>
      <c r="BD291" s="52"/>
      <c r="BE291" s="52"/>
      <c r="BF291" s="52"/>
      <c r="BG291" s="52"/>
      <c r="BH291" s="52"/>
      <c r="BI291" s="52"/>
      <c r="BJ291" s="52"/>
      <c r="BK291" s="52"/>
      <c r="BL291" s="52"/>
      <c r="BM291" s="52"/>
      <c r="BN291" s="52"/>
      <c r="BO291" s="52"/>
      <c r="BP291" s="52"/>
      <c r="BQ291" s="52"/>
      <c r="BR291" s="52"/>
      <c r="BS291" s="54"/>
    </row>
    <row r="292" spans="16:71" ht="16.5" customHeight="1">
      <c r="P292" s="55"/>
      <c r="Q292" s="55"/>
      <c r="R292" s="608"/>
      <c r="S292" s="608"/>
      <c r="T292" s="51"/>
      <c r="U292" s="52"/>
      <c r="V292" s="52"/>
      <c r="W292" s="52"/>
      <c r="X292" s="52"/>
      <c r="Y292" s="52"/>
      <c r="Z292" s="52"/>
      <c r="AA292" s="52"/>
      <c r="AB292" s="52"/>
      <c r="AC292" s="52"/>
      <c r="AD292" s="52"/>
      <c r="AE292" s="52"/>
      <c r="AF292" s="52"/>
      <c r="AG292" s="52"/>
      <c r="AH292" s="52"/>
      <c r="AI292" s="52"/>
      <c r="AJ292" s="52"/>
      <c r="AK292" s="52"/>
      <c r="AL292" s="52"/>
      <c r="AM292" s="52"/>
      <c r="AN292" s="52"/>
      <c r="AO292" s="52"/>
      <c r="AP292" s="52"/>
      <c r="AQ292" s="52"/>
      <c r="AR292" s="52"/>
      <c r="AS292" s="52"/>
      <c r="AT292" s="52"/>
      <c r="AU292" s="52"/>
      <c r="AV292" s="52"/>
      <c r="AW292" s="52"/>
      <c r="AX292" s="52"/>
      <c r="AY292" s="52"/>
      <c r="AZ292" s="52"/>
      <c r="BA292" s="52"/>
      <c r="BB292" s="52"/>
      <c r="BC292" s="52"/>
      <c r="BD292" s="52"/>
      <c r="BE292" s="52"/>
      <c r="BF292" s="52"/>
      <c r="BG292" s="52"/>
      <c r="BH292" s="52"/>
      <c r="BI292" s="52"/>
      <c r="BJ292" s="52"/>
      <c r="BK292" s="52"/>
      <c r="BL292" s="52"/>
      <c r="BM292" s="52"/>
      <c r="BN292" s="52"/>
      <c r="BO292" s="52"/>
      <c r="BP292" s="52"/>
      <c r="BQ292" s="52"/>
      <c r="BR292" s="52"/>
      <c r="BS292" s="54"/>
    </row>
    <row r="293" spans="16:71" ht="16.5" customHeight="1">
      <c r="P293" s="55"/>
      <c r="Q293" s="55"/>
      <c r="R293" s="608"/>
      <c r="S293" s="608"/>
      <c r="T293" s="51"/>
      <c r="U293" s="52"/>
      <c r="V293" s="52"/>
      <c r="W293" s="52"/>
      <c r="X293" s="52"/>
      <c r="Y293" s="52"/>
      <c r="Z293" s="52"/>
      <c r="AA293" s="52"/>
      <c r="AB293" s="52"/>
      <c r="AC293" s="52"/>
      <c r="AD293" s="52"/>
      <c r="AE293" s="52"/>
      <c r="AF293" s="52"/>
      <c r="AG293" s="52"/>
      <c r="AH293" s="52"/>
      <c r="AI293" s="52"/>
      <c r="AJ293" s="52"/>
      <c r="AK293" s="52"/>
      <c r="AL293" s="52"/>
      <c r="AM293" s="52"/>
      <c r="AN293" s="52"/>
      <c r="AO293" s="52"/>
      <c r="AP293" s="52"/>
      <c r="AQ293" s="52"/>
      <c r="AR293" s="52"/>
      <c r="AS293" s="52"/>
      <c r="AT293" s="52"/>
      <c r="AU293" s="52"/>
      <c r="AV293" s="52"/>
      <c r="AW293" s="52"/>
      <c r="AX293" s="52"/>
      <c r="AY293" s="52"/>
      <c r="AZ293" s="52"/>
      <c r="BA293" s="52"/>
      <c r="BB293" s="52"/>
      <c r="BC293" s="52"/>
      <c r="BD293" s="52"/>
      <c r="BE293" s="52"/>
      <c r="BF293" s="52"/>
      <c r="BG293" s="52"/>
      <c r="BH293" s="52"/>
      <c r="BI293" s="52"/>
      <c r="BJ293" s="52"/>
      <c r="BK293" s="52"/>
      <c r="BL293" s="52"/>
      <c r="BM293" s="52"/>
      <c r="BN293" s="52"/>
      <c r="BO293" s="52"/>
      <c r="BP293" s="52"/>
      <c r="BQ293" s="52"/>
      <c r="BR293" s="52"/>
      <c r="BS293" s="54"/>
    </row>
    <row r="294" spans="16:71" ht="16.5" customHeight="1">
      <c r="P294" s="55"/>
      <c r="Q294" s="55"/>
      <c r="R294" s="608"/>
      <c r="S294" s="608"/>
      <c r="T294" s="51"/>
      <c r="U294" s="52"/>
      <c r="V294" s="52"/>
      <c r="W294" s="52"/>
      <c r="X294" s="52"/>
      <c r="Y294" s="52"/>
      <c r="Z294" s="52"/>
      <c r="AA294" s="52"/>
      <c r="AB294" s="52"/>
      <c r="AC294" s="52"/>
      <c r="AD294" s="52"/>
      <c r="AE294" s="52"/>
      <c r="AF294" s="52"/>
      <c r="AG294" s="52"/>
      <c r="AH294" s="52"/>
      <c r="AI294" s="52"/>
      <c r="AJ294" s="52"/>
      <c r="AK294" s="52"/>
      <c r="AL294" s="52"/>
      <c r="AM294" s="52"/>
      <c r="AN294" s="52"/>
      <c r="AO294" s="52"/>
      <c r="AP294" s="52"/>
      <c r="AQ294" s="52"/>
      <c r="AR294" s="52"/>
      <c r="AS294" s="52"/>
      <c r="AT294" s="52"/>
      <c r="AU294" s="52"/>
      <c r="AV294" s="52"/>
      <c r="AW294" s="52"/>
      <c r="AX294" s="52"/>
      <c r="AY294" s="52"/>
      <c r="AZ294" s="52"/>
      <c r="BA294" s="52"/>
      <c r="BB294" s="52"/>
      <c r="BC294" s="52"/>
      <c r="BD294" s="52"/>
      <c r="BE294" s="52"/>
      <c r="BF294" s="52"/>
      <c r="BG294" s="52"/>
      <c r="BH294" s="52"/>
      <c r="BI294" s="52"/>
      <c r="BJ294" s="52"/>
      <c r="BK294" s="52"/>
      <c r="BL294" s="52"/>
      <c r="BM294" s="52"/>
      <c r="BN294" s="52"/>
      <c r="BO294" s="52"/>
      <c r="BP294" s="52"/>
      <c r="BQ294" s="52"/>
      <c r="BR294" s="52"/>
      <c r="BS294" s="54"/>
    </row>
    <row r="295" spans="16:71" ht="16.5" customHeight="1">
      <c r="P295" s="55"/>
      <c r="Q295" s="55"/>
      <c r="R295" s="608"/>
      <c r="S295" s="608"/>
      <c r="T295" s="51"/>
      <c r="U295" s="52"/>
      <c r="V295" s="52"/>
      <c r="W295" s="52"/>
      <c r="X295" s="52"/>
      <c r="Y295" s="52"/>
      <c r="Z295" s="52"/>
      <c r="AA295" s="52"/>
      <c r="AB295" s="52"/>
      <c r="AC295" s="52"/>
      <c r="AD295" s="52"/>
      <c r="AE295" s="52"/>
      <c r="AF295" s="52"/>
      <c r="AG295" s="52"/>
      <c r="AH295" s="52"/>
      <c r="AI295" s="52"/>
      <c r="AJ295" s="52"/>
      <c r="AK295" s="52"/>
      <c r="AL295" s="52"/>
      <c r="AM295" s="52"/>
      <c r="AN295" s="52"/>
      <c r="AO295" s="52"/>
      <c r="AP295" s="52"/>
      <c r="AQ295" s="52"/>
      <c r="AR295" s="52"/>
      <c r="AS295" s="52"/>
      <c r="AT295" s="52"/>
      <c r="AU295" s="52"/>
      <c r="AV295" s="52"/>
      <c r="AW295" s="52"/>
      <c r="AX295" s="52"/>
      <c r="AY295" s="52"/>
      <c r="AZ295" s="52"/>
      <c r="BA295" s="52"/>
      <c r="BB295" s="52"/>
      <c r="BC295" s="52"/>
      <c r="BD295" s="52"/>
      <c r="BE295" s="52"/>
      <c r="BF295" s="52"/>
      <c r="BG295" s="52"/>
      <c r="BH295" s="52"/>
      <c r="BI295" s="52"/>
      <c r="BJ295" s="52"/>
      <c r="BK295" s="52"/>
      <c r="BL295" s="52"/>
      <c r="BM295" s="52"/>
      <c r="BN295" s="52"/>
      <c r="BO295" s="52"/>
      <c r="BP295" s="52"/>
      <c r="BQ295" s="52"/>
      <c r="BR295" s="52"/>
      <c r="BS295" s="54"/>
    </row>
    <row r="296" spans="16:71" s="43" customFormat="1" ht="16.5" customHeight="1">
      <c r="P296" s="56"/>
      <c r="Q296" s="56"/>
      <c r="R296" s="608"/>
      <c r="S296" s="608"/>
      <c r="T296" s="51"/>
      <c r="U296" s="52"/>
      <c r="V296" s="52"/>
      <c r="W296" s="52"/>
      <c r="X296" s="52"/>
      <c r="Y296" s="52"/>
      <c r="Z296" s="52"/>
      <c r="AA296" s="52"/>
      <c r="AB296" s="52"/>
      <c r="AC296" s="52"/>
      <c r="AD296" s="52"/>
      <c r="AE296" s="52"/>
      <c r="AF296" s="52"/>
      <c r="AG296" s="52"/>
      <c r="AH296" s="52"/>
      <c r="AI296" s="52"/>
      <c r="AJ296" s="52"/>
      <c r="AK296" s="52"/>
      <c r="AL296" s="52"/>
      <c r="AM296" s="52"/>
      <c r="AN296" s="52"/>
      <c r="AO296" s="52"/>
      <c r="AP296" s="52"/>
      <c r="AQ296" s="52"/>
      <c r="AR296" s="52"/>
      <c r="AS296" s="52"/>
      <c r="AT296" s="52"/>
      <c r="AU296" s="52"/>
      <c r="AV296" s="52"/>
      <c r="AW296" s="52"/>
      <c r="AX296" s="52"/>
      <c r="AY296" s="52"/>
      <c r="AZ296" s="52"/>
      <c r="BA296" s="52"/>
      <c r="BB296" s="52"/>
      <c r="BC296" s="52"/>
      <c r="BD296" s="52"/>
      <c r="BE296" s="52"/>
      <c r="BF296" s="52"/>
      <c r="BG296" s="52"/>
      <c r="BH296" s="52"/>
      <c r="BI296" s="52"/>
      <c r="BJ296" s="52"/>
      <c r="BK296" s="52"/>
      <c r="BL296" s="52"/>
      <c r="BM296" s="52"/>
      <c r="BN296" s="52"/>
      <c r="BO296" s="52"/>
      <c r="BP296" s="52"/>
      <c r="BQ296" s="52"/>
      <c r="BR296" s="52"/>
      <c r="BS296" s="54"/>
    </row>
    <row r="297" spans="16:71" s="43" customFormat="1" ht="16.5" customHeight="1">
      <c r="P297" s="56"/>
      <c r="Q297" s="56"/>
      <c r="R297" s="608"/>
      <c r="S297" s="608"/>
      <c r="T297" s="51"/>
      <c r="U297" s="52"/>
      <c r="V297" s="52"/>
      <c r="W297" s="52"/>
      <c r="X297" s="52"/>
      <c r="Y297" s="52"/>
      <c r="Z297" s="52"/>
      <c r="AA297" s="52"/>
      <c r="AB297" s="52"/>
      <c r="AC297" s="52"/>
      <c r="AD297" s="52"/>
      <c r="AE297" s="52"/>
      <c r="AF297" s="52"/>
      <c r="AG297" s="52"/>
      <c r="AH297" s="52"/>
      <c r="AI297" s="52"/>
      <c r="AJ297" s="52"/>
      <c r="AK297" s="52"/>
      <c r="AL297" s="52"/>
      <c r="AM297" s="52"/>
      <c r="AN297" s="52"/>
      <c r="AO297" s="52"/>
      <c r="AP297" s="52"/>
      <c r="AQ297" s="52"/>
      <c r="AR297" s="52"/>
      <c r="AS297" s="52"/>
      <c r="AT297" s="52"/>
      <c r="AU297" s="52"/>
      <c r="AV297" s="52"/>
      <c r="AW297" s="52"/>
      <c r="AX297" s="52"/>
      <c r="AY297" s="52"/>
      <c r="AZ297" s="52"/>
      <c r="BA297" s="52"/>
      <c r="BB297" s="52"/>
      <c r="BC297" s="52"/>
      <c r="BD297" s="52"/>
      <c r="BE297" s="52"/>
      <c r="BF297" s="52"/>
      <c r="BG297" s="52"/>
      <c r="BH297" s="52"/>
      <c r="BI297" s="52"/>
      <c r="BJ297" s="52"/>
      <c r="BK297" s="52"/>
      <c r="BL297" s="52"/>
      <c r="BM297" s="52"/>
      <c r="BN297" s="52"/>
      <c r="BO297" s="52"/>
      <c r="BP297" s="52"/>
      <c r="BQ297" s="52"/>
      <c r="BR297" s="52"/>
      <c r="BS297" s="54"/>
    </row>
    <row r="298" spans="16:71" s="43" customFormat="1" ht="16.5" customHeight="1">
      <c r="P298" s="56"/>
      <c r="Q298" s="56"/>
      <c r="R298" s="608"/>
      <c r="S298" s="608"/>
      <c r="T298" s="51"/>
      <c r="U298" s="52"/>
      <c r="V298" s="52"/>
      <c r="W298" s="52"/>
      <c r="X298" s="52"/>
      <c r="Y298" s="52"/>
      <c r="Z298" s="52"/>
      <c r="AA298" s="52"/>
      <c r="AB298" s="52"/>
      <c r="AC298" s="52"/>
      <c r="AD298" s="52"/>
      <c r="AE298" s="52"/>
      <c r="AF298" s="52"/>
      <c r="AG298" s="52"/>
      <c r="AH298" s="52"/>
      <c r="AI298" s="52"/>
      <c r="AJ298" s="52"/>
      <c r="AK298" s="52"/>
      <c r="AL298" s="52"/>
      <c r="AM298" s="52"/>
      <c r="AN298" s="52"/>
      <c r="AO298" s="52"/>
      <c r="AP298" s="52"/>
      <c r="AQ298" s="52"/>
      <c r="AR298" s="52"/>
      <c r="AS298" s="52"/>
      <c r="AT298" s="52"/>
      <c r="AU298" s="52"/>
      <c r="AV298" s="52"/>
      <c r="AW298" s="52"/>
      <c r="AX298" s="52"/>
      <c r="AY298" s="52"/>
      <c r="AZ298" s="52"/>
      <c r="BA298" s="52"/>
      <c r="BB298" s="52"/>
      <c r="BC298" s="52"/>
      <c r="BD298" s="52"/>
      <c r="BE298" s="52"/>
      <c r="BF298" s="52"/>
      <c r="BG298" s="52"/>
      <c r="BH298" s="52"/>
      <c r="BI298" s="52"/>
      <c r="BJ298" s="52"/>
      <c r="BK298" s="52"/>
      <c r="BL298" s="52"/>
      <c r="BM298" s="52"/>
      <c r="BN298" s="52"/>
      <c r="BO298" s="52"/>
      <c r="BP298" s="52"/>
      <c r="BQ298" s="52"/>
      <c r="BR298" s="52"/>
      <c r="BS298" s="54"/>
    </row>
    <row r="299" spans="16:71" s="43" customFormat="1" ht="16.5" customHeight="1">
      <c r="P299" s="56"/>
      <c r="Q299" s="56"/>
      <c r="R299" s="608"/>
      <c r="S299" s="608"/>
      <c r="T299" s="51"/>
      <c r="U299" s="52"/>
      <c r="V299" s="52"/>
      <c r="W299" s="52"/>
      <c r="X299" s="52"/>
      <c r="Y299" s="52"/>
      <c r="Z299" s="52"/>
      <c r="AA299" s="52"/>
      <c r="AB299" s="52"/>
      <c r="AC299" s="52"/>
      <c r="AD299" s="52"/>
      <c r="AE299" s="52"/>
      <c r="AF299" s="52"/>
      <c r="AG299" s="52"/>
      <c r="AH299" s="52"/>
      <c r="AI299" s="52"/>
      <c r="AJ299" s="52"/>
      <c r="AK299" s="52"/>
      <c r="AL299" s="52"/>
      <c r="AM299" s="52"/>
      <c r="AN299" s="52"/>
      <c r="AO299" s="52"/>
      <c r="AP299" s="52"/>
      <c r="AQ299" s="52"/>
      <c r="AR299" s="52"/>
      <c r="AS299" s="52"/>
      <c r="AT299" s="52"/>
      <c r="AU299" s="52"/>
      <c r="AV299" s="52"/>
      <c r="AW299" s="52"/>
      <c r="AX299" s="52"/>
      <c r="AY299" s="52"/>
      <c r="AZ299" s="52"/>
      <c r="BA299" s="52"/>
      <c r="BB299" s="52"/>
      <c r="BC299" s="52"/>
      <c r="BD299" s="52"/>
      <c r="BE299" s="52"/>
      <c r="BF299" s="52"/>
      <c r="BG299" s="52"/>
      <c r="BH299" s="52"/>
      <c r="BI299" s="52"/>
      <c r="BJ299" s="52"/>
      <c r="BK299" s="52"/>
      <c r="BL299" s="52"/>
      <c r="BM299" s="52"/>
      <c r="BN299" s="52"/>
      <c r="BO299" s="52"/>
      <c r="BP299" s="52"/>
      <c r="BQ299" s="52"/>
      <c r="BR299" s="52"/>
      <c r="BS299" s="54"/>
    </row>
    <row r="300" spans="16:71" s="43" customFormat="1" ht="16.5" customHeight="1">
      <c r="P300" s="56"/>
      <c r="Q300" s="56"/>
      <c r="R300" s="608"/>
      <c r="S300" s="608"/>
      <c r="T300" s="51"/>
      <c r="U300" s="52"/>
      <c r="V300" s="52"/>
      <c r="W300" s="52"/>
      <c r="X300" s="52"/>
      <c r="Y300" s="52"/>
      <c r="Z300" s="52"/>
      <c r="AA300" s="52"/>
      <c r="AB300" s="52"/>
      <c r="AC300" s="52"/>
      <c r="AD300" s="52"/>
      <c r="AE300" s="52"/>
      <c r="AF300" s="52"/>
      <c r="AG300" s="52"/>
      <c r="AH300" s="52"/>
      <c r="AI300" s="52"/>
      <c r="AJ300" s="52"/>
      <c r="AK300" s="52"/>
      <c r="AL300" s="52"/>
      <c r="AM300" s="52"/>
      <c r="AN300" s="52"/>
      <c r="AO300" s="52"/>
      <c r="AP300" s="52"/>
      <c r="AQ300" s="52"/>
      <c r="AR300" s="52"/>
      <c r="AS300" s="52"/>
      <c r="AT300" s="52"/>
      <c r="AU300" s="52"/>
      <c r="AV300" s="52"/>
      <c r="AW300" s="52"/>
      <c r="AX300" s="52"/>
      <c r="AY300" s="52"/>
      <c r="AZ300" s="52"/>
      <c r="BA300" s="52"/>
      <c r="BB300" s="52"/>
      <c r="BC300" s="52"/>
      <c r="BD300" s="52"/>
      <c r="BE300" s="52"/>
      <c r="BF300" s="52"/>
      <c r="BG300" s="52"/>
      <c r="BH300" s="52"/>
      <c r="BI300" s="52"/>
      <c r="BJ300" s="52"/>
      <c r="BK300" s="52"/>
      <c r="BL300" s="52"/>
      <c r="BM300" s="52"/>
      <c r="BN300" s="52"/>
      <c r="BO300" s="52"/>
      <c r="BP300" s="52"/>
      <c r="BQ300" s="52"/>
      <c r="BR300" s="52"/>
      <c r="BS300" s="54"/>
    </row>
    <row r="301" spans="16:71" ht="16.5" customHeight="1">
      <c r="Q301" s="47"/>
      <c r="R301" s="608"/>
      <c r="S301" s="608"/>
      <c r="T301" s="51"/>
      <c r="U301" s="52"/>
      <c r="V301" s="52"/>
      <c r="W301" s="52"/>
      <c r="X301" s="52"/>
      <c r="Y301" s="52"/>
      <c r="Z301" s="52"/>
      <c r="AA301" s="52"/>
      <c r="AB301" s="52"/>
      <c r="AC301" s="52"/>
      <c r="AD301" s="52"/>
      <c r="AE301" s="52"/>
      <c r="AF301" s="52"/>
      <c r="AG301" s="52"/>
      <c r="AH301" s="52"/>
      <c r="AI301" s="52"/>
      <c r="AJ301" s="52"/>
      <c r="AK301" s="52"/>
      <c r="AL301" s="52"/>
      <c r="AM301" s="52"/>
      <c r="AN301" s="52"/>
      <c r="AO301" s="52"/>
      <c r="AP301" s="52"/>
      <c r="AQ301" s="52"/>
      <c r="AR301" s="52"/>
      <c r="AS301" s="52"/>
      <c r="AT301" s="52"/>
      <c r="AU301" s="52"/>
      <c r="AV301" s="52"/>
      <c r="AW301" s="52"/>
      <c r="AX301" s="52"/>
      <c r="AY301" s="52"/>
      <c r="AZ301" s="52"/>
      <c r="BA301" s="52"/>
      <c r="BB301" s="52"/>
      <c r="BC301" s="52"/>
      <c r="BD301" s="52"/>
      <c r="BE301" s="52"/>
      <c r="BF301" s="52"/>
      <c r="BG301" s="52"/>
      <c r="BH301" s="52"/>
      <c r="BI301" s="52"/>
      <c r="BJ301" s="52"/>
      <c r="BK301" s="52"/>
      <c r="BL301" s="52"/>
      <c r="BM301" s="52"/>
      <c r="BN301" s="52"/>
      <c r="BO301" s="52"/>
      <c r="BP301" s="52"/>
      <c r="BQ301" s="52"/>
      <c r="BR301" s="52"/>
      <c r="BS301" s="54"/>
    </row>
    <row r="302" spans="16:71" ht="16.5" customHeight="1">
      <c r="Q302" s="47"/>
      <c r="R302" s="608"/>
      <c r="S302" s="608"/>
      <c r="T302" s="51"/>
      <c r="U302" s="52"/>
      <c r="V302" s="52"/>
      <c r="W302" s="52"/>
      <c r="X302" s="52"/>
      <c r="Y302" s="52"/>
      <c r="Z302" s="52"/>
      <c r="AA302" s="52"/>
      <c r="AB302" s="52"/>
      <c r="AC302" s="52"/>
      <c r="AD302" s="52"/>
      <c r="AE302" s="52"/>
      <c r="AF302" s="52"/>
      <c r="AG302" s="52"/>
      <c r="AH302" s="52"/>
      <c r="AI302" s="52"/>
      <c r="AJ302" s="52"/>
      <c r="AK302" s="52"/>
      <c r="AL302" s="52"/>
      <c r="AM302" s="52"/>
      <c r="AN302" s="52"/>
      <c r="AO302" s="52"/>
      <c r="AP302" s="52"/>
      <c r="AQ302" s="52"/>
      <c r="AR302" s="52"/>
      <c r="AS302" s="52"/>
      <c r="AT302" s="52"/>
      <c r="AU302" s="52"/>
      <c r="AV302" s="52"/>
      <c r="AW302" s="52"/>
      <c r="AX302" s="52"/>
      <c r="AY302" s="52"/>
      <c r="AZ302" s="52"/>
      <c r="BA302" s="52"/>
      <c r="BB302" s="52"/>
      <c r="BC302" s="52"/>
      <c r="BD302" s="52"/>
      <c r="BE302" s="52"/>
      <c r="BF302" s="52"/>
      <c r="BG302" s="52"/>
      <c r="BH302" s="52"/>
      <c r="BI302" s="52"/>
      <c r="BJ302" s="52"/>
      <c r="BK302" s="52"/>
      <c r="BL302" s="52"/>
      <c r="BM302" s="52"/>
      <c r="BN302" s="52"/>
      <c r="BO302" s="52"/>
      <c r="BP302" s="52"/>
      <c r="BQ302" s="52"/>
      <c r="BR302" s="52"/>
      <c r="BS302" s="54"/>
    </row>
    <row r="303" spans="16:71" s="43" customFormat="1" ht="16.5" customHeight="1">
      <c r="P303" s="56"/>
      <c r="Q303" s="56"/>
      <c r="R303" s="608"/>
      <c r="S303" s="608"/>
      <c r="T303" s="51"/>
      <c r="U303" s="52"/>
      <c r="V303" s="52"/>
      <c r="W303" s="52"/>
      <c r="X303" s="52"/>
      <c r="Y303" s="52"/>
      <c r="Z303" s="52"/>
      <c r="AA303" s="52"/>
      <c r="AB303" s="52"/>
      <c r="AC303" s="52"/>
      <c r="AD303" s="52"/>
      <c r="AE303" s="52"/>
      <c r="AF303" s="52"/>
      <c r="AG303" s="52"/>
      <c r="AH303" s="52"/>
      <c r="AI303" s="52"/>
      <c r="AJ303" s="52"/>
      <c r="AK303" s="52"/>
      <c r="AL303" s="52"/>
      <c r="AM303" s="52"/>
      <c r="AN303" s="52"/>
      <c r="AO303" s="52"/>
      <c r="AP303" s="52"/>
      <c r="AQ303" s="52"/>
      <c r="AR303" s="52"/>
      <c r="AS303" s="52"/>
      <c r="AT303" s="52"/>
      <c r="AU303" s="52"/>
      <c r="AV303" s="52"/>
      <c r="AW303" s="52"/>
      <c r="AX303" s="52"/>
      <c r="AY303" s="52"/>
      <c r="AZ303" s="52"/>
      <c r="BA303" s="52"/>
      <c r="BB303" s="52"/>
      <c r="BC303" s="52"/>
      <c r="BD303" s="52"/>
      <c r="BE303" s="52"/>
      <c r="BF303" s="52"/>
      <c r="BG303" s="52"/>
      <c r="BH303" s="52"/>
      <c r="BI303" s="52"/>
      <c r="BJ303" s="52"/>
      <c r="BK303" s="52"/>
      <c r="BL303" s="52"/>
      <c r="BM303" s="52"/>
      <c r="BN303" s="52"/>
      <c r="BO303" s="52"/>
      <c r="BP303" s="52"/>
      <c r="BQ303" s="52"/>
      <c r="BR303" s="52"/>
      <c r="BS303" s="54"/>
    </row>
    <row r="304" spans="16:71" s="43" customFormat="1" ht="16.5" customHeight="1">
      <c r="P304" s="56"/>
      <c r="Q304" s="56"/>
      <c r="R304" s="608"/>
      <c r="S304" s="608"/>
      <c r="T304" s="51"/>
      <c r="U304" s="52"/>
      <c r="V304" s="52"/>
      <c r="W304" s="52"/>
      <c r="X304" s="52"/>
      <c r="Y304" s="52"/>
      <c r="Z304" s="52"/>
      <c r="AA304" s="52"/>
      <c r="AB304" s="52"/>
      <c r="AC304" s="52"/>
      <c r="AD304" s="52"/>
      <c r="AE304" s="52"/>
      <c r="AF304" s="52"/>
      <c r="AG304" s="52"/>
      <c r="AH304" s="52"/>
      <c r="AI304" s="52"/>
      <c r="AJ304" s="52"/>
      <c r="AK304" s="52"/>
      <c r="AL304" s="52"/>
      <c r="AM304" s="52"/>
      <c r="AN304" s="52"/>
      <c r="AO304" s="52"/>
      <c r="AP304" s="52"/>
      <c r="AQ304" s="52"/>
      <c r="AR304" s="52"/>
      <c r="AS304" s="52"/>
      <c r="AT304" s="52"/>
      <c r="AU304" s="52"/>
      <c r="AV304" s="52"/>
      <c r="AW304" s="52"/>
      <c r="AX304" s="52"/>
      <c r="AY304" s="52"/>
      <c r="AZ304" s="52"/>
      <c r="BA304" s="52"/>
      <c r="BB304" s="52"/>
      <c r="BC304" s="52"/>
      <c r="BD304" s="52"/>
      <c r="BE304" s="52"/>
      <c r="BF304" s="52"/>
      <c r="BG304" s="52"/>
      <c r="BH304" s="52"/>
      <c r="BI304" s="52"/>
      <c r="BJ304" s="52"/>
      <c r="BK304" s="52"/>
      <c r="BL304" s="52"/>
      <c r="BM304" s="52"/>
      <c r="BN304" s="52"/>
      <c r="BO304" s="52"/>
      <c r="BP304" s="52"/>
      <c r="BQ304" s="52"/>
      <c r="BR304" s="52"/>
      <c r="BS304" s="54"/>
    </row>
    <row r="305" spans="16:71" s="43" customFormat="1" ht="16.5" customHeight="1">
      <c r="P305" s="56"/>
      <c r="Q305" s="56"/>
      <c r="R305" s="608"/>
      <c r="S305" s="608"/>
      <c r="T305" s="51"/>
      <c r="U305" s="52"/>
      <c r="V305" s="52"/>
      <c r="W305" s="52"/>
      <c r="X305" s="52"/>
      <c r="Y305" s="52"/>
      <c r="Z305" s="52"/>
      <c r="AA305" s="52"/>
      <c r="AB305" s="52"/>
      <c r="AC305" s="52"/>
      <c r="AD305" s="52"/>
      <c r="AE305" s="52"/>
      <c r="AF305" s="52"/>
      <c r="AG305" s="52"/>
      <c r="AH305" s="52"/>
      <c r="AI305" s="52"/>
      <c r="AJ305" s="52"/>
      <c r="AK305" s="52"/>
      <c r="AL305" s="52"/>
      <c r="AM305" s="52"/>
      <c r="AN305" s="52"/>
      <c r="AO305" s="52"/>
      <c r="AP305" s="52"/>
      <c r="AQ305" s="52"/>
      <c r="AR305" s="52"/>
      <c r="AS305" s="52"/>
      <c r="AT305" s="52"/>
      <c r="AU305" s="52"/>
      <c r="AV305" s="52"/>
      <c r="AW305" s="52"/>
      <c r="AX305" s="52"/>
      <c r="AY305" s="52"/>
      <c r="AZ305" s="52"/>
      <c r="BA305" s="52"/>
      <c r="BB305" s="52"/>
      <c r="BC305" s="52"/>
      <c r="BD305" s="52"/>
      <c r="BE305" s="52"/>
      <c r="BF305" s="52"/>
      <c r="BG305" s="52"/>
      <c r="BH305" s="52"/>
      <c r="BI305" s="52"/>
      <c r="BJ305" s="52"/>
      <c r="BK305" s="52"/>
      <c r="BL305" s="52"/>
      <c r="BM305" s="52"/>
      <c r="BN305" s="52"/>
      <c r="BO305" s="52"/>
      <c r="BP305" s="52"/>
      <c r="BQ305" s="52"/>
      <c r="BR305" s="52"/>
      <c r="BS305" s="54"/>
    </row>
    <row r="306" spans="16:71" s="43" customFormat="1" ht="16.5" customHeight="1">
      <c r="R306" s="608"/>
      <c r="S306" s="608"/>
      <c r="T306" s="51"/>
      <c r="U306" s="52"/>
      <c r="V306" s="52"/>
      <c r="W306" s="52"/>
      <c r="X306" s="52"/>
      <c r="Y306" s="52"/>
      <c r="Z306" s="52"/>
      <c r="AA306" s="52"/>
      <c r="AB306" s="52"/>
      <c r="AC306" s="52"/>
      <c r="AD306" s="52"/>
      <c r="AE306" s="52"/>
      <c r="AF306" s="52"/>
      <c r="AG306" s="52"/>
      <c r="AH306" s="52"/>
      <c r="AI306" s="52"/>
      <c r="AJ306" s="52"/>
      <c r="AK306" s="52"/>
      <c r="AL306" s="52"/>
      <c r="AM306" s="52"/>
      <c r="AN306" s="52"/>
      <c r="AO306" s="52"/>
      <c r="AP306" s="52"/>
      <c r="AQ306" s="52"/>
      <c r="AR306" s="52"/>
      <c r="AS306" s="52"/>
      <c r="AT306" s="52"/>
      <c r="AU306" s="52"/>
      <c r="AV306" s="52"/>
      <c r="AW306" s="52"/>
      <c r="AX306" s="52"/>
      <c r="AY306" s="52"/>
      <c r="AZ306" s="52"/>
      <c r="BA306" s="52"/>
      <c r="BB306" s="52"/>
      <c r="BC306" s="52"/>
      <c r="BD306" s="52"/>
      <c r="BE306" s="52"/>
      <c r="BF306" s="52"/>
      <c r="BG306" s="52"/>
      <c r="BH306" s="52"/>
      <c r="BI306" s="52"/>
      <c r="BJ306" s="52"/>
      <c r="BK306" s="52"/>
      <c r="BL306" s="52"/>
      <c r="BM306" s="52"/>
      <c r="BN306" s="52"/>
      <c r="BO306" s="52"/>
      <c r="BP306" s="52"/>
      <c r="BQ306" s="52"/>
      <c r="BR306" s="52"/>
      <c r="BS306" s="54"/>
    </row>
    <row r="307" spans="16:71" s="43" customFormat="1" ht="16.5" customHeight="1">
      <c r="R307" s="608"/>
      <c r="S307" s="608"/>
      <c r="T307" s="51"/>
      <c r="U307" s="52"/>
      <c r="V307" s="52"/>
      <c r="W307" s="52"/>
      <c r="X307" s="52"/>
      <c r="Y307" s="52"/>
      <c r="Z307" s="52"/>
      <c r="AA307" s="52"/>
      <c r="AB307" s="52"/>
      <c r="AC307" s="52"/>
      <c r="AD307" s="52"/>
      <c r="AE307" s="52"/>
      <c r="AF307" s="52"/>
      <c r="AG307" s="52"/>
      <c r="AH307" s="52"/>
      <c r="AI307" s="52"/>
      <c r="AJ307" s="52"/>
      <c r="AK307" s="52"/>
      <c r="AL307" s="52"/>
      <c r="AM307" s="52"/>
      <c r="AN307" s="52"/>
      <c r="AO307" s="52"/>
      <c r="AP307" s="52"/>
      <c r="AQ307" s="52"/>
      <c r="AR307" s="52"/>
      <c r="AS307" s="52"/>
      <c r="AT307" s="52"/>
      <c r="AU307" s="52"/>
      <c r="AV307" s="52"/>
      <c r="AW307" s="52"/>
      <c r="AX307" s="52"/>
      <c r="AY307" s="52"/>
      <c r="AZ307" s="52"/>
      <c r="BA307" s="52"/>
      <c r="BB307" s="52"/>
      <c r="BC307" s="52"/>
      <c r="BD307" s="52"/>
      <c r="BE307" s="52"/>
      <c r="BF307" s="52"/>
      <c r="BG307" s="52"/>
      <c r="BH307" s="52"/>
      <c r="BI307" s="52"/>
      <c r="BJ307" s="52"/>
      <c r="BK307" s="52"/>
      <c r="BL307" s="52"/>
      <c r="BM307" s="52"/>
      <c r="BN307" s="52"/>
      <c r="BO307" s="52"/>
      <c r="BP307" s="52"/>
      <c r="BQ307" s="52"/>
      <c r="BR307" s="52"/>
      <c r="BS307" s="54"/>
    </row>
    <row r="308" spans="16:71" s="43" customFormat="1" ht="16.5" customHeight="1">
      <c r="P308" s="56"/>
      <c r="Q308" s="56"/>
      <c r="R308" s="608"/>
      <c r="S308" s="608"/>
      <c r="T308" s="51"/>
      <c r="U308" s="52"/>
      <c r="V308" s="52"/>
      <c r="W308" s="52"/>
      <c r="X308" s="52"/>
      <c r="Y308" s="52"/>
      <c r="Z308" s="52"/>
      <c r="AA308" s="52"/>
      <c r="AB308" s="52"/>
      <c r="AC308" s="52"/>
      <c r="AD308" s="52"/>
      <c r="AE308" s="52"/>
      <c r="AF308" s="52"/>
      <c r="AG308" s="52"/>
      <c r="AH308" s="52"/>
      <c r="AI308" s="52"/>
      <c r="AJ308" s="52"/>
      <c r="AK308" s="52"/>
      <c r="AL308" s="52"/>
      <c r="AM308" s="52"/>
      <c r="AN308" s="52"/>
      <c r="AO308" s="52"/>
      <c r="AP308" s="52"/>
      <c r="AQ308" s="52"/>
      <c r="AR308" s="52"/>
      <c r="AS308" s="52"/>
      <c r="AT308" s="52"/>
      <c r="AU308" s="52"/>
      <c r="AV308" s="52"/>
      <c r="AW308" s="52"/>
      <c r="AX308" s="52"/>
      <c r="AY308" s="52"/>
      <c r="AZ308" s="52"/>
      <c r="BA308" s="52"/>
      <c r="BB308" s="52"/>
      <c r="BC308" s="52"/>
      <c r="BD308" s="52"/>
      <c r="BE308" s="52"/>
      <c r="BF308" s="52"/>
      <c r="BG308" s="52"/>
      <c r="BH308" s="52"/>
      <c r="BI308" s="52"/>
      <c r="BJ308" s="52"/>
      <c r="BK308" s="52"/>
      <c r="BL308" s="52"/>
      <c r="BM308" s="52"/>
      <c r="BN308" s="52"/>
      <c r="BO308" s="52"/>
      <c r="BP308" s="52"/>
      <c r="BQ308" s="52"/>
      <c r="BR308" s="52"/>
      <c r="BS308" s="54"/>
    </row>
    <row r="309" spans="16:71" s="43" customFormat="1" ht="16.5" customHeight="1">
      <c r="P309" s="56"/>
      <c r="Q309" s="56"/>
      <c r="R309" s="608"/>
      <c r="S309" s="608"/>
      <c r="T309" s="51"/>
      <c r="U309" s="52"/>
      <c r="V309" s="52"/>
      <c r="W309" s="52"/>
      <c r="X309" s="52"/>
      <c r="Y309" s="52"/>
      <c r="Z309" s="52"/>
      <c r="AA309" s="52"/>
      <c r="AB309" s="52"/>
      <c r="AC309" s="52"/>
      <c r="AD309" s="52"/>
      <c r="AE309" s="52"/>
      <c r="AF309" s="52"/>
      <c r="AG309" s="52"/>
      <c r="AH309" s="52"/>
      <c r="AI309" s="52"/>
      <c r="AJ309" s="52"/>
      <c r="AK309" s="52"/>
      <c r="AL309" s="52"/>
      <c r="AM309" s="52"/>
      <c r="AN309" s="52"/>
      <c r="AO309" s="52"/>
      <c r="AP309" s="52"/>
      <c r="AQ309" s="52"/>
      <c r="AR309" s="52"/>
      <c r="AS309" s="52"/>
      <c r="AT309" s="52"/>
      <c r="AU309" s="52"/>
      <c r="AV309" s="52"/>
      <c r="AW309" s="52"/>
      <c r="AX309" s="52"/>
      <c r="AY309" s="52"/>
      <c r="AZ309" s="52"/>
      <c r="BA309" s="52"/>
      <c r="BB309" s="52"/>
      <c r="BC309" s="52"/>
      <c r="BD309" s="52"/>
      <c r="BE309" s="52"/>
      <c r="BF309" s="52"/>
      <c r="BG309" s="52"/>
      <c r="BH309" s="52"/>
      <c r="BI309" s="52"/>
      <c r="BJ309" s="52"/>
      <c r="BK309" s="52"/>
      <c r="BL309" s="52"/>
      <c r="BM309" s="52"/>
      <c r="BN309" s="52"/>
      <c r="BO309" s="52"/>
      <c r="BP309" s="52"/>
      <c r="BQ309" s="52"/>
      <c r="BR309" s="52"/>
      <c r="BS309" s="54"/>
    </row>
    <row r="310" spans="16:71" s="43" customFormat="1" ht="16.5" customHeight="1">
      <c r="R310" s="608"/>
      <c r="S310" s="608"/>
      <c r="T310" s="51"/>
      <c r="U310" s="52"/>
      <c r="V310" s="52"/>
      <c r="W310" s="52"/>
      <c r="X310" s="52"/>
      <c r="Y310" s="52"/>
      <c r="Z310" s="52"/>
      <c r="AA310" s="52"/>
      <c r="AB310" s="52"/>
      <c r="AC310" s="52"/>
      <c r="AD310" s="52"/>
      <c r="AE310" s="52"/>
      <c r="AF310" s="52"/>
      <c r="AG310" s="52"/>
      <c r="AH310" s="52"/>
      <c r="AI310" s="52"/>
      <c r="AJ310" s="52"/>
      <c r="AK310" s="52"/>
      <c r="AL310" s="52"/>
      <c r="AM310" s="52"/>
      <c r="AN310" s="52"/>
      <c r="AO310" s="52"/>
      <c r="AP310" s="52"/>
      <c r="AQ310" s="52"/>
      <c r="AR310" s="52"/>
      <c r="AS310" s="52"/>
      <c r="AT310" s="52"/>
      <c r="AU310" s="52"/>
      <c r="AV310" s="52"/>
      <c r="AW310" s="52"/>
      <c r="AX310" s="52"/>
      <c r="AY310" s="52"/>
      <c r="AZ310" s="52"/>
      <c r="BA310" s="52"/>
      <c r="BB310" s="52"/>
      <c r="BC310" s="52"/>
      <c r="BD310" s="52"/>
      <c r="BE310" s="52"/>
      <c r="BF310" s="52"/>
      <c r="BG310" s="52"/>
      <c r="BH310" s="52"/>
      <c r="BI310" s="52"/>
      <c r="BJ310" s="52"/>
      <c r="BK310" s="52"/>
      <c r="BL310" s="52"/>
      <c r="BM310" s="52"/>
      <c r="BN310" s="52"/>
      <c r="BO310" s="52"/>
      <c r="BP310" s="52"/>
      <c r="BQ310" s="52"/>
      <c r="BR310" s="52"/>
      <c r="BS310" s="54"/>
    </row>
    <row r="311" spans="16:71" s="43" customFormat="1" ht="16.5" customHeight="1">
      <c r="R311" s="608"/>
      <c r="S311" s="608"/>
      <c r="T311" s="51"/>
      <c r="U311" s="52"/>
      <c r="V311" s="52"/>
      <c r="W311" s="52"/>
      <c r="X311" s="52"/>
      <c r="Y311" s="52"/>
      <c r="Z311" s="52"/>
      <c r="AA311" s="52"/>
      <c r="AB311" s="52"/>
      <c r="AC311" s="52"/>
      <c r="AD311" s="52"/>
      <c r="AE311" s="52"/>
      <c r="AF311" s="52"/>
      <c r="AG311" s="52"/>
      <c r="AH311" s="52"/>
      <c r="AI311" s="52"/>
      <c r="AJ311" s="52"/>
      <c r="AK311" s="52"/>
      <c r="AL311" s="52"/>
      <c r="AM311" s="52"/>
      <c r="AN311" s="52"/>
      <c r="AO311" s="52"/>
      <c r="AP311" s="52"/>
      <c r="AQ311" s="52"/>
      <c r="AR311" s="52"/>
      <c r="AS311" s="52"/>
      <c r="AT311" s="52"/>
      <c r="AU311" s="52"/>
      <c r="AV311" s="52"/>
      <c r="AW311" s="52"/>
      <c r="AX311" s="52"/>
      <c r="AY311" s="52"/>
      <c r="AZ311" s="52"/>
      <c r="BA311" s="52"/>
      <c r="BB311" s="52"/>
      <c r="BC311" s="52"/>
      <c r="BD311" s="52"/>
      <c r="BE311" s="52"/>
      <c r="BF311" s="52"/>
      <c r="BG311" s="52"/>
      <c r="BH311" s="52"/>
      <c r="BI311" s="52"/>
      <c r="BJ311" s="52"/>
      <c r="BK311" s="52"/>
      <c r="BL311" s="52"/>
      <c r="BM311" s="52"/>
      <c r="BN311" s="52"/>
      <c r="BO311" s="52"/>
      <c r="BP311" s="52"/>
      <c r="BQ311" s="52"/>
      <c r="BR311" s="52"/>
      <c r="BS311" s="54"/>
    </row>
    <row r="312" spans="16:71" s="43" customFormat="1" ht="16.5" customHeight="1">
      <c r="R312" s="608"/>
      <c r="S312" s="608"/>
      <c r="T312" s="51"/>
      <c r="U312" s="52"/>
      <c r="V312" s="52"/>
      <c r="W312" s="52"/>
      <c r="X312" s="52"/>
      <c r="Y312" s="52"/>
      <c r="Z312" s="52"/>
      <c r="AA312" s="52"/>
      <c r="AB312" s="52"/>
      <c r="AC312" s="52"/>
      <c r="AD312" s="52"/>
      <c r="AE312" s="52"/>
      <c r="AF312" s="52"/>
      <c r="AG312" s="52"/>
      <c r="AH312" s="52"/>
      <c r="AI312" s="52"/>
      <c r="AJ312" s="52"/>
      <c r="AK312" s="52"/>
      <c r="AL312" s="52"/>
      <c r="AM312" s="52"/>
      <c r="AN312" s="52"/>
      <c r="AO312" s="52"/>
      <c r="AP312" s="52"/>
      <c r="AQ312" s="52"/>
      <c r="AR312" s="52"/>
      <c r="AS312" s="52"/>
      <c r="AT312" s="52"/>
      <c r="AU312" s="52"/>
      <c r="AV312" s="52"/>
      <c r="AW312" s="52"/>
      <c r="AX312" s="52"/>
      <c r="AY312" s="52"/>
      <c r="AZ312" s="52"/>
      <c r="BA312" s="52"/>
      <c r="BB312" s="52"/>
      <c r="BC312" s="52"/>
      <c r="BD312" s="52"/>
      <c r="BE312" s="52"/>
      <c r="BF312" s="52"/>
      <c r="BG312" s="52"/>
      <c r="BH312" s="52"/>
      <c r="BI312" s="52"/>
      <c r="BJ312" s="52"/>
      <c r="BK312" s="52"/>
      <c r="BL312" s="52"/>
      <c r="BM312" s="52"/>
      <c r="BN312" s="52"/>
      <c r="BO312" s="52"/>
      <c r="BP312" s="52"/>
      <c r="BQ312" s="52"/>
      <c r="BR312" s="52"/>
      <c r="BS312" s="54"/>
    </row>
    <row r="313" spans="16:71" s="43" customFormat="1" ht="16.5" customHeight="1">
      <c r="R313" s="608"/>
      <c r="S313" s="608"/>
      <c r="T313" s="51"/>
      <c r="U313" s="52"/>
      <c r="V313" s="52"/>
      <c r="W313" s="52"/>
      <c r="X313" s="52"/>
      <c r="Y313" s="52"/>
      <c r="Z313" s="52"/>
      <c r="AA313" s="52"/>
      <c r="AB313" s="52"/>
      <c r="AC313" s="52"/>
      <c r="AD313" s="52"/>
      <c r="AE313" s="52"/>
      <c r="AF313" s="52"/>
      <c r="AG313" s="52"/>
      <c r="AH313" s="52"/>
      <c r="AI313" s="52"/>
      <c r="AJ313" s="52"/>
      <c r="AK313" s="52"/>
      <c r="AL313" s="52"/>
      <c r="AM313" s="52"/>
      <c r="AN313" s="52"/>
      <c r="AO313" s="52"/>
      <c r="AP313" s="52"/>
      <c r="AQ313" s="52"/>
      <c r="AR313" s="52"/>
      <c r="AS313" s="52"/>
      <c r="AT313" s="52"/>
      <c r="AU313" s="52"/>
      <c r="AV313" s="52"/>
      <c r="AW313" s="52"/>
      <c r="AX313" s="52"/>
      <c r="AY313" s="52"/>
      <c r="AZ313" s="52"/>
      <c r="BA313" s="52"/>
      <c r="BB313" s="52"/>
      <c r="BC313" s="52"/>
      <c r="BD313" s="52"/>
      <c r="BE313" s="52"/>
      <c r="BF313" s="52"/>
      <c r="BG313" s="52"/>
      <c r="BH313" s="52"/>
      <c r="BI313" s="52"/>
      <c r="BJ313" s="52"/>
      <c r="BK313" s="52"/>
      <c r="BL313" s="52"/>
      <c r="BM313" s="52"/>
      <c r="BN313" s="52"/>
      <c r="BO313" s="52"/>
      <c r="BP313" s="52"/>
      <c r="BQ313" s="52"/>
      <c r="BR313" s="52"/>
      <c r="BS313" s="54"/>
    </row>
    <row r="314" spans="16:71" s="43" customFormat="1" ht="16.5" customHeight="1">
      <c r="R314" s="608"/>
      <c r="S314" s="608"/>
      <c r="T314" s="51"/>
      <c r="U314" s="52"/>
      <c r="V314" s="52"/>
      <c r="W314" s="52"/>
      <c r="X314" s="52"/>
      <c r="Y314" s="52"/>
      <c r="Z314" s="52"/>
      <c r="AA314" s="52"/>
      <c r="AB314" s="52"/>
      <c r="AC314" s="52"/>
      <c r="AD314" s="52"/>
      <c r="AE314" s="52"/>
      <c r="AF314" s="52"/>
      <c r="AG314" s="52"/>
      <c r="AH314" s="52"/>
      <c r="AI314" s="52"/>
      <c r="AJ314" s="52"/>
      <c r="AK314" s="52"/>
      <c r="AL314" s="52"/>
      <c r="AM314" s="52"/>
      <c r="AN314" s="52"/>
      <c r="AO314" s="52"/>
      <c r="AP314" s="52"/>
      <c r="AQ314" s="52"/>
      <c r="AR314" s="52"/>
      <c r="AS314" s="52"/>
      <c r="AT314" s="52"/>
      <c r="AU314" s="52"/>
      <c r="AV314" s="52"/>
      <c r="AW314" s="52"/>
      <c r="AX314" s="52"/>
      <c r="AY314" s="52"/>
      <c r="AZ314" s="52"/>
      <c r="BA314" s="52"/>
      <c r="BB314" s="52"/>
      <c r="BC314" s="52"/>
      <c r="BD314" s="52"/>
      <c r="BE314" s="52"/>
      <c r="BF314" s="52"/>
      <c r="BG314" s="52"/>
      <c r="BH314" s="52"/>
      <c r="BI314" s="52"/>
      <c r="BJ314" s="52"/>
      <c r="BK314" s="52"/>
      <c r="BL314" s="52"/>
      <c r="BM314" s="52"/>
      <c r="BN314" s="52"/>
      <c r="BO314" s="52"/>
      <c r="BP314" s="52"/>
      <c r="BQ314" s="52"/>
      <c r="BR314" s="52"/>
      <c r="BS314" s="54"/>
    </row>
    <row r="315" spans="16:71" s="43" customFormat="1" ht="16.5" customHeight="1">
      <c r="R315" s="608"/>
      <c r="S315" s="608"/>
      <c r="T315" s="51"/>
      <c r="U315" s="52"/>
      <c r="V315" s="52"/>
      <c r="W315" s="52"/>
      <c r="X315" s="52"/>
      <c r="Y315" s="52"/>
      <c r="Z315" s="52"/>
      <c r="AA315" s="52"/>
      <c r="AB315" s="52"/>
      <c r="AC315" s="52"/>
      <c r="AD315" s="52"/>
      <c r="AE315" s="52"/>
      <c r="AF315" s="52"/>
      <c r="AG315" s="52"/>
      <c r="AH315" s="52"/>
      <c r="AI315" s="52"/>
      <c r="AJ315" s="52"/>
      <c r="AK315" s="52"/>
      <c r="AL315" s="52"/>
      <c r="AM315" s="52"/>
      <c r="AN315" s="52"/>
      <c r="AO315" s="52"/>
      <c r="AP315" s="52"/>
      <c r="AQ315" s="52"/>
      <c r="AR315" s="52"/>
      <c r="AS315" s="52"/>
      <c r="AT315" s="52"/>
      <c r="AU315" s="52"/>
      <c r="AV315" s="52"/>
      <c r="AW315" s="52"/>
      <c r="AX315" s="52"/>
      <c r="AY315" s="52"/>
      <c r="AZ315" s="52"/>
      <c r="BA315" s="52"/>
      <c r="BB315" s="52"/>
      <c r="BC315" s="52"/>
      <c r="BD315" s="52"/>
      <c r="BE315" s="52"/>
      <c r="BF315" s="52"/>
      <c r="BG315" s="52"/>
      <c r="BH315" s="52"/>
      <c r="BI315" s="52"/>
      <c r="BJ315" s="52"/>
      <c r="BK315" s="52"/>
      <c r="BL315" s="52"/>
      <c r="BM315" s="52"/>
      <c r="BN315" s="52"/>
      <c r="BO315" s="52"/>
      <c r="BP315" s="52"/>
      <c r="BQ315" s="52"/>
      <c r="BR315" s="52"/>
      <c r="BS315" s="54"/>
    </row>
    <row r="316" spans="16:71" s="43" customFormat="1" ht="16.5" customHeight="1">
      <c r="R316" s="608"/>
      <c r="S316" s="608"/>
      <c r="T316" s="51"/>
      <c r="U316" s="52"/>
      <c r="V316" s="52"/>
      <c r="W316" s="52"/>
      <c r="X316" s="52"/>
      <c r="Y316" s="52"/>
      <c r="Z316" s="52"/>
      <c r="AA316" s="52"/>
      <c r="AB316" s="52"/>
      <c r="AC316" s="52"/>
      <c r="AD316" s="52"/>
      <c r="AE316" s="52"/>
      <c r="AF316" s="52"/>
      <c r="AG316" s="52"/>
      <c r="AH316" s="52"/>
      <c r="AI316" s="52"/>
      <c r="AJ316" s="52"/>
      <c r="AK316" s="52"/>
      <c r="AL316" s="52"/>
      <c r="AM316" s="52"/>
      <c r="AN316" s="52"/>
      <c r="AO316" s="52"/>
      <c r="AP316" s="52"/>
      <c r="AQ316" s="52"/>
      <c r="AR316" s="52"/>
      <c r="AS316" s="52"/>
      <c r="AT316" s="52"/>
      <c r="AU316" s="52"/>
      <c r="AV316" s="52"/>
      <c r="AW316" s="52"/>
      <c r="AX316" s="52"/>
      <c r="AY316" s="52"/>
      <c r="AZ316" s="52"/>
      <c r="BA316" s="52"/>
      <c r="BB316" s="52"/>
      <c r="BC316" s="52"/>
      <c r="BD316" s="52"/>
      <c r="BE316" s="52"/>
      <c r="BF316" s="52"/>
      <c r="BG316" s="52"/>
      <c r="BH316" s="52"/>
      <c r="BI316" s="52"/>
      <c r="BJ316" s="52"/>
      <c r="BK316" s="52"/>
      <c r="BL316" s="52"/>
      <c r="BM316" s="52"/>
      <c r="BN316" s="52"/>
      <c r="BO316" s="52"/>
      <c r="BP316" s="52"/>
      <c r="BQ316" s="52"/>
      <c r="BR316" s="52"/>
      <c r="BS316" s="54"/>
    </row>
    <row r="317" spans="16:71" ht="16.5" customHeight="1">
      <c r="R317" s="608"/>
      <c r="S317" s="608"/>
      <c r="T317" s="51"/>
      <c r="U317" s="52"/>
      <c r="V317" s="52"/>
      <c r="W317" s="52"/>
      <c r="X317" s="52"/>
      <c r="Y317" s="52"/>
      <c r="Z317" s="52"/>
      <c r="AA317" s="52"/>
      <c r="AB317" s="52"/>
      <c r="AC317" s="52"/>
      <c r="AD317" s="52"/>
      <c r="AE317" s="52"/>
      <c r="AF317" s="52"/>
      <c r="AG317" s="52"/>
      <c r="AH317" s="52"/>
      <c r="AI317" s="52"/>
      <c r="AJ317" s="52"/>
      <c r="AK317" s="52"/>
      <c r="AL317" s="52"/>
      <c r="AM317" s="52"/>
      <c r="AN317" s="52"/>
      <c r="AO317" s="52"/>
      <c r="AP317" s="52"/>
      <c r="AQ317" s="52"/>
      <c r="AR317" s="52"/>
      <c r="AS317" s="52"/>
      <c r="AT317" s="52"/>
      <c r="AU317" s="52"/>
      <c r="AV317" s="52"/>
      <c r="AW317" s="52"/>
      <c r="AX317" s="52"/>
      <c r="AY317" s="52"/>
      <c r="AZ317" s="52"/>
      <c r="BA317" s="52"/>
      <c r="BB317" s="52"/>
      <c r="BC317" s="52"/>
      <c r="BD317" s="52"/>
      <c r="BE317" s="52"/>
      <c r="BF317" s="52"/>
      <c r="BG317" s="52"/>
      <c r="BH317" s="52"/>
      <c r="BI317" s="52"/>
      <c r="BJ317" s="52"/>
      <c r="BK317" s="52"/>
      <c r="BL317" s="52"/>
      <c r="BM317" s="52"/>
      <c r="BN317" s="52"/>
      <c r="BO317" s="52"/>
      <c r="BP317" s="52"/>
      <c r="BQ317" s="52"/>
      <c r="BR317" s="52"/>
      <c r="BS317" s="54"/>
    </row>
    <row r="318" spans="16:71" ht="16.5" customHeight="1">
      <c r="R318" s="608"/>
      <c r="S318" s="608"/>
      <c r="T318" s="51"/>
      <c r="U318" s="52"/>
      <c r="V318" s="52"/>
      <c r="W318" s="52"/>
      <c r="X318" s="52"/>
      <c r="Y318" s="52"/>
      <c r="Z318" s="52"/>
      <c r="AA318" s="52"/>
      <c r="AB318" s="52"/>
      <c r="AC318" s="52"/>
      <c r="AD318" s="52"/>
      <c r="AE318" s="52"/>
      <c r="AF318" s="52"/>
      <c r="AG318" s="52"/>
      <c r="AH318" s="52"/>
      <c r="AI318" s="52"/>
      <c r="AJ318" s="52"/>
      <c r="AK318" s="52"/>
      <c r="AL318" s="52"/>
      <c r="AM318" s="52"/>
      <c r="AN318" s="52"/>
      <c r="AO318" s="52"/>
      <c r="AP318" s="52"/>
      <c r="AQ318" s="52"/>
      <c r="AR318" s="52"/>
      <c r="AS318" s="52"/>
      <c r="AT318" s="52"/>
      <c r="AU318" s="52"/>
      <c r="AV318" s="52"/>
      <c r="AW318" s="52"/>
      <c r="AX318" s="52"/>
      <c r="AY318" s="52"/>
      <c r="AZ318" s="52"/>
      <c r="BA318" s="52"/>
      <c r="BB318" s="52"/>
      <c r="BC318" s="52"/>
      <c r="BD318" s="52"/>
      <c r="BE318" s="52"/>
      <c r="BF318" s="52"/>
      <c r="BG318" s="52"/>
      <c r="BH318" s="52"/>
      <c r="BI318" s="52"/>
      <c r="BJ318" s="52"/>
      <c r="BK318" s="52"/>
      <c r="BL318" s="52"/>
      <c r="BM318" s="52"/>
      <c r="BN318" s="52"/>
      <c r="BO318" s="52"/>
      <c r="BP318" s="52"/>
      <c r="BQ318" s="52"/>
      <c r="BR318" s="52"/>
      <c r="BS318" s="54"/>
    </row>
    <row r="319" spans="16:71" ht="16.5" customHeight="1">
      <c r="R319" s="608"/>
      <c r="S319" s="608"/>
      <c r="T319" s="51"/>
      <c r="U319" s="52"/>
      <c r="V319" s="52"/>
      <c r="W319" s="52"/>
      <c r="X319" s="52"/>
      <c r="Y319" s="52"/>
      <c r="Z319" s="52"/>
      <c r="AA319" s="52"/>
      <c r="AB319" s="52"/>
      <c r="AC319" s="52"/>
      <c r="AD319" s="52"/>
      <c r="AE319" s="52"/>
      <c r="AF319" s="52"/>
      <c r="AG319" s="52"/>
      <c r="AH319" s="52"/>
      <c r="AI319" s="52"/>
      <c r="AJ319" s="52"/>
      <c r="AK319" s="52"/>
      <c r="AL319" s="52"/>
      <c r="AM319" s="52"/>
      <c r="AN319" s="52"/>
      <c r="AO319" s="52"/>
      <c r="AP319" s="52"/>
      <c r="AQ319" s="52"/>
      <c r="AR319" s="52"/>
      <c r="AS319" s="52"/>
      <c r="AT319" s="52"/>
      <c r="AU319" s="52"/>
      <c r="AV319" s="52"/>
      <c r="AW319" s="52"/>
      <c r="AX319" s="52"/>
      <c r="AY319" s="52"/>
      <c r="AZ319" s="52"/>
      <c r="BA319" s="52"/>
      <c r="BB319" s="52"/>
      <c r="BC319" s="52"/>
      <c r="BD319" s="52"/>
      <c r="BE319" s="52"/>
      <c r="BF319" s="52"/>
      <c r="BG319" s="52"/>
      <c r="BH319" s="52"/>
      <c r="BI319" s="52"/>
      <c r="BJ319" s="52"/>
      <c r="BK319" s="52"/>
      <c r="BL319" s="52"/>
      <c r="BM319" s="52"/>
      <c r="BN319" s="52"/>
      <c r="BO319" s="52"/>
      <c r="BP319" s="52"/>
      <c r="BQ319" s="52"/>
      <c r="BR319" s="52"/>
      <c r="BS319" s="54"/>
    </row>
    <row r="320" spans="16:71" ht="16.5" customHeight="1">
      <c r="R320" s="608"/>
      <c r="S320" s="608"/>
      <c r="T320" s="51"/>
      <c r="U320" s="52"/>
      <c r="V320" s="52"/>
      <c r="W320" s="52"/>
      <c r="X320" s="52"/>
      <c r="Y320" s="52"/>
      <c r="Z320" s="52"/>
      <c r="AA320" s="52"/>
      <c r="AB320" s="52"/>
      <c r="AC320" s="52"/>
      <c r="AD320" s="52"/>
      <c r="AE320" s="52"/>
      <c r="AF320" s="52"/>
      <c r="AG320" s="52"/>
      <c r="AH320" s="52"/>
      <c r="AI320" s="52"/>
      <c r="AJ320" s="52"/>
      <c r="AK320" s="52"/>
      <c r="AL320" s="52"/>
      <c r="AM320" s="52"/>
      <c r="AN320" s="52"/>
      <c r="AO320" s="52"/>
      <c r="AP320" s="52"/>
      <c r="AQ320" s="52"/>
      <c r="AR320" s="52"/>
      <c r="AS320" s="52"/>
      <c r="AT320" s="52"/>
      <c r="AU320" s="52"/>
      <c r="AV320" s="52"/>
      <c r="AW320" s="52"/>
      <c r="AX320" s="52"/>
      <c r="AY320" s="52"/>
      <c r="AZ320" s="52"/>
      <c r="BA320" s="52"/>
      <c r="BB320" s="52"/>
      <c r="BC320" s="52"/>
      <c r="BD320" s="52"/>
      <c r="BE320" s="52"/>
      <c r="BF320" s="52"/>
      <c r="BG320" s="52"/>
      <c r="BH320" s="52"/>
      <c r="BI320" s="52"/>
      <c r="BJ320" s="52"/>
      <c r="BK320" s="52"/>
      <c r="BL320" s="52"/>
      <c r="BM320" s="52"/>
      <c r="BN320" s="52"/>
      <c r="BO320" s="52"/>
      <c r="BP320" s="52"/>
      <c r="BQ320" s="52"/>
      <c r="BR320" s="52"/>
      <c r="BS320" s="54"/>
    </row>
    <row r="321" spans="16:71" ht="16.5" customHeight="1">
      <c r="R321" s="608"/>
      <c r="S321" s="608"/>
      <c r="T321" s="51"/>
      <c r="U321" s="52"/>
      <c r="V321" s="52"/>
      <c r="W321" s="52"/>
      <c r="X321" s="52"/>
      <c r="Y321" s="52"/>
      <c r="Z321" s="52"/>
      <c r="AA321" s="52"/>
      <c r="AB321" s="52"/>
      <c r="AC321" s="52"/>
      <c r="AD321" s="52"/>
      <c r="AE321" s="52"/>
      <c r="AF321" s="52"/>
      <c r="AG321" s="52"/>
      <c r="AH321" s="52"/>
      <c r="AI321" s="52"/>
      <c r="AJ321" s="52"/>
      <c r="AK321" s="52"/>
      <c r="AL321" s="52"/>
      <c r="AM321" s="52"/>
      <c r="AN321" s="52"/>
      <c r="AO321" s="52"/>
      <c r="AP321" s="52"/>
      <c r="AQ321" s="52"/>
      <c r="AR321" s="52"/>
      <c r="AS321" s="52"/>
      <c r="AT321" s="52"/>
      <c r="AU321" s="52"/>
      <c r="AV321" s="52"/>
      <c r="AW321" s="52"/>
      <c r="AX321" s="52"/>
      <c r="AY321" s="52"/>
      <c r="AZ321" s="52"/>
      <c r="BA321" s="52"/>
      <c r="BB321" s="52"/>
      <c r="BC321" s="52"/>
      <c r="BD321" s="52"/>
      <c r="BE321" s="52"/>
      <c r="BF321" s="52"/>
      <c r="BG321" s="52"/>
      <c r="BH321" s="52"/>
      <c r="BI321" s="52"/>
      <c r="BJ321" s="52"/>
      <c r="BK321" s="52"/>
      <c r="BL321" s="52"/>
      <c r="BM321" s="52"/>
      <c r="BN321" s="52"/>
      <c r="BO321" s="52"/>
      <c r="BP321" s="52"/>
      <c r="BQ321" s="52"/>
      <c r="BR321" s="52"/>
      <c r="BS321" s="54"/>
    </row>
    <row r="322" spans="16:71" ht="16.5" customHeight="1">
      <c r="R322" s="608"/>
      <c r="S322" s="608"/>
      <c r="T322" s="51"/>
      <c r="U322" s="52"/>
      <c r="V322" s="52"/>
      <c r="W322" s="52"/>
      <c r="X322" s="52"/>
      <c r="Y322" s="52"/>
      <c r="Z322" s="52"/>
      <c r="AA322" s="52"/>
      <c r="AB322" s="52"/>
      <c r="AC322" s="52"/>
      <c r="AD322" s="52"/>
      <c r="AE322" s="52"/>
      <c r="AF322" s="52"/>
      <c r="AG322" s="52"/>
      <c r="AH322" s="52"/>
      <c r="AI322" s="52"/>
      <c r="AJ322" s="52"/>
      <c r="AK322" s="52"/>
      <c r="AL322" s="52"/>
      <c r="AM322" s="52"/>
      <c r="AN322" s="52"/>
      <c r="AO322" s="52"/>
      <c r="AP322" s="52"/>
      <c r="AQ322" s="52"/>
      <c r="AR322" s="52"/>
      <c r="AS322" s="52"/>
      <c r="AT322" s="52"/>
      <c r="AU322" s="52"/>
      <c r="AV322" s="52"/>
      <c r="AW322" s="52"/>
      <c r="AX322" s="52"/>
      <c r="AY322" s="52"/>
      <c r="AZ322" s="52"/>
      <c r="BA322" s="52"/>
      <c r="BB322" s="52"/>
      <c r="BC322" s="52"/>
      <c r="BD322" s="52"/>
      <c r="BE322" s="52"/>
      <c r="BF322" s="52"/>
      <c r="BG322" s="52"/>
      <c r="BH322" s="52"/>
      <c r="BI322" s="52"/>
      <c r="BJ322" s="52"/>
      <c r="BK322" s="52"/>
      <c r="BL322" s="52"/>
      <c r="BM322" s="52"/>
      <c r="BN322" s="52"/>
      <c r="BO322" s="52"/>
      <c r="BP322" s="52"/>
      <c r="BQ322" s="52"/>
      <c r="BR322" s="52"/>
      <c r="BS322" s="54"/>
    </row>
    <row r="323" spans="16:71" ht="16.5" customHeight="1">
      <c r="R323" s="608"/>
      <c r="S323" s="608"/>
      <c r="T323" s="51"/>
      <c r="U323" s="52"/>
      <c r="V323" s="52"/>
      <c r="W323" s="52"/>
      <c r="X323" s="52"/>
      <c r="Y323" s="52"/>
      <c r="Z323" s="52"/>
      <c r="AA323" s="52"/>
      <c r="AB323" s="52"/>
      <c r="AC323" s="52"/>
      <c r="AD323" s="52"/>
      <c r="AE323" s="52"/>
      <c r="AF323" s="52"/>
      <c r="AG323" s="52"/>
      <c r="AH323" s="52"/>
      <c r="AI323" s="52"/>
      <c r="AJ323" s="52"/>
      <c r="AK323" s="52"/>
      <c r="AL323" s="52"/>
      <c r="AM323" s="52"/>
      <c r="AN323" s="52"/>
      <c r="AO323" s="52"/>
      <c r="AP323" s="52"/>
      <c r="AQ323" s="52"/>
      <c r="AR323" s="52"/>
      <c r="AS323" s="52"/>
      <c r="AT323" s="52"/>
      <c r="AU323" s="52"/>
      <c r="AV323" s="52"/>
      <c r="AW323" s="52"/>
      <c r="AX323" s="52"/>
      <c r="AY323" s="52"/>
      <c r="AZ323" s="52"/>
      <c r="BA323" s="52"/>
      <c r="BB323" s="52"/>
      <c r="BC323" s="52"/>
      <c r="BD323" s="52"/>
      <c r="BE323" s="52"/>
      <c r="BF323" s="52"/>
      <c r="BG323" s="52"/>
      <c r="BH323" s="52"/>
      <c r="BI323" s="52"/>
      <c r="BJ323" s="52"/>
      <c r="BK323" s="52"/>
      <c r="BL323" s="52"/>
      <c r="BM323" s="52"/>
      <c r="BN323" s="52"/>
      <c r="BO323" s="52"/>
      <c r="BP323" s="52"/>
      <c r="BQ323" s="52"/>
      <c r="BR323" s="52"/>
      <c r="BS323" s="54"/>
    </row>
    <row r="324" spans="16:71" ht="16.5" customHeight="1">
      <c r="P324" s="55"/>
      <c r="Q324" s="55"/>
      <c r="R324" s="608"/>
      <c r="S324" s="608"/>
      <c r="T324" s="51"/>
      <c r="U324" s="52"/>
      <c r="V324" s="52"/>
      <c r="W324" s="52"/>
      <c r="X324" s="52"/>
      <c r="Y324" s="52"/>
      <c r="Z324" s="52"/>
      <c r="AA324" s="52"/>
      <c r="AB324" s="52"/>
      <c r="AC324" s="52"/>
      <c r="AD324" s="52"/>
      <c r="AE324" s="52"/>
      <c r="AF324" s="52"/>
      <c r="AG324" s="52"/>
      <c r="AH324" s="52"/>
      <c r="AI324" s="52"/>
      <c r="AJ324" s="52"/>
      <c r="AK324" s="52"/>
      <c r="AL324" s="52"/>
      <c r="AM324" s="52"/>
      <c r="AN324" s="52"/>
      <c r="AO324" s="52"/>
      <c r="AP324" s="52"/>
      <c r="AQ324" s="52"/>
      <c r="AR324" s="52"/>
      <c r="AS324" s="52"/>
      <c r="AT324" s="52"/>
      <c r="AU324" s="52"/>
      <c r="AV324" s="52"/>
      <c r="AW324" s="52"/>
      <c r="AX324" s="52"/>
      <c r="AY324" s="52"/>
      <c r="AZ324" s="52"/>
      <c r="BA324" s="52"/>
      <c r="BB324" s="52"/>
      <c r="BC324" s="52"/>
      <c r="BD324" s="52"/>
      <c r="BE324" s="52"/>
      <c r="BF324" s="52"/>
      <c r="BG324" s="52"/>
      <c r="BH324" s="52"/>
      <c r="BI324" s="52"/>
      <c r="BJ324" s="52"/>
      <c r="BK324" s="52"/>
      <c r="BL324" s="52"/>
      <c r="BM324" s="52"/>
      <c r="BN324" s="52"/>
      <c r="BO324" s="52"/>
      <c r="BP324" s="52"/>
      <c r="BQ324" s="52"/>
      <c r="BR324" s="52"/>
      <c r="BS324" s="54"/>
    </row>
    <row r="325" spans="16:71" ht="16.5" customHeight="1">
      <c r="P325" s="55"/>
      <c r="Q325" s="55"/>
      <c r="R325" s="608"/>
      <c r="S325" s="608"/>
      <c r="T325" s="51"/>
      <c r="U325" s="52"/>
      <c r="V325" s="52"/>
      <c r="W325" s="52"/>
      <c r="X325" s="52"/>
      <c r="Y325" s="52"/>
      <c r="Z325" s="52"/>
      <c r="AA325" s="52"/>
      <c r="AB325" s="52"/>
      <c r="AC325" s="52"/>
      <c r="AD325" s="52"/>
      <c r="AE325" s="52"/>
      <c r="AF325" s="52"/>
      <c r="AG325" s="52"/>
      <c r="AH325" s="52"/>
      <c r="AI325" s="52"/>
      <c r="AJ325" s="52"/>
      <c r="AK325" s="52"/>
      <c r="AL325" s="52"/>
      <c r="AM325" s="52"/>
      <c r="AN325" s="52"/>
      <c r="AO325" s="52"/>
      <c r="AP325" s="52"/>
      <c r="AQ325" s="52"/>
      <c r="AR325" s="52"/>
      <c r="AS325" s="52"/>
      <c r="AT325" s="52"/>
      <c r="AU325" s="52"/>
      <c r="AV325" s="52"/>
      <c r="AW325" s="52"/>
      <c r="AX325" s="52"/>
      <c r="AY325" s="52"/>
      <c r="AZ325" s="52"/>
      <c r="BA325" s="52"/>
      <c r="BB325" s="52"/>
      <c r="BC325" s="52"/>
      <c r="BD325" s="52"/>
      <c r="BE325" s="52"/>
      <c r="BF325" s="52"/>
      <c r="BG325" s="52"/>
      <c r="BH325" s="52"/>
      <c r="BI325" s="52"/>
      <c r="BJ325" s="52"/>
      <c r="BK325" s="52"/>
      <c r="BL325" s="52"/>
      <c r="BM325" s="52"/>
      <c r="BN325" s="52"/>
      <c r="BO325" s="52"/>
      <c r="BP325" s="52"/>
      <c r="BQ325" s="52"/>
      <c r="BR325" s="52"/>
      <c r="BS325" s="54"/>
    </row>
    <row r="326" spans="16:71" ht="16.5" customHeight="1">
      <c r="P326" s="55"/>
      <c r="Q326" s="55"/>
      <c r="R326" s="608"/>
      <c r="S326" s="608"/>
      <c r="T326" s="51"/>
      <c r="U326" s="52"/>
      <c r="V326" s="52"/>
      <c r="W326" s="52"/>
      <c r="X326" s="52"/>
      <c r="Y326" s="52"/>
      <c r="Z326" s="52"/>
      <c r="AA326" s="52"/>
      <c r="AB326" s="52"/>
      <c r="AC326" s="52"/>
      <c r="AD326" s="52"/>
      <c r="AE326" s="52"/>
      <c r="AF326" s="52"/>
      <c r="AG326" s="52"/>
      <c r="AH326" s="52"/>
      <c r="AI326" s="52"/>
      <c r="AJ326" s="52"/>
      <c r="AK326" s="52"/>
      <c r="AL326" s="52"/>
      <c r="AM326" s="52"/>
      <c r="AN326" s="52"/>
      <c r="AO326" s="52"/>
      <c r="AP326" s="52"/>
      <c r="AQ326" s="52"/>
      <c r="AR326" s="52"/>
      <c r="AS326" s="52"/>
      <c r="AT326" s="52"/>
      <c r="AU326" s="52"/>
      <c r="AV326" s="52"/>
      <c r="AW326" s="52"/>
      <c r="AX326" s="52"/>
      <c r="AY326" s="52"/>
      <c r="AZ326" s="52"/>
      <c r="BA326" s="52"/>
      <c r="BB326" s="52"/>
      <c r="BC326" s="52"/>
      <c r="BD326" s="52"/>
      <c r="BE326" s="52"/>
      <c r="BF326" s="52"/>
      <c r="BG326" s="52"/>
      <c r="BH326" s="52"/>
      <c r="BI326" s="52"/>
      <c r="BJ326" s="52"/>
      <c r="BK326" s="52"/>
      <c r="BL326" s="52"/>
      <c r="BM326" s="52"/>
      <c r="BN326" s="52"/>
      <c r="BO326" s="52"/>
      <c r="BP326" s="52"/>
      <c r="BQ326" s="52"/>
      <c r="BR326" s="52"/>
      <c r="BS326" s="54"/>
    </row>
    <row r="327" spans="16:71" ht="16.5" customHeight="1">
      <c r="P327" s="55"/>
      <c r="Q327" s="55"/>
      <c r="R327" s="608"/>
      <c r="S327" s="608"/>
      <c r="T327" s="51"/>
      <c r="U327" s="52"/>
      <c r="V327" s="52"/>
      <c r="W327" s="52"/>
      <c r="X327" s="52"/>
      <c r="Y327" s="52"/>
      <c r="Z327" s="52"/>
      <c r="AA327" s="52"/>
      <c r="AB327" s="52"/>
      <c r="AC327" s="52"/>
      <c r="AD327" s="52"/>
      <c r="AE327" s="52"/>
      <c r="AF327" s="52"/>
      <c r="AG327" s="52"/>
      <c r="AH327" s="52"/>
      <c r="AI327" s="52"/>
      <c r="AJ327" s="52"/>
      <c r="AK327" s="52"/>
      <c r="AL327" s="52"/>
      <c r="AM327" s="52"/>
      <c r="AN327" s="52"/>
      <c r="AO327" s="52"/>
      <c r="AP327" s="52"/>
      <c r="AQ327" s="52"/>
      <c r="AR327" s="52"/>
      <c r="AS327" s="52"/>
      <c r="AT327" s="52"/>
      <c r="AU327" s="52"/>
      <c r="AV327" s="52"/>
      <c r="AW327" s="52"/>
      <c r="AX327" s="52"/>
      <c r="AY327" s="52"/>
      <c r="AZ327" s="52"/>
      <c r="BA327" s="52"/>
      <c r="BB327" s="52"/>
      <c r="BC327" s="52"/>
      <c r="BD327" s="52"/>
      <c r="BE327" s="52"/>
      <c r="BF327" s="52"/>
      <c r="BG327" s="52"/>
      <c r="BH327" s="52"/>
      <c r="BI327" s="52"/>
      <c r="BJ327" s="52"/>
      <c r="BK327" s="52"/>
      <c r="BL327" s="52"/>
      <c r="BM327" s="52"/>
      <c r="BN327" s="52"/>
      <c r="BO327" s="52"/>
      <c r="BP327" s="52"/>
      <c r="BQ327" s="52"/>
      <c r="BR327" s="52"/>
      <c r="BS327" s="54"/>
    </row>
    <row r="328" spans="16:71" ht="16.5" customHeight="1">
      <c r="P328" s="55"/>
      <c r="Q328" s="55"/>
      <c r="R328" s="608"/>
      <c r="S328" s="608"/>
      <c r="T328" s="51"/>
      <c r="U328" s="52"/>
      <c r="V328" s="52"/>
      <c r="W328" s="52"/>
      <c r="X328" s="52"/>
      <c r="Y328" s="52"/>
      <c r="Z328" s="52"/>
      <c r="AA328" s="52"/>
      <c r="AB328" s="52"/>
      <c r="AC328" s="52"/>
      <c r="AD328" s="52"/>
      <c r="AE328" s="52"/>
      <c r="AF328" s="52"/>
      <c r="AG328" s="52"/>
      <c r="AH328" s="52"/>
      <c r="AI328" s="52"/>
      <c r="AJ328" s="52"/>
      <c r="AK328" s="52"/>
      <c r="AL328" s="52"/>
      <c r="AM328" s="52"/>
      <c r="AN328" s="52"/>
      <c r="AO328" s="52"/>
      <c r="AP328" s="52"/>
      <c r="AQ328" s="52"/>
      <c r="AR328" s="52"/>
      <c r="AS328" s="52"/>
      <c r="AT328" s="52"/>
      <c r="AU328" s="52"/>
      <c r="AV328" s="52"/>
      <c r="AW328" s="52"/>
      <c r="AX328" s="52"/>
      <c r="AY328" s="52"/>
      <c r="AZ328" s="52"/>
      <c r="BA328" s="52"/>
      <c r="BB328" s="52"/>
      <c r="BC328" s="52"/>
      <c r="BD328" s="52"/>
      <c r="BE328" s="52"/>
      <c r="BF328" s="52"/>
      <c r="BG328" s="52"/>
      <c r="BH328" s="52"/>
      <c r="BI328" s="52"/>
      <c r="BJ328" s="52"/>
      <c r="BK328" s="52"/>
      <c r="BL328" s="52"/>
      <c r="BM328" s="52"/>
      <c r="BN328" s="52"/>
      <c r="BO328" s="52"/>
      <c r="BP328" s="52"/>
      <c r="BQ328" s="52"/>
      <c r="BR328" s="52"/>
      <c r="BS328" s="54"/>
    </row>
    <row r="329" spans="16:71" ht="16.5" customHeight="1">
      <c r="P329" s="55"/>
      <c r="Q329" s="55"/>
      <c r="R329" s="608"/>
      <c r="S329" s="608"/>
      <c r="T329" s="51"/>
      <c r="U329" s="52"/>
      <c r="V329" s="52"/>
      <c r="W329" s="52"/>
      <c r="X329" s="52"/>
      <c r="Y329" s="52"/>
      <c r="Z329" s="52"/>
      <c r="AA329" s="52"/>
      <c r="AB329" s="52"/>
      <c r="AC329" s="52"/>
      <c r="AD329" s="52"/>
      <c r="AE329" s="52"/>
      <c r="AF329" s="52"/>
      <c r="AG329" s="52"/>
      <c r="AH329" s="52"/>
      <c r="AI329" s="52"/>
      <c r="AJ329" s="52"/>
      <c r="AK329" s="52"/>
      <c r="AL329" s="52"/>
      <c r="AM329" s="52"/>
      <c r="AN329" s="52"/>
      <c r="AO329" s="52"/>
      <c r="AP329" s="52"/>
      <c r="AQ329" s="52"/>
      <c r="AR329" s="52"/>
      <c r="AS329" s="52"/>
      <c r="AT329" s="52"/>
      <c r="AU329" s="52"/>
      <c r="AV329" s="52"/>
      <c r="AW329" s="52"/>
      <c r="AX329" s="52"/>
      <c r="AY329" s="52"/>
      <c r="AZ329" s="52"/>
      <c r="BA329" s="52"/>
      <c r="BB329" s="52"/>
      <c r="BC329" s="52"/>
      <c r="BD329" s="52"/>
      <c r="BE329" s="52"/>
      <c r="BF329" s="52"/>
      <c r="BG329" s="52"/>
      <c r="BH329" s="52"/>
      <c r="BI329" s="52"/>
      <c r="BJ329" s="52"/>
      <c r="BK329" s="52"/>
      <c r="BL329" s="52"/>
      <c r="BM329" s="52"/>
      <c r="BN329" s="52"/>
      <c r="BO329" s="52"/>
      <c r="BP329" s="52"/>
      <c r="BQ329" s="52"/>
      <c r="BR329" s="52"/>
      <c r="BS329" s="54"/>
    </row>
    <row r="330" spans="16:71" ht="16.5" customHeight="1">
      <c r="P330" s="55"/>
      <c r="Q330" s="55"/>
      <c r="R330" s="608"/>
      <c r="S330" s="608"/>
      <c r="T330" s="51"/>
      <c r="U330" s="52"/>
      <c r="V330" s="52"/>
      <c r="W330" s="52"/>
      <c r="X330" s="52"/>
      <c r="Y330" s="52"/>
      <c r="Z330" s="52"/>
      <c r="AA330" s="52"/>
      <c r="AB330" s="52"/>
      <c r="AC330" s="52"/>
      <c r="AD330" s="52"/>
      <c r="AE330" s="52"/>
      <c r="AF330" s="52"/>
      <c r="AG330" s="52"/>
      <c r="AH330" s="52"/>
      <c r="AI330" s="52"/>
      <c r="AJ330" s="52"/>
      <c r="AK330" s="52"/>
      <c r="AL330" s="52"/>
      <c r="AM330" s="52"/>
      <c r="AN330" s="52"/>
      <c r="AO330" s="52"/>
      <c r="AP330" s="52"/>
      <c r="AQ330" s="52"/>
      <c r="AR330" s="52"/>
      <c r="AS330" s="52"/>
      <c r="AT330" s="52"/>
      <c r="AU330" s="52"/>
      <c r="AV330" s="52"/>
      <c r="AW330" s="52"/>
      <c r="AX330" s="52"/>
      <c r="AY330" s="52"/>
      <c r="AZ330" s="52"/>
      <c r="BA330" s="52"/>
      <c r="BB330" s="52"/>
      <c r="BC330" s="52"/>
      <c r="BD330" s="52"/>
      <c r="BE330" s="52"/>
      <c r="BF330" s="52"/>
      <c r="BG330" s="52"/>
      <c r="BH330" s="52"/>
      <c r="BI330" s="52"/>
      <c r="BJ330" s="52"/>
      <c r="BK330" s="52"/>
      <c r="BL330" s="52"/>
      <c r="BM330" s="52"/>
      <c r="BN330" s="52"/>
      <c r="BO330" s="52"/>
      <c r="BP330" s="52"/>
      <c r="BQ330" s="52"/>
      <c r="BR330" s="52"/>
      <c r="BS330" s="54"/>
    </row>
    <row r="331" spans="16:71" ht="16.5" customHeight="1">
      <c r="P331" s="55"/>
      <c r="Q331" s="55"/>
      <c r="R331" s="608"/>
      <c r="S331" s="608"/>
      <c r="T331" s="51"/>
      <c r="U331" s="52"/>
      <c r="V331" s="52"/>
      <c r="W331" s="52"/>
      <c r="X331" s="52"/>
      <c r="Y331" s="52"/>
      <c r="Z331" s="52"/>
      <c r="AA331" s="52"/>
      <c r="AB331" s="52"/>
      <c r="AC331" s="52"/>
      <c r="AD331" s="52"/>
      <c r="AE331" s="52"/>
      <c r="AF331" s="52"/>
      <c r="AG331" s="52"/>
      <c r="AH331" s="52"/>
      <c r="AI331" s="52"/>
      <c r="AJ331" s="52"/>
      <c r="AK331" s="52"/>
      <c r="AL331" s="52"/>
      <c r="AM331" s="52"/>
      <c r="AN331" s="52"/>
      <c r="AO331" s="52"/>
      <c r="AP331" s="52"/>
      <c r="AQ331" s="52"/>
      <c r="AR331" s="52"/>
      <c r="AS331" s="52"/>
      <c r="AT331" s="52"/>
      <c r="AU331" s="52"/>
      <c r="AV331" s="52"/>
      <c r="AW331" s="52"/>
      <c r="AX331" s="52"/>
      <c r="AY331" s="52"/>
      <c r="AZ331" s="52"/>
      <c r="BA331" s="52"/>
      <c r="BB331" s="52"/>
      <c r="BC331" s="52"/>
      <c r="BD331" s="52"/>
      <c r="BE331" s="52"/>
      <c r="BF331" s="52"/>
      <c r="BG331" s="52"/>
      <c r="BH331" s="52"/>
      <c r="BI331" s="52"/>
      <c r="BJ331" s="52"/>
      <c r="BK331" s="52"/>
      <c r="BL331" s="52"/>
      <c r="BM331" s="52"/>
      <c r="BN331" s="52"/>
      <c r="BO331" s="52"/>
      <c r="BP331" s="52"/>
      <c r="BQ331" s="52"/>
      <c r="BR331" s="52"/>
      <c r="BS331" s="54"/>
    </row>
    <row r="332" spans="16:71" ht="16.5" customHeight="1">
      <c r="P332" s="55"/>
      <c r="Q332" s="55"/>
      <c r="R332" s="608"/>
      <c r="S332" s="608"/>
      <c r="T332" s="51"/>
      <c r="U332" s="52"/>
      <c r="V332" s="52"/>
      <c r="W332" s="52"/>
      <c r="X332" s="52"/>
      <c r="Y332" s="52"/>
      <c r="Z332" s="52"/>
      <c r="AA332" s="52"/>
      <c r="AB332" s="52"/>
      <c r="AC332" s="52"/>
      <c r="AD332" s="52"/>
      <c r="AE332" s="52"/>
      <c r="AF332" s="52"/>
      <c r="AG332" s="52"/>
      <c r="AH332" s="52"/>
      <c r="AI332" s="52"/>
      <c r="AJ332" s="52"/>
      <c r="AK332" s="52"/>
      <c r="AL332" s="52"/>
      <c r="AM332" s="52"/>
      <c r="AN332" s="52"/>
      <c r="AO332" s="52"/>
      <c r="AP332" s="52"/>
      <c r="AQ332" s="52"/>
      <c r="AR332" s="52"/>
      <c r="AS332" s="52"/>
      <c r="AT332" s="52"/>
      <c r="AU332" s="52"/>
      <c r="AV332" s="52"/>
      <c r="AW332" s="52"/>
      <c r="AX332" s="52"/>
      <c r="AY332" s="52"/>
      <c r="AZ332" s="52"/>
      <c r="BA332" s="52"/>
      <c r="BB332" s="52"/>
      <c r="BC332" s="52"/>
      <c r="BD332" s="52"/>
      <c r="BE332" s="52"/>
      <c r="BF332" s="52"/>
      <c r="BG332" s="52"/>
      <c r="BH332" s="52"/>
      <c r="BI332" s="52"/>
      <c r="BJ332" s="52"/>
      <c r="BK332" s="52"/>
      <c r="BL332" s="52"/>
      <c r="BM332" s="52"/>
      <c r="BN332" s="52"/>
      <c r="BO332" s="52"/>
      <c r="BP332" s="52"/>
      <c r="BQ332" s="52"/>
      <c r="BR332" s="52"/>
      <c r="BS332" s="54"/>
    </row>
    <row r="333" spans="16:71" ht="16.5" customHeight="1">
      <c r="P333" s="55"/>
      <c r="Q333" s="55"/>
      <c r="R333" s="608"/>
      <c r="S333" s="608"/>
      <c r="T333" s="51"/>
      <c r="U333" s="52"/>
      <c r="V333" s="52"/>
      <c r="W333" s="52"/>
      <c r="X333" s="52"/>
      <c r="Y333" s="52"/>
      <c r="Z333" s="52"/>
      <c r="AA333" s="52"/>
      <c r="AB333" s="52"/>
      <c r="AC333" s="52"/>
      <c r="AD333" s="52"/>
      <c r="AE333" s="52"/>
      <c r="AF333" s="52"/>
      <c r="AG333" s="52"/>
      <c r="AH333" s="52"/>
      <c r="AI333" s="52"/>
      <c r="AJ333" s="52"/>
      <c r="AK333" s="52"/>
      <c r="AL333" s="52"/>
      <c r="AM333" s="52"/>
      <c r="AN333" s="52"/>
      <c r="AO333" s="52"/>
      <c r="AP333" s="52"/>
      <c r="AQ333" s="52"/>
      <c r="AR333" s="52"/>
      <c r="AS333" s="52"/>
      <c r="AT333" s="52"/>
      <c r="AU333" s="52"/>
      <c r="AV333" s="52"/>
      <c r="AW333" s="52"/>
      <c r="AX333" s="52"/>
      <c r="AY333" s="52"/>
      <c r="AZ333" s="52"/>
      <c r="BA333" s="52"/>
      <c r="BB333" s="52"/>
      <c r="BC333" s="52"/>
      <c r="BD333" s="52"/>
      <c r="BE333" s="52"/>
      <c r="BF333" s="52"/>
      <c r="BG333" s="52"/>
      <c r="BH333" s="52"/>
      <c r="BI333" s="52"/>
      <c r="BJ333" s="52"/>
      <c r="BK333" s="52"/>
      <c r="BL333" s="52"/>
      <c r="BM333" s="52"/>
      <c r="BN333" s="52"/>
      <c r="BO333" s="52"/>
      <c r="BP333" s="52"/>
      <c r="BQ333" s="52"/>
      <c r="BR333" s="52"/>
      <c r="BS333" s="54"/>
    </row>
    <row r="334" spans="16:71" ht="16.5" customHeight="1">
      <c r="P334" s="55"/>
      <c r="Q334" s="55"/>
      <c r="R334" s="608"/>
      <c r="S334" s="608"/>
      <c r="T334" s="51"/>
      <c r="U334" s="52"/>
      <c r="V334" s="52"/>
      <c r="W334" s="52"/>
      <c r="X334" s="52"/>
      <c r="Y334" s="52"/>
      <c r="Z334" s="52"/>
      <c r="AA334" s="52"/>
      <c r="AB334" s="52"/>
      <c r="AC334" s="52"/>
      <c r="AD334" s="52"/>
      <c r="AE334" s="52"/>
      <c r="AF334" s="52"/>
      <c r="AG334" s="52"/>
      <c r="AH334" s="52"/>
      <c r="AI334" s="52"/>
      <c r="AJ334" s="52"/>
      <c r="AK334" s="52"/>
      <c r="AL334" s="52"/>
      <c r="AM334" s="52"/>
      <c r="AN334" s="52"/>
      <c r="AO334" s="52"/>
      <c r="AP334" s="52"/>
      <c r="AQ334" s="52"/>
      <c r="AR334" s="52"/>
      <c r="AS334" s="52"/>
      <c r="AT334" s="52"/>
      <c r="AU334" s="52"/>
      <c r="AV334" s="52"/>
      <c r="AW334" s="52"/>
      <c r="AX334" s="52"/>
      <c r="AY334" s="52"/>
      <c r="AZ334" s="52"/>
      <c r="BA334" s="52"/>
      <c r="BB334" s="52"/>
      <c r="BC334" s="52"/>
      <c r="BD334" s="52"/>
      <c r="BE334" s="52"/>
      <c r="BF334" s="52"/>
      <c r="BG334" s="52"/>
      <c r="BH334" s="52"/>
      <c r="BI334" s="52"/>
      <c r="BJ334" s="52"/>
      <c r="BK334" s="52"/>
      <c r="BL334" s="52"/>
      <c r="BM334" s="52"/>
      <c r="BN334" s="52"/>
      <c r="BO334" s="52"/>
      <c r="BP334" s="52"/>
      <c r="BQ334" s="52"/>
      <c r="BR334" s="52"/>
      <c r="BS334" s="54"/>
    </row>
    <row r="335" spans="16:71" ht="16.5" customHeight="1">
      <c r="P335" s="55"/>
      <c r="Q335" s="55"/>
      <c r="R335" s="608"/>
      <c r="S335" s="608"/>
      <c r="T335" s="51"/>
      <c r="U335" s="52"/>
      <c r="V335" s="52"/>
      <c r="W335" s="52"/>
      <c r="X335" s="52"/>
      <c r="Y335" s="52"/>
      <c r="Z335" s="52"/>
      <c r="AA335" s="52"/>
      <c r="AB335" s="52"/>
      <c r="AC335" s="52"/>
      <c r="AD335" s="52"/>
      <c r="AE335" s="52"/>
      <c r="AF335" s="52"/>
      <c r="AG335" s="52"/>
      <c r="AH335" s="52"/>
      <c r="AI335" s="52"/>
      <c r="AJ335" s="52"/>
      <c r="AK335" s="52"/>
      <c r="AL335" s="52"/>
      <c r="AM335" s="52"/>
      <c r="AN335" s="52"/>
      <c r="AO335" s="52"/>
      <c r="AP335" s="52"/>
      <c r="AQ335" s="52"/>
      <c r="AR335" s="52"/>
      <c r="AS335" s="52"/>
      <c r="AT335" s="52"/>
      <c r="AU335" s="52"/>
      <c r="AV335" s="52"/>
      <c r="AW335" s="52"/>
      <c r="AX335" s="52"/>
      <c r="AY335" s="52"/>
      <c r="AZ335" s="52"/>
      <c r="BA335" s="52"/>
      <c r="BB335" s="52"/>
      <c r="BC335" s="52"/>
      <c r="BD335" s="52"/>
      <c r="BE335" s="52"/>
      <c r="BF335" s="52"/>
      <c r="BG335" s="52"/>
      <c r="BH335" s="52"/>
      <c r="BI335" s="52"/>
      <c r="BJ335" s="52"/>
      <c r="BK335" s="52"/>
      <c r="BL335" s="52"/>
      <c r="BM335" s="52"/>
      <c r="BN335" s="52"/>
      <c r="BO335" s="52"/>
      <c r="BP335" s="52"/>
      <c r="BQ335" s="52"/>
      <c r="BR335" s="52"/>
      <c r="BS335" s="54"/>
    </row>
    <row r="336" spans="16:71" ht="16.5" customHeight="1">
      <c r="P336" s="55"/>
      <c r="Q336" s="55"/>
      <c r="R336" s="608"/>
      <c r="S336" s="608"/>
      <c r="T336" s="51"/>
      <c r="U336" s="52"/>
      <c r="V336" s="52"/>
      <c r="W336" s="52"/>
      <c r="X336" s="52"/>
      <c r="Y336" s="52"/>
      <c r="Z336" s="52"/>
      <c r="AA336" s="52"/>
      <c r="AB336" s="52"/>
      <c r="AC336" s="52"/>
      <c r="AD336" s="52"/>
      <c r="AE336" s="52"/>
      <c r="AF336" s="52"/>
      <c r="AG336" s="52"/>
      <c r="AH336" s="52"/>
      <c r="AI336" s="52"/>
      <c r="AJ336" s="52"/>
      <c r="AK336" s="52"/>
      <c r="AL336" s="52"/>
      <c r="AM336" s="52"/>
      <c r="AN336" s="52"/>
      <c r="AO336" s="52"/>
      <c r="AP336" s="52"/>
      <c r="AQ336" s="52"/>
      <c r="AR336" s="52"/>
      <c r="AS336" s="52"/>
      <c r="AT336" s="52"/>
      <c r="AU336" s="52"/>
      <c r="AV336" s="52"/>
      <c r="AW336" s="52"/>
      <c r="AX336" s="52"/>
      <c r="AY336" s="52"/>
      <c r="AZ336" s="52"/>
      <c r="BA336" s="52"/>
      <c r="BB336" s="52"/>
      <c r="BC336" s="52"/>
      <c r="BD336" s="52"/>
      <c r="BE336" s="52"/>
      <c r="BF336" s="52"/>
      <c r="BG336" s="52"/>
      <c r="BH336" s="52"/>
      <c r="BI336" s="52"/>
      <c r="BJ336" s="52"/>
      <c r="BK336" s="52"/>
      <c r="BL336" s="52"/>
      <c r="BM336" s="52"/>
      <c r="BN336" s="52"/>
      <c r="BO336" s="52"/>
      <c r="BP336" s="52"/>
      <c r="BQ336" s="52"/>
      <c r="BR336" s="52"/>
      <c r="BS336" s="54"/>
    </row>
    <row r="337" spans="16:71" ht="16.5" customHeight="1">
      <c r="P337" s="55"/>
      <c r="Q337" s="55"/>
      <c r="R337" s="608"/>
      <c r="S337" s="608"/>
      <c r="T337" s="51"/>
      <c r="U337" s="52"/>
      <c r="V337" s="52"/>
      <c r="W337" s="52"/>
      <c r="X337" s="52"/>
      <c r="Y337" s="52"/>
      <c r="Z337" s="52"/>
      <c r="AA337" s="52"/>
      <c r="AB337" s="52"/>
      <c r="AC337" s="52"/>
      <c r="AD337" s="52"/>
      <c r="AE337" s="52"/>
      <c r="AF337" s="52"/>
      <c r="AG337" s="52"/>
      <c r="AH337" s="52"/>
      <c r="AI337" s="52"/>
      <c r="AJ337" s="52"/>
      <c r="AK337" s="52"/>
      <c r="AL337" s="52"/>
      <c r="AM337" s="52"/>
      <c r="AN337" s="52"/>
      <c r="AO337" s="52"/>
      <c r="AP337" s="52"/>
      <c r="AQ337" s="52"/>
      <c r="AR337" s="52"/>
      <c r="AS337" s="52"/>
      <c r="AT337" s="52"/>
      <c r="AU337" s="52"/>
      <c r="AV337" s="52"/>
      <c r="AW337" s="52"/>
      <c r="AX337" s="52"/>
      <c r="AY337" s="52"/>
      <c r="AZ337" s="52"/>
      <c r="BA337" s="52"/>
      <c r="BB337" s="52"/>
      <c r="BC337" s="52"/>
      <c r="BD337" s="52"/>
      <c r="BE337" s="52"/>
      <c r="BF337" s="52"/>
      <c r="BG337" s="52"/>
      <c r="BH337" s="52"/>
      <c r="BI337" s="52"/>
      <c r="BJ337" s="52"/>
      <c r="BK337" s="52"/>
      <c r="BL337" s="52"/>
      <c r="BM337" s="52"/>
      <c r="BN337" s="52"/>
      <c r="BO337" s="52"/>
      <c r="BP337" s="52"/>
      <c r="BQ337" s="52"/>
      <c r="BR337" s="52"/>
      <c r="BS337" s="54"/>
    </row>
    <row r="338" spans="16:71" ht="16.5" customHeight="1">
      <c r="P338" s="55"/>
      <c r="Q338" s="55"/>
      <c r="R338" s="608"/>
      <c r="S338" s="608"/>
      <c r="T338" s="51"/>
      <c r="U338" s="52"/>
      <c r="V338" s="52"/>
      <c r="W338" s="52"/>
      <c r="X338" s="52"/>
      <c r="Y338" s="52"/>
      <c r="Z338" s="52"/>
      <c r="AA338" s="52"/>
      <c r="AB338" s="52"/>
      <c r="AC338" s="52"/>
      <c r="AD338" s="52"/>
      <c r="AE338" s="52"/>
      <c r="AF338" s="52"/>
      <c r="AG338" s="52"/>
      <c r="AH338" s="52"/>
      <c r="AI338" s="52"/>
      <c r="AJ338" s="52"/>
      <c r="AK338" s="52"/>
      <c r="AL338" s="52"/>
      <c r="AM338" s="52"/>
      <c r="AN338" s="52"/>
      <c r="AO338" s="52"/>
      <c r="AP338" s="52"/>
      <c r="AQ338" s="52"/>
      <c r="AR338" s="52"/>
      <c r="AS338" s="52"/>
      <c r="AT338" s="52"/>
      <c r="AU338" s="52"/>
      <c r="AV338" s="52"/>
      <c r="AW338" s="52"/>
      <c r="AX338" s="52"/>
      <c r="AY338" s="52"/>
      <c r="AZ338" s="52"/>
      <c r="BA338" s="52"/>
      <c r="BB338" s="52"/>
      <c r="BC338" s="52"/>
      <c r="BD338" s="52"/>
      <c r="BE338" s="52"/>
      <c r="BF338" s="52"/>
      <c r="BG338" s="52"/>
      <c r="BH338" s="52"/>
      <c r="BI338" s="52"/>
      <c r="BJ338" s="52"/>
      <c r="BK338" s="52"/>
      <c r="BL338" s="52"/>
      <c r="BM338" s="52"/>
      <c r="BN338" s="52"/>
      <c r="BO338" s="52"/>
      <c r="BP338" s="52"/>
      <c r="BQ338" s="52"/>
      <c r="BR338" s="52"/>
      <c r="BS338" s="54"/>
    </row>
    <row r="339" spans="16:71" ht="16.5" customHeight="1">
      <c r="P339" s="55"/>
      <c r="Q339" s="55"/>
      <c r="R339" s="608"/>
      <c r="S339" s="608"/>
      <c r="T339" s="51"/>
      <c r="U339" s="52"/>
      <c r="V339" s="52"/>
      <c r="W339" s="52"/>
      <c r="X339" s="52"/>
      <c r="Y339" s="52"/>
      <c r="Z339" s="52"/>
      <c r="AA339" s="52"/>
      <c r="AB339" s="52"/>
      <c r="AC339" s="52"/>
      <c r="AD339" s="52"/>
      <c r="AE339" s="52"/>
      <c r="AF339" s="52"/>
      <c r="AG339" s="52"/>
      <c r="AH339" s="52"/>
      <c r="AI339" s="52"/>
      <c r="AJ339" s="52"/>
      <c r="AK339" s="52"/>
      <c r="AL339" s="52"/>
      <c r="AM339" s="52"/>
      <c r="AN339" s="52"/>
      <c r="AO339" s="52"/>
      <c r="AP339" s="52"/>
      <c r="AQ339" s="52"/>
      <c r="AR339" s="52"/>
      <c r="AS339" s="52"/>
      <c r="AT339" s="52"/>
      <c r="AU339" s="52"/>
      <c r="AV339" s="52"/>
      <c r="AW339" s="52"/>
      <c r="AX339" s="52"/>
      <c r="AY339" s="52"/>
      <c r="AZ339" s="52"/>
      <c r="BA339" s="52"/>
      <c r="BB339" s="52"/>
      <c r="BC339" s="52"/>
      <c r="BD339" s="52"/>
      <c r="BE339" s="52"/>
      <c r="BF339" s="52"/>
      <c r="BG339" s="52"/>
      <c r="BH339" s="52"/>
      <c r="BI339" s="52"/>
      <c r="BJ339" s="52"/>
      <c r="BK339" s="52"/>
      <c r="BL339" s="52"/>
      <c r="BM339" s="52"/>
      <c r="BN339" s="52"/>
      <c r="BO339" s="52"/>
      <c r="BP339" s="52"/>
      <c r="BQ339" s="52"/>
      <c r="BR339" s="52"/>
      <c r="BS339" s="54"/>
    </row>
    <row r="340" spans="16:71" ht="16.5" customHeight="1">
      <c r="P340" s="55"/>
      <c r="Q340" s="55"/>
      <c r="R340" s="608"/>
      <c r="S340" s="608"/>
      <c r="T340" s="51"/>
      <c r="U340" s="52"/>
      <c r="V340" s="52"/>
      <c r="W340" s="52"/>
      <c r="X340" s="52"/>
      <c r="Y340" s="52"/>
      <c r="Z340" s="52"/>
      <c r="AA340" s="52"/>
      <c r="AB340" s="52"/>
      <c r="AC340" s="52"/>
      <c r="AD340" s="52"/>
      <c r="AE340" s="52"/>
      <c r="AF340" s="52"/>
      <c r="AG340" s="52"/>
      <c r="AH340" s="52"/>
      <c r="AI340" s="52"/>
      <c r="AJ340" s="52"/>
      <c r="AK340" s="52"/>
      <c r="AL340" s="52"/>
      <c r="AM340" s="52"/>
      <c r="AN340" s="52"/>
      <c r="AO340" s="52"/>
      <c r="AP340" s="52"/>
      <c r="AQ340" s="52"/>
      <c r="AR340" s="52"/>
      <c r="AS340" s="52"/>
      <c r="AT340" s="52"/>
      <c r="AU340" s="52"/>
      <c r="AV340" s="52"/>
      <c r="AW340" s="52"/>
      <c r="AX340" s="52"/>
      <c r="AY340" s="52"/>
      <c r="AZ340" s="52"/>
      <c r="BA340" s="52"/>
      <c r="BB340" s="52"/>
      <c r="BC340" s="52"/>
      <c r="BD340" s="52"/>
      <c r="BE340" s="52"/>
      <c r="BF340" s="52"/>
      <c r="BG340" s="52"/>
      <c r="BH340" s="52"/>
      <c r="BI340" s="52"/>
      <c r="BJ340" s="52"/>
      <c r="BK340" s="52"/>
      <c r="BL340" s="52"/>
      <c r="BM340" s="52"/>
      <c r="BN340" s="52"/>
      <c r="BO340" s="52"/>
      <c r="BP340" s="52"/>
      <c r="BQ340" s="52"/>
      <c r="BR340" s="52"/>
      <c r="BS340" s="54"/>
    </row>
    <row r="341" spans="16:71" ht="16.5" customHeight="1">
      <c r="R341" s="608"/>
      <c r="S341" s="608"/>
      <c r="T341" s="51"/>
      <c r="U341" s="52"/>
      <c r="V341" s="52"/>
      <c r="W341" s="52"/>
      <c r="X341" s="52"/>
      <c r="Y341" s="52"/>
      <c r="Z341" s="52"/>
      <c r="AA341" s="52"/>
      <c r="AB341" s="52"/>
      <c r="AC341" s="52"/>
      <c r="AD341" s="52"/>
      <c r="AE341" s="52"/>
      <c r="AF341" s="52"/>
      <c r="AG341" s="52"/>
      <c r="AH341" s="52"/>
      <c r="AI341" s="52"/>
      <c r="AJ341" s="52"/>
      <c r="AK341" s="52"/>
      <c r="AL341" s="52"/>
      <c r="AM341" s="52"/>
      <c r="AN341" s="52"/>
      <c r="AO341" s="52"/>
      <c r="AP341" s="52"/>
      <c r="AQ341" s="52"/>
      <c r="AR341" s="52"/>
      <c r="AS341" s="52"/>
      <c r="AT341" s="52"/>
      <c r="AU341" s="52"/>
      <c r="AV341" s="52"/>
      <c r="AW341" s="52"/>
      <c r="AX341" s="52"/>
      <c r="AY341" s="52"/>
      <c r="AZ341" s="52"/>
      <c r="BA341" s="52"/>
      <c r="BB341" s="52"/>
      <c r="BC341" s="52"/>
      <c r="BD341" s="52"/>
      <c r="BE341" s="52"/>
      <c r="BF341" s="52"/>
      <c r="BG341" s="52"/>
      <c r="BH341" s="52"/>
      <c r="BI341" s="52"/>
      <c r="BJ341" s="52"/>
      <c r="BK341" s="52"/>
      <c r="BL341" s="52"/>
      <c r="BM341" s="52"/>
      <c r="BN341" s="52"/>
      <c r="BO341" s="52"/>
      <c r="BP341" s="52"/>
      <c r="BQ341" s="52"/>
      <c r="BR341" s="52"/>
      <c r="BS341" s="54"/>
    </row>
    <row r="342" spans="16:71" ht="16.5" customHeight="1">
      <c r="R342" s="608"/>
      <c r="S342" s="608"/>
      <c r="T342" s="51"/>
      <c r="U342" s="52"/>
      <c r="V342" s="52"/>
      <c r="W342" s="52"/>
      <c r="X342" s="52"/>
      <c r="Y342" s="52"/>
      <c r="Z342" s="52"/>
      <c r="AA342" s="52"/>
      <c r="AB342" s="52"/>
      <c r="AC342" s="52"/>
      <c r="AD342" s="52"/>
      <c r="AE342" s="52"/>
      <c r="AF342" s="52"/>
      <c r="AG342" s="52"/>
      <c r="AH342" s="52"/>
      <c r="AI342" s="52"/>
      <c r="AJ342" s="52"/>
      <c r="AK342" s="52"/>
      <c r="AL342" s="52"/>
      <c r="AM342" s="52"/>
      <c r="AN342" s="52"/>
      <c r="AO342" s="52"/>
      <c r="AP342" s="52"/>
      <c r="AQ342" s="52"/>
      <c r="AR342" s="52"/>
      <c r="AS342" s="52"/>
      <c r="AT342" s="52"/>
      <c r="AU342" s="52"/>
      <c r="AV342" s="52"/>
      <c r="AW342" s="52"/>
      <c r="AX342" s="52"/>
      <c r="AY342" s="52"/>
      <c r="AZ342" s="52"/>
      <c r="BA342" s="52"/>
      <c r="BB342" s="52"/>
      <c r="BC342" s="52"/>
      <c r="BD342" s="52"/>
      <c r="BE342" s="52"/>
      <c r="BF342" s="52"/>
      <c r="BG342" s="52"/>
      <c r="BH342" s="52"/>
      <c r="BI342" s="52"/>
      <c r="BJ342" s="52"/>
      <c r="BK342" s="52"/>
      <c r="BL342" s="52"/>
      <c r="BM342" s="52"/>
      <c r="BN342" s="52"/>
      <c r="BO342" s="52"/>
      <c r="BP342" s="52"/>
      <c r="BQ342" s="52"/>
      <c r="BR342" s="52"/>
      <c r="BS342" s="54"/>
    </row>
    <row r="343" spans="16:71" ht="16.5" customHeight="1">
      <c r="R343" s="608"/>
      <c r="S343" s="608"/>
      <c r="T343" s="51"/>
      <c r="U343" s="52"/>
      <c r="V343" s="52"/>
      <c r="W343" s="52"/>
      <c r="X343" s="52"/>
      <c r="Y343" s="52"/>
      <c r="Z343" s="52"/>
      <c r="AA343" s="52"/>
      <c r="AB343" s="52"/>
      <c r="AC343" s="52"/>
      <c r="AD343" s="52"/>
      <c r="AE343" s="52"/>
      <c r="AF343" s="52"/>
      <c r="AG343" s="52"/>
      <c r="AH343" s="52"/>
      <c r="AI343" s="52"/>
      <c r="AJ343" s="52"/>
      <c r="AK343" s="52"/>
      <c r="AL343" s="52"/>
      <c r="AM343" s="52"/>
      <c r="AN343" s="52"/>
      <c r="AO343" s="52"/>
      <c r="AP343" s="52"/>
      <c r="AQ343" s="52"/>
      <c r="AR343" s="52"/>
      <c r="AS343" s="52"/>
      <c r="AT343" s="52"/>
      <c r="AU343" s="52"/>
      <c r="AV343" s="52"/>
      <c r="AW343" s="52"/>
      <c r="AX343" s="52"/>
      <c r="AY343" s="52"/>
      <c r="AZ343" s="52"/>
      <c r="BA343" s="52"/>
      <c r="BB343" s="52"/>
      <c r="BC343" s="52"/>
      <c r="BD343" s="52"/>
      <c r="BE343" s="52"/>
      <c r="BF343" s="52"/>
      <c r="BG343" s="52"/>
      <c r="BH343" s="52"/>
      <c r="BI343" s="52"/>
      <c r="BJ343" s="52"/>
      <c r="BK343" s="52"/>
      <c r="BL343" s="52"/>
      <c r="BM343" s="52"/>
      <c r="BN343" s="52"/>
      <c r="BO343" s="52"/>
      <c r="BP343" s="52"/>
      <c r="BQ343" s="52"/>
      <c r="BR343" s="52"/>
      <c r="BS343" s="54"/>
    </row>
    <row r="344" spans="16:71" ht="16.5" customHeight="1">
      <c r="R344" s="608"/>
      <c r="S344" s="608"/>
      <c r="T344" s="51"/>
      <c r="U344" s="52"/>
      <c r="V344" s="52"/>
      <c r="W344" s="52"/>
      <c r="X344" s="52"/>
      <c r="Y344" s="52"/>
      <c r="Z344" s="52"/>
      <c r="AA344" s="52"/>
      <c r="AB344" s="52"/>
      <c r="AC344" s="52"/>
      <c r="AD344" s="52"/>
      <c r="AE344" s="52"/>
      <c r="AF344" s="52"/>
      <c r="AG344" s="52"/>
      <c r="AH344" s="52"/>
      <c r="AI344" s="52"/>
      <c r="AJ344" s="52"/>
      <c r="AK344" s="52"/>
      <c r="AL344" s="52"/>
      <c r="AM344" s="52"/>
      <c r="AN344" s="52"/>
      <c r="AO344" s="52"/>
      <c r="AP344" s="52"/>
      <c r="AQ344" s="52"/>
      <c r="AR344" s="52"/>
      <c r="AS344" s="52"/>
      <c r="AT344" s="52"/>
      <c r="AU344" s="52"/>
      <c r="AV344" s="52"/>
      <c r="AW344" s="52"/>
      <c r="AX344" s="52"/>
      <c r="AY344" s="52"/>
      <c r="AZ344" s="52"/>
      <c r="BA344" s="52"/>
      <c r="BB344" s="52"/>
      <c r="BC344" s="52"/>
      <c r="BD344" s="52"/>
      <c r="BE344" s="52"/>
      <c r="BF344" s="52"/>
      <c r="BG344" s="52"/>
      <c r="BH344" s="52"/>
      <c r="BI344" s="52"/>
      <c r="BJ344" s="52"/>
      <c r="BK344" s="52"/>
      <c r="BL344" s="52"/>
      <c r="BM344" s="52"/>
      <c r="BN344" s="52"/>
      <c r="BO344" s="52"/>
      <c r="BP344" s="52"/>
      <c r="BQ344" s="52"/>
      <c r="BR344" s="52"/>
      <c r="BS344" s="54"/>
    </row>
    <row r="345" spans="16:71" ht="16.5" customHeight="1">
      <c r="R345" s="608"/>
      <c r="S345" s="608"/>
      <c r="T345" s="51"/>
      <c r="U345" s="52"/>
      <c r="V345" s="52"/>
      <c r="W345" s="52"/>
      <c r="X345" s="52"/>
      <c r="Y345" s="52"/>
      <c r="Z345" s="52"/>
      <c r="AA345" s="52"/>
      <c r="AB345" s="52"/>
      <c r="AC345" s="52"/>
      <c r="AD345" s="52"/>
      <c r="AE345" s="52"/>
      <c r="AF345" s="52"/>
      <c r="AG345" s="52"/>
      <c r="AH345" s="52"/>
      <c r="AI345" s="52"/>
      <c r="AJ345" s="52"/>
      <c r="AK345" s="52"/>
      <c r="AL345" s="52"/>
      <c r="AM345" s="52"/>
      <c r="AN345" s="52"/>
      <c r="AO345" s="52"/>
      <c r="AP345" s="52"/>
      <c r="AQ345" s="52"/>
      <c r="AR345" s="52"/>
      <c r="AS345" s="52"/>
      <c r="AT345" s="52"/>
      <c r="AU345" s="52"/>
      <c r="AV345" s="52"/>
      <c r="AW345" s="52"/>
      <c r="AX345" s="52"/>
      <c r="AY345" s="52"/>
      <c r="AZ345" s="52"/>
      <c r="BA345" s="52"/>
      <c r="BB345" s="52"/>
      <c r="BC345" s="52"/>
      <c r="BD345" s="52"/>
      <c r="BE345" s="52"/>
      <c r="BF345" s="52"/>
      <c r="BG345" s="52"/>
      <c r="BH345" s="52"/>
      <c r="BI345" s="52"/>
      <c r="BJ345" s="52"/>
      <c r="BK345" s="52"/>
      <c r="BL345" s="52"/>
      <c r="BM345" s="52"/>
      <c r="BN345" s="52"/>
      <c r="BO345" s="52"/>
      <c r="BP345" s="52"/>
      <c r="BQ345" s="52"/>
      <c r="BR345" s="52"/>
      <c r="BS345" s="54"/>
    </row>
    <row r="346" spans="16:71" ht="16.5" customHeight="1">
      <c r="R346" s="608"/>
      <c r="S346" s="608"/>
      <c r="T346" s="51"/>
      <c r="U346" s="52"/>
      <c r="V346" s="52"/>
      <c r="W346" s="52"/>
      <c r="X346" s="52"/>
      <c r="Y346" s="52"/>
      <c r="Z346" s="52"/>
      <c r="AA346" s="52"/>
      <c r="AB346" s="52"/>
      <c r="AC346" s="52"/>
      <c r="AD346" s="52"/>
      <c r="AE346" s="52"/>
      <c r="AF346" s="52"/>
      <c r="AG346" s="52"/>
      <c r="AH346" s="52"/>
      <c r="AI346" s="52"/>
      <c r="AJ346" s="52"/>
      <c r="AK346" s="52"/>
      <c r="AL346" s="52"/>
      <c r="AM346" s="52"/>
      <c r="AN346" s="52"/>
      <c r="AO346" s="52"/>
      <c r="AP346" s="52"/>
      <c r="AQ346" s="52"/>
      <c r="AR346" s="52"/>
      <c r="AS346" s="52"/>
      <c r="AT346" s="52"/>
      <c r="AU346" s="52"/>
      <c r="AV346" s="52"/>
      <c r="AW346" s="52"/>
      <c r="AX346" s="52"/>
      <c r="AY346" s="52"/>
      <c r="AZ346" s="52"/>
      <c r="BA346" s="52"/>
      <c r="BB346" s="52"/>
      <c r="BC346" s="52"/>
      <c r="BD346" s="52"/>
      <c r="BE346" s="52"/>
      <c r="BF346" s="52"/>
      <c r="BG346" s="52"/>
      <c r="BH346" s="52"/>
      <c r="BI346" s="52"/>
      <c r="BJ346" s="52"/>
      <c r="BK346" s="52"/>
      <c r="BL346" s="52"/>
      <c r="BM346" s="52"/>
      <c r="BN346" s="52"/>
      <c r="BO346" s="52"/>
      <c r="BP346" s="52"/>
      <c r="BQ346" s="52"/>
      <c r="BR346" s="52"/>
      <c r="BS346" s="54"/>
    </row>
    <row r="347" spans="16:71" ht="16.5" customHeight="1">
      <c r="R347" s="608"/>
      <c r="S347" s="608"/>
      <c r="T347" s="51"/>
      <c r="U347" s="52"/>
      <c r="V347" s="52"/>
      <c r="W347" s="52"/>
      <c r="X347" s="52"/>
      <c r="Y347" s="52"/>
      <c r="Z347" s="52"/>
      <c r="AA347" s="52"/>
      <c r="AB347" s="52"/>
      <c r="AC347" s="52"/>
      <c r="AD347" s="52"/>
      <c r="AE347" s="52"/>
      <c r="AF347" s="52"/>
      <c r="AG347" s="52"/>
      <c r="AH347" s="52"/>
      <c r="AI347" s="52"/>
      <c r="AJ347" s="52"/>
      <c r="AK347" s="52"/>
      <c r="AL347" s="52"/>
      <c r="AM347" s="52"/>
      <c r="AN347" s="52"/>
      <c r="AO347" s="52"/>
      <c r="AP347" s="52"/>
      <c r="AQ347" s="52"/>
      <c r="AR347" s="52"/>
      <c r="AS347" s="52"/>
      <c r="AT347" s="52"/>
      <c r="AU347" s="52"/>
      <c r="AV347" s="52"/>
      <c r="AW347" s="52"/>
      <c r="AX347" s="52"/>
      <c r="AY347" s="52"/>
      <c r="AZ347" s="52"/>
      <c r="BA347" s="52"/>
      <c r="BB347" s="52"/>
      <c r="BC347" s="52"/>
      <c r="BD347" s="52"/>
      <c r="BE347" s="52"/>
      <c r="BF347" s="52"/>
      <c r="BG347" s="52"/>
      <c r="BH347" s="52"/>
      <c r="BI347" s="52"/>
      <c r="BJ347" s="52"/>
      <c r="BK347" s="52"/>
      <c r="BL347" s="52"/>
      <c r="BM347" s="52"/>
      <c r="BN347" s="52"/>
      <c r="BO347" s="52"/>
      <c r="BP347" s="52"/>
      <c r="BQ347" s="52"/>
      <c r="BR347" s="52"/>
      <c r="BS347" s="54"/>
    </row>
    <row r="348" spans="16:71" ht="16.5" customHeight="1">
      <c r="R348" s="608"/>
      <c r="S348" s="608"/>
      <c r="T348" s="51"/>
      <c r="U348" s="52"/>
      <c r="V348" s="52"/>
      <c r="W348" s="52"/>
      <c r="X348" s="52"/>
      <c r="Y348" s="52"/>
      <c r="Z348" s="52"/>
      <c r="AA348" s="52"/>
      <c r="AB348" s="52"/>
      <c r="AC348" s="52"/>
      <c r="AD348" s="52"/>
      <c r="AE348" s="52"/>
      <c r="AF348" s="52"/>
      <c r="AG348" s="52"/>
      <c r="AH348" s="52"/>
      <c r="AI348" s="52"/>
      <c r="AJ348" s="52"/>
      <c r="AK348" s="52"/>
      <c r="AL348" s="52"/>
      <c r="AM348" s="52"/>
      <c r="AN348" s="52"/>
      <c r="AO348" s="52"/>
      <c r="AP348" s="52"/>
      <c r="AQ348" s="52"/>
      <c r="AR348" s="52"/>
      <c r="AS348" s="52"/>
      <c r="AT348" s="52"/>
      <c r="AU348" s="52"/>
      <c r="AV348" s="52"/>
      <c r="AW348" s="52"/>
      <c r="AX348" s="52"/>
      <c r="AY348" s="52"/>
      <c r="AZ348" s="52"/>
      <c r="BA348" s="52"/>
      <c r="BB348" s="52"/>
      <c r="BC348" s="52"/>
      <c r="BD348" s="52"/>
      <c r="BE348" s="52"/>
      <c r="BF348" s="52"/>
      <c r="BG348" s="52"/>
      <c r="BH348" s="52"/>
      <c r="BI348" s="52"/>
      <c r="BJ348" s="52"/>
      <c r="BK348" s="52"/>
      <c r="BL348" s="52"/>
      <c r="BM348" s="52"/>
      <c r="BN348" s="52"/>
      <c r="BO348" s="52"/>
      <c r="BP348" s="52"/>
      <c r="BQ348" s="52"/>
      <c r="BR348" s="52"/>
      <c r="BS348" s="54"/>
    </row>
    <row r="349" spans="16:71" ht="16.5" customHeight="1">
      <c r="R349" s="608"/>
      <c r="S349" s="608"/>
      <c r="T349" s="51"/>
      <c r="U349" s="52"/>
      <c r="V349" s="52"/>
      <c r="W349" s="52"/>
      <c r="X349" s="52"/>
      <c r="Y349" s="52"/>
      <c r="Z349" s="52"/>
      <c r="AA349" s="52"/>
      <c r="AB349" s="52"/>
      <c r="AC349" s="52"/>
      <c r="AD349" s="52"/>
      <c r="AE349" s="52"/>
      <c r="AF349" s="52"/>
      <c r="AG349" s="52"/>
      <c r="AH349" s="52"/>
      <c r="AI349" s="52"/>
      <c r="AJ349" s="52"/>
      <c r="AK349" s="52"/>
      <c r="AL349" s="52"/>
      <c r="AM349" s="52"/>
      <c r="AN349" s="52"/>
      <c r="AO349" s="52"/>
      <c r="AP349" s="52"/>
      <c r="AQ349" s="52"/>
      <c r="AR349" s="52"/>
      <c r="AS349" s="52"/>
      <c r="AT349" s="52"/>
      <c r="AU349" s="52"/>
      <c r="AV349" s="52"/>
      <c r="AW349" s="52"/>
      <c r="AX349" s="52"/>
      <c r="AY349" s="52"/>
      <c r="AZ349" s="52"/>
      <c r="BA349" s="52"/>
      <c r="BB349" s="52"/>
      <c r="BC349" s="52"/>
      <c r="BD349" s="52"/>
      <c r="BE349" s="52"/>
      <c r="BF349" s="52"/>
      <c r="BG349" s="52"/>
      <c r="BH349" s="52"/>
      <c r="BI349" s="52"/>
      <c r="BJ349" s="52"/>
      <c r="BK349" s="52"/>
      <c r="BL349" s="52"/>
      <c r="BM349" s="52"/>
      <c r="BN349" s="52"/>
      <c r="BO349" s="52"/>
      <c r="BP349" s="52"/>
      <c r="BQ349" s="52"/>
      <c r="BR349" s="52"/>
      <c r="BS349" s="54"/>
    </row>
    <row r="350" spans="16:71" ht="16.5" customHeight="1">
      <c r="P350" s="55"/>
      <c r="Q350" s="55"/>
      <c r="R350" s="608"/>
      <c r="S350" s="608"/>
      <c r="T350" s="51"/>
      <c r="U350" s="52"/>
      <c r="V350" s="52"/>
      <c r="W350" s="52"/>
      <c r="X350" s="52"/>
      <c r="Y350" s="52"/>
      <c r="Z350" s="52"/>
      <c r="AA350" s="52"/>
      <c r="AB350" s="52"/>
      <c r="AC350" s="52"/>
      <c r="AD350" s="52"/>
      <c r="AE350" s="52"/>
      <c r="AF350" s="52"/>
      <c r="AG350" s="52"/>
      <c r="AH350" s="52"/>
      <c r="AI350" s="52"/>
      <c r="AJ350" s="52"/>
      <c r="AK350" s="52"/>
      <c r="AL350" s="52"/>
      <c r="AM350" s="52"/>
      <c r="AN350" s="52"/>
      <c r="AO350" s="52"/>
      <c r="AP350" s="52"/>
      <c r="AQ350" s="52"/>
      <c r="AR350" s="52"/>
      <c r="AS350" s="52"/>
      <c r="AT350" s="52"/>
      <c r="AU350" s="52"/>
      <c r="AV350" s="52"/>
      <c r="AW350" s="52"/>
      <c r="AX350" s="52"/>
      <c r="AY350" s="52"/>
      <c r="AZ350" s="52"/>
      <c r="BA350" s="52"/>
      <c r="BB350" s="52"/>
      <c r="BC350" s="52"/>
      <c r="BD350" s="52"/>
      <c r="BE350" s="52"/>
      <c r="BF350" s="52"/>
      <c r="BG350" s="52"/>
      <c r="BH350" s="52"/>
      <c r="BI350" s="52"/>
      <c r="BJ350" s="52"/>
      <c r="BK350" s="52"/>
      <c r="BL350" s="52"/>
      <c r="BM350" s="52"/>
      <c r="BN350" s="52"/>
      <c r="BO350" s="52"/>
      <c r="BP350" s="52"/>
      <c r="BQ350" s="52"/>
      <c r="BR350" s="52"/>
      <c r="BS350" s="54"/>
    </row>
    <row r="351" spans="16:71" ht="16.5" customHeight="1">
      <c r="P351" s="55"/>
      <c r="Q351" s="55"/>
      <c r="R351" s="608"/>
      <c r="S351" s="608"/>
      <c r="T351" s="51"/>
      <c r="U351" s="52"/>
      <c r="V351" s="52"/>
      <c r="W351" s="52"/>
      <c r="X351" s="52"/>
      <c r="Y351" s="52"/>
      <c r="Z351" s="52"/>
      <c r="AA351" s="52"/>
      <c r="AB351" s="52"/>
      <c r="AC351" s="52"/>
      <c r="AD351" s="52"/>
      <c r="AE351" s="52"/>
      <c r="AF351" s="52"/>
      <c r="AG351" s="52"/>
      <c r="AH351" s="52"/>
      <c r="AI351" s="52"/>
      <c r="AJ351" s="52"/>
      <c r="AK351" s="52"/>
      <c r="AL351" s="52"/>
      <c r="AM351" s="52"/>
      <c r="AN351" s="52"/>
      <c r="AO351" s="52"/>
      <c r="AP351" s="52"/>
      <c r="AQ351" s="52"/>
      <c r="AR351" s="52"/>
      <c r="AS351" s="52"/>
      <c r="AT351" s="52"/>
      <c r="AU351" s="52"/>
      <c r="AV351" s="52"/>
      <c r="AW351" s="52"/>
      <c r="AX351" s="52"/>
      <c r="AY351" s="52"/>
      <c r="AZ351" s="52"/>
      <c r="BA351" s="52"/>
      <c r="BB351" s="52"/>
      <c r="BC351" s="52"/>
      <c r="BD351" s="52"/>
      <c r="BE351" s="52"/>
      <c r="BF351" s="52"/>
      <c r="BG351" s="52"/>
      <c r="BH351" s="52"/>
      <c r="BI351" s="52"/>
      <c r="BJ351" s="52"/>
      <c r="BK351" s="52"/>
      <c r="BL351" s="52"/>
      <c r="BM351" s="52"/>
      <c r="BN351" s="52"/>
      <c r="BO351" s="52"/>
      <c r="BP351" s="52"/>
      <c r="BQ351" s="52"/>
      <c r="BR351" s="52"/>
      <c r="BS351" s="54"/>
    </row>
    <row r="352" spans="16:71" ht="16.5" customHeight="1">
      <c r="P352" s="55"/>
      <c r="Q352" s="55"/>
      <c r="R352" s="608"/>
      <c r="S352" s="608"/>
      <c r="T352" s="51"/>
      <c r="U352" s="52"/>
      <c r="V352" s="52"/>
      <c r="W352" s="52"/>
      <c r="X352" s="52"/>
      <c r="Y352" s="52"/>
      <c r="Z352" s="52"/>
      <c r="AA352" s="52"/>
      <c r="AB352" s="52"/>
      <c r="AC352" s="52"/>
      <c r="AD352" s="52"/>
      <c r="AE352" s="52"/>
      <c r="AF352" s="52"/>
      <c r="AG352" s="52"/>
      <c r="AH352" s="52"/>
      <c r="AI352" s="52"/>
      <c r="AJ352" s="52"/>
      <c r="AK352" s="52"/>
      <c r="AL352" s="52"/>
      <c r="AM352" s="52"/>
      <c r="AN352" s="52"/>
      <c r="AO352" s="52"/>
      <c r="AP352" s="52"/>
      <c r="AQ352" s="52"/>
      <c r="AR352" s="52"/>
      <c r="AS352" s="52"/>
      <c r="AT352" s="52"/>
      <c r="AU352" s="52"/>
      <c r="AV352" s="52"/>
      <c r="AW352" s="52"/>
      <c r="AX352" s="52"/>
      <c r="AY352" s="52"/>
      <c r="AZ352" s="52"/>
      <c r="BA352" s="52"/>
      <c r="BB352" s="52"/>
      <c r="BC352" s="52"/>
      <c r="BD352" s="52"/>
      <c r="BE352" s="52"/>
      <c r="BF352" s="52"/>
      <c r="BG352" s="52"/>
      <c r="BH352" s="52"/>
      <c r="BI352" s="52"/>
      <c r="BJ352" s="52"/>
      <c r="BK352" s="52"/>
      <c r="BL352" s="52"/>
      <c r="BM352" s="52"/>
      <c r="BN352" s="52"/>
      <c r="BO352" s="52"/>
      <c r="BP352" s="52"/>
      <c r="BQ352" s="52"/>
      <c r="BR352" s="52"/>
      <c r="BS352" s="54"/>
    </row>
    <row r="353" spans="16:71" ht="16.5" customHeight="1">
      <c r="P353" s="55"/>
      <c r="Q353" s="55"/>
      <c r="R353" s="608"/>
      <c r="S353" s="608"/>
      <c r="T353" s="51"/>
      <c r="U353" s="52"/>
      <c r="V353" s="52"/>
      <c r="W353" s="52"/>
      <c r="X353" s="52"/>
      <c r="Y353" s="52"/>
      <c r="Z353" s="52"/>
      <c r="AA353" s="52"/>
      <c r="AB353" s="52"/>
      <c r="AC353" s="52"/>
      <c r="AD353" s="52"/>
      <c r="AE353" s="52"/>
      <c r="AF353" s="52"/>
      <c r="AG353" s="52"/>
      <c r="AH353" s="52"/>
      <c r="AI353" s="52"/>
      <c r="AJ353" s="52"/>
      <c r="AK353" s="52"/>
      <c r="AL353" s="52"/>
      <c r="AM353" s="52"/>
      <c r="AN353" s="52"/>
      <c r="AO353" s="52"/>
      <c r="AP353" s="52"/>
      <c r="AQ353" s="52"/>
      <c r="AR353" s="52"/>
      <c r="AS353" s="52"/>
      <c r="AT353" s="52"/>
      <c r="AU353" s="52"/>
      <c r="AV353" s="52"/>
      <c r="AW353" s="52"/>
      <c r="AX353" s="52"/>
      <c r="AY353" s="52"/>
      <c r="AZ353" s="52"/>
      <c r="BA353" s="52"/>
      <c r="BB353" s="52"/>
      <c r="BC353" s="52"/>
      <c r="BD353" s="52"/>
      <c r="BE353" s="52"/>
      <c r="BF353" s="52"/>
      <c r="BG353" s="52"/>
      <c r="BH353" s="52"/>
      <c r="BI353" s="52"/>
      <c r="BJ353" s="52"/>
      <c r="BK353" s="52"/>
      <c r="BL353" s="52"/>
      <c r="BM353" s="52"/>
      <c r="BN353" s="52"/>
      <c r="BO353" s="52"/>
      <c r="BP353" s="52"/>
      <c r="BQ353" s="52"/>
      <c r="BR353" s="52"/>
      <c r="BS353" s="54"/>
    </row>
    <row r="354" spans="16:71" ht="16.5" customHeight="1">
      <c r="P354" s="55"/>
      <c r="Q354" s="55"/>
      <c r="R354" s="608"/>
      <c r="S354" s="608"/>
      <c r="T354" s="51"/>
      <c r="U354" s="52"/>
      <c r="V354" s="52"/>
      <c r="W354" s="52"/>
      <c r="X354" s="52"/>
      <c r="Y354" s="52"/>
      <c r="Z354" s="52"/>
      <c r="AA354" s="52"/>
      <c r="AB354" s="52"/>
      <c r="AC354" s="52"/>
      <c r="AD354" s="52"/>
      <c r="AE354" s="52"/>
      <c r="AF354" s="52"/>
      <c r="AG354" s="52"/>
      <c r="AH354" s="52"/>
      <c r="AI354" s="52"/>
      <c r="AJ354" s="52"/>
      <c r="AK354" s="52"/>
      <c r="AL354" s="52"/>
      <c r="AM354" s="52"/>
      <c r="AN354" s="52"/>
      <c r="AO354" s="52"/>
      <c r="AP354" s="52"/>
      <c r="AQ354" s="52"/>
      <c r="AR354" s="52"/>
      <c r="AS354" s="52"/>
      <c r="AT354" s="52"/>
      <c r="AU354" s="52"/>
      <c r="AV354" s="52"/>
      <c r="AW354" s="52"/>
      <c r="AX354" s="52"/>
      <c r="AY354" s="52"/>
      <c r="AZ354" s="52"/>
      <c r="BA354" s="52"/>
      <c r="BB354" s="52"/>
      <c r="BC354" s="52"/>
      <c r="BD354" s="52"/>
      <c r="BE354" s="52"/>
      <c r="BF354" s="52"/>
      <c r="BG354" s="52"/>
      <c r="BH354" s="52"/>
      <c r="BI354" s="52"/>
      <c r="BJ354" s="52"/>
      <c r="BK354" s="52"/>
      <c r="BL354" s="52"/>
      <c r="BM354" s="52"/>
      <c r="BN354" s="52"/>
      <c r="BO354" s="52"/>
      <c r="BP354" s="52"/>
      <c r="BQ354" s="52"/>
      <c r="BR354" s="52"/>
      <c r="BS354" s="54"/>
    </row>
    <row r="355" spans="16:71" ht="16.5" customHeight="1">
      <c r="P355" s="55"/>
      <c r="Q355" s="55"/>
      <c r="R355" s="608"/>
      <c r="S355" s="608"/>
      <c r="T355" s="51"/>
      <c r="U355" s="52"/>
      <c r="V355" s="52"/>
      <c r="W355" s="52"/>
      <c r="X355" s="52"/>
      <c r="Y355" s="52"/>
      <c r="Z355" s="52"/>
      <c r="AA355" s="52"/>
      <c r="AB355" s="52"/>
      <c r="AC355" s="52"/>
      <c r="AD355" s="52"/>
      <c r="AE355" s="52"/>
      <c r="AF355" s="52"/>
      <c r="AG355" s="52"/>
      <c r="AH355" s="52"/>
      <c r="AI355" s="52"/>
      <c r="AJ355" s="52"/>
      <c r="AK355" s="52"/>
      <c r="AL355" s="52"/>
      <c r="AM355" s="52"/>
      <c r="AN355" s="52"/>
      <c r="AO355" s="52"/>
      <c r="AP355" s="52"/>
      <c r="AQ355" s="52"/>
      <c r="AR355" s="52"/>
      <c r="AS355" s="52"/>
      <c r="AT355" s="52"/>
      <c r="AU355" s="52"/>
      <c r="AV355" s="52"/>
      <c r="AW355" s="52"/>
      <c r="AX355" s="52"/>
      <c r="AY355" s="52"/>
      <c r="AZ355" s="52"/>
      <c r="BA355" s="52"/>
      <c r="BB355" s="52"/>
      <c r="BC355" s="52"/>
      <c r="BD355" s="52"/>
      <c r="BE355" s="52"/>
      <c r="BF355" s="52"/>
      <c r="BG355" s="52"/>
      <c r="BH355" s="52"/>
      <c r="BI355" s="52"/>
      <c r="BJ355" s="52"/>
      <c r="BK355" s="52"/>
      <c r="BL355" s="52"/>
      <c r="BM355" s="52"/>
      <c r="BN355" s="52"/>
      <c r="BO355" s="52"/>
      <c r="BP355" s="52"/>
      <c r="BQ355" s="52"/>
      <c r="BR355" s="52"/>
      <c r="BS355" s="54"/>
    </row>
    <row r="356" spans="16:71" ht="16.5" customHeight="1">
      <c r="P356" s="55"/>
      <c r="Q356" s="55"/>
      <c r="R356" s="608"/>
      <c r="S356" s="608"/>
      <c r="T356" s="51"/>
      <c r="U356" s="52"/>
      <c r="V356" s="52"/>
      <c r="W356" s="52"/>
      <c r="X356" s="52"/>
      <c r="Y356" s="52"/>
      <c r="Z356" s="52"/>
      <c r="AA356" s="52"/>
      <c r="AB356" s="52"/>
      <c r="AC356" s="52"/>
      <c r="AD356" s="52"/>
      <c r="AE356" s="52"/>
      <c r="AF356" s="52"/>
      <c r="AG356" s="52"/>
      <c r="AH356" s="52"/>
      <c r="AI356" s="52"/>
      <c r="AJ356" s="52"/>
      <c r="AK356" s="52"/>
      <c r="AL356" s="52"/>
      <c r="AM356" s="52"/>
      <c r="AN356" s="52"/>
      <c r="AO356" s="52"/>
      <c r="AP356" s="52"/>
      <c r="AQ356" s="52"/>
      <c r="AR356" s="52"/>
      <c r="AS356" s="52"/>
      <c r="AT356" s="52"/>
      <c r="AU356" s="52"/>
      <c r="AV356" s="52"/>
      <c r="AW356" s="52"/>
      <c r="AX356" s="52"/>
      <c r="AY356" s="52"/>
      <c r="AZ356" s="52"/>
      <c r="BA356" s="52"/>
      <c r="BB356" s="52"/>
      <c r="BC356" s="52"/>
      <c r="BD356" s="52"/>
      <c r="BE356" s="52"/>
      <c r="BF356" s="52"/>
      <c r="BG356" s="52"/>
      <c r="BH356" s="52"/>
      <c r="BI356" s="52"/>
      <c r="BJ356" s="52"/>
      <c r="BK356" s="52"/>
      <c r="BL356" s="52"/>
      <c r="BM356" s="52"/>
      <c r="BN356" s="52"/>
      <c r="BO356" s="52"/>
      <c r="BP356" s="52"/>
      <c r="BQ356" s="52"/>
      <c r="BR356" s="52"/>
      <c r="BS356" s="54"/>
    </row>
    <row r="357" spans="16:71" ht="16.5" customHeight="1">
      <c r="R357" s="608"/>
      <c r="S357" s="608"/>
      <c r="T357" s="51"/>
      <c r="U357" s="52"/>
      <c r="V357" s="52"/>
      <c r="W357" s="52"/>
      <c r="X357" s="52"/>
      <c r="Y357" s="52"/>
      <c r="Z357" s="52"/>
      <c r="AA357" s="52"/>
      <c r="AB357" s="52"/>
      <c r="AC357" s="52"/>
      <c r="AD357" s="52"/>
      <c r="AE357" s="52"/>
      <c r="AF357" s="52"/>
      <c r="AG357" s="52"/>
      <c r="AH357" s="52"/>
      <c r="AI357" s="52"/>
      <c r="AJ357" s="52"/>
      <c r="AK357" s="52"/>
      <c r="AL357" s="52"/>
      <c r="AM357" s="52"/>
      <c r="AN357" s="52"/>
      <c r="AO357" s="52"/>
      <c r="AP357" s="52"/>
      <c r="AQ357" s="52"/>
      <c r="AR357" s="52"/>
      <c r="AS357" s="52"/>
      <c r="AT357" s="52"/>
      <c r="AU357" s="52"/>
      <c r="AV357" s="52"/>
      <c r="AW357" s="52"/>
      <c r="AX357" s="52"/>
      <c r="AY357" s="52"/>
      <c r="AZ357" s="52"/>
      <c r="BA357" s="52"/>
      <c r="BB357" s="52"/>
      <c r="BC357" s="52"/>
      <c r="BD357" s="52"/>
      <c r="BE357" s="52"/>
      <c r="BF357" s="52"/>
      <c r="BG357" s="52"/>
      <c r="BH357" s="52"/>
      <c r="BI357" s="52"/>
      <c r="BJ357" s="52"/>
      <c r="BK357" s="52"/>
      <c r="BL357" s="52"/>
      <c r="BM357" s="52"/>
      <c r="BN357" s="52"/>
      <c r="BO357" s="52"/>
      <c r="BP357" s="52"/>
      <c r="BQ357" s="52"/>
      <c r="BR357" s="52"/>
      <c r="BS357" s="54"/>
    </row>
    <row r="358" spans="16:71" ht="16.5" customHeight="1">
      <c r="R358" s="608"/>
      <c r="S358" s="608"/>
      <c r="T358" s="51"/>
      <c r="U358" s="52"/>
      <c r="V358" s="52"/>
      <c r="W358" s="52"/>
      <c r="X358" s="52"/>
      <c r="Y358" s="52"/>
      <c r="Z358" s="52"/>
      <c r="AA358" s="52"/>
      <c r="AB358" s="52"/>
      <c r="AC358" s="52"/>
      <c r="AD358" s="52"/>
      <c r="AE358" s="52"/>
      <c r="AF358" s="52"/>
      <c r="AG358" s="52"/>
      <c r="AH358" s="52"/>
      <c r="AI358" s="52"/>
      <c r="AJ358" s="52"/>
      <c r="AK358" s="52"/>
      <c r="AL358" s="52"/>
      <c r="AM358" s="52"/>
      <c r="AN358" s="52"/>
      <c r="AO358" s="52"/>
      <c r="AP358" s="52"/>
      <c r="AQ358" s="52"/>
      <c r="AR358" s="52"/>
      <c r="AS358" s="52"/>
      <c r="AT358" s="52"/>
      <c r="AU358" s="52"/>
      <c r="AV358" s="52"/>
      <c r="AW358" s="52"/>
      <c r="AX358" s="52"/>
      <c r="AY358" s="52"/>
      <c r="AZ358" s="52"/>
      <c r="BA358" s="52"/>
      <c r="BB358" s="52"/>
      <c r="BC358" s="52"/>
      <c r="BD358" s="52"/>
      <c r="BE358" s="52"/>
      <c r="BF358" s="52"/>
      <c r="BG358" s="52"/>
      <c r="BH358" s="52"/>
      <c r="BI358" s="52"/>
      <c r="BJ358" s="52"/>
      <c r="BK358" s="52"/>
      <c r="BL358" s="52"/>
      <c r="BM358" s="52"/>
      <c r="BN358" s="52"/>
      <c r="BO358" s="52"/>
      <c r="BP358" s="52"/>
      <c r="BQ358" s="52"/>
      <c r="BR358" s="52"/>
      <c r="BS358" s="54"/>
    </row>
    <row r="359" spans="16:71" ht="16.5" customHeight="1">
      <c r="R359" s="608"/>
      <c r="S359" s="608"/>
      <c r="T359" s="51"/>
      <c r="U359" s="52"/>
      <c r="V359" s="52"/>
      <c r="W359" s="52"/>
      <c r="X359" s="52"/>
      <c r="Y359" s="52"/>
      <c r="Z359" s="52"/>
      <c r="AA359" s="52"/>
      <c r="AB359" s="52"/>
      <c r="AC359" s="52"/>
      <c r="AD359" s="52"/>
      <c r="AE359" s="52"/>
      <c r="AF359" s="52"/>
      <c r="AG359" s="52"/>
      <c r="AH359" s="52"/>
      <c r="AI359" s="52"/>
      <c r="AJ359" s="52"/>
      <c r="AK359" s="52"/>
      <c r="AL359" s="52"/>
      <c r="AM359" s="52"/>
      <c r="AN359" s="52"/>
      <c r="AO359" s="52"/>
      <c r="AP359" s="52"/>
      <c r="AQ359" s="52"/>
      <c r="AR359" s="52"/>
      <c r="AS359" s="52"/>
      <c r="AT359" s="52"/>
      <c r="AU359" s="52"/>
      <c r="AV359" s="52"/>
      <c r="AW359" s="52"/>
      <c r="AX359" s="52"/>
      <c r="AY359" s="52"/>
      <c r="AZ359" s="52"/>
      <c r="BA359" s="52"/>
      <c r="BB359" s="52"/>
      <c r="BC359" s="52"/>
      <c r="BD359" s="52"/>
      <c r="BE359" s="52"/>
      <c r="BF359" s="52"/>
      <c r="BG359" s="52"/>
      <c r="BH359" s="52"/>
      <c r="BI359" s="52"/>
      <c r="BJ359" s="52"/>
      <c r="BK359" s="52"/>
      <c r="BL359" s="52"/>
      <c r="BM359" s="52"/>
      <c r="BN359" s="52"/>
      <c r="BO359" s="52"/>
      <c r="BP359" s="52"/>
      <c r="BQ359" s="52"/>
      <c r="BR359" s="52"/>
      <c r="BS359" s="54"/>
    </row>
    <row r="360" spans="16:71" ht="16.5" customHeight="1">
      <c r="Q360" s="47"/>
      <c r="R360" s="608"/>
      <c r="S360" s="608"/>
      <c r="T360" s="51"/>
      <c r="U360" s="52"/>
      <c r="V360" s="52"/>
      <c r="W360" s="52"/>
      <c r="X360" s="52"/>
      <c r="Y360" s="52"/>
      <c r="Z360" s="52"/>
      <c r="AA360" s="52"/>
      <c r="AB360" s="52"/>
      <c r="AC360" s="52"/>
      <c r="AD360" s="52"/>
      <c r="AE360" s="52"/>
      <c r="AF360" s="52"/>
      <c r="AG360" s="52"/>
      <c r="AH360" s="52"/>
      <c r="AI360" s="52"/>
      <c r="AJ360" s="52"/>
      <c r="AK360" s="52"/>
      <c r="AL360" s="52"/>
      <c r="AM360" s="52"/>
      <c r="AN360" s="52"/>
      <c r="AO360" s="52"/>
      <c r="AP360" s="52"/>
      <c r="AQ360" s="52"/>
      <c r="AR360" s="52"/>
      <c r="AS360" s="52"/>
      <c r="AT360" s="52"/>
      <c r="AU360" s="52"/>
      <c r="AV360" s="52"/>
      <c r="AW360" s="52"/>
      <c r="AX360" s="52"/>
      <c r="AY360" s="52"/>
      <c r="AZ360" s="52"/>
      <c r="BA360" s="52"/>
      <c r="BB360" s="52"/>
      <c r="BC360" s="52"/>
      <c r="BD360" s="52"/>
      <c r="BE360" s="52"/>
      <c r="BF360" s="52"/>
      <c r="BG360" s="52"/>
      <c r="BH360" s="52"/>
      <c r="BI360" s="52"/>
      <c r="BJ360" s="52"/>
      <c r="BK360" s="52"/>
      <c r="BL360" s="52"/>
      <c r="BM360" s="52"/>
      <c r="BN360" s="52"/>
      <c r="BO360" s="52"/>
      <c r="BP360" s="52"/>
      <c r="BQ360" s="52"/>
      <c r="BR360" s="52"/>
      <c r="BS360" s="54"/>
    </row>
    <row r="361" spans="16:71" ht="16.5" customHeight="1">
      <c r="Q361" s="47"/>
      <c r="R361" s="608"/>
      <c r="S361" s="608"/>
      <c r="T361" s="51"/>
      <c r="U361" s="52"/>
      <c r="V361" s="52"/>
      <c r="W361" s="52"/>
      <c r="X361" s="52"/>
      <c r="Y361" s="52"/>
      <c r="Z361" s="52"/>
      <c r="AA361" s="52"/>
      <c r="AB361" s="52"/>
      <c r="AC361" s="52"/>
      <c r="AD361" s="52"/>
      <c r="AE361" s="52"/>
      <c r="AF361" s="52"/>
      <c r="AG361" s="52"/>
      <c r="AH361" s="52"/>
      <c r="AI361" s="52"/>
      <c r="AJ361" s="52"/>
      <c r="AK361" s="52"/>
      <c r="AL361" s="52"/>
      <c r="AM361" s="52"/>
      <c r="AN361" s="52"/>
      <c r="AO361" s="52"/>
      <c r="AP361" s="52"/>
      <c r="AQ361" s="52"/>
      <c r="AR361" s="52"/>
      <c r="AS361" s="52"/>
      <c r="AT361" s="52"/>
      <c r="AU361" s="52"/>
      <c r="AV361" s="52"/>
      <c r="AW361" s="52"/>
      <c r="AX361" s="52"/>
      <c r="AY361" s="52"/>
      <c r="AZ361" s="52"/>
      <c r="BA361" s="52"/>
      <c r="BB361" s="52"/>
      <c r="BC361" s="52"/>
      <c r="BD361" s="52"/>
      <c r="BE361" s="52"/>
      <c r="BF361" s="52"/>
      <c r="BG361" s="52"/>
      <c r="BH361" s="52"/>
      <c r="BI361" s="52"/>
      <c r="BJ361" s="52"/>
      <c r="BK361" s="52"/>
      <c r="BL361" s="52"/>
      <c r="BM361" s="52"/>
      <c r="BN361" s="52"/>
      <c r="BO361" s="52"/>
      <c r="BP361" s="52"/>
      <c r="BQ361" s="52"/>
      <c r="BR361" s="52"/>
      <c r="BS361" s="54"/>
    </row>
    <row r="362" spans="16:71" ht="16.5" customHeight="1">
      <c r="Q362" s="55"/>
      <c r="R362" s="608"/>
      <c r="S362" s="608"/>
      <c r="T362" s="51"/>
      <c r="U362" s="52"/>
      <c r="V362" s="52"/>
      <c r="W362" s="52"/>
      <c r="X362" s="52"/>
      <c r="Y362" s="52"/>
      <c r="Z362" s="52"/>
      <c r="AA362" s="52"/>
      <c r="AB362" s="52"/>
      <c r="AC362" s="52"/>
      <c r="AD362" s="52"/>
      <c r="AE362" s="52"/>
      <c r="AF362" s="52"/>
      <c r="AG362" s="52"/>
      <c r="AH362" s="52"/>
      <c r="AI362" s="52"/>
      <c r="AJ362" s="52"/>
      <c r="AK362" s="52"/>
      <c r="AL362" s="52"/>
      <c r="AM362" s="52"/>
      <c r="AN362" s="52"/>
      <c r="AO362" s="52"/>
      <c r="AP362" s="52"/>
      <c r="AQ362" s="52"/>
      <c r="AR362" s="52"/>
      <c r="AS362" s="52"/>
      <c r="AT362" s="52"/>
      <c r="AU362" s="52"/>
      <c r="AV362" s="52"/>
      <c r="AW362" s="52"/>
      <c r="AX362" s="52"/>
      <c r="AY362" s="52"/>
      <c r="AZ362" s="52"/>
      <c r="BA362" s="52"/>
      <c r="BB362" s="52"/>
      <c r="BC362" s="52"/>
      <c r="BD362" s="52"/>
      <c r="BE362" s="52"/>
      <c r="BF362" s="52"/>
      <c r="BG362" s="52"/>
      <c r="BH362" s="52"/>
      <c r="BI362" s="52"/>
      <c r="BJ362" s="52"/>
      <c r="BK362" s="52"/>
      <c r="BL362" s="52"/>
      <c r="BM362" s="52"/>
      <c r="BN362" s="52"/>
      <c r="BO362" s="52"/>
      <c r="BP362" s="52"/>
      <c r="BQ362" s="52"/>
      <c r="BR362" s="52"/>
      <c r="BS362" s="54"/>
    </row>
    <row r="363" spans="16:71" ht="16.5" customHeight="1">
      <c r="Q363" s="47"/>
      <c r="R363" s="608"/>
      <c r="S363" s="608"/>
      <c r="T363" s="51"/>
      <c r="U363" s="52"/>
      <c r="V363" s="52"/>
      <c r="W363" s="52"/>
      <c r="X363" s="52"/>
      <c r="Y363" s="52"/>
      <c r="Z363" s="52"/>
      <c r="AA363" s="52"/>
      <c r="AB363" s="52"/>
      <c r="AC363" s="52"/>
      <c r="AD363" s="52"/>
      <c r="AE363" s="52"/>
      <c r="AF363" s="52"/>
      <c r="AG363" s="52"/>
      <c r="AH363" s="52"/>
      <c r="AI363" s="52"/>
      <c r="AJ363" s="52"/>
      <c r="AK363" s="52"/>
      <c r="AL363" s="52"/>
      <c r="AM363" s="52"/>
      <c r="AN363" s="52"/>
      <c r="AO363" s="52"/>
      <c r="AP363" s="52"/>
      <c r="AQ363" s="52"/>
      <c r="AR363" s="52"/>
      <c r="AS363" s="52"/>
      <c r="AT363" s="52"/>
      <c r="AU363" s="52"/>
      <c r="AV363" s="52"/>
      <c r="AW363" s="52"/>
      <c r="AX363" s="52"/>
      <c r="AY363" s="52"/>
      <c r="AZ363" s="52"/>
      <c r="BA363" s="52"/>
      <c r="BB363" s="52"/>
      <c r="BC363" s="52"/>
      <c r="BD363" s="52"/>
      <c r="BE363" s="52"/>
      <c r="BF363" s="52"/>
      <c r="BG363" s="52"/>
      <c r="BH363" s="52"/>
      <c r="BI363" s="52"/>
      <c r="BJ363" s="52"/>
      <c r="BK363" s="52"/>
      <c r="BL363" s="52"/>
      <c r="BM363" s="52"/>
      <c r="BN363" s="52"/>
      <c r="BO363" s="52"/>
      <c r="BP363" s="52"/>
      <c r="BQ363" s="52"/>
      <c r="BR363" s="52"/>
      <c r="BS363" s="54"/>
    </row>
    <row r="364" spans="16:71" ht="16.5" customHeight="1">
      <c r="Q364" s="47"/>
      <c r="R364" s="608"/>
      <c r="S364" s="608"/>
      <c r="T364" s="51"/>
      <c r="U364" s="52"/>
      <c r="V364" s="52"/>
      <c r="W364" s="52"/>
      <c r="X364" s="52"/>
      <c r="Y364" s="52"/>
      <c r="Z364" s="52"/>
      <c r="AA364" s="52"/>
      <c r="AB364" s="52"/>
      <c r="AC364" s="52"/>
      <c r="AD364" s="52"/>
      <c r="AE364" s="52"/>
      <c r="AF364" s="52"/>
      <c r="AG364" s="52"/>
      <c r="AH364" s="52"/>
      <c r="AI364" s="52"/>
      <c r="AJ364" s="52"/>
      <c r="AK364" s="52"/>
      <c r="AL364" s="52"/>
      <c r="AM364" s="52"/>
      <c r="AN364" s="52"/>
      <c r="AO364" s="52"/>
      <c r="AP364" s="52"/>
      <c r="AQ364" s="52"/>
      <c r="AR364" s="52"/>
      <c r="AS364" s="52"/>
      <c r="AT364" s="52"/>
      <c r="AU364" s="52"/>
      <c r="AV364" s="52"/>
      <c r="AW364" s="52"/>
      <c r="AX364" s="52"/>
      <c r="AY364" s="52"/>
      <c r="AZ364" s="52"/>
      <c r="BA364" s="52"/>
      <c r="BB364" s="52"/>
      <c r="BC364" s="52"/>
      <c r="BD364" s="52"/>
      <c r="BE364" s="52"/>
      <c r="BF364" s="52"/>
      <c r="BG364" s="52"/>
      <c r="BH364" s="52"/>
      <c r="BI364" s="52"/>
      <c r="BJ364" s="52"/>
      <c r="BK364" s="52"/>
      <c r="BL364" s="52"/>
      <c r="BM364" s="52"/>
      <c r="BN364" s="52"/>
      <c r="BO364" s="52"/>
      <c r="BP364" s="52"/>
      <c r="BQ364" s="52"/>
      <c r="BR364" s="52"/>
      <c r="BS364" s="54"/>
    </row>
    <row r="365" spans="16:71" ht="16.5" customHeight="1">
      <c r="Q365" s="47"/>
      <c r="R365" s="608"/>
      <c r="S365" s="608"/>
      <c r="T365" s="51"/>
      <c r="U365" s="52"/>
      <c r="V365" s="52"/>
      <c r="W365" s="52"/>
      <c r="X365" s="52"/>
      <c r="Y365" s="52"/>
      <c r="Z365" s="52"/>
      <c r="AA365" s="52"/>
      <c r="AB365" s="52"/>
      <c r="AC365" s="52"/>
      <c r="AD365" s="52"/>
      <c r="AE365" s="52"/>
      <c r="AF365" s="52"/>
      <c r="AG365" s="52"/>
      <c r="AH365" s="52"/>
      <c r="AI365" s="52"/>
      <c r="AJ365" s="52"/>
      <c r="AK365" s="52"/>
      <c r="AL365" s="52"/>
      <c r="AM365" s="52"/>
      <c r="AN365" s="52"/>
      <c r="AO365" s="52"/>
      <c r="AP365" s="52"/>
      <c r="AQ365" s="52"/>
      <c r="AR365" s="52"/>
      <c r="AS365" s="52"/>
      <c r="AT365" s="52"/>
      <c r="AU365" s="52"/>
      <c r="AV365" s="52"/>
      <c r="AW365" s="52"/>
      <c r="AX365" s="52"/>
      <c r="AY365" s="52"/>
      <c r="AZ365" s="52"/>
      <c r="BA365" s="52"/>
      <c r="BB365" s="52"/>
      <c r="BC365" s="52"/>
      <c r="BD365" s="52"/>
      <c r="BE365" s="52"/>
      <c r="BF365" s="52"/>
      <c r="BG365" s="52"/>
      <c r="BH365" s="52"/>
      <c r="BI365" s="52"/>
      <c r="BJ365" s="52"/>
      <c r="BK365" s="52"/>
      <c r="BL365" s="52"/>
      <c r="BM365" s="52"/>
      <c r="BN365" s="52"/>
      <c r="BO365" s="52"/>
      <c r="BP365" s="52"/>
      <c r="BQ365" s="52"/>
      <c r="BR365" s="52"/>
      <c r="BS365" s="54"/>
    </row>
    <row r="366" spans="16:71" ht="16.5" customHeight="1">
      <c r="Q366" s="47"/>
      <c r="R366" s="608"/>
      <c r="S366" s="608"/>
      <c r="T366" s="51"/>
      <c r="U366" s="52"/>
      <c r="V366" s="52"/>
      <c r="W366" s="52"/>
      <c r="X366" s="52"/>
      <c r="Y366" s="52"/>
      <c r="Z366" s="52"/>
      <c r="AA366" s="52"/>
      <c r="AB366" s="52"/>
      <c r="AC366" s="52"/>
      <c r="AD366" s="52"/>
      <c r="AE366" s="52"/>
      <c r="AF366" s="52"/>
      <c r="AG366" s="52"/>
      <c r="AH366" s="52"/>
      <c r="AI366" s="52"/>
      <c r="AJ366" s="52"/>
      <c r="AK366" s="52"/>
      <c r="AL366" s="52"/>
      <c r="AM366" s="52"/>
      <c r="AN366" s="52"/>
      <c r="AO366" s="52"/>
      <c r="AP366" s="52"/>
      <c r="AQ366" s="52"/>
      <c r="AR366" s="52"/>
      <c r="AS366" s="52"/>
      <c r="AT366" s="52"/>
      <c r="AU366" s="52"/>
      <c r="AV366" s="52"/>
      <c r="AW366" s="52"/>
      <c r="AX366" s="52"/>
      <c r="AY366" s="52"/>
      <c r="AZ366" s="52"/>
      <c r="BA366" s="52"/>
      <c r="BB366" s="52"/>
      <c r="BC366" s="52"/>
      <c r="BD366" s="52"/>
      <c r="BE366" s="52"/>
      <c r="BF366" s="52"/>
      <c r="BG366" s="52"/>
      <c r="BH366" s="52"/>
      <c r="BI366" s="52"/>
      <c r="BJ366" s="52"/>
      <c r="BK366" s="52"/>
      <c r="BL366" s="52"/>
      <c r="BM366" s="52"/>
      <c r="BN366" s="52"/>
      <c r="BO366" s="52"/>
      <c r="BP366" s="52"/>
      <c r="BQ366" s="52"/>
      <c r="BR366" s="52"/>
      <c r="BS366" s="54"/>
    </row>
    <row r="367" spans="16:71" ht="16.5" customHeight="1">
      <c r="Q367" s="47"/>
      <c r="R367" s="608"/>
      <c r="S367" s="608"/>
      <c r="T367" s="51"/>
      <c r="U367" s="52"/>
      <c r="V367" s="52"/>
      <c r="W367" s="52"/>
      <c r="X367" s="52"/>
      <c r="Y367" s="52"/>
      <c r="Z367" s="52"/>
      <c r="AA367" s="52"/>
      <c r="AB367" s="52"/>
      <c r="AC367" s="52"/>
      <c r="AD367" s="52"/>
      <c r="AE367" s="52"/>
      <c r="AF367" s="52"/>
      <c r="AG367" s="52"/>
      <c r="AH367" s="52"/>
      <c r="AI367" s="52"/>
      <c r="AJ367" s="52"/>
      <c r="AK367" s="52"/>
      <c r="AL367" s="52"/>
      <c r="AM367" s="52"/>
      <c r="AN367" s="52"/>
      <c r="AO367" s="52"/>
      <c r="AP367" s="52"/>
      <c r="AQ367" s="52"/>
      <c r="AR367" s="52"/>
      <c r="AS367" s="52"/>
      <c r="AT367" s="52"/>
      <c r="AU367" s="52"/>
      <c r="AV367" s="52"/>
      <c r="AW367" s="52"/>
      <c r="AX367" s="52"/>
      <c r="AY367" s="52"/>
      <c r="AZ367" s="52"/>
      <c r="BA367" s="52"/>
      <c r="BB367" s="52"/>
      <c r="BC367" s="52"/>
      <c r="BD367" s="52"/>
      <c r="BE367" s="52"/>
      <c r="BF367" s="52"/>
      <c r="BG367" s="52"/>
      <c r="BH367" s="52"/>
      <c r="BI367" s="52"/>
      <c r="BJ367" s="52"/>
      <c r="BK367" s="52"/>
      <c r="BL367" s="52"/>
      <c r="BM367" s="52"/>
      <c r="BN367" s="52"/>
      <c r="BO367" s="52"/>
      <c r="BP367" s="52"/>
      <c r="BQ367" s="52"/>
      <c r="BR367" s="52"/>
      <c r="BS367" s="54"/>
    </row>
    <row r="368" spans="16:71" ht="16.5" customHeight="1">
      <c r="Q368" s="47"/>
      <c r="R368" s="608"/>
      <c r="S368" s="608"/>
      <c r="T368" s="51"/>
      <c r="U368" s="52"/>
      <c r="V368" s="52"/>
      <c r="W368" s="52"/>
      <c r="X368" s="52"/>
      <c r="Y368" s="52"/>
      <c r="Z368" s="52"/>
      <c r="AA368" s="52"/>
      <c r="AB368" s="52"/>
      <c r="AC368" s="52"/>
      <c r="AD368" s="52"/>
      <c r="AE368" s="52"/>
      <c r="AF368" s="52"/>
      <c r="AG368" s="52"/>
      <c r="AH368" s="52"/>
      <c r="AI368" s="52"/>
      <c r="AJ368" s="52"/>
      <c r="AK368" s="52"/>
      <c r="AL368" s="52"/>
      <c r="AM368" s="52"/>
      <c r="AN368" s="52"/>
      <c r="AO368" s="52"/>
      <c r="AP368" s="52"/>
      <c r="AQ368" s="52"/>
      <c r="AR368" s="52"/>
      <c r="AS368" s="52"/>
      <c r="AT368" s="52"/>
      <c r="AU368" s="52"/>
      <c r="AV368" s="52"/>
      <c r="AW368" s="52"/>
      <c r="AX368" s="52"/>
      <c r="AY368" s="52"/>
      <c r="AZ368" s="52"/>
      <c r="BA368" s="52"/>
      <c r="BB368" s="52"/>
      <c r="BC368" s="52"/>
      <c r="BD368" s="52"/>
      <c r="BE368" s="52"/>
      <c r="BF368" s="52"/>
      <c r="BG368" s="52"/>
      <c r="BH368" s="52"/>
      <c r="BI368" s="52"/>
      <c r="BJ368" s="52"/>
      <c r="BK368" s="52"/>
      <c r="BL368" s="52"/>
      <c r="BM368" s="52"/>
      <c r="BN368" s="52"/>
      <c r="BO368" s="52"/>
      <c r="BP368" s="52"/>
      <c r="BQ368" s="52"/>
      <c r="BR368" s="52"/>
      <c r="BS368" s="54"/>
    </row>
    <row r="369" spans="1:74" ht="16.5" customHeight="1">
      <c r="Q369" s="47"/>
      <c r="R369" s="608"/>
      <c r="S369" s="608"/>
      <c r="T369" s="51"/>
      <c r="U369" s="52"/>
      <c r="V369" s="52"/>
      <c r="W369" s="52"/>
      <c r="X369" s="52"/>
      <c r="Y369" s="52"/>
      <c r="Z369" s="52"/>
      <c r="AA369" s="52"/>
      <c r="AB369" s="52"/>
      <c r="AC369" s="52"/>
      <c r="AD369" s="52"/>
      <c r="AE369" s="52"/>
      <c r="AF369" s="52"/>
      <c r="AG369" s="52"/>
      <c r="AH369" s="52"/>
      <c r="AI369" s="52"/>
      <c r="AJ369" s="52"/>
      <c r="AK369" s="52"/>
      <c r="AL369" s="52"/>
      <c r="AM369" s="52"/>
      <c r="AN369" s="52"/>
      <c r="AO369" s="52"/>
      <c r="AP369" s="52"/>
      <c r="AQ369" s="52"/>
      <c r="AR369" s="52"/>
      <c r="AS369" s="52"/>
      <c r="AT369" s="52"/>
      <c r="AU369" s="52"/>
      <c r="AV369" s="52"/>
      <c r="AW369" s="52"/>
      <c r="AX369" s="52"/>
      <c r="AY369" s="52"/>
      <c r="AZ369" s="52"/>
      <c r="BA369" s="52"/>
      <c r="BB369" s="52"/>
      <c r="BC369" s="52"/>
      <c r="BD369" s="52"/>
      <c r="BE369" s="52"/>
      <c r="BF369" s="52"/>
      <c r="BG369" s="52"/>
      <c r="BH369" s="52"/>
      <c r="BI369" s="52"/>
      <c r="BJ369" s="52"/>
      <c r="BK369" s="52"/>
      <c r="BL369" s="52"/>
      <c r="BM369" s="52"/>
      <c r="BN369" s="52"/>
      <c r="BO369" s="52"/>
      <c r="BP369" s="52"/>
      <c r="BQ369" s="52"/>
      <c r="BR369" s="52"/>
      <c r="BS369" s="54"/>
    </row>
    <row r="370" spans="1:74" ht="16.5" customHeight="1">
      <c r="Q370" s="47"/>
      <c r="R370" s="608"/>
      <c r="S370" s="608"/>
      <c r="T370" s="51"/>
      <c r="U370" s="52"/>
      <c r="V370" s="52"/>
      <c r="W370" s="52"/>
      <c r="X370" s="52"/>
      <c r="Y370" s="52"/>
      <c r="Z370" s="52"/>
      <c r="AA370" s="52"/>
      <c r="AB370" s="52"/>
      <c r="AC370" s="52"/>
      <c r="AD370" s="52"/>
      <c r="AE370" s="52"/>
      <c r="AF370" s="52"/>
      <c r="AG370" s="52"/>
      <c r="AH370" s="52"/>
      <c r="AI370" s="52"/>
      <c r="AJ370" s="52"/>
      <c r="AK370" s="52"/>
      <c r="AL370" s="52"/>
      <c r="AM370" s="52"/>
      <c r="AN370" s="52"/>
      <c r="AO370" s="52"/>
      <c r="AP370" s="52"/>
      <c r="AQ370" s="52"/>
      <c r="AR370" s="52"/>
      <c r="AS370" s="52"/>
      <c r="AT370" s="52"/>
      <c r="AU370" s="52"/>
      <c r="AV370" s="52"/>
      <c r="AW370" s="52"/>
      <c r="AX370" s="52"/>
      <c r="AY370" s="52"/>
      <c r="AZ370" s="52"/>
      <c r="BA370" s="52"/>
      <c r="BB370" s="52"/>
      <c r="BC370" s="52"/>
      <c r="BD370" s="52"/>
      <c r="BE370" s="52"/>
      <c r="BF370" s="52"/>
      <c r="BG370" s="52"/>
      <c r="BH370" s="52"/>
      <c r="BI370" s="52"/>
      <c r="BJ370" s="52"/>
      <c r="BK370" s="52"/>
      <c r="BL370" s="52"/>
      <c r="BM370" s="52"/>
      <c r="BN370" s="52"/>
      <c r="BO370" s="52"/>
      <c r="BP370" s="52"/>
      <c r="BQ370" s="52"/>
      <c r="BR370" s="52"/>
      <c r="BS370" s="54"/>
    </row>
    <row r="371" spans="1:74" ht="16.5" customHeight="1">
      <c r="Q371" s="47"/>
      <c r="R371" s="608"/>
      <c r="S371" s="608"/>
      <c r="T371" s="51"/>
      <c r="U371" s="52"/>
      <c r="V371" s="52"/>
      <c r="W371" s="52"/>
      <c r="X371" s="52"/>
      <c r="Y371" s="52"/>
      <c r="Z371" s="52"/>
      <c r="AA371" s="52"/>
      <c r="AB371" s="52"/>
      <c r="AC371" s="52"/>
      <c r="AD371" s="52"/>
      <c r="AE371" s="52"/>
      <c r="AF371" s="52"/>
      <c r="AG371" s="52"/>
      <c r="AH371" s="52"/>
      <c r="AI371" s="52"/>
      <c r="AJ371" s="52"/>
      <c r="AK371" s="52"/>
      <c r="AL371" s="52"/>
      <c r="AM371" s="52"/>
      <c r="AN371" s="52"/>
      <c r="AO371" s="52"/>
      <c r="AP371" s="52"/>
      <c r="AQ371" s="52"/>
      <c r="AR371" s="52"/>
      <c r="AS371" s="52"/>
      <c r="AT371" s="52"/>
      <c r="AU371" s="52"/>
      <c r="AV371" s="52"/>
      <c r="AW371" s="52"/>
      <c r="AX371" s="52"/>
      <c r="AY371" s="52"/>
      <c r="AZ371" s="52"/>
      <c r="BA371" s="52"/>
      <c r="BB371" s="52"/>
      <c r="BC371" s="52"/>
      <c r="BD371" s="52"/>
      <c r="BE371" s="52"/>
      <c r="BF371" s="52"/>
      <c r="BG371" s="52"/>
      <c r="BH371" s="52"/>
      <c r="BI371" s="52"/>
      <c r="BJ371" s="52"/>
      <c r="BK371" s="52"/>
      <c r="BL371" s="52"/>
      <c r="BM371" s="52"/>
      <c r="BN371" s="52"/>
      <c r="BO371" s="52"/>
      <c r="BP371" s="52"/>
      <c r="BQ371" s="52"/>
      <c r="BR371" s="52"/>
      <c r="BS371" s="54"/>
    </row>
    <row r="372" spans="1:74" ht="16.5" customHeight="1">
      <c r="Q372" s="47"/>
      <c r="R372" s="608"/>
      <c r="S372" s="608"/>
      <c r="T372" s="51"/>
      <c r="U372" s="52"/>
      <c r="V372" s="52"/>
      <c r="W372" s="52"/>
      <c r="X372" s="52"/>
      <c r="Y372" s="52"/>
      <c r="Z372" s="52"/>
      <c r="AA372" s="52"/>
      <c r="AB372" s="52"/>
      <c r="AC372" s="52"/>
      <c r="AD372" s="52"/>
      <c r="AE372" s="52"/>
      <c r="AF372" s="52"/>
      <c r="AG372" s="52"/>
      <c r="AH372" s="52"/>
      <c r="AI372" s="52"/>
      <c r="AJ372" s="52"/>
      <c r="AK372" s="52"/>
      <c r="AL372" s="52"/>
      <c r="AM372" s="52"/>
      <c r="AN372" s="52"/>
      <c r="AO372" s="52"/>
      <c r="AP372" s="52"/>
      <c r="AQ372" s="52"/>
      <c r="AR372" s="52"/>
      <c r="AS372" s="52"/>
      <c r="AT372" s="52"/>
      <c r="AU372" s="52"/>
      <c r="AV372" s="52"/>
      <c r="AW372" s="52"/>
      <c r="AX372" s="52"/>
      <c r="AY372" s="52"/>
      <c r="AZ372" s="52"/>
      <c r="BA372" s="52"/>
      <c r="BB372" s="52"/>
      <c r="BC372" s="52"/>
      <c r="BD372" s="52"/>
      <c r="BE372" s="52"/>
      <c r="BF372" s="52"/>
      <c r="BG372" s="52"/>
      <c r="BH372" s="52"/>
      <c r="BI372" s="52"/>
      <c r="BJ372" s="52"/>
      <c r="BK372" s="52"/>
      <c r="BL372" s="52"/>
      <c r="BM372" s="52"/>
      <c r="BN372" s="52"/>
      <c r="BO372" s="52"/>
      <c r="BP372" s="52"/>
      <c r="BQ372" s="52"/>
      <c r="BR372" s="52"/>
      <c r="BS372" s="54"/>
    </row>
    <row r="373" spans="1:74" s="43" customFormat="1" ht="16.5" customHeight="1">
      <c r="P373" s="56"/>
      <c r="Q373" s="56"/>
      <c r="R373" s="608"/>
      <c r="S373" s="608"/>
      <c r="T373" s="51"/>
      <c r="U373" s="52"/>
      <c r="V373" s="52"/>
      <c r="W373" s="52"/>
      <c r="X373" s="52"/>
      <c r="Y373" s="52"/>
      <c r="Z373" s="52"/>
      <c r="AA373" s="52"/>
      <c r="AB373" s="52"/>
      <c r="AC373" s="52"/>
      <c r="AD373" s="52"/>
      <c r="AE373" s="52"/>
      <c r="AF373" s="52"/>
      <c r="AG373" s="52"/>
      <c r="AH373" s="52"/>
      <c r="AI373" s="52"/>
      <c r="AJ373" s="52"/>
      <c r="AK373" s="52"/>
      <c r="AL373" s="52"/>
      <c r="AM373" s="52"/>
      <c r="AN373" s="52"/>
      <c r="AO373" s="52"/>
      <c r="AP373" s="52"/>
      <c r="AQ373" s="52"/>
      <c r="AR373" s="52"/>
      <c r="AS373" s="52"/>
      <c r="AT373" s="52"/>
      <c r="AU373" s="52"/>
      <c r="AV373" s="52"/>
      <c r="AW373" s="52"/>
      <c r="AX373" s="52"/>
      <c r="AY373" s="52"/>
      <c r="AZ373" s="52"/>
      <c r="BA373" s="52"/>
      <c r="BB373" s="52"/>
      <c r="BC373" s="52"/>
      <c r="BD373" s="52"/>
      <c r="BE373" s="52"/>
      <c r="BF373" s="52"/>
      <c r="BG373" s="52"/>
      <c r="BH373" s="52"/>
      <c r="BI373" s="52"/>
      <c r="BJ373" s="52"/>
      <c r="BK373" s="52"/>
      <c r="BL373" s="52"/>
      <c r="BM373" s="52"/>
      <c r="BN373" s="52"/>
      <c r="BO373" s="52"/>
      <c r="BP373" s="52"/>
      <c r="BQ373" s="52"/>
      <c r="BR373" s="52"/>
      <c r="BS373" s="54"/>
    </row>
    <row r="374" spans="1:74" s="43" customFormat="1" ht="16.5" customHeight="1">
      <c r="A374" s="56"/>
      <c r="B374" s="56"/>
      <c r="C374" s="56"/>
      <c r="D374" s="56"/>
      <c r="E374" s="56"/>
      <c r="F374" s="56"/>
      <c r="G374" s="56"/>
      <c r="H374" s="56"/>
      <c r="I374" s="56"/>
      <c r="J374" s="56"/>
      <c r="K374" s="56"/>
      <c r="L374" s="56"/>
      <c r="M374" s="56"/>
      <c r="N374" s="56"/>
      <c r="O374" s="56"/>
      <c r="P374" s="56"/>
      <c r="Q374" s="56"/>
      <c r="R374" s="608"/>
      <c r="S374" s="608"/>
      <c r="T374" s="51"/>
      <c r="U374" s="52"/>
      <c r="V374" s="52"/>
      <c r="W374" s="52"/>
      <c r="X374" s="52"/>
      <c r="Y374" s="52"/>
      <c r="Z374" s="52"/>
      <c r="AA374" s="52"/>
      <c r="AB374" s="52"/>
      <c r="AC374" s="52"/>
      <c r="AD374" s="52"/>
      <c r="AE374" s="52"/>
      <c r="AF374" s="52"/>
      <c r="AG374" s="52"/>
      <c r="AH374" s="52"/>
      <c r="AI374" s="52"/>
      <c r="AJ374" s="52"/>
      <c r="AK374" s="52"/>
      <c r="AL374" s="52"/>
      <c r="AM374" s="52"/>
      <c r="AN374" s="52"/>
      <c r="AO374" s="52"/>
      <c r="AP374" s="52"/>
      <c r="AQ374" s="52"/>
      <c r="AR374" s="52"/>
      <c r="AS374" s="52"/>
      <c r="AT374" s="52"/>
      <c r="AU374" s="52"/>
      <c r="AV374" s="52"/>
      <c r="AW374" s="52"/>
      <c r="AX374" s="52"/>
      <c r="AY374" s="52"/>
      <c r="AZ374" s="52"/>
      <c r="BA374" s="52"/>
      <c r="BB374" s="52"/>
      <c r="BC374" s="52"/>
      <c r="BD374" s="52"/>
      <c r="BE374" s="52"/>
      <c r="BF374" s="52"/>
      <c r="BG374" s="52"/>
      <c r="BH374" s="52"/>
      <c r="BI374" s="52"/>
      <c r="BJ374" s="52"/>
      <c r="BK374" s="52"/>
      <c r="BL374" s="52"/>
      <c r="BM374" s="52"/>
      <c r="BN374" s="52"/>
      <c r="BO374" s="52"/>
      <c r="BP374" s="52"/>
      <c r="BQ374" s="52"/>
      <c r="BR374" s="52"/>
      <c r="BS374" s="54"/>
    </row>
    <row r="375" spans="1:74" s="43" customFormat="1" ht="16.5" customHeight="1">
      <c r="A375" s="56"/>
      <c r="B375" s="56"/>
      <c r="C375" s="56"/>
      <c r="D375" s="56"/>
      <c r="E375" s="56"/>
      <c r="F375" s="56"/>
      <c r="G375" s="56"/>
      <c r="H375" s="56"/>
      <c r="I375" s="56"/>
      <c r="J375" s="56"/>
      <c r="K375" s="56"/>
      <c r="L375" s="56"/>
      <c r="M375" s="56"/>
      <c r="N375" s="56"/>
      <c r="O375" s="56"/>
      <c r="P375" s="56"/>
      <c r="Q375" s="56"/>
      <c r="R375" s="608"/>
      <c r="S375" s="608"/>
      <c r="T375" s="51"/>
      <c r="U375" s="52"/>
      <c r="V375" s="52"/>
      <c r="W375" s="52"/>
      <c r="X375" s="52"/>
      <c r="Y375" s="52"/>
      <c r="Z375" s="52"/>
      <c r="AA375" s="52"/>
      <c r="AB375" s="52"/>
      <c r="AC375" s="52"/>
      <c r="AD375" s="52"/>
      <c r="AE375" s="52"/>
      <c r="AF375" s="52"/>
      <c r="AG375" s="52"/>
      <c r="AH375" s="52"/>
      <c r="AI375" s="52"/>
      <c r="AJ375" s="52"/>
      <c r="AK375" s="52"/>
      <c r="AL375" s="52"/>
      <c r="AM375" s="52"/>
      <c r="AN375" s="52"/>
      <c r="AO375" s="52"/>
      <c r="AP375" s="52"/>
      <c r="AQ375" s="52"/>
      <c r="AR375" s="52"/>
      <c r="AS375" s="52"/>
      <c r="AT375" s="52"/>
      <c r="AU375" s="52"/>
      <c r="AV375" s="52"/>
      <c r="AW375" s="52"/>
      <c r="AX375" s="52"/>
      <c r="AY375" s="52"/>
      <c r="AZ375" s="52"/>
      <c r="BA375" s="52"/>
      <c r="BB375" s="52"/>
      <c r="BC375" s="52"/>
      <c r="BD375" s="52"/>
      <c r="BE375" s="52"/>
      <c r="BF375" s="52"/>
      <c r="BG375" s="52"/>
      <c r="BH375" s="52"/>
      <c r="BI375" s="52"/>
      <c r="BJ375" s="52"/>
      <c r="BK375" s="52"/>
      <c r="BL375" s="52"/>
      <c r="BM375" s="52"/>
      <c r="BN375" s="52"/>
      <c r="BO375" s="52"/>
      <c r="BP375" s="52"/>
      <c r="BQ375" s="52"/>
      <c r="BR375" s="52"/>
      <c r="BS375" s="54"/>
    </row>
    <row r="376" spans="1:74" s="43" customFormat="1" ht="16.5" customHeight="1">
      <c r="A376" s="56"/>
      <c r="B376" s="56"/>
      <c r="C376" s="56"/>
      <c r="D376" s="56"/>
      <c r="E376" s="56"/>
      <c r="F376" s="56"/>
      <c r="G376" s="56"/>
      <c r="H376" s="56"/>
      <c r="I376" s="56"/>
      <c r="J376" s="56"/>
      <c r="K376" s="56"/>
      <c r="L376" s="56"/>
      <c r="M376" s="56"/>
      <c r="N376" s="56"/>
      <c r="O376" s="56"/>
      <c r="P376" s="56"/>
      <c r="Q376" s="56"/>
      <c r="R376" s="608"/>
      <c r="S376" s="608"/>
      <c r="T376" s="51"/>
      <c r="U376" s="52"/>
      <c r="V376" s="52"/>
      <c r="W376" s="52"/>
      <c r="X376" s="52"/>
      <c r="Y376" s="52"/>
      <c r="Z376" s="52"/>
      <c r="AA376" s="52"/>
      <c r="AB376" s="52"/>
      <c r="AC376" s="52"/>
      <c r="AD376" s="52"/>
      <c r="AE376" s="52"/>
      <c r="AF376" s="52"/>
      <c r="AG376" s="52"/>
      <c r="AH376" s="52"/>
      <c r="AI376" s="52"/>
      <c r="AJ376" s="52"/>
      <c r="AK376" s="52"/>
      <c r="AL376" s="52"/>
      <c r="AM376" s="52"/>
      <c r="AN376" s="52"/>
      <c r="AO376" s="52"/>
      <c r="AP376" s="52"/>
      <c r="AQ376" s="52"/>
      <c r="AR376" s="52"/>
      <c r="AS376" s="52"/>
      <c r="AT376" s="52"/>
      <c r="AU376" s="52"/>
      <c r="AV376" s="52"/>
      <c r="AW376" s="52"/>
      <c r="AX376" s="52"/>
      <c r="AY376" s="52"/>
      <c r="AZ376" s="52"/>
      <c r="BA376" s="52"/>
      <c r="BB376" s="52"/>
      <c r="BC376" s="52"/>
      <c r="BD376" s="52"/>
      <c r="BE376" s="52"/>
      <c r="BF376" s="52"/>
      <c r="BG376" s="52"/>
      <c r="BH376" s="52"/>
      <c r="BI376" s="52"/>
      <c r="BJ376" s="52"/>
      <c r="BK376" s="52"/>
      <c r="BL376" s="52"/>
      <c r="BM376" s="52"/>
      <c r="BN376" s="52"/>
      <c r="BO376" s="52"/>
      <c r="BP376" s="52"/>
      <c r="BQ376" s="52"/>
      <c r="BR376" s="52"/>
      <c r="BS376" s="54"/>
      <c r="BU376" s="45"/>
      <c r="BV376" s="45"/>
    </row>
    <row r="377" spans="1:74" s="43" customFormat="1" ht="16.5" customHeight="1">
      <c r="A377" s="56"/>
      <c r="B377" s="56"/>
      <c r="C377" s="56"/>
      <c r="D377" s="56"/>
      <c r="E377" s="56"/>
      <c r="F377" s="56"/>
      <c r="G377" s="56"/>
      <c r="H377" s="56"/>
      <c r="I377" s="56"/>
      <c r="J377" s="56"/>
      <c r="K377" s="56"/>
      <c r="L377" s="56"/>
      <c r="M377" s="56"/>
      <c r="N377" s="56"/>
      <c r="O377" s="56"/>
      <c r="P377" s="56"/>
      <c r="Q377" s="56"/>
      <c r="R377" s="608"/>
      <c r="S377" s="608"/>
      <c r="T377" s="51"/>
      <c r="U377" s="52"/>
      <c r="V377" s="52"/>
      <c r="W377" s="52"/>
      <c r="X377" s="52"/>
      <c r="Y377" s="52"/>
      <c r="Z377" s="52"/>
      <c r="AA377" s="52"/>
      <c r="AB377" s="52"/>
      <c r="AC377" s="52"/>
      <c r="AD377" s="52"/>
      <c r="AE377" s="52"/>
      <c r="AF377" s="52"/>
      <c r="AG377" s="52"/>
      <c r="AH377" s="52"/>
      <c r="AI377" s="52"/>
      <c r="AJ377" s="52"/>
      <c r="AK377" s="52"/>
      <c r="AL377" s="52"/>
      <c r="AM377" s="52"/>
      <c r="AN377" s="52"/>
      <c r="AO377" s="52"/>
      <c r="AP377" s="52"/>
      <c r="AQ377" s="52"/>
      <c r="AR377" s="52"/>
      <c r="AS377" s="52"/>
      <c r="AT377" s="52"/>
      <c r="AU377" s="52"/>
      <c r="AV377" s="52"/>
      <c r="AW377" s="52"/>
      <c r="AX377" s="52"/>
      <c r="AY377" s="52"/>
      <c r="AZ377" s="52"/>
      <c r="BA377" s="52"/>
      <c r="BB377" s="52"/>
      <c r="BC377" s="52"/>
      <c r="BD377" s="52"/>
      <c r="BE377" s="52"/>
      <c r="BF377" s="52"/>
      <c r="BG377" s="52"/>
      <c r="BH377" s="52"/>
      <c r="BI377" s="52"/>
      <c r="BJ377" s="52"/>
      <c r="BK377" s="52"/>
      <c r="BL377" s="52"/>
      <c r="BM377" s="52"/>
      <c r="BN377" s="52"/>
      <c r="BO377" s="52"/>
      <c r="BP377" s="52"/>
      <c r="BQ377" s="52"/>
      <c r="BR377" s="52"/>
      <c r="BS377" s="54"/>
    </row>
    <row r="378" spans="1:74" s="43" customFormat="1" ht="16.5" customHeight="1">
      <c r="P378" s="56"/>
      <c r="Q378" s="56"/>
      <c r="R378" s="608"/>
      <c r="S378" s="608"/>
      <c r="T378" s="51"/>
      <c r="U378" s="52"/>
      <c r="V378" s="52"/>
      <c r="W378" s="52"/>
      <c r="X378" s="52"/>
      <c r="Y378" s="52"/>
      <c r="Z378" s="52"/>
      <c r="AA378" s="52"/>
      <c r="AB378" s="52"/>
      <c r="AC378" s="52"/>
      <c r="AD378" s="52"/>
      <c r="AE378" s="52"/>
      <c r="AF378" s="52"/>
      <c r="AG378" s="52"/>
      <c r="AH378" s="52"/>
      <c r="AI378" s="52"/>
      <c r="AJ378" s="52"/>
      <c r="AK378" s="52"/>
      <c r="AL378" s="52"/>
      <c r="AM378" s="52"/>
      <c r="AN378" s="52"/>
      <c r="AO378" s="52"/>
      <c r="AP378" s="52"/>
      <c r="AQ378" s="52"/>
      <c r="AR378" s="52"/>
      <c r="AS378" s="52"/>
      <c r="AT378" s="52"/>
      <c r="AU378" s="52"/>
      <c r="AV378" s="52"/>
      <c r="AW378" s="52"/>
      <c r="AX378" s="52"/>
      <c r="AY378" s="52"/>
      <c r="AZ378" s="52"/>
      <c r="BA378" s="52"/>
      <c r="BB378" s="52"/>
      <c r="BC378" s="52"/>
      <c r="BD378" s="52"/>
      <c r="BE378" s="52"/>
      <c r="BF378" s="52"/>
      <c r="BG378" s="52"/>
      <c r="BH378" s="52"/>
      <c r="BI378" s="52"/>
      <c r="BJ378" s="52"/>
      <c r="BK378" s="52"/>
      <c r="BL378" s="52"/>
      <c r="BM378" s="52"/>
      <c r="BN378" s="52"/>
      <c r="BO378" s="52"/>
      <c r="BP378" s="52"/>
      <c r="BQ378" s="52"/>
      <c r="BR378" s="52"/>
      <c r="BS378" s="54"/>
    </row>
    <row r="379" spans="1:74" s="43" customFormat="1" ht="16.5" customHeight="1">
      <c r="A379" s="56"/>
      <c r="B379" s="56"/>
      <c r="C379" s="56"/>
      <c r="D379" s="56"/>
      <c r="E379" s="56"/>
      <c r="F379" s="56"/>
      <c r="G379" s="56"/>
      <c r="H379" s="56"/>
      <c r="I379" s="56"/>
      <c r="J379" s="56"/>
      <c r="K379" s="56"/>
      <c r="L379" s="56"/>
      <c r="M379" s="56"/>
      <c r="N379" s="56"/>
      <c r="O379" s="56"/>
      <c r="P379" s="56"/>
      <c r="Q379" s="56"/>
      <c r="R379" s="608"/>
      <c r="S379" s="608"/>
      <c r="T379" s="51"/>
      <c r="U379" s="52"/>
      <c r="V379" s="52"/>
      <c r="W379" s="52"/>
      <c r="X379" s="52"/>
      <c r="Y379" s="52"/>
      <c r="Z379" s="52"/>
      <c r="AA379" s="52"/>
      <c r="AB379" s="52"/>
      <c r="AC379" s="52"/>
      <c r="AD379" s="52"/>
      <c r="AE379" s="52"/>
      <c r="AF379" s="52"/>
      <c r="AG379" s="52"/>
      <c r="AH379" s="52"/>
      <c r="AI379" s="52"/>
      <c r="AJ379" s="52"/>
      <c r="AK379" s="52"/>
      <c r="AL379" s="52"/>
      <c r="AM379" s="52"/>
      <c r="AN379" s="52"/>
      <c r="AO379" s="52"/>
      <c r="AP379" s="52"/>
      <c r="AQ379" s="52"/>
      <c r="AR379" s="52"/>
      <c r="AS379" s="52"/>
      <c r="AT379" s="52"/>
      <c r="AU379" s="52"/>
      <c r="AV379" s="52"/>
      <c r="AW379" s="52"/>
      <c r="AX379" s="52"/>
      <c r="AY379" s="52"/>
      <c r="AZ379" s="52"/>
      <c r="BA379" s="52"/>
      <c r="BB379" s="52"/>
      <c r="BC379" s="52"/>
      <c r="BD379" s="52"/>
      <c r="BE379" s="52"/>
      <c r="BF379" s="52"/>
      <c r="BG379" s="52"/>
      <c r="BH379" s="52"/>
      <c r="BI379" s="52"/>
      <c r="BJ379" s="52"/>
      <c r="BK379" s="52"/>
      <c r="BL379" s="52"/>
      <c r="BM379" s="52"/>
      <c r="BN379" s="52"/>
      <c r="BO379" s="52"/>
      <c r="BP379" s="52"/>
      <c r="BQ379" s="52"/>
      <c r="BR379" s="52"/>
      <c r="BS379" s="54"/>
    </row>
    <row r="380" spans="1:74" s="43" customFormat="1" ht="16.5" customHeight="1">
      <c r="A380" s="56"/>
      <c r="B380" s="56"/>
      <c r="C380" s="56"/>
      <c r="D380" s="56"/>
      <c r="E380" s="56"/>
      <c r="F380" s="56"/>
      <c r="G380" s="56"/>
      <c r="H380" s="56"/>
      <c r="I380" s="56"/>
      <c r="J380" s="56"/>
      <c r="K380" s="56"/>
      <c r="L380" s="56"/>
      <c r="M380" s="56"/>
      <c r="N380" s="56"/>
      <c r="O380" s="56"/>
      <c r="P380" s="56"/>
      <c r="Q380" s="56"/>
      <c r="R380" s="608"/>
      <c r="S380" s="608"/>
      <c r="T380" s="51"/>
      <c r="U380" s="52"/>
      <c r="V380" s="52"/>
      <c r="W380" s="52"/>
      <c r="X380" s="52"/>
      <c r="Y380" s="52"/>
      <c r="Z380" s="52"/>
      <c r="AA380" s="52"/>
      <c r="AB380" s="52"/>
      <c r="AC380" s="52"/>
      <c r="AD380" s="52"/>
      <c r="AE380" s="52"/>
      <c r="AF380" s="52"/>
      <c r="AG380" s="52"/>
      <c r="AH380" s="52"/>
      <c r="AI380" s="52"/>
      <c r="AJ380" s="52"/>
      <c r="AK380" s="52"/>
      <c r="AL380" s="52"/>
      <c r="AM380" s="52"/>
      <c r="AN380" s="52"/>
      <c r="AO380" s="52"/>
      <c r="AP380" s="52"/>
      <c r="AQ380" s="52"/>
      <c r="AR380" s="52"/>
      <c r="AS380" s="52"/>
      <c r="AT380" s="52"/>
      <c r="AU380" s="52"/>
      <c r="AV380" s="52"/>
      <c r="AW380" s="52"/>
      <c r="AX380" s="52"/>
      <c r="AY380" s="52"/>
      <c r="AZ380" s="52"/>
      <c r="BA380" s="52"/>
      <c r="BB380" s="52"/>
      <c r="BC380" s="52"/>
      <c r="BD380" s="52"/>
      <c r="BE380" s="52"/>
      <c r="BF380" s="52"/>
      <c r="BG380" s="52"/>
      <c r="BH380" s="52"/>
      <c r="BI380" s="52"/>
      <c r="BJ380" s="52"/>
      <c r="BK380" s="52"/>
      <c r="BL380" s="52"/>
      <c r="BM380" s="52"/>
      <c r="BN380" s="52"/>
      <c r="BO380" s="52"/>
      <c r="BP380" s="52"/>
      <c r="BQ380" s="52"/>
      <c r="BR380" s="52"/>
      <c r="BS380" s="54"/>
    </row>
    <row r="381" spans="1:74" s="43" customFormat="1" ht="16.5" customHeight="1">
      <c r="P381" s="56"/>
      <c r="Q381" s="56"/>
      <c r="R381" s="608"/>
      <c r="S381" s="608"/>
      <c r="T381" s="51"/>
      <c r="U381" s="52"/>
      <c r="V381" s="52"/>
      <c r="W381" s="52"/>
      <c r="X381" s="52"/>
      <c r="Y381" s="52"/>
      <c r="Z381" s="52"/>
      <c r="AA381" s="52"/>
      <c r="AB381" s="52"/>
      <c r="AC381" s="52"/>
      <c r="AD381" s="52"/>
      <c r="AE381" s="52"/>
      <c r="AF381" s="52"/>
      <c r="AG381" s="52"/>
      <c r="AH381" s="52"/>
      <c r="AI381" s="52"/>
      <c r="AJ381" s="52"/>
      <c r="AK381" s="52"/>
      <c r="AL381" s="52"/>
      <c r="AM381" s="52"/>
      <c r="AN381" s="52"/>
      <c r="AO381" s="52"/>
      <c r="AP381" s="52"/>
      <c r="AQ381" s="52"/>
      <c r="AR381" s="52"/>
      <c r="AS381" s="52"/>
      <c r="AT381" s="52"/>
      <c r="AU381" s="52"/>
      <c r="AV381" s="52"/>
      <c r="AW381" s="52"/>
      <c r="AX381" s="52"/>
      <c r="AY381" s="52"/>
      <c r="AZ381" s="52"/>
      <c r="BA381" s="52"/>
      <c r="BB381" s="52"/>
      <c r="BC381" s="52"/>
      <c r="BD381" s="52"/>
      <c r="BE381" s="52"/>
      <c r="BF381" s="52"/>
      <c r="BG381" s="52"/>
      <c r="BH381" s="52"/>
      <c r="BI381" s="52"/>
      <c r="BJ381" s="52"/>
      <c r="BK381" s="52"/>
      <c r="BL381" s="52"/>
      <c r="BM381" s="52"/>
      <c r="BN381" s="52"/>
      <c r="BO381" s="52"/>
      <c r="BP381" s="52"/>
      <c r="BQ381" s="52"/>
      <c r="BR381" s="52"/>
      <c r="BS381" s="54"/>
    </row>
    <row r="382" spans="1:74" ht="16.5" customHeight="1">
      <c r="Q382" s="55"/>
      <c r="R382" s="608"/>
      <c r="S382" s="608"/>
      <c r="T382" s="51"/>
      <c r="U382" s="52"/>
      <c r="V382" s="52"/>
      <c r="W382" s="52"/>
      <c r="X382" s="52"/>
      <c r="Y382" s="52"/>
      <c r="Z382" s="52"/>
      <c r="AA382" s="52"/>
      <c r="AB382" s="52"/>
      <c r="AC382" s="52"/>
      <c r="AD382" s="52"/>
      <c r="AE382" s="52"/>
      <c r="AF382" s="52"/>
      <c r="AG382" s="52"/>
      <c r="AH382" s="52"/>
      <c r="AI382" s="52"/>
      <c r="AJ382" s="52"/>
      <c r="AK382" s="52"/>
      <c r="AL382" s="52"/>
      <c r="AM382" s="52"/>
      <c r="AN382" s="52"/>
      <c r="AO382" s="52"/>
      <c r="AP382" s="52"/>
      <c r="AQ382" s="52"/>
      <c r="AR382" s="52"/>
      <c r="AS382" s="52"/>
      <c r="AT382" s="52"/>
      <c r="AU382" s="52"/>
      <c r="AV382" s="52"/>
      <c r="AW382" s="52"/>
      <c r="AX382" s="52"/>
      <c r="AY382" s="52"/>
      <c r="AZ382" s="52"/>
      <c r="BA382" s="52"/>
      <c r="BB382" s="52"/>
      <c r="BC382" s="52"/>
      <c r="BD382" s="52"/>
      <c r="BE382" s="52"/>
      <c r="BF382" s="52"/>
      <c r="BG382" s="52"/>
      <c r="BH382" s="52"/>
      <c r="BI382" s="52"/>
      <c r="BJ382" s="52"/>
      <c r="BK382" s="52"/>
      <c r="BL382" s="52"/>
      <c r="BM382" s="52"/>
      <c r="BN382" s="52"/>
      <c r="BO382" s="52"/>
      <c r="BP382" s="52"/>
      <c r="BQ382" s="52"/>
      <c r="BR382" s="52"/>
      <c r="BS382" s="54"/>
    </row>
    <row r="383" spans="1:74" s="43" customFormat="1" ht="16.5" customHeight="1">
      <c r="Q383" s="55"/>
      <c r="R383" s="608"/>
      <c r="S383" s="608"/>
      <c r="T383" s="51"/>
      <c r="U383" s="52"/>
      <c r="V383" s="52"/>
      <c r="W383" s="52"/>
      <c r="X383" s="52"/>
      <c r="Y383" s="52"/>
      <c r="Z383" s="52"/>
      <c r="AA383" s="52"/>
      <c r="AB383" s="52"/>
      <c r="AC383" s="52"/>
      <c r="AD383" s="52"/>
      <c r="AE383" s="52"/>
      <c r="AF383" s="52"/>
      <c r="AG383" s="52"/>
      <c r="AH383" s="52"/>
      <c r="AI383" s="52"/>
      <c r="AJ383" s="52"/>
      <c r="AK383" s="52"/>
      <c r="AL383" s="52"/>
      <c r="AM383" s="52"/>
      <c r="AN383" s="52"/>
      <c r="AO383" s="52"/>
      <c r="AP383" s="52"/>
      <c r="AQ383" s="52"/>
      <c r="AR383" s="52"/>
      <c r="AS383" s="52"/>
      <c r="AT383" s="52"/>
      <c r="AU383" s="52"/>
      <c r="AV383" s="52"/>
      <c r="AW383" s="52"/>
      <c r="AX383" s="52"/>
      <c r="AY383" s="52"/>
      <c r="AZ383" s="52"/>
      <c r="BA383" s="52"/>
      <c r="BB383" s="52"/>
      <c r="BC383" s="52"/>
      <c r="BD383" s="52"/>
      <c r="BE383" s="52"/>
      <c r="BF383" s="52"/>
      <c r="BG383" s="52"/>
      <c r="BH383" s="52"/>
      <c r="BI383" s="52"/>
      <c r="BJ383" s="52"/>
      <c r="BK383" s="52"/>
      <c r="BL383" s="52"/>
      <c r="BM383" s="52"/>
      <c r="BN383" s="52"/>
      <c r="BO383" s="52"/>
      <c r="BP383" s="52"/>
      <c r="BQ383" s="52"/>
      <c r="BR383" s="52"/>
      <c r="BS383" s="54"/>
    </row>
    <row r="384" spans="1:74" s="43" customFormat="1" ht="16.5" customHeight="1">
      <c r="Q384" s="55"/>
      <c r="R384" s="608"/>
      <c r="S384" s="608"/>
      <c r="T384" s="51"/>
      <c r="U384" s="52"/>
      <c r="V384" s="52"/>
      <c r="W384" s="52"/>
      <c r="X384" s="52"/>
      <c r="Y384" s="52"/>
      <c r="Z384" s="52"/>
      <c r="AA384" s="52"/>
      <c r="AB384" s="52"/>
      <c r="AC384" s="52"/>
      <c r="AD384" s="52"/>
      <c r="AE384" s="52"/>
      <c r="AF384" s="52"/>
      <c r="AG384" s="52"/>
      <c r="AH384" s="52"/>
      <c r="AI384" s="52"/>
      <c r="AJ384" s="52"/>
      <c r="AK384" s="52"/>
      <c r="AL384" s="52"/>
      <c r="AM384" s="52"/>
      <c r="AN384" s="52"/>
      <c r="AO384" s="52"/>
      <c r="AP384" s="52"/>
      <c r="AQ384" s="52"/>
      <c r="AR384" s="52"/>
      <c r="AS384" s="52"/>
      <c r="AT384" s="52"/>
      <c r="AU384" s="52"/>
      <c r="AV384" s="52"/>
      <c r="AW384" s="52"/>
      <c r="AX384" s="52"/>
      <c r="AY384" s="52"/>
      <c r="AZ384" s="52"/>
      <c r="BA384" s="52"/>
      <c r="BB384" s="52"/>
      <c r="BC384" s="52"/>
      <c r="BD384" s="52"/>
      <c r="BE384" s="52"/>
      <c r="BF384" s="52"/>
      <c r="BG384" s="52"/>
      <c r="BH384" s="52"/>
      <c r="BI384" s="52"/>
      <c r="BJ384" s="52"/>
      <c r="BK384" s="52"/>
      <c r="BL384" s="52"/>
      <c r="BM384" s="52"/>
      <c r="BN384" s="52"/>
      <c r="BO384" s="52"/>
      <c r="BP384" s="52"/>
      <c r="BQ384" s="52"/>
      <c r="BR384" s="52"/>
      <c r="BS384" s="54"/>
    </row>
    <row r="385" spans="16:71" s="43" customFormat="1" ht="16.5" customHeight="1">
      <c r="P385" s="56"/>
      <c r="Q385" s="56"/>
      <c r="R385" s="608"/>
      <c r="S385" s="608"/>
      <c r="T385" s="51"/>
      <c r="U385" s="52"/>
      <c r="V385" s="52"/>
      <c r="W385" s="52"/>
      <c r="X385" s="52"/>
      <c r="Y385" s="52"/>
      <c r="Z385" s="52"/>
      <c r="AA385" s="52"/>
      <c r="AB385" s="52"/>
      <c r="AC385" s="52"/>
      <c r="AD385" s="52"/>
      <c r="AE385" s="52"/>
      <c r="AF385" s="52"/>
      <c r="AG385" s="52"/>
      <c r="AH385" s="52"/>
      <c r="AI385" s="52"/>
      <c r="AJ385" s="52"/>
      <c r="AK385" s="52"/>
      <c r="AL385" s="52"/>
      <c r="AM385" s="52"/>
      <c r="AN385" s="52"/>
      <c r="AO385" s="52"/>
      <c r="AP385" s="52"/>
      <c r="AQ385" s="52"/>
      <c r="AR385" s="52"/>
      <c r="AS385" s="52"/>
      <c r="AT385" s="52"/>
      <c r="AU385" s="52"/>
      <c r="AV385" s="52"/>
      <c r="AW385" s="52"/>
      <c r="AX385" s="52"/>
      <c r="AY385" s="52"/>
      <c r="AZ385" s="52"/>
      <c r="BA385" s="52"/>
      <c r="BB385" s="52"/>
      <c r="BC385" s="52"/>
      <c r="BD385" s="52"/>
      <c r="BE385" s="52"/>
      <c r="BF385" s="52"/>
      <c r="BG385" s="52"/>
      <c r="BH385" s="52"/>
      <c r="BI385" s="52"/>
      <c r="BJ385" s="52"/>
      <c r="BK385" s="52"/>
      <c r="BL385" s="52"/>
      <c r="BM385" s="52"/>
      <c r="BN385" s="52"/>
      <c r="BO385" s="52"/>
      <c r="BP385" s="52"/>
      <c r="BQ385" s="52"/>
      <c r="BR385" s="52"/>
      <c r="BS385" s="54"/>
    </row>
    <row r="386" spans="16:71" s="43" customFormat="1" ht="16.5" customHeight="1">
      <c r="P386" s="56"/>
      <c r="Q386" s="56"/>
      <c r="R386" s="608"/>
      <c r="S386" s="608"/>
      <c r="T386" s="51"/>
      <c r="U386" s="52"/>
      <c r="V386" s="52"/>
      <c r="W386" s="52"/>
      <c r="X386" s="52"/>
      <c r="Y386" s="52"/>
      <c r="Z386" s="52"/>
      <c r="AA386" s="52"/>
      <c r="AB386" s="52"/>
      <c r="AC386" s="52"/>
      <c r="AD386" s="52"/>
      <c r="AE386" s="52"/>
      <c r="AF386" s="52"/>
      <c r="AG386" s="52"/>
      <c r="AH386" s="52"/>
      <c r="AI386" s="52"/>
      <c r="AJ386" s="52"/>
      <c r="AK386" s="52"/>
      <c r="AL386" s="52"/>
      <c r="AM386" s="52"/>
      <c r="AN386" s="52"/>
      <c r="AO386" s="52"/>
      <c r="AP386" s="52"/>
      <c r="AQ386" s="52"/>
      <c r="AR386" s="52"/>
      <c r="AS386" s="52"/>
      <c r="AT386" s="52"/>
      <c r="AU386" s="52"/>
      <c r="AV386" s="52"/>
      <c r="AW386" s="52"/>
      <c r="AX386" s="52"/>
      <c r="AY386" s="52"/>
      <c r="AZ386" s="52"/>
      <c r="BA386" s="52"/>
      <c r="BB386" s="52"/>
      <c r="BC386" s="52"/>
      <c r="BD386" s="52"/>
      <c r="BE386" s="52"/>
      <c r="BF386" s="52"/>
      <c r="BG386" s="52"/>
      <c r="BH386" s="52"/>
      <c r="BI386" s="52"/>
      <c r="BJ386" s="52"/>
      <c r="BK386" s="52"/>
      <c r="BL386" s="52"/>
      <c r="BM386" s="52"/>
      <c r="BN386" s="52"/>
      <c r="BO386" s="52"/>
      <c r="BP386" s="52"/>
      <c r="BQ386" s="52"/>
      <c r="BR386" s="52"/>
      <c r="BS386" s="54"/>
    </row>
    <row r="387" spans="16:71" s="43" customFormat="1" ht="16.5" customHeight="1">
      <c r="P387" s="56"/>
      <c r="Q387" s="56"/>
      <c r="R387" s="608"/>
      <c r="S387" s="608"/>
      <c r="T387" s="51"/>
      <c r="U387" s="52"/>
      <c r="V387" s="52"/>
      <c r="W387" s="52"/>
      <c r="X387" s="52"/>
      <c r="Y387" s="52"/>
      <c r="Z387" s="52"/>
      <c r="AA387" s="52"/>
      <c r="AB387" s="52"/>
      <c r="AC387" s="52"/>
      <c r="AD387" s="52"/>
      <c r="AE387" s="52"/>
      <c r="AF387" s="52"/>
      <c r="AG387" s="52"/>
      <c r="AH387" s="52"/>
      <c r="AI387" s="52"/>
      <c r="AJ387" s="52"/>
      <c r="AK387" s="52"/>
      <c r="AL387" s="52"/>
      <c r="AM387" s="52"/>
      <c r="AN387" s="52"/>
      <c r="AO387" s="52"/>
      <c r="AP387" s="52"/>
      <c r="AQ387" s="52"/>
      <c r="AR387" s="52"/>
      <c r="AS387" s="52"/>
      <c r="AT387" s="52"/>
      <c r="AU387" s="52"/>
      <c r="AV387" s="52"/>
      <c r="AW387" s="52"/>
      <c r="AX387" s="52"/>
      <c r="AY387" s="52"/>
      <c r="AZ387" s="52"/>
      <c r="BA387" s="52"/>
      <c r="BB387" s="52"/>
      <c r="BC387" s="52"/>
      <c r="BD387" s="52"/>
      <c r="BE387" s="52"/>
      <c r="BF387" s="52"/>
      <c r="BG387" s="52"/>
      <c r="BH387" s="52"/>
      <c r="BI387" s="52"/>
      <c r="BJ387" s="52"/>
      <c r="BK387" s="52"/>
      <c r="BL387" s="52"/>
      <c r="BM387" s="52"/>
      <c r="BN387" s="52"/>
      <c r="BO387" s="52"/>
      <c r="BP387" s="52"/>
      <c r="BQ387" s="52"/>
      <c r="BR387" s="52"/>
      <c r="BS387" s="54"/>
    </row>
    <row r="388" spans="16:71" s="43" customFormat="1" ht="16.5" customHeight="1">
      <c r="P388" s="56"/>
      <c r="Q388" s="56"/>
      <c r="R388" s="608"/>
      <c r="S388" s="608"/>
      <c r="T388" s="51"/>
      <c r="U388" s="52"/>
      <c r="V388" s="52"/>
      <c r="W388" s="52"/>
      <c r="X388" s="52"/>
      <c r="Y388" s="52"/>
      <c r="Z388" s="52"/>
      <c r="AA388" s="52"/>
      <c r="AB388" s="52"/>
      <c r="AC388" s="52"/>
      <c r="AD388" s="52"/>
      <c r="AE388" s="52"/>
      <c r="AF388" s="52"/>
      <c r="AG388" s="52"/>
      <c r="AH388" s="52"/>
      <c r="AI388" s="52"/>
      <c r="AJ388" s="52"/>
      <c r="AK388" s="52"/>
      <c r="AL388" s="52"/>
      <c r="AM388" s="52"/>
      <c r="AN388" s="52"/>
      <c r="AO388" s="52"/>
      <c r="AP388" s="52"/>
      <c r="AQ388" s="52"/>
      <c r="AR388" s="52"/>
      <c r="AS388" s="52"/>
      <c r="AT388" s="52"/>
      <c r="AU388" s="52"/>
      <c r="AV388" s="52"/>
      <c r="AW388" s="52"/>
      <c r="AX388" s="52"/>
      <c r="AY388" s="52"/>
      <c r="AZ388" s="52"/>
      <c r="BA388" s="52"/>
      <c r="BB388" s="52"/>
      <c r="BC388" s="52"/>
      <c r="BD388" s="52"/>
      <c r="BE388" s="52"/>
      <c r="BF388" s="52"/>
      <c r="BG388" s="52"/>
      <c r="BH388" s="52"/>
      <c r="BI388" s="52"/>
      <c r="BJ388" s="52"/>
      <c r="BK388" s="52"/>
      <c r="BL388" s="52"/>
      <c r="BM388" s="52"/>
      <c r="BN388" s="52"/>
      <c r="BO388" s="52"/>
      <c r="BP388" s="52"/>
      <c r="BQ388" s="52"/>
      <c r="BR388" s="52"/>
      <c r="BS388" s="54"/>
    </row>
    <row r="389" spans="16:71" s="43" customFormat="1" ht="16.5" customHeight="1">
      <c r="P389" s="56"/>
      <c r="Q389" s="56"/>
      <c r="R389" s="608"/>
      <c r="S389" s="608"/>
      <c r="T389" s="51"/>
      <c r="U389" s="52"/>
      <c r="V389" s="52"/>
      <c r="W389" s="52"/>
      <c r="X389" s="52"/>
      <c r="Y389" s="52"/>
      <c r="Z389" s="52"/>
      <c r="AA389" s="52"/>
      <c r="AB389" s="52"/>
      <c r="AC389" s="52"/>
      <c r="AD389" s="52"/>
      <c r="AE389" s="52"/>
      <c r="AF389" s="52"/>
      <c r="AG389" s="52"/>
      <c r="AH389" s="52"/>
      <c r="AI389" s="52"/>
      <c r="AJ389" s="52"/>
      <c r="AK389" s="52"/>
      <c r="AL389" s="52"/>
      <c r="AM389" s="52"/>
      <c r="AN389" s="52"/>
      <c r="AO389" s="52"/>
      <c r="AP389" s="52"/>
      <c r="AQ389" s="52"/>
      <c r="AR389" s="52"/>
      <c r="AS389" s="52"/>
      <c r="AT389" s="52"/>
      <c r="AU389" s="52"/>
      <c r="AV389" s="52"/>
      <c r="AW389" s="52"/>
      <c r="AX389" s="52"/>
      <c r="AY389" s="52"/>
      <c r="AZ389" s="52"/>
      <c r="BA389" s="52"/>
      <c r="BB389" s="52"/>
      <c r="BC389" s="52"/>
      <c r="BD389" s="52"/>
      <c r="BE389" s="52"/>
      <c r="BF389" s="52"/>
      <c r="BG389" s="52"/>
      <c r="BH389" s="52"/>
      <c r="BI389" s="52"/>
      <c r="BJ389" s="52"/>
      <c r="BK389" s="52"/>
      <c r="BL389" s="52"/>
      <c r="BM389" s="52"/>
      <c r="BN389" s="52"/>
      <c r="BO389" s="52"/>
      <c r="BP389" s="52"/>
      <c r="BQ389" s="52"/>
      <c r="BR389" s="52"/>
      <c r="BS389" s="54"/>
    </row>
    <row r="390" spans="16:71" s="43" customFormat="1" ht="16.5" customHeight="1">
      <c r="P390" s="56"/>
      <c r="Q390" s="56"/>
      <c r="R390" s="608"/>
      <c r="S390" s="608"/>
      <c r="T390" s="51"/>
      <c r="U390" s="52"/>
      <c r="V390" s="52"/>
      <c r="W390" s="52"/>
      <c r="X390" s="52"/>
      <c r="Y390" s="52"/>
      <c r="Z390" s="52"/>
      <c r="AA390" s="52"/>
      <c r="AB390" s="52"/>
      <c r="AC390" s="52"/>
      <c r="AD390" s="52"/>
      <c r="AE390" s="52"/>
      <c r="AF390" s="52"/>
      <c r="AG390" s="52"/>
      <c r="AH390" s="52"/>
      <c r="AI390" s="52"/>
      <c r="AJ390" s="52"/>
      <c r="AK390" s="52"/>
      <c r="AL390" s="52"/>
      <c r="AM390" s="52"/>
      <c r="AN390" s="52"/>
      <c r="AO390" s="52"/>
      <c r="AP390" s="52"/>
      <c r="AQ390" s="52"/>
      <c r="AR390" s="52"/>
      <c r="AS390" s="52"/>
      <c r="AT390" s="52"/>
      <c r="AU390" s="52"/>
      <c r="AV390" s="52"/>
      <c r="AW390" s="52"/>
      <c r="AX390" s="52"/>
      <c r="AY390" s="52"/>
      <c r="AZ390" s="52"/>
      <c r="BA390" s="52"/>
      <c r="BB390" s="52"/>
      <c r="BC390" s="52"/>
      <c r="BD390" s="52"/>
      <c r="BE390" s="52"/>
      <c r="BF390" s="52"/>
      <c r="BG390" s="52"/>
      <c r="BH390" s="52"/>
      <c r="BI390" s="52"/>
      <c r="BJ390" s="52"/>
      <c r="BK390" s="52"/>
      <c r="BL390" s="52"/>
      <c r="BM390" s="52"/>
      <c r="BN390" s="52"/>
      <c r="BO390" s="52"/>
      <c r="BP390" s="52"/>
      <c r="BQ390" s="52"/>
      <c r="BR390" s="52"/>
      <c r="BS390" s="54"/>
    </row>
    <row r="391" spans="16:71" s="43" customFormat="1" ht="16.5" customHeight="1">
      <c r="P391" s="56"/>
      <c r="Q391" s="56"/>
      <c r="R391" s="608"/>
      <c r="S391" s="608"/>
      <c r="T391" s="51"/>
      <c r="U391" s="52"/>
      <c r="V391" s="52"/>
      <c r="W391" s="52"/>
      <c r="X391" s="52"/>
      <c r="Y391" s="52"/>
      <c r="Z391" s="52"/>
      <c r="AA391" s="52"/>
      <c r="AB391" s="52"/>
      <c r="AC391" s="52"/>
      <c r="AD391" s="52"/>
      <c r="AE391" s="52"/>
      <c r="AF391" s="52"/>
      <c r="AG391" s="52"/>
      <c r="AH391" s="52"/>
      <c r="AI391" s="52"/>
      <c r="AJ391" s="52"/>
      <c r="AK391" s="52"/>
      <c r="AL391" s="52"/>
      <c r="AM391" s="52"/>
      <c r="AN391" s="52"/>
      <c r="AO391" s="52"/>
      <c r="AP391" s="52"/>
      <c r="AQ391" s="52"/>
      <c r="AR391" s="52"/>
      <c r="AS391" s="52"/>
      <c r="AT391" s="52"/>
      <c r="AU391" s="52"/>
      <c r="AV391" s="52"/>
      <c r="AW391" s="52"/>
      <c r="AX391" s="52"/>
      <c r="AY391" s="52"/>
      <c r="AZ391" s="52"/>
      <c r="BA391" s="52"/>
      <c r="BB391" s="52"/>
      <c r="BC391" s="52"/>
      <c r="BD391" s="52"/>
      <c r="BE391" s="52"/>
      <c r="BF391" s="52"/>
      <c r="BG391" s="52"/>
      <c r="BH391" s="52"/>
      <c r="BI391" s="52"/>
      <c r="BJ391" s="52"/>
      <c r="BK391" s="52"/>
      <c r="BL391" s="52"/>
      <c r="BM391" s="52"/>
      <c r="BN391" s="52"/>
      <c r="BO391" s="52"/>
      <c r="BP391" s="52"/>
      <c r="BQ391" s="52"/>
      <c r="BR391" s="52"/>
      <c r="BS391" s="54"/>
    </row>
    <row r="392" spans="16:71" s="43" customFormat="1" ht="16.5" customHeight="1">
      <c r="P392" s="56"/>
      <c r="Q392" s="56"/>
      <c r="R392" s="608"/>
      <c r="S392" s="608"/>
      <c r="T392" s="51"/>
      <c r="U392" s="52"/>
      <c r="V392" s="52"/>
      <c r="W392" s="52"/>
      <c r="X392" s="52"/>
      <c r="Y392" s="52"/>
      <c r="Z392" s="52"/>
      <c r="AA392" s="52"/>
      <c r="AB392" s="52"/>
      <c r="AC392" s="52"/>
      <c r="AD392" s="52"/>
      <c r="AE392" s="52"/>
      <c r="AF392" s="52"/>
      <c r="AG392" s="52"/>
      <c r="AH392" s="52"/>
      <c r="AI392" s="52"/>
      <c r="AJ392" s="52"/>
      <c r="AK392" s="52"/>
      <c r="AL392" s="52"/>
      <c r="AM392" s="52"/>
      <c r="AN392" s="52"/>
      <c r="AO392" s="52"/>
      <c r="AP392" s="52"/>
      <c r="AQ392" s="52"/>
      <c r="AR392" s="52"/>
      <c r="AS392" s="52"/>
      <c r="AT392" s="52"/>
      <c r="AU392" s="52"/>
      <c r="AV392" s="52"/>
      <c r="AW392" s="52"/>
      <c r="AX392" s="52"/>
      <c r="AY392" s="52"/>
      <c r="AZ392" s="52"/>
      <c r="BA392" s="52"/>
      <c r="BB392" s="52"/>
      <c r="BC392" s="52"/>
      <c r="BD392" s="52"/>
      <c r="BE392" s="52"/>
      <c r="BF392" s="52"/>
      <c r="BG392" s="52"/>
      <c r="BH392" s="52"/>
      <c r="BI392" s="52"/>
      <c r="BJ392" s="52"/>
      <c r="BK392" s="52"/>
      <c r="BL392" s="52"/>
      <c r="BM392" s="52"/>
      <c r="BN392" s="52"/>
      <c r="BO392" s="52"/>
      <c r="BP392" s="52"/>
      <c r="BQ392" s="52"/>
      <c r="BR392" s="52"/>
      <c r="BS392" s="54"/>
    </row>
    <row r="393" spans="16:71" ht="16.5" customHeight="1">
      <c r="Q393" s="47"/>
      <c r="R393" s="608"/>
      <c r="S393" s="608"/>
      <c r="T393" s="51"/>
      <c r="U393" s="52"/>
      <c r="V393" s="52"/>
      <c r="W393" s="52"/>
      <c r="X393" s="52"/>
      <c r="Y393" s="52"/>
      <c r="Z393" s="52"/>
      <c r="AA393" s="52"/>
      <c r="AB393" s="52"/>
      <c r="AC393" s="52"/>
      <c r="AD393" s="52"/>
      <c r="AE393" s="52"/>
      <c r="AF393" s="52"/>
      <c r="AG393" s="52"/>
      <c r="AH393" s="52"/>
      <c r="AI393" s="52"/>
      <c r="AJ393" s="52"/>
      <c r="AK393" s="52"/>
      <c r="AL393" s="52"/>
      <c r="AM393" s="52"/>
      <c r="AN393" s="52"/>
      <c r="AO393" s="52"/>
      <c r="AP393" s="52"/>
      <c r="AQ393" s="52"/>
      <c r="AR393" s="52"/>
      <c r="AS393" s="52"/>
      <c r="AT393" s="52"/>
      <c r="AU393" s="52"/>
      <c r="AV393" s="52"/>
      <c r="AW393" s="52"/>
      <c r="AX393" s="52"/>
      <c r="AY393" s="52"/>
      <c r="AZ393" s="52"/>
      <c r="BA393" s="52"/>
      <c r="BB393" s="52"/>
      <c r="BC393" s="52"/>
      <c r="BD393" s="52"/>
      <c r="BE393" s="52"/>
      <c r="BF393" s="52"/>
      <c r="BG393" s="52"/>
      <c r="BH393" s="52"/>
      <c r="BI393" s="52"/>
      <c r="BJ393" s="52"/>
      <c r="BK393" s="52"/>
      <c r="BL393" s="52"/>
      <c r="BM393" s="52"/>
      <c r="BN393" s="52"/>
      <c r="BO393" s="52"/>
      <c r="BP393" s="52"/>
      <c r="BQ393" s="52"/>
      <c r="BR393" s="52"/>
      <c r="BS393" s="54"/>
    </row>
    <row r="394" spans="16:71" ht="16.5" customHeight="1">
      <c r="Q394" s="47"/>
      <c r="R394" s="608"/>
      <c r="S394" s="608"/>
      <c r="T394" s="51"/>
      <c r="U394" s="52"/>
      <c r="V394" s="52"/>
      <c r="W394" s="52"/>
      <c r="X394" s="52"/>
      <c r="Y394" s="52"/>
      <c r="Z394" s="52"/>
      <c r="AA394" s="52"/>
      <c r="AB394" s="52"/>
      <c r="AC394" s="52"/>
      <c r="AD394" s="52"/>
      <c r="AE394" s="52"/>
      <c r="AF394" s="52"/>
      <c r="AG394" s="52"/>
      <c r="AH394" s="52"/>
      <c r="AI394" s="52"/>
      <c r="AJ394" s="52"/>
      <c r="AK394" s="52"/>
      <c r="AL394" s="52"/>
      <c r="AM394" s="52"/>
      <c r="AN394" s="52"/>
      <c r="AO394" s="52"/>
      <c r="AP394" s="52"/>
      <c r="AQ394" s="52"/>
      <c r="AR394" s="52"/>
      <c r="AS394" s="52"/>
      <c r="AT394" s="52"/>
      <c r="AU394" s="52"/>
      <c r="AV394" s="52"/>
      <c r="AW394" s="52"/>
      <c r="AX394" s="52"/>
      <c r="AY394" s="52"/>
      <c r="AZ394" s="52"/>
      <c r="BA394" s="52"/>
      <c r="BB394" s="52"/>
      <c r="BC394" s="52"/>
      <c r="BD394" s="52"/>
      <c r="BE394" s="52"/>
      <c r="BF394" s="52"/>
      <c r="BG394" s="52"/>
      <c r="BH394" s="52"/>
      <c r="BI394" s="52"/>
      <c r="BJ394" s="52"/>
      <c r="BK394" s="52"/>
      <c r="BL394" s="52"/>
      <c r="BM394" s="52"/>
      <c r="BN394" s="52"/>
      <c r="BO394" s="52"/>
      <c r="BP394" s="52"/>
      <c r="BQ394" s="52"/>
      <c r="BR394" s="52"/>
      <c r="BS394" s="54"/>
    </row>
    <row r="395" spans="16:71" s="43" customFormat="1" ht="16.5" customHeight="1">
      <c r="P395" s="56"/>
      <c r="Q395" s="56"/>
      <c r="R395" s="608"/>
      <c r="S395" s="608"/>
      <c r="T395" s="51"/>
      <c r="U395" s="52"/>
      <c r="V395" s="52"/>
      <c r="W395" s="52"/>
      <c r="X395" s="52"/>
      <c r="Y395" s="52"/>
      <c r="Z395" s="52"/>
      <c r="AA395" s="52"/>
      <c r="AB395" s="52"/>
      <c r="AC395" s="52"/>
      <c r="AD395" s="52"/>
      <c r="AE395" s="52"/>
      <c r="AF395" s="52"/>
      <c r="AG395" s="52"/>
      <c r="AH395" s="52"/>
      <c r="AI395" s="52"/>
      <c r="AJ395" s="52"/>
      <c r="AK395" s="52"/>
      <c r="AL395" s="52"/>
      <c r="AM395" s="52"/>
      <c r="AN395" s="52"/>
      <c r="AO395" s="52"/>
      <c r="AP395" s="52"/>
      <c r="AQ395" s="52"/>
      <c r="AR395" s="52"/>
      <c r="AS395" s="52"/>
      <c r="AT395" s="52"/>
      <c r="AU395" s="52"/>
      <c r="AV395" s="52"/>
      <c r="AW395" s="52"/>
      <c r="AX395" s="52"/>
      <c r="AY395" s="52"/>
      <c r="AZ395" s="52"/>
      <c r="BA395" s="52"/>
      <c r="BB395" s="52"/>
      <c r="BC395" s="52"/>
      <c r="BD395" s="52"/>
      <c r="BE395" s="52"/>
      <c r="BF395" s="52"/>
      <c r="BG395" s="52"/>
      <c r="BH395" s="52"/>
      <c r="BI395" s="52"/>
      <c r="BJ395" s="52"/>
      <c r="BK395" s="52"/>
      <c r="BL395" s="52"/>
      <c r="BM395" s="52"/>
      <c r="BN395" s="52"/>
      <c r="BO395" s="52"/>
      <c r="BP395" s="52"/>
      <c r="BQ395" s="52"/>
      <c r="BR395" s="52"/>
      <c r="BS395" s="54"/>
    </row>
    <row r="396" spans="16:71" s="43" customFormat="1" ht="16.5" customHeight="1">
      <c r="P396" s="56"/>
      <c r="Q396" s="56"/>
      <c r="R396" s="608"/>
      <c r="S396" s="608"/>
      <c r="T396" s="51"/>
      <c r="U396" s="52"/>
      <c r="V396" s="52"/>
      <c r="W396" s="52"/>
      <c r="X396" s="52"/>
      <c r="Y396" s="52"/>
      <c r="Z396" s="52"/>
      <c r="AA396" s="52"/>
      <c r="AB396" s="52"/>
      <c r="AC396" s="52"/>
      <c r="AD396" s="52"/>
      <c r="AE396" s="52"/>
      <c r="AF396" s="52"/>
      <c r="AG396" s="52"/>
      <c r="AH396" s="52"/>
      <c r="AI396" s="52"/>
      <c r="AJ396" s="52"/>
      <c r="AK396" s="52"/>
      <c r="AL396" s="52"/>
      <c r="AM396" s="52"/>
      <c r="AN396" s="52"/>
      <c r="AO396" s="52"/>
      <c r="AP396" s="52"/>
      <c r="AQ396" s="52"/>
      <c r="AR396" s="52"/>
      <c r="AS396" s="52"/>
      <c r="AT396" s="52"/>
      <c r="AU396" s="52"/>
      <c r="AV396" s="52"/>
      <c r="AW396" s="52"/>
      <c r="AX396" s="52"/>
      <c r="AY396" s="52"/>
      <c r="AZ396" s="52"/>
      <c r="BA396" s="52"/>
      <c r="BB396" s="52"/>
      <c r="BC396" s="52"/>
      <c r="BD396" s="52"/>
      <c r="BE396" s="52"/>
      <c r="BF396" s="52"/>
      <c r="BG396" s="52"/>
      <c r="BH396" s="52"/>
      <c r="BI396" s="52"/>
      <c r="BJ396" s="52"/>
      <c r="BK396" s="52"/>
      <c r="BL396" s="52"/>
      <c r="BM396" s="52"/>
      <c r="BN396" s="52"/>
      <c r="BO396" s="52"/>
      <c r="BP396" s="52"/>
      <c r="BQ396" s="52"/>
      <c r="BR396" s="52"/>
      <c r="BS396" s="54"/>
    </row>
    <row r="397" spans="16:71" s="43" customFormat="1" ht="16.5" customHeight="1">
      <c r="P397" s="56"/>
      <c r="Q397" s="56"/>
      <c r="R397" s="608"/>
      <c r="S397" s="608"/>
      <c r="T397" s="51"/>
      <c r="U397" s="52"/>
      <c r="V397" s="52"/>
      <c r="W397" s="52"/>
      <c r="X397" s="52"/>
      <c r="Y397" s="52"/>
      <c r="Z397" s="52"/>
      <c r="AA397" s="52"/>
      <c r="AB397" s="52"/>
      <c r="AC397" s="52"/>
      <c r="AD397" s="52"/>
      <c r="AE397" s="52"/>
      <c r="AF397" s="52"/>
      <c r="AG397" s="52"/>
      <c r="AH397" s="52"/>
      <c r="AI397" s="52"/>
      <c r="AJ397" s="52"/>
      <c r="AK397" s="52"/>
      <c r="AL397" s="52"/>
      <c r="AM397" s="52"/>
      <c r="AN397" s="52"/>
      <c r="AO397" s="52"/>
      <c r="AP397" s="52"/>
      <c r="AQ397" s="52"/>
      <c r="AR397" s="52"/>
      <c r="AS397" s="52"/>
      <c r="AT397" s="52"/>
      <c r="AU397" s="52"/>
      <c r="AV397" s="52"/>
      <c r="AW397" s="52"/>
      <c r="AX397" s="52"/>
      <c r="AY397" s="52"/>
      <c r="AZ397" s="52"/>
      <c r="BA397" s="52"/>
      <c r="BB397" s="52"/>
      <c r="BC397" s="52"/>
      <c r="BD397" s="52"/>
      <c r="BE397" s="52"/>
      <c r="BF397" s="52"/>
      <c r="BG397" s="52"/>
      <c r="BH397" s="52"/>
      <c r="BI397" s="52"/>
      <c r="BJ397" s="52"/>
      <c r="BK397" s="52"/>
      <c r="BL397" s="52"/>
      <c r="BM397" s="52"/>
      <c r="BN397" s="52"/>
      <c r="BO397" s="52"/>
      <c r="BP397" s="52"/>
      <c r="BQ397" s="52"/>
      <c r="BR397" s="52"/>
      <c r="BS397" s="54"/>
    </row>
    <row r="398" spans="16:71" s="43" customFormat="1" ht="16.5" customHeight="1">
      <c r="R398" s="608"/>
      <c r="S398" s="608"/>
      <c r="T398" s="51"/>
      <c r="U398" s="52"/>
      <c r="V398" s="52"/>
      <c r="W398" s="52"/>
      <c r="X398" s="52"/>
      <c r="Y398" s="52"/>
      <c r="Z398" s="52"/>
      <c r="AA398" s="52"/>
      <c r="AB398" s="52"/>
      <c r="AC398" s="52"/>
      <c r="AD398" s="52"/>
      <c r="AE398" s="52"/>
      <c r="AF398" s="52"/>
      <c r="AG398" s="52"/>
      <c r="AH398" s="52"/>
      <c r="AI398" s="52"/>
      <c r="AJ398" s="52"/>
      <c r="AK398" s="52"/>
      <c r="AL398" s="52"/>
      <c r="AM398" s="52"/>
      <c r="AN398" s="52"/>
      <c r="AO398" s="52"/>
      <c r="AP398" s="52"/>
      <c r="AQ398" s="52"/>
      <c r="AR398" s="52"/>
      <c r="AS398" s="52"/>
      <c r="AT398" s="52"/>
      <c r="AU398" s="52"/>
      <c r="AV398" s="52"/>
      <c r="AW398" s="52"/>
      <c r="AX398" s="52"/>
      <c r="AY398" s="52"/>
      <c r="AZ398" s="52"/>
      <c r="BA398" s="52"/>
      <c r="BB398" s="52"/>
      <c r="BC398" s="52"/>
      <c r="BD398" s="52"/>
      <c r="BE398" s="52"/>
      <c r="BF398" s="52"/>
      <c r="BG398" s="52"/>
      <c r="BH398" s="52"/>
      <c r="BI398" s="52"/>
      <c r="BJ398" s="52"/>
      <c r="BK398" s="52"/>
      <c r="BL398" s="52"/>
      <c r="BM398" s="52"/>
      <c r="BN398" s="52"/>
      <c r="BO398" s="52"/>
      <c r="BP398" s="52"/>
      <c r="BQ398" s="52"/>
      <c r="BR398" s="52"/>
      <c r="BS398" s="54"/>
    </row>
    <row r="399" spans="16:71" s="43" customFormat="1" ht="16.5" customHeight="1">
      <c r="R399" s="608"/>
      <c r="S399" s="608"/>
      <c r="T399" s="51"/>
      <c r="U399" s="52"/>
      <c r="V399" s="52"/>
      <c r="W399" s="52"/>
      <c r="X399" s="52"/>
      <c r="Y399" s="52"/>
      <c r="Z399" s="52"/>
      <c r="AA399" s="52"/>
      <c r="AB399" s="52"/>
      <c r="AC399" s="52"/>
      <c r="AD399" s="52"/>
      <c r="AE399" s="52"/>
      <c r="AF399" s="52"/>
      <c r="AG399" s="52"/>
      <c r="AH399" s="52"/>
      <c r="AI399" s="52"/>
      <c r="AJ399" s="52"/>
      <c r="AK399" s="52"/>
      <c r="AL399" s="52"/>
      <c r="AM399" s="52"/>
      <c r="AN399" s="52"/>
      <c r="AO399" s="52"/>
      <c r="AP399" s="52"/>
      <c r="AQ399" s="52"/>
      <c r="AR399" s="52"/>
      <c r="AS399" s="52"/>
      <c r="AT399" s="52"/>
      <c r="AU399" s="52"/>
      <c r="AV399" s="52"/>
      <c r="AW399" s="52"/>
      <c r="AX399" s="52"/>
      <c r="AY399" s="52"/>
      <c r="AZ399" s="52"/>
      <c r="BA399" s="52"/>
      <c r="BB399" s="52"/>
      <c r="BC399" s="52"/>
      <c r="BD399" s="52"/>
      <c r="BE399" s="52"/>
      <c r="BF399" s="52"/>
      <c r="BG399" s="52"/>
      <c r="BH399" s="52"/>
      <c r="BI399" s="52"/>
      <c r="BJ399" s="52"/>
      <c r="BK399" s="52"/>
      <c r="BL399" s="52"/>
      <c r="BM399" s="52"/>
      <c r="BN399" s="52"/>
      <c r="BO399" s="52"/>
      <c r="BP399" s="52"/>
      <c r="BQ399" s="52"/>
      <c r="BR399" s="52"/>
      <c r="BS399" s="54"/>
    </row>
    <row r="400" spans="16:71" s="43" customFormat="1" ht="16.5" customHeight="1">
      <c r="P400" s="56"/>
      <c r="Q400" s="56"/>
      <c r="R400" s="608"/>
      <c r="S400" s="608"/>
      <c r="T400" s="51"/>
      <c r="U400" s="52"/>
      <c r="V400" s="52"/>
      <c r="W400" s="52"/>
      <c r="X400" s="52"/>
      <c r="Y400" s="52"/>
      <c r="Z400" s="52"/>
      <c r="AA400" s="52"/>
      <c r="AB400" s="52"/>
      <c r="AC400" s="52"/>
      <c r="AD400" s="52"/>
      <c r="AE400" s="52"/>
      <c r="AF400" s="52"/>
      <c r="AG400" s="52"/>
      <c r="AH400" s="52"/>
      <c r="AI400" s="52"/>
      <c r="AJ400" s="52"/>
      <c r="AK400" s="52"/>
      <c r="AL400" s="52"/>
      <c r="AM400" s="52"/>
      <c r="AN400" s="52"/>
      <c r="AO400" s="52"/>
      <c r="AP400" s="52"/>
      <c r="AQ400" s="52"/>
      <c r="AR400" s="52"/>
      <c r="AS400" s="52"/>
      <c r="AT400" s="52"/>
      <c r="AU400" s="52"/>
      <c r="AV400" s="52"/>
      <c r="AW400" s="52"/>
      <c r="AX400" s="52"/>
      <c r="AY400" s="52"/>
      <c r="AZ400" s="52"/>
      <c r="BA400" s="52"/>
      <c r="BB400" s="52"/>
      <c r="BC400" s="52"/>
      <c r="BD400" s="52"/>
      <c r="BE400" s="52"/>
      <c r="BF400" s="52"/>
      <c r="BG400" s="52"/>
      <c r="BH400" s="52"/>
      <c r="BI400" s="52"/>
      <c r="BJ400" s="52"/>
      <c r="BK400" s="52"/>
      <c r="BL400" s="52"/>
      <c r="BM400" s="52"/>
      <c r="BN400" s="52"/>
      <c r="BO400" s="52"/>
      <c r="BP400" s="52"/>
      <c r="BQ400" s="52"/>
      <c r="BR400" s="52"/>
      <c r="BS400" s="54"/>
    </row>
    <row r="401" spans="16:71" s="43" customFormat="1" ht="16.5" customHeight="1">
      <c r="P401" s="56"/>
      <c r="Q401" s="56"/>
      <c r="R401" s="608"/>
      <c r="S401" s="608"/>
      <c r="T401" s="51"/>
      <c r="U401" s="52"/>
      <c r="V401" s="52"/>
      <c r="W401" s="52"/>
      <c r="X401" s="52"/>
      <c r="Y401" s="52"/>
      <c r="Z401" s="52"/>
      <c r="AA401" s="52"/>
      <c r="AB401" s="52"/>
      <c r="AC401" s="52"/>
      <c r="AD401" s="52"/>
      <c r="AE401" s="52"/>
      <c r="AF401" s="52"/>
      <c r="AG401" s="52"/>
      <c r="AH401" s="52"/>
      <c r="AI401" s="52"/>
      <c r="AJ401" s="52"/>
      <c r="AK401" s="52"/>
      <c r="AL401" s="52"/>
      <c r="AM401" s="52"/>
      <c r="AN401" s="52"/>
      <c r="AO401" s="52"/>
      <c r="AP401" s="52"/>
      <c r="AQ401" s="52"/>
      <c r="AR401" s="52"/>
      <c r="AS401" s="52"/>
      <c r="AT401" s="52"/>
      <c r="AU401" s="52"/>
      <c r="AV401" s="52"/>
      <c r="AW401" s="52"/>
      <c r="AX401" s="52"/>
      <c r="AY401" s="52"/>
      <c r="AZ401" s="52"/>
      <c r="BA401" s="52"/>
      <c r="BB401" s="52"/>
      <c r="BC401" s="52"/>
      <c r="BD401" s="52"/>
      <c r="BE401" s="52"/>
      <c r="BF401" s="52"/>
      <c r="BG401" s="52"/>
      <c r="BH401" s="52"/>
      <c r="BI401" s="52"/>
      <c r="BJ401" s="52"/>
      <c r="BK401" s="52"/>
      <c r="BL401" s="52"/>
      <c r="BM401" s="52"/>
      <c r="BN401" s="52"/>
      <c r="BO401" s="52"/>
      <c r="BP401" s="52"/>
      <c r="BQ401" s="52"/>
      <c r="BR401" s="52"/>
      <c r="BS401" s="54"/>
    </row>
    <row r="402" spans="16:71" s="43" customFormat="1" ht="16.5" customHeight="1">
      <c r="R402" s="608"/>
      <c r="S402" s="608"/>
      <c r="T402" s="51"/>
      <c r="U402" s="52"/>
      <c r="V402" s="52"/>
      <c r="W402" s="52"/>
      <c r="X402" s="52"/>
      <c r="Y402" s="52"/>
      <c r="Z402" s="52"/>
      <c r="AA402" s="52"/>
      <c r="AB402" s="52"/>
      <c r="AC402" s="52"/>
      <c r="AD402" s="52"/>
      <c r="AE402" s="52"/>
      <c r="AF402" s="52"/>
      <c r="AG402" s="52"/>
      <c r="AH402" s="52"/>
      <c r="AI402" s="52"/>
      <c r="AJ402" s="52"/>
      <c r="AK402" s="52"/>
      <c r="AL402" s="52"/>
      <c r="AM402" s="52"/>
      <c r="AN402" s="52"/>
      <c r="AO402" s="52"/>
      <c r="AP402" s="52"/>
      <c r="AQ402" s="52"/>
      <c r="AR402" s="52"/>
      <c r="AS402" s="52"/>
      <c r="AT402" s="52"/>
      <c r="AU402" s="52"/>
      <c r="AV402" s="52"/>
      <c r="AW402" s="52"/>
      <c r="AX402" s="52"/>
      <c r="AY402" s="52"/>
      <c r="AZ402" s="52"/>
      <c r="BA402" s="52"/>
      <c r="BB402" s="52"/>
      <c r="BC402" s="52"/>
      <c r="BD402" s="52"/>
      <c r="BE402" s="52"/>
      <c r="BF402" s="52"/>
      <c r="BG402" s="52"/>
      <c r="BH402" s="52"/>
      <c r="BI402" s="52"/>
      <c r="BJ402" s="52"/>
      <c r="BK402" s="52"/>
      <c r="BL402" s="52"/>
      <c r="BM402" s="52"/>
      <c r="BN402" s="52"/>
      <c r="BO402" s="52"/>
      <c r="BP402" s="52"/>
      <c r="BQ402" s="52"/>
      <c r="BR402" s="52"/>
      <c r="BS402" s="54"/>
    </row>
    <row r="403" spans="16:71" s="43" customFormat="1" ht="16.5" customHeight="1">
      <c r="R403" s="608"/>
      <c r="S403" s="608"/>
      <c r="T403" s="51"/>
      <c r="U403" s="52"/>
      <c r="V403" s="52"/>
      <c r="W403" s="52"/>
      <c r="X403" s="52"/>
      <c r="Y403" s="52"/>
      <c r="Z403" s="52"/>
      <c r="AA403" s="52"/>
      <c r="AB403" s="52"/>
      <c r="AC403" s="52"/>
      <c r="AD403" s="52"/>
      <c r="AE403" s="52"/>
      <c r="AF403" s="52"/>
      <c r="AG403" s="52"/>
      <c r="AH403" s="52"/>
      <c r="AI403" s="52"/>
      <c r="AJ403" s="52"/>
      <c r="AK403" s="52"/>
      <c r="AL403" s="52"/>
      <c r="AM403" s="52"/>
      <c r="AN403" s="52"/>
      <c r="AO403" s="52"/>
      <c r="AP403" s="52"/>
      <c r="AQ403" s="52"/>
      <c r="AR403" s="52"/>
      <c r="AS403" s="52"/>
      <c r="AT403" s="52"/>
      <c r="AU403" s="52"/>
      <c r="AV403" s="52"/>
      <c r="AW403" s="52"/>
      <c r="AX403" s="52"/>
      <c r="AY403" s="52"/>
      <c r="AZ403" s="52"/>
      <c r="BA403" s="52"/>
      <c r="BB403" s="52"/>
      <c r="BC403" s="52"/>
      <c r="BD403" s="52"/>
      <c r="BE403" s="52"/>
      <c r="BF403" s="52"/>
      <c r="BG403" s="52"/>
      <c r="BH403" s="52"/>
      <c r="BI403" s="52"/>
      <c r="BJ403" s="52"/>
      <c r="BK403" s="52"/>
      <c r="BL403" s="52"/>
      <c r="BM403" s="52"/>
      <c r="BN403" s="52"/>
      <c r="BO403" s="52"/>
      <c r="BP403" s="52"/>
      <c r="BQ403" s="52"/>
      <c r="BR403" s="52"/>
      <c r="BS403" s="54"/>
    </row>
    <row r="404" spans="16:71" s="43" customFormat="1" ht="16.5" customHeight="1">
      <c r="R404" s="608"/>
      <c r="S404" s="608"/>
      <c r="T404" s="51"/>
      <c r="U404" s="52"/>
      <c r="V404" s="52"/>
      <c r="W404" s="52"/>
      <c r="X404" s="52"/>
      <c r="Y404" s="52"/>
      <c r="Z404" s="52"/>
      <c r="AA404" s="52"/>
      <c r="AB404" s="52"/>
      <c r="AC404" s="52"/>
      <c r="AD404" s="52"/>
      <c r="AE404" s="52"/>
      <c r="AF404" s="52"/>
      <c r="AG404" s="52"/>
      <c r="AH404" s="52"/>
      <c r="AI404" s="52"/>
      <c r="AJ404" s="52"/>
      <c r="AK404" s="52"/>
      <c r="AL404" s="52"/>
      <c r="AM404" s="52"/>
      <c r="AN404" s="52"/>
      <c r="AO404" s="52"/>
      <c r="AP404" s="52"/>
      <c r="AQ404" s="52"/>
      <c r="AR404" s="52"/>
      <c r="AS404" s="52"/>
      <c r="AT404" s="52"/>
      <c r="AU404" s="52"/>
      <c r="AV404" s="52"/>
      <c r="AW404" s="52"/>
      <c r="AX404" s="52"/>
      <c r="AY404" s="52"/>
      <c r="AZ404" s="52"/>
      <c r="BA404" s="52"/>
      <c r="BB404" s="52"/>
      <c r="BC404" s="52"/>
      <c r="BD404" s="52"/>
      <c r="BE404" s="52"/>
      <c r="BF404" s="52"/>
      <c r="BG404" s="52"/>
      <c r="BH404" s="52"/>
      <c r="BI404" s="52"/>
      <c r="BJ404" s="52"/>
      <c r="BK404" s="52"/>
      <c r="BL404" s="52"/>
      <c r="BM404" s="52"/>
      <c r="BN404" s="52"/>
      <c r="BO404" s="52"/>
      <c r="BP404" s="52"/>
      <c r="BQ404" s="52"/>
      <c r="BR404" s="52"/>
      <c r="BS404" s="54"/>
    </row>
    <row r="405" spans="16:71" s="43" customFormat="1" ht="16.5" customHeight="1">
      <c r="R405" s="608"/>
      <c r="S405" s="608"/>
      <c r="T405" s="51"/>
      <c r="U405" s="52"/>
      <c r="V405" s="52"/>
      <c r="W405" s="52"/>
      <c r="X405" s="52"/>
      <c r="Y405" s="52"/>
      <c r="Z405" s="52"/>
      <c r="AA405" s="52"/>
      <c r="AB405" s="52"/>
      <c r="AC405" s="52"/>
      <c r="AD405" s="52"/>
      <c r="AE405" s="52"/>
      <c r="AF405" s="52"/>
      <c r="AG405" s="52"/>
      <c r="AH405" s="52"/>
      <c r="AI405" s="52"/>
      <c r="AJ405" s="52"/>
      <c r="AK405" s="52"/>
      <c r="AL405" s="52"/>
      <c r="AM405" s="52"/>
      <c r="AN405" s="52"/>
      <c r="AO405" s="52"/>
      <c r="AP405" s="52"/>
      <c r="AQ405" s="52"/>
      <c r="AR405" s="52"/>
      <c r="AS405" s="52"/>
      <c r="AT405" s="52"/>
      <c r="AU405" s="52"/>
      <c r="AV405" s="52"/>
      <c r="AW405" s="52"/>
      <c r="AX405" s="52"/>
      <c r="AY405" s="52"/>
      <c r="AZ405" s="52"/>
      <c r="BA405" s="52"/>
      <c r="BB405" s="52"/>
      <c r="BC405" s="52"/>
      <c r="BD405" s="52"/>
      <c r="BE405" s="52"/>
      <c r="BF405" s="52"/>
      <c r="BG405" s="52"/>
      <c r="BH405" s="52"/>
      <c r="BI405" s="52"/>
      <c r="BJ405" s="52"/>
      <c r="BK405" s="52"/>
      <c r="BL405" s="52"/>
      <c r="BM405" s="52"/>
      <c r="BN405" s="52"/>
      <c r="BO405" s="52"/>
      <c r="BP405" s="52"/>
      <c r="BQ405" s="52"/>
      <c r="BR405" s="52"/>
      <c r="BS405" s="54"/>
    </row>
    <row r="406" spans="16:71" s="43" customFormat="1" ht="16.5" customHeight="1">
      <c r="R406" s="608"/>
      <c r="S406" s="608"/>
      <c r="T406" s="51"/>
      <c r="U406" s="52"/>
      <c r="V406" s="52"/>
      <c r="W406" s="52"/>
      <c r="X406" s="52"/>
      <c r="Y406" s="52"/>
      <c r="Z406" s="52"/>
      <c r="AA406" s="52"/>
      <c r="AB406" s="52"/>
      <c r="AC406" s="52"/>
      <c r="AD406" s="52"/>
      <c r="AE406" s="52"/>
      <c r="AF406" s="52"/>
      <c r="AG406" s="52"/>
      <c r="AH406" s="52"/>
      <c r="AI406" s="52"/>
      <c r="AJ406" s="52"/>
      <c r="AK406" s="52"/>
      <c r="AL406" s="52"/>
      <c r="AM406" s="52"/>
      <c r="AN406" s="52"/>
      <c r="AO406" s="52"/>
      <c r="AP406" s="52"/>
      <c r="AQ406" s="52"/>
      <c r="AR406" s="52"/>
      <c r="AS406" s="52"/>
      <c r="AT406" s="52"/>
      <c r="AU406" s="52"/>
      <c r="AV406" s="52"/>
      <c r="AW406" s="52"/>
      <c r="AX406" s="52"/>
      <c r="AY406" s="52"/>
      <c r="AZ406" s="52"/>
      <c r="BA406" s="52"/>
      <c r="BB406" s="52"/>
      <c r="BC406" s="52"/>
      <c r="BD406" s="52"/>
      <c r="BE406" s="52"/>
      <c r="BF406" s="52"/>
      <c r="BG406" s="52"/>
      <c r="BH406" s="52"/>
      <c r="BI406" s="52"/>
      <c r="BJ406" s="52"/>
      <c r="BK406" s="52"/>
      <c r="BL406" s="52"/>
      <c r="BM406" s="52"/>
      <c r="BN406" s="52"/>
      <c r="BO406" s="52"/>
      <c r="BP406" s="52"/>
      <c r="BQ406" s="52"/>
      <c r="BR406" s="52"/>
      <c r="BS406" s="54"/>
    </row>
    <row r="407" spans="16:71" s="43" customFormat="1" ht="16.5" customHeight="1">
      <c r="R407" s="608"/>
      <c r="S407" s="608"/>
      <c r="T407" s="51"/>
      <c r="U407" s="52"/>
      <c r="V407" s="52"/>
      <c r="W407" s="52"/>
      <c r="X407" s="52"/>
      <c r="Y407" s="52"/>
      <c r="Z407" s="52"/>
      <c r="AA407" s="52"/>
      <c r="AB407" s="52"/>
      <c r="AC407" s="52"/>
      <c r="AD407" s="52"/>
      <c r="AE407" s="52"/>
      <c r="AF407" s="52"/>
      <c r="AG407" s="52"/>
      <c r="AH407" s="52"/>
      <c r="AI407" s="52"/>
      <c r="AJ407" s="52"/>
      <c r="AK407" s="52"/>
      <c r="AL407" s="52"/>
      <c r="AM407" s="52"/>
      <c r="AN407" s="52"/>
      <c r="AO407" s="52"/>
      <c r="AP407" s="52"/>
      <c r="AQ407" s="52"/>
      <c r="AR407" s="52"/>
      <c r="AS407" s="52"/>
      <c r="AT407" s="52"/>
      <c r="AU407" s="52"/>
      <c r="AV407" s="52"/>
      <c r="AW407" s="52"/>
      <c r="AX407" s="52"/>
      <c r="AY407" s="52"/>
      <c r="AZ407" s="52"/>
      <c r="BA407" s="52"/>
      <c r="BB407" s="52"/>
      <c r="BC407" s="52"/>
      <c r="BD407" s="52"/>
      <c r="BE407" s="52"/>
      <c r="BF407" s="52"/>
      <c r="BG407" s="52"/>
      <c r="BH407" s="52"/>
      <c r="BI407" s="52"/>
      <c r="BJ407" s="52"/>
      <c r="BK407" s="52"/>
      <c r="BL407" s="52"/>
      <c r="BM407" s="52"/>
      <c r="BN407" s="52"/>
      <c r="BO407" s="52"/>
      <c r="BP407" s="52"/>
      <c r="BQ407" s="52"/>
      <c r="BR407" s="52"/>
      <c r="BS407" s="54"/>
    </row>
    <row r="408" spans="16:71" s="43" customFormat="1" ht="16.5" customHeight="1">
      <c r="R408" s="608"/>
      <c r="S408" s="608"/>
      <c r="T408" s="51"/>
      <c r="U408" s="52"/>
      <c r="V408" s="52"/>
      <c r="W408" s="52"/>
      <c r="X408" s="52"/>
      <c r="Y408" s="52"/>
      <c r="Z408" s="52"/>
      <c r="AA408" s="52"/>
      <c r="AB408" s="52"/>
      <c r="AC408" s="52"/>
      <c r="AD408" s="52"/>
      <c r="AE408" s="52"/>
      <c r="AF408" s="52"/>
      <c r="AG408" s="52"/>
      <c r="AH408" s="52"/>
      <c r="AI408" s="52"/>
      <c r="AJ408" s="52"/>
      <c r="AK408" s="52"/>
      <c r="AL408" s="52"/>
      <c r="AM408" s="52"/>
      <c r="AN408" s="52"/>
      <c r="AO408" s="52"/>
      <c r="AP408" s="52"/>
      <c r="AQ408" s="52"/>
      <c r="AR408" s="52"/>
      <c r="AS408" s="52"/>
      <c r="AT408" s="52"/>
      <c r="AU408" s="52"/>
      <c r="AV408" s="52"/>
      <c r="AW408" s="52"/>
      <c r="AX408" s="52"/>
      <c r="AY408" s="52"/>
      <c r="AZ408" s="52"/>
      <c r="BA408" s="52"/>
      <c r="BB408" s="52"/>
      <c r="BC408" s="52"/>
      <c r="BD408" s="52"/>
      <c r="BE408" s="52"/>
      <c r="BF408" s="52"/>
      <c r="BG408" s="52"/>
      <c r="BH408" s="52"/>
      <c r="BI408" s="52"/>
      <c r="BJ408" s="52"/>
      <c r="BK408" s="52"/>
      <c r="BL408" s="52"/>
      <c r="BM408" s="52"/>
      <c r="BN408" s="52"/>
      <c r="BO408" s="52"/>
      <c r="BP408" s="52"/>
      <c r="BQ408" s="52"/>
      <c r="BR408" s="52"/>
      <c r="BS408" s="54"/>
    </row>
    <row r="409" spans="16:71" ht="16.5" customHeight="1">
      <c r="R409" s="608"/>
      <c r="S409" s="608"/>
      <c r="T409" s="51"/>
      <c r="U409" s="52"/>
      <c r="V409" s="52"/>
      <c r="W409" s="52"/>
      <c r="X409" s="52"/>
      <c r="Y409" s="52"/>
      <c r="Z409" s="52"/>
      <c r="AA409" s="52"/>
      <c r="AB409" s="52"/>
      <c r="AC409" s="52"/>
      <c r="AD409" s="52"/>
      <c r="AE409" s="52"/>
      <c r="AF409" s="52"/>
      <c r="AG409" s="52"/>
      <c r="AH409" s="52"/>
      <c r="AI409" s="52"/>
      <c r="AJ409" s="52"/>
      <c r="AK409" s="52"/>
      <c r="AL409" s="52"/>
      <c r="AM409" s="52"/>
      <c r="AN409" s="52"/>
      <c r="AO409" s="52"/>
      <c r="AP409" s="52"/>
      <c r="AQ409" s="52"/>
      <c r="AR409" s="52"/>
      <c r="AS409" s="52"/>
      <c r="AT409" s="52"/>
      <c r="AU409" s="52"/>
      <c r="AV409" s="52"/>
      <c r="AW409" s="52"/>
      <c r="AX409" s="52"/>
      <c r="AY409" s="52"/>
      <c r="AZ409" s="52"/>
      <c r="BA409" s="52"/>
      <c r="BB409" s="52"/>
      <c r="BC409" s="52"/>
      <c r="BD409" s="52"/>
      <c r="BE409" s="52"/>
      <c r="BF409" s="52"/>
      <c r="BG409" s="52"/>
      <c r="BH409" s="52"/>
      <c r="BI409" s="52"/>
      <c r="BJ409" s="52"/>
      <c r="BK409" s="52"/>
      <c r="BL409" s="52"/>
      <c r="BM409" s="52"/>
      <c r="BN409" s="52"/>
      <c r="BO409" s="52"/>
      <c r="BP409" s="52"/>
      <c r="BQ409" s="52"/>
      <c r="BR409" s="52"/>
      <c r="BS409" s="54"/>
    </row>
    <row r="410" spans="16:71" ht="16.5" customHeight="1">
      <c r="R410" s="608"/>
      <c r="S410" s="608"/>
      <c r="T410" s="51"/>
      <c r="U410" s="52"/>
      <c r="V410" s="52"/>
      <c r="W410" s="52"/>
      <c r="X410" s="52"/>
      <c r="Y410" s="52"/>
      <c r="Z410" s="52"/>
      <c r="AA410" s="52"/>
      <c r="AB410" s="52"/>
      <c r="AC410" s="52"/>
      <c r="AD410" s="52"/>
      <c r="AE410" s="52"/>
      <c r="AF410" s="52"/>
      <c r="AG410" s="52"/>
      <c r="AH410" s="52"/>
      <c r="AI410" s="52"/>
      <c r="AJ410" s="52"/>
      <c r="AK410" s="52"/>
      <c r="AL410" s="52"/>
      <c r="AM410" s="52"/>
      <c r="AN410" s="52"/>
      <c r="AO410" s="52"/>
      <c r="AP410" s="52"/>
      <c r="AQ410" s="52"/>
      <c r="AR410" s="52"/>
      <c r="AS410" s="52"/>
      <c r="AT410" s="52"/>
      <c r="AU410" s="52"/>
      <c r="AV410" s="52"/>
      <c r="AW410" s="52"/>
      <c r="AX410" s="52"/>
      <c r="AY410" s="52"/>
      <c r="AZ410" s="52"/>
      <c r="BA410" s="52"/>
      <c r="BB410" s="52"/>
      <c r="BC410" s="52"/>
      <c r="BD410" s="52"/>
      <c r="BE410" s="52"/>
      <c r="BF410" s="52"/>
      <c r="BG410" s="52"/>
      <c r="BH410" s="52"/>
      <c r="BI410" s="52"/>
      <c r="BJ410" s="52"/>
      <c r="BK410" s="52"/>
      <c r="BL410" s="52"/>
      <c r="BM410" s="52"/>
      <c r="BN410" s="52"/>
      <c r="BO410" s="52"/>
      <c r="BP410" s="52"/>
      <c r="BQ410" s="52"/>
      <c r="BR410" s="52"/>
      <c r="BS410" s="54"/>
    </row>
    <row r="411" spans="16:71" ht="16.5" customHeight="1">
      <c r="R411" s="608"/>
      <c r="S411" s="608"/>
      <c r="T411" s="51"/>
      <c r="U411" s="52"/>
      <c r="V411" s="52"/>
      <c r="W411" s="52"/>
      <c r="X411" s="52"/>
      <c r="Y411" s="52"/>
      <c r="Z411" s="52"/>
      <c r="AA411" s="52"/>
      <c r="AB411" s="52"/>
      <c r="AC411" s="52"/>
      <c r="AD411" s="52"/>
      <c r="AE411" s="52"/>
      <c r="AF411" s="52"/>
      <c r="AG411" s="52"/>
      <c r="AH411" s="52"/>
      <c r="AI411" s="52"/>
      <c r="AJ411" s="52"/>
      <c r="AK411" s="52"/>
      <c r="AL411" s="52"/>
      <c r="AM411" s="52"/>
      <c r="AN411" s="52"/>
      <c r="AO411" s="52"/>
      <c r="AP411" s="52"/>
      <c r="AQ411" s="52"/>
      <c r="AR411" s="52"/>
      <c r="AS411" s="52"/>
      <c r="AT411" s="52"/>
      <c r="AU411" s="52"/>
      <c r="AV411" s="52"/>
      <c r="AW411" s="52"/>
      <c r="AX411" s="52"/>
      <c r="AY411" s="52"/>
      <c r="AZ411" s="52"/>
      <c r="BA411" s="52"/>
      <c r="BB411" s="52"/>
      <c r="BC411" s="52"/>
      <c r="BD411" s="52"/>
      <c r="BE411" s="52"/>
      <c r="BF411" s="52"/>
      <c r="BG411" s="52"/>
      <c r="BH411" s="52"/>
      <c r="BI411" s="52"/>
      <c r="BJ411" s="52"/>
      <c r="BK411" s="52"/>
      <c r="BL411" s="52"/>
      <c r="BM411" s="52"/>
      <c r="BN411" s="52"/>
      <c r="BO411" s="52"/>
      <c r="BP411" s="52"/>
      <c r="BQ411" s="52"/>
      <c r="BR411" s="52"/>
      <c r="BS411" s="54"/>
    </row>
    <row r="412" spans="16:71" ht="16.5" customHeight="1">
      <c r="R412" s="608"/>
      <c r="S412" s="608"/>
      <c r="T412" s="51"/>
      <c r="U412" s="52"/>
      <c r="V412" s="52"/>
      <c r="W412" s="52"/>
      <c r="X412" s="52"/>
      <c r="Y412" s="52"/>
      <c r="Z412" s="52"/>
      <c r="AA412" s="52"/>
      <c r="AB412" s="52"/>
      <c r="AC412" s="52"/>
      <c r="AD412" s="52"/>
      <c r="AE412" s="52"/>
      <c r="AF412" s="52"/>
      <c r="AG412" s="52"/>
      <c r="AH412" s="52"/>
      <c r="AI412" s="52"/>
      <c r="AJ412" s="52"/>
      <c r="AK412" s="52"/>
      <c r="AL412" s="52"/>
      <c r="AM412" s="52"/>
      <c r="AN412" s="52"/>
      <c r="AO412" s="52"/>
      <c r="AP412" s="52"/>
      <c r="AQ412" s="52"/>
      <c r="AR412" s="52"/>
      <c r="AS412" s="52"/>
      <c r="AT412" s="52"/>
      <c r="AU412" s="52"/>
      <c r="AV412" s="52"/>
      <c r="AW412" s="52"/>
      <c r="AX412" s="52"/>
      <c r="AY412" s="52"/>
      <c r="AZ412" s="52"/>
      <c r="BA412" s="52"/>
      <c r="BB412" s="52"/>
      <c r="BC412" s="52"/>
      <c r="BD412" s="52"/>
      <c r="BE412" s="52"/>
      <c r="BF412" s="52"/>
      <c r="BG412" s="52"/>
      <c r="BH412" s="52"/>
      <c r="BI412" s="52"/>
      <c r="BJ412" s="52"/>
      <c r="BK412" s="52"/>
      <c r="BL412" s="52"/>
      <c r="BM412" s="52"/>
      <c r="BN412" s="52"/>
      <c r="BO412" s="52"/>
      <c r="BP412" s="52"/>
      <c r="BQ412" s="52"/>
      <c r="BR412" s="52"/>
      <c r="BS412" s="54"/>
    </row>
    <row r="413" spans="16:71" ht="16.5" customHeight="1">
      <c r="R413" s="608"/>
      <c r="S413" s="608"/>
      <c r="T413" s="51"/>
      <c r="U413" s="52"/>
      <c r="V413" s="52"/>
      <c r="W413" s="52"/>
      <c r="X413" s="52"/>
      <c r="Y413" s="52"/>
      <c r="Z413" s="52"/>
      <c r="AA413" s="52"/>
      <c r="AB413" s="52"/>
      <c r="AC413" s="52"/>
      <c r="AD413" s="52"/>
      <c r="AE413" s="52"/>
      <c r="AF413" s="52"/>
      <c r="AG413" s="52"/>
      <c r="AH413" s="52"/>
      <c r="AI413" s="52"/>
      <c r="AJ413" s="52"/>
      <c r="AK413" s="52"/>
      <c r="AL413" s="52"/>
      <c r="AM413" s="52"/>
      <c r="AN413" s="52"/>
      <c r="AO413" s="52"/>
      <c r="AP413" s="52"/>
      <c r="AQ413" s="52"/>
      <c r="AR413" s="52"/>
      <c r="AS413" s="52"/>
      <c r="AT413" s="52"/>
      <c r="AU413" s="52"/>
      <c r="AV413" s="52"/>
      <c r="AW413" s="52"/>
      <c r="AX413" s="52"/>
      <c r="AY413" s="52"/>
      <c r="AZ413" s="52"/>
      <c r="BA413" s="52"/>
      <c r="BB413" s="52"/>
      <c r="BC413" s="52"/>
      <c r="BD413" s="52"/>
      <c r="BE413" s="52"/>
      <c r="BF413" s="52"/>
      <c r="BG413" s="52"/>
      <c r="BH413" s="52"/>
      <c r="BI413" s="52"/>
      <c r="BJ413" s="52"/>
      <c r="BK413" s="52"/>
      <c r="BL413" s="52"/>
      <c r="BM413" s="52"/>
      <c r="BN413" s="52"/>
      <c r="BO413" s="52"/>
      <c r="BP413" s="52"/>
      <c r="BQ413" s="52"/>
      <c r="BR413" s="52"/>
      <c r="BS413" s="54"/>
    </row>
    <row r="414" spans="16:71" ht="16.5" customHeight="1">
      <c r="R414" s="608"/>
      <c r="S414" s="608"/>
      <c r="T414" s="51"/>
      <c r="U414" s="52"/>
      <c r="V414" s="52"/>
      <c r="W414" s="52"/>
      <c r="X414" s="52"/>
      <c r="Y414" s="52"/>
      <c r="Z414" s="52"/>
      <c r="AA414" s="52"/>
      <c r="AB414" s="52"/>
      <c r="AC414" s="52"/>
      <c r="AD414" s="52"/>
      <c r="AE414" s="52"/>
      <c r="AF414" s="52"/>
      <c r="AG414" s="52"/>
      <c r="AH414" s="52"/>
      <c r="AI414" s="52"/>
      <c r="AJ414" s="52"/>
      <c r="AK414" s="52"/>
      <c r="AL414" s="52"/>
      <c r="AM414" s="52"/>
      <c r="AN414" s="52"/>
      <c r="AO414" s="52"/>
      <c r="AP414" s="52"/>
      <c r="AQ414" s="52"/>
      <c r="AR414" s="52"/>
      <c r="AS414" s="52"/>
      <c r="AT414" s="52"/>
      <c r="AU414" s="52"/>
      <c r="AV414" s="52"/>
      <c r="AW414" s="52"/>
      <c r="AX414" s="52"/>
      <c r="AY414" s="52"/>
      <c r="AZ414" s="52"/>
      <c r="BA414" s="52"/>
      <c r="BB414" s="52"/>
      <c r="BC414" s="52"/>
      <c r="BD414" s="52"/>
      <c r="BE414" s="52"/>
      <c r="BF414" s="52"/>
      <c r="BG414" s="52"/>
      <c r="BH414" s="52"/>
      <c r="BI414" s="52"/>
      <c r="BJ414" s="52"/>
      <c r="BK414" s="52"/>
      <c r="BL414" s="52"/>
      <c r="BM414" s="52"/>
      <c r="BN414" s="52"/>
      <c r="BO414" s="52"/>
      <c r="BP414" s="52"/>
      <c r="BQ414" s="52"/>
      <c r="BR414" s="52"/>
      <c r="BS414" s="54"/>
    </row>
    <row r="415" spans="16:71" ht="16.5" customHeight="1">
      <c r="R415" s="608"/>
      <c r="S415" s="608"/>
      <c r="T415" s="51"/>
      <c r="U415" s="52"/>
      <c r="V415" s="52"/>
      <c r="W415" s="52"/>
      <c r="X415" s="52"/>
      <c r="Y415" s="52"/>
      <c r="Z415" s="52"/>
      <c r="AA415" s="52"/>
      <c r="AB415" s="52"/>
      <c r="AC415" s="52"/>
      <c r="AD415" s="52"/>
      <c r="AE415" s="52"/>
      <c r="AF415" s="52"/>
      <c r="AG415" s="52"/>
      <c r="AH415" s="52"/>
      <c r="AI415" s="52"/>
      <c r="AJ415" s="52"/>
      <c r="AK415" s="52"/>
      <c r="AL415" s="52"/>
      <c r="AM415" s="52"/>
      <c r="AN415" s="52"/>
      <c r="AO415" s="52"/>
      <c r="AP415" s="52"/>
      <c r="AQ415" s="52"/>
      <c r="AR415" s="52"/>
      <c r="AS415" s="52"/>
      <c r="AT415" s="52"/>
      <c r="AU415" s="52"/>
      <c r="AV415" s="52"/>
      <c r="AW415" s="52"/>
      <c r="AX415" s="52"/>
      <c r="AY415" s="52"/>
      <c r="AZ415" s="52"/>
      <c r="BA415" s="52"/>
      <c r="BB415" s="52"/>
      <c r="BC415" s="52"/>
      <c r="BD415" s="52"/>
      <c r="BE415" s="52"/>
      <c r="BF415" s="52"/>
      <c r="BG415" s="52"/>
      <c r="BH415" s="52"/>
      <c r="BI415" s="52"/>
      <c r="BJ415" s="52"/>
      <c r="BK415" s="52"/>
      <c r="BL415" s="52"/>
      <c r="BM415" s="52"/>
      <c r="BN415" s="52"/>
      <c r="BO415" s="52"/>
      <c r="BP415" s="52"/>
      <c r="BQ415" s="52"/>
      <c r="BR415" s="52"/>
      <c r="BS415" s="54"/>
    </row>
    <row r="416" spans="16:71" ht="16.5" customHeight="1">
      <c r="P416" s="55"/>
      <c r="Q416" s="55"/>
      <c r="R416" s="608"/>
      <c r="S416" s="608"/>
      <c r="T416" s="51"/>
      <c r="U416" s="52"/>
      <c r="V416" s="52"/>
      <c r="W416" s="52"/>
      <c r="X416" s="52"/>
      <c r="Y416" s="52"/>
      <c r="Z416" s="52"/>
      <c r="AA416" s="52"/>
      <c r="AB416" s="52"/>
      <c r="AC416" s="52"/>
      <c r="AD416" s="52"/>
      <c r="AE416" s="52"/>
      <c r="AF416" s="52"/>
      <c r="AG416" s="52"/>
      <c r="AH416" s="52"/>
      <c r="AI416" s="52"/>
      <c r="AJ416" s="52"/>
      <c r="AK416" s="52"/>
      <c r="AL416" s="52"/>
      <c r="AM416" s="52"/>
      <c r="AN416" s="52"/>
      <c r="AO416" s="52"/>
      <c r="AP416" s="52"/>
      <c r="AQ416" s="52"/>
      <c r="AR416" s="52"/>
      <c r="AS416" s="52"/>
      <c r="AT416" s="52"/>
      <c r="AU416" s="52"/>
      <c r="AV416" s="52"/>
      <c r="AW416" s="52"/>
      <c r="AX416" s="52"/>
      <c r="AY416" s="52"/>
      <c r="AZ416" s="52"/>
      <c r="BA416" s="52"/>
      <c r="BB416" s="52"/>
      <c r="BC416" s="52"/>
      <c r="BD416" s="52"/>
      <c r="BE416" s="52"/>
      <c r="BF416" s="52"/>
      <c r="BG416" s="52"/>
      <c r="BH416" s="52"/>
      <c r="BI416" s="52"/>
      <c r="BJ416" s="52"/>
      <c r="BK416" s="52"/>
      <c r="BL416" s="52"/>
      <c r="BM416" s="52"/>
      <c r="BN416" s="52"/>
      <c r="BO416" s="52"/>
      <c r="BP416" s="52"/>
      <c r="BQ416" s="52"/>
      <c r="BR416" s="52"/>
      <c r="BS416" s="54"/>
    </row>
    <row r="417" spans="16:71" ht="16.5" customHeight="1">
      <c r="P417" s="55"/>
      <c r="Q417" s="55"/>
      <c r="R417" s="608"/>
      <c r="S417" s="608"/>
      <c r="T417" s="51"/>
      <c r="U417" s="52"/>
      <c r="V417" s="52"/>
      <c r="W417" s="52"/>
      <c r="X417" s="52"/>
      <c r="Y417" s="52"/>
      <c r="Z417" s="52"/>
      <c r="AA417" s="52"/>
      <c r="AB417" s="52"/>
      <c r="AC417" s="52"/>
      <c r="AD417" s="52"/>
      <c r="AE417" s="52"/>
      <c r="AF417" s="52"/>
      <c r="AG417" s="52"/>
      <c r="AH417" s="52"/>
      <c r="AI417" s="52"/>
      <c r="AJ417" s="52"/>
      <c r="AK417" s="52"/>
      <c r="AL417" s="52"/>
      <c r="AM417" s="52"/>
      <c r="AN417" s="52"/>
      <c r="AO417" s="52"/>
      <c r="AP417" s="52"/>
      <c r="AQ417" s="52"/>
      <c r="AR417" s="52"/>
      <c r="AS417" s="52"/>
      <c r="AT417" s="52"/>
      <c r="AU417" s="52"/>
      <c r="AV417" s="52"/>
      <c r="AW417" s="52"/>
      <c r="AX417" s="52"/>
      <c r="AY417" s="52"/>
      <c r="AZ417" s="52"/>
      <c r="BA417" s="52"/>
      <c r="BB417" s="52"/>
      <c r="BC417" s="52"/>
      <c r="BD417" s="52"/>
      <c r="BE417" s="52"/>
      <c r="BF417" s="52"/>
      <c r="BG417" s="52"/>
      <c r="BH417" s="52"/>
      <c r="BI417" s="52"/>
      <c r="BJ417" s="52"/>
      <c r="BK417" s="52"/>
      <c r="BL417" s="52"/>
      <c r="BM417" s="52"/>
      <c r="BN417" s="52"/>
      <c r="BO417" s="52"/>
      <c r="BP417" s="52"/>
      <c r="BQ417" s="52"/>
      <c r="BR417" s="52"/>
      <c r="BS417" s="54"/>
    </row>
    <row r="418" spans="16:71" ht="16.5" customHeight="1">
      <c r="P418" s="55"/>
      <c r="Q418" s="55"/>
      <c r="R418" s="608"/>
      <c r="S418" s="608"/>
      <c r="T418" s="51"/>
      <c r="U418" s="52"/>
      <c r="V418" s="52"/>
      <c r="W418" s="52"/>
      <c r="X418" s="52"/>
      <c r="Y418" s="52"/>
      <c r="Z418" s="52"/>
      <c r="AA418" s="52"/>
      <c r="AB418" s="52"/>
      <c r="AC418" s="52"/>
      <c r="AD418" s="52"/>
      <c r="AE418" s="52"/>
      <c r="AF418" s="52"/>
      <c r="AG418" s="52"/>
      <c r="AH418" s="52"/>
      <c r="AI418" s="52"/>
      <c r="AJ418" s="52"/>
      <c r="AK418" s="52"/>
      <c r="AL418" s="52"/>
      <c r="AM418" s="52"/>
      <c r="AN418" s="52"/>
      <c r="AO418" s="52"/>
      <c r="AP418" s="52"/>
      <c r="AQ418" s="52"/>
      <c r="AR418" s="52"/>
      <c r="AS418" s="52"/>
      <c r="AT418" s="52"/>
      <c r="AU418" s="52"/>
      <c r="AV418" s="52"/>
      <c r="AW418" s="52"/>
      <c r="AX418" s="52"/>
      <c r="AY418" s="52"/>
      <c r="AZ418" s="52"/>
      <c r="BA418" s="52"/>
      <c r="BB418" s="52"/>
      <c r="BC418" s="52"/>
      <c r="BD418" s="52"/>
      <c r="BE418" s="52"/>
      <c r="BF418" s="52"/>
      <c r="BG418" s="52"/>
      <c r="BH418" s="52"/>
      <c r="BI418" s="52"/>
      <c r="BJ418" s="52"/>
      <c r="BK418" s="52"/>
      <c r="BL418" s="52"/>
      <c r="BM418" s="52"/>
      <c r="BN418" s="52"/>
      <c r="BO418" s="52"/>
      <c r="BP418" s="52"/>
      <c r="BQ418" s="52"/>
      <c r="BR418" s="52"/>
      <c r="BS418" s="54"/>
    </row>
    <row r="419" spans="16:71" ht="16.5" customHeight="1">
      <c r="P419" s="55"/>
      <c r="Q419" s="55"/>
      <c r="R419" s="608"/>
      <c r="S419" s="608"/>
      <c r="T419" s="51"/>
      <c r="U419" s="52"/>
      <c r="V419" s="52"/>
      <c r="W419" s="52"/>
      <c r="X419" s="52"/>
      <c r="Y419" s="52"/>
      <c r="Z419" s="52"/>
      <c r="AA419" s="52"/>
      <c r="AB419" s="52"/>
      <c r="AC419" s="52"/>
      <c r="AD419" s="52"/>
      <c r="AE419" s="52"/>
      <c r="AF419" s="52"/>
      <c r="AG419" s="52"/>
      <c r="AH419" s="52"/>
      <c r="AI419" s="52"/>
      <c r="AJ419" s="52"/>
      <c r="AK419" s="52"/>
      <c r="AL419" s="52"/>
      <c r="AM419" s="52"/>
      <c r="AN419" s="52"/>
      <c r="AO419" s="52"/>
      <c r="AP419" s="52"/>
      <c r="AQ419" s="52"/>
      <c r="AR419" s="52"/>
      <c r="AS419" s="52"/>
      <c r="AT419" s="52"/>
      <c r="AU419" s="52"/>
      <c r="AV419" s="52"/>
      <c r="AW419" s="52"/>
      <c r="AX419" s="52"/>
      <c r="AY419" s="52"/>
      <c r="AZ419" s="52"/>
      <c r="BA419" s="52"/>
      <c r="BB419" s="52"/>
      <c r="BC419" s="52"/>
      <c r="BD419" s="52"/>
      <c r="BE419" s="52"/>
      <c r="BF419" s="52"/>
      <c r="BG419" s="52"/>
      <c r="BH419" s="52"/>
      <c r="BI419" s="52"/>
      <c r="BJ419" s="52"/>
      <c r="BK419" s="52"/>
      <c r="BL419" s="52"/>
      <c r="BM419" s="52"/>
      <c r="BN419" s="52"/>
      <c r="BO419" s="52"/>
      <c r="BP419" s="52"/>
      <c r="BQ419" s="52"/>
      <c r="BR419" s="52"/>
      <c r="BS419" s="54"/>
    </row>
    <row r="420" spans="16:71" ht="16.5" customHeight="1">
      <c r="P420" s="55"/>
      <c r="Q420" s="55"/>
      <c r="R420" s="608"/>
      <c r="S420" s="608"/>
      <c r="T420" s="51"/>
      <c r="U420" s="52"/>
      <c r="V420" s="52"/>
      <c r="W420" s="52"/>
      <c r="X420" s="52"/>
      <c r="Y420" s="52"/>
      <c r="Z420" s="52"/>
      <c r="AA420" s="52"/>
      <c r="AB420" s="52"/>
      <c r="AC420" s="52"/>
      <c r="AD420" s="52"/>
      <c r="AE420" s="52"/>
      <c r="AF420" s="52"/>
      <c r="AG420" s="52"/>
      <c r="AH420" s="52"/>
      <c r="AI420" s="52"/>
      <c r="AJ420" s="52"/>
      <c r="AK420" s="52"/>
      <c r="AL420" s="52"/>
      <c r="AM420" s="52"/>
      <c r="AN420" s="52"/>
      <c r="AO420" s="52"/>
      <c r="AP420" s="52"/>
      <c r="AQ420" s="52"/>
      <c r="AR420" s="52"/>
      <c r="AS420" s="52"/>
      <c r="AT420" s="52"/>
      <c r="AU420" s="52"/>
      <c r="AV420" s="52"/>
      <c r="AW420" s="52"/>
      <c r="AX420" s="52"/>
      <c r="AY420" s="52"/>
      <c r="AZ420" s="52"/>
      <c r="BA420" s="52"/>
      <c r="BB420" s="52"/>
      <c r="BC420" s="52"/>
      <c r="BD420" s="52"/>
      <c r="BE420" s="52"/>
      <c r="BF420" s="52"/>
      <c r="BG420" s="52"/>
      <c r="BH420" s="52"/>
      <c r="BI420" s="52"/>
      <c r="BJ420" s="52"/>
      <c r="BK420" s="52"/>
      <c r="BL420" s="52"/>
      <c r="BM420" s="52"/>
      <c r="BN420" s="52"/>
      <c r="BO420" s="52"/>
      <c r="BP420" s="52"/>
      <c r="BQ420" s="52"/>
      <c r="BR420" s="52"/>
      <c r="BS420" s="54"/>
    </row>
    <row r="421" spans="16:71" ht="16.5" customHeight="1">
      <c r="P421" s="55"/>
      <c r="Q421" s="55"/>
      <c r="R421" s="608"/>
      <c r="S421" s="608"/>
      <c r="T421" s="51"/>
      <c r="U421" s="52"/>
      <c r="V421" s="52"/>
      <c r="W421" s="52"/>
      <c r="X421" s="52"/>
      <c r="Y421" s="52"/>
      <c r="Z421" s="52"/>
      <c r="AA421" s="52"/>
      <c r="AB421" s="52"/>
      <c r="AC421" s="52"/>
      <c r="AD421" s="52"/>
      <c r="AE421" s="52"/>
      <c r="AF421" s="52"/>
      <c r="AG421" s="52"/>
      <c r="AH421" s="52"/>
      <c r="AI421" s="52"/>
      <c r="AJ421" s="52"/>
      <c r="AK421" s="52"/>
      <c r="AL421" s="52"/>
      <c r="AM421" s="52"/>
      <c r="AN421" s="52"/>
      <c r="AO421" s="52"/>
      <c r="AP421" s="52"/>
      <c r="AQ421" s="52"/>
      <c r="AR421" s="52"/>
      <c r="AS421" s="52"/>
      <c r="AT421" s="52"/>
      <c r="AU421" s="52"/>
      <c r="AV421" s="52"/>
      <c r="AW421" s="52"/>
      <c r="AX421" s="52"/>
      <c r="AY421" s="52"/>
      <c r="AZ421" s="52"/>
      <c r="BA421" s="52"/>
      <c r="BB421" s="52"/>
      <c r="BC421" s="52"/>
      <c r="BD421" s="52"/>
      <c r="BE421" s="52"/>
      <c r="BF421" s="52"/>
      <c r="BG421" s="52"/>
      <c r="BH421" s="52"/>
      <c r="BI421" s="52"/>
      <c r="BJ421" s="52"/>
      <c r="BK421" s="52"/>
      <c r="BL421" s="52"/>
      <c r="BM421" s="52"/>
      <c r="BN421" s="52"/>
      <c r="BO421" s="52"/>
      <c r="BP421" s="52"/>
      <c r="BQ421" s="52"/>
      <c r="BR421" s="52"/>
      <c r="BS421" s="54"/>
    </row>
    <row r="422" spans="16:71" ht="16.5" customHeight="1">
      <c r="P422" s="55"/>
      <c r="Q422" s="55"/>
      <c r="R422" s="608"/>
      <c r="S422" s="608"/>
      <c r="T422" s="51"/>
      <c r="U422" s="52"/>
      <c r="V422" s="52"/>
      <c r="W422" s="52"/>
      <c r="X422" s="52"/>
      <c r="Y422" s="52"/>
      <c r="Z422" s="52"/>
      <c r="AA422" s="52"/>
      <c r="AB422" s="52"/>
      <c r="AC422" s="52"/>
      <c r="AD422" s="52"/>
      <c r="AE422" s="52"/>
      <c r="AF422" s="52"/>
      <c r="AG422" s="52"/>
      <c r="AH422" s="52"/>
      <c r="AI422" s="52"/>
      <c r="AJ422" s="52"/>
      <c r="AK422" s="52"/>
      <c r="AL422" s="52"/>
      <c r="AM422" s="52"/>
      <c r="AN422" s="52"/>
      <c r="AO422" s="52"/>
      <c r="AP422" s="52"/>
      <c r="AQ422" s="52"/>
      <c r="AR422" s="52"/>
      <c r="AS422" s="52"/>
      <c r="AT422" s="52"/>
      <c r="AU422" s="52"/>
      <c r="AV422" s="52"/>
      <c r="AW422" s="52"/>
      <c r="AX422" s="52"/>
      <c r="AY422" s="52"/>
      <c r="AZ422" s="52"/>
      <c r="BA422" s="52"/>
      <c r="BB422" s="52"/>
      <c r="BC422" s="52"/>
      <c r="BD422" s="52"/>
      <c r="BE422" s="52"/>
      <c r="BF422" s="52"/>
      <c r="BG422" s="52"/>
      <c r="BH422" s="52"/>
      <c r="BI422" s="52"/>
      <c r="BJ422" s="52"/>
      <c r="BK422" s="52"/>
      <c r="BL422" s="52"/>
      <c r="BM422" s="52"/>
      <c r="BN422" s="52"/>
      <c r="BO422" s="52"/>
      <c r="BP422" s="52"/>
      <c r="BQ422" s="52"/>
      <c r="BR422" s="52"/>
      <c r="BS422" s="54"/>
    </row>
    <row r="423" spans="16:71" ht="16.5" customHeight="1">
      <c r="P423" s="55"/>
      <c r="Q423" s="55"/>
      <c r="R423" s="608"/>
      <c r="S423" s="608"/>
      <c r="T423" s="51"/>
      <c r="U423" s="52"/>
      <c r="V423" s="52"/>
      <c r="W423" s="52"/>
      <c r="X423" s="52"/>
      <c r="Y423" s="52"/>
      <c r="Z423" s="52"/>
      <c r="AA423" s="52"/>
      <c r="AB423" s="52"/>
      <c r="AC423" s="52"/>
      <c r="AD423" s="52"/>
      <c r="AE423" s="52"/>
      <c r="AF423" s="52"/>
      <c r="AG423" s="52"/>
      <c r="AH423" s="52"/>
      <c r="AI423" s="52"/>
      <c r="AJ423" s="52"/>
      <c r="AK423" s="52"/>
      <c r="AL423" s="52"/>
      <c r="AM423" s="52"/>
      <c r="AN423" s="52"/>
      <c r="AO423" s="52"/>
      <c r="AP423" s="52"/>
      <c r="AQ423" s="52"/>
      <c r="AR423" s="52"/>
      <c r="AS423" s="52"/>
      <c r="AT423" s="52"/>
      <c r="AU423" s="52"/>
      <c r="AV423" s="52"/>
      <c r="AW423" s="52"/>
      <c r="AX423" s="52"/>
      <c r="AY423" s="52"/>
      <c r="AZ423" s="52"/>
      <c r="BA423" s="52"/>
      <c r="BB423" s="52"/>
      <c r="BC423" s="52"/>
      <c r="BD423" s="52"/>
      <c r="BE423" s="52"/>
      <c r="BF423" s="52"/>
      <c r="BG423" s="52"/>
      <c r="BH423" s="52"/>
      <c r="BI423" s="52"/>
      <c r="BJ423" s="52"/>
      <c r="BK423" s="52"/>
      <c r="BL423" s="52"/>
      <c r="BM423" s="52"/>
      <c r="BN423" s="52"/>
      <c r="BO423" s="52"/>
      <c r="BP423" s="52"/>
      <c r="BQ423" s="52"/>
      <c r="BR423" s="52"/>
      <c r="BS423" s="54"/>
    </row>
    <row r="424" spans="16:71" ht="16.5" customHeight="1">
      <c r="P424" s="55"/>
      <c r="Q424" s="55"/>
      <c r="R424" s="608"/>
      <c r="S424" s="608"/>
      <c r="T424" s="51"/>
      <c r="U424" s="52"/>
      <c r="V424" s="52"/>
      <c r="W424" s="52"/>
      <c r="X424" s="52"/>
      <c r="Y424" s="52"/>
      <c r="Z424" s="52"/>
      <c r="AA424" s="52"/>
      <c r="AB424" s="52"/>
      <c r="AC424" s="52"/>
      <c r="AD424" s="52"/>
      <c r="AE424" s="52"/>
      <c r="AF424" s="52"/>
      <c r="AG424" s="52"/>
      <c r="AH424" s="52"/>
      <c r="AI424" s="52"/>
      <c r="AJ424" s="52"/>
      <c r="AK424" s="52"/>
      <c r="AL424" s="52"/>
      <c r="AM424" s="52"/>
      <c r="AN424" s="52"/>
      <c r="AO424" s="52"/>
      <c r="AP424" s="52"/>
      <c r="AQ424" s="52"/>
      <c r="AR424" s="52"/>
      <c r="AS424" s="52"/>
      <c r="AT424" s="52"/>
      <c r="AU424" s="52"/>
      <c r="AV424" s="52"/>
      <c r="AW424" s="52"/>
      <c r="AX424" s="52"/>
      <c r="AY424" s="52"/>
      <c r="AZ424" s="52"/>
      <c r="BA424" s="52"/>
      <c r="BB424" s="52"/>
      <c r="BC424" s="52"/>
      <c r="BD424" s="52"/>
      <c r="BE424" s="52"/>
      <c r="BF424" s="52"/>
      <c r="BG424" s="52"/>
      <c r="BH424" s="52"/>
      <c r="BI424" s="52"/>
      <c r="BJ424" s="52"/>
      <c r="BK424" s="52"/>
      <c r="BL424" s="52"/>
      <c r="BM424" s="52"/>
      <c r="BN424" s="52"/>
      <c r="BO424" s="52"/>
      <c r="BP424" s="52"/>
      <c r="BQ424" s="52"/>
      <c r="BR424" s="52"/>
      <c r="BS424" s="54"/>
    </row>
    <row r="425" spans="16:71" ht="16.5" customHeight="1">
      <c r="P425" s="55"/>
      <c r="Q425" s="55"/>
      <c r="R425" s="608"/>
      <c r="S425" s="608"/>
      <c r="T425" s="51"/>
      <c r="U425" s="52"/>
      <c r="V425" s="52"/>
      <c r="W425" s="52"/>
      <c r="X425" s="52"/>
      <c r="Y425" s="52"/>
      <c r="Z425" s="52"/>
      <c r="AA425" s="52"/>
      <c r="AB425" s="52"/>
      <c r="AC425" s="52"/>
      <c r="AD425" s="52"/>
      <c r="AE425" s="52"/>
      <c r="AF425" s="52"/>
      <c r="AG425" s="52"/>
      <c r="AH425" s="52"/>
      <c r="AI425" s="52"/>
      <c r="AJ425" s="52"/>
      <c r="AK425" s="52"/>
      <c r="AL425" s="52"/>
      <c r="AM425" s="52"/>
      <c r="AN425" s="52"/>
      <c r="AO425" s="52"/>
      <c r="AP425" s="52"/>
      <c r="AQ425" s="52"/>
      <c r="AR425" s="52"/>
      <c r="AS425" s="52"/>
      <c r="AT425" s="52"/>
      <c r="AU425" s="52"/>
      <c r="AV425" s="52"/>
      <c r="AW425" s="52"/>
      <c r="AX425" s="52"/>
      <c r="AY425" s="52"/>
      <c r="AZ425" s="52"/>
      <c r="BA425" s="52"/>
      <c r="BB425" s="52"/>
      <c r="BC425" s="52"/>
      <c r="BD425" s="52"/>
      <c r="BE425" s="52"/>
      <c r="BF425" s="52"/>
      <c r="BG425" s="52"/>
      <c r="BH425" s="52"/>
      <c r="BI425" s="52"/>
      <c r="BJ425" s="52"/>
      <c r="BK425" s="52"/>
      <c r="BL425" s="52"/>
      <c r="BM425" s="52"/>
      <c r="BN425" s="52"/>
      <c r="BO425" s="52"/>
      <c r="BP425" s="52"/>
      <c r="BQ425" s="52"/>
      <c r="BR425" s="52"/>
      <c r="BS425" s="54"/>
    </row>
    <row r="426" spans="16:71" ht="16.5" customHeight="1">
      <c r="P426" s="55"/>
      <c r="Q426" s="55"/>
      <c r="R426" s="608"/>
      <c r="S426" s="608"/>
      <c r="T426" s="51"/>
      <c r="U426" s="52"/>
      <c r="V426" s="52"/>
      <c r="W426" s="52"/>
      <c r="X426" s="52"/>
      <c r="Y426" s="52"/>
      <c r="Z426" s="52"/>
      <c r="AA426" s="52"/>
      <c r="AB426" s="52"/>
      <c r="AC426" s="52"/>
      <c r="AD426" s="52"/>
      <c r="AE426" s="52"/>
      <c r="AF426" s="52"/>
      <c r="AG426" s="52"/>
      <c r="AH426" s="52"/>
      <c r="AI426" s="52"/>
      <c r="AJ426" s="52"/>
      <c r="AK426" s="52"/>
      <c r="AL426" s="52"/>
      <c r="AM426" s="52"/>
      <c r="AN426" s="52"/>
      <c r="AO426" s="52"/>
      <c r="AP426" s="52"/>
      <c r="AQ426" s="52"/>
      <c r="AR426" s="52"/>
      <c r="AS426" s="52"/>
      <c r="AT426" s="52"/>
      <c r="AU426" s="52"/>
      <c r="AV426" s="52"/>
      <c r="AW426" s="52"/>
      <c r="AX426" s="52"/>
      <c r="AY426" s="52"/>
      <c r="AZ426" s="52"/>
      <c r="BA426" s="52"/>
      <c r="BB426" s="52"/>
      <c r="BC426" s="52"/>
      <c r="BD426" s="52"/>
      <c r="BE426" s="52"/>
      <c r="BF426" s="52"/>
      <c r="BG426" s="52"/>
      <c r="BH426" s="52"/>
      <c r="BI426" s="52"/>
      <c r="BJ426" s="52"/>
      <c r="BK426" s="52"/>
      <c r="BL426" s="52"/>
      <c r="BM426" s="52"/>
      <c r="BN426" s="52"/>
      <c r="BO426" s="52"/>
      <c r="BP426" s="52"/>
      <c r="BQ426" s="52"/>
      <c r="BR426" s="52"/>
      <c r="BS426" s="54"/>
    </row>
    <row r="427" spans="16:71" ht="16.5" customHeight="1">
      <c r="P427" s="55"/>
      <c r="Q427" s="55"/>
      <c r="R427" s="608"/>
      <c r="S427" s="608"/>
      <c r="T427" s="51"/>
      <c r="U427" s="52"/>
      <c r="V427" s="52"/>
      <c r="W427" s="52"/>
      <c r="X427" s="52"/>
      <c r="Y427" s="52"/>
      <c r="Z427" s="52"/>
      <c r="AA427" s="52"/>
      <c r="AB427" s="52"/>
      <c r="AC427" s="52"/>
      <c r="AD427" s="52"/>
      <c r="AE427" s="52"/>
      <c r="AF427" s="52"/>
      <c r="AG427" s="52"/>
      <c r="AH427" s="52"/>
      <c r="AI427" s="52"/>
      <c r="AJ427" s="52"/>
      <c r="AK427" s="52"/>
      <c r="AL427" s="52"/>
      <c r="AM427" s="52"/>
      <c r="AN427" s="52"/>
      <c r="AO427" s="52"/>
      <c r="AP427" s="52"/>
      <c r="AQ427" s="52"/>
      <c r="AR427" s="52"/>
      <c r="AS427" s="52"/>
      <c r="AT427" s="52"/>
      <c r="AU427" s="52"/>
      <c r="AV427" s="52"/>
      <c r="AW427" s="52"/>
      <c r="AX427" s="52"/>
      <c r="AY427" s="52"/>
      <c r="AZ427" s="52"/>
      <c r="BA427" s="52"/>
      <c r="BB427" s="52"/>
      <c r="BC427" s="52"/>
      <c r="BD427" s="52"/>
      <c r="BE427" s="52"/>
      <c r="BF427" s="52"/>
      <c r="BG427" s="52"/>
      <c r="BH427" s="52"/>
      <c r="BI427" s="52"/>
      <c r="BJ427" s="52"/>
      <c r="BK427" s="52"/>
      <c r="BL427" s="52"/>
      <c r="BM427" s="52"/>
      <c r="BN427" s="52"/>
      <c r="BO427" s="52"/>
      <c r="BP427" s="52"/>
      <c r="BQ427" s="52"/>
      <c r="BR427" s="52"/>
      <c r="BS427" s="54"/>
    </row>
    <row r="428" spans="16:71" ht="16.5" customHeight="1">
      <c r="P428" s="55"/>
      <c r="Q428" s="55"/>
      <c r="R428" s="608"/>
      <c r="S428" s="608"/>
      <c r="T428" s="51"/>
      <c r="U428" s="52"/>
      <c r="V428" s="52"/>
      <c r="W428" s="52"/>
      <c r="X428" s="52"/>
      <c r="Y428" s="52"/>
      <c r="Z428" s="52"/>
      <c r="AA428" s="52"/>
      <c r="AB428" s="52"/>
      <c r="AC428" s="52"/>
      <c r="AD428" s="52"/>
      <c r="AE428" s="52"/>
      <c r="AF428" s="52"/>
      <c r="AG428" s="52"/>
      <c r="AH428" s="52"/>
      <c r="AI428" s="52"/>
      <c r="AJ428" s="52"/>
      <c r="AK428" s="52"/>
      <c r="AL428" s="52"/>
      <c r="AM428" s="52"/>
      <c r="AN428" s="52"/>
      <c r="AO428" s="52"/>
      <c r="AP428" s="52"/>
      <c r="AQ428" s="52"/>
      <c r="AR428" s="52"/>
      <c r="AS428" s="52"/>
      <c r="AT428" s="52"/>
      <c r="AU428" s="52"/>
      <c r="AV428" s="52"/>
      <c r="AW428" s="52"/>
      <c r="AX428" s="52"/>
      <c r="AY428" s="52"/>
      <c r="AZ428" s="52"/>
      <c r="BA428" s="52"/>
      <c r="BB428" s="52"/>
      <c r="BC428" s="52"/>
      <c r="BD428" s="52"/>
      <c r="BE428" s="52"/>
      <c r="BF428" s="52"/>
      <c r="BG428" s="52"/>
      <c r="BH428" s="52"/>
      <c r="BI428" s="52"/>
      <c r="BJ428" s="52"/>
      <c r="BK428" s="52"/>
      <c r="BL428" s="52"/>
      <c r="BM428" s="52"/>
      <c r="BN428" s="52"/>
      <c r="BO428" s="52"/>
      <c r="BP428" s="52"/>
      <c r="BQ428" s="52"/>
      <c r="BR428" s="52"/>
      <c r="BS428" s="54"/>
    </row>
    <row r="429" spans="16:71" ht="16.5" customHeight="1">
      <c r="P429" s="55"/>
      <c r="Q429" s="55"/>
      <c r="R429" s="608"/>
      <c r="S429" s="608"/>
      <c r="T429" s="51"/>
      <c r="U429" s="52"/>
      <c r="V429" s="52"/>
      <c r="W429" s="52"/>
      <c r="X429" s="52"/>
      <c r="Y429" s="52"/>
      <c r="Z429" s="52"/>
      <c r="AA429" s="52"/>
      <c r="AB429" s="52"/>
      <c r="AC429" s="52"/>
      <c r="AD429" s="52"/>
      <c r="AE429" s="52"/>
      <c r="AF429" s="52"/>
      <c r="AG429" s="52"/>
      <c r="AH429" s="52"/>
      <c r="AI429" s="52"/>
      <c r="AJ429" s="52"/>
      <c r="AK429" s="52"/>
      <c r="AL429" s="52"/>
      <c r="AM429" s="52"/>
      <c r="AN429" s="52"/>
      <c r="AO429" s="52"/>
      <c r="AP429" s="52"/>
      <c r="AQ429" s="52"/>
      <c r="AR429" s="52"/>
      <c r="AS429" s="52"/>
      <c r="AT429" s="52"/>
      <c r="AU429" s="52"/>
      <c r="AV429" s="52"/>
      <c r="AW429" s="52"/>
      <c r="AX429" s="52"/>
      <c r="AY429" s="52"/>
      <c r="AZ429" s="52"/>
      <c r="BA429" s="52"/>
      <c r="BB429" s="52"/>
      <c r="BC429" s="52"/>
      <c r="BD429" s="52"/>
      <c r="BE429" s="52"/>
      <c r="BF429" s="52"/>
      <c r="BG429" s="52"/>
      <c r="BH429" s="52"/>
      <c r="BI429" s="52"/>
      <c r="BJ429" s="52"/>
      <c r="BK429" s="52"/>
      <c r="BL429" s="52"/>
      <c r="BM429" s="52"/>
      <c r="BN429" s="52"/>
      <c r="BO429" s="52"/>
      <c r="BP429" s="52"/>
      <c r="BQ429" s="52"/>
      <c r="BR429" s="52"/>
      <c r="BS429" s="54"/>
    </row>
    <row r="430" spans="16:71" ht="16.5" customHeight="1">
      <c r="P430" s="55"/>
      <c r="Q430" s="55"/>
      <c r="R430" s="608"/>
      <c r="S430" s="608"/>
      <c r="T430" s="51"/>
      <c r="U430" s="52"/>
      <c r="V430" s="52"/>
      <c r="W430" s="52"/>
      <c r="X430" s="52"/>
      <c r="Y430" s="52"/>
      <c r="Z430" s="52"/>
      <c r="AA430" s="52"/>
      <c r="AB430" s="52"/>
      <c r="AC430" s="52"/>
      <c r="AD430" s="52"/>
      <c r="AE430" s="52"/>
      <c r="AF430" s="52"/>
      <c r="AG430" s="52"/>
      <c r="AH430" s="52"/>
      <c r="AI430" s="52"/>
      <c r="AJ430" s="52"/>
      <c r="AK430" s="52"/>
      <c r="AL430" s="52"/>
      <c r="AM430" s="52"/>
      <c r="AN430" s="52"/>
      <c r="AO430" s="52"/>
      <c r="AP430" s="52"/>
      <c r="AQ430" s="52"/>
      <c r="AR430" s="52"/>
      <c r="AS430" s="52"/>
      <c r="AT430" s="52"/>
      <c r="AU430" s="52"/>
      <c r="AV430" s="52"/>
      <c r="AW430" s="52"/>
      <c r="AX430" s="52"/>
      <c r="AY430" s="52"/>
      <c r="AZ430" s="52"/>
      <c r="BA430" s="52"/>
      <c r="BB430" s="52"/>
      <c r="BC430" s="52"/>
      <c r="BD430" s="52"/>
      <c r="BE430" s="52"/>
      <c r="BF430" s="52"/>
      <c r="BG430" s="52"/>
      <c r="BH430" s="52"/>
      <c r="BI430" s="52"/>
      <c r="BJ430" s="52"/>
      <c r="BK430" s="52"/>
      <c r="BL430" s="52"/>
      <c r="BM430" s="52"/>
      <c r="BN430" s="52"/>
      <c r="BO430" s="52"/>
      <c r="BP430" s="52"/>
      <c r="BQ430" s="52"/>
      <c r="BR430" s="52"/>
      <c r="BS430" s="54"/>
    </row>
    <row r="431" spans="16:71" ht="16.5" customHeight="1">
      <c r="P431" s="55"/>
      <c r="Q431" s="55"/>
      <c r="R431" s="608"/>
      <c r="S431" s="608"/>
      <c r="T431" s="51"/>
      <c r="U431" s="52"/>
      <c r="V431" s="52"/>
      <c r="W431" s="52"/>
      <c r="X431" s="52"/>
      <c r="Y431" s="52"/>
      <c r="Z431" s="52"/>
      <c r="AA431" s="52"/>
      <c r="AB431" s="52"/>
      <c r="AC431" s="52"/>
      <c r="AD431" s="52"/>
      <c r="AE431" s="52"/>
      <c r="AF431" s="52"/>
      <c r="AG431" s="52"/>
      <c r="AH431" s="52"/>
      <c r="AI431" s="52"/>
      <c r="AJ431" s="52"/>
      <c r="AK431" s="52"/>
      <c r="AL431" s="52"/>
      <c r="AM431" s="52"/>
      <c r="AN431" s="52"/>
      <c r="AO431" s="52"/>
      <c r="AP431" s="52"/>
      <c r="AQ431" s="52"/>
      <c r="AR431" s="52"/>
      <c r="AS431" s="52"/>
      <c r="AT431" s="52"/>
      <c r="AU431" s="52"/>
      <c r="AV431" s="52"/>
      <c r="AW431" s="52"/>
      <c r="AX431" s="52"/>
      <c r="AY431" s="52"/>
      <c r="AZ431" s="52"/>
      <c r="BA431" s="52"/>
      <c r="BB431" s="52"/>
      <c r="BC431" s="52"/>
      <c r="BD431" s="52"/>
      <c r="BE431" s="52"/>
      <c r="BF431" s="52"/>
      <c r="BG431" s="52"/>
      <c r="BH431" s="52"/>
      <c r="BI431" s="52"/>
      <c r="BJ431" s="52"/>
      <c r="BK431" s="52"/>
      <c r="BL431" s="52"/>
      <c r="BM431" s="52"/>
      <c r="BN431" s="52"/>
      <c r="BO431" s="52"/>
      <c r="BP431" s="52"/>
      <c r="BQ431" s="52"/>
      <c r="BR431" s="52"/>
      <c r="BS431" s="54"/>
    </row>
    <row r="432" spans="16:71" s="43" customFormat="1" ht="16.5" customHeight="1">
      <c r="P432" s="56"/>
      <c r="Q432" s="56"/>
      <c r="R432" s="608"/>
      <c r="S432" s="608"/>
      <c r="T432" s="51"/>
      <c r="U432" s="52"/>
      <c r="V432" s="52"/>
      <c r="W432" s="52"/>
      <c r="X432" s="52"/>
      <c r="Y432" s="52"/>
      <c r="Z432" s="52"/>
      <c r="AA432" s="52"/>
      <c r="AB432" s="52"/>
      <c r="AC432" s="52"/>
      <c r="AD432" s="52"/>
      <c r="AE432" s="52"/>
      <c r="AF432" s="52"/>
      <c r="AG432" s="52"/>
      <c r="AH432" s="52"/>
      <c r="AI432" s="52"/>
      <c r="AJ432" s="52"/>
      <c r="AK432" s="52"/>
      <c r="AL432" s="52"/>
      <c r="AM432" s="52"/>
      <c r="AN432" s="52"/>
      <c r="AO432" s="52"/>
      <c r="AP432" s="52"/>
      <c r="AQ432" s="52"/>
      <c r="AR432" s="52"/>
      <c r="AS432" s="52"/>
      <c r="AT432" s="52"/>
      <c r="AU432" s="52"/>
      <c r="AV432" s="52"/>
      <c r="AW432" s="52"/>
      <c r="AX432" s="52"/>
      <c r="AY432" s="52"/>
      <c r="AZ432" s="52"/>
      <c r="BA432" s="52"/>
      <c r="BB432" s="52"/>
      <c r="BC432" s="52"/>
      <c r="BD432" s="52"/>
      <c r="BE432" s="52"/>
      <c r="BF432" s="52"/>
      <c r="BG432" s="52"/>
      <c r="BH432" s="52"/>
      <c r="BI432" s="52"/>
      <c r="BJ432" s="52"/>
      <c r="BK432" s="52"/>
      <c r="BL432" s="52"/>
      <c r="BM432" s="52"/>
      <c r="BN432" s="52"/>
      <c r="BO432" s="52"/>
      <c r="BP432" s="52"/>
      <c r="BQ432" s="52"/>
      <c r="BR432" s="52"/>
      <c r="BS432" s="54"/>
    </row>
    <row r="433" spans="16:71" s="43" customFormat="1" ht="16.5" customHeight="1">
      <c r="P433" s="56"/>
      <c r="Q433" s="56"/>
      <c r="R433" s="608"/>
      <c r="S433" s="608"/>
      <c r="T433" s="51"/>
      <c r="U433" s="52"/>
      <c r="V433" s="52"/>
      <c r="W433" s="52"/>
      <c r="X433" s="52"/>
      <c r="Y433" s="52"/>
      <c r="Z433" s="52"/>
      <c r="AA433" s="52"/>
      <c r="AB433" s="52"/>
      <c r="AC433" s="52"/>
      <c r="AD433" s="52"/>
      <c r="AE433" s="52"/>
      <c r="AF433" s="52"/>
      <c r="AG433" s="52"/>
      <c r="AH433" s="52"/>
      <c r="AI433" s="52"/>
      <c r="AJ433" s="52"/>
      <c r="AK433" s="52"/>
      <c r="AL433" s="52"/>
      <c r="AM433" s="52"/>
      <c r="AN433" s="52"/>
      <c r="AO433" s="52"/>
      <c r="AP433" s="52"/>
      <c r="AQ433" s="52"/>
      <c r="AR433" s="52"/>
      <c r="AS433" s="52"/>
      <c r="AT433" s="52"/>
      <c r="AU433" s="52"/>
      <c r="AV433" s="52"/>
      <c r="AW433" s="52"/>
      <c r="AX433" s="52"/>
      <c r="AY433" s="52"/>
      <c r="AZ433" s="52"/>
      <c r="BA433" s="52"/>
      <c r="BB433" s="52"/>
      <c r="BC433" s="52"/>
      <c r="BD433" s="52"/>
      <c r="BE433" s="52"/>
      <c r="BF433" s="52"/>
      <c r="BG433" s="52"/>
      <c r="BH433" s="52"/>
      <c r="BI433" s="52"/>
      <c r="BJ433" s="52"/>
      <c r="BK433" s="52"/>
      <c r="BL433" s="52"/>
      <c r="BM433" s="52"/>
      <c r="BN433" s="52"/>
      <c r="BO433" s="52"/>
      <c r="BP433" s="52"/>
      <c r="BQ433" s="52"/>
      <c r="BR433" s="52"/>
      <c r="BS433" s="54"/>
    </row>
    <row r="434" spans="16:71" s="43" customFormat="1" ht="16.5" customHeight="1">
      <c r="P434" s="56"/>
      <c r="Q434" s="56"/>
      <c r="R434" s="608"/>
      <c r="S434" s="608"/>
      <c r="T434" s="51"/>
      <c r="U434" s="52"/>
      <c r="V434" s="52"/>
      <c r="W434" s="52"/>
      <c r="X434" s="52"/>
      <c r="Y434" s="52"/>
      <c r="Z434" s="52"/>
      <c r="AA434" s="52"/>
      <c r="AB434" s="52"/>
      <c r="AC434" s="52"/>
      <c r="AD434" s="52"/>
      <c r="AE434" s="52"/>
      <c r="AF434" s="52"/>
      <c r="AG434" s="52"/>
      <c r="AH434" s="52"/>
      <c r="AI434" s="52"/>
      <c r="AJ434" s="52"/>
      <c r="AK434" s="52"/>
      <c r="AL434" s="52"/>
      <c r="AM434" s="52"/>
      <c r="AN434" s="52"/>
      <c r="AO434" s="52"/>
      <c r="AP434" s="52"/>
      <c r="AQ434" s="52"/>
      <c r="AR434" s="52"/>
      <c r="AS434" s="52"/>
      <c r="AT434" s="52"/>
      <c r="AU434" s="52"/>
      <c r="AV434" s="52"/>
      <c r="AW434" s="52"/>
      <c r="AX434" s="52"/>
      <c r="AY434" s="52"/>
      <c r="AZ434" s="52"/>
      <c r="BA434" s="52"/>
      <c r="BB434" s="52"/>
      <c r="BC434" s="52"/>
      <c r="BD434" s="52"/>
      <c r="BE434" s="52"/>
      <c r="BF434" s="52"/>
      <c r="BG434" s="52"/>
      <c r="BH434" s="52"/>
      <c r="BI434" s="52"/>
      <c r="BJ434" s="52"/>
      <c r="BK434" s="52"/>
      <c r="BL434" s="52"/>
      <c r="BM434" s="52"/>
      <c r="BN434" s="52"/>
      <c r="BO434" s="52"/>
      <c r="BP434" s="52"/>
      <c r="BQ434" s="52"/>
      <c r="BR434" s="52"/>
      <c r="BS434" s="54"/>
    </row>
    <row r="435" spans="16:71" s="43" customFormat="1" ht="16.5" customHeight="1">
      <c r="P435" s="56"/>
      <c r="Q435" s="56"/>
      <c r="R435" s="608"/>
      <c r="S435" s="608"/>
      <c r="T435" s="51"/>
      <c r="U435" s="52"/>
      <c r="V435" s="52"/>
      <c r="W435" s="52"/>
      <c r="X435" s="52"/>
      <c r="Y435" s="52"/>
      <c r="Z435" s="52"/>
      <c r="AA435" s="52"/>
      <c r="AB435" s="52"/>
      <c r="AC435" s="52"/>
      <c r="AD435" s="52"/>
      <c r="AE435" s="52"/>
      <c r="AF435" s="52"/>
      <c r="AG435" s="52"/>
      <c r="AH435" s="52"/>
      <c r="AI435" s="52"/>
      <c r="AJ435" s="52"/>
      <c r="AK435" s="52"/>
      <c r="AL435" s="52"/>
      <c r="AM435" s="52"/>
      <c r="AN435" s="52"/>
      <c r="AO435" s="52"/>
      <c r="AP435" s="52"/>
      <c r="AQ435" s="52"/>
      <c r="AR435" s="52"/>
      <c r="AS435" s="52"/>
      <c r="AT435" s="52"/>
      <c r="AU435" s="52"/>
      <c r="AV435" s="52"/>
      <c r="AW435" s="52"/>
      <c r="AX435" s="52"/>
      <c r="AY435" s="52"/>
      <c r="AZ435" s="52"/>
      <c r="BA435" s="52"/>
      <c r="BB435" s="52"/>
      <c r="BC435" s="52"/>
      <c r="BD435" s="52"/>
      <c r="BE435" s="52"/>
      <c r="BF435" s="52"/>
      <c r="BG435" s="52"/>
      <c r="BH435" s="52"/>
      <c r="BI435" s="52"/>
      <c r="BJ435" s="52"/>
      <c r="BK435" s="52"/>
      <c r="BL435" s="52"/>
      <c r="BM435" s="52"/>
      <c r="BN435" s="52"/>
      <c r="BO435" s="52"/>
      <c r="BP435" s="52"/>
      <c r="BQ435" s="52"/>
      <c r="BR435" s="52"/>
      <c r="BS435" s="54"/>
    </row>
    <row r="436" spans="16:71" s="43" customFormat="1" ht="16.5" customHeight="1">
      <c r="P436" s="56"/>
      <c r="Q436" s="56"/>
      <c r="R436" s="608"/>
      <c r="S436" s="608"/>
      <c r="T436" s="51"/>
      <c r="U436" s="52"/>
      <c r="V436" s="52"/>
      <c r="W436" s="52"/>
      <c r="X436" s="52"/>
      <c r="Y436" s="52"/>
      <c r="Z436" s="52"/>
      <c r="AA436" s="52"/>
      <c r="AB436" s="52"/>
      <c r="AC436" s="52"/>
      <c r="AD436" s="52"/>
      <c r="AE436" s="52"/>
      <c r="AF436" s="52"/>
      <c r="AG436" s="52"/>
      <c r="AH436" s="52"/>
      <c r="AI436" s="52"/>
      <c r="AJ436" s="52"/>
      <c r="AK436" s="52"/>
      <c r="AL436" s="52"/>
      <c r="AM436" s="52"/>
      <c r="AN436" s="52"/>
      <c r="AO436" s="52"/>
      <c r="AP436" s="52"/>
      <c r="AQ436" s="52"/>
      <c r="AR436" s="52"/>
      <c r="AS436" s="52"/>
      <c r="AT436" s="52"/>
      <c r="AU436" s="52"/>
      <c r="AV436" s="52"/>
      <c r="AW436" s="52"/>
      <c r="AX436" s="52"/>
      <c r="AY436" s="52"/>
      <c r="AZ436" s="52"/>
      <c r="BA436" s="52"/>
      <c r="BB436" s="52"/>
      <c r="BC436" s="52"/>
      <c r="BD436" s="52"/>
      <c r="BE436" s="52"/>
      <c r="BF436" s="52"/>
      <c r="BG436" s="52"/>
      <c r="BH436" s="52"/>
      <c r="BI436" s="52"/>
      <c r="BJ436" s="52"/>
      <c r="BK436" s="52"/>
      <c r="BL436" s="52"/>
      <c r="BM436" s="52"/>
      <c r="BN436" s="52"/>
      <c r="BO436" s="52"/>
      <c r="BP436" s="52"/>
      <c r="BQ436" s="52"/>
      <c r="BR436" s="52"/>
      <c r="BS436" s="54"/>
    </row>
    <row r="437" spans="16:71" ht="13.5" customHeight="1" thickBot="1">
      <c r="Q437" s="47"/>
      <c r="R437" s="608"/>
      <c r="S437" s="608"/>
      <c r="T437" s="57"/>
      <c r="U437" s="58"/>
      <c r="V437" s="58"/>
      <c r="W437" s="58"/>
      <c r="X437" s="58"/>
      <c r="Y437" s="58"/>
      <c r="Z437" s="58"/>
      <c r="AA437" s="58"/>
      <c r="AB437" s="58"/>
      <c r="AC437" s="58"/>
      <c r="AD437" s="58"/>
      <c r="AE437" s="58"/>
      <c r="AF437" s="58"/>
      <c r="AG437" s="58"/>
      <c r="AH437" s="58"/>
      <c r="AI437" s="58"/>
      <c r="AJ437" s="58"/>
      <c r="AK437" s="58"/>
      <c r="AL437" s="58"/>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9"/>
    </row>
    <row r="438" spans="16:71" ht="12.75" customHeight="1">
      <c r="T438" s="609"/>
      <c r="U438" s="609"/>
      <c r="V438" s="609"/>
      <c r="W438" s="609"/>
      <c r="X438" s="609"/>
      <c r="Y438" s="609"/>
      <c r="Z438" s="609"/>
      <c r="AA438" s="609"/>
      <c r="AB438" s="609"/>
      <c r="AC438" s="609"/>
      <c r="AD438" s="609"/>
      <c r="AE438" s="609"/>
      <c r="AF438" s="609"/>
      <c r="AG438" s="609"/>
      <c r="AH438" s="609"/>
      <c r="AI438" s="609"/>
      <c r="AJ438" s="609"/>
      <c r="AK438" s="609"/>
      <c r="AL438" s="609"/>
      <c r="AM438" s="609"/>
      <c r="AN438" s="609"/>
      <c r="AO438" s="609"/>
      <c r="AP438" s="609"/>
      <c r="AQ438" s="609"/>
      <c r="AR438" s="609"/>
      <c r="AS438" s="609"/>
      <c r="AT438" s="609"/>
      <c r="AU438" s="609"/>
      <c r="AV438" s="609"/>
      <c r="AW438" s="609"/>
      <c r="AX438" s="609"/>
      <c r="AY438" s="60"/>
      <c r="AZ438" s="60"/>
      <c r="BA438" s="60"/>
      <c r="BB438" s="60"/>
      <c r="BC438" s="60"/>
      <c r="BD438" s="60"/>
      <c r="BE438" s="60"/>
      <c r="BF438" s="60"/>
      <c r="BG438" s="60"/>
      <c r="BH438" s="60"/>
      <c r="BI438" s="60"/>
      <c r="BJ438" s="60"/>
      <c r="BK438" s="60"/>
      <c r="BL438" s="60"/>
      <c r="BM438" s="60"/>
      <c r="BN438" s="60"/>
      <c r="BO438" s="60"/>
      <c r="BP438" s="60"/>
      <c r="BQ438" s="60"/>
      <c r="BR438" s="60"/>
      <c r="BS438" s="60"/>
    </row>
    <row r="439" spans="16:71" ht="12.75" customHeight="1">
      <c r="T439" s="610"/>
      <c r="U439" s="610"/>
      <c r="V439" s="610"/>
      <c r="W439" s="610"/>
      <c r="X439" s="610"/>
      <c r="Y439" s="610"/>
      <c r="Z439" s="610"/>
      <c r="AA439" s="610"/>
      <c r="AB439" s="610"/>
      <c r="AC439" s="610"/>
      <c r="AD439" s="610"/>
      <c r="AE439" s="610"/>
      <c r="AF439" s="610"/>
      <c r="AG439" s="610"/>
      <c r="AH439" s="610"/>
      <c r="AI439" s="610"/>
      <c r="AJ439" s="610"/>
      <c r="AK439" s="610"/>
      <c r="AL439" s="610"/>
      <c r="AM439" s="610"/>
      <c r="AN439" s="610"/>
      <c r="AO439" s="610"/>
      <c r="AP439" s="610"/>
      <c r="AQ439" s="610"/>
      <c r="AR439" s="610"/>
      <c r="AS439" s="610"/>
      <c r="AT439" s="610"/>
      <c r="AU439" s="610"/>
      <c r="AV439" s="610"/>
      <c r="AW439" s="610"/>
      <c r="AX439" s="610"/>
      <c r="AY439" s="61"/>
      <c r="AZ439" s="61"/>
      <c r="BA439" s="61"/>
      <c r="BB439" s="61"/>
      <c r="BC439" s="61"/>
      <c r="BD439" s="61"/>
      <c r="BE439" s="61"/>
      <c r="BF439" s="61"/>
      <c r="BG439" s="61"/>
      <c r="BH439" s="61"/>
      <c r="BI439" s="61"/>
      <c r="BJ439" s="61"/>
      <c r="BK439" s="61"/>
      <c r="BL439" s="61"/>
      <c r="BM439" s="61"/>
      <c r="BN439" s="61"/>
      <c r="BO439" s="61"/>
      <c r="BP439" s="61"/>
      <c r="BQ439" s="61"/>
      <c r="BR439" s="61"/>
      <c r="BS439" s="61"/>
    </row>
    <row r="440" spans="16:71" ht="12.75" customHeight="1">
      <c r="T440" s="610"/>
      <c r="U440" s="610"/>
      <c r="V440" s="610"/>
      <c r="W440" s="610"/>
      <c r="X440" s="610"/>
      <c r="Y440" s="610"/>
      <c r="Z440" s="610"/>
      <c r="AA440" s="610"/>
      <c r="AB440" s="610"/>
      <c r="AC440" s="610"/>
      <c r="AD440" s="610"/>
      <c r="AE440" s="610"/>
      <c r="AF440" s="610"/>
      <c r="AG440" s="610"/>
      <c r="AH440" s="610"/>
      <c r="AI440" s="610"/>
      <c r="AJ440" s="610"/>
      <c r="AK440" s="610"/>
      <c r="AL440" s="610"/>
      <c r="AM440" s="610"/>
      <c r="AN440" s="610"/>
      <c r="AO440" s="610"/>
      <c r="AP440" s="610"/>
      <c r="AQ440" s="610"/>
      <c r="AR440" s="610"/>
      <c r="AS440" s="610"/>
      <c r="AT440" s="610"/>
      <c r="AU440" s="610"/>
      <c r="AV440" s="610"/>
      <c r="AW440" s="610"/>
      <c r="AX440" s="610"/>
      <c r="AY440" s="61"/>
      <c r="AZ440" s="61"/>
      <c r="BA440" s="61"/>
      <c r="BB440" s="61"/>
      <c r="BC440" s="61"/>
      <c r="BD440" s="61"/>
      <c r="BE440" s="61"/>
      <c r="BF440" s="61"/>
      <c r="BG440" s="61"/>
      <c r="BH440" s="61"/>
      <c r="BI440" s="61"/>
      <c r="BJ440" s="61"/>
      <c r="BK440" s="61"/>
      <c r="BL440" s="61"/>
      <c r="BM440" s="61"/>
      <c r="BN440" s="61"/>
      <c r="BO440" s="61"/>
      <c r="BP440" s="61"/>
      <c r="BQ440" s="61"/>
      <c r="BR440" s="61"/>
      <c r="BS440" s="61"/>
    </row>
    <row r="441" spans="16:71" ht="12.75" customHeight="1">
      <c r="Q441" s="62"/>
      <c r="R441" s="62"/>
      <c r="S441" s="62"/>
      <c r="T441" s="62"/>
      <c r="U441" s="62"/>
      <c r="V441" s="62"/>
      <c r="W441" s="62"/>
      <c r="X441" s="62"/>
      <c r="Y441" s="62"/>
      <c r="Z441" s="62"/>
      <c r="AA441" s="62"/>
      <c r="AB441" s="62"/>
      <c r="AC441" s="62"/>
      <c r="AD441" s="62"/>
      <c r="AE441" s="62"/>
      <c r="AF441" s="62"/>
      <c r="AG441" s="62"/>
      <c r="AH441" s="62"/>
      <c r="AI441" s="62"/>
      <c r="AJ441" s="62"/>
      <c r="AK441" s="62"/>
      <c r="AL441" s="62"/>
      <c r="AM441" s="62"/>
      <c r="AN441" s="62"/>
      <c r="AO441" s="62"/>
      <c r="AP441" s="62"/>
      <c r="AQ441" s="62"/>
      <c r="AR441" s="62"/>
      <c r="AS441" s="62"/>
      <c r="AT441" s="62"/>
      <c r="AU441" s="62"/>
      <c r="AV441" s="62"/>
      <c r="AW441" s="62"/>
      <c r="AX441" s="62"/>
      <c r="AY441" s="62"/>
      <c r="AZ441" s="62"/>
      <c r="BA441" s="62"/>
      <c r="BB441" s="62"/>
      <c r="BC441" s="62"/>
      <c r="BD441" s="62"/>
      <c r="BE441" s="62"/>
      <c r="BF441" s="62"/>
      <c r="BG441" s="62"/>
      <c r="BH441" s="62"/>
      <c r="BI441" s="62"/>
      <c r="BJ441" s="62"/>
      <c r="BK441" s="62"/>
      <c r="BL441" s="62"/>
      <c r="BM441" s="62"/>
      <c r="BN441" s="62"/>
      <c r="BO441" s="62"/>
      <c r="BP441" s="62"/>
      <c r="BQ441" s="62"/>
      <c r="BR441" s="62"/>
      <c r="BS441" s="62"/>
    </row>
    <row r="442" spans="16:71" ht="12.75" customHeight="1">
      <c r="Q442" s="62"/>
      <c r="R442" s="62"/>
      <c r="S442" s="62"/>
      <c r="T442" s="62"/>
      <c r="U442" s="62"/>
      <c r="V442" s="62"/>
      <c r="W442" s="62"/>
      <c r="X442" s="62"/>
      <c r="Y442" s="62"/>
      <c r="Z442" s="62"/>
      <c r="AA442" s="62"/>
      <c r="AB442" s="62"/>
      <c r="AC442" s="62"/>
      <c r="AD442" s="62"/>
      <c r="AE442" s="62"/>
      <c r="AF442" s="62"/>
      <c r="AG442" s="62"/>
      <c r="AH442" s="62"/>
      <c r="AI442" s="62"/>
      <c r="AJ442" s="62"/>
      <c r="AK442" s="62"/>
      <c r="AL442" s="62"/>
      <c r="AM442" s="62"/>
      <c r="AN442" s="62"/>
      <c r="AO442" s="62"/>
      <c r="AP442" s="62"/>
      <c r="AQ442" s="62"/>
      <c r="AR442" s="62"/>
      <c r="AS442" s="62"/>
      <c r="AT442" s="62"/>
      <c r="AU442" s="62"/>
      <c r="AV442" s="62"/>
      <c r="AW442" s="62"/>
      <c r="AX442" s="62"/>
      <c r="AY442" s="62"/>
      <c r="AZ442" s="62"/>
      <c r="BA442" s="62"/>
      <c r="BB442" s="62"/>
      <c r="BC442" s="62"/>
      <c r="BD442" s="62"/>
      <c r="BE442" s="62"/>
      <c r="BF442" s="62"/>
      <c r="BG442" s="62"/>
      <c r="BH442" s="62"/>
      <c r="BI442" s="62"/>
      <c r="BJ442" s="62"/>
      <c r="BK442" s="62"/>
      <c r="BL442" s="62"/>
      <c r="BM442" s="62"/>
      <c r="BN442" s="62"/>
      <c r="BO442" s="62"/>
      <c r="BP442" s="62"/>
      <c r="BQ442" s="62"/>
      <c r="BR442" s="62"/>
      <c r="BS442" s="62"/>
    </row>
    <row r="443" spans="16:71" ht="12.75" customHeight="1">
      <c r="Q443" s="62"/>
      <c r="R443" s="62"/>
      <c r="S443" s="62"/>
      <c r="T443" s="62"/>
      <c r="U443" s="62"/>
      <c r="V443" s="62"/>
      <c r="W443" s="62"/>
      <c r="X443" s="62"/>
      <c r="Y443" s="62"/>
      <c r="Z443" s="62"/>
      <c r="AA443" s="62"/>
      <c r="AB443" s="62"/>
      <c r="AC443" s="62"/>
      <c r="AD443" s="62"/>
      <c r="AE443" s="62"/>
      <c r="AF443" s="62"/>
      <c r="AG443" s="62"/>
      <c r="AH443" s="62"/>
      <c r="AI443" s="62"/>
      <c r="AJ443" s="62"/>
      <c r="AK443" s="62"/>
      <c r="AL443" s="62"/>
      <c r="AM443" s="62"/>
      <c r="AN443" s="62"/>
      <c r="AO443" s="62"/>
      <c r="AP443" s="62"/>
      <c r="AQ443" s="62"/>
      <c r="AR443" s="62"/>
      <c r="AS443" s="62"/>
      <c r="AT443" s="62"/>
      <c r="AU443" s="62"/>
      <c r="AV443" s="62"/>
      <c r="AW443" s="62"/>
      <c r="AX443" s="62"/>
      <c r="AY443" s="62"/>
      <c r="AZ443" s="62"/>
      <c r="BA443" s="62"/>
      <c r="BB443" s="62"/>
      <c r="BC443" s="62"/>
      <c r="BD443" s="62"/>
      <c r="BE443" s="62"/>
      <c r="BF443" s="62"/>
      <c r="BG443" s="62"/>
      <c r="BH443" s="62"/>
      <c r="BI443" s="62"/>
      <c r="BJ443" s="62"/>
      <c r="BK443" s="62"/>
      <c r="BL443" s="62"/>
      <c r="BM443" s="62"/>
      <c r="BN443" s="62"/>
      <c r="BO443" s="62"/>
      <c r="BP443" s="62"/>
      <c r="BQ443" s="62"/>
      <c r="BR443" s="62"/>
      <c r="BS443" s="62"/>
    </row>
    <row r="444" spans="16:71" ht="12.75" customHeight="1"/>
    <row r="445" spans="16:71" ht="12.75" customHeight="1"/>
    <row r="446" spans="16:71" ht="12.75" customHeight="1"/>
    <row r="447" spans="16:71" ht="12.75" customHeight="1"/>
    <row r="448" spans="16:71" ht="12.75" customHeight="1"/>
  </sheetData>
  <mergeCells count="365">
    <mergeCell ref="AG11:AP11"/>
    <mergeCell ref="BA18:BJ18"/>
    <mergeCell ref="BA19:BJ19"/>
    <mergeCell ref="BA20:BJ20"/>
    <mergeCell ref="BA21:BJ21"/>
    <mergeCell ref="BA22:BJ22"/>
    <mergeCell ref="BA23:BJ23"/>
    <mergeCell ref="BA24:BJ24"/>
    <mergeCell ref="BA25:BJ25"/>
    <mergeCell ref="AG13:AP13"/>
    <mergeCell ref="AG14:AP14"/>
    <mergeCell ref="AG16:AP16"/>
    <mergeCell ref="AG17:AP17"/>
    <mergeCell ref="AG18:AP18"/>
    <mergeCell ref="AG20:AP20"/>
    <mergeCell ref="AG21:AP21"/>
    <mergeCell ref="AG23:AP23"/>
    <mergeCell ref="AG24:AP24"/>
    <mergeCell ref="AG25:AP25"/>
    <mergeCell ref="BA26:BJ26"/>
    <mergeCell ref="BA7:BJ7"/>
    <mergeCell ref="BA8:BJ8"/>
    <mergeCell ref="BA9:BJ9"/>
    <mergeCell ref="BA10:BJ10"/>
    <mergeCell ref="BA11:BJ11"/>
    <mergeCell ref="BA12:BJ12"/>
    <mergeCell ref="BA13:BJ13"/>
    <mergeCell ref="BA14:BJ14"/>
    <mergeCell ref="BA15:BJ15"/>
    <mergeCell ref="V60:AE60"/>
    <mergeCell ref="V61:AE61"/>
    <mergeCell ref="V62:AE62"/>
    <mergeCell ref="V63:AE63"/>
    <mergeCell ref="V64:AE64"/>
    <mergeCell ref="V65:AE65"/>
    <mergeCell ref="V66:AE66"/>
    <mergeCell ref="V67:AE67"/>
    <mergeCell ref="V68:AE68"/>
    <mergeCell ref="T1:BT1"/>
    <mergeCell ref="R3:S4"/>
    <mergeCell ref="V4:AE5"/>
    <mergeCell ref="R5:S6"/>
    <mergeCell ref="V6:AE6"/>
    <mergeCell ref="R9:S10"/>
    <mergeCell ref="V9:AE9"/>
    <mergeCell ref="V10:AE10"/>
    <mergeCell ref="R7:S8"/>
    <mergeCell ref="V7:AE7"/>
    <mergeCell ref="V8:AE8"/>
    <mergeCell ref="AG6:AP6"/>
    <mergeCell ref="AG7:AP7"/>
    <mergeCell ref="AG8:AP8"/>
    <mergeCell ref="AG10:AP10"/>
    <mergeCell ref="R11:S12"/>
    <mergeCell ref="V11:AE11"/>
    <mergeCell ref="V12:AE12"/>
    <mergeCell ref="R13:S14"/>
    <mergeCell ref="V13:AE13"/>
    <mergeCell ref="V14:AE14"/>
    <mergeCell ref="R17:S18"/>
    <mergeCell ref="V17:AE17"/>
    <mergeCell ref="V18:AE18"/>
    <mergeCell ref="R15:S16"/>
    <mergeCell ref="V15:AE15"/>
    <mergeCell ref="V16:AE16"/>
    <mergeCell ref="R19:S20"/>
    <mergeCell ref="V19:AE19"/>
    <mergeCell ref="V20:AE20"/>
    <mergeCell ref="V23:AE23"/>
    <mergeCell ref="V24:AE24"/>
    <mergeCell ref="R21:S22"/>
    <mergeCell ref="V21:AE21"/>
    <mergeCell ref="V22:AE22"/>
    <mergeCell ref="R23:S24"/>
    <mergeCell ref="R25:S26"/>
    <mergeCell ref="V25:AE25"/>
    <mergeCell ref="V26:AE26"/>
    <mergeCell ref="R27:S28"/>
    <mergeCell ref="V27:AE27"/>
    <mergeCell ref="V28:AE28"/>
    <mergeCell ref="R31:S32"/>
    <mergeCell ref="V31:AE31"/>
    <mergeCell ref="V32:AE32"/>
    <mergeCell ref="R29:S30"/>
    <mergeCell ref="V29:AE29"/>
    <mergeCell ref="V30:AE30"/>
    <mergeCell ref="R35:S36"/>
    <mergeCell ref="V35:AE35"/>
    <mergeCell ref="V36:AE36"/>
    <mergeCell ref="R33:S34"/>
    <mergeCell ref="V33:AE33"/>
    <mergeCell ref="V34:AE34"/>
    <mergeCell ref="R39:S40"/>
    <mergeCell ref="V39:AE39"/>
    <mergeCell ref="V40:AE40"/>
    <mergeCell ref="R37:S38"/>
    <mergeCell ref="V37:AE37"/>
    <mergeCell ref="V38:AE38"/>
    <mergeCell ref="R41:S42"/>
    <mergeCell ref="V41:AE41"/>
    <mergeCell ref="V42:AE42"/>
    <mergeCell ref="R47:S48"/>
    <mergeCell ref="V47:AE47"/>
    <mergeCell ref="V48:AE48"/>
    <mergeCell ref="R45:S46"/>
    <mergeCell ref="V45:AE45"/>
    <mergeCell ref="V46:AE46"/>
    <mergeCell ref="R49:S50"/>
    <mergeCell ref="V49:AE49"/>
    <mergeCell ref="V50:AE50"/>
    <mergeCell ref="R56:S57"/>
    <mergeCell ref="V56:AE56"/>
    <mergeCell ref="R58:S59"/>
    <mergeCell ref="R43:S44"/>
    <mergeCell ref="V43:AE43"/>
    <mergeCell ref="V44:AE44"/>
    <mergeCell ref="R53:S54"/>
    <mergeCell ref="V53:AE53"/>
    <mergeCell ref="V54:AE54"/>
    <mergeCell ref="R55:S55"/>
    <mergeCell ref="V55:AE55"/>
    <mergeCell ref="V57:AE57"/>
    <mergeCell ref="V58:AE58"/>
    <mergeCell ref="V59:AE59"/>
    <mergeCell ref="R51:S52"/>
    <mergeCell ref="V51:AE51"/>
    <mergeCell ref="V52:AE52"/>
    <mergeCell ref="R66:S67"/>
    <mergeCell ref="R68:S69"/>
    <mergeCell ref="R70:S71"/>
    <mergeCell ref="R72:S73"/>
    <mergeCell ref="R74:S75"/>
    <mergeCell ref="R76:S77"/>
    <mergeCell ref="R60:S61"/>
    <mergeCell ref="R62:S63"/>
    <mergeCell ref="R64:S65"/>
    <mergeCell ref="R90:S91"/>
    <mergeCell ref="R92:S93"/>
    <mergeCell ref="R94:S95"/>
    <mergeCell ref="R96:S97"/>
    <mergeCell ref="R98:S99"/>
    <mergeCell ref="R100:S101"/>
    <mergeCell ref="R78:S79"/>
    <mergeCell ref="R80:S81"/>
    <mergeCell ref="R82:S83"/>
    <mergeCell ref="R84:S85"/>
    <mergeCell ref="R86:S87"/>
    <mergeCell ref="R88:S89"/>
    <mergeCell ref="R114:S115"/>
    <mergeCell ref="R116:S117"/>
    <mergeCell ref="R118:S119"/>
    <mergeCell ref="R120:S121"/>
    <mergeCell ref="R122:S123"/>
    <mergeCell ref="R124:S125"/>
    <mergeCell ref="R102:S103"/>
    <mergeCell ref="R104:S105"/>
    <mergeCell ref="R106:S107"/>
    <mergeCell ref="R108:S109"/>
    <mergeCell ref="R110:S111"/>
    <mergeCell ref="R112:S113"/>
    <mergeCell ref="R138:S139"/>
    <mergeCell ref="R140:S141"/>
    <mergeCell ref="R142:S143"/>
    <mergeCell ref="R144:S145"/>
    <mergeCell ref="R146:S147"/>
    <mergeCell ref="R148:S149"/>
    <mergeCell ref="R126:S127"/>
    <mergeCell ref="R128:S129"/>
    <mergeCell ref="R130:S131"/>
    <mergeCell ref="R132:S133"/>
    <mergeCell ref="R134:S135"/>
    <mergeCell ref="R136:S137"/>
    <mergeCell ref="R162:S163"/>
    <mergeCell ref="R164:S165"/>
    <mergeCell ref="R166:S167"/>
    <mergeCell ref="R168:S169"/>
    <mergeCell ref="R170:S171"/>
    <mergeCell ref="R172:S173"/>
    <mergeCell ref="R150:S151"/>
    <mergeCell ref="R152:S153"/>
    <mergeCell ref="R154:S155"/>
    <mergeCell ref="R156:S157"/>
    <mergeCell ref="R158:S159"/>
    <mergeCell ref="R160:S161"/>
    <mergeCell ref="R186:S187"/>
    <mergeCell ref="R188:S189"/>
    <mergeCell ref="R190:S191"/>
    <mergeCell ref="R192:S193"/>
    <mergeCell ref="R194:S195"/>
    <mergeCell ref="R196:S197"/>
    <mergeCell ref="R174:S175"/>
    <mergeCell ref="R176:S177"/>
    <mergeCell ref="R178:S179"/>
    <mergeCell ref="R180:S181"/>
    <mergeCell ref="R182:S183"/>
    <mergeCell ref="R184:S185"/>
    <mergeCell ref="R210:S211"/>
    <mergeCell ref="R212:S213"/>
    <mergeCell ref="R214:S215"/>
    <mergeCell ref="R216:S217"/>
    <mergeCell ref="R218:S219"/>
    <mergeCell ref="R220:S221"/>
    <mergeCell ref="R198:S199"/>
    <mergeCell ref="R200:S201"/>
    <mergeCell ref="R202:S203"/>
    <mergeCell ref="R204:S205"/>
    <mergeCell ref="R206:S207"/>
    <mergeCell ref="R208:S209"/>
    <mergeCell ref="R234:S235"/>
    <mergeCell ref="R236:S237"/>
    <mergeCell ref="R238:S239"/>
    <mergeCell ref="R240:S241"/>
    <mergeCell ref="R242:S243"/>
    <mergeCell ref="R244:S245"/>
    <mergeCell ref="R222:S223"/>
    <mergeCell ref="R224:S225"/>
    <mergeCell ref="R226:S227"/>
    <mergeCell ref="R228:S229"/>
    <mergeCell ref="R230:S231"/>
    <mergeCell ref="R232:S233"/>
    <mergeCell ref="R258:S259"/>
    <mergeCell ref="R260:S261"/>
    <mergeCell ref="R262:S263"/>
    <mergeCell ref="R264:S265"/>
    <mergeCell ref="R266:S267"/>
    <mergeCell ref="R268:S269"/>
    <mergeCell ref="R246:S247"/>
    <mergeCell ref="R248:S249"/>
    <mergeCell ref="R250:S251"/>
    <mergeCell ref="R252:S253"/>
    <mergeCell ref="R254:S255"/>
    <mergeCell ref="R256:S257"/>
    <mergeCell ref="R282:S283"/>
    <mergeCell ref="R284:S285"/>
    <mergeCell ref="R286:S287"/>
    <mergeCell ref="R288:S289"/>
    <mergeCell ref="R290:S291"/>
    <mergeCell ref="R292:S293"/>
    <mergeCell ref="R270:S271"/>
    <mergeCell ref="R272:S273"/>
    <mergeCell ref="R274:S275"/>
    <mergeCell ref="R276:S277"/>
    <mergeCell ref="R278:S279"/>
    <mergeCell ref="R280:S281"/>
    <mergeCell ref="R306:S307"/>
    <mergeCell ref="R308:S309"/>
    <mergeCell ref="R310:S311"/>
    <mergeCell ref="R312:S313"/>
    <mergeCell ref="R314:S315"/>
    <mergeCell ref="R316:S317"/>
    <mergeCell ref="R294:S295"/>
    <mergeCell ref="R296:S297"/>
    <mergeCell ref="R298:S299"/>
    <mergeCell ref="R300:S301"/>
    <mergeCell ref="R302:S303"/>
    <mergeCell ref="R304:S305"/>
    <mergeCell ref="R330:S331"/>
    <mergeCell ref="R332:S333"/>
    <mergeCell ref="R334:S335"/>
    <mergeCell ref="R336:S337"/>
    <mergeCell ref="R338:S339"/>
    <mergeCell ref="R340:S341"/>
    <mergeCell ref="R318:S319"/>
    <mergeCell ref="R320:S321"/>
    <mergeCell ref="R322:S323"/>
    <mergeCell ref="R324:S325"/>
    <mergeCell ref="R326:S327"/>
    <mergeCell ref="R328:S329"/>
    <mergeCell ref="R354:S355"/>
    <mergeCell ref="R356:S357"/>
    <mergeCell ref="R358:S359"/>
    <mergeCell ref="R360:S361"/>
    <mergeCell ref="R362:S363"/>
    <mergeCell ref="R364:S365"/>
    <mergeCell ref="R342:S343"/>
    <mergeCell ref="R344:S345"/>
    <mergeCell ref="R346:S347"/>
    <mergeCell ref="R348:S349"/>
    <mergeCell ref="R350:S351"/>
    <mergeCell ref="R352:S353"/>
    <mergeCell ref="R400:S401"/>
    <mergeCell ref="R378:S379"/>
    <mergeCell ref="R380:S381"/>
    <mergeCell ref="R382:S383"/>
    <mergeCell ref="R384:S385"/>
    <mergeCell ref="R386:S387"/>
    <mergeCell ref="R388:S389"/>
    <mergeCell ref="R366:S367"/>
    <mergeCell ref="R368:S369"/>
    <mergeCell ref="R370:S371"/>
    <mergeCell ref="R372:S373"/>
    <mergeCell ref="R374:S375"/>
    <mergeCell ref="R376:S377"/>
    <mergeCell ref="R402:S403"/>
    <mergeCell ref="R404:S405"/>
    <mergeCell ref="R406:S407"/>
    <mergeCell ref="R408:S409"/>
    <mergeCell ref="R410:S411"/>
    <mergeCell ref="R412:S413"/>
    <mergeCell ref="R390:S391"/>
    <mergeCell ref="T438:AX440"/>
    <mergeCell ref="R426:S427"/>
    <mergeCell ref="R428:S429"/>
    <mergeCell ref="R430:S431"/>
    <mergeCell ref="R432:S433"/>
    <mergeCell ref="R434:S435"/>
    <mergeCell ref="R436:S437"/>
    <mergeCell ref="R414:S415"/>
    <mergeCell ref="R416:S417"/>
    <mergeCell ref="R418:S419"/>
    <mergeCell ref="R420:S421"/>
    <mergeCell ref="R422:S423"/>
    <mergeCell ref="R424:S425"/>
    <mergeCell ref="R392:S393"/>
    <mergeCell ref="R394:S395"/>
    <mergeCell ref="R396:S397"/>
    <mergeCell ref="R398:S399"/>
    <mergeCell ref="AG26:AP26"/>
    <mergeCell ref="AG27:AP27"/>
    <mergeCell ref="AG28:AP28"/>
    <mergeCell ref="AG29:AP29"/>
    <mergeCell ref="AG30:AP30"/>
    <mergeCell ref="AG31:AP31"/>
    <mergeCell ref="AG32:AP32"/>
    <mergeCell ref="AG33:AP33"/>
    <mergeCell ref="AG34:AP34"/>
    <mergeCell ref="AG35:AP35"/>
    <mergeCell ref="AG36:AP36"/>
    <mergeCell ref="AG37:AP37"/>
    <mergeCell ref="AG38:AP38"/>
    <mergeCell ref="AG39:AP39"/>
    <mergeCell ref="AG40:AP40"/>
    <mergeCell ref="AG41:AP41"/>
    <mergeCell ref="AG42:AP42"/>
    <mergeCell ref="AG43:AP43"/>
    <mergeCell ref="AG44:AP44"/>
    <mergeCell ref="AG45:AP45"/>
    <mergeCell ref="AG46:AP46"/>
    <mergeCell ref="AG47:AP47"/>
    <mergeCell ref="AG48:AP48"/>
    <mergeCell ref="AG49:AP49"/>
    <mergeCell ref="AG50:AP50"/>
    <mergeCell ref="AG51:AP51"/>
    <mergeCell ref="AG52:AP52"/>
    <mergeCell ref="AG53:AP53"/>
    <mergeCell ref="AG54:AP54"/>
    <mergeCell ref="AG55:AP55"/>
    <mergeCell ref="AG56:AP56"/>
    <mergeCell ref="AG57:AP57"/>
    <mergeCell ref="AG58:AP58"/>
    <mergeCell ref="AG59:AP59"/>
    <mergeCell ref="AG60:AP60"/>
    <mergeCell ref="AG61:AP61"/>
    <mergeCell ref="AG71:AP71"/>
    <mergeCell ref="AG72:AP72"/>
    <mergeCell ref="AG73:AP73"/>
    <mergeCell ref="AG62:AP62"/>
    <mergeCell ref="AG63:AP63"/>
    <mergeCell ref="AG64:AP64"/>
    <mergeCell ref="AG65:AP65"/>
    <mergeCell ref="AG66:AP66"/>
    <mergeCell ref="AG67:AP67"/>
    <mergeCell ref="AG68:AP68"/>
    <mergeCell ref="AG69:AP69"/>
    <mergeCell ref="AG70:AP70"/>
  </mergeCells>
  <printOptions horizontalCentered="1"/>
  <pageMargins left="0.45" right="0.45" top="0.5" bottom="0.5" header="0.3" footer="0.3"/>
  <pageSetup scale="10"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wsADDERS">
    <tabColor theme="3" tint="0.79998168889431442"/>
    <pageSetUpPr fitToPage="1"/>
  </sheetPr>
  <dimension ref="A1:BL63"/>
  <sheetViews>
    <sheetView showGridLines="0" showRowColHeaders="0" zoomScaleNormal="100" workbookViewId="0">
      <pane ySplit="2" topLeftCell="A3" activePane="bottomLeft" state="frozen"/>
      <selection pane="bottomLeft" activeCell="AH11" sqref="AH11:AJ11"/>
    </sheetView>
  </sheetViews>
  <sheetFormatPr defaultColWidth="8.8984375" defaultRowHeight="15"/>
  <cols>
    <col min="1" max="1" width="8.8984375" style="252" customWidth="1"/>
    <col min="2" max="51" width="3.44921875" style="252" customWidth="1"/>
    <col min="52" max="55" width="2" style="252" customWidth="1"/>
    <col min="56" max="56" width="1.8984375" style="252" customWidth="1"/>
    <col min="57" max="57" width="2.44921875" style="252" customWidth="1"/>
    <col min="58" max="114" width="2.59765625" style="252" customWidth="1"/>
    <col min="115" max="16384" width="8.8984375" style="252"/>
  </cols>
  <sheetData>
    <row r="1" spans="1:64" s="150" customFormat="1" ht="45.85" customHeight="1"/>
    <row r="2" spans="1:64" s="254" customFormat="1" ht="33.700000000000003" customHeight="1">
      <c r="A2" s="255" t="s">
        <v>733</v>
      </c>
      <c r="B2" s="673" t="s">
        <v>721</v>
      </c>
      <c r="C2" s="673"/>
      <c r="D2" s="673"/>
      <c r="E2" s="673"/>
      <c r="F2" s="673" t="s">
        <v>722</v>
      </c>
      <c r="G2" s="673"/>
      <c r="H2" s="673"/>
      <c r="I2" s="673"/>
      <c r="J2" s="973" t="s">
        <v>713</v>
      </c>
      <c r="K2" s="973"/>
      <c r="L2" s="973"/>
      <c r="M2" s="973"/>
      <c r="N2" s="673" t="s">
        <v>904</v>
      </c>
      <c r="O2" s="673"/>
      <c r="P2" s="673"/>
      <c r="Q2" s="673"/>
      <c r="AH2" s="736" t="s">
        <v>967</v>
      </c>
      <c r="AI2" s="736"/>
      <c r="AJ2" s="736"/>
      <c r="AK2" s="736"/>
      <c r="AL2" s="736"/>
    </row>
    <row r="3" spans="1:64" s="251" customFormat="1" ht="15" customHeight="1"/>
    <row r="4" spans="1:64" ht="16.25" customHeight="1">
      <c r="C4" s="1019" t="s">
        <v>903</v>
      </c>
      <c r="D4" s="1020"/>
      <c r="E4" s="1020"/>
      <c r="F4" s="1020"/>
      <c r="G4" s="1020"/>
      <c r="H4" s="1020"/>
      <c r="I4" s="1020"/>
      <c r="J4" s="1020"/>
      <c r="K4" s="1020"/>
      <c r="L4" s="1020"/>
      <c r="M4" s="1020"/>
      <c r="N4" s="1020"/>
      <c r="O4" s="1020"/>
      <c r="P4" s="1020"/>
      <c r="Q4" s="1020"/>
      <c r="R4" s="1020"/>
      <c r="S4" s="1020"/>
      <c r="T4" s="1020"/>
      <c r="U4" s="1020"/>
      <c r="V4" s="1020"/>
      <c r="W4" s="1020"/>
      <c r="X4" s="1020"/>
      <c r="Y4" s="1020"/>
      <c r="Z4" s="1020"/>
      <c r="AA4" s="1020"/>
      <c r="AB4" s="1020"/>
      <c r="AC4" s="1020"/>
      <c r="AD4" s="1020"/>
      <c r="AE4" s="1020"/>
      <c r="AF4" s="1020"/>
      <c r="AG4" s="1020"/>
      <c r="AH4" s="1020"/>
      <c r="AI4" s="1020"/>
      <c r="AJ4" s="1020"/>
      <c r="AK4" s="1020"/>
      <c r="AL4" s="1020"/>
      <c r="AM4" s="1020"/>
      <c r="AN4" s="1020"/>
      <c r="AO4" s="1020"/>
      <c r="AP4" s="1020"/>
      <c r="AQ4" s="1020"/>
      <c r="AR4" s="1020"/>
      <c r="AS4" s="1020"/>
      <c r="AT4" s="1021"/>
    </row>
    <row r="5" spans="1:64" ht="16.25" customHeight="1">
      <c r="C5" s="1022"/>
      <c r="D5" s="1023"/>
      <c r="E5" s="1023"/>
      <c r="F5" s="1023"/>
      <c r="G5" s="1023"/>
      <c r="H5" s="1023"/>
      <c r="I5" s="1023"/>
      <c r="J5" s="1023"/>
      <c r="K5" s="1023"/>
      <c r="L5" s="1023"/>
      <c r="M5" s="1023"/>
      <c r="N5" s="1023"/>
      <c r="O5" s="1023"/>
      <c r="P5" s="1023"/>
      <c r="Q5" s="1023"/>
      <c r="R5" s="1023"/>
      <c r="S5" s="1023"/>
      <c r="T5" s="1023"/>
      <c r="U5" s="1023"/>
      <c r="V5" s="1023"/>
      <c r="W5" s="1023"/>
      <c r="X5" s="1023"/>
      <c r="Y5" s="1023"/>
      <c r="Z5" s="1023"/>
      <c r="AA5" s="1023"/>
      <c r="AB5" s="1023"/>
      <c r="AC5" s="1023"/>
      <c r="AD5" s="1023"/>
      <c r="AE5" s="1023"/>
      <c r="AF5" s="1023"/>
      <c r="AG5" s="1023"/>
      <c r="AH5" s="1023"/>
      <c r="AI5" s="1023"/>
      <c r="AJ5" s="1023"/>
      <c r="AK5" s="1023"/>
      <c r="AL5" s="1023"/>
      <c r="AM5" s="1023"/>
      <c r="AN5" s="1023"/>
      <c r="AO5" s="1023"/>
      <c r="AP5" s="1023"/>
      <c r="AQ5" s="1023"/>
      <c r="AR5" s="1023"/>
      <c r="AS5" s="1023"/>
      <c r="AT5" s="1024"/>
    </row>
    <row r="6" spans="1:64" ht="6" customHeight="1">
      <c r="C6" s="196"/>
      <c r="D6" s="197"/>
      <c r="E6" s="197"/>
      <c r="F6" s="197"/>
      <c r="G6" s="197"/>
      <c r="H6" s="197"/>
      <c r="I6" s="197"/>
      <c r="J6" s="197"/>
      <c r="K6" s="197"/>
      <c r="L6" s="197"/>
      <c r="M6" s="197"/>
      <c r="N6" s="197"/>
      <c r="O6" s="197"/>
      <c r="P6" s="197"/>
      <c r="Q6" s="197"/>
      <c r="R6" s="197"/>
      <c r="S6" s="197"/>
      <c r="T6" s="197"/>
      <c r="U6" s="197"/>
      <c r="V6" s="197"/>
      <c r="W6" s="197"/>
      <c r="X6" s="197"/>
      <c r="Y6" s="197"/>
      <c r="Z6" s="197"/>
      <c r="AA6" s="197"/>
      <c r="AB6" s="197"/>
      <c r="AC6" s="197"/>
      <c r="AD6" s="198"/>
      <c r="AE6" s="198"/>
      <c r="AF6" s="199"/>
      <c r="AG6" s="1025" t="s">
        <v>688</v>
      </c>
      <c r="AH6" s="1026"/>
      <c r="AI6" s="1026"/>
      <c r="AJ6" s="1026"/>
      <c r="AK6" s="1026"/>
      <c r="AL6" s="1026"/>
      <c r="AM6" s="1026"/>
      <c r="AN6" s="1026"/>
      <c r="AO6" s="1026"/>
      <c r="AP6" s="1026"/>
      <c r="AQ6" s="1026"/>
      <c r="AR6" s="1026"/>
      <c r="AS6" s="1026"/>
      <c r="AT6" s="1027"/>
    </row>
    <row r="7" spans="1:64" ht="28" customHeight="1">
      <c r="C7" s="213"/>
      <c r="D7" s="212"/>
      <c r="E7" s="212"/>
      <c r="F7" s="212"/>
      <c r="G7" s="212"/>
      <c r="H7" s="212"/>
      <c r="I7" s="212"/>
      <c r="J7" s="212"/>
      <c r="K7" s="212"/>
      <c r="L7" s="212"/>
      <c r="M7" s="212"/>
      <c r="N7" s="212"/>
      <c r="O7" s="197"/>
      <c r="P7" s="197"/>
      <c r="Q7" s="197"/>
      <c r="R7" s="1033" t="s">
        <v>772</v>
      </c>
      <c r="S7" s="1033"/>
      <c r="T7" s="1033"/>
      <c r="U7" s="1033"/>
      <c r="V7" s="1033"/>
      <c r="W7" s="1033"/>
      <c r="X7" s="1033"/>
      <c r="Y7" s="1033"/>
      <c r="Z7" s="1030">
        <f>Project_Subtotal</f>
        <v>83562.5</v>
      </c>
      <c r="AA7" s="1031"/>
      <c r="AB7" s="1031"/>
      <c r="AC7" s="1032"/>
      <c r="AD7" s="1034">
        <f>IFERROR(Z7/$Z$61,0)</f>
        <v>0.75224350859425548</v>
      </c>
      <c r="AE7" s="1035"/>
      <c r="AF7" s="1036"/>
      <c r="AG7" s="1028"/>
      <c r="AH7" s="1028"/>
      <c r="AI7" s="1028"/>
      <c r="AJ7" s="1028"/>
      <c r="AK7" s="1028"/>
      <c r="AL7" s="1028"/>
      <c r="AM7" s="1028"/>
      <c r="AN7" s="1028"/>
      <c r="AO7" s="1028"/>
      <c r="AP7" s="1028"/>
      <c r="AQ7" s="1028"/>
      <c r="AR7" s="1028"/>
      <c r="AS7" s="1028"/>
      <c r="AT7" s="1029"/>
    </row>
    <row r="8" spans="1:64" ht="6" customHeight="1">
      <c r="C8" s="196"/>
      <c r="D8" s="197"/>
      <c r="E8" s="197"/>
      <c r="F8" s="197"/>
      <c r="G8" s="197"/>
      <c r="H8" s="197"/>
      <c r="I8" s="197"/>
      <c r="J8" s="197"/>
      <c r="K8" s="197"/>
      <c r="L8" s="197"/>
      <c r="M8" s="197"/>
      <c r="N8" s="197"/>
      <c r="O8" s="197"/>
      <c r="P8" s="197"/>
      <c r="Q8" s="197"/>
      <c r="R8" s="197"/>
      <c r="S8" s="197"/>
      <c r="T8" s="197"/>
      <c r="U8" s="197"/>
      <c r="V8" s="197"/>
      <c r="W8" s="197"/>
      <c r="X8" s="197"/>
      <c r="Y8" s="197"/>
      <c r="Z8" s="197"/>
      <c r="AA8" s="197"/>
      <c r="AB8" s="197"/>
      <c r="AC8" s="197"/>
      <c r="AD8" s="198"/>
      <c r="AE8" s="198"/>
      <c r="AF8" s="198"/>
      <c r="AG8" s="1028"/>
      <c r="AH8" s="1028"/>
      <c r="AI8" s="1028"/>
      <c r="AJ8" s="1028"/>
      <c r="AK8" s="1028"/>
      <c r="AL8" s="1028"/>
      <c r="AM8" s="1028"/>
      <c r="AN8" s="1028"/>
      <c r="AO8" s="1028"/>
      <c r="AP8" s="1028"/>
      <c r="AQ8" s="1028"/>
      <c r="AR8" s="1028"/>
      <c r="AS8" s="1028"/>
      <c r="AT8" s="1029"/>
    </row>
    <row r="9" spans="1:64" ht="30" customHeight="1">
      <c r="C9" s="992" t="s">
        <v>513</v>
      </c>
      <c r="D9" s="993"/>
      <c r="E9" s="993"/>
      <c r="F9" s="993"/>
      <c r="G9" s="993"/>
      <c r="H9" s="993"/>
      <c r="I9" s="993"/>
      <c r="J9" s="993"/>
      <c r="K9" s="993"/>
      <c r="L9" s="993"/>
      <c r="M9" s="993"/>
      <c r="N9" s="993"/>
      <c r="O9" s="993"/>
      <c r="P9" s="993" t="s">
        <v>516</v>
      </c>
      <c r="Q9" s="993"/>
      <c r="R9" s="993"/>
      <c r="S9" s="993"/>
      <c r="T9" s="993" t="s">
        <v>517</v>
      </c>
      <c r="U9" s="993"/>
      <c r="V9" s="993"/>
      <c r="W9" s="993"/>
      <c r="X9" s="993"/>
      <c r="Y9" s="993"/>
      <c r="Z9" s="993" t="s">
        <v>773</v>
      </c>
      <c r="AA9" s="993"/>
      <c r="AB9" s="993"/>
      <c r="AC9" s="993"/>
      <c r="AD9" s="993" t="s">
        <v>515</v>
      </c>
      <c r="AE9" s="993"/>
      <c r="AF9" s="993"/>
      <c r="AG9" s="993" t="s">
        <v>774</v>
      </c>
      <c r="AH9" s="993"/>
      <c r="AI9" s="993"/>
      <c r="AJ9" s="993"/>
      <c r="AK9" s="993"/>
      <c r="AL9" s="993" t="s">
        <v>686</v>
      </c>
      <c r="AM9" s="993"/>
      <c r="AN9" s="993"/>
      <c r="AO9" s="993"/>
      <c r="AP9" s="993" t="s">
        <v>687</v>
      </c>
      <c r="AQ9" s="993"/>
      <c r="AR9" s="993"/>
      <c r="AS9" s="993"/>
      <c r="AT9" s="277"/>
    </row>
    <row r="10" spans="1:64" ht="14.45" customHeight="1">
      <c r="C10" s="1002" t="s">
        <v>518</v>
      </c>
      <c r="D10" s="1003"/>
      <c r="E10" s="1003"/>
      <c r="F10" s="1003"/>
      <c r="G10" s="1003"/>
      <c r="H10" s="1003"/>
      <c r="I10" s="1003"/>
      <c r="J10" s="1003"/>
      <c r="K10" s="1003"/>
      <c r="L10" s="1003"/>
      <c r="M10" s="1003"/>
      <c r="N10" s="1004"/>
      <c r="O10" s="201"/>
      <c r="P10" s="197"/>
      <c r="Q10" s="197"/>
      <c r="R10" s="197"/>
      <c r="S10" s="197"/>
      <c r="T10" s="197"/>
      <c r="U10" s="202">
        <v>5</v>
      </c>
      <c r="V10" s="202"/>
      <c r="W10" s="202"/>
      <c r="X10" s="202"/>
      <c r="Y10" s="197"/>
      <c r="Z10" s="201"/>
      <c r="AA10" s="201"/>
      <c r="AB10" s="201"/>
      <c r="AC10" s="201"/>
      <c r="AD10" s="203"/>
      <c r="AE10" s="203"/>
      <c r="AF10" s="203"/>
      <c r="AG10" s="197"/>
      <c r="AH10" s="197"/>
      <c r="AI10" s="197"/>
      <c r="AJ10" s="197"/>
      <c r="AK10" s="197"/>
      <c r="AL10" s="197"/>
      <c r="AM10" s="197"/>
      <c r="AN10" s="197"/>
      <c r="AO10" s="197"/>
      <c r="AP10" s="197"/>
      <c r="AQ10" s="197"/>
      <c r="AR10" s="197"/>
      <c r="AS10" s="200"/>
      <c r="AT10" s="204"/>
    </row>
    <row r="11" spans="1:64" ht="28" customHeight="1">
      <c r="C11" s="1005"/>
      <c r="D11" s="1006"/>
      <c r="E11" s="1006"/>
      <c r="F11" s="1006"/>
      <c r="G11" s="1006"/>
      <c r="H11" s="1006"/>
      <c r="I11" s="1006"/>
      <c r="J11" s="1006"/>
      <c r="K11" s="1006"/>
      <c r="L11" s="1006"/>
      <c r="M11" s="1006"/>
      <c r="N11" s="1007"/>
      <c r="O11" s="201"/>
      <c r="P11" s="1016" t="s">
        <v>566</v>
      </c>
      <c r="Q11" s="1016"/>
      <c r="R11" s="1016"/>
      <c r="S11" s="1016"/>
      <c r="T11" s="207"/>
      <c r="U11" s="999">
        <f>General_Conditions_Total</f>
        <v>4960</v>
      </c>
      <c r="V11" s="1000"/>
      <c r="W11" s="1000"/>
      <c r="X11" s="1001"/>
      <c r="Y11" s="197"/>
      <c r="Z11" s="978">
        <f>U11</f>
        <v>4960</v>
      </c>
      <c r="AA11" s="979"/>
      <c r="AB11" s="979"/>
      <c r="AC11" s="980"/>
      <c r="AD11" s="984">
        <f>IFERROR(Z11/Z61,0)</f>
        <v>4.4650744085295527E-2</v>
      </c>
      <c r="AE11" s="984"/>
      <c r="AF11" s="985"/>
      <c r="AG11" s="197"/>
      <c r="AH11" s="995"/>
      <c r="AI11" s="996"/>
      <c r="AJ11" s="997"/>
      <c r="AK11" s="197"/>
      <c r="AL11" s="989">
        <f>IF(AH11="Yes",Z11,0)</f>
        <v>0</v>
      </c>
      <c r="AM11" s="990"/>
      <c r="AN11" s="990"/>
      <c r="AO11" s="991"/>
      <c r="AP11" s="989">
        <f>IF(AH11="Yes",0,Z11)</f>
        <v>4960</v>
      </c>
      <c r="AQ11" s="990"/>
      <c r="AR11" s="990"/>
      <c r="AS11" s="991"/>
      <c r="AT11" s="204"/>
      <c r="AU11" s="976" t="str">
        <f>IF(AH11="Yes",CONCATENATE(C10," costs are being allocated to Construction Costs"),"")</f>
        <v/>
      </c>
      <c r="AV11" s="977"/>
      <c r="AW11" s="977"/>
      <c r="AX11" s="977"/>
      <c r="AY11" s="977"/>
      <c r="AZ11" s="977"/>
      <c r="BA11" s="977"/>
      <c r="BB11" s="977"/>
      <c r="BC11" s="977"/>
      <c r="BD11" s="977"/>
      <c r="BE11" s="977"/>
      <c r="BF11" s="977"/>
      <c r="BG11" s="977"/>
      <c r="BH11" s="977"/>
      <c r="BI11" s="977"/>
      <c r="BJ11" s="977"/>
      <c r="BK11" s="977"/>
      <c r="BL11" s="977"/>
    </row>
    <row r="12" spans="1:64" ht="6" customHeight="1">
      <c r="C12" s="1008"/>
      <c r="D12" s="1009"/>
      <c r="E12" s="1009"/>
      <c r="F12" s="1009"/>
      <c r="G12" s="1009"/>
      <c r="H12" s="1009"/>
      <c r="I12" s="1009"/>
      <c r="J12" s="1009"/>
      <c r="K12" s="1009"/>
      <c r="L12" s="1009"/>
      <c r="M12" s="1009"/>
      <c r="N12" s="1010"/>
      <c r="O12" s="201"/>
      <c r="P12" s="207"/>
      <c r="Q12" s="207"/>
      <c r="R12" s="207"/>
      <c r="S12" s="207"/>
      <c r="T12" s="207"/>
      <c r="U12" s="261"/>
      <c r="V12" s="261"/>
      <c r="W12" s="261"/>
      <c r="X12" s="261"/>
      <c r="Y12" s="197"/>
      <c r="Z12" s="268"/>
      <c r="AA12" s="269"/>
      <c r="AB12" s="269"/>
      <c r="AC12" s="270"/>
      <c r="AD12" s="271"/>
      <c r="AE12" s="271"/>
      <c r="AF12" s="272"/>
      <c r="AG12" s="197"/>
      <c r="AH12" s="207"/>
      <c r="AI12" s="207"/>
      <c r="AJ12" s="207"/>
      <c r="AK12" s="197"/>
      <c r="AL12" s="279"/>
      <c r="AM12" s="271"/>
      <c r="AN12" s="271"/>
      <c r="AO12" s="272"/>
      <c r="AP12" s="279"/>
      <c r="AQ12" s="271"/>
      <c r="AR12" s="271"/>
      <c r="AS12" s="272"/>
      <c r="AT12" s="204"/>
    </row>
    <row r="13" spans="1:64" ht="6.75" customHeight="1">
      <c r="C13" s="1002" t="str">
        <f>IF(P14="%","Building Permit (% of Subtotal Estimate)","Building Permit (Lump Sum)")</f>
        <v>Building Permit (Lump Sum)</v>
      </c>
      <c r="D13" s="1003"/>
      <c r="E13" s="1003"/>
      <c r="F13" s="1003"/>
      <c r="G13" s="1003"/>
      <c r="H13" s="1003"/>
      <c r="I13" s="1003"/>
      <c r="J13" s="1003"/>
      <c r="K13" s="1003"/>
      <c r="L13" s="1003"/>
      <c r="M13" s="1003"/>
      <c r="N13" s="1004"/>
      <c r="O13" s="201"/>
      <c r="P13" s="207"/>
      <c r="Q13" s="207"/>
      <c r="R13" s="207"/>
      <c r="S13" s="207"/>
      <c r="T13" s="207"/>
      <c r="U13" s="262"/>
      <c r="V13" s="262"/>
      <c r="W13" s="262"/>
      <c r="X13" s="262"/>
      <c r="Y13" s="197"/>
      <c r="Z13" s="273"/>
      <c r="AA13" s="274"/>
      <c r="AB13" s="274"/>
      <c r="AC13" s="270"/>
      <c r="AD13" s="275"/>
      <c r="AE13" s="275"/>
      <c r="AF13" s="276"/>
      <c r="AG13" s="197"/>
      <c r="AH13" s="207"/>
      <c r="AI13" s="207"/>
      <c r="AJ13" s="207"/>
      <c r="AK13" s="197"/>
      <c r="AL13" s="280"/>
      <c r="AM13" s="275"/>
      <c r="AN13" s="275"/>
      <c r="AO13" s="276"/>
      <c r="AP13" s="280"/>
      <c r="AQ13" s="275"/>
      <c r="AR13" s="275"/>
      <c r="AS13" s="276"/>
      <c r="AT13" s="204"/>
    </row>
    <row r="14" spans="1:64" ht="28" customHeight="1">
      <c r="C14" s="1005"/>
      <c r="D14" s="1006"/>
      <c r="E14" s="1006"/>
      <c r="F14" s="1006"/>
      <c r="G14" s="1006"/>
      <c r="H14" s="1006"/>
      <c r="I14" s="1006"/>
      <c r="J14" s="1006"/>
      <c r="K14" s="1006"/>
      <c r="L14" s="1006"/>
      <c r="M14" s="1006"/>
      <c r="N14" s="1007"/>
      <c r="O14" s="208"/>
      <c r="P14" s="995" t="s">
        <v>514</v>
      </c>
      <c r="Q14" s="996"/>
      <c r="R14" s="996"/>
      <c r="S14" s="997"/>
      <c r="T14" s="263"/>
      <c r="U14" s="1011"/>
      <c r="V14" s="1012"/>
      <c r="W14" s="1012"/>
      <c r="X14" s="1013"/>
      <c r="Y14" s="209"/>
      <c r="Z14" s="981">
        <f>IF(P14="%",U14*$Z$7,U14)</f>
        <v>0</v>
      </c>
      <c r="AA14" s="982"/>
      <c r="AB14" s="982"/>
      <c r="AC14" s="983"/>
      <c r="AD14" s="984">
        <f>IFERROR(Z14/$Z$61,0)</f>
        <v>0</v>
      </c>
      <c r="AE14" s="984"/>
      <c r="AF14" s="985"/>
      <c r="AG14" s="197"/>
      <c r="AH14" s="995"/>
      <c r="AI14" s="996"/>
      <c r="AJ14" s="997"/>
      <c r="AK14" s="197"/>
      <c r="AL14" s="986">
        <f>IF(AH14="Yes",Z14,0)</f>
        <v>0</v>
      </c>
      <c r="AM14" s="987"/>
      <c r="AN14" s="987"/>
      <c r="AO14" s="988"/>
      <c r="AP14" s="986">
        <f>IF(AH14="Yes",0,Z14)</f>
        <v>0</v>
      </c>
      <c r="AQ14" s="987"/>
      <c r="AR14" s="987"/>
      <c r="AS14" s="988"/>
      <c r="AT14" s="204"/>
      <c r="AU14" s="976" t="str">
        <f>IF(AH14="Yes",CONCATENATE(C13," costs are being allocated to Construction Costs"),"")</f>
        <v/>
      </c>
      <c r="AV14" s="977"/>
      <c r="AW14" s="977"/>
      <c r="AX14" s="977"/>
      <c r="AY14" s="977"/>
      <c r="AZ14" s="977"/>
      <c r="BA14" s="977"/>
      <c r="BB14" s="977"/>
      <c r="BC14" s="977"/>
      <c r="BD14" s="977"/>
      <c r="BE14" s="977"/>
      <c r="BF14" s="977"/>
      <c r="BG14" s="977"/>
      <c r="BH14" s="977"/>
      <c r="BI14" s="977"/>
      <c r="BJ14" s="977"/>
      <c r="BK14" s="977"/>
      <c r="BL14" s="977"/>
    </row>
    <row r="15" spans="1:64" ht="6" customHeight="1">
      <c r="C15" s="1008"/>
      <c r="D15" s="1009"/>
      <c r="E15" s="1009"/>
      <c r="F15" s="1009"/>
      <c r="G15" s="1009"/>
      <c r="H15" s="1009"/>
      <c r="I15" s="1009"/>
      <c r="J15" s="1009"/>
      <c r="K15" s="1009"/>
      <c r="L15" s="1009"/>
      <c r="M15" s="1009"/>
      <c r="N15" s="1010"/>
      <c r="O15" s="201"/>
      <c r="P15" s="207"/>
      <c r="Q15" s="207"/>
      <c r="R15" s="207"/>
      <c r="S15" s="207"/>
      <c r="T15" s="207"/>
      <c r="U15" s="207"/>
      <c r="V15" s="207"/>
      <c r="W15" s="264"/>
      <c r="X15" s="207"/>
      <c r="Y15" s="197"/>
      <c r="Z15" s="268"/>
      <c r="AA15" s="269"/>
      <c r="AB15" s="269"/>
      <c r="AC15" s="270"/>
      <c r="AD15" s="271"/>
      <c r="AE15" s="271"/>
      <c r="AF15" s="272"/>
      <c r="AG15" s="197"/>
      <c r="AH15" s="207"/>
      <c r="AI15" s="207"/>
      <c r="AJ15" s="207"/>
      <c r="AK15" s="197"/>
      <c r="AL15" s="279"/>
      <c r="AM15" s="271"/>
      <c r="AN15" s="271"/>
      <c r="AO15" s="272"/>
      <c r="AP15" s="279"/>
      <c r="AQ15" s="271"/>
      <c r="AR15" s="271"/>
      <c r="AS15" s="272"/>
      <c r="AT15" s="204"/>
    </row>
    <row r="16" spans="1:64" ht="6.75" customHeight="1">
      <c r="C16" s="1002" t="str">
        <f>IF(P17="%","Estimating Contingency (% of Subtotal Estimate)","Estimating Contingency (Lump Sum)")</f>
        <v>Estimating Contingency (% of Subtotal Estimate)</v>
      </c>
      <c r="D16" s="1003"/>
      <c r="E16" s="1003"/>
      <c r="F16" s="1003"/>
      <c r="G16" s="1003"/>
      <c r="H16" s="1003"/>
      <c r="I16" s="1003"/>
      <c r="J16" s="1003"/>
      <c r="K16" s="1003"/>
      <c r="L16" s="1003"/>
      <c r="M16" s="1003"/>
      <c r="N16" s="1004"/>
      <c r="O16" s="201"/>
      <c r="P16" s="207"/>
      <c r="Q16" s="207"/>
      <c r="R16" s="207"/>
      <c r="S16" s="207"/>
      <c r="T16" s="207"/>
      <c r="U16" s="207"/>
      <c r="V16" s="207"/>
      <c r="W16" s="207"/>
      <c r="X16" s="207"/>
      <c r="Y16" s="197"/>
      <c r="Z16" s="268"/>
      <c r="AA16" s="269"/>
      <c r="AB16" s="269"/>
      <c r="AC16" s="270"/>
      <c r="AD16" s="271"/>
      <c r="AE16" s="271"/>
      <c r="AF16" s="272"/>
      <c r="AG16" s="197"/>
      <c r="AH16" s="207"/>
      <c r="AI16" s="207"/>
      <c r="AJ16" s="207"/>
      <c r="AK16" s="197"/>
      <c r="AL16" s="279"/>
      <c r="AM16" s="271"/>
      <c r="AN16" s="271"/>
      <c r="AO16" s="272"/>
      <c r="AP16" s="279"/>
      <c r="AQ16" s="271"/>
      <c r="AR16" s="271"/>
      <c r="AS16" s="272"/>
      <c r="AT16" s="204"/>
    </row>
    <row r="17" spans="3:64" ht="28" customHeight="1">
      <c r="C17" s="1005"/>
      <c r="D17" s="1006"/>
      <c r="E17" s="1006"/>
      <c r="F17" s="1006"/>
      <c r="G17" s="1006"/>
      <c r="H17" s="1006"/>
      <c r="I17" s="1006"/>
      <c r="J17" s="1006"/>
      <c r="K17" s="1006"/>
      <c r="L17" s="1006"/>
      <c r="M17" s="1006"/>
      <c r="N17" s="1007"/>
      <c r="O17" s="208"/>
      <c r="P17" s="995" t="s">
        <v>515</v>
      </c>
      <c r="Q17" s="996"/>
      <c r="R17" s="996"/>
      <c r="S17" s="997"/>
      <c r="T17" s="263"/>
      <c r="U17" s="1011">
        <v>0.05</v>
      </c>
      <c r="V17" s="1012"/>
      <c r="W17" s="1012"/>
      <c r="X17" s="1013"/>
      <c r="Y17" s="209"/>
      <c r="Z17" s="981">
        <f>IF(P17="%",U17*$Z$7,U17)</f>
        <v>4178.125</v>
      </c>
      <c r="AA17" s="982"/>
      <c r="AB17" s="982"/>
      <c r="AC17" s="983"/>
      <c r="AD17" s="984">
        <f>IFERROR(Z17/$Z$61,0)</f>
        <v>3.7612175429712777E-2</v>
      </c>
      <c r="AE17" s="984"/>
      <c r="AF17" s="985"/>
      <c r="AG17" s="197"/>
      <c r="AH17" s="995" t="s">
        <v>198</v>
      </c>
      <c r="AI17" s="996"/>
      <c r="AJ17" s="997"/>
      <c r="AK17" s="197"/>
      <c r="AL17" s="986">
        <f>IF(AH17="Yes",Z17,0)</f>
        <v>4178.125</v>
      </c>
      <c r="AM17" s="987"/>
      <c r="AN17" s="987"/>
      <c r="AO17" s="988"/>
      <c r="AP17" s="986">
        <f>IF(AH17="Yes",0,Z17)</f>
        <v>0</v>
      </c>
      <c r="AQ17" s="987"/>
      <c r="AR17" s="987"/>
      <c r="AS17" s="988"/>
      <c r="AT17" s="204"/>
      <c r="AU17" s="976" t="str">
        <f>IF(AH17="Yes",CONCATENATE(C16," costs are being allocated to Construction Costs"),"")</f>
        <v>Estimating Contingency (% of Subtotal Estimate) costs are being allocated to Construction Costs</v>
      </c>
      <c r="AV17" s="977"/>
      <c r="AW17" s="977"/>
      <c r="AX17" s="977"/>
      <c r="AY17" s="977"/>
      <c r="AZ17" s="977"/>
      <c r="BA17" s="977"/>
      <c r="BB17" s="977"/>
      <c r="BC17" s="977"/>
      <c r="BD17" s="977"/>
      <c r="BE17" s="977"/>
      <c r="BF17" s="977"/>
      <c r="BG17" s="977"/>
      <c r="BH17" s="977"/>
      <c r="BI17" s="977"/>
      <c r="BJ17" s="977"/>
      <c r="BK17" s="977"/>
      <c r="BL17" s="977"/>
    </row>
    <row r="18" spans="3:64" ht="6" customHeight="1">
      <c r="C18" s="1008"/>
      <c r="D18" s="1009"/>
      <c r="E18" s="1009"/>
      <c r="F18" s="1009"/>
      <c r="G18" s="1009"/>
      <c r="H18" s="1009"/>
      <c r="I18" s="1009"/>
      <c r="J18" s="1009"/>
      <c r="K18" s="1009"/>
      <c r="L18" s="1009"/>
      <c r="M18" s="1009"/>
      <c r="N18" s="1010"/>
      <c r="O18" s="201"/>
      <c r="P18" s="207"/>
      <c r="Q18" s="207"/>
      <c r="R18" s="207"/>
      <c r="S18" s="207"/>
      <c r="T18" s="207"/>
      <c r="U18" s="207"/>
      <c r="V18" s="207"/>
      <c r="W18" s="207"/>
      <c r="X18" s="207"/>
      <c r="Y18" s="197"/>
      <c r="Z18" s="268"/>
      <c r="AA18" s="269"/>
      <c r="AB18" s="269"/>
      <c r="AC18" s="270"/>
      <c r="AD18" s="271"/>
      <c r="AE18" s="271"/>
      <c r="AF18" s="272"/>
      <c r="AG18" s="197"/>
      <c r="AH18" s="207"/>
      <c r="AI18" s="207"/>
      <c r="AJ18" s="207"/>
      <c r="AK18" s="197"/>
      <c r="AL18" s="279"/>
      <c r="AM18" s="271"/>
      <c r="AN18" s="271"/>
      <c r="AO18" s="272"/>
      <c r="AP18" s="279"/>
      <c r="AQ18" s="271"/>
      <c r="AR18" s="271"/>
      <c r="AS18" s="272"/>
      <c r="AT18" s="204"/>
    </row>
    <row r="19" spans="3:64" ht="6.75" customHeight="1">
      <c r="C19" s="1002" t="str">
        <f>IF(P20="%","Construction Contingency (% of Subtotal Estimate)","Construction Contingency (Lump Sum)")</f>
        <v>Construction Contingency (% of Subtotal Estimate)</v>
      </c>
      <c r="D19" s="1003"/>
      <c r="E19" s="1003"/>
      <c r="F19" s="1003"/>
      <c r="G19" s="1003"/>
      <c r="H19" s="1003"/>
      <c r="I19" s="1003"/>
      <c r="J19" s="1003"/>
      <c r="K19" s="1003"/>
      <c r="L19" s="1003"/>
      <c r="M19" s="1003"/>
      <c r="N19" s="1004"/>
      <c r="O19" s="201"/>
      <c r="P19" s="207"/>
      <c r="Q19" s="207"/>
      <c r="R19" s="207"/>
      <c r="S19" s="207"/>
      <c r="T19" s="207"/>
      <c r="U19" s="207"/>
      <c r="V19" s="207"/>
      <c r="W19" s="207"/>
      <c r="X19" s="207"/>
      <c r="Y19" s="197"/>
      <c r="Z19" s="268"/>
      <c r="AA19" s="269"/>
      <c r="AB19" s="269"/>
      <c r="AC19" s="270"/>
      <c r="AD19" s="271"/>
      <c r="AE19" s="271"/>
      <c r="AF19" s="272"/>
      <c r="AG19" s="197"/>
      <c r="AH19" s="207"/>
      <c r="AI19" s="207"/>
      <c r="AJ19" s="207"/>
      <c r="AK19" s="197"/>
      <c r="AL19" s="279"/>
      <c r="AM19" s="271"/>
      <c r="AN19" s="271"/>
      <c r="AO19" s="272"/>
      <c r="AP19" s="279"/>
      <c r="AQ19" s="271"/>
      <c r="AR19" s="271"/>
      <c r="AS19" s="272"/>
      <c r="AT19" s="204"/>
    </row>
    <row r="20" spans="3:64" ht="28" customHeight="1">
      <c r="C20" s="1005"/>
      <c r="D20" s="1006"/>
      <c r="E20" s="1006"/>
      <c r="F20" s="1006"/>
      <c r="G20" s="1006"/>
      <c r="H20" s="1006"/>
      <c r="I20" s="1006"/>
      <c r="J20" s="1006"/>
      <c r="K20" s="1006"/>
      <c r="L20" s="1006"/>
      <c r="M20" s="1006"/>
      <c r="N20" s="1007"/>
      <c r="O20" s="208"/>
      <c r="P20" s="995" t="s">
        <v>515</v>
      </c>
      <c r="Q20" s="996"/>
      <c r="R20" s="996"/>
      <c r="S20" s="997"/>
      <c r="T20" s="263"/>
      <c r="U20" s="1011">
        <v>0.1</v>
      </c>
      <c r="V20" s="1012"/>
      <c r="W20" s="1012"/>
      <c r="X20" s="1013"/>
      <c r="Y20" s="209"/>
      <c r="Z20" s="981">
        <f>IF(P20="%",U20*$Z$7,U20)</f>
        <v>8356.25</v>
      </c>
      <c r="AA20" s="982"/>
      <c r="AB20" s="982"/>
      <c r="AC20" s="983"/>
      <c r="AD20" s="984">
        <f>IFERROR(Z20/$Z$61,0)</f>
        <v>7.5224350859425554E-2</v>
      </c>
      <c r="AE20" s="984"/>
      <c r="AF20" s="985"/>
      <c r="AG20" s="197"/>
      <c r="AH20" s="995" t="s">
        <v>198</v>
      </c>
      <c r="AI20" s="996"/>
      <c r="AJ20" s="997"/>
      <c r="AK20" s="197"/>
      <c r="AL20" s="986">
        <f>IF(AH20="Yes",Z20,0)</f>
        <v>8356.25</v>
      </c>
      <c r="AM20" s="987"/>
      <c r="AN20" s="987"/>
      <c r="AO20" s="988"/>
      <c r="AP20" s="986">
        <f>IF(AH20="Yes",0,Z20)</f>
        <v>0</v>
      </c>
      <c r="AQ20" s="987"/>
      <c r="AR20" s="987"/>
      <c r="AS20" s="988"/>
      <c r="AT20" s="204"/>
      <c r="AU20" s="976" t="str">
        <f>IF(AH20="Yes",CONCATENATE(C19," costs are being allocated to Construction Costs"),"")</f>
        <v>Construction Contingency (% of Subtotal Estimate) costs are being allocated to Construction Costs</v>
      </c>
      <c r="AV20" s="977"/>
      <c r="AW20" s="977"/>
      <c r="AX20" s="977"/>
      <c r="AY20" s="977"/>
      <c r="AZ20" s="977"/>
      <c r="BA20" s="977"/>
      <c r="BB20" s="977"/>
      <c r="BC20" s="977"/>
      <c r="BD20" s="977"/>
      <c r="BE20" s="977"/>
      <c r="BF20" s="977"/>
      <c r="BG20" s="977"/>
      <c r="BH20" s="977"/>
      <c r="BI20" s="977"/>
      <c r="BJ20" s="977"/>
      <c r="BK20" s="977"/>
      <c r="BL20" s="977"/>
    </row>
    <row r="21" spans="3:64" ht="6" customHeight="1">
      <c r="C21" s="1008"/>
      <c r="D21" s="1009"/>
      <c r="E21" s="1009"/>
      <c r="F21" s="1009"/>
      <c r="G21" s="1009"/>
      <c r="H21" s="1009"/>
      <c r="I21" s="1009"/>
      <c r="J21" s="1009"/>
      <c r="K21" s="1009"/>
      <c r="L21" s="1009"/>
      <c r="M21" s="1009"/>
      <c r="N21" s="1010"/>
      <c r="O21" s="201"/>
      <c r="P21" s="207"/>
      <c r="Q21" s="207"/>
      <c r="R21" s="207"/>
      <c r="S21" s="207"/>
      <c r="T21" s="207"/>
      <c r="U21" s="207"/>
      <c r="V21" s="207"/>
      <c r="W21" s="207"/>
      <c r="X21" s="207"/>
      <c r="Y21" s="197"/>
      <c r="Z21" s="268"/>
      <c r="AA21" s="269"/>
      <c r="AB21" s="269"/>
      <c r="AC21" s="270"/>
      <c r="AD21" s="271"/>
      <c r="AE21" s="271"/>
      <c r="AF21" s="272"/>
      <c r="AG21" s="197"/>
      <c r="AH21" s="207"/>
      <c r="AI21" s="207"/>
      <c r="AJ21" s="207"/>
      <c r="AK21" s="197"/>
      <c r="AL21" s="279"/>
      <c r="AM21" s="271"/>
      <c r="AN21" s="271"/>
      <c r="AO21" s="272"/>
      <c r="AP21" s="279"/>
      <c r="AQ21" s="271"/>
      <c r="AR21" s="271"/>
      <c r="AS21" s="272"/>
      <c r="AT21" s="204"/>
    </row>
    <row r="22" spans="3:64" ht="6.75" customHeight="1">
      <c r="C22" s="1002" t="str">
        <f>IF(P23="%","Remodeling Tax (% of Subtotal Estimate)","Remodeling Tax (Lump Sum)")</f>
        <v>Remodeling Tax (% of Subtotal Estimate)</v>
      </c>
      <c r="D22" s="1003"/>
      <c r="E22" s="1003"/>
      <c r="F22" s="1003"/>
      <c r="G22" s="1003"/>
      <c r="H22" s="1003"/>
      <c r="I22" s="1003"/>
      <c r="J22" s="1003"/>
      <c r="K22" s="1003"/>
      <c r="L22" s="1003"/>
      <c r="M22" s="1003"/>
      <c r="N22" s="1004"/>
      <c r="O22" s="201"/>
      <c r="P22" s="207"/>
      <c r="Q22" s="207"/>
      <c r="R22" s="207"/>
      <c r="S22" s="207"/>
      <c r="T22" s="207"/>
      <c r="U22" s="207"/>
      <c r="V22" s="207"/>
      <c r="W22" s="207"/>
      <c r="X22" s="207"/>
      <c r="Y22" s="197"/>
      <c r="Z22" s="268"/>
      <c r="AA22" s="269"/>
      <c r="AB22" s="269"/>
      <c r="AC22" s="270"/>
      <c r="AD22" s="271"/>
      <c r="AE22" s="271"/>
      <c r="AF22" s="272"/>
      <c r="AG22" s="197"/>
      <c r="AH22" s="207"/>
      <c r="AI22" s="207"/>
      <c r="AJ22" s="207"/>
      <c r="AK22" s="197"/>
      <c r="AL22" s="279"/>
      <c r="AM22" s="271"/>
      <c r="AN22" s="271"/>
      <c r="AO22" s="272"/>
      <c r="AP22" s="279"/>
      <c r="AQ22" s="271"/>
      <c r="AR22" s="271"/>
      <c r="AS22" s="272"/>
      <c r="AT22" s="204"/>
    </row>
    <row r="23" spans="3:64" ht="28" customHeight="1">
      <c r="C23" s="1005"/>
      <c r="D23" s="1006"/>
      <c r="E23" s="1006"/>
      <c r="F23" s="1006"/>
      <c r="G23" s="1006"/>
      <c r="H23" s="1006"/>
      <c r="I23" s="1006"/>
      <c r="J23" s="1006"/>
      <c r="K23" s="1006"/>
      <c r="L23" s="1006"/>
      <c r="M23" s="1006"/>
      <c r="N23" s="1007"/>
      <c r="O23" s="208"/>
      <c r="P23" s="995" t="s">
        <v>515</v>
      </c>
      <c r="Q23" s="996"/>
      <c r="R23" s="996"/>
      <c r="S23" s="997"/>
      <c r="T23" s="263"/>
      <c r="U23" s="1011"/>
      <c r="V23" s="1012"/>
      <c r="W23" s="1012"/>
      <c r="X23" s="1013"/>
      <c r="Y23" s="209"/>
      <c r="Z23" s="981">
        <f>IF(P23="%",U23*$Z$7,U23)</f>
        <v>0</v>
      </c>
      <c r="AA23" s="982"/>
      <c r="AB23" s="982"/>
      <c r="AC23" s="983"/>
      <c r="AD23" s="984">
        <f>IFERROR(Z23/$Z$61,0)</f>
        <v>0</v>
      </c>
      <c r="AE23" s="984"/>
      <c r="AF23" s="985"/>
      <c r="AG23" s="197"/>
      <c r="AH23" s="995"/>
      <c r="AI23" s="996"/>
      <c r="AJ23" s="997"/>
      <c r="AK23" s="197"/>
      <c r="AL23" s="986">
        <f>IF(AH23="Yes",Z23,0)</f>
        <v>0</v>
      </c>
      <c r="AM23" s="987"/>
      <c r="AN23" s="987"/>
      <c r="AO23" s="988"/>
      <c r="AP23" s="986">
        <f>IF(AH23="Yes",0,Z23)</f>
        <v>0</v>
      </c>
      <c r="AQ23" s="987"/>
      <c r="AR23" s="987"/>
      <c r="AS23" s="988"/>
      <c r="AT23" s="204"/>
      <c r="AU23" s="976" t="str">
        <f>IF(AH23="Yes",CONCATENATE(C22," costs are being allocated to Construction Costs"),"")</f>
        <v/>
      </c>
      <c r="AV23" s="977"/>
      <c r="AW23" s="977"/>
      <c r="AX23" s="977"/>
      <c r="AY23" s="977"/>
      <c r="AZ23" s="977"/>
      <c r="BA23" s="977"/>
      <c r="BB23" s="977"/>
      <c r="BC23" s="977"/>
      <c r="BD23" s="977"/>
      <c r="BE23" s="977"/>
      <c r="BF23" s="977"/>
      <c r="BG23" s="977"/>
      <c r="BH23" s="977"/>
      <c r="BI23" s="977"/>
      <c r="BJ23" s="977"/>
      <c r="BK23" s="977"/>
      <c r="BL23" s="977"/>
    </row>
    <row r="24" spans="3:64" ht="6" customHeight="1">
      <c r="C24" s="1008"/>
      <c r="D24" s="1009"/>
      <c r="E24" s="1009"/>
      <c r="F24" s="1009"/>
      <c r="G24" s="1009"/>
      <c r="H24" s="1009"/>
      <c r="I24" s="1009"/>
      <c r="J24" s="1009"/>
      <c r="K24" s="1009"/>
      <c r="L24" s="1009"/>
      <c r="M24" s="1009"/>
      <c r="N24" s="1010"/>
      <c r="O24" s="201"/>
      <c r="P24" s="207"/>
      <c r="Q24" s="207"/>
      <c r="R24" s="207"/>
      <c r="S24" s="207"/>
      <c r="T24" s="207"/>
      <c r="U24" s="207"/>
      <c r="V24" s="207"/>
      <c r="W24" s="207"/>
      <c r="X24" s="207"/>
      <c r="Y24" s="197"/>
      <c r="Z24" s="268"/>
      <c r="AA24" s="269"/>
      <c r="AB24" s="269"/>
      <c r="AC24" s="270"/>
      <c r="AD24" s="271"/>
      <c r="AE24" s="271"/>
      <c r="AF24" s="272"/>
      <c r="AG24" s="197"/>
      <c r="AH24" s="207"/>
      <c r="AI24" s="207"/>
      <c r="AJ24" s="207"/>
      <c r="AK24" s="197"/>
      <c r="AL24" s="279"/>
      <c r="AM24" s="271"/>
      <c r="AN24" s="271"/>
      <c r="AO24" s="272"/>
      <c r="AP24" s="279"/>
      <c r="AQ24" s="271"/>
      <c r="AR24" s="271"/>
      <c r="AS24" s="272"/>
      <c r="AT24" s="204"/>
    </row>
    <row r="25" spans="3:64" ht="6.75" customHeight="1">
      <c r="C25" s="1002" t="str">
        <f>IF(P26="%","Warranty (% of Subtotal Estimate)","Warranty (Lump Sum)")</f>
        <v>Warranty (% of Subtotal Estimate)</v>
      </c>
      <c r="D25" s="1003"/>
      <c r="E25" s="1003"/>
      <c r="F25" s="1003"/>
      <c r="G25" s="1003"/>
      <c r="H25" s="1003"/>
      <c r="I25" s="1003"/>
      <c r="J25" s="1003"/>
      <c r="K25" s="1003"/>
      <c r="L25" s="1003"/>
      <c r="M25" s="1003"/>
      <c r="N25" s="1004"/>
      <c r="O25" s="201"/>
      <c r="P25" s="207"/>
      <c r="Q25" s="207"/>
      <c r="R25" s="207"/>
      <c r="S25" s="207"/>
      <c r="T25" s="207"/>
      <c r="U25" s="207"/>
      <c r="V25" s="207"/>
      <c r="W25" s="207"/>
      <c r="X25" s="207"/>
      <c r="Y25" s="197"/>
      <c r="Z25" s="268"/>
      <c r="AA25" s="269"/>
      <c r="AB25" s="269"/>
      <c r="AC25" s="270"/>
      <c r="AD25" s="271"/>
      <c r="AE25" s="271"/>
      <c r="AF25" s="272"/>
      <c r="AG25" s="197"/>
      <c r="AH25" s="207"/>
      <c r="AI25" s="207"/>
      <c r="AJ25" s="207"/>
      <c r="AK25" s="197"/>
      <c r="AL25" s="279"/>
      <c r="AM25" s="271"/>
      <c r="AN25" s="271"/>
      <c r="AO25" s="272"/>
      <c r="AP25" s="279"/>
      <c r="AQ25" s="271"/>
      <c r="AR25" s="271"/>
      <c r="AS25" s="272"/>
      <c r="AT25" s="204"/>
    </row>
    <row r="26" spans="3:64" ht="28" customHeight="1">
      <c r="C26" s="1005"/>
      <c r="D26" s="1006"/>
      <c r="E26" s="1006"/>
      <c r="F26" s="1006"/>
      <c r="G26" s="1006"/>
      <c r="H26" s="1006"/>
      <c r="I26" s="1006"/>
      <c r="J26" s="1006"/>
      <c r="K26" s="1006"/>
      <c r="L26" s="1006"/>
      <c r="M26" s="1006"/>
      <c r="N26" s="1007"/>
      <c r="O26" s="208"/>
      <c r="P26" s="995" t="s">
        <v>515</v>
      </c>
      <c r="Q26" s="996"/>
      <c r="R26" s="996"/>
      <c r="S26" s="997"/>
      <c r="T26" s="263"/>
      <c r="U26" s="1011">
        <v>5.0000000000000001E-3</v>
      </c>
      <c r="V26" s="1012"/>
      <c r="W26" s="1012"/>
      <c r="X26" s="1013"/>
      <c r="Y26" s="209"/>
      <c r="Z26" s="981">
        <f>IF(P26="%",U26*$Z$7,U26)</f>
        <v>417.8125</v>
      </c>
      <c r="AA26" s="982"/>
      <c r="AB26" s="982"/>
      <c r="AC26" s="983"/>
      <c r="AD26" s="984">
        <f>IFERROR(Z26/$Z$61,0)</f>
        <v>3.7612175429712776E-3</v>
      </c>
      <c r="AE26" s="984"/>
      <c r="AF26" s="985"/>
      <c r="AG26" s="197"/>
      <c r="AH26" s="995" t="s">
        <v>198</v>
      </c>
      <c r="AI26" s="996"/>
      <c r="AJ26" s="997"/>
      <c r="AK26" s="197"/>
      <c r="AL26" s="986">
        <f>IF(AH26="Yes",Z26,0)</f>
        <v>417.8125</v>
      </c>
      <c r="AM26" s="987"/>
      <c r="AN26" s="987"/>
      <c r="AO26" s="988"/>
      <c r="AP26" s="986">
        <f>IF(AH26="Yes",0,Z26)</f>
        <v>0</v>
      </c>
      <c r="AQ26" s="987"/>
      <c r="AR26" s="987"/>
      <c r="AS26" s="988"/>
      <c r="AT26" s="204"/>
      <c r="AU26" s="976" t="str">
        <f>IF(AH26="Yes",CONCATENATE(C25," costs are being allocated to Construction Costs"),"")</f>
        <v>Warranty (% of Subtotal Estimate) costs are being allocated to Construction Costs</v>
      </c>
      <c r="AV26" s="977"/>
      <c r="AW26" s="977"/>
      <c r="AX26" s="977"/>
      <c r="AY26" s="977"/>
      <c r="AZ26" s="977"/>
      <c r="BA26" s="977"/>
      <c r="BB26" s="977"/>
      <c r="BC26" s="977"/>
      <c r="BD26" s="977"/>
      <c r="BE26" s="977"/>
      <c r="BF26" s="977"/>
      <c r="BG26" s="977"/>
      <c r="BH26" s="977"/>
      <c r="BI26" s="977"/>
      <c r="BJ26" s="977"/>
      <c r="BK26" s="977"/>
      <c r="BL26" s="977"/>
    </row>
    <row r="27" spans="3:64" ht="6" customHeight="1">
      <c r="C27" s="1008"/>
      <c r="D27" s="1009"/>
      <c r="E27" s="1009"/>
      <c r="F27" s="1009"/>
      <c r="G27" s="1009"/>
      <c r="H27" s="1009"/>
      <c r="I27" s="1009"/>
      <c r="J27" s="1009"/>
      <c r="K27" s="1009"/>
      <c r="L27" s="1009"/>
      <c r="M27" s="1009"/>
      <c r="N27" s="1010"/>
      <c r="O27" s="201"/>
      <c r="P27" s="207"/>
      <c r="Q27" s="207"/>
      <c r="R27" s="207"/>
      <c r="S27" s="207"/>
      <c r="T27" s="207"/>
      <c r="U27" s="207"/>
      <c r="V27" s="207"/>
      <c r="W27" s="207"/>
      <c r="X27" s="207"/>
      <c r="Y27" s="197"/>
      <c r="Z27" s="268"/>
      <c r="AA27" s="269"/>
      <c r="AB27" s="269"/>
      <c r="AC27" s="270"/>
      <c r="AD27" s="271"/>
      <c r="AE27" s="271"/>
      <c r="AF27" s="272"/>
      <c r="AG27" s="197"/>
      <c r="AH27" s="207"/>
      <c r="AI27" s="207"/>
      <c r="AJ27" s="207"/>
      <c r="AK27" s="197"/>
      <c r="AL27" s="279"/>
      <c r="AM27" s="271"/>
      <c r="AN27" s="271"/>
      <c r="AO27" s="272"/>
      <c r="AP27" s="279"/>
      <c r="AQ27" s="271"/>
      <c r="AR27" s="271"/>
      <c r="AS27" s="272"/>
      <c r="AT27" s="204"/>
    </row>
    <row r="28" spans="3:64" ht="6.75" customHeight="1">
      <c r="C28" s="1002" t="str">
        <f>IF(P29="%","General Liability Insurance (% of Subtotal Estimate)","General Liability Insurance (Lump Sum)")</f>
        <v>General Liability Insurance (% of Subtotal Estimate)</v>
      </c>
      <c r="D28" s="1003"/>
      <c r="E28" s="1003"/>
      <c r="F28" s="1003"/>
      <c r="G28" s="1003"/>
      <c r="H28" s="1003"/>
      <c r="I28" s="1003"/>
      <c r="J28" s="1003"/>
      <c r="K28" s="1003"/>
      <c r="L28" s="1003"/>
      <c r="M28" s="1003"/>
      <c r="N28" s="1004"/>
      <c r="O28" s="201"/>
      <c r="P28" s="207"/>
      <c r="Q28" s="207"/>
      <c r="R28" s="207"/>
      <c r="S28" s="207"/>
      <c r="T28" s="207"/>
      <c r="U28" s="207"/>
      <c r="V28" s="207"/>
      <c r="W28" s="207"/>
      <c r="X28" s="207"/>
      <c r="Y28" s="197"/>
      <c r="Z28" s="268"/>
      <c r="AA28" s="269"/>
      <c r="AB28" s="269"/>
      <c r="AC28" s="270"/>
      <c r="AD28" s="271"/>
      <c r="AE28" s="271"/>
      <c r="AF28" s="272"/>
      <c r="AG28" s="197"/>
      <c r="AH28" s="207"/>
      <c r="AI28" s="207"/>
      <c r="AJ28" s="207"/>
      <c r="AK28" s="197"/>
      <c r="AL28" s="279"/>
      <c r="AM28" s="271"/>
      <c r="AN28" s="271"/>
      <c r="AO28" s="272"/>
      <c r="AP28" s="279"/>
      <c r="AQ28" s="271"/>
      <c r="AR28" s="271"/>
      <c r="AS28" s="272"/>
      <c r="AT28" s="204"/>
    </row>
    <row r="29" spans="3:64" ht="28" customHeight="1">
      <c r="C29" s="1005"/>
      <c r="D29" s="1006"/>
      <c r="E29" s="1006"/>
      <c r="F29" s="1006"/>
      <c r="G29" s="1006"/>
      <c r="H29" s="1006"/>
      <c r="I29" s="1006"/>
      <c r="J29" s="1006"/>
      <c r="K29" s="1006"/>
      <c r="L29" s="1006"/>
      <c r="M29" s="1006"/>
      <c r="N29" s="1007"/>
      <c r="O29" s="208"/>
      <c r="P29" s="995" t="s">
        <v>515</v>
      </c>
      <c r="Q29" s="996"/>
      <c r="R29" s="996"/>
      <c r="S29" s="997"/>
      <c r="T29" s="263"/>
      <c r="U29" s="1011">
        <v>5.0000000000000001E-3</v>
      </c>
      <c r="V29" s="1012"/>
      <c r="W29" s="1012"/>
      <c r="X29" s="1013"/>
      <c r="Y29" s="209"/>
      <c r="Z29" s="981">
        <f>IF(P29="%",U29*$Z$7,U29)</f>
        <v>417.8125</v>
      </c>
      <c r="AA29" s="982"/>
      <c r="AB29" s="982"/>
      <c r="AC29" s="983"/>
      <c r="AD29" s="984">
        <f>IFERROR(Z29/$Z$61,0)</f>
        <v>3.7612175429712776E-3</v>
      </c>
      <c r="AE29" s="984"/>
      <c r="AF29" s="985"/>
      <c r="AG29" s="197"/>
      <c r="AH29" s="995" t="s">
        <v>198</v>
      </c>
      <c r="AI29" s="996"/>
      <c r="AJ29" s="997"/>
      <c r="AK29" s="197"/>
      <c r="AL29" s="986">
        <f>IF(AH29="Yes",Z29,0)</f>
        <v>417.8125</v>
      </c>
      <c r="AM29" s="987"/>
      <c r="AN29" s="987"/>
      <c r="AO29" s="988"/>
      <c r="AP29" s="986">
        <f>IF(AH29="Yes",0,Z29)</f>
        <v>0</v>
      </c>
      <c r="AQ29" s="987"/>
      <c r="AR29" s="987"/>
      <c r="AS29" s="988"/>
      <c r="AT29" s="204"/>
      <c r="AU29" s="976" t="str">
        <f>IF(AH29="Yes",CONCATENATE(C28," costs are being allocated to Construction Costs"),"")</f>
        <v>General Liability Insurance (% of Subtotal Estimate) costs are being allocated to Construction Costs</v>
      </c>
      <c r="AV29" s="977"/>
      <c r="AW29" s="977"/>
      <c r="AX29" s="977"/>
      <c r="AY29" s="977"/>
      <c r="AZ29" s="977"/>
      <c r="BA29" s="977"/>
      <c r="BB29" s="977"/>
      <c r="BC29" s="977"/>
      <c r="BD29" s="977"/>
      <c r="BE29" s="977"/>
      <c r="BF29" s="977"/>
      <c r="BG29" s="977"/>
      <c r="BH29" s="977"/>
      <c r="BI29" s="977"/>
      <c r="BJ29" s="977"/>
      <c r="BK29" s="977"/>
      <c r="BL29" s="977"/>
    </row>
    <row r="30" spans="3:64" ht="6" customHeight="1">
      <c r="C30" s="1008"/>
      <c r="D30" s="1009"/>
      <c r="E30" s="1009"/>
      <c r="F30" s="1009"/>
      <c r="G30" s="1009"/>
      <c r="H30" s="1009"/>
      <c r="I30" s="1009"/>
      <c r="J30" s="1009"/>
      <c r="K30" s="1009"/>
      <c r="L30" s="1009"/>
      <c r="M30" s="1009"/>
      <c r="N30" s="1010"/>
      <c r="O30" s="201"/>
      <c r="P30" s="207"/>
      <c r="Q30" s="207"/>
      <c r="R30" s="207"/>
      <c r="S30" s="207"/>
      <c r="T30" s="207"/>
      <c r="U30" s="207"/>
      <c r="V30" s="207"/>
      <c r="W30" s="207"/>
      <c r="X30" s="207"/>
      <c r="Y30" s="197"/>
      <c r="Z30" s="268"/>
      <c r="AA30" s="269"/>
      <c r="AB30" s="269"/>
      <c r="AC30" s="270"/>
      <c r="AD30" s="271"/>
      <c r="AE30" s="271"/>
      <c r="AF30" s="272"/>
      <c r="AG30" s="197"/>
      <c r="AH30" s="207"/>
      <c r="AI30" s="207"/>
      <c r="AJ30" s="207"/>
      <c r="AK30" s="197"/>
      <c r="AL30" s="279"/>
      <c r="AM30" s="271"/>
      <c r="AN30" s="271"/>
      <c r="AO30" s="272"/>
      <c r="AP30" s="279"/>
      <c r="AQ30" s="271"/>
      <c r="AR30" s="271"/>
      <c r="AS30" s="272"/>
      <c r="AT30" s="204"/>
    </row>
    <row r="31" spans="3:64" ht="6.75" customHeight="1">
      <c r="C31" s="1002" t="str">
        <f>IF(P32="%","Builder's Risk Insurance (% of Subtotal Estimate)","Builder's Risk Insurance (Lump Sum)")</f>
        <v>Builder's Risk Insurance (% of Subtotal Estimate)</v>
      </c>
      <c r="D31" s="1003"/>
      <c r="E31" s="1003"/>
      <c r="F31" s="1003"/>
      <c r="G31" s="1003"/>
      <c r="H31" s="1003"/>
      <c r="I31" s="1003"/>
      <c r="J31" s="1003"/>
      <c r="K31" s="1003"/>
      <c r="L31" s="1003"/>
      <c r="M31" s="1003"/>
      <c r="N31" s="1004"/>
      <c r="O31" s="201"/>
      <c r="P31" s="207"/>
      <c r="Q31" s="207"/>
      <c r="R31" s="207"/>
      <c r="S31" s="207"/>
      <c r="T31" s="207"/>
      <c r="U31" s="207"/>
      <c r="V31" s="207"/>
      <c r="W31" s="207"/>
      <c r="X31" s="207"/>
      <c r="Y31" s="197"/>
      <c r="Z31" s="268"/>
      <c r="AA31" s="269"/>
      <c r="AB31" s="269"/>
      <c r="AC31" s="270"/>
      <c r="AD31" s="271"/>
      <c r="AE31" s="271"/>
      <c r="AF31" s="272"/>
      <c r="AG31" s="197"/>
      <c r="AH31" s="207"/>
      <c r="AI31" s="207"/>
      <c r="AJ31" s="207"/>
      <c r="AK31" s="197"/>
      <c r="AL31" s="279"/>
      <c r="AM31" s="271"/>
      <c r="AN31" s="271"/>
      <c r="AO31" s="272"/>
      <c r="AP31" s="279"/>
      <c r="AQ31" s="271"/>
      <c r="AR31" s="271"/>
      <c r="AS31" s="272"/>
      <c r="AT31" s="204"/>
    </row>
    <row r="32" spans="3:64" ht="28" customHeight="1">
      <c r="C32" s="1005"/>
      <c r="D32" s="1006"/>
      <c r="E32" s="1006"/>
      <c r="F32" s="1006"/>
      <c r="G32" s="1006"/>
      <c r="H32" s="1006"/>
      <c r="I32" s="1006"/>
      <c r="J32" s="1006"/>
      <c r="K32" s="1006"/>
      <c r="L32" s="1006"/>
      <c r="M32" s="1006"/>
      <c r="N32" s="1007"/>
      <c r="O32" s="208"/>
      <c r="P32" s="995" t="s">
        <v>515</v>
      </c>
      <c r="Q32" s="996"/>
      <c r="R32" s="996"/>
      <c r="S32" s="997"/>
      <c r="T32" s="263"/>
      <c r="U32" s="1011">
        <v>0.01</v>
      </c>
      <c r="V32" s="1012"/>
      <c r="W32" s="1012"/>
      <c r="X32" s="1013"/>
      <c r="Y32" s="209"/>
      <c r="Z32" s="981">
        <f>IF(P32="%",U32*$Z$7,U32)</f>
        <v>835.625</v>
      </c>
      <c r="AA32" s="982"/>
      <c r="AB32" s="982"/>
      <c r="AC32" s="983"/>
      <c r="AD32" s="984">
        <f>IFERROR(Z32/$Z$61,0)</f>
        <v>7.5224350859425552E-3</v>
      </c>
      <c r="AE32" s="984"/>
      <c r="AF32" s="985"/>
      <c r="AG32" s="197"/>
      <c r="AH32" s="995" t="s">
        <v>198</v>
      </c>
      <c r="AI32" s="996"/>
      <c r="AJ32" s="997"/>
      <c r="AK32" s="197"/>
      <c r="AL32" s="986">
        <f>IF(AH32="Yes",Z32,0)</f>
        <v>835.625</v>
      </c>
      <c r="AM32" s="987"/>
      <c r="AN32" s="987"/>
      <c r="AO32" s="988"/>
      <c r="AP32" s="986">
        <f>IF(AH32="Yes",0,Z32)</f>
        <v>0</v>
      </c>
      <c r="AQ32" s="987"/>
      <c r="AR32" s="987"/>
      <c r="AS32" s="988"/>
      <c r="AT32" s="204"/>
      <c r="AU32" s="976" t="str">
        <f>IF(AH32="Yes",CONCATENATE(C31," costs are being allocated to Construction Costs"),"")</f>
        <v>Builder's Risk Insurance (% of Subtotal Estimate) costs are being allocated to Construction Costs</v>
      </c>
      <c r="AV32" s="977"/>
      <c r="AW32" s="977"/>
      <c r="AX32" s="977"/>
      <c r="AY32" s="977"/>
      <c r="AZ32" s="977"/>
      <c r="BA32" s="977"/>
      <c r="BB32" s="977"/>
      <c r="BC32" s="977"/>
      <c r="BD32" s="977"/>
      <c r="BE32" s="977"/>
      <c r="BF32" s="977"/>
      <c r="BG32" s="977"/>
      <c r="BH32" s="977"/>
      <c r="BI32" s="977"/>
      <c r="BJ32" s="977"/>
      <c r="BK32" s="977"/>
      <c r="BL32" s="977"/>
    </row>
    <row r="33" spans="3:64" ht="6" customHeight="1">
      <c r="C33" s="1008"/>
      <c r="D33" s="1009"/>
      <c r="E33" s="1009"/>
      <c r="F33" s="1009"/>
      <c r="G33" s="1009"/>
      <c r="H33" s="1009"/>
      <c r="I33" s="1009"/>
      <c r="J33" s="1009"/>
      <c r="K33" s="1009"/>
      <c r="L33" s="1009"/>
      <c r="M33" s="1009"/>
      <c r="N33" s="1010"/>
      <c r="O33" s="201"/>
      <c r="P33" s="207"/>
      <c r="Q33" s="207"/>
      <c r="R33" s="207"/>
      <c r="S33" s="207"/>
      <c r="T33" s="207"/>
      <c r="U33" s="207"/>
      <c r="V33" s="207"/>
      <c r="W33" s="207"/>
      <c r="X33" s="207"/>
      <c r="Y33" s="197"/>
      <c r="Z33" s="268"/>
      <c r="AA33" s="269"/>
      <c r="AB33" s="269"/>
      <c r="AC33" s="270"/>
      <c r="AD33" s="271"/>
      <c r="AE33" s="271"/>
      <c r="AF33" s="272"/>
      <c r="AG33" s="197"/>
      <c r="AH33" s="207"/>
      <c r="AI33" s="207"/>
      <c r="AJ33" s="207"/>
      <c r="AK33" s="197"/>
      <c r="AL33" s="279"/>
      <c r="AM33" s="271"/>
      <c r="AN33" s="271"/>
      <c r="AO33" s="272"/>
      <c r="AP33" s="279"/>
      <c r="AQ33" s="271"/>
      <c r="AR33" s="271"/>
      <c r="AS33" s="272"/>
      <c r="AT33" s="204"/>
    </row>
    <row r="34" spans="3:64" ht="6.75" customHeight="1">
      <c r="C34" s="1002" t="str">
        <f>IF(P35="%","Contractor's Profit (% of Subtotal Estimate)","Contractor's Profit (Lump Sum)")</f>
        <v>Contractor's Profit (% of Subtotal Estimate)</v>
      </c>
      <c r="D34" s="1003"/>
      <c r="E34" s="1003"/>
      <c r="F34" s="1003"/>
      <c r="G34" s="1003"/>
      <c r="H34" s="1003"/>
      <c r="I34" s="1003"/>
      <c r="J34" s="1003"/>
      <c r="K34" s="1003"/>
      <c r="L34" s="1003"/>
      <c r="M34" s="1003"/>
      <c r="N34" s="1004"/>
      <c r="O34" s="201"/>
      <c r="P34" s="207"/>
      <c r="Q34" s="207"/>
      <c r="R34" s="207"/>
      <c r="S34" s="207"/>
      <c r="T34" s="207"/>
      <c r="U34" s="207"/>
      <c r="V34" s="207"/>
      <c r="W34" s="207"/>
      <c r="X34" s="207"/>
      <c r="Y34" s="197"/>
      <c r="Z34" s="268"/>
      <c r="AA34" s="269"/>
      <c r="AB34" s="269"/>
      <c r="AC34" s="270"/>
      <c r="AD34" s="271"/>
      <c r="AE34" s="271"/>
      <c r="AF34" s="272"/>
      <c r="AG34" s="197"/>
      <c r="AH34" s="207"/>
      <c r="AI34" s="207"/>
      <c r="AJ34" s="207"/>
      <c r="AK34" s="197"/>
      <c r="AL34" s="279"/>
      <c r="AM34" s="271"/>
      <c r="AN34" s="271"/>
      <c r="AO34" s="272"/>
      <c r="AP34" s="279"/>
      <c r="AQ34" s="271"/>
      <c r="AR34" s="271"/>
      <c r="AS34" s="272"/>
      <c r="AT34" s="204"/>
    </row>
    <row r="35" spans="3:64" ht="28" customHeight="1">
      <c r="C35" s="1005"/>
      <c r="D35" s="1006"/>
      <c r="E35" s="1006"/>
      <c r="F35" s="1006"/>
      <c r="G35" s="1006"/>
      <c r="H35" s="1006"/>
      <c r="I35" s="1006"/>
      <c r="J35" s="1006"/>
      <c r="K35" s="1006"/>
      <c r="L35" s="1006"/>
      <c r="M35" s="1006"/>
      <c r="N35" s="1007"/>
      <c r="O35" s="208"/>
      <c r="P35" s="995" t="s">
        <v>515</v>
      </c>
      <c r="Q35" s="996"/>
      <c r="R35" s="996"/>
      <c r="S35" s="997"/>
      <c r="T35" s="263"/>
      <c r="U35" s="1011">
        <v>0.1</v>
      </c>
      <c r="V35" s="1012"/>
      <c r="W35" s="1012"/>
      <c r="X35" s="1013"/>
      <c r="Y35" s="209"/>
      <c r="Z35" s="981">
        <f>IF(P35="%",U35*$Z$7,U35)</f>
        <v>8356.25</v>
      </c>
      <c r="AA35" s="982"/>
      <c r="AB35" s="982"/>
      <c r="AC35" s="983"/>
      <c r="AD35" s="984">
        <f>IFERROR(Z35/$Z$61,0)</f>
        <v>7.5224350859425554E-2</v>
      </c>
      <c r="AE35" s="984"/>
      <c r="AF35" s="985"/>
      <c r="AG35" s="197"/>
      <c r="AH35" s="995" t="s">
        <v>198</v>
      </c>
      <c r="AI35" s="996"/>
      <c r="AJ35" s="997"/>
      <c r="AK35" s="197"/>
      <c r="AL35" s="986">
        <f>IF(AH35="Yes",Z35,0)</f>
        <v>8356.25</v>
      </c>
      <c r="AM35" s="987"/>
      <c r="AN35" s="987"/>
      <c r="AO35" s="988"/>
      <c r="AP35" s="986">
        <f>IF(AH35="Yes",0,Z35)</f>
        <v>0</v>
      </c>
      <c r="AQ35" s="987"/>
      <c r="AR35" s="987"/>
      <c r="AS35" s="988"/>
      <c r="AT35" s="204"/>
      <c r="AU35" s="976" t="str">
        <f>IF(AH35="Yes",CONCATENATE(C34," costs are being allocated to Construction Costs"),"")</f>
        <v>Contractor's Profit (% of Subtotal Estimate) costs are being allocated to Construction Costs</v>
      </c>
      <c r="AV35" s="977"/>
      <c r="AW35" s="977"/>
      <c r="AX35" s="977"/>
      <c r="AY35" s="977"/>
      <c r="AZ35" s="977"/>
      <c r="BA35" s="977"/>
      <c r="BB35" s="977"/>
      <c r="BC35" s="977"/>
      <c r="BD35" s="977"/>
      <c r="BE35" s="977"/>
      <c r="BF35" s="977"/>
      <c r="BG35" s="977"/>
      <c r="BH35" s="977"/>
      <c r="BI35" s="977"/>
      <c r="BJ35" s="977"/>
      <c r="BK35" s="977"/>
      <c r="BL35" s="977"/>
    </row>
    <row r="36" spans="3:64" ht="6" customHeight="1">
      <c r="C36" s="1008"/>
      <c r="D36" s="1009"/>
      <c r="E36" s="1009"/>
      <c r="F36" s="1009"/>
      <c r="G36" s="1009"/>
      <c r="H36" s="1009"/>
      <c r="I36" s="1009"/>
      <c r="J36" s="1009"/>
      <c r="K36" s="1009"/>
      <c r="L36" s="1009"/>
      <c r="M36" s="1009"/>
      <c r="N36" s="1010"/>
      <c r="O36" s="201"/>
      <c r="P36" s="207"/>
      <c r="Q36" s="207"/>
      <c r="R36" s="207"/>
      <c r="S36" s="207"/>
      <c r="T36" s="207"/>
      <c r="U36" s="207"/>
      <c r="V36" s="207"/>
      <c r="W36" s="207"/>
      <c r="X36" s="207"/>
      <c r="Y36" s="197"/>
      <c r="Z36" s="268"/>
      <c r="AA36" s="269"/>
      <c r="AB36" s="269"/>
      <c r="AC36" s="270"/>
      <c r="AD36" s="271"/>
      <c r="AE36" s="271"/>
      <c r="AF36" s="272"/>
      <c r="AG36" s="197"/>
      <c r="AH36" s="207"/>
      <c r="AI36" s="207"/>
      <c r="AJ36" s="207"/>
      <c r="AK36" s="197"/>
      <c r="AL36" s="279"/>
      <c r="AM36" s="271"/>
      <c r="AN36" s="271"/>
      <c r="AO36" s="272"/>
      <c r="AP36" s="279"/>
      <c r="AQ36" s="271"/>
      <c r="AR36" s="271"/>
      <c r="AS36" s="272"/>
      <c r="AT36" s="204"/>
    </row>
    <row r="37" spans="3:64" ht="6.75" customHeight="1">
      <c r="C37" s="1002" t="str">
        <f>IF(P38="%","Labor Markup (% of Labor Total)","Labor Markup (Lump Sum)")</f>
        <v>Labor Markup (% of Labor Total)</v>
      </c>
      <c r="D37" s="1003"/>
      <c r="E37" s="1003"/>
      <c r="F37" s="1003"/>
      <c r="G37" s="1003"/>
      <c r="H37" s="1003"/>
      <c r="I37" s="1003"/>
      <c r="J37" s="1003"/>
      <c r="K37" s="1003"/>
      <c r="L37" s="1003"/>
      <c r="M37" s="1003"/>
      <c r="N37" s="1004"/>
      <c r="O37" s="201"/>
      <c r="P37" s="207"/>
      <c r="Q37" s="207"/>
      <c r="R37" s="207"/>
      <c r="S37" s="207"/>
      <c r="T37" s="207"/>
      <c r="U37" s="207"/>
      <c r="V37" s="207"/>
      <c r="W37" s="207"/>
      <c r="X37" s="207"/>
      <c r="Y37" s="197"/>
      <c r="Z37" s="268"/>
      <c r="AA37" s="269"/>
      <c r="AB37" s="269"/>
      <c r="AC37" s="270"/>
      <c r="AD37" s="271"/>
      <c r="AE37" s="271"/>
      <c r="AF37" s="272"/>
      <c r="AG37" s="197"/>
      <c r="AH37" s="207"/>
      <c r="AI37" s="207"/>
      <c r="AJ37" s="207"/>
      <c r="AK37" s="197"/>
      <c r="AL37" s="279"/>
      <c r="AM37" s="271"/>
      <c r="AN37" s="271"/>
      <c r="AO37" s="272"/>
      <c r="AP37" s="279"/>
      <c r="AQ37" s="271"/>
      <c r="AR37" s="271"/>
      <c r="AS37" s="272"/>
      <c r="AT37" s="204"/>
    </row>
    <row r="38" spans="3:64" ht="28" customHeight="1">
      <c r="C38" s="1005"/>
      <c r="D38" s="1006"/>
      <c r="E38" s="1006"/>
      <c r="F38" s="1006"/>
      <c r="G38" s="1006"/>
      <c r="H38" s="1006"/>
      <c r="I38" s="1006"/>
      <c r="J38" s="1006"/>
      <c r="K38" s="1006"/>
      <c r="L38" s="1006"/>
      <c r="M38" s="1006"/>
      <c r="N38" s="1007"/>
      <c r="O38" s="208"/>
      <c r="P38" s="995" t="s">
        <v>515</v>
      </c>
      <c r="Q38" s="996"/>
      <c r="R38" s="996"/>
      <c r="S38" s="997"/>
      <c r="T38" s="263"/>
      <c r="U38" s="1011"/>
      <c r="V38" s="1012"/>
      <c r="W38" s="1012"/>
      <c r="X38" s="1013"/>
      <c r="Y38" s="209"/>
      <c r="Z38" s="981">
        <f>IF(P38="%",U38*Total_Detailed_Labor,U38)</f>
        <v>0</v>
      </c>
      <c r="AA38" s="982"/>
      <c r="AB38" s="982"/>
      <c r="AC38" s="983"/>
      <c r="AD38" s="984">
        <f>IFERROR(Z38/$Z$61,0)</f>
        <v>0</v>
      </c>
      <c r="AE38" s="984"/>
      <c r="AF38" s="985"/>
      <c r="AG38" s="197"/>
      <c r="AH38" s="995"/>
      <c r="AI38" s="996"/>
      <c r="AJ38" s="997"/>
      <c r="AK38" s="197"/>
      <c r="AL38" s="986">
        <f>IF(AH38="Yes",Z38,0)</f>
        <v>0</v>
      </c>
      <c r="AM38" s="987"/>
      <c r="AN38" s="987"/>
      <c r="AO38" s="988"/>
      <c r="AP38" s="986">
        <f>IF(AH38="Yes",0,Z38)</f>
        <v>0</v>
      </c>
      <c r="AQ38" s="987"/>
      <c r="AR38" s="987"/>
      <c r="AS38" s="988"/>
      <c r="AT38" s="204"/>
      <c r="AU38" s="976" t="str">
        <f>IF(AH38="Yes",CONCATENATE(C37," costs are being allocated to Construction Costs"),"")</f>
        <v/>
      </c>
      <c r="AV38" s="977"/>
      <c r="AW38" s="977"/>
      <c r="AX38" s="977"/>
      <c r="AY38" s="977"/>
      <c r="AZ38" s="977"/>
      <c r="BA38" s="977"/>
      <c r="BB38" s="977"/>
      <c r="BC38" s="977"/>
      <c r="BD38" s="977"/>
      <c r="BE38" s="977"/>
      <c r="BF38" s="977"/>
      <c r="BG38" s="977"/>
      <c r="BH38" s="977"/>
      <c r="BI38" s="977"/>
      <c r="BJ38" s="977"/>
      <c r="BK38" s="977"/>
      <c r="BL38" s="977"/>
    </row>
    <row r="39" spans="3:64" ht="6" customHeight="1">
      <c r="C39" s="1008"/>
      <c r="D39" s="1009"/>
      <c r="E39" s="1009"/>
      <c r="F39" s="1009"/>
      <c r="G39" s="1009"/>
      <c r="H39" s="1009"/>
      <c r="I39" s="1009"/>
      <c r="J39" s="1009"/>
      <c r="K39" s="1009"/>
      <c r="L39" s="1009"/>
      <c r="M39" s="1009"/>
      <c r="N39" s="1010"/>
      <c r="O39" s="201"/>
      <c r="P39" s="207"/>
      <c r="Q39" s="207"/>
      <c r="R39" s="207"/>
      <c r="S39" s="207"/>
      <c r="T39" s="207"/>
      <c r="U39" s="207"/>
      <c r="V39" s="207"/>
      <c r="W39" s="207"/>
      <c r="X39" s="207"/>
      <c r="Y39" s="197"/>
      <c r="Z39" s="268"/>
      <c r="AA39" s="269"/>
      <c r="AB39" s="269"/>
      <c r="AC39" s="270"/>
      <c r="AD39" s="271"/>
      <c r="AE39" s="271"/>
      <c r="AF39" s="272"/>
      <c r="AG39" s="197"/>
      <c r="AH39" s="207"/>
      <c r="AI39" s="207"/>
      <c r="AJ39" s="207"/>
      <c r="AK39" s="197"/>
      <c r="AL39" s="279"/>
      <c r="AM39" s="271"/>
      <c r="AN39" s="271"/>
      <c r="AO39" s="272"/>
      <c r="AP39" s="279"/>
      <c r="AQ39" s="271"/>
      <c r="AR39" s="271"/>
      <c r="AS39" s="272"/>
      <c r="AT39" s="204"/>
    </row>
    <row r="40" spans="3:64" ht="6.75" customHeight="1">
      <c r="C40" s="1002" t="str">
        <f>IF(P41="%","Material Markup (% of Material Total)","Material Markup (Lump Sum)")</f>
        <v>Material Markup (% of Material Total)</v>
      </c>
      <c r="D40" s="1003"/>
      <c r="E40" s="1003"/>
      <c r="F40" s="1003"/>
      <c r="G40" s="1003"/>
      <c r="H40" s="1003"/>
      <c r="I40" s="1003"/>
      <c r="J40" s="1003"/>
      <c r="K40" s="1003"/>
      <c r="L40" s="1003"/>
      <c r="M40" s="1003"/>
      <c r="N40" s="1004"/>
      <c r="O40" s="201"/>
      <c r="P40" s="207"/>
      <c r="Q40" s="207"/>
      <c r="R40" s="207"/>
      <c r="S40" s="207"/>
      <c r="T40" s="207"/>
      <c r="U40" s="207"/>
      <c r="V40" s="207"/>
      <c r="W40" s="207"/>
      <c r="X40" s="207"/>
      <c r="Y40" s="197"/>
      <c r="Z40" s="268"/>
      <c r="AA40" s="269"/>
      <c r="AB40" s="269"/>
      <c r="AC40" s="270"/>
      <c r="AD40" s="271"/>
      <c r="AE40" s="271"/>
      <c r="AF40" s="272"/>
      <c r="AG40" s="197"/>
      <c r="AH40" s="207"/>
      <c r="AI40" s="207"/>
      <c r="AJ40" s="207"/>
      <c r="AK40" s="197"/>
      <c r="AL40" s="279"/>
      <c r="AM40" s="271"/>
      <c r="AN40" s="271"/>
      <c r="AO40" s="272"/>
      <c r="AP40" s="279"/>
      <c r="AQ40" s="271"/>
      <c r="AR40" s="271"/>
      <c r="AS40" s="272"/>
      <c r="AT40" s="204"/>
    </row>
    <row r="41" spans="3:64" ht="28" customHeight="1">
      <c r="C41" s="1005"/>
      <c r="D41" s="1006"/>
      <c r="E41" s="1006"/>
      <c r="F41" s="1006"/>
      <c r="G41" s="1006"/>
      <c r="H41" s="1006"/>
      <c r="I41" s="1006"/>
      <c r="J41" s="1006"/>
      <c r="K41" s="1006"/>
      <c r="L41" s="1006"/>
      <c r="M41" s="1006"/>
      <c r="N41" s="1007"/>
      <c r="O41" s="208"/>
      <c r="P41" s="995" t="s">
        <v>515</v>
      </c>
      <c r="Q41" s="996"/>
      <c r="R41" s="996"/>
      <c r="S41" s="997"/>
      <c r="T41" s="263"/>
      <c r="U41" s="1011"/>
      <c r="V41" s="1012"/>
      <c r="W41" s="1012"/>
      <c r="X41" s="1013"/>
      <c r="Y41" s="209"/>
      <c r="Z41" s="981">
        <f>IF(P41="%",U41*Total_Detailed_Material,U41)</f>
        <v>0</v>
      </c>
      <c r="AA41" s="982"/>
      <c r="AB41" s="982"/>
      <c r="AC41" s="983"/>
      <c r="AD41" s="984">
        <f>IFERROR(Z41/$Z$61,0)</f>
        <v>0</v>
      </c>
      <c r="AE41" s="984"/>
      <c r="AF41" s="985"/>
      <c r="AG41" s="197"/>
      <c r="AH41" s="995"/>
      <c r="AI41" s="996"/>
      <c r="AJ41" s="997"/>
      <c r="AK41" s="197"/>
      <c r="AL41" s="986">
        <f>IF(AH41="Yes",Z41,0)</f>
        <v>0</v>
      </c>
      <c r="AM41" s="987"/>
      <c r="AN41" s="987"/>
      <c r="AO41" s="988"/>
      <c r="AP41" s="986">
        <f>IF(AH41="Yes",0,Z41)</f>
        <v>0</v>
      </c>
      <c r="AQ41" s="987"/>
      <c r="AR41" s="987"/>
      <c r="AS41" s="988"/>
      <c r="AT41" s="204"/>
      <c r="AU41" s="976" t="str">
        <f>IF(AH41="Yes",CONCATENATE(C40," costs are being allocated to Construction Costs"),"")</f>
        <v/>
      </c>
      <c r="AV41" s="977"/>
      <c r="AW41" s="977"/>
      <c r="AX41" s="977"/>
      <c r="AY41" s="977"/>
      <c r="AZ41" s="977"/>
      <c r="BA41" s="977"/>
      <c r="BB41" s="977"/>
      <c r="BC41" s="977"/>
      <c r="BD41" s="977"/>
      <c r="BE41" s="977"/>
      <c r="BF41" s="977"/>
      <c r="BG41" s="977"/>
      <c r="BH41" s="977"/>
      <c r="BI41" s="977"/>
      <c r="BJ41" s="977"/>
      <c r="BK41" s="977"/>
      <c r="BL41" s="977"/>
    </row>
    <row r="42" spans="3:64" ht="6" customHeight="1">
      <c r="C42" s="1008"/>
      <c r="D42" s="1009"/>
      <c r="E42" s="1009"/>
      <c r="F42" s="1009"/>
      <c r="G42" s="1009"/>
      <c r="H42" s="1009"/>
      <c r="I42" s="1009"/>
      <c r="J42" s="1009"/>
      <c r="K42" s="1009"/>
      <c r="L42" s="1009"/>
      <c r="M42" s="1009"/>
      <c r="N42" s="1010"/>
      <c r="O42" s="201"/>
      <c r="P42" s="207"/>
      <c r="Q42" s="207"/>
      <c r="R42" s="207"/>
      <c r="S42" s="207"/>
      <c r="T42" s="207"/>
      <c r="U42" s="207"/>
      <c r="V42" s="207"/>
      <c r="W42" s="207"/>
      <c r="X42" s="207"/>
      <c r="Y42" s="197"/>
      <c r="Z42" s="268"/>
      <c r="AA42" s="269"/>
      <c r="AB42" s="269"/>
      <c r="AC42" s="270"/>
      <c r="AD42" s="271"/>
      <c r="AE42" s="271"/>
      <c r="AF42" s="272"/>
      <c r="AG42" s="197"/>
      <c r="AH42" s="207"/>
      <c r="AI42" s="207"/>
      <c r="AJ42" s="207"/>
      <c r="AK42" s="197"/>
      <c r="AL42" s="279"/>
      <c r="AM42" s="271"/>
      <c r="AN42" s="271"/>
      <c r="AO42" s="272"/>
      <c r="AP42" s="279"/>
      <c r="AQ42" s="271"/>
      <c r="AR42" s="271"/>
      <c r="AS42" s="272"/>
      <c r="AT42" s="204"/>
    </row>
    <row r="43" spans="3:64" ht="6.75" customHeight="1">
      <c r="C43" s="1002" t="str">
        <f>IF(P44="%","Subcontractor  Markup (% of Sub Total)","Subcontractor Markup (Lump Sum)")</f>
        <v>Subcontractor  Markup (% of Sub Total)</v>
      </c>
      <c r="D43" s="1003"/>
      <c r="E43" s="1003"/>
      <c r="F43" s="1003"/>
      <c r="G43" s="1003"/>
      <c r="H43" s="1003"/>
      <c r="I43" s="1003"/>
      <c r="J43" s="1003"/>
      <c r="K43" s="1003"/>
      <c r="L43" s="1003"/>
      <c r="M43" s="1003"/>
      <c r="N43" s="1004"/>
      <c r="O43" s="201"/>
      <c r="P43" s="207"/>
      <c r="Q43" s="207"/>
      <c r="R43" s="207"/>
      <c r="S43" s="207"/>
      <c r="T43" s="207"/>
      <c r="U43" s="207"/>
      <c r="V43" s="207"/>
      <c r="W43" s="207"/>
      <c r="X43" s="207"/>
      <c r="Y43" s="197"/>
      <c r="Z43" s="268"/>
      <c r="AA43" s="269"/>
      <c r="AB43" s="269"/>
      <c r="AC43" s="270"/>
      <c r="AD43" s="271"/>
      <c r="AE43" s="271"/>
      <c r="AF43" s="272"/>
      <c r="AG43" s="197"/>
      <c r="AH43" s="207"/>
      <c r="AI43" s="207"/>
      <c r="AJ43" s="207"/>
      <c r="AK43" s="197"/>
      <c r="AL43" s="279"/>
      <c r="AM43" s="271"/>
      <c r="AN43" s="271"/>
      <c r="AO43" s="272"/>
      <c r="AP43" s="279"/>
      <c r="AQ43" s="271"/>
      <c r="AR43" s="271"/>
      <c r="AS43" s="272"/>
      <c r="AT43" s="204"/>
    </row>
    <row r="44" spans="3:64" ht="28" customHeight="1">
      <c r="C44" s="1005"/>
      <c r="D44" s="1006"/>
      <c r="E44" s="1006"/>
      <c r="F44" s="1006"/>
      <c r="G44" s="1006"/>
      <c r="H44" s="1006"/>
      <c r="I44" s="1006"/>
      <c r="J44" s="1006"/>
      <c r="K44" s="1006"/>
      <c r="L44" s="1006"/>
      <c r="M44" s="1006"/>
      <c r="N44" s="1007"/>
      <c r="O44" s="208"/>
      <c r="P44" s="995" t="s">
        <v>515</v>
      </c>
      <c r="Q44" s="996"/>
      <c r="R44" s="996"/>
      <c r="S44" s="997"/>
      <c r="T44" s="263"/>
      <c r="U44" s="1011"/>
      <c r="V44" s="1012"/>
      <c r="W44" s="1012"/>
      <c r="X44" s="1013"/>
      <c r="Y44" s="209"/>
      <c r="Z44" s="981">
        <f>IF(P44="%",U44*Total_Detailed_Sub,U44)</f>
        <v>0</v>
      </c>
      <c r="AA44" s="982"/>
      <c r="AB44" s="982"/>
      <c r="AC44" s="983"/>
      <c r="AD44" s="984">
        <f>IFERROR(Z44/$Z$61,0)</f>
        <v>0</v>
      </c>
      <c r="AE44" s="984"/>
      <c r="AF44" s="985"/>
      <c r="AG44" s="197"/>
      <c r="AH44" s="995"/>
      <c r="AI44" s="996"/>
      <c r="AJ44" s="997"/>
      <c r="AK44" s="197"/>
      <c r="AL44" s="986">
        <f>IF(AH44="Yes",Z44,0)</f>
        <v>0</v>
      </c>
      <c r="AM44" s="987"/>
      <c r="AN44" s="987"/>
      <c r="AO44" s="988"/>
      <c r="AP44" s="986">
        <f>IF(AH44="Yes",0,Z44)</f>
        <v>0</v>
      </c>
      <c r="AQ44" s="987"/>
      <c r="AR44" s="987"/>
      <c r="AS44" s="988"/>
      <c r="AT44" s="204"/>
      <c r="AU44" s="976" t="str">
        <f>IF(AH44="Yes",CONCATENATE(C43," costs are being allocated to Construction Costs"),"")</f>
        <v/>
      </c>
      <c r="AV44" s="977"/>
      <c r="AW44" s="977"/>
      <c r="AX44" s="977"/>
      <c r="AY44" s="977"/>
      <c r="AZ44" s="977"/>
      <c r="BA44" s="977"/>
      <c r="BB44" s="977"/>
      <c r="BC44" s="977"/>
      <c r="BD44" s="977"/>
      <c r="BE44" s="977"/>
      <c r="BF44" s="977"/>
      <c r="BG44" s="977"/>
      <c r="BH44" s="977"/>
      <c r="BI44" s="977"/>
      <c r="BJ44" s="977"/>
      <c r="BK44" s="977"/>
      <c r="BL44" s="977"/>
    </row>
    <row r="45" spans="3:64" ht="6" customHeight="1">
      <c r="C45" s="1008"/>
      <c r="D45" s="1009"/>
      <c r="E45" s="1009"/>
      <c r="F45" s="1009"/>
      <c r="G45" s="1009"/>
      <c r="H45" s="1009"/>
      <c r="I45" s="1009"/>
      <c r="J45" s="1009"/>
      <c r="K45" s="1009"/>
      <c r="L45" s="1009"/>
      <c r="M45" s="1009"/>
      <c r="N45" s="1010"/>
      <c r="O45" s="201"/>
      <c r="P45" s="207"/>
      <c r="Q45" s="207"/>
      <c r="R45" s="207"/>
      <c r="S45" s="207"/>
      <c r="T45" s="207"/>
      <c r="U45" s="207"/>
      <c r="V45" s="207"/>
      <c r="W45" s="207"/>
      <c r="X45" s="207"/>
      <c r="Y45" s="197"/>
      <c r="Z45" s="268"/>
      <c r="AA45" s="269"/>
      <c r="AB45" s="269"/>
      <c r="AC45" s="270"/>
      <c r="AD45" s="271"/>
      <c r="AE45" s="271"/>
      <c r="AF45" s="272"/>
      <c r="AG45" s="197"/>
      <c r="AH45" s="207"/>
      <c r="AI45" s="207"/>
      <c r="AJ45" s="207"/>
      <c r="AK45" s="197"/>
      <c r="AL45" s="279"/>
      <c r="AM45" s="271"/>
      <c r="AN45" s="271"/>
      <c r="AO45" s="272"/>
      <c r="AP45" s="279"/>
      <c r="AQ45" s="271"/>
      <c r="AR45" s="271"/>
      <c r="AS45" s="272"/>
      <c r="AT45" s="204"/>
    </row>
    <row r="46" spans="3:64" ht="6.75" customHeight="1">
      <c r="C46" s="1002" t="str">
        <f>IF(P47="%","P &amp; P Bond (% of Subtotal Estimate)","P &amp; P Bond (Lump Sum)")</f>
        <v>P &amp; P Bond (% of Subtotal Estimate)</v>
      </c>
      <c r="D46" s="1003"/>
      <c r="E46" s="1003"/>
      <c r="F46" s="1003"/>
      <c r="G46" s="1003"/>
      <c r="H46" s="1003"/>
      <c r="I46" s="1003"/>
      <c r="J46" s="1003"/>
      <c r="K46" s="1003"/>
      <c r="L46" s="1003"/>
      <c r="M46" s="1003"/>
      <c r="N46" s="1004"/>
      <c r="O46" s="201"/>
      <c r="P46" s="207"/>
      <c r="Q46" s="207"/>
      <c r="R46" s="207"/>
      <c r="S46" s="207"/>
      <c r="T46" s="207"/>
      <c r="U46" s="207"/>
      <c r="V46" s="207"/>
      <c r="W46" s="207"/>
      <c r="X46" s="207"/>
      <c r="Y46" s="197"/>
      <c r="Z46" s="268"/>
      <c r="AA46" s="269"/>
      <c r="AB46" s="269"/>
      <c r="AC46" s="270"/>
      <c r="AD46" s="271"/>
      <c r="AE46" s="271"/>
      <c r="AF46" s="272"/>
      <c r="AG46" s="197"/>
      <c r="AH46" s="207"/>
      <c r="AI46" s="207"/>
      <c r="AJ46" s="207"/>
      <c r="AK46" s="197"/>
      <c r="AL46" s="279"/>
      <c r="AM46" s="271"/>
      <c r="AN46" s="271"/>
      <c r="AO46" s="272"/>
      <c r="AP46" s="279"/>
      <c r="AQ46" s="271"/>
      <c r="AR46" s="271"/>
      <c r="AS46" s="272"/>
      <c r="AT46" s="204"/>
    </row>
    <row r="47" spans="3:64" ht="28" customHeight="1">
      <c r="C47" s="1005"/>
      <c r="D47" s="1006"/>
      <c r="E47" s="1006"/>
      <c r="F47" s="1006"/>
      <c r="G47" s="1006"/>
      <c r="H47" s="1006"/>
      <c r="I47" s="1006"/>
      <c r="J47" s="1006"/>
      <c r="K47" s="1006"/>
      <c r="L47" s="1006"/>
      <c r="M47" s="1006"/>
      <c r="N47" s="1007"/>
      <c r="O47" s="208"/>
      <c r="P47" s="995" t="s">
        <v>515</v>
      </c>
      <c r="Q47" s="996"/>
      <c r="R47" s="996"/>
      <c r="S47" s="997"/>
      <c r="T47" s="263"/>
      <c r="U47" s="1011"/>
      <c r="V47" s="1012"/>
      <c r="W47" s="1012"/>
      <c r="X47" s="1013"/>
      <c r="Y47" s="209"/>
      <c r="Z47" s="981">
        <f>IF(P47="%",U47*$Z$7,U47)</f>
        <v>0</v>
      </c>
      <c r="AA47" s="982"/>
      <c r="AB47" s="982"/>
      <c r="AC47" s="983"/>
      <c r="AD47" s="984">
        <f>IFERROR(Z47/$Z$61,0)</f>
        <v>0</v>
      </c>
      <c r="AE47" s="984"/>
      <c r="AF47" s="985"/>
      <c r="AG47" s="197"/>
      <c r="AH47" s="995"/>
      <c r="AI47" s="996"/>
      <c r="AJ47" s="997"/>
      <c r="AK47" s="197"/>
      <c r="AL47" s="986">
        <f>IF(AH47="Yes",Z47,0)</f>
        <v>0</v>
      </c>
      <c r="AM47" s="987"/>
      <c r="AN47" s="987"/>
      <c r="AO47" s="988"/>
      <c r="AP47" s="986">
        <f>IF(AH47="Yes",0,Z47)</f>
        <v>0</v>
      </c>
      <c r="AQ47" s="987"/>
      <c r="AR47" s="987"/>
      <c r="AS47" s="988"/>
      <c r="AT47" s="204"/>
      <c r="AU47" s="976" t="str">
        <f>IF(AH47="Yes",CONCATENATE(C46," costs are being allocated to Construction Costs"),"")</f>
        <v/>
      </c>
      <c r="AV47" s="977"/>
      <c r="AW47" s="977"/>
      <c r="AX47" s="977"/>
      <c r="AY47" s="977"/>
      <c r="AZ47" s="977"/>
      <c r="BA47" s="977"/>
      <c r="BB47" s="977"/>
      <c r="BC47" s="977"/>
      <c r="BD47" s="977"/>
      <c r="BE47" s="977"/>
      <c r="BF47" s="977"/>
      <c r="BG47" s="977"/>
      <c r="BH47" s="977"/>
      <c r="BI47" s="977"/>
      <c r="BJ47" s="977"/>
      <c r="BK47" s="977"/>
      <c r="BL47" s="977"/>
    </row>
    <row r="48" spans="3:64" ht="6" customHeight="1">
      <c r="C48" s="1008"/>
      <c r="D48" s="1009"/>
      <c r="E48" s="1009"/>
      <c r="F48" s="1009"/>
      <c r="G48" s="1009"/>
      <c r="H48" s="1009"/>
      <c r="I48" s="1009"/>
      <c r="J48" s="1009"/>
      <c r="K48" s="1009"/>
      <c r="L48" s="1009"/>
      <c r="M48" s="1009"/>
      <c r="N48" s="1010"/>
      <c r="O48" s="201"/>
      <c r="P48" s="207"/>
      <c r="Q48" s="207"/>
      <c r="R48" s="207"/>
      <c r="S48" s="207"/>
      <c r="T48" s="207"/>
      <c r="U48" s="207"/>
      <c r="V48" s="207"/>
      <c r="W48" s="207"/>
      <c r="X48" s="207"/>
      <c r="Y48" s="197"/>
      <c r="Z48" s="268"/>
      <c r="AA48" s="269"/>
      <c r="AB48" s="269"/>
      <c r="AC48" s="270"/>
      <c r="AD48" s="271"/>
      <c r="AE48" s="271"/>
      <c r="AF48" s="272"/>
      <c r="AG48" s="197"/>
      <c r="AH48" s="207"/>
      <c r="AI48" s="207"/>
      <c r="AJ48" s="207"/>
      <c r="AK48" s="197"/>
      <c r="AL48" s="279"/>
      <c r="AM48" s="271"/>
      <c r="AN48" s="271"/>
      <c r="AO48" s="272"/>
      <c r="AP48" s="279"/>
      <c r="AQ48" s="271"/>
      <c r="AR48" s="271"/>
      <c r="AS48" s="272"/>
      <c r="AT48" s="204"/>
    </row>
    <row r="49" spans="3:64" ht="6.75" customHeight="1">
      <c r="C49" s="1002" t="s">
        <v>92</v>
      </c>
      <c r="D49" s="1003"/>
      <c r="E49" s="1003"/>
      <c r="F49" s="1003"/>
      <c r="G49" s="1003"/>
      <c r="H49" s="1003"/>
      <c r="I49" s="1003"/>
      <c r="J49" s="1003"/>
      <c r="K49" s="1003"/>
      <c r="L49" s="1003"/>
      <c r="M49" s="1003"/>
      <c r="N49" s="1004"/>
      <c r="O49" s="201"/>
      <c r="P49" s="207"/>
      <c r="Q49" s="207"/>
      <c r="R49" s="207"/>
      <c r="S49" s="207"/>
      <c r="T49" s="207"/>
      <c r="U49" s="207"/>
      <c r="V49" s="207"/>
      <c r="W49" s="207"/>
      <c r="X49" s="207"/>
      <c r="Y49" s="197"/>
      <c r="Z49" s="268"/>
      <c r="AA49" s="269"/>
      <c r="AB49" s="269"/>
      <c r="AC49" s="270"/>
      <c r="AD49" s="271"/>
      <c r="AE49" s="271"/>
      <c r="AF49" s="272"/>
      <c r="AG49" s="197"/>
      <c r="AH49" s="207"/>
      <c r="AI49" s="207"/>
      <c r="AJ49" s="207"/>
      <c r="AK49" s="197"/>
      <c r="AL49" s="279"/>
      <c r="AM49" s="271"/>
      <c r="AN49" s="271"/>
      <c r="AO49" s="272"/>
      <c r="AP49" s="279"/>
      <c r="AQ49" s="271"/>
      <c r="AR49" s="271"/>
      <c r="AS49" s="272"/>
      <c r="AT49" s="204"/>
    </row>
    <row r="50" spans="3:64" ht="28" customHeight="1">
      <c r="C50" s="1005"/>
      <c r="D50" s="1006"/>
      <c r="E50" s="1006"/>
      <c r="F50" s="1006"/>
      <c r="G50" s="1006"/>
      <c r="H50" s="1006"/>
      <c r="I50" s="1006"/>
      <c r="J50" s="1006"/>
      <c r="K50" s="1006"/>
      <c r="L50" s="1006"/>
      <c r="M50" s="1006"/>
      <c r="N50" s="1007"/>
      <c r="O50" s="208"/>
      <c r="P50" s="995"/>
      <c r="Q50" s="996"/>
      <c r="R50" s="996"/>
      <c r="S50" s="997"/>
      <c r="T50" s="263"/>
      <c r="U50" s="1011"/>
      <c r="V50" s="1012"/>
      <c r="W50" s="1012"/>
      <c r="X50" s="1013"/>
      <c r="Y50" s="209"/>
      <c r="Z50" s="981">
        <f>IF(P50="%",U50*$Z$7,U50)</f>
        <v>0</v>
      </c>
      <c r="AA50" s="982"/>
      <c r="AB50" s="982"/>
      <c r="AC50" s="983"/>
      <c r="AD50" s="984">
        <f>IFERROR(Z50/$Z$61,0)</f>
        <v>0</v>
      </c>
      <c r="AE50" s="984"/>
      <c r="AF50" s="985"/>
      <c r="AG50" s="197"/>
      <c r="AH50" s="995"/>
      <c r="AI50" s="996"/>
      <c r="AJ50" s="997"/>
      <c r="AK50" s="197"/>
      <c r="AL50" s="986">
        <f>IF(AH50="Yes",Z50,0)</f>
        <v>0</v>
      </c>
      <c r="AM50" s="987"/>
      <c r="AN50" s="987"/>
      <c r="AO50" s="988"/>
      <c r="AP50" s="986">
        <f>IF(AH50="Yes",0,Z50)</f>
        <v>0</v>
      </c>
      <c r="AQ50" s="987"/>
      <c r="AR50" s="987"/>
      <c r="AS50" s="988"/>
      <c r="AT50" s="204"/>
      <c r="AU50" s="976" t="str">
        <f>IF(AH50="Yes",CONCATENATE(C49," costs are being allocated to Construction Costs"),"")</f>
        <v/>
      </c>
      <c r="AV50" s="977"/>
      <c r="AW50" s="977"/>
      <c r="AX50" s="977"/>
      <c r="AY50" s="977"/>
      <c r="AZ50" s="977"/>
      <c r="BA50" s="977"/>
      <c r="BB50" s="977"/>
      <c r="BC50" s="977"/>
      <c r="BD50" s="977"/>
      <c r="BE50" s="977"/>
      <c r="BF50" s="977"/>
      <c r="BG50" s="977"/>
      <c r="BH50" s="977"/>
      <c r="BI50" s="977"/>
      <c r="BJ50" s="977"/>
      <c r="BK50" s="977"/>
      <c r="BL50" s="977"/>
    </row>
    <row r="51" spans="3:64" ht="6" customHeight="1">
      <c r="C51" s="1008"/>
      <c r="D51" s="1009"/>
      <c r="E51" s="1009"/>
      <c r="F51" s="1009"/>
      <c r="G51" s="1009"/>
      <c r="H51" s="1009"/>
      <c r="I51" s="1009"/>
      <c r="J51" s="1009"/>
      <c r="K51" s="1009"/>
      <c r="L51" s="1009"/>
      <c r="M51" s="1009"/>
      <c r="N51" s="1010"/>
      <c r="O51" s="201"/>
      <c r="P51" s="207"/>
      <c r="Q51" s="207"/>
      <c r="R51" s="207"/>
      <c r="S51" s="207"/>
      <c r="T51" s="207"/>
      <c r="U51" s="207"/>
      <c r="V51" s="207"/>
      <c r="W51" s="207"/>
      <c r="X51" s="207"/>
      <c r="Y51" s="197"/>
      <c r="Z51" s="268"/>
      <c r="AA51" s="269"/>
      <c r="AB51" s="269"/>
      <c r="AC51" s="270"/>
      <c r="AD51" s="271"/>
      <c r="AE51" s="271"/>
      <c r="AF51" s="272"/>
      <c r="AG51" s="197"/>
      <c r="AH51" s="207"/>
      <c r="AI51" s="207"/>
      <c r="AJ51" s="207"/>
      <c r="AK51" s="197"/>
      <c r="AL51" s="279"/>
      <c r="AM51" s="271"/>
      <c r="AN51" s="271"/>
      <c r="AO51" s="272"/>
      <c r="AP51" s="279"/>
      <c r="AQ51" s="271"/>
      <c r="AR51" s="271"/>
      <c r="AS51" s="272"/>
      <c r="AT51" s="204"/>
    </row>
    <row r="52" spans="3:64" ht="6.75" customHeight="1">
      <c r="C52" s="1002" t="s">
        <v>93</v>
      </c>
      <c r="D52" s="1003"/>
      <c r="E52" s="1003"/>
      <c r="F52" s="1003"/>
      <c r="G52" s="1003"/>
      <c r="H52" s="1003"/>
      <c r="I52" s="1003"/>
      <c r="J52" s="1003"/>
      <c r="K52" s="1003"/>
      <c r="L52" s="1003"/>
      <c r="M52" s="1003"/>
      <c r="N52" s="1004"/>
      <c r="O52" s="201"/>
      <c r="P52" s="207"/>
      <c r="Q52" s="207"/>
      <c r="R52" s="207"/>
      <c r="S52" s="207"/>
      <c r="T52" s="207"/>
      <c r="U52" s="207"/>
      <c r="V52" s="207"/>
      <c r="W52" s="207"/>
      <c r="X52" s="207"/>
      <c r="Y52" s="197"/>
      <c r="Z52" s="268"/>
      <c r="AA52" s="269"/>
      <c r="AB52" s="269"/>
      <c r="AC52" s="270"/>
      <c r="AD52" s="271"/>
      <c r="AE52" s="271"/>
      <c r="AF52" s="272"/>
      <c r="AG52" s="197"/>
      <c r="AH52" s="207"/>
      <c r="AI52" s="207"/>
      <c r="AJ52" s="207"/>
      <c r="AK52" s="197"/>
      <c r="AL52" s="279"/>
      <c r="AM52" s="271"/>
      <c r="AN52" s="271"/>
      <c r="AO52" s="272"/>
      <c r="AP52" s="279"/>
      <c r="AQ52" s="271"/>
      <c r="AR52" s="271"/>
      <c r="AS52" s="272"/>
      <c r="AT52" s="204"/>
    </row>
    <row r="53" spans="3:64" ht="28" customHeight="1">
      <c r="C53" s="1005"/>
      <c r="D53" s="1006"/>
      <c r="E53" s="1006"/>
      <c r="F53" s="1006"/>
      <c r="G53" s="1006"/>
      <c r="H53" s="1006"/>
      <c r="I53" s="1006"/>
      <c r="J53" s="1006"/>
      <c r="K53" s="1006"/>
      <c r="L53" s="1006"/>
      <c r="M53" s="1006"/>
      <c r="N53" s="1007"/>
      <c r="O53" s="208"/>
      <c r="P53" s="995"/>
      <c r="Q53" s="996"/>
      <c r="R53" s="996"/>
      <c r="S53" s="997"/>
      <c r="T53" s="263"/>
      <c r="U53" s="1011"/>
      <c r="V53" s="1012"/>
      <c r="W53" s="1012"/>
      <c r="X53" s="1013"/>
      <c r="Y53" s="209"/>
      <c r="Z53" s="981">
        <f>IF(P53="%",U53*$Z$7,U53)</f>
        <v>0</v>
      </c>
      <c r="AA53" s="982"/>
      <c r="AB53" s="982"/>
      <c r="AC53" s="983"/>
      <c r="AD53" s="984">
        <f>IFERROR(Z53/$Z$61,0)</f>
        <v>0</v>
      </c>
      <c r="AE53" s="984"/>
      <c r="AF53" s="985"/>
      <c r="AG53" s="197"/>
      <c r="AH53" s="995"/>
      <c r="AI53" s="996"/>
      <c r="AJ53" s="997"/>
      <c r="AK53" s="197"/>
      <c r="AL53" s="986">
        <f>IF(AH53="Yes",Z53,0)</f>
        <v>0</v>
      </c>
      <c r="AM53" s="987"/>
      <c r="AN53" s="987"/>
      <c r="AO53" s="988"/>
      <c r="AP53" s="986">
        <f>IF(AH53="Yes",0,Z53)</f>
        <v>0</v>
      </c>
      <c r="AQ53" s="987"/>
      <c r="AR53" s="987"/>
      <c r="AS53" s="988"/>
      <c r="AT53" s="204"/>
      <c r="AU53" s="976" t="str">
        <f>IF(AH53="Yes",CONCATENATE(C52," costs are being allocated to Construction Costs"),"")</f>
        <v/>
      </c>
      <c r="AV53" s="977"/>
      <c r="AW53" s="977"/>
      <c r="AX53" s="977"/>
      <c r="AY53" s="977"/>
      <c r="AZ53" s="977"/>
      <c r="BA53" s="977"/>
      <c r="BB53" s="977"/>
      <c r="BC53" s="977"/>
      <c r="BD53" s="977"/>
      <c r="BE53" s="977"/>
      <c r="BF53" s="977"/>
      <c r="BG53" s="977"/>
      <c r="BH53" s="977"/>
      <c r="BI53" s="977"/>
      <c r="BJ53" s="977"/>
      <c r="BK53" s="977"/>
      <c r="BL53" s="977"/>
    </row>
    <row r="54" spans="3:64" ht="6" customHeight="1">
      <c r="C54" s="1008"/>
      <c r="D54" s="1009"/>
      <c r="E54" s="1009"/>
      <c r="F54" s="1009"/>
      <c r="G54" s="1009"/>
      <c r="H54" s="1009"/>
      <c r="I54" s="1009"/>
      <c r="J54" s="1009"/>
      <c r="K54" s="1009"/>
      <c r="L54" s="1009"/>
      <c r="M54" s="1009"/>
      <c r="N54" s="1010"/>
      <c r="O54" s="201"/>
      <c r="P54" s="207"/>
      <c r="Q54" s="207"/>
      <c r="R54" s="207"/>
      <c r="S54" s="207"/>
      <c r="T54" s="207"/>
      <c r="U54" s="207"/>
      <c r="V54" s="207"/>
      <c r="W54" s="207"/>
      <c r="X54" s="207"/>
      <c r="Y54" s="197"/>
      <c r="Z54" s="268"/>
      <c r="AA54" s="269"/>
      <c r="AB54" s="269"/>
      <c r="AC54" s="270"/>
      <c r="AD54" s="271"/>
      <c r="AE54" s="271"/>
      <c r="AF54" s="272"/>
      <c r="AG54" s="197"/>
      <c r="AH54" s="207"/>
      <c r="AI54" s="207"/>
      <c r="AJ54" s="207"/>
      <c r="AK54" s="197"/>
      <c r="AL54" s="279"/>
      <c r="AM54" s="271"/>
      <c r="AN54" s="271"/>
      <c r="AO54" s="272"/>
      <c r="AP54" s="279"/>
      <c r="AQ54" s="271"/>
      <c r="AR54" s="271"/>
      <c r="AS54" s="272"/>
      <c r="AT54" s="204"/>
    </row>
    <row r="55" spans="3:64" ht="6.75" customHeight="1">
      <c r="C55" s="1002" t="s">
        <v>602</v>
      </c>
      <c r="D55" s="1003"/>
      <c r="E55" s="1003"/>
      <c r="F55" s="1003"/>
      <c r="G55" s="1003"/>
      <c r="H55" s="1003"/>
      <c r="I55" s="1003"/>
      <c r="J55" s="1003"/>
      <c r="K55" s="1003"/>
      <c r="L55" s="1003"/>
      <c r="M55" s="1003"/>
      <c r="N55" s="1004"/>
      <c r="O55" s="201"/>
      <c r="P55" s="207"/>
      <c r="Q55" s="207"/>
      <c r="R55" s="207"/>
      <c r="S55" s="207"/>
      <c r="T55" s="207"/>
      <c r="U55" s="207"/>
      <c r="V55" s="207"/>
      <c r="W55" s="207"/>
      <c r="X55" s="207"/>
      <c r="Y55" s="197"/>
      <c r="Z55" s="268"/>
      <c r="AA55" s="269"/>
      <c r="AB55" s="269"/>
      <c r="AC55" s="270"/>
      <c r="AD55" s="271"/>
      <c r="AE55" s="271"/>
      <c r="AF55" s="272"/>
      <c r="AG55" s="197"/>
      <c r="AH55" s="207"/>
      <c r="AI55" s="207"/>
      <c r="AJ55" s="207"/>
      <c r="AK55" s="197"/>
      <c r="AL55" s="279"/>
      <c r="AM55" s="271"/>
      <c r="AN55" s="271"/>
      <c r="AO55" s="272"/>
      <c r="AP55" s="279"/>
      <c r="AQ55" s="271"/>
      <c r="AR55" s="271"/>
      <c r="AS55" s="272"/>
      <c r="AT55" s="204"/>
    </row>
    <row r="56" spans="3:64" ht="28" customHeight="1">
      <c r="C56" s="1005"/>
      <c r="D56" s="1006"/>
      <c r="E56" s="1006"/>
      <c r="F56" s="1006"/>
      <c r="G56" s="1006"/>
      <c r="H56" s="1006"/>
      <c r="I56" s="1006"/>
      <c r="J56" s="1006"/>
      <c r="K56" s="1006"/>
      <c r="L56" s="1006"/>
      <c r="M56" s="1006"/>
      <c r="N56" s="1007"/>
      <c r="O56" s="208"/>
      <c r="P56" s="995"/>
      <c r="Q56" s="996"/>
      <c r="R56" s="996"/>
      <c r="S56" s="997"/>
      <c r="T56" s="263"/>
      <c r="U56" s="1011"/>
      <c r="V56" s="1012"/>
      <c r="W56" s="1012"/>
      <c r="X56" s="1013"/>
      <c r="Y56" s="209"/>
      <c r="Z56" s="981">
        <f>IF(P56="%",U56*$Z$7,U56)</f>
        <v>0</v>
      </c>
      <c r="AA56" s="982"/>
      <c r="AB56" s="982"/>
      <c r="AC56" s="983"/>
      <c r="AD56" s="984">
        <f>IFERROR(Z56/$Z$61,0)</f>
        <v>0</v>
      </c>
      <c r="AE56" s="984"/>
      <c r="AF56" s="985"/>
      <c r="AG56" s="197"/>
      <c r="AH56" s="995"/>
      <c r="AI56" s="996"/>
      <c r="AJ56" s="997"/>
      <c r="AK56" s="197"/>
      <c r="AL56" s="986">
        <f>IF(AH56="Yes",Z56,0)</f>
        <v>0</v>
      </c>
      <c r="AM56" s="987"/>
      <c r="AN56" s="987"/>
      <c r="AO56" s="988"/>
      <c r="AP56" s="986">
        <f>IF(AH56="Yes",0,Z56)</f>
        <v>0</v>
      </c>
      <c r="AQ56" s="987"/>
      <c r="AR56" s="987"/>
      <c r="AS56" s="988"/>
      <c r="AT56" s="204"/>
      <c r="AU56" s="976" t="str">
        <f>IF(AH56="Yes",CONCATENATE(C55," costs are being allocated to Construction Costs"),"")</f>
        <v/>
      </c>
      <c r="AV56" s="977"/>
      <c r="AW56" s="977"/>
      <c r="AX56" s="977"/>
      <c r="AY56" s="977"/>
      <c r="AZ56" s="977"/>
      <c r="BA56" s="977"/>
      <c r="BB56" s="977"/>
      <c r="BC56" s="977"/>
      <c r="BD56" s="977"/>
      <c r="BE56" s="977"/>
      <c r="BF56" s="977"/>
      <c r="BG56" s="977"/>
      <c r="BH56" s="977"/>
      <c r="BI56" s="977"/>
      <c r="BJ56" s="977"/>
      <c r="BK56" s="977"/>
      <c r="BL56" s="977"/>
    </row>
    <row r="57" spans="3:64" ht="6" customHeight="1">
      <c r="C57" s="1008"/>
      <c r="D57" s="1009"/>
      <c r="E57" s="1009"/>
      <c r="F57" s="1009"/>
      <c r="G57" s="1009"/>
      <c r="H57" s="1009"/>
      <c r="I57" s="1009"/>
      <c r="J57" s="1009"/>
      <c r="K57" s="1009"/>
      <c r="L57" s="1009"/>
      <c r="M57" s="1009"/>
      <c r="N57" s="1010"/>
      <c r="O57" s="201"/>
      <c r="P57" s="207"/>
      <c r="Q57" s="207"/>
      <c r="R57" s="207"/>
      <c r="S57" s="207"/>
      <c r="T57" s="207"/>
      <c r="U57" s="207"/>
      <c r="V57" s="207"/>
      <c r="W57" s="207"/>
      <c r="X57" s="207"/>
      <c r="Y57" s="197"/>
      <c r="Z57" s="268"/>
      <c r="AA57" s="269"/>
      <c r="AB57" s="269"/>
      <c r="AC57" s="270"/>
      <c r="AD57" s="271"/>
      <c r="AE57" s="271"/>
      <c r="AF57" s="272"/>
      <c r="AG57" s="197"/>
      <c r="AH57" s="207"/>
      <c r="AI57" s="207"/>
      <c r="AJ57" s="207"/>
      <c r="AK57" s="197"/>
      <c r="AL57" s="279"/>
      <c r="AM57" s="271"/>
      <c r="AN57" s="271"/>
      <c r="AO57" s="272"/>
      <c r="AP57" s="279"/>
      <c r="AQ57" s="271"/>
      <c r="AR57" s="271"/>
      <c r="AS57" s="272"/>
      <c r="AT57" s="204"/>
    </row>
    <row r="58" spans="3:64" ht="6.75" customHeight="1">
      <c r="C58" s="1015"/>
      <c r="D58" s="698"/>
      <c r="E58" s="698"/>
      <c r="F58" s="698"/>
      <c r="G58" s="698"/>
      <c r="H58" s="698"/>
      <c r="I58" s="698"/>
      <c r="J58" s="698"/>
      <c r="K58" s="698"/>
      <c r="L58" s="698"/>
      <c r="M58" s="698"/>
      <c r="N58" s="698"/>
      <c r="O58" s="267"/>
      <c r="P58" s="207"/>
      <c r="Q58" s="207"/>
      <c r="R58" s="207"/>
      <c r="S58" s="207"/>
      <c r="T58" s="207"/>
      <c r="U58" s="267"/>
      <c r="V58" s="267"/>
      <c r="W58" s="267"/>
      <c r="X58" s="267"/>
      <c r="Y58" s="267"/>
      <c r="Z58" s="266"/>
      <c r="AA58" s="266"/>
      <c r="AB58" s="266"/>
      <c r="AC58" s="267"/>
      <c r="AD58" s="210"/>
      <c r="AE58" s="210"/>
      <c r="AF58" s="210"/>
      <c r="AG58" s="197"/>
      <c r="AH58" s="197"/>
      <c r="AI58" s="197"/>
      <c r="AJ58" s="197"/>
      <c r="AK58" s="197"/>
      <c r="AL58" s="210"/>
      <c r="AM58" s="210"/>
      <c r="AN58" s="210"/>
      <c r="AO58" s="210"/>
      <c r="AP58" s="210"/>
      <c r="AQ58" s="210"/>
      <c r="AR58" s="210"/>
      <c r="AS58" s="210"/>
      <c r="AT58" s="205"/>
    </row>
    <row r="59" spans="3:64" ht="32" customHeight="1" thickBot="1">
      <c r="C59" s="1015"/>
      <c r="D59" s="698"/>
      <c r="E59" s="698"/>
      <c r="F59" s="698"/>
      <c r="G59" s="698"/>
      <c r="H59" s="698"/>
      <c r="I59" s="698"/>
      <c r="J59" s="698"/>
      <c r="K59" s="698"/>
      <c r="L59" s="698"/>
      <c r="M59" s="698"/>
      <c r="N59" s="698"/>
      <c r="O59" s="267"/>
      <c r="P59" s="267"/>
      <c r="Q59" s="267"/>
      <c r="R59" s="1014" t="s">
        <v>775</v>
      </c>
      <c r="S59" s="1014"/>
      <c r="T59" s="1014"/>
      <c r="U59" s="1014"/>
      <c r="V59" s="1014"/>
      <c r="W59" s="1014"/>
      <c r="X59" s="1014"/>
      <c r="Y59" s="1014"/>
      <c r="Z59" s="974">
        <f>SUM(Z11:AB58)</f>
        <v>27521.875</v>
      </c>
      <c r="AA59" s="974"/>
      <c r="AB59" s="974"/>
      <c r="AC59" s="974"/>
      <c r="AD59" s="1017">
        <f>IFERROR(Z59/$Z$61,0)</f>
        <v>0.24775649140574452</v>
      </c>
      <c r="AE59" s="1017"/>
      <c r="AF59" s="1017"/>
      <c r="AG59" s="278"/>
      <c r="AH59" s="215"/>
      <c r="AI59" s="215"/>
      <c r="AJ59" s="215"/>
      <c r="AK59" s="197"/>
      <c r="AL59" s="974">
        <f>SUM(AL11:AO58)</f>
        <v>22561.875</v>
      </c>
      <c r="AM59" s="974"/>
      <c r="AN59" s="974"/>
      <c r="AO59" s="974"/>
      <c r="AP59" s="974">
        <f>SUM(AP11:AS58)</f>
        <v>4960</v>
      </c>
      <c r="AQ59" s="974"/>
      <c r="AR59" s="974"/>
      <c r="AS59" s="974"/>
      <c r="AT59" s="205"/>
    </row>
    <row r="60" spans="3:64" ht="6" customHeight="1" thickTop="1">
      <c r="C60" s="213"/>
      <c r="D60" s="212"/>
      <c r="E60" s="212"/>
      <c r="F60" s="212"/>
      <c r="G60" s="212"/>
      <c r="H60" s="212"/>
      <c r="I60" s="212"/>
      <c r="J60" s="212"/>
      <c r="K60" s="212"/>
      <c r="L60" s="212"/>
      <c r="M60" s="212"/>
      <c r="N60" s="212"/>
      <c r="O60" s="267"/>
      <c r="P60" s="267"/>
      <c r="Q60" s="267"/>
      <c r="R60" s="267"/>
      <c r="S60" s="267"/>
      <c r="T60" s="281"/>
      <c r="U60" s="281"/>
      <c r="V60" s="281"/>
      <c r="W60" s="281"/>
      <c r="X60" s="281"/>
      <c r="Y60" s="281"/>
      <c r="Z60" s="265"/>
      <c r="AA60" s="265"/>
      <c r="AB60" s="265"/>
      <c r="AC60" s="265"/>
      <c r="AD60" s="206"/>
      <c r="AE60" s="206"/>
      <c r="AF60" s="206"/>
      <c r="AG60" s="197"/>
      <c r="AH60" s="197"/>
      <c r="AI60" s="197"/>
      <c r="AJ60" s="197"/>
      <c r="AK60" s="197"/>
      <c r="AL60" s="265"/>
      <c r="AM60" s="265"/>
      <c r="AN60" s="265"/>
      <c r="AO60" s="265"/>
      <c r="AP60" s="265"/>
      <c r="AQ60" s="265"/>
      <c r="AR60" s="265"/>
      <c r="AS60" s="265"/>
      <c r="AT60" s="205"/>
    </row>
    <row r="61" spans="3:64" ht="32" customHeight="1">
      <c r="C61" s="214"/>
      <c r="D61" s="994" t="s">
        <v>684</v>
      </c>
      <c r="E61" s="994"/>
      <c r="F61" s="994"/>
      <c r="G61" s="994"/>
      <c r="H61" s="994"/>
      <c r="I61" s="994"/>
      <c r="J61" s="994"/>
      <c r="K61" s="994"/>
      <c r="L61" s="994"/>
      <c r="M61" s="994"/>
      <c r="N61" s="994"/>
      <c r="O61" s="994"/>
      <c r="P61" s="994"/>
      <c r="Q61" s="994"/>
      <c r="R61" s="994"/>
      <c r="S61" s="994"/>
      <c r="T61" s="994"/>
      <c r="U61" s="994"/>
      <c r="V61" s="994"/>
      <c r="W61" s="994"/>
      <c r="X61" s="994"/>
      <c r="Y61" s="994"/>
      <c r="Z61" s="975">
        <f>Z7+Z59</f>
        <v>111084.375</v>
      </c>
      <c r="AA61" s="975"/>
      <c r="AB61" s="975"/>
      <c r="AC61" s="975"/>
      <c r="AD61" s="1018">
        <f>AD7+AD59</f>
        <v>1</v>
      </c>
      <c r="AE61" s="1018"/>
      <c r="AF61" s="1018"/>
      <c r="AG61" s="216"/>
      <c r="AH61" s="216"/>
      <c r="AI61" s="216"/>
      <c r="AJ61" s="216"/>
      <c r="AK61" s="200"/>
      <c r="AL61" s="975">
        <f>Z7+AL59</f>
        <v>106124.375</v>
      </c>
      <c r="AM61" s="975"/>
      <c r="AN61" s="975"/>
      <c r="AO61" s="975"/>
      <c r="AP61" s="975">
        <f>AP7+AP59</f>
        <v>4960</v>
      </c>
      <c r="AQ61" s="975"/>
      <c r="AR61" s="975"/>
      <c r="AS61" s="975"/>
      <c r="AT61" s="211"/>
    </row>
    <row r="62" spans="3:64">
      <c r="R62" s="998"/>
      <c r="S62" s="998"/>
      <c r="T62" s="998"/>
      <c r="U62" s="998"/>
      <c r="V62" s="998"/>
      <c r="W62" s="998"/>
      <c r="X62" s="998"/>
      <c r="Y62" s="998"/>
    </row>
    <row r="63" spans="3:64">
      <c r="R63" s="998"/>
      <c r="S63" s="998"/>
      <c r="T63" s="998"/>
      <c r="U63" s="998"/>
      <c r="V63" s="998"/>
      <c r="W63" s="998"/>
      <c r="X63" s="998"/>
      <c r="Y63" s="998"/>
    </row>
  </sheetData>
  <sheetProtection algorithmName="SHA-512" hashValue="H9TETGZ4ZSW/KHlt9XZ34MnZUhR0ZL2YAItL9IiqMFEJZeALp/Q8UIecQz8qkFrZ+s72dELxAiGJwG7SZBB2SQ==" saltValue="+CabTHqz83h5yii2Yv0bxg==" spinCount="100000" sheet="1" objects="1" formatCells="0" formatRows="0" insertHyperlinks="0" selectLockedCells="1" sort="0" autoFilter="0"/>
  <dataConsolidate/>
  <mergeCells count="174">
    <mergeCell ref="AH2:AL2"/>
    <mergeCell ref="N2:Q2"/>
    <mergeCell ref="C43:N45"/>
    <mergeCell ref="P44:S44"/>
    <mergeCell ref="U44:X44"/>
    <mergeCell ref="Z44:AC44"/>
    <mergeCell ref="AD44:AF44"/>
    <mergeCell ref="AH44:AJ44"/>
    <mergeCell ref="AL44:AO44"/>
    <mergeCell ref="C4:AT5"/>
    <mergeCell ref="AG6:AT8"/>
    <mergeCell ref="Z7:AC7"/>
    <mergeCell ref="AG9:AK9"/>
    <mergeCell ref="AD9:AF9"/>
    <mergeCell ref="AL9:AO9"/>
    <mergeCell ref="AP9:AS9"/>
    <mergeCell ref="AH11:AJ11"/>
    <mergeCell ref="AL11:AO11"/>
    <mergeCell ref="R7:Y7"/>
    <mergeCell ref="T9:Y9"/>
    <mergeCell ref="Z9:AC9"/>
    <mergeCell ref="AD11:AF11"/>
    <mergeCell ref="AD7:AF7"/>
    <mergeCell ref="P9:S9"/>
    <mergeCell ref="AP44:AS44"/>
    <mergeCell ref="C16:N18"/>
    <mergeCell ref="C13:N15"/>
    <mergeCell ref="P14:S14"/>
    <mergeCell ref="P20:S20"/>
    <mergeCell ref="AH41:AJ41"/>
    <mergeCell ref="AL41:AO41"/>
    <mergeCell ref="AH38:AJ38"/>
    <mergeCell ref="AL38:AO38"/>
    <mergeCell ref="AD35:AF35"/>
    <mergeCell ref="U38:X38"/>
    <mergeCell ref="AD17:AF17"/>
    <mergeCell ref="AD32:AF32"/>
    <mergeCell ref="AD47:AF47"/>
    <mergeCell ref="AD14:AF14"/>
    <mergeCell ref="AD41:AF41"/>
    <mergeCell ref="AD38:AF38"/>
    <mergeCell ref="AL47:AO47"/>
    <mergeCell ref="AH23:AJ23"/>
    <mergeCell ref="AL23:AO23"/>
    <mergeCell ref="AH26:AJ26"/>
    <mergeCell ref="AL26:AO26"/>
    <mergeCell ref="AH29:AJ29"/>
    <mergeCell ref="AL29:AO29"/>
    <mergeCell ref="AH14:AJ14"/>
    <mergeCell ref="AL14:AO14"/>
    <mergeCell ref="AH17:AJ17"/>
    <mergeCell ref="AL17:AO17"/>
    <mergeCell ref="AH20:AJ20"/>
    <mergeCell ref="AL20:AO20"/>
    <mergeCell ref="AD59:AF59"/>
    <mergeCell ref="AD61:AF61"/>
    <mergeCell ref="AD56:AF56"/>
    <mergeCell ref="Z41:AC41"/>
    <mergeCell ref="Z38:AC38"/>
    <mergeCell ref="U14:X14"/>
    <mergeCell ref="C19:N21"/>
    <mergeCell ref="C25:N27"/>
    <mergeCell ref="C28:N30"/>
    <mergeCell ref="P50:S50"/>
    <mergeCell ref="P17:S17"/>
    <mergeCell ref="U17:X17"/>
    <mergeCell ref="U20:X20"/>
    <mergeCell ref="P23:S23"/>
    <mergeCell ref="P26:S26"/>
    <mergeCell ref="P29:S29"/>
    <mergeCell ref="P32:S32"/>
    <mergeCell ref="C22:N24"/>
    <mergeCell ref="U23:X23"/>
    <mergeCell ref="C40:N42"/>
    <mergeCell ref="P41:S41"/>
    <mergeCell ref="U41:X41"/>
    <mergeCell ref="C37:N39"/>
    <mergeCell ref="P38:S38"/>
    <mergeCell ref="R62:Y63"/>
    <mergeCell ref="U11:X11"/>
    <mergeCell ref="C46:N48"/>
    <mergeCell ref="C31:N33"/>
    <mergeCell ref="C34:N36"/>
    <mergeCell ref="P56:S56"/>
    <mergeCell ref="U56:X56"/>
    <mergeCell ref="C55:N57"/>
    <mergeCell ref="P53:S53"/>
    <mergeCell ref="R59:Y59"/>
    <mergeCell ref="C49:N51"/>
    <mergeCell ref="P47:S47"/>
    <mergeCell ref="C58:N59"/>
    <mergeCell ref="C52:N54"/>
    <mergeCell ref="U53:X53"/>
    <mergeCell ref="P35:S35"/>
    <mergeCell ref="U50:X50"/>
    <mergeCell ref="C10:N12"/>
    <mergeCell ref="P11:S11"/>
    <mergeCell ref="U26:X26"/>
    <mergeCell ref="U29:X29"/>
    <mergeCell ref="U32:X32"/>
    <mergeCell ref="U35:X35"/>
    <mergeCell ref="U47:X47"/>
    <mergeCell ref="C9:O9"/>
    <mergeCell ref="AL59:AO59"/>
    <mergeCell ref="AP59:AS59"/>
    <mergeCell ref="D61:Y61"/>
    <mergeCell ref="Z56:AC56"/>
    <mergeCell ref="AL61:AO61"/>
    <mergeCell ref="AP61:AS61"/>
    <mergeCell ref="AP32:AS32"/>
    <mergeCell ref="AP35:AS35"/>
    <mergeCell ref="AP47:AS47"/>
    <mergeCell ref="AP50:AS50"/>
    <mergeCell ref="AP53:AS53"/>
    <mergeCell ref="AH50:AJ50"/>
    <mergeCell ref="AL50:AO50"/>
    <mergeCell ref="AH53:AJ53"/>
    <mergeCell ref="AL53:AO53"/>
    <mergeCell ref="AH56:AJ56"/>
    <mergeCell ref="AL56:AO56"/>
    <mergeCell ref="AH32:AJ32"/>
    <mergeCell ref="AL32:AO32"/>
    <mergeCell ref="AH35:AJ35"/>
    <mergeCell ref="AL35:AO35"/>
    <mergeCell ref="AH47:AJ47"/>
    <mergeCell ref="AD50:AF50"/>
    <mergeCell ref="AD53:AF53"/>
    <mergeCell ref="AU47:BL47"/>
    <mergeCell ref="AU11:BL11"/>
    <mergeCell ref="AU14:BL14"/>
    <mergeCell ref="AU17:BL17"/>
    <mergeCell ref="AU20:BL20"/>
    <mergeCell ref="AU23:BL23"/>
    <mergeCell ref="AP56:AS56"/>
    <mergeCell ref="AP17:AS17"/>
    <mergeCell ref="AP20:AS20"/>
    <mergeCell ref="AP23:AS23"/>
    <mergeCell ref="AP26:AS26"/>
    <mergeCell ref="AP29:AS29"/>
    <mergeCell ref="AP11:AS11"/>
    <mergeCell ref="AP14:AS14"/>
    <mergeCell ref="AP38:AS38"/>
    <mergeCell ref="AU38:BL38"/>
    <mergeCell ref="AP41:AS41"/>
    <mergeCell ref="AU41:BL41"/>
    <mergeCell ref="AU44:BL44"/>
    <mergeCell ref="AD20:AF20"/>
    <mergeCell ref="AD23:AF23"/>
    <mergeCell ref="AD26:AF26"/>
    <mergeCell ref="AD29:AF29"/>
    <mergeCell ref="B2:E2"/>
    <mergeCell ref="F2:I2"/>
    <mergeCell ref="J2:M2"/>
    <mergeCell ref="Z59:AC59"/>
    <mergeCell ref="Z61:AC61"/>
    <mergeCell ref="AU50:BL50"/>
    <mergeCell ref="AU53:BL53"/>
    <mergeCell ref="AU56:BL56"/>
    <mergeCell ref="Z11:AC11"/>
    <mergeCell ref="Z14:AC14"/>
    <mergeCell ref="Z17:AC17"/>
    <mergeCell ref="Z20:AC20"/>
    <mergeCell ref="Z23:AC23"/>
    <mergeCell ref="Z26:AC26"/>
    <mergeCell ref="Z29:AC29"/>
    <mergeCell ref="Z32:AC32"/>
    <mergeCell ref="Z35:AC35"/>
    <mergeCell ref="Z47:AC47"/>
    <mergeCell ref="Z50:AC50"/>
    <mergeCell ref="Z53:AC53"/>
    <mergeCell ref="AU26:BL26"/>
    <mergeCell ref="AU29:BL29"/>
    <mergeCell ref="AU32:BL32"/>
    <mergeCell ref="AU35:BL35"/>
  </mergeCells>
  <conditionalFormatting sqref="U14:V14">
    <cfRule type="expression" dxfId="92" priority="259">
      <formula>P14=""</formula>
    </cfRule>
    <cfRule type="expression" dxfId="91" priority="260">
      <formula>P14="%"</formula>
    </cfRule>
    <cfRule type="expression" dxfId="90" priority="268">
      <formula>P14="Lump Sum"</formula>
    </cfRule>
  </conditionalFormatting>
  <conditionalFormatting sqref="U10">
    <cfRule type="expression" dxfId="89" priority="272">
      <formula>P11=""</formula>
    </cfRule>
    <cfRule type="expression" dxfId="88" priority="273">
      <formula>P11="%"</formula>
    </cfRule>
    <cfRule type="expression" dxfId="87" priority="274">
      <formula>P11="Lump Sum"</formula>
    </cfRule>
  </conditionalFormatting>
  <conditionalFormatting sqref="U29:V29">
    <cfRule type="expression" dxfId="86" priority="55">
      <formula>P29=""</formula>
    </cfRule>
    <cfRule type="expression" dxfId="85" priority="56">
      <formula>P29="%"</formula>
    </cfRule>
    <cfRule type="expression" dxfId="84" priority="57">
      <formula>P29="Lump Sum"</formula>
    </cfRule>
  </conditionalFormatting>
  <conditionalFormatting sqref="W14:X14">
    <cfRule type="expression" dxfId="83" priority="320">
      <formula>T14=""</formula>
    </cfRule>
    <cfRule type="expression" dxfId="82" priority="321">
      <formula>T14="%"</formula>
    </cfRule>
    <cfRule type="expression" dxfId="81" priority="322">
      <formula>T14="Lump Sum"</formula>
    </cfRule>
  </conditionalFormatting>
  <conditionalFormatting sqref="U17:V17">
    <cfRule type="expression" dxfId="80" priority="157">
      <formula>P17=""</formula>
    </cfRule>
    <cfRule type="expression" dxfId="79" priority="158">
      <formula>P17="%"</formula>
    </cfRule>
    <cfRule type="expression" dxfId="78" priority="159">
      <formula>P17="Lump Sum"</formula>
    </cfRule>
  </conditionalFormatting>
  <conditionalFormatting sqref="W17:X17">
    <cfRule type="expression" dxfId="77" priority="160">
      <formula>T17=""</formula>
    </cfRule>
    <cfRule type="expression" dxfId="76" priority="161">
      <formula>T17="%"</formula>
    </cfRule>
    <cfRule type="expression" dxfId="75" priority="162">
      <formula>T17="Lump Sum"</formula>
    </cfRule>
  </conditionalFormatting>
  <conditionalFormatting sqref="U20:V20">
    <cfRule type="expression" dxfId="74" priority="73">
      <formula>P20=""</formula>
    </cfRule>
    <cfRule type="expression" dxfId="73" priority="74">
      <formula>P20="%"</formula>
    </cfRule>
    <cfRule type="expression" dxfId="72" priority="75">
      <formula>P20="Lump Sum"</formula>
    </cfRule>
  </conditionalFormatting>
  <conditionalFormatting sqref="W20:X20">
    <cfRule type="expression" dxfId="71" priority="76">
      <formula>T20=""</formula>
    </cfRule>
    <cfRule type="expression" dxfId="70" priority="77">
      <formula>T20="%"</formula>
    </cfRule>
    <cfRule type="expression" dxfId="69" priority="78">
      <formula>T20="Lump Sum"</formula>
    </cfRule>
  </conditionalFormatting>
  <conditionalFormatting sqref="U23:V23">
    <cfRule type="expression" dxfId="68" priority="67">
      <formula>P23=""</formula>
    </cfRule>
    <cfRule type="expression" dxfId="67" priority="68">
      <formula>P23="%"</formula>
    </cfRule>
    <cfRule type="expression" dxfId="66" priority="69">
      <formula>P23="Lump Sum"</formula>
    </cfRule>
  </conditionalFormatting>
  <conditionalFormatting sqref="W23:X23">
    <cfRule type="expression" dxfId="65" priority="70">
      <formula>T23=""</formula>
    </cfRule>
    <cfRule type="expression" dxfId="64" priority="71">
      <formula>T23="%"</formula>
    </cfRule>
    <cfRule type="expression" dxfId="63" priority="72">
      <formula>T23="Lump Sum"</formula>
    </cfRule>
  </conditionalFormatting>
  <conditionalFormatting sqref="U26:V26">
    <cfRule type="expression" dxfId="62" priority="61">
      <formula>P26=""</formula>
    </cfRule>
    <cfRule type="expression" dxfId="61" priority="62">
      <formula>P26="%"</formula>
    </cfRule>
    <cfRule type="expression" dxfId="60" priority="63">
      <formula>P26="Lump Sum"</formula>
    </cfRule>
  </conditionalFormatting>
  <conditionalFormatting sqref="W26:X26">
    <cfRule type="expression" dxfId="59" priority="64">
      <formula>T26=""</formula>
    </cfRule>
    <cfRule type="expression" dxfId="58" priority="65">
      <formula>T26="%"</formula>
    </cfRule>
    <cfRule type="expression" dxfId="57" priority="66">
      <formula>T26="Lump Sum"</formula>
    </cfRule>
  </conditionalFormatting>
  <conditionalFormatting sqref="W29:X29">
    <cfRule type="expression" dxfId="56" priority="58">
      <formula>T29=""</formula>
    </cfRule>
    <cfRule type="expression" dxfId="55" priority="59">
      <formula>T29="%"</formula>
    </cfRule>
    <cfRule type="expression" dxfId="54" priority="60">
      <formula>T29="Lump Sum"</formula>
    </cfRule>
  </conditionalFormatting>
  <conditionalFormatting sqref="U32:V32">
    <cfRule type="expression" dxfId="53" priority="49">
      <formula>P32=""</formula>
    </cfRule>
    <cfRule type="expression" dxfId="52" priority="50">
      <formula>P32="%"</formula>
    </cfRule>
    <cfRule type="expression" dxfId="51" priority="51">
      <formula>P32="Lump Sum"</formula>
    </cfRule>
  </conditionalFormatting>
  <conditionalFormatting sqref="W32:X32">
    <cfRule type="expression" dxfId="50" priority="52">
      <formula>T32=""</formula>
    </cfRule>
    <cfRule type="expression" dxfId="49" priority="53">
      <formula>T32="%"</formula>
    </cfRule>
    <cfRule type="expression" dxfId="48" priority="54">
      <formula>T32="Lump Sum"</formula>
    </cfRule>
  </conditionalFormatting>
  <conditionalFormatting sqref="U35:V35">
    <cfRule type="expression" dxfId="47" priority="43">
      <formula>P35=""</formula>
    </cfRule>
    <cfRule type="expression" dxfId="46" priority="44">
      <formula>P35="%"</formula>
    </cfRule>
    <cfRule type="expression" dxfId="45" priority="45">
      <formula>P35="Lump Sum"</formula>
    </cfRule>
  </conditionalFormatting>
  <conditionalFormatting sqref="W35:X35">
    <cfRule type="expression" dxfId="44" priority="46">
      <formula>T35=""</formula>
    </cfRule>
    <cfRule type="expression" dxfId="43" priority="47">
      <formula>T35="%"</formula>
    </cfRule>
    <cfRule type="expression" dxfId="42" priority="48">
      <formula>T35="Lump Sum"</formula>
    </cfRule>
  </conditionalFormatting>
  <conditionalFormatting sqref="U38:V38">
    <cfRule type="expression" dxfId="41" priority="37">
      <formula>P38=""</formula>
    </cfRule>
    <cfRule type="expression" dxfId="40" priority="38">
      <formula>P38="%"</formula>
    </cfRule>
    <cfRule type="expression" dxfId="39" priority="39">
      <formula>P38="Lump Sum"</formula>
    </cfRule>
  </conditionalFormatting>
  <conditionalFormatting sqref="W38:X38">
    <cfRule type="expression" dxfId="38" priority="40">
      <formula>T38=""</formula>
    </cfRule>
    <cfRule type="expression" dxfId="37" priority="41">
      <formula>T38="%"</formula>
    </cfRule>
    <cfRule type="expression" dxfId="36" priority="42">
      <formula>T38="Lump Sum"</formula>
    </cfRule>
  </conditionalFormatting>
  <conditionalFormatting sqref="U41:V41">
    <cfRule type="expression" dxfId="35" priority="31">
      <formula>P41=""</formula>
    </cfRule>
    <cfRule type="expression" dxfId="34" priority="32">
      <formula>P41="%"</formula>
    </cfRule>
    <cfRule type="expression" dxfId="33" priority="33">
      <formula>P41="Lump Sum"</formula>
    </cfRule>
  </conditionalFormatting>
  <conditionalFormatting sqref="W41:X41">
    <cfRule type="expression" dxfId="32" priority="34">
      <formula>T41=""</formula>
    </cfRule>
    <cfRule type="expression" dxfId="31" priority="35">
      <formula>T41="%"</formula>
    </cfRule>
    <cfRule type="expression" dxfId="30" priority="36">
      <formula>T41="Lump Sum"</formula>
    </cfRule>
  </conditionalFormatting>
  <conditionalFormatting sqref="U44:V44">
    <cfRule type="expression" dxfId="29" priority="25">
      <formula>P44=""</formula>
    </cfRule>
    <cfRule type="expression" dxfId="28" priority="26">
      <formula>P44="%"</formula>
    </cfRule>
    <cfRule type="expression" dxfId="27" priority="27">
      <formula>P44="Lump Sum"</formula>
    </cfRule>
  </conditionalFormatting>
  <conditionalFormatting sqref="W44:X44">
    <cfRule type="expression" dxfId="26" priority="28">
      <formula>T44=""</formula>
    </cfRule>
    <cfRule type="expression" dxfId="25" priority="29">
      <formula>T44="%"</formula>
    </cfRule>
    <cfRule type="expression" dxfId="24" priority="30">
      <formula>T44="Lump Sum"</formula>
    </cfRule>
  </conditionalFormatting>
  <conditionalFormatting sqref="U47:V47">
    <cfRule type="expression" dxfId="23" priority="19">
      <formula>P47=""</formula>
    </cfRule>
    <cfRule type="expression" dxfId="22" priority="20">
      <formula>P47="%"</formula>
    </cfRule>
    <cfRule type="expression" dxfId="21" priority="21">
      <formula>P47="Lump Sum"</formula>
    </cfRule>
  </conditionalFormatting>
  <conditionalFormatting sqref="W47:X47">
    <cfRule type="expression" dxfId="20" priority="22">
      <formula>T47=""</formula>
    </cfRule>
    <cfRule type="expression" dxfId="19" priority="23">
      <formula>T47="%"</formula>
    </cfRule>
    <cfRule type="expression" dxfId="18" priority="24">
      <formula>T47="Lump Sum"</formula>
    </cfRule>
  </conditionalFormatting>
  <conditionalFormatting sqref="U50:V50">
    <cfRule type="expression" dxfId="17" priority="13">
      <formula>P50=""</formula>
    </cfRule>
    <cfRule type="expression" dxfId="16" priority="14">
      <formula>P50="%"</formula>
    </cfRule>
    <cfRule type="expression" dxfId="15" priority="15">
      <formula>P50="Lump Sum"</formula>
    </cfRule>
  </conditionalFormatting>
  <conditionalFormatting sqref="W50:X50">
    <cfRule type="expression" dxfId="14" priority="16">
      <formula>T50=""</formula>
    </cfRule>
    <cfRule type="expression" dxfId="13" priority="17">
      <formula>T50="%"</formula>
    </cfRule>
    <cfRule type="expression" dxfId="12" priority="18">
      <formula>T50="Lump Sum"</formula>
    </cfRule>
  </conditionalFormatting>
  <conditionalFormatting sqref="U53:V53">
    <cfRule type="expression" dxfId="11" priority="7">
      <formula>P53=""</formula>
    </cfRule>
    <cfRule type="expression" dxfId="10" priority="8">
      <formula>P53="%"</formula>
    </cfRule>
    <cfRule type="expression" dxfId="9" priority="9">
      <formula>P53="Lump Sum"</formula>
    </cfRule>
  </conditionalFormatting>
  <conditionalFormatting sqref="W53:X53">
    <cfRule type="expression" dxfId="8" priority="10">
      <formula>T53=""</formula>
    </cfRule>
    <cfRule type="expression" dxfId="7" priority="11">
      <formula>T53="%"</formula>
    </cfRule>
    <cfRule type="expression" dxfId="6" priority="12">
      <formula>T53="Lump Sum"</formula>
    </cfRule>
  </conditionalFormatting>
  <conditionalFormatting sqref="U56:V56">
    <cfRule type="expression" dxfId="5" priority="1">
      <formula>P56=""</formula>
    </cfRule>
    <cfRule type="expression" dxfId="4" priority="2">
      <formula>P56="%"</formula>
    </cfRule>
    <cfRule type="expression" dxfId="3" priority="3">
      <formula>P56="Lump Sum"</formula>
    </cfRule>
  </conditionalFormatting>
  <conditionalFormatting sqref="W56:X56">
    <cfRule type="expression" dxfId="2" priority="4">
      <formula>T56=""</formula>
    </cfRule>
    <cfRule type="expression" dxfId="1" priority="5">
      <formula>T56="%"</formula>
    </cfRule>
    <cfRule type="expression" dxfId="0" priority="6">
      <formula>T56="Lump Sum"</formula>
    </cfRule>
  </conditionalFormatting>
  <printOptions horizontalCentered="1"/>
  <pageMargins left="0.7" right="0.7" top="0.75" bottom="0.75" header="0.3" footer="0.3"/>
  <pageSetup scale="59" orientation="landscape" r:id="rId1"/>
  <ignoredErrors>
    <ignoredError sqref="Z10:AA10 Z46:AA54 AB10:AD10 AE7:AF7 AB22:AD22 Z12:AA20 Z11 AB12:AD13 AE11:AF11 AB15:AD16 AB14:AC14 AE14:AF14 AB18:AD19 AB17:AC17 AB20:AC20 AB24:AD25 AB23:AC23 AB27:AD28 AB26:AC26 AB30:AD31 AB29:AC29 AB33:AD34 AB32:AC32 AB46:AD46 AB35:AC35 AB48:AD49 AB47:AC47 AB51:AD52 AB50:AC50 AB54:AD54 AB53:AC53 AB36:AD36 Z22:AA36 AE10:AF10 AE22:AF22 AE12:AF13 AE15:AF16 AE18:AF19 AE24:AF25 AE27:AF28 AE30:AF31 AE33:AF34 AE46:AF46 AE48:AF49 AE51:AF52 AE54:AF54 AE36:AF36" unlockedFormula="1"/>
  </ignoredErrors>
  <drawing r:id="rId2"/>
  <extLst>
    <ext xmlns:x14="http://schemas.microsoft.com/office/spreadsheetml/2009/9/main" uri="{CCE6A557-97BC-4b89-ADB6-D9C93CAAB3DF}">
      <x14:dataValidations xmlns:xm="http://schemas.microsoft.com/office/excel/2006/main" count="2">
        <x14:dataValidation type="list" allowBlank="1" showInputMessage="1" showErrorMessage="1" promptTitle="Input the Cost Basis" prompt="Input the Cost Basis of how the adder should be calculated." xr:uid="{00000000-0002-0000-0400-000001000000}">
          <x14:formula1>
            <xm:f>Lists!$AG$6:$AG$7</xm:f>
          </x14:formula1>
          <xm:sqref>P14:S14 P17:S17 P53:S53 P23:S23 P26:S26 P29:S29 P32:S32 P35:S35 P47:S47 P50:S50 P20:S21 P56:S56 P38:S38 P41:S41 P44:S44</xm:sqref>
        </x14:dataValidation>
        <x14:dataValidation type="list" allowBlank="1" showInputMessage="1" showErrorMessage="1" promptTitle="Allocate Costs" prompt="Do you want to allocate Adders to construction costs?" xr:uid="{00000000-0002-0000-0400-000000000000}">
          <x14:formula1>
            <xm:f>Lists!$AG$10:$AG$11</xm:f>
          </x14:formula1>
          <xm:sqref>AH14:AJ14 AH11:AJ11 AH20:AJ21 AH23:AJ23 AH26:AJ26 AH29:AJ29 AH32:AJ32 AH35:AJ35 AH47:AJ47 AH50:AJ50 AH53:AJ53 AH17:AJ17 AH56:AJ56 AH38:AJ38 AH41:AJ41 AH44:AJ44</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wsREPORT">
    <tabColor theme="9" tint="0.79998168889431442"/>
  </sheetPr>
  <dimension ref="C1:AX46"/>
  <sheetViews>
    <sheetView showGridLines="0" showRowColHeaders="0" zoomScaleNormal="100" workbookViewId="0">
      <pane ySplit="1" topLeftCell="A2" activePane="bottomLeft" state="frozen"/>
      <selection pane="bottomLeft" activeCell="P3" sqref="P3:AX4"/>
    </sheetView>
  </sheetViews>
  <sheetFormatPr defaultColWidth="8.84765625" defaultRowHeight="15"/>
  <cols>
    <col min="1" max="3" width="1.84765625" style="282" customWidth="1"/>
    <col min="4" max="4" width="1.59765625" style="282" customWidth="1"/>
    <col min="5" max="12" width="2.84765625" style="282" customWidth="1"/>
    <col min="13" max="15" width="2.1484375" style="282" customWidth="1"/>
    <col min="16" max="45" width="3.09765625" style="282" customWidth="1"/>
    <col min="46" max="48" width="3" style="282" customWidth="1"/>
    <col min="49" max="49" width="1.3984375" style="282" customWidth="1"/>
    <col min="50" max="50" width="2.1484375" style="282" customWidth="1"/>
    <col min="51" max="51" width="4.6484375" style="282" customWidth="1"/>
    <col min="52" max="16384" width="8.84765625" style="282"/>
  </cols>
  <sheetData>
    <row r="1" spans="3:50" s="71" customFormat="1" ht="44.75" customHeight="1"/>
    <row r="2" spans="3:50" ht="12" customHeight="1"/>
    <row r="3" spans="3:50" ht="18.7" customHeight="1">
      <c r="O3" s="252"/>
      <c r="P3" s="1038" t="s">
        <v>457</v>
      </c>
      <c r="Q3" s="1038"/>
      <c r="R3" s="1038"/>
      <c r="S3" s="1038"/>
      <c r="T3" s="1038"/>
      <c r="U3" s="1038"/>
      <c r="V3" s="1038"/>
      <c r="W3" s="1038"/>
      <c r="X3" s="1038"/>
      <c r="Y3" s="1038"/>
      <c r="Z3" s="1038"/>
      <c r="AA3" s="1038"/>
      <c r="AB3" s="1038"/>
      <c r="AC3" s="1038"/>
      <c r="AD3" s="1038"/>
      <c r="AE3" s="1038"/>
      <c r="AF3" s="1038"/>
      <c r="AG3" s="1038"/>
      <c r="AH3" s="1038"/>
      <c r="AI3" s="1038"/>
      <c r="AJ3" s="1038"/>
      <c r="AK3" s="1038"/>
      <c r="AL3" s="1038"/>
      <c r="AM3" s="1038"/>
      <c r="AN3" s="1038"/>
      <c r="AO3" s="1038"/>
      <c r="AP3" s="1038"/>
      <c r="AQ3" s="1038"/>
      <c r="AR3" s="1038"/>
      <c r="AS3" s="1038"/>
      <c r="AT3" s="1038"/>
      <c r="AU3" s="1038"/>
      <c r="AV3" s="1038"/>
      <c r="AW3" s="1038"/>
      <c r="AX3" s="1038"/>
    </row>
    <row r="4" spans="3:50" ht="18.7" customHeight="1">
      <c r="O4" s="252"/>
      <c r="P4" s="1038"/>
      <c r="Q4" s="1038"/>
      <c r="R4" s="1038"/>
      <c r="S4" s="1038"/>
      <c r="T4" s="1038"/>
      <c r="U4" s="1038"/>
      <c r="V4" s="1038"/>
      <c r="W4" s="1038"/>
      <c r="X4" s="1038"/>
      <c r="Y4" s="1038"/>
      <c r="Z4" s="1038"/>
      <c r="AA4" s="1038"/>
      <c r="AB4" s="1038"/>
      <c r="AC4" s="1038"/>
      <c r="AD4" s="1038"/>
      <c r="AE4" s="1038"/>
      <c r="AF4" s="1038"/>
      <c r="AG4" s="1038"/>
      <c r="AH4" s="1038"/>
      <c r="AI4" s="1038"/>
      <c r="AJ4" s="1038"/>
      <c r="AK4" s="1038"/>
      <c r="AL4" s="1038"/>
      <c r="AM4" s="1038"/>
      <c r="AN4" s="1038"/>
      <c r="AO4" s="1038"/>
      <c r="AP4" s="1038"/>
      <c r="AQ4" s="1038"/>
      <c r="AR4" s="1038"/>
      <c r="AS4" s="1038"/>
      <c r="AT4" s="1038"/>
      <c r="AU4" s="1038"/>
      <c r="AV4" s="1038"/>
      <c r="AW4" s="1038"/>
      <c r="AX4" s="1038"/>
    </row>
    <row r="5" spans="3:50" ht="36" customHeight="1">
      <c r="C5" s="1040"/>
      <c r="D5" s="1040"/>
      <c r="E5" s="1040"/>
      <c r="F5" s="1040"/>
      <c r="G5" s="1040"/>
      <c r="H5" s="1040"/>
      <c r="I5" s="1040"/>
      <c r="J5" s="1040"/>
      <c r="K5" s="1040"/>
      <c r="L5" s="1040"/>
      <c r="M5" s="1040"/>
      <c r="O5" s="252"/>
      <c r="P5" s="1037"/>
      <c r="Q5" s="1037"/>
      <c r="R5" s="1037"/>
      <c r="S5" s="1037"/>
      <c r="T5" s="1037"/>
      <c r="U5" s="1037"/>
      <c r="V5" s="1037"/>
      <c r="W5" s="1037"/>
      <c r="X5" s="1037"/>
      <c r="Y5" s="1037"/>
      <c r="Z5" s="1037"/>
      <c r="AA5" s="1037"/>
      <c r="AB5" s="1037"/>
      <c r="AC5" s="1037"/>
      <c r="AD5" s="1037"/>
      <c r="AE5" s="1037"/>
      <c r="AF5" s="1037"/>
      <c r="AG5" s="1037"/>
      <c r="AH5" s="1037"/>
      <c r="AI5" s="1037"/>
      <c r="AJ5" s="1037"/>
      <c r="AK5" s="1037"/>
      <c r="AL5" s="1037"/>
      <c r="AM5" s="1037"/>
      <c r="AN5" s="1037"/>
      <c r="AO5" s="1037"/>
      <c r="AP5" s="1037"/>
      <c r="AQ5" s="1037"/>
      <c r="AR5" s="1037"/>
      <c r="AS5" s="1037"/>
      <c r="AT5" s="1037"/>
      <c r="AU5" s="1037"/>
      <c r="AV5" s="1037"/>
      <c r="AW5" s="1037"/>
      <c r="AX5" s="1037"/>
    </row>
    <row r="6" spans="3:50" ht="35.25" customHeight="1">
      <c r="C6" s="1041" t="s">
        <v>777</v>
      </c>
      <c r="D6" s="1041"/>
      <c r="E6" s="1041"/>
      <c r="F6" s="1041"/>
      <c r="G6" s="1041"/>
      <c r="H6" s="1041"/>
      <c r="I6" s="1041"/>
      <c r="J6" s="1041"/>
      <c r="K6" s="1041"/>
      <c r="L6" s="1041"/>
      <c r="M6" s="1041"/>
      <c r="O6" s="252"/>
      <c r="P6" s="1037"/>
      <c r="Q6" s="1037"/>
      <c r="R6" s="1037"/>
      <c r="S6" s="1037"/>
      <c r="T6" s="1037"/>
      <c r="U6" s="1037"/>
      <c r="V6" s="1037"/>
      <c r="W6" s="1037"/>
      <c r="X6" s="1037"/>
      <c r="Y6" s="1037"/>
      <c r="Z6" s="1037"/>
      <c r="AA6" s="1037"/>
      <c r="AB6" s="1037"/>
      <c r="AC6" s="1037"/>
      <c r="AD6" s="1037"/>
      <c r="AE6" s="1037"/>
      <c r="AF6" s="1037"/>
      <c r="AG6" s="1037"/>
      <c r="AH6" s="1037"/>
      <c r="AI6" s="1037"/>
      <c r="AJ6" s="1037"/>
      <c r="AK6" s="1037"/>
      <c r="AL6" s="1037"/>
      <c r="AM6" s="1037"/>
      <c r="AN6" s="1037"/>
      <c r="AO6" s="1037"/>
      <c r="AP6" s="1037"/>
      <c r="AQ6" s="1037"/>
      <c r="AR6" s="1037"/>
      <c r="AS6" s="1037"/>
      <c r="AT6" s="1037"/>
      <c r="AU6" s="1037"/>
      <c r="AV6" s="1037"/>
      <c r="AW6" s="1037"/>
      <c r="AX6" s="1037"/>
    </row>
    <row r="7" spans="3:50" ht="16.350000000000001" customHeight="1">
      <c r="C7" s="1041"/>
      <c r="D7" s="1041"/>
      <c r="E7" s="1041"/>
      <c r="F7" s="1041"/>
      <c r="G7" s="1041"/>
      <c r="H7" s="1041"/>
      <c r="I7" s="1041"/>
      <c r="J7" s="1041"/>
      <c r="K7" s="1041"/>
      <c r="L7" s="1041"/>
      <c r="M7" s="1041"/>
      <c r="P7" s="1037"/>
      <c r="Q7" s="1037"/>
      <c r="R7" s="1037"/>
      <c r="S7" s="1037"/>
      <c r="T7" s="1037"/>
      <c r="U7" s="1037"/>
      <c r="V7" s="1037"/>
      <c r="W7" s="1037"/>
      <c r="X7" s="1037"/>
      <c r="Y7" s="1037"/>
      <c r="Z7" s="1037"/>
      <c r="AA7" s="1037"/>
      <c r="AB7" s="1037"/>
      <c r="AC7" s="1037"/>
      <c r="AD7" s="1037"/>
      <c r="AE7" s="1037"/>
      <c r="AF7" s="1037"/>
      <c r="AG7" s="1037"/>
      <c r="AH7" s="1037"/>
      <c r="AI7" s="1037"/>
      <c r="AJ7" s="1037"/>
      <c r="AK7" s="1037"/>
      <c r="AL7" s="1037"/>
      <c r="AM7" s="1037"/>
      <c r="AN7" s="1037"/>
      <c r="AO7" s="1037"/>
      <c r="AP7" s="1037"/>
      <c r="AQ7" s="1037"/>
      <c r="AR7" s="1037"/>
      <c r="AS7" s="1037"/>
      <c r="AT7" s="1037"/>
      <c r="AU7" s="1037"/>
      <c r="AV7" s="1037"/>
      <c r="AW7" s="1037"/>
      <c r="AX7" s="1037"/>
    </row>
    <row r="8" spans="3:50" ht="5.45" customHeight="1">
      <c r="P8" s="1037"/>
      <c r="Q8" s="1037"/>
      <c r="R8" s="1037"/>
      <c r="S8" s="1037"/>
      <c r="T8" s="1037"/>
      <c r="U8" s="1037"/>
      <c r="V8" s="1037"/>
      <c r="W8" s="1037"/>
      <c r="X8" s="1037"/>
      <c r="Y8" s="1037"/>
      <c r="Z8" s="1037"/>
      <c r="AA8" s="1037"/>
      <c r="AB8" s="1037"/>
      <c r="AC8" s="1037"/>
      <c r="AD8" s="1037"/>
      <c r="AE8" s="1037"/>
      <c r="AF8" s="1037"/>
      <c r="AG8" s="1037"/>
      <c r="AH8" s="1037"/>
      <c r="AI8" s="1037"/>
      <c r="AJ8" s="1037"/>
      <c r="AK8" s="1037"/>
      <c r="AL8" s="1037"/>
      <c r="AM8" s="1037"/>
      <c r="AN8" s="1037"/>
      <c r="AO8" s="1037"/>
      <c r="AP8" s="1037"/>
      <c r="AQ8" s="1037"/>
      <c r="AR8" s="1037"/>
      <c r="AS8" s="1037"/>
      <c r="AT8" s="1037"/>
      <c r="AU8" s="1037"/>
      <c r="AV8" s="1037"/>
      <c r="AW8" s="1037"/>
      <c r="AX8" s="1037"/>
    </row>
    <row r="9" spans="3:50" ht="16.350000000000001" customHeight="1">
      <c r="P9" s="1037"/>
      <c r="Q9" s="1037"/>
      <c r="R9" s="1037"/>
      <c r="S9" s="1037"/>
      <c r="T9" s="1037"/>
      <c r="U9" s="1037"/>
      <c r="V9" s="1037"/>
      <c r="W9" s="1037"/>
      <c r="X9" s="1037"/>
      <c r="Y9" s="1037"/>
      <c r="Z9" s="1037"/>
      <c r="AA9" s="1037"/>
      <c r="AB9" s="1037"/>
      <c r="AC9" s="1037"/>
      <c r="AD9" s="1037"/>
      <c r="AE9" s="1037"/>
      <c r="AF9" s="1037"/>
      <c r="AG9" s="1037"/>
      <c r="AH9" s="1037"/>
      <c r="AI9" s="1037"/>
      <c r="AJ9" s="1037"/>
      <c r="AK9" s="1037"/>
      <c r="AL9" s="1037"/>
      <c r="AM9" s="1037"/>
      <c r="AN9" s="1037"/>
      <c r="AO9" s="1037"/>
      <c r="AP9" s="1037"/>
      <c r="AQ9" s="1037"/>
      <c r="AR9" s="1037"/>
      <c r="AS9" s="1037"/>
      <c r="AT9" s="1037"/>
      <c r="AU9" s="1037"/>
      <c r="AV9" s="1037"/>
      <c r="AW9" s="1037"/>
      <c r="AX9" s="1037"/>
    </row>
    <row r="10" spans="3:50" ht="6" customHeight="1">
      <c r="P10" s="1037"/>
      <c r="Q10" s="1037"/>
      <c r="R10" s="1037"/>
      <c r="S10" s="1037"/>
      <c r="T10" s="1037"/>
      <c r="U10" s="1037"/>
      <c r="V10" s="1037"/>
      <c r="W10" s="1037"/>
      <c r="X10" s="1037"/>
      <c r="Y10" s="1037"/>
      <c r="Z10" s="1037"/>
      <c r="AA10" s="1037"/>
      <c r="AB10" s="1037"/>
      <c r="AC10" s="1037"/>
      <c r="AD10" s="1037"/>
      <c r="AE10" s="1037"/>
      <c r="AF10" s="1037"/>
      <c r="AG10" s="1037"/>
      <c r="AH10" s="1037"/>
      <c r="AI10" s="1037"/>
      <c r="AJ10" s="1037"/>
      <c r="AK10" s="1037"/>
      <c r="AL10" s="1037"/>
      <c r="AM10" s="1037"/>
      <c r="AN10" s="1037"/>
      <c r="AO10" s="1037"/>
      <c r="AP10" s="1037"/>
      <c r="AQ10" s="1037"/>
      <c r="AR10" s="1037"/>
      <c r="AS10" s="1037"/>
      <c r="AT10" s="1037"/>
      <c r="AU10" s="1037"/>
      <c r="AV10" s="1037"/>
      <c r="AW10" s="1037"/>
      <c r="AX10" s="1037"/>
    </row>
    <row r="11" spans="3:50" ht="6" customHeight="1">
      <c r="P11" s="1037"/>
      <c r="Q11" s="1037"/>
      <c r="R11" s="1037"/>
      <c r="S11" s="1037"/>
      <c r="T11" s="1037"/>
      <c r="U11" s="1037"/>
      <c r="V11" s="1037"/>
      <c r="W11" s="1037"/>
      <c r="X11" s="1037"/>
      <c r="Y11" s="1037"/>
      <c r="Z11" s="1037"/>
      <c r="AA11" s="1037"/>
      <c r="AB11" s="1037"/>
      <c r="AC11" s="1037"/>
      <c r="AD11" s="1037"/>
      <c r="AE11" s="1037"/>
      <c r="AF11" s="1037"/>
      <c r="AG11" s="1037"/>
      <c r="AH11" s="1037"/>
      <c r="AI11" s="1037"/>
      <c r="AJ11" s="1037"/>
      <c r="AK11" s="1037"/>
      <c r="AL11" s="1037"/>
      <c r="AM11" s="1037"/>
      <c r="AN11" s="1037"/>
      <c r="AO11" s="1037"/>
      <c r="AP11" s="1037"/>
      <c r="AQ11" s="1037"/>
      <c r="AR11" s="1037"/>
      <c r="AS11" s="1037"/>
      <c r="AT11" s="1037"/>
      <c r="AU11" s="1037"/>
      <c r="AV11" s="1037"/>
      <c r="AW11" s="1037"/>
      <c r="AX11" s="1037"/>
    </row>
    <row r="12" spans="3:50" ht="15.6" customHeight="1">
      <c r="P12" s="1037"/>
      <c r="Q12" s="1037"/>
      <c r="R12" s="1037"/>
      <c r="S12" s="1037"/>
      <c r="T12" s="1037"/>
      <c r="U12" s="1037"/>
      <c r="V12" s="1037"/>
      <c r="W12" s="1037"/>
      <c r="X12" s="1037"/>
      <c r="Y12" s="1037"/>
      <c r="Z12" s="1037"/>
      <c r="AA12" s="1037"/>
      <c r="AB12" s="1037"/>
      <c r="AC12" s="1037"/>
      <c r="AD12" s="1037"/>
      <c r="AE12" s="1037"/>
      <c r="AF12" s="1037"/>
      <c r="AG12" s="1037"/>
      <c r="AH12" s="1037"/>
      <c r="AI12" s="1037"/>
      <c r="AJ12" s="1037"/>
      <c r="AK12" s="1037"/>
      <c r="AL12" s="1037"/>
      <c r="AM12" s="1037"/>
      <c r="AN12" s="1037"/>
      <c r="AO12" s="1037"/>
      <c r="AP12" s="1037"/>
      <c r="AQ12" s="1037"/>
      <c r="AR12" s="1037"/>
      <c r="AS12" s="1037"/>
      <c r="AT12" s="1037"/>
      <c r="AU12" s="1037"/>
      <c r="AV12" s="1037"/>
      <c r="AW12" s="1037"/>
      <c r="AX12" s="1037"/>
    </row>
    <row r="13" spans="3:50" ht="6" customHeight="1">
      <c r="P13" s="1037"/>
      <c r="Q13" s="1037"/>
      <c r="R13" s="1037"/>
      <c r="S13" s="1037"/>
      <c r="T13" s="1037"/>
      <c r="U13" s="1037"/>
      <c r="V13" s="1037"/>
      <c r="W13" s="1037"/>
      <c r="X13" s="1037"/>
      <c r="Y13" s="1037"/>
      <c r="Z13" s="1037"/>
      <c r="AA13" s="1037"/>
      <c r="AB13" s="1037"/>
      <c r="AC13" s="1037"/>
      <c r="AD13" s="1037"/>
      <c r="AE13" s="1037"/>
      <c r="AF13" s="1037"/>
      <c r="AG13" s="1037"/>
      <c r="AH13" s="1037"/>
      <c r="AI13" s="1037"/>
      <c r="AJ13" s="1037"/>
      <c r="AK13" s="1037"/>
      <c r="AL13" s="1037"/>
      <c r="AM13" s="1037"/>
      <c r="AN13" s="1037"/>
      <c r="AO13" s="1037"/>
      <c r="AP13" s="1037"/>
      <c r="AQ13" s="1037"/>
      <c r="AR13" s="1037"/>
      <c r="AS13" s="1037"/>
      <c r="AT13" s="1037"/>
      <c r="AU13" s="1037"/>
      <c r="AV13" s="1037"/>
      <c r="AW13" s="1037"/>
      <c r="AX13" s="1037"/>
    </row>
    <row r="14" spans="3:50" ht="21" customHeight="1">
      <c r="P14" s="1037"/>
      <c r="Q14" s="1037"/>
      <c r="R14" s="1037"/>
      <c r="S14" s="1037"/>
      <c r="T14" s="1037"/>
      <c r="U14" s="1037"/>
      <c r="V14" s="1037"/>
      <c r="W14" s="1037"/>
      <c r="X14" s="1037"/>
      <c r="Y14" s="1037"/>
      <c r="Z14" s="1037"/>
      <c r="AA14" s="1037"/>
      <c r="AB14" s="1037"/>
      <c r="AC14" s="1037"/>
      <c r="AD14" s="1037"/>
      <c r="AE14" s="1037"/>
      <c r="AF14" s="1037"/>
      <c r="AG14" s="1037"/>
      <c r="AH14" s="1037"/>
      <c r="AI14" s="1037"/>
      <c r="AJ14" s="1037"/>
      <c r="AK14" s="1037"/>
      <c r="AL14" s="1037"/>
      <c r="AM14" s="1037"/>
      <c r="AN14" s="1037"/>
      <c r="AO14" s="1037"/>
      <c r="AP14" s="1037"/>
      <c r="AQ14" s="1037"/>
      <c r="AR14" s="1037"/>
      <c r="AS14" s="1037"/>
      <c r="AT14" s="1037"/>
      <c r="AU14" s="1037"/>
      <c r="AV14" s="1037"/>
      <c r="AW14" s="1037"/>
      <c r="AX14" s="1037"/>
    </row>
    <row r="15" spans="3:50" ht="6" customHeight="1">
      <c r="P15" s="1037"/>
      <c r="Q15" s="1037"/>
      <c r="R15" s="1037"/>
      <c r="S15" s="1037"/>
      <c r="T15" s="1037"/>
      <c r="U15" s="1037"/>
      <c r="V15" s="1037"/>
      <c r="W15" s="1037"/>
      <c r="X15" s="1037"/>
      <c r="Y15" s="1037"/>
      <c r="Z15" s="1037"/>
      <c r="AA15" s="1037"/>
      <c r="AB15" s="1037"/>
      <c r="AC15" s="1037"/>
      <c r="AD15" s="1037"/>
      <c r="AE15" s="1037"/>
      <c r="AF15" s="1037"/>
      <c r="AG15" s="1037"/>
      <c r="AH15" s="1037"/>
      <c r="AI15" s="1037"/>
      <c r="AJ15" s="1037"/>
      <c r="AK15" s="1037"/>
      <c r="AL15" s="1037"/>
      <c r="AM15" s="1037"/>
      <c r="AN15" s="1037"/>
      <c r="AO15" s="1037"/>
      <c r="AP15" s="1037"/>
      <c r="AQ15" s="1037"/>
      <c r="AR15" s="1037"/>
      <c r="AS15" s="1037"/>
      <c r="AT15" s="1037"/>
      <c r="AU15" s="1037"/>
      <c r="AV15" s="1037"/>
      <c r="AW15" s="1037"/>
      <c r="AX15" s="1037"/>
    </row>
    <row r="16" spans="3:50" ht="21" customHeight="1">
      <c r="P16" s="1037"/>
      <c r="Q16" s="1037"/>
      <c r="R16" s="1037"/>
      <c r="S16" s="1037"/>
      <c r="T16" s="1037"/>
      <c r="U16" s="1037"/>
      <c r="V16" s="1037"/>
      <c r="W16" s="1037"/>
      <c r="X16" s="1037"/>
      <c r="Y16" s="1037"/>
      <c r="Z16" s="1037"/>
      <c r="AA16" s="1037"/>
      <c r="AB16" s="1037"/>
      <c r="AC16" s="1037"/>
      <c r="AD16" s="1037"/>
      <c r="AE16" s="1037"/>
      <c r="AF16" s="1037"/>
      <c r="AG16" s="1037"/>
      <c r="AH16" s="1037"/>
      <c r="AI16" s="1037"/>
      <c r="AJ16" s="1037"/>
      <c r="AK16" s="1037"/>
      <c r="AL16" s="1037"/>
      <c r="AM16" s="1037"/>
      <c r="AN16" s="1037"/>
      <c r="AO16" s="1037"/>
      <c r="AP16" s="1037"/>
      <c r="AQ16" s="1037"/>
      <c r="AR16" s="1037"/>
      <c r="AS16" s="1037"/>
      <c r="AT16" s="1037"/>
      <c r="AU16" s="1037"/>
      <c r="AV16" s="1037"/>
      <c r="AW16" s="1037"/>
      <c r="AX16" s="1037"/>
    </row>
    <row r="17" spans="16:50" ht="6" customHeight="1">
      <c r="P17" s="1037"/>
      <c r="Q17" s="1037"/>
      <c r="R17" s="1037"/>
      <c r="S17" s="1037"/>
      <c r="T17" s="1037"/>
      <c r="U17" s="1037"/>
      <c r="V17" s="1037"/>
      <c r="W17" s="1037"/>
      <c r="X17" s="1037"/>
      <c r="Y17" s="1037"/>
      <c r="Z17" s="1037"/>
      <c r="AA17" s="1037"/>
      <c r="AB17" s="1037"/>
      <c r="AC17" s="1037"/>
      <c r="AD17" s="1037"/>
      <c r="AE17" s="1037"/>
      <c r="AF17" s="1037"/>
      <c r="AG17" s="1037"/>
      <c r="AH17" s="1037"/>
      <c r="AI17" s="1037"/>
      <c r="AJ17" s="1037"/>
      <c r="AK17" s="1037"/>
      <c r="AL17" s="1037"/>
      <c r="AM17" s="1037"/>
      <c r="AN17" s="1037"/>
      <c r="AO17" s="1037"/>
      <c r="AP17" s="1037"/>
      <c r="AQ17" s="1037"/>
      <c r="AR17" s="1037"/>
      <c r="AS17" s="1037"/>
      <c r="AT17" s="1037"/>
      <c r="AU17" s="1037"/>
      <c r="AV17" s="1037"/>
      <c r="AW17" s="1037"/>
      <c r="AX17" s="1037"/>
    </row>
    <row r="18" spans="16:50" ht="21" customHeight="1">
      <c r="P18" s="1037"/>
      <c r="Q18" s="1037"/>
      <c r="R18" s="1037"/>
      <c r="S18" s="1037"/>
      <c r="T18" s="1037"/>
      <c r="U18" s="1037"/>
      <c r="V18" s="1037"/>
      <c r="W18" s="1037"/>
      <c r="X18" s="1037"/>
      <c r="Y18" s="1037"/>
      <c r="Z18" s="1037"/>
      <c r="AA18" s="1037"/>
      <c r="AB18" s="1037"/>
      <c r="AC18" s="1037"/>
      <c r="AD18" s="1037"/>
      <c r="AE18" s="1037"/>
      <c r="AF18" s="1037"/>
      <c r="AG18" s="1037"/>
      <c r="AH18" s="1037"/>
      <c r="AI18" s="1037"/>
      <c r="AJ18" s="1037"/>
      <c r="AK18" s="1037"/>
      <c r="AL18" s="1037"/>
      <c r="AM18" s="1037"/>
      <c r="AN18" s="1037"/>
      <c r="AO18" s="1037"/>
      <c r="AP18" s="1037"/>
      <c r="AQ18" s="1037"/>
      <c r="AR18" s="1037"/>
      <c r="AS18" s="1037"/>
      <c r="AT18" s="1037"/>
      <c r="AU18" s="1037"/>
      <c r="AV18" s="1037"/>
      <c r="AW18" s="1037"/>
      <c r="AX18" s="1037"/>
    </row>
    <row r="19" spans="16:50" ht="6" customHeight="1">
      <c r="P19" s="1037"/>
      <c r="Q19" s="1037"/>
      <c r="R19" s="1037"/>
      <c r="S19" s="1037"/>
      <c r="T19" s="1037"/>
      <c r="U19" s="1037"/>
      <c r="V19" s="1037"/>
      <c r="W19" s="1037"/>
      <c r="X19" s="1037"/>
      <c r="Y19" s="1037"/>
      <c r="Z19" s="1037"/>
      <c r="AA19" s="1037"/>
      <c r="AB19" s="1037"/>
      <c r="AC19" s="1037"/>
      <c r="AD19" s="1037"/>
      <c r="AE19" s="1037"/>
      <c r="AF19" s="1037"/>
      <c r="AG19" s="1037"/>
      <c r="AH19" s="1037"/>
      <c r="AI19" s="1037"/>
      <c r="AJ19" s="1037"/>
      <c r="AK19" s="1037"/>
      <c r="AL19" s="1037"/>
      <c r="AM19" s="1037"/>
      <c r="AN19" s="1037"/>
      <c r="AO19" s="1037"/>
      <c r="AP19" s="1037"/>
      <c r="AQ19" s="1037"/>
      <c r="AR19" s="1037"/>
      <c r="AS19" s="1037"/>
      <c r="AT19" s="1037"/>
      <c r="AU19" s="1037"/>
      <c r="AV19" s="1037"/>
      <c r="AW19" s="1037"/>
      <c r="AX19" s="1037"/>
    </row>
    <row r="20" spans="16:50" ht="21" customHeight="1">
      <c r="P20" s="1037"/>
      <c r="Q20" s="1037"/>
      <c r="R20" s="1037"/>
      <c r="S20" s="1037"/>
      <c r="T20" s="1037"/>
      <c r="U20" s="1037"/>
      <c r="V20" s="1037"/>
      <c r="W20" s="1037"/>
      <c r="X20" s="1037"/>
      <c r="Y20" s="1037"/>
      <c r="Z20" s="1037"/>
      <c r="AA20" s="1037"/>
      <c r="AB20" s="1037"/>
      <c r="AC20" s="1037"/>
      <c r="AD20" s="1037"/>
      <c r="AE20" s="1037"/>
      <c r="AF20" s="1037"/>
      <c r="AG20" s="1037"/>
      <c r="AH20" s="1037"/>
      <c r="AI20" s="1037"/>
      <c r="AJ20" s="1037"/>
      <c r="AK20" s="1037"/>
      <c r="AL20" s="1037"/>
      <c r="AM20" s="1037"/>
      <c r="AN20" s="1037"/>
      <c r="AO20" s="1037"/>
      <c r="AP20" s="1037"/>
      <c r="AQ20" s="1037"/>
      <c r="AR20" s="1037"/>
      <c r="AS20" s="1037"/>
      <c r="AT20" s="1037"/>
      <c r="AU20" s="1037"/>
      <c r="AV20" s="1037"/>
      <c r="AW20" s="1037"/>
      <c r="AX20" s="1037"/>
    </row>
    <row r="21" spans="16:50" ht="21" customHeight="1">
      <c r="P21" s="1037"/>
      <c r="Q21" s="1037"/>
      <c r="R21" s="1037"/>
      <c r="S21" s="1037"/>
      <c r="T21" s="1037"/>
      <c r="U21" s="1037"/>
      <c r="V21" s="1037"/>
      <c r="W21" s="1037"/>
      <c r="X21" s="1037"/>
      <c r="Y21" s="1037"/>
      <c r="Z21" s="1037"/>
      <c r="AA21" s="1037"/>
      <c r="AB21" s="1037"/>
      <c r="AC21" s="1037"/>
      <c r="AD21" s="1037"/>
      <c r="AE21" s="1037"/>
      <c r="AF21" s="1037"/>
      <c r="AG21" s="1037"/>
      <c r="AH21" s="1037"/>
      <c r="AI21" s="1037"/>
      <c r="AJ21" s="1037"/>
      <c r="AK21" s="1037"/>
      <c r="AL21" s="1037"/>
      <c r="AM21" s="1037"/>
      <c r="AN21" s="1037"/>
      <c r="AO21" s="1037"/>
      <c r="AP21" s="1037"/>
      <c r="AQ21" s="1037"/>
      <c r="AR21" s="1037"/>
      <c r="AS21" s="1037"/>
      <c r="AT21" s="1037"/>
      <c r="AU21" s="1037"/>
      <c r="AV21" s="1037"/>
      <c r="AW21" s="1037"/>
      <c r="AX21" s="1037"/>
    </row>
    <row r="22" spans="16:50" ht="21" customHeight="1">
      <c r="P22" s="1037"/>
      <c r="Q22" s="1037"/>
      <c r="R22" s="1037"/>
      <c r="S22" s="1037"/>
      <c r="T22" s="1037"/>
      <c r="U22" s="1037"/>
      <c r="V22" s="1037"/>
      <c r="W22" s="1037"/>
      <c r="X22" s="1037"/>
      <c r="Y22" s="1037"/>
      <c r="Z22" s="1037"/>
      <c r="AA22" s="1037"/>
      <c r="AB22" s="1037"/>
      <c r="AC22" s="1037"/>
      <c r="AD22" s="1037"/>
      <c r="AE22" s="1037"/>
      <c r="AF22" s="1037"/>
      <c r="AG22" s="1037"/>
      <c r="AH22" s="1037"/>
      <c r="AI22" s="1037"/>
      <c r="AJ22" s="1037"/>
      <c r="AK22" s="1037"/>
      <c r="AL22" s="1037"/>
      <c r="AM22" s="1037"/>
      <c r="AN22" s="1037"/>
      <c r="AO22" s="1037"/>
      <c r="AP22" s="1037"/>
      <c r="AQ22" s="1037"/>
      <c r="AR22" s="1037"/>
      <c r="AS22" s="1037"/>
      <c r="AT22" s="1037"/>
      <c r="AU22" s="1037"/>
      <c r="AV22" s="1037"/>
      <c r="AW22" s="1037"/>
      <c r="AX22" s="1037"/>
    </row>
    <row r="23" spans="16:50" ht="21" customHeight="1">
      <c r="P23" s="1037"/>
      <c r="Q23" s="1037"/>
      <c r="R23" s="1037"/>
      <c r="S23" s="1037"/>
      <c r="T23" s="1037"/>
      <c r="U23" s="1037"/>
      <c r="V23" s="1037"/>
      <c r="W23" s="1037"/>
      <c r="X23" s="1037"/>
      <c r="Y23" s="1037"/>
      <c r="Z23" s="1037"/>
      <c r="AA23" s="1037"/>
      <c r="AB23" s="1037"/>
      <c r="AC23" s="1037"/>
      <c r="AD23" s="1037"/>
      <c r="AE23" s="1037"/>
      <c r="AF23" s="1037"/>
      <c r="AG23" s="1037"/>
      <c r="AH23" s="1037"/>
      <c r="AI23" s="1037"/>
      <c r="AJ23" s="1037"/>
      <c r="AK23" s="1037"/>
      <c r="AL23" s="1037"/>
      <c r="AM23" s="1037"/>
      <c r="AN23" s="1037"/>
      <c r="AO23" s="1037"/>
      <c r="AP23" s="1037"/>
      <c r="AQ23" s="1037"/>
      <c r="AR23" s="1037"/>
      <c r="AS23" s="1037"/>
      <c r="AT23" s="1037"/>
      <c r="AU23" s="1037"/>
      <c r="AV23" s="1037"/>
      <c r="AW23" s="1037"/>
      <c r="AX23" s="1037"/>
    </row>
    <row r="24" spans="16:50" ht="21" customHeight="1">
      <c r="P24" s="1037"/>
      <c r="Q24" s="1037"/>
      <c r="R24" s="1037"/>
      <c r="S24" s="1037"/>
      <c r="T24" s="1037"/>
      <c r="U24" s="1037"/>
      <c r="V24" s="1037"/>
      <c r="W24" s="1037"/>
      <c r="X24" s="1037"/>
      <c r="Y24" s="1037"/>
      <c r="Z24" s="1037"/>
      <c r="AA24" s="1037"/>
      <c r="AB24" s="1037"/>
      <c r="AC24" s="1037"/>
      <c r="AD24" s="1037"/>
      <c r="AE24" s="1037"/>
      <c r="AF24" s="1037"/>
      <c r="AG24" s="1037"/>
      <c r="AH24" s="1037"/>
      <c r="AI24" s="1037"/>
      <c r="AJ24" s="1037"/>
      <c r="AK24" s="1037"/>
      <c r="AL24" s="1037"/>
      <c r="AM24" s="1037"/>
      <c r="AN24" s="1037"/>
      <c r="AO24" s="1037"/>
      <c r="AP24" s="1037"/>
      <c r="AQ24" s="1037"/>
      <c r="AR24" s="1037"/>
      <c r="AS24" s="1037"/>
      <c r="AT24" s="1037"/>
      <c r="AU24" s="1037"/>
      <c r="AV24" s="1037"/>
      <c r="AW24" s="1037"/>
      <c r="AX24" s="1037"/>
    </row>
    <row r="25" spans="16:50" ht="21" customHeight="1">
      <c r="P25" s="1037"/>
      <c r="Q25" s="1037"/>
      <c r="R25" s="1037"/>
      <c r="S25" s="1037"/>
      <c r="T25" s="1037"/>
      <c r="U25" s="1037"/>
      <c r="V25" s="1037"/>
      <c r="W25" s="1037"/>
      <c r="X25" s="1037"/>
      <c r="Y25" s="1037"/>
      <c r="Z25" s="1037"/>
      <c r="AA25" s="1037"/>
      <c r="AB25" s="1037"/>
      <c r="AC25" s="1037"/>
      <c r="AD25" s="1037"/>
      <c r="AE25" s="1037"/>
      <c r="AF25" s="1037"/>
      <c r="AG25" s="1037"/>
      <c r="AH25" s="1037"/>
      <c r="AI25" s="1037"/>
      <c r="AJ25" s="1037"/>
      <c r="AK25" s="1037"/>
      <c r="AL25" s="1037"/>
      <c r="AM25" s="1037"/>
      <c r="AN25" s="1037"/>
      <c r="AO25" s="1037"/>
      <c r="AP25" s="1037"/>
      <c r="AQ25" s="1037"/>
      <c r="AR25" s="1037"/>
      <c r="AS25" s="1037"/>
      <c r="AT25" s="1037"/>
      <c r="AU25" s="1037"/>
      <c r="AV25" s="1037"/>
      <c r="AW25" s="1037"/>
      <c r="AX25" s="1037"/>
    </row>
    <row r="26" spans="16:50" ht="21" customHeight="1">
      <c r="P26" s="1037"/>
      <c r="Q26" s="1037"/>
      <c r="R26" s="1037"/>
      <c r="S26" s="1037"/>
      <c r="T26" s="1037"/>
      <c r="U26" s="1037"/>
      <c r="V26" s="1037"/>
      <c r="W26" s="1037"/>
      <c r="X26" s="1037"/>
      <c r="Y26" s="1037"/>
      <c r="Z26" s="1037"/>
      <c r="AA26" s="1037"/>
      <c r="AB26" s="1037"/>
      <c r="AC26" s="1037"/>
      <c r="AD26" s="1037"/>
      <c r="AE26" s="1037"/>
      <c r="AF26" s="1037"/>
      <c r="AG26" s="1037"/>
      <c r="AH26" s="1037"/>
      <c r="AI26" s="1037"/>
      <c r="AJ26" s="1037"/>
      <c r="AK26" s="1037"/>
      <c r="AL26" s="1037"/>
      <c r="AM26" s="1037"/>
      <c r="AN26" s="1037"/>
      <c r="AO26" s="1037"/>
      <c r="AP26" s="1037"/>
      <c r="AQ26" s="1037"/>
      <c r="AR26" s="1037"/>
      <c r="AS26" s="1037"/>
      <c r="AT26" s="1037"/>
      <c r="AU26" s="1037"/>
      <c r="AV26" s="1037"/>
      <c r="AW26" s="1037"/>
      <c r="AX26" s="1037"/>
    </row>
    <row r="27" spans="16:50" ht="21" customHeight="1">
      <c r="P27" s="1037"/>
      <c r="Q27" s="1037"/>
      <c r="R27" s="1037"/>
      <c r="S27" s="1037"/>
      <c r="T27" s="1037"/>
      <c r="U27" s="1037"/>
      <c r="V27" s="1037"/>
      <c r="W27" s="1037"/>
      <c r="X27" s="1037"/>
      <c r="Y27" s="1037"/>
      <c r="Z27" s="1037"/>
      <c r="AA27" s="1037"/>
      <c r="AB27" s="1037"/>
      <c r="AC27" s="1037"/>
      <c r="AD27" s="1037"/>
      <c r="AE27" s="1037"/>
      <c r="AF27" s="1037"/>
      <c r="AG27" s="1037"/>
      <c r="AH27" s="1037"/>
      <c r="AI27" s="1037"/>
      <c r="AJ27" s="1037"/>
      <c r="AK27" s="1037"/>
      <c r="AL27" s="1037"/>
      <c r="AM27" s="1037"/>
      <c r="AN27" s="1037"/>
      <c r="AO27" s="1037"/>
      <c r="AP27" s="1037"/>
      <c r="AQ27" s="1037"/>
      <c r="AR27" s="1037"/>
      <c r="AS27" s="1037"/>
      <c r="AT27" s="1037"/>
      <c r="AU27" s="1037"/>
      <c r="AV27" s="1037"/>
      <c r="AW27" s="1037"/>
      <c r="AX27" s="1037"/>
    </row>
    <row r="28" spans="16:50" ht="21" customHeight="1">
      <c r="P28" s="1037"/>
      <c r="Q28" s="1037"/>
      <c r="R28" s="1037"/>
      <c r="S28" s="1037"/>
      <c r="T28" s="1037"/>
      <c r="U28" s="1037"/>
      <c r="V28" s="1037"/>
      <c r="W28" s="1037"/>
      <c r="X28" s="1037"/>
      <c r="Y28" s="1037"/>
      <c r="Z28" s="1037"/>
      <c r="AA28" s="1037"/>
      <c r="AB28" s="1037"/>
      <c r="AC28" s="1037"/>
      <c r="AD28" s="1037"/>
      <c r="AE28" s="1037"/>
      <c r="AF28" s="1037"/>
      <c r="AG28" s="1037"/>
      <c r="AH28" s="1037"/>
      <c r="AI28" s="1037"/>
      <c r="AJ28" s="1037"/>
      <c r="AK28" s="1037"/>
      <c r="AL28" s="1037"/>
      <c r="AM28" s="1037"/>
      <c r="AN28" s="1037"/>
      <c r="AO28" s="1037"/>
      <c r="AP28" s="1037"/>
      <c r="AQ28" s="1037"/>
      <c r="AR28" s="1037"/>
      <c r="AS28" s="1037"/>
      <c r="AT28" s="1037"/>
      <c r="AU28" s="1037"/>
      <c r="AV28" s="1037"/>
      <c r="AW28" s="1037"/>
      <c r="AX28" s="1037"/>
    </row>
    <row r="29" spans="16:50" ht="21" customHeight="1">
      <c r="P29" s="1037"/>
      <c r="Q29" s="1037"/>
      <c r="R29" s="1037"/>
      <c r="S29" s="1037"/>
      <c r="T29" s="1037"/>
      <c r="U29" s="1037"/>
      <c r="V29" s="1037"/>
      <c r="W29" s="1037"/>
      <c r="X29" s="1037"/>
      <c r="Y29" s="1037"/>
      <c r="Z29" s="1037"/>
      <c r="AA29" s="1037"/>
      <c r="AB29" s="1037"/>
      <c r="AC29" s="1037"/>
      <c r="AD29" s="1037"/>
      <c r="AE29" s="1037"/>
      <c r="AF29" s="1037"/>
      <c r="AG29" s="1037"/>
      <c r="AH29" s="1037"/>
      <c r="AI29" s="1037"/>
      <c r="AJ29" s="1037"/>
      <c r="AK29" s="1037"/>
      <c r="AL29" s="1037"/>
      <c r="AM29" s="1037"/>
      <c r="AN29" s="1037"/>
      <c r="AO29" s="1037"/>
      <c r="AP29" s="1037"/>
      <c r="AQ29" s="1037"/>
      <c r="AR29" s="1037"/>
      <c r="AS29" s="1037"/>
      <c r="AT29" s="1037"/>
      <c r="AU29" s="1037"/>
      <c r="AV29" s="1037"/>
      <c r="AW29" s="1037"/>
      <c r="AX29" s="1037"/>
    </row>
    <row r="30" spans="16:50" ht="21" customHeight="1">
      <c r="P30" s="1037"/>
      <c r="Q30" s="1037"/>
      <c r="R30" s="1037"/>
      <c r="S30" s="1037"/>
      <c r="T30" s="1037"/>
      <c r="U30" s="1037"/>
      <c r="V30" s="1037"/>
      <c r="W30" s="1037"/>
      <c r="X30" s="1037"/>
      <c r="Y30" s="1037"/>
      <c r="Z30" s="1037"/>
      <c r="AA30" s="1037"/>
      <c r="AB30" s="1037"/>
      <c r="AC30" s="1037"/>
      <c r="AD30" s="1037"/>
      <c r="AE30" s="1037"/>
      <c r="AF30" s="1037"/>
      <c r="AG30" s="1037"/>
      <c r="AH30" s="1037"/>
      <c r="AI30" s="1037"/>
      <c r="AJ30" s="1037"/>
      <c r="AK30" s="1037"/>
      <c r="AL30" s="1037"/>
      <c r="AM30" s="1037"/>
      <c r="AN30" s="1037"/>
      <c r="AO30" s="1037"/>
      <c r="AP30" s="1037"/>
      <c r="AQ30" s="1037"/>
      <c r="AR30" s="1037"/>
      <c r="AS30" s="1037"/>
      <c r="AT30" s="1037"/>
      <c r="AU30" s="1037"/>
      <c r="AV30" s="1037"/>
      <c r="AW30" s="1037"/>
      <c r="AX30" s="1037"/>
    </row>
    <row r="31" spans="16:50" ht="21" customHeight="1">
      <c r="P31" s="1037"/>
      <c r="Q31" s="1037"/>
      <c r="R31" s="1037"/>
      <c r="S31" s="1037"/>
      <c r="T31" s="1037"/>
      <c r="U31" s="1037"/>
      <c r="V31" s="1037"/>
      <c r="W31" s="1037"/>
      <c r="X31" s="1037"/>
      <c r="Y31" s="1037"/>
      <c r="Z31" s="1037"/>
      <c r="AA31" s="1037"/>
      <c r="AB31" s="1037"/>
      <c r="AC31" s="1037"/>
      <c r="AD31" s="1037"/>
      <c r="AE31" s="1037"/>
      <c r="AF31" s="1037"/>
      <c r="AG31" s="1037"/>
      <c r="AH31" s="1037"/>
      <c r="AI31" s="1037"/>
      <c r="AJ31" s="1037"/>
      <c r="AK31" s="1037"/>
      <c r="AL31" s="1037"/>
      <c r="AM31" s="1037"/>
      <c r="AN31" s="1037"/>
      <c r="AO31" s="1037"/>
      <c r="AP31" s="1037"/>
      <c r="AQ31" s="1037"/>
      <c r="AR31" s="1037"/>
      <c r="AS31" s="1037"/>
      <c r="AT31" s="1037"/>
      <c r="AU31" s="1037"/>
      <c r="AV31" s="1037"/>
      <c r="AW31" s="1037"/>
      <c r="AX31" s="1037"/>
    </row>
    <row r="32" spans="16:50" ht="21" customHeight="1">
      <c r="P32" s="1037"/>
      <c r="Q32" s="1037"/>
      <c r="R32" s="1037"/>
      <c r="S32" s="1037"/>
      <c r="T32" s="1037"/>
      <c r="U32" s="1037"/>
      <c r="V32" s="1037"/>
      <c r="W32" s="1037"/>
      <c r="X32" s="1037"/>
      <c r="Y32" s="1037"/>
      <c r="Z32" s="1037"/>
      <c r="AA32" s="1037"/>
      <c r="AB32" s="1037"/>
      <c r="AC32" s="1037"/>
      <c r="AD32" s="1037"/>
      <c r="AE32" s="1037"/>
      <c r="AF32" s="1037"/>
      <c r="AG32" s="1037"/>
      <c r="AH32" s="1037"/>
      <c r="AI32" s="1037"/>
      <c r="AJ32" s="1037"/>
      <c r="AK32" s="1037"/>
      <c r="AL32" s="1037"/>
      <c r="AM32" s="1037"/>
      <c r="AN32" s="1037"/>
      <c r="AO32" s="1037"/>
      <c r="AP32" s="1037"/>
      <c r="AQ32" s="1037"/>
      <c r="AR32" s="1037"/>
      <c r="AS32" s="1037"/>
      <c r="AT32" s="1037"/>
      <c r="AU32" s="1037"/>
      <c r="AV32" s="1037"/>
      <c r="AW32" s="1037"/>
      <c r="AX32" s="1037"/>
    </row>
    <row r="33" spans="16:50" ht="21" customHeight="1">
      <c r="P33" s="1037"/>
      <c r="Q33" s="1037"/>
      <c r="R33" s="1037"/>
      <c r="S33" s="1037"/>
      <c r="T33" s="1037"/>
      <c r="U33" s="1037"/>
      <c r="V33" s="1037"/>
      <c r="W33" s="1037"/>
      <c r="X33" s="1037"/>
      <c r="Y33" s="1037"/>
      <c r="Z33" s="1037"/>
      <c r="AA33" s="1037"/>
      <c r="AB33" s="1037"/>
      <c r="AC33" s="1037"/>
      <c r="AD33" s="1037"/>
      <c r="AE33" s="1037"/>
      <c r="AF33" s="1037"/>
      <c r="AG33" s="1037"/>
      <c r="AH33" s="1037"/>
      <c r="AI33" s="1037"/>
      <c r="AJ33" s="1037"/>
      <c r="AK33" s="1037"/>
      <c r="AL33" s="1037"/>
      <c r="AM33" s="1037"/>
      <c r="AN33" s="1037"/>
      <c r="AO33" s="1037"/>
      <c r="AP33" s="1037"/>
      <c r="AQ33" s="1037"/>
      <c r="AR33" s="1037"/>
      <c r="AS33" s="1037"/>
      <c r="AT33" s="1037"/>
      <c r="AU33" s="1037"/>
      <c r="AV33" s="1037"/>
      <c r="AW33" s="1037"/>
      <c r="AX33" s="1037"/>
    </row>
    <row r="34" spans="16:50" ht="21" customHeight="1">
      <c r="P34" s="1037"/>
      <c r="Q34" s="1037"/>
      <c r="R34" s="1037"/>
      <c r="S34" s="1037"/>
      <c r="T34" s="1037"/>
      <c r="U34" s="1037"/>
      <c r="V34" s="1037"/>
      <c r="W34" s="1037"/>
      <c r="X34" s="1037"/>
      <c r="Y34" s="1037"/>
      <c r="Z34" s="1037"/>
      <c r="AA34" s="1037"/>
      <c r="AB34" s="1037"/>
      <c r="AC34" s="1037"/>
      <c r="AD34" s="1037"/>
      <c r="AE34" s="1037"/>
      <c r="AF34" s="1037"/>
      <c r="AG34" s="1037"/>
      <c r="AH34" s="1037"/>
      <c r="AI34" s="1037"/>
      <c r="AJ34" s="1037"/>
      <c r="AK34" s="1037"/>
      <c r="AL34" s="1037"/>
      <c r="AM34" s="1037"/>
      <c r="AN34" s="1037"/>
      <c r="AO34" s="1037"/>
      <c r="AP34" s="1037"/>
      <c r="AQ34" s="1037"/>
      <c r="AR34" s="1037"/>
      <c r="AS34" s="1037"/>
      <c r="AT34" s="1037"/>
      <c r="AU34" s="1037"/>
      <c r="AV34" s="1037"/>
      <c r="AW34" s="1037"/>
      <c r="AX34" s="1037"/>
    </row>
    <row r="35" spans="16:50" ht="21" customHeight="1">
      <c r="P35" s="1037"/>
      <c r="Q35" s="1037"/>
      <c r="R35" s="1037"/>
      <c r="S35" s="1037"/>
      <c r="T35" s="1037"/>
      <c r="U35" s="1037"/>
      <c r="V35" s="1037"/>
      <c r="W35" s="1037"/>
      <c r="X35" s="1037"/>
      <c r="Y35" s="1037"/>
      <c r="Z35" s="1037"/>
      <c r="AA35" s="1037"/>
      <c r="AB35" s="1037"/>
      <c r="AC35" s="1037"/>
      <c r="AD35" s="1037"/>
      <c r="AE35" s="1037"/>
      <c r="AF35" s="1037"/>
      <c r="AG35" s="1037"/>
      <c r="AH35" s="1037"/>
      <c r="AI35" s="1037"/>
      <c r="AJ35" s="1037"/>
      <c r="AK35" s="1037"/>
      <c r="AL35" s="1037"/>
      <c r="AM35" s="1037"/>
      <c r="AN35" s="1037"/>
      <c r="AO35" s="1037"/>
      <c r="AP35" s="1037"/>
      <c r="AQ35" s="1037"/>
      <c r="AR35" s="1037"/>
      <c r="AS35" s="1037"/>
      <c r="AT35" s="1037"/>
      <c r="AU35" s="1037"/>
      <c r="AV35" s="1037"/>
      <c r="AW35" s="1037"/>
      <c r="AX35" s="1037"/>
    </row>
    <row r="36" spans="16:50" ht="21" customHeight="1">
      <c r="P36" s="1037"/>
      <c r="Q36" s="1037"/>
      <c r="R36" s="1037"/>
      <c r="S36" s="1037"/>
      <c r="T36" s="1037"/>
      <c r="U36" s="1037"/>
      <c r="V36" s="1037"/>
      <c r="W36" s="1037"/>
      <c r="X36" s="1037"/>
      <c r="Y36" s="1037"/>
      <c r="Z36" s="1037"/>
      <c r="AA36" s="1037"/>
      <c r="AB36" s="1037"/>
      <c r="AC36" s="1037"/>
      <c r="AD36" s="1037"/>
      <c r="AE36" s="1037"/>
      <c r="AF36" s="1037"/>
      <c r="AG36" s="1037"/>
      <c r="AH36" s="1037"/>
      <c r="AI36" s="1037"/>
      <c r="AJ36" s="1037"/>
      <c r="AK36" s="1037"/>
      <c r="AL36" s="1037"/>
      <c r="AM36" s="1037"/>
      <c r="AN36" s="1037"/>
      <c r="AO36" s="1037"/>
      <c r="AP36" s="1037"/>
      <c r="AQ36" s="1037"/>
      <c r="AR36" s="1037"/>
      <c r="AS36" s="1037"/>
      <c r="AT36" s="1037"/>
      <c r="AU36" s="1037"/>
      <c r="AV36" s="1037"/>
      <c r="AW36" s="1037"/>
      <c r="AX36" s="1037"/>
    </row>
    <row r="37" spans="16:50" ht="21" customHeight="1">
      <c r="P37" s="1037"/>
      <c r="Q37" s="1037"/>
      <c r="R37" s="1037"/>
      <c r="S37" s="1037"/>
      <c r="T37" s="1037"/>
      <c r="U37" s="1037"/>
      <c r="V37" s="1037"/>
      <c r="W37" s="1037"/>
      <c r="X37" s="1037"/>
      <c r="Y37" s="1037"/>
      <c r="Z37" s="1037"/>
      <c r="AA37" s="1037"/>
      <c r="AB37" s="1037"/>
      <c r="AC37" s="1037"/>
      <c r="AD37" s="1037"/>
      <c r="AE37" s="1037"/>
      <c r="AF37" s="1037"/>
      <c r="AG37" s="1037"/>
      <c r="AH37" s="1037"/>
      <c r="AI37" s="1037"/>
      <c r="AJ37" s="1037"/>
      <c r="AK37" s="1037"/>
      <c r="AL37" s="1037"/>
      <c r="AM37" s="1037"/>
      <c r="AN37" s="1037"/>
      <c r="AO37" s="1037"/>
      <c r="AP37" s="1037"/>
      <c r="AQ37" s="1037"/>
      <c r="AR37" s="1037"/>
      <c r="AS37" s="1037"/>
      <c r="AT37" s="1037"/>
      <c r="AU37" s="1037"/>
      <c r="AV37" s="1037"/>
      <c r="AW37" s="1037"/>
      <c r="AX37" s="1037"/>
    </row>
    <row r="38" spans="16:50" ht="21" customHeight="1">
      <c r="P38" s="1037"/>
      <c r="Q38" s="1037"/>
      <c r="R38" s="1037"/>
      <c r="S38" s="1037"/>
      <c r="T38" s="1037"/>
      <c r="U38" s="1037"/>
      <c r="V38" s="1037"/>
      <c r="W38" s="1037"/>
      <c r="X38" s="1037"/>
      <c r="Y38" s="1037"/>
      <c r="Z38" s="1037"/>
      <c r="AA38" s="1037"/>
      <c r="AB38" s="1037"/>
      <c r="AC38" s="1037"/>
      <c r="AD38" s="1037"/>
      <c r="AE38" s="1037"/>
      <c r="AF38" s="1037"/>
      <c r="AG38" s="1037"/>
      <c r="AH38" s="1037"/>
      <c r="AI38" s="1037"/>
      <c r="AJ38" s="1037"/>
      <c r="AK38" s="1037"/>
      <c r="AL38" s="1037"/>
      <c r="AM38" s="1037"/>
      <c r="AN38" s="1037"/>
      <c r="AO38" s="1037"/>
      <c r="AP38" s="1037"/>
      <c r="AQ38" s="1037"/>
      <c r="AR38" s="1037"/>
      <c r="AS38" s="1037"/>
      <c r="AT38" s="1037"/>
      <c r="AU38" s="1037"/>
      <c r="AV38" s="1037"/>
      <c r="AW38" s="1037"/>
      <c r="AX38" s="1037"/>
    </row>
    <row r="39" spans="16:50" ht="21" customHeight="1">
      <c r="P39" s="1037"/>
      <c r="Q39" s="1037"/>
      <c r="R39" s="1037"/>
      <c r="S39" s="1037"/>
      <c r="T39" s="1037"/>
      <c r="U39" s="1037"/>
      <c r="V39" s="1037"/>
      <c r="W39" s="1037"/>
      <c r="X39" s="1037"/>
      <c r="Y39" s="1037"/>
      <c r="Z39" s="1037"/>
      <c r="AA39" s="1037"/>
      <c r="AB39" s="1037"/>
      <c r="AC39" s="1037"/>
      <c r="AD39" s="1037"/>
      <c r="AE39" s="1037"/>
      <c r="AF39" s="1037"/>
      <c r="AG39" s="1037"/>
      <c r="AH39" s="1037"/>
      <c r="AI39" s="1037"/>
      <c r="AJ39" s="1037"/>
      <c r="AK39" s="1037"/>
      <c r="AL39" s="1037"/>
      <c r="AM39" s="1037"/>
      <c r="AN39" s="1037"/>
      <c r="AO39" s="1037"/>
      <c r="AP39" s="1037"/>
      <c r="AQ39" s="1037"/>
      <c r="AR39" s="1037"/>
      <c r="AS39" s="1037"/>
      <c r="AT39" s="1037"/>
      <c r="AU39" s="1037"/>
      <c r="AV39" s="1037"/>
      <c r="AW39" s="1037"/>
      <c r="AX39" s="1037"/>
    </row>
    <row r="40" spans="16:50" ht="21" customHeight="1">
      <c r="P40" s="1037"/>
      <c r="Q40" s="1037"/>
      <c r="R40" s="1037"/>
      <c r="S40" s="1037"/>
      <c r="T40" s="1037"/>
      <c r="U40" s="1037"/>
      <c r="V40" s="1037"/>
      <c r="W40" s="1037"/>
      <c r="X40" s="1037"/>
      <c r="Y40" s="1037"/>
      <c r="Z40" s="1037"/>
      <c r="AA40" s="1037"/>
      <c r="AB40" s="1037"/>
      <c r="AC40" s="1037"/>
      <c r="AD40" s="1037"/>
      <c r="AE40" s="1037"/>
      <c r="AF40" s="1037"/>
      <c r="AG40" s="1037"/>
      <c r="AH40" s="1037"/>
      <c r="AI40" s="1037"/>
      <c r="AJ40" s="1037"/>
      <c r="AK40" s="1037"/>
      <c r="AL40" s="1037"/>
      <c r="AM40" s="1037"/>
      <c r="AN40" s="1037"/>
      <c r="AO40" s="1037"/>
      <c r="AP40" s="1037"/>
      <c r="AQ40" s="1037"/>
      <c r="AR40" s="1037"/>
      <c r="AS40" s="1037"/>
      <c r="AT40" s="1037"/>
      <c r="AU40" s="1037"/>
      <c r="AV40" s="1037"/>
      <c r="AW40" s="1037"/>
      <c r="AX40" s="1037"/>
    </row>
    <row r="41" spans="16:50" ht="21" customHeight="1">
      <c r="P41" s="1037"/>
      <c r="Q41" s="1037"/>
      <c r="R41" s="1037"/>
      <c r="S41" s="1037"/>
      <c r="T41" s="1037"/>
      <c r="U41" s="1037"/>
      <c r="V41" s="1037"/>
      <c r="W41" s="1037"/>
      <c r="X41" s="1037"/>
      <c r="Y41" s="1037"/>
      <c r="Z41" s="1037"/>
      <c r="AA41" s="1037"/>
      <c r="AB41" s="1037"/>
      <c r="AC41" s="1037"/>
      <c r="AD41" s="1037"/>
      <c r="AE41" s="1037"/>
      <c r="AF41" s="1037"/>
      <c r="AG41" s="1037"/>
      <c r="AH41" s="1037"/>
      <c r="AI41" s="1037"/>
      <c r="AJ41" s="1037"/>
      <c r="AK41" s="1037"/>
      <c r="AL41" s="1037"/>
      <c r="AM41" s="1037"/>
      <c r="AN41" s="1037"/>
      <c r="AO41" s="1037"/>
      <c r="AP41" s="1037"/>
      <c r="AQ41" s="1037"/>
      <c r="AR41" s="1037"/>
      <c r="AS41" s="1037"/>
      <c r="AT41" s="1037"/>
      <c r="AU41" s="1037"/>
      <c r="AV41" s="1037"/>
      <c r="AW41" s="1037"/>
      <c r="AX41" s="1037"/>
    </row>
    <row r="42" spans="16:50" ht="21" customHeight="1">
      <c r="P42" s="1037"/>
      <c r="Q42" s="1037"/>
      <c r="R42" s="1037"/>
      <c r="S42" s="1037"/>
      <c r="T42" s="1037"/>
      <c r="U42" s="1037"/>
      <c r="V42" s="1037"/>
      <c r="W42" s="1037"/>
      <c r="X42" s="1037"/>
      <c r="Y42" s="1037"/>
      <c r="Z42" s="1037"/>
      <c r="AA42" s="1037"/>
      <c r="AB42" s="1037"/>
      <c r="AC42" s="1037"/>
      <c r="AD42" s="1037"/>
      <c r="AE42" s="1037"/>
      <c r="AF42" s="1037"/>
      <c r="AG42" s="1037"/>
      <c r="AH42" s="1037"/>
      <c r="AI42" s="1037"/>
      <c r="AJ42" s="1037"/>
      <c r="AK42" s="1037"/>
      <c r="AL42" s="1037"/>
      <c r="AM42" s="1037"/>
      <c r="AN42" s="1037"/>
      <c r="AO42" s="1037"/>
      <c r="AP42" s="1037"/>
      <c r="AQ42" s="1037"/>
      <c r="AR42" s="1037"/>
      <c r="AS42" s="1037"/>
      <c r="AT42" s="1037"/>
      <c r="AU42" s="1037"/>
      <c r="AV42" s="1037"/>
      <c r="AW42" s="1037"/>
      <c r="AX42" s="1037"/>
    </row>
    <row r="43" spans="16:50" ht="21" customHeight="1">
      <c r="P43" s="1037"/>
      <c r="Q43" s="1037"/>
      <c r="R43" s="1037"/>
      <c r="S43" s="1037"/>
      <c r="T43" s="1037"/>
      <c r="U43" s="1037"/>
      <c r="V43" s="1037"/>
      <c r="W43" s="1037"/>
      <c r="X43" s="1037"/>
      <c r="Y43" s="1037"/>
      <c r="Z43" s="1037"/>
      <c r="AA43" s="1037"/>
      <c r="AB43" s="1037"/>
      <c r="AC43" s="1037"/>
      <c r="AD43" s="1037"/>
      <c r="AE43" s="1037"/>
      <c r="AF43" s="1037"/>
      <c r="AG43" s="1037"/>
      <c r="AH43" s="1037"/>
      <c r="AI43" s="1037"/>
      <c r="AJ43" s="1037"/>
      <c r="AK43" s="1037"/>
      <c r="AL43" s="1037"/>
      <c r="AM43" s="1037"/>
      <c r="AN43" s="1037"/>
      <c r="AO43" s="1037"/>
      <c r="AP43" s="1037"/>
      <c r="AQ43" s="1037"/>
      <c r="AR43" s="1037"/>
      <c r="AS43" s="1037"/>
      <c r="AT43" s="1037"/>
      <c r="AU43" s="1037"/>
      <c r="AV43" s="1037"/>
      <c r="AW43" s="1037"/>
      <c r="AX43" s="1037"/>
    </row>
    <row r="44" spans="16:50" ht="32.450000000000003" customHeight="1">
      <c r="P44" s="1037"/>
      <c r="Q44" s="1037"/>
      <c r="R44" s="1037"/>
      <c r="S44" s="1037"/>
      <c r="T44" s="1037"/>
      <c r="U44" s="1037"/>
      <c r="V44" s="1037"/>
      <c r="W44" s="1037"/>
      <c r="X44" s="1037"/>
      <c r="Y44" s="1037"/>
      <c r="Z44" s="1037"/>
      <c r="AA44" s="1037"/>
      <c r="AB44" s="1037"/>
      <c r="AC44" s="1037"/>
      <c r="AD44" s="1037"/>
      <c r="AE44" s="1037"/>
      <c r="AF44" s="1037"/>
      <c r="AG44" s="1037"/>
      <c r="AH44" s="1037"/>
      <c r="AI44" s="1037"/>
      <c r="AJ44" s="1037"/>
      <c r="AK44" s="1037"/>
      <c r="AL44" s="1037"/>
      <c r="AM44" s="1037"/>
      <c r="AN44" s="1037"/>
      <c r="AO44" s="1037"/>
      <c r="AP44" s="1037"/>
      <c r="AQ44" s="1037"/>
      <c r="AR44" s="1037"/>
      <c r="AS44" s="1037"/>
      <c r="AT44" s="1037"/>
      <c r="AU44" s="1037"/>
      <c r="AV44" s="1037"/>
      <c r="AW44" s="1037"/>
      <c r="AX44" s="1037"/>
    </row>
    <row r="45" spans="16:50" ht="2.75" customHeight="1">
      <c r="P45" s="1039" t="s">
        <v>770</v>
      </c>
      <c r="Q45" s="1039"/>
      <c r="R45" s="1039"/>
      <c r="S45" s="1039"/>
      <c r="T45" s="1039"/>
      <c r="U45" s="1039"/>
      <c r="V45" s="1039"/>
      <c r="W45" s="1039"/>
      <c r="X45" s="1039"/>
      <c r="Y45" s="1039"/>
      <c r="Z45" s="1039"/>
      <c r="AA45" s="1039"/>
      <c r="AB45" s="1039"/>
      <c r="AC45" s="1039"/>
      <c r="AD45" s="1039"/>
      <c r="AE45" s="1039"/>
      <c r="AF45" s="1039"/>
      <c r="AG45" s="1039"/>
      <c r="AH45" s="1039"/>
      <c r="AI45" s="1039"/>
      <c r="AJ45" s="1039"/>
      <c r="AK45" s="1039"/>
      <c r="AL45" s="1039"/>
      <c r="AM45" s="1039"/>
      <c r="AN45" s="1039"/>
      <c r="AO45" s="1039"/>
      <c r="AP45" s="1039"/>
      <c r="AQ45" s="1039"/>
      <c r="AR45" s="1039"/>
      <c r="AS45" s="1039"/>
      <c r="AT45" s="1039"/>
      <c r="AU45" s="1039"/>
      <c r="AV45" s="1039"/>
      <c r="AW45" s="1039"/>
      <c r="AX45" s="1039"/>
    </row>
    <row r="46" spans="16:50" ht="15" customHeight="1">
      <c r="P46" s="1039"/>
      <c r="Q46" s="1039"/>
      <c r="R46" s="1039"/>
      <c r="S46" s="1039"/>
      <c r="T46" s="1039"/>
      <c r="U46" s="1039"/>
      <c r="V46" s="1039"/>
      <c r="W46" s="1039"/>
      <c r="X46" s="1039"/>
      <c r="Y46" s="1039"/>
      <c r="Z46" s="1039"/>
      <c r="AA46" s="1039"/>
      <c r="AB46" s="1039"/>
      <c r="AC46" s="1039"/>
      <c r="AD46" s="1039"/>
      <c r="AE46" s="1039"/>
      <c r="AF46" s="1039"/>
      <c r="AG46" s="1039"/>
      <c r="AH46" s="1039"/>
      <c r="AI46" s="1039"/>
      <c r="AJ46" s="1039"/>
      <c r="AK46" s="1039"/>
      <c r="AL46" s="1039"/>
      <c r="AM46" s="1039"/>
      <c r="AN46" s="1039"/>
      <c r="AO46" s="1039"/>
      <c r="AP46" s="1039"/>
      <c r="AQ46" s="1039"/>
      <c r="AR46" s="1039"/>
      <c r="AS46" s="1039"/>
      <c r="AT46" s="1039"/>
      <c r="AU46" s="1039"/>
      <c r="AV46" s="1039"/>
      <c r="AW46" s="1039"/>
      <c r="AX46" s="1039"/>
    </row>
  </sheetData>
  <sheetProtection algorithmName="SHA-512" hashValue="pkx+IeGAheNPh72GdA32BpBgaomWNUxJ34KqJ8+xXCrW0JaWClXO81sgeLVP0xcybsABXadvCFv3GuYQbhMLkQ==" saltValue="SzZrL0Mr5xJoBphRDJiiVA==" spinCount="100000" sheet="1" objects="1" formatCells="0" formatRows="0" insertHyperlinks="0" selectLockedCells="1" sort="0" autoFilter="0"/>
  <mergeCells count="5">
    <mergeCell ref="P5:AX44"/>
    <mergeCell ref="P3:AX4"/>
    <mergeCell ref="P45:AX46"/>
    <mergeCell ref="C5:M5"/>
    <mergeCell ref="C6:M7"/>
  </mergeCells>
  <pageMargins left="0.7" right="0.7" top="0.75" bottom="0.75" header="0.3" footer="0.3"/>
  <pageSetup scale="61" fitToWidth="0" fitToHeight="2"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wsINSPECT">
    <tabColor theme="9" tint="0.79998168889431442"/>
    <pageSetUpPr fitToPage="1"/>
  </sheetPr>
  <dimension ref="E1:BB218"/>
  <sheetViews>
    <sheetView showGridLines="0" showRowColHeaders="0" zoomScaleNormal="100" workbookViewId="0">
      <pane ySplit="1" topLeftCell="A2" activePane="bottomLeft" state="frozen"/>
      <selection pane="bottomLeft" activeCell="F3" sqref="F3:AC3"/>
    </sheetView>
  </sheetViews>
  <sheetFormatPr defaultColWidth="8.59765625" defaultRowHeight="9"/>
  <cols>
    <col min="1" max="1" width="19.546875" style="525" customWidth="1"/>
    <col min="2" max="4" width="6.3984375" style="525" customWidth="1"/>
    <col min="5" max="5" width="7" style="525" customWidth="1"/>
    <col min="6" max="54" width="2.3984375" style="525" customWidth="1"/>
    <col min="55" max="55" width="5.3984375" style="525" customWidth="1"/>
    <col min="56" max="56" width="5.8984375" style="525" customWidth="1"/>
    <col min="57" max="57" width="3.8984375" style="525" customWidth="1"/>
    <col min="58" max="58" width="4.1484375" style="525" customWidth="1"/>
    <col min="59" max="59" width="7.09765625" style="525" customWidth="1"/>
    <col min="60" max="60" width="8.59765625" style="525" customWidth="1"/>
    <col min="61" max="61" width="3.3984375" style="525" customWidth="1"/>
    <col min="62" max="62" width="3.09765625" style="525" customWidth="1"/>
    <col min="63" max="63" width="4.59765625" style="525" customWidth="1"/>
    <col min="64" max="69" width="7" style="525" customWidth="1"/>
    <col min="70" max="294" width="8.59765625" style="525"/>
    <col min="295" max="295" width="12.44921875" style="525" customWidth="1"/>
    <col min="296" max="310" width="5.09765625" style="525" customWidth="1"/>
    <col min="311" max="550" width="8.59765625" style="525"/>
    <col min="551" max="551" width="12.44921875" style="525" customWidth="1"/>
    <col min="552" max="566" width="5.09765625" style="525" customWidth="1"/>
    <col min="567" max="806" width="8.59765625" style="525"/>
    <col min="807" max="807" width="12.44921875" style="525" customWidth="1"/>
    <col min="808" max="822" width="5.09765625" style="525" customWidth="1"/>
    <col min="823" max="1062" width="8.59765625" style="525"/>
    <col min="1063" max="1063" width="12.44921875" style="525" customWidth="1"/>
    <col min="1064" max="1078" width="5.09765625" style="525" customWidth="1"/>
    <col min="1079" max="1318" width="8.59765625" style="525"/>
    <col min="1319" max="1319" width="12.44921875" style="525" customWidth="1"/>
    <col min="1320" max="1334" width="5.09765625" style="525" customWidth="1"/>
    <col min="1335" max="1574" width="8.59765625" style="525"/>
    <col min="1575" max="1575" width="12.44921875" style="525" customWidth="1"/>
    <col min="1576" max="1590" width="5.09765625" style="525" customWidth="1"/>
    <col min="1591" max="1830" width="8.59765625" style="525"/>
    <col min="1831" max="1831" width="12.44921875" style="525" customWidth="1"/>
    <col min="1832" max="1846" width="5.09765625" style="525" customWidth="1"/>
    <col min="1847" max="2086" width="8.59765625" style="525"/>
    <col min="2087" max="2087" width="12.44921875" style="525" customWidth="1"/>
    <col min="2088" max="2102" width="5.09765625" style="525" customWidth="1"/>
    <col min="2103" max="2342" width="8.59765625" style="525"/>
    <col min="2343" max="2343" width="12.44921875" style="525" customWidth="1"/>
    <col min="2344" max="2358" width="5.09765625" style="525" customWidth="1"/>
    <col min="2359" max="2598" width="8.59765625" style="525"/>
    <col min="2599" max="2599" width="12.44921875" style="525" customWidth="1"/>
    <col min="2600" max="2614" width="5.09765625" style="525" customWidth="1"/>
    <col min="2615" max="2854" width="8.59765625" style="525"/>
    <col min="2855" max="2855" width="12.44921875" style="525" customWidth="1"/>
    <col min="2856" max="2870" width="5.09765625" style="525" customWidth="1"/>
    <col min="2871" max="3110" width="8.59765625" style="525"/>
    <col min="3111" max="3111" width="12.44921875" style="525" customWidth="1"/>
    <col min="3112" max="3126" width="5.09765625" style="525" customWidth="1"/>
    <col min="3127" max="3366" width="8.59765625" style="525"/>
    <col min="3367" max="3367" width="12.44921875" style="525" customWidth="1"/>
    <col min="3368" max="3382" width="5.09765625" style="525" customWidth="1"/>
    <col min="3383" max="3622" width="8.59765625" style="525"/>
    <col min="3623" max="3623" width="12.44921875" style="525" customWidth="1"/>
    <col min="3624" max="3638" width="5.09765625" style="525" customWidth="1"/>
    <col min="3639" max="3878" width="8.59765625" style="525"/>
    <col min="3879" max="3879" width="12.44921875" style="525" customWidth="1"/>
    <col min="3880" max="3894" width="5.09765625" style="525" customWidth="1"/>
    <col min="3895" max="4134" width="8.59765625" style="525"/>
    <col min="4135" max="4135" width="12.44921875" style="525" customWidth="1"/>
    <col min="4136" max="4150" width="5.09765625" style="525" customWidth="1"/>
    <col min="4151" max="4390" width="8.59765625" style="525"/>
    <col min="4391" max="4391" width="12.44921875" style="525" customWidth="1"/>
    <col min="4392" max="4406" width="5.09765625" style="525" customWidth="1"/>
    <col min="4407" max="4646" width="8.59765625" style="525"/>
    <col min="4647" max="4647" width="12.44921875" style="525" customWidth="1"/>
    <col min="4648" max="4662" width="5.09765625" style="525" customWidth="1"/>
    <col min="4663" max="4902" width="8.59765625" style="525"/>
    <col min="4903" max="4903" width="12.44921875" style="525" customWidth="1"/>
    <col min="4904" max="4918" width="5.09765625" style="525" customWidth="1"/>
    <col min="4919" max="5158" width="8.59765625" style="525"/>
    <col min="5159" max="5159" width="12.44921875" style="525" customWidth="1"/>
    <col min="5160" max="5174" width="5.09765625" style="525" customWidth="1"/>
    <col min="5175" max="5414" width="8.59765625" style="525"/>
    <col min="5415" max="5415" width="12.44921875" style="525" customWidth="1"/>
    <col min="5416" max="5430" width="5.09765625" style="525" customWidth="1"/>
    <col min="5431" max="5670" width="8.59765625" style="525"/>
    <col min="5671" max="5671" width="12.44921875" style="525" customWidth="1"/>
    <col min="5672" max="5686" width="5.09765625" style="525" customWidth="1"/>
    <col min="5687" max="5926" width="8.59765625" style="525"/>
    <col min="5927" max="5927" width="12.44921875" style="525" customWidth="1"/>
    <col min="5928" max="5942" width="5.09765625" style="525" customWidth="1"/>
    <col min="5943" max="6182" width="8.59765625" style="525"/>
    <col min="6183" max="6183" width="12.44921875" style="525" customWidth="1"/>
    <col min="6184" max="6198" width="5.09765625" style="525" customWidth="1"/>
    <col min="6199" max="6438" width="8.59765625" style="525"/>
    <col min="6439" max="6439" width="12.44921875" style="525" customWidth="1"/>
    <col min="6440" max="6454" width="5.09765625" style="525" customWidth="1"/>
    <col min="6455" max="6694" width="8.59765625" style="525"/>
    <col min="6695" max="6695" width="12.44921875" style="525" customWidth="1"/>
    <col min="6696" max="6710" width="5.09765625" style="525" customWidth="1"/>
    <col min="6711" max="6950" width="8.59765625" style="525"/>
    <col min="6951" max="6951" width="12.44921875" style="525" customWidth="1"/>
    <col min="6952" max="6966" width="5.09765625" style="525" customWidth="1"/>
    <col min="6967" max="7206" width="8.59765625" style="525"/>
    <col min="7207" max="7207" width="12.44921875" style="525" customWidth="1"/>
    <col min="7208" max="7222" width="5.09765625" style="525" customWidth="1"/>
    <col min="7223" max="7462" width="8.59765625" style="525"/>
    <col min="7463" max="7463" width="12.44921875" style="525" customWidth="1"/>
    <col min="7464" max="7478" width="5.09765625" style="525" customWidth="1"/>
    <col min="7479" max="7718" width="8.59765625" style="525"/>
    <col min="7719" max="7719" width="12.44921875" style="525" customWidth="1"/>
    <col min="7720" max="7734" width="5.09765625" style="525" customWidth="1"/>
    <col min="7735" max="7974" width="8.59765625" style="525"/>
    <col min="7975" max="7975" width="12.44921875" style="525" customWidth="1"/>
    <col min="7976" max="7990" width="5.09765625" style="525" customWidth="1"/>
    <col min="7991" max="8230" width="8.59765625" style="525"/>
    <col min="8231" max="8231" width="12.44921875" style="525" customWidth="1"/>
    <col min="8232" max="8246" width="5.09765625" style="525" customWidth="1"/>
    <col min="8247" max="8486" width="8.59765625" style="525"/>
    <col min="8487" max="8487" width="12.44921875" style="525" customWidth="1"/>
    <col min="8488" max="8502" width="5.09765625" style="525" customWidth="1"/>
    <col min="8503" max="8742" width="8.59765625" style="525"/>
    <col min="8743" max="8743" width="12.44921875" style="525" customWidth="1"/>
    <col min="8744" max="8758" width="5.09765625" style="525" customWidth="1"/>
    <col min="8759" max="8998" width="8.59765625" style="525"/>
    <col min="8999" max="8999" width="12.44921875" style="525" customWidth="1"/>
    <col min="9000" max="9014" width="5.09765625" style="525" customWidth="1"/>
    <col min="9015" max="9254" width="8.59765625" style="525"/>
    <col min="9255" max="9255" width="12.44921875" style="525" customWidth="1"/>
    <col min="9256" max="9270" width="5.09765625" style="525" customWidth="1"/>
    <col min="9271" max="9510" width="8.59765625" style="525"/>
    <col min="9511" max="9511" width="12.44921875" style="525" customWidth="1"/>
    <col min="9512" max="9526" width="5.09765625" style="525" customWidth="1"/>
    <col min="9527" max="9766" width="8.59765625" style="525"/>
    <col min="9767" max="9767" width="12.44921875" style="525" customWidth="1"/>
    <col min="9768" max="9782" width="5.09765625" style="525" customWidth="1"/>
    <col min="9783" max="10022" width="8.59765625" style="525"/>
    <col min="10023" max="10023" width="12.44921875" style="525" customWidth="1"/>
    <col min="10024" max="10038" width="5.09765625" style="525" customWidth="1"/>
    <col min="10039" max="10278" width="8.59765625" style="525"/>
    <col min="10279" max="10279" width="12.44921875" style="525" customWidth="1"/>
    <col min="10280" max="10294" width="5.09765625" style="525" customWidth="1"/>
    <col min="10295" max="10534" width="8.59765625" style="525"/>
    <col min="10535" max="10535" width="12.44921875" style="525" customWidth="1"/>
    <col min="10536" max="10550" width="5.09765625" style="525" customWidth="1"/>
    <col min="10551" max="10790" width="8.59765625" style="525"/>
    <col min="10791" max="10791" width="12.44921875" style="525" customWidth="1"/>
    <col min="10792" max="10806" width="5.09765625" style="525" customWidth="1"/>
    <col min="10807" max="11046" width="8.59765625" style="525"/>
    <col min="11047" max="11047" width="12.44921875" style="525" customWidth="1"/>
    <col min="11048" max="11062" width="5.09765625" style="525" customWidth="1"/>
    <col min="11063" max="11302" width="8.59765625" style="525"/>
    <col min="11303" max="11303" width="12.44921875" style="525" customWidth="1"/>
    <col min="11304" max="11318" width="5.09765625" style="525" customWidth="1"/>
    <col min="11319" max="11558" width="8.59765625" style="525"/>
    <col min="11559" max="11559" width="12.44921875" style="525" customWidth="1"/>
    <col min="11560" max="11574" width="5.09765625" style="525" customWidth="1"/>
    <col min="11575" max="11814" width="8.59765625" style="525"/>
    <col min="11815" max="11815" width="12.44921875" style="525" customWidth="1"/>
    <col min="11816" max="11830" width="5.09765625" style="525" customWidth="1"/>
    <col min="11831" max="12070" width="8.59765625" style="525"/>
    <col min="12071" max="12071" width="12.44921875" style="525" customWidth="1"/>
    <col min="12072" max="12086" width="5.09765625" style="525" customWidth="1"/>
    <col min="12087" max="12326" width="8.59765625" style="525"/>
    <col min="12327" max="12327" width="12.44921875" style="525" customWidth="1"/>
    <col min="12328" max="12342" width="5.09765625" style="525" customWidth="1"/>
    <col min="12343" max="12582" width="8.59765625" style="525"/>
    <col min="12583" max="12583" width="12.44921875" style="525" customWidth="1"/>
    <col min="12584" max="12598" width="5.09765625" style="525" customWidth="1"/>
    <col min="12599" max="12838" width="8.59765625" style="525"/>
    <col min="12839" max="12839" width="12.44921875" style="525" customWidth="1"/>
    <col min="12840" max="12854" width="5.09765625" style="525" customWidth="1"/>
    <col min="12855" max="13094" width="8.59765625" style="525"/>
    <col min="13095" max="13095" width="12.44921875" style="525" customWidth="1"/>
    <col min="13096" max="13110" width="5.09765625" style="525" customWidth="1"/>
    <col min="13111" max="13350" width="8.59765625" style="525"/>
    <col min="13351" max="13351" width="12.44921875" style="525" customWidth="1"/>
    <col min="13352" max="13366" width="5.09765625" style="525" customWidth="1"/>
    <col min="13367" max="13606" width="8.59765625" style="525"/>
    <col min="13607" max="13607" width="12.44921875" style="525" customWidth="1"/>
    <col min="13608" max="13622" width="5.09765625" style="525" customWidth="1"/>
    <col min="13623" max="13862" width="8.59765625" style="525"/>
    <col min="13863" max="13863" width="12.44921875" style="525" customWidth="1"/>
    <col min="13864" max="13878" width="5.09765625" style="525" customWidth="1"/>
    <col min="13879" max="14118" width="8.59765625" style="525"/>
    <col min="14119" max="14119" width="12.44921875" style="525" customWidth="1"/>
    <col min="14120" max="14134" width="5.09765625" style="525" customWidth="1"/>
    <col min="14135" max="14374" width="8.59765625" style="525"/>
    <col min="14375" max="14375" width="12.44921875" style="525" customWidth="1"/>
    <col min="14376" max="14390" width="5.09765625" style="525" customWidth="1"/>
    <col min="14391" max="14630" width="8.59765625" style="525"/>
    <col min="14631" max="14631" width="12.44921875" style="525" customWidth="1"/>
    <col min="14632" max="14646" width="5.09765625" style="525" customWidth="1"/>
    <col min="14647" max="14886" width="8.59765625" style="525"/>
    <col min="14887" max="14887" width="12.44921875" style="525" customWidth="1"/>
    <col min="14888" max="14902" width="5.09765625" style="525" customWidth="1"/>
    <col min="14903" max="15142" width="8.59765625" style="525"/>
    <col min="15143" max="15143" width="12.44921875" style="525" customWidth="1"/>
    <col min="15144" max="15158" width="5.09765625" style="525" customWidth="1"/>
    <col min="15159" max="15398" width="8.59765625" style="525"/>
    <col min="15399" max="15399" width="12.44921875" style="525" customWidth="1"/>
    <col min="15400" max="15414" width="5.09765625" style="525" customWidth="1"/>
    <col min="15415" max="15654" width="8.59765625" style="525"/>
    <col min="15655" max="15655" width="12.44921875" style="525" customWidth="1"/>
    <col min="15656" max="15670" width="5.09765625" style="525" customWidth="1"/>
    <col min="15671" max="15910" width="8.59765625" style="525"/>
    <col min="15911" max="15911" width="12.44921875" style="525" customWidth="1"/>
    <col min="15912" max="15926" width="5.09765625" style="525" customWidth="1"/>
    <col min="15927" max="16166" width="8.59765625" style="525"/>
    <col min="16167" max="16167" width="12.44921875" style="525" customWidth="1"/>
    <col min="16168" max="16182" width="5.09765625" style="525" customWidth="1"/>
    <col min="16183" max="16384" width="8.59765625" style="525"/>
  </cols>
  <sheetData>
    <row r="1" spans="5:54" s="72" customFormat="1" ht="45" customHeight="1"/>
    <row r="2" spans="5:54" ht="11.25" customHeight="1" thickBot="1"/>
    <row r="3" spans="5:54" s="527" customFormat="1" ht="24" customHeight="1" thickBot="1">
      <c r="E3" s="526"/>
      <c r="F3" s="1199" t="s">
        <v>460</v>
      </c>
      <c r="G3" s="1200"/>
      <c r="H3" s="1200"/>
      <c r="I3" s="1200"/>
      <c r="J3" s="1200"/>
      <c r="K3" s="1200"/>
      <c r="L3" s="1200"/>
      <c r="M3" s="1200"/>
      <c r="N3" s="1200"/>
      <c r="O3" s="1200"/>
      <c r="P3" s="1200"/>
      <c r="Q3" s="1200"/>
      <c r="R3" s="1200"/>
      <c r="S3" s="1200"/>
      <c r="T3" s="1200"/>
      <c r="U3" s="1200"/>
      <c r="V3" s="1200"/>
      <c r="W3" s="1200"/>
      <c r="X3" s="1200"/>
      <c r="Y3" s="1200"/>
      <c r="Z3" s="1200"/>
      <c r="AA3" s="1200"/>
      <c r="AB3" s="1200"/>
      <c r="AC3" s="1201"/>
      <c r="AD3" s="1202" t="s">
        <v>461</v>
      </c>
      <c r="AE3" s="1203"/>
      <c r="AF3" s="1203"/>
      <c r="AG3" s="1203"/>
      <c r="AH3" s="1203"/>
      <c r="AI3" s="1203"/>
      <c r="AJ3" s="1203"/>
      <c r="AK3" s="1203"/>
      <c r="AL3" s="1203"/>
      <c r="AM3" s="1203"/>
      <c r="AN3" s="1203"/>
      <c r="AO3" s="1203"/>
      <c r="AP3" s="1203"/>
      <c r="AQ3" s="1203"/>
      <c r="AR3" s="1203"/>
      <c r="AS3" s="1203"/>
      <c r="AT3" s="1203"/>
      <c r="AU3" s="1203"/>
      <c r="AV3" s="1203"/>
      <c r="AW3" s="1203"/>
      <c r="AX3" s="1203"/>
      <c r="AY3" s="1203"/>
      <c r="AZ3" s="1203"/>
      <c r="BA3" s="1203"/>
      <c r="BB3" s="1204"/>
    </row>
    <row r="4" spans="5:54" ht="24.75" customHeight="1">
      <c r="E4" s="528"/>
      <c r="F4" s="1205" t="s">
        <v>55</v>
      </c>
      <c r="G4" s="1206"/>
      <c r="H4" s="1206"/>
      <c r="I4" s="1206"/>
      <c r="J4" s="1206"/>
      <c r="K4" s="1206"/>
      <c r="L4" s="1206" t="str">
        <f>Street_Address</f>
        <v>1234 N. Main St</v>
      </c>
      <c r="M4" s="1206"/>
      <c r="N4" s="1206"/>
      <c r="O4" s="1206"/>
      <c r="P4" s="1206"/>
      <c r="Q4" s="1206"/>
      <c r="R4" s="1206"/>
      <c r="S4" s="1206"/>
      <c r="T4" s="1206"/>
      <c r="U4" s="1206"/>
      <c r="V4" s="1206"/>
      <c r="W4" s="1206"/>
      <c r="X4" s="1206"/>
      <c r="Y4" s="1206"/>
      <c r="Z4" s="1206"/>
      <c r="AA4" s="1206"/>
      <c r="AB4" s="1206"/>
      <c r="AC4" s="1207"/>
      <c r="AD4" s="1208" t="s">
        <v>462</v>
      </c>
      <c r="AE4" s="1086"/>
      <c r="AF4" s="1086"/>
      <c r="AG4" s="1086"/>
      <c r="AH4" s="1086"/>
      <c r="AI4" s="1086"/>
      <c r="AJ4" s="1086"/>
      <c r="AK4" s="1086"/>
      <c r="AL4" s="1086"/>
      <c r="AM4" s="1086"/>
      <c r="AN4" s="1209"/>
      <c r="AO4" s="1208" t="s">
        <v>463</v>
      </c>
      <c r="AP4" s="1086"/>
      <c r="AQ4" s="1086"/>
      <c r="AR4" s="1086"/>
      <c r="AS4" s="1086"/>
      <c r="AT4" s="1086"/>
      <c r="AU4" s="1086"/>
      <c r="AV4" s="1086"/>
      <c r="AW4" s="1086"/>
      <c r="AX4" s="1086"/>
      <c r="AY4" s="1086"/>
      <c r="AZ4" s="1086"/>
      <c r="BA4" s="1086"/>
      <c r="BB4" s="1210"/>
    </row>
    <row r="5" spans="5:54" ht="24.75" customHeight="1">
      <c r="E5" s="528"/>
      <c r="F5" s="1216" t="s">
        <v>185</v>
      </c>
      <c r="G5" s="1217"/>
      <c r="H5" s="1217"/>
      <c r="I5" s="1217"/>
      <c r="J5" s="1217"/>
      <c r="K5" s="1217"/>
      <c r="L5" s="1217" t="str">
        <f>T(City_State_Zip)</f>
        <v>Kansas City, MO 64116</v>
      </c>
      <c r="M5" s="1217"/>
      <c r="N5" s="1217"/>
      <c r="O5" s="1217"/>
      <c r="P5" s="1217"/>
      <c r="Q5" s="1217"/>
      <c r="R5" s="1217"/>
      <c r="S5" s="1217"/>
      <c r="T5" s="1217"/>
      <c r="U5" s="1217"/>
      <c r="V5" s="1217"/>
      <c r="W5" s="1217"/>
      <c r="X5" s="1217"/>
      <c r="Y5" s="1217"/>
      <c r="Z5" s="1217"/>
      <c r="AA5" s="1217"/>
      <c r="AB5" s="1217"/>
      <c r="AC5" s="1218"/>
      <c r="AD5" s="1219" t="s">
        <v>464</v>
      </c>
      <c r="AE5" s="1076"/>
      <c r="AF5" s="1076"/>
      <c r="AG5" s="1076"/>
      <c r="AH5" s="1076"/>
      <c r="AI5" s="1076"/>
      <c r="AJ5" s="1076"/>
      <c r="AK5" s="1076"/>
      <c r="AL5" s="1076"/>
      <c r="AM5" s="1220"/>
      <c r="AN5" s="178"/>
      <c r="AO5" s="1219" t="s">
        <v>465</v>
      </c>
      <c r="AP5" s="1076"/>
      <c r="AQ5" s="1076"/>
      <c r="AR5" s="1076"/>
      <c r="AS5" s="1076"/>
      <c r="AT5" s="1076"/>
      <c r="AU5" s="1076"/>
      <c r="AV5" s="1076"/>
      <c r="AW5" s="1076"/>
      <c r="AX5" s="1076"/>
      <c r="AY5" s="1076"/>
      <c r="AZ5" s="1076"/>
      <c r="BA5" s="1076"/>
      <c r="BB5" s="1221"/>
    </row>
    <row r="6" spans="5:54" ht="24.75" customHeight="1" thickBot="1">
      <c r="E6" s="528"/>
      <c r="F6" s="1216" t="s">
        <v>466</v>
      </c>
      <c r="G6" s="1217"/>
      <c r="H6" s="1217"/>
      <c r="I6" s="1217"/>
      <c r="J6" s="1217"/>
      <c r="K6" s="1222">
        <f>PROJECT_SIZE</f>
        <v>1500</v>
      </c>
      <c r="L6" s="1222"/>
      <c r="M6" s="1222"/>
      <c r="N6" s="1222"/>
      <c r="O6" s="1223" t="s">
        <v>467</v>
      </c>
      <c r="P6" s="1223"/>
      <c r="Q6" s="1223"/>
      <c r="R6" s="1223"/>
      <c r="S6" s="1224">
        <f>BEDS</f>
        <v>3</v>
      </c>
      <c r="T6" s="1224"/>
      <c r="U6" s="1223" t="s">
        <v>186</v>
      </c>
      <c r="V6" s="1223"/>
      <c r="W6" s="1223"/>
      <c r="X6" s="1223"/>
      <c r="Y6" s="1224">
        <f>BATHS</f>
        <v>2</v>
      </c>
      <c r="Z6" s="1224"/>
      <c r="AA6" s="179"/>
      <c r="AB6" s="481"/>
      <c r="AC6" s="180"/>
      <c r="AD6" s="1062" t="s">
        <v>468</v>
      </c>
      <c r="AE6" s="1063"/>
      <c r="AF6" s="1063"/>
      <c r="AG6" s="1063"/>
      <c r="AH6" s="1063"/>
      <c r="AI6" s="1063"/>
      <c r="AJ6" s="1063"/>
      <c r="AK6" s="1063"/>
      <c r="AL6" s="1063"/>
      <c r="AM6" s="1063"/>
      <c r="AN6" s="1063"/>
      <c r="AO6" s="1063"/>
      <c r="AP6" s="1063"/>
      <c r="AQ6" s="1063"/>
      <c r="AR6" s="1063"/>
      <c r="AS6" s="1063"/>
      <c r="AT6" s="1063"/>
      <c r="AU6" s="1063"/>
      <c r="AV6" s="1063"/>
      <c r="AW6" s="1063"/>
      <c r="AX6" s="1063"/>
      <c r="AY6" s="1063"/>
      <c r="AZ6" s="1063"/>
      <c r="BA6" s="1063"/>
      <c r="BB6" s="1077"/>
    </row>
    <row r="7" spans="5:54" s="527" customFormat="1" ht="24" customHeight="1" thickBot="1">
      <c r="E7" s="526"/>
      <c r="F7" s="1211" t="s">
        <v>62</v>
      </c>
      <c r="G7" s="1212"/>
      <c r="H7" s="1212"/>
      <c r="I7" s="1212"/>
      <c r="J7" s="1212"/>
      <c r="K7" s="1212"/>
      <c r="L7" s="1212"/>
      <c r="M7" s="1212"/>
      <c r="N7" s="1212"/>
      <c r="O7" s="1212"/>
      <c r="P7" s="1212"/>
      <c r="Q7" s="1212"/>
      <c r="R7" s="1212"/>
      <c r="S7" s="1212"/>
      <c r="T7" s="1212"/>
      <c r="U7" s="1212"/>
      <c r="V7" s="1212"/>
      <c r="W7" s="1212"/>
      <c r="X7" s="1212"/>
      <c r="Y7" s="1212"/>
      <c r="Z7" s="1212"/>
      <c r="AA7" s="1212"/>
      <c r="AB7" s="1212"/>
      <c r="AC7" s="1213"/>
      <c r="AD7" s="1214" t="s">
        <v>63</v>
      </c>
      <c r="AE7" s="1212"/>
      <c r="AF7" s="1212"/>
      <c r="AG7" s="1212"/>
      <c r="AH7" s="1212"/>
      <c r="AI7" s="1212"/>
      <c r="AJ7" s="1212"/>
      <c r="AK7" s="1212"/>
      <c r="AL7" s="1212"/>
      <c r="AM7" s="1212"/>
      <c r="AN7" s="1212"/>
      <c r="AO7" s="1212"/>
      <c r="AP7" s="1212"/>
      <c r="AQ7" s="1212"/>
      <c r="AR7" s="1212"/>
      <c r="AS7" s="1212"/>
      <c r="AT7" s="1212"/>
      <c r="AU7" s="1212"/>
      <c r="AV7" s="1212"/>
      <c r="AW7" s="1212"/>
      <c r="AX7" s="1212"/>
      <c r="AY7" s="1212"/>
      <c r="AZ7" s="1212"/>
      <c r="BA7" s="1212"/>
      <c r="BB7" s="1215"/>
    </row>
    <row r="8" spans="5:54" ht="17.100000000000001" customHeight="1">
      <c r="E8" s="528"/>
      <c r="F8" s="1161" t="s">
        <v>64</v>
      </c>
      <c r="G8" s="1115"/>
      <c r="H8" s="1115"/>
      <c r="I8" s="1115"/>
      <c r="J8" s="1115"/>
      <c r="K8" s="1115"/>
      <c r="L8" s="1115"/>
      <c r="M8" s="1115"/>
      <c r="N8" s="1122"/>
      <c r="O8" s="1110" t="s">
        <v>30</v>
      </c>
      <c r="P8" s="1115"/>
      <c r="Q8" s="1111"/>
      <c r="R8" s="1110" t="s">
        <v>26</v>
      </c>
      <c r="S8" s="1111"/>
      <c r="T8" s="1116" t="s">
        <v>470</v>
      </c>
      <c r="U8" s="1117"/>
      <c r="V8" s="1117"/>
      <c r="W8" s="1117"/>
      <c r="X8" s="1117"/>
      <c r="Y8" s="1117"/>
      <c r="Z8" s="1117"/>
      <c r="AA8" s="1117"/>
      <c r="AB8" s="1117"/>
      <c r="AC8" s="1118"/>
      <c r="AD8" s="1110" t="s">
        <v>64</v>
      </c>
      <c r="AE8" s="1115"/>
      <c r="AF8" s="1115"/>
      <c r="AG8" s="1115"/>
      <c r="AH8" s="1115"/>
      <c r="AI8" s="1115"/>
      <c r="AJ8" s="1115"/>
      <c r="AK8" s="1115"/>
      <c r="AL8" s="1122"/>
      <c r="AM8" s="1110" t="s">
        <v>30</v>
      </c>
      <c r="AN8" s="1115"/>
      <c r="AO8" s="1111"/>
      <c r="AP8" s="1110" t="s">
        <v>26</v>
      </c>
      <c r="AQ8" s="1111"/>
      <c r="AR8" s="1191" t="s">
        <v>65</v>
      </c>
      <c r="AS8" s="1117"/>
      <c r="AT8" s="1117"/>
      <c r="AU8" s="1117"/>
      <c r="AV8" s="1117"/>
      <c r="AW8" s="1117"/>
      <c r="AX8" s="1117"/>
      <c r="AY8" s="1117"/>
      <c r="AZ8" s="1117"/>
      <c r="BA8" s="1117"/>
      <c r="BB8" s="1192"/>
    </row>
    <row r="9" spans="5:54" ht="17.100000000000001" customHeight="1" thickBot="1">
      <c r="E9" s="528"/>
      <c r="F9" s="1162"/>
      <c r="G9" s="1133"/>
      <c r="H9" s="1133"/>
      <c r="I9" s="1133"/>
      <c r="J9" s="1133"/>
      <c r="K9" s="1133"/>
      <c r="L9" s="1133"/>
      <c r="M9" s="1133"/>
      <c r="N9" s="1163"/>
      <c r="O9" s="1112"/>
      <c r="P9" s="1133"/>
      <c r="Q9" s="1113"/>
      <c r="R9" s="1112"/>
      <c r="S9" s="1113"/>
      <c r="T9" s="1119"/>
      <c r="U9" s="1120"/>
      <c r="V9" s="1120"/>
      <c r="W9" s="1120"/>
      <c r="X9" s="1120"/>
      <c r="Y9" s="1120"/>
      <c r="Z9" s="1120"/>
      <c r="AA9" s="1120"/>
      <c r="AB9" s="1120"/>
      <c r="AC9" s="1121"/>
      <c r="AD9" s="1112"/>
      <c r="AE9" s="1133"/>
      <c r="AF9" s="1133"/>
      <c r="AG9" s="1133"/>
      <c r="AH9" s="1133"/>
      <c r="AI9" s="1133"/>
      <c r="AJ9" s="1133"/>
      <c r="AK9" s="1133"/>
      <c r="AL9" s="1163"/>
      <c r="AM9" s="1112"/>
      <c r="AN9" s="1133"/>
      <c r="AO9" s="1113"/>
      <c r="AP9" s="1112"/>
      <c r="AQ9" s="1113"/>
      <c r="AR9" s="1193"/>
      <c r="AS9" s="1120"/>
      <c r="AT9" s="1120"/>
      <c r="AU9" s="1120"/>
      <c r="AV9" s="1120"/>
      <c r="AW9" s="1120"/>
      <c r="AX9" s="1120"/>
      <c r="AY9" s="1120"/>
      <c r="AZ9" s="1120"/>
      <c r="BA9" s="1120"/>
      <c r="BB9" s="1194"/>
    </row>
    <row r="10" spans="5:54" ht="24.75" customHeight="1">
      <c r="E10" s="528"/>
      <c r="F10" s="1098" t="s">
        <v>10</v>
      </c>
      <c r="G10" s="1099"/>
      <c r="H10" s="1099"/>
      <c r="I10" s="1099"/>
      <c r="J10" s="1099"/>
      <c r="K10" s="1099"/>
      <c r="L10" s="1099"/>
      <c r="M10" s="1099"/>
      <c r="N10" s="1100"/>
      <c r="O10" s="1195"/>
      <c r="P10" s="1196"/>
      <c r="Q10" s="1197"/>
      <c r="R10" s="1156" t="s">
        <v>66</v>
      </c>
      <c r="S10" s="1157"/>
      <c r="T10" s="1190"/>
      <c r="U10" s="1175"/>
      <c r="V10" s="1175"/>
      <c r="W10" s="1175"/>
      <c r="X10" s="1175"/>
      <c r="Y10" s="1175"/>
      <c r="Z10" s="1175"/>
      <c r="AA10" s="1175"/>
      <c r="AB10" s="1175"/>
      <c r="AC10" s="1188"/>
      <c r="AD10" s="1198" t="s">
        <v>67</v>
      </c>
      <c r="AE10" s="1099"/>
      <c r="AF10" s="1099"/>
      <c r="AG10" s="1099"/>
      <c r="AH10" s="1099"/>
      <c r="AI10" s="1099"/>
      <c r="AJ10" s="1099"/>
      <c r="AK10" s="1099"/>
      <c r="AL10" s="1100"/>
      <c r="AM10" s="1195"/>
      <c r="AN10" s="1196"/>
      <c r="AO10" s="1197"/>
      <c r="AP10" s="1156" t="s">
        <v>8</v>
      </c>
      <c r="AQ10" s="1157"/>
      <c r="AR10" s="1190"/>
      <c r="AS10" s="1175"/>
      <c r="AT10" s="1175"/>
      <c r="AU10" s="1175"/>
      <c r="AV10" s="1175"/>
      <c r="AW10" s="1175"/>
      <c r="AX10" s="1175"/>
      <c r="AY10" s="1175"/>
      <c r="AZ10" s="1175"/>
      <c r="BA10" s="1175"/>
      <c r="BB10" s="1176"/>
    </row>
    <row r="11" spans="5:54" ht="24.75" customHeight="1">
      <c r="E11" s="528"/>
      <c r="F11" s="1057" t="s">
        <v>471</v>
      </c>
      <c r="G11" s="1058"/>
      <c r="H11" s="1058"/>
      <c r="I11" s="1058"/>
      <c r="J11" s="1058"/>
      <c r="K11" s="1058"/>
      <c r="L11" s="1058"/>
      <c r="M11" s="1058"/>
      <c r="N11" s="1059"/>
      <c r="O11" s="1185"/>
      <c r="P11" s="1186"/>
      <c r="Q11" s="1187"/>
      <c r="R11" s="1154" t="s">
        <v>66</v>
      </c>
      <c r="S11" s="1155"/>
      <c r="T11" s="1174"/>
      <c r="U11" s="1175"/>
      <c r="V11" s="1175"/>
      <c r="W11" s="1175"/>
      <c r="X11" s="1175"/>
      <c r="Y11" s="1175"/>
      <c r="Z11" s="1175"/>
      <c r="AA11" s="1175"/>
      <c r="AB11" s="1175"/>
      <c r="AC11" s="1188"/>
      <c r="AD11" s="1189" t="s">
        <v>68</v>
      </c>
      <c r="AE11" s="1058"/>
      <c r="AF11" s="1058"/>
      <c r="AG11" s="1058"/>
      <c r="AH11" s="1058"/>
      <c r="AI11" s="1058"/>
      <c r="AJ11" s="1058"/>
      <c r="AK11" s="1058"/>
      <c r="AL11" s="1059"/>
      <c r="AM11" s="1185"/>
      <c r="AN11" s="1186"/>
      <c r="AO11" s="1187"/>
      <c r="AP11" s="1154" t="s">
        <v>8</v>
      </c>
      <c r="AQ11" s="1155"/>
      <c r="AR11" s="1190"/>
      <c r="AS11" s="1175"/>
      <c r="AT11" s="1175"/>
      <c r="AU11" s="1175"/>
      <c r="AV11" s="1175"/>
      <c r="AW11" s="1175"/>
      <c r="AX11" s="1175"/>
      <c r="AY11" s="1175"/>
      <c r="AZ11" s="1175"/>
      <c r="BA11" s="1175"/>
      <c r="BB11" s="1176"/>
    </row>
    <row r="12" spans="5:54" ht="24.75" customHeight="1">
      <c r="E12" s="528"/>
      <c r="F12" s="1057" t="s">
        <v>69</v>
      </c>
      <c r="G12" s="1058"/>
      <c r="H12" s="1058"/>
      <c r="I12" s="1058"/>
      <c r="J12" s="1058"/>
      <c r="K12" s="1058"/>
      <c r="L12" s="1058"/>
      <c r="M12" s="1058"/>
      <c r="N12" s="1059"/>
      <c r="O12" s="1185"/>
      <c r="P12" s="1186"/>
      <c r="Q12" s="1187"/>
      <c r="R12" s="1154" t="s">
        <v>8</v>
      </c>
      <c r="S12" s="1155"/>
      <c r="T12" s="1190"/>
      <c r="U12" s="1175"/>
      <c r="V12" s="1175"/>
      <c r="W12" s="1175"/>
      <c r="X12" s="1175"/>
      <c r="Y12" s="1175"/>
      <c r="Z12" s="1175"/>
      <c r="AA12" s="1175"/>
      <c r="AB12" s="1175"/>
      <c r="AC12" s="1188"/>
      <c r="AD12" s="1189" t="s">
        <v>70</v>
      </c>
      <c r="AE12" s="1058"/>
      <c r="AF12" s="1058"/>
      <c r="AG12" s="1058"/>
      <c r="AH12" s="1058"/>
      <c r="AI12" s="1058"/>
      <c r="AJ12" s="1058"/>
      <c r="AK12" s="1058"/>
      <c r="AL12" s="1059"/>
      <c r="AM12" s="1185"/>
      <c r="AN12" s="1186"/>
      <c r="AO12" s="1187"/>
      <c r="AP12" s="1154" t="s">
        <v>66</v>
      </c>
      <c r="AQ12" s="1155"/>
      <c r="AR12" s="1174"/>
      <c r="AS12" s="1175"/>
      <c r="AT12" s="1175"/>
      <c r="AU12" s="1175"/>
      <c r="AV12" s="1175"/>
      <c r="AW12" s="1175"/>
      <c r="AX12" s="1175"/>
      <c r="AY12" s="1175"/>
      <c r="AZ12" s="1175"/>
      <c r="BA12" s="1175"/>
      <c r="BB12" s="1176"/>
    </row>
    <row r="13" spans="5:54" ht="24.75" customHeight="1">
      <c r="E13" s="528"/>
      <c r="F13" s="1057" t="s">
        <v>472</v>
      </c>
      <c r="G13" s="1058"/>
      <c r="H13" s="1058"/>
      <c r="I13" s="1058"/>
      <c r="J13" s="1058"/>
      <c r="K13" s="1058"/>
      <c r="L13" s="1058"/>
      <c r="M13" s="1058"/>
      <c r="N13" s="1059"/>
      <c r="O13" s="1185"/>
      <c r="P13" s="1186"/>
      <c r="Q13" s="1187"/>
      <c r="R13" s="1154" t="s">
        <v>66</v>
      </c>
      <c r="S13" s="1155"/>
      <c r="T13" s="1174"/>
      <c r="U13" s="1175"/>
      <c r="V13" s="1175"/>
      <c r="W13" s="1175"/>
      <c r="X13" s="1175"/>
      <c r="Y13" s="1175"/>
      <c r="Z13" s="1175"/>
      <c r="AA13" s="1175"/>
      <c r="AB13" s="1175"/>
      <c r="AC13" s="1188"/>
      <c r="AD13" s="1189" t="s">
        <v>71</v>
      </c>
      <c r="AE13" s="1058"/>
      <c r="AF13" s="1058"/>
      <c r="AG13" s="1058"/>
      <c r="AH13" s="1058"/>
      <c r="AI13" s="1058"/>
      <c r="AJ13" s="1058"/>
      <c r="AK13" s="1058"/>
      <c r="AL13" s="1059"/>
      <c r="AM13" s="1185"/>
      <c r="AN13" s="1186"/>
      <c r="AO13" s="1187"/>
      <c r="AP13" s="1154" t="s">
        <v>66</v>
      </c>
      <c r="AQ13" s="1155"/>
      <c r="AR13" s="1190"/>
      <c r="AS13" s="1175"/>
      <c r="AT13" s="1175"/>
      <c r="AU13" s="1175"/>
      <c r="AV13" s="1175"/>
      <c r="AW13" s="1175"/>
      <c r="AX13" s="1175"/>
      <c r="AY13" s="1175"/>
      <c r="AZ13" s="1175"/>
      <c r="BA13" s="1175"/>
      <c r="BB13" s="1176"/>
    </row>
    <row r="14" spans="5:54" ht="24.75" customHeight="1">
      <c r="E14" s="528"/>
      <c r="F14" s="1057" t="s">
        <v>473</v>
      </c>
      <c r="G14" s="1058"/>
      <c r="H14" s="1058"/>
      <c r="I14" s="1058"/>
      <c r="J14" s="1058"/>
      <c r="K14" s="1058"/>
      <c r="L14" s="1058"/>
      <c r="M14" s="1058"/>
      <c r="N14" s="1059"/>
      <c r="O14" s="1185"/>
      <c r="P14" s="1186"/>
      <c r="Q14" s="1187"/>
      <c r="R14" s="1154" t="s">
        <v>66</v>
      </c>
      <c r="S14" s="1155"/>
      <c r="T14" s="1190"/>
      <c r="U14" s="1175"/>
      <c r="V14" s="1175"/>
      <c r="W14" s="1175"/>
      <c r="X14" s="1175"/>
      <c r="Y14" s="1175"/>
      <c r="Z14" s="1175"/>
      <c r="AA14" s="1175"/>
      <c r="AB14" s="1175"/>
      <c r="AC14" s="1188"/>
      <c r="AD14" s="1189" t="s">
        <v>72</v>
      </c>
      <c r="AE14" s="1058"/>
      <c r="AF14" s="1058"/>
      <c r="AG14" s="1058"/>
      <c r="AH14" s="1058"/>
      <c r="AI14" s="1058"/>
      <c r="AJ14" s="1058"/>
      <c r="AK14" s="1058"/>
      <c r="AL14" s="1059"/>
      <c r="AM14" s="1185"/>
      <c r="AN14" s="1186"/>
      <c r="AO14" s="1187"/>
      <c r="AP14" s="1154" t="s">
        <v>66</v>
      </c>
      <c r="AQ14" s="1155"/>
      <c r="AR14" s="1190"/>
      <c r="AS14" s="1175"/>
      <c r="AT14" s="1175"/>
      <c r="AU14" s="1175"/>
      <c r="AV14" s="1175"/>
      <c r="AW14" s="1175"/>
      <c r="AX14" s="1175"/>
      <c r="AY14" s="1175"/>
      <c r="AZ14" s="1175"/>
      <c r="BA14" s="1175"/>
      <c r="BB14" s="1176"/>
    </row>
    <row r="15" spans="5:54" ht="24.75" customHeight="1">
      <c r="E15" s="528"/>
      <c r="F15" s="1057" t="s">
        <v>4</v>
      </c>
      <c r="G15" s="1058"/>
      <c r="H15" s="1058"/>
      <c r="I15" s="1058"/>
      <c r="J15" s="1058"/>
      <c r="K15" s="1058"/>
      <c r="L15" s="1058"/>
      <c r="M15" s="1058"/>
      <c r="N15" s="1059"/>
      <c r="O15" s="1185"/>
      <c r="P15" s="1186"/>
      <c r="Q15" s="1187"/>
      <c r="R15" s="1154" t="s">
        <v>474</v>
      </c>
      <c r="S15" s="1155"/>
      <c r="T15" s="1190"/>
      <c r="U15" s="1175"/>
      <c r="V15" s="1175"/>
      <c r="W15" s="1175"/>
      <c r="X15" s="1175"/>
      <c r="Y15" s="1175"/>
      <c r="Z15" s="1175"/>
      <c r="AA15" s="1175"/>
      <c r="AB15" s="1175"/>
      <c r="AC15" s="1188"/>
      <c r="AD15" s="1189" t="s">
        <v>73</v>
      </c>
      <c r="AE15" s="1058"/>
      <c r="AF15" s="1058"/>
      <c r="AG15" s="1058"/>
      <c r="AH15" s="1058"/>
      <c r="AI15" s="1058"/>
      <c r="AJ15" s="1058"/>
      <c r="AK15" s="1058"/>
      <c r="AL15" s="1059"/>
      <c r="AM15" s="1185"/>
      <c r="AN15" s="1186"/>
      <c r="AO15" s="1187"/>
      <c r="AP15" s="1154" t="s">
        <v>66</v>
      </c>
      <c r="AQ15" s="1155"/>
      <c r="AR15" s="1174"/>
      <c r="AS15" s="1175"/>
      <c r="AT15" s="1175"/>
      <c r="AU15" s="1175"/>
      <c r="AV15" s="1175"/>
      <c r="AW15" s="1175"/>
      <c r="AX15" s="1175"/>
      <c r="AY15" s="1175"/>
      <c r="AZ15" s="1175"/>
      <c r="BA15" s="1175"/>
      <c r="BB15" s="1176"/>
    </row>
    <row r="16" spans="5:54" ht="24.75" customHeight="1">
      <c r="E16" s="528"/>
      <c r="F16" s="1057" t="s">
        <v>475</v>
      </c>
      <c r="G16" s="1058"/>
      <c r="H16" s="1058"/>
      <c r="I16" s="1058"/>
      <c r="J16" s="1058"/>
      <c r="K16" s="1058"/>
      <c r="L16" s="1058"/>
      <c r="M16" s="1058"/>
      <c r="N16" s="1059"/>
      <c r="O16" s="1185"/>
      <c r="P16" s="1186"/>
      <c r="Q16" s="1187"/>
      <c r="R16" s="1154" t="s">
        <v>8</v>
      </c>
      <c r="S16" s="1155"/>
      <c r="T16" s="1174"/>
      <c r="U16" s="1175"/>
      <c r="V16" s="1175"/>
      <c r="W16" s="1175"/>
      <c r="X16" s="1175"/>
      <c r="Y16" s="1175"/>
      <c r="Z16" s="1175"/>
      <c r="AA16" s="1175"/>
      <c r="AB16" s="1175"/>
      <c r="AC16" s="1188"/>
      <c r="AD16" s="1189" t="s">
        <v>74</v>
      </c>
      <c r="AE16" s="1058"/>
      <c r="AF16" s="1058"/>
      <c r="AG16" s="1058"/>
      <c r="AH16" s="1058"/>
      <c r="AI16" s="1058"/>
      <c r="AJ16" s="1058"/>
      <c r="AK16" s="1058"/>
      <c r="AL16" s="1059"/>
      <c r="AM16" s="1185"/>
      <c r="AN16" s="1186"/>
      <c r="AO16" s="1187"/>
      <c r="AP16" s="1154" t="s">
        <v>66</v>
      </c>
      <c r="AQ16" s="1155"/>
      <c r="AR16" s="1190"/>
      <c r="AS16" s="1175"/>
      <c r="AT16" s="1175"/>
      <c r="AU16" s="1175"/>
      <c r="AV16" s="1175"/>
      <c r="AW16" s="1175"/>
      <c r="AX16" s="1175"/>
      <c r="AY16" s="1175"/>
      <c r="AZ16" s="1175"/>
      <c r="BA16" s="1175"/>
      <c r="BB16" s="1176"/>
    </row>
    <row r="17" spans="5:54" ht="24.75" customHeight="1">
      <c r="E17" s="528"/>
      <c r="F17" s="1057" t="s">
        <v>75</v>
      </c>
      <c r="G17" s="1058"/>
      <c r="H17" s="1058"/>
      <c r="I17" s="1058"/>
      <c r="J17" s="1058"/>
      <c r="K17" s="1058"/>
      <c r="L17" s="1058"/>
      <c r="M17" s="1058"/>
      <c r="N17" s="1059"/>
      <c r="O17" s="1185"/>
      <c r="P17" s="1186"/>
      <c r="Q17" s="1187"/>
      <c r="R17" s="1154" t="s">
        <v>1</v>
      </c>
      <c r="S17" s="1155"/>
      <c r="T17" s="1190"/>
      <c r="U17" s="1175"/>
      <c r="V17" s="1175"/>
      <c r="W17" s="1175"/>
      <c r="X17" s="1175"/>
      <c r="Y17" s="1175"/>
      <c r="Z17" s="1175"/>
      <c r="AA17" s="1175"/>
      <c r="AB17" s="1175"/>
      <c r="AC17" s="1188"/>
      <c r="AD17" s="1189" t="s">
        <v>69</v>
      </c>
      <c r="AE17" s="1058"/>
      <c r="AF17" s="1058"/>
      <c r="AG17" s="1058"/>
      <c r="AH17" s="1058"/>
      <c r="AI17" s="1058"/>
      <c r="AJ17" s="1058"/>
      <c r="AK17" s="1058"/>
      <c r="AL17" s="1059"/>
      <c r="AM17" s="1185"/>
      <c r="AN17" s="1186"/>
      <c r="AO17" s="1187"/>
      <c r="AP17" s="1154" t="s">
        <v>8</v>
      </c>
      <c r="AQ17" s="1155"/>
      <c r="AR17" s="1190"/>
      <c r="AS17" s="1175"/>
      <c r="AT17" s="1175"/>
      <c r="AU17" s="1175"/>
      <c r="AV17" s="1175"/>
      <c r="AW17" s="1175"/>
      <c r="AX17" s="1175"/>
      <c r="AY17" s="1175"/>
      <c r="AZ17" s="1175"/>
      <c r="BA17" s="1175"/>
      <c r="BB17" s="1176"/>
    </row>
    <row r="18" spans="5:54" ht="24.75" customHeight="1">
      <c r="E18" s="528"/>
      <c r="F18" s="1057" t="s">
        <v>476</v>
      </c>
      <c r="G18" s="1058"/>
      <c r="H18" s="1058"/>
      <c r="I18" s="1058"/>
      <c r="J18" s="1058"/>
      <c r="K18" s="1058"/>
      <c r="L18" s="1058"/>
      <c r="M18" s="1058"/>
      <c r="N18" s="1059"/>
      <c r="O18" s="1185"/>
      <c r="P18" s="1186"/>
      <c r="Q18" s="1187"/>
      <c r="R18" s="1154" t="s">
        <v>1</v>
      </c>
      <c r="S18" s="1155"/>
      <c r="T18" s="1190"/>
      <c r="U18" s="1175"/>
      <c r="V18" s="1175"/>
      <c r="W18" s="1175"/>
      <c r="X18" s="1175"/>
      <c r="Y18" s="1175"/>
      <c r="Z18" s="1175"/>
      <c r="AA18" s="1175"/>
      <c r="AB18" s="1175"/>
      <c r="AC18" s="1188"/>
      <c r="AD18" s="1189" t="s">
        <v>76</v>
      </c>
      <c r="AE18" s="1058"/>
      <c r="AF18" s="1058"/>
      <c r="AG18" s="1058"/>
      <c r="AH18" s="1058"/>
      <c r="AI18" s="1058"/>
      <c r="AJ18" s="1058"/>
      <c r="AK18" s="1058"/>
      <c r="AL18" s="1059"/>
      <c r="AM18" s="1185"/>
      <c r="AN18" s="1186"/>
      <c r="AO18" s="1187"/>
      <c r="AP18" s="1154" t="s">
        <v>1</v>
      </c>
      <c r="AQ18" s="1155"/>
      <c r="AR18" s="1190"/>
      <c r="AS18" s="1175"/>
      <c r="AT18" s="1175"/>
      <c r="AU18" s="1175"/>
      <c r="AV18" s="1175"/>
      <c r="AW18" s="1175"/>
      <c r="AX18" s="1175"/>
      <c r="AY18" s="1175"/>
      <c r="AZ18" s="1175"/>
      <c r="BA18" s="1175"/>
      <c r="BB18" s="1176"/>
    </row>
    <row r="19" spans="5:54" ht="24.75" customHeight="1">
      <c r="E19" s="528"/>
      <c r="F19" s="1057" t="s">
        <v>477</v>
      </c>
      <c r="G19" s="1058"/>
      <c r="H19" s="1058"/>
      <c r="I19" s="1058"/>
      <c r="J19" s="1058"/>
      <c r="K19" s="1058"/>
      <c r="L19" s="1058"/>
      <c r="M19" s="1058"/>
      <c r="N19" s="1059"/>
      <c r="O19" s="1185"/>
      <c r="P19" s="1186"/>
      <c r="Q19" s="1187"/>
      <c r="R19" s="1154" t="s">
        <v>1</v>
      </c>
      <c r="S19" s="1155"/>
      <c r="T19" s="1174"/>
      <c r="U19" s="1175"/>
      <c r="V19" s="1175"/>
      <c r="W19" s="1175"/>
      <c r="X19" s="1175"/>
      <c r="Y19" s="1175"/>
      <c r="Z19" s="1175"/>
      <c r="AA19" s="1175"/>
      <c r="AB19" s="1175"/>
      <c r="AC19" s="1188"/>
      <c r="AD19" s="1189" t="s">
        <v>77</v>
      </c>
      <c r="AE19" s="1058"/>
      <c r="AF19" s="1058"/>
      <c r="AG19" s="1058"/>
      <c r="AH19" s="1058"/>
      <c r="AI19" s="1058"/>
      <c r="AJ19" s="1058"/>
      <c r="AK19" s="1058"/>
      <c r="AL19" s="1059"/>
      <c r="AM19" s="1185"/>
      <c r="AN19" s="1186"/>
      <c r="AO19" s="1187"/>
      <c r="AP19" s="1154" t="s">
        <v>1</v>
      </c>
      <c r="AQ19" s="1155"/>
      <c r="AR19" s="1174"/>
      <c r="AS19" s="1175"/>
      <c r="AT19" s="1175"/>
      <c r="AU19" s="1175"/>
      <c r="AV19" s="1175"/>
      <c r="AW19" s="1175"/>
      <c r="AX19" s="1175"/>
      <c r="AY19" s="1175"/>
      <c r="AZ19" s="1175"/>
      <c r="BA19" s="1175"/>
      <c r="BB19" s="1176"/>
    </row>
    <row r="20" spans="5:54" ht="24.75" customHeight="1">
      <c r="E20" s="528"/>
      <c r="F20" s="1057" t="s">
        <v>78</v>
      </c>
      <c r="G20" s="1058"/>
      <c r="H20" s="1058"/>
      <c r="I20" s="1058"/>
      <c r="J20" s="1058"/>
      <c r="K20" s="1058"/>
      <c r="L20" s="1058"/>
      <c r="M20" s="1058"/>
      <c r="N20" s="1059"/>
      <c r="O20" s="1185"/>
      <c r="P20" s="1186"/>
      <c r="Q20" s="1187"/>
      <c r="R20" s="1154" t="s">
        <v>1</v>
      </c>
      <c r="S20" s="1155"/>
      <c r="T20" s="1190"/>
      <c r="U20" s="1175"/>
      <c r="V20" s="1175"/>
      <c r="W20" s="1175"/>
      <c r="X20" s="1175"/>
      <c r="Y20" s="1175"/>
      <c r="Z20" s="1175"/>
      <c r="AA20" s="1175"/>
      <c r="AB20" s="1175"/>
      <c r="AC20" s="1188"/>
      <c r="AD20" s="1189" t="s">
        <v>24</v>
      </c>
      <c r="AE20" s="1058"/>
      <c r="AF20" s="1058"/>
      <c r="AG20" s="1058"/>
      <c r="AH20" s="1058"/>
      <c r="AI20" s="1058"/>
      <c r="AJ20" s="1058"/>
      <c r="AK20" s="1058"/>
      <c r="AL20" s="1059"/>
      <c r="AM20" s="1185"/>
      <c r="AN20" s="1186"/>
      <c r="AO20" s="1187"/>
      <c r="AP20" s="1154" t="s">
        <v>1</v>
      </c>
      <c r="AQ20" s="1155"/>
      <c r="AR20" s="1190"/>
      <c r="AS20" s="1175"/>
      <c r="AT20" s="1175"/>
      <c r="AU20" s="1175"/>
      <c r="AV20" s="1175"/>
      <c r="AW20" s="1175"/>
      <c r="AX20" s="1175"/>
      <c r="AY20" s="1175"/>
      <c r="AZ20" s="1175"/>
      <c r="BA20" s="1175"/>
      <c r="BB20" s="1176"/>
    </row>
    <row r="21" spans="5:54" ht="24.75" customHeight="1">
      <c r="E21" s="528"/>
      <c r="F21" s="1057" t="s">
        <v>79</v>
      </c>
      <c r="G21" s="1058"/>
      <c r="H21" s="1058"/>
      <c r="I21" s="1058"/>
      <c r="J21" s="1058"/>
      <c r="K21" s="1058"/>
      <c r="L21" s="1058"/>
      <c r="M21" s="1058"/>
      <c r="N21" s="1059"/>
      <c r="O21" s="1185"/>
      <c r="P21" s="1186"/>
      <c r="Q21" s="1187"/>
      <c r="R21" s="1154" t="s">
        <v>1</v>
      </c>
      <c r="S21" s="1155"/>
      <c r="T21" s="1190"/>
      <c r="U21" s="1175"/>
      <c r="V21" s="1175"/>
      <c r="W21" s="1175"/>
      <c r="X21" s="1175"/>
      <c r="Y21" s="1175"/>
      <c r="Z21" s="1175"/>
      <c r="AA21" s="1175"/>
      <c r="AB21" s="1175"/>
      <c r="AC21" s="1188"/>
      <c r="AD21" s="1189" t="s">
        <v>80</v>
      </c>
      <c r="AE21" s="1058"/>
      <c r="AF21" s="1058"/>
      <c r="AG21" s="1058"/>
      <c r="AH21" s="1058"/>
      <c r="AI21" s="1058"/>
      <c r="AJ21" s="1058"/>
      <c r="AK21" s="1058"/>
      <c r="AL21" s="1059"/>
      <c r="AM21" s="1185"/>
      <c r="AN21" s="1186"/>
      <c r="AO21" s="1187"/>
      <c r="AP21" s="1154" t="s">
        <v>1</v>
      </c>
      <c r="AQ21" s="1155"/>
      <c r="AR21" s="1190"/>
      <c r="AS21" s="1175"/>
      <c r="AT21" s="1175"/>
      <c r="AU21" s="1175"/>
      <c r="AV21" s="1175"/>
      <c r="AW21" s="1175"/>
      <c r="AX21" s="1175"/>
      <c r="AY21" s="1175"/>
      <c r="AZ21" s="1175"/>
      <c r="BA21" s="1175"/>
      <c r="BB21" s="1176"/>
    </row>
    <row r="22" spans="5:54" ht="24.75" customHeight="1">
      <c r="E22" s="528"/>
      <c r="F22" s="1057" t="s">
        <v>478</v>
      </c>
      <c r="G22" s="1058"/>
      <c r="H22" s="1058"/>
      <c r="I22" s="1058"/>
      <c r="J22" s="1058"/>
      <c r="K22" s="1058"/>
      <c r="L22" s="1058"/>
      <c r="M22" s="1058"/>
      <c r="N22" s="1059"/>
      <c r="O22" s="1185"/>
      <c r="P22" s="1186"/>
      <c r="Q22" s="1187"/>
      <c r="R22" s="1154" t="s">
        <v>66</v>
      </c>
      <c r="S22" s="1155"/>
      <c r="T22" s="1190"/>
      <c r="U22" s="1175"/>
      <c r="V22" s="1175"/>
      <c r="W22" s="1175"/>
      <c r="X22" s="1175"/>
      <c r="Y22" s="1175"/>
      <c r="Z22" s="1175"/>
      <c r="AA22" s="1175"/>
      <c r="AB22" s="1175"/>
      <c r="AC22" s="1188"/>
      <c r="AD22" s="1189" t="s">
        <v>81</v>
      </c>
      <c r="AE22" s="1058"/>
      <c r="AF22" s="1058"/>
      <c r="AG22" s="1058"/>
      <c r="AH22" s="1058"/>
      <c r="AI22" s="1058"/>
      <c r="AJ22" s="1058"/>
      <c r="AK22" s="1058"/>
      <c r="AL22" s="1059"/>
      <c r="AM22" s="1185"/>
      <c r="AN22" s="1186"/>
      <c r="AO22" s="1187"/>
      <c r="AP22" s="1154" t="s">
        <v>1</v>
      </c>
      <c r="AQ22" s="1155"/>
      <c r="AR22" s="1190"/>
      <c r="AS22" s="1175"/>
      <c r="AT22" s="1175"/>
      <c r="AU22" s="1175"/>
      <c r="AV22" s="1175"/>
      <c r="AW22" s="1175"/>
      <c r="AX22" s="1175"/>
      <c r="AY22" s="1175"/>
      <c r="AZ22" s="1175"/>
      <c r="BA22" s="1175"/>
      <c r="BB22" s="1176"/>
    </row>
    <row r="23" spans="5:54" ht="24.75" customHeight="1">
      <c r="E23" s="528"/>
      <c r="F23" s="1057" t="s">
        <v>479</v>
      </c>
      <c r="G23" s="1058"/>
      <c r="H23" s="1058"/>
      <c r="I23" s="1058"/>
      <c r="J23" s="1058"/>
      <c r="K23" s="1058"/>
      <c r="L23" s="1058"/>
      <c r="M23" s="1058"/>
      <c r="N23" s="1059"/>
      <c r="O23" s="1185"/>
      <c r="P23" s="1186"/>
      <c r="Q23" s="1187"/>
      <c r="R23" s="1154" t="s">
        <v>8</v>
      </c>
      <c r="S23" s="1155"/>
      <c r="T23" s="1190"/>
      <c r="U23" s="1175"/>
      <c r="V23" s="1175"/>
      <c r="W23" s="1175"/>
      <c r="X23" s="1175"/>
      <c r="Y23" s="1175"/>
      <c r="Z23" s="1175"/>
      <c r="AA23" s="1175"/>
      <c r="AB23" s="1175"/>
      <c r="AC23" s="1188"/>
      <c r="AD23" s="1189" t="s">
        <v>82</v>
      </c>
      <c r="AE23" s="1058"/>
      <c r="AF23" s="1058"/>
      <c r="AG23" s="1058"/>
      <c r="AH23" s="1058"/>
      <c r="AI23" s="1058"/>
      <c r="AJ23" s="1058"/>
      <c r="AK23" s="1058"/>
      <c r="AL23" s="1059"/>
      <c r="AM23" s="1185"/>
      <c r="AN23" s="1186"/>
      <c r="AO23" s="1187"/>
      <c r="AP23" s="1154" t="s">
        <v>1</v>
      </c>
      <c r="AQ23" s="1155"/>
      <c r="AR23" s="1190"/>
      <c r="AS23" s="1175"/>
      <c r="AT23" s="1175"/>
      <c r="AU23" s="1175"/>
      <c r="AV23" s="1175"/>
      <c r="AW23" s="1175"/>
      <c r="AX23" s="1175"/>
      <c r="AY23" s="1175"/>
      <c r="AZ23" s="1175"/>
      <c r="BA23" s="1175"/>
      <c r="BB23" s="1176"/>
    </row>
    <row r="24" spans="5:54" ht="24.75" customHeight="1">
      <c r="E24" s="528"/>
      <c r="F24" s="1057" t="s">
        <v>480</v>
      </c>
      <c r="G24" s="1058"/>
      <c r="H24" s="1058"/>
      <c r="I24" s="1058"/>
      <c r="J24" s="1058"/>
      <c r="K24" s="1058"/>
      <c r="L24" s="1058"/>
      <c r="M24" s="1058"/>
      <c r="N24" s="1059"/>
      <c r="O24" s="1185"/>
      <c r="P24" s="1186"/>
      <c r="Q24" s="1187"/>
      <c r="R24" s="1154" t="s">
        <v>66</v>
      </c>
      <c r="S24" s="1155"/>
      <c r="T24" s="1190"/>
      <c r="U24" s="1175"/>
      <c r="V24" s="1175"/>
      <c r="W24" s="1175"/>
      <c r="X24" s="1175"/>
      <c r="Y24" s="1175"/>
      <c r="Z24" s="1175"/>
      <c r="AA24" s="1175"/>
      <c r="AB24" s="1175"/>
      <c r="AC24" s="1188"/>
      <c r="AD24" s="1189" t="s">
        <v>183</v>
      </c>
      <c r="AE24" s="1058"/>
      <c r="AF24" s="1058"/>
      <c r="AG24" s="1058"/>
      <c r="AH24" s="1058"/>
      <c r="AI24" s="1058"/>
      <c r="AJ24" s="1058"/>
      <c r="AK24" s="1058"/>
      <c r="AL24" s="1059"/>
      <c r="AM24" s="1185"/>
      <c r="AN24" s="1186"/>
      <c r="AO24" s="1187"/>
      <c r="AP24" s="1154" t="s">
        <v>1</v>
      </c>
      <c r="AQ24" s="1155"/>
      <c r="AR24" s="1174"/>
      <c r="AS24" s="1175"/>
      <c r="AT24" s="1175"/>
      <c r="AU24" s="1175"/>
      <c r="AV24" s="1175"/>
      <c r="AW24" s="1175"/>
      <c r="AX24" s="1175"/>
      <c r="AY24" s="1175"/>
      <c r="AZ24" s="1175"/>
      <c r="BA24" s="1175"/>
      <c r="BB24" s="1176"/>
    </row>
    <row r="25" spans="5:54" ht="24.75" customHeight="1">
      <c r="E25" s="528"/>
      <c r="F25" s="1057" t="s">
        <v>481</v>
      </c>
      <c r="G25" s="1058"/>
      <c r="H25" s="1058"/>
      <c r="I25" s="1058"/>
      <c r="J25" s="1058"/>
      <c r="K25" s="1058"/>
      <c r="L25" s="1058"/>
      <c r="M25" s="1058"/>
      <c r="N25" s="1059"/>
      <c r="O25" s="1185"/>
      <c r="P25" s="1186"/>
      <c r="Q25" s="1187"/>
      <c r="R25" s="1154" t="s">
        <v>66</v>
      </c>
      <c r="S25" s="1155"/>
      <c r="T25" s="1174"/>
      <c r="U25" s="1175"/>
      <c r="V25" s="1175"/>
      <c r="W25" s="1175"/>
      <c r="X25" s="1175"/>
      <c r="Y25" s="1175"/>
      <c r="Z25" s="1175"/>
      <c r="AA25" s="1175"/>
      <c r="AB25" s="1175"/>
      <c r="AC25" s="1188"/>
      <c r="AD25" s="1189" t="s">
        <v>83</v>
      </c>
      <c r="AE25" s="1058"/>
      <c r="AF25" s="1058"/>
      <c r="AG25" s="1058"/>
      <c r="AH25" s="1058"/>
      <c r="AI25" s="1058"/>
      <c r="AJ25" s="1058"/>
      <c r="AK25" s="1058"/>
      <c r="AL25" s="1059"/>
      <c r="AM25" s="1185"/>
      <c r="AN25" s="1186"/>
      <c r="AO25" s="1187"/>
      <c r="AP25" s="1154" t="s">
        <v>1</v>
      </c>
      <c r="AQ25" s="1155"/>
      <c r="AR25" s="1190"/>
      <c r="AS25" s="1175"/>
      <c r="AT25" s="1175"/>
      <c r="AU25" s="1175"/>
      <c r="AV25" s="1175"/>
      <c r="AW25" s="1175"/>
      <c r="AX25" s="1175"/>
      <c r="AY25" s="1175"/>
      <c r="AZ25" s="1175"/>
      <c r="BA25" s="1175"/>
      <c r="BB25" s="1176"/>
    </row>
    <row r="26" spans="5:54" ht="24.75" customHeight="1">
      <c r="E26" s="528"/>
      <c r="F26" s="1057" t="s">
        <v>482</v>
      </c>
      <c r="G26" s="1058"/>
      <c r="H26" s="1058"/>
      <c r="I26" s="1058"/>
      <c r="J26" s="1058"/>
      <c r="K26" s="1058"/>
      <c r="L26" s="1058"/>
      <c r="M26" s="1058"/>
      <c r="N26" s="1059"/>
      <c r="O26" s="1185"/>
      <c r="P26" s="1186"/>
      <c r="Q26" s="1187"/>
      <c r="R26" s="1154" t="s">
        <v>1</v>
      </c>
      <c r="S26" s="1155"/>
      <c r="T26" s="1190"/>
      <c r="U26" s="1175"/>
      <c r="V26" s="1175"/>
      <c r="W26" s="1175"/>
      <c r="X26" s="1175"/>
      <c r="Y26" s="1175"/>
      <c r="Z26" s="1175"/>
      <c r="AA26" s="1175"/>
      <c r="AB26" s="1175"/>
      <c r="AC26" s="1188"/>
      <c r="AD26" s="1189" t="s">
        <v>84</v>
      </c>
      <c r="AE26" s="1058"/>
      <c r="AF26" s="1058"/>
      <c r="AG26" s="1058"/>
      <c r="AH26" s="1058"/>
      <c r="AI26" s="1058"/>
      <c r="AJ26" s="1058"/>
      <c r="AK26" s="1058"/>
      <c r="AL26" s="1059"/>
      <c r="AM26" s="1185"/>
      <c r="AN26" s="1186"/>
      <c r="AO26" s="1187"/>
      <c r="AP26" s="1154" t="s">
        <v>1</v>
      </c>
      <c r="AQ26" s="1155"/>
      <c r="AR26" s="1190"/>
      <c r="AS26" s="1175"/>
      <c r="AT26" s="1175"/>
      <c r="AU26" s="1175"/>
      <c r="AV26" s="1175"/>
      <c r="AW26" s="1175"/>
      <c r="AX26" s="1175"/>
      <c r="AY26" s="1175"/>
      <c r="AZ26" s="1175"/>
      <c r="BA26" s="1175"/>
      <c r="BB26" s="1176"/>
    </row>
    <row r="27" spans="5:54" ht="24.75" customHeight="1">
      <c r="E27" s="528"/>
      <c r="F27" s="1057" t="s">
        <v>483</v>
      </c>
      <c r="G27" s="1058"/>
      <c r="H27" s="1058"/>
      <c r="I27" s="1058"/>
      <c r="J27" s="1058"/>
      <c r="K27" s="1058"/>
      <c r="L27" s="1058"/>
      <c r="M27" s="1058"/>
      <c r="N27" s="1059"/>
      <c r="O27" s="1185"/>
      <c r="P27" s="1186"/>
      <c r="Q27" s="1187"/>
      <c r="R27" s="1154" t="s">
        <v>66</v>
      </c>
      <c r="S27" s="1155"/>
      <c r="T27" s="1174"/>
      <c r="U27" s="1175"/>
      <c r="V27" s="1175"/>
      <c r="W27" s="1175"/>
      <c r="X27" s="1175"/>
      <c r="Y27" s="1175"/>
      <c r="Z27" s="1175"/>
      <c r="AA27" s="1175"/>
      <c r="AB27" s="1175"/>
      <c r="AC27" s="1188"/>
      <c r="AD27" s="1189" t="s">
        <v>484</v>
      </c>
      <c r="AE27" s="1058"/>
      <c r="AF27" s="1058"/>
      <c r="AG27" s="1058"/>
      <c r="AH27" s="1058"/>
      <c r="AI27" s="1058"/>
      <c r="AJ27" s="1058"/>
      <c r="AK27" s="1058"/>
      <c r="AL27" s="1059"/>
      <c r="AM27" s="1185"/>
      <c r="AN27" s="1186"/>
      <c r="AO27" s="1187"/>
      <c r="AP27" s="1154" t="s">
        <v>1</v>
      </c>
      <c r="AQ27" s="1155"/>
      <c r="AR27" s="1174"/>
      <c r="AS27" s="1175"/>
      <c r="AT27" s="1175"/>
      <c r="AU27" s="1175"/>
      <c r="AV27" s="1175"/>
      <c r="AW27" s="1175"/>
      <c r="AX27" s="1175"/>
      <c r="AY27" s="1175"/>
      <c r="AZ27" s="1175"/>
      <c r="BA27" s="1175"/>
      <c r="BB27" s="1176"/>
    </row>
    <row r="28" spans="5:54" ht="24.75" customHeight="1" thickBot="1">
      <c r="E28" s="528"/>
      <c r="F28" s="1148" t="s">
        <v>485</v>
      </c>
      <c r="G28" s="1149"/>
      <c r="H28" s="1149"/>
      <c r="I28" s="1149"/>
      <c r="J28" s="1149"/>
      <c r="K28" s="1149"/>
      <c r="L28" s="1149"/>
      <c r="M28" s="1149"/>
      <c r="N28" s="1150"/>
      <c r="O28" s="1177"/>
      <c r="P28" s="1178"/>
      <c r="Q28" s="1179"/>
      <c r="R28" s="1151" t="s">
        <v>1</v>
      </c>
      <c r="S28" s="1152"/>
      <c r="T28" s="1180"/>
      <c r="U28" s="1181"/>
      <c r="V28" s="1181"/>
      <c r="W28" s="1181"/>
      <c r="X28" s="1181"/>
      <c r="Y28" s="1181"/>
      <c r="Z28" s="1181"/>
      <c r="AA28" s="1181"/>
      <c r="AB28" s="1181"/>
      <c r="AC28" s="1182"/>
      <c r="AD28" s="1183" t="s">
        <v>19</v>
      </c>
      <c r="AE28" s="1149"/>
      <c r="AF28" s="1149"/>
      <c r="AG28" s="1149"/>
      <c r="AH28" s="1149"/>
      <c r="AI28" s="1149"/>
      <c r="AJ28" s="1149"/>
      <c r="AK28" s="1149"/>
      <c r="AL28" s="1150"/>
      <c r="AM28" s="1177"/>
      <c r="AN28" s="1178"/>
      <c r="AO28" s="1179"/>
      <c r="AP28" s="1151" t="s">
        <v>1</v>
      </c>
      <c r="AQ28" s="1152"/>
      <c r="AR28" s="1180"/>
      <c r="AS28" s="1181"/>
      <c r="AT28" s="1181"/>
      <c r="AU28" s="1181"/>
      <c r="AV28" s="1181"/>
      <c r="AW28" s="1181"/>
      <c r="AX28" s="1181"/>
      <c r="AY28" s="1181"/>
      <c r="AZ28" s="1181"/>
      <c r="BA28" s="1181"/>
      <c r="BB28" s="1184"/>
    </row>
    <row r="29" spans="5:54" s="527" customFormat="1" ht="24" customHeight="1" thickBot="1">
      <c r="E29" s="526"/>
      <c r="F29" s="1158" t="s">
        <v>184</v>
      </c>
      <c r="G29" s="1159"/>
      <c r="H29" s="1159"/>
      <c r="I29" s="1159"/>
      <c r="J29" s="1159"/>
      <c r="K29" s="1159"/>
      <c r="L29" s="1159"/>
      <c r="M29" s="1159"/>
      <c r="N29" s="1159"/>
      <c r="O29" s="1159"/>
      <c r="P29" s="1159"/>
      <c r="Q29" s="1159"/>
      <c r="R29" s="1159"/>
      <c r="S29" s="1159"/>
      <c r="T29" s="1159"/>
      <c r="U29" s="1159"/>
      <c r="V29" s="1159"/>
      <c r="W29" s="1159"/>
      <c r="X29" s="1159"/>
      <c r="Y29" s="1159"/>
      <c r="Z29" s="1159"/>
      <c r="AA29" s="1159"/>
      <c r="AB29" s="1159"/>
      <c r="AC29" s="1159"/>
      <c r="AD29" s="1159"/>
      <c r="AE29" s="1159"/>
      <c r="AF29" s="1159"/>
      <c r="AG29" s="1159"/>
      <c r="AH29" s="1159"/>
      <c r="AI29" s="1159"/>
      <c r="AJ29" s="1159"/>
      <c r="AK29" s="1159"/>
      <c r="AL29" s="1159"/>
      <c r="AM29" s="1159"/>
      <c r="AN29" s="1159"/>
      <c r="AO29" s="1159"/>
      <c r="AP29" s="1159"/>
      <c r="AQ29" s="1159"/>
      <c r="AR29" s="1159"/>
      <c r="AS29" s="1159"/>
      <c r="AT29" s="1159"/>
      <c r="AU29" s="1159"/>
      <c r="AV29" s="1159"/>
      <c r="AW29" s="1159"/>
      <c r="AX29" s="1159"/>
      <c r="AY29" s="1159"/>
      <c r="AZ29" s="1159"/>
      <c r="BA29" s="1159"/>
      <c r="BB29" s="1160"/>
    </row>
    <row r="30" spans="5:54" ht="17.100000000000001" customHeight="1">
      <c r="E30" s="528"/>
      <c r="F30" s="1161" t="s">
        <v>64</v>
      </c>
      <c r="G30" s="1115"/>
      <c r="H30" s="1115"/>
      <c r="I30" s="1115"/>
      <c r="J30" s="1115"/>
      <c r="K30" s="1115"/>
      <c r="L30" s="1115"/>
      <c r="M30" s="1115"/>
      <c r="N30" s="1122"/>
      <c r="O30" s="1110" t="s">
        <v>26</v>
      </c>
      <c r="P30" s="1111"/>
      <c r="Q30" s="1126" t="s">
        <v>85</v>
      </c>
      <c r="R30" s="1127"/>
      <c r="S30" s="1127"/>
      <c r="T30" s="1127"/>
      <c r="U30" s="1127"/>
      <c r="V30" s="1127"/>
      <c r="W30" s="1127"/>
      <c r="X30" s="1127"/>
      <c r="Y30" s="1127"/>
      <c r="Z30" s="1127"/>
      <c r="AA30" s="1127"/>
      <c r="AB30" s="1127"/>
      <c r="AC30" s="1127"/>
      <c r="AD30" s="1127"/>
      <c r="AE30" s="1127"/>
      <c r="AF30" s="1127"/>
      <c r="AG30" s="1127"/>
      <c r="AH30" s="1127"/>
      <c r="AI30" s="1127"/>
      <c r="AJ30" s="1127"/>
      <c r="AK30" s="1127"/>
      <c r="AL30" s="1127"/>
      <c r="AM30" s="1127"/>
      <c r="AN30" s="1127"/>
      <c r="AO30" s="1127"/>
      <c r="AP30" s="1127"/>
      <c r="AQ30" s="1164"/>
      <c r="AR30" s="1165" t="s">
        <v>486</v>
      </c>
      <c r="AS30" s="1166"/>
      <c r="AT30" s="1166"/>
      <c r="AU30" s="1166"/>
      <c r="AV30" s="1166"/>
      <c r="AW30" s="1166"/>
      <c r="AX30" s="1166"/>
      <c r="AY30" s="1166"/>
      <c r="AZ30" s="1166"/>
      <c r="BA30" s="1166"/>
      <c r="BB30" s="1167"/>
    </row>
    <row r="31" spans="5:54" ht="17.100000000000001" customHeight="1" thickBot="1">
      <c r="E31" s="528"/>
      <c r="F31" s="1162"/>
      <c r="G31" s="1133"/>
      <c r="H31" s="1133"/>
      <c r="I31" s="1133"/>
      <c r="J31" s="1133"/>
      <c r="K31" s="1133"/>
      <c r="L31" s="1133"/>
      <c r="M31" s="1133"/>
      <c r="N31" s="1163"/>
      <c r="O31" s="1112"/>
      <c r="P31" s="1113"/>
      <c r="Q31" s="1171" t="s">
        <v>86</v>
      </c>
      <c r="R31" s="1172"/>
      <c r="S31" s="1172"/>
      <c r="T31" s="1172" t="s">
        <v>87</v>
      </c>
      <c r="U31" s="1172"/>
      <c r="V31" s="1172"/>
      <c r="W31" s="529"/>
      <c r="X31" s="529" t="s">
        <v>88</v>
      </c>
      <c r="Y31" s="529"/>
      <c r="Z31" s="1172" t="s">
        <v>89</v>
      </c>
      <c r="AA31" s="1172"/>
      <c r="AB31" s="1172"/>
      <c r="AC31" s="1172" t="s">
        <v>90</v>
      </c>
      <c r="AD31" s="1172"/>
      <c r="AE31" s="1172"/>
      <c r="AF31" s="1172" t="s">
        <v>91</v>
      </c>
      <c r="AG31" s="1172"/>
      <c r="AH31" s="1172"/>
      <c r="AI31" s="1172" t="s">
        <v>92</v>
      </c>
      <c r="AJ31" s="1172"/>
      <c r="AK31" s="1172"/>
      <c r="AL31" s="1172" t="s">
        <v>93</v>
      </c>
      <c r="AM31" s="1172"/>
      <c r="AN31" s="1172"/>
      <c r="AO31" s="1172" t="s">
        <v>94</v>
      </c>
      <c r="AP31" s="1172"/>
      <c r="AQ31" s="1173"/>
      <c r="AR31" s="1168"/>
      <c r="AS31" s="1169"/>
      <c r="AT31" s="1169"/>
      <c r="AU31" s="1169"/>
      <c r="AV31" s="1169"/>
      <c r="AW31" s="1169"/>
      <c r="AX31" s="1169"/>
      <c r="AY31" s="1169"/>
      <c r="AZ31" s="1169"/>
      <c r="BA31" s="1169"/>
      <c r="BB31" s="1170"/>
    </row>
    <row r="32" spans="5:54" ht="24.75" customHeight="1">
      <c r="E32" s="528"/>
      <c r="F32" s="1098" t="s">
        <v>95</v>
      </c>
      <c r="G32" s="1099"/>
      <c r="H32" s="1099"/>
      <c r="I32" s="1099"/>
      <c r="J32" s="1099"/>
      <c r="K32" s="1099"/>
      <c r="L32" s="1099"/>
      <c r="M32" s="1099"/>
      <c r="N32" s="1100"/>
      <c r="O32" s="1156" t="s">
        <v>66</v>
      </c>
      <c r="P32" s="1157"/>
      <c r="Q32" s="1103"/>
      <c r="R32" s="1087"/>
      <c r="S32" s="1087"/>
      <c r="T32" s="1087"/>
      <c r="U32" s="1087"/>
      <c r="V32" s="1087"/>
      <c r="W32" s="1087"/>
      <c r="X32" s="1087"/>
      <c r="Y32" s="1087"/>
      <c r="Z32" s="1087"/>
      <c r="AA32" s="1087"/>
      <c r="AB32" s="1087"/>
      <c r="AC32" s="1087"/>
      <c r="AD32" s="1087"/>
      <c r="AE32" s="1087"/>
      <c r="AF32" s="1087"/>
      <c r="AG32" s="1087"/>
      <c r="AH32" s="1087"/>
      <c r="AI32" s="1087"/>
      <c r="AJ32" s="1087"/>
      <c r="AK32" s="1087"/>
      <c r="AL32" s="1087"/>
      <c r="AM32" s="1087"/>
      <c r="AN32" s="1087"/>
      <c r="AO32" s="1087">
        <f>SUM(Q32:AN32)</f>
        <v>0</v>
      </c>
      <c r="AP32" s="1087"/>
      <c r="AQ32" s="1144"/>
      <c r="AR32" s="1145"/>
      <c r="AS32" s="1146"/>
      <c r="AT32" s="1146"/>
      <c r="AU32" s="1146"/>
      <c r="AV32" s="1146"/>
      <c r="AW32" s="1146"/>
      <c r="AX32" s="1146"/>
      <c r="AY32" s="1146"/>
      <c r="AZ32" s="1146"/>
      <c r="BA32" s="1146"/>
      <c r="BB32" s="1147"/>
    </row>
    <row r="33" spans="5:54" ht="24.75" customHeight="1">
      <c r="E33" s="528"/>
      <c r="F33" s="1057" t="s">
        <v>72</v>
      </c>
      <c r="G33" s="1058"/>
      <c r="H33" s="1058"/>
      <c r="I33" s="1058"/>
      <c r="J33" s="1058"/>
      <c r="K33" s="1058"/>
      <c r="L33" s="1058"/>
      <c r="M33" s="1058"/>
      <c r="N33" s="1059"/>
      <c r="O33" s="1154" t="s">
        <v>66</v>
      </c>
      <c r="P33" s="1155"/>
      <c r="Q33" s="1062"/>
      <c r="R33" s="1063"/>
      <c r="S33" s="1063"/>
      <c r="T33" s="1063"/>
      <c r="U33" s="1063"/>
      <c r="V33" s="1063"/>
      <c r="W33" s="1063"/>
      <c r="X33" s="1063"/>
      <c r="Y33" s="1063"/>
      <c r="Z33" s="1063"/>
      <c r="AA33" s="1063"/>
      <c r="AB33" s="1063"/>
      <c r="AC33" s="1063"/>
      <c r="AD33" s="1063"/>
      <c r="AE33" s="1063"/>
      <c r="AF33" s="1063"/>
      <c r="AG33" s="1063"/>
      <c r="AH33" s="1063"/>
      <c r="AI33" s="1063"/>
      <c r="AJ33" s="1063"/>
      <c r="AK33" s="1063"/>
      <c r="AL33" s="1063"/>
      <c r="AM33" s="1063"/>
      <c r="AN33" s="1063"/>
      <c r="AO33" s="1087">
        <f t="shared" ref="AO33:AO47" si="0">SUM(Q33:AN33)</f>
        <v>0</v>
      </c>
      <c r="AP33" s="1087"/>
      <c r="AQ33" s="1144"/>
      <c r="AR33" s="1145"/>
      <c r="AS33" s="1146"/>
      <c r="AT33" s="1146"/>
      <c r="AU33" s="1146"/>
      <c r="AV33" s="1146"/>
      <c r="AW33" s="1146"/>
      <c r="AX33" s="1146"/>
      <c r="AY33" s="1146"/>
      <c r="AZ33" s="1146"/>
      <c r="BA33" s="1146"/>
      <c r="BB33" s="1147"/>
    </row>
    <row r="34" spans="5:54" ht="24.75" customHeight="1">
      <c r="E34" s="528"/>
      <c r="F34" s="1057" t="s">
        <v>96</v>
      </c>
      <c r="G34" s="1058"/>
      <c r="H34" s="1058"/>
      <c r="I34" s="1058"/>
      <c r="J34" s="1058"/>
      <c r="K34" s="1058"/>
      <c r="L34" s="1058"/>
      <c r="M34" s="1058"/>
      <c r="N34" s="1059"/>
      <c r="O34" s="1154" t="s">
        <v>66</v>
      </c>
      <c r="P34" s="1155"/>
      <c r="Q34" s="1062"/>
      <c r="R34" s="1063"/>
      <c r="S34" s="1063"/>
      <c r="T34" s="1063"/>
      <c r="U34" s="1063"/>
      <c r="V34" s="1063"/>
      <c r="W34" s="1063"/>
      <c r="X34" s="1063"/>
      <c r="Y34" s="1063"/>
      <c r="Z34" s="1063"/>
      <c r="AA34" s="1063"/>
      <c r="AB34" s="1063"/>
      <c r="AC34" s="1063"/>
      <c r="AD34" s="1063"/>
      <c r="AE34" s="1063"/>
      <c r="AF34" s="1063"/>
      <c r="AG34" s="1063"/>
      <c r="AH34" s="1063"/>
      <c r="AI34" s="1063"/>
      <c r="AJ34" s="1063"/>
      <c r="AK34" s="1063"/>
      <c r="AL34" s="1063"/>
      <c r="AM34" s="1063"/>
      <c r="AN34" s="1063"/>
      <c r="AO34" s="1087">
        <f t="shared" si="0"/>
        <v>0</v>
      </c>
      <c r="AP34" s="1087"/>
      <c r="AQ34" s="1144"/>
      <c r="AR34" s="1145"/>
      <c r="AS34" s="1146"/>
      <c r="AT34" s="1146"/>
      <c r="AU34" s="1146"/>
      <c r="AV34" s="1146"/>
      <c r="AW34" s="1146"/>
      <c r="AX34" s="1146"/>
      <c r="AY34" s="1146"/>
      <c r="AZ34" s="1146"/>
      <c r="BA34" s="1146"/>
      <c r="BB34" s="1147"/>
    </row>
    <row r="35" spans="5:54" ht="24.75" customHeight="1">
      <c r="E35" s="528"/>
      <c r="F35" s="1057" t="s">
        <v>97</v>
      </c>
      <c r="G35" s="1058"/>
      <c r="H35" s="1058"/>
      <c r="I35" s="1058"/>
      <c r="J35" s="1058"/>
      <c r="K35" s="1058"/>
      <c r="L35" s="1058"/>
      <c r="M35" s="1058"/>
      <c r="N35" s="1059"/>
      <c r="O35" s="1154" t="s">
        <v>66</v>
      </c>
      <c r="P35" s="1155"/>
      <c r="Q35" s="1062"/>
      <c r="R35" s="1063"/>
      <c r="S35" s="1063"/>
      <c r="T35" s="1063"/>
      <c r="U35" s="1063"/>
      <c r="V35" s="1063"/>
      <c r="W35" s="1063"/>
      <c r="X35" s="1063"/>
      <c r="Y35" s="1063"/>
      <c r="Z35" s="1063"/>
      <c r="AA35" s="1063"/>
      <c r="AB35" s="1063"/>
      <c r="AC35" s="1063"/>
      <c r="AD35" s="1063"/>
      <c r="AE35" s="1063"/>
      <c r="AF35" s="1063"/>
      <c r="AG35" s="1063"/>
      <c r="AH35" s="1063"/>
      <c r="AI35" s="1063"/>
      <c r="AJ35" s="1063"/>
      <c r="AK35" s="1063"/>
      <c r="AL35" s="1063"/>
      <c r="AM35" s="1063"/>
      <c r="AN35" s="1063"/>
      <c r="AO35" s="1087">
        <f t="shared" si="0"/>
        <v>0</v>
      </c>
      <c r="AP35" s="1087"/>
      <c r="AQ35" s="1144"/>
      <c r="AR35" s="1145"/>
      <c r="AS35" s="1146"/>
      <c r="AT35" s="1146"/>
      <c r="AU35" s="1146"/>
      <c r="AV35" s="1146"/>
      <c r="AW35" s="1146"/>
      <c r="AX35" s="1146"/>
      <c r="AY35" s="1146"/>
      <c r="AZ35" s="1146"/>
      <c r="BA35" s="1146"/>
      <c r="BB35" s="1147"/>
    </row>
    <row r="36" spans="5:54" ht="24.75" customHeight="1">
      <c r="E36" s="528"/>
      <c r="F36" s="1057" t="s">
        <v>98</v>
      </c>
      <c r="G36" s="1058"/>
      <c r="H36" s="1058"/>
      <c r="I36" s="1058"/>
      <c r="J36" s="1058"/>
      <c r="K36" s="1058"/>
      <c r="L36" s="1058"/>
      <c r="M36" s="1058"/>
      <c r="N36" s="1059"/>
      <c r="O36" s="1154" t="s">
        <v>66</v>
      </c>
      <c r="P36" s="1155"/>
      <c r="Q36" s="1062"/>
      <c r="R36" s="1063"/>
      <c r="S36" s="1063"/>
      <c r="T36" s="1063"/>
      <c r="U36" s="1063"/>
      <c r="V36" s="1063"/>
      <c r="W36" s="1063"/>
      <c r="X36" s="1063"/>
      <c r="Y36" s="1063"/>
      <c r="Z36" s="1063"/>
      <c r="AA36" s="1063"/>
      <c r="AB36" s="1063"/>
      <c r="AC36" s="1063"/>
      <c r="AD36" s="1063"/>
      <c r="AE36" s="1063"/>
      <c r="AF36" s="1063"/>
      <c r="AG36" s="1063"/>
      <c r="AH36" s="1063"/>
      <c r="AI36" s="1063"/>
      <c r="AJ36" s="1063"/>
      <c r="AK36" s="1063"/>
      <c r="AL36" s="1063"/>
      <c r="AM36" s="1063"/>
      <c r="AN36" s="1063"/>
      <c r="AO36" s="1087">
        <f t="shared" si="0"/>
        <v>0</v>
      </c>
      <c r="AP36" s="1087"/>
      <c r="AQ36" s="1144"/>
      <c r="AR36" s="1145"/>
      <c r="AS36" s="1146"/>
      <c r="AT36" s="1146"/>
      <c r="AU36" s="1146"/>
      <c r="AV36" s="1146"/>
      <c r="AW36" s="1146"/>
      <c r="AX36" s="1146"/>
      <c r="AY36" s="1146"/>
      <c r="AZ36" s="1146"/>
      <c r="BA36" s="1146"/>
      <c r="BB36" s="1147"/>
    </row>
    <row r="37" spans="5:54" ht="24.75" customHeight="1">
      <c r="E37" s="528"/>
      <c r="F37" s="1057" t="s">
        <v>74</v>
      </c>
      <c r="G37" s="1058"/>
      <c r="H37" s="1058"/>
      <c r="I37" s="1058"/>
      <c r="J37" s="1058"/>
      <c r="K37" s="1058"/>
      <c r="L37" s="1058"/>
      <c r="M37" s="1058"/>
      <c r="N37" s="1059"/>
      <c r="O37" s="1154" t="s">
        <v>66</v>
      </c>
      <c r="P37" s="1155"/>
      <c r="Q37" s="1062"/>
      <c r="R37" s="1063"/>
      <c r="S37" s="1063"/>
      <c r="T37" s="1063"/>
      <c r="U37" s="1063"/>
      <c r="V37" s="1063"/>
      <c r="W37" s="1063"/>
      <c r="X37" s="1063"/>
      <c r="Y37" s="1063"/>
      <c r="Z37" s="1063"/>
      <c r="AA37" s="1063"/>
      <c r="AB37" s="1063"/>
      <c r="AC37" s="1063"/>
      <c r="AD37" s="1063"/>
      <c r="AE37" s="1063"/>
      <c r="AF37" s="1063"/>
      <c r="AG37" s="1063"/>
      <c r="AH37" s="1063"/>
      <c r="AI37" s="1063"/>
      <c r="AJ37" s="1063"/>
      <c r="AK37" s="1063"/>
      <c r="AL37" s="1063"/>
      <c r="AM37" s="1063"/>
      <c r="AN37" s="1063"/>
      <c r="AO37" s="1087">
        <f t="shared" si="0"/>
        <v>0</v>
      </c>
      <c r="AP37" s="1087"/>
      <c r="AQ37" s="1144"/>
      <c r="AR37" s="1145"/>
      <c r="AS37" s="1146"/>
      <c r="AT37" s="1146"/>
      <c r="AU37" s="1146"/>
      <c r="AV37" s="1146"/>
      <c r="AW37" s="1146"/>
      <c r="AX37" s="1146"/>
      <c r="AY37" s="1146"/>
      <c r="AZ37" s="1146"/>
      <c r="BA37" s="1146"/>
      <c r="BB37" s="1147"/>
    </row>
    <row r="38" spans="5:54" ht="24.75" customHeight="1">
      <c r="E38" s="528"/>
      <c r="F38" s="1057" t="s">
        <v>99</v>
      </c>
      <c r="G38" s="1058"/>
      <c r="H38" s="1058"/>
      <c r="I38" s="1058"/>
      <c r="J38" s="1058"/>
      <c r="K38" s="1058"/>
      <c r="L38" s="1058"/>
      <c r="M38" s="1058"/>
      <c r="N38" s="1059"/>
      <c r="O38" s="1154" t="s">
        <v>1</v>
      </c>
      <c r="P38" s="1155"/>
      <c r="Q38" s="1062"/>
      <c r="R38" s="1063"/>
      <c r="S38" s="1063"/>
      <c r="T38" s="1063"/>
      <c r="U38" s="1063"/>
      <c r="V38" s="1063"/>
      <c r="W38" s="1063"/>
      <c r="X38" s="1063"/>
      <c r="Y38" s="1063"/>
      <c r="Z38" s="1063"/>
      <c r="AA38" s="1063"/>
      <c r="AB38" s="1063"/>
      <c r="AC38" s="1063"/>
      <c r="AD38" s="1063"/>
      <c r="AE38" s="1063"/>
      <c r="AF38" s="1063"/>
      <c r="AG38" s="1063"/>
      <c r="AH38" s="1063"/>
      <c r="AI38" s="1063"/>
      <c r="AJ38" s="1063"/>
      <c r="AK38" s="1063"/>
      <c r="AL38" s="1063"/>
      <c r="AM38" s="1063"/>
      <c r="AN38" s="1063"/>
      <c r="AO38" s="1087">
        <f t="shared" si="0"/>
        <v>0</v>
      </c>
      <c r="AP38" s="1087"/>
      <c r="AQ38" s="1144"/>
      <c r="AR38" s="1145"/>
      <c r="AS38" s="1146"/>
      <c r="AT38" s="1146"/>
      <c r="AU38" s="1146"/>
      <c r="AV38" s="1146"/>
      <c r="AW38" s="1146"/>
      <c r="AX38" s="1146"/>
      <c r="AY38" s="1146"/>
      <c r="AZ38" s="1146"/>
      <c r="BA38" s="1146"/>
      <c r="BB38" s="1147"/>
    </row>
    <row r="39" spans="5:54" ht="24.75" customHeight="1">
      <c r="E39" s="528"/>
      <c r="F39" s="1057" t="s">
        <v>100</v>
      </c>
      <c r="G39" s="1058"/>
      <c r="H39" s="1058"/>
      <c r="I39" s="1058"/>
      <c r="J39" s="1058"/>
      <c r="K39" s="1058"/>
      <c r="L39" s="1058"/>
      <c r="M39" s="1058"/>
      <c r="N39" s="1059"/>
      <c r="O39" s="1154" t="s">
        <v>1</v>
      </c>
      <c r="P39" s="1155"/>
      <c r="Q39" s="1062"/>
      <c r="R39" s="1063"/>
      <c r="S39" s="1063"/>
      <c r="T39" s="1063"/>
      <c r="U39" s="1063"/>
      <c r="V39" s="1063"/>
      <c r="W39" s="1063"/>
      <c r="X39" s="1063"/>
      <c r="Y39" s="1063"/>
      <c r="Z39" s="1063"/>
      <c r="AA39" s="1063"/>
      <c r="AB39" s="1063"/>
      <c r="AC39" s="1063"/>
      <c r="AD39" s="1063"/>
      <c r="AE39" s="1063"/>
      <c r="AF39" s="1063"/>
      <c r="AG39" s="1063"/>
      <c r="AH39" s="1063"/>
      <c r="AI39" s="1063"/>
      <c r="AJ39" s="1063"/>
      <c r="AK39" s="1063"/>
      <c r="AL39" s="1063"/>
      <c r="AM39" s="1063"/>
      <c r="AN39" s="1063"/>
      <c r="AO39" s="1087">
        <f t="shared" si="0"/>
        <v>0</v>
      </c>
      <c r="AP39" s="1087"/>
      <c r="AQ39" s="1144"/>
      <c r="AR39" s="1145"/>
      <c r="AS39" s="1146"/>
      <c r="AT39" s="1146"/>
      <c r="AU39" s="1146"/>
      <c r="AV39" s="1146"/>
      <c r="AW39" s="1146"/>
      <c r="AX39" s="1146"/>
      <c r="AY39" s="1146"/>
      <c r="AZ39" s="1146"/>
      <c r="BA39" s="1146"/>
      <c r="BB39" s="1147"/>
    </row>
    <row r="40" spans="5:54" ht="24.75" customHeight="1">
      <c r="E40" s="528"/>
      <c r="F40" s="1057" t="s">
        <v>101</v>
      </c>
      <c r="G40" s="1058"/>
      <c r="H40" s="1058"/>
      <c r="I40" s="1058"/>
      <c r="J40" s="1058"/>
      <c r="K40" s="1058"/>
      <c r="L40" s="1058"/>
      <c r="M40" s="1058"/>
      <c r="N40" s="1059"/>
      <c r="O40" s="1154" t="s">
        <v>1</v>
      </c>
      <c r="P40" s="1155"/>
      <c r="Q40" s="1062"/>
      <c r="R40" s="1063"/>
      <c r="S40" s="1063"/>
      <c r="T40" s="1063"/>
      <c r="U40" s="1063"/>
      <c r="V40" s="1063"/>
      <c r="W40" s="1063"/>
      <c r="X40" s="1063"/>
      <c r="Y40" s="1063"/>
      <c r="Z40" s="1063"/>
      <c r="AA40" s="1063"/>
      <c r="AB40" s="1063"/>
      <c r="AC40" s="1063"/>
      <c r="AD40" s="1063"/>
      <c r="AE40" s="1063"/>
      <c r="AF40" s="1063"/>
      <c r="AG40" s="1063"/>
      <c r="AH40" s="1063"/>
      <c r="AI40" s="1063"/>
      <c r="AJ40" s="1063"/>
      <c r="AK40" s="1063"/>
      <c r="AL40" s="1063"/>
      <c r="AM40" s="1063"/>
      <c r="AN40" s="1063"/>
      <c r="AO40" s="1087">
        <f t="shared" si="0"/>
        <v>0</v>
      </c>
      <c r="AP40" s="1087"/>
      <c r="AQ40" s="1144"/>
      <c r="AR40" s="1145"/>
      <c r="AS40" s="1146"/>
      <c r="AT40" s="1146"/>
      <c r="AU40" s="1146"/>
      <c r="AV40" s="1146"/>
      <c r="AW40" s="1146"/>
      <c r="AX40" s="1146"/>
      <c r="AY40" s="1146"/>
      <c r="AZ40" s="1146"/>
      <c r="BA40" s="1146"/>
      <c r="BB40" s="1147"/>
    </row>
    <row r="41" spans="5:54" ht="24.75" customHeight="1">
      <c r="E41" s="528"/>
      <c r="F41" s="1057" t="s">
        <v>102</v>
      </c>
      <c r="G41" s="1058"/>
      <c r="H41" s="1058"/>
      <c r="I41" s="1058"/>
      <c r="J41" s="1058"/>
      <c r="K41" s="1058"/>
      <c r="L41" s="1058"/>
      <c r="M41" s="1058"/>
      <c r="N41" s="1059"/>
      <c r="O41" s="1154" t="s">
        <v>8</v>
      </c>
      <c r="P41" s="1155"/>
      <c r="Q41" s="1062"/>
      <c r="R41" s="1063"/>
      <c r="S41" s="1063"/>
      <c r="T41" s="1063"/>
      <c r="U41" s="1063"/>
      <c r="V41" s="1063"/>
      <c r="W41" s="1063"/>
      <c r="X41" s="1063"/>
      <c r="Y41" s="1063"/>
      <c r="Z41" s="1063"/>
      <c r="AA41" s="1063"/>
      <c r="AB41" s="1063"/>
      <c r="AC41" s="1063"/>
      <c r="AD41" s="1063"/>
      <c r="AE41" s="1063"/>
      <c r="AF41" s="1063"/>
      <c r="AG41" s="1063"/>
      <c r="AH41" s="1063"/>
      <c r="AI41" s="1063"/>
      <c r="AJ41" s="1063"/>
      <c r="AK41" s="1063"/>
      <c r="AL41" s="1063"/>
      <c r="AM41" s="1063"/>
      <c r="AN41" s="1063"/>
      <c r="AO41" s="1087">
        <f t="shared" si="0"/>
        <v>0</v>
      </c>
      <c r="AP41" s="1087"/>
      <c r="AQ41" s="1144"/>
      <c r="AR41" s="1145"/>
      <c r="AS41" s="1146"/>
      <c r="AT41" s="1146"/>
      <c r="AU41" s="1146"/>
      <c r="AV41" s="1146"/>
      <c r="AW41" s="1146"/>
      <c r="AX41" s="1146"/>
      <c r="AY41" s="1146"/>
      <c r="AZ41" s="1146"/>
      <c r="BA41" s="1146"/>
      <c r="BB41" s="1147"/>
    </row>
    <row r="42" spans="5:54" ht="24.75" customHeight="1">
      <c r="E42" s="528"/>
      <c r="F42" s="1057" t="s">
        <v>103</v>
      </c>
      <c r="G42" s="1058"/>
      <c r="H42" s="1058"/>
      <c r="I42" s="1058"/>
      <c r="J42" s="1058"/>
      <c r="K42" s="1058"/>
      <c r="L42" s="1058"/>
      <c r="M42" s="1058"/>
      <c r="N42" s="1059"/>
      <c r="O42" s="1154" t="s">
        <v>8</v>
      </c>
      <c r="P42" s="1155"/>
      <c r="Q42" s="1062"/>
      <c r="R42" s="1063"/>
      <c r="S42" s="1063"/>
      <c r="T42" s="1063"/>
      <c r="U42" s="1063"/>
      <c r="V42" s="1063"/>
      <c r="W42" s="1063"/>
      <c r="X42" s="1063"/>
      <c r="Y42" s="1063"/>
      <c r="Z42" s="1063"/>
      <c r="AA42" s="1063"/>
      <c r="AB42" s="1063"/>
      <c r="AC42" s="1063"/>
      <c r="AD42" s="1063"/>
      <c r="AE42" s="1063"/>
      <c r="AF42" s="1063"/>
      <c r="AG42" s="1063"/>
      <c r="AH42" s="1063"/>
      <c r="AI42" s="1063"/>
      <c r="AJ42" s="1063"/>
      <c r="AK42" s="1063"/>
      <c r="AL42" s="1063"/>
      <c r="AM42" s="1063"/>
      <c r="AN42" s="1063"/>
      <c r="AO42" s="1087">
        <f t="shared" si="0"/>
        <v>0</v>
      </c>
      <c r="AP42" s="1087"/>
      <c r="AQ42" s="1144"/>
      <c r="AR42" s="1145"/>
      <c r="AS42" s="1146"/>
      <c r="AT42" s="1146"/>
      <c r="AU42" s="1146"/>
      <c r="AV42" s="1146"/>
      <c r="AW42" s="1146"/>
      <c r="AX42" s="1146"/>
      <c r="AY42" s="1146"/>
      <c r="AZ42" s="1146"/>
      <c r="BA42" s="1146"/>
      <c r="BB42" s="1147"/>
    </row>
    <row r="43" spans="5:54" ht="24.75" customHeight="1">
      <c r="E43" s="528"/>
      <c r="F43" s="1057" t="s">
        <v>104</v>
      </c>
      <c r="G43" s="1058"/>
      <c r="H43" s="1058"/>
      <c r="I43" s="1058"/>
      <c r="J43" s="1058"/>
      <c r="K43" s="1058"/>
      <c r="L43" s="1058"/>
      <c r="M43" s="1058"/>
      <c r="N43" s="1059"/>
      <c r="O43" s="1154" t="s">
        <v>8</v>
      </c>
      <c r="P43" s="1155"/>
      <c r="Q43" s="1062"/>
      <c r="R43" s="1063"/>
      <c r="S43" s="1063"/>
      <c r="T43" s="1063"/>
      <c r="U43" s="1063"/>
      <c r="V43" s="1063"/>
      <c r="W43" s="1063"/>
      <c r="X43" s="1063"/>
      <c r="Y43" s="1063"/>
      <c r="Z43" s="1063"/>
      <c r="AA43" s="1063"/>
      <c r="AB43" s="1063"/>
      <c r="AC43" s="1063"/>
      <c r="AD43" s="1063"/>
      <c r="AE43" s="1063"/>
      <c r="AF43" s="1063"/>
      <c r="AG43" s="1063"/>
      <c r="AH43" s="1063"/>
      <c r="AI43" s="1063"/>
      <c r="AJ43" s="1063"/>
      <c r="AK43" s="1063"/>
      <c r="AL43" s="1063"/>
      <c r="AM43" s="1063"/>
      <c r="AN43" s="1063"/>
      <c r="AO43" s="1087">
        <f t="shared" si="0"/>
        <v>0</v>
      </c>
      <c r="AP43" s="1087"/>
      <c r="AQ43" s="1144"/>
      <c r="AR43" s="1145"/>
      <c r="AS43" s="1146"/>
      <c r="AT43" s="1146"/>
      <c r="AU43" s="1146"/>
      <c r="AV43" s="1146"/>
      <c r="AW43" s="1146"/>
      <c r="AX43" s="1146"/>
      <c r="AY43" s="1146"/>
      <c r="AZ43" s="1146"/>
      <c r="BA43" s="1146"/>
      <c r="BB43" s="1147"/>
    </row>
    <row r="44" spans="5:54" ht="24.75" customHeight="1">
      <c r="E44" s="528"/>
      <c r="F44" s="1057" t="s">
        <v>105</v>
      </c>
      <c r="G44" s="1058"/>
      <c r="H44" s="1058"/>
      <c r="I44" s="1058"/>
      <c r="J44" s="1058"/>
      <c r="K44" s="1058"/>
      <c r="L44" s="1058"/>
      <c r="M44" s="1058"/>
      <c r="N44" s="1059"/>
      <c r="O44" s="1154" t="s">
        <v>1</v>
      </c>
      <c r="P44" s="1155"/>
      <c r="Q44" s="1062"/>
      <c r="R44" s="1063"/>
      <c r="S44" s="1063"/>
      <c r="T44" s="1063"/>
      <c r="U44" s="1063"/>
      <c r="V44" s="1063"/>
      <c r="W44" s="1063"/>
      <c r="X44" s="1063"/>
      <c r="Y44" s="1063"/>
      <c r="Z44" s="1063"/>
      <c r="AA44" s="1063"/>
      <c r="AB44" s="1063"/>
      <c r="AC44" s="1063"/>
      <c r="AD44" s="1063"/>
      <c r="AE44" s="1063"/>
      <c r="AF44" s="1063"/>
      <c r="AG44" s="1063"/>
      <c r="AH44" s="1063"/>
      <c r="AI44" s="1063"/>
      <c r="AJ44" s="1063"/>
      <c r="AK44" s="1063"/>
      <c r="AL44" s="1063"/>
      <c r="AM44" s="1063"/>
      <c r="AN44" s="1063"/>
      <c r="AO44" s="1087">
        <f t="shared" si="0"/>
        <v>0</v>
      </c>
      <c r="AP44" s="1087"/>
      <c r="AQ44" s="1144"/>
      <c r="AR44" s="1145"/>
      <c r="AS44" s="1146"/>
      <c r="AT44" s="1146"/>
      <c r="AU44" s="1146"/>
      <c r="AV44" s="1146"/>
      <c r="AW44" s="1146"/>
      <c r="AX44" s="1146"/>
      <c r="AY44" s="1146"/>
      <c r="AZ44" s="1146"/>
      <c r="BA44" s="1146"/>
      <c r="BB44" s="1147"/>
    </row>
    <row r="45" spans="5:54" ht="24.75" customHeight="1">
      <c r="E45" s="528"/>
      <c r="F45" s="1057" t="s">
        <v>106</v>
      </c>
      <c r="G45" s="1058"/>
      <c r="H45" s="1058"/>
      <c r="I45" s="1058"/>
      <c r="J45" s="1058"/>
      <c r="K45" s="1058"/>
      <c r="L45" s="1058"/>
      <c r="M45" s="1058"/>
      <c r="N45" s="1059"/>
      <c r="O45" s="1154" t="s">
        <v>1</v>
      </c>
      <c r="P45" s="1155"/>
      <c r="Q45" s="1062"/>
      <c r="R45" s="1063"/>
      <c r="S45" s="1063"/>
      <c r="T45" s="1063"/>
      <c r="U45" s="1063"/>
      <c r="V45" s="1063"/>
      <c r="W45" s="1063"/>
      <c r="X45" s="1063"/>
      <c r="Y45" s="1063"/>
      <c r="Z45" s="1063"/>
      <c r="AA45" s="1063"/>
      <c r="AB45" s="1063"/>
      <c r="AC45" s="1063"/>
      <c r="AD45" s="1063"/>
      <c r="AE45" s="1063"/>
      <c r="AF45" s="1063"/>
      <c r="AG45" s="1063"/>
      <c r="AH45" s="1063"/>
      <c r="AI45" s="1063"/>
      <c r="AJ45" s="1063"/>
      <c r="AK45" s="1063"/>
      <c r="AL45" s="1063"/>
      <c r="AM45" s="1063"/>
      <c r="AN45" s="1063"/>
      <c r="AO45" s="1087">
        <f t="shared" si="0"/>
        <v>0</v>
      </c>
      <c r="AP45" s="1087"/>
      <c r="AQ45" s="1144"/>
      <c r="AR45" s="1145"/>
      <c r="AS45" s="1146"/>
      <c r="AT45" s="1146"/>
      <c r="AU45" s="1146"/>
      <c r="AV45" s="1146"/>
      <c r="AW45" s="1146"/>
      <c r="AX45" s="1146"/>
      <c r="AY45" s="1146"/>
      <c r="AZ45" s="1146"/>
      <c r="BA45" s="1146"/>
      <c r="BB45" s="1147"/>
    </row>
    <row r="46" spans="5:54" ht="24.75" customHeight="1">
      <c r="E46" s="528"/>
      <c r="F46" s="1057" t="s">
        <v>107</v>
      </c>
      <c r="G46" s="1058"/>
      <c r="H46" s="1058"/>
      <c r="I46" s="1058"/>
      <c r="J46" s="1058"/>
      <c r="K46" s="1058"/>
      <c r="L46" s="1058"/>
      <c r="M46" s="1058"/>
      <c r="N46" s="1059"/>
      <c r="O46" s="1154" t="s">
        <v>1</v>
      </c>
      <c r="P46" s="1155"/>
      <c r="Q46" s="1062"/>
      <c r="R46" s="1063"/>
      <c r="S46" s="1063"/>
      <c r="T46" s="1063"/>
      <c r="U46" s="1063"/>
      <c r="V46" s="1063"/>
      <c r="W46" s="1063"/>
      <c r="X46" s="1063"/>
      <c r="Y46" s="1063"/>
      <c r="Z46" s="1063"/>
      <c r="AA46" s="1063"/>
      <c r="AB46" s="1063"/>
      <c r="AC46" s="1063"/>
      <c r="AD46" s="1063"/>
      <c r="AE46" s="1063"/>
      <c r="AF46" s="1063"/>
      <c r="AG46" s="1063"/>
      <c r="AH46" s="1063"/>
      <c r="AI46" s="1063"/>
      <c r="AJ46" s="1063"/>
      <c r="AK46" s="1063"/>
      <c r="AL46" s="1063"/>
      <c r="AM46" s="1063"/>
      <c r="AN46" s="1063"/>
      <c r="AO46" s="1087">
        <f t="shared" si="0"/>
        <v>0</v>
      </c>
      <c r="AP46" s="1087"/>
      <c r="AQ46" s="1144"/>
      <c r="AR46" s="1145"/>
      <c r="AS46" s="1146"/>
      <c r="AT46" s="1146"/>
      <c r="AU46" s="1146"/>
      <c r="AV46" s="1146"/>
      <c r="AW46" s="1146"/>
      <c r="AX46" s="1146"/>
      <c r="AY46" s="1146"/>
      <c r="AZ46" s="1146"/>
      <c r="BA46" s="1146"/>
      <c r="BB46" s="1147"/>
    </row>
    <row r="47" spans="5:54" ht="24.75" customHeight="1" thickBot="1">
      <c r="E47" s="528"/>
      <c r="F47" s="1148" t="s">
        <v>108</v>
      </c>
      <c r="G47" s="1149"/>
      <c r="H47" s="1149"/>
      <c r="I47" s="1149"/>
      <c r="J47" s="1149"/>
      <c r="K47" s="1149"/>
      <c r="L47" s="1149"/>
      <c r="M47" s="1149"/>
      <c r="N47" s="1150"/>
      <c r="O47" s="1151" t="s">
        <v>1</v>
      </c>
      <c r="P47" s="1152"/>
      <c r="Q47" s="1153"/>
      <c r="R47" s="1134"/>
      <c r="S47" s="1134"/>
      <c r="T47" s="1134"/>
      <c r="U47" s="1134"/>
      <c r="V47" s="1134"/>
      <c r="W47" s="1134"/>
      <c r="X47" s="1134"/>
      <c r="Y47" s="1134"/>
      <c r="Z47" s="1134"/>
      <c r="AA47" s="1134"/>
      <c r="AB47" s="1134"/>
      <c r="AC47" s="1134"/>
      <c r="AD47" s="1134"/>
      <c r="AE47" s="1134"/>
      <c r="AF47" s="1134"/>
      <c r="AG47" s="1134"/>
      <c r="AH47" s="1134"/>
      <c r="AI47" s="1134"/>
      <c r="AJ47" s="1134"/>
      <c r="AK47" s="1134"/>
      <c r="AL47" s="1134"/>
      <c r="AM47" s="1134"/>
      <c r="AN47" s="1134"/>
      <c r="AO47" s="1134">
        <f t="shared" si="0"/>
        <v>0</v>
      </c>
      <c r="AP47" s="1134"/>
      <c r="AQ47" s="1134"/>
      <c r="AR47" s="1135"/>
      <c r="AS47" s="1136"/>
      <c r="AT47" s="1136"/>
      <c r="AU47" s="1136"/>
      <c r="AV47" s="1136"/>
      <c r="AW47" s="1136"/>
      <c r="AX47" s="1136"/>
      <c r="AY47" s="1136"/>
      <c r="AZ47" s="1136"/>
      <c r="BA47" s="1136"/>
      <c r="BB47" s="1137"/>
    </row>
    <row r="48" spans="5:54" s="527" customFormat="1" ht="24" customHeight="1" thickBot="1">
      <c r="E48" s="526"/>
      <c r="F48" s="1138" t="s">
        <v>109</v>
      </c>
      <c r="G48" s="1139"/>
      <c r="H48" s="1139"/>
      <c r="I48" s="1139"/>
      <c r="J48" s="1139"/>
      <c r="K48" s="1139"/>
      <c r="L48" s="1139"/>
      <c r="M48" s="1139"/>
      <c r="N48" s="1139"/>
      <c r="O48" s="1139"/>
      <c r="P48" s="1139"/>
      <c r="Q48" s="1139"/>
      <c r="R48" s="1139"/>
      <c r="S48" s="1139"/>
      <c r="T48" s="1139"/>
      <c r="U48" s="1139"/>
      <c r="V48" s="1139"/>
      <c r="W48" s="1139"/>
      <c r="X48" s="1139"/>
      <c r="Y48" s="1139"/>
      <c r="Z48" s="1139"/>
      <c r="AA48" s="1139"/>
      <c r="AB48" s="1139"/>
      <c r="AC48" s="1139"/>
      <c r="AD48" s="1139"/>
      <c r="AE48" s="1139"/>
      <c r="AF48" s="1139"/>
      <c r="AG48" s="1139"/>
      <c r="AH48" s="1139"/>
      <c r="AI48" s="1139"/>
      <c r="AJ48" s="1139"/>
      <c r="AK48" s="1139"/>
      <c r="AL48" s="1139"/>
      <c r="AM48" s="1139"/>
      <c r="AN48" s="1139"/>
      <c r="AO48" s="1139"/>
      <c r="AP48" s="1140" t="s">
        <v>487</v>
      </c>
      <c r="AQ48" s="1141"/>
      <c r="AR48" s="1142"/>
      <c r="AS48" s="1142"/>
      <c r="AT48" s="1142"/>
      <c r="AU48" s="1142"/>
      <c r="AV48" s="1142"/>
      <c r="AW48" s="1142"/>
      <c r="AX48" s="1142"/>
      <c r="AY48" s="1142"/>
      <c r="AZ48" s="1142"/>
      <c r="BA48" s="1142"/>
      <c r="BB48" s="1143"/>
    </row>
    <row r="49" spans="5:54" ht="17.100000000000001" customHeight="1">
      <c r="E49" s="528"/>
      <c r="F49" s="1104" t="s">
        <v>64</v>
      </c>
      <c r="G49" s="1105"/>
      <c r="H49" s="1105"/>
      <c r="I49" s="1105"/>
      <c r="J49" s="1105"/>
      <c r="K49" s="1105"/>
      <c r="L49" s="1105"/>
      <c r="M49" s="1105"/>
      <c r="N49" s="1106"/>
      <c r="O49" s="1110" t="s">
        <v>26</v>
      </c>
      <c r="P49" s="1111"/>
      <c r="Q49" s="1114" t="s">
        <v>85</v>
      </c>
      <c r="R49" s="1115"/>
      <c r="S49" s="1115"/>
      <c r="T49" s="1115"/>
      <c r="U49" s="1115"/>
      <c r="V49" s="1115"/>
      <c r="W49" s="1115"/>
      <c r="X49" s="1115"/>
      <c r="Y49" s="1115"/>
      <c r="Z49" s="1115"/>
      <c r="AA49" s="1115"/>
      <c r="AB49" s="1115"/>
      <c r="AC49" s="1115"/>
      <c r="AD49" s="1115"/>
      <c r="AE49" s="1111"/>
      <c r="AF49" s="1116" t="s">
        <v>110</v>
      </c>
      <c r="AG49" s="1117"/>
      <c r="AH49" s="1117"/>
      <c r="AI49" s="1117"/>
      <c r="AJ49" s="1117"/>
      <c r="AK49" s="1117"/>
      <c r="AL49" s="1117"/>
      <c r="AM49" s="1117"/>
      <c r="AN49" s="1117"/>
      <c r="AO49" s="1118"/>
      <c r="AP49" s="1110" t="s">
        <v>488</v>
      </c>
      <c r="AQ49" s="1115"/>
      <c r="AR49" s="1115"/>
      <c r="AS49" s="1115"/>
      <c r="AT49" s="1115"/>
      <c r="AU49" s="1115"/>
      <c r="AV49" s="1115"/>
      <c r="AW49" s="1115"/>
      <c r="AX49" s="1115"/>
      <c r="AY49" s="1122"/>
      <c r="AZ49" s="1126" t="s">
        <v>111</v>
      </c>
      <c r="BA49" s="1127"/>
      <c r="BB49" s="1128"/>
    </row>
    <row r="50" spans="5:54" ht="17.100000000000001" customHeight="1" thickBot="1">
      <c r="E50" s="528"/>
      <c r="F50" s="1107"/>
      <c r="G50" s="1108"/>
      <c r="H50" s="1108"/>
      <c r="I50" s="1108"/>
      <c r="J50" s="1108"/>
      <c r="K50" s="1108"/>
      <c r="L50" s="1108"/>
      <c r="M50" s="1108"/>
      <c r="N50" s="1109"/>
      <c r="O50" s="1112"/>
      <c r="P50" s="1113"/>
      <c r="Q50" s="1132" t="s">
        <v>86</v>
      </c>
      <c r="R50" s="1133"/>
      <c r="S50" s="1133"/>
      <c r="T50" s="1133" t="s">
        <v>112</v>
      </c>
      <c r="U50" s="1133"/>
      <c r="V50" s="1133"/>
      <c r="W50" s="1133" t="s">
        <v>113</v>
      </c>
      <c r="X50" s="1133"/>
      <c r="Y50" s="1133"/>
      <c r="Z50" s="1133" t="s">
        <v>114</v>
      </c>
      <c r="AA50" s="1133"/>
      <c r="AB50" s="1133"/>
      <c r="AC50" s="1133" t="s">
        <v>94</v>
      </c>
      <c r="AD50" s="1133"/>
      <c r="AE50" s="1113"/>
      <c r="AF50" s="1119"/>
      <c r="AG50" s="1120"/>
      <c r="AH50" s="1120"/>
      <c r="AI50" s="1120"/>
      <c r="AJ50" s="1120"/>
      <c r="AK50" s="1120"/>
      <c r="AL50" s="1120"/>
      <c r="AM50" s="1120"/>
      <c r="AN50" s="1120"/>
      <c r="AO50" s="1121"/>
      <c r="AP50" s="1123"/>
      <c r="AQ50" s="1124"/>
      <c r="AR50" s="1124"/>
      <c r="AS50" s="1124"/>
      <c r="AT50" s="1124"/>
      <c r="AU50" s="1124"/>
      <c r="AV50" s="1124"/>
      <c r="AW50" s="1124"/>
      <c r="AX50" s="1124"/>
      <c r="AY50" s="1125"/>
      <c r="AZ50" s="1129"/>
      <c r="BA50" s="1130"/>
      <c r="BB50" s="1131"/>
    </row>
    <row r="51" spans="5:54" ht="18.75" customHeight="1" thickBot="1">
      <c r="E51" s="528"/>
      <c r="F51" s="1098" t="s">
        <v>115</v>
      </c>
      <c r="G51" s="1099"/>
      <c r="H51" s="1099"/>
      <c r="I51" s="1099"/>
      <c r="J51" s="1099"/>
      <c r="K51" s="1099"/>
      <c r="L51" s="1099"/>
      <c r="M51" s="1099"/>
      <c r="N51" s="1100"/>
      <c r="O51" s="1101" t="s">
        <v>66</v>
      </c>
      <c r="P51" s="1102"/>
      <c r="Q51" s="1103"/>
      <c r="R51" s="1087"/>
      <c r="S51" s="1087"/>
      <c r="T51" s="1087"/>
      <c r="U51" s="1087"/>
      <c r="V51" s="1087"/>
      <c r="W51" s="1087"/>
      <c r="X51" s="1087"/>
      <c r="Y51" s="1087"/>
      <c r="Z51" s="1087"/>
      <c r="AA51" s="1087"/>
      <c r="AB51" s="1087"/>
      <c r="AC51" s="1087">
        <f>SUM(Q51:AB51)</f>
        <v>0</v>
      </c>
      <c r="AD51" s="1087"/>
      <c r="AE51" s="1102"/>
      <c r="AF51" s="1089"/>
      <c r="AG51" s="1090"/>
      <c r="AH51" s="1090"/>
      <c r="AI51" s="1090"/>
      <c r="AJ51" s="1090"/>
      <c r="AK51" s="1090"/>
      <c r="AL51" s="1090"/>
      <c r="AM51" s="1090"/>
      <c r="AN51" s="1090"/>
      <c r="AO51" s="1091"/>
      <c r="AP51" s="1082" t="s">
        <v>489</v>
      </c>
      <c r="AQ51" s="1083"/>
      <c r="AR51" s="1083"/>
      <c r="AS51" s="1083"/>
      <c r="AT51" s="1083"/>
      <c r="AU51" s="1083"/>
      <c r="AV51" s="1083"/>
      <c r="AW51" s="1083"/>
      <c r="AX51" s="1083"/>
      <c r="AY51" s="1083"/>
      <c r="AZ51" s="1083"/>
      <c r="BA51" s="1083"/>
      <c r="BB51" s="1084"/>
    </row>
    <row r="52" spans="5:54" ht="18.75" customHeight="1">
      <c r="E52" s="528"/>
      <c r="F52" s="1057" t="s">
        <v>181</v>
      </c>
      <c r="G52" s="1058"/>
      <c r="H52" s="1058"/>
      <c r="I52" s="1058"/>
      <c r="J52" s="1058"/>
      <c r="K52" s="1058"/>
      <c r="L52" s="1058"/>
      <c r="M52" s="1058"/>
      <c r="N52" s="1059"/>
      <c r="O52" s="1060" t="s">
        <v>66</v>
      </c>
      <c r="P52" s="1061"/>
      <c r="Q52" s="1062"/>
      <c r="R52" s="1063"/>
      <c r="S52" s="1063"/>
      <c r="T52" s="1063"/>
      <c r="U52" s="1063"/>
      <c r="V52" s="1063"/>
      <c r="W52" s="1063"/>
      <c r="X52" s="1063"/>
      <c r="Y52" s="1063"/>
      <c r="Z52" s="1063"/>
      <c r="AA52" s="1063"/>
      <c r="AB52" s="1063"/>
      <c r="AC52" s="1063">
        <f t="shared" ref="AC52:AC69" si="1">SUM(Q52:AB52)</f>
        <v>0</v>
      </c>
      <c r="AD52" s="1063"/>
      <c r="AE52" s="1061"/>
      <c r="AF52" s="1092"/>
      <c r="AG52" s="1093"/>
      <c r="AH52" s="1093"/>
      <c r="AI52" s="1093"/>
      <c r="AJ52" s="1093"/>
      <c r="AK52" s="1093"/>
      <c r="AL52" s="1093"/>
      <c r="AM52" s="1093"/>
      <c r="AN52" s="1093"/>
      <c r="AO52" s="1094"/>
      <c r="AP52" s="1085" t="s">
        <v>490</v>
      </c>
      <c r="AQ52" s="1086"/>
      <c r="AR52" s="1086"/>
      <c r="AS52" s="1086"/>
      <c r="AT52" s="1086"/>
      <c r="AU52" s="1086"/>
      <c r="AV52" s="1086"/>
      <c r="AW52" s="1086"/>
      <c r="AX52" s="1086"/>
      <c r="AY52" s="1086"/>
      <c r="AZ52" s="1087" t="s">
        <v>116</v>
      </c>
      <c r="BA52" s="1087"/>
      <c r="BB52" s="1088"/>
    </row>
    <row r="53" spans="5:54" ht="18.75" customHeight="1">
      <c r="E53" s="528"/>
      <c r="F53" s="1057" t="s">
        <v>182</v>
      </c>
      <c r="G53" s="1058"/>
      <c r="H53" s="1058"/>
      <c r="I53" s="1058"/>
      <c r="J53" s="1058"/>
      <c r="K53" s="1058"/>
      <c r="L53" s="1058"/>
      <c r="M53" s="1058"/>
      <c r="N53" s="1059"/>
      <c r="O53" s="1060" t="s">
        <v>66</v>
      </c>
      <c r="P53" s="1061"/>
      <c r="Q53" s="1062"/>
      <c r="R53" s="1063"/>
      <c r="S53" s="1063"/>
      <c r="T53" s="1063"/>
      <c r="U53" s="1063"/>
      <c r="V53" s="1063"/>
      <c r="W53" s="1063"/>
      <c r="X53" s="1063"/>
      <c r="Y53" s="1063"/>
      <c r="Z53" s="1063"/>
      <c r="AA53" s="1063"/>
      <c r="AB53" s="1063"/>
      <c r="AC53" s="1063">
        <f t="shared" si="1"/>
        <v>0</v>
      </c>
      <c r="AD53" s="1063"/>
      <c r="AE53" s="1061"/>
      <c r="AF53" s="1092"/>
      <c r="AG53" s="1093"/>
      <c r="AH53" s="1093"/>
      <c r="AI53" s="1093"/>
      <c r="AJ53" s="1093"/>
      <c r="AK53" s="1093"/>
      <c r="AL53" s="1093"/>
      <c r="AM53" s="1093"/>
      <c r="AN53" s="1093"/>
      <c r="AO53" s="1094"/>
      <c r="AP53" s="1075" t="s">
        <v>491</v>
      </c>
      <c r="AQ53" s="1076"/>
      <c r="AR53" s="1076"/>
      <c r="AS53" s="1076"/>
      <c r="AT53" s="1076"/>
      <c r="AU53" s="1076"/>
      <c r="AV53" s="1076"/>
      <c r="AW53" s="1076"/>
      <c r="AX53" s="1076"/>
      <c r="AY53" s="1076"/>
      <c r="AZ53" s="1063" t="s">
        <v>116</v>
      </c>
      <c r="BA53" s="1063"/>
      <c r="BB53" s="1077"/>
    </row>
    <row r="54" spans="5:54" ht="18.75" customHeight="1">
      <c r="E54" s="528"/>
      <c r="F54" s="1057" t="s">
        <v>74</v>
      </c>
      <c r="G54" s="1058"/>
      <c r="H54" s="1058"/>
      <c r="I54" s="1058"/>
      <c r="J54" s="1058"/>
      <c r="K54" s="1058"/>
      <c r="L54" s="1058"/>
      <c r="M54" s="1058"/>
      <c r="N54" s="1059"/>
      <c r="O54" s="1060" t="s">
        <v>66</v>
      </c>
      <c r="P54" s="1061"/>
      <c r="Q54" s="1062"/>
      <c r="R54" s="1063"/>
      <c r="S54" s="1063"/>
      <c r="T54" s="1063"/>
      <c r="U54" s="1063"/>
      <c r="V54" s="1063"/>
      <c r="W54" s="1063"/>
      <c r="X54" s="1063"/>
      <c r="Y54" s="1063"/>
      <c r="Z54" s="1063"/>
      <c r="AA54" s="1063"/>
      <c r="AB54" s="1063"/>
      <c r="AC54" s="1063">
        <f t="shared" si="1"/>
        <v>0</v>
      </c>
      <c r="AD54" s="1063"/>
      <c r="AE54" s="1061"/>
      <c r="AF54" s="1092"/>
      <c r="AG54" s="1093"/>
      <c r="AH54" s="1093"/>
      <c r="AI54" s="1093"/>
      <c r="AJ54" s="1093"/>
      <c r="AK54" s="1093"/>
      <c r="AL54" s="1093"/>
      <c r="AM54" s="1093"/>
      <c r="AN54" s="1093"/>
      <c r="AO54" s="1094"/>
      <c r="AP54" s="1075" t="s">
        <v>492</v>
      </c>
      <c r="AQ54" s="1076"/>
      <c r="AR54" s="1076"/>
      <c r="AS54" s="1076"/>
      <c r="AT54" s="1076"/>
      <c r="AU54" s="1076"/>
      <c r="AV54" s="1076"/>
      <c r="AW54" s="1076"/>
      <c r="AX54" s="1076"/>
      <c r="AY54" s="1076"/>
      <c r="AZ54" s="1063" t="s">
        <v>116</v>
      </c>
      <c r="BA54" s="1063"/>
      <c r="BB54" s="1077"/>
    </row>
    <row r="55" spans="5:54" ht="18.75" customHeight="1" thickBot="1">
      <c r="E55" s="528"/>
      <c r="F55" s="1057" t="s">
        <v>117</v>
      </c>
      <c r="G55" s="1058"/>
      <c r="H55" s="1058"/>
      <c r="I55" s="1058"/>
      <c r="J55" s="1058"/>
      <c r="K55" s="1058"/>
      <c r="L55" s="1058"/>
      <c r="M55" s="1058"/>
      <c r="N55" s="1059"/>
      <c r="O55" s="1060" t="s">
        <v>8</v>
      </c>
      <c r="P55" s="1061"/>
      <c r="Q55" s="1062"/>
      <c r="R55" s="1063"/>
      <c r="S55" s="1063"/>
      <c r="T55" s="1063"/>
      <c r="U55" s="1063"/>
      <c r="V55" s="1063"/>
      <c r="W55" s="1063"/>
      <c r="X55" s="1063"/>
      <c r="Y55" s="1063"/>
      <c r="Z55" s="1063"/>
      <c r="AA55" s="1063"/>
      <c r="AB55" s="1063"/>
      <c r="AC55" s="1063">
        <f t="shared" si="1"/>
        <v>0</v>
      </c>
      <c r="AD55" s="1063"/>
      <c r="AE55" s="1061"/>
      <c r="AF55" s="1092"/>
      <c r="AG55" s="1093"/>
      <c r="AH55" s="1093"/>
      <c r="AI55" s="1093"/>
      <c r="AJ55" s="1093"/>
      <c r="AK55" s="1093"/>
      <c r="AL55" s="1093"/>
      <c r="AM55" s="1093"/>
      <c r="AN55" s="1093"/>
      <c r="AO55" s="1094"/>
      <c r="AP55" s="1073" t="s">
        <v>493</v>
      </c>
      <c r="AQ55" s="1074"/>
      <c r="AR55" s="1074"/>
      <c r="AS55" s="1074"/>
      <c r="AT55" s="1074"/>
      <c r="AU55" s="1074"/>
      <c r="AV55" s="1074"/>
      <c r="AW55" s="1074"/>
      <c r="AX55" s="1074"/>
      <c r="AY55" s="1074"/>
      <c r="AZ55" s="1049" t="s">
        <v>116</v>
      </c>
      <c r="BA55" s="1049"/>
      <c r="BB55" s="1056"/>
    </row>
    <row r="56" spans="5:54" ht="18.75" customHeight="1" thickBot="1">
      <c r="E56" s="528"/>
      <c r="F56" s="1057" t="s">
        <v>118</v>
      </c>
      <c r="G56" s="1058"/>
      <c r="H56" s="1058"/>
      <c r="I56" s="1058"/>
      <c r="J56" s="1058"/>
      <c r="K56" s="1058"/>
      <c r="L56" s="1058"/>
      <c r="M56" s="1058"/>
      <c r="N56" s="1059"/>
      <c r="O56" s="1060" t="s">
        <v>66</v>
      </c>
      <c r="P56" s="1061"/>
      <c r="Q56" s="1062"/>
      <c r="R56" s="1063"/>
      <c r="S56" s="1063"/>
      <c r="T56" s="1063"/>
      <c r="U56" s="1063"/>
      <c r="V56" s="1063"/>
      <c r="W56" s="1063"/>
      <c r="X56" s="1063"/>
      <c r="Y56" s="1063"/>
      <c r="Z56" s="1063"/>
      <c r="AA56" s="1063"/>
      <c r="AB56" s="1063"/>
      <c r="AC56" s="1063">
        <f t="shared" si="1"/>
        <v>0</v>
      </c>
      <c r="AD56" s="1063"/>
      <c r="AE56" s="1061"/>
      <c r="AF56" s="1092"/>
      <c r="AG56" s="1093"/>
      <c r="AH56" s="1093"/>
      <c r="AI56" s="1093"/>
      <c r="AJ56" s="1093"/>
      <c r="AK56" s="1093"/>
      <c r="AL56" s="1093"/>
      <c r="AM56" s="1093"/>
      <c r="AN56" s="1093"/>
      <c r="AO56" s="1094"/>
      <c r="AP56" s="1082" t="s">
        <v>494</v>
      </c>
      <c r="AQ56" s="1083"/>
      <c r="AR56" s="1083"/>
      <c r="AS56" s="1083"/>
      <c r="AT56" s="1083"/>
      <c r="AU56" s="1083"/>
      <c r="AV56" s="1083"/>
      <c r="AW56" s="1083"/>
      <c r="AX56" s="1083"/>
      <c r="AY56" s="1083"/>
      <c r="AZ56" s="1083"/>
      <c r="BA56" s="1083"/>
      <c r="BB56" s="1084"/>
    </row>
    <row r="57" spans="5:54" ht="18.75" customHeight="1">
      <c r="E57" s="528"/>
      <c r="F57" s="1057" t="s">
        <v>119</v>
      </c>
      <c r="G57" s="1058"/>
      <c r="H57" s="1058"/>
      <c r="I57" s="1058"/>
      <c r="J57" s="1058"/>
      <c r="K57" s="1058"/>
      <c r="L57" s="1058"/>
      <c r="M57" s="1058"/>
      <c r="N57" s="1059"/>
      <c r="O57" s="1060" t="s">
        <v>1</v>
      </c>
      <c r="P57" s="1061"/>
      <c r="Q57" s="1062"/>
      <c r="R57" s="1063"/>
      <c r="S57" s="1063"/>
      <c r="T57" s="1063"/>
      <c r="U57" s="1063"/>
      <c r="V57" s="1063"/>
      <c r="W57" s="1063"/>
      <c r="X57" s="1063"/>
      <c r="Y57" s="1063"/>
      <c r="Z57" s="1063"/>
      <c r="AA57" s="1063"/>
      <c r="AB57" s="1063"/>
      <c r="AC57" s="1063">
        <f t="shared" si="1"/>
        <v>0</v>
      </c>
      <c r="AD57" s="1063"/>
      <c r="AE57" s="1061"/>
      <c r="AF57" s="1092"/>
      <c r="AG57" s="1093"/>
      <c r="AH57" s="1093"/>
      <c r="AI57" s="1093"/>
      <c r="AJ57" s="1093"/>
      <c r="AK57" s="1093"/>
      <c r="AL57" s="1093"/>
      <c r="AM57" s="1093"/>
      <c r="AN57" s="1093"/>
      <c r="AO57" s="1094"/>
      <c r="AP57" s="1085" t="s">
        <v>495</v>
      </c>
      <c r="AQ57" s="1086"/>
      <c r="AR57" s="1086"/>
      <c r="AS57" s="1086"/>
      <c r="AT57" s="1086"/>
      <c r="AU57" s="1086"/>
      <c r="AV57" s="1086"/>
      <c r="AW57" s="1086"/>
      <c r="AX57" s="1086"/>
      <c r="AY57" s="1086"/>
      <c r="AZ57" s="1087" t="s">
        <v>116</v>
      </c>
      <c r="BA57" s="1087"/>
      <c r="BB57" s="1088"/>
    </row>
    <row r="58" spans="5:54" ht="18.75" customHeight="1">
      <c r="E58" s="528"/>
      <c r="F58" s="1057" t="s">
        <v>120</v>
      </c>
      <c r="G58" s="1058"/>
      <c r="H58" s="1058"/>
      <c r="I58" s="1058"/>
      <c r="J58" s="1058"/>
      <c r="K58" s="1058"/>
      <c r="L58" s="1058"/>
      <c r="M58" s="1058"/>
      <c r="N58" s="1059"/>
      <c r="O58" s="1060" t="s">
        <v>1</v>
      </c>
      <c r="P58" s="1061"/>
      <c r="Q58" s="1062"/>
      <c r="R58" s="1063"/>
      <c r="S58" s="1063"/>
      <c r="T58" s="1063"/>
      <c r="U58" s="1063"/>
      <c r="V58" s="1063"/>
      <c r="W58" s="1063"/>
      <c r="X58" s="1063"/>
      <c r="Y58" s="1063"/>
      <c r="Z58" s="1063"/>
      <c r="AA58" s="1063"/>
      <c r="AB58" s="1063"/>
      <c r="AC58" s="1063">
        <f t="shared" si="1"/>
        <v>0</v>
      </c>
      <c r="AD58" s="1063"/>
      <c r="AE58" s="1061"/>
      <c r="AF58" s="1092"/>
      <c r="AG58" s="1093"/>
      <c r="AH58" s="1093"/>
      <c r="AI58" s="1093"/>
      <c r="AJ58" s="1093"/>
      <c r="AK58" s="1093"/>
      <c r="AL58" s="1093"/>
      <c r="AM58" s="1093"/>
      <c r="AN58" s="1093"/>
      <c r="AO58" s="1094"/>
      <c r="AP58" s="1075" t="s">
        <v>496</v>
      </c>
      <c r="AQ58" s="1076"/>
      <c r="AR58" s="1076"/>
      <c r="AS58" s="1076"/>
      <c r="AT58" s="1076"/>
      <c r="AU58" s="1076"/>
      <c r="AV58" s="1076"/>
      <c r="AW58" s="1076"/>
      <c r="AX58" s="1076"/>
      <c r="AY58" s="1076"/>
      <c r="AZ58" s="1063" t="s">
        <v>116</v>
      </c>
      <c r="BA58" s="1063"/>
      <c r="BB58" s="1077"/>
    </row>
    <row r="59" spans="5:54" ht="18.75" customHeight="1">
      <c r="E59" s="528"/>
      <c r="F59" s="1057" t="s">
        <v>99</v>
      </c>
      <c r="G59" s="1058"/>
      <c r="H59" s="1058"/>
      <c r="I59" s="1058"/>
      <c r="J59" s="1058"/>
      <c r="K59" s="1058"/>
      <c r="L59" s="1058"/>
      <c r="M59" s="1058"/>
      <c r="N59" s="1059"/>
      <c r="O59" s="1060" t="s">
        <v>1</v>
      </c>
      <c r="P59" s="1061"/>
      <c r="Q59" s="1062"/>
      <c r="R59" s="1063"/>
      <c r="S59" s="1063"/>
      <c r="T59" s="1063"/>
      <c r="U59" s="1063"/>
      <c r="V59" s="1063"/>
      <c r="W59" s="1063"/>
      <c r="X59" s="1063"/>
      <c r="Y59" s="1063"/>
      <c r="Z59" s="1063"/>
      <c r="AA59" s="1063"/>
      <c r="AB59" s="1063"/>
      <c r="AC59" s="1063">
        <f t="shared" si="1"/>
        <v>0</v>
      </c>
      <c r="AD59" s="1063"/>
      <c r="AE59" s="1061"/>
      <c r="AF59" s="1092"/>
      <c r="AG59" s="1093"/>
      <c r="AH59" s="1093"/>
      <c r="AI59" s="1093"/>
      <c r="AJ59" s="1093"/>
      <c r="AK59" s="1093"/>
      <c r="AL59" s="1093"/>
      <c r="AM59" s="1093"/>
      <c r="AN59" s="1093"/>
      <c r="AO59" s="1094"/>
      <c r="AP59" s="1075" t="s">
        <v>497</v>
      </c>
      <c r="AQ59" s="1076"/>
      <c r="AR59" s="1076"/>
      <c r="AS59" s="1076"/>
      <c r="AT59" s="1076"/>
      <c r="AU59" s="1076"/>
      <c r="AV59" s="1076"/>
      <c r="AW59" s="1076"/>
      <c r="AX59" s="1076"/>
      <c r="AY59" s="1076"/>
      <c r="AZ59" s="1063" t="s">
        <v>116</v>
      </c>
      <c r="BA59" s="1063"/>
      <c r="BB59" s="1077"/>
    </row>
    <row r="60" spans="5:54" ht="18.75" customHeight="1">
      <c r="E60" s="528"/>
      <c r="F60" s="1057" t="s">
        <v>100</v>
      </c>
      <c r="G60" s="1058"/>
      <c r="H60" s="1058"/>
      <c r="I60" s="1058"/>
      <c r="J60" s="1058"/>
      <c r="K60" s="1058"/>
      <c r="L60" s="1058"/>
      <c r="M60" s="1058"/>
      <c r="N60" s="1059"/>
      <c r="O60" s="1060" t="s">
        <v>1</v>
      </c>
      <c r="P60" s="1061"/>
      <c r="Q60" s="1062"/>
      <c r="R60" s="1063"/>
      <c r="S60" s="1063"/>
      <c r="T60" s="1063"/>
      <c r="U60" s="1063"/>
      <c r="V60" s="1063"/>
      <c r="W60" s="1063"/>
      <c r="X60" s="1063"/>
      <c r="Y60" s="1063"/>
      <c r="Z60" s="1063"/>
      <c r="AA60" s="1063"/>
      <c r="AB60" s="1063"/>
      <c r="AC60" s="1063">
        <f t="shared" si="1"/>
        <v>0</v>
      </c>
      <c r="AD60" s="1063"/>
      <c r="AE60" s="1061"/>
      <c r="AF60" s="1092"/>
      <c r="AG60" s="1093"/>
      <c r="AH60" s="1093"/>
      <c r="AI60" s="1093"/>
      <c r="AJ60" s="1093"/>
      <c r="AK60" s="1093"/>
      <c r="AL60" s="1093"/>
      <c r="AM60" s="1093"/>
      <c r="AN60" s="1093"/>
      <c r="AO60" s="1094"/>
      <c r="AP60" s="1075" t="s">
        <v>498</v>
      </c>
      <c r="AQ60" s="1076"/>
      <c r="AR60" s="1076"/>
      <c r="AS60" s="1076"/>
      <c r="AT60" s="1076"/>
      <c r="AU60" s="1076"/>
      <c r="AV60" s="1076"/>
      <c r="AW60" s="1076"/>
      <c r="AX60" s="1076"/>
      <c r="AY60" s="1076"/>
      <c r="AZ60" s="1063" t="s">
        <v>116</v>
      </c>
      <c r="BA60" s="1063"/>
      <c r="BB60" s="1077"/>
    </row>
    <row r="61" spans="5:54" ht="18.75" customHeight="1" thickBot="1">
      <c r="E61" s="528"/>
      <c r="F61" s="1057" t="s">
        <v>69</v>
      </c>
      <c r="G61" s="1058"/>
      <c r="H61" s="1058"/>
      <c r="I61" s="1058"/>
      <c r="J61" s="1058"/>
      <c r="K61" s="1058"/>
      <c r="L61" s="1058"/>
      <c r="M61" s="1058"/>
      <c r="N61" s="1059"/>
      <c r="O61" s="1060" t="s">
        <v>1</v>
      </c>
      <c r="P61" s="1061"/>
      <c r="Q61" s="1062"/>
      <c r="R61" s="1063"/>
      <c r="S61" s="1063"/>
      <c r="T61" s="1063"/>
      <c r="U61" s="1063"/>
      <c r="V61" s="1063"/>
      <c r="W61" s="1063"/>
      <c r="X61" s="1063"/>
      <c r="Y61" s="1063"/>
      <c r="Z61" s="1063"/>
      <c r="AA61" s="1063"/>
      <c r="AB61" s="1063"/>
      <c r="AC61" s="1063">
        <f t="shared" si="1"/>
        <v>0</v>
      </c>
      <c r="AD61" s="1063"/>
      <c r="AE61" s="1061"/>
      <c r="AF61" s="1092"/>
      <c r="AG61" s="1093"/>
      <c r="AH61" s="1093"/>
      <c r="AI61" s="1093"/>
      <c r="AJ61" s="1093"/>
      <c r="AK61" s="1093"/>
      <c r="AL61" s="1093"/>
      <c r="AM61" s="1093"/>
      <c r="AN61" s="1093"/>
      <c r="AO61" s="1094"/>
      <c r="AP61" s="1073" t="s">
        <v>499</v>
      </c>
      <c r="AQ61" s="1074"/>
      <c r="AR61" s="1074"/>
      <c r="AS61" s="1074"/>
      <c r="AT61" s="1074"/>
      <c r="AU61" s="1074"/>
      <c r="AV61" s="1074"/>
      <c r="AW61" s="1074"/>
      <c r="AX61" s="1074"/>
      <c r="AY61" s="1074"/>
      <c r="AZ61" s="1049" t="s">
        <v>116</v>
      </c>
      <c r="BA61" s="1049"/>
      <c r="BB61" s="1056"/>
    </row>
    <row r="62" spans="5:54" ht="18.75" customHeight="1" thickBot="1">
      <c r="E62" s="528"/>
      <c r="F62" s="1057" t="s">
        <v>105</v>
      </c>
      <c r="G62" s="1058"/>
      <c r="H62" s="1058"/>
      <c r="I62" s="1058"/>
      <c r="J62" s="1058"/>
      <c r="K62" s="1058"/>
      <c r="L62" s="1058"/>
      <c r="M62" s="1058"/>
      <c r="N62" s="1059"/>
      <c r="O62" s="1060" t="s">
        <v>121</v>
      </c>
      <c r="P62" s="1061"/>
      <c r="Q62" s="1062"/>
      <c r="R62" s="1063"/>
      <c r="S62" s="1063"/>
      <c r="T62" s="1063"/>
      <c r="U62" s="1063"/>
      <c r="V62" s="1063"/>
      <c r="W62" s="1063"/>
      <c r="X62" s="1063"/>
      <c r="Y62" s="1063"/>
      <c r="Z62" s="1063"/>
      <c r="AA62" s="1063"/>
      <c r="AB62" s="1063"/>
      <c r="AC62" s="1063">
        <f t="shared" si="1"/>
        <v>0</v>
      </c>
      <c r="AD62" s="1063"/>
      <c r="AE62" s="1061"/>
      <c r="AF62" s="1092"/>
      <c r="AG62" s="1093"/>
      <c r="AH62" s="1093"/>
      <c r="AI62" s="1093"/>
      <c r="AJ62" s="1093"/>
      <c r="AK62" s="1093"/>
      <c r="AL62" s="1093"/>
      <c r="AM62" s="1093"/>
      <c r="AN62" s="1093"/>
      <c r="AO62" s="1094"/>
      <c r="AP62" s="1082" t="s">
        <v>500</v>
      </c>
      <c r="AQ62" s="1083"/>
      <c r="AR62" s="1083"/>
      <c r="AS62" s="1083"/>
      <c r="AT62" s="1083"/>
      <c r="AU62" s="1083"/>
      <c r="AV62" s="1083"/>
      <c r="AW62" s="1083"/>
      <c r="AX62" s="1083"/>
      <c r="AY62" s="1083"/>
      <c r="AZ62" s="1083"/>
      <c r="BA62" s="1083"/>
      <c r="BB62" s="1084"/>
    </row>
    <row r="63" spans="5:54" ht="18.75" customHeight="1">
      <c r="E63" s="528"/>
      <c r="F63" s="1057" t="s">
        <v>122</v>
      </c>
      <c r="G63" s="1058"/>
      <c r="H63" s="1058"/>
      <c r="I63" s="1058"/>
      <c r="J63" s="1058"/>
      <c r="K63" s="1058"/>
      <c r="L63" s="1058"/>
      <c r="M63" s="1058"/>
      <c r="N63" s="1059"/>
      <c r="O63" s="1060" t="s">
        <v>1</v>
      </c>
      <c r="P63" s="1061"/>
      <c r="Q63" s="1062"/>
      <c r="R63" s="1063"/>
      <c r="S63" s="1063"/>
      <c r="T63" s="1063"/>
      <c r="U63" s="1063"/>
      <c r="V63" s="1063"/>
      <c r="W63" s="1063"/>
      <c r="X63" s="1063"/>
      <c r="Y63" s="1063"/>
      <c r="Z63" s="1063"/>
      <c r="AA63" s="1063"/>
      <c r="AB63" s="1063"/>
      <c r="AC63" s="1063">
        <f t="shared" si="1"/>
        <v>0</v>
      </c>
      <c r="AD63" s="1063"/>
      <c r="AE63" s="1061"/>
      <c r="AF63" s="1092"/>
      <c r="AG63" s="1093"/>
      <c r="AH63" s="1093"/>
      <c r="AI63" s="1093"/>
      <c r="AJ63" s="1093"/>
      <c r="AK63" s="1093"/>
      <c r="AL63" s="1093"/>
      <c r="AM63" s="1093"/>
      <c r="AN63" s="1093"/>
      <c r="AO63" s="1094"/>
      <c r="AP63" s="1078" t="s">
        <v>501</v>
      </c>
      <c r="AQ63" s="1079"/>
      <c r="AR63" s="1079"/>
      <c r="AS63" s="1079"/>
      <c r="AT63" s="1079"/>
      <c r="AU63" s="1079"/>
      <c r="AV63" s="1079"/>
      <c r="AW63" s="1079"/>
      <c r="AX63" s="1079"/>
      <c r="AY63" s="1079"/>
      <c r="AZ63" s="1080" t="s">
        <v>116</v>
      </c>
      <c r="BA63" s="1080"/>
      <c r="BB63" s="1081"/>
    </row>
    <row r="64" spans="5:54" ht="18.75" customHeight="1">
      <c r="E64" s="528"/>
      <c r="F64" s="1057" t="s">
        <v>123</v>
      </c>
      <c r="G64" s="1058"/>
      <c r="H64" s="1058"/>
      <c r="I64" s="1058"/>
      <c r="J64" s="1058"/>
      <c r="K64" s="1058"/>
      <c r="L64" s="1058"/>
      <c r="M64" s="1058"/>
      <c r="N64" s="1059"/>
      <c r="O64" s="1060" t="s">
        <v>1</v>
      </c>
      <c r="P64" s="1061"/>
      <c r="Q64" s="1062"/>
      <c r="R64" s="1063"/>
      <c r="S64" s="1063"/>
      <c r="T64" s="1063"/>
      <c r="U64" s="1063"/>
      <c r="V64" s="1063"/>
      <c r="W64" s="1063"/>
      <c r="X64" s="1063"/>
      <c r="Y64" s="1063"/>
      <c r="Z64" s="1063"/>
      <c r="AA64" s="1063"/>
      <c r="AB64" s="1063"/>
      <c r="AC64" s="1063">
        <f t="shared" si="1"/>
        <v>0</v>
      </c>
      <c r="AD64" s="1063"/>
      <c r="AE64" s="1061"/>
      <c r="AF64" s="1092"/>
      <c r="AG64" s="1093"/>
      <c r="AH64" s="1093"/>
      <c r="AI64" s="1093"/>
      <c r="AJ64" s="1093"/>
      <c r="AK64" s="1093"/>
      <c r="AL64" s="1093"/>
      <c r="AM64" s="1093"/>
      <c r="AN64" s="1093"/>
      <c r="AO64" s="1094"/>
      <c r="AP64" s="1075" t="s">
        <v>502</v>
      </c>
      <c r="AQ64" s="1076"/>
      <c r="AR64" s="1076"/>
      <c r="AS64" s="1076"/>
      <c r="AT64" s="1076"/>
      <c r="AU64" s="1076"/>
      <c r="AV64" s="1076"/>
      <c r="AW64" s="1076"/>
      <c r="AX64" s="1076"/>
      <c r="AY64" s="1076"/>
      <c r="AZ64" s="1063" t="s">
        <v>116</v>
      </c>
      <c r="BA64" s="1063"/>
      <c r="BB64" s="1077"/>
    </row>
    <row r="65" spans="5:54" ht="18.75" customHeight="1">
      <c r="E65" s="528"/>
      <c r="F65" s="1057" t="s">
        <v>124</v>
      </c>
      <c r="G65" s="1058"/>
      <c r="H65" s="1058"/>
      <c r="I65" s="1058"/>
      <c r="J65" s="1058"/>
      <c r="K65" s="1058"/>
      <c r="L65" s="1058"/>
      <c r="M65" s="1058"/>
      <c r="N65" s="1059"/>
      <c r="O65" s="1060" t="s">
        <v>1</v>
      </c>
      <c r="P65" s="1061"/>
      <c r="Q65" s="1062"/>
      <c r="R65" s="1063"/>
      <c r="S65" s="1063"/>
      <c r="T65" s="1063"/>
      <c r="U65" s="1063"/>
      <c r="V65" s="1063"/>
      <c r="W65" s="1063"/>
      <c r="X65" s="1063"/>
      <c r="Y65" s="1063"/>
      <c r="Z65" s="1063"/>
      <c r="AA65" s="1063"/>
      <c r="AB65" s="1063"/>
      <c r="AC65" s="1063">
        <f t="shared" si="1"/>
        <v>0</v>
      </c>
      <c r="AD65" s="1063"/>
      <c r="AE65" s="1061"/>
      <c r="AF65" s="1092"/>
      <c r="AG65" s="1093"/>
      <c r="AH65" s="1093"/>
      <c r="AI65" s="1093"/>
      <c r="AJ65" s="1093"/>
      <c r="AK65" s="1093"/>
      <c r="AL65" s="1093"/>
      <c r="AM65" s="1093"/>
      <c r="AN65" s="1093"/>
      <c r="AO65" s="1094"/>
      <c r="AP65" s="1075" t="s">
        <v>503</v>
      </c>
      <c r="AQ65" s="1076"/>
      <c r="AR65" s="1076"/>
      <c r="AS65" s="1076"/>
      <c r="AT65" s="1076"/>
      <c r="AU65" s="1076"/>
      <c r="AV65" s="1076"/>
      <c r="AW65" s="1076"/>
      <c r="AX65" s="1076"/>
      <c r="AY65" s="1076"/>
      <c r="AZ65" s="1063" t="s">
        <v>116</v>
      </c>
      <c r="BA65" s="1063"/>
      <c r="BB65" s="1077"/>
    </row>
    <row r="66" spans="5:54" ht="18.75" customHeight="1" thickBot="1">
      <c r="E66" s="528"/>
      <c r="F66" s="1057" t="s">
        <v>125</v>
      </c>
      <c r="G66" s="1058"/>
      <c r="H66" s="1058"/>
      <c r="I66" s="1058"/>
      <c r="J66" s="1058"/>
      <c r="K66" s="1058"/>
      <c r="L66" s="1058"/>
      <c r="M66" s="1058"/>
      <c r="N66" s="1059"/>
      <c r="O66" s="1060" t="s">
        <v>1</v>
      </c>
      <c r="P66" s="1061"/>
      <c r="Q66" s="1062"/>
      <c r="R66" s="1063"/>
      <c r="S66" s="1063"/>
      <c r="T66" s="1063"/>
      <c r="U66" s="1063"/>
      <c r="V66" s="1063"/>
      <c r="W66" s="1063"/>
      <c r="X66" s="1063"/>
      <c r="Y66" s="1063"/>
      <c r="Z66" s="1063"/>
      <c r="AA66" s="1063"/>
      <c r="AB66" s="1063"/>
      <c r="AC66" s="1063">
        <f t="shared" si="1"/>
        <v>0</v>
      </c>
      <c r="AD66" s="1063"/>
      <c r="AE66" s="1061"/>
      <c r="AF66" s="1092"/>
      <c r="AG66" s="1093"/>
      <c r="AH66" s="1093"/>
      <c r="AI66" s="1093"/>
      <c r="AJ66" s="1093"/>
      <c r="AK66" s="1093"/>
      <c r="AL66" s="1093"/>
      <c r="AM66" s="1093"/>
      <c r="AN66" s="1093"/>
      <c r="AO66" s="1094"/>
      <c r="AP66" s="1073" t="s">
        <v>504</v>
      </c>
      <c r="AQ66" s="1074"/>
      <c r="AR66" s="1074"/>
      <c r="AS66" s="1074"/>
      <c r="AT66" s="1074"/>
      <c r="AU66" s="1074"/>
      <c r="AV66" s="1074"/>
      <c r="AW66" s="1074"/>
      <c r="AX66" s="1074"/>
      <c r="AY66" s="1074"/>
      <c r="AZ66" s="1049" t="s">
        <v>116</v>
      </c>
      <c r="BA66" s="1049"/>
      <c r="BB66" s="1056"/>
    </row>
    <row r="67" spans="5:54" ht="18.75" customHeight="1">
      <c r="E67" s="528"/>
      <c r="F67" s="1057" t="s">
        <v>126</v>
      </c>
      <c r="G67" s="1058"/>
      <c r="H67" s="1058"/>
      <c r="I67" s="1058"/>
      <c r="J67" s="1058"/>
      <c r="K67" s="1058"/>
      <c r="L67" s="1058"/>
      <c r="M67" s="1058"/>
      <c r="N67" s="1059"/>
      <c r="O67" s="1060" t="s">
        <v>1</v>
      </c>
      <c r="P67" s="1061"/>
      <c r="Q67" s="1062"/>
      <c r="R67" s="1063"/>
      <c r="S67" s="1063"/>
      <c r="T67" s="1063"/>
      <c r="U67" s="1063"/>
      <c r="V67" s="1063"/>
      <c r="W67" s="1063"/>
      <c r="X67" s="1063"/>
      <c r="Y67" s="1063"/>
      <c r="Z67" s="1063"/>
      <c r="AA67" s="1063"/>
      <c r="AB67" s="1063"/>
      <c r="AC67" s="1063">
        <f t="shared" si="1"/>
        <v>0</v>
      </c>
      <c r="AD67" s="1063"/>
      <c r="AE67" s="1061"/>
      <c r="AF67" s="1092"/>
      <c r="AG67" s="1093"/>
      <c r="AH67" s="1093"/>
      <c r="AI67" s="1093"/>
      <c r="AJ67" s="1093"/>
      <c r="AK67" s="1093"/>
      <c r="AL67" s="1093"/>
      <c r="AM67" s="1093"/>
      <c r="AN67" s="1093"/>
      <c r="AO67" s="1094"/>
      <c r="AP67" s="1064" t="s">
        <v>486</v>
      </c>
      <c r="AQ67" s="1065"/>
      <c r="AR67" s="1065"/>
      <c r="AS67" s="1065"/>
      <c r="AT67" s="1065"/>
      <c r="AU67" s="1065"/>
      <c r="AV67" s="1065"/>
      <c r="AW67" s="1065"/>
      <c r="AX67" s="1065"/>
      <c r="AY67" s="1065"/>
      <c r="AZ67" s="1065"/>
      <c r="BA67" s="1065"/>
      <c r="BB67" s="1066"/>
    </row>
    <row r="68" spans="5:54" ht="18.75" customHeight="1">
      <c r="E68" s="528"/>
      <c r="F68" s="1057" t="s">
        <v>127</v>
      </c>
      <c r="G68" s="1058"/>
      <c r="H68" s="1058"/>
      <c r="I68" s="1058"/>
      <c r="J68" s="1058"/>
      <c r="K68" s="1058"/>
      <c r="L68" s="1058"/>
      <c r="M68" s="1058"/>
      <c r="N68" s="1059"/>
      <c r="O68" s="1060" t="s">
        <v>1</v>
      </c>
      <c r="P68" s="1061"/>
      <c r="Q68" s="1062"/>
      <c r="R68" s="1063"/>
      <c r="S68" s="1063"/>
      <c r="T68" s="1063"/>
      <c r="U68" s="1063"/>
      <c r="V68" s="1063"/>
      <c r="W68" s="1063"/>
      <c r="X68" s="1063"/>
      <c r="Y68" s="1063"/>
      <c r="Z68" s="1063"/>
      <c r="AA68" s="1063"/>
      <c r="AB68" s="1063"/>
      <c r="AC68" s="1063">
        <f t="shared" si="1"/>
        <v>0</v>
      </c>
      <c r="AD68" s="1063"/>
      <c r="AE68" s="1061"/>
      <c r="AF68" s="1092"/>
      <c r="AG68" s="1093"/>
      <c r="AH68" s="1093"/>
      <c r="AI68" s="1093"/>
      <c r="AJ68" s="1093"/>
      <c r="AK68" s="1093"/>
      <c r="AL68" s="1093"/>
      <c r="AM68" s="1093"/>
      <c r="AN68" s="1093"/>
      <c r="AO68" s="1094"/>
      <c r="AP68" s="1067"/>
      <c r="AQ68" s="1068"/>
      <c r="AR68" s="1068"/>
      <c r="AS68" s="1068"/>
      <c r="AT68" s="1068"/>
      <c r="AU68" s="1068"/>
      <c r="AV68" s="1068"/>
      <c r="AW68" s="1068"/>
      <c r="AX68" s="1068"/>
      <c r="AY68" s="1068"/>
      <c r="AZ68" s="1068"/>
      <c r="BA68" s="1068"/>
      <c r="BB68" s="1069"/>
    </row>
    <row r="69" spans="5:54" ht="18.75" customHeight="1" thickBot="1">
      <c r="E69" s="528"/>
      <c r="F69" s="1051" t="s">
        <v>128</v>
      </c>
      <c r="G69" s="1052"/>
      <c r="H69" s="1052"/>
      <c r="I69" s="1052"/>
      <c r="J69" s="1052"/>
      <c r="K69" s="1052"/>
      <c r="L69" s="1052"/>
      <c r="M69" s="1052"/>
      <c r="N69" s="1053"/>
      <c r="O69" s="1054" t="s">
        <v>1</v>
      </c>
      <c r="P69" s="1050"/>
      <c r="Q69" s="1055"/>
      <c r="R69" s="1049"/>
      <c r="S69" s="1049"/>
      <c r="T69" s="1049"/>
      <c r="U69" s="1049"/>
      <c r="V69" s="1049"/>
      <c r="W69" s="1049"/>
      <c r="X69" s="1049"/>
      <c r="Y69" s="1049"/>
      <c r="Z69" s="1049"/>
      <c r="AA69" s="1049"/>
      <c r="AB69" s="1049"/>
      <c r="AC69" s="1049">
        <f t="shared" si="1"/>
        <v>0</v>
      </c>
      <c r="AD69" s="1049"/>
      <c r="AE69" s="1050"/>
      <c r="AF69" s="1095"/>
      <c r="AG69" s="1096"/>
      <c r="AH69" s="1096"/>
      <c r="AI69" s="1096"/>
      <c r="AJ69" s="1096"/>
      <c r="AK69" s="1096"/>
      <c r="AL69" s="1096"/>
      <c r="AM69" s="1096"/>
      <c r="AN69" s="1096"/>
      <c r="AO69" s="1097"/>
      <c r="AP69" s="1070"/>
      <c r="AQ69" s="1071"/>
      <c r="AR69" s="1071"/>
      <c r="AS69" s="1071"/>
      <c r="AT69" s="1071"/>
      <c r="AU69" s="1071"/>
      <c r="AV69" s="1071"/>
      <c r="AW69" s="1071"/>
      <c r="AX69" s="1071"/>
      <c r="AY69" s="1071"/>
      <c r="AZ69" s="1071"/>
      <c r="BA69" s="1071"/>
      <c r="BB69" s="1072"/>
    </row>
    <row r="70" spans="5:54" ht="13.35" customHeight="1">
      <c r="F70" s="1044" t="s">
        <v>469</v>
      </c>
      <c r="G70" s="1045"/>
      <c r="H70" s="1045"/>
      <c r="I70" s="1045"/>
      <c r="J70" s="1045"/>
      <c r="K70" s="1045"/>
      <c r="L70" s="1045"/>
      <c r="M70" s="1045"/>
      <c r="N70" s="1045"/>
      <c r="O70" s="1045"/>
      <c r="P70" s="1045"/>
      <c r="Q70" s="478"/>
      <c r="R70" s="181"/>
      <c r="S70" s="181"/>
      <c r="T70" s="181"/>
      <c r="U70" s="181"/>
      <c r="V70" s="181"/>
      <c r="W70" s="181"/>
      <c r="X70" s="181"/>
      <c r="Y70" s="181"/>
      <c r="Z70" s="181"/>
      <c r="AA70" s="181"/>
      <c r="AB70" s="181"/>
      <c r="AC70" s="181"/>
      <c r="AD70" s="181"/>
      <c r="AE70" s="181"/>
      <c r="AF70" s="181"/>
      <c r="AG70" s="181"/>
      <c r="AH70" s="181"/>
      <c r="AI70" s="181"/>
      <c r="AJ70" s="181"/>
      <c r="AK70" s="181"/>
      <c r="AL70" s="181"/>
      <c r="AM70" s="181"/>
      <c r="AN70" s="181"/>
      <c r="AO70" s="181"/>
      <c r="AP70" s="181"/>
      <c r="AQ70" s="181"/>
      <c r="AR70" s="181"/>
      <c r="AS70" s="181"/>
      <c r="AT70" s="181"/>
      <c r="AU70" s="181"/>
      <c r="AV70" s="181"/>
      <c r="AW70" s="181"/>
      <c r="AX70" s="181"/>
      <c r="AY70" s="181"/>
      <c r="AZ70" s="181"/>
      <c r="BA70" s="181"/>
      <c r="BB70" s="182"/>
    </row>
    <row r="71" spans="5:54" ht="13.35" customHeight="1">
      <c r="F71" s="1046"/>
      <c r="G71" s="1047"/>
      <c r="H71" s="1047"/>
      <c r="I71" s="1047"/>
      <c r="J71" s="1047"/>
      <c r="K71" s="1047"/>
      <c r="L71" s="1047"/>
      <c r="M71" s="1047"/>
      <c r="N71" s="1047"/>
      <c r="O71" s="1047"/>
      <c r="P71" s="1047"/>
      <c r="Q71" s="480"/>
      <c r="R71" s="183"/>
      <c r="S71" s="183"/>
      <c r="T71" s="183"/>
      <c r="U71" s="183"/>
      <c r="V71" s="183"/>
      <c r="W71" s="183"/>
      <c r="X71" s="183"/>
      <c r="Y71" s="183"/>
      <c r="Z71" s="183"/>
      <c r="AA71" s="183"/>
      <c r="AB71" s="183"/>
      <c r="AC71" s="183"/>
      <c r="AD71" s="183"/>
      <c r="AE71" s="183"/>
      <c r="AF71" s="183"/>
      <c r="AG71" s="183"/>
      <c r="AH71" s="183"/>
      <c r="AI71" s="183"/>
      <c r="AJ71" s="183"/>
      <c r="AK71" s="183"/>
      <c r="AL71" s="183"/>
      <c r="AM71" s="183"/>
      <c r="AN71" s="183"/>
      <c r="AO71" s="183"/>
      <c r="AP71" s="183"/>
      <c r="AQ71" s="183"/>
      <c r="AR71" s="183"/>
      <c r="AS71" s="183"/>
      <c r="AT71" s="183"/>
      <c r="AU71" s="183"/>
      <c r="AV71" s="183"/>
      <c r="AW71" s="183"/>
      <c r="AX71" s="183"/>
      <c r="AY71" s="183"/>
      <c r="AZ71" s="183"/>
      <c r="BA71" s="183"/>
      <c r="BB71" s="184"/>
    </row>
    <row r="72" spans="5:54" ht="13.35" customHeight="1">
      <c r="F72" s="479"/>
      <c r="G72" s="480"/>
      <c r="H72" s="480"/>
      <c r="I72" s="480"/>
      <c r="J72" s="480"/>
      <c r="K72" s="480"/>
      <c r="L72" s="480"/>
      <c r="M72" s="480"/>
      <c r="N72" s="480"/>
      <c r="O72" s="480"/>
      <c r="P72" s="480"/>
      <c r="Q72" s="480"/>
      <c r="R72" s="183"/>
      <c r="S72" s="183"/>
      <c r="T72" s="183"/>
      <c r="U72" s="183"/>
      <c r="V72" s="183"/>
      <c r="W72" s="183"/>
      <c r="X72" s="183"/>
      <c r="Y72" s="183"/>
      <c r="Z72" s="183"/>
      <c r="AA72" s="183"/>
      <c r="AB72" s="183"/>
      <c r="AC72" s="183"/>
      <c r="AD72" s="183"/>
      <c r="AE72" s="183"/>
      <c r="AF72" s="183"/>
      <c r="AG72" s="183"/>
      <c r="AH72" s="183"/>
      <c r="AI72" s="183"/>
      <c r="AJ72" s="183"/>
      <c r="AK72" s="183"/>
      <c r="AL72" s="183"/>
      <c r="AM72" s="183"/>
      <c r="AN72" s="183"/>
      <c r="AO72" s="183"/>
      <c r="AP72" s="183"/>
      <c r="AQ72" s="183"/>
      <c r="AR72" s="183"/>
      <c r="AS72" s="183"/>
      <c r="AT72" s="183"/>
      <c r="AU72" s="183"/>
      <c r="AV72" s="183"/>
      <c r="AW72" s="183"/>
      <c r="AX72" s="183"/>
      <c r="AY72" s="183"/>
      <c r="AZ72" s="183"/>
      <c r="BA72" s="183"/>
      <c r="BB72" s="184"/>
    </row>
    <row r="73" spans="5:54" ht="13.35" customHeight="1">
      <c r="F73" s="479"/>
      <c r="G73" s="480"/>
      <c r="H73" s="480"/>
      <c r="I73" s="480"/>
      <c r="J73" s="480"/>
      <c r="K73" s="480"/>
      <c r="L73" s="480"/>
      <c r="M73" s="480"/>
      <c r="N73" s="480"/>
      <c r="O73" s="480"/>
      <c r="P73" s="480"/>
      <c r="Q73" s="480"/>
      <c r="R73" s="183"/>
      <c r="S73" s="183"/>
      <c r="T73" s="183"/>
      <c r="U73" s="183"/>
      <c r="V73" s="183"/>
      <c r="W73" s="183"/>
      <c r="X73" s="183"/>
      <c r="Y73" s="183"/>
      <c r="Z73" s="183"/>
      <c r="AA73" s="183"/>
      <c r="AB73" s="183"/>
      <c r="AC73" s="183"/>
      <c r="AD73" s="183"/>
      <c r="AE73" s="183"/>
      <c r="AF73" s="183"/>
      <c r="AG73" s="183"/>
      <c r="AH73" s="183"/>
      <c r="AI73" s="183"/>
      <c r="AJ73" s="183"/>
      <c r="AK73" s="183"/>
      <c r="AL73" s="183"/>
      <c r="AM73" s="183"/>
      <c r="AN73" s="183"/>
      <c r="AO73" s="183"/>
      <c r="AP73" s="183"/>
      <c r="AQ73" s="183"/>
      <c r="AR73" s="183"/>
      <c r="AS73" s="183"/>
      <c r="AT73" s="183"/>
      <c r="AU73" s="183"/>
      <c r="AV73" s="183"/>
      <c r="AW73" s="183"/>
      <c r="AX73" s="183"/>
      <c r="AY73" s="183"/>
      <c r="AZ73" s="183"/>
      <c r="BA73" s="183"/>
      <c r="BB73" s="184"/>
    </row>
    <row r="74" spans="5:54" ht="13.35" customHeight="1">
      <c r="F74" s="479"/>
      <c r="G74" s="480"/>
      <c r="H74" s="480"/>
      <c r="I74" s="480"/>
      <c r="J74" s="480"/>
      <c r="K74" s="480"/>
      <c r="L74" s="480"/>
      <c r="M74" s="480"/>
      <c r="N74" s="480"/>
      <c r="O74" s="480"/>
      <c r="P74" s="480"/>
      <c r="Q74" s="480"/>
      <c r="R74" s="183"/>
      <c r="S74" s="183"/>
      <c r="T74" s="183"/>
      <c r="U74" s="183"/>
      <c r="V74" s="183"/>
      <c r="W74" s="183"/>
      <c r="X74" s="183"/>
      <c r="Y74" s="183"/>
      <c r="Z74" s="183"/>
      <c r="AA74" s="183"/>
      <c r="AB74" s="183"/>
      <c r="AC74" s="183"/>
      <c r="AD74" s="183"/>
      <c r="AE74" s="183"/>
      <c r="AF74" s="183"/>
      <c r="AG74" s="183"/>
      <c r="AH74" s="183"/>
      <c r="AI74" s="183"/>
      <c r="AJ74" s="183"/>
      <c r="AK74" s="183"/>
      <c r="AL74" s="183"/>
      <c r="AM74" s="183"/>
      <c r="AN74" s="183"/>
      <c r="AO74" s="183"/>
      <c r="AP74" s="183"/>
      <c r="AQ74" s="183"/>
      <c r="AR74" s="183"/>
      <c r="AS74" s="183"/>
      <c r="AT74" s="183"/>
      <c r="AU74" s="183"/>
      <c r="AV74" s="183"/>
      <c r="AW74" s="183"/>
      <c r="AX74" s="183"/>
      <c r="AY74" s="183"/>
      <c r="AZ74" s="183"/>
      <c r="BA74" s="183"/>
      <c r="BB74" s="184"/>
    </row>
    <row r="75" spans="5:54" ht="13.35" customHeight="1">
      <c r="F75" s="479"/>
      <c r="G75" s="480"/>
      <c r="H75" s="480"/>
      <c r="I75" s="480"/>
      <c r="J75" s="480"/>
      <c r="K75" s="480"/>
      <c r="L75" s="480"/>
      <c r="M75" s="480"/>
      <c r="N75" s="480"/>
      <c r="O75" s="480"/>
      <c r="P75" s="480"/>
      <c r="Q75" s="480"/>
      <c r="R75" s="183"/>
      <c r="S75" s="183"/>
      <c r="T75" s="183"/>
      <c r="U75" s="183"/>
      <c r="V75" s="183"/>
      <c r="W75" s="183"/>
      <c r="X75" s="183"/>
      <c r="Y75" s="183"/>
      <c r="Z75" s="183"/>
      <c r="AA75" s="183"/>
      <c r="AB75" s="183"/>
      <c r="AC75" s="183"/>
      <c r="AD75" s="183"/>
      <c r="AE75" s="183"/>
      <c r="AF75" s="183"/>
      <c r="AG75" s="183"/>
      <c r="AH75" s="183"/>
      <c r="AI75" s="183"/>
      <c r="AJ75" s="183"/>
      <c r="AK75" s="183"/>
      <c r="AL75" s="183"/>
      <c r="AM75" s="183"/>
      <c r="AN75" s="183"/>
      <c r="AO75" s="183"/>
      <c r="AP75" s="183"/>
      <c r="AQ75" s="183"/>
      <c r="AR75" s="183"/>
      <c r="AS75" s="183"/>
      <c r="AT75" s="183"/>
      <c r="AU75" s="183"/>
      <c r="AV75" s="183"/>
      <c r="AW75" s="183"/>
      <c r="AX75" s="183"/>
      <c r="AY75" s="183"/>
      <c r="AZ75" s="183"/>
      <c r="BA75" s="183"/>
      <c r="BB75" s="184"/>
    </row>
    <row r="76" spans="5:54" ht="13.35" customHeight="1">
      <c r="F76" s="479"/>
      <c r="G76" s="480"/>
      <c r="H76" s="480"/>
      <c r="I76" s="480"/>
      <c r="J76" s="480"/>
      <c r="K76" s="480"/>
      <c r="L76" s="480"/>
      <c r="M76" s="480"/>
      <c r="N76" s="480"/>
      <c r="O76" s="480"/>
      <c r="P76" s="480"/>
      <c r="Q76" s="480"/>
      <c r="R76" s="183"/>
      <c r="S76" s="183"/>
      <c r="T76" s="183"/>
      <c r="U76" s="183"/>
      <c r="V76" s="183"/>
      <c r="W76" s="183"/>
      <c r="X76" s="183"/>
      <c r="Y76" s="183"/>
      <c r="Z76" s="183"/>
      <c r="AA76" s="183"/>
      <c r="AB76" s="183"/>
      <c r="AC76" s="183"/>
      <c r="AD76" s="183"/>
      <c r="AE76" s="183"/>
      <c r="AF76" s="183"/>
      <c r="AG76" s="183"/>
      <c r="AH76" s="183"/>
      <c r="AI76" s="183"/>
      <c r="AJ76" s="183"/>
      <c r="AK76" s="183"/>
      <c r="AL76" s="183"/>
      <c r="AM76" s="183"/>
      <c r="AN76" s="183"/>
      <c r="AO76" s="183"/>
      <c r="AP76" s="183"/>
      <c r="AQ76" s="183"/>
      <c r="AR76" s="183"/>
      <c r="AS76" s="183"/>
      <c r="AT76" s="183"/>
      <c r="AU76" s="183"/>
      <c r="AV76" s="183"/>
      <c r="AW76" s="183"/>
      <c r="AX76" s="183"/>
      <c r="AY76" s="183"/>
      <c r="AZ76" s="183"/>
      <c r="BA76" s="183"/>
      <c r="BB76" s="184"/>
    </row>
    <row r="77" spans="5:54" ht="13.35" customHeight="1">
      <c r="F77" s="479"/>
      <c r="G77" s="480"/>
      <c r="H77" s="480"/>
      <c r="I77" s="480"/>
      <c r="J77" s="480"/>
      <c r="K77" s="480"/>
      <c r="L77" s="480"/>
      <c r="M77" s="480"/>
      <c r="N77" s="480"/>
      <c r="O77" s="480"/>
      <c r="P77" s="480"/>
      <c r="Q77" s="480"/>
      <c r="R77" s="183"/>
      <c r="S77" s="183"/>
      <c r="T77" s="183"/>
      <c r="U77" s="183"/>
      <c r="V77" s="183"/>
      <c r="W77" s="183"/>
      <c r="X77" s="183"/>
      <c r="Y77" s="183"/>
      <c r="Z77" s="183"/>
      <c r="AA77" s="183"/>
      <c r="AB77" s="183"/>
      <c r="AC77" s="183"/>
      <c r="AD77" s="183"/>
      <c r="AE77" s="183"/>
      <c r="AF77" s="183"/>
      <c r="AG77" s="183"/>
      <c r="AH77" s="183"/>
      <c r="AI77" s="183"/>
      <c r="AJ77" s="183"/>
      <c r="AK77" s="183"/>
      <c r="AL77" s="183"/>
      <c r="AM77" s="183"/>
      <c r="AN77" s="183"/>
      <c r="AO77" s="183"/>
      <c r="AP77" s="183"/>
      <c r="AQ77" s="183"/>
      <c r="AR77" s="183"/>
      <c r="AS77" s="183"/>
      <c r="AT77" s="183"/>
      <c r="AU77" s="183"/>
      <c r="AV77" s="183"/>
      <c r="AW77" s="183"/>
      <c r="AX77" s="183"/>
      <c r="AY77" s="183"/>
      <c r="AZ77" s="183"/>
      <c r="BA77" s="183"/>
      <c r="BB77" s="184"/>
    </row>
    <row r="78" spans="5:54" ht="13.35" customHeight="1">
      <c r="F78" s="479"/>
      <c r="G78" s="480"/>
      <c r="H78" s="480"/>
      <c r="I78" s="480"/>
      <c r="J78" s="480"/>
      <c r="K78" s="480"/>
      <c r="L78" s="480"/>
      <c r="M78" s="480"/>
      <c r="N78" s="480"/>
      <c r="O78" s="480"/>
      <c r="P78" s="480"/>
      <c r="Q78" s="480"/>
      <c r="R78" s="183"/>
      <c r="S78" s="183"/>
      <c r="T78" s="183"/>
      <c r="U78" s="183"/>
      <c r="V78" s="183"/>
      <c r="W78" s="183"/>
      <c r="X78" s="183"/>
      <c r="Y78" s="183"/>
      <c r="Z78" s="183"/>
      <c r="AA78" s="183"/>
      <c r="AB78" s="183"/>
      <c r="AC78" s="183"/>
      <c r="AD78" s="183"/>
      <c r="AE78" s="183"/>
      <c r="AF78" s="183"/>
      <c r="AG78" s="183"/>
      <c r="AH78" s="183"/>
      <c r="AI78" s="183"/>
      <c r="AJ78" s="183"/>
      <c r="AK78" s="183"/>
      <c r="AL78" s="183"/>
      <c r="AM78" s="183"/>
      <c r="AN78" s="183"/>
      <c r="AO78" s="183"/>
      <c r="AP78" s="183"/>
      <c r="AQ78" s="183"/>
      <c r="AR78" s="183"/>
      <c r="AS78" s="183"/>
      <c r="AT78" s="183"/>
      <c r="AU78" s="183"/>
      <c r="AV78" s="183"/>
      <c r="AW78" s="183"/>
      <c r="AX78" s="183"/>
      <c r="AY78" s="183"/>
      <c r="AZ78" s="183"/>
      <c r="BA78" s="183"/>
      <c r="BB78" s="184"/>
    </row>
    <row r="79" spans="5:54" ht="13.35" customHeight="1">
      <c r="F79" s="479"/>
      <c r="G79" s="480"/>
      <c r="H79" s="480"/>
      <c r="I79" s="480"/>
      <c r="J79" s="480"/>
      <c r="K79" s="480"/>
      <c r="L79" s="480"/>
      <c r="M79" s="480"/>
      <c r="N79" s="480"/>
      <c r="O79" s="480"/>
      <c r="P79" s="480"/>
      <c r="Q79" s="480"/>
      <c r="R79" s="183"/>
      <c r="S79" s="183"/>
      <c r="T79" s="183"/>
      <c r="U79" s="183"/>
      <c r="V79" s="183"/>
      <c r="W79" s="183"/>
      <c r="X79" s="183"/>
      <c r="Y79" s="183"/>
      <c r="Z79" s="183"/>
      <c r="AA79" s="183"/>
      <c r="AB79" s="183"/>
      <c r="AC79" s="183"/>
      <c r="AD79" s="183"/>
      <c r="AE79" s="183"/>
      <c r="AF79" s="183"/>
      <c r="AG79" s="183"/>
      <c r="AH79" s="183"/>
      <c r="AI79" s="183"/>
      <c r="AJ79" s="183"/>
      <c r="AK79" s="183"/>
      <c r="AL79" s="183"/>
      <c r="AM79" s="183"/>
      <c r="AN79" s="183"/>
      <c r="AO79" s="183"/>
      <c r="AP79" s="183"/>
      <c r="AQ79" s="183"/>
      <c r="AR79" s="183"/>
      <c r="AS79" s="183"/>
      <c r="AT79" s="183"/>
      <c r="AU79" s="183"/>
      <c r="AV79" s="183"/>
      <c r="AW79" s="183"/>
      <c r="AX79" s="183"/>
      <c r="AY79" s="183"/>
      <c r="AZ79" s="183"/>
      <c r="BA79" s="183"/>
      <c r="BB79" s="184"/>
    </row>
    <row r="80" spans="5:54" ht="13.35" customHeight="1">
      <c r="F80" s="479"/>
      <c r="G80" s="480"/>
      <c r="H80" s="480"/>
      <c r="I80" s="480"/>
      <c r="J80" s="480"/>
      <c r="K80" s="480"/>
      <c r="L80" s="480"/>
      <c r="M80" s="480"/>
      <c r="N80" s="480"/>
      <c r="O80" s="480"/>
      <c r="P80" s="480"/>
      <c r="Q80" s="480"/>
      <c r="R80" s="183"/>
      <c r="S80" s="183"/>
      <c r="T80" s="183"/>
      <c r="U80" s="183"/>
      <c r="V80" s="183"/>
      <c r="W80" s="183"/>
      <c r="X80" s="183"/>
      <c r="Y80" s="183"/>
      <c r="Z80" s="183"/>
      <c r="AA80" s="183"/>
      <c r="AB80" s="183"/>
      <c r="AC80" s="183"/>
      <c r="AD80" s="183"/>
      <c r="AE80" s="183"/>
      <c r="AF80" s="183"/>
      <c r="AG80" s="183"/>
      <c r="AH80" s="183"/>
      <c r="AI80" s="183"/>
      <c r="AJ80" s="183"/>
      <c r="AK80" s="183"/>
      <c r="AL80" s="183"/>
      <c r="AM80" s="183"/>
      <c r="AN80" s="183"/>
      <c r="AO80" s="183"/>
      <c r="AP80" s="183"/>
      <c r="AQ80" s="183"/>
      <c r="AR80" s="183"/>
      <c r="AS80" s="183"/>
      <c r="AT80" s="183"/>
      <c r="AU80" s="183"/>
      <c r="AV80" s="183"/>
      <c r="AW80" s="183"/>
      <c r="AX80" s="183"/>
      <c r="AY80" s="183"/>
      <c r="AZ80" s="183"/>
      <c r="BA80" s="183"/>
      <c r="BB80" s="184"/>
    </row>
    <row r="81" spans="6:54" ht="13.35" customHeight="1">
      <c r="F81" s="479"/>
      <c r="G81" s="480"/>
      <c r="H81" s="480"/>
      <c r="I81" s="480"/>
      <c r="J81" s="480"/>
      <c r="K81" s="480"/>
      <c r="L81" s="480"/>
      <c r="M81" s="480"/>
      <c r="N81" s="480"/>
      <c r="O81" s="480"/>
      <c r="P81" s="480"/>
      <c r="Q81" s="480"/>
      <c r="R81" s="183"/>
      <c r="S81" s="183"/>
      <c r="T81" s="183"/>
      <c r="U81" s="183"/>
      <c r="V81" s="183"/>
      <c r="W81" s="183"/>
      <c r="X81" s="183"/>
      <c r="Y81" s="183"/>
      <c r="Z81" s="183"/>
      <c r="AA81" s="183"/>
      <c r="AB81" s="183"/>
      <c r="AC81" s="183"/>
      <c r="AD81" s="183"/>
      <c r="AE81" s="183"/>
      <c r="AF81" s="183"/>
      <c r="AG81" s="183"/>
      <c r="AH81" s="183"/>
      <c r="AI81" s="183"/>
      <c r="AJ81" s="183"/>
      <c r="AK81" s="183"/>
      <c r="AL81" s="183"/>
      <c r="AM81" s="183"/>
      <c r="AN81" s="183"/>
      <c r="AO81" s="183"/>
      <c r="AP81" s="183"/>
      <c r="AQ81" s="183"/>
      <c r="AR81" s="183"/>
      <c r="AS81" s="183"/>
      <c r="AT81" s="183"/>
      <c r="AU81" s="183"/>
      <c r="AV81" s="183"/>
      <c r="AW81" s="183"/>
      <c r="AX81" s="183"/>
      <c r="AY81" s="183"/>
      <c r="AZ81" s="183"/>
      <c r="BA81" s="183"/>
      <c r="BB81" s="184"/>
    </row>
    <row r="82" spans="6:54" ht="13.35" customHeight="1">
      <c r="F82" s="479"/>
      <c r="G82" s="480"/>
      <c r="H82" s="480"/>
      <c r="I82" s="480"/>
      <c r="J82" s="480"/>
      <c r="K82" s="480"/>
      <c r="L82" s="480"/>
      <c r="M82" s="480"/>
      <c r="N82" s="480"/>
      <c r="O82" s="480"/>
      <c r="P82" s="480"/>
      <c r="Q82" s="480"/>
      <c r="R82" s="183"/>
      <c r="S82" s="183"/>
      <c r="T82" s="183"/>
      <c r="U82" s="183"/>
      <c r="V82" s="183"/>
      <c r="W82" s="183"/>
      <c r="X82" s="183"/>
      <c r="Y82" s="183"/>
      <c r="Z82" s="183"/>
      <c r="AA82" s="183"/>
      <c r="AB82" s="183"/>
      <c r="AC82" s="183"/>
      <c r="AD82" s="183"/>
      <c r="AE82" s="183"/>
      <c r="AF82" s="183"/>
      <c r="AG82" s="183"/>
      <c r="AH82" s="183"/>
      <c r="AI82" s="183"/>
      <c r="AJ82" s="183"/>
      <c r="AK82" s="183"/>
      <c r="AL82" s="183"/>
      <c r="AM82" s="183"/>
      <c r="AN82" s="183"/>
      <c r="AO82" s="183"/>
      <c r="AP82" s="183"/>
      <c r="AQ82" s="183"/>
      <c r="AR82" s="183"/>
      <c r="AS82" s="183"/>
      <c r="AT82" s="183"/>
      <c r="AU82" s="183"/>
      <c r="AV82" s="183"/>
      <c r="AW82" s="183"/>
      <c r="AX82" s="183"/>
      <c r="AY82" s="183"/>
      <c r="AZ82" s="183"/>
      <c r="BA82" s="183"/>
      <c r="BB82" s="184"/>
    </row>
    <row r="83" spans="6:54" ht="13.35" customHeight="1">
      <c r="F83" s="479"/>
      <c r="G83" s="480"/>
      <c r="H83" s="480"/>
      <c r="I83" s="480"/>
      <c r="J83" s="480"/>
      <c r="K83" s="480"/>
      <c r="L83" s="480"/>
      <c r="M83" s="480"/>
      <c r="N83" s="480"/>
      <c r="O83" s="480"/>
      <c r="P83" s="480"/>
      <c r="Q83" s="480"/>
      <c r="R83" s="183"/>
      <c r="S83" s="183"/>
      <c r="T83" s="183"/>
      <c r="U83" s="183"/>
      <c r="V83" s="183"/>
      <c r="W83" s="183"/>
      <c r="X83" s="183"/>
      <c r="Y83" s="183"/>
      <c r="Z83" s="183"/>
      <c r="AA83" s="183"/>
      <c r="AB83" s="183"/>
      <c r="AC83" s="183"/>
      <c r="AD83" s="183"/>
      <c r="AE83" s="183"/>
      <c r="AF83" s="183"/>
      <c r="AG83" s="183"/>
      <c r="AH83" s="183"/>
      <c r="AI83" s="183"/>
      <c r="AJ83" s="183"/>
      <c r="AK83" s="183"/>
      <c r="AL83" s="183"/>
      <c r="AM83" s="183"/>
      <c r="AN83" s="183"/>
      <c r="AO83" s="183"/>
      <c r="AP83" s="183"/>
      <c r="AQ83" s="183"/>
      <c r="AR83" s="183"/>
      <c r="AS83" s="183"/>
      <c r="AT83" s="183"/>
      <c r="AU83" s="183"/>
      <c r="AV83" s="183"/>
      <c r="AW83" s="183"/>
      <c r="AX83" s="183"/>
      <c r="AY83" s="183"/>
      <c r="AZ83" s="183"/>
      <c r="BA83" s="183"/>
      <c r="BB83" s="184"/>
    </row>
    <row r="84" spans="6:54" ht="13.35" customHeight="1">
      <c r="F84" s="479"/>
      <c r="G84" s="480"/>
      <c r="H84" s="480"/>
      <c r="I84" s="480"/>
      <c r="J84" s="480"/>
      <c r="K84" s="480"/>
      <c r="L84" s="480"/>
      <c r="M84" s="480"/>
      <c r="N84" s="480"/>
      <c r="O84" s="480"/>
      <c r="P84" s="480"/>
      <c r="Q84" s="480"/>
      <c r="R84" s="183"/>
      <c r="S84" s="183"/>
      <c r="T84" s="183"/>
      <c r="U84" s="183"/>
      <c r="V84" s="183"/>
      <c r="W84" s="183"/>
      <c r="X84" s="183"/>
      <c r="Y84" s="183"/>
      <c r="Z84" s="183"/>
      <c r="AA84" s="183"/>
      <c r="AB84" s="183"/>
      <c r="AC84" s="183"/>
      <c r="AD84" s="183"/>
      <c r="AE84" s="183"/>
      <c r="AF84" s="183"/>
      <c r="AG84" s="183"/>
      <c r="AH84" s="183"/>
      <c r="AI84" s="183"/>
      <c r="AJ84" s="183"/>
      <c r="AK84" s="183"/>
      <c r="AL84" s="183"/>
      <c r="AM84" s="183"/>
      <c r="AN84" s="183"/>
      <c r="AO84" s="183"/>
      <c r="AP84" s="183"/>
      <c r="AQ84" s="183"/>
      <c r="AR84" s="183"/>
      <c r="AS84" s="183"/>
      <c r="AT84" s="183"/>
      <c r="AU84" s="183"/>
      <c r="AV84" s="183"/>
      <c r="AW84" s="183"/>
      <c r="AX84" s="183"/>
      <c r="AY84" s="183"/>
      <c r="AZ84" s="183"/>
      <c r="BA84" s="183"/>
      <c r="BB84" s="184"/>
    </row>
    <row r="85" spans="6:54" ht="13.35" customHeight="1">
      <c r="F85" s="479"/>
      <c r="G85" s="480"/>
      <c r="H85" s="480"/>
      <c r="I85" s="480"/>
      <c r="J85" s="480"/>
      <c r="K85" s="480"/>
      <c r="L85" s="480"/>
      <c r="M85" s="480"/>
      <c r="N85" s="480"/>
      <c r="O85" s="480"/>
      <c r="P85" s="480"/>
      <c r="Q85" s="480"/>
      <c r="R85" s="183"/>
      <c r="S85" s="183"/>
      <c r="T85" s="183"/>
      <c r="U85" s="183"/>
      <c r="V85" s="183"/>
      <c r="W85" s="183"/>
      <c r="X85" s="183"/>
      <c r="Y85" s="183"/>
      <c r="Z85" s="183"/>
      <c r="AA85" s="183"/>
      <c r="AB85" s="183"/>
      <c r="AC85" s="183"/>
      <c r="AD85" s="183"/>
      <c r="AE85" s="183"/>
      <c r="AF85" s="183"/>
      <c r="AG85" s="183"/>
      <c r="AH85" s="183"/>
      <c r="AI85" s="183"/>
      <c r="AJ85" s="183"/>
      <c r="AK85" s="183"/>
      <c r="AL85" s="183"/>
      <c r="AM85" s="183"/>
      <c r="AN85" s="183"/>
      <c r="AO85" s="183"/>
      <c r="AP85" s="183"/>
      <c r="AQ85" s="183"/>
      <c r="AR85" s="183"/>
      <c r="AS85" s="183"/>
      <c r="AT85" s="183"/>
      <c r="AU85" s="183"/>
      <c r="AV85" s="183"/>
      <c r="AW85" s="183"/>
      <c r="AX85" s="183"/>
      <c r="AY85" s="183"/>
      <c r="AZ85" s="183"/>
      <c r="BA85" s="183"/>
      <c r="BB85" s="184"/>
    </row>
    <row r="86" spans="6:54" ht="13.35" customHeight="1">
      <c r="F86" s="479"/>
      <c r="G86" s="480"/>
      <c r="H86" s="480"/>
      <c r="I86" s="480"/>
      <c r="J86" s="480"/>
      <c r="K86" s="480"/>
      <c r="L86" s="480"/>
      <c r="M86" s="480"/>
      <c r="N86" s="480"/>
      <c r="O86" s="480"/>
      <c r="P86" s="480"/>
      <c r="Q86" s="480"/>
      <c r="R86" s="183"/>
      <c r="S86" s="183"/>
      <c r="T86" s="183"/>
      <c r="U86" s="183"/>
      <c r="V86" s="183"/>
      <c r="W86" s="183"/>
      <c r="X86" s="183"/>
      <c r="Y86" s="183"/>
      <c r="Z86" s="183"/>
      <c r="AA86" s="183"/>
      <c r="AB86" s="183"/>
      <c r="AC86" s="183"/>
      <c r="AD86" s="183"/>
      <c r="AE86" s="183"/>
      <c r="AF86" s="183"/>
      <c r="AG86" s="183"/>
      <c r="AH86" s="183"/>
      <c r="AI86" s="183"/>
      <c r="AJ86" s="183"/>
      <c r="AK86" s="183"/>
      <c r="AL86" s="183"/>
      <c r="AM86" s="183"/>
      <c r="AN86" s="183"/>
      <c r="AO86" s="183"/>
      <c r="AP86" s="183"/>
      <c r="AQ86" s="183"/>
      <c r="AR86" s="183"/>
      <c r="AS86" s="183"/>
      <c r="AT86" s="183"/>
      <c r="AU86" s="183"/>
      <c r="AV86" s="183"/>
      <c r="AW86" s="183"/>
      <c r="AX86" s="183"/>
      <c r="AY86" s="183"/>
      <c r="AZ86" s="183"/>
      <c r="BA86" s="183"/>
      <c r="BB86" s="184"/>
    </row>
    <row r="87" spans="6:54" ht="13.35" customHeight="1">
      <c r="F87" s="479"/>
      <c r="G87" s="480"/>
      <c r="H87" s="480"/>
      <c r="I87" s="480"/>
      <c r="J87" s="480"/>
      <c r="K87" s="480"/>
      <c r="L87" s="480"/>
      <c r="M87" s="480"/>
      <c r="N87" s="480"/>
      <c r="O87" s="480"/>
      <c r="P87" s="480"/>
      <c r="Q87" s="480"/>
      <c r="R87" s="183"/>
      <c r="S87" s="183"/>
      <c r="T87" s="183"/>
      <c r="U87" s="183"/>
      <c r="V87" s="183"/>
      <c r="W87" s="183"/>
      <c r="X87" s="183"/>
      <c r="Y87" s="183"/>
      <c r="Z87" s="183"/>
      <c r="AA87" s="183"/>
      <c r="AB87" s="183"/>
      <c r="AC87" s="183"/>
      <c r="AD87" s="183"/>
      <c r="AE87" s="183"/>
      <c r="AF87" s="183"/>
      <c r="AG87" s="183"/>
      <c r="AH87" s="183"/>
      <c r="AI87" s="183"/>
      <c r="AJ87" s="183"/>
      <c r="AK87" s="183"/>
      <c r="AL87" s="183"/>
      <c r="AM87" s="183"/>
      <c r="AN87" s="183"/>
      <c r="AO87" s="183"/>
      <c r="AP87" s="183"/>
      <c r="AQ87" s="183"/>
      <c r="AR87" s="183"/>
      <c r="AS87" s="183"/>
      <c r="AT87" s="183"/>
      <c r="AU87" s="183"/>
      <c r="AV87" s="183"/>
      <c r="AW87" s="183"/>
      <c r="AX87" s="183"/>
      <c r="AY87" s="183"/>
      <c r="AZ87" s="183"/>
      <c r="BA87" s="183"/>
      <c r="BB87" s="184"/>
    </row>
    <row r="88" spans="6:54" ht="13.35" customHeight="1">
      <c r="F88" s="479"/>
      <c r="G88" s="480"/>
      <c r="H88" s="480"/>
      <c r="I88" s="480"/>
      <c r="J88" s="480"/>
      <c r="K88" s="480"/>
      <c r="L88" s="480"/>
      <c r="M88" s="480"/>
      <c r="N88" s="480"/>
      <c r="O88" s="480"/>
      <c r="P88" s="480"/>
      <c r="Q88" s="480"/>
      <c r="R88" s="183"/>
      <c r="S88" s="183"/>
      <c r="T88" s="183"/>
      <c r="U88" s="183"/>
      <c r="V88" s="183"/>
      <c r="W88" s="183"/>
      <c r="X88" s="183"/>
      <c r="Y88" s="183"/>
      <c r="Z88" s="183"/>
      <c r="AA88" s="183"/>
      <c r="AB88" s="183"/>
      <c r="AC88" s="183"/>
      <c r="AD88" s="183"/>
      <c r="AE88" s="183"/>
      <c r="AF88" s="183"/>
      <c r="AG88" s="183"/>
      <c r="AH88" s="183"/>
      <c r="AI88" s="183"/>
      <c r="AJ88" s="183"/>
      <c r="AK88" s="183"/>
      <c r="AL88" s="183"/>
      <c r="AM88" s="183"/>
      <c r="AN88" s="183"/>
      <c r="AO88" s="183"/>
      <c r="AP88" s="183"/>
      <c r="AQ88" s="183"/>
      <c r="AR88" s="183"/>
      <c r="AS88" s="183"/>
      <c r="AT88" s="183"/>
      <c r="AU88" s="183"/>
      <c r="AV88" s="183"/>
      <c r="AW88" s="183"/>
      <c r="AX88" s="183"/>
      <c r="AY88" s="183"/>
      <c r="AZ88" s="183"/>
      <c r="BA88" s="183"/>
      <c r="BB88" s="184"/>
    </row>
    <row r="89" spans="6:54" ht="13.35" customHeight="1">
      <c r="F89" s="479"/>
      <c r="G89" s="480"/>
      <c r="H89" s="480"/>
      <c r="I89" s="480"/>
      <c r="J89" s="480"/>
      <c r="K89" s="480"/>
      <c r="L89" s="480"/>
      <c r="M89" s="480"/>
      <c r="N89" s="480"/>
      <c r="O89" s="480"/>
      <c r="P89" s="480"/>
      <c r="Q89" s="480"/>
      <c r="R89" s="183"/>
      <c r="S89" s="183"/>
      <c r="T89" s="183"/>
      <c r="U89" s="183"/>
      <c r="V89" s="183"/>
      <c r="W89" s="183"/>
      <c r="X89" s="183"/>
      <c r="Y89" s="183"/>
      <c r="Z89" s="183"/>
      <c r="AA89" s="183"/>
      <c r="AB89" s="183"/>
      <c r="AC89" s="183"/>
      <c r="AD89" s="183"/>
      <c r="AE89" s="183"/>
      <c r="AF89" s="183"/>
      <c r="AG89" s="183"/>
      <c r="AH89" s="183"/>
      <c r="AI89" s="183"/>
      <c r="AJ89" s="183"/>
      <c r="AK89" s="183"/>
      <c r="AL89" s="183"/>
      <c r="AM89" s="183"/>
      <c r="AN89" s="183"/>
      <c r="AO89" s="183"/>
      <c r="AP89" s="183"/>
      <c r="AQ89" s="183"/>
      <c r="AR89" s="183"/>
      <c r="AS89" s="183"/>
      <c r="AT89" s="183"/>
      <c r="AU89" s="183"/>
      <c r="AV89" s="183"/>
      <c r="AW89" s="183"/>
      <c r="AX89" s="183"/>
      <c r="AY89" s="183"/>
      <c r="AZ89" s="183"/>
      <c r="BA89" s="183"/>
      <c r="BB89" s="184"/>
    </row>
    <row r="90" spans="6:54" ht="13.35" customHeight="1">
      <c r="F90" s="479"/>
      <c r="G90" s="480"/>
      <c r="H90" s="480"/>
      <c r="I90" s="480"/>
      <c r="J90" s="480"/>
      <c r="K90" s="480"/>
      <c r="L90" s="480"/>
      <c r="M90" s="480"/>
      <c r="N90" s="480"/>
      <c r="O90" s="480"/>
      <c r="P90" s="480"/>
      <c r="Q90" s="480"/>
      <c r="R90" s="183"/>
      <c r="S90" s="183"/>
      <c r="T90" s="183"/>
      <c r="U90" s="183"/>
      <c r="V90" s="183"/>
      <c r="W90" s="183"/>
      <c r="X90" s="183"/>
      <c r="Y90" s="183"/>
      <c r="Z90" s="183"/>
      <c r="AA90" s="183"/>
      <c r="AB90" s="183"/>
      <c r="AC90" s="183"/>
      <c r="AD90" s="183"/>
      <c r="AE90" s="183"/>
      <c r="AF90" s="183"/>
      <c r="AG90" s="183"/>
      <c r="AH90" s="183"/>
      <c r="AI90" s="183"/>
      <c r="AJ90" s="183"/>
      <c r="AK90" s="183"/>
      <c r="AL90" s="183"/>
      <c r="AM90" s="183"/>
      <c r="AN90" s="183"/>
      <c r="AO90" s="183"/>
      <c r="AP90" s="183"/>
      <c r="AQ90" s="183"/>
      <c r="AR90" s="183"/>
      <c r="AS90" s="183"/>
      <c r="AT90" s="183"/>
      <c r="AU90" s="183"/>
      <c r="AV90" s="183"/>
      <c r="AW90" s="183"/>
      <c r="AX90" s="183"/>
      <c r="AY90" s="183"/>
      <c r="AZ90" s="183"/>
      <c r="BA90" s="183"/>
      <c r="BB90" s="184"/>
    </row>
    <row r="91" spans="6:54" ht="13.35" customHeight="1">
      <c r="F91" s="479"/>
      <c r="G91" s="480"/>
      <c r="H91" s="480"/>
      <c r="I91" s="480"/>
      <c r="J91" s="480"/>
      <c r="K91" s="480"/>
      <c r="L91" s="480"/>
      <c r="M91" s="480"/>
      <c r="N91" s="480"/>
      <c r="O91" s="480"/>
      <c r="P91" s="480"/>
      <c r="Q91" s="480"/>
      <c r="R91" s="183"/>
      <c r="S91" s="183"/>
      <c r="T91" s="183"/>
      <c r="U91" s="183"/>
      <c r="V91" s="183"/>
      <c r="W91" s="183"/>
      <c r="X91" s="183"/>
      <c r="Y91" s="183"/>
      <c r="Z91" s="183"/>
      <c r="AA91" s="183"/>
      <c r="AB91" s="183"/>
      <c r="AC91" s="183"/>
      <c r="AD91" s="183"/>
      <c r="AE91" s="183"/>
      <c r="AF91" s="183"/>
      <c r="AG91" s="183"/>
      <c r="AH91" s="183"/>
      <c r="AI91" s="183"/>
      <c r="AJ91" s="183"/>
      <c r="AK91" s="183"/>
      <c r="AL91" s="183"/>
      <c r="AM91" s="183"/>
      <c r="AN91" s="183"/>
      <c r="AO91" s="183"/>
      <c r="AP91" s="183"/>
      <c r="AQ91" s="183"/>
      <c r="AR91" s="183"/>
      <c r="AS91" s="183"/>
      <c r="AT91" s="183"/>
      <c r="AU91" s="183"/>
      <c r="AV91" s="183"/>
      <c r="AW91" s="183"/>
      <c r="AX91" s="183"/>
      <c r="AY91" s="183"/>
      <c r="AZ91" s="183"/>
      <c r="BA91" s="183"/>
      <c r="BB91" s="184"/>
    </row>
    <row r="92" spans="6:54" ht="13.35" customHeight="1">
      <c r="F92" s="479"/>
      <c r="G92" s="480"/>
      <c r="H92" s="480"/>
      <c r="I92" s="480"/>
      <c r="J92" s="480"/>
      <c r="K92" s="480"/>
      <c r="L92" s="480"/>
      <c r="M92" s="480"/>
      <c r="N92" s="480"/>
      <c r="O92" s="480"/>
      <c r="P92" s="480"/>
      <c r="Q92" s="480"/>
      <c r="R92" s="183"/>
      <c r="S92" s="183"/>
      <c r="T92" s="183"/>
      <c r="U92" s="183"/>
      <c r="V92" s="183"/>
      <c r="W92" s="183"/>
      <c r="X92" s="183"/>
      <c r="Y92" s="183"/>
      <c r="Z92" s="183"/>
      <c r="AA92" s="183"/>
      <c r="AB92" s="183"/>
      <c r="AC92" s="183"/>
      <c r="AD92" s="183"/>
      <c r="AE92" s="183"/>
      <c r="AF92" s="183"/>
      <c r="AG92" s="183"/>
      <c r="AH92" s="183"/>
      <c r="AI92" s="183"/>
      <c r="AJ92" s="183"/>
      <c r="AK92" s="183"/>
      <c r="AL92" s="183"/>
      <c r="AM92" s="183"/>
      <c r="AN92" s="183"/>
      <c r="AO92" s="183"/>
      <c r="AP92" s="183"/>
      <c r="AQ92" s="183"/>
      <c r="AR92" s="183"/>
      <c r="AS92" s="183"/>
      <c r="AT92" s="183"/>
      <c r="AU92" s="183"/>
      <c r="AV92" s="183"/>
      <c r="AW92" s="183"/>
      <c r="AX92" s="183"/>
      <c r="AY92" s="183"/>
      <c r="AZ92" s="183"/>
      <c r="BA92" s="183"/>
      <c r="BB92" s="184"/>
    </row>
    <row r="93" spans="6:54" ht="13.35" customHeight="1">
      <c r="F93" s="479"/>
      <c r="G93" s="480"/>
      <c r="H93" s="480"/>
      <c r="I93" s="480"/>
      <c r="J93" s="480"/>
      <c r="K93" s="480"/>
      <c r="L93" s="480"/>
      <c r="M93" s="480"/>
      <c r="N93" s="480"/>
      <c r="O93" s="480"/>
      <c r="P93" s="480"/>
      <c r="Q93" s="480"/>
      <c r="R93" s="183"/>
      <c r="S93" s="183"/>
      <c r="T93" s="183"/>
      <c r="U93" s="183"/>
      <c r="V93" s="183"/>
      <c r="W93" s="183"/>
      <c r="X93" s="183"/>
      <c r="Y93" s="183"/>
      <c r="Z93" s="183"/>
      <c r="AA93" s="183"/>
      <c r="AB93" s="183"/>
      <c r="AC93" s="183"/>
      <c r="AD93" s="183"/>
      <c r="AE93" s="183"/>
      <c r="AF93" s="183"/>
      <c r="AG93" s="183"/>
      <c r="AH93" s="183"/>
      <c r="AI93" s="183"/>
      <c r="AJ93" s="183"/>
      <c r="AK93" s="183"/>
      <c r="AL93" s="183"/>
      <c r="AM93" s="183"/>
      <c r="AN93" s="183"/>
      <c r="AO93" s="183"/>
      <c r="AP93" s="183"/>
      <c r="AQ93" s="183"/>
      <c r="AR93" s="183"/>
      <c r="AS93" s="183"/>
      <c r="AT93" s="183"/>
      <c r="AU93" s="183"/>
      <c r="AV93" s="183"/>
      <c r="AW93" s="183"/>
      <c r="AX93" s="183"/>
      <c r="AY93" s="183"/>
      <c r="AZ93" s="183"/>
      <c r="BA93" s="183"/>
      <c r="BB93" s="184"/>
    </row>
    <row r="94" spans="6:54" ht="13.35" customHeight="1">
      <c r="F94" s="479"/>
      <c r="G94" s="480"/>
      <c r="H94" s="480"/>
      <c r="I94" s="480"/>
      <c r="J94" s="480"/>
      <c r="K94" s="480"/>
      <c r="L94" s="480"/>
      <c r="M94" s="480"/>
      <c r="N94" s="480"/>
      <c r="O94" s="480"/>
      <c r="P94" s="480"/>
      <c r="Q94" s="480"/>
      <c r="R94" s="183"/>
      <c r="S94" s="183"/>
      <c r="T94" s="183"/>
      <c r="U94" s="183"/>
      <c r="V94" s="183"/>
      <c r="W94" s="183"/>
      <c r="X94" s="183"/>
      <c r="Y94" s="183"/>
      <c r="Z94" s="183"/>
      <c r="AA94" s="183"/>
      <c r="AB94" s="183"/>
      <c r="AC94" s="183"/>
      <c r="AD94" s="183"/>
      <c r="AE94" s="183"/>
      <c r="AF94" s="183"/>
      <c r="AG94" s="183"/>
      <c r="AH94" s="183"/>
      <c r="AI94" s="183"/>
      <c r="AJ94" s="183"/>
      <c r="AK94" s="183"/>
      <c r="AL94" s="183"/>
      <c r="AM94" s="183"/>
      <c r="AN94" s="183"/>
      <c r="AO94" s="183"/>
      <c r="AP94" s="183"/>
      <c r="AQ94" s="183"/>
      <c r="AR94" s="183"/>
      <c r="AS94" s="183"/>
      <c r="AT94" s="183"/>
      <c r="AU94" s="183"/>
      <c r="AV94" s="183"/>
      <c r="AW94" s="183"/>
      <c r="AX94" s="183"/>
      <c r="AY94" s="183"/>
      <c r="AZ94" s="183"/>
      <c r="BA94" s="183"/>
      <c r="BB94" s="184"/>
    </row>
    <row r="95" spans="6:54" ht="13.35" customHeight="1">
      <c r="F95" s="479"/>
      <c r="G95" s="480"/>
      <c r="H95" s="480"/>
      <c r="I95" s="480"/>
      <c r="J95" s="480"/>
      <c r="K95" s="480"/>
      <c r="L95" s="480"/>
      <c r="M95" s="480"/>
      <c r="N95" s="480"/>
      <c r="O95" s="480"/>
      <c r="P95" s="480"/>
      <c r="Q95" s="480"/>
      <c r="R95" s="183"/>
      <c r="S95" s="183"/>
      <c r="T95" s="183"/>
      <c r="U95" s="183"/>
      <c r="V95" s="183"/>
      <c r="W95" s="183"/>
      <c r="X95" s="183"/>
      <c r="Y95" s="183"/>
      <c r="Z95" s="183"/>
      <c r="AA95" s="183"/>
      <c r="AB95" s="183"/>
      <c r="AC95" s="183"/>
      <c r="AD95" s="183"/>
      <c r="AE95" s="183"/>
      <c r="AF95" s="183"/>
      <c r="AG95" s="183"/>
      <c r="AH95" s="183"/>
      <c r="AI95" s="183"/>
      <c r="AJ95" s="183"/>
      <c r="AK95" s="183"/>
      <c r="AL95" s="183"/>
      <c r="AM95" s="183"/>
      <c r="AN95" s="183"/>
      <c r="AO95" s="183"/>
      <c r="AP95" s="183"/>
      <c r="AQ95" s="183"/>
      <c r="AR95" s="183"/>
      <c r="AS95" s="183"/>
      <c r="AT95" s="183"/>
      <c r="AU95" s="183"/>
      <c r="AV95" s="183"/>
      <c r="AW95" s="183"/>
      <c r="AX95" s="183"/>
      <c r="AY95" s="183"/>
      <c r="AZ95" s="183"/>
      <c r="BA95" s="183"/>
      <c r="BB95" s="184"/>
    </row>
    <row r="96" spans="6:54" ht="13.35" customHeight="1">
      <c r="F96" s="479"/>
      <c r="G96" s="480"/>
      <c r="H96" s="480"/>
      <c r="I96" s="480"/>
      <c r="J96" s="480"/>
      <c r="K96" s="480"/>
      <c r="L96" s="480"/>
      <c r="M96" s="480"/>
      <c r="N96" s="480"/>
      <c r="O96" s="480"/>
      <c r="P96" s="480"/>
      <c r="Q96" s="480"/>
      <c r="R96" s="183"/>
      <c r="S96" s="183"/>
      <c r="T96" s="183"/>
      <c r="U96" s="183"/>
      <c r="V96" s="183"/>
      <c r="W96" s="183"/>
      <c r="X96" s="183"/>
      <c r="Y96" s="183"/>
      <c r="Z96" s="183"/>
      <c r="AA96" s="183"/>
      <c r="AB96" s="183"/>
      <c r="AC96" s="183"/>
      <c r="AD96" s="183"/>
      <c r="AE96" s="183"/>
      <c r="AF96" s="183"/>
      <c r="AG96" s="183"/>
      <c r="AH96" s="183"/>
      <c r="AI96" s="183"/>
      <c r="AJ96" s="183"/>
      <c r="AK96" s="183"/>
      <c r="AL96" s="183"/>
      <c r="AM96" s="183"/>
      <c r="AN96" s="183"/>
      <c r="AO96" s="183"/>
      <c r="AP96" s="183"/>
      <c r="AQ96" s="183"/>
      <c r="AR96" s="183"/>
      <c r="AS96" s="183"/>
      <c r="AT96" s="183"/>
      <c r="AU96" s="183"/>
      <c r="AV96" s="183"/>
      <c r="AW96" s="183"/>
      <c r="AX96" s="183"/>
      <c r="AY96" s="183"/>
      <c r="AZ96" s="183"/>
      <c r="BA96" s="183"/>
      <c r="BB96" s="184"/>
    </row>
    <row r="97" spans="6:54" ht="13.35" customHeight="1">
      <c r="F97" s="479"/>
      <c r="G97" s="480"/>
      <c r="H97" s="480"/>
      <c r="I97" s="480"/>
      <c r="J97" s="480"/>
      <c r="K97" s="480"/>
      <c r="L97" s="480"/>
      <c r="M97" s="480"/>
      <c r="N97" s="480"/>
      <c r="O97" s="480"/>
      <c r="P97" s="480"/>
      <c r="Q97" s="480"/>
      <c r="R97" s="183"/>
      <c r="S97" s="183"/>
      <c r="T97" s="183"/>
      <c r="U97" s="183"/>
      <c r="V97" s="183"/>
      <c r="W97" s="183"/>
      <c r="X97" s="183"/>
      <c r="Y97" s="183"/>
      <c r="Z97" s="183"/>
      <c r="AA97" s="183"/>
      <c r="AB97" s="183"/>
      <c r="AC97" s="183"/>
      <c r="AD97" s="183"/>
      <c r="AE97" s="183"/>
      <c r="AF97" s="183"/>
      <c r="AG97" s="183"/>
      <c r="AH97" s="183"/>
      <c r="AI97" s="183"/>
      <c r="AJ97" s="183"/>
      <c r="AK97" s="183"/>
      <c r="AL97" s="183"/>
      <c r="AM97" s="183"/>
      <c r="AN97" s="183"/>
      <c r="AO97" s="183"/>
      <c r="AP97" s="183"/>
      <c r="AQ97" s="183"/>
      <c r="AR97" s="183"/>
      <c r="AS97" s="183"/>
      <c r="AT97" s="183"/>
      <c r="AU97" s="183"/>
      <c r="AV97" s="183"/>
      <c r="AW97" s="183"/>
      <c r="AX97" s="183"/>
      <c r="AY97" s="183"/>
      <c r="AZ97" s="183"/>
      <c r="BA97" s="183"/>
      <c r="BB97" s="184"/>
    </row>
    <row r="98" spans="6:54" ht="13.35" customHeight="1">
      <c r="F98" s="479"/>
      <c r="G98" s="480"/>
      <c r="H98" s="480"/>
      <c r="I98" s="480"/>
      <c r="J98" s="480"/>
      <c r="K98" s="480"/>
      <c r="L98" s="480"/>
      <c r="M98" s="480"/>
      <c r="N98" s="480"/>
      <c r="O98" s="480"/>
      <c r="P98" s="480"/>
      <c r="Q98" s="480"/>
      <c r="R98" s="183"/>
      <c r="S98" s="183"/>
      <c r="T98" s="183"/>
      <c r="U98" s="183"/>
      <c r="V98" s="183"/>
      <c r="W98" s="183"/>
      <c r="X98" s="183"/>
      <c r="Y98" s="183"/>
      <c r="Z98" s="183"/>
      <c r="AA98" s="183"/>
      <c r="AB98" s="183"/>
      <c r="AC98" s="183"/>
      <c r="AD98" s="183"/>
      <c r="AE98" s="183"/>
      <c r="AF98" s="183"/>
      <c r="AG98" s="183"/>
      <c r="AH98" s="183"/>
      <c r="AI98" s="183"/>
      <c r="AJ98" s="183"/>
      <c r="AK98" s="183"/>
      <c r="AL98" s="183"/>
      <c r="AM98" s="183"/>
      <c r="AN98" s="183"/>
      <c r="AO98" s="183"/>
      <c r="AP98" s="183"/>
      <c r="AQ98" s="183"/>
      <c r="AR98" s="183"/>
      <c r="AS98" s="183"/>
      <c r="AT98" s="183"/>
      <c r="AU98" s="183"/>
      <c r="AV98" s="183"/>
      <c r="AW98" s="183"/>
      <c r="AX98" s="183"/>
      <c r="AY98" s="183"/>
      <c r="AZ98" s="183"/>
      <c r="BA98" s="183"/>
      <c r="BB98" s="184"/>
    </row>
    <row r="99" spans="6:54" ht="13.35" customHeight="1">
      <c r="F99" s="479"/>
      <c r="G99" s="480"/>
      <c r="H99" s="480"/>
      <c r="I99" s="480"/>
      <c r="J99" s="480"/>
      <c r="K99" s="480"/>
      <c r="L99" s="480"/>
      <c r="M99" s="480"/>
      <c r="N99" s="480"/>
      <c r="O99" s="480"/>
      <c r="P99" s="480"/>
      <c r="Q99" s="480"/>
      <c r="R99" s="183"/>
      <c r="S99" s="183"/>
      <c r="T99" s="183"/>
      <c r="U99" s="183"/>
      <c r="V99" s="183"/>
      <c r="W99" s="183"/>
      <c r="X99" s="183"/>
      <c r="Y99" s="183"/>
      <c r="Z99" s="183"/>
      <c r="AA99" s="183"/>
      <c r="AB99" s="183"/>
      <c r="AC99" s="183"/>
      <c r="AD99" s="183"/>
      <c r="AE99" s="183"/>
      <c r="AF99" s="183"/>
      <c r="AG99" s="183"/>
      <c r="AH99" s="183"/>
      <c r="AI99" s="183"/>
      <c r="AJ99" s="183"/>
      <c r="AK99" s="183"/>
      <c r="AL99" s="183"/>
      <c r="AM99" s="183"/>
      <c r="AN99" s="183"/>
      <c r="AO99" s="183"/>
      <c r="AP99" s="183"/>
      <c r="AQ99" s="183"/>
      <c r="AR99" s="183"/>
      <c r="AS99" s="183"/>
      <c r="AT99" s="183"/>
      <c r="AU99" s="183"/>
      <c r="AV99" s="183"/>
      <c r="AW99" s="183"/>
      <c r="AX99" s="183"/>
      <c r="AY99" s="183"/>
      <c r="AZ99" s="183"/>
      <c r="BA99" s="183"/>
      <c r="BB99" s="184"/>
    </row>
    <row r="100" spans="6:54" ht="13.35" customHeight="1">
      <c r="F100" s="479"/>
      <c r="G100" s="480"/>
      <c r="H100" s="480"/>
      <c r="I100" s="480"/>
      <c r="J100" s="480"/>
      <c r="K100" s="480"/>
      <c r="L100" s="480"/>
      <c r="M100" s="480"/>
      <c r="N100" s="480"/>
      <c r="O100" s="480"/>
      <c r="P100" s="480"/>
      <c r="Q100" s="480"/>
      <c r="R100" s="183"/>
      <c r="S100" s="183"/>
      <c r="T100" s="183"/>
      <c r="U100" s="183"/>
      <c r="V100" s="183"/>
      <c r="W100" s="183"/>
      <c r="X100" s="183"/>
      <c r="Y100" s="183"/>
      <c r="Z100" s="183"/>
      <c r="AA100" s="183"/>
      <c r="AB100" s="183"/>
      <c r="AC100" s="183"/>
      <c r="AD100" s="183"/>
      <c r="AE100" s="183"/>
      <c r="AF100" s="183"/>
      <c r="AG100" s="183"/>
      <c r="AH100" s="183"/>
      <c r="AI100" s="183"/>
      <c r="AJ100" s="183"/>
      <c r="AK100" s="183"/>
      <c r="AL100" s="183"/>
      <c r="AM100" s="183"/>
      <c r="AN100" s="183"/>
      <c r="AO100" s="183"/>
      <c r="AP100" s="183"/>
      <c r="AQ100" s="183"/>
      <c r="AR100" s="183"/>
      <c r="AS100" s="183"/>
      <c r="AT100" s="183"/>
      <c r="AU100" s="183"/>
      <c r="AV100" s="183"/>
      <c r="AW100" s="183"/>
      <c r="AX100" s="183"/>
      <c r="AY100" s="183"/>
      <c r="AZ100" s="183"/>
      <c r="BA100" s="183"/>
      <c r="BB100" s="184"/>
    </row>
    <row r="101" spans="6:54" ht="13.35" customHeight="1">
      <c r="F101" s="479"/>
      <c r="G101" s="480"/>
      <c r="H101" s="480"/>
      <c r="I101" s="480"/>
      <c r="J101" s="480"/>
      <c r="K101" s="480"/>
      <c r="L101" s="480"/>
      <c r="M101" s="480"/>
      <c r="N101" s="480"/>
      <c r="O101" s="480"/>
      <c r="P101" s="480"/>
      <c r="Q101" s="480"/>
      <c r="R101" s="183"/>
      <c r="S101" s="183"/>
      <c r="T101" s="183"/>
      <c r="U101" s="183"/>
      <c r="V101" s="183"/>
      <c r="W101" s="183"/>
      <c r="X101" s="183"/>
      <c r="Y101" s="183"/>
      <c r="Z101" s="183"/>
      <c r="AA101" s="183"/>
      <c r="AB101" s="183"/>
      <c r="AC101" s="183"/>
      <c r="AD101" s="183"/>
      <c r="AE101" s="183"/>
      <c r="AF101" s="183"/>
      <c r="AG101" s="183"/>
      <c r="AH101" s="183"/>
      <c r="AI101" s="183"/>
      <c r="AJ101" s="183"/>
      <c r="AK101" s="183"/>
      <c r="AL101" s="183"/>
      <c r="AM101" s="183"/>
      <c r="AN101" s="183"/>
      <c r="AO101" s="183"/>
      <c r="AP101" s="183"/>
      <c r="AQ101" s="183"/>
      <c r="AR101" s="183"/>
      <c r="AS101" s="183"/>
      <c r="AT101" s="183"/>
      <c r="AU101" s="183"/>
      <c r="AV101" s="183"/>
      <c r="AW101" s="183"/>
      <c r="AX101" s="183"/>
      <c r="AY101" s="183"/>
      <c r="AZ101" s="183"/>
      <c r="BA101" s="183"/>
      <c r="BB101" s="184"/>
    </row>
    <row r="102" spans="6:54" ht="13.35" customHeight="1">
      <c r="F102" s="479"/>
      <c r="G102" s="480"/>
      <c r="H102" s="480"/>
      <c r="I102" s="480"/>
      <c r="J102" s="480"/>
      <c r="K102" s="480"/>
      <c r="L102" s="480"/>
      <c r="M102" s="480"/>
      <c r="N102" s="480"/>
      <c r="O102" s="480"/>
      <c r="P102" s="480"/>
      <c r="Q102" s="480"/>
      <c r="R102" s="183"/>
      <c r="S102" s="183"/>
      <c r="T102" s="183"/>
      <c r="U102" s="183"/>
      <c r="V102" s="183"/>
      <c r="W102" s="183"/>
      <c r="X102" s="183"/>
      <c r="Y102" s="183"/>
      <c r="Z102" s="183"/>
      <c r="AA102" s="183"/>
      <c r="AB102" s="183"/>
      <c r="AC102" s="183"/>
      <c r="AD102" s="183"/>
      <c r="AE102" s="183"/>
      <c r="AF102" s="183"/>
      <c r="AG102" s="183"/>
      <c r="AH102" s="183"/>
      <c r="AI102" s="183"/>
      <c r="AJ102" s="183"/>
      <c r="AK102" s="183"/>
      <c r="AL102" s="183"/>
      <c r="AM102" s="183"/>
      <c r="AN102" s="183"/>
      <c r="AO102" s="183"/>
      <c r="AP102" s="183"/>
      <c r="AQ102" s="183"/>
      <c r="AR102" s="183"/>
      <c r="AS102" s="183"/>
      <c r="AT102" s="183"/>
      <c r="AU102" s="183"/>
      <c r="AV102" s="183"/>
      <c r="AW102" s="183"/>
      <c r="AX102" s="183"/>
      <c r="AY102" s="183"/>
      <c r="AZ102" s="183"/>
      <c r="BA102" s="183"/>
      <c r="BB102" s="184"/>
    </row>
    <row r="103" spans="6:54" ht="13.35" customHeight="1">
      <c r="F103" s="479"/>
      <c r="G103" s="480"/>
      <c r="H103" s="480"/>
      <c r="I103" s="480"/>
      <c r="J103" s="480"/>
      <c r="K103" s="480"/>
      <c r="L103" s="480"/>
      <c r="M103" s="480"/>
      <c r="N103" s="480"/>
      <c r="O103" s="480"/>
      <c r="P103" s="480"/>
      <c r="Q103" s="480"/>
      <c r="R103" s="183"/>
      <c r="S103" s="183"/>
      <c r="T103" s="183"/>
      <c r="U103" s="183"/>
      <c r="V103" s="183"/>
      <c r="W103" s="183"/>
      <c r="X103" s="183"/>
      <c r="Y103" s="183"/>
      <c r="Z103" s="183"/>
      <c r="AA103" s="183"/>
      <c r="AB103" s="183"/>
      <c r="AC103" s="183"/>
      <c r="AD103" s="183"/>
      <c r="AE103" s="183"/>
      <c r="AF103" s="183"/>
      <c r="AG103" s="183"/>
      <c r="AH103" s="183"/>
      <c r="AI103" s="183"/>
      <c r="AJ103" s="183"/>
      <c r="AK103" s="183"/>
      <c r="AL103" s="183"/>
      <c r="AM103" s="183"/>
      <c r="AN103" s="183"/>
      <c r="AO103" s="183"/>
      <c r="AP103" s="183"/>
      <c r="AQ103" s="183"/>
      <c r="AR103" s="183"/>
      <c r="AS103" s="183"/>
      <c r="AT103" s="183"/>
      <c r="AU103" s="183"/>
      <c r="AV103" s="183"/>
      <c r="AW103" s="183"/>
      <c r="AX103" s="183"/>
      <c r="AY103" s="183"/>
      <c r="AZ103" s="183"/>
      <c r="BA103" s="183"/>
      <c r="BB103" s="184"/>
    </row>
    <row r="104" spans="6:54" ht="13.35" customHeight="1">
      <c r="F104" s="479"/>
      <c r="G104" s="480"/>
      <c r="H104" s="480"/>
      <c r="I104" s="480"/>
      <c r="J104" s="480"/>
      <c r="K104" s="480"/>
      <c r="L104" s="480"/>
      <c r="M104" s="480"/>
      <c r="N104" s="480"/>
      <c r="O104" s="480"/>
      <c r="P104" s="480"/>
      <c r="Q104" s="480"/>
      <c r="R104" s="183"/>
      <c r="S104" s="183"/>
      <c r="T104" s="183"/>
      <c r="U104" s="183"/>
      <c r="V104" s="183"/>
      <c r="W104" s="183"/>
      <c r="X104" s="183"/>
      <c r="Y104" s="183"/>
      <c r="Z104" s="183"/>
      <c r="AA104" s="183"/>
      <c r="AB104" s="183"/>
      <c r="AC104" s="183"/>
      <c r="AD104" s="183"/>
      <c r="AE104" s="183"/>
      <c r="AF104" s="183"/>
      <c r="AG104" s="183"/>
      <c r="AH104" s="183"/>
      <c r="AI104" s="183"/>
      <c r="AJ104" s="183"/>
      <c r="AK104" s="183"/>
      <c r="AL104" s="183"/>
      <c r="AM104" s="183"/>
      <c r="AN104" s="183"/>
      <c r="AO104" s="183"/>
      <c r="AP104" s="183"/>
      <c r="AQ104" s="183"/>
      <c r="AR104" s="183"/>
      <c r="AS104" s="183"/>
      <c r="AT104" s="183"/>
      <c r="AU104" s="183"/>
      <c r="AV104" s="183"/>
      <c r="AW104" s="183"/>
      <c r="AX104" s="183"/>
      <c r="AY104" s="183"/>
      <c r="AZ104" s="183"/>
      <c r="BA104" s="183"/>
      <c r="BB104" s="184"/>
    </row>
    <row r="105" spans="6:54" ht="13.35" customHeight="1">
      <c r="F105" s="479"/>
      <c r="G105" s="480"/>
      <c r="H105" s="480"/>
      <c r="I105" s="480"/>
      <c r="J105" s="480"/>
      <c r="K105" s="480"/>
      <c r="L105" s="480"/>
      <c r="M105" s="480"/>
      <c r="N105" s="480"/>
      <c r="O105" s="480"/>
      <c r="P105" s="480"/>
      <c r="Q105" s="480"/>
      <c r="R105" s="183"/>
      <c r="S105" s="183"/>
      <c r="T105" s="183"/>
      <c r="U105" s="183"/>
      <c r="V105" s="183"/>
      <c r="W105" s="183"/>
      <c r="X105" s="183"/>
      <c r="Y105" s="183"/>
      <c r="Z105" s="183"/>
      <c r="AA105" s="183"/>
      <c r="AB105" s="183"/>
      <c r="AC105" s="183"/>
      <c r="AD105" s="183"/>
      <c r="AE105" s="183"/>
      <c r="AF105" s="183"/>
      <c r="AG105" s="183"/>
      <c r="AH105" s="183"/>
      <c r="AI105" s="183"/>
      <c r="AJ105" s="183"/>
      <c r="AK105" s="183"/>
      <c r="AL105" s="183"/>
      <c r="AM105" s="183"/>
      <c r="AN105" s="183"/>
      <c r="AO105" s="183"/>
      <c r="AP105" s="183"/>
      <c r="AQ105" s="183"/>
      <c r="AR105" s="183"/>
      <c r="AS105" s="183"/>
      <c r="AT105" s="183"/>
      <c r="AU105" s="183"/>
      <c r="AV105" s="183"/>
      <c r="AW105" s="183"/>
      <c r="AX105" s="183"/>
      <c r="AY105" s="183"/>
      <c r="AZ105" s="183"/>
      <c r="BA105" s="183"/>
      <c r="BB105" s="184"/>
    </row>
    <row r="106" spans="6:54" ht="13.35" customHeight="1">
      <c r="F106" s="479"/>
      <c r="G106" s="480"/>
      <c r="H106" s="480"/>
      <c r="I106" s="480"/>
      <c r="J106" s="480"/>
      <c r="K106" s="480"/>
      <c r="L106" s="480"/>
      <c r="M106" s="480"/>
      <c r="N106" s="480"/>
      <c r="O106" s="480"/>
      <c r="P106" s="480"/>
      <c r="Q106" s="480"/>
      <c r="R106" s="183"/>
      <c r="S106" s="183"/>
      <c r="T106" s="183"/>
      <c r="U106" s="183"/>
      <c r="V106" s="183"/>
      <c r="W106" s="183"/>
      <c r="X106" s="183"/>
      <c r="Y106" s="183"/>
      <c r="Z106" s="183"/>
      <c r="AA106" s="183"/>
      <c r="AB106" s="183"/>
      <c r="AC106" s="183"/>
      <c r="AD106" s="183"/>
      <c r="AE106" s="183"/>
      <c r="AF106" s="183"/>
      <c r="AG106" s="183"/>
      <c r="AH106" s="183"/>
      <c r="AI106" s="183"/>
      <c r="AJ106" s="183"/>
      <c r="AK106" s="183"/>
      <c r="AL106" s="183"/>
      <c r="AM106" s="183"/>
      <c r="AN106" s="183"/>
      <c r="AO106" s="183"/>
      <c r="AP106" s="183"/>
      <c r="AQ106" s="183"/>
      <c r="AR106" s="183"/>
      <c r="AS106" s="183"/>
      <c r="AT106" s="183"/>
      <c r="AU106" s="183"/>
      <c r="AV106" s="183"/>
      <c r="AW106" s="183"/>
      <c r="AX106" s="183"/>
      <c r="AY106" s="183"/>
      <c r="AZ106" s="183"/>
      <c r="BA106" s="183"/>
      <c r="BB106" s="184"/>
    </row>
    <row r="107" spans="6:54" ht="13.35" customHeight="1">
      <c r="F107" s="479"/>
      <c r="G107" s="480"/>
      <c r="H107" s="480"/>
      <c r="I107" s="480"/>
      <c r="J107" s="480"/>
      <c r="K107" s="480"/>
      <c r="L107" s="480"/>
      <c r="M107" s="480"/>
      <c r="N107" s="480"/>
      <c r="O107" s="480"/>
      <c r="P107" s="480"/>
      <c r="Q107" s="480"/>
      <c r="R107" s="183"/>
      <c r="S107" s="183"/>
      <c r="T107" s="183"/>
      <c r="U107" s="183"/>
      <c r="V107" s="183"/>
      <c r="W107" s="183"/>
      <c r="X107" s="183"/>
      <c r="Y107" s="183"/>
      <c r="Z107" s="183"/>
      <c r="AA107" s="183"/>
      <c r="AB107" s="183"/>
      <c r="AC107" s="183"/>
      <c r="AD107" s="183"/>
      <c r="AE107" s="183"/>
      <c r="AF107" s="183"/>
      <c r="AG107" s="183"/>
      <c r="AH107" s="183"/>
      <c r="AI107" s="183"/>
      <c r="AJ107" s="183"/>
      <c r="AK107" s="183"/>
      <c r="AL107" s="183"/>
      <c r="AM107" s="183"/>
      <c r="AN107" s="183"/>
      <c r="AO107" s="183"/>
      <c r="AP107" s="183"/>
      <c r="AQ107" s="183"/>
      <c r="AR107" s="183"/>
      <c r="AS107" s="183"/>
      <c r="AT107" s="183"/>
      <c r="AU107" s="183"/>
      <c r="AV107" s="183"/>
      <c r="AW107" s="183"/>
      <c r="AX107" s="183"/>
      <c r="AY107" s="183"/>
      <c r="AZ107" s="183"/>
      <c r="BA107" s="183"/>
      <c r="BB107" s="184"/>
    </row>
    <row r="108" spans="6:54" ht="13.35" customHeight="1">
      <c r="F108" s="479"/>
      <c r="G108" s="480"/>
      <c r="H108" s="480"/>
      <c r="I108" s="480"/>
      <c r="J108" s="480"/>
      <c r="K108" s="480"/>
      <c r="L108" s="480"/>
      <c r="M108" s="480"/>
      <c r="N108" s="480"/>
      <c r="O108" s="480"/>
      <c r="P108" s="480"/>
      <c r="Q108" s="480"/>
      <c r="R108" s="183"/>
      <c r="S108" s="183"/>
      <c r="T108" s="183"/>
      <c r="U108" s="183"/>
      <c r="V108" s="183"/>
      <c r="W108" s="183"/>
      <c r="X108" s="183"/>
      <c r="Y108" s="183"/>
      <c r="Z108" s="183"/>
      <c r="AA108" s="183"/>
      <c r="AB108" s="183"/>
      <c r="AC108" s="183"/>
      <c r="AD108" s="183"/>
      <c r="AE108" s="183"/>
      <c r="AF108" s="183"/>
      <c r="AG108" s="183"/>
      <c r="AH108" s="183"/>
      <c r="AI108" s="183"/>
      <c r="AJ108" s="183"/>
      <c r="AK108" s="183"/>
      <c r="AL108" s="183"/>
      <c r="AM108" s="183"/>
      <c r="AN108" s="183"/>
      <c r="AO108" s="183"/>
      <c r="AP108" s="183"/>
      <c r="AQ108" s="183"/>
      <c r="AR108" s="183"/>
      <c r="AS108" s="183"/>
      <c r="AT108" s="183"/>
      <c r="AU108" s="183"/>
      <c r="AV108" s="183"/>
      <c r="AW108" s="183"/>
      <c r="AX108" s="183"/>
      <c r="AY108" s="183"/>
      <c r="AZ108" s="183"/>
      <c r="BA108" s="183"/>
      <c r="BB108" s="184"/>
    </row>
    <row r="109" spans="6:54" ht="13.35" customHeight="1">
      <c r="F109" s="479"/>
      <c r="G109" s="480"/>
      <c r="H109" s="480"/>
      <c r="I109" s="480"/>
      <c r="J109" s="480"/>
      <c r="K109" s="480"/>
      <c r="L109" s="480"/>
      <c r="M109" s="480"/>
      <c r="N109" s="480"/>
      <c r="O109" s="480"/>
      <c r="P109" s="480"/>
      <c r="Q109" s="480"/>
      <c r="R109" s="183"/>
      <c r="S109" s="183"/>
      <c r="T109" s="183"/>
      <c r="U109" s="183"/>
      <c r="V109" s="183"/>
      <c r="W109" s="183"/>
      <c r="X109" s="183"/>
      <c r="Y109" s="183"/>
      <c r="Z109" s="183"/>
      <c r="AA109" s="183"/>
      <c r="AB109" s="183"/>
      <c r="AC109" s="183"/>
      <c r="AD109" s="183"/>
      <c r="AE109" s="183"/>
      <c r="AF109" s="183"/>
      <c r="AG109" s="183"/>
      <c r="AH109" s="183"/>
      <c r="AI109" s="183"/>
      <c r="AJ109" s="183"/>
      <c r="AK109" s="183"/>
      <c r="AL109" s="183"/>
      <c r="AM109" s="183"/>
      <c r="AN109" s="183"/>
      <c r="AO109" s="183"/>
      <c r="AP109" s="183"/>
      <c r="AQ109" s="183"/>
      <c r="AR109" s="183"/>
      <c r="AS109" s="183"/>
      <c r="AT109" s="183"/>
      <c r="AU109" s="183"/>
      <c r="AV109" s="183"/>
      <c r="AW109" s="183"/>
      <c r="AX109" s="183"/>
      <c r="AY109" s="183"/>
      <c r="AZ109" s="183"/>
      <c r="BA109" s="183"/>
      <c r="BB109" s="184"/>
    </row>
    <row r="110" spans="6:54" ht="13.35" customHeight="1">
      <c r="F110" s="479"/>
      <c r="G110" s="480"/>
      <c r="H110" s="480"/>
      <c r="I110" s="480"/>
      <c r="J110" s="480"/>
      <c r="K110" s="480"/>
      <c r="L110" s="480"/>
      <c r="M110" s="480"/>
      <c r="N110" s="480"/>
      <c r="O110" s="480"/>
      <c r="P110" s="480"/>
      <c r="Q110" s="480"/>
      <c r="R110" s="183"/>
      <c r="S110" s="183"/>
      <c r="T110" s="183"/>
      <c r="U110" s="183"/>
      <c r="V110" s="183"/>
      <c r="W110" s="183"/>
      <c r="X110" s="183"/>
      <c r="Y110" s="183"/>
      <c r="Z110" s="183"/>
      <c r="AA110" s="183"/>
      <c r="AB110" s="183"/>
      <c r="AC110" s="183"/>
      <c r="AD110" s="183"/>
      <c r="AE110" s="183"/>
      <c r="AF110" s="183"/>
      <c r="AG110" s="183"/>
      <c r="AH110" s="183"/>
      <c r="AI110" s="183"/>
      <c r="AJ110" s="183"/>
      <c r="AK110" s="183"/>
      <c r="AL110" s="183"/>
      <c r="AM110" s="183"/>
      <c r="AN110" s="183"/>
      <c r="AO110" s="183"/>
      <c r="AP110" s="183"/>
      <c r="AQ110" s="183"/>
      <c r="AR110" s="183"/>
      <c r="AS110" s="183"/>
      <c r="AT110" s="183"/>
      <c r="AU110" s="183"/>
      <c r="AV110" s="183"/>
      <c r="AW110" s="183"/>
      <c r="AX110" s="183"/>
      <c r="AY110" s="183"/>
      <c r="AZ110" s="183"/>
      <c r="BA110" s="183"/>
      <c r="BB110" s="184"/>
    </row>
    <row r="111" spans="6:54" ht="13.35" customHeight="1">
      <c r="F111" s="479"/>
      <c r="G111" s="480"/>
      <c r="H111" s="480"/>
      <c r="I111" s="480"/>
      <c r="J111" s="480"/>
      <c r="K111" s="480"/>
      <c r="L111" s="480"/>
      <c r="M111" s="480"/>
      <c r="N111" s="480"/>
      <c r="O111" s="480"/>
      <c r="P111" s="480"/>
      <c r="Q111" s="480"/>
      <c r="R111" s="183"/>
      <c r="S111" s="183"/>
      <c r="T111" s="183"/>
      <c r="U111" s="183"/>
      <c r="V111" s="183"/>
      <c r="W111" s="183"/>
      <c r="X111" s="183"/>
      <c r="Y111" s="183"/>
      <c r="Z111" s="183"/>
      <c r="AA111" s="183"/>
      <c r="AB111" s="183"/>
      <c r="AC111" s="183"/>
      <c r="AD111" s="183"/>
      <c r="AE111" s="183"/>
      <c r="AF111" s="183"/>
      <c r="AG111" s="183"/>
      <c r="AH111" s="183"/>
      <c r="AI111" s="183"/>
      <c r="AJ111" s="183"/>
      <c r="AK111" s="183"/>
      <c r="AL111" s="183"/>
      <c r="AM111" s="183"/>
      <c r="AN111" s="183"/>
      <c r="AO111" s="183"/>
      <c r="AP111" s="183"/>
      <c r="AQ111" s="183"/>
      <c r="AR111" s="183"/>
      <c r="AS111" s="183"/>
      <c r="AT111" s="183"/>
      <c r="AU111" s="183"/>
      <c r="AV111" s="183"/>
      <c r="AW111" s="183"/>
      <c r="AX111" s="183"/>
      <c r="AY111" s="183"/>
      <c r="AZ111" s="183"/>
      <c r="BA111" s="183"/>
      <c r="BB111" s="184"/>
    </row>
    <row r="112" spans="6:54" ht="13.35" customHeight="1">
      <c r="F112" s="479"/>
      <c r="G112" s="480"/>
      <c r="H112" s="480"/>
      <c r="I112" s="480"/>
      <c r="J112" s="480"/>
      <c r="K112" s="480"/>
      <c r="L112" s="480"/>
      <c r="M112" s="480"/>
      <c r="N112" s="480"/>
      <c r="O112" s="480"/>
      <c r="P112" s="480"/>
      <c r="Q112" s="480"/>
      <c r="R112" s="183"/>
      <c r="S112" s="183"/>
      <c r="T112" s="183"/>
      <c r="U112" s="183"/>
      <c r="V112" s="183"/>
      <c r="W112" s="183"/>
      <c r="X112" s="183"/>
      <c r="Y112" s="183"/>
      <c r="Z112" s="183"/>
      <c r="AA112" s="183"/>
      <c r="AB112" s="183"/>
      <c r="AC112" s="183"/>
      <c r="AD112" s="183"/>
      <c r="AE112" s="183"/>
      <c r="AF112" s="183"/>
      <c r="AG112" s="183"/>
      <c r="AH112" s="183"/>
      <c r="AI112" s="183"/>
      <c r="AJ112" s="183"/>
      <c r="AK112" s="183"/>
      <c r="AL112" s="183"/>
      <c r="AM112" s="183"/>
      <c r="AN112" s="183"/>
      <c r="AO112" s="183"/>
      <c r="AP112" s="183"/>
      <c r="AQ112" s="183"/>
      <c r="AR112" s="183"/>
      <c r="AS112" s="183"/>
      <c r="AT112" s="183"/>
      <c r="AU112" s="183"/>
      <c r="AV112" s="183"/>
      <c r="AW112" s="183"/>
      <c r="AX112" s="183"/>
      <c r="AY112" s="183"/>
      <c r="AZ112" s="183"/>
      <c r="BA112" s="183"/>
      <c r="BB112" s="184"/>
    </row>
    <row r="113" spans="6:54" ht="13.35" customHeight="1">
      <c r="F113" s="479"/>
      <c r="G113" s="480"/>
      <c r="H113" s="480"/>
      <c r="I113" s="480"/>
      <c r="J113" s="480"/>
      <c r="K113" s="480"/>
      <c r="L113" s="480"/>
      <c r="M113" s="480"/>
      <c r="N113" s="480"/>
      <c r="O113" s="480"/>
      <c r="P113" s="480"/>
      <c r="Q113" s="480"/>
      <c r="R113" s="183"/>
      <c r="S113" s="183"/>
      <c r="T113" s="183"/>
      <c r="U113" s="183"/>
      <c r="V113" s="183"/>
      <c r="W113" s="183"/>
      <c r="X113" s="183"/>
      <c r="Y113" s="183"/>
      <c r="Z113" s="183"/>
      <c r="AA113" s="183"/>
      <c r="AB113" s="183"/>
      <c r="AC113" s="183"/>
      <c r="AD113" s="183"/>
      <c r="AE113" s="183"/>
      <c r="AF113" s="183"/>
      <c r="AG113" s="183"/>
      <c r="AH113" s="183"/>
      <c r="AI113" s="183"/>
      <c r="AJ113" s="183"/>
      <c r="AK113" s="183"/>
      <c r="AL113" s="183"/>
      <c r="AM113" s="183"/>
      <c r="AN113" s="183"/>
      <c r="AO113" s="183"/>
      <c r="AP113" s="183"/>
      <c r="AQ113" s="183"/>
      <c r="AR113" s="183"/>
      <c r="AS113" s="183"/>
      <c r="AT113" s="183"/>
      <c r="AU113" s="183"/>
      <c r="AV113" s="183"/>
      <c r="AW113" s="183"/>
      <c r="AX113" s="183"/>
      <c r="AY113" s="183"/>
      <c r="AZ113" s="183"/>
      <c r="BA113" s="183"/>
      <c r="BB113" s="184"/>
    </row>
    <row r="114" spans="6:54" ht="13.35" customHeight="1">
      <c r="F114" s="479"/>
      <c r="G114" s="480"/>
      <c r="H114" s="480"/>
      <c r="I114" s="480"/>
      <c r="J114" s="480"/>
      <c r="K114" s="480"/>
      <c r="L114" s="480"/>
      <c r="M114" s="480"/>
      <c r="N114" s="480"/>
      <c r="O114" s="480"/>
      <c r="P114" s="480"/>
      <c r="Q114" s="480"/>
      <c r="R114" s="183"/>
      <c r="S114" s="183"/>
      <c r="T114" s="183"/>
      <c r="U114" s="183"/>
      <c r="V114" s="183"/>
      <c r="W114" s="183"/>
      <c r="X114" s="183"/>
      <c r="Y114" s="183"/>
      <c r="Z114" s="183"/>
      <c r="AA114" s="183"/>
      <c r="AB114" s="183"/>
      <c r="AC114" s="183"/>
      <c r="AD114" s="183"/>
      <c r="AE114" s="183"/>
      <c r="AF114" s="183"/>
      <c r="AG114" s="183"/>
      <c r="AH114" s="183"/>
      <c r="AI114" s="183"/>
      <c r="AJ114" s="183"/>
      <c r="AK114" s="183"/>
      <c r="AL114" s="183"/>
      <c r="AM114" s="183"/>
      <c r="AN114" s="183"/>
      <c r="AO114" s="183"/>
      <c r="AP114" s="183"/>
      <c r="AQ114" s="183"/>
      <c r="AR114" s="183"/>
      <c r="AS114" s="183"/>
      <c r="AT114" s="183"/>
      <c r="AU114" s="183"/>
      <c r="AV114" s="183"/>
      <c r="AW114" s="183"/>
      <c r="AX114" s="183"/>
      <c r="AY114" s="183"/>
      <c r="AZ114" s="183"/>
      <c r="BA114" s="183"/>
      <c r="BB114" s="184"/>
    </row>
    <row r="115" spans="6:54" ht="13.35" customHeight="1">
      <c r="F115" s="479"/>
      <c r="G115" s="480"/>
      <c r="H115" s="480"/>
      <c r="I115" s="480"/>
      <c r="J115" s="480"/>
      <c r="K115" s="480"/>
      <c r="L115" s="480"/>
      <c r="M115" s="480"/>
      <c r="N115" s="480"/>
      <c r="O115" s="480"/>
      <c r="P115" s="480"/>
      <c r="Q115" s="480"/>
      <c r="R115" s="183"/>
      <c r="S115" s="183"/>
      <c r="T115" s="183"/>
      <c r="U115" s="183"/>
      <c r="V115" s="183"/>
      <c r="W115" s="183"/>
      <c r="X115" s="183"/>
      <c r="Y115" s="183"/>
      <c r="Z115" s="183"/>
      <c r="AA115" s="183"/>
      <c r="AB115" s="183"/>
      <c r="AC115" s="183"/>
      <c r="AD115" s="183"/>
      <c r="AE115" s="183"/>
      <c r="AF115" s="183"/>
      <c r="AG115" s="183"/>
      <c r="AH115" s="183"/>
      <c r="AI115" s="183"/>
      <c r="AJ115" s="183"/>
      <c r="AK115" s="183"/>
      <c r="AL115" s="183"/>
      <c r="AM115" s="183"/>
      <c r="AN115" s="183"/>
      <c r="AO115" s="183"/>
      <c r="AP115" s="183"/>
      <c r="AQ115" s="183"/>
      <c r="AR115" s="183"/>
      <c r="AS115" s="183"/>
      <c r="AT115" s="183"/>
      <c r="AU115" s="183"/>
      <c r="AV115" s="183"/>
      <c r="AW115" s="183"/>
      <c r="AX115" s="183"/>
      <c r="AY115" s="183"/>
      <c r="AZ115" s="183"/>
      <c r="BA115" s="183"/>
      <c r="BB115" s="184"/>
    </row>
    <row r="116" spans="6:54" ht="13.35" customHeight="1">
      <c r="F116" s="479"/>
      <c r="G116" s="480"/>
      <c r="H116" s="480"/>
      <c r="I116" s="480"/>
      <c r="J116" s="480"/>
      <c r="K116" s="480"/>
      <c r="L116" s="480"/>
      <c r="M116" s="480"/>
      <c r="N116" s="480"/>
      <c r="O116" s="480"/>
      <c r="P116" s="480"/>
      <c r="Q116" s="480"/>
      <c r="R116" s="183"/>
      <c r="S116" s="183"/>
      <c r="T116" s="183"/>
      <c r="U116" s="183"/>
      <c r="V116" s="183"/>
      <c r="W116" s="183"/>
      <c r="X116" s="183"/>
      <c r="Y116" s="183"/>
      <c r="Z116" s="183"/>
      <c r="AA116" s="183"/>
      <c r="AB116" s="183"/>
      <c r="AC116" s="183"/>
      <c r="AD116" s="183"/>
      <c r="AE116" s="183"/>
      <c r="AF116" s="183"/>
      <c r="AG116" s="183"/>
      <c r="AH116" s="183"/>
      <c r="AI116" s="183"/>
      <c r="AJ116" s="183"/>
      <c r="AK116" s="183"/>
      <c r="AL116" s="183"/>
      <c r="AM116" s="183"/>
      <c r="AN116" s="183"/>
      <c r="AO116" s="183"/>
      <c r="AP116" s="183"/>
      <c r="AQ116" s="183"/>
      <c r="AR116" s="183"/>
      <c r="AS116" s="183"/>
      <c r="AT116" s="183"/>
      <c r="AU116" s="183"/>
      <c r="AV116" s="183"/>
      <c r="AW116" s="183"/>
      <c r="AX116" s="183"/>
      <c r="AY116" s="183"/>
      <c r="AZ116" s="183"/>
      <c r="BA116" s="183"/>
      <c r="BB116" s="184"/>
    </row>
    <row r="117" spans="6:54" ht="11.1" customHeight="1">
      <c r="F117" s="479"/>
      <c r="G117" s="480"/>
      <c r="H117" s="480"/>
      <c r="I117" s="480"/>
      <c r="J117" s="480"/>
      <c r="K117" s="480"/>
      <c r="L117" s="480"/>
      <c r="M117" s="480"/>
      <c r="N117" s="480"/>
      <c r="O117" s="480"/>
      <c r="P117" s="480"/>
      <c r="Q117" s="480"/>
      <c r="R117" s="183"/>
      <c r="S117" s="183"/>
      <c r="T117" s="183"/>
      <c r="U117" s="183"/>
      <c r="V117" s="183"/>
      <c r="W117" s="183"/>
      <c r="X117" s="183"/>
      <c r="Y117" s="183"/>
      <c r="Z117" s="183"/>
      <c r="AA117" s="183"/>
      <c r="AB117" s="183"/>
      <c r="AC117" s="183"/>
      <c r="AD117" s="183"/>
      <c r="AE117" s="183"/>
      <c r="AF117" s="183"/>
      <c r="AG117" s="183"/>
      <c r="AH117" s="183"/>
      <c r="AI117" s="183"/>
      <c r="AJ117" s="183"/>
      <c r="AK117" s="183"/>
      <c r="AL117" s="183"/>
      <c r="AM117" s="183"/>
      <c r="AN117" s="183"/>
      <c r="AO117" s="183"/>
      <c r="AP117" s="183"/>
      <c r="AQ117" s="183"/>
      <c r="AR117" s="183"/>
      <c r="AS117" s="183"/>
      <c r="AT117" s="183"/>
      <c r="AU117" s="183"/>
      <c r="AV117" s="183"/>
      <c r="AW117" s="183"/>
      <c r="AX117" s="183"/>
      <c r="AY117" s="183"/>
      <c r="AZ117" s="183"/>
      <c r="BA117" s="183"/>
      <c r="BB117" s="184"/>
    </row>
    <row r="118" spans="6:54" ht="13.35" customHeight="1">
      <c r="F118" s="479"/>
      <c r="G118" s="480"/>
      <c r="H118" s="480"/>
      <c r="I118" s="480"/>
      <c r="J118" s="480"/>
      <c r="K118" s="480"/>
      <c r="L118" s="480"/>
      <c r="M118" s="480"/>
      <c r="N118" s="480"/>
      <c r="O118" s="480"/>
      <c r="P118" s="480"/>
      <c r="Q118" s="480"/>
      <c r="R118" s="183"/>
      <c r="S118" s="183"/>
      <c r="T118" s="183"/>
      <c r="U118" s="183"/>
      <c r="V118" s="183"/>
      <c r="W118" s="183"/>
      <c r="X118" s="183"/>
      <c r="Y118" s="183"/>
      <c r="Z118" s="183"/>
      <c r="AA118" s="183"/>
      <c r="AB118" s="183"/>
      <c r="AC118" s="183"/>
      <c r="AD118" s="183"/>
      <c r="AE118" s="183"/>
      <c r="AF118" s="183"/>
      <c r="AG118" s="183"/>
      <c r="AH118" s="183"/>
      <c r="AI118" s="183"/>
      <c r="AJ118" s="183"/>
      <c r="AK118" s="183"/>
      <c r="AL118" s="183"/>
      <c r="AM118" s="183"/>
      <c r="AN118" s="183"/>
      <c r="AO118" s="183"/>
      <c r="AP118" s="183"/>
      <c r="AQ118" s="183"/>
      <c r="AR118" s="183"/>
      <c r="AS118" s="183"/>
      <c r="AT118" s="183"/>
      <c r="AU118" s="183"/>
      <c r="AV118" s="183"/>
      <c r="AW118" s="183"/>
      <c r="AX118" s="183"/>
      <c r="AY118" s="183"/>
      <c r="AZ118" s="183"/>
      <c r="BA118" s="183"/>
      <c r="BB118" s="184"/>
    </row>
    <row r="119" spans="6:54" ht="13.35" customHeight="1">
      <c r="F119" s="185"/>
      <c r="G119" s="183"/>
      <c r="H119" s="183"/>
      <c r="I119" s="183"/>
      <c r="J119" s="183"/>
      <c r="K119" s="183"/>
      <c r="L119" s="183"/>
      <c r="M119" s="183"/>
      <c r="N119" s="183"/>
      <c r="O119" s="183"/>
      <c r="P119" s="183"/>
      <c r="Q119" s="183"/>
      <c r="R119" s="183"/>
      <c r="S119" s="183"/>
      <c r="T119" s="183"/>
      <c r="U119" s="183"/>
      <c r="V119" s="183"/>
      <c r="W119" s="183"/>
      <c r="X119" s="183"/>
      <c r="Y119" s="183"/>
      <c r="Z119" s="183"/>
      <c r="AA119" s="183"/>
      <c r="AB119" s="183"/>
      <c r="AC119" s="183"/>
      <c r="AD119" s="183"/>
      <c r="AE119" s="183"/>
      <c r="AF119" s="183"/>
      <c r="AG119" s="183"/>
      <c r="AH119" s="183"/>
      <c r="AI119" s="183"/>
      <c r="AJ119" s="183"/>
      <c r="AK119" s="183"/>
      <c r="AL119" s="183"/>
      <c r="AM119" s="183"/>
      <c r="AN119" s="183"/>
      <c r="AO119" s="183"/>
      <c r="AP119" s="183"/>
      <c r="AQ119" s="183"/>
      <c r="AR119" s="183"/>
      <c r="AS119" s="183"/>
      <c r="AT119" s="183"/>
      <c r="AU119" s="183"/>
      <c r="AV119" s="183"/>
      <c r="AW119" s="183"/>
      <c r="AX119" s="183"/>
      <c r="AY119" s="183"/>
      <c r="AZ119" s="183"/>
      <c r="BA119" s="183"/>
      <c r="BB119" s="184"/>
    </row>
    <row r="120" spans="6:54" ht="13.35" customHeight="1" thickBot="1">
      <c r="F120" s="186"/>
      <c r="G120" s="187"/>
      <c r="H120" s="187"/>
      <c r="I120" s="187"/>
      <c r="J120" s="187"/>
      <c r="K120" s="187"/>
      <c r="L120" s="187"/>
      <c r="M120" s="187"/>
      <c r="N120" s="187"/>
      <c r="O120" s="187"/>
      <c r="P120" s="187"/>
      <c r="Q120" s="187"/>
      <c r="R120" s="187"/>
      <c r="S120" s="187"/>
      <c r="T120" s="187"/>
      <c r="U120" s="187"/>
      <c r="V120" s="187"/>
      <c r="W120" s="187"/>
      <c r="X120" s="187"/>
      <c r="Y120" s="187"/>
      <c r="Z120" s="187"/>
      <c r="AA120" s="187"/>
      <c r="AB120" s="187"/>
      <c r="AC120" s="187"/>
      <c r="AD120" s="187"/>
      <c r="AE120" s="187"/>
      <c r="AF120" s="187"/>
      <c r="AG120" s="187"/>
      <c r="AH120" s="187"/>
      <c r="AI120" s="187"/>
      <c r="AJ120" s="187"/>
      <c r="AK120" s="187"/>
      <c r="AL120" s="187"/>
      <c r="AM120" s="187"/>
      <c r="AN120" s="187"/>
      <c r="AO120" s="187"/>
      <c r="AP120" s="187"/>
      <c r="AQ120" s="187"/>
      <c r="AR120" s="187"/>
      <c r="AS120" s="187"/>
      <c r="AT120" s="187"/>
      <c r="AU120" s="187"/>
      <c r="AV120" s="187"/>
      <c r="AW120" s="187"/>
      <c r="AX120" s="187"/>
      <c r="AY120" s="187"/>
      <c r="AZ120" s="187"/>
      <c r="BA120" s="187"/>
      <c r="BB120" s="188"/>
    </row>
    <row r="121" spans="6:54" ht="3.75" customHeight="1">
      <c r="F121" s="75"/>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76"/>
    </row>
    <row r="122" spans="6:54" ht="15" customHeight="1" thickBot="1">
      <c r="F122" s="75"/>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76"/>
    </row>
    <row r="123" spans="6:54" ht="17.25" customHeight="1" thickBot="1">
      <c r="F123" s="74"/>
      <c r="G123" s="22"/>
      <c r="H123" s="23"/>
      <c r="I123" s="23"/>
      <c r="J123" s="23"/>
      <c r="K123" s="24"/>
      <c r="L123" s="25"/>
      <c r="M123" s="23"/>
      <c r="N123" s="23"/>
      <c r="O123" s="23"/>
      <c r="P123" s="24"/>
      <c r="Q123" s="26"/>
      <c r="R123" s="23"/>
      <c r="S123" s="23"/>
      <c r="T123" s="23"/>
      <c r="U123" s="24"/>
      <c r="V123" s="25"/>
      <c r="W123" s="23"/>
      <c r="X123" s="23"/>
      <c r="Y123" s="23"/>
      <c r="Z123" s="24"/>
      <c r="AA123" s="26"/>
      <c r="AB123" s="23"/>
      <c r="AC123" s="23"/>
      <c r="AD123" s="23"/>
      <c r="AE123" s="24"/>
      <c r="AF123" s="25"/>
      <c r="AG123" s="23"/>
      <c r="AH123" s="23"/>
      <c r="AI123" s="23"/>
      <c r="AJ123" s="24"/>
      <c r="AK123" s="26"/>
      <c r="AL123" s="23"/>
      <c r="AM123" s="23"/>
      <c r="AN123" s="23"/>
      <c r="AO123" s="24"/>
      <c r="AP123" s="25"/>
      <c r="AQ123" s="23"/>
      <c r="AR123" s="23"/>
      <c r="AS123" s="23"/>
      <c r="AT123" s="24"/>
      <c r="AU123" s="26"/>
      <c r="AV123" s="23"/>
      <c r="AW123" s="23"/>
      <c r="AX123" s="23"/>
      <c r="AY123" s="24"/>
      <c r="AZ123" s="25"/>
      <c r="BA123" s="27"/>
      <c r="BB123" s="73"/>
    </row>
    <row r="124" spans="6:54" ht="17.25" customHeight="1">
      <c r="F124" s="77">
        <v>60</v>
      </c>
      <c r="G124" s="28"/>
      <c r="H124" s="1"/>
      <c r="I124" s="1"/>
      <c r="J124" s="1"/>
      <c r="K124" s="2"/>
      <c r="L124" s="3"/>
      <c r="M124" s="1"/>
      <c r="N124" s="1"/>
      <c r="O124" s="1"/>
      <c r="P124" s="2"/>
      <c r="Q124" s="4"/>
      <c r="R124" s="1"/>
      <c r="S124" s="1"/>
      <c r="T124" s="1"/>
      <c r="U124" s="2"/>
      <c r="V124" s="3"/>
      <c r="W124" s="1"/>
      <c r="X124" s="1"/>
      <c r="Y124" s="1"/>
      <c r="Z124" s="2"/>
      <c r="AA124" s="4"/>
      <c r="AB124" s="1"/>
      <c r="AC124" s="1"/>
      <c r="AD124" s="1"/>
      <c r="AE124" s="2"/>
      <c r="AF124" s="3"/>
      <c r="AG124" s="1"/>
      <c r="AH124" s="1"/>
      <c r="AI124" s="1"/>
      <c r="AJ124" s="2"/>
      <c r="AK124" s="4"/>
      <c r="AL124" s="1"/>
      <c r="AM124" s="1"/>
      <c r="AN124" s="1"/>
      <c r="AO124" s="2"/>
      <c r="AP124" s="3"/>
      <c r="AQ124" s="1"/>
      <c r="AR124" s="1"/>
      <c r="AS124" s="1"/>
      <c r="AT124" s="2"/>
      <c r="AU124" s="4"/>
      <c r="AV124" s="1"/>
      <c r="AW124" s="1"/>
      <c r="AX124" s="1"/>
      <c r="AY124" s="2"/>
      <c r="AZ124" s="3"/>
      <c r="BA124" s="29"/>
      <c r="BB124" s="73"/>
    </row>
    <row r="125" spans="6:54" ht="17.25" customHeight="1">
      <c r="F125" s="78"/>
      <c r="G125" s="30"/>
      <c r="H125" s="5"/>
      <c r="I125" s="5"/>
      <c r="J125" s="5"/>
      <c r="K125" s="6"/>
      <c r="L125" s="7"/>
      <c r="M125" s="5"/>
      <c r="N125" s="5"/>
      <c r="O125" s="5"/>
      <c r="P125" s="6"/>
      <c r="Q125" s="8"/>
      <c r="R125" s="5"/>
      <c r="S125" s="5"/>
      <c r="T125" s="5"/>
      <c r="U125" s="6"/>
      <c r="V125" s="7"/>
      <c r="W125" s="5"/>
      <c r="X125" s="5"/>
      <c r="Y125" s="5"/>
      <c r="Z125" s="6"/>
      <c r="AA125" s="8"/>
      <c r="AB125" s="5"/>
      <c r="AC125" s="5"/>
      <c r="AD125" s="5"/>
      <c r="AE125" s="6"/>
      <c r="AF125" s="7"/>
      <c r="AG125" s="5"/>
      <c r="AH125" s="5"/>
      <c r="AI125" s="5"/>
      <c r="AJ125" s="6"/>
      <c r="AK125" s="8"/>
      <c r="AL125" s="5"/>
      <c r="AM125" s="5"/>
      <c r="AN125" s="5"/>
      <c r="AO125" s="6"/>
      <c r="AP125" s="7"/>
      <c r="AQ125" s="5"/>
      <c r="AR125" s="5"/>
      <c r="AS125" s="5"/>
      <c r="AT125" s="6"/>
      <c r="AU125" s="8"/>
      <c r="AV125" s="5"/>
      <c r="AW125" s="5"/>
      <c r="AX125" s="5"/>
      <c r="AY125" s="6"/>
      <c r="AZ125" s="7"/>
      <c r="BA125" s="31"/>
      <c r="BB125" s="73"/>
    </row>
    <row r="126" spans="6:54" ht="17.25" customHeight="1">
      <c r="F126" s="78"/>
      <c r="G126" s="30"/>
      <c r="H126" s="5"/>
      <c r="I126" s="5"/>
      <c r="J126" s="5"/>
      <c r="K126" s="6"/>
      <c r="L126" s="7"/>
      <c r="M126" s="5"/>
      <c r="N126" s="5"/>
      <c r="O126" s="5"/>
      <c r="P126" s="6"/>
      <c r="Q126" s="8"/>
      <c r="R126" s="5"/>
      <c r="S126" s="5"/>
      <c r="T126" s="5"/>
      <c r="U126" s="6"/>
      <c r="V126" s="7"/>
      <c r="W126" s="5"/>
      <c r="X126" s="5"/>
      <c r="Y126" s="5"/>
      <c r="Z126" s="6"/>
      <c r="AA126" s="8"/>
      <c r="AB126" s="5"/>
      <c r="AC126" s="5"/>
      <c r="AD126" s="5"/>
      <c r="AE126" s="6"/>
      <c r="AF126" s="7"/>
      <c r="AG126" s="5"/>
      <c r="AH126" s="5"/>
      <c r="AI126" s="5"/>
      <c r="AJ126" s="6"/>
      <c r="AK126" s="8"/>
      <c r="AL126" s="5"/>
      <c r="AM126" s="5"/>
      <c r="AN126" s="5"/>
      <c r="AO126" s="6"/>
      <c r="AP126" s="7"/>
      <c r="AQ126" s="5"/>
      <c r="AR126" s="5"/>
      <c r="AS126" s="5"/>
      <c r="AT126" s="6"/>
      <c r="AU126" s="8"/>
      <c r="AV126" s="5"/>
      <c r="AW126" s="5"/>
      <c r="AX126" s="5"/>
      <c r="AY126" s="6"/>
      <c r="AZ126" s="7"/>
      <c r="BA126" s="31"/>
      <c r="BB126" s="73"/>
    </row>
    <row r="127" spans="6:54" ht="17.25" customHeight="1">
      <c r="F127" s="78"/>
      <c r="G127" s="30"/>
      <c r="H127" s="5"/>
      <c r="I127" s="5"/>
      <c r="J127" s="5"/>
      <c r="K127" s="6"/>
      <c r="L127" s="7"/>
      <c r="M127" s="5"/>
      <c r="N127" s="5"/>
      <c r="O127" s="5"/>
      <c r="P127" s="6"/>
      <c r="Q127" s="8"/>
      <c r="R127" s="5"/>
      <c r="S127" s="5"/>
      <c r="T127" s="5"/>
      <c r="U127" s="6"/>
      <c r="V127" s="7"/>
      <c r="W127" s="5"/>
      <c r="X127" s="5"/>
      <c r="Y127" s="5"/>
      <c r="Z127" s="6"/>
      <c r="AA127" s="8"/>
      <c r="AB127" s="5"/>
      <c r="AC127" s="5"/>
      <c r="AD127" s="5"/>
      <c r="AE127" s="6"/>
      <c r="AF127" s="7"/>
      <c r="AG127" s="5"/>
      <c r="AH127" s="5"/>
      <c r="AI127" s="5"/>
      <c r="AJ127" s="6"/>
      <c r="AK127" s="8"/>
      <c r="AL127" s="5"/>
      <c r="AM127" s="5"/>
      <c r="AN127" s="5"/>
      <c r="AO127" s="6"/>
      <c r="AP127" s="7"/>
      <c r="AQ127" s="5"/>
      <c r="AR127" s="5"/>
      <c r="AS127" s="5"/>
      <c r="AT127" s="6"/>
      <c r="AU127" s="8"/>
      <c r="AV127" s="5"/>
      <c r="AW127" s="5"/>
      <c r="AX127" s="5"/>
      <c r="AY127" s="6"/>
      <c r="AZ127" s="7"/>
      <c r="BA127" s="31"/>
      <c r="BB127" s="73"/>
    </row>
    <row r="128" spans="6:54" ht="17.25" customHeight="1" thickBot="1">
      <c r="F128" s="78"/>
      <c r="G128" s="32"/>
      <c r="H128" s="9"/>
      <c r="I128" s="9"/>
      <c r="J128" s="9"/>
      <c r="K128" s="10"/>
      <c r="L128" s="11"/>
      <c r="M128" s="9"/>
      <c r="N128" s="9"/>
      <c r="O128" s="9"/>
      <c r="P128" s="10"/>
      <c r="Q128" s="12"/>
      <c r="R128" s="9"/>
      <c r="S128" s="9"/>
      <c r="T128" s="9"/>
      <c r="U128" s="10"/>
      <c r="V128" s="11"/>
      <c r="W128" s="9"/>
      <c r="X128" s="9"/>
      <c r="Y128" s="9"/>
      <c r="Z128" s="10"/>
      <c r="AA128" s="12"/>
      <c r="AB128" s="9"/>
      <c r="AC128" s="9"/>
      <c r="AD128" s="9"/>
      <c r="AE128" s="10"/>
      <c r="AF128" s="11"/>
      <c r="AG128" s="9"/>
      <c r="AH128" s="9"/>
      <c r="AI128" s="9"/>
      <c r="AJ128" s="10"/>
      <c r="AK128" s="12"/>
      <c r="AL128" s="9"/>
      <c r="AM128" s="9"/>
      <c r="AN128" s="9"/>
      <c r="AO128" s="10"/>
      <c r="AP128" s="11"/>
      <c r="AQ128" s="9"/>
      <c r="AR128" s="9"/>
      <c r="AS128" s="9"/>
      <c r="AT128" s="10"/>
      <c r="AU128" s="12"/>
      <c r="AV128" s="9"/>
      <c r="AW128" s="9"/>
      <c r="AX128" s="9"/>
      <c r="AY128" s="10"/>
      <c r="AZ128" s="11"/>
      <c r="BA128" s="33"/>
      <c r="BB128" s="73"/>
    </row>
    <row r="129" spans="6:54" ht="17.25" customHeight="1">
      <c r="F129" s="79">
        <v>55</v>
      </c>
      <c r="G129" s="28"/>
      <c r="H129" s="1"/>
      <c r="I129" s="1"/>
      <c r="J129" s="1"/>
      <c r="K129" s="2"/>
      <c r="L129" s="3"/>
      <c r="M129" s="1"/>
      <c r="N129" s="1"/>
      <c r="O129" s="1"/>
      <c r="P129" s="2"/>
      <c r="Q129" s="4"/>
      <c r="R129" s="1"/>
      <c r="S129" s="1"/>
      <c r="T129" s="1"/>
      <c r="U129" s="2"/>
      <c r="V129" s="3"/>
      <c r="W129" s="1"/>
      <c r="X129" s="1"/>
      <c r="Y129" s="1"/>
      <c r="Z129" s="2"/>
      <c r="AA129" s="4"/>
      <c r="AB129" s="1"/>
      <c r="AC129" s="1"/>
      <c r="AD129" s="1"/>
      <c r="AE129" s="2"/>
      <c r="AF129" s="3"/>
      <c r="AG129" s="1"/>
      <c r="AH129" s="1"/>
      <c r="AI129" s="1"/>
      <c r="AJ129" s="2"/>
      <c r="AK129" s="4"/>
      <c r="AL129" s="1"/>
      <c r="AM129" s="1"/>
      <c r="AN129" s="1"/>
      <c r="AO129" s="2"/>
      <c r="AP129" s="3"/>
      <c r="AQ129" s="1"/>
      <c r="AR129" s="1"/>
      <c r="AS129" s="1"/>
      <c r="AT129" s="2"/>
      <c r="AU129" s="4"/>
      <c r="AV129" s="1"/>
      <c r="AW129" s="1"/>
      <c r="AX129" s="1"/>
      <c r="AY129" s="2"/>
      <c r="AZ129" s="3"/>
      <c r="BA129" s="29"/>
      <c r="BB129" s="73"/>
    </row>
    <row r="130" spans="6:54" ht="17.25" customHeight="1">
      <c r="F130" s="78"/>
      <c r="G130" s="30"/>
      <c r="H130" s="5"/>
      <c r="I130" s="5"/>
      <c r="J130" s="5"/>
      <c r="K130" s="6"/>
      <c r="L130" s="7"/>
      <c r="M130" s="5"/>
      <c r="N130" s="5"/>
      <c r="O130" s="5"/>
      <c r="P130" s="6"/>
      <c r="Q130" s="8"/>
      <c r="R130" s="5"/>
      <c r="S130" s="5"/>
      <c r="T130" s="5"/>
      <c r="U130" s="6"/>
      <c r="V130" s="7"/>
      <c r="W130" s="5"/>
      <c r="X130" s="5"/>
      <c r="Y130" s="5"/>
      <c r="Z130" s="6"/>
      <c r="AA130" s="8"/>
      <c r="AB130" s="5"/>
      <c r="AC130" s="5"/>
      <c r="AD130" s="5"/>
      <c r="AE130" s="6"/>
      <c r="AF130" s="7"/>
      <c r="AG130" s="5"/>
      <c r="AH130" s="5"/>
      <c r="AI130" s="5"/>
      <c r="AJ130" s="6"/>
      <c r="AK130" s="8"/>
      <c r="AL130" s="5"/>
      <c r="AM130" s="5"/>
      <c r="AN130" s="5"/>
      <c r="AO130" s="6"/>
      <c r="AP130" s="7"/>
      <c r="AQ130" s="5"/>
      <c r="AR130" s="5"/>
      <c r="AS130" s="5"/>
      <c r="AT130" s="6"/>
      <c r="AU130" s="8"/>
      <c r="AV130" s="5"/>
      <c r="AW130" s="5"/>
      <c r="AX130" s="5"/>
      <c r="AY130" s="6"/>
      <c r="AZ130" s="7"/>
      <c r="BA130" s="31"/>
      <c r="BB130" s="73"/>
    </row>
    <row r="131" spans="6:54" ht="17.25" customHeight="1">
      <c r="F131" s="78"/>
      <c r="G131" s="30"/>
      <c r="H131" s="5"/>
      <c r="I131" s="5"/>
      <c r="J131" s="5"/>
      <c r="K131" s="6"/>
      <c r="L131" s="7"/>
      <c r="M131" s="5"/>
      <c r="N131" s="5"/>
      <c r="O131" s="5"/>
      <c r="P131" s="6"/>
      <c r="Q131" s="8"/>
      <c r="R131" s="5"/>
      <c r="S131" s="5"/>
      <c r="T131" s="5"/>
      <c r="U131" s="6"/>
      <c r="V131" s="7"/>
      <c r="W131" s="5"/>
      <c r="X131" s="5"/>
      <c r="Y131" s="5"/>
      <c r="Z131" s="6"/>
      <c r="AA131" s="8"/>
      <c r="AB131" s="5"/>
      <c r="AC131" s="5"/>
      <c r="AD131" s="5"/>
      <c r="AE131" s="6"/>
      <c r="AF131" s="7"/>
      <c r="AG131" s="5"/>
      <c r="AH131" s="5"/>
      <c r="AI131" s="5"/>
      <c r="AJ131" s="6"/>
      <c r="AK131" s="8"/>
      <c r="AL131" s="5"/>
      <c r="AM131" s="5"/>
      <c r="AN131" s="5"/>
      <c r="AO131" s="6"/>
      <c r="AP131" s="7"/>
      <c r="AQ131" s="5"/>
      <c r="AR131" s="5"/>
      <c r="AS131" s="5"/>
      <c r="AT131" s="6"/>
      <c r="AU131" s="8"/>
      <c r="AV131" s="5"/>
      <c r="AW131" s="5"/>
      <c r="AX131" s="5"/>
      <c r="AY131" s="6"/>
      <c r="AZ131" s="7"/>
      <c r="BA131" s="31"/>
      <c r="BB131" s="73"/>
    </row>
    <row r="132" spans="6:54" ht="17.25" customHeight="1">
      <c r="F132" s="78"/>
      <c r="G132" s="30"/>
      <c r="H132" s="5"/>
      <c r="I132" s="5"/>
      <c r="J132" s="5"/>
      <c r="K132" s="6"/>
      <c r="L132" s="7"/>
      <c r="M132" s="5"/>
      <c r="N132" s="5"/>
      <c r="O132" s="5"/>
      <c r="P132" s="6"/>
      <c r="Q132" s="8"/>
      <c r="R132" s="5"/>
      <c r="S132" s="5"/>
      <c r="T132" s="5"/>
      <c r="U132" s="6"/>
      <c r="V132" s="7"/>
      <c r="W132" s="5"/>
      <c r="X132" s="5"/>
      <c r="Y132" s="5"/>
      <c r="Z132" s="6"/>
      <c r="AA132" s="8"/>
      <c r="AB132" s="5"/>
      <c r="AC132" s="5"/>
      <c r="AD132" s="5"/>
      <c r="AE132" s="6"/>
      <c r="AF132" s="7"/>
      <c r="AG132" s="5"/>
      <c r="AH132" s="5"/>
      <c r="AI132" s="5"/>
      <c r="AJ132" s="6"/>
      <c r="AK132" s="8"/>
      <c r="AL132" s="5"/>
      <c r="AM132" s="5"/>
      <c r="AN132" s="5"/>
      <c r="AO132" s="6"/>
      <c r="AP132" s="7"/>
      <c r="AQ132" s="5"/>
      <c r="AR132" s="5"/>
      <c r="AS132" s="5"/>
      <c r="AT132" s="6"/>
      <c r="AU132" s="8"/>
      <c r="AV132" s="5"/>
      <c r="AW132" s="5"/>
      <c r="AX132" s="5"/>
      <c r="AY132" s="6"/>
      <c r="AZ132" s="7"/>
      <c r="BA132" s="31"/>
      <c r="BB132" s="73"/>
    </row>
    <row r="133" spans="6:54" ht="17.25" customHeight="1" thickBot="1">
      <c r="F133" s="78"/>
      <c r="G133" s="32"/>
      <c r="H133" s="9"/>
      <c r="I133" s="9"/>
      <c r="J133" s="9"/>
      <c r="K133" s="10"/>
      <c r="L133" s="11"/>
      <c r="M133" s="9"/>
      <c r="N133" s="9"/>
      <c r="O133" s="9"/>
      <c r="P133" s="10"/>
      <c r="Q133" s="12"/>
      <c r="R133" s="9"/>
      <c r="S133" s="9"/>
      <c r="T133" s="9"/>
      <c r="U133" s="10"/>
      <c r="V133" s="11"/>
      <c r="W133" s="9"/>
      <c r="X133" s="9"/>
      <c r="Y133" s="9"/>
      <c r="Z133" s="10"/>
      <c r="AA133" s="12"/>
      <c r="AB133" s="9"/>
      <c r="AC133" s="9"/>
      <c r="AD133" s="9"/>
      <c r="AE133" s="10"/>
      <c r="AF133" s="11"/>
      <c r="AG133" s="9"/>
      <c r="AH133" s="9"/>
      <c r="AI133" s="9"/>
      <c r="AJ133" s="10"/>
      <c r="AK133" s="12"/>
      <c r="AL133" s="9"/>
      <c r="AM133" s="9"/>
      <c r="AN133" s="9"/>
      <c r="AO133" s="10"/>
      <c r="AP133" s="11"/>
      <c r="AQ133" s="9"/>
      <c r="AR133" s="9"/>
      <c r="AS133" s="9"/>
      <c r="AT133" s="10"/>
      <c r="AU133" s="12"/>
      <c r="AV133" s="9"/>
      <c r="AW133" s="9"/>
      <c r="AX133" s="9"/>
      <c r="AY133" s="10"/>
      <c r="AZ133" s="11"/>
      <c r="BA133" s="33"/>
      <c r="BB133" s="73"/>
    </row>
    <row r="134" spans="6:54" ht="17.25" customHeight="1">
      <c r="F134" s="77">
        <v>50</v>
      </c>
      <c r="G134" s="28"/>
      <c r="H134" s="1"/>
      <c r="I134" s="1"/>
      <c r="J134" s="1"/>
      <c r="K134" s="2"/>
      <c r="L134" s="3"/>
      <c r="M134" s="1"/>
      <c r="N134" s="1"/>
      <c r="O134" s="1"/>
      <c r="P134" s="2"/>
      <c r="Q134" s="4"/>
      <c r="R134" s="1"/>
      <c r="S134" s="1"/>
      <c r="T134" s="1"/>
      <c r="U134" s="2"/>
      <c r="V134" s="3"/>
      <c r="W134" s="1"/>
      <c r="X134" s="1"/>
      <c r="Y134" s="1"/>
      <c r="Z134" s="2"/>
      <c r="AA134" s="4"/>
      <c r="AB134" s="1"/>
      <c r="AC134" s="1"/>
      <c r="AD134" s="1"/>
      <c r="AE134" s="2"/>
      <c r="AF134" s="3"/>
      <c r="AG134" s="1"/>
      <c r="AH134" s="1"/>
      <c r="AI134" s="1"/>
      <c r="AJ134" s="2"/>
      <c r="AK134" s="4"/>
      <c r="AL134" s="1"/>
      <c r="AM134" s="1"/>
      <c r="AN134" s="1"/>
      <c r="AO134" s="2"/>
      <c r="AP134" s="3"/>
      <c r="AQ134" s="1"/>
      <c r="AR134" s="1"/>
      <c r="AS134" s="1"/>
      <c r="AT134" s="2"/>
      <c r="AU134" s="4"/>
      <c r="AV134" s="1"/>
      <c r="AW134" s="1"/>
      <c r="AX134" s="1"/>
      <c r="AY134" s="2"/>
      <c r="AZ134" s="3"/>
      <c r="BA134" s="29"/>
      <c r="BB134" s="73"/>
    </row>
    <row r="135" spans="6:54" ht="17.25" customHeight="1">
      <c r="F135" s="78"/>
      <c r="G135" s="30"/>
      <c r="H135" s="5"/>
      <c r="I135" s="5"/>
      <c r="J135" s="5"/>
      <c r="K135" s="6"/>
      <c r="L135" s="7"/>
      <c r="M135" s="5"/>
      <c r="N135" s="5"/>
      <c r="O135" s="5"/>
      <c r="P135" s="6"/>
      <c r="Q135" s="8"/>
      <c r="R135" s="5"/>
      <c r="S135" s="5"/>
      <c r="T135" s="5"/>
      <c r="U135" s="6"/>
      <c r="V135" s="7"/>
      <c r="W135" s="5"/>
      <c r="X135" s="5"/>
      <c r="Y135" s="5"/>
      <c r="Z135" s="6"/>
      <c r="AA135" s="8"/>
      <c r="AB135" s="5"/>
      <c r="AC135" s="5"/>
      <c r="AD135" s="5"/>
      <c r="AE135" s="6"/>
      <c r="AF135" s="7"/>
      <c r="AG135" s="5"/>
      <c r="AH135" s="5"/>
      <c r="AI135" s="5"/>
      <c r="AJ135" s="6"/>
      <c r="AK135" s="8"/>
      <c r="AL135" s="5"/>
      <c r="AM135" s="5"/>
      <c r="AN135" s="5"/>
      <c r="AO135" s="6"/>
      <c r="AP135" s="7"/>
      <c r="AQ135" s="5"/>
      <c r="AR135" s="5"/>
      <c r="AS135" s="5"/>
      <c r="AT135" s="6"/>
      <c r="AU135" s="8"/>
      <c r="AV135" s="5"/>
      <c r="AW135" s="5"/>
      <c r="AX135" s="5"/>
      <c r="AY135" s="6"/>
      <c r="AZ135" s="7"/>
      <c r="BA135" s="31"/>
      <c r="BB135" s="73"/>
    </row>
    <row r="136" spans="6:54" ht="17.25" customHeight="1">
      <c r="F136" s="78"/>
      <c r="G136" s="30"/>
      <c r="H136" s="5"/>
      <c r="I136" s="5"/>
      <c r="J136" s="5"/>
      <c r="K136" s="6"/>
      <c r="L136" s="7"/>
      <c r="M136" s="5"/>
      <c r="N136" s="5"/>
      <c r="O136" s="5"/>
      <c r="P136" s="6"/>
      <c r="Q136" s="8"/>
      <c r="R136" s="5"/>
      <c r="S136" s="5"/>
      <c r="T136" s="5"/>
      <c r="U136" s="6"/>
      <c r="V136" s="7"/>
      <c r="W136" s="5"/>
      <c r="X136" s="5"/>
      <c r="Y136" s="5"/>
      <c r="Z136" s="6"/>
      <c r="AA136" s="8"/>
      <c r="AB136" s="5"/>
      <c r="AC136" s="5"/>
      <c r="AD136" s="5"/>
      <c r="AE136" s="6"/>
      <c r="AF136" s="7"/>
      <c r="AG136" s="5"/>
      <c r="AH136" s="5"/>
      <c r="AI136" s="5"/>
      <c r="AJ136" s="6"/>
      <c r="AK136" s="8"/>
      <c r="AL136" s="5"/>
      <c r="AM136" s="5"/>
      <c r="AN136" s="5"/>
      <c r="AO136" s="6"/>
      <c r="AP136" s="7"/>
      <c r="AQ136" s="5"/>
      <c r="AR136" s="5"/>
      <c r="AS136" s="5"/>
      <c r="AT136" s="6"/>
      <c r="AU136" s="8"/>
      <c r="AV136" s="5"/>
      <c r="AW136" s="5"/>
      <c r="AX136" s="5"/>
      <c r="AY136" s="6"/>
      <c r="AZ136" s="7"/>
      <c r="BA136" s="31"/>
      <c r="BB136" s="73"/>
    </row>
    <row r="137" spans="6:54" ht="17.25" customHeight="1">
      <c r="F137" s="78"/>
      <c r="G137" s="30"/>
      <c r="H137" s="5"/>
      <c r="I137" s="5"/>
      <c r="J137" s="5"/>
      <c r="K137" s="6"/>
      <c r="L137" s="7"/>
      <c r="M137" s="5"/>
      <c r="N137" s="5"/>
      <c r="O137" s="5"/>
      <c r="P137" s="6"/>
      <c r="Q137" s="8"/>
      <c r="R137" s="5"/>
      <c r="S137" s="5"/>
      <c r="T137" s="5"/>
      <c r="U137" s="6"/>
      <c r="V137" s="7"/>
      <c r="W137" s="5"/>
      <c r="X137" s="5"/>
      <c r="Y137" s="5"/>
      <c r="Z137" s="6"/>
      <c r="AA137" s="8"/>
      <c r="AB137" s="5"/>
      <c r="AC137" s="5"/>
      <c r="AD137" s="5"/>
      <c r="AE137" s="6"/>
      <c r="AF137" s="7"/>
      <c r="AG137" s="5"/>
      <c r="AH137" s="5"/>
      <c r="AI137" s="5"/>
      <c r="AJ137" s="6"/>
      <c r="AK137" s="8"/>
      <c r="AL137" s="5"/>
      <c r="AM137" s="5"/>
      <c r="AN137" s="5"/>
      <c r="AO137" s="6"/>
      <c r="AP137" s="7"/>
      <c r="AQ137" s="5"/>
      <c r="AR137" s="5"/>
      <c r="AS137" s="5"/>
      <c r="AT137" s="6"/>
      <c r="AU137" s="8"/>
      <c r="AV137" s="5"/>
      <c r="AW137" s="5"/>
      <c r="AX137" s="5"/>
      <c r="AY137" s="6"/>
      <c r="AZ137" s="7"/>
      <c r="BA137" s="31"/>
      <c r="BB137" s="73"/>
    </row>
    <row r="138" spans="6:54" ht="17.25" customHeight="1" thickBot="1">
      <c r="F138" s="78"/>
      <c r="G138" s="32"/>
      <c r="H138" s="9"/>
      <c r="I138" s="9"/>
      <c r="J138" s="9"/>
      <c r="K138" s="10"/>
      <c r="L138" s="11"/>
      <c r="M138" s="9"/>
      <c r="N138" s="9"/>
      <c r="O138" s="9"/>
      <c r="P138" s="10"/>
      <c r="Q138" s="12"/>
      <c r="R138" s="9"/>
      <c r="S138" s="9"/>
      <c r="T138" s="9"/>
      <c r="U138" s="10"/>
      <c r="V138" s="11"/>
      <c r="W138" s="9"/>
      <c r="X138" s="9"/>
      <c r="Y138" s="9"/>
      <c r="Z138" s="10"/>
      <c r="AA138" s="12"/>
      <c r="AB138" s="9"/>
      <c r="AC138" s="9"/>
      <c r="AD138" s="9"/>
      <c r="AE138" s="10"/>
      <c r="AF138" s="11"/>
      <c r="AG138" s="9"/>
      <c r="AH138" s="9"/>
      <c r="AI138" s="9"/>
      <c r="AJ138" s="10"/>
      <c r="AK138" s="12"/>
      <c r="AL138" s="9"/>
      <c r="AM138" s="9"/>
      <c r="AN138" s="9"/>
      <c r="AO138" s="10"/>
      <c r="AP138" s="11"/>
      <c r="AQ138" s="9"/>
      <c r="AR138" s="9"/>
      <c r="AS138" s="9"/>
      <c r="AT138" s="10"/>
      <c r="AU138" s="12"/>
      <c r="AV138" s="9"/>
      <c r="AW138" s="9"/>
      <c r="AX138" s="9"/>
      <c r="AY138" s="10"/>
      <c r="AZ138" s="11"/>
      <c r="BA138" s="33"/>
      <c r="BB138" s="73"/>
    </row>
    <row r="139" spans="6:54" ht="17.25" customHeight="1">
      <c r="F139" s="79">
        <v>45</v>
      </c>
      <c r="G139" s="28"/>
      <c r="H139" s="1"/>
      <c r="I139" s="1"/>
      <c r="J139" s="1"/>
      <c r="K139" s="2"/>
      <c r="L139" s="3"/>
      <c r="M139" s="1"/>
      <c r="N139" s="1"/>
      <c r="O139" s="1"/>
      <c r="P139" s="2"/>
      <c r="Q139" s="4"/>
      <c r="R139" s="1"/>
      <c r="S139" s="1"/>
      <c r="T139" s="1"/>
      <c r="U139" s="2"/>
      <c r="V139" s="3"/>
      <c r="W139" s="1"/>
      <c r="X139" s="1"/>
      <c r="Y139" s="1"/>
      <c r="Z139" s="2"/>
      <c r="AA139" s="4"/>
      <c r="AB139" s="1"/>
      <c r="AC139" s="1"/>
      <c r="AD139" s="1"/>
      <c r="AE139" s="2"/>
      <c r="AF139" s="3"/>
      <c r="AG139" s="1"/>
      <c r="AH139" s="1"/>
      <c r="AI139" s="1"/>
      <c r="AJ139" s="2"/>
      <c r="AK139" s="4"/>
      <c r="AL139" s="1"/>
      <c r="AM139" s="1"/>
      <c r="AN139" s="1"/>
      <c r="AO139" s="2"/>
      <c r="AP139" s="3"/>
      <c r="AQ139" s="1"/>
      <c r="AR139" s="1"/>
      <c r="AS139" s="1"/>
      <c r="AT139" s="2"/>
      <c r="AU139" s="4"/>
      <c r="AV139" s="1"/>
      <c r="AW139" s="1"/>
      <c r="AX139" s="1"/>
      <c r="AY139" s="2"/>
      <c r="AZ139" s="3"/>
      <c r="BA139" s="29"/>
      <c r="BB139" s="73"/>
    </row>
    <row r="140" spans="6:54" ht="17.25" customHeight="1">
      <c r="F140" s="78"/>
      <c r="G140" s="30"/>
      <c r="H140" s="5"/>
      <c r="I140" s="5"/>
      <c r="J140" s="5"/>
      <c r="K140" s="6"/>
      <c r="L140" s="7"/>
      <c r="M140" s="5"/>
      <c r="N140" s="5"/>
      <c r="O140" s="5"/>
      <c r="P140" s="6"/>
      <c r="Q140" s="8"/>
      <c r="R140" s="5"/>
      <c r="S140" s="5"/>
      <c r="T140" s="5"/>
      <c r="U140" s="6"/>
      <c r="V140" s="7"/>
      <c r="W140" s="5"/>
      <c r="X140" s="5"/>
      <c r="Y140" s="5"/>
      <c r="Z140" s="6"/>
      <c r="AA140" s="8"/>
      <c r="AB140" s="5"/>
      <c r="AC140" s="5"/>
      <c r="AD140" s="5"/>
      <c r="AE140" s="6"/>
      <c r="AF140" s="7"/>
      <c r="AG140" s="5"/>
      <c r="AH140" s="5"/>
      <c r="AI140" s="5"/>
      <c r="AJ140" s="6"/>
      <c r="AK140" s="8"/>
      <c r="AL140" s="5"/>
      <c r="AM140" s="5"/>
      <c r="AN140" s="5"/>
      <c r="AO140" s="6"/>
      <c r="AP140" s="7"/>
      <c r="AQ140" s="5"/>
      <c r="AR140" s="5"/>
      <c r="AS140" s="5"/>
      <c r="AT140" s="6"/>
      <c r="AU140" s="8"/>
      <c r="AV140" s="5"/>
      <c r="AW140" s="5"/>
      <c r="AX140" s="5"/>
      <c r="AY140" s="6"/>
      <c r="AZ140" s="7"/>
      <c r="BA140" s="31"/>
      <c r="BB140" s="73"/>
    </row>
    <row r="141" spans="6:54" ht="17.25" customHeight="1">
      <c r="F141" s="78"/>
      <c r="G141" s="30"/>
      <c r="H141" s="5"/>
      <c r="I141" s="5"/>
      <c r="J141" s="5"/>
      <c r="K141" s="6"/>
      <c r="L141" s="7"/>
      <c r="M141" s="5"/>
      <c r="N141" s="5"/>
      <c r="O141" s="5"/>
      <c r="P141" s="6"/>
      <c r="Q141" s="8"/>
      <c r="R141" s="5"/>
      <c r="S141" s="5"/>
      <c r="T141" s="5"/>
      <c r="U141" s="6"/>
      <c r="V141" s="7"/>
      <c r="W141" s="5"/>
      <c r="X141" s="5"/>
      <c r="Y141" s="5"/>
      <c r="Z141" s="6"/>
      <c r="AA141" s="8"/>
      <c r="AB141" s="5"/>
      <c r="AC141" s="5"/>
      <c r="AD141" s="5"/>
      <c r="AE141" s="6"/>
      <c r="AF141" s="7"/>
      <c r="AG141" s="5"/>
      <c r="AH141" s="5"/>
      <c r="AI141" s="5"/>
      <c r="AJ141" s="6"/>
      <c r="AK141" s="8"/>
      <c r="AL141" s="5"/>
      <c r="AM141" s="5"/>
      <c r="AN141" s="5"/>
      <c r="AO141" s="6"/>
      <c r="AP141" s="7"/>
      <c r="AQ141" s="5"/>
      <c r="AR141" s="5"/>
      <c r="AS141" s="5"/>
      <c r="AT141" s="6"/>
      <c r="AU141" s="8"/>
      <c r="AV141" s="5"/>
      <c r="AW141" s="5"/>
      <c r="AX141" s="5"/>
      <c r="AY141" s="6"/>
      <c r="AZ141" s="7"/>
      <c r="BA141" s="31"/>
      <c r="BB141" s="73"/>
    </row>
    <row r="142" spans="6:54" ht="17.25" customHeight="1">
      <c r="F142" s="78"/>
      <c r="G142" s="30"/>
      <c r="H142" s="5"/>
      <c r="I142" s="5"/>
      <c r="J142" s="5"/>
      <c r="K142" s="6"/>
      <c r="L142" s="7"/>
      <c r="M142" s="5"/>
      <c r="N142" s="5"/>
      <c r="O142" s="5"/>
      <c r="P142" s="6"/>
      <c r="Q142" s="8"/>
      <c r="R142" s="5"/>
      <c r="S142" s="5"/>
      <c r="T142" s="5"/>
      <c r="U142" s="6"/>
      <c r="V142" s="7"/>
      <c r="W142" s="5"/>
      <c r="X142" s="5"/>
      <c r="Y142" s="5"/>
      <c r="Z142" s="6"/>
      <c r="AA142" s="8"/>
      <c r="AB142" s="5"/>
      <c r="AC142" s="5"/>
      <c r="AD142" s="5"/>
      <c r="AE142" s="6"/>
      <c r="AF142" s="7"/>
      <c r="AG142" s="5"/>
      <c r="AH142" s="5"/>
      <c r="AI142" s="5"/>
      <c r="AJ142" s="6"/>
      <c r="AK142" s="8"/>
      <c r="AL142" s="5"/>
      <c r="AM142" s="5"/>
      <c r="AN142" s="5"/>
      <c r="AO142" s="6"/>
      <c r="AP142" s="7"/>
      <c r="AQ142" s="5"/>
      <c r="AR142" s="5"/>
      <c r="AS142" s="5"/>
      <c r="AT142" s="6"/>
      <c r="AU142" s="8"/>
      <c r="AV142" s="5"/>
      <c r="AW142" s="5"/>
      <c r="AX142" s="5"/>
      <c r="AY142" s="6"/>
      <c r="AZ142" s="7"/>
      <c r="BA142" s="31"/>
      <c r="BB142" s="73"/>
    </row>
    <row r="143" spans="6:54" ht="17.25" customHeight="1" thickBot="1">
      <c r="F143" s="78"/>
      <c r="G143" s="32"/>
      <c r="H143" s="9"/>
      <c r="I143" s="9"/>
      <c r="J143" s="9"/>
      <c r="K143" s="10"/>
      <c r="L143" s="11"/>
      <c r="M143" s="9"/>
      <c r="N143" s="9"/>
      <c r="O143" s="9"/>
      <c r="P143" s="10"/>
      <c r="Q143" s="12"/>
      <c r="R143" s="9"/>
      <c r="S143" s="9"/>
      <c r="T143" s="9"/>
      <c r="U143" s="10"/>
      <c r="V143" s="11"/>
      <c r="W143" s="9"/>
      <c r="X143" s="9"/>
      <c r="Y143" s="9"/>
      <c r="Z143" s="10"/>
      <c r="AA143" s="12"/>
      <c r="AB143" s="9"/>
      <c r="AC143" s="9"/>
      <c r="AD143" s="9"/>
      <c r="AE143" s="10"/>
      <c r="AF143" s="11"/>
      <c r="AG143" s="9"/>
      <c r="AH143" s="9"/>
      <c r="AI143" s="9"/>
      <c r="AJ143" s="10"/>
      <c r="AK143" s="12"/>
      <c r="AL143" s="9"/>
      <c r="AM143" s="9"/>
      <c r="AN143" s="9"/>
      <c r="AO143" s="10"/>
      <c r="AP143" s="11"/>
      <c r="AQ143" s="9"/>
      <c r="AR143" s="9"/>
      <c r="AS143" s="9"/>
      <c r="AT143" s="10"/>
      <c r="AU143" s="12"/>
      <c r="AV143" s="9"/>
      <c r="AW143" s="9"/>
      <c r="AX143" s="9"/>
      <c r="AY143" s="10"/>
      <c r="AZ143" s="11"/>
      <c r="BA143" s="33"/>
      <c r="BB143" s="73"/>
    </row>
    <row r="144" spans="6:54" ht="17.25" customHeight="1">
      <c r="F144" s="77">
        <v>40</v>
      </c>
      <c r="G144" s="28"/>
      <c r="H144" s="1"/>
      <c r="I144" s="1"/>
      <c r="J144" s="1"/>
      <c r="K144" s="2"/>
      <c r="L144" s="3"/>
      <c r="M144" s="1"/>
      <c r="N144" s="1"/>
      <c r="O144" s="1"/>
      <c r="P144" s="2"/>
      <c r="Q144" s="4"/>
      <c r="R144" s="1"/>
      <c r="S144" s="1"/>
      <c r="T144" s="1"/>
      <c r="U144" s="2"/>
      <c r="V144" s="3"/>
      <c r="W144" s="1"/>
      <c r="X144" s="1"/>
      <c r="Y144" s="1"/>
      <c r="Z144" s="2"/>
      <c r="AA144" s="4"/>
      <c r="AB144" s="1"/>
      <c r="AC144" s="1"/>
      <c r="AD144" s="1"/>
      <c r="AE144" s="2"/>
      <c r="AF144" s="3"/>
      <c r="AG144" s="1"/>
      <c r="AH144" s="1"/>
      <c r="AI144" s="1"/>
      <c r="AJ144" s="2"/>
      <c r="AK144" s="4"/>
      <c r="AL144" s="1"/>
      <c r="AM144" s="1"/>
      <c r="AN144" s="1"/>
      <c r="AO144" s="2"/>
      <c r="AP144" s="3"/>
      <c r="AQ144" s="1"/>
      <c r="AR144" s="1"/>
      <c r="AS144" s="1"/>
      <c r="AT144" s="2"/>
      <c r="AU144" s="4"/>
      <c r="AV144" s="1"/>
      <c r="AW144" s="1"/>
      <c r="AX144" s="1"/>
      <c r="AY144" s="2"/>
      <c r="AZ144" s="3"/>
      <c r="BA144" s="29"/>
      <c r="BB144" s="73"/>
    </row>
    <row r="145" spans="6:54" ht="17.25" customHeight="1">
      <c r="F145" s="78"/>
      <c r="G145" s="30"/>
      <c r="H145" s="5"/>
      <c r="I145" s="5"/>
      <c r="J145" s="5"/>
      <c r="K145" s="6"/>
      <c r="L145" s="7"/>
      <c r="M145" s="5"/>
      <c r="N145" s="5"/>
      <c r="O145" s="5"/>
      <c r="P145" s="6"/>
      <c r="Q145" s="8"/>
      <c r="R145" s="5"/>
      <c r="S145" s="5"/>
      <c r="T145" s="5"/>
      <c r="U145" s="6"/>
      <c r="V145" s="7"/>
      <c r="W145" s="5"/>
      <c r="X145" s="5"/>
      <c r="Y145" s="5"/>
      <c r="Z145" s="6"/>
      <c r="AA145" s="8"/>
      <c r="AB145" s="5"/>
      <c r="AC145" s="5"/>
      <c r="AD145" s="5"/>
      <c r="AE145" s="6"/>
      <c r="AF145" s="7"/>
      <c r="AG145" s="5"/>
      <c r="AH145" s="5"/>
      <c r="AI145" s="5"/>
      <c r="AJ145" s="6"/>
      <c r="AK145" s="8"/>
      <c r="AL145" s="5"/>
      <c r="AM145" s="5"/>
      <c r="AN145" s="5"/>
      <c r="AO145" s="6"/>
      <c r="AP145" s="7"/>
      <c r="AQ145" s="5"/>
      <c r="AR145" s="5"/>
      <c r="AS145" s="5"/>
      <c r="AT145" s="6"/>
      <c r="AU145" s="8"/>
      <c r="AV145" s="5"/>
      <c r="AW145" s="5"/>
      <c r="AX145" s="5"/>
      <c r="AY145" s="6"/>
      <c r="AZ145" s="7"/>
      <c r="BA145" s="31"/>
      <c r="BB145" s="73"/>
    </row>
    <row r="146" spans="6:54" ht="17.25" customHeight="1">
      <c r="F146" s="78"/>
      <c r="G146" s="30"/>
      <c r="H146" s="5"/>
      <c r="I146" s="5"/>
      <c r="J146" s="5"/>
      <c r="K146" s="6"/>
      <c r="L146" s="7"/>
      <c r="M146" s="5"/>
      <c r="N146" s="5"/>
      <c r="O146" s="5"/>
      <c r="P146" s="6"/>
      <c r="Q146" s="8"/>
      <c r="R146" s="5"/>
      <c r="S146" s="5"/>
      <c r="T146" s="5"/>
      <c r="U146" s="6"/>
      <c r="V146" s="7"/>
      <c r="W146" s="5"/>
      <c r="X146" s="5"/>
      <c r="Y146" s="5"/>
      <c r="Z146" s="6"/>
      <c r="AA146" s="8"/>
      <c r="AB146" s="5"/>
      <c r="AC146" s="5"/>
      <c r="AD146" s="5"/>
      <c r="AE146" s="6"/>
      <c r="AF146" s="7"/>
      <c r="AG146" s="5"/>
      <c r="AH146" s="5"/>
      <c r="AI146" s="5"/>
      <c r="AJ146" s="6"/>
      <c r="AK146" s="8"/>
      <c r="AL146" s="5"/>
      <c r="AM146" s="5"/>
      <c r="AN146" s="5"/>
      <c r="AO146" s="6"/>
      <c r="AP146" s="7"/>
      <c r="AQ146" s="5"/>
      <c r="AR146" s="5"/>
      <c r="AS146" s="5"/>
      <c r="AT146" s="6"/>
      <c r="AU146" s="8"/>
      <c r="AV146" s="5"/>
      <c r="AW146" s="5"/>
      <c r="AX146" s="5"/>
      <c r="AY146" s="6"/>
      <c r="AZ146" s="7"/>
      <c r="BA146" s="31"/>
      <c r="BB146" s="73"/>
    </row>
    <row r="147" spans="6:54" ht="17.25" customHeight="1">
      <c r="F147" s="78"/>
      <c r="G147" s="30"/>
      <c r="H147" s="5"/>
      <c r="I147" s="5"/>
      <c r="J147" s="5"/>
      <c r="K147" s="6"/>
      <c r="L147" s="7"/>
      <c r="M147" s="5"/>
      <c r="N147" s="5"/>
      <c r="O147" s="5"/>
      <c r="P147" s="6"/>
      <c r="Q147" s="8"/>
      <c r="R147" s="5"/>
      <c r="S147" s="5"/>
      <c r="T147" s="5"/>
      <c r="U147" s="6"/>
      <c r="V147" s="7"/>
      <c r="W147" s="5"/>
      <c r="X147" s="5"/>
      <c r="Y147" s="5"/>
      <c r="Z147" s="6"/>
      <c r="AA147" s="8"/>
      <c r="AB147" s="5"/>
      <c r="AC147" s="5"/>
      <c r="AD147" s="5"/>
      <c r="AE147" s="6"/>
      <c r="AF147" s="7"/>
      <c r="AG147" s="5"/>
      <c r="AH147" s="5"/>
      <c r="AI147" s="5"/>
      <c r="AJ147" s="6"/>
      <c r="AK147" s="8"/>
      <c r="AL147" s="5"/>
      <c r="AM147" s="5"/>
      <c r="AN147" s="5"/>
      <c r="AO147" s="6"/>
      <c r="AP147" s="7"/>
      <c r="AQ147" s="5"/>
      <c r="AR147" s="5"/>
      <c r="AS147" s="5"/>
      <c r="AT147" s="6"/>
      <c r="AU147" s="8"/>
      <c r="AV147" s="5"/>
      <c r="AW147" s="5"/>
      <c r="AX147" s="5"/>
      <c r="AY147" s="6"/>
      <c r="AZ147" s="7"/>
      <c r="BA147" s="31"/>
      <c r="BB147" s="73"/>
    </row>
    <row r="148" spans="6:54" ht="17.25" customHeight="1" thickBot="1">
      <c r="F148" s="78"/>
      <c r="G148" s="32"/>
      <c r="H148" s="9"/>
      <c r="I148" s="9"/>
      <c r="J148" s="9"/>
      <c r="K148" s="10"/>
      <c r="L148" s="11"/>
      <c r="M148" s="9"/>
      <c r="N148" s="9"/>
      <c r="O148" s="9"/>
      <c r="P148" s="10"/>
      <c r="Q148" s="12"/>
      <c r="R148" s="9"/>
      <c r="S148" s="9"/>
      <c r="T148" s="9"/>
      <c r="U148" s="10"/>
      <c r="V148" s="11"/>
      <c r="W148" s="9"/>
      <c r="X148" s="9"/>
      <c r="Y148" s="9"/>
      <c r="Z148" s="10"/>
      <c r="AA148" s="12"/>
      <c r="AB148" s="9"/>
      <c r="AC148" s="9"/>
      <c r="AD148" s="9"/>
      <c r="AE148" s="10"/>
      <c r="AF148" s="11"/>
      <c r="AG148" s="9"/>
      <c r="AH148" s="9"/>
      <c r="AI148" s="9"/>
      <c r="AJ148" s="10"/>
      <c r="AK148" s="12"/>
      <c r="AL148" s="9"/>
      <c r="AM148" s="9"/>
      <c r="AN148" s="9"/>
      <c r="AO148" s="10"/>
      <c r="AP148" s="11"/>
      <c r="AQ148" s="9"/>
      <c r="AR148" s="9"/>
      <c r="AS148" s="9"/>
      <c r="AT148" s="10"/>
      <c r="AU148" s="12"/>
      <c r="AV148" s="9"/>
      <c r="AW148" s="9"/>
      <c r="AX148" s="9"/>
      <c r="AY148" s="10"/>
      <c r="AZ148" s="11"/>
      <c r="BA148" s="33"/>
      <c r="BB148" s="73"/>
    </row>
    <row r="149" spans="6:54" ht="17.25" customHeight="1">
      <c r="F149" s="79">
        <v>35</v>
      </c>
      <c r="G149" s="28"/>
      <c r="H149" s="1"/>
      <c r="I149" s="1"/>
      <c r="J149" s="1"/>
      <c r="K149" s="2"/>
      <c r="L149" s="3"/>
      <c r="M149" s="1"/>
      <c r="N149" s="1"/>
      <c r="O149" s="1"/>
      <c r="P149" s="2"/>
      <c r="Q149" s="4"/>
      <c r="R149" s="1"/>
      <c r="S149" s="1"/>
      <c r="T149" s="1"/>
      <c r="U149" s="2"/>
      <c r="V149" s="3"/>
      <c r="W149" s="1"/>
      <c r="X149" s="1"/>
      <c r="Y149" s="1"/>
      <c r="Z149" s="2"/>
      <c r="AA149" s="4"/>
      <c r="AB149" s="1"/>
      <c r="AC149" s="1"/>
      <c r="AD149" s="1"/>
      <c r="AE149" s="2"/>
      <c r="AF149" s="3"/>
      <c r="AG149" s="1"/>
      <c r="AH149" s="1"/>
      <c r="AI149" s="1"/>
      <c r="AJ149" s="2"/>
      <c r="AK149" s="4"/>
      <c r="AL149" s="1"/>
      <c r="AM149" s="1"/>
      <c r="AN149" s="1"/>
      <c r="AO149" s="2"/>
      <c r="AP149" s="3"/>
      <c r="AQ149" s="1"/>
      <c r="AR149" s="1"/>
      <c r="AS149" s="1"/>
      <c r="AT149" s="2"/>
      <c r="AU149" s="4"/>
      <c r="AV149" s="1"/>
      <c r="AW149" s="1"/>
      <c r="AX149" s="1"/>
      <c r="AY149" s="2"/>
      <c r="AZ149" s="3"/>
      <c r="BA149" s="29"/>
      <c r="BB149" s="73"/>
    </row>
    <row r="150" spans="6:54" ht="17.25" customHeight="1">
      <c r="F150" s="78"/>
      <c r="G150" s="30"/>
      <c r="H150" s="5"/>
      <c r="I150" s="5"/>
      <c r="J150" s="5"/>
      <c r="K150" s="6"/>
      <c r="L150" s="7"/>
      <c r="M150" s="5"/>
      <c r="N150" s="5"/>
      <c r="O150" s="5"/>
      <c r="P150" s="6"/>
      <c r="Q150" s="8"/>
      <c r="R150" s="5"/>
      <c r="S150" s="5"/>
      <c r="T150" s="5"/>
      <c r="U150" s="6"/>
      <c r="V150" s="7"/>
      <c r="W150" s="5"/>
      <c r="X150" s="5"/>
      <c r="Y150" s="5"/>
      <c r="Z150" s="6"/>
      <c r="AA150" s="8"/>
      <c r="AB150" s="5"/>
      <c r="AC150" s="5"/>
      <c r="AD150" s="5"/>
      <c r="AE150" s="6"/>
      <c r="AF150" s="7"/>
      <c r="AG150" s="5"/>
      <c r="AH150" s="5"/>
      <c r="AI150" s="5"/>
      <c r="AJ150" s="6"/>
      <c r="AK150" s="8"/>
      <c r="AL150" s="5"/>
      <c r="AM150" s="5"/>
      <c r="AN150" s="5"/>
      <c r="AO150" s="6"/>
      <c r="AP150" s="7"/>
      <c r="AQ150" s="5"/>
      <c r="AR150" s="5"/>
      <c r="AS150" s="5"/>
      <c r="AT150" s="6"/>
      <c r="AU150" s="8"/>
      <c r="AV150" s="5"/>
      <c r="AW150" s="5"/>
      <c r="AX150" s="5"/>
      <c r="AY150" s="6"/>
      <c r="AZ150" s="7"/>
      <c r="BA150" s="31"/>
      <c r="BB150" s="73"/>
    </row>
    <row r="151" spans="6:54" ht="17.25" customHeight="1">
      <c r="F151" s="78"/>
      <c r="G151" s="30"/>
      <c r="H151" s="5"/>
      <c r="I151" s="5"/>
      <c r="J151" s="5"/>
      <c r="K151" s="6"/>
      <c r="L151" s="7"/>
      <c r="M151" s="5"/>
      <c r="N151" s="5"/>
      <c r="O151" s="5"/>
      <c r="P151" s="6"/>
      <c r="Q151" s="8"/>
      <c r="R151" s="5"/>
      <c r="S151" s="5"/>
      <c r="T151" s="5"/>
      <c r="U151" s="6"/>
      <c r="V151" s="7"/>
      <c r="W151" s="5"/>
      <c r="X151" s="5"/>
      <c r="Y151" s="5"/>
      <c r="Z151" s="6"/>
      <c r="AA151" s="8"/>
      <c r="AB151" s="5"/>
      <c r="AC151" s="5"/>
      <c r="AD151" s="5"/>
      <c r="AE151" s="6"/>
      <c r="AF151" s="7"/>
      <c r="AG151" s="5"/>
      <c r="AH151" s="5"/>
      <c r="AI151" s="5"/>
      <c r="AJ151" s="6"/>
      <c r="AK151" s="8"/>
      <c r="AL151" s="5"/>
      <c r="AM151" s="5"/>
      <c r="AN151" s="5"/>
      <c r="AO151" s="6"/>
      <c r="AP151" s="7"/>
      <c r="AQ151" s="5"/>
      <c r="AR151" s="5"/>
      <c r="AS151" s="5"/>
      <c r="AT151" s="6"/>
      <c r="AU151" s="8"/>
      <c r="AV151" s="5"/>
      <c r="AW151" s="5"/>
      <c r="AX151" s="5"/>
      <c r="AY151" s="6"/>
      <c r="AZ151" s="7"/>
      <c r="BA151" s="31"/>
      <c r="BB151" s="73"/>
    </row>
    <row r="152" spans="6:54" ht="17.25" customHeight="1">
      <c r="F152" s="78"/>
      <c r="G152" s="30"/>
      <c r="H152" s="5"/>
      <c r="I152" s="5"/>
      <c r="J152" s="5"/>
      <c r="K152" s="6"/>
      <c r="L152" s="7"/>
      <c r="M152" s="5"/>
      <c r="N152" s="5"/>
      <c r="O152" s="5"/>
      <c r="P152" s="6"/>
      <c r="Q152" s="8"/>
      <c r="R152" s="5"/>
      <c r="S152" s="5"/>
      <c r="T152" s="5"/>
      <c r="U152" s="6"/>
      <c r="V152" s="7"/>
      <c r="W152" s="5"/>
      <c r="X152" s="5"/>
      <c r="Y152" s="5"/>
      <c r="Z152" s="6"/>
      <c r="AA152" s="8"/>
      <c r="AB152" s="5"/>
      <c r="AC152" s="5"/>
      <c r="AD152" s="5"/>
      <c r="AE152" s="6"/>
      <c r="AF152" s="7"/>
      <c r="AG152" s="5"/>
      <c r="AH152" s="5"/>
      <c r="AI152" s="5"/>
      <c r="AJ152" s="6"/>
      <c r="AK152" s="8"/>
      <c r="AL152" s="5"/>
      <c r="AM152" s="5"/>
      <c r="AN152" s="5"/>
      <c r="AO152" s="6"/>
      <c r="AP152" s="7"/>
      <c r="AQ152" s="5"/>
      <c r="AR152" s="5"/>
      <c r="AS152" s="5"/>
      <c r="AT152" s="6"/>
      <c r="AU152" s="8"/>
      <c r="AV152" s="5"/>
      <c r="AW152" s="5"/>
      <c r="AX152" s="5"/>
      <c r="AY152" s="6"/>
      <c r="AZ152" s="7"/>
      <c r="BA152" s="31"/>
      <c r="BB152" s="73"/>
    </row>
    <row r="153" spans="6:54" ht="17.25" customHeight="1" thickBot="1">
      <c r="F153" s="78"/>
      <c r="G153" s="32"/>
      <c r="H153" s="9"/>
      <c r="I153" s="9"/>
      <c r="J153" s="9"/>
      <c r="K153" s="10"/>
      <c r="L153" s="11"/>
      <c r="M153" s="9"/>
      <c r="N153" s="9"/>
      <c r="O153" s="9"/>
      <c r="P153" s="10"/>
      <c r="Q153" s="12"/>
      <c r="R153" s="9"/>
      <c r="S153" s="9"/>
      <c r="T153" s="9"/>
      <c r="U153" s="10"/>
      <c r="V153" s="11"/>
      <c r="W153" s="9"/>
      <c r="X153" s="9"/>
      <c r="Y153" s="9"/>
      <c r="Z153" s="10"/>
      <c r="AA153" s="12"/>
      <c r="AB153" s="9"/>
      <c r="AC153" s="9"/>
      <c r="AD153" s="9"/>
      <c r="AE153" s="10"/>
      <c r="AF153" s="11"/>
      <c r="AG153" s="9"/>
      <c r="AH153" s="9"/>
      <c r="AI153" s="9"/>
      <c r="AJ153" s="10"/>
      <c r="AK153" s="12"/>
      <c r="AL153" s="9"/>
      <c r="AM153" s="9"/>
      <c r="AN153" s="9"/>
      <c r="AO153" s="10"/>
      <c r="AP153" s="11"/>
      <c r="AQ153" s="9"/>
      <c r="AR153" s="9"/>
      <c r="AS153" s="9"/>
      <c r="AT153" s="10"/>
      <c r="AU153" s="12"/>
      <c r="AV153" s="9"/>
      <c r="AW153" s="9"/>
      <c r="AX153" s="9"/>
      <c r="AY153" s="10"/>
      <c r="AZ153" s="11"/>
      <c r="BA153" s="33"/>
      <c r="BB153" s="73"/>
    </row>
    <row r="154" spans="6:54" ht="17.25" customHeight="1">
      <c r="F154" s="77">
        <v>30</v>
      </c>
      <c r="G154" s="28"/>
      <c r="H154" s="1"/>
      <c r="I154" s="1"/>
      <c r="J154" s="1"/>
      <c r="K154" s="2"/>
      <c r="L154" s="3"/>
      <c r="M154" s="1"/>
      <c r="N154" s="1"/>
      <c r="O154" s="1"/>
      <c r="P154" s="2"/>
      <c r="Q154" s="4"/>
      <c r="R154" s="1"/>
      <c r="S154" s="1"/>
      <c r="T154" s="1"/>
      <c r="U154" s="2"/>
      <c r="V154" s="3"/>
      <c r="W154" s="1"/>
      <c r="X154" s="1"/>
      <c r="Y154" s="1"/>
      <c r="Z154" s="2"/>
      <c r="AA154" s="4"/>
      <c r="AB154" s="1"/>
      <c r="AC154" s="1"/>
      <c r="AD154" s="1"/>
      <c r="AE154" s="2"/>
      <c r="AF154" s="3"/>
      <c r="AG154" s="1"/>
      <c r="AH154" s="1"/>
      <c r="AI154" s="1"/>
      <c r="AJ154" s="2"/>
      <c r="AK154" s="4"/>
      <c r="AL154" s="1"/>
      <c r="AM154" s="1"/>
      <c r="AN154" s="1"/>
      <c r="AO154" s="2"/>
      <c r="AP154" s="3"/>
      <c r="AQ154" s="1"/>
      <c r="AR154" s="1"/>
      <c r="AS154" s="1"/>
      <c r="AT154" s="2"/>
      <c r="AU154" s="4"/>
      <c r="AV154" s="1"/>
      <c r="AW154" s="1"/>
      <c r="AX154" s="1"/>
      <c r="AY154" s="2"/>
      <c r="AZ154" s="3"/>
      <c r="BA154" s="29"/>
      <c r="BB154" s="73"/>
    </row>
    <row r="155" spans="6:54" ht="17.25" customHeight="1">
      <c r="F155" s="78"/>
      <c r="G155" s="30"/>
      <c r="H155" s="5"/>
      <c r="I155" s="5"/>
      <c r="J155" s="5"/>
      <c r="K155" s="6"/>
      <c r="L155" s="7"/>
      <c r="M155" s="5"/>
      <c r="N155" s="5"/>
      <c r="O155" s="5"/>
      <c r="P155" s="6"/>
      <c r="Q155" s="8"/>
      <c r="R155" s="5"/>
      <c r="S155" s="5"/>
      <c r="T155" s="5"/>
      <c r="U155" s="6"/>
      <c r="V155" s="7"/>
      <c r="W155" s="5"/>
      <c r="X155" s="5"/>
      <c r="Y155" s="5"/>
      <c r="Z155" s="6"/>
      <c r="AA155" s="8"/>
      <c r="AB155" s="5"/>
      <c r="AC155" s="5"/>
      <c r="AD155" s="5"/>
      <c r="AE155" s="6"/>
      <c r="AF155" s="7"/>
      <c r="AG155" s="5"/>
      <c r="AH155" s="5"/>
      <c r="AI155" s="5"/>
      <c r="AJ155" s="6"/>
      <c r="AK155" s="8"/>
      <c r="AL155" s="5"/>
      <c r="AM155" s="5"/>
      <c r="AN155" s="5"/>
      <c r="AO155" s="6"/>
      <c r="AP155" s="7"/>
      <c r="AQ155" s="5"/>
      <c r="AR155" s="5"/>
      <c r="AS155" s="5"/>
      <c r="AT155" s="6"/>
      <c r="AU155" s="8"/>
      <c r="AV155" s="5"/>
      <c r="AW155" s="5"/>
      <c r="AX155" s="5"/>
      <c r="AY155" s="6"/>
      <c r="AZ155" s="7"/>
      <c r="BA155" s="31"/>
      <c r="BB155" s="73"/>
    </row>
    <row r="156" spans="6:54" ht="17.25" customHeight="1">
      <c r="F156" s="78"/>
      <c r="G156" s="30"/>
      <c r="H156" s="5"/>
      <c r="I156" s="5"/>
      <c r="J156" s="5"/>
      <c r="K156" s="6"/>
      <c r="L156" s="7"/>
      <c r="M156" s="5"/>
      <c r="N156" s="5"/>
      <c r="O156" s="5"/>
      <c r="P156" s="6"/>
      <c r="Q156" s="8"/>
      <c r="R156" s="5"/>
      <c r="S156" s="5"/>
      <c r="T156" s="5"/>
      <c r="U156" s="6"/>
      <c r="V156" s="7"/>
      <c r="W156" s="5"/>
      <c r="X156" s="5"/>
      <c r="Y156" s="5"/>
      <c r="Z156" s="6"/>
      <c r="AA156" s="8"/>
      <c r="AB156" s="5"/>
      <c r="AC156" s="5"/>
      <c r="AD156" s="5"/>
      <c r="AE156" s="6"/>
      <c r="AF156" s="7"/>
      <c r="AG156" s="5"/>
      <c r="AH156" s="5"/>
      <c r="AI156" s="5"/>
      <c r="AJ156" s="6"/>
      <c r="AK156" s="8"/>
      <c r="AL156" s="5"/>
      <c r="AM156" s="5"/>
      <c r="AN156" s="5"/>
      <c r="AO156" s="6"/>
      <c r="AP156" s="7"/>
      <c r="AQ156" s="5"/>
      <c r="AR156" s="5"/>
      <c r="AS156" s="5"/>
      <c r="AT156" s="6"/>
      <c r="AU156" s="8"/>
      <c r="AV156" s="5"/>
      <c r="AW156" s="5"/>
      <c r="AX156" s="5"/>
      <c r="AY156" s="6"/>
      <c r="AZ156" s="7"/>
      <c r="BA156" s="31"/>
      <c r="BB156" s="73"/>
    </row>
    <row r="157" spans="6:54" ht="17.25" customHeight="1">
      <c r="F157" s="78"/>
      <c r="G157" s="30"/>
      <c r="H157" s="5"/>
      <c r="I157" s="5"/>
      <c r="J157" s="5"/>
      <c r="K157" s="6"/>
      <c r="L157" s="7"/>
      <c r="M157" s="5"/>
      <c r="N157" s="5"/>
      <c r="O157" s="5"/>
      <c r="P157" s="6"/>
      <c r="Q157" s="8"/>
      <c r="R157" s="5"/>
      <c r="S157" s="5"/>
      <c r="T157" s="5"/>
      <c r="U157" s="6"/>
      <c r="V157" s="7"/>
      <c r="W157" s="5"/>
      <c r="X157" s="5"/>
      <c r="Y157" s="5"/>
      <c r="Z157" s="6"/>
      <c r="AA157" s="8"/>
      <c r="AB157" s="5"/>
      <c r="AC157" s="5"/>
      <c r="AD157" s="5"/>
      <c r="AE157" s="6"/>
      <c r="AF157" s="7"/>
      <c r="AG157" s="5"/>
      <c r="AH157" s="5"/>
      <c r="AI157" s="5"/>
      <c r="AJ157" s="6"/>
      <c r="AK157" s="8"/>
      <c r="AL157" s="5"/>
      <c r="AM157" s="5"/>
      <c r="AN157" s="5"/>
      <c r="AO157" s="6"/>
      <c r="AP157" s="7"/>
      <c r="AQ157" s="5"/>
      <c r="AR157" s="5"/>
      <c r="AS157" s="5"/>
      <c r="AT157" s="6"/>
      <c r="AU157" s="8"/>
      <c r="AV157" s="5"/>
      <c r="AW157" s="5"/>
      <c r="AX157" s="5"/>
      <c r="AY157" s="6"/>
      <c r="AZ157" s="7"/>
      <c r="BA157" s="31"/>
      <c r="BB157" s="73"/>
    </row>
    <row r="158" spans="6:54" ht="17.25" customHeight="1" thickBot="1">
      <c r="F158" s="78"/>
      <c r="G158" s="32"/>
      <c r="H158" s="9"/>
      <c r="I158" s="9"/>
      <c r="J158" s="9"/>
      <c r="K158" s="10"/>
      <c r="L158" s="11"/>
      <c r="M158" s="9"/>
      <c r="N158" s="9"/>
      <c r="O158" s="9"/>
      <c r="P158" s="10"/>
      <c r="Q158" s="12"/>
      <c r="R158" s="9"/>
      <c r="S158" s="9"/>
      <c r="T158" s="9"/>
      <c r="U158" s="10"/>
      <c r="V158" s="11"/>
      <c r="W158" s="9"/>
      <c r="X158" s="9"/>
      <c r="Y158" s="9"/>
      <c r="Z158" s="10"/>
      <c r="AA158" s="12"/>
      <c r="AB158" s="9"/>
      <c r="AC158" s="9"/>
      <c r="AD158" s="9"/>
      <c r="AE158" s="10"/>
      <c r="AF158" s="11"/>
      <c r="AG158" s="9"/>
      <c r="AH158" s="9"/>
      <c r="AI158" s="9"/>
      <c r="AJ158" s="10"/>
      <c r="AK158" s="12"/>
      <c r="AL158" s="9"/>
      <c r="AM158" s="9"/>
      <c r="AN158" s="9"/>
      <c r="AO158" s="10"/>
      <c r="AP158" s="11"/>
      <c r="AQ158" s="9"/>
      <c r="AR158" s="9"/>
      <c r="AS158" s="9"/>
      <c r="AT158" s="10"/>
      <c r="AU158" s="12"/>
      <c r="AV158" s="9"/>
      <c r="AW158" s="9"/>
      <c r="AX158" s="9"/>
      <c r="AY158" s="10"/>
      <c r="AZ158" s="11"/>
      <c r="BA158" s="33"/>
      <c r="BB158" s="73"/>
    </row>
    <row r="159" spans="6:54" ht="17.25" customHeight="1">
      <c r="F159" s="79">
        <v>25</v>
      </c>
      <c r="G159" s="28"/>
      <c r="H159" s="1"/>
      <c r="I159" s="1"/>
      <c r="J159" s="1"/>
      <c r="K159" s="2"/>
      <c r="L159" s="3"/>
      <c r="M159" s="1"/>
      <c r="N159" s="1"/>
      <c r="O159" s="1"/>
      <c r="P159" s="2"/>
      <c r="Q159" s="4"/>
      <c r="R159" s="1"/>
      <c r="S159" s="1"/>
      <c r="T159" s="1"/>
      <c r="U159" s="2"/>
      <c r="V159" s="3"/>
      <c r="W159" s="1"/>
      <c r="X159" s="1"/>
      <c r="Y159" s="1"/>
      <c r="Z159" s="2"/>
      <c r="AA159" s="4"/>
      <c r="AB159" s="1"/>
      <c r="AC159" s="1"/>
      <c r="AD159" s="1"/>
      <c r="AE159" s="2"/>
      <c r="AF159" s="3"/>
      <c r="AG159" s="1"/>
      <c r="AH159" s="1"/>
      <c r="AI159" s="1"/>
      <c r="AJ159" s="2"/>
      <c r="AK159" s="4"/>
      <c r="AL159" s="1"/>
      <c r="AM159" s="1"/>
      <c r="AN159" s="1"/>
      <c r="AO159" s="2"/>
      <c r="AP159" s="3"/>
      <c r="AQ159" s="1"/>
      <c r="AR159" s="1"/>
      <c r="AS159" s="1"/>
      <c r="AT159" s="2"/>
      <c r="AU159" s="4"/>
      <c r="AV159" s="1"/>
      <c r="AW159" s="1"/>
      <c r="AX159" s="1"/>
      <c r="AY159" s="2"/>
      <c r="AZ159" s="3"/>
      <c r="BA159" s="29"/>
      <c r="BB159" s="73"/>
    </row>
    <row r="160" spans="6:54" ht="17.25" customHeight="1">
      <c r="F160" s="78"/>
      <c r="G160" s="30"/>
      <c r="H160" s="5"/>
      <c r="I160" s="5"/>
      <c r="J160" s="5"/>
      <c r="K160" s="6"/>
      <c r="L160" s="7"/>
      <c r="M160" s="5"/>
      <c r="N160" s="5"/>
      <c r="O160" s="5"/>
      <c r="P160" s="6"/>
      <c r="Q160" s="8"/>
      <c r="R160" s="5"/>
      <c r="S160" s="5"/>
      <c r="T160" s="5"/>
      <c r="U160" s="6"/>
      <c r="V160" s="7"/>
      <c r="W160" s="5"/>
      <c r="X160" s="5"/>
      <c r="Y160" s="5"/>
      <c r="Z160" s="6"/>
      <c r="AA160" s="8"/>
      <c r="AB160" s="5"/>
      <c r="AC160" s="5"/>
      <c r="AD160" s="5"/>
      <c r="AE160" s="6"/>
      <c r="AF160" s="7"/>
      <c r="AG160" s="5"/>
      <c r="AH160" s="5"/>
      <c r="AI160" s="5"/>
      <c r="AJ160" s="6"/>
      <c r="AK160" s="8"/>
      <c r="AL160" s="5"/>
      <c r="AM160" s="5"/>
      <c r="AN160" s="5"/>
      <c r="AO160" s="6"/>
      <c r="AP160" s="7"/>
      <c r="AQ160" s="5"/>
      <c r="AR160" s="5"/>
      <c r="AS160" s="5"/>
      <c r="AT160" s="6"/>
      <c r="AU160" s="8"/>
      <c r="AV160" s="5"/>
      <c r="AW160" s="5"/>
      <c r="AX160" s="5"/>
      <c r="AY160" s="6"/>
      <c r="AZ160" s="7"/>
      <c r="BA160" s="31"/>
      <c r="BB160" s="73"/>
    </row>
    <row r="161" spans="6:54" ht="17.25" customHeight="1">
      <c r="F161" s="78"/>
      <c r="G161" s="30"/>
      <c r="H161" s="5"/>
      <c r="I161" s="5"/>
      <c r="J161" s="5"/>
      <c r="K161" s="6"/>
      <c r="L161" s="7"/>
      <c r="M161" s="5"/>
      <c r="N161" s="5"/>
      <c r="O161" s="5"/>
      <c r="P161" s="6"/>
      <c r="Q161" s="8"/>
      <c r="R161" s="5"/>
      <c r="S161" s="5"/>
      <c r="T161" s="5"/>
      <c r="U161" s="6"/>
      <c r="V161" s="7"/>
      <c r="W161" s="5"/>
      <c r="X161" s="5"/>
      <c r="Y161" s="5"/>
      <c r="Z161" s="6"/>
      <c r="AA161" s="8"/>
      <c r="AB161" s="5"/>
      <c r="AC161" s="5"/>
      <c r="AD161" s="5"/>
      <c r="AE161" s="6"/>
      <c r="AF161" s="7"/>
      <c r="AG161" s="5"/>
      <c r="AH161" s="5"/>
      <c r="AI161" s="5"/>
      <c r="AJ161" s="6"/>
      <c r="AK161" s="8"/>
      <c r="AL161" s="5"/>
      <c r="AM161" s="5"/>
      <c r="AN161" s="5"/>
      <c r="AO161" s="6"/>
      <c r="AP161" s="7"/>
      <c r="AQ161" s="5"/>
      <c r="AR161" s="5"/>
      <c r="AS161" s="5"/>
      <c r="AT161" s="6"/>
      <c r="AU161" s="8"/>
      <c r="AV161" s="5"/>
      <c r="AW161" s="5"/>
      <c r="AX161" s="5"/>
      <c r="AY161" s="6"/>
      <c r="AZ161" s="7"/>
      <c r="BA161" s="31"/>
      <c r="BB161" s="73"/>
    </row>
    <row r="162" spans="6:54" ht="17.25" customHeight="1">
      <c r="F162" s="78"/>
      <c r="G162" s="30"/>
      <c r="H162" s="5"/>
      <c r="I162" s="5"/>
      <c r="J162" s="5"/>
      <c r="K162" s="6"/>
      <c r="L162" s="7"/>
      <c r="M162" s="5"/>
      <c r="N162" s="5"/>
      <c r="O162" s="5"/>
      <c r="P162" s="6"/>
      <c r="Q162" s="8"/>
      <c r="R162" s="5"/>
      <c r="S162" s="5"/>
      <c r="T162" s="5"/>
      <c r="U162" s="6"/>
      <c r="V162" s="7"/>
      <c r="W162" s="5"/>
      <c r="X162" s="5"/>
      <c r="Y162" s="5"/>
      <c r="Z162" s="6"/>
      <c r="AA162" s="8"/>
      <c r="AB162" s="5"/>
      <c r="AC162" s="5"/>
      <c r="AD162" s="5"/>
      <c r="AE162" s="6"/>
      <c r="AF162" s="7"/>
      <c r="AG162" s="5"/>
      <c r="AH162" s="5"/>
      <c r="AI162" s="5"/>
      <c r="AJ162" s="6"/>
      <c r="AK162" s="8"/>
      <c r="AL162" s="5"/>
      <c r="AM162" s="5"/>
      <c r="AN162" s="5"/>
      <c r="AO162" s="6"/>
      <c r="AP162" s="7"/>
      <c r="AQ162" s="5"/>
      <c r="AR162" s="5"/>
      <c r="AS162" s="5"/>
      <c r="AT162" s="6"/>
      <c r="AU162" s="8"/>
      <c r="AV162" s="5"/>
      <c r="AW162" s="5"/>
      <c r="AX162" s="5"/>
      <c r="AY162" s="6"/>
      <c r="AZ162" s="7"/>
      <c r="BA162" s="31"/>
      <c r="BB162" s="73"/>
    </row>
    <row r="163" spans="6:54" ht="17.25" customHeight="1" thickBot="1">
      <c r="F163" s="78"/>
      <c r="G163" s="32"/>
      <c r="H163" s="9"/>
      <c r="I163" s="9"/>
      <c r="J163" s="9"/>
      <c r="K163" s="10"/>
      <c r="L163" s="11"/>
      <c r="M163" s="9"/>
      <c r="N163" s="9"/>
      <c r="O163" s="9"/>
      <c r="P163" s="10"/>
      <c r="Q163" s="12"/>
      <c r="R163" s="9"/>
      <c r="S163" s="9"/>
      <c r="T163" s="9"/>
      <c r="U163" s="10"/>
      <c r="V163" s="11"/>
      <c r="W163" s="9"/>
      <c r="X163" s="9"/>
      <c r="Y163" s="9"/>
      <c r="Z163" s="10"/>
      <c r="AA163" s="12"/>
      <c r="AB163" s="9"/>
      <c r="AC163" s="9"/>
      <c r="AD163" s="9"/>
      <c r="AE163" s="10"/>
      <c r="AF163" s="11"/>
      <c r="AG163" s="9"/>
      <c r="AH163" s="9"/>
      <c r="AI163" s="9"/>
      <c r="AJ163" s="10"/>
      <c r="AK163" s="12"/>
      <c r="AL163" s="9"/>
      <c r="AM163" s="9"/>
      <c r="AN163" s="9"/>
      <c r="AO163" s="10"/>
      <c r="AP163" s="11"/>
      <c r="AQ163" s="9"/>
      <c r="AR163" s="9"/>
      <c r="AS163" s="9"/>
      <c r="AT163" s="10"/>
      <c r="AU163" s="12"/>
      <c r="AV163" s="9"/>
      <c r="AW163" s="9"/>
      <c r="AX163" s="9"/>
      <c r="AY163" s="10"/>
      <c r="AZ163" s="11"/>
      <c r="BA163" s="33"/>
      <c r="BB163" s="73"/>
    </row>
    <row r="164" spans="6:54" ht="17.25" customHeight="1">
      <c r="F164" s="77">
        <v>20</v>
      </c>
      <c r="G164" s="28"/>
      <c r="H164" s="1"/>
      <c r="I164" s="1"/>
      <c r="J164" s="1"/>
      <c r="K164" s="2"/>
      <c r="L164" s="3"/>
      <c r="M164" s="1"/>
      <c r="N164" s="1"/>
      <c r="O164" s="1"/>
      <c r="P164" s="2"/>
      <c r="Q164" s="4"/>
      <c r="R164" s="1"/>
      <c r="S164" s="1"/>
      <c r="T164" s="1"/>
      <c r="U164" s="2"/>
      <c r="V164" s="3"/>
      <c r="W164" s="1"/>
      <c r="X164" s="1"/>
      <c r="Y164" s="1"/>
      <c r="Z164" s="2"/>
      <c r="AA164" s="4"/>
      <c r="AB164" s="1"/>
      <c r="AC164" s="1"/>
      <c r="AD164" s="1"/>
      <c r="AE164" s="2"/>
      <c r="AF164" s="3"/>
      <c r="AG164" s="1"/>
      <c r="AH164" s="1"/>
      <c r="AI164" s="1"/>
      <c r="AJ164" s="2"/>
      <c r="AK164" s="4"/>
      <c r="AL164" s="1"/>
      <c r="AM164" s="1"/>
      <c r="AN164" s="1"/>
      <c r="AO164" s="2"/>
      <c r="AP164" s="3"/>
      <c r="AQ164" s="1"/>
      <c r="AR164" s="1"/>
      <c r="AS164" s="1"/>
      <c r="AT164" s="2"/>
      <c r="AU164" s="4"/>
      <c r="AV164" s="1"/>
      <c r="AW164" s="1"/>
      <c r="AX164" s="1"/>
      <c r="AY164" s="2"/>
      <c r="AZ164" s="3"/>
      <c r="BA164" s="29"/>
      <c r="BB164" s="73"/>
    </row>
    <row r="165" spans="6:54" ht="17.25" customHeight="1">
      <c r="F165" s="78"/>
      <c r="G165" s="30"/>
      <c r="H165" s="5"/>
      <c r="I165" s="5"/>
      <c r="J165" s="5"/>
      <c r="K165" s="6"/>
      <c r="L165" s="7"/>
      <c r="M165" s="5"/>
      <c r="N165" s="5"/>
      <c r="O165" s="5"/>
      <c r="P165" s="6"/>
      <c r="Q165" s="8"/>
      <c r="R165" s="5"/>
      <c r="S165" s="5"/>
      <c r="T165" s="5"/>
      <c r="U165" s="6"/>
      <c r="V165" s="7"/>
      <c r="W165" s="5"/>
      <c r="X165" s="5"/>
      <c r="Y165" s="5"/>
      <c r="Z165" s="6"/>
      <c r="AA165" s="8"/>
      <c r="AB165" s="5"/>
      <c r="AC165" s="5"/>
      <c r="AD165" s="5"/>
      <c r="AE165" s="6"/>
      <c r="AF165" s="7"/>
      <c r="AG165" s="5"/>
      <c r="AH165" s="5"/>
      <c r="AI165" s="5"/>
      <c r="AJ165" s="6"/>
      <c r="AK165" s="8"/>
      <c r="AL165" s="5"/>
      <c r="AM165" s="5"/>
      <c r="AN165" s="5"/>
      <c r="AO165" s="6"/>
      <c r="AP165" s="7"/>
      <c r="AQ165" s="5"/>
      <c r="AR165" s="5"/>
      <c r="AS165" s="5"/>
      <c r="AT165" s="6"/>
      <c r="AU165" s="8"/>
      <c r="AV165" s="5"/>
      <c r="AW165" s="5"/>
      <c r="AX165" s="5"/>
      <c r="AY165" s="6"/>
      <c r="AZ165" s="7"/>
      <c r="BA165" s="31"/>
      <c r="BB165" s="73"/>
    </row>
    <row r="166" spans="6:54" ht="17.25" customHeight="1">
      <c r="F166" s="78"/>
      <c r="G166" s="30"/>
      <c r="H166" s="5"/>
      <c r="I166" s="5"/>
      <c r="J166" s="5"/>
      <c r="K166" s="6"/>
      <c r="L166" s="7"/>
      <c r="M166" s="5"/>
      <c r="N166" s="5"/>
      <c r="O166" s="5"/>
      <c r="P166" s="6"/>
      <c r="Q166" s="8"/>
      <c r="R166" s="5"/>
      <c r="S166" s="5"/>
      <c r="T166" s="5"/>
      <c r="U166" s="6"/>
      <c r="V166" s="7"/>
      <c r="W166" s="5"/>
      <c r="X166" s="5"/>
      <c r="Y166" s="5"/>
      <c r="Z166" s="6"/>
      <c r="AA166" s="8"/>
      <c r="AB166" s="5"/>
      <c r="AC166" s="5"/>
      <c r="AD166" s="5"/>
      <c r="AE166" s="6"/>
      <c r="AF166" s="7"/>
      <c r="AG166" s="5"/>
      <c r="AH166" s="5"/>
      <c r="AI166" s="5"/>
      <c r="AJ166" s="6"/>
      <c r="AK166" s="8"/>
      <c r="AL166" s="5"/>
      <c r="AM166" s="5"/>
      <c r="AN166" s="5"/>
      <c r="AO166" s="6"/>
      <c r="AP166" s="7"/>
      <c r="AQ166" s="5"/>
      <c r="AR166" s="5"/>
      <c r="AS166" s="5"/>
      <c r="AT166" s="6"/>
      <c r="AU166" s="8"/>
      <c r="AV166" s="5"/>
      <c r="AW166" s="5"/>
      <c r="AX166" s="5"/>
      <c r="AY166" s="6"/>
      <c r="AZ166" s="7"/>
      <c r="BA166" s="31"/>
      <c r="BB166" s="73"/>
    </row>
    <row r="167" spans="6:54" ht="17.25" customHeight="1">
      <c r="F167" s="78"/>
      <c r="G167" s="30"/>
      <c r="H167" s="5"/>
      <c r="I167" s="5"/>
      <c r="J167" s="5"/>
      <c r="K167" s="6"/>
      <c r="L167" s="7"/>
      <c r="M167" s="5"/>
      <c r="N167" s="5"/>
      <c r="O167" s="5"/>
      <c r="P167" s="6"/>
      <c r="Q167" s="8"/>
      <c r="R167" s="5"/>
      <c r="S167" s="5"/>
      <c r="T167" s="5"/>
      <c r="U167" s="6"/>
      <c r="V167" s="7"/>
      <c r="W167" s="5"/>
      <c r="X167" s="5"/>
      <c r="Y167" s="5"/>
      <c r="Z167" s="6"/>
      <c r="AA167" s="8"/>
      <c r="AB167" s="5"/>
      <c r="AC167" s="5"/>
      <c r="AD167" s="5"/>
      <c r="AE167" s="6"/>
      <c r="AF167" s="7"/>
      <c r="AG167" s="5"/>
      <c r="AH167" s="5"/>
      <c r="AI167" s="5"/>
      <c r="AJ167" s="6"/>
      <c r="AK167" s="8"/>
      <c r="AL167" s="5"/>
      <c r="AM167" s="5"/>
      <c r="AN167" s="5"/>
      <c r="AO167" s="6"/>
      <c r="AP167" s="7"/>
      <c r="AQ167" s="5"/>
      <c r="AR167" s="5"/>
      <c r="AS167" s="5"/>
      <c r="AT167" s="6"/>
      <c r="AU167" s="8"/>
      <c r="AV167" s="5"/>
      <c r="AW167" s="5"/>
      <c r="AX167" s="5"/>
      <c r="AY167" s="6"/>
      <c r="AZ167" s="7"/>
      <c r="BA167" s="31"/>
      <c r="BB167" s="73"/>
    </row>
    <row r="168" spans="6:54" ht="17.25" customHeight="1" thickBot="1">
      <c r="F168" s="78"/>
      <c r="G168" s="32"/>
      <c r="H168" s="9"/>
      <c r="I168" s="9"/>
      <c r="J168" s="9"/>
      <c r="K168" s="10"/>
      <c r="L168" s="11"/>
      <c r="M168" s="9"/>
      <c r="N168" s="9"/>
      <c r="O168" s="9"/>
      <c r="P168" s="10"/>
      <c r="Q168" s="12"/>
      <c r="R168" s="9"/>
      <c r="S168" s="9"/>
      <c r="T168" s="9"/>
      <c r="U168" s="10"/>
      <c r="V168" s="11"/>
      <c r="W168" s="9"/>
      <c r="X168" s="9"/>
      <c r="Y168" s="9"/>
      <c r="Z168" s="10"/>
      <c r="AA168" s="12"/>
      <c r="AB168" s="9"/>
      <c r="AC168" s="9"/>
      <c r="AD168" s="9"/>
      <c r="AE168" s="10"/>
      <c r="AF168" s="11"/>
      <c r="AG168" s="9"/>
      <c r="AH168" s="9"/>
      <c r="AI168" s="9"/>
      <c r="AJ168" s="10"/>
      <c r="AK168" s="12"/>
      <c r="AL168" s="9"/>
      <c r="AM168" s="9"/>
      <c r="AN168" s="9"/>
      <c r="AO168" s="10"/>
      <c r="AP168" s="11"/>
      <c r="AQ168" s="9"/>
      <c r="AR168" s="9"/>
      <c r="AS168" s="9"/>
      <c r="AT168" s="10"/>
      <c r="AU168" s="12"/>
      <c r="AV168" s="9"/>
      <c r="AW168" s="9"/>
      <c r="AX168" s="9"/>
      <c r="AY168" s="10"/>
      <c r="AZ168" s="11"/>
      <c r="BA168" s="33"/>
      <c r="BB168" s="73"/>
    </row>
    <row r="169" spans="6:54" ht="17.25" customHeight="1">
      <c r="F169" s="79">
        <v>15</v>
      </c>
      <c r="G169" s="28"/>
      <c r="H169" s="1"/>
      <c r="I169" s="1"/>
      <c r="J169" s="1"/>
      <c r="K169" s="2"/>
      <c r="L169" s="3"/>
      <c r="M169" s="1"/>
      <c r="N169" s="1"/>
      <c r="O169" s="1"/>
      <c r="P169" s="2"/>
      <c r="Q169" s="4"/>
      <c r="R169" s="1"/>
      <c r="S169" s="1"/>
      <c r="T169" s="1"/>
      <c r="U169" s="2"/>
      <c r="V169" s="3"/>
      <c r="W169" s="1"/>
      <c r="X169" s="1"/>
      <c r="Y169" s="1"/>
      <c r="Z169" s="2"/>
      <c r="AA169" s="4"/>
      <c r="AB169" s="1"/>
      <c r="AC169" s="1"/>
      <c r="AD169" s="1"/>
      <c r="AE169" s="2"/>
      <c r="AF169" s="3"/>
      <c r="AG169" s="1"/>
      <c r="AH169" s="1"/>
      <c r="AI169" s="1"/>
      <c r="AJ169" s="2"/>
      <c r="AK169" s="4"/>
      <c r="AL169" s="1"/>
      <c r="AM169" s="1"/>
      <c r="AN169" s="1"/>
      <c r="AO169" s="2"/>
      <c r="AP169" s="3"/>
      <c r="AQ169" s="1"/>
      <c r="AR169" s="1"/>
      <c r="AS169" s="1"/>
      <c r="AT169" s="2"/>
      <c r="AU169" s="4"/>
      <c r="AV169" s="1"/>
      <c r="AW169" s="1"/>
      <c r="AX169" s="1"/>
      <c r="AY169" s="2"/>
      <c r="AZ169" s="3"/>
      <c r="BA169" s="29"/>
      <c r="BB169" s="73"/>
    </row>
    <row r="170" spans="6:54" ht="17.25" customHeight="1">
      <c r="F170" s="78"/>
      <c r="G170" s="30"/>
      <c r="H170" s="5"/>
      <c r="I170" s="5"/>
      <c r="J170" s="5"/>
      <c r="K170" s="6"/>
      <c r="L170" s="7"/>
      <c r="M170" s="5"/>
      <c r="N170" s="5"/>
      <c r="O170" s="5"/>
      <c r="P170" s="6"/>
      <c r="Q170" s="8"/>
      <c r="R170" s="5"/>
      <c r="S170" s="5"/>
      <c r="T170" s="5"/>
      <c r="U170" s="6"/>
      <c r="V170" s="7"/>
      <c r="W170" s="5"/>
      <c r="X170" s="5"/>
      <c r="Y170" s="5"/>
      <c r="Z170" s="6"/>
      <c r="AA170" s="8"/>
      <c r="AB170" s="5"/>
      <c r="AC170" s="5"/>
      <c r="AD170" s="5"/>
      <c r="AE170" s="6"/>
      <c r="AF170" s="7"/>
      <c r="AG170" s="5"/>
      <c r="AH170" s="5"/>
      <c r="AI170" s="5"/>
      <c r="AJ170" s="6"/>
      <c r="AK170" s="8"/>
      <c r="AL170" s="5"/>
      <c r="AM170" s="5"/>
      <c r="AN170" s="5"/>
      <c r="AO170" s="6"/>
      <c r="AP170" s="7"/>
      <c r="AQ170" s="5"/>
      <c r="AR170" s="5"/>
      <c r="AS170" s="5"/>
      <c r="AT170" s="6"/>
      <c r="AU170" s="8"/>
      <c r="AV170" s="5"/>
      <c r="AW170" s="5"/>
      <c r="AX170" s="5"/>
      <c r="AY170" s="6"/>
      <c r="AZ170" s="7"/>
      <c r="BA170" s="31"/>
      <c r="BB170" s="73"/>
    </row>
    <row r="171" spans="6:54" ht="17.25" customHeight="1">
      <c r="F171" s="78"/>
      <c r="G171" s="30"/>
      <c r="H171" s="5"/>
      <c r="I171" s="5"/>
      <c r="J171" s="5"/>
      <c r="K171" s="6"/>
      <c r="L171" s="7"/>
      <c r="M171" s="5"/>
      <c r="N171" s="5"/>
      <c r="O171" s="5"/>
      <c r="P171" s="6"/>
      <c r="Q171" s="8"/>
      <c r="R171" s="5"/>
      <c r="S171" s="5"/>
      <c r="T171" s="5"/>
      <c r="U171" s="6"/>
      <c r="V171" s="7"/>
      <c r="W171" s="5"/>
      <c r="X171" s="5"/>
      <c r="Y171" s="5"/>
      <c r="Z171" s="6"/>
      <c r="AA171" s="8"/>
      <c r="AB171" s="5"/>
      <c r="AC171" s="5"/>
      <c r="AD171" s="5"/>
      <c r="AE171" s="6"/>
      <c r="AF171" s="7"/>
      <c r="AG171" s="5"/>
      <c r="AH171" s="5"/>
      <c r="AI171" s="5"/>
      <c r="AJ171" s="6"/>
      <c r="AK171" s="8"/>
      <c r="AL171" s="5"/>
      <c r="AM171" s="5"/>
      <c r="AN171" s="5"/>
      <c r="AO171" s="6"/>
      <c r="AP171" s="7"/>
      <c r="AQ171" s="5"/>
      <c r="AR171" s="5"/>
      <c r="AS171" s="5"/>
      <c r="AT171" s="6"/>
      <c r="AU171" s="8"/>
      <c r="AV171" s="5"/>
      <c r="AW171" s="5"/>
      <c r="AX171" s="5"/>
      <c r="AY171" s="6"/>
      <c r="AZ171" s="7"/>
      <c r="BA171" s="31"/>
      <c r="BB171" s="73"/>
    </row>
    <row r="172" spans="6:54" ht="17.25" customHeight="1">
      <c r="F172" s="78"/>
      <c r="G172" s="30"/>
      <c r="H172" s="5"/>
      <c r="I172" s="5"/>
      <c r="J172" s="5"/>
      <c r="K172" s="6"/>
      <c r="L172" s="7"/>
      <c r="M172" s="5"/>
      <c r="N172" s="5"/>
      <c r="O172" s="5"/>
      <c r="P172" s="6"/>
      <c r="Q172" s="8"/>
      <c r="R172" s="5"/>
      <c r="S172" s="5"/>
      <c r="T172" s="5"/>
      <c r="U172" s="6"/>
      <c r="V172" s="7"/>
      <c r="W172" s="5"/>
      <c r="X172" s="5"/>
      <c r="Y172" s="5"/>
      <c r="Z172" s="6"/>
      <c r="AA172" s="8"/>
      <c r="AB172" s="5"/>
      <c r="AC172" s="5"/>
      <c r="AD172" s="5"/>
      <c r="AE172" s="6"/>
      <c r="AF172" s="7"/>
      <c r="AG172" s="5"/>
      <c r="AH172" s="5"/>
      <c r="AI172" s="5"/>
      <c r="AJ172" s="6"/>
      <c r="AK172" s="8"/>
      <c r="AL172" s="5"/>
      <c r="AM172" s="5"/>
      <c r="AN172" s="5"/>
      <c r="AO172" s="6"/>
      <c r="AP172" s="7"/>
      <c r="AQ172" s="5"/>
      <c r="AR172" s="5"/>
      <c r="AS172" s="5"/>
      <c r="AT172" s="6"/>
      <c r="AU172" s="8"/>
      <c r="AV172" s="5"/>
      <c r="AW172" s="5"/>
      <c r="AX172" s="5"/>
      <c r="AY172" s="6"/>
      <c r="AZ172" s="7"/>
      <c r="BA172" s="31"/>
      <c r="BB172" s="73"/>
    </row>
    <row r="173" spans="6:54" ht="17.25" customHeight="1" thickBot="1">
      <c r="F173" s="78"/>
      <c r="G173" s="32"/>
      <c r="H173" s="9"/>
      <c r="I173" s="9"/>
      <c r="J173" s="9"/>
      <c r="K173" s="10"/>
      <c r="L173" s="11"/>
      <c r="M173" s="9"/>
      <c r="N173" s="9"/>
      <c r="O173" s="9"/>
      <c r="P173" s="10"/>
      <c r="Q173" s="12"/>
      <c r="R173" s="9"/>
      <c r="S173" s="9"/>
      <c r="T173" s="9"/>
      <c r="U173" s="10"/>
      <c r="V173" s="11"/>
      <c r="W173" s="9"/>
      <c r="X173" s="9"/>
      <c r="Y173" s="9"/>
      <c r="Z173" s="10"/>
      <c r="AA173" s="12"/>
      <c r="AB173" s="9"/>
      <c r="AC173" s="9"/>
      <c r="AD173" s="9"/>
      <c r="AE173" s="10"/>
      <c r="AF173" s="11"/>
      <c r="AG173" s="9"/>
      <c r="AH173" s="9"/>
      <c r="AI173" s="9"/>
      <c r="AJ173" s="10"/>
      <c r="AK173" s="12"/>
      <c r="AL173" s="9"/>
      <c r="AM173" s="9"/>
      <c r="AN173" s="9"/>
      <c r="AO173" s="10"/>
      <c r="AP173" s="11"/>
      <c r="AQ173" s="9"/>
      <c r="AR173" s="9"/>
      <c r="AS173" s="9"/>
      <c r="AT173" s="10"/>
      <c r="AU173" s="12"/>
      <c r="AV173" s="9"/>
      <c r="AW173" s="9"/>
      <c r="AX173" s="9"/>
      <c r="AY173" s="10"/>
      <c r="AZ173" s="11"/>
      <c r="BA173" s="33"/>
      <c r="BB173" s="73"/>
    </row>
    <row r="174" spans="6:54" ht="17.25" customHeight="1">
      <c r="F174" s="77">
        <v>10</v>
      </c>
      <c r="G174" s="28"/>
      <c r="H174" s="1"/>
      <c r="I174" s="1"/>
      <c r="J174" s="1"/>
      <c r="K174" s="2"/>
      <c r="L174" s="3"/>
      <c r="M174" s="1"/>
      <c r="N174" s="1"/>
      <c r="O174" s="1"/>
      <c r="P174" s="2"/>
      <c r="Q174" s="4"/>
      <c r="R174" s="1"/>
      <c r="S174" s="1"/>
      <c r="T174" s="1"/>
      <c r="U174" s="2"/>
      <c r="V174" s="3"/>
      <c r="W174" s="1"/>
      <c r="X174" s="1"/>
      <c r="Y174" s="1"/>
      <c r="Z174" s="2"/>
      <c r="AA174" s="4"/>
      <c r="AB174" s="1"/>
      <c r="AC174" s="1"/>
      <c r="AD174" s="1"/>
      <c r="AE174" s="2"/>
      <c r="AF174" s="3"/>
      <c r="AG174" s="1"/>
      <c r="AH174" s="1"/>
      <c r="AI174" s="1"/>
      <c r="AJ174" s="2"/>
      <c r="AK174" s="4"/>
      <c r="AL174" s="1"/>
      <c r="AM174" s="1"/>
      <c r="AN174" s="1"/>
      <c r="AO174" s="2"/>
      <c r="AP174" s="3"/>
      <c r="AQ174" s="1"/>
      <c r="AR174" s="1"/>
      <c r="AS174" s="1"/>
      <c r="AT174" s="2"/>
      <c r="AU174" s="4"/>
      <c r="AV174" s="1"/>
      <c r="AW174" s="1"/>
      <c r="AX174" s="1"/>
      <c r="AY174" s="2"/>
      <c r="AZ174" s="3"/>
      <c r="BA174" s="29"/>
      <c r="BB174" s="73"/>
    </row>
    <row r="175" spans="6:54" ht="17.25" customHeight="1">
      <c r="F175" s="78"/>
      <c r="G175" s="30"/>
      <c r="H175" s="5"/>
      <c r="I175" s="5"/>
      <c r="J175" s="5"/>
      <c r="K175" s="6"/>
      <c r="L175" s="7"/>
      <c r="M175" s="5"/>
      <c r="N175" s="5"/>
      <c r="O175" s="5"/>
      <c r="P175" s="6"/>
      <c r="Q175" s="8"/>
      <c r="R175" s="5"/>
      <c r="S175" s="5"/>
      <c r="T175" s="5"/>
      <c r="U175" s="6"/>
      <c r="V175" s="7"/>
      <c r="W175" s="5"/>
      <c r="X175" s="5"/>
      <c r="Y175" s="5"/>
      <c r="Z175" s="6"/>
      <c r="AA175" s="8"/>
      <c r="AB175" s="5"/>
      <c r="AC175" s="5"/>
      <c r="AD175" s="5"/>
      <c r="AE175" s="6"/>
      <c r="AF175" s="7"/>
      <c r="AG175" s="5"/>
      <c r="AH175" s="5"/>
      <c r="AI175" s="5"/>
      <c r="AJ175" s="6"/>
      <c r="AK175" s="8"/>
      <c r="AL175" s="5"/>
      <c r="AM175" s="5"/>
      <c r="AN175" s="5"/>
      <c r="AO175" s="6"/>
      <c r="AP175" s="7"/>
      <c r="AQ175" s="5"/>
      <c r="AR175" s="5"/>
      <c r="AS175" s="5"/>
      <c r="AT175" s="6"/>
      <c r="AU175" s="8"/>
      <c r="AV175" s="5"/>
      <c r="AW175" s="5"/>
      <c r="AX175" s="5"/>
      <c r="AY175" s="6"/>
      <c r="AZ175" s="7"/>
      <c r="BA175" s="31"/>
      <c r="BB175" s="73"/>
    </row>
    <row r="176" spans="6:54" ht="17.25" customHeight="1">
      <c r="F176" s="78"/>
      <c r="G176" s="30"/>
      <c r="H176" s="5"/>
      <c r="I176" s="5"/>
      <c r="J176" s="5"/>
      <c r="K176" s="6"/>
      <c r="L176" s="7"/>
      <c r="M176" s="5"/>
      <c r="N176" s="5"/>
      <c r="O176" s="5"/>
      <c r="P176" s="6"/>
      <c r="Q176" s="8"/>
      <c r="R176" s="5"/>
      <c r="S176" s="5"/>
      <c r="T176" s="5"/>
      <c r="U176" s="6"/>
      <c r="V176" s="7"/>
      <c r="W176" s="5"/>
      <c r="X176" s="5"/>
      <c r="Y176" s="5"/>
      <c r="Z176" s="6"/>
      <c r="AA176" s="8"/>
      <c r="AB176" s="5"/>
      <c r="AC176" s="5"/>
      <c r="AD176" s="5"/>
      <c r="AE176" s="6"/>
      <c r="AF176" s="7"/>
      <c r="AG176" s="5"/>
      <c r="AH176" s="5"/>
      <c r="AI176" s="5"/>
      <c r="AJ176" s="6"/>
      <c r="AK176" s="8"/>
      <c r="AL176" s="5"/>
      <c r="AM176" s="5"/>
      <c r="AN176" s="5"/>
      <c r="AO176" s="6"/>
      <c r="AP176" s="7"/>
      <c r="AQ176" s="5"/>
      <c r="AR176" s="5"/>
      <c r="AS176" s="5"/>
      <c r="AT176" s="6"/>
      <c r="AU176" s="8"/>
      <c r="AV176" s="5"/>
      <c r="AW176" s="5"/>
      <c r="AX176" s="5"/>
      <c r="AY176" s="6"/>
      <c r="AZ176" s="7"/>
      <c r="BA176" s="31"/>
      <c r="BB176" s="73"/>
    </row>
    <row r="177" spans="6:54" ht="17.25" customHeight="1">
      <c r="F177" s="78"/>
      <c r="G177" s="30"/>
      <c r="H177" s="5"/>
      <c r="I177" s="5"/>
      <c r="J177" s="5"/>
      <c r="K177" s="6"/>
      <c r="L177" s="7"/>
      <c r="M177" s="5"/>
      <c r="N177" s="5"/>
      <c r="O177" s="5"/>
      <c r="P177" s="6"/>
      <c r="Q177" s="8"/>
      <c r="R177" s="5"/>
      <c r="S177" s="5"/>
      <c r="T177" s="5"/>
      <c r="U177" s="6"/>
      <c r="V177" s="7"/>
      <c r="W177" s="5"/>
      <c r="X177" s="5"/>
      <c r="Y177" s="5"/>
      <c r="Z177" s="6"/>
      <c r="AA177" s="8"/>
      <c r="AB177" s="5"/>
      <c r="AC177" s="5"/>
      <c r="AD177" s="5"/>
      <c r="AE177" s="6"/>
      <c r="AF177" s="7"/>
      <c r="AG177" s="5"/>
      <c r="AH177" s="5"/>
      <c r="AI177" s="5"/>
      <c r="AJ177" s="6"/>
      <c r="AK177" s="8"/>
      <c r="AL177" s="5"/>
      <c r="AM177" s="5"/>
      <c r="AN177" s="5"/>
      <c r="AO177" s="6"/>
      <c r="AP177" s="7"/>
      <c r="AQ177" s="5"/>
      <c r="AR177" s="5"/>
      <c r="AS177" s="5"/>
      <c r="AT177" s="6"/>
      <c r="AU177" s="8"/>
      <c r="AV177" s="5"/>
      <c r="AW177" s="5"/>
      <c r="AX177" s="5"/>
      <c r="AY177" s="6"/>
      <c r="AZ177" s="7"/>
      <c r="BA177" s="31"/>
      <c r="BB177" s="73"/>
    </row>
    <row r="178" spans="6:54" ht="17.25" customHeight="1" thickBot="1">
      <c r="F178" s="78"/>
      <c r="G178" s="32"/>
      <c r="H178" s="9"/>
      <c r="I178" s="9"/>
      <c r="J178" s="9"/>
      <c r="K178" s="10"/>
      <c r="L178" s="11"/>
      <c r="M178" s="9"/>
      <c r="N178" s="9"/>
      <c r="O178" s="9"/>
      <c r="P178" s="10"/>
      <c r="Q178" s="12"/>
      <c r="R178" s="9"/>
      <c r="S178" s="9"/>
      <c r="T178" s="9"/>
      <c r="U178" s="10"/>
      <c r="V178" s="11"/>
      <c r="W178" s="9"/>
      <c r="X178" s="9"/>
      <c r="Y178" s="9"/>
      <c r="Z178" s="10"/>
      <c r="AA178" s="12"/>
      <c r="AB178" s="9"/>
      <c r="AC178" s="9"/>
      <c r="AD178" s="9"/>
      <c r="AE178" s="10"/>
      <c r="AF178" s="11"/>
      <c r="AG178" s="9"/>
      <c r="AH178" s="9"/>
      <c r="AI178" s="9"/>
      <c r="AJ178" s="10"/>
      <c r="AK178" s="12"/>
      <c r="AL178" s="9"/>
      <c r="AM178" s="9"/>
      <c r="AN178" s="9"/>
      <c r="AO178" s="10"/>
      <c r="AP178" s="11"/>
      <c r="AQ178" s="9"/>
      <c r="AR178" s="9"/>
      <c r="AS178" s="9"/>
      <c r="AT178" s="10"/>
      <c r="AU178" s="12"/>
      <c r="AV178" s="9"/>
      <c r="AW178" s="9"/>
      <c r="AX178" s="9"/>
      <c r="AY178" s="10"/>
      <c r="AZ178" s="11"/>
      <c r="BA178" s="33"/>
      <c r="BB178" s="73"/>
    </row>
    <row r="179" spans="6:54" ht="17.25" customHeight="1">
      <c r="F179" s="79">
        <v>5</v>
      </c>
      <c r="G179" s="34"/>
      <c r="H179" s="13"/>
      <c r="I179" s="13"/>
      <c r="J179" s="13"/>
      <c r="K179" s="14"/>
      <c r="L179" s="15"/>
      <c r="M179" s="13"/>
      <c r="N179" s="13"/>
      <c r="O179" s="13"/>
      <c r="P179" s="14"/>
      <c r="Q179" s="16"/>
      <c r="R179" s="13"/>
      <c r="S179" s="13"/>
      <c r="T179" s="13"/>
      <c r="U179" s="14"/>
      <c r="V179" s="15"/>
      <c r="W179" s="13"/>
      <c r="X179" s="13"/>
      <c r="Y179" s="13"/>
      <c r="Z179" s="14"/>
      <c r="AA179" s="16"/>
      <c r="AB179" s="13"/>
      <c r="AC179" s="13"/>
      <c r="AD179" s="13"/>
      <c r="AE179" s="14"/>
      <c r="AF179" s="15"/>
      <c r="AG179" s="13"/>
      <c r="AH179" s="13"/>
      <c r="AI179" s="13"/>
      <c r="AJ179" s="14"/>
      <c r="AK179" s="16"/>
      <c r="AL179" s="13"/>
      <c r="AM179" s="13"/>
      <c r="AN179" s="13"/>
      <c r="AO179" s="14"/>
      <c r="AP179" s="15"/>
      <c r="AQ179" s="13"/>
      <c r="AR179" s="13"/>
      <c r="AS179" s="13"/>
      <c r="AT179" s="14"/>
      <c r="AU179" s="16"/>
      <c r="AV179" s="13"/>
      <c r="AW179" s="13"/>
      <c r="AX179" s="13"/>
      <c r="AY179" s="14"/>
      <c r="AZ179" s="15"/>
      <c r="BA179" s="35"/>
      <c r="BB179" s="73"/>
    </row>
    <row r="180" spans="6:54" ht="17.25" customHeight="1">
      <c r="F180" s="78"/>
      <c r="G180" s="30"/>
      <c r="H180" s="5"/>
      <c r="I180" s="5"/>
      <c r="J180" s="5"/>
      <c r="K180" s="6"/>
      <c r="L180" s="7"/>
      <c r="M180" s="5"/>
      <c r="N180" s="5"/>
      <c r="O180" s="5"/>
      <c r="P180" s="6"/>
      <c r="Q180" s="8"/>
      <c r="R180" s="5"/>
      <c r="S180" s="5"/>
      <c r="T180" s="5"/>
      <c r="U180" s="6"/>
      <c r="V180" s="7"/>
      <c r="W180" s="5"/>
      <c r="X180" s="5"/>
      <c r="Y180" s="5"/>
      <c r="Z180" s="6"/>
      <c r="AA180" s="8"/>
      <c r="AB180" s="5"/>
      <c r="AC180" s="5"/>
      <c r="AD180" s="5"/>
      <c r="AE180" s="6"/>
      <c r="AF180" s="7"/>
      <c r="AG180" s="5"/>
      <c r="AH180" s="5"/>
      <c r="AI180" s="5"/>
      <c r="AJ180" s="6"/>
      <c r="AK180" s="8"/>
      <c r="AL180" s="5"/>
      <c r="AM180" s="5"/>
      <c r="AN180" s="5"/>
      <c r="AO180" s="6"/>
      <c r="AP180" s="7"/>
      <c r="AQ180" s="5"/>
      <c r="AR180" s="5"/>
      <c r="AS180" s="5"/>
      <c r="AT180" s="6"/>
      <c r="AU180" s="8"/>
      <c r="AV180" s="5"/>
      <c r="AW180" s="5"/>
      <c r="AX180" s="5"/>
      <c r="AY180" s="6"/>
      <c r="AZ180" s="7"/>
      <c r="BA180" s="31"/>
      <c r="BB180" s="73"/>
    </row>
    <row r="181" spans="6:54" ht="17.25" customHeight="1">
      <c r="F181" s="78"/>
      <c r="G181" s="30"/>
      <c r="H181" s="5"/>
      <c r="I181" s="5"/>
      <c r="J181" s="5"/>
      <c r="K181" s="6"/>
      <c r="L181" s="7"/>
      <c r="M181" s="5"/>
      <c r="N181" s="5"/>
      <c r="O181" s="5"/>
      <c r="P181" s="6"/>
      <c r="Q181" s="8"/>
      <c r="R181" s="5"/>
      <c r="S181" s="5"/>
      <c r="T181" s="5"/>
      <c r="U181" s="6"/>
      <c r="V181" s="7"/>
      <c r="W181" s="5"/>
      <c r="X181" s="5"/>
      <c r="Y181" s="5"/>
      <c r="Z181" s="6"/>
      <c r="AA181" s="8"/>
      <c r="AB181" s="5"/>
      <c r="AC181" s="5"/>
      <c r="AD181" s="5"/>
      <c r="AE181" s="6"/>
      <c r="AF181" s="7"/>
      <c r="AG181" s="5"/>
      <c r="AH181" s="5"/>
      <c r="AI181" s="5"/>
      <c r="AJ181" s="6"/>
      <c r="AK181" s="8"/>
      <c r="AL181" s="5"/>
      <c r="AM181" s="5"/>
      <c r="AN181" s="5"/>
      <c r="AO181" s="6"/>
      <c r="AP181" s="7"/>
      <c r="AQ181" s="5"/>
      <c r="AR181" s="5"/>
      <c r="AS181" s="5"/>
      <c r="AT181" s="6"/>
      <c r="AU181" s="8"/>
      <c r="AV181" s="5"/>
      <c r="AW181" s="5"/>
      <c r="AX181" s="5"/>
      <c r="AY181" s="6"/>
      <c r="AZ181" s="7"/>
      <c r="BA181" s="31"/>
      <c r="BB181" s="73"/>
    </row>
    <row r="182" spans="6:54" ht="17.25" customHeight="1">
      <c r="F182" s="80"/>
      <c r="G182" s="30"/>
      <c r="H182" s="5"/>
      <c r="I182" s="5"/>
      <c r="J182" s="5"/>
      <c r="K182" s="6"/>
      <c r="L182" s="7"/>
      <c r="M182" s="5"/>
      <c r="N182" s="5"/>
      <c r="O182" s="5"/>
      <c r="P182" s="6"/>
      <c r="Q182" s="8"/>
      <c r="R182" s="5"/>
      <c r="S182" s="5"/>
      <c r="T182" s="5"/>
      <c r="U182" s="6"/>
      <c r="V182" s="7"/>
      <c r="W182" s="5"/>
      <c r="X182" s="5"/>
      <c r="Y182" s="5"/>
      <c r="Z182" s="6"/>
      <c r="AA182" s="8"/>
      <c r="AB182" s="5"/>
      <c r="AC182" s="5"/>
      <c r="AD182" s="5"/>
      <c r="AE182" s="6"/>
      <c r="AF182" s="7"/>
      <c r="AG182" s="5"/>
      <c r="AH182" s="5"/>
      <c r="AI182" s="5"/>
      <c r="AJ182" s="6"/>
      <c r="AK182" s="8"/>
      <c r="AL182" s="5"/>
      <c r="AM182" s="5"/>
      <c r="AN182" s="5"/>
      <c r="AO182" s="6"/>
      <c r="AP182" s="7"/>
      <c r="AQ182" s="5"/>
      <c r="AR182" s="5"/>
      <c r="AS182" s="5"/>
      <c r="AT182" s="6"/>
      <c r="AU182" s="8"/>
      <c r="AV182" s="5"/>
      <c r="AW182" s="5"/>
      <c r="AX182" s="5"/>
      <c r="AY182" s="6"/>
      <c r="AZ182" s="7"/>
      <c r="BA182" s="31"/>
      <c r="BB182" s="73"/>
    </row>
    <row r="183" spans="6:54" ht="17.25" customHeight="1" thickBot="1">
      <c r="F183" s="80"/>
      <c r="G183" s="36"/>
      <c r="H183" s="37"/>
      <c r="I183" s="37"/>
      <c r="J183" s="37"/>
      <c r="K183" s="38"/>
      <c r="L183" s="39"/>
      <c r="M183" s="37"/>
      <c r="N183" s="37"/>
      <c r="O183" s="37"/>
      <c r="P183" s="38"/>
      <c r="Q183" s="40"/>
      <c r="R183" s="37"/>
      <c r="S183" s="37"/>
      <c r="T183" s="37"/>
      <c r="U183" s="38"/>
      <c r="V183" s="39"/>
      <c r="W183" s="37"/>
      <c r="X183" s="37"/>
      <c r="Y183" s="37"/>
      <c r="Z183" s="38"/>
      <c r="AA183" s="40"/>
      <c r="AB183" s="37"/>
      <c r="AC183" s="37"/>
      <c r="AD183" s="37"/>
      <c r="AE183" s="38"/>
      <c r="AF183" s="39"/>
      <c r="AG183" s="37"/>
      <c r="AH183" s="37"/>
      <c r="AI183" s="37"/>
      <c r="AJ183" s="38"/>
      <c r="AK183" s="40"/>
      <c r="AL183" s="37"/>
      <c r="AM183" s="37"/>
      <c r="AN183" s="37"/>
      <c r="AO183" s="38"/>
      <c r="AP183" s="39"/>
      <c r="AQ183" s="37"/>
      <c r="AR183" s="37"/>
      <c r="AS183" s="37"/>
      <c r="AT183" s="38"/>
      <c r="AU183" s="40"/>
      <c r="AV183" s="37"/>
      <c r="AW183" s="37"/>
      <c r="AX183" s="37"/>
      <c r="AY183" s="38"/>
      <c r="AZ183" s="39"/>
      <c r="BA183" s="41"/>
      <c r="BB183" s="73"/>
    </row>
    <row r="184" spans="6:54" ht="15" customHeight="1" thickBot="1">
      <c r="F184" s="81">
        <v>0</v>
      </c>
      <c r="G184" s="82"/>
      <c r="H184" s="82"/>
      <c r="I184" s="82"/>
      <c r="J184" s="82"/>
      <c r="K184" s="83">
        <v>5</v>
      </c>
      <c r="L184" s="82"/>
      <c r="M184" s="82"/>
      <c r="N184" s="82"/>
      <c r="O184" s="1048">
        <v>10</v>
      </c>
      <c r="P184" s="1048"/>
      <c r="Q184" s="82"/>
      <c r="R184" s="82"/>
      <c r="S184" s="82"/>
      <c r="T184" s="82"/>
      <c r="U184" s="83">
        <v>15</v>
      </c>
      <c r="V184" s="82"/>
      <c r="W184" s="82"/>
      <c r="X184" s="82"/>
      <c r="Y184" s="1048">
        <v>20</v>
      </c>
      <c r="Z184" s="1048"/>
      <c r="AA184" s="82"/>
      <c r="AB184" s="82"/>
      <c r="AC184" s="82"/>
      <c r="AD184" s="82"/>
      <c r="AE184" s="83">
        <v>25</v>
      </c>
      <c r="AF184" s="82"/>
      <c r="AG184" s="82"/>
      <c r="AH184" s="82"/>
      <c r="AI184" s="1048">
        <v>30</v>
      </c>
      <c r="AJ184" s="1048"/>
      <c r="AK184" s="82"/>
      <c r="AL184" s="82"/>
      <c r="AM184" s="82"/>
      <c r="AN184" s="82"/>
      <c r="AO184" s="83">
        <v>35</v>
      </c>
      <c r="AP184" s="82"/>
      <c r="AQ184" s="82"/>
      <c r="AR184" s="82"/>
      <c r="AS184" s="1048">
        <v>40</v>
      </c>
      <c r="AT184" s="1048"/>
      <c r="AU184" s="82"/>
      <c r="AV184" s="82"/>
      <c r="AW184" s="82"/>
      <c r="AX184" s="82"/>
      <c r="AY184" s="83">
        <v>45</v>
      </c>
      <c r="AZ184" s="83"/>
      <c r="BA184" s="82"/>
      <c r="BB184" s="84"/>
    </row>
    <row r="185" spans="6:54" ht="15" customHeight="1">
      <c r="F185" s="1042" t="s">
        <v>953</v>
      </c>
      <c r="G185" s="1042"/>
      <c r="H185" s="1042"/>
      <c r="I185" s="1042"/>
      <c r="J185" s="1042"/>
      <c r="K185" s="1042"/>
      <c r="L185" s="1042"/>
      <c r="M185" s="1042"/>
      <c r="N185" s="1042"/>
      <c r="O185" s="1042"/>
      <c r="P185" s="1042"/>
      <c r="Q185" s="1042"/>
      <c r="R185" s="1042"/>
      <c r="S185" s="1042"/>
      <c r="T185" s="1042"/>
      <c r="U185" s="1042"/>
      <c r="V185" s="1042"/>
      <c r="W185" s="1042"/>
      <c r="X185" s="1042"/>
      <c r="Y185" s="1042"/>
      <c r="Z185" s="1042"/>
      <c r="AA185" s="1042"/>
      <c r="AB185" s="1042"/>
      <c r="AC185" s="1042"/>
      <c r="AD185" s="1042"/>
      <c r="AE185" s="1042"/>
      <c r="AF185" s="1042"/>
      <c r="AG185" s="1042"/>
      <c r="AH185" s="1042"/>
      <c r="AI185" s="1042"/>
      <c r="AJ185" s="1042"/>
      <c r="AK185" s="1042"/>
      <c r="AL185" s="1042"/>
      <c r="AM185" s="1042"/>
      <c r="AN185" s="1042"/>
      <c r="AO185" s="1042"/>
      <c r="AP185" s="1042"/>
      <c r="AQ185" s="1042"/>
      <c r="AR185" s="1042"/>
      <c r="AS185" s="1042"/>
      <c r="AT185" s="1042"/>
      <c r="AU185" s="1042"/>
      <c r="AV185" s="1042"/>
      <c r="AW185" s="1042"/>
      <c r="AX185" s="1042"/>
      <c r="AY185" s="1042"/>
      <c r="AZ185" s="1042"/>
      <c r="BA185" s="1042"/>
      <c r="BB185" s="1042"/>
    </row>
    <row r="186" spans="6:54" ht="15" customHeight="1">
      <c r="F186" s="1043"/>
      <c r="G186" s="1043"/>
      <c r="H186" s="1043"/>
      <c r="I186" s="1043"/>
      <c r="J186" s="1043"/>
      <c r="K186" s="1043"/>
      <c r="L186" s="1043"/>
      <c r="M186" s="1043"/>
      <c r="N186" s="1043"/>
      <c r="O186" s="1043"/>
      <c r="P186" s="1043"/>
      <c r="Q186" s="1043"/>
      <c r="R186" s="1043"/>
      <c r="S186" s="1043"/>
      <c r="T186" s="1043"/>
      <c r="U186" s="1043"/>
      <c r="V186" s="1043"/>
      <c r="W186" s="1043"/>
      <c r="X186" s="1043"/>
      <c r="Y186" s="1043"/>
      <c r="Z186" s="1043"/>
      <c r="AA186" s="1043"/>
      <c r="AB186" s="1043"/>
      <c r="AC186" s="1043"/>
      <c r="AD186" s="1043"/>
      <c r="AE186" s="1043"/>
      <c r="AF186" s="1043"/>
      <c r="AG186" s="1043"/>
      <c r="AH186" s="1043"/>
      <c r="AI186" s="1043"/>
      <c r="AJ186" s="1043"/>
      <c r="AK186" s="1043"/>
      <c r="AL186" s="1043"/>
      <c r="AM186" s="1043"/>
      <c r="AN186" s="1043"/>
      <c r="AO186" s="1043"/>
      <c r="AP186" s="1043"/>
      <c r="AQ186" s="1043"/>
      <c r="AR186" s="1043"/>
      <c r="AS186" s="1043"/>
      <c r="AT186" s="1043"/>
      <c r="AU186" s="1043"/>
      <c r="AV186" s="1043"/>
      <c r="AW186" s="1043"/>
      <c r="AX186" s="1043"/>
      <c r="AY186" s="1043"/>
      <c r="AZ186" s="1043"/>
      <c r="BA186" s="1043"/>
      <c r="BB186" s="1043"/>
    </row>
    <row r="187" spans="6:54" ht="15" customHeight="1"/>
    <row r="188" spans="6:54" ht="15" customHeight="1"/>
    <row r="189" spans="6:54" ht="15" customHeight="1"/>
    <row r="190" spans="6:54" ht="15" customHeight="1"/>
    <row r="191" spans="6:54" ht="15" customHeight="1"/>
    <row r="192" spans="6:54"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sheetData>
  <sheetProtection algorithmName="SHA-512" hashValue="fynPdGdQ+qdqifXtCqdJuOq5BPBe+yYdoHv+XthqHlO4sH19GXk67wxx8zHyrDbvFv9QFow/rUFd5Bq7msjsgQ==" saltValue="FucJlJq1Z8qe7AM0Wxt8Ow==" spinCount="100000" sheet="1" objects="1" scenarios="1" selectLockedCells="1"/>
  <mergeCells count="567">
    <mergeCell ref="F3:AC3"/>
    <mergeCell ref="AD3:BB3"/>
    <mergeCell ref="F4:K4"/>
    <mergeCell ref="L4:AC4"/>
    <mergeCell ref="AD4:AN4"/>
    <mergeCell ref="AO4:BB4"/>
    <mergeCell ref="AD6:BB6"/>
    <mergeCell ref="F7:AC7"/>
    <mergeCell ref="AD7:BB7"/>
    <mergeCell ref="F5:K5"/>
    <mergeCell ref="L5:AC5"/>
    <mergeCell ref="AD5:AM5"/>
    <mergeCell ref="AO5:BB5"/>
    <mergeCell ref="F6:J6"/>
    <mergeCell ref="K6:N6"/>
    <mergeCell ref="O6:R6"/>
    <mergeCell ref="S6:T6"/>
    <mergeCell ref="U6:X6"/>
    <mergeCell ref="Y6:Z6"/>
    <mergeCell ref="AP8:AQ9"/>
    <mergeCell ref="AR8:BB9"/>
    <mergeCell ref="F10:N10"/>
    <mergeCell ref="O10:Q10"/>
    <mergeCell ref="R10:S10"/>
    <mergeCell ref="T10:AC10"/>
    <mergeCell ref="AD10:AL10"/>
    <mergeCell ref="AM10:AO10"/>
    <mergeCell ref="AP10:AQ10"/>
    <mergeCell ref="AR10:BB10"/>
    <mergeCell ref="F8:N9"/>
    <mergeCell ref="O8:Q9"/>
    <mergeCell ref="R8:S9"/>
    <mergeCell ref="T8:AC9"/>
    <mergeCell ref="AD8:AL9"/>
    <mergeCell ref="AM8:AO9"/>
    <mergeCell ref="AP11:AQ11"/>
    <mergeCell ref="AR11:BB11"/>
    <mergeCell ref="F12:N12"/>
    <mergeCell ref="O12:Q12"/>
    <mergeCell ref="R12:S12"/>
    <mergeCell ref="T12:AC12"/>
    <mergeCell ref="AD12:AL12"/>
    <mergeCell ref="AM12:AO12"/>
    <mergeCell ref="AP12:AQ12"/>
    <mergeCell ref="AR12:BB12"/>
    <mergeCell ref="F11:N11"/>
    <mergeCell ref="O11:Q11"/>
    <mergeCell ref="R11:S11"/>
    <mergeCell ref="T11:AC11"/>
    <mergeCell ref="AD11:AL11"/>
    <mergeCell ref="AM11:AO11"/>
    <mergeCell ref="AP13:AQ13"/>
    <mergeCell ref="AR13:BB13"/>
    <mergeCell ref="F14:N14"/>
    <mergeCell ref="O14:Q14"/>
    <mergeCell ref="R14:S14"/>
    <mergeCell ref="T14:AC14"/>
    <mergeCell ref="AD14:AL14"/>
    <mergeCell ref="AM14:AO14"/>
    <mergeCell ref="AP14:AQ14"/>
    <mergeCell ref="AR14:BB14"/>
    <mergeCell ref="F13:N13"/>
    <mergeCell ref="O13:Q13"/>
    <mergeCell ref="R13:S13"/>
    <mergeCell ref="T13:AC13"/>
    <mergeCell ref="AD13:AL13"/>
    <mergeCell ref="AM13:AO13"/>
    <mergeCell ref="AP15:AQ15"/>
    <mergeCell ref="AR15:BB15"/>
    <mergeCell ref="F16:N16"/>
    <mergeCell ref="O16:Q16"/>
    <mergeCell ref="R16:S16"/>
    <mergeCell ref="T16:AC16"/>
    <mergeCell ref="AD16:AL16"/>
    <mergeCell ref="AM16:AO16"/>
    <mergeCell ref="AP16:AQ16"/>
    <mergeCell ref="AR16:BB16"/>
    <mergeCell ref="F15:N15"/>
    <mergeCell ref="O15:Q15"/>
    <mergeCell ref="R15:S15"/>
    <mergeCell ref="T15:AC15"/>
    <mergeCell ref="AD15:AL15"/>
    <mergeCell ref="AM15:AO15"/>
    <mergeCell ref="AP17:AQ17"/>
    <mergeCell ref="AR17:BB17"/>
    <mergeCell ref="F18:N18"/>
    <mergeCell ref="O18:Q18"/>
    <mergeCell ref="R18:S18"/>
    <mergeCell ref="T18:AC18"/>
    <mergeCell ref="AD18:AL18"/>
    <mergeCell ref="AM18:AO18"/>
    <mergeCell ref="AP18:AQ18"/>
    <mergeCell ref="AR18:BB18"/>
    <mergeCell ref="F17:N17"/>
    <mergeCell ref="O17:Q17"/>
    <mergeCell ref="R17:S17"/>
    <mergeCell ref="T17:AC17"/>
    <mergeCell ref="AD17:AL17"/>
    <mergeCell ref="AM17:AO17"/>
    <mergeCell ref="AP19:AQ19"/>
    <mergeCell ref="AR19:BB19"/>
    <mergeCell ref="F20:N20"/>
    <mergeCell ref="O20:Q20"/>
    <mergeCell ref="R20:S20"/>
    <mergeCell ref="T20:AC20"/>
    <mergeCell ref="AD20:AL20"/>
    <mergeCell ref="AM20:AO20"/>
    <mergeCell ref="AP20:AQ20"/>
    <mergeCell ref="AR20:BB20"/>
    <mergeCell ref="F19:N19"/>
    <mergeCell ref="O19:Q19"/>
    <mergeCell ref="R19:S19"/>
    <mergeCell ref="T19:AC19"/>
    <mergeCell ref="AD19:AL19"/>
    <mergeCell ref="AM19:AO19"/>
    <mergeCell ref="AP21:AQ21"/>
    <mergeCell ref="AR21:BB21"/>
    <mergeCell ref="F22:N22"/>
    <mergeCell ref="O22:Q22"/>
    <mergeCell ref="R22:S22"/>
    <mergeCell ref="T22:AC22"/>
    <mergeCell ref="AD22:AL22"/>
    <mergeCell ref="AM22:AO22"/>
    <mergeCell ref="AP22:AQ22"/>
    <mergeCell ref="AR22:BB22"/>
    <mergeCell ref="F21:N21"/>
    <mergeCell ref="O21:Q21"/>
    <mergeCell ref="R21:S21"/>
    <mergeCell ref="T21:AC21"/>
    <mergeCell ref="AD21:AL21"/>
    <mergeCell ref="AM21:AO21"/>
    <mergeCell ref="AP23:AQ23"/>
    <mergeCell ref="AR23:BB23"/>
    <mergeCell ref="F24:N24"/>
    <mergeCell ref="O24:Q24"/>
    <mergeCell ref="R24:S24"/>
    <mergeCell ref="T24:AC24"/>
    <mergeCell ref="AD24:AL24"/>
    <mergeCell ref="AM24:AO24"/>
    <mergeCell ref="AP24:AQ24"/>
    <mergeCell ref="AR24:BB24"/>
    <mergeCell ref="F23:N23"/>
    <mergeCell ref="O23:Q23"/>
    <mergeCell ref="R23:S23"/>
    <mergeCell ref="T23:AC23"/>
    <mergeCell ref="AD23:AL23"/>
    <mergeCell ref="AM23:AO23"/>
    <mergeCell ref="AP25:AQ25"/>
    <mergeCell ref="AR25:BB25"/>
    <mergeCell ref="F26:N26"/>
    <mergeCell ref="O26:Q26"/>
    <mergeCell ref="R26:S26"/>
    <mergeCell ref="T26:AC26"/>
    <mergeCell ref="AD26:AL26"/>
    <mergeCell ref="AM26:AO26"/>
    <mergeCell ref="AP26:AQ26"/>
    <mergeCell ref="AR26:BB26"/>
    <mergeCell ref="F25:N25"/>
    <mergeCell ref="O25:Q25"/>
    <mergeCell ref="R25:S25"/>
    <mergeCell ref="T25:AC25"/>
    <mergeCell ref="AD25:AL25"/>
    <mergeCell ref="AM25:AO25"/>
    <mergeCell ref="AP27:AQ27"/>
    <mergeCell ref="AR27:BB27"/>
    <mergeCell ref="F28:N28"/>
    <mergeCell ref="O28:Q28"/>
    <mergeCell ref="R28:S28"/>
    <mergeCell ref="T28:AC28"/>
    <mergeCell ref="AD28:AL28"/>
    <mergeCell ref="AM28:AO28"/>
    <mergeCell ref="AP28:AQ28"/>
    <mergeCell ref="AR28:BB28"/>
    <mergeCell ref="F27:N27"/>
    <mergeCell ref="O27:Q27"/>
    <mergeCell ref="R27:S27"/>
    <mergeCell ref="T27:AC27"/>
    <mergeCell ref="AD27:AL27"/>
    <mergeCell ref="AM27:AO27"/>
    <mergeCell ref="AC32:AE32"/>
    <mergeCell ref="AF32:AH32"/>
    <mergeCell ref="AI32:AK32"/>
    <mergeCell ref="F29:BB29"/>
    <mergeCell ref="F30:N31"/>
    <mergeCell ref="O30:P31"/>
    <mergeCell ref="Q30:AQ30"/>
    <mergeCell ref="AR30:BB31"/>
    <mergeCell ref="Q31:S31"/>
    <mergeCell ref="T31:V31"/>
    <mergeCell ref="Z31:AB31"/>
    <mergeCell ref="AC31:AE31"/>
    <mergeCell ref="AF31:AH31"/>
    <mergeCell ref="AI31:AK31"/>
    <mergeCell ref="AL31:AN31"/>
    <mergeCell ref="AO31:AQ31"/>
    <mergeCell ref="AC34:AE34"/>
    <mergeCell ref="AF34:AH34"/>
    <mergeCell ref="AI34:AK34"/>
    <mergeCell ref="AL32:AN32"/>
    <mergeCell ref="AO32:AQ32"/>
    <mergeCell ref="AR32:BB32"/>
    <mergeCell ref="F33:N33"/>
    <mergeCell ref="O33:P33"/>
    <mergeCell ref="Q33:S33"/>
    <mergeCell ref="T33:V33"/>
    <mergeCell ref="W33:Y33"/>
    <mergeCell ref="AR33:BB33"/>
    <mergeCell ref="Z33:AB33"/>
    <mergeCell ref="AC33:AE33"/>
    <mergeCell ref="AF33:AH33"/>
    <mergeCell ref="AI33:AK33"/>
    <mergeCell ref="AL33:AN33"/>
    <mergeCell ref="AO33:AQ33"/>
    <mergeCell ref="F32:N32"/>
    <mergeCell ref="O32:P32"/>
    <mergeCell ref="Q32:S32"/>
    <mergeCell ref="T32:V32"/>
    <mergeCell ref="W32:Y32"/>
    <mergeCell ref="Z32:AB32"/>
    <mergeCell ref="AL37:AN37"/>
    <mergeCell ref="AO37:AQ37"/>
    <mergeCell ref="AR37:BB37"/>
    <mergeCell ref="AL34:AN34"/>
    <mergeCell ref="AO34:AQ34"/>
    <mergeCell ref="AR34:BB34"/>
    <mergeCell ref="F35:N35"/>
    <mergeCell ref="O35:P35"/>
    <mergeCell ref="Q35:S35"/>
    <mergeCell ref="T35:V35"/>
    <mergeCell ref="W35:Y35"/>
    <mergeCell ref="Z35:AB35"/>
    <mergeCell ref="AC35:AE35"/>
    <mergeCell ref="AF35:AH35"/>
    <mergeCell ref="AI35:AK35"/>
    <mergeCell ref="AL35:AN35"/>
    <mergeCell ref="AO35:AQ35"/>
    <mergeCell ref="AR35:BB35"/>
    <mergeCell ref="F34:N34"/>
    <mergeCell ref="O34:P34"/>
    <mergeCell ref="Q34:S34"/>
    <mergeCell ref="T34:V34"/>
    <mergeCell ref="W34:Y34"/>
    <mergeCell ref="Z34:AB34"/>
    <mergeCell ref="AC38:AE38"/>
    <mergeCell ref="AF38:AH38"/>
    <mergeCell ref="AI38:AK38"/>
    <mergeCell ref="F36:N36"/>
    <mergeCell ref="O36:P36"/>
    <mergeCell ref="Q36:S36"/>
    <mergeCell ref="T36:V36"/>
    <mergeCell ref="W36:Y36"/>
    <mergeCell ref="AR36:BB36"/>
    <mergeCell ref="F37:N37"/>
    <mergeCell ref="O37:P37"/>
    <mergeCell ref="Q37:S37"/>
    <mergeCell ref="T37:V37"/>
    <mergeCell ref="W37:Y37"/>
    <mergeCell ref="Z37:AB37"/>
    <mergeCell ref="AC37:AE37"/>
    <mergeCell ref="AF37:AH37"/>
    <mergeCell ref="AI37:AK37"/>
    <mergeCell ref="Z36:AB36"/>
    <mergeCell ref="AC36:AE36"/>
    <mergeCell ref="AF36:AH36"/>
    <mergeCell ref="AI36:AK36"/>
    <mergeCell ref="AL36:AN36"/>
    <mergeCell ref="AO36:AQ36"/>
    <mergeCell ref="AC40:AE40"/>
    <mergeCell ref="AF40:AH40"/>
    <mergeCell ref="AI40:AK40"/>
    <mergeCell ref="AL38:AN38"/>
    <mergeCell ref="AO38:AQ38"/>
    <mergeCell ref="AR38:BB38"/>
    <mergeCell ref="F39:N39"/>
    <mergeCell ref="O39:P39"/>
    <mergeCell ref="Q39:S39"/>
    <mergeCell ref="T39:V39"/>
    <mergeCell ref="W39:Y39"/>
    <mergeCell ref="AR39:BB39"/>
    <mergeCell ref="Z39:AB39"/>
    <mergeCell ref="AC39:AE39"/>
    <mergeCell ref="AF39:AH39"/>
    <mergeCell ref="AI39:AK39"/>
    <mergeCell ref="AL39:AN39"/>
    <mergeCell ref="AO39:AQ39"/>
    <mergeCell ref="F38:N38"/>
    <mergeCell ref="O38:P38"/>
    <mergeCell ref="Q38:S38"/>
    <mergeCell ref="T38:V38"/>
    <mergeCell ref="W38:Y38"/>
    <mergeCell ref="Z38:AB38"/>
    <mergeCell ref="AL43:AN43"/>
    <mergeCell ref="AO43:AQ43"/>
    <mergeCell ref="AR43:BB43"/>
    <mergeCell ref="AL40:AN40"/>
    <mergeCell ref="AO40:AQ40"/>
    <mergeCell ref="AR40:BB40"/>
    <mergeCell ref="F41:N41"/>
    <mergeCell ref="O41:P41"/>
    <mergeCell ref="Q41:S41"/>
    <mergeCell ref="T41:V41"/>
    <mergeCell ref="W41:Y41"/>
    <mergeCell ref="Z41:AB41"/>
    <mergeCell ref="AC41:AE41"/>
    <mergeCell ref="AF41:AH41"/>
    <mergeCell ref="AI41:AK41"/>
    <mergeCell ref="AL41:AN41"/>
    <mergeCell ref="AO41:AQ41"/>
    <mergeCell ref="AR41:BB41"/>
    <mergeCell ref="F40:N40"/>
    <mergeCell ref="O40:P40"/>
    <mergeCell ref="Q40:S40"/>
    <mergeCell ref="T40:V40"/>
    <mergeCell ref="W40:Y40"/>
    <mergeCell ref="Z40:AB40"/>
    <mergeCell ref="AC44:AE44"/>
    <mergeCell ref="AF44:AH44"/>
    <mergeCell ref="AI44:AK44"/>
    <mergeCell ref="F42:N42"/>
    <mergeCell ref="O42:P42"/>
    <mergeCell ref="Q42:S42"/>
    <mergeCell ref="T42:V42"/>
    <mergeCell ref="W42:Y42"/>
    <mergeCell ref="AR42:BB42"/>
    <mergeCell ref="F43:N43"/>
    <mergeCell ref="O43:P43"/>
    <mergeCell ref="Q43:S43"/>
    <mergeCell ref="T43:V43"/>
    <mergeCell ref="W43:Y43"/>
    <mergeCell ref="Z43:AB43"/>
    <mergeCell ref="AC43:AE43"/>
    <mergeCell ref="AF43:AH43"/>
    <mergeCell ref="AI43:AK43"/>
    <mergeCell ref="Z42:AB42"/>
    <mergeCell ref="AC42:AE42"/>
    <mergeCell ref="AF42:AH42"/>
    <mergeCell ref="AI42:AK42"/>
    <mergeCell ref="AL42:AN42"/>
    <mergeCell ref="AO42:AQ42"/>
    <mergeCell ref="AC46:AE46"/>
    <mergeCell ref="AF46:AH46"/>
    <mergeCell ref="AI46:AK46"/>
    <mergeCell ref="AL44:AN44"/>
    <mergeCell ref="AO44:AQ44"/>
    <mergeCell ref="AR44:BB44"/>
    <mergeCell ref="F45:N45"/>
    <mergeCell ref="O45:P45"/>
    <mergeCell ref="Q45:S45"/>
    <mergeCell ref="T45:V45"/>
    <mergeCell ref="W45:Y45"/>
    <mergeCell ref="AR45:BB45"/>
    <mergeCell ref="Z45:AB45"/>
    <mergeCell ref="AC45:AE45"/>
    <mergeCell ref="AF45:AH45"/>
    <mergeCell ref="AI45:AK45"/>
    <mergeCell ref="AL45:AN45"/>
    <mergeCell ref="AO45:AQ45"/>
    <mergeCell ref="F44:N44"/>
    <mergeCell ref="O44:P44"/>
    <mergeCell ref="Q44:S44"/>
    <mergeCell ref="T44:V44"/>
    <mergeCell ref="W44:Y44"/>
    <mergeCell ref="Z44:AB44"/>
    <mergeCell ref="AF47:AH47"/>
    <mergeCell ref="AI47:AK47"/>
    <mergeCell ref="AL47:AN47"/>
    <mergeCell ref="AO47:AQ47"/>
    <mergeCell ref="AR47:BB47"/>
    <mergeCell ref="F48:AO48"/>
    <mergeCell ref="AP48:BB48"/>
    <mergeCell ref="AC50:AE50"/>
    <mergeCell ref="AL46:AN46"/>
    <mergeCell ref="AO46:AQ46"/>
    <mergeCell ref="AR46:BB46"/>
    <mergeCell ref="F47:N47"/>
    <mergeCell ref="O47:P47"/>
    <mergeCell ref="Q47:S47"/>
    <mergeCell ref="T47:V47"/>
    <mergeCell ref="W47:Y47"/>
    <mergeCell ref="Z47:AB47"/>
    <mergeCell ref="AC47:AE47"/>
    <mergeCell ref="F46:N46"/>
    <mergeCell ref="O46:P46"/>
    <mergeCell ref="Q46:S46"/>
    <mergeCell ref="T46:V46"/>
    <mergeCell ref="W46:Y46"/>
    <mergeCell ref="Z46:AB46"/>
    <mergeCell ref="F49:N50"/>
    <mergeCell ref="O49:P50"/>
    <mergeCell ref="Q49:AE49"/>
    <mergeCell ref="AF49:AO50"/>
    <mergeCell ref="AP49:AY50"/>
    <mergeCell ref="AZ49:BB50"/>
    <mergeCell ref="Q50:S50"/>
    <mergeCell ref="T50:V50"/>
    <mergeCell ref="W50:Y50"/>
    <mergeCell ref="Z50:AB50"/>
    <mergeCell ref="AC52:AE52"/>
    <mergeCell ref="AP52:AY52"/>
    <mergeCell ref="AC54:AE54"/>
    <mergeCell ref="AP54:AY54"/>
    <mergeCell ref="AZ54:BB54"/>
    <mergeCell ref="F55:N55"/>
    <mergeCell ref="F51:N51"/>
    <mergeCell ref="O51:P51"/>
    <mergeCell ref="Q51:S51"/>
    <mergeCell ref="T51:V51"/>
    <mergeCell ref="W51:Y51"/>
    <mergeCell ref="Z51:AB51"/>
    <mergeCell ref="AC51:AE51"/>
    <mergeCell ref="F54:N54"/>
    <mergeCell ref="O54:P54"/>
    <mergeCell ref="Q54:S54"/>
    <mergeCell ref="T54:V54"/>
    <mergeCell ref="W54:Y54"/>
    <mergeCell ref="Z54:AB54"/>
    <mergeCell ref="AZ52:BB52"/>
    <mergeCell ref="F53:N53"/>
    <mergeCell ref="O53:P53"/>
    <mergeCell ref="Q53:S53"/>
    <mergeCell ref="T53:V53"/>
    <mergeCell ref="W53:Y53"/>
    <mergeCell ref="Z53:AB53"/>
    <mergeCell ref="AC53:AE53"/>
    <mergeCell ref="AP53:AY53"/>
    <mergeCell ref="AZ53:BB53"/>
    <mergeCell ref="AF51:AO69"/>
    <mergeCell ref="AP51:BB51"/>
    <mergeCell ref="F52:N52"/>
    <mergeCell ref="O52:P52"/>
    <mergeCell ref="Q52:S52"/>
    <mergeCell ref="T52:V52"/>
    <mergeCell ref="W52:Y52"/>
    <mergeCell ref="Z52:AB52"/>
    <mergeCell ref="AP55:AY55"/>
    <mergeCell ref="AZ55:BB55"/>
    <mergeCell ref="F56:N56"/>
    <mergeCell ref="O56:P56"/>
    <mergeCell ref="Q56:S56"/>
    <mergeCell ref="T56:V56"/>
    <mergeCell ref="W56:Y56"/>
    <mergeCell ref="Z56:AB56"/>
    <mergeCell ref="AC56:AE56"/>
    <mergeCell ref="AP56:BB56"/>
    <mergeCell ref="O55:P55"/>
    <mergeCell ref="Q55:S55"/>
    <mergeCell ref="T55:V55"/>
    <mergeCell ref="W55:Y55"/>
    <mergeCell ref="Z55:AB55"/>
    <mergeCell ref="AC55:AE55"/>
    <mergeCell ref="AC57:AE57"/>
    <mergeCell ref="AP57:AY57"/>
    <mergeCell ref="AZ57:BB57"/>
    <mergeCell ref="F58:N58"/>
    <mergeCell ref="O58:P58"/>
    <mergeCell ref="Q58:S58"/>
    <mergeCell ref="T58:V58"/>
    <mergeCell ref="W58:Y58"/>
    <mergeCell ref="Z58:AB58"/>
    <mergeCell ref="AC58:AE58"/>
    <mergeCell ref="F57:N57"/>
    <mergeCell ref="O57:P57"/>
    <mergeCell ref="Q57:S57"/>
    <mergeCell ref="T57:V57"/>
    <mergeCell ref="W57:Y57"/>
    <mergeCell ref="Z57:AB57"/>
    <mergeCell ref="AP58:AY58"/>
    <mergeCell ref="AZ58:BB58"/>
    <mergeCell ref="F59:N59"/>
    <mergeCell ref="O59:P59"/>
    <mergeCell ref="Q59:S59"/>
    <mergeCell ref="T59:V59"/>
    <mergeCell ref="W59:Y59"/>
    <mergeCell ref="Z59:AB59"/>
    <mergeCell ref="AC59:AE59"/>
    <mergeCell ref="AP59:AY59"/>
    <mergeCell ref="AZ59:BB59"/>
    <mergeCell ref="F60:N60"/>
    <mergeCell ref="O60:P60"/>
    <mergeCell ref="Q60:S60"/>
    <mergeCell ref="T60:V60"/>
    <mergeCell ref="W60:Y60"/>
    <mergeCell ref="Z60:AB60"/>
    <mergeCell ref="AC60:AE60"/>
    <mergeCell ref="AP60:AY60"/>
    <mergeCell ref="AZ60:BB60"/>
    <mergeCell ref="AC61:AE61"/>
    <mergeCell ref="AP61:AY61"/>
    <mergeCell ref="AZ61:BB61"/>
    <mergeCell ref="F62:N62"/>
    <mergeCell ref="O62:P62"/>
    <mergeCell ref="Q62:S62"/>
    <mergeCell ref="T62:V62"/>
    <mergeCell ref="W62:Y62"/>
    <mergeCell ref="Z62:AB62"/>
    <mergeCell ref="AC62:AE62"/>
    <mergeCell ref="F61:N61"/>
    <mergeCell ref="O61:P61"/>
    <mergeCell ref="Q61:S61"/>
    <mergeCell ref="T61:V61"/>
    <mergeCell ref="W61:Y61"/>
    <mergeCell ref="Z61:AB61"/>
    <mergeCell ref="AP62:BB62"/>
    <mergeCell ref="F63:N63"/>
    <mergeCell ref="O63:P63"/>
    <mergeCell ref="Q63:S63"/>
    <mergeCell ref="T63:V63"/>
    <mergeCell ref="W63:Y63"/>
    <mergeCell ref="Z63:AB63"/>
    <mergeCell ref="AC63:AE63"/>
    <mergeCell ref="AP63:AY63"/>
    <mergeCell ref="AZ63:BB63"/>
    <mergeCell ref="AC64:AE64"/>
    <mergeCell ref="AP64:AY64"/>
    <mergeCell ref="AZ64:BB64"/>
    <mergeCell ref="F65:N65"/>
    <mergeCell ref="O65:P65"/>
    <mergeCell ref="Q65:S65"/>
    <mergeCell ref="T65:V65"/>
    <mergeCell ref="W65:Y65"/>
    <mergeCell ref="Z65:AB65"/>
    <mergeCell ref="AC65:AE65"/>
    <mergeCell ref="F64:N64"/>
    <mergeCell ref="O64:P64"/>
    <mergeCell ref="Q64:S64"/>
    <mergeCell ref="T64:V64"/>
    <mergeCell ref="W64:Y64"/>
    <mergeCell ref="Z64:AB64"/>
    <mergeCell ref="AP65:AY65"/>
    <mergeCell ref="AZ65:BB65"/>
    <mergeCell ref="AZ66:BB66"/>
    <mergeCell ref="F67:N67"/>
    <mergeCell ref="O67:P67"/>
    <mergeCell ref="Q67:S67"/>
    <mergeCell ref="T67:V67"/>
    <mergeCell ref="W67:Y67"/>
    <mergeCell ref="Z67:AB67"/>
    <mergeCell ref="AC67:AE67"/>
    <mergeCell ref="AP67:BB69"/>
    <mergeCell ref="F68:N68"/>
    <mergeCell ref="F66:N66"/>
    <mergeCell ref="O66:P66"/>
    <mergeCell ref="Q66:S66"/>
    <mergeCell ref="T66:V66"/>
    <mergeCell ref="W66:Y66"/>
    <mergeCell ref="Z66:AB66"/>
    <mergeCell ref="AC66:AE66"/>
    <mergeCell ref="AP66:AY66"/>
    <mergeCell ref="O68:P68"/>
    <mergeCell ref="Q68:S68"/>
    <mergeCell ref="T68:V68"/>
    <mergeCell ref="W68:Y68"/>
    <mergeCell ref="Z68:AB68"/>
    <mergeCell ref="AC68:AE68"/>
    <mergeCell ref="F185:BB186"/>
    <mergeCell ref="F70:P71"/>
    <mergeCell ref="O184:P184"/>
    <mergeCell ref="Y184:Z184"/>
    <mergeCell ref="AI184:AJ184"/>
    <mergeCell ref="AS184:AT184"/>
    <mergeCell ref="AC69:AE69"/>
    <mergeCell ref="F69:N69"/>
    <mergeCell ref="O69:P69"/>
    <mergeCell ref="Q69:S69"/>
    <mergeCell ref="T69:V69"/>
    <mergeCell ref="W69:Y69"/>
    <mergeCell ref="Z69:AB69"/>
  </mergeCells>
  <printOptions horizontalCentered="1" verticalCentered="1"/>
  <pageMargins left="0.25" right="0.25" top="0.25" bottom="0.25" header="0.3" footer="0.3"/>
  <pageSetup scale="70" fitToHeight="3" orientation="portrait" r:id="rId1"/>
  <headerFooter scaleWithDoc="0" alignWithMargins="0"/>
  <rowBreaks count="1" manualBreakCount="1">
    <brk id="121" min="5" max="53" man="1"/>
  </rowBreaks>
  <ignoredErrors>
    <ignoredError sqref="F8:BB91 F6:BB7 F4:BB5" unlockedFormula="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wsSUMMARY_COST_PROPOSAL">
    <tabColor theme="9" tint="0.79998168889431442"/>
    <pageSetUpPr fitToPage="1"/>
  </sheetPr>
  <dimension ref="A1:S104"/>
  <sheetViews>
    <sheetView showGridLines="0" zoomScaleNormal="100" workbookViewId="0">
      <pane ySplit="4" topLeftCell="A5" activePane="bottomLeft" state="frozen"/>
      <selection pane="bottomLeft" activeCell="C7" sqref="C7:H8"/>
    </sheetView>
  </sheetViews>
  <sheetFormatPr defaultColWidth="8.84765625" defaultRowHeight="15"/>
  <cols>
    <col min="1" max="1" width="21.09765625" style="488" customWidth="1"/>
    <col min="2" max="2" width="17.09765625" style="488" customWidth="1"/>
    <col min="3" max="6" width="11.09765625" style="488" customWidth="1"/>
    <col min="7" max="7" width="9.3984375" style="489" customWidth="1"/>
    <col min="8" max="8" width="9.3984375" style="490" customWidth="1"/>
    <col min="9" max="9" width="11" style="491" customWidth="1"/>
    <col min="10" max="12" width="10" style="491" customWidth="1"/>
    <col min="13" max="14" width="10" style="492" customWidth="1"/>
    <col min="15" max="17" width="5.44921875" style="488" hidden="1" customWidth="1"/>
    <col min="18" max="18" width="14.09765625" style="488" hidden="1" customWidth="1"/>
    <col min="19" max="27" width="8.84765625" style="488" customWidth="1"/>
    <col min="28" max="16384" width="8.84765625" style="488"/>
  </cols>
  <sheetData>
    <row r="1" spans="1:19" s="71" customFormat="1" ht="45.75" customHeight="1"/>
    <row r="2" spans="1:19" s="42" customFormat="1" ht="5" customHeight="1" thickBot="1">
      <c r="G2" s="426"/>
      <c r="H2" s="427"/>
      <c r="I2" s="428"/>
      <c r="J2" s="428"/>
      <c r="K2" s="428"/>
      <c r="L2" s="428"/>
      <c r="M2" s="429"/>
      <c r="N2" s="429"/>
    </row>
    <row r="3" spans="1:19" s="42" customFormat="1" ht="22" customHeight="1" thickBot="1">
      <c r="A3" s="1226" t="s">
        <v>954</v>
      </c>
      <c r="B3" s="1226"/>
      <c r="E3" s="1261" t="s">
        <v>692</v>
      </c>
      <c r="F3" s="1262"/>
      <c r="G3" s="426"/>
      <c r="H3" s="427"/>
      <c r="I3" s="428"/>
      <c r="J3" s="428"/>
      <c r="M3" s="429"/>
      <c r="N3" s="429"/>
      <c r="R3" s="503" t="s">
        <v>605</v>
      </c>
      <c r="S3" s="503"/>
    </row>
    <row r="4" spans="1:19" s="42" customFormat="1" ht="5" customHeight="1">
      <c r="G4" s="426"/>
      <c r="H4" s="427"/>
      <c r="I4" s="428"/>
      <c r="J4" s="428"/>
      <c r="K4" s="428"/>
      <c r="L4" s="428"/>
      <c r="M4" s="429"/>
      <c r="N4" s="429"/>
    </row>
    <row r="5" spans="1:19" ht="15.7" customHeight="1"/>
    <row r="6" spans="1:19" ht="22.5" customHeight="1">
      <c r="C6" s="1225" t="str">
        <f ca="1">CONCATENATE("Date Created: ",TEXT(TODAY(),"mm/dd/yyyy"))</f>
        <v>Date Created: 08/27/2018</v>
      </c>
      <c r="D6" s="1225"/>
      <c r="E6" s="1225"/>
      <c r="F6" s="1225"/>
      <c r="G6" s="1225"/>
      <c r="H6" s="1225"/>
      <c r="I6" s="1225"/>
      <c r="J6" s="1225"/>
      <c r="K6" s="1225"/>
      <c r="L6" s="1225"/>
      <c r="M6" s="1225"/>
      <c r="N6" s="1225"/>
    </row>
    <row r="7" spans="1:19" ht="15" customHeight="1">
      <c r="C7" s="1228" t="str">
        <f>IF(E3="Client Proposal","ESTIMATE PROPOSAL","SUMMARY ESTIMATE")</f>
        <v>ESTIMATE PROPOSAL</v>
      </c>
      <c r="D7" s="1228"/>
      <c r="E7" s="1228"/>
      <c r="F7" s="1228"/>
      <c r="G7" s="1228"/>
      <c r="H7" s="1228"/>
      <c r="I7" s="122"/>
      <c r="J7" s="1230"/>
      <c r="K7" s="1230"/>
      <c r="L7" s="1230"/>
      <c r="M7" s="1230"/>
      <c r="N7" s="1230"/>
    </row>
    <row r="8" spans="1:19" ht="15" customHeight="1">
      <c r="C8" s="1228"/>
      <c r="D8" s="1228"/>
      <c r="E8" s="1228"/>
      <c r="F8" s="1228"/>
      <c r="G8" s="1228"/>
      <c r="H8" s="1228"/>
      <c r="I8" s="122"/>
      <c r="J8" s="1230"/>
      <c r="K8" s="1230"/>
      <c r="L8" s="1230"/>
      <c r="M8" s="1230"/>
      <c r="N8" s="1230"/>
    </row>
    <row r="9" spans="1:19" ht="19.25" customHeight="1">
      <c r="B9" s="493"/>
      <c r="C9" s="1234" t="s">
        <v>512</v>
      </c>
      <c r="D9" s="1234"/>
      <c r="E9" s="1234"/>
      <c r="F9" s="1234"/>
      <c r="G9" s="1234"/>
      <c r="H9" s="477"/>
      <c r="I9" s="1234" t="str">
        <f>T(Company_Name)</f>
        <v>ABC Builders</v>
      </c>
      <c r="J9" s="1234"/>
      <c r="K9" s="1234"/>
      <c r="L9" s="1234"/>
      <c r="M9" s="1234"/>
      <c r="N9" s="125"/>
    </row>
    <row r="10" spans="1:19" ht="19.25" customHeight="1">
      <c r="B10" s="493"/>
      <c r="C10" s="1234"/>
      <c r="D10" s="1234"/>
      <c r="E10" s="1234"/>
      <c r="F10" s="1234"/>
      <c r="G10" s="1234"/>
      <c r="H10" s="477"/>
      <c r="I10" s="1234"/>
      <c r="J10" s="1234"/>
      <c r="K10" s="1234"/>
      <c r="L10" s="1234"/>
      <c r="M10" s="1234"/>
      <c r="N10" s="125"/>
    </row>
    <row r="11" spans="1:19" ht="26" customHeight="1">
      <c r="B11" s="493"/>
      <c r="C11" s="151" t="s">
        <v>584</v>
      </c>
      <c r="D11" s="1231" t="str">
        <f>T(CLIENT_NAME)</f>
        <v/>
      </c>
      <c r="E11" s="1231"/>
      <c r="F11" s="1231"/>
      <c r="G11" s="1231"/>
      <c r="H11" s="477"/>
      <c r="I11" s="151" t="s">
        <v>584</v>
      </c>
      <c r="J11" s="1231" t="str">
        <f>T(Company_Contact)</f>
        <v>Dave</v>
      </c>
      <c r="K11" s="1231"/>
      <c r="L11" s="1231"/>
      <c r="M11" s="1231"/>
      <c r="N11" s="125"/>
    </row>
    <row r="12" spans="1:19" ht="26" customHeight="1">
      <c r="B12" s="493"/>
      <c r="C12" s="151" t="s">
        <v>583</v>
      </c>
      <c r="D12" s="1232"/>
      <c r="E12" s="1232"/>
      <c r="F12" s="1232"/>
      <c r="G12" s="1232"/>
      <c r="H12" s="477"/>
      <c r="I12" s="151" t="s">
        <v>583</v>
      </c>
      <c r="J12" s="1233">
        <f>Company_Phone</f>
        <v>8161234567</v>
      </c>
      <c r="K12" s="1233"/>
      <c r="L12" s="1233"/>
      <c r="M12" s="1233"/>
      <c r="N12" s="125"/>
    </row>
    <row r="13" spans="1:19" ht="26" customHeight="1">
      <c r="B13" s="493"/>
      <c r="C13" s="152" t="s">
        <v>193</v>
      </c>
      <c r="D13" s="1232"/>
      <c r="E13" s="1232"/>
      <c r="F13" s="1232"/>
      <c r="G13" s="1232"/>
      <c r="H13" s="189"/>
      <c r="I13" s="152" t="s">
        <v>193</v>
      </c>
      <c r="J13" s="1232" t="str">
        <f>T(Company_Email)</f>
        <v>dave@abcbuilders.com</v>
      </c>
      <c r="K13" s="1232"/>
      <c r="L13" s="1232"/>
      <c r="M13" s="1232"/>
      <c r="N13" s="125"/>
    </row>
    <row r="14" spans="1:19" ht="19.25" customHeight="1">
      <c r="B14" s="493"/>
      <c r="C14" s="477"/>
      <c r="D14" s="477"/>
      <c r="E14" s="477"/>
      <c r="F14" s="477"/>
      <c r="G14" s="477"/>
      <c r="H14" s="477"/>
      <c r="I14" s="477"/>
      <c r="J14" s="124"/>
      <c r="K14" s="124"/>
      <c r="L14" s="124"/>
      <c r="M14" s="125"/>
      <c r="N14" s="125"/>
    </row>
    <row r="15" spans="1:19" ht="11.25" customHeight="1">
      <c r="B15" s="494"/>
      <c r="C15" s="1263" t="s">
        <v>609</v>
      </c>
      <c r="D15" s="1263"/>
      <c r="E15" s="1263"/>
      <c r="F15" s="1263"/>
      <c r="G15" s="1263"/>
      <c r="H15" s="1263"/>
      <c r="I15" s="1263"/>
      <c r="J15" s="1263"/>
      <c r="K15" s="1263"/>
      <c r="L15" s="1263"/>
      <c r="M15" s="1263"/>
      <c r="N15" s="1264"/>
    </row>
    <row r="16" spans="1:19" ht="11.25" customHeight="1">
      <c r="B16" s="494"/>
      <c r="C16" s="1263"/>
      <c r="D16" s="1263"/>
      <c r="E16" s="1263"/>
      <c r="F16" s="1263"/>
      <c r="G16" s="1263"/>
      <c r="H16" s="1263"/>
      <c r="I16" s="1263"/>
      <c r="J16" s="1263"/>
      <c r="K16" s="1263"/>
      <c r="L16" s="1263"/>
      <c r="M16" s="1263"/>
      <c r="N16" s="1264"/>
    </row>
    <row r="17" spans="2:15" ht="15" customHeight="1">
      <c r="B17" s="494"/>
      <c r="C17" s="1263"/>
      <c r="D17" s="1263"/>
      <c r="E17" s="1263"/>
      <c r="F17" s="1263"/>
      <c r="G17" s="1263"/>
      <c r="H17" s="1263"/>
      <c r="I17" s="1263"/>
      <c r="J17" s="1263"/>
      <c r="K17" s="1263"/>
      <c r="L17" s="1263"/>
      <c r="M17" s="1263"/>
      <c r="N17" s="1264"/>
    </row>
    <row r="18" spans="2:15" ht="15" customHeight="1">
      <c r="B18" s="494"/>
      <c r="C18" s="1263"/>
      <c r="D18" s="1263"/>
      <c r="E18" s="1263"/>
      <c r="F18" s="1263"/>
      <c r="G18" s="1263"/>
      <c r="H18" s="1263"/>
      <c r="I18" s="1263"/>
      <c r="J18" s="1263"/>
      <c r="K18" s="1263"/>
      <c r="L18" s="1263"/>
      <c r="M18" s="1263"/>
      <c r="N18" s="1264"/>
    </row>
    <row r="19" spans="2:15" ht="15" customHeight="1">
      <c r="B19" s="494"/>
      <c r="C19" s="1263"/>
      <c r="D19" s="1263"/>
      <c r="E19" s="1263"/>
      <c r="F19" s="1263"/>
      <c r="G19" s="1263"/>
      <c r="H19" s="1263"/>
      <c r="I19" s="1263"/>
      <c r="J19" s="1263"/>
      <c r="K19" s="1263"/>
      <c r="L19" s="1263"/>
      <c r="M19" s="1263"/>
      <c r="N19" s="1264"/>
    </row>
    <row r="20" spans="2:15" ht="15" customHeight="1">
      <c r="B20" s="494"/>
      <c r="C20" s="1263"/>
      <c r="D20" s="1263"/>
      <c r="E20" s="1263"/>
      <c r="F20" s="1263"/>
      <c r="G20" s="1263"/>
      <c r="H20" s="1263"/>
      <c r="I20" s="1263"/>
      <c r="J20" s="1263"/>
      <c r="K20" s="1263"/>
      <c r="L20" s="1263"/>
      <c r="M20" s="1263"/>
      <c r="N20" s="1264"/>
    </row>
    <row r="21" spans="2:15" ht="15" customHeight="1">
      <c r="B21" s="494"/>
      <c r="C21" s="153"/>
      <c r="D21" s="153"/>
      <c r="E21" s="153"/>
      <c r="F21" s="153"/>
      <c r="G21" s="153"/>
      <c r="H21" s="153"/>
      <c r="I21" s="153"/>
      <c r="J21" s="153"/>
      <c r="K21" s="153"/>
      <c r="L21" s="153"/>
      <c r="M21" s="153"/>
      <c r="N21" s="153"/>
    </row>
    <row r="22" spans="2:15" ht="29" customHeight="1">
      <c r="C22" s="1229" t="s">
        <v>607</v>
      </c>
      <c r="D22" s="1229"/>
      <c r="E22" s="1229"/>
      <c r="F22" s="1229"/>
      <c r="G22" s="1229" t="s">
        <v>581</v>
      </c>
      <c r="H22" s="1229"/>
      <c r="I22" s="482" t="s">
        <v>608</v>
      </c>
      <c r="J22" s="1229" t="s">
        <v>505</v>
      </c>
      <c r="K22" s="1229"/>
      <c r="L22" s="1229"/>
      <c r="M22" s="1229"/>
      <c r="N22" s="1229"/>
    </row>
    <row r="23" spans="2:15" ht="21.7" customHeight="1">
      <c r="C23" s="1254" t="s">
        <v>723</v>
      </c>
      <c r="D23" s="1255"/>
      <c r="E23" s="1255"/>
      <c r="F23" s="1255"/>
      <c r="G23" s="1251"/>
      <c r="H23" s="1251"/>
      <c r="I23" s="509"/>
      <c r="J23" s="1251"/>
      <c r="K23" s="1251"/>
      <c r="L23" s="1251"/>
      <c r="M23" s="1251"/>
      <c r="N23" s="1252"/>
      <c r="O23" s="488">
        <f>O40</f>
        <v>1</v>
      </c>
    </row>
    <row r="24" spans="2:15" ht="21" customHeight="1">
      <c r="C24" s="1235" t="str">
        <f>T('ESTIMATE SUMMARY'!B6)</f>
        <v>ROOFING</v>
      </c>
      <c r="D24" s="1235"/>
      <c r="E24" s="1235"/>
      <c r="F24" s="1235"/>
      <c r="G24" s="1239">
        <f>IF(Summary_Proposal_Adders_Setting="Allocate Adders",Exterior1_GrandTotal,Exterior1_Total)</f>
        <v>7000</v>
      </c>
      <c r="H24" s="1239"/>
      <c r="I24" s="190">
        <f t="shared" ref="I24:I40" si="0">IFERROR(G24/PROJECT_SIZE,0)</f>
        <v>4.666666666666667</v>
      </c>
      <c r="J24" s="1236"/>
      <c r="K24" s="1237"/>
      <c r="L24" s="1237"/>
      <c r="M24" s="1237"/>
      <c r="N24" s="1238"/>
      <c r="O24" s="488">
        <f>IF(G24&gt;0,1,0)</f>
        <v>1</v>
      </c>
    </row>
    <row r="25" spans="2:15" ht="21" customHeight="1">
      <c r="C25" s="1235" t="str">
        <f>T('ESTIMATE SUMMARY'!B7)</f>
        <v>SIDING</v>
      </c>
      <c r="D25" s="1235"/>
      <c r="E25" s="1235"/>
      <c r="F25" s="1235"/>
      <c r="G25" s="1239">
        <f>IF(Summary_Proposal_Adders_Setting="Allocate Adders",Exterior2_GrandTotal,Exterior2_Total)</f>
        <v>0</v>
      </c>
      <c r="H25" s="1239"/>
      <c r="I25" s="191">
        <f t="shared" si="0"/>
        <v>0</v>
      </c>
      <c r="J25" s="1236"/>
      <c r="K25" s="1237"/>
      <c r="L25" s="1237"/>
      <c r="M25" s="1237"/>
      <c r="N25" s="1238"/>
      <c r="O25" s="488">
        <f t="shared" ref="O25:O78" si="1">IF(G25&gt;0,1,0)</f>
        <v>0</v>
      </c>
    </row>
    <row r="26" spans="2:15" ht="21" customHeight="1">
      <c r="C26" s="1235" t="str">
        <f>T('ESTIMATE SUMMARY'!B8)</f>
        <v>MASONRY</v>
      </c>
      <c r="D26" s="1235"/>
      <c r="E26" s="1235"/>
      <c r="F26" s="1235"/>
      <c r="G26" s="1239">
        <f>IF(Summary_Proposal_Adders_Setting="Allocate Adders",Exterior3_GrandTotal,Exterior3_Total)</f>
        <v>1437.5</v>
      </c>
      <c r="H26" s="1239"/>
      <c r="I26" s="191">
        <f t="shared" si="0"/>
        <v>0.95833333333333337</v>
      </c>
      <c r="J26" s="1236"/>
      <c r="K26" s="1237"/>
      <c r="L26" s="1237"/>
      <c r="M26" s="1237"/>
      <c r="N26" s="1238"/>
      <c r="O26" s="488">
        <f t="shared" si="1"/>
        <v>1</v>
      </c>
    </row>
    <row r="27" spans="2:15" ht="21" customHeight="1">
      <c r="C27" s="1235" t="str">
        <f>T('ESTIMATE SUMMARY'!B9)</f>
        <v>EXTERIOR PAINTING</v>
      </c>
      <c r="D27" s="1235"/>
      <c r="E27" s="1235"/>
      <c r="F27" s="1235"/>
      <c r="G27" s="1239">
        <f>IF(Summary_Proposal_Adders_Setting="Allocate Adders",Exterior4_GrandTotal,Exterior4_Total)</f>
        <v>3375</v>
      </c>
      <c r="H27" s="1239"/>
      <c r="I27" s="191">
        <f t="shared" si="0"/>
        <v>2.25</v>
      </c>
      <c r="J27" s="1236"/>
      <c r="K27" s="1237"/>
      <c r="L27" s="1237"/>
      <c r="M27" s="1237"/>
      <c r="N27" s="1238"/>
      <c r="O27" s="488">
        <f t="shared" si="1"/>
        <v>1</v>
      </c>
    </row>
    <row r="28" spans="2:15" ht="21" customHeight="1">
      <c r="C28" s="1235" t="str">
        <f>T('ESTIMATE SUMMARY'!B10)</f>
        <v>DECKS/PORCHES</v>
      </c>
      <c r="D28" s="1235"/>
      <c r="E28" s="1235"/>
      <c r="F28" s="1235"/>
      <c r="G28" s="1239">
        <f>IF(Summary_Proposal_Adders_Setting="Allocate Adders",Exterior5_GrandTotal,Exterior5_Total)</f>
        <v>1900</v>
      </c>
      <c r="H28" s="1239"/>
      <c r="I28" s="191">
        <f t="shared" si="0"/>
        <v>1.2666666666666666</v>
      </c>
      <c r="J28" s="1236"/>
      <c r="K28" s="1237"/>
      <c r="L28" s="1237"/>
      <c r="M28" s="1237"/>
      <c r="N28" s="1238"/>
      <c r="O28" s="488">
        <f t="shared" si="1"/>
        <v>1</v>
      </c>
    </row>
    <row r="29" spans="2:15" ht="21" customHeight="1">
      <c r="C29" s="1235" t="str">
        <f>T('ESTIMATE SUMMARY'!B11)</f>
        <v>EXTERIOR DOORS</v>
      </c>
      <c r="D29" s="1235"/>
      <c r="E29" s="1235"/>
      <c r="F29" s="1235"/>
      <c r="G29" s="1239">
        <f>IF(Summary_Proposal_Adders_Setting="Allocate Adders",Exterior6_GrandTotal,Exterior6_Total)</f>
        <v>1750</v>
      </c>
      <c r="H29" s="1239"/>
      <c r="I29" s="191">
        <f t="shared" si="0"/>
        <v>1.1666666666666667</v>
      </c>
      <c r="J29" s="1236"/>
      <c r="K29" s="1237"/>
      <c r="L29" s="1237"/>
      <c r="M29" s="1237"/>
      <c r="N29" s="1238"/>
      <c r="O29" s="488">
        <f t="shared" si="1"/>
        <v>1</v>
      </c>
    </row>
    <row r="30" spans="2:15" ht="21" customHeight="1">
      <c r="C30" s="1235" t="str">
        <f>T('ESTIMATE SUMMARY'!B12)</f>
        <v>WINDOWS</v>
      </c>
      <c r="D30" s="1235"/>
      <c r="E30" s="1235"/>
      <c r="F30" s="1235"/>
      <c r="G30" s="1239">
        <f>IF(Summary_Proposal_Adders_Setting="Allocate Adders",Exterior7_GrandTotal,Exterior7_Total)</f>
        <v>2500</v>
      </c>
      <c r="H30" s="1239"/>
      <c r="I30" s="191">
        <f t="shared" si="0"/>
        <v>1.6666666666666667</v>
      </c>
      <c r="J30" s="1236"/>
      <c r="K30" s="1237"/>
      <c r="L30" s="1237"/>
      <c r="M30" s="1237"/>
      <c r="N30" s="1238"/>
      <c r="O30" s="488">
        <f t="shared" si="1"/>
        <v>1</v>
      </c>
    </row>
    <row r="31" spans="2:15" ht="21" customHeight="1">
      <c r="C31" s="1235" t="str">
        <f>T('ESTIMATE SUMMARY'!B13)</f>
        <v>GARAGE</v>
      </c>
      <c r="D31" s="1235"/>
      <c r="E31" s="1235"/>
      <c r="F31" s="1235"/>
      <c r="G31" s="1239">
        <f>IF(Summary_Proposal_Adders_Setting="Allocate Adders",Exterior8_GrandTotal,Exterior8_Total)</f>
        <v>1300</v>
      </c>
      <c r="H31" s="1239"/>
      <c r="I31" s="191">
        <f t="shared" si="0"/>
        <v>0.8666666666666667</v>
      </c>
      <c r="J31" s="1236"/>
      <c r="K31" s="1237"/>
      <c r="L31" s="1237"/>
      <c r="M31" s="1237"/>
      <c r="N31" s="1238"/>
      <c r="O31" s="488">
        <f t="shared" si="1"/>
        <v>1</v>
      </c>
    </row>
    <row r="32" spans="2:15" ht="21" customHeight="1">
      <c r="C32" s="1235" t="str">
        <f>T('ESTIMATE SUMMARY'!B14)</f>
        <v>CONCRETE/FLATWORK</v>
      </c>
      <c r="D32" s="1235"/>
      <c r="E32" s="1235"/>
      <c r="F32" s="1235"/>
      <c r="G32" s="1239">
        <f>IF(Summary_Proposal_Adders_Setting="Allocate Adders",Exterior9_GrandTotal,Exterior9_Total)</f>
        <v>7500</v>
      </c>
      <c r="H32" s="1239"/>
      <c r="I32" s="191">
        <f t="shared" si="0"/>
        <v>5</v>
      </c>
      <c r="J32" s="1236"/>
      <c r="K32" s="1237"/>
      <c r="L32" s="1237"/>
      <c r="M32" s="1237"/>
      <c r="N32" s="1238"/>
      <c r="O32" s="488">
        <f t="shared" si="1"/>
        <v>1</v>
      </c>
    </row>
    <row r="33" spans="3:15" ht="21" customHeight="1">
      <c r="C33" s="1235" t="str">
        <f>T('ESTIMATE SUMMARY'!B15)</f>
        <v>ASPHALT</v>
      </c>
      <c r="D33" s="1235"/>
      <c r="E33" s="1235"/>
      <c r="F33" s="1235"/>
      <c r="G33" s="1239">
        <f>IF(Summary_Proposal_Adders_Setting="Allocate Adders",Exterior10_GrandTotal,Exterior10_Total)</f>
        <v>0</v>
      </c>
      <c r="H33" s="1239"/>
      <c r="I33" s="191">
        <f t="shared" si="0"/>
        <v>0</v>
      </c>
      <c r="J33" s="1236"/>
      <c r="K33" s="1237"/>
      <c r="L33" s="1237"/>
      <c r="M33" s="1237"/>
      <c r="N33" s="1238"/>
      <c r="O33" s="488">
        <f t="shared" si="1"/>
        <v>0</v>
      </c>
    </row>
    <row r="34" spans="3:15" ht="21" customHeight="1">
      <c r="C34" s="1235" t="str">
        <f>T('ESTIMATE SUMMARY'!B16)</f>
        <v>LANDSCAPING</v>
      </c>
      <c r="D34" s="1235"/>
      <c r="E34" s="1235"/>
      <c r="F34" s="1235"/>
      <c r="G34" s="1239">
        <f>IF(Summary_Proposal_Adders_Setting="Allocate Adders",Exterior11_GrandTotal,Exterior11_Total)</f>
        <v>750</v>
      </c>
      <c r="H34" s="1239"/>
      <c r="I34" s="191">
        <f t="shared" si="0"/>
        <v>0.5</v>
      </c>
      <c r="J34" s="1236"/>
      <c r="K34" s="1237"/>
      <c r="L34" s="1237"/>
      <c r="M34" s="1237"/>
      <c r="N34" s="1238"/>
      <c r="O34" s="488">
        <f t="shared" si="1"/>
        <v>1</v>
      </c>
    </row>
    <row r="35" spans="3:15" ht="21" customHeight="1">
      <c r="C35" s="1235" t="str">
        <f>T('ESTIMATE SUMMARY'!B17)</f>
        <v>FENCING</v>
      </c>
      <c r="D35" s="1235"/>
      <c r="E35" s="1235"/>
      <c r="F35" s="1235"/>
      <c r="G35" s="1239">
        <f>IF(Summary_Proposal_Adders_Setting="Allocate Adders",Exterior12_GrandTotal,Exterior12_Total)</f>
        <v>0</v>
      </c>
      <c r="H35" s="1239"/>
      <c r="I35" s="191">
        <f t="shared" si="0"/>
        <v>0</v>
      </c>
      <c r="J35" s="1236"/>
      <c r="K35" s="1237"/>
      <c r="L35" s="1237"/>
      <c r="M35" s="1237"/>
      <c r="N35" s="1238"/>
      <c r="O35" s="488">
        <f t="shared" si="1"/>
        <v>0</v>
      </c>
    </row>
    <row r="36" spans="3:15" ht="21" customHeight="1">
      <c r="C36" s="1235" t="str">
        <f>T('ESTIMATE SUMMARY'!B18)</f>
        <v>POOLS</v>
      </c>
      <c r="D36" s="1235"/>
      <c r="E36" s="1235"/>
      <c r="F36" s="1235"/>
      <c r="G36" s="1239">
        <f>IF(Summary_Proposal_Adders_Setting="Allocate Adders",Exterior13_GrandTotal,Exterior13_Total)</f>
        <v>0</v>
      </c>
      <c r="H36" s="1239"/>
      <c r="I36" s="191">
        <f t="shared" si="0"/>
        <v>0</v>
      </c>
      <c r="J36" s="1236"/>
      <c r="K36" s="1237"/>
      <c r="L36" s="1237"/>
      <c r="M36" s="1237"/>
      <c r="N36" s="1238"/>
      <c r="O36" s="488">
        <f t="shared" si="1"/>
        <v>0</v>
      </c>
    </row>
    <row r="37" spans="3:15" ht="21" customHeight="1">
      <c r="C37" s="1235" t="str">
        <f>T('ESTIMATE SUMMARY'!B19)</f>
        <v>MISCELLANEOUS EXTERIOR ITEMS</v>
      </c>
      <c r="D37" s="1235"/>
      <c r="E37" s="1235"/>
      <c r="F37" s="1235"/>
      <c r="G37" s="1239">
        <f>IF(Summary_Proposal_Adders_Setting="Allocate Adders",Exterior14_GrandTotal,Exterior14_Total)</f>
        <v>950</v>
      </c>
      <c r="H37" s="1239"/>
      <c r="I37" s="191">
        <f t="shared" si="0"/>
        <v>0.6333333333333333</v>
      </c>
      <c r="J37" s="1236"/>
      <c r="K37" s="1237"/>
      <c r="L37" s="1237"/>
      <c r="M37" s="1237"/>
      <c r="N37" s="1238"/>
      <c r="O37" s="488">
        <f t="shared" si="1"/>
        <v>1</v>
      </c>
    </row>
    <row r="38" spans="3:15" ht="21" customHeight="1">
      <c r="C38" s="1235" t="str">
        <f>T('ESTIMATE SUMMARY'!B20)</f>
        <v>EXTERIORS 1</v>
      </c>
      <c r="D38" s="1235"/>
      <c r="E38" s="1235"/>
      <c r="F38" s="1235"/>
      <c r="G38" s="1239">
        <f>IF(Summary_Proposal_Adders_Setting="Allocate Adders",Exterior15_GrandTotal,Exterior15_Total)</f>
        <v>0</v>
      </c>
      <c r="H38" s="1239"/>
      <c r="I38" s="191">
        <f t="shared" si="0"/>
        <v>0</v>
      </c>
      <c r="J38" s="1236"/>
      <c r="K38" s="1237"/>
      <c r="L38" s="1237"/>
      <c r="M38" s="1237"/>
      <c r="N38" s="1238"/>
      <c r="O38" s="488">
        <f t="shared" si="1"/>
        <v>0</v>
      </c>
    </row>
    <row r="39" spans="3:15" ht="21" customHeight="1" thickBot="1">
      <c r="C39" s="1256" t="str">
        <f>T('ESTIMATE SUMMARY'!B21)</f>
        <v>EXTERIORS 2</v>
      </c>
      <c r="D39" s="1256"/>
      <c r="E39" s="1256"/>
      <c r="F39" s="1256"/>
      <c r="G39" s="1257">
        <f>IF(Summary_Proposal_Adders_Setting="Allocate Adders",Exterior16_GrandTotal,Exterior16_Total)</f>
        <v>0</v>
      </c>
      <c r="H39" s="1257"/>
      <c r="I39" s="508">
        <f t="shared" si="0"/>
        <v>0</v>
      </c>
      <c r="J39" s="1258"/>
      <c r="K39" s="1259"/>
      <c r="L39" s="1259"/>
      <c r="M39" s="1259"/>
      <c r="N39" s="1260"/>
      <c r="O39" s="488">
        <f t="shared" si="1"/>
        <v>0</v>
      </c>
    </row>
    <row r="40" spans="3:15" ht="21" customHeight="1" thickTop="1">
      <c r="C40" s="1265" t="s">
        <v>952</v>
      </c>
      <c r="D40" s="1266"/>
      <c r="E40" s="1266"/>
      <c r="F40" s="1267"/>
      <c r="G40" s="1268">
        <f>SUM(G24:H39)</f>
        <v>28462.5</v>
      </c>
      <c r="H40" s="1269"/>
      <c r="I40" s="504">
        <f t="shared" si="0"/>
        <v>18.975000000000001</v>
      </c>
      <c r="J40" s="505"/>
      <c r="K40" s="506"/>
      <c r="L40" s="506"/>
      <c r="M40" s="506"/>
      <c r="N40" s="507"/>
      <c r="O40" s="488">
        <f t="shared" si="1"/>
        <v>1</v>
      </c>
    </row>
    <row r="41" spans="3:15" ht="21.7" customHeight="1">
      <c r="C41" s="1254" t="s">
        <v>738</v>
      </c>
      <c r="D41" s="1255"/>
      <c r="E41" s="1255"/>
      <c r="F41" s="1255"/>
      <c r="G41" s="1251"/>
      <c r="H41" s="1251"/>
      <c r="I41" s="509"/>
      <c r="J41" s="1251"/>
      <c r="K41" s="1251"/>
      <c r="L41" s="1251"/>
      <c r="M41" s="1251"/>
      <c r="N41" s="1252"/>
      <c r="O41" s="488">
        <f>O62</f>
        <v>1</v>
      </c>
    </row>
    <row r="42" spans="3:15" ht="21" customHeight="1">
      <c r="C42" s="1235" t="str">
        <f>T('ESTIMATE SUMMARY'!B24)</f>
        <v>DEMOLITION</v>
      </c>
      <c r="D42" s="1235"/>
      <c r="E42" s="1235"/>
      <c r="F42" s="1235"/>
      <c r="G42" s="1239">
        <f>IF(Summary_Proposal_Adders_Setting="Allocate Adders",Interior1_GrandTotal,Interior1_Total)</f>
        <v>1600</v>
      </c>
      <c r="H42" s="1239"/>
      <c r="I42" s="191">
        <f t="shared" ref="I42:I56" si="2">IFERROR(G42/PROJECT_SIZE,0)</f>
        <v>1.0666666666666667</v>
      </c>
      <c r="J42" s="1236"/>
      <c r="K42" s="1237"/>
      <c r="L42" s="1237"/>
      <c r="M42" s="1237"/>
      <c r="N42" s="1238"/>
      <c r="O42" s="488">
        <f t="shared" si="1"/>
        <v>1</v>
      </c>
    </row>
    <row r="43" spans="3:15" ht="21" customHeight="1">
      <c r="C43" s="1235" t="str">
        <f>T('ESTIMATE SUMMARY'!B25)</f>
        <v>REMEDIATION/ABATEMENT</v>
      </c>
      <c r="D43" s="1235"/>
      <c r="E43" s="1235"/>
      <c r="F43" s="1235"/>
      <c r="G43" s="1239">
        <f>IF(Summary_Proposal_Adders_Setting="Allocate Adders",Interior2_GrandTotal,Interior2_Total)</f>
        <v>0</v>
      </c>
      <c r="H43" s="1239"/>
      <c r="I43" s="191">
        <f t="shared" si="2"/>
        <v>0</v>
      </c>
      <c r="J43" s="1236"/>
      <c r="K43" s="1237"/>
      <c r="L43" s="1237"/>
      <c r="M43" s="1237"/>
      <c r="N43" s="1238"/>
      <c r="O43" s="488">
        <f t="shared" si="1"/>
        <v>0</v>
      </c>
    </row>
    <row r="44" spans="3:15" ht="21" customHeight="1">
      <c r="C44" s="1235" t="str">
        <f>T('ESTIMATE SUMMARY'!B26)</f>
        <v>FRAMING</v>
      </c>
      <c r="D44" s="1235"/>
      <c r="E44" s="1235"/>
      <c r="F44" s="1235"/>
      <c r="G44" s="1239">
        <f>IF(Summary_Proposal_Adders_Setting="Allocate Adders",Interior3_GrandTotal,Interior3_Total)</f>
        <v>0</v>
      </c>
      <c r="H44" s="1239"/>
      <c r="I44" s="191">
        <f t="shared" si="2"/>
        <v>0</v>
      </c>
      <c r="J44" s="1236"/>
      <c r="K44" s="1237"/>
      <c r="L44" s="1237"/>
      <c r="M44" s="1237"/>
      <c r="N44" s="1238"/>
      <c r="O44" s="488">
        <f t="shared" si="1"/>
        <v>0</v>
      </c>
    </row>
    <row r="45" spans="3:15" ht="21" customHeight="1">
      <c r="C45" s="1235" t="str">
        <f>T('ESTIMATE SUMMARY'!B27)</f>
        <v>INSULATION</v>
      </c>
      <c r="D45" s="1235"/>
      <c r="E45" s="1235"/>
      <c r="F45" s="1235"/>
      <c r="G45" s="1239">
        <f>IF(Summary_Proposal_Adders_Setting="Allocate Adders",Interior4_GrandTotal,Interior4_Total)</f>
        <v>0</v>
      </c>
      <c r="H45" s="1239"/>
      <c r="I45" s="191">
        <f t="shared" si="2"/>
        <v>0</v>
      </c>
      <c r="J45" s="1236"/>
      <c r="K45" s="1237"/>
      <c r="L45" s="1237"/>
      <c r="M45" s="1237"/>
      <c r="N45" s="1238"/>
      <c r="O45" s="488">
        <f t="shared" si="1"/>
        <v>0</v>
      </c>
    </row>
    <row r="46" spans="3:15" ht="21" customHeight="1">
      <c r="C46" s="1235" t="str">
        <f>T('ESTIMATE SUMMARY'!B28)</f>
        <v>DRYWALL</v>
      </c>
      <c r="D46" s="1235"/>
      <c r="E46" s="1235"/>
      <c r="F46" s="1235"/>
      <c r="G46" s="1239">
        <f>IF(Summary_Proposal_Adders_Setting="Allocate Adders",Interior5_GrandTotal,Interior5_Total)</f>
        <v>0</v>
      </c>
      <c r="H46" s="1239"/>
      <c r="I46" s="191">
        <f t="shared" si="2"/>
        <v>0</v>
      </c>
      <c r="J46" s="1236"/>
      <c r="K46" s="1237"/>
      <c r="L46" s="1237"/>
      <c r="M46" s="1237"/>
      <c r="N46" s="1238"/>
      <c r="O46" s="488">
        <f t="shared" si="1"/>
        <v>0</v>
      </c>
    </row>
    <row r="47" spans="3:15" ht="21" customHeight="1">
      <c r="C47" s="1235" t="str">
        <f>T('ESTIMATE SUMMARY'!B29)</f>
        <v>KITCHENS</v>
      </c>
      <c r="D47" s="1235"/>
      <c r="E47" s="1235"/>
      <c r="F47" s="1235"/>
      <c r="G47" s="1239">
        <f>IF(Summary_Proposal_Adders_Setting="Allocate Adders",Interior6_GrandTotal,Interior6_Total)</f>
        <v>8500</v>
      </c>
      <c r="H47" s="1239"/>
      <c r="I47" s="191">
        <f t="shared" si="2"/>
        <v>5.666666666666667</v>
      </c>
      <c r="J47" s="1236"/>
      <c r="K47" s="1237"/>
      <c r="L47" s="1237"/>
      <c r="M47" s="1237"/>
      <c r="N47" s="1238"/>
      <c r="O47" s="488">
        <f t="shared" si="1"/>
        <v>1</v>
      </c>
    </row>
    <row r="48" spans="3:15" ht="21" customHeight="1">
      <c r="C48" s="1235" t="str">
        <f>T('ESTIMATE SUMMARY'!B30)</f>
        <v>BATHROOMS</v>
      </c>
      <c r="D48" s="1235"/>
      <c r="E48" s="1235"/>
      <c r="F48" s="1235"/>
      <c r="G48" s="1239">
        <f>IF(Summary_Proposal_Adders_Setting="Allocate Adders",Interior7_GrandTotal,Interior7_Total)</f>
        <v>12250</v>
      </c>
      <c r="H48" s="1239"/>
      <c r="I48" s="191">
        <f t="shared" si="2"/>
        <v>8.1666666666666661</v>
      </c>
      <c r="J48" s="1236"/>
      <c r="K48" s="1237"/>
      <c r="L48" s="1237"/>
      <c r="M48" s="1237"/>
      <c r="N48" s="1238"/>
      <c r="O48" s="488">
        <f t="shared" si="1"/>
        <v>1</v>
      </c>
    </row>
    <row r="49" spans="3:15" ht="21" customHeight="1">
      <c r="C49" s="1235" t="str">
        <f>T('ESTIMATE SUMMARY'!B31)</f>
        <v>CABINETRY</v>
      </c>
      <c r="D49" s="1235"/>
      <c r="E49" s="1235"/>
      <c r="F49" s="1235"/>
      <c r="G49" s="1239">
        <f>IF(Summary_Proposal_Adders_Setting="Allocate Adders",Interior8_GrandTotal,Interior8_Total)</f>
        <v>0</v>
      </c>
      <c r="H49" s="1239"/>
      <c r="I49" s="191">
        <f t="shared" si="2"/>
        <v>0</v>
      </c>
      <c r="J49" s="1236"/>
      <c r="K49" s="1237"/>
      <c r="L49" s="1237"/>
      <c r="M49" s="1237"/>
      <c r="N49" s="1238"/>
      <c r="O49" s="488">
        <f t="shared" si="1"/>
        <v>0</v>
      </c>
    </row>
    <row r="50" spans="3:15" ht="21" customHeight="1">
      <c r="C50" s="1235" t="str">
        <f>T('ESTIMATE SUMMARY'!B32)</f>
        <v>COUNTERTOPS</v>
      </c>
      <c r="D50" s="1235"/>
      <c r="E50" s="1235"/>
      <c r="F50" s="1235"/>
      <c r="G50" s="1239">
        <f>IF(Summary_Proposal_Adders_Setting="Allocate Adders",Interior9_GrandTotal,Interior9_Total)</f>
        <v>0</v>
      </c>
      <c r="H50" s="1239"/>
      <c r="I50" s="191">
        <f t="shared" si="2"/>
        <v>0</v>
      </c>
      <c r="J50" s="1236"/>
      <c r="K50" s="1237"/>
      <c r="L50" s="1237"/>
      <c r="M50" s="1237"/>
      <c r="N50" s="1238"/>
      <c r="O50" s="488">
        <f t="shared" si="1"/>
        <v>0</v>
      </c>
    </row>
    <row r="51" spans="3:15" ht="21" customHeight="1">
      <c r="C51" s="1235" t="str">
        <f>T('ESTIMATE SUMMARY'!B33)</f>
        <v>INTERIOR DOORS</v>
      </c>
      <c r="D51" s="1235"/>
      <c r="E51" s="1235"/>
      <c r="F51" s="1235"/>
      <c r="G51" s="1239">
        <f>IF(Summary_Proposal_Adders_Setting="Allocate Adders",Interior10_GrandTotal,Interior10_Total)</f>
        <v>3950</v>
      </c>
      <c r="H51" s="1239"/>
      <c r="I51" s="191">
        <f t="shared" si="2"/>
        <v>2.6333333333333333</v>
      </c>
      <c r="J51" s="1236"/>
      <c r="K51" s="1237"/>
      <c r="L51" s="1237"/>
      <c r="M51" s="1237"/>
      <c r="N51" s="1238"/>
      <c r="O51" s="488">
        <f t="shared" si="1"/>
        <v>1</v>
      </c>
    </row>
    <row r="52" spans="3:15" ht="21" customHeight="1">
      <c r="C52" s="1235" t="str">
        <f>T('ESTIMATE SUMMARY'!B34)</f>
        <v>INTERIOR WOODWORK</v>
      </c>
      <c r="D52" s="1235"/>
      <c r="E52" s="1235"/>
      <c r="F52" s="1235"/>
      <c r="G52" s="1239">
        <f>IF(Summary_Proposal_Adders_Setting="Allocate Adders",Interior11_GrandTotal,Interior11_Total)</f>
        <v>550</v>
      </c>
      <c r="H52" s="1239"/>
      <c r="I52" s="191">
        <f t="shared" si="2"/>
        <v>0.36666666666666664</v>
      </c>
      <c r="J52" s="1236"/>
      <c r="K52" s="1237"/>
      <c r="L52" s="1237"/>
      <c r="M52" s="1237"/>
      <c r="N52" s="1238"/>
      <c r="O52" s="488">
        <f t="shared" si="1"/>
        <v>1</v>
      </c>
    </row>
    <row r="53" spans="3:15" ht="21" customHeight="1">
      <c r="C53" s="1235" t="str">
        <f>T('ESTIMATE SUMMARY'!B35)</f>
        <v>INTERIOR PAINTING</v>
      </c>
      <c r="D53" s="1235"/>
      <c r="E53" s="1235"/>
      <c r="F53" s="1235"/>
      <c r="G53" s="1239">
        <f>IF(Summary_Proposal_Adders_Setting="Allocate Adders",Interior12_GrandTotal,Interior12_Total)</f>
        <v>5000</v>
      </c>
      <c r="H53" s="1239"/>
      <c r="I53" s="191">
        <f t="shared" si="2"/>
        <v>3.3333333333333335</v>
      </c>
      <c r="J53" s="1236"/>
      <c r="K53" s="1237"/>
      <c r="L53" s="1237"/>
      <c r="M53" s="1237"/>
      <c r="N53" s="1238"/>
      <c r="O53" s="488">
        <f t="shared" si="1"/>
        <v>1</v>
      </c>
    </row>
    <row r="54" spans="3:15" ht="21" customHeight="1">
      <c r="C54" s="1235" t="str">
        <f>T('ESTIMATE SUMMARY'!B36)</f>
        <v>CARPET/VINYL</v>
      </c>
      <c r="D54" s="1235"/>
      <c r="E54" s="1235"/>
      <c r="F54" s="1235"/>
      <c r="G54" s="1239">
        <f>IF(Summary_Proposal_Adders_Setting="Allocate Adders",Interior13_GrandTotal,Interior13_Total)</f>
        <v>2750</v>
      </c>
      <c r="H54" s="1239"/>
      <c r="I54" s="191">
        <f t="shared" si="2"/>
        <v>1.8333333333333333</v>
      </c>
      <c r="J54" s="1236"/>
      <c r="K54" s="1237"/>
      <c r="L54" s="1237"/>
      <c r="M54" s="1237"/>
      <c r="N54" s="1238"/>
      <c r="O54" s="488">
        <f t="shared" si="1"/>
        <v>1</v>
      </c>
    </row>
    <row r="55" spans="3:15" ht="21" customHeight="1">
      <c r="C55" s="1235" t="str">
        <f>T('ESTIMATE SUMMARY'!B37)</f>
        <v>TILING</v>
      </c>
      <c r="D55" s="1235"/>
      <c r="E55" s="1235"/>
      <c r="F55" s="1235"/>
      <c r="G55" s="1239">
        <f>IF(Summary_Proposal_Adders_Setting="Allocate Adders",Interior14_GrandTotal,Interior14_Total)</f>
        <v>4500</v>
      </c>
      <c r="H55" s="1239"/>
      <c r="I55" s="191">
        <f t="shared" si="2"/>
        <v>3</v>
      </c>
      <c r="J55" s="1236"/>
      <c r="K55" s="1237"/>
      <c r="L55" s="1237"/>
      <c r="M55" s="1237"/>
      <c r="N55" s="1238"/>
      <c r="O55" s="488">
        <f t="shared" si="1"/>
        <v>1</v>
      </c>
    </row>
    <row r="56" spans="3:15" ht="21" customHeight="1">
      <c r="C56" s="1235" t="str">
        <f>T('ESTIMATE SUMMARY'!B38)</f>
        <v>HARDWOOD FLOORING</v>
      </c>
      <c r="D56" s="1235"/>
      <c r="E56" s="1235"/>
      <c r="F56" s="1235"/>
      <c r="G56" s="1239">
        <f>IF(Summary_Proposal_Adders_Setting="Allocate Adders",Interior15_GrandTotal,Interior15_Total)</f>
        <v>7000</v>
      </c>
      <c r="H56" s="1239"/>
      <c r="I56" s="191">
        <f t="shared" si="2"/>
        <v>4.666666666666667</v>
      </c>
      <c r="J56" s="1236"/>
      <c r="K56" s="1237"/>
      <c r="L56" s="1237"/>
      <c r="M56" s="1237"/>
      <c r="N56" s="1238"/>
      <c r="O56" s="488">
        <f t="shared" si="1"/>
        <v>1</v>
      </c>
    </row>
    <row r="57" spans="3:15" ht="21" customHeight="1">
      <c r="C57" s="1235" t="str">
        <f>T('ESTIMATE SUMMARY'!B39)</f>
        <v>APPLIANCES</v>
      </c>
      <c r="D57" s="1235"/>
      <c r="E57" s="1235"/>
      <c r="F57" s="1235"/>
      <c r="G57" s="1239">
        <f>IF(Summary_Proposal_Adders_Setting="Allocate Adders",Interior16_GrandTotal,Interior16_Total)</f>
        <v>3000</v>
      </c>
      <c r="H57" s="1239"/>
      <c r="I57" s="191">
        <f t="shared" ref="I57:I69" si="3">IFERROR(G57/PROJECT_SIZE,0)</f>
        <v>2</v>
      </c>
      <c r="J57" s="1236"/>
      <c r="K57" s="1237"/>
      <c r="L57" s="1237"/>
      <c r="M57" s="1237"/>
      <c r="N57" s="1238"/>
      <c r="O57" s="488">
        <f t="shared" si="1"/>
        <v>1</v>
      </c>
    </row>
    <row r="58" spans="3:15" ht="21" customHeight="1">
      <c r="C58" s="1235" t="str">
        <f>T('ESTIMATE SUMMARY'!B40)</f>
        <v>BASEMENT</v>
      </c>
      <c r="D58" s="1235"/>
      <c r="E58" s="1235"/>
      <c r="F58" s="1235"/>
      <c r="G58" s="1239">
        <f>IF(Summary_Proposal_Adders_Setting="Allocate Adders",Interior17_GrandTotal,Interior17_Total)</f>
        <v>0</v>
      </c>
      <c r="H58" s="1239"/>
      <c r="I58" s="191">
        <f t="shared" si="3"/>
        <v>0</v>
      </c>
      <c r="J58" s="1236"/>
      <c r="K58" s="1237"/>
      <c r="L58" s="1237"/>
      <c r="M58" s="1237"/>
      <c r="N58" s="1238"/>
      <c r="O58" s="488">
        <f t="shared" si="1"/>
        <v>0</v>
      </c>
    </row>
    <row r="59" spans="3:15" ht="21" customHeight="1">
      <c r="C59" s="1235" t="str">
        <f>T('ESTIMATE SUMMARY'!B41)</f>
        <v>FOUNDATIONS</v>
      </c>
      <c r="D59" s="1235"/>
      <c r="E59" s="1235"/>
      <c r="F59" s="1235"/>
      <c r="G59" s="1239">
        <f>IF(Summary_Proposal_Adders_Setting="Allocate Adders",Interior18_GrandTotal,Interior18_Total)</f>
        <v>0</v>
      </c>
      <c r="H59" s="1239"/>
      <c r="I59" s="191">
        <f t="shared" si="3"/>
        <v>0</v>
      </c>
      <c r="J59" s="1236"/>
      <c r="K59" s="1237"/>
      <c r="L59" s="1237"/>
      <c r="M59" s="1237"/>
      <c r="N59" s="1238"/>
      <c r="O59" s="488">
        <f t="shared" si="1"/>
        <v>0</v>
      </c>
    </row>
    <row r="60" spans="3:15" ht="21" customHeight="1">
      <c r="C60" s="1235" t="str">
        <f>T('ESTIMATE SUMMARY'!B42)</f>
        <v>MISCELLANEOUS INTERIOR ITEMS</v>
      </c>
      <c r="D60" s="1235"/>
      <c r="E60" s="1235"/>
      <c r="F60" s="1235"/>
      <c r="G60" s="1239">
        <f>IF(Summary_Proposal_Adders_Setting="Allocate Adders",Interior19_GrandTotal,Interior19_Total)</f>
        <v>0</v>
      </c>
      <c r="H60" s="1239"/>
      <c r="I60" s="191">
        <f t="shared" si="3"/>
        <v>0</v>
      </c>
      <c r="J60" s="1236"/>
      <c r="K60" s="1237"/>
      <c r="L60" s="1237"/>
      <c r="M60" s="1237"/>
      <c r="N60" s="1238"/>
      <c r="O60" s="488">
        <f t="shared" si="1"/>
        <v>0</v>
      </c>
    </row>
    <row r="61" spans="3:15" ht="21" customHeight="1" thickBot="1">
      <c r="C61" s="1256" t="str">
        <f>T('ESTIMATE SUMMARY'!B43)</f>
        <v>INTERIORS 1</v>
      </c>
      <c r="D61" s="1256"/>
      <c r="E61" s="1256"/>
      <c r="F61" s="1256"/>
      <c r="G61" s="1257">
        <f>IF(Summary_Proposal_Adders_Setting="Allocate Adders",Interior20_GrandTotal,Interior20_Total)</f>
        <v>0</v>
      </c>
      <c r="H61" s="1257"/>
      <c r="I61" s="508">
        <f t="shared" si="3"/>
        <v>0</v>
      </c>
      <c r="J61" s="1258"/>
      <c r="K61" s="1259"/>
      <c r="L61" s="1259"/>
      <c r="M61" s="1259"/>
      <c r="N61" s="1260"/>
      <c r="O61" s="488">
        <f t="shared" si="1"/>
        <v>0</v>
      </c>
    </row>
    <row r="62" spans="3:15" ht="21" customHeight="1" thickTop="1">
      <c r="C62" s="1265" t="str">
        <f>T('ESTIMATE SUMMARY'!B44)</f>
        <v>INTERIOR TOTALS</v>
      </c>
      <c r="D62" s="1266"/>
      <c r="E62" s="1266"/>
      <c r="F62" s="1267"/>
      <c r="G62" s="1268">
        <f>SUM(G42:H61)</f>
        <v>49100</v>
      </c>
      <c r="H62" s="1269"/>
      <c r="I62" s="504">
        <f t="shared" si="3"/>
        <v>32.733333333333334</v>
      </c>
      <c r="J62" s="505"/>
      <c r="K62" s="506"/>
      <c r="L62" s="506"/>
      <c r="M62" s="506"/>
      <c r="N62" s="507"/>
      <c r="O62" s="488">
        <f t="shared" si="1"/>
        <v>1</v>
      </c>
    </row>
    <row r="63" spans="3:15" ht="21" customHeight="1">
      <c r="C63" s="1254" t="s">
        <v>487</v>
      </c>
      <c r="D63" s="1255"/>
      <c r="E63" s="1255"/>
      <c r="F63" s="1255"/>
      <c r="G63" s="1251"/>
      <c r="H63" s="1251"/>
      <c r="I63" s="509"/>
      <c r="J63" s="1251"/>
      <c r="K63" s="1251"/>
      <c r="L63" s="1251"/>
      <c r="M63" s="1251"/>
      <c r="N63" s="1252"/>
      <c r="O63" s="488">
        <f>O69</f>
        <v>1</v>
      </c>
    </row>
    <row r="64" spans="3:15" ht="21" customHeight="1">
      <c r="C64" s="1235" t="str">
        <f>T('ESTIMATE SUMMARY'!B46)</f>
        <v>FIRE PROTECTION</v>
      </c>
      <c r="D64" s="1235"/>
      <c r="E64" s="1235"/>
      <c r="F64" s="1235"/>
      <c r="G64" s="1239">
        <f>IF(Summary_Proposal_Adders_Setting="Allocate Adders",MEP1_GrandTotal,MEP1_Total)</f>
        <v>0</v>
      </c>
      <c r="H64" s="1239"/>
      <c r="I64" s="191">
        <f t="shared" si="3"/>
        <v>0</v>
      </c>
      <c r="J64" s="1236"/>
      <c r="K64" s="1237"/>
      <c r="L64" s="1237"/>
      <c r="M64" s="1237"/>
      <c r="N64" s="1238"/>
      <c r="O64" s="488">
        <f t="shared" si="1"/>
        <v>0</v>
      </c>
    </row>
    <row r="65" spans="3:15" ht="21" customHeight="1">
      <c r="C65" s="1235" t="str">
        <f>T('ESTIMATE SUMMARY'!B47)</f>
        <v>PLUMBING</v>
      </c>
      <c r="D65" s="1235"/>
      <c r="E65" s="1235"/>
      <c r="F65" s="1235"/>
      <c r="G65" s="1270">
        <f>IF(Summary_Proposal_Adders_Setting="Allocate Adders",MEP2_GrandTotal,MEP2_Total)</f>
        <v>0</v>
      </c>
      <c r="H65" s="1271"/>
      <c r="I65" s="191">
        <f t="shared" si="3"/>
        <v>0</v>
      </c>
      <c r="J65" s="1236"/>
      <c r="K65" s="1237"/>
      <c r="L65" s="1237"/>
      <c r="M65" s="1237"/>
      <c r="N65" s="1238"/>
      <c r="O65" s="488">
        <f t="shared" si="1"/>
        <v>0</v>
      </c>
    </row>
    <row r="66" spans="3:15" ht="21" customHeight="1">
      <c r="C66" s="1235" t="str">
        <f>T('ESTIMATE SUMMARY'!B48)</f>
        <v>SEPTIC SYSTEM</v>
      </c>
      <c r="D66" s="1235"/>
      <c r="E66" s="1235"/>
      <c r="F66" s="1235"/>
      <c r="G66" s="1270">
        <f>IF(Summary_Proposal_Adders_Setting="Allocate Adders",MEP3_GrandTotal,MEP3_Total)</f>
        <v>0</v>
      </c>
      <c r="H66" s="1271"/>
      <c r="I66" s="191">
        <f t="shared" si="3"/>
        <v>0</v>
      </c>
      <c r="J66" s="1236"/>
      <c r="K66" s="1237"/>
      <c r="L66" s="1237"/>
      <c r="M66" s="1237"/>
      <c r="N66" s="1238"/>
      <c r="O66" s="488">
        <f t="shared" si="1"/>
        <v>0</v>
      </c>
    </row>
    <row r="67" spans="3:15" ht="21" customHeight="1">
      <c r="C67" s="1235" t="str">
        <f>T('ESTIMATE SUMMARY'!B49)</f>
        <v>HVAC</v>
      </c>
      <c r="D67" s="1235"/>
      <c r="E67" s="1235"/>
      <c r="F67" s="1235"/>
      <c r="G67" s="1270">
        <f>IF(Summary_Proposal_Adders_Setting="Allocate Adders",MEP4_GrandTotal,MEP4_Total)</f>
        <v>0</v>
      </c>
      <c r="H67" s="1271"/>
      <c r="I67" s="191">
        <f t="shared" si="3"/>
        <v>0</v>
      </c>
      <c r="J67" s="1236"/>
      <c r="K67" s="1237"/>
      <c r="L67" s="1237"/>
      <c r="M67" s="1237"/>
      <c r="N67" s="1238"/>
      <c r="O67" s="488">
        <f t="shared" si="1"/>
        <v>0</v>
      </c>
    </row>
    <row r="68" spans="3:15" ht="21" customHeight="1" thickBot="1">
      <c r="C68" s="1256" t="str">
        <f>T('ESTIMATE SUMMARY'!B50)</f>
        <v>ELECTRICAL</v>
      </c>
      <c r="D68" s="1256"/>
      <c r="E68" s="1256"/>
      <c r="F68" s="1256"/>
      <c r="G68" s="1272">
        <f>IF(Summary_Proposal_Adders_Setting="Allocate Adders",MEP5_GrandTotal,MEP5_Total)</f>
        <v>6000</v>
      </c>
      <c r="H68" s="1273"/>
      <c r="I68" s="508">
        <f t="shared" si="3"/>
        <v>4</v>
      </c>
      <c r="J68" s="1258"/>
      <c r="K68" s="1259"/>
      <c r="L68" s="1259"/>
      <c r="M68" s="1259"/>
      <c r="N68" s="1260"/>
      <c r="O68" s="488">
        <f t="shared" si="1"/>
        <v>1</v>
      </c>
    </row>
    <row r="69" spans="3:15" ht="21" customHeight="1" thickTop="1">
      <c r="C69" s="1265" t="str">
        <f>T('ESTIMATE SUMMARY'!B51)</f>
        <v>MEP SYSTEMS TOTALS</v>
      </c>
      <c r="D69" s="1266"/>
      <c r="E69" s="1266"/>
      <c r="F69" s="1267"/>
      <c r="G69" s="1268">
        <f>SUM(G64:H68)</f>
        <v>6000</v>
      </c>
      <c r="H69" s="1269"/>
      <c r="I69" s="504">
        <f t="shared" si="3"/>
        <v>4</v>
      </c>
      <c r="J69" s="505"/>
      <c r="K69" s="506"/>
      <c r="L69" s="506"/>
      <c r="M69" s="506"/>
      <c r="N69" s="507"/>
      <c r="O69" s="488">
        <f t="shared" si="1"/>
        <v>1</v>
      </c>
    </row>
    <row r="70" spans="3:15" ht="21" customHeight="1">
      <c r="C70" s="1254" t="str">
        <f>T('ESTIMATE SUMMARY'!B52)</f>
        <v>OTHER</v>
      </c>
      <c r="D70" s="1255"/>
      <c r="E70" s="1255"/>
      <c r="F70" s="1255"/>
      <c r="G70" s="1251"/>
      <c r="H70" s="1251"/>
      <c r="I70" s="509"/>
      <c r="J70" s="1251"/>
      <c r="K70" s="1251"/>
      <c r="L70" s="1251"/>
      <c r="M70" s="1251"/>
      <c r="N70" s="1252"/>
      <c r="O70" s="488">
        <f>O76</f>
        <v>0</v>
      </c>
    </row>
    <row r="71" spans="3:15" ht="21" customHeight="1">
      <c r="C71" s="1235" t="str">
        <f>T('ESTIMATE SUMMARY'!B53)</f>
        <v>GENERAL REQUIREMENTS</v>
      </c>
      <c r="D71" s="1235"/>
      <c r="E71" s="1235"/>
      <c r="F71" s="1235"/>
      <c r="G71" s="1239">
        <f>IF(Summary_Proposal_Adders_Setting="Allocate Adders",Other1_GrandTotal,Other1_Total)</f>
        <v>0</v>
      </c>
      <c r="H71" s="1239"/>
      <c r="I71" s="191">
        <f t="shared" ref="I71:I76" si="4">IFERROR(G71/PROJECT_SIZE,0)</f>
        <v>0</v>
      </c>
      <c r="J71" s="1236"/>
      <c r="K71" s="1237"/>
      <c r="L71" s="1237"/>
      <c r="M71" s="1237"/>
      <c r="N71" s="1238"/>
      <c r="O71" s="488">
        <f t="shared" si="1"/>
        <v>0</v>
      </c>
    </row>
    <row r="72" spans="3:15" ht="21" customHeight="1">
      <c r="C72" s="1235" t="str">
        <f>T('ESTIMATE SUMMARY'!B54)</f>
        <v>ARCHITECTURAL/ENGINEERING</v>
      </c>
      <c r="D72" s="1235"/>
      <c r="E72" s="1235"/>
      <c r="F72" s="1235"/>
      <c r="G72" s="1239">
        <f>IF(Summary_Proposal_Adders_Setting="Allocate Adders",Other2_GrandTotal,Other2_Total)</f>
        <v>0</v>
      </c>
      <c r="H72" s="1239"/>
      <c r="I72" s="191">
        <f t="shared" si="4"/>
        <v>0</v>
      </c>
      <c r="J72" s="1236"/>
      <c r="K72" s="1237"/>
      <c r="L72" s="1237"/>
      <c r="M72" s="1237"/>
      <c r="N72" s="1238"/>
      <c r="O72" s="488">
        <f t="shared" si="1"/>
        <v>0</v>
      </c>
    </row>
    <row r="73" spans="3:15" ht="21" customHeight="1">
      <c r="C73" s="1235" t="str">
        <f>T('ESTIMATE SUMMARY'!B55)</f>
        <v>BUILDING PERMITS</v>
      </c>
      <c r="D73" s="1235"/>
      <c r="E73" s="1235"/>
      <c r="F73" s="1235"/>
      <c r="G73" s="1239">
        <f>IF(Summary_Proposal_Adders_Setting="Allocate Adders",Other3_GrandTotal,Other3_Total)</f>
        <v>0</v>
      </c>
      <c r="H73" s="1239"/>
      <c r="I73" s="191">
        <f t="shared" si="4"/>
        <v>0</v>
      </c>
      <c r="J73" s="1236"/>
      <c r="K73" s="1237"/>
      <c r="L73" s="1237"/>
      <c r="M73" s="1237"/>
      <c r="N73" s="1238"/>
      <c r="O73" s="488">
        <f t="shared" si="1"/>
        <v>0</v>
      </c>
    </row>
    <row r="74" spans="3:15" ht="21" customHeight="1">
      <c r="C74" s="1235" t="str">
        <f>T('ESTIMATE SUMMARY'!B56)</f>
        <v>OTHER 1</v>
      </c>
      <c r="D74" s="1235"/>
      <c r="E74" s="1235"/>
      <c r="F74" s="1235"/>
      <c r="G74" s="1239">
        <f>IF(Summary_Proposal_Adders_Setting="Allocate Adders",Other4_GrandTotal,Other4_Total)</f>
        <v>0</v>
      </c>
      <c r="H74" s="1239"/>
      <c r="I74" s="191">
        <f t="shared" si="4"/>
        <v>0</v>
      </c>
      <c r="J74" s="1236"/>
      <c r="K74" s="1237"/>
      <c r="L74" s="1237"/>
      <c r="M74" s="1237"/>
      <c r="N74" s="1238"/>
      <c r="O74" s="488">
        <f t="shared" si="1"/>
        <v>0</v>
      </c>
    </row>
    <row r="75" spans="3:15" ht="21" customHeight="1" thickBot="1">
      <c r="C75" s="1256" t="str">
        <f>T('ESTIMATE SUMMARY'!B57)</f>
        <v>OTHER 2</v>
      </c>
      <c r="D75" s="1256"/>
      <c r="E75" s="1256"/>
      <c r="F75" s="1256"/>
      <c r="G75" s="1272">
        <f>IF(Summary_Proposal_Adders_Setting="Allocate Adders",Other5_GrandTotal,Other5_Total)</f>
        <v>0</v>
      </c>
      <c r="H75" s="1273"/>
      <c r="I75" s="508">
        <f t="shared" si="4"/>
        <v>0</v>
      </c>
      <c r="J75" s="1258"/>
      <c r="K75" s="1259"/>
      <c r="L75" s="1259"/>
      <c r="M75" s="1259"/>
      <c r="N75" s="1260"/>
      <c r="O75" s="488">
        <f t="shared" si="1"/>
        <v>0</v>
      </c>
    </row>
    <row r="76" spans="3:15" ht="21" customHeight="1" thickTop="1">
      <c r="C76" s="1265" t="str">
        <f>T('ESTIMATE SUMMARY'!B58)</f>
        <v>OTHER TOTALS</v>
      </c>
      <c r="D76" s="1266"/>
      <c r="E76" s="1266"/>
      <c r="F76" s="1267"/>
      <c r="G76" s="1268">
        <f>SUM(G71:H75)</f>
        <v>0</v>
      </c>
      <c r="H76" s="1269"/>
      <c r="I76" s="504">
        <f t="shared" si="4"/>
        <v>0</v>
      </c>
      <c r="J76" s="505"/>
      <c r="K76" s="506"/>
      <c r="L76" s="506"/>
      <c r="M76" s="506"/>
      <c r="N76" s="507"/>
      <c r="O76" s="488">
        <f t="shared" si="1"/>
        <v>0</v>
      </c>
    </row>
    <row r="77" spans="3:15" ht="23.25" customHeight="1">
      <c r="C77" s="1253" t="str">
        <f>IF(O79=0,"TOTAL PROPOSAL","SUBTOTAL")</f>
        <v>SUBTOTAL</v>
      </c>
      <c r="D77" s="1253"/>
      <c r="E77" s="1253"/>
      <c r="F77" s="1253"/>
      <c r="G77" s="1244">
        <f>G40+G62+G69+G76</f>
        <v>83562.5</v>
      </c>
      <c r="H77" s="1244"/>
      <c r="I77" s="192">
        <f>SUM(I24:I39)</f>
        <v>18.974999999999998</v>
      </c>
      <c r="J77" s="126"/>
      <c r="K77" s="126"/>
      <c r="L77" s="126"/>
      <c r="M77" s="126"/>
      <c r="N77" s="126"/>
      <c r="O77" s="488">
        <f t="shared" si="1"/>
        <v>1</v>
      </c>
    </row>
    <row r="78" spans="3:15" ht="23.25" customHeight="1" thickBot="1">
      <c r="C78" s="1242" t="s">
        <v>690</v>
      </c>
      <c r="D78" s="1242"/>
      <c r="E78" s="1242"/>
      <c r="F78" s="1242"/>
      <c r="G78" s="1243">
        <f>IF(Summary_Proposal_Adders_Setting="Allocate Adders",Shown_Adders,TOTAL_ADDERS)</f>
        <v>27521.875</v>
      </c>
      <c r="H78" s="1243"/>
      <c r="I78" s="156">
        <f>IFERROR(G78/PROJECT_SIZE,0)</f>
        <v>18.347916666666666</v>
      </c>
      <c r="J78" s="126"/>
      <c r="K78" s="126"/>
      <c r="L78" s="126"/>
      <c r="M78" s="126"/>
      <c r="N78" s="126"/>
      <c r="O78" s="488">
        <f t="shared" si="1"/>
        <v>1</v>
      </c>
    </row>
    <row r="79" spans="3:15" ht="23.25" customHeight="1" thickTop="1">
      <c r="C79" s="1242" t="str">
        <f>IF(R17="Internal Report","TOTAL ESTIMATE","TOTAL PROPOSAL")</f>
        <v>TOTAL PROPOSAL</v>
      </c>
      <c r="D79" s="1242"/>
      <c r="E79" s="1242"/>
      <c r="F79" s="1242"/>
      <c r="G79" s="1244">
        <f>G77+G78</f>
        <v>111084.375</v>
      </c>
      <c r="H79" s="1244"/>
      <c r="I79" s="155">
        <f>I77+I78</f>
        <v>37.322916666666664</v>
      </c>
      <c r="J79" s="126"/>
      <c r="K79" s="126"/>
      <c r="L79" s="126"/>
      <c r="M79" s="126"/>
      <c r="N79" s="126"/>
      <c r="O79" s="488">
        <f>IF(AND(Summary_Proposal_Adders_Setting="Allocate Adders",Shown_Adders=0),0,1)</f>
        <v>1</v>
      </c>
    </row>
    <row r="80" spans="3:15" ht="15" customHeight="1">
      <c r="C80" s="1241" t="s">
        <v>509</v>
      </c>
      <c r="D80" s="1241"/>
      <c r="E80" s="1241"/>
      <c r="F80" s="1241"/>
      <c r="G80" s="1241"/>
      <c r="H80" s="1241"/>
      <c r="I80" s="1241"/>
      <c r="J80" s="1241"/>
      <c r="K80" s="1241"/>
      <c r="L80" s="1241"/>
      <c r="M80" s="1241"/>
      <c r="N80" s="1241"/>
      <c r="O80" s="488">
        <f t="shared" ref="O80:O92" si="5">IF(Summary_Proposal_Report_Setting="Client Proposal",1,0)</f>
        <v>1</v>
      </c>
    </row>
    <row r="81" spans="3:15" ht="15" customHeight="1">
      <c r="C81" s="1241"/>
      <c r="D81" s="1241"/>
      <c r="E81" s="1241"/>
      <c r="F81" s="1241"/>
      <c r="G81" s="1241"/>
      <c r="H81" s="1241"/>
      <c r="I81" s="1241"/>
      <c r="J81" s="1241"/>
      <c r="K81" s="1241"/>
      <c r="L81" s="1241"/>
      <c r="M81" s="1241"/>
      <c r="N81" s="1241"/>
      <c r="O81" s="488">
        <f t="shared" si="5"/>
        <v>1</v>
      </c>
    </row>
    <row r="82" spans="3:15" ht="15" customHeight="1">
      <c r="C82" s="1241"/>
      <c r="D82" s="1241"/>
      <c r="E82" s="1241"/>
      <c r="F82" s="1241"/>
      <c r="G82" s="1241"/>
      <c r="H82" s="1241"/>
      <c r="I82" s="1241"/>
      <c r="J82" s="1241"/>
      <c r="K82" s="1241"/>
      <c r="L82" s="1241"/>
      <c r="M82" s="1241"/>
      <c r="N82" s="1241"/>
      <c r="O82" s="488">
        <f t="shared" si="5"/>
        <v>1</v>
      </c>
    </row>
    <row r="83" spans="3:15" ht="15" customHeight="1">
      <c r="C83" s="1241"/>
      <c r="D83" s="1241"/>
      <c r="E83" s="1241"/>
      <c r="F83" s="1241"/>
      <c r="G83" s="1241"/>
      <c r="H83" s="1241"/>
      <c r="I83" s="1241"/>
      <c r="J83" s="1241"/>
      <c r="K83" s="1241"/>
      <c r="L83" s="1241"/>
      <c r="M83" s="1241"/>
      <c r="N83" s="1241"/>
      <c r="O83" s="488">
        <f t="shared" si="5"/>
        <v>1</v>
      </c>
    </row>
    <row r="84" spans="3:15" ht="15" customHeight="1">
      <c r="C84" s="1241"/>
      <c r="D84" s="1241"/>
      <c r="E84" s="1241"/>
      <c r="F84" s="1241"/>
      <c r="G84" s="1241"/>
      <c r="H84" s="1241"/>
      <c r="I84" s="1241"/>
      <c r="J84" s="1241"/>
      <c r="K84" s="1241"/>
      <c r="L84" s="1241"/>
      <c r="M84" s="1241"/>
      <c r="N84" s="1241"/>
      <c r="O84" s="488">
        <f t="shared" si="5"/>
        <v>1</v>
      </c>
    </row>
    <row r="85" spans="3:15" ht="15" customHeight="1">
      <c r="C85" s="1245" t="s">
        <v>680</v>
      </c>
      <c r="D85" s="1245"/>
      <c r="E85" s="1245"/>
      <c r="F85" s="1245"/>
      <c r="G85" s="1245"/>
      <c r="H85" s="1245"/>
      <c r="I85" s="1245"/>
      <c r="J85" s="1245"/>
      <c r="K85" s="1245"/>
      <c r="L85" s="1245"/>
      <c r="M85" s="1245"/>
      <c r="N85" s="1245"/>
      <c r="O85" s="488">
        <f t="shared" si="5"/>
        <v>1</v>
      </c>
    </row>
    <row r="86" spans="3:15" ht="15" customHeight="1">
      <c r="C86" s="1245"/>
      <c r="D86" s="1245"/>
      <c r="E86" s="1245"/>
      <c r="F86" s="1245"/>
      <c r="G86" s="1245"/>
      <c r="H86" s="1245"/>
      <c r="I86" s="1245"/>
      <c r="J86" s="1245"/>
      <c r="K86" s="1245"/>
      <c r="L86" s="1245"/>
      <c r="M86" s="1245"/>
      <c r="N86" s="1245"/>
      <c r="O86" s="488">
        <f t="shared" si="5"/>
        <v>1</v>
      </c>
    </row>
    <row r="87" spans="3:15" ht="15" customHeight="1">
      <c r="C87" s="1245"/>
      <c r="D87" s="1245"/>
      <c r="E87" s="1245"/>
      <c r="F87" s="1245"/>
      <c r="G87" s="1245"/>
      <c r="H87" s="1245"/>
      <c r="I87" s="1245"/>
      <c r="J87" s="1245"/>
      <c r="K87" s="1245"/>
      <c r="L87" s="1245"/>
      <c r="M87" s="1245"/>
      <c r="N87" s="1245"/>
      <c r="O87" s="488">
        <f t="shared" si="5"/>
        <v>1</v>
      </c>
    </row>
    <row r="88" spans="3:15" ht="15" customHeight="1">
      <c r="C88" s="1250" t="s">
        <v>511</v>
      </c>
      <c r="D88" s="1250"/>
      <c r="E88" s="1250"/>
      <c r="F88" s="1250"/>
      <c r="G88" s="1250"/>
      <c r="H88" s="1250"/>
      <c r="I88" s="1250"/>
      <c r="J88" s="1250"/>
      <c r="K88" s="1250"/>
      <c r="L88" s="1250"/>
      <c r="M88" s="1250"/>
      <c r="N88" s="1250"/>
      <c r="O88" s="488">
        <f t="shared" si="5"/>
        <v>1</v>
      </c>
    </row>
    <row r="89" spans="3:15" ht="15" customHeight="1">
      <c r="C89" s="1250"/>
      <c r="D89" s="1250"/>
      <c r="E89" s="1250"/>
      <c r="F89" s="1250"/>
      <c r="G89" s="1250"/>
      <c r="H89" s="1250"/>
      <c r="I89" s="1250"/>
      <c r="J89" s="1250"/>
      <c r="K89" s="1250"/>
      <c r="L89" s="1250"/>
      <c r="M89" s="1250"/>
      <c r="N89" s="1250"/>
      <c r="O89" s="488">
        <f t="shared" si="5"/>
        <v>1</v>
      </c>
    </row>
    <row r="90" spans="3:15" ht="15" customHeight="1">
      <c r="C90" s="126"/>
      <c r="D90" s="126"/>
      <c r="E90" s="126"/>
      <c r="F90" s="126"/>
      <c r="G90" s="126"/>
      <c r="H90" s="431"/>
      <c r="I90" s="126"/>
      <c r="J90" s="126"/>
      <c r="K90" s="431"/>
      <c r="L90" s="126"/>
      <c r="M90" s="126"/>
      <c r="N90" s="431"/>
      <c r="O90" s="488">
        <f t="shared" si="5"/>
        <v>1</v>
      </c>
    </row>
    <row r="91" spans="3:15" ht="15" customHeight="1">
      <c r="C91" s="1249" t="s">
        <v>510</v>
      </c>
      <c r="D91" s="1249"/>
      <c r="E91" s="1247"/>
      <c r="F91" s="1247"/>
      <c r="G91" s="1247"/>
      <c r="H91" s="1247"/>
      <c r="I91" s="1247"/>
      <c r="J91" s="1249" t="s">
        <v>681</v>
      </c>
      <c r="K91" s="1249"/>
      <c r="L91" s="1247"/>
      <c r="M91" s="1247"/>
      <c r="N91" s="1247"/>
      <c r="O91" s="488">
        <f t="shared" si="5"/>
        <v>1</v>
      </c>
    </row>
    <row r="92" spans="3:15" ht="15" customHeight="1">
      <c r="C92" s="1249"/>
      <c r="D92" s="1249"/>
      <c r="E92" s="1248"/>
      <c r="F92" s="1248"/>
      <c r="G92" s="1248"/>
      <c r="H92" s="1248"/>
      <c r="I92" s="1248"/>
      <c r="J92" s="1249"/>
      <c r="K92" s="1249"/>
      <c r="L92" s="1248"/>
      <c r="M92" s="1248"/>
      <c r="N92" s="1248"/>
      <c r="O92" s="488">
        <f t="shared" si="5"/>
        <v>1</v>
      </c>
    </row>
    <row r="93" spans="3:15" ht="15" customHeight="1">
      <c r="C93" s="126"/>
      <c r="D93" s="126"/>
      <c r="E93" s="126"/>
      <c r="F93" s="126"/>
      <c r="G93" s="126"/>
      <c r="H93" s="126"/>
      <c r="I93" s="126"/>
      <c r="J93" s="126"/>
      <c r="K93" s="126"/>
      <c r="L93" s="126"/>
      <c r="M93" s="126"/>
      <c r="N93" s="126"/>
    </row>
    <row r="94" spans="3:15" ht="15" customHeight="1">
      <c r="C94" s="126"/>
      <c r="D94" s="126"/>
      <c r="E94" s="126"/>
      <c r="F94" s="126"/>
      <c r="G94" s="126"/>
      <c r="H94" s="126"/>
      <c r="I94" s="126"/>
      <c r="J94" s="126"/>
      <c r="K94" s="126"/>
      <c r="L94" s="126"/>
      <c r="M94" s="126"/>
      <c r="N94" s="126"/>
    </row>
    <row r="95" spans="3:15" ht="15" customHeight="1">
      <c r="C95" s="1240" t="str">
        <f>T(Company_Name)</f>
        <v>ABC Builders</v>
      </c>
      <c r="D95" s="1240"/>
      <c r="E95" s="1240"/>
      <c r="F95" s="1246">
        <f>(Company_Phone)</f>
        <v>8161234567</v>
      </c>
      <c r="G95" s="1246"/>
      <c r="H95" s="1246"/>
      <c r="I95" s="1240" t="str">
        <f>T(Company_Email)</f>
        <v>dave@abcbuilders.com</v>
      </c>
      <c r="J95" s="1240"/>
      <c r="K95" s="1240"/>
      <c r="L95" s="1240" t="str">
        <f>T(Company_Website)</f>
        <v/>
      </c>
      <c r="M95" s="1240"/>
      <c r="N95" s="1240"/>
    </row>
    <row r="96" spans="3:15" ht="4.3499999999999996" customHeight="1">
      <c r="C96" s="495"/>
      <c r="D96" s="496"/>
      <c r="E96" s="496"/>
      <c r="F96" s="496"/>
      <c r="G96" s="497"/>
      <c r="H96" s="498"/>
      <c r="I96" s="499"/>
      <c r="J96" s="499"/>
      <c r="K96" s="499"/>
      <c r="L96" s="499"/>
      <c r="M96" s="500"/>
      <c r="N96" s="501"/>
    </row>
    <row r="97" spans="2:14" ht="6" customHeight="1"/>
    <row r="98" spans="2:14" ht="3" customHeight="1"/>
    <row r="99" spans="2:14" ht="15" customHeight="1">
      <c r="C99" s="1227" t="s">
        <v>770</v>
      </c>
      <c r="D99" s="1227"/>
      <c r="E99" s="1227"/>
      <c r="F99" s="1227"/>
      <c r="G99" s="1227"/>
      <c r="H99" s="1227"/>
      <c r="I99" s="1227"/>
      <c r="J99" s="1227"/>
      <c r="K99" s="1227"/>
      <c r="L99" s="1227"/>
      <c r="M99" s="1227"/>
      <c r="N99" s="1227"/>
    </row>
    <row r="100" spans="2:14" ht="15" customHeight="1">
      <c r="C100" s="1227"/>
      <c r="D100" s="1227"/>
      <c r="E100" s="1227"/>
      <c r="F100" s="1227"/>
      <c r="G100" s="1227"/>
      <c r="H100" s="1227"/>
      <c r="I100" s="1227"/>
      <c r="J100" s="1227"/>
      <c r="K100" s="1227"/>
      <c r="L100" s="1227"/>
      <c r="M100" s="1227"/>
      <c r="N100" s="1227"/>
    </row>
    <row r="101" spans="2:14">
      <c r="B101" s="502"/>
    </row>
    <row r="103" spans="2:14">
      <c r="G103" s="488"/>
      <c r="H103" s="488"/>
      <c r="I103" s="488"/>
    </row>
    <row r="104" spans="2:14">
      <c r="G104" s="488"/>
      <c r="H104" s="488"/>
      <c r="I104" s="488"/>
    </row>
  </sheetData>
  <sheetProtection selectLockedCells="1"/>
  <autoFilter ref="C22:O92" xr:uid="{ACC582FD-EA12-445A-8088-28D9627740B8}">
    <filterColumn colId="0" showButton="0"/>
    <filterColumn colId="1" showButton="0"/>
    <filterColumn colId="2" showButton="0"/>
    <filterColumn colId="4" showButton="0"/>
    <filterColumn colId="7" showButton="0"/>
    <filterColumn colId="8" showButton="0"/>
    <filterColumn colId="9" showButton="0"/>
    <filterColumn colId="10" showButton="0"/>
  </autoFilter>
  <mergeCells count="193">
    <mergeCell ref="C75:F75"/>
    <mergeCell ref="G75:H75"/>
    <mergeCell ref="J75:N75"/>
    <mergeCell ref="C76:F76"/>
    <mergeCell ref="G76:H76"/>
    <mergeCell ref="C74:F74"/>
    <mergeCell ref="G74:H74"/>
    <mergeCell ref="J74:N74"/>
    <mergeCell ref="C72:F72"/>
    <mergeCell ref="G72:H72"/>
    <mergeCell ref="J72:N72"/>
    <mergeCell ref="C73:F73"/>
    <mergeCell ref="G73:H73"/>
    <mergeCell ref="J73:N73"/>
    <mergeCell ref="C70:F70"/>
    <mergeCell ref="G70:H70"/>
    <mergeCell ref="J70:N70"/>
    <mergeCell ref="C71:F71"/>
    <mergeCell ref="G71:H71"/>
    <mergeCell ref="J71:N71"/>
    <mergeCell ref="C68:F68"/>
    <mergeCell ref="G68:H68"/>
    <mergeCell ref="J68:N68"/>
    <mergeCell ref="C69:F69"/>
    <mergeCell ref="G69:H69"/>
    <mergeCell ref="C66:F66"/>
    <mergeCell ref="G66:H66"/>
    <mergeCell ref="J66:N66"/>
    <mergeCell ref="C67:F67"/>
    <mergeCell ref="G67:H67"/>
    <mergeCell ref="J67:N67"/>
    <mergeCell ref="C64:F64"/>
    <mergeCell ref="G64:H64"/>
    <mergeCell ref="J64:N64"/>
    <mergeCell ref="C65:F65"/>
    <mergeCell ref="G65:H65"/>
    <mergeCell ref="J65:N65"/>
    <mergeCell ref="C62:F62"/>
    <mergeCell ref="G62:H62"/>
    <mergeCell ref="C63:F63"/>
    <mergeCell ref="G63:H63"/>
    <mergeCell ref="J63:N63"/>
    <mergeCell ref="C60:F60"/>
    <mergeCell ref="G60:H60"/>
    <mergeCell ref="J60:N60"/>
    <mergeCell ref="C61:F61"/>
    <mergeCell ref="G61:H61"/>
    <mergeCell ref="J61:N61"/>
    <mergeCell ref="C58:F58"/>
    <mergeCell ref="G58:H58"/>
    <mergeCell ref="J58:N58"/>
    <mergeCell ref="C59:F59"/>
    <mergeCell ref="G59:H59"/>
    <mergeCell ref="J59:N59"/>
    <mergeCell ref="C40:F40"/>
    <mergeCell ref="G40:H40"/>
    <mergeCell ref="C57:F57"/>
    <mergeCell ref="G57:H57"/>
    <mergeCell ref="J57:N57"/>
    <mergeCell ref="C55:F55"/>
    <mergeCell ref="G55:H55"/>
    <mergeCell ref="J55:N55"/>
    <mergeCell ref="C56:F56"/>
    <mergeCell ref="G56:H56"/>
    <mergeCell ref="J56:N56"/>
    <mergeCell ref="C53:F53"/>
    <mergeCell ref="G53:H53"/>
    <mergeCell ref="J53:N53"/>
    <mergeCell ref="C54:F54"/>
    <mergeCell ref="G54:H54"/>
    <mergeCell ref="J54:N54"/>
    <mergeCell ref="C51:F51"/>
    <mergeCell ref="G51:H51"/>
    <mergeCell ref="J51:N51"/>
    <mergeCell ref="C52:F52"/>
    <mergeCell ref="G52:H52"/>
    <mergeCell ref="J52:N52"/>
    <mergeCell ref="C49:F49"/>
    <mergeCell ref="G49:H49"/>
    <mergeCell ref="J49:N49"/>
    <mergeCell ref="C50:F50"/>
    <mergeCell ref="G50:H50"/>
    <mergeCell ref="J50:N50"/>
    <mergeCell ref="G47:H47"/>
    <mergeCell ref="J47:N47"/>
    <mergeCell ref="C48:F48"/>
    <mergeCell ref="G48:H48"/>
    <mergeCell ref="J48:N48"/>
    <mergeCell ref="C45:F45"/>
    <mergeCell ref="G45:H45"/>
    <mergeCell ref="J45:N45"/>
    <mergeCell ref="C46:F46"/>
    <mergeCell ref="G46:H46"/>
    <mergeCell ref="J46:N46"/>
    <mergeCell ref="E3:F3"/>
    <mergeCell ref="J22:N22"/>
    <mergeCell ref="C33:F33"/>
    <mergeCell ref="C31:F31"/>
    <mergeCell ref="C29:F29"/>
    <mergeCell ref="G33:H33"/>
    <mergeCell ref="G35:H35"/>
    <mergeCell ref="G36:H36"/>
    <mergeCell ref="G38:H38"/>
    <mergeCell ref="J24:N24"/>
    <mergeCell ref="J25:N25"/>
    <mergeCell ref="J26:N26"/>
    <mergeCell ref="G24:H24"/>
    <mergeCell ref="G25:H25"/>
    <mergeCell ref="G26:H26"/>
    <mergeCell ref="C9:G10"/>
    <mergeCell ref="C15:N20"/>
    <mergeCell ref="C23:F23"/>
    <mergeCell ref="G23:H23"/>
    <mergeCell ref="J23:N23"/>
    <mergeCell ref="G27:H27"/>
    <mergeCell ref="J28:N28"/>
    <mergeCell ref="C34:F34"/>
    <mergeCell ref="C35:F35"/>
    <mergeCell ref="J41:N41"/>
    <mergeCell ref="C77:F77"/>
    <mergeCell ref="G77:H77"/>
    <mergeCell ref="C38:F38"/>
    <mergeCell ref="C41:F41"/>
    <mergeCell ref="G41:H41"/>
    <mergeCell ref="C39:F39"/>
    <mergeCell ref="G39:H39"/>
    <mergeCell ref="J31:N31"/>
    <mergeCell ref="J32:N32"/>
    <mergeCell ref="J38:N38"/>
    <mergeCell ref="J39:N39"/>
    <mergeCell ref="C32:F32"/>
    <mergeCell ref="G37:H37"/>
    <mergeCell ref="C43:F43"/>
    <mergeCell ref="G43:H43"/>
    <mergeCell ref="J43:N43"/>
    <mergeCell ref="C44:F44"/>
    <mergeCell ref="G44:H44"/>
    <mergeCell ref="J44:N44"/>
    <mergeCell ref="C42:F42"/>
    <mergeCell ref="G42:H42"/>
    <mergeCell ref="J42:N42"/>
    <mergeCell ref="C47:F47"/>
    <mergeCell ref="L95:N95"/>
    <mergeCell ref="C80:N84"/>
    <mergeCell ref="C78:F78"/>
    <mergeCell ref="G78:H78"/>
    <mergeCell ref="C79:F79"/>
    <mergeCell ref="G79:H79"/>
    <mergeCell ref="C85:N87"/>
    <mergeCell ref="C95:E95"/>
    <mergeCell ref="F95:H95"/>
    <mergeCell ref="I95:K95"/>
    <mergeCell ref="E91:I92"/>
    <mergeCell ref="C91:D92"/>
    <mergeCell ref="J91:K92"/>
    <mergeCell ref="L91:N92"/>
    <mergeCell ref="C88:N89"/>
    <mergeCell ref="C36:F36"/>
    <mergeCell ref="C24:F24"/>
    <mergeCell ref="C26:F26"/>
    <mergeCell ref="C28:F28"/>
    <mergeCell ref="G28:H28"/>
    <mergeCell ref="G30:H30"/>
    <mergeCell ref="G32:H32"/>
    <mergeCell ref="G29:H29"/>
    <mergeCell ref="G31:H31"/>
    <mergeCell ref="C30:F30"/>
    <mergeCell ref="C25:F25"/>
    <mergeCell ref="C27:F27"/>
    <mergeCell ref="C6:N6"/>
    <mergeCell ref="A3:B3"/>
    <mergeCell ref="C99:N100"/>
    <mergeCell ref="C7:H8"/>
    <mergeCell ref="C22:F22"/>
    <mergeCell ref="G22:H22"/>
    <mergeCell ref="J7:N8"/>
    <mergeCell ref="D11:G11"/>
    <mergeCell ref="D12:G12"/>
    <mergeCell ref="D13:G13"/>
    <mergeCell ref="J11:M11"/>
    <mergeCell ref="J12:M12"/>
    <mergeCell ref="J13:M13"/>
    <mergeCell ref="I9:M10"/>
    <mergeCell ref="C37:F37"/>
    <mergeCell ref="J33:N33"/>
    <mergeCell ref="J34:N34"/>
    <mergeCell ref="J35:N35"/>
    <mergeCell ref="J29:N29"/>
    <mergeCell ref="J30:N30"/>
    <mergeCell ref="J27:N27"/>
    <mergeCell ref="J36:N36"/>
    <mergeCell ref="J37:N37"/>
    <mergeCell ref="G34:H34"/>
  </mergeCells>
  <printOptions horizontalCentered="1" verticalCentered="1"/>
  <pageMargins left="0.7" right="0.7" top="0.75" bottom="0.75" header="0.3" footer="0.3"/>
  <pageSetup scale="39" orientation="portrait" r:id="rId1"/>
  <headerFooter scaleWithDoc="0" alignWithMargins="0"/>
  <ignoredErrors>
    <ignoredError sqref="C24:I76 C8:N13 C79:I79 D77:H77 C95:N95 D7:N7 C78:F78 H78:I78" unlockedFormula="1"/>
    <ignoredError sqref="I77" formula="1" unlockedFormula="1"/>
  </ignoredErrors>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900-000000000000}">
          <x14:formula1>
            <xm:f>Lists!$AG$20:$AG$21</xm:f>
          </x14:formula1>
          <xm:sqref>E3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wsDETAIL_COST_PROPOSAL" filterMode="1">
    <tabColor theme="9" tint="0.79998168889431442"/>
    <pageSetUpPr fitToPage="1"/>
  </sheetPr>
  <dimension ref="A1:S2115"/>
  <sheetViews>
    <sheetView showGridLines="0" showRowColHeaders="0" zoomScaleNormal="100" workbookViewId="0">
      <pane ySplit="4" topLeftCell="A5" activePane="bottomLeft" state="frozen"/>
      <selection pane="bottomLeft" activeCell="C7" sqref="C7:I8"/>
    </sheetView>
  </sheetViews>
  <sheetFormatPr defaultColWidth="8.84765625" defaultRowHeight="15"/>
  <cols>
    <col min="1" max="2" width="21.1484375" style="520" customWidth="1"/>
    <col min="3" max="7" width="10" style="520" customWidth="1"/>
    <col min="8" max="8" width="12.69921875" style="543" customWidth="1"/>
    <col min="9" max="9" width="7.69921875" style="540" customWidth="1"/>
    <col min="10" max="12" width="10" style="541" customWidth="1"/>
    <col min="13" max="14" width="10" style="542" customWidth="1"/>
    <col min="15" max="17" width="5.44921875" style="520" hidden="1" customWidth="1"/>
    <col min="18" max="18" width="12.1484375" style="520" hidden="1" customWidth="1"/>
    <col min="19" max="19" width="12.3984375" style="520" customWidth="1"/>
    <col min="20" max="27" width="8.84765625" style="520" customWidth="1"/>
    <col min="28" max="16384" width="8.84765625" style="520"/>
  </cols>
  <sheetData>
    <row r="1" spans="1:18" s="533" customFormat="1" ht="45.45" customHeight="1">
      <c r="C1" s="534"/>
      <c r="D1" s="534"/>
      <c r="E1" s="534"/>
      <c r="F1" s="534"/>
      <c r="G1" s="534"/>
      <c r="H1" s="534"/>
      <c r="I1" s="534"/>
      <c r="J1" s="534"/>
      <c r="K1" s="534"/>
      <c r="L1" s="534"/>
      <c r="M1" s="534"/>
      <c r="N1" s="534"/>
    </row>
    <row r="2" spans="1:18" s="535" customFormat="1" ht="5" customHeight="1" thickBot="1">
      <c r="H2" s="536"/>
      <c r="I2" s="537"/>
      <c r="J2" s="538"/>
      <c r="K2" s="538"/>
      <c r="L2" s="538"/>
      <c r="M2" s="539"/>
      <c r="N2" s="539"/>
    </row>
    <row r="3" spans="1:18" s="535" customFormat="1" ht="22" customHeight="1" thickBot="1">
      <c r="A3" s="1226" t="s">
        <v>955</v>
      </c>
      <c r="B3" s="1226"/>
      <c r="E3" s="1261" t="s">
        <v>692</v>
      </c>
      <c r="F3" s="1262"/>
      <c r="H3" s="536"/>
      <c r="I3" s="537"/>
      <c r="J3" s="538"/>
      <c r="M3" s="539"/>
      <c r="N3" s="539"/>
      <c r="R3" s="573" t="s">
        <v>605</v>
      </c>
    </row>
    <row r="4" spans="1:18" s="535" customFormat="1" ht="5" customHeight="1">
      <c r="H4" s="536"/>
      <c r="I4" s="537"/>
      <c r="J4" s="538"/>
      <c r="K4" s="538"/>
      <c r="L4" s="538"/>
      <c r="M4" s="539"/>
      <c r="N4" s="539"/>
    </row>
    <row r="5" spans="1:18" ht="16.45" customHeight="1">
      <c r="H5" s="520"/>
    </row>
    <row r="6" spans="1:18" ht="22.5" customHeight="1">
      <c r="C6" s="1225" t="str">
        <f ca="1">CONCATENATE("Date Created: ",TEXT(TODAY(),"mm/dd/yyyy"))</f>
        <v>Date Created: 08/27/2018</v>
      </c>
      <c r="D6" s="1225"/>
      <c r="E6" s="1225"/>
      <c r="F6" s="1225"/>
      <c r="G6" s="1225"/>
      <c r="H6" s="1225"/>
      <c r="I6" s="1225"/>
      <c r="J6" s="1225"/>
      <c r="K6" s="1225"/>
      <c r="L6" s="1225"/>
      <c r="M6" s="1225"/>
      <c r="N6" s="1225"/>
    </row>
    <row r="7" spans="1:18" ht="15" customHeight="1">
      <c r="C7" s="1302" t="str">
        <f>IF(E3="Client Proposal","ESTIMATE PROPOSAL","DETAILED ESTIMATE")</f>
        <v>ESTIMATE PROPOSAL</v>
      </c>
      <c r="D7" s="1302"/>
      <c r="E7" s="1302"/>
      <c r="F7" s="1302"/>
      <c r="G7" s="1302"/>
      <c r="H7" s="1302"/>
      <c r="I7" s="1302"/>
      <c r="J7" s="544"/>
      <c r="K7" s="1301"/>
      <c r="L7" s="1301"/>
      <c r="M7" s="1301"/>
      <c r="N7" s="1301"/>
    </row>
    <row r="8" spans="1:18" ht="15" customHeight="1">
      <c r="C8" s="1302"/>
      <c r="D8" s="1302"/>
      <c r="E8" s="1302"/>
      <c r="F8" s="1302"/>
      <c r="G8" s="1302"/>
      <c r="H8" s="1302"/>
      <c r="I8" s="1302"/>
      <c r="J8" s="544"/>
      <c r="K8" s="1301"/>
      <c r="L8" s="1301"/>
      <c r="M8" s="1301"/>
      <c r="N8" s="1301"/>
    </row>
    <row r="9" spans="1:18" ht="15" customHeight="1">
      <c r="B9" s="545"/>
      <c r="C9" s="1234" t="s">
        <v>512</v>
      </c>
      <c r="D9" s="1234"/>
      <c r="E9" s="1234"/>
      <c r="F9" s="1234"/>
      <c r="G9" s="1234"/>
      <c r="H9" s="546"/>
      <c r="I9" s="1234" t="str">
        <f>T(Company_Name)</f>
        <v>ABC Builders</v>
      </c>
      <c r="J9" s="1234"/>
      <c r="K9" s="1234"/>
      <c r="L9" s="1234"/>
      <c r="M9" s="1234"/>
      <c r="N9" s="547"/>
    </row>
    <row r="10" spans="1:18" ht="15" customHeight="1">
      <c r="B10" s="545"/>
      <c r="C10" s="1234"/>
      <c r="D10" s="1234"/>
      <c r="E10" s="1234"/>
      <c r="F10" s="1234"/>
      <c r="G10" s="1234"/>
      <c r="H10" s="546"/>
      <c r="I10" s="1234"/>
      <c r="J10" s="1234"/>
      <c r="K10" s="1234"/>
      <c r="L10" s="1234"/>
      <c r="M10" s="1234"/>
      <c r="N10" s="547"/>
    </row>
    <row r="11" spans="1:18" ht="26" customHeight="1">
      <c r="B11" s="545"/>
      <c r="C11" s="151" t="s">
        <v>584</v>
      </c>
      <c r="D11" s="1319" t="str">
        <f>T(CLIENT_NAME)</f>
        <v/>
      </c>
      <c r="E11" s="1319"/>
      <c r="F11" s="1319"/>
      <c r="G11" s="1319"/>
      <c r="H11" s="546"/>
      <c r="I11" s="151" t="s">
        <v>584</v>
      </c>
      <c r="J11" s="1319" t="str">
        <f>T(Company_Contact)</f>
        <v>Dave</v>
      </c>
      <c r="K11" s="1319"/>
      <c r="L11" s="1319"/>
      <c r="M11" s="1319"/>
      <c r="N11" s="547"/>
    </row>
    <row r="12" spans="1:18" ht="26" customHeight="1">
      <c r="B12" s="545"/>
      <c r="C12" s="151" t="s">
        <v>583</v>
      </c>
      <c r="D12" s="1320"/>
      <c r="E12" s="1320"/>
      <c r="F12" s="1320"/>
      <c r="G12" s="1320"/>
      <c r="H12" s="546"/>
      <c r="I12" s="151" t="s">
        <v>583</v>
      </c>
      <c r="J12" s="1321">
        <f>Company_Phone</f>
        <v>8161234567</v>
      </c>
      <c r="K12" s="1321"/>
      <c r="L12" s="1321"/>
      <c r="M12" s="1321"/>
      <c r="N12" s="547"/>
    </row>
    <row r="13" spans="1:18" ht="26" customHeight="1">
      <c r="B13" s="545"/>
      <c r="C13" s="152" t="s">
        <v>193</v>
      </c>
      <c r="D13" s="1320"/>
      <c r="E13" s="1320"/>
      <c r="F13" s="1320"/>
      <c r="G13" s="1320"/>
      <c r="H13" s="546"/>
      <c r="I13" s="152" t="s">
        <v>193</v>
      </c>
      <c r="J13" s="1320" t="str">
        <f>T(Company_Email)</f>
        <v>dave@abcbuilders.com</v>
      </c>
      <c r="K13" s="1320"/>
      <c r="L13" s="1320"/>
      <c r="M13" s="1320"/>
      <c r="N13" s="547"/>
    </row>
    <row r="14" spans="1:18" ht="26" customHeight="1">
      <c r="B14" s="545"/>
      <c r="C14" s="546"/>
      <c r="D14" s="546"/>
      <c r="E14" s="546"/>
      <c r="F14" s="546"/>
      <c r="G14" s="546"/>
      <c r="H14" s="546"/>
      <c r="I14" s="152" t="s">
        <v>679</v>
      </c>
      <c r="J14" s="1320" t="str">
        <f>T(Company_Website)</f>
        <v/>
      </c>
      <c r="K14" s="1320"/>
      <c r="L14" s="1320"/>
      <c r="M14" s="1320"/>
      <c r="N14" s="547"/>
    </row>
    <row r="15" spans="1:18" ht="15" customHeight="1">
      <c r="B15" s="545"/>
      <c r="C15" s="546"/>
      <c r="D15" s="546"/>
      <c r="E15" s="546"/>
      <c r="F15" s="546"/>
      <c r="G15" s="546"/>
      <c r="H15" s="546"/>
      <c r="I15" s="546"/>
      <c r="J15" s="546"/>
      <c r="K15" s="548"/>
      <c r="L15" s="548"/>
      <c r="M15" s="547"/>
      <c r="N15" s="547"/>
    </row>
    <row r="16" spans="1:18" ht="46.35" customHeight="1">
      <c r="B16" s="545"/>
      <c r="C16" s="1313" t="s">
        <v>508</v>
      </c>
      <c r="D16" s="1313"/>
      <c r="E16" s="1313"/>
      <c r="F16" s="1313"/>
      <c r="G16" s="1313"/>
      <c r="H16" s="1313"/>
      <c r="I16" s="1313"/>
      <c r="J16" s="1313"/>
      <c r="K16" s="1313"/>
      <c r="L16" s="1313"/>
      <c r="M16" s="1313"/>
      <c r="N16" s="1313"/>
    </row>
    <row r="17" spans="2:19" ht="15" customHeight="1">
      <c r="B17" s="545"/>
      <c r="C17" s="127"/>
      <c r="D17" s="127"/>
      <c r="E17" s="127"/>
      <c r="F17" s="127"/>
      <c r="G17" s="549"/>
      <c r="H17" s="550"/>
      <c r="I17" s="550"/>
      <c r="J17" s="550"/>
      <c r="K17" s="548"/>
      <c r="L17" s="548"/>
      <c r="M17" s="547"/>
      <c r="N17" s="547"/>
    </row>
    <row r="18" spans="2:19" ht="17.45" customHeight="1">
      <c r="C18" s="1303"/>
      <c r="D18" s="1303"/>
      <c r="E18" s="1303"/>
      <c r="F18" s="1303"/>
      <c r="G18" s="1303"/>
      <c r="H18" s="551"/>
      <c r="I18" s="551"/>
      <c r="J18" s="1304" t="s">
        <v>248</v>
      </c>
      <c r="K18" s="1304"/>
      <c r="L18" s="1304"/>
      <c r="M18" s="1305">
        <f>M2091</f>
        <v>83562.5</v>
      </c>
      <c r="N18" s="1305"/>
    </row>
    <row r="19" spans="2:19" ht="26.45" customHeight="1">
      <c r="C19" s="1306" t="s">
        <v>0</v>
      </c>
      <c r="D19" s="1306"/>
      <c r="E19" s="1306"/>
      <c r="F19" s="1306"/>
      <c r="G19" s="1306"/>
      <c r="H19" s="552" t="s">
        <v>30</v>
      </c>
      <c r="I19" s="553" t="s">
        <v>26</v>
      </c>
      <c r="J19" s="532" t="s">
        <v>178</v>
      </c>
      <c r="K19" s="532" t="s">
        <v>179</v>
      </c>
      <c r="L19" s="532" t="s">
        <v>171</v>
      </c>
      <c r="M19" s="1307" t="s">
        <v>52</v>
      </c>
      <c r="N19" s="1307"/>
      <c r="O19" s="520" t="s">
        <v>240</v>
      </c>
    </row>
    <row r="20" spans="2:19" ht="5.45" customHeight="1">
      <c r="C20" s="1308"/>
      <c r="D20" s="1309"/>
      <c r="E20" s="1309"/>
      <c r="F20" s="1309"/>
      <c r="G20" s="1309"/>
      <c r="H20" s="554"/>
      <c r="I20" s="555"/>
      <c r="J20" s="132"/>
      <c r="K20" s="132"/>
      <c r="L20" s="132"/>
      <c r="M20" s="1310"/>
      <c r="N20" s="1311"/>
    </row>
    <row r="21" spans="2:19" ht="22" customHeight="1">
      <c r="B21" s="521"/>
      <c r="C21" s="1283" t="str">
        <f>T(ESTIMATE!B9)</f>
        <v>ROOFING</v>
      </c>
      <c r="D21" s="1283"/>
      <c r="E21" s="1283"/>
      <c r="F21" s="1283"/>
      <c r="G21" s="1284"/>
      <c r="H21" s="556">
        <f>SUM(H22:H61)</f>
        <v>20</v>
      </c>
      <c r="I21" s="557"/>
      <c r="J21" s="558"/>
      <c r="K21" s="558"/>
      <c r="L21" s="558"/>
      <c r="M21" s="1285"/>
      <c r="N21" s="1286"/>
      <c r="O21" s="520">
        <f t="shared" ref="O21:O61" si="0">H21</f>
        <v>20</v>
      </c>
    </row>
    <row r="22" spans="2:19" ht="18" hidden="1" customHeight="1">
      <c r="B22" s="516"/>
      <c r="C22" s="1274" t="str">
        <f>T(ESTIMATE!B10)</f>
        <v>Roofing bid/allowance</v>
      </c>
      <c r="D22" s="1274"/>
      <c r="E22" s="1274"/>
      <c r="F22" s="1274"/>
      <c r="G22" s="1274"/>
      <c r="H22" s="559">
        <f>ESTIMATE!R10</f>
        <v>0</v>
      </c>
      <c r="I22" s="560" t="str">
        <f>T(ESTIMATE!U10)</f>
        <v>ls</v>
      </c>
      <c r="J22" s="561">
        <f>IF($R$3="Allocate Adders",ESTIMATE!BE10,ESTIMATE!AY10)</f>
        <v>0</v>
      </c>
      <c r="K22" s="561">
        <f>IF($R$3="Allocate Adders",ESTIMATE!BH10,ESTIMATE!AZ10)</f>
        <v>0</v>
      </c>
      <c r="L22" s="561">
        <f>IF($R$3="Allocate Adders",ESTIMATE!BK10,ESTIMATE!BA10)</f>
        <v>0</v>
      </c>
      <c r="M22" s="1275">
        <f t="shared" ref="M22:M61" si="1">SUM(J22:L22)</f>
        <v>0</v>
      </c>
      <c r="N22" s="1275"/>
      <c r="O22" s="520">
        <f t="shared" si="0"/>
        <v>0</v>
      </c>
    </row>
    <row r="23" spans="2:19" ht="18" hidden="1" customHeight="1">
      <c r="B23" s="516"/>
      <c r="C23" s="1274" t="str">
        <f>T(ESTIMATE!B11)</f>
        <v>Asphalt shingle roof</v>
      </c>
      <c r="D23" s="1274"/>
      <c r="E23" s="1274"/>
      <c r="F23" s="1274"/>
      <c r="G23" s="1274"/>
      <c r="H23" s="559">
        <f>ESTIMATE!R11</f>
        <v>0</v>
      </c>
      <c r="I23" s="560" t="str">
        <f>T(ESTIMATE!U11)</f>
        <v/>
      </c>
      <c r="J23" s="561">
        <f>IF($R$3="Allocate Adders",ESTIMATE!BE11,ESTIMATE!AY11)</f>
        <v>0</v>
      </c>
      <c r="K23" s="561">
        <f>IF($R$3="Allocate Adders",ESTIMATE!BH11,ESTIMATE!AZ11)</f>
        <v>0</v>
      </c>
      <c r="L23" s="561">
        <f>IF($R$3="Allocate Adders",ESTIMATE!BK11,ESTIMATE!BA11)</f>
        <v>0</v>
      </c>
      <c r="M23" s="1275">
        <f t="shared" si="1"/>
        <v>0</v>
      </c>
      <c r="N23" s="1275"/>
      <c r="O23" s="520">
        <f t="shared" si="0"/>
        <v>0</v>
      </c>
    </row>
    <row r="24" spans="2:19" ht="18" customHeight="1">
      <c r="B24" s="516"/>
      <c r="C24" s="1274" t="str">
        <f>T(ESTIMATE!B12)</f>
        <v>Roof repair/patch, asphalt</v>
      </c>
      <c r="D24" s="1274"/>
      <c r="E24" s="1274"/>
      <c r="F24" s="1274"/>
      <c r="G24" s="1274"/>
      <c r="H24" s="559">
        <f>ESTIMATE!R12</f>
        <v>20</v>
      </c>
      <c r="I24" s="560" t="str">
        <f>T(ESTIMATE!U12)</f>
        <v>ea</v>
      </c>
      <c r="J24" s="561">
        <f>IF($R$3="Allocate Adders",ESTIMATE!BE12,ESTIMATE!AY12)</f>
        <v>5000</v>
      </c>
      <c r="K24" s="561">
        <f>IF($R$3="Allocate Adders",ESTIMATE!BH12,ESTIMATE!AZ12)</f>
        <v>2000</v>
      </c>
      <c r="L24" s="561">
        <f>IF($R$3="Allocate Adders",ESTIMATE!BK12,ESTIMATE!BA12)</f>
        <v>0</v>
      </c>
      <c r="M24" s="1275">
        <f t="shared" si="1"/>
        <v>7000</v>
      </c>
      <c r="N24" s="1275"/>
      <c r="O24" s="520">
        <f t="shared" si="0"/>
        <v>20</v>
      </c>
    </row>
    <row r="25" spans="2:19" ht="18" hidden="1" customHeight="1">
      <c r="B25" s="516"/>
      <c r="C25" s="1274" t="str">
        <f>T(ESTIMATE!B13)</f>
        <v>Roof replacement-demo &amp; replace, 3-tab</v>
      </c>
      <c r="D25" s="1274"/>
      <c r="E25" s="1274"/>
      <c r="F25" s="1274"/>
      <c r="G25" s="1274"/>
      <c r="H25" s="559">
        <f>ESTIMATE!R13</f>
        <v>0</v>
      </c>
      <c r="I25" s="560" t="str">
        <f>T(ESTIMATE!U13)</f>
        <v>sq</v>
      </c>
      <c r="J25" s="561">
        <f>IF($R$3="Allocate Adders",ESTIMATE!BE13,ESTIMATE!AY13)</f>
        <v>0</v>
      </c>
      <c r="K25" s="561">
        <f>IF($R$3="Allocate Adders",ESTIMATE!BH13,ESTIMATE!AZ13)</f>
        <v>0</v>
      </c>
      <c r="L25" s="561">
        <f>IF($R$3="Allocate Adders",ESTIMATE!BK13,ESTIMATE!BA13)</f>
        <v>0</v>
      </c>
      <c r="M25" s="1275">
        <f t="shared" si="1"/>
        <v>0</v>
      </c>
      <c r="N25" s="1275"/>
      <c r="O25" s="520">
        <f t="shared" si="0"/>
        <v>0</v>
      </c>
    </row>
    <row r="26" spans="2:19" ht="18" hidden="1" customHeight="1">
      <c r="B26" s="516"/>
      <c r="C26" s="1274" t="str">
        <f>T(ESTIMATE!B14)</f>
        <v>Roof replacement-demo &amp; replace, architectural</v>
      </c>
      <c r="D26" s="1274"/>
      <c r="E26" s="1274"/>
      <c r="F26" s="1274"/>
      <c r="G26" s="1274"/>
      <c r="H26" s="559">
        <f>ESTIMATE!R14</f>
        <v>0</v>
      </c>
      <c r="I26" s="560" t="str">
        <f>T(ESTIMATE!U14)</f>
        <v>sq</v>
      </c>
      <c r="J26" s="561">
        <f>IF($R$3="Allocate Adders",ESTIMATE!BE14,ESTIMATE!AY14)</f>
        <v>0</v>
      </c>
      <c r="K26" s="561">
        <f>IF($R$3="Allocate Adders",ESTIMATE!BH14,ESTIMATE!AZ14)</f>
        <v>0</v>
      </c>
      <c r="L26" s="561">
        <f>IF($R$3="Allocate Adders",ESTIMATE!BK14,ESTIMATE!BA14)</f>
        <v>0</v>
      </c>
      <c r="M26" s="1275">
        <f t="shared" si="1"/>
        <v>0</v>
      </c>
      <c r="N26" s="1275"/>
      <c r="O26" s="520">
        <f t="shared" si="0"/>
        <v>0</v>
      </c>
    </row>
    <row r="27" spans="2:19" ht="18" hidden="1" customHeight="1">
      <c r="B27" s="516"/>
      <c r="C27" s="1274" t="str">
        <f>T(ESTIMATE!B15)</f>
        <v>Premium for 3 layer tear off</v>
      </c>
      <c r="D27" s="1274"/>
      <c r="E27" s="1274"/>
      <c r="F27" s="1274"/>
      <c r="G27" s="1274"/>
      <c r="H27" s="559">
        <f>ESTIMATE!R15</f>
        <v>0</v>
      </c>
      <c r="I27" s="560" t="str">
        <f>T(ESTIMATE!U15)</f>
        <v>sq</v>
      </c>
      <c r="J27" s="561">
        <f>IF($R$3="Allocate Adders",ESTIMATE!BE15,ESTIMATE!AY15)</f>
        <v>0</v>
      </c>
      <c r="K27" s="561">
        <f>IF($R$3="Allocate Adders",ESTIMATE!BH15,ESTIMATE!AZ15)</f>
        <v>0</v>
      </c>
      <c r="L27" s="561">
        <f>IF($R$3="Allocate Adders",ESTIMATE!BK15,ESTIMATE!BA15)</f>
        <v>0</v>
      </c>
      <c r="M27" s="1275">
        <f t="shared" si="1"/>
        <v>0</v>
      </c>
      <c r="N27" s="1275"/>
      <c r="O27" s="520">
        <f t="shared" si="0"/>
        <v>0</v>
      </c>
      <c r="S27" s="520" t="s">
        <v>692</v>
      </c>
    </row>
    <row r="28" spans="2:19" ht="18" hidden="1" customHeight="1">
      <c r="B28" s="516"/>
      <c r="C28" s="1274" t="str">
        <f>T(ESTIMATE!B16)</f>
        <v>Premium for steep pitch roof</v>
      </c>
      <c r="D28" s="1274"/>
      <c r="E28" s="1274"/>
      <c r="F28" s="1274"/>
      <c r="G28" s="1274"/>
      <c r="H28" s="559">
        <f>ESTIMATE!R16</f>
        <v>0</v>
      </c>
      <c r="I28" s="560" t="str">
        <f>T(ESTIMATE!U16)</f>
        <v>sq</v>
      </c>
      <c r="J28" s="561">
        <f>IF($R$3="Allocate Adders",ESTIMATE!BE16,ESTIMATE!AY16)</f>
        <v>0</v>
      </c>
      <c r="K28" s="561">
        <f>IF($R$3="Allocate Adders",ESTIMATE!BH16,ESTIMATE!AZ16)</f>
        <v>0</v>
      </c>
      <c r="L28" s="561">
        <f>IF($R$3="Allocate Adders",ESTIMATE!BK16,ESTIMATE!BA16)</f>
        <v>0</v>
      </c>
      <c r="M28" s="1275">
        <f t="shared" si="1"/>
        <v>0</v>
      </c>
      <c r="N28" s="1275"/>
      <c r="O28" s="520">
        <f t="shared" si="0"/>
        <v>0</v>
      </c>
    </row>
    <row r="29" spans="2:19" ht="18" hidden="1" customHeight="1">
      <c r="B29" s="516"/>
      <c r="C29" s="1274" t="str">
        <f>T(ESTIMATE!B17)</f>
        <v/>
      </c>
      <c r="D29" s="1274"/>
      <c r="E29" s="1274"/>
      <c r="F29" s="1274"/>
      <c r="G29" s="1274"/>
      <c r="H29" s="559">
        <f>ESTIMATE!R17</f>
        <v>0</v>
      </c>
      <c r="I29" s="560" t="str">
        <f>T(ESTIMATE!U17)</f>
        <v/>
      </c>
      <c r="J29" s="561">
        <f>IF($R$3="Allocate Adders",ESTIMATE!BE17,ESTIMATE!AY17)</f>
        <v>0</v>
      </c>
      <c r="K29" s="561">
        <f>IF($R$3="Allocate Adders",ESTIMATE!BH17,ESTIMATE!AZ17)</f>
        <v>0</v>
      </c>
      <c r="L29" s="561">
        <f>IF($R$3="Allocate Adders",ESTIMATE!BK17,ESTIMATE!BA17)</f>
        <v>0</v>
      </c>
      <c r="M29" s="1275">
        <f t="shared" si="1"/>
        <v>0</v>
      </c>
      <c r="N29" s="1275"/>
      <c r="O29" s="520">
        <f t="shared" si="0"/>
        <v>0</v>
      </c>
    </row>
    <row r="30" spans="2:19" ht="18" hidden="1" customHeight="1">
      <c r="B30" s="516"/>
      <c r="C30" s="1274" t="str">
        <f>T(ESTIMATE!B18)</f>
        <v>Wood Shingle Roof</v>
      </c>
      <c r="D30" s="1274"/>
      <c r="E30" s="1274"/>
      <c r="F30" s="1274"/>
      <c r="G30" s="1274"/>
      <c r="H30" s="559">
        <f>ESTIMATE!R18</f>
        <v>0</v>
      </c>
      <c r="I30" s="560" t="str">
        <f>T(ESTIMATE!U18)</f>
        <v/>
      </c>
      <c r="J30" s="561">
        <f>IF($R$3="Allocate Adders",ESTIMATE!BE18,ESTIMATE!AY18)</f>
        <v>0</v>
      </c>
      <c r="K30" s="561">
        <f>IF($R$3="Allocate Adders",ESTIMATE!BH18,ESTIMATE!AZ18)</f>
        <v>0</v>
      </c>
      <c r="L30" s="561">
        <f>IF($R$3="Allocate Adders",ESTIMATE!BK18,ESTIMATE!BA18)</f>
        <v>0</v>
      </c>
      <c r="M30" s="1275">
        <f t="shared" si="1"/>
        <v>0</v>
      </c>
      <c r="N30" s="1275"/>
      <c r="O30" s="520">
        <f t="shared" si="0"/>
        <v>0</v>
      </c>
    </row>
    <row r="31" spans="2:19" ht="18" hidden="1" customHeight="1">
      <c r="B31" s="516"/>
      <c r="C31" s="1274" t="str">
        <f>T(ESTIMATE!B19)</f>
        <v>Roof repair/patch, wood</v>
      </c>
      <c r="D31" s="1274"/>
      <c r="E31" s="1274"/>
      <c r="F31" s="1274"/>
      <c r="G31" s="1274"/>
      <c r="H31" s="559">
        <f>ESTIMATE!R19</f>
        <v>0</v>
      </c>
      <c r="I31" s="560" t="str">
        <f>T(ESTIMATE!U19)</f>
        <v>ea</v>
      </c>
      <c r="J31" s="561">
        <f>IF($R$3="Allocate Adders",ESTIMATE!BE19,ESTIMATE!AY19)</f>
        <v>0</v>
      </c>
      <c r="K31" s="561">
        <f>IF($R$3="Allocate Adders",ESTIMATE!BH19,ESTIMATE!AZ19)</f>
        <v>0</v>
      </c>
      <c r="L31" s="561">
        <f>IF($R$3="Allocate Adders",ESTIMATE!BK19,ESTIMATE!BA19)</f>
        <v>0</v>
      </c>
      <c r="M31" s="1275">
        <f t="shared" si="1"/>
        <v>0</v>
      </c>
      <c r="N31" s="1275"/>
      <c r="O31" s="520">
        <f t="shared" si="0"/>
        <v>0</v>
      </c>
    </row>
    <row r="32" spans="2:19" ht="18" hidden="1" customHeight="1">
      <c r="B32" s="516"/>
      <c r="C32" s="1274" t="str">
        <f>T(ESTIMATE!B20)</f>
        <v>Roof replacement-demo &amp; replace, 3-tab</v>
      </c>
      <c r="D32" s="1274"/>
      <c r="E32" s="1274"/>
      <c r="F32" s="1274"/>
      <c r="G32" s="1274"/>
      <c r="H32" s="559">
        <f>ESTIMATE!R20</f>
        <v>0</v>
      </c>
      <c r="I32" s="560" t="str">
        <f>T(ESTIMATE!U20)</f>
        <v>sq</v>
      </c>
      <c r="J32" s="561">
        <f>IF($R$3="Allocate Adders",ESTIMATE!BE20,ESTIMATE!AY20)</f>
        <v>0</v>
      </c>
      <c r="K32" s="561">
        <f>IF($R$3="Allocate Adders",ESTIMATE!BH20,ESTIMATE!AZ20)</f>
        <v>0</v>
      </c>
      <c r="L32" s="561">
        <f>IF($R$3="Allocate Adders",ESTIMATE!BK20,ESTIMATE!BA20)</f>
        <v>0</v>
      </c>
      <c r="M32" s="1275">
        <f t="shared" si="1"/>
        <v>0</v>
      </c>
      <c r="N32" s="1275"/>
      <c r="O32" s="520">
        <f t="shared" si="0"/>
        <v>0</v>
      </c>
    </row>
    <row r="33" spans="2:15" ht="18" hidden="1" customHeight="1">
      <c r="B33" s="516"/>
      <c r="C33" s="1274" t="str">
        <f>T(ESTIMATE!B21)</f>
        <v>Wood shingle, low end</v>
      </c>
      <c r="D33" s="1274"/>
      <c r="E33" s="1274"/>
      <c r="F33" s="1274"/>
      <c r="G33" s="1274"/>
      <c r="H33" s="559">
        <f>ESTIMATE!R21</f>
        <v>0</v>
      </c>
      <c r="I33" s="560" t="str">
        <f>T(ESTIMATE!U21)</f>
        <v>sq</v>
      </c>
      <c r="J33" s="561">
        <f>IF($R$3="Allocate Adders",ESTIMATE!BE21,ESTIMATE!AY21)</f>
        <v>0</v>
      </c>
      <c r="K33" s="561">
        <f>IF($R$3="Allocate Adders",ESTIMATE!BH21,ESTIMATE!AZ21)</f>
        <v>0</v>
      </c>
      <c r="L33" s="561">
        <f>IF($R$3="Allocate Adders",ESTIMATE!BK21,ESTIMATE!BA21)</f>
        <v>0</v>
      </c>
      <c r="M33" s="1275">
        <f t="shared" si="1"/>
        <v>0</v>
      </c>
      <c r="N33" s="1275"/>
      <c r="O33" s="520">
        <f t="shared" si="0"/>
        <v>0</v>
      </c>
    </row>
    <row r="34" spans="2:15" ht="18" hidden="1" customHeight="1">
      <c r="B34" s="516"/>
      <c r="C34" s="1274" t="str">
        <f>T(ESTIMATE!B22)</f>
        <v>Wood shingle, high end</v>
      </c>
      <c r="D34" s="1274"/>
      <c r="E34" s="1274"/>
      <c r="F34" s="1274"/>
      <c r="G34" s="1274"/>
      <c r="H34" s="559">
        <f>ESTIMATE!R22</f>
        <v>0</v>
      </c>
      <c r="I34" s="560" t="str">
        <f>T(ESTIMATE!U22)</f>
        <v>sq</v>
      </c>
      <c r="J34" s="561">
        <f>IF($R$3="Allocate Adders",ESTIMATE!BE22,ESTIMATE!AY22)</f>
        <v>0</v>
      </c>
      <c r="K34" s="561">
        <f>IF($R$3="Allocate Adders",ESTIMATE!BH22,ESTIMATE!AZ22)</f>
        <v>0</v>
      </c>
      <c r="L34" s="561">
        <f>IF($R$3="Allocate Adders",ESTIMATE!BK22,ESTIMATE!BA22)</f>
        <v>0</v>
      </c>
      <c r="M34" s="1275">
        <f t="shared" si="1"/>
        <v>0</v>
      </c>
      <c r="N34" s="1275"/>
      <c r="O34" s="520">
        <f t="shared" si="0"/>
        <v>0</v>
      </c>
    </row>
    <row r="35" spans="2:15" ht="18" hidden="1" customHeight="1">
      <c r="B35" s="516"/>
      <c r="C35" s="1274" t="str">
        <f>T(ESTIMATE!B23)</f>
        <v>Roof sheathing, plywood 1/2", remove &amp; install</v>
      </c>
      <c r="D35" s="1274"/>
      <c r="E35" s="1274"/>
      <c r="F35" s="1274"/>
      <c r="G35" s="1274"/>
      <c r="H35" s="559">
        <f>ESTIMATE!R23</f>
        <v>0</v>
      </c>
      <c r="I35" s="560" t="str">
        <f>T(ESTIMATE!U23)</f>
        <v>sheet</v>
      </c>
      <c r="J35" s="561">
        <f>IF($R$3="Allocate Adders",ESTIMATE!BE23,ESTIMATE!AY23)</f>
        <v>0</v>
      </c>
      <c r="K35" s="561">
        <f>IF($R$3="Allocate Adders",ESTIMATE!BH23,ESTIMATE!AZ23)</f>
        <v>0</v>
      </c>
      <c r="L35" s="561">
        <f>IF($R$3="Allocate Adders",ESTIMATE!BK23,ESTIMATE!BA23)</f>
        <v>0</v>
      </c>
      <c r="M35" s="1275">
        <f t="shared" si="1"/>
        <v>0</v>
      </c>
      <c r="N35" s="1275"/>
      <c r="O35" s="520">
        <f t="shared" si="0"/>
        <v>0</v>
      </c>
    </row>
    <row r="36" spans="2:15" ht="18" hidden="1" customHeight="1">
      <c r="B36" s="516"/>
      <c r="C36" s="1274" t="str">
        <f>T(ESTIMATE!B24)</f>
        <v/>
      </c>
      <c r="D36" s="1274"/>
      <c r="E36" s="1274"/>
      <c r="F36" s="1274"/>
      <c r="G36" s="1274"/>
      <c r="H36" s="559">
        <f>ESTIMATE!R24</f>
        <v>0</v>
      </c>
      <c r="I36" s="560" t="str">
        <f>T(ESTIMATE!U24)</f>
        <v/>
      </c>
      <c r="J36" s="561">
        <f>IF($R$3="Allocate Adders",ESTIMATE!BE24,ESTIMATE!AY24)</f>
        <v>0</v>
      </c>
      <c r="K36" s="561">
        <f>IF($R$3="Allocate Adders",ESTIMATE!BH24,ESTIMATE!AZ24)</f>
        <v>0</v>
      </c>
      <c r="L36" s="561">
        <f>IF($R$3="Allocate Adders",ESTIMATE!BK24,ESTIMATE!BA24)</f>
        <v>0</v>
      </c>
      <c r="M36" s="1275">
        <f t="shared" si="1"/>
        <v>0</v>
      </c>
      <c r="N36" s="1275"/>
      <c r="O36" s="520">
        <f t="shared" si="0"/>
        <v>0</v>
      </c>
    </row>
    <row r="37" spans="2:15" ht="18" hidden="1" customHeight="1">
      <c r="B37" s="516"/>
      <c r="C37" s="1274" t="str">
        <f>T(ESTIMATE!B25)</f>
        <v>Slate/Clay Tile</v>
      </c>
      <c r="D37" s="1274"/>
      <c r="E37" s="1274"/>
      <c r="F37" s="1274"/>
      <c r="G37" s="1274"/>
      <c r="H37" s="559">
        <f>ESTIMATE!R25</f>
        <v>0</v>
      </c>
      <c r="I37" s="560" t="str">
        <f>T(ESTIMATE!U25)</f>
        <v/>
      </c>
      <c r="J37" s="561">
        <f>IF($R$3="Allocate Adders",ESTIMATE!BE25,ESTIMATE!AY25)</f>
        <v>0</v>
      </c>
      <c r="K37" s="561">
        <f>IF($R$3="Allocate Adders",ESTIMATE!BH25,ESTIMATE!AZ25)</f>
        <v>0</v>
      </c>
      <c r="L37" s="561">
        <f>IF($R$3="Allocate Adders",ESTIMATE!BK25,ESTIMATE!BA25)</f>
        <v>0</v>
      </c>
      <c r="M37" s="1275">
        <f t="shared" si="1"/>
        <v>0</v>
      </c>
      <c r="N37" s="1275"/>
      <c r="O37" s="520">
        <f t="shared" si="0"/>
        <v>0</v>
      </c>
    </row>
    <row r="38" spans="2:15" ht="18" hidden="1" customHeight="1">
      <c r="B38" s="516"/>
      <c r="C38" s="1274" t="str">
        <f>T(ESTIMATE!B26)</f>
        <v>Roof replacement-demo &amp; replace, slate</v>
      </c>
      <c r="D38" s="1274"/>
      <c r="E38" s="1274"/>
      <c r="F38" s="1274"/>
      <c r="G38" s="1274"/>
      <c r="H38" s="559">
        <f>ESTIMATE!R26</f>
        <v>0</v>
      </c>
      <c r="I38" s="560" t="str">
        <f>T(ESTIMATE!U26)</f>
        <v>sq</v>
      </c>
      <c r="J38" s="561">
        <f>IF($R$3="Allocate Adders",ESTIMATE!BE26,ESTIMATE!AY26)</f>
        <v>0</v>
      </c>
      <c r="K38" s="561">
        <f>IF($R$3="Allocate Adders",ESTIMATE!BH26,ESTIMATE!AZ26)</f>
        <v>0</v>
      </c>
      <c r="L38" s="561">
        <f>IF($R$3="Allocate Adders",ESTIMATE!BK26,ESTIMATE!BA26)</f>
        <v>0</v>
      </c>
      <c r="M38" s="1275">
        <f t="shared" si="1"/>
        <v>0</v>
      </c>
      <c r="N38" s="1275"/>
      <c r="O38" s="520">
        <f t="shared" si="0"/>
        <v>0</v>
      </c>
    </row>
    <row r="39" spans="2:15" ht="18" hidden="1" customHeight="1">
      <c r="B39" s="516"/>
      <c r="C39" s="1274" t="str">
        <f>T(ESTIMATE!B27)</f>
        <v/>
      </c>
      <c r="D39" s="1274"/>
      <c r="E39" s="1274"/>
      <c r="F39" s="1274"/>
      <c r="G39" s="1274"/>
      <c r="H39" s="559">
        <f>ESTIMATE!R27</f>
        <v>0</v>
      </c>
      <c r="I39" s="560" t="str">
        <f>T(ESTIMATE!U27)</f>
        <v/>
      </c>
      <c r="J39" s="561">
        <f>IF($R$3="Allocate Adders",ESTIMATE!BE27,ESTIMATE!AY27)</f>
        <v>0</v>
      </c>
      <c r="K39" s="561">
        <f>IF($R$3="Allocate Adders",ESTIMATE!BH27,ESTIMATE!AZ27)</f>
        <v>0</v>
      </c>
      <c r="L39" s="561">
        <f>IF($R$3="Allocate Adders",ESTIMATE!BK27,ESTIMATE!BA27)</f>
        <v>0</v>
      </c>
      <c r="M39" s="1275">
        <f t="shared" si="1"/>
        <v>0</v>
      </c>
      <c r="N39" s="1275"/>
      <c r="O39" s="520">
        <f t="shared" si="0"/>
        <v>0</v>
      </c>
    </row>
    <row r="40" spans="2:15" ht="18" hidden="1" customHeight="1">
      <c r="B40" s="516"/>
      <c r="C40" s="1274" t="str">
        <f>T(ESTIMATE!B28)</f>
        <v/>
      </c>
      <c r="D40" s="1274"/>
      <c r="E40" s="1274"/>
      <c r="F40" s="1274"/>
      <c r="G40" s="1274"/>
      <c r="H40" s="559">
        <f>ESTIMATE!R28</f>
        <v>0</v>
      </c>
      <c r="I40" s="560" t="str">
        <f>T(ESTIMATE!U28)</f>
        <v/>
      </c>
      <c r="J40" s="561">
        <f>IF($R$3="Allocate Adders",ESTIMATE!BE28,ESTIMATE!AY28)</f>
        <v>0</v>
      </c>
      <c r="K40" s="561">
        <f>IF($R$3="Allocate Adders",ESTIMATE!BH28,ESTIMATE!AZ28)</f>
        <v>0</v>
      </c>
      <c r="L40" s="561">
        <f>IF($R$3="Allocate Adders",ESTIMATE!BK28,ESTIMATE!BA28)</f>
        <v>0</v>
      </c>
      <c r="M40" s="1275">
        <f t="shared" si="1"/>
        <v>0</v>
      </c>
      <c r="N40" s="1275"/>
      <c r="O40" s="520">
        <f t="shared" si="0"/>
        <v>0</v>
      </c>
    </row>
    <row r="41" spans="2:15" ht="18" hidden="1" customHeight="1">
      <c r="B41" s="516"/>
      <c r="C41" s="1274" t="str">
        <f>T(ESTIMATE!B29)</f>
        <v>Miscellaneous Roofing</v>
      </c>
      <c r="D41" s="1274"/>
      <c r="E41" s="1274"/>
      <c r="F41" s="1274"/>
      <c r="G41" s="1274"/>
      <c r="H41" s="559">
        <f>ESTIMATE!R29</f>
        <v>0</v>
      </c>
      <c r="I41" s="560" t="str">
        <f>T(ESTIMATE!U29)</f>
        <v/>
      </c>
      <c r="J41" s="561">
        <f>IF($R$3="Allocate Adders",ESTIMATE!BE29,ESTIMATE!AY29)</f>
        <v>0</v>
      </c>
      <c r="K41" s="561">
        <f>IF($R$3="Allocate Adders",ESTIMATE!BH29,ESTIMATE!AZ29)</f>
        <v>0</v>
      </c>
      <c r="L41" s="561">
        <f>IF($R$3="Allocate Adders",ESTIMATE!BK29,ESTIMATE!BA29)</f>
        <v>0</v>
      </c>
      <c r="M41" s="1275">
        <f t="shared" si="1"/>
        <v>0</v>
      </c>
      <c r="N41" s="1275"/>
      <c r="O41" s="520">
        <f t="shared" si="0"/>
        <v>0</v>
      </c>
    </row>
    <row r="42" spans="2:15" ht="18" hidden="1" customHeight="1">
      <c r="B42" s="516"/>
      <c r="C42" s="1274" t="str">
        <f>T(ESTIMATE!B30)</f>
        <v>Roofing maintenance, L+M</v>
      </c>
      <c r="D42" s="1274"/>
      <c r="E42" s="1274"/>
      <c r="F42" s="1274"/>
      <c r="G42" s="1274"/>
      <c r="H42" s="559">
        <f>ESTIMATE!R30</f>
        <v>0</v>
      </c>
      <c r="I42" s="560" t="str">
        <f>T(ESTIMATE!U30)</f>
        <v>ea</v>
      </c>
      <c r="J42" s="561">
        <f>IF($R$3="Allocate Adders",ESTIMATE!BE30,ESTIMATE!AY30)</f>
        <v>0</v>
      </c>
      <c r="K42" s="561">
        <f>IF($R$3="Allocate Adders",ESTIMATE!BH30,ESTIMATE!AZ30)</f>
        <v>0</v>
      </c>
      <c r="L42" s="561">
        <f>IF($R$3="Allocate Adders",ESTIMATE!BK30,ESTIMATE!BA30)</f>
        <v>0</v>
      </c>
      <c r="M42" s="1275">
        <f t="shared" si="1"/>
        <v>0</v>
      </c>
      <c r="N42" s="1275"/>
      <c r="O42" s="520">
        <f t="shared" si="0"/>
        <v>0</v>
      </c>
    </row>
    <row r="43" spans="2:15" ht="18" hidden="1" customHeight="1">
      <c r="B43" s="516"/>
      <c r="C43" s="1274" t="str">
        <f>T(ESTIMATE!B31)</f>
        <v>Roofing, patch section, L+M</v>
      </c>
      <c r="D43" s="1274"/>
      <c r="E43" s="1274"/>
      <c r="F43" s="1274"/>
      <c r="G43" s="1274"/>
      <c r="H43" s="559">
        <f>ESTIMATE!R31</f>
        <v>0</v>
      </c>
      <c r="I43" s="560" t="str">
        <f>T(ESTIMATE!U31)</f>
        <v>ea</v>
      </c>
      <c r="J43" s="561">
        <f>IF($R$3="Allocate Adders",ESTIMATE!BE31,ESTIMATE!AY31)</f>
        <v>0</v>
      </c>
      <c r="K43" s="561">
        <f>IF($R$3="Allocate Adders",ESTIMATE!BH31,ESTIMATE!AZ31)</f>
        <v>0</v>
      </c>
      <c r="L43" s="561">
        <f>IF($R$3="Allocate Adders",ESTIMATE!BK31,ESTIMATE!BA31)</f>
        <v>0</v>
      </c>
      <c r="M43" s="1275">
        <f t="shared" si="1"/>
        <v>0</v>
      </c>
      <c r="N43" s="1275"/>
      <c r="O43" s="520">
        <f t="shared" si="0"/>
        <v>0</v>
      </c>
    </row>
    <row r="44" spans="2:15" ht="18" hidden="1" customHeight="1">
      <c r="B44" s="516"/>
      <c r="C44" s="1274" t="str">
        <f>T(ESTIMATE!B32)</f>
        <v>Plywood roof sheathing, L+M</v>
      </c>
      <c r="D44" s="1274"/>
      <c r="E44" s="1274"/>
      <c r="F44" s="1274"/>
      <c r="G44" s="1274"/>
      <c r="H44" s="559">
        <f>ESTIMATE!R32</f>
        <v>0</v>
      </c>
      <c r="I44" s="560" t="str">
        <f>T(ESTIMATE!U32)</f>
        <v>sheet</v>
      </c>
      <c r="J44" s="561">
        <f>IF($R$3="Allocate Adders",ESTIMATE!BE32,ESTIMATE!AY32)</f>
        <v>0</v>
      </c>
      <c r="K44" s="561">
        <f>IF($R$3="Allocate Adders",ESTIMATE!BH32,ESTIMATE!AZ32)</f>
        <v>0</v>
      </c>
      <c r="L44" s="561">
        <f>IF($R$3="Allocate Adders",ESTIMATE!BK32,ESTIMATE!BA32)</f>
        <v>0</v>
      </c>
      <c r="M44" s="1275">
        <f t="shared" si="1"/>
        <v>0</v>
      </c>
      <c r="N44" s="1275"/>
      <c r="O44" s="520">
        <f t="shared" si="0"/>
        <v>0</v>
      </c>
    </row>
    <row r="45" spans="2:15" ht="18" hidden="1" customHeight="1">
      <c r="B45" s="516"/>
      <c r="C45" s="1274" t="str">
        <f>T(ESTIMATE!B33)</f>
        <v>Gutter replacement, L+M</v>
      </c>
      <c r="D45" s="1274"/>
      <c r="E45" s="1274"/>
      <c r="F45" s="1274"/>
      <c r="G45" s="1274"/>
      <c r="H45" s="559">
        <f>ESTIMATE!R33</f>
        <v>0</v>
      </c>
      <c r="I45" s="560" t="str">
        <f>T(ESTIMATE!U33)</f>
        <v>lf</v>
      </c>
      <c r="J45" s="561">
        <f>IF($R$3="Allocate Adders",ESTIMATE!BE33,ESTIMATE!AY33)</f>
        <v>0</v>
      </c>
      <c r="K45" s="561">
        <f>IF($R$3="Allocate Adders",ESTIMATE!BH33,ESTIMATE!AZ33)</f>
        <v>0</v>
      </c>
      <c r="L45" s="561">
        <f>IF($R$3="Allocate Adders",ESTIMATE!BK33,ESTIMATE!BA33)</f>
        <v>0</v>
      </c>
      <c r="M45" s="1275">
        <f t="shared" si="1"/>
        <v>0</v>
      </c>
      <c r="N45" s="1275"/>
      <c r="O45" s="520">
        <f t="shared" si="0"/>
        <v>0</v>
      </c>
    </row>
    <row r="46" spans="2:15" ht="18" hidden="1" customHeight="1">
      <c r="B46" s="516"/>
      <c r="C46" s="1274" t="str">
        <f>T(ESTIMATE!B34)</f>
        <v>Premium for 2 layer tear off, L+M</v>
      </c>
      <c r="D46" s="1274"/>
      <c r="E46" s="1274"/>
      <c r="F46" s="1274"/>
      <c r="G46" s="1274"/>
      <c r="H46" s="559">
        <f>ESTIMATE!R34</f>
        <v>0</v>
      </c>
      <c r="I46" s="560" t="str">
        <f>T(ESTIMATE!U34)</f>
        <v>sq</v>
      </c>
      <c r="J46" s="561">
        <f>IF($R$3="Allocate Adders",ESTIMATE!BE34,ESTIMATE!AY34)</f>
        <v>0</v>
      </c>
      <c r="K46" s="561">
        <f>IF($R$3="Allocate Adders",ESTIMATE!BH34,ESTIMATE!AZ34)</f>
        <v>0</v>
      </c>
      <c r="L46" s="561">
        <f>IF($R$3="Allocate Adders",ESTIMATE!BK34,ESTIMATE!BA34)</f>
        <v>0</v>
      </c>
      <c r="M46" s="1275">
        <f t="shared" si="1"/>
        <v>0</v>
      </c>
      <c r="N46" s="1275"/>
      <c r="O46" s="520">
        <f t="shared" si="0"/>
        <v>0</v>
      </c>
    </row>
    <row r="47" spans="2:15" ht="18" hidden="1" customHeight="1">
      <c r="B47" s="516"/>
      <c r="C47" s="1274" t="str">
        <f>T(ESTIMATE!B35)</f>
        <v>Premium for steep pitched roof, L+M</v>
      </c>
      <c r="D47" s="1274"/>
      <c r="E47" s="1274"/>
      <c r="F47" s="1274"/>
      <c r="G47" s="1274"/>
      <c r="H47" s="559">
        <f>ESTIMATE!R35</f>
        <v>0</v>
      </c>
      <c r="I47" s="560" t="str">
        <f>T(ESTIMATE!U35)</f>
        <v>sq</v>
      </c>
      <c r="J47" s="561">
        <f>IF($R$3="Allocate Adders",ESTIMATE!BE35,ESTIMATE!AY35)</f>
        <v>0</v>
      </c>
      <c r="K47" s="561">
        <f>IF($R$3="Allocate Adders",ESTIMATE!BH35,ESTIMATE!AZ35)</f>
        <v>0</v>
      </c>
      <c r="L47" s="561">
        <f>IF($R$3="Allocate Adders",ESTIMATE!BK35,ESTIMATE!BA35)</f>
        <v>0</v>
      </c>
      <c r="M47" s="1275">
        <f t="shared" si="1"/>
        <v>0</v>
      </c>
      <c r="N47" s="1275"/>
      <c r="O47" s="520">
        <f t="shared" si="0"/>
        <v>0</v>
      </c>
    </row>
    <row r="48" spans="2:15" ht="18" hidden="1" customHeight="1">
      <c r="B48" s="516"/>
      <c r="C48" s="1274" t="str">
        <f>T(ESTIMATE!B36)</f>
        <v>Fascia board, L+M</v>
      </c>
      <c r="D48" s="1274"/>
      <c r="E48" s="1274"/>
      <c r="F48" s="1274"/>
      <c r="G48" s="1274"/>
      <c r="H48" s="559">
        <f>ESTIMATE!R36</f>
        <v>0</v>
      </c>
      <c r="I48" s="560" t="str">
        <f>T(ESTIMATE!U36)</f>
        <v>lf</v>
      </c>
      <c r="J48" s="561">
        <f>IF($R$3="Allocate Adders",ESTIMATE!BE36,ESTIMATE!AY36)</f>
        <v>0</v>
      </c>
      <c r="K48" s="561">
        <f>IF($R$3="Allocate Adders",ESTIMATE!BH36,ESTIMATE!AZ36)</f>
        <v>0</v>
      </c>
      <c r="L48" s="561">
        <f>IF($R$3="Allocate Adders",ESTIMATE!BK36,ESTIMATE!BA36)</f>
        <v>0</v>
      </c>
      <c r="M48" s="1275">
        <f t="shared" si="1"/>
        <v>0</v>
      </c>
      <c r="N48" s="1275"/>
      <c r="O48" s="520">
        <f t="shared" si="0"/>
        <v>0</v>
      </c>
    </row>
    <row r="49" spans="2:15" ht="18" hidden="1" customHeight="1">
      <c r="B49" s="516"/>
      <c r="C49" s="1274" t="str">
        <f>T(ESTIMATE!B37)</f>
        <v>12" Soffit board, L+M</v>
      </c>
      <c r="D49" s="1274"/>
      <c r="E49" s="1274"/>
      <c r="F49" s="1274"/>
      <c r="G49" s="1274"/>
      <c r="H49" s="559">
        <f>ESTIMATE!R37</f>
        <v>0</v>
      </c>
      <c r="I49" s="560" t="str">
        <f>T(ESTIMATE!U37)</f>
        <v>lf</v>
      </c>
      <c r="J49" s="561">
        <f>IF($R$3="Allocate Adders",ESTIMATE!BE37,ESTIMATE!AY37)</f>
        <v>0</v>
      </c>
      <c r="K49" s="561">
        <f>IF($R$3="Allocate Adders",ESTIMATE!BH37,ESTIMATE!AZ37)</f>
        <v>0</v>
      </c>
      <c r="L49" s="561">
        <f>IF($R$3="Allocate Adders",ESTIMATE!BK37,ESTIMATE!BA37)</f>
        <v>0</v>
      </c>
      <c r="M49" s="1275">
        <f t="shared" si="1"/>
        <v>0</v>
      </c>
      <c r="N49" s="1275"/>
      <c r="O49" s="520">
        <f t="shared" si="0"/>
        <v>0</v>
      </c>
    </row>
    <row r="50" spans="2:15" ht="18" hidden="1" customHeight="1">
      <c r="B50" s="516"/>
      <c r="C50" s="1274" t="str">
        <f>T(ESTIMATE!B38)</f>
        <v/>
      </c>
      <c r="D50" s="1274"/>
      <c r="E50" s="1274"/>
      <c r="F50" s="1274"/>
      <c r="G50" s="1274"/>
      <c r="H50" s="559">
        <f>ESTIMATE!R38</f>
        <v>0</v>
      </c>
      <c r="I50" s="560" t="str">
        <f>T(ESTIMATE!U38)</f>
        <v/>
      </c>
      <c r="J50" s="561">
        <f>IF($R$3="Allocate Adders",ESTIMATE!BE38,ESTIMATE!AY38)</f>
        <v>0</v>
      </c>
      <c r="K50" s="561">
        <f>IF($R$3="Allocate Adders",ESTIMATE!BH38,ESTIMATE!AZ38)</f>
        <v>0</v>
      </c>
      <c r="L50" s="561">
        <f>IF($R$3="Allocate Adders",ESTIMATE!BK38,ESTIMATE!BA38)</f>
        <v>0</v>
      </c>
      <c r="M50" s="1275">
        <f t="shared" si="1"/>
        <v>0</v>
      </c>
      <c r="N50" s="1275"/>
      <c r="O50" s="520">
        <f t="shared" si="0"/>
        <v>0</v>
      </c>
    </row>
    <row r="51" spans="2:15" ht="18" hidden="1" customHeight="1">
      <c r="B51" s="516"/>
      <c r="C51" s="1274" t="str">
        <f>T(ESTIMATE!B39)</f>
        <v/>
      </c>
      <c r="D51" s="1274"/>
      <c r="E51" s="1274"/>
      <c r="F51" s="1274"/>
      <c r="G51" s="1274"/>
      <c r="H51" s="559">
        <f>ESTIMATE!R39</f>
        <v>0</v>
      </c>
      <c r="I51" s="560" t="str">
        <f>T(ESTIMATE!U39)</f>
        <v/>
      </c>
      <c r="J51" s="561">
        <f>IF($R$3="Allocate Adders",ESTIMATE!BE39,ESTIMATE!AY39)</f>
        <v>0</v>
      </c>
      <c r="K51" s="561">
        <f>IF($R$3="Allocate Adders",ESTIMATE!BH39,ESTIMATE!AZ39)</f>
        <v>0</v>
      </c>
      <c r="L51" s="561">
        <f>IF($R$3="Allocate Adders",ESTIMATE!BK39,ESTIMATE!BA39)</f>
        <v>0</v>
      </c>
      <c r="M51" s="1275">
        <f t="shared" si="1"/>
        <v>0</v>
      </c>
      <c r="N51" s="1275"/>
      <c r="O51" s="520">
        <f t="shared" si="0"/>
        <v>0</v>
      </c>
    </row>
    <row r="52" spans="2:15" ht="18" hidden="1" customHeight="1">
      <c r="B52" s="516"/>
      <c r="C52" s="1274" t="str">
        <f>T(ESTIMATE!B40)</f>
        <v/>
      </c>
      <c r="D52" s="1274"/>
      <c r="E52" s="1274"/>
      <c r="F52" s="1274"/>
      <c r="G52" s="1274"/>
      <c r="H52" s="559">
        <f>ESTIMATE!R40</f>
        <v>0</v>
      </c>
      <c r="I52" s="560" t="str">
        <f>T(ESTIMATE!U40)</f>
        <v/>
      </c>
      <c r="J52" s="561">
        <f>IF($R$3="Allocate Adders",ESTIMATE!BE40,ESTIMATE!AY40)</f>
        <v>0</v>
      </c>
      <c r="K52" s="561">
        <f>IF($R$3="Allocate Adders",ESTIMATE!BH40,ESTIMATE!AZ40)</f>
        <v>0</v>
      </c>
      <c r="L52" s="561">
        <f>IF($R$3="Allocate Adders",ESTIMATE!BK40,ESTIMATE!BA40)</f>
        <v>0</v>
      </c>
      <c r="M52" s="1275">
        <f t="shared" si="1"/>
        <v>0</v>
      </c>
      <c r="N52" s="1275"/>
      <c r="O52" s="520">
        <f t="shared" si="0"/>
        <v>0</v>
      </c>
    </row>
    <row r="53" spans="2:15" ht="18" hidden="1" customHeight="1">
      <c r="B53" s="516"/>
      <c r="C53" s="1274" t="str">
        <f>T(ESTIMATE!B41)</f>
        <v/>
      </c>
      <c r="D53" s="1274"/>
      <c r="E53" s="1274"/>
      <c r="F53" s="1274"/>
      <c r="G53" s="1274"/>
      <c r="H53" s="559">
        <f>ESTIMATE!R41</f>
        <v>0</v>
      </c>
      <c r="I53" s="560" t="str">
        <f>T(ESTIMATE!U41)</f>
        <v/>
      </c>
      <c r="J53" s="561">
        <f>IF($R$3="Allocate Adders",ESTIMATE!BE41,ESTIMATE!AY41)</f>
        <v>0</v>
      </c>
      <c r="K53" s="561">
        <f>IF($R$3="Allocate Adders",ESTIMATE!BH41,ESTIMATE!AZ41)</f>
        <v>0</v>
      </c>
      <c r="L53" s="561">
        <f>IF($R$3="Allocate Adders",ESTIMATE!BK41,ESTIMATE!BA41)</f>
        <v>0</v>
      </c>
      <c r="M53" s="1275">
        <f t="shared" si="1"/>
        <v>0</v>
      </c>
      <c r="N53" s="1275"/>
      <c r="O53" s="520">
        <f t="shared" si="0"/>
        <v>0</v>
      </c>
    </row>
    <row r="54" spans="2:15" ht="18" hidden="1" customHeight="1">
      <c r="B54" s="516"/>
      <c r="C54" s="1274" t="str">
        <f>T(ESTIMATE!B42)</f>
        <v/>
      </c>
      <c r="D54" s="1274"/>
      <c r="E54" s="1274"/>
      <c r="F54" s="1274"/>
      <c r="G54" s="1274"/>
      <c r="H54" s="559">
        <f>ESTIMATE!R42</f>
        <v>0</v>
      </c>
      <c r="I54" s="560" t="str">
        <f>T(ESTIMATE!U42)</f>
        <v/>
      </c>
      <c r="J54" s="561">
        <f>IF($R$3="Allocate Adders",ESTIMATE!BE42,ESTIMATE!AY42)</f>
        <v>0</v>
      </c>
      <c r="K54" s="561">
        <f>IF($R$3="Allocate Adders",ESTIMATE!BH42,ESTIMATE!AZ42)</f>
        <v>0</v>
      </c>
      <c r="L54" s="561">
        <f>IF($R$3="Allocate Adders",ESTIMATE!BK42,ESTIMATE!BA42)</f>
        <v>0</v>
      </c>
      <c r="M54" s="1275">
        <f t="shared" si="1"/>
        <v>0</v>
      </c>
      <c r="N54" s="1275"/>
      <c r="O54" s="520">
        <f t="shared" si="0"/>
        <v>0</v>
      </c>
    </row>
    <row r="55" spans="2:15" ht="18" hidden="1" customHeight="1">
      <c r="B55" s="516"/>
      <c r="C55" s="1274" t="str">
        <f>T(ESTIMATE!B43)</f>
        <v/>
      </c>
      <c r="D55" s="1274"/>
      <c r="E55" s="1274"/>
      <c r="F55" s="1274"/>
      <c r="G55" s="1274"/>
      <c r="H55" s="559">
        <f>ESTIMATE!R43</f>
        <v>0</v>
      </c>
      <c r="I55" s="560" t="str">
        <f>T(ESTIMATE!U43)</f>
        <v/>
      </c>
      <c r="J55" s="561">
        <f>IF($R$3="Allocate Adders",ESTIMATE!BE43,ESTIMATE!AY43)</f>
        <v>0</v>
      </c>
      <c r="K55" s="561">
        <f>IF($R$3="Allocate Adders",ESTIMATE!BH43,ESTIMATE!AZ43)</f>
        <v>0</v>
      </c>
      <c r="L55" s="561">
        <f>IF($R$3="Allocate Adders",ESTIMATE!BK43,ESTIMATE!BA43)</f>
        <v>0</v>
      </c>
      <c r="M55" s="1275">
        <f t="shared" si="1"/>
        <v>0</v>
      </c>
      <c r="N55" s="1275"/>
      <c r="O55" s="520">
        <f t="shared" si="0"/>
        <v>0</v>
      </c>
    </row>
    <row r="56" spans="2:15" ht="18" hidden="1" customHeight="1">
      <c r="B56" s="516"/>
      <c r="C56" s="1274" t="str">
        <f>T(ESTIMATE!B44)</f>
        <v/>
      </c>
      <c r="D56" s="1274"/>
      <c r="E56" s="1274"/>
      <c r="F56" s="1274"/>
      <c r="G56" s="1274"/>
      <c r="H56" s="559">
        <f>ESTIMATE!R44</f>
        <v>0</v>
      </c>
      <c r="I56" s="560" t="str">
        <f>T(ESTIMATE!U44)</f>
        <v/>
      </c>
      <c r="J56" s="561">
        <f>IF($R$3="Allocate Adders",ESTIMATE!BE44,ESTIMATE!AY44)</f>
        <v>0</v>
      </c>
      <c r="K56" s="561">
        <f>IF($R$3="Allocate Adders",ESTIMATE!BH44,ESTIMATE!AZ44)</f>
        <v>0</v>
      </c>
      <c r="L56" s="561">
        <f>IF($R$3="Allocate Adders",ESTIMATE!BK44,ESTIMATE!BA44)</f>
        <v>0</v>
      </c>
      <c r="M56" s="1275">
        <f t="shared" si="1"/>
        <v>0</v>
      </c>
      <c r="N56" s="1275"/>
      <c r="O56" s="520">
        <f t="shared" si="0"/>
        <v>0</v>
      </c>
    </row>
    <row r="57" spans="2:15" ht="18" hidden="1" customHeight="1">
      <c r="B57" s="516"/>
      <c r="C57" s="1274" t="str">
        <f>T(ESTIMATE!B45)</f>
        <v/>
      </c>
      <c r="D57" s="1274"/>
      <c r="E57" s="1274"/>
      <c r="F57" s="1274"/>
      <c r="G57" s="1274"/>
      <c r="H57" s="559">
        <f>ESTIMATE!R45</f>
        <v>0</v>
      </c>
      <c r="I57" s="560" t="str">
        <f>T(ESTIMATE!U45)</f>
        <v/>
      </c>
      <c r="J57" s="561">
        <f>IF($R$3="Allocate Adders",ESTIMATE!BE45,ESTIMATE!AY45)</f>
        <v>0</v>
      </c>
      <c r="K57" s="561">
        <f>IF($R$3="Allocate Adders",ESTIMATE!BH45,ESTIMATE!AZ45)</f>
        <v>0</v>
      </c>
      <c r="L57" s="561">
        <f>IF($R$3="Allocate Adders",ESTIMATE!BK45,ESTIMATE!BA45)</f>
        <v>0</v>
      </c>
      <c r="M57" s="1275">
        <f t="shared" si="1"/>
        <v>0</v>
      </c>
      <c r="N57" s="1275"/>
      <c r="O57" s="520">
        <f t="shared" si="0"/>
        <v>0</v>
      </c>
    </row>
    <row r="58" spans="2:15" ht="18" hidden="1" customHeight="1">
      <c r="B58" s="516"/>
      <c r="C58" s="1274" t="str">
        <f>T(ESTIMATE!B46)</f>
        <v/>
      </c>
      <c r="D58" s="1274"/>
      <c r="E58" s="1274"/>
      <c r="F58" s="1274"/>
      <c r="G58" s="1274"/>
      <c r="H58" s="559">
        <f>ESTIMATE!R46</f>
        <v>0</v>
      </c>
      <c r="I58" s="560" t="str">
        <f>T(ESTIMATE!U46)</f>
        <v/>
      </c>
      <c r="J58" s="561">
        <f>IF($R$3="Allocate Adders",ESTIMATE!BE46,ESTIMATE!AY46)</f>
        <v>0</v>
      </c>
      <c r="K58" s="561">
        <f>IF($R$3="Allocate Adders",ESTIMATE!BH46,ESTIMATE!AZ46)</f>
        <v>0</v>
      </c>
      <c r="L58" s="561">
        <f>IF($R$3="Allocate Adders",ESTIMATE!BK46,ESTIMATE!BA46)</f>
        <v>0</v>
      </c>
      <c r="M58" s="1275">
        <f t="shared" si="1"/>
        <v>0</v>
      </c>
      <c r="N58" s="1275"/>
      <c r="O58" s="520">
        <f t="shared" si="0"/>
        <v>0</v>
      </c>
    </row>
    <row r="59" spans="2:15" ht="18" hidden="1" customHeight="1">
      <c r="B59" s="516"/>
      <c r="C59" s="1274" t="str">
        <f>T(ESTIMATE!B47)</f>
        <v/>
      </c>
      <c r="D59" s="1274"/>
      <c r="E59" s="1274"/>
      <c r="F59" s="1274"/>
      <c r="G59" s="1274"/>
      <c r="H59" s="559">
        <f>ESTIMATE!R47</f>
        <v>0</v>
      </c>
      <c r="I59" s="560" t="str">
        <f>T(ESTIMATE!U47)</f>
        <v/>
      </c>
      <c r="J59" s="561">
        <f>IF($R$3="Allocate Adders",ESTIMATE!BE47,ESTIMATE!AY47)</f>
        <v>0</v>
      </c>
      <c r="K59" s="561">
        <f>IF($R$3="Allocate Adders",ESTIMATE!BH47,ESTIMATE!AZ47)</f>
        <v>0</v>
      </c>
      <c r="L59" s="561">
        <f>IF($R$3="Allocate Adders",ESTIMATE!BK47,ESTIMATE!BA47)</f>
        <v>0</v>
      </c>
      <c r="M59" s="1275">
        <f t="shared" si="1"/>
        <v>0</v>
      </c>
      <c r="N59" s="1275"/>
      <c r="O59" s="520">
        <f t="shared" si="0"/>
        <v>0</v>
      </c>
    </row>
    <row r="60" spans="2:15" ht="18" hidden="1" customHeight="1">
      <c r="B60" s="516"/>
      <c r="C60" s="1274" t="str">
        <f>T(ESTIMATE!B48)</f>
        <v/>
      </c>
      <c r="D60" s="1274"/>
      <c r="E60" s="1274"/>
      <c r="F60" s="1274"/>
      <c r="G60" s="1274"/>
      <c r="H60" s="559">
        <f>ESTIMATE!R48</f>
        <v>0</v>
      </c>
      <c r="I60" s="560" t="str">
        <f>T(ESTIMATE!U48)</f>
        <v/>
      </c>
      <c r="J60" s="561">
        <f>IF($R$3="Allocate Adders",ESTIMATE!BE48,ESTIMATE!AY48)</f>
        <v>0</v>
      </c>
      <c r="K60" s="561">
        <f>IF($R$3="Allocate Adders",ESTIMATE!BH48,ESTIMATE!AZ48)</f>
        <v>0</v>
      </c>
      <c r="L60" s="561">
        <f>IF($R$3="Allocate Adders",ESTIMATE!BK48,ESTIMATE!BA48)</f>
        <v>0</v>
      </c>
      <c r="M60" s="1275">
        <f t="shared" si="1"/>
        <v>0</v>
      </c>
      <c r="N60" s="1275"/>
      <c r="O60" s="520">
        <f t="shared" si="0"/>
        <v>0</v>
      </c>
    </row>
    <row r="61" spans="2:15" ht="18" hidden="1" customHeight="1">
      <c r="B61" s="516"/>
      <c r="C61" s="1274" t="str">
        <f>T(ESTIMATE!B49)</f>
        <v/>
      </c>
      <c r="D61" s="1274"/>
      <c r="E61" s="1274"/>
      <c r="F61" s="1274"/>
      <c r="G61" s="1274"/>
      <c r="H61" s="559">
        <f>ESTIMATE!R49</f>
        <v>0</v>
      </c>
      <c r="I61" s="560" t="str">
        <f>T(ESTIMATE!U49)</f>
        <v/>
      </c>
      <c r="J61" s="561">
        <f>IF($R$3="Allocate Adders",ESTIMATE!BE49,ESTIMATE!AY49)</f>
        <v>0</v>
      </c>
      <c r="K61" s="561">
        <f>IF($R$3="Allocate Adders",ESTIMATE!BH49,ESTIMATE!AZ49)</f>
        <v>0</v>
      </c>
      <c r="L61" s="561">
        <f>IF($R$3="Allocate Adders",ESTIMATE!BK49,ESTIMATE!BA49)</f>
        <v>0</v>
      </c>
      <c r="M61" s="1275">
        <f t="shared" si="1"/>
        <v>0</v>
      </c>
      <c r="N61" s="1275"/>
      <c r="O61" s="520">
        <f t="shared" si="0"/>
        <v>0</v>
      </c>
    </row>
    <row r="62" spans="2:15" ht="4.3499999999999996" customHeight="1" thickBot="1">
      <c r="B62" s="516"/>
      <c r="C62" s="562"/>
      <c r="D62" s="364"/>
      <c r="E62" s="364"/>
      <c r="F62" s="364"/>
      <c r="G62" s="364"/>
      <c r="H62" s="563"/>
      <c r="I62" s="364"/>
      <c r="J62" s="564"/>
      <c r="K62" s="564"/>
      <c r="L62" s="564"/>
      <c r="M62" s="565"/>
      <c r="N62" s="566"/>
      <c r="O62" s="520">
        <f>O63</f>
        <v>40</v>
      </c>
    </row>
    <row r="63" spans="2:15" ht="22" customHeight="1" thickBot="1">
      <c r="B63" s="516"/>
      <c r="C63" s="1276" t="str">
        <f>T(ESTIMATE!AE51)</f>
        <v>ROOFING TOTAL</v>
      </c>
      <c r="D63" s="1277"/>
      <c r="E63" s="1277"/>
      <c r="F63" s="1277"/>
      <c r="G63" s="1277"/>
      <c r="H63" s="1277"/>
      <c r="I63" s="1278"/>
      <c r="J63" s="530">
        <f>SUM(J22:J62)</f>
        <v>5000</v>
      </c>
      <c r="K63" s="531">
        <f>SUM(K22:K62)</f>
        <v>2000</v>
      </c>
      <c r="L63" s="530">
        <f>SUM(L22:L62)</f>
        <v>0</v>
      </c>
      <c r="M63" s="1279">
        <f>SUM(M22:N62)</f>
        <v>7000</v>
      </c>
      <c r="N63" s="1280"/>
      <c r="O63" s="520">
        <f>SUM(O21:O61)</f>
        <v>40</v>
      </c>
    </row>
    <row r="64" spans="2:15" ht="20.7" customHeight="1">
      <c r="B64" s="521"/>
      <c r="C64" s="585"/>
      <c r="D64" s="585"/>
      <c r="E64" s="585"/>
      <c r="F64" s="585"/>
      <c r="G64" s="585"/>
      <c r="H64" s="586"/>
      <c r="I64" s="585"/>
      <c r="J64" s="587"/>
      <c r="K64" s="587"/>
      <c r="L64" s="587"/>
      <c r="M64" s="588"/>
      <c r="N64" s="571"/>
      <c r="O64" s="520">
        <f>O63</f>
        <v>40</v>
      </c>
    </row>
    <row r="65" spans="2:15" ht="5.45" hidden="1" customHeight="1">
      <c r="B65" s="597"/>
      <c r="C65" s="1281"/>
      <c r="D65" s="1281"/>
      <c r="E65" s="1281"/>
      <c r="F65" s="1281"/>
      <c r="G65" s="1281"/>
      <c r="H65" s="594"/>
      <c r="I65" s="595"/>
      <c r="J65" s="596"/>
      <c r="K65" s="596"/>
      <c r="L65" s="596"/>
      <c r="M65" s="1282"/>
      <c r="N65" s="1282"/>
    </row>
    <row r="66" spans="2:15" ht="22" hidden="1" customHeight="1">
      <c r="B66" s="521"/>
      <c r="C66" s="1283" t="str">
        <f>T(ESTIMATE!B54)</f>
        <v>SIDING</v>
      </c>
      <c r="D66" s="1283"/>
      <c r="E66" s="1283"/>
      <c r="F66" s="1283"/>
      <c r="G66" s="1284"/>
      <c r="H66" s="556">
        <f>SUM(H67:H106)</f>
        <v>0</v>
      </c>
      <c r="I66" s="557"/>
      <c r="J66" s="558"/>
      <c r="K66" s="558"/>
      <c r="L66" s="558"/>
      <c r="M66" s="1285"/>
      <c r="N66" s="1286"/>
      <c r="O66" s="520">
        <f t="shared" ref="O66:O106" si="2">H66</f>
        <v>0</v>
      </c>
    </row>
    <row r="67" spans="2:15" ht="18" hidden="1" customHeight="1">
      <c r="B67" s="516"/>
      <c r="C67" s="1274" t="str">
        <f>T(ESTIMATE!B55)</f>
        <v>Siding</v>
      </c>
      <c r="D67" s="1274"/>
      <c r="E67" s="1274"/>
      <c r="F67" s="1274"/>
      <c r="G67" s="1274"/>
      <c r="H67" s="559">
        <f>ESTIMATE!R55</f>
        <v>0</v>
      </c>
      <c r="I67" s="560" t="str">
        <f>T(ESTIMATE!U55)</f>
        <v/>
      </c>
      <c r="J67" s="561">
        <f>IF($R$3="Allocate Adders",ESTIMATE!BE55,ESTIMATE!AY55)</f>
        <v>0</v>
      </c>
      <c r="K67" s="561">
        <f>IF($R$3="Allocate Adders",ESTIMATE!BH55,ESTIMATE!AZ55)</f>
        <v>0</v>
      </c>
      <c r="L67" s="561">
        <f>IF($R$3="Allocate Adders",ESTIMATE!BK55,ESTIMATE!BA55)</f>
        <v>0</v>
      </c>
      <c r="M67" s="1275">
        <f t="shared" ref="M67:M106" si="3">SUM(J67:L67)</f>
        <v>0</v>
      </c>
      <c r="N67" s="1275"/>
      <c r="O67" s="520">
        <f t="shared" si="2"/>
        <v>0</v>
      </c>
    </row>
    <row r="68" spans="2:15" ht="18" hidden="1" customHeight="1">
      <c r="B68" s="516"/>
      <c r="C68" s="1274" t="str">
        <f>T(ESTIMATE!B56)</f>
        <v>Siding bid/allowance</v>
      </c>
      <c r="D68" s="1274"/>
      <c r="E68" s="1274"/>
      <c r="F68" s="1274"/>
      <c r="G68" s="1274"/>
      <c r="H68" s="559">
        <f>ESTIMATE!R56</f>
        <v>0</v>
      </c>
      <c r="I68" s="560" t="str">
        <f>T(ESTIMATE!U56)</f>
        <v>ls</v>
      </c>
      <c r="J68" s="561">
        <f>IF($R$3="Allocate Adders",ESTIMATE!BE56,ESTIMATE!AY56)</f>
        <v>0</v>
      </c>
      <c r="K68" s="561">
        <f>IF($R$3="Allocate Adders",ESTIMATE!BH56,ESTIMATE!AZ56)</f>
        <v>0</v>
      </c>
      <c r="L68" s="561">
        <f>IF($R$3="Allocate Adders",ESTIMATE!BK56,ESTIMATE!BA56)</f>
        <v>0</v>
      </c>
      <c r="M68" s="1275">
        <f t="shared" si="3"/>
        <v>0</v>
      </c>
      <c r="N68" s="1275"/>
      <c r="O68" s="520">
        <f t="shared" si="2"/>
        <v>0</v>
      </c>
    </row>
    <row r="69" spans="2:15" ht="18" hidden="1" customHeight="1">
      <c r="B69" s="516"/>
      <c r="C69" s="1274" t="str">
        <f>T(ESTIMATE!B57)</f>
        <v>Demo existing siding</v>
      </c>
      <c r="D69" s="1274"/>
      <c r="E69" s="1274"/>
      <c r="F69" s="1274"/>
      <c r="G69" s="1274"/>
      <c r="H69" s="559">
        <f>ESTIMATE!R57</f>
        <v>0</v>
      </c>
      <c r="I69" s="560" t="str">
        <f>T(ESTIMATE!U57)</f>
        <v>sf</v>
      </c>
      <c r="J69" s="561">
        <f>IF($R$3="Allocate Adders",ESTIMATE!BE57,ESTIMATE!AY57)</f>
        <v>0</v>
      </c>
      <c r="K69" s="561">
        <f>IF($R$3="Allocate Adders",ESTIMATE!BH57,ESTIMATE!AZ57)</f>
        <v>0</v>
      </c>
      <c r="L69" s="561">
        <f>IF($R$3="Allocate Adders",ESTIMATE!BK57,ESTIMATE!BA57)</f>
        <v>0</v>
      </c>
      <c r="M69" s="1275">
        <f t="shared" si="3"/>
        <v>0</v>
      </c>
      <c r="N69" s="1275"/>
      <c r="O69" s="520">
        <f t="shared" si="2"/>
        <v>0</v>
      </c>
    </row>
    <row r="70" spans="2:15" ht="18" hidden="1" customHeight="1">
      <c r="B70" s="516"/>
      <c r="C70" s="1274" t="str">
        <f>T(ESTIMATE!B58)</f>
        <v>Plywood panel, douglas fir</v>
      </c>
      <c r="D70" s="1274"/>
      <c r="E70" s="1274"/>
      <c r="F70" s="1274"/>
      <c r="G70" s="1274"/>
      <c r="H70" s="559">
        <f>ESTIMATE!R58</f>
        <v>0</v>
      </c>
      <c r="I70" s="560" t="str">
        <f>T(ESTIMATE!U58)</f>
        <v>sf</v>
      </c>
      <c r="J70" s="561">
        <f>IF($R$3="Allocate Adders",ESTIMATE!BE58,ESTIMATE!AY58)</f>
        <v>0</v>
      </c>
      <c r="K70" s="561">
        <f>IF($R$3="Allocate Adders",ESTIMATE!BH58,ESTIMATE!AZ58)</f>
        <v>0</v>
      </c>
      <c r="L70" s="561">
        <f>IF($R$3="Allocate Adders",ESTIMATE!BK58,ESTIMATE!BA58)</f>
        <v>0</v>
      </c>
      <c r="M70" s="1275">
        <f t="shared" si="3"/>
        <v>0</v>
      </c>
      <c r="N70" s="1275"/>
      <c r="O70" s="520">
        <f t="shared" si="2"/>
        <v>0</v>
      </c>
    </row>
    <row r="71" spans="2:15" ht="18" hidden="1" customHeight="1">
      <c r="B71" s="516"/>
      <c r="C71" s="1274" t="str">
        <f>T(ESTIMATE!B59)</f>
        <v>Plywood panel, cedar</v>
      </c>
      <c r="D71" s="1274"/>
      <c r="E71" s="1274"/>
      <c r="F71" s="1274"/>
      <c r="G71" s="1274"/>
      <c r="H71" s="559">
        <f>ESTIMATE!R59</f>
        <v>0</v>
      </c>
      <c r="I71" s="560" t="str">
        <f>T(ESTIMATE!U59)</f>
        <v>sf</v>
      </c>
      <c r="J71" s="561">
        <f>IF($R$3="Allocate Adders",ESTIMATE!BE59,ESTIMATE!AY59)</f>
        <v>0</v>
      </c>
      <c r="K71" s="561">
        <f>IF($R$3="Allocate Adders",ESTIMATE!BH59,ESTIMATE!AZ59)</f>
        <v>0</v>
      </c>
      <c r="L71" s="561">
        <f>IF($R$3="Allocate Adders",ESTIMATE!BK59,ESTIMATE!BA59)</f>
        <v>0</v>
      </c>
      <c r="M71" s="1275">
        <f t="shared" si="3"/>
        <v>0</v>
      </c>
      <c r="N71" s="1275"/>
      <c r="O71" s="520">
        <f t="shared" si="2"/>
        <v>0</v>
      </c>
    </row>
    <row r="72" spans="2:15" ht="18" hidden="1" customHeight="1">
      <c r="B72" s="516"/>
      <c r="C72" s="1274" t="str">
        <f>T(ESTIMATE!B60)</f>
        <v>Tongue and groove, douglas fir</v>
      </c>
      <c r="D72" s="1274"/>
      <c r="E72" s="1274"/>
      <c r="F72" s="1274"/>
      <c r="G72" s="1274"/>
      <c r="H72" s="559">
        <f>ESTIMATE!R60</f>
        <v>0</v>
      </c>
      <c r="I72" s="560" t="str">
        <f>T(ESTIMATE!U60)</f>
        <v>sf</v>
      </c>
      <c r="J72" s="561">
        <f>IF($R$3="Allocate Adders",ESTIMATE!BE60,ESTIMATE!AY60)</f>
        <v>0</v>
      </c>
      <c r="K72" s="561">
        <f>IF($R$3="Allocate Adders",ESTIMATE!BH60,ESTIMATE!AZ60)</f>
        <v>0</v>
      </c>
      <c r="L72" s="561">
        <f>IF($R$3="Allocate Adders",ESTIMATE!BK60,ESTIMATE!BA60)</f>
        <v>0</v>
      </c>
      <c r="M72" s="1275">
        <f t="shared" si="3"/>
        <v>0</v>
      </c>
      <c r="N72" s="1275"/>
      <c r="O72" s="520">
        <f t="shared" si="2"/>
        <v>0</v>
      </c>
    </row>
    <row r="73" spans="2:15" ht="18" hidden="1" customHeight="1">
      <c r="B73" s="516"/>
      <c r="C73" s="1274" t="str">
        <f>T(ESTIMATE!B61)</f>
        <v>Tongue and groove, cedar</v>
      </c>
      <c r="D73" s="1274"/>
      <c r="E73" s="1274"/>
      <c r="F73" s="1274"/>
      <c r="G73" s="1274"/>
      <c r="H73" s="559">
        <f>ESTIMATE!R61</f>
        <v>0</v>
      </c>
      <c r="I73" s="560" t="str">
        <f>T(ESTIMATE!U61)</f>
        <v>sf</v>
      </c>
      <c r="J73" s="561">
        <f>IF($R$3="Allocate Adders",ESTIMATE!BE61,ESTIMATE!AY61)</f>
        <v>0</v>
      </c>
      <c r="K73" s="561">
        <f>IF($R$3="Allocate Adders",ESTIMATE!BH61,ESTIMATE!AZ61)</f>
        <v>0</v>
      </c>
      <c r="L73" s="561">
        <f>IF($R$3="Allocate Adders",ESTIMATE!BK61,ESTIMATE!BA61)</f>
        <v>0</v>
      </c>
      <c r="M73" s="1275">
        <f t="shared" si="3"/>
        <v>0</v>
      </c>
      <c r="N73" s="1275"/>
      <c r="O73" s="520">
        <f t="shared" si="2"/>
        <v>0</v>
      </c>
    </row>
    <row r="74" spans="2:15" ht="18" hidden="1" customHeight="1">
      <c r="B74" s="516"/>
      <c r="C74" s="1274" t="str">
        <f>T(ESTIMATE!B62)</f>
        <v>Board and batten, douglas fir</v>
      </c>
      <c r="D74" s="1274"/>
      <c r="E74" s="1274"/>
      <c r="F74" s="1274"/>
      <c r="G74" s="1274"/>
      <c r="H74" s="559">
        <f>ESTIMATE!R62</f>
        <v>0</v>
      </c>
      <c r="I74" s="560" t="str">
        <f>T(ESTIMATE!U62)</f>
        <v>sf</v>
      </c>
      <c r="J74" s="561">
        <f>IF($R$3="Allocate Adders",ESTIMATE!BE62,ESTIMATE!AY62)</f>
        <v>0</v>
      </c>
      <c r="K74" s="561">
        <f>IF($R$3="Allocate Adders",ESTIMATE!BH62,ESTIMATE!AZ62)</f>
        <v>0</v>
      </c>
      <c r="L74" s="561">
        <f>IF($R$3="Allocate Adders",ESTIMATE!BK62,ESTIMATE!BA62)</f>
        <v>0</v>
      </c>
      <c r="M74" s="1275">
        <f t="shared" si="3"/>
        <v>0</v>
      </c>
      <c r="N74" s="1275"/>
      <c r="O74" s="520">
        <f t="shared" si="2"/>
        <v>0</v>
      </c>
    </row>
    <row r="75" spans="2:15" ht="18" hidden="1" customHeight="1">
      <c r="B75" s="516"/>
      <c r="C75" s="1274" t="str">
        <f>T(ESTIMATE!B63)</f>
        <v>Board and batten, cedar</v>
      </c>
      <c r="D75" s="1274"/>
      <c r="E75" s="1274"/>
      <c r="F75" s="1274"/>
      <c r="G75" s="1274"/>
      <c r="H75" s="559">
        <f>ESTIMATE!R63</f>
        <v>0</v>
      </c>
      <c r="I75" s="560" t="str">
        <f>T(ESTIMATE!U63)</f>
        <v>sf</v>
      </c>
      <c r="J75" s="561">
        <f>IF($R$3="Allocate Adders",ESTIMATE!BE63,ESTIMATE!AY63)</f>
        <v>0</v>
      </c>
      <c r="K75" s="561">
        <f>IF($R$3="Allocate Adders",ESTIMATE!BH63,ESTIMATE!AZ63)</f>
        <v>0</v>
      </c>
      <c r="L75" s="561">
        <f>IF($R$3="Allocate Adders",ESTIMATE!BK63,ESTIMATE!BA63)</f>
        <v>0</v>
      </c>
      <c r="M75" s="1275">
        <f t="shared" si="3"/>
        <v>0</v>
      </c>
      <c r="N75" s="1275"/>
      <c r="O75" s="520">
        <f t="shared" si="2"/>
        <v>0</v>
      </c>
    </row>
    <row r="76" spans="2:15" ht="18" hidden="1" customHeight="1">
      <c r="B76" s="516"/>
      <c r="C76" s="1274" t="str">
        <f>T(ESTIMATE!B64)</f>
        <v>Wood shingle/shake</v>
      </c>
      <c r="D76" s="1274"/>
      <c r="E76" s="1274"/>
      <c r="F76" s="1274"/>
      <c r="G76" s="1274"/>
      <c r="H76" s="559">
        <f>ESTIMATE!R64</f>
        <v>0</v>
      </c>
      <c r="I76" s="560" t="str">
        <f>T(ESTIMATE!U64)</f>
        <v>sf</v>
      </c>
      <c r="J76" s="561">
        <f>IF($R$3="Allocate Adders",ESTIMATE!BE64,ESTIMATE!AY64)</f>
        <v>0</v>
      </c>
      <c r="K76" s="561">
        <f>IF($R$3="Allocate Adders",ESTIMATE!BH64,ESTIMATE!AZ64)</f>
        <v>0</v>
      </c>
      <c r="L76" s="561">
        <f>IF($R$3="Allocate Adders",ESTIMATE!BK64,ESTIMATE!BA64)</f>
        <v>0</v>
      </c>
      <c r="M76" s="1275">
        <f t="shared" si="3"/>
        <v>0</v>
      </c>
      <c r="N76" s="1275"/>
      <c r="O76" s="520">
        <f t="shared" si="2"/>
        <v>0</v>
      </c>
    </row>
    <row r="77" spans="2:15" ht="18" hidden="1" customHeight="1">
      <c r="B77" s="516"/>
      <c r="C77" s="1274" t="str">
        <f>T(ESTIMATE!B65)</f>
        <v>Fiber cement siding, 4x8 panels</v>
      </c>
      <c r="D77" s="1274"/>
      <c r="E77" s="1274"/>
      <c r="F77" s="1274"/>
      <c r="G77" s="1274"/>
      <c r="H77" s="559">
        <f>ESTIMATE!R65</f>
        <v>0</v>
      </c>
      <c r="I77" s="560" t="str">
        <f>T(ESTIMATE!U65)</f>
        <v>sf</v>
      </c>
      <c r="J77" s="561">
        <f>IF($R$3="Allocate Adders",ESTIMATE!BE65,ESTIMATE!AY65)</f>
        <v>0</v>
      </c>
      <c r="K77" s="561">
        <f>IF($R$3="Allocate Adders",ESTIMATE!BH65,ESTIMATE!AZ65)</f>
        <v>0</v>
      </c>
      <c r="L77" s="561">
        <f>IF($R$3="Allocate Adders",ESTIMATE!BK65,ESTIMATE!BA65)</f>
        <v>0</v>
      </c>
      <c r="M77" s="1275">
        <f t="shared" si="3"/>
        <v>0</v>
      </c>
      <c r="N77" s="1275"/>
      <c r="O77" s="520">
        <f t="shared" si="2"/>
        <v>0</v>
      </c>
    </row>
    <row r="78" spans="2:15" ht="18" hidden="1" customHeight="1">
      <c r="B78" s="516"/>
      <c r="C78" s="1274" t="str">
        <f>T(ESTIMATE!B66)</f>
        <v>Fiber cement siding, lap</v>
      </c>
      <c r="D78" s="1274"/>
      <c r="E78" s="1274"/>
      <c r="F78" s="1274"/>
      <c r="G78" s="1274"/>
      <c r="H78" s="559">
        <f>ESTIMATE!R66</f>
        <v>0</v>
      </c>
      <c r="I78" s="560" t="str">
        <f>T(ESTIMATE!U66)</f>
        <v>sf</v>
      </c>
      <c r="J78" s="561">
        <f>IF($R$3="Allocate Adders",ESTIMATE!BE66,ESTIMATE!AY66)</f>
        <v>0</v>
      </c>
      <c r="K78" s="561">
        <f>IF($R$3="Allocate Adders",ESTIMATE!BH66,ESTIMATE!AZ66)</f>
        <v>0</v>
      </c>
      <c r="L78" s="561">
        <f>IF($R$3="Allocate Adders",ESTIMATE!BK66,ESTIMATE!BA66)</f>
        <v>0</v>
      </c>
      <c r="M78" s="1275">
        <f t="shared" si="3"/>
        <v>0</v>
      </c>
      <c r="N78" s="1275"/>
      <c r="O78" s="520">
        <f t="shared" si="2"/>
        <v>0</v>
      </c>
    </row>
    <row r="79" spans="2:15" ht="18" hidden="1" customHeight="1">
      <c r="B79" s="516"/>
      <c r="C79" s="1274" t="str">
        <f>T(ESTIMATE!B67)</f>
        <v>Vinyl siding, non-insulated</v>
      </c>
      <c r="D79" s="1274"/>
      <c r="E79" s="1274"/>
      <c r="F79" s="1274"/>
      <c r="G79" s="1274"/>
      <c r="H79" s="559">
        <f>ESTIMATE!R67</f>
        <v>0</v>
      </c>
      <c r="I79" s="560" t="str">
        <f>T(ESTIMATE!U67)</f>
        <v>sf</v>
      </c>
      <c r="J79" s="561">
        <f>IF($R$3="Allocate Adders",ESTIMATE!BE67,ESTIMATE!AY67)</f>
        <v>0</v>
      </c>
      <c r="K79" s="561">
        <f>IF($R$3="Allocate Adders",ESTIMATE!BH67,ESTIMATE!AZ67)</f>
        <v>0</v>
      </c>
      <c r="L79" s="561">
        <f>IF($R$3="Allocate Adders",ESTIMATE!BK67,ESTIMATE!BA67)</f>
        <v>0</v>
      </c>
      <c r="M79" s="1275">
        <f t="shared" si="3"/>
        <v>0</v>
      </c>
      <c r="N79" s="1275"/>
      <c r="O79" s="520">
        <f t="shared" si="2"/>
        <v>0</v>
      </c>
    </row>
    <row r="80" spans="2:15" ht="18" hidden="1" customHeight="1">
      <c r="B80" s="516"/>
      <c r="C80" s="1274" t="str">
        <f>T(ESTIMATE!B68)</f>
        <v>Vinyl siding, insulated</v>
      </c>
      <c r="D80" s="1274"/>
      <c r="E80" s="1274"/>
      <c r="F80" s="1274"/>
      <c r="G80" s="1274"/>
      <c r="H80" s="559">
        <f>ESTIMATE!R68</f>
        <v>0</v>
      </c>
      <c r="I80" s="560" t="str">
        <f>T(ESTIMATE!U68)</f>
        <v>sf</v>
      </c>
      <c r="J80" s="561">
        <f>IF($R$3="Allocate Adders",ESTIMATE!BE68,ESTIMATE!AY68)</f>
        <v>0</v>
      </c>
      <c r="K80" s="561">
        <f>IF($R$3="Allocate Adders",ESTIMATE!BH68,ESTIMATE!AZ68)</f>
        <v>0</v>
      </c>
      <c r="L80" s="561">
        <f>IF($R$3="Allocate Adders",ESTIMATE!BK68,ESTIMATE!BA68)</f>
        <v>0</v>
      </c>
      <c r="M80" s="1275">
        <f t="shared" si="3"/>
        <v>0</v>
      </c>
      <c r="N80" s="1275"/>
      <c r="O80" s="520">
        <f t="shared" si="2"/>
        <v>0</v>
      </c>
    </row>
    <row r="81" spans="2:15" ht="18" hidden="1" customHeight="1">
      <c r="B81" s="516"/>
      <c r="C81" s="1274" t="str">
        <f>T(ESTIMATE!B69)</f>
        <v>Trim, 1"x3", pine</v>
      </c>
      <c r="D81" s="1274"/>
      <c r="E81" s="1274"/>
      <c r="F81" s="1274"/>
      <c r="G81" s="1274"/>
      <c r="H81" s="559">
        <f>ESTIMATE!R69</f>
        <v>0</v>
      </c>
      <c r="I81" s="560" t="str">
        <f>T(ESTIMATE!U69)</f>
        <v>lf</v>
      </c>
      <c r="J81" s="561">
        <f>IF($R$3="Allocate Adders",ESTIMATE!BE69,ESTIMATE!AY69)</f>
        <v>0</v>
      </c>
      <c r="K81" s="561">
        <f>IF($R$3="Allocate Adders",ESTIMATE!BH69,ESTIMATE!AZ69)</f>
        <v>0</v>
      </c>
      <c r="L81" s="561">
        <f>IF($R$3="Allocate Adders",ESTIMATE!BK69,ESTIMATE!BA69)</f>
        <v>0</v>
      </c>
      <c r="M81" s="1275">
        <f t="shared" si="3"/>
        <v>0</v>
      </c>
      <c r="N81" s="1275"/>
      <c r="O81" s="520">
        <f t="shared" si="2"/>
        <v>0</v>
      </c>
    </row>
    <row r="82" spans="2:15" ht="18" hidden="1" customHeight="1">
      <c r="B82" s="516"/>
      <c r="C82" s="1274" t="str">
        <f>T(ESTIMATE!B70)</f>
        <v>Trim, 1"x4", pine</v>
      </c>
      <c r="D82" s="1274"/>
      <c r="E82" s="1274"/>
      <c r="F82" s="1274"/>
      <c r="G82" s="1274"/>
      <c r="H82" s="559">
        <f>ESTIMATE!R70</f>
        <v>0</v>
      </c>
      <c r="I82" s="560" t="str">
        <f>T(ESTIMATE!U70)</f>
        <v>lf</v>
      </c>
      <c r="J82" s="561">
        <f>IF($R$3="Allocate Adders",ESTIMATE!BE70,ESTIMATE!AY70)</f>
        <v>0</v>
      </c>
      <c r="K82" s="561">
        <f>IF($R$3="Allocate Adders",ESTIMATE!BH70,ESTIMATE!AZ70)</f>
        <v>0</v>
      </c>
      <c r="L82" s="561">
        <f>IF($R$3="Allocate Adders",ESTIMATE!BK70,ESTIMATE!BA70)</f>
        <v>0</v>
      </c>
      <c r="M82" s="1275">
        <f t="shared" si="3"/>
        <v>0</v>
      </c>
      <c r="N82" s="1275"/>
      <c r="O82" s="520">
        <f t="shared" si="2"/>
        <v>0</v>
      </c>
    </row>
    <row r="83" spans="2:15" ht="18" hidden="1" customHeight="1">
      <c r="B83" s="516"/>
      <c r="C83" s="1274" t="str">
        <f>T(ESTIMATE!B71)</f>
        <v>Trim, 1"x6", pine</v>
      </c>
      <c r="D83" s="1274"/>
      <c r="E83" s="1274"/>
      <c r="F83" s="1274"/>
      <c r="G83" s="1274"/>
      <c r="H83" s="559">
        <f>ESTIMATE!R71</f>
        <v>0</v>
      </c>
      <c r="I83" s="560" t="str">
        <f>T(ESTIMATE!U71)</f>
        <v>lf</v>
      </c>
      <c r="J83" s="561">
        <f>IF($R$3="Allocate Adders",ESTIMATE!BE71,ESTIMATE!AY71)</f>
        <v>0</v>
      </c>
      <c r="K83" s="561">
        <f>IF($R$3="Allocate Adders",ESTIMATE!BH71,ESTIMATE!AZ71)</f>
        <v>0</v>
      </c>
      <c r="L83" s="561">
        <f>IF($R$3="Allocate Adders",ESTIMATE!BK71,ESTIMATE!BA71)</f>
        <v>0</v>
      </c>
      <c r="M83" s="1275">
        <f t="shared" si="3"/>
        <v>0</v>
      </c>
      <c r="N83" s="1275"/>
      <c r="O83" s="520">
        <f t="shared" si="2"/>
        <v>0</v>
      </c>
    </row>
    <row r="84" spans="2:15" ht="18" hidden="1" customHeight="1">
      <c r="B84" s="516"/>
      <c r="C84" s="1274" t="str">
        <f>T(ESTIMATE!B72)</f>
        <v>Siding patch, window/door, siding, insulation</v>
      </c>
      <c r="D84" s="1274"/>
      <c r="E84" s="1274"/>
      <c r="F84" s="1274"/>
      <c r="G84" s="1274"/>
      <c r="H84" s="559">
        <f>ESTIMATE!R72</f>
        <v>0</v>
      </c>
      <c r="I84" s="560" t="str">
        <f>T(ESTIMATE!U72)</f>
        <v>ea</v>
      </c>
      <c r="J84" s="561">
        <f>IF($R$3="Allocate Adders",ESTIMATE!BE72,ESTIMATE!AY72)</f>
        <v>0</v>
      </c>
      <c r="K84" s="561">
        <f>IF($R$3="Allocate Adders",ESTIMATE!BH72,ESTIMATE!AZ72)</f>
        <v>0</v>
      </c>
      <c r="L84" s="561">
        <f>IF($R$3="Allocate Adders",ESTIMATE!BK72,ESTIMATE!BA72)</f>
        <v>0</v>
      </c>
      <c r="M84" s="1275">
        <f t="shared" si="3"/>
        <v>0</v>
      </c>
      <c r="N84" s="1275"/>
      <c r="O84" s="520">
        <f t="shared" si="2"/>
        <v>0</v>
      </c>
    </row>
    <row r="85" spans="2:15" ht="18" hidden="1" customHeight="1">
      <c r="B85" s="516"/>
      <c r="C85" s="1274" t="str">
        <f>T(ESTIMATE!B73)</f>
        <v>Stucco</v>
      </c>
      <c r="D85" s="1274"/>
      <c r="E85" s="1274"/>
      <c r="F85" s="1274"/>
      <c r="G85" s="1274"/>
      <c r="H85" s="559">
        <f>ESTIMATE!R73</f>
        <v>0</v>
      </c>
      <c r="I85" s="560" t="str">
        <f>T(ESTIMATE!U73)</f>
        <v>sf</v>
      </c>
      <c r="J85" s="561">
        <f>IF($R$3="Allocate Adders",ESTIMATE!BE73,ESTIMATE!AY73)</f>
        <v>0</v>
      </c>
      <c r="K85" s="561">
        <f>IF($R$3="Allocate Adders",ESTIMATE!BH73,ESTIMATE!AZ73)</f>
        <v>0</v>
      </c>
      <c r="L85" s="561">
        <f>IF($R$3="Allocate Adders",ESTIMATE!BK73,ESTIMATE!BA73)</f>
        <v>0</v>
      </c>
      <c r="M85" s="1275">
        <f t="shared" si="3"/>
        <v>0</v>
      </c>
      <c r="N85" s="1275"/>
      <c r="O85" s="520">
        <f t="shared" si="2"/>
        <v>0</v>
      </c>
    </row>
    <row r="86" spans="2:15" ht="18" hidden="1" customHeight="1">
      <c r="B86" s="516"/>
      <c r="C86" s="1274" t="str">
        <f>T(ESTIMATE!B74)</f>
        <v/>
      </c>
      <c r="D86" s="1274"/>
      <c r="E86" s="1274"/>
      <c r="F86" s="1274"/>
      <c r="G86" s="1274"/>
      <c r="H86" s="559">
        <f>ESTIMATE!R74</f>
        <v>0</v>
      </c>
      <c r="I86" s="560" t="str">
        <f>T(ESTIMATE!U74)</f>
        <v/>
      </c>
      <c r="J86" s="561">
        <f>IF($R$3="Allocate Adders",ESTIMATE!BE74,ESTIMATE!AY74)</f>
        <v>0</v>
      </c>
      <c r="K86" s="561">
        <f>IF($R$3="Allocate Adders",ESTIMATE!BH74,ESTIMATE!AZ74)</f>
        <v>0</v>
      </c>
      <c r="L86" s="561">
        <f>IF($R$3="Allocate Adders",ESTIMATE!BK74,ESTIMATE!BA74)</f>
        <v>0</v>
      </c>
      <c r="M86" s="1275">
        <f t="shared" si="3"/>
        <v>0</v>
      </c>
      <c r="N86" s="1275"/>
      <c r="O86" s="520">
        <f t="shared" si="2"/>
        <v>0</v>
      </c>
    </row>
    <row r="87" spans="2:15" ht="18" hidden="1" customHeight="1">
      <c r="B87" s="516"/>
      <c r="C87" s="1274" t="str">
        <f>T(ESTIMATE!B75)</f>
        <v/>
      </c>
      <c r="D87" s="1274"/>
      <c r="E87" s="1274"/>
      <c r="F87" s="1274"/>
      <c r="G87" s="1274"/>
      <c r="H87" s="559">
        <f>ESTIMATE!R75</f>
        <v>0</v>
      </c>
      <c r="I87" s="560" t="str">
        <f>T(ESTIMATE!U75)</f>
        <v/>
      </c>
      <c r="J87" s="561">
        <f>IF($R$3="Allocate Adders",ESTIMATE!BE75,ESTIMATE!AY75)</f>
        <v>0</v>
      </c>
      <c r="K87" s="561">
        <f>IF($R$3="Allocate Adders",ESTIMATE!BH75,ESTIMATE!AZ75)</f>
        <v>0</v>
      </c>
      <c r="L87" s="561">
        <f>IF($R$3="Allocate Adders",ESTIMATE!BK75,ESTIMATE!BA75)</f>
        <v>0</v>
      </c>
      <c r="M87" s="1275">
        <f t="shared" si="3"/>
        <v>0</v>
      </c>
      <c r="N87" s="1275"/>
      <c r="O87" s="520">
        <f t="shared" si="2"/>
        <v>0</v>
      </c>
    </row>
    <row r="88" spans="2:15" ht="18" hidden="1" customHeight="1">
      <c r="B88" s="516"/>
      <c r="C88" s="1274" t="str">
        <f>T(ESTIMATE!B76)</f>
        <v>Miscellaneous Siding</v>
      </c>
      <c r="D88" s="1274"/>
      <c r="E88" s="1274"/>
      <c r="F88" s="1274"/>
      <c r="G88" s="1274"/>
      <c r="H88" s="559">
        <f>ESTIMATE!R76</f>
        <v>0</v>
      </c>
      <c r="I88" s="560" t="str">
        <f>T(ESTIMATE!U76)</f>
        <v/>
      </c>
      <c r="J88" s="561">
        <f>IF($R$3="Allocate Adders",ESTIMATE!BE76,ESTIMATE!AY76)</f>
        <v>0</v>
      </c>
      <c r="K88" s="561">
        <f>IF($R$3="Allocate Adders",ESTIMATE!BH76,ESTIMATE!AZ76)</f>
        <v>0</v>
      </c>
      <c r="L88" s="561">
        <f>IF($R$3="Allocate Adders",ESTIMATE!BK76,ESTIMATE!BA76)</f>
        <v>0</v>
      </c>
      <c r="M88" s="1275">
        <f t="shared" si="3"/>
        <v>0</v>
      </c>
      <c r="N88" s="1275"/>
      <c r="O88" s="520">
        <f t="shared" si="2"/>
        <v>0</v>
      </c>
    </row>
    <row r="89" spans="2:15" ht="18" hidden="1" customHeight="1">
      <c r="B89" s="516"/>
      <c r="C89" s="1274" t="str">
        <f>T(ESTIMATE!B77)</f>
        <v>Powerwash existing siding, whole house</v>
      </c>
      <c r="D89" s="1274"/>
      <c r="E89" s="1274"/>
      <c r="F89" s="1274"/>
      <c r="G89" s="1274"/>
      <c r="H89" s="559">
        <f>ESTIMATE!R77</f>
        <v>0</v>
      </c>
      <c r="I89" s="560" t="str">
        <f>T(ESTIMATE!U77)</f>
        <v>ea</v>
      </c>
      <c r="J89" s="561">
        <f>IF($R$3="Allocate Adders",ESTIMATE!BE77,ESTIMATE!AY77)</f>
        <v>0</v>
      </c>
      <c r="K89" s="561">
        <f>IF($R$3="Allocate Adders",ESTIMATE!BH77,ESTIMATE!AZ77)</f>
        <v>0</v>
      </c>
      <c r="L89" s="561">
        <f>IF($R$3="Allocate Adders",ESTIMATE!BK77,ESTIMATE!BA77)</f>
        <v>0</v>
      </c>
      <c r="M89" s="1275">
        <f t="shared" si="3"/>
        <v>0</v>
      </c>
      <c r="N89" s="1275"/>
      <c r="O89" s="520">
        <f t="shared" si="2"/>
        <v>0</v>
      </c>
    </row>
    <row r="90" spans="2:15" ht="18" hidden="1" customHeight="1">
      <c r="B90" s="516"/>
      <c r="C90" s="1274" t="str">
        <f>T(ESTIMATE!B78)</f>
        <v>Siding, maintenance</v>
      </c>
      <c r="D90" s="1274"/>
      <c r="E90" s="1274"/>
      <c r="F90" s="1274"/>
      <c r="G90" s="1274"/>
      <c r="H90" s="559">
        <f>ESTIMATE!R78</f>
        <v>0</v>
      </c>
      <c r="I90" s="560" t="str">
        <f>T(ESTIMATE!U78)</f>
        <v>ea</v>
      </c>
      <c r="J90" s="561">
        <f>IF($R$3="Allocate Adders",ESTIMATE!BE78,ESTIMATE!AY78)</f>
        <v>0</v>
      </c>
      <c r="K90" s="561">
        <f>IF($R$3="Allocate Adders",ESTIMATE!BH78,ESTIMATE!AZ78)</f>
        <v>0</v>
      </c>
      <c r="L90" s="561">
        <f>IF($R$3="Allocate Adders",ESTIMATE!BK78,ESTIMATE!BA78)</f>
        <v>0</v>
      </c>
      <c r="M90" s="1275">
        <f t="shared" si="3"/>
        <v>0</v>
      </c>
      <c r="N90" s="1275"/>
      <c r="O90" s="520">
        <f t="shared" si="2"/>
        <v>0</v>
      </c>
    </row>
    <row r="91" spans="2:15" ht="18" hidden="1" customHeight="1">
      <c r="B91" s="516"/>
      <c r="C91" s="1274" t="str">
        <f>T(ESTIMATE!B79)</f>
        <v>Siding, patch section</v>
      </c>
      <c r="D91" s="1274"/>
      <c r="E91" s="1274"/>
      <c r="F91" s="1274"/>
      <c r="G91" s="1274"/>
      <c r="H91" s="559">
        <f>ESTIMATE!R79</f>
        <v>0</v>
      </c>
      <c r="I91" s="560" t="str">
        <f>T(ESTIMATE!U79)</f>
        <v>ea</v>
      </c>
      <c r="J91" s="561">
        <f>IF($R$3="Allocate Adders",ESTIMATE!BE79,ESTIMATE!AY79)</f>
        <v>0</v>
      </c>
      <c r="K91" s="561">
        <f>IF($R$3="Allocate Adders",ESTIMATE!BH79,ESTIMATE!AZ79)</f>
        <v>0</v>
      </c>
      <c r="L91" s="561">
        <f>IF($R$3="Allocate Adders",ESTIMATE!BK79,ESTIMATE!BA79)</f>
        <v>0</v>
      </c>
      <c r="M91" s="1275">
        <f t="shared" si="3"/>
        <v>0</v>
      </c>
      <c r="N91" s="1275"/>
      <c r="O91" s="520">
        <f t="shared" si="2"/>
        <v>0</v>
      </c>
    </row>
    <row r="92" spans="2:15" ht="18" hidden="1" customHeight="1">
      <c r="B92" s="516"/>
      <c r="C92" s="1274" t="str">
        <f>T(ESTIMATE!B80)</f>
        <v>Replace plywood sheathing</v>
      </c>
      <c r="D92" s="1274"/>
      <c r="E92" s="1274"/>
      <c r="F92" s="1274"/>
      <c r="G92" s="1274"/>
      <c r="H92" s="559">
        <f>ESTIMATE!R80</f>
        <v>0</v>
      </c>
      <c r="I92" s="560" t="str">
        <f>T(ESTIMATE!U80)</f>
        <v>sheet</v>
      </c>
      <c r="J92" s="561">
        <f>IF($R$3="Allocate Adders",ESTIMATE!BE80,ESTIMATE!AY80)</f>
        <v>0</v>
      </c>
      <c r="K92" s="561">
        <f>IF($R$3="Allocate Adders",ESTIMATE!BH80,ESTIMATE!AZ80)</f>
        <v>0</v>
      </c>
      <c r="L92" s="561">
        <f>IF($R$3="Allocate Adders",ESTIMATE!BK80,ESTIMATE!BA80)</f>
        <v>0</v>
      </c>
      <c r="M92" s="1275">
        <f t="shared" si="3"/>
        <v>0</v>
      </c>
      <c r="N92" s="1275"/>
      <c r="O92" s="520">
        <f t="shared" si="2"/>
        <v>0</v>
      </c>
    </row>
    <row r="93" spans="2:15" ht="18" hidden="1" customHeight="1">
      <c r="B93" s="516"/>
      <c r="C93" s="1274" t="str">
        <f>T(ESTIMATE!B81)</f>
        <v>Replace house wrap</v>
      </c>
      <c r="D93" s="1274"/>
      <c r="E93" s="1274"/>
      <c r="F93" s="1274"/>
      <c r="G93" s="1274"/>
      <c r="H93" s="559">
        <f>ESTIMATE!R81</f>
        <v>0</v>
      </c>
      <c r="I93" s="560" t="str">
        <f>T(ESTIMATE!U81)</f>
        <v>sf</v>
      </c>
      <c r="J93" s="561">
        <f>IF($R$3="Allocate Adders",ESTIMATE!BE81,ESTIMATE!AY81)</f>
        <v>0</v>
      </c>
      <c r="K93" s="561">
        <f>IF($R$3="Allocate Adders",ESTIMATE!BH81,ESTIMATE!AZ81)</f>
        <v>0</v>
      </c>
      <c r="L93" s="561">
        <f>IF($R$3="Allocate Adders",ESTIMATE!BK81,ESTIMATE!BA81)</f>
        <v>0</v>
      </c>
      <c r="M93" s="1275">
        <f t="shared" si="3"/>
        <v>0</v>
      </c>
      <c r="N93" s="1275"/>
      <c r="O93" s="520">
        <f t="shared" si="2"/>
        <v>0</v>
      </c>
    </row>
    <row r="94" spans="2:15" ht="18" hidden="1" customHeight="1">
      <c r="B94" s="516"/>
      <c r="C94" s="1274" t="str">
        <f>T(ESTIMATE!B82)</f>
        <v>Soffit/Fascia board</v>
      </c>
      <c r="D94" s="1274"/>
      <c r="E94" s="1274"/>
      <c r="F94" s="1274"/>
      <c r="G94" s="1274"/>
      <c r="H94" s="559">
        <f>ESTIMATE!R82</f>
        <v>0</v>
      </c>
      <c r="I94" s="560" t="str">
        <f>T(ESTIMATE!U82)</f>
        <v>lf</v>
      </c>
      <c r="J94" s="561">
        <f>IF($R$3="Allocate Adders",ESTIMATE!BE82,ESTIMATE!AY82)</f>
        <v>0</v>
      </c>
      <c r="K94" s="561">
        <f>IF($R$3="Allocate Adders",ESTIMATE!BH82,ESTIMATE!AZ82)</f>
        <v>0</v>
      </c>
      <c r="L94" s="561">
        <f>IF($R$3="Allocate Adders",ESTIMATE!BK82,ESTIMATE!BA82)</f>
        <v>0</v>
      </c>
      <c r="M94" s="1275">
        <f t="shared" si="3"/>
        <v>0</v>
      </c>
      <c r="N94" s="1275"/>
      <c r="O94" s="520">
        <f t="shared" si="2"/>
        <v>0</v>
      </c>
    </row>
    <row r="95" spans="2:15" ht="18" hidden="1" customHeight="1">
      <c r="B95" s="516"/>
      <c r="C95" s="1274" t="str">
        <f>T(ESTIMATE!B83)</f>
        <v>Door trim</v>
      </c>
      <c r="D95" s="1274"/>
      <c r="E95" s="1274"/>
      <c r="F95" s="1274"/>
      <c r="G95" s="1274"/>
      <c r="H95" s="559">
        <f>ESTIMATE!R83</f>
        <v>0</v>
      </c>
      <c r="I95" s="560" t="str">
        <f>T(ESTIMATE!U83)</f>
        <v>ea</v>
      </c>
      <c r="J95" s="561">
        <f>IF($R$3="Allocate Adders",ESTIMATE!BE83,ESTIMATE!AY83)</f>
        <v>0</v>
      </c>
      <c r="K95" s="561">
        <f>IF($R$3="Allocate Adders",ESTIMATE!BH83,ESTIMATE!AZ83)</f>
        <v>0</v>
      </c>
      <c r="L95" s="561">
        <f>IF($R$3="Allocate Adders",ESTIMATE!BK83,ESTIMATE!BA83)</f>
        <v>0</v>
      </c>
      <c r="M95" s="1275">
        <f t="shared" si="3"/>
        <v>0</v>
      </c>
      <c r="N95" s="1275"/>
      <c r="O95" s="520">
        <f t="shared" si="2"/>
        <v>0</v>
      </c>
    </row>
    <row r="96" spans="2:15" ht="18" hidden="1" customHeight="1">
      <c r="B96" s="516"/>
      <c r="C96" s="1274" t="str">
        <f>T(ESTIMATE!B84)</f>
        <v>Window trim</v>
      </c>
      <c r="D96" s="1274"/>
      <c r="E96" s="1274"/>
      <c r="F96" s="1274"/>
      <c r="G96" s="1274"/>
      <c r="H96" s="559">
        <f>ESTIMATE!R84</f>
        <v>0</v>
      </c>
      <c r="I96" s="560" t="str">
        <f>T(ESTIMATE!U84)</f>
        <v>ea</v>
      </c>
      <c r="J96" s="561">
        <f>IF($R$3="Allocate Adders",ESTIMATE!BE84,ESTIMATE!AY84)</f>
        <v>0</v>
      </c>
      <c r="K96" s="561">
        <f>IF($R$3="Allocate Adders",ESTIMATE!BH84,ESTIMATE!AZ84)</f>
        <v>0</v>
      </c>
      <c r="L96" s="561">
        <f>IF($R$3="Allocate Adders",ESTIMATE!BK84,ESTIMATE!BA84)</f>
        <v>0</v>
      </c>
      <c r="M96" s="1275">
        <f t="shared" si="3"/>
        <v>0</v>
      </c>
      <c r="N96" s="1275"/>
      <c r="O96" s="520">
        <f t="shared" si="2"/>
        <v>0</v>
      </c>
    </row>
    <row r="97" spans="2:15" ht="18" hidden="1" customHeight="1">
      <c r="B97" s="516"/>
      <c r="C97" s="1274" t="str">
        <f>T(ESTIMATE!B85)</f>
        <v/>
      </c>
      <c r="D97" s="1274"/>
      <c r="E97" s="1274"/>
      <c r="F97" s="1274"/>
      <c r="G97" s="1274"/>
      <c r="H97" s="559">
        <f>ESTIMATE!R85</f>
        <v>0</v>
      </c>
      <c r="I97" s="560" t="str">
        <f>T(ESTIMATE!U85)</f>
        <v/>
      </c>
      <c r="J97" s="561">
        <f>IF($R$3="Allocate Adders",ESTIMATE!BE85,ESTIMATE!AY85)</f>
        <v>0</v>
      </c>
      <c r="K97" s="561">
        <f>IF($R$3="Allocate Adders",ESTIMATE!BH85,ESTIMATE!AZ85)</f>
        <v>0</v>
      </c>
      <c r="L97" s="561">
        <f>IF($R$3="Allocate Adders",ESTIMATE!BK85,ESTIMATE!BA85)</f>
        <v>0</v>
      </c>
      <c r="M97" s="1275">
        <f t="shared" si="3"/>
        <v>0</v>
      </c>
      <c r="N97" s="1275"/>
      <c r="O97" s="520">
        <f t="shared" si="2"/>
        <v>0</v>
      </c>
    </row>
    <row r="98" spans="2:15" ht="18" hidden="1" customHeight="1">
      <c r="B98" s="516"/>
      <c r="C98" s="1274" t="str">
        <f>T(ESTIMATE!B86)</f>
        <v/>
      </c>
      <c r="D98" s="1274"/>
      <c r="E98" s="1274"/>
      <c r="F98" s="1274"/>
      <c r="G98" s="1274"/>
      <c r="H98" s="559">
        <f>ESTIMATE!R86</f>
        <v>0</v>
      </c>
      <c r="I98" s="560" t="str">
        <f>T(ESTIMATE!U86)</f>
        <v/>
      </c>
      <c r="J98" s="561">
        <f>IF($R$3="Allocate Adders",ESTIMATE!BE86,ESTIMATE!AY86)</f>
        <v>0</v>
      </c>
      <c r="K98" s="561">
        <f>IF($R$3="Allocate Adders",ESTIMATE!BH86,ESTIMATE!AZ86)</f>
        <v>0</v>
      </c>
      <c r="L98" s="561">
        <f>IF($R$3="Allocate Adders",ESTIMATE!BK86,ESTIMATE!BA86)</f>
        <v>0</v>
      </c>
      <c r="M98" s="1275">
        <f t="shared" si="3"/>
        <v>0</v>
      </c>
      <c r="N98" s="1275"/>
      <c r="O98" s="520">
        <f t="shared" si="2"/>
        <v>0</v>
      </c>
    </row>
    <row r="99" spans="2:15" ht="18" hidden="1" customHeight="1">
      <c r="B99" s="516"/>
      <c r="C99" s="1274" t="str">
        <f>T(ESTIMATE!B87)</f>
        <v/>
      </c>
      <c r="D99" s="1274"/>
      <c r="E99" s="1274"/>
      <c r="F99" s="1274"/>
      <c r="G99" s="1274"/>
      <c r="H99" s="559">
        <f>ESTIMATE!R87</f>
        <v>0</v>
      </c>
      <c r="I99" s="560" t="str">
        <f>T(ESTIMATE!U87)</f>
        <v/>
      </c>
      <c r="J99" s="561">
        <f>IF($R$3="Allocate Adders",ESTIMATE!BE87,ESTIMATE!AY87)</f>
        <v>0</v>
      </c>
      <c r="K99" s="561">
        <f>IF($R$3="Allocate Adders",ESTIMATE!BH87,ESTIMATE!AZ87)</f>
        <v>0</v>
      </c>
      <c r="L99" s="561">
        <f>IF($R$3="Allocate Adders",ESTIMATE!BK87,ESTIMATE!BA87)</f>
        <v>0</v>
      </c>
      <c r="M99" s="1275">
        <f t="shared" si="3"/>
        <v>0</v>
      </c>
      <c r="N99" s="1275"/>
      <c r="O99" s="520">
        <f t="shared" si="2"/>
        <v>0</v>
      </c>
    </row>
    <row r="100" spans="2:15" ht="18" hidden="1" customHeight="1">
      <c r="B100" s="516"/>
      <c r="C100" s="1274" t="str">
        <f>T(ESTIMATE!B88)</f>
        <v/>
      </c>
      <c r="D100" s="1274"/>
      <c r="E100" s="1274"/>
      <c r="F100" s="1274"/>
      <c r="G100" s="1274"/>
      <c r="H100" s="559">
        <f>ESTIMATE!R88</f>
        <v>0</v>
      </c>
      <c r="I100" s="560" t="str">
        <f>T(ESTIMATE!U88)</f>
        <v/>
      </c>
      <c r="J100" s="561">
        <f>IF($R$3="Allocate Adders",ESTIMATE!BE88,ESTIMATE!AY88)</f>
        <v>0</v>
      </c>
      <c r="K100" s="561">
        <f>IF($R$3="Allocate Adders",ESTIMATE!BH88,ESTIMATE!AZ88)</f>
        <v>0</v>
      </c>
      <c r="L100" s="561">
        <f>IF($R$3="Allocate Adders",ESTIMATE!BK88,ESTIMATE!BA88)</f>
        <v>0</v>
      </c>
      <c r="M100" s="1275">
        <f t="shared" si="3"/>
        <v>0</v>
      </c>
      <c r="N100" s="1275"/>
      <c r="O100" s="520">
        <f t="shared" si="2"/>
        <v>0</v>
      </c>
    </row>
    <row r="101" spans="2:15" ht="18" hidden="1" customHeight="1">
      <c r="B101" s="516"/>
      <c r="C101" s="1274" t="str">
        <f>T(ESTIMATE!B89)</f>
        <v/>
      </c>
      <c r="D101" s="1274"/>
      <c r="E101" s="1274"/>
      <c r="F101" s="1274"/>
      <c r="G101" s="1274"/>
      <c r="H101" s="559">
        <f>ESTIMATE!R89</f>
        <v>0</v>
      </c>
      <c r="I101" s="560" t="str">
        <f>T(ESTIMATE!U89)</f>
        <v/>
      </c>
      <c r="J101" s="561">
        <f>IF($R$3="Allocate Adders",ESTIMATE!BE89,ESTIMATE!AY89)</f>
        <v>0</v>
      </c>
      <c r="K101" s="561">
        <f>IF($R$3="Allocate Adders",ESTIMATE!BH89,ESTIMATE!AZ89)</f>
        <v>0</v>
      </c>
      <c r="L101" s="561">
        <f>IF($R$3="Allocate Adders",ESTIMATE!BK89,ESTIMATE!BA89)</f>
        <v>0</v>
      </c>
      <c r="M101" s="1275">
        <f t="shared" si="3"/>
        <v>0</v>
      </c>
      <c r="N101" s="1275"/>
      <c r="O101" s="520">
        <f t="shared" si="2"/>
        <v>0</v>
      </c>
    </row>
    <row r="102" spans="2:15" ht="18" hidden="1" customHeight="1">
      <c r="B102" s="516"/>
      <c r="C102" s="1274" t="str">
        <f>T(ESTIMATE!B90)</f>
        <v/>
      </c>
      <c r="D102" s="1274"/>
      <c r="E102" s="1274"/>
      <c r="F102" s="1274"/>
      <c r="G102" s="1274"/>
      <c r="H102" s="559">
        <f>ESTIMATE!R90</f>
        <v>0</v>
      </c>
      <c r="I102" s="560" t="str">
        <f>T(ESTIMATE!U90)</f>
        <v/>
      </c>
      <c r="J102" s="561">
        <f>IF($R$3="Allocate Adders",ESTIMATE!BE90,ESTIMATE!AY90)</f>
        <v>0</v>
      </c>
      <c r="K102" s="561">
        <f>IF($R$3="Allocate Adders",ESTIMATE!BH90,ESTIMATE!AZ90)</f>
        <v>0</v>
      </c>
      <c r="L102" s="561">
        <f>IF($R$3="Allocate Adders",ESTIMATE!BK90,ESTIMATE!BA90)</f>
        <v>0</v>
      </c>
      <c r="M102" s="1275">
        <f t="shared" si="3"/>
        <v>0</v>
      </c>
      <c r="N102" s="1275"/>
      <c r="O102" s="520">
        <f t="shared" si="2"/>
        <v>0</v>
      </c>
    </row>
    <row r="103" spans="2:15" ht="18" hidden="1" customHeight="1">
      <c r="B103" s="516"/>
      <c r="C103" s="1274" t="str">
        <f>T(ESTIMATE!B91)</f>
        <v/>
      </c>
      <c r="D103" s="1274"/>
      <c r="E103" s="1274"/>
      <c r="F103" s="1274"/>
      <c r="G103" s="1274"/>
      <c r="H103" s="559">
        <f>ESTIMATE!R91</f>
        <v>0</v>
      </c>
      <c r="I103" s="560" t="str">
        <f>T(ESTIMATE!U91)</f>
        <v/>
      </c>
      <c r="J103" s="561">
        <f>IF($R$3="Allocate Adders",ESTIMATE!BE91,ESTIMATE!AY91)</f>
        <v>0</v>
      </c>
      <c r="K103" s="561">
        <f>IF($R$3="Allocate Adders",ESTIMATE!BH91,ESTIMATE!AZ91)</f>
        <v>0</v>
      </c>
      <c r="L103" s="561">
        <f>IF($R$3="Allocate Adders",ESTIMATE!BK91,ESTIMATE!BA91)</f>
        <v>0</v>
      </c>
      <c r="M103" s="1275">
        <f t="shared" si="3"/>
        <v>0</v>
      </c>
      <c r="N103" s="1275"/>
      <c r="O103" s="520">
        <f t="shared" si="2"/>
        <v>0</v>
      </c>
    </row>
    <row r="104" spans="2:15" ht="18" hidden="1" customHeight="1">
      <c r="B104" s="516"/>
      <c r="C104" s="1274" t="str">
        <f>T(ESTIMATE!B92)</f>
        <v/>
      </c>
      <c r="D104" s="1274"/>
      <c r="E104" s="1274"/>
      <c r="F104" s="1274"/>
      <c r="G104" s="1274"/>
      <c r="H104" s="559">
        <f>ESTIMATE!R92</f>
        <v>0</v>
      </c>
      <c r="I104" s="560" t="str">
        <f>T(ESTIMATE!U92)</f>
        <v/>
      </c>
      <c r="J104" s="561">
        <f>IF($R$3="Allocate Adders",ESTIMATE!BE92,ESTIMATE!AY92)</f>
        <v>0</v>
      </c>
      <c r="K104" s="561">
        <f>IF($R$3="Allocate Adders",ESTIMATE!BH92,ESTIMATE!AZ92)</f>
        <v>0</v>
      </c>
      <c r="L104" s="561">
        <f>IF($R$3="Allocate Adders",ESTIMATE!BK92,ESTIMATE!BA92)</f>
        <v>0</v>
      </c>
      <c r="M104" s="1275">
        <f t="shared" si="3"/>
        <v>0</v>
      </c>
      <c r="N104" s="1275"/>
      <c r="O104" s="520">
        <f t="shared" si="2"/>
        <v>0</v>
      </c>
    </row>
    <row r="105" spans="2:15" ht="18" hidden="1" customHeight="1">
      <c r="B105" s="516"/>
      <c r="C105" s="1274" t="str">
        <f>T(ESTIMATE!B93)</f>
        <v/>
      </c>
      <c r="D105" s="1274"/>
      <c r="E105" s="1274"/>
      <c r="F105" s="1274"/>
      <c r="G105" s="1274"/>
      <c r="H105" s="559">
        <f>ESTIMATE!R93</f>
        <v>0</v>
      </c>
      <c r="I105" s="560" t="str">
        <f>T(ESTIMATE!U93)</f>
        <v/>
      </c>
      <c r="J105" s="561">
        <f>IF($R$3="Allocate Adders",ESTIMATE!BE93,ESTIMATE!AY93)</f>
        <v>0</v>
      </c>
      <c r="K105" s="561">
        <f>IF($R$3="Allocate Adders",ESTIMATE!BH93,ESTIMATE!AZ93)</f>
        <v>0</v>
      </c>
      <c r="L105" s="561">
        <f>IF($R$3="Allocate Adders",ESTIMATE!BK93,ESTIMATE!BA93)</f>
        <v>0</v>
      </c>
      <c r="M105" s="1275">
        <f t="shared" si="3"/>
        <v>0</v>
      </c>
      <c r="N105" s="1275"/>
      <c r="O105" s="520">
        <f t="shared" si="2"/>
        <v>0</v>
      </c>
    </row>
    <row r="106" spans="2:15" ht="18" hidden="1" customHeight="1">
      <c r="B106" s="516"/>
      <c r="C106" s="1274" t="str">
        <f>T(ESTIMATE!B94)</f>
        <v/>
      </c>
      <c r="D106" s="1274"/>
      <c r="E106" s="1274"/>
      <c r="F106" s="1274"/>
      <c r="G106" s="1274"/>
      <c r="H106" s="559">
        <f>ESTIMATE!R94</f>
        <v>0</v>
      </c>
      <c r="I106" s="560" t="str">
        <f>T(ESTIMATE!U94)</f>
        <v/>
      </c>
      <c r="J106" s="561">
        <f>IF($R$3="Allocate Adders",ESTIMATE!BE94,ESTIMATE!AY94)</f>
        <v>0</v>
      </c>
      <c r="K106" s="561">
        <f>IF($R$3="Allocate Adders",ESTIMATE!BH94,ESTIMATE!AZ94)</f>
        <v>0</v>
      </c>
      <c r="L106" s="561">
        <f>IF($R$3="Allocate Adders",ESTIMATE!BK94,ESTIMATE!BA94)</f>
        <v>0</v>
      </c>
      <c r="M106" s="1275">
        <f t="shared" si="3"/>
        <v>0</v>
      </c>
      <c r="N106" s="1275"/>
      <c r="O106" s="520">
        <f t="shared" si="2"/>
        <v>0</v>
      </c>
    </row>
    <row r="107" spans="2:15" ht="4.3499999999999996" hidden="1" customHeight="1" thickBot="1">
      <c r="B107" s="516"/>
      <c r="C107" s="562"/>
      <c r="D107" s="364"/>
      <c r="E107" s="364"/>
      <c r="F107" s="364"/>
      <c r="G107" s="364"/>
      <c r="H107" s="563"/>
      <c r="I107" s="364"/>
      <c r="J107" s="564"/>
      <c r="K107" s="564"/>
      <c r="L107" s="564"/>
      <c r="M107" s="565"/>
      <c r="N107" s="566"/>
      <c r="O107" s="520">
        <f>O108</f>
        <v>0</v>
      </c>
    </row>
    <row r="108" spans="2:15" ht="22" hidden="1" customHeight="1" thickBot="1">
      <c r="B108" s="516"/>
      <c r="C108" s="1276" t="str">
        <f>T(ESTIMATE!AE96)</f>
        <v>SIDING TOTAL</v>
      </c>
      <c r="D108" s="1277"/>
      <c r="E108" s="1277"/>
      <c r="F108" s="1277"/>
      <c r="G108" s="1277"/>
      <c r="H108" s="1277"/>
      <c r="I108" s="1278"/>
      <c r="J108" s="530">
        <f>SUM(J67:J107)</f>
        <v>0</v>
      </c>
      <c r="K108" s="531">
        <f>SUM(K67:K107)</f>
        <v>0</v>
      </c>
      <c r="L108" s="530">
        <f>SUM(L67:L107)</f>
        <v>0</v>
      </c>
      <c r="M108" s="1279">
        <f>SUM(M67:N107)</f>
        <v>0</v>
      </c>
      <c r="N108" s="1280"/>
      <c r="O108" s="520">
        <f>SUM(O66:O106)</f>
        <v>0</v>
      </c>
    </row>
    <row r="109" spans="2:15" ht="20.7" hidden="1" customHeight="1">
      <c r="B109" s="521"/>
      <c r="C109" s="585"/>
      <c r="D109" s="585"/>
      <c r="E109" s="585"/>
      <c r="F109" s="585"/>
      <c r="G109" s="585"/>
      <c r="H109" s="586"/>
      <c r="I109" s="585"/>
      <c r="J109" s="587"/>
      <c r="K109" s="587"/>
      <c r="L109" s="587"/>
      <c r="M109" s="588"/>
      <c r="N109" s="571"/>
      <c r="O109" s="520">
        <f>O108</f>
        <v>0</v>
      </c>
    </row>
    <row r="110" spans="2:15" ht="5.45" hidden="1" customHeight="1">
      <c r="B110" s="597"/>
      <c r="C110" s="1281"/>
      <c r="D110" s="1281"/>
      <c r="E110" s="1281"/>
      <c r="F110" s="1281"/>
      <c r="G110" s="1281"/>
      <c r="H110" s="594"/>
      <c r="I110" s="595"/>
      <c r="J110" s="596"/>
      <c r="K110" s="596"/>
      <c r="L110" s="596"/>
      <c r="M110" s="1282"/>
      <c r="N110" s="1282"/>
    </row>
    <row r="111" spans="2:15" ht="22" hidden="1" customHeight="1">
      <c r="B111" s="521"/>
      <c r="C111" s="1283" t="str">
        <f>T(ESTIMATE!B99)</f>
        <v>MASONRY</v>
      </c>
      <c r="D111" s="1283"/>
      <c r="E111" s="1283"/>
      <c r="F111" s="1283"/>
      <c r="G111" s="1284"/>
      <c r="H111" s="556">
        <f>SUM(H112:H151)</f>
        <v>250</v>
      </c>
      <c r="I111" s="557"/>
      <c r="J111" s="558"/>
      <c r="K111" s="558"/>
      <c r="L111" s="558"/>
      <c r="M111" s="1285"/>
      <c r="N111" s="1286"/>
      <c r="O111" s="520">
        <f t="shared" ref="O111:O151" si="4">H111</f>
        <v>250</v>
      </c>
    </row>
    <row r="112" spans="2:15" ht="18" hidden="1" customHeight="1">
      <c r="B112" s="516"/>
      <c r="C112" s="1274" t="str">
        <f>T(ESTIMATE!B100)</f>
        <v>Masonry</v>
      </c>
      <c r="D112" s="1274"/>
      <c r="E112" s="1274"/>
      <c r="F112" s="1274"/>
      <c r="G112" s="1274"/>
      <c r="H112" s="559">
        <f>ESTIMATE!R100</f>
        <v>0</v>
      </c>
      <c r="I112" s="560" t="str">
        <f>T(ESTIMATE!U100)</f>
        <v/>
      </c>
      <c r="J112" s="561">
        <f>IF($R$3="Allocate Adders",ESTIMATE!BE100,ESTIMATE!AY100)</f>
        <v>0</v>
      </c>
      <c r="K112" s="561">
        <f>IF($R$3="Allocate Adders",ESTIMATE!BH100,ESTIMATE!AZ100)</f>
        <v>0</v>
      </c>
      <c r="L112" s="561">
        <f>IF($R$3="Allocate Adders",ESTIMATE!BK100,ESTIMATE!BA100)</f>
        <v>0</v>
      </c>
      <c r="M112" s="1275">
        <f t="shared" ref="M112:M151" si="5">SUM(J112:L112)</f>
        <v>0</v>
      </c>
      <c r="N112" s="1275"/>
      <c r="O112" s="520">
        <f t="shared" si="4"/>
        <v>0</v>
      </c>
    </row>
    <row r="113" spans="2:15" ht="18" hidden="1" customHeight="1">
      <c r="B113" s="516"/>
      <c r="C113" s="1274" t="str">
        <f>T(ESTIMATE!B101)</f>
        <v>Masonry bid/allowance</v>
      </c>
      <c r="D113" s="1274"/>
      <c r="E113" s="1274"/>
      <c r="F113" s="1274"/>
      <c r="G113" s="1274"/>
      <c r="H113" s="559">
        <f>ESTIMATE!R101</f>
        <v>0</v>
      </c>
      <c r="I113" s="560" t="str">
        <f>T(ESTIMATE!U101)</f>
        <v>ls</v>
      </c>
      <c r="J113" s="561">
        <f>IF($R$3="Allocate Adders",ESTIMATE!BE101,ESTIMATE!AY101)</f>
        <v>0</v>
      </c>
      <c r="K113" s="561">
        <f>IF($R$3="Allocate Adders",ESTIMATE!BH101,ESTIMATE!AZ101)</f>
        <v>0</v>
      </c>
      <c r="L113" s="561">
        <f>IF($R$3="Allocate Adders",ESTIMATE!BK101,ESTIMATE!BA101)</f>
        <v>0</v>
      </c>
      <c r="M113" s="1275">
        <f t="shared" si="5"/>
        <v>0</v>
      </c>
      <c r="N113" s="1275"/>
      <c r="O113" s="520">
        <f t="shared" si="4"/>
        <v>0</v>
      </c>
    </row>
    <row r="114" spans="2:15" ht="18" hidden="1" customHeight="1">
      <c r="B114" s="516"/>
      <c r="C114" s="1274" t="str">
        <f>T(ESTIMATE!B102)</f>
        <v>CMU, 4x8</v>
      </c>
      <c r="D114" s="1274"/>
      <c r="E114" s="1274"/>
      <c r="F114" s="1274"/>
      <c r="G114" s="1274"/>
      <c r="H114" s="559">
        <f>ESTIMATE!R102</f>
        <v>250</v>
      </c>
      <c r="I114" s="560" t="str">
        <f>T(ESTIMATE!U102)</f>
        <v>sf</v>
      </c>
      <c r="J114" s="561">
        <f>IF($R$3="Allocate Adders",ESTIMATE!BE102,ESTIMATE!AY102)</f>
        <v>937.5</v>
      </c>
      <c r="K114" s="561">
        <f>IF($R$3="Allocate Adders",ESTIMATE!BH102,ESTIMATE!AZ102)</f>
        <v>500</v>
      </c>
      <c r="L114" s="561">
        <f>IF($R$3="Allocate Adders",ESTIMATE!BK102,ESTIMATE!BA102)</f>
        <v>0</v>
      </c>
      <c r="M114" s="1275">
        <f t="shared" si="5"/>
        <v>1437.5</v>
      </c>
      <c r="N114" s="1275"/>
      <c r="O114" s="520">
        <f t="shared" si="4"/>
        <v>250</v>
      </c>
    </row>
    <row r="115" spans="2:15" ht="18" hidden="1" customHeight="1">
      <c r="B115" s="516"/>
      <c r="C115" s="1274" t="str">
        <f>T(ESTIMATE!B103)</f>
        <v>CMU, 8x8</v>
      </c>
      <c r="D115" s="1274"/>
      <c r="E115" s="1274"/>
      <c r="F115" s="1274"/>
      <c r="G115" s="1274"/>
      <c r="H115" s="559">
        <f>ESTIMATE!R103</f>
        <v>0</v>
      </c>
      <c r="I115" s="560" t="str">
        <f>T(ESTIMATE!U103)</f>
        <v>sf</v>
      </c>
      <c r="J115" s="561">
        <f>IF($R$3="Allocate Adders",ESTIMATE!BE103,ESTIMATE!AY103)</f>
        <v>0</v>
      </c>
      <c r="K115" s="561">
        <f>IF($R$3="Allocate Adders",ESTIMATE!BH103,ESTIMATE!AZ103)</f>
        <v>0</v>
      </c>
      <c r="L115" s="561">
        <f>IF($R$3="Allocate Adders",ESTIMATE!BK103,ESTIMATE!BA103)</f>
        <v>0</v>
      </c>
      <c r="M115" s="1275">
        <f t="shared" si="5"/>
        <v>0</v>
      </c>
      <c r="N115" s="1275"/>
      <c r="O115" s="520">
        <f t="shared" si="4"/>
        <v>0</v>
      </c>
    </row>
    <row r="116" spans="2:15" ht="18" hidden="1" customHeight="1">
      <c r="B116" s="516"/>
      <c r="C116" s="1274" t="str">
        <f>T(ESTIMATE!B104)</f>
        <v>Brick veneer</v>
      </c>
      <c r="D116" s="1274"/>
      <c r="E116" s="1274"/>
      <c r="F116" s="1274"/>
      <c r="G116" s="1274"/>
      <c r="H116" s="559">
        <f>ESTIMATE!R104</f>
        <v>0</v>
      </c>
      <c r="I116" s="560" t="str">
        <f>T(ESTIMATE!U104)</f>
        <v>sf</v>
      </c>
      <c r="J116" s="561">
        <f>IF($R$3="Allocate Adders",ESTIMATE!BE104,ESTIMATE!AY104)</f>
        <v>0</v>
      </c>
      <c r="K116" s="561">
        <f>IF($R$3="Allocate Adders",ESTIMATE!BH104,ESTIMATE!AZ104)</f>
        <v>0</v>
      </c>
      <c r="L116" s="561">
        <f>IF($R$3="Allocate Adders",ESTIMATE!BK104,ESTIMATE!BA104)</f>
        <v>0</v>
      </c>
      <c r="M116" s="1275">
        <f t="shared" si="5"/>
        <v>0</v>
      </c>
      <c r="N116" s="1275"/>
      <c r="O116" s="520">
        <f t="shared" si="4"/>
        <v>0</v>
      </c>
    </row>
    <row r="117" spans="2:15" ht="18" hidden="1" customHeight="1">
      <c r="B117" s="516"/>
      <c r="C117" s="1274" t="str">
        <f>T(ESTIMATE!B105)</f>
        <v>Natural stone</v>
      </c>
      <c r="D117" s="1274"/>
      <c r="E117" s="1274"/>
      <c r="F117" s="1274"/>
      <c r="G117" s="1274"/>
      <c r="H117" s="559">
        <f>ESTIMATE!R105</f>
        <v>0</v>
      </c>
      <c r="I117" s="560" t="str">
        <f>T(ESTIMATE!U105)</f>
        <v>sf</v>
      </c>
      <c r="J117" s="561">
        <f>IF($R$3="Allocate Adders",ESTIMATE!BE105,ESTIMATE!AY105)</f>
        <v>0</v>
      </c>
      <c r="K117" s="561">
        <f>IF($R$3="Allocate Adders",ESTIMATE!BH105,ESTIMATE!AZ105)</f>
        <v>0</v>
      </c>
      <c r="L117" s="561">
        <f>IF($R$3="Allocate Adders",ESTIMATE!BK105,ESTIMATE!BA105)</f>
        <v>0</v>
      </c>
      <c r="M117" s="1275">
        <f t="shared" si="5"/>
        <v>0</v>
      </c>
      <c r="N117" s="1275"/>
      <c r="O117" s="520">
        <f t="shared" si="4"/>
        <v>0</v>
      </c>
    </row>
    <row r="118" spans="2:15" ht="18" hidden="1" customHeight="1">
      <c r="B118" s="516"/>
      <c r="C118" s="1274" t="str">
        <f>T(ESTIMATE!B106)</f>
        <v>Masonry waterproofing</v>
      </c>
      <c r="D118" s="1274"/>
      <c r="E118" s="1274"/>
      <c r="F118" s="1274"/>
      <c r="G118" s="1274"/>
      <c r="H118" s="559">
        <f>ESTIMATE!R106</f>
        <v>0</v>
      </c>
      <c r="I118" s="560" t="str">
        <f>T(ESTIMATE!U106)</f>
        <v>sf</v>
      </c>
      <c r="J118" s="561">
        <f>IF($R$3="Allocate Adders",ESTIMATE!BE106,ESTIMATE!AY106)</f>
        <v>0</v>
      </c>
      <c r="K118" s="561">
        <f>IF($R$3="Allocate Adders",ESTIMATE!BH106,ESTIMATE!AZ106)</f>
        <v>0</v>
      </c>
      <c r="L118" s="561">
        <f>IF($R$3="Allocate Adders",ESTIMATE!BK106,ESTIMATE!BA106)</f>
        <v>0</v>
      </c>
      <c r="M118" s="1275">
        <f t="shared" si="5"/>
        <v>0</v>
      </c>
      <c r="N118" s="1275"/>
      <c r="O118" s="520">
        <f t="shared" si="4"/>
        <v>0</v>
      </c>
    </row>
    <row r="119" spans="2:15" ht="18" hidden="1" customHeight="1">
      <c r="B119" s="516"/>
      <c r="C119" s="1274" t="str">
        <f>T(ESTIMATE!B107)</f>
        <v xml:space="preserve">Chimney, brick </v>
      </c>
      <c r="D119" s="1274"/>
      <c r="E119" s="1274"/>
      <c r="F119" s="1274"/>
      <c r="G119" s="1274"/>
      <c r="H119" s="559">
        <f>ESTIMATE!R107</f>
        <v>0</v>
      </c>
      <c r="I119" s="560" t="str">
        <f>T(ESTIMATE!U107)</f>
        <v>vlf</v>
      </c>
      <c r="J119" s="561">
        <f>IF($R$3="Allocate Adders",ESTIMATE!BE107,ESTIMATE!AY107)</f>
        <v>0</v>
      </c>
      <c r="K119" s="561">
        <f>IF($R$3="Allocate Adders",ESTIMATE!BH107,ESTIMATE!AZ107)</f>
        <v>0</v>
      </c>
      <c r="L119" s="561">
        <f>IF($R$3="Allocate Adders",ESTIMATE!BK107,ESTIMATE!BA107)</f>
        <v>0</v>
      </c>
      <c r="M119" s="1275">
        <f t="shared" si="5"/>
        <v>0</v>
      </c>
      <c r="N119" s="1275"/>
      <c r="O119" s="520">
        <f t="shared" si="4"/>
        <v>0</v>
      </c>
    </row>
    <row r="120" spans="2:15" ht="18" hidden="1" customHeight="1">
      <c r="B120" s="516"/>
      <c r="C120" s="1274" t="str">
        <f>T(ESTIMATE!B108)</f>
        <v>Chimney, stone</v>
      </c>
      <c r="D120" s="1274"/>
      <c r="E120" s="1274"/>
      <c r="F120" s="1274"/>
      <c r="G120" s="1274"/>
      <c r="H120" s="559">
        <f>ESTIMATE!R108</f>
        <v>0</v>
      </c>
      <c r="I120" s="560" t="str">
        <f>T(ESTIMATE!U108)</f>
        <v>vlf</v>
      </c>
      <c r="J120" s="561">
        <f>IF($R$3="Allocate Adders",ESTIMATE!BE108,ESTIMATE!AY108)</f>
        <v>0</v>
      </c>
      <c r="K120" s="561">
        <f>IF($R$3="Allocate Adders",ESTIMATE!BH108,ESTIMATE!AZ108)</f>
        <v>0</v>
      </c>
      <c r="L120" s="561">
        <f>IF($R$3="Allocate Adders",ESTIMATE!BK108,ESTIMATE!BA108)</f>
        <v>0</v>
      </c>
      <c r="M120" s="1275">
        <f t="shared" si="5"/>
        <v>0</v>
      </c>
      <c r="N120" s="1275"/>
      <c r="O120" s="520">
        <f t="shared" si="4"/>
        <v>0</v>
      </c>
    </row>
    <row r="121" spans="2:15" ht="18" hidden="1" customHeight="1">
      <c r="B121" s="516"/>
      <c r="C121" s="1274" t="str">
        <f>T(ESTIMATE!B109)</f>
        <v>Fireplace complete, brick, 3ft-4ft wide w/ chimney</v>
      </c>
      <c r="D121" s="1274"/>
      <c r="E121" s="1274"/>
      <c r="F121" s="1274"/>
      <c r="G121" s="1274"/>
      <c r="H121" s="559">
        <f>ESTIMATE!R109</f>
        <v>0</v>
      </c>
      <c r="I121" s="560" t="str">
        <f>T(ESTIMATE!U109)</f>
        <v>ea</v>
      </c>
      <c r="J121" s="561">
        <f>IF($R$3="Allocate Adders",ESTIMATE!BE109,ESTIMATE!AY109)</f>
        <v>0</v>
      </c>
      <c r="K121" s="561">
        <f>IF($R$3="Allocate Adders",ESTIMATE!BH109,ESTIMATE!AZ109)</f>
        <v>0</v>
      </c>
      <c r="L121" s="561">
        <f>IF($R$3="Allocate Adders",ESTIMATE!BK109,ESTIMATE!BA109)</f>
        <v>0</v>
      </c>
      <c r="M121" s="1275">
        <f t="shared" si="5"/>
        <v>0</v>
      </c>
      <c r="N121" s="1275"/>
      <c r="O121" s="520">
        <f t="shared" si="4"/>
        <v>0</v>
      </c>
    </row>
    <row r="122" spans="2:15" ht="18" hidden="1" customHeight="1">
      <c r="B122" s="516"/>
      <c r="C122" s="1274" t="str">
        <f>T(ESTIMATE!B110)</f>
        <v/>
      </c>
      <c r="D122" s="1274"/>
      <c r="E122" s="1274"/>
      <c r="F122" s="1274"/>
      <c r="G122" s="1274"/>
      <c r="H122" s="559">
        <f>ESTIMATE!R110</f>
        <v>0</v>
      </c>
      <c r="I122" s="560" t="str">
        <f>T(ESTIMATE!U110)</f>
        <v/>
      </c>
      <c r="J122" s="561">
        <f>IF($R$3="Allocate Adders",ESTIMATE!BE110,ESTIMATE!AY110)</f>
        <v>0</v>
      </c>
      <c r="K122" s="561">
        <f>IF($R$3="Allocate Adders",ESTIMATE!BH110,ESTIMATE!AZ110)</f>
        <v>0</v>
      </c>
      <c r="L122" s="561">
        <f>IF($R$3="Allocate Adders",ESTIMATE!BK110,ESTIMATE!BA110)</f>
        <v>0</v>
      </c>
      <c r="M122" s="1275">
        <f t="shared" si="5"/>
        <v>0</v>
      </c>
      <c r="N122" s="1275"/>
      <c r="O122" s="520">
        <f t="shared" si="4"/>
        <v>0</v>
      </c>
    </row>
    <row r="123" spans="2:15" ht="18" hidden="1" customHeight="1">
      <c r="B123" s="516"/>
      <c r="C123" s="1274" t="str">
        <f>T(ESTIMATE!B111)</f>
        <v/>
      </c>
      <c r="D123" s="1274"/>
      <c r="E123" s="1274"/>
      <c r="F123" s="1274"/>
      <c r="G123" s="1274"/>
      <c r="H123" s="559">
        <f>ESTIMATE!R111</f>
        <v>0</v>
      </c>
      <c r="I123" s="560" t="str">
        <f>T(ESTIMATE!U111)</f>
        <v/>
      </c>
      <c r="J123" s="561">
        <f>IF($R$3="Allocate Adders",ESTIMATE!BE111,ESTIMATE!AY111)</f>
        <v>0</v>
      </c>
      <c r="K123" s="561">
        <f>IF($R$3="Allocate Adders",ESTIMATE!BH111,ESTIMATE!AZ111)</f>
        <v>0</v>
      </c>
      <c r="L123" s="561">
        <f>IF($R$3="Allocate Adders",ESTIMATE!BK111,ESTIMATE!BA111)</f>
        <v>0</v>
      </c>
      <c r="M123" s="1275">
        <f t="shared" si="5"/>
        <v>0</v>
      </c>
      <c r="N123" s="1275"/>
      <c r="O123" s="520">
        <f t="shared" si="4"/>
        <v>0</v>
      </c>
    </row>
    <row r="124" spans="2:15" ht="18" hidden="1" customHeight="1">
      <c r="B124" s="516"/>
      <c r="C124" s="1274" t="str">
        <f>T(ESTIMATE!B112)</f>
        <v>Miscellaneous Masonry</v>
      </c>
      <c r="D124" s="1274"/>
      <c r="E124" s="1274"/>
      <c r="F124" s="1274"/>
      <c r="G124" s="1274"/>
      <c r="H124" s="559">
        <f>ESTIMATE!R112</f>
        <v>0</v>
      </c>
      <c r="I124" s="560" t="str">
        <f>T(ESTIMATE!U112)</f>
        <v/>
      </c>
      <c r="J124" s="561">
        <f>IF($R$3="Allocate Adders",ESTIMATE!BE112,ESTIMATE!AY112)</f>
        <v>0</v>
      </c>
      <c r="K124" s="561">
        <f>IF($R$3="Allocate Adders",ESTIMATE!BH112,ESTIMATE!AZ112)</f>
        <v>0</v>
      </c>
      <c r="L124" s="561">
        <f>IF($R$3="Allocate Adders",ESTIMATE!BK112,ESTIMATE!BA112)</f>
        <v>0</v>
      </c>
      <c r="M124" s="1275">
        <f t="shared" si="5"/>
        <v>0</v>
      </c>
      <c r="N124" s="1275"/>
      <c r="O124" s="520">
        <f t="shared" si="4"/>
        <v>0</v>
      </c>
    </row>
    <row r="125" spans="2:15" ht="18" hidden="1" customHeight="1">
      <c r="B125" s="516"/>
      <c r="C125" s="1274" t="str">
        <f>T(ESTIMATE!B113)</f>
        <v>Masonry, patch section, L+M</v>
      </c>
      <c r="D125" s="1274"/>
      <c r="E125" s="1274"/>
      <c r="F125" s="1274"/>
      <c r="G125" s="1274"/>
      <c r="H125" s="559">
        <f>ESTIMATE!R113</f>
        <v>0</v>
      </c>
      <c r="I125" s="560" t="str">
        <f>T(ESTIMATE!U113)</f>
        <v>ea</v>
      </c>
      <c r="J125" s="561">
        <f>IF($R$3="Allocate Adders",ESTIMATE!BE113,ESTIMATE!AY113)</f>
        <v>0</v>
      </c>
      <c r="K125" s="561">
        <f>IF($R$3="Allocate Adders",ESTIMATE!BH113,ESTIMATE!AZ113)</f>
        <v>0</v>
      </c>
      <c r="L125" s="561">
        <f>IF($R$3="Allocate Adders",ESTIMATE!BK113,ESTIMATE!BA113)</f>
        <v>0</v>
      </c>
      <c r="M125" s="1275">
        <f t="shared" si="5"/>
        <v>0</v>
      </c>
      <c r="N125" s="1275"/>
      <c r="O125" s="520">
        <f t="shared" si="4"/>
        <v>0</v>
      </c>
    </row>
    <row r="126" spans="2:15" ht="18" hidden="1" customHeight="1">
      <c r="B126" s="516"/>
      <c r="C126" s="1274" t="str">
        <f>T(ESTIMATE!B114)</f>
        <v>Powerwash existing masonry, L+M</v>
      </c>
      <c r="D126" s="1274"/>
      <c r="E126" s="1274"/>
      <c r="F126" s="1274"/>
      <c r="G126" s="1274"/>
      <c r="H126" s="559">
        <f>ESTIMATE!R114</f>
        <v>0</v>
      </c>
      <c r="I126" s="560" t="str">
        <f>T(ESTIMATE!U114)</f>
        <v>sf</v>
      </c>
      <c r="J126" s="561">
        <f>IF($R$3="Allocate Adders",ESTIMATE!BE114,ESTIMATE!AY114)</f>
        <v>0</v>
      </c>
      <c r="K126" s="561">
        <f>IF($R$3="Allocate Adders",ESTIMATE!BH114,ESTIMATE!AZ114)</f>
        <v>0</v>
      </c>
      <c r="L126" s="561">
        <f>IF($R$3="Allocate Adders",ESTIMATE!BK114,ESTIMATE!BA114)</f>
        <v>0</v>
      </c>
      <c r="M126" s="1275">
        <f t="shared" si="5"/>
        <v>0</v>
      </c>
      <c r="N126" s="1275"/>
      <c r="O126" s="520">
        <f t="shared" si="4"/>
        <v>0</v>
      </c>
    </row>
    <row r="127" spans="2:15" ht="18" hidden="1" customHeight="1">
      <c r="B127" s="516"/>
      <c r="C127" s="1274" t="str">
        <f>T(ESTIMATE!B115)</f>
        <v>Tuckpoint existing masonry, L+M</v>
      </c>
      <c r="D127" s="1274"/>
      <c r="E127" s="1274"/>
      <c r="F127" s="1274"/>
      <c r="G127" s="1274"/>
      <c r="H127" s="559">
        <f>ESTIMATE!R115</f>
        <v>0</v>
      </c>
      <c r="I127" s="560" t="str">
        <f>T(ESTIMATE!U115)</f>
        <v>sf</v>
      </c>
      <c r="J127" s="561">
        <f>IF($R$3="Allocate Adders",ESTIMATE!BE115,ESTIMATE!AY115)</f>
        <v>0</v>
      </c>
      <c r="K127" s="561">
        <f>IF($R$3="Allocate Adders",ESTIMATE!BH115,ESTIMATE!AZ115)</f>
        <v>0</v>
      </c>
      <c r="L127" s="561">
        <f>IF($R$3="Allocate Adders",ESTIMATE!BK115,ESTIMATE!BA115)</f>
        <v>0</v>
      </c>
      <c r="M127" s="1275">
        <f t="shared" si="5"/>
        <v>0</v>
      </c>
      <c r="N127" s="1275"/>
      <c r="O127" s="520">
        <f t="shared" si="4"/>
        <v>0</v>
      </c>
    </row>
    <row r="128" spans="2:15" ht="18" hidden="1" customHeight="1">
      <c r="B128" s="516"/>
      <c r="C128" s="1274" t="str">
        <f>T(ESTIMATE!B116)</f>
        <v>Install chimney cap, L+M</v>
      </c>
      <c r="D128" s="1274"/>
      <c r="E128" s="1274"/>
      <c r="F128" s="1274"/>
      <c r="G128" s="1274"/>
      <c r="H128" s="559">
        <f>ESTIMATE!R116</f>
        <v>0</v>
      </c>
      <c r="I128" s="560" t="str">
        <f>T(ESTIMATE!U116)</f>
        <v>ea</v>
      </c>
      <c r="J128" s="561">
        <f>IF($R$3="Allocate Adders",ESTIMATE!BE116,ESTIMATE!AY116)</f>
        <v>0</v>
      </c>
      <c r="K128" s="561">
        <f>IF($R$3="Allocate Adders",ESTIMATE!BH116,ESTIMATE!AZ116)</f>
        <v>0</v>
      </c>
      <c r="L128" s="561">
        <f>IF($R$3="Allocate Adders",ESTIMATE!BK116,ESTIMATE!BA116)</f>
        <v>0</v>
      </c>
      <c r="M128" s="1275">
        <f t="shared" si="5"/>
        <v>0</v>
      </c>
      <c r="N128" s="1275"/>
      <c r="O128" s="520">
        <f t="shared" si="4"/>
        <v>0</v>
      </c>
    </row>
    <row r="129" spans="2:15" ht="18" hidden="1" customHeight="1">
      <c r="B129" s="516"/>
      <c r="C129" s="1274" t="str">
        <f>T(ESTIMATE!B117)</f>
        <v>Chimney sweep service, L+M</v>
      </c>
      <c r="D129" s="1274"/>
      <c r="E129" s="1274"/>
      <c r="F129" s="1274"/>
      <c r="G129" s="1274"/>
      <c r="H129" s="559">
        <f>ESTIMATE!R117</f>
        <v>0</v>
      </c>
      <c r="I129" s="560" t="str">
        <f>T(ESTIMATE!U117)</f>
        <v>ea</v>
      </c>
      <c r="J129" s="561">
        <f>IF($R$3="Allocate Adders",ESTIMATE!BE117,ESTIMATE!AY117)</f>
        <v>0</v>
      </c>
      <c r="K129" s="561">
        <f>IF($R$3="Allocate Adders",ESTIMATE!BH117,ESTIMATE!AZ117)</f>
        <v>0</v>
      </c>
      <c r="L129" s="561">
        <f>IF($R$3="Allocate Adders",ESTIMATE!BK117,ESTIMATE!BA117)</f>
        <v>0</v>
      </c>
      <c r="M129" s="1275">
        <f t="shared" si="5"/>
        <v>0</v>
      </c>
      <c r="N129" s="1275"/>
      <c r="O129" s="520">
        <f t="shared" si="4"/>
        <v>0</v>
      </c>
    </row>
    <row r="130" spans="2:15" ht="18" hidden="1" customHeight="1">
      <c r="B130" s="516"/>
      <c r="C130" s="1274" t="str">
        <f>T(ESTIMATE!B118)</f>
        <v/>
      </c>
      <c r="D130" s="1274"/>
      <c r="E130" s="1274"/>
      <c r="F130" s="1274"/>
      <c r="G130" s="1274"/>
      <c r="H130" s="559">
        <f>ESTIMATE!R118</f>
        <v>0</v>
      </c>
      <c r="I130" s="560" t="str">
        <f>T(ESTIMATE!U118)</f>
        <v/>
      </c>
      <c r="J130" s="561">
        <f>IF($R$3="Allocate Adders",ESTIMATE!BE118,ESTIMATE!AY118)</f>
        <v>0</v>
      </c>
      <c r="K130" s="561">
        <f>IF($R$3="Allocate Adders",ESTIMATE!BH118,ESTIMATE!AZ118)</f>
        <v>0</v>
      </c>
      <c r="L130" s="561">
        <f>IF($R$3="Allocate Adders",ESTIMATE!BK118,ESTIMATE!BA118)</f>
        <v>0</v>
      </c>
      <c r="M130" s="1275">
        <f t="shared" si="5"/>
        <v>0</v>
      </c>
      <c r="N130" s="1275"/>
      <c r="O130" s="520">
        <f t="shared" si="4"/>
        <v>0</v>
      </c>
    </row>
    <row r="131" spans="2:15" ht="18" hidden="1" customHeight="1">
      <c r="B131" s="516"/>
      <c r="C131" s="1274" t="str">
        <f>T(ESTIMATE!B119)</f>
        <v/>
      </c>
      <c r="D131" s="1274"/>
      <c r="E131" s="1274"/>
      <c r="F131" s="1274"/>
      <c r="G131" s="1274"/>
      <c r="H131" s="559">
        <f>ESTIMATE!R119</f>
        <v>0</v>
      </c>
      <c r="I131" s="560" t="str">
        <f>T(ESTIMATE!U119)</f>
        <v/>
      </c>
      <c r="J131" s="561">
        <f>IF($R$3="Allocate Adders",ESTIMATE!BE119,ESTIMATE!AY119)</f>
        <v>0</v>
      </c>
      <c r="K131" s="561">
        <f>IF($R$3="Allocate Adders",ESTIMATE!BH119,ESTIMATE!AZ119)</f>
        <v>0</v>
      </c>
      <c r="L131" s="561">
        <f>IF($R$3="Allocate Adders",ESTIMATE!BK119,ESTIMATE!BA119)</f>
        <v>0</v>
      </c>
      <c r="M131" s="1275">
        <f t="shared" si="5"/>
        <v>0</v>
      </c>
      <c r="N131" s="1275"/>
      <c r="O131" s="520">
        <f t="shared" si="4"/>
        <v>0</v>
      </c>
    </row>
    <row r="132" spans="2:15" ht="18" hidden="1" customHeight="1">
      <c r="B132" s="516"/>
      <c r="C132" s="1274" t="str">
        <f>T(ESTIMATE!B120)</f>
        <v/>
      </c>
      <c r="D132" s="1274"/>
      <c r="E132" s="1274"/>
      <c r="F132" s="1274"/>
      <c r="G132" s="1274"/>
      <c r="H132" s="559">
        <f>ESTIMATE!R120</f>
        <v>0</v>
      </c>
      <c r="I132" s="560" t="str">
        <f>T(ESTIMATE!U120)</f>
        <v/>
      </c>
      <c r="J132" s="561">
        <f>IF($R$3="Allocate Adders",ESTIMATE!BE120,ESTIMATE!AY120)</f>
        <v>0</v>
      </c>
      <c r="K132" s="561">
        <f>IF($R$3="Allocate Adders",ESTIMATE!BH120,ESTIMATE!AZ120)</f>
        <v>0</v>
      </c>
      <c r="L132" s="561">
        <f>IF($R$3="Allocate Adders",ESTIMATE!BK120,ESTIMATE!BA120)</f>
        <v>0</v>
      </c>
      <c r="M132" s="1275">
        <f t="shared" si="5"/>
        <v>0</v>
      </c>
      <c r="N132" s="1275"/>
      <c r="O132" s="520">
        <f t="shared" si="4"/>
        <v>0</v>
      </c>
    </row>
    <row r="133" spans="2:15" ht="18" hidden="1" customHeight="1">
      <c r="B133" s="516"/>
      <c r="C133" s="1274" t="str">
        <f>T(ESTIMATE!B121)</f>
        <v/>
      </c>
      <c r="D133" s="1274"/>
      <c r="E133" s="1274"/>
      <c r="F133" s="1274"/>
      <c r="G133" s="1274"/>
      <c r="H133" s="559">
        <f>ESTIMATE!R121</f>
        <v>0</v>
      </c>
      <c r="I133" s="560" t="str">
        <f>T(ESTIMATE!U121)</f>
        <v/>
      </c>
      <c r="J133" s="561">
        <f>IF($R$3="Allocate Adders",ESTIMATE!BE121,ESTIMATE!AY121)</f>
        <v>0</v>
      </c>
      <c r="K133" s="561">
        <f>IF($R$3="Allocate Adders",ESTIMATE!BH121,ESTIMATE!AZ121)</f>
        <v>0</v>
      </c>
      <c r="L133" s="561">
        <f>IF($R$3="Allocate Adders",ESTIMATE!BK121,ESTIMATE!BA121)</f>
        <v>0</v>
      </c>
      <c r="M133" s="1275">
        <f t="shared" si="5"/>
        <v>0</v>
      </c>
      <c r="N133" s="1275"/>
      <c r="O133" s="520">
        <f t="shared" si="4"/>
        <v>0</v>
      </c>
    </row>
    <row r="134" spans="2:15" ht="18" hidden="1" customHeight="1">
      <c r="B134" s="516"/>
      <c r="C134" s="1274" t="str">
        <f>T(ESTIMATE!B122)</f>
        <v/>
      </c>
      <c r="D134" s="1274"/>
      <c r="E134" s="1274"/>
      <c r="F134" s="1274"/>
      <c r="G134" s="1274"/>
      <c r="H134" s="559">
        <f>ESTIMATE!R122</f>
        <v>0</v>
      </c>
      <c r="I134" s="560" t="str">
        <f>T(ESTIMATE!U122)</f>
        <v/>
      </c>
      <c r="J134" s="561">
        <f>IF($R$3="Allocate Adders",ESTIMATE!BE122,ESTIMATE!AY122)</f>
        <v>0</v>
      </c>
      <c r="K134" s="561">
        <f>IF($R$3="Allocate Adders",ESTIMATE!BH122,ESTIMATE!AZ122)</f>
        <v>0</v>
      </c>
      <c r="L134" s="561">
        <f>IF($R$3="Allocate Adders",ESTIMATE!BK122,ESTIMATE!BA122)</f>
        <v>0</v>
      </c>
      <c r="M134" s="1275">
        <f t="shared" si="5"/>
        <v>0</v>
      </c>
      <c r="N134" s="1275"/>
      <c r="O134" s="520">
        <f t="shared" si="4"/>
        <v>0</v>
      </c>
    </row>
    <row r="135" spans="2:15" ht="18" hidden="1" customHeight="1">
      <c r="B135" s="516"/>
      <c r="C135" s="1274" t="str">
        <f>T(ESTIMATE!B123)</f>
        <v/>
      </c>
      <c r="D135" s="1274"/>
      <c r="E135" s="1274"/>
      <c r="F135" s="1274"/>
      <c r="G135" s="1274"/>
      <c r="H135" s="559">
        <f>ESTIMATE!R123</f>
        <v>0</v>
      </c>
      <c r="I135" s="560" t="str">
        <f>T(ESTIMATE!U123)</f>
        <v/>
      </c>
      <c r="J135" s="561">
        <f>IF($R$3="Allocate Adders",ESTIMATE!BE123,ESTIMATE!AY123)</f>
        <v>0</v>
      </c>
      <c r="K135" s="561">
        <f>IF($R$3="Allocate Adders",ESTIMATE!BH123,ESTIMATE!AZ123)</f>
        <v>0</v>
      </c>
      <c r="L135" s="561">
        <f>IF($R$3="Allocate Adders",ESTIMATE!BK123,ESTIMATE!BA123)</f>
        <v>0</v>
      </c>
      <c r="M135" s="1275">
        <f t="shared" si="5"/>
        <v>0</v>
      </c>
      <c r="N135" s="1275"/>
      <c r="O135" s="520">
        <f t="shared" si="4"/>
        <v>0</v>
      </c>
    </row>
    <row r="136" spans="2:15" ht="18" hidden="1" customHeight="1">
      <c r="B136" s="516"/>
      <c r="C136" s="1274" t="str">
        <f>T(ESTIMATE!B124)</f>
        <v/>
      </c>
      <c r="D136" s="1274"/>
      <c r="E136" s="1274"/>
      <c r="F136" s="1274"/>
      <c r="G136" s="1274"/>
      <c r="H136" s="559">
        <f>ESTIMATE!R124</f>
        <v>0</v>
      </c>
      <c r="I136" s="560" t="str">
        <f>T(ESTIMATE!U124)</f>
        <v/>
      </c>
      <c r="J136" s="561">
        <f>IF($R$3="Allocate Adders",ESTIMATE!BE124,ESTIMATE!AY124)</f>
        <v>0</v>
      </c>
      <c r="K136" s="561">
        <f>IF($R$3="Allocate Adders",ESTIMATE!BH124,ESTIMATE!AZ124)</f>
        <v>0</v>
      </c>
      <c r="L136" s="561">
        <f>IF($R$3="Allocate Adders",ESTIMATE!BK124,ESTIMATE!BA124)</f>
        <v>0</v>
      </c>
      <c r="M136" s="1275">
        <f t="shared" si="5"/>
        <v>0</v>
      </c>
      <c r="N136" s="1275"/>
      <c r="O136" s="520">
        <f t="shared" si="4"/>
        <v>0</v>
      </c>
    </row>
    <row r="137" spans="2:15" ht="18" hidden="1" customHeight="1">
      <c r="B137" s="516"/>
      <c r="C137" s="1274" t="str">
        <f>T(ESTIMATE!B125)</f>
        <v/>
      </c>
      <c r="D137" s="1274"/>
      <c r="E137" s="1274"/>
      <c r="F137" s="1274"/>
      <c r="G137" s="1274"/>
      <c r="H137" s="559">
        <f>ESTIMATE!R125</f>
        <v>0</v>
      </c>
      <c r="I137" s="560" t="str">
        <f>T(ESTIMATE!U125)</f>
        <v/>
      </c>
      <c r="J137" s="561">
        <f>IF($R$3="Allocate Adders",ESTIMATE!BE125,ESTIMATE!AY125)</f>
        <v>0</v>
      </c>
      <c r="K137" s="561">
        <f>IF($R$3="Allocate Adders",ESTIMATE!BH125,ESTIMATE!AZ125)</f>
        <v>0</v>
      </c>
      <c r="L137" s="561">
        <f>IF($R$3="Allocate Adders",ESTIMATE!BK125,ESTIMATE!BA125)</f>
        <v>0</v>
      </c>
      <c r="M137" s="1275">
        <f t="shared" si="5"/>
        <v>0</v>
      </c>
      <c r="N137" s="1275"/>
      <c r="O137" s="520">
        <f t="shared" si="4"/>
        <v>0</v>
      </c>
    </row>
    <row r="138" spans="2:15" ht="18" hidden="1" customHeight="1">
      <c r="B138" s="516"/>
      <c r="C138" s="1274" t="str">
        <f>T(ESTIMATE!B126)</f>
        <v/>
      </c>
      <c r="D138" s="1274"/>
      <c r="E138" s="1274"/>
      <c r="F138" s="1274"/>
      <c r="G138" s="1274"/>
      <c r="H138" s="559">
        <f>ESTIMATE!R126</f>
        <v>0</v>
      </c>
      <c r="I138" s="560" t="str">
        <f>T(ESTIMATE!U126)</f>
        <v/>
      </c>
      <c r="J138" s="561">
        <f>IF($R$3="Allocate Adders",ESTIMATE!BE126,ESTIMATE!AY126)</f>
        <v>0</v>
      </c>
      <c r="K138" s="561">
        <f>IF($R$3="Allocate Adders",ESTIMATE!BH126,ESTIMATE!AZ126)</f>
        <v>0</v>
      </c>
      <c r="L138" s="561">
        <f>IF($R$3="Allocate Adders",ESTIMATE!BK126,ESTIMATE!BA126)</f>
        <v>0</v>
      </c>
      <c r="M138" s="1275">
        <f t="shared" si="5"/>
        <v>0</v>
      </c>
      <c r="N138" s="1275"/>
      <c r="O138" s="520">
        <f t="shared" si="4"/>
        <v>0</v>
      </c>
    </row>
    <row r="139" spans="2:15" ht="18" hidden="1" customHeight="1">
      <c r="B139" s="516"/>
      <c r="C139" s="1274" t="str">
        <f>T(ESTIMATE!B127)</f>
        <v/>
      </c>
      <c r="D139" s="1274"/>
      <c r="E139" s="1274"/>
      <c r="F139" s="1274"/>
      <c r="G139" s="1274"/>
      <c r="H139" s="559">
        <f>ESTIMATE!R127</f>
        <v>0</v>
      </c>
      <c r="I139" s="560" t="str">
        <f>T(ESTIMATE!U127)</f>
        <v/>
      </c>
      <c r="J139" s="561">
        <f>IF($R$3="Allocate Adders",ESTIMATE!BE127,ESTIMATE!AY127)</f>
        <v>0</v>
      </c>
      <c r="K139" s="561">
        <f>IF($R$3="Allocate Adders",ESTIMATE!BH127,ESTIMATE!AZ127)</f>
        <v>0</v>
      </c>
      <c r="L139" s="561">
        <f>IF($R$3="Allocate Adders",ESTIMATE!BK127,ESTIMATE!BA127)</f>
        <v>0</v>
      </c>
      <c r="M139" s="1275">
        <f t="shared" si="5"/>
        <v>0</v>
      </c>
      <c r="N139" s="1275"/>
      <c r="O139" s="520">
        <f t="shared" si="4"/>
        <v>0</v>
      </c>
    </row>
    <row r="140" spans="2:15" ht="18" hidden="1" customHeight="1">
      <c r="B140" s="516"/>
      <c r="C140" s="1274" t="str">
        <f>T(ESTIMATE!B128)</f>
        <v/>
      </c>
      <c r="D140" s="1274"/>
      <c r="E140" s="1274"/>
      <c r="F140" s="1274"/>
      <c r="G140" s="1274"/>
      <c r="H140" s="559">
        <f>ESTIMATE!R128</f>
        <v>0</v>
      </c>
      <c r="I140" s="560" t="str">
        <f>T(ESTIMATE!U128)</f>
        <v/>
      </c>
      <c r="J140" s="561">
        <f>IF($R$3="Allocate Adders",ESTIMATE!BE128,ESTIMATE!AY128)</f>
        <v>0</v>
      </c>
      <c r="K140" s="561">
        <f>IF($R$3="Allocate Adders",ESTIMATE!BH128,ESTIMATE!AZ128)</f>
        <v>0</v>
      </c>
      <c r="L140" s="561">
        <f>IF($R$3="Allocate Adders",ESTIMATE!BK128,ESTIMATE!BA128)</f>
        <v>0</v>
      </c>
      <c r="M140" s="1275">
        <f t="shared" si="5"/>
        <v>0</v>
      </c>
      <c r="N140" s="1275"/>
      <c r="O140" s="520">
        <f t="shared" si="4"/>
        <v>0</v>
      </c>
    </row>
    <row r="141" spans="2:15" ht="18" hidden="1" customHeight="1">
      <c r="B141" s="516"/>
      <c r="C141" s="1274" t="str">
        <f>T(ESTIMATE!B129)</f>
        <v/>
      </c>
      <c r="D141" s="1274"/>
      <c r="E141" s="1274"/>
      <c r="F141" s="1274"/>
      <c r="G141" s="1274"/>
      <c r="H141" s="559">
        <f>ESTIMATE!R129</f>
        <v>0</v>
      </c>
      <c r="I141" s="560" t="str">
        <f>T(ESTIMATE!U129)</f>
        <v/>
      </c>
      <c r="J141" s="561">
        <f>IF($R$3="Allocate Adders",ESTIMATE!BE129,ESTIMATE!AY129)</f>
        <v>0</v>
      </c>
      <c r="K141" s="561">
        <f>IF($R$3="Allocate Adders",ESTIMATE!BH129,ESTIMATE!AZ129)</f>
        <v>0</v>
      </c>
      <c r="L141" s="561">
        <f>IF($R$3="Allocate Adders",ESTIMATE!BK129,ESTIMATE!BA129)</f>
        <v>0</v>
      </c>
      <c r="M141" s="1275">
        <f t="shared" si="5"/>
        <v>0</v>
      </c>
      <c r="N141" s="1275"/>
      <c r="O141" s="520">
        <f t="shared" si="4"/>
        <v>0</v>
      </c>
    </row>
    <row r="142" spans="2:15" ht="18" hidden="1" customHeight="1">
      <c r="B142" s="516"/>
      <c r="C142" s="1274" t="str">
        <f>T(ESTIMATE!B130)</f>
        <v/>
      </c>
      <c r="D142" s="1274"/>
      <c r="E142" s="1274"/>
      <c r="F142" s="1274"/>
      <c r="G142" s="1274"/>
      <c r="H142" s="559">
        <f>ESTIMATE!R130</f>
        <v>0</v>
      </c>
      <c r="I142" s="560" t="str">
        <f>T(ESTIMATE!U130)</f>
        <v/>
      </c>
      <c r="J142" s="561">
        <f>IF($R$3="Allocate Adders",ESTIMATE!BE130,ESTIMATE!AY130)</f>
        <v>0</v>
      </c>
      <c r="K142" s="561">
        <f>IF($R$3="Allocate Adders",ESTIMATE!BH130,ESTIMATE!AZ130)</f>
        <v>0</v>
      </c>
      <c r="L142" s="561">
        <f>IF($R$3="Allocate Adders",ESTIMATE!BK130,ESTIMATE!BA130)</f>
        <v>0</v>
      </c>
      <c r="M142" s="1275">
        <f t="shared" si="5"/>
        <v>0</v>
      </c>
      <c r="N142" s="1275"/>
      <c r="O142" s="520">
        <f t="shared" si="4"/>
        <v>0</v>
      </c>
    </row>
    <row r="143" spans="2:15" ht="18" hidden="1" customHeight="1">
      <c r="B143" s="516"/>
      <c r="C143" s="1274" t="str">
        <f>T(ESTIMATE!B131)</f>
        <v/>
      </c>
      <c r="D143" s="1274"/>
      <c r="E143" s="1274"/>
      <c r="F143" s="1274"/>
      <c r="G143" s="1274"/>
      <c r="H143" s="559">
        <f>ESTIMATE!R131</f>
        <v>0</v>
      </c>
      <c r="I143" s="560" t="str">
        <f>T(ESTIMATE!U131)</f>
        <v/>
      </c>
      <c r="J143" s="561">
        <f>IF($R$3="Allocate Adders",ESTIMATE!BE131,ESTIMATE!AY131)</f>
        <v>0</v>
      </c>
      <c r="K143" s="561">
        <f>IF($R$3="Allocate Adders",ESTIMATE!BH131,ESTIMATE!AZ131)</f>
        <v>0</v>
      </c>
      <c r="L143" s="561">
        <f>IF($R$3="Allocate Adders",ESTIMATE!BK131,ESTIMATE!BA131)</f>
        <v>0</v>
      </c>
      <c r="M143" s="1275">
        <f t="shared" si="5"/>
        <v>0</v>
      </c>
      <c r="N143" s="1275"/>
      <c r="O143" s="520">
        <f t="shared" si="4"/>
        <v>0</v>
      </c>
    </row>
    <row r="144" spans="2:15" ht="18" hidden="1" customHeight="1">
      <c r="B144" s="516"/>
      <c r="C144" s="1274" t="str">
        <f>T(ESTIMATE!B132)</f>
        <v/>
      </c>
      <c r="D144" s="1274"/>
      <c r="E144" s="1274"/>
      <c r="F144" s="1274"/>
      <c r="G144" s="1274"/>
      <c r="H144" s="559">
        <f>ESTIMATE!R132</f>
        <v>0</v>
      </c>
      <c r="I144" s="560" t="str">
        <f>T(ESTIMATE!U132)</f>
        <v/>
      </c>
      <c r="J144" s="561">
        <f>IF($R$3="Allocate Adders",ESTIMATE!BE132,ESTIMATE!AY132)</f>
        <v>0</v>
      </c>
      <c r="K144" s="561">
        <f>IF($R$3="Allocate Adders",ESTIMATE!BH132,ESTIMATE!AZ132)</f>
        <v>0</v>
      </c>
      <c r="L144" s="561">
        <f>IF($R$3="Allocate Adders",ESTIMATE!BK132,ESTIMATE!BA132)</f>
        <v>0</v>
      </c>
      <c r="M144" s="1275">
        <f t="shared" si="5"/>
        <v>0</v>
      </c>
      <c r="N144" s="1275"/>
      <c r="O144" s="520">
        <f t="shared" si="4"/>
        <v>0</v>
      </c>
    </row>
    <row r="145" spans="2:15" ht="18" hidden="1" customHeight="1">
      <c r="B145" s="516"/>
      <c r="C145" s="1274" t="str">
        <f>T(ESTIMATE!B133)</f>
        <v/>
      </c>
      <c r="D145" s="1274"/>
      <c r="E145" s="1274"/>
      <c r="F145" s="1274"/>
      <c r="G145" s="1274"/>
      <c r="H145" s="559">
        <f>ESTIMATE!R133</f>
        <v>0</v>
      </c>
      <c r="I145" s="560" t="str">
        <f>T(ESTIMATE!U133)</f>
        <v/>
      </c>
      <c r="J145" s="561">
        <f>IF($R$3="Allocate Adders",ESTIMATE!BE133,ESTIMATE!AY133)</f>
        <v>0</v>
      </c>
      <c r="K145" s="561">
        <f>IF($R$3="Allocate Adders",ESTIMATE!BH133,ESTIMATE!AZ133)</f>
        <v>0</v>
      </c>
      <c r="L145" s="561">
        <f>IF($R$3="Allocate Adders",ESTIMATE!BK133,ESTIMATE!BA133)</f>
        <v>0</v>
      </c>
      <c r="M145" s="1275">
        <f t="shared" si="5"/>
        <v>0</v>
      </c>
      <c r="N145" s="1275"/>
      <c r="O145" s="520">
        <f t="shared" si="4"/>
        <v>0</v>
      </c>
    </row>
    <row r="146" spans="2:15" ht="18" hidden="1" customHeight="1">
      <c r="B146" s="516"/>
      <c r="C146" s="1274" t="str">
        <f>T(ESTIMATE!B134)</f>
        <v/>
      </c>
      <c r="D146" s="1274"/>
      <c r="E146" s="1274"/>
      <c r="F146" s="1274"/>
      <c r="G146" s="1274"/>
      <c r="H146" s="559">
        <f>ESTIMATE!R134</f>
        <v>0</v>
      </c>
      <c r="I146" s="560" t="str">
        <f>T(ESTIMATE!U134)</f>
        <v/>
      </c>
      <c r="J146" s="561">
        <f>IF($R$3="Allocate Adders",ESTIMATE!BE134,ESTIMATE!AY134)</f>
        <v>0</v>
      </c>
      <c r="K146" s="561">
        <f>IF($R$3="Allocate Adders",ESTIMATE!BH134,ESTIMATE!AZ134)</f>
        <v>0</v>
      </c>
      <c r="L146" s="561">
        <f>IF($R$3="Allocate Adders",ESTIMATE!BK134,ESTIMATE!BA134)</f>
        <v>0</v>
      </c>
      <c r="M146" s="1275">
        <f t="shared" si="5"/>
        <v>0</v>
      </c>
      <c r="N146" s="1275"/>
      <c r="O146" s="520">
        <f t="shared" si="4"/>
        <v>0</v>
      </c>
    </row>
    <row r="147" spans="2:15" ht="18" hidden="1" customHeight="1">
      <c r="B147" s="516"/>
      <c r="C147" s="1274" t="str">
        <f>T(ESTIMATE!B135)</f>
        <v/>
      </c>
      <c r="D147" s="1274"/>
      <c r="E147" s="1274"/>
      <c r="F147" s="1274"/>
      <c r="G147" s="1274"/>
      <c r="H147" s="559">
        <f>ESTIMATE!R135</f>
        <v>0</v>
      </c>
      <c r="I147" s="560" t="str">
        <f>T(ESTIMATE!U135)</f>
        <v/>
      </c>
      <c r="J147" s="561">
        <f>IF($R$3="Allocate Adders",ESTIMATE!BE135,ESTIMATE!AY135)</f>
        <v>0</v>
      </c>
      <c r="K147" s="561">
        <f>IF($R$3="Allocate Adders",ESTIMATE!BH135,ESTIMATE!AZ135)</f>
        <v>0</v>
      </c>
      <c r="L147" s="561">
        <f>IF($R$3="Allocate Adders",ESTIMATE!BK135,ESTIMATE!BA135)</f>
        <v>0</v>
      </c>
      <c r="M147" s="1275">
        <f t="shared" si="5"/>
        <v>0</v>
      </c>
      <c r="N147" s="1275"/>
      <c r="O147" s="520">
        <f t="shared" si="4"/>
        <v>0</v>
      </c>
    </row>
    <row r="148" spans="2:15" ht="18" hidden="1" customHeight="1">
      <c r="B148" s="516"/>
      <c r="C148" s="1274" t="str">
        <f>T(ESTIMATE!B136)</f>
        <v/>
      </c>
      <c r="D148" s="1274"/>
      <c r="E148" s="1274"/>
      <c r="F148" s="1274"/>
      <c r="G148" s="1274"/>
      <c r="H148" s="559">
        <f>ESTIMATE!R136</f>
        <v>0</v>
      </c>
      <c r="I148" s="560" t="str">
        <f>T(ESTIMATE!U136)</f>
        <v/>
      </c>
      <c r="J148" s="561">
        <f>IF($R$3="Allocate Adders",ESTIMATE!BE136,ESTIMATE!AY136)</f>
        <v>0</v>
      </c>
      <c r="K148" s="561">
        <f>IF($R$3="Allocate Adders",ESTIMATE!BH136,ESTIMATE!AZ136)</f>
        <v>0</v>
      </c>
      <c r="L148" s="561">
        <f>IF($R$3="Allocate Adders",ESTIMATE!BK136,ESTIMATE!BA136)</f>
        <v>0</v>
      </c>
      <c r="M148" s="1275">
        <f t="shared" si="5"/>
        <v>0</v>
      </c>
      <c r="N148" s="1275"/>
      <c r="O148" s="520">
        <f t="shared" si="4"/>
        <v>0</v>
      </c>
    </row>
    <row r="149" spans="2:15" ht="18" hidden="1" customHeight="1">
      <c r="B149" s="516"/>
      <c r="C149" s="1274" t="str">
        <f>T(ESTIMATE!B137)</f>
        <v/>
      </c>
      <c r="D149" s="1274"/>
      <c r="E149" s="1274"/>
      <c r="F149" s="1274"/>
      <c r="G149" s="1274"/>
      <c r="H149" s="559">
        <f>ESTIMATE!R137</f>
        <v>0</v>
      </c>
      <c r="I149" s="560" t="str">
        <f>T(ESTIMATE!U137)</f>
        <v/>
      </c>
      <c r="J149" s="561">
        <f>IF($R$3="Allocate Adders",ESTIMATE!BE137,ESTIMATE!AY137)</f>
        <v>0</v>
      </c>
      <c r="K149" s="561">
        <f>IF($R$3="Allocate Adders",ESTIMATE!BH137,ESTIMATE!AZ137)</f>
        <v>0</v>
      </c>
      <c r="L149" s="561">
        <f>IF($R$3="Allocate Adders",ESTIMATE!BK137,ESTIMATE!BA137)</f>
        <v>0</v>
      </c>
      <c r="M149" s="1275">
        <f t="shared" si="5"/>
        <v>0</v>
      </c>
      <c r="N149" s="1275"/>
      <c r="O149" s="520">
        <f t="shared" si="4"/>
        <v>0</v>
      </c>
    </row>
    <row r="150" spans="2:15" ht="18" hidden="1" customHeight="1">
      <c r="B150" s="516"/>
      <c r="C150" s="1274" t="str">
        <f>T(ESTIMATE!B138)</f>
        <v/>
      </c>
      <c r="D150" s="1274"/>
      <c r="E150" s="1274"/>
      <c r="F150" s="1274"/>
      <c r="G150" s="1274"/>
      <c r="H150" s="559">
        <f>ESTIMATE!R138</f>
        <v>0</v>
      </c>
      <c r="I150" s="560" t="str">
        <f>T(ESTIMATE!U138)</f>
        <v/>
      </c>
      <c r="J150" s="561">
        <f>IF($R$3="Allocate Adders",ESTIMATE!BE138,ESTIMATE!AY138)</f>
        <v>0</v>
      </c>
      <c r="K150" s="561">
        <f>IF($R$3="Allocate Adders",ESTIMATE!BH138,ESTIMATE!AZ138)</f>
        <v>0</v>
      </c>
      <c r="L150" s="561">
        <f>IF($R$3="Allocate Adders",ESTIMATE!BK138,ESTIMATE!BA138)</f>
        <v>0</v>
      </c>
      <c r="M150" s="1275">
        <f t="shared" si="5"/>
        <v>0</v>
      </c>
      <c r="N150" s="1275"/>
      <c r="O150" s="520">
        <f t="shared" si="4"/>
        <v>0</v>
      </c>
    </row>
    <row r="151" spans="2:15" ht="18" hidden="1" customHeight="1">
      <c r="B151" s="516"/>
      <c r="C151" s="1274" t="str">
        <f>T(ESTIMATE!B139)</f>
        <v/>
      </c>
      <c r="D151" s="1274"/>
      <c r="E151" s="1274"/>
      <c r="F151" s="1274"/>
      <c r="G151" s="1274"/>
      <c r="H151" s="559">
        <f>ESTIMATE!R139</f>
        <v>0</v>
      </c>
      <c r="I151" s="560" t="str">
        <f>T(ESTIMATE!U139)</f>
        <v/>
      </c>
      <c r="J151" s="561">
        <f>IF($R$3="Allocate Adders",ESTIMATE!BE139,ESTIMATE!AY139)</f>
        <v>0</v>
      </c>
      <c r="K151" s="561">
        <f>IF($R$3="Allocate Adders",ESTIMATE!BH139,ESTIMATE!AZ139)</f>
        <v>0</v>
      </c>
      <c r="L151" s="561">
        <f>IF($R$3="Allocate Adders",ESTIMATE!BK139,ESTIMATE!BA139)</f>
        <v>0</v>
      </c>
      <c r="M151" s="1275">
        <f t="shared" si="5"/>
        <v>0</v>
      </c>
      <c r="N151" s="1275"/>
      <c r="O151" s="520">
        <f t="shared" si="4"/>
        <v>0</v>
      </c>
    </row>
    <row r="152" spans="2:15" ht="4.3499999999999996" hidden="1" customHeight="1" thickBot="1">
      <c r="B152" s="516"/>
      <c r="C152" s="562"/>
      <c r="D152" s="364"/>
      <c r="E152" s="364"/>
      <c r="F152" s="364"/>
      <c r="G152" s="364"/>
      <c r="H152" s="563"/>
      <c r="I152" s="364"/>
      <c r="J152" s="564"/>
      <c r="K152" s="564"/>
      <c r="L152" s="564"/>
      <c r="M152" s="565"/>
      <c r="N152" s="566"/>
      <c r="O152" s="520">
        <f>O153</f>
        <v>500</v>
      </c>
    </row>
    <row r="153" spans="2:15" ht="22" hidden="1" customHeight="1" thickBot="1">
      <c r="B153" s="516"/>
      <c r="C153" s="1276" t="str">
        <f>T(ESTIMATE!AE141)</f>
        <v>MASONRY TOTAL</v>
      </c>
      <c r="D153" s="1277"/>
      <c r="E153" s="1277"/>
      <c r="F153" s="1277"/>
      <c r="G153" s="1277"/>
      <c r="H153" s="1277"/>
      <c r="I153" s="1278"/>
      <c r="J153" s="530">
        <f>SUM(J112:J152)</f>
        <v>937.5</v>
      </c>
      <c r="K153" s="531">
        <f>SUM(K112:K152)</f>
        <v>500</v>
      </c>
      <c r="L153" s="530">
        <f>SUM(L112:L152)</f>
        <v>0</v>
      </c>
      <c r="M153" s="1279">
        <f>SUM(M112:N152)</f>
        <v>1437.5</v>
      </c>
      <c r="N153" s="1280"/>
      <c r="O153" s="520">
        <f>SUM(O111:O151)</f>
        <v>500</v>
      </c>
    </row>
    <row r="154" spans="2:15" ht="20.7" hidden="1" customHeight="1">
      <c r="B154" s="521"/>
      <c r="C154" s="585"/>
      <c r="D154" s="585"/>
      <c r="E154" s="585"/>
      <c r="F154" s="585"/>
      <c r="G154" s="585"/>
      <c r="H154" s="586"/>
      <c r="I154" s="585"/>
      <c r="J154" s="587"/>
      <c r="K154" s="587"/>
      <c r="L154" s="587"/>
      <c r="M154" s="588"/>
      <c r="N154" s="571"/>
      <c r="O154" s="520">
        <f>O153</f>
        <v>500</v>
      </c>
    </row>
    <row r="155" spans="2:15" ht="5.45" hidden="1" customHeight="1">
      <c r="B155" s="597"/>
      <c r="C155" s="1281"/>
      <c r="D155" s="1281"/>
      <c r="E155" s="1281"/>
      <c r="F155" s="1281"/>
      <c r="G155" s="1281"/>
      <c r="H155" s="594"/>
      <c r="I155" s="595"/>
      <c r="J155" s="596"/>
      <c r="K155" s="596"/>
      <c r="L155" s="596"/>
      <c r="M155" s="1282"/>
      <c r="N155" s="1282"/>
    </row>
    <row r="156" spans="2:15" ht="22" hidden="1" customHeight="1">
      <c r="B156" s="521"/>
      <c r="C156" s="1283" t="str">
        <f>T(ESTIMATE!B144)</f>
        <v>EXTERIOR PAINTING</v>
      </c>
      <c r="D156" s="1283"/>
      <c r="E156" s="1283"/>
      <c r="F156" s="1283"/>
      <c r="G156" s="1284"/>
      <c r="H156" s="556">
        <f>SUM(H157:H196)</f>
        <v>4500</v>
      </c>
      <c r="I156" s="557"/>
      <c r="J156" s="558"/>
      <c r="K156" s="558"/>
      <c r="L156" s="558"/>
      <c r="M156" s="1285"/>
      <c r="N156" s="1286"/>
      <c r="O156" s="520">
        <f t="shared" ref="O156:O196" si="6">H156</f>
        <v>4500</v>
      </c>
    </row>
    <row r="157" spans="2:15" ht="18" hidden="1" customHeight="1">
      <c r="B157" s="516"/>
      <c r="C157" s="1274" t="str">
        <f>T(ESTIMATE!B145)</f>
        <v>Exterior Painting</v>
      </c>
      <c r="D157" s="1274"/>
      <c r="E157" s="1274"/>
      <c r="F157" s="1274"/>
      <c r="G157" s="1274"/>
      <c r="H157" s="559">
        <f>ESTIMATE!R145</f>
        <v>0</v>
      </c>
      <c r="I157" s="560" t="str">
        <f>T(ESTIMATE!U145)</f>
        <v/>
      </c>
      <c r="J157" s="561">
        <f>IF($R$3="Allocate Adders",ESTIMATE!BE145,ESTIMATE!AY145)</f>
        <v>0</v>
      </c>
      <c r="K157" s="561">
        <f>IF($R$3="Allocate Adders",ESTIMATE!BH145,ESTIMATE!AZ145)</f>
        <v>0</v>
      </c>
      <c r="L157" s="561">
        <f>IF($R$3="Allocate Adders",ESTIMATE!BK145,ESTIMATE!BA145)</f>
        <v>0</v>
      </c>
      <c r="M157" s="1275">
        <f t="shared" ref="M157:M196" si="7">SUM(J157:L157)</f>
        <v>0</v>
      </c>
      <c r="N157" s="1275"/>
      <c r="O157" s="520">
        <f t="shared" si="6"/>
        <v>0</v>
      </c>
    </row>
    <row r="158" spans="2:15" ht="18" hidden="1" customHeight="1">
      <c r="B158" s="516"/>
      <c r="C158" s="1274" t="str">
        <f>T(ESTIMATE!B146)</f>
        <v>Exterior painting, bid/allowance</v>
      </c>
      <c r="D158" s="1274"/>
      <c r="E158" s="1274"/>
      <c r="F158" s="1274"/>
      <c r="G158" s="1274"/>
      <c r="H158" s="559">
        <f>ESTIMATE!R146</f>
        <v>0</v>
      </c>
      <c r="I158" s="560" t="str">
        <f>T(ESTIMATE!U146)</f>
        <v>ls</v>
      </c>
      <c r="J158" s="561">
        <f>IF($R$3="Allocate Adders",ESTIMATE!BE146,ESTIMATE!AY146)</f>
        <v>0</v>
      </c>
      <c r="K158" s="561">
        <f>IF($R$3="Allocate Adders",ESTIMATE!BH146,ESTIMATE!AZ146)</f>
        <v>0</v>
      </c>
      <c r="L158" s="561">
        <f>IF($R$3="Allocate Adders",ESTIMATE!BK146,ESTIMATE!BA146)</f>
        <v>0</v>
      </c>
      <c r="M158" s="1275">
        <f t="shared" si="7"/>
        <v>0</v>
      </c>
      <c r="N158" s="1275"/>
      <c r="O158" s="520">
        <f t="shared" si="6"/>
        <v>0</v>
      </c>
    </row>
    <row r="159" spans="2:15" ht="18" hidden="1" customHeight="1">
      <c r="B159" s="516"/>
      <c r="C159" s="1274" t="str">
        <f>T(ESTIMATE!B147)</f>
        <v>Exterior painting materials allowance</v>
      </c>
      <c r="D159" s="1274"/>
      <c r="E159" s="1274"/>
      <c r="F159" s="1274"/>
      <c r="G159" s="1274"/>
      <c r="H159" s="559">
        <f>ESTIMATE!R147</f>
        <v>0</v>
      </c>
      <c r="I159" s="560" t="str">
        <f>T(ESTIMATE!U147)</f>
        <v>gal</v>
      </c>
      <c r="J159" s="561">
        <f>IF($R$3="Allocate Adders",ESTIMATE!BE147,ESTIMATE!AY147)</f>
        <v>0</v>
      </c>
      <c r="K159" s="561">
        <f>IF($R$3="Allocate Adders",ESTIMATE!BH147,ESTIMATE!AZ147)</f>
        <v>0</v>
      </c>
      <c r="L159" s="561">
        <f>IF($R$3="Allocate Adders",ESTIMATE!BK147,ESTIMATE!BA147)</f>
        <v>0</v>
      </c>
      <c r="M159" s="1275">
        <f t="shared" si="7"/>
        <v>0</v>
      </c>
      <c r="N159" s="1275"/>
      <c r="O159" s="520">
        <f t="shared" si="6"/>
        <v>0</v>
      </c>
    </row>
    <row r="160" spans="2:15" ht="18" hidden="1" customHeight="1">
      <c r="B160" s="516"/>
      <c r="C160" s="1274" t="str">
        <f>T(ESTIMATE!B148)</f>
        <v/>
      </c>
      <c r="D160" s="1274"/>
      <c r="E160" s="1274"/>
      <c r="F160" s="1274"/>
      <c r="G160" s="1274"/>
      <c r="H160" s="559">
        <f>ESTIMATE!R148</f>
        <v>0</v>
      </c>
      <c r="I160" s="560" t="str">
        <f>T(ESTIMATE!U148)</f>
        <v/>
      </c>
      <c r="J160" s="561">
        <f>IF($R$3="Allocate Adders",ESTIMATE!BE148,ESTIMATE!AY148)</f>
        <v>0</v>
      </c>
      <c r="K160" s="561">
        <f>IF($R$3="Allocate Adders",ESTIMATE!BH148,ESTIMATE!AZ148)</f>
        <v>0</v>
      </c>
      <c r="L160" s="561">
        <f>IF($R$3="Allocate Adders",ESTIMATE!BK148,ESTIMATE!BA148)</f>
        <v>0</v>
      </c>
      <c r="M160" s="1275">
        <f t="shared" si="7"/>
        <v>0</v>
      </c>
      <c r="N160" s="1275"/>
      <c r="O160" s="520">
        <f t="shared" si="6"/>
        <v>0</v>
      </c>
    </row>
    <row r="161" spans="2:15" ht="18" hidden="1" customHeight="1">
      <c r="B161" s="516"/>
      <c r="C161" s="1274" t="str">
        <f>T(ESTIMATE!B149)</f>
        <v>Exterior Painting by Property SF, L+M</v>
      </c>
      <c r="D161" s="1274"/>
      <c r="E161" s="1274"/>
      <c r="F161" s="1274"/>
      <c r="G161" s="1274"/>
      <c r="H161" s="559">
        <f>ESTIMATE!R149</f>
        <v>0</v>
      </c>
      <c r="I161" s="560" t="str">
        <f>T(ESTIMATE!U149)</f>
        <v>sf</v>
      </c>
      <c r="J161" s="561">
        <f>IF($R$3="Allocate Adders",ESTIMATE!BE149,ESTIMATE!AY149)</f>
        <v>0</v>
      </c>
      <c r="K161" s="561">
        <f>IF($R$3="Allocate Adders",ESTIMATE!BH149,ESTIMATE!AZ149)</f>
        <v>0</v>
      </c>
      <c r="L161" s="561">
        <f>IF($R$3="Allocate Adders",ESTIMATE!BK149,ESTIMATE!BA149)</f>
        <v>0</v>
      </c>
      <c r="M161" s="1275">
        <f t="shared" si="7"/>
        <v>0</v>
      </c>
      <c r="N161" s="1275"/>
      <c r="O161" s="520">
        <f t="shared" si="6"/>
        <v>0</v>
      </c>
    </row>
    <row r="162" spans="2:15" ht="18" hidden="1" customHeight="1">
      <c r="B162" s="516"/>
      <c r="C162" s="1274" t="str">
        <f>T(ESTIMATE!B150)</f>
        <v>Exterior Painting by Siding SF, L+M</v>
      </c>
      <c r="D162" s="1274"/>
      <c r="E162" s="1274"/>
      <c r="F162" s="1274"/>
      <c r="G162" s="1274"/>
      <c r="H162" s="559">
        <f>ESTIMATE!R150</f>
        <v>2250</v>
      </c>
      <c r="I162" s="560" t="str">
        <f>T(ESTIMATE!U150)</f>
        <v>sf</v>
      </c>
      <c r="J162" s="561">
        <f>IF($R$3="Allocate Adders",ESTIMATE!BE150,ESTIMATE!AY150)</f>
        <v>1687.5</v>
      </c>
      <c r="K162" s="561">
        <f>IF($R$3="Allocate Adders",ESTIMATE!BH150,ESTIMATE!AZ150)</f>
        <v>562.5</v>
      </c>
      <c r="L162" s="561">
        <f>IF($R$3="Allocate Adders",ESTIMATE!BK150,ESTIMATE!BA150)</f>
        <v>0</v>
      </c>
      <c r="M162" s="1275">
        <f t="shared" si="7"/>
        <v>2250</v>
      </c>
      <c r="N162" s="1275"/>
      <c r="O162" s="520">
        <f t="shared" si="6"/>
        <v>2250</v>
      </c>
    </row>
    <row r="163" spans="2:15" ht="18" hidden="1" customHeight="1">
      <c r="B163" s="516"/>
      <c r="C163" s="1274" t="str">
        <f>T(ESTIMATE!B151)</f>
        <v>Powerwash, scrape, clean &amp; prep, L+M</v>
      </c>
      <c r="D163" s="1274"/>
      <c r="E163" s="1274"/>
      <c r="F163" s="1274"/>
      <c r="G163" s="1274"/>
      <c r="H163" s="559">
        <f>ESTIMATE!R151</f>
        <v>2250</v>
      </c>
      <c r="I163" s="560" t="str">
        <f>T(ESTIMATE!U151)</f>
        <v>sf</v>
      </c>
      <c r="J163" s="561">
        <f>IF($R$3="Allocate Adders",ESTIMATE!BE151,ESTIMATE!AY151)</f>
        <v>1125</v>
      </c>
      <c r="K163" s="561">
        <f>IF($R$3="Allocate Adders",ESTIMATE!BH151,ESTIMATE!AZ151)</f>
        <v>0</v>
      </c>
      <c r="L163" s="561">
        <f>IF($R$3="Allocate Adders",ESTIMATE!BK151,ESTIMATE!BA151)</f>
        <v>0</v>
      </c>
      <c r="M163" s="1275">
        <f t="shared" si="7"/>
        <v>1125</v>
      </c>
      <c r="N163" s="1275"/>
      <c r="O163" s="520">
        <f t="shared" si="6"/>
        <v>2250</v>
      </c>
    </row>
    <row r="164" spans="2:15" ht="18" hidden="1" customHeight="1">
      <c r="B164" s="516"/>
      <c r="C164" s="1274" t="str">
        <f>T(ESTIMATE!B152)</f>
        <v/>
      </c>
      <c r="D164" s="1274"/>
      <c r="E164" s="1274"/>
      <c r="F164" s="1274"/>
      <c r="G164" s="1274"/>
      <c r="H164" s="559">
        <f>ESTIMATE!R152</f>
        <v>0</v>
      </c>
      <c r="I164" s="560" t="str">
        <f>T(ESTIMATE!U152)</f>
        <v/>
      </c>
      <c r="J164" s="561">
        <f>IF($R$3="Allocate Adders",ESTIMATE!BE152,ESTIMATE!AY152)</f>
        <v>0</v>
      </c>
      <c r="K164" s="561">
        <f>IF($R$3="Allocate Adders",ESTIMATE!BH152,ESTIMATE!AZ152)</f>
        <v>0</v>
      </c>
      <c r="L164" s="561">
        <f>IF($R$3="Allocate Adders",ESTIMATE!BK152,ESTIMATE!BA152)</f>
        <v>0</v>
      </c>
      <c r="M164" s="1275">
        <f t="shared" si="7"/>
        <v>0</v>
      </c>
      <c r="N164" s="1275"/>
      <c r="O164" s="520">
        <f t="shared" si="6"/>
        <v>0</v>
      </c>
    </row>
    <row r="165" spans="2:15" ht="18" hidden="1" customHeight="1">
      <c r="B165" s="516"/>
      <c r="C165" s="1274" t="str">
        <f>T(ESTIMATE!B153)</f>
        <v>Miscellaneous Exterior Painting</v>
      </c>
      <c r="D165" s="1274"/>
      <c r="E165" s="1274"/>
      <c r="F165" s="1274"/>
      <c r="G165" s="1274"/>
      <c r="H165" s="559">
        <f>ESTIMATE!R153</f>
        <v>0</v>
      </c>
      <c r="I165" s="560" t="str">
        <f>T(ESTIMATE!U153)</f>
        <v/>
      </c>
      <c r="J165" s="561">
        <f>IF($R$3="Allocate Adders",ESTIMATE!BE153,ESTIMATE!AY153)</f>
        <v>0</v>
      </c>
      <c r="K165" s="561">
        <f>IF($R$3="Allocate Adders",ESTIMATE!BH153,ESTIMATE!AZ153)</f>
        <v>0</v>
      </c>
      <c r="L165" s="561">
        <f>IF($R$3="Allocate Adders",ESTIMATE!BK153,ESTIMATE!BA153)</f>
        <v>0</v>
      </c>
      <c r="M165" s="1275">
        <f t="shared" si="7"/>
        <v>0</v>
      </c>
      <c r="N165" s="1275"/>
      <c r="O165" s="520">
        <f t="shared" si="6"/>
        <v>0</v>
      </c>
    </row>
    <row r="166" spans="2:15" ht="18" hidden="1" customHeight="1">
      <c r="B166" s="516"/>
      <c r="C166" s="1274" t="str">
        <f>T(ESTIMATE!B154)</f>
        <v>Prep/clean siding</v>
      </c>
      <c r="D166" s="1274"/>
      <c r="E166" s="1274"/>
      <c r="F166" s="1274"/>
      <c r="G166" s="1274"/>
      <c r="H166" s="559">
        <f>ESTIMATE!R154</f>
        <v>0</v>
      </c>
      <c r="I166" s="560" t="str">
        <f>T(ESTIMATE!U154)</f>
        <v>sf</v>
      </c>
      <c r="J166" s="561">
        <f>IF($R$3="Allocate Adders",ESTIMATE!BE154,ESTIMATE!AY154)</f>
        <v>0</v>
      </c>
      <c r="K166" s="561">
        <f>IF($R$3="Allocate Adders",ESTIMATE!BH154,ESTIMATE!AZ154)</f>
        <v>0</v>
      </c>
      <c r="L166" s="561">
        <f>IF($R$3="Allocate Adders",ESTIMATE!BK154,ESTIMATE!BA154)</f>
        <v>0</v>
      </c>
      <c r="M166" s="1275">
        <f t="shared" si="7"/>
        <v>0</v>
      </c>
      <c r="N166" s="1275"/>
      <c r="O166" s="520">
        <f t="shared" si="6"/>
        <v>0</v>
      </c>
    </row>
    <row r="167" spans="2:15" ht="18" hidden="1" customHeight="1">
      <c r="B167" s="516"/>
      <c r="C167" s="1274" t="str">
        <f>T(ESTIMATE!B155)</f>
        <v>Paint siding</v>
      </c>
      <c r="D167" s="1274"/>
      <c r="E167" s="1274"/>
      <c r="F167" s="1274"/>
      <c r="G167" s="1274"/>
      <c r="H167" s="559">
        <f>ESTIMATE!R155</f>
        <v>0</v>
      </c>
      <c r="I167" s="560" t="str">
        <f>T(ESTIMATE!U155)</f>
        <v>sf</v>
      </c>
      <c r="J167" s="561">
        <f>IF($R$3="Allocate Adders",ESTIMATE!BE155,ESTIMATE!AY155)</f>
        <v>0</v>
      </c>
      <c r="K167" s="561">
        <f>IF($R$3="Allocate Adders",ESTIMATE!BH155,ESTIMATE!AZ155)</f>
        <v>0</v>
      </c>
      <c r="L167" s="561">
        <f>IF($R$3="Allocate Adders",ESTIMATE!BK155,ESTIMATE!BA155)</f>
        <v>0</v>
      </c>
      <c r="M167" s="1275">
        <f t="shared" si="7"/>
        <v>0</v>
      </c>
      <c r="N167" s="1275"/>
      <c r="O167" s="520">
        <f t="shared" si="6"/>
        <v>0</v>
      </c>
    </row>
    <row r="168" spans="2:15" ht="18" hidden="1" customHeight="1">
      <c r="B168" s="516"/>
      <c r="C168" s="1274" t="str">
        <f>T(ESTIMATE!B156)</f>
        <v>Paint exterior door</v>
      </c>
      <c r="D168" s="1274"/>
      <c r="E168" s="1274"/>
      <c r="F168" s="1274"/>
      <c r="G168" s="1274"/>
      <c r="H168" s="559">
        <f>ESTIMATE!R156</f>
        <v>0</v>
      </c>
      <c r="I168" s="560" t="str">
        <f>T(ESTIMATE!U156)</f>
        <v>ea</v>
      </c>
      <c r="J168" s="561">
        <f>IF($R$3="Allocate Adders",ESTIMATE!BE156,ESTIMATE!AY156)</f>
        <v>0</v>
      </c>
      <c r="K168" s="561">
        <f>IF($R$3="Allocate Adders",ESTIMATE!BH156,ESTIMATE!AZ156)</f>
        <v>0</v>
      </c>
      <c r="L168" s="561">
        <f>IF($R$3="Allocate Adders",ESTIMATE!BK156,ESTIMATE!BA156)</f>
        <v>0</v>
      </c>
      <c r="M168" s="1275">
        <f t="shared" si="7"/>
        <v>0</v>
      </c>
      <c r="N168" s="1275"/>
      <c r="O168" s="520">
        <f t="shared" si="6"/>
        <v>0</v>
      </c>
    </row>
    <row r="169" spans="2:15" ht="18" hidden="1" customHeight="1">
      <c r="B169" s="516"/>
      <c r="C169" s="1274" t="str">
        <f>T(ESTIMATE!B157)</f>
        <v>Paint trim only</v>
      </c>
      <c r="D169" s="1274"/>
      <c r="E169" s="1274"/>
      <c r="F169" s="1274"/>
      <c r="G169" s="1274"/>
      <c r="H169" s="559">
        <f>ESTIMATE!R157</f>
        <v>0</v>
      </c>
      <c r="I169" s="560" t="str">
        <f>T(ESTIMATE!U157)</f>
        <v>lf</v>
      </c>
      <c r="J169" s="561">
        <f>IF($R$3="Allocate Adders",ESTIMATE!BE157,ESTIMATE!AY157)</f>
        <v>0</v>
      </c>
      <c r="K169" s="561">
        <f>IF($R$3="Allocate Adders",ESTIMATE!BH157,ESTIMATE!AZ157)</f>
        <v>0</v>
      </c>
      <c r="L169" s="561">
        <f>IF($R$3="Allocate Adders",ESTIMATE!BK157,ESTIMATE!BA157)</f>
        <v>0</v>
      </c>
      <c r="M169" s="1275">
        <f t="shared" si="7"/>
        <v>0</v>
      </c>
      <c r="N169" s="1275"/>
      <c r="O169" s="520">
        <f t="shared" si="6"/>
        <v>0</v>
      </c>
    </row>
    <row r="170" spans="2:15" ht="18" hidden="1" customHeight="1">
      <c r="B170" s="516"/>
      <c r="C170" s="1274" t="str">
        <f>T(ESTIMATE!B158)</f>
        <v>Sand &amp; refinish decking</v>
      </c>
      <c r="D170" s="1274"/>
      <c r="E170" s="1274"/>
      <c r="F170" s="1274"/>
      <c r="G170" s="1274"/>
      <c r="H170" s="559">
        <f>ESTIMATE!R158</f>
        <v>0</v>
      </c>
      <c r="I170" s="560" t="str">
        <f>T(ESTIMATE!U158)</f>
        <v>sf</v>
      </c>
      <c r="J170" s="561">
        <f>IF($R$3="Allocate Adders",ESTIMATE!BE158,ESTIMATE!AY158)</f>
        <v>0</v>
      </c>
      <c r="K170" s="561">
        <f>IF($R$3="Allocate Adders",ESTIMATE!BH158,ESTIMATE!AZ158)</f>
        <v>0</v>
      </c>
      <c r="L170" s="561">
        <f>IF($R$3="Allocate Adders",ESTIMATE!BK158,ESTIMATE!BA158)</f>
        <v>0</v>
      </c>
      <c r="M170" s="1275">
        <f t="shared" si="7"/>
        <v>0</v>
      </c>
      <c r="N170" s="1275"/>
      <c r="O170" s="520">
        <f t="shared" si="6"/>
        <v>0</v>
      </c>
    </row>
    <row r="171" spans="2:15" ht="18" hidden="1" customHeight="1">
      <c r="B171" s="516"/>
      <c r="C171" s="1274" t="str">
        <f>T(ESTIMATE!B159)</f>
        <v/>
      </c>
      <c r="D171" s="1274"/>
      <c r="E171" s="1274"/>
      <c r="F171" s="1274"/>
      <c r="G171" s="1274"/>
      <c r="H171" s="559">
        <f>ESTIMATE!R159</f>
        <v>0</v>
      </c>
      <c r="I171" s="560" t="str">
        <f>T(ESTIMATE!U159)</f>
        <v/>
      </c>
      <c r="J171" s="561">
        <f>IF($R$3="Allocate Adders",ESTIMATE!BE159,ESTIMATE!AY159)</f>
        <v>0</v>
      </c>
      <c r="K171" s="561">
        <f>IF($R$3="Allocate Adders",ESTIMATE!BH159,ESTIMATE!AZ159)</f>
        <v>0</v>
      </c>
      <c r="L171" s="561">
        <f>IF($R$3="Allocate Adders",ESTIMATE!BK159,ESTIMATE!BA159)</f>
        <v>0</v>
      </c>
      <c r="M171" s="1275">
        <f t="shared" si="7"/>
        <v>0</v>
      </c>
      <c r="N171" s="1275"/>
      <c r="O171" s="520">
        <f t="shared" si="6"/>
        <v>0</v>
      </c>
    </row>
    <row r="172" spans="2:15" ht="18" hidden="1" customHeight="1">
      <c r="B172" s="516"/>
      <c r="C172" s="1274" t="str">
        <f>T(ESTIMATE!B160)</f>
        <v/>
      </c>
      <c r="D172" s="1274"/>
      <c r="E172" s="1274"/>
      <c r="F172" s="1274"/>
      <c r="G172" s="1274"/>
      <c r="H172" s="559">
        <f>ESTIMATE!R160</f>
        <v>0</v>
      </c>
      <c r="I172" s="560" t="str">
        <f>T(ESTIMATE!U160)</f>
        <v/>
      </c>
      <c r="J172" s="561">
        <f>IF($R$3="Allocate Adders",ESTIMATE!BE160,ESTIMATE!AY160)</f>
        <v>0</v>
      </c>
      <c r="K172" s="561">
        <f>IF($R$3="Allocate Adders",ESTIMATE!BH160,ESTIMATE!AZ160)</f>
        <v>0</v>
      </c>
      <c r="L172" s="561">
        <f>IF($R$3="Allocate Adders",ESTIMATE!BK160,ESTIMATE!BA160)</f>
        <v>0</v>
      </c>
      <c r="M172" s="1275">
        <f t="shared" si="7"/>
        <v>0</v>
      </c>
      <c r="N172" s="1275"/>
      <c r="O172" s="520">
        <f t="shared" si="6"/>
        <v>0</v>
      </c>
    </row>
    <row r="173" spans="2:15" ht="18" hidden="1" customHeight="1">
      <c r="B173" s="516"/>
      <c r="C173" s="1274" t="str">
        <f>T(ESTIMATE!B161)</f>
        <v/>
      </c>
      <c r="D173" s="1274"/>
      <c r="E173" s="1274"/>
      <c r="F173" s="1274"/>
      <c r="G173" s="1274"/>
      <c r="H173" s="559">
        <f>ESTIMATE!R161</f>
        <v>0</v>
      </c>
      <c r="I173" s="560" t="str">
        <f>T(ESTIMATE!U161)</f>
        <v/>
      </c>
      <c r="J173" s="561">
        <f>IF($R$3="Allocate Adders",ESTIMATE!BE161,ESTIMATE!AY161)</f>
        <v>0</v>
      </c>
      <c r="K173" s="561">
        <f>IF($R$3="Allocate Adders",ESTIMATE!BH161,ESTIMATE!AZ161)</f>
        <v>0</v>
      </c>
      <c r="L173" s="561">
        <f>IF($R$3="Allocate Adders",ESTIMATE!BK161,ESTIMATE!BA161)</f>
        <v>0</v>
      </c>
      <c r="M173" s="1275">
        <f t="shared" si="7"/>
        <v>0</v>
      </c>
      <c r="N173" s="1275"/>
      <c r="O173" s="520">
        <f t="shared" si="6"/>
        <v>0</v>
      </c>
    </row>
    <row r="174" spans="2:15" ht="18" hidden="1" customHeight="1">
      <c r="B174" s="516"/>
      <c r="C174" s="1274" t="str">
        <f>T(ESTIMATE!B162)</f>
        <v/>
      </c>
      <c r="D174" s="1274"/>
      <c r="E174" s="1274"/>
      <c r="F174" s="1274"/>
      <c r="G174" s="1274"/>
      <c r="H174" s="559">
        <f>ESTIMATE!R162</f>
        <v>0</v>
      </c>
      <c r="I174" s="560" t="str">
        <f>T(ESTIMATE!U162)</f>
        <v/>
      </c>
      <c r="J174" s="561">
        <f>IF($R$3="Allocate Adders",ESTIMATE!BE162,ESTIMATE!AY162)</f>
        <v>0</v>
      </c>
      <c r="K174" s="561">
        <f>IF($R$3="Allocate Adders",ESTIMATE!BH162,ESTIMATE!AZ162)</f>
        <v>0</v>
      </c>
      <c r="L174" s="561">
        <f>IF($R$3="Allocate Adders",ESTIMATE!BK162,ESTIMATE!BA162)</f>
        <v>0</v>
      </c>
      <c r="M174" s="1275">
        <f t="shared" si="7"/>
        <v>0</v>
      </c>
      <c r="N174" s="1275"/>
      <c r="O174" s="520">
        <f t="shared" si="6"/>
        <v>0</v>
      </c>
    </row>
    <row r="175" spans="2:15" ht="18" hidden="1" customHeight="1">
      <c r="B175" s="516"/>
      <c r="C175" s="1274" t="str">
        <f>T(ESTIMATE!B163)</f>
        <v/>
      </c>
      <c r="D175" s="1274"/>
      <c r="E175" s="1274"/>
      <c r="F175" s="1274"/>
      <c r="G175" s="1274"/>
      <c r="H175" s="559">
        <f>ESTIMATE!R163</f>
        <v>0</v>
      </c>
      <c r="I175" s="560" t="str">
        <f>T(ESTIMATE!U163)</f>
        <v/>
      </c>
      <c r="J175" s="561">
        <f>IF($R$3="Allocate Adders",ESTIMATE!BE163,ESTIMATE!AY163)</f>
        <v>0</v>
      </c>
      <c r="K175" s="561">
        <f>IF($R$3="Allocate Adders",ESTIMATE!BH163,ESTIMATE!AZ163)</f>
        <v>0</v>
      </c>
      <c r="L175" s="561">
        <f>IF($R$3="Allocate Adders",ESTIMATE!BK163,ESTIMATE!BA163)</f>
        <v>0</v>
      </c>
      <c r="M175" s="1275">
        <f t="shared" si="7"/>
        <v>0</v>
      </c>
      <c r="N175" s="1275"/>
      <c r="O175" s="520">
        <f t="shared" si="6"/>
        <v>0</v>
      </c>
    </row>
    <row r="176" spans="2:15" ht="18" hidden="1" customHeight="1">
      <c r="B176" s="516"/>
      <c r="C176" s="1274" t="str">
        <f>T(ESTIMATE!B164)</f>
        <v/>
      </c>
      <c r="D176" s="1274"/>
      <c r="E176" s="1274"/>
      <c r="F176" s="1274"/>
      <c r="G176" s="1274"/>
      <c r="H176" s="559">
        <f>ESTIMATE!R164</f>
        <v>0</v>
      </c>
      <c r="I176" s="560" t="str">
        <f>T(ESTIMATE!U164)</f>
        <v/>
      </c>
      <c r="J176" s="561">
        <f>IF($R$3="Allocate Adders",ESTIMATE!BE164,ESTIMATE!AY164)</f>
        <v>0</v>
      </c>
      <c r="K176" s="561">
        <f>IF($R$3="Allocate Adders",ESTIMATE!BH164,ESTIMATE!AZ164)</f>
        <v>0</v>
      </c>
      <c r="L176" s="561">
        <f>IF($R$3="Allocate Adders",ESTIMATE!BK164,ESTIMATE!BA164)</f>
        <v>0</v>
      </c>
      <c r="M176" s="1275">
        <f t="shared" si="7"/>
        <v>0</v>
      </c>
      <c r="N176" s="1275"/>
      <c r="O176" s="520">
        <f t="shared" si="6"/>
        <v>0</v>
      </c>
    </row>
    <row r="177" spans="2:15" ht="18" hidden="1" customHeight="1">
      <c r="B177" s="516"/>
      <c r="C177" s="1274" t="str">
        <f>T(ESTIMATE!B165)</f>
        <v/>
      </c>
      <c r="D177" s="1274"/>
      <c r="E177" s="1274"/>
      <c r="F177" s="1274"/>
      <c r="G177" s="1274"/>
      <c r="H177" s="559">
        <f>ESTIMATE!R165</f>
        <v>0</v>
      </c>
      <c r="I177" s="560" t="str">
        <f>T(ESTIMATE!U165)</f>
        <v/>
      </c>
      <c r="J177" s="561">
        <f>IF($R$3="Allocate Adders",ESTIMATE!BE165,ESTIMATE!AY165)</f>
        <v>0</v>
      </c>
      <c r="K177" s="561">
        <f>IF($R$3="Allocate Adders",ESTIMATE!BH165,ESTIMATE!AZ165)</f>
        <v>0</v>
      </c>
      <c r="L177" s="561">
        <f>IF($R$3="Allocate Adders",ESTIMATE!BK165,ESTIMATE!BA165)</f>
        <v>0</v>
      </c>
      <c r="M177" s="1275">
        <f t="shared" si="7"/>
        <v>0</v>
      </c>
      <c r="N177" s="1275"/>
      <c r="O177" s="520">
        <f t="shared" si="6"/>
        <v>0</v>
      </c>
    </row>
    <row r="178" spans="2:15" ht="18" hidden="1" customHeight="1">
      <c r="B178" s="516"/>
      <c r="C178" s="1274" t="str">
        <f>T(ESTIMATE!B166)</f>
        <v/>
      </c>
      <c r="D178" s="1274"/>
      <c r="E178" s="1274"/>
      <c r="F178" s="1274"/>
      <c r="G178" s="1274"/>
      <c r="H178" s="559">
        <f>ESTIMATE!R166</f>
        <v>0</v>
      </c>
      <c r="I178" s="560" t="str">
        <f>T(ESTIMATE!U166)</f>
        <v/>
      </c>
      <c r="J178" s="561">
        <f>IF($R$3="Allocate Adders",ESTIMATE!BE166,ESTIMATE!AY166)</f>
        <v>0</v>
      </c>
      <c r="K178" s="561">
        <f>IF($R$3="Allocate Adders",ESTIMATE!BH166,ESTIMATE!AZ166)</f>
        <v>0</v>
      </c>
      <c r="L178" s="561">
        <f>IF($R$3="Allocate Adders",ESTIMATE!BK166,ESTIMATE!BA166)</f>
        <v>0</v>
      </c>
      <c r="M178" s="1275">
        <f t="shared" si="7"/>
        <v>0</v>
      </c>
      <c r="N178" s="1275"/>
      <c r="O178" s="520">
        <f t="shared" si="6"/>
        <v>0</v>
      </c>
    </row>
    <row r="179" spans="2:15" ht="18" hidden="1" customHeight="1">
      <c r="B179" s="516"/>
      <c r="C179" s="1274" t="str">
        <f>T(ESTIMATE!B167)</f>
        <v/>
      </c>
      <c r="D179" s="1274"/>
      <c r="E179" s="1274"/>
      <c r="F179" s="1274"/>
      <c r="G179" s="1274"/>
      <c r="H179" s="559">
        <f>ESTIMATE!R167</f>
        <v>0</v>
      </c>
      <c r="I179" s="560" t="str">
        <f>T(ESTIMATE!U167)</f>
        <v/>
      </c>
      <c r="J179" s="561">
        <f>IF($R$3="Allocate Adders",ESTIMATE!BE167,ESTIMATE!AY167)</f>
        <v>0</v>
      </c>
      <c r="K179" s="561">
        <f>IF($R$3="Allocate Adders",ESTIMATE!BH167,ESTIMATE!AZ167)</f>
        <v>0</v>
      </c>
      <c r="L179" s="561">
        <f>IF($R$3="Allocate Adders",ESTIMATE!BK167,ESTIMATE!BA167)</f>
        <v>0</v>
      </c>
      <c r="M179" s="1275">
        <f t="shared" si="7"/>
        <v>0</v>
      </c>
      <c r="N179" s="1275"/>
      <c r="O179" s="520">
        <f t="shared" si="6"/>
        <v>0</v>
      </c>
    </row>
    <row r="180" spans="2:15" ht="18" hidden="1" customHeight="1">
      <c r="B180" s="516"/>
      <c r="C180" s="1274" t="str">
        <f>T(ESTIMATE!B168)</f>
        <v/>
      </c>
      <c r="D180" s="1274"/>
      <c r="E180" s="1274"/>
      <c r="F180" s="1274"/>
      <c r="G180" s="1274"/>
      <c r="H180" s="559">
        <f>ESTIMATE!R168</f>
        <v>0</v>
      </c>
      <c r="I180" s="560" t="str">
        <f>T(ESTIMATE!U168)</f>
        <v/>
      </c>
      <c r="J180" s="561">
        <f>IF($R$3="Allocate Adders",ESTIMATE!BE168,ESTIMATE!AY168)</f>
        <v>0</v>
      </c>
      <c r="K180" s="561">
        <f>IF($R$3="Allocate Adders",ESTIMATE!BH168,ESTIMATE!AZ168)</f>
        <v>0</v>
      </c>
      <c r="L180" s="561">
        <f>IF($R$3="Allocate Adders",ESTIMATE!BK168,ESTIMATE!BA168)</f>
        <v>0</v>
      </c>
      <c r="M180" s="1275">
        <f t="shared" si="7"/>
        <v>0</v>
      </c>
      <c r="N180" s="1275"/>
      <c r="O180" s="520">
        <f t="shared" si="6"/>
        <v>0</v>
      </c>
    </row>
    <row r="181" spans="2:15" ht="18" hidden="1" customHeight="1">
      <c r="B181" s="516"/>
      <c r="C181" s="1274" t="str">
        <f>T(ESTIMATE!B169)</f>
        <v/>
      </c>
      <c r="D181" s="1274"/>
      <c r="E181" s="1274"/>
      <c r="F181" s="1274"/>
      <c r="G181" s="1274"/>
      <c r="H181" s="559">
        <f>ESTIMATE!R169</f>
        <v>0</v>
      </c>
      <c r="I181" s="560" t="str">
        <f>T(ESTIMATE!U169)</f>
        <v/>
      </c>
      <c r="J181" s="561">
        <f>IF($R$3="Allocate Adders",ESTIMATE!BE169,ESTIMATE!AY169)</f>
        <v>0</v>
      </c>
      <c r="K181" s="561">
        <f>IF($R$3="Allocate Adders",ESTIMATE!BH169,ESTIMATE!AZ169)</f>
        <v>0</v>
      </c>
      <c r="L181" s="561">
        <f>IF($R$3="Allocate Adders",ESTIMATE!BK169,ESTIMATE!BA169)</f>
        <v>0</v>
      </c>
      <c r="M181" s="1275">
        <f t="shared" si="7"/>
        <v>0</v>
      </c>
      <c r="N181" s="1275"/>
      <c r="O181" s="520">
        <f t="shared" si="6"/>
        <v>0</v>
      </c>
    </row>
    <row r="182" spans="2:15" ht="18" hidden="1" customHeight="1">
      <c r="B182" s="516"/>
      <c r="C182" s="1274" t="str">
        <f>T(ESTIMATE!B170)</f>
        <v/>
      </c>
      <c r="D182" s="1274"/>
      <c r="E182" s="1274"/>
      <c r="F182" s="1274"/>
      <c r="G182" s="1274"/>
      <c r="H182" s="559">
        <f>ESTIMATE!R170</f>
        <v>0</v>
      </c>
      <c r="I182" s="560" t="str">
        <f>T(ESTIMATE!U170)</f>
        <v/>
      </c>
      <c r="J182" s="561">
        <f>IF($R$3="Allocate Adders",ESTIMATE!BE170,ESTIMATE!AY170)</f>
        <v>0</v>
      </c>
      <c r="K182" s="561">
        <f>IF($R$3="Allocate Adders",ESTIMATE!BH170,ESTIMATE!AZ170)</f>
        <v>0</v>
      </c>
      <c r="L182" s="561">
        <f>IF($R$3="Allocate Adders",ESTIMATE!BK170,ESTIMATE!BA170)</f>
        <v>0</v>
      </c>
      <c r="M182" s="1275">
        <f t="shared" si="7"/>
        <v>0</v>
      </c>
      <c r="N182" s="1275"/>
      <c r="O182" s="520">
        <f t="shared" si="6"/>
        <v>0</v>
      </c>
    </row>
    <row r="183" spans="2:15" ht="18" hidden="1" customHeight="1">
      <c r="B183" s="516"/>
      <c r="C183" s="1274" t="str">
        <f>T(ESTIMATE!B171)</f>
        <v/>
      </c>
      <c r="D183" s="1274"/>
      <c r="E183" s="1274"/>
      <c r="F183" s="1274"/>
      <c r="G183" s="1274"/>
      <c r="H183" s="559">
        <f>ESTIMATE!R171</f>
        <v>0</v>
      </c>
      <c r="I183" s="560" t="str">
        <f>T(ESTIMATE!U171)</f>
        <v/>
      </c>
      <c r="J183" s="561">
        <f>IF($R$3="Allocate Adders",ESTIMATE!BE171,ESTIMATE!AY171)</f>
        <v>0</v>
      </c>
      <c r="K183" s="561">
        <f>IF($R$3="Allocate Adders",ESTIMATE!BH171,ESTIMATE!AZ171)</f>
        <v>0</v>
      </c>
      <c r="L183" s="561">
        <f>IF($R$3="Allocate Adders",ESTIMATE!BK171,ESTIMATE!BA171)</f>
        <v>0</v>
      </c>
      <c r="M183" s="1275">
        <f t="shared" si="7"/>
        <v>0</v>
      </c>
      <c r="N183" s="1275"/>
      <c r="O183" s="520">
        <f t="shared" si="6"/>
        <v>0</v>
      </c>
    </row>
    <row r="184" spans="2:15" ht="18" hidden="1" customHeight="1">
      <c r="B184" s="516"/>
      <c r="C184" s="1274" t="str">
        <f>T(ESTIMATE!B172)</f>
        <v/>
      </c>
      <c r="D184" s="1274"/>
      <c r="E184" s="1274"/>
      <c r="F184" s="1274"/>
      <c r="G184" s="1274"/>
      <c r="H184" s="559">
        <f>ESTIMATE!R172</f>
        <v>0</v>
      </c>
      <c r="I184" s="560" t="str">
        <f>T(ESTIMATE!U172)</f>
        <v/>
      </c>
      <c r="J184" s="561">
        <f>IF($R$3="Allocate Adders",ESTIMATE!BE172,ESTIMATE!AY172)</f>
        <v>0</v>
      </c>
      <c r="K184" s="561">
        <f>IF($R$3="Allocate Adders",ESTIMATE!BH172,ESTIMATE!AZ172)</f>
        <v>0</v>
      </c>
      <c r="L184" s="561">
        <f>IF($R$3="Allocate Adders",ESTIMATE!BK172,ESTIMATE!BA172)</f>
        <v>0</v>
      </c>
      <c r="M184" s="1275">
        <f t="shared" si="7"/>
        <v>0</v>
      </c>
      <c r="N184" s="1275"/>
      <c r="O184" s="520">
        <f t="shared" si="6"/>
        <v>0</v>
      </c>
    </row>
    <row r="185" spans="2:15" ht="18" hidden="1" customHeight="1">
      <c r="B185" s="516"/>
      <c r="C185" s="1274" t="str">
        <f>T(ESTIMATE!B173)</f>
        <v/>
      </c>
      <c r="D185" s="1274"/>
      <c r="E185" s="1274"/>
      <c r="F185" s="1274"/>
      <c r="G185" s="1274"/>
      <c r="H185" s="559">
        <f>ESTIMATE!R173</f>
        <v>0</v>
      </c>
      <c r="I185" s="560" t="str">
        <f>T(ESTIMATE!U173)</f>
        <v/>
      </c>
      <c r="J185" s="561">
        <f>IF($R$3="Allocate Adders",ESTIMATE!BE173,ESTIMATE!AY173)</f>
        <v>0</v>
      </c>
      <c r="K185" s="561">
        <f>IF($R$3="Allocate Adders",ESTIMATE!BH173,ESTIMATE!AZ173)</f>
        <v>0</v>
      </c>
      <c r="L185" s="561">
        <f>IF($R$3="Allocate Adders",ESTIMATE!BK173,ESTIMATE!BA173)</f>
        <v>0</v>
      </c>
      <c r="M185" s="1275">
        <f t="shared" si="7"/>
        <v>0</v>
      </c>
      <c r="N185" s="1275"/>
      <c r="O185" s="520">
        <f t="shared" si="6"/>
        <v>0</v>
      </c>
    </row>
    <row r="186" spans="2:15" ht="18" hidden="1" customHeight="1">
      <c r="B186" s="516"/>
      <c r="C186" s="1274" t="str">
        <f>T(ESTIMATE!B174)</f>
        <v/>
      </c>
      <c r="D186" s="1274"/>
      <c r="E186" s="1274"/>
      <c r="F186" s="1274"/>
      <c r="G186" s="1274"/>
      <c r="H186" s="559">
        <f>ESTIMATE!R174</f>
        <v>0</v>
      </c>
      <c r="I186" s="560" t="str">
        <f>T(ESTIMATE!U174)</f>
        <v/>
      </c>
      <c r="J186" s="561">
        <f>IF($R$3="Allocate Adders",ESTIMATE!BE174,ESTIMATE!AY174)</f>
        <v>0</v>
      </c>
      <c r="K186" s="561">
        <f>IF($R$3="Allocate Adders",ESTIMATE!BH174,ESTIMATE!AZ174)</f>
        <v>0</v>
      </c>
      <c r="L186" s="561">
        <f>IF($R$3="Allocate Adders",ESTIMATE!BK174,ESTIMATE!BA174)</f>
        <v>0</v>
      </c>
      <c r="M186" s="1275">
        <f t="shared" si="7"/>
        <v>0</v>
      </c>
      <c r="N186" s="1275"/>
      <c r="O186" s="520">
        <f t="shared" si="6"/>
        <v>0</v>
      </c>
    </row>
    <row r="187" spans="2:15" ht="18" hidden="1" customHeight="1">
      <c r="B187" s="516"/>
      <c r="C187" s="1274" t="str">
        <f>T(ESTIMATE!B175)</f>
        <v/>
      </c>
      <c r="D187" s="1274"/>
      <c r="E187" s="1274"/>
      <c r="F187" s="1274"/>
      <c r="G187" s="1274"/>
      <c r="H187" s="559">
        <f>ESTIMATE!R175</f>
        <v>0</v>
      </c>
      <c r="I187" s="560" t="str">
        <f>T(ESTIMATE!U175)</f>
        <v/>
      </c>
      <c r="J187" s="561">
        <f>IF($R$3="Allocate Adders",ESTIMATE!BE175,ESTIMATE!AY175)</f>
        <v>0</v>
      </c>
      <c r="K187" s="561">
        <f>IF($R$3="Allocate Adders",ESTIMATE!BH175,ESTIMATE!AZ175)</f>
        <v>0</v>
      </c>
      <c r="L187" s="561">
        <f>IF($R$3="Allocate Adders",ESTIMATE!BK175,ESTIMATE!BA175)</f>
        <v>0</v>
      </c>
      <c r="M187" s="1275">
        <f t="shared" si="7"/>
        <v>0</v>
      </c>
      <c r="N187" s="1275"/>
      <c r="O187" s="520">
        <f t="shared" si="6"/>
        <v>0</v>
      </c>
    </row>
    <row r="188" spans="2:15" ht="18" hidden="1" customHeight="1">
      <c r="B188" s="516"/>
      <c r="C188" s="1274" t="str">
        <f>T(ESTIMATE!B176)</f>
        <v/>
      </c>
      <c r="D188" s="1274"/>
      <c r="E188" s="1274"/>
      <c r="F188" s="1274"/>
      <c r="G188" s="1274"/>
      <c r="H188" s="559">
        <f>ESTIMATE!R176</f>
        <v>0</v>
      </c>
      <c r="I188" s="560" t="str">
        <f>T(ESTIMATE!U176)</f>
        <v/>
      </c>
      <c r="J188" s="561">
        <f>IF($R$3="Allocate Adders",ESTIMATE!BE176,ESTIMATE!AY176)</f>
        <v>0</v>
      </c>
      <c r="K188" s="561">
        <f>IF($R$3="Allocate Adders",ESTIMATE!BH176,ESTIMATE!AZ176)</f>
        <v>0</v>
      </c>
      <c r="L188" s="561">
        <f>IF($R$3="Allocate Adders",ESTIMATE!BK176,ESTIMATE!BA176)</f>
        <v>0</v>
      </c>
      <c r="M188" s="1275">
        <f t="shared" si="7"/>
        <v>0</v>
      </c>
      <c r="N188" s="1275"/>
      <c r="O188" s="520">
        <f t="shared" si="6"/>
        <v>0</v>
      </c>
    </row>
    <row r="189" spans="2:15" ht="18" hidden="1" customHeight="1">
      <c r="B189" s="516"/>
      <c r="C189" s="1274" t="str">
        <f>T(ESTIMATE!B177)</f>
        <v/>
      </c>
      <c r="D189" s="1274"/>
      <c r="E189" s="1274"/>
      <c r="F189" s="1274"/>
      <c r="G189" s="1274"/>
      <c r="H189" s="559">
        <f>ESTIMATE!R177</f>
        <v>0</v>
      </c>
      <c r="I189" s="560" t="str">
        <f>T(ESTIMATE!U177)</f>
        <v/>
      </c>
      <c r="J189" s="561">
        <f>IF($R$3="Allocate Adders",ESTIMATE!BE177,ESTIMATE!AY177)</f>
        <v>0</v>
      </c>
      <c r="K189" s="561">
        <f>IF($R$3="Allocate Adders",ESTIMATE!BH177,ESTIMATE!AZ177)</f>
        <v>0</v>
      </c>
      <c r="L189" s="561">
        <f>IF($R$3="Allocate Adders",ESTIMATE!BK177,ESTIMATE!BA177)</f>
        <v>0</v>
      </c>
      <c r="M189" s="1275">
        <f t="shared" si="7"/>
        <v>0</v>
      </c>
      <c r="N189" s="1275"/>
      <c r="O189" s="520">
        <f t="shared" si="6"/>
        <v>0</v>
      </c>
    </row>
    <row r="190" spans="2:15" ht="18" hidden="1" customHeight="1">
      <c r="B190" s="516"/>
      <c r="C190" s="1274" t="str">
        <f>T(ESTIMATE!B178)</f>
        <v/>
      </c>
      <c r="D190" s="1274"/>
      <c r="E190" s="1274"/>
      <c r="F190" s="1274"/>
      <c r="G190" s="1274"/>
      <c r="H190" s="559">
        <f>ESTIMATE!R178</f>
        <v>0</v>
      </c>
      <c r="I190" s="560" t="str">
        <f>T(ESTIMATE!U178)</f>
        <v/>
      </c>
      <c r="J190" s="561">
        <f>IF($R$3="Allocate Adders",ESTIMATE!BE178,ESTIMATE!AY178)</f>
        <v>0</v>
      </c>
      <c r="K190" s="561">
        <f>IF($R$3="Allocate Adders",ESTIMATE!BH178,ESTIMATE!AZ178)</f>
        <v>0</v>
      </c>
      <c r="L190" s="561">
        <f>IF($R$3="Allocate Adders",ESTIMATE!BK178,ESTIMATE!BA178)</f>
        <v>0</v>
      </c>
      <c r="M190" s="1275">
        <f t="shared" si="7"/>
        <v>0</v>
      </c>
      <c r="N190" s="1275"/>
      <c r="O190" s="520">
        <f t="shared" si="6"/>
        <v>0</v>
      </c>
    </row>
    <row r="191" spans="2:15" ht="18" hidden="1" customHeight="1">
      <c r="B191" s="516"/>
      <c r="C191" s="1274" t="str">
        <f>T(ESTIMATE!B179)</f>
        <v/>
      </c>
      <c r="D191" s="1274"/>
      <c r="E191" s="1274"/>
      <c r="F191" s="1274"/>
      <c r="G191" s="1274"/>
      <c r="H191" s="559">
        <f>ESTIMATE!R179</f>
        <v>0</v>
      </c>
      <c r="I191" s="560" t="str">
        <f>T(ESTIMATE!U179)</f>
        <v/>
      </c>
      <c r="J191" s="561">
        <f>IF($R$3="Allocate Adders",ESTIMATE!BE179,ESTIMATE!AY179)</f>
        <v>0</v>
      </c>
      <c r="K191" s="561">
        <f>IF($R$3="Allocate Adders",ESTIMATE!BH179,ESTIMATE!AZ179)</f>
        <v>0</v>
      </c>
      <c r="L191" s="561">
        <f>IF($R$3="Allocate Adders",ESTIMATE!BK179,ESTIMATE!BA179)</f>
        <v>0</v>
      </c>
      <c r="M191" s="1275">
        <f t="shared" si="7"/>
        <v>0</v>
      </c>
      <c r="N191" s="1275"/>
      <c r="O191" s="520">
        <f t="shared" si="6"/>
        <v>0</v>
      </c>
    </row>
    <row r="192" spans="2:15" ht="18" hidden="1" customHeight="1">
      <c r="B192" s="516"/>
      <c r="C192" s="1274" t="str">
        <f>T(ESTIMATE!B180)</f>
        <v/>
      </c>
      <c r="D192" s="1274"/>
      <c r="E192" s="1274"/>
      <c r="F192" s="1274"/>
      <c r="G192" s="1274"/>
      <c r="H192" s="559">
        <f>ESTIMATE!R180</f>
        <v>0</v>
      </c>
      <c r="I192" s="560" t="str">
        <f>T(ESTIMATE!U180)</f>
        <v/>
      </c>
      <c r="J192" s="561">
        <f>IF($R$3="Allocate Adders",ESTIMATE!BE180,ESTIMATE!AY180)</f>
        <v>0</v>
      </c>
      <c r="K192" s="561">
        <f>IF($R$3="Allocate Adders",ESTIMATE!BH180,ESTIMATE!AZ180)</f>
        <v>0</v>
      </c>
      <c r="L192" s="561">
        <f>IF($R$3="Allocate Adders",ESTIMATE!BK180,ESTIMATE!BA180)</f>
        <v>0</v>
      </c>
      <c r="M192" s="1275">
        <f t="shared" si="7"/>
        <v>0</v>
      </c>
      <c r="N192" s="1275"/>
      <c r="O192" s="520">
        <f t="shared" si="6"/>
        <v>0</v>
      </c>
    </row>
    <row r="193" spans="2:15" ht="18" hidden="1" customHeight="1">
      <c r="B193" s="516"/>
      <c r="C193" s="1274" t="str">
        <f>T(ESTIMATE!B181)</f>
        <v/>
      </c>
      <c r="D193" s="1274"/>
      <c r="E193" s="1274"/>
      <c r="F193" s="1274"/>
      <c r="G193" s="1274"/>
      <c r="H193" s="559">
        <f>ESTIMATE!R181</f>
        <v>0</v>
      </c>
      <c r="I193" s="560" t="str">
        <f>T(ESTIMATE!U181)</f>
        <v/>
      </c>
      <c r="J193" s="561">
        <f>IF($R$3="Allocate Adders",ESTIMATE!BE181,ESTIMATE!AY181)</f>
        <v>0</v>
      </c>
      <c r="K193" s="561">
        <f>IF($R$3="Allocate Adders",ESTIMATE!BH181,ESTIMATE!AZ181)</f>
        <v>0</v>
      </c>
      <c r="L193" s="561">
        <f>IF($R$3="Allocate Adders",ESTIMATE!BK181,ESTIMATE!BA181)</f>
        <v>0</v>
      </c>
      <c r="M193" s="1275">
        <f t="shared" si="7"/>
        <v>0</v>
      </c>
      <c r="N193" s="1275"/>
      <c r="O193" s="520">
        <f t="shared" si="6"/>
        <v>0</v>
      </c>
    </row>
    <row r="194" spans="2:15" ht="18" hidden="1" customHeight="1">
      <c r="B194" s="516"/>
      <c r="C194" s="1274" t="str">
        <f>T(ESTIMATE!B182)</f>
        <v/>
      </c>
      <c r="D194" s="1274"/>
      <c r="E194" s="1274"/>
      <c r="F194" s="1274"/>
      <c r="G194" s="1274"/>
      <c r="H194" s="559">
        <f>ESTIMATE!R182</f>
        <v>0</v>
      </c>
      <c r="I194" s="560" t="str">
        <f>T(ESTIMATE!U182)</f>
        <v/>
      </c>
      <c r="J194" s="561">
        <f>IF($R$3="Allocate Adders",ESTIMATE!BE182,ESTIMATE!AY182)</f>
        <v>0</v>
      </c>
      <c r="K194" s="561">
        <f>IF($R$3="Allocate Adders",ESTIMATE!BH182,ESTIMATE!AZ182)</f>
        <v>0</v>
      </c>
      <c r="L194" s="561">
        <f>IF($R$3="Allocate Adders",ESTIMATE!BK182,ESTIMATE!BA182)</f>
        <v>0</v>
      </c>
      <c r="M194" s="1275">
        <f t="shared" si="7"/>
        <v>0</v>
      </c>
      <c r="N194" s="1275"/>
      <c r="O194" s="520">
        <f t="shared" si="6"/>
        <v>0</v>
      </c>
    </row>
    <row r="195" spans="2:15" ht="18" hidden="1" customHeight="1">
      <c r="B195" s="516"/>
      <c r="C195" s="1274" t="str">
        <f>T(ESTIMATE!B183)</f>
        <v/>
      </c>
      <c r="D195" s="1274"/>
      <c r="E195" s="1274"/>
      <c r="F195" s="1274"/>
      <c r="G195" s="1274"/>
      <c r="H195" s="559">
        <f>ESTIMATE!R183</f>
        <v>0</v>
      </c>
      <c r="I195" s="560" t="str">
        <f>T(ESTIMATE!U183)</f>
        <v/>
      </c>
      <c r="J195" s="561">
        <f>IF($R$3="Allocate Adders",ESTIMATE!BE183,ESTIMATE!AY183)</f>
        <v>0</v>
      </c>
      <c r="K195" s="561">
        <f>IF($R$3="Allocate Adders",ESTIMATE!BH183,ESTIMATE!AZ183)</f>
        <v>0</v>
      </c>
      <c r="L195" s="561">
        <f>IF($R$3="Allocate Adders",ESTIMATE!BK183,ESTIMATE!BA183)</f>
        <v>0</v>
      </c>
      <c r="M195" s="1275">
        <f t="shared" si="7"/>
        <v>0</v>
      </c>
      <c r="N195" s="1275"/>
      <c r="O195" s="520">
        <f t="shared" si="6"/>
        <v>0</v>
      </c>
    </row>
    <row r="196" spans="2:15" ht="18" hidden="1" customHeight="1">
      <c r="B196" s="516"/>
      <c r="C196" s="1274" t="str">
        <f>T(ESTIMATE!B184)</f>
        <v/>
      </c>
      <c r="D196" s="1274"/>
      <c r="E196" s="1274"/>
      <c r="F196" s="1274"/>
      <c r="G196" s="1274"/>
      <c r="H196" s="559">
        <f>ESTIMATE!R184</f>
        <v>0</v>
      </c>
      <c r="I196" s="560" t="str">
        <f>T(ESTIMATE!U184)</f>
        <v/>
      </c>
      <c r="J196" s="561">
        <f>IF($R$3="Allocate Adders",ESTIMATE!BE184,ESTIMATE!AY184)</f>
        <v>0</v>
      </c>
      <c r="K196" s="561">
        <f>IF($R$3="Allocate Adders",ESTIMATE!BH184,ESTIMATE!AZ184)</f>
        <v>0</v>
      </c>
      <c r="L196" s="561">
        <f>IF($R$3="Allocate Adders",ESTIMATE!BK184,ESTIMATE!BA184)</f>
        <v>0</v>
      </c>
      <c r="M196" s="1275">
        <f t="shared" si="7"/>
        <v>0</v>
      </c>
      <c r="N196" s="1275"/>
      <c r="O196" s="520">
        <f t="shared" si="6"/>
        <v>0</v>
      </c>
    </row>
    <row r="197" spans="2:15" ht="4.3499999999999996" hidden="1" customHeight="1" thickBot="1">
      <c r="B197" s="516"/>
      <c r="C197" s="562"/>
      <c r="D197" s="364"/>
      <c r="E197" s="364"/>
      <c r="F197" s="364"/>
      <c r="G197" s="364"/>
      <c r="H197" s="563"/>
      <c r="I197" s="364"/>
      <c r="J197" s="564"/>
      <c r="K197" s="564"/>
      <c r="L197" s="564"/>
      <c r="M197" s="565"/>
      <c r="N197" s="566"/>
      <c r="O197" s="520">
        <f>O198</f>
        <v>9000</v>
      </c>
    </row>
    <row r="198" spans="2:15" ht="22" hidden="1" customHeight="1" thickBot="1">
      <c r="B198" s="516"/>
      <c r="C198" s="1276" t="str">
        <f>T(ESTIMATE!AE186)</f>
        <v>EXTERIOR PAINTING TOTAL</v>
      </c>
      <c r="D198" s="1277"/>
      <c r="E198" s="1277"/>
      <c r="F198" s="1277"/>
      <c r="G198" s="1277"/>
      <c r="H198" s="1277"/>
      <c r="I198" s="1278"/>
      <c r="J198" s="530">
        <f>SUM(J157:J197)</f>
        <v>2812.5</v>
      </c>
      <c r="K198" s="531">
        <f>SUM(K157:K197)</f>
        <v>562.5</v>
      </c>
      <c r="L198" s="530">
        <f>SUM(L157:L197)</f>
        <v>0</v>
      </c>
      <c r="M198" s="1279">
        <f>SUM(M157:N197)</f>
        <v>3375</v>
      </c>
      <c r="N198" s="1280"/>
      <c r="O198" s="520">
        <f>SUM(O156:O196)</f>
        <v>9000</v>
      </c>
    </row>
    <row r="199" spans="2:15" ht="20.7" hidden="1" customHeight="1">
      <c r="B199" s="521"/>
      <c r="C199" s="585"/>
      <c r="D199" s="585"/>
      <c r="E199" s="585"/>
      <c r="F199" s="585"/>
      <c r="G199" s="585"/>
      <c r="H199" s="586"/>
      <c r="I199" s="585"/>
      <c r="J199" s="587"/>
      <c r="K199" s="587"/>
      <c r="L199" s="587"/>
      <c r="M199" s="588"/>
      <c r="N199" s="571"/>
      <c r="O199" s="520">
        <f>O198</f>
        <v>9000</v>
      </c>
    </row>
    <row r="200" spans="2:15" ht="5.45" hidden="1" customHeight="1">
      <c r="B200" s="597"/>
      <c r="C200" s="1281"/>
      <c r="D200" s="1281"/>
      <c r="E200" s="1281"/>
      <c r="F200" s="1281"/>
      <c r="G200" s="1281"/>
      <c r="H200" s="594"/>
      <c r="I200" s="595"/>
      <c r="J200" s="596"/>
      <c r="K200" s="596"/>
      <c r="L200" s="596"/>
      <c r="M200" s="1282"/>
      <c r="N200" s="1282"/>
    </row>
    <row r="201" spans="2:15" ht="22" hidden="1" customHeight="1">
      <c r="B201" s="521"/>
      <c r="C201" s="1283" t="str">
        <f>T(ESTIMATE!B189)</f>
        <v>DECKS/PORCHES</v>
      </c>
      <c r="D201" s="1283"/>
      <c r="E201" s="1283"/>
      <c r="F201" s="1283"/>
      <c r="G201" s="1284"/>
      <c r="H201" s="556">
        <f>SUM(H202:H241)</f>
        <v>100</v>
      </c>
      <c r="I201" s="557"/>
      <c r="J201" s="558"/>
      <c r="K201" s="558"/>
      <c r="L201" s="558"/>
      <c r="M201" s="1285"/>
      <c r="N201" s="1286"/>
      <c r="O201" s="520">
        <f t="shared" ref="O201:O241" si="8">H201</f>
        <v>100</v>
      </c>
    </row>
    <row r="202" spans="2:15" ht="18" hidden="1" customHeight="1">
      <c r="B202" s="516"/>
      <c r="C202" s="1274" t="str">
        <f>T(ESTIMATE!B190)</f>
        <v>Decking</v>
      </c>
      <c r="D202" s="1274"/>
      <c r="E202" s="1274"/>
      <c r="F202" s="1274"/>
      <c r="G202" s="1274"/>
      <c r="H202" s="559">
        <f>ESTIMATE!R190</f>
        <v>0</v>
      </c>
      <c r="I202" s="560" t="str">
        <f>T(ESTIMATE!U190)</f>
        <v/>
      </c>
      <c r="J202" s="561">
        <f>IF($R$3="Allocate Adders",ESTIMATE!BE190,ESTIMATE!AY190)</f>
        <v>0</v>
      </c>
      <c r="K202" s="561">
        <f>IF($R$3="Allocate Adders",ESTIMATE!BH190,ESTIMATE!AZ190)</f>
        <v>0</v>
      </c>
      <c r="L202" s="561">
        <f>IF($R$3="Allocate Adders",ESTIMATE!BK190,ESTIMATE!BA190)</f>
        <v>0</v>
      </c>
      <c r="M202" s="1275">
        <f t="shared" ref="M202:M241" si="9">SUM(J202:L202)</f>
        <v>0</v>
      </c>
      <c r="N202" s="1275"/>
      <c r="O202" s="520">
        <f t="shared" si="8"/>
        <v>0</v>
      </c>
    </row>
    <row r="203" spans="2:15" ht="18" hidden="1" customHeight="1">
      <c r="B203" s="516"/>
      <c r="C203" s="1274" t="str">
        <f>T(ESTIMATE!B191)</f>
        <v>Deck bid/allowance</v>
      </c>
      <c r="D203" s="1274"/>
      <c r="E203" s="1274"/>
      <c r="F203" s="1274"/>
      <c r="G203" s="1274"/>
      <c r="H203" s="559">
        <f>ESTIMATE!R191</f>
        <v>0</v>
      </c>
      <c r="I203" s="560" t="str">
        <f>T(ESTIMATE!U191)</f>
        <v>ls</v>
      </c>
      <c r="J203" s="561">
        <f>IF($R$3="Allocate Adders",ESTIMATE!BE191,ESTIMATE!AY191)</f>
        <v>0</v>
      </c>
      <c r="K203" s="561">
        <f>IF($R$3="Allocate Adders",ESTIMATE!BH191,ESTIMATE!AZ191)</f>
        <v>0</v>
      </c>
      <c r="L203" s="561">
        <f>IF($R$3="Allocate Adders",ESTIMATE!BK191,ESTIMATE!BA191)</f>
        <v>0</v>
      </c>
      <c r="M203" s="1275">
        <f t="shared" si="9"/>
        <v>0</v>
      </c>
      <c r="N203" s="1275"/>
      <c r="O203" s="520">
        <f t="shared" si="8"/>
        <v>0</v>
      </c>
    </row>
    <row r="204" spans="2:15" ht="18" hidden="1" customHeight="1">
      <c r="B204" s="516"/>
      <c r="C204" s="1274" t="str">
        <f>T(ESTIMATE!B192)</f>
        <v>New deck, columns, joists, railing-treated lumber</v>
      </c>
      <c r="D204" s="1274"/>
      <c r="E204" s="1274"/>
      <c r="F204" s="1274"/>
      <c r="G204" s="1274"/>
      <c r="H204" s="559">
        <f>ESTIMATE!R192</f>
        <v>0</v>
      </c>
      <c r="I204" s="560" t="str">
        <f>T(ESTIMATE!U192)</f>
        <v>sf</v>
      </c>
      <c r="J204" s="561">
        <f>IF($R$3="Allocate Adders",ESTIMATE!BE192,ESTIMATE!AY192)</f>
        <v>0</v>
      </c>
      <c r="K204" s="561">
        <f>IF($R$3="Allocate Adders",ESTIMATE!BH192,ESTIMATE!AZ192)</f>
        <v>0</v>
      </c>
      <c r="L204" s="561">
        <f>IF($R$3="Allocate Adders",ESTIMATE!BK192,ESTIMATE!BA192)</f>
        <v>0</v>
      </c>
      <c r="M204" s="1275">
        <f t="shared" si="9"/>
        <v>0</v>
      </c>
      <c r="N204" s="1275"/>
      <c r="O204" s="520">
        <f t="shared" si="8"/>
        <v>0</v>
      </c>
    </row>
    <row r="205" spans="2:15" ht="18" hidden="1" customHeight="1">
      <c r="B205" s="516"/>
      <c r="C205" s="1274" t="str">
        <f>T(ESTIMATE!B193)</f>
        <v>New deck, columns, joists, railing-cedar</v>
      </c>
      <c r="D205" s="1274"/>
      <c r="E205" s="1274"/>
      <c r="F205" s="1274"/>
      <c r="G205" s="1274"/>
      <c r="H205" s="559">
        <f>ESTIMATE!R193</f>
        <v>100</v>
      </c>
      <c r="I205" s="560" t="str">
        <f>T(ESTIMATE!U193)</f>
        <v>sf</v>
      </c>
      <c r="J205" s="561">
        <f>IF($R$3="Allocate Adders",ESTIMATE!BE193,ESTIMATE!AY193)</f>
        <v>1000</v>
      </c>
      <c r="K205" s="561">
        <f>IF($R$3="Allocate Adders",ESTIMATE!BH193,ESTIMATE!AZ193)</f>
        <v>900</v>
      </c>
      <c r="L205" s="561">
        <f>IF($R$3="Allocate Adders",ESTIMATE!BK193,ESTIMATE!BA193)</f>
        <v>0</v>
      </c>
      <c r="M205" s="1275">
        <f t="shared" si="9"/>
        <v>1900</v>
      </c>
      <c r="N205" s="1275"/>
      <c r="O205" s="520">
        <f t="shared" si="8"/>
        <v>100</v>
      </c>
    </row>
    <row r="206" spans="2:15" ht="18" hidden="1" customHeight="1">
      <c r="B206" s="516"/>
      <c r="C206" s="1274" t="str">
        <f>T(ESTIMATE!B194)</f>
        <v>Existing deck, replace decking</v>
      </c>
      <c r="D206" s="1274"/>
      <c r="E206" s="1274"/>
      <c r="F206" s="1274"/>
      <c r="G206" s="1274"/>
      <c r="H206" s="559">
        <f>ESTIMATE!R194</f>
        <v>0</v>
      </c>
      <c r="I206" s="560" t="str">
        <f>T(ESTIMATE!U194)</f>
        <v>sf</v>
      </c>
      <c r="J206" s="561">
        <f>IF($R$3="Allocate Adders",ESTIMATE!BE194,ESTIMATE!AY194)</f>
        <v>0</v>
      </c>
      <c r="K206" s="561">
        <f>IF($R$3="Allocate Adders",ESTIMATE!BH194,ESTIMATE!AZ194)</f>
        <v>0</v>
      </c>
      <c r="L206" s="561">
        <f>IF($R$3="Allocate Adders",ESTIMATE!BK194,ESTIMATE!BA194)</f>
        <v>0</v>
      </c>
      <c r="M206" s="1275">
        <f t="shared" si="9"/>
        <v>0</v>
      </c>
      <c r="N206" s="1275"/>
      <c r="O206" s="520">
        <f t="shared" si="8"/>
        <v>0</v>
      </c>
    </row>
    <row r="207" spans="2:15" ht="18" hidden="1" customHeight="1">
      <c r="B207" s="516"/>
      <c r="C207" s="1274" t="str">
        <f>T(ESTIMATE!B195)</f>
        <v>Install railing w/ wood balusters only</v>
      </c>
      <c r="D207" s="1274"/>
      <c r="E207" s="1274"/>
      <c r="F207" s="1274"/>
      <c r="G207" s="1274"/>
      <c r="H207" s="559">
        <f>ESTIMATE!R195</f>
        <v>0</v>
      </c>
      <c r="I207" s="560" t="str">
        <f>T(ESTIMATE!U195)</f>
        <v>lf</v>
      </c>
      <c r="J207" s="561">
        <f>IF($R$3="Allocate Adders",ESTIMATE!BE195,ESTIMATE!AY195)</f>
        <v>0</v>
      </c>
      <c r="K207" s="561">
        <f>IF($R$3="Allocate Adders",ESTIMATE!BH195,ESTIMATE!AZ195)</f>
        <v>0</v>
      </c>
      <c r="L207" s="561">
        <f>IF($R$3="Allocate Adders",ESTIMATE!BK195,ESTIMATE!BA195)</f>
        <v>0</v>
      </c>
      <c r="M207" s="1275">
        <f t="shared" si="9"/>
        <v>0</v>
      </c>
      <c r="N207" s="1275"/>
      <c r="O207" s="520">
        <f t="shared" si="8"/>
        <v>0</v>
      </c>
    </row>
    <row r="208" spans="2:15" ht="18" hidden="1" customHeight="1">
      <c r="B208" s="516"/>
      <c r="C208" s="1274" t="str">
        <f>T(ESTIMATE!B196)</f>
        <v>Install railing w/ metal balusters only</v>
      </c>
      <c r="D208" s="1274"/>
      <c r="E208" s="1274"/>
      <c r="F208" s="1274"/>
      <c r="G208" s="1274"/>
      <c r="H208" s="559">
        <f>ESTIMATE!R196</f>
        <v>0</v>
      </c>
      <c r="I208" s="560" t="str">
        <f>T(ESTIMATE!U196)</f>
        <v>lf</v>
      </c>
      <c r="J208" s="561">
        <f>IF($R$3="Allocate Adders",ESTIMATE!BE196,ESTIMATE!AY196)</f>
        <v>0</v>
      </c>
      <c r="K208" s="561">
        <f>IF($R$3="Allocate Adders",ESTIMATE!BH196,ESTIMATE!AZ196)</f>
        <v>0</v>
      </c>
      <c r="L208" s="561">
        <f>IF($R$3="Allocate Adders",ESTIMATE!BK196,ESTIMATE!BA196)</f>
        <v>0</v>
      </c>
      <c r="M208" s="1275">
        <f t="shared" si="9"/>
        <v>0</v>
      </c>
      <c r="N208" s="1275"/>
      <c r="O208" s="520">
        <f t="shared" si="8"/>
        <v>0</v>
      </c>
    </row>
    <row r="209" spans="2:15" ht="18" hidden="1" customHeight="1">
      <c r="B209" s="516"/>
      <c r="C209" s="1274" t="str">
        <f>T(ESTIMATE!B197)</f>
        <v>Stairs, 5 to 7 risers</v>
      </c>
      <c r="D209" s="1274"/>
      <c r="E209" s="1274"/>
      <c r="F209" s="1274"/>
      <c r="G209" s="1274"/>
      <c r="H209" s="559">
        <f>ESTIMATE!R197</f>
        <v>0</v>
      </c>
      <c r="I209" s="560" t="str">
        <f>T(ESTIMATE!U197)</f>
        <v>ea</v>
      </c>
      <c r="J209" s="561">
        <f>IF($R$3="Allocate Adders",ESTIMATE!BE197,ESTIMATE!AY197)</f>
        <v>0</v>
      </c>
      <c r="K209" s="561">
        <f>IF($R$3="Allocate Adders",ESTIMATE!BH197,ESTIMATE!AZ197)</f>
        <v>0</v>
      </c>
      <c r="L209" s="561">
        <f>IF($R$3="Allocate Adders",ESTIMATE!BK197,ESTIMATE!BA197)</f>
        <v>0</v>
      </c>
      <c r="M209" s="1275">
        <f t="shared" si="9"/>
        <v>0</v>
      </c>
      <c r="N209" s="1275"/>
      <c r="O209" s="520">
        <f t="shared" si="8"/>
        <v>0</v>
      </c>
    </row>
    <row r="210" spans="2:15" ht="18" hidden="1" customHeight="1">
      <c r="B210" s="516"/>
      <c r="C210" s="1274" t="str">
        <f>T(ESTIMATE!B198)</f>
        <v/>
      </c>
      <c r="D210" s="1274"/>
      <c r="E210" s="1274"/>
      <c r="F210" s="1274"/>
      <c r="G210" s="1274"/>
      <c r="H210" s="559">
        <f>ESTIMATE!R198</f>
        <v>0</v>
      </c>
      <c r="I210" s="560" t="str">
        <f>T(ESTIMATE!U198)</f>
        <v/>
      </c>
      <c r="J210" s="561">
        <f>IF($R$3="Allocate Adders",ESTIMATE!BE198,ESTIMATE!AY198)</f>
        <v>0</v>
      </c>
      <c r="K210" s="561">
        <f>IF($R$3="Allocate Adders",ESTIMATE!BH198,ESTIMATE!AZ198)</f>
        <v>0</v>
      </c>
      <c r="L210" s="561">
        <f>IF($R$3="Allocate Adders",ESTIMATE!BK198,ESTIMATE!BA198)</f>
        <v>0</v>
      </c>
      <c r="M210" s="1275">
        <f t="shared" si="9"/>
        <v>0</v>
      </c>
      <c r="N210" s="1275"/>
      <c r="O210" s="520">
        <f t="shared" si="8"/>
        <v>0</v>
      </c>
    </row>
    <row r="211" spans="2:15" ht="18" hidden="1" customHeight="1">
      <c r="B211" s="516"/>
      <c r="C211" s="1274" t="str">
        <f>T(ESTIMATE!B199)</f>
        <v/>
      </c>
      <c r="D211" s="1274"/>
      <c r="E211" s="1274"/>
      <c r="F211" s="1274"/>
      <c r="G211" s="1274"/>
      <c r="H211" s="559">
        <f>ESTIMATE!R199</f>
        <v>0</v>
      </c>
      <c r="I211" s="560" t="str">
        <f>T(ESTIMATE!U199)</f>
        <v/>
      </c>
      <c r="J211" s="561">
        <f>IF($R$3="Allocate Adders",ESTIMATE!BE199,ESTIMATE!AY199)</f>
        <v>0</v>
      </c>
      <c r="K211" s="561">
        <f>IF($R$3="Allocate Adders",ESTIMATE!BH199,ESTIMATE!AZ199)</f>
        <v>0</v>
      </c>
      <c r="L211" s="561">
        <f>IF($R$3="Allocate Adders",ESTIMATE!BK199,ESTIMATE!BA199)</f>
        <v>0</v>
      </c>
      <c r="M211" s="1275">
        <f t="shared" si="9"/>
        <v>0</v>
      </c>
      <c r="N211" s="1275"/>
      <c r="O211" s="520">
        <f t="shared" si="8"/>
        <v>0</v>
      </c>
    </row>
    <row r="212" spans="2:15" ht="18" hidden="1" customHeight="1">
      <c r="B212" s="516"/>
      <c r="C212" s="1274" t="str">
        <f>T(ESTIMATE!B200)</f>
        <v>Miscellaneous Deck</v>
      </c>
      <c r="D212" s="1274"/>
      <c r="E212" s="1274"/>
      <c r="F212" s="1274"/>
      <c r="G212" s="1274"/>
      <c r="H212" s="559">
        <f>ESTIMATE!R200</f>
        <v>0</v>
      </c>
      <c r="I212" s="560" t="str">
        <f>T(ESTIMATE!U200)</f>
        <v/>
      </c>
      <c r="J212" s="561">
        <f>IF($R$3="Allocate Adders",ESTIMATE!BE200,ESTIMATE!AY200)</f>
        <v>0</v>
      </c>
      <c r="K212" s="561">
        <f>IF($R$3="Allocate Adders",ESTIMATE!BH200,ESTIMATE!AZ200)</f>
        <v>0</v>
      </c>
      <c r="L212" s="561">
        <f>IF($R$3="Allocate Adders",ESTIMATE!BK200,ESTIMATE!BA200)</f>
        <v>0</v>
      </c>
      <c r="M212" s="1275">
        <f t="shared" si="9"/>
        <v>0</v>
      </c>
      <c r="N212" s="1275"/>
      <c r="O212" s="520">
        <f t="shared" si="8"/>
        <v>0</v>
      </c>
    </row>
    <row r="213" spans="2:15" ht="18" hidden="1" customHeight="1">
      <c r="B213" s="516"/>
      <c r="C213" s="1274" t="str">
        <f>T(ESTIMATE!B201)</f>
        <v>Deck permit costs</v>
      </c>
      <c r="D213" s="1274"/>
      <c r="E213" s="1274"/>
      <c r="F213" s="1274"/>
      <c r="G213" s="1274"/>
      <c r="H213" s="559">
        <f>ESTIMATE!R201</f>
        <v>0</v>
      </c>
      <c r="I213" s="560" t="str">
        <f>T(ESTIMATE!U201)</f>
        <v>ea</v>
      </c>
      <c r="J213" s="561">
        <f>IF($R$3="Allocate Adders",ESTIMATE!BE201,ESTIMATE!AY201)</f>
        <v>0</v>
      </c>
      <c r="K213" s="561">
        <f>IF($R$3="Allocate Adders",ESTIMATE!BH201,ESTIMATE!AZ201)</f>
        <v>0</v>
      </c>
      <c r="L213" s="561">
        <f>IF($R$3="Allocate Adders",ESTIMATE!BK201,ESTIMATE!BA201)</f>
        <v>0</v>
      </c>
      <c r="M213" s="1275">
        <f t="shared" si="9"/>
        <v>0</v>
      </c>
      <c r="N213" s="1275"/>
      <c r="O213" s="520">
        <f t="shared" si="8"/>
        <v>0</v>
      </c>
    </row>
    <row r="214" spans="2:15" ht="18" hidden="1" customHeight="1">
      <c r="B214" s="516"/>
      <c r="C214" s="1274" t="str">
        <f>T(ESTIMATE!B202)</f>
        <v>Powerwash deck, stain and seal, L+M</v>
      </c>
      <c r="D214" s="1274"/>
      <c r="E214" s="1274"/>
      <c r="F214" s="1274"/>
      <c r="G214" s="1274"/>
      <c r="H214" s="559">
        <f>ESTIMATE!R202</f>
        <v>0</v>
      </c>
      <c r="I214" s="560" t="str">
        <f>T(ESTIMATE!U202)</f>
        <v>sf</v>
      </c>
      <c r="J214" s="561">
        <f>IF($R$3="Allocate Adders",ESTIMATE!BE202,ESTIMATE!AY202)</f>
        <v>0</v>
      </c>
      <c r="K214" s="561">
        <f>IF($R$3="Allocate Adders",ESTIMATE!BH202,ESTIMATE!AZ202)</f>
        <v>0</v>
      </c>
      <c r="L214" s="561">
        <f>IF($R$3="Allocate Adders",ESTIMATE!BK202,ESTIMATE!BA202)</f>
        <v>0</v>
      </c>
      <c r="M214" s="1275">
        <f t="shared" si="9"/>
        <v>0</v>
      </c>
      <c r="N214" s="1275"/>
      <c r="O214" s="520">
        <f t="shared" si="8"/>
        <v>0</v>
      </c>
    </row>
    <row r="215" spans="2:15" ht="18" hidden="1" customHeight="1">
      <c r="B215" s="516"/>
      <c r="C215" s="1274" t="str">
        <f>T(ESTIMATE!B203)</f>
        <v>Heavy sand deck, stain and seal, L+M</v>
      </c>
      <c r="D215" s="1274"/>
      <c r="E215" s="1274"/>
      <c r="F215" s="1274"/>
      <c r="G215" s="1274"/>
      <c r="H215" s="559">
        <f>ESTIMATE!R203</f>
        <v>0</v>
      </c>
      <c r="I215" s="560" t="str">
        <f>T(ESTIMATE!U203)</f>
        <v>sf</v>
      </c>
      <c r="J215" s="561">
        <f>IF($R$3="Allocate Adders",ESTIMATE!BE203,ESTIMATE!AY203)</f>
        <v>0</v>
      </c>
      <c r="K215" s="561">
        <f>IF($R$3="Allocate Adders",ESTIMATE!BH203,ESTIMATE!AZ203)</f>
        <v>0</v>
      </c>
      <c r="L215" s="561">
        <f>IF($R$3="Allocate Adders",ESTIMATE!BK203,ESTIMATE!BA203)</f>
        <v>0</v>
      </c>
      <c r="M215" s="1275">
        <f t="shared" si="9"/>
        <v>0</v>
      </c>
      <c r="N215" s="1275"/>
      <c r="O215" s="520">
        <f t="shared" si="8"/>
        <v>0</v>
      </c>
    </row>
    <row r="216" spans="2:15" ht="18" hidden="1" customHeight="1">
      <c r="B216" s="516"/>
      <c r="C216" s="1274" t="str">
        <f>T(ESTIMATE!B204)</f>
        <v>Replace existing deck boards only, wood, L+M</v>
      </c>
      <c r="D216" s="1274"/>
      <c r="E216" s="1274"/>
      <c r="F216" s="1274"/>
      <c r="G216" s="1274"/>
      <c r="H216" s="559">
        <f>ESTIMATE!R204</f>
        <v>0</v>
      </c>
      <c r="I216" s="560" t="str">
        <f>T(ESTIMATE!U204)</f>
        <v>sf</v>
      </c>
      <c r="J216" s="561">
        <f>IF($R$3="Allocate Adders",ESTIMATE!BE204,ESTIMATE!AY204)</f>
        <v>0</v>
      </c>
      <c r="K216" s="561">
        <f>IF($R$3="Allocate Adders",ESTIMATE!BH204,ESTIMATE!AZ204)</f>
        <v>0</v>
      </c>
      <c r="L216" s="561">
        <f>IF($R$3="Allocate Adders",ESTIMATE!BK204,ESTIMATE!BA204)</f>
        <v>0</v>
      </c>
      <c r="M216" s="1275">
        <f t="shared" si="9"/>
        <v>0</v>
      </c>
      <c r="N216" s="1275"/>
      <c r="O216" s="520">
        <f t="shared" si="8"/>
        <v>0</v>
      </c>
    </row>
    <row r="217" spans="2:15" ht="18" hidden="1" customHeight="1">
      <c r="B217" s="516"/>
      <c r="C217" s="1274" t="str">
        <f>T(ESTIMATE!B205)</f>
        <v>Replace existing deck boards only, cedar, L+M</v>
      </c>
      <c r="D217" s="1274"/>
      <c r="E217" s="1274"/>
      <c r="F217" s="1274"/>
      <c r="G217" s="1274"/>
      <c r="H217" s="559">
        <f>ESTIMATE!R205</f>
        <v>0</v>
      </c>
      <c r="I217" s="560" t="str">
        <f>T(ESTIMATE!U205)</f>
        <v>sf</v>
      </c>
      <c r="J217" s="561">
        <f>IF($R$3="Allocate Adders",ESTIMATE!BE205,ESTIMATE!AY205)</f>
        <v>0</v>
      </c>
      <c r="K217" s="561">
        <f>IF($R$3="Allocate Adders",ESTIMATE!BH205,ESTIMATE!AZ205)</f>
        <v>0</v>
      </c>
      <c r="L217" s="561">
        <f>IF($R$3="Allocate Adders",ESTIMATE!BK205,ESTIMATE!BA205)</f>
        <v>0</v>
      </c>
      <c r="M217" s="1275">
        <f t="shared" si="9"/>
        <v>0</v>
      </c>
      <c r="N217" s="1275"/>
      <c r="O217" s="520">
        <f t="shared" si="8"/>
        <v>0</v>
      </c>
    </row>
    <row r="218" spans="2:15" ht="18" hidden="1" customHeight="1">
      <c r="B218" s="516"/>
      <c r="C218" s="1274" t="str">
        <f>T(ESTIMATE!B206)</f>
        <v>Replace existing deck boards only, composite, L+M</v>
      </c>
      <c r="D218" s="1274"/>
      <c r="E218" s="1274"/>
      <c r="F218" s="1274"/>
      <c r="G218" s="1274"/>
      <c r="H218" s="559">
        <f>ESTIMATE!R206</f>
        <v>0</v>
      </c>
      <c r="I218" s="560" t="str">
        <f>T(ESTIMATE!U206)</f>
        <v>sf</v>
      </c>
      <c r="J218" s="561">
        <f>IF($R$3="Allocate Adders",ESTIMATE!BE206,ESTIMATE!AY206)</f>
        <v>0</v>
      </c>
      <c r="K218" s="561">
        <f>IF($R$3="Allocate Adders",ESTIMATE!BH206,ESTIMATE!AZ206)</f>
        <v>0</v>
      </c>
      <c r="L218" s="561">
        <f>IF($R$3="Allocate Adders",ESTIMATE!BK206,ESTIMATE!BA206)</f>
        <v>0</v>
      </c>
      <c r="M218" s="1275">
        <f t="shared" si="9"/>
        <v>0</v>
      </c>
      <c r="N218" s="1275"/>
      <c r="O218" s="520">
        <f t="shared" si="8"/>
        <v>0</v>
      </c>
    </row>
    <row r="219" spans="2:15" ht="18" hidden="1" customHeight="1">
      <c r="B219" s="516"/>
      <c r="C219" s="1274" t="str">
        <f>T(ESTIMATE!B207)</f>
        <v>Replace rails, spindles only, wood, L+M</v>
      </c>
      <c r="D219" s="1274"/>
      <c r="E219" s="1274"/>
      <c r="F219" s="1274"/>
      <c r="G219" s="1274"/>
      <c r="H219" s="559">
        <f>ESTIMATE!R207</f>
        <v>0</v>
      </c>
      <c r="I219" s="560" t="str">
        <f>T(ESTIMATE!U207)</f>
        <v>lf</v>
      </c>
      <c r="J219" s="561">
        <f>IF($R$3="Allocate Adders",ESTIMATE!BE207,ESTIMATE!AY207)</f>
        <v>0</v>
      </c>
      <c r="K219" s="561">
        <f>IF($R$3="Allocate Adders",ESTIMATE!BH207,ESTIMATE!AZ207)</f>
        <v>0</v>
      </c>
      <c r="L219" s="561">
        <f>IF($R$3="Allocate Adders",ESTIMATE!BK207,ESTIMATE!BA207)</f>
        <v>0</v>
      </c>
      <c r="M219" s="1275">
        <f t="shared" si="9"/>
        <v>0</v>
      </c>
      <c r="N219" s="1275"/>
      <c r="O219" s="520">
        <f t="shared" si="8"/>
        <v>0</v>
      </c>
    </row>
    <row r="220" spans="2:15" ht="18" hidden="1" customHeight="1">
      <c r="B220" s="516"/>
      <c r="C220" s="1274" t="str">
        <f>T(ESTIMATE!B208)</f>
        <v>Replace rails, spindles only, metal, L+M</v>
      </c>
      <c r="D220" s="1274"/>
      <c r="E220" s="1274"/>
      <c r="F220" s="1274"/>
      <c r="G220" s="1274"/>
      <c r="H220" s="559">
        <f>ESTIMATE!R208</f>
        <v>0</v>
      </c>
      <c r="I220" s="560" t="str">
        <f>T(ESTIMATE!U208)</f>
        <v>lf</v>
      </c>
      <c r="J220" s="561">
        <f>IF($R$3="Allocate Adders",ESTIMATE!BE208,ESTIMATE!AY208)</f>
        <v>0</v>
      </c>
      <c r="K220" s="561">
        <f>IF($R$3="Allocate Adders",ESTIMATE!BH208,ESTIMATE!AZ208)</f>
        <v>0</v>
      </c>
      <c r="L220" s="561">
        <f>IF($R$3="Allocate Adders",ESTIMATE!BK208,ESTIMATE!BA208)</f>
        <v>0</v>
      </c>
      <c r="M220" s="1275">
        <f t="shared" si="9"/>
        <v>0</v>
      </c>
      <c r="N220" s="1275"/>
      <c r="O220" s="520">
        <f t="shared" si="8"/>
        <v>0</v>
      </c>
    </row>
    <row r="221" spans="2:15" ht="18" hidden="1" customHeight="1">
      <c r="B221" s="516"/>
      <c r="C221" s="1274" t="str">
        <f>T(ESTIMATE!B209)</f>
        <v>Wood stair case, 6 steps, L+M</v>
      </c>
      <c r="D221" s="1274"/>
      <c r="E221" s="1274"/>
      <c r="F221" s="1274"/>
      <c r="G221" s="1274"/>
      <c r="H221" s="559">
        <f>ESTIMATE!R209</f>
        <v>0</v>
      </c>
      <c r="I221" s="560" t="str">
        <f>T(ESTIMATE!U209)</f>
        <v>ea</v>
      </c>
      <c r="J221" s="561">
        <f>IF($R$3="Allocate Adders",ESTIMATE!BE209,ESTIMATE!AY209)</f>
        <v>0</v>
      </c>
      <c r="K221" s="561">
        <f>IF($R$3="Allocate Adders",ESTIMATE!BH209,ESTIMATE!AZ209)</f>
        <v>0</v>
      </c>
      <c r="L221" s="561">
        <f>IF($R$3="Allocate Adders",ESTIMATE!BK209,ESTIMATE!BA209)</f>
        <v>0</v>
      </c>
      <c r="M221" s="1275">
        <f t="shared" si="9"/>
        <v>0</v>
      </c>
      <c r="N221" s="1275"/>
      <c r="O221" s="520">
        <f t="shared" si="8"/>
        <v>0</v>
      </c>
    </row>
    <row r="222" spans="2:15" ht="18" hidden="1" customHeight="1">
      <c r="B222" s="516"/>
      <c r="C222" s="1274" t="str">
        <f>T(ESTIMATE!B210)</f>
        <v>Concrete landing pad for stairs, L+M</v>
      </c>
      <c r="D222" s="1274"/>
      <c r="E222" s="1274"/>
      <c r="F222" s="1274"/>
      <c r="G222" s="1274"/>
      <c r="H222" s="559">
        <f>ESTIMATE!R210</f>
        <v>0</v>
      </c>
      <c r="I222" s="560" t="str">
        <f>T(ESTIMATE!U210)</f>
        <v>ea</v>
      </c>
      <c r="J222" s="561">
        <f>IF($R$3="Allocate Adders",ESTIMATE!BE210,ESTIMATE!AY210)</f>
        <v>0</v>
      </c>
      <c r="K222" s="561">
        <f>IF($R$3="Allocate Adders",ESTIMATE!BH210,ESTIMATE!AZ210)</f>
        <v>0</v>
      </c>
      <c r="L222" s="561">
        <f>IF($R$3="Allocate Adders",ESTIMATE!BK210,ESTIMATE!BA210)</f>
        <v>0</v>
      </c>
      <c r="M222" s="1275">
        <f t="shared" si="9"/>
        <v>0</v>
      </c>
      <c r="N222" s="1275"/>
      <c r="O222" s="520">
        <f t="shared" si="8"/>
        <v>0</v>
      </c>
    </row>
    <row r="223" spans="2:15" ht="18" hidden="1" customHeight="1">
      <c r="B223" s="516"/>
      <c r="C223" s="1274" t="str">
        <f>T(ESTIMATE!B211)</f>
        <v/>
      </c>
      <c r="D223" s="1274"/>
      <c r="E223" s="1274"/>
      <c r="F223" s="1274"/>
      <c r="G223" s="1274"/>
      <c r="H223" s="559">
        <f>ESTIMATE!R211</f>
        <v>0</v>
      </c>
      <c r="I223" s="560" t="str">
        <f>T(ESTIMATE!U211)</f>
        <v/>
      </c>
      <c r="J223" s="561">
        <f>IF($R$3="Allocate Adders",ESTIMATE!BE211,ESTIMATE!AY211)</f>
        <v>0</v>
      </c>
      <c r="K223" s="561">
        <f>IF($R$3="Allocate Adders",ESTIMATE!BH211,ESTIMATE!AZ211)</f>
        <v>0</v>
      </c>
      <c r="L223" s="561">
        <f>IF($R$3="Allocate Adders",ESTIMATE!BK211,ESTIMATE!BA211)</f>
        <v>0</v>
      </c>
      <c r="M223" s="1275">
        <f t="shared" si="9"/>
        <v>0</v>
      </c>
      <c r="N223" s="1275"/>
      <c r="O223" s="520">
        <f t="shared" si="8"/>
        <v>0</v>
      </c>
    </row>
    <row r="224" spans="2:15" ht="18" hidden="1" customHeight="1">
      <c r="B224" s="516"/>
      <c r="C224" s="1274" t="str">
        <f>T(ESTIMATE!B212)</f>
        <v/>
      </c>
      <c r="D224" s="1274"/>
      <c r="E224" s="1274"/>
      <c r="F224" s="1274"/>
      <c r="G224" s="1274"/>
      <c r="H224" s="559">
        <f>ESTIMATE!R212</f>
        <v>0</v>
      </c>
      <c r="I224" s="560" t="str">
        <f>T(ESTIMATE!U212)</f>
        <v/>
      </c>
      <c r="J224" s="561">
        <f>IF($R$3="Allocate Adders",ESTIMATE!BE212,ESTIMATE!AY212)</f>
        <v>0</v>
      </c>
      <c r="K224" s="561">
        <f>IF($R$3="Allocate Adders",ESTIMATE!BH212,ESTIMATE!AZ212)</f>
        <v>0</v>
      </c>
      <c r="L224" s="561">
        <f>IF($R$3="Allocate Adders",ESTIMATE!BK212,ESTIMATE!BA212)</f>
        <v>0</v>
      </c>
      <c r="M224" s="1275">
        <f t="shared" si="9"/>
        <v>0</v>
      </c>
      <c r="N224" s="1275"/>
      <c r="O224" s="520">
        <f t="shared" si="8"/>
        <v>0</v>
      </c>
    </row>
    <row r="225" spans="2:15" ht="18" hidden="1" customHeight="1">
      <c r="B225" s="516"/>
      <c r="C225" s="1274" t="str">
        <f>T(ESTIMATE!B213)</f>
        <v/>
      </c>
      <c r="D225" s="1274"/>
      <c r="E225" s="1274"/>
      <c r="F225" s="1274"/>
      <c r="G225" s="1274"/>
      <c r="H225" s="559">
        <f>ESTIMATE!R213</f>
        <v>0</v>
      </c>
      <c r="I225" s="560" t="str">
        <f>T(ESTIMATE!U213)</f>
        <v/>
      </c>
      <c r="J225" s="561">
        <f>IF($R$3="Allocate Adders",ESTIMATE!BE213,ESTIMATE!AY213)</f>
        <v>0</v>
      </c>
      <c r="K225" s="561">
        <f>IF($R$3="Allocate Adders",ESTIMATE!BH213,ESTIMATE!AZ213)</f>
        <v>0</v>
      </c>
      <c r="L225" s="561">
        <f>IF($R$3="Allocate Adders",ESTIMATE!BK213,ESTIMATE!BA213)</f>
        <v>0</v>
      </c>
      <c r="M225" s="1275">
        <f t="shared" si="9"/>
        <v>0</v>
      </c>
      <c r="N225" s="1275"/>
      <c r="O225" s="520">
        <f t="shared" si="8"/>
        <v>0</v>
      </c>
    </row>
    <row r="226" spans="2:15" ht="18" hidden="1" customHeight="1">
      <c r="B226" s="516"/>
      <c r="C226" s="1274" t="str">
        <f>T(ESTIMATE!B214)</f>
        <v/>
      </c>
      <c r="D226" s="1274"/>
      <c r="E226" s="1274"/>
      <c r="F226" s="1274"/>
      <c r="G226" s="1274"/>
      <c r="H226" s="559">
        <f>ESTIMATE!R214</f>
        <v>0</v>
      </c>
      <c r="I226" s="560" t="str">
        <f>T(ESTIMATE!U214)</f>
        <v/>
      </c>
      <c r="J226" s="561">
        <f>IF($R$3="Allocate Adders",ESTIMATE!BE214,ESTIMATE!AY214)</f>
        <v>0</v>
      </c>
      <c r="K226" s="561">
        <f>IF($R$3="Allocate Adders",ESTIMATE!BH214,ESTIMATE!AZ214)</f>
        <v>0</v>
      </c>
      <c r="L226" s="561">
        <f>IF($R$3="Allocate Adders",ESTIMATE!BK214,ESTIMATE!BA214)</f>
        <v>0</v>
      </c>
      <c r="M226" s="1275">
        <f t="shared" si="9"/>
        <v>0</v>
      </c>
      <c r="N226" s="1275"/>
      <c r="O226" s="520">
        <f t="shared" si="8"/>
        <v>0</v>
      </c>
    </row>
    <row r="227" spans="2:15" ht="18" hidden="1" customHeight="1">
      <c r="B227" s="516"/>
      <c r="C227" s="1274" t="str">
        <f>T(ESTIMATE!B215)</f>
        <v/>
      </c>
      <c r="D227" s="1274"/>
      <c r="E227" s="1274"/>
      <c r="F227" s="1274"/>
      <c r="G227" s="1274"/>
      <c r="H227" s="559">
        <f>ESTIMATE!R215</f>
        <v>0</v>
      </c>
      <c r="I227" s="560" t="str">
        <f>T(ESTIMATE!U215)</f>
        <v/>
      </c>
      <c r="J227" s="561">
        <f>IF($R$3="Allocate Adders",ESTIMATE!BE215,ESTIMATE!AY215)</f>
        <v>0</v>
      </c>
      <c r="K227" s="561">
        <f>IF($R$3="Allocate Adders",ESTIMATE!BH215,ESTIMATE!AZ215)</f>
        <v>0</v>
      </c>
      <c r="L227" s="561">
        <f>IF($R$3="Allocate Adders",ESTIMATE!BK215,ESTIMATE!BA215)</f>
        <v>0</v>
      </c>
      <c r="M227" s="1275">
        <f t="shared" si="9"/>
        <v>0</v>
      </c>
      <c r="N227" s="1275"/>
      <c r="O227" s="520">
        <f t="shared" si="8"/>
        <v>0</v>
      </c>
    </row>
    <row r="228" spans="2:15" ht="18" hidden="1" customHeight="1">
      <c r="B228" s="516"/>
      <c r="C228" s="1274" t="str">
        <f>T(ESTIMATE!B216)</f>
        <v/>
      </c>
      <c r="D228" s="1274"/>
      <c r="E228" s="1274"/>
      <c r="F228" s="1274"/>
      <c r="G228" s="1274"/>
      <c r="H228" s="559">
        <f>ESTIMATE!R216</f>
        <v>0</v>
      </c>
      <c r="I228" s="560" t="str">
        <f>T(ESTIMATE!U216)</f>
        <v/>
      </c>
      <c r="J228" s="561">
        <f>IF($R$3="Allocate Adders",ESTIMATE!BE216,ESTIMATE!AY216)</f>
        <v>0</v>
      </c>
      <c r="K228" s="561">
        <f>IF($R$3="Allocate Adders",ESTIMATE!BH216,ESTIMATE!AZ216)</f>
        <v>0</v>
      </c>
      <c r="L228" s="561">
        <f>IF($R$3="Allocate Adders",ESTIMATE!BK216,ESTIMATE!BA216)</f>
        <v>0</v>
      </c>
      <c r="M228" s="1275">
        <f t="shared" si="9"/>
        <v>0</v>
      </c>
      <c r="N228" s="1275"/>
      <c r="O228" s="520">
        <f t="shared" si="8"/>
        <v>0</v>
      </c>
    </row>
    <row r="229" spans="2:15" ht="18" hidden="1" customHeight="1">
      <c r="B229" s="516"/>
      <c r="C229" s="1274" t="str">
        <f>T(ESTIMATE!B217)</f>
        <v/>
      </c>
      <c r="D229" s="1274"/>
      <c r="E229" s="1274"/>
      <c r="F229" s="1274"/>
      <c r="G229" s="1274"/>
      <c r="H229" s="559">
        <f>ESTIMATE!R217</f>
        <v>0</v>
      </c>
      <c r="I229" s="560" t="str">
        <f>T(ESTIMATE!U217)</f>
        <v/>
      </c>
      <c r="J229" s="561">
        <f>IF($R$3="Allocate Adders",ESTIMATE!BE217,ESTIMATE!AY217)</f>
        <v>0</v>
      </c>
      <c r="K229" s="561">
        <f>IF($R$3="Allocate Adders",ESTIMATE!BH217,ESTIMATE!AZ217)</f>
        <v>0</v>
      </c>
      <c r="L229" s="561">
        <f>IF($R$3="Allocate Adders",ESTIMATE!BK217,ESTIMATE!BA217)</f>
        <v>0</v>
      </c>
      <c r="M229" s="1275">
        <f t="shared" si="9"/>
        <v>0</v>
      </c>
      <c r="N229" s="1275"/>
      <c r="O229" s="520">
        <f t="shared" si="8"/>
        <v>0</v>
      </c>
    </row>
    <row r="230" spans="2:15" ht="18" hidden="1" customHeight="1">
      <c r="B230" s="516"/>
      <c r="C230" s="1274" t="str">
        <f>T(ESTIMATE!B218)</f>
        <v/>
      </c>
      <c r="D230" s="1274"/>
      <c r="E230" s="1274"/>
      <c r="F230" s="1274"/>
      <c r="G230" s="1274"/>
      <c r="H230" s="559">
        <f>ESTIMATE!R218</f>
        <v>0</v>
      </c>
      <c r="I230" s="560" t="str">
        <f>T(ESTIMATE!U218)</f>
        <v/>
      </c>
      <c r="J230" s="561">
        <f>IF($R$3="Allocate Adders",ESTIMATE!BE218,ESTIMATE!AY218)</f>
        <v>0</v>
      </c>
      <c r="K230" s="561">
        <f>IF($R$3="Allocate Adders",ESTIMATE!BH218,ESTIMATE!AZ218)</f>
        <v>0</v>
      </c>
      <c r="L230" s="561">
        <f>IF($R$3="Allocate Adders",ESTIMATE!BK218,ESTIMATE!BA218)</f>
        <v>0</v>
      </c>
      <c r="M230" s="1275">
        <f t="shared" si="9"/>
        <v>0</v>
      </c>
      <c r="N230" s="1275"/>
      <c r="O230" s="520">
        <f t="shared" si="8"/>
        <v>0</v>
      </c>
    </row>
    <row r="231" spans="2:15" ht="18" hidden="1" customHeight="1">
      <c r="B231" s="516"/>
      <c r="C231" s="1274" t="str">
        <f>T(ESTIMATE!B219)</f>
        <v/>
      </c>
      <c r="D231" s="1274"/>
      <c r="E231" s="1274"/>
      <c r="F231" s="1274"/>
      <c r="G231" s="1274"/>
      <c r="H231" s="559">
        <f>ESTIMATE!R219</f>
        <v>0</v>
      </c>
      <c r="I231" s="560" t="str">
        <f>T(ESTIMATE!U219)</f>
        <v/>
      </c>
      <c r="J231" s="561">
        <f>IF($R$3="Allocate Adders",ESTIMATE!BE219,ESTIMATE!AY219)</f>
        <v>0</v>
      </c>
      <c r="K231" s="561">
        <f>IF($R$3="Allocate Adders",ESTIMATE!BH219,ESTIMATE!AZ219)</f>
        <v>0</v>
      </c>
      <c r="L231" s="561">
        <f>IF($R$3="Allocate Adders",ESTIMATE!BK219,ESTIMATE!BA219)</f>
        <v>0</v>
      </c>
      <c r="M231" s="1275">
        <f t="shared" si="9"/>
        <v>0</v>
      </c>
      <c r="N231" s="1275"/>
      <c r="O231" s="520">
        <f t="shared" si="8"/>
        <v>0</v>
      </c>
    </row>
    <row r="232" spans="2:15" ht="18" hidden="1" customHeight="1">
      <c r="B232" s="516"/>
      <c r="C232" s="1274" t="str">
        <f>T(ESTIMATE!B220)</f>
        <v/>
      </c>
      <c r="D232" s="1274"/>
      <c r="E232" s="1274"/>
      <c r="F232" s="1274"/>
      <c r="G232" s="1274"/>
      <c r="H232" s="559">
        <f>ESTIMATE!R220</f>
        <v>0</v>
      </c>
      <c r="I232" s="560" t="str">
        <f>T(ESTIMATE!U220)</f>
        <v/>
      </c>
      <c r="J232" s="561">
        <f>IF($R$3="Allocate Adders",ESTIMATE!BE220,ESTIMATE!AY220)</f>
        <v>0</v>
      </c>
      <c r="K232" s="561">
        <f>IF($R$3="Allocate Adders",ESTIMATE!BH220,ESTIMATE!AZ220)</f>
        <v>0</v>
      </c>
      <c r="L232" s="561">
        <f>IF($R$3="Allocate Adders",ESTIMATE!BK220,ESTIMATE!BA220)</f>
        <v>0</v>
      </c>
      <c r="M232" s="1275">
        <f t="shared" si="9"/>
        <v>0</v>
      </c>
      <c r="N232" s="1275"/>
      <c r="O232" s="520">
        <f t="shared" si="8"/>
        <v>0</v>
      </c>
    </row>
    <row r="233" spans="2:15" ht="18" hidden="1" customHeight="1">
      <c r="B233" s="516"/>
      <c r="C233" s="1274" t="str">
        <f>T(ESTIMATE!B221)</f>
        <v/>
      </c>
      <c r="D233" s="1274"/>
      <c r="E233" s="1274"/>
      <c r="F233" s="1274"/>
      <c r="G233" s="1274"/>
      <c r="H233" s="559">
        <f>ESTIMATE!R221</f>
        <v>0</v>
      </c>
      <c r="I233" s="560" t="str">
        <f>T(ESTIMATE!U221)</f>
        <v/>
      </c>
      <c r="J233" s="561">
        <f>IF($R$3="Allocate Adders",ESTIMATE!BE221,ESTIMATE!AY221)</f>
        <v>0</v>
      </c>
      <c r="K233" s="561">
        <f>IF($R$3="Allocate Adders",ESTIMATE!BH221,ESTIMATE!AZ221)</f>
        <v>0</v>
      </c>
      <c r="L233" s="561">
        <f>IF($R$3="Allocate Adders",ESTIMATE!BK221,ESTIMATE!BA221)</f>
        <v>0</v>
      </c>
      <c r="M233" s="1275">
        <f t="shared" si="9"/>
        <v>0</v>
      </c>
      <c r="N233" s="1275"/>
      <c r="O233" s="520">
        <f t="shared" si="8"/>
        <v>0</v>
      </c>
    </row>
    <row r="234" spans="2:15" ht="18" hidden="1" customHeight="1">
      <c r="B234" s="516"/>
      <c r="C234" s="1274" t="str">
        <f>T(ESTIMATE!B222)</f>
        <v/>
      </c>
      <c r="D234" s="1274"/>
      <c r="E234" s="1274"/>
      <c r="F234" s="1274"/>
      <c r="G234" s="1274"/>
      <c r="H234" s="559">
        <f>ESTIMATE!R222</f>
        <v>0</v>
      </c>
      <c r="I234" s="560" t="str">
        <f>T(ESTIMATE!U222)</f>
        <v/>
      </c>
      <c r="J234" s="561">
        <f>IF($R$3="Allocate Adders",ESTIMATE!BE222,ESTIMATE!AY222)</f>
        <v>0</v>
      </c>
      <c r="K234" s="561">
        <f>IF($R$3="Allocate Adders",ESTIMATE!BH222,ESTIMATE!AZ222)</f>
        <v>0</v>
      </c>
      <c r="L234" s="561">
        <f>IF($R$3="Allocate Adders",ESTIMATE!BK222,ESTIMATE!BA222)</f>
        <v>0</v>
      </c>
      <c r="M234" s="1275">
        <f t="shared" si="9"/>
        <v>0</v>
      </c>
      <c r="N234" s="1275"/>
      <c r="O234" s="520">
        <f t="shared" si="8"/>
        <v>0</v>
      </c>
    </row>
    <row r="235" spans="2:15" ht="18" hidden="1" customHeight="1">
      <c r="B235" s="516"/>
      <c r="C235" s="1274" t="str">
        <f>T(ESTIMATE!B223)</f>
        <v/>
      </c>
      <c r="D235" s="1274"/>
      <c r="E235" s="1274"/>
      <c r="F235" s="1274"/>
      <c r="G235" s="1274"/>
      <c r="H235" s="559">
        <f>ESTIMATE!R223</f>
        <v>0</v>
      </c>
      <c r="I235" s="560" t="str">
        <f>T(ESTIMATE!U223)</f>
        <v/>
      </c>
      <c r="J235" s="561">
        <f>IF($R$3="Allocate Adders",ESTIMATE!BE223,ESTIMATE!AY223)</f>
        <v>0</v>
      </c>
      <c r="K235" s="561">
        <f>IF($R$3="Allocate Adders",ESTIMATE!BH223,ESTIMATE!AZ223)</f>
        <v>0</v>
      </c>
      <c r="L235" s="561">
        <f>IF($R$3="Allocate Adders",ESTIMATE!BK223,ESTIMATE!BA223)</f>
        <v>0</v>
      </c>
      <c r="M235" s="1275">
        <f t="shared" si="9"/>
        <v>0</v>
      </c>
      <c r="N235" s="1275"/>
      <c r="O235" s="520">
        <f t="shared" si="8"/>
        <v>0</v>
      </c>
    </row>
    <row r="236" spans="2:15" ht="18" hidden="1" customHeight="1">
      <c r="B236" s="516"/>
      <c r="C236" s="1274" t="str">
        <f>T(ESTIMATE!B224)</f>
        <v/>
      </c>
      <c r="D236" s="1274"/>
      <c r="E236" s="1274"/>
      <c r="F236" s="1274"/>
      <c r="G236" s="1274"/>
      <c r="H236" s="559">
        <f>ESTIMATE!R224</f>
        <v>0</v>
      </c>
      <c r="I236" s="560" t="str">
        <f>T(ESTIMATE!U224)</f>
        <v/>
      </c>
      <c r="J236" s="561">
        <f>IF($R$3="Allocate Adders",ESTIMATE!BE224,ESTIMATE!AY224)</f>
        <v>0</v>
      </c>
      <c r="K236" s="561">
        <f>IF($R$3="Allocate Adders",ESTIMATE!BH224,ESTIMATE!AZ224)</f>
        <v>0</v>
      </c>
      <c r="L236" s="561">
        <f>IF($R$3="Allocate Adders",ESTIMATE!BK224,ESTIMATE!BA224)</f>
        <v>0</v>
      </c>
      <c r="M236" s="1275">
        <f t="shared" si="9"/>
        <v>0</v>
      </c>
      <c r="N236" s="1275"/>
      <c r="O236" s="520">
        <f t="shared" si="8"/>
        <v>0</v>
      </c>
    </row>
    <row r="237" spans="2:15" ht="18" hidden="1" customHeight="1">
      <c r="B237" s="516"/>
      <c r="C237" s="1274" t="str">
        <f>T(ESTIMATE!B225)</f>
        <v/>
      </c>
      <c r="D237" s="1274"/>
      <c r="E237" s="1274"/>
      <c r="F237" s="1274"/>
      <c r="G237" s="1274"/>
      <c r="H237" s="559">
        <f>ESTIMATE!R225</f>
        <v>0</v>
      </c>
      <c r="I237" s="560" t="str">
        <f>T(ESTIMATE!U225)</f>
        <v/>
      </c>
      <c r="J237" s="561">
        <f>IF($R$3="Allocate Adders",ESTIMATE!BE225,ESTIMATE!AY225)</f>
        <v>0</v>
      </c>
      <c r="K237" s="561">
        <f>IF($R$3="Allocate Adders",ESTIMATE!BH225,ESTIMATE!AZ225)</f>
        <v>0</v>
      </c>
      <c r="L237" s="561">
        <f>IF($R$3="Allocate Adders",ESTIMATE!BK225,ESTIMATE!BA225)</f>
        <v>0</v>
      </c>
      <c r="M237" s="1275">
        <f t="shared" si="9"/>
        <v>0</v>
      </c>
      <c r="N237" s="1275"/>
      <c r="O237" s="520">
        <f t="shared" si="8"/>
        <v>0</v>
      </c>
    </row>
    <row r="238" spans="2:15" ht="18" hidden="1" customHeight="1">
      <c r="B238" s="516"/>
      <c r="C238" s="1274" t="str">
        <f>T(ESTIMATE!B226)</f>
        <v/>
      </c>
      <c r="D238" s="1274"/>
      <c r="E238" s="1274"/>
      <c r="F238" s="1274"/>
      <c r="G238" s="1274"/>
      <c r="H238" s="559">
        <f>ESTIMATE!R226</f>
        <v>0</v>
      </c>
      <c r="I238" s="560" t="str">
        <f>T(ESTIMATE!U226)</f>
        <v/>
      </c>
      <c r="J238" s="561">
        <f>IF($R$3="Allocate Adders",ESTIMATE!BE226,ESTIMATE!AY226)</f>
        <v>0</v>
      </c>
      <c r="K238" s="561">
        <f>IF($R$3="Allocate Adders",ESTIMATE!BH226,ESTIMATE!AZ226)</f>
        <v>0</v>
      </c>
      <c r="L238" s="561">
        <f>IF($R$3="Allocate Adders",ESTIMATE!BK226,ESTIMATE!BA226)</f>
        <v>0</v>
      </c>
      <c r="M238" s="1275">
        <f t="shared" si="9"/>
        <v>0</v>
      </c>
      <c r="N238" s="1275"/>
      <c r="O238" s="520">
        <f t="shared" si="8"/>
        <v>0</v>
      </c>
    </row>
    <row r="239" spans="2:15" ht="18" hidden="1" customHeight="1">
      <c r="B239" s="516"/>
      <c r="C239" s="1274" t="str">
        <f>T(ESTIMATE!B227)</f>
        <v/>
      </c>
      <c r="D239" s="1274"/>
      <c r="E239" s="1274"/>
      <c r="F239" s="1274"/>
      <c r="G239" s="1274"/>
      <c r="H239" s="559">
        <f>ESTIMATE!R227</f>
        <v>0</v>
      </c>
      <c r="I239" s="560" t="str">
        <f>T(ESTIMATE!U227)</f>
        <v/>
      </c>
      <c r="J239" s="561">
        <f>IF($R$3="Allocate Adders",ESTIMATE!BE227,ESTIMATE!AY227)</f>
        <v>0</v>
      </c>
      <c r="K239" s="561">
        <f>IF($R$3="Allocate Adders",ESTIMATE!BH227,ESTIMATE!AZ227)</f>
        <v>0</v>
      </c>
      <c r="L239" s="561">
        <f>IF($R$3="Allocate Adders",ESTIMATE!BK227,ESTIMATE!BA227)</f>
        <v>0</v>
      </c>
      <c r="M239" s="1275">
        <f t="shared" si="9"/>
        <v>0</v>
      </c>
      <c r="N239" s="1275"/>
      <c r="O239" s="520">
        <f t="shared" si="8"/>
        <v>0</v>
      </c>
    </row>
    <row r="240" spans="2:15" ht="18" hidden="1" customHeight="1">
      <c r="B240" s="516"/>
      <c r="C240" s="1274" t="str">
        <f>T(ESTIMATE!B228)</f>
        <v/>
      </c>
      <c r="D240" s="1274"/>
      <c r="E240" s="1274"/>
      <c r="F240" s="1274"/>
      <c r="G240" s="1274"/>
      <c r="H240" s="559">
        <f>ESTIMATE!R228</f>
        <v>0</v>
      </c>
      <c r="I240" s="560" t="str">
        <f>T(ESTIMATE!U228)</f>
        <v/>
      </c>
      <c r="J240" s="561">
        <f>IF($R$3="Allocate Adders",ESTIMATE!BE228,ESTIMATE!AY228)</f>
        <v>0</v>
      </c>
      <c r="K240" s="561">
        <f>IF($R$3="Allocate Adders",ESTIMATE!BH228,ESTIMATE!AZ228)</f>
        <v>0</v>
      </c>
      <c r="L240" s="561">
        <f>IF($R$3="Allocate Adders",ESTIMATE!BK228,ESTIMATE!BA228)</f>
        <v>0</v>
      </c>
      <c r="M240" s="1275">
        <f t="shared" si="9"/>
        <v>0</v>
      </c>
      <c r="N240" s="1275"/>
      <c r="O240" s="520">
        <f t="shared" si="8"/>
        <v>0</v>
      </c>
    </row>
    <row r="241" spans="2:15" ht="18" hidden="1" customHeight="1">
      <c r="B241" s="516"/>
      <c r="C241" s="1274" t="str">
        <f>T(ESTIMATE!B229)</f>
        <v/>
      </c>
      <c r="D241" s="1274"/>
      <c r="E241" s="1274"/>
      <c r="F241" s="1274"/>
      <c r="G241" s="1274"/>
      <c r="H241" s="559">
        <f>ESTIMATE!R229</f>
        <v>0</v>
      </c>
      <c r="I241" s="560" t="str">
        <f>T(ESTIMATE!U229)</f>
        <v/>
      </c>
      <c r="J241" s="561">
        <f>IF($R$3="Allocate Adders",ESTIMATE!BE229,ESTIMATE!AY229)</f>
        <v>0</v>
      </c>
      <c r="K241" s="561">
        <f>IF($R$3="Allocate Adders",ESTIMATE!BH229,ESTIMATE!AZ229)</f>
        <v>0</v>
      </c>
      <c r="L241" s="561">
        <f>IF($R$3="Allocate Adders",ESTIMATE!BK229,ESTIMATE!BA229)</f>
        <v>0</v>
      </c>
      <c r="M241" s="1275">
        <f t="shared" si="9"/>
        <v>0</v>
      </c>
      <c r="N241" s="1275"/>
      <c r="O241" s="520">
        <f t="shared" si="8"/>
        <v>0</v>
      </c>
    </row>
    <row r="242" spans="2:15" ht="4.3499999999999996" hidden="1" customHeight="1" thickBot="1">
      <c r="B242" s="516"/>
      <c r="C242" s="562"/>
      <c r="D242" s="364"/>
      <c r="E242" s="364"/>
      <c r="F242" s="364"/>
      <c r="G242" s="364"/>
      <c r="H242" s="563"/>
      <c r="I242" s="364"/>
      <c r="J242" s="564"/>
      <c r="K242" s="564"/>
      <c r="L242" s="564"/>
      <c r="M242" s="565"/>
      <c r="N242" s="566"/>
      <c r="O242" s="520">
        <f>O243</f>
        <v>200</v>
      </c>
    </row>
    <row r="243" spans="2:15" ht="22" hidden="1" customHeight="1" thickBot="1">
      <c r="B243" s="516"/>
      <c r="C243" s="1276" t="str">
        <f>T(ESTIMATE!AE231)</f>
        <v>DECKS/PORCHES TOTAL</v>
      </c>
      <c r="D243" s="1277"/>
      <c r="E243" s="1277"/>
      <c r="F243" s="1277"/>
      <c r="G243" s="1277"/>
      <c r="H243" s="1277"/>
      <c r="I243" s="1278"/>
      <c r="J243" s="530">
        <f>SUM(J202:J242)</f>
        <v>1000</v>
      </c>
      <c r="K243" s="531">
        <f>SUM(K202:K242)</f>
        <v>900</v>
      </c>
      <c r="L243" s="530">
        <f>SUM(L202:L242)</f>
        <v>0</v>
      </c>
      <c r="M243" s="1279">
        <f>SUM(M202:N242)</f>
        <v>1900</v>
      </c>
      <c r="N243" s="1280"/>
      <c r="O243" s="520">
        <f>SUM(O201:O241)</f>
        <v>200</v>
      </c>
    </row>
    <row r="244" spans="2:15" ht="20.7" hidden="1" customHeight="1">
      <c r="B244" s="521"/>
      <c r="C244" s="585"/>
      <c r="D244" s="585"/>
      <c r="E244" s="585"/>
      <c r="F244" s="585"/>
      <c r="G244" s="585"/>
      <c r="H244" s="586"/>
      <c r="I244" s="585"/>
      <c r="J244" s="587"/>
      <c r="K244" s="587"/>
      <c r="L244" s="587"/>
      <c r="M244" s="588"/>
      <c r="N244" s="571"/>
      <c r="O244" s="520">
        <f>O243</f>
        <v>200</v>
      </c>
    </row>
    <row r="245" spans="2:15" ht="5.45" hidden="1" customHeight="1">
      <c r="B245" s="597"/>
      <c r="C245" s="1281"/>
      <c r="D245" s="1281"/>
      <c r="E245" s="1281"/>
      <c r="F245" s="1281"/>
      <c r="G245" s="1281"/>
      <c r="H245" s="594"/>
      <c r="I245" s="595"/>
      <c r="J245" s="596"/>
      <c r="K245" s="596"/>
      <c r="L245" s="596"/>
      <c r="M245" s="1282"/>
      <c r="N245" s="1282"/>
    </row>
    <row r="246" spans="2:15" ht="22" customHeight="1">
      <c r="B246" s="521"/>
      <c r="C246" s="1283" t="str">
        <f>T(ESTIMATE!B234)</f>
        <v>EXTERIOR DOORS</v>
      </c>
      <c r="D246" s="1283"/>
      <c r="E246" s="1283"/>
      <c r="F246" s="1283"/>
      <c r="G246" s="1284"/>
      <c r="H246" s="556">
        <f>SUM(H247:H286)</f>
        <v>6</v>
      </c>
      <c r="I246" s="557"/>
      <c r="J246" s="558"/>
      <c r="K246" s="558"/>
      <c r="L246" s="558"/>
      <c r="M246" s="1285"/>
      <c r="N246" s="1286"/>
      <c r="O246" s="520">
        <f t="shared" ref="O246:O286" si="10">H246</f>
        <v>6</v>
      </c>
    </row>
    <row r="247" spans="2:15" ht="18" hidden="1" customHeight="1">
      <c r="B247" s="516"/>
      <c r="C247" s="1274" t="str">
        <f>T(ESTIMATE!B235)</f>
        <v>Exterior Doors</v>
      </c>
      <c r="D247" s="1274"/>
      <c r="E247" s="1274"/>
      <c r="F247" s="1274"/>
      <c r="G247" s="1274"/>
      <c r="H247" s="559">
        <f>ESTIMATE!R235</f>
        <v>0</v>
      </c>
      <c r="I247" s="560" t="str">
        <f>T(ESTIMATE!U235)</f>
        <v/>
      </c>
      <c r="J247" s="561">
        <f>IF($R$3="Allocate Adders",ESTIMATE!BE235,ESTIMATE!AY235)</f>
        <v>0</v>
      </c>
      <c r="K247" s="561">
        <f>IF($R$3="Allocate Adders",ESTIMATE!BH235,ESTIMATE!AZ235)</f>
        <v>0</v>
      </c>
      <c r="L247" s="561">
        <f>IF($R$3="Allocate Adders",ESTIMATE!BK235,ESTIMATE!BA235)</f>
        <v>0</v>
      </c>
      <c r="M247" s="1275">
        <f t="shared" ref="M247:M286" si="11">SUM(J247:L247)</f>
        <v>0</v>
      </c>
      <c r="N247" s="1275"/>
      <c r="O247" s="520">
        <f t="shared" si="10"/>
        <v>0</v>
      </c>
    </row>
    <row r="248" spans="2:15" ht="18" hidden="1" customHeight="1">
      <c r="B248" s="516"/>
      <c r="C248" s="1274" t="str">
        <f>T(ESTIMATE!B236)</f>
        <v>Exterior doors bid/allowance</v>
      </c>
      <c r="D248" s="1274"/>
      <c r="E248" s="1274"/>
      <c r="F248" s="1274"/>
      <c r="G248" s="1274"/>
      <c r="H248" s="559">
        <f>ESTIMATE!R236</f>
        <v>0</v>
      </c>
      <c r="I248" s="560" t="str">
        <f>T(ESTIMATE!U236)</f>
        <v>ls</v>
      </c>
      <c r="J248" s="561">
        <f>IF($R$3="Allocate Adders",ESTIMATE!BE236,ESTIMATE!AY236)</f>
        <v>0</v>
      </c>
      <c r="K248" s="561">
        <f>IF($R$3="Allocate Adders",ESTIMATE!BH236,ESTIMATE!AZ236)</f>
        <v>0</v>
      </c>
      <c r="L248" s="561">
        <f>IF($R$3="Allocate Adders",ESTIMATE!BK236,ESTIMATE!BA236)</f>
        <v>0</v>
      </c>
      <c r="M248" s="1275">
        <f t="shared" si="11"/>
        <v>0</v>
      </c>
      <c r="N248" s="1275"/>
      <c r="O248" s="520">
        <f t="shared" si="10"/>
        <v>0</v>
      </c>
    </row>
    <row r="249" spans="2:15" ht="18" customHeight="1">
      <c r="B249" s="516"/>
      <c r="C249" s="1274" t="str">
        <f>T(ESTIMATE!B237)</f>
        <v>Steel entry door,  single</v>
      </c>
      <c r="D249" s="1274"/>
      <c r="E249" s="1274"/>
      <c r="F249" s="1274"/>
      <c r="G249" s="1274"/>
      <c r="H249" s="559">
        <f>ESTIMATE!R237</f>
        <v>2</v>
      </c>
      <c r="I249" s="560" t="str">
        <f>T(ESTIMATE!U237)</f>
        <v>ea</v>
      </c>
      <c r="J249" s="561">
        <f>IF($R$3="Allocate Adders",ESTIMATE!BE237,ESTIMATE!AY237)</f>
        <v>400</v>
      </c>
      <c r="K249" s="561">
        <f>IF($R$3="Allocate Adders",ESTIMATE!BH237,ESTIMATE!AZ237)</f>
        <v>400</v>
      </c>
      <c r="L249" s="561">
        <f>IF($R$3="Allocate Adders",ESTIMATE!BK237,ESTIMATE!BA237)</f>
        <v>0</v>
      </c>
      <c r="M249" s="1275">
        <f t="shared" si="11"/>
        <v>800</v>
      </c>
      <c r="N249" s="1275"/>
      <c r="O249" s="520">
        <f t="shared" si="10"/>
        <v>2</v>
      </c>
    </row>
    <row r="250" spans="2:15" ht="18" customHeight="1">
      <c r="B250" s="516"/>
      <c r="C250" s="1274" t="str">
        <f>T(ESTIMATE!B238)</f>
        <v>French patio door, pair</v>
      </c>
      <c r="D250" s="1274"/>
      <c r="E250" s="1274"/>
      <c r="F250" s="1274"/>
      <c r="G250" s="1274"/>
      <c r="H250" s="559">
        <f>ESTIMATE!R238</f>
        <v>1</v>
      </c>
      <c r="I250" s="560" t="str">
        <f>T(ESTIMATE!U238)</f>
        <v>ea</v>
      </c>
      <c r="J250" s="561">
        <f>IF($R$3="Allocate Adders",ESTIMATE!BE238,ESTIMATE!AY238)</f>
        <v>300</v>
      </c>
      <c r="K250" s="561">
        <f>IF($R$3="Allocate Adders",ESTIMATE!BH238,ESTIMATE!AZ238)</f>
        <v>500</v>
      </c>
      <c r="L250" s="561">
        <f>IF($R$3="Allocate Adders",ESTIMATE!BK238,ESTIMATE!BA238)</f>
        <v>0</v>
      </c>
      <c r="M250" s="1275">
        <f t="shared" si="11"/>
        <v>800</v>
      </c>
      <c r="N250" s="1275"/>
      <c r="O250" s="520">
        <f t="shared" si="10"/>
        <v>1</v>
      </c>
    </row>
    <row r="251" spans="2:15" ht="18" customHeight="1">
      <c r="B251" s="516"/>
      <c r="C251" s="1274" t="str">
        <f>T(ESTIMATE!B239)</f>
        <v xml:space="preserve">Exterior door hardware w/ dead bolt </v>
      </c>
      <c r="D251" s="1274"/>
      <c r="E251" s="1274"/>
      <c r="F251" s="1274"/>
      <c r="G251" s="1274"/>
      <c r="H251" s="559">
        <f>ESTIMATE!R239</f>
        <v>3</v>
      </c>
      <c r="I251" s="560" t="str">
        <f>T(ESTIMATE!U239)</f>
        <v>ea</v>
      </c>
      <c r="J251" s="561">
        <f>IF($R$3="Allocate Adders",ESTIMATE!BE239,ESTIMATE!AY239)</f>
        <v>75</v>
      </c>
      <c r="K251" s="561">
        <f>IF($R$3="Allocate Adders",ESTIMATE!BH239,ESTIMATE!AZ239)</f>
        <v>75</v>
      </c>
      <c r="L251" s="561">
        <f>IF($R$3="Allocate Adders",ESTIMATE!BK239,ESTIMATE!BA239)</f>
        <v>0</v>
      </c>
      <c r="M251" s="1275">
        <f t="shared" si="11"/>
        <v>150</v>
      </c>
      <c r="N251" s="1275"/>
      <c r="O251" s="520">
        <f t="shared" si="10"/>
        <v>3</v>
      </c>
    </row>
    <row r="252" spans="2:15" ht="18" hidden="1" customHeight="1">
      <c r="B252" s="516"/>
      <c r="C252" s="1274" t="str">
        <f>T(ESTIMATE!B240)</f>
        <v>Glass storm door, single</v>
      </c>
      <c r="D252" s="1274"/>
      <c r="E252" s="1274"/>
      <c r="F252" s="1274"/>
      <c r="G252" s="1274"/>
      <c r="H252" s="559">
        <f>ESTIMATE!R240</f>
        <v>0</v>
      </c>
      <c r="I252" s="560" t="str">
        <f>T(ESTIMATE!U240)</f>
        <v>ea</v>
      </c>
      <c r="J252" s="561">
        <f>IF($R$3="Allocate Adders",ESTIMATE!BE240,ESTIMATE!AY240)</f>
        <v>0</v>
      </c>
      <c r="K252" s="561">
        <f>IF($R$3="Allocate Adders",ESTIMATE!BH240,ESTIMATE!AZ240)</f>
        <v>0</v>
      </c>
      <c r="L252" s="561">
        <f>IF($R$3="Allocate Adders",ESTIMATE!BK240,ESTIMATE!BA240)</f>
        <v>0</v>
      </c>
      <c r="M252" s="1275">
        <f t="shared" si="11"/>
        <v>0</v>
      </c>
      <c r="N252" s="1275"/>
      <c r="O252" s="520">
        <f t="shared" si="10"/>
        <v>0</v>
      </c>
    </row>
    <row r="253" spans="2:15" ht="18" hidden="1" customHeight="1">
      <c r="B253" s="516"/>
      <c r="C253" s="1274" t="str">
        <f>T(ESTIMATE!B241)</f>
        <v>Sliding glass door, vinyl, double</v>
      </c>
      <c r="D253" s="1274"/>
      <c r="E253" s="1274"/>
      <c r="F253" s="1274"/>
      <c r="G253" s="1274"/>
      <c r="H253" s="559">
        <f>ESTIMATE!R241</f>
        <v>0</v>
      </c>
      <c r="I253" s="560" t="str">
        <f>T(ESTIMATE!U241)</f>
        <v>ea</v>
      </c>
      <c r="J253" s="561">
        <f>IF($R$3="Allocate Adders",ESTIMATE!BE241,ESTIMATE!AY241)</f>
        <v>0</v>
      </c>
      <c r="K253" s="561">
        <f>IF($R$3="Allocate Adders",ESTIMATE!BH241,ESTIMATE!AZ241)</f>
        <v>0</v>
      </c>
      <c r="L253" s="561">
        <f>IF($R$3="Allocate Adders",ESTIMATE!BK241,ESTIMATE!BA241)</f>
        <v>0</v>
      </c>
      <c r="M253" s="1275">
        <f t="shared" si="11"/>
        <v>0</v>
      </c>
      <c r="N253" s="1275"/>
      <c r="O253" s="520">
        <f t="shared" si="10"/>
        <v>0</v>
      </c>
    </row>
    <row r="254" spans="2:15" ht="18" hidden="1" customHeight="1">
      <c r="B254" s="516"/>
      <c r="C254" s="1274" t="str">
        <f>T(ESTIMATE!B242)</f>
        <v/>
      </c>
      <c r="D254" s="1274"/>
      <c r="E254" s="1274"/>
      <c r="F254" s="1274"/>
      <c r="G254" s="1274"/>
      <c r="H254" s="559">
        <f>ESTIMATE!R242</f>
        <v>0</v>
      </c>
      <c r="I254" s="560" t="str">
        <f>T(ESTIMATE!U242)</f>
        <v/>
      </c>
      <c r="J254" s="561">
        <f>IF($R$3="Allocate Adders",ESTIMATE!BE242,ESTIMATE!AY242)</f>
        <v>0</v>
      </c>
      <c r="K254" s="561">
        <f>IF($R$3="Allocate Adders",ESTIMATE!BH242,ESTIMATE!AZ242)</f>
        <v>0</v>
      </c>
      <c r="L254" s="561">
        <f>IF($R$3="Allocate Adders",ESTIMATE!BK242,ESTIMATE!BA242)</f>
        <v>0</v>
      </c>
      <c r="M254" s="1275">
        <f t="shared" si="11"/>
        <v>0</v>
      </c>
      <c r="N254" s="1275"/>
      <c r="O254" s="520">
        <f t="shared" si="10"/>
        <v>0</v>
      </c>
    </row>
    <row r="255" spans="2:15" ht="18" hidden="1" customHeight="1">
      <c r="B255" s="516"/>
      <c r="C255" s="1274" t="str">
        <f>T(ESTIMATE!B243)</f>
        <v/>
      </c>
      <c r="D255" s="1274"/>
      <c r="E255" s="1274"/>
      <c r="F255" s="1274"/>
      <c r="G255" s="1274"/>
      <c r="H255" s="559">
        <f>ESTIMATE!R243</f>
        <v>0</v>
      </c>
      <c r="I255" s="560" t="str">
        <f>T(ESTIMATE!U243)</f>
        <v/>
      </c>
      <c r="J255" s="561">
        <f>IF($R$3="Allocate Adders",ESTIMATE!BE243,ESTIMATE!AY243)</f>
        <v>0</v>
      </c>
      <c r="K255" s="561">
        <f>IF($R$3="Allocate Adders",ESTIMATE!BH243,ESTIMATE!AZ243)</f>
        <v>0</v>
      </c>
      <c r="L255" s="561">
        <f>IF($R$3="Allocate Adders",ESTIMATE!BK243,ESTIMATE!BA243)</f>
        <v>0</v>
      </c>
      <c r="M255" s="1275">
        <f t="shared" si="11"/>
        <v>0</v>
      </c>
      <c r="N255" s="1275"/>
      <c r="O255" s="520">
        <f t="shared" si="10"/>
        <v>0</v>
      </c>
    </row>
    <row r="256" spans="2:15" ht="18" hidden="1" customHeight="1">
      <c r="B256" s="516"/>
      <c r="C256" s="1274" t="str">
        <f>T(ESTIMATE!B244)</f>
        <v>Miscellaneous Exterior Doors</v>
      </c>
      <c r="D256" s="1274"/>
      <c r="E256" s="1274"/>
      <c r="F256" s="1274"/>
      <c r="G256" s="1274"/>
      <c r="H256" s="559">
        <f>ESTIMATE!R244</f>
        <v>0</v>
      </c>
      <c r="I256" s="560" t="str">
        <f>T(ESTIMATE!U244)</f>
        <v/>
      </c>
      <c r="J256" s="561">
        <f>IF($R$3="Allocate Adders",ESTIMATE!BE244,ESTIMATE!AY244)</f>
        <v>0</v>
      </c>
      <c r="K256" s="561">
        <f>IF($R$3="Allocate Adders",ESTIMATE!BH244,ESTIMATE!AZ244)</f>
        <v>0</v>
      </c>
      <c r="L256" s="561">
        <f>IF($R$3="Allocate Adders",ESTIMATE!BK244,ESTIMATE!BA244)</f>
        <v>0</v>
      </c>
      <c r="M256" s="1275">
        <f t="shared" si="11"/>
        <v>0</v>
      </c>
      <c r="N256" s="1275"/>
      <c r="O256" s="520">
        <f t="shared" si="10"/>
        <v>0</v>
      </c>
    </row>
    <row r="257" spans="2:15" ht="18" hidden="1" customHeight="1">
      <c r="B257" s="516"/>
      <c r="C257" s="1274" t="str">
        <f>T(ESTIMATE!B245)</f>
        <v>Exterior door hardware</v>
      </c>
      <c r="D257" s="1274"/>
      <c r="E257" s="1274"/>
      <c r="F257" s="1274"/>
      <c r="G257" s="1274"/>
      <c r="H257" s="559">
        <f>ESTIMATE!R245</f>
        <v>0</v>
      </c>
      <c r="I257" s="560" t="str">
        <f>T(ESTIMATE!U245)</f>
        <v>ea</v>
      </c>
      <c r="J257" s="561">
        <f>IF($R$3="Allocate Adders",ESTIMATE!BE245,ESTIMATE!AY245)</f>
        <v>0</v>
      </c>
      <c r="K257" s="561">
        <f>IF($R$3="Allocate Adders",ESTIMATE!BH245,ESTIMATE!AZ245)</f>
        <v>0</v>
      </c>
      <c r="L257" s="561">
        <f>IF($R$3="Allocate Adders",ESTIMATE!BK245,ESTIMATE!BA245)</f>
        <v>0</v>
      </c>
      <c r="M257" s="1275">
        <f t="shared" si="11"/>
        <v>0</v>
      </c>
      <c r="N257" s="1275"/>
      <c r="O257" s="520">
        <f t="shared" si="10"/>
        <v>0</v>
      </c>
    </row>
    <row r="258" spans="2:15" ht="18" hidden="1" customHeight="1">
      <c r="B258" s="516"/>
      <c r="C258" s="1274" t="str">
        <f>T(ESTIMATE!B246)</f>
        <v>Door trim kit</v>
      </c>
      <c r="D258" s="1274"/>
      <c r="E258" s="1274"/>
      <c r="F258" s="1274"/>
      <c r="G258" s="1274"/>
      <c r="H258" s="559">
        <f>ESTIMATE!R246</f>
        <v>0</v>
      </c>
      <c r="I258" s="560" t="str">
        <f>T(ESTIMATE!U246)</f>
        <v>ea</v>
      </c>
      <c r="J258" s="561">
        <f>IF($R$3="Allocate Adders",ESTIMATE!BE246,ESTIMATE!AY246)</f>
        <v>0</v>
      </c>
      <c r="K258" s="561">
        <f>IF($R$3="Allocate Adders",ESTIMATE!BH246,ESTIMATE!AZ246)</f>
        <v>0</v>
      </c>
      <c r="L258" s="561">
        <f>IF($R$3="Allocate Adders",ESTIMATE!BK246,ESTIMATE!BA246)</f>
        <v>0</v>
      </c>
      <c r="M258" s="1275">
        <f t="shared" si="11"/>
        <v>0</v>
      </c>
      <c r="N258" s="1275"/>
      <c r="O258" s="520">
        <f t="shared" si="10"/>
        <v>0</v>
      </c>
    </row>
    <row r="259" spans="2:15" ht="18" hidden="1" customHeight="1">
      <c r="B259" s="516"/>
      <c r="C259" s="1274" t="str">
        <f>T(ESTIMATE!B247)</f>
        <v/>
      </c>
      <c r="D259" s="1274"/>
      <c r="E259" s="1274"/>
      <c r="F259" s="1274"/>
      <c r="G259" s="1274"/>
      <c r="H259" s="559">
        <f>ESTIMATE!R247</f>
        <v>0</v>
      </c>
      <c r="I259" s="560" t="str">
        <f>T(ESTIMATE!U247)</f>
        <v/>
      </c>
      <c r="J259" s="561">
        <f>IF($R$3="Allocate Adders",ESTIMATE!BE247,ESTIMATE!AY247)</f>
        <v>0</v>
      </c>
      <c r="K259" s="561">
        <f>IF($R$3="Allocate Adders",ESTIMATE!BH247,ESTIMATE!AZ247)</f>
        <v>0</v>
      </c>
      <c r="L259" s="561">
        <f>IF($R$3="Allocate Adders",ESTIMATE!BK247,ESTIMATE!BA247)</f>
        <v>0</v>
      </c>
      <c r="M259" s="1275">
        <f t="shared" si="11"/>
        <v>0</v>
      </c>
      <c r="N259" s="1275"/>
      <c r="O259" s="520">
        <f t="shared" si="10"/>
        <v>0</v>
      </c>
    </row>
    <row r="260" spans="2:15" ht="18" hidden="1" customHeight="1">
      <c r="B260" s="516"/>
      <c r="C260" s="1274" t="str">
        <f>T(ESTIMATE!B248)</f>
        <v/>
      </c>
      <c r="D260" s="1274"/>
      <c r="E260" s="1274"/>
      <c r="F260" s="1274"/>
      <c r="G260" s="1274"/>
      <c r="H260" s="559">
        <f>ESTIMATE!R248</f>
        <v>0</v>
      </c>
      <c r="I260" s="560" t="str">
        <f>T(ESTIMATE!U248)</f>
        <v/>
      </c>
      <c r="J260" s="561">
        <f>IF($R$3="Allocate Adders",ESTIMATE!BE248,ESTIMATE!AY248)</f>
        <v>0</v>
      </c>
      <c r="K260" s="561">
        <f>IF($R$3="Allocate Adders",ESTIMATE!BH248,ESTIMATE!AZ248)</f>
        <v>0</v>
      </c>
      <c r="L260" s="561">
        <f>IF($R$3="Allocate Adders",ESTIMATE!BK248,ESTIMATE!BA248)</f>
        <v>0</v>
      </c>
      <c r="M260" s="1275">
        <f t="shared" si="11"/>
        <v>0</v>
      </c>
      <c r="N260" s="1275"/>
      <c r="O260" s="520">
        <f t="shared" si="10"/>
        <v>0</v>
      </c>
    </row>
    <row r="261" spans="2:15" ht="18" hidden="1" customHeight="1">
      <c r="B261" s="516"/>
      <c r="C261" s="1274" t="str">
        <f>T(ESTIMATE!B249)</f>
        <v/>
      </c>
      <c r="D261" s="1274"/>
      <c r="E261" s="1274"/>
      <c r="F261" s="1274"/>
      <c r="G261" s="1274"/>
      <c r="H261" s="559">
        <f>ESTIMATE!R249</f>
        <v>0</v>
      </c>
      <c r="I261" s="560" t="str">
        <f>T(ESTIMATE!U249)</f>
        <v/>
      </c>
      <c r="J261" s="561">
        <f>IF($R$3="Allocate Adders",ESTIMATE!BE249,ESTIMATE!AY249)</f>
        <v>0</v>
      </c>
      <c r="K261" s="561">
        <f>IF($R$3="Allocate Adders",ESTIMATE!BH249,ESTIMATE!AZ249)</f>
        <v>0</v>
      </c>
      <c r="L261" s="561">
        <f>IF($R$3="Allocate Adders",ESTIMATE!BK249,ESTIMATE!BA249)</f>
        <v>0</v>
      </c>
      <c r="M261" s="1275">
        <f t="shared" si="11"/>
        <v>0</v>
      </c>
      <c r="N261" s="1275"/>
      <c r="O261" s="520">
        <f t="shared" si="10"/>
        <v>0</v>
      </c>
    </row>
    <row r="262" spans="2:15" ht="18" hidden="1" customHeight="1">
      <c r="B262" s="516"/>
      <c r="C262" s="1274" t="str">
        <f>T(ESTIMATE!B250)</f>
        <v/>
      </c>
      <c r="D262" s="1274"/>
      <c r="E262" s="1274"/>
      <c r="F262" s="1274"/>
      <c r="G262" s="1274"/>
      <c r="H262" s="559">
        <f>ESTIMATE!R250</f>
        <v>0</v>
      </c>
      <c r="I262" s="560" t="str">
        <f>T(ESTIMATE!U250)</f>
        <v/>
      </c>
      <c r="J262" s="561">
        <f>IF($R$3="Allocate Adders",ESTIMATE!BE250,ESTIMATE!AY250)</f>
        <v>0</v>
      </c>
      <c r="K262" s="561">
        <f>IF($R$3="Allocate Adders",ESTIMATE!BH250,ESTIMATE!AZ250)</f>
        <v>0</v>
      </c>
      <c r="L262" s="561">
        <f>IF($R$3="Allocate Adders",ESTIMATE!BK250,ESTIMATE!BA250)</f>
        <v>0</v>
      </c>
      <c r="M262" s="1275">
        <f t="shared" si="11"/>
        <v>0</v>
      </c>
      <c r="N262" s="1275"/>
      <c r="O262" s="520">
        <f t="shared" si="10"/>
        <v>0</v>
      </c>
    </row>
    <row r="263" spans="2:15" ht="18" hidden="1" customHeight="1">
      <c r="B263" s="516"/>
      <c r="C263" s="1274" t="str">
        <f>T(ESTIMATE!B251)</f>
        <v/>
      </c>
      <c r="D263" s="1274"/>
      <c r="E263" s="1274"/>
      <c r="F263" s="1274"/>
      <c r="G263" s="1274"/>
      <c r="H263" s="559">
        <f>ESTIMATE!R251</f>
        <v>0</v>
      </c>
      <c r="I263" s="560" t="str">
        <f>T(ESTIMATE!U251)</f>
        <v/>
      </c>
      <c r="J263" s="561">
        <f>IF($R$3="Allocate Adders",ESTIMATE!BE251,ESTIMATE!AY251)</f>
        <v>0</v>
      </c>
      <c r="K263" s="561">
        <f>IF($R$3="Allocate Adders",ESTIMATE!BH251,ESTIMATE!AZ251)</f>
        <v>0</v>
      </c>
      <c r="L263" s="561">
        <f>IF($R$3="Allocate Adders",ESTIMATE!BK251,ESTIMATE!BA251)</f>
        <v>0</v>
      </c>
      <c r="M263" s="1275">
        <f t="shared" si="11"/>
        <v>0</v>
      </c>
      <c r="N263" s="1275"/>
      <c r="O263" s="520">
        <f t="shared" si="10"/>
        <v>0</v>
      </c>
    </row>
    <row r="264" spans="2:15" ht="18" hidden="1" customHeight="1">
      <c r="B264" s="516"/>
      <c r="C264" s="1274" t="str">
        <f>T(ESTIMATE!B252)</f>
        <v/>
      </c>
      <c r="D264" s="1274"/>
      <c r="E264" s="1274"/>
      <c r="F264" s="1274"/>
      <c r="G264" s="1274"/>
      <c r="H264" s="559">
        <f>ESTIMATE!R252</f>
        <v>0</v>
      </c>
      <c r="I264" s="560" t="str">
        <f>T(ESTIMATE!U252)</f>
        <v/>
      </c>
      <c r="J264" s="561">
        <f>IF($R$3="Allocate Adders",ESTIMATE!BE252,ESTIMATE!AY252)</f>
        <v>0</v>
      </c>
      <c r="K264" s="561">
        <f>IF($R$3="Allocate Adders",ESTIMATE!BH252,ESTIMATE!AZ252)</f>
        <v>0</v>
      </c>
      <c r="L264" s="561">
        <f>IF($R$3="Allocate Adders",ESTIMATE!BK252,ESTIMATE!BA252)</f>
        <v>0</v>
      </c>
      <c r="M264" s="1275">
        <f t="shared" si="11"/>
        <v>0</v>
      </c>
      <c r="N264" s="1275"/>
      <c r="O264" s="520">
        <f t="shared" si="10"/>
        <v>0</v>
      </c>
    </row>
    <row r="265" spans="2:15" ht="18" hidden="1" customHeight="1">
      <c r="B265" s="516"/>
      <c r="C265" s="1274" t="str">
        <f>T(ESTIMATE!B253)</f>
        <v/>
      </c>
      <c r="D265" s="1274"/>
      <c r="E265" s="1274"/>
      <c r="F265" s="1274"/>
      <c r="G265" s="1274"/>
      <c r="H265" s="559">
        <f>ESTIMATE!R253</f>
        <v>0</v>
      </c>
      <c r="I265" s="560" t="str">
        <f>T(ESTIMATE!U253)</f>
        <v/>
      </c>
      <c r="J265" s="561">
        <f>IF($R$3="Allocate Adders",ESTIMATE!BE253,ESTIMATE!AY253)</f>
        <v>0</v>
      </c>
      <c r="K265" s="561">
        <f>IF($R$3="Allocate Adders",ESTIMATE!BH253,ESTIMATE!AZ253)</f>
        <v>0</v>
      </c>
      <c r="L265" s="561">
        <f>IF($R$3="Allocate Adders",ESTIMATE!BK253,ESTIMATE!BA253)</f>
        <v>0</v>
      </c>
      <c r="M265" s="1275">
        <f t="shared" si="11"/>
        <v>0</v>
      </c>
      <c r="N265" s="1275"/>
      <c r="O265" s="520">
        <f t="shared" si="10"/>
        <v>0</v>
      </c>
    </row>
    <row r="266" spans="2:15" ht="18" hidden="1" customHeight="1">
      <c r="B266" s="516"/>
      <c r="C266" s="1274" t="str">
        <f>T(ESTIMATE!B254)</f>
        <v/>
      </c>
      <c r="D266" s="1274"/>
      <c r="E266" s="1274"/>
      <c r="F266" s="1274"/>
      <c r="G266" s="1274"/>
      <c r="H266" s="559">
        <f>ESTIMATE!R254</f>
        <v>0</v>
      </c>
      <c r="I266" s="560" t="str">
        <f>T(ESTIMATE!U254)</f>
        <v/>
      </c>
      <c r="J266" s="561">
        <f>IF($R$3="Allocate Adders",ESTIMATE!BE254,ESTIMATE!AY254)</f>
        <v>0</v>
      </c>
      <c r="K266" s="561">
        <f>IF($R$3="Allocate Adders",ESTIMATE!BH254,ESTIMATE!AZ254)</f>
        <v>0</v>
      </c>
      <c r="L266" s="561">
        <f>IF($R$3="Allocate Adders",ESTIMATE!BK254,ESTIMATE!BA254)</f>
        <v>0</v>
      </c>
      <c r="M266" s="1275">
        <f t="shared" si="11"/>
        <v>0</v>
      </c>
      <c r="N266" s="1275"/>
      <c r="O266" s="520">
        <f t="shared" si="10"/>
        <v>0</v>
      </c>
    </row>
    <row r="267" spans="2:15" ht="18" hidden="1" customHeight="1">
      <c r="B267" s="516"/>
      <c r="C267" s="1274" t="str">
        <f>T(ESTIMATE!B255)</f>
        <v/>
      </c>
      <c r="D267" s="1274"/>
      <c r="E267" s="1274"/>
      <c r="F267" s="1274"/>
      <c r="G267" s="1274"/>
      <c r="H267" s="559">
        <f>ESTIMATE!R255</f>
        <v>0</v>
      </c>
      <c r="I267" s="560" t="str">
        <f>T(ESTIMATE!U255)</f>
        <v/>
      </c>
      <c r="J267" s="561">
        <f>IF($R$3="Allocate Adders",ESTIMATE!BE255,ESTIMATE!AY255)</f>
        <v>0</v>
      </c>
      <c r="K267" s="561">
        <f>IF($R$3="Allocate Adders",ESTIMATE!BH255,ESTIMATE!AZ255)</f>
        <v>0</v>
      </c>
      <c r="L267" s="561">
        <f>IF($R$3="Allocate Adders",ESTIMATE!BK255,ESTIMATE!BA255)</f>
        <v>0</v>
      </c>
      <c r="M267" s="1275">
        <f t="shared" si="11"/>
        <v>0</v>
      </c>
      <c r="N267" s="1275"/>
      <c r="O267" s="520">
        <f t="shared" si="10"/>
        <v>0</v>
      </c>
    </row>
    <row r="268" spans="2:15" ht="18" hidden="1" customHeight="1">
      <c r="B268" s="516"/>
      <c r="C268" s="1274" t="str">
        <f>T(ESTIMATE!B256)</f>
        <v/>
      </c>
      <c r="D268" s="1274"/>
      <c r="E268" s="1274"/>
      <c r="F268" s="1274"/>
      <c r="G268" s="1274"/>
      <c r="H268" s="559">
        <f>ESTIMATE!R256</f>
        <v>0</v>
      </c>
      <c r="I268" s="560" t="str">
        <f>T(ESTIMATE!U256)</f>
        <v/>
      </c>
      <c r="J268" s="561">
        <f>IF($R$3="Allocate Adders",ESTIMATE!BE256,ESTIMATE!AY256)</f>
        <v>0</v>
      </c>
      <c r="K268" s="561">
        <f>IF($R$3="Allocate Adders",ESTIMATE!BH256,ESTIMATE!AZ256)</f>
        <v>0</v>
      </c>
      <c r="L268" s="561">
        <f>IF($R$3="Allocate Adders",ESTIMATE!BK256,ESTIMATE!BA256)</f>
        <v>0</v>
      </c>
      <c r="M268" s="1275">
        <f t="shared" si="11"/>
        <v>0</v>
      </c>
      <c r="N268" s="1275"/>
      <c r="O268" s="520">
        <f t="shared" si="10"/>
        <v>0</v>
      </c>
    </row>
    <row r="269" spans="2:15" ht="18" hidden="1" customHeight="1">
      <c r="B269" s="516"/>
      <c r="C269" s="1274" t="str">
        <f>T(ESTIMATE!B257)</f>
        <v/>
      </c>
      <c r="D269" s="1274"/>
      <c r="E269" s="1274"/>
      <c r="F269" s="1274"/>
      <c r="G269" s="1274"/>
      <c r="H269" s="559">
        <f>ESTIMATE!R257</f>
        <v>0</v>
      </c>
      <c r="I269" s="560" t="str">
        <f>T(ESTIMATE!U257)</f>
        <v/>
      </c>
      <c r="J269" s="561">
        <f>IF($R$3="Allocate Adders",ESTIMATE!BE257,ESTIMATE!AY257)</f>
        <v>0</v>
      </c>
      <c r="K269" s="561">
        <f>IF($R$3="Allocate Adders",ESTIMATE!BH257,ESTIMATE!AZ257)</f>
        <v>0</v>
      </c>
      <c r="L269" s="561">
        <f>IF($R$3="Allocate Adders",ESTIMATE!BK257,ESTIMATE!BA257)</f>
        <v>0</v>
      </c>
      <c r="M269" s="1275">
        <f t="shared" si="11"/>
        <v>0</v>
      </c>
      <c r="N269" s="1275"/>
      <c r="O269" s="520">
        <f t="shared" si="10"/>
        <v>0</v>
      </c>
    </row>
    <row r="270" spans="2:15" ht="18" hidden="1" customHeight="1">
      <c r="B270" s="516"/>
      <c r="C270" s="1274" t="str">
        <f>T(ESTIMATE!B258)</f>
        <v/>
      </c>
      <c r="D270" s="1274"/>
      <c r="E270" s="1274"/>
      <c r="F270" s="1274"/>
      <c r="G270" s="1274"/>
      <c r="H270" s="559">
        <f>ESTIMATE!R258</f>
        <v>0</v>
      </c>
      <c r="I270" s="560" t="str">
        <f>T(ESTIMATE!U258)</f>
        <v/>
      </c>
      <c r="J270" s="561">
        <f>IF($R$3="Allocate Adders",ESTIMATE!BE258,ESTIMATE!AY258)</f>
        <v>0</v>
      </c>
      <c r="K270" s="561">
        <f>IF($R$3="Allocate Adders",ESTIMATE!BH258,ESTIMATE!AZ258)</f>
        <v>0</v>
      </c>
      <c r="L270" s="561">
        <f>IF($R$3="Allocate Adders",ESTIMATE!BK258,ESTIMATE!BA258)</f>
        <v>0</v>
      </c>
      <c r="M270" s="1275">
        <f t="shared" si="11"/>
        <v>0</v>
      </c>
      <c r="N270" s="1275"/>
      <c r="O270" s="520">
        <f t="shared" si="10"/>
        <v>0</v>
      </c>
    </row>
    <row r="271" spans="2:15" ht="18" hidden="1" customHeight="1">
      <c r="B271" s="516"/>
      <c r="C271" s="1274" t="str">
        <f>T(ESTIMATE!B259)</f>
        <v/>
      </c>
      <c r="D271" s="1274"/>
      <c r="E271" s="1274"/>
      <c r="F271" s="1274"/>
      <c r="G271" s="1274"/>
      <c r="H271" s="559">
        <f>ESTIMATE!R259</f>
        <v>0</v>
      </c>
      <c r="I271" s="560" t="str">
        <f>T(ESTIMATE!U259)</f>
        <v/>
      </c>
      <c r="J271" s="561">
        <f>IF($R$3="Allocate Adders",ESTIMATE!BE259,ESTIMATE!AY259)</f>
        <v>0</v>
      </c>
      <c r="K271" s="561">
        <f>IF($R$3="Allocate Adders",ESTIMATE!BH259,ESTIMATE!AZ259)</f>
        <v>0</v>
      </c>
      <c r="L271" s="561">
        <f>IF($R$3="Allocate Adders",ESTIMATE!BK259,ESTIMATE!BA259)</f>
        <v>0</v>
      </c>
      <c r="M271" s="1275">
        <f t="shared" si="11"/>
        <v>0</v>
      </c>
      <c r="N271" s="1275"/>
      <c r="O271" s="520">
        <f t="shared" si="10"/>
        <v>0</v>
      </c>
    </row>
    <row r="272" spans="2:15" ht="18" hidden="1" customHeight="1">
      <c r="B272" s="516"/>
      <c r="C272" s="1274" t="str">
        <f>T(ESTIMATE!B260)</f>
        <v/>
      </c>
      <c r="D272" s="1274"/>
      <c r="E272" s="1274"/>
      <c r="F272" s="1274"/>
      <c r="G272" s="1274"/>
      <c r="H272" s="559">
        <f>ESTIMATE!R260</f>
        <v>0</v>
      </c>
      <c r="I272" s="560" t="str">
        <f>T(ESTIMATE!U260)</f>
        <v/>
      </c>
      <c r="J272" s="561">
        <f>IF($R$3="Allocate Adders",ESTIMATE!BE260,ESTIMATE!AY260)</f>
        <v>0</v>
      </c>
      <c r="K272" s="561">
        <f>IF($R$3="Allocate Adders",ESTIMATE!BH260,ESTIMATE!AZ260)</f>
        <v>0</v>
      </c>
      <c r="L272" s="561">
        <f>IF($R$3="Allocate Adders",ESTIMATE!BK260,ESTIMATE!BA260)</f>
        <v>0</v>
      </c>
      <c r="M272" s="1275">
        <f t="shared" si="11"/>
        <v>0</v>
      </c>
      <c r="N272" s="1275"/>
      <c r="O272" s="520">
        <f t="shared" si="10"/>
        <v>0</v>
      </c>
    </row>
    <row r="273" spans="2:15" ht="18" hidden="1" customHeight="1">
      <c r="B273" s="516"/>
      <c r="C273" s="1274" t="str">
        <f>T(ESTIMATE!B261)</f>
        <v/>
      </c>
      <c r="D273" s="1274"/>
      <c r="E273" s="1274"/>
      <c r="F273" s="1274"/>
      <c r="G273" s="1274"/>
      <c r="H273" s="559">
        <f>ESTIMATE!R261</f>
        <v>0</v>
      </c>
      <c r="I273" s="560" t="str">
        <f>T(ESTIMATE!U261)</f>
        <v/>
      </c>
      <c r="J273" s="561">
        <f>IF($R$3="Allocate Adders",ESTIMATE!BE261,ESTIMATE!AY261)</f>
        <v>0</v>
      </c>
      <c r="K273" s="561">
        <f>IF($R$3="Allocate Adders",ESTIMATE!BH261,ESTIMATE!AZ261)</f>
        <v>0</v>
      </c>
      <c r="L273" s="561">
        <f>IF($R$3="Allocate Adders",ESTIMATE!BK261,ESTIMATE!BA261)</f>
        <v>0</v>
      </c>
      <c r="M273" s="1275">
        <f t="shared" si="11"/>
        <v>0</v>
      </c>
      <c r="N273" s="1275"/>
      <c r="O273" s="520">
        <f t="shared" si="10"/>
        <v>0</v>
      </c>
    </row>
    <row r="274" spans="2:15" ht="18" hidden="1" customHeight="1">
      <c r="B274" s="516"/>
      <c r="C274" s="1274" t="str">
        <f>T(ESTIMATE!B262)</f>
        <v/>
      </c>
      <c r="D274" s="1274"/>
      <c r="E274" s="1274"/>
      <c r="F274" s="1274"/>
      <c r="G274" s="1274"/>
      <c r="H274" s="559">
        <f>ESTIMATE!R262</f>
        <v>0</v>
      </c>
      <c r="I274" s="560" t="str">
        <f>T(ESTIMATE!U262)</f>
        <v/>
      </c>
      <c r="J274" s="561">
        <f>IF($R$3="Allocate Adders",ESTIMATE!BE262,ESTIMATE!AY262)</f>
        <v>0</v>
      </c>
      <c r="K274" s="561">
        <f>IF($R$3="Allocate Adders",ESTIMATE!BH262,ESTIMATE!AZ262)</f>
        <v>0</v>
      </c>
      <c r="L274" s="561">
        <f>IF($R$3="Allocate Adders",ESTIMATE!BK262,ESTIMATE!BA262)</f>
        <v>0</v>
      </c>
      <c r="M274" s="1275">
        <f t="shared" si="11"/>
        <v>0</v>
      </c>
      <c r="N274" s="1275"/>
      <c r="O274" s="520">
        <f t="shared" si="10"/>
        <v>0</v>
      </c>
    </row>
    <row r="275" spans="2:15" ht="18" hidden="1" customHeight="1">
      <c r="B275" s="516"/>
      <c r="C275" s="1274" t="str">
        <f>T(ESTIMATE!B263)</f>
        <v/>
      </c>
      <c r="D275" s="1274"/>
      <c r="E275" s="1274"/>
      <c r="F275" s="1274"/>
      <c r="G275" s="1274"/>
      <c r="H275" s="559">
        <f>ESTIMATE!R263</f>
        <v>0</v>
      </c>
      <c r="I275" s="560" t="str">
        <f>T(ESTIMATE!U263)</f>
        <v/>
      </c>
      <c r="J275" s="561">
        <f>IF($R$3="Allocate Adders",ESTIMATE!BE263,ESTIMATE!AY263)</f>
        <v>0</v>
      </c>
      <c r="K275" s="561">
        <f>IF($R$3="Allocate Adders",ESTIMATE!BH263,ESTIMATE!AZ263)</f>
        <v>0</v>
      </c>
      <c r="L275" s="561">
        <f>IF($R$3="Allocate Adders",ESTIMATE!BK263,ESTIMATE!BA263)</f>
        <v>0</v>
      </c>
      <c r="M275" s="1275">
        <f t="shared" si="11"/>
        <v>0</v>
      </c>
      <c r="N275" s="1275"/>
      <c r="O275" s="520">
        <f t="shared" si="10"/>
        <v>0</v>
      </c>
    </row>
    <row r="276" spans="2:15" ht="18" hidden="1" customHeight="1">
      <c r="B276" s="516"/>
      <c r="C276" s="1274" t="str">
        <f>T(ESTIMATE!B264)</f>
        <v/>
      </c>
      <c r="D276" s="1274"/>
      <c r="E276" s="1274"/>
      <c r="F276" s="1274"/>
      <c r="G276" s="1274"/>
      <c r="H276" s="559">
        <f>ESTIMATE!R264</f>
        <v>0</v>
      </c>
      <c r="I276" s="560" t="str">
        <f>T(ESTIMATE!U264)</f>
        <v/>
      </c>
      <c r="J276" s="561">
        <f>IF($R$3="Allocate Adders",ESTIMATE!BE264,ESTIMATE!AY264)</f>
        <v>0</v>
      </c>
      <c r="K276" s="561">
        <f>IF($R$3="Allocate Adders",ESTIMATE!BH264,ESTIMATE!AZ264)</f>
        <v>0</v>
      </c>
      <c r="L276" s="561">
        <f>IF($R$3="Allocate Adders",ESTIMATE!BK264,ESTIMATE!BA264)</f>
        <v>0</v>
      </c>
      <c r="M276" s="1275">
        <f t="shared" si="11"/>
        <v>0</v>
      </c>
      <c r="N276" s="1275"/>
      <c r="O276" s="520">
        <f t="shared" si="10"/>
        <v>0</v>
      </c>
    </row>
    <row r="277" spans="2:15" ht="18" hidden="1" customHeight="1">
      <c r="B277" s="516"/>
      <c r="C277" s="1274" t="str">
        <f>T(ESTIMATE!B265)</f>
        <v/>
      </c>
      <c r="D277" s="1274"/>
      <c r="E277" s="1274"/>
      <c r="F277" s="1274"/>
      <c r="G277" s="1274"/>
      <c r="H277" s="559">
        <f>ESTIMATE!R265</f>
        <v>0</v>
      </c>
      <c r="I277" s="560" t="str">
        <f>T(ESTIMATE!U265)</f>
        <v/>
      </c>
      <c r="J277" s="561">
        <f>IF($R$3="Allocate Adders",ESTIMATE!BE265,ESTIMATE!AY265)</f>
        <v>0</v>
      </c>
      <c r="K277" s="561">
        <f>IF($R$3="Allocate Adders",ESTIMATE!BH265,ESTIMATE!AZ265)</f>
        <v>0</v>
      </c>
      <c r="L277" s="561">
        <f>IF($R$3="Allocate Adders",ESTIMATE!BK265,ESTIMATE!BA265)</f>
        <v>0</v>
      </c>
      <c r="M277" s="1275">
        <f t="shared" si="11"/>
        <v>0</v>
      </c>
      <c r="N277" s="1275"/>
      <c r="O277" s="520">
        <f t="shared" si="10"/>
        <v>0</v>
      </c>
    </row>
    <row r="278" spans="2:15" ht="18" hidden="1" customHeight="1">
      <c r="B278" s="516"/>
      <c r="C278" s="1274" t="str">
        <f>T(ESTIMATE!B266)</f>
        <v/>
      </c>
      <c r="D278" s="1274"/>
      <c r="E278" s="1274"/>
      <c r="F278" s="1274"/>
      <c r="G278" s="1274"/>
      <c r="H278" s="559">
        <f>ESTIMATE!R266</f>
        <v>0</v>
      </c>
      <c r="I278" s="560" t="str">
        <f>T(ESTIMATE!U266)</f>
        <v/>
      </c>
      <c r="J278" s="561">
        <f>IF($R$3="Allocate Adders",ESTIMATE!BE266,ESTIMATE!AY266)</f>
        <v>0</v>
      </c>
      <c r="K278" s="561">
        <f>IF($R$3="Allocate Adders",ESTIMATE!BH266,ESTIMATE!AZ266)</f>
        <v>0</v>
      </c>
      <c r="L278" s="561">
        <f>IF($R$3="Allocate Adders",ESTIMATE!BK266,ESTIMATE!BA266)</f>
        <v>0</v>
      </c>
      <c r="M278" s="1275">
        <f t="shared" si="11"/>
        <v>0</v>
      </c>
      <c r="N278" s="1275"/>
      <c r="O278" s="520">
        <f t="shared" si="10"/>
        <v>0</v>
      </c>
    </row>
    <row r="279" spans="2:15" ht="18" hidden="1" customHeight="1">
      <c r="B279" s="516"/>
      <c r="C279" s="1274" t="str">
        <f>T(ESTIMATE!B267)</f>
        <v/>
      </c>
      <c r="D279" s="1274"/>
      <c r="E279" s="1274"/>
      <c r="F279" s="1274"/>
      <c r="G279" s="1274"/>
      <c r="H279" s="559">
        <f>ESTIMATE!R267</f>
        <v>0</v>
      </c>
      <c r="I279" s="560" t="str">
        <f>T(ESTIMATE!U267)</f>
        <v/>
      </c>
      <c r="J279" s="561">
        <f>IF($R$3="Allocate Adders",ESTIMATE!BE267,ESTIMATE!AY267)</f>
        <v>0</v>
      </c>
      <c r="K279" s="561">
        <f>IF($R$3="Allocate Adders",ESTIMATE!BH267,ESTIMATE!AZ267)</f>
        <v>0</v>
      </c>
      <c r="L279" s="561">
        <f>IF($R$3="Allocate Adders",ESTIMATE!BK267,ESTIMATE!BA267)</f>
        <v>0</v>
      </c>
      <c r="M279" s="1275">
        <f t="shared" si="11"/>
        <v>0</v>
      </c>
      <c r="N279" s="1275"/>
      <c r="O279" s="520">
        <f t="shared" si="10"/>
        <v>0</v>
      </c>
    </row>
    <row r="280" spans="2:15" ht="18" hidden="1" customHeight="1">
      <c r="B280" s="516"/>
      <c r="C280" s="1274" t="str">
        <f>T(ESTIMATE!B268)</f>
        <v/>
      </c>
      <c r="D280" s="1274"/>
      <c r="E280" s="1274"/>
      <c r="F280" s="1274"/>
      <c r="G280" s="1274"/>
      <c r="H280" s="559">
        <f>ESTIMATE!R268</f>
        <v>0</v>
      </c>
      <c r="I280" s="560" t="str">
        <f>T(ESTIMATE!U268)</f>
        <v/>
      </c>
      <c r="J280" s="561">
        <f>IF($R$3="Allocate Adders",ESTIMATE!BE268,ESTIMATE!AY268)</f>
        <v>0</v>
      </c>
      <c r="K280" s="561">
        <f>IF($R$3="Allocate Adders",ESTIMATE!BH268,ESTIMATE!AZ268)</f>
        <v>0</v>
      </c>
      <c r="L280" s="561">
        <f>IF($R$3="Allocate Adders",ESTIMATE!BK268,ESTIMATE!BA268)</f>
        <v>0</v>
      </c>
      <c r="M280" s="1275">
        <f t="shared" si="11"/>
        <v>0</v>
      </c>
      <c r="N280" s="1275"/>
      <c r="O280" s="520">
        <f t="shared" si="10"/>
        <v>0</v>
      </c>
    </row>
    <row r="281" spans="2:15" ht="18" hidden="1" customHeight="1">
      <c r="B281" s="516"/>
      <c r="C281" s="1274" t="str">
        <f>T(ESTIMATE!B269)</f>
        <v/>
      </c>
      <c r="D281" s="1274"/>
      <c r="E281" s="1274"/>
      <c r="F281" s="1274"/>
      <c r="G281" s="1274"/>
      <c r="H281" s="559">
        <f>ESTIMATE!R269</f>
        <v>0</v>
      </c>
      <c r="I281" s="560" t="str">
        <f>T(ESTIMATE!U269)</f>
        <v/>
      </c>
      <c r="J281" s="561">
        <f>IF($R$3="Allocate Adders",ESTIMATE!BE269,ESTIMATE!AY269)</f>
        <v>0</v>
      </c>
      <c r="K281" s="561">
        <f>IF($R$3="Allocate Adders",ESTIMATE!BH269,ESTIMATE!AZ269)</f>
        <v>0</v>
      </c>
      <c r="L281" s="561">
        <f>IF($R$3="Allocate Adders",ESTIMATE!BK269,ESTIMATE!BA269)</f>
        <v>0</v>
      </c>
      <c r="M281" s="1275">
        <f t="shared" si="11"/>
        <v>0</v>
      </c>
      <c r="N281" s="1275"/>
      <c r="O281" s="520">
        <f t="shared" si="10"/>
        <v>0</v>
      </c>
    </row>
    <row r="282" spans="2:15" ht="18" hidden="1" customHeight="1">
      <c r="B282" s="516"/>
      <c r="C282" s="1274" t="str">
        <f>T(ESTIMATE!B270)</f>
        <v/>
      </c>
      <c r="D282" s="1274"/>
      <c r="E282" s="1274"/>
      <c r="F282" s="1274"/>
      <c r="G282" s="1274"/>
      <c r="H282" s="559">
        <f>ESTIMATE!R270</f>
        <v>0</v>
      </c>
      <c r="I282" s="560" t="str">
        <f>T(ESTIMATE!U270)</f>
        <v/>
      </c>
      <c r="J282" s="561">
        <f>IF($R$3="Allocate Adders",ESTIMATE!BE270,ESTIMATE!AY270)</f>
        <v>0</v>
      </c>
      <c r="K282" s="561">
        <f>IF($R$3="Allocate Adders",ESTIMATE!BH270,ESTIMATE!AZ270)</f>
        <v>0</v>
      </c>
      <c r="L282" s="561">
        <f>IF($R$3="Allocate Adders",ESTIMATE!BK270,ESTIMATE!BA270)</f>
        <v>0</v>
      </c>
      <c r="M282" s="1275">
        <f t="shared" si="11"/>
        <v>0</v>
      </c>
      <c r="N282" s="1275"/>
      <c r="O282" s="520">
        <f t="shared" si="10"/>
        <v>0</v>
      </c>
    </row>
    <row r="283" spans="2:15" ht="18" hidden="1" customHeight="1">
      <c r="B283" s="516"/>
      <c r="C283" s="1274" t="str">
        <f>T(ESTIMATE!B271)</f>
        <v/>
      </c>
      <c r="D283" s="1274"/>
      <c r="E283" s="1274"/>
      <c r="F283" s="1274"/>
      <c r="G283" s="1274"/>
      <c r="H283" s="559">
        <f>ESTIMATE!R271</f>
        <v>0</v>
      </c>
      <c r="I283" s="560" t="str">
        <f>T(ESTIMATE!U271)</f>
        <v/>
      </c>
      <c r="J283" s="561">
        <f>IF($R$3="Allocate Adders",ESTIMATE!BE271,ESTIMATE!AY271)</f>
        <v>0</v>
      </c>
      <c r="K283" s="561">
        <f>IF($R$3="Allocate Adders",ESTIMATE!BH271,ESTIMATE!AZ271)</f>
        <v>0</v>
      </c>
      <c r="L283" s="561">
        <f>IF($R$3="Allocate Adders",ESTIMATE!BK271,ESTIMATE!BA271)</f>
        <v>0</v>
      </c>
      <c r="M283" s="1275">
        <f t="shared" si="11"/>
        <v>0</v>
      </c>
      <c r="N283" s="1275"/>
      <c r="O283" s="520">
        <f t="shared" si="10"/>
        <v>0</v>
      </c>
    </row>
    <row r="284" spans="2:15" ht="18" hidden="1" customHeight="1">
      <c r="B284" s="516"/>
      <c r="C284" s="1274" t="str">
        <f>T(ESTIMATE!B272)</f>
        <v/>
      </c>
      <c r="D284" s="1274"/>
      <c r="E284" s="1274"/>
      <c r="F284" s="1274"/>
      <c r="G284" s="1274"/>
      <c r="H284" s="559">
        <f>ESTIMATE!R272</f>
        <v>0</v>
      </c>
      <c r="I284" s="560" t="str">
        <f>T(ESTIMATE!U272)</f>
        <v/>
      </c>
      <c r="J284" s="561">
        <f>IF($R$3="Allocate Adders",ESTIMATE!BE272,ESTIMATE!AY272)</f>
        <v>0</v>
      </c>
      <c r="K284" s="561">
        <f>IF($R$3="Allocate Adders",ESTIMATE!BH272,ESTIMATE!AZ272)</f>
        <v>0</v>
      </c>
      <c r="L284" s="561">
        <f>IF($R$3="Allocate Adders",ESTIMATE!BK272,ESTIMATE!BA272)</f>
        <v>0</v>
      </c>
      <c r="M284" s="1275">
        <f t="shared" si="11"/>
        <v>0</v>
      </c>
      <c r="N284" s="1275"/>
      <c r="O284" s="520">
        <f t="shared" si="10"/>
        <v>0</v>
      </c>
    </row>
    <row r="285" spans="2:15" ht="18" hidden="1" customHeight="1">
      <c r="B285" s="516"/>
      <c r="C285" s="1274" t="str">
        <f>T(ESTIMATE!B273)</f>
        <v/>
      </c>
      <c r="D285" s="1274"/>
      <c r="E285" s="1274"/>
      <c r="F285" s="1274"/>
      <c r="G285" s="1274"/>
      <c r="H285" s="559">
        <f>ESTIMATE!R273</f>
        <v>0</v>
      </c>
      <c r="I285" s="560" t="str">
        <f>T(ESTIMATE!U273)</f>
        <v/>
      </c>
      <c r="J285" s="561">
        <f>IF($R$3="Allocate Adders",ESTIMATE!BE273,ESTIMATE!AY273)</f>
        <v>0</v>
      </c>
      <c r="K285" s="561">
        <f>IF($R$3="Allocate Adders",ESTIMATE!BH273,ESTIMATE!AZ273)</f>
        <v>0</v>
      </c>
      <c r="L285" s="561">
        <f>IF($R$3="Allocate Adders",ESTIMATE!BK273,ESTIMATE!BA273)</f>
        <v>0</v>
      </c>
      <c r="M285" s="1275">
        <f t="shared" si="11"/>
        <v>0</v>
      </c>
      <c r="N285" s="1275"/>
      <c r="O285" s="520">
        <f t="shared" si="10"/>
        <v>0</v>
      </c>
    </row>
    <row r="286" spans="2:15" ht="18" hidden="1" customHeight="1">
      <c r="B286" s="516"/>
      <c r="C286" s="1274" t="str">
        <f>T(ESTIMATE!B274)</f>
        <v/>
      </c>
      <c r="D286" s="1274"/>
      <c r="E286" s="1274"/>
      <c r="F286" s="1274"/>
      <c r="G286" s="1274"/>
      <c r="H286" s="559">
        <f>ESTIMATE!R274</f>
        <v>0</v>
      </c>
      <c r="I286" s="560" t="str">
        <f>T(ESTIMATE!U274)</f>
        <v/>
      </c>
      <c r="J286" s="561">
        <f>IF($R$3="Allocate Adders",ESTIMATE!BE274,ESTIMATE!AY274)</f>
        <v>0</v>
      </c>
      <c r="K286" s="561">
        <f>IF($R$3="Allocate Adders",ESTIMATE!BH274,ESTIMATE!AZ274)</f>
        <v>0</v>
      </c>
      <c r="L286" s="561">
        <f>IF($R$3="Allocate Adders",ESTIMATE!BK274,ESTIMATE!BA274)</f>
        <v>0</v>
      </c>
      <c r="M286" s="1275">
        <f t="shared" si="11"/>
        <v>0</v>
      </c>
      <c r="N286" s="1275"/>
      <c r="O286" s="520">
        <f t="shared" si="10"/>
        <v>0</v>
      </c>
    </row>
    <row r="287" spans="2:15" ht="4.3499999999999996" customHeight="1" thickBot="1">
      <c r="B287" s="516"/>
      <c r="C287" s="562"/>
      <c r="D287" s="364"/>
      <c r="E287" s="364"/>
      <c r="F287" s="364"/>
      <c r="G287" s="364"/>
      <c r="H287" s="563"/>
      <c r="I287" s="364"/>
      <c r="J287" s="564"/>
      <c r="K287" s="564"/>
      <c r="L287" s="564"/>
      <c r="M287" s="565"/>
      <c r="N287" s="566"/>
      <c r="O287" s="520">
        <f>O288</f>
        <v>12</v>
      </c>
    </row>
    <row r="288" spans="2:15" ht="22" customHeight="1" thickBot="1">
      <c r="B288" s="516"/>
      <c r="C288" s="1276" t="str">
        <f>T(ESTIMATE!AE276)</f>
        <v>EXTERIOR DOORS TOTAL</v>
      </c>
      <c r="D288" s="1277"/>
      <c r="E288" s="1277"/>
      <c r="F288" s="1277"/>
      <c r="G288" s="1277"/>
      <c r="H288" s="1277"/>
      <c r="I288" s="1278"/>
      <c r="J288" s="530">
        <f>SUM(J247:J287)</f>
        <v>775</v>
      </c>
      <c r="K288" s="531">
        <f>SUM(K247:K287)</f>
        <v>975</v>
      </c>
      <c r="L288" s="530">
        <f>SUM(L247:L287)</f>
        <v>0</v>
      </c>
      <c r="M288" s="1279">
        <f>SUM(M247:N287)</f>
        <v>1750</v>
      </c>
      <c r="N288" s="1280"/>
      <c r="O288" s="520">
        <f>SUM(O246:O286)</f>
        <v>12</v>
      </c>
    </row>
    <row r="289" spans="2:15" ht="20.7" customHeight="1">
      <c r="B289" s="521"/>
      <c r="C289" s="585"/>
      <c r="D289" s="585"/>
      <c r="E289" s="585"/>
      <c r="F289" s="585"/>
      <c r="G289" s="585"/>
      <c r="H289" s="586"/>
      <c r="I289" s="585"/>
      <c r="J289" s="587"/>
      <c r="K289" s="587"/>
      <c r="L289" s="587"/>
      <c r="M289" s="588"/>
      <c r="N289" s="571"/>
      <c r="O289" s="520">
        <f>O288</f>
        <v>12</v>
      </c>
    </row>
    <row r="290" spans="2:15" ht="5.45" hidden="1" customHeight="1">
      <c r="B290" s="597"/>
      <c r="C290" s="1281"/>
      <c r="D290" s="1281"/>
      <c r="E290" s="1281"/>
      <c r="F290" s="1281"/>
      <c r="G290" s="1281"/>
      <c r="H290" s="594"/>
      <c r="I290" s="595"/>
      <c r="J290" s="596"/>
      <c r="K290" s="596"/>
      <c r="L290" s="596"/>
      <c r="M290" s="1282"/>
      <c r="N290" s="1282"/>
    </row>
    <row r="291" spans="2:15" ht="22" customHeight="1">
      <c r="B291" s="521"/>
      <c r="C291" s="1283" t="str">
        <f>T(ESTIMATE!B279)</f>
        <v>WINDOWS</v>
      </c>
      <c r="D291" s="1283"/>
      <c r="E291" s="1283"/>
      <c r="F291" s="1283"/>
      <c r="G291" s="1284"/>
      <c r="H291" s="556">
        <f>SUM(H292:H331)</f>
        <v>10</v>
      </c>
      <c r="I291" s="557"/>
      <c r="J291" s="558"/>
      <c r="K291" s="558"/>
      <c r="L291" s="558"/>
      <c r="M291" s="1285"/>
      <c r="N291" s="1286"/>
      <c r="O291" s="520">
        <f t="shared" ref="O291:O331" si="12">H291</f>
        <v>10</v>
      </c>
    </row>
    <row r="292" spans="2:15" ht="18" hidden="1" customHeight="1">
      <c r="B292" s="516"/>
      <c r="C292" s="1274" t="str">
        <f>T(ESTIMATE!B280)</f>
        <v>Windows</v>
      </c>
      <c r="D292" s="1274"/>
      <c r="E292" s="1274"/>
      <c r="F292" s="1274"/>
      <c r="G292" s="1274"/>
      <c r="H292" s="559">
        <f>ESTIMATE!R280</f>
        <v>0</v>
      </c>
      <c r="I292" s="560" t="str">
        <f>T(ESTIMATE!U280)</f>
        <v/>
      </c>
      <c r="J292" s="561">
        <f>IF($R$3="Allocate Adders",ESTIMATE!BE280,ESTIMATE!AY280)</f>
        <v>0</v>
      </c>
      <c r="K292" s="561">
        <f>IF($R$3="Allocate Adders",ESTIMATE!BH280,ESTIMATE!AZ280)</f>
        <v>0</v>
      </c>
      <c r="L292" s="561">
        <f>IF($R$3="Allocate Adders",ESTIMATE!BK280,ESTIMATE!BA280)</f>
        <v>0</v>
      </c>
      <c r="M292" s="1275">
        <f t="shared" ref="M292:M331" si="13">SUM(J292:L292)</f>
        <v>0</v>
      </c>
      <c r="N292" s="1275"/>
      <c r="O292" s="520">
        <f t="shared" si="12"/>
        <v>0</v>
      </c>
    </row>
    <row r="293" spans="2:15" ht="18" hidden="1" customHeight="1">
      <c r="B293" s="516"/>
      <c r="C293" s="1274" t="str">
        <f>T(ESTIMATE!B281)</f>
        <v>New windows, vinyl, average size</v>
      </c>
      <c r="D293" s="1274"/>
      <c r="E293" s="1274"/>
      <c r="F293" s="1274"/>
      <c r="G293" s="1274"/>
      <c r="H293" s="559">
        <f>ESTIMATE!R281</f>
        <v>0</v>
      </c>
      <c r="I293" s="560" t="str">
        <f>T(ESTIMATE!U281)</f>
        <v>ea</v>
      </c>
      <c r="J293" s="561">
        <f>IF($R$3="Allocate Adders",ESTIMATE!BE281,ESTIMATE!AY281)</f>
        <v>0</v>
      </c>
      <c r="K293" s="561">
        <f>IF($R$3="Allocate Adders",ESTIMATE!BH281,ESTIMATE!AZ281)</f>
        <v>0</v>
      </c>
      <c r="L293" s="561">
        <f>IF($R$3="Allocate Adders",ESTIMATE!BK281,ESTIMATE!BA281)</f>
        <v>0</v>
      </c>
      <c r="M293" s="1275">
        <f t="shared" si="13"/>
        <v>0</v>
      </c>
      <c r="N293" s="1275"/>
      <c r="O293" s="520">
        <f t="shared" si="12"/>
        <v>0</v>
      </c>
    </row>
    <row r="294" spans="2:15" ht="18" customHeight="1">
      <c r="B294" s="516"/>
      <c r="C294" s="1274" t="str">
        <f>T(ESTIMATE!B282)</f>
        <v>Replacement windows, vinyl, average size</v>
      </c>
      <c r="D294" s="1274"/>
      <c r="E294" s="1274"/>
      <c r="F294" s="1274"/>
      <c r="G294" s="1274"/>
      <c r="H294" s="559">
        <f>ESTIMATE!R282</f>
        <v>10</v>
      </c>
      <c r="I294" s="560" t="str">
        <f>T(ESTIMATE!U282)</f>
        <v>ea</v>
      </c>
      <c r="J294" s="561">
        <f>IF($R$3="Allocate Adders",ESTIMATE!BE282,ESTIMATE!AY282)</f>
        <v>750</v>
      </c>
      <c r="K294" s="561">
        <f>IF($R$3="Allocate Adders",ESTIMATE!BH282,ESTIMATE!AZ282)</f>
        <v>1750</v>
      </c>
      <c r="L294" s="561">
        <f>IF($R$3="Allocate Adders",ESTIMATE!BK282,ESTIMATE!BA282)</f>
        <v>0</v>
      </c>
      <c r="M294" s="1275">
        <f t="shared" si="13"/>
        <v>2500</v>
      </c>
      <c r="N294" s="1275"/>
      <c r="O294" s="520">
        <f t="shared" si="12"/>
        <v>10</v>
      </c>
    </row>
    <row r="295" spans="2:15" ht="18" hidden="1" customHeight="1">
      <c r="B295" s="516"/>
      <c r="C295" s="1274" t="str">
        <f>T(ESTIMATE!B283)</f>
        <v>Wood windows, average size</v>
      </c>
      <c r="D295" s="1274"/>
      <c r="E295" s="1274"/>
      <c r="F295" s="1274"/>
      <c r="G295" s="1274"/>
      <c r="H295" s="559">
        <f>ESTIMATE!R283</f>
        <v>0</v>
      </c>
      <c r="I295" s="560" t="str">
        <f>T(ESTIMATE!U283)</f>
        <v>ea</v>
      </c>
      <c r="J295" s="561">
        <f>IF($R$3="Allocate Adders",ESTIMATE!BE283,ESTIMATE!AY283)</f>
        <v>0</v>
      </c>
      <c r="K295" s="561">
        <f>IF($R$3="Allocate Adders",ESTIMATE!BH283,ESTIMATE!AZ283)</f>
        <v>0</v>
      </c>
      <c r="L295" s="561">
        <f>IF($R$3="Allocate Adders",ESTIMATE!BK283,ESTIMATE!BA283)</f>
        <v>0</v>
      </c>
      <c r="M295" s="1275">
        <f t="shared" si="13"/>
        <v>0</v>
      </c>
      <c r="N295" s="1275"/>
      <c r="O295" s="520">
        <f t="shared" si="12"/>
        <v>0</v>
      </c>
    </row>
    <row r="296" spans="2:15" ht="18" hidden="1" customHeight="1">
      <c r="B296" s="516"/>
      <c r="C296" s="1274" t="str">
        <f>T(ESTIMATE!B284)</f>
        <v>Replace broken window pane</v>
      </c>
      <c r="D296" s="1274"/>
      <c r="E296" s="1274"/>
      <c r="F296" s="1274"/>
      <c r="G296" s="1274"/>
      <c r="H296" s="559">
        <f>ESTIMATE!R284</f>
        <v>0</v>
      </c>
      <c r="I296" s="560" t="str">
        <f>T(ESTIMATE!U284)</f>
        <v>ea</v>
      </c>
      <c r="J296" s="561">
        <f>IF($R$3="Allocate Adders",ESTIMATE!BE284,ESTIMATE!AY284)</f>
        <v>0</v>
      </c>
      <c r="K296" s="561">
        <f>IF($R$3="Allocate Adders",ESTIMATE!BH284,ESTIMATE!AZ284)</f>
        <v>0</v>
      </c>
      <c r="L296" s="561">
        <f>IF($R$3="Allocate Adders",ESTIMATE!BK284,ESTIMATE!BA284)</f>
        <v>0</v>
      </c>
      <c r="M296" s="1275">
        <f t="shared" si="13"/>
        <v>0</v>
      </c>
      <c r="N296" s="1275"/>
      <c r="O296" s="520">
        <f t="shared" si="12"/>
        <v>0</v>
      </c>
    </row>
    <row r="297" spans="2:15" ht="18" hidden="1" customHeight="1">
      <c r="B297" s="516"/>
      <c r="C297" s="1274" t="str">
        <f>T(ESTIMATE!B285)</f>
        <v>Replace broken screens</v>
      </c>
      <c r="D297" s="1274"/>
      <c r="E297" s="1274"/>
      <c r="F297" s="1274"/>
      <c r="G297" s="1274"/>
      <c r="H297" s="559">
        <f>ESTIMATE!R285</f>
        <v>0</v>
      </c>
      <c r="I297" s="560" t="str">
        <f>T(ESTIMATE!U285)</f>
        <v>ea</v>
      </c>
      <c r="J297" s="561">
        <f>IF($R$3="Allocate Adders",ESTIMATE!BE285,ESTIMATE!AY285)</f>
        <v>0</v>
      </c>
      <c r="K297" s="561">
        <f>IF($R$3="Allocate Adders",ESTIMATE!BH285,ESTIMATE!AZ285)</f>
        <v>0</v>
      </c>
      <c r="L297" s="561">
        <f>IF($R$3="Allocate Adders",ESTIMATE!BK285,ESTIMATE!BA285)</f>
        <v>0</v>
      </c>
      <c r="M297" s="1275">
        <f t="shared" si="13"/>
        <v>0</v>
      </c>
      <c r="N297" s="1275"/>
      <c r="O297" s="520">
        <f t="shared" si="12"/>
        <v>0</v>
      </c>
    </row>
    <row r="298" spans="2:15" ht="18" hidden="1" customHeight="1">
      <c r="B298" s="516"/>
      <c r="C298" s="1274" t="str">
        <f>T(ESTIMATE!B286)</f>
        <v>Repair broken screens</v>
      </c>
      <c r="D298" s="1274"/>
      <c r="E298" s="1274"/>
      <c r="F298" s="1274"/>
      <c r="G298" s="1274"/>
      <c r="H298" s="559">
        <f>ESTIMATE!R286</f>
        <v>0</v>
      </c>
      <c r="I298" s="560" t="str">
        <f>T(ESTIMATE!U286)</f>
        <v>ea</v>
      </c>
      <c r="J298" s="561">
        <f>IF($R$3="Allocate Adders",ESTIMATE!BE286,ESTIMATE!AY286)</f>
        <v>0</v>
      </c>
      <c r="K298" s="561">
        <f>IF($R$3="Allocate Adders",ESTIMATE!BH286,ESTIMATE!AZ286)</f>
        <v>0</v>
      </c>
      <c r="L298" s="561">
        <f>IF($R$3="Allocate Adders",ESTIMATE!BK286,ESTIMATE!BA286)</f>
        <v>0</v>
      </c>
      <c r="M298" s="1275">
        <f t="shared" si="13"/>
        <v>0</v>
      </c>
      <c r="N298" s="1275"/>
      <c r="O298" s="520">
        <f t="shared" si="12"/>
        <v>0</v>
      </c>
    </row>
    <row r="299" spans="2:15" ht="18" hidden="1" customHeight="1">
      <c r="B299" s="516"/>
      <c r="C299" s="1274" t="str">
        <f>T(ESTIMATE!B287)</f>
        <v>Skylight, 3x3, fixed</v>
      </c>
      <c r="D299" s="1274"/>
      <c r="E299" s="1274"/>
      <c r="F299" s="1274"/>
      <c r="G299" s="1274"/>
      <c r="H299" s="559">
        <f>ESTIMATE!R287</f>
        <v>0</v>
      </c>
      <c r="I299" s="560" t="str">
        <f>T(ESTIMATE!U287)</f>
        <v>ea</v>
      </c>
      <c r="J299" s="561">
        <f>IF($R$3="Allocate Adders",ESTIMATE!BE287,ESTIMATE!AY287)</f>
        <v>0</v>
      </c>
      <c r="K299" s="561">
        <f>IF($R$3="Allocate Adders",ESTIMATE!BH287,ESTIMATE!AZ287)</f>
        <v>0</v>
      </c>
      <c r="L299" s="561">
        <f>IF($R$3="Allocate Adders",ESTIMATE!BK287,ESTIMATE!BA287)</f>
        <v>0</v>
      </c>
      <c r="M299" s="1275">
        <f t="shared" si="13"/>
        <v>0</v>
      </c>
      <c r="N299" s="1275"/>
      <c r="O299" s="520">
        <f t="shared" si="12"/>
        <v>0</v>
      </c>
    </row>
    <row r="300" spans="2:15" ht="18" hidden="1" customHeight="1">
      <c r="B300" s="516"/>
      <c r="C300" s="1274" t="str">
        <f>T(ESTIMATE!B288)</f>
        <v>Skylight, operable</v>
      </c>
      <c r="D300" s="1274"/>
      <c r="E300" s="1274"/>
      <c r="F300" s="1274"/>
      <c r="G300" s="1274"/>
      <c r="H300" s="559">
        <f>ESTIMATE!R288</f>
        <v>0</v>
      </c>
      <c r="I300" s="560" t="str">
        <f>T(ESTIMATE!U288)</f>
        <v>ea</v>
      </c>
      <c r="J300" s="561">
        <f>IF($R$3="Allocate Adders",ESTIMATE!BE288,ESTIMATE!AY288)</f>
        <v>0</v>
      </c>
      <c r="K300" s="561">
        <f>IF($R$3="Allocate Adders",ESTIMATE!BH288,ESTIMATE!AZ288)</f>
        <v>0</v>
      </c>
      <c r="L300" s="561">
        <f>IF($R$3="Allocate Adders",ESTIMATE!BK288,ESTIMATE!BA288)</f>
        <v>0</v>
      </c>
      <c r="M300" s="1275">
        <f t="shared" si="13"/>
        <v>0</v>
      </c>
      <c r="N300" s="1275"/>
      <c r="O300" s="520">
        <f t="shared" si="12"/>
        <v>0</v>
      </c>
    </row>
    <row r="301" spans="2:15" ht="18" hidden="1" customHeight="1">
      <c r="B301" s="516"/>
      <c r="C301" s="1274" t="str">
        <f>T(ESTIMATE!B289)</f>
        <v/>
      </c>
      <c r="D301" s="1274"/>
      <c r="E301" s="1274"/>
      <c r="F301" s="1274"/>
      <c r="G301" s="1274"/>
      <c r="H301" s="559">
        <f>ESTIMATE!R289</f>
        <v>0</v>
      </c>
      <c r="I301" s="560" t="str">
        <f>T(ESTIMATE!U289)</f>
        <v/>
      </c>
      <c r="J301" s="561">
        <f>IF($R$3="Allocate Adders",ESTIMATE!BE289,ESTIMATE!AY289)</f>
        <v>0</v>
      </c>
      <c r="K301" s="561">
        <f>IF($R$3="Allocate Adders",ESTIMATE!BH289,ESTIMATE!AZ289)</f>
        <v>0</v>
      </c>
      <c r="L301" s="561">
        <f>IF($R$3="Allocate Adders",ESTIMATE!BK289,ESTIMATE!BA289)</f>
        <v>0</v>
      </c>
      <c r="M301" s="1275">
        <f t="shared" si="13"/>
        <v>0</v>
      </c>
      <c r="N301" s="1275"/>
      <c r="O301" s="520">
        <f t="shared" si="12"/>
        <v>0</v>
      </c>
    </row>
    <row r="302" spans="2:15" ht="18" hidden="1" customHeight="1">
      <c r="B302" s="516"/>
      <c r="C302" s="1274" t="str">
        <f>T(ESTIMATE!B290)</f>
        <v/>
      </c>
      <c r="D302" s="1274"/>
      <c r="E302" s="1274"/>
      <c r="F302" s="1274"/>
      <c r="G302" s="1274"/>
      <c r="H302" s="559">
        <f>ESTIMATE!R290</f>
        <v>0</v>
      </c>
      <c r="I302" s="560" t="str">
        <f>T(ESTIMATE!U290)</f>
        <v/>
      </c>
      <c r="J302" s="561">
        <f>IF($R$3="Allocate Adders",ESTIMATE!BE290,ESTIMATE!AY290)</f>
        <v>0</v>
      </c>
      <c r="K302" s="561">
        <f>IF($R$3="Allocate Adders",ESTIMATE!BH290,ESTIMATE!AZ290)</f>
        <v>0</v>
      </c>
      <c r="L302" s="561">
        <f>IF($R$3="Allocate Adders",ESTIMATE!BK290,ESTIMATE!BA290)</f>
        <v>0</v>
      </c>
      <c r="M302" s="1275">
        <f t="shared" si="13"/>
        <v>0</v>
      </c>
      <c r="N302" s="1275"/>
      <c r="O302" s="520">
        <f t="shared" si="12"/>
        <v>0</v>
      </c>
    </row>
    <row r="303" spans="2:15" ht="18" hidden="1" customHeight="1">
      <c r="B303" s="516"/>
      <c r="C303" s="1274" t="str">
        <f>T(ESTIMATE!B291)</f>
        <v>Miscellaneous Window Items</v>
      </c>
      <c r="D303" s="1274"/>
      <c r="E303" s="1274"/>
      <c r="F303" s="1274"/>
      <c r="G303" s="1274"/>
      <c r="H303" s="559">
        <f>ESTIMATE!R291</f>
        <v>0</v>
      </c>
      <c r="I303" s="560" t="str">
        <f>T(ESTIMATE!U291)</f>
        <v/>
      </c>
      <c r="J303" s="561">
        <f>IF($R$3="Allocate Adders",ESTIMATE!BE291,ESTIMATE!AY291)</f>
        <v>0</v>
      </c>
      <c r="K303" s="561">
        <f>IF($R$3="Allocate Adders",ESTIMATE!BH291,ESTIMATE!AZ291)</f>
        <v>0</v>
      </c>
      <c r="L303" s="561">
        <f>IF($R$3="Allocate Adders",ESTIMATE!BK291,ESTIMATE!BA291)</f>
        <v>0</v>
      </c>
      <c r="M303" s="1275">
        <f t="shared" si="13"/>
        <v>0</v>
      </c>
      <c r="N303" s="1275"/>
      <c r="O303" s="520">
        <f t="shared" si="12"/>
        <v>0</v>
      </c>
    </row>
    <row r="304" spans="2:15" ht="18" hidden="1" customHeight="1">
      <c r="B304" s="516"/>
      <c r="C304" s="1274" t="str">
        <f>T(ESTIMATE!B292)</f>
        <v/>
      </c>
      <c r="D304" s="1274"/>
      <c r="E304" s="1274"/>
      <c r="F304" s="1274"/>
      <c r="G304" s="1274"/>
      <c r="H304" s="559">
        <f>ESTIMATE!R292</f>
        <v>0</v>
      </c>
      <c r="I304" s="560" t="str">
        <f>T(ESTIMATE!U292)</f>
        <v/>
      </c>
      <c r="J304" s="561">
        <f>IF($R$3="Allocate Adders",ESTIMATE!BE292,ESTIMATE!AY292)</f>
        <v>0</v>
      </c>
      <c r="K304" s="561">
        <f>IF($R$3="Allocate Adders",ESTIMATE!BH292,ESTIMATE!AZ292)</f>
        <v>0</v>
      </c>
      <c r="L304" s="561">
        <f>IF($R$3="Allocate Adders",ESTIMATE!BK292,ESTIMATE!BA292)</f>
        <v>0</v>
      </c>
      <c r="M304" s="1275">
        <f t="shared" si="13"/>
        <v>0</v>
      </c>
      <c r="N304" s="1275"/>
      <c r="O304" s="520">
        <f t="shared" si="12"/>
        <v>0</v>
      </c>
    </row>
    <row r="305" spans="2:15" ht="18" hidden="1" customHeight="1">
      <c r="B305" s="516"/>
      <c r="C305" s="1274" t="str">
        <f>T(ESTIMATE!B293)</f>
        <v/>
      </c>
      <c r="D305" s="1274"/>
      <c r="E305" s="1274"/>
      <c r="F305" s="1274"/>
      <c r="G305" s="1274"/>
      <c r="H305" s="559">
        <f>ESTIMATE!R293</f>
        <v>0</v>
      </c>
      <c r="I305" s="560" t="str">
        <f>T(ESTIMATE!U293)</f>
        <v/>
      </c>
      <c r="J305" s="561">
        <f>IF($R$3="Allocate Adders",ESTIMATE!BE293,ESTIMATE!AY293)</f>
        <v>0</v>
      </c>
      <c r="K305" s="561">
        <f>IF($R$3="Allocate Adders",ESTIMATE!BH293,ESTIMATE!AZ293)</f>
        <v>0</v>
      </c>
      <c r="L305" s="561">
        <f>IF($R$3="Allocate Adders",ESTIMATE!BK293,ESTIMATE!BA293)</f>
        <v>0</v>
      </c>
      <c r="M305" s="1275">
        <f t="shared" si="13"/>
        <v>0</v>
      </c>
      <c r="N305" s="1275"/>
      <c r="O305" s="520">
        <f t="shared" si="12"/>
        <v>0</v>
      </c>
    </row>
    <row r="306" spans="2:15" ht="18" hidden="1" customHeight="1">
      <c r="B306" s="516"/>
      <c r="C306" s="1274" t="str">
        <f>T(ESTIMATE!B294)</f>
        <v/>
      </c>
      <c r="D306" s="1274"/>
      <c r="E306" s="1274"/>
      <c r="F306" s="1274"/>
      <c r="G306" s="1274"/>
      <c r="H306" s="559">
        <f>ESTIMATE!R294</f>
        <v>0</v>
      </c>
      <c r="I306" s="560" t="str">
        <f>T(ESTIMATE!U294)</f>
        <v/>
      </c>
      <c r="J306" s="561">
        <f>IF($R$3="Allocate Adders",ESTIMATE!BE294,ESTIMATE!AY294)</f>
        <v>0</v>
      </c>
      <c r="K306" s="561">
        <f>IF($R$3="Allocate Adders",ESTIMATE!BH294,ESTIMATE!AZ294)</f>
        <v>0</v>
      </c>
      <c r="L306" s="561">
        <f>IF($R$3="Allocate Adders",ESTIMATE!BK294,ESTIMATE!BA294)</f>
        <v>0</v>
      </c>
      <c r="M306" s="1275">
        <f t="shared" si="13"/>
        <v>0</v>
      </c>
      <c r="N306" s="1275"/>
      <c r="O306" s="520">
        <f t="shared" si="12"/>
        <v>0</v>
      </c>
    </row>
    <row r="307" spans="2:15" ht="18" hidden="1" customHeight="1">
      <c r="B307" s="516"/>
      <c r="C307" s="1274" t="str">
        <f>T(ESTIMATE!B295)</f>
        <v/>
      </c>
      <c r="D307" s="1274"/>
      <c r="E307" s="1274"/>
      <c r="F307" s="1274"/>
      <c r="G307" s="1274"/>
      <c r="H307" s="559">
        <f>ESTIMATE!R295</f>
        <v>0</v>
      </c>
      <c r="I307" s="560" t="str">
        <f>T(ESTIMATE!U295)</f>
        <v/>
      </c>
      <c r="J307" s="561">
        <f>IF($R$3="Allocate Adders",ESTIMATE!BE295,ESTIMATE!AY295)</f>
        <v>0</v>
      </c>
      <c r="K307" s="561">
        <f>IF($R$3="Allocate Adders",ESTIMATE!BH295,ESTIMATE!AZ295)</f>
        <v>0</v>
      </c>
      <c r="L307" s="561">
        <f>IF($R$3="Allocate Adders",ESTIMATE!BK295,ESTIMATE!BA295)</f>
        <v>0</v>
      </c>
      <c r="M307" s="1275">
        <f t="shared" si="13"/>
        <v>0</v>
      </c>
      <c r="N307" s="1275"/>
      <c r="O307" s="520">
        <f t="shared" si="12"/>
        <v>0</v>
      </c>
    </row>
    <row r="308" spans="2:15" ht="18" hidden="1" customHeight="1">
      <c r="B308" s="516"/>
      <c r="C308" s="1274" t="str">
        <f>T(ESTIMATE!B296)</f>
        <v/>
      </c>
      <c r="D308" s="1274"/>
      <c r="E308" s="1274"/>
      <c r="F308" s="1274"/>
      <c r="G308" s="1274"/>
      <c r="H308" s="559">
        <f>ESTIMATE!R296</f>
        <v>0</v>
      </c>
      <c r="I308" s="560" t="str">
        <f>T(ESTIMATE!U296)</f>
        <v/>
      </c>
      <c r="J308" s="561">
        <f>IF($R$3="Allocate Adders",ESTIMATE!BE296,ESTIMATE!AY296)</f>
        <v>0</v>
      </c>
      <c r="K308" s="561">
        <f>IF($R$3="Allocate Adders",ESTIMATE!BH296,ESTIMATE!AZ296)</f>
        <v>0</v>
      </c>
      <c r="L308" s="561">
        <f>IF($R$3="Allocate Adders",ESTIMATE!BK296,ESTIMATE!BA296)</f>
        <v>0</v>
      </c>
      <c r="M308" s="1275">
        <f t="shared" si="13"/>
        <v>0</v>
      </c>
      <c r="N308" s="1275"/>
      <c r="O308" s="520">
        <f t="shared" si="12"/>
        <v>0</v>
      </c>
    </row>
    <row r="309" spans="2:15" ht="18" hidden="1" customHeight="1">
      <c r="B309" s="516"/>
      <c r="C309" s="1274" t="str">
        <f>T(ESTIMATE!B297)</f>
        <v/>
      </c>
      <c r="D309" s="1274"/>
      <c r="E309" s="1274"/>
      <c r="F309" s="1274"/>
      <c r="G309" s="1274"/>
      <c r="H309" s="559">
        <f>ESTIMATE!R297</f>
        <v>0</v>
      </c>
      <c r="I309" s="560" t="str">
        <f>T(ESTIMATE!U297)</f>
        <v/>
      </c>
      <c r="J309" s="561">
        <f>IF($R$3="Allocate Adders",ESTIMATE!BE297,ESTIMATE!AY297)</f>
        <v>0</v>
      </c>
      <c r="K309" s="561">
        <f>IF($R$3="Allocate Adders",ESTIMATE!BH297,ESTIMATE!AZ297)</f>
        <v>0</v>
      </c>
      <c r="L309" s="561">
        <f>IF($R$3="Allocate Adders",ESTIMATE!BK297,ESTIMATE!BA297)</f>
        <v>0</v>
      </c>
      <c r="M309" s="1275">
        <f t="shared" si="13"/>
        <v>0</v>
      </c>
      <c r="N309" s="1275"/>
      <c r="O309" s="520">
        <f t="shared" si="12"/>
        <v>0</v>
      </c>
    </row>
    <row r="310" spans="2:15" ht="18" hidden="1" customHeight="1">
      <c r="B310" s="516"/>
      <c r="C310" s="1274" t="str">
        <f>T(ESTIMATE!B298)</f>
        <v/>
      </c>
      <c r="D310" s="1274"/>
      <c r="E310" s="1274"/>
      <c r="F310" s="1274"/>
      <c r="G310" s="1274"/>
      <c r="H310" s="559">
        <f>ESTIMATE!R298</f>
        <v>0</v>
      </c>
      <c r="I310" s="560" t="str">
        <f>T(ESTIMATE!U298)</f>
        <v/>
      </c>
      <c r="J310" s="561">
        <f>IF($R$3="Allocate Adders",ESTIMATE!BE298,ESTIMATE!AY298)</f>
        <v>0</v>
      </c>
      <c r="K310" s="561">
        <f>IF($R$3="Allocate Adders",ESTIMATE!BH298,ESTIMATE!AZ298)</f>
        <v>0</v>
      </c>
      <c r="L310" s="561">
        <f>IF($R$3="Allocate Adders",ESTIMATE!BK298,ESTIMATE!BA298)</f>
        <v>0</v>
      </c>
      <c r="M310" s="1275">
        <f t="shared" si="13"/>
        <v>0</v>
      </c>
      <c r="N310" s="1275"/>
      <c r="O310" s="520">
        <f t="shared" si="12"/>
        <v>0</v>
      </c>
    </row>
    <row r="311" spans="2:15" ht="18" hidden="1" customHeight="1">
      <c r="B311" s="516"/>
      <c r="C311" s="1274" t="str">
        <f>T(ESTIMATE!B299)</f>
        <v/>
      </c>
      <c r="D311" s="1274"/>
      <c r="E311" s="1274"/>
      <c r="F311" s="1274"/>
      <c r="G311" s="1274"/>
      <c r="H311" s="559">
        <f>ESTIMATE!R299</f>
        <v>0</v>
      </c>
      <c r="I311" s="560" t="str">
        <f>T(ESTIMATE!U299)</f>
        <v/>
      </c>
      <c r="J311" s="561">
        <f>IF($R$3="Allocate Adders",ESTIMATE!BE299,ESTIMATE!AY299)</f>
        <v>0</v>
      </c>
      <c r="K311" s="561">
        <f>IF($R$3="Allocate Adders",ESTIMATE!BH299,ESTIMATE!AZ299)</f>
        <v>0</v>
      </c>
      <c r="L311" s="561">
        <f>IF($R$3="Allocate Adders",ESTIMATE!BK299,ESTIMATE!BA299)</f>
        <v>0</v>
      </c>
      <c r="M311" s="1275">
        <f t="shared" si="13"/>
        <v>0</v>
      </c>
      <c r="N311" s="1275"/>
      <c r="O311" s="520">
        <f t="shared" si="12"/>
        <v>0</v>
      </c>
    </row>
    <row r="312" spans="2:15" ht="18" hidden="1" customHeight="1">
      <c r="B312" s="516"/>
      <c r="C312" s="1274" t="str">
        <f>T(ESTIMATE!B300)</f>
        <v/>
      </c>
      <c r="D312" s="1274"/>
      <c r="E312" s="1274"/>
      <c r="F312" s="1274"/>
      <c r="G312" s="1274"/>
      <c r="H312" s="559">
        <f>ESTIMATE!R300</f>
        <v>0</v>
      </c>
      <c r="I312" s="560" t="str">
        <f>T(ESTIMATE!U300)</f>
        <v/>
      </c>
      <c r="J312" s="561">
        <f>IF($R$3="Allocate Adders",ESTIMATE!BE300,ESTIMATE!AY300)</f>
        <v>0</v>
      </c>
      <c r="K312" s="561">
        <f>IF($R$3="Allocate Adders",ESTIMATE!BH300,ESTIMATE!AZ300)</f>
        <v>0</v>
      </c>
      <c r="L312" s="561">
        <f>IF($R$3="Allocate Adders",ESTIMATE!BK300,ESTIMATE!BA300)</f>
        <v>0</v>
      </c>
      <c r="M312" s="1275">
        <f t="shared" si="13"/>
        <v>0</v>
      </c>
      <c r="N312" s="1275"/>
      <c r="O312" s="520">
        <f t="shared" si="12"/>
        <v>0</v>
      </c>
    </row>
    <row r="313" spans="2:15" ht="18" hidden="1" customHeight="1">
      <c r="B313" s="516"/>
      <c r="C313" s="1274" t="str">
        <f>T(ESTIMATE!B301)</f>
        <v/>
      </c>
      <c r="D313" s="1274"/>
      <c r="E313" s="1274"/>
      <c r="F313" s="1274"/>
      <c r="G313" s="1274"/>
      <c r="H313" s="559">
        <f>ESTIMATE!R301</f>
        <v>0</v>
      </c>
      <c r="I313" s="560" t="str">
        <f>T(ESTIMATE!U301)</f>
        <v/>
      </c>
      <c r="J313" s="561">
        <f>IF($R$3="Allocate Adders",ESTIMATE!BE301,ESTIMATE!AY301)</f>
        <v>0</v>
      </c>
      <c r="K313" s="561">
        <f>IF($R$3="Allocate Adders",ESTIMATE!BH301,ESTIMATE!AZ301)</f>
        <v>0</v>
      </c>
      <c r="L313" s="561">
        <f>IF($R$3="Allocate Adders",ESTIMATE!BK301,ESTIMATE!BA301)</f>
        <v>0</v>
      </c>
      <c r="M313" s="1275">
        <f t="shared" si="13"/>
        <v>0</v>
      </c>
      <c r="N313" s="1275"/>
      <c r="O313" s="520">
        <f t="shared" si="12"/>
        <v>0</v>
      </c>
    </row>
    <row r="314" spans="2:15" ht="18" hidden="1" customHeight="1">
      <c r="B314" s="516"/>
      <c r="C314" s="1274" t="str">
        <f>T(ESTIMATE!B302)</f>
        <v/>
      </c>
      <c r="D314" s="1274"/>
      <c r="E314" s="1274"/>
      <c r="F314" s="1274"/>
      <c r="G314" s="1274"/>
      <c r="H314" s="559">
        <f>ESTIMATE!R302</f>
        <v>0</v>
      </c>
      <c r="I314" s="560" t="str">
        <f>T(ESTIMATE!U302)</f>
        <v/>
      </c>
      <c r="J314" s="561">
        <f>IF($R$3="Allocate Adders",ESTIMATE!BE302,ESTIMATE!AY302)</f>
        <v>0</v>
      </c>
      <c r="K314" s="561">
        <f>IF($R$3="Allocate Adders",ESTIMATE!BH302,ESTIMATE!AZ302)</f>
        <v>0</v>
      </c>
      <c r="L314" s="561">
        <f>IF($R$3="Allocate Adders",ESTIMATE!BK302,ESTIMATE!BA302)</f>
        <v>0</v>
      </c>
      <c r="M314" s="1275">
        <f t="shared" si="13"/>
        <v>0</v>
      </c>
      <c r="N314" s="1275"/>
      <c r="O314" s="520">
        <f t="shared" si="12"/>
        <v>0</v>
      </c>
    </row>
    <row r="315" spans="2:15" ht="18" hidden="1" customHeight="1">
      <c r="B315" s="516"/>
      <c r="C315" s="1274" t="str">
        <f>T(ESTIMATE!B303)</f>
        <v/>
      </c>
      <c r="D315" s="1274"/>
      <c r="E315" s="1274"/>
      <c r="F315" s="1274"/>
      <c r="G315" s="1274"/>
      <c r="H315" s="559">
        <f>ESTIMATE!R303</f>
        <v>0</v>
      </c>
      <c r="I315" s="560" t="str">
        <f>T(ESTIMATE!U303)</f>
        <v/>
      </c>
      <c r="J315" s="561">
        <f>IF($R$3="Allocate Adders",ESTIMATE!BE303,ESTIMATE!AY303)</f>
        <v>0</v>
      </c>
      <c r="K315" s="561">
        <f>IF($R$3="Allocate Adders",ESTIMATE!BH303,ESTIMATE!AZ303)</f>
        <v>0</v>
      </c>
      <c r="L315" s="561">
        <f>IF($R$3="Allocate Adders",ESTIMATE!BK303,ESTIMATE!BA303)</f>
        <v>0</v>
      </c>
      <c r="M315" s="1275">
        <f t="shared" si="13"/>
        <v>0</v>
      </c>
      <c r="N315" s="1275"/>
      <c r="O315" s="520">
        <f t="shared" si="12"/>
        <v>0</v>
      </c>
    </row>
    <row r="316" spans="2:15" ht="18" hidden="1" customHeight="1">
      <c r="B316" s="516"/>
      <c r="C316" s="1274" t="str">
        <f>T(ESTIMATE!B304)</f>
        <v/>
      </c>
      <c r="D316" s="1274"/>
      <c r="E316" s="1274"/>
      <c r="F316" s="1274"/>
      <c r="G316" s="1274"/>
      <c r="H316" s="559">
        <f>ESTIMATE!R304</f>
        <v>0</v>
      </c>
      <c r="I316" s="560" t="str">
        <f>T(ESTIMATE!U304)</f>
        <v/>
      </c>
      <c r="J316" s="561">
        <f>IF($R$3="Allocate Adders",ESTIMATE!BE304,ESTIMATE!AY304)</f>
        <v>0</v>
      </c>
      <c r="K316" s="561">
        <f>IF($R$3="Allocate Adders",ESTIMATE!BH304,ESTIMATE!AZ304)</f>
        <v>0</v>
      </c>
      <c r="L316" s="561">
        <f>IF($R$3="Allocate Adders",ESTIMATE!BK304,ESTIMATE!BA304)</f>
        <v>0</v>
      </c>
      <c r="M316" s="1275">
        <f t="shared" si="13"/>
        <v>0</v>
      </c>
      <c r="N316" s="1275"/>
      <c r="O316" s="520">
        <f t="shared" si="12"/>
        <v>0</v>
      </c>
    </row>
    <row r="317" spans="2:15" ht="18" hidden="1" customHeight="1">
      <c r="B317" s="516"/>
      <c r="C317" s="1274" t="str">
        <f>T(ESTIMATE!B305)</f>
        <v/>
      </c>
      <c r="D317" s="1274"/>
      <c r="E317" s="1274"/>
      <c r="F317" s="1274"/>
      <c r="G317" s="1274"/>
      <c r="H317" s="559">
        <f>ESTIMATE!R305</f>
        <v>0</v>
      </c>
      <c r="I317" s="560" t="str">
        <f>T(ESTIMATE!U305)</f>
        <v/>
      </c>
      <c r="J317" s="561">
        <f>IF($R$3="Allocate Adders",ESTIMATE!BE305,ESTIMATE!AY305)</f>
        <v>0</v>
      </c>
      <c r="K317" s="561">
        <f>IF($R$3="Allocate Adders",ESTIMATE!BH305,ESTIMATE!AZ305)</f>
        <v>0</v>
      </c>
      <c r="L317" s="561">
        <f>IF($R$3="Allocate Adders",ESTIMATE!BK305,ESTIMATE!BA305)</f>
        <v>0</v>
      </c>
      <c r="M317" s="1275">
        <f t="shared" si="13"/>
        <v>0</v>
      </c>
      <c r="N317" s="1275"/>
      <c r="O317" s="520">
        <f t="shared" si="12"/>
        <v>0</v>
      </c>
    </row>
    <row r="318" spans="2:15" ht="18" hidden="1" customHeight="1">
      <c r="B318" s="516"/>
      <c r="C318" s="1274" t="str">
        <f>T(ESTIMATE!B306)</f>
        <v/>
      </c>
      <c r="D318" s="1274"/>
      <c r="E318" s="1274"/>
      <c r="F318" s="1274"/>
      <c r="G318" s="1274"/>
      <c r="H318" s="559">
        <f>ESTIMATE!R306</f>
        <v>0</v>
      </c>
      <c r="I318" s="560" t="str">
        <f>T(ESTIMATE!U306)</f>
        <v/>
      </c>
      <c r="J318" s="561">
        <f>IF($R$3="Allocate Adders",ESTIMATE!BE306,ESTIMATE!AY306)</f>
        <v>0</v>
      </c>
      <c r="K318" s="561">
        <f>IF($R$3="Allocate Adders",ESTIMATE!BH306,ESTIMATE!AZ306)</f>
        <v>0</v>
      </c>
      <c r="L318" s="561">
        <f>IF($R$3="Allocate Adders",ESTIMATE!BK306,ESTIMATE!BA306)</f>
        <v>0</v>
      </c>
      <c r="M318" s="1275">
        <f t="shared" si="13"/>
        <v>0</v>
      </c>
      <c r="N318" s="1275"/>
      <c r="O318" s="520">
        <f t="shared" si="12"/>
        <v>0</v>
      </c>
    </row>
    <row r="319" spans="2:15" ht="18" hidden="1" customHeight="1">
      <c r="B319" s="516"/>
      <c r="C319" s="1274" t="str">
        <f>T(ESTIMATE!B307)</f>
        <v/>
      </c>
      <c r="D319" s="1274"/>
      <c r="E319" s="1274"/>
      <c r="F319" s="1274"/>
      <c r="G319" s="1274"/>
      <c r="H319" s="559">
        <f>ESTIMATE!R307</f>
        <v>0</v>
      </c>
      <c r="I319" s="560" t="str">
        <f>T(ESTIMATE!U307)</f>
        <v/>
      </c>
      <c r="J319" s="561">
        <f>IF($R$3="Allocate Adders",ESTIMATE!BE307,ESTIMATE!AY307)</f>
        <v>0</v>
      </c>
      <c r="K319" s="561">
        <f>IF($R$3="Allocate Adders",ESTIMATE!BH307,ESTIMATE!AZ307)</f>
        <v>0</v>
      </c>
      <c r="L319" s="561">
        <f>IF($R$3="Allocate Adders",ESTIMATE!BK307,ESTIMATE!BA307)</f>
        <v>0</v>
      </c>
      <c r="M319" s="1275">
        <f t="shared" si="13"/>
        <v>0</v>
      </c>
      <c r="N319" s="1275"/>
      <c r="O319" s="520">
        <f t="shared" si="12"/>
        <v>0</v>
      </c>
    </row>
    <row r="320" spans="2:15" ht="18" hidden="1" customHeight="1">
      <c r="B320" s="516"/>
      <c r="C320" s="1274" t="str">
        <f>T(ESTIMATE!B308)</f>
        <v/>
      </c>
      <c r="D320" s="1274"/>
      <c r="E320" s="1274"/>
      <c r="F320" s="1274"/>
      <c r="G320" s="1274"/>
      <c r="H320" s="559">
        <f>ESTIMATE!R308</f>
        <v>0</v>
      </c>
      <c r="I320" s="560" t="str">
        <f>T(ESTIMATE!U308)</f>
        <v/>
      </c>
      <c r="J320" s="561">
        <f>IF($R$3="Allocate Adders",ESTIMATE!BE308,ESTIMATE!AY308)</f>
        <v>0</v>
      </c>
      <c r="K320" s="561">
        <f>IF($R$3="Allocate Adders",ESTIMATE!BH308,ESTIMATE!AZ308)</f>
        <v>0</v>
      </c>
      <c r="L320" s="561">
        <f>IF($R$3="Allocate Adders",ESTIMATE!BK308,ESTIMATE!BA308)</f>
        <v>0</v>
      </c>
      <c r="M320" s="1275">
        <f t="shared" si="13"/>
        <v>0</v>
      </c>
      <c r="N320" s="1275"/>
      <c r="O320" s="520">
        <f t="shared" si="12"/>
        <v>0</v>
      </c>
    </row>
    <row r="321" spans="2:15" ht="18" hidden="1" customHeight="1">
      <c r="B321" s="516"/>
      <c r="C321" s="1274" t="str">
        <f>T(ESTIMATE!B309)</f>
        <v/>
      </c>
      <c r="D321" s="1274"/>
      <c r="E321" s="1274"/>
      <c r="F321" s="1274"/>
      <c r="G321" s="1274"/>
      <c r="H321" s="559">
        <f>ESTIMATE!R309</f>
        <v>0</v>
      </c>
      <c r="I321" s="560" t="str">
        <f>T(ESTIMATE!U309)</f>
        <v/>
      </c>
      <c r="J321" s="561">
        <f>IF($R$3="Allocate Adders",ESTIMATE!BE309,ESTIMATE!AY309)</f>
        <v>0</v>
      </c>
      <c r="K321" s="561">
        <f>IF($R$3="Allocate Adders",ESTIMATE!BH309,ESTIMATE!AZ309)</f>
        <v>0</v>
      </c>
      <c r="L321" s="561">
        <f>IF($R$3="Allocate Adders",ESTIMATE!BK309,ESTIMATE!BA309)</f>
        <v>0</v>
      </c>
      <c r="M321" s="1275">
        <f t="shared" si="13"/>
        <v>0</v>
      </c>
      <c r="N321" s="1275"/>
      <c r="O321" s="520">
        <f t="shared" si="12"/>
        <v>0</v>
      </c>
    </row>
    <row r="322" spans="2:15" ht="18" hidden="1" customHeight="1">
      <c r="B322" s="516"/>
      <c r="C322" s="1274" t="str">
        <f>T(ESTIMATE!B310)</f>
        <v/>
      </c>
      <c r="D322" s="1274"/>
      <c r="E322" s="1274"/>
      <c r="F322" s="1274"/>
      <c r="G322" s="1274"/>
      <c r="H322" s="559">
        <f>ESTIMATE!R310</f>
        <v>0</v>
      </c>
      <c r="I322" s="560" t="str">
        <f>T(ESTIMATE!U310)</f>
        <v/>
      </c>
      <c r="J322" s="561">
        <f>IF($R$3="Allocate Adders",ESTIMATE!BE310,ESTIMATE!AY310)</f>
        <v>0</v>
      </c>
      <c r="K322" s="561">
        <f>IF($R$3="Allocate Adders",ESTIMATE!BH310,ESTIMATE!AZ310)</f>
        <v>0</v>
      </c>
      <c r="L322" s="561">
        <f>IF($R$3="Allocate Adders",ESTIMATE!BK310,ESTIMATE!BA310)</f>
        <v>0</v>
      </c>
      <c r="M322" s="1275">
        <f t="shared" si="13"/>
        <v>0</v>
      </c>
      <c r="N322" s="1275"/>
      <c r="O322" s="520">
        <f t="shared" si="12"/>
        <v>0</v>
      </c>
    </row>
    <row r="323" spans="2:15" ht="18" hidden="1" customHeight="1">
      <c r="B323" s="516"/>
      <c r="C323" s="1274" t="str">
        <f>T(ESTIMATE!B311)</f>
        <v/>
      </c>
      <c r="D323" s="1274"/>
      <c r="E323" s="1274"/>
      <c r="F323" s="1274"/>
      <c r="G323" s="1274"/>
      <c r="H323" s="559">
        <f>ESTIMATE!R311</f>
        <v>0</v>
      </c>
      <c r="I323" s="560" t="str">
        <f>T(ESTIMATE!U311)</f>
        <v/>
      </c>
      <c r="J323" s="561">
        <f>IF($R$3="Allocate Adders",ESTIMATE!BE311,ESTIMATE!AY311)</f>
        <v>0</v>
      </c>
      <c r="K323" s="561">
        <f>IF($R$3="Allocate Adders",ESTIMATE!BH311,ESTIMATE!AZ311)</f>
        <v>0</v>
      </c>
      <c r="L323" s="561">
        <f>IF($R$3="Allocate Adders",ESTIMATE!BK311,ESTIMATE!BA311)</f>
        <v>0</v>
      </c>
      <c r="M323" s="1275">
        <f t="shared" si="13"/>
        <v>0</v>
      </c>
      <c r="N323" s="1275"/>
      <c r="O323" s="520">
        <f t="shared" si="12"/>
        <v>0</v>
      </c>
    </row>
    <row r="324" spans="2:15" ht="18" hidden="1" customHeight="1">
      <c r="B324" s="516"/>
      <c r="C324" s="1274" t="str">
        <f>T(ESTIMATE!B312)</f>
        <v/>
      </c>
      <c r="D324" s="1274"/>
      <c r="E324" s="1274"/>
      <c r="F324" s="1274"/>
      <c r="G324" s="1274"/>
      <c r="H324" s="559">
        <f>ESTIMATE!R312</f>
        <v>0</v>
      </c>
      <c r="I324" s="560" t="str">
        <f>T(ESTIMATE!U312)</f>
        <v/>
      </c>
      <c r="J324" s="561">
        <f>IF($R$3="Allocate Adders",ESTIMATE!BE312,ESTIMATE!AY312)</f>
        <v>0</v>
      </c>
      <c r="K324" s="561">
        <f>IF($R$3="Allocate Adders",ESTIMATE!BH312,ESTIMATE!AZ312)</f>
        <v>0</v>
      </c>
      <c r="L324" s="561">
        <f>IF($R$3="Allocate Adders",ESTIMATE!BK312,ESTIMATE!BA312)</f>
        <v>0</v>
      </c>
      <c r="M324" s="1275">
        <f t="shared" si="13"/>
        <v>0</v>
      </c>
      <c r="N324" s="1275"/>
      <c r="O324" s="520">
        <f t="shared" si="12"/>
        <v>0</v>
      </c>
    </row>
    <row r="325" spans="2:15" ht="18" hidden="1" customHeight="1">
      <c r="B325" s="516"/>
      <c r="C325" s="1274" t="str">
        <f>T(ESTIMATE!B313)</f>
        <v/>
      </c>
      <c r="D325" s="1274"/>
      <c r="E325" s="1274"/>
      <c r="F325" s="1274"/>
      <c r="G325" s="1274"/>
      <c r="H325" s="559">
        <f>ESTIMATE!R313</f>
        <v>0</v>
      </c>
      <c r="I325" s="560" t="str">
        <f>T(ESTIMATE!U313)</f>
        <v/>
      </c>
      <c r="J325" s="561">
        <f>IF($R$3="Allocate Adders",ESTIMATE!BE313,ESTIMATE!AY313)</f>
        <v>0</v>
      </c>
      <c r="K325" s="561">
        <f>IF($R$3="Allocate Adders",ESTIMATE!BH313,ESTIMATE!AZ313)</f>
        <v>0</v>
      </c>
      <c r="L325" s="561">
        <f>IF($R$3="Allocate Adders",ESTIMATE!BK313,ESTIMATE!BA313)</f>
        <v>0</v>
      </c>
      <c r="M325" s="1275">
        <f t="shared" si="13"/>
        <v>0</v>
      </c>
      <c r="N325" s="1275"/>
      <c r="O325" s="520">
        <f t="shared" si="12"/>
        <v>0</v>
      </c>
    </row>
    <row r="326" spans="2:15" ht="18" hidden="1" customHeight="1">
      <c r="B326" s="516"/>
      <c r="C326" s="1274" t="str">
        <f>T(ESTIMATE!B314)</f>
        <v/>
      </c>
      <c r="D326" s="1274"/>
      <c r="E326" s="1274"/>
      <c r="F326" s="1274"/>
      <c r="G326" s="1274"/>
      <c r="H326" s="559">
        <f>ESTIMATE!R314</f>
        <v>0</v>
      </c>
      <c r="I326" s="560" t="str">
        <f>T(ESTIMATE!U314)</f>
        <v/>
      </c>
      <c r="J326" s="561">
        <f>IF($R$3="Allocate Adders",ESTIMATE!BE314,ESTIMATE!AY314)</f>
        <v>0</v>
      </c>
      <c r="K326" s="561">
        <f>IF($R$3="Allocate Adders",ESTIMATE!BH314,ESTIMATE!AZ314)</f>
        <v>0</v>
      </c>
      <c r="L326" s="561">
        <f>IF($R$3="Allocate Adders",ESTIMATE!BK314,ESTIMATE!BA314)</f>
        <v>0</v>
      </c>
      <c r="M326" s="1275">
        <f t="shared" si="13"/>
        <v>0</v>
      </c>
      <c r="N326" s="1275"/>
      <c r="O326" s="520">
        <f t="shared" si="12"/>
        <v>0</v>
      </c>
    </row>
    <row r="327" spans="2:15" ht="18" hidden="1" customHeight="1">
      <c r="B327" s="516"/>
      <c r="C327" s="1274" t="str">
        <f>T(ESTIMATE!B315)</f>
        <v/>
      </c>
      <c r="D327" s="1274"/>
      <c r="E327" s="1274"/>
      <c r="F327" s="1274"/>
      <c r="G327" s="1274"/>
      <c r="H327" s="559">
        <f>ESTIMATE!R315</f>
        <v>0</v>
      </c>
      <c r="I327" s="560" t="str">
        <f>T(ESTIMATE!U315)</f>
        <v/>
      </c>
      <c r="J327" s="561">
        <f>IF($R$3="Allocate Adders",ESTIMATE!BE315,ESTIMATE!AY315)</f>
        <v>0</v>
      </c>
      <c r="K327" s="561">
        <f>IF($R$3="Allocate Adders",ESTIMATE!BH315,ESTIMATE!AZ315)</f>
        <v>0</v>
      </c>
      <c r="L327" s="561">
        <f>IF($R$3="Allocate Adders",ESTIMATE!BK315,ESTIMATE!BA315)</f>
        <v>0</v>
      </c>
      <c r="M327" s="1275">
        <f t="shared" si="13"/>
        <v>0</v>
      </c>
      <c r="N327" s="1275"/>
      <c r="O327" s="520">
        <f t="shared" si="12"/>
        <v>0</v>
      </c>
    </row>
    <row r="328" spans="2:15" ht="18" hidden="1" customHeight="1">
      <c r="B328" s="516"/>
      <c r="C328" s="1274" t="str">
        <f>T(ESTIMATE!B316)</f>
        <v/>
      </c>
      <c r="D328" s="1274"/>
      <c r="E328" s="1274"/>
      <c r="F328" s="1274"/>
      <c r="G328" s="1274"/>
      <c r="H328" s="559">
        <f>ESTIMATE!R316</f>
        <v>0</v>
      </c>
      <c r="I328" s="560" t="str">
        <f>T(ESTIMATE!U316)</f>
        <v/>
      </c>
      <c r="J328" s="561">
        <f>IF($R$3="Allocate Adders",ESTIMATE!BE316,ESTIMATE!AY316)</f>
        <v>0</v>
      </c>
      <c r="K328" s="561">
        <f>IF($R$3="Allocate Adders",ESTIMATE!BH316,ESTIMATE!AZ316)</f>
        <v>0</v>
      </c>
      <c r="L328" s="561">
        <f>IF($R$3="Allocate Adders",ESTIMATE!BK316,ESTIMATE!BA316)</f>
        <v>0</v>
      </c>
      <c r="M328" s="1275">
        <f t="shared" si="13"/>
        <v>0</v>
      </c>
      <c r="N328" s="1275"/>
      <c r="O328" s="520">
        <f t="shared" si="12"/>
        <v>0</v>
      </c>
    </row>
    <row r="329" spans="2:15" ht="18" hidden="1" customHeight="1">
      <c r="B329" s="516"/>
      <c r="C329" s="1274" t="str">
        <f>T(ESTIMATE!B317)</f>
        <v/>
      </c>
      <c r="D329" s="1274"/>
      <c r="E329" s="1274"/>
      <c r="F329" s="1274"/>
      <c r="G329" s="1274"/>
      <c r="H329" s="559">
        <f>ESTIMATE!R317</f>
        <v>0</v>
      </c>
      <c r="I329" s="560" t="str">
        <f>T(ESTIMATE!U317)</f>
        <v/>
      </c>
      <c r="J329" s="561">
        <f>IF($R$3="Allocate Adders",ESTIMATE!BE317,ESTIMATE!AY317)</f>
        <v>0</v>
      </c>
      <c r="K329" s="561">
        <f>IF($R$3="Allocate Adders",ESTIMATE!BH317,ESTIMATE!AZ317)</f>
        <v>0</v>
      </c>
      <c r="L329" s="561">
        <f>IF($R$3="Allocate Adders",ESTIMATE!BK317,ESTIMATE!BA317)</f>
        <v>0</v>
      </c>
      <c r="M329" s="1275">
        <f t="shared" si="13"/>
        <v>0</v>
      </c>
      <c r="N329" s="1275"/>
      <c r="O329" s="520">
        <f t="shared" si="12"/>
        <v>0</v>
      </c>
    </row>
    <row r="330" spans="2:15" ht="18" hidden="1" customHeight="1">
      <c r="B330" s="516"/>
      <c r="C330" s="1274" t="str">
        <f>T(ESTIMATE!B318)</f>
        <v/>
      </c>
      <c r="D330" s="1274"/>
      <c r="E330" s="1274"/>
      <c r="F330" s="1274"/>
      <c r="G330" s="1274"/>
      <c r="H330" s="559">
        <f>ESTIMATE!R318</f>
        <v>0</v>
      </c>
      <c r="I330" s="560" t="str">
        <f>T(ESTIMATE!U318)</f>
        <v/>
      </c>
      <c r="J330" s="561">
        <f>IF($R$3="Allocate Adders",ESTIMATE!BE318,ESTIMATE!AY318)</f>
        <v>0</v>
      </c>
      <c r="K330" s="561">
        <f>IF($R$3="Allocate Adders",ESTIMATE!BH318,ESTIMATE!AZ318)</f>
        <v>0</v>
      </c>
      <c r="L330" s="561">
        <f>IF($R$3="Allocate Adders",ESTIMATE!BK318,ESTIMATE!BA318)</f>
        <v>0</v>
      </c>
      <c r="M330" s="1275">
        <f t="shared" si="13"/>
        <v>0</v>
      </c>
      <c r="N330" s="1275"/>
      <c r="O330" s="520">
        <f t="shared" si="12"/>
        <v>0</v>
      </c>
    </row>
    <row r="331" spans="2:15" ht="18" hidden="1" customHeight="1">
      <c r="B331" s="516"/>
      <c r="C331" s="1274" t="str">
        <f>T(ESTIMATE!B319)</f>
        <v/>
      </c>
      <c r="D331" s="1274"/>
      <c r="E331" s="1274"/>
      <c r="F331" s="1274"/>
      <c r="G331" s="1274"/>
      <c r="H331" s="559">
        <f>ESTIMATE!R319</f>
        <v>0</v>
      </c>
      <c r="I331" s="560" t="str">
        <f>T(ESTIMATE!U319)</f>
        <v/>
      </c>
      <c r="J331" s="561">
        <f>IF($R$3="Allocate Adders",ESTIMATE!BE319,ESTIMATE!AY319)</f>
        <v>0</v>
      </c>
      <c r="K331" s="561">
        <f>IF($R$3="Allocate Adders",ESTIMATE!BH319,ESTIMATE!AZ319)</f>
        <v>0</v>
      </c>
      <c r="L331" s="561">
        <f>IF($R$3="Allocate Adders",ESTIMATE!BK319,ESTIMATE!BA319)</f>
        <v>0</v>
      </c>
      <c r="M331" s="1275">
        <f t="shared" si="13"/>
        <v>0</v>
      </c>
      <c r="N331" s="1275"/>
      <c r="O331" s="520">
        <f t="shared" si="12"/>
        <v>0</v>
      </c>
    </row>
    <row r="332" spans="2:15" ht="4.3499999999999996" customHeight="1" thickBot="1">
      <c r="B332" s="516"/>
      <c r="C332" s="562"/>
      <c r="D332" s="364"/>
      <c r="E332" s="364"/>
      <c r="F332" s="364"/>
      <c r="G332" s="364"/>
      <c r="H332" s="563"/>
      <c r="I332" s="364"/>
      <c r="J332" s="564"/>
      <c r="K332" s="564"/>
      <c r="L332" s="564"/>
      <c r="M332" s="565"/>
      <c r="N332" s="566"/>
      <c r="O332" s="520">
        <f>O333</f>
        <v>20</v>
      </c>
    </row>
    <row r="333" spans="2:15" ht="22" customHeight="1" thickBot="1">
      <c r="B333" s="516"/>
      <c r="C333" s="1276" t="str">
        <f>T(ESTIMATE!AE321)</f>
        <v>WINDOWS TOTAL</v>
      </c>
      <c r="D333" s="1277"/>
      <c r="E333" s="1277"/>
      <c r="F333" s="1277"/>
      <c r="G333" s="1277"/>
      <c r="H333" s="1277"/>
      <c r="I333" s="1278"/>
      <c r="J333" s="530">
        <f>SUM(J292:J332)</f>
        <v>750</v>
      </c>
      <c r="K333" s="531">
        <f>SUM(K292:K332)</f>
        <v>1750</v>
      </c>
      <c r="L333" s="530">
        <f>SUM(L292:L332)</f>
        <v>0</v>
      </c>
      <c r="M333" s="1279">
        <f>SUM(M292:N332)</f>
        <v>2500</v>
      </c>
      <c r="N333" s="1280"/>
      <c r="O333" s="520">
        <f>SUM(O291:O331)</f>
        <v>20</v>
      </c>
    </row>
    <row r="334" spans="2:15" ht="20.7" customHeight="1">
      <c r="B334" s="521"/>
      <c r="C334" s="585"/>
      <c r="D334" s="585"/>
      <c r="E334" s="585"/>
      <c r="F334" s="585"/>
      <c r="G334" s="585"/>
      <c r="H334" s="586"/>
      <c r="I334" s="585"/>
      <c r="J334" s="587"/>
      <c r="K334" s="587"/>
      <c r="L334" s="587"/>
      <c r="M334" s="588"/>
      <c r="N334" s="571"/>
      <c r="O334" s="520">
        <f>O333</f>
        <v>20</v>
      </c>
    </row>
    <row r="335" spans="2:15" ht="5.45" hidden="1" customHeight="1">
      <c r="B335" s="597"/>
      <c r="C335" s="1281"/>
      <c r="D335" s="1281"/>
      <c r="E335" s="1281"/>
      <c r="F335" s="1281"/>
      <c r="G335" s="1281"/>
      <c r="H335" s="594"/>
      <c r="I335" s="595"/>
      <c r="J335" s="596"/>
      <c r="K335" s="596"/>
      <c r="L335" s="596"/>
      <c r="M335" s="1282"/>
      <c r="N335" s="1282"/>
    </row>
    <row r="336" spans="2:15" ht="22" hidden="1" customHeight="1">
      <c r="B336" s="521"/>
      <c r="C336" s="1283" t="str">
        <f>T(ESTIMATE!B324)</f>
        <v>GARAGE</v>
      </c>
      <c r="D336" s="1283"/>
      <c r="E336" s="1283"/>
      <c r="F336" s="1283"/>
      <c r="G336" s="1284"/>
      <c r="H336" s="556">
        <f>SUM(H337:H376)</f>
        <v>2</v>
      </c>
      <c r="I336" s="557"/>
      <c r="J336" s="558"/>
      <c r="K336" s="558"/>
      <c r="L336" s="558"/>
      <c r="M336" s="1285"/>
      <c r="N336" s="1286"/>
      <c r="O336" s="520">
        <f t="shared" ref="O336:O376" si="14">H336</f>
        <v>2</v>
      </c>
    </row>
    <row r="337" spans="2:15" ht="18" hidden="1" customHeight="1">
      <c r="B337" s="516"/>
      <c r="C337" s="1274" t="str">
        <f>T(ESTIMATE!B325)</f>
        <v>Garage Doors</v>
      </c>
      <c r="D337" s="1274"/>
      <c r="E337" s="1274"/>
      <c r="F337" s="1274"/>
      <c r="G337" s="1274"/>
      <c r="H337" s="559">
        <f>ESTIMATE!R325</f>
        <v>0</v>
      </c>
      <c r="I337" s="560" t="str">
        <f>T(ESTIMATE!U325)</f>
        <v/>
      </c>
      <c r="J337" s="561">
        <f>IF($R$3="Allocate Adders",ESTIMATE!BE325,ESTIMATE!AY325)</f>
        <v>0</v>
      </c>
      <c r="K337" s="561">
        <f>IF($R$3="Allocate Adders",ESTIMATE!BH325,ESTIMATE!AZ325)</f>
        <v>0</v>
      </c>
      <c r="L337" s="561">
        <f>IF($R$3="Allocate Adders",ESTIMATE!BK325,ESTIMATE!BA325)</f>
        <v>0</v>
      </c>
      <c r="M337" s="1275">
        <f t="shared" ref="M337:M376" si="15">SUM(J337:L337)</f>
        <v>0</v>
      </c>
      <c r="N337" s="1275"/>
      <c r="O337" s="520">
        <f t="shared" si="14"/>
        <v>0</v>
      </c>
    </row>
    <row r="338" spans="2:15" ht="18" hidden="1" customHeight="1">
      <c r="B338" s="516"/>
      <c r="C338" s="1274" t="str">
        <f>T(ESTIMATE!B326)</f>
        <v>Garage Doors Bid/Allowance</v>
      </c>
      <c r="D338" s="1274"/>
      <c r="E338" s="1274"/>
      <c r="F338" s="1274"/>
      <c r="G338" s="1274"/>
      <c r="H338" s="559">
        <f>ESTIMATE!R326</f>
        <v>0</v>
      </c>
      <c r="I338" s="560" t="str">
        <f>T(ESTIMATE!U326)</f>
        <v>ls</v>
      </c>
      <c r="J338" s="561">
        <f>IF($R$3="Allocate Adders",ESTIMATE!BE326,ESTIMATE!AY326)</f>
        <v>0</v>
      </c>
      <c r="K338" s="561">
        <f>IF($R$3="Allocate Adders",ESTIMATE!BH326,ESTIMATE!AZ326)</f>
        <v>0</v>
      </c>
      <c r="L338" s="561">
        <f>IF($R$3="Allocate Adders",ESTIMATE!BK326,ESTIMATE!BA326)</f>
        <v>0</v>
      </c>
      <c r="M338" s="1275">
        <f t="shared" si="15"/>
        <v>0</v>
      </c>
      <c r="N338" s="1275"/>
      <c r="O338" s="520">
        <f t="shared" si="14"/>
        <v>0</v>
      </c>
    </row>
    <row r="339" spans="2:15" ht="18" hidden="1" customHeight="1">
      <c r="B339" s="516"/>
      <c r="C339" s="1274" t="str">
        <f>T(ESTIMATE!B327)</f>
        <v>Garage Doors Only- 9'x7'  door, manual</v>
      </c>
      <c r="D339" s="1274"/>
      <c r="E339" s="1274"/>
      <c r="F339" s="1274"/>
      <c r="G339" s="1274"/>
      <c r="H339" s="559">
        <f>ESTIMATE!R327</f>
        <v>2</v>
      </c>
      <c r="I339" s="560" t="str">
        <f>T(ESTIMATE!U327)</f>
        <v>ea</v>
      </c>
      <c r="J339" s="561">
        <f>IF($R$3="Allocate Adders",ESTIMATE!BE327,ESTIMATE!AY327)</f>
        <v>400</v>
      </c>
      <c r="K339" s="561">
        <f>IF($R$3="Allocate Adders",ESTIMATE!BH327,ESTIMATE!AZ327)</f>
        <v>900</v>
      </c>
      <c r="L339" s="561">
        <f>IF($R$3="Allocate Adders",ESTIMATE!BK327,ESTIMATE!BA327)</f>
        <v>0</v>
      </c>
      <c r="M339" s="1275">
        <f t="shared" si="15"/>
        <v>1300</v>
      </c>
      <c r="N339" s="1275"/>
      <c r="O339" s="520">
        <f t="shared" si="14"/>
        <v>2</v>
      </c>
    </row>
    <row r="340" spans="2:15" ht="18" hidden="1" customHeight="1">
      <c r="B340" s="516"/>
      <c r="C340" s="1274" t="str">
        <f>T(ESTIMATE!B328)</f>
        <v>Garage Doors Only- 16' door, manual</v>
      </c>
      <c r="D340" s="1274"/>
      <c r="E340" s="1274"/>
      <c r="F340" s="1274"/>
      <c r="G340" s="1274"/>
      <c r="H340" s="559">
        <f>ESTIMATE!R328</f>
        <v>0</v>
      </c>
      <c r="I340" s="560" t="str">
        <f>T(ESTIMATE!U328)</f>
        <v>ea</v>
      </c>
      <c r="J340" s="561">
        <f>IF($R$3="Allocate Adders",ESTIMATE!BE328,ESTIMATE!AY328)</f>
        <v>0</v>
      </c>
      <c r="K340" s="561">
        <f>IF($R$3="Allocate Adders",ESTIMATE!BH328,ESTIMATE!AZ328)</f>
        <v>0</v>
      </c>
      <c r="L340" s="561">
        <f>IF($R$3="Allocate Adders",ESTIMATE!BK328,ESTIMATE!BA328)</f>
        <v>0</v>
      </c>
      <c r="M340" s="1275">
        <f t="shared" si="15"/>
        <v>0</v>
      </c>
      <c r="N340" s="1275"/>
      <c r="O340" s="520">
        <f t="shared" si="14"/>
        <v>0</v>
      </c>
    </row>
    <row r="341" spans="2:15" ht="18" hidden="1" customHeight="1">
      <c r="B341" s="516"/>
      <c r="C341" s="1274" t="str">
        <f>T(ESTIMATE!B329)</f>
        <v>Garage Door Operator only</v>
      </c>
      <c r="D341" s="1274"/>
      <c r="E341" s="1274"/>
      <c r="F341" s="1274"/>
      <c r="G341" s="1274"/>
      <c r="H341" s="559">
        <f>ESTIMATE!R329</f>
        <v>0</v>
      </c>
      <c r="I341" s="560" t="str">
        <f>T(ESTIMATE!U329)</f>
        <v>ea</v>
      </c>
      <c r="J341" s="561">
        <f>IF($R$3="Allocate Adders",ESTIMATE!BE329,ESTIMATE!AY329)</f>
        <v>0</v>
      </c>
      <c r="K341" s="561">
        <f>IF($R$3="Allocate Adders",ESTIMATE!BH329,ESTIMATE!AZ329)</f>
        <v>0</v>
      </c>
      <c r="L341" s="561">
        <f>IF($R$3="Allocate Adders",ESTIMATE!BK329,ESTIMATE!BA329)</f>
        <v>0</v>
      </c>
      <c r="M341" s="1275">
        <f t="shared" si="15"/>
        <v>0</v>
      </c>
      <c r="N341" s="1275"/>
      <c r="O341" s="520">
        <f t="shared" si="14"/>
        <v>0</v>
      </c>
    </row>
    <row r="342" spans="2:15" ht="18" hidden="1" customHeight="1">
      <c r="B342" s="516"/>
      <c r="C342" s="1274" t="str">
        <f>T(ESTIMATE!B330)</f>
        <v/>
      </c>
      <c r="D342" s="1274"/>
      <c r="E342" s="1274"/>
      <c r="F342" s="1274"/>
      <c r="G342" s="1274"/>
      <c r="H342" s="559">
        <f>ESTIMATE!R330</f>
        <v>0</v>
      </c>
      <c r="I342" s="560" t="str">
        <f>T(ESTIMATE!U330)</f>
        <v/>
      </c>
      <c r="J342" s="561">
        <f>IF($R$3="Allocate Adders",ESTIMATE!BE330,ESTIMATE!AY330)</f>
        <v>0</v>
      </c>
      <c r="K342" s="561">
        <f>IF($R$3="Allocate Adders",ESTIMATE!BH330,ESTIMATE!AZ330)</f>
        <v>0</v>
      </c>
      <c r="L342" s="561">
        <f>IF($R$3="Allocate Adders",ESTIMATE!BK330,ESTIMATE!BA330)</f>
        <v>0</v>
      </c>
      <c r="M342" s="1275">
        <f t="shared" si="15"/>
        <v>0</v>
      </c>
      <c r="N342" s="1275"/>
      <c r="O342" s="520">
        <f t="shared" si="14"/>
        <v>0</v>
      </c>
    </row>
    <row r="343" spans="2:15" ht="18" hidden="1" customHeight="1">
      <c r="B343" s="516"/>
      <c r="C343" s="1274" t="str">
        <f>T(ESTIMATE!B331)</f>
        <v/>
      </c>
      <c r="D343" s="1274"/>
      <c r="E343" s="1274"/>
      <c r="F343" s="1274"/>
      <c r="G343" s="1274"/>
      <c r="H343" s="559">
        <f>ESTIMATE!R331</f>
        <v>0</v>
      </c>
      <c r="I343" s="560" t="str">
        <f>T(ESTIMATE!U331)</f>
        <v/>
      </c>
      <c r="J343" s="561">
        <f>IF($R$3="Allocate Adders",ESTIMATE!BE331,ESTIMATE!AY331)</f>
        <v>0</v>
      </c>
      <c r="K343" s="561">
        <f>IF($R$3="Allocate Adders",ESTIMATE!BH331,ESTIMATE!AZ331)</f>
        <v>0</v>
      </c>
      <c r="L343" s="561">
        <f>IF($R$3="Allocate Adders",ESTIMATE!BK331,ESTIMATE!BA331)</f>
        <v>0</v>
      </c>
      <c r="M343" s="1275">
        <f t="shared" si="15"/>
        <v>0</v>
      </c>
      <c r="N343" s="1275"/>
      <c r="O343" s="520">
        <f t="shared" si="14"/>
        <v>0</v>
      </c>
    </row>
    <row r="344" spans="2:15" ht="18" hidden="1" customHeight="1">
      <c r="B344" s="516"/>
      <c r="C344" s="1274" t="str">
        <f>T(ESTIMATE!B332)</f>
        <v>Miscellaneous Garage Door items</v>
      </c>
      <c r="D344" s="1274"/>
      <c r="E344" s="1274"/>
      <c r="F344" s="1274"/>
      <c r="G344" s="1274"/>
      <c r="H344" s="559">
        <f>ESTIMATE!R332</f>
        <v>0</v>
      </c>
      <c r="I344" s="560" t="str">
        <f>T(ESTIMATE!U332)</f>
        <v/>
      </c>
      <c r="J344" s="561">
        <f>IF($R$3="Allocate Adders",ESTIMATE!BE332,ESTIMATE!AY332)</f>
        <v>0</v>
      </c>
      <c r="K344" s="561">
        <f>IF($R$3="Allocate Adders",ESTIMATE!BH332,ESTIMATE!AZ332)</f>
        <v>0</v>
      </c>
      <c r="L344" s="561">
        <f>IF($R$3="Allocate Adders",ESTIMATE!BK332,ESTIMATE!BA332)</f>
        <v>0</v>
      </c>
      <c r="M344" s="1275">
        <f t="shared" si="15"/>
        <v>0</v>
      </c>
      <c r="N344" s="1275"/>
      <c r="O344" s="520">
        <f t="shared" si="14"/>
        <v>0</v>
      </c>
    </row>
    <row r="345" spans="2:15" ht="18" hidden="1" customHeight="1">
      <c r="B345" s="516"/>
      <c r="C345" s="1274" t="str">
        <f>T(ESTIMATE!B333)</f>
        <v>Repair existing garage doors</v>
      </c>
      <c r="D345" s="1274"/>
      <c r="E345" s="1274"/>
      <c r="F345" s="1274"/>
      <c r="G345" s="1274"/>
      <c r="H345" s="559">
        <f>ESTIMATE!R333</f>
        <v>0</v>
      </c>
      <c r="I345" s="560" t="str">
        <f>T(ESTIMATE!U333)</f>
        <v>ea</v>
      </c>
      <c r="J345" s="561">
        <f>IF($R$3="Allocate Adders",ESTIMATE!BE333,ESTIMATE!AY333)</f>
        <v>0</v>
      </c>
      <c r="K345" s="561">
        <f>IF($R$3="Allocate Adders",ESTIMATE!BH333,ESTIMATE!AZ333)</f>
        <v>0</v>
      </c>
      <c r="L345" s="561">
        <f>IF($R$3="Allocate Adders",ESTIMATE!BK333,ESTIMATE!BA333)</f>
        <v>0</v>
      </c>
      <c r="M345" s="1275">
        <f t="shared" si="15"/>
        <v>0</v>
      </c>
      <c r="N345" s="1275"/>
      <c r="O345" s="520">
        <f t="shared" si="14"/>
        <v>0</v>
      </c>
    </row>
    <row r="346" spans="2:15" ht="18" hidden="1" customHeight="1">
      <c r="B346" s="516"/>
      <c r="C346" s="1274" t="str">
        <f>T(ESTIMATE!B334)</f>
        <v>Replace springs for garage door</v>
      </c>
      <c r="D346" s="1274"/>
      <c r="E346" s="1274"/>
      <c r="F346" s="1274"/>
      <c r="G346" s="1274"/>
      <c r="H346" s="559">
        <f>ESTIMATE!R334</f>
        <v>0</v>
      </c>
      <c r="I346" s="560" t="str">
        <f>T(ESTIMATE!U334)</f>
        <v>ea</v>
      </c>
      <c r="J346" s="561">
        <f>IF($R$3="Allocate Adders",ESTIMATE!BE334,ESTIMATE!AY334)</f>
        <v>0</v>
      </c>
      <c r="K346" s="561">
        <f>IF($R$3="Allocate Adders",ESTIMATE!BH334,ESTIMATE!AZ334)</f>
        <v>0</v>
      </c>
      <c r="L346" s="561">
        <f>IF($R$3="Allocate Adders",ESTIMATE!BK334,ESTIMATE!BA334)</f>
        <v>0</v>
      </c>
      <c r="M346" s="1275">
        <f t="shared" si="15"/>
        <v>0</v>
      </c>
      <c r="N346" s="1275"/>
      <c r="O346" s="520">
        <f t="shared" si="14"/>
        <v>0</v>
      </c>
    </row>
    <row r="347" spans="2:15" ht="18" hidden="1" customHeight="1">
      <c r="B347" s="516"/>
      <c r="C347" s="1274" t="str">
        <f>T(ESTIMATE!B335)</f>
        <v/>
      </c>
      <c r="D347" s="1274"/>
      <c r="E347" s="1274"/>
      <c r="F347" s="1274"/>
      <c r="G347" s="1274"/>
      <c r="H347" s="559">
        <f>ESTIMATE!R335</f>
        <v>0</v>
      </c>
      <c r="I347" s="560" t="str">
        <f>T(ESTIMATE!U335)</f>
        <v/>
      </c>
      <c r="J347" s="561">
        <f>IF($R$3="Allocate Adders",ESTIMATE!BE335,ESTIMATE!AY335)</f>
        <v>0</v>
      </c>
      <c r="K347" s="561">
        <f>IF($R$3="Allocate Adders",ESTIMATE!BH335,ESTIMATE!AZ335)</f>
        <v>0</v>
      </c>
      <c r="L347" s="561">
        <f>IF($R$3="Allocate Adders",ESTIMATE!BK335,ESTIMATE!BA335)</f>
        <v>0</v>
      </c>
      <c r="M347" s="1275">
        <f t="shared" si="15"/>
        <v>0</v>
      </c>
      <c r="N347" s="1275"/>
      <c r="O347" s="520">
        <f t="shared" si="14"/>
        <v>0</v>
      </c>
    </row>
    <row r="348" spans="2:15" ht="18" hidden="1" customHeight="1">
      <c r="B348" s="516"/>
      <c r="C348" s="1274" t="str">
        <f>T(ESTIMATE!B336)</f>
        <v/>
      </c>
      <c r="D348" s="1274"/>
      <c r="E348" s="1274"/>
      <c r="F348" s="1274"/>
      <c r="G348" s="1274"/>
      <c r="H348" s="559">
        <f>ESTIMATE!R336</f>
        <v>0</v>
      </c>
      <c r="I348" s="560" t="str">
        <f>T(ESTIMATE!U336)</f>
        <v/>
      </c>
      <c r="J348" s="561">
        <f>IF($R$3="Allocate Adders",ESTIMATE!BE336,ESTIMATE!AY336)</f>
        <v>0</v>
      </c>
      <c r="K348" s="561">
        <f>IF($R$3="Allocate Adders",ESTIMATE!BH336,ESTIMATE!AZ336)</f>
        <v>0</v>
      </c>
      <c r="L348" s="561">
        <f>IF($R$3="Allocate Adders",ESTIMATE!BK336,ESTIMATE!BA336)</f>
        <v>0</v>
      </c>
      <c r="M348" s="1275">
        <f t="shared" si="15"/>
        <v>0</v>
      </c>
      <c r="N348" s="1275"/>
      <c r="O348" s="520">
        <f t="shared" si="14"/>
        <v>0</v>
      </c>
    </row>
    <row r="349" spans="2:15" ht="18" hidden="1" customHeight="1">
      <c r="B349" s="516"/>
      <c r="C349" s="1274" t="str">
        <f>T(ESTIMATE!B337)</f>
        <v/>
      </c>
      <c r="D349" s="1274"/>
      <c r="E349" s="1274"/>
      <c r="F349" s="1274"/>
      <c r="G349" s="1274"/>
      <c r="H349" s="559">
        <f>ESTIMATE!R337</f>
        <v>0</v>
      </c>
      <c r="I349" s="560" t="str">
        <f>T(ESTIMATE!U337)</f>
        <v/>
      </c>
      <c r="J349" s="561">
        <f>IF($R$3="Allocate Adders",ESTIMATE!BE337,ESTIMATE!AY337)</f>
        <v>0</v>
      </c>
      <c r="K349" s="561">
        <f>IF($R$3="Allocate Adders",ESTIMATE!BH337,ESTIMATE!AZ337)</f>
        <v>0</v>
      </c>
      <c r="L349" s="561">
        <f>IF($R$3="Allocate Adders",ESTIMATE!BK337,ESTIMATE!BA337)</f>
        <v>0</v>
      </c>
      <c r="M349" s="1275">
        <f t="shared" si="15"/>
        <v>0</v>
      </c>
      <c r="N349" s="1275"/>
      <c r="O349" s="520">
        <f t="shared" si="14"/>
        <v>0</v>
      </c>
    </row>
    <row r="350" spans="2:15" ht="18" hidden="1" customHeight="1">
      <c r="B350" s="516"/>
      <c r="C350" s="1274" t="str">
        <f>T(ESTIMATE!B338)</f>
        <v/>
      </c>
      <c r="D350" s="1274"/>
      <c r="E350" s="1274"/>
      <c r="F350" s="1274"/>
      <c r="G350" s="1274"/>
      <c r="H350" s="559">
        <f>ESTIMATE!R338</f>
        <v>0</v>
      </c>
      <c r="I350" s="560" t="str">
        <f>T(ESTIMATE!U338)</f>
        <v/>
      </c>
      <c r="J350" s="561">
        <f>IF($R$3="Allocate Adders",ESTIMATE!BE338,ESTIMATE!AY338)</f>
        <v>0</v>
      </c>
      <c r="K350" s="561">
        <f>IF($R$3="Allocate Adders",ESTIMATE!BH338,ESTIMATE!AZ338)</f>
        <v>0</v>
      </c>
      <c r="L350" s="561">
        <f>IF($R$3="Allocate Adders",ESTIMATE!BK338,ESTIMATE!BA338)</f>
        <v>0</v>
      </c>
      <c r="M350" s="1275">
        <f t="shared" si="15"/>
        <v>0</v>
      </c>
      <c r="N350" s="1275"/>
      <c r="O350" s="520">
        <f t="shared" si="14"/>
        <v>0</v>
      </c>
    </row>
    <row r="351" spans="2:15" ht="18" hidden="1" customHeight="1">
      <c r="B351" s="516"/>
      <c r="C351" s="1274" t="str">
        <f>T(ESTIMATE!B339)</f>
        <v/>
      </c>
      <c r="D351" s="1274"/>
      <c r="E351" s="1274"/>
      <c r="F351" s="1274"/>
      <c r="G351" s="1274"/>
      <c r="H351" s="559">
        <f>ESTIMATE!R339</f>
        <v>0</v>
      </c>
      <c r="I351" s="560" t="str">
        <f>T(ESTIMATE!U339)</f>
        <v/>
      </c>
      <c r="J351" s="561">
        <f>IF($R$3="Allocate Adders",ESTIMATE!BE339,ESTIMATE!AY339)</f>
        <v>0</v>
      </c>
      <c r="K351" s="561">
        <f>IF($R$3="Allocate Adders",ESTIMATE!BH339,ESTIMATE!AZ339)</f>
        <v>0</v>
      </c>
      <c r="L351" s="561">
        <f>IF($R$3="Allocate Adders",ESTIMATE!BK339,ESTIMATE!BA339)</f>
        <v>0</v>
      </c>
      <c r="M351" s="1275">
        <f t="shared" si="15"/>
        <v>0</v>
      </c>
      <c r="N351" s="1275"/>
      <c r="O351" s="520">
        <f t="shared" si="14"/>
        <v>0</v>
      </c>
    </row>
    <row r="352" spans="2:15" ht="18" hidden="1" customHeight="1">
      <c r="B352" s="516"/>
      <c r="C352" s="1274" t="str">
        <f>T(ESTIMATE!B340)</f>
        <v/>
      </c>
      <c r="D352" s="1274"/>
      <c r="E352" s="1274"/>
      <c r="F352" s="1274"/>
      <c r="G352" s="1274"/>
      <c r="H352" s="559">
        <f>ESTIMATE!R340</f>
        <v>0</v>
      </c>
      <c r="I352" s="560" t="str">
        <f>T(ESTIMATE!U340)</f>
        <v/>
      </c>
      <c r="J352" s="561">
        <f>IF($R$3="Allocate Adders",ESTIMATE!BE340,ESTIMATE!AY340)</f>
        <v>0</v>
      </c>
      <c r="K352" s="561">
        <f>IF($R$3="Allocate Adders",ESTIMATE!BH340,ESTIMATE!AZ340)</f>
        <v>0</v>
      </c>
      <c r="L352" s="561">
        <f>IF($R$3="Allocate Adders",ESTIMATE!BK340,ESTIMATE!BA340)</f>
        <v>0</v>
      </c>
      <c r="M352" s="1275">
        <f t="shared" si="15"/>
        <v>0</v>
      </c>
      <c r="N352" s="1275"/>
      <c r="O352" s="520">
        <f t="shared" si="14"/>
        <v>0</v>
      </c>
    </row>
    <row r="353" spans="2:15" ht="18" hidden="1" customHeight="1">
      <c r="B353" s="516"/>
      <c r="C353" s="1274" t="str">
        <f>T(ESTIMATE!B341)</f>
        <v/>
      </c>
      <c r="D353" s="1274"/>
      <c r="E353" s="1274"/>
      <c r="F353" s="1274"/>
      <c r="G353" s="1274"/>
      <c r="H353" s="559">
        <f>ESTIMATE!R341</f>
        <v>0</v>
      </c>
      <c r="I353" s="560" t="str">
        <f>T(ESTIMATE!U341)</f>
        <v/>
      </c>
      <c r="J353" s="561">
        <f>IF($R$3="Allocate Adders",ESTIMATE!BE341,ESTIMATE!AY341)</f>
        <v>0</v>
      </c>
      <c r="K353" s="561">
        <f>IF($R$3="Allocate Adders",ESTIMATE!BH341,ESTIMATE!AZ341)</f>
        <v>0</v>
      </c>
      <c r="L353" s="561">
        <f>IF($R$3="Allocate Adders",ESTIMATE!BK341,ESTIMATE!BA341)</f>
        <v>0</v>
      </c>
      <c r="M353" s="1275">
        <f t="shared" si="15"/>
        <v>0</v>
      </c>
      <c r="N353" s="1275"/>
      <c r="O353" s="520">
        <f t="shared" si="14"/>
        <v>0</v>
      </c>
    </row>
    <row r="354" spans="2:15" ht="18" hidden="1" customHeight="1">
      <c r="B354" s="516"/>
      <c r="C354" s="1274" t="str">
        <f>T(ESTIMATE!B342)</f>
        <v/>
      </c>
      <c r="D354" s="1274"/>
      <c r="E354" s="1274"/>
      <c r="F354" s="1274"/>
      <c r="G354" s="1274"/>
      <c r="H354" s="559">
        <f>ESTIMATE!R342</f>
        <v>0</v>
      </c>
      <c r="I354" s="560" t="str">
        <f>T(ESTIMATE!U342)</f>
        <v/>
      </c>
      <c r="J354" s="561">
        <f>IF($R$3="Allocate Adders",ESTIMATE!BE342,ESTIMATE!AY342)</f>
        <v>0</v>
      </c>
      <c r="K354" s="561">
        <f>IF($R$3="Allocate Adders",ESTIMATE!BH342,ESTIMATE!AZ342)</f>
        <v>0</v>
      </c>
      <c r="L354" s="561">
        <f>IF($R$3="Allocate Adders",ESTIMATE!BK342,ESTIMATE!BA342)</f>
        <v>0</v>
      </c>
      <c r="M354" s="1275">
        <f t="shared" si="15"/>
        <v>0</v>
      </c>
      <c r="N354" s="1275"/>
      <c r="O354" s="520">
        <f t="shared" si="14"/>
        <v>0</v>
      </c>
    </row>
    <row r="355" spans="2:15" ht="18" hidden="1" customHeight="1">
      <c r="B355" s="516"/>
      <c r="C355" s="1274" t="str">
        <f>T(ESTIMATE!B343)</f>
        <v/>
      </c>
      <c r="D355" s="1274"/>
      <c r="E355" s="1274"/>
      <c r="F355" s="1274"/>
      <c r="G355" s="1274"/>
      <c r="H355" s="559">
        <f>ESTIMATE!R343</f>
        <v>0</v>
      </c>
      <c r="I355" s="560" t="str">
        <f>T(ESTIMATE!U343)</f>
        <v/>
      </c>
      <c r="J355" s="561">
        <f>IF($R$3="Allocate Adders",ESTIMATE!BE343,ESTIMATE!AY343)</f>
        <v>0</v>
      </c>
      <c r="K355" s="561">
        <f>IF($R$3="Allocate Adders",ESTIMATE!BH343,ESTIMATE!AZ343)</f>
        <v>0</v>
      </c>
      <c r="L355" s="561">
        <f>IF($R$3="Allocate Adders",ESTIMATE!BK343,ESTIMATE!BA343)</f>
        <v>0</v>
      </c>
      <c r="M355" s="1275">
        <f t="shared" si="15"/>
        <v>0</v>
      </c>
      <c r="N355" s="1275"/>
      <c r="O355" s="520">
        <f t="shared" si="14"/>
        <v>0</v>
      </c>
    </row>
    <row r="356" spans="2:15" ht="18" hidden="1" customHeight="1">
      <c r="B356" s="516"/>
      <c r="C356" s="1274" t="str">
        <f>T(ESTIMATE!B344)</f>
        <v/>
      </c>
      <c r="D356" s="1274"/>
      <c r="E356" s="1274"/>
      <c r="F356" s="1274"/>
      <c r="G356" s="1274"/>
      <c r="H356" s="559">
        <f>ESTIMATE!R344</f>
        <v>0</v>
      </c>
      <c r="I356" s="560" t="str">
        <f>T(ESTIMATE!U344)</f>
        <v/>
      </c>
      <c r="J356" s="561">
        <f>IF($R$3="Allocate Adders",ESTIMATE!BE344,ESTIMATE!AY344)</f>
        <v>0</v>
      </c>
      <c r="K356" s="561">
        <f>IF($R$3="Allocate Adders",ESTIMATE!BH344,ESTIMATE!AZ344)</f>
        <v>0</v>
      </c>
      <c r="L356" s="561">
        <f>IF($R$3="Allocate Adders",ESTIMATE!BK344,ESTIMATE!BA344)</f>
        <v>0</v>
      </c>
      <c r="M356" s="1275">
        <f t="shared" si="15"/>
        <v>0</v>
      </c>
      <c r="N356" s="1275"/>
      <c r="O356" s="520">
        <f t="shared" si="14"/>
        <v>0</v>
      </c>
    </row>
    <row r="357" spans="2:15" ht="18" hidden="1" customHeight="1">
      <c r="B357" s="516"/>
      <c r="C357" s="1274" t="str">
        <f>T(ESTIMATE!B345)</f>
        <v/>
      </c>
      <c r="D357" s="1274"/>
      <c r="E357" s="1274"/>
      <c r="F357" s="1274"/>
      <c r="G357" s="1274"/>
      <c r="H357" s="559">
        <f>ESTIMATE!R345</f>
        <v>0</v>
      </c>
      <c r="I357" s="560" t="str">
        <f>T(ESTIMATE!U345)</f>
        <v/>
      </c>
      <c r="J357" s="561">
        <f>IF($R$3="Allocate Adders",ESTIMATE!BE345,ESTIMATE!AY345)</f>
        <v>0</v>
      </c>
      <c r="K357" s="561">
        <f>IF($R$3="Allocate Adders",ESTIMATE!BH345,ESTIMATE!AZ345)</f>
        <v>0</v>
      </c>
      <c r="L357" s="561">
        <f>IF($R$3="Allocate Adders",ESTIMATE!BK345,ESTIMATE!BA345)</f>
        <v>0</v>
      </c>
      <c r="M357" s="1275">
        <f t="shared" si="15"/>
        <v>0</v>
      </c>
      <c r="N357" s="1275"/>
      <c r="O357" s="520">
        <f t="shared" si="14"/>
        <v>0</v>
      </c>
    </row>
    <row r="358" spans="2:15" ht="18" hidden="1" customHeight="1">
      <c r="B358" s="516"/>
      <c r="C358" s="1274" t="str">
        <f>T(ESTIMATE!B346)</f>
        <v/>
      </c>
      <c r="D358" s="1274"/>
      <c r="E358" s="1274"/>
      <c r="F358" s="1274"/>
      <c r="G358" s="1274"/>
      <c r="H358" s="559">
        <f>ESTIMATE!R346</f>
        <v>0</v>
      </c>
      <c r="I358" s="560" t="str">
        <f>T(ESTIMATE!U346)</f>
        <v/>
      </c>
      <c r="J358" s="561">
        <f>IF($R$3="Allocate Adders",ESTIMATE!BE346,ESTIMATE!AY346)</f>
        <v>0</v>
      </c>
      <c r="K358" s="561">
        <f>IF($R$3="Allocate Adders",ESTIMATE!BH346,ESTIMATE!AZ346)</f>
        <v>0</v>
      </c>
      <c r="L358" s="561">
        <f>IF($R$3="Allocate Adders",ESTIMATE!BK346,ESTIMATE!BA346)</f>
        <v>0</v>
      </c>
      <c r="M358" s="1275">
        <f t="shared" si="15"/>
        <v>0</v>
      </c>
      <c r="N358" s="1275"/>
      <c r="O358" s="520">
        <f t="shared" si="14"/>
        <v>0</v>
      </c>
    </row>
    <row r="359" spans="2:15" ht="18" hidden="1" customHeight="1">
      <c r="B359" s="516"/>
      <c r="C359" s="1274" t="str">
        <f>T(ESTIMATE!B347)</f>
        <v/>
      </c>
      <c r="D359" s="1274"/>
      <c r="E359" s="1274"/>
      <c r="F359" s="1274"/>
      <c r="G359" s="1274"/>
      <c r="H359" s="559">
        <f>ESTIMATE!R347</f>
        <v>0</v>
      </c>
      <c r="I359" s="560" t="str">
        <f>T(ESTIMATE!U347)</f>
        <v/>
      </c>
      <c r="J359" s="561">
        <f>IF($R$3="Allocate Adders",ESTIMATE!BE347,ESTIMATE!AY347)</f>
        <v>0</v>
      </c>
      <c r="K359" s="561">
        <f>IF($R$3="Allocate Adders",ESTIMATE!BH347,ESTIMATE!AZ347)</f>
        <v>0</v>
      </c>
      <c r="L359" s="561">
        <f>IF($R$3="Allocate Adders",ESTIMATE!BK347,ESTIMATE!BA347)</f>
        <v>0</v>
      </c>
      <c r="M359" s="1275">
        <f t="shared" si="15"/>
        <v>0</v>
      </c>
      <c r="N359" s="1275"/>
      <c r="O359" s="520">
        <f t="shared" si="14"/>
        <v>0</v>
      </c>
    </row>
    <row r="360" spans="2:15" ht="18" hidden="1" customHeight="1">
      <c r="B360" s="516"/>
      <c r="C360" s="1274" t="str">
        <f>T(ESTIMATE!B348)</f>
        <v/>
      </c>
      <c r="D360" s="1274"/>
      <c r="E360" s="1274"/>
      <c r="F360" s="1274"/>
      <c r="G360" s="1274"/>
      <c r="H360" s="559">
        <f>ESTIMATE!R348</f>
        <v>0</v>
      </c>
      <c r="I360" s="560" t="str">
        <f>T(ESTIMATE!U348)</f>
        <v/>
      </c>
      <c r="J360" s="561">
        <f>IF($R$3="Allocate Adders",ESTIMATE!BE348,ESTIMATE!AY348)</f>
        <v>0</v>
      </c>
      <c r="K360" s="561">
        <f>IF($R$3="Allocate Adders",ESTIMATE!BH348,ESTIMATE!AZ348)</f>
        <v>0</v>
      </c>
      <c r="L360" s="561">
        <f>IF($R$3="Allocate Adders",ESTIMATE!BK348,ESTIMATE!BA348)</f>
        <v>0</v>
      </c>
      <c r="M360" s="1275">
        <f t="shared" si="15"/>
        <v>0</v>
      </c>
      <c r="N360" s="1275"/>
      <c r="O360" s="520">
        <f t="shared" si="14"/>
        <v>0</v>
      </c>
    </row>
    <row r="361" spans="2:15" ht="18" hidden="1" customHeight="1">
      <c r="B361" s="516"/>
      <c r="C361" s="1274" t="str">
        <f>T(ESTIMATE!B349)</f>
        <v/>
      </c>
      <c r="D361" s="1274"/>
      <c r="E361" s="1274"/>
      <c r="F361" s="1274"/>
      <c r="G361" s="1274"/>
      <c r="H361" s="559">
        <f>ESTIMATE!R349</f>
        <v>0</v>
      </c>
      <c r="I361" s="560" t="str">
        <f>T(ESTIMATE!U349)</f>
        <v/>
      </c>
      <c r="J361" s="561">
        <f>IF($R$3="Allocate Adders",ESTIMATE!BE349,ESTIMATE!AY349)</f>
        <v>0</v>
      </c>
      <c r="K361" s="561">
        <f>IF($R$3="Allocate Adders",ESTIMATE!BH349,ESTIMATE!AZ349)</f>
        <v>0</v>
      </c>
      <c r="L361" s="561">
        <f>IF($R$3="Allocate Adders",ESTIMATE!BK349,ESTIMATE!BA349)</f>
        <v>0</v>
      </c>
      <c r="M361" s="1275">
        <f t="shared" si="15"/>
        <v>0</v>
      </c>
      <c r="N361" s="1275"/>
      <c r="O361" s="520">
        <f t="shared" si="14"/>
        <v>0</v>
      </c>
    </row>
    <row r="362" spans="2:15" ht="18" hidden="1" customHeight="1">
      <c r="B362" s="516"/>
      <c r="C362" s="1274" t="str">
        <f>T(ESTIMATE!B350)</f>
        <v/>
      </c>
      <c r="D362" s="1274"/>
      <c r="E362" s="1274"/>
      <c r="F362" s="1274"/>
      <c r="G362" s="1274"/>
      <c r="H362" s="559">
        <f>ESTIMATE!R350</f>
        <v>0</v>
      </c>
      <c r="I362" s="560" t="str">
        <f>T(ESTIMATE!U350)</f>
        <v/>
      </c>
      <c r="J362" s="561">
        <f>IF($R$3="Allocate Adders",ESTIMATE!BE350,ESTIMATE!AY350)</f>
        <v>0</v>
      </c>
      <c r="K362" s="561">
        <f>IF($R$3="Allocate Adders",ESTIMATE!BH350,ESTIMATE!AZ350)</f>
        <v>0</v>
      </c>
      <c r="L362" s="561">
        <f>IF($R$3="Allocate Adders",ESTIMATE!BK350,ESTIMATE!BA350)</f>
        <v>0</v>
      </c>
      <c r="M362" s="1275">
        <f t="shared" si="15"/>
        <v>0</v>
      </c>
      <c r="N362" s="1275"/>
      <c r="O362" s="520">
        <f t="shared" si="14"/>
        <v>0</v>
      </c>
    </row>
    <row r="363" spans="2:15" ht="18" hidden="1" customHeight="1">
      <c r="B363" s="516"/>
      <c r="C363" s="1274" t="str">
        <f>T(ESTIMATE!B351)</f>
        <v/>
      </c>
      <c r="D363" s="1274"/>
      <c r="E363" s="1274"/>
      <c r="F363" s="1274"/>
      <c r="G363" s="1274"/>
      <c r="H363" s="559">
        <f>ESTIMATE!R351</f>
        <v>0</v>
      </c>
      <c r="I363" s="560" t="str">
        <f>T(ESTIMATE!U351)</f>
        <v/>
      </c>
      <c r="J363" s="561">
        <f>IF($R$3="Allocate Adders",ESTIMATE!BE351,ESTIMATE!AY351)</f>
        <v>0</v>
      </c>
      <c r="K363" s="561">
        <f>IF($R$3="Allocate Adders",ESTIMATE!BH351,ESTIMATE!AZ351)</f>
        <v>0</v>
      </c>
      <c r="L363" s="561">
        <f>IF($R$3="Allocate Adders",ESTIMATE!BK351,ESTIMATE!BA351)</f>
        <v>0</v>
      </c>
      <c r="M363" s="1275">
        <f t="shared" si="15"/>
        <v>0</v>
      </c>
      <c r="N363" s="1275"/>
      <c r="O363" s="520">
        <f t="shared" si="14"/>
        <v>0</v>
      </c>
    </row>
    <row r="364" spans="2:15" ht="18" hidden="1" customHeight="1">
      <c r="B364" s="516"/>
      <c r="C364" s="1274" t="str">
        <f>T(ESTIMATE!B352)</f>
        <v/>
      </c>
      <c r="D364" s="1274"/>
      <c r="E364" s="1274"/>
      <c r="F364" s="1274"/>
      <c r="G364" s="1274"/>
      <c r="H364" s="559">
        <f>ESTIMATE!R352</f>
        <v>0</v>
      </c>
      <c r="I364" s="560" t="str">
        <f>T(ESTIMATE!U352)</f>
        <v/>
      </c>
      <c r="J364" s="561">
        <f>IF($R$3="Allocate Adders",ESTIMATE!BE352,ESTIMATE!AY352)</f>
        <v>0</v>
      </c>
      <c r="K364" s="561">
        <f>IF($R$3="Allocate Adders",ESTIMATE!BH352,ESTIMATE!AZ352)</f>
        <v>0</v>
      </c>
      <c r="L364" s="561">
        <f>IF($R$3="Allocate Adders",ESTIMATE!BK352,ESTIMATE!BA352)</f>
        <v>0</v>
      </c>
      <c r="M364" s="1275">
        <f t="shared" si="15"/>
        <v>0</v>
      </c>
      <c r="N364" s="1275"/>
      <c r="O364" s="520">
        <f t="shared" si="14"/>
        <v>0</v>
      </c>
    </row>
    <row r="365" spans="2:15" ht="18" hidden="1" customHeight="1">
      <c r="B365" s="516"/>
      <c r="C365" s="1274" t="str">
        <f>T(ESTIMATE!B353)</f>
        <v/>
      </c>
      <c r="D365" s="1274"/>
      <c r="E365" s="1274"/>
      <c r="F365" s="1274"/>
      <c r="G365" s="1274"/>
      <c r="H365" s="559">
        <f>ESTIMATE!R353</f>
        <v>0</v>
      </c>
      <c r="I365" s="560" t="str">
        <f>T(ESTIMATE!U353)</f>
        <v/>
      </c>
      <c r="J365" s="561">
        <f>IF($R$3="Allocate Adders",ESTIMATE!BE353,ESTIMATE!AY353)</f>
        <v>0</v>
      </c>
      <c r="K365" s="561">
        <f>IF($R$3="Allocate Adders",ESTIMATE!BH353,ESTIMATE!AZ353)</f>
        <v>0</v>
      </c>
      <c r="L365" s="561">
        <f>IF($R$3="Allocate Adders",ESTIMATE!BK353,ESTIMATE!BA353)</f>
        <v>0</v>
      </c>
      <c r="M365" s="1275">
        <f t="shared" si="15"/>
        <v>0</v>
      </c>
      <c r="N365" s="1275"/>
      <c r="O365" s="520">
        <f t="shared" si="14"/>
        <v>0</v>
      </c>
    </row>
    <row r="366" spans="2:15" ht="18" hidden="1" customHeight="1">
      <c r="B366" s="516"/>
      <c r="C366" s="1274" t="str">
        <f>T(ESTIMATE!B354)</f>
        <v/>
      </c>
      <c r="D366" s="1274"/>
      <c r="E366" s="1274"/>
      <c r="F366" s="1274"/>
      <c r="G366" s="1274"/>
      <c r="H366" s="559">
        <f>ESTIMATE!R354</f>
        <v>0</v>
      </c>
      <c r="I366" s="560" t="str">
        <f>T(ESTIMATE!U354)</f>
        <v/>
      </c>
      <c r="J366" s="561">
        <f>IF($R$3="Allocate Adders",ESTIMATE!BE354,ESTIMATE!AY354)</f>
        <v>0</v>
      </c>
      <c r="K366" s="561">
        <f>IF($R$3="Allocate Adders",ESTIMATE!BH354,ESTIMATE!AZ354)</f>
        <v>0</v>
      </c>
      <c r="L366" s="561">
        <f>IF($R$3="Allocate Adders",ESTIMATE!BK354,ESTIMATE!BA354)</f>
        <v>0</v>
      </c>
      <c r="M366" s="1275">
        <f t="shared" si="15"/>
        <v>0</v>
      </c>
      <c r="N366" s="1275"/>
      <c r="O366" s="520">
        <f t="shared" si="14"/>
        <v>0</v>
      </c>
    </row>
    <row r="367" spans="2:15" ht="18" hidden="1" customHeight="1">
      <c r="B367" s="516"/>
      <c r="C367" s="1274" t="str">
        <f>T(ESTIMATE!B355)</f>
        <v/>
      </c>
      <c r="D367" s="1274"/>
      <c r="E367" s="1274"/>
      <c r="F367" s="1274"/>
      <c r="G367" s="1274"/>
      <c r="H367" s="559">
        <f>ESTIMATE!R355</f>
        <v>0</v>
      </c>
      <c r="I367" s="560" t="str">
        <f>T(ESTIMATE!U355)</f>
        <v/>
      </c>
      <c r="J367" s="561">
        <f>IF($R$3="Allocate Adders",ESTIMATE!BE355,ESTIMATE!AY355)</f>
        <v>0</v>
      </c>
      <c r="K367" s="561">
        <f>IF($R$3="Allocate Adders",ESTIMATE!BH355,ESTIMATE!AZ355)</f>
        <v>0</v>
      </c>
      <c r="L367" s="561">
        <f>IF($R$3="Allocate Adders",ESTIMATE!BK355,ESTIMATE!BA355)</f>
        <v>0</v>
      </c>
      <c r="M367" s="1275">
        <f t="shared" si="15"/>
        <v>0</v>
      </c>
      <c r="N367" s="1275"/>
      <c r="O367" s="520">
        <f t="shared" si="14"/>
        <v>0</v>
      </c>
    </row>
    <row r="368" spans="2:15" ht="18" hidden="1" customHeight="1">
      <c r="B368" s="516"/>
      <c r="C368" s="1274" t="str">
        <f>T(ESTIMATE!B356)</f>
        <v/>
      </c>
      <c r="D368" s="1274"/>
      <c r="E368" s="1274"/>
      <c r="F368" s="1274"/>
      <c r="G368" s="1274"/>
      <c r="H368" s="559">
        <f>ESTIMATE!R356</f>
        <v>0</v>
      </c>
      <c r="I368" s="560" t="str">
        <f>T(ESTIMATE!U356)</f>
        <v/>
      </c>
      <c r="J368" s="561">
        <f>IF($R$3="Allocate Adders",ESTIMATE!BE356,ESTIMATE!AY356)</f>
        <v>0</v>
      </c>
      <c r="K368" s="561">
        <f>IF($R$3="Allocate Adders",ESTIMATE!BH356,ESTIMATE!AZ356)</f>
        <v>0</v>
      </c>
      <c r="L368" s="561">
        <f>IF($R$3="Allocate Adders",ESTIMATE!BK356,ESTIMATE!BA356)</f>
        <v>0</v>
      </c>
      <c r="M368" s="1275">
        <f t="shared" si="15"/>
        <v>0</v>
      </c>
      <c r="N368" s="1275"/>
      <c r="O368" s="520">
        <f t="shared" si="14"/>
        <v>0</v>
      </c>
    </row>
    <row r="369" spans="2:15" ht="18" hidden="1" customHeight="1">
      <c r="B369" s="516"/>
      <c r="C369" s="1274" t="str">
        <f>T(ESTIMATE!B357)</f>
        <v/>
      </c>
      <c r="D369" s="1274"/>
      <c r="E369" s="1274"/>
      <c r="F369" s="1274"/>
      <c r="G369" s="1274"/>
      <c r="H369" s="559">
        <f>ESTIMATE!R357</f>
        <v>0</v>
      </c>
      <c r="I369" s="560" t="str">
        <f>T(ESTIMATE!U357)</f>
        <v/>
      </c>
      <c r="J369" s="561">
        <f>IF($R$3="Allocate Adders",ESTIMATE!BE357,ESTIMATE!AY357)</f>
        <v>0</v>
      </c>
      <c r="K369" s="561">
        <f>IF($R$3="Allocate Adders",ESTIMATE!BH357,ESTIMATE!AZ357)</f>
        <v>0</v>
      </c>
      <c r="L369" s="561">
        <f>IF($R$3="Allocate Adders",ESTIMATE!BK357,ESTIMATE!BA357)</f>
        <v>0</v>
      </c>
      <c r="M369" s="1275">
        <f t="shared" si="15"/>
        <v>0</v>
      </c>
      <c r="N369" s="1275"/>
      <c r="O369" s="520">
        <f t="shared" si="14"/>
        <v>0</v>
      </c>
    </row>
    <row r="370" spans="2:15" ht="18" hidden="1" customHeight="1">
      <c r="B370" s="516"/>
      <c r="C370" s="1274" t="str">
        <f>T(ESTIMATE!B358)</f>
        <v/>
      </c>
      <c r="D370" s="1274"/>
      <c r="E370" s="1274"/>
      <c r="F370" s="1274"/>
      <c r="G370" s="1274"/>
      <c r="H370" s="559">
        <f>ESTIMATE!R358</f>
        <v>0</v>
      </c>
      <c r="I370" s="560" t="str">
        <f>T(ESTIMATE!U358)</f>
        <v/>
      </c>
      <c r="J370" s="561">
        <f>IF($R$3="Allocate Adders",ESTIMATE!BE358,ESTIMATE!AY358)</f>
        <v>0</v>
      </c>
      <c r="K370" s="561">
        <f>IF($R$3="Allocate Adders",ESTIMATE!BH358,ESTIMATE!AZ358)</f>
        <v>0</v>
      </c>
      <c r="L370" s="561">
        <f>IF($R$3="Allocate Adders",ESTIMATE!BK358,ESTIMATE!BA358)</f>
        <v>0</v>
      </c>
      <c r="M370" s="1275">
        <f t="shared" si="15"/>
        <v>0</v>
      </c>
      <c r="N370" s="1275"/>
      <c r="O370" s="520">
        <f t="shared" si="14"/>
        <v>0</v>
      </c>
    </row>
    <row r="371" spans="2:15" ht="18" hidden="1" customHeight="1">
      <c r="B371" s="516"/>
      <c r="C371" s="1274" t="str">
        <f>T(ESTIMATE!B359)</f>
        <v/>
      </c>
      <c r="D371" s="1274"/>
      <c r="E371" s="1274"/>
      <c r="F371" s="1274"/>
      <c r="G371" s="1274"/>
      <c r="H371" s="559">
        <f>ESTIMATE!R359</f>
        <v>0</v>
      </c>
      <c r="I371" s="560" t="str">
        <f>T(ESTIMATE!U359)</f>
        <v/>
      </c>
      <c r="J371" s="561">
        <f>IF($R$3="Allocate Adders",ESTIMATE!BE359,ESTIMATE!AY359)</f>
        <v>0</v>
      </c>
      <c r="K371" s="561">
        <f>IF($R$3="Allocate Adders",ESTIMATE!BH359,ESTIMATE!AZ359)</f>
        <v>0</v>
      </c>
      <c r="L371" s="561">
        <f>IF($R$3="Allocate Adders",ESTIMATE!BK359,ESTIMATE!BA359)</f>
        <v>0</v>
      </c>
      <c r="M371" s="1275">
        <f t="shared" si="15"/>
        <v>0</v>
      </c>
      <c r="N371" s="1275"/>
      <c r="O371" s="520">
        <f t="shared" si="14"/>
        <v>0</v>
      </c>
    </row>
    <row r="372" spans="2:15" ht="18" hidden="1" customHeight="1">
      <c r="B372" s="516"/>
      <c r="C372" s="1274" t="str">
        <f>T(ESTIMATE!B360)</f>
        <v/>
      </c>
      <c r="D372" s="1274"/>
      <c r="E372" s="1274"/>
      <c r="F372" s="1274"/>
      <c r="G372" s="1274"/>
      <c r="H372" s="559">
        <f>ESTIMATE!R360</f>
        <v>0</v>
      </c>
      <c r="I372" s="560" t="str">
        <f>T(ESTIMATE!U360)</f>
        <v/>
      </c>
      <c r="J372" s="561">
        <f>IF($R$3="Allocate Adders",ESTIMATE!BE360,ESTIMATE!AY360)</f>
        <v>0</v>
      </c>
      <c r="K372" s="561">
        <f>IF($R$3="Allocate Adders",ESTIMATE!BH360,ESTIMATE!AZ360)</f>
        <v>0</v>
      </c>
      <c r="L372" s="561">
        <f>IF($R$3="Allocate Adders",ESTIMATE!BK360,ESTIMATE!BA360)</f>
        <v>0</v>
      </c>
      <c r="M372" s="1275">
        <f t="shared" si="15"/>
        <v>0</v>
      </c>
      <c r="N372" s="1275"/>
      <c r="O372" s="520">
        <f t="shared" si="14"/>
        <v>0</v>
      </c>
    </row>
    <row r="373" spans="2:15" ht="18" hidden="1" customHeight="1">
      <c r="B373" s="516"/>
      <c r="C373" s="1274" t="str">
        <f>T(ESTIMATE!B361)</f>
        <v/>
      </c>
      <c r="D373" s="1274"/>
      <c r="E373" s="1274"/>
      <c r="F373" s="1274"/>
      <c r="G373" s="1274"/>
      <c r="H373" s="559">
        <f>ESTIMATE!R361</f>
        <v>0</v>
      </c>
      <c r="I373" s="560" t="str">
        <f>T(ESTIMATE!U361)</f>
        <v/>
      </c>
      <c r="J373" s="561">
        <f>IF($R$3="Allocate Adders",ESTIMATE!BE361,ESTIMATE!AY361)</f>
        <v>0</v>
      </c>
      <c r="K373" s="561">
        <f>IF($R$3="Allocate Adders",ESTIMATE!BH361,ESTIMATE!AZ361)</f>
        <v>0</v>
      </c>
      <c r="L373" s="561">
        <f>IF($R$3="Allocate Adders",ESTIMATE!BK361,ESTIMATE!BA361)</f>
        <v>0</v>
      </c>
      <c r="M373" s="1275">
        <f t="shared" si="15"/>
        <v>0</v>
      </c>
      <c r="N373" s="1275"/>
      <c r="O373" s="520">
        <f t="shared" si="14"/>
        <v>0</v>
      </c>
    </row>
    <row r="374" spans="2:15" ht="18" hidden="1" customHeight="1">
      <c r="B374" s="516"/>
      <c r="C374" s="1274" t="str">
        <f>T(ESTIMATE!B362)</f>
        <v/>
      </c>
      <c r="D374" s="1274"/>
      <c r="E374" s="1274"/>
      <c r="F374" s="1274"/>
      <c r="G374" s="1274"/>
      <c r="H374" s="559">
        <f>ESTIMATE!R362</f>
        <v>0</v>
      </c>
      <c r="I374" s="560" t="str">
        <f>T(ESTIMATE!U362)</f>
        <v/>
      </c>
      <c r="J374" s="561">
        <f>IF($R$3="Allocate Adders",ESTIMATE!BE362,ESTIMATE!AY362)</f>
        <v>0</v>
      </c>
      <c r="K374" s="561">
        <f>IF($R$3="Allocate Adders",ESTIMATE!BH362,ESTIMATE!AZ362)</f>
        <v>0</v>
      </c>
      <c r="L374" s="561">
        <f>IF($R$3="Allocate Adders",ESTIMATE!BK362,ESTIMATE!BA362)</f>
        <v>0</v>
      </c>
      <c r="M374" s="1275">
        <f t="shared" si="15"/>
        <v>0</v>
      </c>
      <c r="N374" s="1275"/>
      <c r="O374" s="520">
        <f t="shared" si="14"/>
        <v>0</v>
      </c>
    </row>
    <row r="375" spans="2:15" ht="18" hidden="1" customHeight="1">
      <c r="B375" s="516"/>
      <c r="C375" s="1274" t="str">
        <f>T(ESTIMATE!B363)</f>
        <v/>
      </c>
      <c r="D375" s="1274"/>
      <c r="E375" s="1274"/>
      <c r="F375" s="1274"/>
      <c r="G375" s="1274"/>
      <c r="H375" s="559">
        <f>ESTIMATE!R363</f>
        <v>0</v>
      </c>
      <c r="I375" s="560" t="str">
        <f>T(ESTIMATE!U363)</f>
        <v/>
      </c>
      <c r="J375" s="561">
        <f>IF($R$3="Allocate Adders",ESTIMATE!BE363,ESTIMATE!AY363)</f>
        <v>0</v>
      </c>
      <c r="K375" s="561">
        <f>IF($R$3="Allocate Adders",ESTIMATE!BH363,ESTIMATE!AZ363)</f>
        <v>0</v>
      </c>
      <c r="L375" s="561">
        <f>IF($R$3="Allocate Adders",ESTIMATE!BK363,ESTIMATE!BA363)</f>
        <v>0</v>
      </c>
      <c r="M375" s="1275">
        <f t="shared" si="15"/>
        <v>0</v>
      </c>
      <c r="N375" s="1275"/>
      <c r="O375" s="520">
        <f t="shared" si="14"/>
        <v>0</v>
      </c>
    </row>
    <row r="376" spans="2:15" ht="18" hidden="1" customHeight="1">
      <c r="B376" s="516"/>
      <c r="C376" s="1274" t="str">
        <f>T(ESTIMATE!B364)</f>
        <v/>
      </c>
      <c r="D376" s="1274"/>
      <c r="E376" s="1274"/>
      <c r="F376" s="1274"/>
      <c r="G376" s="1274"/>
      <c r="H376" s="559">
        <f>ESTIMATE!R364</f>
        <v>0</v>
      </c>
      <c r="I376" s="560" t="str">
        <f>T(ESTIMATE!U364)</f>
        <v/>
      </c>
      <c r="J376" s="561">
        <f>IF($R$3="Allocate Adders",ESTIMATE!BE364,ESTIMATE!AY364)</f>
        <v>0</v>
      </c>
      <c r="K376" s="561">
        <f>IF($R$3="Allocate Adders",ESTIMATE!BH364,ESTIMATE!AZ364)</f>
        <v>0</v>
      </c>
      <c r="L376" s="561">
        <f>IF($R$3="Allocate Adders",ESTIMATE!BK364,ESTIMATE!BA364)</f>
        <v>0</v>
      </c>
      <c r="M376" s="1275">
        <f t="shared" si="15"/>
        <v>0</v>
      </c>
      <c r="N376" s="1275"/>
      <c r="O376" s="520">
        <f t="shared" si="14"/>
        <v>0</v>
      </c>
    </row>
    <row r="377" spans="2:15" ht="4.3499999999999996" hidden="1" customHeight="1" thickBot="1">
      <c r="B377" s="516"/>
      <c r="C377" s="562"/>
      <c r="D377" s="364"/>
      <c r="E377" s="364"/>
      <c r="F377" s="364"/>
      <c r="G377" s="364"/>
      <c r="H377" s="563"/>
      <c r="I377" s="364"/>
      <c r="J377" s="564"/>
      <c r="K377" s="564"/>
      <c r="L377" s="564"/>
      <c r="M377" s="565"/>
      <c r="N377" s="566"/>
      <c r="O377" s="520">
        <f>O378</f>
        <v>4</v>
      </c>
    </row>
    <row r="378" spans="2:15" ht="22" hidden="1" customHeight="1" thickBot="1">
      <c r="B378" s="516"/>
      <c r="C378" s="1276" t="str">
        <f>T(ESTIMATE!AE366)</f>
        <v>GARAGE TOTAL</v>
      </c>
      <c r="D378" s="1277"/>
      <c r="E378" s="1277"/>
      <c r="F378" s="1277"/>
      <c r="G378" s="1277"/>
      <c r="H378" s="1277"/>
      <c r="I378" s="1278"/>
      <c r="J378" s="530">
        <f>SUM(J337:J377)</f>
        <v>400</v>
      </c>
      <c r="K378" s="531">
        <f>SUM(K337:K377)</f>
        <v>900</v>
      </c>
      <c r="L378" s="530">
        <f>SUM(L337:L377)</f>
        <v>0</v>
      </c>
      <c r="M378" s="1279">
        <f>SUM(M337:N377)</f>
        <v>1300</v>
      </c>
      <c r="N378" s="1280"/>
      <c r="O378" s="520">
        <f>SUM(O336:O376)</f>
        <v>4</v>
      </c>
    </row>
    <row r="379" spans="2:15" ht="20.7" hidden="1" customHeight="1">
      <c r="B379" s="521"/>
      <c r="C379" s="585"/>
      <c r="D379" s="585"/>
      <c r="E379" s="585"/>
      <c r="F379" s="585"/>
      <c r="G379" s="585"/>
      <c r="H379" s="586"/>
      <c r="I379" s="585"/>
      <c r="J379" s="587"/>
      <c r="K379" s="587"/>
      <c r="L379" s="587"/>
      <c r="M379" s="588"/>
      <c r="N379" s="571"/>
      <c r="O379" s="520">
        <f>O378</f>
        <v>4</v>
      </c>
    </row>
    <row r="380" spans="2:15" ht="5.45" hidden="1" customHeight="1">
      <c r="B380" s="597"/>
      <c r="C380" s="1281"/>
      <c r="D380" s="1281"/>
      <c r="E380" s="1281"/>
      <c r="F380" s="1281"/>
      <c r="G380" s="1281"/>
      <c r="H380" s="594"/>
      <c r="I380" s="595"/>
      <c r="J380" s="596"/>
      <c r="K380" s="596"/>
      <c r="L380" s="596"/>
      <c r="M380" s="1282"/>
      <c r="N380" s="1282"/>
    </row>
    <row r="381" spans="2:15" ht="22" hidden="1" customHeight="1">
      <c r="B381" s="521"/>
      <c r="C381" s="1283" t="str">
        <f>T(ESTIMATE!B369)</f>
        <v>CONCRETE/FLATWORK</v>
      </c>
      <c r="D381" s="1283"/>
      <c r="E381" s="1283"/>
      <c r="F381" s="1283"/>
      <c r="G381" s="1284"/>
      <c r="H381" s="556">
        <f>SUM(H382:H421)</f>
        <v>1500</v>
      </c>
      <c r="I381" s="557"/>
      <c r="J381" s="558"/>
      <c r="K381" s="558"/>
      <c r="L381" s="558"/>
      <c r="M381" s="1285"/>
      <c r="N381" s="1286"/>
      <c r="O381" s="520">
        <f t="shared" ref="O381:O421" si="16">H381</f>
        <v>1500</v>
      </c>
    </row>
    <row r="382" spans="2:15" ht="18" hidden="1" customHeight="1">
      <c r="B382" s="516"/>
      <c r="C382" s="1274" t="str">
        <f>T(ESTIMATE!B370)</f>
        <v>Concrete Flatwork</v>
      </c>
      <c r="D382" s="1274"/>
      <c r="E382" s="1274"/>
      <c r="F382" s="1274"/>
      <c r="G382" s="1274"/>
      <c r="H382" s="559">
        <f>ESTIMATE!R370</f>
        <v>0</v>
      </c>
      <c r="I382" s="560" t="str">
        <f>T(ESTIMATE!U370)</f>
        <v/>
      </c>
      <c r="J382" s="561">
        <f>IF($R$3="Allocate Adders",ESTIMATE!BE370,ESTIMATE!AY370)</f>
        <v>0</v>
      </c>
      <c r="K382" s="561">
        <f>IF($R$3="Allocate Adders",ESTIMATE!BH370,ESTIMATE!AZ370)</f>
        <v>0</v>
      </c>
      <c r="L382" s="561">
        <f>IF($R$3="Allocate Adders",ESTIMATE!BK370,ESTIMATE!BA370)</f>
        <v>0</v>
      </c>
      <c r="M382" s="1275">
        <f t="shared" ref="M382:M421" si="17">SUM(J382:L382)</f>
        <v>0</v>
      </c>
      <c r="N382" s="1275"/>
      <c r="O382" s="520">
        <f t="shared" si="16"/>
        <v>0</v>
      </c>
    </row>
    <row r="383" spans="2:15" ht="18" hidden="1" customHeight="1">
      <c r="B383" s="516"/>
      <c r="C383" s="1274" t="str">
        <f>T(ESTIMATE!B371)</f>
        <v>Concrete bid/allowance</v>
      </c>
      <c r="D383" s="1274"/>
      <c r="E383" s="1274"/>
      <c r="F383" s="1274"/>
      <c r="G383" s="1274"/>
      <c r="H383" s="559">
        <f>ESTIMATE!R371</f>
        <v>0</v>
      </c>
      <c r="I383" s="560" t="str">
        <f>T(ESTIMATE!U371)</f>
        <v>ls</v>
      </c>
      <c r="J383" s="561">
        <f>IF($R$3="Allocate Adders",ESTIMATE!BE371,ESTIMATE!AY371)</f>
        <v>0</v>
      </c>
      <c r="K383" s="561">
        <f>IF($R$3="Allocate Adders",ESTIMATE!BH371,ESTIMATE!AZ371)</f>
        <v>0</v>
      </c>
      <c r="L383" s="561">
        <f>IF($R$3="Allocate Adders",ESTIMATE!BK371,ESTIMATE!BA371)</f>
        <v>0</v>
      </c>
      <c r="M383" s="1275">
        <f t="shared" si="17"/>
        <v>0</v>
      </c>
      <c r="N383" s="1275"/>
      <c r="O383" s="520">
        <f t="shared" si="16"/>
        <v>0</v>
      </c>
    </row>
    <row r="384" spans="2:15" ht="18" hidden="1" customHeight="1">
      <c r="B384" s="516"/>
      <c r="C384" s="1274" t="str">
        <f>T(ESTIMATE!B372)</f>
        <v>Concrete flatwork demo</v>
      </c>
      <c r="D384" s="1274"/>
      <c r="E384" s="1274"/>
      <c r="F384" s="1274"/>
      <c r="G384" s="1274"/>
      <c r="H384" s="559">
        <f>ESTIMATE!R372</f>
        <v>0</v>
      </c>
      <c r="I384" s="560" t="str">
        <f>T(ESTIMATE!U372)</f>
        <v>sf</v>
      </c>
      <c r="J384" s="561">
        <f>IF($R$3="Allocate Adders",ESTIMATE!BE372,ESTIMATE!AY372)</f>
        <v>0</v>
      </c>
      <c r="K384" s="561">
        <f>IF($R$3="Allocate Adders",ESTIMATE!BH372,ESTIMATE!AZ372)</f>
        <v>0</v>
      </c>
      <c r="L384" s="561">
        <f>IF($R$3="Allocate Adders",ESTIMATE!BK372,ESTIMATE!BA372)</f>
        <v>0</v>
      </c>
      <c r="M384" s="1275">
        <f t="shared" si="17"/>
        <v>0</v>
      </c>
      <c r="N384" s="1275"/>
      <c r="O384" s="520">
        <f t="shared" si="16"/>
        <v>0</v>
      </c>
    </row>
    <row r="385" spans="2:15" ht="18" hidden="1" customHeight="1">
      <c r="B385" s="516"/>
      <c r="C385" s="1274" t="str">
        <f>T(ESTIMATE!B373)</f>
        <v>Concrete driveway/patio, 6" thick</v>
      </c>
      <c r="D385" s="1274"/>
      <c r="E385" s="1274"/>
      <c r="F385" s="1274"/>
      <c r="G385" s="1274"/>
      <c r="H385" s="559">
        <f>ESTIMATE!R373</f>
        <v>1500</v>
      </c>
      <c r="I385" s="560" t="str">
        <f>T(ESTIMATE!U373)</f>
        <v>sf</v>
      </c>
      <c r="J385" s="561">
        <f>IF($R$3="Allocate Adders",ESTIMATE!BE373,ESTIMATE!AY373)</f>
        <v>4500</v>
      </c>
      <c r="K385" s="561">
        <f>IF($R$3="Allocate Adders",ESTIMATE!BH373,ESTIMATE!AZ373)</f>
        <v>3000</v>
      </c>
      <c r="L385" s="561">
        <f>IF($R$3="Allocate Adders",ESTIMATE!BK373,ESTIMATE!BA373)</f>
        <v>0</v>
      </c>
      <c r="M385" s="1275">
        <f t="shared" si="17"/>
        <v>7500</v>
      </c>
      <c r="N385" s="1275"/>
      <c r="O385" s="520">
        <f t="shared" si="16"/>
        <v>1500</v>
      </c>
    </row>
    <row r="386" spans="2:15" ht="18" hidden="1" customHeight="1">
      <c r="B386" s="516"/>
      <c r="C386" s="1274" t="str">
        <f>T(ESTIMATE!B374)</f>
        <v>Concrete sidewalk, 4" thick</v>
      </c>
      <c r="D386" s="1274"/>
      <c r="E386" s="1274"/>
      <c r="F386" s="1274"/>
      <c r="G386" s="1274"/>
      <c r="H386" s="559">
        <f>ESTIMATE!R374</f>
        <v>0</v>
      </c>
      <c r="I386" s="560" t="str">
        <f>T(ESTIMATE!U374)</f>
        <v>sf</v>
      </c>
      <c r="J386" s="561">
        <f>IF($R$3="Allocate Adders",ESTIMATE!BE374,ESTIMATE!AY374)</f>
        <v>0</v>
      </c>
      <c r="K386" s="561">
        <f>IF($R$3="Allocate Adders",ESTIMATE!BH374,ESTIMATE!AZ374)</f>
        <v>0</v>
      </c>
      <c r="L386" s="561">
        <f>IF($R$3="Allocate Adders",ESTIMATE!BK374,ESTIMATE!BA374)</f>
        <v>0</v>
      </c>
      <c r="M386" s="1275">
        <f t="shared" si="17"/>
        <v>0</v>
      </c>
      <c r="N386" s="1275"/>
      <c r="O386" s="520">
        <f t="shared" si="16"/>
        <v>0</v>
      </c>
    </row>
    <row r="387" spans="2:15" ht="18" hidden="1" customHeight="1">
      <c r="B387" s="516"/>
      <c r="C387" s="1274" t="str">
        <f>T(ESTIMATE!B375)</f>
        <v/>
      </c>
      <c r="D387" s="1274"/>
      <c r="E387" s="1274"/>
      <c r="F387" s="1274"/>
      <c r="G387" s="1274"/>
      <c r="H387" s="559">
        <f>ESTIMATE!R375</f>
        <v>0</v>
      </c>
      <c r="I387" s="560" t="str">
        <f>T(ESTIMATE!U375)</f>
        <v/>
      </c>
      <c r="J387" s="561">
        <f>IF($R$3="Allocate Adders",ESTIMATE!BE375,ESTIMATE!AY375)</f>
        <v>0</v>
      </c>
      <c r="K387" s="561">
        <f>IF($R$3="Allocate Adders",ESTIMATE!BH375,ESTIMATE!AZ375)</f>
        <v>0</v>
      </c>
      <c r="L387" s="561">
        <f>IF($R$3="Allocate Adders",ESTIMATE!BK375,ESTIMATE!BA375)</f>
        <v>0</v>
      </c>
      <c r="M387" s="1275">
        <f t="shared" si="17"/>
        <v>0</v>
      </c>
      <c r="N387" s="1275"/>
      <c r="O387" s="520">
        <f t="shared" si="16"/>
        <v>0</v>
      </c>
    </row>
    <row r="388" spans="2:15" ht="18" hidden="1" customHeight="1">
      <c r="B388" s="516"/>
      <c r="C388" s="1274" t="str">
        <f>T(ESTIMATE!B376)</f>
        <v/>
      </c>
      <c r="D388" s="1274"/>
      <c r="E388" s="1274"/>
      <c r="F388" s="1274"/>
      <c r="G388" s="1274"/>
      <c r="H388" s="559">
        <f>ESTIMATE!R376</f>
        <v>0</v>
      </c>
      <c r="I388" s="560" t="str">
        <f>T(ESTIMATE!U376)</f>
        <v/>
      </c>
      <c r="J388" s="561">
        <f>IF($R$3="Allocate Adders",ESTIMATE!BE376,ESTIMATE!AY376)</f>
        <v>0</v>
      </c>
      <c r="K388" s="561">
        <f>IF($R$3="Allocate Adders",ESTIMATE!BH376,ESTIMATE!AZ376)</f>
        <v>0</v>
      </c>
      <c r="L388" s="561">
        <f>IF($R$3="Allocate Adders",ESTIMATE!BK376,ESTIMATE!BA376)</f>
        <v>0</v>
      </c>
      <c r="M388" s="1275">
        <f t="shared" si="17"/>
        <v>0</v>
      </c>
      <c r="N388" s="1275"/>
      <c r="O388" s="520">
        <f t="shared" si="16"/>
        <v>0</v>
      </c>
    </row>
    <row r="389" spans="2:15" ht="18" hidden="1" customHeight="1">
      <c r="B389" s="516"/>
      <c r="C389" s="1274" t="str">
        <f>T(ESTIMATE!B377)</f>
        <v>Miscellaneous Concrete</v>
      </c>
      <c r="D389" s="1274"/>
      <c r="E389" s="1274"/>
      <c r="F389" s="1274"/>
      <c r="G389" s="1274"/>
      <c r="H389" s="559">
        <f>ESTIMATE!R377</f>
        <v>0</v>
      </c>
      <c r="I389" s="560" t="str">
        <f>T(ESTIMATE!U377)</f>
        <v/>
      </c>
      <c r="J389" s="561">
        <f>IF($R$3="Allocate Adders",ESTIMATE!BE377,ESTIMATE!AY377)</f>
        <v>0</v>
      </c>
      <c r="K389" s="561">
        <f>IF($R$3="Allocate Adders",ESTIMATE!BH377,ESTIMATE!AZ377)</f>
        <v>0</v>
      </c>
      <c r="L389" s="561">
        <f>IF($R$3="Allocate Adders",ESTIMATE!BK377,ESTIMATE!BA377)</f>
        <v>0</v>
      </c>
      <c r="M389" s="1275">
        <f t="shared" si="17"/>
        <v>0</v>
      </c>
      <c r="N389" s="1275"/>
      <c r="O389" s="520">
        <f t="shared" si="16"/>
        <v>0</v>
      </c>
    </row>
    <row r="390" spans="2:15" ht="18" hidden="1" customHeight="1">
      <c r="B390" s="516"/>
      <c r="C390" s="1274" t="str">
        <f>T(ESTIMATE!B378)</f>
        <v>Gravel subbase for new concrete</v>
      </c>
      <c r="D390" s="1274"/>
      <c r="E390" s="1274"/>
      <c r="F390" s="1274"/>
      <c r="G390" s="1274"/>
      <c r="H390" s="559">
        <f>ESTIMATE!R378</f>
        <v>0</v>
      </c>
      <c r="I390" s="560" t="str">
        <f>T(ESTIMATE!U378)</f>
        <v>sf</v>
      </c>
      <c r="J390" s="561">
        <f>IF($R$3="Allocate Adders",ESTIMATE!BE378,ESTIMATE!AY378)</f>
        <v>0</v>
      </c>
      <c r="K390" s="561">
        <f>IF($R$3="Allocate Adders",ESTIMATE!BH378,ESTIMATE!AZ378)</f>
        <v>0</v>
      </c>
      <c r="L390" s="561">
        <f>IF($R$3="Allocate Adders",ESTIMATE!BK378,ESTIMATE!BA378)</f>
        <v>0</v>
      </c>
      <c r="M390" s="1275">
        <f t="shared" si="17"/>
        <v>0</v>
      </c>
      <c r="N390" s="1275"/>
      <c r="O390" s="520">
        <f t="shared" si="16"/>
        <v>0</v>
      </c>
    </row>
    <row r="391" spans="2:15" ht="18" hidden="1" customHeight="1">
      <c r="B391" s="516"/>
      <c r="C391" s="1274" t="str">
        <f>T(ESTIMATE!B379)</f>
        <v/>
      </c>
      <c r="D391" s="1274"/>
      <c r="E391" s="1274"/>
      <c r="F391" s="1274"/>
      <c r="G391" s="1274"/>
      <c r="H391" s="559">
        <f>ESTIMATE!R379</f>
        <v>0</v>
      </c>
      <c r="I391" s="560" t="str">
        <f>T(ESTIMATE!U379)</f>
        <v/>
      </c>
      <c r="J391" s="561">
        <f>IF($R$3="Allocate Adders",ESTIMATE!BE379,ESTIMATE!AY379)</f>
        <v>0</v>
      </c>
      <c r="K391" s="561">
        <f>IF($R$3="Allocate Adders",ESTIMATE!BH379,ESTIMATE!AZ379)</f>
        <v>0</v>
      </c>
      <c r="L391" s="561">
        <f>IF($R$3="Allocate Adders",ESTIMATE!BK379,ESTIMATE!BA379)</f>
        <v>0</v>
      </c>
      <c r="M391" s="1275">
        <f t="shared" si="17"/>
        <v>0</v>
      </c>
      <c r="N391" s="1275"/>
      <c r="O391" s="520">
        <f t="shared" si="16"/>
        <v>0</v>
      </c>
    </row>
    <row r="392" spans="2:15" ht="18" hidden="1" customHeight="1">
      <c r="B392" s="516"/>
      <c r="C392" s="1274" t="str">
        <f>T(ESTIMATE!B380)</f>
        <v/>
      </c>
      <c r="D392" s="1274"/>
      <c r="E392" s="1274"/>
      <c r="F392" s="1274"/>
      <c r="G392" s="1274"/>
      <c r="H392" s="559">
        <f>ESTIMATE!R380</f>
        <v>0</v>
      </c>
      <c r="I392" s="560" t="str">
        <f>T(ESTIMATE!U380)</f>
        <v/>
      </c>
      <c r="J392" s="561">
        <f>IF($R$3="Allocate Adders",ESTIMATE!BE380,ESTIMATE!AY380)</f>
        <v>0</v>
      </c>
      <c r="K392" s="561">
        <f>IF($R$3="Allocate Adders",ESTIMATE!BH380,ESTIMATE!AZ380)</f>
        <v>0</v>
      </c>
      <c r="L392" s="561">
        <f>IF($R$3="Allocate Adders",ESTIMATE!BK380,ESTIMATE!BA380)</f>
        <v>0</v>
      </c>
      <c r="M392" s="1275">
        <f t="shared" si="17"/>
        <v>0</v>
      </c>
      <c r="N392" s="1275"/>
      <c r="O392" s="520">
        <f t="shared" si="16"/>
        <v>0</v>
      </c>
    </row>
    <row r="393" spans="2:15" ht="18" hidden="1" customHeight="1">
      <c r="B393" s="516"/>
      <c r="C393" s="1274" t="str">
        <f>T(ESTIMATE!B381)</f>
        <v/>
      </c>
      <c r="D393" s="1274"/>
      <c r="E393" s="1274"/>
      <c r="F393" s="1274"/>
      <c r="G393" s="1274"/>
      <c r="H393" s="559">
        <f>ESTIMATE!R381</f>
        <v>0</v>
      </c>
      <c r="I393" s="560" t="str">
        <f>T(ESTIMATE!U381)</f>
        <v/>
      </c>
      <c r="J393" s="561">
        <f>IF($R$3="Allocate Adders",ESTIMATE!BE381,ESTIMATE!AY381)</f>
        <v>0</v>
      </c>
      <c r="K393" s="561">
        <f>IF($R$3="Allocate Adders",ESTIMATE!BH381,ESTIMATE!AZ381)</f>
        <v>0</v>
      </c>
      <c r="L393" s="561">
        <f>IF($R$3="Allocate Adders",ESTIMATE!BK381,ESTIMATE!BA381)</f>
        <v>0</v>
      </c>
      <c r="M393" s="1275">
        <f t="shared" si="17"/>
        <v>0</v>
      </c>
      <c r="N393" s="1275"/>
      <c r="O393" s="520">
        <f t="shared" si="16"/>
        <v>0</v>
      </c>
    </row>
    <row r="394" spans="2:15" ht="18" hidden="1" customHeight="1">
      <c r="B394" s="516"/>
      <c r="C394" s="1274" t="str">
        <f>T(ESTIMATE!B382)</f>
        <v/>
      </c>
      <c r="D394" s="1274"/>
      <c r="E394" s="1274"/>
      <c r="F394" s="1274"/>
      <c r="G394" s="1274"/>
      <c r="H394" s="559">
        <f>ESTIMATE!R382</f>
        <v>0</v>
      </c>
      <c r="I394" s="560" t="str">
        <f>T(ESTIMATE!U382)</f>
        <v/>
      </c>
      <c r="J394" s="561">
        <f>IF($R$3="Allocate Adders",ESTIMATE!BE382,ESTIMATE!AY382)</f>
        <v>0</v>
      </c>
      <c r="K394" s="561">
        <f>IF($R$3="Allocate Adders",ESTIMATE!BH382,ESTIMATE!AZ382)</f>
        <v>0</v>
      </c>
      <c r="L394" s="561">
        <f>IF($R$3="Allocate Adders",ESTIMATE!BK382,ESTIMATE!BA382)</f>
        <v>0</v>
      </c>
      <c r="M394" s="1275">
        <f t="shared" si="17"/>
        <v>0</v>
      </c>
      <c r="N394" s="1275"/>
      <c r="O394" s="520">
        <f t="shared" si="16"/>
        <v>0</v>
      </c>
    </row>
    <row r="395" spans="2:15" ht="18" hidden="1" customHeight="1">
      <c r="B395" s="516"/>
      <c r="C395" s="1274" t="str">
        <f>T(ESTIMATE!B383)</f>
        <v/>
      </c>
      <c r="D395" s="1274"/>
      <c r="E395" s="1274"/>
      <c r="F395" s="1274"/>
      <c r="G395" s="1274"/>
      <c r="H395" s="559">
        <f>ESTIMATE!R383</f>
        <v>0</v>
      </c>
      <c r="I395" s="560" t="str">
        <f>T(ESTIMATE!U383)</f>
        <v/>
      </c>
      <c r="J395" s="561">
        <f>IF($R$3="Allocate Adders",ESTIMATE!BE383,ESTIMATE!AY383)</f>
        <v>0</v>
      </c>
      <c r="K395" s="561">
        <f>IF($R$3="Allocate Adders",ESTIMATE!BH383,ESTIMATE!AZ383)</f>
        <v>0</v>
      </c>
      <c r="L395" s="561">
        <f>IF($R$3="Allocate Adders",ESTIMATE!BK383,ESTIMATE!BA383)</f>
        <v>0</v>
      </c>
      <c r="M395" s="1275">
        <f t="shared" si="17"/>
        <v>0</v>
      </c>
      <c r="N395" s="1275"/>
      <c r="O395" s="520">
        <f t="shared" si="16"/>
        <v>0</v>
      </c>
    </row>
    <row r="396" spans="2:15" ht="18" hidden="1" customHeight="1">
      <c r="B396" s="516"/>
      <c r="C396" s="1274" t="str">
        <f>T(ESTIMATE!B384)</f>
        <v/>
      </c>
      <c r="D396" s="1274"/>
      <c r="E396" s="1274"/>
      <c r="F396" s="1274"/>
      <c r="G396" s="1274"/>
      <c r="H396" s="559">
        <f>ESTIMATE!R384</f>
        <v>0</v>
      </c>
      <c r="I396" s="560" t="str">
        <f>T(ESTIMATE!U384)</f>
        <v/>
      </c>
      <c r="J396" s="561">
        <f>IF($R$3="Allocate Adders",ESTIMATE!BE384,ESTIMATE!AY384)</f>
        <v>0</v>
      </c>
      <c r="K396" s="561">
        <f>IF($R$3="Allocate Adders",ESTIMATE!BH384,ESTIMATE!AZ384)</f>
        <v>0</v>
      </c>
      <c r="L396" s="561">
        <f>IF($R$3="Allocate Adders",ESTIMATE!BK384,ESTIMATE!BA384)</f>
        <v>0</v>
      </c>
      <c r="M396" s="1275">
        <f t="shared" si="17"/>
        <v>0</v>
      </c>
      <c r="N396" s="1275"/>
      <c r="O396" s="520">
        <f t="shared" si="16"/>
        <v>0</v>
      </c>
    </row>
    <row r="397" spans="2:15" ht="18" hidden="1" customHeight="1">
      <c r="B397" s="516"/>
      <c r="C397" s="1274" t="str">
        <f>T(ESTIMATE!B385)</f>
        <v/>
      </c>
      <c r="D397" s="1274"/>
      <c r="E397" s="1274"/>
      <c r="F397" s="1274"/>
      <c r="G397" s="1274"/>
      <c r="H397" s="559">
        <f>ESTIMATE!R385</f>
        <v>0</v>
      </c>
      <c r="I397" s="560" t="str">
        <f>T(ESTIMATE!U385)</f>
        <v/>
      </c>
      <c r="J397" s="561">
        <f>IF($R$3="Allocate Adders",ESTIMATE!BE385,ESTIMATE!AY385)</f>
        <v>0</v>
      </c>
      <c r="K397" s="561">
        <f>IF($R$3="Allocate Adders",ESTIMATE!BH385,ESTIMATE!AZ385)</f>
        <v>0</v>
      </c>
      <c r="L397" s="561">
        <f>IF($R$3="Allocate Adders",ESTIMATE!BK385,ESTIMATE!BA385)</f>
        <v>0</v>
      </c>
      <c r="M397" s="1275">
        <f t="shared" si="17"/>
        <v>0</v>
      </c>
      <c r="N397" s="1275"/>
      <c r="O397" s="520">
        <f t="shared" si="16"/>
        <v>0</v>
      </c>
    </row>
    <row r="398" spans="2:15" ht="18" hidden="1" customHeight="1">
      <c r="B398" s="516"/>
      <c r="C398" s="1274" t="str">
        <f>T(ESTIMATE!B386)</f>
        <v/>
      </c>
      <c r="D398" s="1274"/>
      <c r="E398" s="1274"/>
      <c r="F398" s="1274"/>
      <c r="G398" s="1274"/>
      <c r="H398" s="559">
        <f>ESTIMATE!R386</f>
        <v>0</v>
      </c>
      <c r="I398" s="560" t="str">
        <f>T(ESTIMATE!U386)</f>
        <v/>
      </c>
      <c r="J398" s="561">
        <f>IF($R$3="Allocate Adders",ESTIMATE!BE386,ESTIMATE!AY386)</f>
        <v>0</v>
      </c>
      <c r="K398" s="561">
        <f>IF($R$3="Allocate Adders",ESTIMATE!BH386,ESTIMATE!AZ386)</f>
        <v>0</v>
      </c>
      <c r="L398" s="561">
        <f>IF($R$3="Allocate Adders",ESTIMATE!BK386,ESTIMATE!BA386)</f>
        <v>0</v>
      </c>
      <c r="M398" s="1275">
        <f t="shared" si="17"/>
        <v>0</v>
      </c>
      <c r="N398" s="1275"/>
      <c r="O398" s="520">
        <f t="shared" si="16"/>
        <v>0</v>
      </c>
    </row>
    <row r="399" spans="2:15" ht="18" hidden="1" customHeight="1">
      <c r="B399" s="516"/>
      <c r="C399" s="1274" t="str">
        <f>T(ESTIMATE!B387)</f>
        <v/>
      </c>
      <c r="D399" s="1274"/>
      <c r="E399" s="1274"/>
      <c r="F399" s="1274"/>
      <c r="G399" s="1274"/>
      <c r="H399" s="559">
        <f>ESTIMATE!R387</f>
        <v>0</v>
      </c>
      <c r="I399" s="560" t="str">
        <f>T(ESTIMATE!U387)</f>
        <v/>
      </c>
      <c r="J399" s="561">
        <f>IF($R$3="Allocate Adders",ESTIMATE!BE387,ESTIMATE!AY387)</f>
        <v>0</v>
      </c>
      <c r="K399" s="561">
        <f>IF($R$3="Allocate Adders",ESTIMATE!BH387,ESTIMATE!AZ387)</f>
        <v>0</v>
      </c>
      <c r="L399" s="561">
        <f>IF($R$3="Allocate Adders",ESTIMATE!BK387,ESTIMATE!BA387)</f>
        <v>0</v>
      </c>
      <c r="M399" s="1275">
        <f t="shared" si="17"/>
        <v>0</v>
      </c>
      <c r="N399" s="1275"/>
      <c r="O399" s="520">
        <f t="shared" si="16"/>
        <v>0</v>
      </c>
    </row>
    <row r="400" spans="2:15" ht="18" hidden="1" customHeight="1">
      <c r="B400" s="516"/>
      <c r="C400" s="1274" t="str">
        <f>T(ESTIMATE!B388)</f>
        <v/>
      </c>
      <c r="D400" s="1274"/>
      <c r="E400" s="1274"/>
      <c r="F400" s="1274"/>
      <c r="G400" s="1274"/>
      <c r="H400" s="559">
        <f>ESTIMATE!R388</f>
        <v>0</v>
      </c>
      <c r="I400" s="560" t="str">
        <f>T(ESTIMATE!U388)</f>
        <v/>
      </c>
      <c r="J400" s="561">
        <f>IF($R$3="Allocate Adders",ESTIMATE!BE388,ESTIMATE!AY388)</f>
        <v>0</v>
      </c>
      <c r="K400" s="561">
        <f>IF($R$3="Allocate Adders",ESTIMATE!BH388,ESTIMATE!AZ388)</f>
        <v>0</v>
      </c>
      <c r="L400" s="561">
        <f>IF($R$3="Allocate Adders",ESTIMATE!BK388,ESTIMATE!BA388)</f>
        <v>0</v>
      </c>
      <c r="M400" s="1275">
        <f t="shared" si="17"/>
        <v>0</v>
      </c>
      <c r="N400" s="1275"/>
      <c r="O400" s="520">
        <f t="shared" si="16"/>
        <v>0</v>
      </c>
    </row>
    <row r="401" spans="2:15" ht="18" hidden="1" customHeight="1">
      <c r="B401" s="516"/>
      <c r="C401" s="1274" t="str">
        <f>T(ESTIMATE!B389)</f>
        <v/>
      </c>
      <c r="D401" s="1274"/>
      <c r="E401" s="1274"/>
      <c r="F401" s="1274"/>
      <c r="G401" s="1274"/>
      <c r="H401" s="559">
        <f>ESTIMATE!R389</f>
        <v>0</v>
      </c>
      <c r="I401" s="560" t="str">
        <f>T(ESTIMATE!U389)</f>
        <v/>
      </c>
      <c r="J401" s="561">
        <f>IF($R$3="Allocate Adders",ESTIMATE!BE389,ESTIMATE!AY389)</f>
        <v>0</v>
      </c>
      <c r="K401" s="561">
        <f>IF($R$3="Allocate Adders",ESTIMATE!BH389,ESTIMATE!AZ389)</f>
        <v>0</v>
      </c>
      <c r="L401" s="561">
        <f>IF($R$3="Allocate Adders",ESTIMATE!BK389,ESTIMATE!BA389)</f>
        <v>0</v>
      </c>
      <c r="M401" s="1275">
        <f t="shared" si="17"/>
        <v>0</v>
      </c>
      <c r="N401" s="1275"/>
      <c r="O401" s="520">
        <f t="shared" si="16"/>
        <v>0</v>
      </c>
    </row>
    <row r="402" spans="2:15" ht="18" hidden="1" customHeight="1">
      <c r="B402" s="516"/>
      <c r="C402" s="1274" t="str">
        <f>T(ESTIMATE!B390)</f>
        <v/>
      </c>
      <c r="D402" s="1274"/>
      <c r="E402" s="1274"/>
      <c r="F402" s="1274"/>
      <c r="G402" s="1274"/>
      <c r="H402" s="559">
        <f>ESTIMATE!R390</f>
        <v>0</v>
      </c>
      <c r="I402" s="560" t="str">
        <f>T(ESTIMATE!U390)</f>
        <v/>
      </c>
      <c r="J402" s="561">
        <f>IF($R$3="Allocate Adders",ESTIMATE!BE390,ESTIMATE!AY390)</f>
        <v>0</v>
      </c>
      <c r="K402" s="561">
        <f>IF($R$3="Allocate Adders",ESTIMATE!BH390,ESTIMATE!AZ390)</f>
        <v>0</v>
      </c>
      <c r="L402" s="561">
        <f>IF($R$3="Allocate Adders",ESTIMATE!BK390,ESTIMATE!BA390)</f>
        <v>0</v>
      </c>
      <c r="M402" s="1275">
        <f t="shared" si="17"/>
        <v>0</v>
      </c>
      <c r="N402" s="1275"/>
      <c r="O402" s="520">
        <f t="shared" si="16"/>
        <v>0</v>
      </c>
    </row>
    <row r="403" spans="2:15" ht="18" hidden="1" customHeight="1">
      <c r="B403" s="516"/>
      <c r="C403" s="1274" t="str">
        <f>T(ESTIMATE!B391)</f>
        <v/>
      </c>
      <c r="D403" s="1274"/>
      <c r="E403" s="1274"/>
      <c r="F403" s="1274"/>
      <c r="G403" s="1274"/>
      <c r="H403" s="559">
        <f>ESTIMATE!R391</f>
        <v>0</v>
      </c>
      <c r="I403" s="560" t="str">
        <f>T(ESTIMATE!U391)</f>
        <v/>
      </c>
      <c r="J403" s="561">
        <f>IF($R$3="Allocate Adders",ESTIMATE!BE391,ESTIMATE!AY391)</f>
        <v>0</v>
      </c>
      <c r="K403" s="561">
        <f>IF($R$3="Allocate Adders",ESTIMATE!BH391,ESTIMATE!AZ391)</f>
        <v>0</v>
      </c>
      <c r="L403" s="561">
        <f>IF($R$3="Allocate Adders",ESTIMATE!BK391,ESTIMATE!BA391)</f>
        <v>0</v>
      </c>
      <c r="M403" s="1275">
        <f t="shared" si="17"/>
        <v>0</v>
      </c>
      <c r="N403" s="1275"/>
      <c r="O403" s="520">
        <f t="shared" si="16"/>
        <v>0</v>
      </c>
    </row>
    <row r="404" spans="2:15" ht="18" hidden="1" customHeight="1">
      <c r="B404" s="516"/>
      <c r="C404" s="1274" t="str">
        <f>T(ESTIMATE!B392)</f>
        <v/>
      </c>
      <c r="D404" s="1274"/>
      <c r="E404" s="1274"/>
      <c r="F404" s="1274"/>
      <c r="G404" s="1274"/>
      <c r="H404" s="559">
        <f>ESTIMATE!R392</f>
        <v>0</v>
      </c>
      <c r="I404" s="560" t="str">
        <f>T(ESTIMATE!U392)</f>
        <v/>
      </c>
      <c r="J404" s="561">
        <f>IF($R$3="Allocate Adders",ESTIMATE!BE392,ESTIMATE!AY392)</f>
        <v>0</v>
      </c>
      <c r="K404" s="561">
        <f>IF($R$3="Allocate Adders",ESTIMATE!BH392,ESTIMATE!AZ392)</f>
        <v>0</v>
      </c>
      <c r="L404" s="561">
        <f>IF($R$3="Allocate Adders",ESTIMATE!BK392,ESTIMATE!BA392)</f>
        <v>0</v>
      </c>
      <c r="M404" s="1275">
        <f t="shared" si="17"/>
        <v>0</v>
      </c>
      <c r="N404" s="1275"/>
      <c r="O404" s="520">
        <f t="shared" si="16"/>
        <v>0</v>
      </c>
    </row>
    <row r="405" spans="2:15" ht="18" hidden="1" customHeight="1">
      <c r="B405" s="516"/>
      <c r="C405" s="1274" t="str">
        <f>T(ESTIMATE!B393)</f>
        <v/>
      </c>
      <c r="D405" s="1274"/>
      <c r="E405" s="1274"/>
      <c r="F405" s="1274"/>
      <c r="G405" s="1274"/>
      <c r="H405" s="559">
        <f>ESTIMATE!R393</f>
        <v>0</v>
      </c>
      <c r="I405" s="560" t="str">
        <f>T(ESTIMATE!U393)</f>
        <v/>
      </c>
      <c r="J405" s="561">
        <f>IF($R$3="Allocate Adders",ESTIMATE!BE393,ESTIMATE!AY393)</f>
        <v>0</v>
      </c>
      <c r="K405" s="561">
        <f>IF($R$3="Allocate Adders",ESTIMATE!BH393,ESTIMATE!AZ393)</f>
        <v>0</v>
      </c>
      <c r="L405" s="561">
        <f>IF($R$3="Allocate Adders",ESTIMATE!BK393,ESTIMATE!BA393)</f>
        <v>0</v>
      </c>
      <c r="M405" s="1275">
        <f t="shared" si="17"/>
        <v>0</v>
      </c>
      <c r="N405" s="1275"/>
      <c r="O405" s="520">
        <f t="shared" si="16"/>
        <v>0</v>
      </c>
    </row>
    <row r="406" spans="2:15" ht="18" hidden="1" customHeight="1">
      <c r="B406" s="516"/>
      <c r="C406" s="1274" t="str">
        <f>T(ESTIMATE!B394)</f>
        <v/>
      </c>
      <c r="D406" s="1274"/>
      <c r="E406" s="1274"/>
      <c r="F406" s="1274"/>
      <c r="G406" s="1274"/>
      <c r="H406" s="559">
        <f>ESTIMATE!R394</f>
        <v>0</v>
      </c>
      <c r="I406" s="560" t="str">
        <f>T(ESTIMATE!U394)</f>
        <v/>
      </c>
      <c r="J406" s="561">
        <f>IF($R$3="Allocate Adders",ESTIMATE!BE394,ESTIMATE!AY394)</f>
        <v>0</v>
      </c>
      <c r="K406" s="561">
        <f>IF($R$3="Allocate Adders",ESTIMATE!BH394,ESTIMATE!AZ394)</f>
        <v>0</v>
      </c>
      <c r="L406" s="561">
        <f>IF($R$3="Allocate Adders",ESTIMATE!BK394,ESTIMATE!BA394)</f>
        <v>0</v>
      </c>
      <c r="M406" s="1275">
        <f t="shared" si="17"/>
        <v>0</v>
      </c>
      <c r="N406" s="1275"/>
      <c r="O406" s="520">
        <f t="shared" si="16"/>
        <v>0</v>
      </c>
    </row>
    <row r="407" spans="2:15" ht="18" hidden="1" customHeight="1">
      <c r="B407" s="516"/>
      <c r="C407" s="1274" t="str">
        <f>T(ESTIMATE!B395)</f>
        <v/>
      </c>
      <c r="D407" s="1274"/>
      <c r="E407" s="1274"/>
      <c r="F407" s="1274"/>
      <c r="G407" s="1274"/>
      <c r="H407" s="559">
        <f>ESTIMATE!R395</f>
        <v>0</v>
      </c>
      <c r="I407" s="560" t="str">
        <f>T(ESTIMATE!U395)</f>
        <v/>
      </c>
      <c r="J407" s="561">
        <f>IF($R$3="Allocate Adders",ESTIMATE!BE395,ESTIMATE!AY395)</f>
        <v>0</v>
      </c>
      <c r="K407" s="561">
        <f>IF($R$3="Allocate Adders",ESTIMATE!BH395,ESTIMATE!AZ395)</f>
        <v>0</v>
      </c>
      <c r="L407" s="561">
        <f>IF($R$3="Allocate Adders",ESTIMATE!BK395,ESTIMATE!BA395)</f>
        <v>0</v>
      </c>
      <c r="M407" s="1275">
        <f t="shared" si="17"/>
        <v>0</v>
      </c>
      <c r="N407" s="1275"/>
      <c r="O407" s="520">
        <f t="shared" si="16"/>
        <v>0</v>
      </c>
    </row>
    <row r="408" spans="2:15" ht="18" hidden="1" customHeight="1">
      <c r="B408" s="516"/>
      <c r="C408" s="1274" t="str">
        <f>T(ESTIMATE!B396)</f>
        <v/>
      </c>
      <c r="D408" s="1274"/>
      <c r="E408" s="1274"/>
      <c r="F408" s="1274"/>
      <c r="G408" s="1274"/>
      <c r="H408" s="559">
        <f>ESTIMATE!R396</f>
        <v>0</v>
      </c>
      <c r="I408" s="560" t="str">
        <f>T(ESTIMATE!U396)</f>
        <v/>
      </c>
      <c r="J408" s="561">
        <f>IF($R$3="Allocate Adders",ESTIMATE!BE396,ESTIMATE!AY396)</f>
        <v>0</v>
      </c>
      <c r="K408" s="561">
        <f>IF($R$3="Allocate Adders",ESTIMATE!BH396,ESTIMATE!AZ396)</f>
        <v>0</v>
      </c>
      <c r="L408" s="561">
        <f>IF($R$3="Allocate Adders",ESTIMATE!BK396,ESTIMATE!BA396)</f>
        <v>0</v>
      </c>
      <c r="M408" s="1275">
        <f t="shared" si="17"/>
        <v>0</v>
      </c>
      <c r="N408" s="1275"/>
      <c r="O408" s="520">
        <f t="shared" si="16"/>
        <v>0</v>
      </c>
    </row>
    <row r="409" spans="2:15" ht="18" hidden="1" customHeight="1">
      <c r="B409" s="516"/>
      <c r="C409" s="1274" t="str">
        <f>T(ESTIMATE!B397)</f>
        <v/>
      </c>
      <c r="D409" s="1274"/>
      <c r="E409" s="1274"/>
      <c r="F409" s="1274"/>
      <c r="G409" s="1274"/>
      <c r="H409" s="559">
        <f>ESTIMATE!R397</f>
        <v>0</v>
      </c>
      <c r="I409" s="560" t="str">
        <f>T(ESTIMATE!U397)</f>
        <v/>
      </c>
      <c r="J409" s="561">
        <f>IF($R$3="Allocate Adders",ESTIMATE!BE397,ESTIMATE!AY397)</f>
        <v>0</v>
      </c>
      <c r="K409" s="561">
        <f>IF($R$3="Allocate Adders",ESTIMATE!BH397,ESTIMATE!AZ397)</f>
        <v>0</v>
      </c>
      <c r="L409" s="561">
        <f>IF($R$3="Allocate Adders",ESTIMATE!BK397,ESTIMATE!BA397)</f>
        <v>0</v>
      </c>
      <c r="M409" s="1275">
        <f t="shared" si="17"/>
        <v>0</v>
      </c>
      <c r="N409" s="1275"/>
      <c r="O409" s="520">
        <f t="shared" si="16"/>
        <v>0</v>
      </c>
    </row>
    <row r="410" spans="2:15" ht="18" hidden="1" customHeight="1">
      <c r="B410" s="516"/>
      <c r="C410" s="1274" t="str">
        <f>T(ESTIMATE!B398)</f>
        <v/>
      </c>
      <c r="D410" s="1274"/>
      <c r="E410" s="1274"/>
      <c r="F410" s="1274"/>
      <c r="G410" s="1274"/>
      <c r="H410" s="559">
        <f>ESTIMATE!R398</f>
        <v>0</v>
      </c>
      <c r="I410" s="560" t="str">
        <f>T(ESTIMATE!U398)</f>
        <v/>
      </c>
      <c r="J410" s="561">
        <f>IF($R$3="Allocate Adders",ESTIMATE!BE398,ESTIMATE!AY398)</f>
        <v>0</v>
      </c>
      <c r="K410" s="561">
        <f>IF($R$3="Allocate Adders",ESTIMATE!BH398,ESTIMATE!AZ398)</f>
        <v>0</v>
      </c>
      <c r="L410" s="561">
        <f>IF($R$3="Allocate Adders",ESTIMATE!BK398,ESTIMATE!BA398)</f>
        <v>0</v>
      </c>
      <c r="M410" s="1275">
        <f t="shared" si="17"/>
        <v>0</v>
      </c>
      <c r="N410" s="1275"/>
      <c r="O410" s="520">
        <f t="shared" si="16"/>
        <v>0</v>
      </c>
    </row>
    <row r="411" spans="2:15" ht="18" hidden="1" customHeight="1">
      <c r="B411" s="516"/>
      <c r="C411" s="1274" t="str">
        <f>T(ESTIMATE!B399)</f>
        <v/>
      </c>
      <c r="D411" s="1274"/>
      <c r="E411" s="1274"/>
      <c r="F411" s="1274"/>
      <c r="G411" s="1274"/>
      <c r="H411" s="559">
        <f>ESTIMATE!R399</f>
        <v>0</v>
      </c>
      <c r="I411" s="560" t="str">
        <f>T(ESTIMATE!U399)</f>
        <v/>
      </c>
      <c r="J411" s="561">
        <f>IF($R$3="Allocate Adders",ESTIMATE!BE399,ESTIMATE!AY399)</f>
        <v>0</v>
      </c>
      <c r="K411" s="561">
        <f>IF($R$3="Allocate Adders",ESTIMATE!BH399,ESTIMATE!AZ399)</f>
        <v>0</v>
      </c>
      <c r="L411" s="561">
        <f>IF($R$3="Allocate Adders",ESTIMATE!BK399,ESTIMATE!BA399)</f>
        <v>0</v>
      </c>
      <c r="M411" s="1275">
        <f t="shared" si="17"/>
        <v>0</v>
      </c>
      <c r="N411" s="1275"/>
      <c r="O411" s="520">
        <f t="shared" si="16"/>
        <v>0</v>
      </c>
    </row>
    <row r="412" spans="2:15" ht="18" hidden="1" customHeight="1">
      <c r="B412" s="516"/>
      <c r="C412" s="1274" t="str">
        <f>T(ESTIMATE!B400)</f>
        <v/>
      </c>
      <c r="D412" s="1274"/>
      <c r="E412" s="1274"/>
      <c r="F412" s="1274"/>
      <c r="G412" s="1274"/>
      <c r="H412" s="559">
        <f>ESTIMATE!R400</f>
        <v>0</v>
      </c>
      <c r="I412" s="560" t="str">
        <f>T(ESTIMATE!U400)</f>
        <v/>
      </c>
      <c r="J412" s="561">
        <f>IF($R$3="Allocate Adders",ESTIMATE!BE400,ESTIMATE!AY400)</f>
        <v>0</v>
      </c>
      <c r="K412" s="561">
        <f>IF($R$3="Allocate Adders",ESTIMATE!BH400,ESTIMATE!AZ400)</f>
        <v>0</v>
      </c>
      <c r="L412" s="561">
        <f>IF($R$3="Allocate Adders",ESTIMATE!BK400,ESTIMATE!BA400)</f>
        <v>0</v>
      </c>
      <c r="M412" s="1275">
        <f t="shared" si="17"/>
        <v>0</v>
      </c>
      <c r="N412" s="1275"/>
      <c r="O412" s="520">
        <f t="shared" si="16"/>
        <v>0</v>
      </c>
    </row>
    <row r="413" spans="2:15" ht="18" hidden="1" customHeight="1">
      <c r="B413" s="516"/>
      <c r="C413" s="1274" t="str">
        <f>T(ESTIMATE!B401)</f>
        <v/>
      </c>
      <c r="D413" s="1274"/>
      <c r="E413" s="1274"/>
      <c r="F413" s="1274"/>
      <c r="G413" s="1274"/>
      <c r="H413" s="559">
        <f>ESTIMATE!R401</f>
        <v>0</v>
      </c>
      <c r="I413" s="560" t="str">
        <f>T(ESTIMATE!U401)</f>
        <v/>
      </c>
      <c r="J413" s="561">
        <f>IF($R$3="Allocate Adders",ESTIMATE!BE401,ESTIMATE!AY401)</f>
        <v>0</v>
      </c>
      <c r="K413" s="561">
        <f>IF($R$3="Allocate Adders",ESTIMATE!BH401,ESTIMATE!AZ401)</f>
        <v>0</v>
      </c>
      <c r="L413" s="561">
        <f>IF($R$3="Allocate Adders",ESTIMATE!BK401,ESTIMATE!BA401)</f>
        <v>0</v>
      </c>
      <c r="M413" s="1275">
        <f t="shared" si="17"/>
        <v>0</v>
      </c>
      <c r="N413" s="1275"/>
      <c r="O413" s="520">
        <f t="shared" si="16"/>
        <v>0</v>
      </c>
    </row>
    <row r="414" spans="2:15" ht="18" hidden="1" customHeight="1">
      <c r="B414" s="516"/>
      <c r="C414" s="1274" t="str">
        <f>T(ESTIMATE!B402)</f>
        <v/>
      </c>
      <c r="D414" s="1274"/>
      <c r="E414" s="1274"/>
      <c r="F414" s="1274"/>
      <c r="G414" s="1274"/>
      <c r="H414" s="559">
        <f>ESTIMATE!R402</f>
        <v>0</v>
      </c>
      <c r="I414" s="560" t="str">
        <f>T(ESTIMATE!U402)</f>
        <v/>
      </c>
      <c r="J414" s="561">
        <f>IF($R$3="Allocate Adders",ESTIMATE!BE402,ESTIMATE!AY402)</f>
        <v>0</v>
      </c>
      <c r="K414" s="561">
        <f>IF($R$3="Allocate Adders",ESTIMATE!BH402,ESTIMATE!AZ402)</f>
        <v>0</v>
      </c>
      <c r="L414" s="561">
        <f>IF($R$3="Allocate Adders",ESTIMATE!BK402,ESTIMATE!BA402)</f>
        <v>0</v>
      </c>
      <c r="M414" s="1275">
        <f t="shared" si="17"/>
        <v>0</v>
      </c>
      <c r="N414" s="1275"/>
      <c r="O414" s="520">
        <f t="shared" si="16"/>
        <v>0</v>
      </c>
    </row>
    <row r="415" spans="2:15" ht="18" hidden="1" customHeight="1">
      <c r="B415" s="516"/>
      <c r="C415" s="1274" t="str">
        <f>T(ESTIMATE!B403)</f>
        <v/>
      </c>
      <c r="D415" s="1274"/>
      <c r="E415" s="1274"/>
      <c r="F415" s="1274"/>
      <c r="G415" s="1274"/>
      <c r="H415" s="559">
        <f>ESTIMATE!R403</f>
        <v>0</v>
      </c>
      <c r="I415" s="560" t="str">
        <f>T(ESTIMATE!U403)</f>
        <v/>
      </c>
      <c r="J415" s="561">
        <f>IF($R$3="Allocate Adders",ESTIMATE!BE403,ESTIMATE!AY403)</f>
        <v>0</v>
      </c>
      <c r="K415" s="561">
        <f>IF($R$3="Allocate Adders",ESTIMATE!BH403,ESTIMATE!AZ403)</f>
        <v>0</v>
      </c>
      <c r="L415" s="561">
        <f>IF($R$3="Allocate Adders",ESTIMATE!BK403,ESTIMATE!BA403)</f>
        <v>0</v>
      </c>
      <c r="M415" s="1275">
        <f t="shared" si="17"/>
        <v>0</v>
      </c>
      <c r="N415" s="1275"/>
      <c r="O415" s="520">
        <f t="shared" si="16"/>
        <v>0</v>
      </c>
    </row>
    <row r="416" spans="2:15" ht="18" hidden="1" customHeight="1">
      <c r="B416" s="516"/>
      <c r="C416" s="1274" t="str">
        <f>T(ESTIMATE!B404)</f>
        <v/>
      </c>
      <c r="D416" s="1274"/>
      <c r="E416" s="1274"/>
      <c r="F416" s="1274"/>
      <c r="G416" s="1274"/>
      <c r="H416" s="559">
        <f>ESTIMATE!R404</f>
        <v>0</v>
      </c>
      <c r="I416" s="560" t="str">
        <f>T(ESTIMATE!U404)</f>
        <v/>
      </c>
      <c r="J416" s="561">
        <f>IF($R$3="Allocate Adders",ESTIMATE!BE404,ESTIMATE!AY404)</f>
        <v>0</v>
      </c>
      <c r="K416" s="561">
        <f>IF($R$3="Allocate Adders",ESTIMATE!BH404,ESTIMATE!AZ404)</f>
        <v>0</v>
      </c>
      <c r="L416" s="561">
        <f>IF($R$3="Allocate Adders",ESTIMATE!BK404,ESTIMATE!BA404)</f>
        <v>0</v>
      </c>
      <c r="M416" s="1275">
        <f t="shared" si="17"/>
        <v>0</v>
      </c>
      <c r="N416" s="1275"/>
      <c r="O416" s="520">
        <f t="shared" si="16"/>
        <v>0</v>
      </c>
    </row>
    <row r="417" spans="2:15" ht="18" hidden="1" customHeight="1">
      <c r="B417" s="516"/>
      <c r="C417" s="1274" t="str">
        <f>T(ESTIMATE!B405)</f>
        <v/>
      </c>
      <c r="D417" s="1274"/>
      <c r="E417" s="1274"/>
      <c r="F417" s="1274"/>
      <c r="G417" s="1274"/>
      <c r="H417" s="559">
        <f>ESTIMATE!R405</f>
        <v>0</v>
      </c>
      <c r="I417" s="560" t="str">
        <f>T(ESTIMATE!U405)</f>
        <v/>
      </c>
      <c r="J417" s="561">
        <f>IF($R$3="Allocate Adders",ESTIMATE!BE405,ESTIMATE!AY405)</f>
        <v>0</v>
      </c>
      <c r="K417" s="561">
        <f>IF($R$3="Allocate Adders",ESTIMATE!BH405,ESTIMATE!AZ405)</f>
        <v>0</v>
      </c>
      <c r="L417" s="561">
        <f>IF($R$3="Allocate Adders",ESTIMATE!BK405,ESTIMATE!BA405)</f>
        <v>0</v>
      </c>
      <c r="M417" s="1275">
        <f t="shared" si="17"/>
        <v>0</v>
      </c>
      <c r="N417" s="1275"/>
      <c r="O417" s="520">
        <f t="shared" si="16"/>
        <v>0</v>
      </c>
    </row>
    <row r="418" spans="2:15" ht="18" hidden="1" customHeight="1">
      <c r="B418" s="516"/>
      <c r="C418" s="1274" t="str">
        <f>T(ESTIMATE!B406)</f>
        <v/>
      </c>
      <c r="D418" s="1274"/>
      <c r="E418" s="1274"/>
      <c r="F418" s="1274"/>
      <c r="G418" s="1274"/>
      <c r="H418" s="559">
        <f>ESTIMATE!R406</f>
        <v>0</v>
      </c>
      <c r="I418" s="560" t="str">
        <f>T(ESTIMATE!U406)</f>
        <v/>
      </c>
      <c r="J418" s="561">
        <f>IF($R$3="Allocate Adders",ESTIMATE!BE406,ESTIMATE!AY406)</f>
        <v>0</v>
      </c>
      <c r="K418" s="561">
        <f>IF($R$3="Allocate Adders",ESTIMATE!BH406,ESTIMATE!AZ406)</f>
        <v>0</v>
      </c>
      <c r="L418" s="561">
        <f>IF($R$3="Allocate Adders",ESTIMATE!BK406,ESTIMATE!BA406)</f>
        <v>0</v>
      </c>
      <c r="M418" s="1275">
        <f t="shared" si="17"/>
        <v>0</v>
      </c>
      <c r="N418" s="1275"/>
      <c r="O418" s="520">
        <f t="shared" si="16"/>
        <v>0</v>
      </c>
    </row>
    <row r="419" spans="2:15" ht="18" hidden="1" customHeight="1">
      <c r="B419" s="516"/>
      <c r="C419" s="1274" t="str">
        <f>T(ESTIMATE!B407)</f>
        <v/>
      </c>
      <c r="D419" s="1274"/>
      <c r="E419" s="1274"/>
      <c r="F419" s="1274"/>
      <c r="G419" s="1274"/>
      <c r="H419" s="559">
        <f>ESTIMATE!R407</f>
        <v>0</v>
      </c>
      <c r="I419" s="560" t="str">
        <f>T(ESTIMATE!U407)</f>
        <v/>
      </c>
      <c r="J419" s="561">
        <f>IF($R$3="Allocate Adders",ESTIMATE!BE407,ESTIMATE!AY407)</f>
        <v>0</v>
      </c>
      <c r="K419" s="561">
        <f>IF($R$3="Allocate Adders",ESTIMATE!BH407,ESTIMATE!AZ407)</f>
        <v>0</v>
      </c>
      <c r="L419" s="561">
        <f>IF($R$3="Allocate Adders",ESTIMATE!BK407,ESTIMATE!BA407)</f>
        <v>0</v>
      </c>
      <c r="M419" s="1275">
        <f t="shared" si="17"/>
        <v>0</v>
      </c>
      <c r="N419" s="1275"/>
      <c r="O419" s="520">
        <f t="shared" si="16"/>
        <v>0</v>
      </c>
    </row>
    <row r="420" spans="2:15" ht="18" hidden="1" customHeight="1">
      <c r="B420" s="516"/>
      <c r="C420" s="1274" t="str">
        <f>T(ESTIMATE!B408)</f>
        <v/>
      </c>
      <c r="D420" s="1274"/>
      <c r="E420" s="1274"/>
      <c r="F420" s="1274"/>
      <c r="G420" s="1274"/>
      <c r="H420" s="559">
        <f>ESTIMATE!R408</f>
        <v>0</v>
      </c>
      <c r="I420" s="560" t="str">
        <f>T(ESTIMATE!U408)</f>
        <v/>
      </c>
      <c r="J420" s="561">
        <f>IF($R$3="Allocate Adders",ESTIMATE!BE408,ESTIMATE!AY408)</f>
        <v>0</v>
      </c>
      <c r="K420" s="561">
        <f>IF($R$3="Allocate Adders",ESTIMATE!BH408,ESTIMATE!AZ408)</f>
        <v>0</v>
      </c>
      <c r="L420" s="561">
        <f>IF($R$3="Allocate Adders",ESTIMATE!BK408,ESTIMATE!BA408)</f>
        <v>0</v>
      </c>
      <c r="M420" s="1275">
        <f t="shared" si="17"/>
        <v>0</v>
      </c>
      <c r="N420" s="1275"/>
      <c r="O420" s="520">
        <f t="shared" si="16"/>
        <v>0</v>
      </c>
    </row>
    <row r="421" spans="2:15" ht="18" hidden="1" customHeight="1">
      <c r="B421" s="516"/>
      <c r="C421" s="1274" t="str">
        <f>T(ESTIMATE!B409)</f>
        <v/>
      </c>
      <c r="D421" s="1274"/>
      <c r="E421" s="1274"/>
      <c r="F421" s="1274"/>
      <c r="G421" s="1274"/>
      <c r="H421" s="559">
        <f>ESTIMATE!R409</f>
        <v>0</v>
      </c>
      <c r="I421" s="560" t="str">
        <f>T(ESTIMATE!U409)</f>
        <v/>
      </c>
      <c r="J421" s="561">
        <f>IF($R$3="Allocate Adders",ESTIMATE!BE409,ESTIMATE!AY409)</f>
        <v>0</v>
      </c>
      <c r="K421" s="561">
        <f>IF($R$3="Allocate Adders",ESTIMATE!BH409,ESTIMATE!AZ409)</f>
        <v>0</v>
      </c>
      <c r="L421" s="561">
        <f>IF($R$3="Allocate Adders",ESTIMATE!BK409,ESTIMATE!BA409)</f>
        <v>0</v>
      </c>
      <c r="M421" s="1275">
        <f t="shared" si="17"/>
        <v>0</v>
      </c>
      <c r="N421" s="1275"/>
      <c r="O421" s="520">
        <f t="shared" si="16"/>
        <v>0</v>
      </c>
    </row>
    <row r="422" spans="2:15" ht="4.3499999999999996" hidden="1" customHeight="1" thickBot="1">
      <c r="B422" s="516"/>
      <c r="C422" s="562"/>
      <c r="D422" s="364"/>
      <c r="E422" s="364"/>
      <c r="F422" s="364"/>
      <c r="G422" s="364"/>
      <c r="H422" s="563"/>
      <c r="I422" s="364"/>
      <c r="J422" s="564"/>
      <c r="K422" s="564"/>
      <c r="L422" s="564"/>
      <c r="M422" s="565"/>
      <c r="N422" s="566"/>
      <c r="O422" s="520">
        <f>O423</f>
        <v>3000</v>
      </c>
    </row>
    <row r="423" spans="2:15" ht="22" hidden="1" customHeight="1" thickBot="1">
      <c r="B423" s="516"/>
      <c r="C423" s="1276" t="str">
        <f>T(ESTIMATE!AE411)</f>
        <v>CONCRETE/FLATWORK TOTAL</v>
      </c>
      <c r="D423" s="1277"/>
      <c r="E423" s="1277"/>
      <c r="F423" s="1277"/>
      <c r="G423" s="1277"/>
      <c r="H423" s="1277"/>
      <c r="I423" s="1278"/>
      <c r="J423" s="530">
        <f>SUM(J382:J422)</f>
        <v>4500</v>
      </c>
      <c r="K423" s="531">
        <f>SUM(K382:K422)</f>
        <v>3000</v>
      </c>
      <c r="L423" s="530">
        <f>SUM(L382:L422)</f>
        <v>0</v>
      </c>
      <c r="M423" s="1279">
        <f>SUM(M382:N422)</f>
        <v>7500</v>
      </c>
      <c r="N423" s="1280"/>
      <c r="O423" s="520">
        <f>SUM(O381:O421)</f>
        <v>3000</v>
      </c>
    </row>
    <row r="424" spans="2:15" ht="20.7" hidden="1" customHeight="1">
      <c r="B424" s="521"/>
      <c r="C424" s="585"/>
      <c r="D424" s="585"/>
      <c r="E424" s="585"/>
      <c r="F424" s="585"/>
      <c r="G424" s="585"/>
      <c r="H424" s="586"/>
      <c r="I424" s="585"/>
      <c r="J424" s="587"/>
      <c r="K424" s="587"/>
      <c r="L424" s="587"/>
      <c r="M424" s="588"/>
      <c r="N424" s="571"/>
      <c r="O424" s="520">
        <f>O423</f>
        <v>3000</v>
      </c>
    </row>
    <row r="425" spans="2:15" ht="5.45" hidden="1" customHeight="1">
      <c r="B425" s="597"/>
      <c r="C425" s="1281"/>
      <c r="D425" s="1281"/>
      <c r="E425" s="1281"/>
      <c r="F425" s="1281"/>
      <c r="G425" s="1281"/>
      <c r="H425" s="594"/>
      <c r="I425" s="595"/>
      <c r="J425" s="596"/>
      <c r="K425" s="596"/>
      <c r="L425" s="596"/>
      <c r="M425" s="1282"/>
      <c r="N425" s="1282"/>
    </row>
    <row r="426" spans="2:15" ht="22" hidden="1" customHeight="1">
      <c r="B426" s="521"/>
      <c r="C426" s="1283" t="str">
        <f>T(ESTIMATE!B414)</f>
        <v>ASPHALT</v>
      </c>
      <c r="D426" s="1283"/>
      <c r="E426" s="1283"/>
      <c r="F426" s="1283"/>
      <c r="G426" s="1284"/>
      <c r="H426" s="556">
        <f>SUM(H427:H466)</f>
        <v>0</v>
      </c>
      <c r="I426" s="557"/>
      <c r="J426" s="558"/>
      <c r="K426" s="558"/>
      <c r="L426" s="558"/>
      <c r="M426" s="1285"/>
      <c r="N426" s="1286"/>
      <c r="O426" s="520">
        <f t="shared" ref="O426:O466" si="18">H426</f>
        <v>0</v>
      </c>
    </row>
    <row r="427" spans="2:15" ht="18" hidden="1" customHeight="1">
      <c r="B427" s="516"/>
      <c r="C427" s="1274" t="str">
        <f>T(ESTIMATE!B415)</f>
        <v>Asphalt</v>
      </c>
      <c r="D427" s="1274"/>
      <c r="E427" s="1274"/>
      <c r="F427" s="1274"/>
      <c r="G427" s="1274"/>
      <c r="H427" s="559">
        <f>ESTIMATE!R415</f>
        <v>0</v>
      </c>
      <c r="I427" s="560" t="str">
        <f>T(ESTIMATE!U415)</f>
        <v/>
      </c>
      <c r="J427" s="561">
        <f>IF($R$3="Allocate Adders",ESTIMATE!BE415,ESTIMATE!AY415)</f>
        <v>0</v>
      </c>
      <c r="K427" s="561">
        <f>IF($R$3="Allocate Adders",ESTIMATE!BH415,ESTIMATE!AZ415)</f>
        <v>0</v>
      </c>
      <c r="L427" s="561">
        <f>IF($R$3="Allocate Adders",ESTIMATE!BK415,ESTIMATE!BA415)</f>
        <v>0</v>
      </c>
      <c r="M427" s="1275">
        <f t="shared" ref="M427:M466" si="19">SUM(J427:L427)</f>
        <v>0</v>
      </c>
      <c r="N427" s="1275"/>
      <c r="O427" s="520">
        <f t="shared" si="18"/>
        <v>0</v>
      </c>
    </row>
    <row r="428" spans="2:15" ht="18" hidden="1" customHeight="1">
      <c r="B428" s="516"/>
      <c r="C428" s="1274" t="str">
        <f>T(ESTIMATE!B416)</f>
        <v>Asphalt bid/allowance</v>
      </c>
      <c r="D428" s="1274"/>
      <c r="E428" s="1274"/>
      <c r="F428" s="1274"/>
      <c r="G428" s="1274"/>
      <c r="H428" s="559">
        <f>ESTIMATE!R416</f>
        <v>0</v>
      </c>
      <c r="I428" s="560" t="str">
        <f>T(ESTIMATE!U416)</f>
        <v>ls</v>
      </c>
      <c r="J428" s="561">
        <f>IF($R$3="Allocate Adders",ESTIMATE!BE416,ESTIMATE!AY416)</f>
        <v>0</v>
      </c>
      <c r="K428" s="561">
        <f>IF($R$3="Allocate Adders",ESTIMATE!BH416,ESTIMATE!AZ416)</f>
        <v>0</v>
      </c>
      <c r="L428" s="561">
        <f>IF($R$3="Allocate Adders",ESTIMATE!BK416,ESTIMATE!BA416)</f>
        <v>0</v>
      </c>
      <c r="M428" s="1275">
        <f t="shared" si="19"/>
        <v>0</v>
      </c>
      <c r="N428" s="1275"/>
      <c r="O428" s="520">
        <f t="shared" si="18"/>
        <v>0</v>
      </c>
    </row>
    <row r="429" spans="2:15" ht="18" hidden="1" customHeight="1">
      <c r="B429" s="516"/>
      <c r="C429" s="1274" t="str">
        <f>T(ESTIMATE!B417)</f>
        <v>Asphalt pavement, 5" thick</v>
      </c>
      <c r="D429" s="1274"/>
      <c r="E429" s="1274"/>
      <c r="F429" s="1274"/>
      <c r="G429" s="1274"/>
      <c r="H429" s="559">
        <f>ESTIMATE!R417</f>
        <v>0</v>
      </c>
      <c r="I429" s="560" t="str">
        <f>T(ESTIMATE!U417)</f>
        <v>sy</v>
      </c>
      <c r="J429" s="561">
        <f>IF($R$3="Allocate Adders",ESTIMATE!BE417,ESTIMATE!AY417)</f>
        <v>0</v>
      </c>
      <c r="K429" s="561">
        <f>IF($R$3="Allocate Adders",ESTIMATE!BH417,ESTIMATE!AZ417)</f>
        <v>0</v>
      </c>
      <c r="L429" s="561">
        <f>IF($R$3="Allocate Adders",ESTIMATE!BK417,ESTIMATE!BA417)</f>
        <v>0</v>
      </c>
      <c r="M429" s="1275">
        <f t="shared" si="19"/>
        <v>0</v>
      </c>
      <c r="N429" s="1275"/>
      <c r="O429" s="520">
        <f t="shared" si="18"/>
        <v>0</v>
      </c>
    </row>
    <row r="430" spans="2:15" ht="18" hidden="1" customHeight="1">
      <c r="B430" s="516"/>
      <c r="C430" s="1274" t="str">
        <f>T(ESTIMATE!B418)</f>
        <v>Asphalt pavement, 7" thick</v>
      </c>
      <c r="D430" s="1274"/>
      <c r="E430" s="1274"/>
      <c r="F430" s="1274"/>
      <c r="G430" s="1274"/>
      <c r="H430" s="559">
        <f>ESTIMATE!R418</f>
        <v>0</v>
      </c>
      <c r="I430" s="560" t="str">
        <f>T(ESTIMATE!U418)</f>
        <v>sy</v>
      </c>
      <c r="J430" s="561">
        <f>IF($R$3="Allocate Adders",ESTIMATE!BE418,ESTIMATE!AY418)</f>
        <v>0</v>
      </c>
      <c r="K430" s="561">
        <f>IF($R$3="Allocate Adders",ESTIMATE!BH418,ESTIMATE!AZ418)</f>
        <v>0</v>
      </c>
      <c r="L430" s="561">
        <f>IF($R$3="Allocate Adders",ESTIMATE!BK418,ESTIMATE!BA418)</f>
        <v>0</v>
      </c>
      <c r="M430" s="1275">
        <f t="shared" si="19"/>
        <v>0</v>
      </c>
      <c r="N430" s="1275"/>
      <c r="O430" s="520">
        <f t="shared" si="18"/>
        <v>0</v>
      </c>
    </row>
    <row r="431" spans="2:15" ht="18" hidden="1" customHeight="1">
      <c r="B431" s="516"/>
      <c r="C431" s="1274" t="str">
        <f>T(ESTIMATE!B419)</f>
        <v>Asphalt pavement, wearing course, 1" thick only</v>
      </c>
      <c r="D431" s="1274"/>
      <c r="E431" s="1274"/>
      <c r="F431" s="1274"/>
      <c r="G431" s="1274"/>
      <c r="H431" s="559">
        <f>ESTIMATE!R419</f>
        <v>0</v>
      </c>
      <c r="I431" s="560" t="str">
        <f>T(ESTIMATE!U419)</f>
        <v>sy</v>
      </c>
      <c r="J431" s="561">
        <f>IF($R$3="Allocate Adders",ESTIMATE!BE419,ESTIMATE!AY419)</f>
        <v>0</v>
      </c>
      <c r="K431" s="561">
        <f>IF($R$3="Allocate Adders",ESTIMATE!BH419,ESTIMATE!AZ419)</f>
        <v>0</v>
      </c>
      <c r="L431" s="561">
        <f>IF($R$3="Allocate Adders",ESTIMATE!BK419,ESTIMATE!BA419)</f>
        <v>0</v>
      </c>
      <c r="M431" s="1275">
        <f t="shared" si="19"/>
        <v>0</v>
      </c>
      <c r="N431" s="1275"/>
      <c r="O431" s="520">
        <f t="shared" si="18"/>
        <v>0</v>
      </c>
    </row>
    <row r="432" spans="2:15" ht="18" hidden="1" customHeight="1">
      <c r="B432" s="516"/>
      <c r="C432" s="1274" t="str">
        <f>T(ESTIMATE!B420)</f>
        <v>Asphalt seal coat</v>
      </c>
      <c r="D432" s="1274"/>
      <c r="E432" s="1274"/>
      <c r="F432" s="1274"/>
      <c r="G432" s="1274"/>
      <c r="H432" s="559">
        <f>ESTIMATE!R420</f>
        <v>0</v>
      </c>
      <c r="I432" s="560" t="str">
        <f>T(ESTIMATE!U420)</f>
        <v>sy</v>
      </c>
      <c r="J432" s="561">
        <f>IF($R$3="Allocate Adders",ESTIMATE!BE420,ESTIMATE!AY420)</f>
        <v>0</v>
      </c>
      <c r="K432" s="561">
        <f>IF($R$3="Allocate Adders",ESTIMATE!BH420,ESTIMATE!AZ420)</f>
        <v>0</v>
      </c>
      <c r="L432" s="561">
        <f>IF($R$3="Allocate Adders",ESTIMATE!BK420,ESTIMATE!BA420)</f>
        <v>0</v>
      </c>
      <c r="M432" s="1275">
        <f t="shared" si="19"/>
        <v>0</v>
      </c>
      <c r="N432" s="1275"/>
      <c r="O432" s="520">
        <f t="shared" si="18"/>
        <v>0</v>
      </c>
    </row>
    <row r="433" spans="2:15" ht="18" hidden="1" customHeight="1">
      <c r="B433" s="516"/>
      <c r="C433" s="1274" t="str">
        <f>T(ESTIMATE!B421)</f>
        <v/>
      </c>
      <c r="D433" s="1274"/>
      <c r="E433" s="1274"/>
      <c r="F433" s="1274"/>
      <c r="G433" s="1274"/>
      <c r="H433" s="559">
        <f>ESTIMATE!R421</f>
        <v>0</v>
      </c>
      <c r="I433" s="560" t="str">
        <f>T(ESTIMATE!U421)</f>
        <v/>
      </c>
      <c r="J433" s="561">
        <f>IF($R$3="Allocate Adders",ESTIMATE!BE421,ESTIMATE!AY421)</f>
        <v>0</v>
      </c>
      <c r="K433" s="561">
        <f>IF($R$3="Allocate Adders",ESTIMATE!BH421,ESTIMATE!AZ421)</f>
        <v>0</v>
      </c>
      <c r="L433" s="561">
        <f>IF($R$3="Allocate Adders",ESTIMATE!BK421,ESTIMATE!BA421)</f>
        <v>0</v>
      </c>
      <c r="M433" s="1275">
        <f t="shared" si="19"/>
        <v>0</v>
      </c>
      <c r="N433" s="1275"/>
      <c r="O433" s="520">
        <f t="shared" si="18"/>
        <v>0</v>
      </c>
    </row>
    <row r="434" spans="2:15" ht="18" hidden="1" customHeight="1">
      <c r="B434" s="516"/>
      <c r="C434" s="1274" t="str">
        <f>T(ESTIMATE!B422)</f>
        <v/>
      </c>
      <c r="D434" s="1274"/>
      <c r="E434" s="1274"/>
      <c r="F434" s="1274"/>
      <c r="G434" s="1274"/>
      <c r="H434" s="559">
        <f>ESTIMATE!R422</f>
        <v>0</v>
      </c>
      <c r="I434" s="560" t="str">
        <f>T(ESTIMATE!U422)</f>
        <v/>
      </c>
      <c r="J434" s="561">
        <f>IF($R$3="Allocate Adders",ESTIMATE!BE422,ESTIMATE!AY422)</f>
        <v>0</v>
      </c>
      <c r="K434" s="561">
        <f>IF($R$3="Allocate Adders",ESTIMATE!BH422,ESTIMATE!AZ422)</f>
        <v>0</v>
      </c>
      <c r="L434" s="561">
        <f>IF($R$3="Allocate Adders",ESTIMATE!BK422,ESTIMATE!BA422)</f>
        <v>0</v>
      </c>
      <c r="M434" s="1275">
        <f t="shared" si="19"/>
        <v>0</v>
      </c>
      <c r="N434" s="1275"/>
      <c r="O434" s="520">
        <f t="shared" si="18"/>
        <v>0</v>
      </c>
    </row>
    <row r="435" spans="2:15" ht="18" hidden="1" customHeight="1">
      <c r="B435" s="516"/>
      <c r="C435" s="1274" t="str">
        <f>T(ESTIMATE!B423)</f>
        <v>Miscellaneous Asphalt Items</v>
      </c>
      <c r="D435" s="1274"/>
      <c r="E435" s="1274"/>
      <c r="F435" s="1274"/>
      <c r="G435" s="1274"/>
      <c r="H435" s="559">
        <f>ESTIMATE!R423</f>
        <v>0</v>
      </c>
      <c r="I435" s="560" t="str">
        <f>T(ESTIMATE!U423)</f>
        <v/>
      </c>
      <c r="J435" s="561">
        <f>IF($R$3="Allocate Adders",ESTIMATE!BE423,ESTIMATE!AY423)</f>
        <v>0</v>
      </c>
      <c r="K435" s="561">
        <f>IF($R$3="Allocate Adders",ESTIMATE!BH423,ESTIMATE!AZ423)</f>
        <v>0</v>
      </c>
      <c r="L435" s="561">
        <f>IF($R$3="Allocate Adders",ESTIMATE!BK423,ESTIMATE!BA423)</f>
        <v>0</v>
      </c>
      <c r="M435" s="1275">
        <f t="shared" si="19"/>
        <v>0</v>
      </c>
      <c r="N435" s="1275"/>
      <c r="O435" s="520">
        <f t="shared" si="18"/>
        <v>0</v>
      </c>
    </row>
    <row r="436" spans="2:15" ht="18" hidden="1" customHeight="1">
      <c r="B436" s="516"/>
      <c r="C436" s="1274" t="str">
        <f>T(ESTIMATE!B424)</f>
        <v>Gravel subbase for new concrete, L+M</v>
      </c>
      <c r="D436" s="1274"/>
      <c r="E436" s="1274"/>
      <c r="F436" s="1274"/>
      <c r="G436" s="1274"/>
      <c r="H436" s="559">
        <f>ESTIMATE!R424</f>
        <v>0</v>
      </c>
      <c r="I436" s="560" t="str">
        <f>T(ESTIMATE!U424)</f>
        <v>sf</v>
      </c>
      <c r="J436" s="561">
        <f>IF($R$3="Allocate Adders",ESTIMATE!BE424,ESTIMATE!AY424)</f>
        <v>0</v>
      </c>
      <c r="K436" s="561">
        <f>IF($R$3="Allocate Adders",ESTIMATE!BH424,ESTIMATE!AZ424)</f>
        <v>0</v>
      </c>
      <c r="L436" s="561">
        <f>IF($R$3="Allocate Adders",ESTIMATE!BK424,ESTIMATE!BA424)</f>
        <v>0</v>
      </c>
      <c r="M436" s="1275">
        <f t="shared" si="19"/>
        <v>0</v>
      </c>
      <c r="N436" s="1275"/>
      <c r="O436" s="520">
        <f t="shared" si="18"/>
        <v>0</v>
      </c>
    </row>
    <row r="437" spans="2:15" ht="18" hidden="1" customHeight="1">
      <c r="B437" s="516"/>
      <c r="C437" s="1274" t="str">
        <f>T(ESTIMATE!B425)</f>
        <v/>
      </c>
      <c r="D437" s="1274"/>
      <c r="E437" s="1274"/>
      <c r="F437" s="1274"/>
      <c r="G437" s="1274"/>
      <c r="H437" s="559">
        <f>ESTIMATE!R425</f>
        <v>0</v>
      </c>
      <c r="I437" s="560" t="str">
        <f>T(ESTIMATE!U425)</f>
        <v/>
      </c>
      <c r="J437" s="561">
        <f>IF($R$3="Allocate Adders",ESTIMATE!BE425,ESTIMATE!AY425)</f>
        <v>0</v>
      </c>
      <c r="K437" s="561">
        <f>IF($R$3="Allocate Adders",ESTIMATE!BH425,ESTIMATE!AZ425)</f>
        <v>0</v>
      </c>
      <c r="L437" s="561">
        <f>IF($R$3="Allocate Adders",ESTIMATE!BK425,ESTIMATE!BA425)</f>
        <v>0</v>
      </c>
      <c r="M437" s="1275">
        <f t="shared" si="19"/>
        <v>0</v>
      </c>
      <c r="N437" s="1275"/>
      <c r="O437" s="520">
        <f t="shared" si="18"/>
        <v>0</v>
      </c>
    </row>
    <row r="438" spans="2:15" ht="18" hidden="1" customHeight="1">
      <c r="B438" s="516"/>
      <c r="C438" s="1274" t="str">
        <f>T(ESTIMATE!B426)</f>
        <v/>
      </c>
      <c r="D438" s="1274"/>
      <c r="E438" s="1274"/>
      <c r="F438" s="1274"/>
      <c r="G438" s="1274"/>
      <c r="H438" s="559">
        <f>ESTIMATE!R426</f>
        <v>0</v>
      </c>
      <c r="I438" s="560" t="str">
        <f>T(ESTIMATE!U426)</f>
        <v/>
      </c>
      <c r="J438" s="561">
        <f>IF($R$3="Allocate Adders",ESTIMATE!BE426,ESTIMATE!AY426)</f>
        <v>0</v>
      </c>
      <c r="K438" s="561">
        <f>IF($R$3="Allocate Adders",ESTIMATE!BH426,ESTIMATE!AZ426)</f>
        <v>0</v>
      </c>
      <c r="L438" s="561">
        <f>IF($R$3="Allocate Adders",ESTIMATE!BK426,ESTIMATE!BA426)</f>
        <v>0</v>
      </c>
      <c r="M438" s="1275">
        <f t="shared" si="19"/>
        <v>0</v>
      </c>
      <c r="N438" s="1275"/>
      <c r="O438" s="520">
        <f t="shared" si="18"/>
        <v>0</v>
      </c>
    </row>
    <row r="439" spans="2:15" ht="18" hidden="1" customHeight="1">
      <c r="B439" s="516"/>
      <c r="C439" s="1274" t="str">
        <f>T(ESTIMATE!B427)</f>
        <v/>
      </c>
      <c r="D439" s="1274"/>
      <c r="E439" s="1274"/>
      <c r="F439" s="1274"/>
      <c r="G439" s="1274"/>
      <c r="H439" s="559">
        <f>ESTIMATE!R427</f>
        <v>0</v>
      </c>
      <c r="I439" s="560" t="str">
        <f>T(ESTIMATE!U427)</f>
        <v/>
      </c>
      <c r="J439" s="561">
        <f>IF($R$3="Allocate Adders",ESTIMATE!BE427,ESTIMATE!AY427)</f>
        <v>0</v>
      </c>
      <c r="K439" s="561">
        <f>IF($R$3="Allocate Adders",ESTIMATE!BH427,ESTIMATE!AZ427)</f>
        <v>0</v>
      </c>
      <c r="L439" s="561">
        <f>IF($R$3="Allocate Adders",ESTIMATE!BK427,ESTIMATE!BA427)</f>
        <v>0</v>
      </c>
      <c r="M439" s="1275">
        <f t="shared" si="19"/>
        <v>0</v>
      </c>
      <c r="N439" s="1275"/>
      <c r="O439" s="520">
        <f t="shared" si="18"/>
        <v>0</v>
      </c>
    </row>
    <row r="440" spans="2:15" ht="18" hidden="1" customHeight="1">
      <c r="B440" s="516"/>
      <c r="C440" s="1274" t="str">
        <f>T(ESTIMATE!B428)</f>
        <v/>
      </c>
      <c r="D440" s="1274"/>
      <c r="E440" s="1274"/>
      <c r="F440" s="1274"/>
      <c r="G440" s="1274"/>
      <c r="H440" s="559">
        <f>ESTIMATE!R428</f>
        <v>0</v>
      </c>
      <c r="I440" s="560" t="str">
        <f>T(ESTIMATE!U428)</f>
        <v/>
      </c>
      <c r="J440" s="561">
        <f>IF($R$3="Allocate Adders",ESTIMATE!BE428,ESTIMATE!AY428)</f>
        <v>0</v>
      </c>
      <c r="K440" s="561">
        <f>IF($R$3="Allocate Adders",ESTIMATE!BH428,ESTIMATE!AZ428)</f>
        <v>0</v>
      </c>
      <c r="L440" s="561">
        <f>IF($R$3="Allocate Adders",ESTIMATE!BK428,ESTIMATE!BA428)</f>
        <v>0</v>
      </c>
      <c r="M440" s="1275">
        <f t="shared" si="19"/>
        <v>0</v>
      </c>
      <c r="N440" s="1275"/>
      <c r="O440" s="520">
        <f t="shared" si="18"/>
        <v>0</v>
      </c>
    </row>
    <row r="441" spans="2:15" ht="18" hidden="1" customHeight="1">
      <c r="B441" s="516"/>
      <c r="C441" s="1274" t="str">
        <f>T(ESTIMATE!B429)</f>
        <v/>
      </c>
      <c r="D441" s="1274"/>
      <c r="E441" s="1274"/>
      <c r="F441" s="1274"/>
      <c r="G441" s="1274"/>
      <c r="H441" s="559">
        <f>ESTIMATE!R429</f>
        <v>0</v>
      </c>
      <c r="I441" s="560" t="str">
        <f>T(ESTIMATE!U429)</f>
        <v/>
      </c>
      <c r="J441" s="561">
        <f>IF($R$3="Allocate Adders",ESTIMATE!BE429,ESTIMATE!AY429)</f>
        <v>0</v>
      </c>
      <c r="K441" s="561">
        <f>IF($R$3="Allocate Adders",ESTIMATE!BH429,ESTIMATE!AZ429)</f>
        <v>0</v>
      </c>
      <c r="L441" s="561">
        <f>IF($R$3="Allocate Adders",ESTIMATE!BK429,ESTIMATE!BA429)</f>
        <v>0</v>
      </c>
      <c r="M441" s="1275">
        <f t="shared" si="19"/>
        <v>0</v>
      </c>
      <c r="N441" s="1275"/>
      <c r="O441" s="520">
        <f t="shared" si="18"/>
        <v>0</v>
      </c>
    </row>
    <row r="442" spans="2:15" ht="18" hidden="1" customHeight="1">
      <c r="B442" s="516"/>
      <c r="C442" s="1274" t="str">
        <f>T(ESTIMATE!B430)</f>
        <v/>
      </c>
      <c r="D442" s="1274"/>
      <c r="E442" s="1274"/>
      <c r="F442" s="1274"/>
      <c r="G442" s="1274"/>
      <c r="H442" s="559">
        <f>ESTIMATE!R430</f>
        <v>0</v>
      </c>
      <c r="I442" s="560" t="str">
        <f>T(ESTIMATE!U430)</f>
        <v/>
      </c>
      <c r="J442" s="561">
        <f>IF($R$3="Allocate Adders",ESTIMATE!BE430,ESTIMATE!AY430)</f>
        <v>0</v>
      </c>
      <c r="K442" s="561">
        <f>IF($R$3="Allocate Adders",ESTIMATE!BH430,ESTIMATE!AZ430)</f>
        <v>0</v>
      </c>
      <c r="L442" s="561">
        <f>IF($R$3="Allocate Adders",ESTIMATE!BK430,ESTIMATE!BA430)</f>
        <v>0</v>
      </c>
      <c r="M442" s="1275">
        <f t="shared" si="19"/>
        <v>0</v>
      </c>
      <c r="N442" s="1275"/>
      <c r="O442" s="520">
        <f t="shared" si="18"/>
        <v>0</v>
      </c>
    </row>
    <row r="443" spans="2:15" ht="18" hidden="1" customHeight="1">
      <c r="B443" s="516"/>
      <c r="C443" s="1274" t="str">
        <f>T(ESTIMATE!B431)</f>
        <v/>
      </c>
      <c r="D443" s="1274"/>
      <c r="E443" s="1274"/>
      <c r="F443" s="1274"/>
      <c r="G443" s="1274"/>
      <c r="H443" s="559">
        <f>ESTIMATE!R431</f>
        <v>0</v>
      </c>
      <c r="I443" s="560" t="str">
        <f>T(ESTIMATE!U431)</f>
        <v/>
      </c>
      <c r="J443" s="561">
        <f>IF($R$3="Allocate Adders",ESTIMATE!BE431,ESTIMATE!AY431)</f>
        <v>0</v>
      </c>
      <c r="K443" s="561">
        <f>IF($R$3="Allocate Adders",ESTIMATE!BH431,ESTIMATE!AZ431)</f>
        <v>0</v>
      </c>
      <c r="L443" s="561">
        <f>IF($R$3="Allocate Adders",ESTIMATE!BK431,ESTIMATE!BA431)</f>
        <v>0</v>
      </c>
      <c r="M443" s="1275">
        <f t="shared" si="19"/>
        <v>0</v>
      </c>
      <c r="N443" s="1275"/>
      <c r="O443" s="520">
        <f t="shared" si="18"/>
        <v>0</v>
      </c>
    </row>
    <row r="444" spans="2:15" ht="18" hidden="1" customHeight="1">
      <c r="B444" s="516"/>
      <c r="C444" s="1274" t="str">
        <f>T(ESTIMATE!B432)</f>
        <v/>
      </c>
      <c r="D444" s="1274"/>
      <c r="E444" s="1274"/>
      <c r="F444" s="1274"/>
      <c r="G444" s="1274"/>
      <c r="H444" s="559">
        <f>ESTIMATE!R432</f>
        <v>0</v>
      </c>
      <c r="I444" s="560" t="str">
        <f>T(ESTIMATE!U432)</f>
        <v/>
      </c>
      <c r="J444" s="561">
        <f>IF($R$3="Allocate Adders",ESTIMATE!BE432,ESTIMATE!AY432)</f>
        <v>0</v>
      </c>
      <c r="K444" s="561">
        <f>IF($R$3="Allocate Adders",ESTIMATE!BH432,ESTIMATE!AZ432)</f>
        <v>0</v>
      </c>
      <c r="L444" s="561">
        <f>IF($R$3="Allocate Adders",ESTIMATE!BK432,ESTIMATE!BA432)</f>
        <v>0</v>
      </c>
      <c r="M444" s="1275">
        <f t="shared" si="19"/>
        <v>0</v>
      </c>
      <c r="N444" s="1275"/>
      <c r="O444" s="520">
        <f t="shared" si="18"/>
        <v>0</v>
      </c>
    </row>
    <row r="445" spans="2:15" ht="18" hidden="1" customHeight="1">
      <c r="B445" s="516"/>
      <c r="C445" s="1274" t="str">
        <f>T(ESTIMATE!B433)</f>
        <v/>
      </c>
      <c r="D445" s="1274"/>
      <c r="E445" s="1274"/>
      <c r="F445" s="1274"/>
      <c r="G445" s="1274"/>
      <c r="H445" s="559">
        <f>ESTIMATE!R433</f>
        <v>0</v>
      </c>
      <c r="I445" s="560" t="str">
        <f>T(ESTIMATE!U433)</f>
        <v/>
      </c>
      <c r="J445" s="561">
        <f>IF($R$3="Allocate Adders",ESTIMATE!BE433,ESTIMATE!AY433)</f>
        <v>0</v>
      </c>
      <c r="K445" s="561">
        <f>IF($R$3="Allocate Adders",ESTIMATE!BH433,ESTIMATE!AZ433)</f>
        <v>0</v>
      </c>
      <c r="L445" s="561">
        <f>IF($R$3="Allocate Adders",ESTIMATE!BK433,ESTIMATE!BA433)</f>
        <v>0</v>
      </c>
      <c r="M445" s="1275">
        <f t="shared" si="19"/>
        <v>0</v>
      </c>
      <c r="N445" s="1275"/>
      <c r="O445" s="520">
        <f t="shared" si="18"/>
        <v>0</v>
      </c>
    </row>
    <row r="446" spans="2:15" ht="18" hidden="1" customHeight="1">
      <c r="B446" s="516"/>
      <c r="C446" s="1274" t="str">
        <f>T(ESTIMATE!B434)</f>
        <v/>
      </c>
      <c r="D446" s="1274"/>
      <c r="E446" s="1274"/>
      <c r="F446" s="1274"/>
      <c r="G446" s="1274"/>
      <c r="H446" s="559">
        <f>ESTIMATE!R434</f>
        <v>0</v>
      </c>
      <c r="I446" s="560" t="str">
        <f>T(ESTIMATE!U434)</f>
        <v/>
      </c>
      <c r="J446" s="561">
        <f>IF($R$3="Allocate Adders",ESTIMATE!BE434,ESTIMATE!AY434)</f>
        <v>0</v>
      </c>
      <c r="K446" s="561">
        <f>IF($R$3="Allocate Adders",ESTIMATE!BH434,ESTIMATE!AZ434)</f>
        <v>0</v>
      </c>
      <c r="L446" s="561">
        <f>IF($R$3="Allocate Adders",ESTIMATE!BK434,ESTIMATE!BA434)</f>
        <v>0</v>
      </c>
      <c r="M446" s="1275">
        <f t="shared" si="19"/>
        <v>0</v>
      </c>
      <c r="N446" s="1275"/>
      <c r="O446" s="520">
        <f t="shared" si="18"/>
        <v>0</v>
      </c>
    </row>
    <row r="447" spans="2:15" ht="18" hidden="1" customHeight="1">
      <c r="B447" s="516"/>
      <c r="C447" s="1274" t="str">
        <f>T(ESTIMATE!B435)</f>
        <v/>
      </c>
      <c r="D447" s="1274"/>
      <c r="E447" s="1274"/>
      <c r="F447" s="1274"/>
      <c r="G447" s="1274"/>
      <c r="H447" s="559">
        <f>ESTIMATE!R435</f>
        <v>0</v>
      </c>
      <c r="I447" s="560" t="str">
        <f>T(ESTIMATE!U435)</f>
        <v/>
      </c>
      <c r="J447" s="561">
        <f>IF($R$3="Allocate Adders",ESTIMATE!BE435,ESTIMATE!AY435)</f>
        <v>0</v>
      </c>
      <c r="K447" s="561">
        <f>IF($R$3="Allocate Adders",ESTIMATE!BH435,ESTIMATE!AZ435)</f>
        <v>0</v>
      </c>
      <c r="L447" s="561">
        <f>IF($R$3="Allocate Adders",ESTIMATE!BK435,ESTIMATE!BA435)</f>
        <v>0</v>
      </c>
      <c r="M447" s="1275">
        <f t="shared" si="19"/>
        <v>0</v>
      </c>
      <c r="N447" s="1275"/>
      <c r="O447" s="520">
        <f t="shared" si="18"/>
        <v>0</v>
      </c>
    </row>
    <row r="448" spans="2:15" ht="18" hidden="1" customHeight="1">
      <c r="B448" s="516"/>
      <c r="C448" s="1274" t="str">
        <f>T(ESTIMATE!B436)</f>
        <v/>
      </c>
      <c r="D448" s="1274"/>
      <c r="E448" s="1274"/>
      <c r="F448" s="1274"/>
      <c r="G448" s="1274"/>
      <c r="H448" s="559">
        <f>ESTIMATE!R436</f>
        <v>0</v>
      </c>
      <c r="I448" s="560" t="str">
        <f>T(ESTIMATE!U436)</f>
        <v/>
      </c>
      <c r="J448" s="561">
        <f>IF($R$3="Allocate Adders",ESTIMATE!BE436,ESTIMATE!AY436)</f>
        <v>0</v>
      </c>
      <c r="K448" s="561">
        <f>IF($R$3="Allocate Adders",ESTIMATE!BH436,ESTIMATE!AZ436)</f>
        <v>0</v>
      </c>
      <c r="L448" s="561">
        <f>IF($R$3="Allocate Adders",ESTIMATE!BK436,ESTIMATE!BA436)</f>
        <v>0</v>
      </c>
      <c r="M448" s="1275">
        <f t="shared" si="19"/>
        <v>0</v>
      </c>
      <c r="N448" s="1275"/>
      <c r="O448" s="520">
        <f t="shared" si="18"/>
        <v>0</v>
      </c>
    </row>
    <row r="449" spans="2:15" ht="18" hidden="1" customHeight="1">
      <c r="B449" s="516"/>
      <c r="C449" s="1274" t="str">
        <f>T(ESTIMATE!B437)</f>
        <v/>
      </c>
      <c r="D449" s="1274"/>
      <c r="E449" s="1274"/>
      <c r="F449" s="1274"/>
      <c r="G449" s="1274"/>
      <c r="H449" s="559">
        <f>ESTIMATE!R437</f>
        <v>0</v>
      </c>
      <c r="I449" s="560" t="str">
        <f>T(ESTIMATE!U437)</f>
        <v/>
      </c>
      <c r="J449" s="561">
        <f>IF($R$3="Allocate Adders",ESTIMATE!BE437,ESTIMATE!AY437)</f>
        <v>0</v>
      </c>
      <c r="K449" s="561">
        <f>IF($R$3="Allocate Adders",ESTIMATE!BH437,ESTIMATE!AZ437)</f>
        <v>0</v>
      </c>
      <c r="L449" s="561">
        <f>IF($R$3="Allocate Adders",ESTIMATE!BK437,ESTIMATE!BA437)</f>
        <v>0</v>
      </c>
      <c r="M449" s="1275">
        <f t="shared" si="19"/>
        <v>0</v>
      </c>
      <c r="N449" s="1275"/>
      <c r="O449" s="520">
        <f t="shared" si="18"/>
        <v>0</v>
      </c>
    </row>
    <row r="450" spans="2:15" ht="18" hidden="1" customHeight="1">
      <c r="B450" s="516"/>
      <c r="C450" s="1274" t="str">
        <f>T(ESTIMATE!B438)</f>
        <v/>
      </c>
      <c r="D450" s="1274"/>
      <c r="E450" s="1274"/>
      <c r="F450" s="1274"/>
      <c r="G450" s="1274"/>
      <c r="H450" s="559">
        <f>ESTIMATE!R438</f>
        <v>0</v>
      </c>
      <c r="I450" s="560" t="str">
        <f>T(ESTIMATE!U438)</f>
        <v/>
      </c>
      <c r="J450" s="561">
        <f>IF($R$3="Allocate Adders",ESTIMATE!BE438,ESTIMATE!AY438)</f>
        <v>0</v>
      </c>
      <c r="K450" s="561">
        <f>IF($R$3="Allocate Adders",ESTIMATE!BH438,ESTIMATE!AZ438)</f>
        <v>0</v>
      </c>
      <c r="L450" s="561">
        <f>IF($R$3="Allocate Adders",ESTIMATE!BK438,ESTIMATE!BA438)</f>
        <v>0</v>
      </c>
      <c r="M450" s="1275">
        <f t="shared" si="19"/>
        <v>0</v>
      </c>
      <c r="N450" s="1275"/>
      <c r="O450" s="520">
        <f t="shared" si="18"/>
        <v>0</v>
      </c>
    </row>
    <row r="451" spans="2:15" ht="18" hidden="1" customHeight="1">
      <c r="B451" s="516"/>
      <c r="C451" s="1274" t="str">
        <f>T(ESTIMATE!B439)</f>
        <v/>
      </c>
      <c r="D451" s="1274"/>
      <c r="E451" s="1274"/>
      <c r="F451" s="1274"/>
      <c r="G451" s="1274"/>
      <c r="H451" s="559">
        <f>ESTIMATE!R439</f>
        <v>0</v>
      </c>
      <c r="I451" s="560" t="str">
        <f>T(ESTIMATE!U439)</f>
        <v/>
      </c>
      <c r="J451" s="561">
        <f>IF($R$3="Allocate Adders",ESTIMATE!BE439,ESTIMATE!AY439)</f>
        <v>0</v>
      </c>
      <c r="K451" s="561">
        <f>IF($R$3="Allocate Adders",ESTIMATE!BH439,ESTIMATE!AZ439)</f>
        <v>0</v>
      </c>
      <c r="L451" s="561">
        <f>IF($R$3="Allocate Adders",ESTIMATE!BK439,ESTIMATE!BA439)</f>
        <v>0</v>
      </c>
      <c r="M451" s="1275">
        <f t="shared" si="19"/>
        <v>0</v>
      </c>
      <c r="N451" s="1275"/>
      <c r="O451" s="520">
        <f t="shared" si="18"/>
        <v>0</v>
      </c>
    </row>
    <row r="452" spans="2:15" ht="18" hidden="1" customHeight="1">
      <c r="B452" s="516"/>
      <c r="C452" s="1274" t="str">
        <f>T(ESTIMATE!B440)</f>
        <v/>
      </c>
      <c r="D452" s="1274"/>
      <c r="E452" s="1274"/>
      <c r="F452" s="1274"/>
      <c r="G452" s="1274"/>
      <c r="H452" s="559">
        <f>ESTIMATE!R440</f>
        <v>0</v>
      </c>
      <c r="I452" s="560" t="str">
        <f>T(ESTIMATE!U440)</f>
        <v/>
      </c>
      <c r="J452" s="561">
        <f>IF($R$3="Allocate Adders",ESTIMATE!BE440,ESTIMATE!AY440)</f>
        <v>0</v>
      </c>
      <c r="K452" s="561">
        <f>IF($R$3="Allocate Adders",ESTIMATE!BH440,ESTIMATE!AZ440)</f>
        <v>0</v>
      </c>
      <c r="L452" s="561">
        <f>IF($R$3="Allocate Adders",ESTIMATE!BK440,ESTIMATE!BA440)</f>
        <v>0</v>
      </c>
      <c r="M452" s="1275">
        <f t="shared" si="19"/>
        <v>0</v>
      </c>
      <c r="N452" s="1275"/>
      <c r="O452" s="520">
        <f t="shared" si="18"/>
        <v>0</v>
      </c>
    </row>
    <row r="453" spans="2:15" ht="18" hidden="1" customHeight="1">
      <c r="B453" s="516"/>
      <c r="C453" s="1274" t="str">
        <f>T(ESTIMATE!B441)</f>
        <v/>
      </c>
      <c r="D453" s="1274"/>
      <c r="E453" s="1274"/>
      <c r="F453" s="1274"/>
      <c r="G453" s="1274"/>
      <c r="H453" s="559">
        <f>ESTIMATE!R441</f>
        <v>0</v>
      </c>
      <c r="I453" s="560" t="str">
        <f>T(ESTIMATE!U441)</f>
        <v/>
      </c>
      <c r="J453" s="561">
        <f>IF($R$3="Allocate Adders",ESTIMATE!BE441,ESTIMATE!AY441)</f>
        <v>0</v>
      </c>
      <c r="K453" s="561">
        <f>IF($R$3="Allocate Adders",ESTIMATE!BH441,ESTIMATE!AZ441)</f>
        <v>0</v>
      </c>
      <c r="L453" s="561">
        <f>IF($R$3="Allocate Adders",ESTIMATE!BK441,ESTIMATE!BA441)</f>
        <v>0</v>
      </c>
      <c r="M453" s="1275">
        <f t="shared" si="19"/>
        <v>0</v>
      </c>
      <c r="N453" s="1275"/>
      <c r="O453" s="520">
        <f t="shared" si="18"/>
        <v>0</v>
      </c>
    </row>
    <row r="454" spans="2:15" ht="18" hidden="1" customHeight="1">
      <c r="B454" s="516"/>
      <c r="C454" s="1274" t="str">
        <f>T(ESTIMATE!B442)</f>
        <v/>
      </c>
      <c r="D454" s="1274"/>
      <c r="E454" s="1274"/>
      <c r="F454" s="1274"/>
      <c r="G454" s="1274"/>
      <c r="H454" s="559">
        <f>ESTIMATE!R442</f>
        <v>0</v>
      </c>
      <c r="I454" s="560" t="str">
        <f>T(ESTIMATE!U442)</f>
        <v/>
      </c>
      <c r="J454" s="561">
        <f>IF($R$3="Allocate Adders",ESTIMATE!BE442,ESTIMATE!AY442)</f>
        <v>0</v>
      </c>
      <c r="K454" s="561">
        <f>IF($R$3="Allocate Adders",ESTIMATE!BH442,ESTIMATE!AZ442)</f>
        <v>0</v>
      </c>
      <c r="L454" s="561">
        <f>IF($R$3="Allocate Adders",ESTIMATE!BK442,ESTIMATE!BA442)</f>
        <v>0</v>
      </c>
      <c r="M454" s="1275">
        <f t="shared" si="19"/>
        <v>0</v>
      </c>
      <c r="N454" s="1275"/>
      <c r="O454" s="520">
        <f t="shared" si="18"/>
        <v>0</v>
      </c>
    </row>
    <row r="455" spans="2:15" ht="18" hidden="1" customHeight="1">
      <c r="B455" s="516"/>
      <c r="C455" s="1274" t="str">
        <f>T(ESTIMATE!B443)</f>
        <v/>
      </c>
      <c r="D455" s="1274"/>
      <c r="E455" s="1274"/>
      <c r="F455" s="1274"/>
      <c r="G455" s="1274"/>
      <c r="H455" s="559">
        <f>ESTIMATE!R443</f>
        <v>0</v>
      </c>
      <c r="I455" s="560" t="str">
        <f>T(ESTIMATE!U443)</f>
        <v/>
      </c>
      <c r="J455" s="561">
        <f>IF($R$3="Allocate Adders",ESTIMATE!BE443,ESTIMATE!AY443)</f>
        <v>0</v>
      </c>
      <c r="K455" s="561">
        <f>IF($R$3="Allocate Adders",ESTIMATE!BH443,ESTIMATE!AZ443)</f>
        <v>0</v>
      </c>
      <c r="L455" s="561">
        <f>IF($R$3="Allocate Adders",ESTIMATE!BK443,ESTIMATE!BA443)</f>
        <v>0</v>
      </c>
      <c r="M455" s="1275">
        <f t="shared" si="19"/>
        <v>0</v>
      </c>
      <c r="N455" s="1275"/>
      <c r="O455" s="520">
        <f t="shared" si="18"/>
        <v>0</v>
      </c>
    </row>
    <row r="456" spans="2:15" ht="18" hidden="1" customHeight="1">
      <c r="B456" s="516"/>
      <c r="C456" s="1274" t="str">
        <f>T(ESTIMATE!B444)</f>
        <v/>
      </c>
      <c r="D456" s="1274"/>
      <c r="E456" s="1274"/>
      <c r="F456" s="1274"/>
      <c r="G456" s="1274"/>
      <c r="H456" s="559">
        <f>ESTIMATE!R444</f>
        <v>0</v>
      </c>
      <c r="I456" s="560" t="str">
        <f>T(ESTIMATE!U444)</f>
        <v/>
      </c>
      <c r="J456" s="561">
        <f>IF($R$3="Allocate Adders",ESTIMATE!BE444,ESTIMATE!AY444)</f>
        <v>0</v>
      </c>
      <c r="K456" s="561">
        <f>IF($R$3="Allocate Adders",ESTIMATE!BH444,ESTIMATE!AZ444)</f>
        <v>0</v>
      </c>
      <c r="L456" s="561">
        <f>IF($R$3="Allocate Adders",ESTIMATE!BK444,ESTIMATE!BA444)</f>
        <v>0</v>
      </c>
      <c r="M456" s="1275">
        <f t="shared" si="19"/>
        <v>0</v>
      </c>
      <c r="N456" s="1275"/>
      <c r="O456" s="520">
        <f t="shared" si="18"/>
        <v>0</v>
      </c>
    </row>
    <row r="457" spans="2:15" ht="18" hidden="1" customHeight="1">
      <c r="B457" s="516"/>
      <c r="C457" s="1274" t="str">
        <f>T(ESTIMATE!B445)</f>
        <v/>
      </c>
      <c r="D457" s="1274"/>
      <c r="E457" s="1274"/>
      <c r="F457" s="1274"/>
      <c r="G457" s="1274"/>
      <c r="H457" s="559">
        <f>ESTIMATE!R445</f>
        <v>0</v>
      </c>
      <c r="I457" s="560" t="str">
        <f>T(ESTIMATE!U445)</f>
        <v/>
      </c>
      <c r="J457" s="561">
        <f>IF($R$3="Allocate Adders",ESTIMATE!BE445,ESTIMATE!AY445)</f>
        <v>0</v>
      </c>
      <c r="K457" s="561">
        <f>IF($R$3="Allocate Adders",ESTIMATE!BH445,ESTIMATE!AZ445)</f>
        <v>0</v>
      </c>
      <c r="L457" s="561">
        <f>IF($R$3="Allocate Adders",ESTIMATE!BK445,ESTIMATE!BA445)</f>
        <v>0</v>
      </c>
      <c r="M457" s="1275">
        <f t="shared" si="19"/>
        <v>0</v>
      </c>
      <c r="N457" s="1275"/>
      <c r="O457" s="520">
        <f t="shared" si="18"/>
        <v>0</v>
      </c>
    </row>
    <row r="458" spans="2:15" ht="18" hidden="1" customHeight="1">
      <c r="B458" s="516"/>
      <c r="C458" s="1274" t="str">
        <f>T(ESTIMATE!B446)</f>
        <v/>
      </c>
      <c r="D458" s="1274"/>
      <c r="E458" s="1274"/>
      <c r="F458" s="1274"/>
      <c r="G458" s="1274"/>
      <c r="H458" s="559">
        <f>ESTIMATE!R446</f>
        <v>0</v>
      </c>
      <c r="I458" s="560" t="str">
        <f>T(ESTIMATE!U446)</f>
        <v/>
      </c>
      <c r="J458" s="561">
        <f>IF($R$3="Allocate Adders",ESTIMATE!BE446,ESTIMATE!AY446)</f>
        <v>0</v>
      </c>
      <c r="K458" s="561">
        <f>IF($R$3="Allocate Adders",ESTIMATE!BH446,ESTIMATE!AZ446)</f>
        <v>0</v>
      </c>
      <c r="L458" s="561">
        <f>IF($R$3="Allocate Adders",ESTIMATE!BK446,ESTIMATE!BA446)</f>
        <v>0</v>
      </c>
      <c r="M458" s="1275">
        <f t="shared" si="19"/>
        <v>0</v>
      </c>
      <c r="N458" s="1275"/>
      <c r="O458" s="520">
        <f t="shared" si="18"/>
        <v>0</v>
      </c>
    </row>
    <row r="459" spans="2:15" ht="18" hidden="1" customHeight="1">
      <c r="B459" s="516"/>
      <c r="C459" s="1274" t="str">
        <f>T(ESTIMATE!B447)</f>
        <v/>
      </c>
      <c r="D459" s="1274"/>
      <c r="E459" s="1274"/>
      <c r="F459" s="1274"/>
      <c r="G459" s="1274"/>
      <c r="H459" s="559">
        <f>ESTIMATE!R447</f>
        <v>0</v>
      </c>
      <c r="I459" s="560" t="str">
        <f>T(ESTIMATE!U447)</f>
        <v/>
      </c>
      <c r="J459" s="561">
        <f>IF($R$3="Allocate Adders",ESTIMATE!BE447,ESTIMATE!AY447)</f>
        <v>0</v>
      </c>
      <c r="K459" s="561">
        <f>IF($R$3="Allocate Adders",ESTIMATE!BH447,ESTIMATE!AZ447)</f>
        <v>0</v>
      </c>
      <c r="L459" s="561">
        <f>IF($R$3="Allocate Adders",ESTIMATE!BK447,ESTIMATE!BA447)</f>
        <v>0</v>
      </c>
      <c r="M459" s="1275">
        <f t="shared" si="19"/>
        <v>0</v>
      </c>
      <c r="N459" s="1275"/>
      <c r="O459" s="520">
        <f t="shared" si="18"/>
        <v>0</v>
      </c>
    </row>
    <row r="460" spans="2:15" ht="18" hidden="1" customHeight="1">
      <c r="B460" s="516"/>
      <c r="C460" s="1274" t="str">
        <f>T(ESTIMATE!B448)</f>
        <v/>
      </c>
      <c r="D460" s="1274"/>
      <c r="E460" s="1274"/>
      <c r="F460" s="1274"/>
      <c r="G460" s="1274"/>
      <c r="H460" s="559">
        <f>ESTIMATE!R448</f>
        <v>0</v>
      </c>
      <c r="I460" s="560" t="str">
        <f>T(ESTIMATE!U448)</f>
        <v/>
      </c>
      <c r="J460" s="561">
        <f>IF($R$3="Allocate Adders",ESTIMATE!BE448,ESTIMATE!AY448)</f>
        <v>0</v>
      </c>
      <c r="K460" s="561">
        <f>IF($R$3="Allocate Adders",ESTIMATE!BH448,ESTIMATE!AZ448)</f>
        <v>0</v>
      </c>
      <c r="L460" s="561">
        <f>IF($R$3="Allocate Adders",ESTIMATE!BK448,ESTIMATE!BA448)</f>
        <v>0</v>
      </c>
      <c r="M460" s="1275">
        <f t="shared" si="19"/>
        <v>0</v>
      </c>
      <c r="N460" s="1275"/>
      <c r="O460" s="520">
        <f t="shared" si="18"/>
        <v>0</v>
      </c>
    </row>
    <row r="461" spans="2:15" ht="18" hidden="1" customHeight="1">
      <c r="B461" s="516"/>
      <c r="C461" s="1274" t="str">
        <f>T(ESTIMATE!B449)</f>
        <v/>
      </c>
      <c r="D461" s="1274"/>
      <c r="E461" s="1274"/>
      <c r="F461" s="1274"/>
      <c r="G461" s="1274"/>
      <c r="H461" s="559">
        <f>ESTIMATE!R449</f>
        <v>0</v>
      </c>
      <c r="I461" s="560" t="str">
        <f>T(ESTIMATE!U449)</f>
        <v/>
      </c>
      <c r="J461" s="561">
        <f>IF($R$3="Allocate Adders",ESTIMATE!BE449,ESTIMATE!AY449)</f>
        <v>0</v>
      </c>
      <c r="K461" s="561">
        <f>IF($R$3="Allocate Adders",ESTIMATE!BH449,ESTIMATE!AZ449)</f>
        <v>0</v>
      </c>
      <c r="L461" s="561">
        <f>IF($R$3="Allocate Adders",ESTIMATE!BK449,ESTIMATE!BA449)</f>
        <v>0</v>
      </c>
      <c r="M461" s="1275">
        <f t="shared" si="19"/>
        <v>0</v>
      </c>
      <c r="N461" s="1275"/>
      <c r="O461" s="520">
        <f t="shared" si="18"/>
        <v>0</v>
      </c>
    </row>
    <row r="462" spans="2:15" ht="18" hidden="1" customHeight="1">
      <c r="B462" s="516"/>
      <c r="C462" s="1274" t="str">
        <f>T(ESTIMATE!B450)</f>
        <v/>
      </c>
      <c r="D462" s="1274"/>
      <c r="E462" s="1274"/>
      <c r="F462" s="1274"/>
      <c r="G462" s="1274"/>
      <c r="H462" s="559">
        <f>ESTIMATE!R450</f>
        <v>0</v>
      </c>
      <c r="I462" s="560" t="str">
        <f>T(ESTIMATE!U450)</f>
        <v/>
      </c>
      <c r="J462" s="561">
        <f>IF($R$3="Allocate Adders",ESTIMATE!BE450,ESTIMATE!AY450)</f>
        <v>0</v>
      </c>
      <c r="K462" s="561">
        <f>IF($R$3="Allocate Adders",ESTIMATE!BH450,ESTIMATE!AZ450)</f>
        <v>0</v>
      </c>
      <c r="L462" s="561">
        <f>IF($R$3="Allocate Adders",ESTIMATE!BK450,ESTIMATE!BA450)</f>
        <v>0</v>
      </c>
      <c r="M462" s="1275">
        <f t="shared" si="19"/>
        <v>0</v>
      </c>
      <c r="N462" s="1275"/>
      <c r="O462" s="520">
        <f t="shared" si="18"/>
        <v>0</v>
      </c>
    </row>
    <row r="463" spans="2:15" ht="18" hidden="1" customHeight="1">
      <c r="B463" s="516"/>
      <c r="C463" s="1274" t="str">
        <f>T(ESTIMATE!B451)</f>
        <v/>
      </c>
      <c r="D463" s="1274"/>
      <c r="E463" s="1274"/>
      <c r="F463" s="1274"/>
      <c r="G463" s="1274"/>
      <c r="H463" s="559">
        <f>ESTIMATE!R451</f>
        <v>0</v>
      </c>
      <c r="I463" s="560" t="str">
        <f>T(ESTIMATE!U451)</f>
        <v/>
      </c>
      <c r="J463" s="561">
        <f>IF($R$3="Allocate Adders",ESTIMATE!BE451,ESTIMATE!AY451)</f>
        <v>0</v>
      </c>
      <c r="K463" s="561">
        <f>IF($R$3="Allocate Adders",ESTIMATE!BH451,ESTIMATE!AZ451)</f>
        <v>0</v>
      </c>
      <c r="L463" s="561">
        <f>IF($R$3="Allocate Adders",ESTIMATE!BK451,ESTIMATE!BA451)</f>
        <v>0</v>
      </c>
      <c r="M463" s="1275">
        <f t="shared" si="19"/>
        <v>0</v>
      </c>
      <c r="N463" s="1275"/>
      <c r="O463" s="520">
        <f t="shared" si="18"/>
        <v>0</v>
      </c>
    </row>
    <row r="464" spans="2:15" ht="18" hidden="1" customHeight="1">
      <c r="B464" s="516"/>
      <c r="C464" s="1274" t="str">
        <f>T(ESTIMATE!B452)</f>
        <v/>
      </c>
      <c r="D464" s="1274"/>
      <c r="E464" s="1274"/>
      <c r="F464" s="1274"/>
      <c r="G464" s="1274"/>
      <c r="H464" s="559">
        <f>ESTIMATE!R452</f>
        <v>0</v>
      </c>
      <c r="I464" s="560" t="str">
        <f>T(ESTIMATE!U452)</f>
        <v/>
      </c>
      <c r="J464" s="561">
        <f>IF($R$3="Allocate Adders",ESTIMATE!BE452,ESTIMATE!AY452)</f>
        <v>0</v>
      </c>
      <c r="K464" s="561">
        <f>IF($R$3="Allocate Adders",ESTIMATE!BH452,ESTIMATE!AZ452)</f>
        <v>0</v>
      </c>
      <c r="L464" s="561">
        <f>IF($R$3="Allocate Adders",ESTIMATE!BK452,ESTIMATE!BA452)</f>
        <v>0</v>
      </c>
      <c r="M464" s="1275">
        <f t="shared" si="19"/>
        <v>0</v>
      </c>
      <c r="N464" s="1275"/>
      <c r="O464" s="520">
        <f t="shared" si="18"/>
        <v>0</v>
      </c>
    </row>
    <row r="465" spans="2:15" ht="18" hidden="1" customHeight="1">
      <c r="B465" s="516"/>
      <c r="C465" s="1274" t="str">
        <f>T(ESTIMATE!B453)</f>
        <v/>
      </c>
      <c r="D465" s="1274"/>
      <c r="E465" s="1274"/>
      <c r="F465" s="1274"/>
      <c r="G465" s="1274"/>
      <c r="H465" s="559">
        <f>ESTIMATE!R453</f>
        <v>0</v>
      </c>
      <c r="I465" s="560" t="str">
        <f>T(ESTIMATE!U453)</f>
        <v/>
      </c>
      <c r="J465" s="561">
        <f>IF($R$3="Allocate Adders",ESTIMATE!BE453,ESTIMATE!AY453)</f>
        <v>0</v>
      </c>
      <c r="K465" s="561">
        <f>IF($R$3="Allocate Adders",ESTIMATE!BH453,ESTIMATE!AZ453)</f>
        <v>0</v>
      </c>
      <c r="L465" s="561">
        <f>IF($R$3="Allocate Adders",ESTIMATE!BK453,ESTIMATE!BA453)</f>
        <v>0</v>
      </c>
      <c r="M465" s="1275">
        <f t="shared" si="19"/>
        <v>0</v>
      </c>
      <c r="N465" s="1275"/>
      <c r="O465" s="520">
        <f t="shared" si="18"/>
        <v>0</v>
      </c>
    </row>
    <row r="466" spans="2:15" ht="18" hidden="1" customHeight="1">
      <c r="B466" s="516"/>
      <c r="C466" s="1274" t="str">
        <f>T(ESTIMATE!B454)</f>
        <v/>
      </c>
      <c r="D466" s="1274"/>
      <c r="E466" s="1274"/>
      <c r="F466" s="1274"/>
      <c r="G466" s="1274"/>
      <c r="H466" s="559">
        <f>ESTIMATE!R454</f>
        <v>0</v>
      </c>
      <c r="I466" s="560" t="str">
        <f>T(ESTIMATE!U454)</f>
        <v/>
      </c>
      <c r="J466" s="561">
        <f>IF($R$3="Allocate Adders",ESTIMATE!BE454,ESTIMATE!AY454)</f>
        <v>0</v>
      </c>
      <c r="K466" s="561">
        <f>IF($R$3="Allocate Adders",ESTIMATE!BH454,ESTIMATE!AZ454)</f>
        <v>0</v>
      </c>
      <c r="L466" s="561">
        <f>IF($R$3="Allocate Adders",ESTIMATE!BK454,ESTIMATE!BA454)</f>
        <v>0</v>
      </c>
      <c r="M466" s="1275">
        <f t="shared" si="19"/>
        <v>0</v>
      </c>
      <c r="N466" s="1275"/>
      <c r="O466" s="520">
        <f t="shared" si="18"/>
        <v>0</v>
      </c>
    </row>
    <row r="467" spans="2:15" ht="4.3499999999999996" hidden="1" customHeight="1" thickBot="1">
      <c r="B467" s="516"/>
      <c r="C467" s="562"/>
      <c r="D467" s="364"/>
      <c r="E467" s="364"/>
      <c r="F467" s="364"/>
      <c r="G467" s="364"/>
      <c r="H467" s="563"/>
      <c r="I467" s="364"/>
      <c r="J467" s="564"/>
      <c r="K467" s="564"/>
      <c r="L467" s="564"/>
      <c r="M467" s="565"/>
      <c r="N467" s="566"/>
      <c r="O467" s="520">
        <f>O468</f>
        <v>0</v>
      </c>
    </row>
    <row r="468" spans="2:15" ht="22" hidden="1" customHeight="1" thickBot="1">
      <c r="B468" s="516"/>
      <c r="C468" s="1276" t="str">
        <f>T(ESTIMATE!AE456)</f>
        <v>ASPHALT TOTAL</v>
      </c>
      <c r="D468" s="1277"/>
      <c r="E468" s="1277"/>
      <c r="F468" s="1277"/>
      <c r="G468" s="1277"/>
      <c r="H468" s="1277"/>
      <c r="I468" s="1278"/>
      <c r="J468" s="530">
        <f>SUM(J427:J467)</f>
        <v>0</v>
      </c>
      <c r="K468" s="531">
        <f>SUM(K427:K467)</f>
        <v>0</v>
      </c>
      <c r="L468" s="530">
        <f>SUM(L427:L467)</f>
        <v>0</v>
      </c>
      <c r="M468" s="1279">
        <f>SUM(M427:N467)</f>
        <v>0</v>
      </c>
      <c r="N468" s="1280"/>
      <c r="O468" s="520">
        <f>SUM(O426:O466)</f>
        <v>0</v>
      </c>
    </row>
    <row r="469" spans="2:15" ht="20.7" hidden="1" customHeight="1">
      <c r="B469" s="521"/>
      <c r="C469" s="585"/>
      <c r="D469" s="585"/>
      <c r="E469" s="585"/>
      <c r="F469" s="585"/>
      <c r="G469" s="585"/>
      <c r="H469" s="586"/>
      <c r="I469" s="585"/>
      <c r="J469" s="587"/>
      <c r="K469" s="587"/>
      <c r="L469" s="587"/>
      <c r="M469" s="588"/>
      <c r="N469" s="571"/>
      <c r="O469" s="520">
        <f>O468</f>
        <v>0</v>
      </c>
    </row>
    <row r="470" spans="2:15" ht="5.45" hidden="1" customHeight="1">
      <c r="B470" s="597"/>
      <c r="C470" s="1281"/>
      <c r="D470" s="1281"/>
      <c r="E470" s="1281"/>
      <c r="F470" s="1281"/>
      <c r="G470" s="1281"/>
      <c r="H470" s="594"/>
      <c r="I470" s="595"/>
      <c r="J470" s="596"/>
      <c r="K470" s="596"/>
      <c r="L470" s="596"/>
      <c r="M470" s="1282"/>
      <c r="N470" s="1282"/>
    </row>
    <row r="471" spans="2:15" ht="22" customHeight="1">
      <c r="B471" s="521"/>
      <c r="C471" s="1283" t="str">
        <f>T(ESTIMATE!B459)</f>
        <v>LANDSCAPING</v>
      </c>
      <c r="D471" s="1283"/>
      <c r="E471" s="1283"/>
      <c r="F471" s="1283"/>
      <c r="G471" s="1284"/>
      <c r="H471" s="556">
        <f>SUM(H472:H511)</f>
        <v>1</v>
      </c>
      <c r="I471" s="557"/>
      <c r="J471" s="558"/>
      <c r="K471" s="558"/>
      <c r="L471" s="558"/>
      <c r="M471" s="1285"/>
      <c r="N471" s="1286"/>
      <c r="O471" s="520">
        <f t="shared" ref="O471:O511" si="20">H471</f>
        <v>1</v>
      </c>
    </row>
    <row r="472" spans="2:15" ht="18" hidden="1" customHeight="1">
      <c r="B472" s="516"/>
      <c r="C472" s="1274" t="str">
        <f>T(ESTIMATE!B460)</f>
        <v>Landscaping bid/allowance, trees, bushes, flowers</v>
      </c>
      <c r="D472" s="1274"/>
      <c r="E472" s="1274"/>
      <c r="F472" s="1274"/>
      <c r="G472" s="1274"/>
      <c r="H472" s="559">
        <f>ESTIMATE!R460</f>
        <v>0</v>
      </c>
      <c r="I472" s="560" t="str">
        <f>T(ESTIMATE!U460)</f>
        <v>ls</v>
      </c>
      <c r="J472" s="561">
        <f>IF($R$3="Allocate Adders",ESTIMATE!BE460,ESTIMATE!AY460)</f>
        <v>0</v>
      </c>
      <c r="K472" s="561">
        <f>IF($R$3="Allocate Adders",ESTIMATE!BH460,ESTIMATE!AZ460)</f>
        <v>0</v>
      </c>
      <c r="L472" s="561">
        <f>IF($R$3="Allocate Adders",ESTIMATE!BK460,ESTIMATE!BA460)</f>
        <v>0</v>
      </c>
      <c r="M472" s="1275">
        <f t="shared" ref="M472:M511" si="21">SUM(J472:L472)</f>
        <v>0</v>
      </c>
      <c r="N472" s="1275"/>
      <c r="O472" s="520">
        <f t="shared" si="20"/>
        <v>0</v>
      </c>
    </row>
    <row r="473" spans="2:15" ht="18" hidden="1" customHeight="1">
      <c r="B473" s="516"/>
      <c r="C473" s="1274" t="str">
        <f>T(ESTIMATE!B461)</f>
        <v/>
      </c>
      <c r="D473" s="1274"/>
      <c r="E473" s="1274"/>
      <c r="F473" s="1274"/>
      <c r="G473" s="1274"/>
      <c r="H473" s="559">
        <f>ESTIMATE!R461</f>
        <v>0</v>
      </c>
      <c r="I473" s="560" t="str">
        <f>T(ESTIMATE!U461)</f>
        <v/>
      </c>
      <c r="J473" s="561">
        <f>IF($R$3="Allocate Adders",ESTIMATE!BE461,ESTIMATE!AY461)</f>
        <v>0</v>
      </c>
      <c r="K473" s="561">
        <f>IF($R$3="Allocate Adders",ESTIMATE!BH461,ESTIMATE!AZ461)</f>
        <v>0</v>
      </c>
      <c r="L473" s="561">
        <f>IF($R$3="Allocate Adders",ESTIMATE!BK461,ESTIMATE!BA461)</f>
        <v>0</v>
      </c>
      <c r="M473" s="1275">
        <f t="shared" si="21"/>
        <v>0</v>
      </c>
      <c r="N473" s="1275"/>
      <c r="O473" s="520">
        <f t="shared" si="20"/>
        <v>0</v>
      </c>
    </row>
    <row r="474" spans="2:15" ht="18" hidden="1" customHeight="1">
      <c r="B474" s="516"/>
      <c r="C474" s="1274" t="str">
        <f>T(ESTIMATE!B462)</f>
        <v>Landscaping Packages</v>
      </c>
      <c r="D474" s="1274"/>
      <c r="E474" s="1274"/>
      <c r="F474" s="1274"/>
      <c r="G474" s="1274"/>
      <c r="H474" s="559">
        <f>ESTIMATE!R462</f>
        <v>0</v>
      </c>
      <c r="I474" s="560" t="str">
        <f>T(ESTIMATE!U462)</f>
        <v/>
      </c>
      <c r="J474" s="561">
        <f>IF($R$3="Allocate Adders",ESTIMATE!BE462,ESTIMATE!AY462)</f>
        <v>0</v>
      </c>
      <c r="K474" s="561">
        <f>IF($R$3="Allocate Adders",ESTIMATE!BH462,ESTIMATE!AZ462)</f>
        <v>0</v>
      </c>
      <c r="L474" s="561">
        <f>IF($R$3="Allocate Adders",ESTIMATE!BK462,ESTIMATE!BA462)</f>
        <v>0</v>
      </c>
      <c r="M474" s="1275">
        <f t="shared" si="21"/>
        <v>0</v>
      </c>
      <c r="N474" s="1275"/>
      <c r="O474" s="520">
        <f t="shared" si="20"/>
        <v>0</v>
      </c>
    </row>
    <row r="475" spans="2:15" ht="18" hidden="1" customHeight="1">
      <c r="B475" s="516"/>
      <c r="C475" s="1274" t="str">
        <f>T(ESTIMATE!B463)</f>
        <v>Entire lot, landscaping package (varies by size)</v>
      </c>
      <c r="D475" s="1274"/>
      <c r="E475" s="1274"/>
      <c r="F475" s="1274"/>
      <c r="G475" s="1274"/>
      <c r="H475" s="559">
        <f>ESTIMATE!R463</f>
        <v>0</v>
      </c>
      <c r="I475" s="560" t="str">
        <f>T(ESTIMATE!U463)</f>
        <v>ls</v>
      </c>
      <c r="J475" s="561">
        <f>IF($R$3="Allocate Adders",ESTIMATE!BE463,ESTIMATE!AY463)</f>
        <v>0</v>
      </c>
      <c r="K475" s="561">
        <f>IF($R$3="Allocate Adders",ESTIMATE!BH463,ESTIMATE!AZ463)</f>
        <v>0</v>
      </c>
      <c r="L475" s="561">
        <f>IF($R$3="Allocate Adders",ESTIMATE!BK463,ESTIMATE!BA463)</f>
        <v>0</v>
      </c>
      <c r="M475" s="1275">
        <f t="shared" si="21"/>
        <v>0</v>
      </c>
      <c r="N475" s="1275"/>
      <c r="O475" s="520">
        <f t="shared" si="20"/>
        <v>0</v>
      </c>
    </row>
    <row r="476" spans="2:15" ht="18" customHeight="1">
      <c r="B476" s="516"/>
      <c r="C476" s="1274" t="str">
        <f>T(ESTIMATE!B464)</f>
        <v>Front yard, landscaping package (varies by size)</v>
      </c>
      <c r="D476" s="1274"/>
      <c r="E476" s="1274"/>
      <c r="F476" s="1274"/>
      <c r="G476" s="1274"/>
      <c r="H476" s="559">
        <f>ESTIMATE!R464</f>
        <v>1</v>
      </c>
      <c r="I476" s="560" t="str">
        <f>T(ESTIMATE!U464)</f>
        <v>ls</v>
      </c>
      <c r="J476" s="561">
        <f>IF($R$3="Allocate Adders",ESTIMATE!BE464,ESTIMATE!AY464)</f>
        <v>250</v>
      </c>
      <c r="K476" s="561">
        <f>IF($R$3="Allocate Adders",ESTIMATE!BH464,ESTIMATE!AZ464)</f>
        <v>500</v>
      </c>
      <c r="L476" s="561">
        <f>IF($R$3="Allocate Adders",ESTIMATE!BK464,ESTIMATE!BA464)</f>
        <v>0</v>
      </c>
      <c r="M476" s="1275">
        <f t="shared" si="21"/>
        <v>750</v>
      </c>
      <c r="N476" s="1275"/>
      <c r="O476" s="520">
        <f t="shared" si="20"/>
        <v>1</v>
      </c>
    </row>
    <row r="477" spans="2:15" ht="18" hidden="1" customHeight="1">
      <c r="B477" s="516"/>
      <c r="C477" s="1274" t="str">
        <f>T(ESTIMATE!B465)</f>
        <v>Clean-up existing landscaping</v>
      </c>
      <c r="D477" s="1274"/>
      <c r="E477" s="1274"/>
      <c r="F477" s="1274"/>
      <c r="G477" s="1274"/>
      <c r="H477" s="559">
        <f>ESTIMATE!R465</f>
        <v>0</v>
      </c>
      <c r="I477" s="560" t="str">
        <f>T(ESTIMATE!U465)</f>
        <v>ls</v>
      </c>
      <c r="J477" s="561">
        <f>IF($R$3="Allocate Adders",ESTIMATE!BE465,ESTIMATE!AY465)</f>
        <v>0</v>
      </c>
      <c r="K477" s="561">
        <f>IF($R$3="Allocate Adders",ESTIMATE!BH465,ESTIMATE!AZ465)</f>
        <v>0</v>
      </c>
      <c r="L477" s="561">
        <f>IF($R$3="Allocate Adders",ESTIMATE!BK465,ESTIMATE!BA465)</f>
        <v>0</v>
      </c>
      <c r="M477" s="1275">
        <f t="shared" si="21"/>
        <v>0</v>
      </c>
      <c r="N477" s="1275"/>
      <c r="O477" s="520">
        <f t="shared" si="20"/>
        <v>0</v>
      </c>
    </row>
    <row r="478" spans="2:15" ht="18" hidden="1" customHeight="1">
      <c r="B478" s="516"/>
      <c r="C478" s="1274" t="str">
        <f>T(ESTIMATE!B466)</f>
        <v/>
      </c>
      <c r="D478" s="1274"/>
      <c r="E478" s="1274"/>
      <c r="F478" s="1274"/>
      <c r="G478" s="1274"/>
      <c r="H478" s="559">
        <f>ESTIMATE!R466</f>
        <v>0</v>
      </c>
      <c r="I478" s="560" t="str">
        <f>T(ESTIMATE!U466)</f>
        <v/>
      </c>
      <c r="J478" s="561">
        <f>IF($R$3="Allocate Adders",ESTIMATE!BE466,ESTIMATE!AY466)</f>
        <v>0</v>
      </c>
      <c r="K478" s="561">
        <f>IF($R$3="Allocate Adders",ESTIMATE!BH466,ESTIMATE!AZ466)</f>
        <v>0</v>
      </c>
      <c r="L478" s="561">
        <f>IF($R$3="Allocate Adders",ESTIMATE!BK466,ESTIMATE!BA466)</f>
        <v>0</v>
      </c>
      <c r="M478" s="1275">
        <f t="shared" si="21"/>
        <v>0</v>
      </c>
      <c r="N478" s="1275"/>
      <c r="O478" s="520">
        <f t="shared" si="20"/>
        <v>0</v>
      </c>
    </row>
    <row r="479" spans="2:15" ht="18" hidden="1" customHeight="1">
      <c r="B479" s="516"/>
      <c r="C479" s="1274" t="str">
        <f>T(ESTIMATE!B467)</f>
        <v/>
      </c>
      <c r="D479" s="1274"/>
      <c r="E479" s="1274"/>
      <c r="F479" s="1274"/>
      <c r="G479" s="1274"/>
      <c r="H479" s="559">
        <f>ESTIMATE!R467</f>
        <v>0</v>
      </c>
      <c r="I479" s="560" t="str">
        <f>T(ESTIMATE!U467)</f>
        <v/>
      </c>
      <c r="J479" s="561">
        <f>IF($R$3="Allocate Adders",ESTIMATE!BE467,ESTIMATE!AY467)</f>
        <v>0</v>
      </c>
      <c r="K479" s="561">
        <f>IF($R$3="Allocate Adders",ESTIMATE!BH467,ESTIMATE!AZ467)</f>
        <v>0</v>
      </c>
      <c r="L479" s="561">
        <f>IF($R$3="Allocate Adders",ESTIMATE!BK467,ESTIMATE!BA467)</f>
        <v>0</v>
      </c>
      <c r="M479" s="1275">
        <f t="shared" si="21"/>
        <v>0</v>
      </c>
      <c r="N479" s="1275"/>
      <c r="O479" s="520">
        <f t="shared" si="20"/>
        <v>0</v>
      </c>
    </row>
    <row r="480" spans="2:15" ht="18" hidden="1" customHeight="1">
      <c r="B480" s="516"/>
      <c r="C480" s="1274" t="str">
        <f>T(ESTIMATE!B468)</f>
        <v>Landscaping, Detailed</v>
      </c>
      <c r="D480" s="1274"/>
      <c r="E480" s="1274"/>
      <c r="F480" s="1274"/>
      <c r="G480" s="1274"/>
      <c r="H480" s="559">
        <f>ESTIMATE!R468</f>
        <v>0</v>
      </c>
      <c r="I480" s="560" t="str">
        <f>T(ESTIMATE!U468)</f>
        <v/>
      </c>
      <c r="J480" s="561">
        <f>IF($R$3="Allocate Adders",ESTIMATE!BE468,ESTIMATE!AY468)</f>
        <v>0</v>
      </c>
      <c r="K480" s="561">
        <f>IF($R$3="Allocate Adders",ESTIMATE!BH468,ESTIMATE!AZ468)</f>
        <v>0</v>
      </c>
      <c r="L480" s="561">
        <f>IF($R$3="Allocate Adders",ESTIMATE!BK468,ESTIMATE!BA468)</f>
        <v>0</v>
      </c>
      <c r="M480" s="1275">
        <f t="shared" si="21"/>
        <v>0</v>
      </c>
      <c r="N480" s="1275"/>
      <c r="O480" s="520">
        <f t="shared" si="20"/>
        <v>0</v>
      </c>
    </row>
    <row r="481" spans="2:15" ht="18" hidden="1" customHeight="1">
      <c r="B481" s="516"/>
      <c r="C481" s="1274" t="str">
        <f>T(ESTIMATE!B469)</f>
        <v>Sod</v>
      </c>
      <c r="D481" s="1274"/>
      <c r="E481" s="1274"/>
      <c r="F481" s="1274"/>
      <c r="G481" s="1274"/>
      <c r="H481" s="559">
        <f>ESTIMATE!R469</f>
        <v>0</v>
      </c>
      <c r="I481" s="560" t="str">
        <f>T(ESTIMATE!U469)</f>
        <v>sf</v>
      </c>
      <c r="J481" s="561">
        <f>IF($R$3="Allocate Adders",ESTIMATE!BE469,ESTIMATE!AY469)</f>
        <v>0</v>
      </c>
      <c r="K481" s="561">
        <f>IF($R$3="Allocate Adders",ESTIMATE!BH469,ESTIMATE!AZ469)</f>
        <v>0</v>
      </c>
      <c r="L481" s="561">
        <f>IF($R$3="Allocate Adders",ESTIMATE!BK469,ESTIMATE!BA469)</f>
        <v>0</v>
      </c>
      <c r="M481" s="1275">
        <f t="shared" si="21"/>
        <v>0</v>
      </c>
      <c r="N481" s="1275"/>
      <c r="O481" s="520">
        <f t="shared" si="20"/>
        <v>0</v>
      </c>
    </row>
    <row r="482" spans="2:15" ht="18" hidden="1" customHeight="1">
      <c r="B482" s="516"/>
      <c r="C482" s="1274" t="str">
        <f>T(ESTIMATE!B470)</f>
        <v>Seeding</v>
      </c>
      <c r="D482" s="1274"/>
      <c r="E482" s="1274"/>
      <c r="F482" s="1274"/>
      <c r="G482" s="1274"/>
      <c r="H482" s="559">
        <f>ESTIMATE!R470</f>
        <v>0</v>
      </c>
      <c r="I482" s="560" t="str">
        <f>T(ESTIMATE!U470)</f>
        <v>sf</v>
      </c>
      <c r="J482" s="561">
        <f>IF($R$3="Allocate Adders",ESTIMATE!BE470,ESTIMATE!AY470)</f>
        <v>0</v>
      </c>
      <c r="K482" s="561">
        <f>IF($R$3="Allocate Adders",ESTIMATE!BH470,ESTIMATE!AZ470)</f>
        <v>0</v>
      </c>
      <c r="L482" s="561">
        <f>IF($R$3="Allocate Adders",ESTIMATE!BK470,ESTIMATE!BA470)</f>
        <v>0</v>
      </c>
      <c r="M482" s="1275">
        <f t="shared" si="21"/>
        <v>0</v>
      </c>
      <c r="N482" s="1275"/>
      <c r="O482" s="520">
        <f t="shared" si="20"/>
        <v>0</v>
      </c>
    </row>
    <row r="483" spans="2:15" ht="18" hidden="1" customHeight="1">
      <c r="B483" s="516"/>
      <c r="C483" s="1274" t="str">
        <f>T(ESTIMATE!B471)</f>
        <v>Shrubs/plantings, 1 gallon</v>
      </c>
      <c r="D483" s="1274"/>
      <c r="E483" s="1274"/>
      <c r="F483" s="1274"/>
      <c r="G483" s="1274"/>
      <c r="H483" s="559">
        <f>ESTIMATE!R471</f>
        <v>0</v>
      </c>
      <c r="I483" s="560" t="str">
        <f>T(ESTIMATE!U471)</f>
        <v>ea</v>
      </c>
      <c r="J483" s="561">
        <f>IF($R$3="Allocate Adders",ESTIMATE!BE471,ESTIMATE!AY471)</f>
        <v>0</v>
      </c>
      <c r="K483" s="561">
        <f>IF($R$3="Allocate Adders",ESTIMATE!BH471,ESTIMATE!AZ471)</f>
        <v>0</v>
      </c>
      <c r="L483" s="561">
        <f>IF($R$3="Allocate Adders",ESTIMATE!BK471,ESTIMATE!BA471)</f>
        <v>0</v>
      </c>
      <c r="M483" s="1275">
        <f t="shared" si="21"/>
        <v>0</v>
      </c>
      <c r="N483" s="1275"/>
      <c r="O483" s="520">
        <f t="shared" si="20"/>
        <v>0</v>
      </c>
    </row>
    <row r="484" spans="2:15" ht="18" hidden="1" customHeight="1">
      <c r="B484" s="516"/>
      <c r="C484" s="1274" t="str">
        <f>T(ESTIMATE!B472)</f>
        <v>Shrubs/plantings, 2 gallon</v>
      </c>
      <c r="D484" s="1274"/>
      <c r="E484" s="1274"/>
      <c r="F484" s="1274"/>
      <c r="G484" s="1274"/>
      <c r="H484" s="559">
        <f>ESTIMATE!R472</f>
        <v>0</v>
      </c>
      <c r="I484" s="560" t="str">
        <f>T(ESTIMATE!U472)</f>
        <v>ea</v>
      </c>
      <c r="J484" s="561">
        <f>IF($R$3="Allocate Adders",ESTIMATE!BE472,ESTIMATE!AY472)</f>
        <v>0</v>
      </c>
      <c r="K484" s="561">
        <f>IF($R$3="Allocate Adders",ESTIMATE!BH472,ESTIMATE!AZ472)</f>
        <v>0</v>
      </c>
      <c r="L484" s="561">
        <f>IF($R$3="Allocate Adders",ESTIMATE!BK472,ESTIMATE!BA472)</f>
        <v>0</v>
      </c>
      <c r="M484" s="1275">
        <f t="shared" si="21"/>
        <v>0</v>
      </c>
      <c r="N484" s="1275"/>
      <c r="O484" s="520">
        <f t="shared" si="20"/>
        <v>0</v>
      </c>
    </row>
    <row r="485" spans="2:15" ht="18" hidden="1" customHeight="1">
      <c r="B485" s="516"/>
      <c r="C485" s="1274" t="str">
        <f>T(ESTIMATE!B473)</f>
        <v>Shrubs/plantings, 5 gallon</v>
      </c>
      <c r="D485" s="1274"/>
      <c r="E485" s="1274"/>
      <c r="F485" s="1274"/>
      <c r="G485" s="1274"/>
      <c r="H485" s="559">
        <f>ESTIMATE!R473</f>
        <v>0</v>
      </c>
      <c r="I485" s="560" t="str">
        <f>T(ESTIMATE!U473)</f>
        <v>ea</v>
      </c>
      <c r="J485" s="561">
        <f>IF($R$3="Allocate Adders",ESTIMATE!BE473,ESTIMATE!AY473)</f>
        <v>0</v>
      </c>
      <c r="K485" s="561">
        <f>IF($R$3="Allocate Adders",ESTIMATE!BH473,ESTIMATE!AZ473)</f>
        <v>0</v>
      </c>
      <c r="L485" s="561">
        <f>IF($R$3="Allocate Adders",ESTIMATE!BK473,ESTIMATE!BA473)</f>
        <v>0</v>
      </c>
      <c r="M485" s="1275">
        <f t="shared" si="21"/>
        <v>0</v>
      </c>
      <c r="N485" s="1275"/>
      <c r="O485" s="520">
        <f t="shared" si="20"/>
        <v>0</v>
      </c>
    </row>
    <row r="486" spans="2:15" ht="18" hidden="1" customHeight="1">
      <c r="B486" s="516"/>
      <c r="C486" s="1274" t="str">
        <f>T(ESTIMATE!B474)</f>
        <v>Small trees, 1-2" caliper, 10 gallon</v>
      </c>
      <c r="D486" s="1274"/>
      <c r="E486" s="1274"/>
      <c r="F486" s="1274"/>
      <c r="G486" s="1274"/>
      <c r="H486" s="559">
        <f>ESTIMATE!R474</f>
        <v>0</v>
      </c>
      <c r="I486" s="560" t="str">
        <f>T(ESTIMATE!U474)</f>
        <v>ea</v>
      </c>
      <c r="J486" s="561">
        <f>IF($R$3="Allocate Adders",ESTIMATE!BE474,ESTIMATE!AY474)</f>
        <v>0</v>
      </c>
      <c r="K486" s="561">
        <f>IF($R$3="Allocate Adders",ESTIMATE!BH474,ESTIMATE!AZ474)</f>
        <v>0</v>
      </c>
      <c r="L486" s="561">
        <f>IF($R$3="Allocate Adders",ESTIMATE!BK474,ESTIMATE!BA474)</f>
        <v>0</v>
      </c>
      <c r="M486" s="1275">
        <f t="shared" si="21"/>
        <v>0</v>
      </c>
      <c r="N486" s="1275"/>
      <c r="O486" s="520">
        <f t="shared" si="20"/>
        <v>0</v>
      </c>
    </row>
    <row r="487" spans="2:15" ht="18" hidden="1" customHeight="1">
      <c r="B487" s="516"/>
      <c r="C487" s="1274" t="str">
        <f>T(ESTIMATE!B475)</f>
        <v>Small trees, 1-2" 15 gallon</v>
      </c>
      <c r="D487" s="1274"/>
      <c r="E487" s="1274"/>
      <c r="F487" s="1274"/>
      <c r="G487" s="1274"/>
      <c r="H487" s="559">
        <f>ESTIMATE!R475</f>
        <v>0</v>
      </c>
      <c r="I487" s="560" t="str">
        <f>T(ESTIMATE!U475)</f>
        <v>ea</v>
      </c>
      <c r="J487" s="561">
        <f>IF($R$3="Allocate Adders",ESTIMATE!BE475,ESTIMATE!AY475)</f>
        <v>0</v>
      </c>
      <c r="K487" s="561">
        <f>IF($R$3="Allocate Adders",ESTIMATE!BH475,ESTIMATE!AZ475)</f>
        <v>0</v>
      </c>
      <c r="L487" s="561">
        <f>IF($R$3="Allocate Adders",ESTIMATE!BK475,ESTIMATE!BA475)</f>
        <v>0</v>
      </c>
      <c r="M487" s="1275">
        <f t="shared" si="21"/>
        <v>0</v>
      </c>
      <c r="N487" s="1275"/>
      <c r="O487" s="520">
        <f t="shared" si="20"/>
        <v>0</v>
      </c>
    </row>
    <row r="488" spans="2:15" ht="18" hidden="1" customHeight="1">
      <c r="B488" s="516"/>
      <c r="C488" s="1274" t="str">
        <f>T(ESTIMATE!B476)</f>
        <v>36" box tree</v>
      </c>
      <c r="D488" s="1274"/>
      <c r="E488" s="1274"/>
      <c r="F488" s="1274"/>
      <c r="G488" s="1274"/>
      <c r="H488" s="559">
        <f>ESTIMATE!R476</f>
        <v>0</v>
      </c>
      <c r="I488" s="560" t="str">
        <f>T(ESTIMATE!U476)</f>
        <v>ea</v>
      </c>
      <c r="J488" s="561">
        <f>IF($R$3="Allocate Adders",ESTIMATE!BE476,ESTIMATE!AY476)</f>
        <v>0</v>
      </c>
      <c r="K488" s="561">
        <f>IF($R$3="Allocate Adders",ESTIMATE!BH476,ESTIMATE!AZ476)</f>
        <v>0</v>
      </c>
      <c r="L488" s="561">
        <f>IF($R$3="Allocate Adders",ESTIMATE!BK476,ESTIMATE!BA476)</f>
        <v>0</v>
      </c>
      <c r="M488" s="1275">
        <f t="shared" si="21"/>
        <v>0</v>
      </c>
      <c r="N488" s="1275"/>
      <c r="O488" s="520">
        <f t="shared" si="20"/>
        <v>0</v>
      </c>
    </row>
    <row r="489" spans="2:15" ht="18" hidden="1" customHeight="1">
      <c r="B489" s="516"/>
      <c r="C489" s="1274" t="str">
        <f>T(ESTIMATE!B477)</f>
        <v>Mulch, standard 3" thick</v>
      </c>
      <c r="D489" s="1274"/>
      <c r="E489" s="1274"/>
      <c r="F489" s="1274"/>
      <c r="G489" s="1274"/>
      <c r="H489" s="559">
        <f>ESTIMATE!R477</f>
        <v>0</v>
      </c>
      <c r="I489" s="560" t="str">
        <f>T(ESTIMATE!U477)</f>
        <v>sf</v>
      </c>
      <c r="J489" s="561">
        <f>IF($R$3="Allocate Adders",ESTIMATE!BE477,ESTIMATE!AY477)</f>
        <v>0</v>
      </c>
      <c r="K489" s="561">
        <f>IF($R$3="Allocate Adders",ESTIMATE!BH477,ESTIMATE!AZ477)</f>
        <v>0</v>
      </c>
      <c r="L489" s="561">
        <f>IF($R$3="Allocate Adders",ESTIMATE!BK477,ESTIMATE!BA477)</f>
        <v>0</v>
      </c>
      <c r="M489" s="1275">
        <f t="shared" si="21"/>
        <v>0</v>
      </c>
      <c r="N489" s="1275"/>
      <c r="O489" s="520">
        <f t="shared" si="20"/>
        <v>0</v>
      </c>
    </row>
    <row r="490" spans="2:15" ht="18" hidden="1" customHeight="1">
      <c r="B490" s="516"/>
      <c r="C490" s="1274" t="str">
        <f>T(ESTIMATE!B478)</f>
        <v>Landscape rock, 3/4"</v>
      </c>
      <c r="D490" s="1274"/>
      <c r="E490" s="1274"/>
      <c r="F490" s="1274"/>
      <c r="G490" s="1274"/>
      <c r="H490" s="559">
        <f>ESTIMATE!R478</f>
        <v>0</v>
      </c>
      <c r="I490" s="560" t="str">
        <f>T(ESTIMATE!U478)</f>
        <v>sf</v>
      </c>
      <c r="J490" s="561">
        <f>IF($R$3="Allocate Adders",ESTIMATE!BE478,ESTIMATE!AY478)</f>
        <v>0</v>
      </c>
      <c r="K490" s="561">
        <f>IF($R$3="Allocate Adders",ESTIMATE!BH478,ESTIMATE!AZ478)</f>
        <v>0</v>
      </c>
      <c r="L490" s="561">
        <f>IF($R$3="Allocate Adders",ESTIMATE!BK478,ESTIMATE!BA478)</f>
        <v>0</v>
      </c>
      <c r="M490" s="1275">
        <f t="shared" si="21"/>
        <v>0</v>
      </c>
      <c r="N490" s="1275"/>
      <c r="O490" s="520">
        <f t="shared" si="20"/>
        <v>0</v>
      </c>
    </row>
    <row r="491" spans="2:15" ht="18" hidden="1" customHeight="1">
      <c r="B491" s="516"/>
      <c r="C491" s="1274" t="str">
        <f>T(ESTIMATE!B479)</f>
        <v>Cobble stone rock</v>
      </c>
      <c r="D491" s="1274"/>
      <c r="E491" s="1274"/>
      <c r="F491" s="1274"/>
      <c r="G491" s="1274"/>
      <c r="H491" s="559">
        <f>ESTIMATE!R479</f>
        <v>0</v>
      </c>
      <c r="I491" s="560" t="str">
        <f>T(ESTIMATE!U479)</f>
        <v>sf</v>
      </c>
      <c r="J491" s="561">
        <f>IF($R$3="Allocate Adders",ESTIMATE!BE479,ESTIMATE!AY479)</f>
        <v>0</v>
      </c>
      <c r="K491" s="561">
        <f>IF($R$3="Allocate Adders",ESTIMATE!BH479,ESTIMATE!AZ479)</f>
        <v>0</v>
      </c>
      <c r="L491" s="561">
        <f>IF($R$3="Allocate Adders",ESTIMATE!BK479,ESTIMATE!BA479)</f>
        <v>0</v>
      </c>
      <c r="M491" s="1275">
        <f t="shared" si="21"/>
        <v>0</v>
      </c>
      <c r="N491" s="1275"/>
      <c r="O491" s="520">
        <f t="shared" si="20"/>
        <v>0</v>
      </c>
    </row>
    <row r="492" spans="2:15" ht="18" hidden="1" customHeight="1">
      <c r="B492" s="516"/>
      <c r="C492" s="1274" t="str">
        <f>T(ESTIMATE!B480)</f>
        <v>Tree removal, per tree</v>
      </c>
      <c r="D492" s="1274"/>
      <c r="E492" s="1274"/>
      <c r="F492" s="1274"/>
      <c r="G492" s="1274"/>
      <c r="H492" s="559">
        <f>ESTIMATE!R480</f>
        <v>0</v>
      </c>
      <c r="I492" s="560" t="str">
        <f>T(ESTIMATE!U480)</f>
        <v>ea</v>
      </c>
      <c r="J492" s="561">
        <f>IF($R$3="Allocate Adders",ESTIMATE!BE480,ESTIMATE!AY480)</f>
        <v>0</v>
      </c>
      <c r="K492" s="561">
        <f>IF($R$3="Allocate Adders",ESTIMATE!BH480,ESTIMATE!AZ480)</f>
        <v>0</v>
      </c>
      <c r="L492" s="561">
        <f>IF($R$3="Allocate Adders",ESTIMATE!BK480,ESTIMATE!BA480)</f>
        <v>0</v>
      </c>
      <c r="M492" s="1275">
        <f t="shared" si="21"/>
        <v>0</v>
      </c>
      <c r="N492" s="1275"/>
      <c r="O492" s="520">
        <f t="shared" si="20"/>
        <v>0</v>
      </c>
    </row>
    <row r="493" spans="2:15" ht="18" hidden="1" customHeight="1">
      <c r="B493" s="516"/>
      <c r="C493" s="1274" t="str">
        <f>T(ESTIMATE!B481)</f>
        <v>Stacked, retaining wall</v>
      </c>
      <c r="D493" s="1274"/>
      <c r="E493" s="1274"/>
      <c r="F493" s="1274"/>
      <c r="G493" s="1274"/>
      <c r="H493" s="559">
        <f>ESTIMATE!R481</f>
        <v>0</v>
      </c>
      <c r="I493" s="560" t="str">
        <f>T(ESTIMATE!U481)</f>
        <v>sf</v>
      </c>
      <c r="J493" s="561">
        <f>IF($R$3="Allocate Adders",ESTIMATE!BE481,ESTIMATE!AY481)</f>
        <v>0</v>
      </c>
      <c r="K493" s="561">
        <f>IF($R$3="Allocate Adders",ESTIMATE!BH481,ESTIMATE!AZ481)</f>
        <v>0</v>
      </c>
      <c r="L493" s="561">
        <f>IF($R$3="Allocate Adders",ESTIMATE!BK481,ESTIMATE!BA481)</f>
        <v>0</v>
      </c>
      <c r="M493" s="1275">
        <f t="shared" si="21"/>
        <v>0</v>
      </c>
      <c r="N493" s="1275"/>
      <c r="O493" s="520">
        <f t="shared" si="20"/>
        <v>0</v>
      </c>
    </row>
    <row r="494" spans="2:15" ht="18" hidden="1" customHeight="1">
      <c r="B494" s="516"/>
      <c r="C494" s="1274" t="str">
        <f>T(ESTIMATE!B482)</f>
        <v/>
      </c>
      <c r="D494" s="1274"/>
      <c r="E494" s="1274"/>
      <c r="F494" s="1274"/>
      <c r="G494" s="1274"/>
      <c r="H494" s="559">
        <f>ESTIMATE!R482</f>
        <v>0</v>
      </c>
      <c r="I494" s="560" t="str">
        <f>T(ESTIMATE!U482)</f>
        <v/>
      </c>
      <c r="J494" s="561">
        <f>IF($R$3="Allocate Adders",ESTIMATE!BE482,ESTIMATE!AY482)</f>
        <v>0</v>
      </c>
      <c r="K494" s="561">
        <f>IF($R$3="Allocate Adders",ESTIMATE!BH482,ESTIMATE!AZ482)</f>
        <v>0</v>
      </c>
      <c r="L494" s="561">
        <f>IF($R$3="Allocate Adders",ESTIMATE!BK482,ESTIMATE!BA482)</f>
        <v>0</v>
      </c>
      <c r="M494" s="1275">
        <f t="shared" si="21"/>
        <v>0</v>
      </c>
      <c r="N494" s="1275"/>
      <c r="O494" s="520">
        <f t="shared" si="20"/>
        <v>0</v>
      </c>
    </row>
    <row r="495" spans="2:15" ht="18" hidden="1" customHeight="1">
      <c r="B495" s="516"/>
      <c r="C495" s="1274" t="str">
        <f>T(ESTIMATE!B483)</f>
        <v/>
      </c>
      <c r="D495" s="1274"/>
      <c r="E495" s="1274"/>
      <c r="F495" s="1274"/>
      <c r="G495" s="1274"/>
      <c r="H495" s="559">
        <f>ESTIMATE!R483</f>
        <v>0</v>
      </c>
      <c r="I495" s="560" t="str">
        <f>T(ESTIMATE!U483)</f>
        <v/>
      </c>
      <c r="J495" s="561">
        <f>IF($R$3="Allocate Adders",ESTIMATE!BE483,ESTIMATE!AY483)</f>
        <v>0</v>
      </c>
      <c r="K495" s="561">
        <f>IF($R$3="Allocate Adders",ESTIMATE!BH483,ESTIMATE!AZ483)</f>
        <v>0</v>
      </c>
      <c r="L495" s="561">
        <f>IF($R$3="Allocate Adders",ESTIMATE!BK483,ESTIMATE!BA483)</f>
        <v>0</v>
      </c>
      <c r="M495" s="1275">
        <f t="shared" si="21"/>
        <v>0</v>
      </c>
      <c r="N495" s="1275"/>
      <c r="O495" s="520">
        <f t="shared" si="20"/>
        <v>0</v>
      </c>
    </row>
    <row r="496" spans="2:15" ht="18" hidden="1" customHeight="1">
      <c r="B496" s="516"/>
      <c r="C496" s="1274" t="str">
        <f>T(ESTIMATE!B484)</f>
        <v>Retaining Walls</v>
      </c>
      <c r="D496" s="1274"/>
      <c r="E496" s="1274"/>
      <c r="F496" s="1274"/>
      <c r="G496" s="1274"/>
      <c r="H496" s="559">
        <f>ESTIMATE!R484</f>
        <v>0</v>
      </c>
      <c r="I496" s="560" t="str">
        <f>T(ESTIMATE!U484)</f>
        <v/>
      </c>
      <c r="J496" s="561">
        <f>IF($R$3="Allocate Adders",ESTIMATE!BE484,ESTIMATE!AY484)</f>
        <v>0</v>
      </c>
      <c r="K496" s="561">
        <f>IF($R$3="Allocate Adders",ESTIMATE!BH484,ESTIMATE!AZ484)</f>
        <v>0</v>
      </c>
      <c r="L496" s="561">
        <f>IF($R$3="Allocate Adders",ESTIMATE!BK484,ESTIMATE!BA484)</f>
        <v>0</v>
      </c>
      <c r="M496" s="1275">
        <f t="shared" si="21"/>
        <v>0</v>
      </c>
      <c r="N496" s="1275"/>
      <c r="O496" s="520">
        <f t="shared" si="20"/>
        <v>0</v>
      </c>
    </row>
    <row r="497" spans="2:15" ht="18" hidden="1" customHeight="1">
      <c r="B497" s="516"/>
      <c r="C497" s="1274" t="str">
        <f>T(ESTIMATE!B485)</f>
        <v>Concrete block retaining wall</v>
      </c>
      <c r="D497" s="1274"/>
      <c r="E497" s="1274"/>
      <c r="F497" s="1274"/>
      <c r="G497" s="1274"/>
      <c r="H497" s="559">
        <f>ESTIMATE!R485</f>
        <v>0</v>
      </c>
      <c r="I497" s="560" t="str">
        <f>T(ESTIMATE!U485)</f>
        <v>sf</v>
      </c>
      <c r="J497" s="561">
        <f>IF($R$3="Allocate Adders",ESTIMATE!BE485,ESTIMATE!AY485)</f>
        <v>0</v>
      </c>
      <c r="K497" s="561">
        <f>IF($R$3="Allocate Adders",ESTIMATE!BH485,ESTIMATE!AZ485)</f>
        <v>0</v>
      </c>
      <c r="L497" s="561">
        <f>IF($R$3="Allocate Adders",ESTIMATE!BK485,ESTIMATE!BA485)</f>
        <v>0</v>
      </c>
      <c r="M497" s="1275">
        <f t="shared" si="21"/>
        <v>0</v>
      </c>
      <c r="N497" s="1275"/>
      <c r="O497" s="520">
        <f t="shared" si="20"/>
        <v>0</v>
      </c>
    </row>
    <row r="498" spans="2:15" ht="18" hidden="1" customHeight="1">
      <c r="B498" s="516"/>
      <c r="C498" s="1274" t="str">
        <f>T(ESTIMATE!B486)</f>
        <v>Railroad-tie retaining wall</v>
      </c>
      <c r="D498" s="1274"/>
      <c r="E498" s="1274"/>
      <c r="F498" s="1274"/>
      <c r="G498" s="1274"/>
      <c r="H498" s="559">
        <f>ESTIMATE!R486</f>
        <v>0</v>
      </c>
      <c r="I498" s="560" t="str">
        <f>T(ESTIMATE!U486)</f>
        <v>sf</v>
      </c>
      <c r="J498" s="561">
        <f>IF($R$3="Allocate Adders",ESTIMATE!BE486,ESTIMATE!AY486)</f>
        <v>0</v>
      </c>
      <c r="K498" s="561">
        <f>IF($R$3="Allocate Adders",ESTIMATE!BH486,ESTIMATE!AZ486)</f>
        <v>0</v>
      </c>
      <c r="L498" s="561">
        <f>IF($R$3="Allocate Adders",ESTIMATE!BK486,ESTIMATE!BA486)</f>
        <v>0</v>
      </c>
      <c r="M498" s="1275">
        <f t="shared" si="21"/>
        <v>0</v>
      </c>
      <c r="N498" s="1275"/>
      <c r="O498" s="520">
        <f t="shared" si="20"/>
        <v>0</v>
      </c>
    </row>
    <row r="499" spans="2:15" ht="18" hidden="1" customHeight="1">
      <c r="B499" s="516"/>
      <c r="C499" s="1274" t="str">
        <f>T(ESTIMATE!B487)</f>
        <v>Stone retaining wall</v>
      </c>
      <c r="D499" s="1274"/>
      <c r="E499" s="1274"/>
      <c r="F499" s="1274"/>
      <c r="G499" s="1274"/>
      <c r="H499" s="559">
        <f>ESTIMATE!R487</f>
        <v>0</v>
      </c>
      <c r="I499" s="560" t="str">
        <f>T(ESTIMATE!U487)</f>
        <v>sf</v>
      </c>
      <c r="J499" s="561">
        <f>IF($R$3="Allocate Adders",ESTIMATE!BE487,ESTIMATE!AY487)</f>
        <v>0</v>
      </c>
      <c r="K499" s="561">
        <f>IF($R$3="Allocate Adders",ESTIMATE!BH487,ESTIMATE!AZ487)</f>
        <v>0</v>
      </c>
      <c r="L499" s="561">
        <f>IF($R$3="Allocate Adders",ESTIMATE!BK487,ESTIMATE!BA487)</f>
        <v>0</v>
      </c>
      <c r="M499" s="1275">
        <f t="shared" si="21"/>
        <v>0</v>
      </c>
      <c r="N499" s="1275"/>
      <c r="O499" s="520">
        <f t="shared" si="20"/>
        <v>0</v>
      </c>
    </row>
    <row r="500" spans="2:15" ht="18" hidden="1" customHeight="1">
      <c r="B500" s="516"/>
      <c r="C500" s="1274" t="str">
        <f>T(ESTIMATE!B488)</f>
        <v>Poured concrete retaining wall</v>
      </c>
      <c r="D500" s="1274"/>
      <c r="E500" s="1274"/>
      <c r="F500" s="1274"/>
      <c r="G500" s="1274"/>
      <c r="H500" s="559">
        <f>ESTIMATE!R488</f>
        <v>0</v>
      </c>
      <c r="I500" s="560" t="str">
        <f>T(ESTIMATE!U488)</f>
        <v>sf</v>
      </c>
      <c r="J500" s="561">
        <f>IF($R$3="Allocate Adders",ESTIMATE!BE488,ESTIMATE!AY488)</f>
        <v>0</v>
      </c>
      <c r="K500" s="561">
        <f>IF($R$3="Allocate Adders",ESTIMATE!BH488,ESTIMATE!AZ488)</f>
        <v>0</v>
      </c>
      <c r="L500" s="561">
        <f>IF($R$3="Allocate Adders",ESTIMATE!BK488,ESTIMATE!BA488)</f>
        <v>0</v>
      </c>
      <c r="M500" s="1275">
        <f t="shared" si="21"/>
        <v>0</v>
      </c>
      <c r="N500" s="1275"/>
      <c r="O500" s="520">
        <f t="shared" si="20"/>
        <v>0</v>
      </c>
    </row>
    <row r="501" spans="2:15" ht="18" hidden="1" customHeight="1">
      <c r="B501" s="516"/>
      <c r="C501" s="1274" t="str">
        <f>T(ESTIMATE!B489)</f>
        <v/>
      </c>
      <c r="D501" s="1274"/>
      <c r="E501" s="1274"/>
      <c r="F501" s="1274"/>
      <c r="G501" s="1274"/>
      <c r="H501" s="559">
        <f>ESTIMATE!R489</f>
        <v>0</v>
      </c>
      <c r="I501" s="560" t="str">
        <f>T(ESTIMATE!U489)</f>
        <v/>
      </c>
      <c r="J501" s="561">
        <f>IF($R$3="Allocate Adders",ESTIMATE!BE489,ESTIMATE!AY489)</f>
        <v>0</v>
      </c>
      <c r="K501" s="561">
        <f>IF($R$3="Allocate Adders",ESTIMATE!BH489,ESTIMATE!AZ489)</f>
        <v>0</v>
      </c>
      <c r="L501" s="561">
        <f>IF($R$3="Allocate Adders",ESTIMATE!BK489,ESTIMATE!BA489)</f>
        <v>0</v>
      </c>
      <c r="M501" s="1275">
        <f t="shared" si="21"/>
        <v>0</v>
      </c>
      <c r="N501" s="1275"/>
      <c r="O501" s="520">
        <f t="shared" si="20"/>
        <v>0</v>
      </c>
    </row>
    <row r="502" spans="2:15" ht="18" hidden="1" customHeight="1">
      <c r="B502" s="516"/>
      <c r="C502" s="1274" t="str">
        <f>T(ESTIMATE!B490)</f>
        <v/>
      </c>
      <c r="D502" s="1274"/>
      <c r="E502" s="1274"/>
      <c r="F502" s="1274"/>
      <c r="G502" s="1274"/>
      <c r="H502" s="559">
        <f>ESTIMATE!R490</f>
        <v>0</v>
      </c>
      <c r="I502" s="560" t="str">
        <f>T(ESTIMATE!U490)</f>
        <v/>
      </c>
      <c r="J502" s="561">
        <f>IF($R$3="Allocate Adders",ESTIMATE!BE490,ESTIMATE!AY490)</f>
        <v>0</v>
      </c>
      <c r="K502" s="561">
        <f>IF($R$3="Allocate Adders",ESTIMATE!BH490,ESTIMATE!AZ490)</f>
        <v>0</v>
      </c>
      <c r="L502" s="561">
        <f>IF($R$3="Allocate Adders",ESTIMATE!BK490,ESTIMATE!BA490)</f>
        <v>0</v>
      </c>
      <c r="M502" s="1275">
        <f t="shared" si="21"/>
        <v>0</v>
      </c>
      <c r="N502" s="1275"/>
      <c r="O502" s="520">
        <f t="shared" si="20"/>
        <v>0</v>
      </c>
    </row>
    <row r="503" spans="2:15" ht="18" hidden="1" customHeight="1">
      <c r="B503" s="516"/>
      <c r="C503" s="1274" t="str">
        <f>T(ESTIMATE!B491)</f>
        <v>Miscellaneous Landscaping Items</v>
      </c>
      <c r="D503" s="1274"/>
      <c r="E503" s="1274"/>
      <c r="F503" s="1274"/>
      <c r="G503" s="1274"/>
      <c r="H503" s="559">
        <f>ESTIMATE!R491</f>
        <v>0</v>
      </c>
      <c r="I503" s="560" t="str">
        <f>T(ESTIMATE!U491)</f>
        <v/>
      </c>
      <c r="J503" s="561">
        <f>IF($R$3="Allocate Adders",ESTIMATE!BE491,ESTIMATE!AY491)</f>
        <v>0</v>
      </c>
      <c r="K503" s="561">
        <f>IF($R$3="Allocate Adders",ESTIMATE!BH491,ESTIMATE!AZ491)</f>
        <v>0</v>
      </c>
      <c r="L503" s="561">
        <f>IF($R$3="Allocate Adders",ESTIMATE!BK491,ESTIMATE!BA491)</f>
        <v>0</v>
      </c>
      <c r="M503" s="1275">
        <f t="shared" si="21"/>
        <v>0</v>
      </c>
      <c r="N503" s="1275"/>
      <c r="O503" s="520">
        <f t="shared" si="20"/>
        <v>0</v>
      </c>
    </row>
    <row r="504" spans="2:15" ht="18" hidden="1" customHeight="1">
      <c r="B504" s="516"/>
      <c r="C504" s="1274" t="str">
        <f>T(ESTIMATE!B492)</f>
        <v>Lawn mowing/maintenance</v>
      </c>
      <c r="D504" s="1274"/>
      <c r="E504" s="1274"/>
      <c r="F504" s="1274"/>
      <c r="G504" s="1274"/>
      <c r="H504" s="559">
        <f>ESTIMATE!R492</f>
        <v>0</v>
      </c>
      <c r="I504" s="560" t="str">
        <f>T(ESTIMATE!U492)</f>
        <v>weeks</v>
      </c>
      <c r="J504" s="561">
        <f>IF($R$3="Allocate Adders",ESTIMATE!BE492,ESTIMATE!AY492)</f>
        <v>0</v>
      </c>
      <c r="K504" s="561">
        <f>IF($R$3="Allocate Adders",ESTIMATE!BH492,ESTIMATE!AZ492)</f>
        <v>0</v>
      </c>
      <c r="L504" s="561">
        <f>IF($R$3="Allocate Adders",ESTIMATE!BK492,ESTIMATE!BA492)</f>
        <v>0</v>
      </c>
      <c r="M504" s="1275">
        <f t="shared" si="21"/>
        <v>0</v>
      </c>
      <c r="N504" s="1275"/>
      <c r="O504" s="520">
        <f t="shared" si="20"/>
        <v>0</v>
      </c>
    </row>
    <row r="505" spans="2:15" ht="18" hidden="1" customHeight="1">
      <c r="B505" s="516"/>
      <c r="C505" s="1274" t="str">
        <f>T(ESTIMATE!B493)</f>
        <v>Bush trimming</v>
      </c>
      <c r="D505" s="1274"/>
      <c r="E505" s="1274"/>
      <c r="F505" s="1274"/>
      <c r="G505" s="1274"/>
      <c r="H505" s="559">
        <f>ESTIMATE!R493</f>
        <v>0</v>
      </c>
      <c r="I505" s="560" t="str">
        <f>T(ESTIMATE!U493)</f>
        <v>ea</v>
      </c>
      <c r="J505" s="561">
        <f>IF($R$3="Allocate Adders",ESTIMATE!BE493,ESTIMATE!AY493)</f>
        <v>0</v>
      </c>
      <c r="K505" s="561">
        <f>IF($R$3="Allocate Adders",ESTIMATE!BH493,ESTIMATE!AZ493)</f>
        <v>0</v>
      </c>
      <c r="L505" s="561">
        <f>IF($R$3="Allocate Adders",ESTIMATE!BK493,ESTIMATE!BA493)</f>
        <v>0</v>
      </c>
      <c r="M505" s="1275">
        <f t="shared" si="21"/>
        <v>0</v>
      </c>
      <c r="N505" s="1275"/>
      <c r="O505" s="520">
        <f t="shared" si="20"/>
        <v>0</v>
      </c>
    </row>
    <row r="506" spans="2:15" ht="18" hidden="1" customHeight="1">
      <c r="B506" s="516"/>
      <c r="C506" s="1274" t="str">
        <f>T(ESTIMATE!B494)</f>
        <v>Tree trimming, per tree (varies by size)</v>
      </c>
      <c r="D506" s="1274"/>
      <c r="E506" s="1274"/>
      <c r="F506" s="1274"/>
      <c r="G506" s="1274"/>
      <c r="H506" s="559">
        <f>ESTIMATE!R494</f>
        <v>0</v>
      </c>
      <c r="I506" s="560" t="str">
        <f>T(ESTIMATE!U494)</f>
        <v>ea</v>
      </c>
      <c r="J506" s="561">
        <f>IF($R$3="Allocate Adders",ESTIMATE!BE494,ESTIMATE!AY494)</f>
        <v>0</v>
      </c>
      <c r="K506" s="561">
        <f>IF($R$3="Allocate Adders",ESTIMATE!BH494,ESTIMATE!AZ494)</f>
        <v>0</v>
      </c>
      <c r="L506" s="561">
        <f>IF($R$3="Allocate Adders",ESTIMATE!BK494,ESTIMATE!BA494)</f>
        <v>0</v>
      </c>
      <c r="M506" s="1275">
        <f t="shared" si="21"/>
        <v>0</v>
      </c>
      <c r="N506" s="1275"/>
      <c r="O506" s="520">
        <f t="shared" si="20"/>
        <v>0</v>
      </c>
    </row>
    <row r="507" spans="2:15" ht="18" hidden="1" customHeight="1">
      <c r="B507" s="516"/>
      <c r="C507" s="1274" t="str">
        <f>T(ESTIMATE!B495)</f>
        <v>Tree removal  (varies by size)</v>
      </c>
      <c r="D507" s="1274"/>
      <c r="E507" s="1274"/>
      <c r="F507" s="1274"/>
      <c r="G507" s="1274"/>
      <c r="H507" s="559">
        <f>ESTIMATE!R495</f>
        <v>0</v>
      </c>
      <c r="I507" s="560" t="str">
        <f>T(ESTIMATE!U495)</f>
        <v>ea</v>
      </c>
      <c r="J507" s="561">
        <f>IF($R$3="Allocate Adders",ESTIMATE!BE495,ESTIMATE!AY495)</f>
        <v>0</v>
      </c>
      <c r="K507" s="561">
        <f>IF($R$3="Allocate Adders",ESTIMATE!BH495,ESTIMATE!AZ495)</f>
        <v>0</v>
      </c>
      <c r="L507" s="561">
        <f>IF($R$3="Allocate Adders",ESTIMATE!BK495,ESTIMATE!BA495)</f>
        <v>0</v>
      </c>
      <c r="M507" s="1275">
        <f t="shared" si="21"/>
        <v>0</v>
      </c>
      <c r="N507" s="1275"/>
      <c r="O507" s="520">
        <f t="shared" si="20"/>
        <v>0</v>
      </c>
    </row>
    <row r="508" spans="2:15" ht="18" hidden="1" customHeight="1">
      <c r="B508" s="516"/>
      <c r="C508" s="1274" t="str">
        <f>T(ESTIMATE!B496)</f>
        <v/>
      </c>
      <c r="D508" s="1274"/>
      <c r="E508" s="1274"/>
      <c r="F508" s="1274"/>
      <c r="G508" s="1274"/>
      <c r="H508" s="559">
        <f>ESTIMATE!R496</f>
        <v>0</v>
      </c>
      <c r="I508" s="560" t="str">
        <f>T(ESTIMATE!U496)</f>
        <v/>
      </c>
      <c r="J508" s="561">
        <f>IF($R$3="Allocate Adders",ESTIMATE!BE496,ESTIMATE!AY496)</f>
        <v>0</v>
      </c>
      <c r="K508" s="561">
        <f>IF($R$3="Allocate Adders",ESTIMATE!BH496,ESTIMATE!AZ496)</f>
        <v>0</v>
      </c>
      <c r="L508" s="561">
        <f>IF($R$3="Allocate Adders",ESTIMATE!BK496,ESTIMATE!BA496)</f>
        <v>0</v>
      </c>
      <c r="M508" s="1275">
        <f t="shared" si="21"/>
        <v>0</v>
      </c>
      <c r="N508" s="1275"/>
      <c r="O508" s="520">
        <f t="shared" si="20"/>
        <v>0</v>
      </c>
    </row>
    <row r="509" spans="2:15" ht="18" hidden="1" customHeight="1">
      <c r="B509" s="516"/>
      <c r="C509" s="1274" t="str">
        <f>T(ESTIMATE!B497)</f>
        <v/>
      </c>
      <c r="D509" s="1274"/>
      <c r="E509" s="1274"/>
      <c r="F509" s="1274"/>
      <c r="G509" s="1274"/>
      <c r="H509" s="559">
        <f>ESTIMATE!R497</f>
        <v>0</v>
      </c>
      <c r="I509" s="560" t="str">
        <f>T(ESTIMATE!U497)</f>
        <v/>
      </c>
      <c r="J509" s="561">
        <f>IF($R$3="Allocate Adders",ESTIMATE!BE497,ESTIMATE!AY497)</f>
        <v>0</v>
      </c>
      <c r="K509" s="561">
        <f>IF($R$3="Allocate Adders",ESTIMATE!BH497,ESTIMATE!AZ497)</f>
        <v>0</v>
      </c>
      <c r="L509" s="561">
        <f>IF($R$3="Allocate Adders",ESTIMATE!BK497,ESTIMATE!BA497)</f>
        <v>0</v>
      </c>
      <c r="M509" s="1275">
        <f t="shared" si="21"/>
        <v>0</v>
      </c>
      <c r="N509" s="1275"/>
      <c r="O509" s="520">
        <f t="shared" si="20"/>
        <v>0</v>
      </c>
    </row>
    <row r="510" spans="2:15" ht="18" hidden="1" customHeight="1">
      <c r="B510" s="516"/>
      <c r="C510" s="1274" t="str">
        <f>T(ESTIMATE!B498)</f>
        <v/>
      </c>
      <c r="D510" s="1274"/>
      <c r="E510" s="1274"/>
      <c r="F510" s="1274"/>
      <c r="G510" s="1274"/>
      <c r="H510" s="559">
        <f>ESTIMATE!R498</f>
        <v>0</v>
      </c>
      <c r="I510" s="560" t="str">
        <f>T(ESTIMATE!U498)</f>
        <v/>
      </c>
      <c r="J510" s="561">
        <f>IF($R$3="Allocate Adders",ESTIMATE!BE498,ESTIMATE!AY498)</f>
        <v>0</v>
      </c>
      <c r="K510" s="561">
        <f>IF($R$3="Allocate Adders",ESTIMATE!BH498,ESTIMATE!AZ498)</f>
        <v>0</v>
      </c>
      <c r="L510" s="561">
        <f>IF($R$3="Allocate Adders",ESTIMATE!BK498,ESTIMATE!BA498)</f>
        <v>0</v>
      </c>
      <c r="M510" s="1275">
        <f t="shared" si="21"/>
        <v>0</v>
      </c>
      <c r="N510" s="1275"/>
      <c r="O510" s="520">
        <f t="shared" si="20"/>
        <v>0</v>
      </c>
    </row>
    <row r="511" spans="2:15" ht="18" hidden="1" customHeight="1">
      <c r="B511" s="516"/>
      <c r="C511" s="1274" t="str">
        <f>T(ESTIMATE!B499)</f>
        <v/>
      </c>
      <c r="D511" s="1274"/>
      <c r="E511" s="1274"/>
      <c r="F511" s="1274"/>
      <c r="G511" s="1274"/>
      <c r="H511" s="559">
        <f>ESTIMATE!R499</f>
        <v>0</v>
      </c>
      <c r="I511" s="560" t="str">
        <f>T(ESTIMATE!U499)</f>
        <v/>
      </c>
      <c r="J511" s="561">
        <f>IF($R$3="Allocate Adders",ESTIMATE!BE499,ESTIMATE!AY499)</f>
        <v>0</v>
      </c>
      <c r="K511" s="561">
        <f>IF($R$3="Allocate Adders",ESTIMATE!BH499,ESTIMATE!AZ499)</f>
        <v>0</v>
      </c>
      <c r="L511" s="561">
        <f>IF($R$3="Allocate Adders",ESTIMATE!BK499,ESTIMATE!BA499)</f>
        <v>0</v>
      </c>
      <c r="M511" s="1275">
        <f t="shared" si="21"/>
        <v>0</v>
      </c>
      <c r="N511" s="1275"/>
      <c r="O511" s="520">
        <f t="shared" si="20"/>
        <v>0</v>
      </c>
    </row>
    <row r="512" spans="2:15" ht="4.3499999999999996" customHeight="1" thickBot="1">
      <c r="B512" s="516"/>
      <c r="C512" s="562"/>
      <c r="D512" s="364"/>
      <c r="E512" s="364"/>
      <c r="F512" s="364"/>
      <c r="G512" s="364"/>
      <c r="H512" s="563"/>
      <c r="I512" s="364"/>
      <c r="J512" s="564"/>
      <c r="K512" s="564"/>
      <c r="L512" s="564"/>
      <c r="M512" s="565"/>
      <c r="N512" s="566"/>
      <c r="O512" s="520">
        <f>O513</f>
        <v>2</v>
      </c>
    </row>
    <row r="513" spans="2:15" ht="22" customHeight="1" thickBot="1">
      <c r="B513" s="516"/>
      <c r="C513" s="1276" t="str">
        <f>T(ESTIMATE!AE501)</f>
        <v>LANDSCAPING TOTAL</v>
      </c>
      <c r="D513" s="1277"/>
      <c r="E513" s="1277"/>
      <c r="F513" s="1277"/>
      <c r="G513" s="1277"/>
      <c r="H513" s="1277"/>
      <c r="I513" s="1278"/>
      <c r="J513" s="530">
        <f>SUM(J472:J512)</f>
        <v>250</v>
      </c>
      <c r="K513" s="531">
        <f>SUM(K472:K512)</f>
        <v>500</v>
      </c>
      <c r="L513" s="530">
        <f>SUM(L472:L512)</f>
        <v>0</v>
      </c>
      <c r="M513" s="1279">
        <f>SUM(M472:N512)</f>
        <v>750</v>
      </c>
      <c r="N513" s="1280"/>
      <c r="O513" s="520">
        <f>SUM(O471:O511)</f>
        <v>2</v>
      </c>
    </row>
    <row r="514" spans="2:15" ht="20.7" customHeight="1">
      <c r="B514" s="521"/>
      <c r="C514" s="585"/>
      <c r="D514" s="585"/>
      <c r="E514" s="585"/>
      <c r="F514" s="585"/>
      <c r="G514" s="585"/>
      <c r="H514" s="586"/>
      <c r="I514" s="585"/>
      <c r="J514" s="587"/>
      <c r="K514" s="587"/>
      <c r="L514" s="587"/>
      <c r="M514" s="588"/>
      <c r="N514" s="571"/>
      <c r="O514" s="520">
        <f>O513</f>
        <v>2</v>
      </c>
    </row>
    <row r="515" spans="2:15" ht="5.45" hidden="1" customHeight="1">
      <c r="B515" s="597"/>
      <c r="C515" s="1281"/>
      <c r="D515" s="1281"/>
      <c r="E515" s="1281"/>
      <c r="F515" s="1281"/>
      <c r="G515" s="1281"/>
      <c r="H515" s="594"/>
      <c r="I515" s="595"/>
      <c r="J515" s="596"/>
      <c r="K515" s="596"/>
      <c r="L515" s="596"/>
      <c r="M515" s="1282"/>
      <c r="N515" s="1282"/>
    </row>
    <row r="516" spans="2:15" ht="22" hidden="1" customHeight="1">
      <c r="B516" s="521"/>
      <c r="C516" s="1283" t="str">
        <f>T(ESTIMATE!B504)</f>
        <v>FENCING</v>
      </c>
      <c r="D516" s="1283"/>
      <c r="E516" s="1283"/>
      <c r="F516" s="1283"/>
      <c r="G516" s="1284"/>
      <c r="H516" s="556">
        <f>SUM(H517:H556)</f>
        <v>0</v>
      </c>
      <c r="I516" s="557"/>
      <c r="J516" s="558"/>
      <c r="K516" s="558"/>
      <c r="L516" s="558"/>
      <c r="M516" s="1285"/>
      <c r="N516" s="1286"/>
      <c r="O516" s="520">
        <f t="shared" ref="O516:O556" si="22">H516</f>
        <v>0</v>
      </c>
    </row>
    <row r="517" spans="2:15" ht="18" hidden="1" customHeight="1">
      <c r="B517" s="516"/>
      <c r="C517" s="1274" t="str">
        <f>T(ESTIMATE!B505)</f>
        <v>Fencing</v>
      </c>
      <c r="D517" s="1274"/>
      <c r="E517" s="1274"/>
      <c r="F517" s="1274"/>
      <c r="G517" s="1274"/>
      <c r="H517" s="559">
        <f>ESTIMATE!R505</f>
        <v>0</v>
      </c>
      <c r="I517" s="560" t="str">
        <f>T(ESTIMATE!U505)</f>
        <v/>
      </c>
      <c r="J517" s="561">
        <f>IF($R$3="Allocate Adders",ESTIMATE!BE505,ESTIMATE!AY505)</f>
        <v>0</v>
      </c>
      <c r="K517" s="561">
        <f>IF($R$3="Allocate Adders",ESTIMATE!BH505,ESTIMATE!AZ505)</f>
        <v>0</v>
      </c>
      <c r="L517" s="561">
        <f>IF($R$3="Allocate Adders",ESTIMATE!BK505,ESTIMATE!BA505)</f>
        <v>0</v>
      </c>
      <c r="M517" s="1275">
        <f t="shared" ref="M517:M556" si="23">SUM(J517:L517)</f>
        <v>0</v>
      </c>
      <c r="N517" s="1275"/>
      <c r="O517" s="520">
        <f t="shared" si="22"/>
        <v>0</v>
      </c>
    </row>
    <row r="518" spans="2:15" ht="18" hidden="1" customHeight="1">
      <c r="B518" s="516"/>
      <c r="C518" s="1274" t="str">
        <f>T(ESTIMATE!B506)</f>
        <v>Chain link fencing</v>
      </c>
      <c r="D518" s="1274"/>
      <c r="E518" s="1274"/>
      <c r="F518" s="1274"/>
      <c r="G518" s="1274"/>
      <c r="H518" s="559">
        <f>ESTIMATE!R506</f>
        <v>0</v>
      </c>
      <c r="I518" s="560" t="str">
        <f>T(ESTIMATE!U506)</f>
        <v>lf</v>
      </c>
      <c r="J518" s="561">
        <f>IF($R$3="Allocate Adders",ESTIMATE!BE506,ESTIMATE!AY506)</f>
        <v>0</v>
      </c>
      <c r="K518" s="561">
        <f>IF($R$3="Allocate Adders",ESTIMATE!BH506,ESTIMATE!AZ506)</f>
        <v>0</v>
      </c>
      <c r="L518" s="561">
        <f>IF($R$3="Allocate Adders",ESTIMATE!BK506,ESTIMATE!BA506)</f>
        <v>0</v>
      </c>
      <c r="M518" s="1275">
        <f t="shared" si="23"/>
        <v>0</v>
      </c>
      <c r="N518" s="1275"/>
      <c r="O518" s="520">
        <f t="shared" si="22"/>
        <v>0</v>
      </c>
    </row>
    <row r="519" spans="2:15" ht="18" hidden="1" customHeight="1">
      <c r="B519" s="516"/>
      <c r="C519" s="1274" t="str">
        <f>T(ESTIMATE!B507)</f>
        <v>Wood fencing</v>
      </c>
      <c r="D519" s="1274"/>
      <c r="E519" s="1274"/>
      <c r="F519" s="1274"/>
      <c r="G519" s="1274"/>
      <c r="H519" s="559">
        <f>ESTIMATE!R507</f>
        <v>0</v>
      </c>
      <c r="I519" s="560" t="str">
        <f>T(ESTIMATE!U507)</f>
        <v>lf</v>
      </c>
      <c r="J519" s="561">
        <f>IF($R$3="Allocate Adders",ESTIMATE!BE507,ESTIMATE!AY507)</f>
        <v>0</v>
      </c>
      <c r="K519" s="561">
        <f>IF($R$3="Allocate Adders",ESTIMATE!BH507,ESTIMATE!AZ507)</f>
        <v>0</v>
      </c>
      <c r="L519" s="561">
        <f>IF($R$3="Allocate Adders",ESTIMATE!BK507,ESTIMATE!BA507)</f>
        <v>0</v>
      </c>
      <c r="M519" s="1275">
        <f t="shared" si="23"/>
        <v>0</v>
      </c>
      <c r="N519" s="1275"/>
      <c r="O519" s="520">
        <f t="shared" si="22"/>
        <v>0</v>
      </c>
    </row>
    <row r="520" spans="2:15" ht="18" hidden="1" customHeight="1">
      <c r="B520" s="516"/>
      <c r="C520" s="1274" t="str">
        <f>T(ESTIMATE!B508)</f>
        <v>Vinyl fencing</v>
      </c>
      <c r="D520" s="1274"/>
      <c r="E520" s="1274"/>
      <c r="F520" s="1274"/>
      <c r="G520" s="1274"/>
      <c r="H520" s="559">
        <f>ESTIMATE!R508</f>
        <v>0</v>
      </c>
      <c r="I520" s="560" t="str">
        <f>T(ESTIMATE!U508)</f>
        <v>lf</v>
      </c>
      <c r="J520" s="561">
        <f>IF($R$3="Allocate Adders",ESTIMATE!BE508,ESTIMATE!AY508)</f>
        <v>0</v>
      </c>
      <c r="K520" s="561">
        <f>IF($R$3="Allocate Adders",ESTIMATE!BH508,ESTIMATE!AZ508)</f>
        <v>0</v>
      </c>
      <c r="L520" s="561">
        <f>IF($R$3="Allocate Adders",ESTIMATE!BK508,ESTIMATE!BA508)</f>
        <v>0</v>
      </c>
      <c r="M520" s="1275">
        <f t="shared" si="23"/>
        <v>0</v>
      </c>
      <c r="N520" s="1275"/>
      <c r="O520" s="520">
        <f t="shared" si="22"/>
        <v>0</v>
      </c>
    </row>
    <row r="521" spans="2:15" ht="18" hidden="1" customHeight="1">
      <c r="B521" s="516"/>
      <c r="C521" s="1274" t="str">
        <f>T(ESTIMATE!B509)</f>
        <v>Aluminum fencing</v>
      </c>
      <c r="D521" s="1274"/>
      <c r="E521" s="1274"/>
      <c r="F521" s="1274"/>
      <c r="G521" s="1274"/>
      <c r="H521" s="559">
        <f>ESTIMATE!R509</f>
        <v>0</v>
      </c>
      <c r="I521" s="560" t="str">
        <f>T(ESTIMATE!U509)</f>
        <v>lf</v>
      </c>
      <c r="J521" s="561">
        <f>IF($R$3="Allocate Adders",ESTIMATE!BE509,ESTIMATE!AY509)</f>
        <v>0</v>
      </c>
      <c r="K521" s="561">
        <f>IF($R$3="Allocate Adders",ESTIMATE!BH509,ESTIMATE!AZ509)</f>
        <v>0</v>
      </c>
      <c r="L521" s="561">
        <f>IF($R$3="Allocate Adders",ESTIMATE!BK509,ESTIMATE!BA509)</f>
        <v>0</v>
      </c>
      <c r="M521" s="1275">
        <f t="shared" si="23"/>
        <v>0</v>
      </c>
      <c r="N521" s="1275"/>
      <c r="O521" s="520">
        <f t="shared" si="22"/>
        <v>0</v>
      </c>
    </row>
    <row r="522" spans="2:15" ht="18" hidden="1" customHeight="1">
      <c r="B522" s="516"/>
      <c r="C522" s="1274" t="str">
        <f>T(ESTIMATE!B510)</f>
        <v>Wrought iron fencing</v>
      </c>
      <c r="D522" s="1274"/>
      <c r="E522" s="1274"/>
      <c r="F522" s="1274"/>
      <c r="G522" s="1274"/>
      <c r="H522" s="559">
        <f>ESTIMATE!R510</f>
        <v>0</v>
      </c>
      <c r="I522" s="560" t="str">
        <f>T(ESTIMATE!U510)</f>
        <v>lf</v>
      </c>
      <c r="J522" s="561">
        <f>IF($R$3="Allocate Adders",ESTIMATE!BE510,ESTIMATE!AY510)</f>
        <v>0</v>
      </c>
      <c r="K522" s="561">
        <f>IF($R$3="Allocate Adders",ESTIMATE!BH510,ESTIMATE!AZ510)</f>
        <v>0</v>
      </c>
      <c r="L522" s="561">
        <f>IF($R$3="Allocate Adders",ESTIMATE!BK510,ESTIMATE!BA510)</f>
        <v>0</v>
      </c>
      <c r="M522" s="1275">
        <f t="shared" si="23"/>
        <v>0</v>
      </c>
      <c r="N522" s="1275"/>
      <c r="O522" s="520">
        <f t="shared" si="22"/>
        <v>0</v>
      </c>
    </row>
    <row r="523" spans="2:15" ht="18" hidden="1" customHeight="1">
      <c r="B523" s="516"/>
      <c r="C523" s="1274" t="str">
        <f>T(ESTIMATE!B511)</f>
        <v/>
      </c>
      <c r="D523" s="1274"/>
      <c r="E523" s="1274"/>
      <c r="F523" s="1274"/>
      <c r="G523" s="1274"/>
      <c r="H523" s="559">
        <f>ESTIMATE!R511</f>
        <v>0</v>
      </c>
      <c r="I523" s="560" t="str">
        <f>T(ESTIMATE!U511)</f>
        <v/>
      </c>
      <c r="J523" s="561">
        <f>IF($R$3="Allocate Adders",ESTIMATE!BE511,ESTIMATE!AY511)</f>
        <v>0</v>
      </c>
      <c r="K523" s="561">
        <f>IF($R$3="Allocate Adders",ESTIMATE!BH511,ESTIMATE!AZ511)</f>
        <v>0</v>
      </c>
      <c r="L523" s="561">
        <f>IF($R$3="Allocate Adders",ESTIMATE!BK511,ESTIMATE!BA511)</f>
        <v>0</v>
      </c>
      <c r="M523" s="1275">
        <f t="shared" si="23"/>
        <v>0</v>
      </c>
      <c r="N523" s="1275"/>
      <c r="O523" s="520">
        <f t="shared" si="22"/>
        <v>0</v>
      </c>
    </row>
    <row r="524" spans="2:15" ht="18" hidden="1" customHeight="1">
      <c r="B524" s="516"/>
      <c r="C524" s="1274" t="str">
        <f>T(ESTIMATE!B512)</f>
        <v/>
      </c>
      <c r="D524" s="1274"/>
      <c r="E524" s="1274"/>
      <c r="F524" s="1274"/>
      <c r="G524" s="1274"/>
      <c r="H524" s="559">
        <f>ESTIMATE!R512</f>
        <v>0</v>
      </c>
      <c r="I524" s="560" t="str">
        <f>T(ESTIMATE!U512)</f>
        <v/>
      </c>
      <c r="J524" s="561">
        <f>IF($R$3="Allocate Adders",ESTIMATE!BE512,ESTIMATE!AY512)</f>
        <v>0</v>
      </c>
      <c r="K524" s="561">
        <f>IF($R$3="Allocate Adders",ESTIMATE!BH512,ESTIMATE!AZ512)</f>
        <v>0</v>
      </c>
      <c r="L524" s="561">
        <f>IF($R$3="Allocate Adders",ESTIMATE!BK512,ESTIMATE!BA512)</f>
        <v>0</v>
      </c>
      <c r="M524" s="1275">
        <f t="shared" si="23"/>
        <v>0</v>
      </c>
      <c r="N524" s="1275"/>
      <c r="O524" s="520">
        <f t="shared" si="22"/>
        <v>0</v>
      </c>
    </row>
    <row r="525" spans="2:15" ht="18" hidden="1" customHeight="1">
      <c r="B525" s="516"/>
      <c r="C525" s="1274" t="str">
        <f>T(ESTIMATE!B513)</f>
        <v>Miscellaneous Fencing Items</v>
      </c>
      <c r="D525" s="1274"/>
      <c r="E525" s="1274"/>
      <c r="F525" s="1274"/>
      <c r="G525" s="1274"/>
      <c r="H525" s="559">
        <f>ESTIMATE!R513</f>
        <v>0</v>
      </c>
      <c r="I525" s="560" t="str">
        <f>T(ESTIMATE!U513)</f>
        <v/>
      </c>
      <c r="J525" s="561">
        <f>IF($R$3="Allocate Adders",ESTIMATE!BE513,ESTIMATE!AY513)</f>
        <v>0</v>
      </c>
      <c r="K525" s="561">
        <f>IF($R$3="Allocate Adders",ESTIMATE!BH513,ESTIMATE!AZ513)</f>
        <v>0</v>
      </c>
      <c r="L525" s="561">
        <f>IF($R$3="Allocate Adders",ESTIMATE!BK513,ESTIMATE!BA513)</f>
        <v>0</v>
      </c>
      <c r="M525" s="1275">
        <f t="shared" si="23"/>
        <v>0</v>
      </c>
      <c r="N525" s="1275"/>
      <c r="O525" s="520">
        <f t="shared" si="22"/>
        <v>0</v>
      </c>
    </row>
    <row r="526" spans="2:15" ht="18" hidden="1" customHeight="1">
      <c r="B526" s="516"/>
      <c r="C526" s="1274" t="str">
        <f>T(ESTIMATE!B514)</f>
        <v>Fence gates</v>
      </c>
      <c r="D526" s="1274"/>
      <c r="E526" s="1274"/>
      <c r="F526" s="1274"/>
      <c r="G526" s="1274"/>
      <c r="H526" s="559">
        <f>ESTIMATE!R514</f>
        <v>0</v>
      </c>
      <c r="I526" s="560" t="str">
        <f>T(ESTIMATE!U514)</f>
        <v>ea</v>
      </c>
      <c r="J526" s="561">
        <f>IF($R$3="Allocate Adders",ESTIMATE!BE514,ESTIMATE!AY514)</f>
        <v>0</v>
      </c>
      <c r="K526" s="561">
        <f>IF($R$3="Allocate Adders",ESTIMATE!BH514,ESTIMATE!AZ514)</f>
        <v>0</v>
      </c>
      <c r="L526" s="561">
        <f>IF($R$3="Allocate Adders",ESTIMATE!BK514,ESTIMATE!BA514)</f>
        <v>0</v>
      </c>
      <c r="M526" s="1275">
        <f t="shared" si="23"/>
        <v>0</v>
      </c>
      <c r="N526" s="1275"/>
      <c r="O526" s="520">
        <f t="shared" si="22"/>
        <v>0</v>
      </c>
    </row>
    <row r="527" spans="2:15" ht="18" hidden="1" customHeight="1">
      <c r="B527" s="516"/>
      <c r="C527" s="1274" t="str">
        <f>T(ESTIMATE!B515)</f>
        <v>Remove existing fencing</v>
      </c>
      <c r="D527" s="1274"/>
      <c r="E527" s="1274"/>
      <c r="F527" s="1274"/>
      <c r="G527" s="1274"/>
      <c r="H527" s="559">
        <f>ESTIMATE!R515</f>
        <v>0</v>
      </c>
      <c r="I527" s="560" t="str">
        <f>T(ESTIMATE!U515)</f>
        <v>lf</v>
      </c>
      <c r="J527" s="561">
        <f>IF($R$3="Allocate Adders",ESTIMATE!BE515,ESTIMATE!AY515)</f>
        <v>0</v>
      </c>
      <c r="K527" s="561">
        <f>IF($R$3="Allocate Adders",ESTIMATE!BH515,ESTIMATE!AZ515)</f>
        <v>0</v>
      </c>
      <c r="L527" s="561">
        <f>IF($R$3="Allocate Adders",ESTIMATE!BK515,ESTIMATE!BA515)</f>
        <v>0</v>
      </c>
      <c r="M527" s="1275">
        <f t="shared" si="23"/>
        <v>0</v>
      </c>
      <c r="N527" s="1275"/>
      <c r="O527" s="520">
        <f t="shared" si="22"/>
        <v>0</v>
      </c>
    </row>
    <row r="528" spans="2:15" ht="18" hidden="1" customHeight="1">
      <c r="B528" s="516"/>
      <c r="C528" s="1274" t="str">
        <f>T(ESTIMATE!B516)</f>
        <v/>
      </c>
      <c r="D528" s="1274"/>
      <c r="E528" s="1274"/>
      <c r="F528" s="1274"/>
      <c r="G528" s="1274"/>
      <c r="H528" s="559">
        <f>ESTIMATE!R516</f>
        <v>0</v>
      </c>
      <c r="I528" s="560" t="str">
        <f>T(ESTIMATE!U516)</f>
        <v/>
      </c>
      <c r="J528" s="561">
        <f>IF($R$3="Allocate Adders",ESTIMATE!BE516,ESTIMATE!AY516)</f>
        <v>0</v>
      </c>
      <c r="K528" s="561">
        <f>IF($R$3="Allocate Adders",ESTIMATE!BH516,ESTIMATE!AZ516)</f>
        <v>0</v>
      </c>
      <c r="L528" s="561">
        <f>IF($R$3="Allocate Adders",ESTIMATE!BK516,ESTIMATE!BA516)</f>
        <v>0</v>
      </c>
      <c r="M528" s="1275">
        <f t="shared" si="23"/>
        <v>0</v>
      </c>
      <c r="N528" s="1275"/>
      <c r="O528" s="520">
        <f t="shared" si="22"/>
        <v>0</v>
      </c>
    </row>
    <row r="529" spans="2:15" ht="18" hidden="1" customHeight="1">
      <c r="B529" s="516"/>
      <c r="C529" s="1274" t="str">
        <f>T(ESTIMATE!B517)</f>
        <v/>
      </c>
      <c r="D529" s="1274"/>
      <c r="E529" s="1274"/>
      <c r="F529" s="1274"/>
      <c r="G529" s="1274"/>
      <c r="H529" s="559">
        <f>ESTIMATE!R517</f>
        <v>0</v>
      </c>
      <c r="I529" s="560" t="str">
        <f>T(ESTIMATE!U517)</f>
        <v/>
      </c>
      <c r="J529" s="561">
        <f>IF($R$3="Allocate Adders",ESTIMATE!BE517,ESTIMATE!AY517)</f>
        <v>0</v>
      </c>
      <c r="K529" s="561">
        <f>IF($R$3="Allocate Adders",ESTIMATE!BH517,ESTIMATE!AZ517)</f>
        <v>0</v>
      </c>
      <c r="L529" s="561">
        <f>IF($R$3="Allocate Adders",ESTIMATE!BK517,ESTIMATE!BA517)</f>
        <v>0</v>
      </c>
      <c r="M529" s="1275">
        <f t="shared" si="23"/>
        <v>0</v>
      </c>
      <c r="N529" s="1275"/>
      <c r="O529" s="520">
        <f t="shared" si="22"/>
        <v>0</v>
      </c>
    </row>
    <row r="530" spans="2:15" ht="18" hidden="1" customHeight="1">
      <c r="B530" s="516"/>
      <c r="C530" s="1274" t="str">
        <f>T(ESTIMATE!B518)</f>
        <v/>
      </c>
      <c r="D530" s="1274"/>
      <c r="E530" s="1274"/>
      <c r="F530" s="1274"/>
      <c r="G530" s="1274"/>
      <c r="H530" s="559">
        <f>ESTIMATE!R518</f>
        <v>0</v>
      </c>
      <c r="I530" s="560" t="str">
        <f>T(ESTIMATE!U518)</f>
        <v/>
      </c>
      <c r="J530" s="561">
        <f>IF($R$3="Allocate Adders",ESTIMATE!BE518,ESTIMATE!AY518)</f>
        <v>0</v>
      </c>
      <c r="K530" s="561">
        <f>IF($R$3="Allocate Adders",ESTIMATE!BH518,ESTIMATE!AZ518)</f>
        <v>0</v>
      </c>
      <c r="L530" s="561">
        <f>IF($R$3="Allocate Adders",ESTIMATE!BK518,ESTIMATE!BA518)</f>
        <v>0</v>
      </c>
      <c r="M530" s="1275">
        <f t="shared" si="23"/>
        <v>0</v>
      </c>
      <c r="N530" s="1275"/>
      <c r="O530" s="520">
        <f t="shared" si="22"/>
        <v>0</v>
      </c>
    </row>
    <row r="531" spans="2:15" ht="18" hidden="1" customHeight="1">
      <c r="B531" s="516"/>
      <c r="C531" s="1274" t="str">
        <f>T(ESTIMATE!B519)</f>
        <v/>
      </c>
      <c r="D531" s="1274"/>
      <c r="E531" s="1274"/>
      <c r="F531" s="1274"/>
      <c r="G531" s="1274"/>
      <c r="H531" s="559">
        <f>ESTIMATE!R519</f>
        <v>0</v>
      </c>
      <c r="I531" s="560" t="str">
        <f>T(ESTIMATE!U519)</f>
        <v/>
      </c>
      <c r="J531" s="561">
        <f>IF($R$3="Allocate Adders",ESTIMATE!BE519,ESTIMATE!AY519)</f>
        <v>0</v>
      </c>
      <c r="K531" s="561">
        <f>IF($R$3="Allocate Adders",ESTIMATE!BH519,ESTIMATE!AZ519)</f>
        <v>0</v>
      </c>
      <c r="L531" s="561">
        <f>IF($R$3="Allocate Adders",ESTIMATE!BK519,ESTIMATE!BA519)</f>
        <v>0</v>
      </c>
      <c r="M531" s="1275">
        <f t="shared" si="23"/>
        <v>0</v>
      </c>
      <c r="N531" s="1275"/>
      <c r="O531" s="520">
        <f t="shared" si="22"/>
        <v>0</v>
      </c>
    </row>
    <row r="532" spans="2:15" ht="18" hidden="1" customHeight="1">
      <c r="B532" s="516"/>
      <c r="C532" s="1274" t="str">
        <f>T(ESTIMATE!B520)</f>
        <v/>
      </c>
      <c r="D532" s="1274"/>
      <c r="E532" s="1274"/>
      <c r="F532" s="1274"/>
      <c r="G532" s="1274"/>
      <c r="H532" s="559">
        <f>ESTIMATE!R520</f>
        <v>0</v>
      </c>
      <c r="I532" s="560" t="str">
        <f>T(ESTIMATE!U520)</f>
        <v/>
      </c>
      <c r="J532" s="561">
        <f>IF($R$3="Allocate Adders",ESTIMATE!BE520,ESTIMATE!AY520)</f>
        <v>0</v>
      </c>
      <c r="K532" s="561">
        <f>IF($R$3="Allocate Adders",ESTIMATE!BH520,ESTIMATE!AZ520)</f>
        <v>0</v>
      </c>
      <c r="L532" s="561">
        <f>IF($R$3="Allocate Adders",ESTIMATE!BK520,ESTIMATE!BA520)</f>
        <v>0</v>
      </c>
      <c r="M532" s="1275">
        <f t="shared" si="23"/>
        <v>0</v>
      </c>
      <c r="N532" s="1275"/>
      <c r="O532" s="520">
        <f t="shared" si="22"/>
        <v>0</v>
      </c>
    </row>
    <row r="533" spans="2:15" ht="18" hidden="1" customHeight="1">
      <c r="B533" s="516"/>
      <c r="C533" s="1274" t="str">
        <f>T(ESTIMATE!B521)</f>
        <v/>
      </c>
      <c r="D533" s="1274"/>
      <c r="E533" s="1274"/>
      <c r="F533" s="1274"/>
      <c r="G533" s="1274"/>
      <c r="H533" s="559">
        <f>ESTIMATE!R521</f>
        <v>0</v>
      </c>
      <c r="I533" s="560" t="str">
        <f>T(ESTIMATE!U521)</f>
        <v/>
      </c>
      <c r="J533" s="561">
        <f>IF($R$3="Allocate Adders",ESTIMATE!BE521,ESTIMATE!AY521)</f>
        <v>0</v>
      </c>
      <c r="K533" s="561">
        <f>IF($R$3="Allocate Adders",ESTIMATE!BH521,ESTIMATE!AZ521)</f>
        <v>0</v>
      </c>
      <c r="L533" s="561">
        <f>IF($R$3="Allocate Adders",ESTIMATE!BK521,ESTIMATE!BA521)</f>
        <v>0</v>
      </c>
      <c r="M533" s="1275">
        <f t="shared" si="23"/>
        <v>0</v>
      </c>
      <c r="N533" s="1275"/>
      <c r="O533" s="520">
        <f t="shared" si="22"/>
        <v>0</v>
      </c>
    </row>
    <row r="534" spans="2:15" ht="18" hidden="1" customHeight="1">
      <c r="B534" s="516"/>
      <c r="C534" s="1274" t="str">
        <f>T(ESTIMATE!B522)</f>
        <v/>
      </c>
      <c r="D534" s="1274"/>
      <c r="E534" s="1274"/>
      <c r="F534" s="1274"/>
      <c r="G534" s="1274"/>
      <c r="H534" s="559">
        <f>ESTIMATE!R522</f>
        <v>0</v>
      </c>
      <c r="I534" s="560" t="str">
        <f>T(ESTIMATE!U522)</f>
        <v/>
      </c>
      <c r="J534" s="561">
        <f>IF($R$3="Allocate Adders",ESTIMATE!BE522,ESTIMATE!AY522)</f>
        <v>0</v>
      </c>
      <c r="K534" s="561">
        <f>IF($R$3="Allocate Adders",ESTIMATE!BH522,ESTIMATE!AZ522)</f>
        <v>0</v>
      </c>
      <c r="L534" s="561">
        <f>IF($R$3="Allocate Adders",ESTIMATE!BK522,ESTIMATE!BA522)</f>
        <v>0</v>
      </c>
      <c r="M534" s="1275">
        <f t="shared" si="23"/>
        <v>0</v>
      </c>
      <c r="N534" s="1275"/>
      <c r="O534" s="520">
        <f t="shared" si="22"/>
        <v>0</v>
      </c>
    </row>
    <row r="535" spans="2:15" ht="18" hidden="1" customHeight="1">
      <c r="B535" s="516"/>
      <c r="C535" s="1274" t="str">
        <f>T(ESTIMATE!B523)</f>
        <v/>
      </c>
      <c r="D535" s="1274"/>
      <c r="E535" s="1274"/>
      <c r="F535" s="1274"/>
      <c r="G535" s="1274"/>
      <c r="H535" s="559">
        <f>ESTIMATE!R523</f>
        <v>0</v>
      </c>
      <c r="I535" s="560" t="str">
        <f>T(ESTIMATE!U523)</f>
        <v/>
      </c>
      <c r="J535" s="561">
        <f>IF($R$3="Allocate Adders",ESTIMATE!BE523,ESTIMATE!AY523)</f>
        <v>0</v>
      </c>
      <c r="K535" s="561">
        <f>IF($R$3="Allocate Adders",ESTIMATE!BH523,ESTIMATE!AZ523)</f>
        <v>0</v>
      </c>
      <c r="L535" s="561">
        <f>IF($R$3="Allocate Adders",ESTIMATE!BK523,ESTIMATE!BA523)</f>
        <v>0</v>
      </c>
      <c r="M535" s="1275">
        <f t="shared" si="23"/>
        <v>0</v>
      </c>
      <c r="N535" s="1275"/>
      <c r="O535" s="520">
        <f t="shared" si="22"/>
        <v>0</v>
      </c>
    </row>
    <row r="536" spans="2:15" ht="18" hidden="1" customHeight="1">
      <c r="B536" s="516"/>
      <c r="C536" s="1274" t="str">
        <f>T(ESTIMATE!B524)</f>
        <v/>
      </c>
      <c r="D536" s="1274"/>
      <c r="E536" s="1274"/>
      <c r="F536" s="1274"/>
      <c r="G536" s="1274"/>
      <c r="H536" s="559">
        <f>ESTIMATE!R524</f>
        <v>0</v>
      </c>
      <c r="I536" s="560" t="str">
        <f>T(ESTIMATE!U524)</f>
        <v/>
      </c>
      <c r="J536" s="561">
        <f>IF($R$3="Allocate Adders",ESTIMATE!BE524,ESTIMATE!AY524)</f>
        <v>0</v>
      </c>
      <c r="K536" s="561">
        <f>IF($R$3="Allocate Adders",ESTIMATE!BH524,ESTIMATE!AZ524)</f>
        <v>0</v>
      </c>
      <c r="L536" s="561">
        <f>IF($R$3="Allocate Adders",ESTIMATE!BK524,ESTIMATE!BA524)</f>
        <v>0</v>
      </c>
      <c r="M536" s="1275">
        <f t="shared" si="23"/>
        <v>0</v>
      </c>
      <c r="N536" s="1275"/>
      <c r="O536" s="520">
        <f t="shared" si="22"/>
        <v>0</v>
      </c>
    </row>
    <row r="537" spans="2:15" ht="18" hidden="1" customHeight="1">
      <c r="B537" s="516"/>
      <c r="C537" s="1274" t="str">
        <f>T(ESTIMATE!B525)</f>
        <v/>
      </c>
      <c r="D537" s="1274"/>
      <c r="E537" s="1274"/>
      <c r="F537" s="1274"/>
      <c r="G537" s="1274"/>
      <c r="H537" s="559">
        <f>ESTIMATE!R525</f>
        <v>0</v>
      </c>
      <c r="I537" s="560" t="str">
        <f>T(ESTIMATE!U525)</f>
        <v/>
      </c>
      <c r="J537" s="561">
        <f>IF($R$3="Allocate Adders",ESTIMATE!BE525,ESTIMATE!AY525)</f>
        <v>0</v>
      </c>
      <c r="K537" s="561">
        <f>IF($R$3="Allocate Adders",ESTIMATE!BH525,ESTIMATE!AZ525)</f>
        <v>0</v>
      </c>
      <c r="L537" s="561">
        <f>IF($R$3="Allocate Adders",ESTIMATE!BK525,ESTIMATE!BA525)</f>
        <v>0</v>
      </c>
      <c r="M537" s="1275">
        <f t="shared" si="23"/>
        <v>0</v>
      </c>
      <c r="N537" s="1275"/>
      <c r="O537" s="520">
        <f t="shared" si="22"/>
        <v>0</v>
      </c>
    </row>
    <row r="538" spans="2:15" ht="18" hidden="1" customHeight="1">
      <c r="B538" s="516"/>
      <c r="C538" s="1274" t="str">
        <f>T(ESTIMATE!B526)</f>
        <v/>
      </c>
      <c r="D538" s="1274"/>
      <c r="E538" s="1274"/>
      <c r="F538" s="1274"/>
      <c r="G538" s="1274"/>
      <c r="H538" s="559">
        <f>ESTIMATE!R526</f>
        <v>0</v>
      </c>
      <c r="I538" s="560" t="str">
        <f>T(ESTIMATE!U526)</f>
        <v/>
      </c>
      <c r="J538" s="561">
        <f>IF($R$3="Allocate Adders",ESTIMATE!BE526,ESTIMATE!AY526)</f>
        <v>0</v>
      </c>
      <c r="K538" s="561">
        <f>IF($R$3="Allocate Adders",ESTIMATE!BH526,ESTIMATE!AZ526)</f>
        <v>0</v>
      </c>
      <c r="L538" s="561">
        <f>IF($R$3="Allocate Adders",ESTIMATE!BK526,ESTIMATE!BA526)</f>
        <v>0</v>
      </c>
      <c r="M538" s="1275">
        <f t="shared" si="23"/>
        <v>0</v>
      </c>
      <c r="N538" s="1275"/>
      <c r="O538" s="520">
        <f t="shared" si="22"/>
        <v>0</v>
      </c>
    </row>
    <row r="539" spans="2:15" ht="18" hidden="1" customHeight="1">
      <c r="B539" s="516"/>
      <c r="C539" s="1274" t="str">
        <f>T(ESTIMATE!B527)</f>
        <v/>
      </c>
      <c r="D539" s="1274"/>
      <c r="E539" s="1274"/>
      <c r="F539" s="1274"/>
      <c r="G539" s="1274"/>
      <c r="H539" s="559">
        <f>ESTIMATE!R527</f>
        <v>0</v>
      </c>
      <c r="I539" s="560" t="str">
        <f>T(ESTIMATE!U527)</f>
        <v/>
      </c>
      <c r="J539" s="561">
        <f>IF($R$3="Allocate Adders",ESTIMATE!BE527,ESTIMATE!AY527)</f>
        <v>0</v>
      </c>
      <c r="K539" s="561">
        <f>IF($R$3="Allocate Adders",ESTIMATE!BH527,ESTIMATE!AZ527)</f>
        <v>0</v>
      </c>
      <c r="L539" s="561">
        <f>IF($R$3="Allocate Adders",ESTIMATE!BK527,ESTIMATE!BA527)</f>
        <v>0</v>
      </c>
      <c r="M539" s="1275">
        <f t="shared" si="23"/>
        <v>0</v>
      </c>
      <c r="N539" s="1275"/>
      <c r="O539" s="520">
        <f t="shared" si="22"/>
        <v>0</v>
      </c>
    </row>
    <row r="540" spans="2:15" ht="18" hidden="1" customHeight="1">
      <c r="B540" s="516"/>
      <c r="C540" s="1274" t="str">
        <f>T(ESTIMATE!B528)</f>
        <v/>
      </c>
      <c r="D540" s="1274"/>
      <c r="E540" s="1274"/>
      <c r="F540" s="1274"/>
      <c r="G540" s="1274"/>
      <c r="H540" s="559">
        <f>ESTIMATE!R528</f>
        <v>0</v>
      </c>
      <c r="I540" s="560" t="str">
        <f>T(ESTIMATE!U528)</f>
        <v/>
      </c>
      <c r="J540" s="561">
        <f>IF($R$3="Allocate Adders",ESTIMATE!BE528,ESTIMATE!AY528)</f>
        <v>0</v>
      </c>
      <c r="K540" s="561">
        <f>IF($R$3="Allocate Adders",ESTIMATE!BH528,ESTIMATE!AZ528)</f>
        <v>0</v>
      </c>
      <c r="L540" s="561">
        <f>IF($R$3="Allocate Adders",ESTIMATE!BK528,ESTIMATE!BA528)</f>
        <v>0</v>
      </c>
      <c r="M540" s="1275">
        <f t="shared" si="23"/>
        <v>0</v>
      </c>
      <c r="N540" s="1275"/>
      <c r="O540" s="520">
        <f t="shared" si="22"/>
        <v>0</v>
      </c>
    </row>
    <row r="541" spans="2:15" ht="18" hidden="1" customHeight="1">
      <c r="B541" s="516"/>
      <c r="C541" s="1274" t="str">
        <f>T(ESTIMATE!B529)</f>
        <v/>
      </c>
      <c r="D541" s="1274"/>
      <c r="E541" s="1274"/>
      <c r="F541" s="1274"/>
      <c r="G541" s="1274"/>
      <c r="H541" s="559">
        <f>ESTIMATE!R529</f>
        <v>0</v>
      </c>
      <c r="I541" s="560" t="str">
        <f>T(ESTIMATE!U529)</f>
        <v/>
      </c>
      <c r="J541" s="561">
        <f>IF($R$3="Allocate Adders",ESTIMATE!BE529,ESTIMATE!AY529)</f>
        <v>0</v>
      </c>
      <c r="K541" s="561">
        <f>IF($R$3="Allocate Adders",ESTIMATE!BH529,ESTIMATE!AZ529)</f>
        <v>0</v>
      </c>
      <c r="L541" s="561">
        <f>IF($R$3="Allocate Adders",ESTIMATE!BK529,ESTIMATE!BA529)</f>
        <v>0</v>
      </c>
      <c r="M541" s="1275">
        <f t="shared" si="23"/>
        <v>0</v>
      </c>
      <c r="N541" s="1275"/>
      <c r="O541" s="520">
        <f t="shared" si="22"/>
        <v>0</v>
      </c>
    </row>
    <row r="542" spans="2:15" ht="18" hidden="1" customHeight="1">
      <c r="B542" s="516"/>
      <c r="C542" s="1274" t="str">
        <f>T(ESTIMATE!B530)</f>
        <v/>
      </c>
      <c r="D542" s="1274"/>
      <c r="E542" s="1274"/>
      <c r="F542" s="1274"/>
      <c r="G542" s="1274"/>
      <c r="H542" s="559">
        <f>ESTIMATE!R530</f>
        <v>0</v>
      </c>
      <c r="I542" s="560" t="str">
        <f>T(ESTIMATE!U530)</f>
        <v/>
      </c>
      <c r="J542" s="561">
        <f>IF($R$3="Allocate Adders",ESTIMATE!BE530,ESTIMATE!AY530)</f>
        <v>0</v>
      </c>
      <c r="K542" s="561">
        <f>IF($R$3="Allocate Adders",ESTIMATE!BH530,ESTIMATE!AZ530)</f>
        <v>0</v>
      </c>
      <c r="L542" s="561">
        <f>IF($R$3="Allocate Adders",ESTIMATE!BK530,ESTIMATE!BA530)</f>
        <v>0</v>
      </c>
      <c r="M542" s="1275">
        <f t="shared" si="23"/>
        <v>0</v>
      </c>
      <c r="N542" s="1275"/>
      <c r="O542" s="520">
        <f t="shared" si="22"/>
        <v>0</v>
      </c>
    </row>
    <row r="543" spans="2:15" ht="18" hidden="1" customHeight="1">
      <c r="B543" s="516"/>
      <c r="C543" s="1274" t="str">
        <f>T(ESTIMATE!B531)</f>
        <v/>
      </c>
      <c r="D543" s="1274"/>
      <c r="E543" s="1274"/>
      <c r="F543" s="1274"/>
      <c r="G543" s="1274"/>
      <c r="H543" s="559">
        <f>ESTIMATE!R531</f>
        <v>0</v>
      </c>
      <c r="I543" s="560" t="str">
        <f>T(ESTIMATE!U531)</f>
        <v/>
      </c>
      <c r="J543" s="561">
        <f>IF($R$3="Allocate Adders",ESTIMATE!BE531,ESTIMATE!AY531)</f>
        <v>0</v>
      </c>
      <c r="K543" s="561">
        <f>IF($R$3="Allocate Adders",ESTIMATE!BH531,ESTIMATE!AZ531)</f>
        <v>0</v>
      </c>
      <c r="L543" s="561">
        <f>IF($R$3="Allocate Adders",ESTIMATE!BK531,ESTIMATE!BA531)</f>
        <v>0</v>
      </c>
      <c r="M543" s="1275">
        <f t="shared" si="23"/>
        <v>0</v>
      </c>
      <c r="N543" s="1275"/>
      <c r="O543" s="520">
        <f t="shared" si="22"/>
        <v>0</v>
      </c>
    </row>
    <row r="544" spans="2:15" ht="18" hidden="1" customHeight="1">
      <c r="B544" s="516"/>
      <c r="C544" s="1274" t="str">
        <f>T(ESTIMATE!B532)</f>
        <v/>
      </c>
      <c r="D544" s="1274"/>
      <c r="E544" s="1274"/>
      <c r="F544" s="1274"/>
      <c r="G544" s="1274"/>
      <c r="H544" s="559">
        <f>ESTIMATE!R532</f>
        <v>0</v>
      </c>
      <c r="I544" s="560" t="str">
        <f>T(ESTIMATE!U532)</f>
        <v/>
      </c>
      <c r="J544" s="561">
        <f>IF($R$3="Allocate Adders",ESTIMATE!BE532,ESTIMATE!AY532)</f>
        <v>0</v>
      </c>
      <c r="K544" s="561">
        <f>IF($R$3="Allocate Adders",ESTIMATE!BH532,ESTIMATE!AZ532)</f>
        <v>0</v>
      </c>
      <c r="L544" s="561">
        <f>IF($R$3="Allocate Adders",ESTIMATE!BK532,ESTIMATE!BA532)</f>
        <v>0</v>
      </c>
      <c r="M544" s="1275">
        <f t="shared" si="23"/>
        <v>0</v>
      </c>
      <c r="N544" s="1275"/>
      <c r="O544" s="520">
        <f t="shared" si="22"/>
        <v>0</v>
      </c>
    </row>
    <row r="545" spans="2:15" ht="18" hidden="1" customHeight="1">
      <c r="B545" s="516"/>
      <c r="C545" s="1274" t="str">
        <f>T(ESTIMATE!B533)</f>
        <v/>
      </c>
      <c r="D545" s="1274"/>
      <c r="E545" s="1274"/>
      <c r="F545" s="1274"/>
      <c r="G545" s="1274"/>
      <c r="H545" s="559">
        <f>ESTIMATE!R533</f>
        <v>0</v>
      </c>
      <c r="I545" s="560" t="str">
        <f>T(ESTIMATE!U533)</f>
        <v/>
      </c>
      <c r="J545" s="561">
        <f>IF($R$3="Allocate Adders",ESTIMATE!BE533,ESTIMATE!AY533)</f>
        <v>0</v>
      </c>
      <c r="K545" s="561">
        <f>IF($R$3="Allocate Adders",ESTIMATE!BH533,ESTIMATE!AZ533)</f>
        <v>0</v>
      </c>
      <c r="L545" s="561">
        <f>IF($R$3="Allocate Adders",ESTIMATE!BK533,ESTIMATE!BA533)</f>
        <v>0</v>
      </c>
      <c r="M545" s="1275">
        <f t="shared" si="23"/>
        <v>0</v>
      </c>
      <c r="N545" s="1275"/>
      <c r="O545" s="520">
        <f t="shared" si="22"/>
        <v>0</v>
      </c>
    </row>
    <row r="546" spans="2:15" ht="18" hidden="1" customHeight="1">
      <c r="B546" s="516"/>
      <c r="C546" s="1274" t="str">
        <f>T(ESTIMATE!B534)</f>
        <v/>
      </c>
      <c r="D546" s="1274"/>
      <c r="E546" s="1274"/>
      <c r="F546" s="1274"/>
      <c r="G546" s="1274"/>
      <c r="H546" s="559">
        <f>ESTIMATE!R534</f>
        <v>0</v>
      </c>
      <c r="I546" s="560" t="str">
        <f>T(ESTIMATE!U534)</f>
        <v/>
      </c>
      <c r="J546" s="561">
        <f>IF($R$3="Allocate Adders",ESTIMATE!BE534,ESTIMATE!AY534)</f>
        <v>0</v>
      </c>
      <c r="K546" s="561">
        <f>IF($R$3="Allocate Adders",ESTIMATE!BH534,ESTIMATE!AZ534)</f>
        <v>0</v>
      </c>
      <c r="L546" s="561">
        <f>IF($R$3="Allocate Adders",ESTIMATE!BK534,ESTIMATE!BA534)</f>
        <v>0</v>
      </c>
      <c r="M546" s="1275">
        <f t="shared" si="23"/>
        <v>0</v>
      </c>
      <c r="N546" s="1275"/>
      <c r="O546" s="520">
        <f t="shared" si="22"/>
        <v>0</v>
      </c>
    </row>
    <row r="547" spans="2:15" ht="18" hidden="1" customHeight="1">
      <c r="B547" s="516"/>
      <c r="C547" s="1274" t="str">
        <f>T(ESTIMATE!B535)</f>
        <v/>
      </c>
      <c r="D547" s="1274"/>
      <c r="E547" s="1274"/>
      <c r="F547" s="1274"/>
      <c r="G547" s="1274"/>
      <c r="H547" s="559">
        <f>ESTIMATE!R535</f>
        <v>0</v>
      </c>
      <c r="I547" s="560" t="str">
        <f>T(ESTIMATE!U535)</f>
        <v/>
      </c>
      <c r="J547" s="561">
        <f>IF($R$3="Allocate Adders",ESTIMATE!BE535,ESTIMATE!AY535)</f>
        <v>0</v>
      </c>
      <c r="K547" s="561">
        <f>IF($R$3="Allocate Adders",ESTIMATE!BH535,ESTIMATE!AZ535)</f>
        <v>0</v>
      </c>
      <c r="L547" s="561">
        <f>IF($R$3="Allocate Adders",ESTIMATE!BK535,ESTIMATE!BA535)</f>
        <v>0</v>
      </c>
      <c r="M547" s="1275">
        <f t="shared" si="23"/>
        <v>0</v>
      </c>
      <c r="N547" s="1275"/>
      <c r="O547" s="520">
        <f t="shared" si="22"/>
        <v>0</v>
      </c>
    </row>
    <row r="548" spans="2:15" ht="18" hidden="1" customHeight="1">
      <c r="B548" s="516"/>
      <c r="C548" s="1274" t="str">
        <f>T(ESTIMATE!B536)</f>
        <v/>
      </c>
      <c r="D548" s="1274"/>
      <c r="E548" s="1274"/>
      <c r="F548" s="1274"/>
      <c r="G548" s="1274"/>
      <c r="H548" s="559">
        <f>ESTIMATE!R536</f>
        <v>0</v>
      </c>
      <c r="I548" s="560" t="str">
        <f>T(ESTIMATE!U536)</f>
        <v/>
      </c>
      <c r="J548" s="561">
        <f>IF($R$3="Allocate Adders",ESTIMATE!BE536,ESTIMATE!AY536)</f>
        <v>0</v>
      </c>
      <c r="K548" s="561">
        <f>IF($R$3="Allocate Adders",ESTIMATE!BH536,ESTIMATE!AZ536)</f>
        <v>0</v>
      </c>
      <c r="L548" s="561">
        <f>IF($R$3="Allocate Adders",ESTIMATE!BK536,ESTIMATE!BA536)</f>
        <v>0</v>
      </c>
      <c r="M548" s="1275">
        <f t="shared" si="23"/>
        <v>0</v>
      </c>
      <c r="N548" s="1275"/>
      <c r="O548" s="520">
        <f t="shared" si="22"/>
        <v>0</v>
      </c>
    </row>
    <row r="549" spans="2:15" ht="18" hidden="1" customHeight="1">
      <c r="B549" s="516"/>
      <c r="C549" s="1274" t="str">
        <f>T(ESTIMATE!B537)</f>
        <v/>
      </c>
      <c r="D549" s="1274"/>
      <c r="E549" s="1274"/>
      <c r="F549" s="1274"/>
      <c r="G549" s="1274"/>
      <c r="H549" s="559">
        <f>ESTIMATE!R537</f>
        <v>0</v>
      </c>
      <c r="I549" s="560" t="str">
        <f>T(ESTIMATE!U537)</f>
        <v/>
      </c>
      <c r="J549" s="561">
        <f>IF($R$3="Allocate Adders",ESTIMATE!BE537,ESTIMATE!AY537)</f>
        <v>0</v>
      </c>
      <c r="K549" s="561">
        <f>IF($R$3="Allocate Adders",ESTIMATE!BH537,ESTIMATE!AZ537)</f>
        <v>0</v>
      </c>
      <c r="L549" s="561">
        <f>IF($R$3="Allocate Adders",ESTIMATE!BK537,ESTIMATE!BA537)</f>
        <v>0</v>
      </c>
      <c r="M549" s="1275">
        <f t="shared" si="23"/>
        <v>0</v>
      </c>
      <c r="N549" s="1275"/>
      <c r="O549" s="520">
        <f t="shared" si="22"/>
        <v>0</v>
      </c>
    </row>
    <row r="550" spans="2:15" ht="18" hidden="1" customHeight="1">
      <c r="B550" s="516"/>
      <c r="C550" s="1274" t="str">
        <f>T(ESTIMATE!B538)</f>
        <v/>
      </c>
      <c r="D550" s="1274"/>
      <c r="E550" s="1274"/>
      <c r="F550" s="1274"/>
      <c r="G550" s="1274"/>
      <c r="H550" s="559">
        <f>ESTIMATE!R538</f>
        <v>0</v>
      </c>
      <c r="I550" s="560" t="str">
        <f>T(ESTIMATE!U538)</f>
        <v/>
      </c>
      <c r="J550" s="561">
        <f>IF($R$3="Allocate Adders",ESTIMATE!BE538,ESTIMATE!AY538)</f>
        <v>0</v>
      </c>
      <c r="K550" s="561">
        <f>IF($R$3="Allocate Adders",ESTIMATE!BH538,ESTIMATE!AZ538)</f>
        <v>0</v>
      </c>
      <c r="L550" s="561">
        <f>IF($R$3="Allocate Adders",ESTIMATE!BK538,ESTIMATE!BA538)</f>
        <v>0</v>
      </c>
      <c r="M550" s="1275">
        <f t="shared" si="23"/>
        <v>0</v>
      </c>
      <c r="N550" s="1275"/>
      <c r="O550" s="520">
        <f t="shared" si="22"/>
        <v>0</v>
      </c>
    </row>
    <row r="551" spans="2:15" ht="18" hidden="1" customHeight="1">
      <c r="B551" s="516"/>
      <c r="C551" s="1274" t="str">
        <f>T(ESTIMATE!B539)</f>
        <v/>
      </c>
      <c r="D551" s="1274"/>
      <c r="E551" s="1274"/>
      <c r="F551" s="1274"/>
      <c r="G551" s="1274"/>
      <c r="H551" s="559">
        <f>ESTIMATE!R539</f>
        <v>0</v>
      </c>
      <c r="I551" s="560" t="str">
        <f>T(ESTIMATE!U539)</f>
        <v/>
      </c>
      <c r="J551" s="561">
        <f>IF($R$3="Allocate Adders",ESTIMATE!BE539,ESTIMATE!AY539)</f>
        <v>0</v>
      </c>
      <c r="K551" s="561">
        <f>IF($R$3="Allocate Adders",ESTIMATE!BH539,ESTIMATE!AZ539)</f>
        <v>0</v>
      </c>
      <c r="L551" s="561">
        <f>IF($R$3="Allocate Adders",ESTIMATE!BK539,ESTIMATE!BA539)</f>
        <v>0</v>
      </c>
      <c r="M551" s="1275">
        <f t="shared" si="23"/>
        <v>0</v>
      </c>
      <c r="N551" s="1275"/>
      <c r="O551" s="520">
        <f t="shared" si="22"/>
        <v>0</v>
      </c>
    </row>
    <row r="552" spans="2:15" ht="18" hidden="1" customHeight="1">
      <c r="B552" s="516"/>
      <c r="C552" s="1274" t="str">
        <f>T(ESTIMATE!B540)</f>
        <v/>
      </c>
      <c r="D552" s="1274"/>
      <c r="E552" s="1274"/>
      <c r="F552" s="1274"/>
      <c r="G552" s="1274"/>
      <c r="H552" s="559">
        <f>ESTIMATE!R540</f>
        <v>0</v>
      </c>
      <c r="I552" s="560" t="str">
        <f>T(ESTIMATE!U540)</f>
        <v/>
      </c>
      <c r="J552" s="561">
        <f>IF($R$3="Allocate Adders",ESTIMATE!BE540,ESTIMATE!AY540)</f>
        <v>0</v>
      </c>
      <c r="K552" s="561">
        <f>IF($R$3="Allocate Adders",ESTIMATE!BH540,ESTIMATE!AZ540)</f>
        <v>0</v>
      </c>
      <c r="L552" s="561">
        <f>IF($R$3="Allocate Adders",ESTIMATE!BK540,ESTIMATE!BA540)</f>
        <v>0</v>
      </c>
      <c r="M552" s="1275">
        <f t="shared" si="23"/>
        <v>0</v>
      </c>
      <c r="N552" s="1275"/>
      <c r="O552" s="520">
        <f t="shared" si="22"/>
        <v>0</v>
      </c>
    </row>
    <row r="553" spans="2:15" ht="18" hidden="1" customHeight="1">
      <c r="B553" s="516"/>
      <c r="C553" s="1274" t="str">
        <f>T(ESTIMATE!B541)</f>
        <v/>
      </c>
      <c r="D553" s="1274"/>
      <c r="E553" s="1274"/>
      <c r="F553" s="1274"/>
      <c r="G553" s="1274"/>
      <c r="H553" s="559">
        <f>ESTIMATE!R541</f>
        <v>0</v>
      </c>
      <c r="I553" s="560" t="str">
        <f>T(ESTIMATE!U541)</f>
        <v/>
      </c>
      <c r="J553" s="561">
        <f>IF($R$3="Allocate Adders",ESTIMATE!BE541,ESTIMATE!AY541)</f>
        <v>0</v>
      </c>
      <c r="K553" s="561">
        <f>IF($R$3="Allocate Adders",ESTIMATE!BH541,ESTIMATE!AZ541)</f>
        <v>0</v>
      </c>
      <c r="L553" s="561">
        <f>IF($R$3="Allocate Adders",ESTIMATE!BK541,ESTIMATE!BA541)</f>
        <v>0</v>
      </c>
      <c r="M553" s="1275">
        <f t="shared" si="23"/>
        <v>0</v>
      </c>
      <c r="N553" s="1275"/>
      <c r="O553" s="520">
        <f t="shared" si="22"/>
        <v>0</v>
      </c>
    </row>
    <row r="554" spans="2:15" ht="18" hidden="1" customHeight="1">
      <c r="B554" s="516"/>
      <c r="C554" s="1274" t="str">
        <f>T(ESTIMATE!B542)</f>
        <v/>
      </c>
      <c r="D554" s="1274"/>
      <c r="E554" s="1274"/>
      <c r="F554" s="1274"/>
      <c r="G554" s="1274"/>
      <c r="H554" s="559">
        <f>ESTIMATE!R542</f>
        <v>0</v>
      </c>
      <c r="I554" s="560" t="str">
        <f>T(ESTIMATE!U542)</f>
        <v/>
      </c>
      <c r="J554" s="561">
        <f>IF($R$3="Allocate Adders",ESTIMATE!BE542,ESTIMATE!AY542)</f>
        <v>0</v>
      </c>
      <c r="K554" s="561">
        <f>IF($R$3="Allocate Adders",ESTIMATE!BH542,ESTIMATE!AZ542)</f>
        <v>0</v>
      </c>
      <c r="L554" s="561">
        <f>IF($R$3="Allocate Adders",ESTIMATE!BK542,ESTIMATE!BA542)</f>
        <v>0</v>
      </c>
      <c r="M554" s="1275">
        <f t="shared" si="23"/>
        <v>0</v>
      </c>
      <c r="N554" s="1275"/>
      <c r="O554" s="520">
        <f t="shared" si="22"/>
        <v>0</v>
      </c>
    </row>
    <row r="555" spans="2:15" ht="18" hidden="1" customHeight="1">
      <c r="B555" s="516"/>
      <c r="C555" s="1274" t="str">
        <f>T(ESTIMATE!B543)</f>
        <v/>
      </c>
      <c r="D555" s="1274"/>
      <c r="E555" s="1274"/>
      <c r="F555" s="1274"/>
      <c r="G555" s="1274"/>
      <c r="H555" s="559">
        <f>ESTIMATE!R543</f>
        <v>0</v>
      </c>
      <c r="I555" s="560" t="str">
        <f>T(ESTIMATE!U543)</f>
        <v/>
      </c>
      <c r="J555" s="561">
        <f>IF($R$3="Allocate Adders",ESTIMATE!BE543,ESTIMATE!AY543)</f>
        <v>0</v>
      </c>
      <c r="K555" s="561">
        <f>IF($R$3="Allocate Adders",ESTIMATE!BH543,ESTIMATE!AZ543)</f>
        <v>0</v>
      </c>
      <c r="L555" s="561">
        <f>IF($R$3="Allocate Adders",ESTIMATE!BK543,ESTIMATE!BA543)</f>
        <v>0</v>
      </c>
      <c r="M555" s="1275">
        <f t="shared" si="23"/>
        <v>0</v>
      </c>
      <c r="N555" s="1275"/>
      <c r="O555" s="520">
        <f t="shared" si="22"/>
        <v>0</v>
      </c>
    </row>
    <row r="556" spans="2:15" ht="18" hidden="1" customHeight="1">
      <c r="B556" s="516"/>
      <c r="C556" s="1274" t="str">
        <f>T(ESTIMATE!B544)</f>
        <v/>
      </c>
      <c r="D556" s="1274"/>
      <c r="E556" s="1274"/>
      <c r="F556" s="1274"/>
      <c r="G556" s="1274"/>
      <c r="H556" s="559">
        <f>ESTIMATE!R544</f>
        <v>0</v>
      </c>
      <c r="I556" s="560" t="str">
        <f>T(ESTIMATE!U544)</f>
        <v/>
      </c>
      <c r="J556" s="561">
        <f>IF($R$3="Allocate Adders",ESTIMATE!BE544,ESTIMATE!AY544)</f>
        <v>0</v>
      </c>
      <c r="K556" s="561">
        <f>IF($R$3="Allocate Adders",ESTIMATE!BH544,ESTIMATE!AZ544)</f>
        <v>0</v>
      </c>
      <c r="L556" s="561">
        <f>IF($R$3="Allocate Adders",ESTIMATE!BK544,ESTIMATE!BA544)</f>
        <v>0</v>
      </c>
      <c r="M556" s="1275">
        <f t="shared" si="23"/>
        <v>0</v>
      </c>
      <c r="N556" s="1275"/>
      <c r="O556" s="520">
        <f t="shared" si="22"/>
        <v>0</v>
      </c>
    </row>
    <row r="557" spans="2:15" ht="4.3499999999999996" hidden="1" customHeight="1" thickBot="1">
      <c r="B557" s="516"/>
      <c r="C557" s="562"/>
      <c r="D557" s="364"/>
      <c r="E557" s="364"/>
      <c r="F557" s="364"/>
      <c r="G557" s="364"/>
      <c r="H557" s="563"/>
      <c r="I557" s="364"/>
      <c r="J557" s="564"/>
      <c r="K557" s="564"/>
      <c r="L557" s="564"/>
      <c r="M557" s="565"/>
      <c r="N557" s="566"/>
      <c r="O557" s="520">
        <f>O558</f>
        <v>0</v>
      </c>
    </row>
    <row r="558" spans="2:15" ht="22" hidden="1" customHeight="1" thickBot="1">
      <c r="B558" s="516"/>
      <c r="C558" s="1276" t="str">
        <f>T(ESTIMATE!AE546)</f>
        <v>FENCING TOTAL</v>
      </c>
      <c r="D558" s="1277"/>
      <c r="E558" s="1277"/>
      <c r="F558" s="1277"/>
      <c r="G558" s="1277"/>
      <c r="H558" s="1277"/>
      <c r="I558" s="1278"/>
      <c r="J558" s="530">
        <f>SUM(J517:J557)</f>
        <v>0</v>
      </c>
      <c r="K558" s="531">
        <f>SUM(K517:K557)</f>
        <v>0</v>
      </c>
      <c r="L558" s="530">
        <f>SUM(L517:L557)</f>
        <v>0</v>
      </c>
      <c r="M558" s="1279">
        <f>SUM(M517:N557)</f>
        <v>0</v>
      </c>
      <c r="N558" s="1280"/>
      <c r="O558" s="520">
        <f>SUM(O516:O556)</f>
        <v>0</v>
      </c>
    </row>
    <row r="559" spans="2:15" ht="20.7" hidden="1" customHeight="1">
      <c r="B559" s="521"/>
      <c r="C559" s="585"/>
      <c r="D559" s="585"/>
      <c r="E559" s="585"/>
      <c r="F559" s="585"/>
      <c r="G559" s="585"/>
      <c r="H559" s="586"/>
      <c r="I559" s="585"/>
      <c r="J559" s="587"/>
      <c r="K559" s="587"/>
      <c r="L559" s="587"/>
      <c r="M559" s="588"/>
      <c r="N559" s="571"/>
      <c r="O559" s="520">
        <f>O558</f>
        <v>0</v>
      </c>
    </row>
    <row r="560" spans="2:15" ht="5.45" hidden="1" customHeight="1">
      <c r="B560" s="597"/>
      <c r="C560" s="1281"/>
      <c r="D560" s="1281"/>
      <c r="E560" s="1281"/>
      <c r="F560" s="1281"/>
      <c r="G560" s="1281"/>
      <c r="H560" s="594"/>
      <c r="I560" s="595"/>
      <c r="J560" s="596"/>
      <c r="K560" s="596"/>
      <c r="L560" s="596"/>
      <c r="M560" s="1282"/>
      <c r="N560" s="1282"/>
    </row>
    <row r="561" spans="2:15" ht="22" hidden="1" customHeight="1">
      <c r="B561" s="521"/>
      <c r="C561" s="1283" t="str">
        <f>T(ESTIMATE!B549)</f>
        <v>POOLS</v>
      </c>
      <c r="D561" s="1283"/>
      <c r="E561" s="1283"/>
      <c r="F561" s="1283"/>
      <c r="G561" s="1284"/>
      <c r="H561" s="556">
        <f>SUM(H562:H601)</f>
        <v>0</v>
      </c>
      <c r="I561" s="557"/>
      <c r="J561" s="558"/>
      <c r="K561" s="558"/>
      <c r="L561" s="558"/>
      <c r="M561" s="1285"/>
      <c r="N561" s="1286"/>
      <c r="O561" s="520">
        <f t="shared" ref="O561:O601" si="24">H561</f>
        <v>0</v>
      </c>
    </row>
    <row r="562" spans="2:15" ht="18" hidden="1" customHeight="1">
      <c r="B562" s="516"/>
      <c r="C562" s="1274" t="str">
        <f>T(ESTIMATE!B550)</f>
        <v>Pools</v>
      </c>
      <c r="D562" s="1274"/>
      <c r="E562" s="1274"/>
      <c r="F562" s="1274"/>
      <c r="G562" s="1274"/>
      <c r="H562" s="559">
        <f>ESTIMATE!R550</f>
        <v>0</v>
      </c>
      <c r="I562" s="560" t="str">
        <f>T(ESTIMATE!U550)</f>
        <v/>
      </c>
      <c r="J562" s="561">
        <f>IF($R$3="Allocate Adders",ESTIMATE!BE550,ESTIMATE!AY550)</f>
        <v>0</v>
      </c>
      <c r="K562" s="561">
        <f>IF($R$3="Allocate Adders",ESTIMATE!BH550,ESTIMATE!AZ550)</f>
        <v>0</v>
      </c>
      <c r="L562" s="561">
        <f>IF($R$3="Allocate Adders",ESTIMATE!BK550,ESTIMATE!BA550)</f>
        <v>0</v>
      </c>
      <c r="M562" s="1275">
        <f t="shared" ref="M562:M601" si="25">SUM(J562:L562)</f>
        <v>0</v>
      </c>
      <c r="N562" s="1275"/>
      <c r="O562" s="520">
        <f t="shared" si="24"/>
        <v>0</v>
      </c>
    </row>
    <row r="563" spans="2:15" ht="18" hidden="1" customHeight="1">
      <c r="B563" s="516"/>
      <c r="C563" s="1274" t="str">
        <f>T(ESTIMATE!B551)</f>
        <v>New in-ground pool structure, package (varies by size)</v>
      </c>
      <c r="D563" s="1274"/>
      <c r="E563" s="1274"/>
      <c r="F563" s="1274"/>
      <c r="G563" s="1274"/>
      <c r="H563" s="559">
        <f>ESTIMATE!R551</f>
        <v>0</v>
      </c>
      <c r="I563" s="560" t="str">
        <f>T(ESTIMATE!U551)</f>
        <v>ea</v>
      </c>
      <c r="J563" s="561">
        <f>IF($R$3="Allocate Adders",ESTIMATE!BE551,ESTIMATE!AY551)</f>
        <v>0</v>
      </c>
      <c r="K563" s="561">
        <f>IF($R$3="Allocate Adders",ESTIMATE!BH551,ESTIMATE!AZ551)</f>
        <v>0</v>
      </c>
      <c r="L563" s="561">
        <f>IF($R$3="Allocate Adders",ESTIMATE!BK551,ESTIMATE!BA551)</f>
        <v>0</v>
      </c>
      <c r="M563" s="1275">
        <f t="shared" si="25"/>
        <v>0</v>
      </c>
      <c r="N563" s="1275"/>
      <c r="O563" s="520">
        <f t="shared" si="24"/>
        <v>0</v>
      </c>
    </row>
    <row r="564" spans="2:15" ht="18" hidden="1" customHeight="1">
      <c r="B564" s="516"/>
      <c r="C564" s="1274" t="str">
        <f>T(ESTIMATE!B552)</f>
        <v>New above ground pool structure, package (varies by size)</v>
      </c>
      <c r="D564" s="1274"/>
      <c r="E564" s="1274"/>
      <c r="F564" s="1274"/>
      <c r="G564" s="1274"/>
      <c r="H564" s="559">
        <f>ESTIMATE!R552</f>
        <v>0</v>
      </c>
      <c r="I564" s="560" t="str">
        <f>T(ESTIMATE!U552)</f>
        <v>ea</v>
      </c>
      <c r="J564" s="561">
        <f>IF($R$3="Allocate Adders",ESTIMATE!BE552,ESTIMATE!AY552)</f>
        <v>0</v>
      </c>
      <c r="K564" s="561">
        <f>IF($R$3="Allocate Adders",ESTIMATE!BH552,ESTIMATE!AZ552)</f>
        <v>0</v>
      </c>
      <c r="L564" s="561">
        <f>IF($R$3="Allocate Adders",ESTIMATE!BK552,ESTIMATE!BA552)</f>
        <v>0</v>
      </c>
      <c r="M564" s="1275">
        <f t="shared" si="25"/>
        <v>0</v>
      </c>
      <c r="N564" s="1275"/>
      <c r="O564" s="520">
        <f t="shared" si="24"/>
        <v>0</v>
      </c>
    </row>
    <row r="565" spans="2:15" ht="18" hidden="1" customHeight="1">
      <c r="B565" s="516"/>
      <c r="C565" s="1274" t="str">
        <f>T(ESTIMATE!B553)</f>
        <v>New in-ground pool structure, per SF</v>
      </c>
      <c r="D565" s="1274"/>
      <c r="E565" s="1274"/>
      <c r="F565" s="1274"/>
      <c r="G565" s="1274"/>
      <c r="H565" s="559">
        <f>ESTIMATE!R553</f>
        <v>0</v>
      </c>
      <c r="I565" s="560" t="str">
        <f>T(ESTIMATE!U553)</f>
        <v>sf</v>
      </c>
      <c r="J565" s="561">
        <f>IF($R$3="Allocate Adders",ESTIMATE!BE553,ESTIMATE!AY553)</f>
        <v>0</v>
      </c>
      <c r="K565" s="561">
        <f>IF($R$3="Allocate Adders",ESTIMATE!BH553,ESTIMATE!AZ553)</f>
        <v>0</v>
      </c>
      <c r="L565" s="561">
        <f>IF($R$3="Allocate Adders",ESTIMATE!BK553,ESTIMATE!BA553)</f>
        <v>0</v>
      </c>
      <c r="M565" s="1275">
        <f t="shared" si="25"/>
        <v>0</v>
      </c>
      <c r="N565" s="1275"/>
      <c r="O565" s="520">
        <f t="shared" si="24"/>
        <v>0</v>
      </c>
    </row>
    <row r="566" spans="2:15" ht="18" hidden="1" customHeight="1">
      <c r="B566" s="516"/>
      <c r="C566" s="1274" t="str">
        <f>T(ESTIMATE!B554)</f>
        <v/>
      </c>
      <c r="D566" s="1274"/>
      <c r="E566" s="1274"/>
      <c r="F566" s="1274"/>
      <c r="G566" s="1274"/>
      <c r="H566" s="559">
        <f>ESTIMATE!R554</f>
        <v>0</v>
      </c>
      <c r="I566" s="560" t="str">
        <f>T(ESTIMATE!U554)</f>
        <v/>
      </c>
      <c r="J566" s="561">
        <f>IF($R$3="Allocate Adders",ESTIMATE!BE554,ESTIMATE!AY554)</f>
        <v>0</v>
      </c>
      <c r="K566" s="561">
        <f>IF($R$3="Allocate Adders",ESTIMATE!BH554,ESTIMATE!AZ554)</f>
        <v>0</v>
      </c>
      <c r="L566" s="561">
        <f>IF($R$3="Allocate Adders",ESTIMATE!BK554,ESTIMATE!BA554)</f>
        <v>0</v>
      </c>
      <c r="M566" s="1275">
        <f t="shared" si="25"/>
        <v>0</v>
      </c>
      <c r="N566" s="1275"/>
      <c r="O566" s="520">
        <f t="shared" si="24"/>
        <v>0</v>
      </c>
    </row>
    <row r="567" spans="2:15" ht="18" hidden="1" customHeight="1">
      <c r="B567" s="516"/>
      <c r="C567" s="1274" t="str">
        <f>T(ESTIMATE!B555)</f>
        <v/>
      </c>
      <c r="D567" s="1274"/>
      <c r="E567" s="1274"/>
      <c r="F567" s="1274"/>
      <c r="G567" s="1274"/>
      <c r="H567" s="559">
        <f>ESTIMATE!R555</f>
        <v>0</v>
      </c>
      <c r="I567" s="560" t="str">
        <f>T(ESTIMATE!U555)</f>
        <v/>
      </c>
      <c r="J567" s="561">
        <f>IF($R$3="Allocate Adders",ESTIMATE!BE555,ESTIMATE!AY555)</f>
        <v>0</v>
      </c>
      <c r="K567" s="561">
        <f>IF($R$3="Allocate Adders",ESTIMATE!BH555,ESTIMATE!AZ555)</f>
        <v>0</v>
      </c>
      <c r="L567" s="561">
        <f>IF($R$3="Allocate Adders",ESTIMATE!BK555,ESTIMATE!BA555)</f>
        <v>0</v>
      </c>
      <c r="M567" s="1275">
        <f t="shared" si="25"/>
        <v>0</v>
      </c>
      <c r="N567" s="1275"/>
      <c r="O567" s="520">
        <f t="shared" si="24"/>
        <v>0</v>
      </c>
    </row>
    <row r="568" spans="2:15" ht="18" hidden="1" customHeight="1">
      <c r="B568" s="516"/>
      <c r="C568" s="1274" t="str">
        <f>T(ESTIMATE!B556)</f>
        <v>Miscellaneous Pool Items</v>
      </c>
      <c r="D568" s="1274"/>
      <c r="E568" s="1274"/>
      <c r="F568" s="1274"/>
      <c r="G568" s="1274"/>
      <c r="H568" s="559">
        <f>ESTIMATE!R556</f>
        <v>0</v>
      </c>
      <c r="I568" s="560" t="str">
        <f>T(ESTIMATE!U556)</f>
        <v/>
      </c>
      <c r="J568" s="561">
        <f>IF($R$3="Allocate Adders",ESTIMATE!BE556,ESTIMATE!AY556)</f>
        <v>0</v>
      </c>
      <c r="K568" s="561">
        <f>IF($R$3="Allocate Adders",ESTIMATE!BH556,ESTIMATE!AZ556)</f>
        <v>0</v>
      </c>
      <c r="L568" s="561">
        <f>IF($R$3="Allocate Adders",ESTIMATE!BK556,ESTIMATE!BA556)</f>
        <v>0</v>
      </c>
      <c r="M568" s="1275">
        <f t="shared" si="25"/>
        <v>0</v>
      </c>
      <c r="N568" s="1275"/>
      <c r="O568" s="520">
        <f t="shared" si="24"/>
        <v>0</v>
      </c>
    </row>
    <row r="569" spans="2:15" ht="18" hidden="1" customHeight="1">
      <c r="B569" s="516"/>
      <c r="C569" s="1274" t="str">
        <f>T(ESTIMATE!B557)</f>
        <v>Infill existing pool</v>
      </c>
      <c r="D569" s="1274"/>
      <c r="E569" s="1274"/>
      <c r="F569" s="1274"/>
      <c r="G569" s="1274"/>
      <c r="H569" s="559">
        <f>ESTIMATE!R557</f>
        <v>0</v>
      </c>
      <c r="I569" s="560" t="str">
        <f>T(ESTIMATE!U557)</f>
        <v>ea</v>
      </c>
      <c r="J569" s="561">
        <f>IF($R$3="Allocate Adders",ESTIMATE!BE557,ESTIMATE!AY557)</f>
        <v>0</v>
      </c>
      <c r="K569" s="561">
        <f>IF($R$3="Allocate Adders",ESTIMATE!BH557,ESTIMATE!AZ557)</f>
        <v>0</v>
      </c>
      <c r="L569" s="561">
        <f>IF($R$3="Allocate Adders",ESTIMATE!BK557,ESTIMATE!BA557)</f>
        <v>0</v>
      </c>
      <c r="M569" s="1275">
        <f t="shared" si="25"/>
        <v>0</v>
      </c>
      <c r="N569" s="1275"/>
      <c r="O569" s="520">
        <f t="shared" si="24"/>
        <v>0</v>
      </c>
    </row>
    <row r="570" spans="2:15" ht="18" hidden="1" customHeight="1">
      <c r="B570" s="516"/>
      <c r="C570" s="1274" t="str">
        <f>T(ESTIMATE!B558)</f>
        <v>Pool heater/motor</v>
      </c>
      <c r="D570" s="1274"/>
      <c r="E570" s="1274"/>
      <c r="F570" s="1274"/>
      <c r="G570" s="1274"/>
      <c r="H570" s="559">
        <f>ESTIMATE!R558</f>
        <v>0</v>
      </c>
      <c r="I570" s="560" t="str">
        <f>T(ESTIMATE!U558)</f>
        <v>ea</v>
      </c>
      <c r="J570" s="561">
        <f>IF($R$3="Allocate Adders",ESTIMATE!BE558,ESTIMATE!AY558)</f>
        <v>0</v>
      </c>
      <c r="K570" s="561">
        <f>IF($R$3="Allocate Adders",ESTIMATE!BH558,ESTIMATE!AZ558)</f>
        <v>0</v>
      </c>
      <c r="L570" s="561">
        <f>IF($R$3="Allocate Adders",ESTIMATE!BK558,ESTIMATE!BA558)</f>
        <v>0</v>
      </c>
      <c r="M570" s="1275">
        <f t="shared" si="25"/>
        <v>0</v>
      </c>
      <c r="N570" s="1275"/>
      <c r="O570" s="520">
        <f t="shared" si="24"/>
        <v>0</v>
      </c>
    </row>
    <row r="571" spans="2:15" ht="18" hidden="1" customHeight="1">
      <c r="B571" s="516"/>
      <c r="C571" s="1274" t="str">
        <f>T(ESTIMATE!B559)</f>
        <v>Pool filter system</v>
      </c>
      <c r="D571" s="1274"/>
      <c r="E571" s="1274"/>
      <c r="F571" s="1274"/>
      <c r="G571" s="1274"/>
      <c r="H571" s="559">
        <f>ESTIMATE!R559</f>
        <v>0</v>
      </c>
      <c r="I571" s="560" t="str">
        <f>T(ESTIMATE!U559)</f>
        <v>ea</v>
      </c>
      <c r="J571" s="561">
        <f>IF($R$3="Allocate Adders",ESTIMATE!BE559,ESTIMATE!AY559)</f>
        <v>0</v>
      </c>
      <c r="K571" s="561">
        <f>IF($R$3="Allocate Adders",ESTIMATE!BH559,ESTIMATE!AZ559)</f>
        <v>0</v>
      </c>
      <c r="L571" s="561">
        <f>IF($R$3="Allocate Adders",ESTIMATE!BK559,ESTIMATE!BA559)</f>
        <v>0</v>
      </c>
      <c r="M571" s="1275">
        <f t="shared" si="25"/>
        <v>0</v>
      </c>
      <c r="N571" s="1275"/>
      <c r="O571" s="520">
        <f t="shared" si="24"/>
        <v>0</v>
      </c>
    </row>
    <row r="572" spans="2:15" ht="18" hidden="1" customHeight="1">
      <c r="B572" s="516"/>
      <c r="C572" s="1274" t="str">
        <f>T(ESTIMATE!B560)</f>
        <v>Replaster existing pool wall</v>
      </c>
      <c r="D572" s="1274"/>
      <c r="E572" s="1274"/>
      <c r="F572" s="1274"/>
      <c r="G572" s="1274"/>
      <c r="H572" s="559">
        <f>ESTIMATE!R560</f>
        <v>0</v>
      </c>
      <c r="I572" s="560" t="str">
        <f>T(ESTIMATE!U560)</f>
        <v>sf</v>
      </c>
      <c r="J572" s="561">
        <f>IF($R$3="Allocate Adders",ESTIMATE!BE560,ESTIMATE!AY560)</f>
        <v>0</v>
      </c>
      <c r="K572" s="561">
        <f>IF($R$3="Allocate Adders",ESTIMATE!BH560,ESTIMATE!AZ560)</f>
        <v>0</v>
      </c>
      <c r="L572" s="561">
        <f>IF($R$3="Allocate Adders",ESTIMATE!BK560,ESTIMATE!BA560)</f>
        <v>0</v>
      </c>
      <c r="M572" s="1275">
        <f t="shared" si="25"/>
        <v>0</v>
      </c>
      <c r="N572" s="1275"/>
      <c r="O572" s="520">
        <f t="shared" si="24"/>
        <v>0</v>
      </c>
    </row>
    <row r="573" spans="2:15" ht="18" hidden="1" customHeight="1">
      <c r="B573" s="516"/>
      <c r="C573" s="1274" t="str">
        <f>T(ESTIMATE!B561)</f>
        <v>Tune-up existing pool equipment</v>
      </c>
      <c r="D573" s="1274"/>
      <c r="E573" s="1274"/>
      <c r="F573" s="1274"/>
      <c r="G573" s="1274"/>
      <c r="H573" s="559">
        <f>ESTIMATE!R561</f>
        <v>0</v>
      </c>
      <c r="I573" s="560" t="str">
        <f>T(ESTIMATE!U561)</f>
        <v>ea</v>
      </c>
      <c r="J573" s="561">
        <f>IF($R$3="Allocate Adders",ESTIMATE!BE561,ESTIMATE!AY561)</f>
        <v>0</v>
      </c>
      <c r="K573" s="561">
        <f>IF($R$3="Allocate Adders",ESTIMATE!BH561,ESTIMATE!AZ561)</f>
        <v>0</v>
      </c>
      <c r="L573" s="561">
        <f>IF($R$3="Allocate Adders",ESTIMATE!BK561,ESTIMATE!BA561)</f>
        <v>0</v>
      </c>
      <c r="M573" s="1275">
        <f t="shared" si="25"/>
        <v>0</v>
      </c>
      <c r="N573" s="1275"/>
      <c r="O573" s="520">
        <f t="shared" si="24"/>
        <v>0</v>
      </c>
    </row>
    <row r="574" spans="2:15" ht="18" hidden="1" customHeight="1">
      <c r="B574" s="516"/>
      <c r="C574" s="1274" t="str">
        <f>T(ESTIMATE!B562)</f>
        <v>Install pool fencing (req'd by code)</v>
      </c>
      <c r="D574" s="1274"/>
      <c r="E574" s="1274"/>
      <c r="F574" s="1274"/>
      <c r="G574" s="1274"/>
      <c r="H574" s="559">
        <f>ESTIMATE!R562</f>
        <v>0</v>
      </c>
      <c r="I574" s="560" t="str">
        <f>T(ESTIMATE!U562)</f>
        <v>lf</v>
      </c>
      <c r="J574" s="561">
        <f>IF($R$3="Allocate Adders",ESTIMATE!BE562,ESTIMATE!AY562)</f>
        <v>0</v>
      </c>
      <c r="K574" s="561">
        <f>IF($R$3="Allocate Adders",ESTIMATE!BH562,ESTIMATE!AZ562)</f>
        <v>0</v>
      </c>
      <c r="L574" s="561">
        <f>IF($R$3="Allocate Adders",ESTIMATE!BK562,ESTIMATE!BA562)</f>
        <v>0</v>
      </c>
      <c r="M574" s="1275">
        <f t="shared" si="25"/>
        <v>0</v>
      </c>
      <c r="N574" s="1275"/>
      <c r="O574" s="520">
        <f t="shared" si="24"/>
        <v>0</v>
      </c>
    </row>
    <row r="575" spans="2:15" ht="18" hidden="1" customHeight="1">
      <c r="B575" s="516"/>
      <c r="C575" s="1274" t="str">
        <f>T(ESTIMATE!B563)</f>
        <v/>
      </c>
      <c r="D575" s="1274"/>
      <c r="E575" s="1274"/>
      <c r="F575" s="1274"/>
      <c r="G575" s="1274"/>
      <c r="H575" s="559">
        <f>ESTIMATE!R563</f>
        <v>0</v>
      </c>
      <c r="I575" s="560" t="str">
        <f>T(ESTIMATE!U563)</f>
        <v/>
      </c>
      <c r="J575" s="561">
        <f>IF($R$3="Allocate Adders",ESTIMATE!BE563,ESTIMATE!AY563)</f>
        <v>0</v>
      </c>
      <c r="K575" s="561">
        <f>IF($R$3="Allocate Adders",ESTIMATE!BH563,ESTIMATE!AZ563)</f>
        <v>0</v>
      </c>
      <c r="L575" s="561">
        <f>IF($R$3="Allocate Adders",ESTIMATE!BK563,ESTIMATE!BA563)</f>
        <v>0</v>
      </c>
      <c r="M575" s="1275">
        <f t="shared" si="25"/>
        <v>0</v>
      </c>
      <c r="N575" s="1275"/>
      <c r="O575" s="520">
        <f t="shared" si="24"/>
        <v>0</v>
      </c>
    </row>
    <row r="576" spans="2:15" ht="18" hidden="1" customHeight="1">
      <c r="B576" s="516"/>
      <c r="C576" s="1274" t="str">
        <f>T(ESTIMATE!B564)</f>
        <v/>
      </c>
      <c r="D576" s="1274"/>
      <c r="E576" s="1274"/>
      <c r="F576" s="1274"/>
      <c r="G576" s="1274"/>
      <c r="H576" s="559">
        <f>ESTIMATE!R564</f>
        <v>0</v>
      </c>
      <c r="I576" s="560" t="str">
        <f>T(ESTIMATE!U564)</f>
        <v/>
      </c>
      <c r="J576" s="561">
        <f>IF($R$3="Allocate Adders",ESTIMATE!BE564,ESTIMATE!AY564)</f>
        <v>0</v>
      </c>
      <c r="K576" s="561">
        <f>IF($R$3="Allocate Adders",ESTIMATE!BH564,ESTIMATE!AZ564)</f>
        <v>0</v>
      </c>
      <c r="L576" s="561">
        <f>IF($R$3="Allocate Adders",ESTIMATE!BK564,ESTIMATE!BA564)</f>
        <v>0</v>
      </c>
      <c r="M576" s="1275">
        <f t="shared" si="25"/>
        <v>0</v>
      </c>
      <c r="N576" s="1275"/>
      <c r="O576" s="520">
        <f t="shared" si="24"/>
        <v>0</v>
      </c>
    </row>
    <row r="577" spans="2:15" ht="18" hidden="1" customHeight="1">
      <c r="B577" s="516"/>
      <c r="C577" s="1274" t="str">
        <f>T(ESTIMATE!B565)</f>
        <v/>
      </c>
      <c r="D577" s="1274"/>
      <c r="E577" s="1274"/>
      <c r="F577" s="1274"/>
      <c r="G577" s="1274"/>
      <c r="H577" s="559">
        <f>ESTIMATE!R565</f>
        <v>0</v>
      </c>
      <c r="I577" s="560" t="str">
        <f>T(ESTIMATE!U565)</f>
        <v/>
      </c>
      <c r="J577" s="561">
        <f>IF($R$3="Allocate Adders",ESTIMATE!BE565,ESTIMATE!AY565)</f>
        <v>0</v>
      </c>
      <c r="K577" s="561">
        <f>IF($R$3="Allocate Adders",ESTIMATE!BH565,ESTIMATE!AZ565)</f>
        <v>0</v>
      </c>
      <c r="L577" s="561">
        <f>IF($R$3="Allocate Adders",ESTIMATE!BK565,ESTIMATE!BA565)</f>
        <v>0</v>
      </c>
      <c r="M577" s="1275">
        <f t="shared" si="25"/>
        <v>0</v>
      </c>
      <c r="N577" s="1275"/>
      <c r="O577" s="520">
        <f t="shared" si="24"/>
        <v>0</v>
      </c>
    </row>
    <row r="578" spans="2:15" ht="18" hidden="1" customHeight="1">
      <c r="B578" s="516"/>
      <c r="C578" s="1274" t="str">
        <f>T(ESTIMATE!B566)</f>
        <v/>
      </c>
      <c r="D578" s="1274"/>
      <c r="E578" s="1274"/>
      <c r="F578" s="1274"/>
      <c r="G578" s="1274"/>
      <c r="H578" s="559">
        <f>ESTIMATE!R566</f>
        <v>0</v>
      </c>
      <c r="I578" s="560" t="str">
        <f>T(ESTIMATE!U566)</f>
        <v/>
      </c>
      <c r="J578" s="561">
        <f>IF($R$3="Allocate Adders",ESTIMATE!BE566,ESTIMATE!AY566)</f>
        <v>0</v>
      </c>
      <c r="K578" s="561">
        <f>IF($R$3="Allocate Adders",ESTIMATE!BH566,ESTIMATE!AZ566)</f>
        <v>0</v>
      </c>
      <c r="L578" s="561">
        <f>IF($R$3="Allocate Adders",ESTIMATE!BK566,ESTIMATE!BA566)</f>
        <v>0</v>
      </c>
      <c r="M578" s="1275">
        <f t="shared" si="25"/>
        <v>0</v>
      </c>
      <c r="N578" s="1275"/>
      <c r="O578" s="520">
        <f t="shared" si="24"/>
        <v>0</v>
      </c>
    </row>
    <row r="579" spans="2:15" ht="18" hidden="1" customHeight="1">
      <c r="B579" s="516"/>
      <c r="C579" s="1274" t="str">
        <f>T(ESTIMATE!B567)</f>
        <v/>
      </c>
      <c r="D579" s="1274"/>
      <c r="E579" s="1274"/>
      <c r="F579" s="1274"/>
      <c r="G579" s="1274"/>
      <c r="H579" s="559">
        <f>ESTIMATE!R567</f>
        <v>0</v>
      </c>
      <c r="I579" s="560" t="str">
        <f>T(ESTIMATE!U567)</f>
        <v/>
      </c>
      <c r="J579" s="561">
        <f>IF($R$3="Allocate Adders",ESTIMATE!BE567,ESTIMATE!AY567)</f>
        <v>0</v>
      </c>
      <c r="K579" s="561">
        <f>IF($R$3="Allocate Adders",ESTIMATE!BH567,ESTIMATE!AZ567)</f>
        <v>0</v>
      </c>
      <c r="L579" s="561">
        <f>IF($R$3="Allocate Adders",ESTIMATE!BK567,ESTIMATE!BA567)</f>
        <v>0</v>
      </c>
      <c r="M579" s="1275">
        <f t="shared" si="25"/>
        <v>0</v>
      </c>
      <c r="N579" s="1275"/>
      <c r="O579" s="520">
        <f t="shared" si="24"/>
        <v>0</v>
      </c>
    </row>
    <row r="580" spans="2:15" ht="18" hidden="1" customHeight="1">
      <c r="B580" s="516"/>
      <c r="C580" s="1274" t="str">
        <f>T(ESTIMATE!B568)</f>
        <v/>
      </c>
      <c r="D580" s="1274"/>
      <c r="E580" s="1274"/>
      <c r="F580" s="1274"/>
      <c r="G580" s="1274"/>
      <c r="H580" s="559">
        <f>ESTIMATE!R568</f>
        <v>0</v>
      </c>
      <c r="I580" s="560" t="str">
        <f>T(ESTIMATE!U568)</f>
        <v/>
      </c>
      <c r="J580" s="561">
        <f>IF($R$3="Allocate Adders",ESTIMATE!BE568,ESTIMATE!AY568)</f>
        <v>0</v>
      </c>
      <c r="K580" s="561">
        <f>IF($R$3="Allocate Adders",ESTIMATE!BH568,ESTIMATE!AZ568)</f>
        <v>0</v>
      </c>
      <c r="L580" s="561">
        <f>IF($R$3="Allocate Adders",ESTIMATE!BK568,ESTIMATE!BA568)</f>
        <v>0</v>
      </c>
      <c r="M580" s="1275">
        <f t="shared" si="25"/>
        <v>0</v>
      </c>
      <c r="N580" s="1275"/>
      <c r="O580" s="520">
        <f t="shared" si="24"/>
        <v>0</v>
      </c>
    </row>
    <row r="581" spans="2:15" ht="18" hidden="1" customHeight="1">
      <c r="B581" s="516"/>
      <c r="C581" s="1274" t="str">
        <f>T(ESTIMATE!B569)</f>
        <v/>
      </c>
      <c r="D581" s="1274"/>
      <c r="E581" s="1274"/>
      <c r="F581" s="1274"/>
      <c r="G581" s="1274"/>
      <c r="H581" s="559">
        <f>ESTIMATE!R569</f>
        <v>0</v>
      </c>
      <c r="I581" s="560" t="str">
        <f>T(ESTIMATE!U569)</f>
        <v/>
      </c>
      <c r="J581" s="561">
        <f>IF($R$3="Allocate Adders",ESTIMATE!BE569,ESTIMATE!AY569)</f>
        <v>0</v>
      </c>
      <c r="K581" s="561">
        <f>IF($R$3="Allocate Adders",ESTIMATE!BH569,ESTIMATE!AZ569)</f>
        <v>0</v>
      </c>
      <c r="L581" s="561">
        <f>IF($R$3="Allocate Adders",ESTIMATE!BK569,ESTIMATE!BA569)</f>
        <v>0</v>
      </c>
      <c r="M581" s="1275">
        <f t="shared" si="25"/>
        <v>0</v>
      </c>
      <c r="N581" s="1275"/>
      <c r="O581" s="520">
        <f t="shared" si="24"/>
        <v>0</v>
      </c>
    </row>
    <row r="582" spans="2:15" ht="18" hidden="1" customHeight="1">
      <c r="B582" s="516"/>
      <c r="C582" s="1274" t="str">
        <f>T(ESTIMATE!B570)</f>
        <v/>
      </c>
      <c r="D582" s="1274"/>
      <c r="E582" s="1274"/>
      <c r="F582" s="1274"/>
      <c r="G582" s="1274"/>
      <c r="H582" s="559">
        <f>ESTIMATE!R570</f>
        <v>0</v>
      </c>
      <c r="I582" s="560" t="str">
        <f>T(ESTIMATE!U570)</f>
        <v/>
      </c>
      <c r="J582" s="561">
        <f>IF($R$3="Allocate Adders",ESTIMATE!BE570,ESTIMATE!AY570)</f>
        <v>0</v>
      </c>
      <c r="K582" s="561">
        <f>IF($R$3="Allocate Adders",ESTIMATE!BH570,ESTIMATE!AZ570)</f>
        <v>0</v>
      </c>
      <c r="L582" s="561">
        <f>IF($R$3="Allocate Adders",ESTIMATE!BK570,ESTIMATE!BA570)</f>
        <v>0</v>
      </c>
      <c r="M582" s="1275">
        <f t="shared" si="25"/>
        <v>0</v>
      </c>
      <c r="N582" s="1275"/>
      <c r="O582" s="520">
        <f t="shared" si="24"/>
        <v>0</v>
      </c>
    </row>
    <row r="583" spans="2:15" ht="18" hidden="1" customHeight="1">
      <c r="B583" s="516"/>
      <c r="C583" s="1274" t="str">
        <f>T(ESTIMATE!B571)</f>
        <v/>
      </c>
      <c r="D583" s="1274"/>
      <c r="E583" s="1274"/>
      <c r="F583" s="1274"/>
      <c r="G583" s="1274"/>
      <c r="H583" s="559">
        <f>ESTIMATE!R571</f>
        <v>0</v>
      </c>
      <c r="I583" s="560" t="str">
        <f>T(ESTIMATE!U571)</f>
        <v/>
      </c>
      <c r="J583" s="561">
        <f>IF($R$3="Allocate Adders",ESTIMATE!BE571,ESTIMATE!AY571)</f>
        <v>0</v>
      </c>
      <c r="K583" s="561">
        <f>IF($R$3="Allocate Adders",ESTIMATE!BH571,ESTIMATE!AZ571)</f>
        <v>0</v>
      </c>
      <c r="L583" s="561">
        <f>IF($R$3="Allocate Adders",ESTIMATE!BK571,ESTIMATE!BA571)</f>
        <v>0</v>
      </c>
      <c r="M583" s="1275">
        <f t="shared" si="25"/>
        <v>0</v>
      </c>
      <c r="N583" s="1275"/>
      <c r="O583" s="520">
        <f t="shared" si="24"/>
        <v>0</v>
      </c>
    </row>
    <row r="584" spans="2:15" ht="18" hidden="1" customHeight="1">
      <c r="B584" s="516"/>
      <c r="C584" s="1274" t="str">
        <f>T(ESTIMATE!B572)</f>
        <v/>
      </c>
      <c r="D584" s="1274"/>
      <c r="E584" s="1274"/>
      <c r="F584" s="1274"/>
      <c r="G584" s="1274"/>
      <c r="H584" s="559">
        <f>ESTIMATE!R572</f>
        <v>0</v>
      </c>
      <c r="I584" s="560" t="str">
        <f>T(ESTIMATE!U572)</f>
        <v/>
      </c>
      <c r="J584" s="561">
        <f>IF($R$3="Allocate Adders",ESTIMATE!BE572,ESTIMATE!AY572)</f>
        <v>0</v>
      </c>
      <c r="K584" s="561">
        <f>IF($R$3="Allocate Adders",ESTIMATE!BH572,ESTIMATE!AZ572)</f>
        <v>0</v>
      </c>
      <c r="L584" s="561">
        <f>IF($R$3="Allocate Adders",ESTIMATE!BK572,ESTIMATE!BA572)</f>
        <v>0</v>
      </c>
      <c r="M584" s="1275">
        <f t="shared" si="25"/>
        <v>0</v>
      </c>
      <c r="N584" s="1275"/>
      <c r="O584" s="520">
        <f t="shared" si="24"/>
        <v>0</v>
      </c>
    </row>
    <row r="585" spans="2:15" ht="18" hidden="1" customHeight="1">
      <c r="B585" s="516"/>
      <c r="C585" s="1274" t="str">
        <f>T(ESTIMATE!B573)</f>
        <v/>
      </c>
      <c r="D585" s="1274"/>
      <c r="E585" s="1274"/>
      <c r="F585" s="1274"/>
      <c r="G585" s="1274"/>
      <c r="H585" s="559">
        <f>ESTIMATE!R573</f>
        <v>0</v>
      </c>
      <c r="I585" s="560" t="str">
        <f>T(ESTIMATE!U573)</f>
        <v/>
      </c>
      <c r="J585" s="561">
        <f>IF($R$3="Allocate Adders",ESTIMATE!BE573,ESTIMATE!AY573)</f>
        <v>0</v>
      </c>
      <c r="K585" s="561">
        <f>IF($R$3="Allocate Adders",ESTIMATE!BH573,ESTIMATE!AZ573)</f>
        <v>0</v>
      </c>
      <c r="L585" s="561">
        <f>IF($R$3="Allocate Adders",ESTIMATE!BK573,ESTIMATE!BA573)</f>
        <v>0</v>
      </c>
      <c r="M585" s="1275">
        <f t="shared" si="25"/>
        <v>0</v>
      </c>
      <c r="N585" s="1275"/>
      <c r="O585" s="520">
        <f t="shared" si="24"/>
        <v>0</v>
      </c>
    </row>
    <row r="586" spans="2:15" ht="18" hidden="1" customHeight="1">
      <c r="B586" s="516"/>
      <c r="C586" s="1274" t="str">
        <f>T(ESTIMATE!B574)</f>
        <v/>
      </c>
      <c r="D586" s="1274"/>
      <c r="E586" s="1274"/>
      <c r="F586" s="1274"/>
      <c r="G586" s="1274"/>
      <c r="H586" s="559">
        <f>ESTIMATE!R574</f>
        <v>0</v>
      </c>
      <c r="I586" s="560" t="str">
        <f>T(ESTIMATE!U574)</f>
        <v/>
      </c>
      <c r="J586" s="561">
        <f>IF($R$3="Allocate Adders",ESTIMATE!BE574,ESTIMATE!AY574)</f>
        <v>0</v>
      </c>
      <c r="K586" s="561">
        <f>IF($R$3="Allocate Adders",ESTIMATE!BH574,ESTIMATE!AZ574)</f>
        <v>0</v>
      </c>
      <c r="L586" s="561">
        <f>IF($R$3="Allocate Adders",ESTIMATE!BK574,ESTIMATE!BA574)</f>
        <v>0</v>
      </c>
      <c r="M586" s="1275">
        <f t="shared" si="25"/>
        <v>0</v>
      </c>
      <c r="N586" s="1275"/>
      <c r="O586" s="520">
        <f t="shared" si="24"/>
        <v>0</v>
      </c>
    </row>
    <row r="587" spans="2:15" ht="18" hidden="1" customHeight="1">
      <c r="B587" s="516"/>
      <c r="C587" s="1274" t="str">
        <f>T(ESTIMATE!B575)</f>
        <v/>
      </c>
      <c r="D587" s="1274"/>
      <c r="E587" s="1274"/>
      <c r="F587" s="1274"/>
      <c r="G587" s="1274"/>
      <c r="H587" s="559">
        <f>ESTIMATE!R575</f>
        <v>0</v>
      </c>
      <c r="I587" s="560" t="str">
        <f>T(ESTIMATE!U575)</f>
        <v/>
      </c>
      <c r="J587" s="561">
        <f>IF($R$3="Allocate Adders",ESTIMATE!BE575,ESTIMATE!AY575)</f>
        <v>0</v>
      </c>
      <c r="K587" s="561">
        <f>IF($R$3="Allocate Adders",ESTIMATE!BH575,ESTIMATE!AZ575)</f>
        <v>0</v>
      </c>
      <c r="L587" s="561">
        <f>IF($R$3="Allocate Adders",ESTIMATE!BK575,ESTIMATE!BA575)</f>
        <v>0</v>
      </c>
      <c r="M587" s="1275">
        <f t="shared" si="25"/>
        <v>0</v>
      </c>
      <c r="N587" s="1275"/>
      <c r="O587" s="520">
        <f t="shared" si="24"/>
        <v>0</v>
      </c>
    </row>
    <row r="588" spans="2:15" ht="18" hidden="1" customHeight="1">
      <c r="B588" s="516"/>
      <c r="C588" s="1274" t="str">
        <f>T(ESTIMATE!B576)</f>
        <v/>
      </c>
      <c r="D588" s="1274"/>
      <c r="E588" s="1274"/>
      <c r="F588" s="1274"/>
      <c r="G588" s="1274"/>
      <c r="H588" s="559">
        <f>ESTIMATE!R576</f>
        <v>0</v>
      </c>
      <c r="I588" s="560" t="str">
        <f>T(ESTIMATE!U576)</f>
        <v/>
      </c>
      <c r="J588" s="561">
        <f>IF($R$3="Allocate Adders",ESTIMATE!BE576,ESTIMATE!AY576)</f>
        <v>0</v>
      </c>
      <c r="K588" s="561">
        <f>IF($R$3="Allocate Adders",ESTIMATE!BH576,ESTIMATE!AZ576)</f>
        <v>0</v>
      </c>
      <c r="L588" s="561">
        <f>IF($R$3="Allocate Adders",ESTIMATE!BK576,ESTIMATE!BA576)</f>
        <v>0</v>
      </c>
      <c r="M588" s="1275">
        <f t="shared" si="25"/>
        <v>0</v>
      </c>
      <c r="N588" s="1275"/>
      <c r="O588" s="520">
        <f t="shared" si="24"/>
        <v>0</v>
      </c>
    </row>
    <row r="589" spans="2:15" ht="18" hidden="1" customHeight="1">
      <c r="B589" s="516"/>
      <c r="C589" s="1274" t="str">
        <f>T(ESTIMATE!B577)</f>
        <v/>
      </c>
      <c r="D589" s="1274"/>
      <c r="E589" s="1274"/>
      <c r="F589" s="1274"/>
      <c r="G589" s="1274"/>
      <c r="H589" s="559">
        <f>ESTIMATE!R577</f>
        <v>0</v>
      </c>
      <c r="I589" s="560" t="str">
        <f>T(ESTIMATE!U577)</f>
        <v/>
      </c>
      <c r="J589" s="561">
        <f>IF($R$3="Allocate Adders",ESTIMATE!BE577,ESTIMATE!AY577)</f>
        <v>0</v>
      </c>
      <c r="K589" s="561">
        <f>IF($R$3="Allocate Adders",ESTIMATE!BH577,ESTIMATE!AZ577)</f>
        <v>0</v>
      </c>
      <c r="L589" s="561">
        <f>IF($R$3="Allocate Adders",ESTIMATE!BK577,ESTIMATE!BA577)</f>
        <v>0</v>
      </c>
      <c r="M589" s="1275">
        <f t="shared" si="25"/>
        <v>0</v>
      </c>
      <c r="N589" s="1275"/>
      <c r="O589" s="520">
        <f t="shared" si="24"/>
        <v>0</v>
      </c>
    </row>
    <row r="590" spans="2:15" ht="18" hidden="1" customHeight="1">
      <c r="B590" s="516"/>
      <c r="C590" s="1274" t="str">
        <f>T(ESTIMATE!B578)</f>
        <v/>
      </c>
      <c r="D590" s="1274"/>
      <c r="E590" s="1274"/>
      <c r="F590" s="1274"/>
      <c r="G590" s="1274"/>
      <c r="H590" s="559">
        <f>ESTIMATE!R578</f>
        <v>0</v>
      </c>
      <c r="I590" s="560" t="str">
        <f>T(ESTIMATE!U578)</f>
        <v/>
      </c>
      <c r="J590" s="561">
        <f>IF($R$3="Allocate Adders",ESTIMATE!BE578,ESTIMATE!AY578)</f>
        <v>0</v>
      </c>
      <c r="K590" s="561">
        <f>IF($R$3="Allocate Adders",ESTIMATE!BH578,ESTIMATE!AZ578)</f>
        <v>0</v>
      </c>
      <c r="L590" s="561">
        <f>IF($R$3="Allocate Adders",ESTIMATE!BK578,ESTIMATE!BA578)</f>
        <v>0</v>
      </c>
      <c r="M590" s="1275">
        <f t="shared" si="25"/>
        <v>0</v>
      </c>
      <c r="N590" s="1275"/>
      <c r="O590" s="520">
        <f t="shared" si="24"/>
        <v>0</v>
      </c>
    </row>
    <row r="591" spans="2:15" ht="18" hidden="1" customHeight="1">
      <c r="B591" s="516"/>
      <c r="C591" s="1274" t="str">
        <f>T(ESTIMATE!B579)</f>
        <v/>
      </c>
      <c r="D591" s="1274"/>
      <c r="E591" s="1274"/>
      <c r="F591" s="1274"/>
      <c r="G591" s="1274"/>
      <c r="H591" s="559">
        <f>ESTIMATE!R579</f>
        <v>0</v>
      </c>
      <c r="I591" s="560" t="str">
        <f>T(ESTIMATE!U579)</f>
        <v/>
      </c>
      <c r="J591" s="561">
        <f>IF($R$3="Allocate Adders",ESTIMATE!BE579,ESTIMATE!AY579)</f>
        <v>0</v>
      </c>
      <c r="K591" s="561">
        <f>IF($R$3="Allocate Adders",ESTIMATE!BH579,ESTIMATE!AZ579)</f>
        <v>0</v>
      </c>
      <c r="L591" s="561">
        <f>IF($R$3="Allocate Adders",ESTIMATE!BK579,ESTIMATE!BA579)</f>
        <v>0</v>
      </c>
      <c r="M591" s="1275">
        <f t="shared" si="25"/>
        <v>0</v>
      </c>
      <c r="N591" s="1275"/>
      <c r="O591" s="520">
        <f t="shared" si="24"/>
        <v>0</v>
      </c>
    </row>
    <row r="592" spans="2:15" ht="18" hidden="1" customHeight="1">
      <c r="B592" s="516"/>
      <c r="C592" s="1274" t="str">
        <f>T(ESTIMATE!B580)</f>
        <v/>
      </c>
      <c r="D592" s="1274"/>
      <c r="E592" s="1274"/>
      <c r="F592" s="1274"/>
      <c r="G592" s="1274"/>
      <c r="H592" s="559">
        <f>ESTIMATE!R580</f>
        <v>0</v>
      </c>
      <c r="I592" s="560" t="str">
        <f>T(ESTIMATE!U580)</f>
        <v/>
      </c>
      <c r="J592" s="561">
        <f>IF($R$3="Allocate Adders",ESTIMATE!BE580,ESTIMATE!AY580)</f>
        <v>0</v>
      </c>
      <c r="K592" s="561">
        <f>IF($R$3="Allocate Adders",ESTIMATE!BH580,ESTIMATE!AZ580)</f>
        <v>0</v>
      </c>
      <c r="L592" s="561">
        <f>IF($R$3="Allocate Adders",ESTIMATE!BK580,ESTIMATE!BA580)</f>
        <v>0</v>
      </c>
      <c r="M592" s="1275">
        <f t="shared" si="25"/>
        <v>0</v>
      </c>
      <c r="N592" s="1275"/>
      <c r="O592" s="520">
        <f t="shared" si="24"/>
        <v>0</v>
      </c>
    </row>
    <row r="593" spans="2:15" ht="18" hidden="1" customHeight="1">
      <c r="B593" s="516"/>
      <c r="C593" s="1274" t="str">
        <f>T(ESTIMATE!B581)</f>
        <v/>
      </c>
      <c r="D593" s="1274"/>
      <c r="E593" s="1274"/>
      <c r="F593" s="1274"/>
      <c r="G593" s="1274"/>
      <c r="H593" s="559">
        <f>ESTIMATE!R581</f>
        <v>0</v>
      </c>
      <c r="I593" s="560" t="str">
        <f>T(ESTIMATE!U581)</f>
        <v/>
      </c>
      <c r="J593" s="561">
        <f>IF($R$3="Allocate Adders",ESTIMATE!BE581,ESTIMATE!AY581)</f>
        <v>0</v>
      </c>
      <c r="K593" s="561">
        <f>IF($R$3="Allocate Adders",ESTIMATE!BH581,ESTIMATE!AZ581)</f>
        <v>0</v>
      </c>
      <c r="L593" s="561">
        <f>IF($R$3="Allocate Adders",ESTIMATE!BK581,ESTIMATE!BA581)</f>
        <v>0</v>
      </c>
      <c r="M593" s="1275">
        <f t="shared" si="25"/>
        <v>0</v>
      </c>
      <c r="N593" s="1275"/>
      <c r="O593" s="520">
        <f t="shared" si="24"/>
        <v>0</v>
      </c>
    </row>
    <row r="594" spans="2:15" ht="18" hidden="1" customHeight="1">
      <c r="B594" s="516"/>
      <c r="C594" s="1274" t="str">
        <f>T(ESTIMATE!B582)</f>
        <v/>
      </c>
      <c r="D594" s="1274"/>
      <c r="E594" s="1274"/>
      <c r="F594" s="1274"/>
      <c r="G594" s="1274"/>
      <c r="H594" s="559">
        <f>ESTIMATE!R582</f>
        <v>0</v>
      </c>
      <c r="I594" s="560" t="str">
        <f>T(ESTIMATE!U582)</f>
        <v/>
      </c>
      <c r="J594" s="561">
        <f>IF($R$3="Allocate Adders",ESTIMATE!BE582,ESTIMATE!AY582)</f>
        <v>0</v>
      </c>
      <c r="K594" s="561">
        <f>IF($R$3="Allocate Adders",ESTIMATE!BH582,ESTIMATE!AZ582)</f>
        <v>0</v>
      </c>
      <c r="L594" s="561">
        <f>IF($R$3="Allocate Adders",ESTIMATE!BK582,ESTIMATE!BA582)</f>
        <v>0</v>
      </c>
      <c r="M594" s="1275">
        <f t="shared" si="25"/>
        <v>0</v>
      </c>
      <c r="N594" s="1275"/>
      <c r="O594" s="520">
        <f t="shared" si="24"/>
        <v>0</v>
      </c>
    </row>
    <row r="595" spans="2:15" ht="18" hidden="1" customHeight="1">
      <c r="B595" s="516"/>
      <c r="C595" s="1274" t="str">
        <f>T(ESTIMATE!B583)</f>
        <v/>
      </c>
      <c r="D595" s="1274"/>
      <c r="E595" s="1274"/>
      <c r="F595" s="1274"/>
      <c r="G595" s="1274"/>
      <c r="H595" s="559">
        <f>ESTIMATE!R583</f>
        <v>0</v>
      </c>
      <c r="I595" s="560" t="str">
        <f>T(ESTIMATE!U583)</f>
        <v/>
      </c>
      <c r="J595" s="561">
        <f>IF($R$3="Allocate Adders",ESTIMATE!BE583,ESTIMATE!AY583)</f>
        <v>0</v>
      </c>
      <c r="K595" s="561">
        <f>IF($R$3="Allocate Adders",ESTIMATE!BH583,ESTIMATE!AZ583)</f>
        <v>0</v>
      </c>
      <c r="L595" s="561">
        <f>IF($R$3="Allocate Adders",ESTIMATE!BK583,ESTIMATE!BA583)</f>
        <v>0</v>
      </c>
      <c r="M595" s="1275">
        <f t="shared" si="25"/>
        <v>0</v>
      </c>
      <c r="N595" s="1275"/>
      <c r="O595" s="520">
        <f t="shared" si="24"/>
        <v>0</v>
      </c>
    </row>
    <row r="596" spans="2:15" ht="18" hidden="1" customHeight="1">
      <c r="B596" s="516"/>
      <c r="C596" s="1274" t="str">
        <f>T(ESTIMATE!B584)</f>
        <v/>
      </c>
      <c r="D596" s="1274"/>
      <c r="E596" s="1274"/>
      <c r="F596" s="1274"/>
      <c r="G596" s="1274"/>
      <c r="H596" s="559">
        <f>ESTIMATE!R584</f>
        <v>0</v>
      </c>
      <c r="I596" s="560" t="str">
        <f>T(ESTIMATE!U584)</f>
        <v/>
      </c>
      <c r="J596" s="561">
        <f>IF($R$3="Allocate Adders",ESTIMATE!BE584,ESTIMATE!AY584)</f>
        <v>0</v>
      </c>
      <c r="K596" s="561">
        <f>IF($R$3="Allocate Adders",ESTIMATE!BH584,ESTIMATE!AZ584)</f>
        <v>0</v>
      </c>
      <c r="L596" s="561">
        <f>IF($R$3="Allocate Adders",ESTIMATE!BK584,ESTIMATE!BA584)</f>
        <v>0</v>
      </c>
      <c r="M596" s="1275">
        <f t="shared" si="25"/>
        <v>0</v>
      </c>
      <c r="N596" s="1275"/>
      <c r="O596" s="520">
        <f t="shared" si="24"/>
        <v>0</v>
      </c>
    </row>
    <row r="597" spans="2:15" ht="18" hidden="1" customHeight="1">
      <c r="B597" s="516"/>
      <c r="C597" s="1274" t="str">
        <f>T(ESTIMATE!B585)</f>
        <v/>
      </c>
      <c r="D597" s="1274"/>
      <c r="E597" s="1274"/>
      <c r="F597" s="1274"/>
      <c r="G597" s="1274"/>
      <c r="H597" s="559">
        <f>ESTIMATE!R585</f>
        <v>0</v>
      </c>
      <c r="I597" s="560" t="str">
        <f>T(ESTIMATE!U585)</f>
        <v/>
      </c>
      <c r="J597" s="561">
        <f>IF($R$3="Allocate Adders",ESTIMATE!BE585,ESTIMATE!AY585)</f>
        <v>0</v>
      </c>
      <c r="K597" s="561">
        <f>IF($R$3="Allocate Adders",ESTIMATE!BH585,ESTIMATE!AZ585)</f>
        <v>0</v>
      </c>
      <c r="L597" s="561">
        <f>IF($R$3="Allocate Adders",ESTIMATE!BK585,ESTIMATE!BA585)</f>
        <v>0</v>
      </c>
      <c r="M597" s="1275">
        <f t="shared" si="25"/>
        <v>0</v>
      </c>
      <c r="N597" s="1275"/>
      <c r="O597" s="520">
        <f t="shared" si="24"/>
        <v>0</v>
      </c>
    </row>
    <row r="598" spans="2:15" ht="18" hidden="1" customHeight="1">
      <c r="B598" s="516"/>
      <c r="C598" s="1274" t="str">
        <f>T(ESTIMATE!B586)</f>
        <v/>
      </c>
      <c r="D598" s="1274"/>
      <c r="E598" s="1274"/>
      <c r="F598" s="1274"/>
      <c r="G598" s="1274"/>
      <c r="H598" s="559">
        <f>ESTIMATE!R586</f>
        <v>0</v>
      </c>
      <c r="I598" s="560" t="str">
        <f>T(ESTIMATE!U586)</f>
        <v/>
      </c>
      <c r="J598" s="561">
        <f>IF($R$3="Allocate Adders",ESTIMATE!BE586,ESTIMATE!AY586)</f>
        <v>0</v>
      </c>
      <c r="K598" s="561">
        <f>IF($R$3="Allocate Adders",ESTIMATE!BH586,ESTIMATE!AZ586)</f>
        <v>0</v>
      </c>
      <c r="L598" s="561">
        <f>IF($R$3="Allocate Adders",ESTIMATE!BK586,ESTIMATE!BA586)</f>
        <v>0</v>
      </c>
      <c r="M598" s="1275">
        <f t="shared" si="25"/>
        <v>0</v>
      </c>
      <c r="N598" s="1275"/>
      <c r="O598" s="520">
        <f t="shared" si="24"/>
        <v>0</v>
      </c>
    </row>
    <row r="599" spans="2:15" ht="18" hidden="1" customHeight="1">
      <c r="B599" s="516"/>
      <c r="C599" s="1274" t="str">
        <f>T(ESTIMATE!B587)</f>
        <v/>
      </c>
      <c r="D599" s="1274"/>
      <c r="E599" s="1274"/>
      <c r="F599" s="1274"/>
      <c r="G599" s="1274"/>
      <c r="H599" s="559">
        <f>ESTIMATE!R587</f>
        <v>0</v>
      </c>
      <c r="I599" s="560" t="str">
        <f>T(ESTIMATE!U587)</f>
        <v/>
      </c>
      <c r="J599" s="561">
        <f>IF($R$3="Allocate Adders",ESTIMATE!BE587,ESTIMATE!AY587)</f>
        <v>0</v>
      </c>
      <c r="K599" s="561">
        <f>IF($R$3="Allocate Adders",ESTIMATE!BH587,ESTIMATE!AZ587)</f>
        <v>0</v>
      </c>
      <c r="L599" s="561">
        <f>IF($R$3="Allocate Adders",ESTIMATE!BK587,ESTIMATE!BA587)</f>
        <v>0</v>
      </c>
      <c r="M599" s="1275">
        <f t="shared" si="25"/>
        <v>0</v>
      </c>
      <c r="N599" s="1275"/>
      <c r="O599" s="520">
        <f t="shared" si="24"/>
        <v>0</v>
      </c>
    </row>
    <row r="600" spans="2:15" ht="18" hidden="1" customHeight="1">
      <c r="B600" s="516"/>
      <c r="C600" s="1274" t="str">
        <f>T(ESTIMATE!B588)</f>
        <v/>
      </c>
      <c r="D600" s="1274"/>
      <c r="E600" s="1274"/>
      <c r="F600" s="1274"/>
      <c r="G600" s="1274"/>
      <c r="H600" s="559">
        <f>ESTIMATE!R588</f>
        <v>0</v>
      </c>
      <c r="I600" s="560" t="str">
        <f>T(ESTIMATE!U588)</f>
        <v/>
      </c>
      <c r="J600" s="561">
        <f>IF($R$3="Allocate Adders",ESTIMATE!BE588,ESTIMATE!AY588)</f>
        <v>0</v>
      </c>
      <c r="K600" s="561">
        <f>IF($R$3="Allocate Adders",ESTIMATE!BH588,ESTIMATE!AZ588)</f>
        <v>0</v>
      </c>
      <c r="L600" s="561">
        <f>IF($R$3="Allocate Adders",ESTIMATE!BK588,ESTIMATE!BA588)</f>
        <v>0</v>
      </c>
      <c r="M600" s="1275">
        <f t="shared" si="25"/>
        <v>0</v>
      </c>
      <c r="N600" s="1275"/>
      <c r="O600" s="520">
        <f t="shared" si="24"/>
        <v>0</v>
      </c>
    </row>
    <row r="601" spans="2:15" ht="18" hidden="1" customHeight="1">
      <c r="B601" s="516"/>
      <c r="C601" s="1274" t="str">
        <f>T(ESTIMATE!B589)</f>
        <v/>
      </c>
      <c r="D601" s="1274"/>
      <c r="E601" s="1274"/>
      <c r="F601" s="1274"/>
      <c r="G601" s="1274"/>
      <c r="H601" s="559">
        <f>ESTIMATE!R589</f>
        <v>0</v>
      </c>
      <c r="I601" s="560" t="str">
        <f>T(ESTIMATE!U589)</f>
        <v/>
      </c>
      <c r="J601" s="561">
        <f>IF($R$3="Allocate Adders",ESTIMATE!BE589,ESTIMATE!AY589)</f>
        <v>0</v>
      </c>
      <c r="K601" s="561">
        <f>IF($R$3="Allocate Adders",ESTIMATE!BH589,ESTIMATE!AZ589)</f>
        <v>0</v>
      </c>
      <c r="L601" s="561">
        <f>IF($R$3="Allocate Adders",ESTIMATE!BK589,ESTIMATE!BA589)</f>
        <v>0</v>
      </c>
      <c r="M601" s="1275">
        <f t="shared" si="25"/>
        <v>0</v>
      </c>
      <c r="N601" s="1275"/>
      <c r="O601" s="520">
        <f t="shared" si="24"/>
        <v>0</v>
      </c>
    </row>
    <row r="602" spans="2:15" ht="4.3499999999999996" hidden="1" customHeight="1" thickBot="1">
      <c r="B602" s="516"/>
      <c r="C602" s="562"/>
      <c r="D602" s="364"/>
      <c r="E602" s="364"/>
      <c r="F602" s="364"/>
      <c r="G602" s="364"/>
      <c r="H602" s="563"/>
      <c r="I602" s="364"/>
      <c r="J602" s="564"/>
      <c r="K602" s="564"/>
      <c r="L602" s="564"/>
      <c r="M602" s="565"/>
      <c r="N602" s="566"/>
      <c r="O602" s="520">
        <f>O603</f>
        <v>0</v>
      </c>
    </row>
    <row r="603" spans="2:15" ht="22" hidden="1" customHeight="1" thickBot="1">
      <c r="B603" s="516"/>
      <c r="C603" s="1276" t="str">
        <f>T(ESTIMATE!AE591)</f>
        <v>POOLS TOTAL</v>
      </c>
      <c r="D603" s="1277"/>
      <c r="E603" s="1277"/>
      <c r="F603" s="1277"/>
      <c r="G603" s="1277"/>
      <c r="H603" s="1277"/>
      <c r="I603" s="1278"/>
      <c r="J603" s="530">
        <f>SUM(J562:J602)</f>
        <v>0</v>
      </c>
      <c r="K603" s="531">
        <f>SUM(K562:K602)</f>
        <v>0</v>
      </c>
      <c r="L603" s="530">
        <f>SUM(L562:L602)</f>
        <v>0</v>
      </c>
      <c r="M603" s="1279">
        <f>SUM(M562:N602)</f>
        <v>0</v>
      </c>
      <c r="N603" s="1280"/>
      <c r="O603" s="520">
        <f>SUM(O561:O601)</f>
        <v>0</v>
      </c>
    </row>
    <row r="604" spans="2:15" ht="20.7" hidden="1" customHeight="1">
      <c r="B604" s="521"/>
      <c r="C604" s="585"/>
      <c r="D604" s="585"/>
      <c r="E604" s="585"/>
      <c r="F604" s="585"/>
      <c r="G604" s="585"/>
      <c r="H604" s="586"/>
      <c r="I604" s="585"/>
      <c r="J604" s="587"/>
      <c r="K604" s="587"/>
      <c r="L604" s="587"/>
      <c r="M604" s="588"/>
      <c r="N604" s="571"/>
      <c r="O604" s="520">
        <f>O603</f>
        <v>0</v>
      </c>
    </row>
    <row r="605" spans="2:15" ht="5.45" hidden="1" customHeight="1">
      <c r="B605" s="597"/>
      <c r="C605" s="1281"/>
      <c r="D605" s="1281"/>
      <c r="E605" s="1281"/>
      <c r="F605" s="1281"/>
      <c r="G605" s="1281"/>
      <c r="H605" s="594"/>
      <c r="I605" s="595"/>
      <c r="J605" s="596"/>
      <c r="K605" s="596"/>
      <c r="L605" s="596"/>
      <c r="M605" s="1282"/>
      <c r="N605" s="1282"/>
    </row>
    <row r="606" spans="2:15" ht="22" hidden="1" customHeight="1">
      <c r="B606" s="521"/>
      <c r="C606" s="1283" t="str">
        <f>T(ESTIMATE!B594)</f>
        <v>MISCELLANEOUS EXTERIOR ITEMS</v>
      </c>
      <c r="D606" s="1283"/>
      <c r="E606" s="1283"/>
      <c r="F606" s="1283"/>
      <c r="G606" s="1284"/>
      <c r="H606" s="556">
        <f>SUM(H607:H646)</f>
        <v>11</v>
      </c>
      <c r="I606" s="557"/>
      <c r="J606" s="558"/>
      <c r="K606" s="558"/>
      <c r="L606" s="558"/>
      <c r="M606" s="1285"/>
      <c r="N606" s="1286"/>
      <c r="O606" s="520">
        <f t="shared" ref="O606:O646" si="26">H606</f>
        <v>11</v>
      </c>
    </row>
    <row r="607" spans="2:15" ht="18" hidden="1" customHeight="1">
      <c r="B607" s="516"/>
      <c r="C607" s="1274" t="str">
        <f>T(ESTIMATE!B595)</f>
        <v>Miscellaneous Specialties</v>
      </c>
      <c r="D607" s="1274"/>
      <c r="E607" s="1274"/>
      <c r="F607" s="1274"/>
      <c r="G607" s="1274"/>
      <c r="H607" s="559">
        <f>ESTIMATE!R595</f>
        <v>0</v>
      </c>
      <c r="I607" s="560" t="str">
        <f>T(ESTIMATE!U595)</f>
        <v/>
      </c>
      <c r="J607" s="561">
        <f>IF($R$3="Allocate Adders",ESTIMATE!BE595,ESTIMATE!AY595)</f>
        <v>0</v>
      </c>
      <c r="K607" s="561">
        <f>IF($R$3="Allocate Adders",ESTIMATE!BH595,ESTIMATE!AZ595)</f>
        <v>0</v>
      </c>
      <c r="L607" s="561">
        <f>IF($R$3="Allocate Adders",ESTIMATE!BK595,ESTIMATE!BA595)</f>
        <v>0</v>
      </c>
      <c r="M607" s="1275">
        <f t="shared" ref="M607:M646" si="27">SUM(J607:L607)</f>
        <v>0</v>
      </c>
      <c r="N607" s="1275"/>
      <c r="O607" s="520">
        <f t="shared" si="26"/>
        <v>0</v>
      </c>
    </row>
    <row r="608" spans="2:15" ht="18" hidden="1" customHeight="1">
      <c r="B608" s="516"/>
      <c r="C608" s="1274" t="str">
        <f>T(ESTIMATE!B596)</f>
        <v>New mailbox</v>
      </c>
      <c r="D608" s="1274"/>
      <c r="E608" s="1274"/>
      <c r="F608" s="1274"/>
      <c r="G608" s="1274"/>
      <c r="H608" s="559">
        <f>ESTIMATE!R596</f>
        <v>0</v>
      </c>
      <c r="I608" s="560" t="str">
        <f>T(ESTIMATE!U596)</f>
        <v>ea</v>
      </c>
      <c r="J608" s="561">
        <f>IF($R$3="Allocate Adders",ESTIMATE!BE596,ESTIMATE!AY596)</f>
        <v>0</v>
      </c>
      <c r="K608" s="561">
        <f>IF($R$3="Allocate Adders",ESTIMATE!BH596,ESTIMATE!AZ596)</f>
        <v>0</v>
      </c>
      <c r="L608" s="561">
        <f>IF($R$3="Allocate Adders",ESTIMATE!BK596,ESTIMATE!BA596)</f>
        <v>0</v>
      </c>
      <c r="M608" s="1275">
        <f t="shared" si="27"/>
        <v>0</v>
      </c>
      <c r="N608" s="1275"/>
      <c r="O608" s="520">
        <f t="shared" si="26"/>
        <v>0</v>
      </c>
    </row>
    <row r="609" spans="2:15" ht="18" hidden="1" customHeight="1">
      <c r="B609" s="516"/>
      <c r="C609" s="1274" t="str">
        <f>T(ESTIMATE!B597)</f>
        <v>New address #</v>
      </c>
      <c r="D609" s="1274"/>
      <c r="E609" s="1274"/>
      <c r="F609" s="1274"/>
      <c r="G609" s="1274"/>
      <c r="H609" s="559">
        <f>ESTIMATE!R597</f>
        <v>1</v>
      </c>
      <c r="I609" s="560" t="str">
        <f>T(ESTIMATE!U597)</f>
        <v>ea</v>
      </c>
      <c r="J609" s="561">
        <f>IF($R$3="Allocate Adders",ESTIMATE!BE597,ESTIMATE!AY597)</f>
        <v>50</v>
      </c>
      <c r="K609" s="561">
        <f>IF($R$3="Allocate Adders",ESTIMATE!BH597,ESTIMATE!AZ597)</f>
        <v>50</v>
      </c>
      <c r="L609" s="561">
        <f>IF($R$3="Allocate Adders",ESTIMATE!BK597,ESTIMATE!BA597)</f>
        <v>0</v>
      </c>
      <c r="M609" s="1275">
        <f t="shared" si="27"/>
        <v>100</v>
      </c>
      <c r="N609" s="1275"/>
      <c r="O609" s="520">
        <f t="shared" si="26"/>
        <v>1</v>
      </c>
    </row>
    <row r="610" spans="2:15" ht="18" hidden="1" customHeight="1">
      <c r="B610" s="516"/>
      <c r="C610" s="1274" t="str">
        <f>T(ESTIMATE!B598)</f>
        <v>Shutters</v>
      </c>
      <c r="D610" s="1274"/>
      <c r="E610" s="1274"/>
      <c r="F610" s="1274"/>
      <c r="G610" s="1274"/>
      <c r="H610" s="559">
        <f>ESTIMATE!R598</f>
        <v>10</v>
      </c>
      <c r="I610" s="560" t="str">
        <f>T(ESTIMATE!U598)</f>
        <v>ea</v>
      </c>
      <c r="J610" s="561">
        <f>IF($R$3="Allocate Adders",ESTIMATE!BE598,ESTIMATE!AY598)</f>
        <v>350</v>
      </c>
      <c r="K610" s="561">
        <f>IF($R$3="Allocate Adders",ESTIMATE!BH598,ESTIMATE!AZ598)</f>
        <v>500</v>
      </c>
      <c r="L610" s="561">
        <f>IF($R$3="Allocate Adders",ESTIMATE!BK598,ESTIMATE!BA598)</f>
        <v>0</v>
      </c>
      <c r="M610" s="1275">
        <f t="shared" si="27"/>
        <v>850</v>
      </c>
      <c r="N610" s="1275"/>
      <c r="O610" s="520">
        <f t="shared" si="26"/>
        <v>10</v>
      </c>
    </row>
    <row r="611" spans="2:15" ht="18" hidden="1" customHeight="1">
      <c r="B611" s="516"/>
      <c r="C611" s="1274" t="str">
        <f>T(ESTIMATE!B599)</f>
        <v/>
      </c>
      <c r="D611" s="1274"/>
      <c r="E611" s="1274"/>
      <c r="F611" s="1274"/>
      <c r="G611" s="1274"/>
      <c r="H611" s="559">
        <f>ESTIMATE!R599</f>
        <v>0</v>
      </c>
      <c r="I611" s="560" t="str">
        <f>T(ESTIMATE!U599)</f>
        <v/>
      </c>
      <c r="J611" s="561">
        <f>IF($R$3="Allocate Adders",ESTIMATE!BE599,ESTIMATE!AY599)</f>
        <v>0</v>
      </c>
      <c r="K611" s="561">
        <f>IF($R$3="Allocate Adders",ESTIMATE!BH599,ESTIMATE!AZ599)</f>
        <v>0</v>
      </c>
      <c r="L611" s="561">
        <f>IF($R$3="Allocate Adders",ESTIMATE!BK599,ESTIMATE!BA599)</f>
        <v>0</v>
      </c>
      <c r="M611" s="1275">
        <f t="shared" si="27"/>
        <v>0</v>
      </c>
      <c r="N611" s="1275"/>
      <c r="O611" s="520">
        <f t="shared" si="26"/>
        <v>0</v>
      </c>
    </row>
    <row r="612" spans="2:15" ht="18" hidden="1" customHeight="1">
      <c r="B612" s="516"/>
      <c r="C612" s="1274" t="str">
        <f>T(ESTIMATE!B600)</f>
        <v/>
      </c>
      <c r="D612" s="1274"/>
      <c r="E612" s="1274"/>
      <c r="F612" s="1274"/>
      <c r="G612" s="1274"/>
      <c r="H612" s="559">
        <f>ESTIMATE!R600</f>
        <v>0</v>
      </c>
      <c r="I612" s="560" t="str">
        <f>T(ESTIMATE!U600)</f>
        <v/>
      </c>
      <c r="J612" s="561">
        <f>IF($R$3="Allocate Adders",ESTIMATE!BE600,ESTIMATE!AY600)</f>
        <v>0</v>
      </c>
      <c r="K612" s="561">
        <f>IF($R$3="Allocate Adders",ESTIMATE!BH600,ESTIMATE!AZ600)</f>
        <v>0</v>
      </c>
      <c r="L612" s="561">
        <f>IF($R$3="Allocate Adders",ESTIMATE!BK600,ESTIMATE!BA600)</f>
        <v>0</v>
      </c>
      <c r="M612" s="1275">
        <f t="shared" si="27"/>
        <v>0</v>
      </c>
      <c r="N612" s="1275"/>
      <c r="O612" s="520">
        <f t="shared" si="26"/>
        <v>0</v>
      </c>
    </row>
    <row r="613" spans="2:15" ht="18" hidden="1" customHeight="1">
      <c r="B613" s="516"/>
      <c r="C613" s="1274" t="str">
        <f>T(ESTIMATE!B601)</f>
        <v>Misc. Exterior Structures</v>
      </c>
      <c r="D613" s="1274"/>
      <c r="E613" s="1274"/>
      <c r="F613" s="1274"/>
      <c r="G613" s="1274"/>
      <c r="H613" s="559">
        <f>ESTIMATE!R601</f>
        <v>0</v>
      </c>
      <c r="I613" s="560" t="str">
        <f>T(ESTIMATE!U601)</f>
        <v/>
      </c>
      <c r="J613" s="561">
        <f>IF($R$3="Allocate Adders",ESTIMATE!BE601,ESTIMATE!AY601)</f>
        <v>0</v>
      </c>
      <c r="K613" s="561">
        <f>IF($R$3="Allocate Adders",ESTIMATE!BH601,ESTIMATE!AZ601)</f>
        <v>0</v>
      </c>
      <c r="L613" s="561">
        <f>IF($R$3="Allocate Adders",ESTIMATE!BK601,ESTIMATE!BA601)</f>
        <v>0</v>
      </c>
      <c r="M613" s="1275">
        <f t="shared" si="27"/>
        <v>0</v>
      </c>
      <c r="N613" s="1275"/>
      <c r="O613" s="520">
        <f t="shared" si="26"/>
        <v>0</v>
      </c>
    </row>
    <row r="614" spans="2:15" ht="18" hidden="1" customHeight="1">
      <c r="B614" s="516"/>
      <c r="C614" s="1274" t="str">
        <f>T(ESTIMATE!B602)</f>
        <v>Premanufactured carport</v>
      </c>
      <c r="D614" s="1274"/>
      <c r="E614" s="1274"/>
      <c r="F614" s="1274"/>
      <c r="G614" s="1274"/>
      <c r="H614" s="559">
        <f>ESTIMATE!R602</f>
        <v>0</v>
      </c>
      <c r="I614" s="560" t="str">
        <f>T(ESTIMATE!U602)</f>
        <v>ea</v>
      </c>
      <c r="J614" s="561">
        <f>IF($R$3="Allocate Adders",ESTIMATE!BE602,ESTIMATE!AY602)</f>
        <v>0</v>
      </c>
      <c r="K614" s="561">
        <f>IF($R$3="Allocate Adders",ESTIMATE!BH602,ESTIMATE!AZ602)</f>
        <v>0</v>
      </c>
      <c r="L614" s="561">
        <f>IF($R$3="Allocate Adders",ESTIMATE!BK602,ESTIMATE!BA602)</f>
        <v>0</v>
      </c>
      <c r="M614" s="1275">
        <f t="shared" si="27"/>
        <v>0</v>
      </c>
      <c r="N614" s="1275"/>
      <c r="O614" s="520">
        <f t="shared" si="26"/>
        <v>0</v>
      </c>
    </row>
    <row r="615" spans="2:15" ht="18" hidden="1" customHeight="1">
      <c r="B615" s="516"/>
      <c r="C615" s="1274" t="str">
        <f>T(ESTIMATE!B603)</f>
        <v>Storage shed, wood</v>
      </c>
      <c r="D615" s="1274"/>
      <c r="E615" s="1274"/>
      <c r="F615" s="1274"/>
      <c r="G615" s="1274"/>
      <c r="H615" s="559">
        <f>ESTIMATE!R603</f>
        <v>0</v>
      </c>
      <c r="I615" s="560" t="str">
        <f>T(ESTIMATE!U603)</f>
        <v>ea</v>
      </c>
      <c r="J615" s="561">
        <f>IF($R$3="Allocate Adders",ESTIMATE!BE603,ESTIMATE!AY603)</f>
        <v>0</v>
      </c>
      <c r="K615" s="561">
        <f>IF($R$3="Allocate Adders",ESTIMATE!BH603,ESTIMATE!AZ603)</f>
        <v>0</v>
      </c>
      <c r="L615" s="561">
        <f>IF($R$3="Allocate Adders",ESTIMATE!BK603,ESTIMATE!BA603)</f>
        <v>0</v>
      </c>
      <c r="M615" s="1275">
        <f t="shared" si="27"/>
        <v>0</v>
      </c>
      <c r="N615" s="1275"/>
      <c r="O615" s="520">
        <f t="shared" si="26"/>
        <v>0</v>
      </c>
    </row>
    <row r="616" spans="2:15" ht="18" hidden="1" customHeight="1">
      <c r="B616" s="516"/>
      <c r="C616" s="1274" t="str">
        <f>T(ESTIMATE!B604)</f>
        <v>Gazebo</v>
      </c>
      <c r="D616" s="1274"/>
      <c r="E616" s="1274"/>
      <c r="F616" s="1274"/>
      <c r="G616" s="1274"/>
      <c r="H616" s="559">
        <f>ESTIMATE!R604</f>
        <v>0</v>
      </c>
      <c r="I616" s="560" t="str">
        <f>T(ESTIMATE!U604)</f>
        <v>sf</v>
      </c>
      <c r="J616" s="561">
        <f>IF($R$3="Allocate Adders",ESTIMATE!BE604,ESTIMATE!AY604)</f>
        <v>0</v>
      </c>
      <c r="K616" s="561">
        <f>IF($R$3="Allocate Adders",ESTIMATE!BH604,ESTIMATE!AZ604)</f>
        <v>0</v>
      </c>
      <c r="L616" s="561">
        <f>IF($R$3="Allocate Adders",ESTIMATE!BK604,ESTIMATE!BA604)</f>
        <v>0</v>
      </c>
      <c r="M616" s="1275">
        <f t="shared" si="27"/>
        <v>0</v>
      </c>
      <c r="N616" s="1275"/>
      <c r="O616" s="520">
        <f t="shared" si="26"/>
        <v>0</v>
      </c>
    </row>
    <row r="617" spans="2:15" ht="18" hidden="1" customHeight="1">
      <c r="B617" s="516"/>
      <c r="C617" s="1274" t="str">
        <f>T(ESTIMATE!B605)</f>
        <v>Covered patio, floor, roof frame, decking, treated</v>
      </c>
      <c r="D617" s="1274"/>
      <c r="E617" s="1274"/>
      <c r="F617" s="1274"/>
      <c r="G617" s="1274"/>
      <c r="H617" s="559">
        <f>ESTIMATE!R605</f>
        <v>0</v>
      </c>
      <c r="I617" s="560" t="str">
        <f>T(ESTIMATE!U605)</f>
        <v>sf</v>
      </c>
      <c r="J617" s="561">
        <f>IF($R$3="Allocate Adders",ESTIMATE!BE605,ESTIMATE!AY605)</f>
        <v>0</v>
      </c>
      <c r="K617" s="561">
        <f>IF($R$3="Allocate Adders",ESTIMATE!BH605,ESTIMATE!AZ605)</f>
        <v>0</v>
      </c>
      <c r="L617" s="561">
        <f>IF($R$3="Allocate Adders",ESTIMATE!BK605,ESTIMATE!BA605)</f>
        <v>0</v>
      </c>
      <c r="M617" s="1275">
        <f t="shared" si="27"/>
        <v>0</v>
      </c>
      <c r="N617" s="1275"/>
      <c r="O617" s="520">
        <f t="shared" si="26"/>
        <v>0</v>
      </c>
    </row>
    <row r="618" spans="2:15" ht="18" hidden="1" customHeight="1">
      <c r="B618" s="516"/>
      <c r="C618" s="1274" t="str">
        <f>T(ESTIMATE!B606)</f>
        <v/>
      </c>
      <c r="D618" s="1274"/>
      <c r="E618" s="1274"/>
      <c r="F618" s="1274"/>
      <c r="G618" s="1274"/>
      <c r="H618" s="559">
        <f>ESTIMATE!R606</f>
        <v>0</v>
      </c>
      <c r="I618" s="560" t="str">
        <f>T(ESTIMATE!U606)</f>
        <v/>
      </c>
      <c r="J618" s="561">
        <f>IF($R$3="Allocate Adders",ESTIMATE!BE606,ESTIMATE!AY606)</f>
        <v>0</v>
      </c>
      <c r="K618" s="561">
        <f>IF($R$3="Allocate Adders",ESTIMATE!BH606,ESTIMATE!AZ606)</f>
        <v>0</v>
      </c>
      <c r="L618" s="561">
        <f>IF($R$3="Allocate Adders",ESTIMATE!BK606,ESTIMATE!BA606)</f>
        <v>0</v>
      </c>
      <c r="M618" s="1275">
        <f t="shared" si="27"/>
        <v>0</v>
      </c>
      <c r="N618" s="1275"/>
      <c r="O618" s="520">
        <f t="shared" si="26"/>
        <v>0</v>
      </c>
    </row>
    <row r="619" spans="2:15" ht="18" hidden="1" customHeight="1">
      <c r="B619" s="516"/>
      <c r="C619" s="1274" t="str">
        <f>T(ESTIMATE!B607)</f>
        <v/>
      </c>
      <c r="D619" s="1274"/>
      <c r="E619" s="1274"/>
      <c r="F619" s="1274"/>
      <c r="G619" s="1274"/>
      <c r="H619" s="559">
        <f>ESTIMATE!R607</f>
        <v>0</v>
      </c>
      <c r="I619" s="560" t="str">
        <f>T(ESTIMATE!U607)</f>
        <v/>
      </c>
      <c r="J619" s="561">
        <f>IF($R$3="Allocate Adders",ESTIMATE!BE607,ESTIMATE!AY607)</f>
        <v>0</v>
      </c>
      <c r="K619" s="561">
        <f>IF($R$3="Allocate Adders",ESTIMATE!BH607,ESTIMATE!AZ607)</f>
        <v>0</v>
      </c>
      <c r="L619" s="561">
        <f>IF($R$3="Allocate Adders",ESTIMATE!BK607,ESTIMATE!BA607)</f>
        <v>0</v>
      </c>
      <c r="M619" s="1275">
        <f t="shared" si="27"/>
        <v>0</v>
      </c>
      <c r="N619" s="1275"/>
      <c r="O619" s="520">
        <f t="shared" si="26"/>
        <v>0</v>
      </c>
    </row>
    <row r="620" spans="2:15" ht="18" hidden="1" customHeight="1">
      <c r="B620" s="516"/>
      <c r="C620" s="1274" t="str">
        <f>T(ESTIMATE!B608)</f>
        <v/>
      </c>
      <c r="D620" s="1274"/>
      <c r="E620" s="1274"/>
      <c r="F620" s="1274"/>
      <c r="G620" s="1274"/>
      <c r="H620" s="559">
        <f>ESTIMATE!R608</f>
        <v>0</v>
      </c>
      <c r="I620" s="560" t="str">
        <f>T(ESTIMATE!U608)</f>
        <v/>
      </c>
      <c r="J620" s="561">
        <f>IF($R$3="Allocate Adders",ESTIMATE!BE608,ESTIMATE!AY608)</f>
        <v>0</v>
      </c>
      <c r="K620" s="561">
        <f>IF($R$3="Allocate Adders",ESTIMATE!BH608,ESTIMATE!AZ608)</f>
        <v>0</v>
      </c>
      <c r="L620" s="561">
        <f>IF($R$3="Allocate Adders",ESTIMATE!BK608,ESTIMATE!BA608)</f>
        <v>0</v>
      </c>
      <c r="M620" s="1275">
        <f t="shared" si="27"/>
        <v>0</v>
      </c>
      <c r="N620" s="1275"/>
      <c r="O620" s="520">
        <f t="shared" si="26"/>
        <v>0</v>
      </c>
    </row>
    <row r="621" spans="2:15" ht="18" hidden="1" customHeight="1">
      <c r="B621" s="516"/>
      <c r="C621" s="1274" t="str">
        <f>T(ESTIMATE!B609)</f>
        <v/>
      </c>
      <c r="D621" s="1274"/>
      <c r="E621" s="1274"/>
      <c r="F621" s="1274"/>
      <c r="G621" s="1274"/>
      <c r="H621" s="559">
        <f>ESTIMATE!R609</f>
        <v>0</v>
      </c>
      <c r="I621" s="560" t="str">
        <f>T(ESTIMATE!U609)</f>
        <v/>
      </c>
      <c r="J621" s="561">
        <f>IF($R$3="Allocate Adders",ESTIMATE!BE609,ESTIMATE!AY609)</f>
        <v>0</v>
      </c>
      <c r="K621" s="561">
        <f>IF($R$3="Allocate Adders",ESTIMATE!BH609,ESTIMATE!AZ609)</f>
        <v>0</v>
      </c>
      <c r="L621" s="561">
        <f>IF($R$3="Allocate Adders",ESTIMATE!BK609,ESTIMATE!BA609)</f>
        <v>0</v>
      </c>
      <c r="M621" s="1275">
        <f t="shared" si="27"/>
        <v>0</v>
      </c>
      <c r="N621" s="1275"/>
      <c r="O621" s="520">
        <f t="shared" si="26"/>
        <v>0</v>
      </c>
    </row>
    <row r="622" spans="2:15" ht="18" hidden="1" customHeight="1">
      <c r="B622" s="516"/>
      <c r="C622" s="1274" t="str">
        <f>T(ESTIMATE!B610)</f>
        <v/>
      </c>
      <c r="D622" s="1274"/>
      <c r="E622" s="1274"/>
      <c r="F622" s="1274"/>
      <c r="G622" s="1274"/>
      <c r="H622" s="559">
        <f>ESTIMATE!R610</f>
        <v>0</v>
      </c>
      <c r="I622" s="560" t="str">
        <f>T(ESTIMATE!U610)</f>
        <v/>
      </c>
      <c r="J622" s="561">
        <f>IF($R$3="Allocate Adders",ESTIMATE!BE610,ESTIMATE!AY610)</f>
        <v>0</v>
      </c>
      <c r="K622" s="561">
        <f>IF($R$3="Allocate Adders",ESTIMATE!BH610,ESTIMATE!AZ610)</f>
        <v>0</v>
      </c>
      <c r="L622" s="561">
        <f>IF($R$3="Allocate Adders",ESTIMATE!BK610,ESTIMATE!BA610)</f>
        <v>0</v>
      </c>
      <c r="M622" s="1275">
        <f t="shared" si="27"/>
        <v>0</v>
      </c>
      <c r="N622" s="1275"/>
      <c r="O622" s="520">
        <f t="shared" si="26"/>
        <v>0</v>
      </c>
    </row>
    <row r="623" spans="2:15" ht="18" hidden="1" customHeight="1">
      <c r="B623" s="516"/>
      <c r="C623" s="1274" t="str">
        <f>T(ESTIMATE!B611)</f>
        <v/>
      </c>
      <c r="D623" s="1274"/>
      <c r="E623" s="1274"/>
      <c r="F623" s="1274"/>
      <c r="G623" s="1274"/>
      <c r="H623" s="559">
        <f>ESTIMATE!R611</f>
        <v>0</v>
      </c>
      <c r="I623" s="560" t="str">
        <f>T(ESTIMATE!U611)</f>
        <v/>
      </c>
      <c r="J623" s="561">
        <f>IF($R$3="Allocate Adders",ESTIMATE!BE611,ESTIMATE!AY611)</f>
        <v>0</v>
      </c>
      <c r="K623" s="561">
        <f>IF($R$3="Allocate Adders",ESTIMATE!BH611,ESTIMATE!AZ611)</f>
        <v>0</v>
      </c>
      <c r="L623" s="561">
        <f>IF($R$3="Allocate Adders",ESTIMATE!BK611,ESTIMATE!BA611)</f>
        <v>0</v>
      </c>
      <c r="M623" s="1275">
        <f t="shared" si="27"/>
        <v>0</v>
      </c>
      <c r="N623" s="1275"/>
      <c r="O623" s="520">
        <f t="shared" si="26"/>
        <v>0</v>
      </c>
    </row>
    <row r="624" spans="2:15" ht="18" hidden="1" customHeight="1">
      <c r="B624" s="516"/>
      <c r="C624" s="1274" t="str">
        <f>T(ESTIMATE!B612)</f>
        <v/>
      </c>
      <c r="D624" s="1274"/>
      <c r="E624" s="1274"/>
      <c r="F624" s="1274"/>
      <c r="G624" s="1274"/>
      <c r="H624" s="559">
        <f>ESTIMATE!R612</f>
        <v>0</v>
      </c>
      <c r="I624" s="560" t="str">
        <f>T(ESTIMATE!U612)</f>
        <v/>
      </c>
      <c r="J624" s="561">
        <f>IF($R$3="Allocate Adders",ESTIMATE!BE612,ESTIMATE!AY612)</f>
        <v>0</v>
      </c>
      <c r="K624" s="561">
        <f>IF($R$3="Allocate Adders",ESTIMATE!BH612,ESTIMATE!AZ612)</f>
        <v>0</v>
      </c>
      <c r="L624" s="561">
        <f>IF($R$3="Allocate Adders",ESTIMATE!BK612,ESTIMATE!BA612)</f>
        <v>0</v>
      </c>
      <c r="M624" s="1275">
        <f t="shared" si="27"/>
        <v>0</v>
      </c>
      <c r="N624" s="1275"/>
      <c r="O624" s="520">
        <f t="shared" si="26"/>
        <v>0</v>
      </c>
    </row>
    <row r="625" spans="2:15" ht="18" hidden="1" customHeight="1">
      <c r="B625" s="516"/>
      <c r="C625" s="1274" t="str">
        <f>T(ESTIMATE!B613)</f>
        <v/>
      </c>
      <c r="D625" s="1274"/>
      <c r="E625" s="1274"/>
      <c r="F625" s="1274"/>
      <c r="G625" s="1274"/>
      <c r="H625" s="559">
        <f>ESTIMATE!R613</f>
        <v>0</v>
      </c>
      <c r="I625" s="560" t="str">
        <f>T(ESTIMATE!U613)</f>
        <v/>
      </c>
      <c r="J625" s="561">
        <f>IF($R$3="Allocate Adders",ESTIMATE!BE613,ESTIMATE!AY613)</f>
        <v>0</v>
      </c>
      <c r="K625" s="561">
        <f>IF($R$3="Allocate Adders",ESTIMATE!BH613,ESTIMATE!AZ613)</f>
        <v>0</v>
      </c>
      <c r="L625" s="561">
        <f>IF($R$3="Allocate Adders",ESTIMATE!BK613,ESTIMATE!BA613)</f>
        <v>0</v>
      </c>
      <c r="M625" s="1275">
        <f t="shared" si="27"/>
        <v>0</v>
      </c>
      <c r="N625" s="1275"/>
      <c r="O625" s="520">
        <f t="shared" si="26"/>
        <v>0</v>
      </c>
    </row>
    <row r="626" spans="2:15" ht="18" hidden="1" customHeight="1">
      <c r="B626" s="516"/>
      <c r="C626" s="1274" t="str">
        <f>T(ESTIMATE!B614)</f>
        <v/>
      </c>
      <c r="D626" s="1274"/>
      <c r="E626" s="1274"/>
      <c r="F626" s="1274"/>
      <c r="G626" s="1274"/>
      <c r="H626" s="559">
        <f>ESTIMATE!R614</f>
        <v>0</v>
      </c>
      <c r="I626" s="560" t="str">
        <f>T(ESTIMATE!U614)</f>
        <v/>
      </c>
      <c r="J626" s="561">
        <f>IF($R$3="Allocate Adders",ESTIMATE!BE614,ESTIMATE!AY614)</f>
        <v>0</v>
      </c>
      <c r="K626" s="561">
        <f>IF($R$3="Allocate Adders",ESTIMATE!BH614,ESTIMATE!AZ614)</f>
        <v>0</v>
      </c>
      <c r="L626" s="561">
        <f>IF($R$3="Allocate Adders",ESTIMATE!BK614,ESTIMATE!BA614)</f>
        <v>0</v>
      </c>
      <c r="M626" s="1275">
        <f t="shared" si="27"/>
        <v>0</v>
      </c>
      <c r="N626" s="1275"/>
      <c r="O626" s="520">
        <f t="shared" si="26"/>
        <v>0</v>
      </c>
    </row>
    <row r="627" spans="2:15" ht="18" hidden="1" customHeight="1">
      <c r="B627" s="516"/>
      <c r="C627" s="1274" t="str">
        <f>T(ESTIMATE!B615)</f>
        <v/>
      </c>
      <c r="D627" s="1274"/>
      <c r="E627" s="1274"/>
      <c r="F627" s="1274"/>
      <c r="G627" s="1274"/>
      <c r="H627" s="559">
        <f>ESTIMATE!R615</f>
        <v>0</v>
      </c>
      <c r="I627" s="560" t="str">
        <f>T(ESTIMATE!U615)</f>
        <v/>
      </c>
      <c r="J627" s="561">
        <f>IF($R$3="Allocate Adders",ESTIMATE!BE615,ESTIMATE!AY615)</f>
        <v>0</v>
      </c>
      <c r="K627" s="561">
        <f>IF($R$3="Allocate Adders",ESTIMATE!BH615,ESTIMATE!AZ615)</f>
        <v>0</v>
      </c>
      <c r="L627" s="561">
        <f>IF($R$3="Allocate Adders",ESTIMATE!BK615,ESTIMATE!BA615)</f>
        <v>0</v>
      </c>
      <c r="M627" s="1275">
        <f t="shared" si="27"/>
        <v>0</v>
      </c>
      <c r="N627" s="1275"/>
      <c r="O627" s="520">
        <f t="shared" si="26"/>
        <v>0</v>
      </c>
    </row>
    <row r="628" spans="2:15" ht="18" hidden="1" customHeight="1">
      <c r="B628" s="516"/>
      <c r="C628" s="1274" t="str">
        <f>T(ESTIMATE!B616)</f>
        <v/>
      </c>
      <c r="D628" s="1274"/>
      <c r="E628" s="1274"/>
      <c r="F628" s="1274"/>
      <c r="G628" s="1274"/>
      <c r="H628" s="559">
        <f>ESTIMATE!R616</f>
        <v>0</v>
      </c>
      <c r="I628" s="560" t="str">
        <f>T(ESTIMATE!U616)</f>
        <v/>
      </c>
      <c r="J628" s="561">
        <f>IF($R$3="Allocate Adders",ESTIMATE!BE616,ESTIMATE!AY616)</f>
        <v>0</v>
      </c>
      <c r="K628" s="561">
        <f>IF($R$3="Allocate Adders",ESTIMATE!BH616,ESTIMATE!AZ616)</f>
        <v>0</v>
      </c>
      <c r="L628" s="561">
        <f>IF($R$3="Allocate Adders",ESTIMATE!BK616,ESTIMATE!BA616)</f>
        <v>0</v>
      </c>
      <c r="M628" s="1275">
        <f t="shared" si="27"/>
        <v>0</v>
      </c>
      <c r="N628" s="1275"/>
      <c r="O628" s="520">
        <f t="shared" si="26"/>
        <v>0</v>
      </c>
    </row>
    <row r="629" spans="2:15" ht="18" hidden="1" customHeight="1">
      <c r="B629" s="516"/>
      <c r="C629" s="1274" t="str">
        <f>T(ESTIMATE!B617)</f>
        <v/>
      </c>
      <c r="D629" s="1274"/>
      <c r="E629" s="1274"/>
      <c r="F629" s="1274"/>
      <c r="G629" s="1274"/>
      <c r="H629" s="559">
        <f>ESTIMATE!R617</f>
        <v>0</v>
      </c>
      <c r="I629" s="560" t="str">
        <f>T(ESTIMATE!U617)</f>
        <v/>
      </c>
      <c r="J629" s="561">
        <f>IF($R$3="Allocate Adders",ESTIMATE!BE617,ESTIMATE!AY617)</f>
        <v>0</v>
      </c>
      <c r="K629" s="561">
        <f>IF($R$3="Allocate Adders",ESTIMATE!BH617,ESTIMATE!AZ617)</f>
        <v>0</v>
      </c>
      <c r="L629" s="561">
        <f>IF($R$3="Allocate Adders",ESTIMATE!BK617,ESTIMATE!BA617)</f>
        <v>0</v>
      </c>
      <c r="M629" s="1275">
        <f t="shared" si="27"/>
        <v>0</v>
      </c>
      <c r="N629" s="1275"/>
      <c r="O629" s="520">
        <f t="shared" si="26"/>
        <v>0</v>
      </c>
    </row>
    <row r="630" spans="2:15" ht="18" hidden="1" customHeight="1">
      <c r="B630" s="516"/>
      <c r="C630" s="1274" t="str">
        <f>T(ESTIMATE!B618)</f>
        <v/>
      </c>
      <c r="D630" s="1274"/>
      <c r="E630" s="1274"/>
      <c r="F630" s="1274"/>
      <c r="G630" s="1274"/>
      <c r="H630" s="559">
        <f>ESTIMATE!R618</f>
        <v>0</v>
      </c>
      <c r="I630" s="560" t="str">
        <f>T(ESTIMATE!U618)</f>
        <v/>
      </c>
      <c r="J630" s="561">
        <f>IF($R$3="Allocate Adders",ESTIMATE!BE618,ESTIMATE!AY618)</f>
        <v>0</v>
      </c>
      <c r="K630" s="561">
        <f>IF($R$3="Allocate Adders",ESTIMATE!BH618,ESTIMATE!AZ618)</f>
        <v>0</v>
      </c>
      <c r="L630" s="561">
        <f>IF($R$3="Allocate Adders",ESTIMATE!BK618,ESTIMATE!BA618)</f>
        <v>0</v>
      </c>
      <c r="M630" s="1275">
        <f t="shared" si="27"/>
        <v>0</v>
      </c>
      <c r="N630" s="1275"/>
      <c r="O630" s="520">
        <f t="shared" si="26"/>
        <v>0</v>
      </c>
    </row>
    <row r="631" spans="2:15" ht="18" hidden="1" customHeight="1">
      <c r="B631" s="516"/>
      <c r="C631" s="1274" t="str">
        <f>T(ESTIMATE!B619)</f>
        <v/>
      </c>
      <c r="D631" s="1274"/>
      <c r="E631" s="1274"/>
      <c r="F631" s="1274"/>
      <c r="G631" s="1274"/>
      <c r="H631" s="559">
        <f>ESTIMATE!R619</f>
        <v>0</v>
      </c>
      <c r="I631" s="560" t="str">
        <f>T(ESTIMATE!U619)</f>
        <v/>
      </c>
      <c r="J631" s="561">
        <f>IF($R$3="Allocate Adders",ESTIMATE!BE619,ESTIMATE!AY619)</f>
        <v>0</v>
      </c>
      <c r="K631" s="561">
        <f>IF($R$3="Allocate Adders",ESTIMATE!BH619,ESTIMATE!AZ619)</f>
        <v>0</v>
      </c>
      <c r="L631" s="561">
        <f>IF($R$3="Allocate Adders",ESTIMATE!BK619,ESTIMATE!BA619)</f>
        <v>0</v>
      </c>
      <c r="M631" s="1275">
        <f t="shared" si="27"/>
        <v>0</v>
      </c>
      <c r="N631" s="1275"/>
      <c r="O631" s="520">
        <f t="shared" si="26"/>
        <v>0</v>
      </c>
    </row>
    <row r="632" spans="2:15" ht="18" hidden="1" customHeight="1">
      <c r="B632" s="516"/>
      <c r="C632" s="1274" t="str">
        <f>T(ESTIMATE!B620)</f>
        <v/>
      </c>
      <c r="D632" s="1274"/>
      <c r="E632" s="1274"/>
      <c r="F632" s="1274"/>
      <c r="G632" s="1274"/>
      <c r="H632" s="559">
        <f>ESTIMATE!R620</f>
        <v>0</v>
      </c>
      <c r="I632" s="560" t="str">
        <f>T(ESTIMATE!U620)</f>
        <v/>
      </c>
      <c r="J632" s="561">
        <f>IF($R$3="Allocate Adders",ESTIMATE!BE620,ESTIMATE!AY620)</f>
        <v>0</v>
      </c>
      <c r="K632" s="561">
        <f>IF($R$3="Allocate Adders",ESTIMATE!BH620,ESTIMATE!AZ620)</f>
        <v>0</v>
      </c>
      <c r="L632" s="561">
        <f>IF($R$3="Allocate Adders",ESTIMATE!BK620,ESTIMATE!BA620)</f>
        <v>0</v>
      </c>
      <c r="M632" s="1275">
        <f t="shared" si="27"/>
        <v>0</v>
      </c>
      <c r="N632" s="1275"/>
      <c r="O632" s="520">
        <f t="shared" si="26"/>
        <v>0</v>
      </c>
    </row>
    <row r="633" spans="2:15" ht="18" hidden="1" customHeight="1">
      <c r="B633" s="516"/>
      <c r="C633" s="1274" t="str">
        <f>T(ESTIMATE!B621)</f>
        <v/>
      </c>
      <c r="D633" s="1274"/>
      <c r="E633" s="1274"/>
      <c r="F633" s="1274"/>
      <c r="G633" s="1274"/>
      <c r="H633" s="559">
        <f>ESTIMATE!R621</f>
        <v>0</v>
      </c>
      <c r="I633" s="560" t="str">
        <f>T(ESTIMATE!U621)</f>
        <v/>
      </c>
      <c r="J633" s="561">
        <f>IF($R$3="Allocate Adders",ESTIMATE!BE621,ESTIMATE!AY621)</f>
        <v>0</v>
      </c>
      <c r="K633" s="561">
        <f>IF($R$3="Allocate Adders",ESTIMATE!BH621,ESTIMATE!AZ621)</f>
        <v>0</v>
      </c>
      <c r="L633" s="561">
        <f>IF($R$3="Allocate Adders",ESTIMATE!BK621,ESTIMATE!BA621)</f>
        <v>0</v>
      </c>
      <c r="M633" s="1275">
        <f t="shared" si="27"/>
        <v>0</v>
      </c>
      <c r="N633" s="1275"/>
      <c r="O633" s="520">
        <f t="shared" si="26"/>
        <v>0</v>
      </c>
    </row>
    <row r="634" spans="2:15" ht="18" hidden="1" customHeight="1">
      <c r="B634" s="516"/>
      <c r="C634" s="1274" t="str">
        <f>T(ESTIMATE!B622)</f>
        <v/>
      </c>
      <c r="D634" s="1274"/>
      <c r="E634" s="1274"/>
      <c r="F634" s="1274"/>
      <c r="G634" s="1274"/>
      <c r="H634" s="559">
        <f>ESTIMATE!R622</f>
        <v>0</v>
      </c>
      <c r="I634" s="560" t="str">
        <f>T(ESTIMATE!U622)</f>
        <v/>
      </c>
      <c r="J634" s="561">
        <f>IF($R$3="Allocate Adders",ESTIMATE!BE622,ESTIMATE!AY622)</f>
        <v>0</v>
      </c>
      <c r="K634" s="561">
        <f>IF($R$3="Allocate Adders",ESTIMATE!BH622,ESTIMATE!AZ622)</f>
        <v>0</v>
      </c>
      <c r="L634" s="561">
        <f>IF($R$3="Allocate Adders",ESTIMATE!BK622,ESTIMATE!BA622)</f>
        <v>0</v>
      </c>
      <c r="M634" s="1275">
        <f t="shared" si="27"/>
        <v>0</v>
      </c>
      <c r="N634" s="1275"/>
      <c r="O634" s="520">
        <f t="shared" si="26"/>
        <v>0</v>
      </c>
    </row>
    <row r="635" spans="2:15" ht="18" hidden="1" customHeight="1">
      <c r="B635" s="516"/>
      <c r="C635" s="1274" t="str">
        <f>T(ESTIMATE!B623)</f>
        <v/>
      </c>
      <c r="D635" s="1274"/>
      <c r="E635" s="1274"/>
      <c r="F635" s="1274"/>
      <c r="G635" s="1274"/>
      <c r="H635" s="559">
        <f>ESTIMATE!R623</f>
        <v>0</v>
      </c>
      <c r="I635" s="560" t="str">
        <f>T(ESTIMATE!U623)</f>
        <v/>
      </c>
      <c r="J635" s="561">
        <f>IF($R$3="Allocate Adders",ESTIMATE!BE623,ESTIMATE!AY623)</f>
        <v>0</v>
      </c>
      <c r="K635" s="561">
        <f>IF($R$3="Allocate Adders",ESTIMATE!BH623,ESTIMATE!AZ623)</f>
        <v>0</v>
      </c>
      <c r="L635" s="561">
        <f>IF($R$3="Allocate Adders",ESTIMATE!BK623,ESTIMATE!BA623)</f>
        <v>0</v>
      </c>
      <c r="M635" s="1275">
        <f t="shared" si="27"/>
        <v>0</v>
      </c>
      <c r="N635" s="1275"/>
      <c r="O635" s="520">
        <f t="shared" si="26"/>
        <v>0</v>
      </c>
    </row>
    <row r="636" spans="2:15" ht="18" hidden="1" customHeight="1">
      <c r="B636" s="516"/>
      <c r="C636" s="1274" t="str">
        <f>T(ESTIMATE!B624)</f>
        <v/>
      </c>
      <c r="D636" s="1274"/>
      <c r="E636" s="1274"/>
      <c r="F636" s="1274"/>
      <c r="G636" s="1274"/>
      <c r="H636" s="559">
        <f>ESTIMATE!R624</f>
        <v>0</v>
      </c>
      <c r="I636" s="560" t="str">
        <f>T(ESTIMATE!U624)</f>
        <v/>
      </c>
      <c r="J636" s="561">
        <f>IF($R$3="Allocate Adders",ESTIMATE!BE624,ESTIMATE!AY624)</f>
        <v>0</v>
      </c>
      <c r="K636" s="561">
        <f>IF($R$3="Allocate Adders",ESTIMATE!BH624,ESTIMATE!AZ624)</f>
        <v>0</v>
      </c>
      <c r="L636" s="561">
        <f>IF($R$3="Allocate Adders",ESTIMATE!BK624,ESTIMATE!BA624)</f>
        <v>0</v>
      </c>
      <c r="M636" s="1275">
        <f t="shared" si="27"/>
        <v>0</v>
      </c>
      <c r="N636" s="1275"/>
      <c r="O636" s="520">
        <f t="shared" si="26"/>
        <v>0</v>
      </c>
    </row>
    <row r="637" spans="2:15" ht="18" hidden="1" customHeight="1">
      <c r="B637" s="516"/>
      <c r="C637" s="1274" t="str">
        <f>T(ESTIMATE!B625)</f>
        <v/>
      </c>
      <c r="D637" s="1274"/>
      <c r="E637" s="1274"/>
      <c r="F637" s="1274"/>
      <c r="G637" s="1274"/>
      <c r="H637" s="559">
        <f>ESTIMATE!R625</f>
        <v>0</v>
      </c>
      <c r="I637" s="560" t="str">
        <f>T(ESTIMATE!U625)</f>
        <v/>
      </c>
      <c r="J637" s="561">
        <f>IF($R$3="Allocate Adders",ESTIMATE!BE625,ESTIMATE!AY625)</f>
        <v>0</v>
      </c>
      <c r="K637" s="561">
        <f>IF($R$3="Allocate Adders",ESTIMATE!BH625,ESTIMATE!AZ625)</f>
        <v>0</v>
      </c>
      <c r="L637" s="561">
        <f>IF($R$3="Allocate Adders",ESTIMATE!BK625,ESTIMATE!BA625)</f>
        <v>0</v>
      </c>
      <c r="M637" s="1275">
        <f t="shared" si="27"/>
        <v>0</v>
      </c>
      <c r="N637" s="1275"/>
      <c r="O637" s="520">
        <f t="shared" si="26"/>
        <v>0</v>
      </c>
    </row>
    <row r="638" spans="2:15" ht="18" hidden="1" customHeight="1">
      <c r="B638" s="516"/>
      <c r="C638" s="1274" t="str">
        <f>T(ESTIMATE!B626)</f>
        <v/>
      </c>
      <c r="D638" s="1274"/>
      <c r="E638" s="1274"/>
      <c r="F638" s="1274"/>
      <c r="G638" s="1274"/>
      <c r="H638" s="559">
        <f>ESTIMATE!R626</f>
        <v>0</v>
      </c>
      <c r="I638" s="560" t="str">
        <f>T(ESTIMATE!U626)</f>
        <v/>
      </c>
      <c r="J638" s="561">
        <f>IF($R$3="Allocate Adders",ESTIMATE!BE626,ESTIMATE!AY626)</f>
        <v>0</v>
      </c>
      <c r="K638" s="561">
        <f>IF($R$3="Allocate Adders",ESTIMATE!BH626,ESTIMATE!AZ626)</f>
        <v>0</v>
      </c>
      <c r="L638" s="561">
        <f>IF($R$3="Allocate Adders",ESTIMATE!BK626,ESTIMATE!BA626)</f>
        <v>0</v>
      </c>
      <c r="M638" s="1275">
        <f t="shared" si="27"/>
        <v>0</v>
      </c>
      <c r="N638" s="1275"/>
      <c r="O638" s="520">
        <f t="shared" si="26"/>
        <v>0</v>
      </c>
    </row>
    <row r="639" spans="2:15" ht="18" hidden="1" customHeight="1">
      <c r="B639" s="516"/>
      <c r="C639" s="1274" t="str">
        <f>T(ESTIMATE!B627)</f>
        <v/>
      </c>
      <c r="D639" s="1274"/>
      <c r="E639" s="1274"/>
      <c r="F639" s="1274"/>
      <c r="G639" s="1274"/>
      <c r="H639" s="559">
        <f>ESTIMATE!R627</f>
        <v>0</v>
      </c>
      <c r="I639" s="560" t="str">
        <f>T(ESTIMATE!U627)</f>
        <v/>
      </c>
      <c r="J639" s="561">
        <f>IF($R$3="Allocate Adders",ESTIMATE!BE627,ESTIMATE!AY627)</f>
        <v>0</v>
      </c>
      <c r="K639" s="561">
        <f>IF($R$3="Allocate Adders",ESTIMATE!BH627,ESTIMATE!AZ627)</f>
        <v>0</v>
      </c>
      <c r="L639" s="561">
        <f>IF($R$3="Allocate Adders",ESTIMATE!BK627,ESTIMATE!BA627)</f>
        <v>0</v>
      </c>
      <c r="M639" s="1275">
        <f t="shared" si="27"/>
        <v>0</v>
      </c>
      <c r="N639" s="1275"/>
      <c r="O639" s="520">
        <f t="shared" si="26"/>
        <v>0</v>
      </c>
    </row>
    <row r="640" spans="2:15" ht="18" hidden="1" customHeight="1">
      <c r="B640" s="516"/>
      <c r="C640" s="1274" t="str">
        <f>T(ESTIMATE!B628)</f>
        <v/>
      </c>
      <c r="D640" s="1274"/>
      <c r="E640" s="1274"/>
      <c r="F640" s="1274"/>
      <c r="G640" s="1274"/>
      <c r="H640" s="559">
        <f>ESTIMATE!R628</f>
        <v>0</v>
      </c>
      <c r="I640" s="560" t="str">
        <f>T(ESTIMATE!U628)</f>
        <v/>
      </c>
      <c r="J640" s="561">
        <f>IF($R$3="Allocate Adders",ESTIMATE!BE628,ESTIMATE!AY628)</f>
        <v>0</v>
      </c>
      <c r="K640" s="561">
        <f>IF($R$3="Allocate Adders",ESTIMATE!BH628,ESTIMATE!AZ628)</f>
        <v>0</v>
      </c>
      <c r="L640" s="561">
        <f>IF($R$3="Allocate Adders",ESTIMATE!BK628,ESTIMATE!BA628)</f>
        <v>0</v>
      </c>
      <c r="M640" s="1275">
        <f t="shared" si="27"/>
        <v>0</v>
      </c>
      <c r="N640" s="1275"/>
      <c r="O640" s="520">
        <f t="shared" si="26"/>
        <v>0</v>
      </c>
    </row>
    <row r="641" spans="2:15" ht="18" hidden="1" customHeight="1">
      <c r="B641" s="516"/>
      <c r="C641" s="1274" t="str">
        <f>T(ESTIMATE!B629)</f>
        <v/>
      </c>
      <c r="D641" s="1274"/>
      <c r="E641" s="1274"/>
      <c r="F641" s="1274"/>
      <c r="G641" s="1274"/>
      <c r="H641" s="559">
        <f>ESTIMATE!R629</f>
        <v>0</v>
      </c>
      <c r="I641" s="560" t="str">
        <f>T(ESTIMATE!U629)</f>
        <v/>
      </c>
      <c r="J641" s="561">
        <f>IF($R$3="Allocate Adders",ESTIMATE!BE629,ESTIMATE!AY629)</f>
        <v>0</v>
      </c>
      <c r="K641" s="561">
        <f>IF($R$3="Allocate Adders",ESTIMATE!BH629,ESTIMATE!AZ629)</f>
        <v>0</v>
      </c>
      <c r="L641" s="561">
        <f>IF($R$3="Allocate Adders",ESTIMATE!BK629,ESTIMATE!BA629)</f>
        <v>0</v>
      </c>
      <c r="M641" s="1275">
        <f t="shared" si="27"/>
        <v>0</v>
      </c>
      <c r="N641" s="1275"/>
      <c r="O641" s="520">
        <f t="shared" si="26"/>
        <v>0</v>
      </c>
    </row>
    <row r="642" spans="2:15" ht="18" hidden="1" customHeight="1">
      <c r="B642" s="516"/>
      <c r="C642" s="1274" t="str">
        <f>T(ESTIMATE!B630)</f>
        <v/>
      </c>
      <c r="D642" s="1274"/>
      <c r="E642" s="1274"/>
      <c r="F642" s="1274"/>
      <c r="G642" s="1274"/>
      <c r="H642" s="559">
        <f>ESTIMATE!R630</f>
        <v>0</v>
      </c>
      <c r="I642" s="560" t="str">
        <f>T(ESTIMATE!U630)</f>
        <v/>
      </c>
      <c r="J642" s="561">
        <f>IF($R$3="Allocate Adders",ESTIMATE!BE630,ESTIMATE!AY630)</f>
        <v>0</v>
      </c>
      <c r="K642" s="561">
        <f>IF($R$3="Allocate Adders",ESTIMATE!BH630,ESTIMATE!AZ630)</f>
        <v>0</v>
      </c>
      <c r="L642" s="561">
        <f>IF($R$3="Allocate Adders",ESTIMATE!BK630,ESTIMATE!BA630)</f>
        <v>0</v>
      </c>
      <c r="M642" s="1275">
        <f t="shared" si="27"/>
        <v>0</v>
      </c>
      <c r="N642" s="1275"/>
      <c r="O642" s="520">
        <f t="shared" si="26"/>
        <v>0</v>
      </c>
    </row>
    <row r="643" spans="2:15" ht="18" hidden="1" customHeight="1">
      <c r="B643" s="516"/>
      <c r="C643" s="1274" t="str">
        <f>T(ESTIMATE!B631)</f>
        <v/>
      </c>
      <c r="D643" s="1274"/>
      <c r="E643" s="1274"/>
      <c r="F643" s="1274"/>
      <c r="G643" s="1274"/>
      <c r="H643" s="559">
        <f>ESTIMATE!R631</f>
        <v>0</v>
      </c>
      <c r="I643" s="560" t="str">
        <f>T(ESTIMATE!U631)</f>
        <v/>
      </c>
      <c r="J643" s="561">
        <f>IF($R$3="Allocate Adders",ESTIMATE!BE631,ESTIMATE!AY631)</f>
        <v>0</v>
      </c>
      <c r="K643" s="561">
        <f>IF($R$3="Allocate Adders",ESTIMATE!BH631,ESTIMATE!AZ631)</f>
        <v>0</v>
      </c>
      <c r="L643" s="561">
        <f>IF($R$3="Allocate Adders",ESTIMATE!BK631,ESTIMATE!BA631)</f>
        <v>0</v>
      </c>
      <c r="M643" s="1275">
        <f t="shared" si="27"/>
        <v>0</v>
      </c>
      <c r="N643" s="1275"/>
      <c r="O643" s="520">
        <f t="shared" si="26"/>
        <v>0</v>
      </c>
    </row>
    <row r="644" spans="2:15" ht="18" hidden="1" customHeight="1">
      <c r="B644" s="516"/>
      <c r="C644" s="1274" t="str">
        <f>T(ESTIMATE!B632)</f>
        <v/>
      </c>
      <c r="D644" s="1274"/>
      <c r="E644" s="1274"/>
      <c r="F644" s="1274"/>
      <c r="G644" s="1274"/>
      <c r="H644" s="559">
        <f>ESTIMATE!R632</f>
        <v>0</v>
      </c>
      <c r="I644" s="560" t="str">
        <f>T(ESTIMATE!U632)</f>
        <v/>
      </c>
      <c r="J644" s="561">
        <f>IF($R$3="Allocate Adders",ESTIMATE!BE632,ESTIMATE!AY632)</f>
        <v>0</v>
      </c>
      <c r="K644" s="561">
        <f>IF($R$3="Allocate Adders",ESTIMATE!BH632,ESTIMATE!AZ632)</f>
        <v>0</v>
      </c>
      <c r="L644" s="561">
        <f>IF($R$3="Allocate Adders",ESTIMATE!BK632,ESTIMATE!BA632)</f>
        <v>0</v>
      </c>
      <c r="M644" s="1275">
        <f t="shared" si="27"/>
        <v>0</v>
      </c>
      <c r="N644" s="1275"/>
      <c r="O644" s="520">
        <f t="shared" si="26"/>
        <v>0</v>
      </c>
    </row>
    <row r="645" spans="2:15" ht="18" hidden="1" customHeight="1">
      <c r="B645" s="516"/>
      <c r="C645" s="1274" t="str">
        <f>T(ESTIMATE!B633)</f>
        <v/>
      </c>
      <c r="D645" s="1274"/>
      <c r="E645" s="1274"/>
      <c r="F645" s="1274"/>
      <c r="G645" s="1274"/>
      <c r="H645" s="559">
        <f>ESTIMATE!R633</f>
        <v>0</v>
      </c>
      <c r="I645" s="560" t="str">
        <f>T(ESTIMATE!U633)</f>
        <v/>
      </c>
      <c r="J645" s="561">
        <f>IF($R$3="Allocate Adders",ESTIMATE!BE633,ESTIMATE!AY633)</f>
        <v>0</v>
      </c>
      <c r="K645" s="561">
        <f>IF($R$3="Allocate Adders",ESTIMATE!BH633,ESTIMATE!AZ633)</f>
        <v>0</v>
      </c>
      <c r="L645" s="561">
        <f>IF($R$3="Allocate Adders",ESTIMATE!BK633,ESTIMATE!BA633)</f>
        <v>0</v>
      </c>
      <c r="M645" s="1275">
        <f t="shared" si="27"/>
        <v>0</v>
      </c>
      <c r="N645" s="1275"/>
      <c r="O645" s="520">
        <f t="shared" si="26"/>
        <v>0</v>
      </c>
    </row>
    <row r="646" spans="2:15" ht="18" hidden="1" customHeight="1">
      <c r="B646" s="516"/>
      <c r="C646" s="1274" t="str">
        <f>T(ESTIMATE!B634)</f>
        <v/>
      </c>
      <c r="D646" s="1274"/>
      <c r="E646" s="1274"/>
      <c r="F646" s="1274"/>
      <c r="G646" s="1274"/>
      <c r="H646" s="559">
        <f>ESTIMATE!R634</f>
        <v>0</v>
      </c>
      <c r="I646" s="560" t="str">
        <f>T(ESTIMATE!U634)</f>
        <v/>
      </c>
      <c r="J646" s="561">
        <f>IF($R$3="Allocate Adders",ESTIMATE!BE634,ESTIMATE!AY634)</f>
        <v>0</v>
      </c>
      <c r="K646" s="561">
        <f>IF($R$3="Allocate Adders",ESTIMATE!BH634,ESTIMATE!AZ634)</f>
        <v>0</v>
      </c>
      <c r="L646" s="561">
        <f>IF($R$3="Allocate Adders",ESTIMATE!BK634,ESTIMATE!BA634)</f>
        <v>0</v>
      </c>
      <c r="M646" s="1275">
        <f t="shared" si="27"/>
        <v>0</v>
      </c>
      <c r="N646" s="1275"/>
      <c r="O646" s="520">
        <f t="shared" si="26"/>
        <v>0</v>
      </c>
    </row>
    <row r="647" spans="2:15" ht="4.3499999999999996" hidden="1" customHeight="1" thickBot="1">
      <c r="B647" s="516"/>
      <c r="C647" s="562"/>
      <c r="D647" s="364"/>
      <c r="E647" s="364"/>
      <c r="F647" s="364"/>
      <c r="G647" s="364"/>
      <c r="H647" s="563"/>
      <c r="I647" s="364"/>
      <c r="J647" s="564"/>
      <c r="K647" s="564"/>
      <c r="L647" s="564"/>
      <c r="M647" s="565"/>
      <c r="N647" s="566"/>
      <c r="O647" s="520">
        <f>O648</f>
        <v>22</v>
      </c>
    </row>
    <row r="648" spans="2:15" ht="22" hidden="1" customHeight="1" thickBot="1">
      <c r="B648" s="516"/>
      <c r="C648" s="1276" t="str">
        <f>T(ESTIMATE!AE636)</f>
        <v>MISCELLANEOUS EXTERIOR ITEMS TOTAL</v>
      </c>
      <c r="D648" s="1277"/>
      <c r="E648" s="1277"/>
      <c r="F648" s="1277"/>
      <c r="G648" s="1277"/>
      <c r="H648" s="1277"/>
      <c r="I648" s="1278"/>
      <c r="J648" s="530">
        <f>SUM(J607:J647)</f>
        <v>400</v>
      </c>
      <c r="K648" s="531">
        <f>SUM(K607:K647)</f>
        <v>550</v>
      </c>
      <c r="L648" s="530">
        <f>SUM(L607:L647)</f>
        <v>0</v>
      </c>
      <c r="M648" s="1279">
        <f>SUM(M607:N647)</f>
        <v>950</v>
      </c>
      <c r="N648" s="1280"/>
      <c r="O648" s="520">
        <f>SUM(O606:O646)</f>
        <v>22</v>
      </c>
    </row>
    <row r="649" spans="2:15" ht="20.7" hidden="1" customHeight="1">
      <c r="B649" s="521"/>
      <c r="C649" s="585"/>
      <c r="D649" s="585"/>
      <c r="E649" s="585"/>
      <c r="F649" s="585"/>
      <c r="G649" s="585"/>
      <c r="H649" s="586"/>
      <c r="I649" s="585"/>
      <c r="J649" s="587"/>
      <c r="K649" s="587"/>
      <c r="L649" s="587"/>
      <c r="M649" s="588"/>
      <c r="N649" s="571"/>
      <c r="O649" s="520">
        <f>O648</f>
        <v>22</v>
      </c>
    </row>
    <row r="650" spans="2:15" ht="5.45" hidden="1" customHeight="1">
      <c r="B650" s="597"/>
      <c r="C650" s="1281"/>
      <c r="D650" s="1281"/>
      <c r="E650" s="1281"/>
      <c r="F650" s="1281"/>
      <c r="G650" s="1281"/>
      <c r="H650" s="594"/>
      <c r="I650" s="595"/>
      <c r="J650" s="596"/>
      <c r="K650" s="596"/>
      <c r="L650" s="596"/>
      <c r="M650" s="1282"/>
      <c r="N650" s="1282"/>
    </row>
    <row r="651" spans="2:15" ht="22" hidden="1" customHeight="1">
      <c r="B651" s="521"/>
      <c r="C651" s="1283" t="str">
        <f>T(ESTIMATE!B639)</f>
        <v>EXTERIORS 1</v>
      </c>
      <c r="D651" s="1283"/>
      <c r="E651" s="1283"/>
      <c r="F651" s="1283"/>
      <c r="G651" s="1284"/>
      <c r="H651" s="556">
        <f>SUM(H652:H691)</f>
        <v>0</v>
      </c>
      <c r="I651" s="557"/>
      <c r="J651" s="558"/>
      <c r="K651" s="558"/>
      <c r="L651" s="558"/>
      <c r="M651" s="1285"/>
      <c r="N651" s="1286"/>
      <c r="O651" s="520">
        <f t="shared" ref="O651:O691" si="28">H651</f>
        <v>0</v>
      </c>
    </row>
    <row r="652" spans="2:15" ht="18" hidden="1" customHeight="1">
      <c r="B652" s="516"/>
      <c r="C652" s="1274" t="str">
        <f>T(ESTIMATE!B640)</f>
        <v/>
      </c>
      <c r="D652" s="1274"/>
      <c r="E652" s="1274"/>
      <c r="F652" s="1274"/>
      <c r="G652" s="1274"/>
      <c r="H652" s="559">
        <f>ESTIMATE!R640</f>
        <v>0</v>
      </c>
      <c r="I652" s="560" t="str">
        <f>T(ESTIMATE!U640)</f>
        <v/>
      </c>
      <c r="J652" s="561">
        <f>IF($R$3="Allocate Adders",ESTIMATE!BE640,ESTIMATE!AY640)</f>
        <v>0</v>
      </c>
      <c r="K652" s="561">
        <f>IF($R$3="Allocate Adders",ESTIMATE!BH640,ESTIMATE!AZ640)</f>
        <v>0</v>
      </c>
      <c r="L652" s="561">
        <f>IF($R$3="Allocate Adders",ESTIMATE!BK640,ESTIMATE!BA640)</f>
        <v>0</v>
      </c>
      <c r="M652" s="1275">
        <f t="shared" ref="M652:M691" si="29">SUM(J652:L652)</f>
        <v>0</v>
      </c>
      <c r="N652" s="1275"/>
      <c r="O652" s="520">
        <f t="shared" si="28"/>
        <v>0</v>
      </c>
    </row>
    <row r="653" spans="2:15" ht="18" hidden="1" customHeight="1">
      <c r="B653" s="516"/>
      <c r="C653" s="1274" t="str">
        <f>T(ESTIMATE!B641)</f>
        <v/>
      </c>
      <c r="D653" s="1274"/>
      <c r="E653" s="1274"/>
      <c r="F653" s="1274"/>
      <c r="G653" s="1274"/>
      <c r="H653" s="559">
        <f>ESTIMATE!R641</f>
        <v>0</v>
      </c>
      <c r="I653" s="560" t="str">
        <f>T(ESTIMATE!U641)</f>
        <v/>
      </c>
      <c r="J653" s="561">
        <f>IF($R$3="Allocate Adders",ESTIMATE!BE641,ESTIMATE!AY641)</f>
        <v>0</v>
      </c>
      <c r="K653" s="561">
        <f>IF($R$3="Allocate Adders",ESTIMATE!BH641,ESTIMATE!AZ641)</f>
        <v>0</v>
      </c>
      <c r="L653" s="561">
        <f>IF($R$3="Allocate Adders",ESTIMATE!BK641,ESTIMATE!BA641)</f>
        <v>0</v>
      </c>
      <c r="M653" s="1275">
        <f t="shared" si="29"/>
        <v>0</v>
      </c>
      <c r="N653" s="1275"/>
      <c r="O653" s="520">
        <f t="shared" si="28"/>
        <v>0</v>
      </c>
    </row>
    <row r="654" spans="2:15" ht="18" hidden="1" customHeight="1">
      <c r="B654" s="516"/>
      <c r="C654" s="1274" t="str">
        <f>T(ESTIMATE!B642)</f>
        <v/>
      </c>
      <c r="D654" s="1274"/>
      <c r="E654" s="1274"/>
      <c r="F654" s="1274"/>
      <c r="G654" s="1274"/>
      <c r="H654" s="559">
        <f>ESTIMATE!R642</f>
        <v>0</v>
      </c>
      <c r="I654" s="560" t="str">
        <f>T(ESTIMATE!U642)</f>
        <v/>
      </c>
      <c r="J654" s="561">
        <f>IF($R$3="Allocate Adders",ESTIMATE!BE642,ESTIMATE!AY642)</f>
        <v>0</v>
      </c>
      <c r="K654" s="561">
        <f>IF($R$3="Allocate Adders",ESTIMATE!BH642,ESTIMATE!AZ642)</f>
        <v>0</v>
      </c>
      <c r="L654" s="561">
        <f>IF($R$3="Allocate Adders",ESTIMATE!BK642,ESTIMATE!BA642)</f>
        <v>0</v>
      </c>
      <c r="M654" s="1275">
        <f t="shared" si="29"/>
        <v>0</v>
      </c>
      <c r="N654" s="1275"/>
      <c r="O654" s="520">
        <f t="shared" si="28"/>
        <v>0</v>
      </c>
    </row>
    <row r="655" spans="2:15" ht="18" hidden="1" customHeight="1">
      <c r="B655" s="516"/>
      <c r="C655" s="1274" t="str">
        <f>T(ESTIMATE!B643)</f>
        <v/>
      </c>
      <c r="D655" s="1274"/>
      <c r="E655" s="1274"/>
      <c r="F655" s="1274"/>
      <c r="G655" s="1274"/>
      <c r="H655" s="559">
        <f>ESTIMATE!R643</f>
        <v>0</v>
      </c>
      <c r="I655" s="560" t="str">
        <f>T(ESTIMATE!U643)</f>
        <v/>
      </c>
      <c r="J655" s="561">
        <f>IF($R$3="Allocate Adders",ESTIMATE!BE643,ESTIMATE!AY643)</f>
        <v>0</v>
      </c>
      <c r="K655" s="561">
        <f>IF($R$3="Allocate Adders",ESTIMATE!BH643,ESTIMATE!AZ643)</f>
        <v>0</v>
      </c>
      <c r="L655" s="561">
        <f>IF($R$3="Allocate Adders",ESTIMATE!BK643,ESTIMATE!BA643)</f>
        <v>0</v>
      </c>
      <c r="M655" s="1275">
        <f t="shared" si="29"/>
        <v>0</v>
      </c>
      <c r="N655" s="1275"/>
      <c r="O655" s="520">
        <f t="shared" si="28"/>
        <v>0</v>
      </c>
    </row>
    <row r="656" spans="2:15" ht="18" hidden="1" customHeight="1">
      <c r="B656" s="516"/>
      <c r="C656" s="1274" t="str">
        <f>T(ESTIMATE!B644)</f>
        <v/>
      </c>
      <c r="D656" s="1274"/>
      <c r="E656" s="1274"/>
      <c r="F656" s="1274"/>
      <c r="G656" s="1274"/>
      <c r="H656" s="559">
        <f>ESTIMATE!R644</f>
        <v>0</v>
      </c>
      <c r="I656" s="560" t="str">
        <f>T(ESTIMATE!U644)</f>
        <v/>
      </c>
      <c r="J656" s="561">
        <f>IF($R$3="Allocate Adders",ESTIMATE!BE644,ESTIMATE!AY644)</f>
        <v>0</v>
      </c>
      <c r="K656" s="561">
        <f>IF($R$3="Allocate Adders",ESTIMATE!BH644,ESTIMATE!AZ644)</f>
        <v>0</v>
      </c>
      <c r="L656" s="561">
        <f>IF($R$3="Allocate Adders",ESTIMATE!BK644,ESTIMATE!BA644)</f>
        <v>0</v>
      </c>
      <c r="M656" s="1275">
        <f t="shared" si="29"/>
        <v>0</v>
      </c>
      <c r="N656" s="1275"/>
      <c r="O656" s="520">
        <f t="shared" si="28"/>
        <v>0</v>
      </c>
    </row>
    <row r="657" spans="2:15" ht="18" hidden="1" customHeight="1">
      <c r="B657" s="516"/>
      <c r="C657" s="1274" t="str">
        <f>T(ESTIMATE!B645)</f>
        <v/>
      </c>
      <c r="D657" s="1274"/>
      <c r="E657" s="1274"/>
      <c r="F657" s="1274"/>
      <c r="G657" s="1274"/>
      <c r="H657" s="559">
        <f>ESTIMATE!R645</f>
        <v>0</v>
      </c>
      <c r="I657" s="560" t="str">
        <f>T(ESTIMATE!U645)</f>
        <v/>
      </c>
      <c r="J657" s="561">
        <f>IF($R$3="Allocate Adders",ESTIMATE!BE645,ESTIMATE!AY645)</f>
        <v>0</v>
      </c>
      <c r="K657" s="561">
        <f>IF($R$3="Allocate Adders",ESTIMATE!BH645,ESTIMATE!AZ645)</f>
        <v>0</v>
      </c>
      <c r="L657" s="561">
        <f>IF($R$3="Allocate Adders",ESTIMATE!BK645,ESTIMATE!BA645)</f>
        <v>0</v>
      </c>
      <c r="M657" s="1275">
        <f t="shared" si="29"/>
        <v>0</v>
      </c>
      <c r="N657" s="1275"/>
      <c r="O657" s="520">
        <f t="shared" si="28"/>
        <v>0</v>
      </c>
    </row>
    <row r="658" spans="2:15" ht="18" hidden="1" customHeight="1">
      <c r="B658" s="516"/>
      <c r="C658" s="1274" t="str">
        <f>T(ESTIMATE!B646)</f>
        <v/>
      </c>
      <c r="D658" s="1274"/>
      <c r="E658" s="1274"/>
      <c r="F658" s="1274"/>
      <c r="G658" s="1274"/>
      <c r="H658" s="559">
        <f>ESTIMATE!R646</f>
        <v>0</v>
      </c>
      <c r="I658" s="560" t="str">
        <f>T(ESTIMATE!U646)</f>
        <v/>
      </c>
      <c r="J658" s="561">
        <f>IF($R$3="Allocate Adders",ESTIMATE!BE646,ESTIMATE!AY646)</f>
        <v>0</v>
      </c>
      <c r="K658" s="561">
        <f>IF($R$3="Allocate Adders",ESTIMATE!BH646,ESTIMATE!AZ646)</f>
        <v>0</v>
      </c>
      <c r="L658" s="561">
        <f>IF($R$3="Allocate Adders",ESTIMATE!BK646,ESTIMATE!BA646)</f>
        <v>0</v>
      </c>
      <c r="M658" s="1275">
        <f t="shared" si="29"/>
        <v>0</v>
      </c>
      <c r="N658" s="1275"/>
      <c r="O658" s="520">
        <f t="shared" si="28"/>
        <v>0</v>
      </c>
    </row>
    <row r="659" spans="2:15" ht="18" hidden="1" customHeight="1">
      <c r="B659" s="516"/>
      <c r="C659" s="1274" t="str">
        <f>T(ESTIMATE!B647)</f>
        <v/>
      </c>
      <c r="D659" s="1274"/>
      <c r="E659" s="1274"/>
      <c r="F659" s="1274"/>
      <c r="G659" s="1274"/>
      <c r="H659" s="559">
        <f>ESTIMATE!R647</f>
        <v>0</v>
      </c>
      <c r="I659" s="560" t="str">
        <f>T(ESTIMATE!U647)</f>
        <v/>
      </c>
      <c r="J659" s="561">
        <f>IF($R$3="Allocate Adders",ESTIMATE!BE647,ESTIMATE!AY647)</f>
        <v>0</v>
      </c>
      <c r="K659" s="561">
        <f>IF($R$3="Allocate Adders",ESTIMATE!BH647,ESTIMATE!AZ647)</f>
        <v>0</v>
      </c>
      <c r="L659" s="561">
        <f>IF($R$3="Allocate Adders",ESTIMATE!BK647,ESTIMATE!BA647)</f>
        <v>0</v>
      </c>
      <c r="M659" s="1275">
        <f t="shared" si="29"/>
        <v>0</v>
      </c>
      <c r="N659" s="1275"/>
      <c r="O659" s="520">
        <f t="shared" si="28"/>
        <v>0</v>
      </c>
    </row>
    <row r="660" spans="2:15" ht="18" hidden="1" customHeight="1">
      <c r="B660" s="516"/>
      <c r="C660" s="1274" t="str">
        <f>T(ESTIMATE!B648)</f>
        <v/>
      </c>
      <c r="D660" s="1274"/>
      <c r="E660" s="1274"/>
      <c r="F660" s="1274"/>
      <c r="G660" s="1274"/>
      <c r="H660" s="559">
        <f>ESTIMATE!R648</f>
        <v>0</v>
      </c>
      <c r="I660" s="560" t="str">
        <f>T(ESTIMATE!U648)</f>
        <v/>
      </c>
      <c r="J660" s="561">
        <f>IF($R$3="Allocate Adders",ESTIMATE!BE648,ESTIMATE!AY648)</f>
        <v>0</v>
      </c>
      <c r="K660" s="561">
        <f>IF($R$3="Allocate Adders",ESTIMATE!BH648,ESTIMATE!AZ648)</f>
        <v>0</v>
      </c>
      <c r="L660" s="561">
        <f>IF($R$3="Allocate Adders",ESTIMATE!BK648,ESTIMATE!BA648)</f>
        <v>0</v>
      </c>
      <c r="M660" s="1275">
        <f t="shared" si="29"/>
        <v>0</v>
      </c>
      <c r="N660" s="1275"/>
      <c r="O660" s="520">
        <f t="shared" si="28"/>
        <v>0</v>
      </c>
    </row>
    <row r="661" spans="2:15" ht="18" hidden="1" customHeight="1">
      <c r="B661" s="516"/>
      <c r="C661" s="1274" t="str">
        <f>T(ESTIMATE!B649)</f>
        <v/>
      </c>
      <c r="D661" s="1274"/>
      <c r="E661" s="1274"/>
      <c r="F661" s="1274"/>
      <c r="G661" s="1274"/>
      <c r="H661" s="559">
        <f>ESTIMATE!R649</f>
        <v>0</v>
      </c>
      <c r="I661" s="560" t="str">
        <f>T(ESTIMATE!U649)</f>
        <v/>
      </c>
      <c r="J661" s="561">
        <f>IF($R$3="Allocate Adders",ESTIMATE!BE649,ESTIMATE!AY649)</f>
        <v>0</v>
      </c>
      <c r="K661" s="561">
        <f>IF($R$3="Allocate Adders",ESTIMATE!BH649,ESTIMATE!AZ649)</f>
        <v>0</v>
      </c>
      <c r="L661" s="561">
        <f>IF($R$3="Allocate Adders",ESTIMATE!BK649,ESTIMATE!BA649)</f>
        <v>0</v>
      </c>
      <c r="M661" s="1275">
        <f t="shared" si="29"/>
        <v>0</v>
      </c>
      <c r="N661" s="1275"/>
      <c r="O661" s="520">
        <f t="shared" si="28"/>
        <v>0</v>
      </c>
    </row>
    <row r="662" spans="2:15" ht="18" hidden="1" customHeight="1">
      <c r="B662" s="516"/>
      <c r="C662" s="1274" t="str">
        <f>T(ESTIMATE!B650)</f>
        <v/>
      </c>
      <c r="D662" s="1274"/>
      <c r="E662" s="1274"/>
      <c r="F662" s="1274"/>
      <c r="G662" s="1274"/>
      <c r="H662" s="559">
        <f>ESTIMATE!R650</f>
        <v>0</v>
      </c>
      <c r="I662" s="560" t="str">
        <f>T(ESTIMATE!U650)</f>
        <v/>
      </c>
      <c r="J662" s="561">
        <f>IF($R$3="Allocate Adders",ESTIMATE!BE650,ESTIMATE!AY650)</f>
        <v>0</v>
      </c>
      <c r="K662" s="561">
        <f>IF($R$3="Allocate Adders",ESTIMATE!BH650,ESTIMATE!AZ650)</f>
        <v>0</v>
      </c>
      <c r="L662" s="561">
        <f>IF($R$3="Allocate Adders",ESTIMATE!BK650,ESTIMATE!BA650)</f>
        <v>0</v>
      </c>
      <c r="M662" s="1275">
        <f t="shared" si="29"/>
        <v>0</v>
      </c>
      <c r="N662" s="1275"/>
      <c r="O662" s="520">
        <f t="shared" si="28"/>
        <v>0</v>
      </c>
    </row>
    <row r="663" spans="2:15" ht="18" hidden="1" customHeight="1">
      <c r="B663" s="516"/>
      <c r="C663" s="1274" t="str">
        <f>T(ESTIMATE!B651)</f>
        <v/>
      </c>
      <c r="D663" s="1274"/>
      <c r="E663" s="1274"/>
      <c r="F663" s="1274"/>
      <c r="G663" s="1274"/>
      <c r="H663" s="559">
        <f>ESTIMATE!R651</f>
        <v>0</v>
      </c>
      <c r="I663" s="560" t="str">
        <f>T(ESTIMATE!U651)</f>
        <v/>
      </c>
      <c r="J663" s="561">
        <f>IF($R$3="Allocate Adders",ESTIMATE!BE651,ESTIMATE!AY651)</f>
        <v>0</v>
      </c>
      <c r="K663" s="561">
        <f>IF($R$3="Allocate Adders",ESTIMATE!BH651,ESTIMATE!AZ651)</f>
        <v>0</v>
      </c>
      <c r="L663" s="561">
        <f>IF($R$3="Allocate Adders",ESTIMATE!BK651,ESTIMATE!BA651)</f>
        <v>0</v>
      </c>
      <c r="M663" s="1275">
        <f t="shared" si="29"/>
        <v>0</v>
      </c>
      <c r="N663" s="1275"/>
      <c r="O663" s="520">
        <f t="shared" si="28"/>
        <v>0</v>
      </c>
    </row>
    <row r="664" spans="2:15" ht="18" hidden="1" customHeight="1">
      <c r="B664" s="516"/>
      <c r="C664" s="1274" t="str">
        <f>T(ESTIMATE!B652)</f>
        <v/>
      </c>
      <c r="D664" s="1274"/>
      <c r="E664" s="1274"/>
      <c r="F664" s="1274"/>
      <c r="G664" s="1274"/>
      <c r="H664" s="559">
        <f>ESTIMATE!R652</f>
        <v>0</v>
      </c>
      <c r="I664" s="560" t="str">
        <f>T(ESTIMATE!U652)</f>
        <v/>
      </c>
      <c r="J664" s="561">
        <f>IF($R$3="Allocate Adders",ESTIMATE!BE652,ESTIMATE!AY652)</f>
        <v>0</v>
      </c>
      <c r="K664" s="561">
        <f>IF($R$3="Allocate Adders",ESTIMATE!BH652,ESTIMATE!AZ652)</f>
        <v>0</v>
      </c>
      <c r="L664" s="561">
        <f>IF($R$3="Allocate Adders",ESTIMATE!BK652,ESTIMATE!BA652)</f>
        <v>0</v>
      </c>
      <c r="M664" s="1275">
        <f t="shared" si="29"/>
        <v>0</v>
      </c>
      <c r="N664" s="1275"/>
      <c r="O664" s="520">
        <f t="shared" si="28"/>
        <v>0</v>
      </c>
    </row>
    <row r="665" spans="2:15" ht="18" hidden="1" customHeight="1">
      <c r="B665" s="516"/>
      <c r="C665" s="1274" t="str">
        <f>T(ESTIMATE!B653)</f>
        <v/>
      </c>
      <c r="D665" s="1274"/>
      <c r="E665" s="1274"/>
      <c r="F665" s="1274"/>
      <c r="G665" s="1274"/>
      <c r="H665" s="559">
        <f>ESTIMATE!R653</f>
        <v>0</v>
      </c>
      <c r="I665" s="560" t="str">
        <f>T(ESTIMATE!U653)</f>
        <v/>
      </c>
      <c r="J665" s="561">
        <f>IF($R$3="Allocate Adders",ESTIMATE!BE653,ESTIMATE!AY653)</f>
        <v>0</v>
      </c>
      <c r="K665" s="561">
        <f>IF($R$3="Allocate Adders",ESTIMATE!BH653,ESTIMATE!AZ653)</f>
        <v>0</v>
      </c>
      <c r="L665" s="561">
        <f>IF($R$3="Allocate Adders",ESTIMATE!BK653,ESTIMATE!BA653)</f>
        <v>0</v>
      </c>
      <c r="M665" s="1275">
        <f t="shared" si="29"/>
        <v>0</v>
      </c>
      <c r="N665" s="1275"/>
      <c r="O665" s="520">
        <f t="shared" si="28"/>
        <v>0</v>
      </c>
    </row>
    <row r="666" spans="2:15" ht="18" hidden="1" customHeight="1">
      <c r="B666" s="516"/>
      <c r="C666" s="1274" t="str">
        <f>T(ESTIMATE!B654)</f>
        <v/>
      </c>
      <c r="D666" s="1274"/>
      <c r="E666" s="1274"/>
      <c r="F666" s="1274"/>
      <c r="G666" s="1274"/>
      <c r="H666" s="559">
        <f>ESTIMATE!R654</f>
        <v>0</v>
      </c>
      <c r="I666" s="560" t="str">
        <f>T(ESTIMATE!U654)</f>
        <v/>
      </c>
      <c r="J666" s="561">
        <f>IF($R$3="Allocate Adders",ESTIMATE!BE654,ESTIMATE!AY654)</f>
        <v>0</v>
      </c>
      <c r="K666" s="561">
        <f>IF($R$3="Allocate Adders",ESTIMATE!BH654,ESTIMATE!AZ654)</f>
        <v>0</v>
      </c>
      <c r="L666" s="561">
        <f>IF($R$3="Allocate Adders",ESTIMATE!BK654,ESTIMATE!BA654)</f>
        <v>0</v>
      </c>
      <c r="M666" s="1275">
        <f t="shared" si="29"/>
        <v>0</v>
      </c>
      <c r="N666" s="1275"/>
      <c r="O666" s="520">
        <f t="shared" si="28"/>
        <v>0</v>
      </c>
    </row>
    <row r="667" spans="2:15" ht="18" hidden="1" customHeight="1">
      <c r="B667" s="516"/>
      <c r="C667" s="1274" t="str">
        <f>T(ESTIMATE!B655)</f>
        <v/>
      </c>
      <c r="D667" s="1274"/>
      <c r="E667" s="1274"/>
      <c r="F667" s="1274"/>
      <c r="G667" s="1274"/>
      <c r="H667" s="559">
        <f>ESTIMATE!R655</f>
        <v>0</v>
      </c>
      <c r="I667" s="560" t="str">
        <f>T(ESTIMATE!U655)</f>
        <v/>
      </c>
      <c r="J667" s="561">
        <f>IF($R$3="Allocate Adders",ESTIMATE!BE655,ESTIMATE!AY655)</f>
        <v>0</v>
      </c>
      <c r="K667" s="561">
        <f>IF($R$3="Allocate Adders",ESTIMATE!BH655,ESTIMATE!AZ655)</f>
        <v>0</v>
      </c>
      <c r="L667" s="561">
        <f>IF($R$3="Allocate Adders",ESTIMATE!BK655,ESTIMATE!BA655)</f>
        <v>0</v>
      </c>
      <c r="M667" s="1275">
        <f t="shared" si="29"/>
        <v>0</v>
      </c>
      <c r="N667" s="1275"/>
      <c r="O667" s="520">
        <f t="shared" si="28"/>
        <v>0</v>
      </c>
    </row>
    <row r="668" spans="2:15" ht="18" hidden="1" customHeight="1">
      <c r="B668" s="516"/>
      <c r="C668" s="1274" t="str">
        <f>T(ESTIMATE!B656)</f>
        <v/>
      </c>
      <c r="D668" s="1274"/>
      <c r="E668" s="1274"/>
      <c r="F668" s="1274"/>
      <c r="G668" s="1274"/>
      <c r="H668" s="559">
        <f>ESTIMATE!R656</f>
        <v>0</v>
      </c>
      <c r="I668" s="560" t="str">
        <f>T(ESTIMATE!U656)</f>
        <v/>
      </c>
      <c r="J668" s="561">
        <f>IF($R$3="Allocate Adders",ESTIMATE!BE656,ESTIMATE!AY656)</f>
        <v>0</v>
      </c>
      <c r="K668" s="561">
        <f>IF($R$3="Allocate Adders",ESTIMATE!BH656,ESTIMATE!AZ656)</f>
        <v>0</v>
      </c>
      <c r="L668" s="561">
        <f>IF($R$3="Allocate Adders",ESTIMATE!BK656,ESTIMATE!BA656)</f>
        <v>0</v>
      </c>
      <c r="M668" s="1275">
        <f t="shared" si="29"/>
        <v>0</v>
      </c>
      <c r="N668" s="1275"/>
      <c r="O668" s="520">
        <f t="shared" si="28"/>
        <v>0</v>
      </c>
    </row>
    <row r="669" spans="2:15" ht="18" hidden="1" customHeight="1">
      <c r="B669" s="516"/>
      <c r="C669" s="1274" t="str">
        <f>T(ESTIMATE!B657)</f>
        <v/>
      </c>
      <c r="D669" s="1274"/>
      <c r="E669" s="1274"/>
      <c r="F669" s="1274"/>
      <c r="G669" s="1274"/>
      <c r="H669" s="559">
        <f>ESTIMATE!R657</f>
        <v>0</v>
      </c>
      <c r="I669" s="560" t="str">
        <f>T(ESTIMATE!U657)</f>
        <v/>
      </c>
      <c r="J669" s="561">
        <f>IF($R$3="Allocate Adders",ESTIMATE!BE657,ESTIMATE!AY657)</f>
        <v>0</v>
      </c>
      <c r="K669" s="561">
        <f>IF($R$3="Allocate Adders",ESTIMATE!BH657,ESTIMATE!AZ657)</f>
        <v>0</v>
      </c>
      <c r="L669" s="561">
        <f>IF($R$3="Allocate Adders",ESTIMATE!BK657,ESTIMATE!BA657)</f>
        <v>0</v>
      </c>
      <c r="M669" s="1275">
        <f t="shared" si="29"/>
        <v>0</v>
      </c>
      <c r="N669" s="1275"/>
      <c r="O669" s="520">
        <f t="shared" si="28"/>
        <v>0</v>
      </c>
    </row>
    <row r="670" spans="2:15" ht="18" hidden="1" customHeight="1">
      <c r="B670" s="516"/>
      <c r="C670" s="1274" t="str">
        <f>T(ESTIMATE!B658)</f>
        <v/>
      </c>
      <c r="D670" s="1274"/>
      <c r="E670" s="1274"/>
      <c r="F670" s="1274"/>
      <c r="G670" s="1274"/>
      <c r="H670" s="559">
        <f>ESTIMATE!R658</f>
        <v>0</v>
      </c>
      <c r="I670" s="560" t="str">
        <f>T(ESTIMATE!U658)</f>
        <v/>
      </c>
      <c r="J670" s="561">
        <f>IF($R$3="Allocate Adders",ESTIMATE!BE658,ESTIMATE!AY658)</f>
        <v>0</v>
      </c>
      <c r="K670" s="561">
        <f>IF($R$3="Allocate Adders",ESTIMATE!BH658,ESTIMATE!AZ658)</f>
        <v>0</v>
      </c>
      <c r="L670" s="561">
        <f>IF($R$3="Allocate Adders",ESTIMATE!BK658,ESTIMATE!BA658)</f>
        <v>0</v>
      </c>
      <c r="M670" s="1275">
        <f t="shared" si="29"/>
        <v>0</v>
      </c>
      <c r="N670" s="1275"/>
      <c r="O670" s="520">
        <f t="shared" si="28"/>
        <v>0</v>
      </c>
    </row>
    <row r="671" spans="2:15" ht="18" hidden="1" customHeight="1">
      <c r="B671" s="516"/>
      <c r="C671" s="1274" t="str">
        <f>T(ESTIMATE!B659)</f>
        <v/>
      </c>
      <c r="D671" s="1274"/>
      <c r="E671" s="1274"/>
      <c r="F671" s="1274"/>
      <c r="G671" s="1274"/>
      <c r="H671" s="559">
        <f>ESTIMATE!R659</f>
        <v>0</v>
      </c>
      <c r="I671" s="560" t="str">
        <f>T(ESTIMATE!U659)</f>
        <v/>
      </c>
      <c r="J671" s="561">
        <f>IF($R$3="Allocate Adders",ESTIMATE!BE659,ESTIMATE!AY659)</f>
        <v>0</v>
      </c>
      <c r="K671" s="561">
        <f>IF($R$3="Allocate Adders",ESTIMATE!BH659,ESTIMATE!AZ659)</f>
        <v>0</v>
      </c>
      <c r="L671" s="561">
        <f>IF($R$3="Allocate Adders",ESTIMATE!BK659,ESTIMATE!BA659)</f>
        <v>0</v>
      </c>
      <c r="M671" s="1275">
        <f t="shared" si="29"/>
        <v>0</v>
      </c>
      <c r="N671" s="1275"/>
      <c r="O671" s="520">
        <f t="shared" si="28"/>
        <v>0</v>
      </c>
    </row>
    <row r="672" spans="2:15" ht="18" hidden="1" customHeight="1">
      <c r="B672" s="516"/>
      <c r="C672" s="1274" t="str">
        <f>T(ESTIMATE!B660)</f>
        <v/>
      </c>
      <c r="D672" s="1274"/>
      <c r="E672" s="1274"/>
      <c r="F672" s="1274"/>
      <c r="G672" s="1274"/>
      <c r="H672" s="559">
        <f>ESTIMATE!R660</f>
        <v>0</v>
      </c>
      <c r="I672" s="560" t="str">
        <f>T(ESTIMATE!U660)</f>
        <v/>
      </c>
      <c r="J672" s="561">
        <f>IF($R$3="Allocate Adders",ESTIMATE!BE660,ESTIMATE!AY660)</f>
        <v>0</v>
      </c>
      <c r="K672" s="561">
        <f>IF($R$3="Allocate Adders",ESTIMATE!BH660,ESTIMATE!AZ660)</f>
        <v>0</v>
      </c>
      <c r="L672" s="561">
        <f>IF($R$3="Allocate Adders",ESTIMATE!BK660,ESTIMATE!BA660)</f>
        <v>0</v>
      </c>
      <c r="M672" s="1275">
        <f t="shared" si="29"/>
        <v>0</v>
      </c>
      <c r="N672" s="1275"/>
      <c r="O672" s="520">
        <f t="shared" si="28"/>
        <v>0</v>
      </c>
    </row>
    <row r="673" spans="2:15" ht="18" hidden="1" customHeight="1">
      <c r="B673" s="516"/>
      <c r="C673" s="1274" t="str">
        <f>T(ESTIMATE!B661)</f>
        <v/>
      </c>
      <c r="D673" s="1274"/>
      <c r="E673" s="1274"/>
      <c r="F673" s="1274"/>
      <c r="G673" s="1274"/>
      <c r="H673" s="559">
        <f>ESTIMATE!R661</f>
        <v>0</v>
      </c>
      <c r="I673" s="560" t="str">
        <f>T(ESTIMATE!U661)</f>
        <v/>
      </c>
      <c r="J673" s="561">
        <f>IF($R$3="Allocate Adders",ESTIMATE!BE661,ESTIMATE!AY661)</f>
        <v>0</v>
      </c>
      <c r="K673" s="561">
        <f>IF($R$3="Allocate Adders",ESTIMATE!BH661,ESTIMATE!AZ661)</f>
        <v>0</v>
      </c>
      <c r="L673" s="561">
        <f>IF($R$3="Allocate Adders",ESTIMATE!BK661,ESTIMATE!BA661)</f>
        <v>0</v>
      </c>
      <c r="M673" s="1275">
        <f t="shared" si="29"/>
        <v>0</v>
      </c>
      <c r="N673" s="1275"/>
      <c r="O673" s="520">
        <f t="shared" si="28"/>
        <v>0</v>
      </c>
    </row>
    <row r="674" spans="2:15" ht="18" hidden="1" customHeight="1">
      <c r="B674" s="516"/>
      <c r="C674" s="1274" t="str">
        <f>T(ESTIMATE!B662)</f>
        <v/>
      </c>
      <c r="D674" s="1274"/>
      <c r="E674" s="1274"/>
      <c r="F674" s="1274"/>
      <c r="G674" s="1274"/>
      <c r="H674" s="559">
        <f>ESTIMATE!R662</f>
        <v>0</v>
      </c>
      <c r="I674" s="560" t="str">
        <f>T(ESTIMATE!U662)</f>
        <v/>
      </c>
      <c r="J674" s="561">
        <f>IF($R$3="Allocate Adders",ESTIMATE!BE662,ESTIMATE!AY662)</f>
        <v>0</v>
      </c>
      <c r="K674" s="561">
        <f>IF($R$3="Allocate Adders",ESTIMATE!BH662,ESTIMATE!AZ662)</f>
        <v>0</v>
      </c>
      <c r="L674" s="561">
        <f>IF($R$3="Allocate Adders",ESTIMATE!BK662,ESTIMATE!BA662)</f>
        <v>0</v>
      </c>
      <c r="M674" s="1275">
        <f t="shared" si="29"/>
        <v>0</v>
      </c>
      <c r="N674" s="1275"/>
      <c r="O674" s="520">
        <f t="shared" si="28"/>
        <v>0</v>
      </c>
    </row>
    <row r="675" spans="2:15" ht="18" hidden="1" customHeight="1">
      <c r="B675" s="516"/>
      <c r="C675" s="1274" t="str">
        <f>T(ESTIMATE!B663)</f>
        <v/>
      </c>
      <c r="D675" s="1274"/>
      <c r="E675" s="1274"/>
      <c r="F675" s="1274"/>
      <c r="G675" s="1274"/>
      <c r="H675" s="559">
        <f>ESTIMATE!R663</f>
        <v>0</v>
      </c>
      <c r="I675" s="560" t="str">
        <f>T(ESTIMATE!U663)</f>
        <v/>
      </c>
      <c r="J675" s="561">
        <f>IF($R$3="Allocate Adders",ESTIMATE!BE663,ESTIMATE!AY663)</f>
        <v>0</v>
      </c>
      <c r="K675" s="561">
        <f>IF($R$3="Allocate Adders",ESTIMATE!BH663,ESTIMATE!AZ663)</f>
        <v>0</v>
      </c>
      <c r="L675" s="561">
        <f>IF($R$3="Allocate Adders",ESTIMATE!BK663,ESTIMATE!BA663)</f>
        <v>0</v>
      </c>
      <c r="M675" s="1275">
        <f t="shared" si="29"/>
        <v>0</v>
      </c>
      <c r="N675" s="1275"/>
      <c r="O675" s="520">
        <f t="shared" si="28"/>
        <v>0</v>
      </c>
    </row>
    <row r="676" spans="2:15" ht="18" hidden="1" customHeight="1">
      <c r="B676" s="516"/>
      <c r="C676" s="1274" t="str">
        <f>T(ESTIMATE!B664)</f>
        <v/>
      </c>
      <c r="D676" s="1274"/>
      <c r="E676" s="1274"/>
      <c r="F676" s="1274"/>
      <c r="G676" s="1274"/>
      <c r="H676" s="559">
        <f>ESTIMATE!R664</f>
        <v>0</v>
      </c>
      <c r="I676" s="560" t="str">
        <f>T(ESTIMATE!U664)</f>
        <v/>
      </c>
      <c r="J676" s="561">
        <f>IF($R$3="Allocate Adders",ESTIMATE!BE664,ESTIMATE!AY664)</f>
        <v>0</v>
      </c>
      <c r="K676" s="561">
        <f>IF($R$3="Allocate Adders",ESTIMATE!BH664,ESTIMATE!AZ664)</f>
        <v>0</v>
      </c>
      <c r="L676" s="561">
        <f>IF($R$3="Allocate Adders",ESTIMATE!BK664,ESTIMATE!BA664)</f>
        <v>0</v>
      </c>
      <c r="M676" s="1275">
        <f t="shared" si="29"/>
        <v>0</v>
      </c>
      <c r="N676" s="1275"/>
      <c r="O676" s="520">
        <f t="shared" si="28"/>
        <v>0</v>
      </c>
    </row>
    <row r="677" spans="2:15" ht="18" hidden="1" customHeight="1">
      <c r="B677" s="516"/>
      <c r="C677" s="1274" t="str">
        <f>T(ESTIMATE!B665)</f>
        <v/>
      </c>
      <c r="D677" s="1274"/>
      <c r="E677" s="1274"/>
      <c r="F677" s="1274"/>
      <c r="G677" s="1274"/>
      <c r="H677" s="559">
        <f>ESTIMATE!R665</f>
        <v>0</v>
      </c>
      <c r="I677" s="560" t="str">
        <f>T(ESTIMATE!U665)</f>
        <v/>
      </c>
      <c r="J677" s="561">
        <f>IF($R$3="Allocate Adders",ESTIMATE!BE665,ESTIMATE!AY665)</f>
        <v>0</v>
      </c>
      <c r="K677" s="561">
        <f>IF($R$3="Allocate Adders",ESTIMATE!BH665,ESTIMATE!AZ665)</f>
        <v>0</v>
      </c>
      <c r="L677" s="561">
        <f>IF($R$3="Allocate Adders",ESTIMATE!BK665,ESTIMATE!BA665)</f>
        <v>0</v>
      </c>
      <c r="M677" s="1275">
        <f t="shared" si="29"/>
        <v>0</v>
      </c>
      <c r="N677" s="1275"/>
      <c r="O677" s="520">
        <f t="shared" si="28"/>
        <v>0</v>
      </c>
    </row>
    <row r="678" spans="2:15" ht="18" hidden="1" customHeight="1">
      <c r="B678" s="516"/>
      <c r="C678" s="1274" t="str">
        <f>T(ESTIMATE!B666)</f>
        <v/>
      </c>
      <c r="D678" s="1274"/>
      <c r="E678" s="1274"/>
      <c r="F678" s="1274"/>
      <c r="G678" s="1274"/>
      <c r="H678" s="559">
        <f>ESTIMATE!R666</f>
        <v>0</v>
      </c>
      <c r="I678" s="560" t="str">
        <f>T(ESTIMATE!U666)</f>
        <v/>
      </c>
      <c r="J678" s="561">
        <f>IF($R$3="Allocate Adders",ESTIMATE!BE666,ESTIMATE!AY666)</f>
        <v>0</v>
      </c>
      <c r="K678" s="561">
        <f>IF($R$3="Allocate Adders",ESTIMATE!BH666,ESTIMATE!AZ666)</f>
        <v>0</v>
      </c>
      <c r="L678" s="561">
        <f>IF($R$3="Allocate Adders",ESTIMATE!BK666,ESTIMATE!BA666)</f>
        <v>0</v>
      </c>
      <c r="M678" s="1275">
        <f t="shared" si="29"/>
        <v>0</v>
      </c>
      <c r="N678" s="1275"/>
      <c r="O678" s="520">
        <f t="shared" si="28"/>
        <v>0</v>
      </c>
    </row>
    <row r="679" spans="2:15" ht="18" hidden="1" customHeight="1">
      <c r="B679" s="516"/>
      <c r="C679" s="1274" t="str">
        <f>T(ESTIMATE!B667)</f>
        <v/>
      </c>
      <c r="D679" s="1274"/>
      <c r="E679" s="1274"/>
      <c r="F679" s="1274"/>
      <c r="G679" s="1274"/>
      <c r="H679" s="559">
        <f>ESTIMATE!R667</f>
        <v>0</v>
      </c>
      <c r="I679" s="560" t="str">
        <f>T(ESTIMATE!U667)</f>
        <v/>
      </c>
      <c r="J679" s="561">
        <f>IF($R$3="Allocate Adders",ESTIMATE!BE667,ESTIMATE!AY667)</f>
        <v>0</v>
      </c>
      <c r="K679" s="561">
        <f>IF($R$3="Allocate Adders",ESTIMATE!BH667,ESTIMATE!AZ667)</f>
        <v>0</v>
      </c>
      <c r="L679" s="561">
        <f>IF($R$3="Allocate Adders",ESTIMATE!BK667,ESTIMATE!BA667)</f>
        <v>0</v>
      </c>
      <c r="M679" s="1275">
        <f t="shared" si="29"/>
        <v>0</v>
      </c>
      <c r="N679" s="1275"/>
      <c r="O679" s="520">
        <f t="shared" si="28"/>
        <v>0</v>
      </c>
    </row>
    <row r="680" spans="2:15" ht="18" hidden="1" customHeight="1">
      <c r="B680" s="516"/>
      <c r="C680" s="1274" t="str">
        <f>T(ESTIMATE!B668)</f>
        <v/>
      </c>
      <c r="D680" s="1274"/>
      <c r="E680" s="1274"/>
      <c r="F680" s="1274"/>
      <c r="G680" s="1274"/>
      <c r="H680" s="559">
        <f>ESTIMATE!R668</f>
        <v>0</v>
      </c>
      <c r="I680" s="560" t="str">
        <f>T(ESTIMATE!U668)</f>
        <v/>
      </c>
      <c r="J680" s="561">
        <f>IF($R$3="Allocate Adders",ESTIMATE!BE668,ESTIMATE!AY668)</f>
        <v>0</v>
      </c>
      <c r="K680" s="561">
        <f>IF($R$3="Allocate Adders",ESTIMATE!BH668,ESTIMATE!AZ668)</f>
        <v>0</v>
      </c>
      <c r="L680" s="561">
        <f>IF($R$3="Allocate Adders",ESTIMATE!BK668,ESTIMATE!BA668)</f>
        <v>0</v>
      </c>
      <c r="M680" s="1275">
        <f t="shared" si="29"/>
        <v>0</v>
      </c>
      <c r="N680" s="1275"/>
      <c r="O680" s="520">
        <f t="shared" si="28"/>
        <v>0</v>
      </c>
    </row>
    <row r="681" spans="2:15" ht="18" hidden="1" customHeight="1">
      <c r="B681" s="516"/>
      <c r="C681" s="1274" t="str">
        <f>T(ESTIMATE!B669)</f>
        <v/>
      </c>
      <c r="D681" s="1274"/>
      <c r="E681" s="1274"/>
      <c r="F681" s="1274"/>
      <c r="G681" s="1274"/>
      <c r="H681" s="559">
        <f>ESTIMATE!R669</f>
        <v>0</v>
      </c>
      <c r="I681" s="560" t="str">
        <f>T(ESTIMATE!U669)</f>
        <v/>
      </c>
      <c r="J681" s="561">
        <f>IF($R$3="Allocate Adders",ESTIMATE!BE669,ESTIMATE!AY669)</f>
        <v>0</v>
      </c>
      <c r="K681" s="561">
        <f>IF($R$3="Allocate Adders",ESTIMATE!BH669,ESTIMATE!AZ669)</f>
        <v>0</v>
      </c>
      <c r="L681" s="561">
        <f>IF($R$3="Allocate Adders",ESTIMATE!BK669,ESTIMATE!BA669)</f>
        <v>0</v>
      </c>
      <c r="M681" s="1275">
        <f t="shared" si="29"/>
        <v>0</v>
      </c>
      <c r="N681" s="1275"/>
      <c r="O681" s="520">
        <f t="shared" si="28"/>
        <v>0</v>
      </c>
    </row>
    <row r="682" spans="2:15" ht="18" hidden="1" customHeight="1">
      <c r="B682" s="516"/>
      <c r="C682" s="1274" t="str">
        <f>T(ESTIMATE!B670)</f>
        <v/>
      </c>
      <c r="D682" s="1274"/>
      <c r="E682" s="1274"/>
      <c r="F682" s="1274"/>
      <c r="G682" s="1274"/>
      <c r="H682" s="559">
        <f>ESTIMATE!R670</f>
        <v>0</v>
      </c>
      <c r="I682" s="560" t="str">
        <f>T(ESTIMATE!U670)</f>
        <v/>
      </c>
      <c r="J682" s="561">
        <f>IF($R$3="Allocate Adders",ESTIMATE!BE670,ESTIMATE!AY670)</f>
        <v>0</v>
      </c>
      <c r="K682" s="561">
        <f>IF($R$3="Allocate Adders",ESTIMATE!BH670,ESTIMATE!AZ670)</f>
        <v>0</v>
      </c>
      <c r="L682" s="561">
        <f>IF($R$3="Allocate Adders",ESTIMATE!BK670,ESTIMATE!BA670)</f>
        <v>0</v>
      </c>
      <c r="M682" s="1275">
        <f t="shared" si="29"/>
        <v>0</v>
      </c>
      <c r="N682" s="1275"/>
      <c r="O682" s="520">
        <f t="shared" si="28"/>
        <v>0</v>
      </c>
    </row>
    <row r="683" spans="2:15" ht="18" hidden="1" customHeight="1">
      <c r="B683" s="516"/>
      <c r="C683" s="1274" t="str">
        <f>T(ESTIMATE!B671)</f>
        <v/>
      </c>
      <c r="D683" s="1274"/>
      <c r="E683" s="1274"/>
      <c r="F683" s="1274"/>
      <c r="G683" s="1274"/>
      <c r="H683" s="559">
        <f>ESTIMATE!R671</f>
        <v>0</v>
      </c>
      <c r="I683" s="560" t="str">
        <f>T(ESTIMATE!U671)</f>
        <v/>
      </c>
      <c r="J683" s="561">
        <f>IF($R$3="Allocate Adders",ESTIMATE!BE671,ESTIMATE!AY671)</f>
        <v>0</v>
      </c>
      <c r="K683" s="561">
        <f>IF($R$3="Allocate Adders",ESTIMATE!BH671,ESTIMATE!AZ671)</f>
        <v>0</v>
      </c>
      <c r="L683" s="561">
        <f>IF($R$3="Allocate Adders",ESTIMATE!BK671,ESTIMATE!BA671)</f>
        <v>0</v>
      </c>
      <c r="M683" s="1275">
        <f t="shared" si="29"/>
        <v>0</v>
      </c>
      <c r="N683" s="1275"/>
      <c r="O683" s="520">
        <f t="shared" si="28"/>
        <v>0</v>
      </c>
    </row>
    <row r="684" spans="2:15" ht="18" hidden="1" customHeight="1">
      <c r="B684" s="516"/>
      <c r="C684" s="1274" t="str">
        <f>T(ESTIMATE!B672)</f>
        <v/>
      </c>
      <c r="D684" s="1274"/>
      <c r="E684" s="1274"/>
      <c r="F684" s="1274"/>
      <c r="G684" s="1274"/>
      <c r="H684" s="559">
        <f>ESTIMATE!R672</f>
        <v>0</v>
      </c>
      <c r="I684" s="560" t="str">
        <f>T(ESTIMATE!U672)</f>
        <v/>
      </c>
      <c r="J684" s="561">
        <f>IF($R$3="Allocate Adders",ESTIMATE!BE672,ESTIMATE!AY672)</f>
        <v>0</v>
      </c>
      <c r="K684" s="561">
        <f>IF($R$3="Allocate Adders",ESTIMATE!BH672,ESTIMATE!AZ672)</f>
        <v>0</v>
      </c>
      <c r="L684" s="561">
        <f>IF($R$3="Allocate Adders",ESTIMATE!BK672,ESTIMATE!BA672)</f>
        <v>0</v>
      </c>
      <c r="M684" s="1275">
        <f t="shared" si="29"/>
        <v>0</v>
      </c>
      <c r="N684" s="1275"/>
      <c r="O684" s="520">
        <f t="shared" si="28"/>
        <v>0</v>
      </c>
    </row>
    <row r="685" spans="2:15" ht="18" hidden="1" customHeight="1">
      <c r="B685" s="516"/>
      <c r="C685" s="1274" t="str">
        <f>T(ESTIMATE!B673)</f>
        <v/>
      </c>
      <c r="D685" s="1274"/>
      <c r="E685" s="1274"/>
      <c r="F685" s="1274"/>
      <c r="G685" s="1274"/>
      <c r="H685" s="559">
        <f>ESTIMATE!R673</f>
        <v>0</v>
      </c>
      <c r="I685" s="560" t="str">
        <f>T(ESTIMATE!U673)</f>
        <v/>
      </c>
      <c r="J685" s="561">
        <f>IF($R$3="Allocate Adders",ESTIMATE!BE673,ESTIMATE!AY673)</f>
        <v>0</v>
      </c>
      <c r="K685" s="561">
        <f>IF($R$3="Allocate Adders",ESTIMATE!BH673,ESTIMATE!AZ673)</f>
        <v>0</v>
      </c>
      <c r="L685" s="561">
        <f>IF($R$3="Allocate Adders",ESTIMATE!BK673,ESTIMATE!BA673)</f>
        <v>0</v>
      </c>
      <c r="M685" s="1275">
        <f t="shared" si="29"/>
        <v>0</v>
      </c>
      <c r="N685" s="1275"/>
      <c r="O685" s="520">
        <f t="shared" si="28"/>
        <v>0</v>
      </c>
    </row>
    <row r="686" spans="2:15" ht="18" hidden="1" customHeight="1">
      <c r="B686" s="516"/>
      <c r="C686" s="1274" t="str">
        <f>T(ESTIMATE!B674)</f>
        <v/>
      </c>
      <c r="D686" s="1274"/>
      <c r="E686" s="1274"/>
      <c r="F686" s="1274"/>
      <c r="G686" s="1274"/>
      <c r="H686" s="559">
        <f>ESTIMATE!R674</f>
        <v>0</v>
      </c>
      <c r="I686" s="560" t="str">
        <f>T(ESTIMATE!U674)</f>
        <v/>
      </c>
      <c r="J686" s="561">
        <f>IF($R$3="Allocate Adders",ESTIMATE!BE674,ESTIMATE!AY674)</f>
        <v>0</v>
      </c>
      <c r="K686" s="561">
        <f>IF($R$3="Allocate Adders",ESTIMATE!BH674,ESTIMATE!AZ674)</f>
        <v>0</v>
      </c>
      <c r="L686" s="561">
        <f>IF($R$3="Allocate Adders",ESTIMATE!BK674,ESTIMATE!BA674)</f>
        <v>0</v>
      </c>
      <c r="M686" s="1275">
        <f t="shared" si="29"/>
        <v>0</v>
      </c>
      <c r="N686" s="1275"/>
      <c r="O686" s="520">
        <f t="shared" si="28"/>
        <v>0</v>
      </c>
    </row>
    <row r="687" spans="2:15" ht="18" hidden="1" customHeight="1">
      <c r="B687" s="516"/>
      <c r="C687" s="1274" t="str">
        <f>T(ESTIMATE!B675)</f>
        <v/>
      </c>
      <c r="D687" s="1274"/>
      <c r="E687" s="1274"/>
      <c r="F687" s="1274"/>
      <c r="G687" s="1274"/>
      <c r="H687" s="559">
        <f>ESTIMATE!R675</f>
        <v>0</v>
      </c>
      <c r="I687" s="560" t="str">
        <f>T(ESTIMATE!U675)</f>
        <v/>
      </c>
      <c r="J687" s="561">
        <f>IF($R$3="Allocate Adders",ESTIMATE!BE675,ESTIMATE!AY675)</f>
        <v>0</v>
      </c>
      <c r="K687" s="561">
        <f>IF($R$3="Allocate Adders",ESTIMATE!BH675,ESTIMATE!AZ675)</f>
        <v>0</v>
      </c>
      <c r="L687" s="561">
        <f>IF($R$3="Allocate Adders",ESTIMATE!BK675,ESTIMATE!BA675)</f>
        <v>0</v>
      </c>
      <c r="M687" s="1275">
        <f t="shared" si="29"/>
        <v>0</v>
      </c>
      <c r="N687" s="1275"/>
      <c r="O687" s="520">
        <f t="shared" si="28"/>
        <v>0</v>
      </c>
    </row>
    <row r="688" spans="2:15" ht="18" hidden="1" customHeight="1">
      <c r="B688" s="516"/>
      <c r="C688" s="1274" t="str">
        <f>T(ESTIMATE!B676)</f>
        <v/>
      </c>
      <c r="D688" s="1274"/>
      <c r="E688" s="1274"/>
      <c r="F688" s="1274"/>
      <c r="G688" s="1274"/>
      <c r="H688" s="559">
        <f>ESTIMATE!R676</f>
        <v>0</v>
      </c>
      <c r="I688" s="560" t="str">
        <f>T(ESTIMATE!U676)</f>
        <v/>
      </c>
      <c r="J688" s="561">
        <f>IF($R$3="Allocate Adders",ESTIMATE!BE676,ESTIMATE!AY676)</f>
        <v>0</v>
      </c>
      <c r="K688" s="561">
        <f>IF($R$3="Allocate Adders",ESTIMATE!BH676,ESTIMATE!AZ676)</f>
        <v>0</v>
      </c>
      <c r="L688" s="561">
        <f>IF($R$3="Allocate Adders",ESTIMATE!BK676,ESTIMATE!BA676)</f>
        <v>0</v>
      </c>
      <c r="M688" s="1275">
        <f t="shared" si="29"/>
        <v>0</v>
      </c>
      <c r="N688" s="1275"/>
      <c r="O688" s="520">
        <f t="shared" si="28"/>
        <v>0</v>
      </c>
    </row>
    <row r="689" spans="2:15" ht="18" hidden="1" customHeight="1">
      <c r="B689" s="516"/>
      <c r="C689" s="1274" t="str">
        <f>T(ESTIMATE!B677)</f>
        <v/>
      </c>
      <c r="D689" s="1274"/>
      <c r="E689" s="1274"/>
      <c r="F689" s="1274"/>
      <c r="G689" s="1274"/>
      <c r="H689" s="559">
        <f>ESTIMATE!R677</f>
        <v>0</v>
      </c>
      <c r="I689" s="560" t="str">
        <f>T(ESTIMATE!U677)</f>
        <v/>
      </c>
      <c r="J689" s="561">
        <f>IF($R$3="Allocate Adders",ESTIMATE!BE677,ESTIMATE!AY677)</f>
        <v>0</v>
      </c>
      <c r="K689" s="561">
        <f>IF($R$3="Allocate Adders",ESTIMATE!BH677,ESTIMATE!AZ677)</f>
        <v>0</v>
      </c>
      <c r="L689" s="561">
        <f>IF($R$3="Allocate Adders",ESTIMATE!BK677,ESTIMATE!BA677)</f>
        <v>0</v>
      </c>
      <c r="M689" s="1275">
        <f t="shared" si="29"/>
        <v>0</v>
      </c>
      <c r="N689" s="1275"/>
      <c r="O689" s="520">
        <f t="shared" si="28"/>
        <v>0</v>
      </c>
    </row>
    <row r="690" spans="2:15" ht="18" hidden="1" customHeight="1">
      <c r="B690" s="516"/>
      <c r="C690" s="1274" t="str">
        <f>T(ESTIMATE!B678)</f>
        <v/>
      </c>
      <c r="D690" s="1274"/>
      <c r="E690" s="1274"/>
      <c r="F690" s="1274"/>
      <c r="G690" s="1274"/>
      <c r="H690" s="559">
        <f>ESTIMATE!R678</f>
        <v>0</v>
      </c>
      <c r="I690" s="560" t="str">
        <f>T(ESTIMATE!U678)</f>
        <v/>
      </c>
      <c r="J690" s="561">
        <f>IF($R$3="Allocate Adders",ESTIMATE!BE678,ESTIMATE!AY678)</f>
        <v>0</v>
      </c>
      <c r="K690" s="561">
        <f>IF($R$3="Allocate Adders",ESTIMATE!BH678,ESTIMATE!AZ678)</f>
        <v>0</v>
      </c>
      <c r="L690" s="561">
        <f>IF($R$3="Allocate Adders",ESTIMATE!BK678,ESTIMATE!BA678)</f>
        <v>0</v>
      </c>
      <c r="M690" s="1275">
        <f t="shared" si="29"/>
        <v>0</v>
      </c>
      <c r="N690" s="1275"/>
      <c r="O690" s="520">
        <f t="shared" si="28"/>
        <v>0</v>
      </c>
    </row>
    <row r="691" spans="2:15" ht="18" hidden="1" customHeight="1">
      <c r="B691" s="516"/>
      <c r="C691" s="1274" t="str">
        <f>T(ESTIMATE!B679)</f>
        <v/>
      </c>
      <c r="D691" s="1274"/>
      <c r="E691" s="1274"/>
      <c r="F691" s="1274"/>
      <c r="G691" s="1274"/>
      <c r="H691" s="559">
        <f>ESTIMATE!R679</f>
        <v>0</v>
      </c>
      <c r="I691" s="560" t="str">
        <f>T(ESTIMATE!U679)</f>
        <v/>
      </c>
      <c r="J691" s="561">
        <f>IF($R$3="Allocate Adders",ESTIMATE!BE679,ESTIMATE!AY679)</f>
        <v>0</v>
      </c>
      <c r="K691" s="561">
        <f>IF($R$3="Allocate Adders",ESTIMATE!BH679,ESTIMATE!AZ679)</f>
        <v>0</v>
      </c>
      <c r="L691" s="561">
        <f>IF($R$3="Allocate Adders",ESTIMATE!BK679,ESTIMATE!BA679)</f>
        <v>0</v>
      </c>
      <c r="M691" s="1275">
        <f t="shared" si="29"/>
        <v>0</v>
      </c>
      <c r="N691" s="1275"/>
      <c r="O691" s="520">
        <f t="shared" si="28"/>
        <v>0</v>
      </c>
    </row>
    <row r="692" spans="2:15" ht="4.3499999999999996" hidden="1" customHeight="1" thickBot="1">
      <c r="B692" s="516"/>
      <c r="C692" s="562"/>
      <c r="D692" s="364"/>
      <c r="E692" s="364"/>
      <c r="F692" s="364"/>
      <c r="G692" s="364"/>
      <c r="H692" s="563"/>
      <c r="I692" s="364"/>
      <c r="J692" s="564"/>
      <c r="K692" s="564"/>
      <c r="L692" s="564"/>
      <c r="M692" s="565"/>
      <c r="N692" s="566"/>
      <c r="O692" s="520">
        <f>O693</f>
        <v>0</v>
      </c>
    </row>
    <row r="693" spans="2:15" ht="22" hidden="1" customHeight="1" thickBot="1">
      <c r="B693" s="516"/>
      <c r="C693" s="1276" t="str">
        <f>T(ESTIMATE!AE681)</f>
        <v>EXTERIORS 1 TOTAL</v>
      </c>
      <c r="D693" s="1277"/>
      <c r="E693" s="1277"/>
      <c r="F693" s="1277"/>
      <c r="G693" s="1277"/>
      <c r="H693" s="1277"/>
      <c r="I693" s="1278"/>
      <c r="J693" s="530">
        <f>SUM(J652:J692)</f>
        <v>0</v>
      </c>
      <c r="K693" s="531">
        <f>SUM(K652:K692)</f>
        <v>0</v>
      </c>
      <c r="L693" s="530">
        <f>SUM(L652:L692)</f>
        <v>0</v>
      </c>
      <c r="M693" s="1279">
        <f>SUM(M652:N692)</f>
        <v>0</v>
      </c>
      <c r="N693" s="1280"/>
      <c r="O693" s="520">
        <f>SUM(O651:O691)</f>
        <v>0</v>
      </c>
    </row>
    <row r="694" spans="2:15" ht="20.7" hidden="1" customHeight="1">
      <c r="B694" s="521"/>
      <c r="C694" s="585"/>
      <c r="D694" s="585"/>
      <c r="E694" s="585"/>
      <c r="F694" s="585"/>
      <c r="G694" s="585"/>
      <c r="H694" s="586"/>
      <c r="I694" s="585"/>
      <c r="J694" s="587"/>
      <c r="K694" s="587"/>
      <c r="L694" s="587"/>
      <c r="M694" s="588"/>
      <c r="N694" s="571"/>
      <c r="O694" s="520">
        <f>O693</f>
        <v>0</v>
      </c>
    </row>
    <row r="695" spans="2:15" ht="5.45" hidden="1" customHeight="1">
      <c r="B695" s="597"/>
      <c r="C695" s="1281"/>
      <c r="D695" s="1281"/>
      <c r="E695" s="1281"/>
      <c r="F695" s="1281"/>
      <c r="G695" s="1281"/>
      <c r="H695" s="594"/>
      <c r="I695" s="595"/>
      <c r="J695" s="596"/>
      <c r="K695" s="596"/>
      <c r="L695" s="596"/>
      <c r="M695" s="1282"/>
      <c r="N695" s="1282"/>
    </row>
    <row r="696" spans="2:15" ht="22" hidden="1" customHeight="1">
      <c r="B696" s="521"/>
      <c r="C696" s="1283" t="str">
        <f>T(ESTIMATE!B684)</f>
        <v>EXTERIORS 2</v>
      </c>
      <c r="D696" s="1283"/>
      <c r="E696" s="1283"/>
      <c r="F696" s="1283"/>
      <c r="G696" s="1284"/>
      <c r="H696" s="556">
        <f>SUM(H697:H736)</f>
        <v>0</v>
      </c>
      <c r="I696" s="557"/>
      <c r="J696" s="558"/>
      <c r="K696" s="558"/>
      <c r="L696" s="558"/>
      <c r="M696" s="1285"/>
      <c r="N696" s="1286"/>
      <c r="O696" s="520">
        <f t="shared" ref="O696:O736" si="30">H696</f>
        <v>0</v>
      </c>
    </row>
    <row r="697" spans="2:15" ht="18" hidden="1" customHeight="1">
      <c r="B697" s="516"/>
      <c r="C697" s="1274" t="str">
        <f>T(ESTIMATE!B685)</f>
        <v/>
      </c>
      <c r="D697" s="1274"/>
      <c r="E697" s="1274"/>
      <c r="F697" s="1274"/>
      <c r="G697" s="1274"/>
      <c r="H697" s="559">
        <f>ESTIMATE!R685</f>
        <v>0</v>
      </c>
      <c r="I697" s="560" t="str">
        <f>T(ESTIMATE!U685)</f>
        <v/>
      </c>
      <c r="J697" s="561">
        <f>IF($R$3="Allocate Adders",ESTIMATE!BE685,ESTIMATE!AY685)</f>
        <v>0</v>
      </c>
      <c r="K697" s="561">
        <f>IF($R$3="Allocate Adders",ESTIMATE!BH685,ESTIMATE!AZ685)</f>
        <v>0</v>
      </c>
      <c r="L697" s="561">
        <f>IF($R$3="Allocate Adders",ESTIMATE!BK685,ESTIMATE!BA685)</f>
        <v>0</v>
      </c>
      <c r="M697" s="1275">
        <f t="shared" ref="M697:M736" si="31">SUM(J697:L697)</f>
        <v>0</v>
      </c>
      <c r="N697" s="1275"/>
      <c r="O697" s="520">
        <f t="shared" si="30"/>
        <v>0</v>
      </c>
    </row>
    <row r="698" spans="2:15" ht="18" hidden="1" customHeight="1">
      <c r="B698" s="516"/>
      <c r="C698" s="1274" t="str">
        <f>T(ESTIMATE!B686)</f>
        <v/>
      </c>
      <c r="D698" s="1274"/>
      <c r="E698" s="1274"/>
      <c r="F698" s="1274"/>
      <c r="G698" s="1274"/>
      <c r="H698" s="559">
        <f>ESTIMATE!R686</f>
        <v>0</v>
      </c>
      <c r="I698" s="560" t="str">
        <f>T(ESTIMATE!U686)</f>
        <v/>
      </c>
      <c r="J698" s="561">
        <f>IF($R$3="Allocate Adders",ESTIMATE!BE686,ESTIMATE!AY686)</f>
        <v>0</v>
      </c>
      <c r="K698" s="561">
        <f>IF($R$3="Allocate Adders",ESTIMATE!BH686,ESTIMATE!AZ686)</f>
        <v>0</v>
      </c>
      <c r="L698" s="561">
        <f>IF($R$3="Allocate Adders",ESTIMATE!BK686,ESTIMATE!BA686)</f>
        <v>0</v>
      </c>
      <c r="M698" s="1275">
        <f t="shared" si="31"/>
        <v>0</v>
      </c>
      <c r="N698" s="1275"/>
      <c r="O698" s="520">
        <f t="shared" si="30"/>
        <v>0</v>
      </c>
    </row>
    <row r="699" spans="2:15" ht="18" hidden="1" customHeight="1">
      <c r="B699" s="516"/>
      <c r="C699" s="1274" t="str">
        <f>T(ESTIMATE!B687)</f>
        <v/>
      </c>
      <c r="D699" s="1274"/>
      <c r="E699" s="1274"/>
      <c r="F699" s="1274"/>
      <c r="G699" s="1274"/>
      <c r="H699" s="559">
        <f>ESTIMATE!R687</f>
        <v>0</v>
      </c>
      <c r="I699" s="560" t="str">
        <f>T(ESTIMATE!U687)</f>
        <v/>
      </c>
      <c r="J699" s="561">
        <f>IF($R$3="Allocate Adders",ESTIMATE!BE687,ESTIMATE!AY687)</f>
        <v>0</v>
      </c>
      <c r="K699" s="561">
        <f>IF($R$3="Allocate Adders",ESTIMATE!BH687,ESTIMATE!AZ687)</f>
        <v>0</v>
      </c>
      <c r="L699" s="561">
        <f>IF($R$3="Allocate Adders",ESTIMATE!BK687,ESTIMATE!BA687)</f>
        <v>0</v>
      </c>
      <c r="M699" s="1275">
        <f t="shared" si="31"/>
        <v>0</v>
      </c>
      <c r="N699" s="1275"/>
      <c r="O699" s="520">
        <f t="shared" si="30"/>
        <v>0</v>
      </c>
    </row>
    <row r="700" spans="2:15" ht="18" hidden="1" customHeight="1">
      <c r="B700" s="516"/>
      <c r="C700" s="1274" t="str">
        <f>T(ESTIMATE!B688)</f>
        <v/>
      </c>
      <c r="D700" s="1274"/>
      <c r="E700" s="1274"/>
      <c r="F700" s="1274"/>
      <c r="G700" s="1274"/>
      <c r="H700" s="559">
        <f>ESTIMATE!R688</f>
        <v>0</v>
      </c>
      <c r="I700" s="560" t="str">
        <f>T(ESTIMATE!U688)</f>
        <v/>
      </c>
      <c r="J700" s="561">
        <f>IF($R$3="Allocate Adders",ESTIMATE!BE688,ESTIMATE!AY688)</f>
        <v>0</v>
      </c>
      <c r="K700" s="561">
        <f>IF($R$3="Allocate Adders",ESTIMATE!BH688,ESTIMATE!AZ688)</f>
        <v>0</v>
      </c>
      <c r="L700" s="561">
        <f>IF($R$3="Allocate Adders",ESTIMATE!BK688,ESTIMATE!BA688)</f>
        <v>0</v>
      </c>
      <c r="M700" s="1275">
        <f t="shared" si="31"/>
        <v>0</v>
      </c>
      <c r="N700" s="1275"/>
      <c r="O700" s="520">
        <f t="shared" si="30"/>
        <v>0</v>
      </c>
    </row>
    <row r="701" spans="2:15" ht="18" hidden="1" customHeight="1">
      <c r="B701" s="516"/>
      <c r="C701" s="1274" t="str">
        <f>T(ESTIMATE!B689)</f>
        <v/>
      </c>
      <c r="D701" s="1274"/>
      <c r="E701" s="1274"/>
      <c r="F701" s="1274"/>
      <c r="G701" s="1274"/>
      <c r="H701" s="559">
        <f>ESTIMATE!R689</f>
        <v>0</v>
      </c>
      <c r="I701" s="560" t="str">
        <f>T(ESTIMATE!U689)</f>
        <v/>
      </c>
      <c r="J701" s="561">
        <f>IF($R$3="Allocate Adders",ESTIMATE!BE689,ESTIMATE!AY689)</f>
        <v>0</v>
      </c>
      <c r="K701" s="561">
        <f>IF($R$3="Allocate Adders",ESTIMATE!BH689,ESTIMATE!AZ689)</f>
        <v>0</v>
      </c>
      <c r="L701" s="561">
        <f>IF($R$3="Allocate Adders",ESTIMATE!BK689,ESTIMATE!BA689)</f>
        <v>0</v>
      </c>
      <c r="M701" s="1275">
        <f t="shared" si="31"/>
        <v>0</v>
      </c>
      <c r="N701" s="1275"/>
      <c r="O701" s="520">
        <f t="shared" si="30"/>
        <v>0</v>
      </c>
    </row>
    <row r="702" spans="2:15" ht="18" hidden="1" customHeight="1">
      <c r="B702" s="516"/>
      <c r="C702" s="1274" t="str">
        <f>T(ESTIMATE!B690)</f>
        <v/>
      </c>
      <c r="D702" s="1274"/>
      <c r="E702" s="1274"/>
      <c r="F702" s="1274"/>
      <c r="G702" s="1274"/>
      <c r="H702" s="559">
        <f>ESTIMATE!R690</f>
        <v>0</v>
      </c>
      <c r="I702" s="560" t="str">
        <f>T(ESTIMATE!U690)</f>
        <v/>
      </c>
      <c r="J702" s="561">
        <f>IF($R$3="Allocate Adders",ESTIMATE!BE690,ESTIMATE!AY690)</f>
        <v>0</v>
      </c>
      <c r="K702" s="561">
        <f>IF($R$3="Allocate Adders",ESTIMATE!BH690,ESTIMATE!AZ690)</f>
        <v>0</v>
      </c>
      <c r="L702" s="561">
        <f>IF($R$3="Allocate Adders",ESTIMATE!BK690,ESTIMATE!BA690)</f>
        <v>0</v>
      </c>
      <c r="M702" s="1275">
        <f t="shared" si="31"/>
        <v>0</v>
      </c>
      <c r="N702" s="1275"/>
      <c r="O702" s="520">
        <f t="shared" si="30"/>
        <v>0</v>
      </c>
    </row>
    <row r="703" spans="2:15" ht="18" hidden="1" customHeight="1">
      <c r="B703" s="516"/>
      <c r="C703" s="1274" t="str">
        <f>T(ESTIMATE!B691)</f>
        <v/>
      </c>
      <c r="D703" s="1274"/>
      <c r="E703" s="1274"/>
      <c r="F703" s="1274"/>
      <c r="G703" s="1274"/>
      <c r="H703" s="559">
        <f>ESTIMATE!R691</f>
        <v>0</v>
      </c>
      <c r="I703" s="560" t="str">
        <f>T(ESTIMATE!U691)</f>
        <v/>
      </c>
      <c r="J703" s="561">
        <f>IF($R$3="Allocate Adders",ESTIMATE!BE691,ESTIMATE!AY691)</f>
        <v>0</v>
      </c>
      <c r="K703" s="561">
        <f>IF($R$3="Allocate Adders",ESTIMATE!BH691,ESTIMATE!AZ691)</f>
        <v>0</v>
      </c>
      <c r="L703" s="561">
        <f>IF($R$3="Allocate Adders",ESTIMATE!BK691,ESTIMATE!BA691)</f>
        <v>0</v>
      </c>
      <c r="M703" s="1275">
        <f t="shared" si="31"/>
        <v>0</v>
      </c>
      <c r="N703" s="1275"/>
      <c r="O703" s="520">
        <f t="shared" si="30"/>
        <v>0</v>
      </c>
    </row>
    <row r="704" spans="2:15" ht="18" hidden="1" customHeight="1">
      <c r="B704" s="516"/>
      <c r="C704" s="1274" t="str">
        <f>T(ESTIMATE!B692)</f>
        <v/>
      </c>
      <c r="D704" s="1274"/>
      <c r="E704" s="1274"/>
      <c r="F704" s="1274"/>
      <c r="G704" s="1274"/>
      <c r="H704" s="559">
        <f>ESTIMATE!R692</f>
        <v>0</v>
      </c>
      <c r="I704" s="560" t="str">
        <f>T(ESTIMATE!U692)</f>
        <v/>
      </c>
      <c r="J704" s="561">
        <f>IF($R$3="Allocate Adders",ESTIMATE!BE692,ESTIMATE!AY692)</f>
        <v>0</v>
      </c>
      <c r="K704" s="561">
        <f>IF($R$3="Allocate Adders",ESTIMATE!BH692,ESTIMATE!AZ692)</f>
        <v>0</v>
      </c>
      <c r="L704" s="561">
        <f>IF($R$3="Allocate Adders",ESTIMATE!BK692,ESTIMATE!BA692)</f>
        <v>0</v>
      </c>
      <c r="M704" s="1275">
        <f t="shared" si="31"/>
        <v>0</v>
      </c>
      <c r="N704" s="1275"/>
      <c r="O704" s="520">
        <f t="shared" si="30"/>
        <v>0</v>
      </c>
    </row>
    <row r="705" spans="2:15" ht="18" hidden="1" customHeight="1">
      <c r="B705" s="516"/>
      <c r="C705" s="1274" t="str">
        <f>T(ESTIMATE!B693)</f>
        <v/>
      </c>
      <c r="D705" s="1274"/>
      <c r="E705" s="1274"/>
      <c r="F705" s="1274"/>
      <c r="G705" s="1274"/>
      <c r="H705" s="559">
        <f>ESTIMATE!R693</f>
        <v>0</v>
      </c>
      <c r="I705" s="560" t="str">
        <f>T(ESTIMATE!U693)</f>
        <v/>
      </c>
      <c r="J705" s="561">
        <f>IF($R$3="Allocate Adders",ESTIMATE!BE693,ESTIMATE!AY693)</f>
        <v>0</v>
      </c>
      <c r="K705" s="561">
        <f>IF($R$3="Allocate Adders",ESTIMATE!BH693,ESTIMATE!AZ693)</f>
        <v>0</v>
      </c>
      <c r="L705" s="561">
        <f>IF($R$3="Allocate Adders",ESTIMATE!BK693,ESTIMATE!BA693)</f>
        <v>0</v>
      </c>
      <c r="M705" s="1275">
        <f t="shared" si="31"/>
        <v>0</v>
      </c>
      <c r="N705" s="1275"/>
      <c r="O705" s="520">
        <f t="shared" si="30"/>
        <v>0</v>
      </c>
    </row>
    <row r="706" spans="2:15" ht="18" hidden="1" customHeight="1">
      <c r="B706" s="516"/>
      <c r="C706" s="1274" t="str">
        <f>T(ESTIMATE!B694)</f>
        <v/>
      </c>
      <c r="D706" s="1274"/>
      <c r="E706" s="1274"/>
      <c r="F706" s="1274"/>
      <c r="G706" s="1274"/>
      <c r="H706" s="559">
        <f>ESTIMATE!R694</f>
        <v>0</v>
      </c>
      <c r="I706" s="560" t="str">
        <f>T(ESTIMATE!U694)</f>
        <v/>
      </c>
      <c r="J706" s="561">
        <f>IF($R$3="Allocate Adders",ESTIMATE!BE694,ESTIMATE!AY694)</f>
        <v>0</v>
      </c>
      <c r="K706" s="561">
        <f>IF($R$3="Allocate Adders",ESTIMATE!BH694,ESTIMATE!AZ694)</f>
        <v>0</v>
      </c>
      <c r="L706" s="561">
        <f>IF($R$3="Allocate Adders",ESTIMATE!BK694,ESTIMATE!BA694)</f>
        <v>0</v>
      </c>
      <c r="M706" s="1275">
        <f t="shared" si="31"/>
        <v>0</v>
      </c>
      <c r="N706" s="1275"/>
      <c r="O706" s="520">
        <f t="shared" si="30"/>
        <v>0</v>
      </c>
    </row>
    <row r="707" spans="2:15" ht="18" hidden="1" customHeight="1">
      <c r="B707" s="516"/>
      <c r="C707" s="1274" t="str">
        <f>T(ESTIMATE!B695)</f>
        <v/>
      </c>
      <c r="D707" s="1274"/>
      <c r="E707" s="1274"/>
      <c r="F707" s="1274"/>
      <c r="G707" s="1274"/>
      <c r="H707" s="559">
        <f>ESTIMATE!R695</f>
        <v>0</v>
      </c>
      <c r="I707" s="560" t="str">
        <f>T(ESTIMATE!U695)</f>
        <v/>
      </c>
      <c r="J707" s="561">
        <f>IF($R$3="Allocate Adders",ESTIMATE!BE695,ESTIMATE!AY695)</f>
        <v>0</v>
      </c>
      <c r="K707" s="561">
        <f>IF($R$3="Allocate Adders",ESTIMATE!BH695,ESTIMATE!AZ695)</f>
        <v>0</v>
      </c>
      <c r="L707" s="561">
        <f>IF($R$3="Allocate Adders",ESTIMATE!BK695,ESTIMATE!BA695)</f>
        <v>0</v>
      </c>
      <c r="M707" s="1275">
        <f t="shared" si="31"/>
        <v>0</v>
      </c>
      <c r="N707" s="1275"/>
      <c r="O707" s="520">
        <f t="shared" si="30"/>
        <v>0</v>
      </c>
    </row>
    <row r="708" spans="2:15" ht="18" hidden="1" customHeight="1">
      <c r="B708" s="516"/>
      <c r="C708" s="1274" t="str">
        <f>T(ESTIMATE!B696)</f>
        <v/>
      </c>
      <c r="D708" s="1274"/>
      <c r="E708" s="1274"/>
      <c r="F708" s="1274"/>
      <c r="G708" s="1274"/>
      <c r="H708" s="559">
        <f>ESTIMATE!R696</f>
        <v>0</v>
      </c>
      <c r="I708" s="560" t="str">
        <f>T(ESTIMATE!U696)</f>
        <v/>
      </c>
      <c r="J708" s="561">
        <f>IF($R$3="Allocate Adders",ESTIMATE!BE696,ESTIMATE!AY696)</f>
        <v>0</v>
      </c>
      <c r="K708" s="561">
        <f>IF($R$3="Allocate Adders",ESTIMATE!BH696,ESTIMATE!AZ696)</f>
        <v>0</v>
      </c>
      <c r="L708" s="561">
        <f>IF($R$3="Allocate Adders",ESTIMATE!BK696,ESTIMATE!BA696)</f>
        <v>0</v>
      </c>
      <c r="M708" s="1275">
        <f t="shared" si="31"/>
        <v>0</v>
      </c>
      <c r="N708" s="1275"/>
      <c r="O708" s="520">
        <f t="shared" si="30"/>
        <v>0</v>
      </c>
    </row>
    <row r="709" spans="2:15" ht="18" hidden="1" customHeight="1">
      <c r="B709" s="516"/>
      <c r="C709" s="1274" t="str">
        <f>T(ESTIMATE!B697)</f>
        <v/>
      </c>
      <c r="D709" s="1274"/>
      <c r="E709" s="1274"/>
      <c r="F709" s="1274"/>
      <c r="G709" s="1274"/>
      <c r="H709" s="559">
        <f>ESTIMATE!R697</f>
        <v>0</v>
      </c>
      <c r="I709" s="560" t="str">
        <f>T(ESTIMATE!U697)</f>
        <v/>
      </c>
      <c r="J709" s="561">
        <f>IF($R$3="Allocate Adders",ESTIMATE!BE697,ESTIMATE!AY697)</f>
        <v>0</v>
      </c>
      <c r="K709" s="561">
        <f>IF($R$3="Allocate Adders",ESTIMATE!BH697,ESTIMATE!AZ697)</f>
        <v>0</v>
      </c>
      <c r="L709" s="561">
        <f>IF($R$3="Allocate Adders",ESTIMATE!BK697,ESTIMATE!BA697)</f>
        <v>0</v>
      </c>
      <c r="M709" s="1275">
        <f t="shared" si="31"/>
        <v>0</v>
      </c>
      <c r="N709" s="1275"/>
      <c r="O709" s="520">
        <f t="shared" si="30"/>
        <v>0</v>
      </c>
    </row>
    <row r="710" spans="2:15" ht="18" hidden="1" customHeight="1">
      <c r="B710" s="516"/>
      <c r="C710" s="1274" t="str">
        <f>T(ESTIMATE!B698)</f>
        <v/>
      </c>
      <c r="D710" s="1274"/>
      <c r="E710" s="1274"/>
      <c r="F710" s="1274"/>
      <c r="G710" s="1274"/>
      <c r="H710" s="559">
        <f>ESTIMATE!R698</f>
        <v>0</v>
      </c>
      <c r="I710" s="560" t="str">
        <f>T(ESTIMATE!U698)</f>
        <v/>
      </c>
      <c r="J710" s="561">
        <f>IF($R$3="Allocate Adders",ESTIMATE!BE698,ESTIMATE!AY698)</f>
        <v>0</v>
      </c>
      <c r="K710" s="561">
        <f>IF($R$3="Allocate Adders",ESTIMATE!BH698,ESTIMATE!AZ698)</f>
        <v>0</v>
      </c>
      <c r="L710" s="561">
        <f>IF($R$3="Allocate Adders",ESTIMATE!BK698,ESTIMATE!BA698)</f>
        <v>0</v>
      </c>
      <c r="M710" s="1275">
        <f t="shared" si="31"/>
        <v>0</v>
      </c>
      <c r="N710" s="1275"/>
      <c r="O710" s="520">
        <f t="shared" si="30"/>
        <v>0</v>
      </c>
    </row>
    <row r="711" spans="2:15" ht="18" hidden="1" customHeight="1">
      <c r="B711" s="516"/>
      <c r="C711" s="1274" t="str">
        <f>T(ESTIMATE!B699)</f>
        <v/>
      </c>
      <c r="D711" s="1274"/>
      <c r="E711" s="1274"/>
      <c r="F711" s="1274"/>
      <c r="G711" s="1274"/>
      <c r="H711" s="559">
        <f>ESTIMATE!R699</f>
        <v>0</v>
      </c>
      <c r="I711" s="560" t="str">
        <f>T(ESTIMATE!U699)</f>
        <v/>
      </c>
      <c r="J711" s="561">
        <f>IF($R$3="Allocate Adders",ESTIMATE!BE699,ESTIMATE!AY699)</f>
        <v>0</v>
      </c>
      <c r="K711" s="561">
        <f>IF($R$3="Allocate Adders",ESTIMATE!BH699,ESTIMATE!AZ699)</f>
        <v>0</v>
      </c>
      <c r="L711" s="561">
        <f>IF($R$3="Allocate Adders",ESTIMATE!BK699,ESTIMATE!BA699)</f>
        <v>0</v>
      </c>
      <c r="M711" s="1275">
        <f t="shared" si="31"/>
        <v>0</v>
      </c>
      <c r="N711" s="1275"/>
      <c r="O711" s="520">
        <f t="shared" si="30"/>
        <v>0</v>
      </c>
    </row>
    <row r="712" spans="2:15" ht="18" hidden="1" customHeight="1">
      <c r="B712" s="516"/>
      <c r="C712" s="1274" t="str">
        <f>T(ESTIMATE!B700)</f>
        <v/>
      </c>
      <c r="D712" s="1274"/>
      <c r="E712" s="1274"/>
      <c r="F712" s="1274"/>
      <c r="G712" s="1274"/>
      <c r="H712" s="559">
        <f>ESTIMATE!R700</f>
        <v>0</v>
      </c>
      <c r="I712" s="560" t="str">
        <f>T(ESTIMATE!U700)</f>
        <v/>
      </c>
      <c r="J712" s="561">
        <f>IF($R$3="Allocate Adders",ESTIMATE!BE700,ESTIMATE!AY700)</f>
        <v>0</v>
      </c>
      <c r="K712" s="561">
        <f>IF($R$3="Allocate Adders",ESTIMATE!BH700,ESTIMATE!AZ700)</f>
        <v>0</v>
      </c>
      <c r="L712" s="561">
        <f>IF($R$3="Allocate Adders",ESTIMATE!BK700,ESTIMATE!BA700)</f>
        <v>0</v>
      </c>
      <c r="M712" s="1275">
        <f t="shared" si="31"/>
        <v>0</v>
      </c>
      <c r="N712" s="1275"/>
      <c r="O712" s="520">
        <f t="shared" si="30"/>
        <v>0</v>
      </c>
    </row>
    <row r="713" spans="2:15" ht="18" hidden="1" customHeight="1">
      <c r="B713" s="516"/>
      <c r="C713" s="1274" t="str">
        <f>T(ESTIMATE!B701)</f>
        <v/>
      </c>
      <c r="D713" s="1274"/>
      <c r="E713" s="1274"/>
      <c r="F713" s="1274"/>
      <c r="G713" s="1274"/>
      <c r="H713" s="559">
        <f>ESTIMATE!R701</f>
        <v>0</v>
      </c>
      <c r="I713" s="560" t="str">
        <f>T(ESTIMATE!U701)</f>
        <v/>
      </c>
      <c r="J713" s="561">
        <f>IF($R$3="Allocate Adders",ESTIMATE!BE701,ESTIMATE!AY701)</f>
        <v>0</v>
      </c>
      <c r="K713" s="561">
        <f>IF($R$3="Allocate Adders",ESTIMATE!BH701,ESTIMATE!AZ701)</f>
        <v>0</v>
      </c>
      <c r="L713" s="561">
        <f>IF($R$3="Allocate Adders",ESTIMATE!BK701,ESTIMATE!BA701)</f>
        <v>0</v>
      </c>
      <c r="M713" s="1275">
        <f t="shared" si="31"/>
        <v>0</v>
      </c>
      <c r="N713" s="1275"/>
      <c r="O713" s="520">
        <f t="shared" si="30"/>
        <v>0</v>
      </c>
    </row>
    <row r="714" spans="2:15" ht="18" hidden="1" customHeight="1">
      <c r="B714" s="516"/>
      <c r="C714" s="1274" t="str">
        <f>T(ESTIMATE!B702)</f>
        <v/>
      </c>
      <c r="D714" s="1274"/>
      <c r="E714" s="1274"/>
      <c r="F714" s="1274"/>
      <c r="G714" s="1274"/>
      <c r="H714" s="559">
        <f>ESTIMATE!R702</f>
        <v>0</v>
      </c>
      <c r="I714" s="560" t="str">
        <f>T(ESTIMATE!U702)</f>
        <v/>
      </c>
      <c r="J714" s="561">
        <f>IF($R$3="Allocate Adders",ESTIMATE!BE702,ESTIMATE!AY702)</f>
        <v>0</v>
      </c>
      <c r="K714" s="561">
        <f>IF($R$3="Allocate Adders",ESTIMATE!BH702,ESTIMATE!AZ702)</f>
        <v>0</v>
      </c>
      <c r="L714" s="561">
        <f>IF($R$3="Allocate Adders",ESTIMATE!BK702,ESTIMATE!BA702)</f>
        <v>0</v>
      </c>
      <c r="M714" s="1275">
        <f t="shared" si="31"/>
        <v>0</v>
      </c>
      <c r="N714" s="1275"/>
      <c r="O714" s="520">
        <f t="shared" si="30"/>
        <v>0</v>
      </c>
    </row>
    <row r="715" spans="2:15" ht="18" hidden="1" customHeight="1">
      <c r="B715" s="516"/>
      <c r="C715" s="1274" t="str">
        <f>T(ESTIMATE!B703)</f>
        <v/>
      </c>
      <c r="D715" s="1274"/>
      <c r="E715" s="1274"/>
      <c r="F715" s="1274"/>
      <c r="G715" s="1274"/>
      <c r="H715" s="559">
        <f>ESTIMATE!R703</f>
        <v>0</v>
      </c>
      <c r="I715" s="560" t="str">
        <f>T(ESTIMATE!U703)</f>
        <v/>
      </c>
      <c r="J715" s="561">
        <f>IF($R$3="Allocate Adders",ESTIMATE!BE703,ESTIMATE!AY703)</f>
        <v>0</v>
      </c>
      <c r="K715" s="561">
        <f>IF($R$3="Allocate Adders",ESTIMATE!BH703,ESTIMATE!AZ703)</f>
        <v>0</v>
      </c>
      <c r="L715" s="561">
        <f>IF($R$3="Allocate Adders",ESTIMATE!BK703,ESTIMATE!BA703)</f>
        <v>0</v>
      </c>
      <c r="M715" s="1275">
        <f t="shared" si="31"/>
        <v>0</v>
      </c>
      <c r="N715" s="1275"/>
      <c r="O715" s="520">
        <f t="shared" si="30"/>
        <v>0</v>
      </c>
    </row>
    <row r="716" spans="2:15" ht="18" hidden="1" customHeight="1">
      <c r="B716" s="516"/>
      <c r="C716" s="1274" t="str">
        <f>T(ESTIMATE!B704)</f>
        <v/>
      </c>
      <c r="D716" s="1274"/>
      <c r="E716" s="1274"/>
      <c r="F716" s="1274"/>
      <c r="G716" s="1274"/>
      <c r="H716" s="559">
        <f>ESTIMATE!R704</f>
        <v>0</v>
      </c>
      <c r="I716" s="560" t="str">
        <f>T(ESTIMATE!U704)</f>
        <v/>
      </c>
      <c r="J716" s="561">
        <f>IF($R$3="Allocate Adders",ESTIMATE!BE704,ESTIMATE!AY704)</f>
        <v>0</v>
      </c>
      <c r="K716" s="561">
        <f>IF($R$3="Allocate Adders",ESTIMATE!BH704,ESTIMATE!AZ704)</f>
        <v>0</v>
      </c>
      <c r="L716" s="561">
        <f>IF($R$3="Allocate Adders",ESTIMATE!BK704,ESTIMATE!BA704)</f>
        <v>0</v>
      </c>
      <c r="M716" s="1275">
        <f t="shared" si="31"/>
        <v>0</v>
      </c>
      <c r="N716" s="1275"/>
      <c r="O716" s="520">
        <f t="shared" si="30"/>
        <v>0</v>
      </c>
    </row>
    <row r="717" spans="2:15" ht="18" hidden="1" customHeight="1">
      <c r="B717" s="516"/>
      <c r="C717" s="1274" t="str">
        <f>T(ESTIMATE!B705)</f>
        <v/>
      </c>
      <c r="D717" s="1274"/>
      <c r="E717" s="1274"/>
      <c r="F717" s="1274"/>
      <c r="G717" s="1274"/>
      <c r="H717" s="559">
        <f>ESTIMATE!R705</f>
        <v>0</v>
      </c>
      <c r="I717" s="560" t="str">
        <f>T(ESTIMATE!U705)</f>
        <v/>
      </c>
      <c r="J717" s="561">
        <f>IF($R$3="Allocate Adders",ESTIMATE!BE705,ESTIMATE!AY705)</f>
        <v>0</v>
      </c>
      <c r="K717" s="561">
        <f>IF($R$3="Allocate Adders",ESTIMATE!BH705,ESTIMATE!AZ705)</f>
        <v>0</v>
      </c>
      <c r="L717" s="561">
        <f>IF($R$3="Allocate Adders",ESTIMATE!BK705,ESTIMATE!BA705)</f>
        <v>0</v>
      </c>
      <c r="M717" s="1275">
        <f t="shared" si="31"/>
        <v>0</v>
      </c>
      <c r="N717" s="1275"/>
      <c r="O717" s="520">
        <f t="shared" si="30"/>
        <v>0</v>
      </c>
    </row>
    <row r="718" spans="2:15" ht="18" hidden="1" customHeight="1">
      <c r="B718" s="516"/>
      <c r="C718" s="1274" t="str">
        <f>T(ESTIMATE!B706)</f>
        <v/>
      </c>
      <c r="D718" s="1274"/>
      <c r="E718" s="1274"/>
      <c r="F718" s="1274"/>
      <c r="G718" s="1274"/>
      <c r="H718" s="559">
        <f>ESTIMATE!R706</f>
        <v>0</v>
      </c>
      <c r="I718" s="560" t="str">
        <f>T(ESTIMATE!U706)</f>
        <v/>
      </c>
      <c r="J718" s="561">
        <f>IF($R$3="Allocate Adders",ESTIMATE!BE706,ESTIMATE!AY706)</f>
        <v>0</v>
      </c>
      <c r="K718" s="561">
        <f>IF($R$3="Allocate Adders",ESTIMATE!BH706,ESTIMATE!AZ706)</f>
        <v>0</v>
      </c>
      <c r="L718" s="561">
        <f>IF($R$3="Allocate Adders",ESTIMATE!BK706,ESTIMATE!BA706)</f>
        <v>0</v>
      </c>
      <c r="M718" s="1275">
        <f t="shared" si="31"/>
        <v>0</v>
      </c>
      <c r="N718" s="1275"/>
      <c r="O718" s="520">
        <f t="shared" si="30"/>
        <v>0</v>
      </c>
    </row>
    <row r="719" spans="2:15" ht="18" hidden="1" customHeight="1">
      <c r="B719" s="516"/>
      <c r="C719" s="1274" t="str">
        <f>T(ESTIMATE!B707)</f>
        <v/>
      </c>
      <c r="D719" s="1274"/>
      <c r="E719" s="1274"/>
      <c r="F719" s="1274"/>
      <c r="G719" s="1274"/>
      <c r="H719" s="559">
        <f>ESTIMATE!R707</f>
        <v>0</v>
      </c>
      <c r="I719" s="560" t="str">
        <f>T(ESTIMATE!U707)</f>
        <v/>
      </c>
      <c r="J719" s="561">
        <f>IF($R$3="Allocate Adders",ESTIMATE!BE707,ESTIMATE!AY707)</f>
        <v>0</v>
      </c>
      <c r="K719" s="561">
        <f>IF($R$3="Allocate Adders",ESTIMATE!BH707,ESTIMATE!AZ707)</f>
        <v>0</v>
      </c>
      <c r="L719" s="561">
        <f>IF($R$3="Allocate Adders",ESTIMATE!BK707,ESTIMATE!BA707)</f>
        <v>0</v>
      </c>
      <c r="M719" s="1275">
        <f t="shared" si="31"/>
        <v>0</v>
      </c>
      <c r="N719" s="1275"/>
      <c r="O719" s="520">
        <f t="shared" si="30"/>
        <v>0</v>
      </c>
    </row>
    <row r="720" spans="2:15" ht="18" hidden="1" customHeight="1">
      <c r="B720" s="516"/>
      <c r="C720" s="1274" t="str">
        <f>T(ESTIMATE!B708)</f>
        <v/>
      </c>
      <c r="D720" s="1274"/>
      <c r="E720" s="1274"/>
      <c r="F720" s="1274"/>
      <c r="G720" s="1274"/>
      <c r="H720" s="559">
        <f>ESTIMATE!R708</f>
        <v>0</v>
      </c>
      <c r="I720" s="560" t="str">
        <f>T(ESTIMATE!U708)</f>
        <v/>
      </c>
      <c r="J720" s="561">
        <f>IF($R$3="Allocate Adders",ESTIMATE!BE708,ESTIMATE!AY708)</f>
        <v>0</v>
      </c>
      <c r="K720" s="561">
        <f>IF($R$3="Allocate Adders",ESTIMATE!BH708,ESTIMATE!AZ708)</f>
        <v>0</v>
      </c>
      <c r="L720" s="561">
        <f>IF($R$3="Allocate Adders",ESTIMATE!BK708,ESTIMATE!BA708)</f>
        <v>0</v>
      </c>
      <c r="M720" s="1275">
        <f t="shared" si="31"/>
        <v>0</v>
      </c>
      <c r="N720" s="1275"/>
      <c r="O720" s="520">
        <f t="shared" si="30"/>
        <v>0</v>
      </c>
    </row>
    <row r="721" spans="2:15" ht="18" hidden="1" customHeight="1">
      <c r="B721" s="516"/>
      <c r="C721" s="1274" t="str">
        <f>T(ESTIMATE!B709)</f>
        <v/>
      </c>
      <c r="D721" s="1274"/>
      <c r="E721" s="1274"/>
      <c r="F721" s="1274"/>
      <c r="G721" s="1274"/>
      <c r="H721" s="559">
        <f>ESTIMATE!R709</f>
        <v>0</v>
      </c>
      <c r="I721" s="560" t="str">
        <f>T(ESTIMATE!U709)</f>
        <v/>
      </c>
      <c r="J721" s="561">
        <f>IF($R$3="Allocate Adders",ESTIMATE!BE709,ESTIMATE!AY709)</f>
        <v>0</v>
      </c>
      <c r="K721" s="561">
        <f>IF($R$3="Allocate Adders",ESTIMATE!BH709,ESTIMATE!AZ709)</f>
        <v>0</v>
      </c>
      <c r="L721" s="561">
        <f>IF($R$3="Allocate Adders",ESTIMATE!BK709,ESTIMATE!BA709)</f>
        <v>0</v>
      </c>
      <c r="M721" s="1275">
        <f t="shared" si="31"/>
        <v>0</v>
      </c>
      <c r="N721" s="1275"/>
      <c r="O721" s="520">
        <f t="shared" si="30"/>
        <v>0</v>
      </c>
    </row>
    <row r="722" spans="2:15" ht="18" hidden="1" customHeight="1">
      <c r="B722" s="516"/>
      <c r="C722" s="1274" t="str">
        <f>T(ESTIMATE!B710)</f>
        <v/>
      </c>
      <c r="D722" s="1274"/>
      <c r="E722" s="1274"/>
      <c r="F722" s="1274"/>
      <c r="G722" s="1274"/>
      <c r="H722" s="559">
        <f>ESTIMATE!R710</f>
        <v>0</v>
      </c>
      <c r="I722" s="560" t="str">
        <f>T(ESTIMATE!U710)</f>
        <v/>
      </c>
      <c r="J722" s="561">
        <f>IF($R$3="Allocate Adders",ESTIMATE!BE710,ESTIMATE!AY710)</f>
        <v>0</v>
      </c>
      <c r="K722" s="561">
        <f>IF($R$3="Allocate Adders",ESTIMATE!BH710,ESTIMATE!AZ710)</f>
        <v>0</v>
      </c>
      <c r="L722" s="561">
        <f>IF($R$3="Allocate Adders",ESTIMATE!BK710,ESTIMATE!BA710)</f>
        <v>0</v>
      </c>
      <c r="M722" s="1275">
        <f t="shared" si="31"/>
        <v>0</v>
      </c>
      <c r="N722" s="1275"/>
      <c r="O722" s="520">
        <f t="shared" si="30"/>
        <v>0</v>
      </c>
    </row>
    <row r="723" spans="2:15" ht="18" hidden="1" customHeight="1">
      <c r="B723" s="516"/>
      <c r="C723" s="1274" t="str">
        <f>T(ESTIMATE!B711)</f>
        <v/>
      </c>
      <c r="D723" s="1274"/>
      <c r="E723" s="1274"/>
      <c r="F723" s="1274"/>
      <c r="G723" s="1274"/>
      <c r="H723" s="559">
        <f>ESTIMATE!R711</f>
        <v>0</v>
      </c>
      <c r="I723" s="560" t="str">
        <f>T(ESTIMATE!U711)</f>
        <v/>
      </c>
      <c r="J723" s="561">
        <f>IF($R$3="Allocate Adders",ESTIMATE!BE711,ESTIMATE!AY711)</f>
        <v>0</v>
      </c>
      <c r="K723" s="561">
        <f>IF($R$3="Allocate Adders",ESTIMATE!BH711,ESTIMATE!AZ711)</f>
        <v>0</v>
      </c>
      <c r="L723" s="561">
        <f>IF($R$3="Allocate Adders",ESTIMATE!BK711,ESTIMATE!BA711)</f>
        <v>0</v>
      </c>
      <c r="M723" s="1275">
        <f t="shared" si="31"/>
        <v>0</v>
      </c>
      <c r="N723" s="1275"/>
      <c r="O723" s="520">
        <f t="shared" si="30"/>
        <v>0</v>
      </c>
    </row>
    <row r="724" spans="2:15" ht="18" hidden="1" customHeight="1">
      <c r="B724" s="516"/>
      <c r="C724" s="1274" t="str">
        <f>T(ESTIMATE!B712)</f>
        <v/>
      </c>
      <c r="D724" s="1274"/>
      <c r="E724" s="1274"/>
      <c r="F724" s="1274"/>
      <c r="G724" s="1274"/>
      <c r="H724" s="559">
        <f>ESTIMATE!R712</f>
        <v>0</v>
      </c>
      <c r="I724" s="560" t="str">
        <f>T(ESTIMATE!U712)</f>
        <v/>
      </c>
      <c r="J724" s="561">
        <f>IF($R$3="Allocate Adders",ESTIMATE!BE712,ESTIMATE!AY712)</f>
        <v>0</v>
      </c>
      <c r="K724" s="561">
        <f>IF($R$3="Allocate Adders",ESTIMATE!BH712,ESTIMATE!AZ712)</f>
        <v>0</v>
      </c>
      <c r="L724" s="561">
        <f>IF($R$3="Allocate Adders",ESTIMATE!BK712,ESTIMATE!BA712)</f>
        <v>0</v>
      </c>
      <c r="M724" s="1275">
        <f t="shared" si="31"/>
        <v>0</v>
      </c>
      <c r="N724" s="1275"/>
      <c r="O724" s="520">
        <f t="shared" si="30"/>
        <v>0</v>
      </c>
    </row>
    <row r="725" spans="2:15" ht="18" hidden="1" customHeight="1">
      <c r="B725" s="516"/>
      <c r="C725" s="1274" t="str">
        <f>T(ESTIMATE!B713)</f>
        <v/>
      </c>
      <c r="D725" s="1274"/>
      <c r="E725" s="1274"/>
      <c r="F725" s="1274"/>
      <c r="G725" s="1274"/>
      <c r="H725" s="559">
        <f>ESTIMATE!R713</f>
        <v>0</v>
      </c>
      <c r="I725" s="560" t="str">
        <f>T(ESTIMATE!U713)</f>
        <v/>
      </c>
      <c r="J725" s="561">
        <f>IF($R$3="Allocate Adders",ESTIMATE!BE713,ESTIMATE!AY713)</f>
        <v>0</v>
      </c>
      <c r="K725" s="561">
        <f>IF($R$3="Allocate Adders",ESTIMATE!BH713,ESTIMATE!AZ713)</f>
        <v>0</v>
      </c>
      <c r="L725" s="561">
        <f>IF($R$3="Allocate Adders",ESTIMATE!BK713,ESTIMATE!BA713)</f>
        <v>0</v>
      </c>
      <c r="M725" s="1275">
        <f t="shared" si="31"/>
        <v>0</v>
      </c>
      <c r="N725" s="1275"/>
      <c r="O725" s="520">
        <f t="shared" si="30"/>
        <v>0</v>
      </c>
    </row>
    <row r="726" spans="2:15" ht="18" hidden="1" customHeight="1">
      <c r="B726" s="516"/>
      <c r="C726" s="1274" t="str">
        <f>T(ESTIMATE!B714)</f>
        <v/>
      </c>
      <c r="D726" s="1274"/>
      <c r="E726" s="1274"/>
      <c r="F726" s="1274"/>
      <c r="G726" s="1274"/>
      <c r="H726" s="559">
        <f>ESTIMATE!R714</f>
        <v>0</v>
      </c>
      <c r="I726" s="560" t="str">
        <f>T(ESTIMATE!U714)</f>
        <v/>
      </c>
      <c r="J726" s="561">
        <f>IF($R$3="Allocate Adders",ESTIMATE!BE714,ESTIMATE!AY714)</f>
        <v>0</v>
      </c>
      <c r="K726" s="561">
        <f>IF($R$3="Allocate Adders",ESTIMATE!BH714,ESTIMATE!AZ714)</f>
        <v>0</v>
      </c>
      <c r="L726" s="561">
        <f>IF($R$3="Allocate Adders",ESTIMATE!BK714,ESTIMATE!BA714)</f>
        <v>0</v>
      </c>
      <c r="M726" s="1275">
        <f t="shared" si="31"/>
        <v>0</v>
      </c>
      <c r="N726" s="1275"/>
      <c r="O726" s="520">
        <f t="shared" si="30"/>
        <v>0</v>
      </c>
    </row>
    <row r="727" spans="2:15" ht="18" hidden="1" customHeight="1">
      <c r="B727" s="516"/>
      <c r="C727" s="1274" t="str">
        <f>T(ESTIMATE!B715)</f>
        <v/>
      </c>
      <c r="D727" s="1274"/>
      <c r="E727" s="1274"/>
      <c r="F727" s="1274"/>
      <c r="G727" s="1274"/>
      <c r="H727" s="559">
        <f>ESTIMATE!R715</f>
        <v>0</v>
      </c>
      <c r="I727" s="560" t="str">
        <f>T(ESTIMATE!U715)</f>
        <v/>
      </c>
      <c r="J727" s="561">
        <f>IF($R$3="Allocate Adders",ESTIMATE!BE715,ESTIMATE!AY715)</f>
        <v>0</v>
      </c>
      <c r="K727" s="561">
        <f>IF($R$3="Allocate Adders",ESTIMATE!BH715,ESTIMATE!AZ715)</f>
        <v>0</v>
      </c>
      <c r="L727" s="561">
        <f>IF($R$3="Allocate Adders",ESTIMATE!BK715,ESTIMATE!BA715)</f>
        <v>0</v>
      </c>
      <c r="M727" s="1275">
        <f t="shared" si="31"/>
        <v>0</v>
      </c>
      <c r="N727" s="1275"/>
      <c r="O727" s="520">
        <f t="shared" si="30"/>
        <v>0</v>
      </c>
    </row>
    <row r="728" spans="2:15" ht="18" hidden="1" customHeight="1">
      <c r="B728" s="516"/>
      <c r="C728" s="1274" t="str">
        <f>T(ESTIMATE!B716)</f>
        <v/>
      </c>
      <c r="D728" s="1274"/>
      <c r="E728" s="1274"/>
      <c r="F728" s="1274"/>
      <c r="G728" s="1274"/>
      <c r="H728" s="559">
        <f>ESTIMATE!R716</f>
        <v>0</v>
      </c>
      <c r="I728" s="560" t="str">
        <f>T(ESTIMATE!U716)</f>
        <v/>
      </c>
      <c r="J728" s="561">
        <f>IF($R$3="Allocate Adders",ESTIMATE!BE716,ESTIMATE!AY716)</f>
        <v>0</v>
      </c>
      <c r="K728" s="561">
        <f>IF($R$3="Allocate Adders",ESTIMATE!BH716,ESTIMATE!AZ716)</f>
        <v>0</v>
      </c>
      <c r="L728" s="561">
        <f>IF($R$3="Allocate Adders",ESTIMATE!BK716,ESTIMATE!BA716)</f>
        <v>0</v>
      </c>
      <c r="M728" s="1275">
        <f t="shared" si="31"/>
        <v>0</v>
      </c>
      <c r="N728" s="1275"/>
      <c r="O728" s="520">
        <f t="shared" si="30"/>
        <v>0</v>
      </c>
    </row>
    <row r="729" spans="2:15" ht="18" hidden="1" customHeight="1">
      <c r="B729" s="516"/>
      <c r="C729" s="1274" t="str">
        <f>T(ESTIMATE!B717)</f>
        <v/>
      </c>
      <c r="D729" s="1274"/>
      <c r="E729" s="1274"/>
      <c r="F729" s="1274"/>
      <c r="G729" s="1274"/>
      <c r="H729" s="559">
        <f>ESTIMATE!R717</f>
        <v>0</v>
      </c>
      <c r="I729" s="560" t="str">
        <f>T(ESTIMATE!U717)</f>
        <v/>
      </c>
      <c r="J729" s="561">
        <f>IF($R$3="Allocate Adders",ESTIMATE!BE717,ESTIMATE!AY717)</f>
        <v>0</v>
      </c>
      <c r="K729" s="561">
        <f>IF($R$3="Allocate Adders",ESTIMATE!BH717,ESTIMATE!AZ717)</f>
        <v>0</v>
      </c>
      <c r="L729" s="561">
        <f>IF($R$3="Allocate Adders",ESTIMATE!BK717,ESTIMATE!BA717)</f>
        <v>0</v>
      </c>
      <c r="M729" s="1275">
        <f t="shared" si="31"/>
        <v>0</v>
      </c>
      <c r="N729" s="1275"/>
      <c r="O729" s="520">
        <f t="shared" si="30"/>
        <v>0</v>
      </c>
    </row>
    <row r="730" spans="2:15" ht="18" hidden="1" customHeight="1">
      <c r="B730" s="516"/>
      <c r="C730" s="1274" t="str">
        <f>T(ESTIMATE!B718)</f>
        <v/>
      </c>
      <c r="D730" s="1274"/>
      <c r="E730" s="1274"/>
      <c r="F730" s="1274"/>
      <c r="G730" s="1274"/>
      <c r="H730" s="559">
        <f>ESTIMATE!R718</f>
        <v>0</v>
      </c>
      <c r="I730" s="560" t="str">
        <f>T(ESTIMATE!U718)</f>
        <v/>
      </c>
      <c r="J730" s="561">
        <f>IF($R$3="Allocate Adders",ESTIMATE!BE718,ESTIMATE!AY718)</f>
        <v>0</v>
      </c>
      <c r="K730" s="561">
        <f>IF($R$3="Allocate Adders",ESTIMATE!BH718,ESTIMATE!AZ718)</f>
        <v>0</v>
      </c>
      <c r="L730" s="561">
        <f>IF($R$3="Allocate Adders",ESTIMATE!BK718,ESTIMATE!BA718)</f>
        <v>0</v>
      </c>
      <c r="M730" s="1275">
        <f t="shared" si="31"/>
        <v>0</v>
      </c>
      <c r="N730" s="1275"/>
      <c r="O730" s="520">
        <f t="shared" si="30"/>
        <v>0</v>
      </c>
    </row>
    <row r="731" spans="2:15" ht="18" hidden="1" customHeight="1">
      <c r="B731" s="516"/>
      <c r="C731" s="1274" t="str">
        <f>T(ESTIMATE!B719)</f>
        <v/>
      </c>
      <c r="D731" s="1274"/>
      <c r="E731" s="1274"/>
      <c r="F731" s="1274"/>
      <c r="G731" s="1274"/>
      <c r="H731" s="559">
        <f>ESTIMATE!R719</f>
        <v>0</v>
      </c>
      <c r="I731" s="560" t="str">
        <f>T(ESTIMATE!U719)</f>
        <v/>
      </c>
      <c r="J731" s="561">
        <f>IF($R$3="Allocate Adders",ESTIMATE!BE719,ESTIMATE!AY719)</f>
        <v>0</v>
      </c>
      <c r="K731" s="561">
        <f>IF($R$3="Allocate Adders",ESTIMATE!BH719,ESTIMATE!AZ719)</f>
        <v>0</v>
      </c>
      <c r="L731" s="561">
        <f>IF($R$3="Allocate Adders",ESTIMATE!BK719,ESTIMATE!BA719)</f>
        <v>0</v>
      </c>
      <c r="M731" s="1275">
        <f t="shared" si="31"/>
        <v>0</v>
      </c>
      <c r="N731" s="1275"/>
      <c r="O731" s="520">
        <f t="shared" si="30"/>
        <v>0</v>
      </c>
    </row>
    <row r="732" spans="2:15" ht="18" hidden="1" customHeight="1">
      <c r="B732" s="516"/>
      <c r="C732" s="1274" t="str">
        <f>T(ESTIMATE!B720)</f>
        <v/>
      </c>
      <c r="D732" s="1274"/>
      <c r="E732" s="1274"/>
      <c r="F732" s="1274"/>
      <c r="G732" s="1274"/>
      <c r="H732" s="559">
        <f>ESTIMATE!R720</f>
        <v>0</v>
      </c>
      <c r="I732" s="560" t="str">
        <f>T(ESTIMATE!U720)</f>
        <v/>
      </c>
      <c r="J732" s="561">
        <f>IF($R$3="Allocate Adders",ESTIMATE!BE720,ESTIMATE!AY720)</f>
        <v>0</v>
      </c>
      <c r="K732" s="561">
        <f>IF($R$3="Allocate Adders",ESTIMATE!BH720,ESTIMATE!AZ720)</f>
        <v>0</v>
      </c>
      <c r="L732" s="561">
        <f>IF($R$3="Allocate Adders",ESTIMATE!BK720,ESTIMATE!BA720)</f>
        <v>0</v>
      </c>
      <c r="M732" s="1275">
        <f t="shared" si="31"/>
        <v>0</v>
      </c>
      <c r="N732" s="1275"/>
      <c r="O732" s="520">
        <f t="shared" si="30"/>
        <v>0</v>
      </c>
    </row>
    <row r="733" spans="2:15" ht="18" hidden="1" customHeight="1">
      <c r="B733" s="516"/>
      <c r="C733" s="1274" t="str">
        <f>T(ESTIMATE!B721)</f>
        <v/>
      </c>
      <c r="D733" s="1274"/>
      <c r="E733" s="1274"/>
      <c r="F733" s="1274"/>
      <c r="G733" s="1274"/>
      <c r="H733" s="559">
        <f>ESTIMATE!R721</f>
        <v>0</v>
      </c>
      <c r="I733" s="560" t="str">
        <f>T(ESTIMATE!U721)</f>
        <v/>
      </c>
      <c r="J733" s="561">
        <f>IF($R$3="Allocate Adders",ESTIMATE!BE721,ESTIMATE!AY721)</f>
        <v>0</v>
      </c>
      <c r="K733" s="561">
        <f>IF($R$3="Allocate Adders",ESTIMATE!BH721,ESTIMATE!AZ721)</f>
        <v>0</v>
      </c>
      <c r="L733" s="561">
        <f>IF($R$3="Allocate Adders",ESTIMATE!BK721,ESTIMATE!BA721)</f>
        <v>0</v>
      </c>
      <c r="M733" s="1275">
        <f t="shared" si="31"/>
        <v>0</v>
      </c>
      <c r="N733" s="1275"/>
      <c r="O733" s="520">
        <f t="shared" si="30"/>
        <v>0</v>
      </c>
    </row>
    <row r="734" spans="2:15" ht="18" hidden="1" customHeight="1">
      <c r="B734" s="516"/>
      <c r="C734" s="1274" t="str">
        <f>T(ESTIMATE!B722)</f>
        <v/>
      </c>
      <c r="D734" s="1274"/>
      <c r="E734" s="1274"/>
      <c r="F734" s="1274"/>
      <c r="G734" s="1274"/>
      <c r="H734" s="559">
        <f>ESTIMATE!R722</f>
        <v>0</v>
      </c>
      <c r="I734" s="560" t="str">
        <f>T(ESTIMATE!U722)</f>
        <v/>
      </c>
      <c r="J734" s="561">
        <f>IF($R$3="Allocate Adders",ESTIMATE!BE722,ESTIMATE!AY722)</f>
        <v>0</v>
      </c>
      <c r="K734" s="561">
        <f>IF($R$3="Allocate Adders",ESTIMATE!BH722,ESTIMATE!AZ722)</f>
        <v>0</v>
      </c>
      <c r="L734" s="561">
        <f>IF($R$3="Allocate Adders",ESTIMATE!BK722,ESTIMATE!BA722)</f>
        <v>0</v>
      </c>
      <c r="M734" s="1275">
        <f t="shared" si="31"/>
        <v>0</v>
      </c>
      <c r="N734" s="1275"/>
      <c r="O734" s="520">
        <f t="shared" si="30"/>
        <v>0</v>
      </c>
    </row>
    <row r="735" spans="2:15" ht="18" hidden="1" customHeight="1">
      <c r="B735" s="516"/>
      <c r="C735" s="1274" t="str">
        <f>T(ESTIMATE!B723)</f>
        <v/>
      </c>
      <c r="D735" s="1274"/>
      <c r="E735" s="1274"/>
      <c r="F735" s="1274"/>
      <c r="G735" s="1274"/>
      <c r="H735" s="559">
        <f>ESTIMATE!R723</f>
        <v>0</v>
      </c>
      <c r="I735" s="560" t="str">
        <f>T(ESTIMATE!U723)</f>
        <v/>
      </c>
      <c r="J735" s="561">
        <f>IF($R$3="Allocate Adders",ESTIMATE!BE723,ESTIMATE!AY723)</f>
        <v>0</v>
      </c>
      <c r="K735" s="561">
        <f>IF($R$3="Allocate Adders",ESTIMATE!BH723,ESTIMATE!AZ723)</f>
        <v>0</v>
      </c>
      <c r="L735" s="561">
        <f>IF($R$3="Allocate Adders",ESTIMATE!BK723,ESTIMATE!BA723)</f>
        <v>0</v>
      </c>
      <c r="M735" s="1275">
        <f t="shared" si="31"/>
        <v>0</v>
      </c>
      <c r="N735" s="1275"/>
      <c r="O735" s="520">
        <f t="shared" si="30"/>
        <v>0</v>
      </c>
    </row>
    <row r="736" spans="2:15" ht="18" hidden="1" customHeight="1">
      <c r="B736" s="516"/>
      <c r="C736" s="1274" t="str">
        <f>T(ESTIMATE!B724)</f>
        <v/>
      </c>
      <c r="D736" s="1274"/>
      <c r="E736" s="1274"/>
      <c r="F736" s="1274"/>
      <c r="G736" s="1274"/>
      <c r="H736" s="559">
        <f>ESTIMATE!R724</f>
        <v>0</v>
      </c>
      <c r="I736" s="560" t="str">
        <f>T(ESTIMATE!U724)</f>
        <v/>
      </c>
      <c r="J736" s="561">
        <f>IF($R$3="Allocate Adders",ESTIMATE!BE724,ESTIMATE!AY724)</f>
        <v>0</v>
      </c>
      <c r="K736" s="561">
        <f>IF($R$3="Allocate Adders",ESTIMATE!BH724,ESTIMATE!AZ724)</f>
        <v>0</v>
      </c>
      <c r="L736" s="561">
        <f>IF($R$3="Allocate Adders",ESTIMATE!BK724,ESTIMATE!BA724)</f>
        <v>0</v>
      </c>
      <c r="M736" s="1275">
        <f t="shared" si="31"/>
        <v>0</v>
      </c>
      <c r="N736" s="1275"/>
      <c r="O736" s="520">
        <f t="shared" si="30"/>
        <v>0</v>
      </c>
    </row>
    <row r="737" spans="2:15" ht="4.3499999999999996" hidden="1" customHeight="1">
      <c r="B737" s="516"/>
      <c r="C737" s="562"/>
      <c r="D737" s="364"/>
      <c r="E737" s="364"/>
      <c r="F737" s="364"/>
      <c r="G737" s="364"/>
      <c r="H737" s="563"/>
      <c r="I737" s="364"/>
      <c r="J737" s="564"/>
      <c r="K737" s="564"/>
      <c r="L737" s="564"/>
      <c r="M737" s="565"/>
      <c r="N737" s="566"/>
      <c r="O737" s="520">
        <f>O738</f>
        <v>0</v>
      </c>
    </row>
    <row r="738" spans="2:15" ht="22" hidden="1" customHeight="1" thickBot="1">
      <c r="B738" s="516"/>
      <c r="C738" s="1296" t="str">
        <f>T(ESTIMATE!AE726)</f>
        <v>EXTERIORS 2 TOTAL</v>
      </c>
      <c r="D738" s="1297"/>
      <c r="E738" s="1297"/>
      <c r="F738" s="1297"/>
      <c r="G738" s="1297"/>
      <c r="H738" s="1297"/>
      <c r="I738" s="1298"/>
      <c r="J738" s="592">
        <f>SUM(J697:J737)</f>
        <v>0</v>
      </c>
      <c r="K738" s="593">
        <f>SUM(K697:K737)</f>
        <v>0</v>
      </c>
      <c r="L738" s="592">
        <f>SUM(L697:L737)</f>
        <v>0</v>
      </c>
      <c r="M738" s="1299">
        <f>SUM(M697:N737)</f>
        <v>0</v>
      </c>
      <c r="N738" s="1300"/>
      <c r="O738" s="520">
        <f>SUM(O696:O736)</f>
        <v>0</v>
      </c>
    </row>
    <row r="739" spans="2:15" ht="20.7" hidden="1" customHeight="1">
      <c r="B739" s="521"/>
      <c r="C739" s="585"/>
      <c r="D739" s="585"/>
      <c r="E739" s="585"/>
      <c r="F739" s="585"/>
      <c r="G739" s="585"/>
      <c r="H739" s="586"/>
      <c r="I739" s="585"/>
      <c r="J739" s="587"/>
      <c r="K739" s="587"/>
      <c r="L739" s="587"/>
      <c r="M739" s="588"/>
      <c r="N739" s="571"/>
      <c r="O739" s="520">
        <f>O738</f>
        <v>0</v>
      </c>
    </row>
    <row r="740" spans="2:15" ht="5.45" hidden="1" customHeight="1">
      <c r="B740" s="597"/>
      <c r="C740" s="1281"/>
      <c r="D740" s="1281"/>
      <c r="E740" s="1281"/>
      <c r="F740" s="1281"/>
      <c r="G740" s="1281"/>
      <c r="H740" s="594"/>
      <c r="I740" s="595"/>
      <c r="J740" s="596"/>
      <c r="K740" s="596"/>
      <c r="L740" s="596"/>
      <c r="M740" s="1282"/>
      <c r="N740" s="1282"/>
    </row>
    <row r="741" spans="2:15" ht="22" customHeight="1">
      <c r="B741" s="521"/>
      <c r="C741" s="1292" t="str">
        <f>T(ESTIMATE!B730)</f>
        <v>DEMOLITION</v>
      </c>
      <c r="D741" s="1292"/>
      <c r="E741" s="1292"/>
      <c r="F741" s="1292"/>
      <c r="G741" s="1293"/>
      <c r="H741" s="589">
        <f>SUM(H742:H781)</f>
        <v>80</v>
      </c>
      <c r="I741" s="590"/>
      <c r="J741" s="591"/>
      <c r="K741" s="591"/>
      <c r="L741" s="591"/>
      <c r="M741" s="1294"/>
      <c r="N741" s="1295"/>
      <c r="O741" s="520">
        <f t="shared" ref="O741:O781" si="32">H741</f>
        <v>80</v>
      </c>
    </row>
    <row r="742" spans="2:15" ht="18" hidden="1" customHeight="1">
      <c r="B742" s="516"/>
      <c r="C742" s="1274" t="str">
        <f>T(ESTIMATE!B731)</f>
        <v>Demolition</v>
      </c>
      <c r="D742" s="1274"/>
      <c r="E742" s="1274"/>
      <c r="F742" s="1274"/>
      <c r="G742" s="1274"/>
      <c r="H742" s="559">
        <f>ESTIMATE!R731</f>
        <v>0</v>
      </c>
      <c r="I742" s="560" t="str">
        <f>T(ESTIMATE!U731)</f>
        <v>ls</v>
      </c>
      <c r="J742" s="561">
        <f>IF($R$3="Allocate Adders",ESTIMATE!BE731,ESTIMATE!AY731)</f>
        <v>0</v>
      </c>
      <c r="K742" s="561">
        <f>IF($R$3="Allocate Adders",ESTIMATE!BH731,ESTIMATE!AZ731)</f>
        <v>0</v>
      </c>
      <c r="L742" s="561">
        <f>IF($R$3="Allocate Adders",ESTIMATE!BK731,ESTIMATE!BA731)</f>
        <v>0</v>
      </c>
      <c r="M742" s="1275">
        <f t="shared" ref="M742:M781" si="33">SUM(J742:L742)</f>
        <v>0</v>
      </c>
      <c r="N742" s="1275"/>
      <c r="O742" s="520">
        <f t="shared" si="32"/>
        <v>0</v>
      </c>
    </row>
    <row r="743" spans="2:15" ht="18" hidden="1" customHeight="1">
      <c r="B743" s="516"/>
      <c r="C743" s="1274" t="str">
        <f>T(ESTIMATE!B732)</f>
        <v>Demo bid/allowance</v>
      </c>
      <c r="D743" s="1274"/>
      <c r="E743" s="1274"/>
      <c r="F743" s="1274"/>
      <c r="G743" s="1274"/>
      <c r="H743" s="559">
        <f>ESTIMATE!R732</f>
        <v>0</v>
      </c>
      <c r="I743" s="560" t="str">
        <f>T(ESTIMATE!U732)</f>
        <v>ls</v>
      </c>
      <c r="J743" s="561">
        <f>IF($R$3="Allocate Adders",ESTIMATE!BE732,ESTIMATE!AY732)</f>
        <v>0</v>
      </c>
      <c r="K743" s="561">
        <f>IF($R$3="Allocate Adders",ESTIMATE!BH732,ESTIMATE!AZ732)</f>
        <v>0</v>
      </c>
      <c r="L743" s="561">
        <f>IF($R$3="Allocate Adders",ESTIMATE!BK732,ESTIMATE!BA732)</f>
        <v>0</v>
      </c>
      <c r="M743" s="1275">
        <f t="shared" si="33"/>
        <v>0</v>
      </c>
      <c r="N743" s="1275"/>
      <c r="O743" s="520">
        <f t="shared" si="32"/>
        <v>0</v>
      </c>
    </row>
    <row r="744" spans="2:15" ht="18" customHeight="1">
      <c r="B744" s="516"/>
      <c r="C744" s="1274" t="str">
        <f>T(ESTIMATE!B733)</f>
        <v>Demolition work per hour</v>
      </c>
      <c r="D744" s="1274"/>
      <c r="E744" s="1274"/>
      <c r="F744" s="1274"/>
      <c r="G744" s="1274"/>
      <c r="H744" s="559">
        <f>ESTIMATE!R733</f>
        <v>80</v>
      </c>
      <c r="I744" s="560" t="str">
        <f>T(ESTIMATE!U733)</f>
        <v>hrs</v>
      </c>
      <c r="J744" s="561">
        <f>IF($R$3="Allocate Adders",ESTIMATE!BE733,ESTIMATE!AY733)</f>
        <v>1600</v>
      </c>
      <c r="K744" s="561">
        <f>IF($R$3="Allocate Adders",ESTIMATE!BH733,ESTIMATE!AZ733)</f>
        <v>0</v>
      </c>
      <c r="L744" s="561">
        <f>IF($R$3="Allocate Adders",ESTIMATE!BK733,ESTIMATE!BA733)</f>
        <v>0</v>
      </c>
      <c r="M744" s="1275">
        <f t="shared" si="33"/>
        <v>1600</v>
      </c>
      <c r="N744" s="1275"/>
      <c r="O744" s="520">
        <f t="shared" si="32"/>
        <v>80</v>
      </c>
    </row>
    <row r="745" spans="2:15" ht="18" hidden="1" customHeight="1">
      <c r="B745" s="516"/>
      <c r="C745" s="1274" t="str">
        <f>T(ESTIMATE!B734)</f>
        <v>Room demolition, typical room</v>
      </c>
      <c r="D745" s="1274"/>
      <c r="E745" s="1274"/>
      <c r="F745" s="1274"/>
      <c r="G745" s="1274"/>
      <c r="H745" s="559">
        <f>ESTIMATE!R734</f>
        <v>0</v>
      </c>
      <c r="I745" s="560" t="str">
        <f>T(ESTIMATE!U734)</f>
        <v>sf</v>
      </c>
      <c r="J745" s="561">
        <f>IF($R$3="Allocate Adders",ESTIMATE!BE734,ESTIMATE!AY734)</f>
        <v>0</v>
      </c>
      <c r="K745" s="561">
        <f>IF($R$3="Allocate Adders",ESTIMATE!BH734,ESTIMATE!AZ734)</f>
        <v>0</v>
      </c>
      <c r="L745" s="561">
        <f>IF($R$3="Allocate Adders",ESTIMATE!BK734,ESTIMATE!BA734)</f>
        <v>0</v>
      </c>
      <c r="M745" s="1275">
        <f t="shared" si="33"/>
        <v>0</v>
      </c>
      <c r="N745" s="1275"/>
      <c r="O745" s="520">
        <f t="shared" si="32"/>
        <v>0</v>
      </c>
    </row>
    <row r="746" spans="2:15" ht="18" hidden="1" customHeight="1">
      <c r="B746" s="516"/>
      <c r="C746" s="1274" t="str">
        <f>T(ESTIMATE!B735)</f>
        <v>Room demolition, bathroom</v>
      </c>
      <c r="D746" s="1274"/>
      <c r="E746" s="1274"/>
      <c r="F746" s="1274"/>
      <c r="G746" s="1274"/>
      <c r="H746" s="559">
        <f>ESTIMATE!R735</f>
        <v>0</v>
      </c>
      <c r="I746" s="560" t="str">
        <f>T(ESTIMATE!U735)</f>
        <v>sf</v>
      </c>
      <c r="J746" s="561">
        <f>IF($R$3="Allocate Adders",ESTIMATE!BE735,ESTIMATE!AY735)</f>
        <v>0</v>
      </c>
      <c r="K746" s="561">
        <f>IF($R$3="Allocate Adders",ESTIMATE!BH735,ESTIMATE!AZ735)</f>
        <v>0</v>
      </c>
      <c r="L746" s="561">
        <f>IF($R$3="Allocate Adders",ESTIMATE!BK735,ESTIMATE!BA735)</f>
        <v>0</v>
      </c>
      <c r="M746" s="1275">
        <f t="shared" si="33"/>
        <v>0</v>
      </c>
      <c r="N746" s="1275"/>
      <c r="O746" s="520">
        <f t="shared" si="32"/>
        <v>0</v>
      </c>
    </row>
    <row r="747" spans="2:15" ht="18" hidden="1" customHeight="1">
      <c r="B747" s="516"/>
      <c r="C747" s="1274" t="str">
        <f>T(ESTIMATE!B736)</f>
        <v>Room demolition, kitchen</v>
      </c>
      <c r="D747" s="1274"/>
      <c r="E747" s="1274"/>
      <c r="F747" s="1274"/>
      <c r="G747" s="1274"/>
      <c r="H747" s="559">
        <f>ESTIMATE!R736</f>
        <v>0</v>
      </c>
      <c r="I747" s="560" t="str">
        <f>T(ESTIMATE!U736)</f>
        <v>sf</v>
      </c>
      <c r="J747" s="561">
        <f>IF($R$3="Allocate Adders",ESTIMATE!BE736,ESTIMATE!AY736)</f>
        <v>0</v>
      </c>
      <c r="K747" s="561">
        <f>IF($R$3="Allocate Adders",ESTIMATE!BH736,ESTIMATE!AZ736)</f>
        <v>0</v>
      </c>
      <c r="L747" s="561">
        <f>IF($R$3="Allocate Adders",ESTIMATE!BK736,ESTIMATE!BA736)</f>
        <v>0</v>
      </c>
      <c r="M747" s="1275">
        <f t="shared" si="33"/>
        <v>0</v>
      </c>
      <c r="N747" s="1275"/>
      <c r="O747" s="520">
        <f t="shared" si="32"/>
        <v>0</v>
      </c>
    </row>
    <row r="748" spans="2:15" ht="18" hidden="1" customHeight="1">
      <c r="B748" s="516"/>
      <c r="C748" s="1274" t="str">
        <f>T(ESTIMATE!B737)</f>
        <v>Building demolition, 1-story wood-framed</v>
      </c>
      <c r="D748" s="1274"/>
      <c r="E748" s="1274"/>
      <c r="F748" s="1274"/>
      <c r="G748" s="1274"/>
      <c r="H748" s="559">
        <f>ESTIMATE!R737</f>
        <v>0</v>
      </c>
      <c r="I748" s="560" t="str">
        <f>T(ESTIMATE!U737)</f>
        <v>sf</v>
      </c>
      <c r="J748" s="561">
        <f>IF($R$3="Allocate Adders",ESTIMATE!BE737,ESTIMATE!AY737)</f>
        <v>0</v>
      </c>
      <c r="K748" s="561">
        <f>IF($R$3="Allocate Adders",ESTIMATE!BH737,ESTIMATE!AZ737)</f>
        <v>0</v>
      </c>
      <c r="L748" s="561">
        <f>IF($R$3="Allocate Adders",ESTIMATE!BK737,ESTIMATE!BA737)</f>
        <v>0</v>
      </c>
      <c r="M748" s="1275">
        <f t="shared" si="33"/>
        <v>0</v>
      </c>
      <c r="N748" s="1275"/>
      <c r="O748" s="520">
        <f t="shared" si="32"/>
        <v>0</v>
      </c>
    </row>
    <row r="749" spans="2:15" ht="18" hidden="1" customHeight="1">
      <c r="B749" s="516"/>
      <c r="C749" s="1274" t="str">
        <f>T(ESTIMATE!B738)</f>
        <v>Building demolition, 2-story wood framed</v>
      </c>
      <c r="D749" s="1274"/>
      <c r="E749" s="1274"/>
      <c r="F749" s="1274"/>
      <c r="G749" s="1274"/>
      <c r="H749" s="559">
        <f>ESTIMATE!R738</f>
        <v>0</v>
      </c>
      <c r="I749" s="560" t="str">
        <f>T(ESTIMATE!U738)</f>
        <v>sf</v>
      </c>
      <c r="J749" s="561">
        <f>IF($R$3="Allocate Adders",ESTIMATE!BE738,ESTIMATE!AY738)</f>
        <v>0</v>
      </c>
      <c r="K749" s="561">
        <f>IF($R$3="Allocate Adders",ESTIMATE!BH738,ESTIMATE!AZ738)</f>
        <v>0</v>
      </c>
      <c r="L749" s="561">
        <f>IF($R$3="Allocate Adders",ESTIMATE!BK738,ESTIMATE!BA738)</f>
        <v>0</v>
      </c>
      <c r="M749" s="1275">
        <f t="shared" si="33"/>
        <v>0</v>
      </c>
      <c r="N749" s="1275"/>
      <c r="O749" s="520">
        <f t="shared" si="32"/>
        <v>0</v>
      </c>
    </row>
    <row r="750" spans="2:15" ht="18" hidden="1" customHeight="1">
      <c r="B750" s="516"/>
      <c r="C750" s="1274" t="str">
        <f>T(ESTIMATE!B739)</f>
        <v>Building demolition, masonry</v>
      </c>
      <c r="D750" s="1274"/>
      <c r="E750" s="1274"/>
      <c r="F750" s="1274"/>
      <c r="G750" s="1274"/>
      <c r="H750" s="559">
        <f>ESTIMATE!R739</f>
        <v>0</v>
      </c>
      <c r="I750" s="560" t="str">
        <f>T(ESTIMATE!U739)</f>
        <v>sf</v>
      </c>
      <c r="J750" s="561">
        <f>IF($R$3="Allocate Adders",ESTIMATE!BE739,ESTIMATE!AY739)</f>
        <v>0</v>
      </c>
      <c r="K750" s="561">
        <f>IF($R$3="Allocate Adders",ESTIMATE!BH739,ESTIMATE!AZ739)</f>
        <v>0</v>
      </c>
      <c r="L750" s="561">
        <f>IF($R$3="Allocate Adders",ESTIMATE!BK739,ESTIMATE!BA739)</f>
        <v>0</v>
      </c>
      <c r="M750" s="1275">
        <f t="shared" si="33"/>
        <v>0</v>
      </c>
      <c r="N750" s="1275"/>
      <c r="O750" s="520">
        <f t="shared" si="32"/>
        <v>0</v>
      </c>
    </row>
    <row r="751" spans="2:15" ht="18" hidden="1" customHeight="1">
      <c r="B751" s="516"/>
      <c r="C751" s="1274" t="str">
        <f>T(ESTIMATE!B740)</f>
        <v>Building demolition, steel/concrete</v>
      </c>
      <c r="D751" s="1274"/>
      <c r="E751" s="1274"/>
      <c r="F751" s="1274"/>
      <c r="G751" s="1274"/>
      <c r="H751" s="559">
        <f>ESTIMATE!R740</f>
        <v>0</v>
      </c>
      <c r="I751" s="560" t="str">
        <f>T(ESTIMATE!U740)</f>
        <v>sf</v>
      </c>
      <c r="J751" s="561">
        <f>IF($R$3="Allocate Adders",ESTIMATE!BE740,ESTIMATE!AY740)</f>
        <v>0</v>
      </c>
      <c r="K751" s="561">
        <f>IF($R$3="Allocate Adders",ESTIMATE!BH740,ESTIMATE!AZ740)</f>
        <v>0</v>
      </c>
      <c r="L751" s="561">
        <f>IF($R$3="Allocate Adders",ESTIMATE!BK740,ESTIMATE!BA740)</f>
        <v>0</v>
      </c>
      <c r="M751" s="1275">
        <f t="shared" si="33"/>
        <v>0</v>
      </c>
      <c r="N751" s="1275"/>
      <c r="O751" s="520">
        <f t="shared" si="32"/>
        <v>0</v>
      </c>
    </row>
    <row r="752" spans="2:15" ht="18" hidden="1" customHeight="1">
      <c r="B752" s="516"/>
      <c r="C752" s="1274" t="str">
        <f>T(ESTIMATE!B741)</f>
        <v>Concrete slab demolition, 4"-6"</v>
      </c>
      <c r="D752" s="1274"/>
      <c r="E752" s="1274"/>
      <c r="F752" s="1274"/>
      <c r="G752" s="1274"/>
      <c r="H752" s="559">
        <f>ESTIMATE!R741</f>
        <v>0</v>
      </c>
      <c r="I752" s="560" t="str">
        <f>T(ESTIMATE!U741)</f>
        <v/>
      </c>
      <c r="J752" s="561">
        <f>IF($R$3="Allocate Adders",ESTIMATE!BE741,ESTIMATE!AY741)</f>
        <v>0</v>
      </c>
      <c r="K752" s="561">
        <f>IF($R$3="Allocate Adders",ESTIMATE!BH741,ESTIMATE!AZ741)</f>
        <v>0</v>
      </c>
      <c r="L752" s="561">
        <f>IF($R$3="Allocate Adders",ESTIMATE!BK741,ESTIMATE!BA741)</f>
        <v>0</v>
      </c>
      <c r="M752" s="1275">
        <f t="shared" si="33"/>
        <v>0</v>
      </c>
      <c r="N752" s="1275"/>
      <c r="O752" s="520">
        <f t="shared" si="32"/>
        <v>0</v>
      </c>
    </row>
    <row r="753" spans="2:15" ht="18" hidden="1" customHeight="1">
      <c r="B753" s="516"/>
      <c r="C753" s="1274" t="str">
        <f>T(ESTIMATE!B742)</f>
        <v/>
      </c>
      <c r="D753" s="1274"/>
      <c r="E753" s="1274"/>
      <c r="F753" s="1274"/>
      <c r="G753" s="1274"/>
      <c r="H753" s="559">
        <f>ESTIMATE!R742</f>
        <v>0</v>
      </c>
      <c r="I753" s="560" t="str">
        <f>T(ESTIMATE!U742)</f>
        <v/>
      </c>
      <c r="J753" s="561">
        <f>IF($R$3="Allocate Adders",ESTIMATE!BE742,ESTIMATE!AY742)</f>
        <v>0</v>
      </c>
      <c r="K753" s="561">
        <f>IF($R$3="Allocate Adders",ESTIMATE!BH742,ESTIMATE!AZ742)</f>
        <v>0</v>
      </c>
      <c r="L753" s="561">
        <f>IF($R$3="Allocate Adders",ESTIMATE!BK742,ESTIMATE!BA742)</f>
        <v>0</v>
      </c>
      <c r="M753" s="1275">
        <f t="shared" si="33"/>
        <v>0</v>
      </c>
      <c r="N753" s="1275"/>
      <c r="O753" s="520">
        <f t="shared" si="32"/>
        <v>0</v>
      </c>
    </row>
    <row r="754" spans="2:15" ht="18" hidden="1" customHeight="1">
      <c r="B754" s="516"/>
      <c r="C754" s="1274" t="str">
        <f>T(ESTIMATE!B743)</f>
        <v/>
      </c>
      <c r="D754" s="1274"/>
      <c r="E754" s="1274"/>
      <c r="F754" s="1274"/>
      <c r="G754" s="1274"/>
      <c r="H754" s="559">
        <f>ESTIMATE!R743</f>
        <v>0</v>
      </c>
      <c r="I754" s="560" t="str">
        <f>T(ESTIMATE!U743)</f>
        <v/>
      </c>
      <c r="J754" s="561">
        <f>IF($R$3="Allocate Adders",ESTIMATE!BE743,ESTIMATE!AY743)</f>
        <v>0</v>
      </c>
      <c r="K754" s="561">
        <f>IF($R$3="Allocate Adders",ESTIMATE!BH743,ESTIMATE!AZ743)</f>
        <v>0</v>
      </c>
      <c r="L754" s="561">
        <f>IF($R$3="Allocate Adders",ESTIMATE!BK743,ESTIMATE!BA743)</f>
        <v>0</v>
      </c>
      <c r="M754" s="1275">
        <f t="shared" si="33"/>
        <v>0</v>
      </c>
      <c r="N754" s="1275"/>
      <c r="O754" s="520">
        <f t="shared" si="32"/>
        <v>0</v>
      </c>
    </row>
    <row r="755" spans="2:15" ht="18" hidden="1" customHeight="1">
      <c r="B755" s="516"/>
      <c r="C755" s="1274" t="str">
        <f>T(ESTIMATE!B744)</f>
        <v>Miscellaneous Demolition Items</v>
      </c>
      <c r="D755" s="1274"/>
      <c r="E755" s="1274"/>
      <c r="F755" s="1274"/>
      <c r="G755" s="1274"/>
      <c r="H755" s="559">
        <f>ESTIMATE!R744</f>
        <v>0</v>
      </c>
      <c r="I755" s="560" t="str">
        <f>T(ESTIMATE!U744)</f>
        <v/>
      </c>
      <c r="J755" s="561">
        <f>IF($R$3="Allocate Adders",ESTIMATE!BE744,ESTIMATE!AY744)</f>
        <v>0</v>
      </c>
      <c r="K755" s="561">
        <f>IF($R$3="Allocate Adders",ESTIMATE!BH744,ESTIMATE!AZ744)</f>
        <v>0</v>
      </c>
      <c r="L755" s="561">
        <f>IF($R$3="Allocate Adders",ESTIMATE!BK744,ESTIMATE!BA744)</f>
        <v>0</v>
      </c>
      <c r="M755" s="1275">
        <f t="shared" si="33"/>
        <v>0</v>
      </c>
      <c r="N755" s="1275"/>
      <c r="O755" s="520">
        <f t="shared" si="32"/>
        <v>0</v>
      </c>
    </row>
    <row r="756" spans="2:15" ht="18" hidden="1" customHeight="1">
      <c r="B756" s="516"/>
      <c r="C756" s="1274" t="str">
        <f>T(ESTIMATE!B745)</f>
        <v>Dumpster rental, 20-yd</v>
      </c>
      <c r="D756" s="1274"/>
      <c r="E756" s="1274"/>
      <c r="F756" s="1274"/>
      <c r="G756" s="1274"/>
      <c r="H756" s="559">
        <f>ESTIMATE!R745</f>
        <v>0</v>
      </c>
      <c r="I756" s="560" t="str">
        <f>T(ESTIMATE!U745)</f>
        <v>ea</v>
      </c>
      <c r="J756" s="561">
        <f>IF($R$3="Allocate Adders",ESTIMATE!BE745,ESTIMATE!AY745)</f>
        <v>0</v>
      </c>
      <c r="K756" s="561">
        <f>IF($R$3="Allocate Adders",ESTIMATE!BH745,ESTIMATE!AZ745)</f>
        <v>0</v>
      </c>
      <c r="L756" s="561">
        <f>IF($R$3="Allocate Adders",ESTIMATE!BK745,ESTIMATE!BA745)</f>
        <v>0</v>
      </c>
      <c r="M756" s="1275">
        <f t="shared" si="33"/>
        <v>0</v>
      </c>
      <c r="N756" s="1275"/>
      <c r="O756" s="520">
        <f t="shared" si="32"/>
        <v>0</v>
      </c>
    </row>
    <row r="757" spans="2:15" ht="18" hidden="1" customHeight="1">
      <c r="B757" s="516"/>
      <c r="C757" s="1274" t="str">
        <f>T(ESTIMATE!B746)</f>
        <v>Dumpster rental, 40-yd</v>
      </c>
      <c r="D757" s="1274"/>
      <c r="E757" s="1274"/>
      <c r="F757" s="1274"/>
      <c r="G757" s="1274"/>
      <c r="H757" s="559">
        <f>ESTIMATE!R746</f>
        <v>0</v>
      </c>
      <c r="I757" s="560" t="str">
        <f>T(ESTIMATE!U746)</f>
        <v>ea</v>
      </c>
      <c r="J757" s="561">
        <f>IF($R$3="Allocate Adders",ESTIMATE!BE746,ESTIMATE!AY746)</f>
        <v>0</v>
      </c>
      <c r="K757" s="561">
        <f>IF($R$3="Allocate Adders",ESTIMATE!BH746,ESTIMATE!AZ746)</f>
        <v>0</v>
      </c>
      <c r="L757" s="561">
        <f>IF($R$3="Allocate Adders",ESTIMATE!BK746,ESTIMATE!BA746)</f>
        <v>0</v>
      </c>
      <c r="M757" s="1275">
        <f t="shared" si="33"/>
        <v>0</v>
      </c>
      <c r="N757" s="1275"/>
      <c r="O757" s="520">
        <f t="shared" si="32"/>
        <v>0</v>
      </c>
    </row>
    <row r="758" spans="2:15" ht="18" hidden="1" customHeight="1">
      <c r="B758" s="516"/>
      <c r="C758" s="1274" t="str">
        <f>T(ESTIMATE!B747)</f>
        <v>Demolition permit costs (varies by location/project size)</v>
      </c>
      <c r="D758" s="1274"/>
      <c r="E758" s="1274"/>
      <c r="F758" s="1274"/>
      <c r="G758" s="1274"/>
      <c r="H758" s="559">
        <f>ESTIMATE!R747</f>
        <v>0</v>
      </c>
      <c r="I758" s="560" t="str">
        <f>T(ESTIMATE!U747)</f>
        <v>ea</v>
      </c>
      <c r="J758" s="561">
        <f>IF($R$3="Allocate Adders",ESTIMATE!BE747,ESTIMATE!AY747)</f>
        <v>0</v>
      </c>
      <c r="K758" s="561">
        <f>IF($R$3="Allocate Adders",ESTIMATE!BH747,ESTIMATE!AZ747)</f>
        <v>0</v>
      </c>
      <c r="L758" s="561">
        <f>IF($R$3="Allocate Adders",ESTIMATE!BK747,ESTIMATE!BA747)</f>
        <v>0</v>
      </c>
      <c r="M758" s="1275">
        <f t="shared" si="33"/>
        <v>0</v>
      </c>
      <c r="N758" s="1275"/>
      <c r="O758" s="520">
        <f t="shared" si="32"/>
        <v>0</v>
      </c>
    </row>
    <row r="759" spans="2:15" ht="18" hidden="1" customHeight="1">
      <c r="B759" s="516"/>
      <c r="C759" s="1274" t="str">
        <f>T(ESTIMATE!B748)</f>
        <v/>
      </c>
      <c r="D759" s="1274"/>
      <c r="E759" s="1274"/>
      <c r="F759" s="1274"/>
      <c r="G759" s="1274"/>
      <c r="H759" s="559">
        <f>ESTIMATE!R748</f>
        <v>0</v>
      </c>
      <c r="I759" s="560" t="str">
        <f>T(ESTIMATE!U748)</f>
        <v/>
      </c>
      <c r="J759" s="561">
        <f>IF($R$3="Allocate Adders",ESTIMATE!BE748,ESTIMATE!AY748)</f>
        <v>0</v>
      </c>
      <c r="K759" s="561">
        <f>IF($R$3="Allocate Adders",ESTIMATE!BH748,ESTIMATE!AZ748)</f>
        <v>0</v>
      </c>
      <c r="L759" s="561">
        <f>IF($R$3="Allocate Adders",ESTIMATE!BK748,ESTIMATE!BA748)</f>
        <v>0</v>
      </c>
      <c r="M759" s="1275">
        <f t="shared" si="33"/>
        <v>0</v>
      </c>
      <c r="N759" s="1275"/>
      <c r="O759" s="520">
        <f t="shared" si="32"/>
        <v>0</v>
      </c>
    </row>
    <row r="760" spans="2:15" ht="18" hidden="1" customHeight="1">
      <c r="B760" s="516"/>
      <c r="C760" s="1274" t="str">
        <f>T(ESTIMATE!B749)</f>
        <v/>
      </c>
      <c r="D760" s="1274"/>
      <c r="E760" s="1274"/>
      <c r="F760" s="1274"/>
      <c r="G760" s="1274"/>
      <c r="H760" s="559">
        <f>ESTIMATE!R749</f>
        <v>0</v>
      </c>
      <c r="I760" s="560" t="str">
        <f>T(ESTIMATE!U749)</f>
        <v/>
      </c>
      <c r="J760" s="561">
        <f>IF($R$3="Allocate Adders",ESTIMATE!BE749,ESTIMATE!AY749)</f>
        <v>0</v>
      </c>
      <c r="K760" s="561">
        <f>IF($R$3="Allocate Adders",ESTIMATE!BH749,ESTIMATE!AZ749)</f>
        <v>0</v>
      </c>
      <c r="L760" s="561">
        <f>IF($R$3="Allocate Adders",ESTIMATE!BK749,ESTIMATE!BA749)</f>
        <v>0</v>
      </c>
      <c r="M760" s="1275">
        <f t="shared" si="33"/>
        <v>0</v>
      </c>
      <c r="N760" s="1275"/>
      <c r="O760" s="520">
        <f t="shared" si="32"/>
        <v>0</v>
      </c>
    </row>
    <row r="761" spans="2:15" ht="18" hidden="1" customHeight="1">
      <c r="B761" s="516"/>
      <c r="C761" s="1274" t="str">
        <f>T(ESTIMATE!B750)</f>
        <v/>
      </c>
      <c r="D761" s="1274"/>
      <c r="E761" s="1274"/>
      <c r="F761" s="1274"/>
      <c r="G761" s="1274"/>
      <c r="H761" s="559">
        <f>ESTIMATE!R750</f>
        <v>0</v>
      </c>
      <c r="I761" s="560" t="str">
        <f>T(ESTIMATE!U750)</f>
        <v/>
      </c>
      <c r="J761" s="561">
        <f>IF($R$3="Allocate Adders",ESTIMATE!BE750,ESTIMATE!AY750)</f>
        <v>0</v>
      </c>
      <c r="K761" s="561">
        <f>IF($R$3="Allocate Adders",ESTIMATE!BH750,ESTIMATE!AZ750)</f>
        <v>0</v>
      </c>
      <c r="L761" s="561">
        <f>IF($R$3="Allocate Adders",ESTIMATE!BK750,ESTIMATE!BA750)</f>
        <v>0</v>
      </c>
      <c r="M761" s="1275">
        <f t="shared" si="33"/>
        <v>0</v>
      </c>
      <c r="N761" s="1275"/>
      <c r="O761" s="520">
        <f t="shared" si="32"/>
        <v>0</v>
      </c>
    </row>
    <row r="762" spans="2:15" ht="18" hidden="1" customHeight="1">
      <c r="B762" s="516"/>
      <c r="C762" s="1274" t="str">
        <f>T(ESTIMATE!B751)</f>
        <v/>
      </c>
      <c r="D762" s="1274"/>
      <c r="E762" s="1274"/>
      <c r="F762" s="1274"/>
      <c r="G762" s="1274"/>
      <c r="H762" s="559">
        <f>ESTIMATE!R751</f>
        <v>0</v>
      </c>
      <c r="I762" s="560" t="str">
        <f>T(ESTIMATE!U751)</f>
        <v/>
      </c>
      <c r="J762" s="561">
        <f>IF($R$3="Allocate Adders",ESTIMATE!BE751,ESTIMATE!AY751)</f>
        <v>0</v>
      </c>
      <c r="K762" s="561">
        <f>IF($R$3="Allocate Adders",ESTIMATE!BH751,ESTIMATE!AZ751)</f>
        <v>0</v>
      </c>
      <c r="L762" s="561">
        <f>IF($R$3="Allocate Adders",ESTIMATE!BK751,ESTIMATE!BA751)</f>
        <v>0</v>
      </c>
      <c r="M762" s="1275">
        <f t="shared" si="33"/>
        <v>0</v>
      </c>
      <c r="N762" s="1275"/>
      <c r="O762" s="520">
        <f t="shared" si="32"/>
        <v>0</v>
      </c>
    </row>
    <row r="763" spans="2:15" ht="18" hidden="1" customHeight="1">
      <c r="B763" s="516"/>
      <c r="C763" s="1274" t="str">
        <f>T(ESTIMATE!B752)</f>
        <v/>
      </c>
      <c r="D763" s="1274"/>
      <c r="E763" s="1274"/>
      <c r="F763" s="1274"/>
      <c r="G763" s="1274"/>
      <c r="H763" s="559">
        <f>ESTIMATE!R752</f>
        <v>0</v>
      </c>
      <c r="I763" s="560" t="str">
        <f>T(ESTIMATE!U752)</f>
        <v/>
      </c>
      <c r="J763" s="561">
        <f>IF($R$3="Allocate Adders",ESTIMATE!BE752,ESTIMATE!AY752)</f>
        <v>0</v>
      </c>
      <c r="K763" s="561">
        <f>IF($R$3="Allocate Adders",ESTIMATE!BH752,ESTIMATE!AZ752)</f>
        <v>0</v>
      </c>
      <c r="L763" s="561">
        <f>IF($R$3="Allocate Adders",ESTIMATE!BK752,ESTIMATE!BA752)</f>
        <v>0</v>
      </c>
      <c r="M763" s="1275">
        <f t="shared" si="33"/>
        <v>0</v>
      </c>
      <c r="N763" s="1275"/>
      <c r="O763" s="520">
        <f t="shared" si="32"/>
        <v>0</v>
      </c>
    </row>
    <row r="764" spans="2:15" ht="18" hidden="1" customHeight="1">
      <c r="B764" s="516"/>
      <c r="C764" s="1274" t="str">
        <f>T(ESTIMATE!B753)</f>
        <v/>
      </c>
      <c r="D764" s="1274"/>
      <c r="E764" s="1274"/>
      <c r="F764" s="1274"/>
      <c r="G764" s="1274"/>
      <c r="H764" s="559">
        <f>ESTIMATE!R753</f>
        <v>0</v>
      </c>
      <c r="I764" s="560" t="str">
        <f>T(ESTIMATE!U753)</f>
        <v/>
      </c>
      <c r="J764" s="561">
        <f>IF($R$3="Allocate Adders",ESTIMATE!BE753,ESTIMATE!AY753)</f>
        <v>0</v>
      </c>
      <c r="K764" s="561">
        <f>IF($R$3="Allocate Adders",ESTIMATE!BH753,ESTIMATE!AZ753)</f>
        <v>0</v>
      </c>
      <c r="L764" s="561">
        <f>IF($R$3="Allocate Adders",ESTIMATE!BK753,ESTIMATE!BA753)</f>
        <v>0</v>
      </c>
      <c r="M764" s="1275">
        <f t="shared" si="33"/>
        <v>0</v>
      </c>
      <c r="N764" s="1275"/>
      <c r="O764" s="520">
        <f t="shared" si="32"/>
        <v>0</v>
      </c>
    </row>
    <row r="765" spans="2:15" ht="18" hidden="1" customHeight="1">
      <c r="B765" s="516"/>
      <c r="C765" s="1274" t="str">
        <f>T(ESTIMATE!B754)</f>
        <v/>
      </c>
      <c r="D765" s="1274"/>
      <c r="E765" s="1274"/>
      <c r="F765" s="1274"/>
      <c r="G765" s="1274"/>
      <c r="H765" s="559">
        <f>ESTIMATE!R754</f>
        <v>0</v>
      </c>
      <c r="I765" s="560" t="str">
        <f>T(ESTIMATE!U754)</f>
        <v/>
      </c>
      <c r="J765" s="561">
        <f>IF($R$3="Allocate Adders",ESTIMATE!BE754,ESTIMATE!AY754)</f>
        <v>0</v>
      </c>
      <c r="K765" s="561">
        <f>IF($R$3="Allocate Adders",ESTIMATE!BH754,ESTIMATE!AZ754)</f>
        <v>0</v>
      </c>
      <c r="L765" s="561">
        <f>IF($R$3="Allocate Adders",ESTIMATE!BK754,ESTIMATE!BA754)</f>
        <v>0</v>
      </c>
      <c r="M765" s="1275">
        <f t="shared" si="33"/>
        <v>0</v>
      </c>
      <c r="N765" s="1275"/>
      <c r="O765" s="520">
        <f t="shared" si="32"/>
        <v>0</v>
      </c>
    </row>
    <row r="766" spans="2:15" ht="18" hidden="1" customHeight="1">
      <c r="B766" s="516"/>
      <c r="C766" s="1274" t="str">
        <f>T(ESTIMATE!B755)</f>
        <v/>
      </c>
      <c r="D766" s="1274"/>
      <c r="E766" s="1274"/>
      <c r="F766" s="1274"/>
      <c r="G766" s="1274"/>
      <c r="H766" s="559">
        <f>ESTIMATE!R755</f>
        <v>0</v>
      </c>
      <c r="I766" s="560" t="str">
        <f>T(ESTIMATE!U755)</f>
        <v/>
      </c>
      <c r="J766" s="561">
        <f>IF($R$3="Allocate Adders",ESTIMATE!BE755,ESTIMATE!AY755)</f>
        <v>0</v>
      </c>
      <c r="K766" s="561">
        <f>IF($R$3="Allocate Adders",ESTIMATE!BH755,ESTIMATE!AZ755)</f>
        <v>0</v>
      </c>
      <c r="L766" s="561">
        <f>IF($R$3="Allocate Adders",ESTIMATE!BK755,ESTIMATE!BA755)</f>
        <v>0</v>
      </c>
      <c r="M766" s="1275">
        <f t="shared" si="33"/>
        <v>0</v>
      </c>
      <c r="N766" s="1275"/>
      <c r="O766" s="520">
        <f t="shared" si="32"/>
        <v>0</v>
      </c>
    </row>
    <row r="767" spans="2:15" ht="18" hidden="1" customHeight="1">
      <c r="B767" s="516"/>
      <c r="C767" s="1274" t="str">
        <f>T(ESTIMATE!B756)</f>
        <v/>
      </c>
      <c r="D767" s="1274"/>
      <c r="E767" s="1274"/>
      <c r="F767" s="1274"/>
      <c r="G767" s="1274"/>
      <c r="H767" s="559">
        <f>ESTIMATE!R756</f>
        <v>0</v>
      </c>
      <c r="I767" s="560" t="str">
        <f>T(ESTIMATE!U756)</f>
        <v/>
      </c>
      <c r="J767" s="561">
        <f>IF($R$3="Allocate Adders",ESTIMATE!BE756,ESTIMATE!AY756)</f>
        <v>0</v>
      </c>
      <c r="K767" s="561">
        <f>IF($R$3="Allocate Adders",ESTIMATE!BH756,ESTIMATE!AZ756)</f>
        <v>0</v>
      </c>
      <c r="L767" s="561">
        <f>IF($R$3="Allocate Adders",ESTIMATE!BK756,ESTIMATE!BA756)</f>
        <v>0</v>
      </c>
      <c r="M767" s="1275">
        <f t="shared" si="33"/>
        <v>0</v>
      </c>
      <c r="N767" s="1275"/>
      <c r="O767" s="520">
        <f t="shared" si="32"/>
        <v>0</v>
      </c>
    </row>
    <row r="768" spans="2:15" ht="18" hidden="1" customHeight="1">
      <c r="B768" s="516"/>
      <c r="C768" s="1274" t="str">
        <f>T(ESTIMATE!B757)</f>
        <v/>
      </c>
      <c r="D768" s="1274"/>
      <c r="E768" s="1274"/>
      <c r="F768" s="1274"/>
      <c r="G768" s="1274"/>
      <c r="H768" s="559">
        <f>ESTIMATE!R757</f>
        <v>0</v>
      </c>
      <c r="I768" s="560" t="str">
        <f>T(ESTIMATE!U757)</f>
        <v/>
      </c>
      <c r="J768" s="561">
        <f>IF($R$3="Allocate Adders",ESTIMATE!BE757,ESTIMATE!AY757)</f>
        <v>0</v>
      </c>
      <c r="K768" s="561">
        <f>IF($R$3="Allocate Adders",ESTIMATE!BH757,ESTIMATE!AZ757)</f>
        <v>0</v>
      </c>
      <c r="L768" s="561">
        <f>IF($R$3="Allocate Adders",ESTIMATE!BK757,ESTIMATE!BA757)</f>
        <v>0</v>
      </c>
      <c r="M768" s="1275">
        <f t="shared" si="33"/>
        <v>0</v>
      </c>
      <c r="N768" s="1275"/>
      <c r="O768" s="520">
        <f t="shared" si="32"/>
        <v>0</v>
      </c>
    </row>
    <row r="769" spans="2:15" ht="18" hidden="1" customHeight="1">
      <c r="B769" s="516"/>
      <c r="C769" s="1274" t="str">
        <f>T(ESTIMATE!B758)</f>
        <v/>
      </c>
      <c r="D769" s="1274"/>
      <c r="E769" s="1274"/>
      <c r="F769" s="1274"/>
      <c r="G769" s="1274"/>
      <c r="H769" s="559">
        <f>ESTIMATE!R758</f>
        <v>0</v>
      </c>
      <c r="I769" s="560" t="str">
        <f>T(ESTIMATE!U758)</f>
        <v/>
      </c>
      <c r="J769" s="561">
        <f>IF($R$3="Allocate Adders",ESTIMATE!BE758,ESTIMATE!AY758)</f>
        <v>0</v>
      </c>
      <c r="K769" s="561">
        <f>IF($R$3="Allocate Adders",ESTIMATE!BH758,ESTIMATE!AZ758)</f>
        <v>0</v>
      </c>
      <c r="L769" s="561">
        <f>IF($R$3="Allocate Adders",ESTIMATE!BK758,ESTIMATE!BA758)</f>
        <v>0</v>
      </c>
      <c r="M769" s="1275">
        <f t="shared" si="33"/>
        <v>0</v>
      </c>
      <c r="N769" s="1275"/>
      <c r="O769" s="520">
        <f t="shared" si="32"/>
        <v>0</v>
      </c>
    </row>
    <row r="770" spans="2:15" ht="18" hidden="1" customHeight="1">
      <c r="B770" s="516"/>
      <c r="C770" s="1274" t="str">
        <f>T(ESTIMATE!B759)</f>
        <v/>
      </c>
      <c r="D770" s="1274"/>
      <c r="E770" s="1274"/>
      <c r="F770" s="1274"/>
      <c r="G770" s="1274"/>
      <c r="H770" s="559">
        <f>ESTIMATE!R759</f>
        <v>0</v>
      </c>
      <c r="I770" s="560" t="str">
        <f>T(ESTIMATE!U759)</f>
        <v/>
      </c>
      <c r="J770" s="561">
        <f>IF($R$3="Allocate Adders",ESTIMATE!BE759,ESTIMATE!AY759)</f>
        <v>0</v>
      </c>
      <c r="K770" s="561">
        <f>IF($R$3="Allocate Adders",ESTIMATE!BH759,ESTIMATE!AZ759)</f>
        <v>0</v>
      </c>
      <c r="L770" s="561">
        <f>IF($R$3="Allocate Adders",ESTIMATE!BK759,ESTIMATE!BA759)</f>
        <v>0</v>
      </c>
      <c r="M770" s="1275">
        <f t="shared" si="33"/>
        <v>0</v>
      </c>
      <c r="N770" s="1275"/>
      <c r="O770" s="520">
        <f t="shared" si="32"/>
        <v>0</v>
      </c>
    </row>
    <row r="771" spans="2:15" ht="18" hidden="1" customHeight="1">
      <c r="B771" s="516"/>
      <c r="C771" s="1274" t="str">
        <f>T(ESTIMATE!B760)</f>
        <v/>
      </c>
      <c r="D771" s="1274"/>
      <c r="E771" s="1274"/>
      <c r="F771" s="1274"/>
      <c r="G771" s="1274"/>
      <c r="H771" s="559">
        <f>ESTIMATE!R760</f>
        <v>0</v>
      </c>
      <c r="I771" s="560" t="str">
        <f>T(ESTIMATE!U760)</f>
        <v/>
      </c>
      <c r="J771" s="561">
        <f>IF($R$3="Allocate Adders",ESTIMATE!BE760,ESTIMATE!AY760)</f>
        <v>0</v>
      </c>
      <c r="K771" s="561">
        <f>IF($R$3="Allocate Adders",ESTIMATE!BH760,ESTIMATE!AZ760)</f>
        <v>0</v>
      </c>
      <c r="L771" s="561">
        <f>IF($R$3="Allocate Adders",ESTIMATE!BK760,ESTIMATE!BA760)</f>
        <v>0</v>
      </c>
      <c r="M771" s="1275">
        <f t="shared" si="33"/>
        <v>0</v>
      </c>
      <c r="N771" s="1275"/>
      <c r="O771" s="520">
        <f t="shared" si="32"/>
        <v>0</v>
      </c>
    </row>
    <row r="772" spans="2:15" ht="18" hidden="1" customHeight="1">
      <c r="B772" s="516"/>
      <c r="C772" s="1274" t="str">
        <f>T(ESTIMATE!B761)</f>
        <v/>
      </c>
      <c r="D772" s="1274"/>
      <c r="E772" s="1274"/>
      <c r="F772" s="1274"/>
      <c r="G772" s="1274"/>
      <c r="H772" s="559">
        <f>ESTIMATE!R761</f>
        <v>0</v>
      </c>
      <c r="I772" s="560" t="str">
        <f>T(ESTIMATE!U761)</f>
        <v/>
      </c>
      <c r="J772" s="561">
        <f>IF($R$3="Allocate Adders",ESTIMATE!BE761,ESTIMATE!AY761)</f>
        <v>0</v>
      </c>
      <c r="K772" s="561">
        <f>IF($R$3="Allocate Adders",ESTIMATE!BH761,ESTIMATE!AZ761)</f>
        <v>0</v>
      </c>
      <c r="L772" s="561">
        <f>IF($R$3="Allocate Adders",ESTIMATE!BK761,ESTIMATE!BA761)</f>
        <v>0</v>
      </c>
      <c r="M772" s="1275">
        <f t="shared" si="33"/>
        <v>0</v>
      </c>
      <c r="N772" s="1275"/>
      <c r="O772" s="520">
        <f t="shared" si="32"/>
        <v>0</v>
      </c>
    </row>
    <row r="773" spans="2:15" ht="18" hidden="1" customHeight="1">
      <c r="B773" s="516"/>
      <c r="C773" s="1274" t="str">
        <f>T(ESTIMATE!B762)</f>
        <v/>
      </c>
      <c r="D773" s="1274"/>
      <c r="E773" s="1274"/>
      <c r="F773" s="1274"/>
      <c r="G773" s="1274"/>
      <c r="H773" s="559">
        <f>ESTIMATE!R762</f>
        <v>0</v>
      </c>
      <c r="I773" s="560" t="str">
        <f>T(ESTIMATE!U762)</f>
        <v/>
      </c>
      <c r="J773" s="561">
        <f>IF($R$3="Allocate Adders",ESTIMATE!BE762,ESTIMATE!AY762)</f>
        <v>0</v>
      </c>
      <c r="K773" s="561">
        <f>IF($R$3="Allocate Adders",ESTIMATE!BH762,ESTIMATE!AZ762)</f>
        <v>0</v>
      </c>
      <c r="L773" s="561">
        <f>IF($R$3="Allocate Adders",ESTIMATE!BK762,ESTIMATE!BA762)</f>
        <v>0</v>
      </c>
      <c r="M773" s="1275">
        <f t="shared" si="33"/>
        <v>0</v>
      </c>
      <c r="N773" s="1275"/>
      <c r="O773" s="520">
        <f t="shared" si="32"/>
        <v>0</v>
      </c>
    </row>
    <row r="774" spans="2:15" ht="18" hidden="1" customHeight="1">
      <c r="B774" s="516"/>
      <c r="C774" s="1274" t="str">
        <f>T(ESTIMATE!B763)</f>
        <v/>
      </c>
      <c r="D774" s="1274"/>
      <c r="E774" s="1274"/>
      <c r="F774" s="1274"/>
      <c r="G774" s="1274"/>
      <c r="H774" s="559">
        <f>ESTIMATE!R763</f>
        <v>0</v>
      </c>
      <c r="I774" s="560" t="str">
        <f>T(ESTIMATE!U763)</f>
        <v/>
      </c>
      <c r="J774" s="561">
        <f>IF($R$3="Allocate Adders",ESTIMATE!BE763,ESTIMATE!AY763)</f>
        <v>0</v>
      </c>
      <c r="K774" s="561">
        <f>IF($R$3="Allocate Adders",ESTIMATE!BH763,ESTIMATE!AZ763)</f>
        <v>0</v>
      </c>
      <c r="L774" s="561">
        <f>IF($R$3="Allocate Adders",ESTIMATE!BK763,ESTIMATE!BA763)</f>
        <v>0</v>
      </c>
      <c r="M774" s="1275">
        <f t="shared" si="33"/>
        <v>0</v>
      </c>
      <c r="N774" s="1275"/>
      <c r="O774" s="520">
        <f t="shared" si="32"/>
        <v>0</v>
      </c>
    </row>
    <row r="775" spans="2:15" ht="18" hidden="1" customHeight="1">
      <c r="B775" s="516"/>
      <c r="C775" s="1274" t="str">
        <f>T(ESTIMATE!B764)</f>
        <v/>
      </c>
      <c r="D775" s="1274"/>
      <c r="E775" s="1274"/>
      <c r="F775" s="1274"/>
      <c r="G775" s="1274"/>
      <c r="H775" s="559">
        <f>ESTIMATE!R764</f>
        <v>0</v>
      </c>
      <c r="I775" s="560" t="str">
        <f>T(ESTIMATE!U764)</f>
        <v/>
      </c>
      <c r="J775" s="561">
        <f>IF($R$3="Allocate Adders",ESTIMATE!BE764,ESTIMATE!AY764)</f>
        <v>0</v>
      </c>
      <c r="K775" s="561">
        <f>IF($R$3="Allocate Adders",ESTIMATE!BH764,ESTIMATE!AZ764)</f>
        <v>0</v>
      </c>
      <c r="L775" s="561">
        <f>IF($R$3="Allocate Adders",ESTIMATE!BK764,ESTIMATE!BA764)</f>
        <v>0</v>
      </c>
      <c r="M775" s="1275">
        <f t="shared" si="33"/>
        <v>0</v>
      </c>
      <c r="N775" s="1275"/>
      <c r="O775" s="520">
        <f t="shared" si="32"/>
        <v>0</v>
      </c>
    </row>
    <row r="776" spans="2:15" ht="18" hidden="1" customHeight="1">
      <c r="B776" s="516"/>
      <c r="C776" s="1274" t="str">
        <f>T(ESTIMATE!B765)</f>
        <v/>
      </c>
      <c r="D776" s="1274"/>
      <c r="E776" s="1274"/>
      <c r="F776" s="1274"/>
      <c r="G776" s="1274"/>
      <c r="H776" s="559">
        <f>ESTIMATE!R765</f>
        <v>0</v>
      </c>
      <c r="I776" s="560" t="str">
        <f>T(ESTIMATE!U765)</f>
        <v/>
      </c>
      <c r="J776" s="561">
        <f>IF($R$3="Allocate Adders",ESTIMATE!BE765,ESTIMATE!AY765)</f>
        <v>0</v>
      </c>
      <c r="K776" s="561">
        <f>IF($R$3="Allocate Adders",ESTIMATE!BH765,ESTIMATE!AZ765)</f>
        <v>0</v>
      </c>
      <c r="L776" s="561">
        <f>IF($R$3="Allocate Adders",ESTIMATE!BK765,ESTIMATE!BA765)</f>
        <v>0</v>
      </c>
      <c r="M776" s="1275">
        <f t="shared" si="33"/>
        <v>0</v>
      </c>
      <c r="N776" s="1275"/>
      <c r="O776" s="520">
        <f t="shared" si="32"/>
        <v>0</v>
      </c>
    </row>
    <row r="777" spans="2:15" ht="18" hidden="1" customHeight="1">
      <c r="B777" s="516"/>
      <c r="C777" s="1274" t="str">
        <f>T(ESTIMATE!B766)</f>
        <v/>
      </c>
      <c r="D777" s="1274"/>
      <c r="E777" s="1274"/>
      <c r="F777" s="1274"/>
      <c r="G777" s="1274"/>
      <c r="H777" s="559">
        <f>ESTIMATE!R766</f>
        <v>0</v>
      </c>
      <c r="I777" s="560" t="str">
        <f>T(ESTIMATE!U766)</f>
        <v/>
      </c>
      <c r="J777" s="561">
        <f>IF($R$3="Allocate Adders",ESTIMATE!BE766,ESTIMATE!AY766)</f>
        <v>0</v>
      </c>
      <c r="K777" s="561">
        <f>IF($R$3="Allocate Adders",ESTIMATE!BH766,ESTIMATE!AZ766)</f>
        <v>0</v>
      </c>
      <c r="L777" s="561">
        <f>IF($R$3="Allocate Adders",ESTIMATE!BK766,ESTIMATE!BA766)</f>
        <v>0</v>
      </c>
      <c r="M777" s="1275">
        <f t="shared" si="33"/>
        <v>0</v>
      </c>
      <c r="N777" s="1275"/>
      <c r="O777" s="520">
        <f t="shared" si="32"/>
        <v>0</v>
      </c>
    </row>
    <row r="778" spans="2:15" ht="18" hidden="1" customHeight="1">
      <c r="B778" s="516"/>
      <c r="C778" s="1274" t="str">
        <f>T(ESTIMATE!B767)</f>
        <v/>
      </c>
      <c r="D778" s="1274"/>
      <c r="E778" s="1274"/>
      <c r="F778" s="1274"/>
      <c r="G778" s="1274"/>
      <c r="H778" s="559">
        <f>ESTIMATE!R767</f>
        <v>0</v>
      </c>
      <c r="I778" s="560" t="str">
        <f>T(ESTIMATE!U767)</f>
        <v/>
      </c>
      <c r="J778" s="561">
        <f>IF($R$3="Allocate Adders",ESTIMATE!BE767,ESTIMATE!AY767)</f>
        <v>0</v>
      </c>
      <c r="K778" s="561">
        <f>IF($R$3="Allocate Adders",ESTIMATE!BH767,ESTIMATE!AZ767)</f>
        <v>0</v>
      </c>
      <c r="L778" s="561">
        <f>IF($R$3="Allocate Adders",ESTIMATE!BK767,ESTIMATE!BA767)</f>
        <v>0</v>
      </c>
      <c r="M778" s="1275">
        <f t="shared" si="33"/>
        <v>0</v>
      </c>
      <c r="N778" s="1275"/>
      <c r="O778" s="520">
        <f t="shared" si="32"/>
        <v>0</v>
      </c>
    </row>
    <row r="779" spans="2:15" ht="18" hidden="1" customHeight="1">
      <c r="B779" s="516"/>
      <c r="C779" s="1274" t="str">
        <f>T(ESTIMATE!B768)</f>
        <v/>
      </c>
      <c r="D779" s="1274"/>
      <c r="E779" s="1274"/>
      <c r="F779" s="1274"/>
      <c r="G779" s="1274"/>
      <c r="H779" s="559">
        <f>ESTIMATE!R768</f>
        <v>0</v>
      </c>
      <c r="I779" s="560" t="str">
        <f>T(ESTIMATE!U768)</f>
        <v/>
      </c>
      <c r="J779" s="561">
        <f>IF($R$3="Allocate Adders",ESTIMATE!BE768,ESTIMATE!AY768)</f>
        <v>0</v>
      </c>
      <c r="K779" s="561">
        <f>IF($R$3="Allocate Adders",ESTIMATE!BH768,ESTIMATE!AZ768)</f>
        <v>0</v>
      </c>
      <c r="L779" s="561">
        <f>IF($R$3="Allocate Adders",ESTIMATE!BK768,ESTIMATE!BA768)</f>
        <v>0</v>
      </c>
      <c r="M779" s="1275">
        <f t="shared" si="33"/>
        <v>0</v>
      </c>
      <c r="N779" s="1275"/>
      <c r="O779" s="520">
        <f t="shared" si="32"/>
        <v>0</v>
      </c>
    </row>
    <row r="780" spans="2:15" ht="18" hidden="1" customHeight="1">
      <c r="B780" s="516"/>
      <c r="C780" s="1274" t="str">
        <f>T(ESTIMATE!B769)</f>
        <v/>
      </c>
      <c r="D780" s="1274"/>
      <c r="E780" s="1274"/>
      <c r="F780" s="1274"/>
      <c r="G780" s="1274"/>
      <c r="H780" s="559">
        <f>ESTIMATE!R769</f>
        <v>0</v>
      </c>
      <c r="I780" s="560" t="str">
        <f>T(ESTIMATE!U769)</f>
        <v/>
      </c>
      <c r="J780" s="561">
        <f>IF($R$3="Allocate Adders",ESTIMATE!BE769,ESTIMATE!AY769)</f>
        <v>0</v>
      </c>
      <c r="K780" s="561">
        <f>IF($R$3="Allocate Adders",ESTIMATE!BH769,ESTIMATE!AZ769)</f>
        <v>0</v>
      </c>
      <c r="L780" s="561">
        <f>IF($R$3="Allocate Adders",ESTIMATE!BK769,ESTIMATE!BA769)</f>
        <v>0</v>
      </c>
      <c r="M780" s="1275">
        <f t="shared" si="33"/>
        <v>0</v>
      </c>
      <c r="N780" s="1275"/>
      <c r="O780" s="520">
        <f t="shared" si="32"/>
        <v>0</v>
      </c>
    </row>
    <row r="781" spans="2:15" ht="18" hidden="1" customHeight="1">
      <c r="B781" s="516"/>
      <c r="C781" s="1274" t="str">
        <f>T(ESTIMATE!B770)</f>
        <v/>
      </c>
      <c r="D781" s="1274"/>
      <c r="E781" s="1274"/>
      <c r="F781" s="1274"/>
      <c r="G781" s="1274"/>
      <c r="H781" s="559">
        <f>ESTIMATE!R770</f>
        <v>0</v>
      </c>
      <c r="I781" s="560" t="str">
        <f>T(ESTIMATE!U770)</f>
        <v/>
      </c>
      <c r="J781" s="561">
        <f>IF($R$3="Allocate Adders",ESTIMATE!BE770,ESTIMATE!AY770)</f>
        <v>0</v>
      </c>
      <c r="K781" s="561">
        <f>IF($R$3="Allocate Adders",ESTIMATE!BH770,ESTIMATE!AZ770)</f>
        <v>0</v>
      </c>
      <c r="L781" s="561">
        <f>IF($R$3="Allocate Adders",ESTIMATE!BK770,ESTIMATE!BA770)</f>
        <v>0</v>
      </c>
      <c r="M781" s="1275">
        <f t="shared" si="33"/>
        <v>0</v>
      </c>
      <c r="N781" s="1275"/>
      <c r="O781" s="520">
        <f t="shared" si="32"/>
        <v>0</v>
      </c>
    </row>
    <row r="782" spans="2:15" ht="4.3499999999999996" customHeight="1" thickBot="1">
      <c r="B782" s="516"/>
      <c r="C782" s="562"/>
      <c r="D782" s="364"/>
      <c r="E782" s="364"/>
      <c r="F782" s="364"/>
      <c r="G782" s="364"/>
      <c r="H782" s="563"/>
      <c r="I782" s="364"/>
      <c r="J782" s="564"/>
      <c r="K782" s="564"/>
      <c r="L782" s="564"/>
      <c r="M782" s="565"/>
      <c r="N782" s="566"/>
      <c r="O782" s="520">
        <f>O783</f>
        <v>160</v>
      </c>
    </row>
    <row r="783" spans="2:15" ht="22" customHeight="1" thickBot="1">
      <c r="B783" s="516"/>
      <c r="C783" s="1276" t="str">
        <f>T(ESTIMATE!AE772)</f>
        <v>DEMOLITION TOTAL</v>
      </c>
      <c r="D783" s="1277"/>
      <c r="E783" s="1277"/>
      <c r="F783" s="1277"/>
      <c r="G783" s="1277"/>
      <c r="H783" s="1277"/>
      <c r="I783" s="1278"/>
      <c r="J783" s="530">
        <f>SUM(J742:J782)</f>
        <v>1600</v>
      </c>
      <c r="K783" s="531">
        <f>SUM(K742:K782)</f>
        <v>0</v>
      </c>
      <c r="L783" s="530">
        <f>SUM(L742:L782)</f>
        <v>0</v>
      </c>
      <c r="M783" s="1279">
        <f>SUM(M742:N782)</f>
        <v>1600</v>
      </c>
      <c r="N783" s="1280"/>
      <c r="O783" s="520">
        <f>SUM(O741:O781)</f>
        <v>160</v>
      </c>
    </row>
    <row r="784" spans="2:15" ht="20.7" customHeight="1">
      <c r="B784" s="521"/>
      <c r="C784" s="585"/>
      <c r="D784" s="585"/>
      <c r="E784" s="585"/>
      <c r="F784" s="585"/>
      <c r="G784" s="585"/>
      <c r="H784" s="586"/>
      <c r="I784" s="585"/>
      <c r="J784" s="587"/>
      <c r="K784" s="587"/>
      <c r="L784" s="587"/>
      <c r="M784" s="588"/>
      <c r="N784" s="571"/>
      <c r="O784" s="520">
        <f>O783</f>
        <v>160</v>
      </c>
    </row>
    <row r="785" spans="2:15" ht="5.45" hidden="1" customHeight="1">
      <c r="B785" s="597"/>
      <c r="C785" s="1281"/>
      <c r="D785" s="1281"/>
      <c r="E785" s="1281"/>
      <c r="F785" s="1281"/>
      <c r="G785" s="1281"/>
      <c r="H785" s="594"/>
      <c r="I785" s="595"/>
      <c r="J785" s="596"/>
      <c r="K785" s="596"/>
      <c r="L785" s="596"/>
      <c r="M785" s="1282"/>
      <c r="N785" s="1282"/>
    </row>
    <row r="786" spans="2:15" ht="22" hidden="1" customHeight="1">
      <c r="B786" s="521"/>
      <c r="C786" s="1283" t="str">
        <f>T(ESTIMATE!B775)</f>
        <v>REMEDIATION/ABATEMENT</v>
      </c>
      <c r="D786" s="1283"/>
      <c r="E786" s="1283"/>
      <c r="F786" s="1283"/>
      <c r="G786" s="1284"/>
      <c r="H786" s="556">
        <f>SUM(H787:H826)</f>
        <v>0</v>
      </c>
      <c r="I786" s="557"/>
      <c r="J786" s="558"/>
      <c r="K786" s="558"/>
      <c r="L786" s="558"/>
      <c r="M786" s="1285"/>
      <c r="N786" s="1286"/>
      <c r="O786" s="520">
        <f t="shared" ref="O786:O826" si="34">H786</f>
        <v>0</v>
      </c>
    </row>
    <row r="787" spans="2:15" ht="18" hidden="1" customHeight="1">
      <c r="B787" s="516"/>
      <c r="C787" s="1274" t="str">
        <f>T(ESTIMATE!B776)</f>
        <v>Abatement Bid/Allowance</v>
      </c>
      <c r="D787" s="1274"/>
      <c r="E787" s="1274"/>
      <c r="F787" s="1274"/>
      <c r="G787" s="1274"/>
      <c r="H787" s="559">
        <f>ESTIMATE!R776</f>
        <v>0</v>
      </c>
      <c r="I787" s="560" t="str">
        <f>T(ESTIMATE!U776)</f>
        <v>ls</v>
      </c>
      <c r="J787" s="561">
        <f>IF($R$3="Allocate Adders",ESTIMATE!BE776,ESTIMATE!AY776)</f>
        <v>0</v>
      </c>
      <c r="K787" s="561">
        <f>IF($R$3="Allocate Adders",ESTIMATE!BH776,ESTIMATE!AZ776)</f>
        <v>0</v>
      </c>
      <c r="L787" s="561">
        <f>IF($R$3="Allocate Adders",ESTIMATE!BK776,ESTIMATE!BA776)</f>
        <v>0</v>
      </c>
      <c r="M787" s="1275">
        <f t="shared" ref="M787:M826" si="35">SUM(J787:L787)</f>
        <v>0</v>
      </c>
      <c r="N787" s="1275"/>
      <c r="O787" s="520">
        <f t="shared" si="34"/>
        <v>0</v>
      </c>
    </row>
    <row r="788" spans="2:15" ht="18" hidden="1" customHeight="1">
      <c r="B788" s="516"/>
      <c r="C788" s="1274" t="str">
        <f>T(ESTIMATE!B777)</f>
        <v>Abestos</v>
      </c>
      <c r="D788" s="1274"/>
      <c r="E788" s="1274"/>
      <c r="F788" s="1274"/>
      <c r="G788" s="1274"/>
      <c r="H788" s="559">
        <f>ESTIMATE!R777</f>
        <v>0</v>
      </c>
      <c r="I788" s="560" t="str">
        <f>T(ESTIMATE!U777)</f>
        <v/>
      </c>
      <c r="J788" s="561">
        <f>IF($R$3="Allocate Adders",ESTIMATE!BE777,ESTIMATE!AY777)</f>
        <v>0</v>
      </c>
      <c r="K788" s="561">
        <f>IF($R$3="Allocate Adders",ESTIMATE!BH777,ESTIMATE!AZ777)</f>
        <v>0</v>
      </c>
      <c r="L788" s="561">
        <f>IF($R$3="Allocate Adders",ESTIMATE!BK777,ESTIMATE!BA777)</f>
        <v>0</v>
      </c>
      <c r="M788" s="1275">
        <f t="shared" si="35"/>
        <v>0</v>
      </c>
      <c r="N788" s="1275"/>
      <c r="O788" s="520">
        <f t="shared" si="34"/>
        <v>0</v>
      </c>
    </row>
    <row r="789" spans="2:15" ht="18" hidden="1" customHeight="1">
      <c r="B789" s="516"/>
      <c r="C789" s="1274" t="str">
        <f>T(ESTIMATE!B778)</f>
        <v>Asbestos testing</v>
      </c>
      <c r="D789" s="1274"/>
      <c r="E789" s="1274"/>
      <c r="F789" s="1274"/>
      <c r="G789" s="1274"/>
      <c r="H789" s="559">
        <f>ESTIMATE!R778</f>
        <v>0</v>
      </c>
      <c r="I789" s="560" t="str">
        <f>T(ESTIMATE!U778)</f>
        <v>ea</v>
      </c>
      <c r="J789" s="561">
        <f>IF($R$3="Allocate Adders",ESTIMATE!BE778,ESTIMATE!AY778)</f>
        <v>0</v>
      </c>
      <c r="K789" s="561">
        <f>IF($R$3="Allocate Adders",ESTIMATE!BH778,ESTIMATE!AZ778)</f>
        <v>0</v>
      </c>
      <c r="L789" s="561">
        <f>IF($R$3="Allocate Adders",ESTIMATE!BK778,ESTIMATE!BA778)</f>
        <v>0</v>
      </c>
      <c r="M789" s="1275">
        <f t="shared" si="35"/>
        <v>0</v>
      </c>
      <c r="N789" s="1275"/>
      <c r="O789" s="520">
        <f t="shared" si="34"/>
        <v>0</v>
      </c>
    </row>
    <row r="790" spans="2:15" ht="18" hidden="1" customHeight="1">
      <c r="B790" s="516"/>
      <c r="C790" s="1274" t="str">
        <f>T(ESTIMATE!B779)</f>
        <v>Asbestos testing</v>
      </c>
      <c r="D790" s="1274"/>
      <c r="E790" s="1274"/>
      <c r="F790" s="1274"/>
      <c r="G790" s="1274"/>
      <c r="H790" s="559">
        <f>ESTIMATE!R779</f>
        <v>0</v>
      </c>
      <c r="I790" s="560" t="str">
        <f>T(ESTIMATE!U779)</f>
        <v>ea</v>
      </c>
      <c r="J790" s="561">
        <f>IF($R$3="Allocate Adders",ESTIMATE!BE779,ESTIMATE!AY779)</f>
        <v>0</v>
      </c>
      <c r="K790" s="561">
        <f>IF($R$3="Allocate Adders",ESTIMATE!BH779,ESTIMATE!AZ779)</f>
        <v>0</v>
      </c>
      <c r="L790" s="561">
        <f>IF($R$3="Allocate Adders",ESTIMATE!BK779,ESTIMATE!BA779)</f>
        <v>0</v>
      </c>
      <c r="M790" s="1275">
        <f t="shared" si="35"/>
        <v>0</v>
      </c>
      <c r="N790" s="1275"/>
      <c r="O790" s="520">
        <f t="shared" si="34"/>
        <v>0</v>
      </c>
    </row>
    <row r="791" spans="2:15" ht="18" hidden="1" customHeight="1">
      <c r="B791" s="516"/>
      <c r="C791" s="1274" t="str">
        <f>T(ESTIMATE!B780)</f>
        <v>Asbestos abatement, (varies by project size)</v>
      </c>
      <c r="D791" s="1274"/>
      <c r="E791" s="1274"/>
      <c r="F791" s="1274"/>
      <c r="G791" s="1274"/>
      <c r="H791" s="559">
        <f>ESTIMATE!R780</f>
        <v>0</v>
      </c>
      <c r="I791" s="560" t="str">
        <f>T(ESTIMATE!U780)</f>
        <v>ls</v>
      </c>
      <c r="J791" s="561">
        <f>IF($R$3="Allocate Adders",ESTIMATE!BE780,ESTIMATE!AY780)</f>
        <v>0</v>
      </c>
      <c r="K791" s="561">
        <f>IF($R$3="Allocate Adders",ESTIMATE!BH780,ESTIMATE!AZ780)</f>
        <v>0</v>
      </c>
      <c r="L791" s="561">
        <f>IF($R$3="Allocate Adders",ESTIMATE!BK780,ESTIMATE!BA780)</f>
        <v>0</v>
      </c>
      <c r="M791" s="1275">
        <f t="shared" si="35"/>
        <v>0</v>
      </c>
      <c r="N791" s="1275"/>
      <c r="O791" s="520">
        <f t="shared" si="34"/>
        <v>0</v>
      </c>
    </row>
    <row r="792" spans="2:15" ht="18" hidden="1" customHeight="1">
      <c r="B792" s="516"/>
      <c r="C792" s="1274" t="str">
        <f>T(ESTIMATE!B781)</f>
        <v/>
      </c>
      <c r="D792" s="1274"/>
      <c r="E792" s="1274"/>
      <c r="F792" s="1274"/>
      <c r="G792" s="1274"/>
      <c r="H792" s="559">
        <f>ESTIMATE!R781</f>
        <v>0</v>
      </c>
      <c r="I792" s="560" t="str">
        <f>T(ESTIMATE!U781)</f>
        <v/>
      </c>
      <c r="J792" s="561">
        <f>IF($R$3="Allocate Adders",ESTIMATE!BE781,ESTIMATE!AY781)</f>
        <v>0</v>
      </c>
      <c r="K792" s="561">
        <f>IF($R$3="Allocate Adders",ESTIMATE!BH781,ESTIMATE!AZ781)</f>
        <v>0</v>
      </c>
      <c r="L792" s="561">
        <f>IF($R$3="Allocate Adders",ESTIMATE!BK781,ESTIMATE!BA781)</f>
        <v>0</v>
      </c>
      <c r="M792" s="1275">
        <f t="shared" si="35"/>
        <v>0</v>
      </c>
      <c r="N792" s="1275"/>
      <c r="O792" s="520">
        <f t="shared" si="34"/>
        <v>0</v>
      </c>
    </row>
    <row r="793" spans="2:15" ht="18" hidden="1" customHeight="1">
      <c r="B793" s="516"/>
      <c r="C793" s="1274" t="str">
        <f>T(ESTIMATE!B782)</f>
        <v/>
      </c>
      <c r="D793" s="1274"/>
      <c r="E793" s="1274"/>
      <c r="F793" s="1274"/>
      <c r="G793" s="1274"/>
      <c r="H793" s="559">
        <f>ESTIMATE!R782</f>
        <v>0</v>
      </c>
      <c r="I793" s="560" t="str">
        <f>T(ESTIMATE!U782)</f>
        <v/>
      </c>
      <c r="J793" s="561">
        <f>IF($R$3="Allocate Adders",ESTIMATE!BE782,ESTIMATE!AY782)</f>
        <v>0</v>
      </c>
      <c r="K793" s="561">
        <f>IF($R$3="Allocate Adders",ESTIMATE!BH782,ESTIMATE!AZ782)</f>
        <v>0</v>
      </c>
      <c r="L793" s="561">
        <f>IF($R$3="Allocate Adders",ESTIMATE!BK782,ESTIMATE!BA782)</f>
        <v>0</v>
      </c>
      <c r="M793" s="1275">
        <f t="shared" si="35"/>
        <v>0</v>
      </c>
      <c r="N793" s="1275"/>
      <c r="O793" s="520">
        <f t="shared" si="34"/>
        <v>0</v>
      </c>
    </row>
    <row r="794" spans="2:15" ht="18" hidden="1" customHeight="1">
      <c r="B794" s="516"/>
      <c r="C794" s="1274" t="str">
        <f>T(ESTIMATE!B783)</f>
        <v>Lead</v>
      </c>
      <c r="D794" s="1274"/>
      <c r="E794" s="1274"/>
      <c r="F794" s="1274"/>
      <c r="G794" s="1274"/>
      <c r="H794" s="559">
        <f>ESTIMATE!R783</f>
        <v>0</v>
      </c>
      <c r="I794" s="560" t="str">
        <f>T(ESTIMATE!U783)</f>
        <v/>
      </c>
      <c r="J794" s="561">
        <f>IF($R$3="Allocate Adders",ESTIMATE!BE783,ESTIMATE!AY783)</f>
        <v>0</v>
      </c>
      <c r="K794" s="561">
        <f>IF($R$3="Allocate Adders",ESTIMATE!BH783,ESTIMATE!AZ783)</f>
        <v>0</v>
      </c>
      <c r="L794" s="561">
        <f>IF($R$3="Allocate Adders",ESTIMATE!BK783,ESTIMATE!BA783)</f>
        <v>0</v>
      </c>
      <c r="M794" s="1275">
        <f t="shared" si="35"/>
        <v>0</v>
      </c>
      <c r="N794" s="1275"/>
      <c r="O794" s="520">
        <f t="shared" si="34"/>
        <v>0</v>
      </c>
    </row>
    <row r="795" spans="2:15" ht="18" hidden="1" customHeight="1">
      <c r="B795" s="516"/>
      <c r="C795" s="1274" t="str">
        <f>T(ESTIMATE!B784)</f>
        <v>Lead paint testing</v>
      </c>
      <c r="D795" s="1274"/>
      <c r="E795" s="1274"/>
      <c r="F795" s="1274"/>
      <c r="G795" s="1274"/>
      <c r="H795" s="559">
        <f>ESTIMATE!R784</f>
        <v>0</v>
      </c>
      <c r="I795" s="560" t="str">
        <f>T(ESTIMATE!U784)</f>
        <v>ea</v>
      </c>
      <c r="J795" s="561">
        <f>IF($R$3="Allocate Adders",ESTIMATE!BE784,ESTIMATE!AY784)</f>
        <v>0</v>
      </c>
      <c r="K795" s="561">
        <f>IF($R$3="Allocate Adders",ESTIMATE!BH784,ESTIMATE!AZ784)</f>
        <v>0</v>
      </c>
      <c r="L795" s="561">
        <f>IF($R$3="Allocate Adders",ESTIMATE!BK784,ESTIMATE!BA784)</f>
        <v>0</v>
      </c>
      <c r="M795" s="1275">
        <f t="shared" si="35"/>
        <v>0</v>
      </c>
      <c r="N795" s="1275"/>
      <c r="O795" s="520">
        <f t="shared" si="34"/>
        <v>0</v>
      </c>
    </row>
    <row r="796" spans="2:15" ht="18" hidden="1" customHeight="1">
      <c r="B796" s="516"/>
      <c r="C796" s="1274" t="str">
        <f>T(ESTIMATE!B785)</f>
        <v>Lead paint encapsulation</v>
      </c>
      <c r="D796" s="1274"/>
      <c r="E796" s="1274"/>
      <c r="F796" s="1274"/>
      <c r="G796" s="1274"/>
      <c r="H796" s="559">
        <f>ESTIMATE!R785</f>
        <v>0</v>
      </c>
      <c r="I796" s="560" t="str">
        <f>T(ESTIMATE!U785)</f>
        <v>sf</v>
      </c>
      <c r="J796" s="561">
        <f>IF($R$3="Allocate Adders",ESTIMATE!BE785,ESTIMATE!AY785)</f>
        <v>0</v>
      </c>
      <c r="K796" s="561">
        <f>IF($R$3="Allocate Adders",ESTIMATE!BH785,ESTIMATE!AZ785)</f>
        <v>0</v>
      </c>
      <c r="L796" s="561">
        <f>IF($R$3="Allocate Adders",ESTIMATE!BK785,ESTIMATE!BA785)</f>
        <v>0</v>
      </c>
      <c r="M796" s="1275">
        <f t="shared" si="35"/>
        <v>0</v>
      </c>
      <c r="N796" s="1275"/>
      <c r="O796" s="520">
        <f t="shared" si="34"/>
        <v>0</v>
      </c>
    </row>
    <row r="797" spans="2:15" ht="18" hidden="1" customHeight="1">
      <c r="B797" s="516"/>
      <c r="C797" s="1274" t="str">
        <f>T(ESTIMATE!B786)</f>
        <v/>
      </c>
      <c r="D797" s="1274"/>
      <c r="E797" s="1274"/>
      <c r="F797" s="1274"/>
      <c r="G797" s="1274"/>
      <c r="H797" s="559">
        <f>ESTIMATE!R786</f>
        <v>0</v>
      </c>
      <c r="I797" s="560" t="str">
        <f>T(ESTIMATE!U786)</f>
        <v/>
      </c>
      <c r="J797" s="561">
        <f>IF($R$3="Allocate Adders",ESTIMATE!BE786,ESTIMATE!AY786)</f>
        <v>0</v>
      </c>
      <c r="K797" s="561">
        <f>IF($R$3="Allocate Adders",ESTIMATE!BH786,ESTIMATE!AZ786)</f>
        <v>0</v>
      </c>
      <c r="L797" s="561">
        <f>IF($R$3="Allocate Adders",ESTIMATE!BK786,ESTIMATE!BA786)</f>
        <v>0</v>
      </c>
      <c r="M797" s="1275">
        <f t="shared" si="35"/>
        <v>0</v>
      </c>
      <c r="N797" s="1275"/>
      <c r="O797" s="520">
        <f t="shared" si="34"/>
        <v>0</v>
      </c>
    </row>
    <row r="798" spans="2:15" ht="18" hidden="1" customHeight="1">
      <c r="B798" s="516"/>
      <c r="C798" s="1274" t="str">
        <f>T(ESTIMATE!B787)</f>
        <v/>
      </c>
      <c r="D798" s="1274"/>
      <c r="E798" s="1274"/>
      <c r="F798" s="1274"/>
      <c r="G798" s="1274"/>
      <c r="H798" s="559">
        <f>ESTIMATE!R787</f>
        <v>0</v>
      </c>
      <c r="I798" s="560" t="str">
        <f>T(ESTIMATE!U787)</f>
        <v/>
      </c>
      <c r="J798" s="561">
        <f>IF($R$3="Allocate Adders",ESTIMATE!BE787,ESTIMATE!AY787)</f>
        <v>0</v>
      </c>
      <c r="K798" s="561">
        <f>IF($R$3="Allocate Adders",ESTIMATE!BH787,ESTIMATE!AZ787)</f>
        <v>0</v>
      </c>
      <c r="L798" s="561">
        <f>IF($R$3="Allocate Adders",ESTIMATE!BK787,ESTIMATE!BA787)</f>
        <v>0</v>
      </c>
      <c r="M798" s="1275">
        <f t="shared" si="35"/>
        <v>0</v>
      </c>
      <c r="N798" s="1275"/>
      <c r="O798" s="520">
        <f t="shared" si="34"/>
        <v>0</v>
      </c>
    </row>
    <row r="799" spans="2:15" ht="18" hidden="1" customHeight="1">
      <c r="B799" s="516"/>
      <c r="C799" s="1274" t="str">
        <f>T(ESTIMATE!B788)</f>
        <v>Mold</v>
      </c>
      <c r="D799" s="1274"/>
      <c r="E799" s="1274"/>
      <c r="F799" s="1274"/>
      <c r="G799" s="1274"/>
      <c r="H799" s="559">
        <f>ESTIMATE!R788</f>
        <v>0</v>
      </c>
      <c r="I799" s="560" t="str">
        <f>T(ESTIMATE!U788)</f>
        <v/>
      </c>
      <c r="J799" s="561">
        <f>IF($R$3="Allocate Adders",ESTIMATE!BE788,ESTIMATE!AY788)</f>
        <v>0</v>
      </c>
      <c r="K799" s="561">
        <f>IF($R$3="Allocate Adders",ESTIMATE!BH788,ESTIMATE!AZ788)</f>
        <v>0</v>
      </c>
      <c r="L799" s="561">
        <f>IF($R$3="Allocate Adders",ESTIMATE!BK788,ESTIMATE!BA788)</f>
        <v>0</v>
      </c>
      <c r="M799" s="1275">
        <f t="shared" si="35"/>
        <v>0</v>
      </c>
      <c r="N799" s="1275"/>
      <c r="O799" s="520">
        <f t="shared" si="34"/>
        <v>0</v>
      </c>
    </row>
    <row r="800" spans="2:15" ht="18" hidden="1" customHeight="1">
      <c r="B800" s="516"/>
      <c r="C800" s="1274" t="str">
        <f>T(ESTIMATE!B789)</f>
        <v>Mold testing</v>
      </c>
      <c r="D800" s="1274"/>
      <c r="E800" s="1274"/>
      <c r="F800" s="1274"/>
      <c r="G800" s="1274"/>
      <c r="H800" s="559">
        <f>ESTIMATE!R789</f>
        <v>0</v>
      </c>
      <c r="I800" s="560" t="str">
        <f>T(ESTIMATE!U789)</f>
        <v>ea</v>
      </c>
      <c r="J800" s="561">
        <f>IF($R$3="Allocate Adders",ESTIMATE!BE789,ESTIMATE!AY789)</f>
        <v>0</v>
      </c>
      <c r="K800" s="561">
        <f>IF($R$3="Allocate Adders",ESTIMATE!BH789,ESTIMATE!AZ789)</f>
        <v>0</v>
      </c>
      <c r="L800" s="561">
        <f>IF($R$3="Allocate Adders",ESTIMATE!BK789,ESTIMATE!BA789)</f>
        <v>0</v>
      </c>
      <c r="M800" s="1275">
        <f t="shared" si="35"/>
        <v>0</v>
      </c>
      <c r="N800" s="1275"/>
      <c r="O800" s="520">
        <f t="shared" si="34"/>
        <v>0</v>
      </c>
    </row>
    <row r="801" spans="2:15" ht="18" hidden="1" customHeight="1">
      <c r="B801" s="516"/>
      <c r="C801" s="1274" t="str">
        <f>T(ESTIMATE!B790)</f>
        <v>Mold abatement (varies by project size)</v>
      </c>
      <c r="D801" s="1274"/>
      <c r="E801" s="1274"/>
      <c r="F801" s="1274"/>
      <c r="G801" s="1274"/>
      <c r="H801" s="559">
        <f>ESTIMATE!R790</f>
        <v>0</v>
      </c>
      <c r="I801" s="560" t="str">
        <f>T(ESTIMATE!U790)</f>
        <v>ls</v>
      </c>
      <c r="J801" s="561">
        <f>IF($R$3="Allocate Adders",ESTIMATE!BE790,ESTIMATE!AY790)</f>
        <v>0</v>
      </c>
      <c r="K801" s="561">
        <f>IF($R$3="Allocate Adders",ESTIMATE!BH790,ESTIMATE!AZ790)</f>
        <v>0</v>
      </c>
      <c r="L801" s="561">
        <f>IF($R$3="Allocate Adders",ESTIMATE!BK790,ESTIMATE!BA790)</f>
        <v>0</v>
      </c>
      <c r="M801" s="1275">
        <f t="shared" si="35"/>
        <v>0</v>
      </c>
      <c r="N801" s="1275"/>
      <c r="O801" s="520">
        <f t="shared" si="34"/>
        <v>0</v>
      </c>
    </row>
    <row r="802" spans="2:15" ht="18" hidden="1" customHeight="1">
      <c r="B802" s="516"/>
      <c r="C802" s="1274" t="str">
        <f>T(ESTIMATE!B791)</f>
        <v/>
      </c>
      <c r="D802" s="1274"/>
      <c r="E802" s="1274"/>
      <c r="F802" s="1274"/>
      <c r="G802" s="1274"/>
      <c r="H802" s="559">
        <f>ESTIMATE!R791</f>
        <v>0</v>
      </c>
      <c r="I802" s="560" t="str">
        <f>T(ESTIMATE!U791)</f>
        <v/>
      </c>
      <c r="J802" s="561">
        <f>IF($R$3="Allocate Adders",ESTIMATE!BE791,ESTIMATE!AY791)</f>
        <v>0</v>
      </c>
      <c r="K802" s="561">
        <f>IF($R$3="Allocate Adders",ESTIMATE!BH791,ESTIMATE!AZ791)</f>
        <v>0</v>
      </c>
      <c r="L802" s="561">
        <f>IF($R$3="Allocate Adders",ESTIMATE!BK791,ESTIMATE!BA791)</f>
        <v>0</v>
      </c>
      <c r="M802" s="1275">
        <f t="shared" si="35"/>
        <v>0</v>
      </c>
      <c r="N802" s="1275"/>
      <c r="O802" s="520">
        <f t="shared" si="34"/>
        <v>0</v>
      </c>
    </row>
    <row r="803" spans="2:15" ht="18" hidden="1" customHeight="1">
      <c r="B803" s="516"/>
      <c r="C803" s="1274" t="str">
        <f>T(ESTIMATE!B792)</f>
        <v/>
      </c>
      <c r="D803" s="1274"/>
      <c r="E803" s="1274"/>
      <c r="F803" s="1274"/>
      <c r="G803" s="1274"/>
      <c r="H803" s="559">
        <f>ESTIMATE!R792</f>
        <v>0</v>
      </c>
      <c r="I803" s="560" t="str">
        <f>T(ESTIMATE!U792)</f>
        <v/>
      </c>
      <c r="J803" s="561">
        <f>IF($R$3="Allocate Adders",ESTIMATE!BE792,ESTIMATE!AY792)</f>
        <v>0</v>
      </c>
      <c r="K803" s="561">
        <f>IF($R$3="Allocate Adders",ESTIMATE!BH792,ESTIMATE!AZ792)</f>
        <v>0</v>
      </c>
      <c r="L803" s="561">
        <f>IF($R$3="Allocate Adders",ESTIMATE!BK792,ESTIMATE!BA792)</f>
        <v>0</v>
      </c>
      <c r="M803" s="1275">
        <f t="shared" si="35"/>
        <v>0</v>
      </c>
      <c r="N803" s="1275"/>
      <c r="O803" s="520">
        <f t="shared" si="34"/>
        <v>0</v>
      </c>
    </row>
    <row r="804" spans="2:15" ht="18" hidden="1" customHeight="1">
      <c r="B804" s="516"/>
      <c r="C804" s="1274" t="str">
        <f>T(ESTIMATE!B793)</f>
        <v/>
      </c>
      <c r="D804" s="1274"/>
      <c r="E804" s="1274"/>
      <c r="F804" s="1274"/>
      <c r="G804" s="1274"/>
      <c r="H804" s="559">
        <f>ESTIMATE!R793</f>
        <v>0</v>
      </c>
      <c r="I804" s="560" t="str">
        <f>T(ESTIMATE!U793)</f>
        <v/>
      </c>
      <c r="J804" s="561">
        <f>IF($R$3="Allocate Adders",ESTIMATE!BE793,ESTIMATE!AY793)</f>
        <v>0</v>
      </c>
      <c r="K804" s="561">
        <f>IF($R$3="Allocate Adders",ESTIMATE!BH793,ESTIMATE!AZ793)</f>
        <v>0</v>
      </c>
      <c r="L804" s="561">
        <f>IF($R$3="Allocate Adders",ESTIMATE!BK793,ESTIMATE!BA793)</f>
        <v>0</v>
      </c>
      <c r="M804" s="1275">
        <f t="shared" si="35"/>
        <v>0</v>
      </c>
      <c r="N804" s="1275"/>
      <c r="O804" s="520">
        <f t="shared" si="34"/>
        <v>0</v>
      </c>
    </row>
    <row r="805" spans="2:15" ht="18" hidden="1" customHeight="1">
      <c r="B805" s="516"/>
      <c r="C805" s="1274" t="str">
        <f>T(ESTIMATE!B794)</f>
        <v/>
      </c>
      <c r="D805" s="1274"/>
      <c r="E805" s="1274"/>
      <c r="F805" s="1274"/>
      <c r="G805" s="1274"/>
      <c r="H805" s="559">
        <f>ESTIMATE!R794</f>
        <v>0</v>
      </c>
      <c r="I805" s="560" t="str">
        <f>T(ESTIMATE!U794)</f>
        <v/>
      </c>
      <c r="J805" s="561">
        <f>IF($R$3="Allocate Adders",ESTIMATE!BE794,ESTIMATE!AY794)</f>
        <v>0</v>
      </c>
      <c r="K805" s="561">
        <f>IF($R$3="Allocate Adders",ESTIMATE!BH794,ESTIMATE!AZ794)</f>
        <v>0</v>
      </c>
      <c r="L805" s="561">
        <f>IF($R$3="Allocate Adders",ESTIMATE!BK794,ESTIMATE!BA794)</f>
        <v>0</v>
      </c>
      <c r="M805" s="1275">
        <f t="shared" si="35"/>
        <v>0</v>
      </c>
      <c r="N805" s="1275"/>
      <c r="O805" s="520">
        <f t="shared" si="34"/>
        <v>0</v>
      </c>
    </row>
    <row r="806" spans="2:15" ht="18" hidden="1" customHeight="1">
      <c r="B806" s="516"/>
      <c r="C806" s="1274" t="str">
        <f>T(ESTIMATE!B795)</f>
        <v/>
      </c>
      <c r="D806" s="1274"/>
      <c r="E806" s="1274"/>
      <c r="F806" s="1274"/>
      <c r="G806" s="1274"/>
      <c r="H806" s="559">
        <f>ESTIMATE!R795</f>
        <v>0</v>
      </c>
      <c r="I806" s="560" t="str">
        <f>T(ESTIMATE!U795)</f>
        <v/>
      </c>
      <c r="J806" s="561">
        <f>IF($R$3="Allocate Adders",ESTIMATE!BE795,ESTIMATE!AY795)</f>
        <v>0</v>
      </c>
      <c r="K806" s="561">
        <f>IF($R$3="Allocate Adders",ESTIMATE!BH795,ESTIMATE!AZ795)</f>
        <v>0</v>
      </c>
      <c r="L806" s="561">
        <f>IF($R$3="Allocate Adders",ESTIMATE!BK795,ESTIMATE!BA795)</f>
        <v>0</v>
      </c>
      <c r="M806" s="1275">
        <f t="shared" si="35"/>
        <v>0</v>
      </c>
      <c r="N806" s="1275"/>
      <c r="O806" s="520">
        <f t="shared" si="34"/>
        <v>0</v>
      </c>
    </row>
    <row r="807" spans="2:15" ht="18" hidden="1" customHeight="1">
      <c r="B807" s="516"/>
      <c r="C807" s="1274" t="str">
        <f>T(ESTIMATE!B796)</f>
        <v/>
      </c>
      <c r="D807" s="1274"/>
      <c r="E807" s="1274"/>
      <c r="F807" s="1274"/>
      <c r="G807" s="1274"/>
      <c r="H807" s="559">
        <f>ESTIMATE!R796</f>
        <v>0</v>
      </c>
      <c r="I807" s="560" t="str">
        <f>T(ESTIMATE!U796)</f>
        <v/>
      </c>
      <c r="J807" s="561">
        <f>IF($R$3="Allocate Adders",ESTIMATE!BE796,ESTIMATE!AY796)</f>
        <v>0</v>
      </c>
      <c r="K807" s="561">
        <f>IF($R$3="Allocate Adders",ESTIMATE!BH796,ESTIMATE!AZ796)</f>
        <v>0</v>
      </c>
      <c r="L807" s="561">
        <f>IF($R$3="Allocate Adders",ESTIMATE!BK796,ESTIMATE!BA796)</f>
        <v>0</v>
      </c>
      <c r="M807" s="1275">
        <f t="shared" si="35"/>
        <v>0</v>
      </c>
      <c r="N807" s="1275"/>
      <c r="O807" s="520">
        <f t="shared" si="34"/>
        <v>0</v>
      </c>
    </row>
    <row r="808" spans="2:15" ht="18" hidden="1" customHeight="1">
      <c r="B808" s="516"/>
      <c r="C808" s="1274" t="str">
        <f>T(ESTIMATE!B797)</f>
        <v/>
      </c>
      <c r="D808" s="1274"/>
      <c r="E808" s="1274"/>
      <c r="F808" s="1274"/>
      <c r="G808" s="1274"/>
      <c r="H808" s="559">
        <f>ESTIMATE!R797</f>
        <v>0</v>
      </c>
      <c r="I808" s="560" t="str">
        <f>T(ESTIMATE!U797)</f>
        <v/>
      </c>
      <c r="J808" s="561">
        <f>IF($R$3="Allocate Adders",ESTIMATE!BE797,ESTIMATE!AY797)</f>
        <v>0</v>
      </c>
      <c r="K808" s="561">
        <f>IF($R$3="Allocate Adders",ESTIMATE!BH797,ESTIMATE!AZ797)</f>
        <v>0</v>
      </c>
      <c r="L808" s="561">
        <f>IF($R$3="Allocate Adders",ESTIMATE!BK797,ESTIMATE!BA797)</f>
        <v>0</v>
      </c>
      <c r="M808" s="1275">
        <f t="shared" si="35"/>
        <v>0</v>
      </c>
      <c r="N808" s="1275"/>
      <c r="O808" s="520">
        <f t="shared" si="34"/>
        <v>0</v>
      </c>
    </row>
    <row r="809" spans="2:15" ht="18" hidden="1" customHeight="1">
      <c r="B809" s="516"/>
      <c r="C809" s="1274" t="str">
        <f>T(ESTIMATE!B798)</f>
        <v/>
      </c>
      <c r="D809" s="1274"/>
      <c r="E809" s="1274"/>
      <c r="F809" s="1274"/>
      <c r="G809" s="1274"/>
      <c r="H809" s="559">
        <f>ESTIMATE!R798</f>
        <v>0</v>
      </c>
      <c r="I809" s="560" t="str">
        <f>T(ESTIMATE!U798)</f>
        <v/>
      </c>
      <c r="J809" s="561">
        <f>IF($R$3="Allocate Adders",ESTIMATE!BE798,ESTIMATE!AY798)</f>
        <v>0</v>
      </c>
      <c r="K809" s="561">
        <f>IF($R$3="Allocate Adders",ESTIMATE!BH798,ESTIMATE!AZ798)</f>
        <v>0</v>
      </c>
      <c r="L809" s="561">
        <f>IF($R$3="Allocate Adders",ESTIMATE!BK798,ESTIMATE!BA798)</f>
        <v>0</v>
      </c>
      <c r="M809" s="1275">
        <f t="shared" si="35"/>
        <v>0</v>
      </c>
      <c r="N809" s="1275"/>
      <c r="O809" s="520">
        <f t="shared" si="34"/>
        <v>0</v>
      </c>
    </row>
    <row r="810" spans="2:15" ht="18" hidden="1" customHeight="1">
      <c r="B810" s="516"/>
      <c r="C810" s="1274" t="str">
        <f>T(ESTIMATE!B799)</f>
        <v/>
      </c>
      <c r="D810" s="1274"/>
      <c r="E810" s="1274"/>
      <c r="F810" s="1274"/>
      <c r="G810" s="1274"/>
      <c r="H810" s="559">
        <f>ESTIMATE!R799</f>
        <v>0</v>
      </c>
      <c r="I810" s="560" t="str">
        <f>T(ESTIMATE!U799)</f>
        <v/>
      </c>
      <c r="J810" s="561">
        <f>IF($R$3="Allocate Adders",ESTIMATE!BE799,ESTIMATE!AY799)</f>
        <v>0</v>
      </c>
      <c r="K810" s="561">
        <f>IF($R$3="Allocate Adders",ESTIMATE!BH799,ESTIMATE!AZ799)</f>
        <v>0</v>
      </c>
      <c r="L810" s="561">
        <f>IF($R$3="Allocate Adders",ESTIMATE!BK799,ESTIMATE!BA799)</f>
        <v>0</v>
      </c>
      <c r="M810" s="1275">
        <f t="shared" si="35"/>
        <v>0</v>
      </c>
      <c r="N810" s="1275"/>
      <c r="O810" s="520">
        <f t="shared" si="34"/>
        <v>0</v>
      </c>
    </row>
    <row r="811" spans="2:15" ht="18" hidden="1" customHeight="1">
      <c r="B811" s="516"/>
      <c r="C811" s="1274" t="str">
        <f>T(ESTIMATE!B800)</f>
        <v/>
      </c>
      <c r="D811" s="1274"/>
      <c r="E811" s="1274"/>
      <c r="F811" s="1274"/>
      <c r="G811" s="1274"/>
      <c r="H811" s="559">
        <f>ESTIMATE!R800</f>
        <v>0</v>
      </c>
      <c r="I811" s="560" t="str">
        <f>T(ESTIMATE!U800)</f>
        <v/>
      </c>
      <c r="J811" s="561">
        <f>IF($R$3="Allocate Adders",ESTIMATE!BE800,ESTIMATE!AY800)</f>
        <v>0</v>
      </c>
      <c r="K811" s="561">
        <f>IF($R$3="Allocate Adders",ESTIMATE!BH800,ESTIMATE!AZ800)</f>
        <v>0</v>
      </c>
      <c r="L811" s="561">
        <f>IF($R$3="Allocate Adders",ESTIMATE!BK800,ESTIMATE!BA800)</f>
        <v>0</v>
      </c>
      <c r="M811" s="1275">
        <f t="shared" si="35"/>
        <v>0</v>
      </c>
      <c r="N811" s="1275"/>
      <c r="O811" s="520">
        <f t="shared" si="34"/>
        <v>0</v>
      </c>
    </row>
    <row r="812" spans="2:15" ht="18" hidden="1" customHeight="1">
      <c r="B812" s="516"/>
      <c r="C812" s="1274" t="str">
        <f>T(ESTIMATE!B801)</f>
        <v/>
      </c>
      <c r="D812" s="1274"/>
      <c r="E812" s="1274"/>
      <c r="F812" s="1274"/>
      <c r="G812" s="1274"/>
      <c r="H812" s="559">
        <f>ESTIMATE!R801</f>
        <v>0</v>
      </c>
      <c r="I812" s="560" t="str">
        <f>T(ESTIMATE!U801)</f>
        <v/>
      </c>
      <c r="J812" s="561">
        <f>IF($R$3="Allocate Adders",ESTIMATE!BE801,ESTIMATE!AY801)</f>
        <v>0</v>
      </c>
      <c r="K812" s="561">
        <f>IF($R$3="Allocate Adders",ESTIMATE!BH801,ESTIMATE!AZ801)</f>
        <v>0</v>
      </c>
      <c r="L812" s="561">
        <f>IF($R$3="Allocate Adders",ESTIMATE!BK801,ESTIMATE!BA801)</f>
        <v>0</v>
      </c>
      <c r="M812" s="1275">
        <f t="shared" si="35"/>
        <v>0</v>
      </c>
      <c r="N812" s="1275"/>
      <c r="O812" s="520">
        <f t="shared" si="34"/>
        <v>0</v>
      </c>
    </row>
    <row r="813" spans="2:15" ht="18" hidden="1" customHeight="1">
      <c r="B813" s="516"/>
      <c r="C813" s="1274" t="str">
        <f>T(ESTIMATE!B802)</f>
        <v/>
      </c>
      <c r="D813" s="1274"/>
      <c r="E813" s="1274"/>
      <c r="F813" s="1274"/>
      <c r="G813" s="1274"/>
      <c r="H813" s="559">
        <f>ESTIMATE!R802</f>
        <v>0</v>
      </c>
      <c r="I813" s="560" t="str">
        <f>T(ESTIMATE!U802)</f>
        <v/>
      </c>
      <c r="J813" s="561">
        <f>IF($R$3="Allocate Adders",ESTIMATE!BE802,ESTIMATE!AY802)</f>
        <v>0</v>
      </c>
      <c r="K813" s="561">
        <f>IF($R$3="Allocate Adders",ESTIMATE!BH802,ESTIMATE!AZ802)</f>
        <v>0</v>
      </c>
      <c r="L813" s="561">
        <f>IF($R$3="Allocate Adders",ESTIMATE!BK802,ESTIMATE!BA802)</f>
        <v>0</v>
      </c>
      <c r="M813" s="1275">
        <f t="shared" si="35"/>
        <v>0</v>
      </c>
      <c r="N813" s="1275"/>
      <c r="O813" s="520">
        <f t="shared" si="34"/>
        <v>0</v>
      </c>
    </row>
    <row r="814" spans="2:15" ht="18" hidden="1" customHeight="1">
      <c r="B814" s="516"/>
      <c r="C814" s="1274" t="str">
        <f>T(ESTIMATE!B803)</f>
        <v/>
      </c>
      <c r="D814" s="1274"/>
      <c r="E814" s="1274"/>
      <c r="F814" s="1274"/>
      <c r="G814" s="1274"/>
      <c r="H814" s="559">
        <f>ESTIMATE!R803</f>
        <v>0</v>
      </c>
      <c r="I814" s="560" t="str">
        <f>T(ESTIMATE!U803)</f>
        <v/>
      </c>
      <c r="J814" s="561">
        <f>IF($R$3="Allocate Adders",ESTIMATE!BE803,ESTIMATE!AY803)</f>
        <v>0</v>
      </c>
      <c r="K814" s="561">
        <f>IF($R$3="Allocate Adders",ESTIMATE!BH803,ESTIMATE!AZ803)</f>
        <v>0</v>
      </c>
      <c r="L814" s="561">
        <f>IF($R$3="Allocate Adders",ESTIMATE!BK803,ESTIMATE!BA803)</f>
        <v>0</v>
      </c>
      <c r="M814" s="1275">
        <f t="shared" si="35"/>
        <v>0</v>
      </c>
      <c r="N814" s="1275"/>
      <c r="O814" s="520">
        <f t="shared" si="34"/>
        <v>0</v>
      </c>
    </row>
    <row r="815" spans="2:15" ht="18" hidden="1" customHeight="1">
      <c r="B815" s="516"/>
      <c r="C815" s="1274" t="str">
        <f>T(ESTIMATE!B804)</f>
        <v/>
      </c>
      <c r="D815" s="1274"/>
      <c r="E815" s="1274"/>
      <c r="F815" s="1274"/>
      <c r="G815" s="1274"/>
      <c r="H815" s="559">
        <f>ESTIMATE!R804</f>
        <v>0</v>
      </c>
      <c r="I815" s="560" t="str">
        <f>T(ESTIMATE!U804)</f>
        <v/>
      </c>
      <c r="J815" s="561">
        <f>IF($R$3="Allocate Adders",ESTIMATE!BE804,ESTIMATE!AY804)</f>
        <v>0</v>
      </c>
      <c r="K815" s="561">
        <f>IF($R$3="Allocate Adders",ESTIMATE!BH804,ESTIMATE!AZ804)</f>
        <v>0</v>
      </c>
      <c r="L815" s="561">
        <f>IF($R$3="Allocate Adders",ESTIMATE!BK804,ESTIMATE!BA804)</f>
        <v>0</v>
      </c>
      <c r="M815" s="1275">
        <f t="shared" si="35"/>
        <v>0</v>
      </c>
      <c r="N815" s="1275"/>
      <c r="O815" s="520">
        <f t="shared" si="34"/>
        <v>0</v>
      </c>
    </row>
    <row r="816" spans="2:15" ht="18" hidden="1" customHeight="1">
      <c r="B816" s="516"/>
      <c r="C816" s="1274" t="str">
        <f>T(ESTIMATE!B805)</f>
        <v/>
      </c>
      <c r="D816" s="1274"/>
      <c r="E816" s="1274"/>
      <c r="F816" s="1274"/>
      <c r="G816" s="1274"/>
      <c r="H816" s="559">
        <f>ESTIMATE!R805</f>
        <v>0</v>
      </c>
      <c r="I816" s="560" t="str">
        <f>T(ESTIMATE!U805)</f>
        <v/>
      </c>
      <c r="J816" s="561">
        <f>IF($R$3="Allocate Adders",ESTIMATE!BE805,ESTIMATE!AY805)</f>
        <v>0</v>
      </c>
      <c r="K816" s="561">
        <f>IF($R$3="Allocate Adders",ESTIMATE!BH805,ESTIMATE!AZ805)</f>
        <v>0</v>
      </c>
      <c r="L816" s="561">
        <f>IF($R$3="Allocate Adders",ESTIMATE!BK805,ESTIMATE!BA805)</f>
        <v>0</v>
      </c>
      <c r="M816" s="1275">
        <f t="shared" si="35"/>
        <v>0</v>
      </c>
      <c r="N816" s="1275"/>
      <c r="O816" s="520">
        <f t="shared" si="34"/>
        <v>0</v>
      </c>
    </row>
    <row r="817" spans="2:15" ht="18" hidden="1" customHeight="1">
      <c r="B817" s="516"/>
      <c r="C817" s="1274" t="str">
        <f>T(ESTIMATE!B806)</f>
        <v/>
      </c>
      <c r="D817" s="1274"/>
      <c r="E817" s="1274"/>
      <c r="F817" s="1274"/>
      <c r="G817" s="1274"/>
      <c r="H817" s="559">
        <f>ESTIMATE!R806</f>
        <v>0</v>
      </c>
      <c r="I817" s="560" t="str">
        <f>T(ESTIMATE!U806)</f>
        <v/>
      </c>
      <c r="J817" s="561">
        <f>IF($R$3="Allocate Adders",ESTIMATE!BE806,ESTIMATE!AY806)</f>
        <v>0</v>
      </c>
      <c r="K817" s="561">
        <f>IF($R$3="Allocate Adders",ESTIMATE!BH806,ESTIMATE!AZ806)</f>
        <v>0</v>
      </c>
      <c r="L817" s="561">
        <f>IF($R$3="Allocate Adders",ESTIMATE!BK806,ESTIMATE!BA806)</f>
        <v>0</v>
      </c>
      <c r="M817" s="1275">
        <f t="shared" si="35"/>
        <v>0</v>
      </c>
      <c r="N817" s="1275"/>
      <c r="O817" s="520">
        <f t="shared" si="34"/>
        <v>0</v>
      </c>
    </row>
    <row r="818" spans="2:15" ht="18" hidden="1" customHeight="1">
      <c r="B818" s="516"/>
      <c r="C818" s="1274" t="str">
        <f>T(ESTIMATE!B807)</f>
        <v/>
      </c>
      <c r="D818" s="1274"/>
      <c r="E818" s="1274"/>
      <c r="F818" s="1274"/>
      <c r="G818" s="1274"/>
      <c r="H818" s="559">
        <f>ESTIMATE!R807</f>
        <v>0</v>
      </c>
      <c r="I818" s="560" t="str">
        <f>T(ESTIMATE!U807)</f>
        <v/>
      </c>
      <c r="J818" s="561">
        <f>IF($R$3="Allocate Adders",ESTIMATE!BE807,ESTIMATE!AY807)</f>
        <v>0</v>
      </c>
      <c r="K818" s="561">
        <f>IF($R$3="Allocate Adders",ESTIMATE!BH807,ESTIMATE!AZ807)</f>
        <v>0</v>
      </c>
      <c r="L818" s="561">
        <f>IF($R$3="Allocate Adders",ESTIMATE!BK807,ESTIMATE!BA807)</f>
        <v>0</v>
      </c>
      <c r="M818" s="1275">
        <f t="shared" si="35"/>
        <v>0</v>
      </c>
      <c r="N818" s="1275"/>
      <c r="O818" s="520">
        <f t="shared" si="34"/>
        <v>0</v>
      </c>
    </row>
    <row r="819" spans="2:15" ht="18" hidden="1" customHeight="1">
      <c r="B819" s="516"/>
      <c r="C819" s="1274" t="str">
        <f>T(ESTIMATE!B808)</f>
        <v/>
      </c>
      <c r="D819" s="1274"/>
      <c r="E819" s="1274"/>
      <c r="F819" s="1274"/>
      <c r="G819" s="1274"/>
      <c r="H819" s="559">
        <f>ESTIMATE!R808</f>
        <v>0</v>
      </c>
      <c r="I819" s="560" t="str">
        <f>T(ESTIMATE!U808)</f>
        <v/>
      </c>
      <c r="J819" s="561">
        <f>IF($R$3="Allocate Adders",ESTIMATE!BE808,ESTIMATE!AY808)</f>
        <v>0</v>
      </c>
      <c r="K819" s="561">
        <f>IF($R$3="Allocate Adders",ESTIMATE!BH808,ESTIMATE!AZ808)</f>
        <v>0</v>
      </c>
      <c r="L819" s="561">
        <f>IF($R$3="Allocate Adders",ESTIMATE!BK808,ESTIMATE!BA808)</f>
        <v>0</v>
      </c>
      <c r="M819" s="1275">
        <f t="shared" si="35"/>
        <v>0</v>
      </c>
      <c r="N819" s="1275"/>
      <c r="O819" s="520">
        <f t="shared" si="34"/>
        <v>0</v>
      </c>
    </row>
    <row r="820" spans="2:15" ht="18" hidden="1" customHeight="1">
      <c r="B820" s="516"/>
      <c r="C820" s="1274" t="str">
        <f>T(ESTIMATE!B809)</f>
        <v/>
      </c>
      <c r="D820" s="1274"/>
      <c r="E820" s="1274"/>
      <c r="F820" s="1274"/>
      <c r="G820" s="1274"/>
      <c r="H820" s="559">
        <f>ESTIMATE!R809</f>
        <v>0</v>
      </c>
      <c r="I820" s="560" t="str">
        <f>T(ESTIMATE!U809)</f>
        <v/>
      </c>
      <c r="J820" s="561">
        <f>IF($R$3="Allocate Adders",ESTIMATE!BE809,ESTIMATE!AY809)</f>
        <v>0</v>
      </c>
      <c r="K820" s="561">
        <f>IF($R$3="Allocate Adders",ESTIMATE!BH809,ESTIMATE!AZ809)</f>
        <v>0</v>
      </c>
      <c r="L820" s="561">
        <f>IF($R$3="Allocate Adders",ESTIMATE!BK809,ESTIMATE!BA809)</f>
        <v>0</v>
      </c>
      <c r="M820" s="1275">
        <f t="shared" si="35"/>
        <v>0</v>
      </c>
      <c r="N820" s="1275"/>
      <c r="O820" s="520">
        <f t="shared" si="34"/>
        <v>0</v>
      </c>
    </row>
    <row r="821" spans="2:15" ht="18" hidden="1" customHeight="1">
      <c r="B821" s="516"/>
      <c r="C821" s="1274" t="str">
        <f>T(ESTIMATE!B810)</f>
        <v/>
      </c>
      <c r="D821" s="1274"/>
      <c r="E821" s="1274"/>
      <c r="F821" s="1274"/>
      <c r="G821" s="1274"/>
      <c r="H821" s="559">
        <f>ESTIMATE!R810</f>
        <v>0</v>
      </c>
      <c r="I821" s="560" t="str">
        <f>T(ESTIMATE!U810)</f>
        <v/>
      </c>
      <c r="J821" s="561">
        <f>IF($R$3="Allocate Adders",ESTIMATE!BE810,ESTIMATE!AY810)</f>
        <v>0</v>
      </c>
      <c r="K821" s="561">
        <f>IF($R$3="Allocate Adders",ESTIMATE!BH810,ESTIMATE!AZ810)</f>
        <v>0</v>
      </c>
      <c r="L821" s="561">
        <f>IF($R$3="Allocate Adders",ESTIMATE!BK810,ESTIMATE!BA810)</f>
        <v>0</v>
      </c>
      <c r="M821" s="1275">
        <f t="shared" si="35"/>
        <v>0</v>
      </c>
      <c r="N821" s="1275"/>
      <c r="O821" s="520">
        <f t="shared" si="34"/>
        <v>0</v>
      </c>
    </row>
    <row r="822" spans="2:15" ht="18" hidden="1" customHeight="1">
      <c r="B822" s="516"/>
      <c r="C822" s="1274" t="str">
        <f>T(ESTIMATE!B811)</f>
        <v/>
      </c>
      <c r="D822" s="1274"/>
      <c r="E822" s="1274"/>
      <c r="F822" s="1274"/>
      <c r="G822" s="1274"/>
      <c r="H822" s="559">
        <f>ESTIMATE!R811</f>
        <v>0</v>
      </c>
      <c r="I822" s="560" t="str">
        <f>T(ESTIMATE!U811)</f>
        <v/>
      </c>
      <c r="J822" s="561">
        <f>IF($R$3="Allocate Adders",ESTIMATE!BE811,ESTIMATE!AY811)</f>
        <v>0</v>
      </c>
      <c r="K822" s="561">
        <f>IF($R$3="Allocate Adders",ESTIMATE!BH811,ESTIMATE!AZ811)</f>
        <v>0</v>
      </c>
      <c r="L822" s="561">
        <f>IF($R$3="Allocate Adders",ESTIMATE!BK811,ESTIMATE!BA811)</f>
        <v>0</v>
      </c>
      <c r="M822" s="1275">
        <f t="shared" si="35"/>
        <v>0</v>
      </c>
      <c r="N822" s="1275"/>
      <c r="O822" s="520">
        <f t="shared" si="34"/>
        <v>0</v>
      </c>
    </row>
    <row r="823" spans="2:15" ht="18" hidden="1" customHeight="1">
      <c r="B823" s="516"/>
      <c r="C823" s="1274" t="str">
        <f>T(ESTIMATE!B812)</f>
        <v/>
      </c>
      <c r="D823" s="1274"/>
      <c r="E823" s="1274"/>
      <c r="F823" s="1274"/>
      <c r="G823" s="1274"/>
      <c r="H823" s="559">
        <f>ESTIMATE!R812</f>
        <v>0</v>
      </c>
      <c r="I823" s="560" t="str">
        <f>T(ESTIMATE!U812)</f>
        <v/>
      </c>
      <c r="J823" s="561">
        <f>IF($R$3="Allocate Adders",ESTIMATE!BE812,ESTIMATE!AY812)</f>
        <v>0</v>
      </c>
      <c r="K823" s="561">
        <f>IF($R$3="Allocate Adders",ESTIMATE!BH812,ESTIMATE!AZ812)</f>
        <v>0</v>
      </c>
      <c r="L823" s="561">
        <f>IF($R$3="Allocate Adders",ESTIMATE!BK812,ESTIMATE!BA812)</f>
        <v>0</v>
      </c>
      <c r="M823" s="1275">
        <f t="shared" si="35"/>
        <v>0</v>
      </c>
      <c r="N823" s="1275"/>
      <c r="O823" s="520">
        <f t="shared" si="34"/>
        <v>0</v>
      </c>
    </row>
    <row r="824" spans="2:15" ht="18" hidden="1" customHeight="1">
      <c r="B824" s="516"/>
      <c r="C824" s="1274" t="str">
        <f>T(ESTIMATE!B813)</f>
        <v/>
      </c>
      <c r="D824" s="1274"/>
      <c r="E824" s="1274"/>
      <c r="F824" s="1274"/>
      <c r="G824" s="1274"/>
      <c r="H824" s="559">
        <f>ESTIMATE!R813</f>
        <v>0</v>
      </c>
      <c r="I824" s="560" t="str">
        <f>T(ESTIMATE!U813)</f>
        <v/>
      </c>
      <c r="J824" s="561">
        <f>IF($R$3="Allocate Adders",ESTIMATE!BE813,ESTIMATE!AY813)</f>
        <v>0</v>
      </c>
      <c r="K824" s="561">
        <f>IF($R$3="Allocate Adders",ESTIMATE!BH813,ESTIMATE!AZ813)</f>
        <v>0</v>
      </c>
      <c r="L824" s="561">
        <f>IF($R$3="Allocate Adders",ESTIMATE!BK813,ESTIMATE!BA813)</f>
        <v>0</v>
      </c>
      <c r="M824" s="1275">
        <f t="shared" si="35"/>
        <v>0</v>
      </c>
      <c r="N824" s="1275"/>
      <c r="O824" s="520">
        <f t="shared" si="34"/>
        <v>0</v>
      </c>
    </row>
    <row r="825" spans="2:15" ht="18" hidden="1" customHeight="1">
      <c r="B825" s="516"/>
      <c r="C825" s="1274" t="str">
        <f>T(ESTIMATE!B814)</f>
        <v/>
      </c>
      <c r="D825" s="1274"/>
      <c r="E825" s="1274"/>
      <c r="F825" s="1274"/>
      <c r="G825" s="1274"/>
      <c r="H825" s="559">
        <f>ESTIMATE!R814</f>
        <v>0</v>
      </c>
      <c r="I825" s="560" t="str">
        <f>T(ESTIMATE!U814)</f>
        <v/>
      </c>
      <c r="J825" s="561">
        <f>IF($R$3="Allocate Adders",ESTIMATE!BE814,ESTIMATE!AY814)</f>
        <v>0</v>
      </c>
      <c r="K825" s="561">
        <f>IF($R$3="Allocate Adders",ESTIMATE!BH814,ESTIMATE!AZ814)</f>
        <v>0</v>
      </c>
      <c r="L825" s="561">
        <f>IF($R$3="Allocate Adders",ESTIMATE!BK814,ESTIMATE!BA814)</f>
        <v>0</v>
      </c>
      <c r="M825" s="1275">
        <f t="shared" si="35"/>
        <v>0</v>
      </c>
      <c r="N825" s="1275"/>
      <c r="O825" s="520">
        <f t="shared" si="34"/>
        <v>0</v>
      </c>
    </row>
    <row r="826" spans="2:15" ht="18" hidden="1" customHeight="1">
      <c r="B826" s="516"/>
      <c r="C826" s="1274" t="str">
        <f>T(ESTIMATE!B815)</f>
        <v/>
      </c>
      <c r="D826" s="1274"/>
      <c r="E826" s="1274"/>
      <c r="F826" s="1274"/>
      <c r="G826" s="1274"/>
      <c r="H826" s="559">
        <f>ESTIMATE!R815</f>
        <v>0</v>
      </c>
      <c r="I826" s="560" t="str">
        <f>T(ESTIMATE!U815)</f>
        <v/>
      </c>
      <c r="J826" s="561">
        <f>IF($R$3="Allocate Adders",ESTIMATE!BE815,ESTIMATE!AY815)</f>
        <v>0</v>
      </c>
      <c r="K826" s="561">
        <f>IF($R$3="Allocate Adders",ESTIMATE!BH815,ESTIMATE!AZ815)</f>
        <v>0</v>
      </c>
      <c r="L826" s="561">
        <f>IF($R$3="Allocate Adders",ESTIMATE!BK815,ESTIMATE!BA815)</f>
        <v>0</v>
      </c>
      <c r="M826" s="1275">
        <f t="shared" si="35"/>
        <v>0</v>
      </c>
      <c r="N826" s="1275"/>
      <c r="O826" s="520">
        <f t="shared" si="34"/>
        <v>0</v>
      </c>
    </row>
    <row r="827" spans="2:15" ht="4.3499999999999996" hidden="1" customHeight="1" thickBot="1">
      <c r="B827" s="516"/>
      <c r="C827" s="562"/>
      <c r="D827" s="364"/>
      <c r="E827" s="364"/>
      <c r="F827" s="364"/>
      <c r="G827" s="364"/>
      <c r="H827" s="563"/>
      <c r="I827" s="364"/>
      <c r="J827" s="564"/>
      <c r="K827" s="564"/>
      <c r="L827" s="564"/>
      <c r="M827" s="565"/>
      <c r="N827" s="566"/>
      <c r="O827" s="520">
        <f>O828</f>
        <v>0</v>
      </c>
    </row>
    <row r="828" spans="2:15" ht="22" hidden="1" customHeight="1" thickBot="1">
      <c r="B828" s="516"/>
      <c r="C828" s="1276" t="str">
        <f>T(ESTIMATE!AE817)</f>
        <v>REMEDIATION/ABATEMENT TOTAL</v>
      </c>
      <c r="D828" s="1277"/>
      <c r="E828" s="1277"/>
      <c r="F828" s="1277"/>
      <c r="G828" s="1277"/>
      <c r="H828" s="1277"/>
      <c r="I828" s="1278"/>
      <c r="J828" s="530">
        <f>SUM(J787:J827)</f>
        <v>0</v>
      </c>
      <c r="K828" s="531">
        <f>SUM(K787:K827)</f>
        <v>0</v>
      </c>
      <c r="L828" s="530">
        <f>SUM(L787:L827)</f>
        <v>0</v>
      </c>
      <c r="M828" s="1279">
        <f>SUM(M787:N827)</f>
        <v>0</v>
      </c>
      <c r="N828" s="1280"/>
      <c r="O828" s="520">
        <f>SUM(O786:O826)</f>
        <v>0</v>
      </c>
    </row>
    <row r="829" spans="2:15" ht="20.7" hidden="1" customHeight="1">
      <c r="B829" s="521"/>
      <c r="C829" s="585"/>
      <c r="D829" s="585"/>
      <c r="E829" s="585"/>
      <c r="F829" s="585"/>
      <c r="G829" s="585"/>
      <c r="H829" s="586"/>
      <c r="I829" s="585"/>
      <c r="J829" s="587"/>
      <c r="K829" s="587"/>
      <c r="L829" s="587"/>
      <c r="M829" s="588"/>
      <c r="N829" s="571"/>
      <c r="O829" s="520">
        <f>O828</f>
        <v>0</v>
      </c>
    </row>
    <row r="830" spans="2:15" ht="5.45" hidden="1" customHeight="1">
      <c r="B830" s="597"/>
      <c r="C830" s="1281"/>
      <c r="D830" s="1281"/>
      <c r="E830" s="1281"/>
      <c r="F830" s="1281"/>
      <c r="G830" s="1281"/>
      <c r="H830" s="594"/>
      <c r="I830" s="595"/>
      <c r="J830" s="596"/>
      <c r="K830" s="596"/>
      <c r="L830" s="596"/>
      <c r="M830" s="1282"/>
      <c r="N830" s="1282"/>
    </row>
    <row r="831" spans="2:15" ht="22" hidden="1" customHeight="1">
      <c r="B831" s="521"/>
      <c r="C831" s="1283" t="str">
        <f>T(ESTIMATE!B820)</f>
        <v>FRAMING</v>
      </c>
      <c r="D831" s="1283"/>
      <c r="E831" s="1283"/>
      <c r="F831" s="1283"/>
      <c r="G831" s="1284"/>
      <c r="H831" s="556">
        <f>SUM(H832:H871)</f>
        <v>0</v>
      </c>
      <c r="I831" s="557"/>
      <c r="J831" s="558"/>
      <c r="K831" s="558"/>
      <c r="L831" s="558"/>
      <c r="M831" s="1285"/>
      <c r="N831" s="1286"/>
      <c r="O831" s="520">
        <f t="shared" ref="O831:O871" si="36">H831</f>
        <v>0</v>
      </c>
    </row>
    <row r="832" spans="2:15" ht="18" hidden="1" customHeight="1">
      <c r="B832" s="516"/>
      <c r="C832" s="1274" t="str">
        <f>T(ESTIMATE!B821)</f>
        <v>Framing Bid/Allowance</v>
      </c>
      <c r="D832" s="1274"/>
      <c r="E832" s="1274"/>
      <c r="F832" s="1274"/>
      <c r="G832" s="1274"/>
      <c r="H832" s="559">
        <f>ESTIMATE!R821</f>
        <v>0</v>
      </c>
      <c r="I832" s="560" t="str">
        <f>T(ESTIMATE!U821)</f>
        <v/>
      </c>
      <c r="J832" s="561">
        <f>IF($R$3="Allocate Adders",ESTIMATE!BE821,ESTIMATE!AY821)</f>
        <v>0</v>
      </c>
      <c r="K832" s="561">
        <f>IF($R$3="Allocate Adders",ESTIMATE!BH821,ESTIMATE!AZ821)</f>
        <v>0</v>
      </c>
      <c r="L832" s="561">
        <f>IF($R$3="Allocate Adders",ESTIMATE!BK821,ESTIMATE!BA821)</f>
        <v>0</v>
      </c>
      <c r="M832" s="1275">
        <f t="shared" ref="M832:M871" si="37">SUM(J832:L832)</f>
        <v>0</v>
      </c>
      <c r="N832" s="1275"/>
      <c r="O832" s="520">
        <f t="shared" si="36"/>
        <v>0</v>
      </c>
    </row>
    <row r="833" spans="2:15" ht="18" hidden="1" customHeight="1">
      <c r="B833" s="516"/>
      <c r="C833" s="1274" t="str">
        <f>T(ESTIMATE!B822)</f>
        <v/>
      </c>
      <c r="D833" s="1274"/>
      <c r="E833" s="1274"/>
      <c r="F833" s="1274"/>
      <c r="G833" s="1274"/>
      <c r="H833" s="559">
        <f>ESTIMATE!R822</f>
        <v>0</v>
      </c>
      <c r="I833" s="560" t="str">
        <f>T(ESTIMATE!U822)</f>
        <v/>
      </c>
      <c r="J833" s="561">
        <f>IF($R$3="Allocate Adders",ESTIMATE!BE822,ESTIMATE!AY822)</f>
        <v>0</v>
      </c>
      <c r="K833" s="561">
        <f>IF($R$3="Allocate Adders",ESTIMATE!BH822,ESTIMATE!AZ822)</f>
        <v>0</v>
      </c>
      <c r="L833" s="561">
        <f>IF($R$3="Allocate Adders",ESTIMATE!BK822,ESTIMATE!BA822)</f>
        <v>0</v>
      </c>
      <c r="M833" s="1275">
        <f t="shared" si="37"/>
        <v>0</v>
      </c>
      <c r="N833" s="1275"/>
      <c r="O833" s="520">
        <f t="shared" si="36"/>
        <v>0</v>
      </c>
    </row>
    <row r="834" spans="2:15" ht="18" hidden="1" customHeight="1">
      <c r="B834" s="516"/>
      <c r="C834" s="1274" t="str">
        <f>T(ESTIMATE!B823)</f>
        <v>Framing Assemblies</v>
      </c>
      <c r="D834" s="1274"/>
      <c r="E834" s="1274"/>
      <c r="F834" s="1274"/>
      <c r="G834" s="1274"/>
      <c r="H834" s="559">
        <f>ESTIMATE!R823</f>
        <v>0</v>
      </c>
      <c r="I834" s="560" t="str">
        <f>T(ESTIMATE!U823)</f>
        <v/>
      </c>
      <c r="J834" s="561">
        <f>IF($R$3="Allocate Adders",ESTIMATE!BE823,ESTIMATE!AY823)</f>
        <v>0</v>
      </c>
      <c r="K834" s="561">
        <f>IF($R$3="Allocate Adders",ESTIMATE!BH823,ESTIMATE!AZ823)</f>
        <v>0</v>
      </c>
      <c r="L834" s="561">
        <f>IF($R$3="Allocate Adders",ESTIMATE!BK823,ESTIMATE!BA823)</f>
        <v>0</v>
      </c>
      <c r="M834" s="1275">
        <f t="shared" si="37"/>
        <v>0</v>
      </c>
      <c r="N834" s="1275"/>
      <c r="O834" s="520">
        <f t="shared" si="36"/>
        <v>0</v>
      </c>
    </row>
    <row r="835" spans="2:15" ht="18" hidden="1" customHeight="1">
      <c r="B835" s="516"/>
      <c r="C835" s="1274" t="str">
        <f>T(ESTIMATE!B824)</f>
        <v>New single story addition framing, per square feet of living area (floor, walls, roof)</v>
      </c>
      <c r="D835" s="1274"/>
      <c r="E835" s="1274"/>
      <c r="F835" s="1274"/>
      <c r="G835" s="1274"/>
      <c r="H835" s="559">
        <f>ESTIMATE!R824</f>
        <v>0</v>
      </c>
      <c r="I835" s="560" t="str">
        <f>T(ESTIMATE!U824)</f>
        <v>sf</v>
      </c>
      <c r="J835" s="561">
        <f>IF($R$3="Allocate Adders",ESTIMATE!BE824,ESTIMATE!AY824)</f>
        <v>0</v>
      </c>
      <c r="K835" s="561">
        <f>IF($R$3="Allocate Adders",ESTIMATE!BH824,ESTIMATE!AZ824)</f>
        <v>0</v>
      </c>
      <c r="L835" s="561">
        <f>IF($R$3="Allocate Adders",ESTIMATE!BK824,ESTIMATE!BA824)</f>
        <v>0</v>
      </c>
      <c r="M835" s="1275">
        <f t="shared" si="37"/>
        <v>0</v>
      </c>
      <c r="N835" s="1275"/>
      <c r="O835" s="520">
        <f t="shared" si="36"/>
        <v>0</v>
      </c>
    </row>
    <row r="836" spans="2:15" ht="18" hidden="1" customHeight="1">
      <c r="B836" s="516"/>
      <c r="C836" s="1274" t="str">
        <f>T(ESTIMATE!B825)</f>
        <v>New 2-story addition framing, per square feet of living area (floor, walls, roof)</v>
      </c>
      <c r="D836" s="1274"/>
      <c r="E836" s="1274"/>
      <c r="F836" s="1274"/>
      <c r="G836" s="1274"/>
      <c r="H836" s="559">
        <f>ESTIMATE!R825</f>
        <v>0</v>
      </c>
      <c r="I836" s="560" t="str">
        <f>T(ESTIMATE!U825)</f>
        <v>sf</v>
      </c>
      <c r="J836" s="561">
        <f>IF($R$3="Allocate Adders",ESTIMATE!BE825,ESTIMATE!AY825)</f>
        <v>0</v>
      </c>
      <c r="K836" s="561">
        <f>IF($R$3="Allocate Adders",ESTIMATE!BH825,ESTIMATE!AZ825)</f>
        <v>0</v>
      </c>
      <c r="L836" s="561">
        <f>IF($R$3="Allocate Adders",ESTIMATE!BK825,ESTIMATE!BA825)</f>
        <v>0</v>
      </c>
      <c r="M836" s="1275">
        <f t="shared" si="37"/>
        <v>0</v>
      </c>
      <c r="N836" s="1275"/>
      <c r="O836" s="520">
        <f t="shared" si="36"/>
        <v>0</v>
      </c>
    </row>
    <row r="837" spans="2:15" ht="18" hidden="1" customHeight="1">
      <c r="B837" s="516"/>
      <c r="C837" s="1274" t="str">
        <f>T(ESTIMATE!B826)</f>
        <v>Flooring framing assemby (2x 8 joists, sheathing)</v>
      </c>
      <c r="D837" s="1274"/>
      <c r="E837" s="1274"/>
      <c r="F837" s="1274"/>
      <c r="G837" s="1274"/>
      <c r="H837" s="559">
        <f>ESTIMATE!R826</f>
        <v>0</v>
      </c>
      <c r="I837" s="560" t="str">
        <f>T(ESTIMATE!U826)</f>
        <v>sf</v>
      </c>
      <c r="J837" s="561">
        <f>IF($R$3="Allocate Adders",ESTIMATE!BE826,ESTIMATE!AY826)</f>
        <v>0</v>
      </c>
      <c r="K837" s="561">
        <f>IF($R$3="Allocate Adders",ESTIMATE!BH826,ESTIMATE!AZ826)</f>
        <v>0</v>
      </c>
      <c r="L837" s="561">
        <f>IF($R$3="Allocate Adders",ESTIMATE!BK826,ESTIMATE!BA826)</f>
        <v>0</v>
      </c>
      <c r="M837" s="1275">
        <f t="shared" si="37"/>
        <v>0</v>
      </c>
      <c r="N837" s="1275"/>
      <c r="O837" s="520">
        <f t="shared" si="36"/>
        <v>0</v>
      </c>
    </row>
    <row r="838" spans="2:15" ht="18" hidden="1" customHeight="1">
      <c r="B838" s="516"/>
      <c r="C838" s="1274" t="str">
        <f>T(ESTIMATE!B827)</f>
        <v>Flooring framing assemby (2x 12 joists, sheathing)</v>
      </c>
      <c r="D838" s="1274"/>
      <c r="E838" s="1274"/>
      <c r="F838" s="1274"/>
      <c r="G838" s="1274"/>
      <c r="H838" s="559">
        <f>ESTIMATE!R827</f>
        <v>0</v>
      </c>
      <c r="I838" s="560" t="str">
        <f>T(ESTIMATE!U827)</f>
        <v>sf</v>
      </c>
      <c r="J838" s="561">
        <f>IF($R$3="Allocate Adders",ESTIMATE!BE827,ESTIMATE!AY827)</f>
        <v>0</v>
      </c>
      <c r="K838" s="561">
        <f>IF($R$3="Allocate Adders",ESTIMATE!BH827,ESTIMATE!AZ827)</f>
        <v>0</v>
      </c>
      <c r="L838" s="561">
        <f>IF($R$3="Allocate Adders",ESTIMATE!BK827,ESTIMATE!BA827)</f>
        <v>0</v>
      </c>
      <c r="M838" s="1275">
        <f t="shared" si="37"/>
        <v>0</v>
      </c>
      <c r="N838" s="1275"/>
      <c r="O838" s="520">
        <f t="shared" si="36"/>
        <v>0</v>
      </c>
    </row>
    <row r="839" spans="2:15" ht="18" hidden="1" customHeight="1">
      <c r="B839" s="516"/>
      <c r="C839" s="1274" t="str">
        <f>T(ESTIMATE!B828)</f>
        <v>Exterior wall framing assembly (2x4 studs 16" o.c., sheathing)</v>
      </c>
      <c r="D839" s="1274"/>
      <c r="E839" s="1274"/>
      <c r="F839" s="1274"/>
      <c r="G839" s="1274"/>
      <c r="H839" s="559">
        <f>ESTIMATE!R828</f>
        <v>0</v>
      </c>
      <c r="I839" s="560" t="str">
        <f>T(ESTIMATE!U828)</f>
        <v>sf</v>
      </c>
      <c r="J839" s="561">
        <f>IF($R$3="Allocate Adders",ESTIMATE!BE828,ESTIMATE!AY828)</f>
        <v>0</v>
      </c>
      <c r="K839" s="561">
        <f>IF($R$3="Allocate Adders",ESTIMATE!BH828,ESTIMATE!AZ828)</f>
        <v>0</v>
      </c>
      <c r="L839" s="561">
        <f>IF($R$3="Allocate Adders",ESTIMATE!BK828,ESTIMATE!BA828)</f>
        <v>0</v>
      </c>
      <c r="M839" s="1275">
        <f t="shared" si="37"/>
        <v>0</v>
      </c>
      <c r="N839" s="1275"/>
      <c r="O839" s="520">
        <f t="shared" si="36"/>
        <v>0</v>
      </c>
    </row>
    <row r="840" spans="2:15" ht="18" hidden="1" customHeight="1">
      <c r="B840" s="516"/>
      <c r="C840" s="1274" t="str">
        <f>T(ESTIMATE!B829)</f>
        <v>Exterior wall framing assembly (2x6 studs 16" o.c., sheathing)</v>
      </c>
      <c r="D840" s="1274"/>
      <c r="E840" s="1274"/>
      <c r="F840" s="1274"/>
      <c r="G840" s="1274"/>
      <c r="H840" s="559">
        <f>ESTIMATE!R829</f>
        <v>0</v>
      </c>
      <c r="I840" s="560" t="str">
        <f>T(ESTIMATE!U829)</f>
        <v>sf</v>
      </c>
      <c r="J840" s="561">
        <f>IF($R$3="Allocate Adders",ESTIMATE!BE829,ESTIMATE!AY829)</f>
        <v>0</v>
      </c>
      <c r="K840" s="561">
        <f>IF($R$3="Allocate Adders",ESTIMATE!BH829,ESTIMATE!AZ829)</f>
        <v>0</v>
      </c>
      <c r="L840" s="561">
        <f>IF($R$3="Allocate Adders",ESTIMATE!BK829,ESTIMATE!BA829)</f>
        <v>0</v>
      </c>
      <c r="M840" s="1275">
        <f t="shared" si="37"/>
        <v>0</v>
      </c>
      <c r="N840" s="1275"/>
      <c r="O840" s="520">
        <f t="shared" si="36"/>
        <v>0</v>
      </c>
    </row>
    <row r="841" spans="2:15" ht="18" hidden="1" customHeight="1">
      <c r="B841" s="516"/>
      <c r="C841" s="1274" t="str">
        <f>T(ESTIMATE!B830)</f>
        <v>Roof framing assembly (2x6 rafters, sheating)</v>
      </c>
      <c r="D841" s="1274"/>
      <c r="E841" s="1274"/>
      <c r="F841" s="1274"/>
      <c r="G841" s="1274"/>
      <c r="H841" s="559">
        <f>ESTIMATE!R830</f>
        <v>0</v>
      </c>
      <c r="I841" s="560" t="str">
        <f>T(ESTIMATE!U830)</f>
        <v>sf</v>
      </c>
      <c r="J841" s="561">
        <f>IF($R$3="Allocate Adders",ESTIMATE!BE830,ESTIMATE!AY830)</f>
        <v>0</v>
      </c>
      <c r="K841" s="561">
        <f>IF($R$3="Allocate Adders",ESTIMATE!BH830,ESTIMATE!AZ830)</f>
        <v>0</v>
      </c>
      <c r="L841" s="561">
        <f>IF($R$3="Allocate Adders",ESTIMATE!BK830,ESTIMATE!BA830)</f>
        <v>0</v>
      </c>
      <c r="M841" s="1275">
        <f t="shared" si="37"/>
        <v>0</v>
      </c>
      <c r="N841" s="1275"/>
      <c r="O841" s="520">
        <f t="shared" si="36"/>
        <v>0</v>
      </c>
    </row>
    <row r="842" spans="2:15" ht="18" hidden="1" customHeight="1">
      <c r="B842" s="516"/>
      <c r="C842" s="1274" t="str">
        <f>T(ESTIMATE!B831)</f>
        <v>Roof framing assembly (2x8 rafters, sheating)</v>
      </c>
      <c r="D842" s="1274"/>
      <c r="E842" s="1274"/>
      <c r="F842" s="1274"/>
      <c r="G842" s="1274"/>
      <c r="H842" s="559">
        <f>ESTIMATE!R831</f>
        <v>0</v>
      </c>
      <c r="I842" s="560" t="str">
        <f>T(ESTIMATE!U831)</f>
        <v>sf</v>
      </c>
      <c r="J842" s="561">
        <f>IF($R$3="Allocate Adders",ESTIMATE!BE831,ESTIMATE!AY831)</f>
        <v>0</v>
      </c>
      <c r="K842" s="561">
        <f>IF($R$3="Allocate Adders",ESTIMATE!BH831,ESTIMATE!AZ831)</f>
        <v>0</v>
      </c>
      <c r="L842" s="561">
        <f>IF($R$3="Allocate Adders",ESTIMATE!BK831,ESTIMATE!BA831)</f>
        <v>0</v>
      </c>
      <c r="M842" s="1275">
        <f t="shared" si="37"/>
        <v>0</v>
      </c>
      <c r="N842" s="1275"/>
      <c r="O842" s="520">
        <f t="shared" si="36"/>
        <v>0</v>
      </c>
    </row>
    <row r="843" spans="2:15" ht="18" hidden="1" customHeight="1">
      <c r="B843" s="516"/>
      <c r="C843" s="1274" t="str">
        <f>T(ESTIMATE!B832)</f>
        <v>Interior wall framing, (2x4 studs, 16" o.c., plates), per sf</v>
      </c>
      <c r="D843" s="1274"/>
      <c r="E843" s="1274"/>
      <c r="F843" s="1274"/>
      <c r="G843" s="1274"/>
      <c r="H843" s="559">
        <f>ESTIMATE!R832</f>
        <v>0</v>
      </c>
      <c r="I843" s="560" t="str">
        <f>T(ESTIMATE!U832)</f>
        <v>sf</v>
      </c>
      <c r="J843" s="561">
        <f>IF($R$3="Allocate Adders",ESTIMATE!BE832,ESTIMATE!AY832)</f>
        <v>0</v>
      </c>
      <c r="K843" s="561">
        <f>IF($R$3="Allocate Adders",ESTIMATE!BH832,ESTIMATE!AZ832)</f>
        <v>0</v>
      </c>
      <c r="L843" s="561">
        <f>IF($R$3="Allocate Adders",ESTIMATE!BK832,ESTIMATE!BA832)</f>
        <v>0</v>
      </c>
      <c r="M843" s="1275">
        <f t="shared" si="37"/>
        <v>0</v>
      </c>
      <c r="N843" s="1275"/>
      <c r="O843" s="520">
        <f t="shared" si="36"/>
        <v>0</v>
      </c>
    </row>
    <row r="844" spans="2:15" ht="18" hidden="1" customHeight="1">
      <c r="B844" s="516"/>
      <c r="C844" s="1274" t="str">
        <f>T(ESTIMATE!B833)</f>
        <v>Interior wall framing, (2x6 studs, 16" o.c., plates), per sf</v>
      </c>
      <c r="D844" s="1274"/>
      <c r="E844" s="1274"/>
      <c r="F844" s="1274"/>
      <c r="G844" s="1274"/>
      <c r="H844" s="559">
        <f>ESTIMATE!R833</f>
        <v>0</v>
      </c>
      <c r="I844" s="560" t="str">
        <f>T(ESTIMATE!U833)</f>
        <v>sf</v>
      </c>
      <c r="J844" s="561">
        <f>IF($R$3="Allocate Adders",ESTIMATE!BE833,ESTIMATE!AY833)</f>
        <v>0</v>
      </c>
      <c r="K844" s="561">
        <f>IF($R$3="Allocate Adders",ESTIMATE!BH833,ESTIMATE!AZ833)</f>
        <v>0</v>
      </c>
      <c r="L844" s="561">
        <f>IF($R$3="Allocate Adders",ESTIMATE!BK833,ESTIMATE!BA833)</f>
        <v>0</v>
      </c>
      <c r="M844" s="1275">
        <f t="shared" si="37"/>
        <v>0</v>
      </c>
      <c r="N844" s="1275"/>
      <c r="O844" s="520">
        <f t="shared" si="36"/>
        <v>0</v>
      </c>
    </row>
    <row r="845" spans="2:15" ht="18" hidden="1" customHeight="1">
      <c r="B845" s="516"/>
      <c r="C845" s="1274" t="str">
        <f>T(ESTIMATE!B834)</f>
        <v/>
      </c>
      <c r="D845" s="1274"/>
      <c r="E845" s="1274"/>
      <c r="F845" s="1274"/>
      <c r="G845" s="1274"/>
      <c r="H845" s="559">
        <f>ESTIMATE!R834</f>
        <v>0</v>
      </c>
      <c r="I845" s="560" t="str">
        <f>T(ESTIMATE!U834)</f>
        <v/>
      </c>
      <c r="J845" s="561">
        <f>IF($R$3="Allocate Adders",ESTIMATE!BE834,ESTIMATE!AY834)</f>
        <v>0</v>
      </c>
      <c r="K845" s="561">
        <f>IF($R$3="Allocate Adders",ESTIMATE!BH834,ESTIMATE!AZ834)</f>
        <v>0</v>
      </c>
      <c r="L845" s="561">
        <f>IF($R$3="Allocate Adders",ESTIMATE!BK834,ESTIMATE!BA834)</f>
        <v>0</v>
      </c>
      <c r="M845" s="1275">
        <f t="shared" si="37"/>
        <v>0</v>
      </c>
      <c r="N845" s="1275"/>
      <c r="O845" s="520">
        <f t="shared" si="36"/>
        <v>0</v>
      </c>
    </row>
    <row r="846" spans="2:15" ht="18" hidden="1" customHeight="1">
      <c r="B846" s="516"/>
      <c r="C846" s="1274" t="str">
        <f>T(ESTIMATE!B835)</f>
        <v/>
      </c>
      <c r="D846" s="1274"/>
      <c r="E846" s="1274"/>
      <c r="F846" s="1274"/>
      <c r="G846" s="1274"/>
      <c r="H846" s="559">
        <f>ESTIMATE!R835</f>
        <v>0</v>
      </c>
      <c r="I846" s="560" t="str">
        <f>T(ESTIMATE!U835)</f>
        <v/>
      </c>
      <c r="J846" s="561">
        <f>IF($R$3="Allocate Adders",ESTIMATE!BE835,ESTIMATE!AY835)</f>
        <v>0</v>
      </c>
      <c r="K846" s="561">
        <f>IF($R$3="Allocate Adders",ESTIMATE!BH835,ESTIMATE!AZ835)</f>
        <v>0</v>
      </c>
      <c r="L846" s="561">
        <f>IF($R$3="Allocate Adders",ESTIMATE!BK835,ESTIMATE!BA835)</f>
        <v>0</v>
      </c>
      <c r="M846" s="1275">
        <f t="shared" si="37"/>
        <v>0</v>
      </c>
      <c r="N846" s="1275"/>
      <c r="O846" s="520">
        <f t="shared" si="36"/>
        <v>0</v>
      </c>
    </row>
    <row r="847" spans="2:15" ht="18" hidden="1" customHeight="1">
      <c r="B847" s="516"/>
      <c r="C847" s="1274" t="str">
        <f>T(ESTIMATE!B836)</f>
        <v>Framing, Detailed</v>
      </c>
      <c r="D847" s="1274"/>
      <c r="E847" s="1274"/>
      <c r="F847" s="1274"/>
      <c r="G847" s="1274"/>
      <c r="H847" s="559">
        <f>ESTIMATE!R836</f>
        <v>0</v>
      </c>
      <c r="I847" s="560" t="str">
        <f>T(ESTIMATE!U836)</f>
        <v/>
      </c>
      <c r="J847" s="561">
        <f>IF($R$3="Allocate Adders",ESTIMATE!BE836,ESTIMATE!AY836)</f>
        <v>0</v>
      </c>
      <c r="K847" s="561">
        <f>IF($R$3="Allocate Adders",ESTIMATE!BH836,ESTIMATE!AZ836)</f>
        <v>0</v>
      </c>
      <c r="L847" s="561">
        <f>IF($R$3="Allocate Adders",ESTIMATE!BK836,ESTIMATE!BA836)</f>
        <v>0</v>
      </c>
      <c r="M847" s="1275">
        <f t="shared" si="37"/>
        <v>0</v>
      </c>
      <c r="N847" s="1275"/>
      <c r="O847" s="520">
        <f t="shared" si="36"/>
        <v>0</v>
      </c>
    </row>
    <row r="848" spans="2:15" ht="18" hidden="1" customHeight="1">
      <c r="B848" s="516"/>
      <c r="C848" s="1274" t="str">
        <f>T(ESTIMATE!B837)</f>
        <v>Subflooring, 3/4" plywood, per sheet</v>
      </c>
      <c r="D848" s="1274"/>
      <c r="E848" s="1274"/>
      <c r="F848" s="1274"/>
      <c r="G848" s="1274"/>
      <c r="H848" s="559">
        <f>ESTIMATE!R837</f>
        <v>0</v>
      </c>
      <c r="I848" s="560" t="str">
        <f>T(ESTIMATE!U837)</f>
        <v>sheet</v>
      </c>
      <c r="J848" s="561">
        <f>IF($R$3="Allocate Adders",ESTIMATE!BE837,ESTIMATE!AY837)</f>
        <v>0</v>
      </c>
      <c r="K848" s="561">
        <f>IF($R$3="Allocate Adders",ESTIMATE!BH837,ESTIMATE!AZ837)</f>
        <v>0</v>
      </c>
      <c r="L848" s="561">
        <f>IF($R$3="Allocate Adders",ESTIMATE!BK837,ESTIMATE!BA837)</f>
        <v>0</v>
      </c>
      <c r="M848" s="1275">
        <f t="shared" si="37"/>
        <v>0</v>
      </c>
      <c r="N848" s="1275"/>
      <c r="O848" s="520">
        <f t="shared" si="36"/>
        <v>0</v>
      </c>
    </row>
    <row r="849" spans="2:15" ht="18" hidden="1" customHeight="1">
      <c r="B849" s="516"/>
      <c r="C849" s="1274" t="str">
        <f>T(ESTIMATE!B838)</f>
        <v>Subflooring, 3/4" plywood, per sf</v>
      </c>
      <c r="D849" s="1274"/>
      <c r="E849" s="1274"/>
      <c r="F849" s="1274"/>
      <c r="G849" s="1274"/>
      <c r="H849" s="559">
        <f>ESTIMATE!R838</f>
        <v>0</v>
      </c>
      <c r="I849" s="560" t="str">
        <f>T(ESTIMATE!U838)</f>
        <v>sf</v>
      </c>
      <c r="J849" s="561">
        <f>IF($R$3="Allocate Adders",ESTIMATE!BE838,ESTIMATE!AY838)</f>
        <v>0</v>
      </c>
      <c r="K849" s="561">
        <f>IF($R$3="Allocate Adders",ESTIMATE!BH838,ESTIMATE!AZ838)</f>
        <v>0</v>
      </c>
      <c r="L849" s="561">
        <f>IF($R$3="Allocate Adders",ESTIMATE!BK838,ESTIMATE!BA838)</f>
        <v>0</v>
      </c>
      <c r="M849" s="1275">
        <f t="shared" si="37"/>
        <v>0</v>
      </c>
      <c r="N849" s="1275"/>
      <c r="O849" s="520">
        <f t="shared" si="36"/>
        <v>0</v>
      </c>
    </row>
    <row r="850" spans="2:15" ht="18" hidden="1" customHeight="1">
      <c r="B850" s="516"/>
      <c r="C850" s="1274" t="str">
        <f>T(ESTIMATE!B839)</f>
        <v>Roof sheathing, 3/4" plywood, per sheet</v>
      </c>
      <c r="D850" s="1274"/>
      <c r="E850" s="1274"/>
      <c r="F850" s="1274"/>
      <c r="G850" s="1274"/>
      <c r="H850" s="559">
        <f>ESTIMATE!R839</f>
        <v>0</v>
      </c>
      <c r="I850" s="560" t="str">
        <f>T(ESTIMATE!U839)</f>
        <v>sheet</v>
      </c>
      <c r="J850" s="561">
        <f>IF($R$3="Allocate Adders",ESTIMATE!BE839,ESTIMATE!AY839)</f>
        <v>0</v>
      </c>
      <c r="K850" s="561">
        <f>IF($R$3="Allocate Adders",ESTIMATE!BH839,ESTIMATE!AZ839)</f>
        <v>0</v>
      </c>
      <c r="L850" s="561">
        <f>IF($R$3="Allocate Adders",ESTIMATE!BK839,ESTIMATE!BA839)</f>
        <v>0</v>
      </c>
      <c r="M850" s="1275">
        <f t="shared" si="37"/>
        <v>0</v>
      </c>
      <c r="N850" s="1275"/>
      <c r="O850" s="520">
        <f t="shared" si="36"/>
        <v>0</v>
      </c>
    </row>
    <row r="851" spans="2:15" ht="18" hidden="1" customHeight="1">
      <c r="B851" s="516"/>
      <c r="C851" s="1274" t="str">
        <f>T(ESTIMATE!B840)</f>
        <v>Roof sheathing, 3/4" plywood, per sf</v>
      </c>
      <c r="D851" s="1274"/>
      <c r="E851" s="1274"/>
      <c r="F851" s="1274"/>
      <c r="G851" s="1274"/>
      <c r="H851" s="559">
        <f>ESTIMATE!R840</f>
        <v>0</v>
      </c>
      <c r="I851" s="560" t="str">
        <f>T(ESTIMATE!U840)</f>
        <v>sf</v>
      </c>
      <c r="J851" s="561">
        <f>IF($R$3="Allocate Adders",ESTIMATE!BE840,ESTIMATE!AY840)</f>
        <v>0</v>
      </c>
      <c r="K851" s="561">
        <f>IF($R$3="Allocate Adders",ESTIMATE!BH840,ESTIMATE!AZ840)</f>
        <v>0</v>
      </c>
      <c r="L851" s="561">
        <f>IF($R$3="Allocate Adders",ESTIMATE!BK840,ESTIMATE!BA840)</f>
        <v>0</v>
      </c>
      <c r="M851" s="1275">
        <f t="shared" si="37"/>
        <v>0</v>
      </c>
      <c r="N851" s="1275"/>
      <c r="O851" s="520">
        <f t="shared" si="36"/>
        <v>0</v>
      </c>
    </row>
    <row r="852" spans="2:15" ht="18" hidden="1" customHeight="1">
      <c r="B852" s="516"/>
      <c r="C852" s="1274" t="str">
        <f>T(ESTIMATE!B841)</f>
        <v>Interior wall framing</v>
      </c>
      <c r="D852" s="1274"/>
      <c r="E852" s="1274"/>
      <c r="F852" s="1274"/>
      <c r="G852" s="1274"/>
      <c r="H852" s="559">
        <f>ESTIMATE!R841</f>
        <v>0</v>
      </c>
      <c r="I852" s="560" t="str">
        <f>T(ESTIMATE!U841)</f>
        <v>sf</v>
      </c>
      <c r="J852" s="561">
        <f>IF($R$3="Allocate Adders",ESTIMATE!BE841,ESTIMATE!AY841)</f>
        <v>0</v>
      </c>
      <c r="K852" s="561">
        <f>IF($R$3="Allocate Adders",ESTIMATE!BH841,ESTIMATE!AZ841)</f>
        <v>0</v>
      </c>
      <c r="L852" s="561">
        <f>IF($R$3="Allocate Adders",ESTIMATE!BK841,ESTIMATE!BA841)</f>
        <v>0</v>
      </c>
      <c r="M852" s="1275">
        <f t="shared" si="37"/>
        <v>0</v>
      </c>
      <c r="N852" s="1275"/>
      <c r="O852" s="520">
        <f t="shared" si="36"/>
        <v>0</v>
      </c>
    </row>
    <row r="853" spans="2:15" ht="18" hidden="1" customHeight="1">
      <c r="B853" s="516"/>
      <c r="C853" s="1274" t="str">
        <f>T(ESTIMATE!B842)</f>
        <v>Structural/Exterior wall framing</v>
      </c>
      <c r="D853" s="1274"/>
      <c r="E853" s="1274"/>
      <c r="F853" s="1274"/>
      <c r="G853" s="1274"/>
      <c r="H853" s="559">
        <f>ESTIMATE!R842</f>
        <v>0</v>
      </c>
      <c r="I853" s="560" t="str">
        <f>T(ESTIMATE!U842)</f>
        <v>sf</v>
      </c>
      <c r="J853" s="561">
        <f>IF($R$3="Allocate Adders",ESTIMATE!BE842,ESTIMATE!AY842)</f>
        <v>0</v>
      </c>
      <c r="K853" s="561">
        <f>IF($R$3="Allocate Adders",ESTIMATE!BH842,ESTIMATE!AZ842)</f>
        <v>0</v>
      </c>
      <c r="L853" s="561">
        <f>IF($R$3="Allocate Adders",ESTIMATE!BK842,ESTIMATE!BA842)</f>
        <v>0</v>
      </c>
      <c r="M853" s="1275">
        <f t="shared" si="37"/>
        <v>0</v>
      </c>
      <c r="N853" s="1275"/>
      <c r="O853" s="520">
        <f t="shared" si="36"/>
        <v>0</v>
      </c>
    </row>
    <row r="854" spans="2:15" ht="18" hidden="1" customHeight="1">
      <c r="B854" s="516"/>
      <c r="C854" s="1274" t="str">
        <f>T(ESTIMATE!B843)</f>
        <v>Rough-in openings</v>
      </c>
      <c r="D854" s="1274"/>
      <c r="E854" s="1274"/>
      <c r="F854" s="1274"/>
      <c r="G854" s="1274"/>
      <c r="H854" s="559">
        <f>ESTIMATE!R843</f>
        <v>0</v>
      </c>
      <c r="I854" s="560" t="str">
        <f>T(ESTIMATE!U843)</f>
        <v>ea</v>
      </c>
      <c r="J854" s="561">
        <f>IF($R$3="Allocate Adders",ESTIMATE!BE843,ESTIMATE!AY843)</f>
        <v>0</v>
      </c>
      <c r="K854" s="561">
        <f>IF($R$3="Allocate Adders",ESTIMATE!BH843,ESTIMATE!AZ843)</f>
        <v>0</v>
      </c>
      <c r="L854" s="561">
        <f>IF($R$3="Allocate Adders",ESTIMATE!BK843,ESTIMATE!BA843)</f>
        <v>0</v>
      </c>
      <c r="M854" s="1275">
        <f t="shared" si="37"/>
        <v>0</v>
      </c>
      <c r="N854" s="1275"/>
      <c r="O854" s="520">
        <f t="shared" si="36"/>
        <v>0</v>
      </c>
    </row>
    <row r="855" spans="2:15" ht="18" hidden="1" customHeight="1">
      <c r="B855" s="516"/>
      <c r="C855" s="1274" t="str">
        <f>T(ESTIMATE!B844)</f>
        <v>Floor joists/ceiling joists</v>
      </c>
      <c r="D855" s="1274"/>
      <c r="E855" s="1274"/>
      <c r="F855" s="1274"/>
      <c r="G855" s="1274"/>
      <c r="H855" s="559">
        <f>ESTIMATE!R844</f>
        <v>0</v>
      </c>
      <c r="I855" s="560" t="str">
        <f>T(ESTIMATE!U844)</f>
        <v>sf</v>
      </c>
      <c r="J855" s="561">
        <f>IF($R$3="Allocate Adders",ESTIMATE!BE844,ESTIMATE!AY844)</f>
        <v>0</v>
      </c>
      <c r="K855" s="561">
        <f>IF($R$3="Allocate Adders",ESTIMATE!BH844,ESTIMATE!AZ844)</f>
        <v>0</v>
      </c>
      <c r="L855" s="561">
        <f>IF($R$3="Allocate Adders",ESTIMATE!BK844,ESTIMATE!BA844)</f>
        <v>0</v>
      </c>
      <c r="M855" s="1275">
        <f t="shared" si="37"/>
        <v>0</v>
      </c>
      <c r="N855" s="1275"/>
      <c r="O855" s="520">
        <f t="shared" si="36"/>
        <v>0</v>
      </c>
    </row>
    <row r="856" spans="2:15" ht="18" hidden="1" customHeight="1">
      <c r="B856" s="516"/>
      <c r="C856" s="1274" t="str">
        <f>T(ESTIMATE!B845)</f>
        <v>Roof framing/rafters</v>
      </c>
      <c r="D856" s="1274"/>
      <c r="E856" s="1274"/>
      <c r="F856" s="1274"/>
      <c r="G856" s="1274"/>
      <c r="H856" s="559">
        <f>ESTIMATE!R845</f>
        <v>0</v>
      </c>
      <c r="I856" s="560" t="str">
        <f>T(ESTIMATE!U845)</f>
        <v>sf</v>
      </c>
      <c r="J856" s="561">
        <f>IF($R$3="Allocate Adders",ESTIMATE!BE845,ESTIMATE!AY845)</f>
        <v>0</v>
      </c>
      <c r="K856" s="561">
        <f>IF($R$3="Allocate Adders",ESTIMATE!BH845,ESTIMATE!AZ845)</f>
        <v>0</v>
      </c>
      <c r="L856" s="561">
        <f>IF($R$3="Allocate Adders",ESTIMATE!BK845,ESTIMATE!BA845)</f>
        <v>0</v>
      </c>
      <c r="M856" s="1275">
        <f t="shared" si="37"/>
        <v>0</v>
      </c>
      <c r="N856" s="1275"/>
      <c r="O856" s="520">
        <f t="shared" si="36"/>
        <v>0</v>
      </c>
    </row>
    <row r="857" spans="2:15" ht="18" hidden="1" customHeight="1">
      <c r="B857" s="516"/>
      <c r="C857" s="1274" t="str">
        <f>T(ESTIMATE!B846)</f>
        <v>Open load bearing/structural wall</v>
      </c>
      <c r="D857" s="1274"/>
      <c r="E857" s="1274"/>
      <c r="F857" s="1274"/>
      <c r="G857" s="1274"/>
      <c r="H857" s="559">
        <f>ESTIMATE!R846</f>
        <v>0</v>
      </c>
      <c r="I857" s="560" t="str">
        <f>T(ESTIMATE!U846)</f>
        <v>ea</v>
      </c>
      <c r="J857" s="561">
        <f>IF($R$3="Allocate Adders",ESTIMATE!BE846,ESTIMATE!AY846)</f>
        <v>0</v>
      </c>
      <c r="K857" s="561">
        <f>IF($R$3="Allocate Adders",ESTIMATE!BH846,ESTIMATE!AZ846)</f>
        <v>0</v>
      </c>
      <c r="L857" s="561">
        <f>IF($R$3="Allocate Adders",ESTIMATE!BK846,ESTIMATE!BA846)</f>
        <v>0</v>
      </c>
      <c r="M857" s="1275">
        <f t="shared" si="37"/>
        <v>0</v>
      </c>
      <c r="N857" s="1275"/>
      <c r="O857" s="520">
        <f t="shared" si="36"/>
        <v>0</v>
      </c>
    </row>
    <row r="858" spans="2:15" ht="18" hidden="1" customHeight="1">
      <c r="B858" s="516"/>
      <c r="C858" s="1274" t="str">
        <f>T(ESTIMATE!B847)</f>
        <v/>
      </c>
      <c r="D858" s="1274"/>
      <c r="E858" s="1274"/>
      <c r="F858" s="1274"/>
      <c r="G858" s="1274"/>
      <c r="H858" s="559">
        <f>ESTIMATE!R847</f>
        <v>0</v>
      </c>
      <c r="I858" s="560" t="str">
        <f>T(ESTIMATE!U847)</f>
        <v/>
      </c>
      <c r="J858" s="561">
        <f>IF($R$3="Allocate Adders",ESTIMATE!BE847,ESTIMATE!AY847)</f>
        <v>0</v>
      </c>
      <c r="K858" s="561">
        <f>IF($R$3="Allocate Adders",ESTIMATE!BH847,ESTIMATE!AZ847)</f>
        <v>0</v>
      </c>
      <c r="L858" s="561">
        <f>IF($R$3="Allocate Adders",ESTIMATE!BK847,ESTIMATE!BA847)</f>
        <v>0</v>
      </c>
      <c r="M858" s="1275">
        <f t="shared" si="37"/>
        <v>0</v>
      </c>
      <c r="N858" s="1275"/>
      <c r="O858" s="520">
        <f t="shared" si="36"/>
        <v>0</v>
      </c>
    </row>
    <row r="859" spans="2:15" ht="18" hidden="1" customHeight="1">
      <c r="B859" s="516"/>
      <c r="C859" s="1274" t="str">
        <f>T(ESTIMATE!B848)</f>
        <v/>
      </c>
      <c r="D859" s="1274"/>
      <c r="E859" s="1274"/>
      <c r="F859" s="1274"/>
      <c r="G859" s="1274"/>
      <c r="H859" s="559">
        <f>ESTIMATE!R848</f>
        <v>0</v>
      </c>
      <c r="I859" s="560" t="str">
        <f>T(ESTIMATE!U848)</f>
        <v/>
      </c>
      <c r="J859" s="561">
        <f>IF($R$3="Allocate Adders",ESTIMATE!BE848,ESTIMATE!AY848)</f>
        <v>0</v>
      </c>
      <c r="K859" s="561">
        <f>IF($R$3="Allocate Adders",ESTIMATE!BH848,ESTIMATE!AZ848)</f>
        <v>0</v>
      </c>
      <c r="L859" s="561">
        <f>IF($R$3="Allocate Adders",ESTIMATE!BK848,ESTIMATE!BA848)</f>
        <v>0</v>
      </c>
      <c r="M859" s="1275">
        <f t="shared" si="37"/>
        <v>0</v>
      </c>
      <c r="N859" s="1275"/>
      <c r="O859" s="520">
        <f t="shared" si="36"/>
        <v>0</v>
      </c>
    </row>
    <row r="860" spans="2:15" ht="18" hidden="1" customHeight="1">
      <c r="B860" s="516"/>
      <c r="C860" s="1274" t="str">
        <f>T(ESTIMATE!B849)</f>
        <v/>
      </c>
      <c r="D860" s="1274"/>
      <c r="E860" s="1274"/>
      <c r="F860" s="1274"/>
      <c r="G860" s="1274"/>
      <c r="H860" s="559">
        <f>ESTIMATE!R849</f>
        <v>0</v>
      </c>
      <c r="I860" s="560" t="str">
        <f>T(ESTIMATE!U849)</f>
        <v/>
      </c>
      <c r="J860" s="561">
        <f>IF($R$3="Allocate Adders",ESTIMATE!BE849,ESTIMATE!AY849)</f>
        <v>0</v>
      </c>
      <c r="K860" s="561">
        <f>IF($R$3="Allocate Adders",ESTIMATE!BH849,ESTIMATE!AZ849)</f>
        <v>0</v>
      </c>
      <c r="L860" s="561">
        <f>IF($R$3="Allocate Adders",ESTIMATE!BK849,ESTIMATE!BA849)</f>
        <v>0</v>
      </c>
      <c r="M860" s="1275">
        <f t="shared" si="37"/>
        <v>0</v>
      </c>
      <c r="N860" s="1275"/>
      <c r="O860" s="520">
        <f t="shared" si="36"/>
        <v>0</v>
      </c>
    </row>
    <row r="861" spans="2:15" ht="18" hidden="1" customHeight="1">
      <c r="B861" s="516"/>
      <c r="C861" s="1274" t="str">
        <f>T(ESTIMATE!B850)</f>
        <v/>
      </c>
      <c r="D861" s="1274"/>
      <c r="E861" s="1274"/>
      <c r="F861" s="1274"/>
      <c r="G861" s="1274"/>
      <c r="H861" s="559">
        <f>ESTIMATE!R850</f>
        <v>0</v>
      </c>
      <c r="I861" s="560" t="str">
        <f>T(ESTIMATE!U850)</f>
        <v/>
      </c>
      <c r="J861" s="561">
        <f>IF($R$3="Allocate Adders",ESTIMATE!BE850,ESTIMATE!AY850)</f>
        <v>0</v>
      </c>
      <c r="K861" s="561">
        <f>IF($R$3="Allocate Adders",ESTIMATE!BH850,ESTIMATE!AZ850)</f>
        <v>0</v>
      </c>
      <c r="L861" s="561">
        <f>IF($R$3="Allocate Adders",ESTIMATE!BK850,ESTIMATE!BA850)</f>
        <v>0</v>
      </c>
      <c r="M861" s="1275">
        <f t="shared" si="37"/>
        <v>0</v>
      </c>
      <c r="N861" s="1275"/>
      <c r="O861" s="520">
        <f t="shared" si="36"/>
        <v>0</v>
      </c>
    </row>
    <row r="862" spans="2:15" ht="18" hidden="1" customHeight="1">
      <c r="B862" s="516"/>
      <c r="C862" s="1274" t="str">
        <f>T(ESTIMATE!B851)</f>
        <v/>
      </c>
      <c r="D862" s="1274"/>
      <c r="E862" s="1274"/>
      <c r="F862" s="1274"/>
      <c r="G862" s="1274"/>
      <c r="H862" s="559">
        <f>ESTIMATE!R851</f>
        <v>0</v>
      </c>
      <c r="I862" s="560" t="str">
        <f>T(ESTIMATE!U851)</f>
        <v/>
      </c>
      <c r="J862" s="561">
        <f>IF($R$3="Allocate Adders",ESTIMATE!BE851,ESTIMATE!AY851)</f>
        <v>0</v>
      </c>
      <c r="K862" s="561">
        <f>IF($R$3="Allocate Adders",ESTIMATE!BH851,ESTIMATE!AZ851)</f>
        <v>0</v>
      </c>
      <c r="L862" s="561">
        <f>IF($R$3="Allocate Adders",ESTIMATE!BK851,ESTIMATE!BA851)</f>
        <v>0</v>
      </c>
      <c r="M862" s="1275">
        <f t="shared" si="37"/>
        <v>0</v>
      </c>
      <c r="N862" s="1275"/>
      <c r="O862" s="520">
        <f t="shared" si="36"/>
        <v>0</v>
      </c>
    </row>
    <row r="863" spans="2:15" ht="18" hidden="1" customHeight="1">
      <c r="B863" s="516"/>
      <c r="C863" s="1274" t="str">
        <f>T(ESTIMATE!B852)</f>
        <v/>
      </c>
      <c r="D863" s="1274"/>
      <c r="E863" s="1274"/>
      <c r="F863" s="1274"/>
      <c r="G863" s="1274"/>
      <c r="H863" s="559">
        <f>ESTIMATE!R852</f>
        <v>0</v>
      </c>
      <c r="I863" s="560" t="str">
        <f>T(ESTIMATE!U852)</f>
        <v/>
      </c>
      <c r="J863" s="561">
        <f>IF($R$3="Allocate Adders",ESTIMATE!BE852,ESTIMATE!AY852)</f>
        <v>0</v>
      </c>
      <c r="K863" s="561">
        <f>IF($R$3="Allocate Adders",ESTIMATE!BH852,ESTIMATE!AZ852)</f>
        <v>0</v>
      </c>
      <c r="L863" s="561">
        <f>IF($R$3="Allocate Adders",ESTIMATE!BK852,ESTIMATE!BA852)</f>
        <v>0</v>
      </c>
      <c r="M863" s="1275">
        <f t="shared" si="37"/>
        <v>0</v>
      </c>
      <c r="N863" s="1275"/>
      <c r="O863" s="520">
        <f t="shared" si="36"/>
        <v>0</v>
      </c>
    </row>
    <row r="864" spans="2:15" ht="18" hidden="1" customHeight="1">
      <c r="B864" s="516"/>
      <c r="C864" s="1274" t="str">
        <f>T(ESTIMATE!B853)</f>
        <v/>
      </c>
      <c r="D864" s="1274"/>
      <c r="E864" s="1274"/>
      <c r="F864" s="1274"/>
      <c r="G864" s="1274"/>
      <c r="H864" s="559">
        <f>ESTIMATE!R853</f>
        <v>0</v>
      </c>
      <c r="I864" s="560" t="str">
        <f>T(ESTIMATE!U853)</f>
        <v/>
      </c>
      <c r="J864" s="561">
        <f>IF($R$3="Allocate Adders",ESTIMATE!BE853,ESTIMATE!AY853)</f>
        <v>0</v>
      </c>
      <c r="K864" s="561">
        <f>IF($R$3="Allocate Adders",ESTIMATE!BH853,ESTIMATE!AZ853)</f>
        <v>0</v>
      </c>
      <c r="L864" s="561">
        <f>IF($R$3="Allocate Adders",ESTIMATE!BK853,ESTIMATE!BA853)</f>
        <v>0</v>
      </c>
      <c r="M864" s="1275">
        <f t="shared" si="37"/>
        <v>0</v>
      </c>
      <c r="N864" s="1275"/>
      <c r="O864" s="520">
        <f t="shared" si="36"/>
        <v>0</v>
      </c>
    </row>
    <row r="865" spans="2:15" ht="18" hidden="1" customHeight="1">
      <c r="B865" s="516"/>
      <c r="C865" s="1274" t="str">
        <f>T(ESTIMATE!B854)</f>
        <v/>
      </c>
      <c r="D865" s="1274"/>
      <c r="E865" s="1274"/>
      <c r="F865" s="1274"/>
      <c r="G865" s="1274"/>
      <c r="H865" s="559">
        <f>ESTIMATE!R854</f>
        <v>0</v>
      </c>
      <c r="I865" s="560" t="str">
        <f>T(ESTIMATE!U854)</f>
        <v/>
      </c>
      <c r="J865" s="561">
        <f>IF($R$3="Allocate Adders",ESTIMATE!BE854,ESTIMATE!AY854)</f>
        <v>0</v>
      </c>
      <c r="K865" s="561">
        <f>IF($R$3="Allocate Adders",ESTIMATE!BH854,ESTIMATE!AZ854)</f>
        <v>0</v>
      </c>
      <c r="L865" s="561">
        <f>IF($R$3="Allocate Adders",ESTIMATE!BK854,ESTIMATE!BA854)</f>
        <v>0</v>
      </c>
      <c r="M865" s="1275">
        <f t="shared" si="37"/>
        <v>0</v>
      </c>
      <c r="N865" s="1275"/>
      <c r="O865" s="520">
        <f t="shared" si="36"/>
        <v>0</v>
      </c>
    </row>
    <row r="866" spans="2:15" ht="18" hidden="1" customHeight="1">
      <c r="B866" s="516"/>
      <c r="C866" s="1274" t="str">
        <f>T(ESTIMATE!B855)</f>
        <v/>
      </c>
      <c r="D866" s="1274"/>
      <c r="E866" s="1274"/>
      <c r="F866" s="1274"/>
      <c r="G866" s="1274"/>
      <c r="H866" s="559">
        <f>ESTIMATE!R855</f>
        <v>0</v>
      </c>
      <c r="I866" s="560" t="str">
        <f>T(ESTIMATE!U855)</f>
        <v/>
      </c>
      <c r="J866" s="561">
        <f>IF($R$3="Allocate Adders",ESTIMATE!BE855,ESTIMATE!AY855)</f>
        <v>0</v>
      </c>
      <c r="K866" s="561">
        <f>IF($R$3="Allocate Adders",ESTIMATE!BH855,ESTIMATE!AZ855)</f>
        <v>0</v>
      </c>
      <c r="L866" s="561">
        <f>IF($R$3="Allocate Adders",ESTIMATE!BK855,ESTIMATE!BA855)</f>
        <v>0</v>
      </c>
      <c r="M866" s="1275">
        <f t="shared" si="37"/>
        <v>0</v>
      </c>
      <c r="N866" s="1275"/>
      <c r="O866" s="520">
        <f t="shared" si="36"/>
        <v>0</v>
      </c>
    </row>
    <row r="867" spans="2:15" ht="18" hidden="1" customHeight="1">
      <c r="B867" s="516"/>
      <c r="C867" s="1274" t="str">
        <f>T(ESTIMATE!B856)</f>
        <v/>
      </c>
      <c r="D867" s="1274"/>
      <c r="E867" s="1274"/>
      <c r="F867" s="1274"/>
      <c r="G867" s="1274"/>
      <c r="H867" s="559">
        <f>ESTIMATE!R856</f>
        <v>0</v>
      </c>
      <c r="I867" s="560" t="str">
        <f>T(ESTIMATE!U856)</f>
        <v/>
      </c>
      <c r="J867" s="561">
        <f>IF($R$3="Allocate Adders",ESTIMATE!BE856,ESTIMATE!AY856)</f>
        <v>0</v>
      </c>
      <c r="K867" s="561">
        <f>IF($R$3="Allocate Adders",ESTIMATE!BH856,ESTIMATE!AZ856)</f>
        <v>0</v>
      </c>
      <c r="L867" s="561">
        <f>IF($R$3="Allocate Adders",ESTIMATE!BK856,ESTIMATE!BA856)</f>
        <v>0</v>
      </c>
      <c r="M867" s="1275">
        <f t="shared" si="37"/>
        <v>0</v>
      </c>
      <c r="N867" s="1275"/>
      <c r="O867" s="520">
        <f t="shared" si="36"/>
        <v>0</v>
      </c>
    </row>
    <row r="868" spans="2:15" ht="18" hidden="1" customHeight="1">
      <c r="B868" s="516"/>
      <c r="C868" s="1274" t="str">
        <f>T(ESTIMATE!B857)</f>
        <v/>
      </c>
      <c r="D868" s="1274"/>
      <c r="E868" s="1274"/>
      <c r="F868" s="1274"/>
      <c r="G868" s="1274"/>
      <c r="H868" s="559">
        <f>ESTIMATE!R857</f>
        <v>0</v>
      </c>
      <c r="I868" s="560" t="str">
        <f>T(ESTIMATE!U857)</f>
        <v/>
      </c>
      <c r="J868" s="561">
        <f>IF($R$3="Allocate Adders",ESTIMATE!BE857,ESTIMATE!AY857)</f>
        <v>0</v>
      </c>
      <c r="K868" s="561">
        <f>IF($R$3="Allocate Adders",ESTIMATE!BH857,ESTIMATE!AZ857)</f>
        <v>0</v>
      </c>
      <c r="L868" s="561">
        <f>IF($R$3="Allocate Adders",ESTIMATE!BK857,ESTIMATE!BA857)</f>
        <v>0</v>
      </c>
      <c r="M868" s="1275">
        <f t="shared" si="37"/>
        <v>0</v>
      </c>
      <c r="N868" s="1275"/>
      <c r="O868" s="520">
        <f t="shared" si="36"/>
        <v>0</v>
      </c>
    </row>
    <row r="869" spans="2:15" ht="18" hidden="1" customHeight="1">
      <c r="B869" s="516"/>
      <c r="C869" s="1274" t="str">
        <f>T(ESTIMATE!B858)</f>
        <v/>
      </c>
      <c r="D869" s="1274"/>
      <c r="E869" s="1274"/>
      <c r="F869" s="1274"/>
      <c r="G869" s="1274"/>
      <c r="H869" s="559">
        <f>ESTIMATE!R858</f>
        <v>0</v>
      </c>
      <c r="I869" s="560" t="str">
        <f>T(ESTIMATE!U858)</f>
        <v/>
      </c>
      <c r="J869" s="561">
        <f>IF($R$3="Allocate Adders",ESTIMATE!BE858,ESTIMATE!AY858)</f>
        <v>0</v>
      </c>
      <c r="K869" s="561">
        <f>IF($R$3="Allocate Adders",ESTIMATE!BH858,ESTIMATE!AZ858)</f>
        <v>0</v>
      </c>
      <c r="L869" s="561">
        <f>IF($R$3="Allocate Adders",ESTIMATE!BK858,ESTIMATE!BA858)</f>
        <v>0</v>
      </c>
      <c r="M869" s="1275">
        <f t="shared" si="37"/>
        <v>0</v>
      </c>
      <c r="N869" s="1275"/>
      <c r="O869" s="520">
        <f t="shared" si="36"/>
        <v>0</v>
      </c>
    </row>
    <row r="870" spans="2:15" ht="18" hidden="1" customHeight="1">
      <c r="B870" s="516"/>
      <c r="C870" s="1274" t="str">
        <f>T(ESTIMATE!B859)</f>
        <v/>
      </c>
      <c r="D870" s="1274"/>
      <c r="E870" s="1274"/>
      <c r="F870" s="1274"/>
      <c r="G870" s="1274"/>
      <c r="H870" s="559">
        <f>ESTIMATE!R859</f>
        <v>0</v>
      </c>
      <c r="I870" s="560" t="str">
        <f>T(ESTIMATE!U859)</f>
        <v/>
      </c>
      <c r="J870" s="561">
        <f>IF($R$3="Allocate Adders",ESTIMATE!BE859,ESTIMATE!AY859)</f>
        <v>0</v>
      </c>
      <c r="K870" s="561">
        <f>IF($R$3="Allocate Adders",ESTIMATE!BH859,ESTIMATE!AZ859)</f>
        <v>0</v>
      </c>
      <c r="L870" s="561">
        <f>IF($R$3="Allocate Adders",ESTIMATE!BK859,ESTIMATE!BA859)</f>
        <v>0</v>
      </c>
      <c r="M870" s="1275">
        <f t="shared" si="37"/>
        <v>0</v>
      </c>
      <c r="N870" s="1275"/>
      <c r="O870" s="520">
        <f t="shared" si="36"/>
        <v>0</v>
      </c>
    </row>
    <row r="871" spans="2:15" ht="18" hidden="1" customHeight="1">
      <c r="B871" s="516"/>
      <c r="C871" s="1274" t="str">
        <f>T(ESTIMATE!B860)</f>
        <v/>
      </c>
      <c r="D871" s="1274"/>
      <c r="E871" s="1274"/>
      <c r="F871" s="1274"/>
      <c r="G871" s="1274"/>
      <c r="H871" s="559">
        <f>ESTIMATE!R860</f>
        <v>0</v>
      </c>
      <c r="I871" s="560" t="str">
        <f>T(ESTIMATE!U860)</f>
        <v/>
      </c>
      <c r="J871" s="561">
        <f>IF($R$3="Allocate Adders",ESTIMATE!BE860,ESTIMATE!AY860)</f>
        <v>0</v>
      </c>
      <c r="K871" s="561">
        <f>IF($R$3="Allocate Adders",ESTIMATE!BH860,ESTIMATE!AZ860)</f>
        <v>0</v>
      </c>
      <c r="L871" s="561">
        <f>IF($R$3="Allocate Adders",ESTIMATE!BK860,ESTIMATE!BA860)</f>
        <v>0</v>
      </c>
      <c r="M871" s="1275">
        <f t="shared" si="37"/>
        <v>0</v>
      </c>
      <c r="N871" s="1275"/>
      <c r="O871" s="520">
        <f t="shared" si="36"/>
        <v>0</v>
      </c>
    </row>
    <row r="872" spans="2:15" ht="4.3499999999999996" hidden="1" customHeight="1" thickBot="1">
      <c r="B872" s="516"/>
      <c r="C872" s="562"/>
      <c r="D872" s="364"/>
      <c r="E872" s="364"/>
      <c r="F872" s="364"/>
      <c r="G872" s="364"/>
      <c r="H872" s="563"/>
      <c r="I872" s="364"/>
      <c r="J872" s="564"/>
      <c r="K872" s="564"/>
      <c r="L872" s="564"/>
      <c r="M872" s="565"/>
      <c r="N872" s="566"/>
      <c r="O872" s="520">
        <f>O873</f>
        <v>0</v>
      </c>
    </row>
    <row r="873" spans="2:15" ht="22" hidden="1" customHeight="1" thickBot="1">
      <c r="B873" s="516"/>
      <c r="C873" s="1276" t="str">
        <f>T(ESTIMATE!AE862)</f>
        <v>FRAMING TOTAL</v>
      </c>
      <c r="D873" s="1277"/>
      <c r="E873" s="1277"/>
      <c r="F873" s="1277"/>
      <c r="G873" s="1277"/>
      <c r="H873" s="1277"/>
      <c r="I873" s="1278"/>
      <c r="J873" s="530">
        <f>SUM(J832:J872)</f>
        <v>0</v>
      </c>
      <c r="K873" s="531">
        <f>SUM(K832:K872)</f>
        <v>0</v>
      </c>
      <c r="L873" s="530">
        <f>SUM(L832:L872)</f>
        <v>0</v>
      </c>
      <c r="M873" s="1279">
        <f>SUM(M832:N872)</f>
        <v>0</v>
      </c>
      <c r="N873" s="1280"/>
      <c r="O873" s="520">
        <f>SUM(O831:O871)</f>
        <v>0</v>
      </c>
    </row>
    <row r="874" spans="2:15" ht="20.7" hidden="1" customHeight="1">
      <c r="B874" s="521"/>
      <c r="C874" s="585"/>
      <c r="D874" s="585"/>
      <c r="E874" s="585"/>
      <c r="F874" s="585"/>
      <c r="G874" s="585"/>
      <c r="H874" s="586"/>
      <c r="I874" s="585"/>
      <c r="J874" s="587"/>
      <c r="K874" s="587"/>
      <c r="L874" s="587"/>
      <c r="M874" s="588"/>
      <c r="N874" s="571"/>
      <c r="O874" s="520">
        <f>O873</f>
        <v>0</v>
      </c>
    </row>
    <row r="875" spans="2:15" ht="5.45" hidden="1" customHeight="1">
      <c r="B875" s="597"/>
      <c r="C875" s="1281"/>
      <c r="D875" s="1281"/>
      <c r="E875" s="1281"/>
      <c r="F875" s="1281"/>
      <c r="G875" s="1281"/>
      <c r="H875" s="594"/>
      <c r="I875" s="595"/>
      <c r="J875" s="596"/>
      <c r="K875" s="596"/>
      <c r="L875" s="596"/>
      <c r="M875" s="1282"/>
      <c r="N875" s="1282"/>
    </row>
    <row r="876" spans="2:15" ht="22" hidden="1" customHeight="1">
      <c r="B876" s="521"/>
      <c r="C876" s="1283" t="str">
        <f>T(ESTIMATE!B865)</f>
        <v>INSULATION</v>
      </c>
      <c r="D876" s="1283"/>
      <c r="E876" s="1283"/>
      <c r="F876" s="1283"/>
      <c r="G876" s="1284"/>
      <c r="H876" s="556">
        <f>SUM(H877:H916)</f>
        <v>0</v>
      </c>
      <c r="I876" s="557"/>
      <c r="J876" s="558"/>
      <c r="K876" s="558"/>
      <c r="L876" s="558"/>
      <c r="M876" s="1285"/>
      <c r="N876" s="1286"/>
      <c r="O876" s="520">
        <f t="shared" ref="O876:O916" si="38">H876</f>
        <v>0</v>
      </c>
    </row>
    <row r="877" spans="2:15" ht="18" hidden="1" customHeight="1">
      <c r="B877" s="516"/>
      <c r="C877" s="1274" t="str">
        <f>T(ESTIMATE!B866)</f>
        <v>Insulation bid/allowance</v>
      </c>
      <c r="D877" s="1274"/>
      <c r="E877" s="1274"/>
      <c r="F877" s="1274"/>
      <c r="G877" s="1274"/>
      <c r="H877" s="559">
        <f>ESTIMATE!R866</f>
        <v>0</v>
      </c>
      <c r="I877" s="560" t="str">
        <f>T(ESTIMATE!U866)</f>
        <v>ls</v>
      </c>
      <c r="J877" s="561">
        <f>IF($R$3="Allocate Adders",ESTIMATE!BE866,ESTIMATE!AY866)</f>
        <v>0</v>
      </c>
      <c r="K877" s="561">
        <f>IF($R$3="Allocate Adders",ESTIMATE!BH866,ESTIMATE!AZ866)</f>
        <v>0</v>
      </c>
      <c r="L877" s="561">
        <f>IF($R$3="Allocate Adders",ESTIMATE!BK866,ESTIMATE!BA866)</f>
        <v>0</v>
      </c>
      <c r="M877" s="1275">
        <f t="shared" ref="M877:M916" si="39">SUM(J877:L877)</f>
        <v>0</v>
      </c>
      <c r="N877" s="1275"/>
      <c r="O877" s="520">
        <f t="shared" si="38"/>
        <v>0</v>
      </c>
    </row>
    <row r="878" spans="2:15" ht="18" hidden="1" customHeight="1">
      <c r="B878" s="516"/>
      <c r="C878" s="1274" t="str">
        <f>T(ESTIMATE!B867)</f>
        <v>Wall Insulation</v>
      </c>
      <c r="D878" s="1274"/>
      <c r="E878" s="1274"/>
      <c r="F878" s="1274"/>
      <c r="G878" s="1274"/>
      <c r="H878" s="559">
        <f>ESTIMATE!R867</f>
        <v>0</v>
      </c>
      <c r="I878" s="560" t="str">
        <f>T(ESTIMATE!U867)</f>
        <v/>
      </c>
      <c r="J878" s="561">
        <f>IF($R$3="Allocate Adders",ESTIMATE!BE867,ESTIMATE!AY867)</f>
        <v>0</v>
      </c>
      <c r="K878" s="561">
        <f>IF($R$3="Allocate Adders",ESTIMATE!BH867,ESTIMATE!AZ867)</f>
        <v>0</v>
      </c>
      <c r="L878" s="561">
        <f>IF($R$3="Allocate Adders",ESTIMATE!BK867,ESTIMATE!BA867)</f>
        <v>0</v>
      </c>
      <c r="M878" s="1275">
        <f t="shared" si="39"/>
        <v>0</v>
      </c>
      <c r="N878" s="1275"/>
      <c r="O878" s="520">
        <f t="shared" si="38"/>
        <v>0</v>
      </c>
    </row>
    <row r="879" spans="2:15" ht="18" hidden="1" customHeight="1">
      <c r="B879" s="516"/>
      <c r="C879" s="1274" t="str">
        <f>T(ESTIMATE!B868)</f>
        <v>Batt, wall insulation, 3-1/2" thick, R11</v>
      </c>
      <c r="D879" s="1274"/>
      <c r="E879" s="1274"/>
      <c r="F879" s="1274"/>
      <c r="G879" s="1274"/>
      <c r="H879" s="559">
        <f>ESTIMATE!R868</f>
        <v>0</v>
      </c>
      <c r="I879" s="560" t="str">
        <f>T(ESTIMATE!U868)</f>
        <v>sf</v>
      </c>
      <c r="J879" s="561">
        <f>IF($R$3="Allocate Adders",ESTIMATE!BE868,ESTIMATE!AY868)</f>
        <v>0</v>
      </c>
      <c r="K879" s="561">
        <f>IF($R$3="Allocate Adders",ESTIMATE!BH868,ESTIMATE!AZ868)</f>
        <v>0</v>
      </c>
      <c r="L879" s="561">
        <f>IF($R$3="Allocate Adders",ESTIMATE!BK868,ESTIMATE!BA868)</f>
        <v>0</v>
      </c>
      <c r="M879" s="1275">
        <f t="shared" si="39"/>
        <v>0</v>
      </c>
      <c r="N879" s="1275"/>
      <c r="O879" s="520">
        <f t="shared" si="38"/>
        <v>0</v>
      </c>
    </row>
    <row r="880" spans="2:15" ht="18" hidden="1" customHeight="1">
      <c r="B880" s="516"/>
      <c r="C880" s="1274" t="str">
        <f>T(ESTIMATE!B869)</f>
        <v>Batt, wall insulation,6" thick, R19</v>
      </c>
      <c r="D880" s="1274"/>
      <c r="E880" s="1274"/>
      <c r="F880" s="1274"/>
      <c r="G880" s="1274"/>
      <c r="H880" s="559">
        <f>ESTIMATE!R869</f>
        <v>0</v>
      </c>
      <c r="I880" s="560" t="str">
        <f>T(ESTIMATE!U869)</f>
        <v>sf</v>
      </c>
      <c r="J880" s="561">
        <f>IF($R$3="Allocate Adders",ESTIMATE!BE869,ESTIMATE!AY869)</f>
        <v>0</v>
      </c>
      <c r="K880" s="561">
        <f>IF($R$3="Allocate Adders",ESTIMATE!BH869,ESTIMATE!AZ869)</f>
        <v>0</v>
      </c>
      <c r="L880" s="561">
        <f>IF($R$3="Allocate Adders",ESTIMATE!BK869,ESTIMATE!BA869)</f>
        <v>0</v>
      </c>
      <c r="M880" s="1275">
        <f t="shared" si="39"/>
        <v>0</v>
      </c>
      <c r="N880" s="1275"/>
      <c r="O880" s="520">
        <f t="shared" si="38"/>
        <v>0</v>
      </c>
    </row>
    <row r="881" spans="2:15" ht="18" hidden="1" customHeight="1">
      <c r="B881" s="516"/>
      <c r="C881" s="1274" t="str">
        <f>T(ESTIMATE!B870)</f>
        <v>Rigid, wall insulation, foundation</v>
      </c>
      <c r="D881" s="1274"/>
      <c r="E881" s="1274"/>
      <c r="F881" s="1274"/>
      <c r="G881" s="1274"/>
      <c r="H881" s="559">
        <f>ESTIMATE!R870</f>
        <v>0</v>
      </c>
      <c r="I881" s="560" t="str">
        <f>T(ESTIMATE!U870)</f>
        <v>sf</v>
      </c>
      <c r="J881" s="561">
        <f>IF($R$3="Allocate Adders",ESTIMATE!BE870,ESTIMATE!AY870)</f>
        <v>0</v>
      </c>
      <c r="K881" s="561">
        <f>IF($R$3="Allocate Adders",ESTIMATE!BH870,ESTIMATE!AZ870)</f>
        <v>0</v>
      </c>
      <c r="L881" s="561">
        <f>IF($R$3="Allocate Adders",ESTIMATE!BK870,ESTIMATE!BA870)</f>
        <v>0</v>
      </c>
      <c r="M881" s="1275">
        <f t="shared" si="39"/>
        <v>0</v>
      </c>
      <c r="N881" s="1275"/>
      <c r="O881" s="520">
        <f t="shared" si="38"/>
        <v>0</v>
      </c>
    </row>
    <row r="882" spans="2:15" ht="18" hidden="1" customHeight="1">
      <c r="B882" s="516"/>
      <c r="C882" s="1274" t="str">
        <f>T(ESTIMATE!B871)</f>
        <v/>
      </c>
      <c r="D882" s="1274"/>
      <c r="E882" s="1274"/>
      <c r="F882" s="1274"/>
      <c r="G882" s="1274"/>
      <c r="H882" s="559">
        <f>ESTIMATE!R871</f>
        <v>0</v>
      </c>
      <c r="I882" s="560" t="str">
        <f>T(ESTIMATE!U871)</f>
        <v/>
      </c>
      <c r="J882" s="561">
        <f>IF($R$3="Allocate Adders",ESTIMATE!BE871,ESTIMATE!AY871)</f>
        <v>0</v>
      </c>
      <c r="K882" s="561">
        <f>IF($R$3="Allocate Adders",ESTIMATE!BH871,ESTIMATE!AZ871)</f>
        <v>0</v>
      </c>
      <c r="L882" s="561">
        <f>IF($R$3="Allocate Adders",ESTIMATE!BK871,ESTIMATE!BA871)</f>
        <v>0</v>
      </c>
      <c r="M882" s="1275">
        <f t="shared" si="39"/>
        <v>0</v>
      </c>
      <c r="N882" s="1275"/>
      <c r="O882" s="520">
        <f t="shared" si="38"/>
        <v>0</v>
      </c>
    </row>
    <row r="883" spans="2:15" ht="18" hidden="1" customHeight="1">
      <c r="B883" s="516"/>
      <c r="C883" s="1274" t="str">
        <f>T(ESTIMATE!B872)</f>
        <v>Floor Insulation</v>
      </c>
      <c r="D883" s="1274"/>
      <c r="E883" s="1274"/>
      <c r="F883" s="1274"/>
      <c r="G883" s="1274"/>
      <c r="H883" s="559">
        <f>ESTIMATE!R872</f>
        <v>0</v>
      </c>
      <c r="I883" s="560" t="str">
        <f>T(ESTIMATE!U872)</f>
        <v/>
      </c>
      <c r="J883" s="561">
        <f>IF($R$3="Allocate Adders",ESTIMATE!BE872,ESTIMATE!AY872)</f>
        <v>0</v>
      </c>
      <c r="K883" s="561">
        <f>IF($R$3="Allocate Adders",ESTIMATE!BH872,ESTIMATE!AZ872)</f>
        <v>0</v>
      </c>
      <c r="L883" s="561">
        <f>IF($R$3="Allocate Adders",ESTIMATE!BK872,ESTIMATE!BA872)</f>
        <v>0</v>
      </c>
      <c r="M883" s="1275">
        <f t="shared" si="39"/>
        <v>0</v>
      </c>
      <c r="N883" s="1275"/>
      <c r="O883" s="520">
        <f t="shared" si="38"/>
        <v>0</v>
      </c>
    </row>
    <row r="884" spans="2:15" ht="18" hidden="1" customHeight="1">
      <c r="B884" s="516"/>
      <c r="C884" s="1274" t="str">
        <f>T(ESTIMATE!B873)</f>
        <v>Batt, floor insulation, 3-1/2" thick, R11</v>
      </c>
      <c r="D884" s="1274"/>
      <c r="E884" s="1274"/>
      <c r="F884" s="1274"/>
      <c r="G884" s="1274"/>
      <c r="H884" s="559">
        <f>ESTIMATE!R873</f>
        <v>0</v>
      </c>
      <c r="I884" s="560" t="str">
        <f>T(ESTIMATE!U873)</f>
        <v>sf</v>
      </c>
      <c r="J884" s="561">
        <f>IF($R$3="Allocate Adders",ESTIMATE!BE873,ESTIMATE!AY873)</f>
        <v>0</v>
      </c>
      <c r="K884" s="561">
        <f>IF($R$3="Allocate Adders",ESTIMATE!BH873,ESTIMATE!AZ873)</f>
        <v>0</v>
      </c>
      <c r="L884" s="561">
        <f>IF($R$3="Allocate Adders",ESTIMATE!BK873,ESTIMATE!BA873)</f>
        <v>0</v>
      </c>
      <c r="M884" s="1275">
        <f t="shared" si="39"/>
        <v>0</v>
      </c>
      <c r="N884" s="1275"/>
      <c r="O884" s="520">
        <f t="shared" si="38"/>
        <v>0</v>
      </c>
    </row>
    <row r="885" spans="2:15" ht="18" hidden="1" customHeight="1">
      <c r="B885" s="516"/>
      <c r="C885" s="1274" t="str">
        <f>T(ESTIMATE!B874)</f>
        <v>Batt, floor insulation, 6-1/4" thick, R19</v>
      </c>
      <c r="D885" s="1274"/>
      <c r="E885" s="1274"/>
      <c r="F885" s="1274"/>
      <c r="G885" s="1274"/>
      <c r="H885" s="559">
        <f>ESTIMATE!R874</f>
        <v>0</v>
      </c>
      <c r="I885" s="560" t="str">
        <f>T(ESTIMATE!U874)</f>
        <v>sf</v>
      </c>
      <c r="J885" s="561">
        <f>IF($R$3="Allocate Adders",ESTIMATE!BE874,ESTIMATE!AY874)</f>
        <v>0</v>
      </c>
      <c r="K885" s="561">
        <f>IF($R$3="Allocate Adders",ESTIMATE!BH874,ESTIMATE!AZ874)</f>
        <v>0</v>
      </c>
      <c r="L885" s="561">
        <f>IF($R$3="Allocate Adders",ESTIMATE!BK874,ESTIMATE!BA874)</f>
        <v>0</v>
      </c>
      <c r="M885" s="1275">
        <f t="shared" si="39"/>
        <v>0</v>
      </c>
      <c r="N885" s="1275"/>
      <c r="O885" s="520">
        <f t="shared" si="38"/>
        <v>0</v>
      </c>
    </row>
    <row r="886" spans="2:15" ht="18" hidden="1" customHeight="1">
      <c r="B886" s="516"/>
      <c r="C886" s="1274" t="str">
        <f>T(ESTIMATE!B875)</f>
        <v>Batt, floor insulation,9-1/2" thick, R30</v>
      </c>
      <c r="D886" s="1274"/>
      <c r="E886" s="1274"/>
      <c r="F886" s="1274"/>
      <c r="G886" s="1274"/>
      <c r="H886" s="559">
        <f>ESTIMATE!R875</f>
        <v>0</v>
      </c>
      <c r="I886" s="560" t="str">
        <f>T(ESTIMATE!U875)</f>
        <v>sf</v>
      </c>
      <c r="J886" s="561">
        <f>IF($R$3="Allocate Adders",ESTIMATE!BE875,ESTIMATE!AY875)</f>
        <v>0</v>
      </c>
      <c r="K886" s="561">
        <f>IF($R$3="Allocate Adders",ESTIMATE!BH875,ESTIMATE!AZ875)</f>
        <v>0</v>
      </c>
      <c r="L886" s="561">
        <f>IF($R$3="Allocate Adders",ESTIMATE!BK875,ESTIMATE!BA875)</f>
        <v>0</v>
      </c>
      <c r="M886" s="1275">
        <f t="shared" si="39"/>
        <v>0</v>
      </c>
      <c r="N886" s="1275"/>
      <c r="O886" s="520">
        <f t="shared" si="38"/>
        <v>0</v>
      </c>
    </row>
    <row r="887" spans="2:15" ht="18" hidden="1" customHeight="1">
      <c r="B887" s="516"/>
      <c r="C887" s="1274" t="str">
        <f>T(ESTIMATE!B876)</f>
        <v/>
      </c>
      <c r="D887" s="1274"/>
      <c r="E887" s="1274"/>
      <c r="F887" s="1274"/>
      <c r="G887" s="1274"/>
      <c r="H887" s="559">
        <f>ESTIMATE!R876</f>
        <v>0</v>
      </c>
      <c r="I887" s="560" t="str">
        <f>T(ESTIMATE!U876)</f>
        <v/>
      </c>
      <c r="J887" s="561">
        <f>IF($R$3="Allocate Adders",ESTIMATE!BE876,ESTIMATE!AY876)</f>
        <v>0</v>
      </c>
      <c r="K887" s="561">
        <f>IF($R$3="Allocate Adders",ESTIMATE!BH876,ESTIMATE!AZ876)</f>
        <v>0</v>
      </c>
      <c r="L887" s="561">
        <f>IF($R$3="Allocate Adders",ESTIMATE!BK876,ESTIMATE!BA876)</f>
        <v>0</v>
      </c>
      <c r="M887" s="1275">
        <f t="shared" si="39"/>
        <v>0</v>
      </c>
      <c r="N887" s="1275"/>
      <c r="O887" s="520">
        <f t="shared" si="38"/>
        <v>0</v>
      </c>
    </row>
    <row r="888" spans="2:15" ht="18" hidden="1" customHeight="1">
      <c r="B888" s="516"/>
      <c r="C888" s="1274" t="str">
        <f>T(ESTIMATE!B877)</f>
        <v>Attic Insulation</v>
      </c>
      <c r="D888" s="1274"/>
      <c r="E888" s="1274"/>
      <c r="F888" s="1274"/>
      <c r="G888" s="1274"/>
      <c r="H888" s="559">
        <f>ESTIMATE!R877</f>
        <v>0</v>
      </c>
      <c r="I888" s="560" t="str">
        <f>T(ESTIMATE!U877)</f>
        <v/>
      </c>
      <c r="J888" s="561">
        <f>IF($R$3="Allocate Adders",ESTIMATE!BE877,ESTIMATE!AY877)</f>
        <v>0</v>
      </c>
      <c r="K888" s="561">
        <f>IF($R$3="Allocate Adders",ESTIMATE!BH877,ESTIMATE!AZ877)</f>
        <v>0</v>
      </c>
      <c r="L888" s="561">
        <f>IF($R$3="Allocate Adders",ESTIMATE!BK877,ESTIMATE!BA877)</f>
        <v>0</v>
      </c>
      <c r="M888" s="1275">
        <f t="shared" si="39"/>
        <v>0</v>
      </c>
      <c r="N888" s="1275"/>
      <c r="O888" s="520">
        <f t="shared" si="38"/>
        <v>0</v>
      </c>
    </row>
    <row r="889" spans="2:15" ht="18" hidden="1" customHeight="1">
      <c r="B889" s="516"/>
      <c r="C889" s="1274" t="str">
        <f>T(ESTIMATE!B878)</f>
        <v>Blown in insulation, 6" thick</v>
      </c>
      <c r="D889" s="1274"/>
      <c r="E889" s="1274"/>
      <c r="F889" s="1274"/>
      <c r="G889" s="1274"/>
      <c r="H889" s="559">
        <f>ESTIMATE!R878</f>
        <v>0</v>
      </c>
      <c r="I889" s="560" t="str">
        <f>T(ESTIMATE!U878)</f>
        <v>sf</v>
      </c>
      <c r="J889" s="561">
        <f>IF($R$3="Allocate Adders",ESTIMATE!BE878,ESTIMATE!AY878)</f>
        <v>0</v>
      </c>
      <c r="K889" s="561">
        <f>IF($R$3="Allocate Adders",ESTIMATE!BH878,ESTIMATE!AZ878)</f>
        <v>0</v>
      </c>
      <c r="L889" s="561">
        <f>IF($R$3="Allocate Adders",ESTIMATE!BK878,ESTIMATE!BA878)</f>
        <v>0</v>
      </c>
      <c r="M889" s="1275">
        <f t="shared" si="39"/>
        <v>0</v>
      </c>
      <c r="N889" s="1275"/>
      <c r="O889" s="520">
        <f t="shared" si="38"/>
        <v>0</v>
      </c>
    </row>
    <row r="890" spans="2:15" ht="18" hidden="1" customHeight="1">
      <c r="B890" s="516"/>
      <c r="C890" s="1274" t="str">
        <f>T(ESTIMATE!B879)</f>
        <v>Blown in insulation, 9" thick</v>
      </c>
      <c r="D890" s="1274"/>
      <c r="E890" s="1274"/>
      <c r="F890" s="1274"/>
      <c r="G890" s="1274"/>
      <c r="H890" s="559">
        <f>ESTIMATE!R879</f>
        <v>0</v>
      </c>
      <c r="I890" s="560" t="str">
        <f>T(ESTIMATE!U879)</f>
        <v>sf</v>
      </c>
      <c r="J890" s="561">
        <f>IF($R$3="Allocate Adders",ESTIMATE!BE879,ESTIMATE!AY879)</f>
        <v>0</v>
      </c>
      <c r="K890" s="561">
        <f>IF($R$3="Allocate Adders",ESTIMATE!BH879,ESTIMATE!AZ879)</f>
        <v>0</v>
      </c>
      <c r="L890" s="561">
        <f>IF($R$3="Allocate Adders",ESTIMATE!BK879,ESTIMATE!BA879)</f>
        <v>0</v>
      </c>
      <c r="M890" s="1275">
        <f t="shared" si="39"/>
        <v>0</v>
      </c>
      <c r="N890" s="1275"/>
      <c r="O890" s="520">
        <f t="shared" si="38"/>
        <v>0</v>
      </c>
    </row>
    <row r="891" spans="2:15" ht="18" hidden="1" customHeight="1">
      <c r="B891" s="516"/>
      <c r="C891" s="1274" t="str">
        <f>T(ESTIMATE!B880)</f>
        <v/>
      </c>
      <c r="D891" s="1274"/>
      <c r="E891" s="1274"/>
      <c r="F891" s="1274"/>
      <c r="G891" s="1274"/>
      <c r="H891" s="559">
        <f>ESTIMATE!R880</f>
        <v>0</v>
      </c>
      <c r="I891" s="560" t="str">
        <f>T(ESTIMATE!U880)</f>
        <v/>
      </c>
      <c r="J891" s="561">
        <f>IF($R$3="Allocate Adders",ESTIMATE!BE880,ESTIMATE!AY880)</f>
        <v>0</v>
      </c>
      <c r="K891" s="561">
        <f>IF($R$3="Allocate Adders",ESTIMATE!BH880,ESTIMATE!AZ880)</f>
        <v>0</v>
      </c>
      <c r="L891" s="561">
        <f>IF($R$3="Allocate Adders",ESTIMATE!BK880,ESTIMATE!BA880)</f>
        <v>0</v>
      </c>
      <c r="M891" s="1275">
        <f t="shared" si="39"/>
        <v>0</v>
      </c>
      <c r="N891" s="1275"/>
      <c r="O891" s="520">
        <f t="shared" si="38"/>
        <v>0</v>
      </c>
    </row>
    <row r="892" spans="2:15" ht="18" hidden="1" customHeight="1">
      <c r="B892" s="516"/>
      <c r="C892" s="1274" t="str">
        <f>T(ESTIMATE!B881)</f>
        <v/>
      </c>
      <c r="D892" s="1274"/>
      <c r="E892" s="1274"/>
      <c r="F892" s="1274"/>
      <c r="G892" s="1274"/>
      <c r="H892" s="559">
        <f>ESTIMATE!R881</f>
        <v>0</v>
      </c>
      <c r="I892" s="560" t="str">
        <f>T(ESTIMATE!U881)</f>
        <v/>
      </c>
      <c r="J892" s="561">
        <f>IF($R$3="Allocate Adders",ESTIMATE!BE881,ESTIMATE!AY881)</f>
        <v>0</v>
      </c>
      <c r="K892" s="561">
        <f>IF($R$3="Allocate Adders",ESTIMATE!BH881,ESTIMATE!AZ881)</f>
        <v>0</v>
      </c>
      <c r="L892" s="561">
        <f>IF($R$3="Allocate Adders",ESTIMATE!BK881,ESTIMATE!BA881)</f>
        <v>0</v>
      </c>
      <c r="M892" s="1275">
        <f t="shared" si="39"/>
        <v>0</v>
      </c>
      <c r="N892" s="1275"/>
      <c r="O892" s="520">
        <f t="shared" si="38"/>
        <v>0</v>
      </c>
    </row>
    <row r="893" spans="2:15" ht="18" hidden="1" customHeight="1">
      <c r="B893" s="516"/>
      <c r="C893" s="1274" t="str">
        <f>T(ESTIMATE!B882)</f>
        <v/>
      </c>
      <c r="D893" s="1274"/>
      <c r="E893" s="1274"/>
      <c r="F893" s="1274"/>
      <c r="G893" s="1274"/>
      <c r="H893" s="559">
        <f>ESTIMATE!R882</f>
        <v>0</v>
      </c>
      <c r="I893" s="560" t="str">
        <f>T(ESTIMATE!U882)</f>
        <v/>
      </c>
      <c r="J893" s="561">
        <f>IF($R$3="Allocate Adders",ESTIMATE!BE882,ESTIMATE!AY882)</f>
        <v>0</v>
      </c>
      <c r="K893" s="561">
        <f>IF($R$3="Allocate Adders",ESTIMATE!BH882,ESTIMATE!AZ882)</f>
        <v>0</v>
      </c>
      <c r="L893" s="561">
        <f>IF($R$3="Allocate Adders",ESTIMATE!BK882,ESTIMATE!BA882)</f>
        <v>0</v>
      </c>
      <c r="M893" s="1275">
        <f t="shared" si="39"/>
        <v>0</v>
      </c>
      <c r="N893" s="1275"/>
      <c r="O893" s="520">
        <f t="shared" si="38"/>
        <v>0</v>
      </c>
    </row>
    <row r="894" spans="2:15" ht="18" hidden="1" customHeight="1">
      <c r="B894" s="516"/>
      <c r="C894" s="1274" t="str">
        <f>T(ESTIMATE!B883)</f>
        <v/>
      </c>
      <c r="D894" s="1274"/>
      <c r="E894" s="1274"/>
      <c r="F894" s="1274"/>
      <c r="G894" s="1274"/>
      <c r="H894" s="559">
        <f>ESTIMATE!R883</f>
        <v>0</v>
      </c>
      <c r="I894" s="560" t="str">
        <f>T(ESTIMATE!U883)</f>
        <v/>
      </c>
      <c r="J894" s="561">
        <f>IF($R$3="Allocate Adders",ESTIMATE!BE883,ESTIMATE!AY883)</f>
        <v>0</v>
      </c>
      <c r="K894" s="561">
        <f>IF($R$3="Allocate Adders",ESTIMATE!BH883,ESTIMATE!AZ883)</f>
        <v>0</v>
      </c>
      <c r="L894" s="561">
        <f>IF($R$3="Allocate Adders",ESTIMATE!BK883,ESTIMATE!BA883)</f>
        <v>0</v>
      </c>
      <c r="M894" s="1275">
        <f t="shared" si="39"/>
        <v>0</v>
      </c>
      <c r="N894" s="1275"/>
      <c r="O894" s="520">
        <f t="shared" si="38"/>
        <v>0</v>
      </c>
    </row>
    <row r="895" spans="2:15" ht="18" hidden="1" customHeight="1">
      <c r="B895" s="516"/>
      <c r="C895" s="1274" t="str">
        <f>T(ESTIMATE!B884)</f>
        <v/>
      </c>
      <c r="D895" s="1274"/>
      <c r="E895" s="1274"/>
      <c r="F895" s="1274"/>
      <c r="G895" s="1274"/>
      <c r="H895" s="559">
        <f>ESTIMATE!R884</f>
        <v>0</v>
      </c>
      <c r="I895" s="560" t="str">
        <f>T(ESTIMATE!U884)</f>
        <v/>
      </c>
      <c r="J895" s="561">
        <f>IF($R$3="Allocate Adders",ESTIMATE!BE884,ESTIMATE!AY884)</f>
        <v>0</v>
      </c>
      <c r="K895" s="561">
        <f>IF($R$3="Allocate Adders",ESTIMATE!BH884,ESTIMATE!AZ884)</f>
        <v>0</v>
      </c>
      <c r="L895" s="561">
        <f>IF($R$3="Allocate Adders",ESTIMATE!BK884,ESTIMATE!BA884)</f>
        <v>0</v>
      </c>
      <c r="M895" s="1275">
        <f t="shared" si="39"/>
        <v>0</v>
      </c>
      <c r="N895" s="1275"/>
      <c r="O895" s="520">
        <f t="shared" si="38"/>
        <v>0</v>
      </c>
    </row>
    <row r="896" spans="2:15" ht="18" hidden="1" customHeight="1">
      <c r="B896" s="516"/>
      <c r="C896" s="1274" t="str">
        <f>T(ESTIMATE!B885)</f>
        <v/>
      </c>
      <c r="D896" s="1274"/>
      <c r="E896" s="1274"/>
      <c r="F896" s="1274"/>
      <c r="G896" s="1274"/>
      <c r="H896" s="559">
        <f>ESTIMATE!R885</f>
        <v>0</v>
      </c>
      <c r="I896" s="560" t="str">
        <f>T(ESTIMATE!U885)</f>
        <v/>
      </c>
      <c r="J896" s="561">
        <f>IF($R$3="Allocate Adders",ESTIMATE!BE885,ESTIMATE!AY885)</f>
        <v>0</v>
      </c>
      <c r="K896" s="561">
        <f>IF($R$3="Allocate Adders",ESTIMATE!BH885,ESTIMATE!AZ885)</f>
        <v>0</v>
      </c>
      <c r="L896" s="561">
        <f>IF($R$3="Allocate Adders",ESTIMATE!BK885,ESTIMATE!BA885)</f>
        <v>0</v>
      </c>
      <c r="M896" s="1275">
        <f t="shared" si="39"/>
        <v>0</v>
      </c>
      <c r="N896" s="1275"/>
      <c r="O896" s="520">
        <f t="shared" si="38"/>
        <v>0</v>
      </c>
    </row>
    <row r="897" spans="2:15" ht="18" hidden="1" customHeight="1">
      <c r="B897" s="516"/>
      <c r="C897" s="1274" t="str">
        <f>T(ESTIMATE!B886)</f>
        <v/>
      </c>
      <c r="D897" s="1274"/>
      <c r="E897" s="1274"/>
      <c r="F897" s="1274"/>
      <c r="G897" s="1274"/>
      <c r="H897" s="559">
        <f>ESTIMATE!R886</f>
        <v>0</v>
      </c>
      <c r="I897" s="560" t="str">
        <f>T(ESTIMATE!U886)</f>
        <v/>
      </c>
      <c r="J897" s="561">
        <f>IF($R$3="Allocate Adders",ESTIMATE!BE886,ESTIMATE!AY886)</f>
        <v>0</v>
      </c>
      <c r="K897" s="561">
        <f>IF($R$3="Allocate Adders",ESTIMATE!BH886,ESTIMATE!AZ886)</f>
        <v>0</v>
      </c>
      <c r="L897" s="561">
        <f>IF($R$3="Allocate Adders",ESTIMATE!BK886,ESTIMATE!BA886)</f>
        <v>0</v>
      </c>
      <c r="M897" s="1275">
        <f t="shared" si="39"/>
        <v>0</v>
      </c>
      <c r="N897" s="1275"/>
      <c r="O897" s="520">
        <f t="shared" si="38"/>
        <v>0</v>
      </c>
    </row>
    <row r="898" spans="2:15" ht="18" hidden="1" customHeight="1">
      <c r="B898" s="516"/>
      <c r="C898" s="1274" t="str">
        <f>T(ESTIMATE!B887)</f>
        <v/>
      </c>
      <c r="D898" s="1274"/>
      <c r="E898" s="1274"/>
      <c r="F898" s="1274"/>
      <c r="G898" s="1274"/>
      <c r="H898" s="559">
        <f>ESTIMATE!R887</f>
        <v>0</v>
      </c>
      <c r="I898" s="560" t="str">
        <f>T(ESTIMATE!U887)</f>
        <v/>
      </c>
      <c r="J898" s="561">
        <f>IF($R$3="Allocate Adders",ESTIMATE!BE887,ESTIMATE!AY887)</f>
        <v>0</v>
      </c>
      <c r="K898" s="561">
        <f>IF($R$3="Allocate Adders",ESTIMATE!BH887,ESTIMATE!AZ887)</f>
        <v>0</v>
      </c>
      <c r="L898" s="561">
        <f>IF($R$3="Allocate Adders",ESTIMATE!BK887,ESTIMATE!BA887)</f>
        <v>0</v>
      </c>
      <c r="M898" s="1275">
        <f t="shared" si="39"/>
        <v>0</v>
      </c>
      <c r="N898" s="1275"/>
      <c r="O898" s="520">
        <f t="shared" si="38"/>
        <v>0</v>
      </c>
    </row>
    <row r="899" spans="2:15" ht="18" hidden="1" customHeight="1">
      <c r="B899" s="516"/>
      <c r="C899" s="1274" t="str">
        <f>T(ESTIMATE!B888)</f>
        <v/>
      </c>
      <c r="D899" s="1274"/>
      <c r="E899" s="1274"/>
      <c r="F899" s="1274"/>
      <c r="G899" s="1274"/>
      <c r="H899" s="559">
        <f>ESTIMATE!R888</f>
        <v>0</v>
      </c>
      <c r="I899" s="560" t="str">
        <f>T(ESTIMATE!U888)</f>
        <v/>
      </c>
      <c r="J899" s="561">
        <f>IF($R$3="Allocate Adders",ESTIMATE!BE888,ESTIMATE!AY888)</f>
        <v>0</v>
      </c>
      <c r="K899" s="561">
        <f>IF($R$3="Allocate Adders",ESTIMATE!BH888,ESTIMATE!AZ888)</f>
        <v>0</v>
      </c>
      <c r="L899" s="561">
        <f>IF($R$3="Allocate Adders",ESTIMATE!BK888,ESTIMATE!BA888)</f>
        <v>0</v>
      </c>
      <c r="M899" s="1275">
        <f t="shared" si="39"/>
        <v>0</v>
      </c>
      <c r="N899" s="1275"/>
      <c r="O899" s="520">
        <f t="shared" si="38"/>
        <v>0</v>
      </c>
    </row>
    <row r="900" spans="2:15" ht="18" hidden="1" customHeight="1">
      <c r="B900" s="516"/>
      <c r="C900" s="1274" t="str">
        <f>T(ESTIMATE!B889)</f>
        <v/>
      </c>
      <c r="D900" s="1274"/>
      <c r="E900" s="1274"/>
      <c r="F900" s="1274"/>
      <c r="G900" s="1274"/>
      <c r="H900" s="559">
        <f>ESTIMATE!R889</f>
        <v>0</v>
      </c>
      <c r="I900" s="560" t="str">
        <f>T(ESTIMATE!U889)</f>
        <v/>
      </c>
      <c r="J900" s="561">
        <f>IF($R$3="Allocate Adders",ESTIMATE!BE889,ESTIMATE!AY889)</f>
        <v>0</v>
      </c>
      <c r="K900" s="561">
        <f>IF($R$3="Allocate Adders",ESTIMATE!BH889,ESTIMATE!AZ889)</f>
        <v>0</v>
      </c>
      <c r="L900" s="561">
        <f>IF($R$3="Allocate Adders",ESTIMATE!BK889,ESTIMATE!BA889)</f>
        <v>0</v>
      </c>
      <c r="M900" s="1275">
        <f t="shared" si="39"/>
        <v>0</v>
      </c>
      <c r="N900" s="1275"/>
      <c r="O900" s="520">
        <f t="shared" si="38"/>
        <v>0</v>
      </c>
    </row>
    <row r="901" spans="2:15" ht="18" hidden="1" customHeight="1">
      <c r="B901" s="516"/>
      <c r="C901" s="1274" t="str">
        <f>T(ESTIMATE!B890)</f>
        <v/>
      </c>
      <c r="D901" s="1274"/>
      <c r="E901" s="1274"/>
      <c r="F901" s="1274"/>
      <c r="G901" s="1274"/>
      <c r="H901" s="559">
        <f>ESTIMATE!R890</f>
        <v>0</v>
      </c>
      <c r="I901" s="560" t="str">
        <f>T(ESTIMATE!U890)</f>
        <v/>
      </c>
      <c r="J901" s="561">
        <f>IF($R$3="Allocate Adders",ESTIMATE!BE890,ESTIMATE!AY890)</f>
        <v>0</v>
      </c>
      <c r="K901" s="561">
        <f>IF($R$3="Allocate Adders",ESTIMATE!BH890,ESTIMATE!AZ890)</f>
        <v>0</v>
      </c>
      <c r="L901" s="561">
        <f>IF($R$3="Allocate Adders",ESTIMATE!BK890,ESTIMATE!BA890)</f>
        <v>0</v>
      </c>
      <c r="M901" s="1275">
        <f t="shared" si="39"/>
        <v>0</v>
      </c>
      <c r="N901" s="1275"/>
      <c r="O901" s="520">
        <f t="shared" si="38"/>
        <v>0</v>
      </c>
    </row>
    <row r="902" spans="2:15" ht="18" hidden="1" customHeight="1">
      <c r="B902" s="516"/>
      <c r="C902" s="1274" t="str">
        <f>T(ESTIMATE!B891)</f>
        <v/>
      </c>
      <c r="D902" s="1274"/>
      <c r="E902" s="1274"/>
      <c r="F902" s="1274"/>
      <c r="G902" s="1274"/>
      <c r="H902" s="559">
        <f>ESTIMATE!R891</f>
        <v>0</v>
      </c>
      <c r="I902" s="560" t="str">
        <f>T(ESTIMATE!U891)</f>
        <v/>
      </c>
      <c r="J902" s="561">
        <f>IF($R$3="Allocate Adders",ESTIMATE!BE891,ESTIMATE!AY891)</f>
        <v>0</v>
      </c>
      <c r="K902" s="561">
        <f>IF($R$3="Allocate Adders",ESTIMATE!BH891,ESTIMATE!AZ891)</f>
        <v>0</v>
      </c>
      <c r="L902" s="561">
        <f>IF($R$3="Allocate Adders",ESTIMATE!BK891,ESTIMATE!BA891)</f>
        <v>0</v>
      </c>
      <c r="M902" s="1275">
        <f t="shared" si="39"/>
        <v>0</v>
      </c>
      <c r="N902" s="1275"/>
      <c r="O902" s="520">
        <f t="shared" si="38"/>
        <v>0</v>
      </c>
    </row>
    <row r="903" spans="2:15" ht="18" hidden="1" customHeight="1">
      <c r="B903" s="516"/>
      <c r="C903" s="1274" t="str">
        <f>T(ESTIMATE!B892)</f>
        <v/>
      </c>
      <c r="D903" s="1274"/>
      <c r="E903" s="1274"/>
      <c r="F903" s="1274"/>
      <c r="G903" s="1274"/>
      <c r="H903" s="559">
        <f>ESTIMATE!R892</f>
        <v>0</v>
      </c>
      <c r="I903" s="560" t="str">
        <f>T(ESTIMATE!U892)</f>
        <v/>
      </c>
      <c r="J903" s="561">
        <f>IF($R$3="Allocate Adders",ESTIMATE!BE892,ESTIMATE!AY892)</f>
        <v>0</v>
      </c>
      <c r="K903" s="561">
        <f>IF($R$3="Allocate Adders",ESTIMATE!BH892,ESTIMATE!AZ892)</f>
        <v>0</v>
      </c>
      <c r="L903" s="561">
        <f>IF($R$3="Allocate Adders",ESTIMATE!BK892,ESTIMATE!BA892)</f>
        <v>0</v>
      </c>
      <c r="M903" s="1275">
        <f t="shared" si="39"/>
        <v>0</v>
      </c>
      <c r="N903" s="1275"/>
      <c r="O903" s="520">
        <f t="shared" si="38"/>
        <v>0</v>
      </c>
    </row>
    <row r="904" spans="2:15" ht="18" hidden="1" customHeight="1">
      <c r="B904" s="516"/>
      <c r="C904" s="1274" t="str">
        <f>T(ESTIMATE!B893)</f>
        <v/>
      </c>
      <c r="D904" s="1274"/>
      <c r="E904" s="1274"/>
      <c r="F904" s="1274"/>
      <c r="G904" s="1274"/>
      <c r="H904" s="559">
        <f>ESTIMATE!R893</f>
        <v>0</v>
      </c>
      <c r="I904" s="560" t="str">
        <f>T(ESTIMATE!U893)</f>
        <v/>
      </c>
      <c r="J904" s="561">
        <f>IF($R$3="Allocate Adders",ESTIMATE!BE893,ESTIMATE!AY893)</f>
        <v>0</v>
      </c>
      <c r="K904" s="561">
        <f>IF($R$3="Allocate Adders",ESTIMATE!BH893,ESTIMATE!AZ893)</f>
        <v>0</v>
      </c>
      <c r="L904" s="561">
        <f>IF($R$3="Allocate Adders",ESTIMATE!BK893,ESTIMATE!BA893)</f>
        <v>0</v>
      </c>
      <c r="M904" s="1275">
        <f t="shared" si="39"/>
        <v>0</v>
      </c>
      <c r="N904" s="1275"/>
      <c r="O904" s="520">
        <f t="shared" si="38"/>
        <v>0</v>
      </c>
    </row>
    <row r="905" spans="2:15" ht="18" hidden="1" customHeight="1">
      <c r="B905" s="516"/>
      <c r="C905" s="1274" t="str">
        <f>T(ESTIMATE!B894)</f>
        <v/>
      </c>
      <c r="D905" s="1274"/>
      <c r="E905" s="1274"/>
      <c r="F905" s="1274"/>
      <c r="G905" s="1274"/>
      <c r="H905" s="559">
        <f>ESTIMATE!R894</f>
        <v>0</v>
      </c>
      <c r="I905" s="560" t="str">
        <f>T(ESTIMATE!U894)</f>
        <v/>
      </c>
      <c r="J905" s="561">
        <f>IF($R$3="Allocate Adders",ESTIMATE!BE894,ESTIMATE!AY894)</f>
        <v>0</v>
      </c>
      <c r="K905" s="561">
        <f>IF($R$3="Allocate Adders",ESTIMATE!BH894,ESTIMATE!AZ894)</f>
        <v>0</v>
      </c>
      <c r="L905" s="561">
        <f>IF($R$3="Allocate Adders",ESTIMATE!BK894,ESTIMATE!BA894)</f>
        <v>0</v>
      </c>
      <c r="M905" s="1275">
        <f t="shared" si="39"/>
        <v>0</v>
      </c>
      <c r="N905" s="1275"/>
      <c r="O905" s="520">
        <f t="shared" si="38"/>
        <v>0</v>
      </c>
    </row>
    <row r="906" spans="2:15" ht="18" hidden="1" customHeight="1">
      <c r="B906" s="516"/>
      <c r="C906" s="1274" t="str">
        <f>T(ESTIMATE!B895)</f>
        <v/>
      </c>
      <c r="D906" s="1274"/>
      <c r="E906" s="1274"/>
      <c r="F906" s="1274"/>
      <c r="G906" s="1274"/>
      <c r="H906" s="559">
        <f>ESTIMATE!R895</f>
        <v>0</v>
      </c>
      <c r="I906" s="560" t="str">
        <f>T(ESTIMATE!U895)</f>
        <v/>
      </c>
      <c r="J906" s="561">
        <f>IF($R$3="Allocate Adders",ESTIMATE!BE895,ESTIMATE!AY895)</f>
        <v>0</v>
      </c>
      <c r="K906" s="561">
        <f>IF($R$3="Allocate Adders",ESTIMATE!BH895,ESTIMATE!AZ895)</f>
        <v>0</v>
      </c>
      <c r="L906" s="561">
        <f>IF($R$3="Allocate Adders",ESTIMATE!BK895,ESTIMATE!BA895)</f>
        <v>0</v>
      </c>
      <c r="M906" s="1275">
        <f t="shared" si="39"/>
        <v>0</v>
      </c>
      <c r="N906" s="1275"/>
      <c r="O906" s="520">
        <f t="shared" si="38"/>
        <v>0</v>
      </c>
    </row>
    <row r="907" spans="2:15" ht="18" hidden="1" customHeight="1">
      <c r="B907" s="516"/>
      <c r="C907" s="1274" t="str">
        <f>T(ESTIMATE!B896)</f>
        <v/>
      </c>
      <c r="D907" s="1274"/>
      <c r="E907" s="1274"/>
      <c r="F907" s="1274"/>
      <c r="G907" s="1274"/>
      <c r="H907" s="559">
        <f>ESTIMATE!R896</f>
        <v>0</v>
      </c>
      <c r="I907" s="560" t="str">
        <f>T(ESTIMATE!U896)</f>
        <v/>
      </c>
      <c r="J907" s="561">
        <f>IF($R$3="Allocate Adders",ESTIMATE!BE896,ESTIMATE!AY896)</f>
        <v>0</v>
      </c>
      <c r="K907" s="561">
        <f>IF($R$3="Allocate Adders",ESTIMATE!BH896,ESTIMATE!AZ896)</f>
        <v>0</v>
      </c>
      <c r="L907" s="561">
        <f>IF($R$3="Allocate Adders",ESTIMATE!BK896,ESTIMATE!BA896)</f>
        <v>0</v>
      </c>
      <c r="M907" s="1275">
        <f t="shared" si="39"/>
        <v>0</v>
      </c>
      <c r="N907" s="1275"/>
      <c r="O907" s="520">
        <f t="shared" si="38"/>
        <v>0</v>
      </c>
    </row>
    <row r="908" spans="2:15" ht="18" hidden="1" customHeight="1">
      <c r="B908" s="516"/>
      <c r="C908" s="1274" t="str">
        <f>T(ESTIMATE!B897)</f>
        <v/>
      </c>
      <c r="D908" s="1274"/>
      <c r="E908" s="1274"/>
      <c r="F908" s="1274"/>
      <c r="G908" s="1274"/>
      <c r="H908" s="559">
        <f>ESTIMATE!R897</f>
        <v>0</v>
      </c>
      <c r="I908" s="560" t="str">
        <f>T(ESTIMATE!U897)</f>
        <v/>
      </c>
      <c r="J908" s="561">
        <f>IF($R$3="Allocate Adders",ESTIMATE!BE897,ESTIMATE!AY897)</f>
        <v>0</v>
      </c>
      <c r="K908" s="561">
        <f>IF($R$3="Allocate Adders",ESTIMATE!BH897,ESTIMATE!AZ897)</f>
        <v>0</v>
      </c>
      <c r="L908" s="561">
        <f>IF($R$3="Allocate Adders",ESTIMATE!BK897,ESTIMATE!BA897)</f>
        <v>0</v>
      </c>
      <c r="M908" s="1275">
        <f t="shared" si="39"/>
        <v>0</v>
      </c>
      <c r="N908" s="1275"/>
      <c r="O908" s="520">
        <f t="shared" si="38"/>
        <v>0</v>
      </c>
    </row>
    <row r="909" spans="2:15" ht="18" hidden="1" customHeight="1">
      <c r="B909" s="516"/>
      <c r="C909" s="1274" t="str">
        <f>T(ESTIMATE!B898)</f>
        <v/>
      </c>
      <c r="D909" s="1274"/>
      <c r="E909" s="1274"/>
      <c r="F909" s="1274"/>
      <c r="G909" s="1274"/>
      <c r="H909" s="559">
        <f>ESTIMATE!R898</f>
        <v>0</v>
      </c>
      <c r="I909" s="560" t="str">
        <f>T(ESTIMATE!U898)</f>
        <v/>
      </c>
      <c r="J909" s="561">
        <f>IF($R$3="Allocate Adders",ESTIMATE!BE898,ESTIMATE!AY898)</f>
        <v>0</v>
      </c>
      <c r="K909" s="561">
        <f>IF($R$3="Allocate Adders",ESTIMATE!BH898,ESTIMATE!AZ898)</f>
        <v>0</v>
      </c>
      <c r="L909" s="561">
        <f>IF($R$3="Allocate Adders",ESTIMATE!BK898,ESTIMATE!BA898)</f>
        <v>0</v>
      </c>
      <c r="M909" s="1275">
        <f t="shared" si="39"/>
        <v>0</v>
      </c>
      <c r="N909" s="1275"/>
      <c r="O909" s="520">
        <f t="shared" si="38"/>
        <v>0</v>
      </c>
    </row>
    <row r="910" spans="2:15" ht="18" hidden="1" customHeight="1">
      <c r="B910" s="516"/>
      <c r="C910" s="1274" t="str">
        <f>T(ESTIMATE!B899)</f>
        <v/>
      </c>
      <c r="D910" s="1274"/>
      <c r="E910" s="1274"/>
      <c r="F910" s="1274"/>
      <c r="G910" s="1274"/>
      <c r="H910" s="559">
        <f>ESTIMATE!R899</f>
        <v>0</v>
      </c>
      <c r="I910" s="560" t="str">
        <f>T(ESTIMATE!U899)</f>
        <v/>
      </c>
      <c r="J910" s="561">
        <f>IF($R$3="Allocate Adders",ESTIMATE!BE899,ESTIMATE!AY899)</f>
        <v>0</v>
      </c>
      <c r="K910" s="561">
        <f>IF($R$3="Allocate Adders",ESTIMATE!BH899,ESTIMATE!AZ899)</f>
        <v>0</v>
      </c>
      <c r="L910" s="561">
        <f>IF($R$3="Allocate Adders",ESTIMATE!BK899,ESTIMATE!BA899)</f>
        <v>0</v>
      </c>
      <c r="M910" s="1275">
        <f t="shared" si="39"/>
        <v>0</v>
      </c>
      <c r="N910" s="1275"/>
      <c r="O910" s="520">
        <f t="shared" si="38"/>
        <v>0</v>
      </c>
    </row>
    <row r="911" spans="2:15" ht="18" hidden="1" customHeight="1">
      <c r="B911" s="516"/>
      <c r="C911" s="1274" t="str">
        <f>T(ESTIMATE!B900)</f>
        <v/>
      </c>
      <c r="D911" s="1274"/>
      <c r="E911" s="1274"/>
      <c r="F911" s="1274"/>
      <c r="G911" s="1274"/>
      <c r="H911" s="559">
        <f>ESTIMATE!R900</f>
        <v>0</v>
      </c>
      <c r="I911" s="560" t="str">
        <f>T(ESTIMATE!U900)</f>
        <v/>
      </c>
      <c r="J911" s="561">
        <f>IF($R$3="Allocate Adders",ESTIMATE!BE900,ESTIMATE!AY900)</f>
        <v>0</v>
      </c>
      <c r="K911" s="561">
        <f>IF($R$3="Allocate Adders",ESTIMATE!BH900,ESTIMATE!AZ900)</f>
        <v>0</v>
      </c>
      <c r="L911" s="561">
        <f>IF($R$3="Allocate Adders",ESTIMATE!BK900,ESTIMATE!BA900)</f>
        <v>0</v>
      </c>
      <c r="M911" s="1275">
        <f t="shared" si="39"/>
        <v>0</v>
      </c>
      <c r="N911" s="1275"/>
      <c r="O911" s="520">
        <f t="shared" si="38"/>
        <v>0</v>
      </c>
    </row>
    <row r="912" spans="2:15" ht="18" hidden="1" customHeight="1">
      <c r="B912" s="516"/>
      <c r="C912" s="1274" t="str">
        <f>T(ESTIMATE!B901)</f>
        <v/>
      </c>
      <c r="D912" s="1274"/>
      <c r="E912" s="1274"/>
      <c r="F912" s="1274"/>
      <c r="G912" s="1274"/>
      <c r="H912" s="559">
        <f>ESTIMATE!R901</f>
        <v>0</v>
      </c>
      <c r="I912" s="560" t="str">
        <f>T(ESTIMATE!U901)</f>
        <v/>
      </c>
      <c r="J912" s="561">
        <f>IF($R$3="Allocate Adders",ESTIMATE!BE901,ESTIMATE!AY901)</f>
        <v>0</v>
      </c>
      <c r="K912" s="561">
        <f>IF($R$3="Allocate Adders",ESTIMATE!BH901,ESTIMATE!AZ901)</f>
        <v>0</v>
      </c>
      <c r="L912" s="561">
        <f>IF($R$3="Allocate Adders",ESTIMATE!BK901,ESTIMATE!BA901)</f>
        <v>0</v>
      </c>
      <c r="M912" s="1275">
        <f t="shared" si="39"/>
        <v>0</v>
      </c>
      <c r="N912" s="1275"/>
      <c r="O912" s="520">
        <f t="shared" si="38"/>
        <v>0</v>
      </c>
    </row>
    <row r="913" spans="2:15" ht="18" hidden="1" customHeight="1">
      <c r="B913" s="516"/>
      <c r="C913" s="1274" t="str">
        <f>T(ESTIMATE!B902)</f>
        <v/>
      </c>
      <c r="D913" s="1274"/>
      <c r="E913" s="1274"/>
      <c r="F913" s="1274"/>
      <c r="G913" s="1274"/>
      <c r="H913" s="559">
        <f>ESTIMATE!R902</f>
        <v>0</v>
      </c>
      <c r="I913" s="560" t="str">
        <f>T(ESTIMATE!U902)</f>
        <v/>
      </c>
      <c r="J913" s="561">
        <f>IF($R$3="Allocate Adders",ESTIMATE!BE902,ESTIMATE!AY902)</f>
        <v>0</v>
      </c>
      <c r="K913" s="561">
        <f>IF($R$3="Allocate Adders",ESTIMATE!BH902,ESTIMATE!AZ902)</f>
        <v>0</v>
      </c>
      <c r="L913" s="561">
        <f>IF($R$3="Allocate Adders",ESTIMATE!BK902,ESTIMATE!BA902)</f>
        <v>0</v>
      </c>
      <c r="M913" s="1275">
        <f t="shared" si="39"/>
        <v>0</v>
      </c>
      <c r="N913" s="1275"/>
      <c r="O913" s="520">
        <f t="shared" si="38"/>
        <v>0</v>
      </c>
    </row>
    <row r="914" spans="2:15" ht="18" hidden="1" customHeight="1">
      <c r="B914" s="516"/>
      <c r="C914" s="1274" t="str">
        <f>T(ESTIMATE!B903)</f>
        <v/>
      </c>
      <c r="D914" s="1274"/>
      <c r="E914" s="1274"/>
      <c r="F914" s="1274"/>
      <c r="G914" s="1274"/>
      <c r="H914" s="559">
        <f>ESTIMATE!R903</f>
        <v>0</v>
      </c>
      <c r="I914" s="560" t="str">
        <f>T(ESTIMATE!U903)</f>
        <v/>
      </c>
      <c r="J914" s="561">
        <f>IF($R$3="Allocate Adders",ESTIMATE!BE903,ESTIMATE!AY903)</f>
        <v>0</v>
      </c>
      <c r="K914" s="561">
        <f>IF($R$3="Allocate Adders",ESTIMATE!BH903,ESTIMATE!AZ903)</f>
        <v>0</v>
      </c>
      <c r="L914" s="561">
        <f>IF($R$3="Allocate Adders",ESTIMATE!BK903,ESTIMATE!BA903)</f>
        <v>0</v>
      </c>
      <c r="M914" s="1275">
        <f t="shared" si="39"/>
        <v>0</v>
      </c>
      <c r="N914" s="1275"/>
      <c r="O914" s="520">
        <f t="shared" si="38"/>
        <v>0</v>
      </c>
    </row>
    <row r="915" spans="2:15" ht="18" hidden="1" customHeight="1">
      <c r="B915" s="516"/>
      <c r="C915" s="1274" t="str">
        <f>T(ESTIMATE!B904)</f>
        <v/>
      </c>
      <c r="D915" s="1274"/>
      <c r="E915" s="1274"/>
      <c r="F915" s="1274"/>
      <c r="G915" s="1274"/>
      <c r="H915" s="559">
        <f>ESTIMATE!R904</f>
        <v>0</v>
      </c>
      <c r="I915" s="560" t="str">
        <f>T(ESTIMATE!U904)</f>
        <v/>
      </c>
      <c r="J915" s="561">
        <f>IF($R$3="Allocate Adders",ESTIMATE!BE904,ESTIMATE!AY904)</f>
        <v>0</v>
      </c>
      <c r="K915" s="561">
        <f>IF($R$3="Allocate Adders",ESTIMATE!BH904,ESTIMATE!AZ904)</f>
        <v>0</v>
      </c>
      <c r="L915" s="561">
        <f>IF($R$3="Allocate Adders",ESTIMATE!BK904,ESTIMATE!BA904)</f>
        <v>0</v>
      </c>
      <c r="M915" s="1275">
        <f t="shared" si="39"/>
        <v>0</v>
      </c>
      <c r="N915" s="1275"/>
      <c r="O915" s="520">
        <f t="shared" si="38"/>
        <v>0</v>
      </c>
    </row>
    <row r="916" spans="2:15" ht="18" hidden="1" customHeight="1">
      <c r="B916" s="516"/>
      <c r="C916" s="1274" t="str">
        <f>T(ESTIMATE!B905)</f>
        <v/>
      </c>
      <c r="D916" s="1274"/>
      <c r="E916" s="1274"/>
      <c r="F916" s="1274"/>
      <c r="G916" s="1274"/>
      <c r="H916" s="559">
        <f>ESTIMATE!R905</f>
        <v>0</v>
      </c>
      <c r="I916" s="560" t="str">
        <f>T(ESTIMATE!U905)</f>
        <v/>
      </c>
      <c r="J916" s="561">
        <f>IF($R$3="Allocate Adders",ESTIMATE!BE905,ESTIMATE!AY905)</f>
        <v>0</v>
      </c>
      <c r="K916" s="561">
        <f>IF($R$3="Allocate Adders",ESTIMATE!BH905,ESTIMATE!AZ905)</f>
        <v>0</v>
      </c>
      <c r="L916" s="561">
        <f>IF($R$3="Allocate Adders",ESTIMATE!BK905,ESTIMATE!BA905)</f>
        <v>0</v>
      </c>
      <c r="M916" s="1275">
        <f t="shared" si="39"/>
        <v>0</v>
      </c>
      <c r="N916" s="1275"/>
      <c r="O916" s="520">
        <f t="shared" si="38"/>
        <v>0</v>
      </c>
    </row>
    <row r="917" spans="2:15" ht="4.3499999999999996" hidden="1" customHeight="1" thickBot="1">
      <c r="B917" s="516"/>
      <c r="C917" s="562"/>
      <c r="D917" s="364"/>
      <c r="E917" s="364"/>
      <c r="F917" s="364"/>
      <c r="G917" s="364"/>
      <c r="H917" s="563"/>
      <c r="I917" s="364"/>
      <c r="J917" s="564"/>
      <c r="K917" s="564"/>
      <c r="L917" s="564"/>
      <c r="M917" s="565"/>
      <c r="N917" s="566"/>
      <c r="O917" s="520">
        <f>O918</f>
        <v>0</v>
      </c>
    </row>
    <row r="918" spans="2:15" ht="22" hidden="1" customHeight="1" thickBot="1">
      <c r="B918" s="516"/>
      <c r="C918" s="1276" t="str">
        <f>T(ESTIMATE!AE907)</f>
        <v>INSULATION TOTAL</v>
      </c>
      <c r="D918" s="1277"/>
      <c r="E918" s="1277"/>
      <c r="F918" s="1277"/>
      <c r="G918" s="1277"/>
      <c r="H918" s="1277"/>
      <c r="I918" s="1278"/>
      <c r="J918" s="530">
        <f>SUM(J877:J917)</f>
        <v>0</v>
      </c>
      <c r="K918" s="531">
        <f>SUM(K877:K917)</f>
        <v>0</v>
      </c>
      <c r="L918" s="530">
        <f>SUM(L877:L917)</f>
        <v>0</v>
      </c>
      <c r="M918" s="1279">
        <f>SUM(M877:N917)</f>
        <v>0</v>
      </c>
      <c r="N918" s="1280"/>
      <c r="O918" s="520">
        <f>SUM(O876:O916)</f>
        <v>0</v>
      </c>
    </row>
    <row r="919" spans="2:15" ht="20.7" hidden="1" customHeight="1">
      <c r="B919" s="521"/>
      <c r="C919" s="585"/>
      <c r="D919" s="585"/>
      <c r="E919" s="585"/>
      <c r="F919" s="585"/>
      <c r="G919" s="585"/>
      <c r="H919" s="586"/>
      <c r="I919" s="585"/>
      <c r="J919" s="587"/>
      <c r="K919" s="587"/>
      <c r="L919" s="587"/>
      <c r="M919" s="588"/>
      <c r="N919" s="571"/>
      <c r="O919" s="520">
        <f>O918</f>
        <v>0</v>
      </c>
    </row>
    <row r="920" spans="2:15" ht="5.45" hidden="1" customHeight="1">
      <c r="B920" s="597"/>
      <c r="C920" s="1281"/>
      <c r="D920" s="1281"/>
      <c r="E920" s="1281"/>
      <c r="F920" s="1281"/>
      <c r="G920" s="1281"/>
      <c r="H920" s="594"/>
      <c r="I920" s="595"/>
      <c r="J920" s="596"/>
      <c r="K920" s="596"/>
      <c r="L920" s="596"/>
      <c r="M920" s="1282"/>
      <c r="N920" s="1282"/>
    </row>
    <row r="921" spans="2:15" ht="22" hidden="1" customHeight="1">
      <c r="B921" s="521"/>
      <c r="C921" s="1283" t="str">
        <f>T(ESTIMATE!B910)</f>
        <v>DRYWALL</v>
      </c>
      <c r="D921" s="1283"/>
      <c r="E921" s="1283"/>
      <c r="F921" s="1283"/>
      <c r="G921" s="1284"/>
      <c r="H921" s="556">
        <f>SUM(H922:H961)</f>
        <v>0</v>
      </c>
      <c r="I921" s="557"/>
      <c r="J921" s="558"/>
      <c r="K921" s="558"/>
      <c r="L921" s="558"/>
      <c r="M921" s="1285"/>
      <c r="N921" s="1286"/>
      <c r="O921" s="520">
        <f t="shared" ref="O921:O961" si="40">H921</f>
        <v>0</v>
      </c>
    </row>
    <row r="922" spans="2:15" ht="18" hidden="1" customHeight="1">
      <c r="B922" s="516"/>
      <c r="C922" s="1274" t="str">
        <f>T(ESTIMATE!B911)</f>
        <v>Drywall bid/allowance, case by case</v>
      </c>
      <c r="D922" s="1274"/>
      <c r="E922" s="1274"/>
      <c r="F922" s="1274"/>
      <c r="G922" s="1274"/>
      <c r="H922" s="559">
        <f>ESTIMATE!R911</f>
        <v>0</v>
      </c>
      <c r="I922" s="560" t="str">
        <f>T(ESTIMATE!U911)</f>
        <v/>
      </c>
      <c r="J922" s="561">
        <f>IF($R$3="Allocate Adders",ESTIMATE!BE911,ESTIMATE!AY911)</f>
        <v>0</v>
      </c>
      <c r="K922" s="561">
        <f>IF($R$3="Allocate Adders",ESTIMATE!BH911,ESTIMATE!AZ911)</f>
        <v>0</v>
      </c>
      <c r="L922" s="561">
        <f>IF($R$3="Allocate Adders",ESTIMATE!BK911,ESTIMATE!BA911)</f>
        <v>0</v>
      </c>
      <c r="M922" s="1275">
        <f t="shared" ref="M922:M961" si="41">SUM(J922:L922)</f>
        <v>0</v>
      </c>
      <c r="N922" s="1275"/>
      <c r="O922" s="520">
        <f t="shared" si="40"/>
        <v>0</v>
      </c>
    </row>
    <row r="923" spans="2:15" ht="18" hidden="1" customHeight="1">
      <c r="B923" s="516"/>
      <c r="C923" s="1274" t="str">
        <f>T(ESTIMATE!B912)</f>
        <v>Drywall Wall Partitions</v>
      </c>
      <c r="D923" s="1274"/>
      <c r="E923" s="1274"/>
      <c r="F923" s="1274"/>
      <c r="G923" s="1274"/>
      <c r="H923" s="559">
        <f>ESTIMATE!R912</f>
        <v>0</v>
      </c>
      <c r="I923" s="560" t="str">
        <f>T(ESTIMATE!U912)</f>
        <v/>
      </c>
      <c r="J923" s="561">
        <f>IF($R$3="Allocate Adders",ESTIMATE!BE912,ESTIMATE!AY912)</f>
        <v>0</v>
      </c>
      <c r="K923" s="561">
        <f>IF($R$3="Allocate Adders",ESTIMATE!BH912,ESTIMATE!AZ912)</f>
        <v>0</v>
      </c>
      <c r="L923" s="561">
        <f>IF($R$3="Allocate Adders",ESTIMATE!BK912,ESTIMATE!BA912)</f>
        <v>0</v>
      </c>
      <c r="M923" s="1275">
        <f t="shared" si="41"/>
        <v>0</v>
      </c>
      <c r="N923" s="1275"/>
      <c r="O923" s="520">
        <f t="shared" si="40"/>
        <v>0</v>
      </c>
    </row>
    <row r="924" spans="2:15" ht="18" hidden="1" customHeight="1">
      <c r="B924" s="516"/>
      <c r="C924" s="1274" t="str">
        <f>T(ESTIMATE!B913)</f>
        <v>Exterior partition, 4" studs, insulation, sheathing</v>
      </c>
      <c r="D924" s="1274"/>
      <c r="E924" s="1274"/>
      <c r="F924" s="1274"/>
      <c r="G924" s="1274"/>
      <c r="H924" s="559">
        <f>ESTIMATE!R913</f>
        <v>0</v>
      </c>
      <c r="I924" s="560" t="str">
        <f>T(ESTIMATE!U913)</f>
        <v>sf</v>
      </c>
      <c r="J924" s="561">
        <f>IF($R$3="Allocate Adders",ESTIMATE!BE913,ESTIMATE!AY913)</f>
        <v>0</v>
      </c>
      <c r="K924" s="561">
        <f>IF($R$3="Allocate Adders",ESTIMATE!BH913,ESTIMATE!AZ913)</f>
        <v>0</v>
      </c>
      <c r="L924" s="561">
        <f>IF($R$3="Allocate Adders",ESTIMATE!BK913,ESTIMATE!BA913)</f>
        <v>0</v>
      </c>
      <c r="M924" s="1275">
        <f t="shared" si="41"/>
        <v>0</v>
      </c>
      <c r="N924" s="1275"/>
      <c r="O924" s="520">
        <f t="shared" si="40"/>
        <v>0</v>
      </c>
    </row>
    <row r="925" spans="2:15" ht="18" hidden="1" customHeight="1">
      <c r="B925" s="516"/>
      <c r="C925" s="1274" t="str">
        <f>T(ESTIMATE!B914)</f>
        <v>Exterior partition, 6" studs, insulation, sheathing</v>
      </c>
      <c r="D925" s="1274"/>
      <c r="E925" s="1274"/>
      <c r="F925" s="1274"/>
      <c r="G925" s="1274"/>
      <c r="H925" s="559">
        <f>ESTIMATE!R914</f>
        <v>0</v>
      </c>
      <c r="I925" s="560" t="str">
        <f>T(ESTIMATE!U914)</f>
        <v>sf</v>
      </c>
      <c r="J925" s="561">
        <f>IF($R$3="Allocate Adders",ESTIMATE!BE914,ESTIMATE!AY914)</f>
        <v>0</v>
      </c>
      <c r="K925" s="561">
        <f>IF($R$3="Allocate Adders",ESTIMATE!BH914,ESTIMATE!AZ914)</f>
        <v>0</v>
      </c>
      <c r="L925" s="561">
        <f>IF($R$3="Allocate Adders",ESTIMATE!BK914,ESTIMATE!BA914)</f>
        <v>0</v>
      </c>
      <c r="M925" s="1275">
        <f t="shared" si="41"/>
        <v>0</v>
      </c>
      <c r="N925" s="1275"/>
      <c r="O925" s="520">
        <f t="shared" si="40"/>
        <v>0</v>
      </c>
    </row>
    <row r="926" spans="2:15" ht="18" hidden="1" customHeight="1">
      <c r="B926" s="516"/>
      <c r="C926" s="1274" t="str">
        <f>T(ESTIMATE!B915)</f>
        <v>Interior partition, non-rated, gyp one side</v>
      </c>
      <c r="D926" s="1274"/>
      <c r="E926" s="1274"/>
      <c r="F926" s="1274"/>
      <c r="G926" s="1274"/>
      <c r="H926" s="559">
        <f>ESTIMATE!R915</f>
        <v>0</v>
      </c>
      <c r="I926" s="560" t="str">
        <f>T(ESTIMATE!U915)</f>
        <v>sf</v>
      </c>
      <c r="J926" s="561">
        <f>IF($R$3="Allocate Adders",ESTIMATE!BE915,ESTIMATE!AY915)</f>
        <v>0</v>
      </c>
      <c r="K926" s="561">
        <f>IF($R$3="Allocate Adders",ESTIMATE!BH915,ESTIMATE!AZ915)</f>
        <v>0</v>
      </c>
      <c r="L926" s="561">
        <f>IF($R$3="Allocate Adders",ESTIMATE!BK915,ESTIMATE!BA915)</f>
        <v>0</v>
      </c>
      <c r="M926" s="1275">
        <f t="shared" si="41"/>
        <v>0</v>
      </c>
      <c r="N926" s="1275"/>
      <c r="O926" s="520">
        <f t="shared" si="40"/>
        <v>0</v>
      </c>
    </row>
    <row r="927" spans="2:15" ht="18" hidden="1" customHeight="1">
      <c r="B927" s="516"/>
      <c r="C927" s="1274" t="str">
        <f>T(ESTIMATE!B916)</f>
        <v>Interior partition, non-rated, gyp both sides</v>
      </c>
      <c r="D927" s="1274"/>
      <c r="E927" s="1274"/>
      <c r="F927" s="1274"/>
      <c r="G927" s="1274"/>
      <c r="H927" s="559">
        <f>ESTIMATE!R916</f>
        <v>0</v>
      </c>
      <c r="I927" s="560" t="str">
        <f>T(ESTIMATE!U916)</f>
        <v>sf</v>
      </c>
      <c r="J927" s="561">
        <f>IF($R$3="Allocate Adders",ESTIMATE!BE916,ESTIMATE!AY916)</f>
        <v>0</v>
      </c>
      <c r="K927" s="561">
        <f>IF($R$3="Allocate Adders",ESTIMATE!BH916,ESTIMATE!AZ916)</f>
        <v>0</v>
      </c>
      <c r="L927" s="561">
        <f>IF($R$3="Allocate Adders",ESTIMATE!BK916,ESTIMATE!BA916)</f>
        <v>0</v>
      </c>
      <c r="M927" s="1275">
        <f t="shared" si="41"/>
        <v>0</v>
      </c>
      <c r="N927" s="1275"/>
      <c r="O927" s="520">
        <f t="shared" si="40"/>
        <v>0</v>
      </c>
    </row>
    <row r="928" spans="2:15" ht="18" hidden="1" customHeight="1">
      <c r="B928" s="516"/>
      <c r="C928" s="1274" t="str">
        <f>T(ESTIMATE!B917)</f>
        <v>Interior partition, 1-hr rated, gyp both sides</v>
      </c>
      <c r="D928" s="1274"/>
      <c r="E928" s="1274"/>
      <c r="F928" s="1274"/>
      <c r="G928" s="1274"/>
      <c r="H928" s="559">
        <f>ESTIMATE!R917</f>
        <v>0</v>
      </c>
      <c r="I928" s="560" t="str">
        <f>T(ESTIMATE!U917)</f>
        <v>sf</v>
      </c>
      <c r="J928" s="561">
        <f>IF($R$3="Allocate Adders",ESTIMATE!BE917,ESTIMATE!AY917)</f>
        <v>0</v>
      </c>
      <c r="K928" s="561">
        <f>IF($R$3="Allocate Adders",ESTIMATE!BH917,ESTIMATE!AZ917)</f>
        <v>0</v>
      </c>
      <c r="L928" s="561">
        <f>IF($R$3="Allocate Adders",ESTIMATE!BK917,ESTIMATE!BA917)</f>
        <v>0</v>
      </c>
      <c r="M928" s="1275">
        <f t="shared" si="41"/>
        <v>0</v>
      </c>
      <c r="N928" s="1275"/>
      <c r="O928" s="520">
        <f t="shared" si="40"/>
        <v>0</v>
      </c>
    </row>
    <row r="929" spans="2:15" ht="18" hidden="1" customHeight="1">
      <c r="B929" s="516"/>
      <c r="C929" s="1274" t="str">
        <f>T(ESTIMATE!B918)</f>
        <v>Interior partition, 2-hr rated, gyp both sides</v>
      </c>
      <c r="D929" s="1274"/>
      <c r="E929" s="1274"/>
      <c r="F929" s="1274"/>
      <c r="G929" s="1274"/>
      <c r="H929" s="559">
        <f>ESTIMATE!R918</f>
        <v>0</v>
      </c>
      <c r="I929" s="560" t="str">
        <f>T(ESTIMATE!U918)</f>
        <v>sf</v>
      </c>
      <c r="J929" s="561">
        <f>IF($R$3="Allocate Adders",ESTIMATE!BE918,ESTIMATE!AY918)</f>
        <v>0</v>
      </c>
      <c r="K929" s="561">
        <f>IF($R$3="Allocate Adders",ESTIMATE!BH918,ESTIMATE!AZ918)</f>
        <v>0</v>
      </c>
      <c r="L929" s="561">
        <f>IF($R$3="Allocate Adders",ESTIMATE!BK918,ESTIMATE!BA918)</f>
        <v>0</v>
      </c>
      <c r="M929" s="1275">
        <f t="shared" si="41"/>
        <v>0</v>
      </c>
      <c r="N929" s="1275"/>
      <c r="O929" s="520">
        <f t="shared" si="40"/>
        <v>0</v>
      </c>
    </row>
    <row r="930" spans="2:15" ht="18" hidden="1" customHeight="1">
      <c r="B930" s="516"/>
      <c r="C930" s="1274" t="str">
        <f>T(ESTIMATE!B919)</f>
        <v>Interior drywall layer, on existing studs</v>
      </c>
      <c r="D930" s="1274"/>
      <c r="E930" s="1274"/>
      <c r="F930" s="1274"/>
      <c r="G930" s="1274"/>
      <c r="H930" s="559">
        <f>ESTIMATE!R919</f>
        <v>0</v>
      </c>
      <c r="I930" s="560" t="str">
        <f>T(ESTIMATE!U919)</f>
        <v>sf</v>
      </c>
      <c r="J930" s="561">
        <f>IF($R$3="Allocate Adders",ESTIMATE!BE919,ESTIMATE!AY919)</f>
        <v>0</v>
      </c>
      <c r="K930" s="561">
        <f>IF($R$3="Allocate Adders",ESTIMATE!BH919,ESTIMATE!AZ919)</f>
        <v>0</v>
      </c>
      <c r="L930" s="561">
        <f>IF($R$3="Allocate Adders",ESTIMATE!BK919,ESTIMATE!BA919)</f>
        <v>0</v>
      </c>
      <c r="M930" s="1275">
        <f t="shared" si="41"/>
        <v>0</v>
      </c>
      <c r="N930" s="1275"/>
      <c r="O930" s="520">
        <f t="shared" si="40"/>
        <v>0</v>
      </c>
    </row>
    <row r="931" spans="2:15" ht="18" hidden="1" customHeight="1">
      <c r="B931" s="516"/>
      <c r="C931" s="1274" t="str">
        <f>T(ESTIMATE!B920)</f>
        <v/>
      </c>
      <c r="D931" s="1274"/>
      <c r="E931" s="1274"/>
      <c r="F931" s="1274"/>
      <c r="G931" s="1274"/>
      <c r="H931" s="559">
        <f>ESTIMATE!R920</f>
        <v>0</v>
      </c>
      <c r="I931" s="560" t="str">
        <f>T(ESTIMATE!U920)</f>
        <v/>
      </c>
      <c r="J931" s="561">
        <f>IF($R$3="Allocate Adders",ESTIMATE!BE920,ESTIMATE!AY920)</f>
        <v>0</v>
      </c>
      <c r="K931" s="561">
        <f>IF($R$3="Allocate Adders",ESTIMATE!BH920,ESTIMATE!AZ920)</f>
        <v>0</v>
      </c>
      <c r="L931" s="561">
        <f>IF($R$3="Allocate Adders",ESTIMATE!BK920,ESTIMATE!BA920)</f>
        <v>0</v>
      </c>
      <c r="M931" s="1275">
        <f t="shared" si="41"/>
        <v>0</v>
      </c>
      <c r="N931" s="1275"/>
      <c r="O931" s="520">
        <f t="shared" si="40"/>
        <v>0</v>
      </c>
    </row>
    <row r="932" spans="2:15" ht="18" hidden="1" customHeight="1">
      <c r="B932" s="516"/>
      <c r="C932" s="1274" t="str">
        <f>T(ESTIMATE!B921)</f>
        <v/>
      </c>
      <c r="D932" s="1274"/>
      <c r="E932" s="1274"/>
      <c r="F932" s="1274"/>
      <c r="G932" s="1274"/>
      <c r="H932" s="559">
        <f>ESTIMATE!R921</f>
        <v>0</v>
      </c>
      <c r="I932" s="560" t="str">
        <f>T(ESTIMATE!U921)</f>
        <v/>
      </c>
      <c r="J932" s="561">
        <f>IF($R$3="Allocate Adders",ESTIMATE!BE921,ESTIMATE!AY921)</f>
        <v>0</v>
      </c>
      <c r="K932" s="561">
        <f>IF($R$3="Allocate Adders",ESTIMATE!BH921,ESTIMATE!AZ921)</f>
        <v>0</v>
      </c>
      <c r="L932" s="561">
        <f>IF($R$3="Allocate Adders",ESTIMATE!BK921,ESTIMATE!BA921)</f>
        <v>0</v>
      </c>
      <c r="M932" s="1275">
        <f t="shared" si="41"/>
        <v>0</v>
      </c>
      <c r="N932" s="1275"/>
      <c r="O932" s="520">
        <f t="shared" si="40"/>
        <v>0</v>
      </c>
    </row>
    <row r="933" spans="2:15" ht="18" hidden="1" customHeight="1">
      <c r="B933" s="516"/>
      <c r="C933" s="1274" t="str">
        <f>T(ESTIMATE!B922)</f>
        <v>Drywall Ceilings</v>
      </c>
      <c r="D933" s="1274"/>
      <c r="E933" s="1274"/>
      <c r="F933" s="1274"/>
      <c r="G933" s="1274"/>
      <c r="H933" s="559">
        <f>ESTIMATE!R922</f>
        <v>0</v>
      </c>
      <c r="I933" s="560" t="str">
        <f>T(ESTIMATE!U922)</f>
        <v/>
      </c>
      <c r="J933" s="561">
        <f>IF($R$3="Allocate Adders",ESTIMATE!BE922,ESTIMATE!AY922)</f>
        <v>0</v>
      </c>
      <c r="K933" s="561">
        <f>IF($R$3="Allocate Adders",ESTIMATE!BH922,ESTIMATE!AZ922)</f>
        <v>0</v>
      </c>
      <c r="L933" s="561">
        <f>IF($R$3="Allocate Adders",ESTIMATE!BK922,ESTIMATE!BA922)</f>
        <v>0</v>
      </c>
      <c r="M933" s="1275">
        <f t="shared" si="41"/>
        <v>0</v>
      </c>
      <c r="N933" s="1275"/>
      <c r="O933" s="520">
        <f t="shared" si="40"/>
        <v>0</v>
      </c>
    </row>
    <row r="934" spans="2:15" ht="18" hidden="1" customHeight="1">
      <c r="B934" s="516"/>
      <c r="C934" s="1274" t="str">
        <f>T(ESTIMATE!B923)</f>
        <v>Exterior ceiling, framing &amp; sheathing</v>
      </c>
      <c r="D934" s="1274"/>
      <c r="E934" s="1274"/>
      <c r="F934" s="1274"/>
      <c r="G934" s="1274"/>
      <c r="H934" s="559">
        <f>ESTIMATE!R923</f>
        <v>0</v>
      </c>
      <c r="I934" s="560" t="str">
        <f>T(ESTIMATE!U923)</f>
        <v>sf</v>
      </c>
      <c r="J934" s="561">
        <f>IF($R$3="Allocate Adders",ESTIMATE!BE923,ESTIMATE!AY923)</f>
        <v>0</v>
      </c>
      <c r="K934" s="561">
        <f>IF($R$3="Allocate Adders",ESTIMATE!BH923,ESTIMATE!AZ923)</f>
        <v>0</v>
      </c>
      <c r="L934" s="561">
        <f>IF($R$3="Allocate Adders",ESTIMATE!BK923,ESTIMATE!BA923)</f>
        <v>0</v>
      </c>
      <c r="M934" s="1275">
        <f t="shared" si="41"/>
        <v>0</v>
      </c>
      <c r="N934" s="1275"/>
      <c r="O934" s="520">
        <f t="shared" si="40"/>
        <v>0</v>
      </c>
    </row>
    <row r="935" spans="2:15" ht="18" hidden="1" customHeight="1">
      <c r="B935" s="516"/>
      <c r="C935" s="1274" t="str">
        <f>T(ESTIMATE!B924)</f>
        <v>Interior drywall ceiling, flat suspension w/ 1 layer drywall</v>
      </c>
      <c r="D935" s="1274"/>
      <c r="E935" s="1274"/>
      <c r="F935" s="1274"/>
      <c r="G935" s="1274"/>
      <c r="H935" s="559">
        <f>ESTIMATE!R924</f>
        <v>0</v>
      </c>
      <c r="I935" s="560" t="str">
        <f>T(ESTIMATE!U924)</f>
        <v>sf</v>
      </c>
      <c r="J935" s="561">
        <f>IF($R$3="Allocate Adders",ESTIMATE!BE924,ESTIMATE!AY924)</f>
        <v>0</v>
      </c>
      <c r="K935" s="561">
        <f>IF($R$3="Allocate Adders",ESTIMATE!BH924,ESTIMATE!AZ924)</f>
        <v>0</v>
      </c>
      <c r="L935" s="561">
        <f>IF($R$3="Allocate Adders",ESTIMATE!BK924,ESTIMATE!BA924)</f>
        <v>0</v>
      </c>
      <c r="M935" s="1275">
        <f t="shared" si="41"/>
        <v>0</v>
      </c>
      <c r="N935" s="1275"/>
      <c r="O935" s="520">
        <f t="shared" si="40"/>
        <v>0</v>
      </c>
    </row>
    <row r="936" spans="2:15" ht="18" hidden="1" customHeight="1">
      <c r="B936" s="516"/>
      <c r="C936" s="1274" t="str">
        <f>T(ESTIMATE!B925)</f>
        <v/>
      </c>
      <c r="D936" s="1274"/>
      <c r="E936" s="1274"/>
      <c r="F936" s="1274"/>
      <c r="G936" s="1274"/>
      <c r="H936" s="559">
        <f>ESTIMATE!R925</f>
        <v>0</v>
      </c>
      <c r="I936" s="560" t="str">
        <f>T(ESTIMATE!U925)</f>
        <v/>
      </c>
      <c r="J936" s="561">
        <f>IF($R$3="Allocate Adders",ESTIMATE!BE925,ESTIMATE!AY925)</f>
        <v>0</v>
      </c>
      <c r="K936" s="561">
        <f>IF($R$3="Allocate Adders",ESTIMATE!BH925,ESTIMATE!AZ925)</f>
        <v>0</v>
      </c>
      <c r="L936" s="561">
        <f>IF($R$3="Allocate Adders",ESTIMATE!BK925,ESTIMATE!BA925)</f>
        <v>0</v>
      </c>
      <c r="M936" s="1275">
        <f t="shared" si="41"/>
        <v>0</v>
      </c>
      <c r="N936" s="1275"/>
      <c r="O936" s="520">
        <f t="shared" si="40"/>
        <v>0</v>
      </c>
    </row>
    <row r="937" spans="2:15" ht="18" hidden="1" customHeight="1">
      <c r="B937" s="516"/>
      <c r="C937" s="1274" t="str">
        <f>T(ESTIMATE!B926)</f>
        <v/>
      </c>
      <c r="D937" s="1274"/>
      <c r="E937" s="1274"/>
      <c r="F937" s="1274"/>
      <c r="G937" s="1274"/>
      <c r="H937" s="559">
        <f>ESTIMATE!R926</f>
        <v>0</v>
      </c>
      <c r="I937" s="560" t="str">
        <f>T(ESTIMATE!U926)</f>
        <v/>
      </c>
      <c r="J937" s="561">
        <f>IF($R$3="Allocate Adders",ESTIMATE!BE926,ESTIMATE!AY926)</f>
        <v>0</v>
      </c>
      <c r="K937" s="561">
        <f>IF($R$3="Allocate Adders",ESTIMATE!BH926,ESTIMATE!AZ926)</f>
        <v>0</v>
      </c>
      <c r="L937" s="561">
        <f>IF($R$3="Allocate Adders",ESTIMATE!BK926,ESTIMATE!BA926)</f>
        <v>0</v>
      </c>
      <c r="M937" s="1275">
        <f t="shared" si="41"/>
        <v>0</v>
      </c>
      <c r="N937" s="1275"/>
      <c r="O937" s="520">
        <f t="shared" si="40"/>
        <v>0</v>
      </c>
    </row>
    <row r="938" spans="2:15" ht="18" hidden="1" customHeight="1">
      <c r="B938" s="516"/>
      <c r="C938" s="1274" t="str">
        <f>T(ESTIMATE!B927)</f>
        <v>Miscellaneous Drywall Items</v>
      </c>
      <c r="D938" s="1274"/>
      <c r="E938" s="1274"/>
      <c r="F938" s="1274"/>
      <c r="G938" s="1274"/>
      <c r="H938" s="559">
        <f>ESTIMATE!R927</f>
        <v>0</v>
      </c>
      <c r="I938" s="560" t="str">
        <f>T(ESTIMATE!U927)</f>
        <v/>
      </c>
      <c r="J938" s="561">
        <f>IF($R$3="Allocate Adders",ESTIMATE!BE927,ESTIMATE!AY927)</f>
        <v>0</v>
      </c>
      <c r="K938" s="561">
        <f>IF($R$3="Allocate Adders",ESTIMATE!BH927,ESTIMATE!AZ927)</f>
        <v>0</v>
      </c>
      <c r="L938" s="561">
        <f>IF($R$3="Allocate Adders",ESTIMATE!BK927,ESTIMATE!BA927)</f>
        <v>0</v>
      </c>
      <c r="M938" s="1275">
        <f t="shared" si="41"/>
        <v>0</v>
      </c>
      <c r="N938" s="1275"/>
      <c r="O938" s="520">
        <f t="shared" si="40"/>
        <v>0</v>
      </c>
    </row>
    <row r="939" spans="2:15" ht="18" hidden="1" customHeight="1">
      <c r="B939" s="516"/>
      <c r="C939" s="1274" t="str">
        <f>T(ESTIMATE!B928)</f>
        <v>Drywall patching</v>
      </c>
      <c r="D939" s="1274"/>
      <c r="E939" s="1274"/>
      <c r="F939" s="1274"/>
      <c r="G939" s="1274"/>
      <c r="H939" s="559">
        <f>ESTIMATE!R928</f>
        <v>0</v>
      </c>
      <c r="I939" s="560" t="str">
        <f>T(ESTIMATE!U928)</f>
        <v>sf</v>
      </c>
      <c r="J939" s="561">
        <f>IF($R$3="Allocate Adders",ESTIMATE!BE928,ESTIMATE!AY928)</f>
        <v>0</v>
      </c>
      <c r="K939" s="561">
        <f>IF($R$3="Allocate Adders",ESTIMATE!BH928,ESTIMATE!AZ928)</f>
        <v>0</v>
      </c>
      <c r="L939" s="561">
        <f>IF($R$3="Allocate Adders",ESTIMATE!BK928,ESTIMATE!BA928)</f>
        <v>0</v>
      </c>
      <c r="M939" s="1275">
        <f t="shared" si="41"/>
        <v>0</v>
      </c>
      <c r="N939" s="1275"/>
      <c r="O939" s="520">
        <f t="shared" si="40"/>
        <v>0</v>
      </c>
    </row>
    <row r="940" spans="2:15" ht="18" hidden="1" customHeight="1">
      <c r="B940" s="516"/>
      <c r="C940" s="1274" t="str">
        <f>T(ESTIMATE!B929)</f>
        <v>Drywall skimcoating/texturing</v>
      </c>
      <c r="D940" s="1274"/>
      <c r="E940" s="1274"/>
      <c r="F940" s="1274"/>
      <c r="G940" s="1274"/>
      <c r="H940" s="559">
        <f>ESTIMATE!R929</f>
        <v>0</v>
      </c>
      <c r="I940" s="560" t="str">
        <f>T(ESTIMATE!U929)</f>
        <v>sf</v>
      </c>
      <c r="J940" s="561">
        <f>IF($R$3="Allocate Adders",ESTIMATE!BE929,ESTIMATE!AY929)</f>
        <v>0</v>
      </c>
      <c r="K940" s="561">
        <f>IF($R$3="Allocate Adders",ESTIMATE!BH929,ESTIMATE!AZ929)</f>
        <v>0</v>
      </c>
      <c r="L940" s="561">
        <f>IF($R$3="Allocate Adders",ESTIMATE!BK929,ESTIMATE!BA929)</f>
        <v>0</v>
      </c>
      <c r="M940" s="1275">
        <f t="shared" si="41"/>
        <v>0</v>
      </c>
      <c r="N940" s="1275"/>
      <c r="O940" s="520">
        <f t="shared" si="40"/>
        <v>0</v>
      </c>
    </row>
    <row r="941" spans="2:15" ht="18" hidden="1" customHeight="1">
      <c r="B941" s="516"/>
      <c r="C941" s="1274" t="str">
        <f>T(ESTIMATE!B930)</f>
        <v>Skimcoating/texturing ceilings</v>
      </c>
      <c r="D941" s="1274"/>
      <c r="E941" s="1274"/>
      <c r="F941" s="1274"/>
      <c r="G941" s="1274"/>
      <c r="H941" s="559">
        <f>ESTIMATE!R930</f>
        <v>0</v>
      </c>
      <c r="I941" s="560" t="str">
        <f>T(ESTIMATE!U930)</f>
        <v>sf</v>
      </c>
      <c r="J941" s="561">
        <f>IF($R$3="Allocate Adders",ESTIMATE!BE930,ESTIMATE!AY930)</f>
        <v>0</v>
      </c>
      <c r="K941" s="561">
        <f>IF($R$3="Allocate Adders",ESTIMATE!BH930,ESTIMATE!AZ930)</f>
        <v>0</v>
      </c>
      <c r="L941" s="561">
        <f>IF($R$3="Allocate Adders",ESTIMATE!BK930,ESTIMATE!BA930)</f>
        <v>0</v>
      </c>
      <c r="M941" s="1275">
        <f t="shared" si="41"/>
        <v>0</v>
      </c>
      <c r="N941" s="1275"/>
      <c r="O941" s="520">
        <f t="shared" si="40"/>
        <v>0</v>
      </c>
    </row>
    <row r="942" spans="2:15" ht="18" hidden="1" customHeight="1">
      <c r="B942" s="516"/>
      <c r="C942" s="1274" t="str">
        <f>T(ESTIMATE!B931)</f>
        <v/>
      </c>
      <c r="D942" s="1274"/>
      <c r="E942" s="1274"/>
      <c r="F942" s="1274"/>
      <c r="G942" s="1274"/>
      <c r="H942" s="559">
        <f>ESTIMATE!R931</f>
        <v>0</v>
      </c>
      <c r="I942" s="560" t="str">
        <f>T(ESTIMATE!U931)</f>
        <v/>
      </c>
      <c r="J942" s="561">
        <f>IF($R$3="Allocate Adders",ESTIMATE!BE931,ESTIMATE!AY931)</f>
        <v>0</v>
      </c>
      <c r="K942" s="561">
        <f>IF($R$3="Allocate Adders",ESTIMATE!BH931,ESTIMATE!AZ931)</f>
        <v>0</v>
      </c>
      <c r="L942" s="561">
        <f>IF($R$3="Allocate Adders",ESTIMATE!BK931,ESTIMATE!BA931)</f>
        <v>0</v>
      </c>
      <c r="M942" s="1275">
        <f t="shared" si="41"/>
        <v>0</v>
      </c>
      <c r="N942" s="1275"/>
      <c r="O942" s="520">
        <f t="shared" si="40"/>
        <v>0</v>
      </c>
    </row>
    <row r="943" spans="2:15" ht="18" hidden="1" customHeight="1">
      <c r="B943" s="516"/>
      <c r="C943" s="1274" t="str">
        <f>T(ESTIMATE!B932)</f>
        <v/>
      </c>
      <c r="D943" s="1274"/>
      <c r="E943" s="1274"/>
      <c r="F943" s="1274"/>
      <c r="G943" s="1274"/>
      <c r="H943" s="559">
        <f>ESTIMATE!R932</f>
        <v>0</v>
      </c>
      <c r="I943" s="560" t="str">
        <f>T(ESTIMATE!U932)</f>
        <v/>
      </c>
      <c r="J943" s="561">
        <f>IF($R$3="Allocate Adders",ESTIMATE!BE932,ESTIMATE!AY932)</f>
        <v>0</v>
      </c>
      <c r="K943" s="561">
        <f>IF($R$3="Allocate Adders",ESTIMATE!BH932,ESTIMATE!AZ932)</f>
        <v>0</v>
      </c>
      <c r="L943" s="561">
        <f>IF($R$3="Allocate Adders",ESTIMATE!BK932,ESTIMATE!BA932)</f>
        <v>0</v>
      </c>
      <c r="M943" s="1275">
        <f t="shared" si="41"/>
        <v>0</v>
      </c>
      <c r="N943" s="1275"/>
      <c r="O943" s="520">
        <f t="shared" si="40"/>
        <v>0</v>
      </c>
    </row>
    <row r="944" spans="2:15" ht="18" hidden="1" customHeight="1">
      <c r="B944" s="516"/>
      <c r="C944" s="1274" t="str">
        <f>T(ESTIMATE!B933)</f>
        <v>Acoustical Ceilings</v>
      </c>
      <c r="D944" s="1274"/>
      <c r="E944" s="1274"/>
      <c r="F944" s="1274"/>
      <c r="G944" s="1274"/>
      <c r="H944" s="559">
        <f>ESTIMATE!R933</f>
        <v>0</v>
      </c>
      <c r="I944" s="560" t="str">
        <f>T(ESTIMATE!U933)</f>
        <v/>
      </c>
      <c r="J944" s="561">
        <f>IF($R$3="Allocate Adders",ESTIMATE!BE933,ESTIMATE!AY933)</f>
        <v>0</v>
      </c>
      <c r="K944" s="561">
        <f>IF($R$3="Allocate Adders",ESTIMATE!BH933,ESTIMATE!AZ933)</f>
        <v>0</v>
      </c>
      <c r="L944" s="561">
        <f>IF($R$3="Allocate Adders",ESTIMATE!BK933,ESTIMATE!BA933)</f>
        <v>0</v>
      </c>
      <c r="M944" s="1275">
        <f t="shared" si="41"/>
        <v>0</v>
      </c>
      <c r="N944" s="1275"/>
      <c r="O944" s="520">
        <f t="shared" si="40"/>
        <v>0</v>
      </c>
    </row>
    <row r="945" spans="2:15" ht="18" hidden="1" customHeight="1">
      <c r="B945" s="516"/>
      <c r="C945" s="1274" t="str">
        <f>T(ESTIMATE!B934)</f>
        <v>Acoustical Ceilings, 2x2 tile, grid &amp; support system</v>
      </c>
      <c r="D945" s="1274"/>
      <c r="E945" s="1274"/>
      <c r="F945" s="1274"/>
      <c r="G945" s="1274"/>
      <c r="H945" s="559">
        <f>ESTIMATE!R934</f>
        <v>0</v>
      </c>
      <c r="I945" s="560" t="str">
        <f>T(ESTIMATE!U934)</f>
        <v>sf</v>
      </c>
      <c r="J945" s="561">
        <f>IF($R$3="Allocate Adders",ESTIMATE!BE934,ESTIMATE!AY934)</f>
        <v>0</v>
      </c>
      <c r="K945" s="561">
        <f>IF($R$3="Allocate Adders",ESTIMATE!BH934,ESTIMATE!AZ934)</f>
        <v>0</v>
      </c>
      <c r="L945" s="561">
        <f>IF($R$3="Allocate Adders",ESTIMATE!BK934,ESTIMATE!BA934)</f>
        <v>0</v>
      </c>
      <c r="M945" s="1275">
        <f t="shared" si="41"/>
        <v>0</v>
      </c>
      <c r="N945" s="1275"/>
      <c r="O945" s="520">
        <f t="shared" si="40"/>
        <v>0</v>
      </c>
    </row>
    <row r="946" spans="2:15" ht="18" hidden="1" customHeight="1">
      <c r="B946" s="516"/>
      <c r="C946" s="1274" t="str">
        <f>T(ESTIMATE!B935)</f>
        <v>Acoustical Ceilings, 2x4 tile, grid &amp; support system</v>
      </c>
      <c r="D946" s="1274"/>
      <c r="E946" s="1274"/>
      <c r="F946" s="1274"/>
      <c r="G946" s="1274"/>
      <c r="H946" s="559">
        <f>ESTIMATE!R935</f>
        <v>0</v>
      </c>
      <c r="I946" s="560" t="str">
        <f>T(ESTIMATE!U935)</f>
        <v>sf</v>
      </c>
      <c r="J946" s="561">
        <f>IF($R$3="Allocate Adders",ESTIMATE!BE935,ESTIMATE!AY935)</f>
        <v>0</v>
      </c>
      <c r="K946" s="561">
        <f>IF($R$3="Allocate Adders",ESTIMATE!BH935,ESTIMATE!AZ935)</f>
        <v>0</v>
      </c>
      <c r="L946" s="561">
        <f>IF($R$3="Allocate Adders",ESTIMATE!BK935,ESTIMATE!BA935)</f>
        <v>0</v>
      </c>
      <c r="M946" s="1275">
        <f t="shared" si="41"/>
        <v>0</v>
      </c>
      <c r="N946" s="1275"/>
      <c r="O946" s="520">
        <f t="shared" si="40"/>
        <v>0</v>
      </c>
    </row>
    <row r="947" spans="2:15" ht="18" hidden="1" customHeight="1">
      <c r="B947" s="516"/>
      <c r="C947" s="1274" t="str">
        <f>T(ESTIMATE!B936)</f>
        <v>Acoustical Ceilings, specialty ceiling system</v>
      </c>
      <c r="D947" s="1274"/>
      <c r="E947" s="1274"/>
      <c r="F947" s="1274"/>
      <c r="G947" s="1274"/>
      <c r="H947" s="559">
        <f>ESTIMATE!R936</f>
        <v>0</v>
      </c>
      <c r="I947" s="560" t="str">
        <f>T(ESTIMATE!U936)</f>
        <v>sf</v>
      </c>
      <c r="J947" s="561">
        <f>IF($R$3="Allocate Adders",ESTIMATE!BE936,ESTIMATE!AY936)</f>
        <v>0</v>
      </c>
      <c r="K947" s="561">
        <f>IF($R$3="Allocate Adders",ESTIMATE!BH936,ESTIMATE!AZ936)</f>
        <v>0</v>
      </c>
      <c r="L947" s="561">
        <f>IF($R$3="Allocate Adders",ESTIMATE!BK936,ESTIMATE!BA936)</f>
        <v>0</v>
      </c>
      <c r="M947" s="1275">
        <f t="shared" si="41"/>
        <v>0</v>
      </c>
      <c r="N947" s="1275"/>
      <c r="O947" s="520">
        <f t="shared" si="40"/>
        <v>0</v>
      </c>
    </row>
    <row r="948" spans="2:15" ht="18" hidden="1" customHeight="1">
      <c r="B948" s="516"/>
      <c r="C948" s="1274" t="str">
        <f>T(ESTIMATE!B937)</f>
        <v/>
      </c>
      <c r="D948" s="1274"/>
      <c r="E948" s="1274"/>
      <c r="F948" s="1274"/>
      <c r="G948" s="1274"/>
      <c r="H948" s="559">
        <f>ESTIMATE!R937</f>
        <v>0</v>
      </c>
      <c r="I948" s="560" t="str">
        <f>T(ESTIMATE!U937)</f>
        <v/>
      </c>
      <c r="J948" s="561">
        <f>IF($R$3="Allocate Adders",ESTIMATE!BE937,ESTIMATE!AY937)</f>
        <v>0</v>
      </c>
      <c r="K948" s="561">
        <f>IF($R$3="Allocate Adders",ESTIMATE!BH937,ESTIMATE!AZ937)</f>
        <v>0</v>
      </c>
      <c r="L948" s="561">
        <f>IF($R$3="Allocate Adders",ESTIMATE!BK937,ESTIMATE!BA937)</f>
        <v>0</v>
      </c>
      <c r="M948" s="1275">
        <f t="shared" si="41"/>
        <v>0</v>
      </c>
      <c r="N948" s="1275"/>
      <c r="O948" s="520">
        <f t="shared" si="40"/>
        <v>0</v>
      </c>
    </row>
    <row r="949" spans="2:15" ht="18" hidden="1" customHeight="1">
      <c r="B949" s="516"/>
      <c r="C949" s="1274" t="str">
        <f>T(ESTIMATE!B938)</f>
        <v/>
      </c>
      <c r="D949" s="1274"/>
      <c r="E949" s="1274"/>
      <c r="F949" s="1274"/>
      <c r="G949" s="1274"/>
      <c r="H949" s="559">
        <f>ESTIMATE!R938</f>
        <v>0</v>
      </c>
      <c r="I949" s="560" t="str">
        <f>T(ESTIMATE!U938)</f>
        <v/>
      </c>
      <c r="J949" s="561">
        <f>IF($R$3="Allocate Adders",ESTIMATE!BE938,ESTIMATE!AY938)</f>
        <v>0</v>
      </c>
      <c r="K949" s="561">
        <f>IF($R$3="Allocate Adders",ESTIMATE!BH938,ESTIMATE!AZ938)</f>
        <v>0</v>
      </c>
      <c r="L949" s="561">
        <f>IF($R$3="Allocate Adders",ESTIMATE!BK938,ESTIMATE!BA938)</f>
        <v>0</v>
      </c>
      <c r="M949" s="1275">
        <f t="shared" si="41"/>
        <v>0</v>
      </c>
      <c r="N949" s="1275"/>
      <c r="O949" s="520">
        <f t="shared" si="40"/>
        <v>0</v>
      </c>
    </row>
    <row r="950" spans="2:15" ht="18" hidden="1" customHeight="1">
      <c r="B950" s="516"/>
      <c r="C950" s="1274" t="str">
        <f>T(ESTIMATE!B939)</f>
        <v/>
      </c>
      <c r="D950" s="1274"/>
      <c r="E950" s="1274"/>
      <c r="F950" s="1274"/>
      <c r="G950" s="1274"/>
      <c r="H950" s="559">
        <f>ESTIMATE!R939</f>
        <v>0</v>
      </c>
      <c r="I950" s="560" t="str">
        <f>T(ESTIMATE!U939)</f>
        <v/>
      </c>
      <c r="J950" s="561">
        <f>IF($R$3="Allocate Adders",ESTIMATE!BE939,ESTIMATE!AY939)</f>
        <v>0</v>
      </c>
      <c r="K950" s="561">
        <f>IF($R$3="Allocate Adders",ESTIMATE!BH939,ESTIMATE!AZ939)</f>
        <v>0</v>
      </c>
      <c r="L950" s="561">
        <f>IF($R$3="Allocate Adders",ESTIMATE!BK939,ESTIMATE!BA939)</f>
        <v>0</v>
      </c>
      <c r="M950" s="1275">
        <f t="shared" si="41"/>
        <v>0</v>
      </c>
      <c r="N950" s="1275"/>
      <c r="O950" s="520">
        <f t="shared" si="40"/>
        <v>0</v>
      </c>
    </row>
    <row r="951" spans="2:15" ht="18" hidden="1" customHeight="1">
      <c r="B951" s="516"/>
      <c r="C951" s="1274" t="str">
        <f>T(ESTIMATE!B940)</f>
        <v/>
      </c>
      <c r="D951" s="1274"/>
      <c r="E951" s="1274"/>
      <c r="F951" s="1274"/>
      <c r="G951" s="1274"/>
      <c r="H951" s="559">
        <f>ESTIMATE!R940</f>
        <v>0</v>
      </c>
      <c r="I951" s="560" t="str">
        <f>T(ESTIMATE!U940)</f>
        <v/>
      </c>
      <c r="J951" s="561">
        <f>IF($R$3="Allocate Adders",ESTIMATE!BE940,ESTIMATE!AY940)</f>
        <v>0</v>
      </c>
      <c r="K951" s="561">
        <f>IF($R$3="Allocate Adders",ESTIMATE!BH940,ESTIMATE!AZ940)</f>
        <v>0</v>
      </c>
      <c r="L951" s="561">
        <f>IF($R$3="Allocate Adders",ESTIMATE!BK940,ESTIMATE!BA940)</f>
        <v>0</v>
      </c>
      <c r="M951" s="1275">
        <f t="shared" si="41"/>
        <v>0</v>
      </c>
      <c r="N951" s="1275"/>
      <c r="O951" s="520">
        <f t="shared" si="40"/>
        <v>0</v>
      </c>
    </row>
    <row r="952" spans="2:15" ht="18" hidden="1" customHeight="1">
      <c r="B952" s="516"/>
      <c r="C952" s="1274" t="str">
        <f>T(ESTIMATE!B941)</f>
        <v/>
      </c>
      <c r="D952" s="1274"/>
      <c r="E952" s="1274"/>
      <c r="F952" s="1274"/>
      <c r="G952" s="1274"/>
      <c r="H952" s="559">
        <f>ESTIMATE!R941</f>
        <v>0</v>
      </c>
      <c r="I952" s="560" t="str">
        <f>T(ESTIMATE!U941)</f>
        <v/>
      </c>
      <c r="J952" s="561">
        <f>IF($R$3="Allocate Adders",ESTIMATE!BE941,ESTIMATE!AY941)</f>
        <v>0</v>
      </c>
      <c r="K952" s="561">
        <f>IF($R$3="Allocate Adders",ESTIMATE!BH941,ESTIMATE!AZ941)</f>
        <v>0</v>
      </c>
      <c r="L952" s="561">
        <f>IF($R$3="Allocate Adders",ESTIMATE!BK941,ESTIMATE!BA941)</f>
        <v>0</v>
      </c>
      <c r="M952" s="1275">
        <f t="shared" si="41"/>
        <v>0</v>
      </c>
      <c r="N952" s="1275"/>
      <c r="O952" s="520">
        <f t="shared" si="40"/>
        <v>0</v>
      </c>
    </row>
    <row r="953" spans="2:15" ht="18" hidden="1" customHeight="1">
      <c r="B953" s="516"/>
      <c r="C953" s="1274" t="str">
        <f>T(ESTIMATE!B942)</f>
        <v/>
      </c>
      <c r="D953" s="1274"/>
      <c r="E953" s="1274"/>
      <c r="F953" s="1274"/>
      <c r="G953" s="1274"/>
      <c r="H953" s="559">
        <f>ESTIMATE!R942</f>
        <v>0</v>
      </c>
      <c r="I953" s="560" t="str">
        <f>T(ESTIMATE!U942)</f>
        <v/>
      </c>
      <c r="J953" s="561">
        <f>IF($R$3="Allocate Adders",ESTIMATE!BE942,ESTIMATE!AY942)</f>
        <v>0</v>
      </c>
      <c r="K953" s="561">
        <f>IF($R$3="Allocate Adders",ESTIMATE!BH942,ESTIMATE!AZ942)</f>
        <v>0</v>
      </c>
      <c r="L953" s="561">
        <f>IF($R$3="Allocate Adders",ESTIMATE!BK942,ESTIMATE!BA942)</f>
        <v>0</v>
      </c>
      <c r="M953" s="1275">
        <f t="shared" si="41"/>
        <v>0</v>
      </c>
      <c r="N953" s="1275"/>
      <c r="O953" s="520">
        <f t="shared" si="40"/>
        <v>0</v>
      </c>
    </row>
    <row r="954" spans="2:15" ht="18" hidden="1" customHeight="1">
      <c r="B954" s="516"/>
      <c r="C954" s="1274" t="str">
        <f>T(ESTIMATE!B943)</f>
        <v/>
      </c>
      <c r="D954" s="1274"/>
      <c r="E954" s="1274"/>
      <c r="F954" s="1274"/>
      <c r="G954" s="1274"/>
      <c r="H954" s="559">
        <f>ESTIMATE!R943</f>
        <v>0</v>
      </c>
      <c r="I954" s="560" t="str">
        <f>T(ESTIMATE!U943)</f>
        <v/>
      </c>
      <c r="J954" s="561">
        <f>IF($R$3="Allocate Adders",ESTIMATE!BE943,ESTIMATE!AY943)</f>
        <v>0</v>
      </c>
      <c r="K954" s="561">
        <f>IF($R$3="Allocate Adders",ESTIMATE!BH943,ESTIMATE!AZ943)</f>
        <v>0</v>
      </c>
      <c r="L954" s="561">
        <f>IF($R$3="Allocate Adders",ESTIMATE!BK943,ESTIMATE!BA943)</f>
        <v>0</v>
      </c>
      <c r="M954" s="1275">
        <f t="shared" si="41"/>
        <v>0</v>
      </c>
      <c r="N954" s="1275"/>
      <c r="O954" s="520">
        <f t="shared" si="40"/>
        <v>0</v>
      </c>
    </row>
    <row r="955" spans="2:15" ht="18" hidden="1" customHeight="1">
      <c r="B955" s="516"/>
      <c r="C955" s="1274" t="str">
        <f>T(ESTIMATE!B944)</f>
        <v/>
      </c>
      <c r="D955" s="1274"/>
      <c r="E955" s="1274"/>
      <c r="F955" s="1274"/>
      <c r="G955" s="1274"/>
      <c r="H955" s="559">
        <f>ESTIMATE!R944</f>
        <v>0</v>
      </c>
      <c r="I955" s="560" t="str">
        <f>T(ESTIMATE!U944)</f>
        <v/>
      </c>
      <c r="J955" s="561">
        <f>IF($R$3="Allocate Adders",ESTIMATE!BE944,ESTIMATE!AY944)</f>
        <v>0</v>
      </c>
      <c r="K955" s="561">
        <f>IF($R$3="Allocate Adders",ESTIMATE!BH944,ESTIMATE!AZ944)</f>
        <v>0</v>
      </c>
      <c r="L955" s="561">
        <f>IF($R$3="Allocate Adders",ESTIMATE!BK944,ESTIMATE!BA944)</f>
        <v>0</v>
      </c>
      <c r="M955" s="1275">
        <f t="shared" si="41"/>
        <v>0</v>
      </c>
      <c r="N955" s="1275"/>
      <c r="O955" s="520">
        <f t="shared" si="40"/>
        <v>0</v>
      </c>
    </row>
    <row r="956" spans="2:15" ht="18" hidden="1" customHeight="1">
      <c r="B956" s="516"/>
      <c r="C956" s="1274" t="str">
        <f>T(ESTIMATE!B945)</f>
        <v/>
      </c>
      <c r="D956" s="1274"/>
      <c r="E956" s="1274"/>
      <c r="F956" s="1274"/>
      <c r="G956" s="1274"/>
      <c r="H956" s="559">
        <f>ESTIMATE!R945</f>
        <v>0</v>
      </c>
      <c r="I956" s="560" t="str">
        <f>T(ESTIMATE!U945)</f>
        <v/>
      </c>
      <c r="J956" s="561">
        <f>IF($R$3="Allocate Adders",ESTIMATE!BE945,ESTIMATE!AY945)</f>
        <v>0</v>
      </c>
      <c r="K956" s="561">
        <f>IF($R$3="Allocate Adders",ESTIMATE!BH945,ESTIMATE!AZ945)</f>
        <v>0</v>
      </c>
      <c r="L956" s="561">
        <f>IF($R$3="Allocate Adders",ESTIMATE!BK945,ESTIMATE!BA945)</f>
        <v>0</v>
      </c>
      <c r="M956" s="1275">
        <f t="shared" si="41"/>
        <v>0</v>
      </c>
      <c r="N956" s="1275"/>
      <c r="O956" s="520">
        <f t="shared" si="40"/>
        <v>0</v>
      </c>
    </row>
    <row r="957" spans="2:15" ht="18" hidden="1" customHeight="1">
      <c r="B957" s="516"/>
      <c r="C957" s="1274" t="str">
        <f>T(ESTIMATE!B946)</f>
        <v/>
      </c>
      <c r="D957" s="1274"/>
      <c r="E957" s="1274"/>
      <c r="F957" s="1274"/>
      <c r="G957" s="1274"/>
      <c r="H957" s="559">
        <f>ESTIMATE!R946</f>
        <v>0</v>
      </c>
      <c r="I957" s="560" t="str">
        <f>T(ESTIMATE!U946)</f>
        <v/>
      </c>
      <c r="J957" s="561">
        <f>IF($R$3="Allocate Adders",ESTIMATE!BE946,ESTIMATE!AY946)</f>
        <v>0</v>
      </c>
      <c r="K957" s="561">
        <f>IF($R$3="Allocate Adders",ESTIMATE!BH946,ESTIMATE!AZ946)</f>
        <v>0</v>
      </c>
      <c r="L957" s="561">
        <f>IF($R$3="Allocate Adders",ESTIMATE!BK946,ESTIMATE!BA946)</f>
        <v>0</v>
      </c>
      <c r="M957" s="1275">
        <f t="shared" si="41"/>
        <v>0</v>
      </c>
      <c r="N957" s="1275"/>
      <c r="O957" s="520">
        <f t="shared" si="40"/>
        <v>0</v>
      </c>
    </row>
    <row r="958" spans="2:15" ht="18" hidden="1" customHeight="1">
      <c r="B958" s="516"/>
      <c r="C958" s="1274" t="str">
        <f>T(ESTIMATE!B947)</f>
        <v/>
      </c>
      <c r="D958" s="1274"/>
      <c r="E958" s="1274"/>
      <c r="F958" s="1274"/>
      <c r="G958" s="1274"/>
      <c r="H958" s="559">
        <f>ESTIMATE!R947</f>
        <v>0</v>
      </c>
      <c r="I958" s="560" t="str">
        <f>T(ESTIMATE!U947)</f>
        <v/>
      </c>
      <c r="J958" s="561">
        <f>IF($R$3="Allocate Adders",ESTIMATE!BE947,ESTIMATE!AY947)</f>
        <v>0</v>
      </c>
      <c r="K958" s="561">
        <f>IF($R$3="Allocate Adders",ESTIMATE!BH947,ESTIMATE!AZ947)</f>
        <v>0</v>
      </c>
      <c r="L958" s="561">
        <f>IF($R$3="Allocate Adders",ESTIMATE!BK947,ESTIMATE!BA947)</f>
        <v>0</v>
      </c>
      <c r="M958" s="1275">
        <f t="shared" si="41"/>
        <v>0</v>
      </c>
      <c r="N958" s="1275"/>
      <c r="O958" s="520">
        <f t="shared" si="40"/>
        <v>0</v>
      </c>
    </row>
    <row r="959" spans="2:15" ht="18" hidden="1" customHeight="1">
      <c r="B959" s="516"/>
      <c r="C959" s="1274" t="str">
        <f>T(ESTIMATE!B948)</f>
        <v/>
      </c>
      <c r="D959" s="1274"/>
      <c r="E959" s="1274"/>
      <c r="F959" s="1274"/>
      <c r="G959" s="1274"/>
      <c r="H959" s="559">
        <f>ESTIMATE!R948</f>
        <v>0</v>
      </c>
      <c r="I959" s="560" t="str">
        <f>T(ESTIMATE!U948)</f>
        <v/>
      </c>
      <c r="J959" s="561">
        <f>IF($R$3="Allocate Adders",ESTIMATE!BE948,ESTIMATE!AY948)</f>
        <v>0</v>
      </c>
      <c r="K959" s="561">
        <f>IF($R$3="Allocate Adders",ESTIMATE!BH948,ESTIMATE!AZ948)</f>
        <v>0</v>
      </c>
      <c r="L959" s="561">
        <f>IF($R$3="Allocate Adders",ESTIMATE!BK948,ESTIMATE!BA948)</f>
        <v>0</v>
      </c>
      <c r="M959" s="1275">
        <f t="shared" si="41"/>
        <v>0</v>
      </c>
      <c r="N959" s="1275"/>
      <c r="O959" s="520">
        <f t="shared" si="40"/>
        <v>0</v>
      </c>
    </row>
    <row r="960" spans="2:15" ht="18" hidden="1" customHeight="1">
      <c r="B960" s="516"/>
      <c r="C960" s="1274" t="str">
        <f>T(ESTIMATE!B949)</f>
        <v/>
      </c>
      <c r="D960" s="1274"/>
      <c r="E960" s="1274"/>
      <c r="F960" s="1274"/>
      <c r="G960" s="1274"/>
      <c r="H960" s="559">
        <f>ESTIMATE!R949</f>
        <v>0</v>
      </c>
      <c r="I960" s="560" t="str">
        <f>T(ESTIMATE!U949)</f>
        <v/>
      </c>
      <c r="J960" s="561">
        <f>IF($R$3="Allocate Adders",ESTIMATE!BE949,ESTIMATE!AY949)</f>
        <v>0</v>
      </c>
      <c r="K960" s="561">
        <f>IF($R$3="Allocate Adders",ESTIMATE!BH949,ESTIMATE!AZ949)</f>
        <v>0</v>
      </c>
      <c r="L960" s="561">
        <f>IF($R$3="Allocate Adders",ESTIMATE!BK949,ESTIMATE!BA949)</f>
        <v>0</v>
      </c>
      <c r="M960" s="1275">
        <f t="shared" si="41"/>
        <v>0</v>
      </c>
      <c r="N960" s="1275"/>
      <c r="O960" s="520">
        <f t="shared" si="40"/>
        <v>0</v>
      </c>
    </row>
    <row r="961" spans="2:15" ht="18" hidden="1" customHeight="1">
      <c r="B961" s="516"/>
      <c r="C961" s="1274" t="str">
        <f>T(ESTIMATE!B950)</f>
        <v/>
      </c>
      <c r="D961" s="1274"/>
      <c r="E961" s="1274"/>
      <c r="F961" s="1274"/>
      <c r="G961" s="1274"/>
      <c r="H961" s="559">
        <f>ESTIMATE!R950</f>
        <v>0</v>
      </c>
      <c r="I961" s="560" t="str">
        <f>T(ESTIMATE!U950)</f>
        <v/>
      </c>
      <c r="J961" s="561">
        <f>IF($R$3="Allocate Adders",ESTIMATE!BE950,ESTIMATE!AY950)</f>
        <v>0</v>
      </c>
      <c r="K961" s="561">
        <f>IF($R$3="Allocate Adders",ESTIMATE!BH950,ESTIMATE!AZ950)</f>
        <v>0</v>
      </c>
      <c r="L961" s="561">
        <f>IF($R$3="Allocate Adders",ESTIMATE!BK950,ESTIMATE!BA950)</f>
        <v>0</v>
      </c>
      <c r="M961" s="1275">
        <f t="shared" si="41"/>
        <v>0</v>
      </c>
      <c r="N961" s="1275"/>
      <c r="O961" s="520">
        <f t="shared" si="40"/>
        <v>0</v>
      </c>
    </row>
    <row r="962" spans="2:15" ht="4.3499999999999996" hidden="1" customHeight="1" thickBot="1">
      <c r="B962" s="516"/>
      <c r="C962" s="562"/>
      <c r="D962" s="364"/>
      <c r="E962" s="364"/>
      <c r="F962" s="364"/>
      <c r="G962" s="364"/>
      <c r="H962" s="563"/>
      <c r="I962" s="364"/>
      <c r="J962" s="564"/>
      <c r="K962" s="564"/>
      <c r="L962" s="564"/>
      <c r="M962" s="565"/>
      <c r="N962" s="566"/>
      <c r="O962" s="520">
        <f>O963</f>
        <v>0</v>
      </c>
    </row>
    <row r="963" spans="2:15" ht="22" hidden="1" customHeight="1" thickBot="1">
      <c r="B963" s="516"/>
      <c r="C963" s="1276" t="str">
        <f>T(ESTIMATE!AE952)</f>
        <v>DRYWALL TOTAL</v>
      </c>
      <c r="D963" s="1277"/>
      <c r="E963" s="1277"/>
      <c r="F963" s="1277"/>
      <c r="G963" s="1277"/>
      <c r="H963" s="1277"/>
      <c r="I963" s="1278"/>
      <c r="J963" s="530">
        <f>SUM(J922:J962)</f>
        <v>0</v>
      </c>
      <c r="K963" s="531">
        <f>SUM(K922:K962)</f>
        <v>0</v>
      </c>
      <c r="L963" s="530">
        <f>SUM(L922:L962)</f>
        <v>0</v>
      </c>
      <c r="M963" s="1279">
        <f>SUM(M922:N962)</f>
        <v>0</v>
      </c>
      <c r="N963" s="1280"/>
      <c r="O963" s="520">
        <f>SUM(O921:O961)</f>
        <v>0</v>
      </c>
    </row>
    <row r="964" spans="2:15" ht="20.7" hidden="1" customHeight="1">
      <c r="B964" s="521"/>
      <c r="C964" s="585"/>
      <c r="D964" s="585"/>
      <c r="E964" s="585"/>
      <c r="F964" s="585"/>
      <c r="G964" s="585"/>
      <c r="H964" s="586"/>
      <c r="I964" s="585"/>
      <c r="J964" s="587"/>
      <c r="K964" s="587"/>
      <c r="L964" s="587"/>
      <c r="M964" s="588"/>
      <c r="N964" s="571"/>
      <c r="O964" s="520">
        <f>O963</f>
        <v>0</v>
      </c>
    </row>
    <row r="965" spans="2:15" ht="5.45" hidden="1" customHeight="1">
      <c r="B965" s="597"/>
      <c r="C965" s="1281"/>
      <c r="D965" s="1281"/>
      <c r="E965" s="1281"/>
      <c r="F965" s="1281"/>
      <c r="G965" s="1281"/>
      <c r="H965" s="594"/>
      <c r="I965" s="595"/>
      <c r="J965" s="596"/>
      <c r="K965" s="596"/>
      <c r="L965" s="596"/>
      <c r="M965" s="1282"/>
      <c r="N965" s="1282"/>
    </row>
    <row r="966" spans="2:15" ht="22" customHeight="1">
      <c r="B966" s="521"/>
      <c r="C966" s="1283" t="str">
        <f>T(ESTIMATE!B955)</f>
        <v>KITCHENS</v>
      </c>
      <c r="D966" s="1283"/>
      <c r="E966" s="1283"/>
      <c r="F966" s="1283"/>
      <c r="G966" s="1284"/>
      <c r="H966" s="556">
        <f>SUM(H967:H1006)</f>
        <v>1</v>
      </c>
      <c r="I966" s="557"/>
      <c r="J966" s="558"/>
      <c r="K966" s="558"/>
      <c r="L966" s="558"/>
      <c r="M966" s="1285"/>
      <c r="N966" s="1286"/>
      <c r="O966" s="520">
        <f t="shared" ref="O966:O1006" si="42">H966</f>
        <v>1</v>
      </c>
    </row>
    <row r="967" spans="2:15" ht="18" hidden="1" customHeight="1">
      <c r="B967" s="516"/>
      <c r="C967" s="1274" t="str">
        <f>T(ESTIMATE!B956)</f>
        <v>Kitchen Installation bid/allowance</v>
      </c>
      <c r="D967" s="1274"/>
      <c r="E967" s="1274"/>
      <c r="F967" s="1274"/>
      <c r="G967" s="1274"/>
      <c r="H967" s="559">
        <f>ESTIMATE!R956</f>
        <v>0</v>
      </c>
      <c r="I967" s="560" t="str">
        <f>T(ESTIMATE!U956)</f>
        <v>ls</v>
      </c>
      <c r="J967" s="561">
        <f>IF($R$3="Allocate Adders",ESTIMATE!BE956,ESTIMATE!AY956)</f>
        <v>0</v>
      </c>
      <c r="K967" s="561">
        <f>IF($R$3="Allocate Adders",ESTIMATE!BH956,ESTIMATE!AZ956)</f>
        <v>0</v>
      </c>
      <c r="L967" s="561">
        <f>IF($R$3="Allocate Adders",ESTIMATE!BK956,ESTIMATE!BA956)</f>
        <v>0</v>
      </c>
      <c r="M967" s="1275">
        <f t="shared" ref="M967:M1006" si="43">SUM(J967:L967)</f>
        <v>0</v>
      </c>
      <c r="N967" s="1275"/>
      <c r="O967" s="520">
        <f t="shared" si="42"/>
        <v>0</v>
      </c>
    </row>
    <row r="968" spans="2:15" ht="18" hidden="1" customHeight="1">
      <c r="B968" s="516"/>
      <c r="C968" s="1274" t="str">
        <f>T(ESTIMATE!B957)</f>
        <v>Kitchen Material bid/allowance</v>
      </c>
      <c r="D968" s="1274"/>
      <c r="E968" s="1274"/>
      <c r="F968" s="1274"/>
      <c r="G968" s="1274"/>
      <c r="H968" s="559">
        <f>ESTIMATE!R957</f>
        <v>0</v>
      </c>
      <c r="I968" s="560" t="str">
        <f>T(ESTIMATE!U957)</f>
        <v>ls</v>
      </c>
      <c r="J968" s="561">
        <f>IF($R$3="Allocate Adders",ESTIMATE!BE957,ESTIMATE!AY957)</f>
        <v>0</v>
      </c>
      <c r="K968" s="561">
        <f>IF($R$3="Allocate Adders",ESTIMATE!BH957,ESTIMATE!AZ957)</f>
        <v>0</v>
      </c>
      <c r="L968" s="561">
        <f>IF($R$3="Allocate Adders",ESTIMATE!BK957,ESTIMATE!BA957)</f>
        <v>0</v>
      </c>
      <c r="M968" s="1275">
        <f t="shared" si="43"/>
        <v>0</v>
      </c>
      <c r="N968" s="1275"/>
      <c r="O968" s="520">
        <f t="shared" si="42"/>
        <v>0</v>
      </c>
    </row>
    <row r="969" spans="2:15" ht="18" hidden="1" customHeight="1">
      <c r="B969" s="516"/>
      <c r="C969" s="1274" t="str">
        <f>T(ESTIMATE!B958)</f>
        <v/>
      </c>
      <c r="D969" s="1274"/>
      <c r="E969" s="1274"/>
      <c r="F969" s="1274"/>
      <c r="G969" s="1274"/>
      <c r="H969" s="559">
        <f>ESTIMATE!R958</f>
        <v>0</v>
      </c>
      <c r="I969" s="560" t="str">
        <f>T(ESTIMATE!U958)</f>
        <v/>
      </c>
      <c r="J969" s="561">
        <f>IF($R$3="Allocate Adders",ESTIMATE!BE958,ESTIMATE!AY958)</f>
        <v>0</v>
      </c>
      <c r="K969" s="561">
        <f>IF($R$3="Allocate Adders",ESTIMATE!BH958,ESTIMATE!AZ958)</f>
        <v>0</v>
      </c>
      <c r="L969" s="561">
        <f>IF($R$3="Allocate Adders",ESTIMATE!BK958,ESTIMATE!BA958)</f>
        <v>0</v>
      </c>
      <c r="M969" s="1275">
        <f t="shared" si="43"/>
        <v>0</v>
      </c>
      <c r="N969" s="1275"/>
      <c r="O969" s="520">
        <f t="shared" si="42"/>
        <v>0</v>
      </c>
    </row>
    <row r="970" spans="2:15" ht="18" hidden="1" customHeight="1">
      <c r="B970" s="516"/>
      <c r="C970" s="1274" t="str">
        <f>T(ESTIMATE!B959)</f>
        <v>Kitchens, Lump Sum</v>
      </c>
      <c r="D970" s="1274"/>
      <c r="E970" s="1274"/>
      <c r="F970" s="1274"/>
      <c r="G970" s="1274"/>
      <c r="H970" s="559">
        <f>ESTIMATE!R959</f>
        <v>0</v>
      </c>
      <c r="I970" s="560" t="str">
        <f>T(ESTIMATE!U959)</f>
        <v/>
      </c>
      <c r="J970" s="561">
        <f>IF($R$3="Allocate Adders",ESTIMATE!BE959,ESTIMATE!AY959)</f>
        <v>0</v>
      </c>
      <c r="K970" s="561">
        <f>IF($R$3="Allocate Adders",ESTIMATE!BH959,ESTIMATE!AZ959)</f>
        <v>0</v>
      </c>
      <c r="L970" s="561">
        <f>IF($R$3="Allocate Adders",ESTIMATE!BK959,ESTIMATE!BA959)</f>
        <v>0</v>
      </c>
      <c r="M970" s="1275">
        <f t="shared" si="43"/>
        <v>0</v>
      </c>
      <c r="N970" s="1275"/>
      <c r="O970" s="520">
        <f t="shared" si="42"/>
        <v>0</v>
      </c>
    </row>
    <row r="971" spans="2:15" ht="18" hidden="1" customHeight="1">
      <c r="B971" s="516"/>
      <c r="C971" s="1274" t="str">
        <f>T(ESTIMATE!B960)</f>
        <v>High end, (cabinets, countertops, MEP rough-in)</v>
      </c>
      <c r="D971" s="1274"/>
      <c r="E971" s="1274"/>
      <c r="F971" s="1274"/>
      <c r="G971" s="1274"/>
      <c r="H971" s="559">
        <f>ESTIMATE!R960</f>
        <v>0</v>
      </c>
      <c r="I971" s="560" t="str">
        <f>T(ESTIMATE!U960)</f>
        <v>ls</v>
      </c>
      <c r="J971" s="561">
        <f>IF($R$3="Allocate Adders",ESTIMATE!BE960,ESTIMATE!AY960)</f>
        <v>0</v>
      </c>
      <c r="K971" s="561">
        <f>IF($R$3="Allocate Adders",ESTIMATE!BH960,ESTIMATE!AZ960)</f>
        <v>0</v>
      </c>
      <c r="L971" s="561">
        <f>IF($R$3="Allocate Adders",ESTIMATE!BK960,ESTIMATE!BA960)</f>
        <v>0</v>
      </c>
      <c r="M971" s="1275">
        <f t="shared" si="43"/>
        <v>0</v>
      </c>
      <c r="N971" s="1275"/>
      <c r="O971" s="520">
        <f t="shared" si="42"/>
        <v>0</v>
      </c>
    </row>
    <row r="972" spans="2:15" ht="18" customHeight="1">
      <c r="B972" s="516"/>
      <c r="C972" s="1274" t="str">
        <f>T(ESTIMATE!B961)</f>
        <v>Average, (cabinets, countertops, MEP rough-in)</v>
      </c>
      <c r="D972" s="1274"/>
      <c r="E972" s="1274"/>
      <c r="F972" s="1274"/>
      <c r="G972" s="1274"/>
      <c r="H972" s="559">
        <f>ESTIMATE!R961</f>
        <v>1</v>
      </c>
      <c r="I972" s="560" t="str">
        <f>T(ESTIMATE!U961)</f>
        <v>ls</v>
      </c>
      <c r="J972" s="561">
        <f>IF($R$3="Allocate Adders",ESTIMATE!BE961,ESTIMATE!AY961)</f>
        <v>2000</v>
      </c>
      <c r="K972" s="561">
        <f>IF($R$3="Allocate Adders",ESTIMATE!BH961,ESTIMATE!AZ961)</f>
        <v>6500</v>
      </c>
      <c r="L972" s="561">
        <f>IF($R$3="Allocate Adders",ESTIMATE!BK961,ESTIMATE!BA961)</f>
        <v>0</v>
      </c>
      <c r="M972" s="1275">
        <f t="shared" si="43"/>
        <v>8500</v>
      </c>
      <c r="N972" s="1275"/>
      <c r="O972" s="520">
        <f t="shared" si="42"/>
        <v>1</v>
      </c>
    </row>
    <row r="973" spans="2:15" ht="18" hidden="1" customHeight="1">
      <c r="B973" s="516"/>
      <c r="C973" s="1274" t="str">
        <f>T(ESTIMATE!B962)</f>
        <v>Economy, (cabinets, countertops, MEP rough-in)</v>
      </c>
      <c r="D973" s="1274"/>
      <c r="E973" s="1274"/>
      <c r="F973" s="1274"/>
      <c r="G973" s="1274"/>
      <c r="H973" s="559">
        <f>ESTIMATE!R962</f>
        <v>0</v>
      </c>
      <c r="I973" s="560" t="str">
        <f>T(ESTIMATE!U962)</f>
        <v>ls</v>
      </c>
      <c r="J973" s="561">
        <f>IF($R$3="Allocate Adders",ESTIMATE!BE962,ESTIMATE!AY962)</f>
        <v>0</v>
      </c>
      <c r="K973" s="561">
        <f>IF($R$3="Allocate Adders",ESTIMATE!BH962,ESTIMATE!AZ962)</f>
        <v>0</v>
      </c>
      <c r="L973" s="561">
        <f>IF($R$3="Allocate Adders",ESTIMATE!BK962,ESTIMATE!BA962)</f>
        <v>0</v>
      </c>
      <c r="M973" s="1275">
        <f t="shared" si="43"/>
        <v>0</v>
      </c>
      <c r="N973" s="1275"/>
      <c r="O973" s="520">
        <f t="shared" si="42"/>
        <v>0</v>
      </c>
    </row>
    <row r="974" spans="2:15" ht="18" hidden="1" customHeight="1">
      <c r="B974" s="516"/>
      <c r="C974" s="1274" t="str">
        <f>T(ESTIMATE!B963)</f>
        <v/>
      </c>
      <c r="D974" s="1274"/>
      <c r="E974" s="1274"/>
      <c r="F974" s="1274"/>
      <c r="G974" s="1274"/>
      <c r="H974" s="559">
        <f>ESTIMATE!R963</f>
        <v>0</v>
      </c>
      <c r="I974" s="560" t="str">
        <f>T(ESTIMATE!U963)</f>
        <v/>
      </c>
      <c r="J974" s="561">
        <f>IF($R$3="Allocate Adders",ESTIMATE!BE963,ESTIMATE!AY963)</f>
        <v>0</v>
      </c>
      <c r="K974" s="561">
        <f>IF($R$3="Allocate Adders",ESTIMATE!BH963,ESTIMATE!AZ963)</f>
        <v>0</v>
      </c>
      <c r="L974" s="561">
        <f>IF($R$3="Allocate Adders",ESTIMATE!BK963,ESTIMATE!BA963)</f>
        <v>0</v>
      </c>
      <c r="M974" s="1275">
        <f t="shared" si="43"/>
        <v>0</v>
      </c>
      <c r="N974" s="1275"/>
      <c r="O974" s="520">
        <f t="shared" si="42"/>
        <v>0</v>
      </c>
    </row>
    <row r="975" spans="2:15" ht="18" hidden="1" customHeight="1">
      <c r="B975" s="516"/>
      <c r="C975" s="1274" t="str">
        <f>T(ESTIMATE!B964)</f>
        <v/>
      </c>
      <c r="D975" s="1274"/>
      <c r="E975" s="1274"/>
      <c r="F975" s="1274"/>
      <c r="G975" s="1274"/>
      <c r="H975" s="559">
        <f>ESTIMATE!R964</f>
        <v>0</v>
      </c>
      <c r="I975" s="560" t="str">
        <f>T(ESTIMATE!U964)</f>
        <v/>
      </c>
      <c r="J975" s="561">
        <f>IF($R$3="Allocate Adders",ESTIMATE!BE964,ESTIMATE!AY964)</f>
        <v>0</v>
      </c>
      <c r="K975" s="561">
        <f>IF($R$3="Allocate Adders",ESTIMATE!BH964,ESTIMATE!AZ964)</f>
        <v>0</v>
      </c>
      <c r="L975" s="561">
        <f>IF($R$3="Allocate Adders",ESTIMATE!BK964,ESTIMATE!BA964)</f>
        <v>0</v>
      </c>
      <c r="M975" s="1275">
        <f t="shared" si="43"/>
        <v>0</v>
      </c>
      <c r="N975" s="1275"/>
      <c r="O975" s="520">
        <f t="shared" si="42"/>
        <v>0</v>
      </c>
    </row>
    <row r="976" spans="2:15" ht="18" hidden="1" customHeight="1">
      <c r="B976" s="516"/>
      <c r="C976" s="1274" t="str">
        <f>T(ESTIMATE!B965)</f>
        <v xml:space="preserve"> Kitchens, Detailed</v>
      </c>
      <c r="D976" s="1274"/>
      <c r="E976" s="1274"/>
      <c r="F976" s="1274"/>
      <c r="G976" s="1274"/>
      <c r="H976" s="559">
        <f>ESTIMATE!R965</f>
        <v>0</v>
      </c>
      <c r="I976" s="560" t="str">
        <f>T(ESTIMATE!U965)</f>
        <v/>
      </c>
      <c r="J976" s="561">
        <f>IF($R$3="Allocate Adders",ESTIMATE!BE965,ESTIMATE!AY965)</f>
        <v>0</v>
      </c>
      <c r="K976" s="561">
        <f>IF($R$3="Allocate Adders",ESTIMATE!BH965,ESTIMATE!AZ965)</f>
        <v>0</v>
      </c>
      <c r="L976" s="561">
        <f>IF($R$3="Allocate Adders",ESTIMATE!BK965,ESTIMATE!BA965)</f>
        <v>0</v>
      </c>
      <c r="M976" s="1275">
        <f t="shared" si="43"/>
        <v>0</v>
      </c>
      <c r="N976" s="1275"/>
      <c r="O976" s="520">
        <f t="shared" si="42"/>
        <v>0</v>
      </c>
    </row>
    <row r="977" spans="2:15" ht="18" hidden="1" customHeight="1">
      <c r="B977" s="516"/>
      <c r="C977" s="1274" t="str">
        <f>T(ESTIMATE!B966)</f>
        <v>Demolition</v>
      </c>
      <c r="D977" s="1274"/>
      <c r="E977" s="1274"/>
      <c r="F977" s="1274"/>
      <c r="G977" s="1274"/>
      <c r="H977" s="559">
        <f>ESTIMATE!R966</f>
        <v>0</v>
      </c>
      <c r="I977" s="560" t="str">
        <f>T(ESTIMATE!U966)</f>
        <v/>
      </c>
      <c r="J977" s="561">
        <f>IF($R$3="Allocate Adders",ESTIMATE!BE966,ESTIMATE!AY966)</f>
        <v>0</v>
      </c>
      <c r="K977" s="561">
        <f>IF($R$3="Allocate Adders",ESTIMATE!BH966,ESTIMATE!AZ966)</f>
        <v>0</v>
      </c>
      <c r="L977" s="561">
        <f>IF($R$3="Allocate Adders",ESTIMATE!BK966,ESTIMATE!BA966)</f>
        <v>0</v>
      </c>
      <c r="M977" s="1275">
        <f t="shared" si="43"/>
        <v>0</v>
      </c>
      <c r="N977" s="1275"/>
      <c r="O977" s="520">
        <f t="shared" si="42"/>
        <v>0</v>
      </c>
    </row>
    <row r="978" spans="2:15" ht="18" hidden="1" customHeight="1">
      <c r="B978" s="516"/>
      <c r="C978" s="1274" t="str">
        <f>T(ESTIMATE!B967)</f>
        <v>Kitchen demolition, per HR</v>
      </c>
      <c r="D978" s="1274"/>
      <c r="E978" s="1274"/>
      <c r="F978" s="1274"/>
      <c r="G978" s="1274"/>
      <c r="H978" s="559">
        <f>ESTIMATE!R967</f>
        <v>0</v>
      </c>
      <c r="I978" s="560" t="str">
        <f>T(ESTIMATE!U967)</f>
        <v>hrs</v>
      </c>
      <c r="J978" s="561">
        <f>IF($R$3="Allocate Adders",ESTIMATE!BE967,ESTIMATE!AY967)</f>
        <v>0</v>
      </c>
      <c r="K978" s="561">
        <f>IF($R$3="Allocate Adders",ESTIMATE!BH967,ESTIMATE!AZ967)</f>
        <v>0</v>
      </c>
      <c r="L978" s="561">
        <f>IF($R$3="Allocate Adders",ESTIMATE!BK967,ESTIMATE!BA967)</f>
        <v>0</v>
      </c>
      <c r="M978" s="1275">
        <f t="shared" si="43"/>
        <v>0</v>
      </c>
      <c r="N978" s="1275"/>
      <c r="O978" s="520">
        <f t="shared" si="42"/>
        <v>0</v>
      </c>
    </row>
    <row r="979" spans="2:15" ht="18" hidden="1" customHeight="1">
      <c r="B979" s="516"/>
      <c r="C979" s="1274" t="str">
        <f>T(ESTIMATE!B968)</f>
        <v>Plywood floor patching</v>
      </c>
      <c r="D979" s="1274"/>
      <c r="E979" s="1274"/>
      <c r="F979" s="1274"/>
      <c r="G979" s="1274"/>
      <c r="H979" s="559">
        <f>ESTIMATE!R968</f>
        <v>0</v>
      </c>
      <c r="I979" s="560" t="str">
        <f>T(ESTIMATE!U968)</f>
        <v>sf</v>
      </c>
      <c r="J979" s="561">
        <f>IF($R$3="Allocate Adders",ESTIMATE!BE968,ESTIMATE!AY968)</f>
        <v>0</v>
      </c>
      <c r="K979" s="561">
        <f>IF($R$3="Allocate Adders",ESTIMATE!BH968,ESTIMATE!AZ968)</f>
        <v>0</v>
      </c>
      <c r="L979" s="561">
        <f>IF($R$3="Allocate Adders",ESTIMATE!BK968,ESTIMATE!BA968)</f>
        <v>0</v>
      </c>
      <c r="M979" s="1275">
        <f t="shared" si="43"/>
        <v>0</v>
      </c>
      <c r="N979" s="1275"/>
      <c r="O979" s="520">
        <f t="shared" si="42"/>
        <v>0</v>
      </c>
    </row>
    <row r="980" spans="2:15" ht="18" hidden="1" customHeight="1">
      <c r="B980" s="516"/>
      <c r="C980" s="1274" t="str">
        <f>T(ESTIMATE!B969)</f>
        <v>Load bearing wall removal (case-by-case)</v>
      </c>
      <c r="D980" s="1274"/>
      <c r="E980" s="1274"/>
      <c r="F980" s="1274"/>
      <c r="G980" s="1274"/>
      <c r="H980" s="559">
        <f>ESTIMATE!R969</f>
        <v>0</v>
      </c>
      <c r="I980" s="560" t="str">
        <f>T(ESTIMATE!U969)</f>
        <v>ls</v>
      </c>
      <c r="J980" s="561">
        <f>IF($R$3="Allocate Adders",ESTIMATE!BE969,ESTIMATE!AY969)</f>
        <v>0</v>
      </c>
      <c r="K980" s="561">
        <f>IF($R$3="Allocate Adders",ESTIMATE!BH969,ESTIMATE!AZ969)</f>
        <v>0</v>
      </c>
      <c r="L980" s="561">
        <f>IF($R$3="Allocate Adders",ESTIMATE!BK969,ESTIMATE!BA969)</f>
        <v>0</v>
      </c>
      <c r="M980" s="1275">
        <f t="shared" si="43"/>
        <v>0</v>
      </c>
      <c r="N980" s="1275"/>
      <c r="O980" s="520">
        <f t="shared" si="42"/>
        <v>0</v>
      </c>
    </row>
    <row r="981" spans="2:15" ht="18" hidden="1" customHeight="1">
      <c r="B981" s="516"/>
      <c r="C981" s="1274" t="str">
        <f>T(ESTIMATE!B970)</f>
        <v/>
      </c>
      <c r="D981" s="1274"/>
      <c r="E981" s="1274"/>
      <c r="F981" s="1274"/>
      <c r="G981" s="1274"/>
      <c r="H981" s="559">
        <f>ESTIMATE!R970</f>
        <v>0</v>
      </c>
      <c r="I981" s="560" t="str">
        <f>T(ESTIMATE!U970)</f>
        <v/>
      </c>
      <c r="J981" s="561">
        <f>IF($R$3="Allocate Adders",ESTIMATE!BE970,ESTIMATE!AY970)</f>
        <v>0</v>
      </c>
      <c r="K981" s="561">
        <f>IF($R$3="Allocate Adders",ESTIMATE!BH970,ESTIMATE!AZ970)</f>
        <v>0</v>
      </c>
      <c r="L981" s="561">
        <f>IF($R$3="Allocate Adders",ESTIMATE!BK970,ESTIMATE!BA970)</f>
        <v>0</v>
      </c>
      <c r="M981" s="1275">
        <f t="shared" si="43"/>
        <v>0</v>
      </c>
      <c r="N981" s="1275"/>
      <c r="O981" s="520">
        <f t="shared" si="42"/>
        <v>0</v>
      </c>
    </row>
    <row r="982" spans="2:15" ht="18" hidden="1" customHeight="1">
      <c r="B982" s="516"/>
      <c r="C982" s="1274" t="str">
        <f>T(ESTIMATE!B971)</f>
        <v>Cabinetry</v>
      </c>
      <c r="D982" s="1274"/>
      <c r="E982" s="1274"/>
      <c r="F982" s="1274"/>
      <c r="G982" s="1274"/>
      <c r="H982" s="559">
        <f>ESTIMATE!R971</f>
        <v>0</v>
      </c>
      <c r="I982" s="560" t="str">
        <f>T(ESTIMATE!U971)</f>
        <v/>
      </c>
      <c r="J982" s="561">
        <f>IF($R$3="Allocate Adders",ESTIMATE!BE971,ESTIMATE!AY971)</f>
        <v>0</v>
      </c>
      <c r="K982" s="561">
        <f>IF($R$3="Allocate Adders",ESTIMATE!BH971,ESTIMATE!AZ971)</f>
        <v>0</v>
      </c>
      <c r="L982" s="561">
        <f>IF($R$3="Allocate Adders",ESTIMATE!BK971,ESTIMATE!BA971)</f>
        <v>0</v>
      </c>
      <c r="M982" s="1275">
        <f t="shared" si="43"/>
        <v>0</v>
      </c>
      <c r="N982" s="1275"/>
      <c r="O982" s="520">
        <f t="shared" si="42"/>
        <v>0</v>
      </c>
    </row>
    <row r="983" spans="2:15" ht="18" hidden="1" customHeight="1">
      <c r="B983" s="516"/>
      <c r="C983" s="1274" t="str">
        <f>T(ESTIMATE!B972)</f>
        <v>Kitchen base cabinetry, per LF</v>
      </c>
      <c r="D983" s="1274"/>
      <c r="E983" s="1274"/>
      <c r="F983" s="1274"/>
      <c r="G983" s="1274"/>
      <c r="H983" s="559">
        <f>ESTIMATE!R972</f>
        <v>0</v>
      </c>
      <c r="I983" s="560" t="str">
        <f>T(ESTIMATE!U972)</f>
        <v>lf</v>
      </c>
      <c r="J983" s="561">
        <f>IF($R$3="Allocate Adders",ESTIMATE!BE972,ESTIMATE!AY972)</f>
        <v>0</v>
      </c>
      <c r="K983" s="561">
        <f>IF($R$3="Allocate Adders",ESTIMATE!BH972,ESTIMATE!AZ972)</f>
        <v>0</v>
      </c>
      <c r="L983" s="561">
        <f>IF($R$3="Allocate Adders",ESTIMATE!BK972,ESTIMATE!BA972)</f>
        <v>0</v>
      </c>
      <c r="M983" s="1275">
        <f t="shared" si="43"/>
        <v>0</v>
      </c>
      <c r="N983" s="1275"/>
      <c r="O983" s="520">
        <f t="shared" si="42"/>
        <v>0</v>
      </c>
    </row>
    <row r="984" spans="2:15" ht="18" hidden="1" customHeight="1">
      <c r="B984" s="516"/>
      <c r="C984" s="1274" t="str">
        <f>T(ESTIMATE!B973)</f>
        <v>Kitchen upper cabinetry, per LF</v>
      </c>
      <c r="D984" s="1274"/>
      <c r="E984" s="1274"/>
      <c r="F984" s="1274"/>
      <c r="G984" s="1274"/>
      <c r="H984" s="559">
        <f>ESTIMATE!R973</f>
        <v>0</v>
      </c>
      <c r="I984" s="560" t="str">
        <f>T(ESTIMATE!U973)</f>
        <v>lf</v>
      </c>
      <c r="J984" s="561">
        <f>IF($R$3="Allocate Adders",ESTIMATE!BE973,ESTIMATE!AY973)</f>
        <v>0</v>
      </c>
      <c r="K984" s="561">
        <f>IF($R$3="Allocate Adders",ESTIMATE!BH973,ESTIMATE!AZ973)</f>
        <v>0</v>
      </c>
      <c r="L984" s="561">
        <f>IF($R$3="Allocate Adders",ESTIMATE!BK973,ESTIMATE!BA973)</f>
        <v>0</v>
      </c>
      <c r="M984" s="1275">
        <f t="shared" si="43"/>
        <v>0</v>
      </c>
      <c r="N984" s="1275"/>
      <c r="O984" s="520">
        <f t="shared" si="42"/>
        <v>0</v>
      </c>
    </row>
    <row r="985" spans="2:15" ht="18" hidden="1" customHeight="1">
      <c r="B985" s="516"/>
      <c r="C985" s="1274" t="str">
        <f>T(ESTIMATE!B974)</f>
        <v>Kitchen pantry cabinetry</v>
      </c>
      <c r="D985" s="1274"/>
      <c r="E985" s="1274"/>
      <c r="F985" s="1274"/>
      <c r="G985" s="1274"/>
      <c r="H985" s="559">
        <f>ESTIMATE!R974</f>
        <v>0</v>
      </c>
      <c r="I985" s="560" t="str">
        <f>T(ESTIMATE!U974)</f>
        <v>ea</v>
      </c>
      <c r="J985" s="561">
        <f>IF($R$3="Allocate Adders",ESTIMATE!BE974,ESTIMATE!AY974)</f>
        <v>0</v>
      </c>
      <c r="K985" s="561">
        <f>IF($R$3="Allocate Adders",ESTIMATE!BH974,ESTIMATE!AZ974)</f>
        <v>0</v>
      </c>
      <c r="L985" s="561">
        <f>IF($R$3="Allocate Adders",ESTIMATE!BK974,ESTIMATE!BA974)</f>
        <v>0</v>
      </c>
      <c r="M985" s="1275">
        <f t="shared" si="43"/>
        <v>0</v>
      </c>
      <c r="N985" s="1275"/>
      <c r="O985" s="520">
        <f t="shared" si="42"/>
        <v>0</v>
      </c>
    </row>
    <row r="986" spans="2:15" ht="18" hidden="1" customHeight="1">
      <c r="B986" s="516"/>
      <c r="C986" s="1274" t="str">
        <f>T(ESTIMATE!B975)</f>
        <v>Paint kitchen cabinets, L+M</v>
      </c>
      <c r="D986" s="1274"/>
      <c r="E986" s="1274"/>
      <c r="F986" s="1274"/>
      <c r="G986" s="1274"/>
      <c r="H986" s="559">
        <f>ESTIMATE!R975</f>
        <v>0</v>
      </c>
      <c r="I986" s="560" t="str">
        <f>T(ESTIMATE!U975)</f>
        <v>ls</v>
      </c>
      <c r="J986" s="561">
        <f>IF($R$3="Allocate Adders",ESTIMATE!BE975,ESTIMATE!AY975)</f>
        <v>0</v>
      </c>
      <c r="K986" s="561">
        <f>IF($R$3="Allocate Adders",ESTIMATE!BH975,ESTIMATE!AZ975)</f>
        <v>0</v>
      </c>
      <c r="L986" s="561">
        <f>IF($R$3="Allocate Adders",ESTIMATE!BK975,ESTIMATE!BA975)</f>
        <v>0</v>
      </c>
      <c r="M986" s="1275">
        <f t="shared" si="43"/>
        <v>0</v>
      </c>
      <c r="N986" s="1275"/>
      <c r="O986" s="520">
        <f t="shared" si="42"/>
        <v>0</v>
      </c>
    </row>
    <row r="987" spans="2:15" ht="18" hidden="1" customHeight="1">
      <c r="B987" s="516"/>
      <c r="C987" s="1274" t="str">
        <f>T(ESTIMATE!B976)</f>
        <v>Replace cabinet doors pulls</v>
      </c>
      <c r="D987" s="1274"/>
      <c r="E987" s="1274"/>
      <c r="F987" s="1274"/>
      <c r="G987" s="1274"/>
      <c r="H987" s="559">
        <f>ESTIMATE!R976</f>
        <v>0</v>
      </c>
      <c r="I987" s="560" t="str">
        <f>T(ESTIMATE!U976)</f>
        <v>ea</v>
      </c>
      <c r="J987" s="561">
        <f>IF($R$3="Allocate Adders",ESTIMATE!BE976,ESTIMATE!AY976)</f>
        <v>0</v>
      </c>
      <c r="K987" s="561">
        <f>IF($R$3="Allocate Adders",ESTIMATE!BH976,ESTIMATE!AZ976)</f>
        <v>0</v>
      </c>
      <c r="L987" s="561">
        <f>IF($R$3="Allocate Adders",ESTIMATE!BK976,ESTIMATE!BA976)</f>
        <v>0</v>
      </c>
      <c r="M987" s="1275">
        <f t="shared" si="43"/>
        <v>0</v>
      </c>
      <c r="N987" s="1275"/>
      <c r="O987" s="520">
        <f t="shared" si="42"/>
        <v>0</v>
      </c>
    </row>
    <row r="988" spans="2:15" ht="18" hidden="1" customHeight="1">
      <c r="B988" s="516"/>
      <c r="C988" s="1274" t="str">
        <f>T(ESTIMATE!B977)</f>
        <v/>
      </c>
      <c r="D988" s="1274"/>
      <c r="E988" s="1274"/>
      <c r="F988" s="1274"/>
      <c r="G988" s="1274"/>
      <c r="H988" s="559">
        <f>ESTIMATE!R977</f>
        <v>0</v>
      </c>
      <c r="I988" s="560" t="str">
        <f>T(ESTIMATE!U977)</f>
        <v/>
      </c>
      <c r="J988" s="561">
        <f>IF($R$3="Allocate Adders",ESTIMATE!BE977,ESTIMATE!AY977)</f>
        <v>0</v>
      </c>
      <c r="K988" s="561">
        <f>IF($R$3="Allocate Adders",ESTIMATE!BH977,ESTIMATE!AZ977)</f>
        <v>0</v>
      </c>
      <c r="L988" s="561">
        <f>IF($R$3="Allocate Adders",ESTIMATE!BK977,ESTIMATE!BA977)</f>
        <v>0</v>
      </c>
      <c r="M988" s="1275">
        <f t="shared" si="43"/>
        <v>0</v>
      </c>
      <c r="N988" s="1275"/>
      <c r="O988" s="520">
        <f t="shared" si="42"/>
        <v>0</v>
      </c>
    </row>
    <row r="989" spans="2:15" ht="18" hidden="1" customHeight="1">
      <c r="B989" s="516"/>
      <c r="C989" s="1274" t="str">
        <f>T(ESTIMATE!B978)</f>
        <v>Countertops</v>
      </c>
      <c r="D989" s="1274"/>
      <c r="E989" s="1274"/>
      <c r="F989" s="1274"/>
      <c r="G989" s="1274"/>
      <c r="H989" s="559">
        <f>ESTIMATE!R978</f>
        <v>0</v>
      </c>
      <c r="I989" s="560" t="str">
        <f>T(ESTIMATE!U978)</f>
        <v/>
      </c>
      <c r="J989" s="561">
        <f>IF($R$3="Allocate Adders",ESTIMATE!BE978,ESTIMATE!AY978)</f>
        <v>0</v>
      </c>
      <c r="K989" s="561">
        <f>IF($R$3="Allocate Adders",ESTIMATE!BH978,ESTIMATE!AZ978)</f>
        <v>0</v>
      </c>
      <c r="L989" s="561">
        <f>IF($R$3="Allocate Adders",ESTIMATE!BK978,ESTIMATE!BA978)</f>
        <v>0</v>
      </c>
      <c r="M989" s="1275">
        <f t="shared" si="43"/>
        <v>0</v>
      </c>
      <c r="N989" s="1275"/>
      <c r="O989" s="520">
        <f t="shared" si="42"/>
        <v>0</v>
      </c>
    </row>
    <row r="990" spans="2:15" ht="18" hidden="1" customHeight="1">
      <c r="B990" s="516"/>
      <c r="C990" s="1274" t="str">
        <f>T(ESTIMATE!B979)</f>
        <v>Stone countertops, low end, L+M</v>
      </c>
      <c r="D990" s="1274"/>
      <c r="E990" s="1274"/>
      <c r="F990" s="1274"/>
      <c r="G990" s="1274"/>
      <c r="H990" s="559">
        <f>ESTIMATE!R979</f>
        <v>0</v>
      </c>
      <c r="I990" s="560" t="str">
        <f>T(ESTIMATE!U979)</f>
        <v>sf</v>
      </c>
      <c r="J990" s="561">
        <f>IF($R$3="Allocate Adders",ESTIMATE!BE979,ESTIMATE!AY979)</f>
        <v>0</v>
      </c>
      <c r="K990" s="561">
        <f>IF($R$3="Allocate Adders",ESTIMATE!BH979,ESTIMATE!AZ979)</f>
        <v>0</v>
      </c>
      <c r="L990" s="561">
        <f>IF($R$3="Allocate Adders",ESTIMATE!BK979,ESTIMATE!BA979)</f>
        <v>0</v>
      </c>
      <c r="M990" s="1275">
        <f t="shared" si="43"/>
        <v>0</v>
      </c>
      <c r="N990" s="1275"/>
      <c r="O990" s="520">
        <f t="shared" si="42"/>
        <v>0</v>
      </c>
    </row>
    <row r="991" spans="2:15" ht="18" hidden="1" customHeight="1">
      <c r="B991" s="516"/>
      <c r="C991" s="1274" t="str">
        <f>T(ESTIMATE!B980)</f>
        <v>Stone countertops, high end, L+M</v>
      </c>
      <c r="D991" s="1274"/>
      <c r="E991" s="1274"/>
      <c r="F991" s="1274"/>
      <c r="G991" s="1274"/>
      <c r="H991" s="559">
        <f>ESTIMATE!R980</f>
        <v>0</v>
      </c>
      <c r="I991" s="560" t="str">
        <f>T(ESTIMATE!U980)</f>
        <v>sf</v>
      </c>
      <c r="J991" s="561">
        <f>IF($R$3="Allocate Adders",ESTIMATE!BE980,ESTIMATE!AY980)</f>
        <v>0</v>
      </c>
      <c r="K991" s="561">
        <f>IF($R$3="Allocate Adders",ESTIMATE!BH980,ESTIMATE!AZ980)</f>
        <v>0</v>
      </c>
      <c r="L991" s="561">
        <f>IF($R$3="Allocate Adders",ESTIMATE!BK980,ESTIMATE!BA980)</f>
        <v>0</v>
      </c>
      <c r="M991" s="1275">
        <f t="shared" si="43"/>
        <v>0</v>
      </c>
      <c r="N991" s="1275"/>
      <c r="O991" s="520">
        <f t="shared" si="42"/>
        <v>0</v>
      </c>
    </row>
    <row r="992" spans="2:15" ht="18" hidden="1" customHeight="1">
      <c r="B992" s="516"/>
      <c r="C992" s="1274" t="str">
        <f>T(ESTIMATE!B981)</f>
        <v>Plastic laminate countertops, L+M</v>
      </c>
      <c r="D992" s="1274"/>
      <c r="E992" s="1274"/>
      <c r="F992" s="1274"/>
      <c r="G992" s="1274"/>
      <c r="H992" s="559">
        <f>ESTIMATE!R981</f>
        <v>0</v>
      </c>
      <c r="I992" s="560" t="str">
        <f>T(ESTIMATE!U981)</f>
        <v>sf</v>
      </c>
      <c r="J992" s="561">
        <f>IF($R$3="Allocate Adders",ESTIMATE!BE981,ESTIMATE!AY981)</f>
        <v>0</v>
      </c>
      <c r="K992" s="561">
        <f>IF($R$3="Allocate Adders",ESTIMATE!BH981,ESTIMATE!AZ981)</f>
        <v>0</v>
      </c>
      <c r="L992" s="561">
        <f>IF($R$3="Allocate Adders",ESTIMATE!BK981,ESTIMATE!BA981)</f>
        <v>0</v>
      </c>
      <c r="M992" s="1275">
        <f t="shared" si="43"/>
        <v>0</v>
      </c>
      <c r="N992" s="1275"/>
      <c r="O992" s="520">
        <f t="shared" si="42"/>
        <v>0</v>
      </c>
    </row>
    <row r="993" spans="2:15" ht="18" hidden="1" customHeight="1">
      <c r="B993" s="516"/>
      <c r="C993" s="1274" t="str">
        <f>T(ESTIMATE!B982)</f>
        <v/>
      </c>
      <c r="D993" s="1274"/>
      <c r="E993" s="1274"/>
      <c r="F993" s="1274"/>
      <c r="G993" s="1274"/>
      <c r="H993" s="559">
        <f>ESTIMATE!R982</f>
        <v>0</v>
      </c>
      <c r="I993" s="560" t="str">
        <f>T(ESTIMATE!U982)</f>
        <v/>
      </c>
      <c r="J993" s="561">
        <f>IF($R$3="Allocate Adders",ESTIMATE!BE982,ESTIMATE!AY982)</f>
        <v>0</v>
      </c>
      <c r="K993" s="561">
        <f>IF($R$3="Allocate Adders",ESTIMATE!BH982,ESTIMATE!AZ982)</f>
        <v>0</v>
      </c>
      <c r="L993" s="561">
        <f>IF($R$3="Allocate Adders",ESTIMATE!BK982,ESTIMATE!BA982)</f>
        <v>0</v>
      </c>
      <c r="M993" s="1275">
        <f t="shared" si="43"/>
        <v>0</v>
      </c>
      <c r="N993" s="1275"/>
      <c r="O993" s="520">
        <f t="shared" si="42"/>
        <v>0</v>
      </c>
    </row>
    <row r="994" spans="2:15" ht="18" hidden="1" customHeight="1">
      <c r="B994" s="516"/>
      <c r="C994" s="1274" t="str">
        <f>T(ESTIMATE!B983)</f>
        <v/>
      </c>
      <c r="D994" s="1274"/>
      <c r="E994" s="1274"/>
      <c r="F994" s="1274"/>
      <c r="G994" s="1274"/>
      <c r="H994" s="559">
        <f>ESTIMATE!R983</f>
        <v>0</v>
      </c>
      <c r="I994" s="560" t="str">
        <f>T(ESTIMATE!U983)</f>
        <v/>
      </c>
      <c r="J994" s="561">
        <f>IF($R$3="Allocate Adders",ESTIMATE!BE983,ESTIMATE!AY983)</f>
        <v>0</v>
      </c>
      <c r="K994" s="561">
        <f>IF($R$3="Allocate Adders",ESTIMATE!BH983,ESTIMATE!AZ983)</f>
        <v>0</v>
      </c>
      <c r="L994" s="561">
        <f>IF($R$3="Allocate Adders",ESTIMATE!BK983,ESTIMATE!BA983)</f>
        <v>0</v>
      </c>
      <c r="M994" s="1275">
        <f t="shared" si="43"/>
        <v>0</v>
      </c>
      <c r="N994" s="1275"/>
      <c r="O994" s="520">
        <f t="shared" si="42"/>
        <v>0</v>
      </c>
    </row>
    <row r="995" spans="2:15" ht="18" hidden="1" customHeight="1">
      <c r="B995" s="516"/>
      <c r="C995" s="1274" t="str">
        <f>T(ESTIMATE!B984)</f>
        <v>Finishes</v>
      </c>
      <c r="D995" s="1274"/>
      <c r="E995" s="1274"/>
      <c r="F995" s="1274"/>
      <c r="G995" s="1274"/>
      <c r="H995" s="559">
        <f>ESTIMATE!R984</f>
        <v>0</v>
      </c>
      <c r="I995" s="560" t="str">
        <f>T(ESTIMATE!U984)</f>
        <v/>
      </c>
      <c r="J995" s="561">
        <f>IF($R$3="Allocate Adders",ESTIMATE!BE984,ESTIMATE!AY984)</f>
        <v>0</v>
      </c>
      <c r="K995" s="561">
        <f>IF($R$3="Allocate Adders",ESTIMATE!BH984,ESTIMATE!AZ984)</f>
        <v>0</v>
      </c>
      <c r="L995" s="561">
        <f>IF($R$3="Allocate Adders",ESTIMATE!BK984,ESTIMATE!BA984)</f>
        <v>0</v>
      </c>
      <c r="M995" s="1275">
        <f t="shared" si="43"/>
        <v>0</v>
      </c>
      <c r="N995" s="1275"/>
      <c r="O995" s="520">
        <f t="shared" si="42"/>
        <v>0</v>
      </c>
    </row>
    <row r="996" spans="2:15" ht="18" hidden="1" customHeight="1">
      <c r="B996" s="516"/>
      <c r="C996" s="1274" t="str">
        <f>T(ESTIMATE!B985)</f>
        <v>Kitchen backsplash tile</v>
      </c>
      <c r="D996" s="1274"/>
      <c r="E996" s="1274"/>
      <c r="F996" s="1274"/>
      <c r="G996" s="1274"/>
      <c r="H996" s="559">
        <f>ESTIMATE!R985</f>
        <v>0</v>
      </c>
      <c r="I996" s="560" t="str">
        <f>T(ESTIMATE!U985)</f>
        <v>sf</v>
      </c>
      <c r="J996" s="561">
        <f>IF($R$3="Allocate Adders",ESTIMATE!BE985,ESTIMATE!AY985)</f>
        <v>0</v>
      </c>
      <c r="K996" s="561">
        <f>IF($R$3="Allocate Adders",ESTIMATE!BH985,ESTIMATE!AZ985)</f>
        <v>0</v>
      </c>
      <c r="L996" s="561">
        <f>IF($R$3="Allocate Adders",ESTIMATE!BK985,ESTIMATE!BA985)</f>
        <v>0</v>
      </c>
      <c r="M996" s="1275">
        <f t="shared" si="43"/>
        <v>0</v>
      </c>
      <c r="N996" s="1275"/>
      <c r="O996" s="520">
        <f t="shared" si="42"/>
        <v>0</v>
      </c>
    </row>
    <row r="997" spans="2:15" ht="18" hidden="1" customHeight="1">
      <c r="B997" s="516"/>
      <c r="C997" s="1274" t="str">
        <f>T(ESTIMATE!B986)</f>
        <v>Hardwood flooring, average grade</v>
      </c>
      <c r="D997" s="1274"/>
      <c r="E997" s="1274"/>
      <c r="F997" s="1274"/>
      <c r="G997" s="1274"/>
      <c r="H997" s="559">
        <f>ESTIMATE!R986</f>
        <v>0</v>
      </c>
      <c r="I997" s="560" t="str">
        <f>T(ESTIMATE!U986)</f>
        <v>sf</v>
      </c>
      <c r="J997" s="561">
        <f>IF($R$3="Allocate Adders",ESTIMATE!BE986,ESTIMATE!AY986)</f>
        <v>0</v>
      </c>
      <c r="K997" s="561">
        <f>IF($R$3="Allocate Adders",ESTIMATE!BH986,ESTIMATE!AZ986)</f>
        <v>0</v>
      </c>
      <c r="L997" s="561">
        <f>IF($R$3="Allocate Adders",ESTIMATE!BK986,ESTIMATE!BA986)</f>
        <v>0</v>
      </c>
      <c r="M997" s="1275">
        <f t="shared" si="43"/>
        <v>0</v>
      </c>
      <c r="N997" s="1275"/>
      <c r="O997" s="520">
        <f t="shared" si="42"/>
        <v>0</v>
      </c>
    </row>
    <row r="998" spans="2:15" ht="18" hidden="1" customHeight="1">
      <c r="B998" s="516"/>
      <c r="C998" s="1274" t="str">
        <f>T(ESTIMATE!B987)</f>
        <v>Floor tile, average grade</v>
      </c>
      <c r="D998" s="1274"/>
      <c r="E998" s="1274"/>
      <c r="F998" s="1274"/>
      <c r="G998" s="1274"/>
      <c r="H998" s="559">
        <f>ESTIMATE!R987</f>
        <v>0</v>
      </c>
      <c r="I998" s="560" t="str">
        <f>T(ESTIMATE!U987)</f>
        <v>sf</v>
      </c>
      <c r="J998" s="561">
        <f>IF($R$3="Allocate Adders",ESTIMATE!BE987,ESTIMATE!AY987)</f>
        <v>0</v>
      </c>
      <c r="K998" s="561">
        <f>IF($R$3="Allocate Adders",ESTIMATE!BH987,ESTIMATE!AZ987)</f>
        <v>0</v>
      </c>
      <c r="L998" s="561">
        <f>IF($R$3="Allocate Adders",ESTIMATE!BK987,ESTIMATE!BA987)</f>
        <v>0</v>
      </c>
      <c r="M998" s="1275">
        <f t="shared" si="43"/>
        <v>0</v>
      </c>
      <c r="N998" s="1275"/>
      <c r="O998" s="520">
        <f t="shared" si="42"/>
        <v>0</v>
      </c>
    </row>
    <row r="999" spans="2:15" ht="18" hidden="1" customHeight="1">
      <c r="B999" s="516"/>
      <c r="C999" s="1274" t="str">
        <f>T(ESTIMATE!B988)</f>
        <v>Wood base w/ shoe molding</v>
      </c>
      <c r="D999" s="1274"/>
      <c r="E999" s="1274"/>
      <c r="F999" s="1274"/>
      <c r="G999" s="1274"/>
      <c r="H999" s="559">
        <f>ESTIMATE!R988</f>
        <v>0</v>
      </c>
      <c r="I999" s="560" t="str">
        <f>T(ESTIMATE!U988)</f>
        <v>lf</v>
      </c>
      <c r="J999" s="561">
        <f>IF($R$3="Allocate Adders",ESTIMATE!BE988,ESTIMATE!AY988)</f>
        <v>0</v>
      </c>
      <c r="K999" s="561">
        <f>IF($R$3="Allocate Adders",ESTIMATE!BH988,ESTIMATE!AZ988)</f>
        <v>0</v>
      </c>
      <c r="L999" s="561">
        <f>IF($R$3="Allocate Adders",ESTIMATE!BK988,ESTIMATE!BA988)</f>
        <v>0</v>
      </c>
      <c r="M999" s="1275">
        <f t="shared" si="43"/>
        <v>0</v>
      </c>
      <c r="N999" s="1275"/>
      <c r="O999" s="520">
        <f t="shared" si="42"/>
        <v>0</v>
      </c>
    </row>
    <row r="1000" spans="2:15" ht="18" hidden="1" customHeight="1">
      <c r="B1000" s="516"/>
      <c r="C1000" s="1274" t="str">
        <f>T(ESTIMATE!B989)</f>
        <v>Crown molding</v>
      </c>
      <c r="D1000" s="1274"/>
      <c r="E1000" s="1274"/>
      <c r="F1000" s="1274"/>
      <c r="G1000" s="1274"/>
      <c r="H1000" s="559">
        <f>ESTIMATE!R989</f>
        <v>0</v>
      </c>
      <c r="I1000" s="560" t="str">
        <f>T(ESTIMATE!U989)</f>
        <v>lf</v>
      </c>
      <c r="J1000" s="561">
        <f>IF($R$3="Allocate Adders",ESTIMATE!BE989,ESTIMATE!AY989)</f>
        <v>0</v>
      </c>
      <c r="K1000" s="561">
        <f>IF($R$3="Allocate Adders",ESTIMATE!BH989,ESTIMATE!AZ989)</f>
        <v>0</v>
      </c>
      <c r="L1000" s="561">
        <f>IF($R$3="Allocate Adders",ESTIMATE!BK989,ESTIMATE!BA989)</f>
        <v>0</v>
      </c>
      <c r="M1000" s="1275">
        <f t="shared" si="43"/>
        <v>0</v>
      </c>
      <c r="N1000" s="1275"/>
      <c r="O1000" s="520">
        <f t="shared" si="42"/>
        <v>0</v>
      </c>
    </row>
    <row r="1001" spans="2:15" ht="18" hidden="1" customHeight="1">
      <c r="B1001" s="516"/>
      <c r="C1001" s="1274" t="str">
        <f>T(ESTIMATE!B990)</f>
        <v>Paint interior walls, L+M</v>
      </c>
      <c r="D1001" s="1274"/>
      <c r="E1001" s="1274"/>
      <c r="F1001" s="1274"/>
      <c r="G1001" s="1274"/>
      <c r="H1001" s="559">
        <f>ESTIMATE!R990</f>
        <v>0</v>
      </c>
      <c r="I1001" s="560" t="str">
        <f>T(ESTIMATE!U990)</f>
        <v>sf</v>
      </c>
      <c r="J1001" s="561">
        <f>IF($R$3="Allocate Adders",ESTIMATE!BE990,ESTIMATE!AY990)</f>
        <v>0</v>
      </c>
      <c r="K1001" s="561">
        <f>IF($R$3="Allocate Adders",ESTIMATE!BH990,ESTIMATE!AZ990)</f>
        <v>0</v>
      </c>
      <c r="L1001" s="561">
        <f>IF($R$3="Allocate Adders",ESTIMATE!BK990,ESTIMATE!BA990)</f>
        <v>0</v>
      </c>
      <c r="M1001" s="1275">
        <f t="shared" si="43"/>
        <v>0</v>
      </c>
      <c r="N1001" s="1275"/>
      <c r="O1001" s="520">
        <f t="shared" si="42"/>
        <v>0</v>
      </c>
    </row>
    <row r="1002" spans="2:15" ht="18" hidden="1" customHeight="1">
      <c r="B1002" s="516"/>
      <c r="C1002" s="1274" t="str">
        <f>T(ESTIMATE!B991)</f>
        <v>Paint ceilings, L+M</v>
      </c>
      <c r="D1002" s="1274"/>
      <c r="E1002" s="1274"/>
      <c r="F1002" s="1274"/>
      <c r="G1002" s="1274"/>
      <c r="H1002" s="559">
        <f>ESTIMATE!R991</f>
        <v>0</v>
      </c>
      <c r="I1002" s="560" t="str">
        <f>T(ESTIMATE!U991)</f>
        <v>sf</v>
      </c>
      <c r="J1002" s="561">
        <f>IF($R$3="Allocate Adders",ESTIMATE!BE991,ESTIMATE!AY991)</f>
        <v>0</v>
      </c>
      <c r="K1002" s="561">
        <f>IF($R$3="Allocate Adders",ESTIMATE!BH991,ESTIMATE!AZ991)</f>
        <v>0</v>
      </c>
      <c r="L1002" s="561">
        <f>IF($R$3="Allocate Adders",ESTIMATE!BK991,ESTIMATE!BA991)</f>
        <v>0</v>
      </c>
      <c r="M1002" s="1275">
        <f t="shared" si="43"/>
        <v>0</v>
      </c>
      <c r="N1002" s="1275"/>
      <c r="O1002" s="520">
        <f t="shared" si="42"/>
        <v>0</v>
      </c>
    </row>
    <row r="1003" spans="2:15" ht="18" hidden="1" customHeight="1">
      <c r="B1003" s="516"/>
      <c r="C1003" s="1274" t="str">
        <f>T(ESTIMATE!B992)</f>
        <v/>
      </c>
      <c r="D1003" s="1274"/>
      <c r="E1003" s="1274"/>
      <c r="F1003" s="1274"/>
      <c r="G1003" s="1274"/>
      <c r="H1003" s="559">
        <f>ESTIMATE!R992</f>
        <v>0</v>
      </c>
      <c r="I1003" s="560" t="str">
        <f>T(ESTIMATE!U992)</f>
        <v/>
      </c>
      <c r="J1003" s="561">
        <f>IF($R$3="Allocate Adders",ESTIMATE!BE992,ESTIMATE!AY992)</f>
        <v>0</v>
      </c>
      <c r="K1003" s="561">
        <f>IF($R$3="Allocate Adders",ESTIMATE!BH992,ESTIMATE!AZ992)</f>
        <v>0</v>
      </c>
      <c r="L1003" s="561">
        <f>IF($R$3="Allocate Adders",ESTIMATE!BK992,ESTIMATE!BA992)</f>
        <v>0</v>
      </c>
      <c r="M1003" s="1275">
        <f t="shared" si="43"/>
        <v>0</v>
      </c>
      <c r="N1003" s="1275"/>
      <c r="O1003" s="520">
        <f t="shared" si="42"/>
        <v>0</v>
      </c>
    </row>
    <row r="1004" spans="2:15" ht="18" hidden="1" customHeight="1">
      <c r="B1004" s="516"/>
      <c r="C1004" s="1274" t="str">
        <f>T(ESTIMATE!B993)</f>
        <v/>
      </c>
      <c r="D1004" s="1274"/>
      <c r="E1004" s="1274"/>
      <c r="F1004" s="1274"/>
      <c r="G1004" s="1274"/>
      <c r="H1004" s="559">
        <f>ESTIMATE!R993</f>
        <v>0</v>
      </c>
      <c r="I1004" s="560" t="str">
        <f>T(ESTIMATE!U993)</f>
        <v/>
      </c>
      <c r="J1004" s="561">
        <f>IF($R$3="Allocate Adders",ESTIMATE!BE993,ESTIMATE!AY993)</f>
        <v>0</v>
      </c>
      <c r="K1004" s="561">
        <f>IF($R$3="Allocate Adders",ESTIMATE!BH993,ESTIMATE!AZ993)</f>
        <v>0</v>
      </c>
      <c r="L1004" s="561">
        <f>IF($R$3="Allocate Adders",ESTIMATE!BK993,ESTIMATE!BA993)</f>
        <v>0</v>
      </c>
      <c r="M1004" s="1275">
        <f t="shared" si="43"/>
        <v>0</v>
      </c>
      <c r="N1004" s="1275"/>
      <c r="O1004" s="520">
        <f t="shared" si="42"/>
        <v>0</v>
      </c>
    </row>
    <row r="1005" spans="2:15" ht="18" hidden="1" customHeight="1">
      <c r="B1005" s="516"/>
      <c r="C1005" s="1274" t="str">
        <f>T(ESTIMATE!B994)</f>
        <v/>
      </c>
      <c r="D1005" s="1274"/>
      <c r="E1005" s="1274"/>
      <c r="F1005" s="1274"/>
      <c r="G1005" s="1274"/>
      <c r="H1005" s="559">
        <f>ESTIMATE!R994</f>
        <v>0</v>
      </c>
      <c r="I1005" s="560" t="str">
        <f>T(ESTIMATE!U994)</f>
        <v/>
      </c>
      <c r="J1005" s="561">
        <f>IF($R$3="Allocate Adders",ESTIMATE!BE994,ESTIMATE!AY994)</f>
        <v>0</v>
      </c>
      <c r="K1005" s="561">
        <f>IF($R$3="Allocate Adders",ESTIMATE!BH994,ESTIMATE!AZ994)</f>
        <v>0</v>
      </c>
      <c r="L1005" s="561">
        <f>IF($R$3="Allocate Adders",ESTIMATE!BK994,ESTIMATE!BA994)</f>
        <v>0</v>
      </c>
      <c r="M1005" s="1275">
        <f t="shared" si="43"/>
        <v>0</v>
      </c>
      <c r="N1005" s="1275"/>
      <c r="O1005" s="520">
        <f t="shared" si="42"/>
        <v>0</v>
      </c>
    </row>
    <row r="1006" spans="2:15" ht="18" hidden="1" customHeight="1">
      <c r="B1006" s="516"/>
      <c r="C1006" s="1274" t="str">
        <f>T(ESTIMATE!B995)</f>
        <v/>
      </c>
      <c r="D1006" s="1274"/>
      <c r="E1006" s="1274"/>
      <c r="F1006" s="1274"/>
      <c r="G1006" s="1274"/>
      <c r="H1006" s="559">
        <f>ESTIMATE!R995</f>
        <v>0</v>
      </c>
      <c r="I1006" s="560" t="str">
        <f>T(ESTIMATE!U995)</f>
        <v/>
      </c>
      <c r="J1006" s="561">
        <f>IF($R$3="Allocate Adders",ESTIMATE!BE995,ESTIMATE!AY995)</f>
        <v>0</v>
      </c>
      <c r="K1006" s="561">
        <f>IF($R$3="Allocate Adders",ESTIMATE!BH995,ESTIMATE!AZ995)</f>
        <v>0</v>
      </c>
      <c r="L1006" s="561">
        <f>IF($R$3="Allocate Adders",ESTIMATE!BK995,ESTIMATE!BA995)</f>
        <v>0</v>
      </c>
      <c r="M1006" s="1275">
        <f t="shared" si="43"/>
        <v>0</v>
      </c>
      <c r="N1006" s="1275"/>
      <c r="O1006" s="520">
        <f t="shared" si="42"/>
        <v>0</v>
      </c>
    </row>
    <row r="1007" spans="2:15" ht="4.3499999999999996" customHeight="1" thickBot="1">
      <c r="B1007" s="516"/>
      <c r="C1007" s="562"/>
      <c r="D1007" s="364"/>
      <c r="E1007" s="364"/>
      <c r="F1007" s="364"/>
      <c r="G1007" s="364"/>
      <c r="H1007" s="563"/>
      <c r="I1007" s="364"/>
      <c r="J1007" s="564"/>
      <c r="K1007" s="564"/>
      <c r="L1007" s="564"/>
      <c r="M1007" s="565"/>
      <c r="N1007" s="566"/>
      <c r="O1007" s="520">
        <f>O1008</f>
        <v>2</v>
      </c>
    </row>
    <row r="1008" spans="2:15" ht="22" customHeight="1" thickBot="1">
      <c r="B1008" s="516"/>
      <c r="C1008" s="1276" t="str">
        <f>T(ESTIMATE!AE997)</f>
        <v>KITCHENS TOTAL</v>
      </c>
      <c r="D1008" s="1277"/>
      <c r="E1008" s="1277"/>
      <c r="F1008" s="1277"/>
      <c r="G1008" s="1277"/>
      <c r="H1008" s="1277"/>
      <c r="I1008" s="1278"/>
      <c r="J1008" s="530">
        <f>SUM(J967:J1007)</f>
        <v>2000</v>
      </c>
      <c r="K1008" s="531">
        <f>SUM(K967:K1007)</f>
        <v>6500</v>
      </c>
      <c r="L1008" s="530">
        <f>SUM(L967:L1007)</f>
        <v>0</v>
      </c>
      <c r="M1008" s="1279">
        <f>SUM(M967:N1007)</f>
        <v>8500</v>
      </c>
      <c r="N1008" s="1280"/>
      <c r="O1008" s="520">
        <f>SUM(O966:O1006)</f>
        <v>2</v>
      </c>
    </row>
    <row r="1009" spans="2:15" ht="20.7" customHeight="1">
      <c r="B1009" s="521"/>
      <c r="C1009" s="585"/>
      <c r="D1009" s="585"/>
      <c r="E1009" s="585"/>
      <c r="F1009" s="585"/>
      <c r="G1009" s="585"/>
      <c r="H1009" s="586"/>
      <c r="I1009" s="585"/>
      <c r="J1009" s="587"/>
      <c r="K1009" s="587"/>
      <c r="L1009" s="587"/>
      <c r="M1009" s="588"/>
      <c r="N1009" s="571"/>
      <c r="O1009" s="520">
        <f>O1008</f>
        <v>2</v>
      </c>
    </row>
    <row r="1010" spans="2:15" ht="5.45" hidden="1" customHeight="1">
      <c r="B1010" s="597"/>
      <c r="C1010" s="1281"/>
      <c r="D1010" s="1281"/>
      <c r="E1010" s="1281"/>
      <c r="F1010" s="1281"/>
      <c r="G1010" s="1281"/>
      <c r="H1010" s="594"/>
      <c r="I1010" s="595"/>
      <c r="J1010" s="596"/>
      <c r="K1010" s="596"/>
      <c r="L1010" s="596"/>
      <c r="M1010" s="1282"/>
      <c r="N1010" s="1282"/>
    </row>
    <row r="1011" spans="2:15" ht="22" hidden="1" customHeight="1">
      <c r="B1011" s="521"/>
      <c r="C1011" s="1283" t="str">
        <f>T(ESTIMATE!B1000)</f>
        <v>BATHROOMS</v>
      </c>
      <c r="D1011" s="1283"/>
      <c r="E1011" s="1283"/>
      <c r="F1011" s="1283"/>
      <c r="G1011" s="1284"/>
      <c r="H1011" s="556">
        <f>SUM(H1012:H1051)</f>
        <v>3</v>
      </c>
      <c r="I1011" s="557"/>
      <c r="J1011" s="558"/>
      <c r="K1011" s="558"/>
      <c r="L1011" s="558"/>
      <c r="M1011" s="1285"/>
      <c r="N1011" s="1286"/>
      <c r="O1011" s="520">
        <f t="shared" ref="O1011:O1051" si="44">H1011</f>
        <v>3</v>
      </c>
    </row>
    <row r="1012" spans="2:15" ht="18" hidden="1" customHeight="1">
      <c r="B1012" s="516"/>
      <c r="C1012" s="1274" t="str">
        <f>T(ESTIMATE!B1001)</f>
        <v>Bathroom Installation bid/allowance</v>
      </c>
      <c r="D1012" s="1274"/>
      <c r="E1012" s="1274"/>
      <c r="F1012" s="1274"/>
      <c r="G1012" s="1274"/>
      <c r="H1012" s="559">
        <f>ESTIMATE!R1001</f>
        <v>0</v>
      </c>
      <c r="I1012" s="560" t="str">
        <f>T(ESTIMATE!U1001)</f>
        <v>ls</v>
      </c>
      <c r="J1012" s="561">
        <f>IF($R$3="Allocate Adders",ESTIMATE!BE1001,ESTIMATE!AY1001)</f>
        <v>0</v>
      </c>
      <c r="K1012" s="561">
        <f>IF($R$3="Allocate Adders",ESTIMATE!BH1001,ESTIMATE!AZ1001)</f>
        <v>0</v>
      </c>
      <c r="L1012" s="561">
        <f>IF($R$3="Allocate Adders",ESTIMATE!BK1001,ESTIMATE!BA1001)</f>
        <v>0</v>
      </c>
      <c r="M1012" s="1275">
        <f t="shared" ref="M1012:M1051" si="45">SUM(J1012:L1012)</f>
        <v>0</v>
      </c>
      <c r="N1012" s="1275"/>
      <c r="O1012" s="520">
        <f t="shared" si="44"/>
        <v>0</v>
      </c>
    </row>
    <row r="1013" spans="2:15" ht="18" hidden="1" customHeight="1">
      <c r="B1013" s="516"/>
      <c r="C1013" s="1274" t="str">
        <f>T(ESTIMATE!B1002)</f>
        <v>Bathroom Material bid/allowance</v>
      </c>
      <c r="D1013" s="1274"/>
      <c r="E1013" s="1274"/>
      <c r="F1013" s="1274"/>
      <c r="G1013" s="1274"/>
      <c r="H1013" s="559">
        <f>ESTIMATE!R1002</f>
        <v>0</v>
      </c>
      <c r="I1013" s="560" t="str">
        <f>T(ESTIMATE!U1002)</f>
        <v>ls</v>
      </c>
      <c r="J1013" s="561">
        <f>IF($R$3="Allocate Adders",ESTIMATE!BE1002,ESTIMATE!AY1002)</f>
        <v>0</v>
      </c>
      <c r="K1013" s="561">
        <f>IF($R$3="Allocate Adders",ESTIMATE!BH1002,ESTIMATE!AZ1002)</f>
        <v>0</v>
      </c>
      <c r="L1013" s="561">
        <f>IF($R$3="Allocate Adders",ESTIMATE!BK1002,ESTIMATE!BA1002)</f>
        <v>0</v>
      </c>
      <c r="M1013" s="1275">
        <f t="shared" si="45"/>
        <v>0</v>
      </c>
      <c r="N1013" s="1275"/>
      <c r="O1013" s="520">
        <f t="shared" si="44"/>
        <v>0</v>
      </c>
    </row>
    <row r="1014" spans="2:15" ht="18" hidden="1" customHeight="1">
      <c r="B1014" s="516"/>
      <c r="C1014" s="1274" t="str">
        <f>T(ESTIMATE!B1003)</f>
        <v/>
      </c>
      <c r="D1014" s="1274"/>
      <c r="E1014" s="1274"/>
      <c r="F1014" s="1274"/>
      <c r="G1014" s="1274"/>
      <c r="H1014" s="559">
        <f>ESTIMATE!R1003</f>
        <v>0</v>
      </c>
      <c r="I1014" s="560" t="str">
        <f>T(ESTIMATE!U1003)</f>
        <v/>
      </c>
      <c r="J1014" s="561">
        <f>IF($R$3="Allocate Adders",ESTIMATE!BE1003,ESTIMATE!AY1003)</f>
        <v>0</v>
      </c>
      <c r="K1014" s="561">
        <f>IF($R$3="Allocate Adders",ESTIMATE!BH1003,ESTIMATE!AZ1003)</f>
        <v>0</v>
      </c>
      <c r="L1014" s="561">
        <f>IF($R$3="Allocate Adders",ESTIMATE!BK1003,ESTIMATE!BA1003)</f>
        <v>0</v>
      </c>
      <c r="M1014" s="1275">
        <f t="shared" si="45"/>
        <v>0</v>
      </c>
      <c r="N1014" s="1275"/>
      <c r="O1014" s="520">
        <f t="shared" si="44"/>
        <v>0</v>
      </c>
    </row>
    <row r="1015" spans="2:15" ht="18" hidden="1" customHeight="1">
      <c r="B1015" s="516"/>
      <c r="C1015" s="1274" t="str">
        <f>T(ESTIMATE!B1004)</f>
        <v>Bathroom, Lump Sum, Replace Existing</v>
      </c>
      <c r="D1015" s="1274"/>
      <c r="E1015" s="1274"/>
      <c r="F1015" s="1274"/>
      <c r="G1015" s="1274"/>
      <c r="H1015" s="559">
        <f>ESTIMATE!R1004</f>
        <v>0</v>
      </c>
      <c r="I1015" s="560" t="str">
        <f>T(ESTIMATE!U1004)</f>
        <v/>
      </c>
      <c r="J1015" s="561">
        <f>IF($R$3="Allocate Adders",ESTIMATE!BE1004,ESTIMATE!AY1004)</f>
        <v>0</v>
      </c>
      <c r="K1015" s="561">
        <f>IF($R$3="Allocate Adders",ESTIMATE!BH1004,ESTIMATE!AZ1004)</f>
        <v>0</v>
      </c>
      <c r="L1015" s="561">
        <f>IF($R$3="Allocate Adders",ESTIMATE!BK1004,ESTIMATE!BA1004)</f>
        <v>0</v>
      </c>
      <c r="M1015" s="1275">
        <f t="shared" si="45"/>
        <v>0</v>
      </c>
      <c r="N1015" s="1275"/>
      <c r="O1015" s="520">
        <f t="shared" si="44"/>
        <v>0</v>
      </c>
    </row>
    <row r="1016" spans="2:15" ht="18" hidden="1" customHeight="1">
      <c r="B1016" s="516"/>
      <c r="C1016" s="1274" t="str">
        <f>T(ESTIMATE!B1005)</f>
        <v>Full bathrooms</v>
      </c>
      <c r="D1016" s="1274"/>
      <c r="E1016" s="1274"/>
      <c r="F1016" s="1274"/>
      <c r="G1016" s="1274"/>
      <c r="H1016" s="559">
        <f>ESTIMATE!R1005</f>
        <v>0</v>
      </c>
      <c r="I1016" s="560" t="str">
        <f>T(ESTIMATE!U1005)</f>
        <v/>
      </c>
      <c r="J1016" s="561">
        <f>IF($R$3="Allocate Adders",ESTIMATE!BE1005,ESTIMATE!AY1005)</f>
        <v>0</v>
      </c>
      <c r="K1016" s="561">
        <f>IF($R$3="Allocate Adders",ESTIMATE!BH1005,ESTIMATE!AZ1005)</f>
        <v>0</v>
      </c>
      <c r="L1016" s="561">
        <f>IF($R$3="Allocate Adders",ESTIMATE!BK1005,ESTIMATE!BA1005)</f>
        <v>0</v>
      </c>
      <c r="M1016" s="1275">
        <f t="shared" si="45"/>
        <v>0</v>
      </c>
      <c r="N1016" s="1275"/>
      <c r="O1016" s="520">
        <f t="shared" si="44"/>
        <v>0</v>
      </c>
    </row>
    <row r="1017" spans="2:15" ht="18" hidden="1" customHeight="1">
      <c r="B1017" s="516"/>
      <c r="C1017" s="1274" t="str">
        <f>T(ESTIMATE!B1006)</f>
        <v>High end, (new finishes, fixtures, MEP finish work)</v>
      </c>
      <c r="D1017" s="1274"/>
      <c r="E1017" s="1274"/>
      <c r="F1017" s="1274"/>
      <c r="G1017" s="1274"/>
      <c r="H1017" s="559">
        <f>ESTIMATE!R1006</f>
        <v>0</v>
      </c>
      <c r="I1017" s="560" t="str">
        <f>T(ESTIMATE!U1006)</f>
        <v>ea</v>
      </c>
      <c r="J1017" s="561">
        <f>IF($R$3="Allocate Adders",ESTIMATE!BE1006,ESTIMATE!AY1006)</f>
        <v>0</v>
      </c>
      <c r="K1017" s="561">
        <f>IF($R$3="Allocate Adders",ESTIMATE!BH1006,ESTIMATE!AZ1006)</f>
        <v>0</v>
      </c>
      <c r="L1017" s="561">
        <f>IF($R$3="Allocate Adders",ESTIMATE!BK1006,ESTIMATE!BA1006)</f>
        <v>0</v>
      </c>
      <c r="M1017" s="1275">
        <f t="shared" si="45"/>
        <v>0</v>
      </c>
      <c r="N1017" s="1275"/>
      <c r="O1017" s="520">
        <f t="shared" si="44"/>
        <v>0</v>
      </c>
    </row>
    <row r="1018" spans="2:15" ht="18" hidden="1" customHeight="1">
      <c r="B1018" s="516"/>
      <c r="C1018" s="1274" t="str">
        <f>T(ESTIMATE!B1007)</f>
        <v>Average, (new finishes, fixtures, MEP finish work)</v>
      </c>
      <c r="D1018" s="1274"/>
      <c r="E1018" s="1274"/>
      <c r="F1018" s="1274"/>
      <c r="G1018" s="1274"/>
      <c r="H1018" s="559">
        <f>ESTIMATE!R1007</f>
        <v>2</v>
      </c>
      <c r="I1018" s="560" t="str">
        <f>T(ESTIMATE!U1007)</f>
        <v>ea</v>
      </c>
      <c r="J1018" s="561">
        <f>IF($R$3="Allocate Adders",ESTIMATE!BE1007,ESTIMATE!AY1007)</f>
        <v>4000</v>
      </c>
      <c r="K1018" s="561">
        <f>IF($R$3="Allocate Adders",ESTIMATE!BH1007,ESTIMATE!AZ1007)</f>
        <v>6000</v>
      </c>
      <c r="L1018" s="561">
        <f>IF($R$3="Allocate Adders",ESTIMATE!BK1007,ESTIMATE!BA1007)</f>
        <v>0</v>
      </c>
      <c r="M1018" s="1275">
        <f t="shared" si="45"/>
        <v>10000</v>
      </c>
      <c r="N1018" s="1275"/>
      <c r="O1018" s="520">
        <f t="shared" si="44"/>
        <v>2</v>
      </c>
    </row>
    <row r="1019" spans="2:15" ht="18" hidden="1" customHeight="1">
      <c r="B1019" s="516"/>
      <c r="C1019" s="1274" t="str">
        <f>T(ESTIMATE!B1008)</f>
        <v>Economy, (new finishes, fixtures, MEP finish work)</v>
      </c>
      <c r="D1019" s="1274"/>
      <c r="E1019" s="1274"/>
      <c r="F1019" s="1274"/>
      <c r="G1019" s="1274"/>
      <c r="H1019" s="559">
        <f>ESTIMATE!R1008</f>
        <v>0</v>
      </c>
      <c r="I1019" s="560" t="str">
        <f>T(ESTIMATE!U1008)</f>
        <v>ea</v>
      </c>
      <c r="J1019" s="561">
        <f>IF($R$3="Allocate Adders",ESTIMATE!BE1008,ESTIMATE!AY1008)</f>
        <v>0</v>
      </c>
      <c r="K1019" s="561">
        <f>IF($R$3="Allocate Adders",ESTIMATE!BH1008,ESTIMATE!AZ1008)</f>
        <v>0</v>
      </c>
      <c r="L1019" s="561">
        <f>IF($R$3="Allocate Adders",ESTIMATE!BK1008,ESTIMATE!BA1008)</f>
        <v>0</v>
      </c>
      <c r="M1019" s="1275">
        <f t="shared" si="45"/>
        <v>0</v>
      </c>
      <c r="N1019" s="1275"/>
      <c r="O1019" s="520">
        <f t="shared" si="44"/>
        <v>0</v>
      </c>
    </row>
    <row r="1020" spans="2:15" ht="18" hidden="1" customHeight="1">
      <c r="B1020" s="516"/>
      <c r="C1020" s="1274" t="str">
        <f>T(ESTIMATE!B1009)</f>
        <v>Half bathrooms</v>
      </c>
      <c r="D1020" s="1274"/>
      <c r="E1020" s="1274"/>
      <c r="F1020" s="1274"/>
      <c r="G1020" s="1274"/>
      <c r="H1020" s="559">
        <f>ESTIMATE!R1009</f>
        <v>0</v>
      </c>
      <c r="I1020" s="560" t="str">
        <f>T(ESTIMATE!U1009)</f>
        <v/>
      </c>
      <c r="J1020" s="561">
        <f>IF($R$3="Allocate Adders",ESTIMATE!BE1009,ESTIMATE!AY1009)</f>
        <v>0</v>
      </c>
      <c r="K1020" s="561">
        <f>IF($R$3="Allocate Adders",ESTIMATE!BH1009,ESTIMATE!AZ1009)</f>
        <v>0</v>
      </c>
      <c r="L1020" s="561">
        <f>IF($R$3="Allocate Adders",ESTIMATE!BK1009,ESTIMATE!BA1009)</f>
        <v>0</v>
      </c>
      <c r="M1020" s="1275">
        <f t="shared" si="45"/>
        <v>0</v>
      </c>
      <c r="N1020" s="1275"/>
      <c r="O1020" s="520">
        <f t="shared" si="44"/>
        <v>0</v>
      </c>
    </row>
    <row r="1021" spans="2:15" ht="18" hidden="1" customHeight="1">
      <c r="B1021" s="516"/>
      <c r="C1021" s="1274" t="str">
        <f>T(ESTIMATE!B1010)</f>
        <v>High end, (new finishes, fixtures, MEP finish work)</v>
      </c>
      <c r="D1021" s="1274"/>
      <c r="E1021" s="1274"/>
      <c r="F1021" s="1274"/>
      <c r="G1021" s="1274"/>
      <c r="H1021" s="559">
        <f>ESTIMATE!R1010</f>
        <v>0</v>
      </c>
      <c r="I1021" s="560" t="str">
        <f>T(ESTIMATE!U1010)</f>
        <v>ea</v>
      </c>
      <c r="J1021" s="561">
        <f>IF($R$3="Allocate Adders",ESTIMATE!BE1010,ESTIMATE!AY1010)</f>
        <v>0</v>
      </c>
      <c r="K1021" s="561">
        <f>IF($R$3="Allocate Adders",ESTIMATE!BH1010,ESTIMATE!AZ1010)</f>
        <v>0</v>
      </c>
      <c r="L1021" s="561">
        <f>IF($R$3="Allocate Adders",ESTIMATE!BK1010,ESTIMATE!BA1010)</f>
        <v>0</v>
      </c>
      <c r="M1021" s="1275">
        <f t="shared" si="45"/>
        <v>0</v>
      </c>
      <c r="N1021" s="1275"/>
      <c r="O1021" s="520">
        <f t="shared" si="44"/>
        <v>0</v>
      </c>
    </row>
    <row r="1022" spans="2:15" ht="18" hidden="1" customHeight="1">
      <c r="B1022" s="516"/>
      <c r="C1022" s="1274" t="str">
        <f>T(ESTIMATE!B1011)</f>
        <v>Average, (new finishes, fixtures, MEP finish work)</v>
      </c>
      <c r="D1022" s="1274"/>
      <c r="E1022" s="1274"/>
      <c r="F1022" s="1274"/>
      <c r="G1022" s="1274"/>
      <c r="H1022" s="559">
        <f>ESTIMATE!R1011</f>
        <v>1</v>
      </c>
      <c r="I1022" s="560" t="str">
        <f>T(ESTIMATE!U1011)</f>
        <v>ea</v>
      </c>
      <c r="J1022" s="561">
        <f>IF($R$3="Allocate Adders",ESTIMATE!BE1011,ESTIMATE!AY1011)</f>
        <v>1000</v>
      </c>
      <c r="K1022" s="561">
        <f>IF($R$3="Allocate Adders",ESTIMATE!BH1011,ESTIMATE!AZ1011)</f>
        <v>1250</v>
      </c>
      <c r="L1022" s="561">
        <f>IF($R$3="Allocate Adders",ESTIMATE!BK1011,ESTIMATE!BA1011)</f>
        <v>0</v>
      </c>
      <c r="M1022" s="1275">
        <f t="shared" si="45"/>
        <v>2250</v>
      </c>
      <c r="N1022" s="1275"/>
      <c r="O1022" s="520">
        <f t="shared" si="44"/>
        <v>1</v>
      </c>
    </row>
    <row r="1023" spans="2:15" ht="18" hidden="1" customHeight="1">
      <c r="B1023" s="516"/>
      <c r="C1023" s="1274" t="str">
        <f>T(ESTIMATE!B1012)</f>
        <v>Economy, (new finishes, fixtures, MEP finish work)</v>
      </c>
      <c r="D1023" s="1274"/>
      <c r="E1023" s="1274"/>
      <c r="F1023" s="1274"/>
      <c r="G1023" s="1274"/>
      <c r="H1023" s="559">
        <f>ESTIMATE!R1012</f>
        <v>0</v>
      </c>
      <c r="I1023" s="560" t="str">
        <f>T(ESTIMATE!U1012)</f>
        <v>ea</v>
      </c>
      <c r="J1023" s="561">
        <f>IF($R$3="Allocate Adders",ESTIMATE!BE1012,ESTIMATE!AY1012)</f>
        <v>0</v>
      </c>
      <c r="K1023" s="561">
        <f>IF($R$3="Allocate Adders",ESTIMATE!BH1012,ESTIMATE!AZ1012)</f>
        <v>0</v>
      </c>
      <c r="L1023" s="561">
        <f>IF($R$3="Allocate Adders",ESTIMATE!BK1012,ESTIMATE!BA1012)</f>
        <v>0</v>
      </c>
      <c r="M1023" s="1275">
        <f t="shared" si="45"/>
        <v>0</v>
      </c>
      <c r="N1023" s="1275"/>
      <c r="O1023" s="520">
        <f t="shared" si="44"/>
        <v>0</v>
      </c>
    </row>
    <row r="1024" spans="2:15" ht="18" hidden="1" customHeight="1">
      <c r="B1024" s="516"/>
      <c r="C1024" s="1274" t="str">
        <f>T(ESTIMATE!B1013)</f>
        <v>+Add for MEP rough-in or relocation work</v>
      </c>
      <c r="D1024" s="1274"/>
      <c r="E1024" s="1274"/>
      <c r="F1024" s="1274"/>
      <c r="G1024" s="1274"/>
      <c r="H1024" s="559">
        <f>ESTIMATE!R1013</f>
        <v>0</v>
      </c>
      <c r="I1024" s="560" t="str">
        <f>T(ESTIMATE!U1013)</f>
        <v>ea</v>
      </c>
      <c r="J1024" s="561">
        <f>IF($R$3="Allocate Adders",ESTIMATE!BE1013,ESTIMATE!AY1013)</f>
        <v>0</v>
      </c>
      <c r="K1024" s="561">
        <f>IF($R$3="Allocate Adders",ESTIMATE!BH1013,ESTIMATE!AZ1013)</f>
        <v>0</v>
      </c>
      <c r="L1024" s="561">
        <f>IF($R$3="Allocate Adders",ESTIMATE!BK1013,ESTIMATE!BA1013)</f>
        <v>0</v>
      </c>
      <c r="M1024" s="1275">
        <f t="shared" si="45"/>
        <v>0</v>
      </c>
      <c r="N1024" s="1275"/>
      <c r="O1024" s="520">
        <f t="shared" si="44"/>
        <v>0</v>
      </c>
    </row>
    <row r="1025" spans="2:15" ht="18" hidden="1" customHeight="1">
      <c r="B1025" s="516"/>
      <c r="C1025" s="1274" t="str">
        <f>T(ESTIMATE!B1014)</f>
        <v/>
      </c>
      <c r="D1025" s="1274"/>
      <c r="E1025" s="1274"/>
      <c r="F1025" s="1274"/>
      <c r="G1025" s="1274"/>
      <c r="H1025" s="559">
        <f>ESTIMATE!R1014</f>
        <v>0</v>
      </c>
      <c r="I1025" s="560" t="str">
        <f>T(ESTIMATE!U1014)</f>
        <v/>
      </c>
      <c r="J1025" s="561">
        <f>IF($R$3="Allocate Adders",ESTIMATE!BE1014,ESTIMATE!AY1014)</f>
        <v>0</v>
      </c>
      <c r="K1025" s="561">
        <f>IF($R$3="Allocate Adders",ESTIMATE!BH1014,ESTIMATE!AZ1014)</f>
        <v>0</v>
      </c>
      <c r="L1025" s="561">
        <f>IF($R$3="Allocate Adders",ESTIMATE!BK1014,ESTIMATE!BA1014)</f>
        <v>0</v>
      </c>
      <c r="M1025" s="1275">
        <f t="shared" si="45"/>
        <v>0</v>
      </c>
      <c r="N1025" s="1275"/>
      <c r="O1025" s="520">
        <f t="shared" si="44"/>
        <v>0</v>
      </c>
    </row>
    <row r="1026" spans="2:15" ht="18" hidden="1" customHeight="1">
      <c r="B1026" s="516"/>
      <c r="C1026" s="1274" t="str">
        <f>T(ESTIMATE!B1015)</f>
        <v>Bathrooms, Detailed, Average</v>
      </c>
      <c r="D1026" s="1274"/>
      <c r="E1026" s="1274"/>
      <c r="F1026" s="1274"/>
      <c r="G1026" s="1274"/>
      <c r="H1026" s="559">
        <f>ESTIMATE!R1015</f>
        <v>0</v>
      </c>
      <c r="I1026" s="560" t="str">
        <f>T(ESTIMATE!U1015)</f>
        <v/>
      </c>
      <c r="J1026" s="561">
        <f>IF($R$3="Allocate Adders",ESTIMATE!BE1015,ESTIMATE!AY1015)</f>
        <v>0</v>
      </c>
      <c r="K1026" s="561">
        <f>IF($R$3="Allocate Adders",ESTIMATE!BH1015,ESTIMATE!AZ1015)</f>
        <v>0</v>
      </c>
      <c r="L1026" s="561">
        <f>IF($R$3="Allocate Adders",ESTIMATE!BK1015,ESTIMATE!BA1015)</f>
        <v>0</v>
      </c>
      <c r="M1026" s="1275">
        <f t="shared" si="45"/>
        <v>0</v>
      </c>
      <c r="N1026" s="1275"/>
      <c r="O1026" s="520">
        <f t="shared" si="44"/>
        <v>0</v>
      </c>
    </row>
    <row r="1027" spans="2:15" ht="18" hidden="1" customHeight="1">
      <c r="B1027" s="516"/>
      <c r="C1027" s="1274" t="str">
        <f>T(ESTIMATE!B1016)</f>
        <v>Vanities/Countertop</v>
      </c>
      <c r="D1027" s="1274"/>
      <c r="E1027" s="1274"/>
      <c r="F1027" s="1274"/>
      <c r="G1027" s="1274"/>
      <c r="H1027" s="559">
        <f>ESTIMATE!R1016</f>
        <v>0</v>
      </c>
      <c r="I1027" s="560" t="str">
        <f>T(ESTIMATE!U1016)</f>
        <v/>
      </c>
      <c r="J1027" s="561">
        <f>IF($R$3="Allocate Adders",ESTIMATE!BE1016,ESTIMATE!AY1016)</f>
        <v>0</v>
      </c>
      <c r="K1027" s="561">
        <f>IF($R$3="Allocate Adders",ESTIMATE!BH1016,ESTIMATE!AZ1016)</f>
        <v>0</v>
      </c>
      <c r="L1027" s="561">
        <f>IF($R$3="Allocate Adders",ESTIMATE!BK1016,ESTIMATE!BA1016)</f>
        <v>0</v>
      </c>
      <c r="M1027" s="1275">
        <f t="shared" si="45"/>
        <v>0</v>
      </c>
      <c r="N1027" s="1275"/>
      <c r="O1027" s="520">
        <f t="shared" si="44"/>
        <v>0</v>
      </c>
    </row>
    <row r="1028" spans="2:15" ht="18" hidden="1" customHeight="1">
      <c r="B1028" s="516"/>
      <c r="C1028" s="1274" t="str">
        <f>T(ESTIMATE!B1017)</f>
        <v>Vanity cabinet</v>
      </c>
      <c r="D1028" s="1274"/>
      <c r="E1028" s="1274"/>
      <c r="F1028" s="1274"/>
      <c r="G1028" s="1274"/>
      <c r="H1028" s="559">
        <f>ESTIMATE!R1017</f>
        <v>0</v>
      </c>
      <c r="I1028" s="560" t="str">
        <f>T(ESTIMATE!U1017)</f>
        <v>ea</v>
      </c>
      <c r="J1028" s="561">
        <f>IF($R$3="Allocate Adders",ESTIMATE!BE1017,ESTIMATE!AY1017)</f>
        <v>0</v>
      </c>
      <c r="K1028" s="561">
        <f>IF($R$3="Allocate Adders",ESTIMATE!BH1017,ESTIMATE!AZ1017)</f>
        <v>0</v>
      </c>
      <c r="L1028" s="561">
        <f>IF($R$3="Allocate Adders",ESTIMATE!BK1017,ESTIMATE!BA1017)</f>
        <v>0</v>
      </c>
      <c r="M1028" s="1275">
        <f t="shared" si="45"/>
        <v>0</v>
      </c>
      <c r="N1028" s="1275"/>
      <c r="O1028" s="520">
        <f t="shared" si="44"/>
        <v>0</v>
      </c>
    </row>
    <row r="1029" spans="2:15" ht="18" hidden="1" customHeight="1">
      <c r="B1029" s="516"/>
      <c r="C1029" s="1274" t="str">
        <f>T(ESTIMATE!B1018)</f>
        <v>New cabinet door pulls</v>
      </c>
      <c r="D1029" s="1274"/>
      <c r="E1029" s="1274"/>
      <c r="F1029" s="1274"/>
      <c r="G1029" s="1274"/>
      <c r="H1029" s="559">
        <f>ESTIMATE!R1018</f>
        <v>0</v>
      </c>
      <c r="I1029" s="560" t="str">
        <f>T(ESTIMATE!U1018)</f>
        <v>ea</v>
      </c>
      <c r="J1029" s="561">
        <f>IF($R$3="Allocate Adders",ESTIMATE!BE1018,ESTIMATE!AY1018)</f>
        <v>0</v>
      </c>
      <c r="K1029" s="561">
        <f>IF($R$3="Allocate Adders",ESTIMATE!BH1018,ESTIMATE!AZ1018)</f>
        <v>0</v>
      </c>
      <c r="L1029" s="561">
        <f>IF($R$3="Allocate Adders",ESTIMATE!BK1018,ESTIMATE!BA1018)</f>
        <v>0</v>
      </c>
      <c r="M1029" s="1275">
        <f t="shared" si="45"/>
        <v>0</v>
      </c>
      <c r="N1029" s="1275"/>
      <c r="O1029" s="520">
        <f t="shared" si="44"/>
        <v>0</v>
      </c>
    </row>
    <row r="1030" spans="2:15" ht="18" hidden="1" customHeight="1">
      <c r="B1030" s="516"/>
      <c r="C1030" s="1274" t="str">
        <f>T(ESTIMATE!B1019)</f>
        <v>Vanity countertop, stone/solid surface</v>
      </c>
      <c r="D1030" s="1274"/>
      <c r="E1030" s="1274"/>
      <c r="F1030" s="1274"/>
      <c r="G1030" s="1274"/>
      <c r="H1030" s="559">
        <f>ESTIMATE!R1019</f>
        <v>0</v>
      </c>
      <c r="I1030" s="560" t="str">
        <f>T(ESTIMATE!U1019)</f>
        <v>sf</v>
      </c>
      <c r="J1030" s="561">
        <f>IF($R$3="Allocate Adders",ESTIMATE!BE1019,ESTIMATE!AY1019)</f>
        <v>0</v>
      </c>
      <c r="K1030" s="561">
        <f>IF($R$3="Allocate Adders",ESTIMATE!BH1019,ESTIMATE!AZ1019)</f>
        <v>0</v>
      </c>
      <c r="L1030" s="561">
        <f>IF($R$3="Allocate Adders",ESTIMATE!BK1019,ESTIMATE!BA1019)</f>
        <v>0</v>
      </c>
      <c r="M1030" s="1275">
        <f t="shared" si="45"/>
        <v>0</v>
      </c>
      <c r="N1030" s="1275"/>
      <c r="O1030" s="520">
        <f t="shared" si="44"/>
        <v>0</v>
      </c>
    </row>
    <row r="1031" spans="2:15" ht="18" hidden="1" customHeight="1">
      <c r="B1031" s="516"/>
      <c r="C1031" s="1274" t="str">
        <f>T(ESTIMATE!B1020)</f>
        <v>Finishes</v>
      </c>
      <c r="D1031" s="1274"/>
      <c r="E1031" s="1274"/>
      <c r="F1031" s="1274"/>
      <c r="G1031" s="1274"/>
      <c r="H1031" s="559">
        <f>ESTIMATE!R1020</f>
        <v>0</v>
      </c>
      <c r="I1031" s="560" t="str">
        <f>T(ESTIMATE!U1020)</f>
        <v/>
      </c>
      <c r="J1031" s="561">
        <f>IF($R$3="Allocate Adders",ESTIMATE!BE1020,ESTIMATE!AY1020)</f>
        <v>0</v>
      </c>
      <c r="K1031" s="561">
        <f>IF($R$3="Allocate Adders",ESTIMATE!BH1020,ESTIMATE!AZ1020)</f>
        <v>0</v>
      </c>
      <c r="L1031" s="561">
        <f>IF($R$3="Allocate Adders",ESTIMATE!BK1020,ESTIMATE!BA1020)</f>
        <v>0</v>
      </c>
      <c r="M1031" s="1275">
        <f t="shared" si="45"/>
        <v>0</v>
      </c>
      <c r="N1031" s="1275"/>
      <c r="O1031" s="520">
        <f t="shared" si="44"/>
        <v>0</v>
      </c>
    </row>
    <row r="1032" spans="2:15" ht="18" hidden="1" customHeight="1">
      <c r="B1032" s="516"/>
      <c r="C1032" s="1274" t="str">
        <f>T(ESTIMATE!B1021)</f>
        <v>Shower tile, standard</v>
      </c>
      <c r="D1032" s="1274"/>
      <c r="E1032" s="1274"/>
      <c r="F1032" s="1274"/>
      <c r="G1032" s="1274"/>
      <c r="H1032" s="559">
        <f>ESTIMATE!R1021</f>
        <v>0</v>
      </c>
      <c r="I1032" s="560" t="str">
        <f>T(ESTIMATE!U1021)</f>
        <v>sf</v>
      </c>
      <c r="J1032" s="561">
        <f>IF($R$3="Allocate Adders",ESTIMATE!BE1021,ESTIMATE!AY1021)</f>
        <v>0</v>
      </c>
      <c r="K1032" s="561">
        <f>IF($R$3="Allocate Adders",ESTIMATE!BH1021,ESTIMATE!AZ1021)</f>
        <v>0</v>
      </c>
      <c r="L1032" s="561">
        <f>IF($R$3="Allocate Adders",ESTIMATE!BK1021,ESTIMATE!BA1021)</f>
        <v>0</v>
      </c>
      <c r="M1032" s="1275">
        <f t="shared" si="45"/>
        <v>0</v>
      </c>
      <c r="N1032" s="1275"/>
      <c r="O1032" s="520">
        <f t="shared" si="44"/>
        <v>0</v>
      </c>
    </row>
    <row r="1033" spans="2:15" ht="18" hidden="1" customHeight="1">
      <c r="B1033" s="516"/>
      <c r="C1033" s="1274" t="str">
        <f>T(ESTIMATE!B1022)</f>
        <v>Shower tile, accent mosaic tile</v>
      </c>
      <c r="D1033" s="1274"/>
      <c r="E1033" s="1274"/>
      <c r="F1033" s="1274"/>
      <c r="G1033" s="1274"/>
      <c r="H1033" s="559">
        <f>ESTIMATE!R1022</f>
        <v>0</v>
      </c>
      <c r="I1033" s="560" t="str">
        <f>T(ESTIMATE!U1022)</f>
        <v>sf</v>
      </c>
      <c r="J1033" s="561">
        <f>IF($R$3="Allocate Adders",ESTIMATE!BE1022,ESTIMATE!AY1022)</f>
        <v>0</v>
      </c>
      <c r="K1033" s="561">
        <f>IF($R$3="Allocate Adders",ESTIMATE!BH1022,ESTIMATE!AZ1022)</f>
        <v>0</v>
      </c>
      <c r="L1033" s="561">
        <f>IF($R$3="Allocate Adders",ESTIMATE!BK1022,ESTIMATE!BA1022)</f>
        <v>0</v>
      </c>
      <c r="M1033" s="1275">
        <f t="shared" si="45"/>
        <v>0</v>
      </c>
      <c r="N1033" s="1275"/>
      <c r="O1033" s="520">
        <f t="shared" si="44"/>
        <v>0</v>
      </c>
    </row>
    <row r="1034" spans="2:15" ht="18" hidden="1" customHeight="1">
      <c r="B1034" s="516"/>
      <c r="C1034" s="1274" t="str">
        <f>T(ESTIMATE!B1023)</f>
        <v>Floor tile, bathrooms</v>
      </c>
      <c r="D1034" s="1274"/>
      <c r="E1034" s="1274"/>
      <c r="F1034" s="1274"/>
      <c r="G1034" s="1274"/>
      <c r="H1034" s="559">
        <f>ESTIMATE!R1023</f>
        <v>0</v>
      </c>
      <c r="I1034" s="560" t="str">
        <f>T(ESTIMATE!U1023)</f>
        <v>sf</v>
      </c>
      <c r="J1034" s="561">
        <f>IF($R$3="Allocate Adders",ESTIMATE!BE1023,ESTIMATE!AY1023)</f>
        <v>0</v>
      </c>
      <c r="K1034" s="561">
        <f>IF($R$3="Allocate Adders",ESTIMATE!BH1023,ESTIMATE!AZ1023)</f>
        <v>0</v>
      </c>
      <c r="L1034" s="561">
        <f>IF($R$3="Allocate Adders",ESTIMATE!BK1023,ESTIMATE!BA1023)</f>
        <v>0</v>
      </c>
      <c r="M1034" s="1275">
        <f t="shared" si="45"/>
        <v>0</v>
      </c>
      <c r="N1034" s="1275"/>
      <c r="O1034" s="520">
        <f t="shared" si="44"/>
        <v>0</v>
      </c>
    </row>
    <row r="1035" spans="2:15" ht="18" hidden="1" customHeight="1">
      <c r="B1035" s="516"/>
      <c r="C1035" s="1274" t="str">
        <f>T(ESTIMATE!B1024)</f>
        <v>Plumbing</v>
      </c>
      <c r="D1035" s="1274"/>
      <c r="E1035" s="1274"/>
      <c r="F1035" s="1274"/>
      <c r="G1035" s="1274"/>
      <c r="H1035" s="559">
        <f>ESTIMATE!R1024</f>
        <v>0</v>
      </c>
      <c r="I1035" s="560" t="str">
        <f>T(ESTIMATE!U1024)</f>
        <v/>
      </c>
      <c r="J1035" s="561">
        <f>IF($R$3="Allocate Adders",ESTIMATE!BE1024,ESTIMATE!AY1024)</f>
        <v>0</v>
      </c>
      <c r="K1035" s="561">
        <f>IF($R$3="Allocate Adders",ESTIMATE!BH1024,ESTIMATE!AZ1024)</f>
        <v>0</v>
      </c>
      <c r="L1035" s="561">
        <f>IF($R$3="Allocate Adders",ESTIMATE!BK1024,ESTIMATE!BA1024)</f>
        <v>0</v>
      </c>
      <c r="M1035" s="1275">
        <f t="shared" si="45"/>
        <v>0</v>
      </c>
      <c r="N1035" s="1275"/>
      <c r="O1035" s="520">
        <f t="shared" si="44"/>
        <v>0</v>
      </c>
    </row>
    <row r="1036" spans="2:15" ht="18" hidden="1" customHeight="1">
      <c r="B1036" s="516"/>
      <c r="C1036" s="1274" t="str">
        <f>T(ESTIMATE!B1025)</f>
        <v>Bathroom faucet fixture</v>
      </c>
      <c r="D1036" s="1274"/>
      <c r="E1036" s="1274"/>
      <c r="F1036" s="1274"/>
      <c r="G1036" s="1274"/>
      <c r="H1036" s="559">
        <f>ESTIMATE!R1025</f>
        <v>0</v>
      </c>
      <c r="I1036" s="560" t="str">
        <f>T(ESTIMATE!U1025)</f>
        <v>ea</v>
      </c>
      <c r="J1036" s="561">
        <f>IF($R$3="Allocate Adders",ESTIMATE!BE1025,ESTIMATE!AY1025)</f>
        <v>0</v>
      </c>
      <c r="K1036" s="561">
        <f>IF($R$3="Allocate Adders",ESTIMATE!BH1025,ESTIMATE!AZ1025)</f>
        <v>0</v>
      </c>
      <c r="L1036" s="561">
        <f>IF($R$3="Allocate Adders",ESTIMATE!BK1025,ESTIMATE!BA1025)</f>
        <v>0</v>
      </c>
      <c r="M1036" s="1275">
        <f t="shared" si="45"/>
        <v>0</v>
      </c>
      <c r="N1036" s="1275"/>
      <c r="O1036" s="520">
        <f t="shared" si="44"/>
        <v>0</v>
      </c>
    </row>
    <row r="1037" spans="2:15" ht="18" hidden="1" customHeight="1">
      <c r="B1037" s="516"/>
      <c r="C1037" s="1274" t="str">
        <f>T(ESTIMATE!B1026)</f>
        <v>Fiberglass shower stall</v>
      </c>
      <c r="D1037" s="1274"/>
      <c r="E1037" s="1274"/>
      <c r="F1037" s="1274"/>
      <c r="G1037" s="1274"/>
      <c r="H1037" s="559">
        <f>ESTIMATE!R1026</f>
        <v>0</v>
      </c>
      <c r="I1037" s="560" t="str">
        <f>T(ESTIMATE!U1026)</f>
        <v>ea</v>
      </c>
      <c r="J1037" s="561">
        <f>IF($R$3="Allocate Adders",ESTIMATE!BE1026,ESTIMATE!AY1026)</f>
        <v>0</v>
      </c>
      <c r="K1037" s="561">
        <f>IF($R$3="Allocate Adders",ESTIMATE!BH1026,ESTIMATE!AZ1026)</f>
        <v>0</v>
      </c>
      <c r="L1037" s="561">
        <f>IF($R$3="Allocate Adders",ESTIMATE!BK1026,ESTIMATE!BA1026)</f>
        <v>0</v>
      </c>
      <c r="M1037" s="1275">
        <f t="shared" si="45"/>
        <v>0</v>
      </c>
      <c r="N1037" s="1275"/>
      <c r="O1037" s="520">
        <f t="shared" si="44"/>
        <v>0</v>
      </c>
    </row>
    <row r="1038" spans="2:15" ht="18" hidden="1" customHeight="1">
      <c r="B1038" s="516"/>
      <c r="C1038" s="1274" t="str">
        <f>T(ESTIMATE!B1027)</f>
        <v>Fiberglass tub</v>
      </c>
      <c r="D1038" s="1274"/>
      <c r="E1038" s="1274"/>
      <c r="F1038" s="1274"/>
      <c r="G1038" s="1274"/>
      <c r="H1038" s="559">
        <f>ESTIMATE!R1027</f>
        <v>0</v>
      </c>
      <c r="I1038" s="560" t="str">
        <f>T(ESTIMATE!U1027)</f>
        <v>ea</v>
      </c>
      <c r="J1038" s="561">
        <f>IF($R$3="Allocate Adders",ESTIMATE!BE1027,ESTIMATE!AY1027)</f>
        <v>0</v>
      </c>
      <c r="K1038" s="561">
        <f>IF($R$3="Allocate Adders",ESTIMATE!BH1027,ESTIMATE!AZ1027)</f>
        <v>0</v>
      </c>
      <c r="L1038" s="561">
        <f>IF($R$3="Allocate Adders",ESTIMATE!BK1027,ESTIMATE!BA1027)</f>
        <v>0</v>
      </c>
      <c r="M1038" s="1275">
        <f t="shared" si="45"/>
        <v>0</v>
      </c>
      <c r="N1038" s="1275"/>
      <c r="O1038" s="520">
        <f t="shared" si="44"/>
        <v>0</v>
      </c>
    </row>
    <row r="1039" spans="2:15" ht="18" hidden="1" customHeight="1">
      <c r="B1039" s="516"/>
      <c r="C1039" s="1274" t="str">
        <f>T(ESTIMATE!B1028)</f>
        <v>Fiberglass tub/shower surround</v>
      </c>
      <c r="D1039" s="1274"/>
      <c r="E1039" s="1274"/>
      <c r="F1039" s="1274"/>
      <c r="G1039" s="1274"/>
      <c r="H1039" s="559">
        <f>ESTIMATE!R1028</f>
        <v>0</v>
      </c>
      <c r="I1039" s="560" t="str">
        <f>T(ESTIMATE!U1028)</f>
        <v>ea</v>
      </c>
      <c r="J1039" s="561">
        <f>IF($R$3="Allocate Adders",ESTIMATE!BE1028,ESTIMATE!AY1028)</f>
        <v>0</v>
      </c>
      <c r="K1039" s="561">
        <f>IF($R$3="Allocate Adders",ESTIMATE!BH1028,ESTIMATE!AZ1028)</f>
        <v>0</v>
      </c>
      <c r="L1039" s="561">
        <f>IF($R$3="Allocate Adders",ESTIMATE!BK1028,ESTIMATE!BA1028)</f>
        <v>0</v>
      </c>
      <c r="M1039" s="1275">
        <f t="shared" si="45"/>
        <v>0</v>
      </c>
      <c r="N1039" s="1275"/>
      <c r="O1039" s="520">
        <f t="shared" si="44"/>
        <v>0</v>
      </c>
    </row>
    <row r="1040" spans="2:15" ht="18" hidden="1" customHeight="1">
      <c r="B1040" s="516"/>
      <c r="C1040" s="1274" t="str">
        <f>T(ESTIMATE!B1029)</f>
        <v>Showerhead/tub kit</v>
      </c>
      <c r="D1040" s="1274"/>
      <c r="E1040" s="1274"/>
      <c r="F1040" s="1274"/>
      <c r="G1040" s="1274"/>
      <c r="H1040" s="559">
        <f>ESTIMATE!R1029</f>
        <v>0</v>
      </c>
      <c r="I1040" s="560" t="str">
        <f>T(ESTIMATE!U1029)</f>
        <v>ea</v>
      </c>
      <c r="J1040" s="561">
        <f>IF($R$3="Allocate Adders",ESTIMATE!BE1029,ESTIMATE!AY1029)</f>
        <v>0</v>
      </c>
      <c r="K1040" s="561">
        <f>IF($R$3="Allocate Adders",ESTIMATE!BH1029,ESTIMATE!AZ1029)</f>
        <v>0</v>
      </c>
      <c r="L1040" s="561">
        <f>IF($R$3="Allocate Adders",ESTIMATE!BK1029,ESTIMATE!BA1029)</f>
        <v>0</v>
      </c>
      <c r="M1040" s="1275">
        <f t="shared" si="45"/>
        <v>0</v>
      </c>
      <c r="N1040" s="1275"/>
      <c r="O1040" s="520">
        <f t="shared" si="44"/>
        <v>0</v>
      </c>
    </row>
    <row r="1041" spans="2:15" ht="18" hidden="1" customHeight="1">
      <c r="B1041" s="516"/>
      <c r="C1041" s="1274" t="str">
        <f>T(ESTIMATE!B1030)</f>
        <v>Toilets</v>
      </c>
      <c r="D1041" s="1274"/>
      <c r="E1041" s="1274"/>
      <c r="F1041" s="1274"/>
      <c r="G1041" s="1274"/>
      <c r="H1041" s="559">
        <f>ESTIMATE!R1030</f>
        <v>0</v>
      </c>
      <c r="I1041" s="560" t="str">
        <f>T(ESTIMATE!U1030)</f>
        <v>ea</v>
      </c>
      <c r="J1041" s="561">
        <f>IF($R$3="Allocate Adders",ESTIMATE!BE1030,ESTIMATE!AY1030)</f>
        <v>0</v>
      </c>
      <c r="K1041" s="561">
        <f>IF($R$3="Allocate Adders",ESTIMATE!BH1030,ESTIMATE!AZ1030)</f>
        <v>0</v>
      </c>
      <c r="L1041" s="561">
        <f>IF($R$3="Allocate Adders",ESTIMATE!BK1030,ESTIMATE!BA1030)</f>
        <v>0</v>
      </c>
      <c r="M1041" s="1275">
        <f t="shared" si="45"/>
        <v>0</v>
      </c>
      <c r="N1041" s="1275"/>
      <c r="O1041" s="520">
        <f t="shared" si="44"/>
        <v>0</v>
      </c>
    </row>
    <row r="1042" spans="2:15" ht="18" hidden="1" customHeight="1">
      <c r="B1042" s="516"/>
      <c r="C1042" s="1274" t="str">
        <f>T(ESTIMATE!B1031)</f>
        <v>Toilet seats</v>
      </c>
      <c r="D1042" s="1274"/>
      <c r="E1042" s="1274"/>
      <c r="F1042" s="1274"/>
      <c r="G1042" s="1274"/>
      <c r="H1042" s="559">
        <f>ESTIMATE!R1031</f>
        <v>0</v>
      </c>
      <c r="I1042" s="560" t="str">
        <f>T(ESTIMATE!U1031)</f>
        <v>ea</v>
      </c>
      <c r="J1042" s="561">
        <f>IF($R$3="Allocate Adders",ESTIMATE!BE1031,ESTIMATE!AY1031)</f>
        <v>0</v>
      </c>
      <c r="K1042" s="561">
        <f>IF($R$3="Allocate Adders",ESTIMATE!BH1031,ESTIMATE!AZ1031)</f>
        <v>0</v>
      </c>
      <c r="L1042" s="561">
        <f>IF($R$3="Allocate Adders",ESTIMATE!BK1031,ESTIMATE!BA1031)</f>
        <v>0</v>
      </c>
      <c r="M1042" s="1275">
        <f t="shared" si="45"/>
        <v>0</v>
      </c>
      <c r="N1042" s="1275"/>
      <c r="O1042" s="520">
        <f t="shared" si="44"/>
        <v>0</v>
      </c>
    </row>
    <row r="1043" spans="2:15" ht="18" hidden="1" customHeight="1">
      <c r="B1043" s="516"/>
      <c r="C1043" s="1274" t="str">
        <f>T(ESTIMATE!B1032)</f>
        <v>Pedestal sink</v>
      </c>
      <c r="D1043" s="1274"/>
      <c r="E1043" s="1274"/>
      <c r="F1043" s="1274"/>
      <c r="G1043" s="1274"/>
      <c r="H1043" s="559">
        <f>ESTIMATE!R1032</f>
        <v>0</v>
      </c>
      <c r="I1043" s="560" t="str">
        <f>T(ESTIMATE!U1032)</f>
        <v>ea</v>
      </c>
      <c r="J1043" s="561">
        <f>IF($R$3="Allocate Adders",ESTIMATE!BE1032,ESTIMATE!AY1032)</f>
        <v>0</v>
      </c>
      <c r="K1043" s="561">
        <f>IF($R$3="Allocate Adders",ESTIMATE!BH1032,ESTIMATE!AZ1032)</f>
        <v>0</v>
      </c>
      <c r="L1043" s="561">
        <f>IF($R$3="Allocate Adders",ESTIMATE!BK1032,ESTIMATE!BA1032)</f>
        <v>0</v>
      </c>
      <c r="M1043" s="1275">
        <f t="shared" si="45"/>
        <v>0</v>
      </c>
      <c r="N1043" s="1275"/>
      <c r="O1043" s="520">
        <f t="shared" si="44"/>
        <v>0</v>
      </c>
    </row>
    <row r="1044" spans="2:15" ht="18" hidden="1" customHeight="1">
      <c r="B1044" s="516"/>
      <c r="C1044" s="1274" t="str">
        <f>T(ESTIMATE!B1033)</f>
        <v>Electrical</v>
      </c>
      <c r="D1044" s="1274"/>
      <c r="E1044" s="1274"/>
      <c r="F1044" s="1274"/>
      <c r="G1044" s="1274"/>
      <c r="H1044" s="559">
        <f>ESTIMATE!R1033</f>
        <v>0</v>
      </c>
      <c r="I1044" s="560" t="str">
        <f>T(ESTIMATE!U1033)</f>
        <v/>
      </c>
      <c r="J1044" s="561">
        <f>IF($R$3="Allocate Adders",ESTIMATE!BE1033,ESTIMATE!AY1033)</f>
        <v>0</v>
      </c>
      <c r="K1044" s="561">
        <f>IF($R$3="Allocate Adders",ESTIMATE!BH1033,ESTIMATE!AZ1033)</f>
        <v>0</v>
      </c>
      <c r="L1044" s="561">
        <f>IF($R$3="Allocate Adders",ESTIMATE!BK1033,ESTIMATE!BA1033)</f>
        <v>0</v>
      </c>
      <c r="M1044" s="1275">
        <f t="shared" si="45"/>
        <v>0</v>
      </c>
      <c r="N1044" s="1275"/>
      <c r="O1044" s="520">
        <f t="shared" si="44"/>
        <v>0</v>
      </c>
    </row>
    <row r="1045" spans="2:15" ht="18" hidden="1" customHeight="1">
      <c r="B1045" s="516"/>
      <c r="C1045" s="1274" t="str">
        <f>T(ESTIMATE!B1034)</f>
        <v>Exhaust Fan</v>
      </c>
      <c r="D1045" s="1274"/>
      <c r="E1045" s="1274"/>
      <c r="F1045" s="1274"/>
      <c r="G1045" s="1274"/>
      <c r="H1045" s="559">
        <f>ESTIMATE!R1034</f>
        <v>0</v>
      </c>
      <c r="I1045" s="560" t="str">
        <f>T(ESTIMATE!U1034)</f>
        <v>ea</v>
      </c>
      <c r="J1045" s="561">
        <f>IF($R$3="Allocate Adders",ESTIMATE!BE1034,ESTIMATE!AY1034)</f>
        <v>0</v>
      </c>
      <c r="K1045" s="561">
        <f>IF($R$3="Allocate Adders",ESTIMATE!BH1034,ESTIMATE!AZ1034)</f>
        <v>0</v>
      </c>
      <c r="L1045" s="561">
        <f>IF($R$3="Allocate Adders",ESTIMATE!BK1034,ESTIMATE!BA1034)</f>
        <v>0</v>
      </c>
      <c r="M1045" s="1275">
        <f t="shared" si="45"/>
        <v>0</v>
      </c>
      <c r="N1045" s="1275"/>
      <c r="O1045" s="520">
        <f t="shared" si="44"/>
        <v>0</v>
      </c>
    </row>
    <row r="1046" spans="2:15" ht="18" hidden="1" customHeight="1">
      <c r="B1046" s="516"/>
      <c r="C1046" s="1274" t="str">
        <f>T(ESTIMATE!B1035)</f>
        <v>Bathroom vanity light</v>
      </c>
      <c r="D1046" s="1274"/>
      <c r="E1046" s="1274"/>
      <c r="F1046" s="1274"/>
      <c r="G1046" s="1274"/>
      <c r="H1046" s="559">
        <f>ESTIMATE!R1035</f>
        <v>0</v>
      </c>
      <c r="I1046" s="560" t="str">
        <f>T(ESTIMATE!U1035)</f>
        <v>ea</v>
      </c>
      <c r="J1046" s="561">
        <f>IF($R$3="Allocate Adders",ESTIMATE!BE1035,ESTIMATE!AY1035)</f>
        <v>0</v>
      </c>
      <c r="K1046" s="561">
        <f>IF($R$3="Allocate Adders",ESTIMATE!BH1035,ESTIMATE!AZ1035)</f>
        <v>0</v>
      </c>
      <c r="L1046" s="561">
        <f>IF($R$3="Allocate Adders",ESTIMATE!BK1035,ESTIMATE!BA1035)</f>
        <v>0</v>
      </c>
      <c r="M1046" s="1275">
        <f t="shared" si="45"/>
        <v>0</v>
      </c>
      <c r="N1046" s="1275"/>
      <c r="O1046" s="520">
        <f t="shared" si="44"/>
        <v>0</v>
      </c>
    </row>
    <row r="1047" spans="2:15" ht="18" hidden="1" customHeight="1">
      <c r="B1047" s="516"/>
      <c r="C1047" s="1274" t="str">
        <f>T(ESTIMATE!B1036)</f>
        <v>Accessories</v>
      </c>
      <c r="D1047" s="1274"/>
      <c r="E1047" s="1274"/>
      <c r="F1047" s="1274"/>
      <c r="G1047" s="1274"/>
      <c r="H1047" s="559">
        <f>ESTIMATE!R1036</f>
        <v>0</v>
      </c>
      <c r="I1047" s="560" t="str">
        <f>T(ESTIMATE!U1036)</f>
        <v/>
      </c>
      <c r="J1047" s="561">
        <f>IF($R$3="Allocate Adders",ESTIMATE!BE1036,ESTIMATE!AY1036)</f>
        <v>0</v>
      </c>
      <c r="K1047" s="561">
        <f>IF($R$3="Allocate Adders",ESTIMATE!BH1036,ESTIMATE!AZ1036)</f>
        <v>0</v>
      </c>
      <c r="L1047" s="561">
        <f>IF($R$3="Allocate Adders",ESTIMATE!BK1036,ESTIMATE!BA1036)</f>
        <v>0</v>
      </c>
      <c r="M1047" s="1275">
        <f t="shared" si="45"/>
        <v>0</v>
      </c>
      <c r="N1047" s="1275"/>
      <c r="O1047" s="520">
        <f t="shared" si="44"/>
        <v>0</v>
      </c>
    </row>
    <row r="1048" spans="2:15" ht="18" hidden="1" customHeight="1">
      <c r="B1048" s="516"/>
      <c r="C1048" s="1274" t="str">
        <f>T(ESTIMATE!B1037)</f>
        <v>Bath accessories, towel bar, toilet disp, ea bathroom</v>
      </c>
      <c r="D1048" s="1274"/>
      <c r="E1048" s="1274"/>
      <c r="F1048" s="1274"/>
      <c r="G1048" s="1274"/>
      <c r="H1048" s="559">
        <f>ESTIMATE!R1037</f>
        <v>0</v>
      </c>
      <c r="I1048" s="560" t="str">
        <f>T(ESTIMATE!U1037)</f>
        <v>ea</v>
      </c>
      <c r="J1048" s="561">
        <f>IF($R$3="Allocate Adders",ESTIMATE!BE1037,ESTIMATE!AY1037)</f>
        <v>0</v>
      </c>
      <c r="K1048" s="561">
        <f>IF($R$3="Allocate Adders",ESTIMATE!BH1037,ESTIMATE!AZ1037)</f>
        <v>0</v>
      </c>
      <c r="L1048" s="561">
        <f>IF($R$3="Allocate Adders",ESTIMATE!BK1037,ESTIMATE!BA1037)</f>
        <v>0</v>
      </c>
      <c r="M1048" s="1275">
        <f t="shared" si="45"/>
        <v>0</v>
      </c>
      <c r="N1048" s="1275"/>
      <c r="O1048" s="520">
        <f t="shared" si="44"/>
        <v>0</v>
      </c>
    </row>
    <row r="1049" spans="2:15" ht="18" hidden="1" customHeight="1">
      <c r="B1049" s="516"/>
      <c r="C1049" s="1274" t="str">
        <f>T(ESTIMATE!B1038)</f>
        <v>Bathroom mirrors</v>
      </c>
      <c r="D1049" s="1274"/>
      <c r="E1049" s="1274"/>
      <c r="F1049" s="1274"/>
      <c r="G1049" s="1274"/>
      <c r="H1049" s="559">
        <f>ESTIMATE!R1038</f>
        <v>0</v>
      </c>
      <c r="I1049" s="560" t="str">
        <f>T(ESTIMATE!U1038)</f>
        <v>ea</v>
      </c>
      <c r="J1049" s="561">
        <f>IF($R$3="Allocate Adders",ESTIMATE!BE1038,ESTIMATE!AY1038)</f>
        <v>0</v>
      </c>
      <c r="K1049" s="561">
        <f>IF($R$3="Allocate Adders",ESTIMATE!BH1038,ESTIMATE!AZ1038)</f>
        <v>0</v>
      </c>
      <c r="L1049" s="561">
        <f>IF($R$3="Allocate Adders",ESTIMATE!BK1038,ESTIMATE!BA1038)</f>
        <v>0</v>
      </c>
      <c r="M1049" s="1275">
        <f t="shared" si="45"/>
        <v>0</v>
      </c>
      <c r="N1049" s="1275"/>
      <c r="O1049" s="520">
        <f t="shared" si="44"/>
        <v>0</v>
      </c>
    </row>
    <row r="1050" spans="2:15" ht="18" hidden="1" customHeight="1">
      <c r="B1050" s="516"/>
      <c r="C1050" s="1274" t="str">
        <f>T(ESTIMATE!B1039)</f>
        <v/>
      </c>
      <c r="D1050" s="1274"/>
      <c r="E1050" s="1274"/>
      <c r="F1050" s="1274"/>
      <c r="G1050" s="1274"/>
      <c r="H1050" s="559">
        <f>ESTIMATE!R1039</f>
        <v>0</v>
      </c>
      <c r="I1050" s="560" t="str">
        <f>T(ESTIMATE!U1039)</f>
        <v/>
      </c>
      <c r="J1050" s="561">
        <f>IF($R$3="Allocate Adders",ESTIMATE!BE1039,ESTIMATE!AY1039)</f>
        <v>0</v>
      </c>
      <c r="K1050" s="561">
        <f>IF($R$3="Allocate Adders",ESTIMATE!BH1039,ESTIMATE!AZ1039)</f>
        <v>0</v>
      </c>
      <c r="L1050" s="561">
        <f>IF($R$3="Allocate Adders",ESTIMATE!BK1039,ESTIMATE!BA1039)</f>
        <v>0</v>
      </c>
      <c r="M1050" s="1275">
        <f t="shared" si="45"/>
        <v>0</v>
      </c>
      <c r="N1050" s="1275"/>
      <c r="O1050" s="520">
        <f t="shared" si="44"/>
        <v>0</v>
      </c>
    </row>
    <row r="1051" spans="2:15" ht="18" hidden="1" customHeight="1">
      <c r="B1051" s="516"/>
      <c r="C1051" s="1274" t="str">
        <f>T(ESTIMATE!B1040)</f>
        <v/>
      </c>
      <c r="D1051" s="1274"/>
      <c r="E1051" s="1274"/>
      <c r="F1051" s="1274"/>
      <c r="G1051" s="1274"/>
      <c r="H1051" s="559">
        <f>ESTIMATE!R1040</f>
        <v>0</v>
      </c>
      <c r="I1051" s="560" t="str">
        <f>T(ESTIMATE!U1040)</f>
        <v/>
      </c>
      <c r="J1051" s="561">
        <f>IF($R$3="Allocate Adders",ESTIMATE!BE1040,ESTIMATE!AY1040)</f>
        <v>0</v>
      </c>
      <c r="K1051" s="561">
        <f>IF($R$3="Allocate Adders",ESTIMATE!BH1040,ESTIMATE!AZ1040)</f>
        <v>0</v>
      </c>
      <c r="L1051" s="561">
        <f>IF($R$3="Allocate Adders",ESTIMATE!BK1040,ESTIMATE!BA1040)</f>
        <v>0</v>
      </c>
      <c r="M1051" s="1275">
        <f t="shared" si="45"/>
        <v>0</v>
      </c>
      <c r="N1051" s="1275"/>
      <c r="O1051" s="520">
        <f t="shared" si="44"/>
        <v>0</v>
      </c>
    </row>
    <row r="1052" spans="2:15" ht="4.3499999999999996" hidden="1" customHeight="1" thickBot="1">
      <c r="B1052" s="516"/>
      <c r="C1052" s="562"/>
      <c r="D1052" s="364"/>
      <c r="E1052" s="364"/>
      <c r="F1052" s="364"/>
      <c r="G1052" s="364"/>
      <c r="H1052" s="563"/>
      <c r="I1052" s="364"/>
      <c r="J1052" s="564"/>
      <c r="K1052" s="564"/>
      <c r="L1052" s="564"/>
      <c r="M1052" s="565"/>
      <c r="N1052" s="566"/>
      <c r="O1052" s="520">
        <f>O1053</f>
        <v>6</v>
      </c>
    </row>
    <row r="1053" spans="2:15" ht="22" hidden="1" customHeight="1" thickBot="1">
      <c r="B1053" s="516"/>
      <c r="C1053" s="1276" t="str">
        <f>T(ESTIMATE!AE1042)</f>
        <v>BATHROOMS TOTAL</v>
      </c>
      <c r="D1053" s="1277"/>
      <c r="E1053" s="1277"/>
      <c r="F1053" s="1277"/>
      <c r="G1053" s="1277"/>
      <c r="H1053" s="1277"/>
      <c r="I1053" s="1278"/>
      <c r="J1053" s="530">
        <f>SUM(J1012:J1052)</f>
        <v>5000</v>
      </c>
      <c r="K1053" s="531">
        <f>SUM(K1012:K1052)</f>
        <v>7250</v>
      </c>
      <c r="L1053" s="530">
        <f>SUM(L1012:L1052)</f>
        <v>0</v>
      </c>
      <c r="M1053" s="1279">
        <f>SUM(M1012:N1052)</f>
        <v>12250</v>
      </c>
      <c r="N1053" s="1280"/>
      <c r="O1053" s="520">
        <f>SUM(O1011:O1051)</f>
        <v>6</v>
      </c>
    </row>
    <row r="1054" spans="2:15" ht="20.7" hidden="1" customHeight="1">
      <c r="B1054" s="521"/>
      <c r="C1054" s="585"/>
      <c r="D1054" s="585"/>
      <c r="E1054" s="585"/>
      <c r="F1054" s="585"/>
      <c r="G1054" s="585"/>
      <c r="H1054" s="586"/>
      <c r="I1054" s="585"/>
      <c r="J1054" s="587"/>
      <c r="K1054" s="587"/>
      <c r="L1054" s="587"/>
      <c r="M1054" s="588"/>
      <c r="N1054" s="571"/>
      <c r="O1054" s="520">
        <f>O1053</f>
        <v>6</v>
      </c>
    </row>
    <row r="1055" spans="2:15" ht="5.45" hidden="1" customHeight="1">
      <c r="B1055" s="597"/>
      <c r="C1055" s="1281"/>
      <c r="D1055" s="1281"/>
      <c r="E1055" s="1281"/>
      <c r="F1055" s="1281"/>
      <c r="G1055" s="1281"/>
      <c r="H1055" s="594"/>
      <c r="I1055" s="595"/>
      <c r="J1055" s="596"/>
      <c r="K1055" s="596"/>
      <c r="L1055" s="596"/>
      <c r="M1055" s="1282"/>
      <c r="N1055" s="1282"/>
    </row>
    <row r="1056" spans="2:15" ht="22" hidden="1" customHeight="1">
      <c r="B1056" s="521"/>
      <c r="C1056" s="1283" t="str">
        <f>T(ESTIMATE!B1045)</f>
        <v>CABINETRY</v>
      </c>
      <c r="D1056" s="1283"/>
      <c r="E1056" s="1283"/>
      <c r="F1056" s="1283"/>
      <c r="G1056" s="1284"/>
      <c r="H1056" s="556">
        <f>SUM(H1057:H1096)</f>
        <v>0</v>
      </c>
      <c r="I1056" s="557"/>
      <c r="J1056" s="558"/>
      <c r="K1056" s="558"/>
      <c r="L1056" s="558"/>
      <c r="M1056" s="1285"/>
      <c r="N1056" s="1286"/>
      <c r="O1056" s="520">
        <f t="shared" ref="O1056:O1096" si="46">H1056</f>
        <v>0</v>
      </c>
    </row>
    <row r="1057" spans="2:15" ht="18" hidden="1" customHeight="1">
      <c r="B1057" s="516"/>
      <c r="C1057" s="1274" t="str">
        <f>T(ESTIMATE!B1046)</f>
        <v>Cabinetry Installation bid/allowance</v>
      </c>
      <c r="D1057" s="1274"/>
      <c r="E1057" s="1274"/>
      <c r="F1057" s="1274"/>
      <c r="G1057" s="1274"/>
      <c r="H1057" s="559">
        <f>ESTIMATE!R1046</f>
        <v>0</v>
      </c>
      <c r="I1057" s="560" t="str">
        <f>T(ESTIMATE!U1046)</f>
        <v/>
      </c>
      <c r="J1057" s="561">
        <f>IF($R$3="Allocate Adders",ESTIMATE!BE1046,ESTIMATE!AY1046)</f>
        <v>0</v>
      </c>
      <c r="K1057" s="561">
        <f>IF($R$3="Allocate Adders",ESTIMATE!BH1046,ESTIMATE!AZ1046)</f>
        <v>0</v>
      </c>
      <c r="L1057" s="561">
        <f>IF($R$3="Allocate Adders",ESTIMATE!BK1046,ESTIMATE!BA1046)</f>
        <v>0</v>
      </c>
      <c r="M1057" s="1275">
        <f t="shared" ref="M1057:M1096" si="47">SUM(J1057:L1057)</f>
        <v>0</v>
      </c>
      <c r="N1057" s="1275"/>
      <c r="O1057" s="520">
        <f t="shared" si="46"/>
        <v>0</v>
      </c>
    </row>
    <row r="1058" spans="2:15" ht="18" hidden="1" customHeight="1">
      <c r="B1058" s="516"/>
      <c r="C1058" s="1274" t="str">
        <f>T(ESTIMATE!B1047)</f>
        <v>Cabinetry Material bid/allowance</v>
      </c>
      <c r="D1058" s="1274"/>
      <c r="E1058" s="1274"/>
      <c r="F1058" s="1274"/>
      <c r="G1058" s="1274"/>
      <c r="H1058" s="559">
        <f>ESTIMATE!R1047</f>
        <v>0</v>
      </c>
      <c r="I1058" s="560" t="str">
        <f>T(ESTIMATE!U1047)</f>
        <v/>
      </c>
      <c r="J1058" s="561">
        <f>IF($R$3="Allocate Adders",ESTIMATE!BE1047,ESTIMATE!AY1047)</f>
        <v>0</v>
      </c>
      <c r="K1058" s="561">
        <f>IF($R$3="Allocate Adders",ESTIMATE!BH1047,ESTIMATE!AZ1047)</f>
        <v>0</v>
      </c>
      <c r="L1058" s="561">
        <f>IF($R$3="Allocate Adders",ESTIMATE!BK1047,ESTIMATE!BA1047)</f>
        <v>0</v>
      </c>
      <c r="M1058" s="1275">
        <f t="shared" si="47"/>
        <v>0</v>
      </c>
      <c r="N1058" s="1275"/>
      <c r="O1058" s="520">
        <f t="shared" si="46"/>
        <v>0</v>
      </c>
    </row>
    <row r="1059" spans="2:15" ht="18" hidden="1" customHeight="1">
      <c r="B1059" s="516"/>
      <c r="C1059" s="1274" t="str">
        <f>T(ESTIMATE!B1048)</f>
        <v/>
      </c>
      <c r="D1059" s="1274"/>
      <c r="E1059" s="1274"/>
      <c r="F1059" s="1274"/>
      <c r="G1059" s="1274"/>
      <c r="H1059" s="559">
        <f>ESTIMATE!R1048</f>
        <v>0</v>
      </c>
      <c r="I1059" s="560" t="str">
        <f>T(ESTIMATE!U1048)</f>
        <v/>
      </c>
      <c r="J1059" s="561">
        <f>IF($R$3="Allocate Adders",ESTIMATE!BE1048,ESTIMATE!AY1048)</f>
        <v>0</v>
      </c>
      <c r="K1059" s="561">
        <f>IF($R$3="Allocate Adders",ESTIMATE!BH1048,ESTIMATE!AZ1048)</f>
        <v>0</v>
      </c>
      <c r="L1059" s="561">
        <f>IF($R$3="Allocate Adders",ESTIMATE!BK1048,ESTIMATE!BA1048)</f>
        <v>0</v>
      </c>
      <c r="M1059" s="1275">
        <f t="shared" si="47"/>
        <v>0</v>
      </c>
      <c r="N1059" s="1275"/>
      <c r="O1059" s="520">
        <f t="shared" si="46"/>
        <v>0</v>
      </c>
    </row>
    <row r="1060" spans="2:15" ht="18" hidden="1" customHeight="1">
      <c r="B1060" s="516"/>
      <c r="C1060" s="1274" t="str">
        <f>T(ESTIMATE!B1049)</f>
        <v>Kitchen Cabinetry</v>
      </c>
      <c r="D1060" s="1274"/>
      <c r="E1060" s="1274"/>
      <c r="F1060" s="1274"/>
      <c r="G1060" s="1274"/>
      <c r="H1060" s="559">
        <f>ESTIMATE!R1049</f>
        <v>0</v>
      </c>
      <c r="I1060" s="560" t="str">
        <f>T(ESTIMATE!U1049)</f>
        <v/>
      </c>
      <c r="J1060" s="561">
        <f>IF($R$3="Allocate Adders",ESTIMATE!BE1049,ESTIMATE!AY1049)</f>
        <v>0</v>
      </c>
      <c r="K1060" s="561">
        <f>IF($R$3="Allocate Adders",ESTIMATE!BH1049,ESTIMATE!AZ1049)</f>
        <v>0</v>
      </c>
      <c r="L1060" s="561">
        <f>IF($R$3="Allocate Adders",ESTIMATE!BK1049,ESTIMATE!BA1049)</f>
        <v>0</v>
      </c>
      <c r="M1060" s="1275">
        <f t="shared" si="47"/>
        <v>0</v>
      </c>
      <c r="N1060" s="1275"/>
      <c r="O1060" s="520">
        <f t="shared" si="46"/>
        <v>0</v>
      </c>
    </row>
    <row r="1061" spans="2:15" ht="18" hidden="1" customHeight="1">
      <c r="B1061" s="516"/>
      <c r="C1061" s="1274" t="str">
        <f>T(ESTIMATE!B1050)</f>
        <v>Kitchen base cabinetry, per LF</v>
      </c>
      <c r="D1061" s="1274"/>
      <c r="E1061" s="1274"/>
      <c r="F1061" s="1274"/>
      <c r="G1061" s="1274"/>
      <c r="H1061" s="559">
        <f>ESTIMATE!R1050</f>
        <v>0</v>
      </c>
      <c r="I1061" s="560" t="str">
        <f>T(ESTIMATE!U1050)</f>
        <v>lf</v>
      </c>
      <c r="J1061" s="561">
        <f>IF($R$3="Allocate Adders",ESTIMATE!BE1050,ESTIMATE!AY1050)</f>
        <v>0</v>
      </c>
      <c r="K1061" s="561">
        <f>IF($R$3="Allocate Adders",ESTIMATE!BH1050,ESTIMATE!AZ1050)</f>
        <v>0</v>
      </c>
      <c r="L1061" s="561">
        <f>IF($R$3="Allocate Adders",ESTIMATE!BK1050,ESTIMATE!BA1050)</f>
        <v>0</v>
      </c>
      <c r="M1061" s="1275">
        <f t="shared" si="47"/>
        <v>0</v>
      </c>
      <c r="N1061" s="1275"/>
      <c r="O1061" s="520">
        <f t="shared" si="46"/>
        <v>0</v>
      </c>
    </row>
    <row r="1062" spans="2:15" ht="18" hidden="1" customHeight="1">
      <c r="B1062" s="516"/>
      <c r="C1062" s="1274" t="str">
        <f>T(ESTIMATE!B1051)</f>
        <v>Kitchen upper cabinetry, per LF</v>
      </c>
      <c r="D1062" s="1274"/>
      <c r="E1062" s="1274"/>
      <c r="F1062" s="1274"/>
      <c r="G1062" s="1274"/>
      <c r="H1062" s="559">
        <f>ESTIMATE!R1051</f>
        <v>0</v>
      </c>
      <c r="I1062" s="560" t="str">
        <f>T(ESTIMATE!U1051)</f>
        <v>lf</v>
      </c>
      <c r="J1062" s="561">
        <f>IF($R$3="Allocate Adders",ESTIMATE!BE1051,ESTIMATE!AY1051)</f>
        <v>0</v>
      </c>
      <c r="K1062" s="561">
        <f>IF($R$3="Allocate Adders",ESTIMATE!BH1051,ESTIMATE!AZ1051)</f>
        <v>0</v>
      </c>
      <c r="L1062" s="561">
        <f>IF($R$3="Allocate Adders",ESTIMATE!BK1051,ESTIMATE!BA1051)</f>
        <v>0</v>
      </c>
      <c r="M1062" s="1275">
        <f t="shared" si="47"/>
        <v>0</v>
      </c>
      <c r="N1062" s="1275"/>
      <c r="O1062" s="520">
        <f t="shared" si="46"/>
        <v>0</v>
      </c>
    </row>
    <row r="1063" spans="2:15" ht="18" hidden="1" customHeight="1">
      <c r="B1063" s="516"/>
      <c r="C1063" s="1274" t="str">
        <f>T(ESTIMATE!B1052)</f>
        <v>Kitchen pantry cabinetry</v>
      </c>
      <c r="D1063" s="1274"/>
      <c r="E1063" s="1274"/>
      <c r="F1063" s="1274"/>
      <c r="G1063" s="1274"/>
      <c r="H1063" s="559">
        <f>ESTIMATE!R1052</f>
        <v>0</v>
      </c>
      <c r="I1063" s="560" t="str">
        <f>T(ESTIMATE!U1052)</f>
        <v>ea</v>
      </c>
      <c r="J1063" s="561">
        <f>IF($R$3="Allocate Adders",ESTIMATE!BE1052,ESTIMATE!AY1052)</f>
        <v>0</v>
      </c>
      <c r="K1063" s="561">
        <f>IF($R$3="Allocate Adders",ESTIMATE!BH1052,ESTIMATE!AZ1052)</f>
        <v>0</v>
      </c>
      <c r="L1063" s="561">
        <f>IF($R$3="Allocate Adders",ESTIMATE!BK1052,ESTIMATE!BA1052)</f>
        <v>0</v>
      </c>
      <c r="M1063" s="1275">
        <f t="shared" si="47"/>
        <v>0</v>
      </c>
      <c r="N1063" s="1275"/>
      <c r="O1063" s="520">
        <f t="shared" si="46"/>
        <v>0</v>
      </c>
    </row>
    <row r="1064" spans="2:15" ht="18" hidden="1" customHeight="1">
      <c r="B1064" s="516"/>
      <c r="C1064" s="1274" t="str">
        <f>T(ESTIMATE!B1053)</f>
        <v>Paint kitchen cabinets, L+M</v>
      </c>
      <c r="D1064" s="1274"/>
      <c r="E1064" s="1274"/>
      <c r="F1064" s="1274"/>
      <c r="G1064" s="1274"/>
      <c r="H1064" s="559">
        <f>ESTIMATE!R1053</f>
        <v>0</v>
      </c>
      <c r="I1064" s="560" t="str">
        <f>T(ESTIMATE!U1053)</f>
        <v>ls</v>
      </c>
      <c r="J1064" s="561">
        <f>IF($R$3="Allocate Adders",ESTIMATE!BE1053,ESTIMATE!AY1053)</f>
        <v>0</v>
      </c>
      <c r="K1064" s="561">
        <f>IF($R$3="Allocate Adders",ESTIMATE!BH1053,ESTIMATE!AZ1053)</f>
        <v>0</v>
      </c>
      <c r="L1064" s="561">
        <f>IF($R$3="Allocate Adders",ESTIMATE!BK1053,ESTIMATE!BA1053)</f>
        <v>0</v>
      </c>
      <c r="M1064" s="1275">
        <f t="shared" si="47"/>
        <v>0</v>
      </c>
      <c r="N1064" s="1275"/>
      <c r="O1064" s="520">
        <f t="shared" si="46"/>
        <v>0</v>
      </c>
    </row>
    <row r="1065" spans="2:15" ht="18" hidden="1" customHeight="1">
      <c r="B1065" s="516"/>
      <c r="C1065" s="1274" t="str">
        <f>T(ESTIMATE!B1054)</f>
        <v>Replace cabinet doors only</v>
      </c>
      <c r="D1065" s="1274"/>
      <c r="E1065" s="1274"/>
      <c r="F1065" s="1274"/>
      <c r="G1065" s="1274"/>
      <c r="H1065" s="559">
        <f>ESTIMATE!R1054</f>
        <v>0</v>
      </c>
      <c r="I1065" s="560" t="str">
        <f>T(ESTIMATE!U1054)</f>
        <v>ea</v>
      </c>
      <c r="J1065" s="561">
        <f>IF($R$3="Allocate Adders",ESTIMATE!BE1054,ESTIMATE!AY1054)</f>
        <v>0</v>
      </c>
      <c r="K1065" s="561">
        <f>IF($R$3="Allocate Adders",ESTIMATE!BH1054,ESTIMATE!AZ1054)</f>
        <v>0</v>
      </c>
      <c r="L1065" s="561">
        <f>IF($R$3="Allocate Adders",ESTIMATE!BK1054,ESTIMATE!BA1054)</f>
        <v>0</v>
      </c>
      <c r="M1065" s="1275">
        <f t="shared" si="47"/>
        <v>0</v>
      </c>
      <c r="N1065" s="1275"/>
      <c r="O1065" s="520">
        <f t="shared" si="46"/>
        <v>0</v>
      </c>
    </row>
    <row r="1066" spans="2:15" ht="18" hidden="1" customHeight="1">
      <c r="B1066" s="516"/>
      <c r="C1066" s="1274" t="str">
        <f>T(ESTIMATE!B1055)</f>
        <v>Replace cabinet door pulls</v>
      </c>
      <c r="D1066" s="1274"/>
      <c r="E1066" s="1274"/>
      <c r="F1066" s="1274"/>
      <c r="G1066" s="1274"/>
      <c r="H1066" s="559">
        <f>ESTIMATE!R1055</f>
        <v>0</v>
      </c>
      <c r="I1066" s="560" t="str">
        <f>T(ESTIMATE!U1055)</f>
        <v>ea</v>
      </c>
      <c r="J1066" s="561">
        <f>IF($R$3="Allocate Adders",ESTIMATE!BE1055,ESTIMATE!AY1055)</f>
        <v>0</v>
      </c>
      <c r="K1066" s="561">
        <f>IF($R$3="Allocate Adders",ESTIMATE!BH1055,ESTIMATE!AZ1055)</f>
        <v>0</v>
      </c>
      <c r="L1066" s="561">
        <f>IF($R$3="Allocate Adders",ESTIMATE!BK1055,ESTIMATE!BA1055)</f>
        <v>0</v>
      </c>
      <c r="M1066" s="1275">
        <f t="shared" si="47"/>
        <v>0</v>
      </c>
      <c r="N1066" s="1275"/>
      <c r="O1066" s="520">
        <f t="shared" si="46"/>
        <v>0</v>
      </c>
    </row>
    <row r="1067" spans="2:15" ht="18" hidden="1" customHeight="1">
      <c r="B1067" s="516"/>
      <c r="C1067" s="1274" t="str">
        <f>T(ESTIMATE!B1056)</f>
        <v/>
      </c>
      <c r="D1067" s="1274"/>
      <c r="E1067" s="1274"/>
      <c r="F1067" s="1274"/>
      <c r="G1067" s="1274"/>
      <c r="H1067" s="559">
        <f>ESTIMATE!R1056</f>
        <v>0</v>
      </c>
      <c r="I1067" s="560" t="str">
        <f>T(ESTIMATE!U1056)</f>
        <v/>
      </c>
      <c r="J1067" s="561">
        <f>IF($R$3="Allocate Adders",ESTIMATE!BE1056,ESTIMATE!AY1056)</f>
        <v>0</v>
      </c>
      <c r="K1067" s="561">
        <f>IF($R$3="Allocate Adders",ESTIMATE!BH1056,ESTIMATE!AZ1056)</f>
        <v>0</v>
      </c>
      <c r="L1067" s="561">
        <f>IF($R$3="Allocate Adders",ESTIMATE!BK1056,ESTIMATE!BA1056)</f>
        <v>0</v>
      </c>
      <c r="M1067" s="1275">
        <f t="shared" si="47"/>
        <v>0</v>
      </c>
      <c r="N1067" s="1275"/>
      <c r="O1067" s="520">
        <f t="shared" si="46"/>
        <v>0</v>
      </c>
    </row>
    <row r="1068" spans="2:15" ht="18" hidden="1" customHeight="1">
      <c r="B1068" s="516"/>
      <c r="C1068" s="1274" t="str">
        <f>T(ESTIMATE!B1057)</f>
        <v/>
      </c>
      <c r="D1068" s="1274"/>
      <c r="E1068" s="1274"/>
      <c r="F1068" s="1274"/>
      <c r="G1068" s="1274"/>
      <c r="H1068" s="559">
        <f>ESTIMATE!R1057</f>
        <v>0</v>
      </c>
      <c r="I1068" s="560" t="str">
        <f>T(ESTIMATE!U1057)</f>
        <v/>
      </c>
      <c r="J1068" s="561">
        <f>IF($R$3="Allocate Adders",ESTIMATE!BE1057,ESTIMATE!AY1057)</f>
        <v>0</v>
      </c>
      <c r="K1068" s="561">
        <f>IF($R$3="Allocate Adders",ESTIMATE!BH1057,ESTIMATE!AZ1057)</f>
        <v>0</v>
      </c>
      <c r="L1068" s="561">
        <f>IF($R$3="Allocate Adders",ESTIMATE!BK1057,ESTIMATE!BA1057)</f>
        <v>0</v>
      </c>
      <c r="M1068" s="1275">
        <f t="shared" si="47"/>
        <v>0</v>
      </c>
      <c r="N1068" s="1275"/>
      <c r="O1068" s="520">
        <f t="shared" si="46"/>
        <v>0</v>
      </c>
    </row>
    <row r="1069" spans="2:15" ht="18" hidden="1" customHeight="1">
      <c r="B1069" s="516"/>
      <c r="C1069" s="1274" t="str">
        <f>T(ESTIMATE!B1058)</f>
        <v>Bathroom Cabinetry</v>
      </c>
      <c r="D1069" s="1274"/>
      <c r="E1069" s="1274"/>
      <c r="F1069" s="1274"/>
      <c r="G1069" s="1274"/>
      <c r="H1069" s="559">
        <f>ESTIMATE!R1058</f>
        <v>0</v>
      </c>
      <c r="I1069" s="560" t="str">
        <f>T(ESTIMATE!U1058)</f>
        <v/>
      </c>
      <c r="J1069" s="561">
        <f>IF($R$3="Allocate Adders",ESTIMATE!BE1058,ESTIMATE!AY1058)</f>
        <v>0</v>
      </c>
      <c r="K1069" s="561">
        <f>IF($R$3="Allocate Adders",ESTIMATE!BH1058,ESTIMATE!AZ1058)</f>
        <v>0</v>
      </c>
      <c r="L1069" s="561">
        <f>IF($R$3="Allocate Adders",ESTIMATE!BK1058,ESTIMATE!BA1058)</f>
        <v>0</v>
      </c>
      <c r="M1069" s="1275">
        <f t="shared" si="47"/>
        <v>0</v>
      </c>
      <c r="N1069" s="1275"/>
      <c r="O1069" s="520">
        <f t="shared" si="46"/>
        <v>0</v>
      </c>
    </row>
    <row r="1070" spans="2:15" ht="18" hidden="1" customHeight="1">
      <c r="B1070" s="516"/>
      <c r="C1070" s="1274" t="str">
        <f>T(ESTIMATE!B1059)</f>
        <v>Vanity cabinet, per Each</v>
      </c>
      <c r="D1070" s="1274"/>
      <c r="E1070" s="1274"/>
      <c r="F1070" s="1274"/>
      <c r="G1070" s="1274"/>
      <c r="H1070" s="559">
        <f>ESTIMATE!R1059</f>
        <v>0</v>
      </c>
      <c r="I1070" s="560" t="str">
        <f>T(ESTIMATE!U1059)</f>
        <v>ea</v>
      </c>
      <c r="J1070" s="561">
        <f>IF($R$3="Allocate Adders",ESTIMATE!BE1059,ESTIMATE!AY1059)</f>
        <v>0</v>
      </c>
      <c r="K1070" s="561">
        <f>IF($R$3="Allocate Adders",ESTIMATE!BH1059,ESTIMATE!AZ1059)</f>
        <v>0</v>
      </c>
      <c r="L1070" s="561">
        <f>IF($R$3="Allocate Adders",ESTIMATE!BK1059,ESTIMATE!BA1059)</f>
        <v>0</v>
      </c>
      <c r="M1070" s="1275">
        <f t="shared" si="47"/>
        <v>0</v>
      </c>
      <c r="N1070" s="1275"/>
      <c r="O1070" s="520">
        <f t="shared" si="46"/>
        <v>0</v>
      </c>
    </row>
    <row r="1071" spans="2:15" ht="18" hidden="1" customHeight="1">
      <c r="B1071" s="516"/>
      <c r="C1071" s="1274" t="str">
        <f>T(ESTIMATE!B1060)</f>
        <v>Vanity cabinet, per LF</v>
      </c>
      <c r="D1071" s="1274"/>
      <c r="E1071" s="1274"/>
      <c r="F1071" s="1274"/>
      <c r="G1071" s="1274"/>
      <c r="H1071" s="559">
        <f>ESTIMATE!R1060</f>
        <v>0</v>
      </c>
      <c r="I1071" s="560" t="str">
        <f>T(ESTIMATE!U1060)</f>
        <v>lf</v>
      </c>
      <c r="J1071" s="561">
        <f>IF($R$3="Allocate Adders",ESTIMATE!BE1060,ESTIMATE!AY1060)</f>
        <v>0</v>
      </c>
      <c r="K1071" s="561">
        <f>IF($R$3="Allocate Adders",ESTIMATE!BH1060,ESTIMATE!AZ1060)</f>
        <v>0</v>
      </c>
      <c r="L1071" s="561">
        <f>IF($R$3="Allocate Adders",ESTIMATE!BK1060,ESTIMATE!BA1060)</f>
        <v>0</v>
      </c>
      <c r="M1071" s="1275">
        <f t="shared" si="47"/>
        <v>0</v>
      </c>
      <c r="N1071" s="1275"/>
      <c r="O1071" s="520">
        <f t="shared" si="46"/>
        <v>0</v>
      </c>
    </row>
    <row r="1072" spans="2:15" ht="18" hidden="1" customHeight="1">
      <c r="B1072" s="516"/>
      <c r="C1072" s="1274" t="str">
        <f>T(ESTIMATE!B1061)</f>
        <v/>
      </c>
      <c r="D1072" s="1274"/>
      <c r="E1072" s="1274"/>
      <c r="F1072" s="1274"/>
      <c r="G1072" s="1274"/>
      <c r="H1072" s="559">
        <f>ESTIMATE!R1061</f>
        <v>0</v>
      </c>
      <c r="I1072" s="560" t="str">
        <f>T(ESTIMATE!U1061)</f>
        <v/>
      </c>
      <c r="J1072" s="561">
        <f>IF($R$3="Allocate Adders",ESTIMATE!BE1061,ESTIMATE!AY1061)</f>
        <v>0</v>
      </c>
      <c r="K1072" s="561">
        <f>IF($R$3="Allocate Adders",ESTIMATE!BH1061,ESTIMATE!AZ1061)</f>
        <v>0</v>
      </c>
      <c r="L1072" s="561">
        <f>IF($R$3="Allocate Adders",ESTIMATE!BK1061,ESTIMATE!BA1061)</f>
        <v>0</v>
      </c>
      <c r="M1072" s="1275">
        <f t="shared" si="47"/>
        <v>0</v>
      </c>
      <c r="N1072" s="1275"/>
      <c r="O1072" s="520">
        <f t="shared" si="46"/>
        <v>0</v>
      </c>
    </row>
    <row r="1073" spans="2:15" ht="18" hidden="1" customHeight="1">
      <c r="B1073" s="516"/>
      <c r="C1073" s="1274" t="str">
        <f>T(ESTIMATE!B1062)</f>
        <v/>
      </c>
      <c r="D1073" s="1274"/>
      <c r="E1073" s="1274"/>
      <c r="F1073" s="1274"/>
      <c r="G1073" s="1274"/>
      <c r="H1073" s="559">
        <f>ESTIMATE!R1062</f>
        <v>0</v>
      </c>
      <c r="I1073" s="560" t="str">
        <f>T(ESTIMATE!U1062)</f>
        <v/>
      </c>
      <c r="J1073" s="561">
        <f>IF($R$3="Allocate Adders",ESTIMATE!BE1062,ESTIMATE!AY1062)</f>
        <v>0</v>
      </c>
      <c r="K1073" s="561">
        <f>IF($R$3="Allocate Adders",ESTIMATE!BH1062,ESTIMATE!AZ1062)</f>
        <v>0</v>
      </c>
      <c r="L1073" s="561">
        <f>IF($R$3="Allocate Adders",ESTIMATE!BK1062,ESTIMATE!BA1062)</f>
        <v>0</v>
      </c>
      <c r="M1073" s="1275">
        <f t="shared" si="47"/>
        <v>0</v>
      </c>
      <c r="N1073" s="1275"/>
      <c r="O1073" s="520">
        <f t="shared" si="46"/>
        <v>0</v>
      </c>
    </row>
    <row r="1074" spans="2:15" ht="18" hidden="1" customHeight="1">
      <c r="B1074" s="516"/>
      <c r="C1074" s="1274" t="str">
        <f>T(ESTIMATE!B1063)</f>
        <v>Other Cabinetry</v>
      </c>
      <c r="D1074" s="1274"/>
      <c r="E1074" s="1274"/>
      <c r="F1074" s="1274"/>
      <c r="G1074" s="1274"/>
      <c r="H1074" s="559">
        <f>ESTIMATE!R1063</f>
        <v>0</v>
      </c>
      <c r="I1074" s="560" t="str">
        <f>T(ESTIMATE!U1063)</f>
        <v/>
      </c>
      <c r="J1074" s="561">
        <f>IF($R$3="Allocate Adders",ESTIMATE!BE1063,ESTIMATE!AY1063)</f>
        <v>0</v>
      </c>
      <c r="K1074" s="561">
        <f>IF($R$3="Allocate Adders",ESTIMATE!BH1063,ESTIMATE!AZ1063)</f>
        <v>0</v>
      </c>
      <c r="L1074" s="561">
        <f>IF($R$3="Allocate Adders",ESTIMATE!BK1063,ESTIMATE!BA1063)</f>
        <v>0</v>
      </c>
      <c r="M1074" s="1275">
        <f t="shared" si="47"/>
        <v>0</v>
      </c>
      <c r="N1074" s="1275"/>
      <c r="O1074" s="520">
        <f t="shared" si="46"/>
        <v>0</v>
      </c>
    </row>
    <row r="1075" spans="2:15" ht="18" hidden="1" customHeight="1">
      <c r="B1075" s="516"/>
      <c r="C1075" s="1274" t="str">
        <f>T(ESTIMATE!B1064)</f>
        <v>Base cabinetry, per LF</v>
      </c>
      <c r="D1075" s="1274"/>
      <c r="E1075" s="1274"/>
      <c r="F1075" s="1274"/>
      <c r="G1075" s="1274"/>
      <c r="H1075" s="559">
        <f>ESTIMATE!R1064</f>
        <v>0</v>
      </c>
      <c r="I1075" s="560" t="str">
        <f>T(ESTIMATE!U1064)</f>
        <v>lf</v>
      </c>
      <c r="J1075" s="561">
        <f>IF($R$3="Allocate Adders",ESTIMATE!BE1064,ESTIMATE!AY1064)</f>
        <v>0</v>
      </c>
      <c r="K1075" s="561">
        <f>IF($R$3="Allocate Adders",ESTIMATE!BH1064,ESTIMATE!AZ1064)</f>
        <v>0</v>
      </c>
      <c r="L1075" s="561">
        <f>IF($R$3="Allocate Adders",ESTIMATE!BK1064,ESTIMATE!BA1064)</f>
        <v>0</v>
      </c>
      <c r="M1075" s="1275">
        <f t="shared" si="47"/>
        <v>0</v>
      </c>
      <c r="N1075" s="1275"/>
      <c r="O1075" s="520">
        <f t="shared" si="46"/>
        <v>0</v>
      </c>
    </row>
    <row r="1076" spans="2:15" ht="18" hidden="1" customHeight="1">
      <c r="B1076" s="516"/>
      <c r="C1076" s="1274" t="str">
        <f>T(ESTIMATE!B1065)</f>
        <v>pper cabinetry, per LF</v>
      </c>
      <c r="D1076" s="1274"/>
      <c r="E1076" s="1274"/>
      <c r="F1076" s="1274"/>
      <c r="G1076" s="1274"/>
      <c r="H1076" s="559">
        <f>ESTIMATE!R1065</f>
        <v>0</v>
      </c>
      <c r="I1076" s="560" t="str">
        <f>T(ESTIMATE!U1065)</f>
        <v>lf</v>
      </c>
      <c r="J1076" s="561">
        <f>IF($R$3="Allocate Adders",ESTIMATE!BE1065,ESTIMATE!AY1065)</f>
        <v>0</v>
      </c>
      <c r="K1076" s="561">
        <f>IF($R$3="Allocate Adders",ESTIMATE!BH1065,ESTIMATE!AZ1065)</f>
        <v>0</v>
      </c>
      <c r="L1076" s="561">
        <f>IF($R$3="Allocate Adders",ESTIMATE!BK1065,ESTIMATE!BA1065)</f>
        <v>0</v>
      </c>
      <c r="M1076" s="1275">
        <f t="shared" si="47"/>
        <v>0</v>
      </c>
      <c r="N1076" s="1275"/>
      <c r="O1076" s="520">
        <f t="shared" si="46"/>
        <v>0</v>
      </c>
    </row>
    <row r="1077" spans="2:15" ht="18" hidden="1" customHeight="1">
      <c r="B1077" s="516"/>
      <c r="C1077" s="1274" t="str">
        <f>T(ESTIMATE!B1066)</f>
        <v/>
      </c>
      <c r="D1077" s="1274"/>
      <c r="E1077" s="1274"/>
      <c r="F1077" s="1274"/>
      <c r="G1077" s="1274"/>
      <c r="H1077" s="559">
        <f>ESTIMATE!R1066</f>
        <v>0</v>
      </c>
      <c r="I1077" s="560" t="str">
        <f>T(ESTIMATE!U1066)</f>
        <v/>
      </c>
      <c r="J1077" s="561">
        <f>IF($R$3="Allocate Adders",ESTIMATE!BE1066,ESTIMATE!AY1066)</f>
        <v>0</v>
      </c>
      <c r="K1077" s="561">
        <f>IF($R$3="Allocate Adders",ESTIMATE!BH1066,ESTIMATE!AZ1066)</f>
        <v>0</v>
      </c>
      <c r="L1077" s="561">
        <f>IF($R$3="Allocate Adders",ESTIMATE!BK1066,ESTIMATE!BA1066)</f>
        <v>0</v>
      </c>
      <c r="M1077" s="1275">
        <f t="shared" si="47"/>
        <v>0</v>
      </c>
      <c r="N1077" s="1275"/>
      <c r="O1077" s="520">
        <f t="shared" si="46"/>
        <v>0</v>
      </c>
    </row>
    <row r="1078" spans="2:15" ht="18" hidden="1" customHeight="1">
      <c r="B1078" s="516"/>
      <c r="C1078" s="1274" t="str">
        <f>T(ESTIMATE!B1067)</f>
        <v/>
      </c>
      <c r="D1078" s="1274"/>
      <c r="E1078" s="1274"/>
      <c r="F1078" s="1274"/>
      <c r="G1078" s="1274"/>
      <c r="H1078" s="559">
        <f>ESTIMATE!R1067</f>
        <v>0</v>
      </c>
      <c r="I1078" s="560" t="str">
        <f>T(ESTIMATE!U1067)</f>
        <v/>
      </c>
      <c r="J1078" s="561">
        <f>IF($R$3="Allocate Adders",ESTIMATE!BE1067,ESTIMATE!AY1067)</f>
        <v>0</v>
      </c>
      <c r="K1078" s="561">
        <f>IF($R$3="Allocate Adders",ESTIMATE!BH1067,ESTIMATE!AZ1067)</f>
        <v>0</v>
      </c>
      <c r="L1078" s="561">
        <f>IF($R$3="Allocate Adders",ESTIMATE!BK1067,ESTIMATE!BA1067)</f>
        <v>0</v>
      </c>
      <c r="M1078" s="1275">
        <f t="shared" si="47"/>
        <v>0</v>
      </c>
      <c r="N1078" s="1275"/>
      <c r="O1078" s="520">
        <f t="shared" si="46"/>
        <v>0</v>
      </c>
    </row>
    <row r="1079" spans="2:15" ht="18" hidden="1" customHeight="1">
      <c r="B1079" s="516"/>
      <c r="C1079" s="1274" t="str">
        <f>T(ESTIMATE!B1068)</f>
        <v/>
      </c>
      <c r="D1079" s="1274"/>
      <c r="E1079" s="1274"/>
      <c r="F1079" s="1274"/>
      <c r="G1079" s="1274"/>
      <c r="H1079" s="559">
        <f>ESTIMATE!R1068</f>
        <v>0</v>
      </c>
      <c r="I1079" s="560" t="str">
        <f>T(ESTIMATE!U1068)</f>
        <v/>
      </c>
      <c r="J1079" s="561">
        <f>IF($R$3="Allocate Adders",ESTIMATE!BE1068,ESTIMATE!AY1068)</f>
        <v>0</v>
      </c>
      <c r="K1079" s="561">
        <f>IF($R$3="Allocate Adders",ESTIMATE!BH1068,ESTIMATE!AZ1068)</f>
        <v>0</v>
      </c>
      <c r="L1079" s="561">
        <f>IF($R$3="Allocate Adders",ESTIMATE!BK1068,ESTIMATE!BA1068)</f>
        <v>0</v>
      </c>
      <c r="M1079" s="1275">
        <f t="shared" si="47"/>
        <v>0</v>
      </c>
      <c r="N1079" s="1275"/>
      <c r="O1079" s="520">
        <f t="shared" si="46"/>
        <v>0</v>
      </c>
    </row>
    <row r="1080" spans="2:15" ht="18" hidden="1" customHeight="1">
      <c r="B1080" s="516"/>
      <c r="C1080" s="1274" t="str">
        <f>T(ESTIMATE!B1069)</f>
        <v/>
      </c>
      <c r="D1080" s="1274"/>
      <c r="E1080" s="1274"/>
      <c r="F1080" s="1274"/>
      <c r="G1080" s="1274"/>
      <c r="H1080" s="559">
        <f>ESTIMATE!R1069</f>
        <v>0</v>
      </c>
      <c r="I1080" s="560" t="str">
        <f>T(ESTIMATE!U1069)</f>
        <v/>
      </c>
      <c r="J1080" s="561">
        <f>IF($R$3="Allocate Adders",ESTIMATE!BE1069,ESTIMATE!AY1069)</f>
        <v>0</v>
      </c>
      <c r="K1080" s="561">
        <f>IF($R$3="Allocate Adders",ESTIMATE!BH1069,ESTIMATE!AZ1069)</f>
        <v>0</v>
      </c>
      <c r="L1080" s="561">
        <f>IF($R$3="Allocate Adders",ESTIMATE!BK1069,ESTIMATE!BA1069)</f>
        <v>0</v>
      </c>
      <c r="M1080" s="1275">
        <f t="shared" si="47"/>
        <v>0</v>
      </c>
      <c r="N1080" s="1275"/>
      <c r="O1080" s="520">
        <f t="shared" si="46"/>
        <v>0</v>
      </c>
    </row>
    <row r="1081" spans="2:15" ht="18" hidden="1" customHeight="1">
      <c r="B1081" s="516"/>
      <c r="C1081" s="1274" t="str">
        <f>T(ESTIMATE!B1070)</f>
        <v/>
      </c>
      <c r="D1081" s="1274"/>
      <c r="E1081" s="1274"/>
      <c r="F1081" s="1274"/>
      <c r="G1081" s="1274"/>
      <c r="H1081" s="559">
        <f>ESTIMATE!R1070</f>
        <v>0</v>
      </c>
      <c r="I1081" s="560" t="str">
        <f>T(ESTIMATE!U1070)</f>
        <v/>
      </c>
      <c r="J1081" s="561">
        <f>IF($R$3="Allocate Adders",ESTIMATE!BE1070,ESTIMATE!AY1070)</f>
        <v>0</v>
      </c>
      <c r="K1081" s="561">
        <f>IF($R$3="Allocate Adders",ESTIMATE!BH1070,ESTIMATE!AZ1070)</f>
        <v>0</v>
      </c>
      <c r="L1081" s="561">
        <f>IF($R$3="Allocate Adders",ESTIMATE!BK1070,ESTIMATE!BA1070)</f>
        <v>0</v>
      </c>
      <c r="M1081" s="1275">
        <f t="shared" si="47"/>
        <v>0</v>
      </c>
      <c r="N1081" s="1275"/>
      <c r="O1081" s="520">
        <f t="shared" si="46"/>
        <v>0</v>
      </c>
    </row>
    <row r="1082" spans="2:15" ht="18" hidden="1" customHeight="1">
      <c r="B1082" s="516"/>
      <c r="C1082" s="1274" t="str">
        <f>T(ESTIMATE!B1071)</f>
        <v/>
      </c>
      <c r="D1082" s="1274"/>
      <c r="E1082" s="1274"/>
      <c r="F1082" s="1274"/>
      <c r="G1082" s="1274"/>
      <c r="H1082" s="559">
        <f>ESTIMATE!R1071</f>
        <v>0</v>
      </c>
      <c r="I1082" s="560" t="str">
        <f>T(ESTIMATE!U1071)</f>
        <v/>
      </c>
      <c r="J1082" s="561">
        <f>IF($R$3="Allocate Adders",ESTIMATE!BE1071,ESTIMATE!AY1071)</f>
        <v>0</v>
      </c>
      <c r="K1082" s="561">
        <f>IF($R$3="Allocate Adders",ESTIMATE!BH1071,ESTIMATE!AZ1071)</f>
        <v>0</v>
      </c>
      <c r="L1082" s="561">
        <f>IF($R$3="Allocate Adders",ESTIMATE!BK1071,ESTIMATE!BA1071)</f>
        <v>0</v>
      </c>
      <c r="M1082" s="1275">
        <f t="shared" si="47"/>
        <v>0</v>
      </c>
      <c r="N1082" s="1275"/>
      <c r="O1082" s="520">
        <f t="shared" si="46"/>
        <v>0</v>
      </c>
    </row>
    <row r="1083" spans="2:15" ht="18" hidden="1" customHeight="1">
      <c r="B1083" s="516"/>
      <c r="C1083" s="1274" t="str">
        <f>T(ESTIMATE!B1072)</f>
        <v/>
      </c>
      <c r="D1083" s="1274"/>
      <c r="E1083" s="1274"/>
      <c r="F1083" s="1274"/>
      <c r="G1083" s="1274"/>
      <c r="H1083" s="559">
        <f>ESTIMATE!R1072</f>
        <v>0</v>
      </c>
      <c r="I1083" s="560" t="str">
        <f>T(ESTIMATE!U1072)</f>
        <v/>
      </c>
      <c r="J1083" s="561">
        <f>IF($R$3="Allocate Adders",ESTIMATE!BE1072,ESTIMATE!AY1072)</f>
        <v>0</v>
      </c>
      <c r="K1083" s="561">
        <f>IF($R$3="Allocate Adders",ESTIMATE!BH1072,ESTIMATE!AZ1072)</f>
        <v>0</v>
      </c>
      <c r="L1083" s="561">
        <f>IF($R$3="Allocate Adders",ESTIMATE!BK1072,ESTIMATE!BA1072)</f>
        <v>0</v>
      </c>
      <c r="M1083" s="1275">
        <f t="shared" si="47"/>
        <v>0</v>
      </c>
      <c r="N1083" s="1275"/>
      <c r="O1083" s="520">
        <f t="shared" si="46"/>
        <v>0</v>
      </c>
    </row>
    <row r="1084" spans="2:15" ht="18" hidden="1" customHeight="1">
      <c r="B1084" s="516"/>
      <c r="C1084" s="1274" t="str">
        <f>T(ESTIMATE!B1073)</f>
        <v/>
      </c>
      <c r="D1084" s="1274"/>
      <c r="E1084" s="1274"/>
      <c r="F1084" s="1274"/>
      <c r="G1084" s="1274"/>
      <c r="H1084" s="559">
        <f>ESTIMATE!R1073</f>
        <v>0</v>
      </c>
      <c r="I1084" s="560" t="str">
        <f>T(ESTIMATE!U1073)</f>
        <v/>
      </c>
      <c r="J1084" s="561">
        <f>IF($R$3="Allocate Adders",ESTIMATE!BE1073,ESTIMATE!AY1073)</f>
        <v>0</v>
      </c>
      <c r="K1084" s="561">
        <f>IF($R$3="Allocate Adders",ESTIMATE!BH1073,ESTIMATE!AZ1073)</f>
        <v>0</v>
      </c>
      <c r="L1084" s="561">
        <f>IF($R$3="Allocate Adders",ESTIMATE!BK1073,ESTIMATE!BA1073)</f>
        <v>0</v>
      </c>
      <c r="M1084" s="1275">
        <f t="shared" si="47"/>
        <v>0</v>
      </c>
      <c r="N1084" s="1275"/>
      <c r="O1084" s="520">
        <f t="shared" si="46"/>
        <v>0</v>
      </c>
    </row>
    <row r="1085" spans="2:15" ht="18" hidden="1" customHeight="1">
      <c r="B1085" s="516"/>
      <c r="C1085" s="1274" t="str">
        <f>T(ESTIMATE!B1074)</f>
        <v/>
      </c>
      <c r="D1085" s="1274"/>
      <c r="E1085" s="1274"/>
      <c r="F1085" s="1274"/>
      <c r="G1085" s="1274"/>
      <c r="H1085" s="559">
        <f>ESTIMATE!R1074</f>
        <v>0</v>
      </c>
      <c r="I1085" s="560" t="str">
        <f>T(ESTIMATE!U1074)</f>
        <v/>
      </c>
      <c r="J1085" s="561">
        <f>IF($R$3="Allocate Adders",ESTIMATE!BE1074,ESTIMATE!AY1074)</f>
        <v>0</v>
      </c>
      <c r="K1085" s="561">
        <f>IF($R$3="Allocate Adders",ESTIMATE!BH1074,ESTIMATE!AZ1074)</f>
        <v>0</v>
      </c>
      <c r="L1085" s="561">
        <f>IF($R$3="Allocate Adders",ESTIMATE!BK1074,ESTIMATE!BA1074)</f>
        <v>0</v>
      </c>
      <c r="M1085" s="1275">
        <f t="shared" si="47"/>
        <v>0</v>
      </c>
      <c r="N1085" s="1275"/>
      <c r="O1085" s="520">
        <f t="shared" si="46"/>
        <v>0</v>
      </c>
    </row>
    <row r="1086" spans="2:15" ht="18" hidden="1" customHeight="1">
      <c r="B1086" s="516"/>
      <c r="C1086" s="1274" t="str">
        <f>T(ESTIMATE!B1075)</f>
        <v/>
      </c>
      <c r="D1086" s="1274"/>
      <c r="E1086" s="1274"/>
      <c r="F1086" s="1274"/>
      <c r="G1086" s="1274"/>
      <c r="H1086" s="559">
        <f>ESTIMATE!R1075</f>
        <v>0</v>
      </c>
      <c r="I1086" s="560" t="str">
        <f>T(ESTIMATE!U1075)</f>
        <v/>
      </c>
      <c r="J1086" s="561">
        <f>IF($R$3="Allocate Adders",ESTIMATE!BE1075,ESTIMATE!AY1075)</f>
        <v>0</v>
      </c>
      <c r="K1086" s="561">
        <f>IF($R$3="Allocate Adders",ESTIMATE!BH1075,ESTIMATE!AZ1075)</f>
        <v>0</v>
      </c>
      <c r="L1086" s="561">
        <f>IF($R$3="Allocate Adders",ESTIMATE!BK1075,ESTIMATE!BA1075)</f>
        <v>0</v>
      </c>
      <c r="M1086" s="1275">
        <f t="shared" si="47"/>
        <v>0</v>
      </c>
      <c r="N1086" s="1275"/>
      <c r="O1086" s="520">
        <f t="shared" si="46"/>
        <v>0</v>
      </c>
    </row>
    <row r="1087" spans="2:15" ht="18" hidden="1" customHeight="1">
      <c r="B1087" s="516"/>
      <c r="C1087" s="1274" t="str">
        <f>T(ESTIMATE!B1076)</f>
        <v/>
      </c>
      <c r="D1087" s="1274"/>
      <c r="E1087" s="1274"/>
      <c r="F1087" s="1274"/>
      <c r="G1087" s="1274"/>
      <c r="H1087" s="559">
        <f>ESTIMATE!R1076</f>
        <v>0</v>
      </c>
      <c r="I1087" s="560" t="str">
        <f>T(ESTIMATE!U1076)</f>
        <v/>
      </c>
      <c r="J1087" s="561">
        <f>IF($R$3="Allocate Adders",ESTIMATE!BE1076,ESTIMATE!AY1076)</f>
        <v>0</v>
      </c>
      <c r="K1087" s="561">
        <f>IF($R$3="Allocate Adders",ESTIMATE!BH1076,ESTIMATE!AZ1076)</f>
        <v>0</v>
      </c>
      <c r="L1087" s="561">
        <f>IF($R$3="Allocate Adders",ESTIMATE!BK1076,ESTIMATE!BA1076)</f>
        <v>0</v>
      </c>
      <c r="M1087" s="1275">
        <f t="shared" si="47"/>
        <v>0</v>
      </c>
      <c r="N1087" s="1275"/>
      <c r="O1087" s="520">
        <f t="shared" si="46"/>
        <v>0</v>
      </c>
    </row>
    <row r="1088" spans="2:15" ht="18" hidden="1" customHeight="1">
      <c r="B1088" s="516"/>
      <c r="C1088" s="1274" t="str">
        <f>T(ESTIMATE!B1077)</f>
        <v/>
      </c>
      <c r="D1088" s="1274"/>
      <c r="E1088" s="1274"/>
      <c r="F1088" s="1274"/>
      <c r="G1088" s="1274"/>
      <c r="H1088" s="559">
        <f>ESTIMATE!R1077</f>
        <v>0</v>
      </c>
      <c r="I1088" s="560" t="str">
        <f>T(ESTIMATE!U1077)</f>
        <v/>
      </c>
      <c r="J1088" s="561">
        <f>IF($R$3="Allocate Adders",ESTIMATE!BE1077,ESTIMATE!AY1077)</f>
        <v>0</v>
      </c>
      <c r="K1088" s="561">
        <f>IF($R$3="Allocate Adders",ESTIMATE!BH1077,ESTIMATE!AZ1077)</f>
        <v>0</v>
      </c>
      <c r="L1088" s="561">
        <f>IF($R$3="Allocate Adders",ESTIMATE!BK1077,ESTIMATE!BA1077)</f>
        <v>0</v>
      </c>
      <c r="M1088" s="1275">
        <f t="shared" si="47"/>
        <v>0</v>
      </c>
      <c r="N1088" s="1275"/>
      <c r="O1088" s="520">
        <f t="shared" si="46"/>
        <v>0</v>
      </c>
    </row>
    <row r="1089" spans="2:15" ht="18" hidden="1" customHeight="1">
      <c r="B1089" s="516"/>
      <c r="C1089" s="1274" t="str">
        <f>T(ESTIMATE!B1078)</f>
        <v/>
      </c>
      <c r="D1089" s="1274"/>
      <c r="E1089" s="1274"/>
      <c r="F1089" s="1274"/>
      <c r="G1089" s="1274"/>
      <c r="H1089" s="559">
        <f>ESTIMATE!R1078</f>
        <v>0</v>
      </c>
      <c r="I1089" s="560" t="str">
        <f>T(ESTIMATE!U1078)</f>
        <v/>
      </c>
      <c r="J1089" s="561">
        <f>IF($R$3="Allocate Adders",ESTIMATE!BE1078,ESTIMATE!AY1078)</f>
        <v>0</v>
      </c>
      <c r="K1089" s="561">
        <f>IF($R$3="Allocate Adders",ESTIMATE!BH1078,ESTIMATE!AZ1078)</f>
        <v>0</v>
      </c>
      <c r="L1089" s="561">
        <f>IF($R$3="Allocate Adders",ESTIMATE!BK1078,ESTIMATE!BA1078)</f>
        <v>0</v>
      </c>
      <c r="M1089" s="1275">
        <f t="shared" si="47"/>
        <v>0</v>
      </c>
      <c r="N1089" s="1275"/>
      <c r="O1089" s="520">
        <f t="shared" si="46"/>
        <v>0</v>
      </c>
    </row>
    <row r="1090" spans="2:15" ht="18" hidden="1" customHeight="1">
      <c r="B1090" s="516"/>
      <c r="C1090" s="1274" t="str">
        <f>T(ESTIMATE!B1079)</f>
        <v/>
      </c>
      <c r="D1090" s="1274"/>
      <c r="E1090" s="1274"/>
      <c r="F1090" s="1274"/>
      <c r="G1090" s="1274"/>
      <c r="H1090" s="559">
        <f>ESTIMATE!R1079</f>
        <v>0</v>
      </c>
      <c r="I1090" s="560" t="str">
        <f>T(ESTIMATE!U1079)</f>
        <v/>
      </c>
      <c r="J1090" s="561">
        <f>IF($R$3="Allocate Adders",ESTIMATE!BE1079,ESTIMATE!AY1079)</f>
        <v>0</v>
      </c>
      <c r="K1090" s="561">
        <f>IF($R$3="Allocate Adders",ESTIMATE!BH1079,ESTIMATE!AZ1079)</f>
        <v>0</v>
      </c>
      <c r="L1090" s="561">
        <f>IF($R$3="Allocate Adders",ESTIMATE!BK1079,ESTIMATE!BA1079)</f>
        <v>0</v>
      </c>
      <c r="M1090" s="1275">
        <f t="shared" si="47"/>
        <v>0</v>
      </c>
      <c r="N1090" s="1275"/>
      <c r="O1090" s="520">
        <f t="shared" si="46"/>
        <v>0</v>
      </c>
    </row>
    <row r="1091" spans="2:15" ht="18" hidden="1" customHeight="1">
      <c r="B1091" s="516"/>
      <c r="C1091" s="1274" t="str">
        <f>T(ESTIMATE!B1080)</f>
        <v/>
      </c>
      <c r="D1091" s="1274"/>
      <c r="E1091" s="1274"/>
      <c r="F1091" s="1274"/>
      <c r="G1091" s="1274"/>
      <c r="H1091" s="559">
        <f>ESTIMATE!R1080</f>
        <v>0</v>
      </c>
      <c r="I1091" s="560" t="str">
        <f>T(ESTIMATE!U1080)</f>
        <v/>
      </c>
      <c r="J1091" s="561">
        <f>IF($R$3="Allocate Adders",ESTIMATE!BE1080,ESTIMATE!AY1080)</f>
        <v>0</v>
      </c>
      <c r="K1091" s="561">
        <f>IF($R$3="Allocate Adders",ESTIMATE!BH1080,ESTIMATE!AZ1080)</f>
        <v>0</v>
      </c>
      <c r="L1091" s="561">
        <f>IF($R$3="Allocate Adders",ESTIMATE!BK1080,ESTIMATE!BA1080)</f>
        <v>0</v>
      </c>
      <c r="M1091" s="1275">
        <f t="shared" si="47"/>
        <v>0</v>
      </c>
      <c r="N1091" s="1275"/>
      <c r="O1091" s="520">
        <f t="shared" si="46"/>
        <v>0</v>
      </c>
    </row>
    <row r="1092" spans="2:15" ht="18" hidden="1" customHeight="1">
      <c r="B1092" s="516"/>
      <c r="C1092" s="1274" t="str">
        <f>T(ESTIMATE!B1081)</f>
        <v/>
      </c>
      <c r="D1092" s="1274"/>
      <c r="E1092" s="1274"/>
      <c r="F1092" s="1274"/>
      <c r="G1092" s="1274"/>
      <c r="H1092" s="559">
        <f>ESTIMATE!R1081</f>
        <v>0</v>
      </c>
      <c r="I1092" s="560" t="str">
        <f>T(ESTIMATE!U1081)</f>
        <v/>
      </c>
      <c r="J1092" s="561">
        <f>IF($R$3="Allocate Adders",ESTIMATE!BE1081,ESTIMATE!AY1081)</f>
        <v>0</v>
      </c>
      <c r="K1092" s="561">
        <f>IF($R$3="Allocate Adders",ESTIMATE!BH1081,ESTIMATE!AZ1081)</f>
        <v>0</v>
      </c>
      <c r="L1092" s="561">
        <f>IF($R$3="Allocate Adders",ESTIMATE!BK1081,ESTIMATE!BA1081)</f>
        <v>0</v>
      </c>
      <c r="M1092" s="1275">
        <f t="shared" si="47"/>
        <v>0</v>
      </c>
      <c r="N1092" s="1275"/>
      <c r="O1092" s="520">
        <f t="shared" si="46"/>
        <v>0</v>
      </c>
    </row>
    <row r="1093" spans="2:15" ht="18" hidden="1" customHeight="1">
      <c r="B1093" s="516"/>
      <c r="C1093" s="1274" t="str">
        <f>T(ESTIMATE!B1082)</f>
        <v/>
      </c>
      <c r="D1093" s="1274"/>
      <c r="E1093" s="1274"/>
      <c r="F1093" s="1274"/>
      <c r="G1093" s="1274"/>
      <c r="H1093" s="559">
        <f>ESTIMATE!R1082</f>
        <v>0</v>
      </c>
      <c r="I1093" s="560" t="str">
        <f>T(ESTIMATE!U1082)</f>
        <v/>
      </c>
      <c r="J1093" s="561">
        <f>IF($R$3="Allocate Adders",ESTIMATE!BE1082,ESTIMATE!AY1082)</f>
        <v>0</v>
      </c>
      <c r="K1093" s="561">
        <f>IF($R$3="Allocate Adders",ESTIMATE!BH1082,ESTIMATE!AZ1082)</f>
        <v>0</v>
      </c>
      <c r="L1093" s="561">
        <f>IF($R$3="Allocate Adders",ESTIMATE!BK1082,ESTIMATE!BA1082)</f>
        <v>0</v>
      </c>
      <c r="M1093" s="1275">
        <f t="shared" si="47"/>
        <v>0</v>
      </c>
      <c r="N1093" s="1275"/>
      <c r="O1093" s="520">
        <f t="shared" si="46"/>
        <v>0</v>
      </c>
    </row>
    <row r="1094" spans="2:15" ht="18" hidden="1" customHeight="1">
      <c r="B1094" s="516"/>
      <c r="C1094" s="1274" t="str">
        <f>T(ESTIMATE!B1083)</f>
        <v/>
      </c>
      <c r="D1094" s="1274"/>
      <c r="E1094" s="1274"/>
      <c r="F1094" s="1274"/>
      <c r="G1094" s="1274"/>
      <c r="H1094" s="559">
        <f>ESTIMATE!R1083</f>
        <v>0</v>
      </c>
      <c r="I1094" s="560" t="str">
        <f>T(ESTIMATE!U1083)</f>
        <v/>
      </c>
      <c r="J1094" s="561">
        <f>IF($R$3="Allocate Adders",ESTIMATE!BE1083,ESTIMATE!AY1083)</f>
        <v>0</v>
      </c>
      <c r="K1094" s="561">
        <f>IF($R$3="Allocate Adders",ESTIMATE!BH1083,ESTIMATE!AZ1083)</f>
        <v>0</v>
      </c>
      <c r="L1094" s="561">
        <f>IF($R$3="Allocate Adders",ESTIMATE!BK1083,ESTIMATE!BA1083)</f>
        <v>0</v>
      </c>
      <c r="M1094" s="1275">
        <f t="shared" si="47"/>
        <v>0</v>
      </c>
      <c r="N1094" s="1275"/>
      <c r="O1094" s="520">
        <f t="shared" si="46"/>
        <v>0</v>
      </c>
    </row>
    <row r="1095" spans="2:15" ht="18" hidden="1" customHeight="1">
      <c r="B1095" s="516"/>
      <c r="C1095" s="1274" t="str">
        <f>T(ESTIMATE!B1084)</f>
        <v/>
      </c>
      <c r="D1095" s="1274"/>
      <c r="E1095" s="1274"/>
      <c r="F1095" s="1274"/>
      <c r="G1095" s="1274"/>
      <c r="H1095" s="559">
        <f>ESTIMATE!R1084</f>
        <v>0</v>
      </c>
      <c r="I1095" s="560" t="str">
        <f>T(ESTIMATE!U1084)</f>
        <v/>
      </c>
      <c r="J1095" s="561">
        <f>IF($R$3="Allocate Adders",ESTIMATE!BE1084,ESTIMATE!AY1084)</f>
        <v>0</v>
      </c>
      <c r="K1095" s="561">
        <f>IF($R$3="Allocate Adders",ESTIMATE!BH1084,ESTIMATE!AZ1084)</f>
        <v>0</v>
      </c>
      <c r="L1095" s="561">
        <f>IF($R$3="Allocate Adders",ESTIMATE!BK1084,ESTIMATE!BA1084)</f>
        <v>0</v>
      </c>
      <c r="M1095" s="1275">
        <f t="shared" si="47"/>
        <v>0</v>
      </c>
      <c r="N1095" s="1275"/>
      <c r="O1095" s="520">
        <f t="shared" si="46"/>
        <v>0</v>
      </c>
    </row>
    <row r="1096" spans="2:15" ht="18" hidden="1" customHeight="1">
      <c r="B1096" s="516"/>
      <c r="C1096" s="1274" t="str">
        <f>T(ESTIMATE!B1085)</f>
        <v/>
      </c>
      <c r="D1096" s="1274"/>
      <c r="E1096" s="1274"/>
      <c r="F1096" s="1274"/>
      <c r="G1096" s="1274"/>
      <c r="H1096" s="559">
        <f>ESTIMATE!R1085</f>
        <v>0</v>
      </c>
      <c r="I1096" s="560" t="str">
        <f>T(ESTIMATE!U1085)</f>
        <v/>
      </c>
      <c r="J1096" s="561">
        <f>IF($R$3="Allocate Adders",ESTIMATE!BE1085,ESTIMATE!AY1085)</f>
        <v>0</v>
      </c>
      <c r="K1096" s="561">
        <f>IF($R$3="Allocate Adders",ESTIMATE!BH1085,ESTIMATE!AZ1085)</f>
        <v>0</v>
      </c>
      <c r="L1096" s="561">
        <f>IF($R$3="Allocate Adders",ESTIMATE!BK1085,ESTIMATE!BA1085)</f>
        <v>0</v>
      </c>
      <c r="M1096" s="1275">
        <f t="shared" si="47"/>
        <v>0</v>
      </c>
      <c r="N1096" s="1275"/>
      <c r="O1096" s="520">
        <f t="shared" si="46"/>
        <v>0</v>
      </c>
    </row>
    <row r="1097" spans="2:15" ht="4.3499999999999996" hidden="1" customHeight="1" thickBot="1">
      <c r="B1097" s="516"/>
      <c r="C1097" s="562"/>
      <c r="D1097" s="364"/>
      <c r="E1097" s="364"/>
      <c r="F1097" s="364"/>
      <c r="G1097" s="364"/>
      <c r="H1097" s="563"/>
      <c r="I1097" s="364"/>
      <c r="J1097" s="564"/>
      <c r="K1097" s="564"/>
      <c r="L1097" s="564"/>
      <c r="M1097" s="565"/>
      <c r="N1097" s="566"/>
      <c r="O1097" s="520">
        <f>O1098</f>
        <v>0</v>
      </c>
    </row>
    <row r="1098" spans="2:15" ht="22" hidden="1" customHeight="1" thickBot="1">
      <c r="B1098" s="516"/>
      <c r="C1098" s="1276" t="str">
        <f>T(ESTIMATE!AE1087)</f>
        <v>CABINETRY TOTAL</v>
      </c>
      <c r="D1098" s="1277"/>
      <c r="E1098" s="1277"/>
      <c r="F1098" s="1277"/>
      <c r="G1098" s="1277"/>
      <c r="H1098" s="1277"/>
      <c r="I1098" s="1278"/>
      <c r="J1098" s="530">
        <f>SUM(J1057:J1097)</f>
        <v>0</v>
      </c>
      <c r="K1098" s="531">
        <f>SUM(K1057:K1097)</f>
        <v>0</v>
      </c>
      <c r="L1098" s="530">
        <f>SUM(L1057:L1097)</f>
        <v>0</v>
      </c>
      <c r="M1098" s="1279">
        <f>SUM(M1057:N1097)</f>
        <v>0</v>
      </c>
      <c r="N1098" s="1280"/>
      <c r="O1098" s="520">
        <f>SUM(O1056:O1096)</f>
        <v>0</v>
      </c>
    </row>
    <row r="1099" spans="2:15" ht="20.7" hidden="1" customHeight="1">
      <c r="B1099" s="521"/>
      <c r="C1099" s="585"/>
      <c r="D1099" s="585"/>
      <c r="E1099" s="585"/>
      <c r="F1099" s="585"/>
      <c r="G1099" s="585"/>
      <c r="H1099" s="586"/>
      <c r="I1099" s="585"/>
      <c r="J1099" s="587"/>
      <c r="K1099" s="587"/>
      <c r="L1099" s="587"/>
      <c r="M1099" s="588"/>
      <c r="N1099" s="571"/>
      <c r="O1099" s="520">
        <f>O1098</f>
        <v>0</v>
      </c>
    </row>
    <row r="1100" spans="2:15" ht="5.45" hidden="1" customHeight="1">
      <c r="B1100" s="597"/>
      <c r="C1100" s="1281"/>
      <c r="D1100" s="1281"/>
      <c r="E1100" s="1281"/>
      <c r="F1100" s="1281"/>
      <c r="G1100" s="1281"/>
      <c r="H1100" s="594"/>
      <c r="I1100" s="595"/>
      <c r="J1100" s="596"/>
      <c r="K1100" s="596"/>
      <c r="L1100" s="596"/>
      <c r="M1100" s="1282"/>
      <c r="N1100" s="1282"/>
    </row>
    <row r="1101" spans="2:15" ht="22" hidden="1" customHeight="1">
      <c r="B1101" s="521"/>
      <c r="C1101" s="1283" t="str">
        <f>T(ESTIMATE!B1090)</f>
        <v>COUNTERTOPS</v>
      </c>
      <c r="D1101" s="1283"/>
      <c r="E1101" s="1283"/>
      <c r="F1101" s="1283"/>
      <c r="G1101" s="1284"/>
      <c r="H1101" s="556">
        <f>SUM(H1102:H1141)</f>
        <v>0</v>
      </c>
      <c r="I1101" s="557"/>
      <c r="J1101" s="558"/>
      <c r="K1101" s="558"/>
      <c r="L1101" s="558"/>
      <c r="M1101" s="1285"/>
      <c r="N1101" s="1286"/>
      <c r="O1101" s="520">
        <f t="shared" ref="O1101:O1141" si="48">H1101</f>
        <v>0</v>
      </c>
    </row>
    <row r="1102" spans="2:15" ht="18" hidden="1" customHeight="1">
      <c r="B1102" s="516"/>
      <c r="C1102" s="1274" t="str">
        <f>T(ESTIMATE!B1091)</f>
        <v>Countertops Bid/Allowance</v>
      </c>
      <c r="D1102" s="1274"/>
      <c r="E1102" s="1274"/>
      <c r="F1102" s="1274"/>
      <c r="G1102" s="1274"/>
      <c r="H1102" s="559">
        <f>ESTIMATE!R1091</f>
        <v>0</v>
      </c>
      <c r="I1102" s="560" t="str">
        <f>T(ESTIMATE!U1091)</f>
        <v>ls</v>
      </c>
      <c r="J1102" s="561">
        <f>IF($R$3="Allocate Adders",ESTIMATE!BE1091,ESTIMATE!AY1091)</f>
        <v>0</v>
      </c>
      <c r="K1102" s="561">
        <f>IF($R$3="Allocate Adders",ESTIMATE!BH1091,ESTIMATE!AZ1091)</f>
        <v>0</v>
      </c>
      <c r="L1102" s="561">
        <f>IF($R$3="Allocate Adders",ESTIMATE!BK1091,ESTIMATE!BA1091)</f>
        <v>0</v>
      </c>
      <c r="M1102" s="1275">
        <f t="shared" ref="M1102:M1141" si="49">SUM(J1102:L1102)</f>
        <v>0</v>
      </c>
      <c r="N1102" s="1275"/>
      <c r="O1102" s="520">
        <f t="shared" si="48"/>
        <v>0</v>
      </c>
    </row>
    <row r="1103" spans="2:15" ht="18" hidden="1" customHeight="1">
      <c r="B1103" s="516"/>
      <c r="C1103" s="1274" t="str">
        <f>T(ESTIMATE!B1092)</f>
        <v/>
      </c>
      <c r="D1103" s="1274"/>
      <c r="E1103" s="1274"/>
      <c r="F1103" s="1274"/>
      <c r="G1103" s="1274"/>
      <c r="H1103" s="559">
        <f>ESTIMATE!R1092</f>
        <v>0</v>
      </c>
      <c r="I1103" s="560" t="str">
        <f>T(ESTIMATE!U1092)</f>
        <v/>
      </c>
      <c r="J1103" s="561">
        <f>IF($R$3="Allocate Adders",ESTIMATE!BE1092,ESTIMATE!AY1092)</f>
        <v>0</v>
      </c>
      <c r="K1103" s="561">
        <f>IF($R$3="Allocate Adders",ESTIMATE!BH1092,ESTIMATE!AZ1092)</f>
        <v>0</v>
      </c>
      <c r="L1103" s="561">
        <f>IF($R$3="Allocate Adders",ESTIMATE!BK1092,ESTIMATE!BA1092)</f>
        <v>0</v>
      </c>
      <c r="M1103" s="1275">
        <f t="shared" si="49"/>
        <v>0</v>
      </c>
      <c r="N1103" s="1275"/>
      <c r="O1103" s="520">
        <f t="shared" si="48"/>
        <v>0</v>
      </c>
    </row>
    <row r="1104" spans="2:15" ht="18" hidden="1" customHeight="1">
      <c r="B1104" s="516"/>
      <c r="C1104" s="1274" t="str">
        <f>T(ESTIMATE!B1093)</f>
        <v>Kitchen Countertops</v>
      </c>
      <c r="D1104" s="1274"/>
      <c r="E1104" s="1274"/>
      <c r="F1104" s="1274"/>
      <c r="G1104" s="1274"/>
      <c r="H1104" s="559">
        <f>ESTIMATE!R1093</f>
        <v>0</v>
      </c>
      <c r="I1104" s="560" t="str">
        <f>T(ESTIMATE!U1093)</f>
        <v/>
      </c>
      <c r="J1104" s="561">
        <f>IF($R$3="Allocate Adders",ESTIMATE!BE1093,ESTIMATE!AY1093)</f>
        <v>0</v>
      </c>
      <c r="K1104" s="561">
        <f>IF($R$3="Allocate Adders",ESTIMATE!BH1093,ESTIMATE!AZ1093)</f>
        <v>0</v>
      </c>
      <c r="L1104" s="561">
        <f>IF($R$3="Allocate Adders",ESTIMATE!BK1093,ESTIMATE!BA1093)</f>
        <v>0</v>
      </c>
      <c r="M1104" s="1275">
        <f t="shared" si="49"/>
        <v>0</v>
      </c>
      <c r="N1104" s="1275"/>
      <c r="O1104" s="520">
        <f t="shared" si="48"/>
        <v>0</v>
      </c>
    </row>
    <row r="1105" spans="2:15" ht="18" hidden="1" customHeight="1">
      <c r="B1105" s="516"/>
      <c r="C1105" s="1274" t="str">
        <f>T(ESTIMATE!B1094)</f>
        <v>Stone countertops, low end, L+M</v>
      </c>
      <c r="D1105" s="1274"/>
      <c r="E1105" s="1274"/>
      <c r="F1105" s="1274"/>
      <c r="G1105" s="1274"/>
      <c r="H1105" s="559">
        <f>ESTIMATE!R1094</f>
        <v>0</v>
      </c>
      <c r="I1105" s="560" t="str">
        <f>T(ESTIMATE!U1094)</f>
        <v>sf</v>
      </c>
      <c r="J1105" s="561">
        <f>IF($R$3="Allocate Adders",ESTIMATE!BE1094,ESTIMATE!AY1094)</f>
        <v>0</v>
      </c>
      <c r="K1105" s="561">
        <f>IF($R$3="Allocate Adders",ESTIMATE!BH1094,ESTIMATE!AZ1094)</f>
        <v>0</v>
      </c>
      <c r="L1105" s="561">
        <f>IF($R$3="Allocate Adders",ESTIMATE!BK1094,ESTIMATE!BA1094)</f>
        <v>0</v>
      </c>
      <c r="M1105" s="1275">
        <f t="shared" si="49"/>
        <v>0</v>
      </c>
      <c r="N1105" s="1275"/>
      <c r="O1105" s="520">
        <f t="shared" si="48"/>
        <v>0</v>
      </c>
    </row>
    <row r="1106" spans="2:15" ht="18" hidden="1" customHeight="1">
      <c r="B1106" s="516"/>
      <c r="C1106" s="1274" t="str">
        <f>T(ESTIMATE!B1095)</f>
        <v>Stone countertops, high end, L+M</v>
      </c>
      <c r="D1106" s="1274"/>
      <c r="E1106" s="1274"/>
      <c r="F1106" s="1274"/>
      <c r="G1106" s="1274"/>
      <c r="H1106" s="559">
        <f>ESTIMATE!R1095</f>
        <v>0</v>
      </c>
      <c r="I1106" s="560" t="str">
        <f>T(ESTIMATE!U1095)</f>
        <v>sf</v>
      </c>
      <c r="J1106" s="561">
        <f>IF($R$3="Allocate Adders",ESTIMATE!BE1095,ESTIMATE!AY1095)</f>
        <v>0</v>
      </c>
      <c r="K1106" s="561">
        <f>IF($R$3="Allocate Adders",ESTIMATE!BH1095,ESTIMATE!AZ1095)</f>
        <v>0</v>
      </c>
      <c r="L1106" s="561">
        <f>IF($R$3="Allocate Adders",ESTIMATE!BK1095,ESTIMATE!BA1095)</f>
        <v>0</v>
      </c>
      <c r="M1106" s="1275">
        <f t="shared" si="49"/>
        <v>0</v>
      </c>
      <c r="N1106" s="1275"/>
      <c r="O1106" s="520">
        <f t="shared" si="48"/>
        <v>0</v>
      </c>
    </row>
    <row r="1107" spans="2:15" ht="18" hidden="1" customHeight="1">
      <c r="B1107" s="516"/>
      <c r="C1107" s="1274" t="str">
        <f>T(ESTIMATE!B1096)</f>
        <v>Plastic laminate countertops, L+M</v>
      </c>
      <c r="D1107" s="1274"/>
      <c r="E1107" s="1274"/>
      <c r="F1107" s="1274"/>
      <c r="G1107" s="1274"/>
      <c r="H1107" s="559">
        <f>ESTIMATE!R1096</f>
        <v>0</v>
      </c>
      <c r="I1107" s="560" t="str">
        <f>T(ESTIMATE!U1096)</f>
        <v>sf</v>
      </c>
      <c r="J1107" s="561">
        <f>IF($R$3="Allocate Adders",ESTIMATE!BE1096,ESTIMATE!AY1096)</f>
        <v>0</v>
      </c>
      <c r="K1107" s="561">
        <f>IF($R$3="Allocate Adders",ESTIMATE!BH1096,ESTIMATE!AZ1096)</f>
        <v>0</v>
      </c>
      <c r="L1107" s="561">
        <f>IF($R$3="Allocate Adders",ESTIMATE!BK1096,ESTIMATE!BA1096)</f>
        <v>0</v>
      </c>
      <c r="M1107" s="1275">
        <f t="shared" si="49"/>
        <v>0</v>
      </c>
      <c r="N1107" s="1275"/>
      <c r="O1107" s="520">
        <f t="shared" si="48"/>
        <v>0</v>
      </c>
    </row>
    <row r="1108" spans="2:15" ht="18" hidden="1" customHeight="1">
      <c r="B1108" s="516"/>
      <c r="C1108" s="1274" t="str">
        <f>T(ESTIMATE!B1097)</f>
        <v/>
      </c>
      <c r="D1108" s="1274"/>
      <c r="E1108" s="1274"/>
      <c r="F1108" s="1274"/>
      <c r="G1108" s="1274"/>
      <c r="H1108" s="559">
        <f>ESTIMATE!R1097</f>
        <v>0</v>
      </c>
      <c r="I1108" s="560" t="str">
        <f>T(ESTIMATE!U1097)</f>
        <v/>
      </c>
      <c r="J1108" s="561">
        <f>IF($R$3="Allocate Adders",ESTIMATE!BE1097,ESTIMATE!AY1097)</f>
        <v>0</v>
      </c>
      <c r="K1108" s="561">
        <f>IF($R$3="Allocate Adders",ESTIMATE!BH1097,ESTIMATE!AZ1097)</f>
        <v>0</v>
      </c>
      <c r="L1108" s="561">
        <f>IF($R$3="Allocate Adders",ESTIMATE!BK1097,ESTIMATE!BA1097)</f>
        <v>0</v>
      </c>
      <c r="M1108" s="1275">
        <f t="shared" si="49"/>
        <v>0</v>
      </c>
      <c r="N1108" s="1275"/>
      <c r="O1108" s="520">
        <f t="shared" si="48"/>
        <v>0</v>
      </c>
    </row>
    <row r="1109" spans="2:15" ht="18" hidden="1" customHeight="1">
      <c r="B1109" s="516"/>
      <c r="C1109" s="1274" t="str">
        <f>T(ESTIMATE!B1098)</f>
        <v/>
      </c>
      <c r="D1109" s="1274"/>
      <c r="E1109" s="1274"/>
      <c r="F1109" s="1274"/>
      <c r="G1109" s="1274"/>
      <c r="H1109" s="559">
        <f>ESTIMATE!R1098</f>
        <v>0</v>
      </c>
      <c r="I1109" s="560" t="str">
        <f>T(ESTIMATE!U1098)</f>
        <v/>
      </c>
      <c r="J1109" s="561">
        <f>IF($R$3="Allocate Adders",ESTIMATE!BE1098,ESTIMATE!AY1098)</f>
        <v>0</v>
      </c>
      <c r="K1109" s="561">
        <f>IF($R$3="Allocate Adders",ESTIMATE!BH1098,ESTIMATE!AZ1098)</f>
        <v>0</v>
      </c>
      <c r="L1109" s="561">
        <f>IF($R$3="Allocate Adders",ESTIMATE!BK1098,ESTIMATE!BA1098)</f>
        <v>0</v>
      </c>
      <c r="M1109" s="1275">
        <f t="shared" si="49"/>
        <v>0</v>
      </c>
      <c r="N1109" s="1275"/>
      <c r="O1109" s="520">
        <f t="shared" si="48"/>
        <v>0</v>
      </c>
    </row>
    <row r="1110" spans="2:15" ht="18" hidden="1" customHeight="1">
      <c r="B1110" s="516"/>
      <c r="C1110" s="1274" t="str">
        <f>T(ESTIMATE!B1099)</f>
        <v>Bathroom Countertops</v>
      </c>
      <c r="D1110" s="1274"/>
      <c r="E1110" s="1274"/>
      <c r="F1110" s="1274"/>
      <c r="G1110" s="1274"/>
      <c r="H1110" s="559">
        <f>ESTIMATE!R1099</f>
        <v>0</v>
      </c>
      <c r="I1110" s="560" t="str">
        <f>T(ESTIMATE!U1099)</f>
        <v/>
      </c>
      <c r="J1110" s="561">
        <f>IF($R$3="Allocate Adders",ESTIMATE!BE1099,ESTIMATE!AY1099)</f>
        <v>0</v>
      </c>
      <c r="K1110" s="561">
        <f>IF($R$3="Allocate Adders",ESTIMATE!BH1099,ESTIMATE!AZ1099)</f>
        <v>0</v>
      </c>
      <c r="L1110" s="561">
        <f>IF($R$3="Allocate Adders",ESTIMATE!BK1099,ESTIMATE!BA1099)</f>
        <v>0</v>
      </c>
      <c r="M1110" s="1275">
        <f t="shared" si="49"/>
        <v>0</v>
      </c>
      <c r="N1110" s="1275"/>
      <c r="O1110" s="520">
        <f t="shared" si="48"/>
        <v>0</v>
      </c>
    </row>
    <row r="1111" spans="2:15" ht="18" hidden="1" customHeight="1">
      <c r="B1111" s="516"/>
      <c r="C1111" s="1274" t="str">
        <f>T(ESTIMATE!B1100)</f>
        <v>Vanity Countertop, per SF</v>
      </c>
      <c r="D1111" s="1274"/>
      <c r="E1111" s="1274"/>
      <c r="F1111" s="1274"/>
      <c r="G1111" s="1274"/>
      <c r="H1111" s="559">
        <f>ESTIMATE!R1100</f>
        <v>0</v>
      </c>
      <c r="I1111" s="560" t="str">
        <f>T(ESTIMATE!U1100)</f>
        <v>sf</v>
      </c>
      <c r="J1111" s="561">
        <f>IF($R$3="Allocate Adders",ESTIMATE!BE1100,ESTIMATE!AY1100)</f>
        <v>0</v>
      </c>
      <c r="K1111" s="561">
        <f>IF($R$3="Allocate Adders",ESTIMATE!BH1100,ESTIMATE!AZ1100)</f>
        <v>0</v>
      </c>
      <c r="L1111" s="561">
        <f>IF($R$3="Allocate Adders",ESTIMATE!BK1100,ESTIMATE!BA1100)</f>
        <v>0</v>
      </c>
      <c r="M1111" s="1275">
        <f t="shared" si="49"/>
        <v>0</v>
      </c>
      <c r="N1111" s="1275"/>
      <c r="O1111" s="520">
        <f t="shared" si="48"/>
        <v>0</v>
      </c>
    </row>
    <row r="1112" spans="2:15" ht="18" hidden="1" customHeight="1">
      <c r="B1112" s="516"/>
      <c r="C1112" s="1274" t="str">
        <f>T(ESTIMATE!B1101)</f>
        <v>Vanity Countertop, each</v>
      </c>
      <c r="D1112" s="1274"/>
      <c r="E1112" s="1274"/>
      <c r="F1112" s="1274"/>
      <c r="G1112" s="1274"/>
      <c r="H1112" s="559">
        <f>ESTIMATE!R1101</f>
        <v>0</v>
      </c>
      <c r="I1112" s="560" t="str">
        <f>T(ESTIMATE!U1101)</f>
        <v>ea</v>
      </c>
      <c r="J1112" s="561">
        <f>IF($R$3="Allocate Adders",ESTIMATE!BE1101,ESTIMATE!AY1101)</f>
        <v>0</v>
      </c>
      <c r="K1112" s="561">
        <f>IF($R$3="Allocate Adders",ESTIMATE!BH1101,ESTIMATE!AZ1101)</f>
        <v>0</v>
      </c>
      <c r="L1112" s="561">
        <f>IF($R$3="Allocate Adders",ESTIMATE!BK1101,ESTIMATE!BA1101)</f>
        <v>0</v>
      </c>
      <c r="M1112" s="1275">
        <f t="shared" si="49"/>
        <v>0</v>
      </c>
      <c r="N1112" s="1275"/>
      <c r="O1112" s="520">
        <f t="shared" si="48"/>
        <v>0</v>
      </c>
    </row>
    <row r="1113" spans="2:15" ht="18" hidden="1" customHeight="1">
      <c r="B1113" s="516"/>
      <c r="C1113" s="1274" t="str">
        <f>T(ESTIMATE!B1102)</f>
        <v/>
      </c>
      <c r="D1113" s="1274"/>
      <c r="E1113" s="1274"/>
      <c r="F1113" s="1274"/>
      <c r="G1113" s="1274"/>
      <c r="H1113" s="559">
        <f>ESTIMATE!R1102</f>
        <v>0</v>
      </c>
      <c r="I1113" s="560" t="str">
        <f>T(ESTIMATE!U1102)</f>
        <v/>
      </c>
      <c r="J1113" s="561">
        <f>IF($R$3="Allocate Adders",ESTIMATE!BE1102,ESTIMATE!AY1102)</f>
        <v>0</v>
      </c>
      <c r="K1113" s="561">
        <f>IF($R$3="Allocate Adders",ESTIMATE!BH1102,ESTIMATE!AZ1102)</f>
        <v>0</v>
      </c>
      <c r="L1113" s="561">
        <f>IF($R$3="Allocate Adders",ESTIMATE!BK1102,ESTIMATE!BA1102)</f>
        <v>0</v>
      </c>
      <c r="M1113" s="1275">
        <f t="shared" si="49"/>
        <v>0</v>
      </c>
      <c r="N1113" s="1275"/>
      <c r="O1113" s="520">
        <f t="shared" si="48"/>
        <v>0</v>
      </c>
    </row>
    <row r="1114" spans="2:15" ht="18" hidden="1" customHeight="1">
      <c r="B1114" s="516"/>
      <c r="C1114" s="1274" t="str">
        <f>T(ESTIMATE!B1103)</f>
        <v/>
      </c>
      <c r="D1114" s="1274"/>
      <c r="E1114" s="1274"/>
      <c r="F1114" s="1274"/>
      <c r="G1114" s="1274"/>
      <c r="H1114" s="559">
        <f>ESTIMATE!R1103</f>
        <v>0</v>
      </c>
      <c r="I1114" s="560" t="str">
        <f>T(ESTIMATE!U1103)</f>
        <v/>
      </c>
      <c r="J1114" s="561">
        <f>IF($R$3="Allocate Adders",ESTIMATE!BE1103,ESTIMATE!AY1103)</f>
        <v>0</v>
      </c>
      <c r="K1114" s="561">
        <f>IF($R$3="Allocate Adders",ESTIMATE!BH1103,ESTIMATE!AZ1103)</f>
        <v>0</v>
      </c>
      <c r="L1114" s="561">
        <f>IF($R$3="Allocate Adders",ESTIMATE!BK1103,ESTIMATE!BA1103)</f>
        <v>0</v>
      </c>
      <c r="M1114" s="1275">
        <f t="shared" si="49"/>
        <v>0</v>
      </c>
      <c r="N1114" s="1275"/>
      <c r="O1114" s="520">
        <f t="shared" si="48"/>
        <v>0</v>
      </c>
    </row>
    <row r="1115" spans="2:15" ht="18" hidden="1" customHeight="1">
      <c r="B1115" s="516"/>
      <c r="C1115" s="1274" t="str">
        <f>T(ESTIMATE!B1104)</f>
        <v>Undermount Sinks</v>
      </c>
      <c r="D1115" s="1274"/>
      <c r="E1115" s="1274"/>
      <c r="F1115" s="1274"/>
      <c r="G1115" s="1274"/>
      <c r="H1115" s="559">
        <f>ESTIMATE!R1104</f>
        <v>0</v>
      </c>
      <c r="I1115" s="560" t="str">
        <f>T(ESTIMATE!U1104)</f>
        <v/>
      </c>
      <c r="J1115" s="561">
        <f>IF($R$3="Allocate Adders",ESTIMATE!BE1104,ESTIMATE!AY1104)</f>
        <v>0</v>
      </c>
      <c r="K1115" s="561">
        <f>IF($R$3="Allocate Adders",ESTIMATE!BH1104,ESTIMATE!AZ1104)</f>
        <v>0</v>
      </c>
      <c r="L1115" s="561">
        <f>IF($R$3="Allocate Adders",ESTIMATE!BK1104,ESTIMATE!BA1104)</f>
        <v>0</v>
      </c>
      <c r="M1115" s="1275">
        <f t="shared" si="49"/>
        <v>0</v>
      </c>
      <c r="N1115" s="1275"/>
      <c r="O1115" s="520">
        <f t="shared" si="48"/>
        <v>0</v>
      </c>
    </row>
    <row r="1116" spans="2:15" ht="18" hidden="1" customHeight="1">
      <c r="B1116" s="516"/>
      <c r="C1116" s="1274" t="str">
        <f>T(ESTIMATE!B1105)</f>
        <v>Kitchen stainless steel sink bowl</v>
      </c>
      <c r="D1116" s="1274"/>
      <c r="E1116" s="1274"/>
      <c r="F1116" s="1274"/>
      <c r="G1116" s="1274"/>
      <c r="H1116" s="559">
        <f>ESTIMATE!R1105</f>
        <v>0</v>
      </c>
      <c r="I1116" s="560" t="str">
        <f>T(ESTIMATE!U1105)</f>
        <v>ea</v>
      </c>
      <c r="J1116" s="561">
        <f>IF($R$3="Allocate Adders",ESTIMATE!BE1105,ESTIMATE!AY1105)</f>
        <v>0</v>
      </c>
      <c r="K1116" s="561">
        <f>IF($R$3="Allocate Adders",ESTIMATE!BH1105,ESTIMATE!AZ1105)</f>
        <v>0</v>
      </c>
      <c r="L1116" s="561">
        <f>IF($R$3="Allocate Adders",ESTIMATE!BK1105,ESTIMATE!BA1105)</f>
        <v>0</v>
      </c>
      <c r="M1116" s="1275">
        <f t="shared" si="49"/>
        <v>0</v>
      </c>
      <c r="N1116" s="1275"/>
      <c r="O1116" s="520">
        <f t="shared" si="48"/>
        <v>0</v>
      </c>
    </row>
    <row r="1117" spans="2:15" ht="18" hidden="1" customHeight="1">
      <c r="B1117" s="516"/>
      <c r="C1117" s="1274" t="str">
        <f>T(ESTIMATE!B1106)</f>
        <v>Kitchen composite sink bowl</v>
      </c>
      <c r="D1117" s="1274"/>
      <c r="E1117" s="1274"/>
      <c r="F1117" s="1274"/>
      <c r="G1117" s="1274"/>
      <c r="H1117" s="559">
        <f>ESTIMATE!R1106</f>
        <v>0</v>
      </c>
      <c r="I1117" s="560" t="str">
        <f>T(ESTIMATE!U1106)</f>
        <v>ea</v>
      </c>
      <c r="J1117" s="561">
        <f>IF($R$3="Allocate Adders",ESTIMATE!BE1106,ESTIMATE!AY1106)</f>
        <v>0</v>
      </c>
      <c r="K1117" s="561">
        <f>IF($R$3="Allocate Adders",ESTIMATE!BH1106,ESTIMATE!AZ1106)</f>
        <v>0</v>
      </c>
      <c r="L1117" s="561">
        <f>IF($R$3="Allocate Adders",ESTIMATE!BK1106,ESTIMATE!BA1106)</f>
        <v>0</v>
      </c>
      <c r="M1117" s="1275">
        <f t="shared" si="49"/>
        <v>0</v>
      </c>
      <c r="N1117" s="1275"/>
      <c r="O1117" s="520">
        <f t="shared" si="48"/>
        <v>0</v>
      </c>
    </row>
    <row r="1118" spans="2:15" ht="18" hidden="1" customHeight="1">
      <c r="B1118" s="516"/>
      <c r="C1118" s="1274" t="str">
        <f>T(ESTIMATE!B1107)</f>
        <v>Kitchen farmhouse sink bowl</v>
      </c>
      <c r="D1118" s="1274"/>
      <c r="E1118" s="1274"/>
      <c r="F1118" s="1274"/>
      <c r="G1118" s="1274"/>
      <c r="H1118" s="559">
        <f>ESTIMATE!R1107</f>
        <v>0</v>
      </c>
      <c r="I1118" s="560" t="str">
        <f>T(ESTIMATE!U1107)</f>
        <v>ea</v>
      </c>
      <c r="J1118" s="561">
        <f>IF($R$3="Allocate Adders",ESTIMATE!BE1107,ESTIMATE!AY1107)</f>
        <v>0</v>
      </c>
      <c r="K1118" s="561">
        <f>IF($R$3="Allocate Adders",ESTIMATE!BH1107,ESTIMATE!AZ1107)</f>
        <v>0</v>
      </c>
      <c r="L1118" s="561">
        <f>IF($R$3="Allocate Adders",ESTIMATE!BK1107,ESTIMATE!BA1107)</f>
        <v>0</v>
      </c>
      <c r="M1118" s="1275">
        <f t="shared" si="49"/>
        <v>0</v>
      </c>
      <c r="N1118" s="1275"/>
      <c r="O1118" s="520">
        <f t="shared" si="48"/>
        <v>0</v>
      </c>
    </row>
    <row r="1119" spans="2:15" ht="18" hidden="1" customHeight="1">
      <c r="B1119" s="516"/>
      <c r="C1119" s="1274" t="str">
        <f>T(ESTIMATE!B1108)</f>
        <v>Bathroom undermount sink bowl</v>
      </c>
      <c r="D1119" s="1274"/>
      <c r="E1119" s="1274"/>
      <c r="F1119" s="1274"/>
      <c r="G1119" s="1274"/>
      <c r="H1119" s="559">
        <f>ESTIMATE!R1108</f>
        <v>0</v>
      </c>
      <c r="I1119" s="560" t="str">
        <f>T(ESTIMATE!U1108)</f>
        <v>ea</v>
      </c>
      <c r="J1119" s="561">
        <f>IF($R$3="Allocate Adders",ESTIMATE!BE1108,ESTIMATE!AY1108)</f>
        <v>0</v>
      </c>
      <c r="K1119" s="561">
        <f>IF($R$3="Allocate Adders",ESTIMATE!BH1108,ESTIMATE!AZ1108)</f>
        <v>0</v>
      </c>
      <c r="L1119" s="561">
        <f>IF($R$3="Allocate Adders",ESTIMATE!BK1108,ESTIMATE!BA1108)</f>
        <v>0</v>
      </c>
      <c r="M1119" s="1275">
        <f t="shared" si="49"/>
        <v>0</v>
      </c>
      <c r="N1119" s="1275"/>
      <c r="O1119" s="520">
        <f t="shared" si="48"/>
        <v>0</v>
      </c>
    </row>
    <row r="1120" spans="2:15" ht="18" hidden="1" customHeight="1">
      <c r="B1120" s="516"/>
      <c r="C1120" s="1274" t="str">
        <f>T(ESTIMATE!B1109)</f>
        <v/>
      </c>
      <c r="D1120" s="1274"/>
      <c r="E1120" s="1274"/>
      <c r="F1120" s="1274"/>
      <c r="G1120" s="1274"/>
      <c r="H1120" s="559">
        <f>ESTIMATE!R1109</f>
        <v>0</v>
      </c>
      <c r="I1120" s="560" t="str">
        <f>T(ESTIMATE!U1109)</f>
        <v/>
      </c>
      <c r="J1120" s="561">
        <f>IF($R$3="Allocate Adders",ESTIMATE!BE1109,ESTIMATE!AY1109)</f>
        <v>0</v>
      </c>
      <c r="K1120" s="561">
        <f>IF($R$3="Allocate Adders",ESTIMATE!BH1109,ESTIMATE!AZ1109)</f>
        <v>0</v>
      </c>
      <c r="L1120" s="561">
        <f>IF($R$3="Allocate Adders",ESTIMATE!BK1109,ESTIMATE!BA1109)</f>
        <v>0</v>
      </c>
      <c r="M1120" s="1275">
        <f t="shared" si="49"/>
        <v>0</v>
      </c>
      <c r="N1120" s="1275"/>
      <c r="O1120" s="520">
        <f t="shared" si="48"/>
        <v>0</v>
      </c>
    </row>
    <row r="1121" spans="2:15" ht="18" hidden="1" customHeight="1">
      <c r="B1121" s="516"/>
      <c r="C1121" s="1274" t="str">
        <f>T(ESTIMATE!B1110)</f>
        <v/>
      </c>
      <c r="D1121" s="1274"/>
      <c r="E1121" s="1274"/>
      <c r="F1121" s="1274"/>
      <c r="G1121" s="1274"/>
      <c r="H1121" s="559">
        <f>ESTIMATE!R1110</f>
        <v>0</v>
      </c>
      <c r="I1121" s="560" t="str">
        <f>T(ESTIMATE!U1110)</f>
        <v/>
      </c>
      <c r="J1121" s="561">
        <f>IF($R$3="Allocate Adders",ESTIMATE!BE1110,ESTIMATE!AY1110)</f>
        <v>0</v>
      </c>
      <c r="K1121" s="561">
        <f>IF($R$3="Allocate Adders",ESTIMATE!BH1110,ESTIMATE!AZ1110)</f>
        <v>0</v>
      </c>
      <c r="L1121" s="561">
        <f>IF($R$3="Allocate Adders",ESTIMATE!BK1110,ESTIMATE!BA1110)</f>
        <v>0</v>
      </c>
      <c r="M1121" s="1275">
        <f t="shared" si="49"/>
        <v>0</v>
      </c>
      <c r="N1121" s="1275"/>
      <c r="O1121" s="520">
        <f t="shared" si="48"/>
        <v>0</v>
      </c>
    </row>
    <row r="1122" spans="2:15" ht="18" hidden="1" customHeight="1">
      <c r="B1122" s="516"/>
      <c r="C1122" s="1274" t="str">
        <f>T(ESTIMATE!B1111)</f>
        <v/>
      </c>
      <c r="D1122" s="1274"/>
      <c r="E1122" s="1274"/>
      <c r="F1122" s="1274"/>
      <c r="G1122" s="1274"/>
      <c r="H1122" s="559">
        <f>ESTIMATE!R1111</f>
        <v>0</v>
      </c>
      <c r="I1122" s="560" t="str">
        <f>T(ESTIMATE!U1111)</f>
        <v/>
      </c>
      <c r="J1122" s="561">
        <f>IF($R$3="Allocate Adders",ESTIMATE!BE1111,ESTIMATE!AY1111)</f>
        <v>0</v>
      </c>
      <c r="K1122" s="561">
        <f>IF($R$3="Allocate Adders",ESTIMATE!BH1111,ESTIMATE!AZ1111)</f>
        <v>0</v>
      </c>
      <c r="L1122" s="561">
        <f>IF($R$3="Allocate Adders",ESTIMATE!BK1111,ESTIMATE!BA1111)</f>
        <v>0</v>
      </c>
      <c r="M1122" s="1275">
        <f t="shared" si="49"/>
        <v>0</v>
      </c>
      <c r="N1122" s="1275"/>
      <c r="O1122" s="520">
        <f t="shared" si="48"/>
        <v>0</v>
      </c>
    </row>
    <row r="1123" spans="2:15" ht="18" hidden="1" customHeight="1">
      <c r="B1123" s="516"/>
      <c r="C1123" s="1274" t="str">
        <f>T(ESTIMATE!B1112)</f>
        <v/>
      </c>
      <c r="D1123" s="1274"/>
      <c r="E1123" s="1274"/>
      <c r="F1123" s="1274"/>
      <c r="G1123" s="1274"/>
      <c r="H1123" s="559">
        <f>ESTIMATE!R1112</f>
        <v>0</v>
      </c>
      <c r="I1123" s="560" t="str">
        <f>T(ESTIMATE!U1112)</f>
        <v/>
      </c>
      <c r="J1123" s="561">
        <f>IF($R$3="Allocate Adders",ESTIMATE!BE1112,ESTIMATE!AY1112)</f>
        <v>0</v>
      </c>
      <c r="K1123" s="561">
        <f>IF($R$3="Allocate Adders",ESTIMATE!BH1112,ESTIMATE!AZ1112)</f>
        <v>0</v>
      </c>
      <c r="L1123" s="561">
        <f>IF($R$3="Allocate Adders",ESTIMATE!BK1112,ESTIMATE!BA1112)</f>
        <v>0</v>
      </c>
      <c r="M1123" s="1275">
        <f t="shared" si="49"/>
        <v>0</v>
      </c>
      <c r="N1123" s="1275"/>
      <c r="O1123" s="520">
        <f t="shared" si="48"/>
        <v>0</v>
      </c>
    </row>
    <row r="1124" spans="2:15" ht="18" hidden="1" customHeight="1">
      <c r="B1124" s="516"/>
      <c r="C1124" s="1274" t="str">
        <f>T(ESTIMATE!B1113)</f>
        <v/>
      </c>
      <c r="D1124" s="1274"/>
      <c r="E1124" s="1274"/>
      <c r="F1124" s="1274"/>
      <c r="G1124" s="1274"/>
      <c r="H1124" s="559">
        <f>ESTIMATE!R1113</f>
        <v>0</v>
      </c>
      <c r="I1124" s="560" t="str">
        <f>T(ESTIMATE!U1113)</f>
        <v/>
      </c>
      <c r="J1124" s="561">
        <f>IF($R$3="Allocate Adders",ESTIMATE!BE1113,ESTIMATE!AY1113)</f>
        <v>0</v>
      </c>
      <c r="K1124" s="561">
        <f>IF($R$3="Allocate Adders",ESTIMATE!BH1113,ESTIMATE!AZ1113)</f>
        <v>0</v>
      </c>
      <c r="L1124" s="561">
        <f>IF($R$3="Allocate Adders",ESTIMATE!BK1113,ESTIMATE!BA1113)</f>
        <v>0</v>
      </c>
      <c r="M1124" s="1275">
        <f t="shared" si="49"/>
        <v>0</v>
      </c>
      <c r="N1124" s="1275"/>
      <c r="O1124" s="520">
        <f t="shared" si="48"/>
        <v>0</v>
      </c>
    </row>
    <row r="1125" spans="2:15" ht="18" hidden="1" customHeight="1">
      <c r="B1125" s="516"/>
      <c r="C1125" s="1274" t="str">
        <f>T(ESTIMATE!B1114)</f>
        <v/>
      </c>
      <c r="D1125" s="1274"/>
      <c r="E1125" s="1274"/>
      <c r="F1125" s="1274"/>
      <c r="G1125" s="1274"/>
      <c r="H1125" s="559">
        <f>ESTIMATE!R1114</f>
        <v>0</v>
      </c>
      <c r="I1125" s="560" t="str">
        <f>T(ESTIMATE!U1114)</f>
        <v/>
      </c>
      <c r="J1125" s="561">
        <f>IF($R$3="Allocate Adders",ESTIMATE!BE1114,ESTIMATE!AY1114)</f>
        <v>0</v>
      </c>
      <c r="K1125" s="561">
        <f>IF($R$3="Allocate Adders",ESTIMATE!BH1114,ESTIMATE!AZ1114)</f>
        <v>0</v>
      </c>
      <c r="L1125" s="561">
        <f>IF($R$3="Allocate Adders",ESTIMATE!BK1114,ESTIMATE!BA1114)</f>
        <v>0</v>
      </c>
      <c r="M1125" s="1275">
        <f t="shared" si="49"/>
        <v>0</v>
      </c>
      <c r="N1125" s="1275"/>
      <c r="O1125" s="520">
        <f t="shared" si="48"/>
        <v>0</v>
      </c>
    </row>
    <row r="1126" spans="2:15" ht="18" hidden="1" customHeight="1">
      <c r="B1126" s="516"/>
      <c r="C1126" s="1274" t="str">
        <f>T(ESTIMATE!B1115)</f>
        <v/>
      </c>
      <c r="D1126" s="1274"/>
      <c r="E1126" s="1274"/>
      <c r="F1126" s="1274"/>
      <c r="G1126" s="1274"/>
      <c r="H1126" s="559">
        <f>ESTIMATE!R1115</f>
        <v>0</v>
      </c>
      <c r="I1126" s="560" t="str">
        <f>T(ESTIMATE!U1115)</f>
        <v/>
      </c>
      <c r="J1126" s="561">
        <f>IF($R$3="Allocate Adders",ESTIMATE!BE1115,ESTIMATE!AY1115)</f>
        <v>0</v>
      </c>
      <c r="K1126" s="561">
        <f>IF($R$3="Allocate Adders",ESTIMATE!BH1115,ESTIMATE!AZ1115)</f>
        <v>0</v>
      </c>
      <c r="L1126" s="561">
        <f>IF($R$3="Allocate Adders",ESTIMATE!BK1115,ESTIMATE!BA1115)</f>
        <v>0</v>
      </c>
      <c r="M1126" s="1275">
        <f t="shared" si="49"/>
        <v>0</v>
      </c>
      <c r="N1126" s="1275"/>
      <c r="O1126" s="520">
        <f t="shared" si="48"/>
        <v>0</v>
      </c>
    </row>
    <row r="1127" spans="2:15" ht="18" hidden="1" customHeight="1">
      <c r="B1127" s="516"/>
      <c r="C1127" s="1274" t="str">
        <f>T(ESTIMATE!B1116)</f>
        <v/>
      </c>
      <c r="D1127" s="1274"/>
      <c r="E1127" s="1274"/>
      <c r="F1127" s="1274"/>
      <c r="G1127" s="1274"/>
      <c r="H1127" s="559">
        <f>ESTIMATE!R1116</f>
        <v>0</v>
      </c>
      <c r="I1127" s="560" t="str">
        <f>T(ESTIMATE!U1116)</f>
        <v/>
      </c>
      <c r="J1127" s="561">
        <f>IF($R$3="Allocate Adders",ESTIMATE!BE1116,ESTIMATE!AY1116)</f>
        <v>0</v>
      </c>
      <c r="K1127" s="561">
        <f>IF($R$3="Allocate Adders",ESTIMATE!BH1116,ESTIMATE!AZ1116)</f>
        <v>0</v>
      </c>
      <c r="L1127" s="561">
        <f>IF($R$3="Allocate Adders",ESTIMATE!BK1116,ESTIMATE!BA1116)</f>
        <v>0</v>
      </c>
      <c r="M1127" s="1275">
        <f t="shared" si="49"/>
        <v>0</v>
      </c>
      <c r="N1127" s="1275"/>
      <c r="O1127" s="520">
        <f t="shared" si="48"/>
        <v>0</v>
      </c>
    </row>
    <row r="1128" spans="2:15" ht="18" hidden="1" customHeight="1">
      <c r="B1128" s="516"/>
      <c r="C1128" s="1274" t="str">
        <f>T(ESTIMATE!B1117)</f>
        <v/>
      </c>
      <c r="D1128" s="1274"/>
      <c r="E1128" s="1274"/>
      <c r="F1128" s="1274"/>
      <c r="G1128" s="1274"/>
      <c r="H1128" s="559">
        <f>ESTIMATE!R1117</f>
        <v>0</v>
      </c>
      <c r="I1128" s="560" t="str">
        <f>T(ESTIMATE!U1117)</f>
        <v/>
      </c>
      <c r="J1128" s="561">
        <f>IF($R$3="Allocate Adders",ESTIMATE!BE1117,ESTIMATE!AY1117)</f>
        <v>0</v>
      </c>
      <c r="K1128" s="561">
        <f>IF($R$3="Allocate Adders",ESTIMATE!BH1117,ESTIMATE!AZ1117)</f>
        <v>0</v>
      </c>
      <c r="L1128" s="561">
        <f>IF($R$3="Allocate Adders",ESTIMATE!BK1117,ESTIMATE!BA1117)</f>
        <v>0</v>
      </c>
      <c r="M1128" s="1275">
        <f t="shared" si="49"/>
        <v>0</v>
      </c>
      <c r="N1128" s="1275"/>
      <c r="O1128" s="520">
        <f t="shared" si="48"/>
        <v>0</v>
      </c>
    </row>
    <row r="1129" spans="2:15" ht="18" hidden="1" customHeight="1">
      <c r="B1129" s="516"/>
      <c r="C1129" s="1274" t="str">
        <f>T(ESTIMATE!B1118)</f>
        <v/>
      </c>
      <c r="D1129" s="1274"/>
      <c r="E1129" s="1274"/>
      <c r="F1129" s="1274"/>
      <c r="G1129" s="1274"/>
      <c r="H1129" s="559">
        <f>ESTIMATE!R1118</f>
        <v>0</v>
      </c>
      <c r="I1129" s="560" t="str">
        <f>T(ESTIMATE!U1118)</f>
        <v/>
      </c>
      <c r="J1129" s="561">
        <f>IF($R$3="Allocate Adders",ESTIMATE!BE1118,ESTIMATE!AY1118)</f>
        <v>0</v>
      </c>
      <c r="K1129" s="561">
        <f>IF($R$3="Allocate Adders",ESTIMATE!BH1118,ESTIMATE!AZ1118)</f>
        <v>0</v>
      </c>
      <c r="L1129" s="561">
        <f>IF($R$3="Allocate Adders",ESTIMATE!BK1118,ESTIMATE!BA1118)</f>
        <v>0</v>
      </c>
      <c r="M1129" s="1275">
        <f t="shared" si="49"/>
        <v>0</v>
      </c>
      <c r="N1129" s="1275"/>
      <c r="O1129" s="520">
        <f t="shared" si="48"/>
        <v>0</v>
      </c>
    </row>
    <row r="1130" spans="2:15" ht="18" hidden="1" customHeight="1">
      <c r="B1130" s="516"/>
      <c r="C1130" s="1274" t="str">
        <f>T(ESTIMATE!B1119)</f>
        <v/>
      </c>
      <c r="D1130" s="1274"/>
      <c r="E1130" s="1274"/>
      <c r="F1130" s="1274"/>
      <c r="G1130" s="1274"/>
      <c r="H1130" s="559">
        <f>ESTIMATE!R1119</f>
        <v>0</v>
      </c>
      <c r="I1130" s="560" t="str">
        <f>T(ESTIMATE!U1119)</f>
        <v/>
      </c>
      <c r="J1130" s="561">
        <f>IF($R$3="Allocate Adders",ESTIMATE!BE1119,ESTIMATE!AY1119)</f>
        <v>0</v>
      </c>
      <c r="K1130" s="561">
        <f>IF($R$3="Allocate Adders",ESTIMATE!BH1119,ESTIMATE!AZ1119)</f>
        <v>0</v>
      </c>
      <c r="L1130" s="561">
        <f>IF($R$3="Allocate Adders",ESTIMATE!BK1119,ESTIMATE!BA1119)</f>
        <v>0</v>
      </c>
      <c r="M1130" s="1275">
        <f t="shared" si="49"/>
        <v>0</v>
      </c>
      <c r="N1130" s="1275"/>
      <c r="O1130" s="520">
        <f t="shared" si="48"/>
        <v>0</v>
      </c>
    </row>
    <row r="1131" spans="2:15" ht="18" hidden="1" customHeight="1">
      <c r="B1131" s="516"/>
      <c r="C1131" s="1274" t="str">
        <f>T(ESTIMATE!B1120)</f>
        <v/>
      </c>
      <c r="D1131" s="1274"/>
      <c r="E1131" s="1274"/>
      <c r="F1131" s="1274"/>
      <c r="G1131" s="1274"/>
      <c r="H1131" s="559">
        <f>ESTIMATE!R1120</f>
        <v>0</v>
      </c>
      <c r="I1131" s="560" t="str">
        <f>T(ESTIMATE!U1120)</f>
        <v/>
      </c>
      <c r="J1131" s="561">
        <f>IF($R$3="Allocate Adders",ESTIMATE!BE1120,ESTIMATE!AY1120)</f>
        <v>0</v>
      </c>
      <c r="K1131" s="561">
        <f>IF($R$3="Allocate Adders",ESTIMATE!BH1120,ESTIMATE!AZ1120)</f>
        <v>0</v>
      </c>
      <c r="L1131" s="561">
        <f>IF($R$3="Allocate Adders",ESTIMATE!BK1120,ESTIMATE!BA1120)</f>
        <v>0</v>
      </c>
      <c r="M1131" s="1275">
        <f t="shared" si="49"/>
        <v>0</v>
      </c>
      <c r="N1131" s="1275"/>
      <c r="O1131" s="520">
        <f t="shared" si="48"/>
        <v>0</v>
      </c>
    </row>
    <row r="1132" spans="2:15" ht="18" hidden="1" customHeight="1">
      <c r="B1132" s="516"/>
      <c r="C1132" s="1274" t="str">
        <f>T(ESTIMATE!B1121)</f>
        <v/>
      </c>
      <c r="D1132" s="1274"/>
      <c r="E1132" s="1274"/>
      <c r="F1132" s="1274"/>
      <c r="G1132" s="1274"/>
      <c r="H1132" s="559">
        <f>ESTIMATE!R1121</f>
        <v>0</v>
      </c>
      <c r="I1132" s="560" t="str">
        <f>T(ESTIMATE!U1121)</f>
        <v/>
      </c>
      <c r="J1132" s="561">
        <f>IF($R$3="Allocate Adders",ESTIMATE!BE1121,ESTIMATE!AY1121)</f>
        <v>0</v>
      </c>
      <c r="K1132" s="561">
        <f>IF($R$3="Allocate Adders",ESTIMATE!BH1121,ESTIMATE!AZ1121)</f>
        <v>0</v>
      </c>
      <c r="L1132" s="561">
        <f>IF($R$3="Allocate Adders",ESTIMATE!BK1121,ESTIMATE!BA1121)</f>
        <v>0</v>
      </c>
      <c r="M1132" s="1275">
        <f t="shared" si="49"/>
        <v>0</v>
      </c>
      <c r="N1132" s="1275"/>
      <c r="O1132" s="520">
        <f t="shared" si="48"/>
        <v>0</v>
      </c>
    </row>
    <row r="1133" spans="2:15" ht="18" hidden="1" customHeight="1">
      <c r="B1133" s="516"/>
      <c r="C1133" s="1274" t="str">
        <f>T(ESTIMATE!B1122)</f>
        <v/>
      </c>
      <c r="D1133" s="1274"/>
      <c r="E1133" s="1274"/>
      <c r="F1133" s="1274"/>
      <c r="G1133" s="1274"/>
      <c r="H1133" s="559">
        <f>ESTIMATE!R1122</f>
        <v>0</v>
      </c>
      <c r="I1133" s="560" t="str">
        <f>T(ESTIMATE!U1122)</f>
        <v/>
      </c>
      <c r="J1133" s="561">
        <f>IF($R$3="Allocate Adders",ESTIMATE!BE1122,ESTIMATE!AY1122)</f>
        <v>0</v>
      </c>
      <c r="K1133" s="561">
        <f>IF($R$3="Allocate Adders",ESTIMATE!BH1122,ESTIMATE!AZ1122)</f>
        <v>0</v>
      </c>
      <c r="L1133" s="561">
        <f>IF($R$3="Allocate Adders",ESTIMATE!BK1122,ESTIMATE!BA1122)</f>
        <v>0</v>
      </c>
      <c r="M1133" s="1275">
        <f t="shared" si="49"/>
        <v>0</v>
      </c>
      <c r="N1133" s="1275"/>
      <c r="O1133" s="520">
        <f t="shared" si="48"/>
        <v>0</v>
      </c>
    </row>
    <row r="1134" spans="2:15" ht="18" hidden="1" customHeight="1">
      <c r="B1134" s="516"/>
      <c r="C1134" s="1274" t="str">
        <f>T(ESTIMATE!B1123)</f>
        <v/>
      </c>
      <c r="D1134" s="1274"/>
      <c r="E1134" s="1274"/>
      <c r="F1134" s="1274"/>
      <c r="G1134" s="1274"/>
      <c r="H1134" s="559">
        <f>ESTIMATE!R1123</f>
        <v>0</v>
      </c>
      <c r="I1134" s="560" t="str">
        <f>T(ESTIMATE!U1123)</f>
        <v/>
      </c>
      <c r="J1134" s="561">
        <f>IF($R$3="Allocate Adders",ESTIMATE!BE1123,ESTIMATE!AY1123)</f>
        <v>0</v>
      </c>
      <c r="K1134" s="561">
        <f>IF($R$3="Allocate Adders",ESTIMATE!BH1123,ESTIMATE!AZ1123)</f>
        <v>0</v>
      </c>
      <c r="L1134" s="561">
        <f>IF($R$3="Allocate Adders",ESTIMATE!BK1123,ESTIMATE!BA1123)</f>
        <v>0</v>
      </c>
      <c r="M1134" s="1275">
        <f t="shared" si="49"/>
        <v>0</v>
      </c>
      <c r="N1134" s="1275"/>
      <c r="O1134" s="520">
        <f t="shared" si="48"/>
        <v>0</v>
      </c>
    </row>
    <row r="1135" spans="2:15" ht="18" hidden="1" customHeight="1">
      <c r="B1135" s="516"/>
      <c r="C1135" s="1274" t="str">
        <f>T(ESTIMATE!B1124)</f>
        <v/>
      </c>
      <c r="D1135" s="1274"/>
      <c r="E1135" s="1274"/>
      <c r="F1135" s="1274"/>
      <c r="G1135" s="1274"/>
      <c r="H1135" s="559">
        <f>ESTIMATE!R1124</f>
        <v>0</v>
      </c>
      <c r="I1135" s="560" t="str">
        <f>T(ESTIMATE!U1124)</f>
        <v/>
      </c>
      <c r="J1135" s="561">
        <f>IF($R$3="Allocate Adders",ESTIMATE!BE1124,ESTIMATE!AY1124)</f>
        <v>0</v>
      </c>
      <c r="K1135" s="561">
        <f>IF($R$3="Allocate Adders",ESTIMATE!BH1124,ESTIMATE!AZ1124)</f>
        <v>0</v>
      </c>
      <c r="L1135" s="561">
        <f>IF($R$3="Allocate Adders",ESTIMATE!BK1124,ESTIMATE!BA1124)</f>
        <v>0</v>
      </c>
      <c r="M1135" s="1275">
        <f t="shared" si="49"/>
        <v>0</v>
      </c>
      <c r="N1135" s="1275"/>
      <c r="O1135" s="520">
        <f t="shared" si="48"/>
        <v>0</v>
      </c>
    </row>
    <row r="1136" spans="2:15" ht="18" hidden="1" customHeight="1">
      <c r="B1136" s="516"/>
      <c r="C1136" s="1274" t="str">
        <f>T(ESTIMATE!B1125)</f>
        <v/>
      </c>
      <c r="D1136" s="1274"/>
      <c r="E1136" s="1274"/>
      <c r="F1136" s="1274"/>
      <c r="G1136" s="1274"/>
      <c r="H1136" s="559">
        <f>ESTIMATE!R1125</f>
        <v>0</v>
      </c>
      <c r="I1136" s="560" t="str">
        <f>T(ESTIMATE!U1125)</f>
        <v/>
      </c>
      <c r="J1136" s="561">
        <f>IF($R$3="Allocate Adders",ESTIMATE!BE1125,ESTIMATE!AY1125)</f>
        <v>0</v>
      </c>
      <c r="K1136" s="561">
        <f>IF($R$3="Allocate Adders",ESTIMATE!BH1125,ESTIMATE!AZ1125)</f>
        <v>0</v>
      </c>
      <c r="L1136" s="561">
        <f>IF($R$3="Allocate Adders",ESTIMATE!BK1125,ESTIMATE!BA1125)</f>
        <v>0</v>
      </c>
      <c r="M1136" s="1275">
        <f t="shared" si="49"/>
        <v>0</v>
      </c>
      <c r="N1136" s="1275"/>
      <c r="O1136" s="520">
        <f t="shared" si="48"/>
        <v>0</v>
      </c>
    </row>
    <row r="1137" spans="2:15" ht="18" hidden="1" customHeight="1">
      <c r="B1137" s="516"/>
      <c r="C1137" s="1274" t="str">
        <f>T(ESTIMATE!B1126)</f>
        <v/>
      </c>
      <c r="D1137" s="1274"/>
      <c r="E1137" s="1274"/>
      <c r="F1137" s="1274"/>
      <c r="G1137" s="1274"/>
      <c r="H1137" s="559">
        <f>ESTIMATE!R1126</f>
        <v>0</v>
      </c>
      <c r="I1137" s="560" t="str">
        <f>T(ESTIMATE!U1126)</f>
        <v/>
      </c>
      <c r="J1137" s="561">
        <f>IF($R$3="Allocate Adders",ESTIMATE!BE1126,ESTIMATE!AY1126)</f>
        <v>0</v>
      </c>
      <c r="K1137" s="561">
        <f>IF($R$3="Allocate Adders",ESTIMATE!BH1126,ESTIMATE!AZ1126)</f>
        <v>0</v>
      </c>
      <c r="L1137" s="561">
        <f>IF($R$3="Allocate Adders",ESTIMATE!BK1126,ESTIMATE!BA1126)</f>
        <v>0</v>
      </c>
      <c r="M1137" s="1275">
        <f t="shared" si="49"/>
        <v>0</v>
      </c>
      <c r="N1137" s="1275"/>
      <c r="O1137" s="520">
        <f t="shared" si="48"/>
        <v>0</v>
      </c>
    </row>
    <row r="1138" spans="2:15" ht="18" hidden="1" customHeight="1">
      <c r="B1138" s="516"/>
      <c r="C1138" s="1274" t="str">
        <f>T(ESTIMATE!B1127)</f>
        <v/>
      </c>
      <c r="D1138" s="1274"/>
      <c r="E1138" s="1274"/>
      <c r="F1138" s="1274"/>
      <c r="G1138" s="1274"/>
      <c r="H1138" s="559">
        <f>ESTIMATE!R1127</f>
        <v>0</v>
      </c>
      <c r="I1138" s="560" t="str">
        <f>T(ESTIMATE!U1127)</f>
        <v/>
      </c>
      <c r="J1138" s="561">
        <f>IF($R$3="Allocate Adders",ESTIMATE!BE1127,ESTIMATE!AY1127)</f>
        <v>0</v>
      </c>
      <c r="K1138" s="561">
        <f>IF($R$3="Allocate Adders",ESTIMATE!BH1127,ESTIMATE!AZ1127)</f>
        <v>0</v>
      </c>
      <c r="L1138" s="561">
        <f>IF($R$3="Allocate Adders",ESTIMATE!BK1127,ESTIMATE!BA1127)</f>
        <v>0</v>
      </c>
      <c r="M1138" s="1275">
        <f t="shared" si="49"/>
        <v>0</v>
      </c>
      <c r="N1138" s="1275"/>
      <c r="O1138" s="520">
        <f t="shared" si="48"/>
        <v>0</v>
      </c>
    </row>
    <row r="1139" spans="2:15" ht="18" hidden="1" customHeight="1">
      <c r="B1139" s="516"/>
      <c r="C1139" s="1274" t="str">
        <f>T(ESTIMATE!B1128)</f>
        <v/>
      </c>
      <c r="D1139" s="1274"/>
      <c r="E1139" s="1274"/>
      <c r="F1139" s="1274"/>
      <c r="G1139" s="1274"/>
      <c r="H1139" s="559">
        <f>ESTIMATE!R1128</f>
        <v>0</v>
      </c>
      <c r="I1139" s="560" t="str">
        <f>T(ESTIMATE!U1128)</f>
        <v/>
      </c>
      <c r="J1139" s="561">
        <f>IF($R$3="Allocate Adders",ESTIMATE!BE1128,ESTIMATE!AY1128)</f>
        <v>0</v>
      </c>
      <c r="K1139" s="561">
        <f>IF($R$3="Allocate Adders",ESTIMATE!BH1128,ESTIMATE!AZ1128)</f>
        <v>0</v>
      </c>
      <c r="L1139" s="561">
        <f>IF($R$3="Allocate Adders",ESTIMATE!BK1128,ESTIMATE!BA1128)</f>
        <v>0</v>
      </c>
      <c r="M1139" s="1275">
        <f t="shared" si="49"/>
        <v>0</v>
      </c>
      <c r="N1139" s="1275"/>
      <c r="O1139" s="520">
        <f t="shared" si="48"/>
        <v>0</v>
      </c>
    </row>
    <row r="1140" spans="2:15" ht="18" hidden="1" customHeight="1">
      <c r="B1140" s="516"/>
      <c r="C1140" s="1274" t="str">
        <f>T(ESTIMATE!B1129)</f>
        <v/>
      </c>
      <c r="D1140" s="1274"/>
      <c r="E1140" s="1274"/>
      <c r="F1140" s="1274"/>
      <c r="G1140" s="1274"/>
      <c r="H1140" s="559">
        <f>ESTIMATE!R1129</f>
        <v>0</v>
      </c>
      <c r="I1140" s="560" t="str">
        <f>T(ESTIMATE!U1129)</f>
        <v/>
      </c>
      <c r="J1140" s="561">
        <f>IF($R$3="Allocate Adders",ESTIMATE!BE1129,ESTIMATE!AY1129)</f>
        <v>0</v>
      </c>
      <c r="K1140" s="561">
        <f>IF($R$3="Allocate Adders",ESTIMATE!BH1129,ESTIMATE!AZ1129)</f>
        <v>0</v>
      </c>
      <c r="L1140" s="561">
        <f>IF($R$3="Allocate Adders",ESTIMATE!BK1129,ESTIMATE!BA1129)</f>
        <v>0</v>
      </c>
      <c r="M1140" s="1275">
        <f t="shared" si="49"/>
        <v>0</v>
      </c>
      <c r="N1140" s="1275"/>
      <c r="O1140" s="520">
        <f t="shared" si="48"/>
        <v>0</v>
      </c>
    </row>
    <row r="1141" spans="2:15" ht="18" hidden="1" customHeight="1">
      <c r="B1141" s="516"/>
      <c r="C1141" s="1274" t="str">
        <f>T(ESTIMATE!B1130)</f>
        <v/>
      </c>
      <c r="D1141" s="1274"/>
      <c r="E1141" s="1274"/>
      <c r="F1141" s="1274"/>
      <c r="G1141" s="1274"/>
      <c r="H1141" s="559">
        <f>ESTIMATE!R1130</f>
        <v>0</v>
      </c>
      <c r="I1141" s="560" t="str">
        <f>T(ESTIMATE!U1130)</f>
        <v/>
      </c>
      <c r="J1141" s="561">
        <f>IF($R$3="Allocate Adders",ESTIMATE!BE1130,ESTIMATE!AY1130)</f>
        <v>0</v>
      </c>
      <c r="K1141" s="561">
        <f>IF($R$3="Allocate Adders",ESTIMATE!BH1130,ESTIMATE!AZ1130)</f>
        <v>0</v>
      </c>
      <c r="L1141" s="561">
        <f>IF($R$3="Allocate Adders",ESTIMATE!BK1130,ESTIMATE!BA1130)</f>
        <v>0</v>
      </c>
      <c r="M1141" s="1275">
        <f t="shared" si="49"/>
        <v>0</v>
      </c>
      <c r="N1141" s="1275"/>
      <c r="O1141" s="520">
        <f t="shared" si="48"/>
        <v>0</v>
      </c>
    </row>
    <row r="1142" spans="2:15" ht="4.3499999999999996" hidden="1" customHeight="1" thickBot="1">
      <c r="B1142" s="516"/>
      <c r="C1142" s="562"/>
      <c r="D1142" s="364"/>
      <c r="E1142" s="364"/>
      <c r="F1142" s="364"/>
      <c r="G1142" s="364"/>
      <c r="H1142" s="563"/>
      <c r="I1142" s="364"/>
      <c r="J1142" s="564"/>
      <c r="K1142" s="564"/>
      <c r="L1142" s="564"/>
      <c r="M1142" s="565"/>
      <c r="N1142" s="566"/>
      <c r="O1142" s="520">
        <f>O1143</f>
        <v>0</v>
      </c>
    </row>
    <row r="1143" spans="2:15" ht="22" hidden="1" customHeight="1" thickBot="1">
      <c r="B1143" s="516"/>
      <c r="C1143" s="1276" t="str">
        <f>T(ESTIMATE!AE1132)</f>
        <v>COUNTERTOPS TOTAL</v>
      </c>
      <c r="D1143" s="1277"/>
      <c r="E1143" s="1277"/>
      <c r="F1143" s="1277"/>
      <c r="G1143" s="1277"/>
      <c r="H1143" s="1277"/>
      <c r="I1143" s="1278"/>
      <c r="J1143" s="530">
        <f>SUM(J1102:J1142)</f>
        <v>0</v>
      </c>
      <c r="K1143" s="531">
        <f>SUM(K1102:K1142)</f>
        <v>0</v>
      </c>
      <c r="L1143" s="530">
        <f>SUM(L1102:L1142)</f>
        <v>0</v>
      </c>
      <c r="M1143" s="1279">
        <f>SUM(M1102:N1142)</f>
        <v>0</v>
      </c>
      <c r="N1143" s="1280"/>
      <c r="O1143" s="520">
        <f>SUM(O1101:O1141)</f>
        <v>0</v>
      </c>
    </row>
    <row r="1144" spans="2:15" ht="20.7" hidden="1" customHeight="1">
      <c r="B1144" s="521"/>
      <c r="C1144" s="585"/>
      <c r="D1144" s="585"/>
      <c r="E1144" s="585"/>
      <c r="F1144" s="585"/>
      <c r="G1144" s="585"/>
      <c r="H1144" s="586"/>
      <c r="I1144" s="585"/>
      <c r="J1144" s="587"/>
      <c r="K1144" s="587"/>
      <c r="L1144" s="587"/>
      <c r="M1144" s="588"/>
      <c r="N1144" s="571"/>
      <c r="O1144" s="520">
        <f>O1143</f>
        <v>0</v>
      </c>
    </row>
    <row r="1145" spans="2:15" ht="5.45" hidden="1" customHeight="1">
      <c r="B1145" s="597"/>
      <c r="C1145" s="1281"/>
      <c r="D1145" s="1281"/>
      <c r="E1145" s="1281"/>
      <c r="F1145" s="1281"/>
      <c r="G1145" s="1281"/>
      <c r="H1145" s="594"/>
      <c r="I1145" s="595"/>
      <c r="J1145" s="596"/>
      <c r="K1145" s="596"/>
      <c r="L1145" s="596"/>
      <c r="M1145" s="1282"/>
      <c r="N1145" s="1282"/>
    </row>
    <row r="1146" spans="2:15" ht="22" customHeight="1">
      <c r="B1146" s="521"/>
      <c r="C1146" s="1283" t="str">
        <f>T(ESTIMATE!B1135)</f>
        <v>INTERIOR DOORS</v>
      </c>
      <c r="D1146" s="1283"/>
      <c r="E1146" s="1283"/>
      <c r="F1146" s="1283"/>
      <c r="G1146" s="1284"/>
      <c r="H1146" s="556">
        <f>SUM(H1147:H1186)</f>
        <v>20</v>
      </c>
      <c r="I1146" s="557"/>
      <c r="J1146" s="558"/>
      <c r="K1146" s="558"/>
      <c r="L1146" s="558"/>
      <c r="M1146" s="1285"/>
      <c r="N1146" s="1286"/>
      <c r="O1146" s="520">
        <f t="shared" ref="O1146:O1186" si="50">H1146</f>
        <v>20</v>
      </c>
    </row>
    <row r="1147" spans="2:15" ht="18" hidden="1" customHeight="1">
      <c r="B1147" s="516"/>
      <c r="C1147" s="1274" t="str">
        <f>T(ESTIMATE!B1136)</f>
        <v>Interior Bid/Allowance</v>
      </c>
      <c r="D1147" s="1274"/>
      <c r="E1147" s="1274"/>
      <c r="F1147" s="1274"/>
      <c r="G1147" s="1274"/>
      <c r="H1147" s="559">
        <f>ESTIMATE!R1136</f>
        <v>0</v>
      </c>
      <c r="I1147" s="560" t="str">
        <f>T(ESTIMATE!U1136)</f>
        <v>ls</v>
      </c>
      <c r="J1147" s="561">
        <f>IF($R$3="Allocate Adders",ESTIMATE!BE1136,ESTIMATE!AY1136)</f>
        <v>0</v>
      </c>
      <c r="K1147" s="561">
        <f>IF($R$3="Allocate Adders",ESTIMATE!BH1136,ESTIMATE!AZ1136)</f>
        <v>0</v>
      </c>
      <c r="L1147" s="561">
        <f>IF($R$3="Allocate Adders",ESTIMATE!BK1136,ESTIMATE!BA1136)</f>
        <v>0</v>
      </c>
      <c r="M1147" s="1275">
        <f t="shared" ref="M1147:M1186" si="51">SUM(J1147:L1147)</f>
        <v>0</v>
      </c>
      <c r="N1147" s="1275"/>
      <c r="O1147" s="520">
        <f t="shared" si="50"/>
        <v>0</v>
      </c>
    </row>
    <row r="1148" spans="2:15" ht="18" customHeight="1">
      <c r="B1148" s="516"/>
      <c r="C1148" s="1274" t="str">
        <f>T(ESTIMATE!B1137)</f>
        <v>Interior door, prehung, hollow-core door</v>
      </c>
      <c r="D1148" s="1274"/>
      <c r="E1148" s="1274"/>
      <c r="F1148" s="1274"/>
      <c r="G1148" s="1274"/>
      <c r="H1148" s="559">
        <f>ESTIMATE!R1137</f>
        <v>10</v>
      </c>
      <c r="I1148" s="560" t="str">
        <f>T(ESTIMATE!U1137)</f>
        <v>ea</v>
      </c>
      <c r="J1148" s="561">
        <f>IF($R$3="Allocate Adders",ESTIMATE!BE1137,ESTIMATE!AY1137)</f>
        <v>750</v>
      </c>
      <c r="K1148" s="561">
        <f>IF($R$3="Allocate Adders",ESTIMATE!BH1137,ESTIMATE!AZ1137)</f>
        <v>850</v>
      </c>
      <c r="L1148" s="561">
        <f>IF($R$3="Allocate Adders",ESTIMATE!BK1137,ESTIMATE!BA1137)</f>
        <v>0</v>
      </c>
      <c r="M1148" s="1275">
        <f t="shared" si="51"/>
        <v>1600</v>
      </c>
      <c r="N1148" s="1275"/>
      <c r="O1148" s="520">
        <f t="shared" si="50"/>
        <v>10</v>
      </c>
    </row>
    <row r="1149" spans="2:15" ht="18" hidden="1" customHeight="1">
      <c r="B1149" s="516"/>
      <c r="C1149" s="1274" t="str">
        <f>T(ESTIMATE!B1138)</f>
        <v>Interior door, prehung, solid-core door</v>
      </c>
      <c r="D1149" s="1274"/>
      <c r="E1149" s="1274"/>
      <c r="F1149" s="1274"/>
      <c r="G1149" s="1274"/>
      <c r="H1149" s="559">
        <f>ESTIMATE!R1138</f>
        <v>10</v>
      </c>
      <c r="I1149" s="560" t="str">
        <f>T(ESTIMATE!U1138)</f>
        <v>ea</v>
      </c>
      <c r="J1149" s="561">
        <f>IF($R$3="Allocate Adders",ESTIMATE!BE1138,ESTIMATE!AY1138)</f>
        <v>850</v>
      </c>
      <c r="K1149" s="561">
        <f>IF($R$3="Allocate Adders",ESTIMATE!BH1138,ESTIMATE!AZ1138)</f>
        <v>1500</v>
      </c>
      <c r="L1149" s="561">
        <f>IF($R$3="Allocate Adders",ESTIMATE!BK1138,ESTIMATE!BA1138)</f>
        <v>0</v>
      </c>
      <c r="M1149" s="1275">
        <f t="shared" si="51"/>
        <v>2350</v>
      </c>
      <c r="N1149" s="1275"/>
      <c r="O1149" s="520">
        <f t="shared" si="50"/>
        <v>10</v>
      </c>
    </row>
    <row r="1150" spans="2:15" ht="18" hidden="1" customHeight="1">
      <c r="B1150" s="516"/>
      <c r="C1150" s="1274" t="str">
        <f>T(ESTIMATE!B1139)</f>
        <v>Interior 6 panel, sliding closet door</v>
      </c>
      <c r="D1150" s="1274"/>
      <c r="E1150" s="1274"/>
      <c r="F1150" s="1274"/>
      <c r="G1150" s="1274"/>
      <c r="H1150" s="559">
        <f>ESTIMATE!R1139</f>
        <v>0</v>
      </c>
      <c r="I1150" s="560" t="str">
        <f>T(ESTIMATE!U1139)</f>
        <v>ea</v>
      </c>
      <c r="J1150" s="561">
        <f>IF($R$3="Allocate Adders",ESTIMATE!BE1139,ESTIMATE!AY1139)</f>
        <v>0</v>
      </c>
      <c r="K1150" s="561">
        <f>IF($R$3="Allocate Adders",ESTIMATE!BH1139,ESTIMATE!AZ1139)</f>
        <v>0</v>
      </c>
      <c r="L1150" s="561">
        <f>IF($R$3="Allocate Adders",ESTIMATE!BK1139,ESTIMATE!BA1139)</f>
        <v>0</v>
      </c>
      <c r="M1150" s="1275">
        <f t="shared" si="51"/>
        <v>0</v>
      </c>
      <c r="N1150" s="1275"/>
      <c r="O1150" s="520">
        <f t="shared" si="50"/>
        <v>0</v>
      </c>
    </row>
    <row r="1151" spans="2:15" ht="18" hidden="1" customHeight="1">
      <c r="B1151" s="516"/>
      <c r="C1151" s="1274" t="str">
        <f>T(ESTIMATE!B1140)</f>
        <v>Interior mirrored, sliding, closet doors</v>
      </c>
      <c r="D1151" s="1274"/>
      <c r="E1151" s="1274"/>
      <c r="F1151" s="1274"/>
      <c r="G1151" s="1274"/>
      <c r="H1151" s="559">
        <f>ESTIMATE!R1140</f>
        <v>0</v>
      </c>
      <c r="I1151" s="560" t="str">
        <f>T(ESTIMATE!U1140)</f>
        <v>ea</v>
      </c>
      <c r="J1151" s="561">
        <f>IF($R$3="Allocate Adders",ESTIMATE!BE1140,ESTIMATE!AY1140)</f>
        <v>0</v>
      </c>
      <c r="K1151" s="561">
        <f>IF($R$3="Allocate Adders",ESTIMATE!BH1140,ESTIMATE!AZ1140)</f>
        <v>0</v>
      </c>
      <c r="L1151" s="561">
        <f>IF($R$3="Allocate Adders",ESTIMATE!BK1140,ESTIMATE!BA1140)</f>
        <v>0</v>
      </c>
      <c r="M1151" s="1275">
        <f t="shared" si="51"/>
        <v>0</v>
      </c>
      <c r="N1151" s="1275"/>
      <c r="O1151" s="520">
        <f t="shared" si="50"/>
        <v>0</v>
      </c>
    </row>
    <row r="1152" spans="2:15" ht="18" hidden="1" customHeight="1">
      <c r="B1152" s="516"/>
      <c r="C1152" s="1274" t="str">
        <f>T(ESTIMATE!B1141)</f>
        <v>Interior bi-fold, closet doors</v>
      </c>
      <c r="D1152" s="1274"/>
      <c r="E1152" s="1274"/>
      <c r="F1152" s="1274"/>
      <c r="G1152" s="1274"/>
      <c r="H1152" s="559">
        <f>ESTIMATE!R1141</f>
        <v>0</v>
      </c>
      <c r="I1152" s="560" t="str">
        <f>T(ESTIMATE!U1141)</f>
        <v>ea</v>
      </c>
      <c r="J1152" s="561">
        <f>IF($R$3="Allocate Adders",ESTIMATE!BE1141,ESTIMATE!AY1141)</f>
        <v>0</v>
      </c>
      <c r="K1152" s="561">
        <f>IF($R$3="Allocate Adders",ESTIMATE!BH1141,ESTIMATE!AZ1141)</f>
        <v>0</v>
      </c>
      <c r="L1152" s="561">
        <f>IF($R$3="Allocate Adders",ESTIMATE!BK1141,ESTIMATE!BA1141)</f>
        <v>0</v>
      </c>
      <c r="M1152" s="1275">
        <f t="shared" si="51"/>
        <v>0</v>
      </c>
      <c r="N1152" s="1275"/>
      <c r="O1152" s="520">
        <f t="shared" si="50"/>
        <v>0</v>
      </c>
    </row>
    <row r="1153" spans="2:15" ht="18" hidden="1" customHeight="1">
      <c r="B1153" s="516"/>
      <c r="C1153" s="1274" t="str">
        <f>T(ESTIMATE!B1142)</f>
        <v>Custom barn door</v>
      </c>
      <c r="D1153" s="1274"/>
      <c r="E1153" s="1274"/>
      <c r="F1153" s="1274"/>
      <c r="G1153" s="1274"/>
      <c r="H1153" s="559">
        <f>ESTIMATE!R1142</f>
        <v>0</v>
      </c>
      <c r="I1153" s="560" t="str">
        <f>T(ESTIMATE!U1142)</f>
        <v>ea</v>
      </c>
      <c r="J1153" s="561">
        <f>IF($R$3="Allocate Adders",ESTIMATE!BE1142,ESTIMATE!AY1142)</f>
        <v>0</v>
      </c>
      <c r="K1153" s="561">
        <f>IF($R$3="Allocate Adders",ESTIMATE!BH1142,ESTIMATE!AZ1142)</f>
        <v>0</v>
      </c>
      <c r="L1153" s="561">
        <f>IF($R$3="Allocate Adders",ESTIMATE!BK1142,ESTIMATE!BA1142)</f>
        <v>0</v>
      </c>
      <c r="M1153" s="1275">
        <f t="shared" si="51"/>
        <v>0</v>
      </c>
      <c r="N1153" s="1275"/>
      <c r="O1153" s="520">
        <f t="shared" si="50"/>
        <v>0</v>
      </c>
    </row>
    <row r="1154" spans="2:15" ht="18" hidden="1" customHeight="1">
      <c r="B1154" s="516"/>
      <c r="C1154" s="1274" t="str">
        <f>T(ESTIMATE!B1143)</f>
        <v/>
      </c>
      <c r="D1154" s="1274"/>
      <c r="E1154" s="1274"/>
      <c r="F1154" s="1274"/>
      <c r="G1154" s="1274"/>
      <c r="H1154" s="559">
        <f>ESTIMATE!R1143</f>
        <v>0</v>
      </c>
      <c r="I1154" s="560" t="str">
        <f>T(ESTIMATE!U1143)</f>
        <v/>
      </c>
      <c r="J1154" s="561">
        <f>IF($R$3="Allocate Adders",ESTIMATE!BE1143,ESTIMATE!AY1143)</f>
        <v>0</v>
      </c>
      <c r="K1154" s="561">
        <f>IF($R$3="Allocate Adders",ESTIMATE!BH1143,ESTIMATE!AZ1143)</f>
        <v>0</v>
      </c>
      <c r="L1154" s="561">
        <f>IF($R$3="Allocate Adders",ESTIMATE!BK1143,ESTIMATE!BA1143)</f>
        <v>0</v>
      </c>
      <c r="M1154" s="1275">
        <f t="shared" si="51"/>
        <v>0</v>
      </c>
      <c r="N1154" s="1275"/>
      <c r="O1154" s="520">
        <f t="shared" si="50"/>
        <v>0</v>
      </c>
    </row>
    <row r="1155" spans="2:15" ht="18" hidden="1" customHeight="1">
      <c r="B1155" s="516"/>
      <c r="C1155" s="1274" t="str">
        <f>T(ESTIMATE!B1144)</f>
        <v/>
      </c>
      <c r="D1155" s="1274"/>
      <c r="E1155" s="1274"/>
      <c r="F1155" s="1274"/>
      <c r="G1155" s="1274"/>
      <c r="H1155" s="559">
        <f>ESTIMATE!R1144</f>
        <v>0</v>
      </c>
      <c r="I1155" s="560" t="str">
        <f>T(ESTIMATE!U1144)</f>
        <v/>
      </c>
      <c r="J1155" s="561">
        <f>IF($R$3="Allocate Adders",ESTIMATE!BE1144,ESTIMATE!AY1144)</f>
        <v>0</v>
      </c>
      <c r="K1155" s="561">
        <f>IF($R$3="Allocate Adders",ESTIMATE!BH1144,ESTIMATE!AZ1144)</f>
        <v>0</v>
      </c>
      <c r="L1155" s="561">
        <f>IF($R$3="Allocate Adders",ESTIMATE!BK1144,ESTIMATE!BA1144)</f>
        <v>0</v>
      </c>
      <c r="M1155" s="1275">
        <f t="shared" si="51"/>
        <v>0</v>
      </c>
      <c r="N1155" s="1275"/>
      <c r="O1155" s="520">
        <f t="shared" si="50"/>
        <v>0</v>
      </c>
    </row>
    <row r="1156" spans="2:15" ht="18" hidden="1" customHeight="1">
      <c r="B1156" s="516"/>
      <c r="C1156" s="1274" t="str">
        <f>T(ESTIMATE!B1145)</f>
        <v>Miscellaneous Door</v>
      </c>
      <c r="D1156" s="1274"/>
      <c r="E1156" s="1274"/>
      <c r="F1156" s="1274"/>
      <c r="G1156" s="1274"/>
      <c r="H1156" s="559">
        <f>ESTIMATE!R1145</f>
        <v>0</v>
      </c>
      <c r="I1156" s="560" t="str">
        <f>T(ESTIMATE!U1145)</f>
        <v/>
      </c>
      <c r="J1156" s="561">
        <f>IF($R$3="Allocate Adders",ESTIMATE!BE1145,ESTIMATE!AY1145)</f>
        <v>0</v>
      </c>
      <c r="K1156" s="561">
        <f>IF($R$3="Allocate Adders",ESTIMATE!BH1145,ESTIMATE!AZ1145)</f>
        <v>0</v>
      </c>
      <c r="L1156" s="561">
        <f>IF($R$3="Allocate Adders",ESTIMATE!BK1145,ESTIMATE!BA1145)</f>
        <v>0</v>
      </c>
      <c r="M1156" s="1275">
        <f t="shared" si="51"/>
        <v>0</v>
      </c>
      <c r="N1156" s="1275"/>
      <c r="O1156" s="520">
        <f t="shared" si="50"/>
        <v>0</v>
      </c>
    </row>
    <row r="1157" spans="2:15" ht="18" hidden="1" customHeight="1">
      <c r="B1157" s="516"/>
      <c r="C1157" s="1274" t="str">
        <f>T(ESTIMATE!B1146)</f>
        <v>Door hardware, knobs only</v>
      </c>
      <c r="D1157" s="1274"/>
      <c r="E1157" s="1274"/>
      <c r="F1157" s="1274"/>
      <c r="G1157" s="1274"/>
      <c r="H1157" s="559">
        <f>ESTIMATE!R1146</f>
        <v>0</v>
      </c>
      <c r="I1157" s="560" t="str">
        <f>T(ESTIMATE!U1146)</f>
        <v>ea</v>
      </c>
      <c r="J1157" s="561">
        <f>IF($R$3="Allocate Adders",ESTIMATE!BE1146,ESTIMATE!AY1146)</f>
        <v>0</v>
      </c>
      <c r="K1157" s="561">
        <f>IF($R$3="Allocate Adders",ESTIMATE!BH1146,ESTIMATE!AZ1146)</f>
        <v>0</v>
      </c>
      <c r="L1157" s="561">
        <f>IF($R$3="Allocate Adders",ESTIMATE!BK1146,ESTIMATE!BA1146)</f>
        <v>0</v>
      </c>
      <c r="M1157" s="1275">
        <f t="shared" si="51"/>
        <v>0</v>
      </c>
      <c r="N1157" s="1275"/>
      <c r="O1157" s="520">
        <f t="shared" si="50"/>
        <v>0</v>
      </c>
    </row>
    <row r="1158" spans="2:15" ht="18" hidden="1" customHeight="1">
      <c r="B1158" s="516"/>
      <c r="C1158" s="1274" t="str">
        <f>T(ESTIMATE!B1147)</f>
        <v>Door casings</v>
      </c>
      <c r="D1158" s="1274"/>
      <c r="E1158" s="1274"/>
      <c r="F1158" s="1274"/>
      <c r="G1158" s="1274"/>
      <c r="H1158" s="559">
        <f>ESTIMATE!R1147</f>
        <v>0</v>
      </c>
      <c r="I1158" s="560" t="str">
        <f>T(ESTIMATE!U1147)</f>
        <v>ea</v>
      </c>
      <c r="J1158" s="561">
        <f>IF($R$3="Allocate Adders",ESTIMATE!BE1147,ESTIMATE!AY1147)</f>
        <v>0</v>
      </c>
      <c r="K1158" s="561">
        <f>IF($R$3="Allocate Adders",ESTIMATE!BH1147,ESTIMATE!AZ1147)</f>
        <v>0</v>
      </c>
      <c r="L1158" s="561">
        <f>IF($R$3="Allocate Adders",ESTIMATE!BK1147,ESTIMATE!BA1147)</f>
        <v>0</v>
      </c>
      <c r="M1158" s="1275">
        <f t="shared" si="51"/>
        <v>0</v>
      </c>
      <c r="N1158" s="1275"/>
      <c r="O1158" s="520">
        <f t="shared" si="50"/>
        <v>0</v>
      </c>
    </row>
    <row r="1159" spans="2:15" ht="18" hidden="1" customHeight="1">
      <c r="B1159" s="516"/>
      <c r="C1159" s="1274" t="str">
        <f>T(ESTIMATE!B1148)</f>
        <v/>
      </c>
      <c r="D1159" s="1274"/>
      <c r="E1159" s="1274"/>
      <c r="F1159" s="1274"/>
      <c r="G1159" s="1274"/>
      <c r="H1159" s="559">
        <f>ESTIMATE!R1148</f>
        <v>0</v>
      </c>
      <c r="I1159" s="560" t="str">
        <f>T(ESTIMATE!U1148)</f>
        <v/>
      </c>
      <c r="J1159" s="561">
        <f>IF($R$3="Allocate Adders",ESTIMATE!BE1148,ESTIMATE!AY1148)</f>
        <v>0</v>
      </c>
      <c r="K1159" s="561">
        <f>IF($R$3="Allocate Adders",ESTIMATE!BH1148,ESTIMATE!AZ1148)</f>
        <v>0</v>
      </c>
      <c r="L1159" s="561">
        <f>IF($R$3="Allocate Adders",ESTIMATE!BK1148,ESTIMATE!BA1148)</f>
        <v>0</v>
      </c>
      <c r="M1159" s="1275">
        <f t="shared" si="51"/>
        <v>0</v>
      </c>
      <c r="N1159" s="1275"/>
      <c r="O1159" s="520">
        <f t="shared" si="50"/>
        <v>0</v>
      </c>
    </row>
    <row r="1160" spans="2:15" ht="18" hidden="1" customHeight="1">
      <c r="B1160" s="516"/>
      <c r="C1160" s="1274" t="str">
        <f>T(ESTIMATE!B1149)</f>
        <v/>
      </c>
      <c r="D1160" s="1274"/>
      <c r="E1160" s="1274"/>
      <c r="F1160" s="1274"/>
      <c r="G1160" s="1274"/>
      <c r="H1160" s="559">
        <f>ESTIMATE!R1149</f>
        <v>0</v>
      </c>
      <c r="I1160" s="560" t="str">
        <f>T(ESTIMATE!U1149)</f>
        <v/>
      </c>
      <c r="J1160" s="561">
        <f>IF($R$3="Allocate Adders",ESTIMATE!BE1149,ESTIMATE!AY1149)</f>
        <v>0</v>
      </c>
      <c r="K1160" s="561">
        <f>IF($R$3="Allocate Adders",ESTIMATE!BH1149,ESTIMATE!AZ1149)</f>
        <v>0</v>
      </c>
      <c r="L1160" s="561">
        <f>IF($R$3="Allocate Adders",ESTIMATE!BK1149,ESTIMATE!BA1149)</f>
        <v>0</v>
      </c>
      <c r="M1160" s="1275">
        <f t="shared" si="51"/>
        <v>0</v>
      </c>
      <c r="N1160" s="1275"/>
      <c r="O1160" s="520">
        <f t="shared" si="50"/>
        <v>0</v>
      </c>
    </row>
    <row r="1161" spans="2:15" ht="18" hidden="1" customHeight="1">
      <c r="B1161" s="516"/>
      <c r="C1161" s="1274" t="str">
        <f>T(ESTIMATE!B1150)</f>
        <v/>
      </c>
      <c r="D1161" s="1274"/>
      <c r="E1161" s="1274"/>
      <c r="F1161" s="1274"/>
      <c r="G1161" s="1274"/>
      <c r="H1161" s="559">
        <f>ESTIMATE!R1150</f>
        <v>0</v>
      </c>
      <c r="I1161" s="560" t="str">
        <f>T(ESTIMATE!U1150)</f>
        <v/>
      </c>
      <c r="J1161" s="561">
        <f>IF($R$3="Allocate Adders",ESTIMATE!BE1150,ESTIMATE!AY1150)</f>
        <v>0</v>
      </c>
      <c r="K1161" s="561">
        <f>IF($R$3="Allocate Adders",ESTIMATE!BH1150,ESTIMATE!AZ1150)</f>
        <v>0</v>
      </c>
      <c r="L1161" s="561">
        <f>IF($R$3="Allocate Adders",ESTIMATE!BK1150,ESTIMATE!BA1150)</f>
        <v>0</v>
      </c>
      <c r="M1161" s="1275">
        <f t="shared" si="51"/>
        <v>0</v>
      </c>
      <c r="N1161" s="1275"/>
      <c r="O1161" s="520">
        <f t="shared" si="50"/>
        <v>0</v>
      </c>
    </row>
    <row r="1162" spans="2:15" ht="18" hidden="1" customHeight="1">
      <c r="B1162" s="516"/>
      <c r="C1162" s="1274" t="str">
        <f>T(ESTIMATE!B1151)</f>
        <v/>
      </c>
      <c r="D1162" s="1274"/>
      <c r="E1162" s="1274"/>
      <c r="F1162" s="1274"/>
      <c r="G1162" s="1274"/>
      <c r="H1162" s="559">
        <f>ESTIMATE!R1151</f>
        <v>0</v>
      </c>
      <c r="I1162" s="560" t="str">
        <f>T(ESTIMATE!U1151)</f>
        <v/>
      </c>
      <c r="J1162" s="561">
        <f>IF($R$3="Allocate Adders",ESTIMATE!BE1151,ESTIMATE!AY1151)</f>
        <v>0</v>
      </c>
      <c r="K1162" s="561">
        <f>IF($R$3="Allocate Adders",ESTIMATE!BH1151,ESTIMATE!AZ1151)</f>
        <v>0</v>
      </c>
      <c r="L1162" s="561">
        <f>IF($R$3="Allocate Adders",ESTIMATE!BK1151,ESTIMATE!BA1151)</f>
        <v>0</v>
      </c>
      <c r="M1162" s="1275">
        <f t="shared" si="51"/>
        <v>0</v>
      </c>
      <c r="N1162" s="1275"/>
      <c r="O1162" s="520">
        <f t="shared" si="50"/>
        <v>0</v>
      </c>
    </row>
    <row r="1163" spans="2:15" ht="18" hidden="1" customHeight="1">
      <c r="B1163" s="516"/>
      <c r="C1163" s="1274" t="str">
        <f>T(ESTIMATE!B1152)</f>
        <v/>
      </c>
      <c r="D1163" s="1274"/>
      <c r="E1163" s="1274"/>
      <c r="F1163" s="1274"/>
      <c r="G1163" s="1274"/>
      <c r="H1163" s="559">
        <f>ESTIMATE!R1152</f>
        <v>0</v>
      </c>
      <c r="I1163" s="560" t="str">
        <f>T(ESTIMATE!U1152)</f>
        <v/>
      </c>
      <c r="J1163" s="561">
        <f>IF($R$3="Allocate Adders",ESTIMATE!BE1152,ESTIMATE!AY1152)</f>
        <v>0</v>
      </c>
      <c r="K1163" s="561">
        <f>IF($R$3="Allocate Adders",ESTIMATE!BH1152,ESTIMATE!AZ1152)</f>
        <v>0</v>
      </c>
      <c r="L1163" s="561">
        <f>IF($R$3="Allocate Adders",ESTIMATE!BK1152,ESTIMATE!BA1152)</f>
        <v>0</v>
      </c>
      <c r="M1163" s="1275">
        <f t="shared" si="51"/>
        <v>0</v>
      </c>
      <c r="N1163" s="1275"/>
      <c r="O1163" s="520">
        <f t="shared" si="50"/>
        <v>0</v>
      </c>
    </row>
    <row r="1164" spans="2:15" ht="18" hidden="1" customHeight="1">
      <c r="B1164" s="516"/>
      <c r="C1164" s="1274" t="str">
        <f>T(ESTIMATE!B1153)</f>
        <v/>
      </c>
      <c r="D1164" s="1274"/>
      <c r="E1164" s="1274"/>
      <c r="F1164" s="1274"/>
      <c r="G1164" s="1274"/>
      <c r="H1164" s="559">
        <f>ESTIMATE!R1153</f>
        <v>0</v>
      </c>
      <c r="I1164" s="560" t="str">
        <f>T(ESTIMATE!U1153)</f>
        <v/>
      </c>
      <c r="J1164" s="561">
        <f>IF($R$3="Allocate Adders",ESTIMATE!BE1153,ESTIMATE!AY1153)</f>
        <v>0</v>
      </c>
      <c r="K1164" s="561">
        <f>IF($R$3="Allocate Adders",ESTIMATE!BH1153,ESTIMATE!AZ1153)</f>
        <v>0</v>
      </c>
      <c r="L1164" s="561">
        <f>IF($R$3="Allocate Adders",ESTIMATE!BK1153,ESTIMATE!BA1153)</f>
        <v>0</v>
      </c>
      <c r="M1164" s="1275">
        <f t="shared" si="51"/>
        <v>0</v>
      </c>
      <c r="N1164" s="1275"/>
      <c r="O1164" s="520">
        <f t="shared" si="50"/>
        <v>0</v>
      </c>
    </row>
    <row r="1165" spans="2:15" ht="18" hidden="1" customHeight="1">
      <c r="B1165" s="516"/>
      <c r="C1165" s="1274" t="str">
        <f>T(ESTIMATE!B1154)</f>
        <v/>
      </c>
      <c r="D1165" s="1274"/>
      <c r="E1165" s="1274"/>
      <c r="F1165" s="1274"/>
      <c r="G1165" s="1274"/>
      <c r="H1165" s="559">
        <f>ESTIMATE!R1154</f>
        <v>0</v>
      </c>
      <c r="I1165" s="560" t="str">
        <f>T(ESTIMATE!U1154)</f>
        <v/>
      </c>
      <c r="J1165" s="561">
        <f>IF($R$3="Allocate Adders",ESTIMATE!BE1154,ESTIMATE!AY1154)</f>
        <v>0</v>
      </c>
      <c r="K1165" s="561">
        <f>IF($R$3="Allocate Adders",ESTIMATE!BH1154,ESTIMATE!AZ1154)</f>
        <v>0</v>
      </c>
      <c r="L1165" s="561">
        <f>IF($R$3="Allocate Adders",ESTIMATE!BK1154,ESTIMATE!BA1154)</f>
        <v>0</v>
      </c>
      <c r="M1165" s="1275">
        <f t="shared" si="51"/>
        <v>0</v>
      </c>
      <c r="N1165" s="1275"/>
      <c r="O1165" s="520">
        <f t="shared" si="50"/>
        <v>0</v>
      </c>
    </row>
    <row r="1166" spans="2:15" ht="18" hidden="1" customHeight="1">
      <c r="B1166" s="516"/>
      <c r="C1166" s="1274" t="str">
        <f>T(ESTIMATE!B1155)</f>
        <v/>
      </c>
      <c r="D1166" s="1274"/>
      <c r="E1166" s="1274"/>
      <c r="F1166" s="1274"/>
      <c r="G1166" s="1274"/>
      <c r="H1166" s="559">
        <f>ESTIMATE!R1155</f>
        <v>0</v>
      </c>
      <c r="I1166" s="560" t="str">
        <f>T(ESTIMATE!U1155)</f>
        <v/>
      </c>
      <c r="J1166" s="561">
        <f>IF($R$3="Allocate Adders",ESTIMATE!BE1155,ESTIMATE!AY1155)</f>
        <v>0</v>
      </c>
      <c r="K1166" s="561">
        <f>IF($R$3="Allocate Adders",ESTIMATE!BH1155,ESTIMATE!AZ1155)</f>
        <v>0</v>
      </c>
      <c r="L1166" s="561">
        <f>IF($R$3="Allocate Adders",ESTIMATE!BK1155,ESTIMATE!BA1155)</f>
        <v>0</v>
      </c>
      <c r="M1166" s="1275">
        <f t="shared" si="51"/>
        <v>0</v>
      </c>
      <c r="N1166" s="1275"/>
      <c r="O1166" s="520">
        <f t="shared" si="50"/>
        <v>0</v>
      </c>
    </row>
    <row r="1167" spans="2:15" ht="18" hidden="1" customHeight="1">
      <c r="B1167" s="516"/>
      <c r="C1167" s="1274" t="str">
        <f>T(ESTIMATE!B1156)</f>
        <v/>
      </c>
      <c r="D1167" s="1274"/>
      <c r="E1167" s="1274"/>
      <c r="F1167" s="1274"/>
      <c r="G1167" s="1274"/>
      <c r="H1167" s="559">
        <f>ESTIMATE!R1156</f>
        <v>0</v>
      </c>
      <c r="I1167" s="560" t="str">
        <f>T(ESTIMATE!U1156)</f>
        <v/>
      </c>
      <c r="J1167" s="561">
        <f>IF($R$3="Allocate Adders",ESTIMATE!BE1156,ESTIMATE!AY1156)</f>
        <v>0</v>
      </c>
      <c r="K1167" s="561">
        <f>IF($R$3="Allocate Adders",ESTIMATE!BH1156,ESTIMATE!AZ1156)</f>
        <v>0</v>
      </c>
      <c r="L1167" s="561">
        <f>IF($R$3="Allocate Adders",ESTIMATE!BK1156,ESTIMATE!BA1156)</f>
        <v>0</v>
      </c>
      <c r="M1167" s="1275">
        <f t="shared" si="51"/>
        <v>0</v>
      </c>
      <c r="N1167" s="1275"/>
      <c r="O1167" s="520">
        <f t="shared" si="50"/>
        <v>0</v>
      </c>
    </row>
    <row r="1168" spans="2:15" ht="18" hidden="1" customHeight="1">
      <c r="B1168" s="516"/>
      <c r="C1168" s="1274" t="str">
        <f>T(ESTIMATE!B1157)</f>
        <v/>
      </c>
      <c r="D1168" s="1274"/>
      <c r="E1168" s="1274"/>
      <c r="F1168" s="1274"/>
      <c r="G1168" s="1274"/>
      <c r="H1168" s="559">
        <f>ESTIMATE!R1157</f>
        <v>0</v>
      </c>
      <c r="I1168" s="560" t="str">
        <f>T(ESTIMATE!U1157)</f>
        <v/>
      </c>
      <c r="J1168" s="561">
        <f>IF($R$3="Allocate Adders",ESTIMATE!BE1157,ESTIMATE!AY1157)</f>
        <v>0</v>
      </c>
      <c r="K1168" s="561">
        <f>IF($R$3="Allocate Adders",ESTIMATE!BH1157,ESTIMATE!AZ1157)</f>
        <v>0</v>
      </c>
      <c r="L1168" s="561">
        <f>IF($R$3="Allocate Adders",ESTIMATE!BK1157,ESTIMATE!BA1157)</f>
        <v>0</v>
      </c>
      <c r="M1168" s="1275">
        <f t="shared" si="51"/>
        <v>0</v>
      </c>
      <c r="N1168" s="1275"/>
      <c r="O1168" s="520">
        <f t="shared" si="50"/>
        <v>0</v>
      </c>
    </row>
    <row r="1169" spans="2:15" ht="18" hidden="1" customHeight="1">
      <c r="B1169" s="516"/>
      <c r="C1169" s="1274" t="str">
        <f>T(ESTIMATE!B1158)</f>
        <v/>
      </c>
      <c r="D1169" s="1274"/>
      <c r="E1169" s="1274"/>
      <c r="F1169" s="1274"/>
      <c r="G1169" s="1274"/>
      <c r="H1169" s="559">
        <f>ESTIMATE!R1158</f>
        <v>0</v>
      </c>
      <c r="I1169" s="560" t="str">
        <f>T(ESTIMATE!U1158)</f>
        <v/>
      </c>
      <c r="J1169" s="561">
        <f>IF($R$3="Allocate Adders",ESTIMATE!BE1158,ESTIMATE!AY1158)</f>
        <v>0</v>
      </c>
      <c r="K1169" s="561">
        <f>IF($R$3="Allocate Adders",ESTIMATE!BH1158,ESTIMATE!AZ1158)</f>
        <v>0</v>
      </c>
      <c r="L1169" s="561">
        <f>IF($R$3="Allocate Adders",ESTIMATE!BK1158,ESTIMATE!BA1158)</f>
        <v>0</v>
      </c>
      <c r="M1169" s="1275">
        <f t="shared" si="51"/>
        <v>0</v>
      </c>
      <c r="N1169" s="1275"/>
      <c r="O1169" s="520">
        <f t="shared" si="50"/>
        <v>0</v>
      </c>
    </row>
    <row r="1170" spans="2:15" ht="18" hidden="1" customHeight="1">
      <c r="B1170" s="516"/>
      <c r="C1170" s="1274" t="str">
        <f>T(ESTIMATE!B1159)</f>
        <v/>
      </c>
      <c r="D1170" s="1274"/>
      <c r="E1170" s="1274"/>
      <c r="F1170" s="1274"/>
      <c r="G1170" s="1274"/>
      <c r="H1170" s="559">
        <f>ESTIMATE!R1159</f>
        <v>0</v>
      </c>
      <c r="I1170" s="560" t="str">
        <f>T(ESTIMATE!U1159)</f>
        <v/>
      </c>
      <c r="J1170" s="561">
        <f>IF($R$3="Allocate Adders",ESTIMATE!BE1159,ESTIMATE!AY1159)</f>
        <v>0</v>
      </c>
      <c r="K1170" s="561">
        <f>IF($R$3="Allocate Adders",ESTIMATE!BH1159,ESTIMATE!AZ1159)</f>
        <v>0</v>
      </c>
      <c r="L1170" s="561">
        <f>IF($R$3="Allocate Adders",ESTIMATE!BK1159,ESTIMATE!BA1159)</f>
        <v>0</v>
      </c>
      <c r="M1170" s="1275">
        <f t="shared" si="51"/>
        <v>0</v>
      </c>
      <c r="N1170" s="1275"/>
      <c r="O1170" s="520">
        <f t="shared" si="50"/>
        <v>0</v>
      </c>
    </row>
    <row r="1171" spans="2:15" ht="18" hidden="1" customHeight="1">
      <c r="B1171" s="516"/>
      <c r="C1171" s="1274" t="str">
        <f>T(ESTIMATE!B1160)</f>
        <v/>
      </c>
      <c r="D1171" s="1274"/>
      <c r="E1171" s="1274"/>
      <c r="F1171" s="1274"/>
      <c r="G1171" s="1274"/>
      <c r="H1171" s="559">
        <f>ESTIMATE!R1160</f>
        <v>0</v>
      </c>
      <c r="I1171" s="560" t="str">
        <f>T(ESTIMATE!U1160)</f>
        <v/>
      </c>
      <c r="J1171" s="561">
        <f>IF($R$3="Allocate Adders",ESTIMATE!BE1160,ESTIMATE!AY1160)</f>
        <v>0</v>
      </c>
      <c r="K1171" s="561">
        <f>IF($R$3="Allocate Adders",ESTIMATE!BH1160,ESTIMATE!AZ1160)</f>
        <v>0</v>
      </c>
      <c r="L1171" s="561">
        <f>IF($R$3="Allocate Adders",ESTIMATE!BK1160,ESTIMATE!BA1160)</f>
        <v>0</v>
      </c>
      <c r="M1171" s="1275">
        <f t="shared" si="51"/>
        <v>0</v>
      </c>
      <c r="N1171" s="1275"/>
      <c r="O1171" s="520">
        <f t="shared" si="50"/>
        <v>0</v>
      </c>
    </row>
    <row r="1172" spans="2:15" ht="18" hidden="1" customHeight="1">
      <c r="B1172" s="516"/>
      <c r="C1172" s="1274" t="str">
        <f>T(ESTIMATE!B1161)</f>
        <v/>
      </c>
      <c r="D1172" s="1274"/>
      <c r="E1172" s="1274"/>
      <c r="F1172" s="1274"/>
      <c r="G1172" s="1274"/>
      <c r="H1172" s="559">
        <f>ESTIMATE!R1161</f>
        <v>0</v>
      </c>
      <c r="I1172" s="560" t="str">
        <f>T(ESTIMATE!U1161)</f>
        <v/>
      </c>
      <c r="J1172" s="561">
        <f>IF($R$3="Allocate Adders",ESTIMATE!BE1161,ESTIMATE!AY1161)</f>
        <v>0</v>
      </c>
      <c r="K1172" s="561">
        <f>IF($R$3="Allocate Adders",ESTIMATE!BH1161,ESTIMATE!AZ1161)</f>
        <v>0</v>
      </c>
      <c r="L1172" s="561">
        <f>IF($R$3="Allocate Adders",ESTIMATE!BK1161,ESTIMATE!BA1161)</f>
        <v>0</v>
      </c>
      <c r="M1172" s="1275">
        <f t="shared" si="51"/>
        <v>0</v>
      </c>
      <c r="N1172" s="1275"/>
      <c r="O1172" s="520">
        <f t="shared" si="50"/>
        <v>0</v>
      </c>
    </row>
    <row r="1173" spans="2:15" ht="18" hidden="1" customHeight="1">
      <c r="B1173" s="516"/>
      <c r="C1173" s="1274" t="str">
        <f>T(ESTIMATE!B1162)</f>
        <v/>
      </c>
      <c r="D1173" s="1274"/>
      <c r="E1173" s="1274"/>
      <c r="F1173" s="1274"/>
      <c r="G1173" s="1274"/>
      <c r="H1173" s="559">
        <f>ESTIMATE!R1162</f>
        <v>0</v>
      </c>
      <c r="I1173" s="560" t="str">
        <f>T(ESTIMATE!U1162)</f>
        <v/>
      </c>
      <c r="J1173" s="561">
        <f>IF($R$3="Allocate Adders",ESTIMATE!BE1162,ESTIMATE!AY1162)</f>
        <v>0</v>
      </c>
      <c r="K1173" s="561">
        <f>IF($R$3="Allocate Adders",ESTIMATE!BH1162,ESTIMATE!AZ1162)</f>
        <v>0</v>
      </c>
      <c r="L1173" s="561">
        <f>IF($R$3="Allocate Adders",ESTIMATE!BK1162,ESTIMATE!BA1162)</f>
        <v>0</v>
      </c>
      <c r="M1173" s="1275">
        <f t="shared" si="51"/>
        <v>0</v>
      </c>
      <c r="N1173" s="1275"/>
      <c r="O1173" s="520">
        <f t="shared" si="50"/>
        <v>0</v>
      </c>
    </row>
    <row r="1174" spans="2:15" ht="18" hidden="1" customHeight="1">
      <c r="B1174" s="516"/>
      <c r="C1174" s="1274" t="str">
        <f>T(ESTIMATE!B1163)</f>
        <v/>
      </c>
      <c r="D1174" s="1274"/>
      <c r="E1174" s="1274"/>
      <c r="F1174" s="1274"/>
      <c r="G1174" s="1274"/>
      <c r="H1174" s="559">
        <f>ESTIMATE!R1163</f>
        <v>0</v>
      </c>
      <c r="I1174" s="560" t="str">
        <f>T(ESTIMATE!U1163)</f>
        <v/>
      </c>
      <c r="J1174" s="561">
        <f>IF($R$3="Allocate Adders",ESTIMATE!BE1163,ESTIMATE!AY1163)</f>
        <v>0</v>
      </c>
      <c r="K1174" s="561">
        <f>IF($R$3="Allocate Adders",ESTIMATE!BH1163,ESTIMATE!AZ1163)</f>
        <v>0</v>
      </c>
      <c r="L1174" s="561">
        <f>IF($R$3="Allocate Adders",ESTIMATE!BK1163,ESTIMATE!BA1163)</f>
        <v>0</v>
      </c>
      <c r="M1174" s="1275">
        <f t="shared" si="51"/>
        <v>0</v>
      </c>
      <c r="N1174" s="1275"/>
      <c r="O1174" s="520">
        <f t="shared" si="50"/>
        <v>0</v>
      </c>
    </row>
    <row r="1175" spans="2:15" ht="18" hidden="1" customHeight="1">
      <c r="B1175" s="516"/>
      <c r="C1175" s="1274" t="str">
        <f>T(ESTIMATE!B1164)</f>
        <v/>
      </c>
      <c r="D1175" s="1274"/>
      <c r="E1175" s="1274"/>
      <c r="F1175" s="1274"/>
      <c r="G1175" s="1274"/>
      <c r="H1175" s="559">
        <f>ESTIMATE!R1164</f>
        <v>0</v>
      </c>
      <c r="I1175" s="560" t="str">
        <f>T(ESTIMATE!U1164)</f>
        <v/>
      </c>
      <c r="J1175" s="561">
        <f>IF($R$3="Allocate Adders",ESTIMATE!BE1164,ESTIMATE!AY1164)</f>
        <v>0</v>
      </c>
      <c r="K1175" s="561">
        <f>IF($R$3="Allocate Adders",ESTIMATE!BH1164,ESTIMATE!AZ1164)</f>
        <v>0</v>
      </c>
      <c r="L1175" s="561">
        <f>IF($R$3="Allocate Adders",ESTIMATE!BK1164,ESTIMATE!BA1164)</f>
        <v>0</v>
      </c>
      <c r="M1175" s="1275">
        <f t="shared" si="51"/>
        <v>0</v>
      </c>
      <c r="N1175" s="1275"/>
      <c r="O1175" s="520">
        <f t="shared" si="50"/>
        <v>0</v>
      </c>
    </row>
    <row r="1176" spans="2:15" ht="18" hidden="1" customHeight="1">
      <c r="B1176" s="516"/>
      <c r="C1176" s="1274" t="str">
        <f>T(ESTIMATE!B1165)</f>
        <v/>
      </c>
      <c r="D1176" s="1274"/>
      <c r="E1176" s="1274"/>
      <c r="F1176" s="1274"/>
      <c r="G1176" s="1274"/>
      <c r="H1176" s="559">
        <f>ESTIMATE!R1165</f>
        <v>0</v>
      </c>
      <c r="I1176" s="560" t="str">
        <f>T(ESTIMATE!U1165)</f>
        <v/>
      </c>
      <c r="J1176" s="561">
        <f>IF($R$3="Allocate Adders",ESTIMATE!BE1165,ESTIMATE!AY1165)</f>
        <v>0</v>
      </c>
      <c r="K1176" s="561">
        <f>IF($R$3="Allocate Adders",ESTIMATE!BH1165,ESTIMATE!AZ1165)</f>
        <v>0</v>
      </c>
      <c r="L1176" s="561">
        <f>IF($R$3="Allocate Adders",ESTIMATE!BK1165,ESTIMATE!BA1165)</f>
        <v>0</v>
      </c>
      <c r="M1176" s="1275">
        <f t="shared" si="51"/>
        <v>0</v>
      </c>
      <c r="N1176" s="1275"/>
      <c r="O1176" s="520">
        <f t="shared" si="50"/>
        <v>0</v>
      </c>
    </row>
    <row r="1177" spans="2:15" ht="18" hidden="1" customHeight="1">
      <c r="B1177" s="516"/>
      <c r="C1177" s="1274" t="str">
        <f>T(ESTIMATE!B1166)</f>
        <v/>
      </c>
      <c r="D1177" s="1274"/>
      <c r="E1177" s="1274"/>
      <c r="F1177" s="1274"/>
      <c r="G1177" s="1274"/>
      <c r="H1177" s="559">
        <f>ESTIMATE!R1166</f>
        <v>0</v>
      </c>
      <c r="I1177" s="560" t="str">
        <f>T(ESTIMATE!U1166)</f>
        <v/>
      </c>
      <c r="J1177" s="561">
        <f>IF($R$3="Allocate Adders",ESTIMATE!BE1166,ESTIMATE!AY1166)</f>
        <v>0</v>
      </c>
      <c r="K1177" s="561">
        <f>IF($R$3="Allocate Adders",ESTIMATE!BH1166,ESTIMATE!AZ1166)</f>
        <v>0</v>
      </c>
      <c r="L1177" s="561">
        <f>IF($R$3="Allocate Adders",ESTIMATE!BK1166,ESTIMATE!BA1166)</f>
        <v>0</v>
      </c>
      <c r="M1177" s="1275">
        <f t="shared" si="51"/>
        <v>0</v>
      </c>
      <c r="N1177" s="1275"/>
      <c r="O1177" s="520">
        <f t="shared" si="50"/>
        <v>0</v>
      </c>
    </row>
    <row r="1178" spans="2:15" ht="18" hidden="1" customHeight="1">
      <c r="B1178" s="516"/>
      <c r="C1178" s="1274" t="str">
        <f>T(ESTIMATE!B1167)</f>
        <v/>
      </c>
      <c r="D1178" s="1274"/>
      <c r="E1178" s="1274"/>
      <c r="F1178" s="1274"/>
      <c r="G1178" s="1274"/>
      <c r="H1178" s="559">
        <f>ESTIMATE!R1167</f>
        <v>0</v>
      </c>
      <c r="I1178" s="560" t="str">
        <f>T(ESTIMATE!U1167)</f>
        <v/>
      </c>
      <c r="J1178" s="561">
        <f>IF($R$3="Allocate Adders",ESTIMATE!BE1167,ESTIMATE!AY1167)</f>
        <v>0</v>
      </c>
      <c r="K1178" s="561">
        <f>IF($R$3="Allocate Adders",ESTIMATE!BH1167,ESTIMATE!AZ1167)</f>
        <v>0</v>
      </c>
      <c r="L1178" s="561">
        <f>IF($R$3="Allocate Adders",ESTIMATE!BK1167,ESTIMATE!BA1167)</f>
        <v>0</v>
      </c>
      <c r="M1178" s="1275">
        <f t="shared" si="51"/>
        <v>0</v>
      </c>
      <c r="N1178" s="1275"/>
      <c r="O1178" s="520">
        <f t="shared" si="50"/>
        <v>0</v>
      </c>
    </row>
    <row r="1179" spans="2:15" ht="18" hidden="1" customHeight="1">
      <c r="B1179" s="516"/>
      <c r="C1179" s="1274" t="str">
        <f>T(ESTIMATE!B1168)</f>
        <v/>
      </c>
      <c r="D1179" s="1274"/>
      <c r="E1179" s="1274"/>
      <c r="F1179" s="1274"/>
      <c r="G1179" s="1274"/>
      <c r="H1179" s="559">
        <f>ESTIMATE!R1168</f>
        <v>0</v>
      </c>
      <c r="I1179" s="560" t="str">
        <f>T(ESTIMATE!U1168)</f>
        <v/>
      </c>
      <c r="J1179" s="561">
        <f>IF($R$3="Allocate Adders",ESTIMATE!BE1168,ESTIMATE!AY1168)</f>
        <v>0</v>
      </c>
      <c r="K1179" s="561">
        <f>IF($R$3="Allocate Adders",ESTIMATE!BH1168,ESTIMATE!AZ1168)</f>
        <v>0</v>
      </c>
      <c r="L1179" s="561">
        <f>IF($R$3="Allocate Adders",ESTIMATE!BK1168,ESTIMATE!BA1168)</f>
        <v>0</v>
      </c>
      <c r="M1179" s="1275">
        <f t="shared" si="51"/>
        <v>0</v>
      </c>
      <c r="N1179" s="1275"/>
      <c r="O1179" s="520">
        <f t="shared" si="50"/>
        <v>0</v>
      </c>
    </row>
    <row r="1180" spans="2:15" ht="18" hidden="1" customHeight="1">
      <c r="B1180" s="516"/>
      <c r="C1180" s="1274" t="str">
        <f>T(ESTIMATE!B1169)</f>
        <v/>
      </c>
      <c r="D1180" s="1274"/>
      <c r="E1180" s="1274"/>
      <c r="F1180" s="1274"/>
      <c r="G1180" s="1274"/>
      <c r="H1180" s="559">
        <f>ESTIMATE!R1169</f>
        <v>0</v>
      </c>
      <c r="I1180" s="560" t="str">
        <f>T(ESTIMATE!U1169)</f>
        <v/>
      </c>
      <c r="J1180" s="561">
        <f>IF($R$3="Allocate Adders",ESTIMATE!BE1169,ESTIMATE!AY1169)</f>
        <v>0</v>
      </c>
      <c r="K1180" s="561">
        <f>IF($R$3="Allocate Adders",ESTIMATE!BH1169,ESTIMATE!AZ1169)</f>
        <v>0</v>
      </c>
      <c r="L1180" s="561">
        <f>IF($R$3="Allocate Adders",ESTIMATE!BK1169,ESTIMATE!BA1169)</f>
        <v>0</v>
      </c>
      <c r="M1180" s="1275">
        <f t="shared" si="51"/>
        <v>0</v>
      </c>
      <c r="N1180" s="1275"/>
      <c r="O1180" s="520">
        <f t="shared" si="50"/>
        <v>0</v>
      </c>
    </row>
    <row r="1181" spans="2:15" ht="18" hidden="1" customHeight="1">
      <c r="B1181" s="516"/>
      <c r="C1181" s="1274" t="str">
        <f>T(ESTIMATE!B1170)</f>
        <v/>
      </c>
      <c r="D1181" s="1274"/>
      <c r="E1181" s="1274"/>
      <c r="F1181" s="1274"/>
      <c r="G1181" s="1274"/>
      <c r="H1181" s="559">
        <f>ESTIMATE!R1170</f>
        <v>0</v>
      </c>
      <c r="I1181" s="560" t="str">
        <f>T(ESTIMATE!U1170)</f>
        <v/>
      </c>
      <c r="J1181" s="561">
        <f>IF($R$3="Allocate Adders",ESTIMATE!BE1170,ESTIMATE!AY1170)</f>
        <v>0</v>
      </c>
      <c r="K1181" s="561">
        <f>IF($R$3="Allocate Adders",ESTIMATE!BH1170,ESTIMATE!AZ1170)</f>
        <v>0</v>
      </c>
      <c r="L1181" s="561">
        <f>IF($R$3="Allocate Adders",ESTIMATE!BK1170,ESTIMATE!BA1170)</f>
        <v>0</v>
      </c>
      <c r="M1181" s="1275">
        <f t="shared" si="51"/>
        <v>0</v>
      </c>
      <c r="N1181" s="1275"/>
      <c r="O1181" s="520">
        <f t="shared" si="50"/>
        <v>0</v>
      </c>
    </row>
    <row r="1182" spans="2:15" ht="18" hidden="1" customHeight="1">
      <c r="B1182" s="516"/>
      <c r="C1182" s="1274" t="str">
        <f>T(ESTIMATE!B1171)</f>
        <v/>
      </c>
      <c r="D1182" s="1274"/>
      <c r="E1182" s="1274"/>
      <c r="F1182" s="1274"/>
      <c r="G1182" s="1274"/>
      <c r="H1182" s="559">
        <f>ESTIMATE!R1171</f>
        <v>0</v>
      </c>
      <c r="I1182" s="560" t="str">
        <f>T(ESTIMATE!U1171)</f>
        <v/>
      </c>
      <c r="J1182" s="561">
        <f>IF($R$3="Allocate Adders",ESTIMATE!BE1171,ESTIMATE!AY1171)</f>
        <v>0</v>
      </c>
      <c r="K1182" s="561">
        <f>IF($R$3="Allocate Adders",ESTIMATE!BH1171,ESTIMATE!AZ1171)</f>
        <v>0</v>
      </c>
      <c r="L1182" s="561">
        <f>IF($R$3="Allocate Adders",ESTIMATE!BK1171,ESTIMATE!BA1171)</f>
        <v>0</v>
      </c>
      <c r="M1182" s="1275">
        <f t="shared" si="51"/>
        <v>0</v>
      </c>
      <c r="N1182" s="1275"/>
      <c r="O1182" s="520">
        <f t="shared" si="50"/>
        <v>0</v>
      </c>
    </row>
    <row r="1183" spans="2:15" ht="18" hidden="1" customHeight="1">
      <c r="B1183" s="516"/>
      <c r="C1183" s="1274" t="str">
        <f>T(ESTIMATE!B1172)</f>
        <v/>
      </c>
      <c r="D1183" s="1274"/>
      <c r="E1183" s="1274"/>
      <c r="F1183" s="1274"/>
      <c r="G1183" s="1274"/>
      <c r="H1183" s="559">
        <f>ESTIMATE!R1172</f>
        <v>0</v>
      </c>
      <c r="I1183" s="560" t="str">
        <f>T(ESTIMATE!U1172)</f>
        <v/>
      </c>
      <c r="J1183" s="561">
        <f>IF($R$3="Allocate Adders",ESTIMATE!BE1172,ESTIMATE!AY1172)</f>
        <v>0</v>
      </c>
      <c r="K1183" s="561">
        <f>IF($R$3="Allocate Adders",ESTIMATE!BH1172,ESTIMATE!AZ1172)</f>
        <v>0</v>
      </c>
      <c r="L1183" s="561">
        <f>IF($R$3="Allocate Adders",ESTIMATE!BK1172,ESTIMATE!BA1172)</f>
        <v>0</v>
      </c>
      <c r="M1183" s="1275">
        <f t="shared" si="51"/>
        <v>0</v>
      </c>
      <c r="N1183" s="1275"/>
      <c r="O1183" s="520">
        <f t="shared" si="50"/>
        <v>0</v>
      </c>
    </row>
    <row r="1184" spans="2:15" ht="18" hidden="1" customHeight="1">
      <c r="B1184" s="516"/>
      <c r="C1184" s="1274" t="str">
        <f>T(ESTIMATE!B1173)</f>
        <v/>
      </c>
      <c r="D1184" s="1274"/>
      <c r="E1184" s="1274"/>
      <c r="F1184" s="1274"/>
      <c r="G1184" s="1274"/>
      <c r="H1184" s="559">
        <f>ESTIMATE!R1173</f>
        <v>0</v>
      </c>
      <c r="I1184" s="560" t="str">
        <f>T(ESTIMATE!U1173)</f>
        <v/>
      </c>
      <c r="J1184" s="561">
        <f>IF($R$3="Allocate Adders",ESTIMATE!BE1173,ESTIMATE!AY1173)</f>
        <v>0</v>
      </c>
      <c r="K1184" s="561">
        <f>IF($R$3="Allocate Adders",ESTIMATE!BH1173,ESTIMATE!AZ1173)</f>
        <v>0</v>
      </c>
      <c r="L1184" s="561">
        <f>IF($R$3="Allocate Adders",ESTIMATE!BK1173,ESTIMATE!BA1173)</f>
        <v>0</v>
      </c>
      <c r="M1184" s="1275">
        <f t="shared" si="51"/>
        <v>0</v>
      </c>
      <c r="N1184" s="1275"/>
      <c r="O1184" s="520">
        <f t="shared" si="50"/>
        <v>0</v>
      </c>
    </row>
    <row r="1185" spans="2:15" ht="18" hidden="1" customHeight="1">
      <c r="B1185" s="516"/>
      <c r="C1185" s="1274" t="str">
        <f>T(ESTIMATE!B1174)</f>
        <v/>
      </c>
      <c r="D1185" s="1274"/>
      <c r="E1185" s="1274"/>
      <c r="F1185" s="1274"/>
      <c r="G1185" s="1274"/>
      <c r="H1185" s="559">
        <f>ESTIMATE!R1174</f>
        <v>0</v>
      </c>
      <c r="I1185" s="560" t="str">
        <f>T(ESTIMATE!U1174)</f>
        <v/>
      </c>
      <c r="J1185" s="561">
        <f>IF($R$3="Allocate Adders",ESTIMATE!BE1174,ESTIMATE!AY1174)</f>
        <v>0</v>
      </c>
      <c r="K1185" s="561">
        <f>IF($R$3="Allocate Adders",ESTIMATE!BH1174,ESTIMATE!AZ1174)</f>
        <v>0</v>
      </c>
      <c r="L1185" s="561">
        <f>IF($R$3="Allocate Adders",ESTIMATE!BK1174,ESTIMATE!BA1174)</f>
        <v>0</v>
      </c>
      <c r="M1185" s="1275">
        <f t="shared" si="51"/>
        <v>0</v>
      </c>
      <c r="N1185" s="1275"/>
      <c r="O1185" s="520">
        <f t="shared" si="50"/>
        <v>0</v>
      </c>
    </row>
    <row r="1186" spans="2:15" ht="18" hidden="1" customHeight="1">
      <c r="B1186" s="516"/>
      <c r="C1186" s="1274" t="str">
        <f>T(ESTIMATE!B1175)</f>
        <v/>
      </c>
      <c r="D1186" s="1274"/>
      <c r="E1186" s="1274"/>
      <c r="F1186" s="1274"/>
      <c r="G1186" s="1274"/>
      <c r="H1186" s="559">
        <f>ESTIMATE!R1175</f>
        <v>0</v>
      </c>
      <c r="I1186" s="560" t="str">
        <f>T(ESTIMATE!U1175)</f>
        <v/>
      </c>
      <c r="J1186" s="561">
        <f>IF($R$3="Allocate Adders",ESTIMATE!BE1175,ESTIMATE!AY1175)</f>
        <v>0</v>
      </c>
      <c r="K1186" s="561">
        <f>IF($R$3="Allocate Adders",ESTIMATE!BH1175,ESTIMATE!AZ1175)</f>
        <v>0</v>
      </c>
      <c r="L1186" s="561">
        <f>IF($R$3="Allocate Adders",ESTIMATE!BK1175,ESTIMATE!BA1175)</f>
        <v>0</v>
      </c>
      <c r="M1186" s="1275">
        <f t="shared" si="51"/>
        <v>0</v>
      </c>
      <c r="N1186" s="1275"/>
      <c r="O1186" s="520">
        <f t="shared" si="50"/>
        <v>0</v>
      </c>
    </row>
    <row r="1187" spans="2:15" ht="4.3499999999999996" customHeight="1" thickBot="1">
      <c r="B1187" s="516"/>
      <c r="C1187" s="562"/>
      <c r="D1187" s="364"/>
      <c r="E1187" s="364"/>
      <c r="F1187" s="364"/>
      <c r="G1187" s="364"/>
      <c r="H1187" s="563"/>
      <c r="I1187" s="364"/>
      <c r="J1187" s="564"/>
      <c r="K1187" s="564"/>
      <c r="L1187" s="564"/>
      <c r="M1187" s="565"/>
      <c r="N1187" s="566"/>
      <c r="O1187" s="520">
        <f>O1188</f>
        <v>40</v>
      </c>
    </row>
    <row r="1188" spans="2:15" ht="22" customHeight="1" thickBot="1">
      <c r="B1188" s="516"/>
      <c r="C1188" s="1276" t="str">
        <f>T(ESTIMATE!AE1177)</f>
        <v>INTERIOR DOORS TOTAL</v>
      </c>
      <c r="D1188" s="1277"/>
      <c r="E1188" s="1277"/>
      <c r="F1188" s="1277"/>
      <c r="G1188" s="1277"/>
      <c r="H1188" s="1277"/>
      <c r="I1188" s="1278"/>
      <c r="J1188" s="530">
        <f>SUM(J1147:J1187)</f>
        <v>1600</v>
      </c>
      <c r="K1188" s="531">
        <f>SUM(K1147:K1187)</f>
        <v>2350</v>
      </c>
      <c r="L1188" s="530">
        <f>SUM(L1147:L1187)</f>
        <v>0</v>
      </c>
      <c r="M1188" s="1279">
        <f>SUM(M1147:N1187)</f>
        <v>3950</v>
      </c>
      <c r="N1188" s="1280"/>
      <c r="O1188" s="520">
        <f>SUM(O1146:O1186)</f>
        <v>40</v>
      </c>
    </row>
    <row r="1189" spans="2:15" ht="20.7" customHeight="1">
      <c r="B1189" s="521"/>
      <c r="C1189" s="585"/>
      <c r="D1189" s="585"/>
      <c r="E1189" s="585"/>
      <c r="F1189" s="585"/>
      <c r="G1189" s="585"/>
      <c r="H1189" s="586"/>
      <c r="I1189" s="585"/>
      <c r="J1189" s="587"/>
      <c r="K1189" s="587"/>
      <c r="L1189" s="587"/>
      <c r="M1189" s="588"/>
      <c r="N1189" s="571"/>
      <c r="O1189" s="520">
        <f>O1188</f>
        <v>40</v>
      </c>
    </row>
    <row r="1190" spans="2:15" ht="5.45" hidden="1" customHeight="1">
      <c r="B1190" s="597"/>
      <c r="C1190" s="1281"/>
      <c r="D1190" s="1281"/>
      <c r="E1190" s="1281"/>
      <c r="F1190" s="1281"/>
      <c r="G1190" s="1281"/>
      <c r="H1190" s="594"/>
      <c r="I1190" s="595"/>
      <c r="J1190" s="596"/>
      <c r="K1190" s="596"/>
      <c r="L1190" s="596"/>
      <c r="M1190" s="1282"/>
      <c r="N1190" s="1282"/>
    </row>
    <row r="1191" spans="2:15" ht="22" customHeight="1">
      <c r="B1191" s="521"/>
      <c r="C1191" s="1283" t="str">
        <f>T(ESTIMATE!B1180)</f>
        <v>INTERIOR WOODWORK</v>
      </c>
      <c r="D1191" s="1283"/>
      <c r="E1191" s="1283"/>
      <c r="F1191" s="1283"/>
      <c r="G1191" s="1284"/>
      <c r="H1191" s="556">
        <f>SUM(H1192:H1231)</f>
        <v>200</v>
      </c>
      <c r="I1191" s="557"/>
      <c r="J1191" s="558"/>
      <c r="K1191" s="558"/>
      <c r="L1191" s="558"/>
      <c r="M1191" s="1285"/>
      <c r="N1191" s="1286"/>
      <c r="O1191" s="520">
        <f t="shared" ref="O1191:O1231" si="52">H1191</f>
        <v>200</v>
      </c>
    </row>
    <row r="1192" spans="2:15" ht="18" hidden="1" customHeight="1">
      <c r="B1192" s="516"/>
      <c r="C1192" s="1274" t="str">
        <f>T(ESTIMATE!B1181)</f>
        <v>Finish carpentry bid/allowance</v>
      </c>
      <c r="D1192" s="1274"/>
      <c r="E1192" s="1274"/>
      <c r="F1192" s="1274"/>
      <c r="G1192" s="1274"/>
      <c r="H1192" s="559">
        <f>ESTIMATE!R1181</f>
        <v>0</v>
      </c>
      <c r="I1192" s="560" t="str">
        <f>T(ESTIMATE!U1181)</f>
        <v>ls</v>
      </c>
      <c r="J1192" s="561">
        <f>IF($R$3="Allocate Adders",ESTIMATE!BE1181,ESTIMATE!AY1181)</f>
        <v>0</v>
      </c>
      <c r="K1192" s="561">
        <f>IF($R$3="Allocate Adders",ESTIMATE!BH1181,ESTIMATE!AZ1181)</f>
        <v>0</v>
      </c>
      <c r="L1192" s="561">
        <f>IF($R$3="Allocate Adders",ESTIMATE!BK1181,ESTIMATE!BA1181)</f>
        <v>0</v>
      </c>
      <c r="M1192" s="1275">
        <f t="shared" ref="M1192:M1231" si="53">SUM(J1192:L1192)</f>
        <v>0</v>
      </c>
      <c r="N1192" s="1275"/>
      <c r="O1192" s="520">
        <f t="shared" si="52"/>
        <v>0</v>
      </c>
    </row>
    <row r="1193" spans="2:15" ht="18" hidden="1" customHeight="1">
      <c r="B1193" s="516"/>
      <c r="C1193" s="1274" t="str">
        <f>T(ESTIMATE!B1182)</f>
        <v/>
      </c>
      <c r="D1193" s="1274"/>
      <c r="E1193" s="1274"/>
      <c r="F1193" s="1274"/>
      <c r="G1193" s="1274"/>
      <c r="H1193" s="559">
        <f>ESTIMATE!R1182</f>
        <v>0</v>
      </c>
      <c r="I1193" s="560" t="str">
        <f>T(ESTIMATE!U1182)</f>
        <v/>
      </c>
      <c r="J1193" s="561">
        <f>IF($R$3="Allocate Adders",ESTIMATE!BE1182,ESTIMATE!AY1182)</f>
        <v>0</v>
      </c>
      <c r="K1193" s="561">
        <f>IF($R$3="Allocate Adders",ESTIMATE!BH1182,ESTIMATE!AZ1182)</f>
        <v>0</v>
      </c>
      <c r="L1193" s="561">
        <f>IF($R$3="Allocate Adders",ESTIMATE!BK1182,ESTIMATE!BA1182)</f>
        <v>0</v>
      </c>
      <c r="M1193" s="1275">
        <f t="shared" si="53"/>
        <v>0</v>
      </c>
      <c r="N1193" s="1275"/>
      <c r="O1193" s="520">
        <f t="shared" si="52"/>
        <v>0</v>
      </c>
    </row>
    <row r="1194" spans="2:15" ht="18" hidden="1" customHeight="1">
      <c r="B1194" s="516"/>
      <c r="C1194" s="1274" t="str">
        <f>T(ESTIMATE!B1183)</f>
        <v>Wall Trim</v>
      </c>
      <c r="D1194" s="1274"/>
      <c r="E1194" s="1274"/>
      <c r="F1194" s="1274"/>
      <c r="G1194" s="1274"/>
      <c r="H1194" s="559">
        <f>ESTIMATE!R1183</f>
        <v>0</v>
      </c>
      <c r="I1194" s="560" t="str">
        <f>T(ESTIMATE!U1183)</f>
        <v/>
      </c>
      <c r="J1194" s="561">
        <f>IF($R$3="Allocate Adders",ESTIMATE!BE1183,ESTIMATE!AY1183)</f>
        <v>0</v>
      </c>
      <c r="K1194" s="561">
        <f>IF($R$3="Allocate Adders",ESTIMATE!BH1183,ESTIMATE!AZ1183)</f>
        <v>0</v>
      </c>
      <c r="L1194" s="561">
        <f>IF($R$3="Allocate Adders",ESTIMATE!BK1183,ESTIMATE!BA1183)</f>
        <v>0</v>
      </c>
      <c r="M1194" s="1275">
        <f t="shared" si="53"/>
        <v>0</v>
      </c>
      <c r="N1194" s="1275"/>
      <c r="O1194" s="520">
        <f t="shared" si="52"/>
        <v>0</v>
      </c>
    </row>
    <row r="1195" spans="2:15" ht="18" hidden="1" customHeight="1">
      <c r="B1195" s="516"/>
      <c r="C1195" s="1274" t="str">
        <f>T(ESTIMATE!B1184)</f>
        <v>Wood  base</v>
      </c>
      <c r="D1195" s="1274"/>
      <c r="E1195" s="1274"/>
      <c r="F1195" s="1274"/>
      <c r="G1195" s="1274"/>
      <c r="H1195" s="559">
        <f>ESTIMATE!R1184</f>
        <v>200</v>
      </c>
      <c r="I1195" s="560" t="str">
        <f>T(ESTIMATE!U1184)</f>
        <v>lf</v>
      </c>
      <c r="J1195" s="561">
        <f>IF($R$3="Allocate Adders",ESTIMATE!BE1184,ESTIMATE!AY1184)</f>
        <v>350</v>
      </c>
      <c r="K1195" s="561">
        <f>IF($R$3="Allocate Adders",ESTIMATE!BH1184,ESTIMATE!AZ1184)</f>
        <v>200</v>
      </c>
      <c r="L1195" s="561">
        <f>IF($R$3="Allocate Adders",ESTIMATE!BK1184,ESTIMATE!BA1184)</f>
        <v>0</v>
      </c>
      <c r="M1195" s="1275">
        <f t="shared" si="53"/>
        <v>550</v>
      </c>
      <c r="N1195" s="1275"/>
      <c r="O1195" s="520">
        <f t="shared" si="52"/>
        <v>200</v>
      </c>
    </row>
    <row r="1196" spans="2:15" ht="18" customHeight="1">
      <c r="B1196" s="516"/>
      <c r="C1196" s="1274" t="str">
        <f>T(ESTIMATE!B1185)</f>
        <v>Crown molding</v>
      </c>
      <c r="D1196" s="1274"/>
      <c r="E1196" s="1274"/>
      <c r="F1196" s="1274"/>
      <c r="G1196" s="1274"/>
      <c r="H1196" s="559">
        <f>ESTIMATE!R1185</f>
        <v>0</v>
      </c>
      <c r="I1196" s="560" t="str">
        <f>T(ESTIMATE!U1185)</f>
        <v>lf</v>
      </c>
      <c r="J1196" s="561">
        <f>IF($R$3="Allocate Adders",ESTIMATE!BE1185,ESTIMATE!AY1185)</f>
        <v>0</v>
      </c>
      <c r="K1196" s="561">
        <f>IF($R$3="Allocate Adders",ESTIMATE!BH1185,ESTIMATE!AZ1185)</f>
        <v>0</v>
      </c>
      <c r="L1196" s="561">
        <f>IF($R$3="Allocate Adders",ESTIMATE!BK1185,ESTIMATE!BA1185)</f>
        <v>0</v>
      </c>
      <c r="M1196" s="1275">
        <f t="shared" si="53"/>
        <v>0</v>
      </c>
      <c r="N1196" s="1275"/>
      <c r="O1196" s="520">
        <f t="shared" si="52"/>
        <v>0</v>
      </c>
    </row>
    <row r="1197" spans="2:15" ht="18" hidden="1" customHeight="1">
      <c r="B1197" s="516"/>
      <c r="C1197" s="1274" t="str">
        <f>T(ESTIMATE!B1186)</f>
        <v>Raised panel wood wainscoting</v>
      </c>
      <c r="D1197" s="1274"/>
      <c r="E1197" s="1274"/>
      <c r="F1197" s="1274"/>
      <c r="G1197" s="1274"/>
      <c r="H1197" s="559">
        <f>ESTIMATE!R1186</f>
        <v>0</v>
      </c>
      <c r="I1197" s="560" t="str">
        <f>T(ESTIMATE!U1186)</f>
        <v>lf</v>
      </c>
      <c r="J1197" s="561">
        <f>IF($R$3="Allocate Adders",ESTIMATE!BE1186,ESTIMATE!AY1186)</f>
        <v>0</v>
      </c>
      <c r="K1197" s="561">
        <f>IF($R$3="Allocate Adders",ESTIMATE!BH1186,ESTIMATE!AZ1186)</f>
        <v>0</v>
      </c>
      <c r="L1197" s="561">
        <f>IF($R$3="Allocate Adders",ESTIMATE!BK1186,ESTIMATE!BA1186)</f>
        <v>0</v>
      </c>
      <c r="M1197" s="1275">
        <f t="shared" si="53"/>
        <v>0</v>
      </c>
      <c r="N1197" s="1275"/>
      <c r="O1197" s="520">
        <f t="shared" si="52"/>
        <v>0</v>
      </c>
    </row>
    <row r="1198" spans="2:15" ht="18" hidden="1" customHeight="1">
      <c r="B1198" s="516"/>
      <c r="C1198" s="1274" t="str">
        <f>T(ESTIMATE!B1187)</f>
        <v>Bead board wainscoting</v>
      </c>
      <c r="D1198" s="1274"/>
      <c r="E1198" s="1274"/>
      <c r="F1198" s="1274"/>
      <c r="G1198" s="1274"/>
      <c r="H1198" s="559">
        <f>ESTIMATE!R1187</f>
        <v>0</v>
      </c>
      <c r="I1198" s="560" t="str">
        <f>T(ESTIMATE!U1187)</f>
        <v>lf</v>
      </c>
      <c r="J1198" s="561">
        <f>IF($R$3="Allocate Adders",ESTIMATE!BE1187,ESTIMATE!AY1187)</f>
        <v>0</v>
      </c>
      <c r="K1198" s="561">
        <f>IF($R$3="Allocate Adders",ESTIMATE!BH1187,ESTIMATE!AZ1187)</f>
        <v>0</v>
      </c>
      <c r="L1198" s="561">
        <f>IF($R$3="Allocate Adders",ESTIMATE!BK1187,ESTIMATE!BA1187)</f>
        <v>0</v>
      </c>
      <c r="M1198" s="1275">
        <f t="shared" si="53"/>
        <v>0</v>
      </c>
      <c r="N1198" s="1275"/>
      <c r="O1198" s="520">
        <f t="shared" si="52"/>
        <v>0</v>
      </c>
    </row>
    <row r="1199" spans="2:15" ht="18" hidden="1" customHeight="1">
      <c r="B1199" s="516"/>
      <c r="C1199" s="1274" t="str">
        <f>T(ESTIMATE!B1188)</f>
        <v/>
      </c>
      <c r="D1199" s="1274"/>
      <c r="E1199" s="1274"/>
      <c r="F1199" s="1274"/>
      <c r="G1199" s="1274"/>
      <c r="H1199" s="559">
        <f>ESTIMATE!R1188</f>
        <v>0</v>
      </c>
      <c r="I1199" s="560" t="str">
        <f>T(ESTIMATE!U1188)</f>
        <v/>
      </c>
      <c r="J1199" s="561">
        <f>IF($R$3="Allocate Adders",ESTIMATE!BE1188,ESTIMATE!AY1188)</f>
        <v>0</v>
      </c>
      <c r="K1199" s="561">
        <f>IF($R$3="Allocate Adders",ESTIMATE!BH1188,ESTIMATE!AZ1188)</f>
        <v>0</v>
      </c>
      <c r="L1199" s="561">
        <f>IF($R$3="Allocate Adders",ESTIMATE!BK1188,ESTIMATE!BA1188)</f>
        <v>0</v>
      </c>
      <c r="M1199" s="1275">
        <f t="shared" si="53"/>
        <v>0</v>
      </c>
      <c r="N1199" s="1275"/>
      <c r="O1199" s="520">
        <f t="shared" si="52"/>
        <v>0</v>
      </c>
    </row>
    <row r="1200" spans="2:15" ht="18" hidden="1" customHeight="1">
      <c r="B1200" s="516"/>
      <c r="C1200" s="1274" t="str">
        <f>T(ESTIMATE!B1189)</f>
        <v/>
      </c>
      <c r="D1200" s="1274"/>
      <c r="E1200" s="1274"/>
      <c r="F1200" s="1274"/>
      <c r="G1200" s="1274"/>
      <c r="H1200" s="559">
        <f>ESTIMATE!R1189</f>
        <v>0</v>
      </c>
      <c r="I1200" s="560" t="str">
        <f>T(ESTIMATE!U1189)</f>
        <v/>
      </c>
      <c r="J1200" s="561">
        <f>IF($R$3="Allocate Adders",ESTIMATE!BE1189,ESTIMATE!AY1189)</f>
        <v>0</v>
      </c>
      <c r="K1200" s="561">
        <f>IF($R$3="Allocate Adders",ESTIMATE!BH1189,ESTIMATE!AZ1189)</f>
        <v>0</v>
      </c>
      <c r="L1200" s="561">
        <f>IF($R$3="Allocate Adders",ESTIMATE!BK1189,ESTIMATE!BA1189)</f>
        <v>0</v>
      </c>
      <c r="M1200" s="1275">
        <f t="shared" si="53"/>
        <v>0</v>
      </c>
      <c r="N1200" s="1275"/>
      <c r="O1200" s="520">
        <f t="shared" si="52"/>
        <v>0</v>
      </c>
    </row>
    <row r="1201" spans="2:15" ht="18" hidden="1" customHeight="1">
      <c r="B1201" s="516"/>
      <c r="C1201" s="1274" t="str">
        <f>T(ESTIMATE!B1190)</f>
        <v>Opening Trim</v>
      </c>
      <c r="D1201" s="1274"/>
      <c r="E1201" s="1274"/>
      <c r="F1201" s="1274"/>
      <c r="G1201" s="1274"/>
      <c r="H1201" s="559">
        <f>ESTIMATE!R1190</f>
        <v>0</v>
      </c>
      <c r="I1201" s="560" t="str">
        <f>T(ESTIMATE!U1190)</f>
        <v/>
      </c>
      <c r="J1201" s="561">
        <f>IF($R$3="Allocate Adders",ESTIMATE!BE1190,ESTIMATE!AY1190)</f>
        <v>0</v>
      </c>
      <c r="K1201" s="561">
        <f>IF($R$3="Allocate Adders",ESTIMATE!BH1190,ESTIMATE!AZ1190)</f>
        <v>0</v>
      </c>
      <c r="L1201" s="561">
        <f>IF($R$3="Allocate Adders",ESTIMATE!BK1190,ESTIMATE!BA1190)</f>
        <v>0</v>
      </c>
      <c r="M1201" s="1275">
        <f t="shared" si="53"/>
        <v>0</v>
      </c>
      <c r="N1201" s="1275"/>
      <c r="O1201" s="520">
        <f t="shared" si="52"/>
        <v>0</v>
      </c>
    </row>
    <row r="1202" spans="2:15" ht="18" hidden="1" customHeight="1">
      <c r="B1202" s="516"/>
      <c r="C1202" s="1274" t="str">
        <f>T(ESTIMATE!B1191)</f>
        <v>Door casings</v>
      </c>
      <c r="D1202" s="1274"/>
      <c r="E1202" s="1274"/>
      <c r="F1202" s="1274"/>
      <c r="G1202" s="1274"/>
      <c r="H1202" s="559">
        <f>ESTIMATE!R1191</f>
        <v>0</v>
      </c>
      <c r="I1202" s="560" t="str">
        <f>T(ESTIMATE!U1191)</f>
        <v>ea</v>
      </c>
      <c r="J1202" s="561">
        <f>IF($R$3="Allocate Adders",ESTIMATE!BE1191,ESTIMATE!AY1191)</f>
        <v>0</v>
      </c>
      <c r="K1202" s="561">
        <f>IF($R$3="Allocate Adders",ESTIMATE!BH1191,ESTIMATE!AZ1191)</f>
        <v>0</v>
      </c>
      <c r="L1202" s="561">
        <f>IF($R$3="Allocate Adders",ESTIMATE!BK1191,ESTIMATE!BA1191)</f>
        <v>0</v>
      </c>
      <c r="M1202" s="1275">
        <f t="shared" si="53"/>
        <v>0</v>
      </c>
      <c r="N1202" s="1275"/>
      <c r="O1202" s="520">
        <f t="shared" si="52"/>
        <v>0</v>
      </c>
    </row>
    <row r="1203" spans="2:15" ht="18" hidden="1" customHeight="1">
      <c r="B1203" s="516"/>
      <c r="C1203" s="1274" t="str">
        <f>T(ESTIMATE!B1192)</f>
        <v>Window casings</v>
      </c>
      <c r="D1203" s="1274"/>
      <c r="E1203" s="1274"/>
      <c r="F1203" s="1274"/>
      <c r="G1203" s="1274"/>
      <c r="H1203" s="559">
        <f>ESTIMATE!R1192</f>
        <v>0</v>
      </c>
      <c r="I1203" s="560" t="str">
        <f>T(ESTIMATE!U1192)</f>
        <v>ea</v>
      </c>
      <c r="J1203" s="561">
        <f>IF($R$3="Allocate Adders",ESTIMATE!BE1192,ESTIMATE!AY1192)</f>
        <v>0</v>
      </c>
      <c r="K1203" s="561">
        <f>IF($R$3="Allocate Adders",ESTIMATE!BH1192,ESTIMATE!AZ1192)</f>
        <v>0</v>
      </c>
      <c r="L1203" s="561">
        <f>IF($R$3="Allocate Adders",ESTIMATE!BK1192,ESTIMATE!BA1192)</f>
        <v>0</v>
      </c>
      <c r="M1203" s="1275">
        <f t="shared" si="53"/>
        <v>0</v>
      </c>
      <c r="N1203" s="1275"/>
      <c r="O1203" s="520">
        <f t="shared" si="52"/>
        <v>0</v>
      </c>
    </row>
    <row r="1204" spans="2:15" ht="18" hidden="1" customHeight="1">
      <c r="B1204" s="516"/>
      <c r="C1204" s="1274" t="str">
        <f>T(ESTIMATE!B1193)</f>
        <v>Window sills</v>
      </c>
      <c r="D1204" s="1274"/>
      <c r="E1204" s="1274"/>
      <c r="F1204" s="1274"/>
      <c r="G1204" s="1274"/>
      <c r="H1204" s="559">
        <f>ESTIMATE!R1193</f>
        <v>0</v>
      </c>
      <c r="I1204" s="560" t="str">
        <f>T(ESTIMATE!U1193)</f>
        <v>lf</v>
      </c>
      <c r="J1204" s="561">
        <f>IF($R$3="Allocate Adders",ESTIMATE!BE1193,ESTIMATE!AY1193)</f>
        <v>0</v>
      </c>
      <c r="K1204" s="561">
        <f>IF($R$3="Allocate Adders",ESTIMATE!BH1193,ESTIMATE!AZ1193)</f>
        <v>0</v>
      </c>
      <c r="L1204" s="561">
        <f>IF($R$3="Allocate Adders",ESTIMATE!BK1193,ESTIMATE!BA1193)</f>
        <v>0</v>
      </c>
      <c r="M1204" s="1275">
        <f t="shared" si="53"/>
        <v>0</v>
      </c>
      <c r="N1204" s="1275"/>
      <c r="O1204" s="520">
        <f t="shared" si="52"/>
        <v>0</v>
      </c>
    </row>
    <row r="1205" spans="2:15" ht="18" hidden="1" customHeight="1">
      <c r="B1205" s="516"/>
      <c r="C1205" s="1274" t="str">
        <f>T(ESTIMATE!B1194)</f>
        <v/>
      </c>
      <c r="D1205" s="1274"/>
      <c r="E1205" s="1274"/>
      <c r="F1205" s="1274"/>
      <c r="G1205" s="1274"/>
      <c r="H1205" s="559">
        <f>ESTIMATE!R1194</f>
        <v>0</v>
      </c>
      <c r="I1205" s="560" t="str">
        <f>T(ESTIMATE!U1194)</f>
        <v/>
      </c>
      <c r="J1205" s="561">
        <f>IF($R$3="Allocate Adders",ESTIMATE!BE1194,ESTIMATE!AY1194)</f>
        <v>0</v>
      </c>
      <c r="K1205" s="561">
        <f>IF($R$3="Allocate Adders",ESTIMATE!BH1194,ESTIMATE!AZ1194)</f>
        <v>0</v>
      </c>
      <c r="L1205" s="561">
        <f>IF($R$3="Allocate Adders",ESTIMATE!BK1194,ESTIMATE!BA1194)</f>
        <v>0</v>
      </c>
      <c r="M1205" s="1275">
        <f t="shared" si="53"/>
        <v>0</v>
      </c>
      <c r="N1205" s="1275"/>
      <c r="O1205" s="520">
        <f t="shared" si="52"/>
        <v>0</v>
      </c>
    </row>
    <row r="1206" spans="2:15" ht="18" hidden="1" customHeight="1">
      <c r="B1206" s="516"/>
      <c r="C1206" s="1274" t="str">
        <f>T(ESTIMATE!B1195)</f>
        <v/>
      </c>
      <c r="D1206" s="1274"/>
      <c r="E1206" s="1274"/>
      <c r="F1206" s="1274"/>
      <c r="G1206" s="1274"/>
      <c r="H1206" s="559">
        <f>ESTIMATE!R1195</f>
        <v>0</v>
      </c>
      <c r="I1206" s="560" t="str">
        <f>T(ESTIMATE!U1195)</f>
        <v/>
      </c>
      <c r="J1206" s="561">
        <f>IF($R$3="Allocate Adders",ESTIMATE!BE1195,ESTIMATE!AY1195)</f>
        <v>0</v>
      </c>
      <c r="K1206" s="561">
        <f>IF($R$3="Allocate Adders",ESTIMATE!BH1195,ESTIMATE!AZ1195)</f>
        <v>0</v>
      </c>
      <c r="L1206" s="561">
        <f>IF($R$3="Allocate Adders",ESTIMATE!BK1195,ESTIMATE!BA1195)</f>
        <v>0</v>
      </c>
      <c r="M1206" s="1275">
        <f t="shared" si="53"/>
        <v>0</v>
      </c>
      <c r="N1206" s="1275"/>
      <c r="O1206" s="520">
        <f t="shared" si="52"/>
        <v>0</v>
      </c>
    </row>
    <row r="1207" spans="2:15" ht="18" hidden="1" customHeight="1">
      <c r="B1207" s="516"/>
      <c r="C1207" s="1274" t="str">
        <f>T(ESTIMATE!B1196)</f>
        <v>Woodwork</v>
      </c>
      <c r="D1207" s="1274"/>
      <c r="E1207" s="1274"/>
      <c r="F1207" s="1274"/>
      <c r="G1207" s="1274"/>
      <c r="H1207" s="559">
        <f>ESTIMATE!R1196</f>
        <v>0</v>
      </c>
      <c r="I1207" s="560" t="str">
        <f>T(ESTIMATE!U1196)</f>
        <v/>
      </c>
      <c r="J1207" s="561">
        <f>IF($R$3="Allocate Adders",ESTIMATE!BE1196,ESTIMATE!AY1196)</f>
        <v>0</v>
      </c>
      <c r="K1207" s="561">
        <f>IF($R$3="Allocate Adders",ESTIMATE!BH1196,ESTIMATE!AZ1196)</f>
        <v>0</v>
      </c>
      <c r="L1207" s="561">
        <f>IF($R$3="Allocate Adders",ESTIMATE!BK1196,ESTIMATE!BA1196)</f>
        <v>0</v>
      </c>
      <c r="M1207" s="1275">
        <f t="shared" si="53"/>
        <v>0</v>
      </c>
      <c r="N1207" s="1275"/>
      <c r="O1207" s="520">
        <f t="shared" si="52"/>
        <v>0</v>
      </c>
    </row>
    <row r="1208" spans="2:15" ht="18" hidden="1" customHeight="1">
      <c r="B1208" s="516"/>
      <c r="C1208" s="1274" t="str">
        <f>T(ESTIMATE!B1197)</f>
        <v>Fireplace mantel</v>
      </c>
      <c r="D1208" s="1274"/>
      <c r="E1208" s="1274"/>
      <c r="F1208" s="1274"/>
      <c r="G1208" s="1274"/>
      <c r="H1208" s="559">
        <f>ESTIMATE!R1197</f>
        <v>0</v>
      </c>
      <c r="I1208" s="560" t="str">
        <f>T(ESTIMATE!U1197)</f>
        <v>ea</v>
      </c>
      <c r="J1208" s="561">
        <f>IF($R$3="Allocate Adders",ESTIMATE!BE1197,ESTIMATE!AY1197)</f>
        <v>0</v>
      </c>
      <c r="K1208" s="561">
        <f>IF($R$3="Allocate Adders",ESTIMATE!BH1197,ESTIMATE!AZ1197)</f>
        <v>0</v>
      </c>
      <c r="L1208" s="561">
        <f>IF($R$3="Allocate Adders",ESTIMATE!BK1197,ESTIMATE!BA1197)</f>
        <v>0</v>
      </c>
      <c r="M1208" s="1275">
        <f t="shared" si="53"/>
        <v>0</v>
      </c>
      <c r="N1208" s="1275"/>
      <c r="O1208" s="520">
        <f t="shared" si="52"/>
        <v>0</v>
      </c>
    </row>
    <row r="1209" spans="2:15" ht="18" hidden="1" customHeight="1">
      <c r="B1209" s="516"/>
      <c r="C1209" s="1274" t="str">
        <f>T(ESTIMATE!B1198)</f>
        <v>Wood columns</v>
      </c>
      <c r="D1209" s="1274"/>
      <c r="E1209" s="1274"/>
      <c r="F1209" s="1274"/>
      <c r="G1209" s="1274"/>
      <c r="H1209" s="559">
        <f>ESTIMATE!R1198</f>
        <v>0</v>
      </c>
      <c r="I1209" s="560" t="str">
        <f>T(ESTIMATE!U1198)</f>
        <v>ea</v>
      </c>
      <c r="J1209" s="561">
        <f>IF($R$3="Allocate Adders",ESTIMATE!BE1198,ESTIMATE!AY1198)</f>
        <v>0</v>
      </c>
      <c r="K1209" s="561">
        <f>IF($R$3="Allocate Adders",ESTIMATE!BH1198,ESTIMATE!AZ1198)</f>
        <v>0</v>
      </c>
      <c r="L1209" s="561">
        <f>IF($R$3="Allocate Adders",ESTIMATE!BK1198,ESTIMATE!BA1198)</f>
        <v>0</v>
      </c>
      <c r="M1209" s="1275">
        <f t="shared" si="53"/>
        <v>0</v>
      </c>
      <c r="N1209" s="1275"/>
      <c r="O1209" s="520">
        <f t="shared" si="52"/>
        <v>0</v>
      </c>
    </row>
    <row r="1210" spans="2:15" ht="18" hidden="1" customHeight="1">
      <c r="B1210" s="516"/>
      <c r="C1210" s="1274" t="str">
        <f>T(ESTIMATE!B1199)</f>
        <v/>
      </c>
      <c r="D1210" s="1274"/>
      <c r="E1210" s="1274"/>
      <c r="F1210" s="1274"/>
      <c r="G1210" s="1274"/>
      <c r="H1210" s="559">
        <f>ESTIMATE!R1199</f>
        <v>0</v>
      </c>
      <c r="I1210" s="560" t="str">
        <f>T(ESTIMATE!U1199)</f>
        <v/>
      </c>
      <c r="J1210" s="561">
        <f>IF($R$3="Allocate Adders",ESTIMATE!BE1199,ESTIMATE!AY1199)</f>
        <v>0</v>
      </c>
      <c r="K1210" s="561">
        <f>IF($R$3="Allocate Adders",ESTIMATE!BH1199,ESTIMATE!AZ1199)</f>
        <v>0</v>
      </c>
      <c r="L1210" s="561">
        <f>IF($R$3="Allocate Adders",ESTIMATE!BK1199,ESTIMATE!BA1199)</f>
        <v>0</v>
      </c>
      <c r="M1210" s="1275">
        <f t="shared" si="53"/>
        <v>0</v>
      </c>
      <c r="N1210" s="1275"/>
      <c r="O1210" s="520">
        <f t="shared" si="52"/>
        <v>0</v>
      </c>
    </row>
    <row r="1211" spans="2:15" ht="18" hidden="1" customHeight="1">
      <c r="B1211" s="516"/>
      <c r="C1211" s="1274" t="str">
        <f>T(ESTIMATE!B1200)</f>
        <v/>
      </c>
      <c r="D1211" s="1274"/>
      <c r="E1211" s="1274"/>
      <c r="F1211" s="1274"/>
      <c r="G1211" s="1274"/>
      <c r="H1211" s="559">
        <f>ESTIMATE!R1200</f>
        <v>0</v>
      </c>
      <c r="I1211" s="560" t="str">
        <f>T(ESTIMATE!U1200)</f>
        <v/>
      </c>
      <c r="J1211" s="561">
        <f>IF($R$3="Allocate Adders",ESTIMATE!BE1200,ESTIMATE!AY1200)</f>
        <v>0</v>
      </c>
      <c r="K1211" s="561">
        <f>IF($R$3="Allocate Adders",ESTIMATE!BH1200,ESTIMATE!AZ1200)</f>
        <v>0</v>
      </c>
      <c r="L1211" s="561">
        <f>IF($R$3="Allocate Adders",ESTIMATE!BK1200,ESTIMATE!BA1200)</f>
        <v>0</v>
      </c>
      <c r="M1211" s="1275">
        <f t="shared" si="53"/>
        <v>0</v>
      </c>
      <c r="N1211" s="1275"/>
      <c r="O1211" s="520">
        <f t="shared" si="52"/>
        <v>0</v>
      </c>
    </row>
    <row r="1212" spans="2:15" ht="18" hidden="1" customHeight="1">
      <c r="B1212" s="516"/>
      <c r="C1212" s="1274" t="str">
        <f>T(ESTIMATE!B1201)</f>
        <v>Railing</v>
      </c>
      <c r="D1212" s="1274"/>
      <c r="E1212" s="1274"/>
      <c r="F1212" s="1274"/>
      <c r="G1212" s="1274"/>
      <c r="H1212" s="559">
        <f>ESTIMATE!R1201</f>
        <v>0</v>
      </c>
      <c r="I1212" s="560" t="str">
        <f>T(ESTIMATE!U1201)</f>
        <v/>
      </c>
      <c r="J1212" s="561">
        <f>IF($R$3="Allocate Adders",ESTIMATE!BE1201,ESTIMATE!AY1201)</f>
        <v>0</v>
      </c>
      <c r="K1212" s="561">
        <f>IF($R$3="Allocate Adders",ESTIMATE!BH1201,ESTIMATE!AZ1201)</f>
        <v>0</v>
      </c>
      <c r="L1212" s="561">
        <f>IF($R$3="Allocate Adders",ESTIMATE!BK1201,ESTIMATE!BA1201)</f>
        <v>0</v>
      </c>
      <c r="M1212" s="1275">
        <f t="shared" si="53"/>
        <v>0</v>
      </c>
      <c r="N1212" s="1275"/>
      <c r="O1212" s="520">
        <f t="shared" si="52"/>
        <v>0</v>
      </c>
    </row>
    <row r="1213" spans="2:15" ht="18" hidden="1" customHeight="1">
      <c r="B1213" s="516"/>
      <c r="C1213" s="1274" t="str">
        <f>T(ESTIMATE!B1202)</f>
        <v>Wood handrail - rail only</v>
      </c>
      <c r="D1213" s="1274"/>
      <c r="E1213" s="1274"/>
      <c r="F1213" s="1274"/>
      <c r="G1213" s="1274"/>
      <c r="H1213" s="559">
        <f>ESTIMATE!R1202</f>
        <v>0</v>
      </c>
      <c r="I1213" s="560" t="str">
        <f>T(ESTIMATE!U1202)</f>
        <v>lf</v>
      </c>
      <c r="J1213" s="561">
        <f>IF($R$3="Allocate Adders",ESTIMATE!BE1202,ESTIMATE!AY1202)</f>
        <v>0</v>
      </c>
      <c r="K1213" s="561">
        <f>IF($R$3="Allocate Adders",ESTIMATE!BH1202,ESTIMATE!AZ1202)</f>
        <v>0</v>
      </c>
      <c r="L1213" s="561">
        <f>IF($R$3="Allocate Adders",ESTIMATE!BK1202,ESTIMATE!BA1202)</f>
        <v>0</v>
      </c>
      <c r="M1213" s="1275">
        <f t="shared" si="53"/>
        <v>0</v>
      </c>
      <c r="N1213" s="1275"/>
      <c r="O1213" s="520">
        <f t="shared" si="52"/>
        <v>0</v>
      </c>
    </row>
    <row r="1214" spans="2:15" ht="18" hidden="1" customHeight="1">
      <c r="B1214" s="516"/>
      <c r="C1214" s="1274" t="str">
        <f>T(ESTIMATE!B1203)</f>
        <v>Wood balusters</v>
      </c>
      <c r="D1214" s="1274"/>
      <c r="E1214" s="1274"/>
      <c r="F1214" s="1274"/>
      <c r="G1214" s="1274"/>
      <c r="H1214" s="559">
        <f>ESTIMATE!R1203</f>
        <v>0</v>
      </c>
      <c r="I1214" s="560" t="str">
        <f>T(ESTIMATE!U1203)</f>
        <v>lf</v>
      </c>
      <c r="J1214" s="561">
        <f>IF($R$3="Allocate Adders",ESTIMATE!BE1203,ESTIMATE!AY1203)</f>
        <v>0</v>
      </c>
      <c r="K1214" s="561">
        <f>IF($R$3="Allocate Adders",ESTIMATE!BH1203,ESTIMATE!AZ1203)</f>
        <v>0</v>
      </c>
      <c r="L1214" s="561">
        <f>IF($R$3="Allocate Adders",ESTIMATE!BK1203,ESTIMATE!BA1203)</f>
        <v>0</v>
      </c>
      <c r="M1214" s="1275">
        <f t="shared" si="53"/>
        <v>0</v>
      </c>
      <c r="N1214" s="1275"/>
      <c r="O1214" s="520">
        <f t="shared" si="52"/>
        <v>0</v>
      </c>
    </row>
    <row r="1215" spans="2:15" ht="18" hidden="1" customHeight="1">
      <c r="B1215" s="516"/>
      <c r="C1215" s="1274" t="str">
        <f>T(ESTIMATE!B1204)</f>
        <v>Iron balusters</v>
      </c>
      <c r="D1215" s="1274"/>
      <c r="E1215" s="1274"/>
      <c r="F1215" s="1274"/>
      <c r="G1215" s="1274"/>
      <c r="H1215" s="559">
        <f>ESTIMATE!R1204</f>
        <v>0</v>
      </c>
      <c r="I1215" s="560" t="str">
        <f>T(ESTIMATE!U1204)</f>
        <v>lf</v>
      </c>
      <c r="J1215" s="561">
        <f>IF($R$3="Allocate Adders",ESTIMATE!BE1204,ESTIMATE!AY1204)</f>
        <v>0</v>
      </c>
      <c r="K1215" s="561">
        <f>IF($R$3="Allocate Adders",ESTIMATE!BH1204,ESTIMATE!AZ1204)</f>
        <v>0</v>
      </c>
      <c r="L1215" s="561">
        <f>IF($R$3="Allocate Adders",ESTIMATE!BK1204,ESTIMATE!BA1204)</f>
        <v>0</v>
      </c>
      <c r="M1215" s="1275">
        <f t="shared" si="53"/>
        <v>0</v>
      </c>
      <c r="N1215" s="1275"/>
      <c r="O1215" s="520">
        <f t="shared" si="52"/>
        <v>0</v>
      </c>
    </row>
    <row r="1216" spans="2:15" ht="18" hidden="1" customHeight="1">
      <c r="B1216" s="516"/>
      <c r="C1216" s="1274" t="str">
        <f>T(ESTIMATE!B1205)</f>
        <v/>
      </c>
      <c r="D1216" s="1274"/>
      <c r="E1216" s="1274"/>
      <c r="F1216" s="1274"/>
      <c r="G1216" s="1274"/>
      <c r="H1216" s="559">
        <f>ESTIMATE!R1205</f>
        <v>0</v>
      </c>
      <c r="I1216" s="560" t="str">
        <f>T(ESTIMATE!U1205)</f>
        <v/>
      </c>
      <c r="J1216" s="561">
        <f>IF($R$3="Allocate Adders",ESTIMATE!BE1205,ESTIMATE!AY1205)</f>
        <v>0</v>
      </c>
      <c r="K1216" s="561">
        <f>IF($R$3="Allocate Adders",ESTIMATE!BH1205,ESTIMATE!AZ1205)</f>
        <v>0</v>
      </c>
      <c r="L1216" s="561">
        <f>IF($R$3="Allocate Adders",ESTIMATE!BK1205,ESTIMATE!BA1205)</f>
        <v>0</v>
      </c>
      <c r="M1216" s="1275">
        <f t="shared" si="53"/>
        <v>0</v>
      </c>
      <c r="N1216" s="1275"/>
      <c r="O1216" s="520">
        <f t="shared" si="52"/>
        <v>0</v>
      </c>
    </row>
    <row r="1217" spans="2:15" ht="18" hidden="1" customHeight="1">
      <c r="B1217" s="516"/>
      <c r="C1217" s="1274" t="str">
        <f>T(ESTIMATE!B1206)</f>
        <v/>
      </c>
      <c r="D1217" s="1274"/>
      <c r="E1217" s="1274"/>
      <c r="F1217" s="1274"/>
      <c r="G1217" s="1274"/>
      <c r="H1217" s="559">
        <f>ESTIMATE!R1206</f>
        <v>0</v>
      </c>
      <c r="I1217" s="560" t="str">
        <f>T(ESTIMATE!U1206)</f>
        <v/>
      </c>
      <c r="J1217" s="561">
        <f>IF($R$3="Allocate Adders",ESTIMATE!BE1206,ESTIMATE!AY1206)</f>
        <v>0</v>
      </c>
      <c r="K1217" s="561">
        <f>IF($R$3="Allocate Adders",ESTIMATE!BH1206,ESTIMATE!AZ1206)</f>
        <v>0</v>
      </c>
      <c r="L1217" s="561">
        <f>IF($R$3="Allocate Adders",ESTIMATE!BK1206,ESTIMATE!BA1206)</f>
        <v>0</v>
      </c>
      <c r="M1217" s="1275">
        <f t="shared" si="53"/>
        <v>0</v>
      </c>
      <c r="N1217" s="1275"/>
      <c r="O1217" s="520">
        <f t="shared" si="52"/>
        <v>0</v>
      </c>
    </row>
    <row r="1218" spans="2:15" ht="18" hidden="1" customHeight="1">
      <c r="B1218" s="516"/>
      <c r="C1218" s="1274" t="str">
        <f>T(ESTIMATE!B1207)</f>
        <v>Shelving</v>
      </c>
      <c r="D1218" s="1274"/>
      <c r="E1218" s="1274"/>
      <c r="F1218" s="1274"/>
      <c r="G1218" s="1274"/>
      <c r="H1218" s="559">
        <f>ESTIMATE!R1207</f>
        <v>0</v>
      </c>
      <c r="I1218" s="560" t="str">
        <f>T(ESTIMATE!U1207)</f>
        <v/>
      </c>
      <c r="J1218" s="561">
        <f>IF($R$3="Allocate Adders",ESTIMATE!BE1207,ESTIMATE!AY1207)</f>
        <v>0</v>
      </c>
      <c r="K1218" s="561">
        <f>IF($R$3="Allocate Adders",ESTIMATE!BH1207,ESTIMATE!AZ1207)</f>
        <v>0</v>
      </c>
      <c r="L1218" s="561">
        <f>IF($R$3="Allocate Adders",ESTIMATE!BK1207,ESTIMATE!BA1207)</f>
        <v>0</v>
      </c>
      <c r="M1218" s="1275">
        <f t="shared" si="53"/>
        <v>0</v>
      </c>
      <c r="N1218" s="1275"/>
      <c r="O1218" s="520">
        <f t="shared" si="52"/>
        <v>0</v>
      </c>
    </row>
    <row r="1219" spans="2:15" ht="18" hidden="1" customHeight="1">
      <c r="B1219" s="516"/>
      <c r="C1219" s="1274" t="str">
        <f>T(ESTIMATE!B1208)</f>
        <v>Closet shelf and rod</v>
      </c>
      <c r="D1219" s="1274"/>
      <c r="E1219" s="1274"/>
      <c r="F1219" s="1274"/>
      <c r="G1219" s="1274"/>
      <c r="H1219" s="559">
        <f>ESTIMATE!R1208</f>
        <v>0</v>
      </c>
      <c r="I1219" s="560" t="str">
        <f>T(ESTIMATE!U1208)</f>
        <v>lf</v>
      </c>
      <c r="J1219" s="561">
        <f>IF($R$3="Allocate Adders",ESTIMATE!BE1208,ESTIMATE!AY1208)</f>
        <v>0</v>
      </c>
      <c r="K1219" s="561">
        <f>IF($R$3="Allocate Adders",ESTIMATE!BH1208,ESTIMATE!AZ1208)</f>
        <v>0</v>
      </c>
      <c r="L1219" s="561">
        <f>IF($R$3="Allocate Adders",ESTIMATE!BK1208,ESTIMATE!BA1208)</f>
        <v>0</v>
      </c>
      <c r="M1219" s="1275">
        <f t="shared" si="53"/>
        <v>0</v>
      </c>
      <c r="N1219" s="1275"/>
      <c r="O1219" s="520">
        <f t="shared" si="52"/>
        <v>0</v>
      </c>
    </row>
    <row r="1220" spans="2:15" ht="18" hidden="1" customHeight="1">
      <c r="B1220" s="516"/>
      <c r="C1220" s="1274" t="str">
        <f>T(ESTIMATE!B1209)</f>
        <v>Closet kit, 8ft long</v>
      </c>
      <c r="D1220" s="1274"/>
      <c r="E1220" s="1274"/>
      <c r="F1220" s="1274"/>
      <c r="G1220" s="1274"/>
      <c r="H1220" s="559">
        <f>ESTIMATE!R1209</f>
        <v>0</v>
      </c>
      <c r="I1220" s="560" t="str">
        <f>T(ESTIMATE!U1209)</f>
        <v>lf</v>
      </c>
      <c r="J1220" s="561">
        <f>IF($R$3="Allocate Adders",ESTIMATE!BE1209,ESTIMATE!AY1209)</f>
        <v>0</v>
      </c>
      <c r="K1220" s="561">
        <f>IF($R$3="Allocate Adders",ESTIMATE!BH1209,ESTIMATE!AZ1209)</f>
        <v>0</v>
      </c>
      <c r="L1220" s="561">
        <f>IF($R$3="Allocate Adders",ESTIMATE!BK1209,ESTIMATE!BA1209)</f>
        <v>0</v>
      </c>
      <c r="M1220" s="1275">
        <f t="shared" si="53"/>
        <v>0</v>
      </c>
      <c r="N1220" s="1275"/>
      <c r="O1220" s="520">
        <f t="shared" si="52"/>
        <v>0</v>
      </c>
    </row>
    <row r="1221" spans="2:15" ht="18" hidden="1" customHeight="1">
      <c r="B1221" s="516"/>
      <c r="C1221" s="1274" t="str">
        <f>T(ESTIMATE!B1210)</f>
        <v/>
      </c>
      <c r="D1221" s="1274"/>
      <c r="E1221" s="1274"/>
      <c r="F1221" s="1274"/>
      <c r="G1221" s="1274"/>
      <c r="H1221" s="559">
        <f>ESTIMATE!R1210</f>
        <v>0</v>
      </c>
      <c r="I1221" s="560" t="str">
        <f>T(ESTIMATE!U1210)</f>
        <v/>
      </c>
      <c r="J1221" s="561">
        <f>IF($R$3="Allocate Adders",ESTIMATE!BE1210,ESTIMATE!AY1210)</f>
        <v>0</v>
      </c>
      <c r="K1221" s="561">
        <f>IF($R$3="Allocate Adders",ESTIMATE!BH1210,ESTIMATE!AZ1210)</f>
        <v>0</v>
      </c>
      <c r="L1221" s="561">
        <f>IF($R$3="Allocate Adders",ESTIMATE!BK1210,ESTIMATE!BA1210)</f>
        <v>0</v>
      </c>
      <c r="M1221" s="1275">
        <f t="shared" si="53"/>
        <v>0</v>
      </c>
      <c r="N1221" s="1275"/>
      <c r="O1221" s="520">
        <f t="shared" si="52"/>
        <v>0</v>
      </c>
    </row>
    <row r="1222" spans="2:15" ht="18" hidden="1" customHeight="1">
      <c r="B1222" s="516"/>
      <c r="C1222" s="1274" t="str">
        <f>T(ESTIMATE!B1211)</f>
        <v/>
      </c>
      <c r="D1222" s="1274"/>
      <c r="E1222" s="1274"/>
      <c r="F1222" s="1274"/>
      <c r="G1222" s="1274"/>
      <c r="H1222" s="559">
        <f>ESTIMATE!R1211</f>
        <v>0</v>
      </c>
      <c r="I1222" s="560" t="str">
        <f>T(ESTIMATE!U1211)</f>
        <v/>
      </c>
      <c r="J1222" s="561">
        <f>IF($R$3="Allocate Adders",ESTIMATE!BE1211,ESTIMATE!AY1211)</f>
        <v>0</v>
      </c>
      <c r="K1222" s="561">
        <f>IF($R$3="Allocate Adders",ESTIMATE!BH1211,ESTIMATE!AZ1211)</f>
        <v>0</v>
      </c>
      <c r="L1222" s="561">
        <f>IF($R$3="Allocate Adders",ESTIMATE!BK1211,ESTIMATE!BA1211)</f>
        <v>0</v>
      </c>
      <c r="M1222" s="1275">
        <f t="shared" si="53"/>
        <v>0</v>
      </c>
      <c r="N1222" s="1275"/>
      <c r="O1222" s="520">
        <f t="shared" si="52"/>
        <v>0</v>
      </c>
    </row>
    <row r="1223" spans="2:15" ht="18" hidden="1" customHeight="1">
      <c r="B1223" s="516"/>
      <c r="C1223" s="1274" t="str">
        <f>T(ESTIMATE!B1212)</f>
        <v/>
      </c>
      <c r="D1223" s="1274"/>
      <c r="E1223" s="1274"/>
      <c r="F1223" s="1274"/>
      <c r="G1223" s="1274"/>
      <c r="H1223" s="559">
        <f>ESTIMATE!R1212</f>
        <v>0</v>
      </c>
      <c r="I1223" s="560" t="str">
        <f>T(ESTIMATE!U1212)</f>
        <v/>
      </c>
      <c r="J1223" s="561">
        <f>IF($R$3="Allocate Adders",ESTIMATE!BE1212,ESTIMATE!AY1212)</f>
        <v>0</v>
      </c>
      <c r="K1223" s="561">
        <f>IF($R$3="Allocate Adders",ESTIMATE!BH1212,ESTIMATE!AZ1212)</f>
        <v>0</v>
      </c>
      <c r="L1223" s="561">
        <f>IF($R$3="Allocate Adders",ESTIMATE!BK1212,ESTIMATE!BA1212)</f>
        <v>0</v>
      </c>
      <c r="M1223" s="1275">
        <f t="shared" si="53"/>
        <v>0</v>
      </c>
      <c r="N1223" s="1275"/>
      <c r="O1223" s="520">
        <f t="shared" si="52"/>
        <v>0</v>
      </c>
    </row>
    <row r="1224" spans="2:15" ht="18" hidden="1" customHeight="1">
      <c r="B1224" s="516"/>
      <c r="C1224" s="1274" t="str">
        <f>T(ESTIMATE!B1213)</f>
        <v/>
      </c>
      <c r="D1224" s="1274"/>
      <c r="E1224" s="1274"/>
      <c r="F1224" s="1274"/>
      <c r="G1224" s="1274"/>
      <c r="H1224" s="559">
        <f>ESTIMATE!R1213</f>
        <v>0</v>
      </c>
      <c r="I1224" s="560" t="str">
        <f>T(ESTIMATE!U1213)</f>
        <v/>
      </c>
      <c r="J1224" s="561">
        <f>IF($R$3="Allocate Adders",ESTIMATE!BE1213,ESTIMATE!AY1213)</f>
        <v>0</v>
      </c>
      <c r="K1224" s="561">
        <f>IF($R$3="Allocate Adders",ESTIMATE!BH1213,ESTIMATE!AZ1213)</f>
        <v>0</v>
      </c>
      <c r="L1224" s="561">
        <f>IF($R$3="Allocate Adders",ESTIMATE!BK1213,ESTIMATE!BA1213)</f>
        <v>0</v>
      </c>
      <c r="M1224" s="1275">
        <f t="shared" si="53"/>
        <v>0</v>
      </c>
      <c r="N1224" s="1275"/>
      <c r="O1224" s="520">
        <f t="shared" si="52"/>
        <v>0</v>
      </c>
    </row>
    <row r="1225" spans="2:15" ht="18" hidden="1" customHeight="1">
      <c r="B1225" s="516"/>
      <c r="C1225" s="1274" t="str">
        <f>T(ESTIMATE!B1214)</f>
        <v>Closet shelf and rod</v>
      </c>
      <c r="D1225" s="1274"/>
      <c r="E1225" s="1274"/>
      <c r="F1225" s="1274"/>
      <c r="G1225" s="1274"/>
      <c r="H1225" s="559">
        <f>ESTIMATE!R1214</f>
        <v>0</v>
      </c>
      <c r="I1225" s="560" t="str">
        <f>T(ESTIMATE!U1214)</f>
        <v>lf</v>
      </c>
      <c r="J1225" s="561">
        <f>IF($R$3="Allocate Adders",ESTIMATE!BE1214,ESTIMATE!AY1214)</f>
        <v>0</v>
      </c>
      <c r="K1225" s="561">
        <f>IF($R$3="Allocate Adders",ESTIMATE!BH1214,ESTIMATE!AZ1214)</f>
        <v>0</v>
      </c>
      <c r="L1225" s="561">
        <f>IF($R$3="Allocate Adders",ESTIMATE!BK1214,ESTIMATE!BA1214)</f>
        <v>0</v>
      </c>
      <c r="M1225" s="1275">
        <f t="shared" si="53"/>
        <v>0</v>
      </c>
      <c r="N1225" s="1275"/>
      <c r="O1225" s="520">
        <f t="shared" si="52"/>
        <v>0</v>
      </c>
    </row>
    <row r="1226" spans="2:15" ht="18" hidden="1" customHeight="1">
      <c r="B1226" s="516"/>
      <c r="C1226" s="1274" t="str">
        <f>T(ESTIMATE!B1215)</f>
        <v>Closet kit, 8ft long</v>
      </c>
      <c r="D1226" s="1274"/>
      <c r="E1226" s="1274"/>
      <c r="F1226" s="1274"/>
      <c r="G1226" s="1274"/>
      <c r="H1226" s="559">
        <f>ESTIMATE!R1215</f>
        <v>0</v>
      </c>
      <c r="I1226" s="560" t="str">
        <f>T(ESTIMATE!U1215)</f>
        <v>lf</v>
      </c>
      <c r="J1226" s="561">
        <f>IF($R$3="Allocate Adders",ESTIMATE!BE1215,ESTIMATE!AY1215)</f>
        <v>0</v>
      </c>
      <c r="K1226" s="561">
        <f>IF($R$3="Allocate Adders",ESTIMATE!BH1215,ESTIMATE!AZ1215)</f>
        <v>0</v>
      </c>
      <c r="L1226" s="561">
        <f>IF($R$3="Allocate Adders",ESTIMATE!BK1215,ESTIMATE!BA1215)</f>
        <v>0</v>
      </c>
      <c r="M1226" s="1275">
        <f t="shared" si="53"/>
        <v>0</v>
      </c>
      <c r="N1226" s="1275"/>
      <c r="O1226" s="520">
        <f t="shared" si="52"/>
        <v>0</v>
      </c>
    </row>
    <row r="1227" spans="2:15" ht="18" hidden="1" customHeight="1">
      <c r="B1227" s="516"/>
      <c r="C1227" s="1274" t="str">
        <f>T(ESTIMATE!B1216)</f>
        <v/>
      </c>
      <c r="D1227" s="1274"/>
      <c r="E1227" s="1274"/>
      <c r="F1227" s="1274"/>
      <c r="G1227" s="1274"/>
      <c r="H1227" s="559">
        <f>ESTIMATE!R1216</f>
        <v>0</v>
      </c>
      <c r="I1227" s="560" t="str">
        <f>T(ESTIMATE!U1216)</f>
        <v/>
      </c>
      <c r="J1227" s="561">
        <f>IF($R$3="Allocate Adders",ESTIMATE!BE1216,ESTIMATE!AY1216)</f>
        <v>0</v>
      </c>
      <c r="K1227" s="561">
        <f>IF($R$3="Allocate Adders",ESTIMATE!BH1216,ESTIMATE!AZ1216)</f>
        <v>0</v>
      </c>
      <c r="L1227" s="561">
        <f>IF($R$3="Allocate Adders",ESTIMATE!BK1216,ESTIMATE!BA1216)</f>
        <v>0</v>
      </c>
      <c r="M1227" s="1275">
        <f t="shared" si="53"/>
        <v>0</v>
      </c>
      <c r="N1227" s="1275"/>
      <c r="O1227" s="520">
        <f t="shared" si="52"/>
        <v>0</v>
      </c>
    </row>
    <row r="1228" spans="2:15" ht="18" hidden="1" customHeight="1">
      <c r="B1228" s="516"/>
      <c r="C1228" s="1274" t="str">
        <f>T(ESTIMATE!B1217)</f>
        <v/>
      </c>
      <c r="D1228" s="1274"/>
      <c r="E1228" s="1274"/>
      <c r="F1228" s="1274"/>
      <c r="G1228" s="1274"/>
      <c r="H1228" s="559">
        <f>ESTIMATE!R1217</f>
        <v>0</v>
      </c>
      <c r="I1228" s="560" t="str">
        <f>T(ESTIMATE!U1217)</f>
        <v/>
      </c>
      <c r="J1228" s="561">
        <f>IF($R$3="Allocate Adders",ESTIMATE!BE1217,ESTIMATE!AY1217)</f>
        <v>0</v>
      </c>
      <c r="K1228" s="561">
        <f>IF($R$3="Allocate Adders",ESTIMATE!BH1217,ESTIMATE!AZ1217)</f>
        <v>0</v>
      </c>
      <c r="L1228" s="561">
        <f>IF($R$3="Allocate Adders",ESTIMATE!BK1217,ESTIMATE!BA1217)</f>
        <v>0</v>
      </c>
      <c r="M1228" s="1275">
        <f t="shared" si="53"/>
        <v>0</v>
      </c>
      <c r="N1228" s="1275"/>
      <c r="O1228" s="520">
        <f t="shared" si="52"/>
        <v>0</v>
      </c>
    </row>
    <row r="1229" spans="2:15" ht="18" hidden="1" customHeight="1">
      <c r="B1229" s="516"/>
      <c r="C1229" s="1274" t="str">
        <f>T(ESTIMATE!B1218)</f>
        <v/>
      </c>
      <c r="D1229" s="1274"/>
      <c r="E1229" s="1274"/>
      <c r="F1229" s="1274"/>
      <c r="G1229" s="1274"/>
      <c r="H1229" s="559">
        <f>ESTIMATE!R1218</f>
        <v>0</v>
      </c>
      <c r="I1229" s="560" t="str">
        <f>T(ESTIMATE!U1218)</f>
        <v/>
      </c>
      <c r="J1229" s="561">
        <f>IF($R$3="Allocate Adders",ESTIMATE!BE1218,ESTIMATE!AY1218)</f>
        <v>0</v>
      </c>
      <c r="K1229" s="561">
        <f>IF($R$3="Allocate Adders",ESTIMATE!BH1218,ESTIMATE!AZ1218)</f>
        <v>0</v>
      </c>
      <c r="L1229" s="561">
        <f>IF($R$3="Allocate Adders",ESTIMATE!BK1218,ESTIMATE!BA1218)</f>
        <v>0</v>
      </c>
      <c r="M1229" s="1275">
        <f t="shared" si="53"/>
        <v>0</v>
      </c>
      <c r="N1229" s="1275"/>
      <c r="O1229" s="520">
        <f t="shared" si="52"/>
        <v>0</v>
      </c>
    </row>
    <row r="1230" spans="2:15" ht="18" hidden="1" customHeight="1">
      <c r="B1230" s="516"/>
      <c r="C1230" s="1274" t="str">
        <f>T(ESTIMATE!B1219)</f>
        <v/>
      </c>
      <c r="D1230" s="1274"/>
      <c r="E1230" s="1274"/>
      <c r="F1230" s="1274"/>
      <c r="G1230" s="1274"/>
      <c r="H1230" s="559">
        <f>ESTIMATE!R1219</f>
        <v>0</v>
      </c>
      <c r="I1230" s="560" t="str">
        <f>T(ESTIMATE!U1219)</f>
        <v/>
      </c>
      <c r="J1230" s="561">
        <f>IF($R$3="Allocate Adders",ESTIMATE!BE1219,ESTIMATE!AY1219)</f>
        <v>0</v>
      </c>
      <c r="K1230" s="561">
        <f>IF($R$3="Allocate Adders",ESTIMATE!BH1219,ESTIMATE!AZ1219)</f>
        <v>0</v>
      </c>
      <c r="L1230" s="561">
        <f>IF($R$3="Allocate Adders",ESTIMATE!BK1219,ESTIMATE!BA1219)</f>
        <v>0</v>
      </c>
      <c r="M1230" s="1275">
        <f t="shared" si="53"/>
        <v>0</v>
      </c>
      <c r="N1230" s="1275"/>
      <c r="O1230" s="520">
        <f t="shared" si="52"/>
        <v>0</v>
      </c>
    </row>
    <row r="1231" spans="2:15" ht="18" hidden="1" customHeight="1">
      <c r="B1231" s="516"/>
      <c r="C1231" s="1274" t="str">
        <f>T(ESTIMATE!B1220)</f>
        <v/>
      </c>
      <c r="D1231" s="1274"/>
      <c r="E1231" s="1274"/>
      <c r="F1231" s="1274"/>
      <c r="G1231" s="1274"/>
      <c r="H1231" s="559">
        <f>ESTIMATE!R1220</f>
        <v>0</v>
      </c>
      <c r="I1231" s="560" t="str">
        <f>T(ESTIMATE!U1220)</f>
        <v/>
      </c>
      <c r="J1231" s="561">
        <f>IF($R$3="Allocate Adders",ESTIMATE!BE1220,ESTIMATE!AY1220)</f>
        <v>0</v>
      </c>
      <c r="K1231" s="561">
        <f>IF($R$3="Allocate Adders",ESTIMATE!BH1220,ESTIMATE!AZ1220)</f>
        <v>0</v>
      </c>
      <c r="L1231" s="561">
        <f>IF($R$3="Allocate Adders",ESTIMATE!BK1220,ESTIMATE!BA1220)</f>
        <v>0</v>
      </c>
      <c r="M1231" s="1275">
        <f t="shared" si="53"/>
        <v>0</v>
      </c>
      <c r="N1231" s="1275"/>
      <c r="O1231" s="520">
        <f t="shared" si="52"/>
        <v>0</v>
      </c>
    </row>
    <row r="1232" spans="2:15" ht="4.3499999999999996" customHeight="1" thickBot="1">
      <c r="B1232" s="516"/>
      <c r="C1232" s="562"/>
      <c r="D1232" s="364"/>
      <c r="E1232" s="364"/>
      <c r="F1232" s="364"/>
      <c r="G1232" s="364"/>
      <c r="H1232" s="563"/>
      <c r="I1232" s="364"/>
      <c r="J1232" s="564"/>
      <c r="K1232" s="564"/>
      <c r="L1232" s="564"/>
      <c r="M1232" s="565"/>
      <c r="N1232" s="566"/>
      <c r="O1232" s="520">
        <f>O1233</f>
        <v>400</v>
      </c>
    </row>
    <row r="1233" spans="2:15" ht="22" customHeight="1" thickBot="1">
      <c r="B1233" s="516"/>
      <c r="C1233" s="1276" t="str">
        <f>T(ESTIMATE!AE1222)</f>
        <v>INTERIOR WOODWORK TOTAL</v>
      </c>
      <c r="D1233" s="1277"/>
      <c r="E1233" s="1277"/>
      <c r="F1233" s="1277"/>
      <c r="G1233" s="1277"/>
      <c r="H1233" s="1277"/>
      <c r="I1233" s="1278"/>
      <c r="J1233" s="530">
        <f>SUM(J1192:J1232)</f>
        <v>350</v>
      </c>
      <c r="K1233" s="531">
        <f>SUM(K1192:K1232)</f>
        <v>200</v>
      </c>
      <c r="L1233" s="530">
        <f>SUM(L1192:L1232)</f>
        <v>0</v>
      </c>
      <c r="M1233" s="1279">
        <f>SUM(M1192:N1232)</f>
        <v>550</v>
      </c>
      <c r="N1233" s="1280"/>
      <c r="O1233" s="520">
        <f>SUM(O1191:O1231)</f>
        <v>400</v>
      </c>
    </row>
    <row r="1234" spans="2:15" ht="20.7" customHeight="1">
      <c r="B1234" s="521"/>
      <c r="C1234" s="585"/>
      <c r="D1234" s="585"/>
      <c r="E1234" s="585"/>
      <c r="F1234" s="585"/>
      <c r="G1234" s="585"/>
      <c r="H1234" s="586"/>
      <c r="I1234" s="585"/>
      <c r="J1234" s="587"/>
      <c r="K1234" s="587"/>
      <c r="L1234" s="587"/>
      <c r="M1234" s="588"/>
      <c r="N1234" s="571"/>
      <c r="O1234" s="520">
        <f>O1233</f>
        <v>400</v>
      </c>
    </row>
    <row r="1235" spans="2:15" ht="5.45" hidden="1" customHeight="1">
      <c r="B1235" s="597"/>
      <c r="C1235" s="1281"/>
      <c r="D1235" s="1281"/>
      <c r="E1235" s="1281"/>
      <c r="F1235" s="1281"/>
      <c r="G1235" s="1281"/>
      <c r="H1235" s="594"/>
      <c r="I1235" s="595"/>
      <c r="J1235" s="596"/>
      <c r="K1235" s="596"/>
      <c r="L1235" s="596"/>
      <c r="M1235" s="1282"/>
      <c r="N1235" s="1282"/>
    </row>
    <row r="1236" spans="2:15" ht="22" customHeight="1">
      <c r="B1236" s="521"/>
      <c r="C1236" s="1283" t="str">
        <f>T(ESTIMATE!B1225)</f>
        <v>INTERIOR PAINTING</v>
      </c>
      <c r="D1236" s="1283"/>
      <c r="E1236" s="1283"/>
      <c r="F1236" s="1283"/>
      <c r="G1236" s="1284"/>
      <c r="H1236" s="556">
        <f>SUM(H1237:H1276)</f>
        <v>2000</v>
      </c>
      <c r="I1236" s="557"/>
      <c r="J1236" s="558"/>
      <c r="K1236" s="558"/>
      <c r="L1236" s="558"/>
      <c r="M1236" s="1285"/>
      <c r="N1236" s="1286"/>
      <c r="O1236" s="520">
        <f t="shared" ref="O1236:O1276" si="54">H1236</f>
        <v>2000</v>
      </c>
    </row>
    <row r="1237" spans="2:15" ht="18" hidden="1" customHeight="1">
      <c r="B1237" s="516"/>
      <c r="C1237" s="1274" t="str">
        <f>T(ESTIMATE!B1226)</f>
        <v>Interior Painting Bid/Allowance</v>
      </c>
      <c r="D1237" s="1274"/>
      <c r="E1237" s="1274"/>
      <c r="F1237" s="1274"/>
      <c r="G1237" s="1274"/>
      <c r="H1237" s="559">
        <f>ESTIMATE!R1226</f>
        <v>0</v>
      </c>
      <c r="I1237" s="560" t="str">
        <f>T(ESTIMATE!U1226)</f>
        <v/>
      </c>
      <c r="J1237" s="561">
        <f>IF($R$3="Allocate Adders",ESTIMATE!BE1226,ESTIMATE!AY1226)</f>
        <v>0</v>
      </c>
      <c r="K1237" s="561">
        <f>IF($R$3="Allocate Adders",ESTIMATE!BH1226,ESTIMATE!AZ1226)</f>
        <v>0</v>
      </c>
      <c r="L1237" s="561">
        <f>IF($R$3="Allocate Adders",ESTIMATE!BK1226,ESTIMATE!BA1226)</f>
        <v>0</v>
      </c>
      <c r="M1237" s="1275">
        <f t="shared" ref="M1237:M1276" si="55">SUM(J1237:L1237)</f>
        <v>0</v>
      </c>
      <c r="N1237" s="1275"/>
      <c r="O1237" s="520">
        <f t="shared" si="54"/>
        <v>0</v>
      </c>
    </row>
    <row r="1238" spans="2:15" ht="18" customHeight="1">
      <c r="B1238" s="516"/>
      <c r="C1238" s="1274" t="str">
        <f>T(ESTIMATE!B1227)</f>
        <v/>
      </c>
      <c r="D1238" s="1274"/>
      <c r="E1238" s="1274"/>
      <c r="F1238" s="1274"/>
      <c r="G1238" s="1274"/>
      <c r="H1238" s="559">
        <f>ESTIMATE!R1227</f>
        <v>0</v>
      </c>
      <c r="I1238" s="560" t="str">
        <f>T(ESTIMATE!U1227)</f>
        <v/>
      </c>
      <c r="J1238" s="561">
        <f>IF($R$3="Allocate Adders",ESTIMATE!BE1227,ESTIMATE!AY1227)</f>
        <v>0</v>
      </c>
      <c r="K1238" s="561">
        <f>IF($R$3="Allocate Adders",ESTIMATE!BH1227,ESTIMATE!AZ1227)</f>
        <v>0</v>
      </c>
      <c r="L1238" s="561">
        <f>IF($R$3="Allocate Adders",ESTIMATE!BK1227,ESTIMATE!BA1227)</f>
        <v>0</v>
      </c>
      <c r="M1238" s="1275">
        <f t="shared" si="55"/>
        <v>0</v>
      </c>
      <c r="N1238" s="1275"/>
      <c r="O1238" s="520">
        <f t="shared" si="54"/>
        <v>0</v>
      </c>
    </row>
    <row r="1239" spans="2:15" ht="18" hidden="1" customHeight="1">
      <c r="B1239" s="516"/>
      <c r="C1239" s="1274" t="str">
        <f>T(ESTIMATE!B1228)</f>
        <v>Interior Painting, Packaged</v>
      </c>
      <c r="D1239" s="1274"/>
      <c r="E1239" s="1274"/>
      <c r="F1239" s="1274"/>
      <c r="G1239" s="1274"/>
      <c r="H1239" s="559">
        <f>ESTIMATE!R1228</f>
        <v>0</v>
      </c>
      <c r="I1239" s="560" t="str">
        <f>T(ESTIMATE!U1228)</f>
        <v/>
      </c>
      <c r="J1239" s="561">
        <f>IF($R$3="Allocate Adders",ESTIMATE!BE1228,ESTIMATE!AY1228)</f>
        <v>0</v>
      </c>
      <c r="K1239" s="561">
        <f>IF($R$3="Allocate Adders",ESTIMATE!BH1228,ESTIMATE!AZ1228)</f>
        <v>0</v>
      </c>
      <c r="L1239" s="561">
        <f>IF($R$3="Allocate Adders",ESTIMATE!BK1228,ESTIMATE!BA1228)</f>
        <v>0</v>
      </c>
      <c r="M1239" s="1275">
        <f t="shared" si="55"/>
        <v>0</v>
      </c>
      <c r="N1239" s="1275"/>
      <c r="O1239" s="520">
        <f t="shared" si="54"/>
        <v>0</v>
      </c>
    </row>
    <row r="1240" spans="2:15" ht="18" hidden="1" customHeight="1">
      <c r="B1240" s="516"/>
      <c r="C1240" s="1274" t="str">
        <f>T(ESTIMATE!B1229)</f>
        <v>Interior painting (walls/ceilings) per property SF</v>
      </c>
      <c r="D1240" s="1274"/>
      <c r="E1240" s="1274"/>
      <c r="F1240" s="1274"/>
      <c r="G1240" s="1274"/>
      <c r="H1240" s="559">
        <f>ESTIMATE!R1229</f>
        <v>2000</v>
      </c>
      <c r="I1240" s="560" t="str">
        <f>T(ESTIMATE!U1229)</f>
        <v>sf</v>
      </c>
      <c r="J1240" s="561">
        <f>IF($R$3="Allocate Adders",ESTIMATE!BE1229,ESTIMATE!AY1229)</f>
        <v>3500</v>
      </c>
      <c r="K1240" s="561">
        <f>IF($R$3="Allocate Adders",ESTIMATE!BH1229,ESTIMATE!AZ1229)</f>
        <v>1500</v>
      </c>
      <c r="L1240" s="561">
        <f>IF($R$3="Allocate Adders",ESTIMATE!BK1229,ESTIMATE!BA1229)</f>
        <v>0</v>
      </c>
      <c r="M1240" s="1275">
        <f t="shared" si="55"/>
        <v>5000</v>
      </c>
      <c r="N1240" s="1275"/>
      <c r="O1240" s="520">
        <f t="shared" si="54"/>
        <v>2000</v>
      </c>
    </row>
    <row r="1241" spans="2:15" ht="18" hidden="1" customHeight="1">
      <c r="B1241" s="516"/>
      <c r="C1241" s="1274" t="str">
        <f>T(ESTIMATE!B1230)</f>
        <v/>
      </c>
      <c r="D1241" s="1274"/>
      <c r="E1241" s="1274"/>
      <c r="F1241" s="1274"/>
      <c r="G1241" s="1274"/>
      <c r="H1241" s="559">
        <f>ESTIMATE!R1230</f>
        <v>0</v>
      </c>
      <c r="I1241" s="560" t="str">
        <f>T(ESTIMATE!U1230)</f>
        <v/>
      </c>
      <c r="J1241" s="561">
        <f>IF($R$3="Allocate Adders",ESTIMATE!BE1230,ESTIMATE!AY1230)</f>
        <v>0</v>
      </c>
      <c r="K1241" s="561">
        <f>IF($R$3="Allocate Adders",ESTIMATE!BH1230,ESTIMATE!AZ1230)</f>
        <v>0</v>
      </c>
      <c r="L1241" s="561">
        <f>IF($R$3="Allocate Adders",ESTIMATE!BK1230,ESTIMATE!BA1230)</f>
        <v>0</v>
      </c>
      <c r="M1241" s="1275">
        <f t="shared" si="55"/>
        <v>0</v>
      </c>
      <c r="N1241" s="1275"/>
      <c r="O1241" s="520">
        <f t="shared" si="54"/>
        <v>0</v>
      </c>
    </row>
    <row r="1242" spans="2:15" ht="18" hidden="1" customHeight="1">
      <c r="B1242" s="516"/>
      <c r="C1242" s="1274" t="str">
        <f>T(ESTIMATE!B1231)</f>
        <v/>
      </c>
      <c r="D1242" s="1274"/>
      <c r="E1242" s="1274"/>
      <c r="F1242" s="1274"/>
      <c r="G1242" s="1274"/>
      <c r="H1242" s="559">
        <f>ESTIMATE!R1231</f>
        <v>0</v>
      </c>
      <c r="I1242" s="560" t="str">
        <f>T(ESTIMATE!U1231)</f>
        <v/>
      </c>
      <c r="J1242" s="561">
        <f>IF($R$3="Allocate Adders",ESTIMATE!BE1231,ESTIMATE!AY1231)</f>
        <v>0</v>
      </c>
      <c r="K1242" s="561">
        <f>IF($R$3="Allocate Adders",ESTIMATE!BH1231,ESTIMATE!AZ1231)</f>
        <v>0</v>
      </c>
      <c r="L1242" s="561">
        <f>IF($R$3="Allocate Adders",ESTIMATE!BK1231,ESTIMATE!BA1231)</f>
        <v>0</v>
      </c>
      <c r="M1242" s="1275">
        <f t="shared" si="55"/>
        <v>0</v>
      </c>
      <c r="N1242" s="1275"/>
      <c r="O1242" s="520">
        <f t="shared" si="54"/>
        <v>0</v>
      </c>
    </row>
    <row r="1243" spans="2:15" ht="18" hidden="1" customHeight="1">
      <c r="B1243" s="516"/>
      <c r="C1243" s="1274" t="str">
        <f>T(ESTIMATE!B1232)</f>
        <v>Interior Painting, Detailed</v>
      </c>
      <c r="D1243" s="1274"/>
      <c r="E1243" s="1274"/>
      <c r="F1243" s="1274"/>
      <c r="G1243" s="1274"/>
      <c r="H1243" s="559">
        <f>ESTIMATE!R1232</f>
        <v>0</v>
      </c>
      <c r="I1243" s="560" t="str">
        <f>T(ESTIMATE!U1232)</f>
        <v/>
      </c>
      <c r="J1243" s="561">
        <f>IF($R$3="Allocate Adders",ESTIMATE!BE1232,ESTIMATE!AY1232)</f>
        <v>0</v>
      </c>
      <c r="K1243" s="561">
        <f>IF($R$3="Allocate Adders",ESTIMATE!BH1232,ESTIMATE!AZ1232)</f>
        <v>0</v>
      </c>
      <c r="L1243" s="561">
        <f>IF($R$3="Allocate Adders",ESTIMATE!BK1232,ESTIMATE!BA1232)</f>
        <v>0</v>
      </c>
      <c r="M1243" s="1275">
        <f t="shared" si="55"/>
        <v>0</v>
      </c>
      <c r="N1243" s="1275"/>
      <c r="O1243" s="520">
        <f t="shared" si="54"/>
        <v>0</v>
      </c>
    </row>
    <row r="1244" spans="2:15" ht="18" hidden="1" customHeight="1">
      <c r="B1244" s="516"/>
      <c r="C1244" s="1274" t="str">
        <f>T(ESTIMATE!B1233)</f>
        <v>Paint walls</v>
      </c>
      <c r="D1244" s="1274"/>
      <c r="E1244" s="1274"/>
      <c r="F1244" s="1274"/>
      <c r="G1244" s="1274"/>
      <c r="H1244" s="559">
        <f>ESTIMATE!R1233</f>
        <v>0</v>
      </c>
      <c r="I1244" s="560" t="str">
        <f>T(ESTIMATE!U1233)</f>
        <v>sf</v>
      </c>
      <c r="J1244" s="561">
        <f>IF($R$3="Allocate Adders",ESTIMATE!BE1233,ESTIMATE!AY1233)</f>
        <v>0</v>
      </c>
      <c r="K1244" s="561">
        <f>IF($R$3="Allocate Adders",ESTIMATE!BH1233,ESTIMATE!AZ1233)</f>
        <v>0</v>
      </c>
      <c r="L1244" s="561">
        <f>IF($R$3="Allocate Adders",ESTIMATE!BK1233,ESTIMATE!BA1233)</f>
        <v>0</v>
      </c>
      <c r="M1244" s="1275">
        <f t="shared" si="55"/>
        <v>0</v>
      </c>
      <c r="N1244" s="1275"/>
      <c r="O1244" s="520">
        <f t="shared" si="54"/>
        <v>0</v>
      </c>
    </row>
    <row r="1245" spans="2:15" ht="18" hidden="1" customHeight="1">
      <c r="B1245" s="516"/>
      <c r="C1245" s="1274" t="str">
        <f>T(ESTIMATE!B1234)</f>
        <v>Paint ceilings</v>
      </c>
      <c r="D1245" s="1274"/>
      <c r="E1245" s="1274"/>
      <c r="F1245" s="1274"/>
      <c r="G1245" s="1274"/>
      <c r="H1245" s="559">
        <f>ESTIMATE!R1234</f>
        <v>0</v>
      </c>
      <c r="I1245" s="560" t="str">
        <f>T(ESTIMATE!U1234)</f>
        <v>sf</v>
      </c>
      <c r="J1245" s="561">
        <f>IF($R$3="Allocate Adders",ESTIMATE!BE1234,ESTIMATE!AY1234)</f>
        <v>0</v>
      </c>
      <c r="K1245" s="561">
        <f>IF($R$3="Allocate Adders",ESTIMATE!BH1234,ESTIMATE!AZ1234)</f>
        <v>0</v>
      </c>
      <c r="L1245" s="561">
        <f>IF($R$3="Allocate Adders",ESTIMATE!BK1234,ESTIMATE!BA1234)</f>
        <v>0</v>
      </c>
      <c r="M1245" s="1275">
        <f t="shared" si="55"/>
        <v>0</v>
      </c>
      <c r="N1245" s="1275"/>
      <c r="O1245" s="520">
        <f t="shared" si="54"/>
        <v>0</v>
      </c>
    </row>
    <row r="1246" spans="2:15" ht="18" hidden="1" customHeight="1">
      <c r="B1246" s="516"/>
      <c r="C1246" s="1274" t="str">
        <f>T(ESTIMATE!B1235)</f>
        <v>Paint wood base</v>
      </c>
      <c r="D1246" s="1274"/>
      <c r="E1246" s="1274"/>
      <c r="F1246" s="1274"/>
      <c r="G1246" s="1274"/>
      <c r="H1246" s="559">
        <f>ESTIMATE!R1235</f>
        <v>0</v>
      </c>
      <c r="I1246" s="560" t="str">
        <f>T(ESTIMATE!U1235)</f>
        <v>lf</v>
      </c>
      <c r="J1246" s="561">
        <f>IF($R$3="Allocate Adders",ESTIMATE!BE1235,ESTIMATE!AY1235)</f>
        <v>0</v>
      </c>
      <c r="K1246" s="561">
        <f>IF($R$3="Allocate Adders",ESTIMATE!BH1235,ESTIMATE!AZ1235)</f>
        <v>0</v>
      </c>
      <c r="L1246" s="561">
        <f>IF($R$3="Allocate Adders",ESTIMATE!BK1235,ESTIMATE!BA1235)</f>
        <v>0</v>
      </c>
      <c r="M1246" s="1275">
        <f t="shared" si="55"/>
        <v>0</v>
      </c>
      <c r="N1246" s="1275"/>
      <c r="O1246" s="520">
        <f t="shared" si="54"/>
        <v>0</v>
      </c>
    </row>
    <row r="1247" spans="2:15" ht="18" hidden="1" customHeight="1">
      <c r="B1247" s="516"/>
      <c r="C1247" s="1274" t="str">
        <f>T(ESTIMATE!B1236)</f>
        <v>Paint doors &amp; frames</v>
      </c>
      <c r="D1247" s="1274"/>
      <c r="E1247" s="1274"/>
      <c r="F1247" s="1274"/>
      <c r="G1247" s="1274"/>
      <c r="H1247" s="559">
        <f>ESTIMATE!R1236</f>
        <v>0</v>
      </c>
      <c r="I1247" s="560" t="str">
        <f>T(ESTIMATE!U1236)</f>
        <v>ea</v>
      </c>
      <c r="J1247" s="561">
        <f>IF($R$3="Allocate Adders",ESTIMATE!BE1236,ESTIMATE!AY1236)</f>
        <v>0</v>
      </c>
      <c r="K1247" s="561">
        <f>IF($R$3="Allocate Adders",ESTIMATE!BH1236,ESTIMATE!AZ1236)</f>
        <v>0</v>
      </c>
      <c r="L1247" s="561">
        <f>IF($R$3="Allocate Adders",ESTIMATE!BK1236,ESTIMATE!BA1236)</f>
        <v>0</v>
      </c>
      <c r="M1247" s="1275">
        <f t="shared" si="55"/>
        <v>0</v>
      </c>
      <c r="N1247" s="1275"/>
      <c r="O1247" s="520">
        <f t="shared" si="54"/>
        <v>0</v>
      </c>
    </row>
    <row r="1248" spans="2:15" ht="18" hidden="1" customHeight="1">
      <c r="B1248" s="516"/>
      <c r="C1248" s="1274" t="str">
        <f>T(ESTIMATE!B1237)</f>
        <v>Strip, paint cabinets/vanities</v>
      </c>
      <c r="D1248" s="1274"/>
      <c r="E1248" s="1274"/>
      <c r="F1248" s="1274"/>
      <c r="G1248" s="1274"/>
      <c r="H1248" s="559">
        <f>ESTIMATE!R1237</f>
        <v>0</v>
      </c>
      <c r="I1248" s="560" t="str">
        <f>T(ESTIMATE!U1237)</f>
        <v>sf</v>
      </c>
      <c r="J1248" s="561">
        <f>IF($R$3="Allocate Adders",ESTIMATE!BE1237,ESTIMATE!AY1237)</f>
        <v>0</v>
      </c>
      <c r="K1248" s="561">
        <f>IF($R$3="Allocate Adders",ESTIMATE!BH1237,ESTIMATE!AZ1237)</f>
        <v>0</v>
      </c>
      <c r="L1248" s="561">
        <f>IF($R$3="Allocate Adders",ESTIMATE!BK1237,ESTIMATE!BA1237)</f>
        <v>0</v>
      </c>
      <c r="M1248" s="1275">
        <f t="shared" si="55"/>
        <v>0</v>
      </c>
      <c r="N1248" s="1275"/>
      <c r="O1248" s="520">
        <f t="shared" si="54"/>
        <v>0</v>
      </c>
    </row>
    <row r="1249" spans="2:15" ht="18" hidden="1" customHeight="1">
      <c r="B1249" s="516"/>
      <c r="C1249" s="1274" t="str">
        <f>T(ESTIMATE!B1238)</f>
        <v/>
      </c>
      <c r="D1249" s="1274"/>
      <c r="E1249" s="1274"/>
      <c r="F1249" s="1274"/>
      <c r="G1249" s="1274"/>
      <c r="H1249" s="559">
        <f>ESTIMATE!R1238</f>
        <v>0</v>
      </c>
      <c r="I1249" s="560" t="str">
        <f>T(ESTIMATE!U1238)</f>
        <v/>
      </c>
      <c r="J1249" s="561">
        <f>IF($R$3="Allocate Adders",ESTIMATE!BE1238,ESTIMATE!AY1238)</f>
        <v>0</v>
      </c>
      <c r="K1249" s="561">
        <f>IF($R$3="Allocate Adders",ESTIMATE!BH1238,ESTIMATE!AZ1238)</f>
        <v>0</v>
      </c>
      <c r="L1249" s="561">
        <f>IF($R$3="Allocate Adders",ESTIMATE!BK1238,ESTIMATE!BA1238)</f>
        <v>0</v>
      </c>
      <c r="M1249" s="1275">
        <f t="shared" si="55"/>
        <v>0</v>
      </c>
      <c r="N1249" s="1275"/>
      <c r="O1249" s="520">
        <f t="shared" si="54"/>
        <v>0</v>
      </c>
    </row>
    <row r="1250" spans="2:15" ht="18" hidden="1" customHeight="1">
      <c r="B1250" s="516"/>
      <c r="C1250" s="1274" t="str">
        <f>T(ESTIMATE!B1239)</f>
        <v/>
      </c>
      <c r="D1250" s="1274"/>
      <c r="E1250" s="1274"/>
      <c r="F1250" s="1274"/>
      <c r="G1250" s="1274"/>
      <c r="H1250" s="559">
        <f>ESTIMATE!R1239</f>
        <v>0</v>
      </c>
      <c r="I1250" s="560" t="str">
        <f>T(ESTIMATE!U1239)</f>
        <v/>
      </c>
      <c r="J1250" s="561">
        <f>IF($R$3="Allocate Adders",ESTIMATE!BE1239,ESTIMATE!AY1239)</f>
        <v>0</v>
      </c>
      <c r="K1250" s="561">
        <f>IF($R$3="Allocate Adders",ESTIMATE!BH1239,ESTIMATE!AZ1239)</f>
        <v>0</v>
      </c>
      <c r="L1250" s="561">
        <f>IF($R$3="Allocate Adders",ESTIMATE!BK1239,ESTIMATE!BA1239)</f>
        <v>0</v>
      </c>
      <c r="M1250" s="1275">
        <f t="shared" si="55"/>
        <v>0</v>
      </c>
      <c r="N1250" s="1275"/>
      <c r="O1250" s="520">
        <f t="shared" si="54"/>
        <v>0</v>
      </c>
    </row>
    <row r="1251" spans="2:15" ht="18" hidden="1" customHeight="1">
      <c r="B1251" s="516"/>
      <c r="C1251" s="1274" t="str">
        <f>T(ESTIMATE!B1240)</f>
        <v/>
      </c>
      <c r="D1251" s="1274"/>
      <c r="E1251" s="1274"/>
      <c r="F1251" s="1274"/>
      <c r="G1251" s="1274"/>
      <c r="H1251" s="559">
        <f>ESTIMATE!R1240</f>
        <v>0</v>
      </c>
      <c r="I1251" s="560" t="str">
        <f>T(ESTIMATE!U1240)</f>
        <v/>
      </c>
      <c r="J1251" s="561">
        <f>IF($R$3="Allocate Adders",ESTIMATE!BE1240,ESTIMATE!AY1240)</f>
        <v>0</v>
      </c>
      <c r="K1251" s="561">
        <f>IF($R$3="Allocate Adders",ESTIMATE!BH1240,ESTIMATE!AZ1240)</f>
        <v>0</v>
      </c>
      <c r="L1251" s="561">
        <f>IF($R$3="Allocate Adders",ESTIMATE!BK1240,ESTIMATE!BA1240)</f>
        <v>0</v>
      </c>
      <c r="M1251" s="1275">
        <f t="shared" si="55"/>
        <v>0</v>
      </c>
      <c r="N1251" s="1275"/>
      <c r="O1251" s="520">
        <f t="shared" si="54"/>
        <v>0</v>
      </c>
    </row>
    <row r="1252" spans="2:15" ht="18" hidden="1" customHeight="1">
      <c r="B1252" s="516"/>
      <c r="C1252" s="1274" t="str">
        <f>T(ESTIMATE!B1241)</f>
        <v/>
      </c>
      <c r="D1252" s="1274"/>
      <c r="E1252" s="1274"/>
      <c r="F1252" s="1274"/>
      <c r="G1252" s="1274"/>
      <c r="H1252" s="559">
        <f>ESTIMATE!R1241</f>
        <v>0</v>
      </c>
      <c r="I1252" s="560" t="str">
        <f>T(ESTIMATE!U1241)</f>
        <v/>
      </c>
      <c r="J1252" s="561">
        <f>IF($R$3="Allocate Adders",ESTIMATE!BE1241,ESTIMATE!AY1241)</f>
        <v>0</v>
      </c>
      <c r="K1252" s="561">
        <f>IF($R$3="Allocate Adders",ESTIMATE!BH1241,ESTIMATE!AZ1241)</f>
        <v>0</v>
      </c>
      <c r="L1252" s="561">
        <f>IF($R$3="Allocate Adders",ESTIMATE!BK1241,ESTIMATE!BA1241)</f>
        <v>0</v>
      </c>
      <c r="M1252" s="1275">
        <f t="shared" si="55"/>
        <v>0</v>
      </c>
      <c r="N1252" s="1275"/>
      <c r="O1252" s="520">
        <f t="shared" si="54"/>
        <v>0</v>
      </c>
    </row>
    <row r="1253" spans="2:15" ht="18" hidden="1" customHeight="1">
      <c r="B1253" s="516"/>
      <c r="C1253" s="1274" t="str">
        <f>T(ESTIMATE!B1242)</f>
        <v/>
      </c>
      <c r="D1253" s="1274"/>
      <c r="E1253" s="1274"/>
      <c r="F1253" s="1274"/>
      <c r="G1253" s="1274"/>
      <c r="H1253" s="559">
        <f>ESTIMATE!R1242</f>
        <v>0</v>
      </c>
      <c r="I1253" s="560" t="str">
        <f>T(ESTIMATE!U1242)</f>
        <v/>
      </c>
      <c r="J1253" s="561">
        <f>IF($R$3="Allocate Adders",ESTIMATE!BE1242,ESTIMATE!AY1242)</f>
        <v>0</v>
      </c>
      <c r="K1253" s="561">
        <f>IF($R$3="Allocate Adders",ESTIMATE!BH1242,ESTIMATE!AZ1242)</f>
        <v>0</v>
      </c>
      <c r="L1253" s="561">
        <f>IF($R$3="Allocate Adders",ESTIMATE!BK1242,ESTIMATE!BA1242)</f>
        <v>0</v>
      </c>
      <c r="M1253" s="1275">
        <f t="shared" si="55"/>
        <v>0</v>
      </c>
      <c r="N1253" s="1275"/>
      <c r="O1253" s="520">
        <f t="shared" si="54"/>
        <v>0</v>
      </c>
    </row>
    <row r="1254" spans="2:15" ht="18" hidden="1" customHeight="1">
      <c r="B1254" s="516"/>
      <c r="C1254" s="1274" t="str">
        <f>T(ESTIMATE!B1243)</f>
        <v/>
      </c>
      <c r="D1254" s="1274"/>
      <c r="E1254" s="1274"/>
      <c r="F1254" s="1274"/>
      <c r="G1254" s="1274"/>
      <c r="H1254" s="559">
        <f>ESTIMATE!R1243</f>
        <v>0</v>
      </c>
      <c r="I1254" s="560" t="str">
        <f>T(ESTIMATE!U1243)</f>
        <v/>
      </c>
      <c r="J1254" s="561">
        <f>IF($R$3="Allocate Adders",ESTIMATE!BE1243,ESTIMATE!AY1243)</f>
        <v>0</v>
      </c>
      <c r="K1254" s="561">
        <f>IF($R$3="Allocate Adders",ESTIMATE!BH1243,ESTIMATE!AZ1243)</f>
        <v>0</v>
      </c>
      <c r="L1254" s="561">
        <f>IF($R$3="Allocate Adders",ESTIMATE!BK1243,ESTIMATE!BA1243)</f>
        <v>0</v>
      </c>
      <c r="M1254" s="1275">
        <f t="shared" si="55"/>
        <v>0</v>
      </c>
      <c r="N1254" s="1275"/>
      <c r="O1254" s="520">
        <f t="shared" si="54"/>
        <v>0</v>
      </c>
    </row>
    <row r="1255" spans="2:15" ht="18" hidden="1" customHeight="1">
      <c r="B1255" s="516"/>
      <c r="C1255" s="1274" t="str">
        <f>T(ESTIMATE!B1244)</f>
        <v/>
      </c>
      <c r="D1255" s="1274"/>
      <c r="E1255" s="1274"/>
      <c r="F1255" s="1274"/>
      <c r="G1255" s="1274"/>
      <c r="H1255" s="559">
        <f>ESTIMATE!R1244</f>
        <v>0</v>
      </c>
      <c r="I1255" s="560" t="str">
        <f>T(ESTIMATE!U1244)</f>
        <v/>
      </c>
      <c r="J1255" s="561">
        <f>IF($R$3="Allocate Adders",ESTIMATE!BE1244,ESTIMATE!AY1244)</f>
        <v>0</v>
      </c>
      <c r="K1255" s="561">
        <f>IF($R$3="Allocate Adders",ESTIMATE!BH1244,ESTIMATE!AZ1244)</f>
        <v>0</v>
      </c>
      <c r="L1255" s="561">
        <f>IF($R$3="Allocate Adders",ESTIMATE!BK1244,ESTIMATE!BA1244)</f>
        <v>0</v>
      </c>
      <c r="M1255" s="1275">
        <f t="shared" si="55"/>
        <v>0</v>
      </c>
      <c r="N1255" s="1275"/>
      <c r="O1255" s="520">
        <f t="shared" si="54"/>
        <v>0</v>
      </c>
    </row>
    <row r="1256" spans="2:15" ht="18" hidden="1" customHeight="1">
      <c r="B1256" s="516"/>
      <c r="C1256" s="1274" t="str">
        <f>T(ESTIMATE!B1245)</f>
        <v/>
      </c>
      <c r="D1256" s="1274"/>
      <c r="E1256" s="1274"/>
      <c r="F1256" s="1274"/>
      <c r="G1256" s="1274"/>
      <c r="H1256" s="559">
        <f>ESTIMATE!R1245</f>
        <v>0</v>
      </c>
      <c r="I1256" s="560" t="str">
        <f>T(ESTIMATE!U1245)</f>
        <v/>
      </c>
      <c r="J1256" s="561">
        <f>IF($R$3="Allocate Adders",ESTIMATE!BE1245,ESTIMATE!AY1245)</f>
        <v>0</v>
      </c>
      <c r="K1256" s="561">
        <f>IF($R$3="Allocate Adders",ESTIMATE!BH1245,ESTIMATE!AZ1245)</f>
        <v>0</v>
      </c>
      <c r="L1256" s="561">
        <f>IF($R$3="Allocate Adders",ESTIMATE!BK1245,ESTIMATE!BA1245)</f>
        <v>0</v>
      </c>
      <c r="M1256" s="1275">
        <f t="shared" si="55"/>
        <v>0</v>
      </c>
      <c r="N1256" s="1275"/>
      <c r="O1256" s="520">
        <f t="shared" si="54"/>
        <v>0</v>
      </c>
    </row>
    <row r="1257" spans="2:15" ht="18" hidden="1" customHeight="1">
      <c r="B1257" s="516"/>
      <c r="C1257" s="1274" t="str">
        <f>T(ESTIMATE!B1246)</f>
        <v/>
      </c>
      <c r="D1257" s="1274"/>
      <c r="E1257" s="1274"/>
      <c r="F1257" s="1274"/>
      <c r="G1257" s="1274"/>
      <c r="H1257" s="559">
        <f>ESTIMATE!R1246</f>
        <v>0</v>
      </c>
      <c r="I1257" s="560" t="str">
        <f>T(ESTIMATE!U1246)</f>
        <v/>
      </c>
      <c r="J1257" s="561">
        <f>IF($R$3="Allocate Adders",ESTIMATE!BE1246,ESTIMATE!AY1246)</f>
        <v>0</v>
      </c>
      <c r="K1257" s="561">
        <f>IF($R$3="Allocate Adders",ESTIMATE!BH1246,ESTIMATE!AZ1246)</f>
        <v>0</v>
      </c>
      <c r="L1257" s="561">
        <f>IF($R$3="Allocate Adders",ESTIMATE!BK1246,ESTIMATE!BA1246)</f>
        <v>0</v>
      </c>
      <c r="M1257" s="1275">
        <f t="shared" si="55"/>
        <v>0</v>
      </c>
      <c r="N1257" s="1275"/>
      <c r="O1257" s="520">
        <f t="shared" si="54"/>
        <v>0</v>
      </c>
    </row>
    <row r="1258" spans="2:15" ht="18" hidden="1" customHeight="1">
      <c r="B1258" s="516"/>
      <c r="C1258" s="1274" t="str">
        <f>T(ESTIMATE!B1247)</f>
        <v/>
      </c>
      <c r="D1258" s="1274"/>
      <c r="E1258" s="1274"/>
      <c r="F1258" s="1274"/>
      <c r="G1258" s="1274"/>
      <c r="H1258" s="559">
        <f>ESTIMATE!R1247</f>
        <v>0</v>
      </c>
      <c r="I1258" s="560" t="str">
        <f>T(ESTIMATE!U1247)</f>
        <v/>
      </c>
      <c r="J1258" s="561">
        <f>IF($R$3="Allocate Adders",ESTIMATE!BE1247,ESTIMATE!AY1247)</f>
        <v>0</v>
      </c>
      <c r="K1258" s="561">
        <f>IF($R$3="Allocate Adders",ESTIMATE!BH1247,ESTIMATE!AZ1247)</f>
        <v>0</v>
      </c>
      <c r="L1258" s="561">
        <f>IF($R$3="Allocate Adders",ESTIMATE!BK1247,ESTIMATE!BA1247)</f>
        <v>0</v>
      </c>
      <c r="M1258" s="1275">
        <f t="shared" si="55"/>
        <v>0</v>
      </c>
      <c r="N1258" s="1275"/>
      <c r="O1258" s="520">
        <f t="shared" si="54"/>
        <v>0</v>
      </c>
    </row>
    <row r="1259" spans="2:15" ht="18" hidden="1" customHeight="1">
      <c r="B1259" s="516"/>
      <c r="C1259" s="1274" t="str">
        <f>T(ESTIMATE!B1248)</f>
        <v/>
      </c>
      <c r="D1259" s="1274"/>
      <c r="E1259" s="1274"/>
      <c r="F1259" s="1274"/>
      <c r="G1259" s="1274"/>
      <c r="H1259" s="559">
        <f>ESTIMATE!R1248</f>
        <v>0</v>
      </c>
      <c r="I1259" s="560" t="str">
        <f>T(ESTIMATE!U1248)</f>
        <v/>
      </c>
      <c r="J1259" s="561">
        <f>IF($R$3="Allocate Adders",ESTIMATE!BE1248,ESTIMATE!AY1248)</f>
        <v>0</v>
      </c>
      <c r="K1259" s="561">
        <f>IF($R$3="Allocate Adders",ESTIMATE!BH1248,ESTIMATE!AZ1248)</f>
        <v>0</v>
      </c>
      <c r="L1259" s="561">
        <f>IF($R$3="Allocate Adders",ESTIMATE!BK1248,ESTIMATE!BA1248)</f>
        <v>0</v>
      </c>
      <c r="M1259" s="1275">
        <f t="shared" si="55"/>
        <v>0</v>
      </c>
      <c r="N1259" s="1275"/>
      <c r="O1259" s="520">
        <f t="shared" si="54"/>
        <v>0</v>
      </c>
    </row>
    <row r="1260" spans="2:15" ht="18" hidden="1" customHeight="1">
      <c r="B1260" s="516"/>
      <c r="C1260" s="1274" t="str">
        <f>T(ESTIMATE!B1249)</f>
        <v/>
      </c>
      <c r="D1260" s="1274"/>
      <c r="E1260" s="1274"/>
      <c r="F1260" s="1274"/>
      <c r="G1260" s="1274"/>
      <c r="H1260" s="559">
        <f>ESTIMATE!R1249</f>
        <v>0</v>
      </c>
      <c r="I1260" s="560" t="str">
        <f>T(ESTIMATE!U1249)</f>
        <v/>
      </c>
      <c r="J1260" s="561">
        <f>IF($R$3="Allocate Adders",ESTIMATE!BE1249,ESTIMATE!AY1249)</f>
        <v>0</v>
      </c>
      <c r="K1260" s="561">
        <f>IF($R$3="Allocate Adders",ESTIMATE!BH1249,ESTIMATE!AZ1249)</f>
        <v>0</v>
      </c>
      <c r="L1260" s="561">
        <f>IF($R$3="Allocate Adders",ESTIMATE!BK1249,ESTIMATE!BA1249)</f>
        <v>0</v>
      </c>
      <c r="M1260" s="1275">
        <f t="shared" si="55"/>
        <v>0</v>
      </c>
      <c r="N1260" s="1275"/>
      <c r="O1260" s="520">
        <f t="shared" si="54"/>
        <v>0</v>
      </c>
    </row>
    <row r="1261" spans="2:15" ht="18" hidden="1" customHeight="1">
      <c r="B1261" s="516"/>
      <c r="C1261" s="1274" t="str">
        <f>T(ESTIMATE!B1250)</f>
        <v/>
      </c>
      <c r="D1261" s="1274"/>
      <c r="E1261" s="1274"/>
      <c r="F1261" s="1274"/>
      <c r="G1261" s="1274"/>
      <c r="H1261" s="559">
        <f>ESTIMATE!R1250</f>
        <v>0</v>
      </c>
      <c r="I1261" s="560" t="str">
        <f>T(ESTIMATE!U1250)</f>
        <v/>
      </c>
      <c r="J1261" s="561">
        <f>IF($R$3="Allocate Adders",ESTIMATE!BE1250,ESTIMATE!AY1250)</f>
        <v>0</v>
      </c>
      <c r="K1261" s="561">
        <f>IF($R$3="Allocate Adders",ESTIMATE!BH1250,ESTIMATE!AZ1250)</f>
        <v>0</v>
      </c>
      <c r="L1261" s="561">
        <f>IF($R$3="Allocate Adders",ESTIMATE!BK1250,ESTIMATE!BA1250)</f>
        <v>0</v>
      </c>
      <c r="M1261" s="1275">
        <f t="shared" si="55"/>
        <v>0</v>
      </c>
      <c r="N1261" s="1275"/>
      <c r="O1261" s="520">
        <f t="shared" si="54"/>
        <v>0</v>
      </c>
    </row>
    <row r="1262" spans="2:15" ht="18" hidden="1" customHeight="1">
      <c r="B1262" s="516"/>
      <c r="C1262" s="1274" t="str">
        <f>T(ESTIMATE!B1251)</f>
        <v/>
      </c>
      <c r="D1262" s="1274"/>
      <c r="E1262" s="1274"/>
      <c r="F1262" s="1274"/>
      <c r="G1262" s="1274"/>
      <c r="H1262" s="559">
        <f>ESTIMATE!R1251</f>
        <v>0</v>
      </c>
      <c r="I1262" s="560" t="str">
        <f>T(ESTIMATE!U1251)</f>
        <v/>
      </c>
      <c r="J1262" s="561">
        <f>IF($R$3="Allocate Adders",ESTIMATE!BE1251,ESTIMATE!AY1251)</f>
        <v>0</v>
      </c>
      <c r="K1262" s="561">
        <f>IF($R$3="Allocate Adders",ESTIMATE!BH1251,ESTIMATE!AZ1251)</f>
        <v>0</v>
      </c>
      <c r="L1262" s="561">
        <f>IF($R$3="Allocate Adders",ESTIMATE!BK1251,ESTIMATE!BA1251)</f>
        <v>0</v>
      </c>
      <c r="M1262" s="1275">
        <f t="shared" si="55"/>
        <v>0</v>
      </c>
      <c r="N1262" s="1275"/>
      <c r="O1262" s="520">
        <f t="shared" si="54"/>
        <v>0</v>
      </c>
    </row>
    <row r="1263" spans="2:15" ht="18" hidden="1" customHeight="1">
      <c r="B1263" s="516"/>
      <c r="C1263" s="1274" t="str">
        <f>T(ESTIMATE!B1252)</f>
        <v/>
      </c>
      <c r="D1263" s="1274"/>
      <c r="E1263" s="1274"/>
      <c r="F1263" s="1274"/>
      <c r="G1263" s="1274"/>
      <c r="H1263" s="559">
        <f>ESTIMATE!R1252</f>
        <v>0</v>
      </c>
      <c r="I1263" s="560" t="str">
        <f>T(ESTIMATE!U1252)</f>
        <v/>
      </c>
      <c r="J1263" s="561">
        <f>IF($R$3="Allocate Adders",ESTIMATE!BE1252,ESTIMATE!AY1252)</f>
        <v>0</v>
      </c>
      <c r="K1263" s="561">
        <f>IF($R$3="Allocate Adders",ESTIMATE!BH1252,ESTIMATE!AZ1252)</f>
        <v>0</v>
      </c>
      <c r="L1263" s="561">
        <f>IF($R$3="Allocate Adders",ESTIMATE!BK1252,ESTIMATE!BA1252)</f>
        <v>0</v>
      </c>
      <c r="M1263" s="1275">
        <f t="shared" si="55"/>
        <v>0</v>
      </c>
      <c r="N1263" s="1275"/>
      <c r="O1263" s="520">
        <f t="shared" si="54"/>
        <v>0</v>
      </c>
    </row>
    <row r="1264" spans="2:15" ht="18" hidden="1" customHeight="1">
      <c r="B1264" s="516"/>
      <c r="C1264" s="1274" t="str">
        <f>T(ESTIMATE!B1253)</f>
        <v/>
      </c>
      <c r="D1264" s="1274"/>
      <c r="E1264" s="1274"/>
      <c r="F1264" s="1274"/>
      <c r="G1264" s="1274"/>
      <c r="H1264" s="559">
        <f>ESTIMATE!R1253</f>
        <v>0</v>
      </c>
      <c r="I1264" s="560" t="str">
        <f>T(ESTIMATE!U1253)</f>
        <v/>
      </c>
      <c r="J1264" s="561">
        <f>IF($R$3="Allocate Adders",ESTIMATE!BE1253,ESTIMATE!AY1253)</f>
        <v>0</v>
      </c>
      <c r="K1264" s="561">
        <f>IF($R$3="Allocate Adders",ESTIMATE!BH1253,ESTIMATE!AZ1253)</f>
        <v>0</v>
      </c>
      <c r="L1264" s="561">
        <f>IF($R$3="Allocate Adders",ESTIMATE!BK1253,ESTIMATE!BA1253)</f>
        <v>0</v>
      </c>
      <c r="M1264" s="1275">
        <f t="shared" si="55"/>
        <v>0</v>
      </c>
      <c r="N1264" s="1275"/>
      <c r="O1264" s="520">
        <f t="shared" si="54"/>
        <v>0</v>
      </c>
    </row>
    <row r="1265" spans="2:15" ht="18" hidden="1" customHeight="1">
      <c r="B1265" s="516"/>
      <c r="C1265" s="1274" t="str">
        <f>T(ESTIMATE!B1254)</f>
        <v/>
      </c>
      <c r="D1265" s="1274"/>
      <c r="E1265" s="1274"/>
      <c r="F1265" s="1274"/>
      <c r="G1265" s="1274"/>
      <c r="H1265" s="559">
        <f>ESTIMATE!R1254</f>
        <v>0</v>
      </c>
      <c r="I1265" s="560" t="str">
        <f>T(ESTIMATE!U1254)</f>
        <v/>
      </c>
      <c r="J1265" s="561">
        <f>IF($R$3="Allocate Adders",ESTIMATE!BE1254,ESTIMATE!AY1254)</f>
        <v>0</v>
      </c>
      <c r="K1265" s="561">
        <f>IF($R$3="Allocate Adders",ESTIMATE!BH1254,ESTIMATE!AZ1254)</f>
        <v>0</v>
      </c>
      <c r="L1265" s="561">
        <f>IF($R$3="Allocate Adders",ESTIMATE!BK1254,ESTIMATE!BA1254)</f>
        <v>0</v>
      </c>
      <c r="M1265" s="1275">
        <f t="shared" si="55"/>
        <v>0</v>
      </c>
      <c r="N1265" s="1275"/>
      <c r="O1265" s="520">
        <f t="shared" si="54"/>
        <v>0</v>
      </c>
    </row>
    <row r="1266" spans="2:15" ht="18" hidden="1" customHeight="1">
      <c r="B1266" s="516"/>
      <c r="C1266" s="1274" t="str">
        <f>T(ESTIMATE!B1255)</f>
        <v/>
      </c>
      <c r="D1266" s="1274"/>
      <c r="E1266" s="1274"/>
      <c r="F1266" s="1274"/>
      <c r="G1266" s="1274"/>
      <c r="H1266" s="559">
        <f>ESTIMATE!R1255</f>
        <v>0</v>
      </c>
      <c r="I1266" s="560" t="str">
        <f>T(ESTIMATE!U1255)</f>
        <v/>
      </c>
      <c r="J1266" s="561">
        <f>IF($R$3="Allocate Adders",ESTIMATE!BE1255,ESTIMATE!AY1255)</f>
        <v>0</v>
      </c>
      <c r="K1266" s="561">
        <f>IF($R$3="Allocate Adders",ESTIMATE!BH1255,ESTIMATE!AZ1255)</f>
        <v>0</v>
      </c>
      <c r="L1266" s="561">
        <f>IF($R$3="Allocate Adders",ESTIMATE!BK1255,ESTIMATE!BA1255)</f>
        <v>0</v>
      </c>
      <c r="M1266" s="1275">
        <f t="shared" si="55"/>
        <v>0</v>
      </c>
      <c r="N1266" s="1275"/>
      <c r="O1266" s="520">
        <f t="shared" si="54"/>
        <v>0</v>
      </c>
    </row>
    <row r="1267" spans="2:15" ht="18" hidden="1" customHeight="1">
      <c r="B1267" s="516"/>
      <c r="C1267" s="1274" t="str">
        <f>T(ESTIMATE!B1256)</f>
        <v/>
      </c>
      <c r="D1267" s="1274"/>
      <c r="E1267" s="1274"/>
      <c r="F1267" s="1274"/>
      <c r="G1267" s="1274"/>
      <c r="H1267" s="559">
        <f>ESTIMATE!R1256</f>
        <v>0</v>
      </c>
      <c r="I1267" s="560" t="str">
        <f>T(ESTIMATE!U1256)</f>
        <v/>
      </c>
      <c r="J1267" s="561">
        <f>IF($R$3="Allocate Adders",ESTIMATE!BE1256,ESTIMATE!AY1256)</f>
        <v>0</v>
      </c>
      <c r="K1267" s="561">
        <f>IF($R$3="Allocate Adders",ESTIMATE!BH1256,ESTIMATE!AZ1256)</f>
        <v>0</v>
      </c>
      <c r="L1267" s="561">
        <f>IF($R$3="Allocate Adders",ESTIMATE!BK1256,ESTIMATE!BA1256)</f>
        <v>0</v>
      </c>
      <c r="M1267" s="1275">
        <f t="shared" si="55"/>
        <v>0</v>
      </c>
      <c r="N1267" s="1275"/>
      <c r="O1267" s="520">
        <f t="shared" si="54"/>
        <v>0</v>
      </c>
    </row>
    <row r="1268" spans="2:15" ht="18" hidden="1" customHeight="1">
      <c r="B1268" s="516"/>
      <c r="C1268" s="1274" t="str">
        <f>T(ESTIMATE!B1257)</f>
        <v/>
      </c>
      <c r="D1268" s="1274"/>
      <c r="E1268" s="1274"/>
      <c r="F1268" s="1274"/>
      <c r="G1268" s="1274"/>
      <c r="H1268" s="559">
        <f>ESTIMATE!R1257</f>
        <v>0</v>
      </c>
      <c r="I1268" s="560" t="str">
        <f>T(ESTIMATE!U1257)</f>
        <v/>
      </c>
      <c r="J1268" s="561">
        <f>IF($R$3="Allocate Adders",ESTIMATE!BE1257,ESTIMATE!AY1257)</f>
        <v>0</v>
      </c>
      <c r="K1268" s="561">
        <f>IF($R$3="Allocate Adders",ESTIMATE!BH1257,ESTIMATE!AZ1257)</f>
        <v>0</v>
      </c>
      <c r="L1268" s="561">
        <f>IF($R$3="Allocate Adders",ESTIMATE!BK1257,ESTIMATE!BA1257)</f>
        <v>0</v>
      </c>
      <c r="M1268" s="1275">
        <f t="shared" si="55"/>
        <v>0</v>
      </c>
      <c r="N1268" s="1275"/>
      <c r="O1268" s="520">
        <f t="shared" si="54"/>
        <v>0</v>
      </c>
    </row>
    <row r="1269" spans="2:15" ht="18" hidden="1" customHeight="1">
      <c r="B1269" s="516"/>
      <c r="C1269" s="1274" t="str">
        <f>T(ESTIMATE!B1258)</f>
        <v/>
      </c>
      <c r="D1269" s="1274"/>
      <c r="E1269" s="1274"/>
      <c r="F1269" s="1274"/>
      <c r="G1269" s="1274"/>
      <c r="H1269" s="559">
        <f>ESTIMATE!R1258</f>
        <v>0</v>
      </c>
      <c r="I1269" s="560" t="str">
        <f>T(ESTIMATE!U1258)</f>
        <v/>
      </c>
      <c r="J1269" s="561">
        <f>IF($R$3="Allocate Adders",ESTIMATE!BE1258,ESTIMATE!AY1258)</f>
        <v>0</v>
      </c>
      <c r="K1269" s="561">
        <f>IF($R$3="Allocate Adders",ESTIMATE!BH1258,ESTIMATE!AZ1258)</f>
        <v>0</v>
      </c>
      <c r="L1269" s="561">
        <f>IF($R$3="Allocate Adders",ESTIMATE!BK1258,ESTIMATE!BA1258)</f>
        <v>0</v>
      </c>
      <c r="M1269" s="1275">
        <f t="shared" si="55"/>
        <v>0</v>
      </c>
      <c r="N1269" s="1275"/>
      <c r="O1269" s="520">
        <f t="shared" si="54"/>
        <v>0</v>
      </c>
    </row>
    <row r="1270" spans="2:15" ht="18" hidden="1" customHeight="1">
      <c r="B1270" s="516"/>
      <c r="C1270" s="1274" t="str">
        <f>T(ESTIMATE!B1259)</f>
        <v/>
      </c>
      <c r="D1270" s="1274"/>
      <c r="E1270" s="1274"/>
      <c r="F1270" s="1274"/>
      <c r="G1270" s="1274"/>
      <c r="H1270" s="559">
        <f>ESTIMATE!R1259</f>
        <v>0</v>
      </c>
      <c r="I1270" s="560" t="str">
        <f>T(ESTIMATE!U1259)</f>
        <v/>
      </c>
      <c r="J1270" s="561">
        <f>IF($R$3="Allocate Adders",ESTIMATE!BE1259,ESTIMATE!AY1259)</f>
        <v>0</v>
      </c>
      <c r="K1270" s="561">
        <f>IF($R$3="Allocate Adders",ESTIMATE!BH1259,ESTIMATE!AZ1259)</f>
        <v>0</v>
      </c>
      <c r="L1270" s="561">
        <f>IF($R$3="Allocate Adders",ESTIMATE!BK1259,ESTIMATE!BA1259)</f>
        <v>0</v>
      </c>
      <c r="M1270" s="1275">
        <f t="shared" si="55"/>
        <v>0</v>
      </c>
      <c r="N1270" s="1275"/>
      <c r="O1270" s="520">
        <f t="shared" si="54"/>
        <v>0</v>
      </c>
    </row>
    <row r="1271" spans="2:15" ht="18" hidden="1" customHeight="1">
      <c r="B1271" s="516"/>
      <c r="C1271" s="1274" t="str">
        <f>T(ESTIMATE!B1260)</f>
        <v/>
      </c>
      <c r="D1271" s="1274"/>
      <c r="E1271" s="1274"/>
      <c r="F1271" s="1274"/>
      <c r="G1271" s="1274"/>
      <c r="H1271" s="559">
        <f>ESTIMATE!R1260</f>
        <v>0</v>
      </c>
      <c r="I1271" s="560" t="str">
        <f>T(ESTIMATE!U1260)</f>
        <v/>
      </c>
      <c r="J1271" s="561">
        <f>IF($R$3="Allocate Adders",ESTIMATE!BE1260,ESTIMATE!AY1260)</f>
        <v>0</v>
      </c>
      <c r="K1271" s="561">
        <f>IF($R$3="Allocate Adders",ESTIMATE!BH1260,ESTIMATE!AZ1260)</f>
        <v>0</v>
      </c>
      <c r="L1271" s="561">
        <f>IF($R$3="Allocate Adders",ESTIMATE!BK1260,ESTIMATE!BA1260)</f>
        <v>0</v>
      </c>
      <c r="M1271" s="1275">
        <f t="shared" si="55"/>
        <v>0</v>
      </c>
      <c r="N1271" s="1275"/>
      <c r="O1271" s="520">
        <f t="shared" si="54"/>
        <v>0</v>
      </c>
    </row>
    <row r="1272" spans="2:15" ht="18" hidden="1" customHeight="1">
      <c r="B1272" s="516"/>
      <c r="C1272" s="1274" t="str">
        <f>T(ESTIMATE!B1261)</f>
        <v/>
      </c>
      <c r="D1272" s="1274"/>
      <c r="E1272" s="1274"/>
      <c r="F1272" s="1274"/>
      <c r="G1272" s="1274"/>
      <c r="H1272" s="559">
        <f>ESTIMATE!R1261</f>
        <v>0</v>
      </c>
      <c r="I1272" s="560" t="str">
        <f>T(ESTIMATE!U1261)</f>
        <v/>
      </c>
      <c r="J1272" s="561">
        <f>IF($R$3="Allocate Adders",ESTIMATE!BE1261,ESTIMATE!AY1261)</f>
        <v>0</v>
      </c>
      <c r="K1272" s="561">
        <f>IF($R$3="Allocate Adders",ESTIMATE!BH1261,ESTIMATE!AZ1261)</f>
        <v>0</v>
      </c>
      <c r="L1272" s="561">
        <f>IF($R$3="Allocate Adders",ESTIMATE!BK1261,ESTIMATE!BA1261)</f>
        <v>0</v>
      </c>
      <c r="M1272" s="1275">
        <f t="shared" si="55"/>
        <v>0</v>
      </c>
      <c r="N1272" s="1275"/>
      <c r="O1272" s="520">
        <f t="shared" si="54"/>
        <v>0</v>
      </c>
    </row>
    <row r="1273" spans="2:15" ht="18" hidden="1" customHeight="1">
      <c r="B1273" s="516"/>
      <c r="C1273" s="1274" t="str">
        <f>T(ESTIMATE!B1262)</f>
        <v/>
      </c>
      <c r="D1273" s="1274"/>
      <c r="E1273" s="1274"/>
      <c r="F1273" s="1274"/>
      <c r="G1273" s="1274"/>
      <c r="H1273" s="559">
        <f>ESTIMATE!R1262</f>
        <v>0</v>
      </c>
      <c r="I1273" s="560" t="str">
        <f>T(ESTIMATE!U1262)</f>
        <v/>
      </c>
      <c r="J1273" s="561">
        <f>IF($R$3="Allocate Adders",ESTIMATE!BE1262,ESTIMATE!AY1262)</f>
        <v>0</v>
      </c>
      <c r="K1273" s="561">
        <f>IF($R$3="Allocate Adders",ESTIMATE!BH1262,ESTIMATE!AZ1262)</f>
        <v>0</v>
      </c>
      <c r="L1273" s="561">
        <f>IF($R$3="Allocate Adders",ESTIMATE!BK1262,ESTIMATE!BA1262)</f>
        <v>0</v>
      </c>
      <c r="M1273" s="1275">
        <f t="shared" si="55"/>
        <v>0</v>
      </c>
      <c r="N1273" s="1275"/>
      <c r="O1273" s="520">
        <f t="shared" si="54"/>
        <v>0</v>
      </c>
    </row>
    <row r="1274" spans="2:15" ht="18" hidden="1" customHeight="1">
      <c r="B1274" s="516"/>
      <c r="C1274" s="1274" t="str">
        <f>T(ESTIMATE!B1263)</f>
        <v/>
      </c>
      <c r="D1274" s="1274"/>
      <c r="E1274" s="1274"/>
      <c r="F1274" s="1274"/>
      <c r="G1274" s="1274"/>
      <c r="H1274" s="559">
        <f>ESTIMATE!R1263</f>
        <v>0</v>
      </c>
      <c r="I1274" s="560" t="str">
        <f>T(ESTIMATE!U1263)</f>
        <v/>
      </c>
      <c r="J1274" s="561">
        <f>IF($R$3="Allocate Adders",ESTIMATE!BE1263,ESTIMATE!AY1263)</f>
        <v>0</v>
      </c>
      <c r="K1274" s="561">
        <f>IF($R$3="Allocate Adders",ESTIMATE!BH1263,ESTIMATE!AZ1263)</f>
        <v>0</v>
      </c>
      <c r="L1274" s="561">
        <f>IF($R$3="Allocate Adders",ESTIMATE!BK1263,ESTIMATE!BA1263)</f>
        <v>0</v>
      </c>
      <c r="M1274" s="1275">
        <f t="shared" si="55"/>
        <v>0</v>
      </c>
      <c r="N1274" s="1275"/>
      <c r="O1274" s="520">
        <f t="shared" si="54"/>
        <v>0</v>
      </c>
    </row>
    <row r="1275" spans="2:15" ht="18" hidden="1" customHeight="1">
      <c r="B1275" s="516"/>
      <c r="C1275" s="1274" t="str">
        <f>T(ESTIMATE!B1264)</f>
        <v/>
      </c>
      <c r="D1275" s="1274"/>
      <c r="E1275" s="1274"/>
      <c r="F1275" s="1274"/>
      <c r="G1275" s="1274"/>
      <c r="H1275" s="559">
        <f>ESTIMATE!R1264</f>
        <v>0</v>
      </c>
      <c r="I1275" s="560" t="str">
        <f>T(ESTIMATE!U1264)</f>
        <v/>
      </c>
      <c r="J1275" s="561">
        <f>IF($R$3="Allocate Adders",ESTIMATE!BE1264,ESTIMATE!AY1264)</f>
        <v>0</v>
      </c>
      <c r="K1275" s="561">
        <f>IF($R$3="Allocate Adders",ESTIMATE!BH1264,ESTIMATE!AZ1264)</f>
        <v>0</v>
      </c>
      <c r="L1275" s="561">
        <f>IF($R$3="Allocate Adders",ESTIMATE!BK1264,ESTIMATE!BA1264)</f>
        <v>0</v>
      </c>
      <c r="M1275" s="1275">
        <f t="shared" si="55"/>
        <v>0</v>
      </c>
      <c r="N1275" s="1275"/>
      <c r="O1275" s="520">
        <f t="shared" si="54"/>
        <v>0</v>
      </c>
    </row>
    <row r="1276" spans="2:15" ht="18" hidden="1" customHeight="1">
      <c r="B1276" s="516"/>
      <c r="C1276" s="1274" t="str">
        <f>T(ESTIMATE!B1265)</f>
        <v/>
      </c>
      <c r="D1276" s="1274"/>
      <c r="E1276" s="1274"/>
      <c r="F1276" s="1274"/>
      <c r="G1276" s="1274"/>
      <c r="H1276" s="559">
        <f>ESTIMATE!R1265</f>
        <v>0</v>
      </c>
      <c r="I1276" s="560" t="str">
        <f>T(ESTIMATE!U1265)</f>
        <v/>
      </c>
      <c r="J1276" s="561">
        <f>IF($R$3="Allocate Adders",ESTIMATE!BE1265,ESTIMATE!AY1265)</f>
        <v>0</v>
      </c>
      <c r="K1276" s="561">
        <f>IF($R$3="Allocate Adders",ESTIMATE!BH1265,ESTIMATE!AZ1265)</f>
        <v>0</v>
      </c>
      <c r="L1276" s="561">
        <f>IF($R$3="Allocate Adders",ESTIMATE!BK1265,ESTIMATE!BA1265)</f>
        <v>0</v>
      </c>
      <c r="M1276" s="1275">
        <f t="shared" si="55"/>
        <v>0</v>
      </c>
      <c r="N1276" s="1275"/>
      <c r="O1276" s="520">
        <f t="shared" si="54"/>
        <v>0</v>
      </c>
    </row>
    <row r="1277" spans="2:15" ht="4.3499999999999996" customHeight="1" thickBot="1">
      <c r="B1277" s="516"/>
      <c r="C1277" s="562"/>
      <c r="D1277" s="364"/>
      <c r="E1277" s="364"/>
      <c r="F1277" s="364"/>
      <c r="G1277" s="364"/>
      <c r="H1277" s="563"/>
      <c r="I1277" s="364"/>
      <c r="J1277" s="564"/>
      <c r="K1277" s="564"/>
      <c r="L1277" s="564"/>
      <c r="M1277" s="565"/>
      <c r="N1277" s="566"/>
      <c r="O1277" s="520">
        <f>O1278</f>
        <v>4000</v>
      </c>
    </row>
    <row r="1278" spans="2:15" ht="22" customHeight="1" thickBot="1">
      <c r="B1278" s="516"/>
      <c r="C1278" s="1276" t="str">
        <f>T(ESTIMATE!AE1267)</f>
        <v>INTERIOR PAINTING TOTAL</v>
      </c>
      <c r="D1278" s="1277"/>
      <c r="E1278" s="1277"/>
      <c r="F1278" s="1277"/>
      <c r="G1278" s="1277"/>
      <c r="H1278" s="1277"/>
      <c r="I1278" s="1278"/>
      <c r="J1278" s="530">
        <f>SUM(J1237:J1277)</f>
        <v>3500</v>
      </c>
      <c r="K1278" s="531">
        <f>SUM(K1237:K1277)</f>
        <v>1500</v>
      </c>
      <c r="L1278" s="530">
        <f>SUM(L1237:L1277)</f>
        <v>0</v>
      </c>
      <c r="M1278" s="1279">
        <f>SUM(M1237:N1277)</f>
        <v>5000</v>
      </c>
      <c r="N1278" s="1280"/>
      <c r="O1278" s="520">
        <f>SUM(O1236:O1276)</f>
        <v>4000</v>
      </c>
    </row>
    <row r="1279" spans="2:15" ht="20.7" customHeight="1">
      <c r="B1279" s="521"/>
      <c r="C1279" s="585"/>
      <c r="D1279" s="585"/>
      <c r="E1279" s="585"/>
      <c r="F1279" s="585"/>
      <c r="G1279" s="585"/>
      <c r="H1279" s="586"/>
      <c r="I1279" s="585"/>
      <c r="J1279" s="587"/>
      <c r="K1279" s="587"/>
      <c r="L1279" s="587"/>
      <c r="M1279" s="588"/>
      <c r="N1279" s="571"/>
      <c r="O1279" s="520">
        <f>O1278</f>
        <v>4000</v>
      </c>
    </row>
    <row r="1280" spans="2:15" ht="5.45" hidden="1" customHeight="1">
      <c r="B1280" s="597"/>
      <c r="C1280" s="1281"/>
      <c r="D1280" s="1281"/>
      <c r="E1280" s="1281"/>
      <c r="F1280" s="1281"/>
      <c r="G1280" s="1281"/>
      <c r="H1280" s="594"/>
      <c r="I1280" s="595"/>
      <c r="J1280" s="596"/>
      <c r="K1280" s="596"/>
      <c r="L1280" s="596"/>
      <c r="M1280" s="1282"/>
      <c r="N1280" s="1282"/>
    </row>
    <row r="1281" spans="2:15" ht="22" hidden="1" customHeight="1">
      <c r="B1281" s="521"/>
      <c r="C1281" s="1283" t="str">
        <f>T(ESTIMATE!B1270)</f>
        <v>CARPET/VINYL</v>
      </c>
      <c r="D1281" s="1283"/>
      <c r="E1281" s="1283"/>
      <c r="F1281" s="1283"/>
      <c r="G1281" s="1284"/>
      <c r="H1281" s="556">
        <f>SUM(H1282:H1321)</f>
        <v>1000</v>
      </c>
      <c r="I1281" s="557"/>
      <c r="J1281" s="558"/>
      <c r="K1281" s="558"/>
      <c r="L1281" s="558"/>
      <c r="M1281" s="1285"/>
      <c r="N1281" s="1286"/>
      <c r="O1281" s="520">
        <f t="shared" ref="O1281:O1321" si="56">H1281</f>
        <v>1000</v>
      </c>
    </row>
    <row r="1282" spans="2:15" ht="18" hidden="1" customHeight="1">
      <c r="B1282" s="516"/>
      <c r="C1282" s="1274" t="str">
        <f>T(ESTIMATE!B1271)</f>
        <v>Flooring bid/allowance</v>
      </c>
      <c r="D1282" s="1274"/>
      <c r="E1282" s="1274"/>
      <c r="F1282" s="1274"/>
      <c r="G1282" s="1274"/>
      <c r="H1282" s="559">
        <f>ESTIMATE!R1271</f>
        <v>0</v>
      </c>
      <c r="I1282" s="560" t="str">
        <f>T(ESTIMATE!U1271)</f>
        <v>ls</v>
      </c>
      <c r="J1282" s="561">
        <f>IF($R$3="Allocate Adders",ESTIMATE!BE1271,ESTIMATE!AY1271)</f>
        <v>0</v>
      </c>
      <c r="K1282" s="561">
        <f>IF($R$3="Allocate Adders",ESTIMATE!BH1271,ESTIMATE!AZ1271)</f>
        <v>0</v>
      </c>
      <c r="L1282" s="561">
        <f>IF($R$3="Allocate Adders",ESTIMATE!BK1271,ESTIMATE!BA1271)</f>
        <v>0</v>
      </c>
      <c r="M1282" s="1275">
        <f t="shared" ref="M1282:M1321" si="57">SUM(J1282:L1282)</f>
        <v>0</v>
      </c>
      <c r="N1282" s="1275"/>
      <c r="O1282" s="520">
        <f t="shared" si="56"/>
        <v>0</v>
      </c>
    </row>
    <row r="1283" spans="2:15" ht="18" hidden="1" customHeight="1">
      <c r="B1283" s="516"/>
      <c r="C1283" s="1274" t="str">
        <f>T(ESTIMATE!B1272)</f>
        <v>Carpeting</v>
      </c>
      <c r="D1283" s="1274"/>
      <c r="E1283" s="1274"/>
      <c r="F1283" s="1274"/>
      <c r="G1283" s="1274"/>
      <c r="H1283" s="559">
        <f>ESTIMATE!R1272</f>
        <v>0</v>
      </c>
      <c r="I1283" s="560" t="str">
        <f>T(ESTIMATE!U1272)</f>
        <v/>
      </c>
      <c r="J1283" s="561">
        <f>IF($R$3="Allocate Adders",ESTIMATE!BE1272,ESTIMATE!AY1272)</f>
        <v>0</v>
      </c>
      <c r="K1283" s="561">
        <f>IF($R$3="Allocate Adders",ESTIMATE!BH1272,ESTIMATE!AZ1272)</f>
        <v>0</v>
      </c>
      <c r="L1283" s="561">
        <f>IF($R$3="Allocate Adders",ESTIMATE!BK1272,ESTIMATE!BA1272)</f>
        <v>0</v>
      </c>
      <c r="M1283" s="1275">
        <f t="shared" si="57"/>
        <v>0</v>
      </c>
      <c r="N1283" s="1275"/>
      <c r="O1283" s="520">
        <f t="shared" si="56"/>
        <v>0</v>
      </c>
    </row>
    <row r="1284" spans="2:15" ht="18" hidden="1" customHeight="1">
      <c r="B1284" s="516"/>
      <c r="C1284" s="1274" t="str">
        <f>T(ESTIMATE!B1273)</f>
        <v>Carpet, economy grade</v>
      </c>
      <c r="D1284" s="1274"/>
      <c r="E1284" s="1274"/>
      <c r="F1284" s="1274"/>
      <c r="G1284" s="1274"/>
      <c r="H1284" s="559">
        <f>ESTIMATE!R1273</f>
        <v>0</v>
      </c>
      <c r="I1284" s="560" t="str">
        <f>T(ESTIMATE!U1273)</f>
        <v>sf</v>
      </c>
      <c r="J1284" s="561">
        <f>IF($R$3="Allocate Adders",ESTIMATE!BE1273,ESTIMATE!AY1273)</f>
        <v>0</v>
      </c>
      <c r="K1284" s="561">
        <f>IF($R$3="Allocate Adders",ESTIMATE!BH1273,ESTIMATE!AZ1273)</f>
        <v>0</v>
      </c>
      <c r="L1284" s="561">
        <f>IF($R$3="Allocate Adders",ESTIMATE!BK1273,ESTIMATE!BA1273)</f>
        <v>0</v>
      </c>
      <c r="M1284" s="1275">
        <f t="shared" si="57"/>
        <v>0</v>
      </c>
      <c r="N1284" s="1275"/>
      <c r="O1284" s="520">
        <f t="shared" si="56"/>
        <v>0</v>
      </c>
    </row>
    <row r="1285" spans="2:15" ht="18" hidden="1" customHeight="1">
      <c r="B1285" s="516"/>
      <c r="C1285" s="1274" t="str">
        <f>T(ESTIMATE!B1274)</f>
        <v>Carpet average grade</v>
      </c>
      <c r="D1285" s="1274"/>
      <c r="E1285" s="1274"/>
      <c r="F1285" s="1274"/>
      <c r="G1285" s="1274"/>
      <c r="H1285" s="559">
        <f>ESTIMATE!R1274</f>
        <v>1000</v>
      </c>
      <c r="I1285" s="560" t="str">
        <f>T(ESTIMATE!U1274)</f>
        <v>sf</v>
      </c>
      <c r="J1285" s="561">
        <f>IF($R$3="Allocate Adders",ESTIMATE!BE1274,ESTIMATE!AY1274)</f>
        <v>750</v>
      </c>
      <c r="K1285" s="561">
        <f>IF($R$3="Allocate Adders",ESTIMATE!BH1274,ESTIMATE!AZ1274)</f>
        <v>2000</v>
      </c>
      <c r="L1285" s="561">
        <f>IF($R$3="Allocate Adders",ESTIMATE!BK1274,ESTIMATE!BA1274)</f>
        <v>0</v>
      </c>
      <c r="M1285" s="1275">
        <f t="shared" si="57"/>
        <v>2750</v>
      </c>
      <c r="N1285" s="1275"/>
      <c r="O1285" s="520">
        <f t="shared" si="56"/>
        <v>1000</v>
      </c>
    </row>
    <row r="1286" spans="2:15" ht="18" hidden="1" customHeight="1">
      <c r="B1286" s="516"/>
      <c r="C1286" s="1274" t="str">
        <f>T(ESTIMATE!B1275)</f>
        <v>Carpet, premium grade</v>
      </c>
      <c r="D1286" s="1274"/>
      <c r="E1286" s="1274"/>
      <c r="F1286" s="1274"/>
      <c r="G1286" s="1274"/>
      <c r="H1286" s="559">
        <f>ESTIMATE!R1275</f>
        <v>0</v>
      </c>
      <c r="I1286" s="560" t="str">
        <f>T(ESTIMATE!U1275)</f>
        <v>sf</v>
      </c>
      <c r="J1286" s="561">
        <f>IF($R$3="Allocate Adders",ESTIMATE!BE1275,ESTIMATE!AY1275)</f>
        <v>0</v>
      </c>
      <c r="K1286" s="561">
        <f>IF($R$3="Allocate Adders",ESTIMATE!BH1275,ESTIMATE!AZ1275)</f>
        <v>0</v>
      </c>
      <c r="L1286" s="561">
        <f>IF($R$3="Allocate Adders",ESTIMATE!BK1275,ESTIMATE!BA1275)</f>
        <v>0</v>
      </c>
      <c r="M1286" s="1275">
        <f t="shared" si="57"/>
        <v>0</v>
      </c>
      <c r="N1286" s="1275"/>
      <c r="O1286" s="520">
        <f t="shared" si="56"/>
        <v>0</v>
      </c>
    </row>
    <row r="1287" spans="2:15" ht="18" hidden="1" customHeight="1">
      <c r="B1287" s="516"/>
      <c r="C1287" s="1274" t="str">
        <f>T(ESTIMATE!B1276)</f>
        <v/>
      </c>
      <c r="D1287" s="1274"/>
      <c r="E1287" s="1274"/>
      <c r="F1287" s="1274"/>
      <c r="G1287" s="1274"/>
      <c r="H1287" s="559">
        <f>ESTIMATE!R1276</f>
        <v>0</v>
      </c>
      <c r="I1287" s="560" t="str">
        <f>T(ESTIMATE!U1276)</f>
        <v/>
      </c>
      <c r="J1287" s="561">
        <f>IF($R$3="Allocate Adders",ESTIMATE!BE1276,ESTIMATE!AY1276)</f>
        <v>0</v>
      </c>
      <c r="K1287" s="561">
        <f>IF($R$3="Allocate Adders",ESTIMATE!BH1276,ESTIMATE!AZ1276)</f>
        <v>0</v>
      </c>
      <c r="L1287" s="561">
        <f>IF($R$3="Allocate Adders",ESTIMATE!BK1276,ESTIMATE!BA1276)</f>
        <v>0</v>
      </c>
      <c r="M1287" s="1275">
        <f t="shared" si="57"/>
        <v>0</v>
      </c>
      <c r="N1287" s="1275"/>
      <c r="O1287" s="520">
        <f t="shared" si="56"/>
        <v>0</v>
      </c>
    </row>
    <row r="1288" spans="2:15" ht="18" hidden="1" customHeight="1">
      <c r="B1288" s="516"/>
      <c r="C1288" s="1274" t="str">
        <f>T(ESTIMATE!B1277)</f>
        <v/>
      </c>
      <c r="D1288" s="1274"/>
      <c r="E1288" s="1274"/>
      <c r="F1288" s="1274"/>
      <c r="G1288" s="1274"/>
      <c r="H1288" s="559">
        <f>ESTIMATE!R1277</f>
        <v>0</v>
      </c>
      <c r="I1288" s="560" t="str">
        <f>T(ESTIMATE!U1277)</f>
        <v/>
      </c>
      <c r="J1288" s="561">
        <f>IF($R$3="Allocate Adders",ESTIMATE!BE1277,ESTIMATE!AY1277)</f>
        <v>0</v>
      </c>
      <c r="K1288" s="561">
        <f>IF($R$3="Allocate Adders",ESTIMATE!BH1277,ESTIMATE!AZ1277)</f>
        <v>0</v>
      </c>
      <c r="L1288" s="561">
        <f>IF($R$3="Allocate Adders",ESTIMATE!BK1277,ESTIMATE!BA1277)</f>
        <v>0</v>
      </c>
      <c r="M1288" s="1275">
        <f t="shared" si="57"/>
        <v>0</v>
      </c>
      <c r="N1288" s="1275"/>
      <c r="O1288" s="520">
        <f t="shared" si="56"/>
        <v>0</v>
      </c>
    </row>
    <row r="1289" spans="2:15" ht="18" hidden="1" customHeight="1">
      <c r="B1289" s="516"/>
      <c r="C1289" s="1274" t="str">
        <f>T(ESTIMATE!B1278)</f>
        <v>Sheet Vinyl</v>
      </c>
      <c r="D1289" s="1274"/>
      <c r="E1289" s="1274"/>
      <c r="F1289" s="1274"/>
      <c r="G1289" s="1274"/>
      <c r="H1289" s="559">
        <f>ESTIMATE!R1278</f>
        <v>0</v>
      </c>
      <c r="I1289" s="560" t="str">
        <f>T(ESTIMATE!U1278)</f>
        <v/>
      </c>
      <c r="J1289" s="561">
        <f>IF($R$3="Allocate Adders",ESTIMATE!BE1278,ESTIMATE!AY1278)</f>
        <v>0</v>
      </c>
      <c r="K1289" s="561">
        <f>IF($R$3="Allocate Adders",ESTIMATE!BH1278,ESTIMATE!AZ1278)</f>
        <v>0</v>
      </c>
      <c r="L1289" s="561">
        <f>IF($R$3="Allocate Adders",ESTIMATE!BK1278,ESTIMATE!BA1278)</f>
        <v>0</v>
      </c>
      <c r="M1289" s="1275">
        <f t="shared" si="57"/>
        <v>0</v>
      </c>
      <c r="N1289" s="1275"/>
      <c r="O1289" s="520">
        <f t="shared" si="56"/>
        <v>0</v>
      </c>
    </row>
    <row r="1290" spans="2:15" ht="18" hidden="1" customHeight="1">
      <c r="B1290" s="516"/>
      <c r="C1290" s="1274" t="str">
        <f>T(ESTIMATE!B1279)</f>
        <v>Sheet vinyl, economy grade</v>
      </c>
      <c r="D1290" s="1274"/>
      <c r="E1290" s="1274"/>
      <c r="F1290" s="1274"/>
      <c r="G1290" s="1274"/>
      <c r="H1290" s="559">
        <f>ESTIMATE!R1279</f>
        <v>0</v>
      </c>
      <c r="I1290" s="560" t="str">
        <f>T(ESTIMATE!U1279)</f>
        <v>sf</v>
      </c>
      <c r="J1290" s="561">
        <f>IF($R$3="Allocate Adders",ESTIMATE!BE1279,ESTIMATE!AY1279)</f>
        <v>0</v>
      </c>
      <c r="K1290" s="561">
        <f>IF($R$3="Allocate Adders",ESTIMATE!BH1279,ESTIMATE!AZ1279)</f>
        <v>0</v>
      </c>
      <c r="L1290" s="561">
        <f>IF($R$3="Allocate Adders",ESTIMATE!BK1279,ESTIMATE!BA1279)</f>
        <v>0</v>
      </c>
      <c r="M1290" s="1275">
        <f t="shared" si="57"/>
        <v>0</v>
      </c>
      <c r="N1290" s="1275"/>
      <c r="O1290" s="520">
        <f t="shared" si="56"/>
        <v>0</v>
      </c>
    </row>
    <row r="1291" spans="2:15" ht="18" hidden="1" customHeight="1">
      <c r="B1291" s="516"/>
      <c r="C1291" s="1274" t="str">
        <f>T(ESTIMATE!B1280)</f>
        <v>Sheet vinyl, average grade</v>
      </c>
      <c r="D1291" s="1274"/>
      <c r="E1291" s="1274"/>
      <c r="F1291" s="1274"/>
      <c r="G1291" s="1274"/>
      <c r="H1291" s="559">
        <f>ESTIMATE!R1280</f>
        <v>0</v>
      </c>
      <c r="I1291" s="560" t="str">
        <f>T(ESTIMATE!U1280)</f>
        <v>sf</v>
      </c>
      <c r="J1291" s="561">
        <f>IF($R$3="Allocate Adders",ESTIMATE!BE1280,ESTIMATE!AY1280)</f>
        <v>0</v>
      </c>
      <c r="K1291" s="561">
        <f>IF($R$3="Allocate Adders",ESTIMATE!BH1280,ESTIMATE!AZ1280)</f>
        <v>0</v>
      </c>
      <c r="L1291" s="561">
        <f>IF($R$3="Allocate Adders",ESTIMATE!BK1280,ESTIMATE!BA1280)</f>
        <v>0</v>
      </c>
      <c r="M1291" s="1275">
        <f t="shared" si="57"/>
        <v>0</v>
      </c>
      <c r="N1291" s="1275"/>
      <c r="O1291" s="520">
        <f t="shared" si="56"/>
        <v>0</v>
      </c>
    </row>
    <row r="1292" spans="2:15" ht="18" hidden="1" customHeight="1">
      <c r="B1292" s="516"/>
      <c r="C1292" s="1274" t="str">
        <f>T(ESTIMATE!B1281)</f>
        <v>Sheet vinyl, premium grade</v>
      </c>
      <c r="D1292" s="1274"/>
      <c r="E1292" s="1274"/>
      <c r="F1292" s="1274"/>
      <c r="G1292" s="1274"/>
      <c r="H1292" s="559">
        <f>ESTIMATE!R1281</f>
        <v>0</v>
      </c>
      <c r="I1292" s="560" t="str">
        <f>T(ESTIMATE!U1281)</f>
        <v>sf</v>
      </c>
      <c r="J1292" s="561">
        <f>IF($R$3="Allocate Adders",ESTIMATE!BE1281,ESTIMATE!AY1281)</f>
        <v>0</v>
      </c>
      <c r="K1292" s="561">
        <f>IF($R$3="Allocate Adders",ESTIMATE!BH1281,ESTIMATE!AZ1281)</f>
        <v>0</v>
      </c>
      <c r="L1292" s="561">
        <f>IF($R$3="Allocate Adders",ESTIMATE!BK1281,ESTIMATE!BA1281)</f>
        <v>0</v>
      </c>
      <c r="M1292" s="1275">
        <f t="shared" si="57"/>
        <v>0</v>
      </c>
      <c r="N1292" s="1275"/>
      <c r="O1292" s="520">
        <f t="shared" si="56"/>
        <v>0</v>
      </c>
    </row>
    <row r="1293" spans="2:15" ht="18" hidden="1" customHeight="1">
      <c r="B1293" s="516"/>
      <c r="C1293" s="1274" t="str">
        <f>T(ESTIMATE!B1282)</f>
        <v/>
      </c>
      <c r="D1293" s="1274"/>
      <c r="E1293" s="1274"/>
      <c r="F1293" s="1274"/>
      <c r="G1293" s="1274"/>
      <c r="H1293" s="559">
        <f>ESTIMATE!R1282</f>
        <v>0</v>
      </c>
      <c r="I1293" s="560" t="str">
        <f>T(ESTIMATE!U1282)</f>
        <v/>
      </c>
      <c r="J1293" s="561">
        <f>IF($R$3="Allocate Adders",ESTIMATE!BE1282,ESTIMATE!AY1282)</f>
        <v>0</v>
      </c>
      <c r="K1293" s="561">
        <f>IF($R$3="Allocate Adders",ESTIMATE!BH1282,ESTIMATE!AZ1282)</f>
        <v>0</v>
      </c>
      <c r="L1293" s="561">
        <f>IF($R$3="Allocate Adders",ESTIMATE!BK1282,ESTIMATE!BA1282)</f>
        <v>0</v>
      </c>
      <c r="M1293" s="1275">
        <f t="shared" si="57"/>
        <v>0</v>
      </c>
      <c r="N1293" s="1275"/>
      <c r="O1293" s="520">
        <f t="shared" si="56"/>
        <v>0</v>
      </c>
    </row>
    <row r="1294" spans="2:15" ht="18" hidden="1" customHeight="1">
      <c r="B1294" s="516"/>
      <c r="C1294" s="1274" t="str">
        <f>T(ESTIMATE!B1283)</f>
        <v/>
      </c>
      <c r="D1294" s="1274"/>
      <c r="E1294" s="1274"/>
      <c r="F1294" s="1274"/>
      <c r="G1294" s="1274"/>
      <c r="H1294" s="559">
        <f>ESTIMATE!R1283</f>
        <v>0</v>
      </c>
      <c r="I1294" s="560" t="str">
        <f>T(ESTIMATE!U1283)</f>
        <v/>
      </c>
      <c r="J1294" s="561">
        <f>IF($R$3="Allocate Adders",ESTIMATE!BE1283,ESTIMATE!AY1283)</f>
        <v>0</v>
      </c>
      <c r="K1294" s="561">
        <f>IF($R$3="Allocate Adders",ESTIMATE!BH1283,ESTIMATE!AZ1283)</f>
        <v>0</v>
      </c>
      <c r="L1294" s="561">
        <f>IF($R$3="Allocate Adders",ESTIMATE!BK1283,ESTIMATE!BA1283)</f>
        <v>0</v>
      </c>
      <c r="M1294" s="1275">
        <f t="shared" si="57"/>
        <v>0</v>
      </c>
      <c r="N1294" s="1275"/>
      <c r="O1294" s="520">
        <f t="shared" si="56"/>
        <v>0</v>
      </c>
    </row>
    <row r="1295" spans="2:15" ht="18" hidden="1" customHeight="1">
      <c r="B1295" s="516"/>
      <c r="C1295" s="1274" t="str">
        <f>T(ESTIMATE!B1284)</f>
        <v>Vinyl Tile</v>
      </c>
      <c r="D1295" s="1274"/>
      <c r="E1295" s="1274"/>
      <c r="F1295" s="1274"/>
      <c r="G1295" s="1274"/>
      <c r="H1295" s="559">
        <f>ESTIMATE!R1284</f>
        <v>0</v>
      </c>
      <c r="I1295" s="560" t="str">
        <f>T(ESTIMATE!U1284)</f>
        <v/>
      </c>
      <c r="J1295" s="561">
        <f>IF($R$3="Allocate Adders",ESTIMATE!BE1284,ESTIMATE!AY1284)</f>
        <v>0</v>
      </c>
      <c r="K1295" s="561">
        <f>IF($R$3="Allocate Adders",ESTIMATE!BH1284,ESTIMATE!AZ1284)</f>
        <v>0</v>
      </c>
      <c r="L1295" s="561">
        <f>IF($R$3="Allocate Adders",ESTIMATE!BK1284,ESTIMATE!BA1284)</f>
        <v>0</v>
      </c>
      <c r="M1295" s="1275">
        <f t="shared" si="57"/>
        <v>0</v>
      </c>
      <c r="N1295" s="1275"/>
      <c r="O1295" s="520">
        <f t="shared" si="56"/>
        <v>0</v>
      </c>
    </row>
    <row r="1296" spans="2:15" ht="18" hidden="1" customHeight="1">
      <c r="B1296" s="516"/>
      <c r="C1296" s="1274" t="str">
        <f>T(ESTIMATE!B1285)</f>
        <v>Vinyl tile, economy grade</v>
      </c>
      <c r="D1296" s="1274"/>
      <c r="E1296" s="1274"/>
      <c r="F1296" s="1274"/>
      <c r="G1296" s="1274"/>
      <c r="H1296" s="559">
        <f>ESTIMATE!R1285</f>
        <v>0</v>
      </c>
      <c r="I1296" s="560" t="str">
        <f>T(ESTIMATE!U1285)</f>
        <v>sf</v>
      </c>
      <c r="J1296" s="561">
        <f>IF($R$3="Allocate Adders",ESTIMATE!BE1285,ESTIMATE!AY1285)</f>
        <v>0</v>
      </c>
      <c r="K1296" s="561">
        <f>IF($R$3="Allocate Adders",ESTIMATE!BH1285,ESTIMATE!AZ1285)</f>
        <v>0</v>
      </c>
      <c r="L1296" s="561">
        <f>IF($R$3="Allocate Adders",ESTIMATE!BK1285,ESTIMATE!BA1285)</f>
        <v>0</v>
      </c>
      <c r="M1296" s="1275">
        <f t="shared" si="57"/>
        <v>0</v>
      </c>
      <c r="N1296" s="1275"/>
      <c r="O1296" s="520">
        <f t="shared" si="56"/>
        <v>0</v>
      </c>
    </row>
    <row r="1297" spans="2:15" ht="18" hidden="1" customHeight="1">
      <c r="B1297" s="516"/>
      <c r="C1297" s="1274" t="str">
        <f>T(ESTIMATE!B1286)</f>
        <v>Vinyl tile, average grade</v>
      </c>
      <c r="D1297" s="1274"/>
      <c r="E1297" s="1274"/>
      <c r="F1297" s="1274"/>
      <c r="G1297" s="1274"/>
      <c r="H1297" s="559">
        <f>ESTIMATE!R1286</f>
        <v>0</v>
      </c>
      <c r="I1297" s="560" t="str">
        <f>T(ESTIMATE!U1286)</f>
        <v>sf</v>
      </c>
      <c r="J1297" s="561">
        <f>IF($R$3="Allocate Adders",ESTIMATE!BE1286,ESTIMATE!AY1286)</f>
        <v>0</v>
      </c>
      <c r="K1297" s="561">
        <f>IF($R$3="Allocate Adders",ESTIMATE!BH1286,ESTIMATE!AZ1286)</f>
        <v>0</v>
      </c>
      <c r="L1297" s="561">
        <f>IF($R$3="Allocate Adders",ESTIMATE!BK1286,ESTIMATE!BA1286)</f>
        <v>0</v>
      </c>
      <c r="M1297" s="1275">
        <f t="shared" si="57"/>
        <v>0</v>
      </c>
      <c r="N1297" s="1275"/>
      <c r="O1297" s="520">
        <f t="shared" si="56"/>
        <v>0</v>
      </c>
    </row>
    <row r="1298" spans="2:15" ht="18" hidden="1" customHeight="1">
      <c r="B1298" s="516"/>
      <c r="C1298" s="1274" t="str">
        <f>T(ESTIMATE!B1287)</f>
        <v>Vinyl tile, premium grade</v>
      </c>
      <c r="D1298" s="1274"/>
      <c r="E1298" s="1274"/>
      <c r="F1298" s="1274"/>
      <c r="G1298" s="1274"/>
      <c r="H1298" s="559">
        <f>ESTIMATE!R1287</f>
        <v>0</v>
      </c>
      <c r="I1298" s="560" t="str">
        <f>T(ESTIMATE!U1287)</f>
        <v>sf</v>
      </c>
      <c r="J1298" s="561">
        <f>IF($R$3="Allocate Adders",ESTIMATE!BE1287,ESTIMATE!AY1287)</f>
        <v>0</v>
      </c>
      <c r="K1298" s="561">
        <f>IF($R$3="Allocate Adders",ESTIMATE!BH1287,ESTIMATE!AZ1287)</f>
        <v>0</v>
      </c>
      <c r="L1298" s="561">
        <f>IF($R$3="Allocate Adders",ESTIMATE!BK1287,ESTIMATE!BA1287)</f>
        <v>0</v>
      </c>
      <c r="M1298" s="1275">
        <f t="shared" si="57"/>
        <v>0</v>
      </c>
      <c r="N1298" s="1275"/>
      <c r="O1298" s="520">
        <f t="shared" si="56"/>
        <v>0</v>
      </c>
    </row>
    <row r="1299" spans="2:15" ht="18" hidden="1" customHeight="1">
      <c r="B1299" s="516"/>
      <c r="C1299" s="1274" t="str">
        <f>T(ESTIMATE!B1288)</f>
        <v>Clean and wax vinyl</v>
      </c>
      <c r="D1299" s="1274"/>
      <c r="E1299" s="1274"/>
      <c r="F1299" s="1274"/>
      <c r="G1299" s="1274"/>
      <c r="H1299" s="559">
        <f>ESTIMATE!R1288</f>
        <v>0</v>
      </c>
      <c r="I1299" s="560" t="str">
        <f>T(ESTIMATE!U1288)</f>
        <v>sf</v>
      </c>
      <c r="J1299" s="561">
        <f>IF($R$3="Allocate Adders",ESTIMATE!BE1288,ESTIMATE!AY1288)</f>
        <v>0</v>
      </c>
      <c r="K1299" s="561">
        <f>IF($R$3="Allocate Adders",ESTIMATE!BH1288,ESTIMATE!AZ1288)</f>
        <v>0</v>
      </c>
      <c r="L1299" s="561">
        <f>IF($R$3="Allocate Adders",ESTIMATE!BK1288,ESTIMATE!BA1288)</f>
        <v>0</v>
      </c>
      <c r="M1299" s="1275">
        <f t="shared" si="57"/>
        <v>0</v>
      </c>
      <c r="N1299" s="1275"/>
      <c r="O1299" s="520">
        <f t="shared" si="56"/>
        <v>0</v>
      </c>
    </row>
    <row r="1300" spans="2:15" ht="18" hidden="1" customHeight="1">
      <c r="B1300" s="516"/>
      <c r="C1300" s="1274" t="str">
        <f>T(ESTIMATE!B1289)</f>
        <v/>
      </c>
      <c r="D1300" s="1274"/>
      <c r="E1300" s="1274"/>
      <c r="F1300" s="1274"/>
      <c r="G1300" s="1274"/>
      <c r="H1300" s="559">
        <f>ESTIMATE!R1289</f>
        <v>0</v>
      </c>
      <c r="I1300" s="560" t="str">
        <f>T(ESTIMATE!U1289)</f>
        <v/>
      </c>
      <c r="J1300" s="561">
        <f>IF($R$3="Allocate Adders",ESTIMATE!BE1289,ESTIMATE!AY1289)</f>
        <v>0</v>
      </c>
      <c r="K1300" s="561">
        <f>IF($R$3="Allocate Adders",ESTIMATE!BH1289,ESTIMATE!AZ1289)</f>
        <v>0</v>
      </c>
      <c r="L1300" s="561">
        <f>IF($R$3="Allocate Adders",ESTIMATE!BK1289,ESTIMATE!BA1289)</f>
        <v>0</v>
      </c>
      <c r="M1300" s="1275">
        <f t="shared" si="57"/>
        <v>0</v>
      </c>
      <c r="N1300" s="1275"/>
      <c r="O1300" s="520">
        <f t="shared" si="56"/>
        <v>0</v>
      </c>
    </row>
    <row r="1301" spans="2:15" ht="18" hidden="1" customHeight="1">
      <c r="B1301" s="516"/>
      <c r="C1301" s="1274" t="str">
        <f>T(ESTIMATE!B1290)</f>
        <v/>
      </c>
      <c r="D1301" s="1274"/>
      <c r="E1301" s="1274"/>
      <c r="F1301" s="1274"/>
      <c r="G1301" s="1274"/>
      <c r="H1301" s="559">
        <f>ESTIMATE!R1290</f>
        <v>0</v>
      </c>
      <c r="I1301" s="560" t="str">
        <f>T(ESTIMATE!U1290)</f>
        <v/>
      </c>
      <c r="J1301" s="561">
        <f>IF($R$3="Allocate Adders",ESTIMATE!BE1290,ESTIMATE!AY1290)</f>
        <v>0</v>
      </c>
      <c r="K1301" s="561">
        <f>IF($R$3="Allocate Adders",ESTIMATE!BH1290,ESTIMATE!AZ1290)</f>
        <v>0</v>
      </c>
      <c r="L1301" s="561">
        <f>IF($R$3="Allocate Adders",ESTIMATE!BK1290,ESTIMATE!BA1290)</f>
        <v>0</v>
      </c>
      <c r="M1301" s="1275">
        <f t="shared" si="57"/>
        <v>0</v>
      </c>
      <c r="N1301" s="1275"/>
      <c r="O1301" s="520">
        <f t="shared" si="56"/>
        <v>0</v>
      </c>
    </row>
    <row r="1302" spans="2:15" ht="18" hidden="1" customHeight="1">
      <c r="B1302" s="516"/>
      <c r="C1302" s="1274" t="str">
        <f>T(ESTIMATE!B1291)</f>
        <v/>
      </c>
      <c r="D1302" s="1274"/>
      <c r="E1302" s="1274"/>
      <c r="F1302" s="1274"/>
      <c r="G1302" s="1274"/>
      <c r="H1302" s="559">
        <f>ESTIMATE!R1291</f>
        <v>0</v>
      </c>
      <c r="I1302" s="560" t="str">
        <f>T(ESTIMATE!U1291)</f>
        <v/>
      </c>
      <c r="J1302" s="561">
        <f>IF($R$3="Allocate Adders",ESTIMATE!BE1291,ESTIMATE!AY1291)</f>
        <v>0</v>
      </c>
      <c r="K1302" s="561">
        <f>IF($R$3="Allocate Adders",ESTIMATE!BH1291,ESTIMATE!AZ1291)</f>
        <v>0</v>
      </c>
      <c r="L1302" s="561">
        <f>IF($R$3="Allocate Adders",ESTIMATE!BK1291,ESTIMATE!BA1291)</f>
        <v>0</v>
      </c>
      <c r="M1302" s="1275">
        <f t="shared" si="57"/>
        <v>0</v>
      </c>
      <c r="N1302" s="1275"/>
      <c r="O1302" s="520">
        <f t="shared" si="56"/>
        <v>0</v>
      </c>
    </row>
    <row r="1303" spans="2:15" ht="18" hidden="1" customHeight="1">
      <c r="B1303" s="516"/>
      <c r="C1303" s="1274" t="str">
        <f>T(ESTIMATE!B1292)</f>
        <v/>
      </c>
      <c r="D1303" s="1274"/>
      <c r="E1303" s="1274"/>
      <c r="F1303" s="1274"/>
      <c r="G1303" s="1274"/>
      <c r="H1303" s="559">
        <f>ESTIMATE!R1292</f>
        <v>0</v>
      </c>
      <c r="I1303" s="560" t="str">
        <f>T(ESTIMATE!U1292)</f>
        <v/>
      </c>
      <c r="J1303" s="561">
        <f>IF($R$3="Allocate Adders",ESTIMATE!BE1292,ESTIMATE!AY1292)</f>
        <v>0</v>
      </c>
      <c r="K1303" s="561">
        <f>IF($R$3="Allocate Adders",ESTIMATE!BH1292,ESTIMATE!AZ1292)</f>
        <v>0</v>
      </c>
      <c r="L1303" s="561">
        <f>IF($R$3="Allocate Adders",ESTIMATE!BK1292,ESTIMATE!BA1292)</f>
        <v>0</v>
      </c>
      <c r="M1303" s="1275">
        <f t="shared" si="57"/>
        <v>0</v>
      </c>
      <c r="N1303" s="1275"/>
      <c r="O1303" s="520">
        <f t="shared" si="56"/>
        <v>0</v>
      </c>
    </row>
    <row r="1304" spans="2:15" ht="18" hidden="1" customHeight="1">
      <c r="B1304" s="516"/>
      <c r="C1304" s="1274" t="str">
        <f>T(ESTIMATE!B1293)</f>
        <v/>
      </c>
      <c r="D1304" s="1274"/>
      <c r="E1304" s="1274"/>
      <c r="F1304" s="1274"/>
      <c r="G1304" s="1274"/>
      <c r="H1304" s="559">
        <f>ESTIMATE!R1293</f>
        <v>0</v>
      </c>
      <c r="I1304" s="560" t="str">
        <f>T(ESTIMATE!U1293)</f>
        <v/>
      </c>
      <c r="J1304" s="561">
        <f>IF($R$3="Allocate Adders",ESTIMATE!BE1293,ESTIMATE!AY1293)</f>
        <v>0</v>
      </c>
      <c r="K1304" s="561">
        <f>IF($R$3="Allocate Adders",ESTIMATE!BH1293,ESTIMATE!AZ1293)</f>
        <v>0</v>
      </c>
      <c r="L1304" s="561">
        <f>IF($R$3="Allocate Adders",ESTIMATE!BK1293,ESTIMATE!BA1293)</f>
        <v>0</v>
      </c>
      <c r="M1304" s="1275">
        <f t="shared" si="57"/>
        <v>0</v>
      </c>
      <c r="N1304" s="1275"/>
      <c r="O1304" s="520">
        <f t="shared" si="56"/>
        <v>0</v>
      </c>
    </row>
    <row r="1305" spans="2:15" ht="18" hidden="1" customHeight="1">
      <c r="B1305" s="516"/>
      <c r="C1305" s="1274" t="str">
        <f>T(ESTIMATE!B1294)</f>
        <v/>
      </c>
      <c r="D1305" s="1274"/>
      <c r="E1305" s="1274"/>
      <c r="F1305" s="1274"/>
      <c r="G1305" s="1274"/>
      <c r="H1305" s="559">
        <f>ESTIMATE!R1294</f>
        <v>0</v>
      </c>
      <c r="I1305" s="560" t="str">
        <f>T(ESTIMATE!U1294)</f>
        <v/>
      </c>
      <c r="J1305" s="561">
        <f>IF($R$3="Allocate Adders",ESTIMATE!BE1294,ESTIMATE!AY1294)</f>
        <v>0</v>
      </c>
      <c r="K1305" s="561">
        <f>IF($R$3="Allocate Adders",ESTIMATE!BH1294,ESTIMATE!AZ1294)</f>
        <v>0</v>
      </c>
      <c r="L1305" s="561">
        <f>IF($R$3="Allocate Adders",ESTIMATE!BK1294,ESTIMATE!BA1294)</f>
        <v>0</v>
      </c>
      <c r="M1305" s="1275">
        <f t="shared" si="57"/>
        <v>0</v>
      </c>
      <c r="N1305" s="1275"/>
      <c r="O1305" s="520">
        <f t="shared" si="56"/>
        <v>0</v>
      </c>
    </row>
    <row r="1306" spans="2:15" ht="18" hidden="1" customHeight="1">
      <c r="B1306" s="516"/>
      <c r="C1306" s="1274" t="str">
        <f>T(ESTIMATE!B1295)</f>
        <v/>
      </c>
      <c r="D1306" s="1274"/>
      <c r="E1306" s="1274"/>
      <c r="F1306" s="1274"/>
      <c r="G1306" s="1274"/>
      <c r="H1306" s="559">
        <f>ESTIMATE!R1295</f>
        <v>0</v>
      </c>
      <c r="I1306" s="560" t="str">
        <f>T(ESTIMATE!U1295)</f>
        <v/>
      </c>
      <c r="J1306" s="561">
        <f>IF($R$3="Allocate Adders",ESTIMATE!BE1295,ESTIMATE!AY1295)</f>
        <v>0</v>
      </c>
      <c r="K1306" s="561">
        <f>IF($R$3="Allocate Adders",ESTIMATE!BH1295,ESTIMATE!AZ1295)</f>
        <v>0</v>
      </c>
      <c r="L1306" s="561">
        <f>IF($R$3="Allocate Adders",ESTIMATE!BK1295,ESTIMATE!BA1295)</f>
        <v>0</v>
      </c>
      <c r="M1306" s="1275">
        <f t="shared" si="57"/>
        <v>0</v>
      </c>
      <c r="N1306" s="1275"/>
      <c r="O1306" s="520">
        <f t="shared" si="56"/>
        <v>0</v>
      </c>
    </row>
    <row r="1307" spans="2:15" ht="18" hidden="1" customHeight="1">
      <c r="B1307" s="516"/>
      <c r="C1307" s="1274" t="str">
        <f>T(ESTIMATE!B1296)</f>
        <v/>
      </c>
      <c r="D1307" s="1274"/>
      <c r="E1307" s="1274"/>
      <c r="F1307" s="1274"/>
      <c r="G1307" s="1274"/>
      <c r="H1307" s="559">
        <f>ESTIMATE!R1296</f>
        <v>0</v>
      </c>
      <c r="I1307" s="560" t="str">
        <f>T(ESTIMATE!U1296)</f>
        <v/>
      </c>
      <c r="J1307" s="561">
        <f>IF($R$3="Allocate Adders",ESTIMATE!BE1296,ESTIMATE!AY1296)</f>
        <v>0</v>
      </c>
      <c r="K1307" s="561">
        <f>IF($R$3="Allocate Adders",ESTIMATE!BH1296,ESTIMATE!AZ1296)</f>
        <v>0</v>
      </c>
      <c r="L1307" s="561">
        <f>IF($R$3="Allocate Adders",ESTIMATE!BK1296,ESTIMATE!BA1296)</f>
        <v>0</v>
      </c>
      <c r="M1307" s="1275">
        <f t="shared" si="57"/>
        <v>0</v>
      </c>
      <c r="N1307" s="1275"/>
      <c r="O1307" s="520">
        <f t="shared" si="56"/>
        <v>0</v>
      </c>
    </row>
    <row r="1308" spans="2:15" ht="18" hidden="1" customHeight="1">
      <c r="B1308" s="516"/>
      <c r="C1308" s="1274" t="str">
        <f>T(ESTIMATE!B1297)</f>
        <v/>
      </c>
      <c r="D1308" s="1274"/>
      <c r="E1308" s="1274"/>
      <c r="F1308" s="1274"/>
      <c r="G1308" s="1274"/>
      <c r="H1308" s="559">
        <f>ESTIMATE!R1297</f>
        <v>0</v>
      </c>
      <c r="I1308" s="560" t="str">
        <f>T(ESTIMATE!U1297)</f>
        <v/>
      </c>
      <c r="J1308" s="561">
        <f>IF($R$3="Allocate Adders",ESTIMATE!BE1297,ESTIMATE!AY1297)</f>
        <v>0</v>
      </c>
      <c r="K1308" s="561">
        <f>IF($R$3="Allocate Adders",ESTIMATE!BH1297,ESTIMATE!AZ1297)</f>
        <v>0</v>
      </c>
      <c r="L1308" s="561">
        <f>IF($R$3="Allocate Adders",ESTIMATE!BK1297,ESTIMATE!BA1297)</f>
        <v>0</v>
      </c>
      <c r="M1308" s="1275">
        <f t="shared" si="57"/>
        <v>0</v>
      </c>
      <c r="N1308" s="1275"/>
      <c r="O1308" s="520">
        <f t="shared" si="56"/>
        <v>0</v>
      </c>
    </row>
    <row r="1309" spans="2:15" ht="18" hidden="1" customHeight="1">
      <c r="B1309" s="516"/>
      <c r="C1309" s="1274" t="str">
        <f>T(ESTIMATE!B1298)</f>
        <v/>
      </c>
      <c r="D1309" s="1274"/>
      <c r="E1309" s="1274"/>
      <c r="F1309" s="1274"/>
      <c r="G1309" s="1274"/>
      <c r="H1309" s="559">
        <f>ESTIMATE!R1298</f>
        <v>0</v>
      </c>
      <c r="I1309" s="560" t="str">
        <f>T(ESTIMATE!U1298)</f>
        <v/>
      </c>
      <c r="J1309" s="561">
        <f>IF($R$3="Allocate Adders",ESTIMATE!BE1298,ESTIMATE!AY1298)</f>
        <v>0</v>
      </c>
      <c r="K1309" s="561">
        <f>IF($R$3="Allocate Adders",ESTIMATE!BH1298,ESTIMATE!AZ1298)</f>
        <v>0</v>
      </c>
      <c r="L1309" s="561">
        <f>IF($R$3="Allocate Adders",ESTIMATE!BK1298,ESTIMATE!BA1298)</f>
        <v>0</v>
      </c>
      <c r="M1309" s="1275">
        <f t="shared" si="57"/>
        <v>0</v>
      </c>
      <c r="N1309" s="1275"/>
      <c r="O1309" s="520">
        <f t="shared" si="56"/>
        <v>0</v>
      </c>
    </row>
    <row r="1310" spans="2:15" ht="18" hidden="1" customHeight="1">
      <c r="B1310" s="516"/>
      <c r="C1310" s="1274" t="str">
        <f>T(ESTIMATE!B1299)</f>
        <v/>
      </c>
      <c r="D1310" s="1274"/>
      <c r="E1310" s="1274"/>
      <c r="F1310" s="1274"/>
      <c r="G1310" s="1274"/>
      <c r="H1310" s="559">
        <f>ESTIMATE!R1299</f>
        <v>0</v>
      </c>
      <c r="I1310" s="560" t="str">
        <f>T(ESTIMATE!U1299)</f>
        <v/>
      </c>
      <c r="J1310" s="561">
        <f>IF($R$3="Allocate Adders",ESTIMATE!BE1299,ESTIMATE!AY1299)</f>
        <v>0</v>
      </c>
      <c r="K1310" s="561">
        <f>IF($R$3="Allocate Adders",ESTIMATE!BH1299,ESTIMATE!AZ1299)</f>
        <v>0</v>
      </c>
      <c r="L1310" s="561">
        <f>IF($R$3="Allocate Adders",ESTIMATE!BK1299,ESTIMATE!BA1299)</f>
        <v>0</v>
      </c>
      <c r="M1310" s="1275">
        <f t="shared" si="57"/>
        <v>0</v>
      </c>
      <c r="N1310" s="1275"/>
      <c r="O1310" s="520">
        <f t="shared" si="56"/>
        <v>0</v>
      </c>
    </row>
    <row r="1311" spans="2:15" ht="18" hidden="1" customHeight="1">
      <c r="B1311" s="516"/>
      <c r="C1311" s="1274" t="str">
        <f>T(ESTIMATE!B1300)</f>
        <v/>
      </c>
      <c r="D1311" s="1274"/>
      <c r="E1311" s="1274"/>
      <c r="F1311" s="1274"/>
      <c r="G1311" s="1274"/>
      <c r="H1311" s="559">
        <f>ESTIMATE!R1300</f>
        <v>0</v>
      </c>
      <c r="I1311" s="560" t="str">
        <f>T(ESTIMATE!U1300)</f>
        <v/>
      </c>
      <c r="J1311" s="561">
        <f>IF($R$3="Allocate Adders",ESTIMATE!BE1300,ESTIMATE!AY1300)</f>
        <v>0</v>
      </c>
      <c r="K1311" s="561">
        <f>IF($R$3="Allocate Adders",ESTIMATE!BH1300,ESTIMATE!AZ1300)</f>
        <v>0</v>
      </c>
      <c r="L1311" s="561">
        <f>IF($R$3="Allocate Adders",ESTIMATE!BK1300,ESTIMATE!BA1300)</f>
        <v>0</v>
      </c>
      <c r="M1311" s="1275">
        <f t="shared" si="57"/>
        <v>0</v>
      </c>
      <c r="N1311" s="1275"/>
      <c r="O1311" s="520">
        <f t="shared" si="56"/>
        <v>0</v>
      </c>
    </row>
    <row r="1312" spans="2:15" ht="18" hidden="1" customHeight="1">
      <c r="B1312" s="516"/>
      <c r="C1312" s="1274" t="str">
        <f>T(ESTIMATE!B1301)</f>
        <v/>
      </c>
      <c r="D1312" s="1274"/>
      <c r="E1312" s="1274"/>
      <c r="F1312" s="1274"/>
      <c r="G1312" s="1274"/>
      <c r="H1312" s="559">
        <f>ESTIMATE!R1301</f>
        <v>0</v>
      </c>
      <c r="I1312" s="560" t="str">
        <f>T(ESTIMATE!U1301)</f>
        <v/>
      </c>
      <c r="J1312" s="561">
        <f>IF($R$3="Allocate Adders",ESTIMATE!BE1301,ESTIMATE!AY1301)</f>
        <v>0</v>
      </c>
      <c r="K1312" s="561">
        <f>IF($R$3="Allocate Adders",ESTIMATE!BH1301,ESTIMATE!AZ1301)</f>
        <v>0</v>
      </c>
      <c r="L1312" s="561">
        <f>IF($R$3="Allocate Adders",ESTIMATE!BK1301,ESTIMATE!BA1301)</f>
        <v>0</v>
      </c>
      <c r="M1312" s="1275">
        <f t="shared" si="57"/>
        <v>0</v>
      </c>
      <c r="N1312" s="1275"/>
      <c r="O1312" s="520">
        <f t="shared" si="56"/>
        <v>0</v>
      </c>
    </row>
    <row r="1313" spans="2:15" ht="18" hidden="1" customHeight="1">
      <c r="B1313" s="516"/>
      <c r="C1313" s="1274" t="str">
        <f>T(ESTIMATE!B1302)</f>
        <v/>
      </c>
      <c r="D1313" s="1274"/>
      <c r="E1313" s="1274"/>
      <c r="F1313" s="1274"/>
      <c r="G1313" s="1274"/>
      <c r="H1313" s="559">
        <f>ESTIMATE!R1302</f>
        <v>0</v>
      </c>
      <c r="I1313" s="560" t="str">
        <f>T(ESTIMATE!U1302)</f>
        <v/>
      </c>
      <c r="J1313" s="561">
        <f>IF($R$3="Allocate Adders",ESTIMATE!BE1302,ESTIMATE!AY1302)</f>
        <v>0</v>
      </c>
      <c r="K1313" s="561">
        <f>IF($R$3="Allocate Adders",ESTIMATE!BH1302,ESTIMATE!AZ1302)</f>
        <v>0</v>
      </c>
      <c r="L1313" s="561">
        <f>IF($R$3="Allocate Adders",ESTIMATE!BK1302,ESTIMATE!BA1302)</f>
        <v>0</v>
      </c>
      <c r="M1313" s="1275">
        <f t="shared" si="57"/>
        <v>0</v>
      </c>
      <c r="N1313" s="1275"/>
      <c r="O1313" s="520">
        <f t="shared" si="56"/>
        <v>0</v>
      </c>
    </row>
    <row r="1314" spans="2:15" ht="18" hidden="1" customHeight="1">
      <c r="B1314" s="516"/>
      <c r="C1314" s="1274" t="str">
        <f>T(ESTIMATE!B1303)</f>
        <v/>
      </c>
      <c r="D1314" s="1274"/>
      <c r="E1314" s="1274"/>
      <c r="F1314" s="1274"/>
      <c r="G1314" s="1274"/>
      <c r="H1314" s="559">
        <f>ESTIMATE!R1303</f>
        <v>0</v>
      </c>
      <c r="I1314" s="560" t="str">
        <f>T(ESTIMATE!U1303)</f>
        <v/>
      </c>
      <c r="J1314" s="561">
        <f>IF($R$3="Allocate Adders",ESTIMATE!BE1303,ESTIMATE!AY1303)</f>
        <v>0</v>
      </c>
      <c r="K1314" s="561">
        <f>IF($R$3="Allocate Adders",ESTIMATE!BH1303,ESTIMATE!AZ1303)</f>
        <v>0</v>
      </c>
      <c r="L1314" s="561">
        <f>IF($R$3="Allocate Adders",ESTIMATE!BK1303,ESTIMATE!BA1303)</f>
        <v>0</v>
      </c>
      <c r="M1314" s="1275">
        <f t="shared" si="57"/>
        <v>0</v>
      </c>
      <c r="N1314" s="1275"/>
      <c r="O1314" s="520">
        <f t="shared" si="56"/>
        <v>0</v>
      </c>
    </row>
    <row r="1315" spans="2:15" ht="18" hidden="1" customHeight="1">
      <c r="B1315" s="516"/>
      <c r="C1315" s="1274" t="str">
        <f>T(ESTIMATE!B1304)</f>
        <v/>
      </c>
      <c r="D1315" s="1274"/>
      <c r="E1315" s="1274"/>
      <c r="F1315" s="1274"/>
      <c r="G1315" s="1274"/>
      <c r="H1315" s="559">
        <f>ESTIMATE!R1304</f>
        <v>0</v>
      </c>
      <c r="I1315" s="560" t="str">
        <f>T(ESTIMATE!U1304)</f>
        <v/>
      </c>
      <c r="J1315" s="561">
        <f>IF($R$3="Allocate Adders",ESTIMATE!BE1304,ESTIMATE!AY1304)</f>
        <v>0</v>
      </c>
      <c r="K1315" s="561">
        <f>IF($R$3="Allocate Adders",ESTIMATE!BH1304,ESTIMATE!AZ1304)</f>
        <v>0</v>
      </c>
      <c r="L1315" s="561">
        <f>IF($R$3="Allocate Adders",ESTIMATE!BK1304,ESTIMATE!BA1304)</f>
        <v>0</v>
      </c>
      <c r="M1315" s="1275">
        <f t="shared" si="57"/>
        <v>0</v>
      </c>
      <c r="N1315" s="1275"/>
      <c r="O1315" s="520">
        <f t="shared" si="56"/>
        <v>0</v>
      </c>
    </row>
    <row r="1316" spans="2:15" ht="18" hidden="1" customHeight="1">
      <c r="B1316" s="516"/>
      <c r="C1316" s="1274" t="str">
        <f>T(ESTIMATE!B1305)</f>
        <v/>
      </c>
      <c r="D1316" s="1274"/>
      <c r="E1316" s="1274"/>
      <c r="F1316" s="1274"/>
      <c r="G1316" s="1274"/>
      <c r="H1316" s="559">
        <f>ESTIMATE!R1305</f>
        <v>0</v>
      </c>
      <c r="I1316" s="560" t="str">
        <f>T(ESTIMATE!U1305)</f>
        <v/>
      </c>
      <c r="J1316" s="561">
        <f>IF($R$3="Allocate Adders",ESTIMATE!BE1305,ESTIMATE!AY1305)</f>
        <v>0</v>
      </c>
      <c r="K1316" s="561">
        <f>IF($R$3="Allocate Adders",ESTIMATE!BH1305,ESTIMATE!AZ1305)</f>
        <v>0</v>
      </c>
      <c r="L1316" s="561">
        <f>IF($R$3="Allocate Adders",ESTIMATE!BK1305,ESTIMATE!BA1305)</f>
        <v>0</v>
      </c>
      <c r="M1316" s="1275">
        <f t="shared" si="57"/>
        <v>0</v>
      </c>
      <c r="N1316" s="1275"/>
      <c r="O1316" s="520">
        <f t="shared" si="56"/>
        <v>0</v>
      </c>
    </row>
    <row r="1317" spans="2:15" ht="18" hidden="1" customHeight="1">
      <c r="B1317" s="516"/>
      <c r="C1317" s="1274" t="str">
        <f>T(ESTIMATE!B1306)</f>
        <v/>
      </c>
      <c r="D1317" s="1274"/>
      <c r="E1317" s="1274"/>
      <c r="F1317" s="1274"/>
      <c r="G1317" s="1274"/>
      <c r="H1317" s="559">
        <f>ESTIMATE!R1306</f>
        <v>0</v>
      </c>
      <c r="I1317" s="560" t="str">
        <f>T(ESTIMATE!U1306)</f>
        <v/>
      </c>
      <c r="J1317" s="561">
        <f>IF($R$3="Allocate Adders",ESTIMATE!BE1306,ESTIMATE!AY1306)</f>
        <v>0</v>
      </c>
      <c r="K1317" s="561">
        <f>IF($R$3="Allocate Adders",ESTIMATE!BH1306,ESTIMATE!AZ1306)</f>
        <v>0</v>
      </c>
      <c r="L1317" s="561">
        <f>IF($R$3="Allocate Adders",ESTIMATE!BK1306,ESTIMATE!BA1306)</f>
        <v>0</v>
      </c>
      <c r="M1317" s="1275">
        <f t="shared" si="57"/>
        <v>0</v>
      </c>
      <c r="N1317" s="1275"/>
      <c r="O1317" s="520">
        <f t="shared" si="56"/>
        <v>0</v>
      </c>
    </row>
    <row r="1318" spans="2:15" ht="18" hidden="1" customHeight="1">
      <c r="B1318" s="516"/>
      <c r="C1318" s="1274" t="str">
        <f>T(ESTIMATE!B1307)</f>
        <v/>
      </c>
      <c r="D1318" s="1274"/>
      <c r="E1318" s="1274"/>
      <c r="F1318" s="1274"/>
      <c r="G1318" s="1274"/>
      <c r="H1318" s="559">
        <f>ESTIMATE!R1307</f>
        <v>0</v>
      </c>
      <c r="I1318" s="560" t="str">
        <f>T(ESTIMATE!U1307)</f>
        <v/>
      </c>
      <c r="J1318" s="561">
        <f>IF($R$3="Allocate Adders",ESTIMATE!BE1307,ESTIMATE!AY1307)</f>
        <v>0</v>
      </c>
      <c r="K1318" s="561">
        <f>IF($R$3="Allocate Adders",ESTIMATE!BH1307,ESTIMATE!AZ1307)</f>
        <v>0</v>
      </c>
      <c r="L1318" s="561">
        <f>IF($R$3="Allocate Adders",ESTIMATE!BK1307,ESTIMATE!BA1307)</f>
        <v>0</v>
      </c>
      <c r="M1318" s="1275">
        <f t="shared" si="57"/>
        <v>0</v>
      </c>
      <c r="N1318" s="1275"/>
      <c r="O1318" s="520">
        <f t="shared" si="56"/>
        <v>0</v>
      </c>
    </row>
    <row r="1319" spans="2:15" ht="18" hidden="1" customHeight="1">
      <c r="B1319" s="516"/>
      <c r="C1319" s="1274" t="str">
        <f>T(ESTIMATE!B1308)</f>
        <v/>
      </c>
      <c r="D1319" s="1274"/>
      <c r="E1319" s="1274"/>
      <c r="F1319" s="1274"/>
      <c r="G1319" s="1274"/>
      <c r="H1319" s="559">
        <f>ESTIMATE!R1308</f>
        <v>0</v>
      </c>
      <c r="I1319" s="560" t="str">
        <f>T(ESTIMATE!U1308)</f>
        <v/>
      </c>
      <c r="J1319" s="561">
        <f>IF($R$3="Allocate Adders",ESTIMATE!BE1308,ESTIMATE!AY1308)</f>
        <v>0</v>
      </c>
      <c r="K1319" s="561">
        <f>IF($R$3="Allocate Adders",ESTIMATE!BH1308,ESTIMATE!AZ1308)</f>
        <v>0</v>
      </c>
      <c r="L1319" s="561">
        <f>IF($R$3="Allocate Adders",ESTIMATE!BK1308,ESTIMATE!BA1308)</f>
        <v>0</v>
      </c>
      <c r="M1319" s="1275">
        <f t="shared" si="57"/>
        <v>0</v>
      </c>
      <c r="N1319" s="1275"/>
      <c r="O1319" s="520">
        <f t="shared" si="56"/>
        <v>0</v>
      </c>
    </row>
    <row r="1320" spans="2:15" ht="18" hidden="1" customHeight="1">
      <c r="B1320" s="516"/>
      <c r="C1320" s="1274" t="str">
        <f>T(ESTIMATE!B1309)</f>
        <v/>
      </c>
      <c r="D1320" s="1274"/>
      <c r="E1320" s="1274"/>
      <c r="F1320" s="1274"/>
      <c r="G1320" s="1274"/>
      <c r="H1320" s="559">
        <f>ESTIMATE!R1309</f>
        <v>0</v>
      </c>
      <c r="I1320" s="560" t="str">
        <f>T(ESTIMATE!U1309)</f>
        <v/>
      </c>
      <c r="J1320" s="561">
        <f>IF($R$3="Allocate Adders",ESTIMATE!BE1309,ESTIMATE!AY1309)</f>
        <v>0</v>
      </c>
      <c r="K1320" s="561">
        <f>IF($R$3="Allocate Adders",ESTIMATE!BH1309,ESTIMATE!AZ1309)</f>
        <v>0</v>
      </c>
      <c r="L1320" s="561">
        <f>IF($R$3="Allocate Adders",ESTIMATE!BK1309,ESTIMATE!BA1309)</f>
        <v>0</v>
      </c>
      <c r="M1320" s="1275">
        <f t="shared" si="57"/>
        <v>0</v>
      </c>
      <c r="N1320" s="1275"/>
      <c r="O1320" s="520">
        <f t="shared" si="56"/>
        <v>0</v>
      </c>
    </row>
    <row r="1321" spans="2:15" ht="18" hidden="1" customHeight="1">
      <c r="B1321" s="516"/>
      <c r="C1321" s="1274" t="str">
        <f>T(ESTIMATE!B1310)</f>
        <v/>
      </c>
      <c r="D1321" s="1274"/>
      <c r="E1321" s="1274"/>
      <c r="F1321" s="1274"/>
      <c r="G1321" s="1274"/>
      <c r="H1321" s="559">
        <f>ESTIMATE!R1310</f>
        <v>0</v>
      </c>
      <c r="I1321" s="560" t="str">
        <f>T(ESTIMATE!U1310)</f>
        <v/>
      </c>
      <c r="J1321" s="561">
        <f>IF($R$3="Allocate Adders",ESTIMATE!BE1310,ESTIMATE!AY1310)</f>
        <v>0</v>
      </c>
      <c r="K1321" s="561">
        <f>IF($R$3="Allocate Adders",ESTIMATE!BH1310,ESTIMATE!AZ1310)</f>
        <v>0</v>
      </c>
      <c r="L1321" s="561">
        <f>IF($R$3="Allocate Adders",ESTIMATE!BK1310,ESTIMATE!BA1310)</f>
        <v>0</v>
      </c>
      <c r="M1321" s="1275">
        <f t="shared" si="57"/>
        <v>0</v>
      </c>
      <c r="N1321" s="1275"/>
      <c r="O1321" s="520">
        <f t="shared" si="56"/>
        <v>0</v>
      </c>
    </row>
    <row r="1322" spans="2:15" ht="4.3499999999999996" hidden="1" customHeight="1" thickBot="1">
      <c r="B1322" s="516"/>
      <c r="C1322" s="562"/>
      <c r="D1322" s="364"/>
      <c r="E1322" s="364"/>
      <c r="F1322" s="364"/>
      <c r="G1322" s="364"/>
      <c r="H1322" s="563"/>
      <c r="I1322" s="364"/>
      <c r="J1322" s="564"/>
      <c r="K1322" s="564"/>
      <c r="L1322" s="564"/>
      <c r="M1322" s="565"/>
      <c r="N1322" s="566"/>
      <c r="O1322" s="520">
        <f>O1323</f>
        <v>2000</v>
      </c>
    </row>
    <row r="1323" spans="2:15" ht="22" hidden="1" customHeight="1" thickBot="1">
      <c r="B1323" s="516"/>
      <c r="C1323" s="1276" t="str">
        <f>T(ESTIMATE!AE1312)</f>
        <v>CARPET/VINYL TOTAL</v>
      </c>
      <c r="D1323" s="1277"/>
      <c r="E1323" s="1277"/>
      <c r="F1323" s="1277"/>
      <c r="G1323" s="1277"/>
      <c r="H1323" s="1277"/>
      <c r="I1323" s="1278"/>
      <c r="J1323" s="530">
        <f>SUM(J1282:J1322)</f>
        <v>750</v>
      </c>
      <c r="K1323" s="531">
        <f>SUM(K1282:K1322)</f>
        <v>2000</v>
      </c>
      <c r="L1323" s="530">
        <f>SUM(L1282:L1322)</f>
        <v>0</v>
      </c>
      <c r="M1323" s="1279">
        <f>SUM(M1282:N1322)</f>
        <v>2750</v>
      </c>
      <c r="N1323" s="1280"/>
      <c r="O1323" s="520">
        <f>SUM(O1281:O1321)</f>
        <v>2000</v>
      </c>
    </row>
    <row r="1324" spans="2:15" ht="20.7" hidden="1" customHeight="1">
      <c r="B1324" s="521"/>
      <c r="C1324" s="585"/>
      <c r="D1324" s="585"/>
      <c r="E1324" s="585"/>
      <c r="F1324" s="585"/>
      <c r="G1324" s="585"/>
      <c r="H1324" s="586"/>
      <c r="I1324" s="585"/>
      <c r="J1324" s="587"/>
      <c r="K1324" s="587"/>
      <c r="L1324" s="587"/>
      <c r="M1324" s="588"/>
      <c r="N1324" s="571"/>
      <c r="O1324" s="520">
        <f>O1323</f>
        <v>2000</v>
      </c>
    </row>
    <row r="1325" spans="2:15" ht="5.45" hidden="1" customHeight="1">
      <c r="B1325" s="597"/>
      <c r="C1325" s="1281"/>
      <c r="D1325" s="1281"/>
      <c r="E1325" s="1281"/>
      <c r="F1325" s="1281"/>
      <c r="G1325" s="1281"/>
      <c r="H1325" s="594"/>
      <c r="I1325" s="595"/>
      <c r="J1325" s="596"/>
      <c r="K1325" s="596"/>
      <c r="L1325" s="596"/>
      <c r="M1325" s="1282"/>
      <c r="N1325" s="1282"/>
    </row>
    <row r="1326" spans="2:15" ht="22" hidden="1" customHeight="1">
      <c r="B1326" s="521"/>
      <c r="C1326" s="1283" t="str">
        <f>T(ESTIMATE!B1315)</f>
        <v>TILING</v>
      </c>
      <c r="D1326" s="1283"/>
      <c r="E1326" s="1283"/>
      <c r="F1326" s="1283"/>
      <c r="G1326" s="1284"/>
      <c r="H1326" s="556">
        <f>SUM(H1327:H1366)</f>
        <v>500</v>
      </c>
      <c r="I1326" s="557"/>
      <c r="J1326" s="558"/>
      <c r="K1326" s="558"/>
      <c r="L1326" s="558"/>
      <c r="M1326" s="1285"/>
      <c r="N1326" s="1286"/>
      <c r="O1326" s="520">
        <f t="shared" ref="O1326:O1366" si="58">H1326</f>
        <v>500</v>
      </c>
    </row>
    <row r="1327" spans="2:15" ht="18" hidden="1" customHeight="1">
      <c r="B1327" s="516"/>
      <c r="C1327" s="1274" t="str">
        <f>T(ESTIMATE!B1316)</f>
        <v>Tiling Bid/Allowance</v>
      </c>
      <c r="D1327" s="1274"/>
      <c r="E1327" s="1274"/>
      <c r="F1327" s="1274"/>
      <c r="G1327" s="1274"/>
      <c r="H1327" s="559">
        <f>ESTIMATE!R1316</f>
        <v>0</v>
      </c>
      <c r="I1327" s="560" t="str">
        <f>T(ESTIMATE!U1316)</f>
        <v/>
      </c>
      <c r="J1327" s="561">
        <f>IF($R$3="Allocate Adders",ESTIMATE!BE1316,ESTIMATE!AY1316)</f>
        <v>0</v>
      </c>
      <c r="K1327" s="561">
        <f>IF($R$3="Allocate Adders",ESTIMATE!BH1316,ESTIMATE!AZ1316)</f>
        <v>0</v>
      </c>
      <c r="L1327" s="561">
        <f>IF($R$3="Allocate Adders",ESTIMATE!BK1316,ESTIMATE!BA1316)</f>
        <v>0</v>
      </c>
      <c r="M1327" s="1275">
        <f t="shared" ref="M1327:M1366" si="59">SUM(J1327:L1327)</f>
        <v>0</v>
      </c>
      <c r="N1327" s="1275"/>
      <c r="O1327" s="520">
        <f t="shared" si="58"/>
        <v>0</v>
      </c>
    </row>
    <row r="1328" spans="2:15" ht="18" hidden="1" customHeight="1">
      <c r="B1328" s="516"/>
      <c r="C1328" s="1274" t="str">
        <f>T(ESTIMATE!B1317)</f>
        <v/>
      </c>
      <c r="D1328" s="1274"/>
      <c r="E1328" s="1274"/>
      <c r="F1328" s="1274"/>
      <c r="G1328" s="1274"/>
      <c r="H1328" s="559">
        <f>ESTIMATE!R1317</f>
        <v>0</v>
      </c>
      <c r="I1328" s="560" t="str">
        <f>T(ESTIMATE!U1317)</f>
        <v/>
      </c>
      <c r="J1328" s="561">
        <f>IF($R$3="Allocate Adders",ESTIMATE!BE1317,ESTIMATE!AY1317)</f>
        <v>0</v>
      </c>
      <c r="K1328" s="561">
        <f>IF($R$3="Allocate Adders",ESTIMATE!BH1317,ESTIMATE!AZ1317)</f>
        <v>0</v>
      </c>
      <c r="L1328" s="561">
        <f>IF($R$3="Allocate Adders",ESTIMATE!BK1317,ESTIMATE!BA1317)</f>
        <v>0</v>
      </c>
      <c r="M1328" s="1275">
        <f t="shared" si="59"/>
        <v>0</v>
      </c>
      <c r="N1328" s="1275"/>
      <c r="O1328" s="520">
        <f t="shared" si="58"/>
        <v>0</v>
      </c>
    </row>
    <row r="1329" spans="2:15" ht="18" hidden="1" customHeight="1">
      <c r="B1329" s="516"/>
      <c r="C1329" s="1274" t="str">
        <f>T(ESTIMATE!B1318)</f>
        <v/>
      </c>
      <c r="D1329" s="1274"/>
      <c r="E1329" s="1274"/>
      <c r="F1329" s="1274"/>
      <c r="G1329" s="1274"/>
      <c r="H1329" s="559">
        <f>ESTIMATE!R1318</f>
        <v>0</v>
      </c>
      <c r="I1329" s="560" t="str">
        <f>T(ESTIMATE!U1318)</f>
        <v/>
      </c>
      <c r="J1329" s="561">
        <f>IF($R$3="Allocate Adders",ESTIMATE!BE1318,ESTIMATE!AY1318)</f>
        <v>0</v>
      </c>
      <c r="K1329" s="561">
        <f>IF($R$3="Allocate Adders",ESTIMATE!BH1318,ESTIMATE!AZ1318)</f>
        <v>0</v>
      </c>
      <c r="L1329" s="561">
        <f>IF($R$3="Allocate Adders",ESTIMATE!BK1318,ESTIMATE!BA1318)</f>
        <v>0</v>
      </c>
      <c r="M1329" s="1275">
        <f t="shared" si="59"/>
        <v>0</v>
      </c>
      <c r="N1329" s="1275"/>
      <c r="O1329" s="520">
        <f t="shared" si="58"/>
        <v>0</v>
      </c>
    </row>
    <row r="1330" spans="2:15" ht="18" hidden="1" customHeight="1">
      <c r="B1330" s="516"/>
      <c r="C1330" s="1274" t="str">
        <f>T(ESTIMATE!B1319)</f>
        <v>Floor Tile</v>
      </c>
      <c r="D1330" s="1274"/>
      <c r="E1330" s="1274"/>
      <c r="F1330" s="1274"/>
      <c r="G1330" s="1274"/>
      <c r="H1330" s="559">
        <f>ESTIMATE!R1319</f>
        <v>0</v>
      </c>
      <c r="I1330" s="560" t="str">
        <f>T(ESTIMATE!U1319)</f>
        <v/>
      </c>
      <c r="J1330" s="561">
        <f>IF($R$3="Allocate Adders",ESTIMATE!BE1319,ESTIMATE!AY1319)</f>
        <v>0</v>
      </c>
      <c r="K1330" s="561">
        <f>IF($R$3="Allocate Adders",ESTIMATE!BH1319,ESTIMATE!AZ1319)</f>
        <v>0</v>
      </c>
      <c r="L1330" s="561">
        <f>IF($R$3="Allocate Adders",ESTIMATE!BK1319,ESTIMATE!BA1319)</f>
        <v>0</v>
      </c>
      <c r="M1330" s="1275">
        <f t="shared" si="59"/>
        <v>0</v>
      </c>
      <c r="N1330" s="1275"/>
      <c r="O1330" s="520">
        <f t="shared" si="58"/>
        <v>0</v>
      </c>
    </row>
    <row r="1331" spans="2:15" ht="18" hidden="1" customHeight="1">
      <c r="B1331" s="516"/>
      <c r="C1331" s="1274" t="str">
        <f>T(ESTIMATE!B1320)</f>
        <v>Tile flooring, economy grade (tile, backer, grout, accs)</v>
      </c>
      <c r="D1331" s="1274"/>
      <c r="E1331" s="1274"/>
      <c r="F1331" s="1274"/>
      <c r="G1331" s="1274"/>
      <c r="H1331" s="559">
        <f>ESTIMATE!R1320</f>
        <v>0</v>
      </c>
      <c r="I1331" s="560" t="str">
        <f>T(ESTIMATE!U1320)</f>
        <v>sf</v>
      </c>
      <c r="J1331" s="561">
        <f>IF($R$3="Allocate Adders",ESTIMATE!BE1320,ESTIMATE!AY1320)</f>
        <v>0</v>
      </c>
      <c r="K1331" s="561">
        <f>IF($R$3="Allocate Adders",ESTIMATE!BH1320,ESTIMATE!AZ1320)</f>
        <v>0</v>
      </c>
      <c r="L1331" s="561">
        <f>IF($R$3="Allocate Adders",ESTIMATE!BK1320,ESTIMATE!BA1320)</f>
        <v>0</v>
      </c>
      <c r="M1331" s="1275">
        <f t="shared" si="59"/>
        <v>0</v>
      </c>
      <c r="N1331" s="1275"/>
      <c r="O1331" s="520">
        <f t="shared" si="58"/>
        <v>0</v>
      </c>
    </row>
    <row r="1332" spans="2:15" ht="18" hidden="1" customHeight="1">
      <c r="B1332" s="516"/>
      <c r="C1332" s="1274" t="str">
        <f>T(ESTIMATE!B1321)</f>
        <v>Tile flooring, average grade (tile, backer, grout, accs)</v>
      </c>
      <c r="D1332" s="1274"/>
      <c r="E1332" s="1274"/>
      <c r="F1332" s="1274"/>
      <c r="G1332" s="1274"/>
      <c r="H1332" s="559">
        <f>ESTIMATE!R1321</f>
        <v>500</v>
      </c>
      <c r="I1332" s="560" t="str">
        <f>T(ESTIMATE!U1321)</f>
        <v>sf</v>
      </c>
      <c r="J1332" s="561">
        <f>IF($R$3="Allocate Adders",ESTIMATE!BE1321,ESTIMATE!AY1321)</f>
        <v>3000</v>
      </c>
      <c r="K1332" s="561">
        <f>IF($R$3="Allocate Adders",ESTIMATE!BH1321,ESTIMATE!AZ1321)</f>
        <v>1500</v>
      </c>
      <c r="L1332" s="561">
        <f>IF($R$3="Allocate Adders",ESTIMATE!BK1321,ESTIMATE!BA1321)</f>
        <v>0</v>
      </c>
      <c r="M1332" s="1275">
        <f t="shared" si="59"/>
        <v>4500</v>
      </c>
      <c r="N1332" s="1275"/>
      <c r="O1332" s="520">
        <f t="shared" si="58"/>
        <v>500</v>
      </c>
    </row>
    <row r="1333" spans="2:15" ht="18" hidden="1" customHeight="1">
      <c r="B1333" s="516"/>
      <c r="C1333" s="1274" t="str">
        <f>T(ESTIMATE!B1322)</f>
        <v>Tile flooring, premium grade (tile, backer, grout, accs)</v>
      </c>
      <c r="D1333" s="1274"/>
      <c r="E1333" s="1274"/>
      <c r="F1333" s="1274"/>
      <c r="G1333" s="1274"/>
      <c r="H1333" s="559">
        <f>ESTIMATE!R1322</f>
        <v>0</v>
      </c>
      <c r="I1333" s="560" t="str">
        <f>T(ESTIMATE!U1322)</f>
        <v>sf</v>
      </c>
      <c r="J1333" s="561">
        <f>IF($R$3="Allocate Adders",ESTIMATE!BE1322,ESTIMATE!AY1322)</f>
        <v>0</v>
      </c>
      <c r="K1333" s="561">
        <f>IF($R$3="Allocate Adders",ESTIMATE!BH1322,ESTIMATE!AZ1322)</f>
        <v>0</v>
      </c>
      <c r="L1333" s="561">
        <f>IF($R$3="Allocate Adders",ESTIMATE!BK1322,ESTIMATE!BA1322)</f>
        <v>0</v>
      </c>
      <c r="M1333" s="1275">
        <f t="shared" si="59"/>
        <v>0</v>
      </c>
      <c r="N1333" s="1275"/>
      <c r="O1333" s="520">
        <f t="shared" si="58"/>
        <v>0</v>
      </c>
    </row>
    <row r="1334" spans="2:15" ht="18" hidden="1" customHeight="1">
      <c r="B1334" s="516"/>
      <c r="C1334" s="1274" t="str">
        <f>T(ESTIMATE!B1323)</f>
        <v/>
      </c>
      <c r="D1334" s="1274"/>
      <c r="E1334" s="1274"/>
      <c r="F1334" s="1274"/>
      <c r="G1334" s="1274"/>
      <c r="H1334" s="559">
        <f>ESTIMATE!R1323</f>
        <v>0</v>
      </c>
      <c r="I1334" s="560" t="str">
        <f>T(ESTIMATE!U1323)</f>
        <v/>
      </c>
      <c r="J1334" s="561">
        <f>IF($R$3="Allocate Adders",ESTIMATE!BE1323,ESTIMATE!AY1323)</f>
        <v>0</v>
      </c>
      <c r="K1334" s="561">
        <f>IF($R$3="Allocate Adders",ESTIMATE!BH1323,ESTIMATE!AZ1323)</f>
        <v>0</v>
      </c>
      <c r="L1334" s="561">
        <f>IF($R$3="Allocate Adders",ESTIMATE!BK1323,ESTIMATE!BA1323)</f>
        <v>0</v>
      </c>
      <c r="M1334" s="1275">
        <f t="shared" si="59"/>
        <v>0</v>
      </c>
      <c r="N1334" s="1275"/>
      <c r="O1334" s="520">
        <f t="shared" si="58"/>
        <v>0</v>
      </c>
    </row>
    <row r="1335" spans="2:15" ht="18" hidden="1" customHeight="1">
      <c r="B1335" s="516"/>
      <c r="C1335" s="1274" t="str">
        <f>T(ESTIMATE!B1324)</f>
        <v/>
      </c>
      <c r="D1335" s="1274"/>
      <c r="E1335" s="1274"/>
      <c r="F1335" s="1274"/>
      <c r="G1335" s="1274"/>
      <c r="H1335" s="559">
        <f>ESTIMATE!R1324</f>
        <v>0</v>
      </c>
      <c r="I1335" s="560" t="str">
        <f>T(ESTIMATE!U1324)</f>
        <v/>
      </c>
      <c r="J1335" s="561">
        <f>IF($R$3="Allocate Adders",ESTIMATE!BE1324,ESTIMATE!AY1324)</f>
        <v>0</v>
      </c>
      <c r="K1335" s="561">
        <f>IF($R$3="Allocate Adders",ESTIMATE!BH1324,ESTIMATE!AZ1324)</f>
        <v>0</v>
      </c>
      <c r="L1335" s="561">
        <f>IF($R$3="Allocate Adders",ESTIMATE!BK1324,ESTIMATE!BA1324)</f>
        <v>0</v>
      </c>
      <c r="M1335" s="1275">
        <f t="shared" si="59"/>
        <v>0</v>
      </c>
      <c r="N1335" s="1275"/>
      <c r="O1335" s="520">
        <f t="shared" si="58"/>
        <v>0</v>
      </c>
    </row>
    <row r="1336" spans="2:15" ht="18" hidden="1" customHeight="1">
      <c r="B1336" s="516"/>
      <c r="C1336" s="1274" t="str">
        <f>T(ESTIMATE!B1325)</f>
        <v>Shower Tile</v>
      </c>
      <c r="D1336" s="1274"/>
      <c r="E1336" s="1274"/>
      <c r="F1336" s="1274"/>
      <c r="G1336" s="1274"/>
      <c r="H1336" s="559">
        <f>ESTIMATE!R1325</f>
        <v>0</v>
      </c>
      <c r="I1336" s="560" t="str">
        <f>T(ESTIMATE!U1325)</f>
        <v/>
      </c>
      <c r="J1336" s="561">
        <f>IF($R$3="Allocate Adders",ESTIMATE!BE1325,ESTIMATE!AY1325)</f>
        <v>0</v>
      </c>
      <c r="K1336" s="561">
        <f>IF($R$3="Allocate Adders",ESTIMATE!BH1325,ESTIMATE!AZ1325)</f>
        <v>0</v>
      </c>
      <c r="L1336" s="561">
        <f>IF($R$3="Allocate Adders",ESTIMATE!BK1325,ESTIMATE!BA1325)</f>
        <v>0</v>
      </c>
      <c r="M1336" s="1275">
        <f t="shared" si="59"/>
        <v>0</v>
      </c>
      <c r="N1336" s="1275"/>
      <c r="O1336" s="520">
        <f t="shared" si="58"/>
        <v>0</v>
      </c>
    </row>
    <row r="1337" spans="2:15" ht="18" hidden="1" customHeight="1">
      <c r="B1337" s="516"/>
      <c r="C1337" s="1274" t="str">
        <f>T(ESTIMATE!B1326)</f>
        <v>Shower tile, economy grade (tile, backer, grout, accs)</v>
      </c>
      <c r="D1337" s="1274"/>
      <c r="E1337" s="1274"/>
      <c r="F1337" s="1274"/>
      <c r="G1337" s="1274"/>
      <c r="H1337" s="559">
        <f>ESTIMATE!R1326</f>
        <v>0</v>
      </c>
      <c r="I1337" s="560" t="str">
        <f>T(ESTIMATE!U1326)</f>
        <v>sf</v>
      </c>
      <c r="J1337" s="561">
        <f>IF($R$3="Allocate Adders",ESTIMATE!BE1326,ESTIMATE!AY1326)</f>
        <v>0</v>
      </c>
      <c r="K1337" s="561">
        <f>IF($R$3="Allocate Adders",ESTIMATE!BH1326,ESTIMATE!AZ1326)</f>
        <v>0</v>
      </c>
      <c r="L1337" s="561">
        <f>IF($R$3="Allocate Adders",ESTIMATE!BK1326,ESTIMATE!BA1326)</f>
        <v>0</v>
      </c>
      <c r="M1337" s="1275">
        <f t="shared" si="59"/>
        <v>0</v>
      </c>
      <c r="N1337" s="1275"/>
      <c r="O1337" s="520">
        <f t="shared" si="58"/>
        <v>0</v>
      </c>
    </row>
    <row r="1338" spans="2:15" ht="18" hidden="1" customHeight="1">
      <c r="B1338" s="516"/>
      <c r="C1338" s="1274" t="str">
        <f>T(ESTIMATE!B1327)</f>
        <v>Shower tile, average grade (tile, backer, grout, accs)</v>
      </c>
      <c r="D1338" s="1274"/>
      <c r="E1338" s="1274"/>
      <c r="F1338" s="1274"/>
      <c r="G1338" s="1274"/>
      <c r="H1338" s="559">
        <f>ESTIMATE!R1327</f>
        <v>0</v>
      </c>
      <c r="I1338" s="560" t="str">
        <f>T(ESTIMATE!U1327)</f>
        <v>sf</v>
      </c>
      <c r="J1338" s="561">
        <f>IF($R$3="Allocate Adders",ESTIMATE!BE1327,ESTIMATE!AY1327)</f>
        <v>0</v>
      </c>
      <c r="K1338" s="561">
        <f>IF($R$3="Allocate Adders",ESTIMATE!BH1327,ESTIMATE!AZ1327)</f>
        <v>0</v>
      </c>
      <c r="L1338" s="561">
        <f>IF($R$3="Allocate Adders",ESTIMATE!BK1327,ESTIMATE!BA1327)</f>
        <v>0</v>
      </c>
      <c r="M1338" s="1275">
        <f t="shared" si="59"/>
        <v>0</v>
      </c>
      <c r="N1338" s="1275"/>
      <c r="O1338" s="520">
        <f t="shared" si="58"/>
        <v>0</v>
      </c>
    </row>
    <row r="1339" spans="2:15" ht="18" hidden="1" customHeight="1">
      <c r="B1339" s="516"/>
      <c r="C1339" s="1274" t="str">
        <f>T(ESTIMATE!B1328)</f>
        <v>Shower tile, premium grade (tile, backer, grout, accs)</v>
      </c>
      <c r="D1339" s="1274"/>
      <c r="E1339" s="1274"/>
      <c r="F1339" s="1274"/>
      <c r="G1339" s="1274"/>
      <c r="H1339" s="559">
        <f>ESTIMATE!R1328</f>
        <v>0</v>
      </c>
      <c r="I1339" s="560" t="str">
        <f>T(ESTIMATE!U1328)</f>
        <v>sf</v>
      </c>
      <c r="J1339" s="561">
        <f>IF($R$3="Allocate Adders",ESTIMATE!BE1328,ESTIMATE!AY1328)</f>
        <v>0</v>
      </c>
      <c r="K1339" s="561">
        <f>IF($R$3="Allocate Adders",ESTIMATE!BH1328,ESTIMATE!AZ1328)</f>
        <v>0</v>
      </c>
      <c r="L1339" s="561">
        <f>IF($R$3="Allocate Adders",ESTIMATE!BK1328,ESTIMATE!BA1328)</f>
        <v>0</v>
      </c>
      <c r="M1339" s="1275">
        <f t="shared" si="59"/>
        <v>0</v>
      </c>
      <c r="N1339" s="1275"/>
      <c r="O1339" s="520">
        <f t="shared" si="58"/>
        <v>0</v>
      </c>
    </row>
    <row r="1340" spans="2:15" ht="18" hidden="1" customHeight="1">
      <c r="B1340" s="516"/>
      <c r="C1340" s="1274" t="str">
        <f>T(ESTIMATE!B1329)</f>
        <v/>
      </c>
      <c r="D1340" s="1274"/>
      <c r="E1340" s="1274"/>
      <c r="F1340" s="1274"/>
      <c r="G1340" s="1274"/>
      <c r="H1340" s="559">
        <f>ESTIMATE!R1329</f>
        <v>0</v>
      </c>
      <c r="I1340" s="560" t="str">
        <f>T(ESTIMATE!U1329)</f>
        <v/>
      </c>
      <c r="J1340" s="561">
        <f>IF($R$3="Allocate Adders",ESTIMATE!BE1329,ESTIMATE!AY1329)</f>
        <v>0</v>
      </c>
      <c r="K1340" s="561">
        <f>IF($R$3="Allocate Adders",ESTIMATE!BH1329,ESTIMATE!AZ1329)</f>
        <v>0</v>
      </c>
      <c r="L1340" s="561">
        <f>IF($R$3="Allocate Adders",ESTIMATE!BK1329,ESTIMATE!BA1329)</f>
        <v>0</v>
      </c>
      <c r="M1340" s="1275">
        <f t="shared" si="59"/>
        <v>0</v>
      </c>
      <c r="N1340" s="1275"/>
      <c r="O1340" s="520">
        <f t="shared" si="58"/>
        <v>0</v>
      </c>
    </row>
    <row r="1341" spans="2:15" ht="18" hidden="1" customHeight="1">
      <c r="B1341" s="516"/>
      <c r="C1341" s="1274" t="str">
        <f>T(ESTIMATE!B1330)</f>
        <v/>
      </c>
      <c r="D1341" s="1274"/>
      <c r="E1341" s="1274"/>
      <c r="F1341" s="1274"/>
      <c r="G1341" s="1274"/>
      <c r="H1341" s="559">
        <f>ESTIMATE!R1330</f>
        <v>0</v>
      </c>
      <c r="I1341" s="560" t="str">
        <f>T(ESTIMATE!U1330)</f>
        <v/>
      </c>
      <c r="J1341" s="561">
        <f>IF($R$3="Allocate Adders",ESTIMATE!BE1330,ESTIMATE!AY1330)</f>
        <v>0</v>
      </c>
      <c r="K1341" s="561">
        <f>IF($R$3="Allocate Adders",ESTIMATE!BH1330,ESTIMATE!AZ1330)</f>
        <v>0</v>
      </c>
      <c r="L1341" s="561">
        <f>IF($R$3="Allocate Adders",ESTIMATE!BK1330,ESTIMATE!BA1330)</f>
        <v>0</v>
      </c>
      <c r="M1341" s="1275">
        <f t="shared" si="59"/>
        <v>0</v>
      </c>
      <c r="N1341" s="1275"/>
      <c r="O1341" s="520">
        <f t="shared" si="58"/>
        <v>0</v>
      </c>
    </row>
    <row r="1342" spans="2:15" ht="18" hidden="1" customHeight="1">
      <c r="B1342" s="516"/>
      <c r="C1342" s="1274" t="str">
        <f>T(ESTIMATE!B1331)</f>
        <v>Miscellaneous Wall Tile</v>
      </c>
      <c r="D1342" s="1274"/>
      <c r="E1342" s="1274"/>
      <c r="F1342" s="1274"/>
      <c r="G1342" s="1274"/>
      <c r="H1342" s="559">
        <f>ESTIMATE!R1331</f>
        <v>0</v>
      </c>
      <c r="I1342" s="560" t="str">
        <f>T(ESTIMATE!U1331)</f>
        <v/>
      </c>
      <c r="J1342" s="561">
        <f>IF($R$3="Allocate Adders",ESTIMATE!BE1331,ESTIMATE!AY1331)</f>
        <v>0</v>
      </c>
      <c r="K1342" s="561">
        <f>IF($R$3="Allocate Adders",ESTIMATE!BH1331,ESTIMATE!AZ1331)</f>
        <v>0</v>
      </c>
      <c r="L1342" s="561">
        <f>IF($R$3="Allocate Adders",ESTIMATE!BK1331,ESTIMATE!BA1331)</f>
        <v>0</v>
      </c>
      <c r="M1342" s="1275">
        <f t="shared" si="59"/>
        <v>0</v>
      </c>
      <c r="N1342" s="1275"/>
      <c r="O1342" s="520">
        <f t="shared" si="58"/>
        <v>0</v>
      </c>
    </row>
    <row r="1343" spans="2:15" ht="18" hidden="1" customHeight="1">
      <c r="B1343" s="516"/>
      <c r="C1343" s="1274" t="str">
        <f>T(ESTIMATE!B1332)</f>
        <v>Kitchen backsplash tile</v>
      </c>
      <c r="D1343" s="1274"/>
      <c r="E1343" s="1274"/>
      <c r="F1343" s="1274"/>
      <c r="G1343" s="1274"/>
      <c r="H1343" s="559">
        <f>ESTIMATE!R1332</f>
        <v>0</v>
      </c>
      <c r="I1343" s="560" t="str">
        <f>T(ESTIMATE!U1332)</f>
        <v>sf</v>
      </c>
      <c r="J1343" s="561">
        <f>IF($R$3="Allocate Adders",ESTIMATE!BE1332,ESTIMATE!AY1332)</f>
        <v>0</v>
      </c>
      <c r="K1343" s="561">
        <f>IF($R$3="Allocate Adders",ESTIMATE!BH1332,ESTIMATE!AZ1332)</f>
        <v>0</v>
      </c>
      <c r="L1343" s="561">
        <f>IF($R$3="Allocate Adders",ESTIMATE!BK1332,ESTIMATE!BA1332)</f>
        <v>0</v>
      </c>
      <c r="M1343" s="1275">
        <f t="shared" si="59"/>
        <v>0</v>
      </c>
      <c r="N1343" s="1275"/>
      <c r="O1343" s="520">
        <f t="shared" si="58"/>
        <v>0</v>
      </c>
    </row>
    <row r="1344" spans="2:15" ht="18" hidden="1" customHeight="1">
      <c r="B1344" s="516"/>
      <c r="C1344" s="1274" t="str">
        <f>T(ESTIMATE!B1333)</f>
        <v>Fireplace tile</v>
      </c>
      <c r="D1344" s="1274"/>
      <c r="E1344" s="1274"/>
      <c r="F1344" s="1274"/>
      <c r="G1344" s="1274"/>
      <c r="H1344" s="559">
        <f>ESTIMATE!R1333</f>
        <v>0</v>
      </c>
      <c r="I1344" s="560" t="str">
        <f>T(ESTIMATE!U1333)</f>
        <v>sf</v>
      </c>
      <c r="J1344" s="561">
        <f>IF($R$3="Allocate Adders",ESTIMATE!BE1333,ESTIMATE!AY1333)</f>
        <v>0</v>
      </c>
      <c r="K1344" s="561">
        <f>IF($R$3="Allocate Adders",ESTIMATE!BH1333,ESTIMATE!AZ1333)</f>
        <v>0</v>
      </c>
      <c r="L1344" s="561">
        <f>IF($R$3="Allocate Adders",ESTIMATE!BK1333,ESTIMATE!BA1333)</f>
        <v>0</v>
      </c>
      <c r="M1344" s="1275">
        <f t="shared" si="59"/>
        <v>0</v>
      </c>
      <c r="N1344" s="1275"/>
      <c r="O1344" s="520">
        <f t="shared" si="58"/>
        <v>0</v>
      </c>
    </row>
    <row r="1345" spans="2:15" ht="18" hidden="1" customHeight="1">
      <c r="B1345" s="516"/>
      <c r="C1345" s="1274" t="str">
        <f>T(ESTIMATE!B1334)</f>
        <v/>
      </c>
      <c r="D1345" s="1274"/>
      <c r="E1345" s="1274"/>
      <c r="F1345" s="1274"/>
      <c r="G1345" s="1274"/>
      <c r="H1345" s="559">
        <f>ESTIMATE!R1334</f>
        <v>0</v>
      </c>
      <c r="I1345" s="560" t="str">
        <f>T(ESTIMATE!U1334)</f>
        <v/>
      </c>
      <c r="J1345" s="561">
        <f>IF($R$3="Allocate Adders",ESTIMATE!BE1334,ESTIMATE!AY1334)</f>
        <v>0</v>
      </c>
      <c r="K1345" s="561">
        <f>IF($R$3="Allocate Adders",ESTIMATE!BH1334,ESTIMATE!AZ1334)</f>
        <v>0</v>
      </c>
      <c r="L1345" s="561">
        <f>IF($R$3="Allocate Adders",ESTIMATE!BK1334,ESTIMATE!BA1334)</f>
        <v>0</v>
      </c>
      <c r="M1345" s="1275">
        <f t="shared" si="59"/>
        <v>0</v>
      </c>
      <c r="N1345" s="1275"/>
      <c r="O1345" s="520">
        <f t="shared" si="58"/>
        <v>0</v>
      </c>
    </row>
    <row r="1346" spans="2:15" ht="18" hidden="1" customHeight="1">
      <c r="B1346" s="516"/>
      <c r="C1346" s="1274" t="str">
        <f>T(ESTIMATE!B1335)</f>
        <v/>
      </c>
      <c r="D1346" s="1274"/>
      <c r="E1346" s="1274"/>
      <c r="F1346" s="1274"/>
      <c r="G1346" s="1274"/>
      <c r="H1346" s="559">
        <f>ESTIMATE!R1335</f>
        <v>0</v>
      </c>
      <c r="I1346" s="560" t="str">
        <f>T(ESTIMATE!U1335)</f>
        <v/>
      </c>
      <c r="J1346" s="561">
        <f>IF($R$3="Allocate Adders",ESTIMATE!BE1335,ESTIMATE!AY1335)</f>
        <v>0</v>
      </c>
      <c r="K1346" s="561">
        <f>IF($R$3="Allocate Adders",ESTIMATE!BH1335,ESTIMATE!AZ1335)</f>
        <v>0</v>
      </c>
      <c r="L1346" s="561">
        <f>IF($R$3="Allocate Adders",ESTIMATE!BK1335,ESTIMATE!BA1335)</f>
        <v>0</v>
      </c>
      <c r="M1346" s="1275">
        <f t="shared" si="59"/>
        <v>0</v>
      </c>
      <c r="N1346" s="1275"/>
      <c r="O1346" s="520">
        <f t="shared" si="58"/>
        <v>0</v>
      </c>
    </row>
    <row r="1347" spans="2:15" ht="18" hidden="1" customHeight="1">
      <c r="B1347" s="516"/>
      <c r="C1347" s="1274" t="str">
        <f>T(ESTIMATE!B1336)</f>
        <v>Miscellaneous Tile</v>
      </c>
      <c r="D1347" s="1274"/>
      <c r="E1347" s="1274"/>
      <c r="F1347" s="1274"/>
      <c r="G1347" s="1274"/>
      <c r="H1347" s="559">
        <f>ESTIMATE!R1336</f>
        <v>0</v>
      </c>
      <c r="I1347" s="560" t="str">
        <f>T(ESTIMATE!U1336)</f>
        <v/>
      </c>
      <c r="J1347" s="561">
        <f>IF($R$3="Allocate Adders",ESTIMATE!BE1336,ESTIMATE!AY1336)</f>
        <v>0</v>
      </c>
      <c r="K1347" s="561">
        <f>IF($R$3="Allocate Adders",ESTIMATE!BH1336,ESTIMATE!AZ1336)</f>
        <v>0</v>
      </c>
      <c r="L1347" s="561">
        <f>IF($R$3="Allocate Adders",ESTIMATE!BK1336,ESTIMATE!BA1336)</f>
        <v>0</v>
      </c>
      <c r="M1347" s="1275">
        <f t="shared" si="59"/>
        <v>0</v>
      </c>
      <c r="N1347" s="1275"/>
      <c r="O1347" s="520">
        <f t="shared" si="58"/>
        <v>0</v>
      </c>
    </row>
    <row r="1348" spans="2:15" ht="18" hidden="1" customHeight="1">
      <c r="B1348" s="516"/>
      <c r="C1348" s="1274" t="str">
        <f>T(ESTIMATE!B1337)</f>
        <v>Backerboard, 1/4" at floor tile</v>
      </c>
      <c r="D1348" s="1274"/>
      <c r="E1348" s="1274"/>
      <c r="F1348" s="1274"/>
      <c r="G1348" s="1274"/>
      <c r="H1348" s="559">
        <f>ESTIMATE!R1337</f>
        <v>0</v>
      </c>
      <c r="I1348" s="560" t="str">
        <f>T(ESTIMATE!U1337)</f>
        <v>sf</v>
      </c>
      <c r="J1348" s="561">
        <f>IF($R$3="Allocate Adders",ESTIMATE!BE1337,ESTIMATE!AY1337)</f>
        <v>0</v>
      </c>
      <c r="K1348" s="561">
        <f>IF($R$3="Allocate Adders",ESTIMATE!BH1337,ESTIMATE!AZ1337)</f>
        <v>0</v>
      </c>
      <c r="L1348" s="561">
        <f>IF($R$3="Allocate Adders",ESTIMATE!BK1337,ESTIMATE!BA1337)</f>
        <v>0</v>
      </c>
      <c r="M1348" s="1275">
        <f t="shared" si="59"/>
        <v>0</v>
      </c>
      <c r="N1348" s="1275"/>
      <c r="O1348" s="520">
        <f t="shared" si="58"/>
        <v>0</v>
      </c>
    </row>
    <row r="1349" spans="2:15" ht="18" hidden="1" customHeight="1">
      <c r="B1349" s="516"/>
      <c r="C1349" s="1274" t="str">
        <f>T(ESTIMATE!B1338)</f>
        <v>Backerboard, 1/2" at wall tile</v>
      </c>
      <c r="D1349" s="1274"/>
      <c r="E1349" s="1274"/>
      <c r="F1349" s="1274"/>
      <c r="G1349" s="1274"/>
      <c r="H1349" s="559">
        <f>ESTIMATE!R1338</f>
        <v>0</v>
      </c>
      <c r="I1349" s="560" t="str">
        <f>T(ESTIMATE!U1338)</f>
        <v>sf</v>
      </c>
      <c r="J1349" s="561">
        <f>IF($R$3="Allocate Adders",ESTIMATE!BE1338,ESTIMATE!AY1338)</f>
        <v>0</v>
      </c>
      <c r="K1349" s="561">
        <f>IF($R$3="Allocate Adders",ESTIMATE!BH1338,ESTIMATE!AZ1338)</f>
        <v>0</v>
      </c>
      <c r="L1349" s="561">
        <f>IF($R$3="Allocate Adders",ESTIMATE!BK1338,ESTIMATE!BA1338)</f>
        <v>0</v>
      </c>
      <c r="M1349" s="1275">
        <f t="shared" si="59"/>
        <v>0</v>
      </c>
      <c r="N1349" s="1275"/>
      <c r="O1349" s="520">
        <f t="shared" si="58"/>
        <v>0</v>
      </c>
    </row>
    <row r="1350" spans="2:15" ht="18" hidden="1" customHeight="1">
      <c r="B1350" s="516"/>
      <c r="C1350" s="1274" t="str">
        <f>T(ESTIMATE!B1339)</f>
        <v/>
      </c>
      <c r="D1350" s="1274"/>
      <c r="E1350" s="1274"/>
      <c r="F1350" s="1274"/>
      <c r="G1350" s="1274"/>
      <c r="H1350" s="559">
        <f>ESTIMATE!R1339</f>
        <v>0</v>
      </c>
      <c r="I1350" s="560" t="str">
        <f>T(ESTIMATE!U1339)</f>
        <v/>
      </c>
      <c r="J1350" s="561">
        <f>IF($R$3="Allocate Adders",ESTIMATE!BE1339,ESTIMATE!AY1339)</f>
        <v>0</v>
      </c>
      <c r="K1350" s="561">
        <f>IF($R$3="Allocate Adders",ESTIMATE!BH1339,ESTIMATE!AZ1339)</f>
        <v>0</v>
      </c>
      <c r="L1350" s="561">
        <f>IF($R$3="Allocate Adders",ESTIMATE!BK1339,ESTIMATE!BA1339)</f>
        <v>0</v>
      </c>
      <c r="M1350" s="1275">
        <f t="shared" si="59"/>
        <v>0</v>
      </c>
      <c r="N1350" s="1275"/>
      <c r="O1350" s="520">
        <f t="shared" si="58"/>
        <v>0</v>
      </c>
    </row>
    <row r="1351" spans="2:15" ht="18" hidden="1" customHeight="1">
      <c r="B1351" s="516"/>
      <c r="C1351" s="1274" t="str">
        <f>T(ESTIMATE!B1340)</f>
        <v/>
      </c>
      <c r="D1351" s="1274"/>
      <c r="E1351" s="1274"/>
      <c r="F1351" s="1274"/>
      <c r="G1351" s="1274"/>
      <c r="H1351" s="559">
        <f>ESTIMATE!R1340</f>
        <v>0</v>
      </c>
      <c r="I1351" s="560" t="str">
        <f>T(ESTIMATE!U1340)</f>
        <v/>
      </c>
      <c r="J1351" s="561">
        <f>IF($R$3="Allocate Adders",ESTIMATE!BE1340,ESTIMATE!AY1340)</f>
        <v>0</v>
      </c>
      <c r="K1351" s="561">
        <f>IF($R$3="Allocate Adders",ESTIMATE!BH1340,ESTIMATE!AZ1340)</f>
        <v>0</v>
      </c>
      <c r="L1351" s="561">
        <f>IF($R$3="Allocate Adders",ESTIMATE!BK1340,ESTIMATE!BA1340)</f>
        <v>0</v>
      </c>
      <c r="M1351" s="1275">
        <f t="shared" si="59"/>
        <v>0</v>
      </c>
      <c r="N1351" s="1275"/>
      <c r="O1351" s="520">
        <f t="shared" si="58"/>
        <v>0</v>
      </c>
    </row>
    <row r="1352" spans="2:15" ht="18" hidden="1" customHeight="1">
      <c r="B1352" s="516"/>
      <c r="C1352" s="1274" t="str">
        <f>T(ESTIMATE!B1341)</f>
        <v/>
      </c>
      <c r="D1352" s="1274"/>
      <c r="E1352" s="1274"/>
      <c r="F1352" s="1274"/>
      <c r="G1352" s="1274"/>
      <c r="H1352" s="559">
        <f>ESTIMATE!R1341</f>
        <v>0</v>
      </c>
      <c r="I1352" s="560" t="str">
        <f>T(ESTIMATE!U1341)</f>
        <v/>
      </c>
      <c r="J1352" s="561">
        <f>IF($R$3="Allocate Adders",ESTIMATE!BE1341,ESTIMATE!AY1341)</f>
        <v>0</v>
      </c>
      <c r="K1352" s="561">
        <f>IF($R$3="Allocate Adders",ESTIMATE!BH1341,ESTIMATE!AZ1341)</f>
        <v>0</v>
      </c>
      <c r="L1352" s="561">
        <f>IF($R$3="Allocate Adders",ESTIMATE!BK1341,ESTIMATE!BA1341)</f>
        <v>0</v>
      </c>
      <c r="M1352" s="1275">
        <f t="shared" si="59"/>
        <v>0</v>
      </c>
      <c r="N1352" s="1275"/>
      <c r="O1352" s="520">
        <f t="shared" si="58"/>
        <v>0</v>
      </c>
    </row>
    <row r="1353" spans="2:15" ht="18" hidden="1" customHeight="1">
      <c r="B1353" s="516"/>
      <c r="C1353" s="1274" t="str">
        <f>T(ESTIMATE!B1342)</f>
        <v/>
      </c>
      <c r="D1353" s="1274"/>
      <c r="E1353" s="1274"/>
      <c r="F1353" s="1274"/>
      <c r="G1353" s="1274"/>
      <c r="H1353" s="559">
        <f>ESTIMATE!R1342</f>
        <v>0</v>
      </c>
      <c r="I1353" s="560" t="str">
        <f>T(ESTIMATE!U1342)</f>
        <v/>
      </c>
      <c r="J1353" s="561">
        <f>IF($R$3="Allocate Adders",ESTIMATE!BE1342,ESTIMATE!AY1342)</f>
        <v>0</v>
      </c>
      <c r="K1353" s="561">
        <f>IF($R$3="Allocate Adders",ESTIMATE!BH1342,ESTIMATE!AZ1342)</f>
        <v>0</v>
      </c>
      <c r="L1353" s="561">
        <f>IF($R$3="Allocate Adders",ESTIMATE!BK1342,ESTIMATE!BA1342)</f>
        <v>0</v>
      </c>
      <c r="M1353" s="1275">
        <f t="shared" si="59"/>
        <v>0</v>
      </c>
      <c r="N1353" s="1275"/>
      <c r="O1353" s="520">
        <f t="shared" si="58"/>
        <v>0</v>
      </c>
    </row>
    <row r="1354" spans="2:15" ht="18" hidden="1" customHeight="1">
      <c r="B1354" s="516"/>
      <c r="C1354" s="1274" t="str">
        <f>T(ESTIMATE!B1343)</f>
        <v/>
      </c>
      <c r="D1354" s="1274"/>
      <c r="E1354" s="1274"/>
      <c r="F1354" s="1274"/>
      <c r="G1354" s="1274"/>
      <c r="H1354" s="559">
        <f>ESTIMATE!R1343</f>
        <v>0</v>
      </c>
      <c r="I1354" s="560" t="str">
        <f>T(ESTIMATE!U1343)</f>
        <v/>
      </c>
      <c r="J1354" s="561">
        <f>IF($R$3="Allocate Adders",ESTIMATE!BE1343,ESTIMATE!AY1343)</f>
        <v>0</v>
      </c>
      <c r="K1354" s="561">
        <f>IF($R$3="Allocate Adders",ESTIMATE!BH1343,ESTIMATE!AZ1343)</f>
        <v>0</v>
      </c>
      <c r="L1354" s="561">
        <f>IF($R$3="Allocate Adders",ESTIMATE!BK1343,ESTIMATE!BA1343)</f>
        <v>0</v>
      </c>
      <c r="M1354" s="1275">
        <f t="shared" si="59"/>
        <v>0</v>
      </c>
      <c r="N1354" s="1275"/>
      <c r="O1354" s="520">
        <f t="shared" si="58"/>
        <v>0</v>
      </c>
    </row>
    <row r="1355" spans="2:15" ht="18" hidden="1" customHeight="1">
      <c r="B1355" s="516"/>
      <c r="C1355" s="1274" t="str">
        <f>T(ESTIMATE!B1344)</f>
        <v/>
      </c>
      <c r="D1355" s="1274"/>
      <c r="E1355" s="1274"/>
      <c r="F1355" s="1274"/>
      <c r="G1355" s="1274"/>
      <c r="H1355" s="559">
        <f>ESTIMATE!R1344</f>
        <v>0</v>
      </c>
      <c r="I1355" s="560" t="str">
        <f>T(ESTIMATE!U1344)</f>
        <v/>
      </c>
      <c r="J1355" s="561">
        <f>IF($R$3="Allocate Adders",ESTIMATE!BE1344,ESTIMATE!AY1344)</f>
        <v>0</v>
      </c>
      <c r="K1355" s="561">
        <f>IF($R$3="Allocate Adders",ESTIMATE!BH1344,ESTIMATE!AZ1344)</f>
        <v>0</v>
      </c>
      <c r="L1355" s="561">
        <f>IF($R$3="Allocate Adders",ESTIMATE!BK1344,ESTIMATE!BA1344)</f>
        <v>0</v>
      </c>
      <c r="M1355" s="1275">
        <f t="shared" si="59"/>
        <v>0</v>
      </c>
      <c r="N1355" s="1275"/>
      <c r="O1355" s="520">
        <f t="shared" si="58"/>
        <v>0</v>
      </c>
    </row>
    <row r="1356" spans="2:15" ht="18" hidden="1" customHeight="1">
      <c r="B1356" s="516"/>
      <c r="C1356" s="1274" t="str">
        <f>T(ESTIMATE!B1345)</f>
        <v/>
      </c>
      <c r="D1356" s="1274"/>
      <c r="E1356" s="1274"/>
      <c r="F1356" s="1274"/>
      <c r="G1356" s="1274"/>
      <c r="H1356" s="559">
        <f>ESTIMATE!R1345</f>
        <v>0</v>
      </c>
      <c r="I1356" s="560" t="str">
        <f>T(ESTIMATE!U1345)</f>
        <v/>
      </c>
      <c r="J1356" s="561">
        <f>IF($R$3="Allocate Adders",ESTIMATE!BE1345,ESTIMATE!AY1345)</f>
        <v>0</v>
      </c>
      <c r="K1356" s="561">
        <f>IF($R$3="Allocate Adders",ESTIMATE!BH1345,ESTIMATE!AZ1345)</f>
        <v>0</v>
      </c>
      <c r="L1356" s="561">
        <f>IF($R$3="Allocate Adders",ESTIMATE!BK1345,ESTIMATE!BA1345)</f>
        <v>0</v>
      </c>
      <c r="M1356" s="1275">
        <f t="shared" si="59"/>
        <v>0</v>
      </c>
      <c r="N1356" s="1275"/>
      <c r="O1356" s="520">
        <f t="shared" si="58"/>
        <v>0</v>
      </c>
    </row>
    <row r="1357" spans="2:15" ht="18" hidden="1" customHeight="1">
      <c r="B1357" s="516"/>
      <c r="C1357" s="1274" t="str">
        <f>T(ESTIMATE!B1346)</f>
        <v/>
      </c>
      <c r="D1357" s="1274"/>
      <c r="E1357" s="1274"/>
      <c r="F1357" s="1274"/>
      <c r="G1357" s="1274"/>
      <c r="H1357" s="559">
        <f>ESTIMATE!R1346</f>
        <v>0</v>
      </c>
      <c r="I1357" s="560" t="str">
        <f>T(ESTIMATE!U1346)</f>
        <v/>
      </c>
      <c r="J1357" s="561">
        <f>IF($R$3="Allocate Adders",ESTIMATE!BE1346,ESTIMATE!AY1346)</f>
        <v>0</v>
      </c>
      <c r="K1357" s="561">
        <f>IF($R$3="Allocate Adders",ESTIMATE!BH1346,ESTIMATE!AZ1346)</f>
        <v>0</v>
      </c>
      <c r="L1357" s="561">
        <f>IF($R$3="Allocate Adders",ESTIMATE!BK1346,ESTIMATE!BA1346)</f>
        <v>0</v>
      </c>
      <c r="M1357" s="1275">
        <f t="shared" si="59"/>
        <v>0</v>
      </c>
      <c r="N1357" s="1275"/>
      <c r="O1357" s="520">
        <f t="shared" si="58"/>
        <v>0</v>
      </c>
    </row>
    <row r="1358" spans="2:15" ht="18" hidden="1" customHeight="1">
      <c r="B1358" s="516"/>
      <c r="C1358" s="1274" t="str">
        <f>T(ESTIMATE!B1347)</f>
        <v/>
      </c>
      <c r="D1358" s="1274"/>
      <c r="E1358" s="1274"/>
      <c r="F1358" s="1274"/>
      <c r="G1358" s="1274"/>
      <c r="H1358" s="559">
        <f>ESTIMATE!R1347</f>
        <v>0</v>
      </c>
      <c r="I1358" s="560" t="str">
        <f>T(ESTIMATE!U1347)</f>
        <v/>
      </c>
      <c r="J1358" s="561">
        <f>IF($R$3="Allocate Adders",ESTIMATE!BE1347,ESTIMATE!AY1347)</f>
        <v>0</v>
      </c>
      <c r="K1358" s="561">
        <f>IF($R$3="Allocate Adders",ESTIMATE!BH1347,ESTIMATE!AZ1347)</f>
        <v>0</v>
      </c>
      <c r="L1358" s="561">
        <f>IF($R$3="Allocate Adders",ESTIMATE!BK1347,ESTIMATE!BA1347)</f>
        <v>0</v>
      </c>
      <c r="M1358" s="1275">
        <f t="shared" si="59"/>
        <v>0</v>
      </c>
      <c r="N1358" s="1275"/>
      <c r="O1358" s="520">
        <f t="shared" si="58"/>
        <v>0</v>
      </c>
    </row>
    <row r="1359" spans="2:15" ht="18" hidden="1" customHeight="1">
      <c r="B1359" s="516"/>
      <c r="C1359" s="1274" t="str">
        <f>T(ESTIMATE!B1348)</f>
        <v/>
      </c>
      <c r="D1359" s="1274"/>
      <c r="E1359" s="1274"/>
      <c r="F1359" s="1274"/>
      <c r="G1359" s="1274"/>
      <c r="H1359" s="559">
        <f>ESTIMATE!R1348</f>
        <v>0</v>
      </c>
      <c r="I1359" s="560" t="str">
        <f>T(ESTIMATE!U1348)</f>
        <v/>
      </c>
      <c r="J1359" s="561">
        <f>IF($R$3="Allocate Adders",ESTIMATE!BE1348,ESTIMATE!AY1348)</f>
        <v>0</v>
      </c>
      <c r="K1359" s="561">
        <f>IF($R$3="Allocate Adders",ESTIMATE!BH1348,ESTIMATE!AZ1348)</f>
        <v>0</v>
      </c>
      <c r="L1359" s="561">
        <f>IF($R$3="Allocate Adders",ESTIMATE!BK1348,ESTIMATE!BA1348)</f>
        <v>0</v>
      </c>
      <c r="M1359" s="1275">
        <f t="shared" si="59"/>
        <v>0</v>
      </c>
      <c r="N1359" s="1275"/>
      <c r="O1359" s="520">
        <f t="shared" si="58"/>
        <v>0</v>
      </c>
    </row>
    <row r="1360" spans="2:15" ht="18" hidden="1" customHeight="1">
      <c r="B1360" s="516"/>
      <c r="C1360" s="1274" t="str">
        <f>T(ESTIMATE!B1349)</f>
        <v/>
      </c>
      <c r="D1360" s="1274"/>
      <c r="E1360" s="1274"/>
      <c r="F1360" s="1274"/>
      <c r="G1360" s="1274"/>
      <c r="H1360" s="559">
        <f>ESTIMATE!R1349</f>
        <v>0</v>
      </c>
      <c r="I1360" s="560" t="str">
        <f>T(ESTIMATE!U1349)</f>
        <v/>
      </c>
      <c r="J1360" s="561">
        <f>IF($R$3="Allocate Adders",ESTIMATE!BE1349,ESTIMATE!AY1349)</f>
        <v>0</v>
      </c>
      <c r="K1360" s="561">
        <f>IF($R$3="Allocate Adders",ESTIMATE!BH1349,ESTIMATE!AZ1349)</f>
        <v>0</v>
      </c>
      <c r="L1360" s="561">
        <f>IF($R$3="Allocate Adders",ESTIMATE!BK1349,ESTIMATE!BA1349)</f>
        <v>0</v>
      </c>
      <c r="M1360" s="1275">
        <f t="shared" si="59"/>
        <v>0</v>
      </c>
      <c r="N1360" s="1275"/>
      <c r="O1360" s="520">
        <f t="shared" si="58"/>
        <v>0</v>
      </c>
    </row>
    <row r="1361" spans="2:15" ht="18" hidden="1" customHeight="1">
      <c r="B1361" s="516"/>
      <c r="C1361" s="1274" t="str">
        <f>T(ESTIMATE!B1350)</f>
        <v/>
      </c>
      <c r="D1361" s="1274"/>
      <c r="E1361" s="1274"/>
      <c r="F1361" s="1274"/>
      <c r="G1361" s="1274"/>
      <c r="H1361" s="559">
        <f>ESTIMATE!R1350</f>
        <v>0</v>
      </c>
      <c r="I1361" s="560" t="str">
        <f>T(ESTIMATE!U1350)</f>
        <v/>
      </c>
      <c r="J1361" s="561">
        <f>IF($R$3="Allocate Adders",ESTIMATE!BE1350,ESTIMATE!AY1350)</f>
        <v>0</v>
      </c>
      <c r="K1361" s="561">
        <f>IF($R$3="Allocate Adders",ESTIMATE!BH1350,ESTIMATE!AZ1350)</f>
        <v>0</v>
      </c>
      <c r="L1361" s="561">
        <f>IF($R$3="Allocate Adders",ESTIMATE!BK1350,ESTIMATE!BA1350)</f>
        <v>0</v>
      </c>
      <c r="M1361" s="1275">
        <f t="shared" si="59"/>
        <v>0</v>
      </c>
      <c r="N1361" s="1275"/>
      <c r="O1361" s="520">
        <f t="shared" si="58"/>
        <v>0</v>
      </c>
    </row>
    <row r="1362" spans="2:15" ht="18" hidden="1" customHeight="1">
      <c r="B1362" s="516"/>
      <c r="C1362" s="1274" t="str">
        <f>T(ESTIMATE!B1351)</f>
        <v/>
      </c>
      <c r="D1362" s="1274"/>
      <c r="E1362" s="1274"/>
      <c r="F1362" s="1274"/>
      <c r="G1362" s="1274"/>
      <c r="H1362" s="559">
        <f>ESTIMATE!R1351</f>
        <v>0</v>
      </c>
      <c r="I1362" s="560" t="str">
        <f>T(ESTIMATE!U1351)</f>
        <v/>
      </c>
      <c r="J1362" s="561">
        <f>IF($R$3="Allocate Adders",ESTIMATE!BE1351,ESTIMATE!AY1351)</f>
        <v>0</v>
      </c>
      <c r="K1362" s="561">
        <f>IF($R$3="Allocate Adders",ESTIMATE!BH1351,ESTIMATE!AZ1351)</f>
        <v>0</v>
      </c>
      <c r="L1362" s="561">
        <f>IF($R$3="Allocate Adders",ESTIMATE!BK1351,ESTIMATE!BA1351)</f>
        <v>0</v>
      </c>
      <c r="M1362" s="1275">
        <f t="shared" si="59"/>
        <v>0</v>
      </c>
      <c r="N1362" s="1275"/>
      <c r="O1362" s="520">
        <f t="shared" si="58"/>
        <v>0</v>
      </c>
    </row>
    <row r="1363" spans="2:15" ht="18" hidden="1" customHeight="1">
      <c r="B1363" s="516"/>
      <c r="C1363" s="1274" t="str">
        <f>T(ESTIMATE!B1352)</f>
        <v/>
      </c>
      <c r="D1363" s="1274"/>
      <c r="E1363" s="1274"/>
      <c r="F1363" s="1274"/>
      <c r="G1363" s="1274"/>
      <c r="H1363" s="559">
        <f>ESTIMATE!R1352</f>
        <v>0</v>
      </c>
      <c r="I1363" s="560" t="str">
        <f>T(ESTIMATE!U1352)</f>
        <v/>
      </c>
      <c r="J1363" s="561">
        <f>IF($R$3="Allocate Adders",ESTIMATE!BE1352,ESTIMATE!AY1352)</f>
        <v>0</v>
      </c>
      <c r="K1363" s="561">
        <f>IF($R$3="Allocate Adders",ESTIMATE!BH1352,ESTIMATE!AZ1352)</f>
        <v>0</v>
      </c>
      <c r="L1363" s="561">
        <f>IF($R$3="Allocate Adders",ESTIMATE!BK1352,ESTIMATE!BA1352)</f>
        <v>0</v>
      </c>
      <c r="M1363" s="1275">
        <f t="shared" si="59"/>
        <v>0</v>
      </c>
      <c r="N1363" s="1275"/>
      <c r="O1363" s="520">
        <f t="shared" si="58"/>
        <v>0</v>
      </c>
    </row>
    <row r="1364" spans="2:15" ht="18" hidden="1" customHeight="1">
      <c r="B1364" s="516"/>
      <c r="C1364" s="1274" t="str">
        <f>T(ESTIMATE!B1353)</f>
        <v/>
      </c>
      <c r="D1364" s="1274"/>
      <c r="E1364" s="1274"/>
      <c r="F1364" s="1274"/>
      <c r="G1364" s="1274"/>
      <c r="H1364" s="559">
        <f>ESTIMATE!R1353</f>
        <v>0</v>
      </c>
      <c r="I1364" s="560" t="str">
        <f>T(ESTIMATE!U1353)</f>
        <v/>
      </c>
      <c r="J1364" s="561">
        <f>IF($R$3="Allocate Adders",ESTIMATE!BE1353,ESTIMATE!AY1353)</f>
        <v>0</v>
      </c>
      <c r="K1364" s="561">
        <f>IF($R$3="Allocate Adders",ESTIMATE!BH1353,ESTIMATE!AZ1353)</f>
        <v>0</v>
      </c>
      <c r="L1364" s="561">
        <f>IF($R$3="Allocate Adders",ESTIMATE!BK1353,ESTIMATE!BA1353)</f>
        <v>0</v>
      </c>
      <c r="M1364" s="1275">
        <f t="shared" si="59"/>
        <v>0</v>
      </c>
      <c r="N1364" s="1275"/>
      <c r="O1364" s="520">
        <f t="shared" si="58"/>
        <v>0</v>
      </c>
    </row>
    <row r="1365" spans="2:15" ht="18" hidden="1" customHeight="1">
      <c r="B1365" s="516"/>
      <c r="C1365" s="1274" t="str">
        <f>T(ESTIMATE!B1354)</f>
        <v/>
      </c>
      <c r="D1365" s="1274"/>
      <c r="E1365" s="1274"/>
      <c r="F1365" s="1274"/>
      <c r="G1365" s="1274"/>
      <c r="H1365" s="559">
        <f>ESTIMATE!R1354</f>
        <v>0</v>
      </c>
      <c r="I1365" s="560" t="str">
        <f>T(ESTIMATE!U1354)</f>
        <v/>
      </c>
      <c r="J1365" s="561">
        <f>IF($R$3="Allocate Adders",ESTIMATE!BE1354,ESTIMATE!AY1354)</f>
        <v>0</v>
      </c>
      <c r="K1365" s="561">
        <f>IF($R$3="Allocate Adders",ESTIMATE!BH1354,ESTIMATE!AZ1354)</f>
        <v>0</v>
      </c>
      <c r="L1365" s="561">
        <f>IF($R$3="Allocate Adders",ESTIMATE!BK1354,ESTIMATE!BA1354)</f>
        <v>0</v>
      </c>
      <c r="M1365" s="1275">
        <f t="shared" si="59"/>
        <v>0</v>
      </c>
      <c r="N1365" s="1275"/>
      <c r="O1365" s="520">
        <f t="shared" si="58"/>
        <v>0</v>
      </c>
    </row>
    <row r="1366" spans="2:15" ht="18" hidden="1" customHeight="1">
      <c r="B1366" s="516"/>
      <c r="C1366" s="1274" t="str">
        <f>T(ESTIMATE!B1355)</f>
        <v/>
      </c>
      <c r="D1366" s="1274"/>
      <c r="E1366" s="1274"/>
      <c r="F1366" s="1274"/>
      <c r="G1366" s="1274"/>
      <c r="H1366" s="559">
        <f>ESTIMATE!R1355</f>
        <v>0</v>
      </c>
      <c r="I1366" s="560" t="str">
        <f>T(ESTIMATE!U1355)</f>
        <v/>
      </c>
      <c r="J1366" s="561">
        <f>IF($R$3="Allocate Adders",ESTIMATE!BE1355,ESTIMATE!AY1355)</f>
        <v>0</v>
      </c>
      <c r="K1366" s="561">
        <f>IF($R$3="Allocate Adders",ESTIMATE!BH1355,ESTIMATE!AZ1355)</f>
        <v>0</v>
      </c>
      <c r="L1366" s="561">
        <f>IF($R$3="Allocate Adders",ESTIMATE!BK1355,ESTIMATE!BA1355)</f>
        <v>0</v>
      </c>
      <c r="M1366" s="1275">
        <f t="shared" si="59"/>
        <v>0</v>
      </c>
      <c r="N1366" s="1275"/>
      <c r="O1366" s="520">
        <f t="shared" si="58"/>
        <v>0</v>
      </c>
    </row>
    <row r="1367" spans="2:15" ht="4.3499999999999996" hidden="1" customHeight="1" thickBot="1">
      <c r="B1367" s="516"/>
      <c r="C1367" s="562"/>
      <c r="D1367" s="364"/>
      <c r="E1367" s="364"/>
      <c r="F1367" s="364"/>
      <c r="G1367" s="364"/>
      <c r="H1367" s="563"/>
      <c r="I1367" s="364"/>
      <c r="J1367" s="564"/>
      <c r="K1367" s="564"/>
      <c r="L1367" s="564"/>
      <c r="M1367" s="565"/>
      <c r="N1367" s="566"/>
      <c r="O1367" s="520">
        <f>O1368</f>
        <v>1000</v>
      </c>
    </row>
    <row r="1368" spans="2:15" ht="22" hidden="1" customHeight="1" thickBot="1">
      <c r="B1368" s="516"/>
      <c r="C1368" s="1276" t="str">
        <f>T(ESTIMATE!AE1357)</f>
        <v>TILING TOTAL</v>
      </c>
      <c r="D1368" s="1277"/>
      <c r="E1368" s="1277"/>
      <c r="F1368" s="1277"/>
      <c r="G1368" s="1277"/>
      <c r="H1368" s="1277"/>
      <c r="I1368" s="1278"/>
      <c r="J1368" s="530">
        <f>SUM(J1327:J1367)</f>
        <v>3000</v>
      </c>
      <c r="K1368" s="531">
        <f>SUM(K1327:K1367)</f>
        <v>1500</v>
      </c>
      <c r="L1368" s="530">
        <f>SUM(L1327:L1367)</f>
        <v>0</v>
      </c>
      <c r="M1368" s="1279">
        <f>SUM(M1327:N1367)</f>
        <v>4500</v>
      </c>
      <c r="N1368" s="1280"/>
      <c r="O1368" s="520">
        <f>SUM(O1326:O1366)</f>
        <v>1000</v>
      </c>
    </row>
    <row r="1369" spans="2:15" ht="20.7" hidden="1" customHeight="1">
      <c r="B1369" s="521"/>
      <c r="C1369" s="585"/>
      <c r="D1369" s="585"/>
      <c r="E1369" s="585"/>
      <c r="F1369" s="585"/>
      <c r="G1369" s="585"/>
      <c r="H1369" s="586"/>
      <c r="I1369" s="585"/>
      <c r="J1369" s="587"/>
      <c r="K1369" s="587"/>
      <c r="L1369" s="587"/>
      <c r="M1369" s="588"/>
      <c r="N1369" s="571"/>
      <c r="O1369" s="520">
        <f>O1368</f>
        <v>1000</v>
      </c>
    </row>
    <row r="1370" spans="2:15" ht="5.45" hidden="1" customHeight="1">
      <c r="B1370" s="597"/>
      <c r="C1370" s="1281"/>
      <c r="D1370" s="1281"/>
      <c r="E1370" s="1281"/>
      <c r="F1370" s="1281"/>
      <c r="G1370" s="1281"/>
      <c r="H1370" s="594"/>
      <c r="I1370" s="595"/>
      <c r="J1370" s="596"/>
      <c r="K1370" s="596"/>
      <c r="L1370" s="596"/>
      <c r="M1370" s="1282"/>
      <c r="N1370" s="1282"/>
    </row>
    <row r="1371" spans="2:15" ht="22" customHeight="1">
      <c r="B1371" s="521"/>
      <c r="C1371" s="1283" t="str">
        <f>T(ESTIMATE!B1360)</f>
        <v>HARDWOOD FLOORING</v>
      </c>
      <c r="D1371" s="1283"/>
      <c r="E1371" s="1283"/>
      <c r="F1371" s="1283"/>
      <c r="G1371" s="1284"/>
      <c r="H1371" s="556">
        <f>SUM(H1372:H1411)</f>
        <v>1000</v>
      </c>
      <c r="I1371" s="557"/>
      <c r="J1371" s="558"/>
      <c r="K1371" s="558"/>
      <c r="L1371" s="558"/>
      <c r="M1371" s="1285"/>
      <c r="N1371" s="1286"/>
      <c r="O1371" s="520">
        <f t="shared" ref="O1371:O1411" si="60">H1371</f>
        <v>1000</v>
      </c>
    </row>
    <row r="1372" spans="2:15" ht="18" hidden="1" customHeight="1">
      <c r="B1372" s="516"/>
      <c r="C1372" s="1274" t="str">
        <f>T(ESTIMATE!B1361)</f>
        <v>Hardwood Flooring Bid/Allowance</v>
      </c>
      <c r="D1372" s="1274"/>
      <c r="E1372" s="1274"/>
      <c r="F1372" s="1274"/>
      <c r="G1372" s="1274"/>
      <c r="H1372" s="559">
        <f>ESTIMATE!R1361</f>
        <v>0</v>
      </c>
      <c r="I1372" s="560" t="str">
        <f>T(ESTIMATE!U1361)</f>
        <v/>
      </c>
      <c r="J1372" s="561">
        <f>IF($R$3="Allocate Adders",ESTIMATE!BE1361,ESTIMATE!AY1361)</f>
        <v>0</v>
      </c>
      <c r="K1372" s="561">
        <f>IF($R$3="Allocate Adders",ESTIMATE!BH1361,ESTIMATE!AZ1361)</f>
        <v>0</v>
      </c>
      <c r="L1372" s="561">
        <f>IF($R$3="Allocate Adders",ESTIMATE!BK1361,ESTIMATE!BA1361)</f>
        <v>0</v>
      </c>
      <c r="M1372" s="1275">
        <f t="shared" ref="M1372:M1411" si="61">SUM(J1372:L1372)</f>
        <v>0</v>
      </c>
      <c r="N1372" s="1275"/>
      <c r="O1372" s="520">
        <f t="shared" si="60"/>
        <v>0</v>
      </c>
    </row>
    <row r="1373" spans="2:15" ht="18" hidden="1" customHeight="1">
      <c r="B1373" s="516"/>
      <c r="C1373" s="1274" t="str">
        <f>T(ESTIMATE!B1362)</f>
        <v/>
      </c>
      <c r="D1373" s="1274"/>
      <c r="E1373" s="1274"/>
      <c r="F1373" s="1274"/>
      <c r="G1373" s="1274"/>
      <c r="H1373" s="559">
        <f>ESTIMATE!R1362</f>
        <v>0</v>
      </c>
      <c r="I1373" s="560" t="str">
        <f>T(ESTIMATE!U1362)</f>
        <v/>
      </c>
      <c r="J1373" s="561">
        <f>IF($R$3="Allocate Adders",ESTIMATE!BE1362,ESTIMATE!AY1362)</f>
        <v>0</v>
      </c>
      <c r="K1373" s="561">
        <f>IF($R$3="Allocate Adders",ESTIMATE!BH1362,ESTIMATE!AZ1362)</f>
        <v>0</v>
      </c>
      <c r="L1373" s="561">
        <f>IF($R$3="Allocate Adders",ESTIMATE!BK1362,ESTIMATE!BA1362)</f>
        <v>0</v>
      </c>
      <c r="M1373" s="1275">
        <f t="shared" si="61"/>
        <v>0</v>
      </c>
      <c r="N1373" s="1275"/>
      <c r="O1373" s="520">
        <f t="shared" si="60"/>
        <v>0</v>
      </c>
    </row>
    <row r="1374" spans="2:15" ht="18" customHeight="1">
      <c r="B1374" s="516"/>
      <c r="C1374" s="1274" t="str">
        <f>T(ESTIMATE!B1363)</f>
        <v>Hardwood Flooring</v>
      </c>
      <c r="D1374" s="1274"/>
      <c r="E1374" s="1274"/>
      <c r="F1374" s="1274"/>
      <c r="G1374" s="1274"/>
      <c r="H1374" s="559">
        <f>ESTIMATE!R1363</f>
        <v>0</v>
      </c>
      <c r="I1374" s="560" t="str">
        <f>T(ESTIMATE!U1363)</f>
        <v/>
      </c>
      <c r="J1374" s="561">
        <f>IF($R$3="Allocate Adders",ESTIMATE!BE1363,ESTIMATE!AY1363)</f>
        <v>0</v>
      </c>
      <c r="K1374" s="561">
        <f>IF($R$3="Allocate Adders",ESTIMATE!BH1363,ESTIMATE!AZ1363)</f>
        <v>0</v>
      </c>
      <c r="L1374" s="561">
        <f>IF($R$3="Allocate Adders",ESTIMATE!BK1363,ESTIMATE!BA1363)</f>
        <v>0</v>
      </c>
      <c r="M1374" s="1275">
        <f t="shared" si="61"/>
        <v>0</v>
      </c>
      <c r="N1374" s="1275"/>
      <c r="O1374" s="520">
        <f t="shared" si="60"/>
        <v>0</v>
      </c>
    </row>
    <row r="1375" spans="2:15" ht="18" hidden="1" customHeight="1">
      <c r="B1375" s="516"/>
      <c r="C1375" s="1274" t="str">
        <f>T(ESTIMATE!B1364)</f>
        <v>Hardwood flooring, economy grade</v>
      </c>
      <c r="D1375" s="1274"/>
      <c r="E1375" s="1274"/>
      <c r="F1375" s="1274"/>
      <c r="G1375" s="1274"/>
      <c r="H1375" s="559">
        <f>ESTIMATE!R1364</f>
        <v>0</v>
      </c>
      <c r="I1375" s="560" t="str">
        <f>T(ESTIMATE!U1364)</f>
        <v>sf</v>
      </c>
      <c r="J1375" s="561">
        <f>IF($R$3="Allocate Adders",ESTIMATE!BE1364,ESTIMATE!AY1364)</f>
        <v>0</v>
      </c>
      <c r="K1375" s="561">
        <f>IF($R$3="Allocate Adders",ESTIMATE!BH1364,ESTIMATE!AZ1364)</f>
        <v>0</v>
      </c>
      <c r="L1375" s="561">
        <f>IF($R$3="Allocate Adders",ESTIMATE!BK1364,ESTIMATE!BA1364)</f>
        <v>0</v>
      </c>
      <c r="M1375" s="1275">
        <f t="shared" si="61"/>
        <v>0</v>
      </c>
      <c r="N1375" s="1275"/>
      <c r="O1375" s="520">
        <f t="shared" si="60"/>
        <v>0</v>
      </c>
    </row>
    <row r="1376" spans="2:15" ht="18" hidden="1" customHeight="1">
      <c r="B1376" s="516"/>
      <c r="C1376" s="1274" t="str">
        <f>T(ESTIMATE!B1365)</f>
        <v>Hardwood flooring, average grade</v>
      </c>
      <c r="D1376" s="1274"/>
      <c r="E1376" s="1274"/>
      <c r="F1376" s="1274"/>
      <c r="G1376" s="1274"/>
      <c r="H1376" s="559">
        <f>ESTIMATE!R1365</f>
        <v>1000</v>
      </c>
      <c r="I1376" s="560" t="str">
        <f>T(ESTIMATE!U1365)</f>
        <v>sf</v>
      </c>
      <c r="J1376" s="561">
        <f>IF($R$3="Allocate Adders",ESTIMATE!BE1365,ESTIMATE!AY1365)</f>
        <v>3000</v>
      </c>
      <c r="K1376" s="561">
        <f>IF($R$3="Allocate Adders",ESTIMATE!BH1365,ESTIMATE!AZ1365)</f>
        <v>4000</v>
      </c>
      <c r="L1376" s="561">
        <f>IF($R$3="Allocate Adders",ESTIMATE!BK1365,ESTIMATE!BA1365)</f>
        <v>0</v>
      </c>
      <c r="M1376" s="1275">
        <f t="shared" si="61"/>
        <v>7000</v>
      </c>
      <c r="N1376" s="1275"/>
      <c r="O1376" s="520">
        <f t="shared" si="60"/>
        <v>1000</v>
      </c>
    </row>
    <row r="1377" spans="2:15" ht="18" hidden="1" customHeight="1">
      <c r="B1377" s="516"/>
      <c r="C1377" s="1274" t="str">
        <f>T(ESTIMATE!B1366)</f>
        <v>Hardwood flooring, premium grade</v>
      </c>
      <c r="D1377" s="1274"/>
      <c r="E1377" s="1274"/>
      <c r="F1377" s="1274"/>
      <c r="G1377" s="1274"/>
      <c r="H1377" s="559">
        <f>ESTIMATE!R1366</f>
        <v>0</v>
      </c>
      <c r="I1377" s="560" t="str">
        <f>T(ESTIMATE!U1366)</f>
        <v>sf</v>
      </c>
      <c r="J1377" s="561">
        <f>IF($R$3="Allocate Adders",ESTIMATE!BE1366,ESTIMATE!AY1366)</f>
        <v>0</v>
      </c>
      <c r="K1377" s="561">
        <f>IF($R$3="Allocate Adders",ESTIMATE!BH1366,ESTIMATE!AZ1366)</f>
        <v>0</v>
      </c>
      <c r="L1377" s="561">
        <f>IF($R$3="Allocate Adders",ESTIMATE!BK1366,ESTIMATE!BA1366)</f>
        <v>0</v>
      </c>
      <c r="M1377" s="1275">
        <f t="shared" si="61"/>
        <v>0</v>
      </c>
      <c r="N1377" s="1275"/>
      <c r="O1377" s="520">
        <f t="shared" si="60"/>
        <v>0</v>
      </c>
    </row>
    <row r="1378" spans="2:15" ht="18" hidden="1" customHeight="1">
      <c r="B1378" s="516"/>
      <c r="C1378" s="1274" t="str">
        <f>T(ESTIMATE!B1367)</f>
        <v>Floor refinishing</v>
      </c>
      <c r="D1378" s="1274"/>
      <c r="E1378" s="1274"/>
      <c r="F1378" s="1274"/>
      <c r="G1378" s="1274"/>
      <c r="H1378" s="559">
        <f>ESTIMATE!R1367</f>
        <v>0</v>
      </c>
      <c r="I1378" s="560" t="str">
        <f>T(ESTIMATE!U1367)</f>
        <v>sf</v>
      </c>
      <c r="J1378" s="561">
        <f>IF($R$3="Allocate Adders",ESTIMATE!BE1367,ESTIMATE!AY1367)</f>
        <v>0</v>
      </c>
      <c r="K1378" s="561">
        <f>IF($R$3="Allocate Adders",ESTIMATE!BH1367,ESTIMATE!AZ1367)</f>
        <v>0</v>
      </c>
      <c r="L1378" s="561">
        <f>IF($R$3="Allocate Adders",ESTIMATE!BK1367,ESTIMATE!BA1367)</f>
        <v>0</v>
      </c>
      <c r="M1378" s="1275">
        <f t="shared" si="61"/>
        <v>0</v>
      </c>
      <c r="N1378" s="1275"/>
      <c r="O1378" s="520">
        <f t="shared" si="60"/>
        <v>0</v>
      </c>
    </row>
    <row r="1379" spans="2:15" ht="18" hidden="1" customHeight="1">
      <c r="B1379" s="516"/>
      <c r="C1379" s="1274" t="str">
        <f>T(ESTIMATE!B1368)</f>
        <v>Lace-in new hardwood to match existing</v>
      </c>
      <c r="D1379" s="1274"/>
      <c r="E1379" s="1274"/>
      <c r="F1379" s="1274"/>
      <c r="G1379" s="1274"/>
      <c r="H1379" s="559">
        <f>ESTIMATE!R1368</f>
        <v>0</v>
      </c>
      <c r="I1379" s="560" t="str">
        <f>T(ESTIMATE!U1368)</f>
        <v>sf</v>
      </c>
      <c r="J1379" s="561">
        <f>IF($R$3="Allocate Adders",ESTIMATE!BE1368,ESTIMATE!AY1368)</f>
        <v>0</v>
      </c>
      <c r="K1379" s="561">
        <f>IF($R$3="Allocate Adders",ESTIMATE!BH1368,ESTIMATE!AZ1368)</f>
        <v>0</v>
      </c>
      <c r="L1379" s="561">
        <f>IF($R$3="Allocate Adders",ESTIMATE!BK1368,ESTIMATE!BA1368)</f>
        <v>0</v>
      </c>
      <c r="M1379" s="1275">
        <f t="shared" si="61"/>
        <v>0</v>
      </c>
      <c r="N1379" s="1275"/>
      <c r="O1379" s="520">
        <f t="shared" si="60"/>
        <v>0</v>
      </c>
    </row>
    <row r="1380" spans="2:15" ht="18" hidden="1" customHeight="1">
      <c r="B1380" s="516"/>
      <c r="C1380" s="1274" t="str">
        <f>T(ESTIMATE!B1369)</f>
        <v/>
      </c>
      <c r="D1380" s="1274"/>
      <c r="E1380" s="1274"/>
      <c r="F1380" s="1274"/>
      <c r="G1380" s="1274"/>
      <c r="H1380" s="559">
        <f>ESTIMATE!R1369</f>
        <v>0</v>
      </c>
      <c r="I1380" s="560" t="str">
        <f>T(ESTIMATE!U1369)</f>
        <v/>
      </c>
      <c r="J1380" s="561">
        <f>IF($R$3="Allocate Adders",ESTIMATE!BE1369,ESTIMATE!AY1369)</f>
        <v>0</v>
      </c>
      <c r="K1380" s="561">
        <f>IF($R$3="Allocate Adders",ESTIMATE!BH1369,ESTIMATE!AZ1369)</f>
        <v>0</v>
      </c>
      <c r="L1380" s="561">
        <f>IF($R$3="Allocate Adders",ESTIMATE!BK1369,ESTIMATE!BA1369)</f>
        <v>0</v>
      </c>
      <c r="M1380" s="1275">
        <f t="shared" si="61"/>
        <v>0</v>
      </c>
      <c r="N1380" s="1275"/>
      <c r="O1380" s="520">
        <f t="shared" si="60"/>
        <v>0</v>
      </c>
    </row>
    <row r="1381" spans="2:15" ht="18" hidden="1" customHeight="1">
      <c r="B1381" s="516"/>
      <c r="C1381" s="1274" t="str">
        <f>T(ESTIMATE!B1370)</f>
        <v/>
      </c>
      <c r="D1381" s="1274"/>
      <c r="E1381" s="1274"/>
      <c r="F1381" s="1274"/>
      <c r="G1381" s="1274"/>
      <c r="H1381" s="559">
        <f>ESTIMATE!R1370</f>
        <v>0</v>
      </c>
      <c r="I1381" s="560" t="str">
        <f>T(ESTIMATE!U1370)</f>
        <v/>
      </c>
      <c r="J1381" s="561">
        <f>IF($R$3="Allocate Adders",ESTIMATE!BE1370,ESTIMATE!AY1370)</f>
        <v>0</v>
      </c>
      <c r="K1381" s="561">
        <f>IF($R$3="Allocate Adders",ESTIMATE!BH1370,ESTIMATE!AZ1370)</f>
        <v>0</v>
      </c>
      <c r="L1381" s="561">
        <f>IF($R$3="Allocate Adders",ESTIMATE!BK1370,ESTIMATE!BA1370)</f>
        <v>0</v>
      </c>
      <c r="M1381" s="1275">
        <f t="shared" si="61"/>
        <v>0</v>
      </c>
      <c r="N1381" s="1275"/>
      <c r="O1381" s="520">
        <f t="shared" si="60"/>
        <v>0</v>
      </c>
    </row>
    <row r="1382" spans="2:15" ht="18" hidden="1" customHeight="1">
      <c r="B1382" s="516"/>
      <c r="C1382" s="1274" t="str">
        <f>T(ESTIMATE!B1371)</f>
        <v>Laminate Wood Flooring</v>
      </c>
      <c r="D1382" s="1274"/>
      <c r="E1382" s="1274"/>
      <c r="F1382" s="1274"/>
      <c r="G1382" s="1274"/>
      <c r="H1382" s="559">
        <f>ESTIMATE!R1371</f>
        <v>0</v>
      </c>
      <c r="I1382" s="560" t="str">
        <f>T(ESTIMATE!U1371)</f>
        <v/>
      </c>
      <c r="J1382" s="561">
        <f>IF($R$3="Allocate Adders",ESTIMATE!BE1371,ESTIMATE!AY1371)</f>
        <v>0</v>
      </c>
      <c r="K1382" s="561">
        <f>IF($R$3="Allocate Adders",ESTIMATE!BH1371,ESTIMATE!AZ1371)</f>
        <v>0</v>
      </c>
      <c r="L1382" s="561">
        <f>IF($R$3="Allocate Adders",ESTIMATE!BK1371,ESTIMATE!BA1371)</f>
        <v>0</v>
      </c>
      <c r="M1382" s="1275">
        <f t="shared" si="61"/>
        <v>0</v>
      </c>
      <c r="N1382" s="1275"/>
      <c r="O1382" s="520">
        <f t="shared" si="60"/>
        <v>0</v>
      </c>
    </row>
    <row r="1383" spans="2:15" ht="18" hidden="1" customHeight="1">
      <c r="B1383" s="516"/>
      <c r="C1383" s="1274" t="str">
        <f>T(ESTIMATE!B1372)</f>
        <v>Laminate wood flooring, economy grade</v>
      </c>
      <c r="D1383" s="1274"/>
      <c r="E1383" s="1274"/>
      <c r="F1383" s="1274"/>
      <c r="G1383" s="1274"/>
      <c r="H1383" s="559">
        <f>ESTIMATE!R1372</f>
        <v>0</v>
      </c>
      <c r="I1383" s="560" t="str">
        <f>T(ESTIMATE!U1372)</f>
        <v>sf</v>
      </c>
      <c r="J1383" s="561">
        <f>IF($R$3="Allocate Adders",ESTIMATE!BE1372,ESTIMATE!AY1372)</f>
        <v>0</v>
      </c>
      <c r="K1383" s="561">
        <f>IF($R$3="Allocate Adders",ESTIMATE!BH1372,ESTIMATE!AZ1372)</f>
        <v>0</v>
      </c>
      <c r="L1383" s="561">
        <f>IF($R$3="Allocate Adders",ESTIMATE!BK1372,ESTIMATE!BA1372)</f>
        <v>0</v>
      </c>
      <c r="M1383" s="1275">
        <f t="shared" si="61"/>
        <v>0</v>
      </c>
      <c r="N1383" s="1275"/>
      <c r="O1383" s="520">
        <f t="shared" si="60"/>
        <v>0</v>
      </c>
    </row>
    <row r="1384" spans="2:15" ht="18" hidden="1" customHeight="1">
      <c r="B1384" s="516"/>
      <c r="C1384" s="1274" t="str">
        <f>T(ESTIMATE!B1373)</f>
        <v>Laminate wood flooring, average grade</v>
      </c>
      <c r="D1384" s="1274"/>
      <c r="E1384" s="1274"/>
      <c r="F1384" s="1274"/>
      <c r="G1384" s="1274"/>
      <c r="H1384" s="559">
        <f>ESTIMATE!R1373</f>
        <v>0</v>
      </c>
      <c r="I1384" s="560" t="str">
        <f>T(ESTIMATE!U1373)</f>
        <v>sf</v>
      </c>
      <c r="J1384" s="561">
        <f>IF($R$3="Allocate Adders",ESTIMATE!BE1373,ESTIMATE!AY1373)</f>
        <v>0</v>
      </c>
      <c r="K1384" s="561">
        <f>IF($R$3="Allocate Adders",ESTIMATE!BH1373,ESTIMATE!AZ1373)</f>
        <v>0</v>
      </c>
      <c r="L1384" s="561">
        <f>IF($R$3="Allocate Adders",ESTIMATE!BK1373,ESTIMATE!BA1373)</f>
        <v>0</v>
      </c>
      <c r="M1384" s="1275">
        <f t="shared" si="61"/>
        <v>0</v>
      </c>
      <c r="N1384" s="1275"/>
      <c r="O1384" s="520">
        <f t="shared" si="60"/>
        <v>0</v>
      </c>
    </row>
    <row r="1385" spans="2:15" ht="18" hidden="1" customHeight="1">
      <c r="B1385" s="516"/>
      <c r="C1385" s="1274" t="str">
        <f>T(ESTIMATE!B1374)</f>
        <v>Laminate wood flooring, premium grade</v>
      </c>
      <c r="D1385" s="1274"/>
      <c r="E1385" s="1274"/>
      <c r="F1385" s="1274"/>
      <c r="G1385" s="1274"/>
      <c r="H1385" s="559">
        <f>ESTIMATE!R1374</f>
        <v>0</v>
      </c>
      <c r="I1385" s="560" t="str">
        <f>T(ESTIMATE!U1374)</f>
        <v>sf</v>
      </c>
      <c r="J1385" s="561">
        <f>IF($R$3="Allocate Adders",ESTIMATE!BE1374,ESTIMATE!AY1374)</f>
        <v>0</v>
      </c>
      <c r="K1385" s="561">
        <f>IF($R$3="Allocate Adders",ESTIMATE!BH1374,ESTIMATE!AZ1374)</f>
        <v>0</v>
      </c>
      <c r="L1385" s="561">
        <f>IF($R$3="Allocate Adders",ESTIMATE!BK1374,ESTIMATE!BA1374)</f>
        <v>0</v>
      </c>
      <c r="M1385" s="1275">
        <f t="shared" si="61"/>
        <v>0</v>
      </c>
      <c r="N1385" s="1275"/>
      <c r="O1385" s="520">
        <f t="shared" si="60"/>
        <v>0</v>
      </c>
    </row>
    <row r="1386" spans="2:15" ht="18" hidden="1" customHeight="1">
      <c r="B1386" s="516"/>
      <c r="C1386" s="1274" t="str">
        <f>T(ESTIMATE!B1375)</f>
        <v/>
      </c>
      <c r="D1386" s="1274"/>
      <c r="E1386" s="1274"/>
      <c r="F1386" s="1274"/>
      <c r="G1386" s="1274"/>
      <c r="H1386" s="559">
        <f>ESTIMATE!R1375</f>
        <v>0</v>
      </c>
      <c r="I1386" s="560" t="str">
        <f>T(ESTIMATE!U1375)</f>
        <v/>
      </c>
      <c r="J1386" s="561">
        <f>IF($R$3="Allocate Adders",ESTIMATE!BE1375,ESTIMATE!AY1375)</f>
        <v>0</v>
      </c>
      <c r="K1386" s="561">
        <f>IF($R$3="Allocate Adders",ESTIMATE!BH1375,ESTIMATE!AZ1375)</f>
        <v>0</v>
      </c>
      <c r="L1386" s="561">
        <f>IF($R$3="Allocate Adders",ESTIMATE!BK1375,ESTIMATE!BA1375)</f>
        <v>0</v>
      </c>
      <c r="M1386" s="1275">
        <f t="shared" si="61"/>
        <v>0</v>
      </c>
      <c r="N1386" s="1275"/>
      <c r="O1386" s="520">
        <f t="shared" si="60"/>
        <v>0</v>
      </c>
    </row>
    <row r="1387" spans="2:15" ht="18" hidden="1" customHeight="1">
      <c r="B1387" s="516"/>
      <c r="C1387" s="1274" t="str">
        <f>T(ESTIMATE!B1376)</f>
        <v/>
      </c>
      <c r="D1387" s="1274"/>
      <c r="E1387" s="1274"/>
      <c r="F1387" s="1274"/>
      <c r="G1387" s="1274"/>
      <c r="H1387" s="559">
        <f>ESTIMATE!R1376</f>
        <v>0</v>
      </c>
      <c r="I1387" s="560" t="str">
        <f>T(ESTIMATE!U1376)</f>
        <v/>
      </c>
      <c r="J1387" s="561">
        <f>IF($R$3="Allocate Adders",ESTIMATE!BE1376,ESTIMATE!AY1376)</f>
        <v>0</v>
      </c>
      <c r="K1387" s="561">
        <f>IF($R$3="Allocate Adders",ESTIMATE!BH1376,ESTIMATE!AZ1376)</f>
        <v>0</v>
      </c>
      <c r="L1387" s="561">
        <f>IF($R$3="Allocate Adders",ESTIMATE!BK1376,ESTIMATE!BA1376)</f>
        <v>0</v>
      </c>
      <c r="M1387" s="1275">
        <f t="shared" si="61"/>
        <v>0</v>
      </c>
      <c r="N1387" s="1275"/>
      <c r="O1387" s="520">
        <f t="shared" si="60"/>
        <v>0</v>
      </c>
    </row>
    <row r="1388" spans="2:15" ht="18" hidden="1" customHeight="1">
      <c r="B1388" s="516"/>
      <c r="C1388" s="1274" t="str">
        <f>T(ESTIMATE!B1377)</f>
        <v>Miscellaneous Items</v>
      </c>
      <c r="D1388" s="1274"/>
      <c r="E1388" s="1274"/>
      <c r="F1388" s="1274"/>
      <c r="G1388" s="1274"/>
      <c r="H1388" s="559">
        <f>ESTIMATE!R1377</f>
        <v>0</v>
      </c>
      <c r="I1388" s="560" t="str">
        <f>T(ESTIMATE!U1377)</f>
        <v/>
      </c>
      <c r="J1388" s="561">
        <f>IF($R$3="Allocate Adders",ESTIMATE!BE1377,ESTIMATE!AY1377)</f>
        <v>0</v>
      </c>
      <c r="K1388" s="561">
        <f>IF($R$3="Allocate Adders",ESTIMATE!BH1377,ESTIMATE!AZ1377)</f>
        <v>0</v>
      </c>
      <c r="L1388" s="561">
        <f>IF($R$3="Allocate Adders",ESTIMATE!BK1377,ESTIMATE!BA1377)</f>
        <v>0</v>
      </c>
      <c r="M1388" s="1275">
        <f t="shared" si="61"/>
        <v>0</v>
      </c>
      <c r="N1388" s="1275"/>
      <c r="O1388" s="520">
        <f t="shared" si="60"/>
        <v>0</v>
      </c>
    </row>
    <row r="1389" spans="2:15" ht="18" hidden="1" customHeight="1">
      <c r="B1389" s="516"/>
      <c r="C1389" s="1274" t="str">
        <f>T(ESTIMATE!B1378)</f>
        <v>Stair treads</v>
      </c>
      <c r="D1389" s="1274"/>
      <c r="E1389" s="1274"/>
      <c r="F1389" s="1274"/>
      <c r="G1389" s="1274"/>
      <c r="H1389" s="559">
        <f>ESTIMATE!R1378</f>
        <v>0</v>
      </c>
      <c r="I1389" s="560" t="str">
        <f>T(ESTIMATE!U1378)</f>
        <v>ea</v>
      </c>
      <c r="J1389" s="561">
        <f>IF($R$3="Allocate Adders",ESTIMATE!BE1378,ESTIMATE!AY1378)</f>
        <v>0</v>
      </c>
      <c r="K1389" s="561">
        <f>IF($R$3="Allocate Adders",ESTIMATE!BH1378,ESTIMATE!AZ1378)</f>
        <v>0</v>
      </c>
      <c r="L1389" s="561">
        <f>IF($R$3="Allocate Adders",ESTIMATE!BK1378,ESTIMATE!BA1378)</f>
        <v>0</v>
      </c>
      <c r="M1389" s="1275">
        <f t="shared" si="61"/>
        <v>0</v>
      </c>
      <c r="N1389" s="1275"/>
      <c r="O1389" s="520">
        <f t="shared" si="60"/>
        <v>0</v>
      </c>
    </row>
    <row r="1390" spans="2:15" ht="18" hidden="1" customHeight="1">
      <c r="B1390" s="516"/>
      <c r="C1390" s="1274" t="str">
        <f>T(ESTIMATE!B1379)</f>
        <v>Shoe moldings</v>
      </c>
      <c r="D1390" s="1274"/>
      <c r="E1390" s="1274"/>
      <c r="F1390" s="1274"/>
      <c r="G1390" s="1274"/>
      <c r="H1390" s="559">
        <f>ESTIMATE!R1379</f>
        <v>0</v>
      </c>
      <c r="I1390" s="560" t="str">
        <f>T(ESTIMATE!U1379)</f>
        <v>lf</v>
      </c>
      <c r="J1390" s="561">
        <f>IF($R$3="Allocate Adders",ESTIMATE!BE1379,ESTIMATE!AY1379)</f>
        <v>0</v>
      </c>
      <c r="K1390" s="561">
        <f>IF($R$3="Allocate Adders",ESTIMATE!BH1379,ESTIMATE!AZ1379)</f>
        <v>0</v>
      </c>
      <c r="L1390" s="561">
        <f>IF($R$3="Allocate Adders",ESTIMATE!BK1379,ESTIMATE!BA1379)</f>
        <v>0</v>
      </c>
      <c r="M1390" s="1275">
        <f t="shared" si="61"/>
        <v>0</v>
      </c>
      <c r="N1390" s="1275"/>
      <c r="O1390" s="520">
        <f t="shared" si="60"/>
        <v>0</v>
      </c>
    </row>
    <row r="1391" spans="2:15" ht="18" hidden="1" customHeight="1">
      <c r="B1391" s="516"/>
      <c r="C1391" s="1274" t="str">
        <f>T(ESTIMATE!B1380)</f>
        <v>Underlayment</v>
      </c>
      <c r="D1391" s="1274"/>
      <c r="E1391" s="1274"/>
      <c r="F1391" s="1274"/>
      <c r="G1391" s="1274"/>
      <c r="H1391" s="559">
        <f>ESTIMATE!R1380</f>
        <v>0</v>
      </c>
      <c r="I1391" s="560" t="str">
        <f>T(ESTIMATE!U1380)</f>
        <v>sf</v>
      </c>
      <c r="J1391" s="561">
        <f>IF($R$3="Allocate Adders",ESTIMATE!BE1380,ESTIMATE!AY1380)</f>
        <v>0</v>
      </c>
      <c r="K1391" s="561">
        <f>IF($R$3="Allocate Adders",ESTIMATE!BH1380,ESTIMATE!AZ1380)</f>
        <v>0</v>
      </c>
      <c r="L1391" s="561">
        <f>IF($R$3="Allocate Adders",ESTIMATE!BK1380,ESTIMATE!BA1380)</f>
        <v>0</v>
      </c>
      <c r="M1391" s="1275">
        <f t="shared" si="61"/>
        <v>0</v>
      </c>
      <c r="N1391" s="1275"/>
      <c r="O1391" s="520">
        <f t="shared" si="60"/>
        <v>0</v>
      </c>
    </row>
    <row r="1392" spans="2:15" ht="18" hidden="1" customHeight="1">
      <c r="B1392" s="516"/>
      <c r="C1392" s="1274" t="str">
        <f>T(ESTIMATE!B1381)</f>
        <v/>
      </c>
      <c r="D1392" s="1274"/>
      <c r="E1392" s="1274"/>
      <c r="F1392" s="1274"/>
      <c r="G1392" s="1274"/>
      <c r="H1392" s="559">
        <f>ESTIMATE!R1381</f>
        <v>0</v>
      </c>
      <c r="I1392" s="560" t="str">
        <f>T(ESTIMATE!U1381)</f>
        <v/>
      </c>
      <c r="J1392" s="561">
        <f>IF($R$3="Allocate Adders",ESTIMATE!BE1381,ESTIMATE!AY1381)</f>
        <v>0</v>
      </c>
      <c r="K1392" s="561">
        <f>IF($R$3="Allocate Adders",ESTIMATE!BH1381,ESTIMATE!AZ1381)</f>
        <v>0</v>
      </c>
      <c r="L1392" s="561">
        <f>IF($R$3="Allocate Adders",ESTIMATE!BK1381,ESTIMATE!BA1381)</f>
        <v>0</v>
      </c>
      <c r="M1392" s="1275">
        <f t="shared" si="61"/>
        <v>0</v>
      </c>
      <c r="N1392" s="1275"/>
      <c r="O1392" s="520">
        <f t="shared" si="60"/>
        <v>0</v>
      </c>
    </row>
    <row r="1393" spans="2:15" ht="18" hidden="1" customHeight="1">
      <c r="B1393" s="516"/>
      <c r="C1393" s="1274" t="str">
        <f>T(ESTIMATE!B1382)</f>
        <v/>
      </c>
      <c r="D1393" s="1274"/>
      <c r="E1393" s="1274"/>
      <c r="F1393" s="1274"/>
      <c r="G1393" s="1274"/>
      <c r="H1393" s="559">
        <f>ESTIMATE!R1382</f>
        <v>0</v>
      </c>
      <c r="I1393" s="560" t="str">
        <f>T(ESTIMATE!U1382)</f>
        <v/>
      </c>
      <c r="J1393" s="561">
        <f>IF($R$3="Allocate Adders",ESTIMATE!BE1382,ESTIMATE!AY1382)</f>
        <v>0</v>
      </c>
      <c r="K1393" s="561">
        <f>IF($R$3="Allocate Adders",ESTIMATE!BH1382,ESTIMATE!AZ1382)</f>
        <v>0</v>
      </c>
      <c r="L1393" s="561">
        <f>IF($R$3="Allocate Adders",ESTIMATE!BK1382,ESTIMATE!BA1382)</f>
        <v>0</v>
      </c>
      <c r="M1393" s="1275">
        <f t="shared" si="61"/>
        <v>0</v>
      </c>
      <c r="N1393" s="1275"/>
      <c r="O1393" s="520">
        <f t="shared" si="60"/>
        <v>0</v>
      </c>
    </row>
    <row r="1394" spans="2:15" ht="18" hidden="1" customHeight="1">
      <c r="B1394" s="516"/>
      <c r="C1394" s="1274" t="str">
        <f>T(ESTIMATE!B1383)</f>
        <v/>
      </c>
      <c r="D1394" s="1274"/>
      <c r="E1394" s="1274"/>
      <c r="F1394" s="1274"/>
      <c r="G1394" s="1274"/>
      <c r="H1394" s="559">
        <f>ESTIMATE!R1383</f>
        <v>0</v>
      </c>
      <c r="I1394" s="560" t="str">
        <f>T(ESTIMATE!U1383)</f>
        <v/>
      </c>
      <c r="J1394" s="561">
        <f>IF($R$3="Allocate Adders",ESTIMATE!BE1383,ESTIMATE!AY1383)</f>
        <v>0</v>
      </c>
      <c r="K1394" s="561">
        <f>IF($R$3="Allocate Adders",ESTIMATE!BH1383,ESTIMATE!AZ1383)</f>
        <v>0</v>
      </c>
      <c r="L1394" s="561">
        <f>IF($R$3="Allocate Adders",ESTIMATE!BK1383,ESTIMATE!BA1383)</f>
        <v>0</v>
      </c>
      <c r="M1394" s="1275">
        <f t="shared" si="61"/>
        <v>0</v>
      </c>
      <c r="N1394" s="1275"/>
      <c r="O1394" s="520">
        <f t="shared" si="60"/>
        <v>0</v>
      </c>
    </row>
    <row r="1395" spans="2:15" ht="18" hidden="1" customHeight="1">
      <c r="B1395" s="516"/>
      <c r="C1395" s="1274" t="str">
        <f>T(ESTIMATE!B1384)</f>
        <v/>
      </c>
      <c r="D1395" s="1274"/>
      <c r="E1395" s="1274"/>
      <c r="F1395" s="1274"/>
      <c r="G1395" s="1274"/>
      <c r="H1395" s="559">
        <f>ESTIMATE!R1384</f>
        <v>0</v>
      </c>
      <c r="I1395" s="560" t="str">
        <f>T(ESTIMATE!U1384)</f>
        <v/>
      </c>
      <c r="J1395" s="561">
        <f>IF($R$3="Allocate Adders",ESTIMATE!BE1384,ESTIMATE!AY1384)</f>
        <v>0</v>
      </c>
      <c r="K1395" s="561">
        <f>IF($R$3="Allocate Adders",ESTIMATE!BH1384,ESTIMATE!AZ1384)</f>
        <v>0</v>
      </c>
      <c r="L1395" s="561">
        <f>IF($R$3="Allocate Adders",ESTIMATE!BK1384,ESTIMATE!BA1384)</f>
        <v>0</v>
      </c>
      <c r="M1395" s="1275">
        <f t="shared" si="61"/>
        <v>0</v>
      </c>
      <c r="N1395" s="1275"/>
      <c r="O1395" s="520">
        <f t="shared" si="60"/>
        <v>0</v>
      </c>
    </row>
    <row r="1396" spans="2:15" ht="18" hidden="1" customHeight="1">
      <c r="B1396" s="516"/>
      <c r="C1396" s="1274" t="str">
        <f>T(ESTIMATE!B1385)</f>
        <v/>
      </c>
      <c r="D1396" s="1274"/>
      <c r="E1396" s="1274"/>
      <c r="F1396" s="1274"/>
      <c r="G1396" s="1274"/>
      <c r="H1396" s="559">
        <f>ESTIMATE!R1385</f>
        <v>0</v>
      </c>
      <c r="I1396" s="560" t="str">
        <f>T(ESTIMATE!U1385)</f>
        <v/>
      </c>
      <c r="J1396" s="561">
        <f>IF($R$3="Allocate Adders",ESTIMATE!BE1385,ESTIMATE!AY1385)</f>
        <v>0</v>
      </c>
      <c r="K1396" s="561">
        <f>IF($R$3="Allocate Adders",ESTIMATE!BH1385,ESTIMATE!AZ1385)</f>
        <v>0</v>
      </c>
      <c r="L1396" s="561">
        <f>IF($R$3="Allocate Adders",ESTIMATE!BK1385,ESTIMATE!BA1385)</f>
        <v>0</v>
      </c>
      <c r="M1396" s="1275">
        <f t="shared" si="61"/>
        <v>0</v>
      </c>
      <c r="N1396" s="1275"/>
      <c r="O1396" s="520">
        <f t="shared" si="60"/>
        <v>0</v>
      </c>
    </row>
    <row r="1397" spans="2:15" ht="18" hidden="1" customHeight="1">
      <c r="B1397" s="516"/>
      <c r="C1397" s="1274" t="str">
        <f>T(ESTIMATE!B1386)</f>
        <v/>
      </c>
      <c r="D1397" s="1274"/>
      <c r="E1397" s="1274"/>
      <c r="F1397" s="1274"/>
      <c r="G1397" s="1274"/>
      <c r="H1397" s="559">
        <f>ESTIMATE!R1386</f>
        <v>0</v>
      </c>
      <c r="I1397" s="560" t="str">
        <f>T(ESTIMATE!U1386)</f>
        <v/>
      </c>
      <c r="J1397" s="561">
        <f>IF($R$3="Allocate Adders",ESTIMATE!BE1386,ESTIMATE!AY1386)</f>
        <v>0</v>
      </c>
      <c r="K1397" s="561">
        <f>IF($R$3="Allocate Adders",ESTIMATE!BH1386,ESTIMATE!AZ1386)</f>
        <v>0</v>
      </c>
      <c r="L1397" s="561">
        <f>IF($R$3="Allocate Adders",ESTIMATE!BK1386,ESTIMATE!BA1386)</f>
        <v>0</v>
      </c>
      <c r="M1397" s="1275">
        <f t="shared" si="61"/>
        <v>0</v>
      </c>
      <c r="N1397" s="1275"/>
      <c r="O1397" s="520">
        <f t="shared" si="60"/>
        <v>0</v>
      </c>
    </row>
    <row r="1398" spans="2:15" ht="18" hidden="1" customHeight="1">
      <c r="B1398" s="516"/>
      <c r="C1398" s="1274" t="str">
        <f>T(ESTIMATE!B1387)</f>
        <v/>
      </c>
      <c r="D1398" s="1274"/>
      <c r="E1398" s="1274"/>
      <c r="F1398" s="1274"/>
      <c r="G1398" s="1274"/>
      <c r="H1398" s="559">
        <f>ESTIMATE!R1387</f>
        <v>0</v>
      </c>
      <c r="I1398" s="560" t="str">
        <f>T(ESTIMATE!U1387)</f>
        <v/>
      </c>
      <c r="J1398" s="561">
        <f>IF($R$3="Allocate Adders",ESTIMATE!BE1387,ESTIMATE!AY1387)</f>
        <v>0</v>
      </c>
      <c r="K1398" s="561">
        <f>IF($R$3="Allocate Adders",ESTIMATE!BH1387,ESTIMATE!AZ1387)</f>
        <v>0</v>
      </c>
      <c r="L1398" s="561">
        <f>IF($R$3="Allocate Adders",ESTIMATE!BK1387,ESTIMATE!BA1387)</f>
        <v>0</v>
      </c>
      <c r="M1398" s="1275">
        <f t="shared" si="61"/>
        <v>0</v>
      </c>
      <c r="N1398" s="1275"/>
      <c r="O1398" s="520">
        <f t="shared" si="60"/>
        <v>0</v>
      </c>
    </row>
    <row r="1399" spans="2:15" ht="18" hidden="1" customHeight="1">
      <c r="B1399" s="516"/>
      <c r="C1399" s="1274" t="str">
        <f>T(ESTIMATE!B1388)</f>
        <v/>
      </c>
      <c r="D1399" s="1274"/>
      <c r="E1399" s="1274"/>
      <c r="F1399" s="1274"/>
      <c r="G1399" s="1274"/>
      <c r="H1399" s="559">
        <f>ESTIMATE!R1388</f>
        <v>0</v>
      </c>
      <c r="I1399" s="560" t="str">
        <f>T(ESTIMATE!U1388)</f>
        <v/>
      </c>
      <c r="J1399" s="561">
        <f>IF($R$3="Allocate Adders",ESTIMATE!BE1388,ESTIMATE!AY1388)</f>
        <v>0</v>
      </c>
      <c r="K1399" s="561">
        <f>IF($R$3="Allocate Adders",ESTIMATE!BH1388,ESTIMATE!AZ1388)</f>
        <v>0</v>
      </c>
      <c r="L1399" s="561">
        <f>IF($R$3="Allocate Adders",ESTIMATE!BK1388,ESTIMATE!BA1388)</f>
        <v>0</v>
      </c>
      <c r="M1399" s="1275">
        <f t="shared" si="61"/>
        <v>0</v>
      </c>
      <c r="N1399" s="1275"/>
      <c r="O1399" s="520">
        <f t="shared" si="60"/>
        <v>0</v>
      </c>
    </row>
    <row r="1400" spans="2:15" ht="18" hidden="1" customHeight="1">
      <c r="B1400" s="516"/>
      <c r="C1400" s="1274" t="str">
        <f>T(ESTIMATE!B1389)</f>
        <v/>
      </c>
      <c r="D1400" s="1274"/>
      <c r="E1400" s="1274"/>
      <c r="F1400" s="1274"/>
      <c r="G1400" s="1274"/>
      <c r="H1400" s="559">
        <f>ESTIMATE!R1389</f>
        <v>0</v>
      </c>
      <c r="I1400" s="560" t="str">
        <f>T(ESTIMATE!U1389)</f>
        <v/>
      </c>
      <c r="J1400" s="561">
        <f>IF($R$3="Allocate Adders",ESTIMATE!BE1389,ESTIMATE!AY1389)</f>
        <v>0</v>
      </c>
      <c r="K1400" s="561">
        <f>IF($R$3="Allocate Adders",ESTIMATE!BH1389,ESTIMATE!AZ1389)</f>
        <v>0</v>
      </c>
      <c r="L1400" s="561">
        <f>IF($R$3="Allocate Adders",ESTIMATE!BK1389,ESTIMATE!BA1389)</f>
        <v>0</v>
      </c>
      <c r="M1400" s="1275">
        <f t="shared" si="61"/>
        <v>0</v>
      </c>
      <c r="N1400" s="1275"/>
      <c r="O1400" s="520">
        <f t="shared" si="60"/>
        <v>0</v>
      </c>
    </row>
    <row r="1401" spans="2:15" ht="18" hidden="1" customHeight="1">
      <c r="B1401" s="516"/>
      <c r="C1401" s="1274" t="str">
        <f>T(ESTIMATE!B1390)</f>
        <v/>
      </c>
      <c r="D1401" s="1274"/>
      <c r="E1401" s="1274"/>
      <c r="F1401" s="1274"/>
      <c r="G1401" s="1274"/>
      <c r="H1401" s="559">
        <f>ESTIMATE!R1390</f>
        <v>0</v>
      </c>
      <c r="I1401" s="560" t="str">
        <f>T(ESTIMATE!U1390)</f>
        <v/>
      </c>
      <c r="J1401" s="561">
        <f>IF($R$3="Allocate Adders",ESTIMATE!BE1390,ESTIMATE!AY1390)</f>
        <v>0</v>
      </c>
      <c r="K1401" s="561">
        <f>IF($R$3="Allocate Adders",ESTIMATE!BH1390,ESTIMATE!AZ1390)</f>
        <v>0</v>
      </c>
      <c r="L1401" s="561">
        <f>IF($R$3="Allocate Adders",ESTIMATE!BK1390,ESTIMATE!BA1390)</f>
        <v>0</v>
      </c>
      <c r="M1401" s="1275">
        <f t="shared" si="61"/>
        <v>0</v>
      </c>
      <c r="N1401" s="1275"/>
      <c r="O1401" s="520">
        <f t="shared" si="60"/>
        <v>0</v>
      </c>
    </row>
    <row r="1402" spans="2:15" ht="18" hidden="1" customHeight="1">
      <c r="B1402" s="516"/>
      <c r="C1402" s="1274" t="str">
        <f>T(ESTIMATE!B1391)</f>
        <v/>
      </c>
      <c r="D1402" s="1274"/>
      <c r="E1402" s="1274"/>
      <c r="F1402" s="1274"/>
      <c r="G1402" s="1274"/>
      <c r="H1402" s="559">
        <f>ESTIMATE!R1391</f>
        <v>0</v>
      </c>
      <c r="I1402" s="560" t="str">
        <f>T(ESTIMATE!U1391)</f>
        <v/>
      </c>
      <c r="J1402" s="561">
        <f>IF($R$3="Allocate Adders",ESTIMATE!BE1391,ESTIMATE!AY1391)</f>
        <v>0</v>
      </c>
      <c r="K1402" s="561">
        <f>IF($R$3="Allocate Adders",ESTIMATE!BH1391,ESTIMATE!AZ1391)</f>
        <v>0</v>
      </c>
      <c r="L1402" s="561">
        <f>IF($R$3="Allocate Adders",ESTIMATE!BK1391,ESTIMATE!BA1391)</f>
        <v>0</v>
      </c>
      <c r="M1402" s="1275">
        <f t="shared" si="61"/>
        <v>0</v>
      </c>
      <c r="N1402" s="1275"/>
      <c r="O1402" s="520">
        <f t="shared" si="60"/>
        <v>0</v>
      </c>
    </row>
    <row r="1403" spans="2:15" ht="18" hidden="1" customHeight="1">
      <c r="B1403" s="516"/>
      <c r="C1403" s="1274" t="str">
        <f>T(ESTIMATE!B1392)</f>
        <v/>
      </c>
      <c r="D1403" s="1274"/>
      <c r="E1403" s="1274"/>
      <c r="F1403" s="1274"/>
      <c r="G1403" s="1274"/>
      <c r="H1403" s="559">
        <f>ESTIMATE!R1392</f>
        <v>0</v>
      </c>
      <c r="I1403" s="560" t="str">
        <f>T(ESTIMATE!U1392)</f>
        <v/>
      </c>
      <c r="J1403" s="561">
        <f>IF($R$3="Allocate Adders",ESTIMATE!BE1392,ESTIMATE!AY1392)</f>
        <v>0</v>
      </c>
      <c r="K1403" s="561">
        <f>IF($R$3="Allocate Adders",ESTIMATE!BH1392,ESTIMATE!AZ1392)</f>
        <v>0</v>
      </c>
      <c r="L1403" s="561">
        <f>IF($R$3="Allocate Adders",ESTIMATE!BK1392,ESTIMATE!BA1392)</f>
        <v>0</v>
      </c>
      <c r="M1403" s="1275">
        <f t="shared" si="61"/>
        <v>0</v>
      </c>
      <c r="N1403" s="1275"/>
      <c r="O1403" s="520">
        <f t="shared" si="60"/>
        <v>0</v>
      </c>
    </row>
    <row r="1404" spans="2:15" ht="18" hidden="1" customHeight="1">
      <c r="B1404" s="516"/>
      <c r="C1404" s="1274" t="str">
        <f>T(ESTIMATE!B1393)</f>
        <v/>
      </c>
      <c r="D1404" s="1274"/>
      <c r="E1404" s="1274"/>
      <c r="F1404" s="1274"/>
      <c r="G1404" s="1274"/>
      <c r="H1404" s="559">
        <f>ESTIMATE!R1393</f>
        <v>0</v>
      </c>
      <c r="I1404" s="560" t="str">
        <f>T(ESTIMATE!U1393)</f>
        <v/>
      </c>
      <c r="J1404" s="561">
        <f>IF($R$3="Allocate Adders",ESTIMATE!BE1393,ESTIMATE!AY1393)</f>
        <v>0</v>
      </c>
      <c r="K1404" s="561">
        <f>IF($R$3="Allocate Adders",ESTIMATE!BH1393,ESTIMATE!AZ1393)</f>
        <v>0</v>
      </c>
      <c r="L1404" s="561">
        <f>IF($R$3="Allocate Adders",ESTIMATE!BK1393,ESTIMATE!BA1393)</f>
        <v>0</v>
      </c>
      <c r="M1404" s="1275">
        <f t="shared" si="61"/>
        <v>0</v>
      </c>
      <c r="N1404" s="1275"/>
      <c r="O1404" s="520">
        <f t="shared" si="60"/>
        <v>0</v>
      </c>
    </row>
    <row r="1405" spans="2:15" ht="18" hidden="1" customHeight="1">
      <c r="B1405" s="516"/>
      <c r="C1405" s="1274" t="str">
        <f>T(ESTIMATE!B1394)</f>
        <v/>
      </c>
      <c r="D1405" s="1274"/>
      <c r="E1405" s="1274"/>
      <c r="F1405" s="1274"/>
      <c r="G1405" s="1274"/>
      <c r="H1405" s="559">
        <f>ESTIMATE!R1394</f>
        <v>0</v>
      </c>
      <c r="I1405" s="560" t="str">
        <f>T(ESTIMATE!U1394)</f>
        <v/>
      </c>
      <c r="J1405" s="561">
        <f>IF($R$3="Allocate Adders",ESTIMATE!BE1394,ESTIMATE!AY1394)</f>
        <v>0</v>
      </c>
      <c r="K1405" s="561">
        <f>IF($R$3="Allocate Adders",ESTIMATE!BH1394,ESTIMATE!AZ1394)</f>
        <v>0</v>
      </c>
      <c r="L1405" s="561">
        <f>IF($R$3="Allocate Adders",ESTIMATE!BK1394,ESTIMATE!BA1394)</f>
        <v>0</v>
      </c>
      <c r="M1405" s="1275">
        <f t="shared" si="61"/>
        <v>0</v>
      </c>
      <c r="N1405" s="1275"/>
      <c r="O1405" s="520">
        <f t="shared" si="60"/>
        <v>0</v>
      </c>
    </row>
    <row r="1406" spans="2:15" ht="18" hidden="1" customHeight="1">
      <c r="B1406" s="516"/>
      <c r="C1406" s="1274" t="str">
        <f>T(ESTIMATE!B1395)</f>
        <v/>
      </c>
      <c r="D1406" s="1274"/>
      <c r="E1406" s="1274"/>
      <c r="F1406" s="1274"/>
      <c r="G1406" s="1274"/>
      <c r="H1406" s="559">
        <f>ESTIMATE!R1395</f>
        <v>0</v>
      </c>
      <c r="I1406" s="560" t="str">
        <f>T(ESTIMATE!U1395)</f>
        <v/>
      </c>
      <c r="J1406" s="561">
        <f>IF($R$3="Allocate Adders",ESTIMATE!BE1395,ESTIMATE!AY1395)</f>
        <v>0</v>
      </c>
      <c r="K1406" s="561">
        <f>IF($R$3="Allocate Adders",ESTIMATE!BH1395,ESTIMATE!AZ1395)</f>
        <v>0</v>
      </c>
      <c r="L1406" s="561">
        <f>IF($R$3="Allocate Adders",ESTIMATE!BK1395,ESTIMATE!BA1395)</f>
        <v>0</v>
      </c>
      <c r="M1406" s="1275">
        <f t="shared" si="61"/>
        <v>0</v>
      </c>
      <c r="N1406" s="1275"/>
      <c r="O1406" s="520">
        <f t="shared" si="60"/>
        <v>0</v>
      </c>
    </row>
    <row r="1407" spans="2:15" ht="18" hidden="1" customHeight="1">
      <c r="B1407" s="516"/>
      <c r="C1407" s="1274" t="str">
        <f>T(ESTIMATE!B1396)</f>
        <v/>
      </c>
      <c r="D1407" s="1274"/>
      <c r="E1407" s="1274"/>
      <c r="F1407" s="1274"/>
      <c r="G1407" s="1274"/>
      <c r="H1407" s="559">
        <f>ESTIMATE!R1396</f>
        <v>0</v>
      </c>
      <c r="I1407" s="560" t="str">
        <f>T(ESTIMATE!U1396)</f>
        <v/>
      </c>
      <c r="J1407" s="561">
        <f>IF($R$3="Allocate Adders",ESTIMATE!BE1396,ESTIMATE!AY1396)</f>
        <v>0</v>
      </c>
      <c r="K1407" s="561">
        <f>IF($R$3="Allocate Adders",ESTIMATE!BH1396,ESTIMATE!AZ1396)</f>
        <v>0</v>
      </c>
      <c r="L1407" s="561">
        <f>IF($R$3="Allocate Adders",ESTIMATE!BK1396,ESTIMATE!BA1396)</f>
        <v>0</v>
      </c>
      <c r="M1407" s="1275">
        <f t="shared" si="61"/>
        <v>0</v>
      </c>
      <c r="N1407" s="1275"/>
      <c r="O1407" s="520">
        <f t="shared" si="60"/>
        <v>0</v>
      </c>
    </row>
    <row r="1408" spans="2:15" ht="18" hidden="1" customHeight="1">
      <c r="B1408" s="516"/>
      <c r="C1408" s="1274" t="str">
        <f>T(ESTIMATE!B1397)</f>
        <v/>
      </c>
      <c r="D1408" s="1274"/>
      <c r="E1408" s="1274"/>
      <c r="F1408" s="1274"/>
      <c r="G1408" s="1274"/>
      <c r="H1408" s="559">
        <f>ESTIMATE!R1397</f>
        <v>0</v>
      </c>
      <c r="I1408" s="560" t="str">
        <f>T(ESTIMATE!U1397)</f>
        <v/>
      </c>
      <c r="J1408" s="561">
        <f>IF($R$3="Allocate Adders",ESTIMATE!BE1397,ESTIMATE!AY1397)</f>
        <v>0</v>
      </c>
      <c r="K1408" s="561">
        <f>IF($R$3="Allocate Adders",ESTIMATE!BH1397,ESTIMATE!AZ1397)</f>
        <v>0</v>
      </c>
      <c r="L1408" s="561">
        <f>IF($R$3="Allocate Adders",ESTIMATE!BK1397,ESTIMATE!BA1397)</f>
        <v>0</v>
      </c>
      <c r="M1408" s="1275">
        <f t="shared" si="61"/>
        <v>0</v>
      </c>
      <c r="N1408" s="1275"/>
      <c r="O1408" s="520">
        <f t="shared" si="60"/>
        <v>0</v>
      </c>
    </row>
    <row r="1409" spans="2:15" ht="18" hidden="1" customHeight="1">
      <c r="B1409" s="516"/>
      <c r="C1409" s="1274" t="str">
        <f>T(ESTIMATE!B1398)</f>
        <v/>
      </c>
      <c r="D1409" s="1274"/>
      <c r="E1409" s="1274"/>
      <c r="F1409" s="1274"/>
      <c r="G1409" s="1274"/>
      <c r="H1409" s="559">
        <f>ESTIMATE!R1398</f>
        <v>0</v>
      </c>
      <c r="I1409" s="560" t="str">
        <f>T(ESTIMATE!U1398)</f>
        <v/>
      </c>
      <c r="J1409" s="561">
        <f>IF($R$3="Allocate Adders",ESTIMATE!BE1398,ESTIMATE!AY1398)</f>
        <v>0</v>
      </c>
      <c r="K1409" s="561">
        <f>IF($R$3="Allocate Adders",ESTIMATE!BH1398,ESTIMATE!AZ1398)</f>
        <v>0</v>
      </c>
      <c r="L1409" s="561">
        <f>IF($R$3="Allocate Adders",ESTIMATE!BK1398,ESTIMATE!BA1398)</f>
        <v>0</v>
      </c>
      <c r="M1409" s="1275">
        <f t="shared" si="61"/>
        <v>0</v>
      </c>
      <c r="N1409" s="1275"/>
      <c r="O1409" s="520">
        <f t="shared" si="60"/>
        <v>0</v>
      </c>
    </row>
    <row r="1410" spans="2:15" ht="18" hidden="1" customHeight="1">
      <c r="B1410" s="516"/>
      <c r="C1410" s="1274" t="str">
        <f>T(ESTIMATE!B1399)</f>
        <v/>
      </c>
      <c r="D1410" s="1274"/>
      <c r="E1410" s="1274"/>
      <c r="F1410" s="1274"/>
      <c r="G1410" s="1274"/>
      <c r="H1410" s="559">
        <f>ESTIMATE!R1399</f>
        <v>0</v>
      </c>
      <c r="I1410" s="560" t="str">
        <f>T(ESTIMATE!U1399)</f>
        <v/>
      </c>
      <c r="J1410" s="561">
        <f>IF($R$3="Allocate Adders",ESTIMATE!BE1399,ESTIMATE!AY1399)</f>
        <v>0</v>
      </c>
      <c r="K1410" s="561">
        <f>IF($R$3="Allocate Adders",ESTIMATE!BH1399,ESTIMATE!AZ1399)</f>
        <v>0</v>
      </c>
      <c r="L1410" s="561">
        <f>IF($R$3="Allocate Adders",ESTIMATE!BK1399,ESTIMATE!BA1399)</f>
        <v>0</v>
      </c>
      <c r="M1410" s="1275">
        <f t="shared" si="61"/>
        <v>0</v>
      </c>
      <c r="N1410" s="1275"/>
      <c r="O1410" s="520">
        <f t="shared" si="60"/>
        <v>0</v>
      </c>
    </row>
    <row r="1411" spans="2:15" ht="18" hidden="1" customHeight="1">
      <c r="B1411" s="516"/>
      <c r="C1411" s="1274" t="str">
        <f>T(ESTIMATE!B1400)</f>
        <v/>
      </c>
      <c r="D1411" s="1274"/>
      <c r="E1411" s="1274"/>
      <c r="F1411" s="1274"/>
      <c r="G1411" s="1274"/>
      <c r="H1411" s="559">
        <f>ESTIMATE!R1400</f>
        <v>0</v>
      </c>
      <c r="I1411" s="560" t="str">
        <f>T(ESTIMATE!U1400)</f>
        <v/>
      </c>
      <c r="J1411" s="561">
        <f>IF($R$3="Allocate Adders",ESTIMATE!BE1400,ESTIMATE!AY1400)</f>
        <v>0</v>
      </c>
      <c r="K1411" s="561">
        <f>IF($R$3="Allocate Adders",ESTIMATE!BH1400,ESTIMATE!AZ1400)</f>
        <v>0</v>
      </c>
      <c r="L1411" s="561">
        <f>IF($R$3="Allocate Adders",ESTIMATE!BK1400,ESTIMATE!BA1400)</f>
        <v>0</v>
      </c>
      <c r="M1411" s="1275">
        <f t="shared" si="61"/>
        <v>0</v>
      </c>
      <c r="N1411" s="1275"/>
      <c r="O1411" s="520">
        <f t="shared" si="60"/>
        <v>0</v>
      </c>
    </row>
    <row r="1412" spans="2:15" ht="4.3499999999999996" customHeight="1" thickBot="1">
      <c r="B1412" s="516"/>
      <c r="C1412" s="562"/>
      <c r="D1412" s="364"/>
      <c r="E1412" s="364"/>
      <c r="F1412" s="364"/>
      <c r="G1412" s="364"/>
      <c r="H1412" s="563"/>
      <c r="I1412" s="364"/>
      <c r="J1412" s="564"/>
      <c r="K1412" s="564"/>
      <c r="L1412" s="564"/>
      <c r="M1412" s="565"/>
      <c r="N1412" s="566"/>
      <c r="O1412" s="520">
        <f>O1413</f>
        <v>2000</v>
      </c>
    </row>
    <row r="1413" spans="2:15" ht="22" customHeight="1" thickBot="1">
      <c r="B1413" s="516"/>
      <c r="C1413" s="1276" t="str">
        <f>T(ESTIMATE!AE1402)</f>
        <v>HARDWOOD FLOORING TOTAL</v>
      </c>
      <c r="D1413" s="1277"/>
      <c r="E1413" s="1277"/>
      <c r="F1413" s="1277"/>
      <c r="G1413" s="1277"/>
      <c r="H1413" s="1277"/>
      <c r="I1413" s="1278"/>
      <c r="J1413" s="530">
        <f>SUM(J1372:J1412)</f>
        <v>3000</v>
      </c>
      <c r="K1413" s="531">
        <f>SUM(K1372:K1412)</f>
        <v>4000</v>
      </c>
      <c r="L1413" s="530">
        <f>SUM(L1372:L1412)</f>
        <v>0</v>
      </c>
      <c r="M1413" s="1279">
        <f>SUM(M1372:N1412)</f>
        <v>7000</v>
      </c>
      <c r="N1413" s="1280"/>
      <c r="O1413" s="520">
        <f>SUM(O1371:O1411)</f>
        <v>2000</v>
      </c>
    </row>
    <row r="1414" spans="2:15" ht="20.7" customHeight="1">
      <c r="B1414" s="521"/>
      <c r="C1414" s="585"/>
      <c r="D1414" s="585"/>
      <c r="E1414" s="585"/>
      <c r="F1414" s="585"/>
      <c r="G1414" s="585"/>
      <c r="H1414" s="586"/>
      <c r="I1414" s="585"/>
      <c r="J1414" s="587"/>
      <c r="K1414" s="587"/>
      <c r="L1414" s="587"/>
      <c r="M1414" s="588"/>
      <c r="N1414" s="571"/>
      <c r="O1414" s="520">
        <f>O1413</f>
        <v>2000</v>
      </c>
    </row>
    <row r="1415" spans="2:15" ht="5.45" hidden="1" customHeight="1">
      <c r="B1415" s="597"/>
      <c r="C1415" s="1281"/>
      <c r="D1415" s="1281"/>
      <c r="E1415" s="1281"/>
      <c r="F1415" s="1281"/>
      <c r="G1415" s="1281"/>
      <c r="H1415" s="594"/>
      <c r="I1415" s="595"/>
      <c r="J1415" s="596"/>
      <c r="K1415" s="596"/>
      <c r="L1415" s="596"/>
      <c r="M1415" s="1282"/>
      <c r="N1415" s="1282"/>
    </row>
    <row r="1416" spans="2:15" ht="22" customHeight="1">
      <c r="B1416" s="521"/>
      <c r="C1416" s="1283" t="str">
        <f>T(ESTIMATE!B1405)</f>
        <v>APPLIANCES</v>
      </c>
      <c r="D1416" s="1283"/>
      <c r="E1416" s="1283"/>
      <c r="F1416" s="1283"/>
      <c r="G1416" s="1284"/>
      <c r="H1416" s="556">
        <f>SUM(H1417:H1456)</f>
        <v>1</v>
      </c>
      <c r="I1416" s="557"/>
      <c r="J1416" s="558"/>
      <c r="K1416" s="558"/>
      <c r="L1416" s="558"/>
      <c r="M1416" s="1285"/>
      <c r="N1416" s="1286"/>
      <c r="O1416" s="520">
        <f t="shared" ref="O1416:O1456" si="62">H1416</f>
        <v>1</v>
      </c>
    </row>
    <row r="1417" spans="2:15" ht="18" hidden="1" customHeight="1">
      <c r="B1417" s="516"/>
      <c r="C1417" s="1274" t="str">
        <f>T(ESTIMATE!B1406)</f>
        <v>Appliance Bid/Allowance</v>
      </c>
      <c r="D1417" s="1274"/>
      <c r="E1417" s="1274"/>
      <c r="F1417" s="1274"/>
      <c r="G1417" s="1274"/>
      <c r="H1417" s="559">
        <f>ESTIMATE!R1406</f>
        <v>0</v>
      </c>
      <c r="I1417" s="560" t="str">
        <f>T(ESTIMATE!U1406)</f>
        <v/>
      </c>
      <c r="J1417" s="561">
        <f>IF($R$3="Allocate Adders",ESTIMATE!BE1406,ESTIMATE!AY1406)</f>
        <v>0</v>
      </c>
      <c r="K1417" s="561">
        <f>IF($R$3="Allocate Adders",ESTIMATE!BH1406,ESTIMATE!AZ1406)</f>
        <v>0</v>
      </c>
      <c r="L1417" s="561">
        <f>IF($R$3="Allocate Adders",ESTIMATE!BK1406,ESTIMATE!BA1406)</f>
        <v>0</v>
      </c>
      <c r="M1417" s="1275">
        <f t="shared" ref="M1417:M1456" si="63">SUM(J1417:L1417)</f>
        <v>0</v>
      </c>
      <c r="N1417" s="1275"/>
      <c r="O1417" s="520">
        <f t="shared" si="62"/>
        <v>0</v>
      </c>
    </row>
    <row r="1418" spans="2:15" ht="18" hidden="1" customHeight="1">
      <c r="B1418" s="516"/>
      <c r="C1418" s="1274" t="str">
        <f>T(ESTIMATE!B1407)</f>
        <v/>
      </c>
      <c r="D1418" s="1274"/>
      <c r="E1418" s="1274"/>
      <c r="F1418" s="1274"/>
      <c r="G1418" s="1274"/>
      <c r="H1418" s="559">
        <f>ESTIMATE!R1407</f>
        <v>0</v>
      </c>
      <c r="I1418" s="560" t="str">
        <f>T(ESTIMATE!U1407)</f>
        <v/>
      </c>
      <c r="J1418" s="561">
        <f>IF($R$3="Allocate Adders",ESTIMATE!BE1407,ESTIMATE!AY1407)</f>
        <v>0</v>
      </c>
      <c r="K1418" s="561">
        <f>IF($R$3="Allocate Adders",ESTIMATE!BH1407,ESTIMATE!AZ1407)</f>
        <v>0</v>
      </c>
      <c r="L1418" s="561">
        <f>IF($R$3="Allocate Adders",ESTIMATE!BK1407,ESTIMATE!BA1407)</f>
        <v>0</v>
      </c>
      <c r="M1418" s="1275">
        <f t="shared" si="63"/>
        <v>0</v>
      </c>
      <c r="N1418" s="1275"/>
      <c r="O1418" s="520">
        <f t="shared" si="62"/>
        <v>0</v>
      </c>
    </row>
    <row r="1419" spans="2:15" ht="18" customHeight="1">
      <c r="B1419" s="516"/>
      <c r="C1419" s="1274" t="str">
        <f>T(ESTIMATE!B1408)</f>
        <v/>
      </c>
      <c r="D1419" s="1274"/>
      <c r="E1419" s="1274"/>
      <c r="F1419" s="1274"/>
      <c r="G1419" s="1274"/>
      <c r="H1419" s="559">
        <f>ESTIMATE!R1408</f>
        <v>0</v>
      </c>
      <c r="I1419" s="560" t="str">
        <f>T(ESTIMATE!U1408)</f>
        <v/>
      </c>
      <c r="J1419" s="561">
        <f>IF($R$3="Allocate Adders",ESTIMATE!BE1408,ESTIMATE!AY1408)</f>
        <v>0</v>
      </c>
      <c r="K1419" s="561">
        <f>IF($R$3="Allocate Adders",ESTIMATE!BH1408,ESTIMATE!AZ1408)</f>
        <v>0</v>
      </c>
      <c r="L1419" s="561">
        <f>IF($R$3="Allocate Adders",ESTIMATE!BK1408,ESTIMATE!BA1408)</f>
        <v>0</v>
      </c>
      <c r="M1419" s="1275">
        <f t="shared" si="63"/>
        <v>0</v>
      </c>
      <c r="N1419" s="1275"/>
      <c r="O1419" s="520">
        <f t="shared" si="62"/>
        <v>0</v>
      </c>
    </row>
    <row r="1420" spans="2:15" ht="18" hidden="1" customHeight="1">
      <c r="B1420" s="516"/>
      <c r="C1420" s="1274" t="str">
        <f>T(ESTIMATE!B1409)</f>
        <v>Appliance Packages</v>
      </c>
      <c r="D1420" s="1274"/>
      <c r="E1420" s="1274"/>
      <c r="F1420" s="1274"/>
      <c r="G1420" s="1274"/>
      <c r="H1420" s="559">
        <f>ESTIMATE!R1409</f>
        <v>0</v>
      </c>
      <c r="I1420" s="560" t="str">
        <f>T(ESTIMATE!U1409)</f>
        <v/>
      </c>
      <c r="J1420" s="561">
        <f>IF($R$3="Allocate Adders",ESTIMATE!BE1409,ESTIMATE!AY1409)</f>
        <v>0</v>
      </c>
      <c r="K1420" s="561">
        <f>IF($R$3="Allocate Adders",ESTIMATE!BH1409,ESTIMATE!AZ1409)</f>
        <v>0</v>
      </c>
      <c r="L1420" s="561">
        <f>IF($R$3="Allocate Adders",ESTIMATE!BK1409,ESTIMATE!BA1409)</f>
        <v>0</v>
      </c>
      <c r="M1420" s="1275">
        <f t="shared" si="63"/>
        <v>0</v>
      </c>
      <c r="N1420" s="1275"/>
      <c r="O1420" s="520">
        <f t="shared" si="62"/>
        <v>0</v>
      </c>
    </row>
    <row r="1421" spans="2:15" ht="18" hidden="1" customHeight="1">
      <c r="B1421" s="516"/>
      <c r="C1421" s="1274" t="str">
        <f>T(ESTIMATE!B1410)</f>
        <v>High end, (fridge, range, hood, dw, microwave)</v>
      </c>
      <c r="D1421" s="1274"/>
      <c r="E1421" s="1274"/>
      <c r="F1421" s="1274"/>
      <c r="G1421" s="1274"/>
      <c r="H1421" s="559">
        <f>ESTIMATE!R1410</f>
        <v>0</v>
      </c>
      <c r="I1421" s="560" t="str">
        <f>T(ESTIMATE!U1410)</f>
        <v>ls</v>
      </c>
      <c r="J1421" s="561">
        <f>IF($R$3="Allocate Adders",ESTIMATE!BE1410,ESTIMATE!AY1410)</f>
        <v>0</v>
      </c>
      <c r="K1421" s="561">
        <f>IF($R$3="Allocate Adders",ESTIMATE!BH1410,ESTIMATE!AZ1410)</f>
        <v>0</v>
      </c>
      <c r="L1421" s="561">
        <f>IF($R$3="Allocate Adders",ESTIMATE!BK1410,ESTIMATE!BA1410)</f>
        <v>0</v>
      </c>
      <c r="M1421" s="1275">
        <f t="shared" si="63"/>
        <v>0</v>
      </c>
      <c r="N1421" s="1275"/>
      <c r="O1421" s="520">
        <f t="shared" si="62"/>
        <v>0</v>
      </c>
    </row>
    <row r="1422" spans="2:15" ht="18" hidden="1" customHeight="1">
      <c r="B1422" s="516"/>
      <c r="C1422" s="1274" t="str">
        <f>T(ESTIMATE!B1411)</f>
        <v>Average, (fridge, range, hood, dw, microwave)</v>
      </c>
      <c r="D1422" s="1274"/>
      <c r="E1422" s="1274"/>
      <c r="F1422" s="1274"/>
      <c r="G1422" s="1274"/>
      <c r="H1422" s="559">
        <f>ESTIMATE!R1411</f>
        <v>1</v>
      </c>
      <c r="I1422" s="560" t="str">
        <f>T(ESTIMATE!U1411)</f>
        <v>ls</v>
      </c>
      <c r="J1422" s="561">
        <f>IF($R$3="Allocate Adders",ESTIMATE!BE1411,ESTIMATE!AY1411)</f>
        <v>0</v>
      </c>
      <c r="K1422" s="561">
        <f>IF($R$3="Allocate Adders",ESTIMATE!BH1411,ESTIMATE!AZ1411)</f>
        <v>3000</v>
      </c>
      <c r="L1422" s="561">
        <f>IF($R$3="Allocate Adders",ESTIMATE!BK1411,ESTIMATE!BA1411)</f>
        <v>0</v>
      </c>
      <c r="M1422" s="1275">
        <f t="shared" si="63"/>
        <v>3000</v>
      </c>
      <c r="N1422" s="1275"/>
      <c r="O1422" s="520">
        <f t="shared" si="62"/>
        <v>1</v>
      </c>
    </row>
    <row r="1423" spans="2:15" ht="18" hidden="1" customHeight="1">
      <c r="B1423" s="516"/>
      <c r="C1423" s="1274" t="str">
        <f>T(ESTIMATE!B1412)</f>
        <v>Economy, (fridge, range, hood, dw, microwave)</v>
      </c>
      <c r="D1423" s="1274"/>
      <c r="E1423" s="1274"/>
      <c r="F1423" s="1274"/>
      <c r="G1423" s="1274"/>
      <c r="H1423" s="559">
        <f>ESTIMATE!R1412</f>
        <v>0</v>
      </c>
      <c r="I1423" s="560" t="str">
        <f>T(ESTIMATE!U1412)</f>
        <v>ls</v>
      </c>
      <c r="J1423" s="561">
        <f>IF($R$3="Allocate Adders",ESTIMATE!BE1412,ESTIMATE!AY1412)</f>
        <v>0</v>
      </c>
      <c r="K1423" s="561">
        <f>IF($R$3="Allocate Adders",ESTIMATE!BH1412,ESTIMATE!AZ1412)</f>
        <v>0</v>
      </c>
      <c r="L1423" s="561">
        <f>IF($R$3="Allocate Adders",ESTIMATE!BK1412,ESTIMATE!BA1412)</f>
        <v>0</v>
      </c>
      <c r="M1423" s="1275">
        <f t="shared" si="63"/>
        <v>0</v>
      </c>
      <c r="N1423" s="1275"/>
      <c r="O1423" s="520">
        <f t="shared" si="62"/>
        <v>0</v>
      </c>
    </row>
    <row r="1424" spans="2:15" ht="18" hidden="1" customHeight="1">
      <c r="B1424" s="516"/>
      <c r="C1424" s="1274" t="str">
        <f>T(ESTIMATE!B1413)</f>
        <v/>
      </c>
      <c r="D1424" s="1274"/>
      <c r="E1424" s="1274"/>
      <c r="F1424" s="1274"/>
      <c r="G1424" s="1274"/>
      <c r="H1424" s="559">
        <f>ESTIMATE!R1413</f>
        <v>0</v>
      </c>
      <c r="I1424" s="560" t="str">
        <f>T(ESTIMATE!U1413)</f>
        <v/>
      </c>
      <c r="J1424" s="561">
        <f>IF($R$3="Allocate Adders",ESTIMATE!BE1413,ESTIMATE!AY1413)</f>
        <v>0</v>
      </c>
      <c r="K1424" s="561">
        <f>IF($R$3="Allocate Adders",ESTIMATE!BH1413,ESTIMATE!AZ1413)</f>
        <v>0</v>
      </c>
      <c r="L1424" s="561">
        <f>IF($R$3="Allocate Adders",ESTIMATE!BK1413,ESTIMATE!BA1413)</f>
        <v>0</v>
      </c>
      <c r="M1424" s="1275">
        <f t="shared" si="63"/>
        <v>0</v>
      </c>
      <c r="N1424" s="1275"/>
      <c r="O1424" s="520">
        <f t="shared" si="62"/>
        <v>0</v>
      </c>
    </row>
    <row r="1425" spans="2:15" ht="18" hidden="1" customHeight="1">
      <c r="B1425" s="516"/>
      <c r="C1425" s="1274" t="str">
        <f>T(ESTIMATE!B1414)</f>
        <v/>
      </c>
      <c r="D1425" s="1274"/>
      <c r="E1425" s="1274"/>
      <c r="F1425" s="1274"/>
      <c r="G1425" s="1274"/>
      <c r="H1425" s="559">
        <f>ESTIMATE!R1414</f>
        <v>0</v>
      </c>
      <c r="I1425" s="560" t="str">
        <f>T(ESTIMATE!U1414)</f>
        <v/>
      </c>
      <c r="J1425" s="561">
        <f>IF($R$3="Allocate Adders",ESTIMATE!BE1414,ESTIMATE!AY1414)</f>
        <v>0</v>
      </c>
      <c r="K1425" s="561">
        <f>IF($R$3="Allocate Adders",ESTIMATE!BH1414,ESTIMATE!AZ1414)</f>
        <v>0</v>
      </c>
      <c r="L1425" s="561">
        <f>IF($R$3="Allocate Adders",ESTIMATE!BK1414,ESTIMATE!BA1414)</f>
        <v>0</v>
      </c>
      <c r="M1425" s="1275">
        <f t="shared" si="63"/>
        <v>0</v>
      </c>
      <c r="N1425" s="1275"/>
      <c r="O1425" s="520">
        <f t="shared" si="62"/>
        <v>0</v>
      </c>
    </row>
    <row r="1426" spans="2:15" ht="18" hidden="1" customHeight="1">
      <c r="B1426" s="516"/>
      <c r="C1426" s="1274" t="str">
        <f>T(ESTIMATE!B1415)</f>
        <v>Appliances, Detailed</v>
      </c>
      <c r="D1426" s="1274"/>
      <c r="E1426" s="1274"/>
      <c r="F1426" s="1274"/>
      <c r="G1426" s="1274"/>
      <c r="H1426" s="559">
        <f>ESTIMATE!R1415</f>
        <v>0</v>
      </c>
      <c r="I1426" s="560" t="str">
        <f>T(ESTIMATE!U1415)</f>
        <v/>
      </c>
      <c r="J1426" s="561">
        <f>IF($R$3="Allocate Adders",ESTIMATE!BE1415,ESTIMATE!AY1415)</f>
        <v>0</v>
      </c>
      <c r="K1426" s="561">
        <f>IF($R$3="Allocate Adders",ESTIMATE!BH1415,ESTIMATE!AZ1415)</f>
        <v>0</v>
      </c>
      <c r="L1426" s="561">
        <f>IF($R$3="Allocate Adders",ESTIMATE!BK1415,ESTIMATE!BA1415)</f>
        <v>0</v>
      </c>
      <c r="M1426" s="1275">
        <f t="shared" si="63"/>
        <v>0</v>
      </c>
      <c r="N1426" s="1275"/>
      <c r="O1426" s="520">
        <f t="shared" si="62"/>
        <v>0</v>
      </c>
    </row>
    <row r="1427" spans="2:15" ht="18" hidden="1" customHeight="1">
      <c r="B1427" s="516"/>
      <c r="C1427" s="1274" t="str">
        <f>T(ESTIMATE!B1416)</f>
        <v>Refrigerator, average</v>
      </c>
      <c r="D1427" s="1274"/>
      <c r="E1427" s="1274"/>
      <c r="F1427" s="1274"/>
      <c r="G1427" s="1274"/>
      <c r="H1427" s="559">
        <f>ESTIMATE!R1416</f>
        <v>0</v>
      </c>
      <c r="I1427" s="560" t="str">
        <f>T(ESTIMATE!U1416)</f>
        <v>ea</v>
      </c>
      <c r="J1427" s="561">
        <f>IF($R$3="Allocate Adders",ESTIMATE!BE1416,ESTIMATE!AY1416)</f>
        <v>0</v>
      </c>
      <c r="K1427" s="561">
        <f>IF($R$3="Allocate Adders",ESTIMATE!BH1416,ESTIMATE!AZ1416)</f>
        <v>0</v>
      </c>
      <c r="L1427" s="561">
        <f>IF($R$3="Allocate Adders",ESTIMATE!BK1416,ESTIMATE!BA1416)</f>
        <v>0</v>
      </c>
      <c r="M1427" s="1275">
        <f t="shared" si="63"/>
        <v>0</v>
      </c>
      <c r="N1427" s="1275"/>
      <c r="O1427" s="520">
        <f t="shared" si="62"/>
        <v>0</v>
      </c>
    </row>
    <row r="1428" spans="2:15" ht="18" hidden="1" customHeight="1">
      <c r="B1428" s="516"/>
      <c r="C1428" s="1274" t="str">
        <f>T(ESTIMATE!B1417)</f>
        <v>Range, average</v>
      </c>
      <c r="D1428" s="1274"/>
      <c r="E1428" s="1274"/>
      <c r="F1428" s="1274"/>
      <c r="G1428" s="1274"/>
      <c r="H1428" s="559">
        <f>ESTIMATE!R1417</f>
        <v>0</v>
      </c>
      <c r="I1428" s="560" t="str">
        <f>T(ESTIMATE!U1417)</f>
        <v>ea</v>
      </c>
      <c r="J1428" s="561">
        <f>IF($R$3="Allocate Adders",ESTIMATE!BE1417,ESTIMATE!AY1417)</f>
        <v>0</v>
      </c>
      <c r="K1428" s="561">
        <f>IF($R$3="Allocate Adders",ESTIMATE!BH1417,ESTIMATE!AZ1417)</f>
        <v>0</v>
      </c>
      <c r="L1428" s="561">
        <f>IF($R$3="Allocate Adders",ESTIMATE!BK1417,ESTIMATE!BA1417)</f>
        <v>0</v>
      </c>
      <c r="M1428" s="1275">
        <f t="shared" si="63"/>
        <v>0</v>
      </c>
      <c r="N1428" s="1275"/>
      <c r="O1428" s="520">
        <f t="shared" si="62"/>
        <v>0</v>
      </c>
    </row>
    <row r="1429" spans="2:15" ht="18" hidden="1" customHeight="1">
      <c r="B1429" s="516"/>
      <c r="C1429" s="1274" t="str">
        <f>T(ESTIMATE!B1418)</f>
        <v>Range Hood, average</v>
      </c>
      <c r="D1429" s="1274"/>
      <c r="E1429" s="1274"/>
      <c r="F1429" s="1274"/>
      <c r="G1429" s="1274"/>
      <c r="H1429" s="559">
        <f>ESTIMATE!R1418</f>
        <v>0</v>
      </c>
      <c r="I1429" s="560" t="str">
        <f>T(ESTIMATE!U1418)</f>
        <v>ea</v>
      </c>
      <c r="J1429" s="561">
        <f>IF($R$3="Allocate Adders",ESTIMATE!BE1418,ESTIMATE!AY1418)</f>
        <v>0</v>
      </c>
      <c r="K1429" s="561">
        <f>IF($R$3="Allocate Adders",ESTIMATE!BH1418,ESTIMATE!AZ1418)</f>
        <v>0</v>
      </c>
      <c r="L1429" s="561">
        <f>IF($R$3="Allocate Adders",ESTIMATE!BK1418,ESTIMATE!BA1418)</f>
        <v>0</v>
      </c>
      <c r="M1429" s="1275">
        <f t="shared" si="63"/>
        <v>0</v>
      </c>
      <c r="N1429" s="1275"/>
      <c r="O1429" s="520">
        <f t="shared" si="62"/>
        <v>0</v>
      </c>
    </row>
    <row r="1430" spans="2:15" ht="18" hidden="1" customHeight="1">
      <c r="B1430" s="516"/>
      <c r="C1430" s="1274" t="str">
        <f>T(ESTIMATE!B1419)</f>
        <v>Dishwasher, average</v>
      </c>
      <c r="D1430" s="1274"/>
      <c r="E1430" s="1274"/>
      <c r="F1430" s="1274"/>
      <c r="G1430" s="1274"/>
      <c r="H1430" s="559">
        <f>ESTIMATE!R1419</f>
        <v>0</v>
      </c>
      <c r="I1430" s="560" t="str">
        <f>T(ESTIMATE!U1419)</f>
        <v>ea</v>
      </c>
      <c r="J1430" s="561">
        <f>IF($R$3="Allocate Adders",ESTIMATE!BE1419,ESTIMATE!AY1419)</f>
        <v>0</v>
      </c>
      <c r="K1430" s="561">
        <f>IF($R$3="Allocate Adders",ESTIMATE!BH1419,ESTIMATE!AZ1419)</f>
        <v>0</v>
      </c>
      <c r="L1430" s="561">
        <f>IF($R$3="Allocate Adders",ESTIMATE!BK1419,ESTIMATE!BA1419)</f>
        <v>0</v>
      </c>
      <c r="M1430" s="1275">
        <f t="shared" si="63"/>
        <v>0</v>
      </c>
      <c r="N1430" s="1275"/>
      <c r="O1430" s="520">
        <f t="shared" si="62"/>
        <v>0</v>
      </c>
    </row>
    <row r="1431" spans="2:15" ht="18" hidden="1" customHeight="1">
      <c r="B1431" s="516"/>
      <c r="C1431" s="1274" t="str">
        <f>T(ESTIMATE!B1420)</f>
        <v>Microwave, average</v>
      </c>
      <c r="D1431" s="1274"/>
      <c r="E1431" s="1274"/>
      <c r="F1431" s="1274"/>
      <c r="G1431" s="1274"/>
      <c r="H1431" s="559">
        <f>ESTIMATE!R1420</f>
        <v>0</v>
      </c>
      <c r="I1431" s="560" t="str">
        <f>T(ESTIMATE!U1420)</f>
        <v>ea</v>
      </c>
      <c r="J1431" s="561">
        <f>IF($R$3="Allocate Adders",ESTIMATE!BE1420,ESTIMATE!AY1420)</f>
        <v>0</v>
      </c>
      <c r="K1431" s="561">
        <f>IF($R$3="Allocate Adders",ESTIMATE!BH1420,ESTIMATE!AZ1420)</f>
        <v>0</v>
      </c>
      <c r="L1431" s="561">
        <f>IF($R$3="Allocate Adders",ESTIMATE!BK1420,ESTIMATE!BA1420)</f>
        <v>0</v>
      </c>
      <c r="M1431" s="1275">
        <f t="shared" si="63"/>
        <v>0</v>
      </c>
      <c r="N1431" s="1275"/>
      <c r="O1431" s="520">
        <f t="shared" si="62"/>
        <v>0</v>
      </c>
    </row>
    <row r="1432" spans="2:15" ht="18" hidden="1" customHeight="1">
      <c r="B1432" s="516"/>
      <c r="C1432" s="1274" t="str">
        <f>T(ESTIMATE!B1421)</f>
        <v>Appliance delivery</v>
      </c>
      <c r="D1432" s="1274"/>
      <c r="E1432" s="1274"/>
      <c r="F1432" s="1274"/>
      <c r="G1432" s="1274"/>
      <c r="H1432" s="559">
        <f>ESTIMATE!R1421</f>
        <v>0</v>
      </c>
      <c r="I1432" s="560" t="str">
        <f>T(ESTIMATE!U1421)</f>
        <v>ea</v>
      </c>
      <c r="J1432" s="561">
        <f>IF($R$3="Allocate Adders",ESTIMATE!BE1421,ESTIMATE!AY1421)</f>
        <v>0</v>
      </c>
      <c r="K1432" s="561">
        <f>IF($R$3="Allocate Adders",ESTIMATE!BH1421,ESTIMATE!AZ1421)</f>
        <v>0</v>
      </c>
      <c r="L1432" s="561">
        <f>IF($R$3="Allocate Adders",ESTIMATE!BK1421,ESTIMATE!BA1421)</f>
        <v>0</v>
      </c>
      <c r="M1432" s="1275">
        <f t="shared" si="63"/>
        <v>0</v>
      </c>
      <c r="N1432" s="1275"/>
      <c r="O1432" s="520">
        <f t="shared" si="62"/>
        <v>0</v>
      </c>
    </row>
    <row r="1433" spans="2:15" ht="18" hidden="1" customHeight="1">
      <c r="B1433" s="516"/>
      <c r="C1433" s="1274" t="str">
        <f>T(ESTIMATE!B1422)</f>
        <v/>
      </c>
      <c r="D1433" s="1274"/>
      <c r="E1433" s="1274"/>
      <c r="F1433" s="1274"/>
      <c r="G1433" s="1274"/>
      <c r="H1433" s="559">
        <f>ESTIMATE!R1422</f>
        <v>0</v>
      </c>
      <c r="I1433" s="560" t="str">
        <f>T(ESTIMATE!U1422)</f>
        <v/>
      </c>
      <c r="J1433" s="561">
        <f>IF($R$3="Allocate Adders",ESTIMATE!BE1422,ESTIMATE!AY1422)</f>
        <v>0</v>
      </c>
      <c r="K1433" s="561">
        <f>IF($R$3="Allocate Adders",ESTIMATE!BH1422,ESTIMATE!AZ1422)</f>
        <v>0</v>
      </c>
      <c r="L1433" s="561">
        <f>IF($R$3="Allocate Adders",ESTIMATE!BK1422,ESTIMATE!BA1422)</f>
        <v>0</v>
      </c>
      <c r="M1433" s="1275">
        <f t="shared" si="63"/>
        <v>0</v>
      </c>
      <c r="N1433" s="1275"/>
      <c r="O1433" s="520">
        <f t="shared" si="62"/>
        <v>0</v>
      </c>
    </row>
    <row r="1434" spans="2:15" ht="18" hidden="1" customHeight="1">
      <c r="B1434" s="516"/>
      <c r="C1434" s="1274" t="str">
        <f>T(ESTIMATE!B1423)</f>
        <v/>
      </c>
      <c r="D1434" s="1274"/>
      <c r="E1434" s="1274"/>
      <c r="F1434" s="1274"/>
      <c r="G1434" s="1274"/>
      <c r="H1434" s="559">
        <f>ESTIMATE!R1423</f>
        <v>0</v>
      </c>
      <c r="I1434" s="560" t="str">
        <f>T(ESTIMATE!U1423)</f>
        <v/>
      </c>
      <c r="J1434" s="561">
        <f>IF($R$3="Allocate Adders",ESTIMATE!BE1423,ESTIMATE!AY1423)</f>
        <v>0</v>
      </c>
      <c r="K1434" s="561">
        <f>IF($R$3="Allocate Adders",ESTIMATE!BH1423,ESTIMATE!AZ1423)</f>
        <v>0</v>
      </c>
      <c r="L1434" s="561">
        <f>IF($R$3="Allocate Adders",ESTIMATE!BK1423,ESTIMATE!BA1423)</f>
        <v>0</v>
      </c>
      <c r="M1434" s="1275">
        <f t="shared" si="63"/>
        <v>0</v>
      </c>
      <c r="N1434" s="1275"/>
      <c r="O1434" s="520">
        <f t="shared" si="62"/>
        <v>0</v>
      </c>
    </row>
    <row r="1435" spans="2:15" ht="18" hidden="1" customHeight="1">
      <c r="B1435" s="516"/>
      <c r="C1435" s="1274" t="str">
        <f>T(ESTIMATE!B1424)</f>
        <v/>
      </c>
      <c r="D1435" s="1274"/>
      <c r="E1435" s="1274"/>
      <c r="F1435" s="1274"/>
      <c r="G1435" s="1274"/>
      <c r="H1435" s="559">
        <f>ESTIMATE!R1424</f>
        <v>0</v>
      </c>
      <c r="I1435" s="560" t="str">
        <f>T(ESTIMATE!U1424)</f>
        <v/>
      </c>
      <c r="J1435" s="561">
        <f>IF($R$3="Allocate Adders",ESTIMATE!BE1424,ESTIMATE!AY1424)</f>
        <v>0</v>
      </c>
      <c r="K1435" s="561">
        <f>IF($R$3="Allocate Adders",ESTIMATE!BH1424,ESTIMATE!AZ1424)</f>
        <v>0</v>
      </c>
      <c r="L1435" s="561">
        <f>IF($R$3="Allocate Adders",ESTIMATE!BK1424,ESTIMATE!BA1424)</f>
        <v>0</v>
      </c>
      <c r="M1435" s="1275">
        <f t="shared" si="63"/>
        <v>0</v>
      </c>
      <c r="N1435" s="1275"/>
      <c r="O1435" s="520">
        <f t="shared" si="62"/>
        <v>0</v>
      </c>
    </row>
    <row r="1436" spans="2:15" ht="18" hidden="1" customHeight="1">
      <c r="B1436" s="516"/>
      <c r="C1436" s="1274" t="str">
        <f>T(ESTIMATE!B1425)</f>
        <v/>
      </c>
      <c r="D1436" s="1274"/>
      <c r="E1436" s="1274"/>
      <c r="F1436" s="1274"/>
      <c r="G1436" s="1274"/>
      <c r="H1436" s="559">
        <f>ESTIMATE!R1425</f>
        <v>0</v>
      </c>
      <c r="I1436" s="560" t="str">
        <f>T(ESTIMATE!U1425)</f>
        <v/>
      </c>
      <c r="J1436" s="561">
        <f>IF($R$3="Allocate Adders",ESTIMATE!BE1425,ESTIMATE!AY1425)</f>
        <v>0</v>
      </c>
      <c r="K1436" s="561">
        <f>IF($R$3="Allocate Adders",ESTIMATE!BH1425,ESTIMATE!AZ1425)</f>
        <v>0</v>
      </c>
      <c r="L1436" s="561">
        <f>IF($R$3="Allocate Adders",ESTIMATE!BK1425,ESTIMATE!BA1425)</f>
        <v>0</v>
      </c>
      <c r="M1436" s="1275">
        <f t="shared" si="63"/>
        <v>0</v>
      </c>
      <c r="N1436" s="1275"/>
      <c r="O1436" s="520">
        <f t="shared" si="62"/>
        <v>0</v>
      </c>
    </row>
    <row r="1437" spans="2:15" ht="18" hidden="1" customHeight="1">
      <c r="B1437" s="516"/>
      <c r="C1437" s="1274" t="str">
        <f>T(ESTIMATE!B1426)</f>
        <v/>
      </c>
      <c r="D1437" s="1274"/>
      <c r="E1437" s="1274"/>
      <c r="F1437" s="1274"/>
      <c r="G1437" s="1274"/>
      <c r="H1437" s="559">
        <f>ESTIMATE!R1426</f>
        <v>0</v>
      </c>
      <c r="I1437" s="560" t="str">
        <f>T(ESTIMATE!U1426)</f>
        <v/>
      </c>
      <c r="J1437" s="561">
        <f>IF($R$3="Allocate Adders",ESTIMATE!BE1426,ESTIMATE!AY1426)</f>
        <v>0</v>
      </c>
      <c r="K1437" s="561">
        <f>IF($R$3="Allocate Adders",ESTIMATE!BH1426,ESTIMATE!AZ1426)</f>
        <v>0</v>
      </c>
      <c r="L1437" s="561">
        <f>IF($R$3="Allocate Adders",ESTIMATE!BK1426,ESTIMATE!BA1426)</f>
        <v>0</v>
      </c>
      <c r="M1437" s="1275">
        <f t="shared" si="63"/>
        <v>0</v>
      </c>
      <c r="N1437" s="1275"/>
      <c r="O1437" s="520">
        <f t="shared" si="62"/>
        <v>0</v>
      </c>
    </row>
    <row r="1438" spans="2:15" ht="18" hidden="1" customHeight="1">
      <c r="B1438" s="516"/>
      <c r="C1438" s="1274" t="str">
        <f>T(ESTIMATE!B1427)</f>
        <v/>
      </c>
      <c r="D1438" s="1274"/>
      <c r="E1438" s="1274"/>
      <c r="F1438" s="1274"/>
      <c r="G1438" s="1274"/>
      <c r="H1438" s="559">
        <f>ESTIMATE!R1427</f>
        <v>0</v>
      </c>
      <c r="I1438" s="560" t="str">
        <f>T(ESTIMATE!U1427)</f>
        <v/>
      </c>
      <c r="J1438" s="561">
        <f>IF($R$3="Allocate Adders",ESTIMATE!BE1427,ESTIMATE!AY1427)</f>
        <v>0</v>
      </c>
      <c r="K1438" s="561">
        <f>IF($R$3="Allocate Adders",ESTIMATE!BH1427,ESTIMATE!AZ1427)</f>
        <v>0</v>
      </c>
      <c r="L1438" s="561">
        <f>IF($R$3="Allocate Adders",ESTIMATE!BK1427,ESTIMATE!BA1427)</f>
        <v>0</v>
      </c>
      <c r="M1438" s="1275">
        <f t="shared" si="63"/>
        <v>0</v>
      </c>
      <c r="N1438" s="1275"/>
      <c r="O1438" s="520">
        <f t="shared" si="62"/>
        <v>0</v>
      </c>
    </row>
    <row r="1439" spans="2:15" ht="18" hidden="1" customHeight="1">
      <c r="B1439" s="516"/>
      <c r="C1439" s="1274" t="str">
        <f>T(ESTIMATE!B1428)</f>
        <v/>
      </c>
      <c r="D1439" s="1274"/>
      <c r="E1439" s="1274"/>
      <c r="F1439" s="1274"/>
      <c r="G1439" s="1274"/>
      <c r="H1439" s="559">
        <f>ESTIMATE!R1428</f>
        <v>0</v>
      </c>
      <c r="I1439" s="560" t="str">
        <f>T(ESTIMATE!U1428)</f>
        <v/>
      </c>
      <c r="J1439" s="561">
        <f>IF($R$3="Allocate Adders",ESTIMATE!BE1428,ESTIMATE!AY1428)</f>
        <v>0</v>
      </c>
      <c r="K1439" s="561">
        <f>IF($R$3="Allocate Adders",ESTIMATE!BH1428,ESTIMATE!AZ1428)</f>
        <v>0</v>
      </c>
      <c r="L1439" s="561">
        <f>IF($R$3="Allocate Adders",ESTIMATE!BK1428,ESTIMATE!BA1428)</f>
        <v>0</v>
      </c>
      <c r="M1439" s="1275">
        <f t="shared" si="63"/>
        <v>0</v>
      </c>
      <c r="N1439" s="1275"/>
      <c r="O1439" s="520">
        <f t="shared" si="62"/>
        <v>0</v>
      </c>
    </row>
    <row r="1440" spans="2:15" ht="18" hidden="1" customHeight="1">
      <c r="B1440" s="516"/>
      <c r="C1440" s="1274" t="str">
        <f>T(ESTIMATE!B1429)</f>
        <v/>
      </c>
      <c r="D1440" s="1274"/>
      <c r="E1440" s="1274"/>
      <c r="F1440" s="1274"/>
      <c r="G1440" s="1274"/>
      <c r="H1440" s="559">
        <f>ESTIMATE!R1429</f>
        <v>0</v>
      </c>
      <c r="I1440" s="560" t="str">
        <f>T(ESTIMATE!U1429)</f>
        <v/>
      </c>
      <c r="J1440" s="561">
        <f>IF($R$3="Allocate Adders",ESTIMATE!BE1429,ESTIMATE!AY1429)</f>
        <v>0</v>
      </c>
      <c r="K1440" s="561">
        <f>IF($R$3="Allocate Adders",ESTIMATE!BH1429,ESTIMATE!AZ1429)</f>
        <v>0</v>
      </c>
      <c r="L1440" s="561">
        <f>IF($R$3="Allocate Adders",ESTIMATE!BK1429,ESTIMATE!BA1429)</f>
        <v>0</v>
      </c>
      <c r="M1440" s="1275">
        <f t="shared" si="63"/>
        <v>0</v>
      </c>
      <c r="N1440" s="1275"/>
      <c r="O1440" s="520">
        <f t="shared" si="62"/>
        <v>0</v>
      </c>
    </row>
    <row r="1441" spans="2:15" ht="18" hidden="1" customHeight="1">
      <c r="B1441" s="516"/>
      <c r="C1441" s="1274" t="str">
        <f>T(ESTIMATE!B1430)</f>
        <v/>
      </c>
      <c r="D1441" s="1274"/>
      <c r="E1441" s="1274"/>
      <c r="F1441" s="1274"/>
      <c r="G1441" s="1274"/>
      <c r="H1441" s="559">
        <f>ESTIMATE!R1430</f>
        <v>0</v>
      </c>
      <c r="I1441" s="560" t="str">
        <f>T(ESTIMATE!U1430)</f>
        <v/>
      </c>
      <c r="J1441" s="561">
        <f>IF($R$3="Allocate Adders",ESTIMATE!BE1430,ESTIMATE!AY1430)</f>
        <v>0</v>
      </c>
      <c r="K1441" s="561">
        <f>IF($R$3="Allocate Adders",ESTIMATE!BH1430,ESTIMATE!AZ1430)</f>
        <v>0</v>
      </c>
      <c r="L1441" s="561">
        <f>IF($R$3="Allocate Adders",ESTIMATE!BK1430,ESTIMATE!BA1430)</f>
        <v>0</v>
      </c>
      <c r="M1441" s="1275">
        <f t="shared" si="63"/>
        <v>0</v>
      </c>
      <c r="N1441" s="1275"/>
      <c r="O1441" s="520">
        <f t="shared" si="62"/>
        <v>0</v>
      </c>
    </row>
    <row r="1442" spans="2:15" ht="18" hidden="1" customHeight="1">
      <c r="B1442" s="516"/>
      <c r="C1442" s="1274" t="str">
        <f>T(ESTIMATE!B1431)</f>
        <v/>
      </c>
      <c r="D1442" s="1274"/>
      <c r="E1442" s="1274"/>
      <c r="F1442" s="1274"/>
      <c r="G1442" s="1274"/>
      <c r="H1442" s="559">
        <f>ESTIMATE!R1431</f>
        <v>0</v>
      </c>
      <c r="I1442" s="560" t="str">
        <f>T(ESTIMATE!U1431)</f>
        <v/>
      </c>
      <c r="J1442" s="561">
        <f>IF($R$3="Allocate Adders",ESTIMATE!BE1431,ESTIMATE!AY1431)</f>
        <v>0</v>
      </c>
      <c r="K1442" s="561">
        <f>IF($R$3="Allocate Adders",ESTIMATE!BH1431,ESTIMATE!AZ1431)</f>
        <v>0</v>
      </c>
      <c r="L1442" s="561">
        <f>IF($R$3="Allocate Adders",ESTIMATE!BK1431,ESTIMATE!BA1431)</f>
        <v>0</v>
      </c>
      <c r="M1442" s="1275">
        <f t="shared" si="63"/>
        <v>0</v>
      </c>
      <c r="N1442" s="1275"/>
      <c r="O1442" s="520">
        <f t="shared" si="62"/>
        <v>0</v>
      </c>
    </row>
    <row r="1443" spans="2:15" ht="18" hidden="1" customHeight="1">
      <c r="B1443" s="516"/>
      <c r="C1443" s="1274" t="str">
        <f>T(ESTIMATE!B1432)</f>
        <v/>
      </c>
      <c r="D1443" s="1274"/>
      <c r="E1443" s="1274"/>
      <c r="F1443" s="1274"/>
      <c r="G1443" s="1274"/>
      <c r="H1443" s="559">
        <f>ESTIMATE!R1432</f>
        <v>0</v>
      </c>
      <c r="I1443" s="560" t="str">
        <f>T(ESTIMATE!U1432)</f>
        <v/>
      </c>
      <c r="J1443" s="561">
        <f>IF($R$3="Allocate Adders",ESTIMATE!BE1432,ESTIMATE!AY1432)</f>
        <v>0</v>
      </c>
      <c r="K1443" s="561">
        <f>IF($R$3="Allocate Adders",ESTIMATE!BH1432,ESTIMATE!AZ1432)</f>
        <v>0</v>
      </c>
      <c r="L1443" s="561">
        <f>IF($R$3="Allocate Adders",ESTIMATE!BK1432,ESTIMATE!BA1432)</f>
        <v>0</v>
      </c>
      <c r="M1443" s="1275">
        <f t="shared" si="63"/>
        <v>0</v>
      </c>
      <c r="N1443" s="1275"/>
      <c r="O1443" s="520">
        <f t="shared" si="62"/>
        <v>0</v>
      </c>
    </row>
    <row r="1444" spans="2:15" ht="18" hidden="1" customHeight="1">
      <c r="B1444" s="516"/>
      <c r="C1444" s="1274" t="str">
        <f>T(ESTIMATE!B1433)</f>
        <v/>
      </c>
      <c r="D1444" s="1274"/>
      <c r="E1444" s="1274"/>
      <c r="F1444" s="1274"/>
      <c r="G1444" s="1274"/>
      <c r="H1444" s="559">
        <f>ESTIMATE!R1433</f>
        <v>0</v>
      </c>
      <c r="I1444" s="560" t="str">
        <f>T(ESTIMATE!U1433)</f>
        <v/>
      </c>
      <c r="J1444" s="561">
        <f>IF($R$3="Allocate Adders",ESTIMATE!BE1433,ESTIMATE!AY1433)</f>
        <v>0</v>
      </c>
      <c r="K1444" s="561">
        <f>IF($R$3="Allocate Adders",ESTIMATE!BH1433,ESTIMATE!AZ1433)</f>
        <v>0</v>
      </c>
      <c r="L1444" s="561">
        <f>IF($R$3="Allocate Adders",ESTIMATE!BK1433,ESTIMATE!BA1433)</f>
        <v>0</v>
      </c>
      <c r="M1444" s="1275">
        <f t="shared" si="63"/>
        <v>0</v>
      </c>
      <c r="N1444" s="1275"/>
      <c r="O1444" s="520">
        <f t="shared" si="62"/>
        <v>0</v>
      </c>
    </row>
    <row r="1445" spans="2:15" ht="18" hidden="1" customHeight="1">
      <c r="B1445" s="516"/>
      <c r="C1445" s="1274" t="str">
        <f>T(ESTIMATE!B1434)</f>
        <v/>
      </c>
      <c r="D1445" s="1274"/>
      <c r="E1445" s="1274"/>
      <c r="F1445" s="1274"/>
      <c r="G1445" s="1274"/>
      <c r="H1445" s="559">
        <f>ESTIMATE!R1434</f>
        <v>0</v>
      </c>
      <c r="I1445" s="560" t="str">
        <f>T(ESTIMATE!U1434)</f>
        <v/>
      </c>
      <c r="J1445" s="561">
        <f>IF($R$3="Allocate Adders",ESTIMATE!BE1434,ESTIMATE!AY1434)</f>
        <v>0</v>
      </c>
      <c r="K1445" s="561">
        <f>IF($R$3="Allocate Adders",ESTIMATE!BH1434,ESTIMATE!AZ1434)</f>
        <v>0</v>
      </c>
      <c r="L1445" s="561">
        <f>IF($R$3="Allocate Adders",ESTIMATE!BK1434,ESTIMATE!BA1434)</f>
        <v>0</v>
      </c>
      <c r="M1445" s="1275">
        <f t="shared" si="63"/>
        <v>0</v>
      </c>
      <c r="N1445" s="1275"/>
      <c r="O1445" s="520">
        <f t="shared" si="62"/>
        <v>0</v>
      </c>
    </row>
    <row r="1446" spans="2:15" ht="18" hidden="1" customHeight="1">
      <c r="B1446" s="516"/>
      <c r="C1446" s="1274" t="str">
        <f>T(ESTIMATE!B1435)</f>
        <v/>
      </c>
      <c r="D1446" s="1274"/>
      <c r="E1446" s="1274"/>
      <c r="F1446" s="1274"/>
      <c r="G1446" s="1274"/>
      <c r="H1446" s="559">
        <f>ESTIMATE!R1435</f>
        <v>0</v>
      </c>
      <c r="I1446" s="560" t="str">
        <f>T(ESTIMATE!U1435)</f>
        <v/>
      </c>
      <c r="J1446" s="561">
        <f>IF($R$3="Allocate Adders",ESTIMATE!BE1435,ESTIMATE!AY1435)</f>
        <v>0</v>
      </c>
      <c r="K1446" s="561">
        <f>IF($R$3="Allocate Adders",ESTIMATE!BH1435,ESTIMATE!AZ1435)</f>
        <v>0</v>
      </c>
      <c r="L1446" s="561">
        <f>IF($R$3="Allocate Adders",ESTIMATE!BK1435,ESTIMATE!BA1435)</f>
        <v>0</v>
      </c>
      <c r="M1446" s="1275">
        <f t="shared" si="63"/>
        <v>0</v>
      </c>
      <c r="N1446" s="1275"/>
      <c r="O1446" s="520">
        <f t="shared" si="62"/>
        <v>0</v>
      </c>
    </row>
    <row r="1447" spans="2:15" ht="18" hidden="1" customHeight="1">
      <c r="B1447" s="516"/>
      <c r="C1447" s="1274" t="str">
        <f>T(ESTIMATE!B1436)</f>
        <v/>
      </c>
      <c r="D1447" s="1274"/>
      <c r="E1447" s="1274"/>
      <c r="F1447" s="1274"/>
      <c r="G1447" s="1274"/>
      <c r="H1447" s="559">
        <f>ESTIMATE!R1436</f>
        <v>0</v>
      </c>
      <c r="I1447" s="560" t="str">
        <f>T(ESTIMATE!U1436)</f>
        <v/>
      </c>
      <c r="J1447" s="561">
        <f>IF($R$3="Allocate Adders",ESTIMATE!BE1436,ESTIMATE!AY1436)</f>
        <v>0</v>
      </c>
      <c r="K1447" s="561">
        <f>IF($R$3="Allocate Adders",ESTIMATE!BH1436,ESTIMATE!AZ1436)</f>
        <v>0</v>
      </c>
      <c r="L1447" s="561">
        <f>IF($R$3="Allocate Adders",ESTIMATE!BK1436,ESTIMATE!BA1436)</f>
        <v>0</v>
      </c>
      <c r="M1447" s="1275">
        <f t="shared" si="63"/>
        <v>0</v>
      </c>
      <c r="N1447" s="1275"/>
      <c r="O1447" s="520">
        <f t="shared" si="62"/>
        <v>0</v>
      </c>
    </row>
    <row r="1448" spans="2:15" ht="18" hidden="1" customHeight="1">
      <c r="B1448" s="516"/>
      <c r="C1448" s="1274" t="str">
        <f>T(ESTIMATE!B1437)</f>
        <v/>
      </c>
      <c r="D1448" s="1274"/>
      <c r="E1448" s="1274"/>
      <c r="F1448" s="1274"/>
      <c r="G1448" s="1274"/>
      <c r="H1448" s="559">
        <f>ESTIMATE!R1437</f>
        <v>0</v>
      </c>
      <c r="I1448" s="560" t="str">
        <f>T(ESTIMATE!U1437)</f>
        <v/>
      </c>
      <c r="J1448" s="561">
        <f>IF($R$3="Allocate Adders",ESTIMATE!BE1437,ESTIMATE!AY1437)</f>
        <v>0</v>
      </c>
      <c r="K1448" s="561">
        <f>IF($R$3="Allocate Adders",ESTIMATE!BH1437,ESTIMATE!AZ1437)</f>
        <v>0</v>
      </c>
      <c r="L1448" s="561">
        <f>IF($R$3="Allocate Adders",ESTIMATE!BK1437,ESTIMATE!BA1437)</f>
        <v>0</v>
      </c>
      <c r="M1448" s="1275">
        <f t="shared" si="63"/>
        <v>0</v>
      </c>
      <c r="N1448" s="1275"/>
      <c r="O1448" s="520">
        <f t="shared" si="62"/>
        <v>0</v>
      </c>
    </row>
    <row r="1449" spans="2:15" ht="18" hidden="1" customHeight="1">
      <c r="B1449" s="516"/>
      <c r="C1449" s="1274" t="str">
        <f>T(ESTIMATE!B1438)</f>
        <v/>
      </c>
      <c r="D1449" s="1274"/>
      <c r="E1449" s="1274"/>
      <c r="F1449" s="1274"/>
      <c r="G1449" s="1274"/>
      <c r="H1449" s="559">
        <f>ESTIMATE!R1438</f>
        <v>0</v>
      </c>
      <c r="I1449" s="560" t="str">
        <f>T(ESTIMATE!U1438)</f>
        <v/>
      </c>
      <c r="J1449" s="561">
        <f>IF($R$3="Allocate Adders",ESTIMATE!BE1438,ESTIMATE!AY1438)</f>
        <v>0</v>
      </c>
      <c r="K1449" s="561">
        <f>IF($R$3="Allocate Adders",ESTIMATE!BH1438,ESTIMATE!AZ1438)</f>
        <v>0</v>
      </c>
      <c r="L1449" s="561">
        <f>IF($R$3="Allocate Adders",ESTIMATE!BK1438,ESTIMATE!BA1438)</f>
        <v>0</v>
      </c>
      <c r="M1449" s="1275">
        <f t="shared" si="63"/>
        <v>0</v>
      </c>
      <c r="N1449" s="1275"/>
      <c r="O1449" s="520">
        <f t="shared" si="62"/>
        <v>0</v>
      </c>
    </row>
    <row r="1450" spans="2:15" ht="18" hidden="1" customHeight="1">
      <c r="B1450" s="516"/>
      <c r="C1450" s="1274" t="str">
        <f>T(ESTIMATE!B1439)</f>
        <v/>
      </c>
      <c r="D1450" s="1274"/>
      <c r="E1450" s="1274"/>
      <c r="F1450" s="1274"/>
      <c r="G1450" s="1274"/>
      <c r="H1450" s="559">
        <f>ESTIMATE!R1439</f>
        <v>0</v>
      </c>
      <c r="I1450" s="560" t="str">
        <f>T(ESTIMATE!U1439)</f>
        <v/>
      </c>
      <c r="J1450" s="561">
        <f>IF($R$3="Allocate Adders",ESTIMATE!BE1439,ESTIMATE!AY1439)</f>
        <v>0</v>
      </c>
      <c r="K1450" s="561">
        <f>IF($R$3="Allocate Adders",ESTIMATE!BH1439,ESTIMATE!AZ1439)</f>
        <v>0</v>
      </c>
      <c r="L1450" s="561">
        <f>IF($R$3="Allocate Adders",ESTIMATE!BK1439,ESTIMATE!BA1439)</f>
        <v>0</v>
      </c>
      <c r="M1450" s="1275">
        <f t="shared" si="63"/>
        <v>0</v>
      </c>
      <c r="N1450" s="1275"/>
      <c r="O1450" s="520">
        <f t="shared" si="62"/>
        <v>0</v>
      </c>
    </row>
    <row r="1451" spans="2:15" ht="18" hidden="1" customHeight="1">
      <c r="B1451" s="516"/>
      <c r="C1451" s="1274" t="str">
        <f>T(ESTIMATE!B1440)</f>
        <v/>
      </c>
      <c r="D1451" s="1274"/>
      <c r="E1451" s="1274"/>
      <c r="F1451" s="1274"/>
      <c r="G1451" s="1274"/>
      <c r="H1451" s="559">
        <f>ESTIMATE!R1440</f>
        <v>0</v>
      </c>
      <c r="I1451" s="560" t="str">
        <f>T(ESTIMATE!U1440)</f>
        <v/>
      </c>
      <c r="J1451" s="561">
        <f>IF($R$3="Allocate Adders",ESTIMATE!BE1440,ESTIMATE!AY1440)</f>
        <v>0</v>
      </c>
      <c r="K1451" s="561">
        <f>IF($R$3="Allocate Adders",ESTIMATE!BH1440,ESTIMATE!AZ1440)</f>
        <v>0</v>
      </c>
      <c r="L1451" s="561">
        <f>IF($R$3="Allocate Adders",ESTIMATE!BK1440,ESTIMATE!BA1440)</f>
        <v>0</v>
      </c>
      <c r="M1451" s="1275">
        <f t="shared" si="63"/>
        <v>0</v>
      </c>
      <c r="N1451" s="1275"/>
      <c r="O1451" s="520">
        <f t="shared" si="62"/>
        <v>0</v>
      </c>
    </row>
    <row r="1452" spans="2:15" ht="18" hidden="1" customHeight="1">
      <c r="B1452" s="516"/>
      <c r="C1452" s="1274" t="str">
        <f>T(ESTIMATE!B1441)</f>
        <v/>
      </c>
      <c r="D1452" s="1274"/>
      <c r="E1452" s="1274"/>
      <c r="F1452" s="1274"/>
      <c r="G1452" s="1274"/>
      <c r="H1452" s="559">
        <f>ESTIMATE!R1441</f>
        <v>0</v>
      </c>
      <c r="I1452" s="560" t="str">
        <f>T(ESTIMATE!U1441)</f>
        <v/>
      </c>
      <c r="J1452" s="561">
        <f>IF($R$3="Allocate Adders",ESTIMATE!BE1441,ESTIMATE!AY1441)</f>
        <v>0</v>
      </c>
      <c r="K1452" s="561">
        <f>IF($R$3="Allocate Adders",ESTIMATE!BH1441,ESTIMATE!AZ1441)</f>
        <v>0</v>
      </c>
      <c r="L1452" s="561">
        <f>IF($R$3="Allocate Adders",ESTIMATE!BK1441,ESTIMATE!BA1441)</f>
        <v>0</v>
      </c>
      <c r="M1452" s="1275">
        <f t="shared" si="63"/>
        <v>0</v>
      </c>
      <c r="N1452" s="1275"/>
      <c r="O1452" s="520">
        <f t="shared" si="62"/>
        <v>0</v>
      </c>
    </row>
    <row r="1453" spans="2:15" ht="18" hidden="1" customHeight="1">
      <c r="B1453" s="516"/>
      <c r="C1453" s="1274" t="str">
        <f>T(ESTIMATE!B1442)</f>
        <v/>
      </c>
      <c r="D1453" s="1274"/>
      <c r="E1453" s="1274"/>
      <c r="F1453" s="1274"/>
      <c r="G1453" s="1274"/>
      <c r="H1453" s="559">
        <f>ESTIMATE!R1442</f>
        <v>0</v>
      </c>
      <c r="I1453" s="560" t="str">
        <f>T(ESTIMATE!U1442)</f>
        <v/>
      </c>
      <c r="J1453" s="561">
        <f>IF($R$3="Allocate Adders",ESTIMATE!BE1442,ESTIMATE!AY1442)</f>
        <v>0</v>
      </c>
      <c r="K1453" s="561">
        <f>IF($R$3="Allocate Adders",ESTIMATE!BH1442,ESTIMATE!AZ1442)</f>
        <v>0</v>
      </c>
      <c r="L1453" s="561">
        <f>IF($R$3="Allocate Adders",ESTIMATE!BK1442,ESTIMATE!BA1442)</f>
        <v>0</v>
      </c>
      <c r="M1453" s="1275">
        <f t="shared" si="63"/>
        <v>0</v>
      </c>
      <c r="N1453" s="1275"/>
      <c r="O1453" s="520">
        <f t="shared" si="62"/>
        <v>0</v>
      </c>
    </row>
    <row r="1454" spans="2:15" ht="18" hidden="1" customHeight="1">
      <c r="B1454" s="516"/>
      <c r="C1454" s="1274" t="str">
        <f>T(ESTIMATE!B1443)</f>
        <v/>
      </c>
      <c r="D1454" s="1274"/>
      <c r="E1454" s="1274"/>
      <c r="F1454" s="1274"/>
      <c r="G1454" s="1274"/>
      <c r="H1454" s="559">
        <f>ESTIMATE!R1443</f>
        <v>0</v>
      </c>
      <c r="I1454" s="560" t="str">
        <f>T(ESTIMATE!U1443)</f>
        <v/>
      </c>
      <c r="J1454" s="561">
        <f>IF($R$3="Allocate Adders",ESTIMATE!BE1443,ESTIMATE!AY1443)</f>
        <v>0</v>
      </c>
      <c r="K1454" s="561">
        <f>IF($R$3="Allocate Adders",ESTIMATE!BH1443,ESTIMATE!AZ1443)</f>
        <v>0</v>
      </c>
      <c r="L1454" s="561">
        <f>IF($R$3="Allocate Adders",ESTIMATE!BK1443,ESTIMATE!BA1443)</f>
        <v>0</v>
      </c>
      <c r="M1454" s="1275">
        <f t="shared" si="63"/>
        <v>0</v>
      </c>
      <c r="N1454" s="1275"/>
      <c r="O1454" s="520">
        <f t="shared" si="62"/>
        <v>0</v>
      </c>
    </row>
    <row r="1455" spans="2:15" ht="18" hidden="1" customHeight="1">
      <c r="B1455" s="516"/>
      <c r="C1455" s="1274" t="str">
        <f>T(ESTIMATE!B1444)</f>
        <v/>
      </c>
      <c r="D1455" s="1274"/>
      <c r="E1455" s="1274"/>
      <c r="F1455" s="1274"/>
      <c r="G1455" s="1274"/>
      <c r="H1455" s="559">
        <f>ESTIMATE!R1444</f>
        <v>0</v>
      </c>
      <c r="I1455" s="560" t="str">
        <f>T(ESTIMATE!U1444)</f>
        <v/>
      </c>
      <c r="J1455" s="561">
        <f>IF($R$3="Allocate Adders",ESTIMATE!BE1444,ESTIMATE!AY1444)</f>
        <v>0</v>
      </c>
      <c r="K1455" s="561">
        <f>IF($R$3="Allocate Adders",ESTIMATE!BH1444,ESTIMATE!AZ1444)</f>
        <v>0</v>
      </c>
      <c r="L1455" s="561">
        <f>IF($R$3="Allocate Adders",ESTIMATE!BK1444,ESTIMATE!BA1444)</f>
        <v>0</v>
      </c>
      <c r="M1455" s="1275">
        <f t="shared" si="63"/>
        <v>0</v>
      </c>
      <c r="N1455" s="1275"/>
      <c r="O1455" s="520">
        <f t="shared" si="62"/>
        <v>0</v>
      </c>
    </row>
    <row r="1456" spans="2:15" ht="18" hidden="1" customHeight="1">
      <c r="B1456" s="516"/>
      <c r="C1456" s="1274" t="str">
        <f>T(ESTIMATE!B1445)</f>
        <v/>
      </c>
      <c r="D1456" s="1274"/>
      <c r="E1456" s="1274"/>
      <c r="F1456" s="1274"/>
      <c r="G1456" s="1274"/>
      <c r="H1456" s="559">
        <f>ESTIMATE!R1445</f>
        <v>0</v>
      </c>
      <c r="I1456" s="560" t="str">
        <f>T(ESTIMATE!U1445)</f>
        <v/>
      </c>
      <c r="J1456" s="561">
        <f>IF($R$3="Allocate Adders",ESTIMATE!BE1445,ESTIMATE!AY1445)</f>
        <v>0</v>
      </c>
      <c r="K1456" s="561">
        <f>IF($R$3="Allocate Adders",ESTIMATE!BH1445,ESTIMATE!AZ1445)</f>
        <v>0</v>
      </c>
      <c r="L1456" s="561">
        <f>IF($R$3="Allocate Adders",ESTIMATE!BK1445,ESTIMATE!BA1445)</f>
        <v>0</v>
      </c>
      <c r="M1456" s="1275">
        <f t="shared" si="63"/>
        <v>0</v>
      </c>
      <c r="N1456" s="1275"/>
      <c r="O1456" s="520">
        <f t="shared" si="62"/>
        <v>0</v>
      </c>
    </row>
    <row r="1457" spans="2:15" ht="4.3499999999999996" customHeight="1" thickBot="1">
      <c r="B1457" s="516"/>
      <c r="C1457" s="562"/>
      <c r="D1457" s="364"/>
      <c r="E1457" s="364"/>
      <c r="F1457" s="364"/>
      <c r="G1457" s="364"/>
      <c r="H1457" s="563"/>
      <c r="I1457" s="364"/>
      <c r="J1457" s="564"/>
      <c r="K1457" s="564"/>
      <c r="L1457" s="564"/>
      <c r="M1457" s="565"/>
      <c r="N1457" s="566"/>
      <c r="O1457" s="520">
        <f>O1458</f>
        <v>2</v>
      </c>
    </row>
    <row r="1458" spans="2:15" ht="22" customHeight="1" thickBot="1">
      <c r="B1458" s="516"/>
      <c r="C1458" s="1276" t="str">
        <f>T(ESTIMATE!AE1447)</f>
        <v>APPLIANCES TOTAL</v>
      </c>
      <c r="D1458" s="1277"/>
      <c r="E1458" s="1277"/>
      <c r="F1458" s="1277"/>
      <c r="G1458" s="1277"/>
      <c r="H1458" s="1277"/>
      <c r="I1458" s="1278"/>
      <c r="J1458" s="530">
        <f>SUM(J1417:J1457)</f>
        <v>0</v>
      </c>
      <c r="K1458" s="531">
        <f>SUM(K1417:K1457)</f>
        <v>3000</v>
      </c>
      <c r="L1458" s="530">
        <f>SUM(L1417:L1457)</f>
        <v>0</v>
      </c>
      <c r="M1458" s="1279">
        <f>SUM(M1417:N1457)</f>
        <v>3000</v>
      </c>
      <c r="N1458" s="1280"/>
      <c r="O1458" s="520">
        <f>SUM(O1416:O1456)</f>
        <v>2</v>
      </c>
    </row>
    <row r="1459" spans="2:15" ht="20.7" customHeight="1" thickBot="1">
      <c r="B1459" s="521"/>
      <c r="C1459" s="585"/>
      <c r="D1459" s="585"/>
      <c r="E1459" s="585"/>
      <c r="F1459" s="585"/>
      <c r="G1459" s="585"/>
      <c r="H1459" s="586"/>
      <c r="I1459" s="585"/>
      <c r="J1459" s="587"/>
      <c r="K1459" s="587"/>
      <c r="L1459" s="587"/>
      <c r="M1459" s="588"/>
      <c r="N1459" s="571"/>
      <c r="O1459" s="520">
        <f>O1458</f>
        <v>2</v>
      </c>
    </row>
    <row r="1460" spans="2:15" ht="5.45" hidden="1" customHeight="1">
      <c r="B1460" s="597"/>
      <c r="C1460" s="1281"/>
      <c r="D1460" s="1281"/>
      <c r="E1460" s="1281"/>
      <c r="F1460" s="1281"/>
      <c r="G1460" s="1281"/>
      <c r="H1460" s="594"/>
      <c r="I1460" s="595"/>
      <c r="J1460" s="596"/>
      <c r="K1460" s="596"/>
      <c r="L1460" s="596"/>
      <c r="M1460" s="1282"/>
      <c r="N1460" s="1282"/>
    </row>
    <row r="1461" spans="2:15" ht="22" hidden="1" customHeight="1">
      <c r="B1461" s="521"/>
      <c r="C1461" s="1283" t="str">
        <f>T(ESTIMATE!B1450)</f>
        <v>BASEMENT</v>
      </c>
      <c r="D1461" s="1283"/>
      <c r="E1461" s="1283"/>
      <c r="F1461" s="1283"/>
      <c r="G1461" s="1284"/>
      <c r="H1461" s="556">
        <f>SUM(H1462:H1501)</f>
        <v>0</v>
      </c>
      <c r="I1461" s="557"/>
      <c r="J1461" s="558"/>
      <c r="K1461" s="558"/>
      <c r="L1461" s="558"/>
      <c r="M1461" s="1285"/>
      <c r="N1461" s="1286"/>
      <c r="O1461" s="520">
        <f t="shared" ref="O1461:O1501" si="64">H1461</f>
        <v>0</v>
      </c>
    </row>
    <row r="1462" spans="2:15" ht="18" hidden="1" customHeight="1">
      <c r="B1462" s="516"/>
      <c r="C1462" s="1274" t="str">
        <f>T(ESTIMATE!B1451)</f>
        <v>Basement Bid/Allowance</v>
      </c>
      <c r="D1462" s="1274"/>
      <c r="E1462" s="1274"/>
      <c r="F1462" s="1274"/>
      <c r="G1462" s="1274"/>
      <c r="H1462" s="559">
        <f>ESTIMATE!R1451</f>
        <v>0</v>
      </c>
      <c r="I1462" s="560" t="str">
        <f>T(ESTIMATE!U1451)</f>
        <v/>
      </c>
      <c r="J1462" s="561">
        <f>IF($R$3="Allocate Adders",ESTIMATE!BE1451,ESTIMATE!AY1451)</f>
        <v>0</v>
      </c>
      <c r="K1462" s="561">
        <f>IF($R$3="Allocate Adders",ESTIMATE!BH1451,ESTIMATE!AZ1451)</f>
        <v>0</v>
      </c>
      <c r="L1462" s="561">
        <f>IF($R$3="Allocate Adders",ESTIMATE!BK1451,ESTIMATE!BA1451)</f>
        <v>0</v>
      </c>
      <c r="M1462" s="1275">
        <f t="shared" ref="M1462:M1501" si="65">SUM(J1462:L1462)</f>
        <v>0</v>
      </c>
      <c r="N1462" s="1275"/>
      <c r="O1462" s="520">
        <f t="shared" si="64"/>
        <v>0</v>
      </c>
    </row>
    <row r="1463" spans="2:15" ht="18" hidden="1" customHeight="1">
      <c r="B1463" s="516"/>
      <c r="C1463" s="1274" t="str">
        <f>T(ESTIMATE!B1452)</f>
        <v/>
      </c>
      <c r="D1463" s="1274"/>
      <c r="E1463" s="1274"/>
      <c r="F1463" s="1274"/>
      <c r="G1463" s="1274"/>
      <c r="H1463" s="559">
        <f>ESTIMATE!R1452</f>
        <v>0</v>
      </c>
      <c r="I1463" s="560" t="str">
        <f>T(ESTIMATE!U1452)</f>
        <v/>
      </c>
      <c r="J1463" s="561">
        <f>IF($R$3="Allocate Adders",ESTIMATE!BE1452,ESTIMATE!AY1452)</f>
        <v>0</v>
      </c>
      <c r="K1463" s="561">
        <f>IF($R$3="Allocate Adders",ESTIMATE!BH1452,ESTIMATE!AZ1452)</f>
        <v>0</v>
      </c>
      <c r="L1463" s="561">
        <f>IF($R$3="Allocate Adders",ESTIMATE!BK1452,ESTIMATE!BA1452)</f>
        <v>0</v>
      </c>
      <c r="M1463" s="1275">
        <f t="shared" si="65"/>
        <v>0</v>
      </c>
      <c r="N1463" s="1275"/>
      <c r="O1463" s="520">
        <f t="shared" si="64"/>
        <v>0</v>
      </c>
    </row>
    <row r="1464" spans="2:15" ht="18" hidden="1" customHeight="1">
      <c r="B1464" s="516"/>
      <c r="C1464" s="1274" t="str">
        <f>T(ESTIMATE!B1453)</f>
        <v>Basement Items</v>
      </c>
      <c r="D1464" s="1274"/>
      <c r="E1464" s="1274"/>
      <c r="F1464" s="1274"/>
      <c r="G1464" s="1274"/>
      <c r="H1464" s="559">
        <f>ESTIMATE!R1453</f>
        <v>0</v>
      </c>
      <c r="I1464" s="560" t="str">
        <f>T(ESTIMATE!U1453)</f>
        <v/>
      </c>
      <c r="J1464" s="561">
        <f>IF($R$3="Allocate Adders",ESTIMATE!BE1453,ESTIMATE!AY1453)</f>
        <v>0</v>
      </c>
      <c r="K1464" s="561">
        <f>IF($R$3="Allocate Adders",ESTIMATE!BH1453,ESTIMATE!AZ1453)</f>
        <v>0</v>
      </c>
      <c r="L1464" s="561">
        <f>IF($R$3="Allocate Adders",ESTIMATE!BK1453,ESTIMATE!BA1453)</f>
        <v>0</v>
      </c>
      <c r="M1464" s="1275">
        <f t="shared" si="65"/>
        <v>0</v>
      </c>
      <c r="N1464" s="1275"/>
      <c r="O1464" s="520">
        <f t="shared" si="64"/>
        <v>0</v>
      </c>
    </row>
    <row r="1465" spans="2:15" ht="18" hidden="1" customHeight="1">
      <c r="B1465" s="516"/>
      <c r="C1465" s="1274" t="str">
        <f>T(ESTIMATE!B1454)</f>
        <v>Finish existing basement (framing/drywall/finishes/fixtures)</v>
      </c>
      <c r="D1465" s="1274"/>
      <c r="E1465" s="1274"/>
      <c r="F1465" s="1274"/>
      <c r="G1465" s="1274"/>
      <c r="H1465" s="559">
        <f>ESTIMATE!R1454</f>
        <v>0</v>
      </c>
      <c r="I1465" s="560" t="str">
        <f>T(ESTIMATE!U1454)</f>
        <v>sf</v>
      </c>
      <c r="J1465" s="561">
        <f>IF($R$3="Allocate Adders",ESTIMATE!BE1454,ESTIMATE!AY1454)</f>
        <v>0</v>
      </c>
      <c r="K1465" s="561">
        <f>IF($R$3="Allocate Adders",ESTIMATE!BH1454,ESTIMATE!AZ1454)</f>
        <v>0</v>
      </c>
      <c r="L1465" s="561">
        <f>IF($R$3="Allocate Adders",ESTIMATE!BK1454,ESTIMATE!BA1454)</f>
        <v>0</v>
      </c>
      <c r="M1465" s="1275">
        <f t="shared" si="65"/>
        <v>0</v>
      </c>
      <c r="N1465" s="1275"/>
      <c r="O1465" s="520">
        <f t="shared" si="64"/>
        <v>0</v>
      </c>
    </row>
    <row r="1466" spans="2:15" ht="18" hidden="1" customHeight="1">
      <c r="B1466" s="516"/>
      <c r="C1466" s="1274" t="str">
        <f>T(ESTIMATE!B1455)</f>
        <v>Install waterproofing/sump pump system</v>
      </c>
      <c r="D1466" s="1274"/>
      <c r="E1466" s="1274"/>
      <c r="F1466" s="1274"/>
      <c r="G1466" s="1274"/>
      <c r="H1466" s="559">
        <f>ESTIMATE!R1455</f>
        <v>0</v>
      </c>
      <c r="I1466" s="560" t="str">
        <f>T(ESTIMATE!U1455)</f>
        <v>lf</v>
      </c>
      <c r="J1466" s="561">
        <f>IF($R$3="Allocate Adders",ESTIMATE!BE1455,ESTIMATE!AY1455)</f>
        <v>0</v>
      </c>
      <c r="K1466" s="561">
        <f>IF($R$3="Allocate Adders",ESTIMATE!BH1455,ESTIMATE!AZ1455)</f>
        <v>0</v>
      </c>
      <c r="L1466" s="561">
        <f>IF($R$3="Allocate Adders",ESTIMATE!BK1455,ESTIMATE!BA1455)</f>
        <v>0</v>
      </c>
      <c r="M1466" s="1275">
        <f t="shared" si="65"/>
        <v>0</v>
      </c>
      <c r="N1466" s="1275"/>
      <c r="O1466" s="520">
        <f t="shared" si="64"/>
        <v>0</v>
      </c>
    </row>
    <row r="1467" spans="2:15" ht="18" hidden="1" customHeight="1">
      <c r="B1467" s="516"/>
      <c r="C1467" s="1274" t="str">
        <f>T(ESTIMATE!B1456)</f>
        <v/>
      </c>
      <c r="D1467" s="1274"/>
      <c r="E1467" s="1274"/>
      <c r="F1467" s="1274"/>
      <c r="G1467" s="1274"/>
      <c r="H1467" s="559">
        <f>ESTIMATE!R1456</f>
        <v>0</v>
      </c>
      <c r="I1467" s="560" t="str">
        <f>T(ESTIMATE!U1456)</f>
        <v/>
      </c>
      <c r="J1467" s="561">
        <f>IF($R$3="Allocate Adders",ESTIMATE!BE1456,ESTIMATE!AY1456)</f>
        <v>0</v>
      </c>
      <c r="K1467" s="561">
        <f>IF($R$3="Allocate Adders",ESTIMATE!BH1456,ESTIMATE!AZ1456)</f>
        <v>0</v>
      </c>
      <c r="L1467" s="561">
        <f>IF($R$3="Allocate Adders",ESTIMATE!BK1456,ESTIMATE!BA1456)</f>
        <v>0</v>
      </c>
      <c r="M1467" s="1275">
        <f t="shared" si="65"/>
        <v>0</v>
      </c>
      <c r="N1467" s="1275"/>
      <c r="O1467" s="520">
        <f t="shared" si="64"/>
        <v>0</v>
      </c>
    </row>
    <row r="1468" spans="2:15" ht="18" hidden="1" customHeight="1">
      <c r="B1468" s="516"/>
      <c r="C1468" s="1274" t="str">
        <f>T(ESTIMATE!B1457)</f>
        <v/>
      </c>
      <c r="D1468" s="1274"/>
      <c r="E1468" s="1274"/>
      <c r="F1468" s="1274"/>
      <c r="G1468" s="1274"/>
      <c r="H1468" s="559">
        <f>ESTIMATE!R1457</f>
        <v>0</v>
      </c>
      <c r="I1468" s="560" t="str">
        <f>T(ESTIMATE!U1457)</f>
        <v/>
      </c>
      <c r="J1468" s="561">
        <f>IF($R$3="Allocate Adders",ESTIMATE!BE1457,ESTIMATE!AY1457)</f>
        <v>0</v>
      </c>
      <c r="K1468" s="561">
        <f>IF($R$3="Allocate Adders",ESTIMATE!BH1457,ESTIMATE!AZ1457)</f>
        <v>0</v>
      </c>
      <c r="L1468" s="561">
        <f>IF($R$3="Allocate Adders",ESTIMATE!BK1457,ESTIMATE!BA1457)</f>
        <v>0</v>
      </c>
      <c r="M1468" s="1275">
        <f t="shared" si="65"/>
        <v>0</v>
      </c>
      <c r="N1468" s="1275"/>
      <c r="O1468" s="520">
        <f t="shared" si="64"/>
        <v>0</v>
      </c>
    </row>
    <row r="1469" spans="2:15" ht="18" hidden="1" customHeight="1">
      <c r="B1469" s="516"/>
      <c r="C1469" s="1274" t="str">
        <f>T(ESTIMATE!B1458)</f>
        <v/>
      </c>
      <c r="D1469" s="1274"/>
      <c r="E1469" s="1274"/>
      <c r="F1469" s="1274"/>
      <c r="G1469" s="1274"/>
      <c r="H1469" s="559">
        <f>ESTIMATE!R1458</f>
        <v>0</v>
      </c>
      <c r="I1469" s="560" t="str">
        <f>T(ESTIMATE!U1458)</f>
        <v/>
      </c>
      <c r="J1469" s="561">
        <f>IF($R$3="Allocate Adders",ESTIMATE!BE1458,ESTIMATE!AY1458)</f>
        <v>0</v>
      </c>
      <c r="K1469" s="561">
        <f>IF($R$3="Allocate Adders",ESTIMATE!BH1458,ESTIMATE!AZ1458)</f>
        <v>0</v>
      </c>
      <c r="L1469" s="561">
        <f>IF($R$3="Allocate Adders",ESTIMATE!BK1458,ESTIMATE!BA1458)</f>
        <v>0</v>
      </c>
      <c r="M1469" s="1275">
        <f t="shared" si="65"/>
        <v>0</v>
      </c>
      <c r="N1469" s="1275"/>
      <c r="O1469" s="520">
        <f t="shared" si="64"/>
        <v>0</v>
      </c>
    </row>
    <row r="1470" spans="2:15" ht="18" hidden="1" customHeight="1">
      <c r="B1470" s="516"/>
      <c r="C1470" s="1274" t="str">
        <f>T(ESTIMATE!B1459)</f>
        <v/>
      </c>
      <c r="D1470" s="1274"/>
      <c r="E1470" s="1274"/>
      <c r="F1470" s="1274"/>
      <c r="G1470" s="1274"/>
      <c r="H1470" s="559">
        <f>ESTIMATE!R1459</f>
        <v>0</v>
      </c>
      <c r="I1470" s="560" t="str">
        <f>T(ESTIMATE!U1459)</f>
        <v/>
      </c>
      <c r="J1470" s="561">
        <f>IF($R$3="Allocate Adders",ESTIMATE!BE1459,ESTIMATE!AY1459)</f>
        <v>0</v>
      </c>
      <c r="K1470" s="561">
        <f>IF($R$3="Allocate Adders",ESTIMATE!BH1459,ESTIMATE!AZ1459)</f>
        <v>0</v>
      </c>
      <c r="L1470" s="561">
        <f>IF($R$3="Allocate Adders",ESTIMATE!BK1459,ESTIMATE!BA1459)</f>
        <v>0</v>
      </c>
      <c r="M1470" s="1275">
        <f t="shared" si="65"/>
        <v>0</v>
      </c>
      <c r="N1470" s="1275"/>
      <c r="O1470" s="520">
        <f t="shared" si="64"/>
        <v>0</v>
      </c>
    </row>
    <row r="1471" spans="2:15" ht="18" hidden="1" customHeight="1">
      <c r="B1471" s="516"/>
      <c r="C1471" s="1274" t="str">
        <f>T(ESTIMATE!B1460)</f>
        <v/>
      </c>
      <c r="D1471" s="1274"/>
      <c r="E1471" s="1274"/>
      <c r="F1471" s="1274"/>
      <c r="G1471" s="1274"/>
      <c r="H1471" s="559">
        <f>ESTIMATE!R1460</f>
        <v>0</v>
      </c>
      <c r="I1471" s="560" t="str">
        <f>T(ESTIMATE!U1460)</f>
        <v/>
      </c>
      <c r="J1471" s="561">
        <f>IF($R$3="Allocate Adders",ESTIMATE!BE1460,ESTIMATE!AY1460)</f>
        <v>0</v>
      </c>
      <c r="K1471" s="561">
        <f>IF($R$3="Allocate Adders",ESTIMATE!BH1460,ESTIMATE!AZ1460)</f>
        <v>0</v>
      </c>
      <c r="L1471" s="561">
        <f>IF($R$3="Allocate Adders",ESTIMATE!BK1460,ESTIMATE!BA1460)</f>
        <v>0</v>
      </c>
      <c r="M1471" s="1275">
        <f t="shared" si="65"/>
        <v>0</v>
      </c>
      <c r="N1471" s="1275"/>
      <c r="O1471" s="520">
        <f t="shared" si="64"/>
        <v>0</v>
      </c>
    </row>
    <row r="1472" spans="2:15" ht="18" hidden="1" customHeight="1">
      <c r="B1472" s="516"/>
      <c r="C1472" s="1274" t="str">
        <f>T(ESTIMATE!B1461)</f>
        <v/>
      </c>
      <c r="D1472" s="1274"/>
      <c r="E1472" s="1274"/>
      <c r="F1472" s="1274"/>
      <c r="G1472" s="1274"/>
      <c r="H1472" s="559">
        <f>ESTIMATE!R1461</f>
        <v>0</v>
      </c>
      <c r="I1472" s="560" t="str">
        <f>T(ESTIMATE!U1461)</f>
        <v/>
      </c>
      <c r="J1472" s="561">
        <f>IF($R$3="Allocate Adders",ESTIMATE!BE1461,ESTIMATE!AY1461)</f>
        <v>0</v>
      </c>
      <c r="K1472" s="561">
        <f>IF($R$3="Allocate Adders",ESTIMATE!BH1461,ESTIMATE!AZ1461)</f>
        <v>0</v>
      </c>
      <c r="L1472" s="561">
        <f>IF($R$3="Allocate Adders",ESTIMATE!BK1461,ESTIMATE!BA1461)</f>
        <v>0</v>
      </c>
      <c r="M1472" s="1275">
        <f t="shared" si="65"/>
        <v>0</v>
      </c>
      <c r="N1472" s="1275"/>
      <c r="O1472" s="520">
        <f t="shared" si="64"/>
        <v>0</v>
      </c>
    </row>
    <row r="1473" spans="2:15" ht="18" hidden="1" customHeight="1">
      <c r="B1473" s="516"/>
      <c r="C1473" s="1274" t="str">
        <f>T(ESTIMATE!B1462)</f>
        <v/>
      </c>
      <c r="D1473" s="1274"/>
      <c r="E1473" s="1274"/>
      <c r="F1473" s="1274"/>
      <c r="G1473" s="1274"/>
      <c r="H1473" s="559">
        <f>ESTIMATE!R1462</f>
        <v>0</v>
      </c>
      <c r="I1473" s="560" t="str">
        <f>T(ESTIMATE!U1462)</f>
        <v/>
      </c>
      <c r="J1473" s="561">
        <f>IF($R$3="Allocate Adders",ESTIMATE!BE1462,ESTIMATE!AY1462)</f>
        <v>0</v>
      </c>
      <c r="K1473" s="561">
        <f>IF($R$3="Allocate Adders",ESTIMATE!BH1462,ESTIMATE!AZ1462)</f>
        <v>0</v>
      </c>
      <c r="L1473" s="561">
        <f>IF($R$3="Allocate Adders",ESTIMATE!BK1462,ESTIMATE!BA1462)</f>
        <v>0</v>
      </c>
      <c r="M1473" s="1275">
        <f t="shared" si="65"/>
        <v>0</v>
      </c>
      <c r="N1473" s="1275"/>
      <c r="O1473" s="520">
        <f t="shared" si="64"/>
        <v>0</v>
      </c>
    </row>
    <row r="1474" spans="2:15" ht="18" hidden="1" customHeight="1">
      <c r="B1474" s="516"/>
      <c r="C1474" s="1274" t="str">
        <f>T(ESTIMATE!B1463)</f>
        <v/>
      </c>
      <c r="D1474" s="1274"/>
      <c r="E1474" s="1274"/>
      <c r="F1474" s="1274"/>
      <c r="G1474" s="1274"/>
      <c r="H1474" s="559">
        <f>ESTIMATE!R1463</f>
        <v>0</v>
      </c>
      <c r="I1474" s="560" t="str">
        <f>T(ESTIMATE!U1463)</f>
        <v/>
      </c>
      <c r="J1474" s="561">
        <f>IF($R$3="Allocate Adders",ESTIMATE!BE1463,ESTIMATE!AY1463)</f>
        <v>0</v>
      </c>
      <c r="K1474" s="561">
        <f>IF($R$3="Allocate Adders",ESTIMATE!BH1463,ESTIMATE!AZ1463)</f>
        <v>0</v>
      </c>
      <c r="L1474" s="561">
        <f>IF($R$3="Allocate Adders",ESTIMATE!BK1463,ESTIMATE!BA1463)</f>
        <v>0</v>
      </c>
      <c r="M1474" s="1275">
        <f t="shared" si="65"/>
        <v>0</v>
      </c>
      <c r="N1474" s="1275"/>
      <c r="O1474" s="520">
        <f t="shared" si="64"/>
        <v>0</v>
      </c>
    </row>
    <row r="1475" spans="2:15" ht="18" hidden="1" customHeight="1">
      <c r="B1475" s="516"/>
      <c r="C1475" s="1274" t="str">
        <f>T(ESTIMATE!B1464)</f>
        <v/>
      </c>
      <c r="D1475" s="1274"/>
      <c r="E1475" s="1274"/>
      <c r="F1475" s="1274"/>
      <c r="G1475" s="1274"/>
      <c r="H1475" s="559">
        <f>ESTIMATE!R1464</f>
        <v>0</v>
      </c>
      <c r="I1475" s="560" t="str">
        <f>T(ESTIMATE!U1464)</f>
        <v/>
      </c>
      <c r="J1475" s="561">
        <f>IF($R$3="Allocate Adders",ESTIMATE!BE1464,ESTIMATE!AY1464)</f>
        <v>0</v>
      </c>
      <c r="K1475" s="561">
        <f>IF($R$3="Allocate Adders",ESTIMATE!BH1464,ESTIMATE!AZ1464)</f>
        <v>0</v>
      </c>
      <c r="L1475" s="561">
        <f>IF($R$3="Allocate Adders",ESTIMATE!BK1464,ESTIMATE!BA1464)</f>
        <v>0</v>
      </c>
      <c r="M1475" s="1275">
        <f t="shared" si="65"/>
        <v>0</v>
      </c>
      <c r="N1475" s="1275"/>
      <c r="O1475" s="520">
        <f t="shared" si="64"/>
        <v>0</v>
      </c>
    </row>
    <row r="1476" spans="2:15" ht="18" hidden="1" customHeight="1">
      <c r="B1476" s="516"/>
      <c r="C1476" s="1274" t="str">
        <f>T(ESTIMATE!B1465)</f>
        <v/>
      </c>
      <c r="D1476" s="1274"/>
      <c r="E1476" s="1274"/>
      <c r="F1476" s="1274"/>
      <c r="G1476" s="1274"/>
      <c r="H1476" s="559">
        <f>ESTIMATE!R1465</f>
        <v>0</v>
      </c>
      <c r="I1476" s="560" t="str">
        <f>T(ESTIMATE!U1465)</f>
        <v/>
      </c>
      <c r="J1476" s="561">
        <f>IF($R$3="Allocate Adders",ESTIMATE!BE1465,ESTIMATE!AY1465)</f>
        <v>0</v>
      </c>
      <c r="K1476" s="561">
        <f>IF($R$3="Allocate Adders",ESTIMATE!BH1465,ESTIMATE!AZ1465)</f>
        <v>0</v>
      </c>
      <c r="L1476" s="561">
        <f>IF($R$3="Allocate Adders",ESTIMATE!BK1465,ESTIMATE!BA1465)</f>
        <v>0</v>
      </c>
      <c r="M1476" s="1275">
        <f t="shared" si="65"/>
        <v>0</v>
      </c>
      <c r="N1476" s="1275"/>
      <c r="O1476" s="520">
        <f t="shared" si="64"/>
        <v>0</v>
      </c>
    </row>
    <row r="1477" spans="2:15" ht="18" hidden="1" customHeight="1">
      <c r="B1477" s="516"/>
      <c r="C1477" s="1274" t="str">
        <f>T(ESTIMATE!B1466)</f>
        <v/>
      </c>
      <c r="D1477" s="1274"/>
      <c r="E1477" s="1274"/>
      <c r="F1477" s="1274"/>
      <c r="G1477" s="1274"/>
      <c r="H1477" s="559">
        <f>ESTIMATE!R1466</f>
        <v>0</v>
      </c>
      <c r="I1477" s="560" t="str">
        <f>T(ESTIMATE!U1466)</f>
        <v/>
      </c>
      <c r="J1477" s="561">
        <f>IF($R$3="Allocate Adders",ESTIMATE!BE1466,ESTIMATE!AY1466)</f>
        <v>0</v>
      </c>
      <c r="K1477" s="561">
        <f>IF($R$3="Allocate Adders",ESTIMATE!BH1466,ESTIMATE!AZ1466)</f>
        <v>0</v>
      </c>
      <c r="L1477" s="561">
        <f>IF($R$3="Allocate Adders",ESTIMATE!BK1466,ESTIMATE!BA1466)</f>
        <v>0</v>
      </c>
      <c r="M1477" s="1275">
        <f t="shared" si="65"/>
        <v>0</v>
      </c>
      <c r="N1477" s="1275"/>
      <c r="O1477" s="520">
        <f t="shared" si="64"/>
        <v>0</v>
      </c>
    </row>
    <row r="1478" spans="2:15" ht="18" hidden="1" customHeight="1">
      <c r="B1478" s="516"/>
      <c r="C1478" s="1274" t="str">
        <f>T(ESTIMATE!B1467)</f>
        <v/>
      </c>
      <c r="D1478" s="1274"/>
      <c r="E1478" s="1274"/>
      <c r="F1478" s="1274"/>
      <c r="G1478" s="1274"/>
      <c r="H1478" s="559">
        <f>ESTIMATE!R1467</f>
        <v>0</v>
      </c>
      <c r="I1478" s="560" t="str">
        <f>T(ESTIMATE!U1467)</f>
        <v/>
      </c>
      <c r="J1478" s="561">
        <f>IF($R$3="Allocate Adders",ESTIMATE!BE1467,ESTIMATE!AY1467)</f>
        <v>0</v>
      </c>
      <c r="K1478" s="561">
        <f>IF($R$3="Allocate Adders",ESTIMATE!BH1467,ESTIMATE!AZ1467)</f>
        <v>0</v>
      </c>
      <c r="L1478" s="561">
        <f>IF($R$3="Allocate Adders",ESTIMATE!BK1467,ESTIMATE!BA1467)</f>
        <v>0</v>
      </c>
      <c r="M1478" s="1275">
        <f t="shared" si="65"/>
        <v>0</v>
      </c>
      <c r="N1478" s="1275"/>
      <c r="O1478" s="520">
        <f t="shared" si="64"/>
        <v>0</v>
      </c>
    </row>
    <row r="1479" spans="2:15" ht="18" hidden="1" customHeight="1">
      <c r="B1479" s="516"/>
      <c r="C1479" s="1274" t="str">
        <f>T(ESTIMATE!B1468)</f>
        <v/>
      </c>
      <c r="D1479" s="1274"/>
      <c r="E1479" s="1274"/>
      <c r="F1479" s="1274"/>
      <c r="G1479" s="1274"/>
      <c r="H1479" s="559">
        <f>ESTIMATE!R1468</f>
        <v>0</v>
      </c>
      <c r="I1479" s="560" t="str">
        <f>T(ESTIMATE!U1468)</f>
        <v/>
      </c>
      <c r="J1479" s="561">
        <f>IF($R$3="Allocate Adders",ESTIMATE!BE1468,ESTIMATE!AY1468)</f>
        <v>0</v>
      </c>
      <c r="K1479" s="561">
        <f>IF($R$3="Allocate Adders",ESTIMATE!BH1468,ESTIMATE!AZ1468)</f>
        <v>0</v>
      </c>
      <c r="L1479" s="561">
        <f>IF($R$3="Allocate Adders",ESTIMATE!BK1468,ESTIMATE!BA1468)</f>
        <v>0</v>
      </c>
      <c r="M1479" s="1275">
        <f t="shared" si="65"/>
        <v>0</v>
      </c>
      <c r="N1479" s="1275"/>
      <c r="O1479" s="520">
        <f t="shared" si="64"/>
        <v>0</v>
      </c>
    </row>
    <row r="1480" spans="2:15" ht="18" hidden="1" customHeight="1">
      <c r="B1480" s="516"/>
      <c r="C1480" s="1274" t="str">
        <f>T(ESTIMATE!B1469)</f>
        <v/>
      </c>
      <c r="D1480" s="1274"/>
      <c r="E1480" s="1274"/>
      <c r="F1480" s="1274"/>
      <c r="G1480" s="1274"/>
      <c r="H1480" s="559">
        <f>ESTIMATE!R1469</f>
        <v>0</v>
      </c>
      <c r="I1480" s="560" t="str">
        <f>T(ESTIMATE!U1469)</f>
        <v/>
      </c>
      <c r="J1480" s="561">
        <f>IF($R$3="Allocate Adders",ESTIMATE!BE1469,ESTIMATE!AY1469)</f>
        <v>0</v>
      </c>
      <c r="K1480" s="561">
        <f>IF($R$3="Allocate Adders",ESTIMATE!BH1469,ESTIMATE!AZ1469)</f>
        <v>0</v>
      </c>
      <c r="L1480" s="561">
        <f>IF($R$3="Allocate Adders",ESTIMATE!BK1469,ESTIMATE!BA1469)</f>
        <v>0</v>
      </c>
      <c r="M1480" s="1275">
        <f t="shared" si="65"/>
        <v>0</v>
      </c>
      <c r="N1480" s="1275"/>
      <c r="O1480" s="520">
        <f t="shared" si="64"/>
        <v>0</v>
      </c>
    </row>
    <row r="1481" spans="2:15" ht="18" hidden="1" customHeight="1">
      <c r="B1481" s="516"/>
      <c r="C1481" s="1274" t="str">
        <f>T(ESTIMATE!B1470)</f>
        <v/>
      </c>
      <c r="D1481" s="1274"/>
      <c r="E1481" s="1274"/>
      <c r="F1481" s="1274"/>
      <c r="G1481" s="1274"/>
      <c r="H1481" s="559">
        <f>ESTIMATE!R1470</f>
        <v>0</v>
      </c>
      <c r="I1481" s="560" t="str">
        <f>T(ESTIMATE!U1470)</f>
        <v/>
      </c>
      <c r="J1481" s="561">
        <f>IF($R$3="Allocate Adders",ESTIMATE!BE1470,ESTIMATE!AY1470)</f>
        <v>0</v>
      </c>
      <c r="K1481" s="561">
        <f>IF($R$3="Allocate Adders",ESTIMATE!BH1470,ESTIMATE!AZ1470)</f>
        <v>0</v>
      </c>
      <c r="L1481" s="561">
        <f>IF($R$3="Allocate Adders",ESTIMATE!BK1470,ESTIMATE!BA1470)</f>
        <v>0</v>
      </c>
      <c r="M1481" s="1275">
        <f t="shared" si="65"/>
        <v>0</v>
      </c>
      <c r="N1481" s="1275"/>
      <c r="O1481" s="520">
        <f t="shared" si="64"/>
        <v>0</v>
      </c>
    </row>
    <row r="1482" spans="2:15" ht="18" hidden="1" customHeight="1">
      <c r="B1482" s="516"/>
      <c r="C1482" s="1274" t="str">
        <f>T(ESTIMATE!B1471)</f>
        <v/>
      </c>
      <c r="D1482" s="1274"/>
      <c r="E1482" s="1274"/>
      <c r="F1482" s="1274"/>
      <c r="G1482" s="1274"/>
      <c r="H1482" s="559">
        <f>ESTIMATE!R1471</f>
        <v>0</v>
      </c>
      <c r="I1482" s="560" t="str">
        <f>T(ESTIMATE!U1471)</f>
        <v/>
      </c>
      <c r="J1482" s="561">
        <f>IF($R$3="Allocate Adders",ESTIMATE!BE1471,ESTIMATE!AY1471)</f>
        <v>0</v>
      </c>
      <c r="K1482" s="561">
        <f>IF($R$3="Allocate Adders",ESTIMATE!BH1471,ESTIMATE!AZ1471)</f>
        <v>0</v>
      </c>
      <c r="L1482" s="561">
        <f>IF($R$3="Allocate Adders",ESTIMATE!BK1471,ESTIMATE!BA1471)</f>
        <v>0</v>
      </c>
      <c r="M1482" s="1275">
        <f t="shared" si="65"/>
        <v>0</v>
      </c>
      <c r="N1482" s="1275"/>
      <c r="O1482" s="520">
        <f t="shared" si="64"/>
        <v>0</v>
      </c>
    </row>
    <row r="1483" spans="2:15" ht="18" hidden="1" customHeight="1">
      <c r="B1483" s="516"/>
      <c r="C1483" s="1274" t="str">
        <f>T(ESTIMATE!B1472)</f>
        <v/>
      </c>
      <c r="D1483" s="1274"/>
      <c r="E1483" s="1274"/>
      <c r="F1483" s="1274"/>
      <c r="G1483" s="1274"/>
      <c r="H1483" s="559">
        <f>ESTIMATE!R1472</f>
        <v>0</v>
      </c>
      <c r="I1483" s="560" t="str">
        <f>T(ESTIMATE!U1472)</f>
        <v/>
      </c>
      <c r="J1483" s="561">
        <f>IF($R$3="Allocate Adders",ESTIMATE!BE1472,ESTIMATE!AY1472)</f>
        <v>0</v>
      </c>
      <c r="K1483" s="561">
        <f>IF($R$3="Allocate Adders",ESTIMATE!BH1472,ESTIMATE!AZ1472)</f>
        <v>0</v>
      </c>
      <c r="L1483" s="561">
        <f>IF($R$3="Allocate Adders",ESTIMATE!BK1472,ESTIMATE!BA1472)</f>
        <v>0</v>
      </c>
      <c r="M1483" s="1275">
        <f t="shared" si="65"/>
        <v>0</v>
      </c>
      <c r="N1483" s="1275"/>
      <c r="O1483" s="520">
        <f t="shared" si="64"/>
        <v>0</v>
      </c>
    </row>
    <row r="1484" spans="2:15" ht="18" hidden="1" customHeight="1">
      <c r="B1484" s="516"/>
      <c r="C1484" s="1274" t="str">
        <f>T(ESTIMATE!B1473)</f>
        <v/>
      </c>
      <c r="D1484" s="1274"/>
      <c r="E1484" s="1274"/>
      <c r="F1484" s="1274"/>
      <c r="G1484" s="1274"/>
      <c r="H1484" s="559">
        <f>ESTIMATE!R1473</f>
        <v>0</v>
      </c>
      <c r="I1484" s="560" t="str">
        <f>T(ESTIMATE!U1473)</f>
        <v/>
      </c>
      <c r="J1484" s="561">
        <f>IF($R$3="Allocate Adders",ESTIMATE!BE1473,ESTIMATE!AY1473)</f>
        <v>0</v>
      </c>
      <c r="K1484" s="561">
        <f>IF($R$3="Allocate Adders",ESTIMATE!BH1473,ESTIMATE!AZ1473)</f>
        <v>0</v>
      </c>
      <c r="L1484" s="561">
        <f>IF($R$3="Allocate Adders",ESTIMATE!BK1473,ESTIMATE!BA1473)</f>
        <v>0</v>
      </c>
      <c r="M1484" s="1275">
        <f t="shared" si="65"/>
        <v>0</v>
      </c>
      <c r="N1484" s="1275"/>
      <c r="O1484" s="520">
        <f t="shared" si="64"/>
        <v>0</v>
      </c>
    </row>
    <row r="1485" spans="2:15" ht="18" hidden="1" customHeight="1">
      <c r="B1485" s="516"/>
      <c r="C1485" s="1274" t="str">
        <f>T(ESTIMATE!B1474)</f>
        <v/>
      </c>
      <c r="D1485" s="1274"/>
      <c r="E1485" s="1274"/>
      <c r="F1485" s="1274"/>
      <c r="G1485" s="1274"/>
      <c r="H1485" s="559">
        <f>ESTIMATE!R1474</f>
        <v>0</v>
      </c>
      <c r="I1485" s="560" t="str">
        <f>T(ESTIMATE!U1474)</f>
        <v/>
      </c>
      <c r="J1485" s="561">
        <f>IF($R$3="Allocate Adders",ESTIMATE!BE1474,ESTIMATE!AY1474)</f>
        <v>0</v>
      </c>
      <c r="K1485" s="561">
        <f>IF($R$3="Allocate Adders",ESTIMATE!BH1474,ESTIMATE!AZ1474)</f>
        <v>0</v>
      </c>
      <c r="L1485" s="561">
        <f>IF($R$3="Allocate Adders",ESTIMATE!BK1474,ESTIMATE!BA1474)</f>
        <v>0</v>
      </c>
      <c r="M1485" s="1275">
        <f t="shared" si="65"/>
        <v>0</v>
      </c>
      <c r="N1485" s="1275"/>
      <c r="O1485" s="520">
        <f t="shared" si="64"/>
        <v>0</v>
      </c>
    </row>
    <row r="1486" spans="2:15" ht="18" hidden="1" customHeight="1">
      <c r="B1486" s="516"/>
      <c r="C1486" s="1274" t="str">
        <f>T(ESTIMATE!B1475)</f>
        <v/>
      </c>
      <c r="D1486" s="1274"/>
      <c r="E1486" s="1274"/>
      <c r="F1486" s="1274"/>
      <c r="G1486" s="1274"/>
      <c r="H1486" s="559">
        <f>ESTIMATE!R1475</f>
        <v>0</v>
      </c>
      <c r="I1486" s="560" t="str">
        <f>T(ESTIMATE!U1475)</f>
        <v/>
      </c>
      <c r="J1486" s="561">
        <f>IF($R$3="Allocate Adders",ESTIMATE!BE1475,ESTIMATE!AY1475)</f>
        <v>0</v>
      </c>
      <c r="K1486" s="561">
        <f>IF($R$3="Allocate Adders",ESTIMATE!BH1475,ESTIMATE!AZ1475)</f>
        <v>0</v>
      </c>
      <c r="L1486" s="561">
        <f>IF($R$3="Allocate Adders",ESTIMATE!BK1475,ESTIMATE!BA1475)</f>
        <v>0</v>
      </c>
      <c r="M1486" s="1275">
        <f t="shared" si="65"/>
        <v>0</v>
      </c>
      <c r="N1486" s="1275"/>
      <c r="O1486" s="520">
        <f t="shared" si="64"/>
        <v>0</v>
      </c>
    </row>
    <row r="1487" spans="2:15" ht="18" hidden="1" customHeight="1">
      <c r="B1487" s="516"/>
      <c r="C1487" s="1274" t="str">
        <f>T(ESTIMATE!B1476)</f>
        <v/>
      </c>
      <c r="D1487" s="1274"/>
      <c r="E1487" s="1274"/>
      <c r="F1487" s="1274"/>
      <c r="G1487" s="1274"/>
      <c r="H1487" s="559">
        <f>ESTIMATE!R1476</f>
        <v>0</v>
      </c>
      <c r="I1487" s="560" t="str">
        <f>T(ESTIMATE!U1476)</f>
        <v/>
      </c>
      <c r="J1487" s="561">
        <f>IF($R$3="Allocate Adders",ESTIMATE!BE1476,ESTIMATE!AY1476)</f>
        <v>0</v>
      </c>
      <c r="K1487" s="561">
        <f>IF($R$3="Allocate Adders",ESTIMATE!BH1476,ESTIMATE!AZ1476)</f>
        <v>0</v>
      </c>
      <c r="L1487" s="561">
        <f>IF($R$3="Allocate Adders",ESTIMATE!BK1476,ESTIMATE!BA1476)</f>
        <v>0</v>
      </c>
      <c r="M1487" s="1275">
        <f t="shared" si="65"/>
        <v>0</v>
      </c>
      <c r="N1487" s="1275"/>
      <c r="O1487" s="520">
        <f t="shared" si="64"/>
        <v>0</v>
      </c>
    </row>
    <row r="1488" spans="2:15" ht="18" hidden="1" customHeight="1">
      <c r="B1488" s="516"/>
      <c r="C1488" s="1274" t="str">
        <f>T(ESTIMATE!B1477)</f>
        <v/>
      </c>
      <c r="D1488" s="1274"/>
      <c r="E1488" s="1274"/>
      <c r="F1488" s="1274"/>
      <c r="G1488" s="1274"/>
      <c r="H1488" s="559">
        <f>ESTIMATE!R1477</f>
        <v>0</v>
      </c>
      <c r="I1488" s="560" t="str">
        <f>T(ESTIMATE!U1477)</f>
        <v/>
      </c>
      <c r="J1488" s="561">
        <f>IF($R$3="Allocate Adders",ESTIMATE!BE1477,ESTIMATE!AY1477)</f>
        <v>0</v>
      </c>
      <c r="K1488" s="561">
        <f>IF($R$3="Allocate Adders",ESTIMATE!BH1477,ESTIMATE!AZ1477)</f>
        <v>0</v>
      </c>
      <c r="L1488" s="561">
        <f>IF($R$3="Allocate Adders",ESTIMATE!BK1477,ESTIMATE!BA1477)</f>
        <v>0</v>
      </c>
      <c r="M1488" s="1275">
        <f t="shared" si="65"/>
        <v>0</v>
      </c>
      <c r="N1488" s="1275"/>
      <c r="O1488" s="520">
        <f t="shared" si="64"/>
        <v>0</v>
      </c>
    </row>
    <row r="1489" spans="2:15" ht="18" hidden="1" customHeight="1">
      <c r="B1489" s="516"/>
      <c r="C1489" s="1274" t="str">
        <f>T(ESTIMATE!B1478)</f>
        <v/>
      </c>
      <c r="D1489" s="1274"/>
      <c r="E1489" s="1274"/>
      <c r="F1489" s="1274"/>
      <c r="G1489" s="1274"/>
      <c r="H1489" s="559">
        <f>ESTIMATE!R1478</f>
        <v>0</v>
      </c>
      <c r="I1489" s="560" t="str">
        <f>T(ESTIMATE!U1478)</f>
        <v/>
      </c>
      <c r="J1489" s="561">
        <f>IF($R$3="Allocate Adders",ESTIMATE!BE1478,ESTIMATE!AY1478)</f>
        <v>0</v>
      </c>
      <c r="K1489" s="561">
        <f>IF($R$3="Allocate Adders",ESTIMATE!BH1478,ESTIMATE!AZ1478)</f>
        <v>0</v>
      </c>
      <c r="L1489" s="561">
        <f>IF($R$3="Allocate Adders",ESTIMATE!BK1478,ESTIMATE!BA1478)</f>
        <v>0</v>
      </c>
      <c r="M1489" s="1275">
        <f t="shared" si="65"/>
        <v>0</v>
      </c>
      <c r="N1489" s="1275"/>
      <c r="O1489" s="520">
        <f t="shared" si="64"/>
        <v>0</v>
      </c>
    </row>
    <row r="1490" spans="2:15" ht="18" hidden="1" customHeight="1">
      <c r="B1490" s="516"/>
      <c r="C1490" s="1274" t="str">
        <f>T(ESTIMATE!B1479)</f>
        <v/>
      </c>
      <c r="D1490" s="1274"/>
      <c r="E1490" s="1274"/>
      <c r="F1490" s="1274"/>
      <c r="G1490" s="1274"/>
      <c r="H1490" s="559">
        <f>ESTIMATE!R1479</f>
        <v>0</v>
      </c>
      <c r="I1490" s="560" t="str">
        <f>T(ESTIMATE!U1479)</f>
        <v/>
      </c>
      <c r="J1490" s="561">
        <f>IF($R$3="Allocate Adders",ESTIMATE!BE1479,ESTIMATE!AY1479)</f>
        <v>0</v>
      </c>
      <c r="K1490" s="561">
        <f>IF($R$3="Allocate Adders",ESTIMATE!BH1479,ESTIMATE!AZ1479)</f>
        <v>0</v>
      </c>
      <c r="L1490" s="561">
        <f>IF($R$3="Allocate Adders",ESTIMATE!BK1479,ESTIMATE!BA1479)</f>
        <v>0</v>
      </c>
      <c r="M1490" s="1275">
        <f t="shared" si="65"/>
        <v>0</v>
      </c>
      <c r="N1490" s="1275"/>
      <c r="O1490" s="520">
        <f t="shared" si="64"/>
        <v>0</v>
      </c>
    </row>
    <row r="1491" spans="2:15" ht="18" hidden="1" customHeight="1">
      <c r="B1491" s="516"/>
      <c r="C1491" s="1274" t="str">
        <f>T(ESTIMATE!B1480)</f>
        <v/>
      </c>
      <c r="D1491" s="1274"/>
      <c r="E1491" s="1274"/>
      <c r="F1491" s="1274"/>
      <c r="G1491" s="1274"/>
      <c r="H1491" s="559">
        <f>ESTIMATE!R1480</f>
        <v>0</v>
      </c>
      <c r="I1491" s="560" t="str">
        <f>T(ESTIMATE!U1480)</f>
        <v/>
      </c>
      <c r="J1491" s="561">
        <f>IF($R$3="Allocate Adders",ESTIMATE!BE1480,ESTIMATE!AY1480)</f>
        <v>0</v>
      </c>
      <c r="K1491" s="561">
        <f>IF($R$3="Allocate Adders",ESTIMATE!BH1480,ESTIMATE!AZ1480)</f>
        <v>0</v>
      </c>
      <c r="L1491" s="561">
        <f>IF($R$3="Allocate Adders",ESTIMATE!BK1480,ESTIMATE!BA1480)</f>
        <v>0</v>
      </c>
      <c r="M1491" s="1275">
        <f t="shared" si="65"/>
        <v>0</v>
      </c>
      <c r="N1491" s="1275"/>
      <c r="O1491" s="520">
        <f t="shared" si="64"/>
        <v>0</v>
      </c>
    </row>
    <row r="1492" spans="2:15" ht="18" hidden="1" customHeight="1">
      <c r="B1492" s="516"/>
      <c r="C1492" s="1274" t="str">
        <f>T(ESTIMATE!B1481)</f>
        <v/>
      </c>
      <c r="D1492" s="1274"/>
      <c r="E1492" s="1274"/>
      <c r="F1492" s="1274"/>
      <c r="G1492" s="1274"/>
      <c r="H1492" s="559">
        <f>ESTIMATE!R1481</f>
        <v>0</v>
      </c>
      <c r="I1492" s="560" t="str">
        <f>T(ESTIMATE!U1481)</f>
        <v/>
      </c>
      <c r="J1492" s="561">
        <f>IF($R$3="Allocate Adders",ESTIMATE!BE1481,ESTIMATE!AY1481)</f>
        <v>0</v>
      </c>
      <c r="K1492" s="561">
        <f>IF($R$3="Allocate Adders",ESTIMATE!BH1481,ESTIMATE!AZ1481)</f>
        <v>0</v>
      </c>
      <c r="L1492" s="561">
        <f>IF($R$3="Allocate Adders",ESTIMATE!BK1481,ESTIMATE!BA1481)</f>
        <v>0</v>
      </c>
      <c r="M1492" s="1275">
        <f t="shared" si="65"/>
        <v>0</v>
      </c>
      <c r="N1492" s="1275"/>
      <c r="O1492" s="520">
        <f t="shared" si="64"/>
        <v>0</v>
      </c>
    </row>
    <row r="1493" spans="2:15" ht="18" hidden="1" customHeight="1">
      <c r="B1493" s="516"/>
      <c r="C1493" s="1274" t="str">
        <f>T(ESTIMATE!B1482)</f>
        <v/>
      </c>
      <c r="D1493" s="1274"/>
      <c r="E1493" s="1274"/>
      <c r="F1493" s="1274"/>
      <c r="G1493" s="1274"/>
      <c r="H1493" s="559">
        <f>ESTIMATE!R1482</f>
        <v>0</v>
      </c>
      <c r="I1493" s="560" t="str">
        <f>T(ESTIMATE!U1482)</f>
        <v/>
      </c>
      <c r="J1493" s="561">
        <f>IF($R$3="Allocate Adders",ESTIMATE!BE1482,ESTIMATE!AY1482)</f>
        <v>0</v>
      </c>
      <c r="K1493" s="561">
        <f>IF($R$3="Allocate Adders",ESTIMATE!BH1482,ESTIMATE!AZ1482)</f>
        <v>0</v>
      </c>
      <c r="L1493" s="561">
        <f>IF($R$3="Allocate Adders",ESTIMATE!BK1482,ESTIMATE!BA1482)</f>
        <v>0</v>
      </c>
      <c r="M1493" s="1275">
        <f t="shared" si="65"/>
        <v>0</v>
      </c>
      <c r="N1493" s="1275"/>
      <c r="O1493" s="520">
        <f t="shared" si="64"/>
        <v>0</v>
      </c>
    </row>
    <row r="1494" spans="2:15" ht="18" hidden="1" customHeight="1">
      <c r="B1494" s="516"/>
      <c r="C1494" s="1274" t="str">
        <f>T(ESTIMATE!B1483)</f>
        <v/>
      </c>
      <c r="D1494" s="1274"/>
      <c r="E1494" s="1274"/>
      <c r="F1494" s="1274"/>
      <c r="G1494" s="1274"/>
      <c r="H1494" s="559">
        <f>ESTIMATE!R1483</f>
        <v>0</v>
      </c>
      <c r="I1494" s="560" t="str">
        <f>T(ESTIMATE!U1483)</f>
        <v/>
      </c>
      <c r="J1494" s="561">
        <f>IF($R$3="Allocate Adders",ESTIMATE!BE1483,ESTIMATE!AY1483)</f>
        <v>0</v>
      </c>
      <c r="K1494" s="561">
        <f>IF($R$3="Allocate Adders",ESTIMATE!BH1483,ESTIMATE!AZ1483)</f>
        <v>0</v>
      </c>
      <c r="L1494" s="561">
        <f>IF($R$3="Allocate Adders",ESTIMATE!BK1483,ESTIMATE!BA1483)</f>
        <v>0</v>
      </c>
      <c r="M1494" s="1275">
        <f t="shared" si="65"/>
        <v>0</v>
      </c>
      <c r="N1494" s="1275"/>
      <c r="O1494" s="520">
        <f t="shared" si="64"/>
        <v>0</v>
      </c>
    </row>
    <row r="1495" spans="2:15" ht="18" hidden="1" customHeight="1">
      <c r="B1495" s="516"/>
      <c r="C1495" s="1274" t="str">
        <f>T(ESTIMATE!B1484)</f>
        <v/>
      </c>
      <c r="D1495" s="1274"/>
      <c r="E1495" s="1274"/>
      <c r="F1495" s="1274"/>
      <c r="G1495" s="1274"/>
      <c r="H1495" s="559">
        <f>ESTIMATE!R1484</f>
        <v>0</v>
      </c>
      <c r="I1495" s="560" t="str">
        <f>T(ESTIMATE!U1484)</f>
        <v/>
      </c>
      <c r="J1495" s="561">
        <f>IF($R$3="Allocate Adders",ESTIMATE!BE1484,ESTIMATE!AY1484)</f>
        <v>0</v>
      </c>
      <c r="K1495" s="561">
        <f>IF($R$3="Allocate Adders",ESTIMATE!BH1484,ESTIMATE!AZ1484)</f>
        <v>0</v>
      </c>
      <c r="L1495" s="561">
        <f>IF($R$3="Allocate Adders",ESTIMATE!BK1484,ESTIMATE!BA1484)</f>
        <v>0</v>
      </c>
      <c r="M1495" s="1275">
        <f t="shared" si="65"/>
        <v>0</v>
      </c>
      <c r="N1495" s="1275"/>
      <c r="O1495" s="520">
        <f t="shared" si="64"/>
        <v>0</v>
      </c>
    </row>
    <row r="1496" spans="2:15" ht="18" hidden="1" customHeight="1">
      <c r="B1496" s="516"/>
      <c r="C1496" s="1274" t="str">
        <f>T(ESTIMATE!B1485)</f>
        <v/>
      </c>
      <c r="D1496" s="1274"/>
      <c r="E1496" s="1274"/>
      <c r="F1496" s="1274"/>
      <c r="G1496" s="1274"/>
      <c r="H1496" s="559">
        <f>ESTIMATE!R1485</f>
        <v>0</v>
      </c>
      <c r="I1496" s="560" t="str">
        <f>T(ESTIMATE!U1485)</f>
        <v/>
      </c>
      <c r="J1496" s="561">
        <f>IF($R$3="Allocate Adders",ESTIMATE!BE1485,ESTIMATE!AY1485)</f>
        <v>0</v>
      </c>
      <c r="K1496" s="561">
        <f>IF($R$3="Allocate Adders",ESTIMATE!BH1485,ESTIMATE!AZ1485)</f>
        <v>0</v>
      </c>
      <c r="L1496" s="561">
        <f>IF($R$3="Allocate Adders",ESTIMATE!BK1485,ESTIMATE!BA1485)</f>
        <v>0</v>
      </c>
      <c r="M1496" s="1275">
        <f t="shared" si="65"/>
        <v>0</v>
      </c>
      <c r="N1496" s="1275"/>
      <c r="O1496" s="520">
        <f t="shared" si="64"/>
        <v>0</v>
      </c>
    </row>
    <row r="1497" spans="2:15" ht="18" hidden="1" customHeight="1">
      <c r="B1497" s="516"/>
      <c r="C1497" s="1274" t="str">
        <f>T(ESTIMATE!B1486)</f>
        <v/>
      </c>
      <c r="D1497" s="1274"/>
      <c r="E1497" s="1274"/>
      <c r="F1497" s="1274"/>
      <c r="G1497" s="1274"/>
      <c r="H1497" s="559">
        <f>ESTIMATE!R1486</f>
        <v>0</v>
      </c>
      <c r="I1497" s="560" t="str">
        <f>T(ESTIMATE!U1486)</f>
        <v/>
      </c>
      <c r="J1497" s="561">
        <f>IF($R$3="Allocate Adders",ESTIMATE!BE1486,ESTIMATE!AY1486)</f>
        <v>0</v>
      </c>
      <c r="K1497" s="561">
        <f>IF($R$3="Allocate Adders",ESTIMATE!BH1486,ESTIMATE!AZ1486)</f>
        <v>0</v>
      </c>
      <c r="L1497" s="561">
        <f>IF($R$3="Allocate Adders",ESTIMATE!BK1486,ESTIMATE!BA1486)</f>
        <v>0</v>
      </c>
      <c r="M1497" s="1275">
        <f t="shared" si="65"/>
        <v>0</v>
      </c>
      <c r="N1497" s="1275"/>
      <c r="O1497" s="520">
        <f t="shared" si="64"/>
        <v>0</v>
      </c>
    </row>
    <row r="1498" spans="2:15" ht="18" hidden="1" customHeight="1">
      <c r="B1498" s="516"/>
      <c r="C1498" s="1274" t="str">
        <f>T(ESTIMATE!B1487)</f>
        <v/>
      </c>
      <c r="D1498" s="1274"/>
      <c r="E1498" s="1274"/>
      <c r="F1498" s="1274"/>
      <c r="G1498" s="1274"/>
      <c r="H1498" s="559">
        <f>ESTIMATE!R1487</f>
        <v>0</v>
      </c>
      <c r="I1498" s="560" t="str">
        <f>T(ESTIMATE!U1487)</f>
        <v/>
      </c>
      <c r="J1498" s="561">
        <f>IF($R$3="Allocate Adders",ESTIMATE!BE1487,ESTIMATE!AY1487)</f>
        <v>0</v>
      </c>
      <c r="K1498" s="561">
        <f>IF($R$3="Allocate Adders",ESTIMATE!BH1487,ESTIMATE!AZ1487)</f>
        <v>0</v>
      </c>
      <c r="L1498" s="561">
        <f>IF($R$3="Allocate Adders",ESTIMATE!BK1487,ESTIMATE!BA1487)</f>
        <v>0</v>
      </c>
      <c r="M1498" s="1275">
        <f t="shared" si="65"/>
        <v>0</v>
      </c>
      <c r="N1498" s="1275"/>
      <c r="O1498" s="520">
        <f t="shared" si="64"/>
        <v>0</v>
      </c>
    </row>
    <row r="1499" spans="2:15" ht="18" hidden="1" customHeight="1">
      <c r="B1499" s="516"/>
      <c r="C1499" s="1274" t="str">
        <f>T(ESTIMATE!B1488)</f>
        <v/>
      </c>
      <c r="D1499" s="1274"/>
      <c r="E1499" s="1274"/>
      <c r="F1499" s="1274"/>
      <c r="G1499" s="1274"/>
      <c r="H1499" s="559">
        <f>ESTIMATE!R1488</f>
        <v>0</v>
      </c>
      <c r="I1499" s="560" t="str">
        <f>T(ESTIMATE!U1488)</f>
        <v/>
      </c>
      <c r="J1499" s="561">
        <f>IF($R$3="Allocate Adders",ESTIMATE!BE1488,ESTIMATE!AY1488)</f>
        <v>0</v>
      </c>
      <c r="K1499" s="561">
        <f>IF($R$3="Allocate Adders",ESTIMATE!BH1488,ESTIMATE!AZ1488)</f>
        <v>0</v>
      </c>
      <c r="L1499" s="561">
        <f>IF($R$3="Allocate Adders",ESTIMATE!BK1488,ESTIMATE!BA1488)</f>
        <v>0</v>
      </c>
      <c r="M1499" s="1275">
        <f t="shared" si="65"/>
        <v>0</v>
      </c>
      <c r="N1499" s="1275"/>
      <c r="O1499" s="520">
        <f t="shared" si="64"/>
        <v>0</v>
      </c>
    </row>
    <row r="1500" spans="2:15" ht="18" hidden="1" customHeight="1">
      <c r="B1500" s="516"/>
      <c r="C1500" s="1274" t="str">
        <f>T(ESTIMATE!B1489)</f>
        <v/>
      </c>
      <c r="D1500" s="1274"/>
      <c r="E1500" s="1274"/>
      <c r="F1500" s="1274"/>
      <c r="G1500" s="1274"/>
      <c r="H1500" s="559">
        <f>ESTIMATE!R1489</f>
        <v>0</v>
      </c>
      <c r="I1500" s="560" t="str">
        <f>T(ESTIMATE!U1489)</f>
        <v/>
      </c>
      <c r="J1500" s="561">
        <f>IF($R$3="Allocate Adders",ESTIMATE!BE1489,ESTIMATE!AY1489)</f>
        <v>0</v>
      </c>
      <c r="K1500" s="561">
        <f>IF($R$3="Allocate Adders",ESTIMATE!BH1489,ESTIMATE!AZ1489)</f>
        <v>0</v>
      </c>
      <c r="L1500" s="561">
        <f>IF($R$3="Allocate Adders",ESTIMATE!BK1489,ESTIMATE!BA1489)</f>
        <v>0</v>
      </c>
      <c r="M1500" s="1275">
        <f t="shared" si="65"/>
        <v>0</v>
      </c>
      <c r="N1500" s="1275"/>
      <c r="O1500" s="520">
        <f t="shared" si="64"/>
        <v>0</v>
      </c>
    </row>
    <row r="1501" spans="2:15" ht="18" hidden="1" customHeight="1">
      <c r="B1501" s="516"/>
      <c r="C1501" s="1274" t="str">
        <f>T(ESTIMATE!B1490)</f>
        <v/>
      </c>
      <c r="D1501" s="1274"/>
      <c r="E1501" s="1274"/>
      <c r="F1501" s="1274"/>
      <c r="G1501" s="1274"/>
      <c r="H1501" s="559">
        <f>ESTIMATE!R1490</f>
        <v>0</v>
      </c>
      <c r="I1501" s="560" t="str">
        <f>T(ESTIMATE!U1490)</f>
        <v/>
      </c>
      <c r="J1501" s="561">
        <f>IF($R$3="Allocate Adders",ESTIMATE!BE1490,ESTIMATE!AY1490)</f>
        <v>0</v>
      </c>
      <c r="K1501" s="561">
        <f>IF($R$3="Allocate Adders",ESTIMATE!BH1490,ESTIMATE!AZ1490)</f>
        <v>0</v>
      </c>
      <c r="L1501" s="561">
        <f>IF($R$3="Allocate Adders",ESTIMATE!BK1490,ESTIMATE!BA1490)</f>
        <v>0</v>
      </c>
      <c r="M1501" s="1275">
        <f t="shared" si="65"/>
        <v>0</v>
      </c>
      <c r="N1501" s="1275"/>
      <c r="O1501" s="520">
        <f t="shared" si="64"/>
        <v>0</v>
      </c>
    </row>
    <row r="1502" spans="2:15" ht="4.3499999999999996" hidden="1" customHeight="1" thickBot="1">
      <c r="B1502" s="516"/>
      <c r="C1502" s="562"/>
      <c r="D1502" s="364"/>
      <c r="E1502" s="364"/>
      <c r="F1502" s="364"/>
      <c r="G1502" s="364"/>
      <c r="H1502" s="563"/>
      <c r="I1502" s="364"/>
      <c r="J1502" s="564"/>
      <c r="K1502" s="564"/>
      <c r="L1502" s="564"/>
      <c r="M1502" s="565"/>
      <c r="N1502" s="566"/>
      <c r="O1502" s="520">
        <f>O1503</f>
        <v>0</v>
      </c>
    </row>
    <row r="1503" spans="2:15" ht="22" hidden="1" customHeight="1" thickBot="1">
      <c r="B1503" s="516"/>
      <c r="C1503" s="1276" t="str">
        <f>T(ESTIMATE!AE1492)</f>
        <v>BASEMENT TOTAL</v>
      </c>
      <c r="D1503" s="1277"/>
      <c r="E1503" s="1277"/>
      <c r="F1503" s="1277"/>
      <c r="G1503" s="1277"/>
      <c r="H1503" s="1277"/>
      <c r="I1503" s="1278"/>
      <c r="J1503" s="530">
        <f>SUM(J1462:J1502)</f>
        <v>0</v>
      </c>
      <c r="K1503" s="531">
        <f>SUM(K1462:K1502)</f>
        <v>0</v>
      </c>
      <c r="L1503" s="530">
        <f>SUM(L1462:L1502)</f>
        <v>0</v>
      </c>
      <c r="M1503" s="1279">
        <f>SUM(M1462:N1502)</f>
        <v>0</v>
      </c>
      <c r="N1503" s="1280"/>
      <c r="O1503" s="520">
        <f>SUM(O1461:O1501)</f>
        <v>0</v>
      </c>
    </row>
    <row r="1504" spans="2:15" ht="20.7" hidden="1" customHeight="1">
      <c r="B1504" s="521"/>
      <c r="C1504" s="585"/>
      <c r="D1504" s="585"/>
      <c r="E1504" s="585"/>
      <c r="F1504" s="585"/>
      <c r="G1504" s="585"/>
      <c r="H1504" s="586"/>
      <c r="I1504" s="585"/>
      <c r="J1504" s="587"/>
      <c r="K1504" s="587"/>
      <c r="L1504" s="587"/>
      <c r="M1504" s="588"/>
      <c r="N1504" s="571"/>
      <c r="O1504" s="520">
        <f>O1503</f>
        <v>0</v>
      </c>
    </row>
    <row r="1505" spans="2:15" ht="5.45" hidden="1" customHeight="1">
      <c r="B1505" s="597"/>
      <c r="C1505" s="1281"/>
      <c r="D1505" s="1281"/>
      <c r="E1505" s="1281"/>
      <c r="F1505" s="1281"/>
      <c r="G1505" s="1281"/>
      <c r="H1505" s="594"/>
      <c r="I1505" s="595"/>
      <c r="J1505" s="596"/>
      <c r="K1505" s="596"/>
      <c r="L1505" s="596"/>
      <c r="M1505" s="1282"/>
      <c r="N1505" s="1282"/>
    </row>
    <row r="1506" spans="2:15" ht="22" hidden="1" customHeight="1">
      <c r="B1506" s="521"/>
      <c r="C1506" s="1283" t="str">
        <f>T(ESTIMATE!B1495)</f>
        <v>FOUNDATIONS</v>
      </c>
      <c r="D1506" s="1283"/>
      <c r="E1506" s="1283"/>
      <c r="F1506" s="1283"/>
      <c r="G1506" s="1284"/>
      <c r="H1506" s="556">
        <f>SUM(H1507:H1546)</f>
        <v>0</v>
      </c>
      <c r="I1506" s="557"/>
      <c r="J1506" s="558"/>
      <c r="K1506" s="558"/>
      <c r="L1506" s="558"/>
      <c r="M1506" s="1285"/>
      <c r="N1506" s="1286"/>
      <c r="O1506" s="520">
        <f t="shared" ref="O1506:O1546" si="66">H1506</f>
        <v>0</v>
      </c>
    </row>
    <row r="1507" spans="2:15" ht="18" hidden="1" customHeight="1">
      <c r="B1507" s="516"/>
      <c r="C1507" s="1274" t="str">
        <f>T(ESTIMATE!B1496)</f>
        <v>Excavation</v>
      </c>
      <c r="D1507" s="1274"/>
      <c r="E1507" s="1274"/>
      <c r="F1507" s="1274"/>
      <c r="G1507" s="1274"/>
      <c r="H1507" s="559">
        <f>ESTIMATE!R1496</f>
        <v>0</v>
      </c>
      <c r="I1507" s="560" t="str">
        <f>T(ESTIMATE!U1496)</f>
        <v/>
      </c>
      <c r="J1507" s="561">
        <f>IF($R$3="Allocate Adders",ESTIMATE!BE1496,ESTIMATE!AY1496)</f>
        <v>0</v>
      </c>
      <c r="K1507" s="561">
        <f>IF($R$3="Allocate Adders",ESTIMATE!BH1496,ESTIMATE!AZ1496)</f>
        <v>0</v>
      </c>
      <c r="L1507" s="561">
        <f>IF($R$3="Allocate Adders",ESTIMATE!BK1496,ESTIMATE!BA1496)</f>
        <v>0</v>
      </c>
      <c r="M1507" s="1275">
        <f t="shared" ref="M1507:M1546" si="67">SUM(J1507:L1507)</f>
        <v>0</v>
      </c>
      <c r="N1507" s="1275"/>
      <c r="O1507" s="520">
        <f t="shared" si="66"/>
        <v>0</v>
      </c>
    </row>
    <row r="1508" spans="2:15" ht="18" hidden="1" customHeight="1">
      <c r="B1508" s="516"/>
      <c r="C1508" s="1274" t="str">
        <f>T(ESTIMATE!B1497)</f>
        <v>Excavation bid/allowance</v>
      </c>
      <c r="D1508" s="1274"/>
      <c r="E1508" s="1274"/>
      <c r="F1508" s="1274"/>
      <c r="G1508" s="1274"/>
      <c r="H1508" s="559">
        <f>ESTIMATE!R1497</f>
        <v>0</v>
      </c>
      <c r="I1508" s="560" t="str">
        <f>T(ESTIMATE!U1497)</f>
        <v>ls</v>
      </c>
      <c r="J1508" s="561">
        <f>IF($R$3="Allocate Adders",ESTIMATE!BE1497,ESTIMATE!AY1497)</f>
        <v>0</v>
      </c>
      <c r="K1508" s="561">
        <f>IF($R$3="Allocate Adders",ESTIMATE!BH1497,ESTIMATE!AZ1497)</f>
        <v>0</v>
      </c>
      <c r="L1508" s="561">
        <f>IF($R$3="Allocate Adders",ESTIMATE!BK1497,ESTIMATE!BA1497)</f>
        <v>0</v>
      </c>
      <c r="M1508" s="1275">
        <f t="shared" si="67"/>
        <v>0</v>
      </c>
      <c r="N1508" s="1275"/>
      <c r="O1508" s="520">
        <f t="shared" si="66"/>
        <v>0</v>
      </c>
    </row>
    <row r="1509" spans="2:15" ht="18" hidden="1" customHeight="1">
      <c r="B1509" s="516"/>
      <c r="C1509" s="1274" t="str">
        <f>T(ESTIMATE!B1498)</f>
        <v>Footing trenching</v>
      </c>
      <c r="D1509" s="1274"/>
      <c r="E1509" s="1274"/>
      <c r="F1509" s="1274"/>
      <c r="G1509" s="1274"/>
      <c r="H1509" s="559">
        <f>ESTIMATE!R1498</f>
        <v>0</v>
      </c>
      <c r="I1509" s="560" t="str">
        <f>T(ESTIMATE!U1498)</f>
        <v>cy</v>
      </c>
      <c r="J1509" s="561">
        <f>IF($R$3="Allocate Adders",ESTIMATE!BE1498,ESTIMATE!AY1498)</f>
        <v>0</v>
      </c>
      <c r="K1509" s="561">
        <f>IF($R$3="Allocate Adders",ESTIMATE!BH1498,ESTIMATE!AZ1498)</f>
        <v>0</v>
      </c>
      <c r="L1509" s="561">
        <f>IF($R$3="Allocate Adders",ESTIMATE!BK1498,ESTIMATE!BA1498)</f>
        <v>0</v>
      </c>
      <c r="M1509" s="1275">
        <f t="shared" si="67"/>
        <v>0</v>
      </c>
      <c r="N1509" s="1275"/>
      <c r="O1509" s="520">
        <f t="shared" si="66"/>
        <v>0</v>
      </c>
    </row>
    <row r="1510" spans="2:15" ht="18" hidden="1" customHeight="1">
      <c r="B1510" s="516"/>
      <c r="C1510" s="1274" t="str">
        <f>T(ESTIMATE!B1499)</f>
        <v xml:space="preserve">Backfill of trenches </v>
      </c>
      <c r="D1510" s="1274"/>
      <c r="E1510" s="1274"/>
      <c r="F1510" s="1274"/>
      <c r="G1510" s="1274"/>
      <c r="H1510" s="559">
        <f>ESTIMATE!R1499</f>
        <v>0</v>
      </c>
      <c r="I1510" s="560" t="str">
        <f>T(ESTIMATE!U1499)</f>
        <v>cy</v>
      </c>
      <c r="J1510" s="561">
        <f>IF($R$3="Allocate Adders",ESTIMATE!BE1499,ESTIMATE!AY1499)</f>
        <v>0</v>
      </c>
      <c r="K1510" s="561">
        <f>IF($R$3="Allocate Adders",ESTIMATE!BH1499,ESTIMATE!AZ1499)</f>
        <v>0</v>
      </c>
      <c r="L1510" s="561">
        <f>IF($R$3="Allocate Adders",ESTIMATE!BK1499,ESTIMATE!BA1499)</f>
        <v>0</v>
      </c>
      <c r="M1510" s="1275">
        <f t="shared" si="67"/>
        <v>0</v>
      </c>
      <c r="N1510" s="1275"/>
      <c r="O1510" s="520">
        <f t="shared" si="66"/>
        <v>0</v>
      </c>
    </row>
    <row r="1511" spans="2:15" ht="18" hidden="1" customHeight="1">
      <c r="B1511" s="516"/>
      <c r="C1511" s="1274" t="str">
        <f>T(ESTIMATE!B1500)</f>
        <v/>
      </c>
      <c r="D1511" s="1274"/>
      <c r="E1511" s="1274"/>
      <c r="F1511" s="1274"/>
      <c r="G1511" s="1274"/>
      <c r="H1511" s="559">
        <f>ESTIMATE!R1500</f>
        <v>0</v>
      </c>
      <c r="I1511" s="560" t="str">
        <f>T(ESTIMATE!U1500)</f>
        <v/>
      </c>
      <c r="J1511" s="561">
        <f>IF($R$3="Allocate Adders",ESTIMATE!BE1500,ESTIMATE!AY1500)</f>
        <v>0</v>
      </c>
      <c r="K1511" s="561">
        <f>IF($R$3="Allocate Adders",ESTIMATE!BH1500,ESTIMATE!AZ1500)</f>
        <v>0</v>
      </c>
      <c r="L1511" s="561">
        <f>IF($R$3="Allocate Adders",ESTIMATE!BK1500,ESTIMATE!BA1500)</f>
        <v>0</v>
      </c>
      <c r="M1511" s="1275">
        <f t="shared" si="67"/>
        <v>0</v>
      </c>
      <c r="N1511" s="1275"/>
      <c r="O1511" s="520">
        <f t="shared" si="66"/>
        <v>0</v>
      </c>
    </row>
    <row r="1512" spans="2:15" ht="18" hidden="1" customHeight="1">
      <c r="B1512" s="516"/>
      <c r="C1512" s="1274" t="str">
        <f>T(ESTIMATE!B1501)</f>
        <v/>
      </c>
      <c r="D1512" s="1274"/>
      <c r="E1512" s="1274"/>
      <c r="F1512" s="1274"/>
      <c r="G1512" s="1274"/>
      <c r="H1512" s="559">
        <f>ESTIMATE!R1501</f>
        <v>0</v>
      </c>
      <c r="I1512" s="560" t="str">
        <f>T(ESTIMATE!U1501)</f>
        <v/>
      </c>
      <c r="J1512" s="561">
        <f>IF($R$3="Allocate Adders",ESTIMATE!BE1501,ESTIMATE!AY1501)</f>
        <v>0</v>
      </c>
      <c r="K1512" s="561">
        <f>IF($R$3="Allocate Adders",ESTIMATE!BH1501,ESTIMATE!AZ1501)</f>
        <v>0</v>
      </c>
      <c r="L1512" s="561">
        <f>IF($R$3="Allocate Adders",ESTIMATE!BK1501,ESTIMATE!BA1501)</f>
        <v>0</v>
      </c>
      <c r="M1512" s="1275">
        <f t="shared" si="67"/>
        <v>0</v>
      </c>
      <c r="N1512" s="1275"/>
      <c r="O1512" s="520">
        <f t="shared" si="66"/>
        <v>0</v>
      </c>
    </row>
    <row r="1513" spans="2:15" ht="18" hidden="1" customHeight="1">
      <c r="B1513" s="516"/>
      <c r="C1513" s="1274" t="str">
        <f>T(ESTIMATE!B1502)</f>
        <v>Foundation</v>
      </c>
      <c r="D1513" s="1274"/>
      <c r="E1513" s="1274"/>
      <c r="F1513" s="1274"/>
      <c r="G1513" s="1274"/>
      <c r="H1513" s="559">
        <f>ESTIMATE!R1502</f>
        <v>0</v>
      </c>
      <c r="I1513" s="560" t="str">
        <f>T(ESTIMATE!U1502)</f>
        <v/>
      </c>
      <c r="J1513" s="561">
        <f>IF($R$3="Allocate Adders",ESTIMATE!BE1502,ESTIMATE!AY1502)</f>
        <v>0</v>
      </c>
      <c r="K1513" s="561">
        <f>IF($R$3="Allocate Adders",ESTIMATE!BH1502,ESTIMATE!AZ1502)</f>
        <v>0</v>
      </c>
      <c r="L1513" s="561">
        <f>IF($R$3="Allocate Adders",ESTIMATE!BK1502,ESTIMATE!BA1502)</f>
        <v>0</v>
      </c>
      <c r="M1513" s="1275">
        <f t="shared" si="67"/>
        <v>0</v>
      </c>
      <c r="N1513" s="1275"/>
      <c r="O1513" s="520">
        <f t="shared" si="66"/>
        <v>0</v>
      </c>
    </row>
    <row r="1514" spans="2:15" ht="18" hidden="1" customHeight="1">
      <c r="B1514" s="516"/>
      <c r="C1514" s="1274" t="str">
        <f>T(ESTIMATE!B1503)</f>
        <v>Foundation bid/allowance</v>
      </c>
      <c r="D1514" s="1274"/>
      <c r="E1514" s="1274"/>
      <c r="F1514" s="1274"/>
      <c r="G1514" s="1274"/>
      <c r="H1514" s="559">
        <f>ESTIMATE!R1503</f>
        <v>0</v>
      </c>
      <c r="I1514" s="560" t="str">
        <f>T(ESTIMATE!U1503)</f>
        <v>ls</v>
      </c>
      <c r="J1514" s="561">
        <f>IF($R$3="Allocate Adders",ESTIMATE!BE1503,ESTIMATE!AY1503)</f>
        <v>0</v>
      </c>
      <c r="K1514" s="561">
        <f>IF($R$3="Allocate Adders",ESTIMATE!BH1503,ESTIMATE!AZ1503)</f>
        <v>0</v>
      </c>
      <c r="L1514" s="561">
        <f>IF($R$3="Allocate Adders",ESTIMATE!BK1503,ESTIMATE!BA1503)</f>
        <v>0</v>
      </c>
      <c r="M1514" s="1275">
        <f t="shared" si="67"/>
        <v>0</v>
      </c>
      <c r="N1514" s="1275"/>
      <c r="O1514" s="520">
        <f t="shared" si="66"/>
        <v>0</v>
      </c>
    </row>
    <row r="1515" spans="2:15" ht="18" hidden="1" customHeight="1">
      <c r="B1515" s="516"/>
      <c r="C1515" s="1274" t="str">
        <f>T(ESTIMATE!B1504)</f>
        <v>Concrete slab on grade, 4" thick</v>
      </c>
      <c r="D1515" s="1274"/>
      <c r="E1515" s="1274"/>
      <c r="F1515" s="1274"/>
      <c r="G1515" s="1274"/>
      <c r="H1515" s="559">
        <f>ESTIMATE!R1504</f>
        <v>0</v>
      </c>
      <c r="I1515" s="560" t="str">
        <f>T(ESTIMATE!U1504)</f>
        <v>sf</v>
      </c>
      <c r="J1515" s="561">
        <f>IF($R$3="Allocate Adders",ESTIMATE!BE1504,ESTIMATE!AY1504)</f>
        <v>0</v>
      </c>
      <c r="K1515" s="561">
        <f>IF($R$3="Allocate Adders",ESTIMATE!BH1504,ESTIMATE!AZ1504)</f>
        <v>0</v>
      </c>
      <c r="L1515" s="561">
        <f>IF($R$3="Allocate Adders",ESTIMATE!BK1504,ESTIMATE!BA1504)</f>
        <v>0</v>
      </c>
      <c r="M1515" s="1275">
        <f t="shared" si="67"/>
        <v>0</v>
      </c>
      <c r="N1515" s="1275"/>
      <c r="O1515" s="520">
        <f t="shared" si="66"/>
        <v>0</v>
      </c>
    </row>
    <row r="1516" spans="2:15" ht="18" hidden="1" customHeight="1">
      <c r="B1516" s="516"/>
      <c r="C1516" s="1274" t="str">
        <f>T(ESTIMATE!B1505)</f>
        <v xml:space="preserve">Concrete footing, 12" wide </v>
      </c>
      <c r="D1516" s="1274"/>
      <c r="E1516" s="1274"/>
      <c r="F1516" s="1274"/>
      <c r="G1516" s="1274"/>
      <c r="H1516" s="559">
        <f>ESTIMATE!R1505</f>
        <v>0</v>
      </c>
      <c r="I1516" s="560" t="str">
        <f>T(ESTIMATE!U1505)</f>
        <v>lf</v>
      </c>
      <c r="J1516" s="561">
        <f>IF($R$3="Allocate Adders",ESTIMATE!BE1505,ESTIMATE!AY1505)</f>
        <v>0</v>
      </c>
      <c r="K1516" s="561">
        <f>IF($R$3="Allocate Adders",ESTIMATE!BH1505,ESTIMATE!AZ1505)</f>
        <v>0</v>
      </c>
      <c r="L1516" s="561">
        <f>IF($R$3="Allocate Adders",ESTIMATE!BK1505,ESTIMATE!BA1505)</f>
        <v>0</v>
      </c>
      <c r="M1516" s="1275">
        <f t="shared" si="67"/>
        <v>0</v>
      </c>
      <c r="N1516" s="1275"/>
      <c r="O1516" s="520">
        <f t="shared" si="66"/>
        <v>0</v>
      </c>
    </row>
    <row r="1517" spans="2:15" ht="18" hidden="1" customHeight="1">
      <c r="B1517" s="516"/>
      <c r="C1517" s="1274" t="str">
        <f>T(ESTIMATE!B1506)</f>
        <v>Stem wall, single story</v>
      </c>
      <c r="D1517" s="1274"/>
      <c r="E1517" s="1274"/>
      <c r="F1517" s="1274"/>
      <c r="G1517" s="1274"/>
      <c r="H1517" s="559">
        <f>ESTIMATE!R1506</f>
        <v>0</v>
      </c>
      <c r="I1517" s="560" t="str">
        <f>T(ESTIMATE!U1506)</f>
        <v>lf</v>
      </c>
      <c r="J1517" s="561">
        <f>IF($R$3="Allocate Adders",ESTIMATE!BE1506,ESTIMATE!AY1506)</f>
        <v>0</v>
      </c>
      <c r="K1517" s="561">
        <f>IF($R$3="Allocate Adders",ESTIMATE!BH1506,ESTIMATE!AZ1506)</f>
        <v>0</v>
      </c>
      <c r="L1517" s="561">
        <f>IF($R$3="Allocate Adders",ESTIMATE!BK1506,ESTIMATE!BA1506)</f>
        <v>0</v>
      </c>
      <c r="M1517" s="1275">
        <f t="shared" si="67"/>
        <v>0</v>
      </c>
      <c r="N1517" s="1275"/>
      <c r="O1517" s="520">
        <f t="shared" si="66"/>
        <v>0</v>
      </c>
    </row>
    <row r="1518" spans="2:15" ht="18" hidden="1" customHeight="1">
      <c r="B1518" s="516"/>
      <c r="C1518" s="1274" t="str">
        <f>T(ESTIMATE!B1507)</f>
        <v/>
      </c>
      <c r="D1518" s="1274"/>
      <c r="E1518" s="1274"/>
      <c r="F1518" s="1274"/>
      <c r="G1518" s="1274"/>
      <c r="H1518" s="559">
        <f>ESTIMATE!R1507</f>
        <v>0</v>
      </c>
      <c r="I1518" s="560" t="str">
        <f>T(ESTIMATE!U1507)</f>
        <v/>
      </c>
      <c r="J1518" s="561">
        <f>IF($R$3="Allocate Adders",ESTIMATE!BE1507,ESTIMATE!AY1507)</f>
        <v>0</v>
      </c>
      <c r="K1518" s="561">
        <f>IF($R$3="Allocate Adders",ESTIMATE!BH1507,ESTIMATE!AZ1507)</f>
        <v>0</v>
      </c>
      <c r="L1518" s="561">
        <f>IF($R$3="Allocate Adders",ESTIMATE!BK1507,ESTIMATE!BA1507)</f>
        <v>0</v>
      </c>
      <c r="M1518" s="1275">
        <f t="shared" si="67"/>
        <v>0</v>
      </c>
      <c r="N1518" s="1275"/>
      <c r="O1518" s="520">
        <f t="shared" si="66"/>
        <v>0</v>
      </c>
    </row>
    <row r="1519" spans="2:15" ht="18" hidden="1" customHeight="1">
      <c r="B1519" s="516"/>
      <c r="C1519" s="1274" t="str">
        <f>T(ESTIMATE!B1508)</f>
        <v/>
      </c>
      <c r="D1519" s="1274"/>
      <c r="E1519" s="1274"/>
      <c r="F1519" s="1274"/>
      <c r="G1519" s="1274"/>
      <c r="H1519" s="559">
        <f>ESTIMATE!R1508</f>
        <v>0</v>
      </c>
      <c r="I1519" s="560" t="str">
        <f>T(ESTIMATE!U1508)</f>
        <v/>
      </c>
      <c r="J1519" s="561">
        <f>IF($R$3="Allocate Adders",ESTIMATE!BE1508,ESTIMATE!AY1508)</f>
        <v>0</v>
      </c>
      <c r="K1519" s="561">
        <f>IF($R$3="Allocate Adders",ESTIMATE!BH1508,ESTIMATE!AZ1508)</f>
        <v>0</v>
      </c>
      <c r="L1519" s="561">
        <f>IF($R$3="Allocate Adders",ESTIMATE!BK1508,ESTIMATE!BA1508)</f>
        <v>0</v>
      </c>
      <c r="M1519" s="1275">
        <f t="shared" si="67"/>
        <v>0</v>
      </c>
      <c r="N1519" s="1275"/>
      <c r="O1519" s="520">
        <f t="shared" si="66"/>
        <v>0</v>
      </c>
    </row>
    <row r="1520" spans="2:15" ht="18" hidden="1" customHeight="1">
      <c r="B1520" s="516"/>
      <c r="C1520" s="1274" t="str">
        <f>T(ESTIMATE!B1509)</f>
        <v>Structural Repairs</v>
      </c>
      <c r="D1520" s="1274"/>
      <c r="E1520" s="1274"/>
      <c r="F1520" s="1274"/>
      <c r="G1520" s="1274"/>
      <c r="H1520" s="559">
        <f>ESTIMATE!R1509</f>
        <v>0</v>
      </c>
      <c r="I1520" s="560" t="str">
        <f>T(ESTIMATE!U1509)</f>
        <v/>
      </c>
      <c r="J1520" s="561">
        <f>IF($R$3="Allocate Adders",ESTIMATE!BE1509,ESTIMATE!AY1509)</f>
        <v>0</v>
      </c>
      <c r="K1520" s="561">
        <f>IF($R$3="Allocate Adders",ESTIMATE!BH1509,ESTIMATE!AZ1509)</f>
        <v>0</v>
      </c>
      <c r="L1520" s="561">
        <f>IF($R$3="Allocate Adders",ESTIMATE!BK1509,ESTIMATE!BA1509)</f>
        <v>0</v>
      </c>
      <c r="M1520" s="1275">
        <f t="shared" si="67"/>
        <v>0</v>
      </c>
      <c r="N1520" s="1275"/>
      <c r="O1520" s="520">
        <f t="shared" si="66"/>
        <v>0</v>
      </c>
    </row>
    <row r="1521" spans="2:15" ht="18" hidden="1" customHeight="1">
      <c r="B1521" s="516"/>
      <c r="C1521" s="1274" t="str">
        <f>T(ESTIMATE!B1510)</f>
        <v>Bowing foundation walls, vertical I-Beams</v>
      </c>
      <c r="D1521" s="1274"/>
      <c r="E1521" s="1274"/>
      <c r="F1521" s="1274"/>
      <c r="G1521" s="1274"/>
      <c r="H1521" s="559">
        <f>ESTIMATE!R1510</f>
        <v>0</v>
      </c>
      <c r="I1521" s="560" t="str">
        <f>T(ESTIMATE!U1510)</f>
        <v>ea</v>
      </c>
      <c r="J1521" s="561">
        <f>IF($R$3="Allocate Adders",ESTIMATE!BE1510,ESTIMATE!AY1510)</f>
        <v>0</v>
      </c>
      <c r="K1521" s="561">
        <f>IF($R$3="Allocate Adders",ESTIMATE!BH1510,ESTIMATE!AZ1510)</f>
        <v>0</v>
      </c>
      <c r="L1521" s="561">
        <f>IF($R$3="Allocate Adders",ESTIMATE!BK1510,ESTIMATE!BA1510)</f>
        <v>0</v>
      </c>
      <c r="M1521" s="1275">
        <f t="shared" si="67"/>
        <v>0</v>
      </c>
      <c r="N1521" s="1275"/>
      <c r="O1521" s="520">
        <f t="shared" si="66"/>
        <v>0</v>
      </c>
    </row>
    <row r="1522" spans="2:15" ht="18" hidden="1" customHeight="1">
      <c r="B1522" s="516"/>
      <c r="C1522" s="1274" t="str">
        <f>T(ESTIMATE!B1511)</f>
        <v>Settled foundation walls, concrete piers/underpinning</v>
      </c>
      <c r="D1522" s="1274"/>
      <c r="E1522" s="1274"/>
      <c r="F1522" s="1274"/>
      <c r="G1522" s="1274"/>
      <c r="H1522" s="559">
        <f>ESTIMATE!R1511</f>
        <v>0</v>
      </c>
      <c r="I1522" s="560" t="str">
        <f>T(ESTIMATE!U1511)</f>
        <v>ea</v>
      </c>
      <c r="J1522" s="561">
        <f>IF($R$3="Allocate Adders",ESTIMATE!BE1511,ESTIMATE!AY1511)</f>
        <v>0</v>
      </c>
      <c r="K1522" s="561">
        <f>IF($R$3="Allocate Adders",ESTIMATE!BH1511,ESTIMATE!AZ1511)</f>
        <v>0</v>
      </c>
      <c r="L1522" s="561">
        <f>IF($R$3="Allocate Adders",ESTIMATE!BK1511,ESTIMATE!BA1511)</f>
        <v>0</v>
      </c>
      <c r="M1522" s="1275">
        <f t="shared" si="67"/>
        <v>0</v>
      </c>
      <c r="N1522" s="1275"/>
      <c r="O1522" s="520">
        <f t="shared" si="66"/>
        <v>0</v>
      </c>
    </row>
    <row r="1523" spans="2:15" ht="18" hidden="1" customHeight="1">
      <c r="B1523" s="516"/>
      <c r="C1523" s="1274" t="str">
        <f>T(ESTIMATE!B1512)</f>
        <v>Foundation waterproofing &amp; drain tile, single story</v>
      </c>
      <c r="D1523" s="1274"/>
      <c r="E1523" s="1274"/>
      <c r="F1523" s="1274"/>
      <c r="G1523" s="1274"/>
      <c r="H1523" s="559">
        <f>ESTIMATE!R1512</f>
        <v>0</v>
      </c>
      <c r="I1523" s="560" t="str">
        <f>T(ESTIMATE!U1512)</f>
        <v>lf</v>
      </c>
      <c r="J1523" s="561">
        <f>IF($R$3="Allocate Adders",ESTIMATE!BE1512,ESTIMATE!AY1512)</f>
        <v>0</v>
      </c>
      <c r="K1523" s="561">
        <f>IF($R$3="Allocate Adders",ESTIMATE!BH1512,ESTIMATE!AZ1512)</f>
        <v>0</v>
      </c>
      <c r="L1523" s="561">
        <f>IF($R$3="Allocate Adders",ESTIMATE!BK1512,ESTIMATE!BA1512)</f>
        <v>0</v>
      </c>
      <c r="M1523" s="1275">
        <f t="shared" si="67"/>
        <v>0</v>
      </c>
      <c r="N1523" s="1275"/>
      <c r="O1523" s="520">
        <f t="shared" si="66"/>
        <v>0</v>
      </c>
    </row>
    <row r="1524" spans="2:15" ht="18" hidden="1" customHeight="1">
      <c r="B1524" s="516"/>
      <c r="C1524" s="1274" t="str">
        <f>T(ESTIMATE!B1513)</f>
        <v>Epoxy crack injection</v>
      </c>
      <c r="D1524" s="1274"/>
      <c r="E1524" s="1274"/>
      <c r="F1524" s="1274"/>
      <c r="G1524" s="1274"/>
      <c r="H1524" s="559">
        <f>ESTIMATE!R1513</f>
        <v>0</v>
      </c>
      <c r="I1524" s="560" t="str">
        <f>T(ESTIMATE!U1513)</f>
        <v>lf</v>
      </c>
      <c r="J1524" s="561">
        <f>IF($R$3="Allocate Adders",ESTIMATE!BE1513,ESTIMATE!AY1513)</f>
        <v>0</v>
      </c>
      <c r="K1524" s="561">
        <f>IF($R$3="Allocate Adders",ESTIMATE!BH1513,ESTIMATE!AZ1513)</f>
        <v>0</v>
      </c>
      <c r="L1524" s="561">
        <f>IF($R$3="Allocate Adders",ESTIMATE!BK1513,ESTIMATE!BA1513)</f>
        <v>0</v>
      </c>
      <c r="M1524" s="1275">
        <f t="shared" si="67"/>
        <v>0</v>
      </c>
      <c r="N1524" s="1275"/>
      <c r="O1524" s="520">
        <f t="shared" si="66"/>
        <v>0</v>
      </c>
    </row>
    <row r="1525" spans="2:15" ht="18" hidden="1" customHeight="1">
      <c r="B1525" s="516"/>
      <c r="C1525" s="1274" t="str">
        <f>T(ESTIMATE!B1514)</f>
        <v/>
      </c>
      <c r="D1525" s="1274"/>
      <c r="E1525" s="1274"/>
      <c r="F1525" s="1274"/>
      <c r="G1525" s="1274"/>
      <c r="H1525" s="559">
        <f>ESTIMATE!R1514</f>
        <v>0</v>
      </c>
      <c r="I1525" s="560" t="str">
        <f>T(ESTIMATE!U1514)</f>
        <v/>
      </c>
      <c r="J1525" s="561">
        <f>IF($R$3="Allocate Adders",ESTIMATE!BE1514,ESTIMATE!AY1514)</f>
        <v>0</v>
      </c>
      <c r="K1525" s="561">
        <f>IF($R$3="Allocate Adders",ESTIMATE!BH1514,ESTIMATE!AZ1514)</f>
        <v>0</v>
      </c>
      <c r="L1525" s="561">
        <f>IF($R$3="Allocate Adders",ESTIMATE!BK1514,ESTIMATE!BA1514)</f>
        <v>0</v>
      </c>
      <c r="M1525" s="1275">
        <f t="shared" si="67"/>
        <v>0</v>
      </c>
      <c r="N1525" s="1275"/>
      <c r="O1525" s="520">
        <f t="shared" si="66"/>
        <v>0</v>
      </c>
    </row>
    <row r="1526" spans="2:15" ht="18" hidden="1" customHeight="1">
      <c r="B1526" s="516"/>
      <c r="C1526" s="1274" t="str">
        <f>T(ESTIMATE!B1515)</f>
        <v/>
      </c>
      <c r="D1526" s="1274"/>
      <c r="E1526" s="1274"/>
      <c r="F1526" s="1274"/>
      <c r="G1526" s="1274"/>
      <c r="H1526" s="559">
        <f>ESTIMATE!R1515</f>
        <v>0</v>
      </c>
      <c r="I1526" s="560" t="str">
        <f>T(ESTIMATE!U1515)</f>
        <v/>
      </c>
      <c r="J1526" s="561">
        <f>IF($R$3="Allocate Adders",ESTIMATE!BE1515,ESTIMATE!AY1515)</f>
        <v>0</v>
      </c>
      <c r="K1526" s="561">
        <f>IF($R$3="Allocate Adders",ESTIMATE!BH1515,ESTIMATE!AZ1515)</f>
        <v>0</v>
      </c>
      <c r="L1526" s="561">
        <f>IF($R$3="Allocate Adders",ESTIMATE!BK1515,ESTIMATE!BA1515)</f>
        <v>0</v>
      </c>
      <c r="M1526" s="1275">
        <f t="shared" si="67"/>
        <v>0</v>
      </c>
      <c r="N1526" s="1275"/>
      <c r="O1526" s="520">
        <f t="shared" si="66"/>
        <v>0</v>
      </c>
    </row>
    <row r="1527" spans="2:15" ht="18" hidden="1" customHeight="1">
      <c r="B1527" s="516"/>
      <c r="C1527" s="1274" t="str">
        <f>T(ESTIMATE!B1516)</f>
        <v/>
      </c>
      <c r="D1527" s="1274"/>
      <c r="E1527" s="1274"/>
      <c r="F1527" s="1274"/>
      <c r="G1527" s="1274"/>
      <c r="H1527" s="559">
        <f>ESTIMATE!R1516</f>
        <v>0</v>
      </c>
      <c r="I1527" s="560" t="str">
        <f>T(ESTIMATE!U1516)</f>
        <v/>
      </c>
      <c r="J1527" s="561">
        <f>IF($R$3="Allocate Adders",ESTIMATE!BE1516,ESTIMATE!AY1516)</f>
        <v>0</v>
      </c>
      <c r="K1527" s="561">
        <f>IF($R$3="Allocate Adders",ESTIMATE!BH1516,ESTIMATE!AZ1516)</f>
        <v>0</v>
      </c>
      <c r="L1527" s="561">
        <f>IF($R$3="Allocate Adders",ESTIMATE!BK1516,ESTIMATE!BA1516)</f>
        <v>0</v>
      </c>
      <c r="M1527" s="1275">
        <f t="shared" si="67"/>
        <v>0</v>
      </c>
      <c r="N1527" s="1275"/>
      <c r="O1527" s="520">
        <f t="shared" si="66"/>
        <v>0</v>
      </c>
    </row>
    <row r="1528" spans="2:15" ht="18" hidden="1" customHeight="1">
      <c r="B1528" s="516"/>
      <c r="C1528" s="1274" t="str">
        <f>T(ESTIMATE!B1517)</f>
        <v/>
      </c>
      <c r="D1528" s="1274"/>
      <c r="E1528" s="1274"/>
      <c r="F1528" s="1274"/>
      <c r="G1528" s="1274"/>
      <c r="H1528" s="559">
        <f>ESTIMATE!R1517</f>
        <v>0</v>
      </c>
      <c r="I1528" s="560" t="str">
        <f>T(ESTIMATE!U1517)</f>
        <v/>
      </c>
      <c r="J1528" s="561">
        <f>IF($R$3="Allocate Adders",ESTIMATE!BE1517,ESTIMATE!AY1517)</f>
        <v>0</v>
      </c>
      <c r="K1528" s="561">
        <f>IF($R$3="Allocate Adders",ESTIMATE!BH1517,ESTIMATE!AZ1517)</f>
        <v>0</v>
      </c>
      <c r="L1528" s="561">
        <f>IF($R$3="Allocate Adders",ESTIMATE!BK1517,ESTIMATE!BA1517)</f>
        <v>0</v>
      </c>
      <c r="M1528" s="1275">
        <f t="shared" si="67"/>
        <v>0</v>
      </c>
      <c r="N1528" s="1275"/>
      <c r="O1528" s="520">
        <f t="shared" si="66"/>
        <v>0</v>
      </c>
    </row>
    <row r="1529" spans="2:15" ht="18" hidden="1" customHeight="1">
      <c r="B1529" s="516"/>
      <c r="C1529" s="1274" t="str">
        <f>T(ESTIMATE!B1518)</f>
        <v/>
      </c>
      <c r="D1529" s="1274"/>
      <c r="E1529" s="1274"/>
      <c r="F1529" s="1274"/>
      <c r="G1529" s="1274"/>
      <c r="H1529" s="559">
        <f>ESTIMATE!R1518</f>
        <v>0</v>
      </c>
      <c r="I1529" s="560" t="str">
        <f>T(ESTIMATE!U1518)</f>
        <v/>
      </c>
      <c r="J1529" s="561">
        <f>IF($R$3="Allocate Adders",ESTIMATE!BE1518,ESTIMATE!AY1518)</f>
        <v>0</v>
      </c>
      <c r="K1529" s="561">
        <f>IF($R$3="Allocate Adders",ESTIMATE!BH1518,ESTIMATE!AZ1518)</f>
        <v>0</v>
      </c>
      <c r="L1529" s="561">
        <f>IF($R$3="Allocate Adders",ESTIMATE!BK1518,ESTIMATE!BA1518)</f>
        <v>0</v>
      </c>
      <c r="M1529" s="1275">
        <f t="shared" si="67"/>
        <v>0</v>
      </c>
      <c r="N1529" s="1275"/>
      <c r="O1529" s="520">
        <f t="shared" si="66"/>
        <v>0</v>
      </c>
    </row>
    <row r="1530" spans="2:15" ht="18" hidden="1" customHeight="1">
      <c r="B1530" s="516"/>
      <c r="C1530" s="1274" t="str">
        <f>T(ESTIMATE!B1519)</f>
        <v/>
      </c>
      <c r="D1530" s="1274"/>
      <c r="E1530" s="1274"/>
      <c r="F1530" s="1274"/>
      <c r="G1530" s="1274"/>
      <c r="H1530" s="559">
        <f>ESTIMATE!R1519</f>
        <v>0</v>
      </c>
      <c r="I1530" s="560" t="str">
        <f>T(ESTIMATE!U1519)</f>
        <v/>
      </c>
      <c r="J1530" s="561">
        <f>IF($R$3="Allocate Adders",ESTIMATE!BE1519,ESTIMATE!AY1519)</f>
        <v>0</v>
      </c>
      <c r="K1530" s="561">
        <f>IF($R$3="Allocate Adders",ESTIMATE!BH1519,ESTIMATE!AZ1519)</f>
        <v>0</v>
      </c>
      <c r="L1530" s="561">
        <f>IF($R$3="Allocate Adders",ESTIMATE!BK1519,ESTIMATE!BA1519)</f>
        <v>0</v>
      </c>
      <c r="M1530" s="1275">
        <f t="shared" si="67"/>
        <v>0</v>
      </c>
      <c r="N1530" s="1275"/>
      <c r="O1530" s="520">
        <f t="shared" si="66"/>
        <v>0</v>
      </c>
    </row>
    <row r="1531" spans="2:15" ht="18" hidden="1" customHeight="1">
      <c r="B1531" s="516"/>
      <c r="C1531" s="1274" t="str">
        <f>T(ESTIMATE!B1520)</f>
        <v/>
      </c>
      <c r="D1531" s="1274"/>
      <c r="E1531" s="1274"/>
      <c r="F1531" s="1274"/>
      <c r="G1531" s="1274"/>
      <c r="H1531" s="559">
        <f>ESTIMATE!R1520</f>
        <v>0</v>
      </c>
      <c r="I1531" s="560" t="str">
        <f>T(ESTIMATE!U1520)</f>
        <v/>
      </c>
      <c r="J1531" s="561">
        <f>IF($R$3="Allocate Adders",ESTIMATE!BE1520,ESTIMATE!AY1520)</f>
        <v>0</v>
      </c>
      <c r="K1531" s="561">
        <f>IF($R$3="Allocate Adders",ESTIMATE!BH1520,ESTIMATE!AZ1520)</f>
        <v>0</v>
      </c>
      <c r="L1531" s="561">
        <f>IF($R$3="Allocate Adders",ESTIMATE!BK1520,ESTIMATE!BA1520)</f>
        <v>0</v>
      </c>
      <c r="M1531" s="1275">
        <f t="shared" si="67"/>
        <v>0</v>
      </c>
      <c r="N1531" s="1275"/>
      <c r="O1531" s="520">
        <f t="shared" si="66"/>
        <v>0</v>
      </c>
    </row>
    <row r="1532" spans="2:15" ht="18" hidden="1" customHeight="1">
      <c r="B1532" s="516"/>
      <c r="C1532" s="1274" t="str">
        <f>T(ESTIMATE!B1521)</f>
        <v/>
      </c>
      <c r="D1532" s="1274"/>
      <c r="E1532" s="1274"/>
      <c r="F1532" s="1274"/>
      <c r="G1532" s="1274"/>
      <c r="H1532" s="559">
        <f>ESTIMATE!R1521</f>
        <v>0</v>
      </c>
      <c r="I1532" s="560" t="str">
        <f>T(ESTIMATE!U1521)</f>
        <v/>
      </c>
      <c r="J1532" s="561">
        <f>IF($R$3="Allocate Adders",ESTIMATE!BE1521,ESTIMATE!AY1521)</f>
        <v>0</v>
      </c>
      <c r="K1532" s="561">
        <f>IF($R$3="Allocate Adders",ESTIMATE!BH1521,ESTIMATE!AZ1521)</f>
        <v>0</v>
      </c>
      <c r="L1532" s="561">
        <f>IF($R$3="Allocate Adders",ESTIMATE!BK1521,ESTIMATE!BA1521)</f>
        <v>0</v>
      </c>
      <c r="M1532" s="1275">
        <f t="shared" si="67"/>
        <v>0</v>
      </c>
      <c r="N1532" s="1275"/>
      <c r="O1532" s="520">
        <f t="shared" si="66"/>
        <v>0</v>
      </c>
    </row>
    <row r="1533" spans="2:15" ht="18" hidden="1" customHeight="1">
      <c r="B1533" s="516"/>
      <c r="C1533" s="1274" t="str">
        <f>T(ESTIMATE!B1522)</f>
        <v/>
      </c>
      <c r="D1533" s="1274"/>
      <c r="E1533" s="1274"/>
      <c r="F1533" s="1274"/>
      <c r="G1533" s="1274"/>
      <c r="H1533" s="559">
        <f>ESTIMATE!R1522</f>
        <v>0</v>
      </c>
      <c r="I1533" s="560" t="str">
        <f>T(ESTIMATE!U1522)</f>
        <v/>
      </c>
      <c r="J1533" s="561">
        <f>IF($R$3="Allocate Adders",ESTIMATE!BE1522,ESTIMATE!AY1522)</f>
        <v>0</v>
      </c>
      <c r="K1533" s="561">
        <f>IF($R$3="Allocate Adders",ESTIMATE!BH1522,ESTIMATE!AZ1522)</f>
        <v>0</v>
      </c>
      <c r="L1533" s="561">
        <f>IF($R$3="Allocate Adders",ESTIMATE!BK1522,ESTIMATE!BA1522)</f>
        <v>0</v>
      </c>
      <c r="M1533" s="1275">
        <f t="shared" si="67"/>
        <v>0</v>
      </c>
      <c r="N1533" s="1275"/>
      <c r="O1533" s="520">
        <f t="shared" si="66"/>
        <v>0</v>
      </c>
    </row>
    <row r="1534" spans="2:15" ht="18" hidden="1" customHeight="1">
      <c r="B1534" s="516"/>
      <c r="C1534" s="1274" t="str">
        <f>T(ESTIMATE!B1523)</f>
        <v/>
      </c>
      <c r="D1534" s="1274"/>
      <c r="E1534" s="1274"/>
      <c r="F1534" s="1274"/>
      <c r="G1534" s="1274"/>
      <c r="H1534" s="559">
        <f>ESTIMATE!R1523</f>
        <v>0</v>
      </c>
      <c r="I1534" s="560" t="str">
        <f>T(ESTIMATE!U1523)</f>
        <v/>
      </c>
      <c r="J1534" s="561">
        <f>IF($R$3="Allocate Adders",ESTIMATE!BE1523,ESTIMATE!AY1523)</f>
        <v>0</v>
      </c>
      <c r="K1534" s="561">
        <f>IF($R$3="Allocate Adders",ESTIMATE!BH1523,ESTIMATE!AZ1523)</f>
        <v>0</v>
      </c>
      <c r="L1534" s="561">
        <f>IF($R$3="Allocate Adders",ESTIMATE!BK1523,ESTIMATE!BA1523)</f>
        <v>0</v>
      </c>
      <c r="M1534" s="1275">
        <f t="shared" si="67"/>
        <v>0</v>
      </c>
      <c r="N1534" s="1275"/>
      <c r="O1534" s="520">
        <f t="shared" si="66"/>
        <v>0</v>
      </c>
    </row>
    <row r="1535" spans="2:15" ht="18" hidden="1" customHeight="1">
      <c r="B1535" s="516"/>
      <c r="C1535" s="1274" t="str">
        <f>T(ESTIMATE!B1524)</f>
        <v/>
      </c>
      <c r="D1535" s="1274"/>
      <c r="E1535" s="1274"/>
      <c r="F1535" s="1274"/>
      <c r="G1535" s="1274"/>
      <c r="H1535" s="559">
        <f>ESTIMATE!R1524</f>
        <v>0</v>
      </c>
      <c r="I1535" s="560" t="str">
        <f>T(ESTIMATE!U1524)</f>
        <v/>
      </c>
      <c r="J1535" s="561">
        <f>IF($R$3="Allocate Adders",ESTIMATE!BE1524,ESTIMATE!AY1524)</f>
        <v>0</v>
      </c>
      <c r="K1535" s="561">
        <f>IF($R$3="Allocate Adders",ESTIMATE!BH1524,ESTIMATE!AZ1524)</f>
        <v>0</v>
      </c>
      <c r="L1535" s="561">
        <f>IF($R$3="Allocate Adders",ESTIMATE!BK1524,ESTIMATE!BA1524)</f>
        <v>0</v>
      </c>
      <c r="M1535" s="1275">
        <f t="shared" si="67"/>
        <v>0</v>
      </c>
      <c r="N1535" s="1275"/>
      <c r="O1535" s="520">
        <f t="shared" si="66"/>
        <v>0</v>
      </c>
    </row>
    <row r="1536" spans="2:15" ht="18" hidden="1" customHeight="1">
      <c r="B1536" s="516"/>
      <c r="C1536" s="1274" t="str">
        <f>T(ESTIMATE!B1525)</f>
        <v/>
      </c>
      <c r="D1536" s="1274"/>
      <c r="E1536" s="1274"/>
      <c r="F1536" s="1274"/>
      <c r="G1536" s="1274"/>
      <c r="H1536" s="559">
        <f>ESTIMATE!R1525</f>
        <v>0</v>
      </c>
      <c r="I1536" s="560" t="str">
        <f>T(ESTIMATE!U1525)</f>
        <v/>
      </c>
      <c r="J1536" s="561">
        <f>IF($R$3="Allocate Adders",ESTIMATE!BE1525,ESTIMATE!AY1525)</f>
        <v>0</v>
      </c>
      <c r="K1536" s="561">
        <f>IF($R$3="Allocate Adders",ESTIMATE!BH1525,ESTIMATE!AZ1525)</f>
        <v>0</v>
      </c>
      <c r="L1536" s="561">
        <f>IF($R$3="Allocate Adders",ESTIMATE!BK1525,ESTIMATE!BA1525)</f>
        <v>0</v>
      </c>
      <c r="M1536" s="1275">
        <f t="shared" si="67"/>
        <v>0</v>
      </c>
      <c r="N1536" s="1275"/>
      <c r="O1536" s="520">
        <f t="shared" si="66"/>
        <v>0</v>
      </c>
    </row>
    <row r="1537" spans="2:15" ht="18" hidden="1" customHeight="1">
      <c r="B1537" s="516"/>
      <c r="C1537" s="1274" t="str">
        <f>T(ESTIMATE!B1526)</f>
        <v/>
      </c>
      <c r="D1537" s="1274"/>
      <c r="E1537" s="1274"/>
      <c r="F1537" s="1274"/>
      <c r="G1537" s="1274"/>
      <c r="H1537" s="559">
        <f>ESTIMATE!R1526</f>
        <v>0</v>
      </c>
      <c r="I1537" s="560" t="str">
        <f>T(ESTIMATE!U1526)</f>
        <v/>
      </c>
      <c r="J1537" s="561">
        <f>IF($R$3="Allocate Adders",ESTIMATE!BE1526,ESTIMATE!AY1526)</f>
        <v>0</v>
      </c>
      <c r="K1537" s="561">
        <f>IF($R$3="Allocate Adders",ESTIMATE!BH1526,ESTIMATE!AZ1526)</f>
        <v>0</v>
      </c>
      <c r="L1537" s="561">
        <f>IF($R$3="Allocate Adders",ESTIMATE!BK1526,ESTIMATE!BA1526)</f>
        <v>0</v>
      </c>
      <c r="M1537" s="1275">
        <f t="shared" si="67"/>
        <v>0</v>
      </c>
      <c r="N1537" s="1275"/>
      <c r="O1537" s="520">
        <f t="shared" si="66"/>
        <v>0</v>
      </c>
    </row>
    <row r="1538" spans="2:15" ht="18" hidden="1" customHeight="1">
      <c r="B1538" s="516"/>
      <c r="C1538" s="1274" t="str">
        <f>T(ESTIMATE!B1527)</f>
        <v/>
      </c>
      <c r="D1538" s="1274"/>
      <c r="E1538" s="1274"/>
      <c r="F1538" s="1274"/>
      <c r="G1538" s="1274"/>
      <c r="H1538" s="559">
        <f>ESTIMATE!R1527</f>
        <v>0</v>
      </c>
      <c r="I1538" s="560" t="str">
        <f>T(ESTIMATE!U1527)</f>
        <v/>
      </c>
      <c r="J1538" s="561">
        <f>IF($R$3="Allocate Adders",ESTIMATE!BE1527,ESTIMATE!AY1527)</f>
        <v>0</v>
      </c>
      <c r="K1538" s="561">
        <f>IF($R$3="Allocate Adders",ESTIMATE!BH1527,ESTIMATE!AZ1527)</f>
        <v>0</v>
      </c>
      <c r="L1538" s="561">
        <f>IF($R$3="Allocate Adders",ESTIMATE!BK1527,ESTIMATE!BA1527)</f>
        <v>0</v>
      </c>
      <c r="M1538" s="1275">
        <f t="shared" si="67"/>
        <v>0</v>
      </c>
      <c r="N1538" s="1275"/>
      <c r="O1538" s="520">
        <f t="shared" si="66"/>
        <v>0</v>
      </c>
    </row>
    <row r="1539" spans="2:15" ht="18" hidden="1" customHeight="1">
      <c r="B1539" s="516"/>
      <c r="C1539" s="1274" t="str">
        <f>T(ESTIMATE!B1528)</f>
        <v/>
      </c>
      <c r="D1539" s="1274"/>
      <c r="E1539" s="1274"/>
      <c r="F1539" s="1274"/>
      <c r="G1539" s="1274"/>
      <c r="H1539" s="559">
        <f>ESTIMATE!R1528</f>
        <v>0</v>
      </c>
      <c r="I1539" s="560" t="str">
        <f>T(ESTIMATE!U1528)</f>
        <v/>
      </c>
      <c r="J1539" s="561">
        <f>IF($R$3="Allocate Adders",ESTIMATE!BE1528,ESTIMATE!AY1528)</f>
        <v>0</v>
      </c>
      <c r="K1539" s="561">
        <f>IF($R$3="Allocate Adders",ESTIMATE!BH1528,ESTIMATE!AZ1528)</f>
        <v>0</v>
      </c>
      <c r="L1539" s="561">
        <f>IF($R$3="Allocate Adders",ESTIMATE!BK1528,ESTIMATE!BA1528)</f>
        <v>0</v>
      </c>
      <c r="M1539" s="1275">
        <f t="shared" si="67"/>
        <v>0</v>
      </c>
      <c r="N1539" s="1275"/>
      <c r="O1539" s="520">
        <f t="shared" si="66"/>
        <v>0</v>
      </c>
    </row>
    <row r="1540" spans="2:15" ht="18" hidden="1" customHeight="1">
      <c r="B1540" s="516"/>
      <c r="C1540" s="1274" t="str">
        <f>T(ESTIMATE!B1529)</f>
        <v/>
      </c>
      <c r="D1540" s="1274"/>
      <c r="E1540" s="1274"/>
      <c r="F1540" s="1274"/>
      <c r="G1540" s="1274"/>
      <c r="H1540" s="559">
        <f>ESTIMATE!R1529</f>
        <v>0</v>
      </c>
      <c r="I1540" s="560" t="str">
        <f>T(ESTIMATE!U1529)</f>
        <v/>
      </c>
      <c r="J1540" s="561">
        <f>IF($R$3="Allocate Adders",ESTIMATE!BE1529,ESTIMATE!AY1529)</f>
        <v>0</v>
      </c>
      <c r="K1540" s="561">
        <f>IF($R$3="Allocate Adders",ESTIMATE!BH1529,ESTIMATE!AZ1529)</f>
        <v>0</v>
      </c>
      <c r="L1540" s="561">
        <f>IF($R$3="Allocate Adders",ESTIMATE!BK1529,ESTIMATE!BA1529)</f>
        <v>0</v>
      </c>
      <c r="M1540" s="1275">
        <f t="shared" si="67"/>
        <v>0</v>
      </c>
      <c r="N1540" s="1275"/>
      <c r="O1540" s="520">
        <f t="shared" si="66"/>
        <v>0</v>
      </c>
    </row>
    <row r="1541" spans="2:15" ht="18" hidden="1" customHeight="1">
      <c r="B1541" s="516"/>
      <c r="C1541" s="1274" t="str">
        <f>T(ESTIMATE!B1530)</f>
        <v/>
      </c>
      <c r="D1541" s="1274"/>
      <c r="E1541" s="1274"/>
      <c r="F1541" s="1274"/>
      <c r="G1541" s="1274"/>
      <c r="H1541" s="559">
        <f>ESTIMATE!R1530</f>
        <v>0</v>
      </c>
      <c r="I1541" s="560" t="str">
        <f>T(ESTIMATE!U1530)</f>
        <v/>
      </c>
      <c r="J1541" s="561">
        <f>IF($R$3="Allocate Adders",ESTIMATE!BE1530,ESTIMATE!AY1530)</f>
        <v>0</v>
      </c>
      <c r="K1541" s="561">
        <f>IF($R$3="Allocate Adders",ESTIMATE!BH1530,ESTIMATE!AZ1530)</f>
        <v>0</v>
      </c>
      <c r="L1541" s="561">
        <f>IF($R$3="Allocate Adders",ESTIMATE!BK1530,ESTIMATE!BA1530)</f>
        <v>0</v>
      </c>
      <c r="M1541" s="1275">
        <f t="shared" si="67"/>
        <v>0</v>
      </c>
      <c r="N1541" s="1275"/>
      <c r="O1541" s="520">
        <f t="shared" si="66"/>
        <v>0</v>
      </c>
    </row>
    <row r="1542" spans="2:15" ht="18" hidden="1" customHeight="1">
      <c r="B1542" s="516"/>
      <c r="C1542" s="1274" t="str">
        <f>T(ESTIMATE!B1531)</f>
        <v/>
      </c>
      <c r="D1542" s="1274"/>
      <c r="E1542" s="1274"/>
      <c r="F1542" s="1274"/>
      <c r="G1542" s="1274"/>
      <c r="H1542" s="559">
        <f>ESTIMATE!R1531</f>
        <v>0</v>
      </c>
      <c r="I1542" s="560" t="str">
        <f>T(ESTIMATE!U1531)</f>
        <v/>
      </c>
      <c r="J1542" s="561">
        <f>IF($R$3="Allocate Adders",ESTIMATE!BE1531,ESTIMATE!AY1531)</f>
        <v>0</v>
      </c>
      <c r="K1542" s="561">
        <f>IF($R$3="Allocate Adders",ESTIMATE!BH1531,ESTIMATE!AZ1531)</f>
        <v>0</v>
      </c>
      <c r="L1542" s="561">
        <f>IF($R$3="Allocate Adders",ESTIMATE!BK1531,ESTIMATE!BA1531)</f>
        <v>0</v>
      </c>
      <c r="M1542" s="1275">
        <f t="shared" si="67"/>
        <v>0</v>
      </c>
      <c r="N1542" s="1275"/>
      <c r="O1542" s="520">
        <f t="shared" si="66"/>
        <v>0</v>
      </c>
    </row>
    <row r="1543" spans="2:15" ht="18" hidden="1" customHeight="1">
      <c r="B1543" s="516"/>
      <c r="C1543" s="1274" t="str">
        <f>T(ESTIMATE!B1532)</f>
        <v/>
      </c>
      <c r="D1543" s="1274"/>
      <c r="E1543" s="1274"/>
      <c r="F1543" s="1274"/>
      <c r="G1543" s="1274"/>
      <c r="H1543" s="559">
        <f>ESTIMATE!R1532</f>
        <v>0</v>
      </c>
      <c r="I1543" s="560" t="str">
        <f>T(ESTIMATE!U1532)</f>
        <v/>
      </c>
      <c r="J1543" s="561">
        <f>IF($R$3="Allocate Adders",ESTIMATE!BE1532,ESTIMATE!AY1532)</f>
        <v>0</v>
      </c>
      <c r="K1543" s="561">
        <f>IF($R$3="Allocate Adders",ESTIMATE!BH1532,ESTIMATE!AZ1532)</f>
        <v>0</v>
      </c>
      <c r="L1543" s="561">
        <f>IF($R$3="Allocate Adders",ESTIMATE!BK1532,ESTIMATE!BA1532)</f>
        <v>0</v>
      </c>
      <c r="M1543" s="1275">
        <f t="shared" si="67"/>
        <v>0</v>
      </c>
      <c r="N1543" s="1275"/>
      <c r="O1543" s="520">
        <f t="shared" si="66"/>
        <v>0</v>
      </c>
    </row>
    <row r="1544" spans="2:15" ht="18" hidden="1" customHeight="1">
      <c r="B1544" s="516"/>
      <c r="C1544" s="1274" t="str">
        <f>T(ESTIMATE!B1533)</f>
        <v/>
      </c>
      <c r="D1544" s="1274"/>
      <c r="E1544" s="1274"/>
      <c r="F1544" s="1274"/>
      <c r="G1544" s="1274"/>
      <c r="H1544" s="559">
        <f>ESTIMATE!R1533</f>
        <v>0</v>
      </c>
      <c r="I1544" s="560" t="str">
        <f>T(ESTIMATE!U1533)</f>
        <v/>
      </c>
      <c r="J1544" s="561">
        <f>IF($R$3="Allocate Adders",ESTIMATE!BE1533,ESTIMATE!AY1533)</f>
        <v>0</v>
      </c>
      <c r="K1544" s="561">
        <f>IF($R$3="Allocate Adders",ESTIMATE!BH1533,ESTIMATE!AZ1533)</f>
        <v>0</v>
      </c>
      <c r="L1544" s="561">
        <f>IF($R$3="Allocate Adders",ESTIMATE!BK1533,ESTIMATE!BA1533)</f>
        <v>0</v>
      </c>
      <c r="M1544" s="1275">
        <f t="shared" si="67"/>
        <v>0</v>
      </c>
      <c r="N1544" s="1275"/>
      <c r="O1544" s="520">
        <f t="shared" si="66"/>
        <v>0</v>
      </c>
    </row>
    <row r="1545" spans="2:15" ht="18" hidden="1" customHeight="1">
      <c r="B1545" s="516"/>
      <c r="C1545" s="1274" t="str">
        <f>T(ESTIMATE!B1534)</f>
        <v/>
      </c>
      <c r="D1545" s="1274"/>
      <c r="E1545" s="1274"/>
      <c r="F1545" s="1274"/>
      <c r="G1545" s="1274"/>
      <c r="H1545" s="559">
        <f>ESTIMATE!R1534</f>
        <v>0</v>
      </c>
      <c r="I1545" s="560" t="str">
        <f>T(ESTIMATE!U1534)</f>
        <v/>
      </c>
      <c r="J1545" s="561">
        <f>IF($R$3="Allocate Adders",ESTIMATE!BE1534,ESTIMATE!AY1534)</f>
        <v>0</v>
      </c>
      <c r="K1545" s="561">
        <f>IF($R$3="Allocate Adders",ESTIMATE!BH1534,ESTIMATE!AZ1534)</f>
        <v>0</v>
      </c>
      <c r="L1545" s="561">
        <f>IF($R$3="Allocate Adders",ESTIMATE!BK1534,ESTIMATE!BA1534)</f>
        <v>0</v>
      </c>
      <c r="M1545" s="1275">
        <f t="shared" si="67"/>
        <v>0</v>
      </c>
      <c r="N1545" s="1275"/>
      <c r="O1545" s="520">
        <f t="shared" si="66"/>
        <v>0</v>
      </c>
    </row>
    <row r="1546" spans="2:15" ht="18" hidden="1" customHeight="1">
      <c r="B1546" s="516"/>
      <c r="C1546" s="1274" t="str">
        <f>T(ESTIMATE!B1535)</f>
        <v/>
      </c>
      <c r="D1546" s="1274"/>
      <c r="E1546" s="1274"/>
      <c r="F1546" s="1274"/>
      <c r="G1546" s="1274"/>
      <c r="H1546" s="559">
        <f>ESTIMATE!R1535</f>
        <v>0</v>
      </c>
      <c r="I1546" s="560" t="str">
        <f>T(ESTIMATE!U1535)</f>
        <v/>
      </c>
      <c r="J1546" s="561">
        <f>IF($R$3="Allocate Adders",ESTIMATE!BE1535,ESTIMATE!AY1535)</f>
        <v>0</v>
      </c>
      <c r="K1546" s="561">
        <f>IF($R$3="Allocate Adders",ESTIMATE!BH1535,ESTIMATE!AZ1535)</f>
        <v>0</v>
      </c>
      <c r="L1546" s="561">
        <f>IF($R$3="Allocate Adders",ESTIMATE!BK1535,ESTIMATE!BA1535)</f>
        <v>0</v>
      </c>
      <c r="M1546" s="1275">
        <f t="shared" si="67"/>
        <v>0</v>
      </c>
      <c r="N1546" s="1275"/>
      <c r="O1546" s="520">
        <f t="shared" si="66"/>
        <v>0</v>
      </c>
    </row>
    <row r="1547" spans="2:15" ht="4.3499999999999996" hidden="1" customHeight="1" thickBot="1">
      <c r="B1547" s="516"/>
      <c r="C1547" s="562"/>
      <c r="D1547" s="364"/>
      <c r="E1547" s="364"/>
      <c r="F1547" s="364"/>
      <c r="G1547" s="364"/>
      <c r="H1547" s="563"/>
      <c r="I1547" s="364"/>
      <c r="J1547" s="564"/>
      <c r="K1547" s="564"/>
      <c r="L1547" s="564"/>
      <c r="M1547" s="565"/>
      <c r="N1547" s="566"/>
      <c r="O1547" s="520">
        <f>O1548</f>
        <v>0</v>
      </c>
    </row>
    <row r="1548" spans="2:15" ht="22" hidden="1" customHeight="1" thickBot="1">
      <c r="B1548" s="516"/>
      <c r="C1548" s="1276" t="str">
        <f>T(ESTIMATE!AE1537)</f>
        <v>FOUNDATIONS TOTAL</v>
      </c>
      <c r="D1548" s="1277"/>
      <c r="E1548" s="1277"/>
      <c r="F1548" s="1277"/>
      <c r="G1548" s="1277"/>
      <c r="H1548" s="1277"/>
      <c r="I1548" s="1278"/>
      <c r="J1548" s="530">
        <f>SUM(J1507:J1547)</f>
        <v>0</v>
      </c>
      <c r="K1548" s="531">
        <f>SUM(K1507:K1547)</f>
        <v>0</v>
      </c>
      <c r="L1548" s="530">
        <f>SUM(L1507:L1547)</f>
        <v>0</v>
      </c>
      <c r="M1548" s="1279">
        <f>SUM(M1507:N1547)</f>
        <v>0</v>
      </c>
      <c r="N1548" s="1280"/>
      <c r="O1548" s="520">
        <f>SUM(O1506:O1546)</f>
        <v>0</v>
      </c>
    </row>
    <row r="1549" spans="2:15" ht="20.7" hidden="1" customHeight="1">
      <c r="B1549" s="521"/>
      <c r="C1549" s="585"/>
      <c r="D1549" s="585"/>
      <c r="E1549" s="585"/>
      <c r="F1549" s="585"/>
      <c r="G1549" s="585"/>
      <c r="H1549" s="586"/>
      <c r="I1549" s="585"/>
      <c r="J1549" s="587"/>
      <c r="K1549" s="587"/>
      <c r="L1549" s="587"/>
      <c r="M1549" s="588"/>
      <c r="N1549" s="571"/>
      <c r="O1549" s="520">
        <f>O1548</f>
        <v>0</v>
      </c>
    </row>
    <row r="1550" spans="2:15" ht="5.45" hidden="1" customHeight="1">
      <c r="B1550" s="597"/>
      <c r="C1550" s="1281"/>
      <c r="D1550" s="1281"/>
      <c r="E1550" s="1281"/>
      <c r="F1550" s="1281"/>
      <c r="G1550" s="1281"/>
      <c r="H1550" s="594"/>
      <c r="I1550" s="595"/>
      <c r="J1550" s="596"/>
      <c r="K1550" s="596"/>
      <c r="L1550" s="596"/>
      <c r="M1550" s="1282"/>
      <c r="N1550" s="1282"/>
    </row>
    <row r="1551" spans="2:15" ht="22" hidden="1" customHeight="1">
      <c r="B1551" s="521"/>
      <c r="C1551" s="1283" t="str">
        <f>T(ESTIMATE!B1540)</f>
        <v>MISCELLANEOUS INTERIOR ITEMS</v>
      </c>
      <c r="D1551" s="1283"/>
      <c r="E1551" s="1283"/>
      <c r="F1551" s="1283"/>
      <c r="G1551" s="1284"/>
      <c r="H1551" s="556">
        <f>SUM(H1552:H1591)</f>
        <v>0</v>
      </c>
      <c r="I1551" s="557"/>
      <c r="J1551" s="558"/>
      <c r="K1551" s="558"/>
      <c r="L1551" s="558"/>
      <c r="M1551" s="1285"/>
      <c r="N1551" s="1286"/>
      <c r="O1551" s="520">
        <f t="shared" ref="O1551:O1591" si="68">H1551</f>
        <v>0</v>
      </c>
    </row>
    <row r="1552" spans="2:15" ht="18" hidden="1" customHeight="1">
      <c r="B1552" s="516"/>
      <c r="C1552" s="1274" t="str">
        <f>T(ESTIMATE!B1541)</f>
        <v/>
      </c>
      <c r="D1552" s="1274"/>
      <c r="E1552" s="1274"/>
      <c r="F1552" s="1274"/>
      <c r="G1552" s="1274"/>
      <c r="H1552" s="559">
        <f>ESTIMATE!R1541</f>
        <v>0</v>
      </c>
      <c r="I1552" s="560" t="str">
        <f>T(ESTIMATE!U1541)</f>
        <v/>
      </c>
      <c r="J1552" s="561">
        <f>IF($R$3="Allocate Adders",ESTIMATE!BE1541,ESTIMATE!AY1541)</f>
        <v>0</v>
      </c>
      <c r="K1552" s="561">
        <f>IF($R$3="Allocate Adders",ESTIMATE!BH1541,ESTIMATE!AZ1541)</f>
        <v>0</v>
      </c>
      <c r="L1552" s="561">
        <f>IF($R$3="Allocate Adders",ESTIMATE!BK1541,ESTIMATE!BA1541)</f>
        <v>0</v>
      </c>
      <c r="M1552" s="1275">
        <f t="shared" ref="M1552:M1591" si="69">SUM(J1552:L1552)</f>
        <v>0</v>
      </c>
      <c r="N1552" s="1275"/>
      <c r="O1552" s="520">
        <f t="shared" si="68"/>
        <v>0</v>
      </c>
    </row>
    <row r="1553" spans="2:15" ht="18" hidden="1" customHeight="1">
      <c r="B1553" s="516"/>
      <c r="C1553" s="1274" t="str">
        <f>T(ESTIMATE!B1542)</f>
        <v/>
      </c>
      <c r="D1553" s="1274"/>
      <c r="E1553" s="1274"/>
      <c r="F1553" s="1274"/>
      <c r="G1553" s="1274"/>
      <c r="H1553" s="559">
        <f>ESTIMATE!R1542</f>
        <v>0</v>
      </c>
      <c r="I1553" s="560" t="str">
        <f>T(ESTIMATE!U1542)</f>
        <v/>
      </c>
      <c r="J1553" s="561">
        <f>IF($R$3="Allocate Adders",ESTIMATE!BE1542,ESTIMATE!AY1542)</f>
        <v>0</v>
      </c>
      <c r="K1553" s="561">
        <f>IF($R$3="Allocate Adders",ESTIMATE!BH1542,ESTIMATE!AZ1542)</f>
        <v>0</v>
      </c>
      <c r="L1553" s="561">
        <f>IF($R$3="Allocate Adders",ESTIMATE!BK1542,ESTIMATE!BA1542)</f>
        <v>0</v>
      </c>
      <c r="M1553" s="1275">
        <f t="shared" si="69"/>
        <v>0</v>
      </c>
      <c r="N1553" s="1275"/>
      <c r="O1553" s="520">
        <f t="shared" si="68"/>
        <v>0</v>
      </c>
    </row>
    <row r="1554" spans="2:15" ht="18" hidden="1" customHeight="1">
      <c r="B1554" s="516"/>
      <c r="C1554" s="1274" t="str">
        <f>T(ESTIMATE!B1543)</f>
        <v/>
      </c>
      <c r="D1554" s="1274"/>
      <c r="E1554" s="1274"/>
      <c r="F1554" s="1274"/>
      <c r="G1554" s="1274"/>
      <c r="H1554" s="559">
        <f>ESTIMATE!R1543</f>
        <v>0</v>
      </c>
      <c r="I1554" s="560" t="str">
        <f>T(ESTIMATE!U1543)</f>
        <v/>
      </c>
      <c r="J1554" s="561">
        <f>IF($R$3="Allocate Adders",ESTIMATE!BE1543,ESTIMATE!AY1543)</f>
        <v>0</v>
      </c>
      <c r="K1554" s="561">
        <f>IF($R$3="Allocate Adders",ESTIMATE!BH1543,ESTIMATE!AZ1543)</f>
        <v>0</v>
      </c>
      <c r="L1554" s="561">
        <f>IF($R$3="Allocate Adders",ESTIMATE!BK1543,ESTIMATE!BA1543)</f>
        <v>0</v>
      </c>
      <c r="M1554" s="1275">
        <f t="shared" si="69"/>
        <v>0</v>
      </c>
      <c r="N1554" s="1275"/>
      <c r="O1554" s="520">
        <f t="shared" si="68"/>
        <v>0</v>
      </c>
    </row>
    <row r="1555" spans="2:15" ht="18" hidden="1" customHeight="1">
      <c r="B1555" s="516"/>
      <c r="C1555" s="1274" t="str">
        <f>T(ESTIMATE!B1544)</f>
        <v/>
      </c>
      <c r="D1555" s="1274"/>
      <c r="E1555" s="1274"/>
      <c r="F1555" s="1274"/>
      <c r="G1555" s="1274"/>
      <c r="H1555" s="559">
        <f>ESTIMATE!R1544</f>
        <v>0</v>
      </c>
      <c r="I1555" s="560" t="str">
        <f>T(ESTIMATE!U1544)</f>
        <v/>
      </c>
      <c r="J1555" s="561">
        <f>IF($R$3="Allocate Adders",ESTIMATE!BE1544,ESTIMATE!AY1544)</f>
        <v>0</v>
      </c>
      <c r="K1555" s="561">
        <f>IF($R$3="Allocate Adders",ESTIMATE!BH1544,ESTIMATE!AZ1544)</f>
        <v>0</v>
      </c>
      <c r="L1555" s="561">
        <f>IF($R$3="Allocate Adders",ESTIMATE!BK1544,ESTIMATE!BA1544)</f>
        <v>0</v>
      </c>
      <c r="M1555" s="1275">
        <f t="shared" si="69"/>
        <v>0</v>
      </c>
      <c r="N1555" s="1275"/>
      <c r="O1555" s="520">
        <f t="shared" si="68"/>
        <v>0</v>
      </c>
    </row>
    <row r="1556" spans="2:15" ht="18" hidden="1" customHeight="1">
      <c r="B1556" s="516"/>
      <c r="C1556" s="1274" t="str">
        <f>T(ESTIMATE!B1545)</f>
        <v/>
      </c>
      <c r="D1556" s="1274"/>
      <c r="E1556" s="1274"/>
      <c r="F1556" s="1274"/>
      <c r="G1556" s="1274"/>
      <c r="H1556" s="559">
        <f>ESTIMATE!R1545</f>
        <v>0</v>
      </c>
      <c r="I1556" s="560" t="str">
        <f>T(ESTIMATE!U1545)</f>
        <v/>
      </c>
      <c r="J1556" s="561">
        <f>IF($R$3="Allocate Adders",ESTIMATE!BE1545,ESTIMATE!AY1545)</f>
        <v>0</v>
      </c>
      <c r="K1556" s="561">
        <f>IF($R$3="Allocate Adders",ESTIMATE!BH1545,ESTIMATE!AZ1545)</f>
        <v>0</v>
      </c>
      <c r="L1556" s="561">
        <f>IF($R$3="Allocate Adders",ESTIMATE!BK1545,ESTIMATE!BA1545)</f>
        <v>0</v>
      </c>
      <c r="M1556" s="1275">
        <f t="shared" si="69"/>
        <v>0</v>
      </c>
      <c r="N1556" s="1275"/>
      <c r="O1556" s="520">
        <f t="shared" si="68"/>
        <v>0</v>
      </c>
    </row>
    <row r="1557" spans="2:15" ht="18" hidden="1" customHeight="1">
      <c r="B1557" s="516"/>
      <c r="C1557" s="1274" t="str">
        <f>T(ESTIMATE!B1546)</f>
        <v/>
      </c>
      <c r="D1557" s="1274"/>
      <c r="E1557" s="1274"/>
      <c r="F1557" s="1274"/>
      <c r="G1557" s="1274"/>
      <c r="H1557" s="559">
        <f>ESTIMATE!R1546</f>
        <v>0</v>
      </c>
      <c r="I1557" s="560" t="str">
        <f>T(ESTIMATE!U1546)</f>
        <v/>
      </c>
      <c r="J1557" s="561">
        <f>IF($R$3="Allocate Adders",ESTIMATE!BE1546,ESTIMATE!AY1546)</f>
        <v>0</v>
      </c>
      <c r="K1557" s="561">
        <f>IF($R$3="Allocate Adders",ESTIMATE!BH1546,ESTIMATE!AZ1546)</f>
        <v>0</v>
      </c>
      <c r="L1557" s="561">
        <f>IF($R$3="Allocate Adders",ESTIMATE!BK1546,ESTIMATE!BA1546)</f>
        <v>0</v>
      </c>
      <c r="M1557" s="1275">
        <f t="shared" si="69"/>
        <v>0</v>
      </c>
      <c r="N1557" s="1275"/>
      <c r="O1557" s="520">
        <f t="shared" si="68"/>
        <v>0</v>
      </c>
    </row>
    <row r="1558" spans="2:15" ht="18" hidden="1" customHeight="1">
      <c r="B1558" s="516"/>
      <c r="C1558" s="1274" t="str">
        <f>T(ESTIMATE!B1547)</f>
        <v/>
      </c>
      <c r="D1558" s="1274"/>
      <c r="E1558" s="1274"/>
      <c r="F1558" s="1274"/>
      <c r="G1558" s="1274"/>
      <c r="H1558" s="559">
        <f>ESTIMATE!R1547</f>
        <v>0</v>
      </c>
      <c r="I1558" s="560" t="str">
        <f>T(ESTIMATE!U1547)</f>
        <v/>
      </c>
      <c r="J1558" s="561">
        <f>IF($R$3="Allocate Adders",ESTIMATE!BE1547,ESTIMATE!AY1547)</f>
        <v>0</v>
      </c>
      <c r="K1558" s="561">
        <f>IF($R$3="Allocate Adders",ESTIMATE!BH1547,ESTIMATE!AZ1547)</f>
        <v>0</v>
      </c>
      <c r="L1558" s="561">
        <f>IF($R$3="Allocate Adders",ESTIMATE!BK1547,ESTIMATE!BA1547)</f>
        <v>0</v>
      </c>
      <c r="M1558" s="1275">
        <f t="shared" si="69"/>
        <v>0</v>
      </c>
      <c r="N1558" s="1275"/>
      <c r="O1558" s="520">
        <f t="shared" si="68"/>
        <v>0</v>
      </c>
    </row>
    <row r="1559" spans="2:15" ht="18" hidden="1" customHeight="1">
      <c r="B1559" s="516"/>
      <c r="C1559" s="1274" t="str">
        <f>T(ESTIMATE!B1548)</f>
        <v/>
      </c>
      <c r="D1559" s="1274"/>
      <c r="E1559" s="1274"/>
      <c r="F1559" s="1274"/>
      <c r="G1559" s="1274"/>
      <c r="H1559" s="559">
        <f>ESTIMATE!R1548</f>
        <v>0</v>
      </c>
      <c r="I1559" s="560" t="str">
        <f>T(ESTIMATE!U1548)</f>
        <v/>
      </c>
      <c r="J1559" s="561">
        <f>IF($R$3="Allocate Adders",ESTIMATE!BE1548,ESTIMATE!AY1548)</f>
        <v>0</v>
      </c>
      <c r="K1559" s="561">
        <f>IF($R$3="Allocate Adders",ESTIMATE!BH1548,ESTIMATE!AZ1548)</f>
        <v>0</v>
      </c>
      <c r="L1559" s="561">
        <f>IF($R$3="Allocate Adders",ESTIMATE!BK1548,ESTIMATE!BA1548)</f>
        <v>0</v>
      </c>
      <c r="M1559" s="1275">
        <f t="shared" si="69"/>
        <v>0</v>
      </c>
      <c r="N1559" s="1275"/>
      <c r="O1559" s="520">
        <f t="shared" si="68"/>
        <v>0</v>
      </c>
    </row>
    <row r="1560" spans="2:15" ht="18" hidden="1" customHeight="1">
      <c r="B1560" s="516"/>
      <c r="C1560" s="1274" t="str">
        <f>T(ESTIMATE!B1549)</f>
        <v/>
      </c>
      <c r="D1560" s="1274"/>
      <c r="E1560" s="1274"/>
      <c r="F1560" s="1274"/>
      <c r="G1560" s="1274"/>
      <c r="H1560" s="559">
        <f>ESTIMATE!R1549</f>
        <v>0</v>
      </c>
      <c r="I1560" s="560" t="str">
        <f>T(ESTIMATE!U1549)</f>
        <v/>
      </c>
      <c r="J1560" s="561">
        <f>IF($R$3="Allocate Adders",ESTIMATE!BE1549,ESTIMATE!AY1549)</f>
        <v>0</v>
      </c>
      <c r="K1560" s="561">
        <f>IF($R$3="Allocate Adders",ESTIMATE!BH1549,ESTIMATE!AZ1549)</f>
        <v>0</v>
      </c>
      <c r="L1560" s="561">
        <f>IF($R$3="Allocate Adders",ESTIMATE!BK1549,ESTIMATE!BA1549)</f>
        <v>0</v>
      </c>
      <c r="M1560" s="1275">
        <f t="shared" si="69"/>
        <v>0</v>
      </c>
      <c r="N1560" s="1275"/>
      <c r="O1560" s="520">
        <f t="shared" si="68"/>
        <v>0</v>
      </c>
    </row>
    <row r="1561" spans="2:15" ht="18" hidden="1" customHeight="1">
      <c r="B1561" s="516"/>
      <c r="C1561" s="1274" t="str">
        <f>T(ESTIMATE!B1550)</f>
        <v/>
      </c>
      <c r="D1561" s="1274"/>
      <c r="E1561" s="1274"/>
      <c r="F1561" s="1274"/>
      <c r="G1561" s="1274"/>
      <c r="H1561" s="559">
        <f>ESTIMATE!R1550</f>
        <v>0</v>
      </c>
      <c r="I1561" s="560" t="str">
        <f>T(ESTIMATE!U1550)</f>
        <v/>
      </c>
      <c r="J1561" s="561">
        <f>IF($R$3="Allocate Adders",ESTIMATE!BE1550,ESTIMATE!AY1550)</f>
        <v>0</v>
      </c>
      <c r="K1561" s="561">
        <f>IF($R$3="Allocate Adders",ESTIMATE!BH1550,ESTIMATE!AZ1550)</f>
        <v>0</v>
      </c>
      <c r="L1561" s="561">
        <f>IF($R$3="Allocate Adders",ESTIMATE!BK1550,ESTIMATE!BA1550)</f>
        <v>0</v>
      </c>
      <c r="M1561" s="1275">
        <f t="shared" si="69"/>
        <v>0</v>
      </c>
      <c r="N1561" s="1275"/>
      <c r="O1561" s="520">
        <f t="shared" si="68"/>
        <v>0</v>
      </c>
    </row>
    <row r="1562" spans="2:15" ht="18" hidden="1" customHeight="1">
      <c r="B1562" s="516"/>
      <c r="C1562" s="1274" t="str">
        <f>T(ESTIMATE!B1551)</f>
        <v/>
      </c>
      <c r="D1562" s="1274"/>
      <c r="E1562" s="1274"/>
      <c r="F1562" s="1274"/>
      <c r="G1562" s="1274"/>
      <c r="H1562" s="559">
        <f>ESTIMATE!R1551</f>
        <v>0</v>
      </c>
      <c r="I1562" s="560" t="str">
        <f>T(ESTIMATE!U1551)</f>
        <v/>
      </c>
      <c r="J1562" s="561">
        <f>IF($R$3="Allocate Adders",ESTIMATE!BE1551,ESTIMATE!AY1551)</f>
        <v>0</v>
      </c>
      <c r="K1562" s="561">
        <f>IF($R$3="Allocate Adders",ESTIMATE!BH1551,ESTIMATE!AZ1551)</f>
        <v>0</v>
      </c>
      <c r="L1562" s="561">
        <f>IF($R$3="Allocate Adders",ESTIMATE!BK1551,ESTIMATE!BA1551)</f>
        <v>0</v>
      </c>
      <c r="M1562" s="1275">
        <f t="shared" si="69"/>
        <v>0</v>
      </c>
      <c r="N1562" s="1275"/>
      <c r="O1562" s="520">
        <f t="shared" si="68"/>
        <v>0</v>
      </c>
    </row>
    <row r="1563" spans="2:15" ht="18" hidden="1" customHeight="1">
      <c r="B1563" s="516"/>
      <c r="C1563" s="1274" t="str">
        <f>T(ESTIMATE!B1552)</f>
        <v/>
      </c>
      <c r="D1563" s="1274"/>
      <c r="E1563" s="1274"/>
      <c r="F1563" s="1274"/>
      <c r="G1563" s="1274"/>
      <c r="H1563" s="559">
        <f>ESTIMATE!R1552</f>
        <v>0</v>
      </c>
      <c r="I1563" s="560" t="str">
        <f>T(ESTIMATE!U1552)</f>
        <v/>
      </c>
      <c r="J1563" s="561">
        <f>IF($R$3="Allocate Adders",ESTIMATE!BE1552,ESTIMATE!AY1552)</f>
        <v>0</v>
      </c>
      <c r="K1563" s="561">
        <f>IF($R$3="Allocate Adders",ESTIMATE!BH1552,ESTIMATE!AZ1552)</f>
        <v>0</v>
      </c>
      <c r="L1563" s="561">
        <f>IF($R$3="Allocate Adders",ESTIMATE!BK1552,ESTIMATE!BA1552)</f>
        <v>0</v>
      </c>
      <c r="M1563" s="1275">
        <f t="shared" si="69"/>
        <v>0</v>
      </c>
      <c r="N1563" s="1275"/>
      <c r="O1563" s="520">
        <f t="shared" si="68"/>
        <v>0</v>
      </c>
    </row>
    <row r="1564" spans="2:15" ht="18" hidden="1" customHeight="1">
      <c r="B1564" s="516"/>
      <c r="C1564" s="1274" t="str">
        <f>T(ESTIMATE!B1553)</f>
        <v/>
      </c>
      <c r="D1564" s="1274"/>
      <c r="E1564" s="1274"/>
      <c r="F1564" s="1274"/>
      <c r="G1564" s="1274"/>
      <c r="H1564" s="559">
        <f>ESTIMATE!R1553</f>
        <v>0</v>
      </c>
      <c r="I1564" s="560" t="str">
        <f>T(ESTIMATE!U1553)</f>
        <v/>
      </c>
      <c r="J1564" s="561">
        <f>IF($R$3="Allocate Adders",ESTIMATE!BE1553,ESTIMATE!AY1553)</f>
        <v>0</v>
      </c>
      <c r="K1564" s="561">
        <f>IF($R$3="Allocate Adders",ESTIMATE!BH1553,ESTIMATE!AZ1553)</f>
        <v>0</v>
      </c>
      <c r="L1564" s="561">
        <f>IF($R$3="Allocate Adders",ESTIMATE!BK1553,ESTIMATE!BA1553)</f>
        <v>0</v>
      </c>
      <c r="M1564" s="1275">
        <f t="shared" si="69"/>
        <v>0</v>
      </c>
      <c r="N1564" s="1275"/>
      <c r="O1564" s="520">
        <f t="shared" si="68"/>
        <v>0</v>
      </c>
    </row>
    <row r="1565" spans="2:15" ht="18" hidden="1" customHeight="1">
      <c r="B1565" s="516"/>
      <c r="C1565" s="1274" t="str">
        <f>T(ESTIMATE!B1554)</f>
        <v/>
      </c>
      <c r="D1565" s="1274"/>
      <c r="E1565" s="1274"/>
      <c r="F1565" s="1274"/>
      <c r="G1565" s="1274"/>
      <c r="H1565" s="559">
        <f>ESTIMATE!R1554</f>
        <v>0</v>
      </c>
      <c r="I1565" s="560" t="str">
        <f>T(ESTIMATE!U1554)</f>
        <v/>
      </c>
      <c r="J1565" s="561">
        <f>IF($R$3="Allocate Adders",ESTIMATE!BE1554,ESTIMATE!AY1554)</f>
        <v>0</v>
      </c>
      <c r="K1565" s="561">
        <f>IF($R$3="Allocate Adders",ESTIMATE!BH1554,ESTIMATE!AZ1554)</f>
        <v>0</v>
      </c>
      <c r="L1565" s="561">
        <f>IF($R$3="Allocate Adders",ESTIMATE!BK1554,ESTIMATE!BA1554)</f>
        <v>0</v>
      </c>
      <c r="M1565" s="1275">
        <f t="shared" si="69"/>
        <v>0</v>
      </c>
      <c r="N1565" s="1275"/>
      <c r="O1565" s="520">
        <f t="shared" si="68"/>
        <v>0</v>
      </c>
    </row>
    <row r="1566" spans="2:15" ht="18" hidden="1" customHeight="1">
      <c r="B1566" s="516"/>
      <c r="C1566" s="1274" t="str">
        <f>T(ESTIMATE!B1555)</f>
        <v/>
      </c>
      <c r="D1566" s="1274"/>
      <c r="E1566" s="1274"/>
      <c r="F1566" s="1274"/>
      <c r="G1566" s="1274"/>
      <c r="H1566" s="559">
        <f>ESTIMATE!R1555</f>
        <v>0</v>
      </c>
      <c r="I1566" s="560" t="str">
        <f>T(ESTIMATE!U1555)</f>
        <v/>
      </c>
      <c r="J1566" s="561">
        <f>IF($R$3="Allocate Adders",ESTIMATE!BE1555,ESTIMATE!AY1555)</f>
        <v>0</v>
      </c>
      <c r="K1566" s="561">
        <f>IF($R$3="Allocate Adders",ESTIMATE!BH1555,ESTIMATE!AZ1555)</f>
        <v>0</v>
      </c>
      <c r="L1566" s="561">
        <f>IF($R$3="Allocate Adders",ESTIMATE!BK1555,ESTIMATE!BA1555)</f>
        <v>0</v>
      </c>
      <c r="M1566" s="1275">
        <f t="shared" si="69"/>
        <v>0</v>
      </c>
      <c r="N1566" s="1275"/>
      <c r="O1566" s="520">
        <f t="shared" si="68"/>
        <v>0</v>
      </c>
    </row>
    <row r="1567" spans="2:15" ht="18" hidden="1" customHeight="1">
      <c r="B1567" s="516"/>
      <c r="C1567" s="1274" t="str">
        <f>T(ESTIMATE!B1556)</f>
        <v/>
      </c>
      <c r="D1567" s="1274"/>
      <c r="E1567" s="1274"/>
      <c r="F1567" s="1274"/>
      <c r="G1567" s="1274"/>
      <c r="H1567" s="559">
        <f>ESTIMATE!R1556</f>
        <v>0</v>
      </c>
      <c r="I1567" s="560" t="str">
        <f>T(ESTIMATE!U1556)</f>
        <v/>
      </c>
      <c r="J1567" s="561">
        <f>IF($R$3="Allocate Adders",ESTIMATE!BE1556,ESTIMATE!AY1556)</f>
        <v>0</v>
      </c>
      <c r="K1567" s="561">
        <f>IF($R$3="Allocate Adders",ESTIMATE!BH1556,ESTIMATE!AZ1556)</f>
        <v>0</v>
      </c>
      <c r="L1567" s="561">
        <f>IF($R$3="Allocate Adders",ESTIMATE!BK1556,ESTIMATE!BA1556)</f>
        <v>0</v>
      </c>
      <c r="M1567" s="1275">
        <f t="shared" si="69"/>
        <v>0</v>
      </c>
      <c r="N1567" s="1275"/>
      <c r="O1567" s="520">
        <f t="shared" si="68"/>
        <v>0</v>
      </c>
    </row>
    <row r="1568" spans="2:15" ht="18" hidden="1" customHeight="1">
      <c r="B1568" s="516"/>
      <c r="C1568" s="1274" t="str">
        <f>T(ESTIMATE!B1557)</f>
        <v/>
      </c>
      <c r="D1568" s="1274"/>
      <c r="E1568" s="1274"/>
      <c r="F1568" s="1274"/>
      <c r="G1568" s="1274"/>
      <c r="H1568" s="559">
        <f>ESTIMATE!R1557</f>
        <v>0</v>
      </c>
      <c r="I1568" s="560" t="str">
        <f>T(ESTIMATE!U1557)</f>
        <v/>
      </c>
      <c r="J1568" s="561">
        <f>IF($R$3="Allocate Adders",ESTIMATE!BE1557,ESTIMATE!AY1557)</f>
        <v>0</v>
      </c>
      <c r="K1568" s="561">
        <f>IF($R$3="Allocate Adders",ESTIMATE!BH1557,ESTIMATE!AZ1557)</f>
        <v>0</v>
      </c>
      <c r="L1568" s="561">
        <f>IF($R$3="Allocate Adders",ESTIMATE!BK1557,ESTIMATE!BA1557)</f>
        <v>0</v>
      </c>
      <c r="M1568" s="1275">
        <f t="shared" si="69"/>
        <v>0</v>
      </c>
      <c r="N1568" s="1275"/>
      <c r="O1568" s="520">
        <f t="shared" si="68"/>
        <v>0</v>
      </c>
    </row>
    <row r="1569" spans="2:15" ht="18" hidden="1" customHeight="1">
      <c r="B1569" s="516"/>
      <c r="C1569" s="1274" t="str">
        <f>T(ESTIMATE!B1558)</f>
        <v/>
      </c>
      <c r="D1569" s="1274"/>
      <c r="E1569" s="1274"/>
      <c r="F1569" s="1274"/>
      <c r="G1569" s="1274"/>
      <c r="H1569" s="559">
        <f>ESTIMATE!R1558</f>
        <v>0</v>
      </c>
      <c r="I1569" s="560" t="str">
        <f>T(ESTIMATE!U1558)</f>
        <v/>
      </c>
      <c r="J1569" s="561">
        <f>IF($R$3="Allocate Adders",ESTIMATE!BE1558,ESTIMATE!AY1558)</f>
        <v>0</v>
      </c>
      <c r="K1569" s="561">
        <f>IF($R$3="Allocate Adders",ESTIMATE!BH1558,ESTIMATE!AZ1558)</f>
        <v>0</v>
      </c>
      <c r="L1569" s="561">
        <f>IF($R$3="Allocate Adders",ESTIMATE!BK1558,ESTIMATE!BA1558)</f>
        <v>0</v>
      </c>
      <c r="M1569" s="1275">
        <f t="shared" si="69"/>
        <v>0</v>
      </c>
      <c r="N1569" s="1275"/>
      <c r="O1569" s="520">
        <f t="shared" si="68"/>
        <v>0</v>
      </c>
    </row>
    <row r="1570" spans="2:15" ht="18" hidden="1" customHeight="1">
      <c r="B1570" s="516"/>
      <c r="C1570" s="1274" t="str">
        <f>T(ESTIMATE!B1559)</f>
        <v/>
      </c>
      <c r="D1570" s="1274"/>
      <c r="E1570" s="1274"/>
      <c r="F1570" s="1274"/>
      <c r="G1570" s="1274"/>
      <c r="H1570" s="559">
        <f>ESTIMATE!R1559</f>
        <v>0</v>
      </c>
      <c r="I1570" s="560" t="str">
        <f>T(ESTIMATE!U1559)</f>
        <v/>
      </c>
      <c r="J1570" s="561">
        <f>IF($R$3="Allocate Adders",ESTIMATE!BE1559,ESTIMATE!AY1559)</f>
        <v>0</v>
      </c>
      <c r="K1570" s="561">
        <f>IF($R$3="Allocate Adders",ESTIMATE!BH1559,ESTIMATE!AZ1559)</f>
        <v>0</v>
      </c>
      <c r="L1570" s="561">
        <f>IF($R$3="Allocate Adders",ESTIMATE!BK1559,ESTIMATE!BA1559)</f>
        <v>0</v>
      </c>
      <c r="M1570" s="1275">
        <f t="shared" si="69"/>
        <v>0</v>
      </c>
      <c r="N1570" s="1275"/>
      <c r="O1570" s="520">
        <f t="shared" si="68"/>
        <v>0</v>
      </c>
    </row>
    <row r="1571" spans="2:15" ht="18" hidden="1" customHeight="1">
      <c r="B1571" s="516"/>
      <c r="C1571" s="1274" t="str">
        <f>T(ESTIMATE!B1560)</f>
        <v/>
      </c>
      <c r="D1571" s="1274"/>
      <c r="E1571" s="1274"/>
      <c r="F1571" s="1274"/>
      <c r="G1571" s="1274"/>
      <c r="H1571" s="559">
        <f>ESTIMATE!R1560</f>
        <v>0</v>
      </c>
      <c r="I1571" s="560" t="str">
        <f>T(ESTIMATE!U1560)</f>
        <v/>
      </c>
      <c r="J1571" s="561">
        <f>IF($R$3="Allocate Adders",ESTIMATE!BE1560,ESTIMATE!AY1560)</f>
        <v>0</v>
      </c>
      <c r="K1571" s="561">
        <f>IF($R$3="Allocate Adders",ESTIMATE!BH1560,ESTIMATE!AZ1560)</f>
        <v>0</v>
      </c>
      <c r="L1571" s="561">
        <f>IF($R$3="Allocate Adders",ESTIMATE!BK1560,ESTIMATE!BA1560)</f>
        <v>0</v>
      </c>
      <c r="M1571" s="1275">
        <f t="shared" si="69"/>
        <v>0</v>
      </c>
      <c r="N1571" s="1275"/>
      <c r="O1571" s="520">
        <f t="shared" si="68"/>
        <v>0</v>
      </c>
    </row>
    <row r="1572" spans="2:15" ht="18" hidden="1" customHeight="1">
      <c r="B1572" s="516"/>
      <c r="C1572" s="1274" t="str">
        <f>T(ESTIMATE!B1561)</f>
        <v/>
      </c>
      <c r="D1572" s="1274"/>
      <c r="E1572" s="1274"/>
      <c r="F1572" s="1274"/>
      <c r="G1572" s="1274"/>
      <c r="H1572" s="559">
        <f>ESTIMATE!R1561</f>
        <v>0</v>
      </c>
      <c r="I1572" s="560" t="str">
        <f>T(ESTIMATE!U1561)</f>
        <v/>
      </c>
      <c r="J1572" s="561">
        <f>IF($R$3="Allocate Adders",ESTIMATE!BE1561,ESTIMATE!AY1561)</f>
        <v>0</v>
      </c>
      <c r="K1572" s="561">
        <f>IF($R$3="Allocate Adders",ESTIMATE!BH1561,ESTIMATE!AZ1561)</f>
        <v>0</v>
      </c>
      <c r="L1572" s="561">
        <f>IF($R$3="Allocate Adders",ESTIMATE!BK1561,ESTIMATE!BA1561)</f>
        <v>0</v>
      </c>
      <c r="M1572" s="1275">
        <f t="shared" si="69"/>
        <v>0</v>
      </c>
      <c r="N1572" s="1275"/>
      <c r="O1572" s="520">
        <f t="shared" si="68"/>
        <v>0</v>
      </c>
    </row>
    <row r="1573" spans="2:15" ht="18" hidden="1" customHeight="1">
      <c r="B1573" s="516"/>
      <c r="C1573" s="1274" t="str">
        <f>T(ESTIMATE!B1562)</f>
        <v/>
      </c>
      <c r="D1573" s="1274"/>
      <c r="E1573" s="1274"/>
      <c r="F1573" s="1274"/>
      <c r="G1573" s="1274"/>
      <c r="H1573" s="559">
        <f>ESTIMATE!R1562</f>
        <v>0</v>
      </c>
      <c r="I1573" s="560" t="str">
        <f>T(ESTIMATE!U1562)</f>
        <v/>
      </c>
      <c r="J1573" s="561">
        <f>IF($R$3="Allocate Adders",ESTIMATE!BE1562,ESTIMATE!AY1562)</f>
        <v>0</v>
      </c>
      <c r="K1573" s="561">
        <f>IF($R$3="Allocate Adders",ESTIMATE!BH1562,ESTIMATE!AZ1562)</f>
        <v>0</v>
      </c>
      <c r="L1573" s="561">
        <f>IF($R$3="Allocate Adders",ESTIMATE!BK1562,ESTIMATE!BA1562)</f>
        <v>0</v>
      </c>
      <c r="M1573" s="1275">
        <f t="shared" si="69"/>
        <v>0</v>
      </c>
      <c r="N1573" s="1275"/>
      <c r="O1573" s="520">
        <f t="shared" si="68"/>
        <v>0</v>
      </c>
    </row>
    <row r="1574" spans="2:15" ht="18" hidden="1" customHeight="1">
      <c r="B1574" s="516"/>
      <c r="C1574" s="1274" t="str">
        <f>T(ESTIMATE!B1563)</f>
        <v/>
      </c>
      <c r="D1574" s="1274"/>
      <c r="E1574" s="1274"/>
      <c r="F1574" s="1274"/>
      <c r="G1574" s="1274"/>
      <c r="H1574" s="559">
        <f>ESTIMATE!R1563</f>
        <v>0</v>
      </c>
      <c r="I1574" s="560" t="str">
        <f>T(ESTIMATE!U1563)</f>
        <v/>
      </c>
      <c r="J1574" s="561">
        <f>IF($R$3="Allocate Adders",ESTIMATE!BE1563,ESTIMATE!AY1563)</f>
        <v>0</v>
      </c>
      <c r="K1574" s="561">
        <f>IF($R$3="Allocate Adders",ESTIMATE!BH1563,ESTIMATE!AZ1563)</f>
        <v>0</v>
      </c>
      <c r="L1574" s="561">
        <f>IF($R$3="Allocate Adders",ESTIMATE!BK1563,ESTIMATE!BA1563)</f>
        <v>0</v>
      </c>
      <c r="M1574" s="1275">
        <f t="shared" si="69"/>
        <v>0</v>
      </c>
      <c r="N1574" s="1275"/>
      <c r="O1574" s="520">
        <f t="shared" si="68"/>
        <v>0</v>
      </c>
    </row>
    <row r="1575" spans="2:15" ht="18" hidden="1" customHeight="1">
      <c r="B1575" s="516"/>
      <c r="C1575" s="1274" t="str">
        <f>T(ESTIMATE!B1564)</f>
        <v/>
      </c>
      <c r="D1575" s="1274"/>
      <c r="E1575" s="1274"/>
      <c r="F1575" s="1274"/>
      <c r="G1575" s="1274"/>
      <c r="H1575" s="559">
        <f>ESTIMATE!R1564</f>
        <v>0</v>
      </c>
      <c r="I1575" s="560" t="str">
        <f>T(ESTIMATE!U1564)</f>
        <v/>
      </c>
      <c r="J1575" s="561">
        <f>IF($R$3="Allocate Adders",ESTIMATE!BE1564,ESTIMATE!AY1564)</f>
        <v>0</v>
      </c>
      <c r="K1575" s="561">
        <f>IF($R$3="Allocate Adders",ESTIMATE!BH1564,ESTIMATE!AZ1564)</f>
        <v>0</v>
      </c>
      <c r="L1575" s="561">
        <f>IF($R$3="Allocate Adders",ESTIMATE!BK1564,ESTIMATE!BA1564)</f>
        <v>0</v>
      </c>
      <c r="M1575" s="1275">
        <f t="shared" si="69"/>
        <v>0</v>
      </c>
      <c r="N1575" s="1275"/>
      <c r="O1575" s="520">
        <f t="shared" si="68"/>
        <v>0</v>
      </c>
    </row>
    <row r="1576" spans="2:15" ht="18" hidden="1" customHeight="1">
      <c r="B1576" s="516"/>
      <c r="C1576" s="1274" t="str">
        <f>T(ESTIMATE!B1565)</f>
        <v/>
      </c>
      <c r="D1576" s="1274"/>
      <c r="E1576" s="1274"/>
      <c r="F1576" s="1274"/>
      <c r="G1576" s="1274"/>
      <c r="H1576" s="559">
        <f>ESTIMATE!R1565</f>
        <v>0</v>
      </c>
      <c r="I1576" s="560" t="str">
        <f>T(ESTIMATE!U1565)</f>
        <v/>
      </c>
      <c r="J1576" s="561">
        <f>IF($R$3="Allocate Adders",ESTIMATE!BE1565,ESTIMATE!AY1565)</f>
        <v>0</v>
      </c>
      <c r="K1576" s="561">
        <f>IF($R$3="Allocate Adders",ESTIMATE!BH1565,ESTIMATE!AZ1565)</f>
        <v>0</v>
      </c>
      <c r="L1576" s="561">
        <f>IF($R$3="Allocate Adders",ESTIMATE!BK1565,ESTIMATE!BA1565)</f>
        <v>0</v>
      </c>
      <c r="M1576" s="1275">
        <f t="shared" si="69"/>
        <v>0</v>
      </c>
      <c r="N1576" s="1275"/>
      <c r="O1576" s="520">
        <f t="shared" si="68"/>
        <v>0</v>
      </c>
    </row>
    <row r="1577" spans="2:15" ht="18" hidden="1" customHeight="1">
      <c r="B1577" s="516"/>
      <c r="C1577" s="1274" t="str">
        <f>T(ESTIMATE!B1566)</f>
        <v/>
      </c>
      <c r="D1577" s="1274"/>
      <c r="E1577" s="1274"/>
      <c r="F1577" s="1274"/>
      <c r="G1577" s="1274"/>
      <c r="H1577" s="559">
        <f>ESTIMATE!R1566</f>
        <v>0</v>
      </c>
      <c r="I1577" s="560" t="str">
        <f>T(ESTIMATE!U1566)</f>
        <v/>
      </c>
      <c r="J1577" s="561">
        <f>IF($R$3="Allocate Adders",ESTIMATE!BE1566,ESTIMATE!AY1566)</f>
        <v>0</v>
      </c>
      <c r="K1577" s="561">
        <f>IF($R$3="Allocate Adders",ESTIMATE!BH1566,ESTIMATE!AZ1566)</f>
        <v>0</v>
      </c>
      <c r="L1577" s="561">
        <f>IF($R$3="Allocate Adders",ESTIMATE!BK1566,ESTIMATE!BA1566)</f>
        <v>0</v>
      </c>
      <c r="M1577" s="1275">
        <f t="shared" si="69"/>
        <v>0</v>
      </c>
      <c r="N1577" s="1275"/>
      <c r="O1577" s="520">
        <f t="shared" si="68"/>
        <v>0</v>
      </c>
    </row>
    <row r="1578" spans="2:15" ht="18" hidden="1" customHeight="1">
      <c r="B1578" s="516"/>
      <c r="C1578" s="1274" t="str">
        <f>T(ESTIMATE!B1567)</f>
        <v/>
      </c>
      <c r="D1578" s="1274"/>
      <c r="E1578" s="1274"/>
      <c r="F1578" s="1274"/>
      <c r="G1578" s="1274"/>
      <c r="H1578" s="559">
        <f>ESTIMATE!R1567</f>
        <v>0</v>
      </c>
      <c r="I1578" s="560" t="str">
        <f>T(ESTIMATE!U1567)</f>
        <v/>
      </c>
      <c r="J1578" s="561">
        <f>IF($R$3="Allocate Adders",ESTIMATE!BE1567,ESTIMATE!AY1567)</f>
        <v>0</v>
      </c>
      <c r="K1578" s="561">
        <f>IF($R$3="Allocate Adders",ESTIMATE!BH1567,ESTIMATE!AZ1567)</f>
        <v>0</v>
      </c>
      <c r="L1578" s="561">
        <f>IF($R$3="Allocate Adders",ESTIMATE!BK1567,ESTIMATE!BA1567)</f>
        <v>0</v>
      </c>
      <c r="M1578" s="1275">
        <f t="shared" si="69"/>
        <v>0</v>
      </c>
      <c r="N1578" s="1275"/>
      <c r="O1578" s="520">
        <f t="shared" si="68"/>
        <v>0</v>
      </c>
    </row>
    <row r="1579" spans="2:15" ht="18" hidden="1" customHeight="1">
      <c r="B1579" s="516"/>
      <c r="C1579" s="1274" t="str">
        <f>T(ESTIMATE!B1568)</f>
        <v/>
      </c>
      <c r="D1579" s="1274"/>
      <c r="E1579" s="1274"/>
      <c r="F1579" s="1274"/>
      <c r="G1579" s="1274"/>
      <c r="H1579" s="559">
        <f>ESTIMATE!R1568</f>
        <v>0</v>
      </c>
      <c r="I1579" s="560" t="str">
        <f>T(ESTIMATE!U1568)</f>
        <v/>
      </c>
      <c r="J1579" s="561">
        <f>IF($R$3="Allocate Adders",ESTIMATE!BE1568,ESTIMATE!AY1568)</f>
        <v>0</v>
      </c>
      <c r="K1579" s="561">
        <f>IF($R$3="Allocate Adders",ESTIMATE!BH1568,ESTIMATE!AZ1568)</f>
        <v>0</v>
      </c>
      <c r="L1579" s="561">
        <f>IF($R$3="Allocate Adders",ESTIMATE!BK1568,ESTIMATE!BA1568)</f>
        <v>0</v>
      </c>
      <c r="M1579" s="1275">
        <f t="shared" si="69"/>
        <v>0</v>
      </c>
      <c r="N1579" s="1275"/>
      <c r="O1579" s="520">
        <f t="shared" si="68"/>
        <v>0</v>
      </c>
    </row>
    <row r="1580" spans="2:15" ht="18" hidden="1" customHeight="1">
      <c r="B1580" s="516"/>
      <c r="C1580" s="1274" t="str">
        <f>T(ESTIMATE!B1569)</f>
        <v/>
      </c>
      <c r="D1580" s="1274"/>
      <c r="E1580" s="1274"/>
      <c r="F1580" s="1274"/>
      <c r="G1580" s="1274"/>
      <c r="H1580" s="559">
        <f>ESTIMATE!R1569</f>
        <v>0</v>
      </c>
      <c r="I1580" s="560" t="str">
        <f>T(ESTIMATE!U1569)</f>
        <v/>
      </c>
      <c r="J1580" s="561">
        <f>IF($R$3="Allocate Adders",ESTIMATE!BE1569,ESTIMATE!AY1569)</f>
        <v>0</v>
      </c>
      <c r="K1580" s="561">
        <f>IF($R$3="Allocate Adders",ESTIMATE!BH1569,ESTIMATE!AZ1569)</f>
        <v>0</v>
      </c>
      <c r="L1580" s="561">
        <f>IF($R$3="Allocate Adders",ESTIMATE!BK1569,ESTIMATE!BA1569)</f>
        <v>0</v>
      </c>
      <c r="M1580" s="1275">
        <f t="shared" si="69"/>
        <v>0</v>
      </c>
      <c r="N1580" s="1275"/>
      <c r="O1580" s="520">
        <f t="shared" si="68"/>
        <v>0</v>
      </c>
    </row>
    <row r="1581" spans="2:15" ht="18" hidden="1" customHeight="1">
      <c r="B1581" s="516"/>
      <c r="C1581" s="1274" t="str">
        <f>T(ESTIMATE!B1570)</f>
        <v/>
      </c>
      <c r="D1581" s="1274"/>
      <c r="E1581" s="1274"/>
      <c r="F1581" s="1274"/>
      <c r="G1581" s="1274"/>
      <c r="H1581" s="559">
        <f>ESTIMATE!R1570</f>
        <v>0</v>
      </c>
      <c r="I1581" s="560" t="str">
        <f>T(ESTIMATE!U1570)</f>
        <v/>
      </c>
      <c r="J1581" s="561">
        <f>IF($R$3="Allocate Adders",ESTIMATE!BE1570,ESTIMATE!AY1570)</f>
        <v>0</v>
      </c>
      <c r="K1581" s="561">
        <f>IF($R$3="Allocate Adders",ESTIMATE!BH1570,ESTIMATE!AZ1570)</f>
        <v>0</v>
      </c>
      <c r="L1581" s="561">
        <f>IF($R$3="Allocate Adders",ESTIMATE!BK1570,ESTIMATE!BA1570)</f>
        <v>0</v>
      </c>
      <c r="M1581" s="1275">
        <f t="shared" si="69"/>
        <v>0</v>
      </c>
      <c r="N1581" s="1275"/>
      <c r="O1581" s="520">
        <f t="shared" si="68"/>
        <v>0</v>
      </c>
    </row>
    <row r="1582" spans="2:15" ht="18" hidden="1" customHeight="1">
      <c r="B1582" s="516"/>
      <c r="C1582" s="1274" t="str">
        <f>T(ESTIMATE!B1571)</f>
        <v/>
      </c>
      <c r="D1582" s="1274"/>
      <c r="E1582" s="1274"/>
      <c r="F1582" s="1274"/>
      <c r="G1582" s="1274"/>
      <c r="H1582" s="559">
        <f>ESTIMATE!R1571</f>
        <v>0</v>
      </c>
      <c r="I1582" s="560" t="str">
        <f>T(ESTIMATE!U1571)</f>
        <v/>
      </c>
      <c r="J1582" s="561">
        <f>IF($R$3="Allocate Adders",ESTIMATE!BE1571,ESTIMATE!AY1571)</f>
        <v>0</v>
      </c>
      <c r="K1582" s="561">
        <f>IF($R$3="Allocate Adders",ESTIMATE!BH1571,ESTIMATE!AZ1571)</f>
        <v>0</v>
      </c>
      <c r="L1582" s="561">
        <f>IF($R$3="Allocate Adders",ESTIMATE!BK1571,ESTIMATE!BA1571)</f>
        <v>0</v>
      </c>
      <c r="M1582" s="1275">
        <f t="shared" si="69"/>
        <v>0</v>
      </c>
      <c r="N1582" s="1275"/>
      <c r="O1582" s="520">
        <f t="shared" si="68"/>
        <v>0</v>
      </c>
    </row>
    <row r="1583" spans="2:15" ht="18" hidden="1" customHeight="1">
      <c r="B1583" s="516"/>
      <c r="C1583" s="1274" t="str">
        <f>T(ESTIMATE!B1572)</f>
        <v/>
      </c>
      <c r="D1583" s="1274"/>
      <c r="E1583" s="1274"/>
      <c r="F1583" s="1274"/>
      <c r="G1583" s="1274"/>
      <c r="H1583" s="559">
        <f>ESTIMATE!R1572</f>
        <v>0</v>
      </c>
      <c r="I1583" s="560" t="str">
        <f>T(ESTIMATE!U1572)</f>
        <v/>
      </c>
      <c r="J1583" s="561">
        <f>IF($R$3="Allocate Adders",ESTIMATE!BE1572,ESTIMATE!AY1572)</f>
        <v>0</v>
      </c>
      <c r="K1583" s="561">
        <f>IF($R$3="Allocate Adders",ESTIMATE!BH1572,ESTIMATE!AZ1572)</f>
        <v>0</v>
      </c>
      <c r="L1583" s="561">
        <f>IF($R$3="Allocate Adders",ESTIMATE!BK1572,ESTIMATE!BA1572)</f>
        <v>0</v>
      </c>
      <c r="M1583" s="1275">
        <f t="shared" si="69"/>
        <v>0</v>
      </c>
      <c r="N1583" s="1275"/>
      <c r="O1583" s="520">
        <f t="shared" si="68"/>
        <v>0</v>
      </c>
    </row>
    <row r="1584" spans="2:15" ht="18" hidden="1" customHeight="1">
      <c r="B1584" s="516"/>
      <c r="C1584" s="1274" t="str">
        <f>T(ESTIMATE!B1573)</f>
        <v/>
      </c>
      <c r="D1584" s="1274"/>
      <c r="E1584" s="1274"/>
      <c r="F1584" s="1274"/>
      <c r="G1584" s="1274"/>
      <c r="H1584" s="559">
        <f>ESTIMATE!R1573</f>
        <v>0</v>
      </c>
      <c r="I1584" s="560" t="str">
        <f>T(ESTIMATE!U1573)</f>
        <v/>
      </c>
      <c r="J1584" s="561">
        <f>IF($R$3="Allocate Adders",ESTIMATE!BE1573,ESTIMATE!AY1573)</f>
        <v>0</v>
      </c>
      <c r="K1584" s="561">
        <f>IF($R$3="Allocate Adders",ESTIMATE!BH1573,ESTIMATE!AZ1573)</f>
        <v>0</v>
      </c>
      <c r="L1584" s="561">
        <f>IF($R$3="Allocate Adders",ESTIMATE!BK1573,ESTIMATE!BA1573)</f>
        <v>0</v>
      </c>
      <c r="M1584" s="1275">
        <f t="shared" si="69"/>
        <v>0</v>
      </c>
      <c r="N1584" s="1275"/>
      <c r="O1584" s="520">
        <f t="shared" si="68"/>
        <v>0</v>
      </c>
    </row>
    <row r="1585" spans="2:15" ht="18" hidden="1" customHeight="1">
      <c r="B1585" s="516"/>
      <c r="C1585" s="1274" t="str">
        <f>T(ESTIMATE!B1574)</f>
        <v/>
      </c>
      <c r="D1585" s="1274"/>
      <c r="E1585" s="1274"/>
      <c r="F1585" s="1274"/>
      <c r="G1585" s="1274"/>
      <c r="H1585" s="559">
        <f>ESTIMATE!R1574</f>
        <v>0</v>
      </c>
      <c r="I1585" s="560" t="str">
        <f>T(ESTIMATE!U1574)</f>
        <v/>
      </c>
      <c r="J1585" s="561">
        <f>IF($R$3="Allocate Adders",ESTIMATE!BE1574,ESTIMATE!AY1574)</f>
        <v>0</v>
      </c>
      <c r="K1585" s="561">
        <f>IF($R$3="Allocate Adders",ESTIMATE!BH1574,ESTIMATE!AZ1574)</f>
        <v>0</v>
      </c>
      <c r="L1585" s="561">
        <f>IF($R$3="Allocate Adders",ESTIMATE!BK1574,ESTIMATE!BA1574)</f>
        <v>0</v>
      </c>
      <c r="M1585" s="1275">
        <f t="shared" si="69"/>
        <v>0</v>
      </c>
      <c r="N1585" s="1275"/>
      <c r="O1585" s="520">
        <f t="shared" si="68"/>
        <v>0</v>
      </c>
    </row>
    <row r="1586" spans="2:15" ht="18" hidden="1" customHeight="1">
      <c r="B1586" s="516"/>
      <c r="C1586" s="1274" t="str">
        <f>T(ESTIMATE!B1575)</f>
        <v/>
      </c>
      <c r="D1586" s="1274"/>
      <c r="E1586" s="1274"/>
      <c r="F1586" s="1274"/>
      <c r="G1586" s="1274"/>
      <c r="H1586" s="559">
        <f>ESTIMATE!R1575</f>
        <v>0</v>
      </c>
      <c r="I1586" s="560" t="str">
        <f>T(ESTIMATE!U1575)</f>
        <v/>
      </c>
      <c r="J1586" s="561">
        <f>IF($R$3="Allocate Adders",ESTIMATE!BE1575,ESTIMATE!AY1575)</f>
        <v>0</v>
      </c>
      <c r="K1586" s="561">
        <f>IF($R$3="Allocate Adders",ESTIMATE!BH1575,ESTIMATE!AZ1575)</f>
        <v>0</v>
      </c>
      <c r="L1586" s="561">
        <f>IF($R$3="Allocate Adders",ESTIMATE!BK1575,ESTIMATE!BA1575)</f>
        <v>0</v>
      </c>
      <c r="M1586" s="1275">
        <f t="shared" si="69"/>
        <v>0</v>
      </c>
      <c r="N1586" s="1275"/>
      <c r="O1586" s="520">
        <f t="shared" si="68"/>
        <v>0</v>
      </c>
    </row>
    <row r="1587" spans="2:15" ht="18" hidden="1" customHeight="1">
      <c r="B1587" s="516"/>
      <c r="C1587" s="1274" t="str">
        <f>T(ESTIMATE!B1576)</f>
        <v/>
      </c>
      <c r="D1587" s="1274"/>
      <c r="E1587" s="1274"/>
      <c r="F1587" s="1274"/>
      <c r="G1587" s="1274"/>
      <c r="H1587" s="559">
        <f>ESTIMATE!R1576</f>
        <v>0</v>
      </c>
      <c r="I1587" s="560" t="str">
        <f>T(ESTIMATE!U1576)</f>
        <v/>
      </c>
      <c r="J1587" s="561">
        <f>IF($R$3="Allocate Adders",ESTIMATE!BE1576,ESTIMATE!AY1576)</f>
        <v>0</v>
      </c>
      <c r="K1587" s="561">
        <f>IF($R$3="Allocate Adders",ESTIMATE!BH1576,ESTIMATE!AZ1576)</f>
        <v>0</v>
      </c>
      <c r="L1587" s="561">
        <f>IF($R$3="Allocate Adders",ESTIMATE!BK1576,ESTIMATE!BA1576)</f>
        <v>0</v>
      </c>
      <c r="M1587" s="1275">
        <f t="shared" si="69"/>
        <v>0</v>
      </c>
      <c r="N1587" s="1275"/>
      <c r="O1587" s="520">
        <f t="shared" si="68"/>
        <v>0</v>
      </c>
    </row>
    <row r="1588" spans="2:15" ht="18" hidden="1" customHeight="1">
      <c r="B1588" s="516"/>
      <c r="C1588" s="1274" t="str">
        <f>T(ESTIMATE!B1577)</f>
        <v/>
      </c>
      <c r="D1588" s="1274"/>
      <c r="E1588" s="1274"/>
      <c r="F1588" s="1274"/>
      <c r="G1588" s="1274"/>
      <c r="H1588" s="559">
        <f>ESTIMATE!R1577</f>
        <v>0</v>
      </c>
      <c r="I1588" s="560" t="str">
        <f>T(ESTIMATE!U1577)</f>
        <v/>
      </c>
      <c r="J1588" s="561">
        <f>IF($R$3="Allocate Adders",ESTIMATE!BE1577,ESTIMATE!AY1577)</f>
        <v>0</v>
      </c>
      <c r="K1588" s="561">
        <f>IF($R$3="Allocate Adders",ESTIMATE!BH1577,ESTIMATE!AZ1577)</f>
        <v>0</v>
      </c>
      <c r="L1588" s="561">
        <f>IF($R$3="Allocate Adders",ESTIMATE!BK1577,ESTIMATE!BA1577)</f>
        <v>0</v>
      </c>
      <c r="M1588" s="1275">
        <f t="shared" si="69"/>
        <v>0</v>
      </c>
      <c r="N1588" s="1275"/>
      <c r="O1588" s="520">
        <f t="shared" si="68"/>
        <v>0</v>
      </c>
    </row>
    <row r="1589" spans="2:15" ht="18" hidden="1" customHeight="1">
      <c r="B1589" s="516"/>
      <c r="C1589" s="1274" t="str">
        <f>T(ESTIMATE!B1578)</f>
        <v/>
      </c>
      <c r="D1589" s="1274"/>
      <c r="E1589" s="1274"/>
      <c r="F1589" s="1274"/>
      <c r="G1589" s="1274"/>
      <c r="H1589" s="559">
        <f>ESTIMATE!R1578</f>
        <v>0</v>
      </c>
      <c r="I1589" s="560" t="str">
        <f>T(ESTIMATE!U1578)</f>
        <v/>
      </c>
      <c r="J1589" s="561">
        <f>IF($R$3="Allocate Adders",ESTIMATE!BE1578,ESTIMATE!AY1578)</f>
        <v>0</v>
      </c>
      <c r="K1589" s="561">
        <f>IF($R$3="Allocate Adders",ESTIMATE!BH1578,ESTIMATE!AZ1578)</f>
        <v>0</v>
      </c>
      <c r="L1589" s="561">
        <f>IF($R$3="Allocate Adders",ESTIMATE!BK1578,ESTIMATE!BA1578)</f>
        <v>0</v>
      </c>
      <c r="M1589" s="1275">
        <f t="shared" si="69"/>
        <v>0</v>
      </c>
      <c r="N1589" s="1275"/>
      <c r="O1589" s="520">
        <f t="shared" si="68"/>
        <v>0</v>
      </c>
    </row>
    <row r="1590" spans="2:15" ht="18" hidden="1" customHeight="1">
      <c r="B1590" s="516"/>
      <c r="C1590" s="1274" t="str">
        <f>T(ESTIMATE!B1579)</f>
        <v/>
      </c>
      <c r="D1590" s="1274"/>
      <c r="E1590" s="1274"/>
      <c r="F1590" s="1274"/>
      <c r="G1590" s="1274"/>
      <c r="H1590" s="559">
        <f>ESTIMATE!R1579</f>
        <v>0</v>
      </c>
      <c r="I1590" s="560" t="str">
        <f>T(ESTIMATE!U1579)</f>
        <v/>
      </c>
      <c r="J1590" s="561">
        <f>IF($R$3="Allocate Adders",ESTIMATE!BE1579,ESTIMATE!AY1579)</f>
        <v>0</v>
      </c>
      <c r="K1590" s="561">
        <f>IF($R$3="Allocate Adders",ESTIMATE!BH1579,ESTIMATE!AZ1579)</f>
        <v>0</v>
      </c>
      <c r="L1590" s="561">
        <f>IF($R$3="Allocate Adders",ESTIMATE!BK1579,ESTIMATE!BA1579)</f>
        <v>0</v>
      </c>
      <c r="M1590" s="1275">
        <f t="shared" si="69"/>
        <v>0</v>
      </c>
      <c r="N1590" s="1275"/>
      <c r="O1590" s="520">
        <f t="shared" si="68"/>
        <v>0</v>
      </c>
    </row>
    <row r="1591" spans="2:15" ht="18" hidden="1" customHeight="1">
      <c r="B1591" s="516"/>
      <c r="C1591" s="1274" t="str">
        <f>T(ESTIMATE!B1580)</f>
        <v/>
      </c>
      <c r="D1591" s="1274"/>
      <c r="E1591" s="1274"/>
      <c r="F1591" s="1274"/>
      <c r="G1591" s="1274"/>
      <c r="H1591" s="559">
        <f>ESTIMATE!R1580</f>
        <v>0</v>
      </c>
      <c r="I1591" s="560" t="str">
        <f>T(ESTIMATE!U1580)</f>
        <v/>
      </c>
      <c r="J1591" s="561">
        <f>IF($R$3="Allocate Adders",ESTIMATE!BE1580,ESTIMATE!AY1580)</f>
        <v>0</v>
      </c>
      <c r="K1591" s="561">
        <f>IF($R$3="Allocate Adders",ESTIMATE!BH1580,ESTIMATE!AZ1580)</f>
        <v>0</v>
      </c>
      <c r="L1591" s="561">
        <f>IF($R$3="Allocate Adders",ESTIMATE!BK1580,ESTIMATE!BA1580)</f>
        <v>0</v>
      </c>
      <c r="M1591" s="1275">
        <f t="shared" si="69"/>
        <v>0</v>
      </c>
      <c r="N1591" s="1275"/>
      <c r="O1591" s="520">
        <f t="shared" si="68"/>
        <v>0</v>
      </c>
    </row>
    <row r="1592" spans="2:15" ht="4.3499999999999996" hidden="1" customHeight="1" thickBot="1">
      <c r="B1592" s="516"/>
      <c r="C1592" s="562"/>
      <c r="D1592" s="364"/>
      <c r="E1592" s="364"/>
      <c r="F1592" s="364"/>
      <c r="G1592" s="364"/>
      <c r="H1592" s="563"/>
      <c r="I1592" s="364"/>
      <c r="J1592" s="564"/>
      <c r="K1592" s="564"/>
      <c r="L1592" s="564"/>
      <c r="M1592" s="565"/>
      <c r="N1592" s="566"/>
      <c r="O1592" s="520">
        <f>O1593</f>
        <v>0</v>
      </c>
    </row>
    <row r="1593" spans="2:15" ht="22" hidden="1" customHeight="1" thickBot="1">
      <c r="B1593" s="516"/>
      <c r="C1593" s="1276" t="str">
        <f>T(ESTIMATE!AE1582)</f>
        <v>MISCELLANEOUS INTERIOR ITEMS TOTAL</v>
      </c>
      <c r="D1593" s="1277"/>
      <c r="E1593" s="1277"/>
      <c r="F1593" s="1277"/>
      <c r="G1593" s="1277"/>
      <c r="H1593" s="1277"/>
      <c r="I1593" s="1278"/>
      <c r="J1593" s="530">
        <f>SUM(J1552:J1592)</f>
        <v>0</v>
      </c>
      <c r="K1593" s="531">
        <f>SUM(K1552:K1592)</f>
        <v>0</v>
      </c>
      <c r="L1593" s="530">
        <f>SUM(L1552:L1592)</f>
        <v>0</v>
      </c>
      <c r="M1593" s="1279">
        <f>SUM(M1552:N1592)</f>
        <v>0</v>
      </c>
      <c r="N1593" s="1280"/>
      <c r="O1593" s="520">
        <f>SUM(O1551:O1591)</f>
        <v>0</v>
      </c>
    </row>
    <row r="1594" spans="2:15" ht="20.7" hidden="1" customHeight="1">
      <c r="B1594" s="521"/>
      <c r="C1594" s="585"/>
      <c r="D1594" s="585"/>
      <c r="E1594" s="585"/>
      <c r="F1594" s="585"/>
      <c r="G1594" s="585"/>
      <c r="H1594" s="586"/>
      <c r="I1594" s="585"/>
      <c r="J1594" s="587"/>
      <c r="K1594" s="587"/>
      <c r="L1594" s="587"/>
      <c r="M1594" s="588"/>
      <c r="N1594" s="571"/>
      <c r="O1594" s="520">
        <f>O1593</f>
        <v>0</v>
      </c>
    </row>
    <row r="1595" spans="2:15" ht="5.45" hidden="1" customHeight="1">
      <c r="B1595" s="597"/>
      <c r="C1595" s="1281"/>
      <c r="D1595" s="1281"/>
      <c r="E1595" s="1281"/>
      <c r="F1595" s="1281"/>
      <c r="G1595" s="1281"/>
      <c r="H1595" s="594"/>
      <c r="I1595" s="595"/>
      <c r="J1595" s="596"/>
      <c r="K1595" s="596"/>
      <c r="L1595" s="596"/>
      <c r="M1595" s="1282"/>
      <c r="N1595" s="1282"/>
    </row>
    <row r="1596" spans="2:15" ht="22" hidden="1" customHeight="1">
      <c r="B1596" s="521"/>
      <c r="C1596" s="1283" t="str">
        <f>T(ESTIMATE!B1585)</f>
        <v>INTERIORS 1</v>
      </c>
      <c r="D1596" s="1283"/>
      <c r="E1596" s="1283"/>
      <c r="F1596" s="1283"/>
      <c r="G1596" s="1284"/>
      <c r="H1596" s="556">
        <f>SUM(H1597:H1636)</f>
        <v>0</v>
      </c>
      <c r="I1596" s="557"/>
      <c r="J1596" s="558"/>
      <c r="K1596" s="558"/>
      <c r="L1596" s="558"/>
      <c r="M1596" s="1285"/>
      <c r="N1596" s="1286"/>
      <c r="O1596" s="520">
        <f t="shared" ref="O1596:O1636" si="70">H1596</f>
        <v>0</v>
      </c>
    </row>
    <row r="1597" spans="2:15" ht="18" hidden="1" customHeight="1">
      <c r="B1597" s="516"/>
      <c r="C1597" s="1274" t="str">
        <f>T(ESTIMATE!B1586)</f>
        <v/>
      </c>
      <c r="D1597" s="1274"/>
      <c r="E1597" s="1274"/>
      <c r="F1597" s="1274"/>
      <c r="G1597" s="1274"/>
      <c r="H1597" s="559">
        <f>ESTIMATE!R1586</f>
        <v>0</v>
      </c>
      <c r="I1597" s="560" t="str">
        <f>T(ESTIMATE!U1586)</f>
        <v/>
      </c>
      <c r="J1597" s="561">
        <f>IF($R$3="Allocate Adders",ESTIMATE!BE1586,ESTIMATE!AY1586)</f>
        <v>0</v>
      </c>
      <c r="K1597" s="561">
        <f>IF($R$3="Allocate Adders",ESTIMATE!BH1586,ESTIMATE!AZ1586)</f>
        <v>0</v>
      </c>
      <c r="L1597" s="561">
        <f>IF($R$3="Allocate Adders",ESTIMATE!BK1586,ESTIMATE!BA1586)</f>
        <v>0</v>
      </c>
      <c r="M1597" s="1275">
        <f t="shared" ref="M1597:M1636" si="71">SUM(J1597:L1597)</f>
        <v>0</v>
      </c>
      <c r="N1597" s="1275"/>
      <c r="O1597" s="520">
        <f t="shared" si="70"/>
        <v>0</v>
      </c>
    </row>
    <row r="1598" spans="2:15" ht="18" hidden="1" customHeight="1">
      <c r="B1598" s="516"/>
      <c r="C1598" s="1274" t="str">
        <f>T(ESTIMATE!B1587)</f>
        <v/>
      </c>
      <c r="D1598" s="1274"/>
      <c r="E1598" s="1274"/>
      <c r="F1598" s="1274"/>
      <c r="G1598" s="1274"/>
      <c r="H1598" s="559">
        <f>ESTIMATE!R1587</f>
        <v>0</v>
      </c>
      <c r="I1598" s="560" t="str">
        <f>T(ESTIMATE!U1587)</f>
        <v/>
      </c>
      <c r="J1598" s="561">
        <f>IF($R$3="Allocate Adders",ESTIMATE!BE1587,ESTIMATE!AY1587)</f>
        <v>0</v>
      </c>
      <c r="K1598" s="561">
        <f>IF($R$3="Allocate Adders",ESTIMATE!BH1587,ESTIMATE!AZ1587)</f>
        <v>0</v>
      </c>
      <c r="L1598" s="561">
        <f>IF($R$3="Allocate Adders",ESTIMATE!BK1587,ESTIMATE!BA1587)</f>
        <v>0</v>
      </c>
      <c r="M1598" s="1275">
        <f t="shared" si="71"/>
        <v>0</v>
      </c>
      <c r="N1598" s="1275"/>
      <c r="O1598" s="520">
        <f t="shared" si="70"/>
        <v>0</v>
      </c>
    </row>
    <row r="1599" spans="2:15" ht="18" hidden="1" customHeight="1">
      <c r="B1599" s="516"/>
      <c r="C1599" s="1274" t="str">
        <f>T(ESTIMATE!B1588)</f>
        <v/>
      </c>
      <c r="D1599" s="1274"/>
      <c r="E1599" s="1274"/>
      <c r="F1599" s="1274"/>
      <c r="G1599" s="1274"/>
      <c r="H1599" s="559">
        <f>ESTIMATE!R1588</f>
        <v>0</v>
      </c>
      <c r="I1599" s="560" t="str">
        <f>T(ESTIMATE!U1588)</f>
        <v/>
      </c>
      <c r="J1599" s="561">
        <f>IF($R$3="Allocate Adders",ESTIMATE!BE1588,ESTIMATE!AY1588)</f>
        <v>0</v>
      </c>
      <c r="K1599" s="561">
        <f>IF($R$3="Allocate Adders",ESTIMATE!BH1588,ESTIMATE!AZ1588)</f>
        <v>0</v>
      </c>
      <c r="L1599" s="561">
        <f>IF($R$3="Allocate Adders",ESTIMATE!BK1588,ESTIMATE!BA1588)</f>
        <v>0</v>
      </c>
      <c r="M1599" s="1275">
        <f t="shared" si="71"/>
        <v>0</v>
      </c>
      <c r="N1599" s="1275"/>
      <c r="O1599" s="520">
        <f t="shared" si="70"/>
        <v>0</v>
      </c>
    </row>
    <row r="1600" spans="2:15" ht="18" hidden="1" customHeight="1">
      <c r="B1600" s="516"/>
      <c r="C1600" s="1274" t="str">
        <f>T(ESTIMATE!B1589)</f>
        <v/>
      </c>
      <c r="D1600" s="1274"/>
      <c r="E1600" s="1274"/>
      <c r="F1600" s="1274"/>
      <c r="G1600" s="1274"/>
      <c r="H1600" s="559">
        <f>ESTIMATE!R1589</f>
        <v>0</v>
      </c>
      <c r="I1600" s="560" t="str">
        <f>T(ESTIMATE!U1589)</f>
        <v/>
      </c>
      <c r="J1600" s="561">
        <f>IF($R$3="Allocate Adders",ESTIMATE!BE1589,ESTIMATE!AY1589)</f>
        <v>0</v>
      </c>
      <c r="K1600" s="561">
        <f>IF($R$3="Allocate Adders",ESTIMATE!BH1589,ESTIMATE!AZ1589)</f>
        <v>0</v>
      </c>
      <c r="L1600" s="561">
        <f>IF($R$3="Allocate Adders",ESTIMATE!BK1589,ESTIMATE!BA1589)</f>
        <v>0</v>
      </c>
      <c r="M1600" s="1275">
        <f t="shared" si="71"/>
        <v>0</v>
      </c>
      <c r="N1600" s="1275"/>
      <c r="O1600" s="520">
        <f t="shared" si="70"/>
        <v>0</v>
      </c>
    </row>
    <row r="1601" spans="2:15" ht="18" hidden="1" customHeight="1">
      <c r="B1601" s="516"/>
      <c r="C1601" s="1274" t="str">
        <f>T(ESTIMATE!B1590)</f>
        <v/>
      </c>
      <c r="D1601" s="1274"/>
      <c r="E1601" s="1274"/>
      <c r="F1601" s="1274"/>
      <c r="G1601" s="1274"/>
      <c r="H1601" s="559">
        <f>ESTIMATE!R1590</f>
        <v>0</v>
      </c>
      <c r="I1601" s="560" t="str">
        <f>T(ESTIMATE!U1590)</f>
        <v/>
      </c>
      <c r="J1601" s="561">
        <f>IF($R$3="Allocate Adders",ESTIMATE!BE1590,ESTIMATE!AY1590)</f>
        <v>0</v>
      </c>
      <c r="K1601" s="561">
        <f>IF($R$3="Allocate Adders",ESTIMATE!BH1590,ESTIMATE!AZ1590)</f>
        <v>0</v>
      </c>
      <c r="L1601" s="561">
        <f>IF($R$3="Allocate Adders",ESTIMATE!BK1590,ESTIMATE!BA1590)</f>
        <v>0</v>
      </c>
      <c r="M1601" s="1275">
        <f t="shared" si="71"/>
        <v>0</v>
      </c>
      <c r="N1601" s="1275"/>
      <c r="O1601" s="520">
        <f t="shared" si="70"/>
        <v>0</v>
      </c>
    </row>
    <row r="1602" spans="2:15" ht="18" hidden="1" customHeight="1">
      <c r="B1602" s="516"/>
      <c r="C1602" s="1274" t="str">
        <f>T(ESTIMATE!B1591)</f>
        <v/>
      </c>
      <c r="D1602" s="1274"/>
      <c r="E1602" s="1274"/>
      <c r="F1602" s="1274"/>
      <c r="G1602" s="1274"/>
      <c r="H1602" s="559">
        <f>ESTIMATE!R1591</f>
        <v>0</v>
      </c>
      <c r="I1602" s="560" t="str">
        <f>T(ESTIMATE!U1591)</f>
        <v/>
      </c>
      <c r="J1602" s="561">
        <f>IF($R$3="Allocate Adders",ESTIMATE!BE1591,ESTIMATE!AY1591)</f>
        <v>0</v>
      </c>
      <c r="K1602" s="561">
        <f>IF($R$3="Allocate Adders",ESTIMATE!BH1591,ESTIMATE!AZ1591)</f>
        <v>0</v>
      </c>
      <c r="L1602" s="561">
        <f>IF($R$3="Allocate Adders",ESTIMATE!BK1591,ESTIMATE!BA1591)</f>
        <v>0</v>
      </c>
      <c r="M1602" s="1275">
        <f t="shared" si="71"/>
        <v>0</v>
      </c>
      <c r="N1602" s="1275"/>
      <c r="O1602" s="520">
        <f t="shared" si="70"/>
        <v>0</v>
      </c>
    </row>
    <row r="1603" spans="2:15" ht="18" hidden="1" customHeight="1">
      <c r="B1603" s="516"/>
      <c r="C1603" s="1274" t="str">
        <f>T(ESTIMATE!B1592)</f>
        <v/>
      </c>
      <c r="D1603" s="1274"/>
      <c r="E1603" s="1274"/>
      <c r="F1603" s="1274"/>
      <c r="G1603" s="1274"/>
      <c r="H1603" s="559">
        <f>ESTIMATE!R1592</f>
        <v>0</v>
      </c>
      <c r="I1603" s="560" t="str">
        <f>T(ESTIMATE!U1592)</f>
        <v/>
      </c>
      <c r="J1603" s="561">
        <f>IF($R$3="Allocate Adders",ESTIMATE!BE1592,ESTIMATE!AY1592)</f>
        <v>0</v>
      </c>
      <c r="K1603" s="561">
        <f>IF($R$3="Allocate Adders",ESTIMATE!BH1592,ESTIMATE!AZ1592)</f>
        <v>0</v>
      </c>
      <c r="L1603" s="561">
        <f>IF($R$3="Allocate Adders",ESTIMATE!BK1592,ESTIMATE!BA1592)</f>
        <v>0</v>
      </c>
      <c r="M1603" s="1275">
        <f t="shared" si="71"/>
        <v>0</v>
      </c>
      <c r="N1603" s="1275"/>
      <c r="O1603" s="520">
        <f t="shared" si="70"/>
        <v>0</v>
      </c>
    </row>
    <row r="1604" spans="2:15" ht="18" hidden="1" customHeight="1">
      <c r="B1604" s="516"/>
      <c r="C1604" s="1274" t="str">
        <f>T(ESTIMATE!B1593)</f>
        <v/>
      </c>
      <c r="D1604" s="1274"/>
      <c r="E1604" s="1274"/>
      <c r="F1604" s="1274"/>
      <c r="G1604" s="1274"/>
      <c r="H1604" s="559">
        <f>ESTIMATE!R1593</f>
        <v>0</v>
      </c>
      <c r="I1604" s="560" t="str">
        <f>T(ESTIMATE!U1593)</f>
        <v/>
      </c>
      <c r="J1604" s="561">
        <f>IF($R$3="Allocate Adders",ESTIMATE!BE1593,ESTIMATE!AY1593)</f>
        <v>0</v>
      </c>
      <c r="K1604" s="561">
        <f>IF($R$3="Allocate Adders",ESTIMATE!BH1593,ESTIMATE!AZ1593)</f>
        <v>0</v>
      </c>
      <c r="L1604" s="561">
        <f>IF($R$3="Allocate Adders",ESTIMATE!BK1593,ESTIMATE!BA1593)</f>
        <v>0</v>
      </c>
      <c r="M1604" s="1275">
        <f t="shared" si="71"/>
        <v>0</v>
      </c>
      <c r="N1604" s="1275"/>
      <c r="O1604" s="520">
        <f t="shared" si="70"/>
        <v>0</v>
      </c>
    </row>
    <row r="1605" spans="2:15" ht="18" hidden="1" customHeight="1">
      <c r="B1605" s="516"/>
      <c r="C1605" s="1274" t="str">
        <f>T(ESTIMATE!B1594)</f>
        <v/>
      </c>
      <c r="D1605" s="1274"/>
      <c r="E1605" s="1274"/>
      <c r="F1605" s="1274"/>
      <c r="G1605" s="1274"/>
      <c r="H1605" s="559">
        <f>ESTIMATE!R1594</f>
        <v>0</v>
      </c>
      <c r="I1605" s="560" t="str">
        <f>T(ESTIMATE!U1594)</f>
        <v/>
      </c>
      <c r="J1605" s="561">
        <f>IF($R$3="Allocate Adders",ESTIMATE!BE1594,ESTIMATE!AY1594)</f>
        <v>0</v>
      </c>
      <c r="K1605" s="561">
        <f>IF($R$3="Allocate Adders",ESTIMATE!BH1594,ESTIMATE!AZ1594)</f>
        <v>0</v>
      </c>
      <c r="L1605" s="561">
        <f>IF($R$3="Allocate Adders",ESTIMATE!BK1594,ESTIMATE!BA1594)</f>
        <v>0</v>
      </c>
      <c r="M1605" s="1275">
        <f t="shared" si="71"/>
        <v>0</v>
      </c>
      <c r="N1605" s="1275"/>
      <c r="O1605" s="520">
        <f t="shared" si="70"/>
        <v>0</v>
      </c>
    </row>
    <row r="1606" spans="2:15" ht="18" hidden="1" customHeight="1">
      <c r="B1606" s="516"/>
      <c r="C1606" s="1274" t="str">
        <f>T(ESTIMATE!B1595)</f>
        <v/>
      </c>
      <c r="D1606" s="1274"/>
      <c r="E1606" s="1274"/>
      <c r="F1606" s="1274"/>
      <c r="G1606" s="1274"/>
      <c r="H1606" s="559">
        <f>ESTIMATE!R1595</f>
        <v>0</v>
      </c>
      <c r="I1606" s="560" t="str">
        <f>T(ESTIMATE!U1595)</f>
        <v/>
      </c>
      <c r="J1606" s="561">
        <f>IF($R$3="Allocate Adders",ESTIMATE!BE1595,ESTIMATE!AY1595)</f>
        <v>0</v>
      </c>
      <c r="K1606" s="561">
        <f>IF($R$3="Allocate Adders",ESTIMATE!BH1595,ESTIMATE!AZ1595)</f>
        <v>0</v>
      </c>
      <c r="L1606" s="561">
        <f>IF($R$3="Allocate Adders",ESTIMATE!BK1595,ESTIMATE!BA1595)</f>
        <v>0</v>
      </c>
      <c r="M1606" s="1275">
        <f t="shared" si="71"/>
        <v>0</v>
      </c>
      <c r="N1606" s="1275"/>
      <c r="O1606" s="520">
        <f t="shared" si="70"/>
        <v>0</v>
      </c>
    </row>
    <row r="1607" spans="2:15" ht="18" hidden="1" customHeight="1">
      <c r="B1607" s="516"/>
      <c r="C1607" s="1274" t="str">
        <f>T(ESTIMATE!B1596)</f>
        <v/>
      </c>
      <c r="D1607" s="1274"/>
      <c r="E1607" s="1274"/>
      <c r="F1607" s="1274"/>
      <c r="G1607" s="1274"/>
      <c r="H1607" s="559">
        <f>ESTIMATE!R1596</f>
        <v>0</v>
      </c>
      <c r="I1607" s="560" t="str">
        <f>T(ESTIMATE!U1596)</f>
        <v/>
      </c>
      <c r="J1607" s="561">
        <f>IF($R$3="Allocate Adders",ESTIMATE!BE1596,ESTIMATE!AY1596)</f>
        <v>0</v>
      </c>
      <c r="K1607" s="561">
        <f>IF($R$3="Allocate Adders",ESTIMATE!BH1596,ESTIMATE!AZ1596)</f>
        <v>0</v>
      </c>
      <c r="L1607" s="561">
        <f>IF($R$3="Allocate Adders",ESTIMATE!BK1596,ESTIMATE!BA1596)</f>
        <v>0</v>
      </c>
      <c r="M1607" s="1275">
        <f t="shared" si="71"/>
        <v>0</v>
      </c>
      <c r="N1607" s="1275"/>
      <c r="O1607" s="520">
        <f t="shared" si="70"/>
        <v>0</v>
      </c>
    </row>
    <row r="1608" spans="2:15" ht="18" hidden="1" customHeight="1">
      <c r="B1608" s="516"/>
      <c r="C1608" s="1274" t="str">
        <f>T(ESTIMATE!B1597)</f>
        <v/>
      </c>
      <c r="D1608" s="1274"/>
      <c r="E1608" s="1274"/>
      <c r="F1608" s="1274"/>
      <c r="G1608" s="1274"/>
      <c r="H1608" s="559">
        <f>ESTIMATE!R1597</f>
        <v>0</v>
      </c>
      <c r="I1608" s="560" t="str">
        <f>T(ESTIMATE!U1597)</f>
        <v/>
      </c>
      <c r="J1608" s="561">
        <f>IF($R$3="Allocate Adders",ESTIMATE!BE1597,ESTIMATE!AY1597)</f>
        <v>0</v>
      </c>
      <c r="K1608" s="561">
        <f>IF($R$3="Allocate Adders",ESTIMATE!BH1597,ESTIMATE!AZ1597)</f>
        <v>0</v>
      </c>
      <c r="L1608" s="561">
        <f>IF($R$3="Allocate Adders",ESTIMATE!BK1597,ESTIMATE!BA1597)</f>
        <v>0</v>
      </c>
      <c r="M1608" s="1275">
        <f t="shared" si="71"/>
        <v>0</v>
      </c>
      <c r="N1608" s="1275"/>
      <c r="O1608" s="520">
        <f t="shared" si="70"/>
        <v>0</v>
      </c>
    </row>
    <row r="1609" spans="2:15" ht="18" hidden="1" customHeight="1">
      <c r="B1609" s="516"/>
      <c r="C1609" s="1274" t="str">
        <f>T(ESTIMATE!B1598)</f>
        <v/>
      </c>
      <c r="D1609" s="1274"/>
      <c r="E1609" s="1274"/>
      <c r="F1609" s="1274"/>
      <c r="G1609" s="1274"/>
      <c r="H1609" s="559">
        <f>ESTIMATE!R1598</f>
        <v>0</v>
      </c>
      <c r="I1609" s="560" t="str">
        <f>T(ESTIMATE!U1598)</f>
        <v/>
      </c>
      <c r="J1609" s="561">
        <f>IF($R$3="Allocate Adders",ESTIMATE!BE1598,ESTIMATE!AY1598)</f>
        <v>0</v>
      </c>
      <c r="K1609" s="561">
        <f>IF($R$3="Allocate Adders",ESTIMATE!BH1598,ESTIMATE!AZ1598)</f>
        <v>0</v>
      </c>
      <c r="L1609" s="561">
        <f>IF($R$3="Allocate Adders",ESTIMATE!BK1598,ESTIMATE!BA1598)</f>
        <v>0</v>
      </c>
      <c r="M1609" s="1275">
        <f t="shared" si="71"/>
        <v>0</v>
      </c>
      <c r="N1609" s="1275"/>
      <c r="O1609" s="520">
        <f t="shared" si="70"/>
        <v>0</v>
      </c>
    </row>
    <row r="1610" spans="2:15" ht="18" hidden="1" customHeight="1">
      <c r="B1610" s="516"/>
      <c r="C1610" s="1274" t="str">
        <f>T(ESTIMATE!B1599)</f>
        <v/>
      </c>
      <c r="D1610" s="1274"/>
      <c r="E1610" s="1274"/>
      <c r="F1610" s="1274"/>
      <c r="G1610" s="1274"/>
      <c r="H1610" s="559">
        <f>ESTIMATE!R1599</f>
        <v>0</v>
      </c>
      <c r="I1610" s="560" t="str">
        <f>T(ESTIMATE!U1599)</f>
        <v/>
      </c>
      <c r="J1610" s="561">
        <f>IF($R$3="Allocate Adders",ESTIMATE!BE1599,ESTIMATE!AY1599)</f>
        <v>0</v>
      </c>
      <c r="K1610" s="561">
        <f>IF($R$3="Allocate Adders",ESTIMATE!BH1599,ESTIMATE!AZ1599)</f>
        <v>0</v>
      </c>
      <c r="L1610" s="561">
        <f>IF($R$3="Allocate Adders",ESTIMATE!BK1599,ESTIMATE!BA1599)</f>
        <v>0</v>
      </c>
      <c r="M1610" s="1275">
        <f t="shared" si="71"/>
        <v>0</v>
      </c>
      <c r="N1610" s="1275"/>
      <c r="O1610" s="520">
        <f t="shared" si="70"/>
        <v>0</v>
      </c>
    </row>
    <row r="1611" spans="2:15" ht="18" hidden="1" customHeight="1">
      <c r="B1611" s="516"/>
      <c r="C1611" s="1274" t="str">
        <f>T(ESTIMATE!B1600)</f>
        <v/>
      </c>
      <c r="D1611" s="1274"/>
      <c r="E1611" s="1274"/>
      <c r="F1611" s="1274"/>
      <c r="G1611" s="1274"/>
      <c r="H1611" s="559">
        <f>ESTIMATE!R1600</f>
        <v>0</v>
      </c>
      <c r="I1611" s="560" t="str">
        <f>T(ESTIMATE!U1600)</f>
        <v/>
      </c>
      <c r="J1611" s="561">
        <f>IF($R$3="Allocate Adders",ESTIMATE!BE1600,ESTIMATE!AY1600)</f>
        <v>0</v>
      </c>
      <c r="K1611" s="561">
        <f>IF($R$3="Allocate Adders",ESTIMATE!BH1600,ESTIMATE!AZ1600)</f>
        <v>0</v>
      </c>
      <c r="L1611" s="561">
        <f>IF($R$3="Allocate Adders",ESTIMATE!BK1600,ESTIMATE!BA1600)</f>
        <v>0</v>
      </c>
      <c r="M1611" s="1275">
        <f t="shared" si="71"/>
        <v>0</v>
      </c>
      <c r="N1611" s="1275"/>
      <c r="O1611" s="520">
        <f t="shared" si="70"/>
        <v>0</v>
      </c>
    </row>
    <row r="1612" spans="2:15" ht="18" hidden="1" customHeight="1">
      <c r="B1612" s="516"/>
      <c r="C1612" s="1274" t="str">
        <f>T(ESTIMATE!B1601)</f>
        <v/>
      </c>
      <c r="D1612" s="1274"/>
      <c r="E1612" s="1274"/>
      <c r="F1612" s="1274"/>
      <c r="G1612" s="1274"/>
      <c r="H1612" s="559">
        <f>ESTIMATE!R1601</f>
        <v>0</v>
      </c>
      <c r="I1612" s="560" t="str">
        <f>T(ESTIMATE!U1601)</f>
        <v/>
      </c>
      <c r="J1612" s="561">
        <f>IF($R$3="Allocate Adders",ESTIMATE!BE1601,ESTIMATE!AY1601)</f>
        <v>0</v>
      </c>
      <c r="K1612" s="561">
        <f>IF($R$3="Allocate Adders",ESTIMATE!BH1601,ESTIMATE!AZ1601)</f>
        <v>0</v>
      </c>
      <c r="L1612" s="561">
        <f>IF($R$3="Allocate Adders",ESTIMATE!BK1601,ESTIMATE!BA1601)</f>
        <v>0</v>
      </c>
      <c r="M1612" s="1275">
        <f t="shared" si="71"/>
        <v>0</v>
      </c>
      <c r="N1612" s="1275"/>
      <c r="O1612" s="520">
        <f t="shared" si="70"/>
        <v>0</v>
      </c>
    </row>
    <row r="1613" spans="2:15" ht="18" hidden="1" customHeight="1">
      <c r="B1613" s="516"/>
      <c r="C1613" s="1274" t="str">
        <f>T(ESTIMATE!B1602)</f>
        <v/>
      </c>
      <c r="D1613" s="1274"/>
      <c r="E1613" s="1274"/>
      <c r="F1613" s="1274"/>
      <c r="G1613" s="1274"/>
      <c r="H1613" s="559">
        <f>ESTIMATE!R1602</f>
        <v>0</v>
      </c>
      <c r="I1613" s="560" t="str">
        <f>T(ESTIMATE!U1602)</f>
        <v/>
      </c>
      <c r="J1613" s="561">
        <f>IF($R$3="Allocate Adders",ESTIMATE!BE1602,ESTIMATE!AY1602)</f>
        <v>0</v>
      </c>
      <c r="K1613" s="561">
        <f>IF($R$3="Allocate Adders",ESTIMATE!BH1602,ESTIMATE!AZ1602)</f>
        <v>0</v>
      </c>
      <c r="L1613" s="561">
        <f>IF($R$3="Allocate Adders",ESTIMATE!BK1602,ESTIMATE!BA1602)</f>
        <v>0</v>
      </c>
      <c r="M1613" s="1275">
        <f t="shared" si="71"/>
        <v>0</v>
      </c>
      <c r="N1613" s="1275"/>
      <c r="O1613" s="520">
        <f t="shared" si="70"/>
        <v>0</v>
      </c>
    </row>
    <row r="1614" spans="2:15" ht="18" hidden="1" customHeight="1">
      <c r="B1614" s="516"/>
      <c r="C1614" s="1274" t="str">
        <f>T(ESTIMATE!B1603)</f>
        <v/>
      </c>
      <c r="D1614" s="1274"/>
      <c r="E1614" s="1274"/>
      <c r="F1614" s="1274"/>
      <c r="G1614" s="1274"/>
      <c r="H1614" s="559">
        <f>ESTIMATE!R1603</f>
        <v>0</v>
      </c>
      <c r="I1614" s="560" t="str">
        <f>T(ESTIMATE!U1603)</f>
        <v/>
      </c>
      <c r="J1614" s="561">
        <f>IF($R$3="Allocate Adders",ESTIMATE!BE1603,ESTIMATE!AY1603)</f>
        <v>0</v>
      </c>
      <c r="K1614" s="561">
        <f>IF($R$3="Allocate Adders",ESTIMATE!BH1603,ESTIMATE!AZ1603)</f>
        <v>0</v>
      </c>
      <c r="L1614" s="561">
        <f>IF($R$3="Allocate Adders",ESTIMATE!BK1603,ESTIMATE!BA1603)</f>
        <v>0</v>
      </c>
      <c r="M1614" s="1275">
        <f t="shared" si="71"/>
        <v>0</v>
      </c>
      <c r="N1614" s="1275"/>
      <c r="O1614" s="520">
        <f t="shared" si="70"/>
        <v>0</v>
      </c>
    </row>
    <row r="1615" spans="2:15" ht="18" hidden="1" customHeight="1">
      <c r="B1615" s="516"/>
      <c r="C1615" s="1274" t="str">
        <f>T(ESTIMATE!B1604)</f>
        <v/>
      </c>
      <c r="D1615" s="1274"/>
      <c r="E1615" s="1274"/>
      <c r="F1615" s="1274"/>
      <c r="G1615" s="1274"/>
      <c r="H1615" s="559">
        <f>ESTIMATE!R1604</f>
        <v>0</v>
      </c>
      <c r="I1615" s="560" t="str">
        <f>T(ESTIMATE!U1604)</f>
        <v/>
      </c>
      <c r="J1615" s="561">
        <f>IF($R$3="Allocate Adders",ESTIMATE!BE1604,ESTIMATE!AY1604)</f>
        <v>0</v>
      </c>
      <c r="K1615" s="561">
        <f>IF($R$3="Allocate Adders",ESTIMATE!BH1604,ESTIMATE!AZ1604)</f>
        <v>0</v>
      </c>
      <c r="L1615" s="561">
        <f>IF($R$3="Allocate Adders",ESTIMATE!BK1604,ESTIMATE!BA1604)</f>
        <v>0</v>
      </c>
      <c r="M1615" s="1275">
        <f t="shared" si="71"/>
        <v>0</v>
      </c>
      <c r="N1615" s="1275"/>
      <c r="O1615" s="520">
        <f t="shared" si="70"/>
        <v>0</v>
      </c>
    </row>
    <row r="1616" spans="2:15" ht="18" hidden="1" customHeight="1">
      <c r="B1616" s="516"/>
      <c r="C1616" s="1274" t="str">
        <f>T(ESTIMATE!B1605)</f>
        <v/>
      </c>
      <c r="D1616" s="1274"/>
      <c r="E1616" s="1274"/>
      <c r="F1616" s="1274"/>
      <c r="G1616" s="1274"/>
      <c r="H1616" s="559">
        <f>ESTIMATE!R1605</f>
        <v>0</v>
      </c>
      <c r="I1616" s="560" t="str">
        <f>T(ESTIMATE!U1605)</f>
        <v/>
      </c>
      <c r="J1616" s="561">
        <f>IF($R$3="Allocate Adders",ESTIMATE!BE1605,ESTIMATE!AY1605)</f>
        <v>0</v>
      </c>
      <c r="K1616" s="561">
        <f>IF($R$3="Allocate Adders",ESTIMATE!BH1605,ESTIMATE!AZ1605)</f>
        <v>0</v>
      </c>
      <c r="L1616" s="561">
        <f>IF($R$3="Allocate Adders",ESTIMATE!BK1605,ESTIMATE!BA1605)</f>
        <v>0</v>
      </c>
      <c r="M1616" s="1275">
        <f t="shared" si="71"/>
        <v>0</v>
      </c>
      <c r="N1616" s="1275"/>
      <c r="O1616" s="520">
        <f t="shared" si="70"/>
        <v>0</v>
      </c>
    </row>
    <row r="1617" spans="2:15" ht="18" hidden="1" customHeight="1">
      <c r="B1617" s="516"/>
      <c r="C1617" s="1274" t="str">
        <f>T(ESTIMATE!B1606)</f>
        <v/>
      </c>
      <c r="D1617" s="1274"/>
      <c r="E1617" s="1274"/>
      <c r="F1617" s="1274"/>
      <c r="G1617" s="1274"/>
      <c r="H1617" s="559">
        <f>ESTIMATE!R1606</f>
        <v>0</v>
      </c>
      <c r="I1617" s="560" t="str">
        <f>T(ESTIMATE!U1606)</f>
        <v/>
      </c>
      <c r="J1617" s="561">
        <f>IF($R$3="Allocate Adders",ESTIMATE!BE1606,ESTIMATE!AY1606)</f>
        <v>0</v>
      </c>
      <c r="K1617" s="561">
        <f>IF($R$3="Allocate Adders",ESTIMATE!BH1606,ESTIMATE!AZ1606)</f>
        <v>0</v>
      </c>
      <c r="L1617" s="561">
        <f>IF($R$3="Allocate Adders",ESTIMATE!BK1606,ESTIMATE!BA1606)</f>
        <v>0</v>
      </c>
      <c r="M1617" s="1275">
        <f t="shared" si="71"/>
        <v>0</v>
      </c>
      <c r="N1617" s="1275"/>
      <c r="O1617" s="520">
        <f t="shared" si="70"/>
        <v>0</v>
      </c>
    </row>
    <row r="1618" spans="2:15" ht="18" hidden="1" customHeight="1">
      <c r="B1618" s="516"/>
      <c r="C1618" s="1274" t="str">
        <f>T(ESTIMATE!B1607)</f>
        <v/>
      </c>
      <c r="D1618" s="1274"/>
      <c r="E1618" s="1274"/>
      <c r="F1618" s="1274"/>
      <c r="G1618" s="1274"/>
      <c r="H1618" s="559">
        <f>ESTIMATE!R1607</f>
        <v>0</v>
      </c>
      <c r="I1618" s="560" t="str">
        <f>T(ESTIMATE!U1607)</f>
        <v/>
      </c>
      <c r="J1618" s="561">
        <f>IF($R$3="Allocate Adders",ESTIMATE!BE1607,ESTIMATE!AY1607)</f>
        <v>0</v>
      </c>
      <c r="K1618" s="561">
        <f>IF($R$3="Allocate Adders",ESTIMATE!BH1607,ESTIMATE!AZ1607)</f>
        <v>0</v>
      </c>
      <c r="L1618" s="561">
        <f>IF($R$3="Allocate Adders",ESTIMATE!BK1607,ESTIMATE!BA1607)</f>
        <v>0</v>
      </c>
      <c r="M1618" s="1275">
        <f t="shared" si="71"/>
        <v>0</v>
      </c>
      <c r="N1618" s="1275"/>
      <c r="O1618" s="520">
        <f t="shared" si="70"/>
        <v>0</v>
      </c>
    </row>
    <row r="1619" spans="2:15" ht="18" hidden="1" customHeight="1">
      <c r="B1619" s="516"/>
      <c r="C1619" s="1274" t="str">
        <f>T(ESTIMATE!B1608)</f>
        <v/>
      </c>
      <c r="D1619" s="1274"/>
      <c r="E1619" s="1274"/>
      <c r="F1619" s="1274"/>
      <c r="G1619" s="1274"/>
      <c r="H1619" s="559">
        <f>ESTIMATE!R1608</f>
        <v>0</v>
      </c>
      <c r="I1619" s="560" t="str">
        <f>T(ESTIMATE!U1608)</f>
        <v/>
      </c>
      <c r="J1619" s="561">
        <f>IF($R$3="Allocate Adders",ESTIMATE!BE1608,ESTIMATE!AY1608)</f>
        <v>0</v>
      </c>
      <c r="K1619" s="561">
        <f>IF($R$3="Allocate Adders",ESTIMATE!BH1608,ESTIMATE!AZ1608)</f>
        <v>0</v>
      </c>
      <c r="L1619" s="561">
        <f>IF($R$3="Allocate Adders",ESTIMATE!BK1608,ESTIMATE!BA1608)</f>
        <v>0</v>
      </c>
      <c r="M1619" s="1275">
        <f t="shared" si="71"/>
        <v>0</v>
      </c>
      <c r="N1619" s="1275"/>
      <c r="O1619" s="520">
        <f t="shared" si="70"/>
        <v>0</v>
      </c>
    </row>
    <row r="1620" spans="2:15" ht="18" hidden="1" customHeight="1">
      <c r="B1620" s="516"/>
      <c r="C1620" s="1274" t="str">
        <f>T(ESTIMATE!B1609)</f>
        <v/>
      </c>
      <c r="D1620" s="1274"/>
      <c r="E1620" s="1274"/>
      <c r="F1620" s="1274"/>
      <c r="G1620" s="1274"/>
      <c r="H1620" s="559">
        <f>ESTIMATE!R1609</f>
        <v>0</v>
      </c>
      <c r="I1620" s="560" t="str">
        <f>T(ESTIMATE!U1609)</f>
        <v/>
      </c>
      <c r="J1620" s="561">
        <f>IF($R$3="Allocate Adders",ESTIMATE!BE1609,ESTIMATE!AY1609)</f>
        <v>0</v>
      </c>
      <c r="K1620" s="561">
        <f>IF($R$3="Allocate Adders",ESTIMATE!BH1609,ESTIMATE!AZ1609)</f>
        <v>0</v>
      </c>
      <c r="L1620" s="561">
        <f>IF($R$3="Allocate Adders",ESTIMATE!BK1609,ESTIMATE!BA1609)</f>
        <v>0</v>
      </c>
      <c r="M1620" s="1275">
        <f t="shared" si="71"/>
        <v>0</v>
      </c>
      <c r="N1620" s="1275"/>
      <c r="O1620" s="520">
        <f t="shared" si="70"/>
        <v>0</v>
      </c>
    </row>
    <row r="1621" spans="2:15" ht="18" hidden="1" customHeight="1">
      <c r="B1621" s="516"/>
      <c r="C1621" s="1274" t="str">
        <f>T(ESTIMATE!B1610)</f>
        <v/>
      </c>
      <c r="D1621" s="1274"/>
      <c r="E1621" s="1274"/>
      <c r="F1621" s="1274"/>
      <c r="G1621" s="1274"/>
      <c r="H1621" s="559">
        <f>ESTIMATE!R1610</f>
        <v>0</v>
      </c>
      <c r="I1621" s="560" t="str">
        <f>T(ESTIMATE!U1610)</f>
        <v/>
      </c>
      <c r="J1621" s="561">
        <f>IF($R$3="Allocate Adders",ESTIMATE!BE1610,ESTIMATE!AY1610)</f>
        <v>0</v>
      </c>
      <c r="K1621" s="561">
        <f>IF($R$3="Allocate Adders",ESTIMATE!BH1610,ESTIMATE!AZ1610)</f>
        <v>0</v>
      </c>
      <c r="L1621" s="561">
        <f>IF($R$3="Allocate Adders",ESTIMATE!BK1610,ESTIMATE!BA1610)</f>
        <v>0</v>
      </c>
      <c r="M1621" s="1275">
        <f t="shared" si="71"/>
        <v>0</v>
      </c>
      <c r="N1621" s="1275"/>
      <c r="O1621" s="520">
        <f t="shared" si="70"/>
        <v>0</v>
      </c>
    </row>
    <row r="1622" spans="2:15" ht="18" hidden="1" customHeight="1">
      <c r="B1622" s="516"/>
      <c r="C1622" s="1274" t="str">
        <f>T(ESTIMATE!B1611)</f>
        <v/>
      </c>
      <c r="D1622" s="1274"/>
      <c r="E1622" s="1274"/>
      <c r="F1622" s="1274"/>
      <c r="G1622" s="1274"/>
      <c r="H1622" s="559">
        <f>ESTIMATE!R1611</f>
        <v>0</v>
      </c>
      <c r="I1622" s="560" t="str">
        <f>T(ESTIMATE!U1611)</f>
        <v/>
      </c>
      <c r="J1622" s="561">
        <f>IF($R$3="Allocate Adders",ESTIMATE!BE1611,ESTIMATE!AY1611)</f>
        <v>0</v>
      </c>
      <c r="K1622" s="561">
        <f>IF($R$3="Allocate Adders",ESTIMATE!BH1611,ESTIMATE!AZ1611)</f>
        <v>0</v>
      </c>
      <c r="L1622" s="561">
        <f>IF($R$3="Allocate Adders",ESTIMATE!BK1611,ESTIMATE!BA1611)</f>
        <v>0</v>
      </c>
      <c r="M1622" s="1275">
        <f t="shared" si="71"/>
        <v>0</v>
      </c>
      <c r="N1622" s="1275"/>
      <c r="O1622" s="520">
        <f t="shared" si="70"/>
        <v>0</v>
      </c>
    </row>
    <row r="1623" spans="2:15" ht="18" hidden="1" customHeight="1">
      <c r="B1623" s="516"/>
      <c r="C1623" s="1274" t="str">
        <f>T(ESTIMATE!B1612)</f>
        <v/>
      </c>
      <c r="D1623" s="1274"/>
      <c r="E1623" s="1274"/>
      <c r="F1623" s="1274"/>
      <c r="G1623" s="1274"/>
      <c r="H1623" s="559">
        <f>ESTIMATE!R1612</f>
        <v>0</v>
      </c>
      <c r="I1623" s="560" t="str">
        <f>T(ESTIMATE!U1612)</f>
        <v/>
      </c>
      <c r="J1623" s="561">
        <f>IF($R$3="Allocate Adders",ESTIMATE!BE1612,ESTIMATE!AY1612)</f>
        <v>0</v>
      </c>
      <c r="K1623" s="561">
        <f>IF($R$3="Allocate Adders",ESTIMATE!BH1612,ESTIMATE!AZ1612)</f>
        <v>0</v>
      </c>
      <c r="L1623" s="561">
        <f>IF($R$3="Allocate Adders",ESTIMATE!BK1612,ESTIMATE!BA1612)</f>
        <v>0</v>
      </c>
      <c r="M1623" s="1275">
        <f t="shared" si="71"/>
        <v>0</v>
      </c>
      <c r="N1623" s="1275"/>
      <c r="O1623" s="520">
        <f t="shared" si="70"/>
        <v>0</v>
      </c>
    </row>
    <row r="1624" spans="2:15" ht="18" hidden="1" customHeight="1">
      <c r="B1624" s="516"/>
      <c r="C1624" s="1274" t="str">
        <f>T(ESTIMATE!B1613)</f>
        <v/>
      </c>
      <c r="D1624" s="1274"/>
      <c r="E1624" s="1274"/>
      <c r="F1624" s="1274"/>
      <c r="G1624" s="1274"/>
      <c r="H1624" s="559">
        <f>ESTIMATE!R1613</f>
        <v>0</v>
      </c>
      <c r="I1624" s="560" t="str">
        <f>T(ESTIMATE!U1613)</f>
        <v/>
      </c>
      <c r="J1624" s="561">
        <f>IF($R$3="Allocate Adders",ESTIMATE!BE1613,ESTIMATE!AY1613)</f>
        <v>0</v>
      </c>
      <c r="K1624" s="561">
        <f>IF($R$3="Allocate Adders",ESTIMATE!BH1613,ESTIMATE!AZ1613)</f>
        <v>0</v>
      </c>
      <c r="L1624" s="561">
        <f>IF($R$3="Allocate Adders",ESTIMATE!BK1613,ESTIMATE!BA1613)</f>
        <v>0</v>
      </c>
      <c r="M1624" s="1275">
        <f t="shared" si="71"/>
        <v>0</v>
      </c>
      <c r="N1624" s="1275"/>
      <c r="O1624" s="520">
        <f t="shared" si="70"/>
        <v>0</v>
      </c>
    </row>
    <row r="1625" spans="2:15" ht="18" hidden="1" customHeight="1">
      <c r="B1625" s="516"/>
      <c r="C1625" s="1274" t="str">
        <f>T(ESTIMATE!B1614)</f>
        <v/>
      </c>
      <c r="D1625" s="1274"/>
      <c r="E1625" s="1274"/>
      <c r="F1625" s="1274"/>
      <c r="G1625" s="1274"/>
      <c r="H1625" s="559">
        <f>ESTIMATE!R1614</f>
        <v>0</v>
      </c>
      <c r="I1625" s="560" t="str">
        <f>T(ESTIMATE!U1614)</f>
        <v/>
      </c>
      <c r="J1625" s="561">
        <f>IF($R$3="Allocate Adders",ESTIMATE!BE1614,ESTIMATE!AY1614)</f>
        <v>0</v>
      </c>
      <c r="K1625" s="561">
        <f>IF($R$3="Allocate Adders",ESTIMATE!BH1614,ESTIMATE!AZ1614)</f>
        <v>0</v>
      </c>
      <c r="L1625" s="561">
        <f>IF($R$3="Allocate Adders",ESTIMATE!BK1614,ESTIMATE!BA1614)</f>
        <v>0</v>
      </c>
      <c r="M1625" s="1275">
        <f t="shared" si="71"/>
        <v>0</v>
      </c>
      <c r="N1625" s="1275"/>
      <c r="O1625" s="520">
        <f t="shared" si="70"/>
        <v>0</v>
      </c>
    </row>
    <row r="1626" spans="2:15" ht="18" hidden="1" customHeight="1">
      <c r="B1626" s="516"/>
      <c r="C1626" s="1274" t="str">
        <f>T(ESTIMATE!B1615)</f>
        <v/>
      </c>
      <c r="D1626" s="1274"/>
      <c r="E1626" s="1274"/>
      <c r="F1626" s="1274"/>
      <c r="G1626" s="1274"/>
      <c r="H1626" s="559">
        <f>ESTIMATE!R1615</f>
        <v>0</v>
      </c>
      <c r="I1626" s="560" t="str">
        <f>T(ESTIMATE!U1615)</f>
        <v/>
      </c>
      <c r="J1626" s="561">
        <f>IF($R$3="Allocate Adders",ESTIMATE!BE1615,ESTIMATE!AY1615)</f>
        <v>0</v>
      </c>
      <c r="K1626" s="561">
        <f>IF($R$3="Allocate Adders",ESTIMATE!BH1615,ESTIMATE!AZ1615)</f>
        <v>0</v>
      </c>
      <c r="L1626" s="561">
        <f>IF($R$3="Allocate Adders",ESTIMATE!BK1615,ESTIMATE!BA1615)</f>
        <v>0</v>
      </c>
      <c r="M1626" s="1275">
        <f t="shared" si="71"/>
        <v>0</v>
      </c>
      <c r="N1626" s="1275"/>
      <c r="O1626" s="520">
        <f t="shared" si="70"/>
        <v>0</v>
      </c>
    </row>
    <row r="1627" spans="2:15" ht="18" hidden="1" customHeight="1">
      <c r="B1627" s="516"/>
      <c r="C1627" s="1274" t="str">
        <f>T(ESTIMATE!B1616)</f>
        <v/>
      </c>
      <c r="D1627" s="1274"/>
      <c r="E1627" s="1274"/>
      <c r="F1627" s="1274"/>
      <c r="G1627" s="1274"/>
      <c r="H1627" s="559">
        <f>ESTIMATE!R1616</f>
        <v>0</v>
      </c>
      <c r="I1627" s="560" t="str">
        <f>T(ESTIMATE!U1616)</f>
        <v/>
      </c>
      <c r="J1627" s="561">
        <f>IF($R$3="Allocate Adders",ESTIMATE!BE1616,ESTIMATE!AY1616)</f>
        <v>0</v>
      </c>
      <c r="K1627" s="561">
        <f>IF($R$3="Allocate Adders",ESTIMATE!BH1616,ESTIMATE!AZ1616)</f>
        <v>0</v>
      </c>
      <c r="L1627" s="561">
        <f>IF($R$3="Allocate Adders",ESTIMATE!BK1616,ESTIMATE!BA1616)</f>
        <v>0</v>
      </c>
      <c r="M1627" s="1275">
        <f t="shared" si="71"/>
        <v>0</v>
      </c>
      <c r="N1627" s="1275"/>
      <c r="O1627" s="520">
        <f t="shared" si="70"/>
        <v>0</v>
      </c>
    </row>
    <row r="1628" spans="2:15" ht="18" hidden="1" customHeight="1">
      <c r="B1628" s="516"/>
      <c r="C1628" s="1274" t="str">
        <f>T(ESTIMATE!B1617)</f>
        <v/>
      </c>
      <c r="D1628" s="1274"/>
      <c r="E1628" s="1274"/>
      <c r="F1628" s="1274"/>
      <c r="G1628" s="1274"/>
      <c r="H1628" s="559">
        <f>ESTIMATE!R1617</f>
        <v>0</v>
      </c>
      <c r="I1628" s="560" t="str">
        <f>T(ESTIMATE!U1617)</f>
        <v/>
      </c>
      <c r="J1628" s="561">
        <f>IF($R$3="Allocate Adders",ESTIMATE!BE1617,ESTIMATE!AY1617)</f>
        <v>0</v>
      </c>
      <c r="K1628" s="561">
        <f>IF($R$3="Allocate Adders",ESTIMATE!BH1617,ESTIMATE!AZ1617)</f>
        <v>0</v>
      </c>
      <c r="L1628" s="561">
        <f>IF($R$3="Allocate Adders",ESTIMATE!BK1617,ESTIMATE!BA1617)</f>
        <v>0</v>
      </c>
      <c r="M1628" s="1275">
        <f t="shared" si="71"/>
        <v>0</v>
      </c>
      <c r="N1628" s="1275"/>
      <c r="O1628" s="520">
        <f t="shared" si="70"/>
        <v>0</v>
      </c>
    </row>
    <row r="1629" spans="2:15" ht="18" hidden="1" customHeight="1">
      <c r="B1629" s="516"/>
      <c r="C1629" s="1274" t="str">
        <f>T(ESTIMATE!B1618)</f>
        <v/>
      </c>
      <c r="D1629" s="1274"/>
      <c r="E1629" s="1274"/>
      <c r="F1629" s="1274"/>
      <c r="G1629" s="1274"/>
      <c r="H1629" s="559">
        <f>ESTIMATE!R1618</f>
        <v>0</v>
      </c>
      <c r="I1629" s="560" t="str">
        <f>T(ESTIMATE!U1618)</f>
        <v/>
      </c>
      <c r="J1629" s="561">
        <f>IF($R$3="Allocate Adders",ESTIMATE!BE1618,ESTIMATE!AY1618)</f>
        <v>0</v>
      </c>
      <c r="K1629" s="561">
        <f>IF($R$3="Allocate Adders",ESTIMATE!BH1618,ESTIMATE!AZ1618)</f>
        <v>0</v>
      </c>
      <c r="L1629" s="561">
        <f>IF($R$3="Allocate Adders",ESTIMATE!BK1618,ESTIMATE!BA1618)</f>
        <v>0</v>
      </c>
      <c r="M1629" s="1275">
        <f t="shared" si="71"/>
        <v>0</v>
      </c>
      <c r="N1629" s="1275"/>
      <c r="O1629" s="520">
        <f t="shared" si="70"/>
        <v>0</v>
      </c>
    </row>
    <row r="1630" spans="2:15" ht="18" hidden="1" customHeight="1">
      <c r="B1630" s="516"/>
      <c r="C1630" s="1274" t="str">
        <f>T(ESTIMATE!B1619)</f>
        <v/>
      </c>
      <c r="D1630" s="1274"/>
      <c r="E1630" s="1274"/>
      <c r="F1630" s="1274"/>
      <c r="G1630" s="1274"/>
      <c r="H1630" s="559">
        <f>ESTIMATE!R1619</f>
        <v>0</v>
      </c>
      <c r="I1630" s="560" t="str">
        <f>T(ESTIMATE!U1619)</f>
        <v/>
      </c>
      <c r="J1630" s="561">
        <f>IF($R$3="Allocate Adders",ESTIMATE!BE1619,ESTIMATE!AY1619)</f>
        <v>0</v>
      </c>
      <c r="K1630" s="561">
        <f>IF($R$3="Allocate Adders",ESTIMATE!BH1619,ESTIMATE!AZ1619)</f>
        <v>0</v>
      </c>
      <c r="L1630" s="561">
        <f>IF($R$3="Allocate Adders",ESTIMATE!BK1619,ESTIMATE!BA1619)</f>
        <v>0</v>
      </c>
      <c r="M1630" s="1275">
        <f t="shared" si="71"/>
        <v>0</v>
      </c>
      <c r="N1630" s="1275"/>
      <c r="O1630" s="520">
        <f t="shared" si="70"/>
        <v>0</v>
      </c>
    </row>
    <row r="1631" spans="2:15" ht="18" hidden="1" customHeight="1">
      <c r="B1631" s="516"/>
      <c r="C1631" s="1274" t="str">
        <f>T(ESTIMATE!B1620)</f>
        <v/>
      </c>
      <c r="D1631" s="1274"/>
      <c r="E1631" s="1274"/>
      <c r="F1631" s="1274"/>
      <c r="G1631" s="1274"/>
      <c r="H1631" s="559">
        <f>ESTIMATE!R1620</f>
        <v>0</v>
      </c>
      <c r="I1631" s="560" t="str">
        <f>T(ESTIMATE!U1620)</f>
        <v/>
      </c>
      <c r="J1631" s="561">
        <f>IF($R$3="Allocate Adders",ESTIMATE!BE1620,ESTIMATE!AY1620)</f>
        <v>0</v>
      </c>
      <c r="K1631" s="561">
        <f>IF($R$3="Allocate Adders",ESTIMATE!BH1620,ESTIMATE!AZ1620)</f>
        <v>0</v>
      </c>
      <c r="L1631" s="561">
        <f>IF($R$3="Allocate Adders",ESTIMATE!BK1620,ESTIMATE!BA1620)</f>
        <v>0</v>
      </c>
      <c r="M1631" s="1275">
        <f t="shared" si="71"/>
        <v>0</v>
      </c>
      <c r="N1631" s="1275"/>
      <c r="O1631" s="520">
        <f t="shared" si="70"/>
        <v>0</v>
      </c>
    </row>
    <row r="1632" spans="2:15" ht="18" hidden="1" customHeight="1">
      <c r="B1632" s="516"/>
      <c r="C1632" s="1274" t="str">
        <f>T(ESTIMATE!B1621)</f>
        <v/>
      </c>
      <c r="D1632" s="1274"/>
      <c r="E1632" s="1274"/>
      <c r="F1632" s="1274"/>
      <c r="G1632" s="1274"/>
      <c r="H1632" s="559">
        <f>ESTIMATE!R1621</f>
        <v>0</v>
      </c>
      <c r="I1632" s="560" t="str">
        <f>T(ESTIMATE!U1621)</f>
        <v/>
      </c>
      <c r="J1632" s="561">
        <f>IF($R$3="Allocate Adders",ESTIMATE!BE1621,ESTIMATE!AY1621)</f>
        <v>0</v>
      </c>
      <c r="K1632" s="561">
        <f>IF($R$3="Allocate Adders",ESTIMATE!BH1621,ESTIMATE!AZ1621)</f>
        <v>0</v>
      </c>
      <c r="L1632" s="561">
        <f>IF($R$3="Allocate Adders",ESTIMATE!BK1621,ESTIMATE!BA1621)</f>
        <v>0</v>
      </c>
      <c r="M1632" s="1275">
        <f t="shared" si="71"/>
        <v>0</v>
      </c>
      <c r="N1632" s="1275"/>
      <c r="O1632" s="520">
        <f t="shared" si="70"/>
        <v>0</v>
      </c>
    </row>
    <row r="1633" spans="2:15" ht="18" hidden="1" customHeight="1">
      <c r="B1633" s="516"/>
      <c r="C1633" s="1274" t="str">
        <f>T(ESTIMATE!B1622)</f>
        <v/>
      </c>
      <c r="D1633" s="1274"/>
      <c r="E1633" s="1274"/>
      <c r="F1633" s="1274"/>
      <c r="G1633" s="1274"/>
      <c r="H1633" s="559">
        <f>ESTIMATE!R1622</f>
        <v>0</v>
      </c>
      <c r="I1633" s="560" t="str">
        <f>T(ESTIMATE!U1622)</f>
        <v/>
      </c>
      <c r="J1633" s="561">
        <f>IF($R$3="Allocate Adders",ESTIMATE!BE1622,ESTIMATE!AY1622)</f>
        <v>0</v>
      </c>
      <c r="K1633" s="561">
        <f>IF($R$3="Allocate Adders",ESTIMATE!BH1622,ESTIMATE!AZ1622)</f>
        <v>0</v>
      </c>
      <c r="L1633" s="561">
        <f>IF($R$3="Allocate Adders",ESTIMATE!BK1622,ESTIMATE!BA1622)</f>
        <v>0</v>
      </c>
      <c r="M1633" s="1275">
        <f t="shared" si="71"/>
        <v>0</v>
      </c>
      <c r="N1633" s="1275"/>
      <c r="O1633" s="520">
        <f t="shared" si="70"/>
        <v>0</v>
      </c>
    </row>
    <row r="1634" spans="2:15" ht="18" hidden="1" customHeight="1">
      <c r="B1634" s="516"/>
      <c r="C1634" s="1274" t="str">
        <f>T(ESTIMATE!B1623)</f>
        <v/>
      </c>
      <c r="D1634" s="1274"/>
      <c r="E1634" s="1274"/>
      <c r="F1634" s="1274"/>
      <c r="G1634" s="1274"/>
      <c r="H1634" s="559">
        <f>ESTIMATE!R1623</f>
        <v>0</v>
      </c>
      <c r="I1634" s="560" t="str">
        <f>T(ESTIMATE!U1623)</f>
        <v/>
      </c>
      <c r="J1634" s="561">
        <f>IF($R$3="Allocate Adders",ESTIMATE!BE1623,ESTIMATE!AY1623)</f>
        <v>0</v>
      </c>
      <c r="K1634" s="561">
        <f>IF($R$3="Allocate Adders",ESTIMATE!BH1623,ESTIMATE!AZ1623)</f>
        <v>0</v>
      </c>
      <c r="L1634" s="561">
        <f>IF($R$3="Allocate Adders",ESTIMATE!BK1623,ESTIMATE!BA1623)</f>
        <v>0</v>
      </c>
      <c r="M1634" s="1275">
        <f t="shared" si="71"/>
        <v>0</v>
      </c>
      <c r="N1634" s="1275"/>
      <c r="O1634" s="520">
        <f t="shared" si="70"/>
        <v>0</v>
      </c>
    </row>
    <row r="1635" spans="2:15" ht="18" hidden="1" customHeight="1">
      <c r="B1635" s="516"/>
      <c r="C1635" s="1274" t="str">
        <f>T(ESTIMATE!B1624)</f>
        <v/>
      </c>
      <c r="D1635" s="1274"/>
      <c r="E1635" s="1274"/>
      <c r="F1635" s="1274"/>
      <c r="G1635" s="1274"/>
      <c r="H1635" s="559">
        <f>ESTIMATE!R1624</f>
        <v>0</v>
      </c>
      <c r="I1635" s="560" t="str">
        <f>T(ESTIMATE!U1624)</f>
        <v/>
      </c>
      <c r="J1635" s="561">
        <f>IF($R$3="Allocate Adders",ESTIMATE!BE1624,ESTIMATE!AY1624)</f>
        <v>0</v>
      </c>
      <c r="K1635" s="561">
        <f>IF($R$3="Allocate Adders",ESTIMATE!BH1624,ESTIMATE!AZ1624)</f>
        <v>0</v>
      </c>
      <c r="L1635" s="561">
        <f>IF($R$3="Allocate Adders",ESTIMATE!BK1624,ESTIMATE!BA1624)</f>
        <v>0</v>
      </c>
      <c r="M1635" s="1275">
        <f t="shared" si="71"/>
        <v>0</v>
      </c>
      <c r="N1635" s="1275"/>
      <c r="O1635" s="520">
        <f t="shared" si="70"/>
        <v>0</v>
      </c>
    </row>
    <row r="1636" spans="2:15" ht="18" hidden="1" customHeight="1">
      <c r="B1636" s="516"/>
      <c r="C1636" s="1274" t="str">
        <f>T(ESTIMATE!B1625)</f>
        <v/>
      </c>
      <c r="D1636" s="1274"/>
      <c r="E1636" s="1274"/>
      <c r="F1636" s="1274"/>
      <c r="G1636" s="1274"/>
      <c r="H1636" s="559">
        <f>ESTIMATE!R1625</f>
        <v>0</v>
      </c>
      <c r="I1636" s="560" t="str">
        <f>T(ESTIMATE!U1625)</f>
        <v/>
      </c>
      <c r="J1636" s="561">
        <f>IF($R$3="Allocate Adders",ESTIMATE!BE1625,ESTIMATE!AY1625)</f>
        <v>0</v>
      </c>
      <c r="K1636" s="561">
        <f>IF($R$3="Allocate Adders",ESTIMATE!BH1625,ESTIMATE!AZ1625)</f>
        <v>0</v>
      </c>
      <c r="L1636" s="561">
        <f>IF($R$3="Allocate Adders",ESTIMATE!BK1625,ESTIMATE!BA1625)</f>
        <v>0</v>
      </c>
      <c r="M1636" s="1275">
        <f t="shared" si="71"/>
        <v>0</v>
      </c>
      <c r="N1636" s="1275"/>
      <c r="O1636" s="520">
        <f t="shared" si="70"/>
        <v>0</v>
      </c>
    </row>
    <row r="1637" spans="2:15" ht="4.3499999999999996" hidden="1" customHeight="1" thickBot="1">
      <c r="B1637" s="516"/>
      <c r="C1637" s="562"/>
      <c r="D1637" s="364"/>
      <c r="E1637" s="364"/>
      <c r="F1637" s="364"/>
      <c r="G1637" s="364"/>
      <c r="H1637" s="563"/>
      <c r="I1637" s="364"/>
      <c r="J1637" s="564"/>
      <c r="K1637" s="564"/>
      <c r="L1637" s="564"/>
      <c r="M1637" s="565"/>
      <c r="N1637" s="566"/>
      <c r="O1637" s="520">
        <f>O1638</f>
        <v>0</v>
      </c>
    </row>
    <row r="1638" spans="2:15" ht="22" hidden="1" customHeight="1" thickBot="1">
      <c r="B1638" s="516"/>
      <c r="C1638" s="1276" t="str">
        <f>T(ESTIMATE!AE1627)</f>
        <v>INTERIORS 1 TOTAL</v>
      </c>
      <c r="D1638" s="1277"/>
      <c r="E1638" s="1277"/>
      <c r="F1638" s="1277"/>
      <c r="G1638" s="1277"/>
      <c r="H1638" s="1277"/>
      <c r="I1638" s="1278"/>
      <c r="J1638" s="530">
        <f>SUM(J1597:J1637)</f>
        <v>0</v>
      </c>
      <c r="K1638" s="531">
        <f>SUM(K1597:K1637)</f>
        <v>0</v>
      </c>
      <c r="L1638" s="530">
        <f>SUM(L1597:L1637)</f>
        <v>0</v>
      </c>
      <c r="M1638" s="1279">
        <f>SUM(M1597:N1637)</f>
        <v>0</v>
      </c>
      <c r="N1638" s="1280"/>
      <c r="O1638" s="520">
        <f>SUM(O1596:O1636)</f>
        <v>0</v>
      </c>
    </row>
    <row r="1639" spans="2:15" ht="20.7" hidden="1" customHeight="1">
      <c r="B1639" s="521"/>
      <c r="C1639" s="585"/>
      <c r="D1639" s="585"/>
      <c r="E1639" s="585"/>
      <c r="F1639" s="585"/>
      <c r="G1639" s="585"/>
      <c r="H1639" s="586"/>
      <c r="I1639" s="585"/>
      <c r="J1639" s="587"/>
      <c r="K1639" s="587"/>
      <c r="L1639" s="587"/>
      <c r="M1639" s="588"/>
      <c r="N1639" s="571"/>
      <c r="O1639" s="520">
        <f>O1638</f>
        <v>0</v>
      </c>
    </row>
    <row r="1640" spans="2:15" ht="5.45" hidden="1" customHeight="1">
      <c r="B1640" s="597"/>
      <c r="C1640" s="1281"/>
      <c r="D1640" s="1281"/>
      <c r="E1640" s="1281"/>
      <c r="F1640" s="1281"/>
      <c r="G1640" s="1281"/>
      <c r="H1640" s="594"/>
      <c r="I1640" s="595"/>
      <c r="J1640" s="596"/>
      <c r="K1640" s="596"/>
      <c r="L1640" s="596"/>
      <c r="M1640" s="1282"/>
      <c r="N1640" s="1282"/>
    </row>
    <row r="1641" spans="2:15" ht="22" hidden="1" customHeight="1">
      <c r="B1641" s="521"/>
      <c r="C1641" s="1283" t="str">
        <f>T(ESTIMATE!B1631)</f>
        <v>FIRE PROTECTION</v>
      </c>
      <c r="D1641" s="1283"/>
      <c r="E1641" s="1283"/>
      <c r="F1641" s="1283"/>
      <c r="G1641" s="1284"/>
      <c r="H1641" s="556">
        <f>SUM(H1642:H1681)</f>
        <v>0</v>
      </c>
      <c r="I1641" s="557"/>
      <c r="J1641" s="558"/>
      <c r="K1641" s="558"/>
      <c r="L1641" s="558"/>
      <c r="M1641" s="1285"/>
      <c r="N1641" s="1286"/>
      <c r="O1641" s="520">
        <f t="shared" ref="O1641:O1681" si="72">H1641</f>
        <v>0</v>
      </c>
    </row>
    <row r="1642" spans="2:15" ht="18" hidden="1" customHeight="1">
      <c r="B1642" s="516"/>
      <c r="C1642" s="1274" t="str">
        <f>T(ESTIMATE!B1632)</f>
        <v>Fire Protection Bid/Allowance</v>
      </c>
      <c r="D1642" s="1274"/>
      <c r="E1642" s="1274"/>
      <c r="F1642" s="1274"/>
      <c r="G1642" s="1274"/>
      <c r="H1642" s="559">
        <f>ESTIMATE!R1632</f>
        <v>0</v>
      </c>
      <c r="I1642" s="560" t="str">
        <f>T(ESTIMATE!U1632)</f>
        <v/>
      </c>
      <c r="J1642" s="561">
        <f>IF($R$3="Allocate Adders",ESTIMATE!BE1632,ESTIMATE!AY1632)</f>
        <v>0</v>
      </c>
      <c r="K1642" s="561">
        <f>IF($R$3="Allocate Adders",ESTIMATE!BH1632,ESTIMATE!AZ1632)</f>
        <v>0</v>
      </c>
      <c r="L1642" s="561">
        <f>IF($R$3="Allocate Adders",ESTIMATE!BK1632,ESTIMATE!BA1632)</f>
        <v>0</v>
      </c>
      <c r="M1642" s="1275">
        <f t="shared" ref="M1642:M1681" si="73">SUM(J1642:L1642)</f>
        <v>0</v>
      </c>
      <c r="N1642" s="1275"/>
      <c r="O1642" s="520">
        <f t="shared" si="72"/>
        <v>0</v>
      </c>
    </row>
    <row r="1643" spans="2:15" ht="18" hidden="1" customHeight="1">
      <c r="B1643" s="516"/>
      <c r="C1643" s="1274" t="str">
        <f>T(ESTIMATE!B1633)</f>
        <v/>
      </c>
      <c r="D1643" s="1274"/>
      <c r="E1643" s="1274"/>
      <c r="F1643" s="1274"/>
      <c r="G1643" s="1274"/>
      <c r="H1643" s="559">
        <f>ESTIMATE!R1633</f>
        <v>0</v>
      </c>
      <c r="I1643" s="560" t="str">
        <f>T(ESTIMATE!U1633)</f>
        <v/>
      </c>
      <c r="J1643" s="561">
        <f>IF($R$3="Allocate Adders",ESTIMATE!BE1633,ESTIMATE!AY1633)</f>
        <v>0</v>
      </c>
      <c r="K1643" s="561">
        <f>IF($R$3="Allocate Adders",ESTIMATE!BH1633,ESTIMATE!AZ1633)</f>
        <v>0</v>
      </c>
      <c r="L1643" s="561">
        <f>IF($R$3="Allocate Adders",ESTIMATE!BK1633,ESTIMATE!BA1633)</f>
        <v>0</v>
      </c>
      <c r="M1643" s="1275">
        <f t="shared" si="73"/>
        <v>0</v>
      </c>
      <c r="N1643" s="1275"/>
      <c r="O1643" s="520">
        <f t="shared" si="72"/>
        <v>0</v>
      </c>
    </row>
    <row r="1644" spans="2:15" ht="18" hidden="1" customHeight="1">
      <c r="B1644" s="516"/>
      <c r="C1644" s="1274" t="str">
        <f>T(ESTIMATE!B1634)</f>
        <v>New fire protection system, per SF</v>
      </c>
      <c r="D1644" s="1274"/>
      <c r="E1644" s="1274"/>
      <c r="F1644" s="1274"/>
      <c r="G1644" s="1274"/>
      <c r="H1644" s="559">
        <f>ESTIMATE!R1634</f>
        <v>0</v>
      </c>
      <c r="I1644" s="560" t="str">
        <f>T(ESTIMATE!U1634)</f>
        <v>sf</v>
      </c>
      <c r="J1644" s="561">
        <f>IF($R$3="Allocate Adders",ESTIMATE!BE1634,ESTIMATE!AY1634)</f>
        <v>0</v>
      </c>
      <c r="K1644" s="561">
        <f>IF($R$3="Allocate Adders",ESTIMATE!BH1634,ESTIMATE!AZ1634)</f>
        <v>0</v>
      </c>
      <c r="L1644" s="561">
        <f>IF($R$3="Allocate Adders",ESTIMATE!BK1634,ESTIMATE!BA1634)</f>
        <v>0</v>
      </c>
      <c r="M1644" s="1275">
        <f t="shared" si="73"/>
        <v>0</v>
      </c>
      <c r="N1644" s="1275"/>
      <c r="O1644" s="520">
        <f t="shared" si="72"/>
        <v>0</v>
      </c>
    </row>
    <row r="1645" spans="2:15" ht="18" hidden="1" customHeight="1">
      <c r="B1645" s="516"/>
      <c r="C1645" s="1274" t="str">
        <f>T(ESTIMATE!B1635)</f>
        <v/>
      </c>
      <c r="D1645" s="1274"/>
      <c r="E1645" s="1274"/>
      <c r="F1645" s="1274"/>
      <c r="G1645" s="1274"/>
      <c r="H1645" s="559">
        <f>ESTIMATE!R1635</f>
        <v>0</v>
      </c>
      <c r="I1645" s="560" t="str">
        <f>T(ESTIMATE!U1635)</f>
        <v/>
      </c>
      <c r="J1645" s="561">
        <f>IF($R$3="Allocate Adders",ESTIMATE!BE1635,ESTIMATE!AY1635)</f>
        <v>0</v>
      </c>
      <c r="K1645" s="561">
        <f>IF($R$3="Allocate Adders",ESTIMATE!BH1635,ESTIMATE!AZ1635)</f>
        <v>0</v>
      </c>
      <c r="L1645" s="561">
        <f>IF($R$3="Allocate Adders",ESTIMATE!BK1635,ESTIMATE!BA1635)</f>
        <v>0</v>
      </c>
      <c r="M1645" s="1275">
        <f t="shared" si="73"/>
        <v>0</v>
      </c>
      <c r="N1645" s="1275"/>
      <c r="O1645" s="520">
        <f t="shared" si="72"/>
        <v>0</v>
      </c>
    </row>
    <row r="1646" spans="2:15" ht="18" hidden="1" customHeight="1">
      <c r="B1646" s="516"/>
      <c r="C1646" s="1274" t="str">
        <f>T(ESTIMATE!B1636)</f>
        <v/>
      </c>
      <c r="D1646" s="1274"/>
      <c r="E1646" s="1274"/>
      <c r="F1646" s="1274"/>
      <c r="G1646" s="1274"/>
      <c r="H1646" s="559">
        <f>ESTIMATE!R1636</f>
        <v>0</v>
      </c>
      <c r="I1646" s="560" t="str">
        <f>T(ESTIMATE!U1636)</f>
        <v/>
      </c>
      <c r="J1646" s="561">
        <f>IF($R$3="Allocate Adders",ESTIMATE!BE1636,ESTIMATE!AY1636)</f>
        <v>0</v>
      </c>
      <c r="K1646" s="561">
        <f>IF($R$3="Allocate Adders",ESTIMATE!BH1636,ESTIMATE!AZ1636)</f>
        <v>0</v>
      </c>
      <c r="L1646" s="561">
        <f>IF($R$3="Allocate Adders",ESTIMATE!BK1636,ESTIMATE!BA1636)</f>
        <v>0</v>
      </c>
      <c r="M1646" s="1275">
        <f t="shared" si="73"/>
        <v>0</v>
      </c>
      <c r="N1646" s="1275"/>
      <c r="O1646" s="520">
        <f t="shared" si="72"/>
        <v>0</v>
      </c>
    </row>
    <row r="1647" spans="2:15" ht="18" hidden="1" customHeight="1">
      <c r="B1647" s="516"/>
      <c r="C1647" s="1274" t="str">
        <f>T(ESTIMATE!B1637)</f>
        <v/>
      </c>
      <c r="D1647" s="1274"/>
      <c r="E1647" s="1274"/>
      <c r="F1647" s="1274"/>
      <c r="G1647" s="1274"/>
      <c r="H1647" s="559">
        <f>ESTIMATE!R1637</f>
        <v>0</v>
      </c>
      <c r="I1647" s="560" t="str">
        <f>T(ESTIMATE!U1637)</f>
        <v/>
      </c>
      <c r="J1647" s="561">
        <f>IF($R$3="Allocate Adders",ESTIMATE!BE1637,ESTIMATE!AY1637)</f>
        <v>0</v>
      </c>
      <c r="K1647" s="561">
        <f>IF($R$3="Allocate Adders",ESTIMATE!BH1637,ESTIMATE!AZ1637)</f>
        <v>0</v>
      </c>
      <c r="L1647" s="561">
        <f>IF($R$3="Allocate Adders",ESTIMATE!BK1637,ESTIMATE!BA1637)</f>
        <v>0</v>
      </c>
      <c r="M1647" s="1275">
        <f t="shared" si="73"/>
        <v>0</v>
      </c>
      <c r="N1647" s="1275"/>
      <c r="O1647" s="520">
        <f t="shared" si="72"/>
        <v>0</v>
      </c>
    </row>
    <row r="1648" spans="2:15" ht="18" hidden="1" customHeight="1">
      <c r="B1648" s="516"/>
      <c r="C1648" s="1274" t="str">
        <f>T(ESTIMATE!B1638)</f>
        <v/>
      </c>
      <c r="D1648" s="1274"/>
      <c r="E1648" s="1274"/>
      <c r="F1648" s="1274"/>
      <c r="G1648" s="1274"/>
      <c r="H1648" s="559">
        <f>ESTIMATE!R1638</f>
        <v>0</v>
      </c>
      <c r="I1648" s="560" t="str">
        <f>T(ESTIMATE!U1638)</f>
        <v/>
      </c>
      <c r="J1648" s="561">
        <f>IF($R$3="Allocate Adders",ESTIMATE!BE1638,ESTIMATE!AY1638)</f>
        <v>0</v>
      </c>
      <c r="K1648" s="561">
        <f>IF($R$3="Allocate Adders",ESTIMATE!BH1638,ESTIMATE!AZ1638)</f>
        <v>0</v>
      </c>
      <c r="L1648" s="561">
        <f>IF($R$3="Allocate Adders",ESTIMATE!BK1638,ESTIMATE!BA1638)</f>
        <v>0</v>
      </c>
      <c r="M1648" s="1275">
        <f t="shared" si="73"/>
        <v>0</v>
      </c>
      <c r="N1648" s="1275"/>
      <c r="O1648" s="520">
        <f t="shared" si="72"/>
        <v>0</v>
      </c>
    </row>
    <row r="1649" spans="2:15" ht="18" hidden="1" customHeight="1">
      <c r="B1649" s="516"/>
      <c r="C1649" s="1274" t="str">
        <f>T(ESTIMATE!B1639)</f>
        <v/>
      </c>
      <c r="D1649" s="1274"/>
      <c r="E1649" s="1274"/>
      <c r="F1649" s="1274"/>
      <c r="G1649" s="1274"/>
      <c r="H1649" s="559">
        <f>ESTIMATE!R1639</f>
        <v>0</v>
      </c>
      <c r="I1649" s="560" t="str">
        <f>T(ESTIMATE!U1639)</f>
        <v/>
      </c>
      <c r="J1649" s="561">
        <f>IF($R$3="Allocate Adders",ESTIMATE!BE1639,ESTIMATE!AY1639)</f>
        <v>0</v>
      </c>
      <c r="K1649" s="561">
        <f>IF($R$3="Allocate Adders",ESTIMATE!BH1639,ESTIMATE!AZ1639)</f>
        <v>0</v>
      </c>
      <c r="L1649" s="561">
        <f>IF($R$3="Allocate Adders",ESTIMATE!BK1639,ESTIMATE!BA1639)</f>
        <v>0</v>
      </c>
      <c r="M1649" s="1275">
        <f t="shared" si="73"/>
        <v>0</v>
      </c>
      <c r="N1649" s="1275"/>
      <c r="O1649" s="520">
        <f t="shared" si="72"/>
        <v>0</v>
      </c>
    </row>
    <row r="1650" spans="2:15" ht="18" hidden="1" customHeight="1">
      <c r="B1650" s="516"/>
      <c r="C1650" s="1274" t="str">
        <f>T(ESTIMATE!B1640)</f>
        <v/>
      </c>
      <c r="D1650" s="1274"/>
      <c r="E1650" s="1274"/>
      <c r="F1650" s="1274"/>
      <c r="G1650" s="1274"/>
      <c r="H1650" s="559">
        <f>ESTIMATE!R1640</f>
        <v>0</v>
      </c>
      <c r="I1650" s="560" t="str">
        <f>T(ESTIMATE!U1640)</f>
        <v/>
      </c>
      <c r="J1650" s="561">
        <f>IF($R$3="Allocate Adders",ESTIMATE!BE1640,ESTIMATE!AY1640)</f>
        <v>0</v>
      </c>
      <c r="K1650" s="561">
        <f>IF($R$3="Allocate Adders",ESTIMATE!BH1640,ESTIMATE!AZ1640)</f>
        <v>0</v>
      </c>
      <c r="L1650" s="561">
        <f>IF($R$3="Allocate Adders",ESTIMATE!BK1640,ESTIMATE!BA1640)</f>
        <v>0</v>
      </c>
      <c r="M1650" s="1275">
        <f t="shared" si="73"/>
        <v>0</v>
      </c>
      <c r="N1650" s="1275"/>
      <c r="O1650" s="520">
        <f t="shared" si="72"/>
        <v>0</v>
      </c>
    </row>
    <row r="1651" spans="2:15" ht="18" hidden="1" customHeight="1">
      <c r="B1651" s="516"/>
      <c r="C1651" s="1274" t="str">
        <f>T(ESTIMATE!B1641)</f>
        <v/>
      </c>
      <c r="D1651" s="1274"/>
      <c r="E1651" s="1274"/>
      <c r="F1651" s="1274"/>
      <c r="G1651" s="1274"/>
      <c r="H1651" s="559">
        <f>ESTIMATE!R1641</f>
        <v>0</v>
      </c>
      <c r="I1651" s="560" t="str">
        <f>T(ESTIMATE!U1641)</f>
        <v/>
      </c>
      <c r="J1651" s="561">
        <f>IF($R$3="Allocate Adders",ESTIMATE!BE1641,ESTIMATE!AY1641)</f>
        <v>0</v>
      </c>
      <c r="K1651" s="561">
        <f>IF($R$3="Allocate Adders",ESTIMATE!BH1641,ESTIMATE!AZ1641)</f>
        <v>0</v>
      </c>
      <c r="L1651" s="561">
        <f>IF($R$3="Allocate Adders",ESTIMATE!BK1641,ESTIMATE!BA1641)</f>
        <v>0</v>
      </c>
      <c r="M1651" s="1275">
        <f t="shared" si="73"/>
        <v>0</v>
      </c>
      <c r="N1651" s="1275"/>
      <c r="O1651" s="520">
        <f t="shared" si="72"/>
        <v>0</v>
      </c>
    </row>
    <row r="1652" spans="2:15" ht="18" hidden="1" customHeight="1">
      <c r="B1652" s="516"/>
      <c r="C1652" s="1274" t="str">
        <f>T(ESTIMATE!B1642)</f>
        <v/>
      </c>
      <c r="D1652" s="1274"/>
      <c r="E1652" s="1274"/>
      <c r="F1652" s="1274"/>
      <c r="G1652" s="1274"/>
      <c r="H1652" s="559">
        <f>ESTIMATE!R1642</f>
        <v>0</v>
      </c>
      <c r="I1652" s="560" t="str">
        <f>T(ESTIMATE!U1642)</f>
        <v/>
      </c>
      <c r="J1652" s="561">
        <f>IF($R$3="Allocate Adders",ESTIMATE!BE1642,ESTIMATE!AY1642)</f>
        <v>0</v>
      </c>
      <c r="K1652" s="561">
        <f>IF($R$3="Allocate Adders",ESTIMATE!BH1642,ESTIMATE!AZ1642)</f>
        <v>0</v>
      </c>
      <c r="L1652" s="561">
        <f>IF($R$3="Allocate Adders",ESTIMATE!BK1642,ESTIMATE!BA1642)</f>
        <v>0</v>
      </c>
      <c r="M1652" s="1275">
        <f t="shared" si="73"/>
        <v>0</v>
      </c>
      <c r="N1652" s="1275"/>
      <c r="O1652" s="520">
        <f t="shared" si="72"/>
        <v>0</v>
      </c>
    </row>
    <row r="1653" spans="2:15" ht="18" hidden="1" customHeight="1">
      <c r="B1653" s="516"/>
      <c r="C1653" s="1274" t="str">
        <f>T(ESTIMATE!B1643)</f>
        <v/>
      </c>
      <c r="D1653" s="1274"/>
      <c r="E1653" s="1274"/>
      <c r="F1653" s="1274"/>
      <c r="G1653" s="1274"/>
      <c r="H1653" s="559">
        <f>ESTIMATE!R1643</f>
        <v>0</v>
      </c>
      <c r="I1653" s="560" t="str">
        <f>T(ESTIMATE!U1643)</f>
        <v/>
      </c>
      <c r="J1653" s="561">
        <f>IF($R$3="Allocate Adders",ESTIMATE!BE1643,ESTIMATE!AY1643)</f>
        <v>0</v>
      </c>
      <c r="K1653" s="561">
        <f>IF($R$3="Allocate Adders",ESTIMATE!BH1643,ESTIMATE!AZ1643)</f>
        <v>0</v>
      </c>
      <c r="L1653" s="561">
        <f>IF($R$3="Allocate Adders",ESTIMATE!BK1643,ESTIMATE!BA1643)</f>
        <v>0</v>
      </c>
      <c r="M1653" s="1275">
        <f t="shared" si="73"/>
        <v>0</v>
      </c>
      <c r="N1653" s="1275"/>
      <c r="O1653" s="520">
        <f t="shared" si="72"/>
        <v>0</v>
      </c>
    </row>
    <row r="1654" spans="2:15" ht="18" hidden="1" customHeight="1">
      <c r="B1654" s="516"/>
      <c r="C1654" s="1274" t="str">
        <f>T(ESTIMATE!B1644)</f>
        <v/>
      </c>
      <c r="D1654" s="1274"/>
      <c r="E1654" s="1274"/>
      <c r="F1654" s="1274"/>
      <c r="G1654" s="1274"/>
      <c r="H1654" s="559">
        <f>ESTIMATE!R1644</f>
        <v>0</v>
      </c>
      <c r="I1654" s="560" t="str">
        <f>T(ESTIMATE!U1644)</f>
        <v/>
      </c>
      <c r="J1654" s="561">
        <f>IF($R$3="Allocate Adders",ESTIMATE!BE1644,ESTIMATE!AY1644)</f>
        <v>0</v>
      </c>
      <c r="K1654" s="561">
        <f>IF($R$3="Allocate Adders",ESTIMATE!BH1644,ESTIMATE!AZ1644)</f>
        <v>0</v>
      </c>
      <c r="L1654" s="561">
        <f>IF($R$3="Allocate Adders",ESTIMATE!BK1644,ESTIMATE!BA1644)</f>
        <v>0</v>
      </c>
      <c r="M1654" s="1275">
        <f t="shared" si="73"/>
        <v>0</v>
      </c>
      <c r="N1654" s="1275"/>
      <c r="O1654" s="520">
        <f t="shared" si="72"/>
        <v>0</v>
      </c>
    </row>
    <row r="1655" spans="2:15" ht="18" hidden="1" customHeight="1">
      <c r="B1655" s="516"/>
      <c r="C1655" s="1274" t="str">
        <f>T(ESTIMATE!B1645)</f>
        <v/>
      </c>
      <c r="D1655" s="1274"/>
      <c r="E1655" s="1274"/>
      <c r="F1655" s="1274"/>
      <c r="G1655" s="1274"/>
      <c r="H1655" s="559">
        <f>ESTIMATE!R1645</f>
        <v>0</v>
      </c>
      <c r="I1655" s="560" t="str">
        <f>T(ESTIMATE!U1645)</f>
        <v/>
      </c>
      <c r="J1655" s="561">
        <f>IF($R$3="Allocate Adders",ESTIMATE!BE1645,ESTIMATE!AY1645)</f>
        <v>0</v>
      </c>
      <c r="K1655" s="561">
        <f>IF($R$3="Allocate Adders",ESTIMATE!BH1645,ESTIMATE!AZ1645)</f>
        <v>0</v>
      </c>
      <c r="L1655" s="561">
        <f>IF($R$3="Allocate Adders",ESTIMATE!BK1645,ESTIMATE!BA1645)</f>
        <v>0</v>
      </c>
      <c r="M1655" s="1275">
        <f t="shared" si="73"/>
        <v>0</v>
      </c>
      <c r="N1655" s="1275"/>
      <c r="O1655" s="520">
        <f t="shared" si="72"/>
        <v>0</v>
      </c>
    </row>
    <row r="1656" spans="2:15" ht="18" hidden="1" customHeight="1">
      <c r="B1656" s="516"/>
      <c r="C1656" s="1274" t="str">
        <f>T(ESTIMATE!B1646)</f>
        <v/>
      </c>
      <c r="D1656" s="1274"/>
      <c r="E1656" s="1274"/>
      <c r="F1656" s="1274"/>
      <c r="G1656" s="1274"/>
      <c r="H1656" s="559">
        <f>ESTIMATE!R1646</f>
        <v>0</v>
      </c>
      <c r="I1656" s="560" t="str">
        <f>T(ESTIMATE!U1646)</f>
        <v/>
      </c>
      <c r="J1656" s="561">
        <f>IF($R$3="Allocate Adders",ESTIMATE!BE1646,ESTIMATE!AY1646)</f>
        <v>0</v>
      </c>
      <c r="K1656" s="561">
        <f>IF($R$3="Allocate Adders",ESTIMATE!BH1646,ESTIMATE!AZ1646)</f>
        <v>0</v>
      </c>
      <c r="L1656" s="561">
        <f>IF($R$3="Allocate Adders",ESTIMATE!BK1646,ESTIMATE!BA1646)</f>
        <v>0</v>
      </c>
      <c r="M1656" s="1275">
        <f t="shared" si="73"/>
        <v>0</v>
      </c>
      <c r="N1656" s="1275"/>
      <c r="O1656" s="520">
        <f t="shared" si="72"/>
        <v>0</v>
      </c>
    </row>
    <row r="1657" spans="2:15" ht="18" hidden="1" customHeight="1">
      <c r="B1657" s="516"/>
      <c r="C1657" s="1274" t="str">
        <f>T(ESTIMATE!B1647)</f>
        <v/>
      </c>
      <c r="D1657" s="1274"/>
      <c r="E1657" s="1274"/>
      <c r="F1657" s="1274"/>
      <c r="G1657" s="1274"/>
      <c r="H1657" s="559">
        <f>ESTIMATE!R1647</f>
        <v>0</v>
      </c>
      <c r="I1657" s="560" t="str">
        <f>T(ESTIMATE!U1647)</f>
        <v/>
      </c>
      <c r="J1657" s="561">
        <f>IF($R$3="Allocate Adders",ESTIMATE!BE1647,ESTIMATE!AY1647)</f>
        <v>0</v>
      </c>
      <c r="K1657" s="561">
        <f>IF($R$3="Allocate Adders",ESTIMATE!BH1647,ESTIMATE!AZ1647)</f>
        <v>0</v>
      </c>
      <c r="L1657" s="561">
        <f>IF($R$3="Allocate Adders",ESTIMATE!BK1647,ESTIMATE!BA1647)</f>
        <v>0</v>
      </c>
      <c r="M1657" s="1275">
        <f t="shared" si="73"/>
        <v>0</v>
      </c>
      <c r="N1657" s="1275"/>
      <c r="O1657" s="520">
        <f t="shared" si="72"/>
        <v>0</v>
      </c>
    </row>
    <row r="1658" spans="2:15" ht="18" hidden="1" customHeight="1">
      <c r="B1658" s="516"/>
      <c r="C1658" s="1274" t="str">
        <f>T(ESTIMATE!B1648)</f>
        <v/>
      </c>
      <c r="D1658" s="1274"/>
      <c r="E1658" s="1274"/>
      <c r="F1658" s="1274"/>
      <c r="G1658" s="1274"/>
      <c r="H1658" s="559">
        <f>ESTIMATE!R1648</f>
        <v>0</v>
      </c>
      <c r="I1658" s="560" t="str">
        <f>T(ESTIMATE!U1648)</f>
        <v/>
      </c>
      <c r="J1658" s="561">
        <f>IF($R$3="Allocate Adders",ESTIMATE!BE1648,ESTIMATE!AY1648)</f>
        <v>0</v>
      </c>
      <c r="K1658" s="561">
        <f>IF($R$3="Allocate Adders",ESTIMATE!BH1648,ESTIMATE!AZ1648)</f>
        <v>0</v>
      </c>
      <c r="L1658" s="561">
        <f>IF($R$3="Allocate Adders",ESTIMATE!BK1648,ESTIMATE!BA1648)</f>
        <v>0</v>
      </c>
      <c r="M1658" s="1275">
        <f t="shared" si="73"/>
        <v>0</v>
      </c>
      <c r="N1658" s="1275"/>
      <c r="O1658" s="520">
        <f t="shared" si="72"/>
        <v>0</v>
      </c>
    </row>
    <row r="1659" spans="2:15" ht="18" hidden="1" customHeight="1">
      <c r="B1659" s="516"/>
      <c r="C1659" s="1274" t="str">
        <f>T(ESTIMATE!B1649)</f>
        <v/>
      </c>
      <c r="D1659" s="1274"/>
      <c r="E1659" s="1274"/>
      <c r="F1659" s="1274"/>
      <c r="G1659" s="1274"/>
      <c r="H1659" s="559">
        <f>ESTIMATE!R1649</f>
        <v>0</v>
      </c>
      <c r="I1659" s="560" t="str">
        <f>T(ESTIMATE!U1649)</f>
        <v/>
      </c>
      <c r="J1659" s="561">
        <f>IF($R$3="Allocate Adders",ESTIMATE!BE1649,ESTIMATE!AY1649)</f>
        <v>0</v>
      </c>
      <c r="K1659" s="561">
        <f>IF($R$3="Allocate Adders",ESTIMATE!BH1649,ESTIMATE!AZ1649)</f>
        <v>0</v>
      </c>
      <c r="L1659" s="561">
        <f>IF($R$3="Allocate Adders",ESTIMATE!BK1649,ESTIMATE!BA1649)</f>
        <v>0</v>
      </c>
      <c r="M1659" s="1275">
        <f t="shared" si="73"/>
        <v>0</v>
      </c>
      <c r="N1659" s="1275"/>
      <c r="O1659" s="520">
        <f t="shared" si="72"/>
        <v>0</v>
      </c>
    </row>
    <row r="1660" spans="2:15" ht="18" hidden="1" customHeight="1">
      <c r="B1660" s="516"/>
      <c r="C1660" s="1274" t="str">
        <f>T(ESTIMATE!B1650)</f>
        <v/>
      </c>
      <c r="D1660" s="1274"/>
      <c r="E1660" s="1274"/>
      <c r="F1660" s="1274"/>
      <c r="G1660" s="1274"/>
      <c r="H1660" s="559">
        <f>ESTIMATE!R1650</f>
        <v>0</v>
      </c>
      <c r="I1660" s="560" t="str">
        <f>T(ESTIMATE!U1650)</f>
        <v/>
      </c>
      <c r="J1660" s="561">
        <f>IF($R$3="Allocate Adders",ESTIMATE!BE1650,ESTIMATE!AY1650)</f>
        <v>0</v>
      </c>
      <c r="K1660" s="561">
        <f>IF($R$3="Allocate Adders",ESTIMATE!BH1650,ESTIMATE!AZ1650)</f>
        <v>0</v>
      </c>
      <c r="L1660" s="561">
        <f>IF($R$3="Allocate Adders",ESTIMATE!BK1650,ESTIMATE!BA1650)</f>
        <v>0</v>
      </c>
      <c r="M1660" s="1275">
        <f t="shared" si="73"/>
        <v>0</v>
      </c>
      <c r="N1660" s="1275"/>
      <c r="O1660" s="520">
        <f t="shared" si="72"/>
        <v>0</v>
      </c>
    </row>
    <row r="1661" spans="2:15" ht="18" hidden="1" customHeight="1">
      <c r="B1661" s="516"/>
      <c r="C1661" s="1274" t="str">
        <f>T(ESTIMATE!B1651)</f>
        <v/>
      </c>
      <c r="D1661" s="1274"/>
      <c r="E1661" s="1274"/>
      <c r="F1661" s="1274"/>
      <c r="G1661" s="1274"/>
      <c r="H1661" s="559">
        <f>ESTIMATE!R1651</f>
        <v>0</v>
      </c>
      <c r="I1661" s="560" t="str">
        <f>T(ESTIMATE!U1651)</f>
        <v/>
      </c>
      <c r="J1661" s="561">
        <f>IF($R$3="Allocate Adders",ESTIMATE!BE1651,ESTIMATE!AY1651)</f>
        <v>0</v>
      </c>
      <c r="K1661" s="561">
        <f>IF($R$3="Allocate Adders",ESTIMATE!BH1651,ESTIMATE!AZ1651)</f>
        <v>0</v>
      </c>
      <c r="L1661" s="561">
        <f>IF($R$3="Allocate Adders",ESTIMATE!BK1651,ESTIMATE!BA1651)</f>
        <v>0</v>
      </c>
      <c r="M1661" s="1275">
        <f t="shared" si="73"/>
        <v>0</v>
      </c>
      <c r="N1661" s="1275"/>
      <c r="O1661" s="520">
        <f t="shared" si="72"/>
        <v>0</v>
      </c>
    </row>
    <row r="1662" spans="2:15" ht="18" hidden="1" customHeight="1">
      <c r="B1662" s="516"/>
      <c r="C1662" s="1274" t="str">
        <f>T(ESTIMATE!B1652)</f>
        <v/>
      </c>
      <c r="D1662" s="1274"/>
      <c r="E1662" s="1274"/>
      <c r="F1662" s="1274"/>
      <c r="G1662" s="1274"/>
      <c r="H1662" s="559">
        <f>ESTIMATE!R1652</f>
        <v>0</v>
      </c>
      <c r="I1662" s="560" t="str">
        <f>T(ESTIMATE!U1652)</f>
        <v/>
      </c>
      <c r="J1662" s="561">
        <f>IF($R$3="Allocate Adders",ESTIMATE!BE1652,ESTIMATE!AY1652)</f>
        <v>0</v>
      </c>
      <c r="K1662" s="561">
        <f>IF($R$3="Allocate Adders",ESTIMATE!BH1652,ESTIMATE!AZ1652)</f>
        <v>0</v>
      </c>
      <c r="L1662" s="561">
        <f>IF($R$3="Allocate Adders",ESTIMATE!BK1652,ESTIMATE!BA1652)</f>
        <v>0</v>
      </c>
      <c r="M1662" s="1275">
        <f t="shared" si="73"/>
        <v>0</v>
      </c>
      <c r="N1662" s="1275"/>
      <c r="O1662" s="520">
        <f t="shared" si="72"/>
        <v>0</v>
      </c>
    </row>
    <row r="1663" spans="2:15" ht="18" hidden="1" customHeight="1">
      <c r="B1663" s="516"/>
      <c r="C1663" s="1274" t="str">
        <f>T(ESTIMATE!B1653)</f>
        <v/>
      </c>
      <c r="D1663" s="1274"/>
      <c r="E1663" s="1274"/>
      <c r="F1663" s="1274"/>
      <c r="G1663" s="1274"/>
      <c r="H1663" s="559">
        <f>ESTIMATE!R1653</f>
        <v>0</v>
      </c>
      <c r="I1663" s="560" t="str">
        <f>T(ESTIMATE!U1653)</f>
        <v/>
      </c>
      <c r="J1663" s="561">
        <f>IF($R$3="Allocate Adders",ESTIMATE!BE1653,ESTIMATE!AY1653)</f>
        <v>0</v>
      </c>
      <c r="K1663" s="561">
        <f>IF($R$3="Allocate Adders",ESTIMATE!BH1653,ESTIMATE!AZ1653)</f>
        <v>0</v>
      </c>
      <c r="L1663" s="561">
        <f>IF($R$3="Allocate Adders",ESTIMATE!BK1653,ESTIMATE!BA1653)</f>
        <v>0</v>
      </c>
      <c r="M1663" s="1275">
        <f t="shared" si="73"/>
        <v>0</v>
      </c>
      <c r="N1663" s="1275"/>
      <c r="O1663" s="520">
        <f t="shared" si="72"/>
        <v>0</v>
      </c>
    </row>
    <row r="1664" spans="2:15" ht="18" hidden="1" customHeight="1">
      <c r="B1664" s="516"/>
      <c r="C1664" s="1274" t="str">
        <f>T(ESTIMATE!B1654)</f>
        <v/>
      </c>
      <c r="D1664" s="1274"/>
      <c r="E1664" s="1274"/>
      <c r="F1664" s="1274"/>
      <c r="G1664" s="1274"/>
      <c r="H1664" s="559">
        <f>ESTIMATE!R1654</f>
        <v>0</v>
      </c>
      <c r="I1664" s="560" t="str">
        <f>T(ESTIMATE!U1654)</f>
        <v/>
      </c>
      <c r="J1664" s="561">
        <f>IF($R$3="Allocate Adders",ESTIMATE!BE1654,ESTIMATE!AY1654)</f>
        <v>0</v>
      </c>
      <c r="K1664" s="561">
        <f>IF($R$3="Allocate Adders",ESTIMATE!BH1654,ESTIMATE!AZ1654)</f>
        <v>0</v>
      </c>
      <c r="L1664" s="561">
        <f>IF($R$3="Allocate Adders",ESTIMATE!BK1654,ESTIMATE!BA1654)</f>
        <v>0</v>
      </c>
      <c r="M1664" s="1275">
        <f t="shared" si="73"/>
        <v>0</v>
      </c>
      <c r="N1664" s="1275"/>
      <c r="O1664" s="520">
        <f t="shared" si="72"/>
        <v>0</v>
      </c>
    </row>
    <row r="1665" spans="2:15" ht="18" hidden="1" customHeight="1">
      <c r="B1665" s="516"/>
      <c r="C1665" s="1274" t="str">
        <f>T(ESTIMATE!B1655)</f>
        <v/>
      </c>
      <c r="D1665" s="1274"/>
      <c r="E1665" s="1274"/>
      <c r="F1665" s="1274"/>
      <c r="G1665" s="1274"/>
      <c r="H1665" s="559">
        <f>ESTIMATE!R1655</f>
        <v>0</v>
      </c>
      <c r="I1665" s="560" t="str">
        <f>T(ESTIMATE!U1655)</f>
        <v/>
      </c>
      <c r="J1665" s="561">
        <f>IF($R$3="Allocate Adders",ESTIMATE!BE1655,ESTIMATE!AY1655)</f>
        <v>0</v>
      </c>
      <c r="K1665" s="561">
        <f>IF($R$3="Allocate Adders",ESTIMATE!BH1655,ESTIMATE!AZ1655)</f>
        <v>0</v>
      </c>
      <c r="L1665" s="561">
        <f>IF($R$3="Allocate Adders",ESTIMATE!BK1655,ESTIMATE!BA1655)</f>
        <v>0</v>
      </c>
      <c r="M1665" s="1275">
        <f t="shared" si="73"/>
        <v>0</v>
      </c>
      <c r="N1665" s="1275"/>
      <c r="O1665" s="520">
        <f t="shared" si="72"/>
        <v>0</v>
      </c>
    </row>
    <row r="1666" spans="2:15" ht="18" hidden="1" customHeight="1">
      <c r="B1666" s="516"/>
      <c r="C1666" s="1274" t="str">
        <f>T(ESTIMATE!B1656)</f>
        <v/>
      </c>
      <c r="D1666" s="1274"/>
      <c r="E1666" s="1274"/>
      <c r="F1666" s="1274"/>
      <c r="G1666" s="1274"/>
      <c r="H1666" s="559">
        <f>ESTIMATE!R1656</f>
        <v>0</v>
      </c>
      <c r="I1666" s="560" t="str">
        <f>T(ESTIMATE!U1656)</f>
        <v/>
      </c>
      <c r="J1666" s="561">
        <f>IF($R$3="Allocate Adders",ESTIMATE!BE1656,ESTIMATE!AY1656)</f>
        <v>0</v>
      </c>
      <c r="K1666" s="561">
        <f>IF($R$3="Allocate Adders",ESTIMATE!BH1656,ESTIMATE!AZ1656)</f>
        <v>0</v>
      </c>
      <c r="L1666" s="561">
        <f>IF($R$3="Allocate Adders",ESTIMATE!BK1656,ESTIMATE!BA1656)</f>
        <v>0</v>
      </c>
      <c r="M1666" s="1275">
        <f t="shared" si="73"/>
        <v>0</v>
      </c>
      <c r="N1666" s="1275"/>
      <c r="O1666" s="520">
        <f t="shared" si="72"/>
        <v>0</v>
      </c>
    </row>
    <row r="1667" spans="2:15" ht="18" hidden="1" customHeight="1">
      <c r="B1667" s="516"/>
      <c r="C1667" s="1274" t="str">
        <f>T(ESTIMATE!B1657)</f>
        <v/>
      </c>
      <c r="D1667" s="1274"/>
      <c r="E1667" s="1274"/>
      <c r="F1667" s="1274"/>
      <c r="G1667" s="1274"/>
      <c r="H1667" s="559">
        <f>ESTIMATE!R1657</f>
        <v>0</v>
      </c>
      <c r="I1667" s="560" t="str">
        <f>T(ESTIMATE!U1657)</f>
        <v/>
      </c>
      <c r="J1667" s="561">
        <f>IF($R$3="Allocate Adders",ESTIMATE!BE1657,ESTIMATE!AY1657)</f>
        <v>0</v>
      </c>
      <c r="K1667" s="561">
        <f>IF($R$3="Allocate Adders",ESTIMATE!BH1657,ESTIMATE!AZ1657)</f>
        <v>0</v>
      </c>
      <c r="L1667" s="561">
        <f>IF($R$3="Allocate Adders",ESTIMATE!BK1657,ESTIMATE!BA1657)</f>
        <v>0</v>
      </c>
      <c r="M1667" s="1275">
        <f t="shared" si="73"/>
        <v>0</v>
      </c>
      <c r="N1667" s="1275"/>
      <c r="O1667" s="520">
        <f t="shared" si="72"/>
        <v>0</v>
      </c>
    </row>
    <row r="1668" spans="2:15" ht="18" hidden="1" customHeight="1">
      <c r="B1668" s="516"/>
      <c r="C1668" s="1274" t="str">
        <f>T(ESTIMATE!B1658)</f>
        <v/>
      </c>
      <c r="D1668" s="1274"/>
      <c r="E1668" s="1274"/>
      <c r="F1668" s="1274"/>
      <c r="G1668" s="1274"/>
      <c r="H1668" s="559">
        <f>ESTIMATE!R1658</f>
        <v>0</v>
      </c>
      <c r="I1668" s="560" t="str">
        <f>T(ESTIMATE!U1658)</f>
        <v/>
      </c>
      <c r="J1668" s="561">
        <f>IF($R$3="Allocate Adders",ESTIMATE!BE1658,ESTIMATE!AY1658)</f>
        <v>0</v>
      </c>
      <c r="K1668" s="561">
        <f>IF($R$3="Allocate Adders",ESTIMATE!BH1658,ESTIMATE!AZ1658)</f>
        <v>0</v>
      </c>
      <c r="L1668" s="561">
        <f>IF($R$3="Allocate Adders",ESTIMATE!BK1658,ESTIMATE!BA1658)</f>
        <v>0</v>
      </c>
      <c r="M1668" s="1275">
        <f t="shared" si="73"/>
        <v>0</v>
      </c>
      <c r="N1668" s="1275"/>
      <c r="O1668" s="520">
        <f t="shared" si="72"/>
        <v>0</v>
      </c>
    </row>
    <row r="1669" spans="2:15" ht="18" hidden="1" customHeight="1">
      <c r="B1669" s="516"/>
      <c r="C1669" s="1274" t="str">
        <f>T(ESTIMATE!B1659)</f>
        <v/>
      </c>
      <c r="D1669" s="1274"/>
      <c r="E1669" s="1274"/>
      <c r="F1669" s="1274"/>
      <c r="G1669" s="1274"/>
      <c r="H1669" s="559">
        <f>ESTIMATE!R1659</f>
        <v>0</v>
      </c>
      <c r="I1669" s="560" t="str">
        <f>T(ESTIMATE!U1659)</f>
        <v/>
      </c>
      <c r="J1669" s="561">
        <f>IF($R$3="Allocate Adders",ESTIMATE!BE1659,ESTIMATE!AY1659)</f>
        <v>0</v>
      </c>
      <c r="K1669" s="561">
        <f>IF($R$3="Allocate Adders",ESTIMATE!BH1659,ESTIMATE!AZ1659)</f>
        <v>0</v>
      </c>
      <c r="L1669" s="561">
        <f>IF($R$3="Allocate Adders",ESTIMATE!BK1659,ESTIMATE!BA1659)</f>
        <v>0</v>
      </c>
      <c r="M1669" s="1275">
        <f t="shared" si="73"/>
        <v>0</v>
      </c>
      <c r="N1669" s="1275"/>
      <c r="O1669" s="520">
        <f t="shared" si="72"/>
        <v>0</v>
      </c>
    </row>
    <row r="1670" spans="2:15" ht="18" hidden="1" customHeight="1">
      <c r="B1670" s="516"/>
      <c r="C1670" s="1274" t="str">
        <f>T(ESTIMATE!B1660)</f>
        <v/>
      </c>
      <c r="D1670" s="1274"/>
      <c r="E1670" s="1274"/>
      <c r="F1670" s="1274"/>
      <c r="G1670" s="1274"/>
      <c r="H1670" s="559">
        <f>ESTIMATE!R1660</f>
        <v>0</v>
      </c>
      <c r="I1670" s="560" t="str">
        <f>T(ESTIMATE!U1660)</f>
        <v/>
      </c>
      <c r="J1670" s="561">
        <f>IF($R$3="Allocate Adders",ESTIMATE!BE1660,ESTIMATE!AY1660)</f>
        <v>0</v>
      </c>
      <c r="K1670" s="561">
        <f>IF($R$3="Allocate Adders",ESTIMATE!BH1660,ESTIMATE!AZ1660)</f>
        <v>0</v>
      </c>
      <c r="L1670" s="561">
        <f>IF($R$3="Allocate Adders",ESTIMATE!BK1660,ESTIMATE!BA1660)</f>
        <v>0</v>
      </c>
      <c r="M1670" s="1275">
        <f t="shared" si="73"/>
        <v>0</v>
      </c>
      <c r="N1670" s="1275"/>
      <c r="O1670" s="520">
        <f t="shared" si="72"/>
        <v>0</v>
      </c>
    </row>
    <row r="1671" spans="2:15" ht="18" hidden="1" customHeight="1">
      <c r="B1671" s="516"/>
      <c r="C1671" s="1274" t="str">
        <f>T(ESTIMATE!B1661)</f>
        <v/>
      </c>
      <c r="D1671" s="1274"/>
      <c r="E1671" s="1274"/>
      <c r="F1671" s="1274"/>
      <c r="G1671" s="1274"/>
      <c r="H1671" s="559">
        <f>ESTIMATE!R1661</f>
        <v>0</v>
      </c>
      <c r="I1671" s="560" t="str">
        <f>T(ESTIMATE!U1661)</f>
        <v/>
      </c>
      <c r="J1671" s="561">
        <f>IF($R$3="Allocate Adders",ESTIMATE!BE1661,ESTIMATE!AY1661)</f>
        <v>0</v>
      </c>
      <c r="K1671" s="561">
        <f>IF($R$3="Allocate Adders",ESTIMATE!BH1661,ESTIMATE!AZ1661)</f>
        <v>0</v>
      </c>
      <c r="L1671" s="561">
        <f>IF($R$3="Allocate Adders",ESTIMATE!BK1661,ESTIMATE!BA1661)</f>
        <v>0</v>
      </c>
      <c r="M1671" s="1275">
        <f t="shared" si="73"/>
        <v>0</v>
      </c>
      <c r="N1671" s="1275"/>
      <c r="O1671" s="520">
        <f t="shared" si="72"/>
        <v>0</v>
      </c>
    </row>
    <row r="1672" spans="2:15" ht="18" hidden="1" customHeight="1">
      <c r="B1672" s="516"/>
      <c r="C1672" s="1274" t="str">
        <f>T(ESTIMATE!B1662)</f>
        <v/>
      </c>
      <c r="D1672" s="1274"/>
      <c r="E1672" s="1274"/>
      <c r="F1672" s="1274"/>
      <c r="G1672" s="1274"/>
      <c r="H1672" s="559">
        <f>ESTIMATE!R1662</f>
        <v>0</v>
      </c>
      <c r="I1672" s="560" t="str">
        <f>T(ESTIMATE!U1662)</f>
        <v/>
      </c>
      <c r="J1672" s="561">
        <f>IF($R$3="Allocate Adders",ESTIMATE!BE1662,ESTIMATE!AY1662)</f>
        <v>0</v>
      </c>
      <c r="K1672" s="561">
        <f>IF($R$3="Allocate Adders",ESTIMATE!BH1662,ESTIMATE!AZ1662)</f>
        <v>0</v>
      </c>
      <c r="L1672" s="561">
        <f>IF($R$3="Allocate Adders",ESTIMATE!BK1662,ESTIMATE!BA1662)</f>
        <v>0</v>
      </c>
      <c r="M1672" s="1275">
        <f t="shared" si="73"/>
        <v>0</v>
      </c>
      <c r="N1672" s="1275"/>
      <c r="O1672" s="520">
        <f t="shared" si="72"/>
        <v>0</v>
      </c>
    </row>
    <row r="1673" spans="2:15" ht="18" hidden="1" customHeight="1">
      <c r="B1673" s="516"/>
      <c r="C1673" s="1274" t="str">
        <f>T(ESTIMATE!B1663)</f>
        <v/>
      </c>
      <c r="D1673" s="1274"/>
      <c r="E1673" s="1274"/>
      <c r="F1673" s="1274"/>
      <c r="G1673" s="1274"/>
      <c r="H1673" s="559">
        <f>ESTIMATE!R1663</f>
        <v>0</v>
      </c>
      <c r="I1673" s="560" t="str">
        <f>T(ESTIMATE!U1663)</f>
        <v/>
      </c>
      <c r="J1673" s="561">
        <f>IF($R$3="Allocate Adders",ESTIMATE!BE1663,ESTIMATE!AY1663)</f>
        <v>0</v>
      </c>
      <c r="K1673" s="561">
        <f>IF($R$3="Allocate Adders",ESTIMATE!BH1663,ESTIMATE!AZ1663)</f>
        <v>0</v>
      </c>
      <c r="L1673" s="561">
        <f>IF($R$3="Allocate Adders",ESTIMATE!BK1663,ESTIMATE!BA1663)</f>
        <v>0</v>
      </c>
      <c r="M1673" s="1275">
        <f t="shared" si="73"/>
        <v>0</v>
      </c>
      <c r="N1673" s="1275"/>
      <c r="O1673" s="520">
        <f t="shared" si="72"/>
        <v>0</v>
      </c>
    </row>
    <row r="1674" spans="2:15" ht="18" hidden="1" customHeight="1">
      <c r="B1674" s="516"/>
      <c r="C1674" s="1274" t="str">
        <f>T(ESTIMATE!B1664)</f>
        <v/>
      </c>
      <c r="D1674" s="1274"/>
      <c r="E1674" s="1274"/>
      <c r="F1674" s="1274"/>
      <c r="G1674" s="1274"/>
      <c r="H1674" s="559">
        <f>ESTIMATE!R1664</f>
        <v>0</v>
      </c>
      <c r="I1674" s="560" t="str">
        <f>T(ESTIMATE!U1664)</f>
        <v/>
      </c>
      <c r="J1674" s="561">
        <f>IF($R$3="Allocate Adders",ESTIMATE!BE1664,ESTIMATE!AY1664)</f>
        <v>0</v>
      </c>
      <c r="K1674" s="561">
        <f>IF($R$3="Allocate Adders",ESTIMATE!BH1664,ESTIMATE!AZ1664)</f>
        <v>0</v>
      </c>
      <c r="L1674" s="561">
        <f>IF($R$3="Allocate Adders",ESTIMATE!BK1664,ESTIMATE!BA1664)</f>
        <v>0</v>
      </c>
      <c r="M1674" s="1275">
        <f t="shared" si="73"/>
        <v>0</v>
      </c>
      <c r="N1674" s="1275"/>
      <c r="O1674" s="520">
        <f t="shared" si="72"/>
        <v>0</v>
      </c>
    </row>
    <row r="1675" spans="2:15" ht="18" hidden="1" customHeight="1">
      <c r="B1675" s="516"/>
      <c r="C1675" s="1274" t="str">
        <f>T(ESTIMATE!B1665)</f>
        <v/>
      </c>
      <c r="D1675" s="1274"/>
      <c r="E1675" s="1274"/>
      <c r="F1675" s="1274"/>
      <c r="G1675" s="1274"/>
      <c r="H1675" s="559">
        <f>ESTIMATE!R1665</f>
        <v>0</v>
      </c>
      <c r="I1675" s="560" t="str">
        <f>T(ESTIMATE!U1665)</f>
        <v/>
      </c>
      <c r="J1675" s="561">
        <f>IF($R$3="Allocate Adders",ESTIMATE!BE1665,ESTIMATE!AY1665)</f>
        <v>0</v>
      </c>
      <c r="K1675" s="561">
        <f>IF($R$3="Allocate Adders",ESTIMATE!BH1665,ESTIMATE!AZ1665)</f>
        <v>0</v>
      </c>
      <c r="L1675" s="561">
        <f>IF($R$3="Allocate Adders",ESTIMATE!BK1665,ESTIMATE!BA1665)</f>
        <v>0</v>
      </c>
      <c r="M1675" s="1275">
        <f t="shared" si="73"/>
        <v>0</v>
      </c>
      <c r="N1675" s="1275"/>
      <c r="O1675" s="520">
        <f t="shared" si="72"/>
        <v>0</v>
      </c>
    </row>
    <row r="1676" spans="2:15" ht="18" hidden="1" customHeight="1">
      <c r="B1676" s="516"/>
      <c r="C1676" s="1274" t="str">
        <f>T(ESTIMATE!B1666)</f>
        <v/>
      </c>
      <c r="D1676" s="1274"/>
      <c r="E1676" s="1274"/>
      <c r="F1676" s="1274"/>
      <c r="G1676" s="1274"/>
      <c r="H1676" s="559">
        <f>ESTIMATE!R1666</f>
        <v>0</v>
      </c>
      <c r="I1676" s="560" t="str">
        <f>T(ESTIMATE!U1666)</f>
        <v/>
      </c>
      <c r="J1676" s="561">
        <f>IF($R$3="Allocate Adders",ESTIMATE!BE1666,ESTIMATE!AY1666)</f>
        <v>0</v>
      </c>
      <c r="K1676" s="561">
        <f>IF($R$3="Allocate Adders",ESTIMATE!BH1666,ESTIMATE!AZ1666)</f>
        <v>0</v>
      </c>
      <c r="L1676" s="561">
        <f>IF($R$3="Allocate Adders",ESTIMATE!BK1666,ESTIMATE!BA1666)</f>
        <v>0</v>
      </c>
      <c r="M1676" s="1275">
        <f t="shared" si="73"/>
        <v>0</v>
      </c>
      <c r="N1676" s="1275"/>
      <c r="O1676" s="520">
        <f t="shared" si="72"/>
        <v>0</v>
      </c>
    </row>
    <row r="1677" spans="2:15" ht="18" hidden="1" customHeight="1">
      <c r="B1677" s="516"/>
      <c r="C1677" s="1274" t="str">
        <f>T(ESTIMATE!B1667)</f>
        <v/>
      </c>
      <c r="D1677" s="1274"/>
      <c r="E1677" s="1274"/>
      <c r="F1677" s="1274"/>
      <c r="G1677" s="1274"/>
      <c r="H1677" s="559">
        <f>ESTIMATE!R1667</f>
        <v>0</v>
      </c>
      <c r="I1677" s="560" t="str">
        <f>T(ESTIMATE!U1667)</f>
        <v/>
      </c>
      <c r="J1677" s="561">
        <f>IF($R$3="Allocate Adders",ESTIMATE!BE1667,ESTIMATE!AY1667)</f>
        <v>0</v>
      </c>
      <c r="K1677" s="561">
        <f>IF($R$3="Allocate Adders",ESTIMATE!BH1667,ESTIMATE!AZ1667)</f>
        <v>0</v>
      </c>
      <c r="L1677" s="561">
        <f>IF($R$3="Allocate Adders",ESTIMATE!BK1667,ESTIMATE!BA1667)</f>
        <v>0</v>
      </c>
      <c r="M1677" s="1275">
        <f t="shared" si="73"/>
        <v>0</v>
      </c>
      <c r="N1677" s="1275"/>
      <c r="O1677" s="520">
        <f t="shared" si="72"/>
        <v>0</v>
      </c>
    </row>
    <row r="1678" spans="2:15" ht="18" hidden="1" customHeight="1">
      <c r="B1678" s="516"/>
      <c r="C1678" s="1274" t="str">
        <f>T(ESTIMATE!B1668)</f>
        <v/>
      </c>
      <c r="D1678" s="1274"/>
      <c r="E1678" s="1274"/>
      <c r="F1678" s="1274"/>
      <c r="G1678" s="1274"/>
      <c r="H1678" s="559">
        <f>ESTIMATE!R1668</f>
        <v>0</v>
      </c>
      <c r="I1678" s="560" t="str">
        <f>T(ESTIMATE!U1668)</f>
        <v/>
      </c>
      <c r="J1678" s="561">
        <f>IF($R$3="Allocate Adders",ESTIMATE!BE1668,ESTIMATE!AY1668)</f>
        <v>0</v>
      </c>
      <c r="K1678" s="561">
        <f>IF($R$3="Allocate Adders",ESTIMATE!BH1668,ESTIMATE!AZ1668)</f>
        <v>0</v>
      </c>
      <c r="L1678" s="561">
        <f>IF($R$3="Allocate Adders",ESTIMATE!BK1668,ESTIMATE!BA1668)</f>
        <v>0</v>
      </c>
      <c r="M1678" s="1275">
        <f t="shared" si="73"/>
        <v>0</v>
      </c>
      <c r="N1678" s="1275"/>
      <c r="O1678" s="520">
        <f t="shared" si="72"/>
        <v>0</v>
      </c>
    </row>
    <row r="1679" spans="2:15" ht="18" hidden="1" customHeight="1">
      <c r="B1679" s="516"/>
      <c r="C1679" s="1274" t="str">
        <f>T(ESTIMATE!B1669)</f>
        <v/>
      </c>
      <c r="D1679" s="1274"/>
      <c r="E1679" s="1274"/>
      <c r="F1679" s="1274"/>
      <c r="G1679" s="1274"/>
      <c r="H1679" s="559">
        <f>ESTIMATE!R1669</f>
        <v>0</v>
      </c>
      <c r="I1679" s="560" t="str">
        <f>T(ESTIMATE!U1669)</f>
        <v/>
      </c>
      <c r="J1679" s="561">
        <f>IF($R$3="Allocate Adders",ESTIMATE!BE1669,ESTIMATE!AY1669)</f>
        <v>0</v>
      </c>
      <c r="K1679" s="561">
        <f>IF($R$3="Allocate Adders",ESTIMATE!BH1669,ESTIMATE!AZ1669)</f>
        <v>0</v>
      </c>
      <c r="L1679" s="561">
        <f>IF($R$3="Allocate Adders",ESTIMATE!BK1669,ESTIMATE!BA1669)</f>
        <v>0</v>
      </c>
      <c r="M1679" s="1275">
        <f t="shared" si="73"/>
        <v>0</v>
      </c>
      <c r="N1679" s="1275"/>
      <c r="O1679" s="520">
        <f t="shared" si="72"/>
        <v>0</v>
      </c>
    </row>
    <row r="1680" spans="2:15" ht="18" hidden="1" customHeight="1">
      <c r="B1680" s="516"/>
      <c r="C1680" s="1274" t="str">
        <f>T(ESTIMATE!B1670)</f>
        <v/>
      </c>
      <c r="D1680" s="1274"/>
      <c r="E1680" s="1274"/>
      <c r="F1680" s="1274"/>
      <c r="G1680" s="1274"/>
      <c r="H1680" s="559">
        <f>ESTIMATE!R1670</f>
        <v>0</v>
      </c>
      <c r="I1680" s="560" t="str">
        <f>T(ESTIMATE!U1670)</f>
        <v/>
      </c>
      <c r="J1680" s="561">
        <f>IF($R$3="Allocate Adders",ESTIMATE!BE1670,ESTIMATE!AY1670)</f>
        <v>0</v>
      </c>
      <c r="K1680" s="561">
        <f>IF($R$3="Allocate Adders",ESTIMATE!BH1670,ESTIMATE!AZ1670)</f>
        <v>0</v>
      </c>
      <c r="L1680" s="561">
        <f>IF($R$3="Allocate Adders",ESTIMATE!BK1670,ESTIMATE!BA1670)</f>
        <v>0</v>
      </c>
      <c r="M1680" s="1275">
        <f t="shared" si="73"/>
        <v>0</v>
      </c>
      <c r="N1680" s="1275"/>
      <c r="O1680" s="520">
        <f t="shared" si="72"/>
        <v>0</v>
      </c>
    </row>
    <row r="1681" spans="2:15" ht="18" hidden="1" customHeight="1">
      <c r="B1681" s="516"/>
      <c r="C1681" s="1274" t="str">
        <f>T(ESTIMATE!B1671)</f>
        <v/>
      </c>
      <c r="D1681" s="1274"/>
      <c r="E1681" s="1274"/>
      <c r="F1681" s="1274"/>
      <c r="G1681" s="1274"/>
      <c r="H1681" s="559">
        <f>ESTIMATE!R1671</f>
        <v>0</v>
      </c>
      <c r="I1681" s="560" t="str">
        <f>T(ESTIMATE!U1671)</f>
        <v/>
      </c>
      <c r="J1681" s="561">
        <f>IF($R$3="Allocate Adders",ESTIMATE!BE1671,ESTIMATE!AY1671)</f>
        <v>0</v>
      </c>
      <c r="K1681" s="561">
        <f>IF($R$3="Allocate Adders",ESTIMATE!BH1671,ESTIMATE!AZ1671)</f>
        <v>0</v>
      </c>
      <c r="L1681" s="561">
        <f>IF($R$3="Allocate Adders",ESTIMATE!BK1671,ESTIMATE!BA1671)</f>
        <v>0</v>
      </c>
      <c r="M1681" s="1275">
        <f t="shared" si="73"/>
        <v>0</v>
      </c>
      <c r="N1681" s="1275"/>
      <c r="O1681" s="520">
        <f t="shared" si="72"/>
        <v>0</v>
      </c>
    </row>
    <row r="1682" spans="2:15" ht="4.3499999999999996" hidden="1" customHeight="1" thickBot="1">
      <c r="B1682" s="516"/>
      <c r="C1682" s="562"/>
      <c r="D1682" s="364"/>
      <c r="E1682" s="364"/>
      <c r="F1682" s="364"/>
      <c r="G1682" s="364"/>
      <c r="H1682" s="563"/>
      <c r="I1682" s="364"/>
      <c r="J1682" s="564"/>
      <c r="K1682" s="564"/>
      <c r="L1682" s="564"/>
      <c r="M1682" s="565"/>
      <c r="N1682" s="566"/>
      <c r="O1682" s="520">
        <f>O1683</f>
        <v>0</v>
      </c>
    </row>
    <row r="1683" spans="2:15" ht="22" hidden="1" customHeight="1" thickBot="1">
      <c r="B1683" s="516"/>
      <c r="C1683" s="1276" t="str">
        <f>T(ESTIMATE!AE1673)</f>
        <v>FIRE PROTECTION TOTAL</v>
      </c>
      <c r="D1683" s="1277"/>
      <c r="E1683" s="1277"/>
      <c r="F1683" s="1277"/>
      <c r="G1683" s="1277"/>
      <c r="H1683" s="1277"/>
      <c r="I1683" s="1278"/>
      <c r="J1683" s="530">
        <f>SUM(J1642:J1682)</f>
        <v>0</v>
      </c>
      <c r="K1683" s="531">
        <f>SUM(K1642:K1682)</f>
        <v>0</v>
      </c>
      <c r="L1683" s="530">
        <f>SUM(L1642:L1682)</f>
        <v>0</v>
      </c>
      <c r="M1683" s="1279">
        <f>SUM(M1642:N1682)</f>
        <v>0</v>
      </c>
      <c r="N1683" s="1280"/>
      <c r="O1683" s="520">
        <f>SUM(O1641:O1681)</f>
        <v>0</v>
      </c>
    </row>
    <row r="1684" spans="2:15" ht="20.7" hidden="1" customHeight="1">
      <c r="B1684" s="521"/>
      <c r="C1684" s="585"/>
      <c r="D1684" s="585"/>
      <c r="E1684" s="585"/>
      <c r="F1684" s="585"/>
      <c r="G1684" s="585"/>
      <c r="H1684" s="586"/>
      <c r="I1684" s="585"/>
      <c r="J1684" s="587"/>
      <c r="K1684" s="587"/>
      <c r="L1684" s="587"/>
      <c r="M1684" s="588"/>
      <c r="N1684" s="571"/>
      <c r="O1684" s="520">
        <f>O1683</f>
        <v>0</v>
      </c>
    </row>
    <row r="1685" spans="2:15" ht="5.45" hidden="1" customHeight="1">
      <c r="B1685" s="597"/>
      <c r="C1685" s="1281"/>
      <c r="D1685" s="1281"/>
      <c r="E1685" s="1281"/>
      <c r="F1685" s="1281"/>
      <c r="G1685" s="1281"/>
      <c r="H1685" s="594"/>
      <c r="I1685" s="595"/>
      <c r="J1685" s="596"/>
      <c r="K1685" s="596"/>
      <c r="L1685" s="596"/>
      <c r="M1685" s="1282"/>
      <c r="N1685" s="1282"/>
    </row>
    <row r="1686" spans="2:15" ht="22" hidden="1" customHeight="1">
      <c r="B1686" s="521"/>
      <c r="C1686" s="1283" t="str">
        <f>T(ESTIMATE!B1676)</f>
        <v>PLUMBING</v>
      </c>
      <c r="D1686" s="1283"/>
      <c r="E1686" s="1283"/>
      <c r="F1686" s="1283"/>
      <c r="G1686" s="1284"/>
      <c r="H1686" s="556">
        <f>SUM(H1687:H1726)</f>
        <v>0</v>
      </c>
      <c r="I1686" s="557"/>
      <c r="J1686" s="558"/>
      <c r="K1686" s="558"/>
      <c r="L1686" s="558"/>
      <c r="M1686" s="1285"/>
      <c r="N1686" s="1286"/>
      <c r="O1686" s="520">
        <f t="shared" ref="O1686:O1726" si="74">H1686</f>
        <v>0</v>
      </c>
    </row>
    <row r="1687" spans="2:15" ht="18" hidden="1" customHeight="1">
      <c r="B1687" s="516"/>
      <c r="C1687" s="1274" t="str">
        <f>T(ESTIMATE!B1677)</f>
        <v>Plumbing, bid/allowance</v>
      </c>
      <c r="D1687" s="1274"/>
      <c r="E1687" s="1274"/>
      <c r="F1687" s="1274"/>
      <c r="G1687" s="1274"/>
      <c r="H1687" s="559">
        <f>ESTIMATE!R1677</f>
        <v>0</v>
      </c>
      <c r="I1687" s="560" t="str">
        <f>T(ESTIMATE!U1677)</f>
        <v>ls</v>
      </c>
      <c r="J1687" s="561">
        <f>IF($R$3="Allocate Adders",ESTIMATE!BE1677,ESTIMATE!AY1677)</f>
        <v>0</v>
      </c>
      <c r="K1687" s="561">
        <f>IF($R$3="Allocate Adders",ESTIMATE!BH1677,ESTIMATE!AZ1677)</f>
        <v>0</v>
      </c>
      <c r="L1687" s="561">
        <f>IF($R$3="Allocate Adders",ESTIMATE!BK1677,ESTIMATE!BA1677)</f>
        <v>0</v>
      </c>
      <c r="M1687" s="1275">
        <f t="shared" ref="M1687:M1726" si="75">SUM(J1687:L1687)</f>
        <v>0</v>
      </c>
      <c r="N1687" s="1275"/>
      <c r="O1687" s="520">
        <f t="shared" si="74"/>
        <v>0</v>
      </c>
    </row>
    <row r="1688" spans="2:15" ht="18" hidden="1" customHeight="1">
      <c r="B1688" s="516"/>
      <c r="C1688" s="1274" t="str">
        <f>T(ESTIMATE!B1678)</f>
        <v/>
      </c>
      <c r="D1688" s="1274"/>
      <c r="E1688" s="1274"/>
      <c r="F1688" s="1274"/>
      <c r="G1688" s="1274"/>
      <c r="H1688" s="559">
        <f>ESTIMATE!R1678</f>
        <v>0</v>
      </c>
      <c r="I1688" s="560" t="str">
        <f>T(ESTIMATE!U1678)</f>
        <v/>
      </c>
      <c r="J1688" s="561">
        <f>IF($R$3="Allocate Adders",ESTIMATE!BE1678,ESTIMATE!AY1678)</f>
        <v>0</v>
      </c>
      <c r="K1688" s="561">
        <f>IF($R$3="Allocate Adders",ESTIMATE!BH1678,ESTIMATE!AZ1678)</f>
        <v>0</v>
      </c>
      <c r="L1688" s="561">
        <f>IF($R$3="Allocate Adders",ESTIMATE!BK1678,ESTIMATE!BA1678)</f>
        <v>0</v>
      </c>
      <c r="M1688" s="1275">
        <f t="shared" si="75"/>
        <v>0</v>
      </c>
      <c r="N1688" s="1275"/>
      <c r="O1688" s="520">
        <f t="shared" si="74"/>
        <v>0</v>
      </c>
    </row>
    <row r="1689" spans="2:15" ht="18" hidden="1" customHeight="1">
      <c r="B1689" s="516"/>
      <c r="C1689" s="1274" t="str">
        <f>T(ESTIMATE!B1679)</f>
        <v>Plumbing Work, Per Hour</v>
      </c>
      <c r="D1689" s="1274"/>
      <c r="E1689" s="1274"/>
      <c r="F1689" s="1274"/>
      <c r="G1689" s="1274"/>
      <c r="H1689" s="559">
        <f>ESTIMATE!R1679</f>
        <v>0</v>
      </c>
      <c r="I1689" s="560" t="str">
        <f>T(ESTIMATE!U1679)</f>
        <v/>
      </c>
      <c r="J1689" s="561">
        <f>IF($R$3="Allocate Adders",ESTIMATE!BE1679,ESTIMATE!AY1679)</f>
        <v>0</v>
      </c>
      <c r="K1689" s="561">
        <f>IF($R$3="Allocate Adders",ESTIMATE!BH1679,ESTIMATE!AZ1679)</f>
        <v>0</v>
      </c>
      <c r="L1689" s="561">
        <f>IF($R$3="Allocate Adders",ESTIMATE!BK1679,ESTIMATE!BA1679)</f>
        <v>0</v>
      </c>
      <c r="M1689" s="1275">
        <f t="shared" si="75"/>
        <v>0</v>
      </c>
      <c r="N1689" s="1275"/>
      <c r="O1689" s="520">
        <f t="shared" si="74"/>
        <v>0</v>
      </c>
    </row>
    <row r="1690" spans="2:15" ht="18" hidden="1" customHeight="1">
      <c r="B1690" s="516"/>
      <c r="C1690" s="1274" t="str">
        <f>T(ESTIMATE!B1680)</f>
        <v>Plumbing rough-in, per hour</v>
      </c>
      <c r="D1690" s="1274"/>
      <c r="E1690" s="1274"/>
      <c r="F1690" s="1274"/>
      <c r="G1690" s="1274"/>
      <c r="H1690" s="559">
        <f>ESTIMATE!R1680</f>
        <v>0</v>
      </c>
      <c r="I1690" s="560" t="str">
        <f>T(ESTIMATE!U1680)</f>
        <v>hrs</v>
      </c>
      <c r="J1690" s="561">
        <f>IF($R$3="Allocate Adders",ESTIMATE!BE1680,ESTIMATE!AY1680)</f>
        <v>0</v>
      </c>
      <c r="K1690" s="561">
        <f>IF($R$3="Allocate Adders",ESTIMATE!BH1680,ESTIMATE!AZ1680)</f>
        <v>0</v>
      </c>
      <c r="L1690" s="561">
        <f>IF($R$3="Allocate Adders",ESTIMATE!BK1680,ESTIMATE!BA1680)</f>
        <v>0</v>
      </c>
      <c r="M1690" s="1275">
        <f t="shared" si="75"/>
        <v>0</v>
      </c>
      <c r="N1690" s="1275"/>
      <c r="O1690" s="520">
        <f t="shared" si="74"/>
        <v>0</v>
      </c>
    </row>
    <row r="1691" spans="2:15" ht="18" hidden="1" customHeight="1">
      <c r="B1691" s="516"/>
      <c r="C1691" s="1274" t="str">
        <f>T(ESTIMATE!B1681)</f>
        <v>Plumbing finish work, per hour</v>
      </c>
      <c r="D1691" s="1274"/>
      <c r="E1691" s="1274"/>
      <c r="F1691" s="1274"/>
      <c r="G1691" s="1274"/>
      <c r="H1691" s="559">
        <f>ESTIMATE!R1681</f>
        <v>0</v>
      </c>
      <c r="I1691" s="560" t="str">
        <f>T(ESTIMATE!U1681)</f>
        <v>hrs</v>
      </c>
      <c r="J1691" s="561">
        <f>IF($R$3="Allocate Adders",ESTIMATE!BE1681,ESTIMATE!AY1681)</f>
        <v>0</v>
      </c>
      <c r="K1691" s="561">
        <f>IF($R$3="Allocate Adders",ESTIMATE!BH1681,ESTIMATE!AZ1681)</f>
        <v>0</v>
      </c>
      <c r="L1691" s="561">
        <f>IF($R$3="Allocate Adders",ESTIMATE!BK1681,ESTIMATE!BA1681)</f>
        <v>0</v>
      </c>
      <c r="M1691" s="1275">
        <f t="shared" si="75"/>
        <v>0</v>
      </c>
      <c r="N1691" s="1275"/>
      <c r="O1691" s="520">
        <f t="shared" si="74"/>
        <v>0</v>
      </c>
    </row>
    <row r="1692" spans="2:15" ht="18" hidden="1" customHeight="1">
      <c r="B1692" s="516"/>
      <c r="C1692" s="1274" t="str">
        <f>T(ESTIMATE!B1682)</f>
        <v/>
      </c>
      <c r="D1692" s="1274"/>
      <c r="E1692" s="1274"/>
      <c r="F1692" s="1274"/>
      <c r="G1692" s="1274"/>
      <c r="H1692" s="559">
        <f>ESTIMATE!R1682</f>
        <v>0</v>
      </c>
      <c r="I1692" s="560" t="str">
        <f>T(ESTIMATE!U1682)</f>
        <v/>
      </c>
      <c r="J1692" s="561">
        <f>IF($R$3="Allocate Adders",ESTIMATE!BE1682,ESTIMATE!AY1682)</f>
        <v>0</v>
      </c>
      <c r="K1692" s="561">
        <f>IF($R$3="Allocate Adders",ESTIMATE!BH1682,ESTIMATE!AZ1682)</f>
        <v>0</v>
      </c>
      <c r="L1692" s="561">
        <f>IF($R$3="Allocate Adders",ESTIMATE!BK1682,ESTIMATE!BA1682)</f>
        <v>0</v>
      </c>
      <c r="M1692" s="1275">
        <f t="shared" si="75"/>
        <v>0</v>
      </c>
      <c r="N1692" s="1275"/>
      <c r="O1692" s="520">
        <f t="shared" si="74"/>
        <v>0</v>
      </c>
    </row>
    <row r="1693" spans="2:15" ht="18" hidden="1" customHeight="1">
      <c r="B1693" s="516"/>
      <c r="C1693" s="1274" t="str">
        <f>T(ESTIMATE!B1683)</f>
        <v>Plumbing Work, per SF</v>
      </c>
      <c r="D1693" s="1274"/>
      <c r="E1693" s="1274"/>
      <c r="F1693" s="1274"/>
      <c r="G1693" s="1274"/>
      <c r="H1693" s="559">
        <f>ESTIMATE!R1683</f>
        <v>0</v>
      </c>
      <c r="I1693" s="560" t="str">
        <f>T(ESTIMATE!U1683)</f>
        <v/>
      </c>
      <c r="J1693" s="561">
        <f>IF($R$3="Allocate Adders",ESTIMATE!BE1683,ESTIMATE!AY1683)</f>
        <v>0</v>
      </c>
      <c r="K1693" s="561">
        <f>IF($R$3="Allocate Adders",ESTIMATE!BH1683,ESTIMATE!AZ1683)</f>
        <v>0</v>
      </c>
      <c r="L1693" s="561">
        <f>IF($R$3="Allocate Adders",ESTIMATE!BK1683,ESTIMATE!BA1683)</f>
        <v>0</v>
      </c>
      <c r="M1693" s="1275">
        <f t="shared" si="75"/>
        <v>0</v>
      </c>
      <c r="N1693" s="1275"/>
      <c r="O1693" s="520">
        <f t="shared" si="74"/>
        <v>0</v>
      </c>
    </row>
    <row r="1694" spans="2:15" ht="18" hidden="1" customHeight="1">
      <c r="B1694" s="516"/>
      <c r="C1694" s="1274" t="str">
        <f>T(ESTIMATE!B1684)</f>
        <v>New plumbing system throughout (waste/supply)</v>
      </c>
      <c r="D1694" s="1274"/>
      <c r="E1694" s="1274"/>
      <c r="F1694" s="1274"/>
      <c r="G1694" s="1274"/>
      <c r="H1694" s="559">
        <f>ESTIMATE!R1684</f>
        <v>0</v>
      </c>
      <c r="I1694" s="560" t="str">
        <f>T(ESTIMATE!U1684)</f>
        <v>sf</v>
      </c>
      <c r="J1694" s="561">
        <f>IF($R$3="Allocate Adders",ESTIMATE!BE1684,ESTIMATE!AY1684)</f>
        <v>0</v>
      </c>
      <c r="K1694" s="561">
        <f>IF($R$3="Allocate Adders",ESTIMATE!BH1684,ESTIMATE!AZ1684)</f>
        <v>0</v>
      </c>
      <c r="L1694" s="561">
        <f>IF($R$3="Allocate Adders",ESTIMATE!BK1684,ESTIMATE!BA1684)</f>
        <v>0</v>
      </c>
      <c r="M1694" s="1275">
        <f t="shared" si="75"/>
        <v>0</v>
      </c>
      <c r="N1694" s="1275"/>
      <c r="O1694" s="520">
        <f t="shared" si="74"/>
        <v>0</v>
      </c>
    </row>
    <row r="1695" spans="2:15" ht="18" hidden="1" customHeight="1">
      <c r="B1695" s="516"/>
      <c r="C1695" s="1274" t="str">
        <f>T(ESTIMATE!B1685)</f>
        <v>New gas lines to kitchen/fireplace</v>
      </c>
      <c r="D1695" s="1274"/>
      <c r="E1695" s="1274"/>
      <c r="F1695" s="1274"/>
      <c r="G1695" s="1274"/>
      <c r="H1695" s="559">
        <f>ESTIMATE!R1685</f>
        <v>0</v>
      </c>
      <c r="I1695" s="560" t="str">
        <f>T(ESTIMATE!U1685)</f>
        <v>sf</v>
      </c>
      <c r="J1695" s="561">
        <f>IF($R$3="Allocate Adders",ESTIMATE!BE1685,ESTIMATE!AY1685)</f>
        <v>0</v>
      </c>
      <c r="K1695" s="561">
        <f>IF($R$3="Allocate Adders",ESTIMATE!BH1685,ESTIMATE!AZ1685)</f>
        <v>0</v>
      </c>
      <c r="L1695" s="561">
        <f>IF($R$3="Allocate Adders",ESTIMATE!BK1685,ESTIMATE!BA1685)</f>
        <v>0</v>
      </c>
      <c r="M1695" s="1275">
        <f t="shared" si="75"/>
        <v>0</v>
      </c>
      <c r="N1695" s="1275"/>
      <c r="O1695" s="520">
        <f t="shared" si="74"/>
        <v>0</v>
      </c>
    </row>
    <row r="1696" spans="2:15" ht="18" hidden="1" customHeight="1">
      <c r="B1696" s="516"/>
      <c r="C1696" s="1274" t="str">
        <f>T(ESTIMATE!B1686)</f>
        <v/>
      </c>
      <c r="D1696" s="1274"/>
      <c r="E1696" s="1274"/>
      <c r="F1696" s="1274"/>
      <c r="G1696" s="1274"/>
      <c r="H1696" s="559">
        <f>ESTIMATE!R1686</f>
        <v>0</v>
      </c>
      <c r="I1696" s="560" t="str">
        <f>T(ESTIMATE!U1686)</f>
        <v/>
      </c>
      <c r="J1696" s="561">
        <f>IF($R$3="Allocate Adders",ESTIMATE!BE1686,ESTIMATE!AY1686)</f>
        <v>0</v>
      </c>
      <c r="K1696" s="561">
        <f>IF($R$3="Allocate Adders",ESTIMATE!BH1686,ESTIMATE!AZ1686)</f>
        <v>0</v>
      </c>
      <c r="L1696" s="561">
        <f>IF($R$3="Allocate Adders",ESTIMATE!BK1686,ESTIMATE!BA1686)</f>
        <v>0</v>
      </c>
      <c r="M1696" s="1275">
        <f t="shared" si="75"/>
        <v>0</v>
      </c>
      <c r="N1696" s="1275"/>
      <c r="O1696" s="520">
        <f t="shared" si="74"/>
        <v>0</v>
      </c>
    </row>
    <row r="1697" spans="2:15" ht="18" hidden="1" customHeight="1">
      <c r="B1697" s="516"/>
      <c r="C1697" s="1274" t="str">
        <f>T(ESTIMATE!B1687)</f>
        <v>Plumbing, Detailed</v>
      </c>
      <c r="D1697" s="1274"/>
      <c r="E1697" s="1274"/>
      <c r="F1697" s="1274"/>
      <c r="G1697" s="1274"/>
      <c r="H1697" s="559">
        <f>ESTIMATE!R1687</f>
        <v>0</v>
      </c>
      <c r="I1697" s="560" t="str">
        <f>T(ESTIMATE!U1687)</f>
        <v/>
      </c>
      <c r="J1697" s="561">
        <f>IF($R$3="Allocate Adders",ESTIMATE!BE1687,ESTIMATE!AY1687)</f>
        <v>0</v>
      </c>
      <c r="K1697" s="561">
        <f>IF($R$3="Allocate Adders",ESTIMATE!BH1687,ESTIMATE!AZ1687)</f>
        <v>0</v>
      </c>
      <c r="L1697" s="561">
        <f>IF($R$3="Allocate Adders",ESTIMATE!BK1687,ESTIMATE!BA1687)</f>
        <v>0</v>
      </c>
      <c r="M1697" s="1275">
        <f t="shared" si="75"/>
        <v>0</v>
      </c>
      <c r="N1697" s="1275"/>
      <c r="O1697" s="520">
        <f t="shared" si="74"/>
        <v>0</v>
      </c>
    </row>
    <row r="1698" spans="2:15" ht="18" hidden="1" customHeight="1">
      <c r="B1698" s="516"/>
      <c r="C1698" s="1274" t="str">
        <f>T(ESTIMATE!B1688)</f>
        <v>Miscellaneous</v>
      </c>
      <c r="D1698" s="1274"/>
      <c r="E1698" s="1274"/>
      <c r="F1698" s="1274"/>
      <c r="G1698" s="1274"/>
      <c r="H1698" s="559">
        <f>ESTIMATE!R1688</f>
        <v>0</v>
      </c>
      <c r="I1698" s="560" t="str">
        <f>T(ESTIMATE!U1688)</f>
        <v/>
      </c>
      <c r="J1698" s="561">
        <f>IF($R$3="Allocate Adders",ESTIMATE!BE1688,ESTIMATE!AY1688)</f>
        <v>0</v>
      </c>
      <c r="K1698" s="561">
        <f>IF($R$3="Allocate Adders",ESTIMATE!BH1688,ESTIMATE!AZ1688)</f>
        <v>0</v>
      </c>
      <c r="L1698" s="561">
        <f>IF($R$3="Allocate Adders",ESTIMATE!BK1688,ESTIMATE!BA1688)</f>
        <v>0</v>
      </c>
      <c r="M1698" s="1275">
        <f t="shared" si="75"/>
        <v>0</v>
      </c>
      <c r="N1698" s="1275"/>
      <c r="O1698" s="520">
        <f t="shared" si="74"/>
        <v>0</v>
      </c>
    </row>
    <row r="1699" spans="2:15" ht="18" hidden="1" customHeight="1">
      <c r="B1699" s="516"/>
      <c r="C1699" s="1274" t="str">
        <f>T(ESTIMATE!B1689)</f>
        <v>Concrete demo for below slab rough-in</v>
      </c>
      <c r="D1699" s="1274"/>
      <c r="E1699" s="1274"/>
      <c r="F1699" s="1274"/>
      <c r="G1699" s="1274"/>
      <c r="H1699" s="559">
        <f>ESTIMATE!R1689</f>
        <v>0</v>
      </c>
      <c r="I1699" s="560" t="str">
        <f>T(ESTIMATE!U1689)</f>
        <v>sf</v>
      </c>
      <c r="J1699" s="561">
        <f>IF($R$3="Allocate Adders",ESTIMATE!BE1689,ESTIMATE!AY1689)</f>
        <v>0</v>
      </c>
      <c r="K1699" s="561">
        <f>IF($R$3="Allocate Adders",ESTIMATE!BH1689,ESTIMATE!AZ1689)</f>
        <v>0</v>
      </c>
      <c r="L1699" s="561">
        <f>IF($R$3="Allocate Adders",ESTIMATE!BK1689,ESTIMATE!BA1689)</f>
        <v>0</v>
      </c>
      <c r="M1699" s="1275">
        <f t="shared" si="75"/>
        <v>0</v>
      </c>
      <c r="N1699" s="1275"/>
      <c r="O1699" s="520">
        <f t="shared" si="74"/>
        <v>0</v>
      </c>
    </row>
    <row r="1700" spans="2:15" ht="18" hidden="1" customHeight="1">
      <c r="B1700" s="516"/>
      <c r="C1700" s="1274" t="str">
        <f>T(ESTIMATE!B1690)</f>
        <v>Concrete patching for below slab rough-in</v>
      </c>
      <c r="D1700" s="1274"/>
      <c r="E1700" s="1274"/>
      <c r="F1700" s="1274"/>
      <c r="G1700" s="1274"/>
      <c r="H1700" s="559">
        <f>ESTIMATE!R1690</f>
        <v>0</v>
      </c>
      <c r="I1700" s="560" t="str">
        <f>T(ESTIMATE!U1690)</f>
        <v>sf</v>
      </c>
      <c r="J1700" s="561">
        <f>IF($R$3="Allocate Adders",ESTIMATE!BE1690,ESTIMATE!AY1690)</f>
        <v>0</v>
      </c>
      <c r="K1700" s="561">
        <f>IF($R$3="Allocate Adders",ESTIMATE!BH1690,ESTIMATE!AZ1690)</f>
        <v>0</v>
      </c>
      <c r="L1700" s="561">
        <f>IF($R$3="Allocate Adders",ESTIMATE!BK1690,ESTIMATE!BA1690)</f>
        <v>0</v>
      </c>
      <c r="M1700" s="1275">
        <f t="shared" si="75"/>
        <v>0</v>
      </c>
      <c r="N1700" s="1275"/>
      <c r="O1700" s="520">
        <f t="shared" si="74"/>
        <v>0</v>
      </c>
    </row>
    <row r="1701" spans="2:15" ht="18" hidden="1" customHeight="1">
      <c r="B1701" s="516"/>
      <c r="C1701" s="1274" t="str">
        <f>T(ESTIMATE!B1691)</f>
        <v>New sanitary line below slab rough-in</v>
      </c>
      <c r="D1701" s="1274"/>
      <c r="E1701" s="1274"/>
      <c r="F1701" s="1274"/>
      <c r="G1701" s="1274"/>
      <c r="H1701" s="559">
        <f>ESTIMATE!R1691</f>
        <v>0</v>
      </c>
      <c r="I1701" s="560" t="str">
        <f>T(ESTIMATE!U1691)</f>
        <v>lf</v>
      </c>
      <c r="J1701" s="561">
        <f>IF($R$3="Allocate Adders",ESTIMATE!BE1691,ESTIMATE!AY1691)</f>
        <v>0</v>
      </c>
      <c r="K1701" s="561">
        <f>IF($R$3="Allocate Adders",ESTIMATE!BH1691,ESTIMATE!AZ1691)</f>
        <v>0</v>
      </c>
      <c r="L1701" s="561">
        <f>IF($R$3="Allocate Adders",ESTIMATE!BK1691,ESTIMATE!BA1691)</f>
        <v>0</v>
      </c>
      <c r="M1701" s="1275">
        <f t="shared" si="75"/>
        <v>0</v>
      </c>
      <c r="N1701" s="1275"/>
      <c r="O1701" s="520">
        <f t="shared" si="74"/>
        <v>0</v>
      </c>
    </row>
    <row r="1702" spans="2:15" ht="18" hidden="1" customHeight="1">
      <c r="B1702" s="516"/>
      <c r="C1702" s="1274" t="str">
        <f>T(ESTIMATE!B1692)</f>
        <v>New sanitary line, outside</v>
      </c>
      <c r="D1702" s="1274"/>
      <c r="E1702" s="1274"/>
      <c r="F1702" s="1274"/>
      <c r="G1702" s="1274"/>
      <c r="H1702" s="559">
        <f>ESTIMATE!R1692</f>
        <v>0</v>
      </c>
      <c r="I1702" s="560" t="str">
        <f>T(ESTIMATE!U1692)</f>
        <v>lf</v>
      </c>
      <c r="J1702" s="561">
        <f>IF($R$3="Allocate Adders",ESTIMATE!BE1692,ESTIMATE!AY1692)</f>
        <v>0</v>
      </c>
      <c r="K1702" s="561">
        <f>IF($R$3="Allocate Adders",ESTIMATE!BH1692,ESTIMATE!AZ1692)</f>
        <v>0</v>
      </c>
      <c r="L1702" s="561">
        <f>IF($R$3="Allocate Adders",ESTIMATE!BK1692,ESTIMATE!BA1692)</f>
        <v>0</v>
      </c>
      <c r="M1702" s="1275">
        <f t="shared" si="75"/>
        <v>0</v>
      </c>
      <c r="N1702" s="1275"/>
      <c r="O1702" s="520">
        <f t="shared" si="74"/>
        <v>0</v>
      </c>
    </row>
    <row r="1703" spans="2:15" ht="18" hidden="1" customHeight="1">
      <c r="B1703" s="516"/>
      <c r="C1703" s="1274" t="str">
        <f>T(ESTIMATE!B1693)</f>
        <v>Replace gas hot water heater, 40 gallon</v>
      </c>
      <c r="D1703" s="1274"/>
      <c r="E1703" s="1274"/>
      <c r="F1703" s="1274"/>
      <c r="G1703" s="1274"/>
      <c r="H1703" s="559">
        <f>ESTIMATE!R1693</f>
        <v>0</v>
      </c>
      <c r="I1703" s="560" t="str">
        <f>T(ESTIMATE!U1693)</f>
        <v>ea</v>
      </c>
      <c r="J1703" s="561">
        <f>IF($R$3="Allocate Adders",ESTIMATE!BE1693,ESTIMATE!AY1693)</f>
        <v>0</v>
      </c>
      <c r="K1703" s="561">
        <f>IF($R$3="Allocate Adders",ESTIMATE!BH1693,ESTIMATE!AZ1693)</f>
        <v>0</v>
      </c>
      <c r="L1703" s="561">
        <f>IF($R$3="Allocate Adders",ESTIMATE!BK1693,ESTIMATE!BA1693)</f>
        <v>0</v>
      </c>
      <c r="M1703" s="1275">
        <f t="shared" si="75"/>
        <v>0</v>
      </c>
      <c r="N1703" s="1275"/>
      <c r="O1703" s="520">
        <f t="shared" si="74"/>
        <v>0</v>
      </c>
    </row>
    <row r="1704" spans="2:15" ht="18" hidden="1" customHeight="1">
      <c r="B1704" s="516"/>
      <c r="C1704" s="1274" t="str">
        <f>T(ESTIMATE!B1694)</f>
        <v>Replace existing sump pump, 1/2 HP</v>
      </c>
      <c r="D1704" s="1274"/>
      <c r="E1704" s="1274"/>
      <c r="F1704" s="1274"/>
      <c r="G1704" s="1274"/>
      <c r="H1704" s="559">
        <f>ESTIMATE!R1694</f>
        <v>0</v>
      </c>
      <c r="I1704" s="560" t="str">
        <f>T(ESTIMATE!U1694)</f>
        <v>ea</v>
      </c>
      <c r="J1704" s="561">
        <f>IF($R$3="Allocate Adders",ESTIMATE!BE1694,ESTIMATE!AY1694)</f>
        <v>0</v>
      </c>
      <c r="K1704" s="561">
        <f>IF($R$3="Allocate Adders",ESTIMATE!BH1694,ESTIMATE!AZ1694)</f>
        <v>0</v>
      </c>
      <c r="L1704" s="561">
        <f>IF($R$3="Allocate Adders",ESTIMATE!BK1694,ESTIMATE!BA1694)</f>
        <v>0</v>
      </c>
      <c r="M1704" s="1275">
        <f t="shared" si="75"/>
        <v>0</v>
      </c>
      <c r="N1704" s="1275"/>
      <c r="O1704" s="520">
        <f t="shared" si="74"/>
        <v>0</v>
      </c>
    </row>
    <row r="1705" spans="2:15" ht="18" hidden="1" customHeight="1">
      <c r="B1705" s="516"/>
      <c r="C1705" s="1274" t="str">
        <f>T(ESTIMATE!B1695)</f>
        <v/>
      </c>
      <c r="D1705" s="1274"/>
      <c r="E1705" s="1274"/>
      <c r="F1705" s="1274"/>
      <c r="G1705" s="1274"/>
      <c r="H1705" s="559">
        <f>ESTIMATE!R1695</f>
        <v>0</v>
      </c>
      <c r="I1705" s="560" t="str">
        <f>T(ESTIMATE!U1695)</f>
        <v/>
      </c>
      <c r="J1705" s="561">
        <f>IF($R$3="Allocate Adders",ESTIMATE!BE1695,ESTIMATE!AY1695)</f>
        <v>0</v>
      </c>
      <c r="K1705" s="561">
        <f>IF($R$3="Allocate Adders",ESTIMATE!BH1695,ESTIMATE!AZ1695)</f>
        <v>0</v>
      </c>
      <c r="L1705" s="561">
        <f>IF($R$3="Allocate Adders",ESTIMATE!BK1695,ESTIMATE!BA1695)</f>
        <v>0</v>
      </c>
      <c r="M1705" s="1275">
        <f t="shared" si="75"/>
        <v>0</v>
      </c>
      <c r="N1705" s="1275"/>
      <c r="O1705" s="520">
        <f t="shared" si="74"/>
        <v>0</v>
      </c>
    </row>
    <row r="1706" spans="2:15" ht="18" hidden="1" customHeight="1">
      <c r="B1706" s="516"/>
      <c r="C1706" s="1274" t="str">
        <f>T(ESTIMATE!B1696)</f>
        <v>Kitchen Plumbing</v>
      </c>
      <c r="D1706" s="1274"/>
      <c r="E1706" s="1274"/>
      <c r="F1706" s="1274"/>
      <c r="G1706" s="1274"/>
      <c r="H1706" s="559">
        <f>ESTIMATE!R1696</f>
        <v>0</v>
      </c>
      <c r="I1706" s="560" t="str">
        <f>T(ESTIMATE!U1696)</f>
        <v/>
      </c>
      <c r="J1706" s="561">
        <f>IF($R$3="Allocate Adders",ESTIMATE!BE1696,ESTIMATE!AY1696)</f>
        <v>0</v>
      </c>
      <c r="K1706" s="561">
        <f>IF($R$3="Allocate Adders",ESTIMATE!BH1696,ESTIMATE!AZ1696)</f>
        <v>0</v>
      </c>
      <c r="L1706" s="561">
        <f>IF($R$3="Allocate Adders",ESTIMATE!BK1696,ESTIMATE!BA1696)</f>
        <v>0</v>
      </c>
      <c r="M1706" s="1275">
        <f t="shared" si="75"/>
        <v>0</v>
      </c>
      <c r="N1706" s="1275"/>
      <c r="O1706" s="520">
        <f t="shared" si="74"/>
        <v>0</v>
      </c>
    </row>
    <row r="1707" spans="2:15" ht="18" hidden="1" customHeight="1">
      <c r="B1707" s="516"/>
      <c r="C1707" s="1274" t="str">
        <f>T(ESTIMATE!B1697)</f>
        <v>Kitchen sink bowl, stainless steel, undermount</v>
      </c>
      <c r="D1707" s="1274"/>
      <c r="E1707" s="1274"/>
      <c r="F1707" s="1274"/>
      <c r="G1707" s="1274"/>
      <c r="H1707" s="559">
        <f>ESTIMATE!R1697</f>
        <v>0</v>
      </c>
      <c r="I1707" s="560" t="str">
        <f>T(ESTIMATE!U1697)</f>
        <v>ea</v>
      </c>
      <c r="J1707" s="561">
        <f>IF($R$3="Allocate Adders",ESTIMATE!BE1697,ESTIMATE!AY1697)</f>
        <v>0</v>
      </c>
      <c r="K1707" s="561">
        <f>IF($R$3="Allocate Adders",ESTIMATE!BH1697,ESTIMATE!AZ1697)</f>
        <v>0</v>
      </c>
      <c r="L1707" s="561">
        <f>IF($R$3="Allocate Adders",ESTIMATE!BK1697,ESTIMATE!BA1697)</f>
        <v>0</v>
      </c>
      <c r="M1707" s="1275">
        <f t="shared" si="75"/>
        <v>0</v>
      </c>
      <c r="N1707" s="1275"/>
      <c r="O1707" s="520">
        <f t="shared" si="74"/>
        <v>0</v>
      </c>
    </row>
    <row r="1708" spans="2:15" ht="18" hidden="1" customHeight="1">
      <c r="B1708" s="516"/>
      <c r="C1708" s="1274" t="str">
        <f>T(ESTIMATE!B1698)</f>
        <v>Kitchen faucet fixture</v>
      </c>
      <c r="D1708" s="1274"/>
      <c r="E1708" s="1274"/>
      <c r="F1708" s="1274"/>
      <c r="G1708" s="1274"/>
      <c r="H1708" s="559">
        <f>ESTIMATE!R1698</f>
        <v>0</v>
      </c>
      <c r="I1708" s="560" t="str">
        <f>T(ESTIMATE!U1698)</f>
        <v>ea</v>
      </c>
      <c r="J1708" s="561">
        <f>IF($R$3="Allocate Adders",ESTIMATE!BE1698,ESTIMATE!AY1698)</f>
        <v>0</v>
      </c>
      <c r="K1708" s="561">
        <f>IF($R$3="Allocate Adders",ESTIMATE!BH1698,ESTIMATE!AZ1698)</f>
        <v>0</v>
      </c>
      <c r="L1708" s="561">
        <f>IF($R$3="Allocate Adders",ESTIMATE!BK1698,ESTIMATE!BA1698)</f>
        <v>0</v>
      </c>
      <c r="M1708" s="1275">
        <f t="shared" si="75"/>
        <v>0</v>
      </c>
      <c r="N1708" s="1275"/>
      <c r="O1708" s="520">
        <f t="shared" si="74"/>
        <v>0</v>
      </c>
    </row>
    <row r="1709" spans="2:15" ht="18" hidden="1" customHeight="1">
      <c r="B1709" s="516"/>
      <c r="C1709" s="1274" t="str">
        <f>T(ESTIMATE!B1699)</f>
        <v>Garbage disposal</v>
      </c>
      <c r="D1709" s="1274"/>
      <c r="E1709" s="1274"/>
      <c r="F1709" s="1274"/>
      <c r="G1709" s="1274"/>
      <c r="H1709" s="559">
        <f>ESTIMATE!R1699</f>
        <v>0</v>
      </c>
      <c r="I1709" s="560" t="str">
        <f>T(ESTIMATE!U1699)</f>
        <v>ea</v>
      </c>
      <c r="J1709" s="561">
        <f>IF($R$3="Allocate Adders",ESTIMATE!BE1699,ESTIMATE!AY1699)</f>
        <v>0</v>
      </c>
      <c r="K1709" s="561">
        <f>IF($R$3="Allocate Adders",ESTIMATE!BH1699,ESTIMATE!AZ1699)</f>
        <v>0</v>
      </c>
      <c r="L1709" s="561">
        <f>IF($R$3="Allocate Adders",ESTIMATE!BK1699,ESTIMATE!BA1699)</f>
        <v>0</v>
      </c>
      <c r="M1709" s="1275">
        <f t="shared" si="75"/>
        <v>0</v>
      </c>
      <c r="N1709" s="1275"/>
      <c r="O1709" s="520">
        <f t="shared" si="74"/>
        <v>0</v>
      </c>
    </row>
    <row r="1710" spans="2:15" ht="18" hidden="1" customHeight="1">
      <c r="B1710" s="516"/>
      <c r="C1710" s="1274" t="str">
        <f>T(ESTIMATE!B1700)</f>
        <v>Hookup dishwasher</v>
      </c>
      <c r="D1710" s="1274"/>
      <c r="E1710" s="1274"/>
      <c r="F1710" s="1274"/>
      <c r="G1710" s="1274"/>
      <c r="H1710" s="559">
        <f>ESTIMATE!R1700</f>
        <v>0</v>
      </c>
      <c r="I1710" s="560" t="str">
        <f>T(ESTIMATE!U1700)</f>
        <v>ea</v>
      </c>
      <c r="J1710" s="561">
        <f>IF($R$3="Allocate Adders",ESTIMATE!BE1700,ESTIMATE!AY1700)</f>
        <v>0</v>
      </c>
      <c r="K1710" s="561">
        <f>IF($R$3="Allocate Adders",ESTIMATE!BH1700,ESTIMATE!AZ1700)</f>
        <v>0</v>
      </c>
      <c r="L1710" s="561">
        <f>IF($R$3="Allocate Adders",ESTIMATE!BK1700,ESTIMATE!BA1700)</f>
        <v>0</v>
      </c>
      <c r="M1710" s="1275">
        <f t="shared" si="75"/>
        <v>0</v>
      </c>
      <c r="N1710" s="1275"/>
      <c r="O1710" s="520">
        <f t="shared" si="74"/>
        <v>0</v>
      </c>
    </row>
    <row r="1711" spans="2:15" ht="18" hidden="1" customHeight="1">
      <c r="B1711" s="516"/>
      <c r="C1711" s="1274" t="str">
        <f>T(ESTIMATE!B1701)</f>
        <v>Water supply line for refrigerator</v>
      </c>
      <c r="D1711" s="1274"/>
      <c r="E1711" s="1274"/>
      <c r="F1711" s="1274"/>
      <c r="G1711" s="1274"/>
      <c r="H1711" s="559">
        <f>ESTIMATE!R1701</f>
        <v>0</v>
      </c>
      <c r="I1711" s="560" t="str">
        <f>T(ESTIMATE!U1701)</f>
        <v>ea</v>
      </c>
      <c r="J1711" s="561">
        <f>IF($R$3="Allocate Adders",ESTIMATE!BE1701,ESTIMATE!AY1701)</f>
        <v>0</v>
      </c>
      <c r="K1711" s="561">
        <f>IF($R$3="Allocate Adders",ESTIMATE!BH1701,ESTIMATE!AZ1701)</f>
        <v>0</v>
      </c>
      <c r="L1711" s="561">
        <f>IF($R$3="Allocate Adders",ESTIMATE!BK1701,ESTIMATE!BA1701)</f>
        <v>0</v>
      </c>
      <c r="M1711" s="1275">
        <f t="shared" si="75"/>
        <v>0</v>
      </c>
      <c r="N1711" s="1275"/>
      <c r="O1711" s="520">
        <f t="shared" si="74"/>
        <v>0</v>
      </c>
    </row>
    <row r="1712" spans="2:15" ht="18" hidden="1" customHeight="1">
      <c r="B1712" s="516"/>
      <c r="C1712" s="1274" t="str">
        <f>T(ESTIMATE!B1702)</f>
        <v/>
      </c>
      <c r="D1712" s="1274"/>
      <c r="E1712" s="1274"/>
      <c r="F1712" s="1274"/>
      <c r="G1712" s="1274"/>
      <c r="H1712" s="559">
        <f>ESTIMATE!R1702</f>
        <v>0</v>
      </c>
      <c r="I1712" s="560" t="str">
        <f>T(ESTIMATE!U1702)</f>
        <v/>
      </c>
      <c r="J1712" s="561">
        <f>IF($R$3="Allocate Adders",ESTIMATE!BE1702,ESTIMATE!AY1702)</f>
        <v>0</v>
      </c>
      <c r="K1712" s="561">
        <f>IF($R$3="Allocate Adders",ESTIMATE!BH1702,ESTIMATE!AZ1702)</f>
        <v>0</v>
      </c>
      <c r="L1712" s="561">
        <f>IF($R$3="Allocate Adders",ESTIMATE!BK1702,ESTIMATE!BA1702)</f>
        <v>0</v>
      </c>
      <c r="M1712" s="1275">
        <f t="shared" si="75"/>
        <v>0</v>
      </c>
      <c r="N1712" s="1275"/>
      <c r="O1712" s="520">
        <f t="shared" si="74"/>
        <v>0</v>
      </c>
    </row>
    <row r="1713" spans="2:15" ht="18" hidden="1" customHeight="1">
      <c r="B1713" s="516"/>
      <c r="C1713" s="1274" t="str">
        <f>T(ESTIMATE!B1703)</f>
        <v/>
      </c>
      <c r="D1713" s="1274"/>
      <c r="E1713" s="1274"/>
      <c r="F1713" s="1274"/>
      <c r="G1713" s="1274"/>
      <c r="H1713" s="559">
        <f>ESTIMATE!R1703</f>
        <v>0</v>
      </c>
      <c r="I1713" s="560" t="str">
        <f>T(ESTIMATE!U1703)</f>
        <v/>
      </c>
      <c r="J1713" s="561">
        <f>IF($R$3="Allocate Adders",ESTIMATE!BE1703,ESTIMATE!AY1703)</f>
        <v>0</v>
      </c>
      <c r="K1713" s="561">
        <f>IF($R$3="Allocate Adders",ESTIMATE!BH1703,ESTIMATE!AZ1703)</f>
        <v>0</v>
      </c>
      <c r="L1713" s="561">
        <f>IF($R$3="Allocate Adders",ESTIMATE!BK1703,ESTIMATE!BA1703)</f>
        <v>0</v>
      </c>
      <c r="M1713" s="1275">
        <f t="shared" si="75"/>
        <v>0</v>
      </c>
      <c r="N1713" s="1275"/>
      <c r="O1713" s="520">
        <f t="shared" si="74"/>
        <v>0</v>
      </c>
    </row>
    <row r="1714" spans="2:15" ht="18" hidden="1" customHeight="1">
      <c r="B1714" s="516"/>
      <c r="C1714" s="1274" t="str">
        <f>T(ESTIMATE!B1704)</f>
        <v>Bathroom Plumbing</v>
      </c>
      <c r="D1714" s="1274"/>
      <c r="E1714" s="1274"/>
      <c r="F1714" s="1274"/>
      <c r="G1714" s="1274"/>
      <c r="H1714" s="559">
        <f>ESTIMATE!R1704</f>
        <v>0</v>
      </c>
      <c r="I1714" s="560" t="str">
        <f>T(ESTIMATE!U1704)</f>
        <v/>
      </c>
      <c r="J1714" s="561">
        <f>IF($R$3="Allocate Adders",ESTIMATE!BE1704,ESTIMATE!AY1704)</f>
        <v>0</v>
      </c>
      <c r="K1714" s="561">
        <f>IF($R$3="Allocate Adders",ESTIMATE!BH1704,ESTIMATE!AZ1704)</f>
        <v>0</v>
      </c>
      <c r="L1714" s="561">
        <f>IF($R$3="Allocate Adders",ESTIMATE!BK1704,ESTIMATE!BA1704)</f>
        <v>0</v>
      </c>
      <c r="M1714" s="1275">
        <f t="shared" si="75"/>
        <v>0</v>
      </c>
      <c r="N1714" s="1275"/>
      <c r="O1714" s="520">
        <f t="shared" si="74"/>
        <v>0</v>
      </c>
    </row>
    <row r="1715" spans="2:15" ht="18" hidden="1" customHeight="1">
      <c r="B1715" s="516"/>
      <c r="C1715" s="1274" t="str">
        <f>T(ESTIMATE!B1705)</f>
        <v>Bathroom faucet fixture</v>
      </c>
      <c r="D1715" s="1274"/>
      <c r="E1715" s="1274"/>
      <c r="F1715" s="1274"/>
      <c r="G1715" s="1274"/>
      <c r="H1715" s="559">
        <f>ESTIMATE!R1705</f>
        <v>0</v>
      </c>
      <c r="I1715" s="560" t="str">
        <f>T(ESTIMATE!U1705)</f>
        <v>ea</v>
      </c>
      <c r="J1715" s="561">
        <f>IF($R$3="Allocate Adders",ESTIMATE!BE1705,ESTIMATE!AY1705)</f>
        <v>0</v>
      </c>
      <c r="K1715" s="561">
        <f>IF($R$3="Allocate Adders",ESTIMATE!BH1705,ESTIMATE!AZ1705)</f>
        <v>0</v>
      </c>
      <c r="L1715" s="561">
        <f>IF($R$3="Allocate Adders",ESTIMATE!BK1705,ESTIMATE!BA1705)</f>
        <v>0</v>
      </c>
      <c r="M1715" s="1275">
        <f t="shared" si="75"/>
        <v>0</v>
      </c>
      <c r="N1715" s="1275"/>
      <c r="O1715" s="520">
        <f t="shared" si="74"/>
        <v>0</v>
      </c>
    </row>
    <row r="1716" spans="2:15" ht="18" hidden="1" customHeight="1">
      <c r="B1716" s="516"/>
      <c r="C1716" s="1274" t="str">
        <f>T(ESTIMATE!B1706)</f>
        <v>Fiberglass shower stall</v>
      </c>
      <c r="D1716" s="1274"/>
      <c r="E1716" s="1274"/>
      <c r="F1716" s="1274"/>
      <c r="G1716" s="1274"/>
      <c r="H1716" s="559">
        <f>ESTIMATE!R1706</f>
        <v>0</v>
      </c>
      <c r="I1716" s="560" t="str">
        <f>T(ESTIMATE!U1706)</f>
        <v>ea</v>
      </c>
      <c r="J1716" s="561">
        <f>IF($R$3="Allocate Adders",ESTIMATE!BE1706,ESTIMATE!AY1706)</f>
        <v>0</v>
      </c>
      <c r="K1716" s="561">
        <f>IF($R$3="Allocate Adders",ESTIMATE!BH1706,ESTIMATE!AZ1706)</f>
        <v>0</v>
      </c>
      <c r="L1716" s="561">
        <f>IF($R$3="Allocate Adders",ESTIMATE!BK1706,ESTIMATE!BA1706)</f>
        <v>0</v>
      </c>
      <c r="M1716" s="1275">
        <f t="shared" si="75"/>
        <v>0</v>
      </c>
      <c r="N1716" s="1275"/>
      <c r="O1716" s="520">
        <f t="shared" si="74"/>
        <v>0</v>
      </c>
    </row>
    <row r="1717" spans="2:15" ht="18" hidden="1" customHeight="1">
      <c r="B1717" s="516"/>
      <c r="C1717" s="1274" t="str">
        <f>T(ESTIMATE!B1707)</f>
        <v>Fiberglass tub</v>
      </c>
      <c r="D1717" s="1274"/>
      <c r="E1717" s="1274"/>
      <c r="F1717" s="1274"/>
      <c r="G1717" s="1274"/>
      <c r="H1717" s="559">
        <f>ESTIMATE!R1707</f>
        <v>0</v>
      </c>
      <c r="I1717" s="560" t="str">
        <f>T(ESTIMATE!U1707)</f>
        <v>ea</v>
      </c>
      <c r="J1717" s="561">
        <f>IF($R$3="Allocate Adders",ESTIMATE!BE1707,ESTIMATE!AY1707)</f>
        <v>0</v>
      </c>
      <c r="K1717" s="561">
        <f>IF($R$3="Allocate Adders",ESTIMATE!BH1707,ESTIMATE!AZ1707)</f>
        <v>0</v>
      </c>
      <c r="L1717" s="561">
        <f>IF($R$3="Allocate Adders",ESTIMATE!BK1707,ESTIMATE!BA1707)</f>
        <v>0</v>
      </c>
      <c r="M1717" s="1275">
        <f t="shared" si="75"/>
        <v>0</v>
      </c>
      <c r="N1717" s="1275"/>
      <c r="O1717" s="520">
        <f t="shared" si="74"/>
        <v>0</v>
      </c>
    </row>
    <row r="1718" spans="2:15" ht="18" hidden="1" customHeight="1">
      <c r="B1718" s="516"/>
      <c r="C1718" s="1274" t="str">
        <f>T(ESTIMATE!B1708)</f>
        <v>Fiberglass tub/shower surround</v>
      </c>
      <c r="D1718" s="1274"/>
      <c r="E1718" s="1274"/>
      <c r="F1718" s="1274"/>
      <c r="G1718" s="1274"/>
      <c r="H1718" s="559">
        <f>ESTIMATE!R1708</f>
        <v>0</v>
      </c>
      <c r="I1718" s="560" t="str">
        <f>T(ESTIMATE!U1708)</f>
        <v>ea</v>
      </c>
      <c r="J1718" s="561">
        <f>IF($R$3="Allocate Adders",ESTIMATE!BE1708,ESTIMATE!AY1708)</f>
        <v>0</v>
      </c>
      <c r="K1718" s="561">
        <f>IF($R$3="Allocate Adders",ESTIMATE!BH1708,ESTIMATE!AZ1708)</f>
        <v>0</v>
      </c>
      <c r="L1718" s="561">
        <f>IF($R$3="Allocate Adders",ESTIMATE!BK1708,ESTIMATE!BA1708)</f>
        <v>0</v>
      </c>
      <c r="M1718" s="1275">
        <f t="shared" si="75"/>
        <v>0</v>
      </c>
      <c r="N1718" s="1275"/>
      <c r="O1718" s="520">
        <f t="shared" si="74"/>
        <v>0</v>
      </c>
    </row>
    <row r="1719" spans="2:15" ht="18" hidden="1" customHeight="1">
      <c r="B1719" s="516"/>
      <c r="C1719" s="1274" t="str">
        <f>T(ESTIMATE!B1709)</f>
        <v>Showerhead/tub kit</v>
      </c>
      <c r="D1719" s="1274"/>
      <c r="E1719" s="1274"/>
      <c r="F1719" s="1274"/>
      <c r="G1719" s="1274"/>
      <c r="H1719" s="559">
        <f>ESTIMATE!R1709</f>
        <v>0</v>
      </c>
      <c r="I1719" s="560" t="str">
        <f>T(ESTIMATE!U1709)</f>
        <v>ea</v>
      </c>
      <c r="J1719" s="561">
        <f>IF($R$3="Allocate Adders",ESTIMATE!BE1709,ESTIMATE!AY1709)</f>
        <v>0</v>
      </c>
      <c r="K1719" s="561">
        <f>IF($R$3="Allocate Adders",ESTIMATE!BH1709,ESTIMATE!AZ1709)</f>
        <v>0</v>
      </c>
      <c r="L1719" s="561">
        <f>IF($R$3="Allocate Adders",ESTIMATE!BK1709,ESTIMATE!BA1709)</f>
        <v>0</v>
      </c>
      <c r="M1719" s="1275">
        <f t="shared" si="75"/>
        <v>0</v>
      </c>
      <c r="N1719" s="1275"/>
      <c r="O1719" s="520">
        <f t="shared" si="74"/>
        <v>0</v>
      </c>
    </row>
    <row r="1720" spans="2:15" ht="18" hidden="1" customHeight="1">
      <c r="B1720" s="516"/>
      <c r="C1720" s="1274" t="str">
        <f>T(ESTIMATE!B1710)</f>
        <v>Toilets</v>
      </c>
      <c r="D1720" s="1274"/>
      <c r="E1720" s="1274"/>
      <c r="F1720" s="1274"/>
      <c r="G1720" s="1274"/>
      <c r="H1720" s="559">
        <f>ESTIMATE!R1710</f>
        <v>0</v>
      </c>
      <c r="I1720" s="560" t="str">
        <f>T(ESTIMATE!U1710)</f>
        <v>ea</v>
      </c>
      <c r="J1720" s="561">
        <f>IF($R$3="Allocate Adders",ESTIMATE!BE1710,ESTIMATE!AY1710)</f>
        <v>0</v>
      </c>
      <c r="K1720" s="561">
        <f>IF($R$3="Allocate Adders",ESTIMATE!BH1710,ESTIMATE!AZ1710)</f>
        <v>0</v>
      </c>
      <c r="L1720" s="561">
        <f>IF($R$3="Allocate Adders",ESTIMATE!BK1710,ESTIMATE!BA1710)</f>
        <v>0</v>
      </c>
      <c r="M1720" s="1275">
        <f t="shared" si="75"/>
        <v>0</v>
      </c>
      <c r="N1720" s="1275"/>
      <c r="O1720" s="520">
        <f t="shared" si="74"/>
        <v>0</v>
      </c>
    </row>
    <row r="1721" spans="2:15" ht="18" hidden="1" customHeight="1">
      <c r="B1721" s="516"/>
      <c r="C1721" s="1274" t="str">
        <f>T(ESTIMATE!B1711)</f>
        <v>Toilet seats</v>
      </c>
      <c r="D1721" s="1274"/>
      <c r="E1721" s="1274"/>
      <c r="F1721" s="1274"/>
      <c r="G1721" s="1274"/>
      <c r="H1721" s="559">
        <f>ESTIMATE!R1711</f>
        <v>0</v>
      </c>
      <c r="I1721" s="560" t="str">
        <f>T(ESTIMATE!U1711)</f>
        <v>ea</v>
      </c>
      <c r="J1721" s="561">
        <f>IF($R$3="Allocate Adders",ESTIMATE!BE1711,ESTIMATE!AY1711)</f>
        <v>0</v>
      </c>
      <c r="K1721" s="561">
        <f>IF($R$3="Allocate Adders",ESTIMATE!BH1711,ESTIMATE!AZ1711)</f>
        <v>0</v>
      </c>
      <c r="L1721" s="561">
        <f>IF($R$3="Allocate Adders",ESTIMATE!BK1711,ESTIMATE!BA1711)</f>
        <v>0</v>
      </c>
      <c r="M1721" s="1275">
        <f t="shared" si="75"/>
        <v>0</v>
      </c>
      <c r="N1721" s="1275"/>
      <c r="O1721" s="520">
        <f t="shared" si="74"/>
        <v>0</v>
      </c>
    </row>
    <row r="1722" spans="2:15" ht="18" hidden="1" customHeight="1">
      <c r="B1722" s="516"/>
      <c r="C1722" s="1274" t="str">
        <f>T(ESTIMATE!B1712)</f>
        <v>Pedestal sink</v>
      </c>
      <c r="D1722" s="1274"/>
      <c r="E1722" s="1274"/>
      <c r="F1722" s="1274"/>
      <c r="G1722" s="1274"/>
      <c r="H1722" s="559">
        <f>ESTIMATE!R1712</f>
        <v>0</v>
      </c>
      <c r="I1722" s="560" t="str">
        <f>T(ESTIMATE!U1712)</f>
        <v>ea</v>
      </c>
      <c r="J1722" s="561">
        <f>IF($R$3="Allocate Adders",ESTIMATE!BE1712,ESTIMATE!AY1712)</f>
        <v>0</v>
      </c>
      <c r="K1722" s="561">
        <f>IF($R$3="Allocate Adders",ESTIMATE!BH1712,ESTIMATE!AZ1712)</f>
        <v>0</v>
      </c>
      <c r="L1722" s="561">
        <f>IF($R$3="Allocate Adders",ESTIMATE!BK1712,ESTIMATE!BA1712)</f>
        <v>0</v>
      </c>
      <c r="M1722" s="1275">
        <f t="shared" si="75"/>
        <v>0</v>
      </c>
      <c r="N1722" s="1275"/>
      <c r="O1722" s="520">
        <f t="shared" si="74"/>
        <v>0</v>
      </c>
    </row>
    <row r="1723" spans="2:15" ht="18" hidden="1" customHeight="1">
      <c r="B1723" s="516"/>
      <c r="C1723" s="1274" t="str">
        <f>T(ESTIMATE!B1713)</f>
        <v/>
      </c>
      <c r="D1723" s="1274"/>
      <c r="E1723" s="1274"/>
      <c r="F1723" s="1274"/>
      <c r="G1723" s="1274"/>
      <c r="H1723" s="559">
        <f>ESTIMATE!R1713</f>
        <v>0</v>
      </c>
      <c r="I1723" s="560" t="str">
        <f>T(ESTIMATE!U1713)</f>
        <v/>
      </c>
      <c r="J1723" s="561">
        <f>IF($R$3="Allocate Adders",ESTIMATE!BE1713,ESTIMATE!AY1713)</f>
        <v>0</v>
      </c>
      <c r="K1723" s="561">
        <f>IF($R$3="Allocate Adders",ESTIMATE!BH1713,ESTIMATE!AZ1713)</f>
        <v>0</v>
      </c>
      <c r="L1723" s="561">
        <f>IF($R$3="Allocate Adders",ESTIMATE!BK1713,ESTIMATE!BA1713)</f>
        <v>0</v>
      </c>
      <c r="M1723" s="1275">
        <f t="shared" si="75"/>
        <v>0</v>
      </c>
      <c r="N1723" s="1275"/>
      <c r="O1723" s="520">
        <f t="shared" si="74"/>
        <v>0</v>
      </c>
    </row>
    <row r="1724" spans="2:15" ht="18" hidden="1" customHeight="1">
      <c r="B1724" s="516"/>
      <c r="C1724" s="1274" t="str">
        <f>T(ESTIMATE!B1714)</f>
        <v/>
      </c>
      <c r="D1724" s="1274"/>
      <c r="E1724" s="1274"/>
      <c r="F1724" s="1274"/>
      <c r="G1724" s="1274"/>
      <c r="H1724" s="559">
        <f>ESTIMATE!R1714</f>
        <v>0</v>
      </c>
      <c r="I1724" s="560" t="str">
        <f>T(ESTIMATE!U1714)</f>
        <v/>
      </c>
      <c r="J1724" s="561">
        <f>IF($R$3="Allocate Adders",ESTIMATE!BE1714,ESTIMATE!AY1714)</f>
        <v>0</v>
      </c>
      <c r="K1724" s="561">
        <f>IF($R$3="Allocate Adders",ESTIMATE!BH1714,ESTIMATE!AZ1714)</f>
        <v>0</v>
      </c>
      <c r="L1724" s="561">
        <f>IF($R$3="Allocate Adders",ESTIMATE!BK1714,ESTIMATE!BA1714)</f>
        <v>0</v>
      </c>
      <c r="M1724" s="1275">
        <f t="shared" si="75"/>
        <v>0</v>
      </c>
      <c r="N1724" s="1275"/>
      <c r="O1724" s="520">
        <f t="shared" si="74"/>
        <v>0</v>
      </c>
    </row>
    <row r="1725" spans="2:15" ht="18" hidden="1" customHeight="1">
      <c r="B1725" s="516"/>
      <c r="C1725" s="1274" t="str">
        <f>T(ESTIMATE!B1715)</f>
        <v/>
      </c>
      <c r="D1725" s="1274"/>
      <c r="E1725" s="1274"/>
      <c r="F1725" s="1274"/>
      <c r="G1725" s="1274"/>
      <c r="H1725" s="559">
        <f>ESTIMATE!R1715</f>
        <v>0</v>
      </c>
      <c r="I1725" s="560" t="str">
        <f>T(ESTIMATE!U1715)</f>
        <v/>
      </c>
      <c r="J1725" s="561">
        <f>IF($R$3="Allocate Adders",ESTIMATE!BE1715,ESTIMATE!AY1715)</f>
        <v>0</v>
      </c>
      <c r="K1725" s="561">
        <f>IF($R$3="Allocate Adders",ESTIMATE!BH1715,ESTIMATE!AZ1715)</f>
        <v>0</v>
      </c>
      <c r="L1725" s="561">
        <f>IF($R$3="Allocate Adders",ESTIMATE!BK1715,ESTIMATE!BA1715)</f>
        <v>0</v>
      </c>
      <c r="M1725" s="1275">
        <f t="shared" si="75"/>
        <v>0</v>
      </c>
      <c r="N1725" s="1275"/>
      <c r="O1725" s="520">
        <f t="shared" si="74"/>
        <v>0</v>
      </c>
    </row>
    <row r="1726" spans="2:15" ht="18" hidden="1" customHeight="1">
      <c r="B1726" s="516"/>
      <c r="C1726" s="1274" t="str">
        <f>T(ESTIMATE!B1716)</f>
        <v/>
      </c>
      <c r="D1726" s="1274"/>
      <c r="E1726" s="1274"/>
      <c r="F1726" s="1274"/>
      <c r="G1726" s="1274"/>
      <c r="H1726" s="559">
        <f>ESTIMATE!R1716</f>
        <v>0</v>
      </c>
      <c r="I1726" s="560" t="str">
        <f>T(ESTIMATE!U1716)</f>
        <v/>
      </c>
      <c r="J1726" s="561">
        <f>IF($R$3="Allocate Adders",ESTIMATE!BE1716,ESTIMATE!AY1716)</f>
        <v>0</v>
      </c>
      <c r="K1726" s="561">
        <f>IF($R$3="Allocate Adders",ESTIMATE!BH1716,ESTIMATE!AZ1716)</f>
        <v>0</v>
      </c>
      <c r="L1726" s="561">
        <f>IF($R$3="Allocate Adders",ESTIMATE!BK1716,ESTIMATE!BA1716)</f>
        <v>0</v>
      </c>
      <c r="M1726" s="1275">
        <f t="shared" si="75"/>
        <v>0</v>
      </c>
      <c r="N1726" s="1275"/>
      <c r="O1726" s="520">
        <f t="shared" si="74"/>
        <v>0</v>
      </c>
    </row>
    <row r="1727" spans="2:15" ht="4.3499999999999996" hidden="1" customHeight="1" thickBot="1">
      <c r="B1727" s="516"/>
      <c r="C1727" s="562"/>
      <c r="D1727" s="364"/>
      <c r="E1727" s="364"/>
      <c r="F1727" s="364"/>
      <c r="G1727" s="364"/>
      <c r="H1727" s="563"/>
      <c r="I1727" s="364"/>
      <c r="J1727" s="564"/>
      <c r="K1727" s="564"/>
      <c r="L1727" s="564"/>
      <c r="M1727" s="565"/>
      <c r="N1727" s="566"/>
      <c r="O1727" s="520">
        <f>O1728</f>
        <v>0</v>
      </c>
    </row>
    <row r="1728" spans="2:15" ht="22" hidden="1" customHeight="1" thickBot="1">
      <c r="B1728" s="516"/>
      <c r="C1728" s="1276" t="str">
        <f>T(ESTIMATE!AE1718)</f>
        <v>PLUMBING TOTAL</v>
      </c>
      <c r="D1728" s="1277"/>
      <c r="E1728" s="1277"/>
      <c r="F1728" s="1277"/>
      <c r="G1728" s="1277"/>
      <c r="H1728" s="1277"/>
      <c r="I1728" s="1278"/>
      <c r="J1728" s="530">
        <f>SUM(J1687:J1727)</f>
        <v>0</v>
      </c>
      <c r="K1728" s="531">
        <f>SUM(K1687:K1727)</f>
        <v>0</v>
      </c>
      <c r="L1728" s="530">
        <f>SUM(L1687:L1727)</f>
        <v>0</v>
      </c>
      <c r="M1728" s="1279">
        <f>SUM(M1687:N1727)</f>
        <v>0</v>
      </c>
      <c r="N1728" s="1280"/>
      <c r="O1728" s="520">
        <f>SUM(O1686:O1726)</f>
        <v>0</v>
      </c>
    </row>
    <row r="1729" spans="2:15" ht="20.7" hidden="1" customHeight="1">
      <c r="B1729" s="521"/>
      <c r="C1729" s="585"/>
      <c r="D1729" s="585"/>
      <c r="E1729" s="585"/>
      <c r="F1729" s="585"/>
      <c r="G1729" s="585"/>
      <c r="H1729" s="586"/>
      <c r="I1729" s="585"/>
      <c r="J1729" s="587"/>
      <c r="K1729" s="587"/>
      <c r="L1729" s="587"/>
      <c r="M1729" s="588"/>
      <c r="N1729" s="571"/>
      <c r="O1729" s="520">
        <f>O1728</f>
        <v>0</v>
      </c>
    </row>
    <row r="1730" spans="2:15" ht="5.45" hidden="1" customHeight="1">
      <c r="B1730" s="597"/>
      <c r="C1730" s="1281"/>
      <c r="D1730" s="1281"/>
      <c r="E1730" s="1281"/>
      <c r="F1730" s="1281"/>
      <c r="G1730" s="1281"/>
      <c r="H1730" s="594"/>
      <c r="I1730" s="595"/>
      <c r="J1730" s="596"/>
      <c r="K1730" s="596"/>
      <c r="L1730" s="596"/>
      <c r="M1730" s="1282"/>
      <c r="N1730" s="1282"/>
    </row>
    <row r="1731" spans="2:15" ht="22" hidden="1" customHeight="1">
      <c r="B1731" s="521"/>
      <c r="C1731" s="1283" t="str">
        <f>T(ESTIMATE!B1721)</f>
        <v>SEPTIC SYSTEM</v>
      </c>
      <c r="D1731" s="1283"/>
      <c r="E1731" s="1283"/>
      <c r="F1731" s="1283"/>
      <c r="G1731" s="1284"/>
      <c r="H1731" s="556">
        <f>SUM(H1732:H1771)</f>
        <v>0</v>
      </c>
      <c r="I1731" s="557"/>
      <c r="J1731" s="558"/>
      <c r="K1731" s="558"/>
      <c r="L1731" s="558"/>
      <c r="M1731" s="1285"/>
      <c r="N1731" s="1286"/>
      <c r="O1731" s="520">
        <f t="shared" ref="O1731:O1771" si="76">H1731</f>
        <v>0</v>
      </c>
    </row>
    <row r="1732" spans="2:15" ht="18" hidden="1" customHeight="1">
      <c r="B1732" s="516"/>
      <c r="C1732" s="1274" t="str">
        <f>T(ESTIMATE!B1722)</f>
        <v/>
      </c>
      <c r="D1732" s="1274"/>
      <c r="E1732" s="1274"/>
      <c r="F1732" s="1274"/>
      <c r="G1732" s="1274"/>
      <c r="H1732" s="559">
        <f>ESTIMATE!R1722</f>
        <v>0</v>
      </c>
      <c r="I1732" s="560" t="str">
        <f>T(ESTIMATE!U1722)</f>
        <v/>
      </c>
      <c r="J1732" s="561">
        <f>IF($R$3="Allocate Adders",ESTIMATE!BE1722,ESTIMATE!AY1722)</f>
        <v>0</v>
      </c>
      <c r="K1732" s="561">
        <f>IF($R$3="Allocate Adders",ESTIMATE!BH1722,ESTIMATE!AZ1722)</f>
        <v>0</v>
      </c>
      <c r="L1732" s="561">
        <f>IF($R$3="Allocate Adders",ESTIMATE!BK1722,ESTIMATE!BA1722)</f>
        <v>0</v>
      </c>
      <c r="M1732" s="1275">
        <f t="shared" ref="M1732:M1771" si="77">SUM(J1732:L1732)</f>
        <v>0</v>
      </c>
      <c r="N1732" s="1275"/>
      <c r="O1732" s="520">
        <f t="shared" si="76"/>
        <v>0</v>
      </c>
    </row>
    <row r="1733" spans="2:15" ht="18" hidden="1" customHeight="1">
      <c r="B1733" s="516"/>
      <c r="C1733" s="1274" t="str">
        <f>T(ESTIMATE!B1723)</f>
        <v/>
      </c>
      <c r="D1733" s="1274"/>
      <c r="E1733" s="1274"/>
      <c r="F1733" s="1274"/>
      <c r="G1733" s="1274"/>
      <c r="H1733" s="559">
        <f>ESTIMATE!R1723</f>
        <v>0</v>
      </c>
      <c r="I1733" s="560" t="str">
        <f>T(ESTIMATE!U1723)</f>
        <v/>
      </c>
      <c r="J1733" s="561">
        <f>IF($R$3="Allocate Adders",ESTIMATE!BE1723,ESTIMATE!AY1723)</f>
        <v>0</v>
      </c>
      <c r="K1733" s="561">
        <f>IF($R$3="Allocate Adders",ESTIMATE!BH1723,ESTIMATE!AZ1723)</f>
        <v>0</v>
      </c>
      <c r="L1733" s="561">
        <f>IF($R$3="Allocate Adders",ESTIMATE!BK1723,ESTIMATE!BA1723)</f>
        <v>0</v>
      </c>
      <c r="M1733" s="1275">
        <f t="shared" si="77"/>
        <v>0</v>
      </c>
      <c r="N1733" s="1275"/>
      <c r="O1733" s="520">
        <f t="shared" si="76"/>
        <v>0</v>
      </c>
    </row>
    <row r="1734" spans="2:15" ht="18" hidden="1" customHeight="1">
      <c r="B1734" s="516"/>
      <c r="C1734" s="1274" t="str">
        <f>T(ESTIMATE!B1724)</f>
        <v/>
      </c>
      <c r="D1734" s="1274"/>
      <c r="E1734" s="1274"/>
      <c r="F1734" s="1274"/>
      <c r="G1734" s="1274"/>
      <c r="H1734" s="559">
        <f>ESTIMATE!R1724</f>
        <v>0</v>
      </c>
      <c r="I1734" s="560" t="str">
        <f>T(ESTIMATE!U1724)</f>
        <v/>
      </c>
      <c r="J1734" s="561">
        <f>IF($R$3="Allocate Adders",ESTIMATE!BE1724,ESTIMATE!AY1724)</f>
        <v>0</v>
      </c>
      <c r="K1734" s="561">
        <f>IF($R$3="Allocate Adders",ESTIMATE!BH1724,ESTIMATE!AZ1724)</f>
        <v>0</v>
      </c>
      <c r="L1734" s="561">
        <f>IF($R$3="Allocate Adders",ESTIMATE!BK1724,ESTIMATE!BA1724)</f>
        <v>0</v>
      </c>
      <c r="M1734" s="1275">
        <f t="shared" si="77"/>
        <v>0</v>
      </c>
      <c r="N1734" s="1275"/>
      <c r="O1734" s="520">
        <f t="shared" si="76"/>
        <v>0</v>
      </c>
    </row>
    <row r="1735" spans="2:15" ht="18" hidden="1" customHeight="1">
      <c r="B1735" s="516"/>
      <c r="C1735" s="1274" t="str">
        <f>T(ESTIMATE!B1725)</f>
        <v/>
      </c>
      <c r="D1735" s="1274"/>
      <c r="E1735" s="1274"/>
      <c r="F1735" s="1274"/>
      <c r="G1735" s="1274"/>
      <c r="H1735" s="559">
        <f>ESTIMATE!R1725</f>
        <v>0</v>
      </c>
      <c r="I1735" s="560" t="str">
        <f>T(ESTIMATE!U1725)</f>
        <v/>
      </c>
      <c r="J1735" s="561">
        <f>IF($R$3="Allocate Adders",ESTIMATE!BE1725,ESTIMATE!AY1725)</f>
        <v>0</v>
      </c>
      <c r="K1735" s="561">
        <f>IF($R$3="Allocate Adders",ESTIMATE!BH1725,ESTIMATE!AZ1725)</f>
        <v>0</v>
      </c>
      <c r="L1735" s="561">
        <f>IF($R$3="Allocate Adders",ESTIMATE!BK1725,ESTIMATE!BA1725)</f>
        <v>0</v>
      </c>
      <c r="M1735" s="1275">
        <f t="shared" si="77"/>
        <v>0</v>
      </c>
      <c r="N1735" s="1275"/>
      <c r="O1735" s="520">
        <f t="shared" si="76"/>
        <v>0</v>
      </c>
    </row>
    <row r="1736" spans="2:15" ht="18" hidden="1" customHeight="1">
      <c r="B1736" s="516"/>
      <c r="C1736" s="1274" t="str">
        <f>T(ESTIMATE!B1726)</f>
        <v/>
      </c>
      <c r="D1736" s="1274"/>
      <c r="E1736" s="1274"/>
      <c r="F1736" s="1274"/>
      <c r="G1736" s="1274"/>
      <c r="H1736" s="559">
        <f>ESTIMATE!R1726</f>
        <v>0</v>
      </c>
      <c r="I1736" s="560" t="str">
        <f>T(ESTIMATE!U1726)</f>
        <v/>
      </c>
      <c r="J1736" s="561">
        <f>IF($R$3="Allocate Adders",ESTIMATE!BE1726,ESTIMATE!AY1726)</f>
        <v>0</v>
      </c>
      <c r="K1736" s="561">
        <f>IF($R$3="Allocate Adders",ESTIMATE!BH1726,ESTIMATE!AZ1726)</f>
        <v>0</v>
      </c>
      <c r="L1736" s="561">
        <f>IF($R$3="Allocate Adders",ESTIMATE!BK1726,ESTIMATE!BA1726)</f>
        <v>0</v>
      </c>
      <c r="M1736" s="1275">
        <f t="shared" si="77"/>
        <v>0</v>
      </c>
      <c r="N1736" s="1275"/>
      <c r="O1736" s="520">
        <f t="shared" si="76"/>
        <v>0</v>
      </c>
    </row>
    <row r="1737" spans="2:15" ht="18" hidden="1" customHeight="1">
      <c r="B1737" s="516"/>
      <c r="C1737" s="1274" t="str">
        <f>T(ESTIMATE!B1727)</f>
        <v/>
      </c>
      <c r="D1737" s="1274"/>
      <c r="E1737" s="1274"/>
      <c r="F1737" s="1274"/>
      <c r="G1737" s="1274"/>
      <c r="H1737" s="559">
        <f>ESTIMATE!R1727</f>
        <v>0</v>
      </c>
      <c r="I1737" s="560" t="str">
        <f>T(ESTIMATE!U1727)</f>
        <v/>
      </c>
      <c r="J1737" s="561">
        <f>IF($R$3="Allocate Adders",ESTIMATE!BE1727,ESTIMATE!AY1727)</f>
        <v>0</v>
      </c>
      <c r="K1737" s="561">
        <f>IF($R$3="Allocate Adders",ESTIMATE!BH1727,ESTIMATE!AZ1727)</f>
        <v>0</v>
      </c>
      <c r="L1737" s="561">
        <f>IF($R$3="Allocate Adders",ESTIMATE!BK1727,ESTIMATE!BA1727)</f>
        <v>0</v>
      </c>
      <c r="M1737" s="1275">
        <f t="shared" si="77"/>
        <v>0</v>
      </c>
      <c r="N1737" s="1275"/>
      <c r="O1737" s="520">
        <f t="shared" si="76"/>
        <v>0</v>
      </c>
    </row>
    <row r="1738" spans="2:15" ht="18" hidden="1" customHeight="1">
      <c r="B1738" s="516"/>
      <c r="C1738" s="1274" t="str">
        <f>T(ESTIMATE!B1728)</f>
        <v/>
      </c>
      <c r="D1738" s="1274"/>
      <c r="E1738" s="1274"/>
      <c r="F1738" s="1274"/>
      <c r="G1738" s="1274"/>
      <c r="H1738" s="559">
        <f>ESTIMATE!R1728</f>
        <v>0</v>
      </c>
      <c r="I1738" s="560" t="str">
        <f>T(ESTIMATE!U1728)</f>
        <v/>
      </c>
      <c r="J1738" s="561">
        <f>IF($R$3="Allocate Adders",ESTIMATE!BE1728,ESTIMATE!AY1728)</f>
        <v>0</v>
      </c>
      <c r="K1738" s="561">
        <f>IF($R$3="Allocate Adders",ESTIMATE!BH1728,ESTIMATE!AZ1728)</f>
        <v>0</v>
      </c>
      <c r="L1738" s="561">
        <f>IF($R$3="Allocate Adders",ESTIMATE!BK1728,ESTIMATE!BA1728)</f>
        <v>0</v>
      </c>
      <c r="M1738" s="1275">
        <f t="shared" si="77"/>
        <v>0</v>
      </c>
      <c r="N1738" s="1275"/>
      <c r="O1738" s="520">
        <f t="shared" si="76"/>
        <v>0</v>
      </c>
    </row>
    <row r="1739" spans="2:15" ht="18" hidden="1" customHeight="1">
      <c r="B1739" s="516"/>
      <c r="C1739" s="1274" t="str">
        <f>T(ESTIMATE!B1729)</f>
        <v/>
      </c>
      <c r="D1739" s="1274"/>
      <c r="E1739" s="1274"/>
      <c r="F1739" s="1274"/>
      <c r="G1739" s="1274"/>
      <c r="H1739" s="559">
        <f>ESTIMATE!R1729</f>
        <v>0</v>
      </c>
      <c r="I1739" s="560" t="str">
        <f>T(ESTIMATE!U1729)</f>
        <v/>
      </c>
      <c r="J1739" s="561">
        <f>IF($R$3="Allocate Adders",ESTIMATE!BE1729,ESTIMATE!AY1729)</f>
        <v>0</v>
      </c>
      <c r="K1739" s="561">
        <f>IF($R$3="Allocate Adders",ESTIMATE!BH1729,ESTIMATE!AZ1729)</f>
        <v>0</v>
      </c>
      <c r="L1739" s="561">
        <f>IF($R$3="Allocate Adders",ESTIMATE!BK1729,ESTIMATE!BA1729)</f>
        <v>0</v>
      </c>
      <c r="M1739" s="1275">
        <f t="shared" si="77"/>
        <v>0</v>
      </c>
      <c r="N1739" s="1275"/>
      <c r="O1739" s="520">
        <f t="shared" si="76"/>
        <v>0</v>
      </c>
    </row>
    <row r="1740" spans="2:15" ht="18" hidden="1" customHeight="1">
      <c r="B1740" s="516"/>
      <c r="C1740" s="1274" t="str">
        <f>T(ESTIMATE!B1730)</f>
        <v/>
      </c>
      <c r="D1740" s="1274"/>
      <c r="E1740" s="1274"/>
      <c r="F1740" s="1274"/>
      <c r="G1740" s="1274"/>
      <c r="H1740" s="559">
        <f>ESTIMATE!R1730</f>
        <v>0</v>
      </c>
      <c r="I1740" s="560" t="str">
        <f>T(ESTIMATE!U1730)</f>
        <v/>
      </c>
      <c r="J1740" s="561">
        <f>IF($R$3="Allocate Adders",ESTIMATE!BE1730,ESTIMATE!AY1730)</f>
        <v>0</v>
      </c>
      <c r="K1740" s="561">
        <f>IF($R$3="Allocate Adders",ESTIMATE!BH1730,ESTIMATE!AZ1730)</f>
        <v>0</v>
      </c>
      <c r="L1740" s="561">
        <f>IF($R$3="Allocate Adders",ESTIMATE!BK1730,ESTIMATE!BA1730)</f>
        <v>0</v>
      </c>
      <c r="M1740" s="1275">
        <f t="shared" si="77"/>
        <v>0</v>
      </c>
      <c r="N1740" s="1275"/>
      <c r="O1740" s="520">
        <f t="shared" si="76"/>
        <v>0</v>
      </c>
    </row>
    <row r="1741" spans="2:15" ht="18" hidden="1" customHeight="1">
      <c r="B1741" s="516"/>
      <c r="C1741" s="1274" t="str">
        <f>T(ESTIMATE!B1731)</f>
        <v/>
      </c>
      <c r="D1741" s="1274"/>
      <c r="E1741" s="1274"/>
      <c r="F1741" s="1274"/>
      <c r="G1741" s="1274"/>
      <c r="H1741" s="559">
        <f>ESTIMATE!R1731</f>
        <v>0</v>
      </c>
      <c r="I1741" s="560" t="str">
        <f>T(ESTIMATE!U1731)</f>
        <v/>
      </c>
      <c r="J1741" s="561">
        <f>IF($R$3="Allocate Adders",ESTIMATE!BE1731,ESTIMATE!AY1731)</f>
        <v>0</v>
      </c>
      <c r="K1741" s="561">
        <f>IF($R$3="Allocate Adders",ESTIMATE!BH1731,ESTIMATE!AZ1731)</f>
        <v>0</v>
      </c>
      <c r="L1741" s="561">
        <f>IF($R$3="Allocate Adders",ESTIMATE!BK1731,ESTIMATE!BA1731)</f>
        <v>0</v>
      </c>
      <c r="M1741" s="1275">
        <f t="shared" si="77"/>
        <v>0</v>
      </c>
      <c r="N1741" s="1275"/>
      <c r="O1741" s="520">
        <f t="shared" si="76"/>
        <v>0</v>
      </c>
    </row>
    <row r="1742" spans="2:15" ht="18" hidden="1" customHeight="1">
      <c r="B1742" s="516"/>
      <c r="C1742" s="1274" t="str">
        <f>T(ESTIMATE!B1732)</f>
        <v/>
      </c>
      <c r="D1742" s="1274"/>
      <c r="E1742" s="1274"/>
      <c r="F1742" s="1274"/>
      <c r="G1742" s="1274"/>
      <c r="H1742" s="559">
        <f>ESTIMATE!R1732</f>
        <v>0</v>
      </c>
      <c r="I1742" s="560" t="str">
        <f>T(ESTIMATE!U1732)</f>
        <v/>
      </c>
      <c r="J1742" s="561">
        <f>IF($R$3="Allocate Adders",ESTIMATE!BE1732,ESTIMATE!AY1732)</f>
        <v>0</v>
      </c>
      <c r="K1742" s="561">
        <f>IF($R$3="Allocate Adders",ESTIMATE!BH1732,ESTIMATE!AZ1732)</f>
        <v>0</v>
      </c>
      <c r="L1742" s="561">
        <f>IF($R$3="Allocate Adders",ESTIMATE!BK1732,ESTIMATE!BA1732)</f>
        <v>0</v>
      </c>
      <c r="M1742" s="1275">
        <f t="shared" si="77"/>
        <v>0</v>
      </c>
      <c r="N1742" s="1275"/>
      <c r="O1742" s="520">
        <f t="shared" si="76"/>
        <v>0</v>
      </c>
    </row>
    <row r="1743" spans="2:15" ht="18" hidden="1" customHeight="1">
      <c r="B1743" s="516"/>
      <c r="C1743" s="1274" t="str">
        <f>T(ESTIMATE!B1733)</f>
        <v/>
      </c>
      <c r="D1743" s="1274"/>
      <c r="E1743" s="1274"/>
      <c r="F1743" s="1274"/>
      <c r="G1743" s="1274"/>
      <c r="H1743" s="559">
        <f>ESTIMATE!R1733</f>
        <v>0</v>
      </c>
      <c r="I1743" s="560" t="str">
        <f>T(ESTIMATE!U1733)</f>
        <v/>
      </c>
      <c r="J1743" s="561">
        <f>IF($R$3="Allocate Adders",ESTIMATE!BE1733,ESTIMATE!AY1733)</f>
        <v>0</v>
      </c>
      <c r="K1743" s="561">
        <f>IF($R$3="Allocate Adders",ESTIMATE!BH1733,ESTIMATE!AZ1733)</f>
        <v>0</v>
      </c>
      <c r="L1743" s="561">
        <f>IF($R$3="Allocate Adders",ESTIMATE!BK1733,ESTIMATE!BA1733)</f>
        <v>0</v>
      </c>
      <c r="M1743" s="1275">
        <f t="shared" si="77"/>
        <v>0</v>
      </c>
      <c r="N1743" s="1275"/>
      <c r="O1743" s="520">
        <f t="shared" si="76"/>
        <v>0</v>
      </c>
    </row>
    <row r="1744" spans="2:15" ht="18" hidden="1" customHeight="1">
      <c r="B1744" s="516"/>
      <c r="C1744" s="1274" t="str">
        <f>T(ESTIMATE!B1734)</f>
        <v/>
      </c>
      <c r="D1744" s="1274"/>
      <c r="E1744" s="1274"/>
      <c r="F1744" s="1274"/>
      <c r="G1744" s="1274"/>
      <c r="H1744" s="559">
        <f>ESTIMATE!R1734</f>
        <v>0</v>
      </c>
      <c r="I1744" s="560" t="str">
        <f>T(ESTIMATE!U1734)</f>
        <v/>
      </c>
      <c r="J1744" s="561">
        <f>IF($R$3="Allocate Adders",ESTIMATE!BE1734,ESTIMATE!AY1734)</f>
        <v>0</v>
      </c>
      <c r="K1744" s="561">
        <f>IF($R$3="Allocate Adders",ESTIMATE!BH1734,ESTIMATE!AZ1734)</f>
        <v>0</v>
      </c>
      <c r="L1744" s="561">
        <f>IF($R$3="Allocate Adders",ESTIMATE!BK1734,ESTIMATE!BA1734)</f>
        <v>0</v>
      </c>
      <c r="M1744" s="1275">
        <f t="shared" si="77"/>
        <v>0</v>
      </c>
      <c r="N1744" s="1275"/>
      <c r="O1744" s="520">
        <f t="shared" si="76"/>
        <v>0</v>
      </c>
    </row>
    <row r="1745" spans="2:15" ht="18" hidden="1" customHeight="1">
      <c r="B1745" s="516"/>
      <c r="C1745" s="1274" t="str">
        <f>T(ESTIMATE!B1735)</f>
        <v/>
      </c>
      <c r="D1745" s="1274"/>
      <c r="E1745" s="1274"/>
      <c r="F1745" s="1274"/>
      <c r="G1745" s="1274"/>
      <c r="H1745" s="559">
        <f>ESTIMATE!R1735</f>
        <v>0</v>
      </c>
      <c r="I1745" s="560" t="str">
        <f>T(ESTIMATE!U1735)</f>
        <v/>
      </c>
      <c r="J1745" s="561">
        <f>IF($R$3="Allocate Adders",ESTIMATE!BE1735,ESTIMATE!AY1735)</f>
        <v>0</v>
      </c>
      <c r="K1745" s="561">
        <f>IF($R$3="Allocate Adders",ESTIMATE!BH1735,ESTIMATE!AZ1735)</f>
        <v>0</v>
      </c>
      <c r="L1745" s="561">
        <f>IF($R$3="Allocate Adders",ESTIMATE!BK1735,ESTIMATE!BA1735)</f>
        <v>0</v>
      </c>
      <c r="M1745" s="1275">
        <f t="shared" si="77"/>
        <v>0</v>
      </c>
      <c r="N1745" s="1275"/>
      <c r="O1745" s="520">
        <f t="shared" si="76"/>
        <v>0</v>
      </c>
    </row>
    <row r="1746" spans="2:15" ht="18" hidden="1" customHeight="1">
      <c r="B1746" s="516"/>
      <c r="C1746" s="1274" t="str">
        <f>T(ESTIMATE!B1736)</f>
        <v/>
      </c>
      <c r="D1746" s="1274"/>
      <c r="E1746" s="1274"/>
      <c r="F1746" s="1274"/>
      <c r="G1746" s="1274"/>
      <c r="H1746" s="559">
        <f>ESTIMATE!R1736</f>
        <v>0</v>
      </c>
      <c r="I1746" s="560" t="str">
        <f>T(ESTIMATE!U1736)</f>
        <v/>
      </c>
      <c r="J1746" s="561">
        <f>IF($R$3="Allocate Adders",ESTIMATE!BE1736,ESTIMATE!AY1736)</f>
        <v>0</v>
      </c>
      <c r="K1746" s="561">
        <f>IF($R$3="Allocate Adders",ESTIMATE!BH1736,ESTIMATE!AZ1736)</f>
        <v>0</v>
      </c>
      <c r="L1746" s="561">
        <f>IF($R$3="Allocate Adders",ESTIMATE!BK1736,ESTIMATE!BA1736)</f>
        <v>0</v>
      </c>
      <c r="M1746" s="1275">
        <f t="shared" si="77"/>
        <v>0</v>
      </c>
      <c r="N1746" s="1275"/>
      <c r="O1746" s="520">
        <f t="shared" si="76"/>
        <v>0</v>
      </c>
    </row>
    <row r="1747" spans="2:15" ht="18" hidden="1" customHeight="1">
      <c r="B1747" s="516"/>
      <c r="C1747" s="1274" t="str">
        <f>T(ESTIMATE!B1737)</f>
        <v/>
      </c>
      <c r="D1747" s="1274"/>
      <c r="E1747" s="1274"/>
      <c r="F1747" s="1274"/>
      <c r="G1747" s="1274"/>
      <c r="H1747" s="559">
        <f>ESTIMATE!R1737</f>
        <v>0</v>
      </c>
      <c r="I1747" s="560" t="str">
        <f>T(ESTIMATE!U1737)</f>
        <v/>
      </c>
      <c r="J1747" s="561">
        <f>IF($R$3="Allocate Adders",ESTIMATE!BE1737,ESTIMATE!AY1737)</f>
        <v>0</v>
      </c>
      <c r="K1747" s="561">
        <f>IF($R$3="Allocate Adders",ESTIMATE!BH1737,ESTIMATE!AZ1737)</f>
        <v>0</v>
      </c>
      <c r="L1747" s="561">
        <f>IF($R$3="Allocate Adders",ESTIMATE!BK1737,ESTIMATE!BA1737)</f>
        <v>0</v>
      </c>
      <c r="M1747" s="1275">
        <f t="shared" si="77"/>
        <v>0</v>
      </c>
      <c r="N1747" s="1275"/>
      <c r="O1747" s="520">
        <f t="shared" si="76"/>
        <v>0</v>
      </c>
    </row>
    <row r="1748" spans="2:15" ht="18" hidden="1" customHeight="1">
      <c r="B1748" s="516"/>
      <c r="C1748" s="1274" t="str">
        <f>T(ESTIMATE!B1738)</f>
        <v/>
      </c>
      <c r="D1748" s="1274"/>
      <c r="E1748" s="1274"/>
      <c r="F1748" s="1274"/>
      <c r="G1748" s="1274"/>
      <c r="H1748" s="559">
        <f>ESTIMATE!R1738</f>
        <v>0</v>
      </c>
      <c r="I1748" s="560" t="str">
        <f>T(ESTIMATE!U1738)</f>
        <v/>
      </c>
      <c r="J1748" s="561">
        <f>IF($R$3="Allocate Adders",ESTIMATE!BE1738,ESTIMATE!AY1738)</f>
        <v>0</v>
      </c>
      <c r="K1748" s="561">
        <f>IF($R$3="Allocate Adders",ESTIMATE!BH1738,ESTIMATE!AZ1738)</f>
        <v>0</v>
      </c>
      <c r="L1748" s="561">
        <f>IF($R$3="Allocate Adders",ESTIMATE!BK1738,ESTIMATE!BA1738)</f>
        <v>0</v>
      </c>
      <c r="M1748" s="1275">
        <f t="shared" si="77"/>
        <v>0</v>
      </c>
      <c r="N1748" s="1275"/>
      <c r="O1748" s="520">
        <f t="shared" si="76"/>
        <v>0</v>
      </c>
    </row>
    <row r="1749" spans="2:15" ht="18" hidden="1" customHeight="1">
      <c r="B1749" s="516"/>
      <c r="C1749" s="1274" t="str">
        <f>T(ESTIMATE!B1739)</f>
        <v/>
      </c>
      <c r="D1749" s="1274"/>
      <c r="E1749" s="1274"/>
      <c r="F1749" s="1274"/>
      <c r="G1749" s="1274"/>
      <c r="H1749" s="559">
        <f>ESTIMATE!R1739</f>
        <v>0</v>
      </c>
      <c r="I1749" s="560" t="str">
        <f>T(ESTIMATE!U1739)</f>
        <v/>
      </c>
      <c r="J1749" s="561">
        <f>IF($R$3="Allocate Adders",ESTIMATE!BE1739,ESTIMATE!AY1739)</f>
        <v>0</v>
      </c>
      <c r="K1749" s="561">
        <f>IF($R$3="Allocate Adders",ESTIMATE!BH1739,ESTIMATE!AZ1739)</f>
        <v>0</v>
      </c>
      <c r="L1749" s="561">
        <f>IF($R$3="Allocate Adders",ESTIMATE!BK1739,ESTIMATE!BA1739)</f>
        <v>0</v>
      </c>
      <c r="M1749" s="1275">
        <f t="shared" si="77"/>
        <v>0</v>
      </c>
      <c r="N1749" s="1275"/>
      <c r="O1749" s="520">
        <f t="shared" si="76"/>
        <v>0</v>
      </c>
    </row>
    <row r="1750" spans="2:15" ht="18" hidden="1" customHeight="1">
      <c r="B1750" s="516"/>
      <c r="C1750" s="1274" t="str">
        <f>T(ESTIMATE!B1740)</f>
        <v/>
      </c>
      <c r="D1750" s="1274"/>
      <c r="E1750" s="1274"/>
      <c r="F1750" s="1274"/>
      <c r="G1750" s="1274"/>
      <c r="H1750" s="559">
        <f>ESTIMATE!R1740</f>
        <v>0</v>
      </c>
      <c r="I1750" s="560" t="str">
        <f>T(ESTIMATE!U1740)</f>
        <v/>
      </c>
      <c r="J1750" s="561">
        <f>IF($R$3="Allocate Adders",ESTIMATE!BE1740,ESTIMATE!AY1740)</f>
        <v>0</v>
      </c>
      <c r="K1750" s="561">
        <f>IF($R$3="Allocate Adders",ESTIMATE!BH1740,ESTIMATE!AZ1740)</f>
        <v>0</v>
      </c>
      <c r="L1750" s="561">
        <f>IF($R$3="Allocate Adders",ESTIMATE!BK1740,ESTIMATE!BA1740)</f>
        <v>0</v>
      </c>
      <c r="M1750" s="1275">
        <f t="shared" si="77"/>
        <v>0</v>
      </c>
      <c r="N1750" s="1275"/>
      <c r="O1750" s="520">
        <f t="shared" si="76"/>
        <v>0</v>
      </c>
    </row>
    <row r="1751" spans="2:15" ht="18" hidden="1" customHeight="1">
      <c r="B1751" s="516"/>
      <c r="C1751" s="1274" t="str">
        <f>T(ESTIMATE!B1741)</f>
        <v/>
      </c>
      <c r="D1751" s="1274"/>
      <c r="E1751" s="1274"/>
      <c r="F1751" s="1274"/>
      <c r="G1751" s="1274"/>
      <c r="H1751" s="559">
        <f>ESTIMATE!R1741</f>
        <v>0</v>
      </c>
      <c r="I1751" s="560" t="str">
        <f>T(ESTIMATE!U1741)</f>
        <v/>
      </c>
      <c r="J1751" s="561">
        <f>IF($R$3="Allocate Adders",ESTIMATE!BE1741,ESTIMATE!AY1741)</f>
        <v>0</v>
      </c>
      <c r="K1751" s="561">
        <f>IF($R$3="Allocate Adders",ESTIMATE!BH1741,ESTIMATE!AZ1741)</f>
        <v>0</v>
      </c>
      <c r="L1751" s="561">
        <f>IF($R$3="Allocate Adders",ESTIMATE!BK1741,ESTIMATE!BA1741)</f>
        <v>0</v>
      </c>
      <c r="M1751" s="1275">
        <f t="shared" si="77"/>
        <v>0</v>
      </c>
      <c r="N1751" s="1275"/>
      <c r="O1751" s="520">
        <f t="shared" si="76"/>
        <v>0</v>
      </c>
    </row>
    <row r="1752" spans="2:15" ht="18" hidden="1" customHeight="1">
      <c r="B1752" s="516"/>
      <c r="C1752" s="1274" t="str">
        <f>T(ESTIMATE!B1742)</f>
        <v/>
      </c>
      <c r="D1752" s="1274"/>
      <c r="E1752" s="1274"/>
      <c r="F1752" s="1274"/>
      <c r="G1752" s="1274"/>
      <c r="H1752" s="559">
        <f>ESTIMATE!R1742</f>
        <v>0</v>
      </c>
      <c r="I1752" s="560" t="str">
        <f>T(ESTIMATE!U1742)</f>
        <v/>
      </c>
      <c r="J1752" s="561">
        <f>IF($R$3="Allocate Adders",ESTIMATE!BE1742,ESTIMATE!AY1742)</f>
        <v>0</v>
      </c>
      <c r="K1752" s="561">
        <f>IF($R$3="Allocate Adders",ESTIMATE!BH1742,ESTIMATE!AZ1742)</f>
        <v>0</v>
      </c>
      <c r="L1752" s="561">
        <f>IF($R$3="Allocate Adders",ESTIMATE!BK1742,ESTIMATE!BA1742)</f>
        <v>0</v>
      </c>
      <c r="M1752" s="1275">
        <f t="shared" si="77"/>
        <v>0</v>
      </c>
      <c r="N1752" s="1275"/>
      <c r="O1752" s="520">
        <f t="shared" si="76"/>
        <v>0</v>
      </c>
    </row>
    <row r="1753" spans="2:15" ht="18" hidden="1" customHeight="1">
      <c r="B1753" s="516"/>
      <c r="C1753" s="1274" t="str">
        <f>T(ESTIMATE!B1743)</f>
        <v/>
      </c>
      <c r="D1753" s="1274"/>
      <c r="E1753" s="1274"/>
      <c r="F1753" s="1274"/>
      <c r="G1753" s="1274"/>
      <c r="H1753" s="559">
        <f>ESTIMATE!R1743</f>
        <v>0</v>
      </c>
      <c r="I1753" s="560" t="str">
        <f>T(ESTIMATE!U1743)</f>
        <v/>
      </c>
      <c r="J1753" s="561">
        <f>IF($R$3="Allocate Adders",ESTIMATE!BE1743,ESTIMATE!AY1743)</f>
        <v>0</v>
      </c>
      <c r="K1753" s="561">
        <f>IF($R$3="Allocate Adders",ESTIMATE!BH1743,ESTIMATE!AZ1743)</f>
        <v>0</v>
      </c>
      <c r="L1753" s="561">
        <f>IF($R$3="Allocate Adders",ESTIMATE!BK1743,ESTIMATE!BA1743)</f>
        <v>0</v>
      </c>
      <c r="M1753" s="1275">
        <f t="shared" si="77"/>
        <v>0</v>
      </c>
      <c r="N1753" s="1275"/>
      <c r="O1753" s="520">
        <f t="shared" si="76"/>
        <v>0</v>
      </c>
    </row>
    <row r="1754" spans="2:15" ht="18" hidden="1" customHeight="1">
      <c r="B1754" s="516"/>
      <c r="C1754" s="1274" t="str">
        <f>T(ESTIMATE!B1744)</f>
        <v/>
      </c>
      <c r="D1754" s="1274"/>
      <c r="E1754" s="1274"/>
      <c r="F1754" s="1274"/>
      <c r="G1754" s="1274"/>
      <c r="H1754" s="559">
        <f>ESTIMATE!R1744</f>
        <v>0</v>
      </c>
      <c r="I1754" s="560" t="str">
        <f>T(ESTIMATE!U1744)</f>
        <v/>
      </c>
      <c r="J1754" s="561">
        <f>IF($R$3="Allocate Adders",ESTIMATE!BE1744,ESTIMATE!AY1744)</f>
        <v>0</v>
      </c>
      <c r="K1754" s="561">
        <f>IF($R$3="Allocate Adders",ESTIMATE!BH1744,ESTIMATE!AZ1744)</f>
        <v>0</v>
      </c>
      <c r="L1754" s="561">
        <f>IF($R$3="Allocate Adders",ESTIMATE!BK1744,ESTIMATE!BA1744)</f>
        <v>0</v>
      </c>
      <c r="M1754" s="1275">
        <f t="shared" si="77"/>
        <v>0</v>
      </c>
      <c r="N1754" s="1275"/>
      <c r="O1754" s="520">
        <f t="shared" si="76"/>
        <v>0</v>
      </c>
    </row>
    <row r="1755" spans="2:15" ht="18" hidden="1" customHeight="1">
      <c r="B1755" s="516"/>
      <c r="C1755" s="1274" t="str">
        <f>T(ESTIMATE!B1745)</f>
        <v/>
      </c>
      <c r="D1755" s="1274"/>
      <c r="E1755" s="1274"/>
      <c r="F1755" s="1274"/>
      <c r="G1755" s="1274"/>
      <c r="H1755" s="559">
        <f>ESTIMATE!R1745</f>
        <v>0</v>
      </c>
      <c r="I1755" s="560" t="str">
        <f>T(ESTIMATE!U1745)</f>
        <v/>
      </c>
      <c r="J1755" s="561">
        <f>IF($R$3="Allocate Adders",ESTIMATE!BE1745,ESTIMATE!AY1745)</f>
        <v>0</v>
      </c>
      <c r="K1755" s="561">
        <f>IF($R$3="Allocate Adders",ESTIMATE!BH1745,ESTIMATE!AZ1745)</f>
        <v>0</v>
      </c>
      <c r="L1755" s="561">
        <f>IF($R$3="Allocate Adders",ESTIMATE!BK1745,ESTIMATE!BA1745)</f>
        <v>0</v>
      </c>
      <c r="M1755" s="1275">
        <f t="shared" si="77"/>
        <v>0</v>
      </c>
      <c r="N1755" s="1275"/>
      <c r="O1755" s="520">
        <f t="shared" si="76"/>
        <v>0</v>
      </c>
    </row>
    <row r="1756" spans="2:15" ht="18" hidden="1" customHeight="1">
      <c r="B1756" s="516"/>
      <c r="C1756" s="1274" t="str">
        <f>T(ESTIMATE!B1746)</f>
        <v/>
      </c>
      <c r="D1756" s="1274"/>
      <c r="E1756" s="1274"/>
      <c r="F1756" s="1274"/>
      <c r="G1756" s="1274"/>
      <c r="H1756" s="559">
        <f>ESTIMATE!R1746</f>
        <v>0</v>
      </c>
      <c r="I1756" s="560" t="str">
        <f>T(ESTIMATE!U1746)</f>
        <v/>
      </c>
      <c r="J1756" s="561">
        <f>IF($R$3="Allocate Adders",ESTIMATE!BE1746,ESTIMATE!AY1746)</f>
        <v>0</v>
      </c>
      <c r="K1756" s="561">
        <f>IF($R$3="Allocate Adders",ESTIMATE!BH1746,ESTIMATE!AZ1746)</f>
        <v>0</v>
      </c>
      <c r="L1756" s="561">
        <f>IF($R$3="Allocate Adders",ESTIMATE!BK1746,ESTIMATE!BA1746)</f>
        <v>0</v>
      </c>
      <c r="M1756" s="1275">
        <f t="shared" si="77"/>
        <v>0</v>
      </c>
      <c r="N1756" s="1275"/>
      <c r="O1756" s="520">
        <f t="shared" si="76"/>
        <v>0</v>
      </c>
    </row>
    <row r="1757" spans="2:15" ht="18" hidden="1" customHeight="1">
      <c r="B1757" s="516"/>
      <c r="C1757" s="1274" t="str">
        <f>T(ESTIMATE!B1747)</f>
        <v/>
      </c>
      <c r="D1757" s="1274"/>
      <c r="E1757" s="1274"/>
      <c r="F1757" s="1274"/>
      <c r="G1757" s="1274"/>
      <c r="H1757" s="559">
        <f>ESTIMATE!R1747</f>
        <v>0</v>
      </c>
      <c r="I1757" s="560" t="str">
        <f>T(ESTIMATE!U1747)</f>
        <v/>
      </c>
      <c r="J1757" s="561">
        <f>IF($R$3="Allocate Adders",ESTIMATE!BE1747,ESTIMATE!AY1747)</f>
        <v>0</v>
      </c>
      <c r="K1757" s="561">
        <f>IF($R$3="Allocate Adders",ESTIMATE!BH1747,ESTIMATE!AZ1747)</f>
        <v>0</v>
      </c>
      <c r="L1757" s="561">
        <f>IF($R$3="Allocate Adders",ESTIMATE!BK1747,ESTIMATE!BA1747)</f>
        <v>0</v>
      </c>
      <c r="M1757" s="1275">
        <f t="shared" si="77"/>
        <v>0</v>
      </c>
      <c r="N1757" s="1275"/>
      <c r="O1757" s="520">
        <f t="shared" si="76"/>
        <v>0</v>
      </c>
    </row>
    <row r="1758" spans="2:15" ht="18" hidden="1" customHeight="1">
      <c r="B1758" s="516"/>
      <c r="C1758" s="1274" t="str">
        <f>T(ESTIMATE!B1748)</f>
        <v/>
      </c>
      <c r="D1758" s="1274"/>
      <c r="E1758" s="1274"/>
      <c r="F1758" s="1274"/>
      <c r="G1758" s="1274"/>
      <c r="H1758" s="559">
        <f>ESTIMATE!R1748</f>
        <v>0</v>
      </c>
      <c r="I1758" s="560" t="str">
        <f>T(ESTIMATE!U1748)</f>
        <v/>
      </c>
      <c r="J1758" s="561">
        <f>IF($R$3="Allocate Adders",ESTIMATE!BE1748,ESTIMATE!AY1748)</f>
        <v>0</v>
      </c>
      <c r="K1758" s="561">
        <f>IF($R$3="Allocate Adders",ESTIMATE!BH1748,ESTIMATE!AZ1748)</f>
        <v>0</v>
      </c>
      <c r="L1758" s="561">
        <f>IF($R$3="Allocate Adders",ESTIMATE!BK1748,ESTIMATE!BA1748)</f>
        <v>0</v>
      </c>
      <c r="M1758" s="1275">
        <f t="shared" si="77"/>
        <v>0</v>
      </c>
      <c r="N1758" s="1275"/>
      <c r="O1758" s="520">
        <f t="shared" si="76"/>
        <v>0</v>
      </c>
    </row>
    <row r="1759" spans="2:15" ht="18" hidden="1" customHeight="1">
      <c r="B1759" s="516"/>
      <c r="C1759" s="1274" t="str">
        <f>T(ESTIMATE!B1749)</f>
        <v/>
      </c>
      <c r="D1759" s="1274"/>
      <c r="E1759" s="1274"/>
      <c r="F1759" s="1274"/>
      <c r="G1759" s="1274"/>
      <c r="H1759" s="559">
        <f>ESTIMATE!R1749</f>
        <v>0</v>
      </c>
      <c r="I1759" s="560" t="str">
        <f>T(ESTIMATE!U1749)</f>
        <v/>
      </c>
      <c r="J1759" s="561">
        <f>IF($R$3="Allocate Adders",ESTIMATE!BE1749,ESTIMATE!AY1749)</f>
        <v>0</v>
      </c>
      <c r="K1759" s="561">
        <f>IF($R$3="Allocate Adders",ESTIMATE!BH1749,ESTIMATE!AZ1749)</f>
        <v>0</v>
      </c>
      <c r="L1759" s="561">
        <f>IF($R$3="Allocate Adders",ESTIMATE!BK1749,ESTIMATE!BA1749)</f>
        <v>0</v>
      </c>
      <c r="M1759" s="1275">
        <f t="shared" si="77"/>
        <v>0</v>
      </c>
      <c r="N1759" s="1275"/>
      <c r="O1759" s="520">
        <f t="shared" si="76"/>
        <v>0</v>
      </c>
    </row>
    <row r="1760" spans="2:15" ht="18" hidden="1" customHeight="1">
      <c r="B1760" s="516"/>
      <c r="C1760" s="1274" t="str">
        <f>T(ESTIMATE!B1750)</f>
        <v/>
      </c>
      <c r="D1760" s="1274"/>
      <c r="E1760" s="1274"/>
      <c r="F1760" s="1274"/>
      <c r="G1760" s="1274"/>
      <c r="H1760" s="559">
        <f>ESTIMATE!R1750</f>
        <v>0</v>
      </c>
      <c r="I1760" s="560" t="str">
        <f>T(ESTIMATE!U1750)</f>
        <v/>
      </c>
      <c r="J1760" s="561">
        <f>IF($R$3="Allocate Adders",ESTIMATE!BE1750,ESTIMATE!AY1750)</f>
        <v>0</v>
      </c>
      <c r="K1760" s="561">
        <f>IF($R$3="Allocate Adders",ESTIMATE!BH1750,ESTIMATE!AZ1750)</f>
        <v>0</v>
      </c>
      <c r="L1760" s="561">
        <f>IF($R$3="Allocate Adders",ESTIMATE!BK1750,ESTIMATE!BA1750)</f>
        <v>0</v>
      </c>
      <c r="M1760" s="1275">
        <f t="shared" si="77"/>
        <v>0</v>
      </c>
      <c r="N1760" s="1275"/>
      <c r="O1760" s="520">
        <f t="shared" si="76"/>
        <v>0</v>
      </c>
    </row>
    <row r="1761" spans="2:15" ht="18" hidden="1" customHeight="1">
      <c r="B1761" s="516"/>
      <c r="C1761" s="1274" t="str">
        <f>T(ESTIMATE!B1751)</f>
        <v/>
      </c>
      <c r="D1761" s="1274"/>
      <c r="E1761" s="1274"/>
      <c r="F1761" s="1274"/>
      <c r="G1761" s="1274"/>
      <c r="H1761" s="559">
        <f>ESTIMATE!R1751</f>
        <v>0</v>
      </c>
      <c r="I1761" s="560" t="str">
        <f>T(ESTIMATE!U1751)</f>
        <v/>
      </c>
      <c r="J1761" s="561">
        <f>IF($R$3="Allocate Adders",ESTIMATE!BE1751,ESTIMATE!AY1751)</f>
        <v>0</v>
      </c>
      <c r="K1761" s="561">
        <f>IF($R$3="Allocate Adders",ESTIMATE!BH1751,ESTIMATE!AZ1751)</f>
        <v>0</v>
      </c>
      <c r="L1761" s="561">
        <f>IF($R$3="Allocate Adders",ESTIMATE!BK1751,ESTIMATE!BA1751)</f>
        <v>0</v>
      </c>
      <c r="M1761" s="1275">
        <f t="shared" si="77"/>
        <v>0</v>
      </c>
      <c r="N1761" s="1275"/>
      <c r="O1761" s="520">
        <f t="shared" si="76"/>
        <v>0</v>
      </c>
    </row>
    <row r="1762" spans="2:15" ht="18" hidden="1" customHeight="1">
      <c r="B1762" s="516"/>
      <c r="C1762" s="1274" t="str">
        <f>T(ESTIMATE!B1752)</f>
        <v/>
      </c>
      <c r="D1762" s="1274"/>
      <c r="E1762" s="1274"/>
      <c r="F1762" s="1274"/>
      <c r="G1762" s="1274"/>
      <c r="H1762" s="559">
        <f>ESTIMATE!R1752</f>
        <v>0</v>
      </c>
      <c r="I1762" s="560" t="str">
        <f>T(ESTIMATE!U1752)</f>
        <v/>
      </c>
      <c r="J1762" s="561">
        <f>IF($R$3="Allocate Adders",ESTIMATE!BE1752,ESTIMATE!AY1752)</f>
        <v>0</v>
      </c>
      <c r="K1762" s="561">
        <f>IF($R$3="Allocate Adders",ESTIMATE!BH1752,ESTIMATE!AZ1752)</f>
        <v>0</v>
      </c>
      <c r="L1762" s="561">
        <f>IF($R$3="Allocate Adders",ESTIMATE!BK1752,ESTIMATE!BA1752)</f>
        <v>0</v>
      </c>
      <c r="M1762" s="1275">
        <f t="shared" si="77"/>
        <v>0</v>
      </c>
      <c r="N1762" s="1275"/>
      <c r="O1762" s="520">
        <f t="shared" si="76"/>
        <v>0</v>
      </c>
    </row>
    <row r="1763" spans="2:15" ht="18" hidden="1" customHeight="1">
      <c r="B1763" s="516"/>
      <c r="C1763" s="1274" t="str">
        <f>T(ESTIMATE!B1753)</f>
        <v/>
      </c>
      <c r="D1763" s="1274"/>
      <c r="E1763" s="1274"/>
      <c r="F1763" s="1274"/>
      <c r="G1763" s="1274"/>
      <c r="H1763" s="559">
        <f>ESTIMATE!R1753</f>
        <v>0</v>
      </c>
      <c r="I1763" s="560" t="str">
        <f>T(ESTIMATE!U1753)</f>
        <v/>
      </c>
      <c r="J1763" s="561">
        <f>IF($R$3="Allocate Adders",ESTIMATE!BE1753,ESTIMATE!AY1753)</f>
        <v>0</v>
      </c>
      <c r="K1763" s="561">
        <f>IF($R$3="Allocate Adders",ESTIMATE!BH1753,ESTIMATE!AZ1753)</f>
        <v>0</v>
      </c>
      <c r="L1763" s="561">
        <f>IF($R$3="Allocate Adders",ESTIMATE!BK1753,ESTIMATE!BA1753)</f>
        <v>0</v>
      </c>
      <c r="M1763" s="1275">
        <f t="shared" si="77"/>
        <v>0</v>
      </c>
      <c r="N1763" s="1275"/>
      <c r="O1763" s="520">
        <f t="shared" si="76"/>
        <v>0</v>
      </c>
    </row>
    <row r="1764" spans="2:15" ht="18" hidden="1" customHeight="1">
      <c r="B1764" s="516"/>
      <c r="C1764" s="1274" t="str">
        <f>T(ESTIMATE!B1754)</f>
        <v/>
      </c>
      <c r="D1764" s="1274"/>
      <c r="E1764" s="1274"/>
      <c r="F1764" s="1274"/>
      <c r="G1764" s="1274"/>
      <c r="H1764" s="559">
        <f>ESTIMATE!R1754</f>
        <v>0</v>
      </c>
      <c r="I1764" s="560" t="str">
        <f>T(ESTIMATE!U1754)</f>
        <v/>
      </c>
      <c r="J1764" s="561">
        <f>IF($R$3="Allocate Adders",ESTIMATE!BE1754,ESTIMATE!AY1754)</f>
        <v>0</v>
      </c>
      <c r="K1764" s="561">
        <f>IF($R$3="Allocate Adders",ESTIMATE!BH1754,ESTIMATE!AZ1754)</f>
        <v>0</v>
      </c>
      <c r="L1764" s="561">
        <f>IF($R$3="Allocate Adders",ESTIMATE!BK1754,ESTIMATE!BA1754)</f>
        <v>0</v>
      </c>
      <c r="M1764" s="1275">
        <f t="shared" si="77"/>
        <v>0</v>
      </c>
      <c r="N1764" s="1275"/>
      <c r="O1764" s="520">
        <f t="shared" si="76"/>
        <v>0</v>
      </c>
    </row>
    <row r="1765" spans="2:15" ht="18" hidden="1" customHeight="1">
      <c r="B1765" s="516"/>
      <c r="C1765" s="1274" t="str">
        <f>T(ESTIMATE!B1755)</f>
        <v/>
      </c>
      <c r="D1765" s="1274"/>
      <c r="E1765" s="1274"/>
      <c r="F1765" s="1274"/>
      <c r="G1765" s="1274"/>
      <c r="H1765" s="559">
        <f>ESTIMATE!R1755</f>
        <v>0</v>
      </c>
      <c r="I1765" s="560" t="str">
        <f>T(ESTIMATE!U1755)</f>
        <v/>
      </c>
      <c r="J1765" s="561">
        <f>IF($R$3="Allocate Adders",ESTIMATE!BE1755,ESTIMATE!AY1755)</f>
        <v>0</v>
      </c>
      <c r="K1765" s="561">
        <f>IF($R$3="Allocate Adders",ESTIMATE!BH1755,ESTIMATE!AZ1755)</f>
        <v>0</v>
      </c>
      <c r="L1765" s="561">
        <f>IF($R$3="Allocate Adders",ESTIMATE!BK1755,ESTIMATE!BA1755)</f>
        <v>0</v>
      </c>
      <c r="M1765" s="1275">
        <f t="shared" si="77"/>
        <v>0</v>
      </c>
      <c r="N1765" s="1275"/>
      <c r="O1765" s="520">
        <f t="shared" si="76"/>
        <v>0</v>
      </c>
    </row>
    <row r="1766" spans="2:15" ht="18" hidden="1" customHeight="1">
      <c r="B1766" s="516"/>
      <c r="C1766" s="1274" t="str">
        <f>T(ESTIMATE!B1756)</f>
        <v/>
      </c>
      <c r="D1766" s="1274"/>
      <c r="E1766" s="1274"/>
      <c r="F1766" s="1274"/>
      <c r="G1766" s="1274"/>
      <c r="H1766" s="559">
        <f>ESTIMATE!R1756</f>
        <v>0</v>
      </c>
      <c r="I1766" s="560" t="str">
        <f>T(ESTIMATE!U1756)</f>
        <v/>
      </c>
      <c r="J1766" s="561">
        <f>IF($R$3="Allocate Adders",ESTIMATE!BE1756,ESTIMATE!AY1756)</f>
        <v>0</v>
      </c>
      <c r="K1766" s="561">
        <f>IF($R$3="Allocate Adders",ESTIMATE!BH1756,ESTIMATE!AZ1756)</f>
        <v>0</v>
      </c>
      <c r="L1766" s="561">
        <f>IF($R$3="Allocate Adders",ESTIMATE!BK1756,ESTIMATE!BA1756)</f>
        <v>0</v>
      </c>
      <c r="M1766" s="1275">
        <f t="shared" si="77"/>
        <v>0</v>
      </c>
      <c r="N1766" s="1275"/>
      <c r="O1766" s="520">
        <f t="shared" si="76"/>
        <v>0</v>
      </c>
    </row>
    <row r="1767" spans="2:15" ht="18" hidden="1" customHeight="1">
      <c r="B1767" s="516"/>
      <c r="C1767" s="1274" t="str">
        <f>T(ESTIMATE!B1757)</f>
        <v/>
      </c>
      <c r="D1767" s="1274"/>
      <c r="E1767" s="1274"/>
      <c r="F1767" s="1274"/>
      <c r="G1767" s="1274"/>
      <c r="H1767" s="559">
        <f>ESTIMATE!R1757</f>
        <v>0</v>
      </c>
      <c r="I1767" s="560" t="str">
        <f>T(ESTIMATE!U1757)</f>
        <v/>
      </c>
      <c r="J1767" s="561">
        <f>IF($R$3="Allocate Adders",ESTIMATE!BE1757,ESTIMATE!AY1757)</f>
        <v>0</v>
      </c>
      <c r="K1767" s="561">
        <f>IF($R$3="Allocate Adders",ESTIMATE!BH1757,ESTIMATE!AZ1757)</f>
        <v>0</v>
      </c>
      <c r="L1767" s="561">
        <f>IF($R$3="Allocate Adders",ESTIMATE!BK1757,ESTIMATE!BA1757)</f>
        <v>0</v>
      </c>
      <c r="M1767" s="1275">
        <f t="shared" si="77"/>
        <v>0</v>
      </c>
      <c r="N1767" s="1275"/>
      <c r="O1767" s="520">
        <f t="shared" si="76"/>
        <v>0</v>
      </c>
    </row>
    <row r="1768" spans="2:15" ht="18" hidden="1" customHeight="1">
      <c r="B1768" s="516"/>
      <c r="C1768" s="1274" t="str">
        <f>T(ESTIMATE!B1758)</f>
        <v/>
      </c>
      <c r="D1768" s="1274"/>
      <c r="E1768" s="1274"/>
      <c r="F1768" s="1274"/>
      <c r="G1768" s="1274"/>
      <c r="H1768" s="559">
        <f>ESTIMATE!R1758</f>
        <v>0</v>
      </c>
      <c r="I1768" s="560" t="str">
        <f>T(ESTIMATE!U1758)</f>
        <v/>
      </c>
      <c r="J1768" s="561">
        <f>IF($R$3="Allocate Adders",ESTIMATE!BE1758,ESTIMATE!AY1758)</f>
        <v>0</v>
      </c>
      <c r="K1768" s="561">
        <f>IF($R$3="Allocate Adders",ESTIMATE!BH1758,ESTIMATE!AZ1758)</f>
        <v>0</v>
      </c>
      <c r="L1768" s="561">
        <f>IF($R$3="Allocate Adders",ESTIMATE!BK1758,ESTIMATE!BA1758)</f>
        <v>0</v>
      </c>
      <c r="M1768" s="1275">
        <f t="shared" si="77"/>
        <v>0</v>
      </c>
      <c r="N1768" s="1275"/>
      <c r="O1768" s="520">
        <f t="shared" si="76"/>
        <v>0</v>
      </c>
    </row>
    <row r="1769" spans="2:15" ht="18" hidden="1" customHeight="1">
      <c r="B1769" s="516"/>
      <c r="C1769" s="1274" t="str">
        <f>T(ESTIMATE!B1759)</f>
        <v/>
      </c>
      <c r="D1769" s="1274"/>
      <c r="E1769" s="1274"/>
      <c r="F1769" s="1274"/>
      <c r="G1769" s="1274"/>
      <c r="H1769" s="559">
        <f>ESTIMATE!R1759</f>
        <v>0</v>
      </c>
      <c r="I1769" s="560" t="str">
        <f>T(ESTIMATE!U1759)</f>
        <v/>
      </c>
      <c r="J1769" s="561">
        <f>IF($R$3="Allocate Adders",ESTIMATE!BE1759,ESTIMATE!AY1759)</f>
        <v>0</v>
      </c>
      <c r="K1769" s="561">
        <f>IF($R$3="Allocate Adders",ESTIMATE!BH1759,ESTIMATE!AZ1759)</f>
        <v>0</v>
      </c>
      <c r="L1769" s="561">
        <f>IF($R$3="Allocate Adders",ESTIMATE!BK1759,ESTIMATE!BA1759)</f>
        <v>0</v>
      </c>
      <c r="M1769" s="1275">
        <f t="shared" si="77"/>
        <v>0</v>
      </c>
      <c r="N1769" s="1275"/>
      <c r="O1769" s="520">
        <f t="shared" si="76"/>
        <v>0</v>
      </c>
    </row>
    <row r="1770" spans="2:15" ht="18" hidden="1" customHeight="1">
      <c r="B1770" s="516"/>
      <c r="C1770" s="1274" t="str">
        <f>T(ESTIMATE!B1760)</f>
        <v/>
      </c>
      <c r="D1770" s="1274"/>
      <c r="E1770" s="1274"/>
      <c r="F1770" s="1274"/>
      <c r="G1770" s="1274"/>
      <c r="H1770" s="559">
        <f>ESTIMATE!R1760</f>
        <v>0</v>
      </c>
      <c r="I1770" s="560" t="str">
        <f>T(ESTIMATE!U1760)</f>
        <v/>
      </c>
      <c r="J1770" s="561">
        <f>IF($R$3="Allocate Adders",ESTIMATE!BE1760,ESTIMATE!AY1760)</f>
        <v>0</v>
      </c>
      <c r="K1770" s="561">
        <f>IF($R$3="Allocate Adders",ESTIMATE!BH1760,ESTIMATE!AZ1760)</f>
        <v>0</v>
      </c>
      <c r="L1770" s="561">
        <f>IF($R$3="Allocate Adders",ESTIMATE!BK1760,ESTIMATE!BA1760)</f>
        <v>0</v>
      </c>
      <c r="M1770" s="1275">
        <f t="shared" si="77"/>
        <v>0</v>
      </c>
      <c r="N1770" s="1275"/>
      <c r="O1770" s="520">
        <f t="shared" si="76"/>
        <v>0</v>
      </c>
    </row>
    <row r="1771" spans="2:15" ht="18" hidden="1" customHeight="1">
      <c r="B1771" s="516"/>
      <c r="C1771" s="1274" t="str">
        <f>T(ESTIMATE!B1761)</f>
        <v/>
      </c>
      <c r="D1771" s="1274"/>
      <c r="E1771" s="1274"/>
      <c r="F1771" s="1274"/>
      <c r="G1771" s="1274"/>
      <c r="H1771" s="559">
        <f>ESTIMATE!R1761</f>
        <v>0</v>
      </c>
      <c r="I1771" s="560" t="str">
        <f>T(ESTIMATE!U1761)</f>
        <v/>
      </c>
      <c r="J1771" s="561">
        <f>IF($R$3="Allocate Adders",ESTIMATE!BE1761,ESTIMATE!AY1761)</f>
        <v>0</v>
      </c>
      <c r="K1771" s="561">
        <f>IF($R$3="Allocate Adders",ESTIMATE!BH1761,ESTIMATE!AZ1761)</f>
        <v>0</v>
      </c>
      <c r="L1771" s="561">
        <f>IF($R$3="Allocate Adders",ESTIMATE!BK1761,ESTIMATE!BA1761)</f>
        <v>0</v>
      </c>
      <c r="M1771" s="1275">
        <f t="shared" si="77"/>
        <v>0</v>
      </c>
      <c r="N1771" s="1275"/>
      <c r="O1771" s="520">
        <f t="shared" si="76"/>
        <v>0</v>
      </c>
    </row>
    <row r="1772" spans="2:15" ht="4.3499999999999996" hidden="1" customHeight="1" thickBot="1">
      <c r="B1772" s="516"/>
      <c r="C1772" s="562"/>
      <c r="D1772" s="364"/>
      <c r="E1772" s="364"/>
      <c r="F1772" s="364"/>
      <c r="G1772" s="364"/>
      <c r="H1772" s="563"/>
      <c r="I1772" s="364"/>
      <c r="J1772" s="564"/>
      <c r="K1772" s="564"/>
      <c r="L1772" s="564"/>
      <c r="M1772" s="565"/>
      <c r="N1772" s="566"/>
      <c r="O1772" s="520">
        <f>O1773</f>
        <v>0</v>
      </c>
    </row>
    <row r="1773" spans="2:15" ht="22" hidden="1" customHeight="1" thickBot="1">
      <c r="B1773" s="516"/>
      <c r="C1773" s="1276" t="str">
        <f>T(ESTIMATE!AE1763)</f>
        <v>SEPTIC SYSTEM TOTAL</v>
      </c>
      <c r="D1773" s="1277"/>
      <c r="E1773" s="1277"/>
      <c r="F1773" s="1277"/>
      <c r="G1773" s="1277"/>
      <c r="H1773" s="1277"/>
      <c r="I1773" s="1278"/>
      <c r="J1773" s="530">
        <f>SUM(J1732:J1772)</f>
        <v>0</v>
      </c>
      <c r="K1773" s="531">
        <f>SUM(K1732:K1772)</f>
        <v>0</v>
      </c>
      <c r="L1773" s="530">
        <f>SUM(L1732:L1772)</f>
        <v>0</v>
      </c>
      <c r="M1773" s="1279">
        <f>SUM(M1732:N1772)</f>
        <v>0</v>
      </c>
      <c r="N1773" s="1280"/>
      <c r="O1773" s="520">
        <f>SUM(O1731:O1771)</f>
        <v>0</v>
      </c>
    </row>
    <row r="1774" spans="2:15" ht="20.7" hidden="1" customHeight="1">
      <c r="B1774" s="521"/>
      <c r="C1774" s="585"/>
      <c r="D1774" s="585"/>
      <c r="E1774" s="585"/>
      <c r="F1774" s="585"/>
      <c r="G1774" s="585"/>
      <c r="H1774" s="586"/>
      <c r="I1774" s="585"/>
      <c r="J1774" s="587"/>
      <c r="K1774" s="587"/>
      <c r="L1774" s="587"/>
      <c r="M1774" s="588"/>
      <c r="N1774" s="571"/>
      <c r="O1774" s="520">
        <f>O1773</f>
        <v>0</v>
      </c>
    </row>
    <row r="1775" spans="2:15" ht="5.45" hidden="1" customHeight="1">
      <c r="B1775" s="597"/>
      <c r="C1775" s="1281"/>
      <c r="D1775" s="1281"/>
      <c r="E1775" s="1281"/>
      <c r="F1775" s="1281"/>
      <c r="G1775" s="1281"/>
      <c r="H1775" s="594"/>
      <c r="I1775" s="595"/>
      <c r="J1775" s="596"/>
      <c r="K1775" s="596"/>
      <c r="L1775" s="596"/>
      <c r="M1775" s="1282"/>
      <c r="N1775" s="1282"/>
    </row>
    <row r="1776" spans="2:15" ht="22" hidden="1" customHeight="1">
      <c r="B1776" s="521"/>
      <c r="C1776" s="1283" t="str">
        <f>T(ESTIMATE!B1766)</f>
        <v>HVAC</v>
      </c>
      <c r="D1776" s="1283"/>
      <c r="E1776" s="1283"/>
      <c r="F1776" s="1283"/>
      <c r="G1776" s="1284"/>
      <c r="H1776" s="556">
        <f>SUM(H1777:H1816)</f>
        <v>0</v>
      </c>
      <c r="I1776" s="557"/>
      <c r="J1776" s="558"/>
      <c r="K1776" s="558"/>
      <c r="L1776" s="558"/>
      <c r="M1776" s="1285"/>
      <c r="N1776" s="1286"/>
      <c r="O1776" s="520">
        <f t="shared" ref="O1776:O1816" si="78">H1776</f>
        <v>0</v>
      </c>
    </row>
    <row r="1777" spans="2:15" ht="18" hidden="1" customHeight="1">
      <c r="B1777" s="516"/>
      <c r="C1777" s="1274" t="str">
        <f>T(ESTIMATE!B1767)</f>
        <v>HVAC, bid/allowance</v>
      </c>
      <c r="D1777" s="1274"/>
      <c r="E1777" s="1274"/>
      <c r="F1777" s="1274"/>
      <c r="G1777" s="1274"/>
      <c r="H1777" s="559">
        <f>ESTIMATE!R1767</f>
        <v>0</v>
      </c>
      <c r="I1777" s="560" t="str">
        <f>T(ESTIMATE!U1767)</f>
        <v>ls</v>
      </c>
      <c r="J1777" s="561">
        <f>IF($R$3="Allocate Adders",ESTIMATE!BE1767,ESTIMATE!AY1767)</f>
        <v>0</v>
      </c>
      <c r="K1777" s="561">
        <f>IF($R$3="Allocate Adders",ESTIMATE!BH1767,ESTIMATE!AZ1767)</f>
        <v>0</v>
      </c>
      <c r="L1777" s="561">
        <f>IF($R$3="Allocate Adders",ESTIMATE!BK1767,ESTIMATE!BA1767)</f>
        <v>0</v>
      </c>
      <c r="M1777" s="1275">
        <f t="shared" ref="M1777:M1816" si="79">SUM(J1777:L1777)</f>
        <v>0</v>
      </c>
      <c r="N1777" s="1275"/>
      <c r="O1777" s="520">
        <f t="shared" si="78"/>
        <v>0</v>
      </c>
    </row>
    <row r="1778" spans="2:15" ht="18" hidden="1" customHeight="1">
      <c r="B1778" s="516"/>
      <c r="C1778" s="1274" t="str">
        <f>T(ESTIMATE!B1768)</f>
        <v>HVAC Rough-In, per hour</v>
      </c>
      <c r="D1778" s="1274"/>
      <c r="E1778" s="1274"/>
      <c r="F1778" s="1274"/>
      <c r="G1778" s="1274"/>
      <c r="H1778" s="559">
        <f>ESTIMATE!R1768</f>
        <v>0</v>
      </c>
      <c r="I1778" s="560" t="str">
        <f>T(ESTIMATE!U1768)</f>
        <v>hrs</v>
      </c>
      <c r="J1778" s="561">
        <f>IF($R$3="Allocate Adders",ESTIMATE!BE1768,ESTIMATE!AY1768)</f>
        <v>0</v>
      </c>
      <c r="K1778" s="561">
        <f>IF($R$3="Allocate Adders",ESTIMATE!BH1768,ESTIMATE!AZ1768)</f>
        <v>0</v>
      </c>
      <c r="L1778" s="561">
        <f>IF($R$3="Allocate Adders",ESTIMATE!BK1768,ESTIMATE!BA1768)</f>
        <v>0</v>
      </c>
      <c r="M1778" s="1275">
        <f t="shared" si="79"/>
        <v>0</v>
      </c>
      <c r="N1778" s="1275"/>
      <c r="O1778" s="520">
        <f t="shared" si="78"/>
        <v>0</v>
      </c>
    </row>
    <row r="1779" spans="2:15" ht="18" hidden="1" customHeight="1">
      <c r="B1779" s="516"/>
      <c r="C1779" s="1274" t="str">
        <f>T(ESTIMATE!B1769)</f>
        <v>HVAC Finish Work, per hour</v>
      </c>
      <c r="D1779" s="1274"/>
      <c r="E1779" s="1274"/>
      <c r="F1779" s="1274"/>
      <c r="G1779" s="1274"/>
      <c r="H1779" s="559">
        <f>ESTIMATE!R1769</f>
        <v>0</v>
      </c>
      <c r="I1779" s="560" t="str">
        <f>T(ESTIMATE!U1769)</f>
        <v>hrs</v>
      </c>
      <c r="J1779" s="561">
        <f>IF($R$3="Allocate Adders",ESTIMATE!BE1769,ESTIMATE!AY1769)</f>
        <v>0</v>
      </c>
      <c r="K1779" s="561">
        <f>IF($R$3="Allocate Adders",ESTIMATE!BH1769,ESTIMATE!AZ1769)</f>
        <v>0</v>
      </c>
      <c r="L1779" s="561">
        <f>IF($R$3="Allocate Adders",ESTIMATE!BK1769,ESTIMATE!BA1769)</f>
        <v>0</v>
      </c>
      <c r="M1779" s="1275">
        <f t="shared" si="79"/>
        <v>0</v>
      </c>
      <c r="N1779" s="1275"/>
      <c r="O1779" s="520">
        <f t="shared" si="78"/>
        <v>0</v>
      </c>
    </row>
    <row r="1780" spans="2:15" ht="18" hidden="1" customHeight="1">
      <c r="B1780" s="516"/>
      <c r="C1780" s="1274" t="str">
        <f>T(ESTIMATE!B1770)</f>
        <v/>
      </c>
      <c r="D1780" s="1274"/>
      <c r="E1780" s="1274"/>
      <c r="F1780" s="1274"/>
      <c r="G1780" s="1274"/>
      <c r="H1780" s="559">
        <f>ESTIMATE!R1770</f>
        <v>0</v>
      </c>
      <c r="I1780" s="560" t="str">
        <f>T(ESTIMATE!U1770)</f>
        <v/>
      </c>
      <c r="J1780" s="561">
        <f>IF($R$3="Allocate Adders",ESTIMATE!BE1770,ESTIMATE!AY1770)</f>
        <v>0</v>
      </c>
      <c r="K1780" s="561">
        <f>IF($R$3="Allocate Adders",ESTIMATE!BH1770,ESTIMATE!AZ1770)</f>
        <v>0</v>
      </c>
      <c r="L1780" s="561">
        <f>IF($R$3="Allocate Adders",ESTIMATE!BK1770,ESTIMATE!BA1770)</f>
        <v>0</v>
      </c>
      <c r="M1780" s="1275">
        <f t="shared" si="79"/>
        <v>0</v>
      </c>
      <c r="N1780" s="1275"/>
      <c r="O1780" s="520">
        <f t="shared" si="78"/>
        <v>0</v>
      </c>
    </row>
    <row r="1781" spans="2:15" ht="18" hidden="1" customHeight="1">
      <c r="B1781" s="516"/>
      <c r="C1781" s="1274" t="str">
        <f>T(ESTIMATE!B1771)</f>
        <v>Equipment</v>
      </c>
      <c r="D1781" s="1274"/>
      <c r="E1781" s="1274"/>
      <c r="F1781" s="1274"/>
      <c r="G1781" s="1274"/>
      <c r="H1781" s="559">
        <f>ESTIMATE!R1771</f>
        <v>0</v>
      </c>
      <c r="I1781" s="560" t="str">
        <f>T(ESTIMATE!U1771)</f>
        <v/>
      </c>
      <c r="J1781" s="561">
        <f>IF($R$3="Allocate Adders",ESTIMATE!BE1771,ESTIMATE!AY1771)</f>
        <v>0</v>
      </c>
      <c r="K1781" s="561">
        <f>IF($R$3="Allocate Adders",ESTIMATE!BH1771,ESTIMATE!AZ1771)</f>
        <v>0</v>
      </c>
      <c r="L1781" s="561">
        <f>IF($R$3="Allocate Adders",ESTIMATE!BK1771,ESTIMATE!BA1771)</f>
        <v>0</v>
      </c>
      <c r="M1781" s="1275">
        <f t="shared" si="79"/>
        <v>0</v>
      </c>
      <c r="N1781" s="1275"/>
      <c r="O1781" s="520">
        <f t="shared" si="78"/>
        <v>0</v>
      </c>
    </row>
    <row r="1782" spans="2:15" ht="18" hidden="1" customHeight="1">
      <c r="B1782" s="516"/>
      <c r="C1782" s="1274" t="str">
        <f>T(ESTIMATE!B1772)</f>
        <v>Replace gas fired forced air unit, 1000 sf, 60k btus</v>
      </c>
      <c r="D1782" s="1274"/>
      <c r="E1782" s="1274"/>
      <c r="F1782" s="1274"/>
      <c r="G1782" s="1274"/>
      <c r="H1782" s="559">
        <f>ESTIMATE!R1772</f>
        <v>0</v>
      </c>
      <c r="I1782" s="560" t="str">
        <f>T(ESTIMATE!U1772)</f>
        <v>ea</v>
      </c>
      <c r="J1782" s="561">
        <f>IF($R$3="Allocate Adders",ESTIMATE!BE1772,ESTIMATE!AY1772)</f>
        <v>0</v>
      </c>
      <c r="K1782" s="561">
        <f>IF($R$3="Allocate Adders",ESTIMATE!BH1772,ESTIMATE!AZ1772)</f>
        <v>0</v>
      </c>
      <c r="L1782" s="561">
        <f>IF($R$3="Allocate Adders",ESTIMATE!BK1772,ESTIMATE!BA1772)</f>
        <v>0</v>
      </c>
      <c r="M1782" s="1275">
        <f t="shared" si="79"/>
        <v>0</v>
      </c>
      <c r="N1782" s="1275"/>
      <c r="O1782" s="520">
        <f t="shared" si="78"/>
        <v>0</v>
      </c>
    </row>
    <row r="1783" spans="2:15" ht="18" hidden="1" customHeight="1">
      <c r="B1783" s="516"/>
      <c r="C1783" s="1274" t="str">
        <f>T(ESTIMATE!B1773)</f>
        <v>Replace gas fired forced air unit, 2,000, 80k btus</v>
      </c>
      <c r="D1783" s="1274"/>
      <c r="E1783" s="1274"/>
      <c r="F1783" s="1274"/>
      <c r="G1783" s="1274"/>
      <c r="H1783" s="559">
        <f>ESTIMATE!R1773</f>
        <v>0</v>
      </c>
      <c r="I1783" s="560" t="str">
        <f>T(ESTIMATE!U1773)</f>
        <v>ea</v>
      </c>
      <c r="J1783" s="561">
        <f>IF($R$3="Allocate Adders",ESTIMATE!BE1773,ESTIMATE!AY1773)</f>
        <v>0</v>
      </c>
      <c r="K1783" s="561">
        <f>IF($R$3="Allocate Adders",ESTIMATE!BH1773,ESTIMATE!AZ1773)</f>
        <v>0</v>
      </c>
      <c r="L1783" s="561">
        <f>IF($R$3="Allocate Adders",ESTIMATE!BK1773,ESTIMATE!BA1773)</f>
        <v>0</v>
      </c>
      <c r="M1783" s="1275">
        <f t="shared" si="79"/>
        <v>0</v>
      </c>
      <c r="N1783" s="1275"/>
      <c r="O1783" s="520">
        <f t="shared" si="78"/>
        <v>0</v>
      </c>
    </row>
    <row r="1784" spans="2:15" ht="18" hidden="1" customHeight="1">
      <c r="B1784" s="516"/>
      <c r="C1784" s="1274" t="str">
        <f>T(ESTIMATE!B1774)</f>
        <v>Replace gas fired forced air unit, 3,000, 100k btus</v>
      </c>
      <c r="D1784" s="1274"/>
      <c r="E1784" s="1274"/>
      <c r="F1784" s="1274"/>
      <c r="G1784" s="1274"/>
      <c r="H1784" s="559">
        <f>ESTIMATE!R1774</f>
        <v>0</v>
      </c>
      <c r="I1784" s="560" t="str">
        <f>T(ESTIMATE!U1774)</f>
        <v>ea</v>
      </c>
      <c r="J1784" s="561">
        <f>IF($R$3="Allocate Adders",ESTIMATE!BE1774,ESTIMATE!AY1774)</f>
        <v>0</v>
      </c>
      <c r="K1784" s="561">
        <f>IF($R$3="Allocate Adders",ESTIMATE!BH1774,ESTIMATE!AZ1774)</f>
        <v>0</v>
      </c>
      <c r="L1784" s="561">
        <f>IF($R$3="Allocate Adders",ESTIMATE!BK1774,ESTIMATE!BA1774)</f>
        <v>0</v>
      </c>
      <c r="M1784" s="1275">
        <f t="shared" si="79"/>
        <v>0</v>
      </c>
      <c r="N1784" s="1275"/>
      <c r="O1784" s="520">
        <f t="shared" si="78"/>
        <v>0</v>
      </c>
    </row>
    <row r="1785" spans="2:15" ht="18" hidden="1" customHeight="1">
      <c r="B1785" s="516"/>
      <c r="C1785" s="1274" t="str">
        <f>T(ESTIMATE!B1775)</f>
        <v>Replace air conditioning unit, ~1,000 sf, 2 ton</v>
      </c>
      <c r="D1785" s="1274"/>
      <c r="E1785" s="1274"/>
      <c r="F1785" s="1274"/>
      <c r="G1785" s="1274"/>
      <c r="H1785" s="559">
        <f>ESTIMATE!R1775</f>
        <v>0</v>
      </c>
      <c r="I1785" s="560" t="str">
        <f>T(ESTIMATE!U1775)</f>
        <v>ea</v>
      </c>
      <c r="J1785" s="561">
        <f>IF($R$3="Allocate Adders",ESTIMATE!BE1775,ESTIMATE!AY1775)</f>
        <v>0</v>
      </c>
      <c r="K1785" s="561">
        <f>IF($R$3="Allocate Adders",ESTIMATE!BH1775,ESTIMATE!AZ1775)</f>
        <v>0</v>
      </c>
      <c r="L1785" s="561">
        <f>IF($R$3="Allocate Adders",ESTIMATE!BK1775,ESTIMATE!BA1775)</f>
        <v>0</v>
      </c>
      <c r="M1785" s="1275">
        <f t="shared" si="79"/>
        <v>0</v>
      </c>
      <c r="N1785" s="1275"/>
      <c r="O1785" s="520">
        <f t="shared" si="78"/>
        <v>0</v>
      </c>
    </row>
    <row r="1786" spans="2:15" ht="18" hidden="1" customHeight="1">
      <c r="B1786" s="516"/>
      <c r="C1786" s="1274" t="str">
        <f>T(ESTIMATE!B1776)</f>
        <v>Replace air conditioning unit, ~2,000 sf, 3.5 ton</v>
      </c>
      <c r="D1786" s="1274"/>
      <c r="E1786" s="1274"/>
      <c r="F1786" s="1274"/>
      <c r="G1786" s="1274"/>
      <c r="H1786" s="559">
        <f>ESTIMATE!R1776</f>
        <v>0</v>
      </c>
      <c r="I1786" s="560" t="str">
        <f>T(ESTIMATE!U1776)</f>
        <v>ea</v>
      </c>
      <c r="J1786" s="561">
        <f>IF($R$3="Allocate Adders",ESTIMATE!BE1776,ESTIMATE!AY1776)</f>
        <v>0</v>
      </c>
      <c r="K1786" s="561">
        <f>IF($R$3="Allocate Adders",ESTIMATE!BH1776,ESTIMATE!AZ1776)</f>
        <v>0</v>
      </c>
      <c r="L1786" s="561">
        <f>IF($R$3="Allocate Adders",ESTIMATE!BK1776,ESTIMATE!BA1776)</f>
        <v>0</v>
      </c>
      <c r="M1786" s="1275">
        <f t="shared" si="79"/>
        <v>0</v>
      </c>
      <c r="N1786" s="1275"/>
      <c r="O1786" s="520">
        <f t="shared" si="78"/>
        <v>0</v>
      </c>
    </row>
    <row r="1787" spans="2:15" ht="18" hidden="1" customHeight="1">
      <c r="B1787" s="516"/>
      <c r="C1787" s="1274" t="str">
        <f>T(ESTIMATE!B1777)</f>
        <v>Replace air conditioning unit, ~3,000sf, 5 ton</v>
      </c>
      <c r="D1787" s="1274"/>
      <c r="E1787" s="1274"/>
      <c r="F1787" s="1274"/>
      <c r="G1787" s="1274"/>
      <c r="H1787" s="559">
        <f>ESTIMATE!R1777</f>
        <v>0</v>
      </c>
      <c r="I1787" s="560" t="str">
        <f>T(ESTIMATE!U1777)</f>
        <v>ea</v>
      </c>
      <c r="J1787" s="561">
        <f>IF($R$3="Allocate Adders",ESTIMATE!BE1777,ESTIMATE!AY1777)</f>
        <v>0</v>
      </c>
      <c r="K1787" s="561">
        <f>IF($R$3="Allocate Adders",ESTIMATE!BH1777,ESTIMATE!AZ1777)</f>
        <v>0</v>
      </c>
      <c r="L1787" s="561">
        <f>IF($R$3="Allocate Adders",ESTIMATE!BK1777,ESTIMATE!BA1777)</f>
        <v>0</v>
      </c>
      <c r="M1787" s="1275">
        <f t="shared" si="79"/>
        <v>0</v>
      </c>
      <c r="N1787" s="1275"/>
      <c r="O1787" s="520">
        <f t="shared" si="78"/>
        <v>0</v>
      </c>
    </row>
    <row r="1788" spans="2:15" ht="18" hidden="1" customHeight="1">
      <c r="B1788" s="516"/>
      <c r="C1788" s="1274" t="str">
        <f>T(ESTIMATE!B1778)</f>
        <v>Hotel type, hot/cold packaged unit</v>
      </c>
      <c r="D1788" s="1274"/>
      <c r="E1788" s="1274"/>
      <c r="F1788" s="1274"/>
      <c r="G1788" s="1274"/>
      <c r="H1788" s="559">
        <f>ESTIMATE!R1778</f>
        <v>0</v>
      </c>
      <c r="I1788" s="560" t="str">
        <f>T(ESTIMATE!U1778)</f>
        <v>ea</v>
      </c>
      <c r="J1788" s="561">
        <f>IF($R$3="Allocate Adders",ESTIMATE!BE1778,ESTIMATE!AY1778)</f>
        <v>0</v>
      </c>
      <c r="K1788" s="561">
        <f>IF($R$3="Allocate Adders",ESTIMATE!BH1778,ESTIMATE!AZ1778)</f>
        <v>0</v>
      </c>
      <c r="L1788" s="561">
        <f>IF($R$3="Allocate Adders",ESTIMATE!BK1778,ESTIMATE!BA1778)</f>
        <v>0</v>
      </c>
      <c r="M1788" s="1275">
        <f t="shared" si="79"/>
        <v>0</v>
      </c>
      <c r="N1788" s="1275"/>
      <c r="O1788" s="520">
        <f t="shared" si="78"/>
        <v>0</v>
      </c>
    </row>
    <row r="1789" spans="2:15" ht="18" hidden="1" customHeight="1">
      <c r="B1789" s="516"/>
      <c r="C1789" s="1274" t="str">
        <f>T(ESTIMATE!B1779)</f>
        <v>Window mounted unit</v>
      </c>
      <c r="D1789" s="1274"/>
      <c r="E1789" s="1274"/>
      <c r="F1789" s="1274"/>
      <c r="G1789" s="1274"/>
      <c r="H1789" s="559">
        <f>ESTIMATE!R1779</f>
        <v>0</v>
      </c>
      <c r="I1789" s="560" t="str">
        <f>T(ESTIMATE!U1779)</f>
        <v>ea</v>
      </c>
      <c r="J1789" s="561">
        <f>IF($R$3="Allocate Adders",ESTIMATE!BE1779,ESTIMATE!AY1779)</f>
        <v>0</v>
      </c>
      <c r="K1789" s="561">
        <f>IF($R$3="Allocate Adders",ESTIMATE!BH1779,ESTIMATE!AZ1779)</f>
        <v>0</v>
      </c>
      <c r="L1789" s="561">
        <f>IF($R$3="Allocate Adders",ESTIMATE!BK1779,ESTIMATE!BA1779)</f>
        <v>0</v>
      </c>
      <c r="M1789" s="1275">
        <f t="shared" si="79"/>
        <v>0</v>
      </c>
      <c r="N1789" s="1275"/>
      <c r="O1789" s="520">
        <f t="shared" si="78"/>
        <v>0</v>
      </c>
    </row>
    <row r="1790" spans="2:15" ht="18" hidden="1" customHeight="1">
      <c r="B1790" s="516"/>
      <c r="C1790" s="1274" t="str">
        <f>T(ESTIMATE!B1780)</f>
        <v/>
      </c>
      <c r="D1790" s="1274"/>
      <c r="E1790" s="1274"/>
      <c r="F1790" s="1274"/>
      <c r="G1790" s="1274"/>
      <c r="H1790" s="559">
        <f>ESTIMATE!R1780</f>
        <v>0</v>
      </c>
      <c r="I1790" s="560" t="str">
        <f>T(ESTIMATE!U1780)</f>
        <v/>
      </c>
      <c r="J1790" s="561">
        <f>IF($R$3="Allocate Adders",ESTIMATE!BE1780,ESTIMATE!AY1780)</f>
        <v>0</v>
      </c>
      <c r="K1790" s="561">
        <f>IF($R$3="Allocate Adders",ESTIMATE!BH1780,ESTIMATE!AZ1780)</f>
        <v>0</v>
      </c>
      <c r="L1790" s="561">
        <f>IF($R$3="Allocate Adders",ESTIMATE!BK1780,ESTIMATE!BA1780)</f>
        <v>0</v>
      </c>
      <c r="M1790" s="1275">
        <f t="shared" si="79"/>
        <v>0</v>
      </c>
      <c r="N1790" s="1275"/>
      <c r="O1790" s="520">
        <f t="shared" si="78"/>
        <v>0</v>
      </c>
    </row>
    <row r="1791" spans="2:15" ht="18" hidden="1" customHeight="1">
      <c r="B1791" s="516"/>
      <c r="C1791" s="1274" t="str">
        <f>T(ESTIMATE!B1781)</f>
        <v/>
      </c>
      <c r="D1791" s="1274"/>
      <c r="E1791" s="1274"/>
      <c r="F1791" s="1274"/>
      <c r="G1791" s="1274"/>
      <c r="H1791" s="559">
        <f>ESTIMATE!R1781</f>
        <v>0</v>
      </c>
      <c r="I1791" s="560" t="str">
        <f>T(ESTIMATE!U1781)</f>
        <v/>
      </c>
      <c r="J1791" s="561">
        <f>IF($R$3="Allocate Adders",ESTIMATE!BE1781,ESTIMATE!AY1781)</f>
        <v>0</v>
      </c>
      <c r="K1791" s="561">
        <f>IF($R$3="Allocate Adders",ESTIMATE!BH1781,ESTIMATE!AZ1781)</f>
        <v>0</v>
      </c>
      <c r="L1791" s="561">
        <f>IF($R$3="Allocate Adders",ESTIMATE!BK1781,ESTIMATE!BA1781)</f>
        <v>0</v>
      </c>
      <c r="M1791" s="1275">
        <f t="shared" si="79"/>
        <v>0</v>
      </c>
      <c r="N1791" s="1275"/>
      <c r="O1791" s="520">
        <f t="shared" si="78"/>
        <v>0</v>
      </c>
    </row>
    <row r="1792" spans="2:15" ht="18" hidden="1" customHeight="1">
      <c r="B1792" s="516"/>
      <c r="C1792" s="1274" t="str">
        <f>T(ESTIMATE!B1782)</f>
        <v>Miscellaneous Items</v>
      </c>
      <c r="D1792" s="1274"/>
      <c r="E1792" s="1274"/>
      <c r="F1792" s="1274"/>
      <c r="G1792" s="1274"/>
      <c r="H1792" s="559">
        <f>ESTIMATE!R1782</f>
        <v>0</v>
      </c>
      <c r="I1792" s="560" t="str">
        <f>T(ESTIMATE!U1782)</f>
        <v/>
      </c>
      <c r="J1792" s="561">
        <f>IF($R$3="Allocate Adders",ESTIMATE!BE1782,ESTIMATE!AY1782)</f>
        <v>0</v>
      </c>
      <c r="K1792" s="561">
        <f>IF($R$3="Allocate Adders",ESTIMATE!BH1782,ESTIMATE!AZ1782)</f>
        <v>0</v>
      </c>
      <c r="L1792" s="561">
        <f>IF($R$3="Allocate Adders",ESTIMATE!BK1782,ESTIMATE!BA1782)</f>
        <v>0</v>
      </c>
      <c r="M1792" s="1275">
        <f t="shared" si="79"/>
        <v>0</v>
      </c>
      <c r="N1792" s="1275"/>
      <c r="O1792" s="520">
        <f t="shared" si="78"/>
        <v>0</v>
      </c>
    </row>
    <row r="1793" spans="2:15" ht="18" hidden="1" customHeight="1">
      <c r="B1793" s="516"/>
      <c r="C1793" s="1274" t="str">
        <f>T(ESTIMATE!B1783)</f>
        <v>HVAC equipment tune-up/service call</v>
      </c>
      <c r="D1793" s="1274"/>
      <c r="E1793" s="1274"/>
      <c r="F1793" s="1274"/>
      <c r="G1793" s="1274"/>
      <c r="H1793" s="559">
        <f>ESTIMATE!R1783</f>
        <v>0</v>
      </c>
      <c r="I1793" s="560" t="str">
        <f>T(ESTIMATE!U1783)</f>
        <v>ea</v>
      </c>
      <c r="J1793" s="561">
        <f>IF($R$3="Allocate Adders",ESTIMATE!BE1783,ESTIMATE!AY1783)</f>
        <v>0</v>
      </c>
      <c r="K1793" s="561">
        <f>IF($R$3="Allocate Adders",ESTIMATE!BH1783,ESTIMATE!AZ1783)</f>
        <v>0</v>
      </c>
      <c r="L1793" s="561">
        <f>IF($R$3="Allocate Adders",ESTIMATE!BK1783,ESTIMATE!BA1783)</f>
        <v>0</v>
      </c>
      <c r="M1793" s="1275">
        <f t="shared" si="79"/>
        <v>0</v>
      </c>
      <c r="N1793" s="1275"/>
      <c r="O1793" s="520">
        <f t="shared" si="78"/>
        <v>0</v>
      </c>
    </row>
    <row r="1794" spans="2:15" ht="18" hidden="1" customHeight="1">
      <c r="B1794" s="516"/>
      <c r="C1794" s="1274" t="str">
        <f>T(ESTIMATE!B1784)</f>
        <v>Programmable thermostat</v>
      </c>
      <c r="D1794" s="1274"/>
      <c r="E1794" s="1274"/>
      <c r="F1794" s="1274"/>
      <c r="G1794" s="1274"/>
      <c r="H1794" s="559">
        <f>ESTIMATE!R1784</f>
        <v>0</v>
      </c>
      <c r="I1794" s="560" t="str">
        <f>T(ESTIMATE!U1784)</f>
        <v>ea</v>
      </c>
      <c r="J1794" s="561">
        <f>IF($R$3="Allocate Adders",ESTIMATE!BE1784,ESTIMATE!AY1784)</f>
        <v>0</v>
      </c>
      <c r="K1794" s="561">
        <f>IF($R$3="Allocate Adders",ESTIMATE!BH1784,ESTIMATE!AZ1784)</f>
        <v>0</v>
      </c>
      <c r="L1794" s="561">
        <f>IF($R$3="Allocate Adders",ESTIMATE!BK1784,ESTIMATE!BA1784)</f>
        <v>0</v>
      </c>
      <c r="M1794" s="1275">
        <f t="shared" si="79"/>
        <v>0</v>
      </c>
      <c r="N1794" s="1275"/>
      <c r="O1794" s="520">
        <f t="shared" si="78"/>
        <v>0</v>
      </c>
    </row>
    <row r="1795" spans="2:15" ht="18" hidden="1" customHeight="1">
      <c r="B1795" s="516"/>
      <c r="C1795" s="1274" t="str">
        <f>T(ESTIMATE!B1785)</f>
        <v>Replace supply air grilles/returns</v>
      </c>
      <c r="D1795" s="1274"/>
      <c r="E1795" s="1274"/>
      <c r="F1795" s="1274"/>
      <c r="G1795" s="1274"/>
      <c r="H1795" s="559">
        <f>ESTIMATE!R1785</f>
        <v>0</v>
      </c>
      <c r="I1795" s="560" t="str">
        <f>T(ESTIMATE!U1785)</f>
        <v>ea</v>
      </c>
      <c r="J1795" s="561">
        <f>IF($R$3="Allocate Adders",ESTIMATE!BE1785,ESTIMATE!AY1785)</f>
        <v>0</v>
      </c>
      <c r="K1795" s="561">
        <f>IF($R$3="Allocate Adders",ESTIMATE!BH1785,ESTIMATE!AZ1785)</f>
        <v>0</v>
      </c>
      <c r="L1795" s="561">
        <f>IF($R$3="Allocate Adders",ESTIMATE!BK1785,ESTIMATE!BA1785)</f>
        <v>0</v>
      </c>
      <c r="M1795" s="1275">
        <f t="shared" si="79"/>
        <v>0</v>
      </c>
      <c r="N1795" s="1275"/>
      <c r="O1795" s="520">
        <f t="shared" si="78"/>
        <v>0</v>
      </c>
    </row>
    <row r="1796" spans="2:15" ht="18" hidden="1" customHeight="1">
      <c r="B1796" s="516"/>
      <c r="C1796" s="1274" t="str">
        <f>T(ESTIMATE!B1786)</f>
        <v>Clean ductwork</v>
      </c>
      <c r="D1796" s="1274"/>
      <c r="E1796" s="1274"/>
      <c r="F1796" s="1274"/>
      <c r="G1796" s="1274"/>
      <c r="H1796" s="559">
        <f>ESTIMATE!R1786</f>
        <v>0</v>
      </c>
      <c r="I1796" s="560" t="str">
        <f>T(ESTIMATE!U1786)</f>
        <v>ls</v>
      </c>
      <c r="J1796" s="561">
        <f>IF($R$3="Allocate Adders",ESTIMATE!BE1786,ESTIMATE!AY1786)</f>
        <v>0</v>
      </c>
      <c r="K1796" s="561">
        <f>IF($R$3="Allocate Adders",ESTIMATE!BH1786,ESTIMATE!AZ1786)</f>
        <v>0</v>
      </c>
      <c r="L1796" s="561">
        <f>IF($R$3="Allocate Adders",ESTIMATE!BK1786,ESTIMATE!BA1786)</f>
        <v>0</v>
      </c>
      <c r="M1796" s="1275">
        <f t="shared" si="79"/>
        <v>0</v>
      </c>
      <c r="N1796" s="1275"/>
      <c r="O1796" s="520">
        <f t="shared" si="78"/>
        <v>0</v>
      </c>
    </row>
    <row r="1797" spans="2:15" ht="18" hidden="1" customHeight="1">
      <c r="B1797" s="516"/>
      <c r="C1797" s="1274" t="str">
        <f>T(ESTIMATE!B1787)</f>
        <v/>
      </c>
      <c r="D1797" s="1274"/>
      <c r="E1797" s="1274"/>
      <c r="F1797" s="1274"/>
      <c r="G1797" s="1274"/>
      <c r="H1797" s="559">
        <f>ESTIMATE!R1787</f>
        <v>0</v>
      </c>
      <c r="I1797" s="560" t="str">
        <f>T(ESTIMATE!U1787)</f>
        <v/>
      </c>
      <c r="J1797" s="561">
        <f>IF($R$3="Allocate Adders",ESTIMATE!BE1787,ESTIMATE!AY1787)</f>
        <v>0</v>
      </c>
      <c r="K1797" s="561">
        <f>IF($R$3="Allocate Adders",ESTIMATE!BH1787,ESTIMATE!AZ1787)</f>
        <v>0</v>
      </c>
      <c r="L1797" s="561">
        <f>IF($R$3="Allocate Adders",ESTIMATE!BK1787,ESTIMATE!BA1787)</f>
        <v>0</v>
      </c>
      <c r="M1797" s="1275">
        <f t="shared" si="79"/>
        <v>0</v>
      </c>
      <c r="N1797" s="1275"/>
      <c r="O1797" s="520">
        <f t="shared" si="78"/>
        <v>0</v>
      </c>
    </row>
    <row r="1798" spans="2:15" ht="18" hidden="1" customHeight="1">
      <c r="B1798" s="516"/>
      <c r="C1798" s="1274" t="str">
        <f>T(ESTIMATE!B1788)</f>
        <v/>
      </c>
      <c r="D1798" s="1274"/>
      <c r="E1798" s="1274"/>
      <c r="F1798" s="1274"/>
      <c r="G1798" s="1274"/>
      <c r="H1798" s="559">
        <f>ESTIMATE!R1788</f>
        <v>0</v>
      </c>
      <c r="I1798" s="560" t="str">
        <f>T(ESTIMATE!U1788)</f>
        <v/>
      </c>
      <c r="J1798" s="561">
        <f>IF($R$3="Allocate Adders",ESTIMATE!BE1788,ESTIMATE!AY1788)</f>
        <v>0</v>
      </c>
      <c r="K1798" s="561">
        <f>IF($R$3="Allocate Adders",ESTIMATE!BH1788,ESTIMATE!AZ1788)</f>
        <v>0</v>
      </c>
      <c r="L1798" s="561">
        <f>IF($R$3="Allocate Adders",ESTIMATE!BK1788,ESTIMATE!BA1788)</f>
        <v>0</v>
      </c>
      <c r="M1798" s="1275">
        <f t="shared" si="79"/>
        <v>0</v>
      </c>
      <c r="N1798" s="1275"/>
      <c r="O1798" s="520">
        <f t="shared" si="78"/>
        <v>0</v>
      </c>
    </row>
    <row r="1799" spans="2:15" ht="18" hidden="1" customHeight="1">
      <c r="B1799" s="516"/>
      <c r="C1799" s="1274" t="str">
        <f>T(ESTIMATE!B1789)</f>
        <v/>
      </c>
      <c r="D1799" s="1274"/>
      <c r="E1799" s="1274"/>
      <c r="F1799" s="1274"/>
      <c r="G1799" s="1274"/>
      <c r="H1799" s="559">
        <f>ESTIMATE!R1789</f>
        <v>0</v>
      </c>
      <c r="I1799" s="560" t="str">
        <f>T(ESTIMATE!U1789)</f>
        <v/>
      </c>
      <c r="J1799" s="561">
        <f>IF($R$3="Allocate Adders",ESTIMATE!BE1789,ESTIMATE!AY1789)</f>
        <v>0</v>
      </c>
      <c r="K1799" s="561">
        <f>IF($R$3="Allocate Adders",ESTIMATE!BH1789,ESTIMATE!AZ1789)</f>
        <v>0</v>
      </c>
      <c r="L1799" s="561">
        <f>IF($R$3="Allocate Adders",ESTIMATE!BK1789,ESTIMATE!BA1789)</f>
        <v>0</v>
      </c>
      <c r="M1799" s="1275">
        <f t="shared" si="79"/>
        <v>0</v>
      </c>
      <c r="N1799" s="1275"/>
      <c r="O1799" s="520">
        <f t="shared" si="78"/>
        <v>0</v>
      </c>
    </row>
    <row r="1800" spans="2:15" ht="18" hidden="1" customHeight="1">
      <c r="B1800" s="516"/>
      <c r="C1800" s="1274" t="str">
        <f>T(ESTIMATE!B1790)</f>
        <v/>
      </c>
      <c r="D1800" s="1274"/>
      <c r="E1800" s="1274"/>
      <c r="F1800" s="1274"/>
      <c r="G1800" s="1274"/>
      <c r="H1800" s="559">
        <f>ESTIMATE!R1790</f>
        <v>0</v>
      </c>
      <c r="I1800" s="560" t="str">
        <f>T(ESTIMATE!U1790)</f>
        <v/>
      </c>
      <c r="J1800" s="561">
        <f>IF($R$3="Allocate Adders",ESTIMATE!BE1790,ESTIMATE!AY1790)</f>
        <v>0</v>
      </c>
      <c r="K1800" s="561">
        <f>IF($R$3="Allocate Adders",ESTIMATE!BH1790,ESTIMATE!AZ1790)</f>
        <v>0</v>
      </c>
      <c r="L1800" s="561">
        <f>IF($R$3="Allocate Adders",ESTIMATE!BK1790,ESTIMATE!BA1790)</f>
        <v>0</v>
      </c>
      <c r="M1800" s="1275">
        <f t="shared" si="79"/>
        <v>0</v>
      </c>
      <c r="N1800" s="1275"/>
      <c r="O1800" s="520">
        <f t="shared" si="78"/>
        <v>0</v>
      </c>
    </row>
    <row r="1801" spans="2:15" ht="18" hidden="1" customHeight="1">
      <c r="B1801" s="516"/>
      <c r="C1801" s="1274" t="str">
        <f>T(ESTIMATE!B1791)</f>
        <v/>
      </c>
      <c r="D1801" s="1274"/>
      <c r="E1801" s="1274"/>
      <c r="F1801" s="1274"/>
      <c r="G1801" s="1274"/>
      <c r="H1801" s="559">
        <f>ESTIMATE!R1791</f>
        <v>0</v>
      </c>
      <c r="I1801" s="560" t="str">
        <f>T(ESTIMATE!U1791)</f>
        <v/>
      </c>
      <c r="J1801" s="561">
        <f>IF($R$3="Allocate Adders",ESTIMATE!BE1791,ESTIMATE!AY1791)</f>
        <v>0</v>
      </c>
      <c r="K1801" s="561">
        <f>IF($R$3="Allocate Adders",ESTIMATE!BH1791,ESTIMATE!AZ1791)</f>
        <v>0</v>
      </c>
      <c r="L1801" s="561">
        <f>IF($R$3="Allocate Adders",ESTIMATE!BK1791,ESTIMATE!BA1791)</f>
        <v>0</v>
      </c>
      <c r="M1801" s="1275">
        <f t="shared" si="79"/>
        <v>0</v>
      </c>
      <c r="N1801" s="1275"/>
      <c r="O1801" s="520">
        <f t="shared" si="78"/>
        <v>0</v>
      </c>
    </row>
    <row r="1802" spans="2:15" ht="18" hidden="1" customHeight="1">
      <c r="B1802" s="516"/>
      <c r="C1802" s="1274" t="str">
        <f>T(ESTIMATE!B1792)</f>
        <v/>
      </c>
      <c r="D1802" s="1274"/>
      <c r="E1802" s="1274"/>
      <c r="F1802" s="1274"/>
      <c r="G1802" s="1274"/>
      <c r="H1802" s="559">
        <f>ESTIMATE!R1792</f>
        <v>0</v>
      </c>
      <c r="I1802" s="560" t="str">
        <f>T(ESTIMATE!U1792)</f>
        <v/>
      </c>
      <c r="J1802" s="561">
        <f>IF($R$3="Allocate Adders",ESTIMATE!BE1792,ESTIMATE!AY1792)</f>
        <v>0</v>
      </c>
      <c r="K1802" s="561">
        <f>IF($R$3="Allocate Adders",ESTIMATE!BH1792,ESTIMATE!AZ1792)</f>
        <v>0</v>
      </c>
      <c r="L1802" s="561">
        <f>IF($R$3="Allocate Adders",ESTIMATE!BK1792,ESTIMATE!BA1792)</f>
        <v>0</v>
      </c>
      <c r="M1802" s="1275">
        <f t="shared" si="79"/>
        <v>0</v>
      </c>
      <c r="N1802" s="1275"/>
      <c r="O1802" s="520">
        <f t="shared" si="78"/>
        <v>0</v>
      </c>
    </row>
    <row r="1803" spans="2:15" ht="18" hidden="1" customHeight="1">
      <c r="B1803" s="516"/>
      <c r="C1803" s="1274" t="str">
        <f>T(ESTIMATE!B1793)</f>
        <v/>
      </c>
      <c r="D1803" s="1274"/>
      <c r="E1803" s="1274"/>
      <c r="F1803" s="1274"/>
      <c r="G1803" s="1274"/>
      <c r="H1803" s="559">
        <f>ESTIMATE!R1793</f>
        <v>0</v>
      </c>
      <c r="I1803" s="560" t="str">
        <f>T(ESTIMATE!U1793)</f>
        <v/>
      </c>
      <c r="J1803" s="561">
        <f>IF($R$3="Allocate Adders",ESTIMATE!BE1793,ESTIMATE!AY1793)</f>
        <v>0</v>
      </c>
      <c r="K1803" s="561">
        <f>IF($R$3="Allocate Adders",ESTIMATE!BH1793,ESTIMATE!AZ1793)</f>
        <v>0</v>
      </c>
      <c r="L1803" s="561">
        <f>IF($R$3="Allocate Adders",ESTIMATE!BK1793,ESTIMATE!BA1793)</f>
        <v>0</v>
      </c>
      <c r="M1803" s="1275">
        <f t="shared" si="79"/>
        <v>0</v>
      </c>
      <c r="N1803" s="1275"/>
      <c r="O1803" s="520">
        <f t="shared" si="78"/>
        <v>0</v>
      </c>
    </row>
    <row r="1804" spans="2:15" ht="18" hidden="1" customHeight="1">
      <c r="B1804" s="516"/>
      <c r="C1804" s="1274" t="str">
        <f>T(ESTIMATE!B1794)</f>
        <v/>
      </c>
      <c r="D1804" s="1274"/>
      <c r="E1804" s="1274"/>
      <c r="F1804" s="1274"/>
      <c r="G1804" s="1274"/>
      <c r="H1804" s="559">
        <f>ESTIMATE!R1794</f>
        <v>0</v>
      </c>
      <c r="I1804" s="560" t="str">
        <f>T(ESTIMATE!U1794)</f>
        <v/>
      </c>
      <c r="J1804" s="561">
        <f>IF($R$3="Allocate Adders",ESTIMATE!BE1794,ESTIMATE!AY1794)</f>
        <v>0</v>
      </c>
      <c r="K1804" s="561">
        <f>IF($R$3="Allocate Adders",ESTIMATE!BH1794,ESTIMATE!AZ1794)</f>
        <v>0</v>
      </c>
      <c r="L1804" s="561">
        <f>IF($R$3="Allocate Adders",ESTIMATE!BK1794,ESTIMATE!BA1794)</f>
        <v>0</v>
      </c>
      <c r="M1804" s="1275">
        <f t="shared" si="79"/>
        <v>0</v>
      </c>
      <c r="N1804" s="1275"/>
      <c r="O1804" s="520">
        <f t="shared" si="78"/>
        <v>0</v>
      </c>
    </row>
    <row r="1805" spans="2:15" ht="18" hidden="1" customHeight="1">
      <c r="B1805" s="516"/>
      <c r="C1805" s="1274" t="str">
        <f>T(ESTIMATE!B1795)</f>
        <v/>
      </c>
      <c r="D1805" s="1274"/>
      <c r="E1805" s="1274"/>
      <c r="F1805" s="1274"/>
      <c r="G1805" s="1274"/>
      <c r="H1805" s="559">
        <f>ESTIMATE!R1795</f>
        <v>0</v>
      </c>
      <c r="I1805" s="560" t="str">
        <f>T(ESTIMATE!U1795)</f>
        <v/>
      </c>
      <c r="J1805" s="561">
        <f>IF($R$3="Allocate Adders",ESTIMATE!BE1795,ESTIMATE!AY1795)</f>
        <v>0</v>
      </c>
      <c r="K1805" s="561">
        <f>IF($R$3="Allocate Adders",ESTIMATE!BH1795,ESTIMATE!AZ1795)</f>
        <v>0</v>
      </c>
      <c r="L1805" s="561">
        <f>IF($R$3="Allocate Adders",ESTIMATE!BK1795,ESTIMATE!BA1795)</f>
        <v>0</v>
      </c>
      <c r="M1805" s="1275">
        <f t="shared" si="79"/>
        <v>0</v>
      </c>
      <c r="N1805" s="1275"/>
      <c r="O1805" s="520">
        <f t="shared" si="78"/>
        <v>0</v>
      </c>
    </row>
    <row r="1806" spans="2:15" ht="18" hidden="1" customHeight="1">
      <c r="B1806" s="516"/>
      <c r="C1806" s="1274" t="str">
        <f>T(ESTIMATE!B1796)</f>
        <v/>
      </c>
      <c r="D1806" s="1274"/>
      <c r="E1806" s="1274"/>
      <c r="F1806" s="1274"/>
      <c r="G1806" s="1274"/>
      <c r="H1806" s="559">
        <f>ESTIMATE!R1796</f>
        <v>0</v>
      </c>
      <c r="I1806" s="560" t="str">
        <f>T(ESTIMATE!U1796)</f>
        <v/>
      </c>
      <c r="J1806" s="561">
        <f>IF($R$3="Allocate Adders",ESTIMATE!BE1796,ESTIMATE!AY1796)</f>
        <v>0</v>
      </c>
      <c r="K1806" s="561">
        <f>IF($R$3="Allocate Adders",ESTIMATE!BH1796,ESTIMATE!AZ1796)</f>
        <v>0</v>
      </c>
      <c r="L1806" s="561">
        <f>IF($R$3="Allocate Adders",ESTIMATE!BK1796,ESTIMATE!BA1796)</f>
        <v>0</v>
      </c>
      <c r="M1806" s="1275">
        <f t="shared" si="79"/>
        <v>0</v>
      </c>
      <c r="N1806" s="1275"/>
      <c r="O1806" s="520">
        <f t="shared" si="78"/>
        <v>0</v>
      </c>
    </row>
    <row r="1807" spans="2:15" ht="18" hidden="1" customHeight="1">
      <c r="B1807" s="516"/>
      <c r="C1807" s="1274" t="str">
        <f>T(ESTIMATE!B1797)</f>
        <v/>
      </c>
      <c r="D1807" s="1274"/>
      <c r="E1807" s="1274"/>
      <c r="F1807" s="1274"/>
      <c r="G1807" s="1274"/>
      <c r="H1807" s="559">
        <f>ESTIMATE!R1797</f>
        <v>0</v>
      </c>
      <c r="I1807" s="560" t="str">
        <f>T(ESTIMATE!U1797)</f>
        <v/>
      </c>
      <c r="J1807" s="561">
        <f>IF($R$3="Allocate Adders",ESTIMATE!BE1797,ESTIMATE!AY1797)</f>
        <v>0</v>
      </c>
      <c r="K1807" s="561">
        <f>IF($R$3="Allocate Adders",ESTIMATE!BH1797,ESTIMATE!AZ1797)</f>
        <v>0</v>
      </c>
      <c r="L1807" s="561">
        <f>IF($R$3="Allocate Adders",ESTIMATE!BK1797,ESTIMATE!BA1797)</f>
        <v>0</v>
      </c>
      <c r="M1807" s="1275">
        <f t="shared" si="79"/>
        <v>0</v>
      </c>
      <c r="N1807" s="1275"/>
      <c r="O1807" s="520">
        <f t="shared" si="78"/>
        <v>0</v>
      </c>
    </row>
    <row r="1808" spans="2:15" ht="18" hidden="1" customHeight="1">
      <c r="B1808" s="516"/>
      <c r="C1808" s="1274" t="str">
        <f>T(ESTIMATE!B1798)</f>
        <v/>
      </c>
      <c r="D1808" s="1274"/>
      <c r="E1808" s="1274"/>
      <c r="F1808" s="1274"/>
      <c r="G1808" s="1274"/>
      <c r="H1808" s="559">
        <f>ESTIMATE!R1798</f>
        <v>0</v>
      </c>
      <c r="I1808" s="560" t="str">
        <f>T(ESTIMATE!U1798)</f>
        <v/>
      </c>
      <c r="J1808" s="561">
        <f>IF($R$3="Allocate Adders",ESTIMATE!BE1798,ESTIMATE!AY1798)</f>
        <v>0</v>
      </c>
      <c r="K1808" s="561">
        <f>IF($R$3="Allocate Adders",ESTIMATE!BH1798,ESTIMATE!AZ1798)</f>
        <v>0</v>
      </c>
      <c r="L1808" s="561">
        <f>IF($R$3="Allocate Adders",ESTIMATE!BK1798,ESTIMATE!BA1798)</f>
        <v>0</v>
      </c>
      <c r="M1808" s="1275">
        <f t="shared" si="79"/>
        <v>0</v>
      </c>
      <c r="N1808" s="1275"/>
      <c r="O1808" s="520">
        <f t="shared" si="78"/>
        <v>0</v>
      </c>
    </row>
    <row r="1809" spans="2:15" ht="18" hidden="1" customHeight="1">
      <c r="B1809" s="516"/>
      <c r="C1809" s="1274" t="str">
        <f>T(ESTIMATE!B1799)</f>
        <v/>
      </c>
      <c r="D1809" s="1274"/>
      <c r="E1809" s="1274"/>
      <c r="F1809" s="1274"/>
      <c r="G1809" s="1274"/>
      <c r="H1809" s="559">
        <f>ESTIMATE!R1799</f>
        <v>0</v>
      </c>
      <c r="I1809" s="560" t="str">
        <f>T(ESTIMATE!U1799)</f>
        <v/>
      </c>
      <c r="J1809" s="561">
        <f>IF($R$3="Allocate Adders",ESTIMATE!BE1799,ESTIMATE!AY1799)</f>
        <v>0</v>
      </c>
      <c r="K1809" s="561">
        <f>IF($R$3="Allocate Adders",ESTIMATE!BH1799,ESTIMATE!AZ1799)</f>
        <v>0</v>
      </c>
      <c r="L1809" s="561">
        <f>IF($R$3="Allocate Adders",ESTIMATE!BK1799,ESTIMATE!BA1799)</f>
        <v>0</v>
      </c>
      <c r="M1809" s="1275">
        <f t="shared" si="79"/>
        <v>0</v>
      </c>
      <c r="N1809" s="1275"/>
      <c r="O1809" s="520">
        <f t="shared" si="78"/>
        <v>0</v>
      </c>
    </row>
    <row r="1810" spans="2:15" ht="18" hidden="1" customHeight="1">
      <c r="B1810" s="516"/>
      <c r="C1810" s="1274" t="str">
        <f>T(ESTIMATE!B1800)</f>
        <v/>
      </c>
      <c r="D1810" s="1274"/>
      <c r="E1810" s="1274"/>
      <c r="F1810" s="1274"/>
      <c r="G1810" s="1274"/>
      <c r="H1810" s="559">
        <f>ESTIMATE!R1800</f>
        <v>0</v>
      </c>
      <c r="I1810" s="560" t="str">
        <f>T(ESTIMATE!U1800)</f>
        <v/>
      </c>
      <c r="J1810" s="561">
        <f>IF($R$3="Allocate Adders",ESTIMATE!BE1800,ESTIMATE!AY1800)</f>
        <v>0</v>
      </c>
      <c r="K1810" s="561">
        <f>IF($R$3="Allocate Adders",ESTIMATE!BH1800,ESTIMATE!AZ1800)</f>
        <v>0</v>
      </c>
      <c r="L1810" s="561">
        <f>IF($R$3="Allocate Adders",ESTIMATE!BK1800,ESTIMATE!BA1800)</f>
        <v>0</v>
      </c>
      <c r="M1810" s="1275">
        <f t="shared" si="79"/>
        <v>0</v>
      </c>
      <c r="N1810" s="1275"/>
      <c r="O1810" s="520">
        <f t="shared" si="78"/>
        <v>0</v>
      </c>
    </row>
    <row r="1811" spans="2:15" ht="18" hidden="1" customHeight="1">
      <c r="B1811" s="516"/>
      <c r="C1811" s="1274" t="str">
        <f>T(ESTIMATE!B1801)</f>
        <v/>
      </c>
      <c r="D1811" s="1274"/>
      <c r="E1811" s="1274"/>
      <c r="F1811" s="1274"/>
      <c r="G1811" s="1274"/>
      <c r="H1811" s="559">
        <f>ESTIMATE!R1801</f>
        <v>0</v>
      </c>
      <c r="I1811" s="560" t="str">
        <f>T(ESTIMATE!U1801)</f>
        <v/>
      </c>
      <c r="J1811" s="561">
        <f>IF($R$3="Allocate Adders",ESTIMATE!BE1801,ESTIMATE!AY1801)</f>
        <v>0</v>
      </c>
      <c r="K1811" s="561">
        <f>IF($R$3="Allocate Adders",ESTIMATE!BH1801,ESTIMATE!AZ1801)</f>
        <v>0</v>
      </c>
      <c r="L1811" s="561">
        <f>IF($R$3="Allocate Adders",ESTIMATE!BK1801,ESTIMATE!BA1801)</f>
        <v>0</v>
      </c>
      <c r="M1811" s="1275">
        <f t="shared" si="79"/>
        <v>0</v>
      </c>
      <c r="N1811" s="1275"/>
      <c r="O1811" s="520">
        <f t="shared" si="78"/>
        <v>0</v>
      </c>
    </row>
    <row r="1812" spans="2:15" ht="18" hidden="1" customHeight="1">
      <c r="B1812" s="516"/>
      <c r="C1812" s="1274" t="str">
        <f>T(ESTIMATE!B1802)</f>
        <v/>
      </c>
      <c r="D1812" s="1274"/>
      <c r="E1812" s="1274"/>
      <c r="F1812" s="1274"/>
      <c r="G1812" s="1274"/>
      <c r="H1812" s="559">
        <f>ESTIMATE!R1802</f>
        <v>0</v>
      </c>
      <c r="I1812" s="560" t="str">
        <f>T(ESTIMATE!U1802)</f>
        <v/>
      </c>
      <c r="J1812" s="561">
        <f>IF($R$3="Allocate Adders",ESTIMATE!BE1802,ESTIMATE!AY1802)</f>
        <v>0</v>
      </c>
      <c r="K1812" s="561">
        <f>IF($R$3="Allocate Adders",ESTIMATE!BH1802,ESTIMATE!AZ1802)</f>
        <v>0</v>
      </c>
      <c r="L1812" s="561">
        <f>IF($R$3="Allocate Adders",ESTIMATE!BK1802,ESTIMATE!BA1802)</f>
        <v>0</v>
      </c>
      <c r="M1812" s="1275">
        <f t="shared" si="79"/>
        <v>0</v>
      </c>
      <c r="N1812" s="1275"/>
      <c r="O1812" s="520">
        <f t="shared" si="78"/>
        <v>0</v>
      </c>
    </row>
    <row r="1813" spans="2:15" ht="18" hidden="1" customHeight="1">
      <c r="B1813" s="516"/>
      <c r="C1813" s="1274" t="str">
        <f>T(ESTIMATE!B1803)</f>
        <v/>
      </c>
      <c r="D1813" s="1274"/>
      <c r="E1813" s="1274"/>
      <c r="F1813" s="1274"/>
      <c r="G1813" s="1274"/>
      <c r="H1813" s="559">
        <f>ESTIMATE!R1803</f>
        <v>0</v>
      </c>
      <c r="I1813" s="560" t="str">
        <f>T(ESTIMATE!U1803)</f>
        <v/>
      </c>
      <c r="J1813" s="561">
        <f>IF($R$3="Allocate Adders",ESTIMATE!BE1803,ESTIMATE!AY1803)</f>
        <v>0</v>
      </c>
      <c r="K1813" s="561">
        <f>IF($R$3="Allocate Adders",ESTIMATE!BH1803,ESTIMATE!AZ1803)</f>
        <v>0</v>
      </c>
      <c r="L1813" s="561">
        <f>IF($R$3="Allocate Adders",ESTIMATE!BK1803,ESTIMATE!BA1803)</f>
        <v>0</v>
      </c>
      <c r="M1813" s="1275">
        <f t="shared" si="79"/>
        <v>0</v>
      </c>
      <c r="N1813" s="1275"/>
      <c r="O1813" s="520">
        <f t="shared" si="78"/>
        <v>0</v>
      </c>
    </row>
    <row r="1814" spans="2:15" ht="18" hidden="1" customHeight="1">
      <c r="B1814" s="516"/>
      <c r="C1814" s="1274" t="str">
        <f>T(ESTIMATE!B1804)</f>
        <v/>
      </c>
      <c r="D1814" s="1274"/>
      <c r="E1814" s="1274"/>
      <c r="F1814" s="1274"/>
      <c r="G1814" s="1274"/>
      <c r="H1814" s="559">
        <f>ESTIMATE!R1804</f>
        <v>0</v>
      </c>
      <c r="I1814" s="560" t="str">
        <f>T(ESTIMATE!U1804)</f>
        <v/>
      </c>
      <c r="J1814" s="561">
        <f>IF($R$3="Allocate Adders",ESTIMATE!BE1804,ESTIMATE!AY1804)</f>
        <v>0</v>
      </c>
      <c r="K1814" s="561">
        <f>IF($R$3="Allocate Adders",ESTIMATE!BH1804,ESTIMATE!AZ1804)</f>
        <v>0</v>
      </c>
      <c r="L1814" s="561">
        <f>IF($R$3="Allocate Adders",ESTIMATE!BK1804,ESTIMATE!BA1804)</f>
        <v>0</v>
      </c>
      <c r="M1814" s="1275">
        <f t="shared" si="79"/>
        <v>0</v>
      </c>
      <c r="N1814" s="1275"/>
      <c r="O1814" s="520">
        <f t="shared" si="78"/>
        <v>0</v>
      </c>
    </row>
    <row r="1815" spans="2:15" ht="18" hidden="1" customHeight="1">
      <c r="B1815" s="516"/>
      <c r="C1815" s="1274" t="str">
        <f>T(ESTIMATE!B1805)</f>
        <v/>
      </c>
      <c r="D1815" s="1274"/>
      <c r="E1815" s="1274"/>
      <c r="F1815" s="1274"/>
      <c r="G1815" s="1274"/>
      <c r="H1815" s="559">
        <f>ESTIMATE!R1805</f>
        <v>0</v>
      </c>
      <c r="I1815" s="560" t="str">
        <f>T(ESTIMATE!U1805)</f>
        <v/>
      </c>
      <c r="J1815" s="561">
        <f>IF($R$3="Allocate Adders",ESTIMATE!BE1805,ESTIMATE!AY1805)</f>
        <v>0</v>
      </c>
      <c r="K1815" s="561">
        <f>IF($R$3="Allocate Adders",ESTIMATE!BH1805,ESTIMATE!AZ1805)</f>
        <v>0</v>
      </c>
      <c r="L1815" s="561">
        <f>IF($R$3="Allocate Adders",ESTIMATE!BK1805,ESTIMATE!BA1805)</f>
        <v>0</v>
      </c>
      <c r="M1815" s="1275">
        <f t="shared" si="79"/>
        <v>0</v>
      </c>
      <c r="N1815" s="1275"/>
      <c r="O1815" s="520">
        <f t="shared" si="78"/>
        <v>0</v>
      </c>
    </row>
    <row r="1816" spans="2:15" ht="18" hidden="1" customHeight="1">
      <c r="B1816" s="516"/>
      <c r="C1816" s="1274" t="str">
        <f>T(ESTIMATE!B1806)</f>
        <v/>
      </c>
      <c r="D1816" s="1274"/>
      <c r="E1816" s="1274"/>
      <c r="F1816" s="1274"/>
      <c r="G1816" s="1274"/>
      <c r="H1816" s="559">
        <f>ESTIMATE!R1806</f>
        <v>0</v>
      </c>
      <c r="I1816" s="560" t="str">
        <f>T(ESTIMATE!U1806)</f>
        <v/>
      </c>
      <c r="J1816" s="561">
        <f>IF($R$3="Allocate Adders",ESTIMATE!BE1806,ESTIMATE!AY1806)</f>
        <v>0</v>
      </c>
      <c r="K1816" s="561">
        <f>IF($R$3="Allocate Adders",ESTIMATE!BH1806,ESTIMATE!AZ1806)</f>
        <v>0</v>
      </c>
      <c r="L1816" s="561">
        <f>IF($R$3="Allocate Adders",ESTIMATE!BK1806,ESTIMATE!BA1806)</f>
        <v>0</v>
      </c>
      <c r="M1816" s="1275">
        <f t="shared" si="79"/>
        <v>0</v>
      </c>
      <c r="N1816" s="1275"/>
      <c r="O1816" s="520">
        <f t="shared" si="78"/>
        <v>0</v>
      </c>
    </row>
    <row r="1817" spans="2:15" ht="4.3499999999999996" hidden="1" customHeight="1" thickBot="1">
      <c r="B1817" s="516"/>
      <c r="C1817" s="562"/>
      <c r="D1817" s="364"/>
      <c r="E1817" s="364"/>
      <c r="F1817" s="364"/>
      <c r="G1817" s="364"/>
      <c r="H1817" s="563"/>
      <c r="I1817" s="364"/>
      <c r="J1817" s="564"/>
      <c r="K1817" s="564"/>
      <c r="L1817" s="564"/>
      <c r="M1817" s="565"/>
      <c r="N1817" s="566"/>
      <c r="O1817" s="520">
        <f>O1818</f>
        <v>0</v>
      </c>
    </row>
    <row r="1818" spans="2:15" ht="22" hidden="1" customHeight="1" thickBot="1">
      <c r="B1818" s="516"/>
      <c r="C1818" s="1276" t="str">
        <f>T(ESTIMATE!AE1808)</f>
        <v>HVAC TOTAL</v>
      </c>
      <c r="D1818" s="1277"/>
      <c r="E1818" s="1277"/>
      <c r="F1818" s="1277"/>
      <c r="G1818" s="1277"/>
      <c r="H1818" s="1277"/>
      <c r="I1818" s="1278"/>
      <c r="J1818" s="530">
        <f>SUM(J1777:J1817)</f>
        <v>0</v>
      </c>
      <c r="K1818" s="531">
        <f>SUM(K1777:K1817)</f>
        <v>0</v>
      </c>
      <c r="L1818" s="530">
        <f>SUM(L1777:L1817)</f>
        <v>0</v>
      </c>
      <c r="M1818" s="1279">
        <f>SUM(M1777:N1817)</f>
        <v>0</v>
      </c>
      <c r="N1818" s="1280"/>
      <c r="O1818" s="520">
        <f>SUM(O1776:O1816)</f>
        <v>0</v>
      </c>
    </row>
    <row r="1819" spans="2:15" ht="20.7" hidden="1" customHeight="1">
      <c r="B1819" s="521"/>
      <c r="C1819" s="585"/>
      <c r="D1819" s="585"/>
      <c r="E1819" s="585"/>
      <c r="F1819" s="585"/>
      <c r="G1819" s="585"/>
      <c r="H1819" s="586"/>
      <c r="I1819" s="585"/>
      <c r="J1819" s="587"/>
      <c r="K1819" s="587"/>
      <c r="L1819" s="587"/>
      <c r="M1819" s="588"/>
      <c r="N1819" s="571"/>
      <c r="O1819" s="520">
        <f>O1818</f>
        <v>0</v>
      </c>
    </row>
    <row r="1820" spans="2:15" ht="5.45" hidden="1" customHeight="1">
      <c r="B1820" s="597"/>
      <c r="C1820" s="1281"/>
      <c r="D1820" s="1281"/>
      <c r="E1820" s="1281"/>
      <c r="F1820" s="1281"/>
      <c r="G1820" s="1281"/>
      <c r="H1820" s="594"/>
      <c r="I1820" s="595"/>
      <c r="J1820" s="596"/>
      <c r="K1820" s="596"/>
      <c r="L1820" s="596"/>
      <c r="M1820" s="1282"/>
      <c r="N1820" s="1282"/>
    </row>
    <row r="1821" spans="2:15" ht="22" hidden="1" customHeight="1">
      <c r="B1821" s="521"/>
      <c r="C1821" s="1283" t="str">
        <f>T(ESTIMATE!B1811)</f>
        <v>ELECTRICAL</v>
      </c>
      <c r="D1821" s="1283"/>
      <c r="E1821" s="1283"/>
      <c r="F1821" s="1283"/>
      <c r="G1821" s="1284"/>
      <c r="H1821" s="556">
        <f>SUM(H1822:H1861)</f>
        <v>2000</v>
      </c>
      <c r="I1821" s="557"/>
      <c r="J1821" s="558"/>
      <c r="K1821" s="558"/>
      <c r="L1821" s="558"/>
      <c r="M1821" s="1285"/>
      <c r="N1821" s="1286"/>
      <c r="O1821" s="520">
        <f t="shared" ref="O1821:O1861" si="80">H1821</f>
        <v>2000</v>
      </c>
    </row>
    <row r="1822" spans="2:15" ht="18" hidden="1" customHeight="1">
      <c r="B1822" s="516"/>
      <c r="C1822" s="1274" t="str">
        <f>T(ESTIMATE!B1812)</f>
        <v>Electrical, bid/allowance</v>
      </c>
      <c r="D1822" s="1274"/>
      <c r="E1822" s="1274"/>
      <c r="F1822" s="1274"/>
      <c r="G1822" s="1274"/>
      <c r="H1822" s="559">
        <f>ESTIMATE!R1812</f>
        <v>0</v>
      </c>
      <c r="I1822" s="560" t="str">
        <f>T(ESTIMATE!U1812)</f>
        <v>ls</v>
      </c>
      <c r="J1822" s="561">
        <f>IF($R$3="Allocate Adders",ESTIMATE!BE1812,ESTIMATE!AY1812)</f>
        <v>0</v>
      </c>
      <c r="K1822" s="561">
        <f>IF($R$3="Allocate Adders",ESTIMATE!BH1812,ESTIMATE!AZ1812)</f>
        <v>0</v>
      </c>
      <c r="L1822" s="561">
        <f>IF($R$3="Allocate Adders",ESTIMATE!BK1812,ESTIMATE!BA1812)</f>
        <v>0</v>
      </c>
      <c r="M1822" s="1275">
        <f t="shared" ref="M1822:M1861" si="81">SUM(J1822:L1822)</f>
        <v>0</v>
      </c>
      <c r="N1822" s="1275"/>
      <c r="O1822" s="520">
        <f t="shared" si="80"/>
        <v>0</v>
      </c>
    </row>
    <row r="1823" spans="2:15" ht="18" hidden="1" customHeight="1">
      <c r="B1823" s="516"/>
      <c r="C1823" s="1274" t="str">
        <f>T(ESTIMATE!B1813)</f>
        <v/>
      </c>
      <c r="D1823" s="1274"/>
      <c r="E1823" s="1274"/>
      <c r="F1823" s="1274"/>
      <c r="G1823" s="1274"/>
      <c r="H1823" s="559">
        <f>ESTIMATE!R1813</f>
        <v>0</v>
      </c>
      <c r="I1823" s="560" t="str">
        <f>T(ESTIMATE!U1813)</f>
        <v/>
      </c>
      <c r="J1823" s="561">
        <f>IF($R$3="Allocate Adders",ESTIMATE!BE1813,ESTIMATE!AY1813)</f>
        <v>0</v>
      </c>
      <c r="K1823" s="561">
        <f>IF($R$3="Allocate Adders",ESTIMATE!BH1813,ESTIMATE!AZ1813)</f>
        <v>0</v>
      </c>
      <c r="L1823" s="561">
        <f>IF($R$3="Allocate Adders",ESTIMATE!BK1813,ESTIMATE!BA1813)</f>
        <v>0</v>
      </c>
      <c r="M1823" s="1275">
        <f t="shared" si="81"/>
        <v>0</v>
      </c>
      <c r="N1823" s="1275"/>
      <c r="O1823" s="520">
        <f t="shared" si="80"/>
        <v>0</v>
      </c>
    </row>
    <row r="1824" spans="2:15" ht="18" hidden="1" customHeight="1">
      <c r="B1824" s="516"/>
      <c r="C1824" s="1274" t="str">
        <f>T(ESTIMATE!B1814)</f>
        <v>Electrical Work, Per Hour</v>
      </c>
      <c r="D1824" s="1274"/>
      <c r="E1824" s="1274"/>
      <c r="F1824" s="1274"/>
      <c r="G1824" s="1274"/>
      <c r="H1824" s="559">
        <f>ESTIMATE!R1814</f>
        <v>0</v>
      </c>
      <c r="I1824" s="560" t="str">
        <f>T(ESTIMATE!U1814)</f>
        <v/>
      </c>
      <c r="J1824" s="561">
        <f>IF($R$3="Allocate Adders",ESTIMATE!BE1814,ESTIMATE!AY1814)</f>
        <v>0</v>
      </c>
      <c r="K1824" s="561">
        <f>IF($R$3="Allocate Adders",ESTIMATE!BH1814,ESTIMATE!AZ1814)</f>
        <v>0</v>
      </c>
      <c r="L1824" s="561">
        <f>IF($R$3="Allocate Adders",ESTIMATE!BK1814,ESTIMATE!BA1814)</f>
        <v>0</v>
      </c>
      <c r="M1824" s="1275">
        <f t="shared" si="81"/>
        <v>0</v>
      </c>
      <c r="N1824" s="1275"/>
      <c r="O1824" s="520">
        <f t="shared" si="80"/>
        <v>0</v>
      </c>
    </row>
    <row r="1825" spans="2:15" ht="18" hidden="1" customHeight="1">
      <c r="B1825" s="516"/>
      <c r="C1825" s="1274" t="str">
        <f>T(ESTIMATE!B1815)</f>
        <v>Electrical rough-in, per hour</v>
      </c>
      <c r="D1825" s="1274"/>
      <c r="E1825" s="1274"/>
      <c r="F1825" s="1274"/>
      <c r="G1825" s="1274"/>
      <c r="H1825" s="559">
        <f>ESTIMATE!R1815</f>
        <v>0</v>
      </c>
      <c r="I1825" s="560" t="str">
        <f>T(ESTIMATE!U1815)</f>
        <v>hrs</v>
      </c>
      <c r="J1825" s="561">
        <f>IF($R$3="Allocate Adders",ESTIMATE!BE1815,ESTIMATE!AY1815)</f>
        <v>0</v>
      </c>
      <c r="K1825" s="561">
        <f>IF($R$3="Allocate Adders",ESTIMATE!BH1815,ESTIMATE!AZ1815)</f>
        <v>0</v>
      </c>
      <c r="L1825" s="561">
        <f>IF($R$3="Allocate Adders",ESTIMATE!BK1815,ESTIMATE!BA1815)</f>
        <v>0</v>
      </c>
      <c r="M1825" s="1275">
        <f t="shared" si="81"/>
        <v>0</v>
      </c>
      <c r="N1825" s="1275"/>
      <c r="O1825" s="520">
        <f t="shared" si="80"/>
        <v>0</v>
      </c>
    </row>
    <row r="1826" spans="2:15" ht="18" hidden="1" customHeight="1">
      <c r="B1826" s="516"/>
      <c r="C1826" s="1274" t="str">
        <f>T(ESTIMATE!B1816)</f>
        <v>Electrical finish work, per hour</v>
      </c>
      <c r="D1826" s="1274"/>
      <c r="E1826" s="1274"/>
      <c r="F1826" s="1274"/>
      <c r="G1826" s="1274"/>
      <c r="H1826" s="559">
        <f>ESTIMATE!R1816</f>
        <v>0</v>
      </c>
      <c r="I1826" s="560" t="str">
        <f>T(ESTIMATE!U1816)</f>
        <v>hrs</v>
      </c>
      <c r="J1826" s="561">
        <f>IF($R$3="Allocate Adders",ESTIMATE!BE1816,ESTIMATE!AY1816)</f>
        <v>0</v>
      </c>
      <c r="K1826" s="561">
        <f>IF($R$3="Allocate Adders",ESTIMATE!BH1816,ESTIMATE!AZ1816)</f>
        <v>0</v>
      </c>
      <c r="L1826" s="561">
        <f>IF($R$3="Allocate Adders",ESTIMATE!BK1816,ESTIMATE!BA1816)</f>
        <v>0</v>
      </c>
      <c r="M1826" s="1275">
        <f t="shared" si="81"/>
        <v>0</v>
      </c>
      <c r="N1826" s="1275"/>
      <c r="O1826" s="520">
        <f t="shared" si="80"/>
        <v>0</v>
      </c>
    </row>
    <row r="1827" spans="2:15" ht="18" hidden="1" customHeight="1">
      <c r="B1827" s="516"/>
      <c r="C1827" s="1274" t="str">
        <f>T(ESTIMATE!B1817)</f>
        <v/>
      </c>
      <c r="D1827" s="1274"/>
      <c r="E1827" s="1274"/>
      <c r="F1827" s="1274"/>
      <c r="G1827" s="1274"/>
      <c r="H1827" s="559">
        <f>ESTIMATE!R1817</f>
        <v>0</v>
      </c>
      <c r="I1827" s="560" t="str">
        <f>T(ESTIMATE!U1817)</f>
        <v/>
      </c>
      <c r="J1827" s="561">
        <f>IF($R$3="Allocate Adders",ESTIMATE!BE1817,ESTIMATE!AY1817)</f>
        <v>0</v>
      </c>
      <c r="K1827" s="561">
        <f>IF($R$3="Allocate Adders",ESTIMATE!BH1817,ESTIMATE!AZ1817)</f>
        <v>0</v>
      </c>
      <c r="L1827" s="561">
        <f>IF($R$3="Allocate Adders",ESTIMATE!BK1817,ESTIMATE!BA1817)</f>
        <v>0</v>
      </c>
      <c r="M1827" s="1275">
        <f t="shared" si="81"/>
        <v>0</v>
      </c>
      <c r="N1827" s="1275"/>
      <c r="O1827" s="520">
        <f t="shared" si="80"/>
        <v>0</v>
      </c>
    </row>
    <row r="1828" spans="2:15" ht="18" hidden="1" customHeight="1">
      <c r="B1828" s="516"/>
      <c r="C1828" s="1274" t="str">
        <f>T(ESTIMATE!B1818)</f>
        <v>Electrical Work, per SF</v>
      </c>
      <c r="D1828" s="1274"/>
      <c r="E1828" s="1274"/>
      <c r="F1828" s="1274"/>
      <c r="G1828" s="1274"/>
      <c r="H1828" s="559">
        <f>ESTIMATE!R1818</f>
        <v>0</v>
      </c>
      <c r="I1828" s="560" t="str">
        <f>T(ESTIMATE!U1818)</f>
        <v/>
      </c>
      <c r="J1828" s="561">
        <f>IF($R$3="Allocate Adders",ESTIMATE!BE1818,ESTIMATE!AY1818)</f>
        <v>0</v>
      </c>
      <c r="K1828" s="561">
        <f>IF($R$3="Allocate Adders",ESTIMATE!BH1818,ESTIMATE!AZ1818)</f>
        <v>0</v>
      </c>
      <c r="L1828" s="561">
        <f>IF($R$3="Allocate Adders",ESTIMATE!BK1818,ESTIMATE!BA1818)</f>
        <v>0</v>
      </c>
      <c r="M1828" s="1275">
        <f t="shared" si="81"/>
        <v>0</v>
      </c>
      <c r="N1828" s="1275"/>
      <c r="O1828" s="520">
        <f t="shared" si="80"/>
        <v>0</v>
      </c>
    </row>
    <row r="1829" spans="2:15" ht="18" hidden="1" customHeight="1">
      <c r="B1829" s="516"/>
      <c r="C1829" s="1274" t="str">
        <f>T(ESTIMATE!B1819)</f>
        <v>Rewire entire house (new panel, circuits, outlets, lighting)</v>
      </c>
      <c r="D1829" s="1274"/>
      <c r="E1829" s="1274"/>
      <c r="F1829" s="1274"/>
      <c r="G1829" s="1274"/>
      <c r="H1829" s="559">
        <f>ESTIMATE!R1819</f>
        <v>2000</v>
      </c>
      <c r="I1829" s="560" t="str">
        <f>T(ESTIMATE!U1819)</f>
        <v>sf</v>
      </c>
      <c r="J1829" s="561">
        <f>IF($R$3="Allocate Adders",ESTIMATE!BE1819,ESTIMATE!AY1819)</f>
        <v>0</v>
      </c>
      <c r="K1829" s="561">
        <f>IF($R$3="Allocate Adders",ESTIMATE!BH1819,ESTIMATE!AZ1819)</f>
        <v>0</v>
      </c>
      <c r="L1829" s="561">
        <f>IF($R$3="Allocate Adders",ESTIMATE!BK1819,ESTIMATE!BA1819)</f>
        <v>6000</v>
      </c>
      <c r="M1829" s="1275">
        <f t="shared" si="81"/>
        <v>6000</v>
      </c>
      <c r="N1829" s="1275"/>
      <c r="O1829" s="520">
        <f t="shared" si="80"/>
        <v>2000</v>
      </c>
    </row>
    <row r="1830" spans="2:15" ht="18" hidden="1" customHeight="1">
      <c r="B1830" s="516"/>
      <c r="C1830" s="1274" t="str">
        <f>T(ESTIMATE!B1820)</f>
        <v>Electrical, finish work only, etc (fixtures, cover plates, etc)</v>
      </c>
      <c r="D1830" s="1274"/>
      <c r="E1830" s="1274"/>
      <c r="F1830" s="1274"/>
      <c r="G1830" s="1274"/>
      <c r="H1830" s="559">
        <f>ESTIMATE!R1820</f>
        <v>0</v>
      </c>
      <c r="I1830" s="560" t="str">
        <f>T(ESTIMATE!U1820)</f>
        <v>sf</v>
      </c>
      <c r="J1830" s="561">
        <f>IF($R$3="Allocate Adders",ESTIMATE!BE1820,ESTIMATE!AY1820)</f>
        <v>0</v>
      </c>
      <c r="K1830" s="561">
        <f>IF($R$3="Allocate Adders",ESTIMATE!BH1820,ESTIMATE!AZ1820)</f>
        <v>0</v>
      </c>
      <c r="L1830" s="561">
        <f>IF($R$3="Allocate Adders",ESTIMATE!BK1820,ESTIMATE!BA1820)</f>
        <v>0</v>
      </c>
      <c r="M1830" s="1275">
        <f t="shared" si="81"/>
        <v>0</v>
      </c>
      <c r="N1830" s="1275"/>
      <c r="O1830" s="520">
        <f t="shared" si="80"/>
        <v>0</v>
      </c>
    </row>
    <row r="1831" spans="2:15" ht="18" hidden="1" customHeight="1">
      <c r="B1831" s="516"/>
      <c r="C1831" s="1274" t="str">
        <f>T(ESTIMATE!B1821)</f>
        <v/>
      </c>
      <c r="D1831" s="1274"/>
      <c r="E1831" s="1274"/>
      <c r="F1831" s="1274"/>
      <c r="G1831" s="1274"/>
      <c r="H1831" s="559">
        <f>ESTIMATE!R1821</f>
        <v>0</v>
      </c>
      <c r="I1831" s="560" t="str">
        <f>T(ESTIMATE!U1821)</f>
        <v/>
      </c>
      <c r="J1831" s="561">
        <f>IF($R$3="Allocate Adders",ESTIMATE!BE1821,ESTIMATE!AY1821)</f>
        <v>0</v>
      </c>
      <c r="K1831" s="561">
        <f>IF($R$3="Allocate Adders",ESTIMATE!BH1821,ESTIMATE!AZ1821)</f>
        <v>0</v>
      </c>
      <c r="L1831" s="561">
        <f>IF($R$3="Allocate Adders",ESTIMATE!BK1821,ESTIMATE!BA1821)</f>
        <v>0</v>
      </c>
      <c r="M1831" s="1275">
        <f t="shared" si="81"/>
        <v>0</v>
      </c>
      <c r="N1831" s="1275"/>
      <c r="O1831" s="520">
        <f t="shared" si="80"/>
        <v>0</v>
      </c>
    </row>
    <row r="1832" spans="2:15" ht="18" hidden="1" customHeight="1">
      <c r="B1832" s="516"/>
      <c r="C1832" s="1274" t="str">
        <f>T(ESTIMATE!B1822)</f>
        <v>Electrical work, Detailed</v>
      </c>
      <c r="D1832" s="1274"/>
      <c r="E1832" s="1274"/>
      <c r="F1832" s="1274"/>
      <c r="G1832" s="1274"/>
      <c r="H1832" s="559">
        <f>ESTIMATE!R1822</f>
        <v>0</v>
      </c>
      <c r="I1832" s="560" t="str">
        <f>T(ESTIMATE!U1822)</f>
        <v/>
      </c>
      <c r="J1832" s="561">
        <f>IF($R$3="Allocate Adders",ESTIMATE!BE1822,ESTIMATE!AY1822)</f>
        <v>0</v>
      </c>
      <c r="K1832" s="561">
        <f>IF($R$3="Allocate Adders",ESTIMATE!BH1822,ESTIMATE!AZ1822)</f>
        <v>0</v>
      </c>
      <c r="L1832" s="561">
        <f>IF($R$3="Allocate Adders",ESTIMATE!BK1822,ESTIMATE!BA1822)</f>
        <v>0</v>
      </c>
      <c r="M1832" s="1275">
        <f t="shared" si="81"/>
        <v>0</v>
      </c>
      <c r="N1832" s="1275"/>
      <c r="O1832" s="520">
        <f t="shared" si="80"/>
        <v>0</v>
      </c>
    </row>
    <row r="1833" spans="2:15" ht="18" hidden="1" customHeight="1">
      <c r="B1833" s="516"/>
      <c r="C1833" s="1274" t="str">
        <f>T(ESTIMATE!B1823)</f>
        <v>Miscellaneous</v>
      </c>
      <c r="D1833" s="1274"/>
      <c r="E1833" s="1274"/>
      <c r="F1833" s="1274"/>
      <c r="G1833" s="1274"/>
      <c r="H1833" s="559">
        <f>ESTIMATE!R1823</f>
        <v>0</v>
      </c>
      <c r="I1833" s="560" t="str">
        <f>T(ESTIMATE!U1823)</f>
        <v/>
      </c>
      <c r="J1833" s="561">
        <f>IF($R$3="Allocate Adders",ESTIMATE!BE1823,ESTIMATE!AY1823)</f>
        <v>0</v>
      </c>
      <c r="K1833" s="561">
        <f>IF($R$3="Allocate Adders",ESTIMATE!BH1823,ESTIMATE!AZ1823)</f>
        <v>0</v>
      </c>
      <c r="L1833" s="561">
        <f>IF($R$3="Allocate Adders",ESTIMATE!BK1823,ESTIMATE!BA1823)</f>
        <v>0</v>
      </c>
      <c r="M1833" s="1275">
        <f t="shared" si="81"/>
        <v>0</v>
      </c>
      <c r="N1833" s="1275"/>
      <c r="O1833" s="520">
        <f t="shared" si="80"/>
        <v>0</v>
      </c>
    </row>
    <row r="1834" spans="2:15" ht="18" hidden="1" customHeight="1">
      <c r="B1834" s="516"/>
      <c r="C1834" s="1274" t="str">
        <f>T(ESTIMATE!B1824)</f>
        <v>Replace electrical panel, 100 AMP</v>
      </c>
      <c r="D1834" s="1274"/>
      <c r="E1834" s="1274"/>
      <c r="F1834" s="1274"/>
      <c r="G1834" s="1274"/>
      <c r="H1834" s="559">
        <f>ESTIMATE!R1824</f>
        <v>0</v>
      </c>
      <c r="I1834" s="560" t="str">
        <f>T(ESTIMATE!U1824)</f>
        <v>ea</v>
      </c>
      <c r="J1834" s="561">
        <f>IF($R$3="Allocate Adders",ESTIMATE!BE1824,ESTIMATE!AY1824)</f>
        <v>0</v>
      </c>
      <c r="K1834" s="561">
        <f>IF($R$3="Allocate Adders",ESTIMATE!BH1824,ESTIMATE!AZ1824)</f>
        <v>0</v>
      </c>
      <c r="L1834" s="561">
        <f>IF($R$3="Allocate Adders",ESTIMATE!BK1824,ESTIMATE!BA1824)</f>
        <v>0</v>
      </c>
      <c r="M1834" s="1275">
        <f t="shared" si="81"/>
        <v>0</v>
      </c>
      <c r="N1834" s="1275"/>
      <c r="O1834" s="520">
        <f t="shared" si="80"/>
        <v>0</v>
      </c>
    </row>
    <row r="1835" spans="2:15" ht="18" hidden="1" customHeight="1">
      <c r="B1835" s="516"/>
      <c r="C1835" s="1274" t="str">
        <f>T(ESTIMATE!B1825)</f>
        <v>Replace electrical panel, 200 AMP</v>
      </c>
      <c r="D1835" s="1274"/>
      <c r="E1835" s="1274"/>
      <c r="F1835" s="1274"/>
      <c r="G1835" s="1274"/>
      <c r="H1835" s="559">
        <f>ESTIMATE!R1825</f>
        <v>0</v>
      </c>
      <c r="I1835" s="560" t="str">
        <f>T(ESTIMATE!U1825)</f>
        <v>ea</v>
      </c>
      <c r="J1835" s="561">
        <f>IF($R$3="Allocate Adders",ESTIMATE!BE1825,ESTIMATE!AY1825)</f>
        <v>0</v>
      </c>
      <c r="K1835" s="561">
        <f>IF($R$3="Allocate Adders",ESTIMATE!BH1825,ESTIMATE!AZ1825)</f>
        <v>0</v>
      </c>
      <c r="L1835" s="561">
        <f>IF($R$3="Allocate Adders",ESTIMATE!BK1825,ESTIMATE!BA1825)</f>
        <v>0</v>
      </c>
      <c r="M1835" s="1275">
        <f t="shared" si="81"/>
        <v>0</v>
      </c>
      <c r="N1835" s="1275"/>
      <c r="O1835" s="520">
        <f t="shared" si="80"/>
        <v>0</v>
      </c>
    </row>
    <row r="1836" spans="2:15" ht="18" hidden="1" customHeight="1">
      <c r="B1836" s="516"/>
      <c r="C1836" s="1274" t="str">
        <f>T(ESTIMATE!B1826)</f>
        <v>Replace outlets, light switches</v>
      </c>
      <c r="D1836" s="1274"/>
      <c r="E1836" s="1274"/>
      <c r="F1836" s="1274"/>
      <c r="G1836" s="1274"/>
      <c r="H1836" s="559">
        <f>ESTIMATE!R1826</f>
        <v>0</v>
      </c>
      <c r="I1836" s="560" t="str">
        <f>T(ESTIMATE!U1826)</f>
        <v>ea</v>
      </c>
      <c r="J1836" s="561">
        <f>IF($R$3="Allocate Adders",ESTIMATE!BE1826,ESTIMATE!AY1826)</f>
        <v>0</v>
      </c>
      <c r="K1836" s="561">
        <f>IF($R$3="Allocate Adders",ESTIMATE!BH1826,ESTIMATE!AZ1826)</f>
        <v>0</v>
      </c>
      <c r="L1836" s="561">
        <f>IF($R$3="Allocate Adders",ESTIMATE!BK1826,ESTIMATE!BA1826)</f>
        <v>0</v>
      </c>
      <c r="M1836" s="1275">
        <f t="shared" si="81"/>
        <v>0</v>
      </c>
      <c r="N1836" s="1275"/>
      <c r="O1836" s="520">
        <f t="shared" si="80"/>
        <v>0</v>
      </c>
    </row>
    <row r="1837" spans="2:15" ht="18" hidden="1" customHeight="1">
      <c r="B1837" s="516"/>
      <c r="C1837" s="1274" t="str">
        <f>T(ESTIMATE!B1827)</f>
        <v>Replace GFI outlets/ground back to panel</v>
      </c>
      <c r="D1837" s="1274"/>
      <c r="E1837" s="1274"/>
      <c r="F1837" s="1274"/>
      <c r="G1837" s="1274"/>
      <c r="H1837" s="559">
        <f>ESTIMATE!R1827</f>
        <v>0</v>
      </c>
      <c r="I1837" s="560" t="str">
        <f>T(ESTIMATE!U1827)</f>
        <v>ea</v>
      </c>
      <c r="J1837" s="561">
        <f>IF($R$3="Allocate Adders",ESTIMATE!BE1827,ESTIMATE!AY1827)</f>
        <v>0</v>
      </c>
      <c r="K1837" s="561">
        <f>IF($R$3="Allocate Adders",ESTIMATE!BH1827,ESTIMATE!AZ1827)</f>
        <v>0</v>
      </c>
      <c r="L1837" s="561">
        <f>IF($R$3="Allocate Adders",ESTIMATE!BK1827,ESTIMATE!BA1827)</f>
        <v>0</v>
      </c>
      <c r="M1837" s="1275">
        <f t="shared" si="81"/>
        <v>0</v>
      </c>
      <c r="N1837" s="1275"/>
      <c r="O1837" s="520">
        <f t="shared" si="80"/>
        <v>0</v>
      </c>
    </row>
    <row r="1838" spans="2:15" ht="18" hidden="1" customHeight="1">
      <c r="B1838" s="516"/>
      <c r="C1838" s="1274" t="str">
        <f>T(ESTIMATE!B1828)</f>
        <v>Exhaust Fan</v>
      </c>
      <c r="D1838" s="1274"/>
      <c r="E1838" s="1274"/>
      <c r="F1838" s="1274"/>
      <c r="G1838" s="1274"/>
      <c r="H1838" s="559">
        <f>ESTIMATE!R1828</f>
        <v>0</v>
      </c>
      <c r="I1838" s="560" t="str">
        <f>T(ESTIMATE!U1828)</f>
        <v>ea</v>
      </c>
      <c r="J1838" s="561">
        <f>IF($R$3="Allocate Adders",ESTIMATE!BE1828,ESTIMATE!AY1828)</f>
        <v>0</v>
      </c>
      <c r="K1838" s="561">
        <f>IF($R$3="Allocate Adders",ESTIMATE!BH1828,ESTIMATE!AZ1828)</f>
        <v>0</v>
      </c>
      <c r="L1838" s="561">
        <f>IF($R$3="Allocate Adders",ESTIMATE!BK1828,ESTIMATE!BA1828)</f>
        <v>0</v>
      </c>
      <c r="M1838" s="1275">
        <f t="shared" si="81"/>
        <v>0</v>
      </c>
      <c r="N1838" s="1275"/>
      <c r="O1838" s="520">
        <f t="shared" si="80"/>
        <v>0</v>
      </c>
    </row>
    <row r="1839" spans="2:15" ht="18" hidden="1" customHeight="1">
      <c r="B1839" s="516"/>
      <c r="C1839" s="1274" t="str">
        <f>T(ESTIMATE!B1829)</f>
        <v>Smoke detectors</v>
      </c>
      <c r="D1839" s="1274"/>
      <c r="E1839" s="1274"/>
      <c r="F1839" s="1274"/>
      <c r="G1839" s="1274"/>
      <c r="H1839" s="559">
        <f>ESTIMATE!R1829</f>
        <v>0</v>
      </c>
      <c r="I1839" s="560" t="str">
        <f>T(ESTIMATE!U1829)</f>
        <v>ea</v>
      </c>
      <c r="J1839" s="561">
        <f>IF($R$3="Allocate Adders",ESTIMATE!BE1829,ESTIMATE!AY1829)</f>
        <v>0</v>
      </c>
      <c r="K1839" s="561">
        <f>IF($R$3="Allocate Adders",ESTIMATE!BH1829,ESTIMATE!AZ1829)</f>
        <v>0</v>
      </c>
      <c r="L1839" s="561">
        <f>IF($R$3="Allocate Adders",ESTIMATE!BK1829,ESTIMATE!BA1829)</f>
        <v>0</v>
      </c>
      <c r="M1839" s="1275">
        <f t="shared" si="81"/>
        <v>0</v>
      </c>
      <c r="N1839" s="1275"/>
      <c r="O1839" s="520">
        <f t="shared" si="80"/>
        <v>0</v>
      </c>
    </row>
    <row r="1840" spans="2:15" ht="18" hidden="1" customHeight="1">
      <c r="B1840" s="516"/>
      <c r="C1840" s="1274" t="str">
        <f>T(ESTIMATE!B1830)</f>
        <v>Carbon monoxide detector</v>
      </c>
      <c r="D1840" s="1274"/>
      <c r="E1840" s="1274"/>
      <c r="F1840" s="1274"/>
      <c r="G1840" s="1274"/>
      <c r="H1840" s="559">
        <f>ESTIMATE!R1830</f>
        <v>0</v>
      </c>
      <c r="I1840" s="560" t="str">
        <f>T(ESTIMATE!U1830)</f>
        <v>ea</v>
      </c>
      <c r="J1840" s="561">
        <f>IF($R$3="Allocate Adders",ESTIMATE!BE1830,ESTIMATE!AY1830)</f>
        <v>0</v>
      </c>
      <c r="K1840" s="561">
        <f>IF($R$3="Allocate Adders",ESTIMATE!BH1830,ESTIMATE!AZ1830)</f>
        <v>0</v>
      </c>
      <c r="L1840" s="561">
        <f>IF($R$3="Allocate Adders",ESTIMATE!BK1830,ESTIMATE!BA1830)</f>
        <v>0</v>
      </c>
      <c r="M1840" s="1275">
        <f t="shared" si="81"/>
        <v>0</v>
      </c>
      <c r="N1840" s="1275"/>
      <c r="O1840" s="520">
        <f t="shared" si="80"/>
        <v>0</v>
      </c>
    </row>
    <row r="1841" spans="2:15" ht="18" hidden="1" customHeight="1">
      <c r="B1841" s="516"/>
      <c r="C1841" s="1274" t="str">
        <f>T(ESTIMATE!B1831)</f>
        <v/>
      </c>
      <c r="D1841" s="1274"/>
      <c r="E1841" s="1274"/>
      <c r="F1841" s="1274"/>
      <c r="G1841" s="1274"/>
      <c r="H1841" s="559">
        <f>ESTIMATE!R1831</f>
        <v>0</v>
      </c>
      <c r="I1841" s="560" t="str">
        <f>T(ESTIMATE!U1831)</f>
        <v/>
      </c>
      <c r="J1841" s="561">
        <f>IF($R$3="Allocate Adders",ESTIMATE!BE1831,ESTIMATE!AY1831)</f>
        <v>0</v>
      </c>
      <c r="K1841" s="561">
        <f>IF($R$3="Allocate Adders",ESTIMATE!BH1831,ESTIMATE!AZ1831)</f>
        <v>0</v>
      </c>
      <c r="L1841" s="561">
        <f>IF($R$3="Allocate Adders",ESTIMATE!BK1831,ESTIMATE!BA1831)</f>
        <v>0</v>
      </c>
      <c r="M1841" s="1275">
        <f t="shared" si="81"/>
        <v>0</v>
      </c>
      <c r="N1841" s="1275"/>
      <c r="O1841" s="520">
        <f t="shared" si="80"/>
        <v>0</v>
      </c>
    </row>
    <row r="1842" spans="2:15" ht="18" hidden="1" customHeight="1">
      <c r="B1842" s="516"/>
      <c r="C1842" s="1274" t="str">
        <f>T(ESTIMATE!B1832)</f>
        <v/>
      </c>
      <c r="D1842" s="1274"/>
      <c r="E1842" s="1274"/>
      <c r="F1842" s="1274"/>
      <c r="G1842" s="1274"/>
      <c r="H1842" s="559">
        <f>ESTIMATE!R1832</f>
        <v>0</v>
      </c>
      <c r="I1842" s="560" t="str">
        <f>T(ESTIMATE!U1832)</f>
        <v/>
      </c>
      <c r="J1842" s="561">
        <f>IF($R$3="Allocate Adders",ESTIMATE!BE1832,ESTIMATE!AY1832)</f>
        <v>0</v>
      </c>
      <c r="K1842" s="561">
        <f>IF($R$3="Allocate Adders",ESTIMATE!BH1832,ESTIMATE!AZ1832)</f>
        <v>0</v>
      </c>
      <c r="L1842" s="561">
        <f>IF($R$3="Allocate Adders",ESTIMATE!BK1832,ESTIMATE!BA1832)</f>
        <v>0</v>
      </c>
      <c r="M1842" s="1275">
        <f t="shared" si="81"/>
        <v>0</v>
      </c>
      <c r="N1842" s="1275"/>
      <c r="O1842" s="520">
        <f t="shared" si="80"/>
        <v>0</v>
      </c>
    </row>
    <row r="1843" spans="2:15" ht="18" hidden="1" customHeight="1">
      <c r="B1843" s="516"/>
      <c r="C1843" s="1274" t="str">
        <f>T(ESTIMATE!B1833)</f>
        <v>Lighting</v>
      </c>
      <c r="D1843" s="1274"/>
      <c r="E1843" s="1274"/>
      <c r="F1843" s="1274"/>
      <c r="G1843" s="1274"/>
      <c r="H1843" s="559">
        <f>ESTIMATE!R1833</f>
        <v>0</v>
      </c>
      <c r="I1843" s="560" t="str">
        <f>T(ESTIMATE!U1833)</f>
        <v/>
      </c>
      <c r="J1843" s="561">
        <f>IF($R$3="Allocate Adders",ESTIMATE!BE1833,ESTIMATE!AY1833)</f>
        <v>0</v>
      </c>
      <c r="K1843" s="561">
        <f>IF($R$3="Allocate Adders",ESTIMATE!BH1833,ESTIMATE!AZ1833)</f>
        <v>0</v>
      </c>
      <c r="L1843" s="561">
        <f>IF($R$3="Allocate Adders",ESTIMATE!BK1833,ESTIMATE!BA1833)</f>
        <v>0</v>
      </c>
      <c r="M1843" s="1275">
        <f t="shared" si="81"/>
        <v>0</v>
      </c>
      <c r="N1843" s="1275"/>
      <c r="O1843" s="520">
        <f t="shared" si="80"/>
        <v>0</v>
      </c>
    </row>
    <row r="1844" spans="2:15" ht="18" hidden="1" customHeight="1">
      <c r="B1844" s="516"/>
      <c r="C1844" s="1274" t="str">
        <f>T(ESTIMATE!B1834)</f>
        <v>Track/Pendent light</v>
      </c>
      <c r="D1844" s="1274"/>
      <c r="E1844" s="1274"/>
      <c r="F1844" s="1274"/>
      <c r="G1844" s="1274"/>
      <c r="H1844" s="559">
        <f>ESTIMATE!R1834</f>
        <v>0</v>
      </c>
      <c r="I1844" s="560" t="str">
        <f>T(ESTIMATE!U1834)</f>
        <v>ea</v>
      </c>
      <c r="J1844" s="561">
        <f>IF($R$3="Allocate Adders",ESTIMATE!BE1834,ESTIMATE!AY1834)</f>
        <v>0</v>
      </c>
      <c r="K1844" s="561">
        <f>IF($R$3="Allocate Adders",ESTIMATE!BH1834,ESTIMATE!AZ1834)</f>
        <v>0</v>
      </c>
      <c r="L1844" s="561">
        <f>IF($R$3="Allocate Adders",ESTIMATE!BK1834,ESTIMATE!BA1834)</f>
        <v>0</v>
      </c>
      <c r="M1844" s="1275">
        <f t="shared" si="81"/>
        <v>0</v>
      </c>
      <c r="N1844" s="1275"/>
      <c r="O1844" s="520">
        <f t="shared" si="80"/>
        <v>0</v>
      </c>
    </row>
    <row r="1845" spans="2:15" ht="18" hidden="1" customHeight="1">
      <c r="B1845" s="516"/>
      <c r="C1845" s="1274" t="str">
        <f>T(ESTIMATE!B1835)</f>
        <v>Chandelier light fixture</v>
      </c>
      <c r="D1845" s="1274"/>
      <c r="E1845" s="1274"/>
      <c r="F1845" s="1274"/>
      <c r="G1845" s="1274"/>
      <c r="H1845" s="559">
        <f>ESTIMATE!R1835</f>
        <v>0</v>
      </c>
      <c r="I1845" s="560" t="str">
        <f>T(ESTIMATE!U1835)</f>
        <v>ea</v>
      </c>
      <c r="J1845" s="561">
        <f>IF($R$3="Allocate Adders",ESTIMATE!BE1835,ESTIMATE!AY1835)</f>
        <v>0</v>
      </c>
      <c r="K1845" s="561">
        <f>IF($R$3="Allocate Adders",ESTIMATE!BH1835,ESTIMATE!AZ1835)</f>
        <v>0</v>
      </c>
      <c r="L1845" s="561">
        <f>IF($R$3="Allocate Adders",ESTIMATE!BK1835,ESTIMATE!BA1835)</f>
        <v>0</v>
      </c>
      <c r="M1845" s="1275">
        <f t="shared" si="81"/>
        <v>0</v>
      </c>
      <c r="N1845" s="1275"/>
      <c r="O1845" s="520">
        <f t="shared" si="80"/>
        <v>0</v>
      </c>
    </row>
    <row r="1846" spans="2:15" ht="18" hidden="1" customHeight="1">
      <c r="B1846" s="516"/>
      <c r="C1846" s="1274" t="str">
        <f>T(ESTIMATE!B1836)</f>
        <v>Ceiling dome light</v>
      </c>
      <c r="D1846" s="1274"/>
      <c r="E1846" s="1274"/>
      <c r="F1846" s="1274"/>
      <c r="G1846" s="1274"/>
      <c r="H1846" s="559">
        <f>ESTIMATE!R1836</f>
        <v>0</v>
      </c>
      <c r="I1846" s="560" t="str">
        <f>T(ESTIMATE!U1836)</f>
        <v>ea</v>
      </c>
      <c r="J1846" s="561">
        <f>IF($R$3="Allocate Adders",ESTIMATE!BE1836,ESTIMATE!AY1836)</f>
        <v>0</v>
      </c>
      <c r="K1846" s="561">
        <f>IF($R$3="Allocate Adders",ESTIMATE!BH1836,ESTIMATE!AZ1836)</f>
        <v>0</v>
      </c>
      <c r="L1846" s="561">
        <f>IF($R$3="Allocate Adders",ESTIMATE!BK1836,ESTIMATE!BA1836)</f>
        <v>0</v>
      </c>
      <c r="M1846" s="1275">
        <f t="shared" si="81"/>
        <v>0</v>
      </c>
      <c r="N1846" s="1275"/>
      <c r="O1846" s="520">
        <f t="shared" si="80"/>
        <v>0</v>
      </c>
    </row>
    <row r="1847" spans="2:15" ht="18" hidden="1" customHeight="1">
      <c r="B1847" s="516"/>
      <c r="C1847" s="1274" t="str">
        <f>T(ESTIMATE!B1837)</f>
        <v>Ceiling fan fixture</v>
      </c>
      <c r="D1847" s="1274"/>
      <c r="E1847" s="1274"/>
      <c r="F1847" s="1274"/>
      <c r="G1847" s="1274"/>
      <c r="H1847" s="559">
        <f>ESTIMATE!R1837</f>
        <v>0</v>
      </c>
      <c r="I1847" s="560" t="str">
        <f>T(ESTIMATE!U1837)</f>
        <v>ea</v>
      </c>
      <c r="J1847" s="561">
        <f>IF($R$3="Allocate Adders",ESTIMATE!BE1837,ESTIMATE!AY1837)</f>
        <v>0</v>
      </c>
      <c r="K1847" s="561">
        <f>IF($R$3="Allocate Adders",ESTIMATE!BH1837,ESTIMATE!AZ1837)</f>
        <v>0</v>
      </c>
      <c r="L1847" s="561">
        <f>IF($R$3="Allocate Adders",ESTIMATE!BK1837,ESTIMATE!BA1837)</f>
        <v>0</v>
      </c>
      <c r="M1847" s="1275">
        <f t="shared" si="81"/>
        <v>0</v>
      </c>
      <c r="N1847" s="1275"/>
      <c r="O1847" s="520">
        <f t="shared" si="80"/>
        <v>0</v>
      </c>
    </row>
    <row r="1848" spans="2:15" ht="18" hidden="1" customHeight="1">
      <c r="B1848" s="516"/>
      <c r="C1848" s="1274" t="str">
        <f>T(ESTIMATE!B1838)</f>
        <v>Can lighting</v>
      </c>
      <c r="D1848" s="1274"/>
      <c r="E1848" s="1274"/>
      <c r="F1848" s="1274"/>
      <c r="G1848" s="1274"/>
      <c r="H1848" s="559">
        <f>ESTIMATE!R1838</f>
        <v>0</v>
      </c>
      <c r="I1848" s="560" t="str">
        <f>T(ESTIMATE!U1838)</f>
        <v>ea</v>
      </c>
      <c r="J1848" s="561">
        <f>IF($R$3="Allocate Adders",ESTIMATE!BE1838,ESTIMATE!AY1838)</f>
        <v>0</v>
      </c>
      <c r="K1848" s="561">
        <f>IF($R$3="Allocate Adders",ESTIMATE!BH1838,ESTIMATE!AZ1838)</f>
        <v>0</v>
      </c>
      <c r="L1848" s="561">
        <f>IF($R$3="Allocate Adders",ESTIMATE!BK1838,ESTIMATE!BA1838)</f>
        <v>0</v>
      </c>
      <c r="M1848" s="1275">
        <f t="shared" si="81"/>
        <v>0</v>
      </c>
      <c r="N1848" s="1275"/>
      <c r="O1848" s="520">
        <f t="shared" si="80"/>
        <v>0</v>
      </c>
    </row>
    <row r="1849" spans="2:15" ht="18" hidden="1" customHeight="1">
      <c r="B1849" s="516"/>
      <c r="C1849" s="1274" t="str">
        <f>T(ESTIMATE!B1839)</f>
        <v>Exterior light fixture</v>
      </c>
      <c r="D1849" s="1274"/>
      <c r="E1849" s="1274"/>
      <c r="F1849" s="1274"/>
      <c r="G1849" s="1274"/>
      <c r="H1849" s="559">
        <f>ESTIMATE!R1839</f>
        <v>0</v>
      </c>
      <c r="I1849" s="560" t="str">
        <f>T(ESTIMATE!U1839)</f>
        <v>ea</v>
      </c>
      <c r="J1849" s="561">
        <f>IF($R$3="Allocate Adders",ESTIMATE!BE1839,ESTIMATE!AY1839)</f>
        <v>0</v>
      </c>
      <c r="K1849" s="561">
        <f>IF($R$3="Allocate Adders",ESTIMATE!BH1839,ESTIMATE!AZ1839)</f>
        <v>0</v>
      </c>
      <c r="L1849" s="561">
        <f>IF($R$3="Allocate Adders",ESTIMATE!BK1839,ESTIMATE!BA1839)</f>
        <v>0</v>
      </c>
      <c r="M1849" s="1275">
        <f t="shared" si="81"/>
        <v>0</v>
      </c>
      <c r="N1849" s="1275"/>
      <c r="O1849" s="520">
        <f t="shared" si="80"/>
        <v>0</v>
      </c>
    </row>
    <row r="1850" spans="2:15" ht="18" hidden="1" customHeight="1">
      <c r="B1850" s="516"/>
      <c r="C1850" s="1274" t="str">
        <f>T(ESTIMATE!B1840)</f>
        <v/>
      </c>
      <c r="D1850" s="1274"/>
      <c r="E1850" s="1274"/>
      <c r="F1850" s="1274"/>
      <c r="G1850" s="1274"/>
      <c r="H1850" s="559">
        <f>ESTIMATE!R1840</f>
        <v>0</v>
      </c>
      <c r="I1850" s="560" t="str">
        <f>T(ESTIMATE!U1840)</f>
        <v/>
      </c>
      <c r="J1850" s="561">
        <f>IF($R$3="Allocate Adders",ESTIMATE!BE1840,ESTIMATE!AY1840)</f>
        <v>0</v>
      </c>
      <c r="K1850" s="561">
        <f>IF($R$3="Allocate Adders",ESTIMATE!BH1840,ESTIMATE!AZ1840)</f>
        <v>0</v>
      </c>
      <c r="L1850" s="561">
        <f>IF($R$3="Allocate Adders",ESTIMATE!BK1840,ESTIMATE!BA1840)</f>
        <v>0</v>
      </c>
      <c r="M1850" s="1275">
        <f t="shared" si="81"/>
        <v>0</v>
      </c>
      <c r="N1850" s="1275"/>
      <c r="O1850" s="520">
        <f t="shared" si="80"/>
        <v>0</v>
      </c>
    </row>
    <row r="1851" spans="2:15" ht="18" hidden="1" customHeight="1">
      <c r="B1851" s="516"/>
      <c r="C1851" s="1274" t="str">
        <f>T(ESTIMATE!B1841)</f>
        <v/>
      </c>
      <c r="D1851" s="1274"/>
      <c r="E1851" s="1274"/>
      <c r="F1851" s="1274"/>
      <c r="G1851" s="1274"/>
      <c r="H1851" s="559">
        <f>ESTIMATE!R1841</f>
        <v>0</v>
      </c>
      <c r="I1851" s="560" t="str">
        <f>T(ESTIMATE!U1841)</f>
        <v/>
      </c>
      <c r="J1851" s="561">
        <f>IF($R$3="Allocate Adders",ESTIMATE!BE1841,ESTIMATE!AY1841)</f>
        <v>0</v>
      </c>
      <c r="K1851" s="561">
        <f>IF($R$3="Allocate Adders",ESTIMATE!BH1841,ESTIMATE!AZ1841)</f>
        <v>0</v>
      </c>
      <c r="L1851" s="561">
        <f>IF($R$3="Allocate Adders",ESTIMATE!BK1841,ESTIMATE!BA1841)</f>
        <v>0</v>
      </c>
      <c r="M1851" s="1275">
        <f t="shared" si="81"/>
        <v>0</v>
      </c>
      <c r="N1851" s="1275"/>
      <c r="O1851" s="520">
        <f t="shared" si="80"/>
        <v>0</v>
      </c>
    </row>
    <row r="1852" spans="2:15" ht="18" hidden="1" customHeight="1">
      <c r="B1852" s="516"/>
      <c r="C1852" s="1274" t="str">
        <f>T(ESTIMATE!B1842)</f>
        <v/>
      </c>
      <c r="D1852" s="1274"/>
      <c r="E1852" s="1274"/>
      <c r="F1852" s="1274"/>
      <c r="G1852" s="1274"/>
      <c r="H1852" s="559">
        <f>ESTIMATE!R1842</f>
        <v>0</v>
      </c>
      <c r="I1852" s="560" t="str">
        <f>T(ESTIMATE!U1842)</f>
        <v/>
      </c>
      <c r="J1852" s="561">
        <f>IF($R$3="Allocate Adders",ESTIMATE!BE1842,ESTIMATE!AY1842)</f>
        <v>0</v>
      </c>
      <c r="K1852" s="561">
        <f>IF($R$3="Allocate Adders",ESTIMATE!BH1842,ESTIMATE!AZ1842)</f>
        <v>0</v>
      </c>
      <c r="L1852" s="561">
        <f>IF($R$3="Allocate Adders",ESTIMATE!BK1842,ESTIMATE!BA1842)</f>
        <v>0</v>
      </c>
      <c r="M1852" s="1275">
        <f t="shared" si="81"/>
        <v>0</v>
      </c>
      <c r="N1852" s="1275"/>
      <c r="O1852" s="520">
        <f t="shared" si="80"/>
        <v>0</v>
      </c>
    </row>
    <row r="1853" spans="2:15" ht="18" hidden="1" customHeight="1">
      <c r="B1853" s="516"/>
      <c r="C1853" s="1274" t="str">
        <f>T(ESTIMATE!B1843)</f>
        <v/>
      </c>
      <c r="D1853" s="1274"/>
      <c r="E1853" s="1274"/>
      <c r="F1853" s="1274"/>
      <c r="G1853" s="1274"/>
      <c r="H1853" s="559">
        <f>ESTIMATE!R1843</f>
        <v>0</v>
      </c>
      <c r="I1853" s="560" t="str">
        <f>T(ESTIMATE!U1843)</f>
        <v/>
      </c>
      <c r="J1853" s="561">
        <f>IF($R$3="Allocate Adders",ESTIMATE!BE1843,ESTIMATE!AY1843)</f>
        <v>0</v>
      </c>
      <c r="K1853" s="561">
        <f>IF($R$3="Allocate Adders",ESTIMATE!BH1843,ESTIMATE!AZ1843)</f>
        <v>0</v>
      </c>
      <c r="L1853" s="561">
        <f>IF($R$3="Allocate Adders",ESTIMATE!BK1843,ESTIMATE!BA1843)</f>
        <v>0</v>
      </c>
      <c r="M1853" s="1275">
        <f t="shared" si="81"/>
        <v>0</v>
      </c>
      <c r="N1853" s="1275"/>
      <c r="O1853" s="520">
        <f t="shared" si="80"/>
        <v>0</v>
      </c>
    </row>
    <row r="1854" spans="2:15" ht="18" hidden="1" customHeight="1">
      <c r="B1854" s="516"/>
      <c r="C1854" s="1274" t="str">
        <f>T(ESTIMATE!B1844)</f>
        <v/>
      </c>
      <c r="D1854" s="1274"/>
      <c r="E1854" s="1274"/>
      <c r="F1854" s="1274"/>
      <c r="G1854" s="1274"/>
      <c r="H1854" s="559">
        <f>ESTIMATE!R1844</f>
        <v>0</v>
      </c>
      <c r="I1854" s="560" t="str">
        <f>T(ESTIMATE!U1844)</f>
        <v/>
      </c>
      <c r="J1854" s="561">
        <f>IF($R$3="Allocate Adders",ESTIMATE!BE1844,ESTIMATE!AY1844)</f>
        <v>0</v>
      </c>
      <c r="K1854" s="561">
        <f>IF($R$3="Allocate Adders",ESTIMATE!BH1844,ESTIMATE!AZ1844)</f>
        <v>0</v>
      </c>
      <c r="L1854" s="561">
        <f>IF($R$3="Allocate Adders",ESTIMATE!BK1844,ESTIMATE!BA1844)</f>
        <v>0</v>
      </c>
      <c r="M1854" s="1275">
        <f t="shared" si="81"/>
        <v>0</v>
      </c>
      <c r="N1854" s="1275"/>
      <c r="O1854" s="520">
        <f t="shared" si="80"/>
        <v>0</v>
      </c>
    </row>
    <row r="1855" spans="2:15" ht="18" hidden="1" customHeight="1">
      <c r="B1855" s="516"/>
      <c r="C1855" s="1274" t="str">
        <f>T(ESTIMATE!B1845)</f>
        <v/>
      </c>
      <c r="D1855" s="1274"/>
      <c r="E1855" s="1274"/>
      <c r="F1855" s="1274"/>
      <c r="G1855" s="1274"/>
      <c r="H1855" s="559">
        <f>ESTIMATE!R1845</f>
        <v>0</v>
      </c>
      <c r="I1855" s="560" t="str">
        <f>T(ESTIMATE!U1845)</f>
        <v/>
      </c>
      <c r="J1855" s="561">
        <f>IF($R$3="Allocate Adders",ESTIMATE!BE1845,ESTIMATE!AY1845)</f>
        <v>0</v>
      </c>
      <c r="K1855" s="561">
        <f>IF($R$3="Allocate Adders",ESTIMATE!BH1845,ESTIMATE!AZ1845)</f>
        <v>0</v>
      </c>
      <c r="L1855" s="561">
        <f>IF($R$3="Allocate Adders",ESTIMATE!BK1845,ESTIMATE!BA1845)</f>
        <v>0</v>
      </c>
      <c r="M1855" s="1275">
        <f t="shared" si="81"/>
        <v>0</v>
      </c>
      <c r="N1855" s="1275"/>
      <c r="O1855" s="520">
        <f t="shared" si="80"/>
        <v>0</v>
      </c>
    </row>
    <row r="1856" spans="2:15" ht="18" hidden="1" customHeight="1">
      <c r="B1856" s="516"/>
      <c r="C1856" s="1274" t="str">
        <f>T(ESTIMATE!B1846)</f>
        <v/>
      </c>
      <c r="D1856" s="1274"/>
      <c r="E1856" s="1274"/>
      <c r="F1856" s="1274"/>
      <c r="G1856" s="1274"/>
      <c r="H1856" s="559">
        <f>ESTIMATE!R1846</f>
        <v>0</v>
      </c>
      <c r="I1856" s="560" t="str">
        <f>T(ESTIMATE!U1846)</f>
        <v/>
      </c>
      <c r="J1856" s="561">
        <f>IF($R$3="Allocate Adders",ESTIMATE!BE1846,ESTIMATE!AY1846)</f>
        <v>0</v>
      </c>
      <c r="K1856" s="561">
        <f>IF($R$3="Allocate Adders",ESTIMATE!BH1846,ESTIMATE!AZ1846)</f>
        <v>0</v>
      </c>
      <c r="L1856" s="561">
        <f>IF($R$3="Allocate Adders",ESTIMATE!BK1846,ESTIMATE!BA1846)</f>
        <v>0</v>
      </c>
      <c r="M1856" s="1275">
        <f t="shared" si="81"/>
        <v>0</v>
      </c>
      <c r="N1856" s="1275"/>
      <c r="O1856" s="520">
        <f t="shared" si="80"/>
        <v>0</v>
      </c>
    </row>
    <row r="1857" spans="2:15" ht="18" hidden="1" customHeight="1">
      <c r="B1857" s="516"/>
      <c r="C1857" s="1274" t="str">
        <f>T(ESTIMATE!B1847)</f>
        <v/>
      </c>
      <c r="D1857" s="1274"/>
      <c r="E1857" s="1274"/>
      <c r="F1857" s="1274"/>
      <c r="G1857" s="1274"/>
      <c r="H1857" s="559">
        <f>ESTIMATE!R1847</f>
        <v>0</v>
      </c>
      <c r="I1857" s="560" t="str">
        <f>T(ESTIMATE!U1847)</f>
        <v/>
      </c>
      <c r="J1857" s="561">
        <f>IF($R$3="Allocate Adders",ESTIMATE!BE1847,ESTIMATE!AY1847)</f>
        <v>0</v>
      </c>
      <c r="K1857" s="561">
        <f>IF($R$3="Allocate Adders",ESTIMATE!BH1847,ESTIMATE!AZ1847)</f>
        <v>0</v>
      </c>
      <c r="L1857" s="561">
        <f>IF($R$3="Allocate Adders",ESTIMATE!BK1847,ESTIMATE!BA1847)</f>
        <v>0</v>
      </c>
      <c r="M1857" s="1275">
        <f t="shared" si="81"/>
        <v>0</v>
      </c>
      <c r="N1857" s="1275"/>
      <c r="O1857" s="520">
        <f t="shared" si="80"/>
        <v>0</v>
      </c>
    </row>
    <row r="1858" spans="2:15" ht="18" hidden="1" customHeight="1">
      <c r="B1858" s="516"/>
      <c r="C1858" s="1274" t="str">
        <f>T(ESTIMATE!B1848)</f>
        <v/>
      </c>
      <c r="D1858" s="1274"/>
      <c r="E1858" s="1274"/>
      <c r="F1858" s="1274"/>
      <c r="G1858" s="1274"/>
      <c r="H1858" s="559">
        <f>ESTIMATE!R1848</f>
        <v>0</v>
      </c>
      <c r="I1858" s="560" t="str">
        <f>T(ESTIMATE!U1848)</f>
        <v/>
      </c>
      <c r="J1858" s="561">
        <f>IF($R$3="Allocate Adders",ESTIMATE!BE1848,ESTIMATE!AY1848)</f>
        <v>0</v>
      </c>
      <c r="K1858" s="561">
        <f>IF($R$3="Allocate Adders",ESTIMATE!BH1848,ESTIMATE!AZ1848)</f>
        <v>0</v>
      </c>
      <c r="L1858" s="561">
        <f>IF($R$3="Allocate Adders",ESTIMATE!BK1848,ESTIMATE!BA1848)</f>
        <v>0</v>
      </c>
      <c r="M1858" s="1275">
        <f t="shared" si="81"/>
        <v>0</v>
      </c>
      <c r="N1858" s="1275"/>
      <c r="O1858" s="520">
        <f t="shared" si="80"/>
        <v>0</v>
      </c>
    </row>
    <row r="1859" spans="2:15" ht="18" hidden="1" customHeight="1">
      <c r="B1859" s="516"/>
      <c r="C1859" s="1274" t="str">
        <f>T(ESTIMATE!B1849)</f>
        <v/>
      </c>
      <c r="D1859" s="1274"/>
      <c r="E1859" s="1274"/>
      <c r="F1859" s="1274"/>
      <c r="G1859" s="1274"/>
      <c r="H1859" s="559">
        <f>ESTIMATE!R1849</f>
        <v>0</v>
      </c>
      <c r="I1859" s="560" t="str">
        <f>T(ESTIMATE!U1849)</f>
        <v/>
      </c>
      <c r="J1859" s="561">
        <f>IF($R$3="Allocate Adders",ESTIMATE!BE1849,ESTIMATE!AY1849)</f>
        <v>0</v>
      </c>
      <c r="K1859" s="561">
        <f>IF($R$3="Allocate Adders",ESTIMATE!BH1849,ESTIMATE!AZ1849)</f>
        <v>0</v>
      </c>
      <c r="L1859" s="561">
        <f>IF($R$3="Allocate Adders",ESTIMATE!BK1849,ESTIMATE!BA1849)</f>
        <v>0</v>
      </c>
      <c r="M1859" s="1275">
        <f t="shared" si="81"/>
        <v>0</v>
      </c>
      <c r="N1859" s="1275"/>
      <c r="O1859" s="520">
        <f t="shared" si="80"/>
        <v>0</v>
      </c>
    </row>
    <row r="1860" spans="2:15" ht="18" hidden="1" customHeight="1">
      <c r="B1860" s="516"/>
      <c r="C1860" s="1274" t="str">
        <f>T(ESTIMATE!B1850)</f>
        <v/>
      </c>
      <c r="D1860" s="1274"/>
      <c r="E1860" s="1274"/>
      <c r="F1860" s="1274"/>
      <c r="G1860" s="1274"/>
      <c r="H1860" s="559">
        <f>ESTIMATE!R1850</f>
        <v>0</v>
      </c>
      <c r="I1860" s="560" t="str">
        <f>T(ESTIMATE!U1850)</f>
        <v/>
      </c>
      <c r="J1860" s="561">
        <f>IF($R$3="Allocate Adders",ESTIMATE!BE1850,ESTIMATE!AY1850)</f>
        <v>0</v>
      </c>
      <c r="K1860" s="561">
        <f>IF($R$3="Allocate Adders",ESTIMATE!BH1850,ESTIMATE!AZ1850)</f>
        <v>0</v>
      </c>
      <c r="L1860" s="561">
        <f>IF($R$3="Allocate Adders",ESTIMATE!BK1850,ESTIMATE!BA1850)</f>
        <v>0</v>
      </c>
      <c r="M1860" s="1275">
        <f t="shared" si="81"/>
        <v>0</v>
      </c>
      <c r="N1860" s="1275"/>
      <c r="O1860" s="520">
        <f t="shared" si="80"/>
        <v>0</v>
      </c>
    </row>
    <row r="1861" spans="2:15" ht="18" hidden="1" customHeight="1">
      <c r="B1861" s="516"/>
      <c r="C1861" s="1274" t="str">
        <f>T(ESTIMATE!B1851)</f>
        <v/>
      </c>
      <c r="D1861" s="1274"/>
      <c r="E1861" s="1274"/>
      <c r="F1861" s="1274"/>
      <c r="G1861" s="1274"/>
      <c r="H1861" s="559">
        <f>ESTIMATE!R1851</f>
        <v>0</v>
      </c>
      <c r="I1861" s="560" t="str">
        <f>T(ESTIMATE!U1851)</f>
        <v/>
      </c>
      <c r="J1861" s="561">
        <f>IF($R$3="Allocate Adders",ESTIMATE!BE1851,ESTIMATE!AY1851)</f>
        <v>0</v>
      </c>
      <c r="K1861" s="561">
        <f>IF($R$3="Allocate Adders",ESTIMATE!BH1851,ESTIMATE!AZ1851)</f>
        <v>0</v>
      </c>
      <c r="L1861" s="561">
        <f>IF($R$3="Allocate Adders",ESTIMATE!BK1851,ESTIMATE!BA1851)</f>
        <v>0</v>
      </c>
      <c r="M1861" s="1275">
        <f t="shared" si="81"/>
        <v>0</v>
      </c>
      <c r="N1861" s="1275"/>
      <c r="O1861" s="520">
        <f t="shared" si="80"/>
        <v>0</v>
      </c>
    </row>
    <row r="1862" spans="2:15" ht="4.3499999999999996" hidden="1" customHeight="1" thickBot="1">
      <c r="B1862" s="516"/>
      <c r="C1862" s="562"/>
      <c r="D1862" s="364"/>
      <c r="E1862" s="364"/>
      <c r="F1862" s="364"/>
      <c r="G1862" s="364"/>
      <c r="H1862" s="563"/>
      <c r="I1862" s="364"/>
      <c r="J1862" s="564"/>
      <c r="K1862" s="564"/>
      <c r="L1862" s="564"/>
      <c r="M1862" s="565"/>
      <c r="N1862" s="566"/>
      <c r="O1862" s="520">
        <f>O1863</f>
        <v>4000</v>
      </c>
    </row>
    <row r="1863" spans="2:15" ht="22" hidden="1" customHeight="1" thickBot="1">
      <c r="B1863" s="516"/>
      <c r="C1863" s="1276" t="str">
        <f>T(ESTIMATE!AE1853)</f>
        <v>ELECTRICAL TOTAL</v>
      </c>
      <c r="D1863" s="1277"/>
      <c r="E1863" s="1277"/>
      <c r="F1863" s="1277"/>
      <c r="G1863" s="1277"/>
      <c r="H1863" s="1277"/>
      <c r="I1863" s="1278"/>
      <c r="J1863" s="530">
        <f>SUM(J1822:J1862)</f>
        <v>0</v>
      </c>
      <c r="K1863" s="531">
        <f>SUM(K1822:K1862)</f>
        <v>0</v>
      </c>
      <c r="L1863" s="530">
        <f>SUM(L1822:L1862)</f>
        <v>6000</v>
      </c>
      <c r="M1863" s="1279">
        <f>SUM(M1822:N1862)</f>
        <v>6000</v>
      </c>
      <c r="N1863" s="1280"/>
      <c r="O1863" s="520">
        <f>SUM(O1821:O1861)</f>
        <v>4000</v>
      </c>
    </row>
    <row r="1864" spans="2:15" ht="20.7" hidden="1" customHeight="1">
      <c r="B1864" s="521"/>
      <c r="C1864" s="585"/>
      <c r="D1864" s="585"/>
      <c r="E1864" s="585"/>
      <c r="F1864" s="585"/>
      <c r="G1864" s="585"/>
      <c r="H1864" s="586"/>
      <c r="I1864" s="585"/>
      <c r="J1864" s="587"/>
      <c r="K1864" s="587"/>
      <c r="L1864" s="587"/>
      <c r="M1864" s="588"/>
      <c r="N1864" s="571"/>
      <c r="O1864" s="520">
        <f>O1863</f>
        <v>4000</v>
      </c>
    </row>
    <row r="1865" spans="2:15" ht="5.45" hidden="1" customHeight="1">
      <c r="B1865" s="597"/>
      <c r="C1865" s="1281"/>
      <c r="D1865" s="1281"/>
      <c r="E1865" s="1281"/>
      <c r="F1865" s="1281"/>
      <c r="G1865" s="1281"/>
      <c r="H1865" s="594"/>
      <c r="I1865" s="595"/>
      <c r="J1865" s="596"/>
      <c r="K1865" s="596"/>
      <c r="L1865" s="596"/>
      <c r="M1865" s="1282"/>
      <c r="N1865" s="1282"/>
    </row>
    <row r="1866" spans="2:15" ht="22" hidden="1" customHeight="1">
      <c r="B1866" s="521"/>
      <c r="C1866" s="1283" t="str">
        <f>T(ESTIMATE!B1857)</f>
        <v>GENERAL REQUIREMENTS</v>
      </c>
      <c r="D1866" s="1283"/>
      <c r="E1866" s="1283"/>
      <c r="F1866" s="1283"/>
      <c r="G1866" s="1284"/>
      <c r="H1866" s="556">
        <f>SUM(H1867:H1906)</f>
        <v>0</v>
      </c>
      <c r="I1866" s="557"/>
      <c r="J1866" s="558"/>
      <c r="K1866" s="558"/>
      <c r="L1866" s="558"/>
      <c r="M1866" s="1285"/>
      <c r="N1866" s="1286"/>
      <c r="O1866" s="520">
        <f t="shared" ref="O1866:O1906" si="82">H1866</f>
        <v>0</v>
      </c>
    </row>
    <row r="1867" spans="2:15" ht="18" hidden="1" customHeight="1">
      <c r="B1867" s="516"/>
      <c r="C1867" s="1274" t="str">
        <f>T(ESTIMATE!B1858)</f>
        <v>Dumpster rental-40 yard</v>
      </c>
      <c r="D1867" s="1274"/>
      <c r="E1867" s="1274"/>
      <c r="F1867" s="1274"/>
      <c r="G1867" s="1274"/>
      <c r="H1867" s="559">
        <f>ESTIMATE!R1858</f>
        <v>0</v>
      </c>
      <c r="I1867" s="560" t="str">
        <f>T(ESTIMATE!U1858)</f>
        <v>ea</v>
      </c>
      <c r="J1867" s="561">
        <f>IF($R$3="Allocate Adders",ESTIMATE!BE1858,ESTIMATE!AY1858)</f>
        <v>0</v>
      </c>
      <c r="K1867" s="561">
        <f>IF($R$3="Allocate Adders",ESTIMATE!BH1858,ESTIMATE!AZ1858)</f>
        <v>0</v>
      </c>
      <c r="L1867" s="561">
        <f>IF($R$3="Allocate Adders",ESTIMATE!BK1858,ESTIMATE!BA1858)</f>
        <v>0</v>
      </c>
      <c r="M1867" s="1275">
        <f t="shared" ref="M1867:M1906" si="83">SUM(J1867:L1867)</f>
        <v>0</v>
      </c>
      <c r="N1867" s="1275"/>
      <c r="O1867" s="520">
        <f t="shared" si="82"/>
        <v>0</v>
      </c>
    </row>
    <row r="1868" spans="2:15" ht="18" hidden="1" customHeight="1">
      <c r="B1868" s="516"/>
      <c r="C1868" s="1274" t="str">
        <f>T(ESTIMATE!B1859)</f>
        <v>Storage Container</v>
      </c>
      <c r="D1868" s="1274"/>
      <c r="E1868" s="1274"/>
      <c r="F1868" s="1274"/>
      <c r="G1868" s="1274"/>
      <c r="H1868" s="559">
        <f>ESTIMATE!R1859</f>
        <v>0</v>
      </c>
      <c r="I1868" s="560" t="str">
        <f>T(ESTIMATE!U1859)</f>
        <v>ea</v>
      </c>
      <c r="J1868" s="561">
        <f>IF($R$3="Allocate Adders",ESTIMATE!BE1859,ESTIMATE!AY1859)</f>
        <v>0</v>
      </c>
      <c r="K1868" s="561">
        <f>IF($R$3="Allocate Adders",ESTIMATE!BH1859,ESTIMATE!AZ1859)</f>
        <v>0</v>
      </c>
      <c r="L1868" s="561">
        <f>IF($R$3="Allocate Adders",ESTIMATE!BK1859,ESTIMATE!BA1859)</f>
        <v>0</v>
      </c>
      <c r="M1868" s="1275">
        <f t="shared" si="83"/>
        <v>0</v>
      </c>
      <c r="N1868" s="1275"/>
      <c r="O1868" s="520">
        <f t="shared" si="82"/>
        <v>0</v>
      </c>
    </row>
    <row r="1869" spans="2:15" ht="18" hidden="1" customHeight="1">
      <c r="B1869" s="516"/>
      <c r="C1869" s="1274" t="str">
        <f>T(ESTIMATE!B1860)</f>
        <v>Chemical Toilet</v>
      </c>
      <c r="D1869" s="1274"/>
      <c r="E1869" s="1274"/>
      <c r="F1869" s="1274"/>
      <c r="G1869" s="1274"/>
      <c r="H1869" s="559">
        <f>ESTIMATE!R1860</f>
        <v>0</v>
      </c>
      <c r="I1869" s="560" t="str">
        <f>T(ESTIMATE!U1860)</f>
        <v>ea</v>
      </c>
      <c r="J1869" s="561">
        <f>IF($R$3="Allocate Adders",ESTIMATE!BE1860,ESTIMATE!AY1860)</f>
        <v>0</v>
      </c>
      <c r="K1869" s="561">
        <f>IF($R$3="Allocate Adders",ESTIMATE!BH1860,ESTIMATE!AZ1860)</f>
        <v>0</v>
      </c>
      <c r="L1869" s="561">
        <f>IF($R$3="Allocate Adders",ESTIMATE!BK1860,ESTIMATE!BA1860)</f>
        <v>0</v>
      </c>
      <c r="M1869" s="1275">
        <f t="shared" si="83"/>
        <v>0</v>
      </c>
      <c r="N1869" s="1275"/>
      <c r="O1869" s="520">
        <f t="shared" si="82"/>
        <v>0</v>
      </c>
    </row>
    <row r="1870" spans="2:15" ht="18" hidden="1" customHeight="1">
      <c r="B1870" s="516"/>
      <c r="C1870" s="1274" t="str">
        <f>T(ESTIMATE!B1861)</f>
        <v>Misc. Tools &amp; Materials</v>
      </c>
      <c r="D1870" s="1274"/>
      <c r="E1870" s="1274"/>
      <c r="F1870" s="1274"/>
      <c r="G1870" s="1274"/>
      <c r="H1870" s="559">
        <f>ESTIMATE!R1861</f>
        <v>0</v>
      </c>
      <c r="I1870" s="560" t="str">
        <f>T(ESTIMATE!U1861)</f>
        <v>ea</v>
      </c>
      <c r="J1870" s="561">
        <f>IF($R$3="Allocate Adders",ESTIMATE!BE1861,ESTIMATE!AY1861)</f>
        <v>0</v>
      </c>
      <c r="K1870" s="561">
        <f>IF($R$3="Allocate Adders",ESTIMATE!BH1861,ESTIMATE!AZ1861)</f>
        <v>0</v>
      </c>
      <c r="L1870" s="561">
        <f>IF($R$3="Allocate Adders",ESTIMATE!BK1861,ESTIMATE!BA1861)</f>
        <v>0</v>
      </c>
      <c r="M1870" s="1275">
        <f t="shared" si="83"/>
        <v>0</v>
      </c>
      <c r="N1870" s="1275"/>
      <c r="O1870" s="520">
        <f t="shared" si="82"/>
        <v>0</v>
      </c>
    </row>
    <row r="1871" spans="2:15" ht="18" hidden="1" customHeight="1">
      <c r="B1871" s="516"/>
      <c r="C1871" s="1274" t="str">
        <f>T(ESTIMATE!B1862)</f>
        <v>Rekey/lock box</v>
      </c>
      <c r="D1871" s="1274"/>
      <c r="E1871" s="1274"/>
      <c r="F1871" s="1274"/>
      <c r="G1871" s="1274"/>
      <c r="H1871" s="559">
        <f>ESTIMATE!R1862</f>
        <v>0</v>
      </c>
      <c r="I1871" s="560" t="str">
        <f>T(ESTIMATE!U1862)</f>
        <v>ea</v>
      </c>
      <c r="J1871" s="561">
        <f>IF($R$3="Allocate Adders",ESTIMATE!BE1862,ESTIMATE!AY1862)</f>
        <v>0</v>
      </c>
      <c r="K1871" s="561">
        <f>IF($R$3="Allocate Adders",ESTIMATE!BH1862,ESTIMATE!AZ1862)</f>
        <v>0</v>
      </c>
      <c r="L1871" s="561">
        <f>IF($R$3="Allocate Adders",ESTIMATE!BK1862,ESTIMATE!BA1862)</f>
        <v>0</v>
      </c>
      <c r="M1871" s="1275">
        <f t="shared" si="83"/>
        <v>0</v>
      </c>
      <c r="N1871" s="1275"/>
      <c r="O1871" s="520">
        <f t="shared" si="82"/>
        <v>0</v>
      </c>
    </row>
    <row r="1872" spans="2:15" ht="18" hidden="1" customHeight="1">
      <c r="B1872" s="516"/>
      <c r="C1872" s="1274" t="str">
        <f>T(ESTIMATE!B1863)</f>
        <v>Turn on utilities</v>
      </c>
      <c r="D1872" s="1274"/>
      <c r="E1872" s="1274"/>
      <c r="F1872" s="1274"/>
      <c r="G1872" s="1274"/>
      <c r="H1872" s="559">
        <f>ESTIMATE!R1863</f>
        <v>0</v>
      </c>
      <c r="I1872" s="560" t="str">
        <f>T(ESTIMATE!U1863)</f>
        <v>ea</v>
      </c>
      <c r="J1872" s="561">
        <f>IF($R$3="Allocate Adders",ESTIMATE!BE1863,ESTIMATE!AY1863)</f>
        <v>0</v>
      </c>
      <c r="K1872" s="561">
        <f>IF($R$3="Allocate Adders",ESTIMATE!BH1863,ESTIMATE!AZ1863)</f>
        <v>0</v>
      </c>
      <c r="L1872" s="561">
        <f>IF($R$3="Allocate Adders",ESTIMATE!BK1863,ESTIMATE!BA1863)</f>
        <v>0</v>
      </c>
      <c r="M1872" s="1275">
        <f t="shared" si="83"/>
        <v>0</v>
      </c>
      <c r="N1872" s="1275"/>
      <c r="O1872" s="520">
        <f t="shared" si="82"/>
        <v>0</v>
      </c>
    </row>
    <row r="1873" spans="2:15" ht="18" hidden="1" customHeight="1">
      <c r="B1873" s="516"/>
      <c r="C1873" s="1274" t="str">
        <f>T(ESTIMATE!B1864)</f>
        <v>Truck expense/car payment</v>
      </c>
      <c r="D1873" s="1274"/>
      <c r="E1873" s="1274"/>
      <c r="F1873" s="1274"/>
      <c r="G1873" s="1274"/>
      <c r="H1873" s="559">
        <f>ESTIMATE!R1864</f>
        <v>0</v>
      </c>
      <c r="I1873" s="560" t="str">
        <f>T(ESTIMATE!U1864)</f>
        <v>ea</v>
      </c>
      <c r="J1873" s="561">
        <f>IF($R$3="Allocate Adders",ESTIMATE!BE1864,ESTIMATE!AY1864)</f>
        <v>0</v>
      </c>
      <c r="K1873" s="561">
        <f>IF($R$3="Allocate Adders",ESTIMATE!BH1864,ESTIMATE!AZ1864)</f>
        <v>0</v>
      </c>
      <c r="L1873" s="561">
        <f>IF($R$3="Allocate Adders",ESTIMATE!BK1864,ESTIMATE!BA1864)</f>
        <v>0</v>
      </c>
      <c r="M1873" s="1275">
        <f t="shared" si="83"/>
        <v>0</v>
      </c>
      <c r="N1873" s="1275"/>
      <c r="O1873" s="520">
        <f t="shared" si="82"/>
        <v>0</v>
      </c>
    </row>
    <row r="1874" spans="2:15" ht="18" hidden="1" customHeight="1">
      <c r="B1874" s="516"/>
      <c r="C1874" s="1274" t="str">
        <f>T(ESTIMATE!B1865)</f>
        <v>Fuel/gas expense</v>
      </c>
      <c r="D1874" s="1274"/>
      <c r="E1874" s="1274"/>
      <c r="F1874" s="1274"/>
      <c r="G1874" s="1274"/>
      <c r="H1874" s="559">
        <f>ESTIMATE!R1865</f>
        <v>0</v>
      </c>
      <c r="I1874" s="560" t="str">
        <f>T(ESTIMATE!U1865)</f>
        <v>ea</v>
      </c>
      <c r="J1874" s="561">
        <f>IF($R$3="Allocate Adders",ESTIMATE!BE1865,ESTIMATE!AY1865)</f>
        <v>0</v>
      </c>
      <c r="K1874" s="561">
        <f>IF($R$3="Allocate Adders",ESTIMATE!BH1865,ESTIMATE!AZ1865)</f>
        <v>0</v>
      </c>
      <c r="L1874" s="561">
        <f>IF($R$3="Allocate Adders",ESTIMATE!BK1865,ESTIMATE!BA1865)</f>
        <v>0</v>
      </c>
      <c r="M1874" s="1275">
        <f t="shared" si="83"/>
        <v>0</v>
      </c>
      <c r="N1874" s="1275"/>
      <c r="O1874" s="520">
        <f t="shared" si="82"/>
        <v>0</v>
      </c>
    </row>
    <row r="1875" spans="2:15" ht="18" hidden="1" customHeight="1">
      <c r="B1875" s="516"/>
      <c r="C1875" s="1274" t="str">
        <f>T(ESTIMATE!B1866)</f>
        <v>Professional Photography</v>
      </c>
      <c r="D1875" s="1274"/>
      <c r="E1875" s="1274"/>
      <c r="F1875" s="1274"/>
      <c r="G1875" s="1274"/>
      <c r="H1875" s="559">
        <f>ESTIMATE!R1866</f>
        <v>0</v>
      </c>
      <c r="I1875" s="560" t="str">
        <f>T(ESTIMATE!U1866)</f>
        <v>ea</v>
      </c>
      <c r="J1875" s="561">
        <f>IF($R$3="Allocate Adders",ESTIMATE!BE1866,ESTIMATE!AY1866)</f>
        <v>0</v>
      </c>
      <c r="K1875" s="561">
        <f>IF($R$3="Allocate Adders",ESTIMATE!BH1866,ESTIMATE!AZ1866)</f>
        <v>0</v>
      </c>
      <c r="L1875" s="561">
        <f>IF($R$3="Allocate Adders",ESTIMATE!BK1866,ESTIMATE!BA1866)</f>
        <v>0</v>
      </c>
      <c r="M1875" s="1275">
        <f t="shared" si="83"/>
        <v>0</v>
      </c>
      <c r="N1875" s="1275"/>
      <c r="O1875" s="520">
        <f t="shared" si="82"/>
        <v>0</v>
      </c>
    </row>
    <row r="1876" spans="2:15" ht="18" hidden="1" customHeight="1">
      <c r="B1876" s="516"/>
      <c r="C1876" s="1274" t="str">
        <f>T(ESTIMATE!B1867)</f>
        <v>Material Deliveries</v>
      </c>
      <c r="D1876" s="1274"/>
      <c r="E1876" s="1274"/>
      <c r="F1876" s="1274"/>
      <c r="G1876" s="1274"/>
      <c r="H1876" s="559">
        <f>ESTIMATE!R1867</f>
        <v>0</v>
      </c>
      <c r="I1876" s="560" t="str">
        <f>T(ESTIMATE!U1867)</f>
        <v>ea</v>
      </c>
      <c r="J1876" s="561">
        <f>IF($R$3="Allocate Adders",ESTIMATE!BE1867,ESTIMATE!AY1867)</f>
        <v>0</v>
      </c>
      <c r="K1876" s="561">
        <f>IF($R$3="Allocate Adders",ESTIMATE!BH1867,ESTIMATE!AZ1867)</f>
        <v>0</v>
      </c>
      <c r="L1876" s="561">
        <f>IF($R$3="Allocate Adders",ESTIMATE!BK1867,ESTIMATE!BA1867)</f>
        <v>0</v>
      </c>
      <c r="M1876" s="1275">
        <f t="shared" si="83"/>
        <v>0</v>
      </c>
      <c r="N1876" s="1275"/>
      <c r="O1876" s="520">
        <f t="shared" si="82"/>
        <v>0</v>
      </c>
    </row>
    <row r="1877" spans="2:15" ht="18" hidden="1" customHeight="1">
      <c r="B1877" s="516"/>
      <c r="C1877" s="1274" t="str">
        <f>T(ESTIMATE!B1868)</f>
        <v>Final cleaning</v>
      </c>
      <c r="D1877" s="1274"/>
      <c r="E1877" s="1274"/>
      <c r="F1877" s="1274"/>
      <c r="G1877" s="1274"/>
      <c r="H1877" s="559">
        <f>ESTIMATE!R1868</f>
        <v>0</v>
      </c>
      <c r="I1877" s="560" t="str">
        <f>T(ESTIMATE!U1868)</f>
        <v>ea</v>
      </c>
      <c r="J1877" s="561">
        <f>IF($R$3="Allocate Adders",ESTIMATE!BE1868,ESTIMATE!AY1868)</f>
        <v>0</v>
      </c>
      <c r="K1877" s="561">
        <f>IF($R$3="Allocate Adders",ESTIMATE!BH1868,ESTIMATE!AZ1868)</f>
        <v>0</v>
      </c>
      <c r="L1877" s="561">
        <f>IF($R$3="Allocate Adders",ESTIMATE!BK1868,ESTIMATE!BA1868)</f>
        <v>0</v>
      </c>
      <c r="M1877" s="1275">
        <f t="shared" si="83"/>
        <v>0</v>
      </c>
      <c r="N1877" s="1275"/>
      <c r="O1877" s="520">
        <f t="shared" si="82"/>
        <v>0</v>
      </c>
    </row>
    <row r="1878" spans="2:15" ht="18" hidden="1" customHeight="1">
      <c r="B1878" s="516"/>
      <c r="C1878" s="1274" t="str">
        <f>T(ESTIMATE!B1869)</f>
        <v/>
      </c>
      <c r="D1878" s="1274"/>
      <c r="E1878" s="1274"/>
      <c r="F1878" s="1274"/>
      <c r="G1878" s="1274"/>
      <c r="H1878" s="559">
        <f>ESTIMATE!R1869</f>
        <v>0</v>
      </c>
      <c r="I1878" s="560" t="str">
        <f>T(ESTIMATE!U1869)</f>
        <v/>
      </c>
      <c r="J1878" s="561">
        <f>IF($R$3="Allocate Adders",ESTIMATE!BE1869,ESTIMATE!AY1869)</f>
        <v>0</v>
      </c>
      <c r="K1878" s="561">
        <f>IF($R$3="Allocate Adders",ESTIMATE!BH1869,ESTIMATE!AZ1869)</f>
        <v>0</v>
      </c>
      <c r="L1878" s="561">
        <f>IF($R$3="Allocate Adders",ESTIMATE!BK1869,ESTIMATE!BA1869)</f>
        <v>0</v>
      </c>
      <c r="M1878" s="1275">
        <f t="shared" si="83"/>
        <v>0</v>
      </c>
      <c r="N1878" s="1275"/>
      <c r="O1878" s="520">
        <f t="shared" si="82"/>
        <v>0</v>
      </c>
    </row>
    <row r="1879" spans="2:15" ht="18" hidden="1" customHeight="1">
      <c r="B1879" s="516"/>
      <c r="C1879" s="1274" t="str">
        <f>T(ESTIMATE!B1870)</f>
        <v/>
      </c>
      <c r="D1879" s="1274"/>
      <c r="E1879" s="1274"/>
      <c r="F1879" s="1274"/>
      <c r="G1879" s="1274"/>
      <c r="H1879" s="559">
        <f>ESTIMATE!R1870</f>
        <v>0</v>
      </c>
      <c r="I1879" s="560" t="str">
        <f>T(ESTIMATE!U1870)</f>
        <v/>
      </c>
      <c r="J1879" s="561">
        <f>IF($R$3="Allocate Adders",ESTIMATE!BE1870,ESTIMATE!AY1870)</f>
        <v>0</v>
      </c>
      <c r="K1879" s="561">
        <f>IF($R$3="Allocate Adders",ESTIMATE!BH1870,ESTIMATE!AZ1870)</f>
        <v>0</v>
      </c>
      <c r="L1879" s="561">
        <f>IF($R$3="Allocate Adders",ESTIMATE!BK1870,ESTIMATE!BA1870)</f>
        <v>0</v>
      </c>
      <c r="M1879" s="1275">
        <f t="shared" si="83"/>
        <v>0</v>
      </c>
      <c r="N1879" s="1275"/>
      <c r="O1879" s="520">
        <f t="shared" si="82"/>
        <v>0</v>
      </c>
    </row>
    <row r="1880" spans="2:15" ht="18" hidden="1" customHeight="1">
      <c r="B1880" s="516"/>
      <c r="C1880" s="1274" t="str">
        <f>T(ESTIMATE!B1871)</f>
        <v/>
      </c>
      <c r="D1880" s="1274"/>
      <c r="E1880" s="1274"/>
      <c r="F1880" s="1274"/>
      <c r="G1880" s="1274"/>
      <c r="H1880" s="559">
        <f>ESTIMATE!R1871</f>
        <v>0</v>
      </c>
      <c r="I1880" s="560" t="str">
        <f>T(ESTIMATE!U1871)</f>
        <v/>
      </c>
      <c r="J1880" s="561">
        <f>IF($R$3="Allocate Adders",ESTIMATE!BE1871,ESTIMATE!AY1871)</f>
        <v>0</v>
      </c>
      <c r="K1880" s="561">
        <f>IF($R$3="Allocate Adders",ESTIMATE!BH1871,ESTIMATE!AZ1871)</f>
        <v>0</v>
      </c>
      <c r="L1880" s="561">
        <f>IF($R$3="Allocate Adders",ESTIMATE!BK1871,ESTIMATE!BA1871)</f>
        <v>0</v>
      </c>
      <c r="M1880" s="1275">
        <f t="shared" si="83"/>
        <v>0</v>
      </c>
      <c r="N1880" s="1275"/>
      <c r="O1880" s="520">
        <f t="shared" si="82"/>
        <v>0</v>
      </c>
    </row>
    <row r="1881" spans="2:15" ht="18" hidden="1" customHeight="1">
      <c r="B1881" s="516"/>
      <c r="C1881" s="1274" t="str">
        <f>T(ESTIMATE!B1872)</f>
        <v/>
      </c>
      <c r="D1881" s="1274"/>
      <c r="E1881" s="1274"/>
      <c r="F1881" s="1274"/>
      <c r="G1881" s="1274"/>
      <c r="H1881" s="559">
        <f>ESTIMATE!R1872</f>
        <v>0</v>
      </c>
      <c r="I1881" s="560" t="str">
        <f>T(ESTIMATE!U1872)</f>
        <v/>
      </c>
      <c r="J1881" s="561">
        <f>IF($R$3="Allocate Adders",ESTIMATE!BE1872,ESTIMATE!AY1872)</f>
        <v>0</v>
      </c>
      <c r="K1881" s="561">
        <f>IF($R$3="Allocate Adders",ESTIMATE!BH1872,ESTIMATE!AZ1872)</f>
        <v>0</v>
      </c>
      <c r="L1881" s="561">
        <f>IF($R$3="Allocate Adders",ESTIMATE!BK1872,ESTIMATE!BA1872)</f>
        <v>0</v>
      </c>
      <c r="M1881" s="1275">
        <f t="shared" si="83"/>
        <v>0</v>
      </c>
      <c r="N1881" s="1275"/>
      <c r="O1881" s="520">
        <f t="shared" si="82"/>
        <v>0</v>
      </c>
    </row>
    <row r="1882" spans="2:15" ht="18" hidden="1" customHeight="1">
      <c r="B1882" s="516"/>
      <c r="C1882" s="1274" t="str">
        <f>T(ESTIMATE!B1873)</f>
        <v/>
      </c>
      <c r="D1882" s="1274"/>
      <c r="E1882" s="1274"/>
      <c r="F1882" s="1274"/>
      <c r="G1882" s="1274"/>
      <c r="H1882" s="559">
        <f>ESTIMATE!R1873</f>
        <v>0</v>
      </c>
      <c r="I1882" s="560" t="str">
        <f>T(ESTIMATE!U1873)</f>
        <v/>
      </c>
      <c r="J1882" s="561">
        <f>IF($R$3="Allocate Adders",ESTIMATE!BE1873,ESTIMATE!AY1873)</f>
        <v>0</v>
      </c>
      <c r="K1882" s="561">
        <f>IF($R$3="Allocate Adders",ESTIMATE!BH1873,ESTIMATE!AZ1873)</f>
        <v>0</v>
      </c>
      <c r="L1882" s="561">
        <f>IF($R$3="Allocate Adders",ESTIMATE!BK1873,ESTIMATE!BA1873)</f>
        <v>0</v>
      </c>
      <c r="M1882" s="1275">
        <f t="shared" si="83"/>
        <v>0</v>
      </c>
      <c r="N1882" s="1275"/>
      <c r="O1882" s="520">
        <f t="shared" si="82"/>
        <v>0</v>
      </c>
    </row>
    <row r="1883" spans="2:15" ht="18" hidden="1" customHeight="1">
      <c r="B1883" s="516"/>
      <c r="C1883" s="1274" t="str">
        <f>T(ESTIMATE!B1874)</f>
        <v/>
      </c>
      <c r="D1883" s="1274"/>
      <c r="E1883" s="1274"/>
      <c r="F1883" s="1274"/>
      <c r="G1883" s="1274"/>
      <c r="H1883" s="559">
        <f>ESTIMATE!R1874</f>
        <v>0</v>
      </c>
      <c r="I1883" s="560" t="str">
        <f>T(ESTIMATE!U1874)</f>
        <v/>
      </c>
      <c r="J1883" s="561">
        <f>IF($R$3="Allocate Adders",ESTIMATE!BE1874,ESTIMATE!AY1874)</f>
        <v>0</v>
      </c>
      <c r="K1883" s="561">
        <f>IF($R$3="Allocate Adders",ESTIMATE!BH1874,ESTIMATE!AZ1874)</f>
        <v>0</v>
      </c>
      <c r="L1883" s="561">
        <f>IF($R$3="Allocate Adders",ESTIMATE!BK1874,ESTIMATE!BA1874)</f>
        <v>0</v>
      </c>
      <c r="M1883" s="1275">
        <f t="shared" si="83"/>
        <v>0</v>
      </c>
      <c r="N1883" s="1275"/>
      <c r="O1883" s="520">
        <f t="shared" si="82"/>
        <v>0</v>
      </c>
    </row>
    <row r="1884" spans="2:15" ht="18" hidden="1" customHeight="1">
      <c r="B1884" s="516"/>
      <c r="C1884" s="1274" t="str">
        <f>T(ESTIMATE!B1875)</f>
        <v/>
      </c>
      <c r="D1884" s="1274"/>
      <c r="E1884" s="1274"/>
      <c r="F1884" s="1274"/>
      <c r="G1884" s="1274"/>
      <c r="H1884" s="559">
        <f>ESTIMATE!R1875</f>
        <v>0</v>
      </c>
      <c r="I1884" s="560" t="str">
        <f>T(ESTIMATE!U1875)</f>
        <v/>
      </c>
      <c r="J1884" s="561">
        <f>IF($R$3="Allocate Adders",ESTIMATE!BE1875,ESTIMATE!AY1875)</f>
        <v>0</v>
      </c>
      <c r="K1884" s="561">
        <f>IF($R$3="Allocate Adders",ESTIMATE!BH1875,ESTIMATE!AZ1875)</f>
        <v>0</v>
      </c>
      <c r="L1884" s="561">
        <f>IF($R$3="Allocate Adders",ESTIMATE!BK1875,ESTIMATE!BA1875)</f>
        <v>0</v>
      </c>
      <c r="M1884" s="1275">
        <f t="shared" si="83"/>
        <v>0</v>
      </c>
      <c r="N1884" s="1275"/>
      <c r="O1884" s="520">
        <f t="shared" si="82"/>
        <v>0</v>
      </c>
    </row>
    <row r="1885" spans="2:15" ht="18" hidden="1" customHeight="1">
      <c r="B1885" s="516"/>
      <c r="C1885" s="1274" t="str">
        <f>T(ESTIMATE!B1876)</f>
        <v/>
      </c>
      <c r="D1885" s="1274"/>
      <c r="E1885" s="1274"/>
      <c r="F1885" s="1274"/>
      <c r="G1885" s="1274"/>
      <c r="H1885" s="559">
        <f>ESTIMATE!R1876</f>
        <v>0</v>
      </c>
      <c r="I1885" s="560" t="str">
        <f>T(ESTIMATE!U1876)</f>
        <v/>
      </c>
      <c r="J1885" s="561">
        <f>IF($R$3="Allocate Adders",ESTIMATE!BE1876,ESTIMATE!AY1876)</f>
        <v>0</v>
      </c>
      <c r="K1885" s="561">
        <f>IF($R$3="Allocate Adders",ESTIMATE!BH1876,ESTIMATE!AZ1876)</f>
        <v>0</v>
      </c>
      <c r="L1885" s="561">
        <f>IF($R$3="Allocate Adders",ESTIMATE!BK1876,ESTIMATE!BA1876)</f>
        <v>0</v>
      </c>
      <c r="M1885" s="1275">
        <f t="shared" si="83"/>
        <v>0</v>
      </c>
      <c r="N1885" s="1275"/>
      <c r="O1885" s="520">
        <f t="shared" si="82"/>
        <v>0</v>
      </c>
    </row>
    <row r="1886" spans="2:15" ht="18" hidden="1" customHeight="1">
      <c r="B1886" s="516"/>
      <c r="C1886" s="1274" t="str">
        <f>T(ESTIMATE!B1877)</f>
        <v/>
      </c>
      <c r="D1886" s="1274"/>
      <c r="E1886" s="1274"/>
      <c r="F1886" s="1274"/>
      <c r="G1886" s="1274"/>
      <c r="H1886" s="559">
        <f>ESTIMATE!R1877</f>
        <v>0</v>
      </c>
      <c r="I1886" s="560" t="str">
        <f>T(ESTIMATE!U1877)</f>
        <v/>
      </c>
      <c r="J1886" s="561">
        <f>IF($R$3="Allocate Adders",ESTIMATE!BE1877,ESTIMATE!AY1877)</f>
        <v>0</v>
      </c>
      <c r="K1886" s="561">
        <f>IF($R$3="Allocate Adders",ESTIMATE!BH1877,ESTIMATE!AZ1877)</f>
        <v>0</v>
      </c>
      <c r="L1886" s="561">
        <f>IF($R$3="Allocate Adders",ESTIMATE!BK1877,ESTIMATE!BA1877)</f>
        <v>0</v>
      </c>
      <c r="M1886" s="1275">
        <f t="shared" si="83"/>
        <v>0</v>
      </c>
      <c r="N1886" s="1275"/>
      <c r="O1886" s="520">
        <f t="shared" si="82"/>
        <v>0</v>
      </c>
    </row>
    <row r="1887" spans="2:15" ht="18" hidden="1" customHeight="1">
      <c r="B1887" s="516"/>
      <c r="C1887" s="1274" t="str">
        <f>T(ESTIMATE!B1878)</f>
        <v/>
      </c>
      <c r="D1887" s="1274"/>
      <c r="E1887" s="1274"/>
      <c r="F1887" s="1274"/>
      <c r="G1887" s="1274"/>
      <c r="H1887" s="559">
        <f>ESTIMATE!R1878</f>
        <v>0</v>
      </c>
      <c r="I1887" s="560" t="str">
        <f>T(ESTIMATE!U1878)</f>
        <v/>
      </c>
      <c r="J1887" s="561">
        <f>IF($R$3="Allocate Adders",ESTIMATE!BE1878,ESTIMATE!AY1878)</f>
        <v>0</v>
      </c>
      <c r="K1887" s="561">
        <f>IF($R$3="Allocate Adders",ESTIMATE!BH1878,ESTIMATE!AZ1878)</f>
        <v>0</v>
      </c>
      <c r="L1887" s="561">
        <f>IF($R$3="Allocate Adders",ESTIMATE!BK1878,ESTIMATE!BA1878)</f>
        <v>0</v>
      </c>
      <c r="M1887" s="1275">
        <f t="shared" si="83"/>
        <v>0</v>
      </c>
      <c r="N1887" s="1275"/>
      <c r="O1887" s="520">
        <f t="shared" si="82"/>
        <v>0</v>
      </c>
    </row>
    <row r="1888" spans="2:15" ht="18" hidden="1" customHeight="1">
      <c r="B1888" s="516"/>
      <c r="C1888" s="1274" t="str">
        <f>T(ESTIMATE!B1879)</f>
        <v/>
      </c>
      <c r="D1888" s="1274"/>
      <c r="E1888" s="1274"/>
      <c r="F1888" s="1274"/>
      <c r="G1888" s="1274"/>
      <c r="H1888" s="559">
        <f>ESTIMATE!R1879</f>
        <v>0</v>
      </c>
      <c r="I1888" s="560" t="str">
        <f>T(ESTIMATE!U1879)</f>
        <v/>
      </c>
      <c r="J1888" s="561">
        <f>IF($R$3="Allocate Adders",ESTIMATE!BE1879,ESTIMATE!AY1879)</f>
        <v>0</v>
      </c>
      <c r="K1888" s="561">
        <f>IF($R$3="Allocate Adders",ESTIMATE!BH1879,ESTIMATE!AZ1879)</f>
        <v>0</v>
      </c>
      <c r="L1888" s="561">
        <f>IF($R$3="Allocate Adders",ESTIMATE!BK1879,ESTIMATE!BA1879)</f>
        <v>0</v>
      </c>
      <c r="M1888" s="1275">
        <f t="shared" si="83"/>
        <v>0</v>
      </c>
      <c r="N1888" s="1275"/>
      <c r="O1888" s="520">
        <f t="shared" si="82"/>
        <v>0</v>
      </c>
    </row>
    <row r="1889" spans="2:15" ht="18" hidden="1" customHeight="1">
      <c r="B1889" s="516"/>
      <c r="C1889" s="1274" t="str">
        <f>T(ESTIMATE!B1880)</f>
        <v/>
      </c>
      <c r="D1889" s="1274"/>
      <c r="E1889" s="1274"/>
      <c r="F1889" s="1274"/>
      <c r="G1889" s="1274"/>
      <c r="H1889" s="559">
        <f>ESTIMATE!R1880</f>
        <v>0</v>
      </c>
      <c r="I1889" s="560" t="str">
        <f>T(ESTIMATE!U1880)</f>
        <v/>
      </c>
      <c r="J1889" s="561">
        <f>IF($R$3="Allocate Adders",ESTIMATE!BE1880,ESTIMATE!AY1880)</f>
        <v>0</v>
      </c>
      <c r="K1889" s="561">
        <f>IF($R$3="Allocate Adders",ESTIMATE!BH1880,ESTIMATE!AZ1880)</f>
        <v>0</v>
      </c>
      <c r="L1889" s="561">
        <f>IF($R$3="Allocate Adders",ESTIMATE!BK1880,ESTIMATE!BA1880)</f>
        <v>0</v>
      </c>
      <c r="M1889" s="1275">
        <f t="shared" si="83"/>
        <v>0</v>
      </c>
      <c r="N1889" s="1275"/>
      <c r="O1889" s="520">
        <f t="shared" si="82"/>
        <v>0</v>
      </c>
    </row>
    <row r="1890" spans="2:15" ht="18" hidden="1" customHeight="1">
      <c r="B1890" s="516"/>
      <c r="C1890" s="1274" t="str">
        <f>T(ESTIMATE!B1881)</f>
        <v/>
      </c>
      <c r="D1890" s="1274"/>
      <c r="E1890" s="1274"/>
      <c r="F1890" s="1274"/>
      <c r="G1890" s="1274"/>
      <c r="H1890" s="559">
        <f>ESTIMATE!R1881</f>
        <v>0</v>
      </c>
      <c r="I1890" s="560" t="str">
        <f>T(ESTIMATE!U1881)</f>
        <v/>
      </c>
      <c r="J1890" s="561">
        <f>IF($R$3="Allocate Adders",ESTIMATE!BE1881,ESTIMATE!AY1881)</f>
        <v>0</v>
      </c>
      <c r="K1890" s="561">
        <f>IF($R$3="Allocate Adders",ESTIMATE!BH1881,ESTIMATE!AZ1881)</f>
        <v>0</v>
      </c>
      <c r="L1890" s="561">
        <f>IF($R$3="Allocate Adders",ESTIMATE!BK1881,ESTIMATE!BA1881)</f>
        <v>0</v>
      </c>
      <c r="M1890" s="1275">
        <f t="shared" si="83"/>
        <v>0</v>
      </c>
      <c r="N1890" s="1275"/>
      <c r="O1890" s="520">
        <f t="shared" si="82"/>
        <v>0</v>
      </c>
    </row>
    <row r="1891" spans="2:15" ht="18" hidden="1" customHeight="1">
      <c r="B1891" s="516"/>
      <c r="C1891" s="1274" t="str">
        <f>T(ESTIMATE!B1882)</f>
        <v/>
      </c>
      <c r="D1891" s="1274"/>
      <c r="E1891" s="1274"/>
      <c r="F1891" s="1274"/>
      <c r="G1891" s="1274"/>
      <c r="H1891" s="559">
        <f>ESTIMATE!R1882</f>
        <v>0</v>
      </c>
      <c r="I1891" s="560" t="str">
        <f>T(ESTIMATE!U1882)</f>
        <v/>
      </c>
      <c r="J1891" s="561">
        <f>IF($R$3="Allocate Adders",ESTIMATE!BE1882,ESTIMATE!AY1882)</f>
        <v>0</v>
      </c>
      <c r="K1891" s="561">
        <f>IF($R$3="Allocate Adders",ESTIMATE!BH1882,ESTIMATE!AZ1882)</f>
        <v>0</v>
      </c>
      <c r="L1891" s="561">
        <f>IF($R$3="Allocate Adders",ESTIMATE!BK1882,ESTIMATE!BA1882)</f>
        <v>0</v>
      </c>
      <c r="M1891" s="1275">
        <f t="shared" si="83"/>
        <v>0</v>
      </c>
      <c r="N1891" s="1275"/>
      <c r="O1891" s="520">
        <f t="shared" si="82"/>
        <v>0</v>
      </c>
    </row>
    <row r="1892" spans="2:15" ht="18" hidden="1" customHeight="1">
      <c r="B1892" s="516"/>
      <c r="C1892" s="1274" t="str">
        <f>T(ESTIMATE!B1883)</f>
        <v/>
      </c>
      <c r="D1892" s="1274"/>
      <c r="E1892" s="1274"/>
      <c r="F1892" s="1274"/>
      <c r="G1892" s="1274"/>
      <c r="H1892" s="559">
        <f>ESTIMATE!R1883</f>
        <v>0</v>
      </c>
      <c r="I1892" s="560" t="str">
        <f>T(ESTIMATE!U1883)</f>
        <v/>
      </c>
      <c r="J1892" s="561">
        <f>IF($R$3="Allocate Adders",ESTIMATE!BE1883,ESTIMATE!AY1883)</f>
        <v>0</v>
      </c>
      <c r="K1892" s="561">
        <f>IF($R$3="Allocate Adders",ESTIMATE!BH1883,ESTIMATE!AZ1883)</f>
        <v>0</v>
      </c>
      <c r="L1892" s="561">
        <f>IF($R$3="Allocate Adders",ESTIMATE!BK1883,ESTIMATE!BA1883)</f>
        <v>0</v>
      </c>
      <c r="M1892" s="1275">
        <f t="shared" si="83"/>
        <v>0</v>
      </c>
      <c r="N1892" s="1275"/>
      <c r="O1892" s="520">
        <f t="shared" si="82"/>
        <v>0</v>
      </c>
    </row>
    <row r="1893" spans="2:15" ht="18" hidden="1" customHeight="1">
      <c r="B1893" s="516"/>
      <c r="C1893" s="1274" t="str">
        <f>T(ESTIMATE!B1884)</f>
        <v/>
      </c>
      <c r="D1893" s="1274"/>
      <c r="E1893" s="1274"/>
      <c r="F1893" s="1274"/>
      <c r="G1893" s="1274"/>
      <c r="H1893" s="559">
        <f>ESTIMATE!R1884</f>
        <v>0</v>
      </c>
      <c r="I1893" s="560" t="str">
        <f>T(ESTIMATE!U1884)</f>
        <v/>
      </c>
      <c r="J1893" s="561">
        <f>IF($R$3="Allocate Adders",ESTIMATE!BE1884,ESTIMATE!AY1884)</f>
        <v>0</v>
      </c>
      <c r="K1893" s="561">
        <f>IF($R$3="Allocate Adders",ESTIMATE!BH1884,ESTIMATE!AZ1884)</f>
        <v>0</v>
      </c>
      <c r="L1893" s="561">
        <f>IF($R$3="Allocate Adders",ESTIMATE!BK1884,ESTIMATE!BA1884)</f>
        <v>0</v>
      </c>
      <c r="M1893" s="1275">
        <f t="shared" si="83"/>
        <v>0</v>
      </c>
      <c r="N1893" s="1275"/>
      <c r="O1893" s="520">
        <f t="shared" si="82"/>
        <v>0</v>
      </c>
    </row>
    <row r="1894" spans="2:15" ht="18" hidden="1" customHeight="1">
      <c r="B1894" s="516"/>
      <c r="C1894" s="1274" t="str">
        <f>T(ESTIMATE!B1885)</f>
        <v/>
      </c>
      <c r="D1894" s="1274"/>
      <c r="E1894" s="1274"/>
      <c r="F1894" s="1274"/>
      <c r="G1894" s="1274"/>
      <c r="H1894" s="559">
        <f>ESTIMATE!R1885</f>
        <v>0</v>
      </c>
      <c r="I1894" s="560" t="str">
        <f>T(ESTIMATE!U1885)</f>
        <v/>
      </c>
      <c r="J1894" s="561">
        <f>IF($R$3="Allocate Adders",ESTIMATE!BE1885,ESTIMATE!AY1885)</f>
        <v>0</v>
      </c>
      <c r="K1894" s="561">
        <f>IF($R$3="Allocate Adders",ESTIMATE!BH1885,ESTIMATE!AZ1885)</f>
        <v>0</v>
      </c>
      <c r="L1894" s="561">
        <f>IF($R$3="Allocate Adders",ESTIMATE!BK1885,ESTIMATE!BA1885)</f>
        <v>0</v>
      </c>
      <c r="M1894" s="1275">
        <f t="shared" si="83"/>
        <v>0</v>
      </c>
      <c r="N1894" s="1275"/>
      <c r="O1894" s="520">
        <f t="shared" si="82"/>
        <v>0</v>
      </c>
    </row>
    <row r="1895" spans="2:15" ht="18" hidden="1" customHeight="1">
      <c r="B1895" s="516"/>
      <c r="C1895" s="1274" t="str">
        <f>T(ESTIMATE!B1886)</f>
        <v/>
      </c>
      <c r="D1895" s="1274"/>
      <c r="E1895" s="1274"/>
      <c r="F1895" s="1274"/>
      <c r="G1895" s="1274"/>
      <c r="H1895" s="559">
        <f>ESTIMATE!R1886</f>
        <v>0</v>
      </c>
      <c r="I1895" s="560" t="str">
        <f>T(ESTIMATE!U1886)</f>
        <v/>
      </c>
      <c r="J1895" s="561">
        <f>IF($R$3="Allocate Adders",ESTIMATE!BE1886,ESTIMATE!AY1886)</f>
        <v>0</v>
      </c>
      <c r="K1895" s="561">
        <f>IF($R$3="Allocate Adders",ESTIMATE!BH1886,ESTIMATE!AZ1886)</f>
        <v>0</v>
      </c>
      <c r="L1895" s="561">
        <f>IF($R$3="Allocate Adders",ESTIMATE!BK1886,ESTIMATE!BA1886)</f>
        <v>0</v>
      </c>
      <c r="M1895" s="1275">
        <f t="shared" si="83"/>
        <v>0</v>
      </c>
      <c r="N1895" s="1275"/>
      <c r="O1895" s="520">
        <f t="shared" si="82"/>
        <v>0</v>
      </c>
    </row>
    <row r="1896" spans="2:15" ht="18" hidden="1" customHeight="1">
      <c r="B1896" s="516"/>
      <c r="C1896" s="1274" t="str">
        <f>T(ESTIMATE!B1887)</f>
        <v/>
      </c>
      <c r="D1896" s="1274"/>
      <c r="E1896" s="1274"/>
      <c r="F1896" s="1274"/>
      <c r="G1896" s="1274"/>
      <c r="H1896" s="559">
        <f>ESTIMATE!R1887</f>
        <v>0</v>
      </c>
      <c r="I1896" s="560" t="str">
        <f>T(ESTIMATE!U1887)</f>
        <v/>
      </c>
      <c r="J1896" s="561">
        <f>IF($R$3="Allocate Adders",ESTIMATE!BE1887,ESTIMATE!AY1887)</f>
        <v>0</v>
      </c>
      <c r="K1896" s="561">
        <f>IF($R$3="Allocate Adders",ESTIMATE!BH1887,ESTIMATE!AZ1887)</f>
        <v>0</v>
      </c>
      <c r="L1896" s="561">
        <f>IF($R$3="Allocate Adders",ESTIMATE!BK1887,ESTIMATE!BA1887)</f>
        <v>0</v>
      </c>
      <c r="M1896" s="1275">
        <f t="shared" si="83"/>
        <v>0</v>
      </c>
      <c r="N1896" s="1275"/>
      <c r="O1896" s="520">
        <f t="shared" si="82"/>
        <v>0</v>
      </c>
    </row>
    <row r="1897" spans="2:15" ht="18" hidden="1" customHeight="1">
      <c r="B1897" s="516"/>
      <c r="C1897" s="1274" t="str">
        <f>T(ESTIMATE!B1888)</f>
        <v/>
      </c>
      <c r="D1897" s="1274"/>
      <c r="E1897" s="1274"/>
      <c r="F1897" s="1274"/>
      <c r="G1897" s="1274"/>
      <c r="H1897" s="559">
        <f>ESTIMATE!R1888</f>
        <v>0</v>
      </c>
      <c r="I1897" s="560" t="str">
        <f>T(ESTIMATE!U1888)</f>
        <v/>
      </c>
      <c r="J1897" s="561">
        <f>IF($R$3="Allocate Adders",ESTIMATE!BE1888,ESTIMATE!AY1888)</f>
        <v>0</v>
      </c>
      <c r="K1897" s="561">
        <f>IF($R$3="Allocate Adders",ESTIMATE!BH1888,ESTIMATE!AZ1888)</f>
        <v>0</v>
      </c>
      <c r="L1897" s="561">
        <f>IF($R$3="Allocate Adders",ESTIMATE!BK1888,ESTIMATE!BA1888)</f>
        <v>0</v>
      </c>
      <c r="M1897" s="1275">
        <f t="shared" si="83"/>
        <v>0</v>
      </c>
      <c r="N1897" s="1275"/>
      <c r="O1897" s="520">
        <f t="shared" si="82"/>
        <v>0</v>
      </c>
    </row>
    <row r="1898" spans="2:15" ht="18" hidden="1" customHeight="1">
      <c r="B1898" s="516"/>
      <c r="C1898" s="1274" t="str">
        <f>T(ESTIMATE!B1889)</f>
        <v/>
      </c>
      <c r="D1898" s="1274"/>
      <c r="E1898" s="1274"/>
      <c r="F1898" s="1274"/>
      <c r="G1898" s="1274"/>
      <c r="H1898" s="559">
        <f>ESTIMATE!R1889</f>
        <v>0</v>
      </c>
      <c r="I1898" s="560" t="str">
        <f>T(ESTIMATE!U1889)</f>
        <v/>
      </c>
      <c r="J1898" s="561">
        <f>IF($R$3="Allocate Adders",ESTIMATE!BE1889,ESTIMATE!AY1889)</f>
        <v>0</v>
      </c>
      <c r="K1898" s="561">
        <f>IF($R$3="Allocate Adders",ESTIMATE!BH1889,ESTIMATE!AZ1889)</f>
        <v>0</v>
      </c>
      <c r="L1898" s="561">
        <f>IF($R$3="Allocate Adders",ESTIMATE!BK1889,ESTIMATE!BA1889)</f>
        <v>0</v>
      </c>
      <c r="M1898" s="1275">
        <f t="shared" si="83"/>
        <v>0</v>
      </c>
      <c r="N1898" s="1275"/>
      <c r="O1898" s="520">
        <f t="shared" si="82"/>
        <v>0</v>
      </c>
    </row>
    <row r="1899" spans="2:15" ht="18" hidden="1" customHeight="1">
      <c r="B1899" s="516"/>
      <c r="C1899" s="1274" t="str">
        <f>T(ESTIMATE!B1890)</f>
        <v/>
      </c>
      <c r="D1899" s="1274"/>
      <c r="E1899" s="1274"/>
      <c r="F1899" s="1274"/>
      <c r="G1899" s="1274"/>
      <c r="H1899" s="559">
        <f>ESTIMATE!R1890</f>
        <v>0</v>
      </c>
      <c r="I1899" s="560" t="str">
        <f>T(ESTIMATE!U1890)</f>
        <v/>
      </c>
      <c r="J1899" s="561">
        <f>IF($R$3="Allocate Adders",ESTIMATE!BE1890,ESTIMATE!AY1890)</f>
        <v>0</v>
      </c>
      <c r="K1899" s="561">
        <f>IF($R$3="Allocate Adders",ESTIMATE!BH1890,ESTIMATE!AZ1890)</f>
        <v>0</v>
      </c>
      <c r="L1899" s="561">
        <f>IF($R$3="Allocate Adders",ESTIMATE!BK1890,ESTIMATE!BA1890)</f>
        <v>0</v>
      </c>
      <c r="M1899" s="1275">
        <f t="shared" si="83"/>
        <v>0</v>
      </c>
      <c r="N1899" s="1275"/>
      <c r="O1899" s="520">
        <f t="shared" si="82"/>
        <v>0</v>
      </c>
    </row>
    <row r="1900" spans="2:15" ht="18" hidden="1" customHeight="1">
      <c r="B1900" s="516"/>
      <c r="C1900" s="1274" t="str">
        <f>T(ESTIMATE!B1891)</f>
        <v/>
      </c>
      <c r="D1900" s="1274"/>
      <c r="E1900" s="1274"/>
      <c r="F1900" s="1274"/>
      <c r="G1900" s="1274"/>
      <c r="H1900" s="559">
        <f>ESTIMATE!R1891</f>
        <v>0</v>
      </c>
      <c r="I1900" s="560" t="str">
        <f>T(ESTIMATE!U1891)</f>
        <v/>
      </c>
      <c r="J1900" s="561">
        <f>IF($R$3="Allocate Adders",ESTIMATE!BE1891,ESTIMATE!AY1891)</f>
        <v>0</v>
      </c>
      <c r="K1900" s="561">
        <f>IF($R$3="Allocate Adders",ESTIMATE!BH1891,ESTIMATE!AZ1891)</f>
        <v>0</v>
      </c>
      <c r="L1900" s="561">
        <f>IF($R$3="Allocate Adders",ESTIMATE!BK1891,ESTIMATE!BA1891)</f>
        <v>0</v>
      </c>
      <c r="M1900" s="1275">
        <f t="shared" si="83"/>
        <v>0</v>
      </c>
      <c r="N1900" s="1275"/>
      <c r="O1900" s="520">
        <f t="shared" si="82"/>
        <v>0</v>
      </c>
    </row>
    <row r="1901" spans="2:15" ht="18" hidden="1" customHeight="1">
      <c r="B1901" s="516"/>
      <c r="C1901" s="1274" t="str">
        <f>T(ESTIMATE!B1892)</f>
        <v/>
      </c>
      <c r="D1901" s="1274"/>
      <c r="E1901" s="1274"/>
      <c r="F1901" s="1274"/>
      <c r="G1901" s="1274"/>
      <c r="H1901" s="559">
        <f>ESTIMATE!R1892</f>
        <v>0</v>
      </c>
      <c r="I1901" s="560" t="str">
        <f>T(ESTIMATE!U1892)</f>
        <v/>
      </c>
      <c r="J1901" s="561">
        <f>IF($R$3="Allocate Adders",ESTIMATE!BE1892,ESTIMATE!AY1892)</f>
        <v>0</v>
      </c>
      <c r="K1901" s="561">
        <f>IF($R$3="Allocate Adders",ESTIMATE!BH1892,ESTIMATE!AZ1892)</f>
        <v>0</v>
      </c>
      <c r="L1901" s="561">
        <f>IF($R$3="Allocate Adders",ESTIMATE!BK1892,ESTIMATE!BA1892)</f>
        <v>0</v>
      </c>
      <c r="M1901" s="1275">
        <f t="shared" si="83"/>
        <v>0</v>
      </c>
      <c r="N1901" s="1275"/>
      <c r="O1901" s="520">
        <f t="shared" si="82"/>
        <v>0</v>
      </c>
    </row>
    <row r="1902" spans="2:15" ht="18" hidden="1" customHeight="1">
      <c r="B1902" s="516"/>
      <c r="C1902" s="1274" t="str">
        <f>T(ESTIMATE!B1893)</f>
        <v/>
      </c>
      <c r="D1902" s="1274"/>
      <c r="E1902" s="1274"/>
      <c r="F1902" s="1274"/>
      <c r="G1902" s="1274"/>
      <c r="H1902" s="559">
        <f>ESTIMATE!R1893</f>
        <v>0</v>
      </c>
      <c r="I1902" s="560" t="str">
        <f>T(ESTIMATE!U1893)</f>
        <v/>
      </c>
      <c r="J1902" s="561">
        <f>IF($R$3="Allocate Adders",ESTIMATE!BE1893,ESTIMATE!AY1893)</f>
        <v>0</v>
      </c>
      <c r="K1902" s="561">
        <f>IF($R$3="Allocate Adders",ESTIMATE!BH1893,ESTIMATE!AZ1893)</f>
        <v>0</v>
      </c>
      <c r="L1902" s="561">
        <f>IF($R$3="Allocate Adders",ESTIMATE!BK1893,ESTIMATE!BA1893)</f>
        <v>0</v>
      </c>
      <c r="M1902" s="1275">
        <f t="shared" si="83"/>
        <v>0</v>
      </c>
      <c r="N1902" s="1275"/>
      <c r="O1902" s="520">
        <f t="shared" si="82"/>
        <v>0</v>
      </c>
    </row>
    <row r="1903" spans="2:15" ht="18" hidden="1" customHeight="1">
      <c r="B1903" s="516"/>
      <c r="C1903" s="1274" t="str">
        <f>T(ESTIMATE!B1894)</f>
        <v/>
      </c>
      <c r="D1903" s="1274"/>
      <c r="E1903" s="1274"/>
      <c r="F1903" s="1274"/>
      <c r="G1903" s="1274"/>
      <c r="H1903" s="559">
        <f>ESTIMATE!R1894</f>
        <v>0</v>
      </c>
      <c r="I1903" s="560" t="str">
        <f>T(ESTIMATE!U1894)</f>
        <v/>
      </c>
      <c r="J1903" s="561">
        <f>IF($R$3="Allocate Adders",ESTIMATE!BE1894,ESTIMATE!AY1894)</f>
        <v>0</v>
      </c>
      <c r="K1903" s="561">
        <f>IF($R$3="Allocate Adders",ESTIMATE!BH1894,ESTIMATE!AZ1894)</f>
        <v>0</v>
      </c>
      <c r="L1903" s="561">
        <f>IF($R$3="Allocate Adders",ESTIMATE!BK1894,ESTIMATE!BA1894)</f>
        <v>0</v>
      </c>
      <c r="M1903" s="1275">
        <f t="shared" si="83"/>
        <v>0</v>
      </c>
      <c r="N1903" s="1275"/>
      <c r="O1903" s="520">
        <f t="shared" si="82"/>
        <v>0</v>
      </c>
    </row>
    <row r="1904" spans="2:15" ht="18" hidden="1" customHeight="1">
      <c r="B1904" s="516"/>
      <c r="C1904" s="1274" t="str">
        <f>T(ESTIMATE!B1895)</f>
        <v/>
      </c>
      <c r="D1904" s="1274"/>
      <c r="E1904" s="1274"/>
      <c r="F1904" s="1274"/>
      <c r="G1904" s="1274"/>
      <c r="H1904" s="559">
        <f>ESTIMATE!R1895</f>
        <v>0</v>
      </c>
      <c r="I1904" s="560" t="str">
        <f>T(ESTIMATE!U1895)</f>
        <v/>
      </c>
      <c r="J1904" s="561">
        <f>IF($R$3="Allocate Adders",ESTIMATE!BE1895,ESTIMATE!AY1895)</f>
        <v>0</v>
      </c>
      <c r="K1904" s="561">
        <f>IF($R$3="Allocate Adders",ESTIMATE!BH1895,ESTIMATE!AZ1895)</f>
        <v>0</v>
      </c>
      <c r="L1904" s="561">
        <f>IF($R$3="Allocate Adders",ESTIMATE!BK1895,ESTIMATE!BA1895)</f>
        <v>0</v>
      </c>
      <c r="M1904" s="1275">
        <f t="shared" si="83"/>
        <v>0</v>
      </c>
      <c r="N1904" s="1275"/>
      <c r="O1904" s="520">
        <f t="shared" si="82"/>
        <v>0</v>
      </c>
    </row>
    <row r="1905" spans="2:15" ht="18" hidden="1" customHeight="1">
      <c r="B1905" s="516"/>
      <c r="C1905" s="1274" t="str">
        <f>T(ESTIMATE!B1896)</f>
        <v/>
      </c>
      <c r="D1905" s="1274"/>
      <c r="E1905" s="1274"/>
      <c r="F1905" s="1274"/>
      <c r="G1905" s="1274"/>
      <c r="H1905" s="559">
        <f>ESTIMATE!R1896</f>
        <v>0</v>
      </c>
      <c r="I1905" s="560" t="str">
        <f>T(ESTIMATE!U1896)</f>
        <v/>
      </c>
      <c r="J1905" s="561">
        <f>IF($R$3="Allocate Adders",ESTIMATE!BE1896,ESTIMATE!AY1896)</f>
        <v>0</v>
      </c>
      <c r="K1905" s="561">
        <f>IF($R$3="Allocate Adders",ESTIMATE!BH1896,ESTIMATE!AZ1896)</f>
        <v>0</v>
      </c>
      <c r="L1905" s="561">
        <f>IF($R$3="Allocate Adders",ESTIMATE!BK1896,ESTIMATE!BA1896)</f>
        <v>0</v>
      </c>
      <c r="M1905" s="1275">
        <f t="shared" si="83"/>
        <v>0</v>
      </c>
      <c r="N1905" s="1275"/>
      <c r="O1905" s="520">
        <f t="shared" si="82"/>
        <v>0</v>
      </c>
    </row>
    <row r="1906" spans="2:15" ht="18" hidden="1" customHeight="1">
      <c r="B1906" s="516"/>
      <c r="C1906" s="1274" t="str">
        <f>T(ESTIMATE!B1897)</f>
        <v/>
      </c>
      <c r="D1906" s="1274"/>
      <c r="E1906" s="1274"/>
      <c r="F1906" s="1274"/>
      <c r="G1906" s="1274"/>
      <c r="H1906" s="559">
        <f>ESTIMATE!R1897</f>
        <v>0</v>
      </c>
      <c r="I1906" s="560" t="str">
        <f>T(ESTIMATE!U1897)</f>
        <v/>
      </c>
      <c r="J1906" s="561">
        <f>IF($R$3="Allocate Adders",ESTIMATE!BE1897,ESTIMATE!AY1897)</f>
        <v>0</v>
      </c>
      <c r="K1906" s="561">
        <f>IF($R$3="Allocate Adders",ESTIMATE!BH1897,ESTIMATE!AZ1897)</f>
        <v>0</v>
      </c>
      <c r="L1906" s="561">
        <f>IF($R$3="Allocate Adders",ESTIMATE!BK1897,ESTIMATE!BA1897)</f>
        <v>0</v>
      </c>
      <c r="M1906" s="1275">
        <f t="shared" si="83"/>
        <v>0</v>
      </c>
      <c r="N1906" s="1275"/>
      <c r="O1906" s="520">
        <f t="shared" si="82"/>
        <v>0</v>
      </c>
    </row>
    <row r="1907" spans="2:15" ht="4.3499999999999996" hidden="1" customHeight="1" thickBot="1">
      <c r="B1907" s="516"/>
      <c r="C1907" s="562"/>
      <c r="D1907" s="364"/>
      <c r="E1907" s="364"/>
      <c r="F1907" s="364"/>
      <c r="G1907" s="364"/>
      <c r="H1907" s="563"/>
      <c r="I1907" s="364"/>
      <c r="J1907" s="564"/>
      <c r="K1907" s="564"/>
      <c r="L1907" s="564"/>
      <c r="M1907" s="565"/>
      <c r="N1907" s="566"/>
      <c r="O1907" s="520">
        <f>O1908</f>
        <v>0</v>
      </c>
    </row>
    <row r="1908" spans="2:15" ht="22" hidden="1" customHeight="1" thickBot="1">
      <c r="B1908" s="516"/>
      <c r="C1908" s="1276" t="str">
        <f>T(ESTIMATE!AE1899)</f>
        <v>GENERAL REQUIREMENTS TOTAL</v>
      </c>
      <c r="D1908" s="1277"/>
      <c r="E1908" s="1277"/>
      <c r="F1908" s="1277"/>
      <c r="G1908" s="1277"/>
      <c r="H1908" s="1277"/>
      <c r="I1908" s="1278"/>
      <c r="J1908" s="530">
        <f>SUM(J1867:J1907)</f>
        <v>0</v>
      </c>
      <c r="K1908" s="531">
        <f>SUM(K1867:K1907)</f>
        <v>0</v>
      </c>
      <c r="L1908" s="530">
        <f>SUM(L1867:L1907)</f>
        <v>0</v>
      </c>
      <c r="M1908" s="1279">
        <f>SUM(M1867:N1907)</f>
        <v>0</v>
      </c>
      <c r="N1908" s="1280"/>
      <c r="O1908" s="520">
        <f>SUM(O1866:O1906)</f>
        <v>0</v>
      </c>
    </row>
    <row r="1909" spans="2:15" ht="20.7" hidden="1" customHeight="1">
      <c r="B1909" s="521"/>
      <c r="C1909" s="585"/>
      <c r="D1909" s="585"/>
      <c r="E1909" s="585"/>
      <c r="F1909" s="585"/>
      <c r="G1909" s="585"/>
      <c r="H1909" s="586"/>
      <c r="I1909" s="585"/>
      <c r="J1909" s="587"/>
      <c r="K1909" s="587"/>
      <c r="L1909" s="587"/>
      <c r="M1909" s="588"/>
      <c r="N1909" s="571"/>
      <c r="O1909" s="520">
        <f>O1908</f>
        <v>0</v>
      </c>
    </row>
    <row r="1910" spans="2:15" ht="5.45" hidden="1" customHeight="1">
      <c r="B1910" s="597"/>
      <c r="C1910" s="1281"/>
      <c r="D1910" s="1281"/>
      <c r="E1910" s="1281"/>
      <c r="F1910" s="1281"/>
      <c r="G1910" s="1281"/>
      <c r="H1910" s="594"/>
      <c r="I1910" s="595"/>
      <c r="J1910" s="596"/>
      <c r="K1910" s="596"/>
      <c r="L1910" s="596"/>
      <c r="M1910" s="1282"/>
      <c r="N1910" s="1282"/>
    </row>
    <row r="1911" spans="2:15" ht="22" hidden="1" customHeight="1">
      <c r="B1911" s="521"/>
      <c r="C1911" s="1283" t="str">
        <f>T(ESTIMATE!B1902)</f>
        <v>ARCHITECTURAL/ENGINEERING</v>
      </c>
      <c r="D1911" s="1283"/>
      <c r="E1911" s="1283"/>
      <c r="F1911" s="1283"/>
      <c r="G1911" s="1284"/>
      <c r="H1911" s="556">
        <f>SUM(H1912:H1951)</f>
        <v>0</v>
      </c>
      <c r="I1911" s="557"/>
      <c r="J1911" s="558"/>
      <c r="K1911" s="558"/>
      <c r="L1911" s="558"/>
      <c r="M1911" s="1285"/>
      <c r="N1911" s="1286"/>
      <c r="O1911" s="520">
        <f t="shared" ref="O1911:O1951" si="84">H1911</f>
        <v>0</v>
      </c>
    </row>
    <row r="1912" spans="2:15" ht="18" hidden="1" customHeight="1">
      <c r="B1912" s="516"/>
      <c r="C1912" s="1274" t="str">
        <f>T(ESTIMATE!B1903)</f>
        <v>Architectural/Engineering Bid/Allowance</v>
      </c>
      <c r="D1912" s="1274"/>
      <c r="E1912" s="1274"/>
      <c r="F1912" s="1274"/>
      <c r="G1912" s="1274"/>
      <c r="H1912" s="559">
        <f>ESTIMATE!R1903</f>
        <v>0</v>
      </c>
      <c r="I1912" s="560" t="str">
        <f>T(ESTIMATE!U1903)</f>
        <v/>
      </c>
      <c r="J1912" s="561">
        <f>IF($R$3="Allocate Adders",ESTIMATE!BE1903,ESTIMATE!AY1903)</f>
        <v>0</v>
      </c>
      <c r="K1912" s="561">
        <f>IF($R$3="Allocate Adders",ESTIMATE!BH1903,ESTIMATE!AZ1903)</f>
        <v>0</v>
      </c>
      <c r="L1912" s="561">
        <f>IF($R$3="Allocate Adders",ESTIMATE!BK1903,ESTIMATE!BA1903)</f>
        <v>0</v>
      </c>
      <c r="M1912" s="1275">
        <f t="shared" ref="M1912:M1951" si="85">SUM(J1912:L1912)</f>
        <v>0</v>
      </c>
      <c r="N1912" s="1275"/>
      <c r="O1912" s="520">
        <f t="shared" si="84"/>
        <v>0</v>
      </c>
    </row>
    <row r="1913" spans="2:15" ht="18" hidden="1" customHeight="1">
      <c r="B1913" s="516"/>
      <c r="C1913" s="1274" t="str">
        <f>T(ESTIMATE!B1904)</f>
        <v/>
      </c>
      <c r="D1913" s="1274"/>
      <c r="E1913" s="1274"/>
      <c r="F1913" s="1274"/>
      <c r="G1913" s="1274"/>
      <c r="H1913" s="559">
        <f>ESTIMATE!R1904</f>
        <v>0</v>
      </c>
      <c r="I1913" s="560" t="str">
        <f>T(ESTIMATE!U1904)</f>
        <v/>
      </c>
      <c r="J1913" s="561">
        <f>IF($R$3="Allocate Adders",ESTIMATE!BE1904,ESTIMATE!AY1904)</f>
        <v>0</v>
      </c>
      <c r="K1913" s="561">
        <f>IF($R$3="Allocate Adders",ESTIMATE!BH1904,ESTIMATE!AZ1904)</f>
        <v>0</v>
      </c>
      <c r="L1913" s="561">
        <f>IF($R$3="Allocate Adders",ESTIMATE!BK1904,ESTIMATE!BA1904)</f>
        <v>0</v>
      </c>
      <c r="M1913" s="1275">
        <f t="shared" si="85"/>
        <v>0</v>
      </c>
      <c r="N1913" s="1275"/>
      <c r="O1913" s="520">
        <f t="shared" si="84"/>
        <v>0</v>
      </c>
    </row>
    <row r="1914" spans="2:15" ht="18" hidden="1" customHeight="1">
      <c r="B1914" s="516"/>
      <c r="C1914" s="1274" t="str">
        <f>T(ESTIMATE!B1905)</f>
        <v>Architectural Fees</v>
      </c>
      <c r="D1914" s="1274"/>
      <c r="E1914" s="1274"/>
      <c r="F1914" s="1274"/>
      <c r="G1914" s="1274"/>
      <c r="H1914" s="559">
        <f>ESTIMATE!R1905</f>
        <v>0</v>
      </c>
      <c r="I1914" s="560" t="str">
        <f>T(ESTIMATE!U1905)</f>
        <v>hrs</v>
      </c>
      <c r="J1914" s="561">
        <f>IF($R$3="Allocate Adders",ESTIMATE!BE1905,ESTIMATE!AY1905)</f>
        <v>0</v>
      </c>
      <c r="K1914" s="561">
        <f>IF($R$3="Allocate Adders",ESTIMATE!BH1905,ESTIMATE!AZ1905)</f>
        <v>0</v>
      </c>
      <c r="L1914" s="561">
        <f>IF($R$3="Allocate Adders",ESTIMATE!BK1905,ESTIMATE!BA1905)</f>
        <v>0</v>
      </c>
      <c r="M1914" s="1275">
        <f t="shared" si="85"/>
        <v>0</v>
      </c>
      <c r="N1914" s="1275"/>
      <c r="O1914" s="520">
        <f t="shared" si="84"/>
        <v>0</v>
      </c>
    </row>
    <row r="1915" spans="2:15" ht="18" hidden="1" customHeight="1">
      <c r="B1915" s="516"/>
      <c r="C1915" s="1274" t="str">
        <f>T(ESTIMATE!B1906)</f>
        <v>Engineering Fees</v>
      </c>
      <c r="D1915" s="1274"/>
      <c r="E1915" s="1274"/>
      <c r="F1915" s="1274"/>
      <c r="G1915" s="1274"/>
      <c r="H1915" s="559">
        <f>ESTIMATE!R1906</f>
        <v>0</v>
      </c>
      <c r="I1915" s="560" t="str">
        <f>T(ESTIMATE!U1906)</f>
        <v>hrs</v>
      </c>
      <c r="J1915" s="561">
        <f>IF($R$3="Allocate Adders",ESTIMATE!BE1906,ESTIMATE!AY1906)</f>
        <v>0</v>
      </c>
      <c r="K1915" s="561">
        <f>IF($R$3="Allocate Adders",ESTIMATE!BH1906,ESTIMATE!AZ1906)</f>
        <v>0</v>
      </c>
      <c r="L1915" s="561">
        <f>IF($R$3="Allocate Adders",ESTIMATE!BK1906,ESTIMATE!BA1906)</f>
        <v>0</v>
      </c>
      <c r="M1915" s="1275">
        <f t="shared" si="85"/>
        <v>0</v>
      </c>
      <c r="N1915" s="1275"/>
      <c r="O1915" s="520">
        <f t="shared" si="84"/>
        <v>0</v>
      </c>
    </row>
    <row r="1916" spans="2:15" ht="18" hidden="1" customHeight="1">
      <c r="B1916" s="516"/>
      <c r="C1916" s="1274" t="str">
        <f>T(ESTIMATE!B1907)</f>
        <v/>
      </c>
      <c r="D1916" s="1274"/>
      <c r="E1916" s="1274"/>
      <c r="F1916" s="1274"/>
      <c r="G1916" s="1274"/>
      <c r="H1916" s="559">
        <f>ESTIMATE!R1907</f>
        <v>0</v>
      </c>
      <c r="I1916" s="560" t="str">
        <f>T(ESTIMATE!U1907)</f>
        <v/>
      </c>
      <c r="J1916" s="561">
        <f>IF($R$3="Allocate Adders",ESTIMATE!BE1907,ESTIMATE!AY1907)</f>
        <v>0</v>
      </c>
      <c r="K1916" s="561">
        <f>IF($R$3="Allocate Adders",ESTIMATE!BH1907,ESTIMATE!AZ1907)</f>
        <v>0</v>
      </c>
      <c r="L1916" s="561">
        <f>IF($R$3="Allocate Adders",ESTIMATE!BK1907,ESTIMATE!BA1907)</f>
        <v>0</v>
      </c>
      <c r="M1916" s="1275">
        <f t="shared" si="85"/>
        <v>0</v>
      </c>
      <c r="N1916" s="1275"/>
      <c r="O1916" s="520">
        <f t="shared" si="84"/>
        <v>0</v>
      </c>
    </row>
    <row r="1917" spans="2:15" ht="18" hidden="1" customHeight="1">
      <c r="B1917" s="516"/>
      <c r="C1917" s="1274" t="str">
        <f>T(ESTIMATE!B1908)</f>
        <v/>
      </c>
      <c r="D1917" s="1274"/>
      <c r="E1917" s="1274"/>
      <c r="F1917" s="1274"/>
      <c r="G1917" s="1274"/>
      <c r="H1917" s="559">
        <f>ESTIMATE!R1908</f>
        <v>0</v>
      </c>
      <c r="I1917" s="560" t="str">
        <f>T(ESTIMATE!U1908)</f>
        <v/>
      </c>
      <c r="J1917" s="561">
        <f>IF($R$3="Allocate Adders",ESTIMATE!BE1908,ESTIMATE!AY1908)</f>
        <v>0</v>
      </c>
      <c r="K1917" s="561">
        <f>IF($R$3="Allocate Adders",ESTIMATE!BH1908,ESTIMATE!AZ1908)</f>
        <v>0</v>
      </c>
      <c r="L1917" s="561">
        <f>IF($R$3="Allocate Adders",ESTIMATE!BK1908,ESTIMATE!BA1908)</f>
        <v>0</v>
      </c>
      <c r="M1917" s="1275">
        <f t="shared" si="85"/>
        <v>0</v>
      </c>
      <c r="N1917" s="1275"/>
      <c r="O1917" s="520">
        <f t="shared" si="84"/>
        <v>0</v>
      </c>
    </row>
    <row r="1918" spans="2:15" ht="18" hidden="1" customHeight="1">
      <c r="B1918" s="516"/>
      <c r="C1918" s="1274" t="str">
        <f>T(ESTIMATE!B1909)</f>
        <v/>
      </c>
      <c r="D1918" s="1274"/>
      <c r="E1918" s="1274"/>
      <c r="F1918" s="1274"/>
      <c r="G1918" s="1274"/>
      <c r="H1918" s="559">
        <f>ESTIMATE!R1909</f>
        <v>0</v>
      </c>
      <c r="I1918" s="560" t="str">
        <f>T(ESTIMATE!U1909)</f>
        <v/>
      </c>
      <c r="J1918" s="561">
        <f>IF($R$3="Allocate Adders",ESTIMATE!BE1909,ESTIMATE!AY1909)</f>
        <v>0</v>
      </c>
      <c r="K1918" s="561">
        <f>IF($R$3="Allocate Adders",ESTIMATE!BH1909,ESTIMATE!AZ1909)</f>
        <v>0</v>
      </c>
      <c r="L1918" s="561">
        <f>IF($R$3="Allocate Adders",ESTIMATE!BK1909,ESTIMATE!BA1909)</f>
        <v>0</v>
      </c>
      <c r="M1918" s="1275">
        <f t="shared" si="85"/>
        <v>0</v>
      </c>
      <c r="N1918" s="1275"/>
      <c r="O1918" s="520">
        <f t="shared" si="84"/>
        <v>0</v>
      </c>
    </row>
    <row r="1919" spans="2:15" ht="18" hidden="1" customHeight="1">
      <c r="B1919" s="516"/>
      <c r="C1919" s="1274" t="str">
        <f>T(ESTIMATE!B1910)</f>
        <v/>
      </c>
      <c r="D1919" s="1274"/>
      <c r="E1919" s="1274"/>
      <c r="F1919" s="1274"/>
      <c r="G1919" s="1274"/>
      <c r="H1919" s="559">
        <f>ESTIMATE!R1910</f>
        <v>0</v>
      </c>
      <c r="I1919" s="560" t="str">
        <f>T(ESTIMATE!U1910)</f>
        <v/>
      </c>
      <c r="J1919" s="561">
        <f>IF($R$3="Allocate Adders",ESTIMATE!BE1910,ESTIMATE!AY1910)</f>
        <v>0</v>
      </c>
      <c r="K1919" s="561">
        <f>IF($R$3="Allocate Adders",ESTIMATE!BH1910,ESTIMATE!AZ1910)</f>
        <v>0</v>
      </c>
      <c r="L1919" s="561">
        <f>IF($R$3="Allocate Adders",ESTIMATE!BK1910,ESTIMATE!BA1910)</f>
        <v>0</v>
      </c>
      <c r="M1919" s="1275">
        <f t="shared" si="85"/>
        <v>0</v>
      </c>
      <c r="N1919" s="1275"/>
      <c r="O1919" s="520">
        <f t="shared" si="84"/>
        <v>0</v>
      </c>
    </row>
    <row r="1920" spans="2:15" ht="18" hidden="1" customHeight="1">
      <c r="B1920" s="516"/>
      <c r="C1920" s="1274" t="str">
        <f>T(ESTIMATE!B1911)</f>
        <v/>
      </c>
      <c r="D1920" s="1274"/>
      <c r="E1920" s="1274"/>
      <c r="F1920" s="1274"/>
      <c r="G1920" s="1274"/>
      <c r="H1920" s="559">
        <f>ESTIMATE!R1911</f>
        <v>0</v>
      </c>
      <c r="I1920" s="560" t="str">
        <f>T(ESTIMATE!U1911)</f>
        <v/>
      </c>
      <c r="J1920" s="561">
        <f>IF($R$3="Allocate Adders",ESTIMATE!BE1911,ESTIMATE!AY1911)</f>
        <v>0</v>
      </c>
      <c r="K1920" s="561">
        <f>IF($R$3="Allocate Adders",ESTIMATE!BH1911,ESTIMATE!AZ1911)</f>
        <v>0</v>
      </c>
      <c r="L1920" s="561">
        <f>IF($R$3="Allocate Adders",ESTIMATE!BK1911,ESTIMATE!BA1911)</f>
        <v>0</v>
      </c>
      <c r="M1920" s="1275">
        <f t="shared" si="85"/>
        <v>0</v>
      </c>
      <c r="N1920" s="1275"/>
      <c r="O1920" s="520">
        <f t="shared" si="84"/>
        <v>0</v>
      </c>
    </row>
    <row r="1921" spans="2:15" ht="18" hidden="1" customHeight="1">
      <c r="B1921" s="516"/>
      <c r="C1921" s="1274" t="str">
        <f>T(ESTIMATE!B1912)</f>
        <v/>
      </c>
      <c r="D1921" s="1274"/>
      <c r="E1921" s="1274"/>
      <c r="F1921" s="1274"/>
      <c r="G1921" s="1274"/>
      <c r="H1921" s="559">
        <f>ESTIMATE!R1912</f>
        <v>0</v>
      </c>
      <c r="I1921" s="560" t="str">
        <f>T(ESTIMATE!U1912)</f>
        <v/>
      </c>
      <c r="J1921" s="561">
        <f>IF($R$3="Allocate Adders",ESTIMATE!BE1912,ESTIMATE!AY1912)</f>
        <v>0</v>
      </c>
      <c r="K1921" s="561">
        <f>IF($R$3="Allocate Adders",ESTIMATE!BH1912,ESTIMATE!AZ1912)</f>
        <v>0</v>
      </c>
      <c r="L1921" s="561">
        <f>IF($R$3="Allocate Adders",ESTIMATE!BK1912,ESTIMATE!BA1912)</f>
        <v>0</v>
      </c>
      <c r="M1921" s="1275">
        <f t="shared" si="85"/>
        <v>0</v>
      </c>
      <c r="N1921" s="1275"/>
      <c r="O1921" s="520">
        <f t="shared" si="84"/>
        <v>0</v>
      </c>
    </row>
    <row r="1922" spans="2:15" ht="18" hidden="1" customHeight="1">
      <c r="B1922" s="516"/>
      <c r="C1922" s="1274" t="str">
        <f>T(ESTIMATE!B1913)</f>
        <v/>
      </c>
      <c r="D1922" s="1274"/>
      <c r="E1922" s="1274"/>
      <c r="F1922" s="1274"/>
      <c r="G1922" s="1274"/>
      <c r="H1922" s="559">
        <f>ESTIMATE!R1913</f>
        <v>0</v>
      </c>
      <c r="I1922" s="560" t="str">
        <f>T(ESTIMATE!U1913)</f>
        <v/>
      </c>
      <c r="J1922" s="561">
        <f>IF($R$3="Allocate Adders",ESTIMATE!BE1913,ESTIMATE!AY1913)</f>
        <v>0</v>
      </c>
      <c r="K1922" s="561">
        <f>IF($R$3="Allocate Adders",ESTIMATE!BH1913,ESTIMATE!AZ1913)</f>
        <v>0</v>
      </c>
      <c r="L1922" s="561">
        <f>IF($R$3="Allocate Adders",ESTIMATE!BK1913,ESTIMATE!BA1913)</f>
        <v>0</v>
      </c>
      <c r="M1922" s="1275">
        <f t="shared" si="85"/>
        <v>0</v>
      </c>
      <c r="N1922" s="1275"/>
      <c r="O1922" s="520">
        <f t="shared" si="84"/>
        <v>0</v>
      </c>
    </row>
    <row r="1923" spans="2:15" ht="18" hidden="1" customHeight="1">
      <c r="B1923" s="516"/>
      <c r="C1923" s="1274" t="str">
        <f>T(ESTIMATE!B1914)</f>
        <v/>
      </c>
      <c r="D1923" s="1274"/>
      <c r="E1923" s="1274"/>
      <c r="F1923" s="1274"/>
      <c r="G1923" s="1274"/>
      <c r="H1923" s="559">
        <f>ESTIMATE!R1914</f>
        <v>0</v>
      </c>
      <c r="I1923" s="560" t="str">
        <f>T(ESTIMATE!U1914)</f>
        <v/>
      </c>
      <c r="J1923" s="561">
        <f>IF($R$3="Allocate Adders",ESTIMATE!BE1914,ESTIMATE!AY1914)</f>
        <v>0</v>
      </c>
      <c r="K1923" s="561">
        <f>IF($R$3="Allocate Adders",ESTIMATE!BH1914,ESTIMATE!AZ1914)</f>
        <v>0</v>
      </c>
      <c r="L1923" s="561">
        <f>IF($R$3="Allocate Adders",ESTIMATE!BK1914,ESTIMATE!BA1914)</f>
        <v>0</v>
      </c>
      <c r="M1923" s="1275">
        <f t="shared" si="85"/>
        <v>0</v>
      </c>
      <c r="N1923" s="1275"/>
      <c r="O1923" s="520">
        <f t="shared" si="84"/>
        <v>0</v>
      </c>
    </row>
    <row r="1924" spans="2:15" ht="18" hidden="1" customHeight="1">
      <c r="B1924" s="516"/>
      <c r="C1924" s="1274" t="str">
        <f>T(ESTIMATE!B1915)</f>
        <v/>
      </c>
      <c r="D1924" s="1274"/>
      <c r="E1924" s="1274"/>
      <c r="F1924" s="1274"/>
      <c r="G1924" s="1274"/>
      <c r="H1924" s="559">
        <f>ESTIMATE!R1915</f>
        <v>0</v>
      </c>
      <c r="I1924" s="560" t="str">
        <f>T(ESTIMATE!U1915)</f>
        <v/>
      </c>
      <c r="J1924" s="561">
        <f>IF($R$3="Allocate Adders",ESTIMATE!BE1915,ESTIMATE!AY1915)</f>
        <v>0</v>
      </c>
      <c r="K1924" s="561">
        <f>IF($R$3="Allocate Adders",ESTIMATE!BH1915,ESTIMATE!AZ1915)</f>
        <v>0</v>
      </c>
      <c r="L1924" s="561">
        <f>IF($R$3="Allocate Adders",ESTIMATE!BK1915,ESTIMATE!BA1915)</f>
        <v>0</v>
      </c>
      <c r="M1924" s="1275">
        <f t="shared" si="85"/>
        <v>0</v>
      </c>
      <c r="N1924" s="1275"/>
      <c r="O1924" s="520">
        <f t="shared" si="84"/>
        <v>0</v>
      </c>
    </row>
    <row r="1925" spans="2:15" ht="18" hidden="1" customHeight="1">
      <c r="B1925" s="516"/>
      <c r="C1925" s="1274" t="str">
        <f>T(ESTIMATE!B1916)</f>
        <v/>
      </c>
      <c r="D1925" s="1274"/>
      <c r="E1925" s="1274"/>
      <c r="F1925" s="1274"/>
      <c r="G1925" s="1274"/>
      <c r="H1925" s="559">
        <f>ESTIMATE!R1916</f>
        <v>0</v>
      </c>
      <c r="I1925" s="560" t="str">
        <f>T(ESTIMATE!U1916)</f>
        <v/>
      </c>
      <c r="J1925" s="561">
        <f>IF($R$3="Allocate Adders",ESTIMATE!BE1916,ESTIMATE!AY1916)</f>
        <v>0</v>
      </c>
      <c r="K1925" s="561">
        <f>IF($R$3="Allocate Adders",ESTIMATE!BH1916,ESTIMATE!AZ1916)</f>
        <v>0</v>
      </c>
      <c r="L1925" s="561">
        <f>IF($R$3="Allocate Adders",ESTIMATE!BK1916,ESTIMATE!BA1916)</f>
        <v>0</v>
      </c>
      <c r="M1925" s="1275">
        <f t="shared" si="85"/>
        <v>0</v>
      </c>
      <c r="N1925" s="1275"/>
      <c r="O1925" s="520">
        <f t="shared" si="84"/>
        <v>0</v>
      </c>
    </row>
    <row r="1926" spans="2:15" ht="18" hidden="1" customHeight="1">
      <c r="B1926" s="516"/>
      <c r="C1926" s="1274" t="str">
        <f>T(ESTIMATE!B1917)</f>
        <v/>
      </c>
      <c r="D1926" s="1274"/>
      <c r="E1926" s="1274"/>
      <c r="F1926" s="1274"/>
      <c r="G1926" s="1274"/>
      <c r="H1926" s="559">
        <f>ESTIMATE!R1917</f>
        <v>0</v>
      </c>
      <c r="I1926" s="560" t="str">
        <f>T(ESTIMATE!U1917)</f>
        <v/>
      </c>
      <c r="J1926" s="561">
        <f>IF($R$3="Allocate Adders",ESTIMATE!BE1917,ESTIMATE!AY1917)</f>
        <v>0</v>
      </c>
      <c r="K1926" s="561">
        <f>IF($R$3="Allocate Adders",ESTIMATE!BH1917,ESTIMATE!AZ1917)</f>
        <v>0</v>
      </c>
      <c r="L1926" s="561">
        <f>IF($R$3="Allocate Adders",ESTIMATE!BK1917,ESTIMATE!BA1917)</f>
        <v>0</v>
      </c>
      <c r="M1926" s="1275">
        <f t="shared" si="85"/>
        <v>0</v>
      </c>
      <c r="N1926" s="1275"/>
      <c r="O1926" s="520">
        <f t="shared" si="84"/>
        <v>0</v>
      </c>
    </row>
    <row r="1927" spans="2:15" ht="18" hidden="1" customHeight="1">
      <c r="B1927" s="516"/>
      <c r="C1927" s="1274" t="str">
        <f>T(ESTIMATE!B1918)</f>
        <v/>
      </c>
      <c r="D1927" s="1274"/>
      <c r="E1927" s="1274"/>
      <c r="F1927" s="1274"/>
      <c r="G1927" s="1274"/>
      <c r="H1927" s="559">
        <f>ESTIMATE!R1918</f>
        <v>0</v>
      </c>
      <c r="I1927" s="560" t="str">
        <f>T(ESTIMATE!U1918)</f>
        <v/>
      </c>
      <c r="J1927" s="561">
        <f>IF($R$3="Allocate Adders",ESTIMATE!BE1918,ESTIMATE!AY1918)</f>
        <v>0</v>
      </c>
      <c r="K1927" s="561">
        <f>IF($R$3="Allocate Adders",ESTIMATE!BH1918,ESTIMATE!AZ1918)</f>
        <v>0</v>
      </c>
      <c r="L1927" s="561">
        <f>IF($R$3="Allocate Adders",ESTIMATE!BK1918,ESTIMATE!BA1918)</f>
        <v>0</v>
      </c>
      <c r="M1927" s="1275">
        <f t="shared" si="85"/>
        <v>0</v>
      </c>
      <c r="N1927" s="1275"/>
      <c r="O1927" s="520">
        <f t="shared" si="84"/>
        <v>0</v>
      </c>
    </row>
    <row r="1928" spans="2:15" ht="18" hidden="1" customHeight="1">
      <c r="B1928" s="516"/>
      <c r="C1928" s="1274" t="str">
        <f>T(ESTIMATE!B1919)</f>
        <v/>
      </c>
      <c r="D1928" s="1274"/>
      <c r="E1928" s="1274"/>
      <c r="F1928" s="1274"/>
      <c r="G1928" s="1274"/>
      <c r="H1928" s="559">
        <f>ESTIMATE!R1919</f>
        <v>0</v>
      </c>
      <c r="I1928" s="560" t="str">
        <f>T(ESTIMATE!U1919)</f>
        <v/>
      </c>
      <c r="J1928" s="561">
        <f>IF($R$3="Allocate Adders",ESTIMATE!BE1919,ESTIMATE!AY1919)</f>
        <v>0</v>
      </c>
      <c r="K1928" s="561">
        <f>IF($R$3="Allocate Adders",ESTIMATE!BH1919,ESTIMATE!AZ1919)</f>
        <v>0</v>
      </c>
      <c r="L1928" s="561">
        <f>IF($R$3="Allocate Adders",ESTIMATE!BK1919,ESTIMATE!BA1919)</f>
        <v>0</v>
      </c>
      <c r="M1928" s="1275">
        <f t="shared" si="85"/>
        <v>0</v>
      </c>
      <c r="N1928" s="1275"/>
      <c r="O1928" s="520">
        <f t="shared" si="84"/>
        <v>0</v>
      </c>
    </row>
    <row r="1929" spans="2:15" ht="18" hidden="1" customHeight="1">
      <c r="B1929" s="516"/>
      <c r="C1929" s="1274" t="str">
        <f>T(ESTIMATE!B1920)</f>
        <v/>
      </c>
      <c r="D1929" s="1274"/>
      <c r="E1929" s="1274"/>
      <c r="F1929" s="1274"/>
      <c r="G1929" s="1274"/>
      <c r="H1929" s="559">
        <f>ESTIMATE!R1920</f>
        <v>0</v>
      </c>
      <c r="I1929" s="560" t="str">
        <f>T(ESTIMATE!U1920)</f>
        <v/>
      </c>
      <c r="J1929" s="561">
        <f>IF($R$3="Allocate Adders",ESTIMATE!BE1920,ESTIMATE!AY1920)</f>
        <v>0</v>
      </c>
      <c r="K1929" s="561">
        <f>IF($R$3="Allocate Adders",ESTIMATE!BH1920,ESTIMATE!AZ1920)</f>
        <v>0</v>
      </c>
      <c r="L1929" s="561">
        <f>IF($R$3="Allocate Adders",ESTIMATE!BK1920,ESTIMATE!BA1920)</f>
        <v>0</v>
      </c>
      <c r="M1929" s="1275">
        <f t="shared" si="85"/>
        <v>0</v>
      </c>
      <c r="N1929" s="1275"/>
      <c r="O1929" s="520">
        <f t="shared" si="84"/>
        <v>0</v>
      </c>
    </row>
    <row r="1930" spans="2:15" ht="18" hidden="1" customHeight="1">
      <c r="B1930" s="516"/>
      <c r="C1930" s="1274" t="str">
        <f>T(ESTIMATE!B1921)</f>
        <v/>
      </c>
      <c r="D1930" s="1274"/>
      <c r="E1930" s="1274"/>
      <c r="F1930" s="1274"/>
      <c r="G1930" s="1274"/>
      <c r="H1930" s="559">
        <f>ESTIMATE!R1921</f>
        <v>0</v>
      </c>
      <c r="I1930" s="560" t="str">
        <f>T(ESTIMATE!U1921)</f>
        <v/>
      </c>
      <c r="J1930" s="561">
        <f>IF($R$3="Allocate Adders",ESTIMATE!BE1921,ESTIMATE!AY1921)</f>
        <v>0</v>
      </c>
      <c r="K1930" s="561">
        <f>IF($R$3="Allocate Adders",ESTIMATE!BH1921,ESTIMATE!AZ1921)</f>
        <v>0</v>
      </c>
      <c r="L1930" s="561">
        <f>IF($R$3="Allocate Adders",ESTIMATE!BK1921,ESTIMATE!BA1921)</f>
        <v>0</v>
      </c>
      <c r="M1930" s="1275">
        <f t="shared" si="85"/>
        <v>0</v>
      </c>
      <c r="N1930" s="1275"/>
      <c r="O1930" s="520">
        <f t="shared" si="84"/>
        <v>0</v>
      </c>
    </row>
    <row r="1931" spans="2:15" ht="18" hidden="1" customHeight="1">
      <c r="B1931" s="516"/>
      <c r="C1931" s="1274" t="str">
        <f>T(ESTIMATE!B1922)</f>
        <v/>
      </c>
      <c r="D1931" s="1274"/>
      <c r="E1931" s="1274"/>
      <c r="F1931" s="1274"/>
      <c r="G1931" s="1274"/>
      <c r="H1931" s="559">
        <f>ESTIMATE!R1922</f>
        <v>0</v>
      </c>
      <c r="I1931" s="560" t="str">
        <f>T(ESTIMATE!U1922)</f>
        <v/>
      </c>
      <c r="J1931" s="561">
        <f>IF($R$3="Allocate Adders",ESTIMATE!BE1922,ESTIMATE!AY1922)</f>
        <v>0</v>
      </c>
      <c r="K1931" s="561">
        <f>IF($R$3="Allocate Adders",ESTIMATE!BH1922,ESTIMATE!AZ1922)</f>
        <v>0</v>
      </c>
      <c r="L1931" s="561">
        <f>IF($R$3="Allocate Adders",ESTIMATE!BK1922,ESTIMATE!BA1922)</f>
        <v>0</v>
      </c>
      <c r="M1931" s="1275">
        <f t="shared" si="85"/>
        <v>0</v>
      </c>
      <c r="N1931" s="1275"/>
      <c r="O1931" s="520">
        <f t="shared" si="84"/>
        <v>0</v>
      </c>
    </row>
    <row r="1932" spans="2:15" ht="18" hidden="1" customHeight="1">
      <c r="B1932" s="516"/>
      <c r="C1932" s="1274" t="str">
        <f>T(ESTIMATE!B1923)</f>
        <v/>
      </c>
      <c r="D1932" s="1274"/>
      <c r="E1932" s="1274"/>
      <c r="F1932" s="1274"/>
      <c r="G1932" s="1274"/>
      <c r="H1932" s="559">
        <f>ESTIMATE!R1923</f>
        <v>0</v>
      </c>
      <c r="I1932" s="560" t="str">
        <f>T(ESTIMATE!U1923)</f>
        <v/>
      </c>
      <c r="J1932" s="561">
        <f>IF($R$3="Allocate Adders",ESTIMATE!BE1923,ESTIMATE!AY1923)</f>
        <v>0</v>
      </c>
      <c r="K1932" s="561">
        <f>IF($R$3="Allocate Adders",ESTIMATE!BH1923,ESTIMATE!AZ1923)</f>
        <v>0</v>
      </c>
      <c r="L1932" s="561">
        <f>IF($R$3="Allocate Adders",ESTIMATE!BK1923,ESTIMATE!BA1923)</f>
        <v>0</v>
      </c>
      <c r="M1932" s="1275">
        <f t="shared" si="85"/>
        <v>0</v>
      </c>
      <c r="N1932" s="1275"/>
      <c r="O1932" s="520">
        <f t="shared" si="84"/>
        <v>0</v>
      </c>
    </row>
    <row r="1933" spans="2:15" ht="18" hidden="1" customHeight="1">
      <c r="B1933" s="516"/>
      <c r="C1933" s="1274" t="str">
        <f>T(ESTIMATE!B1924)</f>
        <v/>
      </c>
      <c r="D1933" s="1274"/>
      <c r="E1933" s="1274"/>
      <c r="F1933" s="1274"/>
      <c r="G1933" s="1274"/>
      <c r="H1933" s="559">
        <f>ESTIMATE!R1924</f>
        <v>0</v>
      </c>
      <c r="I1933" s="560" t="str">
        <f>T(ESTIMATE!U1924)</f>
        <v/>
      </c>
      <c r="J1933" s="561">
        <f>IF($R$3="Allocate Adders",ESTIMATE!BE1924,ESTIMATE!AY1924)</f>
        <v>0</v>
      </c>
      <c r="K1933" s="561">
        <f>IF($R$3="Allocate Adders",ESTIMATE!BH1924,ESTIMATE!AZ1924)</f>
        <v>0</v>
      </c>
      <c r="L1933" s="561">
        <f>IF($R$3="Allocate Adders",ESTIMATE!BK1924,ESTIMATE!BA1924)</f>
        <v>0</v>
      </c>
      <c r="M1933" s="1275">
        <f t="shared" si="85"/>
        <v>0</v>
      </c>
      <c r="N1933" s="1275"/>
      <c r="O1933" s="520">
        <f t="shared" si="84"/>
        <v>0</v>
      </c>
    </row>
    <row r="1934" spans="2:15" ht="18" hidden="1" customHeight="1">
      <c r="B1934" s="516"/>
      <c r="C1934" s="1274" t="str">
        <f>T(ESTIMATE!B1925)</f>
        <v/>
      </c>
      <c r="D1934" s="1274"/>
      <c r="E1934" s="1274"/>
      <c r="F1934" s="1274"/>
      <c r="G1934" s="1274"/>
      <c r="H1934" s="559">
        <f>ESTIMATE!R1925</f>
        <v>0</v>
      </c>
      <c r="I1934" s="560" t="str">
        <f>T(ESTIMATE!U1925)</f>
        <v/>
      </c>
      <c r="J1934" s="561">
        <f>IF($R$3="Allocate Adders",ESTIMATE!BE1925,ESTIMATE!AY1925)</f>
        <v>0</v>
      </c>
      <c r="K1934" s="561">
        <f>IF($R$3="Allocate Adders",ESTIMATE!BH1925,ESTIMATE!AZ1925)</f>
        <v>0</v>
      </c>
      <c r="L1934" s="561">
        <f>IF($R$3="Allocate Adders",ESTIMATE!BK1925,ESTIMATE!BA1925)</f>
        <v>0</v>
      </c>
      <c r="M1934" s="1275">
        <f t="shared" si="85"/>
        <v>0</v>
      </c>
      <c r="N1934" s="1275"/>
      <c r="O1934" s="520">
        <f t="shared" si="84"/>
        <v>0</v>
      </c>
    </row>
    <row r="1935" spans="2:15" ht="18" hidden="1" customHeight="1">
      <c r="B1935" s="516"/>
      <c r="C1935" s="1274" t="str">
        <f>T(ESTIMATE!B1926)</f>
        <v/>
      </c>
      <c r="D1935" s="1274"/>
      <c r="E1935" s="1274"/>
      <c r="F1935" s="1274"/>
      <c r="G1935" s="1274"/>
      <c r="H1935" s="559">
        <f>ESTIMATE!R1926</f>
        <v>0</v>
      </c>
      <c r="I1935" s="560" t="str">
        <f>T(ESTIMATE!U1926)</f>
        <v/>
      </c>
      <c r="J1935" s="561">
        <f>IF($R$3="Allocate Adders",ESTIMATE!BE1926,ESTIMATE!AY1926)</f>
        <v>0</v>
      </c>
      <c r="K1935" s="561">
        <f>IF($R$3="Allocate Adders",ESTIMATE!BH1926,ESTIMATE!AZ1926)</f>
        <v>0</v>
      </c>
      <c r="L1935" s="561">
        <f>IF($R$3="Allocate Adders",ESTIMATE!BK1926,ESTIMATE!BA1926)</f>
        <v>0</v>
      </c>
      <c r="M1935" s="1275">
        <f t="shared" si="85"/>
        <v>0</v>
      </c>
      <c r="N1935" s="1275"/>
      <c r="O1935" s="520">
        <f t="shared" si="84"/>
        <v>0</v>
      </c>
    </row>
    <row r="1936" spans="2:15" ht="18" hidden="1" customHeight="1">
      <c r="B1936" s="516"/>
      <c r="C1936" s="1274" t="str">
        <f>T(ESTIMATE!B1927)</f>
        <v/>
      </c>
      <c r="D1936" s="1274"/>
      <c r="E1936" s="1274"/>
      <c r="F1936" s="1274"/>
      <c r="G1936" s="1274"/>
      <c r="H1936" s="559">
        <f>ESTIMATE!R1927</f>
        <v>0</v>
      </c>
      <c r="I1936" s="560" t="str">
        <f>T(ESTIMATE!U1927)</f>
        <v/>
      </c>
      <c r="J1936" s="561">
        <f>IF($R$3="Allocate Adders",ESTIMATE!BE1927,ESTIMATE!AY1927)</f>
        <v>0</v>
      </c>
      <c r="K1936" s="561">
        <f>IF($R$3="Allocate Adders",ESTIMATE!BH1927,ESTIMATE!AZ1927)</f>
        <v>0</v>
      </c>
      <c r="L1936" s="561">
        <f>IF($R$3="Allocate Adders",ESTIMATE!BK1927,ESTIMATE!BA1927)</f>
        <v>0</v>
      </c>
      <c r="M1936" s="1275">
        <f t="shared" si="85"/>
        <v>0</v>
      </c>
      <c r="N1936" s="1275"/>
      <c r="O1936" s="520">
        <f t="shared" si="84"/>
        <v>0</v>
      </c>
    </row>
    <row r="1937" spans="2:15" ht="18" hidden="1" customHeight="1">
      <c r="B1937" s="516"/>
      <c r="C1937" s="1274" t="str">
        <f>T(ESTIMATE!B1928)</f>
        <v/>
      </c>
      <c r="D1937" s="1274"/>
      <c r="E1937" s="1274"/>
      <c r="F1937" s="1274"/>
      <c r="G1937" s="1274"/>
      <c r="H1937" s="559">
        <f>ESTIMATE!R1928</f>
        <v>0</v>
      </c>
      <c r="I1937" s="560" t="str">
        <f>T(ESTIMATE!U1928)</f>
        <v/>
      </c>
      <c r="J1937" s="561">
        <f>IF($R$3="Allocate Adders",ESTIMATE!BE1928,ESTIMATE!AY1928)</f>
        <v>0</v>
      </c>
      <c r="K1937" s="561">
        <f>IF($R$3="Allocate Adders",ESTIMATE!BH1928,ESTIMATE!AZ1928)</f>
        <v>0</v>
      </c>
      <c r="L1937" s="561">
        <f>IF($R$3="Allocate Adders",ESTIMATE!BK1928,ESTIMATE!BA1928)</f>
        <v>0</v>
      </c>
      <c r="M1937" s="1275">
        <f t="shared" si="85"/>
        <v>0</v>
      </c>
      <c r="N1937" s="1275"/>
      <c r="O1937" s="520">
        <f t="shared" si="84"/>
        <v>0</v>
      </c>
    </row>
    <row r="1938" spans="2:15" ht="18" hidden="1" customHeight="1">
      <c r="B1938" s="516"/>
      <c r="C1938" s="1274" t="str">
        <f>T(ESTIMATE!B1929)</f>
        <v/>
      </c>
      <c r="D1938" s="1274"/>
      <c r="E1938" s="1274"/>
      <c r="F1938" s="1274"/>
      <c r="G1938" s="1274"/>
      <c r="H1938" s="559">
        <f>ESTIMATE!R1929</f>
        <v>0</v>
      </c>
      <c r="I1938" s="560" t="str">
        <f>T(ESTIMATE!U1929)</f>
        <v/>
      </c>
      <c r="J1938" s="561">
        <f>IF($R$3="Allocate Adders",ESTIMATE!BE1929,ESTIMATE!AY1929)</f>
        <v>0</v>
      </c>
      <c r="K1938" s="561">
        <f>IF($R$3="Allocate Adders",ESTIMATE!BH1929,ESTIMATE!AZ1929)</f>
        <v>0</v>
      </c>
      <c r="L1938" s="561">
        <f>IF($R$3="Allocate Adders",ESTIMATE!BK1929,ESTIMATE!BA1929)</f>
        <v>0</v>
      </c>
      <c r="M1938" s="1275">
        <f t="shared" si="85"/>
        <v>0</v>
      </c>
      <c r="N1938" s="1275"/>
      <c r="O1938" s="520">
        <f t="shared" si="84"/>
        <v>0</v>
      </c>
    </row>
    <row r="1939" spans="2:15" ht="18" hidden="1" customHeight="1">
      <c r="B1939" s="516"/>
      <c r="C1939" s="1274" t="str">
        <f>T(ESTIMATE!B1930)</f>
        <v/>
      </c>
      <c r="D1939" s="1274"/>
      <c r="E1939" s="1274"/>
      <c r="F1939" s="1274"/>
      <c r="G1939" s="1274"/>
      <c r="H1939" s="559">
        <f>ESTIMATE!R1930</f>
        <v>0</v>
      </c>
      <c r="I1939" s="560" t="str">
        <f>T(ESTIMATE!U1930)</f>
        <v/>
      </c>
      <c r="J1939" s="561">
        <f>IF($R$3="Allocate Adders",ESTIMATE!BE1930,ESTIMATE!AY1930)</f>
        <v>0</v>
      </c>
      <c r="K1939" s="561">
        <f>IF($R$3="Allocate Adders",ESTIMATE!BH1930,ESTIMATE!AZ1930)</f>
        <v>0</v>
      </c>
      <c r="L1939" s="561">
        <f>IF($R$3="Allocate Adders",ESTIMATE!BK1930,ESTIMATE!BA1930)</f>
        <v>0</v>
      </c>
      <c r="M1939" s="1275">
        <f t="shared" si="85"/>
        <v>0</v>
      </c>
      <c r="N1939" s="1275"/>
      <c r="O1939" s="520">
        <f t="shared" si="84"/>
        <v>0</v>
      </c>
    </row>
    <row r="1940" spans="2:15" ht="18" hidden="1" customHeight="1">
      <c r="B1940" s="516"/>
      <c r="C1940" s="1274" t="str">
        <f>T(ESTIMATE!B1931)</f>
        <v/>
      </c>
      <c r="D1940" s="1274"/>
      <c r="E1940" s="1274"/>
      <c r="F1940" s="1274"/>
      <c r="G1940" s="1274"/>
      <c r="H1940" s="559">
        <f>ESTIMATE!R1931</f>
        <v>0</v>
      </c>
      <c r="I1940" s="560" t="str">
        <f>T(ESTIMATE!U1931)</f>
        <v/>
      </c>
      <c r="J1940" s="561">
        <f>IF($R$3="Allocate Adders",ESTIMATE!BE1931,ESTIMATE!AY1931)</f>
        <v>0</v>
      </c>
      <c r="K1940" s="561">
        <f>IF($R$3="Allocate Adders",ESTIMATE!BH1931,ESTIMATE!AZ1931)</f>
        <v>0</v>
      </c>
      <c r="L1940" s="561">
        <f>IF($R$3="Allocate Adders",ESTIMATE!BK1931,ESTIMATE!BA1931)</f>
        <v>0</v>
      </c>
      <c r="M1940" s="1275">
        <f t="shared" si="85"/>
        <v>0</v>
      </c>
      <c r="N1940" s="1275"/>
      <c r="O1940" s="520">
        <f t="shared" si="84"/>
        <v>0</v>
      </c>
    </row>
    <row r="1941" spans="2:15" ht="18" hidden="1" customHeight="1">
      <c r="B1941" s="516"/>
      <c r="C1941" s="1274" t="str">
        <f>T(ESTIMATE!B1932)</f>
        <v/>
      </c>
      <c r="D1941" s="1274"/>
      <c r="E1941" s="1274"/>
      <c r="F1941" s="1274"/>
      <c r="G1941" s="1274"/>
      <c r="H1941" s="559">
        <f>ESTIMATE!R1932</f>
        <v>0</v>
      </c>
      <c r="I1941" s="560" t="str">
        <f>T(ESTIMATE!U1932)</f>
        <v/>
      </c>
      <c r="J1941" s="561">
        <f>IF($R$3="Allocate Adders",ESTIMATE!BE1932,ESTIMATE!AY1932)</f>
        <v>0</v>
      </c>
      <c r="K1941" s="561">
        <f>IF($R$3="Allocate Adders",ESTIMATE!BH1932,ESTIMATE!AZ1932)</f>
        <v>0</v>
      </c>
      <c r="L1941" s="561">
        <f>IF($R$3="Allocate Adders",ESTIMATE!BK1932,ESTIMATE!BA1932)</f>
        <v>0</v>
      </c>
      <c r="M1941" s="1275">
        <f t="shared" si="85"/>
        <v>0</v>
      </c>
      <c r="N1941" s="1275"/>
      <c r="O1941" s="520">
        <f t="shared" si="84"/>
        <v>0</v>
      </c>
    </row>
    <row r="1942" spans="2:15" ht="18" hidden="1" customHeight="1">
      <c r="B1942" s="516"/>
      <c r="C1942" s="1274" t="str">
        <f>T(ESTIMATE!B1933)</f>
        <v/>
      </c>
      <c r="D1942" s="1274"/>
      <c r="E1942" s="1274"/>
      <c r="F1942" s="1274"/>
      <c r="G1942" s="1274"/>
      <c r="H1942" s="559">
        <f>ESTIMATE!R1933</f>
        <v>0</v>
      </c>
      <c r="I1942" s="560" t="str">
        <f>T(ESTIMATE!U1933)</f>
        <v/>
      </c>
      <c r="J1942" s="561">
        <f>IF($R$3="Allocate Adders",ESTIMATE!BE1933,ESTIMATE!AY1933)</f>
        <v>0</v>
      </c>
      <c r="K1942" s="561">
        <f>IF($R$3="Allocate Adders",ESTIMATE!BH1933,ESTIMATE!AZ1933)</f>
        <v>0</v>
      </c>
      <c r="L1942" s="561">
        <f>IF($R$3="Allocate Adders",ESTIMATE!BK1933,ESTIMATE!BA1933)</f>
        <v>0</v>
      </c>
      <c r="M1942" s="1275">
        <f t="shared" si="85"/>
        <v>0</v>
      </c>
      <c r="N1942" s="1275"/>
      <c r="O1942" s="520">
        <f t="shared" si="84"/>
        <v>0</v>
      </c>
    </row>
    <row r="1943" spans="2:15" ht="18" hidden="1" customHeight="1">
      <c r="B1943" s="516"/>
      <c r="C1943" s="1274" t="str">
        <f>T(ESTIMATE!B1934)</f>
        <v/>
      </c>
      <c r="D1943" s="1274"/>
      <c r="E1943" s="1274"/>
      <c r="F1943" s="1274"/>
      <c r="G1943" s="1274"/>
      <c r="H1943" s="559">
        <f>ESTIMATE!R1934</f>
        <v>0</v>
      </c>
      <c r="I1943" s="560" t="str">
        <f>T(ESTIMATE!U1934)</f>
        <v/>
      </c>
      <c r="J1943" s="561">
        <f>IF($R$3="Allocate Adders",ESTIMATE!BE1934,ESTIMATE!AY1934)</f>
        <v>0</v>
      </c>
      <c r="K1943" s="561">
        <f>IF($R$3="Allocate Adders",ESTIMATE!BH1934,ESTIMATE!AZ1934)</f>
        <v>0</v>
      </c>
      <c r="L1943" s="561">
        <f>IF($R$3="Allocate Adders",ESTIMATE!BK1934,ESTIMATE!BA1934)</f>
        <v>0</v>
      </c>
      <c r="M1943" s="1275">
        <f t="shared" si="85"/>
        <v>0</v>
      </c>
      <c r="N1943" s="1275"/>
      <c r="O1943" s="520">
        <f t="shared" si="84"/>
        <v>0</v>
      </c>
    </row>
    <row r="1944" spans="2:15" ht="18" hidden="1" customHeight="1">
      <c r="B1944" s="516"/>
      <c r="C1944" s="1274" t="str">
        <f>T(ESTIMATE!B1935)</f>
        <v/>
      </c>
      <c r="D1944" s="1274"/>
      <c r="E1944" s="1274"/>
      <c r="F1944" s="1274"/>
      <c r="G1944" s="1274"/>
      <c r="H1944" s="559">
        <f>ESTIMATE!R1935</f>
        <v>0</v>
      </c>
      <c r="I1944" s="560" t="str">
        <f>T(ESTIMATE!U1935)</f>
        <v/>
      </c>
      <c r="J1944" s="561">
        <f>IF($R$3="Allocate Adders",ESTIMATE!BE1935,ESTIMATE!AY1935)</f>
        <v>0</v>
      </c>
      <c r="K1944" s="561">
        <f>IF($R$3="Allocate Adders",ESTIMATE!BH1935,ESTIMATE!AZ1935)</f>
        <v>0</v>
      </c>
      <c r="L1944" s="561">
        <f>IF($R$3="Allocate Adders",ESTIMATE!BK1935,ESTIMATE!BA1935)</f>
        <v>0</v>
      </c>
      <c r="M1944" s="1275">
        <f t="shared" si="85"/>
        <v>0</v>
      </c>
      <c r="N1944" s="1275"/>
      <c r="O1944" s="520">
        <f t="shared" si="84"/>
        <v>0</v>
      </c>
    </row>
    <row r="1945" spans="2:15" ht="18" hidden="1" customHeight="1">
      <c r="B1945" s="516"/>
      <c r="C1945" s="1274" t="str">
        <f>T(ESTIMATE!B1936)</f>
        <v/>
      </c>
      <c r="D1945" s="1274"/>
      <c r="E1945" s="1274"/>
      <c r="F1945" s="1274"/>
      <c r="G1945" s="1274"/>
      <c r="H1945" s="559">
        <f>ESTIMATE!R1936</f>
        <v>0</v>
      </c>
      <c r="I1945" s="560" t="str">
        <f>T(ESTIMATE!U1936)</f>
        <v/>
      </c>
      <c r="J1945" s="561">
        <f>IF($R$3="Allocate Adders",ESTIMATE!BE1936,ESTIMATE!AY1936)</f>
        <v>0</v>
      </c>
      <c r="K1945" s="561">
        <f>IF($R$3="Allocate Adders",ESTIMATE!BH1936,ESTIMATE!AZ1936)</f>
        <v>0</v>
      </c>
      <c r="L1945" s="561">
        <f>IF($R$3="Allocate Adders",ESTIMATE!BK1936,ESTIMATE!BA1936)</f>
        <v>0</v>
      </c>
      <c r="M1945" s="1275">
        <f t="shared" si="85"/>
        <v>0</v>
      </c>
      <c r="N1945" s="1275"/>
      <c r="O1945" s="520">
        <f t="shared" si="84"/>
        <v>0</v>
      </c>
    </row>
    <row r="1946" spans="2:15" ht="18" hidden="1" customHeight="1">
      <c r="B1946" s="516"/>
      <c r="C1946" s="1274" t="str">
        <f>T(ESTIMATE!B1937)</f>
        <v/>
      </c>
      <c r="D1946" s="1274"/>
      <c r="E1946" s="1274"/>
      <c r="F1946" s="1274"/>
      <c r="G1946" s="1274"/>
      <c r="H1946" s="559">
        <f>ESTIMATE!R1937</f>
        <v>0</v>
      </c>
      <c r="I1946" s="560" t="str">
        <f>T(ESTIMATE!U1937)</f>
        <v/>
      </c>
      <c r="J1946" s="561">
        <f>IF($R$3="Allocate Adders",ESTIMATE!BE1937,ESTIMATE!AY1937)</f>
        <v>0</v>
      </c>
      <c r="K1946" s="561">
        <f>IF($R$3="Allocate Adders",ESTIMATE!BH1937,ESTIMATE!AZ1937)</f>
        <v>0</v>
      </c>
      <c r="L1946" s="561">
        <f>IF($R$3="Allocate Adders",ESTIMATE!BK1937,ESTIMATE!BA1937)</f>
        <v>0</v>
      </c>
      <c r="M1946" s="1275">
        <f t="shared" si="85"/>
        <v>0</v>
      </c>
      <c r="N1946" s="1275"/>
      <c r="O1946" s="520">
        <f t="shared" si="84"/>
        <v>0</v>
      </c>
    </row>
    <row r="1947" spans="2:15" ht="18" hidden="1" customHeight="1">
      <c r="B1947" s="516"/>
      <c r="C1947" s="1274" t="str">
        <f>T(ESTIMATE!B1938)</f>
        <v/>
      </c>
      <c r="D1947" s="1274"/>
      <c r="E1947" s="1274"/>
      <c r="F1947" s="1274"/>
      <c r="G1947" s="1274"/>
      <c r="H1947" s="559">
        <f>ESTIMATE!R1938</f>
        <v>0</v>
      </c>
      <c r="I1947" s="560" t="str">
        <f>T(ESTIMATE!U1938)</f>
        <v/>
      </c>
      <c r="J1947" s="561">
        <f>IF($R$3="Allocate Adders",ESTIMATE!BE1938,ESTIMATE!AY1938)</f>
        <v>0</v>
      </c>
      <c r="K1947" s="561">
        <f>IF($R$3="Allocate Adders",ESTIMATE!BH1938,ESTIMATE!AZ1938)</f>
        <v>0</v>
      </c>
      <c r="L1947" s="561">
        <f>IF($R$3="Allocate Adders",ESTIMATE!BK1938,ESTIMATE!BA1938)</f>
        <v>0</v>
      </c>
      <c r="M1947" s="1275">
        <f t="shared" si="85"/>
        <v>0</v>
      </c>
      <c r="N1947" s="1275"/>
      <c r="O1947" s="520">
        <f t="shared" si="84"/>
        <v>0</v>
      </c>
    </row>
    <row r="1948" spans="2:15" ht="18" hidden="1" customHeight="1">
      <c r="B1948" s="516"/>
      <c r="C1948" s="1274" t="str">
        <f>T(ESTIMATE!B1939)</f>
        <v/>
      </c>
      <c r="D1948" s="1274"/>
      <c r="E1948" s="1274"/>
      <c r="F1948" s="1274"/>
      <c r="G1948" s="1274"/>
      <c r="H1948" s="559">
        <f>ESTIMATE!R1939</f>
        <v>0</v>
      </c>
      <c r="I1948" s="560" t="str">
        <f>T(ESTIMATE!U1939)</f>
        <v/>
      </c>
      <c r="J1948" s="561">
        <f>IF($R$3="Allocate Adders",ESTIMATE!BE1939,ESTIMATE!AY1939)</f>
        <v>0</v>
      </c>
      <c r="K1948" s="561">
        <f>IF($R$3="Allocate Adders",ESTIMATE!BH1939,ESTIMATE!AZ1939)</f>
        <v>0</v>
      </c>
      <c r="L1948" s="561">
        <f>IF($R$3="Allocate Adders",ESTIMATE!BK1939,ESTIMATE!BA1939)</f>
        <v>0</v>
      </c>
      <c r="M1948" s="1275">
        <f t="shared" si="85"/>
        <v>0</v>
      </c>
      <c r="N1948" s="1275"/>
      <c r="O1948" s="520">
        <f t="shared" si="84"/>
        <v>0</v>
      </c>
    </row>
    <row r="1949" spans="2:15" ht="18" hidden="1" customHeight="1">
      <c r="B1949" s="516"/>
      <c r="C1949" s="1274" t="str">
        <f>T(ESTIMATE!B1940)</f>
        <v/>
      </c>
      <c r="D1949" s="1274"/>
      <c r="E1949" s="1274"/>
      <c r="F1949" s="1274"/>
      <c r="G1949" s="1274"/>
      <c r="H1949" s="559">
        <f>ESTIMATE!R1940</f>
        <v>0</v>
      </c>
      <c r="I1949" s="560" t="str">
        <f>T(ESTIMATE!U1940)</f>
        <v/>
      </c>
      <c r="J1949" s="561">
        <f>IF($R$3="Allocate Adders",ESTIMATE!BE1940,ESTIMATE!AY1940)</f>
        <v>0</v>
      </c>
      <c r="K1949" s="561">
        <f>IF($R$3="Allocate Adders",ESTIMATE!BH1940,ESTIMATE!AZ1940)</f>
        <v>0</v>
      </c>
      <c r="L1949" s="561">
        <f>IF($R$3="Allocate Adders",ESTIMATE!BK1940,ESTIMATE!BA1940)</f>
        <v>0</v>
      </c>
      <c r="M1949" s="1275">
        <f t="shared" si="85"/>
        <v>0</v>
      </c>
      <c r="N1949" s="1275"/>
      <c r="O1949" s="520">
        <f t="shared" si="84"/>
        <v>0</v>
      </c>
    </row>
    <row r="1950" spans="2:15" ht="18" hidden="1" customHeight="1">
      <c r="B1950" s="516"/>
      <c r="C1950" s="1274" t="str">
        <f>T(ESTIMATE!B1941)</f>
        <v/>
      </c>
      <c r="D1950" s="1274"/>
      <c r="E1950" s="1274"/>
      <c r="F1950" s="1274"/>
      <c r="G1950" s="1274"/>
      <c r="H1950" s="559">
        <f>ESTIMATE!R1941</f>
        <v>0</v>
      </c>
      <c r="I1950" s="560" t="str">
        <f>T(ESTIMATE!U1941)</f>
        <v/>
      </c>
      <c r="J1950" s="561">
        <f>IF($R$3="Allocate Adders",ESTIMATE!BE1941,ESTIMATE!AY1941)</f>
        <v>0</v>
      </c>
      <c r="K1950" s="561">
        <f>IF($R$3="Allocate Adders",ESTIMATE!BH1941,ESTIMATE!AZ1941)</f>
        <v>0</v>
      </c>
      <c r="L1950" s="561">
        <f>IF($R$3="Allocate Adders",ESTIMATE!BK1941,ESTIMATE!BA1941)</f>
        <v>0</v>
      </c>
      <c r="M1950" s="1275">
        <f t="shared" si="85"/>
        <v>0</v>
      </c>
      <c r="N1950" s="1275"/>
      <c r="O1950" s="520">
        <f t="shared" si="84"/>
        <v>0</v>
      </c>
    </row>
    <row r="1951" spans="2:15" ht="18" hidden="1" customHeight="1">
      <c r="B1951" s="516"/>
      <c r="C1951" s="1274" t="str">
        <f>T(ESTIMATE!B1942)</f>
        <v/>
      </c>
      <c r="D1951" s="1274"/>
      <c r="E1951" s="1274"/>
      <c r="F1951" s="1274"/>
      <c r="G1951" s="1274"/>
      <c r="H1951" s="559">
        <f>ESTIMATE!R1942</f>
        <v>0</v>
      </c>
      <c r="I1951" s="560" t="str">
        <f>T(ESTIMATE!U1942)</f>
        <v/>
      </c>
      <c r="J1951" s="561">
        <f>IF($R$3="Allocate Adders",ESTIMATE!BE1942,ESTIMATE!AY1942)</f>
        <v>0</v>
      </c>
      <c r="K1951" s="561">
        <f>IF($R$3="Allocate Adders",ESTIMATE!BH1942,ESTIMATE!AZ1942)</f>
        <v>0</v>
      </c>
      <c r="L1951" s="561">
        <f>IF($R$3="Allocate Adders",ESTIMATE!BK1942,ESTIMATE!BA1942)</f>
        <v>0</v>
      </c>
      <c r="M1951" s="1275">
        <f t="shared" si="85"/>
        <v>0</v>
      </c>
      <c r="N1951" s="1275"/>
      <c r="O1951" s="520">
        <f t="shared" si="84"/>
        <v>0</v>
      </c>
    </row>
    <row r="1952" spans="2:15" ht="4.3499999999999996" hidden="1" customHeight="1" thickBot="1">
      <c r="B1952" s="516"/>
      <c r="C1952" s="562"/>
      <c r="D1952" s="364"/>
      <c r="E1952" s="364"/>
      <c r="F1952" s="364"/>
      <c r="G1952" s="364"/>
      <c r="H1952" s="563"/>
      <c r="I1952" s="364"/>
      <c r="J1952" s="564"/>
      <c r="K1952" s="564"/>
      <c r="L1952" s="564"/>
      <c r="M1952" s="565"/>
      <c r="N1952" s="566"/>
      <c r="O1952" s="520">
        <f>O1953</f>
        <v>0</v>
      </c>
    </row>
    <row r="1953" spans="2:15" ht="22" hidden="1" customHeight="1" thickBot="1">
      <c r="B1953" s="516"/>
      <c r="C1953" s="1276" t="str">
        <f>T(ESTIMATE!AE1944)</f>
        <v>ARCHITECTURAL/ENGINEERING TOTAL</v>
      </c>
      <c r="D1953" s="1277"/>
      <c r="E1953" s="1277"/>
      <c r="F1953" s="1277"/>
      <c r="G1953" s="1277"/>
      <c r="H1953" s="1277"/>
      <c r="I1953" s="1278"/>
      <c r="J1953" s="530">
        <f>SUM(J1912:J1952)</f>
        <v>0</v>
      </c>
      <c r="K1953" s="531">
        <f>SUM(K1912:K1952)</f>
        <v>0</v>
      </c>
      <c r="L1953" s="530">
        <f>SUM(L1912:L1952)</f>
        <v>0</v>
      </c>
      <c r="M1953" s="1279">
        <f>SUM(M1912:N1952)</f>
        <v>0</v>
      </c>
      <c r="N1953" s="1280"/>
      <c r="O1953" s="520">
        <f>SUM(O1911:O1951)</f>
        <v>0</v>
      </c>
    </row>
    <row r="1954" spans="2:15" ht="20.7" hidden="1" customHeight="1">
      <c r="B1954" s="521"/>
      <c r="C1954" s="585"/>
      <c r="D1954" s="585"/>
      <c r="E1954" s="585"/>
      <c r="F1954" s="585"/>
      <c r="G1954" s="585"/>
      <c r="H1954" s="586"/>
      <c r="I1954" s="585"/>
      <c r="J1954" s="587"/>
      <c r="K1954" s="587"/>
      <c r="L1954" s="587"/>
      <c r="M1954" s="588"/>
      <c r="N1954" s="571"/>
      <c r="O1954" s="520">
        <f>O1953</f>
        <v>0</v>
      </c>
    </row>
    <row r="1955" spans="2:15" ht="5.45" hidden="1" customHeight="1">
      <c r="B1955" s="597"/>
      <c r="C1955" s="1281"/>
      <c r="D1955" s="1281"/>
      <c r="E1955" s="1281"/>
      <c r="F1955" s="1281"/>
      <c r="G1955" s="1281"/>
      <c r="H1955" s="594"/>
      <c r="I1955" s="595"/>
      <c r="J1955" s="596"/>
      <c r="K1955" s="596"/>
      <c r="L1955" s="596"/>
      <c r="M1955" s="1282"/>
      <c r="N1955" s="1282"/>
    </row>
    <row r="1956" spans="2:15" ht="22" hidden="1" customHeight="1">
      <c r="B1956" s="521"/>
      <c r="C1956" s="1283" t="str">
        <f>T(ESTIMATE!B1947)</f>
        <v>BUILDING PERMITS</v>
      </c>
      <c r="D1956" s="1283"/>
      <c r="E1956" s="1283"/>
      <c r="F1956" s="1283"/>
      <c r="G1956" s="1284"/>
      <c r="H1956" s="556">
        <f>SUM(H1957:H1996)</f>
        <v>0</v>
      </c>
      <c r="I1956" s="557"/>
      <c r="J1956" s="558"/>
      <c r="K1956" s="558"/>
      <c r="L1956" s="558"/>
      <c r="M1956" s="1285"/>
      <c r="N1956" s="1286"/>
      <c r="O1956" s="520">
        <f t="shared" ref="O1956:O1996" si="86">H1956</f>
        <v>0</v>
      </c>
    </row>
    <row r="1957" spans="2:15" ht="18" hidden="1" customHeight="1">
      <c r="B1957" s="516"/>
      <c r="C1957" s="1274" t="str">
        <f>T(ESTIMATE!B1948)</f>
        <v>Construction Permits &lt; $10k</v>
      </c>
      <c r="D1957" s="1274"/>
      <c r="E1957" s="1274"/>
      <c r="F1957" s="1274"/>
      <c r="G1957" s="1274"/>
      <c r="H1957" s="559">
        <f>ESTIMATE!R1948</f>
        <v>0</v>
      </c>
      <c r="I1957" s="560" t="str">
        <f>T(ESTIMATE!U1948)</f>
        <v>ea</v>
      </c>
      <c r="J1957" s="561">
        <f>IF($R$3="Allocate Adders",ESTIMATE!BE1948,ESTIMATE!AY1948)</f>
        <v>0</v>
      </c>
      <c r="K1957" s="561">
        <f>IF($R$3="Allocate Adders",ESTIMATE!BH1948,ESTIMATE!AZ1948)</f>
        <v>0</v>
      </c>
      <c r="L1957" s="561">
        <f>IF($R$3="Allocate Adders",ESTIMATE!BK1948,ESTIMATE!BA1948)</f>
        <v>0</v>
      </c>
      <c r="M1957" s="1275">
        <f t="shared" ref="M1957:M1996" si="87">SUM(J1957:L1957)</f>
        <v>0</v>
      </c>
      <c r="N1957" s="1275"/>
      <c r="O1957" s="520">
        <f t="shared" si="86"/>
        <v>0</v>
      </c>
    </row>
    <row r="1958" spans="2:15" ht="18" hidden="1" customHeight="1">
      <c r="B1958" s="516"/>
      <c r="C1958" s="1274" t="str">
        <f>T(ESTIMATE!B1949)</f>
        <v>Construction Permits, 10k to $25k</v>
      </c>
      <c r="D1958" s="1274"/>
      <c r="E1958" s="1274"/>
      <c r="F1958" s="1274"/>
      <c r="G1958" s="1274"/>
      <c r="H1958" s="559">
        <f>ESTIMATE!R1949</f>
        <v>0</v>
      </c>
      <c r="I1958" s="560" t="str">
        <f>T(ESTIMATE!U1949)</f>
        <v>ea</v>
      </c>
      <c r="J1958" s="561">
        <f>IF($R$3="Allocate Adders",ESTIMATE!BE1949,ESTIMATE!AY1949)</f>
        <v>0</v>
      </c>
      <c r="K1958" s="561">
        <f>IF($R$3="Allocate Adders",ESTIMATE!BH1949,ESTIMATE!AZ1949)</f>
        <v>0</v>
      </c>
      <c r="L1958" s="561">
        <f>IF($R$3="Allocate Adders",ESTIMATE!BK1949,ESTIMATE!BA1949)</f>
        <v>0</v>
      </c>
      <c r="M1958" s="1275">
        <f t="shared" si="87"/>
        <v>0</v>
      </c>
      <c r="N1958" s="1275"/>
      <c r="O1958" s="520">
        <f t="shared" si="86"/>
        <v>0</v>
      </c>
    </row>
    <row r="1959" spans="2:15" ht="18" hidden="1" customHeight="1">
      <c r="B1959" s="516"/>
      <c r="C1959" s="1274" t="str">
        <f>T(ESTIMATE!B1950)</f>
        <v>Construction Permits, 25k to 50k</v>
      </c>
      <c r="D1959" s="1274"/>
      <c r="E1959" s="1274"/>
      <c r="F1959" s="1274"/>
      <c r="G1959" s="1274"/>
      <c r="H1959" s="559">
        <f>ESTIMATE!R1950</f>
        <v>0</v>
      </c>
      <c r="I1959" s="560" t="str">
        <f>T(ESTIMATE!U1950)</f>
        <v>ea</v>
      </c>
      <c r="J1959" s="561">
        <f>IF($R$3="Allocate Adders",ESTIMATE!BE1950,ESTIMATE!AY1950)</f>
        <v>0</v>
      </c>
      <c r="K1959" s="561">
        <f>IF($R$3="Allocate Adders",ESTIMATE!BH1950,ESTIMATE!AZ1950)</f>
        <v>0</v>
      </c>
      <c r="L1959" s="561">
        <f>IF($R$3="Allocate Adders",ESTIMATE!BK1950,ESTIMATE!BA1950)</f>
        <v>0</v>
      </c>
      <c r="M1959" s="1275">
        <f t="shared" si="87"/>
        <v>0</v>
      </c>
      <c r="N1959" s="1275"/>
      <c r="O1959" s="520">
        <f t="shared" si="86"/>
        <v>0</v>
      </c>
    </row>
    <row r="1960" spans="2:15" ht="18" hidden="1" customHeight="1">
      <c r="B1960" s="516"/>
      <c r="C1960" s="1274" t="str">
        <f>T(ESTIMATE!B1951)</f>
        <v/>
      </c>
      <c r="D1960" s="1274"/>
      <c r="E1960" s="1274"/>
      <c r="F1960" s="1274"/>
      <c r="G1960" s="1274"/>
      <c r="H1960" s="559">
        <f>ESTIMATE!R1951</f>
        <v>0</v>
      </c>
      <c r="I1960" s="560" t="str">
        <f>T(ESTIMATE!U1951)</f>
        <v/>
      </c>
      <c r="J1960" s="561">
        <f>IF($R$3="Allocate Adders",ESTIMATE!BE1951,ESTIMATE!AY1951)</f>
        <v>0</v>
      </c>
      <c r="K1960" s="561">
        <f>IF($R$3="Allocate Adders",ESTIMATE!BH1951,ESTIMATE!AZ1951)</f>
        <v>0</v>
      </c>
      <c r="L1960" s="561">
        <f>IF($R$3="Allocate Adders",ESTIMATE!BK1951,ESTIMATE!BA1951)</f>
        <v>0</v>
      </c>
      <c r="M1960" s="1275">
        <f t="shared" si="87"/>
        <v>0</v>
      </c>
      <c r="N1960" s="1275"/>
      <c r="O1960" s="520">
        <f t="shared" si="86"/>
        <v>0</v>
      </c>
    </row>
    <row r="1961" spans="2:15" ht="18" hidden="1" customHeight="1">
      <c r="B1961" s="516"/>
      <c r="C1961" s="1274" t="str">
        <f>T(ESTIMATE!B1952)</f>
        <v/>
      </c>
      <c r="D1961" s="1274"/>
      <c r="E1961" s="1274"/>
      <c r="F1961" s="1274"/>
      <c r="G1961" s="1274"/>
      <c r="H1961" s="559">
        <f>ESTIMATE!R1952</f>
        <v>0</v>
      </c>
      <c r="I1961" s="560" t="str">
        <f>T(ESTIMATE!U1952)</f>
        <v/>
      </c>
      <c r="J1961" s="561">
        <f>IF($R$3="Allocate Adders",ESTIMATE!BE1952,ESTIMATE!AY1952)</f>
        <v>0</v>
      </c>
      <c r="K1961" s="561">
        <f>IF($R$3="Allocate Adders",ESTIMATE!BH1952,ESTIMATE!AZ1952)</f>
        <v>0</v>
      </c>
      <c r="L1961" s="561">
        <f>IF($R$3="Allocate Adders",ESTIMATE!BK1952,ESTIMATE!BA1952)</f>
        <v>0</v>
      </c>
      <c r="M1961" s="1275">
        <f t="shared" si="87"/>
        <v>0</v>
      </c>
      <c r="N1961" s="1275"/>
      <c r="O1961" s="520">
        <f t="shared" si="86"/>
        <v>0</v>
      </c>
    </row>
    <row r="1962" spans="2:15" ht="18" hidden="1" customHeight="1">
      <c r="B1962" s="516"/>
      <c r="C1962" s="1274" t="str">
        <f>T(ESTIMATE!B1953)</f>
        <v/>
      </c>
      <c r="D1962" s="1274"/>
      <c r="E1962" s="1274"/>
      <c r="F1962" s="1274"/>
      <c r="G1962" s="1274"/>
      <c r="H1962" s="559">
        <f>ESTIMATE!R1953</f>
        <v>0</v>
      </c>
      <c r="I1962" s="560" t="str">
        <f>T(ESTIMATE!U1953)</f>
        <v/>
      </c>
      <c r="J1962" s="561">
        <f>IF($R$3="Allocate Adders",ESTIMATE!BE1953,ESTIMATE!AY1953)</f>
        <v>0</v>
      </c>
      <c r="K1962" s="561">
        <f>IF($R$3="Allocate Adders",ESTIMATE!BH1953,ESTIMATE!AZ1953)</f>
        <v>0</v>
      </c>
      <c r="L1962" s="561">
        <f>IF($R$3="Allocate Adders",ESTIMATE!BK1953,ESTIMATE!BA1953)</f>
        <v>0</v>
      </c>
      <c r="M1962" s="1275">
        <f t="shared" si="87"/>
        <v>0</v>
      </c>
      <c r="N1962" s="1275"/>
      <c r="O1962" s="520">
        <f t="shared" si="86"/>
        <v>0</v>
      </c>
    </row>
    <row r="1963" spans="2:15" ht="18" hidden="1" customHeight="1">
      <c r="B1963" s="516"/>
      <c r="C1963" s="1274" t="str">
        <f>T(ESTIMATE!B1954)</f>
        <v/>
      </c>
      <c r="D1963" s="1274"/>
      <c r="E1963" s="1274"/>
      <c r="F1963" s="1274"/>
      <c r="G1963" s="1274"/>
      <c r="H1963" s="559">
        <f>ESTIMATE!R1954</f>
        <v>0</v>
      </c>
      <c r="I1963" s="560" t="str">
        <f>T(ESTIMATE!U1954)</f>
        <v/>
      </c>
      <c r="J1963" s="561">
        <f>IF($R$3="Allocate Adders",ESTIMATE!BE1954,ESTIMATE!AY1954)</f>
        <v>0</v>
      </c>
      <c r="K1963" s="561">
        <f>IF($R$3="Allocate Adders",ESTIMATE!BH1954,ESTIMATE!AZ1954)</f>
        <v>0</v>
      </c>
      <c r="L1963" s="561">
        <f>IF($R$3="Allocate Adders",ESTIMATE!BK1954,ESTIMATE!BA1954)</f>
        <v>0</v>
      </c>
      <c r="M1963" s="1275">
        <f t="shared" si="87"/>
        <v>0</v>
      </c>
      <c r="N1963" s="1275"/>
      <c r="O1963" s="520">
        <f t="shared" si="86"/>
        <v>0</v>
      </c>
    </row>
    <row r="1964" spans="2:15" ht="18" hidden="1" customHeight="1">
      <c r="B1964" s="516"/>
      <c r="C1964" s="1274" t="str">
        <f>T(ESTIMATE!B1955)</f>
        <v/>
      </c>
      <c r="D1964" s="1274"/>
      <c r="E1964" s="1274"/>
      <c r="F1964" s="1274"/>
      <c r="G1964" s="1274"/>
      <c r="H1964" s="559">
        <f>ESTIMATE!R1955</f>
        <v>0</v>
      </c>
      <c r="I1964" s="560" t="str">
        <f>T(ESTIMATE!U1955)</f>
        <v/>
      </c>
      <c r="J1964" s="561">
        <f>IF($R$3="Allocate Adders",ESTIMATE!BE1955,ESTIMATE!AY1955)</f>
        <v>0</v>
      </c>
      <c r="K1964" s="561">
        <f>IF($R$3="Allocate Adders",ESTIMATE!BH1955,ESTIMATE!AZ1955)</f>
        <v>0</v>
      </c>
      <c r="L1964" s="561">
        <f>IF($R$3="Allocate Adders",ESTIMATE!BK1955,ESTIMATE!BA1955)</f>
        <v>0</v>
      </c>
      <c r="M1964" s="1275">
        <f t="shared" si="87"/>
        <v>0</v>
      </c>
      <c r="N1964" s="1275"/>
      <c r="O1964" s="520">
        <f t="shared" si="86"/>
        <v>0</v>
      </c>
    </row>
    <row r="1965" spans="2:15" ht="18" hidden="1" customHeight="1">
      <c r="B1965" s="516"/>
      <c r="C1965" s="1274" t="str">
        <f>T(ESTIMATE!B1956)</f>
        <v/>
      </c>
      <c r="D1965" s="1274"/>
      <c r="E1965" s="1274"/>
      <c r="F1965" s="1274"/>
      <c r="G1965" s="1274"/>
      <c r="H1965" s="559">
        <f>ESTIMATE!R1956</f>
        <v>0</v>
      </c>
      <c r="I1965" s="560" t="str">
        <f>T(ESTIMATE!U1956)</f>
        <v/>
      </c>
      <c r="J1965" s="561">
        <f>IF($R$3="Allocate Adders",ESTIMATE!BE1956,ESTIMATE!AY1956)</f>
        <v>0</v>
      </c>
      <c r="K1965" s="561">
        <f>IF($R$3="Allocate Adders",ESTIMATE!BH1956,ESTIMATE!AZ1956)</f>
        <v>0</v>
      </c>
      <c r="L1965" s="561">
        <f>IF($R$3="Allocate Adders",ESTIMATE!BK1956,ESTIMATE!BA1956)</f>
        <v>0</v>
      </c>
      <c r="M1965" s="1275">
        <f t="shared" si="87"/>
        <v>0</v>
      </c>
      <c r="N1965" s="1275"/>
      <c r="O1965" s="520">
        <f t="shared" si="86"/>
        <v>0</v>
      </c>
    </row>
    <row r="1966" spans="2:15" ht="18" hidden="1" customHeight="1">
      <c r="B1966" s="516"/>
      <c r="C1966" s="1274" t="str">
        <f>T(ESTIMATE!B1957)</f>
        <v/>
      </c>
      <c r="D1966" s="1274"/>
      <c r="E1966" s="1274"/>
      <c r="F1966" s="1274"/>
      <c r="G1966" s="1274"/>
      <c r="H1966" s="559">
        <f>ESTIMATE!R1957</f>
        <v>0</v>
      </c>
      <c r="I1966" s="560" t="str">
        <f>T(ESTIMATE!U1957)</f>
        <v/>
      </c>
      <c r="J1966" s="561">
        <f>IF($R$3="Allocate Adders",ESTIMATE!BE1957,ESTIMATE!AY1957)</f>
        <v>0</v>
      </c>
      <c r="K1966" s="561">
        <f>IF($R$3="Allocate Adders",ESTIMATE!BH1957,ESTIMATE!AZ1957)</f>
        <v>0</v>
      </c>
      <c r="L1966" s="561">
        <f>IF($R$3="Allocate Adders",ESTIMATE!BK1957,ESTIMATE!BA1957)</f>
        <v>0</v>
      </c>
      <c r="M1966" s="1275">
        <f t="shared" si="87"/>
        <v>0</v>
      </c>
      <c r="N1966" s="1275"/>
      <c r="O1966" s="520">
        <f t="shared" si="86"/>
        <v>0</v>
      </c>
    </row>
    <row r="1967" spans="2:15" ht="18" hidden="1" customHeight="1">
      <c r="B1967" s="516"/>
      <c r="C1967" s="1274" t="str">
        <f>T(ESTIMATE!B1958)</f>
        <v/>
      </c>
      <c r="D1967" s="1274"/>
      <c r="E1967" s="1274"/>
      <c r="F1967" s="1274"/>
      <c r="G1967" s="1274"/>
      <c r="H1967" s="559">
        <f>ESTIMATE!R1958</f>
        <v>0</v>
      </c>
      <c r="I1967" s="560" t="str">
        <f>T(ESTIMATE!U1958)</f>
        <v/>
      </c>
      <c r="J1967" s="561">
        <f>IF($R$3="Allocate Adders",ESTIMATE!BE1958,ESTIMATE!AY1958)</f>
        <v>0</v>
      </c>
      <c r="K1967" s="561">
        <f>IF($R$3="Allocate Adders",ESTIMATE!BH1958,ESTIMATE!AZ1958)</f>
        <v>0</v>
      </c>
      <c r="L1967" s="561">
        <f>IF($R$3="Allocate Adders",ESTIMATE!BK1958,ESTIMATE!BA1958)</f>
        <v>0</v>
      </c>
      <c r="M1967" s="1275">
        <f t="shared" si="87"/>
        <v>0</v>
      </c>
      <c r="N1967" s="1275"/>
      <c r="O1967" s="520">
        <f t="shared" si="86"/>
        <v>0</v>
      </c>
    </row>
    <row r="1968" spans="2:15" ht="18" hidden="1" customHeight="1">
      <c r="B1968" s="516"/>
      <c r="C1968" s="1274" t="str">
        <f>T(ESTIMATE!B1959)</f>
        <v/>
      </c>
      <c r="D1968" s="1274"/>
      <c r="E1968" s="1274"/>
      <c r="F1968" s="1274"/>
      <c r="G1968" s="1274"/>
      <c r="H1968" s="559">
        <f>ESTIMATE!R1959</f>
        <v>0</v>
      </c>
      <c r="I1968" s="560" t="str">
        <f>T(ESTIMATE!U1959)</f>
        <v/>
      </c>
      <c r="J1968" s="561">
        <f>IF($R$3="Allocate Adders",ESTIMATE!BE1959,ESTIMATE!AY1959)</f>
        <v>0</v>
      </c>
      <c r="K1968" s="561">
        <f>IF($R$3="Allocate Adders",ESTIMATE!BH1959,ESTIMATE!AZ1959)</f>
        <v>0</v>
      </c>
      <c r="L1968" s="561">
        <f>IF($R$3="Allocate Adders",ESTIMATE!BK1959,ESTIMATE!BA1959)</f>
        <v>0</v>
      </c>
      <c r="M1968" s="1275">
        <f t="shared" si="87"/>
        <v>0</v>
      </c>
      <c r="N1968" s="1275"/>
      <c r="O1968" s="520">
        <f t="shared" si="86"/>
        <v>0</v>
      </c>
    </row>
    <row r="1969" spans="2:15" ht="18" hidden="1" customHeight="1">
      <c r="B1969" s="516"/>
      <c r="C1969" s="1274" t="str">
        <f>T(ESTIMATE!B1960)</f>
        <v/>
      </c>
      <c r="D1969" s="1274"/>
      <c r="E1969" s="1274"/>
      <c r="F1969" s="1274"/>
      <c r="G1969" s="1274"/>
      <c r="H1969" s="559">
        <f>ESTIMATE!R1960</f>
        <v>0</v>
      </c>
      <c r="I1969" s="560" t="str">
        <f>T(ESTIMATE!U1960)</f>
        <v/>
      </c>
      <c r="J1969" s="561">
        <f>IF($R$3="Allocate Adders",ESTIMATE!BE1960,ESTIMATE!AY1960)</f>
        <v>0</v>
      </c>
      <c r="K1969" s="561">
        <f>IF($R$3="Allocate Adders",ESTIMATE!BH1960,ESTIMATE!AZ1960)</f>
        <v>0</v>
      </c>
      <c r="L1969" s="561">
        <f>IF($R$3="Allocate Adders",ESTIMATE!BK1960,ESTIMATE!BA1960)</f>
        <v>0</v>
      </c>
      <c r="M1969" s="1275">
        <f t="shared" si="87"/>
        <v>0</v>
      </c>
      <c r="N1969" s="1275"/>
      <c r="O1969" s="520">
        <f t="shared" si="86"/>
        <v>0</v>
      </c>
    </row>
    <row r="1970" spans="2:15" ht="18" hidden="1" customHeight="1">
      <c r="B1970" s="516"/>
      <c r="C1970" s="1274" t="str">
        <f>T(ESTIMATE!B1961)</f>
        <v/>
      </c>
      <c r="D1970" s="1274"/>
      <c r="E1970" s="1274"/>
      <c r="F1970" s="1274"/>
      <c r="G1970" s="1274"/>
      <c r="H1970" s="559">
        <f>ESTIMATE!R1961</f>
        <v>0</v>
      </c>
      <c r="I1970" s="560" t="str">
        <f>T(ESTIMATE!U1961)</f>
        <v/>
      </c>
      <c r="J1970" s="561">
        <f>IF($R$3="Allocate Adders",ESTIMATE!BE1961,ESTIMATE!AY1961)</f>
        <v>0</v>
      </c>
      <c r="K1970" s="561">
        <f>IF($R$3="Allocate Adders",ESTIMATE!BH1961,ESTIMATE!AZ1961)</f>
        <v>0</v>
      </c>
      <c r="L1970" s="561">
        <f>IF($R$3="Allocate Adders",ESTIMATE!BK1961,ESTIMATE!BA1961)</f>
        <v>0</v>
      </c>
      <c r="M1970" s="1275">
        <f t="shared" si="87"/>
        <v>0</v>
      </c>
      <c r="N1970" s="1275"/>
      <c r="O1970" s="520">
        <f t="shared" si="86"/>
        <v>0</v>
      </c>
    </row>
    <row r="1971" spans="2:15" ht="18" hidden="1" customHeight="1">
      <c r="B1971" s="516"/>
      <c r="C1971" s="1274" t="str">
        <f>T(ESTIMATE!B1962)</f>
        <v/>
      </c>
      <c r="D1971" s="1274"/>
      <c r="E1971" s="1274"/>
      <c r="F1971" s="1274"/>
      <c r="G1971" s="1274"/>
      <c r="H1971" s="559">
        <f>ESTIMATE!R1962</f>
        <v>0</v>
      </c>
      <c r="I1971" s="560" t="str">
        <f>T(ESTIMATE!U1962)</f>
        <v/>
      </c>
      <c r="J1971" s="561">
        <f>IF($R$3="Allocate Adders",ESTIMATE!BE1962,ESTIMATE!AY1962)</f>
        <v>0</v>
      </c>
      <c r="K1971" s="561">
        <f>IF($R$3="Allocate Adders",ESTIMATE!BH1962,ESTIMATE!AZ1962)</f>
        <v>0</v>
      </c>
      <c r="L1971" s="561">
        <f>IF($R$3="Allocate Adders",ESTIMATE!BK1962,ESTIMATE!BA1962)</f>
        <v>0</v>
      </c>
      <c r="M1971" s="1275">
        <f t="shared" si="87"/>
        <v>0</v>
      </c>
      <c r="N1971" s="1275"/>
      <c r="O1971" s="520">
        <f t="shared" si="86"/>
        <v>0</v>
      </c>
    </row>
    <row r="1972" spans="2:15" ht="18" hidden="1" customHeight="1">
      <c r="B1972" s="516"/>
      <c r="C1972" s="1274" t="str">
        <f>T(ESTIMATE!B1963)</f>
        <v/>
      </c>
      <c r="D1972" s="1274"/>
      <c r="E1972" s="1274"/>
      <c r="F1972" s="1274"/>
      <c r="G1972" s="1274"/>
      <c r="H1972" s="559">
        <f>ESTIMATE!R1963</f>
        <v>0</v>
      </c>
      <c r="I1972" s="560" t="str">
        <f>T(ESTIMATE!U1963)</f>
        <v/>
      </c>
      <c r="J1972" s="561">
        <f>IF($R$3="Allocate Adders",ESTIMATE!BE1963,ESTIMATE!AY1963)</f>
        <v>0</v>
      </c>
      <c r="K1972" s="561">
        <f>IF($R$3="Allocate Adders",ESTIMATE!BH1963,ESTIMATE!AZ1963)</f>
        <v>0</v>
      </c>
      <c r="L1972" s="561">
        <f>IF($R$3="Allocate Adders",ESTIMATE!BK1963,ESTIMATE!BA1963)</f>
        <v>0</v>
      </c>
      <c r="M1972" s="1275">
        <f t="shared" si="87"/>
        <v>0</v>
      </c>
      <c r="N1972" s="1275"/>
      <c r="O1972" s="520">
        <f t="shared" si="86"/>
        <v>0</v>
      </c>
    </row>
    <row r="1973" spans="2:15" ht="18" hidden="1" customHeight="1">
      <c r="B1973" s="516"/>
      <c r="C1973" s="1274" t="str">
        <f>T(ESTIMATE!B1964)</f>
        <v/>
      </c>
      <c r="D1973" s="1274"/>
      <c r="E1973" s="1274"/>
      <c r="F1973" s="1274"/>
      <c r="G1973" s="1274"/>
      <c r="H1973" s="559">
        <f>ESTIMATE!R1964</f>
        <v>0</v>
      </c>
      <c r="I1973" s="560" t="str">
        <f>T(ESTIMATE!U1964)</f>
        <v/>
      </c>
      <c r="J1973" s="561">
        <f>IF($R$3="Allocate Adders",ESTIMATE!BE1964,ESTIMATE!AY1964)</f>
        <v>0</v>
      </c>
      <c r="K1973" s="561">
        <f>IF($R$3="Allocate Adders",ESTIMATE!BH1964,ESTIMATE!AZ1964)</f>
        <v>0</v>
      </c>
      <c r="L1973" s="561">
        <f>IF($R$3="Allocate Adders",ESTIMATE!BK1964,ESTIMATE!BA1964)</f>
        <v>0</v>
      </c>
      <c r="M1973" s="1275">
        <f t="shared" si="87"/>
        <v>0</v>
      </c>
      <c r="N1973" s="1275"/>
      <c r="O1973" s="520">
        <f t="shared" si="86"/>
        <v>0</v>
      </c>
    </row>
    <row r="1974" spans="2:15" ht="18" hidden="1" customHeight="1">
      <c r="B1974" s="516"/>
      <c r="C1974" s="1274" t="str">
        <f>T(ESTIMATE!B1965)</f>
        <v/>
      </c>
      <c r="D1974" s="1274"/>
      <c r="E1974" s="1274"/>
      <c r="F1974" s="1274"/>
      <c r="G1974" s="1274"/>
      <c r="H1974" s="559">
        <f>ESTIMATE!R1965</f>
        <v>0</v>
      </c>
      <c r="I1974" s="560" t="str">
        <f>T(ESTIMATE!U1965)</f>
        <v/>
      </c>
      <c r="J1974" s="561">
        <f>IF($R$3="Allocate Adders",ESTIMATE!BE1965,ESTIMATE!AY1965)</f>
        <v>0</v>
      </c>
      <c r="K1974" s="561">
        <f>IF($R$3="Allocate Adders",ESTIMATE!BH1965,ESTIMATE!AZ1965)</f>
        <v>0</v>
      </c>
      <c r="L1974" s="561">
        <f>IF($R$3="Allocate Adders",ESTIMATE!BK1965,ESTIMATE!BA1965)</f>
        <v>0</v>
      </c>
      <c r="M1974" s="1275">
        <f t="shared" si="87"/>
        <v>0</v>
      </c>
      <c r="N1974" s="1275"/>
      <c r="O1974" s="520">
        <f t="shared" si="86"/>
        <v>0</v>
      </c>
    </row>
    <row r="1975" spans="2:15" ht="18" hidden="1" customHeight="1">
      <c r="B1975" s="516"/>
      <c r="C1975" s="1274" t="str">
        <f>T(ESTIMATE!B1966)</f>
        <v/>
      </c>
      <c r="D1975" s="1274"/>
      <c r="E1975" s="1274"/>
      <c r="F1975" s="1274"/>
      <c r="G1975" s="1274"/>
      <c r="H1975" s="559">
        <f>ESTIMATE!R1966</f>
        <v>0</v>
      </c>
      <c r="I1975" s="560" t="str">
        <f>T(ESTIMATE!U1966)</f>
        <v/>
      </c>
      <c r="J1975" s="561">
        <f>IF($R$3="Allocate Adders",ESTIMATE!BE1966,ESTIMATE!AY1966)</f>
        <v>0</v>
      </c>
      <c r="K1975" s="561">
        <f>IF($R$3="Allocate Adders",ESTIMATE!BH1966,ESTIMATE!AZ1966)</f>
        <v>0</v>
      </c>
      <c r="L1975" s="561">
        <f>IF($R$3="Allocate Adders",ESTIMATE!BK1966,ESTIMATE!BA1966)</f>
        <v>0</v>
      </c>
      <c r="M1975" s="1275">
        <f t="shared" si="87"/>
        <v>0</v>
      </c>
      <c r="N1975" s="1275"/>
      <c r="O1975" s="520">
        <f t="shared" si="86"/>
        <v>0</v>
      </c>
    </row>
    <row r="1976" spans="2:15" ht="18" hidden="1" customHeight="1">
      <c r="B1976" s="516"/>
      <c r="C1976" s="1274" t="str">
        <f>T(ESTIMATE!B1967)</f>
        <v/>
      </c>
      <c r="D1976" s="1274"/>
      <c r="E1976" s="1274"/>
      <c r="F1976" s="1274"/>
      <c r="G1976" s="1274"/>
      <c r="H1976" s="559">
        <f>ESTIMATE!R1967</f>
        <v>0</v>
      </c>
      <c r="I1976" s="560" t="str">
        <f>T(ESTIMATE!U1967)</f>
        <v/>
      </c>
      <c r="J1976" s="561">
        <f>IF($R$3="Allocate Adders",ESTIMATE!BE1967,ESTIMATE!AY1967)</f>
        <v>0</v>
      </c>
      <c r="K1976" s="561">
        <f>IF($R$3="Allocate Adders",ESTIMATE!BH1967,ESTIMATE!AZ1967)</f>
        <v>0</v>
      </c>
      <c r="L1976" s="561">
        <f>IF($R$3="Allocate Adders",ESTIMATE!BK1967,ESTIMATE!BA1967)</f>
        <v>0</v>
      </c>
      <c r="M1976" s="1275">
        <f t="shared" si="87"/>
        <v>0</v>
      </c>
      <c r="N1976" s="1275"/>
      <c r="O1976" s="520">
        <f t="shared" si="86"/>
        <v>0</v>
      </c>
    </row>
    <row r="1977" spans="2:15" ht="18" hidden="1" customHeight="1">
      <c r="B1977" s="516"/>
      <c r="C1977" s="1274" t="str">
        <f>T(ESTIMATE!B1968)</f>
        <v/>
      </c>
      <c r="D1977" s="1274"/>
      <c r="E1977" s="1274"/>
      <c r="F1977" s="1274"/>
      <c r="G1977" s="1274"/>
      <c r="H1977" s="559">
        <f>ESTIMATE!R1968</f>
        <v>0</v>
      </c>
      <c r="I1977" s="560" t="str">
        <f>T(ESTIMATE!U1968)</f>
        <v/>
      </c>
      <c r="J1977" s="561">
        <f>IF($R$3="Allocate Adders",ESTIMATE!BE1968,ESTIMATE!AY1968)</f>
        <v>0</v>
      </c>
      <c r="K1977" s="561">
        <f>IF($R$3="Allocate Adders",ESTIMATE!BH1968,ESTIMATE!AZ1968)</f>
        <v>0</v>
      </c>
      <c r="L1977" s="561">
        <f>IF($R$3="Allocate Adders",ESTIMATE!BK1968,ESTIMATE!BA1968)</f>
        <v>0</v>
      </c>
      <c r="M1977" s="1275">
        <f t="shared" si="87"/>
        <v>0</v>
      </c>
      <c r="N1977" s="1275"/>
      <c r="O1977" s="520">
        <f t="shared" si="86"/>
        <v>0</v>
      </c>
    </row>
    <row r="1978" spans="2:15" ht="18" hidden="1" customHeight="1">
      <c r="B1978" s="516"/>
      <c r="C1978" s="1274" t="str">
        <f>T(ESTIMATE!B1969)</f>
        <v/>
      </c>
      <c r="D1978" s="1274"/>
      <c r="E1978" s="1274"/>
      <c r="F1978" s="1274"/>
      <c r="G1978" s="1274"/>
      <c r="H1978" s="559">
        <f>ESTIMATE!R1969</f>
        <v>0</v>
      </c>
      <c r="I1978" s="560" t="str">
        <f>T(ESTIMATE!U1969)</f>
        <v/>
      </c>
      <c r="J1978" s="561">
        <f>IF($R$3="Allocate Adders",ESTIMATE!BE1969,ESTIMATE!AY1969)</f>
        <v>0</v>
      </c>
      <c r="K1978" s="561">
        <f>IF($R$3="Allocate Adders",ESTIMATE!BH1969,ESTIMATE!AZ1969)</f>
        <v>0</v>
      </c>
      <c r="L1978" s="561">
        <f>IF($R$3="Allocate Adders",ESTIMATE!BK1969,ESTIMATE!BA1969)</f>
        <v>0</v>
      </c>
      <c r="M1978" s="1275">
        <f t="shared" si="87"/>
        <v>0</v>
      </c>
      <c r="N1978" s="1275"/>
      <c r="O1978" s="520">
        <f t="shared" si="86"/>
        <v>0</v>
      </c>
    </row>
    <row r="1979" spans="2:15" ht="18" hidden="1" customHeight="1">
      <c r="B1979" s="516"/>
      <c r="C1979" s="1274" t="str">
        <f>T(ESTIMATE!B1970)</f>
        <v/>
      </c>
      <c r="D1979" s="1274"/>
      <c r="E1979" s="1274"/>
      <c r="F1979" s="1274"/>
      <c r="G1979" s="1274"/>
      <c r="H1979" s="559">
        <f>ESTIMATE!R1970</f>
        <v>0</v>
      </c>
      <c r="I1979" s="560" t="str">
        <f>T(ESTIMATE!U1970)</f>
        <v/>
      </c>
      <c r="J1979" s="561">
        <f>IF($R$3="Allocate Adders",ESTIMATE!BE1970,ESTIMATE!AY1970)</f>
        <v>0</v>
      </c>
      <c r="K1979" s="561">
        <f>IF($R$3="Allocate Adders",ESTIMATE!BH1970,ESTIMATE!AZ1970)</f>
        <v>0</v>
      </c>
      <c r="L1979" s="561">
        <f>IF($R$3="Allocate Adders",ESTIMATE!BK1970,ESTIMATE!BA1970)</f>
        <v>0</v>
      </c>
      <c r="M1979" s="1275">
        <f t="shared" si="87"/>
        <v>0</v>
      </c>
      <c r="N1979" s="1275"/>
      <c r="O1979" s="520">
        <f t="shared" si="86"/>
        <v>0</v>
      </c>
    </row>
    <row r="1980" spans="2:15" ht="18" hidden="1" customHeight="1">
      <c r="B1980" s="516"/>
      <c r="C1980" s="1274" t="str">
        <f>T(ESTIMATE!B1971)</f>
        <v/>
      </c>
      <c r="D1980" s="1274"/>
      <c r="E1980" s="1274"/>
      <c r="F1980" s="1274"/>
      <c r="G1980" s="1274"/>
      <c r="H1980" s="559">
        <f>ESTIMATE!R1971</f>
        <v>0</v>
      </c>
      <c r="I1980" s="560" t="str">
        <f>T(ESTIMATE!U1971)</f>
        <v/>
      </c>
      <c r="J1980" s="561">
        <f>IF($R$3="Allocate Adders",ESTIMATE!BE1971,ESTIMATE!AY1971)</f>
        <v>0</v>
      </c>
      <c r="K1980" s="561">
        <f>IF($R$3="Allocate Adders",ESTIMATE!BH1971,ESTIMATE!AZ1971)</f>
        <v>0</v>
      </c>
      <c r="L1980" s="561">
        <f>IF($R$3="Allocate Adders",ESTIMATE!BK1971,ESTIMATE!BA1971)</f>
        <v>0</v>
      </c>
      <c r="M1980" s="1275">
        <f t="shared" si="87"/>
        <v>0</v>
      </c>
      <c r="N1980" s="1275"/>
      <c r="O1980" s="520">
        <f t="shared" si="86"/>
        <v>0</v>
      </c>
    </row>
    <row r="1981" spans="2:15" ht="18" hidden="1" customHeight="1">
      <c r="B1981" s="516"/>
      <c r="C1981" s="1274" t="str">
        <f>T(ESTIMATE!B1972)</f>
        <v/>
      </c>
      <c r="D1981" s="1274"/>
      <c r="E1981" s="1274"/>
      <c r="F1981" s="1274"/>
      <c r="G1981" s="1274"/>
      <c r="H1981" s="559">
        <f>ESTIMATE!R1972</f>
        <v>0</v>
      </c>
      <c r="I1981" s="560" t="str">
        <f>T(ESTIMATE!U1972)</f>
        <v/>
      </c>
      <c r="J1981" s="561">
        <f>IF($R$3="Allocate Adders",ESTIMATE!BE1972,ESTIMATE!AY1972)</f>
        <v>0</v>
      </c>
      <c r="K1981" s="561">
        <f>IF($R$3="Allocate Adders",ESTIMATE!BH1972,ESTIMATE!AZ1972)</f>
        <v>0</v>
      </c>
      <c r="L1981" s="561">
        <f>IF($R$3="Allocate Adders",ESTIMATE!BK1972,ESTIMATE!BA1972)</f>
        <v>0</v>
      </c>
      <c r="M1981" s="1275">
        <f t="shared" si="87"/>
        <v>0</v>
      </c>
      <c r="N1981" s="1275"/>
      <c r="O1981" s="520">
        <f t="shared" si="86"/>
        <v>0</v>
      </c>
    </row>
    <row r="1982" spans="2:15" ht="18" hidden="1" customHeight="1">
      <c r="B1982" s="516"/>
      <c r="C1982" s="1274" t="str">
        <f>T(ESTIMATE!B1973)</f>
        <v/>
      </c>
      <c r="D1982" s="1274"/>
      <c r="E1982" s="1274"/>
      <c r="F1982" s="1274"/>
      <c r="G1982" s="1274"/>
      <c r="H1982" s="559">
        <f>ESTIMATE!R1973</f>
        <v>0</v>
      </c>
      <c r="I1982" s="560" t="str">
        <f>T(ESTIMATE!U1973)</f>
        <v/>
      </c>
      <c r="J1982" s="561">
        <f>IF($R$3="Allocate Adders",ESTIMATE!BE1973,ESTIMATE!AY1973)</f>
        <v>0</v>
      </c>
      <c r="K1982" s="561">
        <f>IF($R$3="Allocate Adders",ESTIMATE!BH1973,ESTIMATE!AZ1973)</f>
        <v>0</v>
      </c>
      <c r="L1982" s="561">
        <f>IF($R$3="Allocate Adders",ESTIMATE!BK1973,ESTIMATE!BA1973)</f>
        <v>0</v>
      </c>
      <c r="M1982" s="1275">
        <f t="shared" si="87"/>
        <v>0</v>
      </c>
      <c r="N1982" s="1275"/>
      <c r="O1982" s="520">
        <f t="shared" si="86"/>
        <v>0</v>
      </c>
    </row>
    <row r="1983" spans="2:15" ht="18" hidden="1" customHeight="1">
      <c r="B1983" s="516"/>
      <c r="C1983" s="1274" t="str">
        <f>T(ESTIMATE!B1974)</f>
        <v/>
      </c>
      <c r="D1983" s="1274"/>
      <c r="E1983" s="1274"/>
      <c r="F1983" s="1274"/>
      <c r="G1983" s="1274"/>
      <c r="H1983" s="559">
        <f>ESTIMATE!R1974</f>
        <v>0</v>
      </c>
      <c r="I1983" s="560" t="str">
        <f>T(ESTIMATE!U1974)</f>
        <v/>
      </c>
      <c r="J1983" s="561">
        <f>IF($R$3="Allocate Adders",ESTIMATE!BE1974,ESTIMATE!AY1974)</f>
        <v>0</v>
      </c>
      <c r="K1983" s="561">
        <f>IF($R$3="Allocate Adders",ESTIMATE!BH1974,ESTIMATE!AZ1974)</f>
        <v>0</v>
      </c>
      <c r="L1983" s="561">
        <f>IF($R$3="Allocate Adders",ESTIMATE!BK1974,ESTIMATE!BA1974)</f>
        <v>0</v>
      </c>
      <c r="M1983" s="1275">
        <f t="shared" si="87"/>
        <v>0</v>
      </c>
      <c r="N1983" s="1275"/>
      <c r="O1983" s="520">
        <f t="shared" si="86"/>
        <v>0</v>
      </c>
    </row>
    <row r="1984" spans="2:15" ht="18" hidden="1" customHeight="1">
      <c r="B1984" s="516"/>
      <c r="C1984" s="1274" t="str">
        <f>T(ESTIMATE!B1975)</f>
        <v/>
      </c>
      <c r="D1984" s="1274"/>
      <c r="E1984" s="1274"/>
      <c r="F1984" s="1274"/>
      <c r="G1984" s="1274"/>
      <c r="H1984" s="559">
        <f>ESTIMATE!R1975</f>
        <v>0</v>
      </c>
      <c r="I1984" s="560" t="str">
        <f>T(ESTIMATE!U1975)</f>
        <v/>
      </c>
      <c r="J1984" s="561">
        <f>IF($R$3="Allocate Adders",ESTIMATE!BE1975,ESTIMATE!AY1975)</f>
        <v>0</v>
      </c>
      <c r="K1984" s="561">
        <f>IF($R$3="Allocate Adders",ESTIMATE!BH1975,ESTIMATE!AZ1975)</f>
        <v>0</v>
      </c>
      <c r="L1984" s="561">
        <f>IF($R$3="Allocate Adders",ESTIMATE!BK1975,ESTIMATE!BA1975)</f>
        <v>0</v>
      </c>
      <c r="M1984" s="1275">
        <f t="shared" si="87"/>
        <v>0</v>
      </c>
      <c r="N1984" s="1275"/>
      <c r="O1984" s="520">
        <f t="shared" si="86"/>
        <v>0</v>
      </c>
    </row>
    <row r="1985" spans="2:15" ht="18" hidden="1" customHeight="1">
      <c r="B1985" s="516"/>
      <c r="C1985" s="1274" t="str">
        <f>T(ESTIMATE!B1976)</f>
        <v/>
      </c>
      <c r="D1985" s="1274"/>
      <c r="E1985" s="1274"/>
      <c r="F1985" s="1274"/>
      <c r="G1985" s="1274"/>
      <c r="H1985" s="559">
        <f>ESTIMATE!R1976</f>
        <v>0</v>
      </c>
      <c r="I1985" s="560" t="str">
        <f>T(ESTIMATE!U1976)</f>
        <v/>
      </c>
      <c r="J1985" s="561">
        <f>IF($R$3="Allocate Adders",ESTIMATE!BE1976,ESTIMATE!AY1976)</f>
        <v>0</v>
      </c>
      <c r="K1985" s="561">
        <f>IF($R$3="Allocate Adders",ESTIMATE!BH1976,ESTIMATE!AZ1976)</f>
        <v>0</v>
      </c>
      <c r="L1985" s="561">
        <f>IF($R$3="Allocate Adders",ESTIMATE!BK1976,ESTIMATE!BA1976)</f>
        <v>0</v>
      </c>
      <c r="M1985" s="1275">
        <f t="shared" si="87"/>
        <v>0</v>
      </c>
      <c r="N1985" s="1275"/>
      <c r="O1985" s="520">
        <f t="shared" si="86"/>
        <v>0</v>
      </c>
    </row>
    <row r="1986" spans="2:15" ht="18" hidden="1" customHeight="1">
      <c r="B1986" s="516"/>
      <c r="C1986" s="1274" t="str">
        <f>T(ESTIMATE!B1977)</f>
        <v/>
      </c>
      <c r="D1986" s="1274"/>
      <c r="E1986" s="1274"/>
      <c r="F1986" s="1274"/>
      <c r="G1986" s="1274"/>
      <c r="H1986" s="559">
        <f>ESTIMATE!R1977</f>
        <v>0</v>
      </c>
      <c r="I1986" s="560" t="str">
        <f>T(ESTIMATE!U1977)</f>
        <v/>
      </c>
      <c r="J1986" s="561">
        <f>IF($R$3="Allocate Adders",ESTIMATE!BE1977,ESTIMATE!AY1977)</f>
        <v>0</v>
      </c>
      <c r="K1986" s="561">
        <f>IF($R$3="Allocate Adders",ESTIMATE!BH1977,ESTIMATE!AZ1977)</f>
        <v>0</v>
      </c>
      <c r="L1986" s="561">
        <f>IF($R$3="Allocate Adders",ESTIMATE!BK1977,ESTIMATE!BA1977)</f>
        <v>0</v>
      </c>
      <c r="M1986" s="1275">
        <f t="shared" si="87"/>
        <v>0</v>
      </c>
      <c r="N1986" s="1275"/>
      <c r="O1986" s="520">
        <f t="shared" si="86"/>
        <v>0</v>
      </c>
    </row>
    <row r="1987" spans="2:15" ht="18" hidden="1" customHeight="1">
      <c r="B1987" s="516"/>
      <c r="C1987" s="1274" t="str">
        <f>T(ESTIMATE!B1978)</f>
        <v/>
      </c>
      <c r="D1987" s="1274"/>
      <c r="E1987" s="1274"/>
      <c r="F1987" s="1274"/>
      <c r="G1987" s="1274"/>
      <c r="H1987" s="559">
        <f>ESTIMATE!R1978</f>
        <v>0</v>
      </c>
      <c r="I1987" s="560" t="str">
        <f>T(ESTIMATE!U1978)</f>
        <v/>
      </c>
      <c r="J1987" s="561">
        <f>IF($R$3="Allocate Adders",ESTIMATE!BE1978,ESTIMATE!AY1978)</f>
        <v>0</v>
      </c>
      <c r="K1987" s="561">
        <f>IF($R$3="Allocate Adders",ESTIMATE!BH1978,ESTIMATE!AZ1978)</f>
        <v>0</v>
      </c>
      <c r="L1987" s="561">
        <f>IF($R$3="Allocate Adders",ESTIMATE!BK1978,ESTIMATE!BA1978)</f>
        <v>0</v>
      </c>
      <c r="M1987" s="1275">
        <f t="shared" si="87"/>
        <v>0</v>
      </c>
      <c r="N1987" s="1275"/>
      <c r="O1987" s="520">
        <f t="shared" si="86"/>
        <v>0</v>
      </c>
    </row>
    <row r="1988" spans="2:15" ht="18" hidden="1" customHeight="1">
      <c r="B1988" s="516"/>
      <c r="C1988" s="1274" t="str">
        <f>T(ESTIMATE!B1979)</f>
        <v/>
      </c>
      <c r="D1988" s="1274"/>
      <c r="E1988" s="1274"/>
      <c r="F1988" s="1274"/>
      <c r="G1988" s="1274"/>
      <c r="H1988" s="559">
        <f>ESTIMATE!R1979</f>
        <v>0</v>
      </c>
      <c r="I1988" s="560" t="str">
        <f>T(ESTIMATE!U1979)</f>
        <v/>
      </c>
      <c r="J1988" s="561">
        <f>IF($R$3="Allocate Adders",ESTIMATE!BE1979,ESTIMATE!AY1979)</f>
        <v>0</v>
      </c>
      <c r="K1988" s="561">
        <f>IF($R$3="Allocate Adders",ESTIMATE!BH1979,ESTIMATE!AZ1979)</f>
        <v>0</v>
      </c>
      <c r="L1988" s="561">
        <f>IF($R$3="Allocate Adders",ESTIMATE!BK1979,ESTIMATE!BA1979)</f>
        <v>0</v>
      </c>
      <c r="M1988" s="1275">
        <f t="shared" si="87"/>
        <v>0</v>
      </c>
      <c r="N1988" s="1275"/>
      <c r="O1988" s="520">
        <f t="shared" si="86"/>
        <v>0</v>
      </c>
    </row>
    <row r="1989" spans="2:15" ht="18" hidden="1" customHeight="1">
      <c r="B1989" s="516"/>
      <c r="C1989" s="1274" t="str">
        <f>T(ESTIMATE!B1980)</f>
        <v/>
      </c>
      <c r="D1989" s="1274"/>
      <c r="E1989" s="1274"/>
      <c r="F1989" s="1274"/>
      <c r="G1989" s="1274"/>
      <c r="H1989" s="559">
        <f>ESTIMATE!R1980</f>
        <v>0</v>
      </c>
      <c r="I1989" s="560" t="str">
        <f>T(ESTIMATE!U1980)</f>
        <v/>
      </c>
      <c r="J1989" s="561">
        <f>IF($R$3="Allocate Adders",ESTIMATE!BE1980,ESTIMATE!AY1980)</f>
        <v>0</v>
      </c>
      <c r="K1989" s="561">
        <f>IF($R$3="Allocate Adders",ESTIMATE!BH1980,ESTIMATE!AZ1980)</f>
        <v>0</v>
      </c>
      <c r="L1989" s="561">
        <f>IF($R$3="Allocate Adders",ESTIMATE!BK1980,ESTIMATE!BA1980)</f>
        <v>0</v>
      </c>
      <c r="M1989" s="1275">
        <f t="shared" si="87"/>
        <v>0</v>
      </c>
      <c r="N1989" s="1275"/>
      <c r="O1989" s="520">
        <f t="shared" si="86"/>
        <v>0</v>
      </c>
    </row>
    <row r="1990" spans="2:15" ht="18" hidden="1" customHeight="1">
      <c r="B1990" s="516"/>
      <c r="C1990" s="1274" t="str">
        <f>T(ESTIMATE!B1981)</f>
        <v/>
      </c>
      <c r="D1990" s="1274"/>
      <c r="E1990" s="1274"/>
      <c r="F1990" s="1274"/>
      <c r="G1990" s="1274"/>
      <c r="H1990" s="559">
        <f>ESTIMATE!R1981</f>
        <v>0</v>
      </c>
      <c r="I1990" s="560" t="str">
        <f>T(ESTIMATE!U1981)</f>
        <v/>
      </c>
      <c r="J1990" s="561">
        <f>IF($R$3="Allocate Adders",ESTIMATE!BE1981,ESTIMATE!AY1981)</f>
        <v>0</v>
      </c>
      <c r="K1990" s="561">
        <f>IF($R$3="Allocate Adders",ESTIMATE!BH1981,ESTIMATE!AZ1981)</f>
        <v>0</v>
      </c>
      <c r="L1990" s="561">
        <f>IF($R$3="Allocate Adders",ESTIMATE!BK1981,ESTIMATE!BA1981)</f>
        <v>0</v>
      </c>
      <c r="M1990" s="1275">
        <f t="shared" si="87"/>
        <v>0</v>
      </c>
      <c r="N1990" s="1275"/>
      <c r="O1990" s="520">
        <f t="shared" si="86"/>
        <v>0</v>
      </c>
    </row>
    <row r="1991" spans="2:15" ht="18" hidden="1" customHeight="1">
      <c r="B1991" s="516"/>
      <c r="C1991" s="1274" t="str">
        <f>T(ESTIMATE!B1982)</f>
        <v/>
      </c>
      <c r="D1991" s="1274"/>
      <c r="E1991" s="1274"/>
      <c r="F1991" s="1274"/>
      <c r="G1991" s="1274"/>
      <c r="H1991" s="559">
        <f>ESTIMATE!R1982</f>
        <v>0</v>
      </c>
      <c r="I1991" s="560" t="str">
        <f>T(ESTIMATE!U1982)</f>
        <v/>
      </c>
      <c r="J1991" s="561">
        <f>IF($R$3="Allocate Adders",ESTIMATE!BE1982,ESTIMATE!AY1982)</f>
        <v>0</v>
      </c>
      <c r="K1991" s="561">
        <f>IF($R$3="Allocate Adders",ESTIMATE!BH1982,ESTIMATE!AZ1982)</f>
        <v>0</v>
      </c>
      <c r="L1991" s="561">
        <f>IF($R$3="Allocate Adders",ESTIMATE!BK1982,ESTIMATE!BA1982)</f>
        <v>0</v>
      </c>
      <c r="M1991" s="1275">
        <f t="shared" si="87"/>
        <v>0</v>
      </c>
      <c r="N1991" s="1275"/>
      <c r="O1991" s="520">
        <f t="shared" si="86"/>
        <v>0</v>
      </c>
    </row>
    <row r="1992" spans="2:15" ht="18" hidden="1" customHeight="1">
      <c r="B1992" s="516"/>
      <c r="C1992" s="1274" t="str">
        <f>T(ESTIMATE!B1983)</f>
        <v/>
      </c>
      <c r="D1992" s="1274"/>
      <c r="E1992" s="1274"/>
      <c r="F1992" s="1274"/>
      <c r="G1992" s="1274"/>
      <c r="H1992" s="559">
        <f>ESTIMATE!R1983</f>
        <v>0</v>
      </c>
      <c r="I1992" s="560" t="str">
        <f>T(ESTIMATE!U1983)</f>
        <v/>
      </c>
      <c r="J1992" s="561">
        <f>IF($R$3="Allocate Adders",ESTIMATE!BE1983,ESTIMATE!AY1983)</f>
        <v>0</v>
      </c>
      <c r="K1992" s="561">
        <f>IF($R$3="Allocate Adders",ESTIMATE!BH1983,ESTIMATE!AZ1983)</f>
        <v>0</v>
      </c>
      <c r="L1992" s="561">
        <f>IF($R$3="Allocate Adders",ESTIMATE!BK1983,ESTIMATE!BA1983)</f>
        <v>0</v>
      </c>
      <c r="M1992" s="1275">
        <f t="shared" si="87"/>
        <v>0</v>
      </c>
      <c r="N1992" s="1275"/>
      <c r="O1992" s="520">
        <f t="shared" si="86"/>
        <v>0</v>
      </c>
    </row>
    <row r="1993" spans="2:15" ht="18" hidden="1" customHeight="1">
      <c r="B1993" s="516"/>
      <c r="C1993" s="1274" t="str">
        <f>T(ESTIMATE!B1984)</f>
        <v/>
      </c>
      <c r="D1993" s="1274"/>
      <c r="E1993" s="1274"/>
      <c r="F1993" s="1274"/>
      <c r="G1993" s="1274"/>
      <c r="H1993" s="559">
        <f>ESTIMATE!R1984</f>
        <v>0</v>
      </c>
      <c r="I1993" s="560" t="str">
        <f>T(ESTIMATE!U1984)</f>
        <v/>
      </c>
      <c r="J1993" s="561">
        <f>IF($R$3="Allocate Adders",ESTIMATE!BE1984,ESTIMATE!AY1984)</f>
        <v>0</v>
      </c>
      <c r="K1993" s="561">
        <f>IF($R$3="Allocate Adders",ESTIMATE!BH1984,ESTIMATE!AZ1984)</f>
        <v>0</v>
      </c>
      <c r="L1993" s="561">
        <f>IF($R$3="Allocate Adders",ESTIMATE!BK1984,ESTIMATE!BA1984)</f>
        <v>0</v>
      </c>
      <c r="M1993" s="1275">
        <f t="shared" si="87"/>
        <v>0</v>
      </c>
      <c r="N1993" s="1275"/>
      <c r="O1993" s="520">
        <f t="shared" si="86"/>
        <v>0</v>
      </c>
    </row>
    <row r="1994" spans="2:15" ht="18" hidden="1" customHeight="1">
      <c r="B1994" s="516"/>
      <c r="C1994" s="1274" t="str">
        <f>T(ESTIMATE!B1985)</f>
        <v/>
      </c>
      <c r="D1994" s="1274"/>
      <c r="E1994" s="1274"/>
      <c r="F1994" s="1274"/>
      <c r="G1994" s="1274"/>
      <c r="H1994" s="559">
        <f>ESTIMATE!R1985</f>
        <v>0</v>
      </c>
      <c r="I1994" s="560" t="str">
        <f>T(ESTIMATE!U1985)</f>
        <v/>
      </c>
      <c r="J1994" s="561">
        <f>IF($R$3="Allocate Adders",ESTIMATE!BE1985,ESTIMATE!AY1985)</f>
        <v>0</v>
      </c>
      <c r="K1994" s="561">
        <f>IF($R$3="Allocate Adders",ESTIMATE!BH1985,ESTIMATE!AZ1985)</f>
        <v>0</v>
      </c>
      <c r="L1994" s="561">
        <f>IF($R$3="Allocate Adders",ESTIMATE!BK1985,ESTIMATE!BA1985)</f>
        <v>0</v>
      </c>
      <c r="M1994" s="1275">
        <f t="shared" si="87"/>
        <v>0</v>
      </c>
      <c r="N1994" s="1275"/>
      <c r="O1994" s="520">
        <f t="shared" si="86"/>
        <v>0</v>
      </c>
    </row>
    <row r="1995" spans="2:15" ht="18" hidden="1" customHeight="1">
      <c r="B1995" s="516"/>
      <c r="C1995" s="1274" t="str">
        <f>T(ESTIMATE!B1986)</f>
        <v/>
      </c>
      <c r="D1995" s="1274"/>
      <c r="E1995" s="1274"/>
      <c r="F1995" s="1274"/>
      <c r="G1995" s="1274"/>
      <c r="H1995" s="559">
        <f>ESTIMATE!R1986</f>
        <v>0</v>
      </c>
      <c r="I1995" s="560" t="str">
        <f>T(ESTIMATE!U1986)</f>
        <v/>
      </c>
      <c r="J1995" s="561">
        <f>IF($R$3="Allocate Adders",ESTIMATE!BE1986,ESTIMATE!AY1986)</f>
        <v>0</v>
      </c>
      <c r="K1995" s="561">
        <f>IF($R$3="Allocate Adders",ESTIMATE!BH1986,ESTIMATE!AZ1986)</f>
        <v>0</v>
      </c>
      <c r="L1995" s="561">
        <f>IF($R$3="Allocate Adders",ESTIMATE!BK1986,ESTIMATE!BA1986)</f>
        <v>0</v>
      </c>
      <c r="M1995" s="1275">
        <f t="shared" si="87"/>
        <v>0</v>
      </c>
      <c r="N1995" s="1275"/>
      <c r="O1995" s="520">
        <f t="shared" si="86"/>
        <v>0</v>
      </c>
    </row>
    <row r="1996" spans="2:15" ht="18" hidden="1" customHeight="1">
      <c r="B1996" s="516"/>
      <c r="C1996" s="1274" t="str">
        <f>T(ESTIMATE!B1987)</f>
        <v/>
      </c>
      <c r="D1996" s="1274"/>
      <c r="E1996" s="1274"/>
      <c r="F1996" s="1274"/>
      <c r="G1996" s="1274"/>
      <c r="H1996" s="559">
        <f>ESTIMATE!R1987</f>
        <v>0</v>
      </c>
      <c r="I1996" s="560" t="str">
        <f>T(ESTIMATE!U1987)</f>
        <v/>
      </c>
      <c r="J1996" s="561">
        <f>IF($R$3="Allocate Adders",ESTIMATE!BE1987,ESTIMATE!AY1987)</f>
        <v>0</v>
      </c>
      <c r="K1996" s="561">
        <f>IF($R$3="Allocate Adders",ESTIMATE!BH1987,ESTIMATE!AZ1987)</f>
        <v>0</v>
      </c>
      <c r="L1996" s="561">
        <f>IF($R$3="Allocate Adders",ESTIMATE!BK1987,ESTIMATE!BA1987)</f>
        <v>0</v>
      </c>
      <c r="M1996" s="1275">
        <f t="shared" si="87"/>
        <v>0</v>
      </c>
      <c r="N1996" s="1275"/>
      <c r="O1996" s="520">
        <f t="shared" si="86"/>
        <v>0</v>
      </c>
    </row>
    <row r="1997" spans="2:15" ht="4.3499999999999996" hidden="1" customHeight="1" thickBot="1">
      <c r="B1997" s="516"/>
      <c r="C1997" s="562"/>
      <c r="D1997" s="364"/>
      <c r="E1997" s="364"/>
      <c r="F1997" s="364"/>
      <c r="G1997" s="364"/>
      <c r="H1997" s="563"/>
      <c r="I1997" s="364"/>
      <c r="J1997" s="564"/>
      <c r="K1997" s="564"/>
      <c r="L1997" s="564"/>
      <c r="M1997" s="565"/>
      <c r="N1997" s="566"/>
      <c r="O1997" s="520">
        <f>O1998</f>
        <v>0</v>
      </c>
    </row>
    <row r="1998" spans="2:15" ht="22" hidden="1" customHeight="1" thickBot="1">
      <c r="B1998" s="516"/>
      <c r="C1998" s="1276" t="str">
        <f>T(ESTIMATE!AE1989)</f>
        <v>BUILDING PERMITS TOTAL</v>
      </c>
      <c r="D1998" s="1277"/>
      <c r="E1998" s="1277"/>
      <c r="F1998" s="1277"/>
      <c r="G1998" s="1277"/>
      <c r="H1998" s="1277"/>
      <c r="I1998" s="1278"/>
      <c r="J1998" s="530">
        <f>SUM(J1957:J1997)</f>
        <v>0</v>
      </c>
      <c r="K1998" s="531">
        <f>SUM(K1957:K1997)</f>
        <v>0</v>
      </c>
      <c r="L1998" s="530">
        <f>SUM(L1957:L1997)</f>
        <v>0</v>
      </c>
      <c r="M1998" s="1279">
        <f>SUM(M1957:N1997)</f>
        <v>0</v>
      </c>
      <c r="N1998" s="1280"/>
      <c r="O1998" s="520">
        <f>SUM(O1956:O1996)</f>
        <v>0</v>
      </c>
    </row>
    <row r="1999" spans="2:15" ht="20.7" hidden="1" customHeight="1">
      <c r="B1999" s="521"/>
      <c r="C1999" s="585"/>
      <c r="D1999" s="585"/>
      <c r="E1999" s="585"/>
      <c r="F1999" s="585"/>
      <c r="G1999" s="585"/>
      <c r="H1999" s="586"/>
      <c r="I1999" s="585"/>
      <c r="J1999" s="587"/>
      <c r="K1999" s="587"/>
      <c r="L1999" s="587"/>
      <c r="M1999" s="588"/>
      <c r="N1999" s="571"/>
      <c r="O1999" s="520">
        <f>O1998</f>
        <v>0</v>
      </c>
    </row>
    <row r="2000" spans="2:15" ht="5.45" hidden="1" customHeight="1">
      <c r="B2000" s="597"/>
      <c r="C2000" s="1281"/>
      <c r="D2000" s="1281"/>
      <c r="E2000" s="1281"/>
      <c r="F2000" s="1281"/>
      <c r="G2000" s="1281"/>
      <c r="H2000" s="594"/>
      <c r="I2000" s="595"/>
      <c r="J2000" s="596"/>
      <c r="K2000" s="596"/>
      <c r="L2000" s="596"/>
      <c r="M2000" s="1282"/>
      <c r="N2000" s="1282"/>
    </row>
    <row r="2001" spans="2:15" ht="22" hidden="1" customHeight="1">
      <c r="B2001" s="521"/>
      <c r="C2001" s="1283" t="str">
        <f>T(ESTIMATE!B1992)</f>
        <v>OTHER 1</v>
      </c>
      <c r="D2001" s="1283"/>
      <c r="E2001" s="1283"/>
      <c r="F2001" s="1283"/>
      <c r="G2001" s="1284"/>
      <c r="H2001" s="556">
        <f>SUM(H2002:H2041)</f>
        <v>0</v>
      </c>
      <c r="I2001" s="557"/>
      <c r="J2001" s="558"/>
      <c r="K2001" s="558"/>
      <c r="L2001" s="558"/>
      <c r="M2001" s="1285"/>
      <c r="N2001" s="1286"/>
      <c r="O2001" s="520">
        <f t="shared" ref="O2001:O2041" si="88">H2001</f>
        <v>0</v>
      </c>
    </row>
    <row r="2002" spans="2:15" ht="18" hidden="1" customHeight="1">
      <c r="B2002" s="516"/>
      <c r="C2002" s="1274" t="str">
        <f>T(ESTIMATE!B1993)</f>
        <v/>
      </c>
      <c r="D2002" s="1274"/>
      <c r="E2002" s="1274"/>
      <c r="F2002" s="1274"/>
      <c r="G2002" s="1274"/>
      <c r="H2002" s="559">
        <f>ESTIMATE!R1993</f>
        <v>0</v>
      </c>
      <c r="I2002" s="560" t="str">
        <f>T(ESTIMATE!U1993)</f>
        <v/>
      </c>
      <c r="J2002" s="561">
        <f>IF($R$3="Allocate Adders",ESTIMATE!BE1993,ESTIMATE!AY1993)</f>
        <v>0</v>
      </c>
      <c r="K2002" s="561">
        <f>IF($R$3="Allocate Adders",ESTIMATE!BH1993,ESTIMATE!AZ1993)</f>
        <v>0</v>
      </c>
      <c r="L2002" s="561">
        <f>IF($R$3="Allocate Adders",ESTIMATE!BK1993,ESTIMATE!BA1993)</f>
        <v>0</v>
      </c>
      <c r="M2002" s="1275">
        <f t="shared" ref="M2002:M2041" si="89">SUM(J2002:L2002)</f>
        <v>0</v>
      </c>
      <c r="N2002" s="1275"/>
      <c r="O2002" s="520">
        <f t="shared" si="88"/>
        <v>0</v>
      </c>
    </row>
    <row r="2003" spans="2:15" ht="18" hidden="1" customHeight="1">
      <c r="B2003" s="516"/>
      <c r="C2003" s="1274" t="str">
        <f>T(ESTIMATE!B1994)</f>
        <v/>
      </c>
      <c r="D2003" s="1274"/>
      <c r="E2003" s="1274"/>
      <c r="F2003" s="1274"/>
      <c r="G2003" s="1274"/>
      <c r="H2003" s="559">
        <f>ESTIMATE!R1994</f>
        <v>0</v>
      </c>
      <c r="I2003" s="560" t="str">
        <f>T(ESTIMATE!U1994)</f>
        <v/>
      </c>
      <c r="J2003" s="561">
        <f>IF($R$3="Allocate Adders",ESTIMATE!BE1994,ESTIMATE!AY1994)</f>
        <v>0</v>
      </c>
      <c r="K2003" s="561">
        <f>IF($R$3="Allocate Adders",ESTIMATE!BH1994,ESTIMATE!AZ1994)</f>
        <v>0</v>
      </c>
      <c r="L2003" s="561">
        <f>IF($R$3="Allocate Adders",ESTIMATE!BK1994,ESTIMATE!BA1994)</f>
        <v>0</v>
      </c>
      <c r="M2003" s="1275">
        <f t="shared" si="89"/>
        <v>0</v>
      </c>
      <c r="N2003" s="1275"/>
      <c r="O2003" s="520">
        <f t="shared" si="88"/>
        <v>0</v>
      </c>
    </row>
    <row r="2004" spans="2:15" ht="18" hidden="1" customHeight="1">
      <c r="B2004" s="516"/>
      <c r="C2004" s="1274" t="str">
        <f>T(ESTIMATE!B1995)</f>
        <v/>
      </c>
      <c r="D2004" s="1274"/>
      <c r="E2004" s="1274"/>
      <c r="F2004" s="1274"/>
      <c r="G2004" s="1274"/>
      <c r="H2004" s="559">
        <f>ESTIMATE!R1995</f>
        <v>0</v>
      </c>
      <c r="I2004" s="560" t="str">
        <f>T(ESTIMATE!U1995)</f>
        <v/>
      </c>
      <c r="J2004" s="561">
        <f>IF($R$3="Allocate Adders",ESTIMATE!BE1995,ESTIMATE!AY1995)</f>
        <v>0</v>
      </c>
      <c r="K2004" s="561">
        <f>IF($R$3="Allocate Adders",ESTIMATE!BH1995,ESTIMATE!AZ1995)</f>
        <v>0</v>
      </c>
      <c r="L2004" s="561">
        <f>IF($R$3="Allocate Adders",ESTIMATE!BK1995,ESTIMATE!BA1995)</f>
        <v>0</v>
      </c>
      <c r="M2004" s="1275">
        <f t="shared" si="89"/>
        <v>0</v>
      </c>
      <c r="N2004" s="1275"/>
      <c r="O2004" s="520">
        <f t="shared" si="88"/>
        <v>0</v>
      </c>
    </row>
    <row r="2005" spans="2:15" ht="18" hidden="1" customHeight="1">
      <c r="B2005" s="516"/>
      <c r="C2005" s="1274" t="str">
        <f>T(ESTIMATE!B1996)</f>
        <v/>
      </c>
      <c r="D2005" s="1274"/>
      <c r="E2005" s="1274"/>
      <c r="F2005" s="1274"/>
      <c r="G2005" s="1274"/>
      <c r="H2005" s="559">
        <f>ESTIMATE!R1996</f>
        <v>0</v>
      </c>
      <c r="I2005" s="560" t="str">
        <f>T(ESTIMATE!U1996)</f>
        <v/>
      </c>
      <c r="J2005" s="561">
        <f>IF($R$3="Allocate Adders",ESTIMATE!BE1996,ESTIMATE!AY1996)</f>
        <v>0</v>
      </c>
      <c r="K2005" s="561">
        <f>IF($R$3="Allocate Adders",ESTIMATE!BH1996,ESTIMATE!AZ1996)</f>
        <v>0</v>
      </c>
      <c r="L2005" s="561">
        <f>IF($R$3="Allocate Adders",ESTIMATE!BK1996,ESTIMATE!BA1996)</f>
        <v>0</v>
      </c>
      <c r="M2005" s="1275">
        <f t="shared" si="89"/>
        <v>0</v>
      </c>
      <c r="N2005" s="1275"/>
      <c r="O2005" s="520">
        <f t="shared" si="88"/>
        <v>0</v>
      </c>
    </row>
    <row r="2006" spans="2:15" ht="18" hidden="1" customHeight="1">
      <c r="B2006" s="516"/>
      <c r="C2006" s="1274" t="str">
        <f>T(ESTIMATE!B1997)</f>
        <v/>
      </c>
      <c r="D2006" s="1274"/>
      <c r="E2006" s="1274"/>
      <c r="F2006" s="1274"/>
      <c r="G2006" s="1274"/>
      <c r="H2006" s="559">
        <f>ESTIMATE!R1997</f>
        <v>0</v>
      </c>
      <c r="I2006" s="560" t="str">
        <f>T(ESTIMATE!U1997)</f>
        <v/>
      </c>
      <c r="J2006" s="561">
        <f>IF($R$3="Allocate Adders",ESTIMATE!BE1997,ESTIMATE!AY1997)</f>
        <v>0</v>
      </c>
      <c r="K2006" s="561">
        <f>IF($R$3="Allocate Adders",ESTIMATE!BH1997,ESTIMATE!AZ1997)</f>
        <v>0</v>
      </c>
      <c r="L2006" s="561">
        <f>IF($R$3="Allocate Adders",ESTIMATE!BK1997,ESTIMATE!BA1997)</f>
        <v>0</v>
      </c>
      <c r="M2006" s="1275">
        <f t="shared" si="89"/>
        <v>0</v>
      </c>
      <c r="N2006" s="1275"/>
      <c r="O2006" s="520">
        <f t="shared" si="88"/>
        <v>0</v>
      </c>
    </row>
    <row r="2007" spans="2:15" ht="18" hidden="1" customHeight="1">
      <c r="B2007" s="516"/>
      <c r="C2007" s="1274" t="str">
        <f>T(ESTIMATE!B1998)</f>
        <v/>
      </c>
      <c r="D2007" s="1274"/>
      <c r="E2007" s="1274"/>
      <c r="F2007" s="1274"/>
      <c r="G2007" s="1274"/>
      <c r="H2007" s="559">
        <f>ESTIMATE!R1998</f>
        <v>0</v>
      </c>
      <c r="I2007" s="560" t="str">
        <f>T(ESTIMATE!U1998)</f>
        <v/>
      </c>
      <c r="J2007" s="561">
        <f>IF($R$3="Allocate Adders",ESTIMATE!BE1998,ESTIMATE!AY1998)</f>
        <v>0</v>
      </c>
      <c r="K2007" s="561">
        <f>IF($R$3="Allocate Adders",ESTIMATE!BH1998,ESTIMATE!AZ1998)</f>
        <v>0</v>
      </c>
      <c r="L2007" s="561">
        <f>IF($R$3="Allocate Adders",ESTIMATE!BK1998,ESTIMATE!BA1998)</f>
        <v>0</v>
      </c>
      <c r="M2007" s="1275">
        <f t="shared" si="89"/>
        <v>0</v>
      </c>
      <c r="N2007" s="1275"/>
      <c r="O2007" s="520">
        <f t="shared" si="88"/>
        <v>0</v>
      </c>
    </row>
    <row r="2008" spans="2:15" ht="18" hidden="1" customHeight="1">
      <c r="B2008" s="516"/>
      <c r="C2008" s="1274" t="str">
        <f>T(ESTIMATE!B1999)</f>
        <v/>
      </c>
      <c r="D2008" s="1274"/>
      <c r="E2008" s="1274"/>
      <c r="F2008" s="1274"/>
      <c r="G2008" s="1274"/>
      <c r="H2008" s="559">
        <f>ESTIMATE!R1999</f>
        <v>0</v>
      </c>
      <c r="I2008" s="560" t="str">
        <f>T(ESTIMATE!U1999)</f>
        <v/>
      </c>
      <c r="J2008" s="561">
        <f>IF($R$3="Allocate Adders",ESTIMATE!BE1999,ESTIMATE!AY1999)</f>
        <v>0</v>
      </c>
      <c r="K2008" s="561">
        <f>IF($R$3="Allocate Adders",ESTIMATE!BH1999,ESTIMATE!AZ1999)</f>
        <v>0</v>
      </c>
      <c r="L2008" s="561">
        <f>IF($R$3="Allocate Adders",ESTIMATE!BK1999,ESTIMATE!BA1999)</f>
        <v>0</v>
      </c>
      <c r="M2008" s="1275">
        <f t="shared" si="89"/>
        <v>0</v>
      </c>
      <c r="N2008" s="1275"/>
      <c r="O2008" s="520">
        <f t="shared" si="88"/>
        <v>0</v>
      </c>
    </row>
    <row r="2009" spans="2:15" ht="18" hidden="1" customHeight="1">
      <c r="B2009" s="516"/>
      <c r="C2009" s="1274" t="str">
        <f>T(ESTIMATE!B2000)</f>
        <v/>
      </c>
      <c r="D2009" s="1274"/>
      <c r="E2009" s="1274"/>
      <c r="F2009" s="1274"/>
      <c r="G2009" s="1274"/>
      <c r="H2009" s="559">
        <f>ESTIMATE!R2000</f>
        <v>0</v>
      </c>
      <c r="I2009" s="560" t="str">
        <f>T(ESTIMATE!U2000)</f>
        <v/>
      </c>
      <c r="J2009" s="561">
        <f>IF($R$3="Allocate Adders",ESTIMATE!BE2000,ESTIMATE!AY2000)</f>
        <v>0</v>
      </c>
      <c r="K2009" s="561">
        <f>IF($R$3="Allocate Adders",ESTIMATE!BH2000,ESTIMATE!AZ2000)</f>
        <v>0</v>
      </c>
      <c r="L2009" s="561">
        <f>IF($R$3="Allocate Adders",ESTIMATE!BK2000,ESTIMATE!BA2000)</f>
        <v>0</v>
      </c>
      <c r="M2009" s="1275">
        <f t="shared" si="89"/>
        <v>0</v>
      </c>
      <c r="N2009" s="1275"/>
      <c r="O2009" s="520">
        <f t="shared" si="88"/>
        <v>0</v>
      </c>
    </row>
    <row r="2010" spans="2:15" ht="18" hidden="1" customHeight="1">
      <c r="B2010" s="516"/>
      <c r="C2010" s="1274" t="str">
        <f>T(ESTIMATE!B2001)</f>
        <v/>
      </c>
      <c r="D2010" s="1274"/>
      <c r="E2010" s="1274"/>
      <c r="F2010" s="1274"/>
      <c r="G2010" s="1274"/>
      <c r="H2010" s="559">
        <f>ESTIMATE!R2001</f>
        <v>0</v>
      </c>
      <c r="I2010" s="560" t="str">
        <f>T(ESTIMATE!U2001)</f>
        <v/>
      </c>
      <c r="J2010" s="561">
        <f>IF($R$3="Allocate Adders",ESTIMATE!BE2001,ESTIMATE!AY2001)</f>
        <v>0</v>
      </c>
      <c r="K2010" s="561">
        <f>IF($R$3="Allocate Adders",ESTIMATE!BH2001,ESTIMATE!AZ2001)</f>
        <v>0</v>
      </c>
      <c r="L2010" s="561">
        <f>IF($R$3="Allocate Adders",ESTIMATE!BK2001,ESTIMATE!BA2001)</f>
        <v>0</v>
      </c>
      <c r="M2010" s="1275">
        <f t="shared" si="89"/>
        <v>0</v>
      </c>
      <c r="N2010" s="1275"/>
      <c r="O2010" s="520">
        <f t="shared" si="88"/>
        <v>0</v>
      </c>
    </row>
    <row r="2011" spans="2:15" ht="18" hidden="1" customHeight="1">
      <c r="B2011" s="516"/>
      <c r="C2011" s="1274" t="str">
        <f>T(ESTIMATE!B2002)</f>
        <v/>
      </c>
      <c r="D2011" s="1274"/>
      <c r="E2011" s="1274"/>
      <c r="F2011" s="1274"/>
      <c r="G2011" s="1274"/>
      <c r="H2011" s="559">
        <f>ESTIMATE!R2002</f>
        <v>0</v>
      </c>
      <c r="I2011" s="560" t="str">
        <f>T(ESTIMATE!U2002)</f>
        <v/>
      </c>
      <c r="J2011" s="561">
        <f>IF($R$3="Allocate Adders",ESTIMATE!BE2002,ESTIMATE!AY2002)</f>
        <v>0</v>
      </c>
      <c r="K2011" s="561">
        <f>IF($R$3="Allocate Adders",ESTIMATE!BH2002,ESTIMATE!AZ2002)</f>
        <v>0</v>
      </c>
      <c r="L2011" s="561">
        <f>IF($R$3="Allocate Adders",ESTIMATE!BK2002,ESTIMATE!BA2002)</f>
        <v>0</v>
      </c>
      <c r="M2011" s="1275">
        <f t="shared" si="89"/>
        <v>0</v>
      </c>
      <c r="N2011" s="1275"/>
      <c r="O2011" s="520">
        <f t="shared" si="88"/>
        <v>0</v>
      </c>
    </row>
    <row r="2012" spans="2:15" ht="18" hidden="1" customHeight="1">
      <c r="B2012" s="516"/>
      <c r="C2012" s="1274" t="str">
        <f>T(ESTIMATE!B2003)</f>
        <v/>
      </c>
      <c r="D2012" s="1274"/>
      <c r="E2012" s="1274"/>
      <c r="F2012" s="1274"/>
      <c r="G2012" s="1274"/>
      <c r="H2012" s="559">
        <f>ESTIMATE!R2003</f>
        <v>0</v>
      </c>
      <c r="I2012" s="560" t="str">
        <f>T(ESTIMATE!U2003)</f>
        <v/>
      </c>
      <c r="J2012" s="561">
        <f>IF($R$3="Allocate Adders",ESTIMATE!BE2003,ESTIMATE!AY2003)</f>
        <v>0</v>
      </c>
      <c r="K2012" s="561">
        <f>IF($R$3="Allocate Adders",ESTIMATE!BH2003,ESTIMATE!AZ2003)</f>
        <v>0</v>
      </c>
      <c r="L2012" s="561">
        <f>IF($R$3="Allocate Adders",ESTIMATE!BK2003,ESTIMATE!BA2003)</f>
        <v>0</v>
      </c>
      <c r="M2012" s="1275">
        <f t="shared" si="89"/>
        <v>0</v>
      </c>
      <c r="N2012" s="1275"/>
      <c r="O2012" s="520">
        <f t="shared" si="88"/>
        <v>0</v>
      </c>
    </row>
    <row r="2013" spans="2:15" ht="18" hidden="1" customHeight="1">
      <c r="B2013" s="516"/>
      <c r="C2013" s="1274" t="str">
        <f>T(ESTIMATE!B2004)</f>
        <v/>
      </c>
      <c r="D2013" s="1274"/>
      <c r="E2013" s="1274"/>
      <c r="F2013" s="1274"/>
      <c r="G2013" s="1274"/>
      <c r="H2013" s="559">
        <f>ESTIMATE!R2004</f>
        <v>0</v>
      </c>
      <c r="I2013" s="560" t="str">
        <f>T(ESTIMATE!U2004)</f>
        <v/>
      </c>
      <c r="J2013" s="561">
        <f>IF($R$3="Allocate Adders",ESTIMATE!BE2004,ESTIMATE!AY2004)</f>
        <v>0</v>
      </c>
      <c r="K2013" s="561">
        <f>IF($R$3="Allocate Adders",ESTIMATE!BH2004,ESTIMATE!AZ2004)</f>
        <v>0</v>
      </c>
      <c r="L2013" s="561">
        <f>IF($R$3="Allocate Adders",ESTIMATE!BK2004,ESTIMATE!BA2004)</f>
        <v>0</v>
      </c>
      <c r="M2013" s="1275">
        <f t="shared" si="89"/>
        <v>0</v>
      </c>
      <c r="N2013" s="1275"/>
      <c r="O2013" s="520">
        <f t="shared" si="88"/>
        <v>0</v>
      </c>
    </row>
    <row r="2014" spans="2:15" ht="18" hidden="1" customHeight="1">
      <c r="B2014" s="516"/>
      <c r="C2014" s="1274" t="str">
        <f>T(ESTIMATE!B2005)</f>
        <v/>
      </c>
      <c r="D2014" s="1274"/>
      <c r="E2014" s="1274"/>
      <c r="F2014" s="1274"/>
      <c r="G2014" s="1274"/>
      <c r="H2014" s="559">
        <f>ESTIMATE!R2005</f>
        <v>0</v>
      </c>
      <c r="I2014" s="560" t="str">
        <f>T(ESTIMATE!U2005)</f>
        <v/>
      </c>
      <c r="J2014" s="561">
        <f>IF($R$3="Allocate Adders",ESTIMATE!BE2005,ESTIMATE!AY2005)</f>
        <v>0</v>
      </c>
      <c r="K2014" s="561">
        <f>IF($R$3="Allocate Adders",ESTIMATE!BH2005,ESTIMATE!AZ2005)</f>
        <v>0</v>
      </c>
      <c r="L2014" s="561">
        <f>IF($R$3="Allocate Adders",ESTIMATE!BK2005,ESTIMATE!BA2005)</f>
        <v>0</v>
      </c>
      <c r="M2014" s="1275">
        <f t="shared" si="89"/>
        <v>0</v>
      </c>
      <c r="N2014" s="1275"/>
      <c r="O2014" s="520">
        <f t="shared" si="88"/>
        <v>0</v>
      </c>
    </row>
    <row r="2015" spans="2:15" ht="18" hidden="1" customHeight="1">
      <c r="B2015" s="516"/>
      <c r="C2015" s="1274" t="str">
        <f>T(ESTIMATE!B2006)</f>
        <v/>
      </c>
      <c r="D2015" s="1274"/>
      <c r="E2015" s="1274"/>
      <c r="F2015" s="1274"/>
      <c r="G2015" s="1274"/>
      <c r="H2015" s="559">
        <f>ESTIMATE!R2006</f>
        <v>0</v>
      </c>
      <c r="I2015" s="560" t="str">
        <f>T(ESTIMATE!U2006)</f>
        <v/>
      </c>
      <c r="J2015" s="561">
        <f>IF($R$3="Allocate Adders",ESTIMATE!BE2006,ESTIMATE!AY2006)</f>
        <v>0</v>
      </c>
      <c r="K2015" s="561">
        <f>IF($R$3="Allocate Adders",ESTIMATE!BH2006,ESTIMATE!AZ2006)</f>
        <v>0</v>
      </c>
      <c r="L2015" s="561">
        <f>IF($R$3="Allocate Adders",ESTIMATE!BK2006,ESTIMATE!BA2006)</f>
        <v>0</v>
      </c>
      <c r="M2015" s="1275">
        <f t="shared" si="89"/>
        <v>0</v>
      </c>
      <c r="N2015" s="1275"/>
      <c r="O2015" s="520">
        <f t="shared" si="88"/>
        <v>0</v>
      </c>
    </row>
    <row r="2016" spans="2:15" ht="18" hidden="1" customHeight="1">
      <c r="B2016" s="516"/>
      <c r="C2016" s="1274" t="str">
        <f>T(ESTIMATE!B2007)</f>
        <v/>
      </c>
      <c r="D2016" s="1274"/>
      <c r="E2016" s="1274"/>
      <c r="F2016" s="1274"/>
      <c r="G2016" s="1274"/>
      <c r="H2016" s="559">
        <f>ESTIMATE!R2007</f>
        <v>0</v>
      </c>
      <c r="I2016" s="560" t="str">
        <f>T(ESTIMATE!U2007)</f>
        <v/>
      </c>
      <c r="J2016" s="561">
        <f>IF($R$3="Allocate Adders",ESTIMATE!BE2007,ESTIMATE!AY2007)</f>
        <v>0</v>
      </c>
      <c r="K2016" s="561">
        <f>IF($R$3="Allocate Adders",ESTIMATE!BH2007,ESTIMATE!AZ2007)</f>
        <v>0</v>
      </c>
      <c r="L2016" s="561">
        <f>IF($R$3="Allocate Adders",ESTIMATE!BK2007,ESTIMATE!BA2007)</f>
        <v>0</v>
      </c>
      <c r="M2016" s="1275">
        <f t="shared" si="89"/>
        <v>0</v>
      </c>
      <c r="N2016" s="1275"/>
      <c r="O2016" s="520">
        <f t="shared" si="88"/>
        <v>0</v>
      </c>
    </row>
    <row r="2017" spans="2:15" ht="18" hidden="1" customHeight="1">
      <c r="B2017" s="516"/>
      <c r="C2017" s="1274" t="str">
        <f>T(ESTIMATE!B2008)</f>
        <v/>
      </c>
      <c r="D2017" s="1274"/>
      <c r="E2017" s="1274"/>
      <c r="F2017" s="1274"/>
      <c r="G2017" s="1274"/>
      <c r="H2017" s="559">
        <f>ESTIMATE!R2008</f>
        <v>0</v>
      </c>
      <c r="I2017" s="560" t="str">
        <f>T(ESTIMATE!U2008)</f>
        <v/>
      </c>
      <c r="J2017" s="561">
        <f>IF($R$3="Allocate Adders",ESTIMATE!BE2008,ESTIMATE!AY2008)</f>
        <v>0</v>
      </c>
      <c r="K2017" s="561">
        <f>IF($R$3="Allocate Adders",ESTIMATE!BH2008,ESTIMATE!AZ2008)</f>
        <v>0</v>
      </c>
      <c r="L2017" s="561">
        <f>IF($R$3="Allocate Adders",ESTIMATE!BK2008,ESTIMATE!BA2008)</f>
        <v>0</v>
      </c>
      <c r="M2017" s="1275">
        <f t="shared" si="89"/>
        <v>0</v>
      </c>
      <c r="N2017" s="1275"/>
      <c r="O2017" s="520">
        <f t="shared" si="88"/>
        <v>0</v>
      </c>
    </row>
    <row r="2018" spans="2:15" ht="18" hidden="1" customHeight="1">
      <c r="B2018" s="516"/>
      <c r="C2018" s="1274" t="str">
        <f>T(ESTIMATE!B2009)</f>
        <v/>
      </c>
      <c r="D2018" s="1274"/>
      <c r="E2018" s="1274"/>
      <c r="F2018" s="1274"/>
      <c r="G2018" s="1274"/>
      <c r="H2018" s="559">
        <f>ESTIMATE!R2009</f>
        <v>0</v>
      </c>
      <c r="I2018" s="560" t="str">
        <f>T(ESTIMATE!U2009)</f>
        <v/>
      </c>
      <c r="J2018" s="561">
        <f>IF($R$3="Allocate Adders",ESTIMATE!BE2009,ESTIMATE!AY2009)</f>
        <v>0</v>
      </c>
      <c r="K2018" s="561">
        <f>IF($R$3="Allocate Adders",ESTIMATE!BH2009,ESTIMATE!AZ2009)</f>
        <v>0</v>
      </c>
      <c r="L2018" s="561">
        <f>IF($R$3="Allocate Adders",ESTIMATE!BK2009,ESTIMATE!BA2009)</f>
        <v>0</v>
      </c>
      <c r="M2018" s="1275">
        <f t="shared" si="89"/>
        <v>0</v>
      </c>
      <c r="N2018" s="1275"/>
      <c r="O2018" s="520">
        <f t="shared" si="88"/>
        <v>0</v>
      </c>
    </row>
    <row r="2019" spans="2:15" ht="18" hidden="1" customHeight="1">
      <c r="B2019" s="516"/>
      <c r="C2019" s="1274" t="str">
        <f>T(ESTIMATE!B2010)</f>
        <v/>
      </c>
      <c r="D2019" s="1274"/>
      <c r="E2019" s="1274"/>
      <c r="F2019" s="1274"/>
      <c r="G2019" s="1274"/>
      <c r="H2019" s="559">
        <f>ESTIMATE!R2010</f>
        <v>0</v>
      </c>
      <c r="I2019" s="560" t="str">
        <f>T(ESTIMATE!U2010)</f>
        <v/>
      </c>
      <c r="J2019" s="561">
        <f>IF($R$3="Allocate Adders",ESTIMATE!BE2010,ESTIMATE!AY2010)</f>
        <v>0</v>
      </c>
      <c r="K2019" s="561">
        <f>IF($R$3="Allocate Adders",ESTIMATE!BH2010,ESTIMATE!AZ2010)</f>
        <v>0</v>
      </c>
      <c r="L2019" s="561">
        <f>IF($R$3="Allocate Adders",ESTIMATE!BK2010,ESTIMATE!BA2010)</f>
        <v>0</v>
      </c>
      <c r="M2019" s="1275">
        <f t="shared" si="89"/>
        <v>0</v>
      </c>
      <c r="N2019" s="1275"/>
      <c r="O2019" s="520">
        <f t="shared" si="88"/>
        <v>0</v>
      </c>
    </row>
    <row r="2020" spans="2:15" ht="18" hidden="1" customHeight="1">
      <c r="B2020" s="516"/>
      <c r="C2020" s="1274" t="str">
        <f>T(ESTIMATE!B2011)</f>
        <v/>
      </c>
      <c r="D2020" s="1274"/>
      <c r="E2020" s="1274"/>
      <c r="F2020" s="1274"/>
      <c r="G2020" s="1274"/>
      <c r="H2020" s="559">
        <f>ESTIMATE!R2011</f>
        <v>0</v>
      </c>
      <c r="I2020" s="560" t="str">
        <f>T(ESTIMATE!U2011)</f>
        <v/>
      </c>
      <c r="J2020" s="561">
        <f>IF($R$3="Allocate Adders",ESTIMATE!BE2011,ESTIMATE!AY2011)</f>
        <v>0</v>
      </c>
      <c r="K2020" s="561">
        <f>IF($R$3="Allocate Adders",ESTIMATE!BH2011,ESTIMATE!AZ2011)</f>
        <v>0</v>
      </c>
      <c r="L2020" s="561">
        <f>IF($R$3="Allocate Adders",ESTIMATE!BK2011,ESTIMATE!BA2011)</f>
        <v>0</v>
      </c>
      <c r="M2020" s="1275">
        <f t="shared" si="89"/>
        <v>0</v>
      </c>
      <c r="N2020" s="1275"/>
      <c r="O2020" s="520">
        <f t="shared" si="88"/>
        <v>0</v>
      </c>
    </row>
    <row r="2021" spans="2:15" ht="18" hidden="1" customHeight="1">
      <c r="B2021" s="516"/>
      <c r="C2021" s="1274" t="str">
        <f>T(ESTIMATE!B2012)</f>
        <v/>
      </c>
      <c r="D2021" s="1274"/>
      <c r="E2021" s="1274"/>
      <c r="F2021" s="1274"/>
      <c r="G2021" s="1274"/>
      <c r="H2021" s="559">
        <f>ESTIMATE!R2012</f>
        <v>0</v>
      </c>
      <c r="I2021" s="560" t="str">
        <f>T(ESTIMATE!U2012)</f>
        <v/>
      </c>
      <c r="J2021" s="561">
        <f>IF($R$3="Allocate Adders",ESTIMATE!BE2012,ESTIMATE!AY2012)</f>
        <v>0</v>
      </c>
      <c r="K2021" s="561">
        <f>IF($R$3="Allocate Adders",ESTIMATE!BH2012,ESTIMATE!AZ2012)</f>
        <v>0</v>
      </c>
      <c r="L2021" s="561">
        <f>IF($R$3="Allocate Adders",ESTIMATE!BK2012,ESTIMATE!BA2012)</f>
        <v>0</v>
      </c>
      <c r="M2021" s="1275">
        <f t="shared" si="89"/>
        <v>0</v>
      </c>
      <c r="N2021" s="1275"/>
      <c r="O2021" s="520">
        <f t="shared" si="88"/>
        <v>0</v>
      </c>
    </row>
    <row r="2022" spans="2:15" ht="18" hidden="1" customHeight="1">
      <c r="B2022" s="516"/>
      <c r="C2022" s="1274" t="str">
        <f>T(ESTIMATE!B2013)</f>
        <v/>
      </c>
      <c r="D2022" s="1274"/>
      <c r="E2022" s="1274"/>
      <c r="F2022" s="1274"/>
      <c r="G2022" s="1274"/>
      <c r="H2022" s="559">
        <f>ESTIMATE!R2013</f>
        <v>0</v>
      </c>
      <c r="I2022" s="560" t="str">
        <f>T(ESTIMATE!U2013)</f>
        <v/>
      </c>
      <c r="J2022" s="561">
        <f>IF($R$3="Allocate Adders",ESTIMATE!BE2013,ESTIMATE!AY2013)</f>
        <v>0</v>
      </c>
      <c r="K2022" s="561">
        <f>IF($R$3="Allocate Adders",ESTIMATE!BH2013,ESTIMATE!AZ2013)</f>
        <v>0</v>
      </c>
      <c r="L2022" s="561">
        <f>IF($R$3="Allocate Adders",ESTIMATE!BK2013,ESTIMATE!BA2013)</f>
        <v>0</v>
      </c>
      <c r="M2022" s="1275">
        <f t="shared" si="89"/>
        <v>0</v>
      </c>
      <c r="N2022" s="1275"/>
      <c r="O2022" s="520">
        <f t="shared" si="88"/>
        <v>0</v>
      </c>
    </row>
    <row r="2023" spans="2:15" ht="18" hidden="1" customHeight="1">
      <c r="B2023" s="516"/>
      <c r="C2023" s="1274" t="str">
        <f>T(ESTIMATE!B2014)</f>
        <v/>
      </c>
      <c r="D2023" s="1274"/>
      <c r="E2023" s="1274"/>
      <c r="F2023" s="1274"/>
      <c r="G2023" s="1274"/>
      <c r="H2023" s="559">
        <f>ESTIMATE!R2014</f>
        <v>0</v>
      </c>
      <c r="I2023" s="560" t="str">
        <f>T(ESTIMATE!U2014)</f>
        <v/>
      </c>
      <c r="J2023" s="561">
        <f>IF($R$3="Allocate Adders",ESTIMATE!BE2014,ESTIMATE!AY2014)</f>
        <v>0</v>
      </c>
      <c r="K2023" s="561">
        <f>IF($R$3="Allocate Adders",ESTIMATE!BH2014,ESTIMATE!AZ2014)</f>
        <v>0</v>
      </c>
      <c r="L2023" s="561">
        <f>IF($R$3="Allocate Adders",ESTIMATE!BK2014,ESTIMATE!BA2014)</f>
        <v>0</v>
      </c>
      <c r="M2023" s="1275">
        <f t="shared" si="89"/>
        <v>0</v>
      </c>
      <c r="N2023" s="1275"/>
      <c r="O2023" s="520">
        <f t="shared" si="88"/>
        <v>0</v>
      </c>
    </row>
    <row r="2024" spans="2:15" ht="18" hidden="1" customHeight="1">
      <c r="B2024" s="516"/>
      <c r="C2024" s="1274" t="str">
        <f>T(ESTIMATE!B2015)</f>
        <v/>
      </c>
      <c r="D2024" s="1274"/>
      <c r="E2024" s="1274"/>
      <c r="F2024" s="1274"/>
      <c r="G2024" s="1274"/>
      <c r="H2024" s="559">
        <f>ESTIMATE!R2015</f>
        <v>0</v>
      </c>
      <c r="I2024" s="560" t="str">
        <f>T(ESTIMATE!U2015)</f>
        <v/>
      </c>
      <c r="J2024" s="561">
        <f>IF($R$3="Allocate Adders",ESTIMATE!BE2015,ESTIMATE!AY2015)</f>
        <v>0</v>
      </c>
      <c r="K2024" s="561">
        <f>IF($R$3="Allocate Adders",ESTIMATE!BH2015,ESTIMATE!AZ2015)</f>
        <v>0</v>
      </c>
      <c r="L2024" s="561">
        <f>IF($R$3="Allocate Adders",ESTIMATE!BK2015,ESTIMATE!BA2015)</f>
        <v>0</v>
      </c>
      <c r="M2024" s="1275">
        <f t="shared" si="89"/>
        <v>0</v>
      </c>
      <c r="N2024" s="1275"/>
      <c r="O2024" s="520">
        <f t="shared" si="88"/>
        <v>0</v>
      </c>
    </row>
    <row r="2025" spans="2:15" ht="18" hidden="1" customHeight="1">
      <c r="B2025" s="516"/>
      <c r="C2025" s="1274" t="str">
        <f>T(ESTIMATE!B2016)</f>
        <v/>
      </c>
      <c r="D2025" s="1274"/>
      <c r="E2025" s="1274"/>
      <c r="F2025" s="1274"/>
      <c r="G2025" s="1274"/>
      <c r="H2025" s="559">
        <f>ESTIMATE!R2016</f>
        <v>0</v>
      </c>
      <c r="I2025" s="560" t="str">
        <f>T(ESTIMATE!U2016)</f>
        <v/>
      </c>
      <c r="J2025" s="561">
        <f>IF($R$3="Allocate Adders",ESTIMATE!BE2016,ESTIMATE!AY2016)</f>
        <v>0</v>
      </c>
      <c r="K2025" s="561">
        <f>IF($R$3="Allocate Adders",ESTIMATE!BH2016,ESTIMATE!AZ2016)</f>
        <v>0</v>
      </c>
      <c r="L2025" s="561">
        <f>IF($R$3="Allocate Adders",ESTIMATE!BK2016,ESTIMATE!BA2016)</f>
        <v>0</v>
      </c>
      <c r="M2025" s="1275">
        <f t="shared" si="89"/>
        <v>0</v>
      </c>
      <c r="N2025" s="1275"/>
      <c r="O2025" s="520">
        <f t="shared" si="88"/>
        <v>0</v>
      </c>
    </row>
    <row r="2026" spans="2:15" ht="18" hidden="1" customHeight="1">
      <c r="B2026" s="516"/>
      <c r="C2026" s="1274" t="str">
        <f>T(ESTIMATE!B2017)</f>
        <v/>
      </c>
      <c r="D2026" s="1274"/>
      <c r="E2026" s="1274"/>
      <c r="F2026" s="1274"/>
      <c r="G2026" s="1274"/>
      <c r="H2026" s="559">
        <f>ESTIMATE!R2017</f>
        <v>0</v>
      </c>
      <c r="I2026" s="560" t="str">
        <f>T(ESTIMATE!U2017)</f>
        <v/>
      </c>
      <c r="J2026" s="561">
        <f>IF($R$3="Allocate Adders",ESTIMATE!BE2017,ESTIMATE!AY2017)</f>
        <v>0</v>
      </c>
      <c r="K2026" s="561">
        <f>IF($R$3="Allocate Adders",ESTIMATE!BH2017,ESTIMATE!AZ2017)</f>
        <v>0</v>
      </c>
      <c r="L2026" s="561">
        <f>IF($R$3="Allocate Adders",ESTIMATE!BK2017,ESTIMATE!BA2017)</f>
        <v>0</v>
      </c>
      <c r="M2026" s="1275">
        <f t="shared" si="89"/>
        <v>0</v>
      </c>
      <c r="N2026" s="1275"/>
      <c r="O2026" s="520">
        <f t="shared" si="88"/>
        <v>0</v>
      </c>
    </row>
    <row r="2027" spans="2:15" ht="18" hidden="1" customHeight="1">
      <c r="B2027" s="516"/>
      <c r="C2027" s="1274" t="str">
        <f>T(ESTIMATE!B2018)</f>
        <v/>
      </c>
      <c r="D2027" s="1274"/>
      <c r="E2027" s="1274"/>
      <c r="F2027" s="1274"/>
      <c r="G2027" s="1274"/>
      <c r="H2027" s="559">
        <f>ESTIMATE!R2018</f>
        <v>0</v>
      </c>
      <c r="I2027" s="560" t="str">
        <f>T(ESTIMATE!U2018)</f>
        <v/>
      </c>
      <c r="J2027" s="561">
        <f>IF($R$3="Allocate Adders",ESTIMATE!BE2018,ESTIMATE!AY2018)</f>
        <v>0</v>
      </c>
      <c r="K2027" s="561">
        <f>IF($R$3="Allocate Adders",ESTIMATE!BH2018,ESTIMATE!AZ2018)</f>
        <v>0</v>
      </c>
      <c r="L2027" s="561">
        <f>IF($R$3="Allocate Adders",ESTIMATE!BK2018,ESTIMATE!BA2018)</f>
        <v>0</v>
      </c>
      <c r="M2027" s="1275">
        <f t="shared" si="89"/>
        <v>0</v>
      </c>
      <c r="N2027" s="1275"/>
      <c r="O2027" s="520">
        <f t="shared" si="88"/>
        <v>0</v>
      </c>
    </row>
    <row r="2028" spans="2:15" ht="18" hidden="1" customHeight="1">
      <c r="B2028" s="516"/>
      <c r="C2028" s="1274" t="str">
        <f>T(ESTIMATE!B2019)</f>
        <v/>
      </c>
      <c r="D2028" s="1274"/>
      <c r="E2028" s="1274"/>
      <c r="F2028" s="1274"/>
      <c r="G2028" s="1274"/>
      <c r="H2028" s="559">
        <f>ESTIMATE!R2019</f>
        <v>0</v>
      </c>
      <c r="I2028" s="560" t="str">
        <f>T(ESTIMATE!U2019)</f>
        <v/>
      </c>
      <c r="J2028" s="561">
        <f>IF($R$3="Allocate Adders",ESTIMATE!BE2019,ESTIMATE!AY2019)</f>
        <v>0</v>
      </c>
      <c r="K2028" s="561">
        <f>IF($R$3="Allocate Adders",ESTIMATE!BH2019,ESTIMATE!AZ2019)</f>
        <v>0</v>
      </c>
      <c r="L2028" s="561">
        <f>IF($R$3="Allocate Adders",ESTIMATE!BK2019,ESTIMATE!BA2019)</f>
        <v>0</v>
      </c>
      <c r="M2028" s="1275">
        <f t="shared" si="89"/>
        <v>0</v>
      </c>
      <c r="N2028" s="1275"/>
      <c r="O2028" s="520">
        <f t="shared" si="88"/>
        <v>0</v>
      </c>
    </row>
    <row r="2029" spans="2:15" ht="18" hidden="1" customHeight="1">
      <c r="B2029" s="516"/>
      <c r="C2029" s="1274" t="str">
        <f>T(ESTIMATE!B2020)</f>
        <v/>
      </c>
      <c r="D2029" s="1274"/>
      <c r="E2029" s="1274"/>
      <c r="F2029" s="1274"/>
      <c r="G2029" s="1274"/>
      <c r="H2029" s="559">
        <f>ESTIMATE!R2020</f>
        <v>0</v>
      </c>
      <c r="I2029" s="560" t="str">
        <f>T(ESTIMATE!U2020)</f>
        <v/>
      </c>
      <c r="J2029" s="561">
        <f>IF($R$3="Allocate Adders",ESTIMATE!BE2020,ESTIMATE!AY2020)</f>
        <v>0</v>
      </c>
      <c r="K2029" s="561">
        <f>IF($R$3="Allocate Adders",ESTIMATE!BH2020,ESTIMATE!AZ2020)</f>
        <v>0</v>
      </c>
      <c r="L2029" s="561">
        <f>IF($R$3="Allocate Adders",ESTIMATE!BK2020,ESTIMATE!BA2020)</f>
        <v>0</v>
      </c>
      <c r="M2029" s="1275">
        <f t="shared" si="89"/>
        <v>0</v>
      </c>
      <c r="N2029" s="1275"/>
      <c r="O2029" s="520">
        <f t="shared" si="88"/>
        <v>0</v>
      </c>
    </row>
    <row r="2030" spans="2:15" ht="18" hidden="1" customHeight="1">
      <c r="B2030" s="516"/>
      <c r="C2030" s="1274" t="str">
        <f>T(ESTIMATE!B2021)</f>
        <v/>
      </c>
      <c r="D2030" s="1274"/>
      <c r="E2030" s="1274"/>
      <c r="F2030" s="1274"/>
      <c r="G2030" s="1274"/>
      <c r="H2030" s="559">
        <f>ESTIMATE!R2021</f>
        <v>0</v>
      </c>
      <c r="I2030" s="560" t="str">
        <f>T(ESTIMATE!U2021)</f>
        <v/>
      </c>
      <c r="J2030" s="561">
        <f>IF($R$3="Allocate Adders",ESTIMATE!BE2021,ESTIMATE!AY2021)</f>
        <v>0</v>
      </c>
      <c r="K2030" s="561">
        <f>IF($R$3="Allocate Adders",ESTIMATE!BH2021,ESTIMATE!AZ2021)</f>
        <v>0</v>
      </c>
      <c r="L2030" s="561">
        <f>IF($R$3="Allocate Adders",ESTIMATE!BK2021,ESTIMATE!BA2021)</f>
        <v>0</v>
      </c>
      <c r="M2030" s="1275">
        <f t="shared" si="89"/>
        <v>0</v>
      </c>
      <c r="N2030" s="1275"/>
      <c r="O2030" s="520">
        <f t="shared" si="88"/>
        <v>0</v>
      </c>
    </row>
    <row r="2031" spans="2:15" ht="18" hidden="1" customHeight="1">
      <c r="B2031" s="516"/>
      <c r="C2031" s="1274" t="str">
        <f>T(ESTIMATE!B2022)</f>
        <v/>
      </c>
      <c r="D2031" s="1274"/>
      <c r="E2031" s="1274"/>
      <c r="F2031" s="1274"/>
      <c r="G2031" s="1274"/>
      <c r="H2031" s="559">
        <f>ESTIMATE!R2022</f>
        <v>0</v>
      </c>
      <c r="I2031" s="560" t="str">
        <f>T(ESTIMATE!U2022)</f>
        <v/>
      </c>
      <c r="J2031" s="561">
        <f>IF($R$3="Allocate Adders",ESTIMATE!BE2022,ESTIMATE!AY2022)</f>
        <v>0</v>
      </c>
      <c r="K2031" s="561">
        <f>IF($R$3="Allocate Adders",ESTIMATE!BH2022,ESTIMATE!AZ2022)</f>
        <v>0</v>
      </c>
      <c r="L2031" s="561">
        <f>IF($R$3="Allocate Adders",ESTIMATE!BK2022,ESTIMATE!BA2022)</f>
        <v>0</v>
      </c>
      <c r="M2031" s="1275">
        <f t="shared" si="89"/>
        <v>0</v>
      </c>
      <c r="N2031" s="1275"/>
      <c r="O2031" s="520">
        <f t="shared" si="88"/>
        <v>0</v>
      </c>
    </row>
    <row r="2032" spans="2:15" ht="18" hidden="1" customHeight="1">
      <c r="B2032" s="516"/>
      <c r="C2032" s="1274" t="str">
        <f>T(ESTIMATE!B2023)</f>
        <v/>
      </c>
      <c r="D2032" s="1274"/>
      <c r="E2032" s="1274"/>
      <c r="F2032" s="1274"/>
      <c r="G2032" s="1274"/>
      <c r="H2032" s="559">
        <f>ESTIMATE!R2023</f>
        <v>0</v>
      </c>
      <c r="I2032" s="560" t="str">
        <f>T(ESTIMATE!U2023)</f>
        <v/>
      </c>
      <c r="J2032" s="561">
        <f>IF($R$3="Allocate Adders",ESTIMATE!BE2023,ESTIMATE!AY2023)</f>
        <v>0</v>
      </c>
      <c r="K2032" s="561">
        <f>IF($R$3="Allocate Adders",ESTIMATE!BH2023,ESTIMATE!AZ2023)</f>
        <v>0</v>
      </c>
      <c r="L2032" s="561">
        <f>IF($R$3="Allocate Adders",ESTIMATE!BK2023,ESTIMATE!BA2023)</f>
        <v>0</v>
      </c>
      <c r="M2032" s="1275">
        <f t="shared" si="89"/>
        <v>0</v>
      </c>
      <c r="N2032" s="1275"/>
      <c r="O2032" s="520">
        <f t="shared" si="88"/>
        <v>0</v>
      </c>
    </row>
    <row r="2033" spans="2:15" ht="18" hidden="1" customHeight="1">
      <c r="B2033" s="516"/>
      <c r="C2033" s="1274" t="str">
        <f>T(ESTIMATE!B2024)</f>
        <v/>
      </c>
      <c r="D2033" s="1274"/>
      <c r="E2033" s="1274"/>
      <c r="F2033" s="1274"/>
      <c r="G2033" s="1274"/>
      <c r="H2033" s="559">
        <f>ESTIMATE!R2024</f>
        <v>0</v>
      </c>
      <c r="I2033" s="560" t="str">
        <f>T(ESTIMATE!U2024)</f>
        <v/>
      </c>
      <c r="J2033" s="561">
        <f>IF($R$3="Allocate Adders",ESTIMATE!BE2024,ESTIMATE!AY2024)</f>
        <v>0</v>
      </c>
      <c r="K2033" s="561">
        <f>IF($R$3="Allocate Adders",ESTIMATE!BH2024,ESTIMATE!AZ2024)</f>
        <v>0</v>
      </c>
      <c r="L2033" s="561">
        <f>IF($R$3="Allocate Adders",ESTIMATE!BK2024,ESTIMATE!BA2024)</f>
        <v>0</v>
      </c>
      <c r="M2033" s="1275">
        <f t="shared" si="89"/>
        <v>0</v>
      </c>
      <c r="N2033" s="1275"/>
      <c r="O2033" s="520">
        <f t="shared" si="88"/>
        <v>0</v>
      </c>
    </row>
    <row r="2034" spans="2:15" ht="18" hidden="1" customHeight="1">
      <c r="B2034" s="516"/>
      <c r="C2034" s="1274" t="str">
        <f>T(ESTIMATE!B2025)</f>
        <v/>
      </c>
      <c r="D2034" s="1274"/>
      <c r="E2034" s="1274"/>
      <c r="F2034" s="1274"/>
      <c r="G2034" s="1274"/>
      <c r="H2034" s="559">
        <f>ESTIMATE!R2025</f>
        <v>0</v>
      </c>
      <c r="I2034" s="560" t="str">
        <f>T(ESTIMATE!U2025)</f>
        <v/>
      </c>
      <c r="J2034" s="561">
        <f>IF($R$3="Allocate Adders",ESTIMATE!BE2025,ESTIMATE!AY2025)</f>
        <v>0</v>
      </c>
      <c r="K2034" s="561">
        <f>IF($R$3="Allocate Adders",ESTIMATE!BH2025,ESTIMATE!AZ2025)</f>
        <v>0</v>
      </c>
      <c r="L2034" s="561">
        <f>IF($R$3="Allocate Adders",ESTIMATE!BK2025,ESTIMATE!BA2025)</f>
        <v>0</v>
      </c>
      <c r="M2034" s="1275">
        <f t="shared" si="89"/>
        <v>0</v>
      </c>
      <c r="N2034" s="1275"/>
      <c r="O2034" s="520">
        <f t="shared" si="88"/>
        <v>0</v>
      </c>
    </row>
    <row r="2035" spans="2:15" ht="18" hidden="1" customHeight="1">
      <c r="B2035" s="516"/>
      <c r="C2035" s="1274" t="str">
        <f>T(ESTIMATE!B2026)</f>
        <v/>
      </c>
      <c r="D2035" s="1274"/>
      <c r="E2035" s="1274"/>
      <c r="F2035" s="1274"/>
      <c r="G2035" s="1274"/>
      <c r="H2035" s="559">
        <f>ESTIMATE!R2026</f>
        <v>0</v>
      </c>
      <c r="I2035" s="560" t="str">
        <f>T(ESTIMATE!U2026)</f>
        <v/>
      </c>
      <c r="J2035" s="561">
        <f>IF($R$3="Allocate Adders",ESTIMATE!BE2026,ESTIMATE!AY2026)</f>
        <v>0</v>
      </c>
      <c r="K2035" s="561">
        <f>IF($R$3="Allocate Adders",ESTIMATE!BH2026,ESTIMATE!AZ2026)</f>
        <v>0</v>
      </c>
      <c r="L2035" s="561">
        <f>IF($R$3="Allocate Adders",ESTIMATE!BK2026,ESTIMATE!BA2026)</f>
        <v>0</v>
      </c>
      <c r="M2035" s="1275">
        <f t="shared" si="89"/>
        <v>0</v>
      </c>
      <c r="N2035" s="1275"/>
      <c r="O2035" s="520">
        <f t="shared" si="88"/>
        <v>0</v>
      </c>
    </row>
    <row r="2036" spans="2:15" ht="18" hidden="1" customHeight="1">
      <c r="B2036" s="516"/>
      <c r="C2036" s="1274" t="str">
        <f>T(ESTIMATE!B2027)</f>
        <v/>
      </c>
      <c r="D2036" s="1274"/>
      <c r="E2036" s="1274"/>
      <c r="F2036" s="1274"/>
      <c r="G2036" s="1274"/>
      <c r="H2036" s="559">
        <f>ESTIMATE!R2027</f>
        <v>0</v>
      </c>
      <c r="I2036" s="560" t="str">
        <f>T(ESTIMATE!U2027)</f>
        <v/>
      </c>
      <c r="J2036" s="561">
        <f>IF($R$3="Allocate Adders",ESTIMATE!BE2027,ESTIMATE!AY2027)</f>
        <v>0</v>
      </c>
      <c r="K2036" s="561">
        <f>IF($R$3="Allocate Adders",ESTIMATE!BH2027,ESTIMATE!AZ2027)</f>
        <v>0</v>
      </c>
      <c r="L2036" s="561">
        <f>IF($R$3="Allocate Adders",ESTIMATE!BK2027,ESTIMATE!BA2027)</f>
        <v>0</v>
      </c>
      <c r="M2036" s="1275">
        <f t="shared" si="89"/>
        <v>0</v>
      </c>
      <c r="N2036" s="1275"/>
      <c r="O2036" s="520">
        <f t="shared" si="88"/>
        <v>0</v>
      </c>
    </row>
    <row r="2037" spans="2:15" ht="18" hidden="1" customHeight="1">
      <c r="B2037" s="516"/>
      <c r="C2037" s="1274" t="str">
        <f>T(ESTIMATE!B2028)</f>
        <v/>
      </c>
      <c r="D2037" s="1274"/>
      <c r="E2037" s="1274"/>
      <c r="F2037" s="1274"/>
      <c r="G2037" s="1274"/>
      <c r="H2037" s="559">
        <f>ESTIMATE!R2028</f>
        <v>0</v>
      </c>
      <c r="I2037" s="560" t="str">
        <f>T(ESTIMATE!U2028)</f>
        <v/>
      </c>
      <c r="J2037" s="561">
        <f>IF($R$3="Allocate Adders",ESTIMATE!BE2028,ESTIMATE!AY2028)</f>
        <v>0</v>
      </c>
      <c r="K2037" s="561">
        <f>IF($R$3="Allocate Adders",ESTIMATE!BH2028,ESTIMATE!AZ2028)</f>
        <v>0</v>
      </c>
      <c r="L2037" s="561">
        <f>IF($R$3="Allocate Adders",ESTIMATE!BK2028,ESTIMATE!BA2028)</f>
        <v>0</v>
      </c>
      <c r="M2037" s="1275">
        <f t="shared" si="89"/>
        <v>0</v>
      </c>
      <c r="N2037" s="1275"/>
      <c r="O2037" s="520">
        <f t="shared" si="88"/>
        <v>0</v>
      </c>
    </row>
    <row r="2038" spans="2:15" ht="18" hidden="1" customHeight="1">
      <c r="B2038" s="516"/>
      <c r="C2038" s="1274" t="str">
        <f>T(ESTIMATE!B2029)</f>
        <v/>
      </c>
      <c r="D2038" s="1274"/>
      <c r="E2038" s="1274"/>
      <c r="F2038" s="1274"/>
      <c r="G2038" s="1274"/>
      <c r="H2038" s="559">
        <f>ESTIMATE!R2029</f>
        <v>0</v>
      </c>
      <c r="I2038" s="560" t="str">
        <f>T(ESTIMATE!U2029)</f>
        <v/>
      </c>
      <c r="J2038" s="561">
        <f>IF($R$3="Allocate Adders",ESTIMATE!BE2029,ESTIMATE!AY2029)</f>
        <v>0</v>
      </c>
      <c r="K2038" s="561">
        <f>IF($R$3="Allocate Adders",ESTIMATE!BH2029,ESTIMATE!AZ2029)</f>
        <v>0</v>
      </c>
      <c r="L2038" s="561">
        <f>IF($R$3="Allocate Adders",ESTIMATE!BK2029,ESTIMATE!BA2029)</f>
        <v>0</v>
      </c>
      <c r="M2038" s="1275">
        <f t="shared" si="89"/>
        <v>0</v>
      </c>
      <c r="N2038" s="1275"/>
      <c r="O2038" s="520">
        <f t="shared" si="88"/>
        <v>0</v>
      </c>
    </row>
    <row r="2039" spans="2:15" ht="18" hidden="1" customHeight="1">
      <c r="B2039" s="516"/>
      <c r="C2039" s="1274" t="str">
        <f>T(ESTIMATE!B2030)</f>
        <v/>
      </c>
      <c r="D2039" s="1274"/>
      <c r="E2039" s="1274"/>
      <c r="F2039" s="1274"/>
      <c r="G2039" s="1274"/>
      <c r="H2039" s="559">
        <f>ESTIMATE!R2030</f>
        <v>0</v>
      </c>
      <c r="I2039" s="560" t="str">
        <f>T(ESTIMATE!U2030)</f>
        <v/>
      </c>
      <c r="J2039" s="561">
        <f>IF($R$3="Allocate Adders",ESTIMATE!BE2030,ESTIMATE!AY2030)</f>
        <v>0</v>
      </c>
      <c r="K2039" s="561">
        <f>IF($R$3="Allocate Adders",ESTIMATE!BH2030,ESTIMATE!AZ2030)</f>
        <v>0</v>
      </c>
      <c r="L2039" s="561">
        <f>IF($R$3="Allocate Adders",ESTIMATE!BK2030,ESTIMATE!BA2030)</f>
        <v>0</v>
      </c>
      <c r="M2039" s="1275">
        <f t="shared" si="89"/>
        <v>0</v>
      </c>
      <c r="N2039" s="1275"/>
      <c r="O2039" s="520">
        <f t="shared" si="88"/>
        <v>0</v>
      </c>
    </row>
    <row r="2040" spans="2:15" ht="18" hidden="1" customHeight="1">
      <c r="B2040" s="516"/>
      <c r="C2040" s="1274" t="str">
        <f>T(ESTIMATE!B2031)</f>
        <v/>
      </c>
      <c r="D2040" s="1274"/>
      <c r="E2040" s="1274"/>
      <c r="F2040" s="1274"/>
      <c r="G2040" s="1274"/>
      <c r="H2040" s="559">
        <f>ESTIMATE!R2031</f>
        <v>0</v>
      </c>
      <c r="I2040" s="560" t="str">
        <f>T(ESTIMATE!U2031)</f>
        <v/>
      </c>
      <c r="J2040" s="561">
        <f>IF($R$3="Allocate Adders",ESTIMATE!BE2031,ESTIMATE!AY2031)</f>
        <v>0</v>
      </c>
      <c r="K2040" s="561">
        <f>IF($R$3="Allocate Adders",ESTIMATE!BH2031,ESTIMATE!AZ2031)</f>
        <v>0</v>
      </c>
      <c r="L2040" s="561">
        <f>IF($R$3="Allocate Adders",ESTIMATE!BK2031,ESTIMATE!BA2031)</f>
        <v>0</v>
      </c>
      <c r="M2040" s="1275">
        <f t="shared" si="89"/>
        <v>0</v>
      </c>
      <c r="N2040" s="1275"/>
      <c r="O2040" s="520">
        <f t="shared" si="88"/>
        <v>0</v>
      </c>
    </row>
    <row r="2041" spans="2:15" ht="18" hidden="1" customHeight="1">
      <c r="B2041" s="516"/>
      <c r="C2041" s="1274" t="str">
        <f>T(ESTIMATE!B2032)</f>
        <v/>
      </c>
      <c r="D2041" s="1274"/>
      <c r="E2041" s="1274"/>
      <c r="F2041" s="1274"/>
      <c r="G2041" s="1274"/>
      <c r="H2041" s="559">
        <f>ESTIMATE!R2032</f>
        <v>0</v>
      </c>
      <c r="I2041" s="560" t="str">
        <f>T(ESTIMATE!U2032)</f>
        <v/>
      </c>
      <c r="J2041" s="561">
        <f>IF($R$3="Allocate Adders",ESTIMATE!BE2032,ESTIMATE!AY2032)</f>
        <v>0</v>
      </c>
      <c r="K2041" s="561">
        <f>IF($R$3="Allocate Adders",ESTIMATE!BH2032,ESTIMATE!AZ2032)</f>
        <v>0</v>
      </c>
      <c r="L2041" s="561">
        <f>IF($R$3="Allocate Adders",ESTIMATE!BK2032,ESTIMATE!BA2032)</f>
        <v>0</v>
      </c>
      <c r="M2041" s="1275">
        <f t="shared" si="89"/>
        <v>0</v>
      </c>
      <c r="N2041" s="1275"/>
      <c r="O2041" s="520">
        <f t="shared" si="88"/>
        <v>0</v>
      </c>
    </row>
    <row r="2042" spans="2:15" ht="4.3499999999999996" hidden="1" customHeight="1" thickBot="1">
      <c r="B2042" s="516"/>
      <c r="C2042" s="562"/>
      <c r="D2042" s="364"/>
      <c r="E2042" s="364"/>
      <c r="F2042" s="364"/>
      <c r="G2042" s="364"/>
      <c r="H2042" s="563"/>
      <c r="I2042" s="364"/>
      <c r="J2042" s="564"/>
      <c r="K2042" s="564"/>
      <c r="L2042" s="564"/>
      <c r="M2042" s="565"/>
      <c r="N2042" s="566"/>
      <c r="O2042" s="520">
        <f>O2043</f>
        <v>0</v>
      </c>
    </row>
    <row r="2043" spans="2:15" ht="22" hidden="1" customHeight="1" thickBot="1">
      <c r="B2043" s="516"/>
      <c r="C2043" s="1276" t="str">
        <f>T(ESTIMATE!AE2034)</f>
        <v>OTHER 1 TOTAL</v>
      </c>
      <c r="D2043" s="1277"/>
      <c r="E2043" s="1277"/>
      <c r="F2043" s="1277"/>
      <c r="G2043" s="1277"/>
      <c r="H2043" s="1277"/>
      <c r="I2043" s="1278"/>
      <c r="J2043" s="530">
        <f>SUM(J2002:J2042)</f>
        <v>0</v>
      </c>
      <c r="K2043" s="531">
        <f>SUM(K2002:K2042)</f>
        <v>0</v>
      </c>
      <c r="L2043" s="530">
        <f>SUM(L2002:L2042)</f>
        <v>0</v>
      </c>
      <c r="M2043" s="1279">
        <f>SUM(M2002:N2042)</f>
        <v>0</v>
      </c>
      <c r="N2043" s="1280"/>
      <c r="O2043" s="520">
        <f>SUM(O2001:O2041)</f>
        <v>0</v>
      </c>
    </row>
    <row r="2044" spans="2:15" ht="20.7" hidden="1" customHeight="1">
      <c r="B2044" s="521"/>
      <c r="C2044" s="585"/>
      <c r="D2044" s="585"/>
      <c r="E2044" s="585"/>
      <c r="F2044" s="585"/>
      <c r="G2044" s="585"/>
      <c r="H2044" s="586"/>
      <c r="I2044" s="585"/>
      <c r="J2044" s="587"/>
      <c r="K2044" s="587"/>
      <c r="L2044" s="587"/>
      <c r="M2044" s="588"/>
      <c r="N2044" s="571"/>
      <c r="O2044" s="520">
        <f>O2043</f>
        <v>0</v>
      </c>
    </row>
    <row r="2045" spans="2:15" ht="5.45" hidden="1" customHeight="1">
      <c r="B2045" s="597"/>
      <c r="C2045" s="1281"/>
      <c r="D2045" s="1281"/>
      <c r="E2045" s="1281"/>
      <c r="F2045" s="1281"/>
      <c r="G2045" s="1281"/>
      <c r="H2045" s="594"/>
      <c r="I2045" s="595"/>
      <c r="J2045" s="596"/>
      <c r="K2045" s="596"/>
      <c r="L2045" s="596"/>
      <c r="M2045" s="1282"/>
      <c r="N2045" s="1282"/>
    </row>
    <row r="2046" spans="2:15" ht="22" hidden="1" customHeight="1">
      <c r="B2046" s="521"/>
      <c r="C2046" s="1283" t="str">
        <f>T(ESTIMATE!B2037)</f>
        <v>OTHER 2</v>
      </c>
      <c r="D2046" s="1283"/>
      <c r="E2046" s="1283"/>
      <c r="F2046" s="1283"/>
      <c r="G2046" s="1284"/>
      <c r="H2046" s="556">
        <f>SUM(H2047:H2086)</f>
        <v>0</v>
      </c>
      <c r="I2046" s="557"/>
      <c r="J2046" s="558"/>
      <c r="K2046" s="558"/>
      <c r="L2046" s="558"/>
      <c r="M2046" s="1285"/>
      <c r="N2046" s="1286"/>
      <c r="O2046" s="520">
        <f t="shared" ref="O2046:O2086" si="90">H2046</f>
        <v>0</v>
      </c>
    </row>
    <row r="2047" spans="2:15" ht="18" hidden="1" customHeight="1">
      <c r="B2047" s="516"/>
      <c r="C2047" s="1274" t="str">
        <f>T(ESTIMATE!B2038)</f>
        <v/>
      </c>
      <c r="D2047" s="1274"/>
      <c r="E2047" s="1274"/>
      <c r="F2047" s="1274"/>
      <c r="G2047" s="1274"/>
      <c r="H2047" s="559">
        <f>ESTIMATE!R2038</f>
        <v>0</v>
      </c>
      <c r="I2047" s="560" t="str">
        <f>T(ESTIMATE!U2038)</f>
        <v/>
      </c>
      <c r="J2047" s="561">
        <f>IF($R$3="Allocate Adders",ESTIMATE!BE2038,ESTIMATE!AY2038)</f>
        <v>0</v>
      </c>
      <c r="K2047" s="561">
        <f>IF($R$3="Allocate Adders",ESTIMATE!BH2038,ESTIMATE!AZ2038)</f>
        <v>0</v>
      </c>
      <c r="L2047" s="561">
        <f>IF($R$3="Allocate Adders",ESTIMATE!BK2038,ESTIMATE!BA2038)</f>
        <v>0</v>
      </c>
      <c r="M2047" s="1275">
        <f t="shared" ref="M2047:M2086" si="91">SUM(J2047:L2047)</f>
        <v>0</v>
      </c>
      <c r="N2047" s="1275"/>
      <c r="O2047" s="520">
        <f t="shared" si="90"/>
        <v>0</v>
      </c>
    </row>
    <row r="2048" spans="2:15" ht="18" hidden="1" customHeight="1">
      <c r="B2048" s="516"/>
      <c r="C2048" s="1274" t="str">
        <f>T(ESTIMATE!B2039)</f>
        <v/>
      </c>
      <c r="D2048" s="1274"/>
      <c r="E2048" s="1274"/>
      <c r="F2048" s="1274"/>
      <c r="G2048" s="1274"/>
      <c r="H2048" s="559">
        <f>ESTIMATE!R2039</f>
        <v>0</v>
      </c>
      <c r="I2048" s="560" t="str">
        <f>T(ESTIMATE!U2039)</f>
        <v/>
      </c>
      <c r="J2048" s="561">
        <f>IF($R$3="Allocate Adders",ESTIMATE!BE2039,ESTIMATE!AY2039)</f>
        <v>0</v>
      </c>
      <c r="K2048" s="561">
        <f>IF($R$3="Allocate Adders",ESTIMATE!BH2039,ESTIMATE!AZ2039)</f>
        <v>0</v>
      </c>
      <c r="L2048" s="561">
        <f>IF($R$3="Allocate Adders",ESTIMATE!BK2039,ESTIMATE!BA2039)</f>
        <v>0</v>
      </c>
      <c r="M2048" s="1275">
        <f t="shared" si="91"/>
        <v>0</v>
      </c>
      <c r="N2048" s="1275"/>
      <c r="O2048" s="520">
        <f t="shared" si="90"/>
        <v>0</v>
      </c>
    </row>
    <row r="2049" spans="2:15" ht="18" hidden="1" customHeight="1">
      <c r="B2049" s="516"/>
      <c r="C2049" s="1274" t="str">
        <f>T(ESTIMATE!B2040)</f>
        <v/>
      </c>
      <c r="D2049" s="1274"/>
      <c r="E2049" s="1274"/>
      <c r="F2049" s="1274"/>
      <c r="G2049" s="1274"/>
      <c r="H2049" s="559">
        <f>ESTIMATE!R2040</f>
        <v>0</v>
      </c>
      <c r="I2049" s="560" t="str">
        <f>T(ESTIMATE!U2040)</f>
        <v/>
      </c>
      <c r="J2049" s="561">
        <f>IF($R$3="Allocate Adders",ESTIMATE!BE2040,ESTIMATE!AY2040)</f>
        <v>0</v>
      </c>
      <c r="K2049" s="561">
        <f>IF($R$3="Allocate Adders",ESTIMATE!BH2040,ESTIMATE!AZ2040)</f>
        <v>0</v>
      </c>
      <c r="L2049" s="561">
        <f>IF($R$3="Allocate Adders",ESTIMATE!BK2040,ESTIMATE!BA2040)</f>
        <v>0</v>
      </c>
      <c r="M2049" s="1275">
        <f t="shared" si="91"/>
        <v>0</v>
      </c>
      <c r="N2049" s="1275"/>
      <c r="O2049" s="520">
        <f t="shared" si="90"/>
        <v>0</v>
      </c>
    </row>
    <row r="2050" spans="2:15" ht="18" hidden="1" customHeight="1">
      <c r="B2050" s="516"/>
      <c r="C2050" s="1274" t="str">
        <f>T(ESTIMATE!B2041)</f>
        <v/>
      </c>
      <c r="D2050" s="1274"/>
      <c r="E2050" s="1274"/>
      <c r="F2050" s="1274"/>
      <c r="G2050" s="1274"/>
      <c r="H2050" s="559">
        <f>ESTIMATE!R2041</f>
        <v>0</v>
      </c>
      <c r="I2050" s="560" t="str">
        <f>T(ESTIMATE!U2041)</f>
        <v/>
      </c>
      <c r="J2050" s="561">
        <f>IF($R$3="Allocate Adders",ESTIMATE!BE2041,ESTIMATE!AY2041)</f>
        <v>0</v>
      </c>
      <c r="K2050" s="561">
        <f>IF($R$3="Allocate Adders",ESTIMATE!BH2041,ESTIMATE!AZ2041)</f>
        <v>0</v>
      </c>
      <c r="L2050" s="561">
        <f>IF($R$3="Allocate Adders",ESTIMATE!BK2041,ESTIMATE!BA2041)</f>
        <v>0</v>
      </c>
      <c r="M2050" s="1275">
        <f t="shared" si="91"/>
        <v>0</v>
      </c>
      <c r="N2050" s="1275"/>
      <c r="O2050" s="520">
        <f t="shared" si="90"/>
        <v>0</v>
      </c>
    </row>
    <row r="2051" spans="2:15" ht="18" hidden="1" customHeight="1">
      <c r="B2051" s="516"/>
      <c r="C2051" s="1274" t="str">
        <f>T(ESTIMATE!B2042)</f>
        <v/>
      </c>
      <c r="D2051" s="1274"/>
      <c r="E2051" s="1274"/>
      <c r="F2051" s="1274"/>
      <c r="G2051" s="1274"/>
      <c r="H2051" s="559">
        <f>ESTIMATE!R2042</f>
        <v>0</v>
      </c>
      <c r="I2051" s="560" t="str">
        <f>T(ESTIMATE!U2042)</f>
        <v/>
      </c>
      <c r="J2051" s="561">
        <f>IF($R$3="Allocate Adders",ESTIMATE!BE2042,ESTIMATE!AY2042)</f>
        <v>0</v>
      </c>
      <c r="K2051" s="561">
        <f>IF($R$3="Allocate Adders",ESTIMATE!BH2042,ESTIMATE!AZ2042)</f>
        <v>0</v>
      </c>
      <c r="L2051" s="561">
        <f>IF($R$3="Allocate Adders",ESTIMATE!BK2042,ESTIMATE!BA2042)</f>
        <v>0</v>
      </c>
      <c r="M2051" s="1275">
        <f t="shared" si="91"/>
        <v>0</v>
      </c>
      <c r="N2051" s="1275"/>
      <c r="O2051" s="520">
        <f t="shared" si="90"/>
        <v>0</v>
      </c>
    </row>
    <row r="2052" spans="2:15" ht="18" hidden="1" customHeight="1">
      <c r="B2052" s="516"/>
      <c r="C2052" s="1274" t="str">
        <f>T(ESTIMATE!B2043)</f>
        <v/>
      </c>
      <c r="D2052" s="1274"/>
      <c r="E2052" s="1274"/>
      <c r="F2052" s="1274"/>
      <c r="G2052" s="1274"/>
      <c r="H2052" s="559">
        <f>ESTIMATE!R2043</f>
        <v>0</v>
      </c>
      <c r="I2052" s="560" t="str">
        <f>T(ESTIMATE!U2043)</f>
        <v/>
      </c>
      <c r="J2052" s="561">
        <f>IF($R$3="Allocate Adders",ESTIMATE!BE2043,ESTIMATE!AY2043)</f>
        <v>0</v>
      </c>
      <c r="K2052" s="561">
        <f>IF($R$3="Allocate Adders",ESTIMATE!BH2043,ESTIMATE!AZ2043)</f>
        <v>0</v>
      </c>
      <c r="L2052" s="561">
        <f>IF($R$3="Allocate Adders",ESTIMATE!BK2043,ESTIMATE!BA2043)</f>
        <v>0</v>
      </c>
      <c r="M2052" s="1275">
        <f t="shared" si="91"/>
        <v>0</v>
      </c>
      <c r="N2052" s="1275"/>
      <c r="O2052" s="520">
        <f t="shared" si="90"/>
        <v>0</v>
      </c>
    </row>
    <row r="2053" spans="2:15" ht="18" hidden="1" customHeight="1">
      <c r="B2053" s="516"/>
      <c r="C2053" s="1274" t="str">
        <f>T(ESTIMATE!B2044)</f>
        <v/>
      </c>
      <c r="D2053" s="1274"/>
      <c r="E2053" s="1274"/>
      <c r="F2053" s="1274"/>
      <c r="G2053" s="1274"/>
      <c r="H2053" s="559">
        <f>ESTIMATE!R2044</f>
        <v>0</v>
      </c>
      <c r="I2053" s="560" t="str">
        <f>T(ESTIMATE!U2044)</f>
        <v/>
      </c>
      <c r="J2053" s="561">
        <f>IF($R$3="Allocate Adders",ESTIMATE!BE2044,ESTIMATE!AY2044)</f>
        <v>0</v>
      </c>
      <c r="K2053" s="561">
        <f>IF($R$3="Allocate Adders",ESTIMATE!BH2044,ESTIMATE!AZ2044)</f>
        <v>0</v>
      </c>
      <c r="L2053" s="561">
        <f>IF($R$3="Allocate Adders",ESTIMATE!BK2044,ESTIMATE!BA2044)</f>
        <v>0</v>
      </c>
      <c r="M2053" s="1275">
        <f t="shared" si="91"/>
        <v>0</v>
      </c>
      <c r="N2053" s="1275"/>
      <c r="O2053" s="520">
        <f t="shared" si="90"/>
        <v>0</v>
      </c>
    </row>
    <row r="2054" spans="2:15" ht="18" hidden="1" customHeight="1">
      <c r="B2054" s="516"/>
      <c r="C2054" s="1274" t="str">
        <f>T(ESTIMATE!B2045)</f>
        <v/>
      </c>
      <c r="D2054" s="1274"/>
      <c r="E2054" s="1274"/>
      <c r="F2054" s="1274"/>
      <c r="G2054" s="1274"/>
      <c r="H2054" s="559">
        <f>ESTIMATE!R2045</f>
        <v>0</v>
      </c>
      <c r="I2054" s="560" t="str">
        <f>T(ESTIMATE!U2045)</f>
        <v/>
      </c>
      <c r="J2054" s="561">
        <f>IF($R$3="Allocate Adders",ESTIMATE!BE2045,ESTIMATE!AY2045)</f>
        <v>0</v>
      </c>
      <c r="K2054" s="561">
        <f>IF($R$3="Allocate Adders",ESTIMATE!BH2045,ESTIMATE!AZ2045)</f>
        <v>0</v>
      </c>
      <c r="L2054" s="561">
        <f>IF($R$3="Allocate Adders",ESTIMATE!BK2045,ESTIMATE!BA2045)</f>
        <v>0</v>
      </c>
      <c r="M2054" s="1275">
        <f t="shared" si="91"/>
        <v>0</v>
      </c>
      <c r="N2054" s="1275"/>
      <c r="O2054" s="520">
        <f t="shared" si="90"/>
        <v>0</v>
      </c>
    </row>
    <row r="2055" spans="2:15" ht="18" hidden="1" customHeight="1">
      <c r="B2055" s="516"/>
      <c r="C2055" s="1274" t="str">
        <f>T(ESTIMATE!B2046)</f>
        <v/>
      </c>
      <c r="D2055" s="1274"/>
      <c r="E2055" s="1274"/>
      <c r="F2055" s="1274"/>
      <c r="G2055" s="1274"/>
      <c r="H2055" s="559">
        <f>ESTIMATE!R2046</f>
        <v>0</v>
      </c>
      <c r="I2055" s="560" t="str">
        <f>T(ESTIMATE!U2046)</f>
        <v/>
      </c>
      <c r="J2055" s="561">
        <f>IF($R$3="Allocate Adders",ESTIMATE!BE2046,ESTIMATE!AY2046)</f>
        <v>0</v>
      </c>
      <c r="K2055" s="561">
        <f>IF($R$3="Allocate Adders",ESTIMATE!BH2046,ESTIMATE!AZ2046)</f>
        <v>0</v>
      </c>
      <c r="L2055" s="561">
        <f>IF($R$3="Allocate Adders",ESTIMATE!BK2046,ESTIMATE!BA2046)</f>
        <v>0</v>
      </c>
      <c r="M2055" s="1275">
        <f t="shared" si="91"/>
        <v>0</v>
      </c>
      <c r="N2055" s="1275"/>
      <c r="O2055" s="520">
        <f t="shared" si="90"/>
        <v>0</v>
      </c>
    </row>
    <row r="2056" spans="2:15" ht="18" hidden="1" customHeight="1">
      <c r="B2056" s="516"/>
      <c r="C2056" s="1274" t="str">
        <f>T(ESTIMATE!B2047)</f>
        <v/>
      </c>
      <c r="D2056" s="1274"/>
      <c r="E2056" s="1274"/>
      <c r="F2056" s="1274"/>
      <c r="G2056" s="1274"/>
      <c r="H2056" s="559">
        <f>ESTIMATE!R2047</f>
        <v>0</v>
      </c>
      <c r="I2056" s="560" t="str">
        <f>T(ESTIMATE!U2047)</f>
        <v/>
      </c>
      <c r="J2056" s="561">
        <f>IF($R$3="Allocate Adders",ESTIMATE!BE2047,ESTIMATE!AY2047)</f>
        <v>0</v>
      </c>
      <c r="K2056" s="561">
        <f>IF($R$3="Allocate Adders",ESTIMATE!BH2047,ESTIMATE!AZ2047)</f>
        <v>0</v>
      </c>
      <c r="L2056" s="561">
        <f>IF($R$3="Allocate Adders",ESTIMATE!BK2047,ESTIMATE!BA2047)</f>
        <v>0</v>
      </c>
      <c r="M2056" s="1275">
        <f t="shared" si="91"/>
        <v>0</v>
      </c>
      <c r="N2056" s="1275"/>
      <c r="O2056" s="520">
        <f t="shared" si="90"/>
        <v>0</v>
      </c>
    </row>
    <row r="2057" spans="2:15" ht="18" hidden="1" customHeight="1">
      <c r="B2057" s="516"/>
      <c r="C2057" s="1274" t="str">
        <f>T(ESTIMATE!B2048)</f>
        <v/>
      </c>
      <c r="D2057" s="1274"/>
      <c r="E2057" s="1274"/>
      <c r="F2057" s="1274"/>
      <c r="G2057" s="1274"/>
      <c r="H2057" s="559">
        <f>ESTIMATE!R2048</f>
        <v>0</v>
      </c>
      <c r="I2057" s="560" t="str">
        <f>T(ESTIMATE!U2048)</f>
        <v/>
      </c>
      <c r="J2057" s="561">
        <f>IF($R$3="Allocate Adders",ESTIMATE!BE2048,ESTIMATE!AY2048)</f>
        <v>0</v>
      </c>
      <c r="K2057" s="561">
        <f>IF($R$3="Allocate Adders",ESTIMATE!BH2048,ESTIMATE!AZ2048)</f>
        <v>0</v>
      </c>
      <c r="L2057" s="561">
        <f>IF($R$3="Allocate Adders",ESTIMATE!BK2048,ESTIMATE!BA2048)</f>
        <v>0</v>
      </c>
      <c r="M2057" s="1275">
        <f t="shared" si="91"/>
        <v>0</v>
      </c>
      <c r="N2057" s="1275"/>
      <c r="O2057" s="520">
        <f t="shared" si="90"/>
        <v>0</v>
      </c>
    </row>
    <row r="2058" spans="2:15" ht="18" hidden="1" customHeight="1">
      <c r="B2058" s="516"/>
      <c r="C2058" s="1274" t="str">
        <f>T(ESTIMATE!B2049)</f>
        <v/>
      </c>
      <c r="D2058" s="1274"/>
      <c r="E2058" s="1274"/>
      <c r="F2058" s="1274"/>
      <c r="G2058" s="1274"/>
      <c r="H2058" s="559">
        <f>ESTIMATE!R2049</f>
        <v>0</v>
      </c>
      <c r="I2058" s="560" t="str">
        <f>T(ESTIMATE!U2049)</f>
        <v/>
      </c>
      <c r="J2058" s="561">
        <f>IF($R$3="Allocate Adders",ESTIMATE!BE2049,ESTIMATE!AY2049)</f>
        <v>0</v>
      </c>
      <c r="K2058" s="561">
        <f>IF($R$3="Allocate Adders",ESTIMATE!BH2049,ESTIMATE!AZ2049)</f>
        <v>0</v>
      </c>
      <c r="L2058" s="561">
        <f>IF($R$3="Allocate Adders",ESTIMATE!BK2049,ESTIMATE!BA2049)</f>
        <v>0</v>
      </c>
      <c r="M2058" s="1275">
        <f t="shared" si="91"/>
        <v>0</v>
      </c>
      <c r="N2058" s="1275"/>
      <c r="O2058" s="520">
        <f t="shared" si="90"/>
        <v>0</v>
      </c>
    </row>
    <row r="2059" spans="2:15" ht="18" hidden="1" customHeight="1">
      <c r="B2059" s="516"/>
      <c r="C2059" s="1274" t="str">
        <f>T(ESTIMATE!B2050)</f>
        <v/>
      </c>
      <c r="D2059" s="1274"/>
      <c r="E2059" s="1274"/>
      <c r="F2059" s="1274"/>
      <c r="G2059" s="1274"/>
      <c r="H2059" s="559">
        <f>ESTIMATE!R2050</f>
        <v>0</v>
      </c>
      <c r="I2059" s="560" t="str">
        <f>T(ESTIMATE!U2050)</f>
        <v/>
      </c>
      <c r="J2059" s="561">
        <f>IF($R$3="Allocate Adders",ESTIMATE!BE2050,ESTIMATE!AY2050)</f>
        <v>0</v>
      </c>
      <c r="K2059" s="561">
        <f>IF($R$3="Allocate Adders",ESTIMATE!BH2050,ESTIMATE!AZ2050)</f>
        <v>0</v>
      </c>
      <c r="L2059" s="561">
        <f>IF($R$3="Allocate Adders",ESTIMATE!BK2050,ESTIMATE!BA2050)</f>
        <v>0</v>
      </c>
      <c r="M2059" s="1275">
        <f t="shared" si="91"/>
        <v>0</v>
      </c>
      <c r="N2059" s="1275"/>
      <c r="O2059" s="520">
        <f t="shared" si="90"/>
        <v>0</v>
      </c>
    </row>
    <row r="2060" spans="2:15" ht="18" hidden="1" customHeight="1">
      <c r="B2060" s="516"/>
      <c r="C2060" s="1274" t="str">
        <f>T(ESTIMATE!B2051)</f>
        <v/>
      </c>
      <c r="D2060" s="1274"/>
      <c r="E2060" s="1274"/>
      <c r="F2060" s="1274"/>
      <c r="G2060" s="1274"/>
      <c r="H2060" s="559">
        <f>ESTIMATE!R2051</f>
        <v>0</v>
      </c>
      <c r="I2060" s="560" t="str">
        <f>T(ESTIMATE!U2051)</f>
        <v/>
      </c>
      <c r="J2060" s="561">
        <f>IF($R$3="Allocate Adders",ESTIMATE!BE2051,ESTIMATE!AY2051)</f>
        <v>0</v>
      </c>
      <c r="K2060" s="561">
        <f>IF($R$3="Allocate Adders",ESTIMATE!BH2051,ESTIMATE!AZ2051)</f>
        <v>0</v>
      </c>
      <c r="L2060" s="561">
        <f>IF($R$3="Allocate Adders",ESTIMATE!BK2051,ESTIMATE!BA2051)</f>
        <v>0</v>
      </c>
      <c r="M2060" s="1275">
        <f t="shared" si="91"/>
        <v>0</v>
      </c>
      <c r="N2060" s="1275"/>
      <c r="O2060" s="520">
        <f t="shared" si="90"/>
        <v>0</v>
      </c>
    </row>
    <row r="2061" spans="2:15" ht="18" hidden="1" customHeight="1">
      <c r="B2061" s="516"/>
      <c r="C2061" s="1274" t="str">
        <f>T(ESTIMATE!B2052)</f>
        <v/>
      </c>
      <c r="D2061" s="1274"/>
      <c r="E2061" s="1274"/>
      <c r="F2061" s="1274"/>
      <c r="G2061" s="1274"/>
      <c r="H2061" s="559">
        <f>ESTIMATE!R2052</f>
        <v>0</v>
      </c>
      <c r="I2061" s="560" t="str">
        <f>T(ESTIMATE!U2052)</f>
        <v/>
      </c>
      <c r="J2061" s="561">
        <f>IF($R$3="Allocate Adders",ESTIMATE!BE2052,ESTIMATE!AY2052)</f>
        <v>0</v>
      </c>
      <c r="K2061" s="561">
        <f>IF($R$3="Allocate Adders",ESTIMATE!BH2052,ESTIMATE!AZ2052)</f>
        <v>0</v>
      </c>
      <c r="L2061" s="561">
        <f>IF($R$3="Allocate Adders",ESTIMATE!BK2052,ESTIMATE!BA2052)</f>
        <v>0</v>
      </c>
      <c r="M2061" s="1275">
        <f t="shared" si="91"/>
        <v>0</v>
      </c>
      <c r="N2061" s="1275"/>
      <c r="O2061" s="520">
        <f t="shared" si="90"/>
        <v>0</v>
      </c>
    </row>
    <row r="2062" spans="2:15" ht="18" hidden="1" customHeight="1">
      <c r="B2062" s="516"/>
      <c r="C2062" s="1274" t="str">
        <f>T(ESTIMATE!B2053)</f>
        <v/>
      </c>
      <c r="D2062" s="1274"/>
      <c r="E2062" s="1274"/>
      <c r="F2062" s="1274"/>
      <c r="G2062" s="1274"/>
      <c r="H2062" s="559">
        <f>ESTIMATE!R2053</f>
        <v>0</v>
      </c>
      <c r="I2062" s="560" t="str">
        <f>T(ESTIMATE!U2053)</f>
        <v/>
      </c>
      <c r="J2062" s="561">
        <f>IF($R$3="Allocate Adders",ESTIMATE!BE2053,ESTIMATE!AY2053)</f>
        <v>0</v>
      </c>
      <c r="K2062" s="561">
        <f>IF($R$3="Allocate Adders",ESTIMATE!BH2053,ESTIMATE!AZ2053)</f>
        <v>0</v>
      </c>
      <c r="L2062" s="561">
        <f>IF($R$3="Allocate Adders",ESTIMATE!BK2053,ESTIMATE!BA2053)</f>
        <v>0</v>
      </c>
      <c r="M2062" s="1275">
        <f t="shared" si="91"/>
        <v>0</v>
      </c>
      <c r="N2062" s="1275"/>
      <c r="O2062" s="520">
        <f t="shared" si="90"/>
        <v>0</v>
      </c>
    </row>
    <row r="2063" spans="2:15" ht="18" hidden="1" customHeight="1">
      <c r="B2063" s="516"/>
      <c r="C2063" s="1274" t="str">
        <f>T(ESTIMATE!B2054)</f>
        <v/>
      </c>
      <c r="D2063" s="1274"/>
      <c r="E2063" s="1274"/>
      <c r="F2063" s="1274"/>
      <c r="G2063" s="1274"/>
      <c r="H2063" s="559">
        <f>ESTIMATE!R2054</f>
        <v>0</v>
      </c>
      <c r="I2063" s="560" t="str">
        <f>T(ESTIMATE!U2054)</f>
        <v/>
      </c>
      <c r="J2063" s="561">
        <f>IF($R$3="Allocate Adders",ESTIMATE!BE2054,ESTIMATE!AY2054)</f>
        <v>0</v>
      </c>
      <c r="K2063" s="561">
        <f>IF($R$3="Allocate Adders",ESTIMATE!BH2054,ESTIMATE!AZ2054)</f>
        <v>0</v>
      </c>
      <c r="L2063" s="561">
        <f>IF($R$3="Allocate Adders",ESTIMATE!BK2054,ESTIMATE!BA2054)</f>
        <v>0</v>
      </c>
      <c r="M2063" s="1275">
        <f t="shared" si="91"/>
        <v>0</v>
      </c>
      <c r="N2063" s="1275"/>
      <c r="O2063" s="520">
        <f t="shared" si="90"/>
        <v>0</v>
      </c>
    </row>
    <row r="2064" spans="2:15" ht="18" hidden="1" customHeight="1">
      <c r="B2064" s="516"/>
      <c r="C2064" s="1274" t="str">
        <f>T(ESTIMATE!B2055)</f>
        <v/>
      </c>
      <c r="D2064" s="1274"/>
      <c r="E2064" s="1274"/>
      <c r="F2064" s="1274"/>
      <c r="G2064" s="1274"/>
      <c r="H2064" s="559">
        <f>ESTIMATE!R2055</f>
        <v>0</v>
      </c>
      <c r="I2064" s="560" t="str">
        <f>T(ESTIMATE!U2055)</f>
        <v/>
      </c>
      <c r="J2064" s="561">
        <f>IF($R$3="Allocate Adders",ESTIMATE!BE2055,ESTIMATE!AY2055)</f>
        <v>0</v>
      </c>
      <c r="K2064" s="561">
        <f>IF($R$3="Allocate Adders",ESTIMATE!BH2055,ESTIMATE!AZ2055)</f>
        <v>0</v>
      </c>
      <c r="L2064" s="561">
        <f>IF($R$3="Allocate Adders",ESTIMATE!BK2055,ESTIMATE!BA2055)</f>
        <v>0</v>
      </c>
      <c r="M2064" s="1275">
        <f t="shared" si="91"/>
        <v>0</v>
      </c>
      <c r="N2064" s="1275"/>
      <c r="O2064" s="520">
        <f t="shared" si="90"/>
        <v>0</v>
      </c>
    </row>
    <row r="2065" spans="2:15" ht="18" hidden="1" customHeight="1">
      <c r="B2065" s="516"/>
      <c r="C2065" s="1274" t="str">
        <f>T(ESTIMATE!B2056)</f>
        <v/>
      </c>
      <c r="D2065" s="1274"/>
      <c r="E2065" s="1274"/>
      <c r="F2065" s="1274"/>
      <c r="G2065" s="1274"/>
      <c r="H2065" s="559">
        <f>ESTIMATE!R2056</f>
        <v>0</v>
      </c>
      <c r="I2065" s="560" t="str">
        <f>T(ESTIMATE!U2056)</f>
        <v/>
      </c>
      <c r="J2065" s="561">
        <f>IF($R$3="Allocate Adders",ESTIMATE!BE2056,ESTIMATE!AY2056)</f>
        <v>0</v>
      </c>
      <c r="K2065" s="561">
        <f>IF($R$3="Allocate Adders",ESTIMATE!BH2056,ESTIMATE!AZ2056)</f>
        <v>0</v>
      </c>
      <c r="L2065" s="561">
        <f>IF($R$3="Allocate Adders",ESTIMATE!BK2056,ESTIMATE!BA2056)</f>
        <v>0</v>
      </c>
      <c r="M2065" s="1275">
        <f t="shared" si="91"/>
        <v>0</v>
      </c>
      <c r="N2065" s="1275"/>
      <c r="O2065" s="520">
        <f t="shared" si="90"/>
        <v>0</v>
      </c>
    </row>
    <row r="2066" spans="2:15" ht="18" hidden="1" customHeight="1">
      <c r="B2066" s="516"/>
      <c r="C2066" s="1274" t="str">
        <f>T(ESTIMATE!B2057)</f>
        <v/>
      </c>
      <c r="D2066" s="1274"/>
      <c r="E2066" s="1274"/>
      <c r="F2066" s="1274"/>
      <c r="G2066" s="1274"/>
      <c r="H2066" s="559">
        <f>ESTIMATE!R2057</f>
        <v>0</v>
      </c>
      <c r="I2066" s="560" t="str">
        <f>T(ESTIMATE!U2057)</f>
        <v/>
      </c>
      <c r="J2066" s="561">
        <f>IF($R$3="Allocate Adders",ESTIMATE!BE2057,ESTIMATE!AY2057)</f>
        <v>0</v>
      </c>
      <c r="K2066" s="561">
        <f>IF($R$3="Allocate Adders",ESTIMATE!BH2057,ESTIMATE!AZ2057)</f>
        <v>0</v>
      </c>
      <c r="L2066" s="561">
        <f>IF($R$3="Allocate Adders",ESTIMATE!BK2057,ESTIMATE!BA2057)</f>
        <v>0</v>
      </c>
      <c r="M2066" s="1275">
        <f t="shared" si="91"/>
        <v>0</v>
      </c>
      <c r="N2066" s="1275"/>
      <c r="O2066" s="520">
        <f t="shared" si="90"/>
        <v>0</v>
      </c>
    </row>
    <row r="2067" spans="2:15" ht="18" hidden="1" customHeight="1">
      <c r="B2067" s="516"/>
      <c r="C2067" s="1274" t="str">
        <f>T(ESTIMATE!B2058)</f>
        <v/>
      </c>
      <c r="D2067" s="1274"/>
      <c r="E2067" s="1274"/>
      <c r="F2067" s="1274"/>
      <c r="G2067" s="1274"/>
      <c r="H2067" s="559">
        <f>ESTIMATE!R2058</f>
        <v>0</v>
      </c>
      <c r="I2067" s="560" t="str">
        <f>T(ESTIMATE!U2058)</f>
        <v/>
      </c>
      <c r="J2067" s="561">
        <f>IF($R$3="Allocate Adders",ESTIMATE!BE2058,ESTIMATE!AY2058)</f>
        <v>0</v>
      </c>
      <c r="K2067" s="561">
        <f>IF($R$3="Allocate Adders",ESTIMATE!BH2058,ESTIMATE!AZ2058)</f>
        <v>0</v>
      </c>
      <c r="L2067" s="561">
        <f>IF($R$3="Allocate Adders",ESTIMATE!BK2058,ESTIMATE!BA2058)</f>
        <v>0</v>
      </c>
      <c r="M2067" s="1275">
        <f t="shared" si="91"/>
        <v>0</v>
      </c>
      <c r="N2067" s="1275"/>
      <c r="O2067" s="520">
        <f t="shared" si="90"/>
        <v>0</v>
      </c>
    </row>
    <row r="2068" spans="2:15" ht="18" hidden="1" customHeight="1">
      <c r="B2068" s="516"/>
      <c r="C2068" s="1274" t="str">
        <f>T(ESTIMATE!B2059)</f>
        <v/>
      </c>
      <c r="D2068" s="1274"/>
      <c r="E2068" s="1274"/>
      <c r="F2068" s="1274"/>
      <c r="G2068" s="1274"/>
      <c r="H2068" s="559">
        <f>ESTIMATE!R2059</f>
        <v>0</v>
      </c>
      <c r="I2068" s="560" t="str">
        <f>T(ESTIMATE!U2059)</f>
        <v/>
      </c>
      <c r="J2068" s="561">
        <f>IF($R$3="Allocate Adders",ESTIMATE!BE2059,ESTIMATE!AY2059)</f>
        <v>0</v>
      </c>
      <c r="K2068" s="561">
        <f>IF($R$3="Allocate Adders",ESTIMATE!BH2059,ESTIMATE!AZ2059)</f>
        <v>0</v>
      </c>
      <c r="L2068" s="561">
        <f>IF($R$3="Allocate Adders",ESTIMATE!BK2059,ESTIMATE!BA2059)</f>
        <v>0</v>
      </c>
      <c r="M2068" s="1275">
        <f t="shared" si="91"/>
        <v>0</v>
      </c>
      <c r="N2068" s="1275"/>
      <c r="O2068" s="520">
        <f t="shared" si="90"/>
        <v>0</v>
      </c>
    </row>
    <row r="2069" spans="2:15" ht="18" hidden="1" customHeight="1">
      <c r="B2069" s="516"/>
      <c r="C2069" s="1274" t="str">
        <f>T(ESTIMATE!B2060)</f>
        <v/>
      </c>
      <c r="D2069" s="1274"/>
      <c r="E2069" s="1274"/>
      <c r="F2069" s="1274"/>
      <c r="G2069" s="1274"/>
      <c r="H2069" s="559">
        <f>ESTIMATE!R2060</f>
        <v>0</v>
      </c>
      <c r="I2069" s="560" t="str">
        <f>T(ESTIMATE!U2060)</f>
        <v/>
      </c>
      <c r="J2069" s="561">
        <f>IF($R$3="Allocate Adders",ESTIMATE!BE2060,ESTIMATE!AY2060)</f>
        <v>0</v>
      </c>
      <c r="K2069" s="561">
        <f>IF($R$3="Allocate Adders",ESTIMATE!BH2060,ESTIMATE!AZ2060)</f>
        <v>0</v>
      </c>
      <c r="L2069" s="561">
        <f>IF($R$3="Allocate Adders",ESTIMATE!BK2060,ESTIMATE!BA2060)</f>
        <v>0</v>
      </c>
      <c r="M2069" s="1275">
        <f t="shared" si="91"/>
        <v>0</v>
      </c>
      <c r="N2069" s="1275"/>
      <c r="O2069" s="520">
        <f t="shared" si="90"/>
        <v>0</v>
      </c>
    </row>
    <row r="2070" spans="2:15" ht="18" hidden="1" customHeight="1">
      <c r="B2070" s="516"/>
      <c r="C2070" s="1274" t="str">
        <f>T(ESTIMATE!B2061)</f>
        <v/>
      </c>
      <c r="D2070" s="1274"/>
      <c r="E2070" s="1274"/>
      <c r="F2070" s="1274"/>
      <c r="G2070" s="1274"/>
      <c r="H2070" s="559">
        <f>ESTIMATE!R2061</f>
        <v>0</v>
      </c>
      <c r="I2070" s="560" t="str">
        <f>T(ESTIMATE!U2061)</f>
        <v/>
      </c>
      <c r="J2070" s="561">
        <f>IF($R$3="Allocate Adders",ESTIMATE!BE2061,ESTIMATE!AY2061)</f>
        <v>0</v>
      </c>
      <c r="K2070" s="561">
        <f>IF($R$3="Allocate Adders",ESTIMATE!BH2061,ESTIMATE!AZ2061)</f>
        <v>0</v>
      </c>
      <c r="L2070" s="561">
        <f>IF($R$3="Allocate Adders",ESTIMATE!BK2061,ESTIMATE!BA2061)</f>
        <v>0</v>
      </c>
      <c r="M2070" s="1275">
        <f t="shared" si="91"/>
        <v>0</v>
      </c>
      <c r="N2070" s="1275"/>
      <c r="O2070" s="520">
        <f t="shared" si="90"/>
        <v>0</v>
      </c>
    </row>
    <row r="2071" spans="2:15" ht="18" hidden="1" customHeight="1">
      <c r="B2071" s="516"/>
      <c r="C2071" s="1274" t="str">
        <f>T(ESTIMATE!B2062)</f>
        <v/>
      </c>
      <c r="D2071" s="1274"/>
      <c r="E2071" s="1274"/>
      <c r="F2071" s="1274"/>
      <c r="G2071" s="1274"/>
      <c r="H2071" s="559">
        <f>ESTIMATE!R2062</f>
        <v>0</v>
      </c>
      <c r="I2071" s="560" t="str">
        <f>T(ESTIMATE!U2062)</f>
        <v/>
      </c>
      <c r="J2071" s="561">
        <f>IF($R$3="Allocate Adders",ESTIMATE!BE2062,ESTIMATE!AY2062)</f>
        <v>0</v>
      </c>
      <c r="K2071" s="561">
        <f>IF($R$3="Allocate Adders",ESTIMATE!BH2062,ESTIMATE!AZ2062)</f>
        <v>0</v>
      </c>
      <c r="L2071" s="561">
        <f>IF($R$3="Allocate Adders",ESTIMATE!BK2062,ESTIMATE!BA2062)</f>
        <v>0</v>
      </c>
      <c r="M2071" s="1275">
        <f t="shared" si="91"/>
        <v>0</v>
      </c>
      <c r="N2071" s="1275"/>
      <c r="O2071" s="520">
        <f t="shared" si="90"/>
        <v>0</v>
      </c>
    </row>
    <row r="2072" spans="2:15" ht="18" hidden="1" customHeight="1">
      <c r="B2072" s="516"/>
      <c r="C2072" s="1274" t="str">
        <f>T(ESTIMATE!B2063)</f>
        <v/>
      </c>
      <c r="D2072" s="1274"/>
      <c r="E2072" s="1274"/>
      <c r="F2072" s="1274"/>
      <c r="G2072" s="1274"/>
      <c r="H2072" s="559">
        <f>ESTIMATE!R2063</f>
        <v>0</v>
      </c>
      <c r="I2072" s="560" t="str">
        <f>T(ESTIMATE!U2063)</f>
        <v/>
      </c>
      <c r="J2072" s="561">
        <f>IF($R$3="Allocate Adders",ESTIMATE!BE2063,ESTIMATE!AY2063)</f>
        <v>0</v>
      </c>
      <c r="K2072" s="561">
        <f>IF($R$3="Allocate Adders",ESTIMATE!BH2063,ESTIMATE!AZ2063)</f>
        <v>0</v>
      </c>
      <c r="L2072" s="561">
        <f>IF($R$3="Allocate Adders",ESTIMATE!BK2063,ESTIMATE!BA2063)</f>
        <v>0</v>
      </c>
      <c r="M2072" s="1275">
        <f t="shared" si="91"/>
        <v>0</v>
      </c>
      <c r="N2072" s="1275"/>
      <c r="O2072" s="520">
        <f t="shared" si="90"/>
        <v>0</v>
      </c>
    </row>
    <row r="2073" spans="2:15" ht="18" hidden="1" customHeight="1">
      <c r="B2073" s="516"/>
      <c r="C2073" s="1274" t="str">
        <f>T(ESTIMATE!B2064)</f>
        <v/>
      </c>
      <c r="D2073" s="1274"/>
      <c r="E2073" s="1274"/>
      <c r="F2073" s="1274"/>
      <c r="G2073" s="1274"/>
      <c r="H2073" s="559">
        <f>ESTIMATE!R2064</f>
        <v>0</v>
      </c>
      <c r="I2073" s="560" t="str">
        <f>T(ESTIMATE!U2064)</f>
        <v/>
      </c>
      <c r="J2073" s="561">
        <f>IF($R$3="Allocate Adders",ESTIMATE!BE2064,ESTIMATE!AY2064)</f>
        <v>0</v>
      </c>
      <c r="K2073" s="561">
        <f>IF($R$3="Allocate Adders",ESTIMATE!BH2064,ESTIMATE!AZ2064)</f>
        <v>0</v>
      </c>
      <c r="L2073" s="561">
        <f>IF($R$3="Allocate Adders",ESTIMATE!BK2064,ESTIMATE!BA2064)</f>
        <v>0</v>
      </c>
      <c r="M2073" s="1275">
        <f t="shared" si="91"/>
        <v>0</v>
      </c>
      <c r="N2073" s="1275"/>
      <c r="O2073" s="520">
        <f t="shared" si="90"/>
        <v>0</v>
      </c>
    </row>
    <row r="2074" spans="2:15" ht="18" hidden="1" customHeight="1">
      <c r="B2074" s="516"/>
      <c r="C2074" s="1274" t="str">
        <f>T(ESTIMATE!B2065)</f>
        <v/>
      </c>
      <c r="D2074" s="1274"/>
      <c r="E2074" s="1274"/>
      <c r="F2074" s="1274"/>
      <c r="G2074" s="1274"/>
      <c r="H2074" s="559">
        <f>ESTIMATE!R2065</f>
        <v>0</v>
      </c>
      <c r="I2074" s="560" t="str">
        <f>T(ESTIMATE!U2065)</f>
        <v/>
      </c>
      <c r="J2074" s="561">
        <f>IF($R$3="Allocate Adders",ESTIMATE!BE2065,ESTIMATE!AY2065)</f>
        <v>0</v>
      </c>
      <c r="K2074" s="561">
        <f>IF($R$3="Allocate Adders",ESTIMATE!BH2065,ESTIMATE!AZ2065)</f>
        <v>0</v>
      </c>
      <c r="L2074" s="561">
        <f>IF($R$3="Allocate Adders",ESTIMATE!BK2065,ESTIMATE!BA2065)</f>
        <v>0</v>
      </c>
      <c r="M2074" s="1275">
        <f t="shared" si="91"/>
        <v>0</v>
      </c>
      <c r="N2074" s="1275"/>
      <c r="O2074" s="520">
        <f t="shared" si="90"/>
        <v>0</v>
      </c>
    </row>
    <row r="2075" spans="2:15" ht="18" hidden="1" customHeight="1">
      <c r="B2075" s="516"/>
      <c r="C2075" s="1274" t="str">
        <f>T(ESTIMATE!B2066)</f>
        <v/>
      </c>
      <c r="D2075" s="1274"/>
      <c r="E2075" s="1274"/>
      <c r="F2075" s="1274"/>
      <c r="G2075" s="1274"/>
      <c r="H2075" s="559">
        <f>ESTIMATE!R2066</f>
        <v>0</v>
      </c>
      <c r="I2075" s="560" t="str">
        <f>T(ESTIMATE!U2066)</f>
        <v/>
      </c>
      <c r="J2075" s="561">
        <f>IF($R$3="Allocate Adders",ESTIMATE!BE2066,ESTIMATE!AY2066)</f>
        <v>0</v>
      </c>
      <c r="K2075" s="561">
        <f>IF($R$3="Allocate Adders",ESTIMATE!BH2066,ESTIMATE!AZ2066)</f>
        <v>0</v>
      </c>
      <c r="L2075" s="561">
        <f>IF($R$3="Allocate Adders",ESTIMATE!BK2066,ESTIMATE!BA2066)</f>
        <v>0</v>
      </c>
      <c r="M2075" s="1275">
        <f t="shared" si="91"/>
        <v>0</v>
      </c>
      <c r="N2075" s="1275"/>
      <c r="O2075" s="520">
        <f t="shared" si="90"/>
        <v>0</v>
      </c>
    </row>
    <row r="2076" spans="2:15" ht="18" hidden="1" customHeight="1">
      <c r="B2076" s="516"/>
      <c r="C2076" s="1274" t="str">
        <f>T(ESTIMATE!B2067)</f>
        <v/>
      </c>
      <c r="D2076" s="1274"/>
      <c r="E2076" s="1274"/>
      <c r="F2076" s="1274"/>
      <c r="G2076" s="1274"/>
      <c r="H2076" s="559">
        <f>ESTIMATE!R2067</f>
        <v>0</v>
      </c>
      <c r="I2076" s="560" t="str">
        <f>T(ESTIMATE!U2067)</f>
        <v/>
      </c>
      <c r="J2076" s="561">
        <f>IF($R$3="Allocate Adders",ESTIMATE!BE2067,ESTIMATE!AY2067)</f>
        <v>0</v>
      </c>
      <c r="K2076" s="561">
        <f>IF($R$3="Allocate Adders",ESTIMATE!BH2067,ESTIMATE!AZ2067)</f>
        <v>0</v>
      </c>
      <c r="L2076" s="561">
        <f>IF($R$3="Allocate Adders",ESTIMATE!BK2067,ESTIMATE!BA2067)</f>
        <v>0</v>
      </c>
      <c r="M2076" s="1275">
        <f t="shared" si="91"/>
        <v>0</v>
      </c>
      <c r="N2076" s="1275"/>
      <c r="O2076" s="520">
        <f t="shared" si="90"/>
        <v>0</v>
      </c>
    </row>
    <row r="2077" spans="2:15" ht="18" hidden="1" customHeight="1">
      <c r="B2077" s="516"/>
      <c r="C2077" s="1274" t="str">
        <f>T(ESTIMATE!B2068)</f>
        <v/>
      </c>
      <c r="D2077" s="1274"/>
      <c r="E2077" s="1274"/>
      <c r="F2077" s="1274"/>
      <c r="G2077" s="1274"/>
      <c r="H2077" s="559">
        <f>ESTIMATE!R2068</f>
        <v>0</v>
      </c>
      <c r="I2077" s="560" t="str">
        <f>T(ESTIMATE!U2068)</f>
        <v/>
      </c>
      <c r="J2077" s="561">
        <f>IF($R$3="Allocate Adders",ESTIMATE!BE2068,ESTIMATE!AY2068)</f>
        <v>0</v>
      </c>
      <c r="K2077" s="561">
        <f>IF($R$3="Allocate Adders",ESTIMATE!BH2068,ESTIMATE!AZ2068)</f>
        <v>0</v>
      </c>
      <c r="L2077" s="561">
        <f>IF($R$3="Allocate Adders",ESTIMATE!BK2068,ESTIMATE!BA2068)</f>
        <v>0</v>
      </c>
      <c r="M2077" s="1275">
        <f t="shared" si="91"/>
        <v>0</v>
      </c>
      <c r="N2077" s="1275"/>
      <c r="O2077" s="520">
        <f t="shared" si="90"/>
        <v>0</v>
      </c>
    </row>
    <row r="2078" spans="2:15" ht="18" hidden="1" customHeight="1">
      <c r="B2078" s="516"/>
      <c r="C2078" s="1274" t="str">
        <f>T(ESTIMATE!B2069)</f>
        <v/>
      </c>
      <c r="D2078" s="1274"/>
      <c r="E2078" s="1274"/>
      <c r="F2078" s="1274"/>
      <c r="G2078" s="1274"/>
      <c r="H2078" s="559">
        <f>ESTIMATE!R2069</f>
        <v>0</v>
      </c>
      <c r="I2078" s="560" t="str">
        <f>T(ESTIMATE!U2069)</f>
        <v/>
      </c>
      <c r="J2078" s="561">
        <f>IF($R$3="Allocate Adders",ESTIMATE!BE2069,ESTIMATE!AY2069)</f>
        <v>0</v>
      </c>
      <c r="K2078" s="561">
        <f>IF($R$3="Allocate Adders",ESTIMATE!BH2069,ESTIMATE!AZ2069)</f>
        <v>0</v>
      </c>
      <c r="L2078" s="561">
        <f>IF($R$3="Allocate Adders",ESTIMATE!BK2069,ESTIMATE!BA2069)</f>
        <v>0</v>
      </c>
      <c r="M2078" s="1275">
        <f t="shared" si="91"/>
        <v>0</v>
      </c>
      <c r="N2078" s="1275"/>
      <c r="O2078" s="520">
        <f t="shared" si="90"/>
        <v>0</v>
      </c>
    </row>
    <row r="2079" spans="2:15" ht="18" hidden="1" customHeight="1">
      <c r="B2079" s="516"/>
      <c r="C2079" s="1274" t="str">
        <f>T(ESTIMATE!B2070)</f>
        <v/>
      </c>
      <c r="D2079" s="1274"/>
      <c r="E2079" s="1274"/>
      <c r="F2079" s="1274"/>
      <c r="G2079" s="1274"/>
      <c r="H2079" s="559">
        <f>ESTIMATE!R2070</f>
        <v>0</v>
      </c>
      <c r="I2079" s="560" t="str">
        <f>T(ESTIMATE!U2070)</f>
        <v/>
      </c>
      <c r="J2079" s="561">
        <f>IF($R$3="Allocate Adders",ESTIMATE!BE2070,ESTIMATE!AY2070)</f>
        <v>0</v>
      </c>
      <c r="K2079" s="561">
        <f>IF($R$3="Allocate Adders",ESTIMATE!BH2070,ESTIMATE!AZ2070)</f>
        <v>0</v>
      </c>
      <c r="L2079" s="561">
        <f>IF($R$3="Allocate Adders",ESTIMATE!BK2070,ESTIMATE!BA2070)</f>
        <v>0</v>
      </c>
      <c r="M2079" s="1275">
        <f t="shared" si="91"/>
        <v>0</v>
      </c>
      <c r="N2079" s="1275"/>
      <c r="O2079" s="520">
        <f t="shared" si="90"/>
        <v>0</v>
      </c>
    </row>
    <row r="2080" spans="2:15" ht="18" hidden="1" customHeight="1">
      <c r="B2080" s="516"/>
      <c r="C2080" s="1274" t="str">
        <f>T(ESTIMATE!B2071)</f>
        <v/>
      </c>
      <c r="D2080" s="1274"/>
      <c r="E2080" s="1274"/>
      <c r="F2080" s="1274"/>
      <c r="G2080" s="1274"/>
      <c r="H2080" s="559">
        <f>ESTIMATE!R2071</f>
        <v>0</v>
      </c>
      <c r="I2080" s="560" t="str">
        <f>T(ESTIMATE!U2071)</f>
        <v/>
      </c>
      <c r="J2080" s="561">
        <f>IF($R$3="Allocate Adders",ESTIMATE!BE2071,ESTIMATE!AY2071)</f>
        <v>0</v>
      </c>
      <c r="K2080" s="561">
        <f>IF($R$3="Allocate Adders",ESTIMATE!BH2071,ESTIMATE!AZ2071)</f>
        <v>0</v>
      </c>
      <c r="L2080" s="561">
        <f>IF($R$3="Allocate Adders",ESTIMATE!BK2071,ESTIMATE!BA2071)</f>
        <v>0</v>
      </c>
      <c r="M2080" s="1275">
        <f t="shared" si="91"/>
        <v>0</v>
      </c>
      <c r="N2080" s="1275"/>
      <c r="O2080" s="520">
        <f t="shared" si="90"/>
        <v>0</v>
      </c>
    </row>
    <row r="2081" spans="2:15" ht="18" hidden="1" customHeight="1">
      <c r="B2081" s="516"/>
      <c r="C2081" s="1274" t="str">
        <f>T(ESTIMATE!B2072)</f>
        <v/>
      </c>
      <c r="D2081" s="1274"/>
      <c r="E2081" s="1274"/>
      <c r="F2081" s="1274"/>
      <c r="G2081" s="1274"/>
      <c r="H2081" s="559">
        <f>ESTIMATE!R2072</f>
        <v>0</v>
      </c>
      <c r="I2081" s="560" t="str">
        <f>T(ESTIMATE!U2072)</f>
        <v/>
      </c>
      <c r="J2081" s="561">
        <f>IF($R$3="Allocate Adders",ESTIMATE!BE2072,ESTIMATE!AY2072)</f>
        <v>0</v>
      </c>
      <c r="K2081" s="561">
        <f>IF($R$3="Allocate Adders",ESTIMATE!BH2072,ESTIMATE!AZ2072)</f>
        <v>0</v>
      </c>
      <c r="L2081" s="561">
        <f>IF($R$3="Allocate Adders",ESTIMATE!BK2072,ESTIMATE!BA2072)</f>
        <v>0</v>
      </c>
      <c r="M2081" s="1275">
        <f t="shared" si="91"/>
        <v>0</v>
      </c>
      <c r="N2081" s="1275"/>
      <c r="O2081" s="520">
        <f t="shared" si="90"/>
        <v>0</v>
      </c>
    </row>
    <row r="2082" spans="2:15" ht="18" hidden="1" customHeight="1">
      <c r="B2082" s="516"/>
      <c r="C2082" s="1274" t="str">
        <f>T(ESTIMATE!B2073)</f>
        <v/>
      </c>
      <c r="D2082" s="1274"/>
      <c r="E2082" s="1274"/>
      <c r="F2082" s="1274"/>
      <c r="G2082" s="1274"/>
      <c r="H2082" s="559">
        <f>ESTIMATE!R2073</f>
        <v>0</v>
      </c>
      <c r="I2082" s="560" t="str">
        <f>T(ESTIMATE!U2073)</f>
        <v/>
      </c>
      <c r="J2082" s="561">
        <f>IF($R$3="Allocate Adders",ESTIMATE!BE2073,ESTIMATE!AY2073)</f>
        <v>0</v>
      </c>
      <c r="K2082" s="561">
        <f>IF($R$3="Allocate Adders",ESTIMATE!BH2073,ESTIMATE!AZ2073)</f>
        <v>0</v>
      </c>
      <c r="L2082" s="561">
        <f>IF($R$3="Allocate Adders",ESTIMATE!BK2073,ESTIMATE!BA2073)</f>
        <v>0</v>
      </c>
      <c r="M2082" s="1275">
        <f t="shared" si="91"/>
        <v>0</v>
      </c>
      <c r="N2082" s="1275"/>
      <c r="O2082" s="520">
        <f t="shared" si="90"/>
        <v>0</v>
      </c>
    </row>
    <row r="2083" spans="2:15" ht="18" hidden="1" customHeight="1">
      <c r="B2083" s="516"/>
      <c r="C2083" s="1274" t="str">
        <f>T(ESTIMATE!B2074)</f>
        <v/>
      </c>
      <c r="D2083" s="1274"/>
      <c r="E2083" s="1274"/>
      <c r="F2083" s="1274"/>
      <c r="G2083" s="1274"/>
      <c r="H2083" s="559">
        <f>ESTIMATE!R2074</f>
        <v>0</v>
      </c>
      <c r="I2083" s="560" t="str">
        <f>T(ESTIMATE!U2074)</f>
        <v/>
      </c>
      <c r="J2083" s="561">
        <f>IF($R$3="Allocate Adders",ESTIMATE!BE2074,ESTIMATE!AY2074)</f>
        <v>0</v>
      </c>
      <c r="K2083" s="561">
        <f>IF($R$3="Allocate Adders",ESTIMATE!BH2074,ESTIMATE!AZ2074)</f>
        <v>0</v>
      </c>
      <c r="L2083" s="561">
        <f>IF($R$3="Allocate Adders",ESTIMATE!BK2074,ESTIMATE!BA2074)</f>
        <v>0</v>
      </c>
      <c r="M2083" s="1275">
        <f t="shared" si="91"/>
        <v>0</v>
      </c>
      <c r="N2083" s="1275"/>
      <c r="O2083" s="520">
        <f t="shared" si="90"/>
        <v>0</v>
      </c>
    </row>
    <row r="2084" spans="2:15" ht="18" hidden="1" customHeight="1">
      <c r="B2084" s="516"/>
      <c r="C2084" s="1274" t="str">
        <f>T(ESTIMATE!B2075)</f>
        <v/>
      </c>
      <c r="D2084" s="1274"/>
      <c r="E2084" s="1274"/>
      <c r="F2084" s="1274"/>
      <c r="G2084" s="1274"/>
      <c r="H2084" s="559">
        <f>ESTIMATE!R2075</f>
        <v>0</v>
      </c>
      <c r="I2084" s="560" t="str">
        <f>T(ESTIMATE!U2075)</f>
        <v/>
      </c>
      <c r="J2084" s="561">
        <f>IF($R$3="Allocate Adders",ESTIMATE!BE2075,ESTIMATE!AY2075)</f>
        <v>0</v>
      </c>
      <c r="K2084" s="561">
        <f>IF($R$3="Allocate Adders",ESTIMATE!BH2075,ESTIMATE!AZ2075)</f>
        <v>0</v>
      </c>
      <c r="L2084" s="561">
        <f>IF($R$3="Allocate Adders",ESTIMATE!BK2075,ESTIMATE!BA2075)</f>
        <v>0</v>
      </c>
      <c r="M2084" s="1275">
        <f t="shared" si="91"/>
        <v>0</v>
      </c>
      <c r="N2084" s="1275"/>
      <c r="O2084" s="520">
        <f t="shared" si="90"/>
        <v>0</v>
      </c>
    </row>
    <row r="2085" spans="2:15" ht="18" hidden="1" customHeight="1">
      <c r="B2085" s="516"/>
      <c r="C2085" s="1274" t="str">
        <f>T(ESTIMATE!B2076)</f>
        <v/>
      </c>
      <c r="D2085" s="1274"/>
      <c r="E2085" s="1274"/>
      <c r="F2085" s="1274"/>
      <c r="G2085" s="1274"/>
      <c r="H2085" s="559">
        <f>ESTIMATE!R2076</f>
        <v>0</v>
      </c>
      <c r="I2085" s="560" t="str">
        <f>T(ESTIMATE!U2076)</f>
        <v/>
      </c>
      <c r="J2085" s="561">
        <f>IF($R$3="Allocate Adders",ESTIMATE!BE2076,ESTIMATE!AY2076)</f>
        <v>0</v>
      </c>
      <c r="K2085" s="561">
        <f>IF($R$3="Allocate Adders",ESTIMATE!BH2076,ESTIMATE!AZ2076)</f>
        <v>0</v>
      </c>
      <c r="L2085" s="561">
        <f>IF($R$3="Allocate Adders",ESTIMATE!BK2076,ESTIMATE!BA2076)</f>
        <v>0</v>
      </c>
      <c r="M2085" s="1275">
        <f t="shared" si="91"/>
        <v>0</v>
      </c>
      <c r="N2085" s="1275"/>
      <c r="O2085" s="520">
        <f t="shared" si="90"/>
        <v>0</v>
      </c>
    </row>
    <row r="2086" spans="2:15" ht="18" hidden="1" customHeight="1">
      <c r="B2086" s="516"/>
      <c r="C2086" s="1274" t="str">
        <f>T(ESTIMATE!B2077)</f>
        <v/>
      </c>
      <c r="D2086" s="1274"/>
      <c r="E2086" s="1274"/>
      <c r="F2086" s="1274"/>
      <c r="G2086" s="1274"/>
      <c r="H2086" s="559">
        <f>ESTIMATE!R2077</f>
        <v>0</v>
      </c>
      <c r="I2086" s="560" t="str">
        <f>T(ESTIMATE!U2077)</f>
        <v/>
      </c>
      <c r="J2086" s="561">
        <f>IF($R$3="Allocate Adders",ESTIMATE!BE2077,ESTIMATE!AY2077)</f>
        <v>0</v>
      </c>
      <c r="K2086" s="561">
        <f>IF($R$3="Allocate Adders",ESTIMATE!BH2077,ESTIMATE!AZ2077)</f>
        <v>0</v>
      </c>
      <c r="L2086" s="561">
        <f>IF($R$3="Allocate Adders",ESTIMATE!BK2077,ESTIMATE!BA2077)</f>
        <v>0</v>
      </c>
      <c r="M2086" s="1275">
        <f t="shared" si="91"/>
        <v>0</v>
      </c>
      <c r="N2086" s="1275"/>
      <c r="O2086" s="520">
        <f t="shared" si="90"/>
        <v>0</v>
      </c>
    </row>
    <row r="2087" spans="2:15" ht="4.3499999999999996" hidden="1" customHeight="1" thickBot="1">
      <c r="B2087" s="516"/>
      <c r="C2087" s="562"/>
      <c r="D2087" s="364"/>
      <c r="E2087" s="364"/>
      <c r="F2087" s="364"/>
      <c r="G2087" s="364"/>
      <c r="H2087" s="563"/>
      <c r="I2087" s="364"/>
      <c r="J2087" s="564"/>
      <c r="K2087" s="564"/>
      <c r="L2087" s="564"/>
      <c r="M2087" s="565"/>
      <c r="N2087" s="566"/>
      <c r="O2087" s="520">
        <f>O2088</f>
        <v>0</v>
      </c>
    </row>
    <row r="2088" spans="2:15" ht="22" hidden="1" customHeight="1" thickBot="1">
      <c r="B2088" s="516"/>
      <c r="C2088" s="1276" t="str">
        <f>T(ESTIMATE!AE2079)</f>
        <v>OTHER 2 TOTAL</v>
      </c>
      <c r="D2088" s="1277"/>
      <c r="E2088" s="1277"/>
      <c r="F2088" s="1277"/>
      <c r="G2088" s="1277"/>
      <c r="H2088" s="1277"/>
      <c r="I2088" s="1278"/>
      <c r="J2088" s="530">
        <f>SUM(J2047:J2087)</f>
        <v>0</v>
      </c>
      <c r="K2088" s="531">
        <f>SUM(K2047:K2087)</f>
        <v>0</v>
      </c>
      <c r="L2088" s="530">
        <f>SUM(L2047:L2087)</f>
        <v>0</v>
      </c>
      <c r="M2088" s="1279">
        <f>SUM(M2047:N2087)</f>
        <v>0</v>
      </c>
      <c r="N2088" s="1280"/>
      <c r="O2088" s="520">
        <f>SUM(O2046:O2086)</f>
        <v>0</v>
      </c>
    </row>
    <row r="2089" spans="2:15" ht="20.7" hidden="1" customHeight="1">
      <c r="B2089" s="521"/>
      <c r="C2089" s="585"/>
      <c r="D2089" s="585"/>
      <c r="E2089" s="585"/>
      <c r="F2089" s="585"/>
      <c r="G2089" s="585"/>
      <c r="H2089" s="586"/>
      <c r="I2089" s="585"/>
      <c r="J2089" s="587"/>
      <c r="K2089" s="587"/>
      <c r="L2089" s="587"/>
      <c r="M2089" s="588"/>
      <c r="N2089" s="571"/>
      <c r="O2089" s="520">
        <f>O2088</f>
        <v>0</v>
      </c>
    </row>
    <row r="2090" spans="2:15" ht="5.45" hidden="1" customHeight="1" thickBot="1">
      <c r="B2090" s="597"/>
      <c r="C2090" s="1281"/>
      <c r="D2090" s="1281"/>
      <c r="E2090" s="1281"/>
      <c r="F2090" s="1281"/>
      <c r="G2090" s="1281"/>
      <c r="H2090" s="594"/>
      <c r="I2090" s="595"/>
      <c r="J2090" s="596"/>
      <c r="K2090" s="596"/>
      <c r="L2090" s="596"/>
      <c r="M2090" s="1282"/>
      <c r="N2090" s="1282"/>
    </row>
    <row r="2091" spans="2:15" ht="25.7" customHeight="1" thickTop="1" thickBot="1">
      <c r="B2091" s="516"/>
      <c r="C2091" s="1287" t="s">
        <v>689</v>
      </c>
      <c r="D2091" s="1288"/>
      <c r="E2091" s="1288"/>
      <c r="F2091" s="1288"/>
      <c r="G2091" s="1288"/>
      <c r="H2091" s="1288"/>
      <c r="I2091" s="1289"/>
      <c r="J2091" s="582">
        <f>IF(Detailed_Proposal_Adders_Setting="Allocate Adders",Labor_Total_Incl_Adders,Labor_Total_Raw)</f>
        <v>37625</v>
      </c>
      <c r="K2091" s="583">
        <f>IF(Detailed_Proposal_Adders_Setting="Allocate Adders",Material_Total_Incl_Adders,Material_Total_Raw)</f>
        <v>39937.5</v>
      </c>
      <c r="L2091" s="584">
        <f>IF(Detailed_Proposal_Adders_Setting="Allocate Adders",Sub_Total_Incl_Adders,Sub_Total_Raw)</f>
        <v>6000</v>
      </c>
      <c r="M2091" s="1290">
        <f>SUM(J2091:L2091)</f>
        <v>83562.5</v>
      </c>
      <c r="N2091" s="1291"/>
      <c r="O2091" s="520">
        <f>M2091</f>
        <v>83562.5</v>
      </c>
    </row>
    <row r="2092" spans="2:15" ht="15.35" thickTop="1">
      <c r="B2092" s="516"/>
      <c r="C2092" s="549"/>
      <c r="D2092" s="549"/>
      <c r="E2092" s="549"/>
      <c r="F2092" s="570"/>
      <c r="G2092" s="570"/>
      <c r="H2092" s="570"/>
      <c r="I2092" s="570"/>
      <c r="J2092" s="569"/>
      <c r="K2092" s="569"/>
      <c r="L2092" s="569"/>
      <c r="M2092" s="571"/>
      <c r="N2092" s="571"/>
      <c r="O2092" s="520">
        <v>1</v>
      </c>
    </row>
    <row r="2093" spans="2:15" ht="20.7">
      <c r="B2093" s="516"/>
      <c r="C2093" s="549"/>
      <c r="D2093" s="549"/>
      <c r="E2093" s="549"/>
      <c r="F2093" s="1242" t="str">
        <f>IF(O2095=0,"TOTAL PROPOSAL","SUBTOTAL")</f>
        <v>SUBTOTAL</v>
      </c>
      <c r="G2093" s="1242"/>
      <c r="H2093" s="1242"/>
      <c r="I2093" s="1242"/>
      <c r="J2093" s="1312">
        <f>M2091</f>
        <v>83562.5</v>
      </c>
      <c r="K2093" s="1312"/>
      <c r="L2093" s="155">
        <f>IFERROR(J2093/PROJECT_SIZE,0)</f>
        <v>55.708333333333336</v>
      </c>
      <c r="M2093" s="571"/>
      <c r="N2093" s="571"/>
      <c r="O2093" s="520">
        <f>IF(J2093&gt;0,1,0)</f>
        <v>1</v>
      </c>
    </row>
    <row r="2094" spans="2:15" ht="21" thickBot="1">
      <c r="B2094" s="516"/>
      <c r="C2094" s="549"/>
      <c r="D2094" s="549"/>
      <c r="E2094" s="549"/>
      <c r="F2094" s="1242" t="s">
        <v>690</v>
      </c>
      <c r="G2094" s="1242"/>
      <c r="H2094" s="1242"/>
      <c r="I2094" s="1242"/>
      <c r="J2094" s="1243">
        <f>IF(Detailed_Proposal_Adders_Setting="Allocate Adders",Shown_Adders,TOTAL_ADDERS)</f>
        <v>27521.875</v>
      </c>
      <c r="K2094" s="1243"/>
      <c r="L2094" s="156">
        <f>IFERROR(J2094/PROJECT_SIZE,0)</f>
        <v>18.347916666666666</v>
      </c>
      <c r="M2094" s="571"/>
      <c r="N2094" s="571"/>
      <c r="O2094" s="520">
        <f>IF(J2094&gt;0,1,0)</f>
        <v>1</v>
      </c>
    </row>
    <row r="2095" spans="2:15" ht="21" thickTop="1">
      <c r="B2095" s="516"/>
      <c r="C2095" s="567"/>
      <c r="D2095" s="567"/>
      <c r="E2095" s="567"/>
      <c r="F2095" s="1242" t="s">
        <v>683</v>
      </c>
      <c r="G2095" s="1242"/>
      <c r="H2095" s="1242"/>
      <c r="I2095" s="1242"/>
      <c r="J2095" s="1244">
        <f>J2093+J2094</f>
        <v>111084.375</v>
      </c>
      <c r="K2095" s="1244"/>
      <c r="L2095" s="155">
        <f>L2093+L2094</f>
        <v>74.056250000000006</v>
      </c>
      <c r="M2095" s="571"/>
      <c r="N2095" s="571"/>
      <c r="O2095" s="520">
        <f>IF(AND(Detailed_Proposal_Adders_Setting="Allocate Adders",Shown_Adders=0),0,1)</f>
        <v>1</v>
      </c>
    </row>
    <row r="2096" spans="2:15" ht="20.7">
      <c r="B2096" s="516"/>
      <c r="C2096" s="567"/>
      <c r="D2096" s="567"/>
      <c r="E2096" s="567"/>
      <c r="F2096" s="510"/>
      <c r="G2096" s="510"/>
      <c r="H2096" s="510"/>
      <c r="I2096" s="510"/>
      <c r="J2096" s="511"/>
      <c r="K2096" s="511"/>
      <c r="L2096" s="155"/>
      <c r="M2096" s="571"/>
      <c r="N2096" s="571"/>
    </row>
    <row r="2097" spans="2:14">
      <c r="B2097" s="516"/>
      <c r="C2097" s="1314" t="s">
        <v>509</v>
      </c>
      <c r="D2097" s="1314"/>
      <c r="E2097" s="1314"/>
      <c r="F2097" s="1314"/>
      <c r="G2097" s="1314"/>
      <c r="H2097" s="1314"/>
      <c r="I2097" s="1314"/>
      <c r="J2097" s="1314"/>
      <c r="K2097" s="1314"/>
      <c r="L2097" s="1314"/>
      <c r="M2097" s="1314"/>
      <c r="N2097" s="1314"/>
    </row>
    <row r="2098" spans="2:14" ht="15.6" customHeight="1">
      <c r="B2098" s="516"/>
      <c r="C2098" s="1314"/>
      <c r="D2098" s="1314"/>
      <c r="E2098" s="1314"/>
      <c r="F2098" s="1314"/>
      <c r="G2098" s="1314"/>
      <c r="H2098" s="1314"/>
      <c r="I2098" s="1314"/>
      <c r="J2098" s="1314"/>
      <c r="K2098" s="1314"/>
      <c r="L2098" s="1314"/>
      <c r="M2098" s="1314"/>
      <c r="N2098" s="1314"/>
    </row>
    <row r="2099" spans="2:14" ht="15.6" customHeight="1">
      <c r="B2099" s="516"/>
      <c r="C2099" s="1314"/>
      <c r="D2099" s="1314"/>
      <c r="E2099" s="1314"/>
      <c r="F2099" s="1314"/>
      <c r="G2099" s="1314"/>
      <c r="H2099" s="1314"/>
      <c r="I2099" s="1314"/>
      <c r="J2099" s="1314"/>
      <c r="K2099" s="1314"/>
      <c r="L2099" s="1314"/>
      <c r="M2099" s="1314"/>
      <c r="N2099" s="1314"/>
    </row>
    <row r="2100" spans="2:14" ht="15.6" customHeight="1">
      <c r="B2100" s="516"/>
      <c r="C2100" s="1314"/>
      <c r="D2100" s="1314"/>
      <c r="E2100" s="1314"/>
      <c r="F2100" s="1314"/>
      <c r="G2100" s="1314"/>
      <c r="H2100" s="1314"/>
      <c r="I2100" s="1314"/>
      <c r="J2100" s="1314"/>
      <c r="K2100" s="1314"/>
      <c r="L2100" s="1314"/>
      <c r="M2100" s="1314"/>
      <c r="N2100" s="1314"/>
    </row>
    <row r="2101" spans="2:14" ht="15.6" customHeight="1">
      <c r="B2101" s="516"/>
      <c r="C2101" s="1314"/>
      <c r="D2101" s="1314"/>
      <c r="E2101" s="1314"/>
      <c r="F2101" s="1314"/>
      <c r="G2101" s="1314"/>
      <c r="H2101" s="1314"/>
      <c r="I2101" s="1314"/>
      <c r="J2101" s="1314"/>
      <c r="K2101" s="1314"/>
      <c r="L2101" s="1314"/>
      <c r="M2101" s="1314"/>
      <c r="N2101" s="1314"/>
    </row>
    <row r="2102" spans="2:14" ht="15.6" customHeight="1">
      <c r="B2102" s="516"/>
      <c r="C2102" s="1315" t="s">
        <v>680</v>
      </c>
      <c r="D2102" s="1315"/>
      <c r="E2102" s="1315"/>
      <c r="F2102" s="1315"/>
      <c r="G2102" s="1315"/>
      <c r="H2102" s="1315"/>
      <c r="I2102" s="1315"/>
      <c r="J2102" s="1315"/>
      <c r="K2102" s="1315"/>
      <c r="L2102" s="1315"/>
      <c r="M2102" s="1315"/>
      <c r="N2102" s="1315"/>
    </row>
    <row r="2103" spans="2:14" ht="15.6" customHeight="1">
      <c r="B2103" s="516"/>
      <c r="C2103" s="1315"/>
      <c r="D2103" s="1315"/>
      <c r="E2103" s="1315"/>
      <c r="F2103" s="1315"/>
      <c r="G2103" s="1315"/>
      <c r="H2103" s="1315"/>
      <c r="I2103" s="1315"/>
      <c r="J2103" s="1315"/>
      <c r="K2103" s="1315"/>
      <c r="L2103" s="1315"/>
      <c r="M2103" s="1315"/>
      <c r="N2103" s="1315"/>
    </row>
    <row r="2104" spans="2:14" ht="15.6" customHeight="1">
      <c r="B2104" s="516"/>
      <c r="C2104" s="1315"/>
      <c r="D2104" s="1315"/>
      <c r="E2104" s="1315"/>
      <c r="F2104" s="1315"/>
      <c r="G2104" s="1315"/>
      <c r="H2104" s="1315"/>
      <c r="I2104" s="1315"/>
      <c r="J2104" s="1315"/>
      <c r="K2104" s="1315"/>
      <c r="L2104" s="1315"/>
      <c r="M2104" s="1315"/>
      <c r="N2104" s="1315"/>
    </row>
    <row r="2105" spans="2:14" ht="15.6" customHeight="1">
      <c r="B2105" s="516"/>
      <c r="C2105" s="1316" t="s">
        <v>511</v>
      </c>
      <c r="D2105" s="1316"/>
      <c r="E2105" s="1316"/>
      <c r="F2105" s="1316"/>
      <c r="G2105" s="1316"/>
      <c r="H2105" s="1316"/>
      <c r="I2105" s="1316"/>
      <c r="J2105" s="1316"/>
      <c r="K2105" s="1316"/>
      <c r="L2105" s="1316"/>
      <c r="M2105" s="1316"/>
      <c r="N2105" s="1316"/>
    </row>
    <row r="2106" spans="2:14" ht="15.6" customHeight="1">
      <c r="B2106" s="516"/>
      <c r="C2106" s="1316"/>
      <c r="D2106" s="1316"/>
      <c r="E2106" s="1316"/>
      <c r="F2106" s="1316"/>
      <c r="G2106" s="1316"/>
      <c r="H2106" s="1316"/>
      <c r="I2106" s="1316"/>
      <c r="J2106" s="1316"/>
      <c r="K2106" s="1316"/>
      <c r="L2106" s="1316"/>
      <c r="M2106" s="1316"/>
      <c r="N2106" s="1316"/>
    </row>
    <row r="2107" spans="2:14" ht="15.6" customHeight="1">
      <c r="B2107" s="516"/>
      <c r="C2107" s="483"/>
      <c r="D2107" s="483"/>
      <c r="E2107" s="483"/>
      <c r="F2107" s="483"/>
      <c r="G2107" s="483"/>
      <c r="H2107" s="483"/>
      <c r="I2107" s="483"/>
      <c r="J2107" s="483"/>
      <c r="K2107" s="483"/>
      <c r="L2107" s="483"/>
      <c r="M2107" s="483"/>
      <c r="N2107" s="483"/>
    </row>
    <row r="2108" spans="2:14" ht="15.6" customHeight="1">
      <c r="B2108" s="516"/>
      <c r="C2108" s="567"/>
      <c r="D2108" s="567"/>
      <c r="E2108" s="1247"/>
      <c r="F2108" s="1247"/>
      <c r="G2108" s="1247"/>
      <c r="H2108" s="1247"/>
      <c r="I2108" s="1247"/>
      <c r="J2108" s="569"/>
      <c r="K2108" s="569"/>
      <c r="L2108" s="569"/>
      <c r="M2108" s="571"/>
      <c r="N2108" s="571"/>
    </row>
    <row r="2109" spans="2:14" ht="15.6" customHeight="1">
      <c r="B2109" s="516"/>
      <c r="C2109" s="1249" t="s">
        <v>510</v>
      </c>
      <c r="D2109" s="1249"/>
      <c r="E2109" s="1247"/>
      <c r="F2109" s="1247"/>
      <c r="G2109" s="1247"/>
      <c r="H2109" s="1247"/>
      <c r="I2109" s="1247"/>
      <c r="J2109" s="1249" t="s">
        <v>681</v>
      </c>
      <c r="K2109" s="1249"/>
      <c r="L2109" s="1317"/>
      <c r="M2109" s="1317"/>
      <c r="N2109" s="1317"/>
    </row>
    <row r="2110" spans="2:14" ht="15.6" customHeight="1">
      <c r="B2110" s="516"/>
      <c r="C2110" s="1249"/>
      <c r="D2110" s="1249"/>
      <c r="E2110" s="1248"/>
      <c r="F2110" s="1248"/>
      <c r="G2110" s="1248"/>
      <c r="H2110" s="1248"/>
      <c r="I2110" s="1248"/>
      <c r="J2110" s="1249"/>
      <c r="K2110" s="1249"/>
      <c r="L2110" s="1318"/>
      <c r="M2110" s="1318"/>
      <c r="N2110" s="1318"/>
    </row>
    <row r="2111" spans="2:14" ht="15.6" customHeight="1">
      <c r="B2111" s="516"/>
      <c r="C2111" s="567"/>
      <c r="D2111" s="567"/>
      <c r="E2111" s="567"/>
      <c r="F2111" s="567"/>
      <c r="G2111" s="567"/>
      <c r="H2111" s="568"/>
      <c r="I2111" s="567"/>
      <c r="J2111" s="569"/>
      <c r="K2111" s="569"/>
      <c r="L2111" s="569"/>
      <c r="M2111" s="571"/>
      <c r="N2111" s="571"/>
    </row>
    <row r="2112" spans="2:14" ht="15.6" customHeight="1">
      <c r="B2112" s="516"/>
      <c r="C2112" s="1240" t="str">
        <f>T(Company_Name)</f>
        <v>ABC Builders</v>
      </c>
      <c r="D2112" s="1240"/>
      <c r="E2112" s="1240"/>
      <c r="F2112" s="1246">
        <f>(Company_Phone)</f>
        <v>8161234567</v>
      </c>
      <c r="G2112" s="1246"/>
      <c r="H2112" s="1246"/>
      <c r="I2112" s="1240" t="str">
        <f>T(Company_Email)</f>
        <v>dave@abcbuilders.com</v>
      </c>
      <c r="J2112" s="1240"/>
      <c r="K2112" s="1240"/>
      <c r="L2112" s="1240" t="str">
        <f>T(Company_Website)</f>
        <v/>
      </c>
      <c r="M2112" s="1240"/>
      <c r="N2112" s="1240"/>
    </row>
    <row r="2113" spans="2:14" ht="15" customHeight="1">
      <c r="C2113" s="1039" t="s">
        <v>706</v>
      </c>
      <c r="D2113" s="1039"/>
      <c r="E2113" s="1039"/>
      <c r="F2113" s="1039"/>
      <c r="G2113" s="1039"/>
      <c r="H2113" s="1039"/>
      <c r="I2113" s="1039"/>
      <c r="J2113" s="1039"/>
      <c r="K2113" s="1039"/>
      <c r="L2113" s="1039"/>
      <c r="M2113" s="1039"/>
      <c r="N2113" s="1039"/>
    </row>
    <row r="2114" spans="2:14" ht="15" customHeight="1">
      <c r="C2114" s="1039"/>
      <c r="D2114" s="1039"/>
      <c r="E2114" s="1039"/>
      <c r="F2114" s="1039"/>
      <c r="G2114" s="1039"/>
      <c r="H2114" s="1039"/>
      <c r="I2114" s="1039"/>
      <c r="J2114" s="1039"/>
      <c r="K2114" s="1039"/>
      <c r="L2114" s="1039"/>
      <c r="M2114" s="1039"/>
      <c r="N2114" s="1039"/>
    </row>
    <row r="2115" spans="2:14">
      <c r="B2115" s="572"/>
    </row>
  </sheetData>
  <sheetProtection algorithmName="SHA-512" hashValue="sSwVbcp9QhYe2+UDIzDh8xl/Wy/8GmbRPY+PHTsK80mPLxSvC2npAXcUylIuw3bgRy9MLgahuFdZDMV0lq7kYA==" saltValue="CcJK8S24dNvPBKnFOOSAtQ==" spinCount="100000" sheet="1" objects="1" scenarios="1" selectLockedCells="1"/>
  <autoFilter ref="C20:O2095" xr:uid="{71CB88A7-47F3-4E2B-9D76-FC2DF9308F0E}">
    <filterColumn colId="0" showButton="0"/>
    <filterColumn colId="1" showButton="0"/>
    <filterColumn colId="2" showButton="0"/>
    <filterColumn colId="3" showButton="0"/>
    <filterColumn colId="10" showButton="0"/>
    <filterColumn colId="12">
      <customFilters>
        <customFilter operator="greaterThan" val="0"/>
      </customFilters>
    </filterColumn>
  </autoFilter>
  <mergeCells count="3998">
    <mergeCell ref="F2093:I2093"/>
    <mergeCell ref="J2093:K2093"/>
    <mergeCell ref="F2094:I2094"/>
    <mergeCell ref="J2094:K2094"/>
    <mergeCell ref="F2095:I2095"/>
    <mergeCell ref="J2095:K2095"/>
    <mergeCell ref="C9:G10"/>
    <mergeCell ref="I9:M10"/>
    <mergeCell ref="C16:N16"/>
    <mergeCell ref="C2097:N2101"/>
    <mergeCell ref="C2102:N2104"/>
    <mergeCell ref="C2105:N2106"/>
    <mergeCell ref="C2109:D2110"/>
    <mergeCell ref="C2112:E2112"/>
    <mergeCell ref="F2112:H2112"/>
    <mergeCell ref="I2112:K2112"/>
    <mergeCell ref="L2112:N2112"/>
    <mergeCell ref="J2109:K2110"/>
    <mergeCell ref="L2109:N2110"/>
    <mergeCell ref="E2108:I2110"/>
    <mergeCell ref="D11:G11"/>
    <mergeCell ref="D12:G12"/>
    <mergeCell ref="D13:G13"/>
    <mergeCell ref="J11:M11"/>
    <mergeCell ref="J12:M12"/>
    <mergeCell ref="J13:M13"/>
    <mergeCell ref="J14:M14"/>
    <mergeCell ref="C686:G686"/>
    <mergeCell ref="C687:G687"/>
    <mergeCell ref="C693:I693"/>
    <mergeCell ref="M688:N688"/>
    <mergeCell ref="C689:G689"/>
    <mergeCell ref="M689:N689"/>
    <mergeCell ref="C560:G560"/>
    <mergeCell ref="M560:N560"/>
    <mergeCell ref="C605:G605"/>
    <mergeCell ref="M605:N605"/>
    <mergeCell ref="C650:G650"/>
    <mergeCell ref="M650:N650"/>
    <mergeCell ref="C695:G695"/>
    <mergeCell ref="M695:N695"/>
    <mergeCell ref="C740:G740"/>
    <mergeCell ref="M740:N740"/>
    <mergeCell ref="M683:N683"/>
    <mergeCell ref="C684:G684"/>
    <mergeCell ref="M684:N684"/>
    <mergeCell ref="M685:N685"/>
    <mergeCell ref="M686:N686"/>
    <mergeCell ref="C672:G672"/>
    <mergeCell ref="M672:N672"/>
    <mergeCell ref="C673:G673"/>
    <mergeCell ref="M673:N673"/>
    <mergeCell ref="C674:G674"/>
    <mergeCell ref="M674:N674"/>
    <mergeCell ref="C675:G675"/>
    <mergeCell ref="M675:N675"/>
    <mergeCell ref="C676:G676"/>
    <mergeCell ref="M676:N676"/>
    <mergeCell ref="C677:G677"/>
    <mergeCell ref="M677:N677"/>
    <mergeCell ref="M678:N678"/>
    <mergeCell ref="M679:N679"/>
    <mergeCell ref="M680:N680"/>
    <mergeCell ref="C663:G663"/>
    <mergeCell ref="C785:G785"/>
    <mergeCell ref="M785:N785"/>
    <mergeCell ref="C830:G830"/>
    <mergeCell ref="M830:N830"/>
    <mergeCell ref="C65:G65"/>
    <mergeCell ref="M65:N65"/>
    <mergeCell ref="C110:G110"/>
    <mergeCell ref="M110:N110"/>
    <mergeCell ref="C380:G380"/>
    <mergeCell ref="M380:N380"/>
    <mergeCell ref="C425:G425"/>
    <mergeCell ref="M425:N425"/>
    <mergeCell ref="C470:G470"/>
    <mergeCell ref="M470:N470"/>
    <mergeCell ref="C515:G515"/>
    <mergeCell ref="M515:N515"/>
    <mergeCell ref="C685:G685"/>
    <mergeCell ref="C690:G690"/>
    <mergeCell ref="M690:N690"/>
    <mergeCell ref="C691:G691"/>
    <mergeCell ref="M691:N691"/>
    <mergeCell ref="C678:G678"/>
    <mergeCell ref="C679:G679"/>
    <mergeCell ref="C680:G680"/>
    <mergeCell ref="C681:G681"/>
    <mergeCell ref="M681:N681"/>
    <mergeCell ref="C682:G682"/>
    <mergeCell ref="M682:N682"/>
    <mergeCell ref="C683:G683"/>
    <mergeCell ref="M693:N693"/>
    <mergeCell ref="M687:N687"/>
    <mergeCell ref="C688:G688"/>
    <mergeCell ref="M663:N663"/>
    <mergeCell ref="C664:G664"/>
    <mergeCell ref="M664:N664"/>
    <mergeCell ref="C665:G665"/>
    <mergeCell ref="M665:N665"/>
    <mergeCell ref="C666:G666"/>
    <mergeCell ref="M666:N666"/>
    <mergeCell ref="C667:G667"/>
    <mergeCell ref="M667:N667"/>
    <mergeCell ref="C668:G668"/>
    <mergeCell ref="M668:N668"/>
    <mergeCell ref="C669:G669"/>
    <mergeCell ref="M669:N669"/>
    <mergeCell ref="C670:G670"/>
    <mergeCell ref="M670:N670"/>
    <mergeCell ref="C671:G671"/>
    <mergeCell ref="M671:N671"/>
    <mergeCell ref="C654:G654"/>
    <mergeCell ref="M654:N654"/>
    <mergeCell ref="C655:G655"/>
    <mergeCell ref="M655:N655"/>
    <mergeCell ref="C656:G656"/>
    <mergeCell ref="M656:N656"/>
    <mergeCell ref="C657:G657"/>
    <mergeCell ref="M657:N657"/>
    <mergeCell ref="C658:G658"/>
    <mergeCell ref="M658:N658"/>
    <mergeCell ref="C659:G659"/>
    <mergeCell ref="M659:N659"/>
    <mergeCell ref="C660:G660"/>
    <mergeCell ref="M660:N660"/>
    <mergeCell ref="C661:G661"/>
    <mergeCell ref="M661:N661"/>
    <mergeCell ref="C662:G662"/>
    <mergeCell ref="M662:N662"/>
    <mergeCell ref="C641:G641"/>
    <mergeCell ref="C642:G642"/>
    <mergeCell ref="C643:G643"/>
    <mergeCell ref="C648:I648"/>
    <mergeCell ref="M648:N648"/>
    <mergeCell ref="C651:G651"/>
    <mergeCell ref="M651:N651"/>
    <mergeCell ref="C652:G652"/>
    <mergeCell ref="M652:N652"/>
    <mergeCell ref="C653:G653"/>
    <mergeCell ref="M653:N653"/>
    <mergeCell ref="M643:N643"/>
    <mergeCell ref="C644:G644"/>
    <mergeCell ref="M644:N644"/>
    <mergeCell ref="C645:G645"/>
    <mergeCell ref="M645:N645"/>
    <mergeCell ref="C646:G646"/>
    <mergeCell ref="M646:N646"/>
    <mergeCell ref="C635:G635"/>
    <mergeCell ref="M635:N635"/>
    <mergeCell ref="C636:G636"/>
    <mergeCell ref="M636:N636"/>
    <mergeCell ref="C637:G637"/>
    <mergeCell ref="M637:N637"/>
    <mergeCell ref="C638:G638"/>
    <mergeCell ref="M638:N638"/>
    <mergeCell ref="M639:N639"/>
    <mergeCell ref="M640:N640"/>
    <mergeCell ref="M641:N641"/>
    <mergeCell ref="M642:N642"/>
    <mergeCell ref="C625:G625"/>
    <mergeCell ref="M625:N625"/>
    <mergeCell ref="C626:G626"/>
    <mergeCell ref="M626:N626"/>
    <mergeCell ref="C627:G627"/>
    <mergeCell ref="M627:N627"/>
    <mergeCell ref="C628:G628"/>
    <mergeCell ref="M628:N628"/>
    <mergeCell ref="C629:G629"/>
    <mergeCell ref="M629:N629"/>
    <mergeCell ref="C630:G630"/>
    <mergeCell ref="M630:N630"/>
    <mergeCell ref="C631:G631"/>
    <mergeCell ref="M631:N631"/>
    <mergeCell ref="C632:G632"/>
    <mergeCell ref="M632:N632"/>
    <mergeCell ref="C633:G633"/>
    <mergeCell ref="M633:N633"/>
    <mergeCell ref="C639:G639"/>
    <mergeCell ref="C640:G640"/>
    <mergeCell ref="C617:G617"/>
    <mergeCell ref="M617:N617"/>
    <mergeCell ref="C618:G618"/>
    <mergeCell ref="M618:N618"/>
    <mergeCell ref="C619:G619"/>
    <mergeCell ref="M619:N619"/>
    <mergeCell ref="C620:G620"/>
    <mergeCell ref="M620:N620"/>
    <mergeCell ref="C621:G621"/>
    <mergeCell ref="M621:N621"/>
    <mergeCell ref="C622:G622"/>
    <mergeCell ref="M622:N622"/>
    <mergeCell ref="C623:G623"/>
    <mergeCell ref="M623:N623"/>
    <mergeCell ref="C624:G624"/>
    <mergeCell ref="M624:N624"/>
    <mergeCell ref="C634:G634"/>
    <mergeCell ref="M634:N634"/>
    <mergeCell ref="C608:G608"/>
    <mergeCell ref="M608:N608"/>
    <mergeCell ref="C609:G609"/>
    <mergeCell ref="M609:N609"/>
    <mergeCell ref="C610:G610"/>
    <mergeCell ref="M610:N610"/>
    <mergeCell ref="C611:G611"/>
    <mergeCell ref="M611:N611"/>
    <mergeCell ref="C612:G612"/>
    <mergeCell ref="M612:N612"/>
    <mergeCell ref="C613:G613"/>
    <mergeCell ref="M613:N613"/>
    <mergeCell ref="C614:G614"/>
    <mergeCell ref="M614:N614"/>
    <mergeCell ref="C615:G615"/>
    <mergeCell ref="M615:N615"/>
    <mergeCell ref="C616:G616"/>
    <mergeCell ref="M616:N616"/>
    <mergeCell ref="C596:G596"/>
    <mergeCell ref="C597:G597"/>
    <mergeCell ref="C598:G598"/>
    <mergeCell ref="C599:G599"/>
    <mergeCell ref="C603:I603"/>
    <mergeCell ref="M603:N603"/>
    <mergeCell ref="C606:G606"/>
    <mergeCell ref="M606:N606"/>
    <mergeCell ref="M596:N596"/>
    <mergeCell ref="M597:N597"/>
    <mergeCell ref="M598:N598"/>
    <mergeCell ref="M599:N599"/>
    <mergeCell ref="C600:G600"/>
    <mergeCell ref="M600:N600"/>
    <mergeCell ref="C601:G601"/>
    <mergeCell ref="M601:N601"/>
    <mergeCell ref="C607:G607"/>
    <mergeCell ref="M607:N607"/>
    <mergeCell ref="C589:G589"/>
    <mergeCell ref="M589:N589"/>
    <mergeCell ref="C590:G590"/>
    <mergeCell ref="M590:N590"/>
    <mergeCell ref="C591:G591"/>
    <mergeCell ref="M591:N591"/>
    <mergeCell ref="C592:G592"/>
    <mergeCell ref="M592:N592"/>
    <mergeCell ref="M593:N593"/>
    <mergeCell ref="M594:N594"/>
    <mergeCell ref="M595:N595"/>
    <mergeCell ref="C578:G578"/>
    <mergeCell ref="M578:N578"/>
    <mergeCell ref="C579:G579"/>
    <mergeCell ref="M579:N579"/>
    <mergeCell ref="C580:G580"/>
    <mergeCell ref="M580:N580"/>
    <mergeCell ref="C581:G581"/>
    <mergeCell ref="M581:N581"/>
    <mergeCell ref="C582:G582"/>
    <mergeCell ref="M582:N582"/>
    <mergeCell ref="C583:G583"/>
    <mergeCell ref="M583:N583"/>
    <mergeCell ref="C584:G584"/>
    <mergeCell ref="M584:N584"/>
    <mergeCell ref="C585:G585"/>
    <mergeCell ref="M585:N585"/>
    <mergeCell ref="C586:G586"/>
    <mergeCell ref="C593:G593"/>
    <mergeCell ref="C594:G594"/>
    <mergeCell ref="C595:G595"/>
    <mergeCell ref="K7:N8"/>
    <mergeCell ref="C7:I8"/>
    <mergeCell ref="C568:G568"/>
    <mergeCell ref="M568:N568"/>
    <mergeCell ref="M561:N561"/>
    <mergeCell ref="C562:G562"/>
    <mergeCell ref="M562:N562"/>
    <mergeCell ref="C563:G563"/>
    <mergeCell ref="M563:N563"/>
    <mergeCell ref="C564:G564"/>
    <mergeCell ref="M564:N564"/>
    <mergeCell ref="C565:G565"/>
    <mergeCell ref="M565:N565"/>
    <mergeCell ref="C566:G566"/>
    <mergeCell ref="C18:G18"/>
    <mergeCell ref="J18:L18"/>
    <mergeCell ref="M18:N18"/>
    <mergeCell ref="C19:G19"/>
    <mergeCell ref="M19:N19"/>
    <mergeCell ref="C20:G20"/>
    <mergeCell ref="M566:N566"/>
    <mergeCell ref="C567:G567"/>
    <mergeCell ref="M567:N567"/>
    <mergeCell ref="M20:N20"/>
    <mergeCell ref="M80:N80"/>
    <mergeCell ref="M81:N81"/>
    <mergeCell ref="M82:N82"/>
    <mergeCell ref="C67:G67"/>
    <mergeCell ref="M67:N67"/>
    <mergeCell ref="C68:G68"/>
    <mergeCell ref="M68:N68"/>
    <mergeCell ref="C69:G69"/>
    <mergeCell ref="M69:N69"/>
    <mergeCell ref="C66:G66"/>
    <mergeCell ref="M66:N66"/>
    <mergeCell ref="C76:G76"/>
    <mergeCell ref="M76:N76"/>
    <mergeCell ref="C77:G77"/>
    <mergeCell ref="M77:N77"/>
    <mergeCell ref="C78:G78"/>
    <mergeCell ref="M78:N78"/>
    <mergeCell ref="C73:G73"/>
    <mergeCell ref="M73:N73"/>
    <mergeCell ref="C74:G74"/>
    <mergeCell ref="M74:N74"/>
    <mergeCell ref="C75:G75"/>
    <mergeCell ref="M75:N75"/>
    <mergeCell ref="C70:G70"/>
    <mergeCell ref="M70:N70"/>
    <mergeCell ref="C71:G71"/>
    <mergeCell ref="M71:N71"/>
    <mergeCell ref="C72:G72"/>
    <mergeCell ref="M72:N72"/>
    <mergeCell ref="C85:G85"/>
    <mergeCell ref="M85:N85"/>
    <mergeCell ref="C108:I108"/>
    <mergeCell ref="M108:N108"/>
    <mergeCell ref="C82:G82"/>
    <mergeCell ref="C83:G83"/>
    <mergeCell ref="M83:N83"/>
    <mergeCell ref="C84:G84"/>
    <mergeCell ref="M84:N84"/>
    <mergeCell ref="C79:G79"/>
    <mergeCell ref="M79:N79"/>
    <mergeCell ref="C80:G80"/>
    <mergeCell ref="C81:G81"/>
    <mergeCell ref="C87:G87"/>
    <mergeCell ref="M87:N87"/>
    <mergeCell ref="C89:G89"/>
    <mergeCell ref="M89:N89"/>
    <mergeCell ref="C88:G88"/>
    <mergeCell ref="M88:N88"/>
    <mergeCell ref="C86:G86"/>
    <mergeCell ref="M86:N86"/>
    <mergeCell ref="C90:G90"/>
    <mergeCell ref="M90:N90"/>
    <mergeCell ref="C91:G91"/>
    <mergeCell ref="M91:N91"/>
    <mergeCell ref="C92:G92"/>
    <mergeCell ref="M92:N92"/>
    <mergeCell ref="C93:G93"/>
    <mergeCell ref="M93:N93"/>
    <mergeCell ref="C94:G94"/>
    <mergeCell ref="M94:N94"/>
    <mergeCell ref="C95:G95"/>
    <mergeCell ref="C252:G252"/>
    <mergeCell ref="M252:N252"/>
    <mergeCell ref="C253:G253"/>
    <mergeCell ref="M253:N253"/>
    <mergeCell ref="C254:G254"/>
    <mergeCell ref="M254:N254"/>
    <mergeCell ref="C249:G249"/>
    <mergeCell ref="M249:N249"/>
    <mergeCell ref="C250:G250"/>
    <mergeCell ref="M250:N250"/>
    <mergeCell ref="C251:G251"/>
    <mergeCell ref="M251:N251"/>
    <mergeCell ref="C246:G246"/>
    <mergeCell ref="M246:N246"/>
    <mergeCell ref="C247:G247"/>
    <mergeCell ref="M247:N247"/>
    <mergeCell ref="C248:G248"/>
    <mergeCell ref="M248:N248"/>
    <mergeCell ref="M141:N141"/>
    <mergeCell ref="C142:G142"/>
    <mergeCell ref="M142:N142"/>
    <mergeCell ref="C143:G143"/>
    <mergeCell ref="C104:G104"/>
    <mergeCell ref="M104:N104"/>
    <mergeCell ref="C105:G105"/>
    <mergeCell ref="M105:N105"/>
    <mergeCell ref="C106:G106"/>
    <mergeCell ref="M106:N106"/>
    <mergeCell ref="M95:N95"/>
    <mergeCell ref="C96:G96"/>
    <mergeCell ref="C261:G261"/>
    <mergeCell ref="M261:N261"/>
    <mergeCell ref="C262:G262"/>
    <mergeCell ref="M262:N262"/>
    <mergeCell ref="C263:G263"/>
    <mergeCell ref="M263:N263"/>
    <mergeCell ref="C258:G258"/>
    <mergeCell ref="M258:N258"/>
    <mergeCell ref="C259:G259"/>
    <mergeCell ref="M259:N259"/>
    <mergeCell ref="C260:G260"/>
    <mergeCell ref="M260:N260"/>
    <mergeCell ref="C255:G255"/>
    <mergeCell ref="M255:N255"/>
    <mergeCell ref="C256:G256"/>
    <mergeCell ref="M256:N256"/>
    <mergeCell ref="C257:G257"/>
    <mergeCell ref="M257:N257"/>
    <mergeCell ref="M96:N96"/>
    <mergeCell ref="C97:G97"/>
    <mergeCell ref="C288:I288"/>
    <mergeCell ref="M288:N288"/>
    <mergeCell ref="C291:G291"/>
    <mergeCell ref="M291:N291"/>
    <mergeCell ref="C292:G292"/>
    <mergeCell ref="M292:N292"/>
    <mergeCell ref="C264:G264"/>
    <mergeCell ref="M264:N264"/>
    <mergeCell ref="C265:G265"/>
    <mergeCell ref="M265:N265"/>
    <mergeCell ref="C266:G266"/>
    <mergeCell ref="M266:N266"/>
    <mergeCell ref="C267:G267"/>
    <mergeCell ref="M267:N267"/>
    <mergeCell ref="C268:G268"/>
    <mergeCell ref="M268:N268"/>
    <mergeCell ref="C269:G269"/>
    <mergeCell ref="M269:N269"/>
    <mergeCell ref="C270:G270"/>
    <mergeCell ref="M270:N270"/>
    <mergeCell ref="C271:G271"/>
    <mergeCell ref="M271:N271"/>
    <mergeCell ref="C277:G277"/>
    <mergeCell ref="M277:N277"/>
    <mergeCell ref="C278:G278"/>
    <mergeCell ref="M278:N278"/>
    <mergeCell ref="C286:G286"/>
    <mergeCell ref="M286:N286"/>
    <mergeCell ref="C290:G290"/>
    <mergeCell ref="M290:N290"/>
    <mergeCell ref="C276:G276"/>
    <mergeCell ref="C275:G275"/>
    <mergeCell ref="C299:G299"/>
    <mergeCell ref="M299:N299"/>
    <mergeCell ref="C300:G300"/>
    <mergeCell ref="M300:N300"/>
    <mergeCell ref="C301:G301"/>
    <mergeCell ref="M301:N301"/>
    <mergeCell ref="C296:G296"/>
    <mergeCell ref="M296:N296"/>
    <mergeCell ref="C297:G297"/>
    <mergeCell ref="M297:N297"/>
    <mergeCell ref="C298:G298"/>
    <mergeCell ref="M298:N298"/>
    <mergeCell ref="C293:G293"/>
    <mergeCell ref="M293:N293"/>
    <mergeCell ref="C294:G294"/>
    <mergeCell ref="M294:N294"/>
    <mergeCell ref="C295:G295"/>
    <mergeCell ref="M295:N295"/>
    <mergeCell ref="C302:G302"/>
    <mergeCell ref="M302:N302"/>
    <mergeCell ref="C303:G303"/>
    <mergeCell ref="M303:N303"/>
    <mergeCell ref="C304:G304"/>
    <mergeCell ref="M304:N304"/>
    <mergeCell ref="C318:G318"/>
    <mergeCell ref="M318:N318"/>
    <mergeCell ref="C319:G319"/>
    <mergeCell ref="M319:N319"/>
    <mergeCell ref="C320:G320"/>
    <mergeCell ref="M320:N320"/>
    <mergeCell ref="C305:G305"/>
    <mergeCell ref="M305:N305"/>
    <mergeCell ref="C306:G306"/>
    <mergeCell ref="M306:N306"/>
    <mergeCell ref="C307:G307"/>
    <mergeCell ref="M307:N307"/>
    <mergeCell ref="C347:G347"/>
    <mergeCell ref="M347:N347"/>
    <mergeCell ref="C348:G348"/>
    <mergeCell ref="M348:N348"/>
    <mergeCell ref="C343:G343"/>
    <mergeCell ref="M343:N343"/>
    <mergeCell ref="C344:G344"/>
    <mergeCell ref="M344:N344"/>
    <mergeCell ref="C345:G345"/>
    <mergeCell ref="M345:N345"/>
    <mergeCell ref="C340:G340"/>
    <mergeCell ref="M340:N340"/>
    <mergeCell ref="C341:G341"/>
    <mergeCell ref="M341:N341"/>
    <mergeCell ref="C342:G342"/>
    <mergeCell ref="M342:N342"/>
    <mergeCell ref="C366:G366"/>
    <mergeCell ref="M366:N366"/>
    <mergeCell ref="C353:G353"/>
    <mergeCell ref="M353:N353"/>
    <mergeCell ref="C354:G354"/>
    <mergeCell ref="M354:N354"/>
    <mergeCell ref="C349:G349"/>
    <mergeCell ref="M349:N349"/>
    <mergeCell ref="C350:G350"/>
    <mergeCell ref="M350:N350"/>
    <mergeCell ref="C351:G351"/>
    <mergeCell ref="M351:N351"/>
    <mergeCell ref="C496:G496"/>
    <mergeCell ref="M496:N496"/>
    <mergeCell ref="C488:G488"/>
    <mergeCell ref="M488:N488"/>
    <mergeCell ref="C474:G474"/>
    <mergeCell ref="M474:N474"/>
    <mergeCell ref="C475:G475"/>
    <mergeCell ref="M475:N475"/>
    <mergeCell ref="C476:G476"/>
    <mergeCell ref="M476:N476"/>
    <mergeCell ref="C471:G471"/>
    <mergeCell ref="M471:N471"/>
    <mergeCell ref="C472:G472"/>
    <mergeCell ref="M472:N472"/>
    <mergeCell ref="C473:G473"/>
    <mergeCell ref="M473:N473"/>
    <mergeCell ref="C355:G355"/>
    <mergeCell ref="M355:N355"/>
    <mergeCell ref="C378:I378"/>
    <mergeCell ref="M378:N378"/>
    <mergeCell ref="C356:G356"/>
    <mergeCell ref="M356:N356"/>
    <mergeCell ref="C357:G357"/>
    <mergeCell ref="M357:N357"/>
    <mergeCell ref="C358:G358"/>
    <mergeCell ref="M358:N358"/>
    <mergeCell ref="C359:G359"/>
    <mergeCell ref="M359:N359"/>
    <mergeCell ref="C360:G360"/>
    <mergeCell ref="M360:N360"/>
    <mergeCell ref="C361:G361"/>
    <mergeCell ref="M361:N361"/>
    <mergeCell ref="C507:G507"/>
    <mergeCell ref="M507:N507"/>
    <mergeCell ref="C508:G508"/>
    <mergeCell ref="M508:N508"/>
    <mergeCell ref="C480:G480"/>
    <mergeCell ref="M480:N480"/>
    <mergeCell ref="C481:G481"/>
    <mergeCell ref="M481:N481"/>
    <mergeCell ref="C482:G482"/>
    <mergeCell ref="M482:N482"/>
    <mergeCell ref="C477:G477"/>
    <mergeCell ref="M477:N477"/>
    <mergeCell ref="C478:G478"/>
    <mergeCell ref="M478:N478"/>
    <mergeCell ref="C479:G479"/>
    <mergeCell ref="M479:N479"/>
    <mergeCell ref="C497:G497"/>
    <mergeCell ref="M497:N497"/>
    <mergeCell ref="C489:G489"/>
    <mergeCell ref="M489:N489"/>
    <mergeCell ref="C490:G490"/>
    <mergeCell ref="M490:N490"/>
    <mergeCell ref="C486:G486"/>
    <mergeCell ref="M486:N486"/>
    <mergeCell ref="C487:G487"/>
    <mergeCell ref="M487:N487"/>
    <mergeCell ref="C493:G493"/>
    <mergeCell ref="M493:N493"/>
    <mergeCell ref="C494:G494"/>
    <mergeCell ref="M494:N494"/>
    <mergeCell ref="C495:G495"/>
    <mergeCell ref="M495:N495"/>
    <mergeCell ref="C498:G498"/>
    <mergeCell ref="M498:N498"/>
    <mergeCell ref="C499:G499"/>
    <mergeCell ref="M499:N499"/>
    <mergeCell ref="C500:G500"/>
    <mergeCell ref="M500:N500"/>
    <mergeCell ref="C501:G501"/>
    <mergeCell ref="M501:N501"/>
    <mergeCell ref="C502:G502"/>
    <mergeCell ref="M502:N502"/>
    <mergeCell ref="C503:G503"/>
    <mergeCell ref="M503:N503"/>
    <mergeCell ref="C504:G504"/>
    <mergeCell ref="M504:N504"/>
    <mergeCell ref="C505:G505"/>
    <mergeCell ref="M505:N505"/>
    <mergeCell ref="C506:G506"/>
    <mergeCell ref="M506:N506"/>
    <mergeCell ref="C518:G518"/>
    <mergeCell ref="M518:N518"/>
    <mergeCell ref="C519:G519"/>
    <mergeCell ref="M519:N519"/>
    <mergeCell ref="C520:G520"/>
    <mergeCell ref="M520:N520"/>
    <mergeCell ref="C513:I513"/>
    <mergeCell ref="M513:N513"/>
    <mergeCell ref="C516:G516"/>
    <mergeCell ref="M516:N516"/>
    <mergeCell ref="C517:G517"/>
    <mergeCell ref="M517:N517"/>
    <mergeCell ref="C509:G509"/>
    <mergeCell ref="M509:N509"/>
    <mergeCell ref="C510:G510"/>
    <mergeCell ref="M510:N510"/>
    <mergeCell ref="C511:G511"/>
    <mergeCell ref="M511:N511"/>
    <mergeCell ref="C551:G551"/>
    <mergeCell ref="M551:N551"/>
    <mergeCell ref="C552:G552"/>
    <mergeCell ref="M552:N552"/>
    <mergeCell ref="C527:G527"/>
    <mergeCell ref="M527:N527"/>
    <mergeCell ref="C528:G528"/>
    <mergeCell ref="M528:N528"/>
    <mergeCell ref="C529:G529"/>
    <mergeCell ref="M529:N529"/>
    <mergeCell ref="C535:G535"/>
    <mergeCell ref="M535:N535"/>
    <mergeCell ref="C536:G536"/>
    <mergeCell ref="M536:N536"/>
    <mergeCell ref="C537:G537"/>
    <mergeCell ref="M537:N537"/>
    <mergeCell ref="C539:G539"/>
    <mergeCell ref="M539:N539"/>
    <mergeCell ref="C538:G538"/>
    <mergeCell ref="M538:N538"/>
    <mergeCell ref="C542:G542"/>
    <mergeCell ref="M542:N542"/>
    <mergeCell ref="C541:G541"/>
    <mergeCell ref="M541:N541"/>
    <mergeCell ref="C533:G533"/>
    <mergeCell ref="M533:N533"/>
    <mergeCell ref="C534:G534"/>
    <mergeCell ref="M534:N534"/>
    <mergeCell ref="C540:G540"/>
    <mergeCell ref="M540:N540"/>
    <mergeCell ref="C530:G530"/>
    <mergeCell ref="M530:N530"/>
    <mergeCell ref="C706:G706"/>
    <mergeCell ref="M706:N706"/>
    <mergeCell ref="C707:G707"/>
    <mergeCell ref="M707:N707"/>
    <mergeCell ref="C558:I558"/>
    <mergeCell ref="M558:N558"/>
    <mergeCell ref="C696:G696"/>
    <mergeCell ref="M696:N696"/>
    <mergeCell ref="M586:N586"/>
    <mergeCell ref="C569:G569"/>
    <mergeCell ref="M569:N569"/>
    <mergeCell ref="C570:G570"/>
    <mergeCell ref="M570:N570"/>
    <mergeCell ref="C571:G571"/>
    <mergeCell ref="M571:N571"/>
    <mergeCell ref="C572:G572"/>
    <mergeCell ref="M572:N572"/>
    <mergeCell ref="C573:G573"/>
    <mergeCell ref="M573:N573"/>
    <mergeCell ref="C574:G574"/>
    <mergeCell ref="M574:N574"/>
    <mergeCell ref="C575:G575"/>
    <mergeCell ref="M575:N575"/>
    <mergeCell ref="C576:G576"/>
    <mergeCell ref="M576:N576"/>
    <mergeCell ref="C577:G577"/>
    <mergeCell ref="C561:G561"/>
    <mergeCell ref="M577:N577"/>
    <mergeCell ref="C587:G587"/>
    <mergeCell ref="M587:N587"/>
    <mergeCell ref="C588:G588"/>
    <mergeCell ref="M588:N588"/>
    <mergeCell ref="M722:N722"/>
    <mergeCell ref="C723:G723"/>
    <mergeCell ref="M723:N723"/>
    <mergeCell ref="C730:G730"/>
    <mergeCell ref="M730:N730"/>
    <mergeCell ref="C729:G729"/>
    <mergeCell ref="M729:N729"/>
    <mergeCell ref="C717:G717"/>
    <mergeCell ref="M717:N717"/>
    <mergeCell ref="C718:G718"/>
    <mergeCell ref="C731:G731"/>
    <mergeCell ref="M731:N731"/>
    <mergeCell ref="C709:G709"/>
    <mergeCell ref="M709:N709"/>
    <mergeCell ref="C710:G710"/>
    <mergeCell ref="M710:N710"/>
    <mergeCell ref="C711:G711"/>
    <mergeCell ref="M711:N711"/>
    <mergeCell ref="C773:G773"/>
    <mergeCell ref="M773:N773"/>
    <mergeCell ref="C774:G774"/>
    <mergeCell ref="M774:N774"/>
    <mergeCell ref="C775:G775"/>
    <mergeCell ref="M775:N775"/>
    <mergeCell ref="C776:G776"/>
    <mergeCell ref="M776:N776"/>
    <mergeCell ref="C777:G777"/>
    <mergeCell ref="M777:N777"/>
    <mergeCell ref="C759:G759"/>
    <mergeCell ref="M759:N759"/>
    <mergeCell ref="C760:G760"/>
    <mergeCell ref="M760:N760"/>
    <mergeCell ref="C764:G764"/>
    <mergeCell ref="M764:N764"/>
    <mergeCell ref="C761:G761"/>
    <mergeCell ref="M761:N761"/>
    <mergeCell ref="C762:G762"/>
    <mergeCell ref="M762:N762"/>
    <mergeCell ref="C763:G763"/>
    <mergeCell ref="M763:N763"/>
    <mergeCell ref="C769:G769"/>
    <mergeCell ref="M769:N769"/>
    <mergeCell ref="C770:G770"/>
    <mergeCell ref="M770:N770"/>
    <mergeCell ref="C771:G771"/>
    <mergeCell ref="M771:N771"/>
    <mergeCell ref="C772:G772"/>
    <mergeCell ref="M772:N772"/>
    <mergeCell ref="C766:G766"/>
    <mergeCell ref="M766:N766"/>
    <mergeCell ref="C813:G813"/>
    <mergeCell ref="C814:G814"/>
    <mergeCell ref="C817:G817"/>
    <mergeCell ref="C800:G800"/>
    <mergeCell ref="M800:N800"/>
    <mergeCell ref="C801:G801"/>
    <mergeCell ref="M801:N801"/>
    <mergeCell ref="C802:G802"/>
    <mergeCell ref="M802:N802"/>
    <mergeCell ref="C797:G797"/>
    <mergeCell ref="M797:N797"/>
    <mergeCell ref="C798:G798"/>
    <mergeCell ref="M798:N798"/>
    <mergeCell ref="C799:G799"/>
    <mergeCell ref="M799:N799"/>
    <mergeCell ref="C794:G794"/>
    <mergeCell ref="M794:N794"/>
    <mergeCell ref="C795:G795"/>
    <mergeCell ref="M795:N795"/>
    <mergeCell ref="C796:G796"/>
    <mergeCell ref="M796:N796"/>
    <mergeCell ref="C822:G822"/>
    <mergeCell ref="M822:N822"/>
    <mergeCell ref="C823:G823"/>
    <mergeCell ref="M823:N823"/>
    <mergeCell ref="C824:G824"/>
    <mergeCell ref="M824:N824"/>
    <mergeCell ref="C819:G819"/>
    <mergeCell ref="M817:N817"/>
    <mergeCell ref="C818:G818"/>
    <mergeCell ref="M818:N818"/>
    <mergeCell ref="C811:G811"/>
    <mergeCell ref="M811:N811"/>
    <mergeCell ref="M813:N813"/>
    <mergeCell ref="C815:G815"/>
    <mergeCell ref="M815:N815"/>
    <mergeCell ref="C803:G803"/>
    <mergeCell ref="M803:N803"/>
    <mergeCell ref="C804:G804"/>
    <mergeCell ref="M804:N804"/>
    <mergeCell ref="C810:G810"/>
    <mergeCell ref="M810:N810"/>
    <mergeCell ref="C805:G805"/>
    <mergeCell ref="M805:N805"/>
    <mergeCell ref="C806:G806"/>
    <mergeCell ref="M806:N806"/>
    <mergeCell ref="C807:G807"/>
    <mergeCell ref="M807:N807"/>
    <mergeCell ref="C808:G808"/>
    <mergeCell ref="M808:N808"/>
    <mergeCell ref="C809:G809"/>
    <mergeCell ref="M809:N809"/>
    <mergeCell ref="C812:G812"/>
    <mergeCell ref="M97:N97"/>
    <mergeCell ref="C98:G98"/>
    <mergeCell ref="M98:N98"/>
    <mergeCell ref="C99:G99"/>
    <mergeCell ref="M99:N99"/>
    <mergeCell ref="C100:G100"/>
    <mergeCell ref="M100:N100"/>
    <mergeCell ref="C101:G101"/>
    <mergeCell ref="M101:N101"/>
    <mergeCell ref="C102:G102"/>
    <mergeCell ref="M102:N102"/>
    <mergeCell ref="C103:G103"/>
    <mergeCell ref="M103:N103"/>
    <mergeCell ref="C21:G21"/>
    <mergeCell ref="M21:N21"/>
    <mergeCell ref="C22:G22"/>
    <mergeCell ref="M22:N22"/>
    <mergeCell ref="C23:G23"/>
    <mergeCell ref="M23:N23"/>
    <mergeCell ref="C24:G24"/>
    <mergeCell ref="M24:N24"/>
    <mergeCell ref="C25:G25"/>
    <mergeCell ref="M25:N25"/>
    <mergeCell ref="C26:G26"/>
    <mergeCell ref="M26:N26"/>
    <mergeCell ref="C27:G27"/>
    <mergeCell ref="M27:N27"/>
    <mergeCell ref="C28:G28"/>
    <mergeCell ref="M28:N28"/>
    <mergeCell ref="C29:G29"/>
    <mergeCell ref="M29:N29"/>
    <mergeCell ref="C30:G30"/>
    <mergeCell ref="M30:N30"/>
    <mergeCell ref="C31:G31"/>
    <mergeCell ref="M31:N31"/>
    <mergeCell ref="C32:G32"/>
    <mergeCell ref="M32:N32"/>
    <mergeCell ref="C34:G34"/>
    <mergeCell ref="M34:N34"/>
    <mergeCell ref="C35:G35"/>
    <mergeCell ref="M35:N35"/>
    <mergeCell ref="C36:G36"/>
    <mergeCell ref="M36:N36"/>
    <mergeCell ref="C37:G37"/>
    <mergeCell ref="M37:N37"/>
    <mergeCell ref="C38:G38"/>
    <mergeCell ref="M38:N38"/>
    <mergeCell ref="C33:G33"/>
    <mergeCell ref="M33:N33"/>
    <mergeCell ref="C39:G39"/>
    <mergeCell ref="M39:N39"/>
    <mergeCell ref="C40:G40"/>
    <mergeCell ref="M40:N40"/>
    <mergeCell ref="C41:G41"/>
    <mergeCell ref="M41:N41"/>
    <mergeCell ref="C42:G42"/>
    <mergeCell ref="M42:N42"/>
    <mergeCell ref="C43:G43"/>
    <mergeCell ref="M43:N43"/>
    <mergeCell ref="C44:G44"/>
    <mergeCell ref="M44:N44"/>
    <mergeCell ref="C45:G45"/>
    <mergeCell ref="M45:N45"/>
    <mergeCell ref="C46:G46"/>
    <mergeCell ref="M46:N46"/>
    <mergeCell ref="C47:G47"/>
    <mergeCell ref="M47:N47"/>
    <mergeCell ref="C48:G48"/>
    <mergeCell ref="M48:N48"/>
    <mergeCell ref="C49:G49"/>
    <mergeCell ref="M49:N49"/>
    <mergeCell ref="C50:G50"/>
    <mergeCell ref="M50:N50"/>
    <mergeCell ref="C51:G51"/>
    <mergeCell ref="M51:N51"/>
    <mergeCell ref="C52:G52"/>
    <mergeCell ref="M52:N52"/>
    <mergeCell ref="C53:G53"/>
    <mergeCell ref="M53:N53"/>
    <mergeCell ref="C54:G54"/>
    <mergeCell ref="M54:N54"/>
    <mergeCell ref="C55:G55"/>
    <mergeCell ref="M55:N55"/>
    <mergeCell ref="C56:G56"/>
    <mergeCell ref="M56:N56"/>
    <mergeCell ref="C57:G57"/>
    <mergeCell ref="M57:N57"/>
    <mergeCell ref="C58:G58"/>
    <mergeCell ref="M58:N58"/>
    <mergeCell ref="C59:G59"/>
    <mergeCell ref="M59:N59"/>
    <mergeCell ref="C60:G60"/>
    <mergeCell ref="M60:N60"/>
    <mergeCell ref="C61:G61"/>
    <mergeCell ref="M61:N61"/>
    <mergeCell ref="C63:I63"/>
    <mergeCell ref="M63:N63"/>
    <mergeCell ref="C272:G272"/>
    <mergeCell ref="M272:N272"/>
    <mergeCell ref="C273:G273"/>
    <mergeCell ref="M273:N273"/>
    <mergeCell ref="C274:G274"/>
    <mergeCell ref="M274:N274"/>
    <mergeCell ref="M127:N127"/>
    <mergeCell ref="C119:G119"/>
    <mergeCell ref="M119:N119"/>
    <mergeCell ref="C120:G120"/>
    <mergeCell ref="M120:N120"/>
    <mergeCell ref="C121:G121"/>
    <mergeCell ref="M121:N121"/>
    <mergeCell ref="C122:G122"/>
    <mergeCell ref="M122:N122"/>
    <mergeCell ref="C123:G123"/>
    <mergeCell ref="M123:N123"/>
    <mergeCell ref="C124:G124"/>
    <mergeCell ref="M124:N124"/>
    <mergeCell ref="C125:G125"/>
    <mergeCell ref="M275:N275"/>
    <mergeCell ref="M134:N134"/>
    <mergeCell ref="C135:G135"/>
    <mergeCell ref="M135:N135"/>
    <mergeCell ref="C136:G136"/>
    <mergeCell ref="M136:N136"/>
    <mergeCell ref="C137:G137"/>
    <mergeCell ref="M137:N137"/>
    <mergeCell ref="C138:G138"/>
    <mergeCell ref="M138:N138"/>
    <mergeCell ref="C139:G139"/>
    <mergeCell ref="M139:N139"/>
    <mergeCell ref="C140:G140"/>
    <mergeCell ref="M140:N140"/>
    <mergeCell ref="C141:G141"/>
    <mergeCell ref="C111:G111"/>
    <mergeCell ref="M111:N111"/>
    <mergeCell ref="C112:G112"/>
    <mergeCell ref="M112:N112"/>
    <mergeCell ref="C113:G113"/>
    <mergeCell ref="M113:N113"/>
    <mergeCell ref="C114:G114"/>
    <mergeCell ref="M114:N114"/>
    <mergeCell ref="C115:G115"/>
    <mergeCell ref="M115:N115"/>
    <mergeCell ref="C116:G116"/>
    <mergeCell ref="M116:N116"/>
    <mergeCell ref="C117:G117"/>
    <mergeCell ref="M117:N117"/>
    <mergeCell ref="C118:G118"/>
    <mergeCell ref="M118:N118"/>
    <mergeCell ref="C127:G127"/>
    <mergeCell ref="M125:N125"/>
    <mergeCell ref="C126:G126"/>
    <mergeCell ref="M126:N126"/>
    <mergeCell ref="M276:N276"/>
    <mergeCell ref="C128:G128"/>
    <mergeCell ref="M128:N128"/>
    <mergeCell ref="C129:G129"/>
    <mergeCell ref="M129:N129"/>
    <mergeCell ref="C130:G130"/>
    <mergeCell ref="M130:N130"/>
    <mergeCell ref="C131:G131"/>
    <mergeCell ref="M131:N131"/>
    <mergeCell ref="C132:G132"/>
    <mergeCell ref="M132:N132"/>
    <mergeCell ref="C133:G133"/>
    <mergeCell ref="M133:N133"/>
    <mergeCell ref="C134:G134"/>
    <mergeCell ref="M143:N143"/>
    <mergeCell ref="C144:G144"/>
    <mergeCell ref="M144:N144"/>
    <mergeCell ref="C145:G145"/>
    <mergeCell ref="M145:N145"/>
    <mergeCell ref="C146:G146"/>
    <mergeCell ref="M146:N146"/>
    <mergeCell ref="C147:G147"/>
    <mergeCell ref="M147:N147"/>
    <mergeCell ref="C148:G148"/>
    <mergeCell ref="M148:N148"/>
    <mergeCell ref="C149:G149"/>
    <mergeCell ref="M149:N149"/>
    <mergeCell ref="C150:G150"/>
    <mergeCell ref="M150:N150"/>
    <mergeCell ref="C151:G151"/>
    <mergeCell ref="M151:N151"/>
    <mergeCell ref="M153:N153"/>
    <mergeCell ref="C155:G155"/>
    <mergeCell ref="M155:N155"/>
    <mergeCell ref="C156:G156"/>
    <mergeCell ref="C157:G157"/>
    <mergeCell ref="C158:G158"/>
    <mergeCell ref="C159:G159"/>
    <mergeCell ref="C153:I153"/>
    <mergeCell ref="M156:N156"/>
    <mergeCell ref="M157:N157"/>
    <mergeCell ref="M158:N158"/>
    <mergeCell ref="M159:N159"/>
    <mergeCell ref="C160:G160"/>
    <mergeCell ref="M160:N160"/>
    <mergeCell ref="C161:G161"/>
    <mergeCell ref="M161:N161"/>
    <mergeCell ref="C162:G162"/>
    <mergeCell ref="M162:N162"/>
    <mergeCell ref="C163:G163"/>
    <mergeCell ref="M163:N163"/>
    <mergeCell ref="C164:G164"/>
    <mergeCell ref="M164:N164"/>
    <mergeCell ref="C165:G165"/>
    <mergeCell ref="M165:N165"/>
    <mergeCell ref="C166:G166"/>
    <mergeCell ref="M166:N166"/>
    <mergeCell ref="C167:G167"/>
    <mergeCell ref="M167:N167"/>
    <mergeCell ref="C168:G168"/>
    <mergeCell ref="M168:N168"/>
    <mergeCell ref="C169:G169"/>
    <mergeCell ref="M169:N169"/>
    <mergeCell ref="C170:G170"/>
    <mergeCell ref="M170:N170"/>
    <mergeCell ref="C171:G171"/>
    <mergeCell ref="M171:N171"/>
    <mergeCell ref="C172:G172"/>
    <mergeCell ref="M172:N172"/>
    <mergeCell ref="C173:G173"/>
    <mergeCell ref="M173:N173"/>
    <mergeCell ref="C174:G174"/>
    <mergeCell ref="M174:N174"/>
    <mergeCell ref="C175:G175"/>
    <mergeCell ref="M175:N175"/>
    <mergeCell ref="C176:G176"/>
    <mergeCell ref="M176:N176"/>
    <mergeCell ref="C177:G177"/>
    <mergeCell ref="M177:N177"/>
    <mergeCell ref="C178:G178"/>
    <mergeCell ref="M178:N178"/>
    <mergeCell ref="C179:G179"/>
    <mergeCell ref="M179:N179"/>
    <mergeCell ref="C180:G180"/>
    <mergeCell ref="M180:N180"/>
    <mergeCell ref="C181:G181"/>
    <mergeCell ref="M181:N181"/>
    <mergeCell ref="C182:G182"/>
    <mergeCell ref="M182:N182"/>
    <mergeCell ref="C183:G183"/>
    <mergeCell ref="M183:N183"/>
    <mergeCell ref="C184:G184"/>
    <mergeCell ref="M184:N184"/>
    <mergeCell ref="C185:G185"/>
    <mergeCell ref="M185:N185"/>
    <mergeCell ref="C186:G186"/>
    <mergeCell ref="M186:N186"/>
    <mergeCell ref="C187:G187"/>
    <mergeCell ref="M187:N187"/>
    <mergeCell ref="C188:G188"/>
    <mergeCell ref="M188:N188"/>
    <mergeCell ref="C189:G189"/>
    <mergeCell ref="M189:N189"/>
    <mergeCell ref="C190:G190"/>
    <mergeCell ref="M190:N190"/>
    <mergeCell ref="C191:G191"/>
    <mergeCell ref="M191:N191"/>
    <mergeCell ref="C192:G192"/>
    <mergeCell ref="M192:N192"/>
    <mergeCell ref="C193:G193"/>
    <mergeCell ref="M193:N193"/>
    <mergeCell ref="C194:G194"/>
    <mergeCell ref="M194:N194"/>
    <mergeCell ref="C195:G195"/>
    <mergeCell ref="M195:N195"/>
    <mergeCell ref="C196:G196"/>
    <mergeCell ref="M196:N196"/>
    <mergeCell ref="C200:G200"/>
    <mergeCell ref="M200:N200"/>
    <mergeCell ref="C201:G201"/>
    <mergeCell ref="C202:G202"/>
    <mergeCell ref="C203:G203"/>
    <mergeCell ref="C198:I198"/>
    <mergeCell ref="M198:N198"/>
    <mergeCell ref="M201:N201"/>
    <mergeCell ref="M202:N202"/>
    <mergeCell ref="M203:N203"/>
    <mergeCell ref="C204:G204"/>
    <mergeCell ref="M204:N204"/>
    <mergeCell ref="C205:G205"/>
    <mergeCell ref="M205:N205"/>
    <mergeCell ref="C206:G206"/>
    <mergeCell ref="M206:N206"/>
    <mergeCell ref="C207:G207"/>
    <mergeCell ref="M207:N207"/>
    <mergeCell ref="C208:G208"/>
    <mergeCell ref="M208:N208"/>
    <mergeCell ref="C209:G209"/>
    <mergeCell ref="M209:N209"/>
    <mergeCell ref="C210:G210"/>
    <mergeCell ref="M210:N210"/>
    <mergeCell ref="C211:G211"/>
    <mergeCell ref="M211:N211"/>
    <mergeCell ref="C212:G212"/>
    <mergeCell ref="M212:N212"/>
    <mergeCell ref="C213:G213"/>
    <mergeCell ref="M213:N213"/>
    <mergeCell ref="C214:G214"/>
    <mergeCell ref="M214:N214"/>
    <mergeCell ref="C215:G215"/>
    <mergeCell ref="M215:N215"/>
    <mergeCell ref="C216:G216"/>
    <mergeCell ref="M216:N216"/>
    <mergeCell ref="C217:G217"/>
    <mergeCell ref="M217:N217"/>
    <mergeCell ref="C218:G218"/>
    <mergeCell ref="M218:N218"/>
    <mergeCell ref="C219:G219"/>
    <mergeCell ref="M219:N219"/>
    <mergeCell ref="C220:G220"/>
    <mergeCell ref="M220:N220"/>
    <mergeCell ref="C221:G221"/>
    <mergeCell ref="M221:N221"/>
    <mergeCell ref="C222:G222"/>
    <mergeCell ref="M222:N222"/>
    <mergeCell ref="C223:G223"/>
    <mergeCell ref="M223:N223"/>
    <mergeCell ref="C224:G224"/>
    <mergeCell ref="M224:N224"/>
    <mergeCell ref="C225:G225"/>
    <mergeCell ref="M225:N225"/>
    <mergeCell ref="C226:G226"/>
    <mergeCell ref="M226:N226"/>
    <mergeCell ref="C227:G227"/>
    <mergeCell ref="M227:N227"/>
    <mergeCell ref="C228:G228"/>
    <mergeCell ref="M228:N228"/>
    <mergeCell ref="C229:G229"/>
    <mergeCell ref="M229:N229"/>
    <mergeCell ref="C230:G230"/>
    <mergeCell ref="M230:N230"/>
    <mergeCell ref="C231:G231"/>
    <mergeCell ref="M231:N231"/>
    <mergeCell ref="C232:G232"/>
    <mergeCell ref="M232:N232"/>
    <mergeCell ref="C233:G233"/>
    <mergeCell ref="M233:N233"/>
    <mergeCell ref="C234:G234"/>
    <mergeCell ref="M234:N234"/>
    <mergeCell ref="C235:G235"/>
    <mergeCell ref="M235:N235"/>
    <mergeCell ref="C236:G236"/>
    <mergeCell ref="M236:N236"/>
    <mergeCell ref="C237:G237"/>
    <mergeCell ref="M237:N237"/>
    <mergeCell ref="C238:G238"/>
    <mergeCell ref="M238:N238"/>
    <mergeCell ref="C239:G239"/>
    <mergeCell ref="M239:N239"/>
    <mergeCell ref="C240:G240"/>
    <mergeCell ref="M240:N240"/>
    <mergeCell ref="C241:G241"/>
    <mergeCell ref="M241:N241"/>
    <mergeCell ref="C245:G245"/>
    <mergeCell ref="M245:N245"/>
    <mergeCell ref="C243:I243"/>
    <mergeCell ref="M243:N243"/>
    <mergeCell ref="C317:G317"/>
    <mergeCell ref="M317:N317"/>
    <mergeCell ref="C279:G279"/>
    <mergeCell ref="M279:N279"/>
    <mergeCell ref="C280:G280"/>
    <mergeCell ref="M280:N280"/>
    <mergeCell ref="C281:G281"/>
    <mergeCell ref="M281:N281"/>
    <mergeCell ref="C282:G282"/>
    <mergeCell ref="M282:N282"/>
    <mergeCell ref="C283:G283"/>
    <mergeCell ref="M283:N283"/>
    <mergeCell ref="C284:G284"/>
    <mergeCell ref="M284:N284"/>
    <mergeCell ref="C285:G285"/>
    <mergeCell ref="M285:N285"/>
    <mergeCell ref="C323:G323"/>
    <mergeCell ref="M323:N323"/>
    <mergeCell ref="C324:G324"/>
    <mergeCell ref="M324:N324"/>
    <mergeCell ref="C325:G325"/>
    <mergeCell ref="M325:N325"/>
    <mergeCell ref="C326:G326"/>
    <mergeCell ref="M326:N326"/>
    <mergeCell ref="C327:G327"/>
    <mergeCell ref="M327:N327"/>
    <mergeCell ref="C316:G316"/>
    <mergeCell ref="M316:N316"/>
    <mergeCell ref="C308:G308"/>
    <mergeCell ref="M308:N308"/>
    <mergeCell ref="C309:G309"/>
    <mergeCell ref="M309:N309"/>
    <mergeCell ref="C310:G310"/>
    <mergeCell ref="M310:N310"/>
    <mergeCell ref="C311:G311"/>
    <mergeCell ref="M311:N311"/>
    <mergeCell ref="C312:G312"/>
    <mergeCell ref="M312:N312"/>
    <mergeCell ref="C313:G313"/>
    <mergeCell ref="M313:N313"/>
    <mergeCell ref="C314:G314"/>
    <mergeCell ref="M314:N314"/>
    <mergeCell ref="C315:G315"/>
    <mergeCell ref="M315:N315"/>
    <mergeCell ref="C321:G321"/>
    <mergeCell ref="M321:N321"/>
    <mergeCell ref="C322:G322"/>
    <mergeCell ref="M322:N322"/>
    <mergeCell ref="C328:G328"/>
    <mergeCell ref="M328:N328"/>
    <mergeCell ref="C329:G329"/>
    <mergeCell ref="M329:N329"/>
    <mergeCell ref="C330:G330"/>
    <mergeCell ref="M330:N330"/>
    <mergeCell ref="C331:G331"/>
    <mergeCell ref="M331:N331"/>
    <mergeCell ref="C335:G335"/>
    <mergeCell ref="M335:N335"/>
    <mergeCell ref="C362:G362"/>
    <mergeCell ref="M362:N362"/>
    <mergeCell ref="C363:G363"/>
    <mergeCell ref="M363:N363"/>
    <mergeCell ref="C364:G364"/>
    <mergeCell ref="M364:N364"/>
    <mergeCell ref="C365:G365"/>
    <mergeCell ref="M365:N365"/>
    <mergeCell ref="C346:G346"/>
    <mergeCell ref="M346:N346"/>
    <mergeCell ref="C337:G337"/>
    <mergeCell ref="M337:N337"/>
    <mergeCell ref="C338:G338"/>
    <mergeCell ref="M338:N338"/>
    <mergeCell ref="C339:G339"/>
    <mergeCell ref="M339:N339"/>
    <mergeCell ref="C333:I333"/>
    <mergeCell ref="M333:N333"/>
    <mergeCell ref="C336:G336"/>
    <mergeCell ref="M336:N336"/>
    <mergeCell ref="C352:G352"/>
    <mergeCell ref="M352:N352"/>
    <mergeCell ref="C375:G375"/>
    <mergeCell ref="M375:N375"/>
    <mergeCell ref="C376:G376"/>
    <mergeCell ref="M376:N376"/>
    <mergeCell ref="C381:G381"/>
    <mergeCell ref="M381:N381"/>
    <mergeCell ref="C382:G382"/>
    <mergeCell ref="M382:N382"/>
    <mergeCell ref="C383:G383"/>
    <mergeCell ref="M383:N383"/>
    <mergeCell ref="C372:G372"/>
    <mergeCell ref="M372:N372"/>
    <mergeCell ref="C373:G373"/>
    <mergeCell ref="M373:N373"/>
    <mergeCell ref="C374:G374"/>
    <mergeCell ref="M374:N374"/>
    <mergeCell ref="C367:G367"/>
    <mergeCell ref="M367:N367"/>
    <mergeCell ref="C368:G368"/>
    <mergeCell ref="M368:N368"/>
    <mergeCell ref="C369:G369"/>
    <mergeCell ref="M369:N369"/>
    <mergeCell ref="C370:G370"/>
    <mergeCell ref="M370:N370"/>
    <mergeCell ref="C371:G371"/>
    <mergeCell ref="M371:N371"/>
    <mergeCell ref="C384:G384"/>
    <mergeCell ref="M384:N384"/>
    <mergeCell ref="C385:G385"/>
    <mergeCell ref="M385:N385"/>
    <mergeCell ref="C386:G386"/>
    <mergeCell ref="M386:N386"/>
    <mergeCell ref="C387:G387"/>
    <mergeCell ref="M387:N387"/>
    <mergeCell ref="C388:G388"/>
    <mergeCell ref="M388:N388"/>
    <mergeCell ref="C389:G389"/>
    <mergeCell ref="M389:N389"/>
    <mergeCell ref="C390:G390"/>
    <mergeCell ref="M390:N390"/>
    <mergeCell ref="C391:G391"/>
    <mergeCell ref="M391:N391"/>
    <mergeCell ref="C392:G392"/>
    <mergeCell ref="M392:N392"/>
    <mergeCell ref="C393:G393"/>
    <mergeCell ref="M393:N393"/>
    <mergeCell ref="C394:G394"/>
    <mergeCell ref="M394:N394"/>
    <mergeCell ref="C395:G395"/>
    <mergeCell ref="M395:N395"/>
    <mergeCell ref="C396:G396"/>
    <mergeCell ref="M396:N396"/>
    <mergeCell ref="C397:G397"/>
    <mergeCell ref="M397:N397"/>
    <mergeCell ref="C398:G398"/>
    <mergeCell ref="M398:N398"/>
    <mergeCell ref="C399:G399"/>
    <mergeCell ref="M399:N399"/>
    <mergeCell ref="C400:G400"/>
    <mergeCell ref="M400:N400"/>
    <mergeCell ref="C401:G401"/>
    <mergeCell ref="M401:N401"/>
    <mergeCell ref="C402:G402"/>
    <mergeCell ref="M402:N402"/>
    <mergeCell ref="C403:G403"/>
    <mergeCell ref="M403:N403"/>
    <mergeCell ref="C404:G404"/>
    <mergeCell ref="M404:N404"/>
    <mergeCell ref="C405:G405"/>
    <mergeCell ref="M405:N405"/>
    <mergeCell ref="C406:G406"/>
    <mergeCell ref="M406:N406"/>
    <mergeCell ref="C407:G407"/>
    <mergeCell ref="M407:N407"/>
    <mergeCell ref="C408:G408"/>
    <mergeCell ref="M408:N408"/>
    <mergeCell ref="C409:G409"/>
    <mergeCell ref="M409:N409"/>
    <mergeCell ref="C410:G410"/>
    <mergeCell ref="M410:N410"/>
    <mergeCell ref="C411:G411"/>
    <mergeCell ref="M411:N411"/>
    <mergeCell ref="C412:G412"/>
    <mergeCell ref="M412:N412"/>
    <mergeCell ref="C413:G413"/>
    <mergeCell ref="M413:N413"/>
    <mergeCell ref="C414:G414"/>
    <mergeCell ref="M414:N414"/>
    <mergeCell ref="C415:G415"/>
    <mergeCell ref="M415:N415"/>
    <mergeCell ref="C416:G416"/>
    <mergeCell ref="M416:N416"/>
    <mergeCell ref="C417:G417"/>
    <mergeCell ref="M417:N417"/>
    <mergeCell ref="C418:G418"/>
    <mergeCell ref="M418:N418"/>
    <mergeCell ref="C419:G419"/>
    <mergeCell ref="M419:N419"/>
    <mergeCell ref="C420:G420"/>
    <mergeCell ref="M420:N420"/>
    <mergeCell ref="C421:G421"/>
    <mergeCell ref="M421:N421"/>
    <mergeCell ref="C423:I423"/>
    <mergeCell ref="M423:N423"/>
    <mergeCell ref="C426:G426"/>
    <mergeCell ref="M426:N426"/>
    <mergeCell ref="C427:G427"/>
    <mergeCell ref="M427:N427"/>
    <mergeCell ref="C428:G428"/>
    <mergeCell ref="M428:N428"/>
    <mergeCell ref="C429:G429"/>
    <mergeCell ref="M429:N429"/>
    <mergeCell ref="C430:G430"/>
    <mergeCell ref="M430:N430"/>
    <mergeCell ref="C431:G431"/>
    <mergeCell ref="M431:N431"/>
    <mergeCell ref="C432:G432"/>
    <mergeCell ref="M432:N432"/>
    <mergeCell ref="C433:G433"/>
    <mergeCell ref="M433:N433"/>
    <mergeCell ref="C434:G434"/>
    <mergeCell ref="M434:N434"/>
    <mergeCell ref="C435:G435"/>
    <mergeCell ref="M435:N435"/>
    <mergeCell ref="C436:G436"/>
    <mergeCell ref="M436:N436"/>
    <mergeCell ref="C437:G437"/>
    <mergeCell ref="M437:N437"/>
    <mergeCell ref="C438:G438"/>
    <mergeCell ref="M438:N438"/>
    <mergeCell ref="C439:G439"/>
    <mergeCell ref="M439:N439"/>
    <mergeCell ref="C440:G440"/>
    <mergeCell ref="M440:N440"/>
    <mergeCell ref="C441:G441"/>
    <mergeCell ref="M441:N441"/>
    <mergeCell ref="C442:G442"/>
    <mergeCell ref="M442:N442"/>
    <mergeCell ref="C443:G443"/>
    <mergeCell ref="M443:N443"/>
    <mergeCell ref="C444:G444"/>
    <mergeCell ref="M444:N444"/>
    <mergeCell ref="C445:G445"/>
    <mergeCell ref="M445:N445"/>
    <mergeCell ref="C446:G446"/>
    <mergeCell ref="M446:N446"/>
    <mergeCell ref="C447:G447"/>
    <mergeCell ref="M447:N447"/>
    <mergeCell ref="C448:G448"/>
    <mergeCell ref="M448:N448"/>
    <mergeCell ref="C449:G449"/>
    <mergeCell ref="M449:N449"/>
    <mergeCell ref="C532:G532"/>
    <mergeCell ref="M532:N532"/>
    <mergeCell ref="C524:G524"/>
    <mergeCell ref="M524:N524"/>
    <mergeCell ref="C525:G525"/>
    <mergeCell ref="M525:N525"/>
    <mergeCell ref="C526:G526"/>
    <mergeCell ref="M526:N526"/>
    <mergeCell ref="C521:G521"/>
    <mergeCell ref="C450:G450"/>
    <mergeCell ref="M450:N450"/>
    <mergeCell ref="C451:G451"/>
    <mergeCell ref="M451:N451"/>
    <mergeCell ref="C452:G452"/>
    <mergeCell ref="M452:N452"/>
    <mergeCell ref="C453:G453"/>
    <mergeCell ref="M453:N453"/>
    <mergeCell ref="C454:G454"/>
    <mergeCell ref="M454:N454"/>
    <mergeCell ref="C455:G455"/>
    <mergeCell ref="M455:N455"/>
    <mergeCell ref="C456:G456"/>
    <mergeCell ref="M456:N456"/>
    <mergeCell ref="C457:G457"/>
    <mergeCell ref="M457:N457"/>
    <mergeCell ref="C458:G458"/>
    <mergeCell ref="M458:N458"/>
    <mergeCell ref="M521:N521"/>
    <mergeCell ref="C522:G522"/>
    <mergeCell ref="M522:N522"/>
    <mergeCell ref="C523:G523"/>
    <mergeCell ref="M523:N523"/>
    <mergeCell ref="C459:G459"/>
    <mergeCell ref="M459:N459"/>
    <mergeCell ref="C460:G460"/>
    <mergeCell ref="M460:N460"/>
    <mergeCell ref="C461:G461"/>
    <mergeCell ref="M461:N461"/>
    <mergeCell ref="C462:G462"/>
    <mergeCell ref="M462:N462"/>
    <mergeCell ref="C463:G463"/>
    <mergeCell ref="M463:N463"/>
    <mergeCell ref="C464:G464"/>
    <mergeCell ref="M464:N464"/>
    <mergeCell ref="C465:G465"/>
    <mergeCell ref="M465:N465"/>
    <mergeCell ref="C466:G466"/>
    <mergeCell ref="M466:N466"/>
    <mergeCell ref="C468:I468"/>
    <mergeCell ref="M468:N468"/>
    <mergeCell ref="C491:G491"/>
    <mergeCell ref="M491:N491"/>
    <mergeCell ref="C492:G492"/>
    <mergeCell ref="M492:N492"/>
    <mergeCell ref="C483:G483"/>
    <mergeCell ref="M483:N483"/>
    <mergeCell ref="C484:G484"/>
    <mergeCell ref="M484:N484"/>
    <mergeCell ref="C485:G485"/>
    <mergeCell ref="M485:N485"/>
    <mergeCell ref="C543:G543"/>
    <mergeCell ref="M543:N543"/>
    <mergeCell ref="C553:G553"/>
    <mergeCell ref="C554:G554"/>
    <mergeCell ref="M553:N553"/>
    <mergeCell ref="M554:N554"/>
    <mergeCell ref="C544:G544"/>
    <mergeCell ref="M544:N544"/>
    <mergeCell ref="C545:G545"/>
    <mergeCell ref="M545:N545"/>
    <mergeCell ref="C546:G546"/>
    <mergeCell ref="M546:N546"/>
    <mergeCell ref="C547:G547"/>
    <mergeCell ref="M547:N547"/>
    <mergeCell ref="C548:G548"/>
    <mergeCell ref="M548:N548"/>
    <mergeCell ref="C549:G549"/>
    <mergeCell ref="M549:N549"/>
    <mergeCell ref="C550:G550"/>
    <mergeCell ref="M550:N550"/>
    <mergeCell ref="C531:G531"/>
    <mergeCell ref="M531:N531"/>
    <mergeCell ref="C738:I738"/>
    <mergeCell ref="M738:N738"/>
    <mergeCell ref="C712:G712"/>
    <mergeCell ref="M712:N712"/>
    <mergeCell ref="C713:G713"/>
    <mergeCell ref="C715:G715"/>
    <mergeCell ref="M715:N715"/>
    <mergeCell ref="C716:G716"/>
    <mergeCell ref="C555:G555"/>
    <mergeCell ref="M555:N555"/>
    <mergeCell ref="C556:G556"/>
    <mergeCell ref="M556:N556"/>
    <mergeCell ref="C726:G726"/>
    <mergeCell ref="M726:N726"/>
    <mergeCell ref="C727:G727"/>
    <mergeCell ref="M727:N727"/>
    <mergeCell ref="C728:G728"/>
    <mergeCell ref="M728:N728"/>
    <mergeCell ref="C720:G720"/>
    <mergeCell ref="M720:N720"/>
    <mergeCell ref="C721:G721"/>
    <mergeCell ref="M721:N721"/>
    <mergeCell ref="C708:G708"/>
    <mergeCell ref="M708:N708"/>
    <mergeCell ref="C703:G703"/>
    <mergeCell ref="M703:N703"/>
    <mergeCell ref="C704:G704"/>
    <mergeCell ref="M704:N704"/>
    <mergeCell ref="C705:G705"/>
    <mergeCell ref="M705:N705"/>
    <mergeCell ref="C700:G700"/>
    <mergeCell ref="M700:N700"/>
    <mergeCell ref="C702:G702"/>
    <mergeCell ref="M702:N702"/>
    <mergeCell ref="C697:G697"/>
    <mergeCell ref="M697:N697"/>
    <mergeCell ref="C698:G698"/>
    <mergeCell ref="M698:N698"/>
    <mergeCell ref="C699:G699"/>
    <mergeCell ref="M699:N699"/>
    <mergeCell ref="C732:G732"/>
    <mergeCell ref="M732:N732"/>
    <mergeCell ref="C733:G733"/>
    <mergeCell ref="M733:N733"/>
    <mergeCell ref="C734:G734"/>
    <mergeCell ref="M734:N734"/>
    <mergeCell ref="C735:G735"/>
    <mergeCell ref="M735:N735"/>
    <mergeCell ref="C736:G736"/>
    <mergeCell ref="M736:N736"/>
    <mergeCell ref="C701:G701"/>
    <mergeCell ref="M701:N701"/>
    <mergeCell ref="M713:N713"/>
    <mergeCell ref="C719:G719"/>
    <mergeCell ref="M719:N719"/>
    <mergeCell ref="M718:N718"/>
    <mergeCell ref="C714:G714"/>
    <mergeCell ref="M714:N714"/>
    <mergeCell ref="M716:N716"/>
    <mergeCell ref="C724:G724"/>
    <mergeCell ref="M724:N724"/>
    <mergeCell ref="C725:G725"/>
    <mergeCell ref="M725:N725"/>
    <mergeCell ref="C722:G722"/>
    <mergeCell ref="C747:G747"/>
    <mergeCell ref="M747:N747"/>
    <mergeCell ref="C748:G748"/>
    <mergeCell ref="M748:N748"/>
    <mergeCell ref="C749:G749"/>
    <mergeCell ref="M749:N749"/>
    <mergeCell ref="C756:G756"/>
    <mergeCell ref="M756:N756"/>
    <mergeCell ref="C757:G757"/>
    <mergeCell ref="M757:N757"/>
    <mergeCell ref="C758:G758"/>
    <mergeCell ref="M758:N758"/>
    <mergeCell ref="C744:G744"/>
    <mergeCell ref="M744:N744"/>
    <mergeCell ref="C745:G745"/>
    <mergeCell ref="M745:N745"/>
    <mergeCell ref="C746:G746"/>
    <mergeCell ref="M746:N746"/>
    <mergeCell ref="C765:G765"/>
    <mergeCell ref="M765:N765"/>
    <mergeCell ref="C753:G753"/>
    <mergeCell ref="M753:N753"/>
    <mergeCell ref="C754:G754"/>
    <mergeCell ref="M754:N754"/>
    <mergeCell ref="C755:G755"/>
    <mergeCell ref="M755:N755"/>
    <mergeCell ref="C750:G750"/>
    <mergeCell ref="M750:N750"/>
    <mergeCell ref="C751:G751"/>
    <mergeCell ref="M751:N751"/>
    <mergeCell ref="C767:G767"/>
    <mergeCell ref="M767:N767"/>
    <mergeCell ref="C768:G768"/>
    <mergeCell ref="M768:N768"/>
    <mergeCell ref="C752:G752"/>
    <mergeCell ref="M752:N752"/>
    <mergeCell ref="E3:F3"/>
    <mergeCell ref="C790:G790"/>
    <mergeCell ref="M790:N790"/>
    <mergeCell ref="C791:G791"/>
    <mergeCell ref="M791:N791"/>
    <mergeCell ref="C792:G792"/>
    <mergeCell ref="M792:N792"/>
    <mergeCell ref="C793:G793"/>
    <mergeCell ref="M793:N793"/>
    <mergeCell ref="M812:N812"/>
    <mergeCell ref="M814:N814"/>
    <mergeCell ref="C828:I828"/>
    <mergeCell ref="C825:G825"/>
    <mergeCell ref="M825:N825"/>
    <mergeCell ref="C826:G826"/>
    <mergeCell ref="M826:N826"/>
    <mergeCell ref="M828:N828"/>
    <mergeCell ref="C778:G778"/>
    <mergeCell ref="M778:N778"/>
    <mergeCell ref="C779:G779"/>
    <mergeCell ref="M779:N779"/>
    <mergeCell ref="C780:G780"/>
    <mergeCell ref="M780:N780"/>
    <mergeCell ref="C781:G781"/>
    <mergeCell ref="M781:N781"/>
    <mergeCell ref="C786:G786"/>
    <mergeCell ref="M786:N786"/>
    <mergeCell ref="C787:G787"/>
    <mergeCell ref="M787:N787"/>
    <mergeCell ref="C788:G788"/>
    <mergeCell ref="M788:N788"/>
    <mergeCell ref="C789:G789"/>
    <mergeCell ref="C6:N6"/>
    <mergeCell ref="C831:G831"/>
    <mergeCell ref="M831:N831"/>
    <mergeCell ref="C832:G832"/>
    <mergeCell ref="M832:N832"/>
    <mergeCell ref="C833:G833"/>
    <mergeCell ref="M833:N833"/>
    <mergeCell ref="C834:G834"/>
    <mergeCell ref="M834:N834"/>
    <mergeCell ref="C835:G835"/>
    <mergeCell ref="M835:N835"/>
    <mergeCell ref="C836:G836"/>
    <mergeCell ref="M836:N836"/>
    <mergeCell ref="C2113:N2114"/>
    <mergeCell ref="C2091:I2091"/>
    <mergeCell ref="M2091:N2091"/>
    <mergeCell ref="M819:N819"/>
    <mergeCell ref="C820:G820"/>
    <mergeCell ref="M820:N820"/>
    <mergeCell ref="C821:G821"/>
    <mergeCell ref="M821:N821"/>
    <mergeCell ref="C816:G816"/>
    <mergeCell ref="M816:N816"/>
    <mergeCell ref="M789:N789"/>
    <mergeCell ref="C783:I783"/>
    <mergeCell ref="M783:N783"/>
    <mergeCell ref="C741:G741"/>
    <mergeCell ref="M741:N741"/>
    <mergeCell ref="C742:G742"/>
    <mergeCell ref="M742:N742"/>
    <mergeCell ref="C743:G743"/>
    <mergeCell ref="M743:N743"/>
    <mergeCell ref="C837:G837"/>
    <mergeCell ref="M837:N837"/>
    <mergeCell ref="C838:G838"/>
    <mergeCell ref="M838:N838"/>
    <mergeCell ref="C839:G839"/>
    <mergeCell ref="M839:N839"/>
    <mergeCell ref="C840:G840"/>
    <mergeCell ref="M840:N840"/>
    <mergeCell ref="C841:G841"/>
    <mergeCell ref="M841:N841"/>
    <mergeCell ref="C842:G842"/>
    <mergeCell ref="M842:N842"/>
    <mergeCell ref="C843:G843"/>
    <mergeCell ref="M843:N843"/>
    <mergeCell ref="C844:G844"/>
    <mergeCell ref="M844:N844"/>
    <mergeCell ref="C845:G845"/>
    <mergeCell ref="M845:N845"/>
    <mergeCell ref="C846:G846"/>
    <mergeCell ref="M846:N846"/>
    <mergeCell ref="C847:G847"/>
    <mergeCell ref="M847:N847"/>
    <mergeCell ref="C848:G848"/>
    <mergeCell ref="M848:N848"/>
    <mergeCell ref="C849:G849"/>
    <mergeCell ref="M849:N849"/>
    <mergeCell ref="C850:G850"/>
    <mergeCell ref="M850:N850"/>
    <mergeCell ref="C851:G851"/>
    <mergeCell ref="M851:N851"/>
    <mergeCell ref="C852:G852"/>
    <mergeCell ref="M852:N852"/>
    <mergeCell ref="C853:G853"/>
    <mergeCell ref="M853:N853"/>
    <mergeCell ref="C854:G854"/>
    <mergeCell ref="M854:N854"/>
    <mergeCell ref="C855:G855"/>
    <mergeCell ref="M855:N855"/>
    <mergeCell ref="C856:G856"/>
    <mergeCell ref="M856:N856"/>
    <mergeCell ref="C857:G857"/>
    <mergeCell ref="M857:N857"/>
    <mergeCell ref="C858:G858"/>
    <mergeCell ref="M858:N858"/>
    <mergeCell ref="C859:G859"/>
    <mergeCell ref="M859:N859"/>
    <mergeCell ref="C860:G860"/>
    <mergeCell ref="M860:N860"/>
    <mergeCell ref="C861:G861"/>
    <mergeCell ref="M861:N861"/>
    <mergeCell ref="C862:G862"/>
    <mergeCell ref="M862:N862"/>
    <mergeCell ref="C863:G863"/>
    <mergeCell ref="M863:N863"/>
    <mergeCell ref="C864:G864"/>
    <mergeCell ref="M864:N864"/>
    <mergeCell ref="C865:G865"/>
    <mergeCell ref="M865:N865"/>
    <mergeCell ref="C866:G866"/>
    <mergeCell ref="M866:N866"/>
    <mergeCell ref="C867:G867"/>
    <mergeCell ref="M867:N867"/>
    <mergeCell ref="C868:G868"/>
    <mergeCell ref="M868:N868"/>
    <mergeCell ref="C869:G869"/>
    <mergeCell ref="M869:N869"/>
    <mergeCell ref="C870:G870"/>
    <mergeCell ref="M870:N870"/>
    <mergeCell ref="C871:G871"/>
    <mergeCell ref="M871:N871"/>
    <mergeCell ref="C873:I873"/>
    <mergeCell ref="M873:N873"/>
    <mergeCell ref="C875:G875"/>
    <mergeCell ref="M875:N875"/>
    <mergeCell ref="C876:G876"/>
    <mergeCell ref="M876:N876"/>
    <mergeCell ref="C877:G877"/>
    <mergeCell ref="M877:N877"/>
    <mergeCell ref="C878:G878"/>
    <mergeCell ref="M878:N878"/>
    <mergeCell ref="C879:G879"/>
    <mergeCell ref="M879:N879"/>
    <mergeCell ref="C880:G880"/>
    <mergeCell ref="M880:N880"/>
    <mergeCell ref="C881:G881"/>
    <mergeCell ref="M881:N881"/>
    <mergeCell ref="C882:G882"/>
    <mergeCell ref="M882:N882"/>
    <mergeCell ref="C883:G883"/>
    <mergeCell ref="M883:N883"/>
    <mergeCell ref="C884:G884"/>
    <mergeCell ref="M884:N884"/>
    <mergeCell ref="C885:G885"/>
    <mergeCell ref="M885:N885"/>
    <mergeCell ref="C886:G886"/>
    <mergeCell ref="M886:N886"/>
    <mergeCell ref="C887:G887"/>
    <mergeCell ref="M887:N887"/>
    <mergeCell ref="C888:G888"/>
    <mergeCell ref="M888:N888"/>
    <mergeCell ref="C889:G889"/>
    <mergeCell ref="M889:N889"/>
    <mergeCell ref="C890:G890"/>
    <mergeCell ref="M890:N890"/>
    <mergeCell ref="C891:G891"/>
    <mergeCell ref="M891:N891"/>
    <mergeCell ref="C892:G892"/>
    <mergeCell ref="M892:N892"/>
    <mergeCell ref="C893:G893"/>
    <mergeCell ref="M893:N893"/>
    <mergeCell ref="C894:G894"/>
    <mergeCell ref="M894:N894"/>
    <mergeCell ref="C895:G895"/>
    <mergeCell ref="M895:N895"/>
    <mergeCell ref="C896:G896"/>
    <mergeCell ref="M896:N896"/>
    <mergeCell ref="C897:G897"/>
    <mergeCell ref="M897:N897"/>
    <mergeCell ref="C898:G898"/>
    <mergeCell ref="M898:N898"/>
    <mergeCell ref="C899:G899"/>
    <mergeCell ref="M899:N899"/>
    <mergeCell ref="C900:G900"/>
    <mergeCell ref="M900:N900"/>
    <mergeCell ref="C901:G901"/>
    <mergeCell ref="M901:N901"/>
    <mergeCell ref="C902:G902"/>
    <mergeCell ref="M902:N902"/>
    <mergeCell ref="C903:G903"/>
    <mergeCell ref="M903:N903"/>
    <mergeCell ref="C904:G904"/>
    <mergeCell ref="M904:N904"/>
    <mergeCell ref="C905:G905"/>
    <mergeCell ref="M905:N905"/>
    <mergeCell ref="C906:G906"/>
    <mergeCell ref="M906:N906"/>
    <mergeCell ref="C907:G907"/>
    <mergeCell ref="M907:N907"/>
    <mergeCell ref="C908:G908"/>
    <mergeCell ref="M908:N908"/>
    <mergeCell ref="C909:G909"/>
    <mergeCell ref="M909:N909"/>
    <mergeCell ref="C910:G910"/>
    <mergeCell ref="M910:N910"/>
    <mergeCell ref="C911:G911"/>
    <mergeCell ref="M911:N911"/>
    <mergeCell ref="C912:G912"/>
    <mergeCell ref="M912:N912"/>
    <mergeCell ref="C913:G913"/>
    <mergeCell ref="M913:N913"/>
    <mergeCell ref="C914:G914"/>
    <mergeCell ref="M914:N914"/>
    <mergeCell ref="C915:G915"/>
    <mergeCell ref="M915:N915"/>
    <mergeCell ref="C916:G916"/>
    <mergeCell ref="M916:N916"/>
    <mergeCell ref="C918:I918"/>
    <mergeCell ref="M918:N918"/>
    <mergeCell ref="C920:G920"/>
    <mergeCell ref="M920:N920"/>
    <mergeCell ref="C921:G921"/>
    <mergeCell ref="M921:N921"/>
    <mergeCell ref="C922:G922"/>
    <mergeCell ref="M922:N922"/>
    <mergeCell ref="C923:G923"/>
    <mergeCell ref="M923:N923"/>
    <mergeCell ref="C924:G924"/>
    <mergeCell ref="M924:N924"/>
    <mergeCell ref="C925:G925"/>
    <mergeCell ref="M925:N925"/>
    <mergeCell ref="C926:G926"/>
    <mergeCell ref="M926:N926"/>
    <mergeCell ref="C927:G927"/>
    <mergeCell ref="M927:N927"/>
    <mergeCell ref="C928:G928"/>
    <mergeCell ref="M928:N928"/>
    <mergeCell ref="C929:G929"/>
    <mergeCell ref="M929:N929"/>
    <mergeCell ref="C930:G930"/>
    <mergeCell ref="M930:N930"/>
    <mergeCell ref="C931:G931"/>
    <mergeCell ref="M931:N931"/>
    <mergeCell ref="C932:G932"/>
    <mergeCell ref="M932:N932"/>
    <mergeCell ref="C933:G933"/>
    <mergeCell ref="M933:N933"/>
    <mergeCell ref="C934:G934"/>
    <mergeCell ref="M934:N934"/>
    <mergeCell ref="C935:G935"/>
    <mergeCell ref="M935:N935"/>
    <mergeCell ref="C936:G936"/>
    <mergeCell ref="M936:N936"/>
    <mergeCell ref="C937:G937"/>
    <mergeCell ref="M937:N937"/>
    <mergeCell ref="C938:G938"/>
    <mergeCell ref="M938:N938"/>
    <mergeCell ref="C939:G939"/>
    <mergeCell ref="M939:N939"/>
    <mergeCell ref="C940:G940"/>
    <mergeCell ref="M940:N940"/>
    <mergeCell ref="C941:G941"/>
    <mergeCell ref="M941:N941"/>
    <mergeCell ref="C942:G942"/>
    <mergeCell ref="M942:N942"/>
    <mergeCell ref="C943:G943"/>
    <mergeCell ref="M943:N943"/>
    <mergeCell ref="C944:G944"/>
    <mergeCell ref="M944:N944"/>
    <mergeCell ref="C945:G945"/>
    <mergeCell ref="M945:N945"/>
    <mergeCell ref="C946:G946"/>
    <mergeCell ref="M946:N946"/>
    <mergeCell ref="C947:G947"/>
    <mergeCell ref="M947:N947"/>
    <mergeCell ref="C948:G948"/>
    <mergeCell ref="M948:N948"/>
    <mergeCell ref="C949:G949"/>
    <mergeCell ref="M949:N949"/>
    <mergeCell ref="C950:G950"/>
    <mergeCell ref="M950:N950"/>
    <mergeCell ref="C951:G951"/>
    <mergeCell ref="M951:N951"/>
    <mergeCell ref="C952:G952"/>
    <mergeCell ref="M952:N952"/>
    <mergeCell ref="C953:G953"/>
    <mergeCell ref="M953:N953"/>
    <mergeCell ref="C954:G954"/>
    <mergeCell ref="M954:N954"/>
    <mergeCell ref="C955:G955"/>
    <mergeCell ref="M955:N955"/>
    <mergeCell ref="C956:G956"/>
    <mergeCell ref="M956:N956"/>
    <mergeCell ref="C957:G957"/>
    <mergeCell ref="M957:N957"/>
    <mergeCell ref="C958:G958"/>
    <mergeCell ref="M958:N958"/>
    <mergeCell ref="C959:G959"/>
    <mergeCell ref="M959:N959"/>
    <mergeCell ref="C960:G960"/>
    <mergeCell ref="M960:N960"/>
    <mergeCell ref="C961:G961"/>
    <mergeCell ref="M961:N961"/>
    <mergeCell ref="C963:I963"/>
    <mergeCell ref="M963:N963"/>
    <mergeCell ref="C965:G965"/>
    <mergeCell ref="M965:N965"/>
    <mergeCell ref="C966:G966"/>
    <mergeCell ref="M966:N966"/>
    <mergeCell ref="C967:G967"/>
    <mergeCell ref="M967:N967"/>
    <mergeCell ref="C968:G968"/>
    <mergeCell ref="M968:N968"/>
    <mergeCell ref="C969:G969"/>
    <mergeCell ref="M969:N969"/>
    <mergeCell ref="C970:G970"/>
    <mergeCell ref="M970:N970"/>
    <mergeCell ref="C971:G971"/>
    <mergeCell ref="M971:N971"/>
    <mergeCell ref="C972:G972"/>
    <mergeCell ref="M972:N972"/>
    <mergeCell ref="C973:G973"/>
    <mergeCell ref="M973:N973"/>
    <mergeCell ref="C974:G974"/>
    <mergeCell ref="M974:N974"/>
    <mergeCell ref="C975:G975"/>
    <mergeCell ref="M975:N975"/>
    <mergeCell ref="C976:G976"/>
    <mergeCell ref="M976:N976"/>
    <mergeCell ref="C977:G977"/>
    <mergeCell ref="M977:N977"/>
    <mergeCell ref="C978:G978"/>
    <mergeCell ref="M978:N978"/>
    <mergeCell ref="C979:G979"/>
    <mergeCell ref="M979:N979"/>
    <mergeCell ref="C980:G980"/>
    <mergeCell ref="M980:N980"/>
    <mergeCell ref="C981:G981"/>
    <mergeCell ref="M981:N981"/>
    <mergeCell ref="C982:G982"/>
    <mergeCell ref="M982:N982"/>
    <mergeCell ref="C983:G983"/>
    <mergeCell ref="M983:N983"/>
    <mergeCell ref="C984:G984"/>
    <mergeCell ref="M984:N984"/>
    <mergeCell ref="C985:G985"/>
    <mergeCell ref="M985:N985"/>
    <mergeCell ref="C986:G986"/>
    <mergeCell ref="M986:N986"/>
    <mergeCell ref="C987:G987"/>
    <mergeCell ref="M987:N987"/>
    <mergeCell ref="C988:G988"/>
    <mergeCell ref="M988:N988"/>
    <mergeCell ref="C989:G989"/>
    <mergeCell ref="M989:N989"/>
    <mergeCell ref="C990:G990"/>
    <mergeCell ref="M990:N990"/>
    <mergeCell ref="C991:G991"/>
    <mergeCell ref="M991:N991"/>
    <mergeCell ref="C992:G992"/>
    <mergeCell ref="M992:N992"/>
    <mergeCell ref="C993:G993"/>
    <mergeCell ref="M993:N993"/>
    <mergeCell ref="C994:G994"/>
    <mergeCell ref="M994:N994"/>
    <mergeCell ref="C995:G995"/>
    <mergeCell ref="M995:N995"/>
    <mergeCell ref="C996:G996"/>
    <mergeCell ref="M996:N996"/>
    <mergeCell ref="C997:G997"/>
    <mergeCell ref="M997:N997"/>
    <mergeCell ref="C998:G998"/>
    <mergeCell ref="M998:N998"/>
    <mergeCell ref="C999:G999"/>
    <mergeCell ref="M999:N999"/>
    <mergeCell ref="C1000:G1000"/>
    <mergeCell ref="M1000:N1000"/>
    <mergeCell ref="C1001:G1001"/>
    <mergeCell ref="M1001:N1001"/>
    <mergeCell ref="C1002:G1002"/>
    <mergeCell ref="M1002:N1002"/>
    <mergeCell ref="C1003:G1003"/>
    <mergeCell ref="M1003:N1003"/>
    <mergeCell ref="C1004:G1004"/>
    <mergeCell ref="M1004:N1004"/>
    <mergeCell ref="C1005:G1005"/>
    <mergeCell ref="M1005:N1005"/>
    <mergeCell ref="C1006:G1006"/>
    <mergeCell ref="M1006:N1006"/>
    <mergeCell ref="C1008:I1008"/>
    <mergeCell ref="M1008:N1008"/>
    <mergeCell ref="C1010:G1010"/>
    <mergeCell ref="M1010:N1010"/>
    <mergeCell ref="C1011:G1011"/>
    <mergeCell ref="M1011:N1011"/>
    <mergeCell ref="C1012:G1012"/>
    <mergeCell ref="M1012:N1012"/>
    <mergeCell ref="C1013:G1013"/>
    <mergeCell ref="M1013:N1013"/>
    <mergeCell ref="C1014:G1014"/>
    <mergeCell ref="M1014:N1014"/>
    <mergeCell ref="C1015:G1015"/>
    <mergeCell ref="M1015:N1015"/>
    <mergeCell ref="C1016:G1016"/>
    <mergeCell ref="M1016:N1016"/>
    <mergeCell ref="C1017:G1017"/>
    <mergeCell ref="M1017:N1017"/>
    <mergeCell ref="C1018:G1018"/>
    <mergeCell ref="M1018:N1018"/>
    <mergeCell ref="C1019:G1019"/>
    <mergeCell ref="M1019:N1019"/>
    <mergeCell ref="C1020:G1020"/>
    <mergeCell ref="M1020:N1020"/>
    <mergeCell ref="C1021:G1021"/>
    <mergeCell ref="M1021:N1021"/>
    <mergeCell ref="C1022:G1022"/>
    <mergeCell ref="M1022:N1022"/>
    <mergeCell ref="C1023:G1023"/>
    <mergeCell ref="M1023:N1023"/>
    <mergeCell ref="C1024:G1024"/>
    <mergeCell ref="M1024:N1024"/>
    <mergeCell ref="C1025:G1025"/>
    <mergeCell ref="M1025:N1025"/>
    <mergeCell ref="C1026:G1026"/>
    <mergeCell ref="M1026:N1026"/>
    <mergeCell ref="C1027:G1027"/>
    <mergeCell ref="M1027:N1027"/>
    <mergeCell ref="C1028:G1028"/>
    <mergeCell ref="M1028:N1028"/>
    <mergeCell ref="C1029:G1029"/>
    <mergeCell ref="M1029:N1029"/>
    <mergeCell ref="C1030:G1030"/>
    <mergeCell ref="M1030:N1030"/>
    <mergeCell ref="C1031:G1031"/>
    <mergeCell ref="M1031:N1031"/>
    <mergeCell ref="C1032:G1032"/>
    <mergeCell ref="M1032:N1032"/>
    <mergeCell ref="C1033:G1033"/>
    <mergeCell ref="M1033:N1033"/>
    <mergeCell ref="C1034:G1034"/>
    <mergeCell ref="M1034:N1034"/>
    <mergeCell ref="C1035:G1035"/>
    <mergeCell ref="M1035:N1035"/>
    <mergeCell ref="C1036:G1036"/>
    <mergeCell ref="M1036:N1036"/>
    <mergeCell ref="C1037:G1037"/>
    <mergeCell ref="M1037:N1037"/>
    <mergeCell ref="C1038:G1038"/>
    <mergeCell ref="M1038:N1038"/>
    <mergeCell ref="C1039:G1039"/>
    <mergeCell ref="M1039:N1039"/>
    <mergeCell ref="C1040:G1040"/>
    <mergeCell ref="M1040:N1040"/>
    <mergeCell ref="C1041:G1041"/>
    <mergeCell ref="M1041:N1041"/>
    <mergeCell ref="C1042:G1042"/>
    <mergeCell ref="M1042:N1042"/>
    <mergeCell ref="C1043:G1043"/>
    <mergeCell ref="M1043:N1043"/>
    <mergeCell ref="C1044:G1044"/>
    <mergeCell ref="M1044:N1044"/>
    <mergeCell ref="C1045:G1045"/>
    <mergeCell ref="M1045:N1045"/>
    <mergeCell ref="C1046:G1046"/>
    <mergeCell ref="M1046:N1046"/>
    <mergeCell ref="C1047:G1047"/>
    <mergeCell ref="M1047:N1047"/>
    <mergeCell ref="C1048:G1048"/>
    <mergeCell ref="M1048:N1048"/>
    <mergeCell ref="C1049:G1049"/>
    <mergeCell ref="M1049:N1049"/>
    <mergeCell ref="C1050:G1050"/>
    <mergeCell ref="M1050:N1050"/>
    <mergeCell ref="C1051:G1051"/>
    <mergeCell ref="M1051:N1051"/>
    <mergeCell ref="C1053:I1053"/>
    <mergeCell ref="M1053:N1053"/>
    <mergeCell ref="C1055:G1055"/>
    <mergeCell ref="M1055:N1055"/>
    <mergeCell ref="C1056:G1056"/>
    <mergeCell ref="M1056:N1056"/>
    <mergeCell ref="C1057:G1057"/>
    <mergeCell ref="M1057:N1057"/>
    <mergeCell ref="C1058:G1058"/>
    <mergeCell ref="M1058:N1058"/>
    <mergeCell ref="C1059:G1059"/>
    <mergeCell ref="M1059:N1059"/>
    <mergeCell ref="C1060:G1060"/>
    <mergeCell ref="M1060:N1060"/>
    <mergeCell ref="C1061:G1061"/>
    <mergeCell ref="M1061:N1061"/>
    <mergeCell ref="C1062:G1062"/>
    <mergeCell ref="M1062:N1062"/>
    <mergeCell ref="C1063:G1063"/>
    <mergeCell ref="M1063:N1063"/>
    <mergeCell ref="C1064:G1064"/>
    <mergeCell ref="M1064:N1064"/>
    <mergeCell ref="C1065:G1065"/>
    <mergeCell ref="M1065:N1065"/>
    <mergeCell ref="C1066:G1066"/>
    <mergeCell ref="M1066:N1066"/>
    <mergeCell ref="C1067:G1067"/>
    <mergeCell ref="M1067:N1067"/>
    <mergeCell ref="C1068:G1068"/>
    <mergeCell ref="M1068:N1068"/>
    <mergeCell ref="C1069:G1069"/>
    <mergeCell ref="M1069:N1069"/>
    <mergeCell ref="C1070:G1070"/>
    <mergeCell ref="M1070:N1070"/>
    <mergeCell ref="C1071:G1071"/>
    <mergeCell ref="M1071:N1071"/>
    <mergeCell ref="C1072:G1072"/>
    <mergeCell ref="M1072:N1072"/>
    <mergeCell ref="C1073:G1073"/>
    <mergeCell ref="M1073:N1073"/>
    <mergeCell ref="C1074:G1074"/>
    <mergeCell ref="M1074:N1074"/>
    <mergeCell ref="C1075:G1075"/>
    <mergeCell ref="M1075:N1075"/>
    <mergeCell ref="C1076:G1076"/>
    <mergeCell ref="M1076:N1076"/>
    <mergeCell ref="C1077:G1077"/>
    <mergeCell ref="M1077:N1077"/>
    <mergeCell ref="C1078:G1078"/>
    <mergeCell ref="M1078:N1078"/>
    <mergeCell ref="C1079:G1079"/>
    <mergeCell ref="M1079:N1079"/>
    <mergeCell ref="C1080:G1080"/>
    <mergeCell ref="M1080:N1080"/>
    <mergeCell ref="C1081:G1081"/>
    <mergeCell ref="M1081:N1081"/>
    <mergeCell ref="C1082:G1082"/>
    <mergeCell ref="M1082:N1082"/>
    <mergeCell ref="C1083:G1083"/>
    <mergeCell ref="M1083:N1083"/>
    <mergeCell ref="C1084:G1084"/>
    <mergeCell ref="M1084:N1084"/>
    <mergeCell ref="C1085:G1085"/>
    <mergeCell ref="M1085:N1085"/>
    <mergeCell ref="C1086:G1086"/>
    <mergeCell ref="M1086:N1086"/>
    <mergeCell ref="C1087:G1087"/>
    <mergeCell ref="M1087:N1087"/>
    <mergeCell ref="C1088:G1088"/>
    <mergeCell ref="M1088:N1088"/>
    <mergeCell ref="C1089:G1089"/>
    <mergeCell ref="M1089:N1089"/>
    <mergeCell ref="C1090:G1090"/>
    <mergeCell ref="M1090:N1090"/>
    <mergeCell ref="C1091:G1091"/>
    <mergeCell ref="M1091:N1091"/>
    <mergeCell ref="C1092:G1092"/>
    <mergeCell ref="M1092:N1092"/>
    <mergeCell ref="C1093:G1093"/>
    <mergeCell ref="M1093:N1093"/>
    <mergeCell ref="C1094:G1094"/>
    <mergeCell ref="M1094:N1094"/>
    <mergeCell ref="C1095:G1095"/>
    <mergeCell ref="M1095:N1095"/>
    <mergeCell ref="C1096:G1096"/>
    <mergeCell ref="M1096:N1096"/>
    <mergeCell ref="C1098:I1098"/>
    <mergeCell ref="M1098:N1098"/>
    <mergeCell ref="C1100:G1100"/>
    <mergeCell ref="M1100:N1100"/>
    <mergeCell ref="C1101:G1101"/>
    <mergeCell ref="M1101:N1101"/>
    <mergeCell ref="C1102:G1102"/>
    <mergeCell ref="M1102:N1102"/>
    <mergeCell ref="C1103:G1103"/>
    <mergeCell ref="M1103:N1103"/>
    <mergeCell ref="C1104:G1104"/>
    <mergeCell ref="M1104:N1104"/>
    <mergeCell ref="C1105:G1105"/>
    <mergeCell ref="M1105:N1105"/>
    <mergeCell ref="C1106:G1106"/>
    <mergeCell ref="M1106:N1106"/>
    <mergeCell ref="C1107:G1107"/>
    <mergeCell ref="M1107:N1107"/>
    <mergeCell ref="C1108:G1108"/>
    <mergeCell ref="M1108:N1108"/>
    <mergeCell ref="C1109:G1109"/>
    <mergeCell ref="M1109:N1109"/>
    <mergeCell ref="C1110:G1110"/>
    <mergeCell ref="M1110:N1110"/>
    <mergeCell ref="C1111:G1111"/>
    <mergeCell ref="M1111:N1111"/>
    <mergeCell ref="C1112:G1112"/>
    <mergeCell ref="M1112:N1112"/>
    <mergeCell ref="C1113:G1113"/>
    <mergeCell ref="M1113:N1113"/>
    <mergeCell ref="C1114:G1114"/>
    <mergeCell ref="M1114:N1114"/>
    <mergeCell ref="C1115:G1115"/>
    <mergeCell ref="M1115:N1115"/>
    <mergeCell ref="C1116:G1116"/>
    <mergeCell ref="M1116:N1116"/>
    <mergeCell ref="C1117:G1117"/>
    <mergeCell ref="M1117:N1117"/>
    <mergeCell ref="C1118:G1118"/>
    <mergeCell ref="M1118:N1118"/>
    <mergeCell ref="C1119:G1119"/>
    <mergeCell ref="M1119:N1119"/>
    <mergeCell ref="C1120:G1120"/>
    <mergeCell ref="M1120:N1120"/>
    <mergeCell ref="C1121:G1121"/>
    <mergeCell ref="M1121:N1121"/>
    <mergeCell ref="C1122:G1122"/>
    <mergeCell ref="M1122:N1122"/>
    <mergeCell ref="C1123:G1123"/>
    <mergeCell ref="M1123:N1123"/>
    <mergeCell ref="C1124:G1124"/>
    <mergeCell ref="M1124:N1124"/>
    <mergeCell ref="C1125:G1125"/>
    <mergeCell ref="M1125:N1125"/>
    <mergeCell ref="C1126:G1126"/>
    <mergeCell ref="M1126:N1126"/>
    <mergeCell ref="C1127:G1127"/>
    <mergeCell ref="M1127:N1127"/>
    <mergeCell ref="C1128:G1128"/>
    <mergeCell ref="M1128:N1128"/>
    <mergeCell ref="C1129:G1129"/>
    <mergeCell ref="M1129:N1129"/>
    <mergeCell ref="C1130:G1130"/>
    <mergeCell ref="M1130:N1130"/>
    <mergeCell ref="C1131:G1131"/>
    <mergeCell ref="M1131:N1131"/>
    <mergeCell ref="C1132:G1132"/>
    <mergeCell ref="M1132:N1132"/>
    <mergeCell ref="C1133:G1133"/>
    <mergeCell ref="M1133:N1133"/>
    <mergeCell ref="C1134:G1134"/>
    <mergeCell ref="M1134:N1134"/>
    <mergeCell ref="C1135:G1135"/>
    <mergeCell ref="M1135:N1135"/>
    <mergeCell ref="C1136:G1136"/>
    <mergeCell ref="M1136:N1136"/>
    <mergeCell ref="C1137:G1137"/>
    <mergeCell ref="M1137:N1137"/>
    <mergeCell ref="C1138:G1138"/>
    <mergeCell ref="M1138:N1138"/>
    <mergeCell ref="C1139:G1139"/>
    <mergeCell ref="M1139:N1139"/>
    <mergeCell ref="C1140:G1140"/>
    <mergeCell ref="M1140:N1140"/>
    <mergeCell ref="C1141:G1141"/>
    <mergeCell ref="M1141:N1141"/>
    <mergeCell ref="C1143:I1143"/>
    <mergeCell ref="M1143:N1143"/>
    <mergeCell ref="C1145:G1145"/>
    <mergeCell ref="M1145:N1145"/>
    <mergeCell ref="C1146:G1146"/>
    <mergeCell ref="M1146:N1146"/>
    <mergeCell ref="C1147:G1147"/>
    <mergeCell ref="M1147:N1147"/>
    <mergeCell ref="C1148:G1148"/>
    <mergeCell ref="M1148:N1148"/>
    <mergeCell ref="C1149:G1149"/>
    <mergeCell ref="M1149:N1149"/>
    <mergeCell ref="C1150:G1150"/>
    <mergeCell ref="M1150:N1150"/>
    <mergeCell ref="C1151:G1151"/>
    <mergeCell ref="M1151:N1151"/>
    <mergeCell ref="C1152:G1152"/>
    <mergeCell ref="M1152:N1152"/>
    <mergeCell ref="C1153:G1153"/>
    <mergeCell ref="M1153:N1153"/>
    <mergeCell ref="C1154:G1154"/>
    <mergeCell ref="M1154:N1154"/>
    <mergeCell ref="C1155:G1155"/>
    <mergeCell ref="M1155:N1155"/>
    <mergeCell ref="C1156:G1156"/>
    <mergeCell ref="M1156:N1156"/>
    <mergeCell ref="C1157:G1157"/>
    <mergeCell ref="M1157:N1157"/>
    <mergeCell ref="C1158:G1158"/>
    <mergeCell ref="M1158:N1158"/>
    <mergeCell ref="C1159:G1159"/>
    <mergeCell ref="M1159:N1159"/>
    <mergeCell ref="C1160:G1160"/>
    <mergeCell ref="M1160:N1160"/>
    <mergeCell ref="C1161:G1161"/>
    <mergeCell ref="M1161:N1161"/>
    <mergeCell ref="C1162:G1162"/>
    <mergeCell ref="M1162:N1162"/>
    <mergeCell ref="C1163:G1163"/>
    <mergeCell ref="M1163:N1163"/>
    <mergeCell ref="C1164:G1164"/>
    <mergeCell ref="M1164:N1164"/>
    <mergeCell ref="C1165:G1165"/>
    <mergeCell ref="M1165:N1165"/>
    <mergeCell ref="C1166:G1166"/>
    <mergeCell ref="M1166:N1166"/>
    <mergeCell ref="C1167:G1167"/>
    <mergeCell ref="M1167:N1167"/>
    <mergeCell ref="C1168:G1168"/>
    <mergeCell ref="M1168:N1168"/>
    <mergeCell ref="C1169:G1169"/>
    <mergeCell ref="M1169:N1169"/>
    <mergeCell ref="C1170:G1170"/>
    <mergeCell ref="M1170:N1170"/>
    <mergeCell ref="C1171:G1171"/>
    <mergeCell ref="M1171:N1171"/>
    <mergeCell ref="C1172:G1172"/>
    <mergeCell ref="M1172:N1172"/>
    <mergeCell ref="C1173:G1173"/>
    <mergeCell ref="M1173:N1173"/>
    <mergeCell ref="C1174:G1174"/>
    <mergeCell ref="M1174:N1174"/>
    <mergeCell ref="C1175:G1175"/>
    <mergeCell ref="M1175:N1175"/>
    <mergeCell ref="C1176:G1176"/>
    <mergeCell ref="M1176:N1176"/>
    <mergeCell ref="C1177:G1177"/>
    <mergeCell ref="M1177:N1177"/>
    <mergeCell ref="C1178:G1178"/>
    <mergeCell ref="M1178:N1178"/>
    <mergeCell ref="C1179:G1179"/>
    <mergeCell ref="M1179:N1179"/>
    <mergeCell ref="C1180:G1180"/>
    <mergeCell ref="M1180:N1180"/>
    <mergeCell ref="C1181:G1181"/>
    <mergeCell ref="M1181:N1181"/>
    <mergeCell ref="C1182:G1182"/>
    <mergeCell ref="M1182:N1182"/>
    <mergeCell ref="C1183:G1183"/>
    <mergeCell ref="M1183:N1183"/>
    <mergeCell ref="C1184:G1184"/>
    <mergeCell ref="M1184:N1184"/>
    <mergeCell ref="C1185:G1185"/>
    <mergeCell ref="M1185:N1185"/>
    <mergeCell ref="C1186:G1186"/>
    <mergeCell ref="M1186:N1186"/>
    <mergeCell ref="C1188:I1188"/>
    <mergeCell ref="M1188:N1188"/>
    <mergeCell ref="C1190:G1190"/>
    <mergeCell ref="M1190:N1190"/>
    <mergeCell ref="C1191:G1191"/>
    <mergeCell ref="M1191:N1191"/>
    <mergeCell ref="C1192:G1192"/>
    <mergeCell ref="M1192:N1192"/>
    <mergeCell ref="C1193:G1193"/>
    <mergeCell ref="M1193:N1193"/>
    <mergeCell ref="C1194:G1194"/>
    <mergeCell ref="M1194:N1194"/>
    <mergeCell ref="C1195:G1195"/>
    <mergeCell ref="M1195:N1195"/>
    <mergeCell ref="C1196:G1196"/>
    <mergeCell ref="M1196:N1196"/>
    <mergeCell ref="C1197:G1197"/>
    <mergeCell ref="M1197:N1197"/>
    <mergeCell ref="C1198:G1198"/>
    <mergeCell ref="M1198:N1198"/>
    <mergeCell ref="C1199:G1199"/>
    <mergeCell ref="M1199:N1199"/>
    <mergeCell ref="C1200:G1200"/>
    <mergeCell ref="M1200:N1200"/>
    <mergeCell ref="C1201:G1201"/>
    <mergeCell ref="M1201:N1201"/>
    <mergeCell ref="C1202:G1202"/>
    <mergeCell ref="M1202:N1202"/>
    <mergeCell ref="C1203:G1203"/>
    <mergeCell ref="M1203:N1203"/>
    <mergeCell ref="C1204:G1204"/>
    <mergeCell ref="M1204:N1204"/>
    <mergeCell ref="C1205:G1205"/>
    <mergeCell ref="M1205:N1205"/>
    <mergeCell ref="C1206:G1206"/>
    <mergeCell ref="M1206:N1206"/>
    <mergeCell ref="C1207:G1207"/>
    <mergeCell ref="M1207:N1207"/>
    <mergeCell ref="C1208:G1208"/>
    <mergeCell ref="M1208:N1208"/>
    <mergeCell ref="C1209:G1209"/>
    <mergeCell ref="M1209:N1209"/>
    <mergeCell ref="C1210:G1210"/>
    <mergeCell ref="M1210:N1210"/>
    <mergeCell ref="C1211:G1211"/>
    <mergeCell ref="M1211:N1211"/>
    <mergeCell ref="C1212:G1212"/>
    <mergeCell ref="M1212:N1212"/>
    <mergeCell ref="C1213:G1213"/>
    <mergeCell ref="M1213:N1213"/>
    <mergeCell ref="C1214:G1214"/>
    <mergeCell ref="M1214:N1214"/>
    <mergeCell ref="C1215:G1215"/>
    <mergeCell ref="M1215:N1215"/>
    <mergeCell ref="C1216:G1216"/>
    <mergeCell ref="M1216:N1216"/>
    <mergeCell ref="C1217:G1217"/>
    <mergeCell ref="M1217:N1217"/>
    <mergeCell ref="C1218:G1218"/>
    <mergeCell ref="M1218:N1218"/>
    <mergeCell ref="C1219:G1219"/>
    <mergeCell ref="M1219:N1219"/>
    <mergeCell ref="C1220:G1220"/>
    <mergeCell ref="M1220:N1220"/>
    <mergeCell ref="C1221:G1221"/>
    <mergeCell ref="M1221:N1221"/>
    <mergeCell ref="C1222:G1222"/>
    <mergeCell ref="M1222:N1222"/>
    <mergeCell ref="C1223:G1223"/>
    <mergeCell ref="M1223:N1223"/>
    <mergeCell ref="C1224:G1224"/>
    <mergeCell ref="M1224:N1224"/>
    <mergeCell ref="C1225:G1225"/>
    <mergeCell ref="M1225:N1225"/>
    <mergeCell ref="C1226:G1226"/>
    <mergeCell ref="M1226:N1226"/>
    <mergeCell ref="C1227:G1227"/>
    <mergeCell ref="M1227:N1227"/>
    <mergeCell ref="C1228:G1228"/>
    <mergeCell ref="M1228:N1228"/>
    <mergeCell ref="C1229:G1229"/>
    <mergeCell ref="M1229:N1229"/>
    <mergeCell ref="C1230:G1230"/>
    <mergeCell ref="M1230:N1230"/>
    <mergeCell ref="C1231:G1231"/>
    <mergeCell ref="M1231:N1231"/>
    <mergeCell ref="C1233:I1233"/>
    <mergeCell ref="M1233:N1233"/>
    <mergeCell ref="C1235:G1235"/>
    <mergeCell ref="M1235:N1235"/>
    <mergeCell ref="C1236:G1236"/>
    <mergeCell ref="M1236:N1236"/>
    <mergeCell ref="C1237:G1237"/>
    <mergeCell ref="M1237:N1237"/>
    <mergeCell ref="C1238:G1238"/>
    <mergeCell ref="M1238:N1238"/>
    <mergeCell ref="C1239:G1239"/>
    <mergeCell ref="M1239:N1239"/>
    <mergeCell ref="C1240:G1240"/>
    <mergeCell ref="M1240:N1240"/>
    <mergeCell ref="C1241:G1241"/>
    <mergeCell ref="M1241:N1241"/>
    <mergeCell ref="C1242:G1242"/>
    <mergeCell ref="M1242:N1242"/>
    <mergeCell ref="C1243:G1243"/>
    <mergeCell ref="M1243:N1243"/>
    <mergeCell ref="C1244:G1244"/>
    <mergeCell ref="M1244:N1244"/>
    <mergeCell ref="C1245:G1245"/>
    <mergeCell ref="M1245:N1245"/>
    <mergeCell ref="C1246:G1246"/>
    <mergeCell ref="M1246:N1246"/>
    <mergeCell ref="C1247:G1247"/>
    <mergeCell ref="M1247:N1247"/>
    <mergeCell ref="C1248:G1248"/>
    <mergeCell ref="M1248:N1248"/>
    <mergeCell ref="C1249:G1249"/>
    <mergeCell ref="M1249:N1249"/>
    <mergeCell ref="C1250:G1250"/>
    <mergeCell ref="M1250:N1250"/>
    <mergeCell ref="C1251:G1251"/>
    <mergeCell ref="M1251:N1251"/>
    <mergeCell ref="C1252:G1252"/>
    <mergeCell ref="M1252:N1252"/>
    <mergeCell ref="C1253:G1253"/>
    <mergeCell ref="M1253:N1253"/>
    <mergeCell ref="C1254:G1254"/>
    <mergeCell ref="M1254:N1254"/>
    <mergeCell ref="C1255:G1255"/>
    <mergeCell ref="M1255:N1255"/>
    <mergeCell ref="C1256:G1256"/>
    <mergeCell ref="M1256:N1256"/>
    <mergeCell ref="C1257:G1257"/>
    <mergeCell ref="M1257:N1257"/>
    <mergeCell ref="C1258:G1258"/>
    <mergeCell ref="M1258:N1258"/>
    <mergeCell ref="C1259:G1259"/>
    <mergeCell ref="M1259:N1259"/>
    <mergeCell ref="C1260:G1260"/>
    <mergeCell ref="M1260:N1260"/>
    <mergeCell ref="C1261:G1261"/>
    <mergeCell ref="M1261:N1261"/>
    <mergeCell ref="C1262:G1262"/>
    <mergeCell ref="M1262:N1262"/>
    <mergeCell ref="C1263:G1263"/>
    <mergeCell ref="M1263:N1263"/>
    <mergeCell ref="C1264:G1264"/>
    <mergeCell ref="M1264:N1264"/>
    <mergeCell ref="C1265:G1265"/>
    <mergeCell ref="M1265:N1265"/>
    <mergeCell ref="C1266:G1266"/>
    <mergeCell ref="M1266:N1266"/>
    <mergeCell ref="C1267:G1267"/>
    <mergeCell ref="M1267:N1267"/>
    <mergeCell ref="C1268:G1268"/>
    <mergeCell ref="M1268:N1268"/>
    <mergeCell ref="C1269:G1269"/>
    <mergeCell ref="M1269:N1269"/>
    <mergeCell ref="C1270:G1270"/>
    <mergeCell ref="M1270:N1270"/>
    <mergeCell ref="C1271:G1271"/>
    <mergeCell ref="M1271:N1271"/>
    <mergeCell ref="C1272:G1272"/>
    <mergeCell ref="M1272:N1272"/>
    <mergeCell ref="C1273:G1273"/>
    <mergeCell ref="M1273:N1273"/>
    <mergeCell ref="C1274:G1274"/>
    <mergeCell ref="M1274:N1274"/>
    <mergeCell ref="C1275:G1275"/>
    <mergeCell ref="M1275:N1275"/>
    <mergeCell ref="C1276:G1276"/>
    <mergeCell ref="M1276:N1276"/>
    <mergeCell ref="C1278:I1278"/>
    <mergeCell ref="M1278:N1278"/>
    <mergeCell ref="C1280:G1280"/>
    <mergeCell ref="M1280:N1280"/>
    <mergeCell ref="C1281:G1281"/>
    <mergeCell ref="M1281:N1281"/>
    <mergeCell ref="C1282:G1282"/>
    <mergeCell ref="M1282:N1282"/>
    <mergeCell ref="C1283:G1283"/>
    <mergeCell ref="M1283:N1283"/>
    <mergeCell ref="C1284:G1284"/>
    <mergeCell ref="M1284:N1284"/>
    <mergeCell ref="C1285:G1285"/>
    <mergeCell ref="M1285:N1285"/>
    <mergeCell ref="C1286:G1286"/>
    <mergeCell ref="M1286:N1286"/>
    <mergeCell ref="C1287:G1287"/>
    <mergeCell ref="M1287:N1287"/>
    <mergeCell ref="C1288:G1288"/>
    <mergeCell ref="M1288:N1288"/>
    <mergeCell ref="C1289:G1289"/>
    <mergeCell ref="M1289:N1289"/>
    <mergeCell ref="C1290:G1290"/>
    <mergeCell ref="M1290:N1290"/>
    <mergeCell ref="C1291:G1291"/>
    <mergeCell ref="M1291:N1291"/>
    <mergeCell ref="C1292:G1292"/>
    <mergeCell ref="M1292:N1292"/>
    <mergeCell ref="C1293:G1293"/>
    <mergeCell ref="M1293:N1293"/>
    <mergeCell ref="C1294:G1294"/>
    <mergeCell ref="M1294:N1294"/>
    <mergeCell ref="C1295:G1295"/>
    <mergeCell ref="M1295:N1295"/>
    <mergeCell ref="C1296:G1296"/>
    <mergeCell ref="M1296:N1296"/>
    <mergeCell ref="C1297:G1297"/>
    <mergeCell ref="M1297:N1297"/>
    <mergeCell ref="C1298:G1298"/>
    <mergeCell ref="M1298:N1298"/>
    <mergeCell ref="C1299:G1299"/>
    <mergeCell ref="M1299:N1299"/>
    <mergeCell ref="C1300:G1300"/>
    <mergeCell ref="M1300:N1300"/>
    <mergeCell ref="C1301:G1301"/>
    <mergeCell ref="M1301:N1301"/>
    <mergeCell ref="C1302:G1302"/>
    <mergeCell ref="M1302:N1302"/>
    <mergeCell ref="C1303:G1303"/>
    <mergeCell ref="M1303:N1303"/>
    <mergeCell ref="C1304:G1304"/>
    <mergeCell ref="M1304:N1304"/>
    <mergeCell ref="C1305:G1305"/>
    <mergeCell ref="M1305:N1305"/>
    <mergeCell ref="C1306:G1306"/>
    <mergeCell ref="M1306:N1306"/>
    <mergeCell ref="C1307:G1307"/>
    <mergeCell ref="M1307:N1307"/>
    <mergeCell ref="C1308:G1308"/>
    <mergeCell ref="M1308:N1308"/>
    <mergeCell ref="C1309:G1309"/>
    <mergeCell ref="M1309:N1309"/>
    <mergeCell ref="C1310:G1310"/>
    <mergeCell ref="M1310:N1310"/>
    <mergeCell ref="C1311:G1311"/>
    <mergeCell ref="M1311:N1311"/>
    <mergeCell ref="C1312:G1312"/>
    <mergeCell ref="M1312:N1312"/>
    <mergeCell ref="C1313:G1313"/>
    <mergeCell ref="M1313:N1313"/>
    <mergeCell ref="C1314:G1314"/>
    <mergeCell ref="M1314:N1314"/>
    <mergeCell ref="C1315:G1315"/>
    <mergeCell ref="M1315:N1315"/>
    <mergeCell ref="C1316:G1316"/>
    <mergeCell ref="M1316:N1316"/>
    <mergeCell ref="C1317:G1317"/>
    <mergeCell ref="M1317:N1317"/>
    <mergeCell ref="C1318:G1318"/>
    <mergeCell ref="M1318:N1318"/>
    <mergeCell ref="C1319:G1319"/>
    <mergeCell ref="M1319:N1319"/>
    <mergeCell ref="C1320:G1320"/>
    <mergeCell ref="M1320:N1320"/>
    <mergeCell ref="C1321:G1321"/>
    <mergeCell ref="M1321:N1321"/>
    <mergeCell ref="C1323:I1323"/>
    <mergeCell ref="M1323:N1323"/>
    <mergeCell ref="C1325:G1325"/>
    <mergeCell ref="M1325:N1325"/>
    <mergeCell ref="C1326:G1326"/>
    <mergeCell ref="M1326:N1326"/>
    <mergeCell ref="C1327:G1327"/>
    <mergeCell ref="M1327:N1327"/>
    <mergeCell ref="C1328:G1328"/>
    <mergeCell ref="M1328:N1328"/>
    <mergeCell ref="C1329:G1329"/>
    <mergeCell ref="M1329:N1329"/>
    <mergeCell ref="C1330:G1330"/>
    <mergeCell ref="M1330:N1330"/>
    <mergeCell ref="C1331:G1331"/>
    <mergeCell ref="M1331:N1331"/>
    <mergeCell ref="C1332:G1332"/>
    <mergeCell ref="M1332:N1332"/>
    <mergeCell ref="C1333:G1333"/>
    <mergeCell ref="M1333:N1333"/>
    <mergeCell ref="C1334:G1334"/>
    <mergeCell ref="M1334:N1334"/>
    <mergeCell ref="C1335:G1335"/>
    <mergeCell ref="M1335:N1335"/>
    <mergeCell ref="C1336:G1336"/>
    <mergeCell ref="M1336:N1336"/>
    <mergeCell ref="C1337:G1337"/>
    <mergeCell ref="M1337:N1337"/>
    <mergeCell ref="C1338:G1338"/>
    <mergeCell ref="M1338:N1338"/>
    <mergeCell ref="C1339:G1339"/>
    <mergeCell ref="M1339:N1339"/>
    <mergeCell ref="C1340:G1340"/>
    <mergeCell ref="M1340:N1340"/>
    <mergeCell ref="C1341:G1341"/>
    <mergeCell ref="M1341:N1341"/>
    <mergeCell ref="C1342:G1342"/>
    <mergeCell ref="M1342:N1342"/>
    <mergeCell ref="C1343:G1343"/>
    <mergeCell ref="M1343:N1343"/>
    <mergeCell ref="C1344:G1344"/>
    <mergeCell ref="M1344:N1344"/>
    <mergeCell ref="C1345:G1345"/>
    <mergeCell ref="M1345:N1345"/>
    <mergeCell ref="C1346:G1346"/>
    <mergeCell ref="M1346:N1346"/>
    <mergeCell ref="C1347:G1347"/>
    <mergeCell ref="M1347:N1347"/>
    <mergeCell ref="C1348:G1348"/>
    <mergeCell ref="M1348:N1348"/>
    <mergeCell ref="C1349:G1349"/>
    <mergeCell ref="M1349:N1349"/>
    <mergeCell ref="C1350:G1350"/>
    <mergeCell ref="M1350:N1350"/>
    <mergeCell ref="C1351:G1351"/>
    <mergeCell ref="M1351:N1351"/>
    <mergeCell ref="C1352:G1352"/>
    <mergeCell ref="M1352:N1352"/>
    <mergeCell ref="C1353:G1353"/>
    <mergeCell ref="M1353:N1353"/>
    <mergeCell ref="C1354:G1354"/>
    <mergeCell ref="M1354:N1354"/>
    <mergeCell ref="C1355:G1355"/>
    <mergeCell ref="M1355:N1355"/>
    <mergeCell ref="C1356:G1356"/>
    <mergeCell ref="M1356:N1356"/>
    <mergeCell ref="C1357:G1357"/>
    <mergeCell ref="M1357:N1357"/>
    <mergeCell ref="C1358:G1358"/>
    <mergeCell ref="M1358:N1358"/>
    <mergeCell ref="C1359:G1359"/>
    <mergeCell ref="M1359:N1359"/>
    <mergeCell ref="C1360:G1360"/>
    <mergeCell ref="M1360:N1360"/>
    <mergeCell ref="C1361:G1361"/>
    <mergeCell ref="M1361:N1361"/>
    <mergeCell ref="C1362:G1362"/>
    <mergeCell ref="M1362:N1362"/>
    <mergeCell ref="C1363:G1363"/>
    <mergeCell ref="M1363:N1363"/>
    <mergeCell ref="C1364:G1364"/>
    <mergeCell ref="M1364:N1364"/>
    <mergeCell ref="C1365:G1365"/>
    <mergeCell ref="M1365:N1365"/>
    <mergeCell ref="C1366:G1366"/>
    <mergeCell ref="M1366:N1366"/>
    <mergeCell ref="C1368:I1368"/>
    <mergeCell ref="M1368:N1368"/>
    <mergeCell ref="C1370:G1370"/>
    <mergeCell ref="M1370:N1370"/>
    <mergeCell ref="C1371:G1371"/>
    <mergeCell ref="M1371:N1371"/>
    <mergeCell ref="C1372:G1372"/>
    <mergeCell ref="M1372:N1372"/>
    <mergeCell ref="C1373:G1373"/>
    <mergeCell ref="M1373:N1373"/>
    <mergeCell ref="C1374:G1374"/>
    <mergeCell ref="M1374:N1374"/>
    <mergeCell ref="C1375:G1375"/>
    <mergeCell ref="M1375:N1375"/>
    <mergeCell ref="C1376:G1376"/>
    <mergeCell ref="M1376:N1376"/>
    <mergeCell ref="C1377:G1377"/>
    <mergeCell ref="M1377:N1377"/>
    <mergeCell ref="C1378:G1378"/>
    <mergeCell ref="M1378:N1378"/>
    <mergeCell ref="C1379:G1379"/>
    <mergeCell ref="M1379:N1379"/>
    <mergeCell ref="C1380:G1380"/>
    <mergeCell ref="M1380:N1380"/>
    <mergeCell ref="C1381:G1381"/>
    <mergeCell ref="M1381:N1381"/>
    <mergeCell ref="C1382:G1382"/>
    <mergeCell ref="M1382:N1382"/>
    <mergeCell ref="C1383:G1383"/>
    <mergeCell ref="M1383:N1383"/>
    <mergeCell ref="C1384:G1384"/>
    <mergeCell ref="M1384:N1384"/>
    <mergeCell ref="C1385:G1385"/>
    <mergeCell ref="M1385:N1385"/>
    <mergeCell ref="C1386:G1386"/>
    <mergeCell ref="M1386:N1386"/>
    <mergeCell ref="C1387:G1387"/>
    <mergeCell ref="M1387:N1387"/>
    <mergeCell ref="C1388:G1388"/>
    <mergeCell ref="M1388:N1388"/>
    <mergeCell ref="C1389:G1389"/>
    <mergeCell ref="M1389:N1389"/>
    <mergeCell ref="C1390:G1390"/>
    <mergeCell ref="M1390:N1390"/>
    <mergeCell ref="C1391:G1391"/>
    <mergeCell ref="M1391:N1391"/>
    <mergeCell ref="C1392:G1392"/>
    <mergeCell ref="M1392:N1392"/>
    <mergeCell ref="C1393:G1393"/>
    <mergeCell ref="M1393:N1393"/>
    <mergeCell ref="C1394:G1394"/>
    <mergeCell ref="M1394:N1394"/>
    <mergeCell ref="C1395:G1395"/>
    <mergeCell ref="M1395:N1395"/>
    <mergeCell ref="C1396:G1396"/>
    <mergeCell ref="M1396:N1396"/>
    <mergeCell ref="C1397:G1397"/>
    <mergeCell ref="M1397:N1397"/>
    <mergeCell ref="C1398:G1398"/>
    <mergeCell ref="M1398:N1398"/>
    <mergeCell ref="C1399:G1399"/>
    <mergeCell ref="M1399:N1399"/>
    <mergeCell ref="C1400:G1400"/>
    <mergeCell ref="M1400:N1400"/>
    <mergeCell ref="C1401:G1401"/>
    <mergeCell ref="M1401:N1401"/>
    <mergeCell ref="C1402:G1402"/>
    <mergeCell ref="M1402:N1402"/>
    <mergeCell ref="C1403:G1403"/>
    <mergeCell ref="M1403:N1403"/>
    <mergeCell ref="C1404:G1404"/>
    <mergeCell ref="M1404:N1404"/>
    <mergeCell ref="C1405:G1405"/>
    <mergeCell ref="M1405:N1405"/>
    <mergeCell ref="C1406:G1406"/>
    <mergeCell ref="M1406:N1406"/>
    <mergeCell ref="C1407:G1407"/>
    <mergeCell ref="M1407:N1407"/>
    <mergeCell ref="C1408:G1408"/>
    <mergeCell ref="M1408:N1408"/>
    <mergeCell ref="C1409:G1409"/>
    <mergeCell ref="M1409:N1409"/>
    <mergeCell ref="C1410:G1410"/>
    <mergeCell ref="M1410:N1410"/>
    <mergeCell ref="C1411:G1411"/>
    <mergeCell ref="M1411:N1411"/>
    <mergeCell ref="C1413:I1413"/>
    <mergeCell ref="M1413:N1413"/>
    <mergeCell ref="C1415:G1415"/>
    <mergeCell ref="M1415:N1415"/>
    <mergeCell ref="C1416:G1416"/>
    <mergeCell ref="M1416:N1416"/>
    <mergeCell ref="C1417:G1417"/>
    <mergeCell ref="M1417:N1417"/>
    <mergeCell ref="C1418:G1418"/>
    <mergeCell ref="M1418:N1418"/>
    <mergeCell ref="C1419:G1419"/>
    <mergeCell ref="M1419:N1419"/>
    <mergeCell ref="C1420:G1420"/>
    <mergeCell ref="M1420:N1420"/>
    <mergeCell ref="C1421:G1421"/>
    <mergeCell ref="M1421:N1421"/>
    <mergeCell ref="C1422:G1422"/>
    <mergeCell ref="M1422:N1422"/>
    <mergeCell ref="C1423:G1423"/>
    <mergeCell ref="M1423:N1423"/>
    <mergeCell ref="C1424:G1424"/>
    <mergeCell ref="M1424:N1424"/>
    <mergeCell ref="C1425:G1425"/>
    <mergeCell ref="M1425:N1425"/>
    <mergeCell ref="C1426:G1426"/>
    <mergeCell ref="M1426:N1426"/>
    <mergeCell ref="C1427:G1427"/>
    <mergeCell ref="M1427:N1427"/>
    <mergeCell ref="C1428:G1428"/>
    <mergeCell ref="M1428:N1428"/>
    <mergeCell ref="C1429:G1429"/>
    <mergeCell ref="M1429:N1429"/>
    <mergeCell ref="C1430:G1430"/>
    <mergeCell ref="M1430:N1430"/>
    <mergeCell ref="C1431:G1431"/>
    <mergeCell ref="M1431:N1431"/>
    <mergeCell ref="C1432:G1432"/>
    <mergeCell ref="M1432:N1432"/>
    <mergeCell ref="C1433:G1433"/>
    <mergeCell ref="M1433:N1433"/>
    <mergeCell ref="C1434:G1434"/>
    <mergeCell ref="M1434:N1434"/>
    <mergeCell ref="C1435:G1435"/>
    <mergeCell ref="M1435:N1435"/>
    <mergeCell ref="C1436:G1436"/>
    <mergeCell ref="M1436:N1436"/>
    <mergeCell ref="C1437:G1437"/>
    <mergeCell ref="M1437:N1437"/>
    <mergeCell ref="C1438:G1438"/>
    <mergeCell ref="M1438:N1438"/>
    <mergeCell ref="C1439:G1439"/>
    <mergeCell ref="M1439:N1439"/>
    <mergeCell ref="C1440:G1440"/>
    <mergeCell ref="M1440:N1440"/>
    <mergeCell ref="C1441:G1441"/>
    <mergeCell ref="M1441:N1441"/>
    <mergeCell ref="C1442:G1442"/>
    <mergeCell ref="M1442:N1442"/>
    <mergeCell ref="C1443:G1443"/>
    <mergeCell ref="M1443:N1443"/>
    <mergeCell ref="C1444:G1444"/>
    <mergeCell ref="M1444:N1444"/>
    <mergeCell ref="C1445:G1445"/>
    <mergeCell ref="M1445:N1445"/>
    <mergeCell ref="C1446:G1446"/>
    <mergeCell ref="M1446:N1446"/>
    <mergeCell ref="C1447:G1447"/>
    <mergeCell ref="M1447:N1447"/>
    <mergeCell ref="C1448:G1448"/>
    <mergeCell ref="M1448:N1448"/>
    <mergeCell ref="C1449:G1449"/>
    <mergeCell ref="M1449:N1449"/>
    <mergeCell ref="C1450:G1450"/>
    <mergeCell ref="M1450:N1450"/>
    <mergeCell ref="C1451:G1451"/>
    <mergeCell ref="M1451:N1451"/>
    <mergeCell ref="C1452:G1452"/>
    <mergeCell ref="M1452:N1452"/>
    <mergeCell ref="C1453:G1453"/>
    <mergeCell ref="M1453:N1453"/>
    <mergeCell ref="C1454:G1454"/>
    <mergeCell ref="M1454:N1454"/>
    <mergeCell ref="C1455:G1455"/>
    <mergeCell ref="M1455:N1455"/>
    <mergeCell ref="C1456:G1456"/>
    <mergeCell ref="M1456:N1456"/>
    <mergeCell ref="C1458:I1458"/>
    <mergeCell ref="M1458:N1458"/>
    <mergeCell ref="C1460:G1460"/>
    <mergeCell ref="M1460:N1460"/>
    <mergeCell ref="C1461:G1461"/>
    <mergeCell ref="M1461:N1461"/>
    <mergeCell ref="C1462:G1462"/>
    <mergeCell ref="M1462:N1462"/>
    <mergeCell ref="C1463:G1463"/>
    <mergeCell ref="M1463:N1463"/>
    <mergeCell ref="C1464:G1464"/>
    <mergeCell ref="M1464:N1464"/>
    <mergeCell ref="C1465:G1465"/>
    <mergeCell ref="M1465:N1465"/>
    <mergeCell ref="C1466:G1466"/>
    <mergeCell ref="M1466:N1466"/>
    <mergeCell ref="C1467:G1467"/>
    <mergeCell ref="M1467:N1467"/>
    <mergeCell ref="C1468:G1468"/>
    <mergeCell ref="M1468:N1468"/>
    <mergeCell ref="C1469:G1469"/>
    <mergeCell ref="M1469:N1469"/>
    <mergeCell ref="C1470:G1470"/>
    <mergeCell ref="M1470:N1470"/>
    <mergeCell ref="C1471:G1471"/>
    <mergeCell ref="M1471:N1471"/>
    <mergeCell ref="C1472:G1472"/>
    <mergeCell ref="M1472:N1472"/>
    <mergeCell ref="C1473:G1473"/>
    <mergeCell ref="M1473:N1473"/>
    <mergeCell ref="C1474:G1474"/>
    <mergeCell ref="M1474:N1474"/>
    <mergeCell ref="C1475:G1475"/>
    <mergeCell ref="M1475:N1475"/>
    <mergeCell ref="C1476:G1476"/>
    <mergeCell ref="M1476:N1476"/>
    <mergeCell ref="C1477:G1477"/>
    <mergeCell ref="M1477:N1477"/>
    <mergeCell ref="C1478:G1478"/>
    <mergeCell ref="M1478:N1478"/>
    <mergeCell ref="C1479:G1479"/>
    <mergeCell ref="M1479:N1479"/>
    <mergeCell ref="C1480:G1480"/>
    <mergeCell ref="M1480:N1480"/>
    <mergeCell ref="C1481:G1481"/>
    <mergeCell ref="M1481:N1481"/>
    <mergeCell ref="C1482:G1482"/>
    <mergeCell ref="M1482:N1482"/>
    <mergeCell ref="C1483:G1483"/>
    <mergeCell ref="M1483:N1483"/>
    <mergeCell ref="C1484:G1484"/>
    <mergeCell ref="M1484:N1484"/>
    <mergeCell ref="C1485:G1485"/>
    <mergeCell ref="M1485:N1485"/>
    <mergeCell ref="C1486:G1486"/>
    <mergeCell ref="M1486:N1486"/>
    <mergeCell ref="C1487:G1487"/>
    <mergeCell ref="M1487:N1487"/>
    <mergeCell ref="C1488:G1488"/>
    <mergeCell ref="M1488:N1488"/>
    <mergeCell ref="C1489:G1489"/>
    <mergeCell ref="M1489:N1489"/>
    <mergeCell ref="C1490:G1490"/>
    <mergeCell ref="M1490:N1490"/>
    <mergeCell ref="C1491:G1491"/>
    <mergeCell ref="M1491:N1491"/>
    <mergeCell ref="C1492:G1492"/>
    <mergeCell ref="M1492:N1492"/>
    <mergeCell ref="C1493:G1493"/>
    <mergeCell ref="M1493:N1493"/>
    <mergeCell ref="C1494:G1494"/>
    <mergeCell ref="M1494:N1494"/>
    <mergeCell ref="C1495:G1495"/>
    <mergeCell ref="M1495:N1495"/>
    <mergeCell ref="C1496:G1496"/>
    <mergeCell ref="M1496:N1496"/>
    <mergeCell ref="C1497:G1497"/>
    <mergeCell ref="M1497:N1497"/>
    <mergeCell ref="C1498:G1498"/>
    <mergeCell ref="M1498:N1498"/>
    <mergeCell ref="C1499:G1499"/>
    <mergeCell ref="M1499:N1499"/>
    <mergeCell ref="C1500:G1500"/>
    <mergeCell ref="M1500:N1500"/>
    <mergeCell ref="C1501:G1501"/>
    <mergeCell ref="M1501:N1501"/>
    <mergeCell ref="C1503:I1503"/>
    <mergeCell ref="M1503:N1503"/>
    <mergeCell ref="C1505:G1505"/>
    <mergeCell ref="M1505:N1505"/>
    <mergeCell ref="C1506:G1506"/>
    <mergeCell ref="M1506:N1506"/>
    <mergeCell ref="C1507:G1507"/>
    <mergeCell ref="M1507:N1507"/>
    <mergeCell ref="C1508:G1508"/>
    <mergeCell ref="M1508:N1508"/>
    <mergeCell ref="C1509:G1509"/>
    <mergeCell ref="M1509:N1509"/>
    <mergeCell ref="C1510:G1510"/>
    <mergeCell ref="M1510:N1510"/>
    <mergeCell ref="C1511:G1511"/>
    <mergeCell ref="M1511:N1511"/>
    <mergeCell ref="C1512:G1512"/>
    <mergeCell ref="M1512:N1512"/>
    <mergeCell ref="C1513:G1513"/>
    <mergeCell ref="M1513:N1513"/>
    <mergeCell ref="C1514:G1514"/>
    <mergeCell ref="M1514:N1514"/>
    <mergeCell ref="C1515:G1515"/>
    <mergeCell ref="M1515:N1515"/>
    <mergeCell ref="C1516:G1516"/>
    <mergeCell ref="M1516:N1516"/>
    <mergeCell ref="C1517:G1517"/>
    <mergeCell ref="M1517:N1517"/>
    <mergeCell ref="C1518:G1518"/>
    <mergeCell ref="M1518:N1518"/>
    <mergeCell ref="C1519:G1519"/>
    <mergeCell ref="M1519:N1519"/>
    <mergeCell ref="C1520:G1520"/>
    <mergeCell ref="M1520:N1520"/>
    <mergeCell ref="C1521:G1521"/>
    <mergeCell ref="M1521:N1521"/>
    <mergeCell ref="C1522:G1522"/>
    <mergeCell ref="M1522:N1522"/>
    <mergeCell ref="C1523:G1523"/>
    <mergeCell ref="M1523:N1523"/>
    <mergeCell ref="C1524:G1524"/>
    <mergeCell ref="M1524:N1524"/>
    <mergeCell ref="C1525:G1525"/>
    <mergeCell ref="M1525:N1525"/>
    <mergeCell ref="C1526:G1526"/>
    <mergeCell ref="M1526:N1526"/>
    <mergeCell ref="C1527:G1527"/>
    <mergeCell ref="M1527:N1527"/>
    <mergeCell ref="C1528:G1528"/>
    <mergeCell ref="M1528:N1528"/>
    <mergeCell ref="C1529:G1529"/>
    <mergeCell ref="M1529:N1529"/>
    <mergeCell ref="C1530:G1530"/>
    <mergeCell ref="M1530:N1530"/>
    <mergeCell ref="C1531:G1531"/>
    <mergeCell ref="M1531:N1531"/>
    <mergeCell ref="C1532:G1532"/>
    <mergeCell ref="M1532:N1532"/>
    <mergeCell ref="C1533:G1533"/>
    <mergeCell ref="M1533:N1533"/>
    <mergeCell ref="C1534:G1534"/>
    <mergeCell ref="M1534:N1534"/>
    <mergeCell ref="C1535:G1535"/>
    <mergeCell ref="M1535:N1535"/>
    <mergeCell ref="C1536:G1536"/>
    <mergeCell ref="M1536:N1536"/>
    <mergeCell ref="C1537:G1537"/>
    <mergeCell ref="M1537:N1537"/>
    <mergeCell ref="C1538:G1538"/>
    <mergeCell ref="M1538:N1538"/>
    <mergeCell ref="C1539:G1539"/>
    <mergeCell ref="M1539:N1539"/>
    <mergeCell ref="C1540:G1540"/>
    <mergeCell ref="M1540:N1540"/>
    <mergeCell ref="C1541:G1541"/>
    <mergeCell ref="M1541:N1541"/>
    <mergeCell ref="C1542:G1542"/>
    <mergeCell ref="M1542:N1542"/>
    <mergeCell ref="C1543:G1543"/>
    <mergeCell ref="M1543:N1543"/>
    <mergeCell ref="C1544:G1544"/>
    <mergeCell ref="M1544:N1544"/>
    <mergeCell ref="C1545:G1545"/>
    <mergeCell ref="M1545:N1545"/>
    <mergeCell ref="C1546:G1546"/>
    <mergeCell ref="M1546:N1546"/>
    <mergeCell ref="C1548:I1548"/>
    <mergeCell ref="M1548:N1548"/>
    <mergeCell ref="C1550:G1550"/>
    <mergeCell ref="M1550:N1550"/>
    <mergeCell ref="C1551:G1551"/>
    <mergeCell ref="M1551:N1551"/>
    <mergeCell ref="C1552:G1552"/>
    <mergeCell ref="M1552:N1552"/>
    <mergeCell ref="C1553:G1553"/>
    <mergeCell ref="M1553:N1553"/>
    <mergeCell ref="C1554:G1554"/>
    <mergeCell ref="M1554:N1554"/>
    <mergeCell ref="C1555:G1555"/>
    <mergeCell ref="M1555:N1555"/>
    <mergeCell ref="C1556:G1556"/>
    <mergeCell ref="M1556:N1556"/>
    <mergeCell ref="C1557:G1557"/>
    <mergeCell ref="M1557:N1557"/>
    <mergeCell ref="C1558:G1558"/>
    <mergeCell ref="M1558:N1558"/>
    <mergeCell ref="C1559:G1559"/>
    <mergeCell ref="M1559:N1559"/>
    <mergeCell ref="C1560:G1560"/>
    <mergeCell ref="M1560:N1560"/>
    <mergeCell ref="C1561:G1561"/>
    <mergeCell ref="M1561:N1561"/>
    <mergeCell ref="C1562:G1562"/>
    <mergeCell ref="M1562:N1562"/>
    <mergeCell ref="C1563:G1563"/>
    <mergeCell ref="M1563:N1563"/>
    <mergeCell ref="C1564:G1564"/>
    <mergeCell ref="M1564:N1564"/>
    <mergeCell ref="C1565:G1565"/>
    <mergeCell ref="M1565:N1565"/>
    <mergeCell ref="C1566:G1566"/>
    <mergeCell ref="M1566:N1566"/>
    <mergeCell ref="C1567:G1567"/>
    <mergeCell ref="M1567:N1567"/>
    <mergeCell ref="C1568:G1568"/>
    <mergeCell ref="M1568:N1568"/>
    <mergeCell ref="C1569:G1569"/>
    <mergeCell ref="M1569:N1569"/>
    <mergeCell ref="C1570:G1570"/>
    <mergeCell ref="M1570:N1570"/>
    <mergeCell ref="C1571:G1571"/>
    <mergeCell ref="M1571:N1571"/>
    <mergeCell ref="C1572:G1572"/>
    <mergeCell ref="M1572:N1572"/>
    <mergeCell ref="C1573:G1573"/>
    <mergeCell ref="M1573:N1573"/>
    <mergeCell ref="C1574:G1574"/>
    <mergeCell ref="M1574:N1574"/>
    <mergeCell ref="C1575:G1575"/>
    <mergeCell ref="M1575:N1575"/>
    <mergeCell ref="C1576:G1576"/>
    <mergeCell ref="M1576:N1576"/>
    <mergeCell ref="C1577:G1577"/>
    <mergeCell ref="M1577:N1577"/>
    <mergeCell ref="C1578:G1578"/>
    <mergeCell ref="M1578:N1578"/>
    <mergeCell ref="C1579:G1579"/>
    <mergeCell ref="M1579:N1579"/>
    <mergeCell ref="C1580:G1580"/>
    <mergeCell ref="M1580:N1580"/>
    <mergeCell ref="C1581:G1581"/>
    <mergeCell ref="M1581:N1581"/>
    <mergeCell ref="C1582:G1582"/>
    <mergeCell ref="M1582:N1582"/>
    <mergeCell ref="C1583:G1583"/>
    <mergeCell ref="M1583:N1583"/>
    <mergeCell ref="C1584:G1584"/>
    <mergeCell ref="M1584:N1584"/>
    <mergeCell ref="C1585:G1585"/>
    <mergeCell ref="M1585:N1585"/>
    <mergeCell ref="C1586:G1586"/>
    <mergeCell ref="M1586:N1586"/>
    <mergeCell ref="C1587:G1587"/>
    <mergeCell ref="M1587:N1587"/>
    <mergeCell ref="C1588:G1588"/>
    <mergeCell ref="M1588:N1588"/>
    <mergeCell ref="C1589:G1589"/>
    <mergeCell ref="M1589:N1589"/>
    <mergeCell ref="C1590:G1590"/>
    <mergeCell ref="M1590:N1590"/>
    <mergeCell ref="C1591:G1591"/>
    <mergeCell ref="M1591:N1591"/>
    <mergeCell ref="C1593:I1593"/>
    <mergeCell ref="M1593:N1593"/>
    <mergeCell ref="C1595:G1595"/>
    <mergeCell ref="M1595:N1595"/>
    <mergeCell ref="C1596:G1596"/>
    <mergeCell ref="M1596:N1596"/>
    <mergeCell ref="C1597:G1597"/>
    <mergeCell ref="M1597:N1597"/>
    <mergeCell ref="C1598:G1598"/>
    <mergeCell ref="M1598:N1598"/>
    <mergeCell ref="C1599:G1599"/>
    <mergeCell ref="M1599:N1599"/>
    <mergeCell ref="C1600:G1600"/>
    <mergeCell ref="M1600:N1600"/>
    <mergeCell ref="C1601:G1601"/>
    <mergeCell ref="M1601:N1601"/>
    <mergeCell ref="C1602:G1602"/>
    <mergeCell ref="M1602:N1602"/>
    <mergeCell ref="C1603:G1603"/>
    <mergeCell ref="M1603:N1603"/>
    <mergeCell ref="C1604:G1604"/>
    <mergeCell ref="M1604:N1604"/>
    <mergeCell ref="C1605:G1605"/>
    <mergeCell ref="M1605:N1605"/>
    <mergeCell ref="C1606:G1606"/>
    <mergeCell ref="M1606:N1606"/>
    <mergeCell ref="C1607:G1607"/>
    <mergeCell ref="M1607:N1607"/>
    <mergeCell ref="C1608:G1608"/>
    <mergeCell ref="M1608:N1608"/>
    <mergeCell ref="C1609:G1609"/>
    <mergeCell ref="M1609:N1609"/>
    <mergeCell ref="C1610:G1610"/>
    <mergeCell ref="M1610:N1610"/>
    <mergeCell ref="C1611:G1611"/>
    <mergeCell ref="M1611:N1611"/>
    <mergeCell ref="C1612:G1612"/>
    <mergeCell ref="M1612:N1612"/>
    <mergeCell ref="C1613:G1613"/>
    <mergeCell ref="M1613:N1613"/>
    <mergeCell ref="C1614:G1614"/>
    <mergeCell ref="M1614:N1614"/>
    <mergeCell ref="C1615:G1615"/>
    <mergeCell ref="M1615:N1615"/>
    <mergeCell ref="C1616:G1616"/>
    <mergeCell ref="M1616:N1616"/>
    <mergeCell ref="C1617:G1617"/>
    <mergeCell ref="M1617:N1617"/>
    <mergeCell ref="C1618:G1618"/>
    <mergeCell ref="M1618:N1618"/>
    <mergeCell ref="C1619:G1619"/>
    <mergeCell ref="M1619:N1619"/>
    <mergeCell ref="C1620:G1620"/>
    <mergeCell ref="M1620:N1620"/>
    <mergeCell ref="C1621:G1621"/>
    <mergeCell ref="M1621:N1621"/>
    <mergeCell ref="C1622:G1622"/>
    <mergeCell ref="M1622:N1622"/>
    <mergeCell ref="C1623:G1623"/>
    <mergeCell ref="M1623:N1623"/>
    <mergeCell ref="C1624:G1624"/>
    <mergeCell ref="M1624:N1624"/>
    <mergeCell ref="C1625:G1625"/>
    <mergeCell ref="M1625:N1625"/>
    <mergeCell ref="C1626:G1626"/>
    <mergeCell ref="M1626:N1626"/>
    <mergeCell ref="C1636:G1636"/>
    <mergeCell ref="M1636:N1636"/>
    <mergeCell ref="C1638:I1638"/>
    <mergeCell ref="M1638:N1638"/>
    <mergeCell ref="C1627:G1627"/>
    <mergeCell ref="M1627:N1627"/>
    <mergeCell ref="C1628:G1628"/>
    <mergeCell ref="M1628:N1628"/>
    <mergeCell ref="C1629:G1629"/>
    <mergeCell ref="M1629:N1629"/>
    <mergeCell ref="C1630:G1630"/>
    <mergeCell ref="M1630:N1630"/>
    <mergeCell ref="C1631:G1631"/>
    <mergeCell ref="M1631:N1631"/>
    <mergeCell ref="C1632:G1632"/>
    <mergeCell ref="M1632:N1632"/>
    <mergeCell ref="C1633:G1633"/>
    <mergeCell ref="M1633:N1633"/>
    <mergeCell ref="C1634:G1634"/>
    <mergeCell ref="M1634:N1634"/>
    <mergeCell ref="C1635:G1635"/>
    <mergeCell ref="M1635:N1635"/>
    <mergeCell ref="C1646:G1646"/>
    <mergeCell ref="M1646:N1646"/>
    <mergeCell ref="C1647:G1647"/>
    <mergeCell ref="M1647:N1647"/>
    <mergeCell ref="C1648:G1648"/>
    <mergeCell ref="M1648:N1648"/>
    <mergeCell ref="C1649:G1649"/>
    <mergeCell ref="M1649:N1649"/>
    <mergeCell ref="C1650:G1650"/>
    <mergeCell ref="M1650:N1650"/>
    <mergeCell ref="C1651:G1651"/>
    <mergeCell ref="M1651:N1651"/>
    <mergeCell ref="C1652:G1652"/>
    <mergeCell ref="M1652:N1652"/>
    <mergeCell ref="C1653:G1653"/>
    <mergeCell ref="M1653:N1653"/>
    <mergeCell ref="C1654:G1654"/>
    <mergeCell ref="M1654:N1654"/>
    <mergeCell ref="C1655:G1655"/>
    <mergeCell ref="M1655:N1655"/>
    <mergeCell ref="C1656:G1656"/>
    <mergeCell ref="M1656:N1656"/>
    <mergeCell ref="C1657:G1657"/>
    <mergeCell ref="M1657:N1657"/>
    <mergeCell ref="C1658:G1658"/>
    <mergeCell ref="M1658:N1658"/>
    <mergeCell ref="C1659:G1659"/>
    <mergeCell ref="M1659:N1659"/>
    <mergeCell ref="C1660:G1660"/>
    <mergeCell ref="M1660:N1660"/>
    <mergeCell ref="C1661:G1661"/>
    <mergeCell ref="M1661:N1661"/>
    <mergeCell ref="C1662:G1662"/>
    <mergeCell ref="M1662:N1662"/>
    <mergeCell ref="C1663:G1663"/>
    <mergeCell ref="M1663:N1663"/>
    <mergeCell ref="C1680:G1680"/>
    <mergeCell ref="M1680:N1680"/>
    <mergeCell ref="C1664:G1664"/>
    <mergeCell ref="M1664:N1664"/>
    <mergeCell ref="C1665:G1665"/>
    <mergeCell ref="M1665:N1665"/>
    <mergeCell ref="C1666:G1666"/>
    <mergeCell ref="M1666:N1666"/>
    <mergeCell ref="C1667:G1667"/>
    <mergeCell ref="M1667:N1667"/>
    <mergeCell ref="C1668:G1668"/>
    <mergeCell ref="M1668:N1668"/>
    <mergeCell ref="C1669:G1669"/>
    <mergeCell ref="M1669:N1669"/>
    <mergeCell ref="C1670:G1670"/>
    <mergeCell ref="M1670:N1670"/>
    <mergeCell ref="C1671:G1671"/>
    <mergeCell ref="M1671:N1671"/>
    <mergeCell ref="C1672:G1672"/>
    <mergeCell ref="M1672:N1672"/>
    <mergeCell ref="C1640:G1640"/>
    <mergeCell ref="M1640:N1640"/>
    <mergeCell ref="C1641:G1641"/>
    <mergeCell ref="M1641:N1641"/>
    <mergeCell ref="C1642:G1642"/>
    <mergeCell ref="M1642:N1642"/>
    <mergeCell ref="C1643:G1643"/>
    <mergeCell ref="M1643:N1643"/>
    <mergeCell ref="C1644:G1644"/>
    <mergeCell ref="M1644:N1644"/>
    <mergeCell ref="C1645:G1645"/>
    <mergeCell ref="M1645:N1645"/>
    <mergeCell ref="C1681:G1681"/>
    <mergeCell ref="M1681:N1681"/>
    <mergeCell ref="C1692:G1692"/>
    <mergeCell ref="M1692:N1692"/>
    <mergeCell ref="C1693:G1693"/>
    <mergeCell ref="M1693:N1693"/>
    <mergeCell ref="C1673:G1673"/>
    <mergeCell ref="M1673:N1673"/>
    <mergeCell ref="C1674:G1674"/>
    <mergeCell ref="M1674:N1674"/>
    <mergeCell ref="C1675:G1675"/>
    <mergeCell ref="M1675:N1675"/>
    <mergeCell ref="C1676:G1676"/>
    <mergeCell ref="M1676:N1676"/>
    <mergeCell ref="C1677:G1677"/>
    <mergeCell ref="M1677:N1677"/>
    <mergeCell ref="C1678:G1678"/>
    <mergeCell ref="M1678:N1678"/>
    <mergeCell ref="C1679:G1679"/>
    <mergeCell ref="M1679:N1679"/>
    <mergeCell ref="M1685:N1685"/>
    <mergeCell ref="C1683:I1683"/>
    <mergeCell ref="M1683:N1683"/>
    <mergeCell ref="C1685:G1685"/>
    <mergeCell ref="C1686:G1686"/>
    <mergeCell ref="M1686:N1686"/>
    <mergeCell ref="C1687:G1687"/>
    <mergeCell ref="M1687:N1687"/>
    <mergeCell ref="C1688:G1688"/>
    <mergeCell ref="M1688:N1688"/>
    <mergeCell ref="C1689:G1689"/>
    <mergeCell ref="M1689:N1689"/>
    <mergeCell ref="C1690:G1690"/>
    <mergeCell ref="M1690:N1690"/>
    <mergeCell ref="C1691:G1691"/>
    <mergeCell ref="M1691:N1691"/>
    <mergeCell ref="C2090:G2090"/>
    <mergeCell ref="M2090:N2090"/>
    <mergeCell ref="C1694:G1694"/>
    <mergeCell ref="M1694:N1694"/>
    <mergeCell ref="C1695:G1695"/>
    <mergeCell ref="M1695:N1695"/>
    <mergeCell ref="C1696:G1696"/>
    <mergeCell ref="M1696:N1696"/>
    <mergeCell ref="C1697:G1697"/>
    <mergeCell ref="M1697:N1697"/>
    <mergeCell ref="C1698:G1698"/>
    <mergeCell ref="M1698:N1698"/>
    <mergeCell ref="C1699:G1699"/>
    <mergeCell ref="M1699:N1699"/>
    <mergeCell ref="C1700:G1700"/>
    <mergeCell ref="M1700:N1700"/>
    <mergeCell ref="C1701:G1701"/>
    <mergeCell ref="M1701:N1701"/>
    <mergeCell ref="C1702:G1702"/>
    <mergeCell ref="M1702:N1702"/>
    <mergeCell ref="C1703:G1703"/>
    <mergeCell ref="M1703:N1703"/>
    <mergeCell ref="C1704:G1704"/>
    <mergeCell ref="M1704:N1704"/>
    <mergeCell ref="C1705:G1705"/>
    <mergeCell ref="M1705:N1705"/>
    <mergeCell ref="C1706:G1706"/>
    <mergeCell ref="M1706:N1706"/>
    <mergeCell ref="C1707:G1707"/>
    <mergeCell ref="M1707:N1707"/>
    <mergeCell ref="C1708:G1708"/>
    <mergeCell ref="M1708:N1708"/>
    <mergeCell ref="C1709:G1709"/>
    <mergeCell ref="M1709:N1709"/>
    <mergeCell ref="C1710:G1710"/>
    <mergeCell ref="M1710:N1710"/>
    <mergeCell ref="C1711:G1711"/>
    <mergeCell ref="M1711:N1711"/>
    <mergeCell ref="C1712:G1712"/>
    <mergeCell ref="M1712:N1712"/>
    <mergeCell ref="C1713:G1713"/>
    <mergeCell ref="M1713:N1713"/>
    <mergeCell ref="C1714:G1714"/>
    <mergeCell ref="M1714:N1714"/>
    <mergeCell ref="C1715:G1715"/>
    <mergeCell ref="M1715:N1715"/>
    <mergeCell ref="C1716:G1716"/>
    <mergeCell ref="M1716:N1716"/>
    <mergeCell ref="C1717:G1717"/>
    <mergeCell ref="M1717:N1717"/>
    <mergeCell ref="C1718:G1718"/>
    <mergeCell ref="M1718:N1718"/>
    <mergeCell ref="C1719:G1719"/>
    <mergeCell ref="M1719:N1719"/>
    <mergeCell ref="C1720:G1720"/>
    <mergeCell ref="M1720:N1720"/>
    <mergeCell ref="C1721:G1721"/>
    <mergeCell ref="M1721:N1721"/>
    <mergeCell ref="C1722:G1722"/>
    <mergeCell ref="M1722:N1722"/>
    <mergeCell ref="C1723:G1723"/>
    <mergeCell ref="M1723:N1723"/>
    <mergeCell ref="C1724:G1724"/>
    <mergeCell ref="M1724:N1724"/>
    <mergeCell ref="C1725:G1725"/>
    <mergeCell ref="M1725:N1725"/>
    <mergeCell ref="C1726:G1726"/>
    <mergeCell ref="M1726:N1726"/>
    <mergeCell ref="C1728:I1728"/>
    <mergeCell ref="M1728:N1728"/>
    <mergeCell ref="C1730:G1730"/>
    <mergeCell ref="M1730:N1730"/>
    <mergeCell ref="C1731:G1731"/>
    <mergeCell ref="M1731:N1731"/>
    <mergeCell ref="C1732:G1732"/>
    <mergeCell ref="M1732:N1732"/>
    <mergeCell ref="C1733:G1733"/>
    <mergeCell ref="M1733:N1733"/>
    <mergeCell ref="C1734:G1734"/>
    <mergeCell ref="M1734:N1734"/>
    <mergeCell ref="C1735:G1735"/>
    <mergeCell ref="M1735:N1735"/>
    <mergeCell ref="C1736:G1736"/>
    <mergeCell ref="M1736:N1736"/>
    <mergeCell ref="C1737:G1737"/>
    <mergeCell ref="M1737:N1737"/>
    <mergeCell ref="C1738:G1738"/>
    <mergeCell ref="M1738:N1738"/>
    <mergeCell ref="C1739:G1739"/>
    <mergeCell ref="M1739:N1739"/>
    <mergeCell ref="C1740:G1740"/>
    <mergeCell ref="M1740:N1740"/>
    <mergeCell ref="C1741:G1741"/>
    <mergeCell ref="M1741:N1741"/>
    <mergeCell ref="C1742:G1742"/>
    <mergeCell ref="M1742:N1742"/>
    <mergeCell ref="C1743:G1743"/>
    <mergeCell ref="M1743:N1743"/>
    <mergeCell ref="C1744:G1744"/>
    <mergeCell ref="M1744:N1744"/>
    <mergeCell ref="C1745:G1745"/>
    <mergeCell ref="M1745:N1745"/>
    <mergeCell ref="C1746:G1746"/>
    <mergeCell ref="M1746:N1746"/>
    <mergeCell ref="C1747:G1747"/>
    <mergeCell ref="M1747:N1747"/>
    <mergeCell ref="C1748:G1748"/>
    <mergeCell ref="M1748:N1748"/>
    <mergeCell ref="C1749:G1749"/>
    <mergeCell ref="M1749:N1749"/>
    <mergeCell ref="C1750:G1750"/>
    <mergeCell ref="M1750:N1750"/>
    <mergeCell ref="C1751:G1751"/>
    <mergeCell ref="M1751:N1751"/>
    <mergeCell ref="C1752:G1752"/>
    <mergeCell ref="M1752:N1752"/>
    <mergeCell ref="C1753:G1753"/>
    <mergeCell ref="M1753:N1753"/>
    <mergeCell ref="C1754:G1754"/>
    <mergeCell ref="M1754:N1754"/>
    <mergeCell ref="C1755:G1755"/>
    <mergeCell ref="M1755:N1755"/>
    <mergeCell ref="C1756:G1756"/>
    <mergeCell ref="M1756:N1756"/>
    <mergeCell ref="C1757:G1757"/>
    <mergeCell ref="M1757:N1757"/>
    <mergeCell ref="C1758:G1758"/>
    <mergeCell ref="M1758:N1758"/>
    <mergeCell ref="C1759:G1759"/>
    <mergeCell ref="M1759:N1759"/>
    <mergeCell ref="C1760:G1760"/>
    <mergeCell ref="M1760:N1760"/>
    <mergeCell ref="C1761:G1761"/>
    <mergeCell ref="M1761:N1761"/>
    <mergeCell ref="C1762:G1762"/>
    <mergeCell ref="M1762:N1762"/>
    <mergeCell ref="C1763:G1763"/>
    <mergeCell ref="M1763:N1763"/>
    <mergeCell ref="C1764:G1764"/>
    <mergeCell ref="M1764:N1764"/>
    <mergeCell ref="C1765:G1765"/>
    <mergeCell ref="M1765:N1765"/>
    <mergeCell ref="C1766:G1766"/>
    <mergeCell ref="M1766:N1766"/>
    <mergeCell ref="C1767:G1767"/>
    <mergeCell ref="M1767:N1767"/>
    <mergeCell ref="C1768:G1768"/>
    <mergeCell ref="M1768:N1768"/>
    <mergeCell ref="C1769:G1769"/>
    <mergeCell ref="M1769:N1769"/>
    <mergeCell ref="C1770:G1770"/>
    <mergeCell ref="M1770:N1770"/>
    <mergeCell ref="C1771:G1771"/>
    <mergeCell ref="M1771:N1771"/>
    <mergeCell ref="C1773:I1773"/>
    <mergeCell ref="M1773:N1773"/>
    <mergeCell ref="C1775:G1775"/>
    <mergeCell ref="M1775:N1775"/>
    <mergeCell ref="C1776:G1776"/>
    <mergeCell ref="M1776:N1776"/>
    <mergeCell ref="C1777:G1777"/>
    <mergeCell ref="M1777:N1777"/>
    <mergeCell ref="C1778:G1778"/>
    <mergeCell ref="M1778:N1778"/>
    <mergeCell ref="C1779:G1779"/>
    <mergeCell ref="M1779:N1779"/>
    <mergeCell ref="C1780:G1780"/>
    <mergeCell ref="M1780:N1780"/>
    <mergeCell ref="C1781:G1781"/>
    <mergeCell ref="M1781:N1781"/>
    <mergeCell ref="C1782:G1782"/>
    <mergeCell ref="M1782:N1782"/>
    <mergeCell ref="C1783:G1783"/>
    <mergeCell ref="M1783:N1783"/>
    <mergeCell ref="C1784:G1784"/>
    <mergeCell ref="M1784:N1784"/>
    <mergeCell ref="C1785:G1785"/>
    <mergeCell ref="M1785:N1785"/>
    <mergeCell ref="C1786:G1786"/>
    <mergeCell ref="M1786:N1786"/>
    <mergeCell ref="C1787:G1787"/>
    <mergeCell ref="M1787:N1787"/>
    <mergeCell ref="C1788:G1788"/>
    <mergeCell ref="M1788:N1788"/>
    <mergeCell ref="C1789:G1789"/>
    <mergeCell ref="M1789:N1789"/>
    <mergeCell ref="C1790:G1790"/>
    <mergeCell ref="M1790:N1790"/>
    <mergeCell ref="C1791:G1791"/>
    <mergeCell ref="M1791:N1791"/>
    <mergeCell ref="C1792:G1792"/>
    <mergeCell ref="M1792:N1792"/>
    <mergeCell ref="C1793:G1793"/>
    <mergeCell ref="M1793:N1793"/>
    <mergeCell ref="C1794:G1794"/>
    <mergeCell ref="M1794:N1794"/>
    <mergeCell ref="C1795:G1795"/>
    <mergeCell ref="M1795:N1795"/>
    <mergeCell ref="C1796:G1796"/>
    <mergeCell ref="M1796:N1796"/>
    <mergeCell ref="C1797:G1797"/>
    <mergeCell ref="M1797:N1797"/>
    <mergeCell ref="C1798:G1798"/>
    <mergeCell ref="M1798:N1798"/>
    <mergeCell ref="C1799:G1799"/>
    <mergeCell ref="M1799:N1799"/>
    <mergeCell ref="C1800:G1800"/>
    <mergeCell ref="M1800:N1800"/>
    <mergeCell ref="C1801:G1801"/>
    <mergeCell ref="M1801:N1801"/>
    <mergeCell ref="C1802:G1802"/>
    <mergeCell ref="M1802:N1802"/>
    <mergeCell ref="C1803:G1803"/>
    <mergeCell ref="M1803:N1803"/>
    <mergeCell ref="C1804:G1804"/>
    <mergeCell ref="M1804:N1804"/>
    <mergeCell ref="C1805:G1805"/>
    <mergeCell ref="M1805:N1805"/>
    <mergeCell ref="C1806:G1806"/>
    <mergeCell ref="M1806:N1806"/>
    <mergeCell ref="C1807:G1807"/>
    <mergeCell ref="M1807:N1807"/>
    <mergeCell ref="C1808:G1808"/>
    <mergeCell ref="M1808:N1808"/>
    <mergeCell ref="C1809:G1809"/>
    <mergeCell ref="M1809:N1809"/>
    <mergeCell ref="C1810:G1810"/>
    <mergeCell ref="M1810:N1810"/>
    <mergeCell ref="C1811:G1811"/>
    <mergeCell ref="M1811:N1811"/>
    <mergeCell ref="C1812:G1812"/>
    <mergeCell ref="M1812:N1812"/>
    <mergeCell ref="C1813:G1813"/>
    <mergeCell ref="M1813:N1813"/>
    <mergeCell ref="C1814:G1814"/>
    <mergeCell ref="M1814:N1814"/>
    <mergeCell ref="C1815:G1815"/>
    <mergeCell ref="M1815:N1815"/>
    <mergeCell ref="C1816:G1816"/>
    <mergeCell ref="M1816:N1816"/>
    <mergeCell ref="C1818:I1818"/>
    <mergeCell ref="M1818:N1818"/>
    <mergeCell ref="C1820:G1820"/>
    <mergeCell ref="M1820:N1820"/>
    <mergeCell ref="C1821:G1821"/>
    <mergeCell ref="M1821:N1821"/>
    <mergeCell ref="C1822:G1822"/>
    <mergeCell ref="M1822:N1822"/>
    <mergeCell ref="C1823:G1823"/>
    <mergeCell ref="M1823:N1823"/>
    <mergeCell ref="C1824:G1824"/>
    <mergeCell ref="M1824:N1824"/>
    <mergeCell ref="C1825:G1825"/>
    <mergeCell ref="M1825:N1825"/>
    <mergeCell ref="C1826:G1826"/>
    <mergeCell ref="M1826:N1826"/>
    <mergeCell ref="C1827:G1827"/>
    <mergeCell ref="M1827:N1827"/>
    <mergeCell ref="C1828:G1828"/>
    <mergeCell ref="M1828:N1828"/>
    <mergeCell ref="C1829:G1829"/>
    <mergeCell ref="M1829:N1829"/>
    <mergeCell ref="C1830:G1830"/>
    <mergeCell ref="M1830:N1830"/>
    <mergeCell ref="C1831:G1831"/>
    <mergeCell ref="M1831:N1831"/>
    <mergeCell ref="C1832:G1832"/>
    <mergeCell ref="M1832:N1832"/>
    <mergeCell ref="C1833:G1833"/>
    <mergeCell ref="M1833:N1833"/>
    <mergeCell ref="C1834:G1834"/>
    <mergeCell ref="M1834:N1834"/>
    <mergeCell ref="C1835:G1835"/>
    <mergeCell ref="M1835:N1835"/>
    <mergeCell ref="C1836:G1836"/>
    <mergeCell ref="M1836:N1836"/>
    <mergeCell ref="C1837:G1837"/>
    <mergeCell ref="M1837:N1837"/>
    <mergeCell ref="C1838:G1838"/>
    <mergeCell ref="M1838:N1838"/>
    <mergeCell ref="C1839:G1839"/>
    <mergeCell ref="M1839:N1839"/>
    <mergeCell ref="C1840:G1840"/>
    <mergeCell ref="M1840:N1840"/>
    <mergeCell ref="C1841:G1841"/>
    <mergeCell ref="M1841:N1841"/>
    <mergeCell ref="C1842:G1842"/>
    <mergeCell ref="M1842:N1842"/>
    <mergeCell ref="C1843:G1843"/>
    <mergeCell ref="M1843:N1843"/>
    <mergeCell ref="C1844:G1844"/>
    <mergeCell ref="M1844:N1844"/>
    <mergeCell ref="C1845:G1845"/>
    <mergeCell ref="M1845:N1845"/>
    <mergeCell ref="C1846:G1846"/>
    <mergeCell ref="M1846:N1846"/>
    <mergeCell ref="C1847:G1847"/>
    <mergeCell ref="M1847:N1847"/>
    <mergeCell ref="C1848:G1848"/>
    <mergeCell ref="M1848:N1848"/>
    <mergeCell ref="C1849:G1849"/>
    <mergeCell ref="M1849:N1849"/>
    <mergeCell ref="C1850:G1850"/>
    <mergeCell ref="M1850:N1850"/>
    <mergeCell ref="C1851:G1851"/>
    <mergeCell ref="M1851:N1851"/>
    <mergeCell ref="C1852:G1852"/>
    <mergeCell ref="M1852:N1852"/>
    <mergeCell ref="C1853:G1853"/>
    <mergeCell ref="M1853:N1853"/>
    <mergeCell ref="C1854:G1854"/>
    <mergeCell ref="M1854:N1854"/>
    <mergeCell ref="C1855:G1855"/>
    <mergeCell ref="M1855:N1855"/>
    <mergeCell ref="C1856:G1856"/>
    <mergeCell ref="M1856:N1856"/>
    <mergeCell ref="C1857:G1857"/>
    <mergeCell ref="M1857:N1857"/>
    <mergeCell ref="C1858:G1858"/>
    <mergeCell ref="M1858:N1858"/>
    <mergeCell ref="C1859:G1859"/>
    <mergeCell ref="M1859:N1859"/>
    <mergeCell ref="C1860:G1860"/>
    <mergeCell ref="M1860:N1860"/>
    <mergeCell ref="C1861:G1861"/>
    <mergeCell ref="M1861:N1861"/>
    <mergeCell ref="C1863:I1863"/>
    <mergeCell ref="M1863:N1863"/>
    <mergeCell ref="C1865:G1865"/>
    <mergeCell ref="M1865:N1865"/>
    <mergeCell ref="C1866:G1866"/>
    <mergeCell ref="M1866:N1866"/>
    <mergeCell ref="C1867:G1867"/>
    <mergeCell ref="M1867:N1867"/>
    <mergeCell ref="C1868:G1868"/>
    <mergeCell ref="M1868:N1868"/>
    <mergeCell ref="C1869:G1869"/>
    <mergeCell ref="M1869:N1869"/>
    <mergeCell ref="C1870:G1870"/>
    <mergeCell ref="M1870:N1870"/>
    <mergeCell ref="C1871:G1871"/>
    <mergeCell ref="M1871:N1871"/>
    <mergeCell ref="C1872:G1872"/>
    <mergeCell ref="M1872:N1872"/>
    <mergeCell ref="C1873:G1873"/>
    <mergeCell ref="M1873:N1873"/>
    <mergeCell ref="C1874:G1874"/>
    <mergeCell ref="M1874:N1874"/>
    <mergeCell ref="C1875:G1875"/>
    <mergeCell ref="M1875:N1875"/>
    <mergeCell ref="C1876:G1876"/>
    <mergeCell ref="M1876:N1876"/>
    <mergeCell ref="C1877:G1877"/>
    <mergeCell ref="M1877:N1877"/>
    <mergeCell ref="C1878:G1878"/>
    <mergeCell ref="M1878:N1878"/>
    <mergeCell ref="C1879:G1879"/>
    <mergeCell ref="M1879:N1879"/>
    <mergeCell ref="C1880:G1880"/>
    <mergeCell ref="M1880:N1880"/>
    <mergeCell ref="C1881:G1881"/>
    <mergeCell ref="M1881:N1881"/>
    <mergeCell ref="C1882:G1882"/>
    <mergeCell ref="M1882:N1882"/>
    <mergeCell ref="C1883:G1883"/>
    <mergeCell ref="M1883:N1883"/>
    <mergeCell ref="C1884:G1884"/>
    <mergeCell ref="M1884:N1884"/>
    <mergeCell ref="C1885:G1885"/>
    <mergeCell ref="M1885:N1885"/>
    <mergeCell ref="C1886:G1886"/>
    <mergeCell ref="M1886:N1886"/>
    <mergeCell ref="C1887:G1887"/>
    <mergeCell ref="M1887:N1887"/>
    <mergeCell ref="C1888:G1888"/>
    <mergeCell ref="M1888:N1888"/>
    <mergeCell ref="C1889:G1889"/>
    <mergeCell ref="M1889:N1889"/>
    <mergeCell ref="C1890:G1890"/>
    <mergeCell ref="M1890:N1890"/>
    <mergeCell ref="C1891:G1891"/>
    <mergeCell ref="M1891:N1891"/>
    <mergeCell ref="C1892:G1892"/>
    <mergeCell ref="M1892:N1892"/>
    <mergeCell ref="C1893:G1893"/>
    <mergeCell ref="M1893:N1893"/>
    <mergeCell ref="C1894:G1894"/>
    <mergeCell ref="M1894:N1894"/>
    <mergeCell ref="C1895:G1895"/>
    <mergeCell ref="M1895:N1895"/>
    <mergeCell ref="C1905:G1905"/>
    <mergeCell ref="M1905:N1905"/>
    <mergeCell ref="C1906:G1906"/>
    <mergeCell ref="M1906:N1906"/>
    <mergeCell ref="C1908:I1908"/>
    <mergeCell ref="M1908:N1908"/>
    <mergeCell ref="C1896:G1896"/>
    <mergeCell ref="M1896:N1896"/>
    <mergeCell ref="C1897:G1897"/>
    <mergeCell ref="M1897:N1897"/>
    <mergeCell ref="C1898:G1898"/>
    <mergeCell ref="M1898:N1898"/>
    <mergeCell ref="C1899:G1899"/>
    <mergeCell ref="M1899:N1899"/>
    <mergeCell ref="C1900:G1900"/>
    <mergeCell ref="M1900:N1900"/>
    <mergeCell ref="C1901:G1901"/>
    <mergeCell ref="M1901:N1901"/>
    <mergeCell ref="C1902:G1902"/>
    <mergeCell ref="M1902:N1902"/>
    <mergeCell ref="C1903:G1903"/>
    <mergeCell ref="M1903:N1903"/>
    <mergeCell ref="C1904:G1904"/>
    <mergeCell ref="M1904:N1904"/>
    <mergeCell ref="C1917:G1917"/>
    <mergeCell ref="M1917:N1917"/>
    <mergeCell ref="C1918:G1918"/>
    <mergeCell ref="M1918:N1918"/>
    <mergeCell ref="C1919:G1919"/>
    <mergeCell ref="M1919:N1919"/>
    <mergeCell ref="C1920:G1920"/>
    <mergeCell ref="M1920:N1920"/>
    <mergeCell ref="C1921:G1921"/>
    <mergeCell ref="M1921:N1921"/>
    <mergeCell ref="C1922:G1922"/>
    <mergeCell ref="M1922:N1922"/>
    <mergeCell ref="C1923:G1923"/>
    <mergeCell ref="M1923:N1923"/>
    <mergeCell ref="C1924:G1924"/>
    <mergeCell ref="M1924:N1924"/>
    <mergeCell ref="C1925:G1925"/>
    <mergeCell ref="M1925:N1925"/>
    <mergeCell ref="C1926:G1926"/>
    <mergeCell ref="M1926:N1926"/>
    <mergeCell ref="C1927:G1927"/>
    <mergeCell ref="M1927:N1927"/>
    <mergeCell ref="C1928:G1928"/>
    <mergeCell ref="M1928:N1928"/>
    <mergeCell ref="C1929:G1929"/>
    <mergeCell ref="M1929:N1929"/>
    <mergeCell ref="C1930:G1930"/>
    <mergeCell ref="M1930:N1930"/>
    <mergeCell ref="C1931:G1931"/>
    <mergeCell ref="M1931:N1931"/>
    <mergeCell ref="C1932:G1932"/>
    <mergeCell ref="M1932:N1932"/>
    <mergeCell ref="C1933:G1933"/>
    <mergeCell ref="M1933:N1933"/>
    <mergeCell ref="C1934:G1934"/>
    <mergeCell ref="M1934:N1934"/>
    <mergeCell ref="C1935:G1935"/>
    <mergeCell ref="M1935:N1935"/>
    <mergeCell ref="C1936:G1936"/>
    <mergeCell ref="M1936:N1936"/>
    <mergeCell ref="C1937:G1937"/>
    <mergeCell ref="M1937:N1937"/>
    <mergeCell ref="C1938:G1938"/>
    <mergeCell ref="M1938:N1938"/>
    <mergeCell ref="C1939:G1939"/>
    <mergeCell ref="M1939:N1939"/>
    <mergeCell ref="C1940:G1940"/>
    <mergeCell ref="M1940:N1940"/>
    <mergeCell ref="C1941:G1941"/>
    <mergeCell ref="M1941:N1941"/>
    <mergeCell ref="C1942:G1942"/>
    <mergeCell ref="M1942:N1942"/>
    <mergeCell ref="C1943:G1943"/>
    <mergeCell ref="M1943:N1943"/>
    <mergeCell ref="C1910:G1910"/>
    <mergeCell ref="M1910:N1910"/>
    <mergeCell ref="C1911:G1911"/>
    <mergeCell ref="M1911:N1911"/>
    <mergeCell ref="C1912:G1912"/>
    <mergeCell ref="M1912:N1912"/>
    <mergeCell ref="C1913:G1913"/>
    <mergeCell ref="M1913:N1913"/>
    <mergeCell ref="C1914:G1914"/>
    <mergeCell ref="M1914:N1914"/>
    <mergeCell ref="C1915:G1915"/>
    <mergeCell ref="M1915:N1915"/>
    <mergeCell ref="C1916:G1916"/>
    <mergeCell ref="M1916:N1916"/>
    <mergeCell ref="C1953:I1953"/>
    <mergeCell ref="M1953:N1953"/>
    <mergeCell ref="C1944:G1944"/>
    <mergeCell ref="M1944:N1944"/>
    <mergeCell ref="C1945:G1945"/>
    <mergeCell ref="M1945:N1945"/>
    <mergeCell ref="C1946:G1946"/>
    <mergeCell ref="M1946:N1946"/>
    <mergeCell ref="C1947:G1947"/>
    <mergeCell ref="M1947:N1947"/>
    <mergeCell ref="C1948:G1948"/>
    <mergeCell ref="M1948:N1948"/>
    <mergeCell ref="C1949:G1949"/>
    <mergeCell ref="M1949:N1949"/>
    <mergeCell ref="C1950:G1950"/>
    <mergeCell ref="M1950:N1950"/>
    <mergeCell ref="C1951:G1951"/>
    <mergeCell ref="M1951:N1951"/>
    <mergeCell ref="C1955:G1955"/>
    <mergeCell ref="M1955:N1955"/>
    <mergeCell ref="C1956:G1956"/>
    <mergeCell ref="M1956:N1956"/>
    <mergeCell ref="C1957:G1957"/>
    <mergeCell ref="M1957:N1957"/>
    <mergeCell ref="C1958:G1958"/>
    <mergeCell ref="M1958:N1958"/>
    <mergeCell ref="C1959:G1959"/>
    <mergeCell ref="M1959:N1959"/>
    <mergeCell ref="C1960:G1960"/>
    <mergeCell ref="M1960:N1960"/>
    <mergeCell ref="C1961:G1961"/>
    <mergeCell ref="M1961:N1961"/>
    <mergeCell ref="C1962:G1962"/>
    <mergeCell ref="M1962:N1962"/>
    <mergeCell ref="C1963:G1963"/>
    <mergeCell ref="M1963:N1963"/>
    <mergeCell ref="C1964:G1964"/>
    <mergeCell ref="M1964:N1964"/>
    <mergeCell ref="C1965:G1965"/>
    <mergeCell ref="M1965:N1965"/>
    <mergeCell ref="C1966:G1966"/>
    <mergeCell ref="M1966:N1966"/>
    <mergeCell ref="C1967:G1967"/>
    <mergeCell ref="M1967:N1967"/>
    <mergeCell ref="C1968:G1968"/>
    <mergeCell ref="M1968:N1968"/>
    <mergeCell ref="C1969:G1969"/>
    <mergeCell ref="M1969:N1969"/>
    <mergeCell ref="C1970:G1970"/>
    <mergeCell ref="M1970:N1970"/>
    <mergeCell ref="C1971:G1971"/>
    <mergeCell ref="M1971:N1971"/>
    <mergeCell ref="C1972:G1972"/>
    <mergeCell ref="M1972:N1972"/>
    <mergeCell ref="C1973:G1973"/>
    <mergeCell ref="M1973:N1973"/>
    <mergeCell ref="C1974:G1974"/>
    <mergeCell ref="M1974:N1974"/>
    <mergeCell ref="C1975:G1975"/>
    <mergeCell ref="M1975:N1975"/>
    <mergeCell ref="C1976:G1976"/>
    <mergeCell ref="M1976:N1976"/>
    <mergeCell ref="C1977:G1977"/>
    <mergeCell ref="M1977:N1977"/>
    <mergeCell ref="C1978:G1978"/>
    <mergeCell ref="M1978:N1978"/>
    <mergeCell ref="C1979:G1979"/>
    <mergeCell ref="M1979:N1979"/>
    <mergeCell ref="C1980:G1980"/>
    <mergeCell ref="M1980:N1980"/>
    <mergeCell ref="C1981:G1981"/>
    <mergeCell ref="M1981:N1981"/>
    <mergeCell ref="C1982:G1982"/>
    <mergeCell ref="M1982:N1982"/>
    <mergeCell ref="C1983:G1983"/>
    <mergeCell ref="M1983:N1983"/>
    <mergeCell ref="C1984:G1984"/>
    <mergeCell ref="M1984:N1984"/>
    <mergeCell ref="C1985:G1985"/>
    <mergeCell ref="M1985:N1985"/>
    <mergeCell ref="C1986:G1986"/>
    <mergeCell ref="M1986:N1986"/>
    <mergeCell ref="C1987:G1987"/>
    <mergeCell ref="M1987:N1987"/>
    <mergeCell ref="C1988:G1988"/>
    <mergeCell ref="M1988:N1988"/>
    <mergeCell ref="C1989:G1989"/>
    <mergeCell ref="M1989:N1989"/>
    <mergeCell ref="C1990:G1990"/>
    <mergeCell ref="M1990:N1990"/>
    <mergeCell ref="C1991:G1991"/>
    <mergeCell ref="M1991:N1991"/>
    <mergeCell ref="C1992:G1992"/>
    <mergeCell ref="M1992:N1992"/>
    <mergeCell ref="C1993:G1993"/>
    <mergeCell ref="M1993:N1993"/>
    <mergeCell ref="C1994:G1994"/>
    <mergeCell ref="M1994:N1994"/>
    <mergeCell ref="C1995:G1995"/>
    <mergeCell ref="M1995:N1995"/>
    <mergeCell ref="C1996:G1996"/>
    <mergeCell ref="M1996:N1996"/>
    <mergeCell ref="C1998:I1998"/>
    <mergeCell ref="M1998:N1998"/>
    <mergeCell ref="C2000:G2000"/>
    <mergeCell ref="M2000:N2000"/>
    <mergeCell ref="C2001:G2001"/>
    <mergeCell ref="M2001:N2001"/>
    <mergeCell ref="C2002:G2002"/>
    <mergeCell ref="M2002:N2002"/>
    <mergeCell ref="C2003:G2003"/>
    <mergeCell ref="M2003:N2003"/>
    <mergeCell ref="C2004:G2004"/>
    <mergeCell ref="M2004:N2004"/>
    <mergeCell ref="C2005:G2005"/>
    <mergeCell ref="M2005:N2005"/>
    <mergeCell ref="C2006:G2006"/>
    <mergeCell ref="M2006:N2006"/>
    <mergeCell ref="C2007:G2007"/>
    <mergeCell ref="M2007:N2007"/>
    <mergeCell ref="C2008:G2008"/>
    <mergeCell ref="M2008:N2008"/>
    <mergeCell ref="C2009:G2009"/>
    <mergeCell ref="M2009:N2009"/>
    <mergeCell ref="C2010:G2010"/>
    <mergeCell ref="M2010:N2010"/>
    <mergeCell ref="C2011:G2011"/>
    <mergeCell ref="M2011:N2011"/>
    <mergeCell ref="C2012:G2012"/>
    <mergeCell ref="M2012:N2012"/>
    <mergeCell ref="C2013:G2013"/>
    <mergeCell ref="M2013:N2013"/>
    <mergeCell ref="C2014:G2014"/>
    <mergeCell ref="M2014:N2014"/>
    <mergeCell ref="C2015:G2015"/>
    <mergeCell ref="M2015:N2015"/>
    <mergeCell ref="C2016:G2016"/>
    <mergeCell ref="M2016:N2016"/>
    <mergeCell ref="C2017:G2017"/>
    <mergeCell ref="M2017:N2017"/>
    <mergeCell ref="C2018:G2018"/>
    <mergeCell ref="M2018:N2018"/>
    <mergeCell ref="C2019:G2019"/>
    <mergeCell ref="M2019:N2019"/>
    <mergeCell ref="C2020:G2020"/>
    <mergeCell ref="M2020:N2020"/>
    <mergeCell ref="C2021:G2021"/>
    <mergeCell ref="M2021:N2021"/>
    <mergeCell ref="C2022:G2022"/>
    <mergeCell ref="M2022:N2022"/>
    <mergeCell ref="C2023:G2023"/>
    <mergeCell ref="M2023:N2023"/>
    <mergeCell ref="C2024:G2024"/>
    <mergeCell ref="M2024:N2024"/>
    <mergeCell ref="C2025:G2025"/>
    <mergeCell ref="M2025:N2025"/>
    <mergeCell ref="C2026:G2026"/>
    <mergeCell ref="M2026:N2026"/>
    <mergeCell ref="C2027:G2027"/>
    <mergeCell ref="M2027:N2027"/>
    <mergeCell ref="C2028:G2028"/>
    <mergeCell ref="M2028:N2028"/>
    <mergeCell ref="C2029:G2029"/>
    <mergeCell ref="M2029:N2029"/>
    <mergeCell ref="C2030:G2030"/>
    <mergeCell ref="M2030:N2030"/>
    <mergeCell ref="C2031:G2031"/>
    <mergeCell ref="M2031:N2031"/>
    <mergeCell ref="C2032:G2032"/>
    <mergeCell ref="M2032:N2032"/>
    <mergeCell ref="C2033:G2033"/>
    <mergeCell ref="M2033:N2033"/>
    <mergeCell ref="C2034:G2034"/>
    <mergeCell ref="M2034:N2034"/>
    <mergeCell ref="C2035:G2035"/>
    <mergeCell ref="M2035:N2035"/>
    <mergeCell ref="C2036:G2036"/>
    <mergeCell ref="M2036:N2036"/>
    <mergeCell ref="C2037:G2037"/>
    <mergeCell ref="M2037:N2037"/>
    <mergeCell ref="C2038:G2038"/>
    <mergeCell ref="M2038:N2038"/>
    <mergeCell ref="C2039:G2039"/>
    <mergeCell ref="M2039:N2039"/>
    <mergeCell ref="C2040:G2040"/>
    <mergeCell ref="M2040:N2040"/>
    <mergeCell ref="C2041:G2041"/>
    <mergeCell ref="M2041:N2041"/>
    <mergeCell ref="C2043:I2043"/>
    <mergeCell ref="M2043:N2043"/>
    <mergeCell ref="C2045:G2045"/>
    <mergeCell ref="M2045:N2045"/>
    <mergeCell ref="C2046:G2046"/>
    <mergeCell ref="M2046:N2046"/>
    <mergeCell ref="C2047:G2047"/>
    <mergeCell ref="M2047:N2047"/>
    <mergeCell ref="C2048:G2048"/>
    <mergeCell ref="M2048:N2048"/>
    <mergeCell ref="C2049:G2049"/>
    <mergeCell ref="M2049:N2049"/>
    <mergeCell ref="C2050:G2050"/>
    <mergeCell ref="M2050:N2050"/>
    <mergeCell ref="C2051:G2051"/>
    <mergeCell ref="M2051:N2051"/>
    <mergeCell ref="C2052:G2052"/>
    <mergeCell ref="M2052:N2052"/>
    <mergeCell ref="C2053:G2053"/>
    <mergeCell ref="M2053:N2053"/>
    <mergeCell ref="C2054:G2054"/>
    <mergeCell ref="M2054:N2054"/>
    <mergeCell ref="C2055:G2055"/>
    <mergeCell ref="M2055:N2055"/>
    <mergeCell ref="C2056:G2056"/>
    <mergeCell ref="M2056:N2056"/>
    <mergeCell ref="C2057:G2057"/>
    <mergeCell ref="M2057:N2057"/>
    <mergeCell ref="M2070:N2070"/>
    <mergeCell ref="C2071:G2071"/>
    <mergeCell ref="M2071:N2071"/>
    <mergeCell ref="C2072:G2072"/>
    <mergeCell ref="M2072:N2072"/>
    <mergeCell ref="C2073:G2073"/>
    <mergeCell ref="M2073:N2073"/>
    <mergeCell ref="C2074:G2074"/>
    <mergeCell ref="M2074:N2074"/>
    <mergeCell ref="C2075:G2075"/>
    <mergeCell ref="M2075:N2075"/>
    <mergeCell ref="C2058:G2058"/>
    <mergeCell ref="M2058:N2058"/>
    <mergeCell ref="C2059:G2059"/>
    <mergeCell ref="M2059:N2059"/>
    <mergeCell ref="C2060:G2060"/>
    <mergeCell ref="M2060:N2060"/>
    <mergeCell ref="C2061:G2061"/>
    <mergeCell ref="M2061:N2061"/>
    <mergeCell ref="C2062:G2062"/>
    <mergeCell ref="M2062:N2062"/>
    <mergeCell ref="C2063:G2063"/>
    <mergeCell ref="M2063:N2063"/>
    <mergeCell ref="C2064:G2064"/>
    <mergeCell ref="M2064:N2064"/>
    <mergeCell ref="C2065:G2065"/>
    <mergeCell ref="M2065:N2065"/>
    <mergeCell ref="C2066:G2066"/>
    <mergeCell ref="M2066:N2066"/>
    <mergeCell ref="C2085:G2085"/>
    <mergeCell ref="M2085:N2085"/>
    <mergeCell ref="C2086:G2086"/>
    <mergeCell ref="M2086:N2086"/>
    <mergeCell ref="C2088:I2088"/>
    <mergeCell ref="M2088:N2088"/>
    <mergeCell ref="A3:B3"/>
    <mergeCell ref="C2076:G2076"/>
    <mergeCell ref="M2076:N2076"/>
    <mergeCell ref="C2077:G2077"/>
    <mergeCell ref="M2077:N2077"/>
    <mergeCell ref="C2078:G2078"/>
    <mergeCell ref="M2078:N2078"/>
    <mergeCell ref="C2079:G2079"/>
    <mergeCell ref="M2079:N2079"/>
    <mergeCell ref="C2080:G2080"/>
    <mergeCell ref="M2080:N2080"/>
    <mergeCell ref="C2081:G2081"/>
    <mergeCell ref="M2081:N2081"/>
    <mergeCell ref="C2082:G2082"/>
    <mergeCell ref="M2082:N2082"/>
    <mergeCell ref="C2083:G2083"/>
    <mergeCell ref="M2083:N2083"/>
    <mergeCell ref="C2084:G2084"/>
    <mergeCell ref="M2084:N2084"/>
    <mergeCell ref="C2067:G2067"/>
    <mergeCell ref="M2067:N2067"/>
    <mergeCell ref="C2068:G2068"/>
    <mergeCell ref="M2068:N2068"/>
    <mergeCell ref="C2069:G2069"/>
    <mergeCell ref="M2069:N2069"/>
    <mergeCell ref="C2070:G2070"/>
  </mergeCells>
  <pageMargins left="0.7" right="0.7" top="0.75" bottom="0.75" header="0.3" footer="0.3"/>
  <pageSetup scale="63" fitToHeight="0" orientation="portrait" r:id="rId1"/>
  <headerFooter scaleWithDoc="0" alignWithMargins="0"/>
  <ignoredErrors>
    <ignoredError sqref="C8:N8 C14:N17 C13:I13 K13:N13 C18:N21 C9:N12 D7:N7 O21:O396 C2092:N2092 C2091:I2091 C23:N830 C22:I22 M22:N22 C2097:N2111 C2094:I2094 K2094:N2094 C2095:N2095 C2093:E2093 G2093:N2093" unlocked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0000000}">
          <x14:formula1>
            <xm:f>Lists!$AG$20:$AG$21</xm:f>
          </x14:formula1>
          <xm:sqref>E3:F3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wsSCOPE_PROPOSAL" filterMode="1">
    <tabColor theme="9" tint="0.79998168889431442"/>
    <pageSetUpPr fitToPage="1"/>
  </sheetPr>
  <dimension ref="A1:AH1986"/>
  <sheetViews>
    <sheetView showGridLines="0" showRowColHeaders="0" zoomScaleNormal="100" workbookViewId="0">
      <pane ySplit="4" topLeftCell="A5" activePane="bottomLeft" state="frozen"/>
      <selection pane="bottomLeft" activeCell="C7" sqref="C7:Q8"/>
    </sheetView>
  </sheetViews>
  <sheetFormatPr defaultColWidth="8.84765625" defaultRowHeight="15"/>
  <cols>
    <col min="1" max="1" width="31" style="282" customWidth="1"/>
    <col min="2" max="2" width="8.69921875" style="282" customWidth="1"/>
    <col min="3" max="13" width="4.3984375" style="282" customWidth="1"/>
    <col min="14" max="14" width="4.3984375" style="405" customWidth="1"/>
    <col min="15" max="15" width="6.3984375" style="405" customWidth="1"/>
    <col min="16" max="16" width="4.3984375" style="410" customWidth="1"/>
    <col min="17" max="17" width="3.1484375" style="410" customWidth="1"/>
    <col min="18" max="30" width="4.3984375" style="410" customWidth="1"/>
    <col min="31" max="32" width="11.3984375" style="282" hidden="1" customWidth="1"/>
    <col min="33" max="33" width="11.3984375" style="282" customWidth="1"/>
    <col min="34" max="34" width="19.1484375" style="282" customWidth="1"/>
    <col min="35" max="35" width="8.84765625" style="282" customWidth="1"/>
    <col min="36" max="16384" width="8.84765625" style="282"/>
  </cols>
  <sheetData>
    <row r="1" spans="1:34" s="71" customFormat="1" ht="45.45" customHeight="1">
      <c r="C1" s="150"/>
      <c r="D1" s="150"/>
      <c r="E1" s="150"/>
      <c r="F1" s="150"/>
      <c r="G1" s="150"/>
      <c r="H1" s="150"/>
      <c r="I1" s="150"/>
      <c r="J1" s="150"/>
      <c r="K1" s="150"/>
      <c r="L1" s="150"/>
      <c r="M1" s="150"/>
      <c r="N1" s="150"/>
      <c r="O1" s="150"/>
      <c r="P1" s="150"/>
      <c r="Q1" s="150"/>
      <c r="R1" s="150"/>
      <c r="S1" s="150"/>
      <c r="T1" s="150"/>
      <c r="U1" s="150"/>
      <c r="V1" s="150"/>
      <c r="W1" s="150"/>
      <c r="X1" s="150"/>
      <c r="Y1" s="150"/>
      <c r="Z1" s="150"/>
      <c r="AA1" s="150"/>
      <c r="AB1" s="150"/>
      <c r="AC1" s="150"/>
      <c r="AD1" s="150"/>
    </row>
    <row r="2" spans="1:34" s="42" customFormat="1" ht="5" customHeight="1" thickBot="1">
      <c r="H2" s="426"/>
      <c r="I2" s="427"/>
      <c r="J2" s="428"/>
      <c r="K2" s="428"/>
      <c r="L2" s="428"/>
      <c r="M2" s="429"/>
      <c r="N2" s="429"/>
      <c r="O2" s="426"/>
    </row>
    <row r="3" spans="1:34" s="42" customFormat="1" ht="22" customHeight="1" thickBot="1">
      <c r="A3" s="1226" t="s">
        <v>718</v>
      </c>
      <c r="B3" s="1226"/>
      <c r="G3" s="1336" t="s">
        <v>691</v>
      </c>
      <c r="H3" s="1337"/>
      <c r="I3" s="1337"/>
      <c r="J3" s="1337"/>
      <c r="K3" s="1338"/>
      <c r="M3" s="429"/>
      <c r="N3" s="429"/>
      <c r="O3" s="426"/>
      <c r="AF3" s="503" t="s">
        <v>605</v>
      </c>
    </row>
    <row r="4" spans="1:34" s="432" customFormat="1" ht="5" customHeight="1">
      <c r="H4" s="433"/>
      <c r="I4" s="434"/>
      <c r="J4" s="435"/>
      <c r="K4" s="435"/>
      <c r="L4" s="435"/>
      <c r="M4" s="436"/>
      <c r="N4" s="436"/>
      <c r="O4" s="433"/>
    </row>
    <row r="5" spans="1:34" ht="16" customHeight="1">
      <c r="A5" s="252"/>
      <c r="B5" s="252"/>
      <c r="C5" s="443"/>
      <c r="D5" s="443"/>
      <c r="E5" s="443"/>
      <c r="F5" s="443"/>
      <c r="G5" s="443"/>
      <c r="H5" s="443"/>
      <c r="I5" s="443"/>
      <c r="J5" s="443"/>
      <c r="K5" s="443"/>
      <c r="L5" s="443"/>
      <c r="M5" s="443"/>
      <c r="N5" s="443"/>
      <c r="O5" s="443"/>
      <c r="P5" s="444"/>
      <c r="Q5" s="444"/>
      <c r="R5" s="444"/>
      <c r="S5" s="444"/>
      <c r="T5" s="444"/>
      <c r="U5" s="444"/>
      <c r="V5" s="444"/>
      <c r="W5" s="444"/>
      <c r="X5" s="444"/>
      <c r="Y5" s="444"/>
      <c r="Z5" s="444"/>
      <c r="AA5" s="444"/>
      <c r="AB5" s="444"/>
      <c r="AC5" s="444"/>
      <c r="AD5" s="444"/>
    </row>
    <row r="6" spans="1:34" ht="22.5" customHeight="1">
      <c r="A6" s="252"/>
      <c r="B6" s="252"/>
      <c r="C6" s="1335" t="str">
        <f>T(Project_Name)</f>
        <v>Test Project</v>
      </c>
      <c r="D6" s="1335"/>
      <c r="E6" s="1335"/>
      <c r="F6" s="1335"/>
      <c r="G6" s="1335"/>
      <c r="H6" s="1335"/>
      <c r="I6" s="1335"/>
      <c r="J6" s="1335"/>
      <c r="K6" s="1335"/>
      <c r="L6" s="1335"/>
      <c r="M6" s="1335"/>
      <c r="N6" s="1335"/>
      <c r="O6" s="1335"/>
      <c r="P6" s="1335"/>
      <c r="Q6" s="1335"/>
      <c r="R6" s="1335"/>
      <c r="S6" s="1335"/>
      <c r="T6" s="1335"/>
      <c r="U6" s="1335"/>
      <c r="V6" s="1335"/>
      <c r="W6" s="1335"/>
      <c r="X6" s="1335"/>
      <c r="Y6" s="1335"/>
      <c r="Z6" s="1335"/>
      <c r="AA6" s="1335"/>
      <c r="AB6" s="1335"/>
      <c r="AC6" s="1335"/>
      <c r="AD6" s="1335"/>
    </row>
    <row r="7" spans="1:34" ht="24" customHeight="1">
      <c r="A7" s="252"/>
      <c r="B7" s="252"/>
      <c r="C7" s="1363" t="str">
        <f>IF(G3="Client Proposal","PROPOSAL","ESTIMATE")</f>
        <v>ESTIMATE</v>
      </c>
      <c r="D7" s="1363"/>
      <c r="E7" s="1363"/>
      <c r="F7" s="1363"/>
      <c r="G7" s="1363"/>
      <c r="H7" s="1363"/>
      <c r="I7" s="1363"/>
      <c r="J7" s="1363"/>
      <c r="K7" s="1363"/>
      <c r="L7" s="1363"/>
      <c r="M7" s="1363"/>
      <c r="N7" s="1363"/>
      <c r="O7" s="1363"/>
      <c r="P7" s="1363"/>
      <c r="Q7" s="1363"/>
      <c r="R7" s="134"/>
      <c r="S7" s="134"/>
      <c r="T7" s="134"/>
      <c r="U7" s="134"/>
      <c r="V7" s="134"/>
      <c r="W7" s="134"/>
      <c r="X7" s="134"/>
      <c r="Y7" s="134"/>
      <c r="Z7" s="134"/>
      <c r="AA7" s="134"/>
      <c r="AB7" s="134"/>
      <c r="AC7" s="134"/>
      <c r="AD7" s="134"/>
    </row>
    <row r="8" spans="1:34" ht="14.1" customHeight="1">
      <c r="A8" s="252"/>
      <c r="B8" s="252"/>
      <c r="C8" s="1363"/>
      <c r="D8" s="1363"/>
      <c r="E8" s="1363"/>
      <c r="F8" s="1363"/>
      <c r="G8" s="1363"/>
      <c r="H8" s="1363"/>
      <c r="I8" s="1363"/>
      <c r="J8" s="1363"/>
      <c r="K8" s="1363"/>
      <c r="L8" s="1363"/>
      <c r="M8" s="1363"/>
      <c r="N8" s="1363"/>
      <c r="O8" s="1363"/>
      <c r="P8" s="1363"/>
      <c r="Q8" s="1363"/>
      <c r="R8" s="135"/>
      <c r="S8" s="135"/>
      <c r="T8" s="135"/>
      <c r="U8" s="135"/>
      <c r="V8" s="135"/>
      <c r="W8" s="135"/>
      <c r="X8" s="135"/>
      <c r="Y8" s="135"/>
      <c r="Z8" s="135"/>
      <c r="AA8" s="135"/>
      <c r="AB8" s="135"/>
      <c r="AC8" s="135"/>
      <c r="AD8" s="135"/>
    </row>
    <row r="9" spans="1:34" ht="12.6" customHeight="1">
      <c r="A9" s="252"/>
      <c r="B9" s="252"/>
      <c r="C9" s="1364" t="s">
        <v>512</v>
      </c>
      <c r="D9" s="1364"/>
      <c r="E9" s="1364"/>
      <c r="F9" s="1364"/>
      <c r="G9" s="1364"/>
      <c r="H9" s="1364"/>
      <c r="I9" s="1364"/>
      <c r="J9" s="1364"/>
      <c r="K9" s="1364"/>
      <c r="L9" s="1364"/>
      <c r="M9" s="1364"/>
      <c r="N9" s="1364"/>
      <c r="O9" s="1364"/>
      <c r="P9" s="1364"/>
      <c r="Q9" s="1364"/>
      <c r="R9" s="1364" t="str">
        <f>T(Company_Name)</f>
        <v>ABC Builders</v>
      </c>
      <c r="S9" s="1364"/>
      <c r="T9" s="1364"/>
      <c r="U9" s="1364"/>
      <c r="V9" s="1364"/>
      <c r="W9" s="1364"/>
      <c r="X9" s="1364"/>
      <c r="Y9" s="1364"/>
      <c r="Z9" s="1364"/>
      <c r="AA9" s="1364"/>
      <c r="AB9" s="1364"/>
      <c r="AC9" s="1364"/>
      <c r="AD9" s="1364"/>
    </row>
    <row r="10" spans="1:34" s="445" customFormat="1" ht="19.5" customHeight="1">
      <c r="A10" s="251"/>
      <c r="B10" s="251"/>
      <c r="C10" s="1364"/>
      <c r="D10" s="1364"/>
      <c r="E10" s="1364"/>
      <c r="F10" s="1364"/>
      <c r="G10" s="1364"/>
      <c r="H10" s="1364"/>
      <c r="I10" s="1364"/>
      <c r="J10" s="1364"/>
      <c r="K10" s="1364"/>
      <c r="L10" s="1364"/>
      <c r="M10" s="1364"/>
      <c r="N10" s="1364"/>
      <c r="O10" s="1364"/>
      <c r="P10" s="1364"/>
      <c r="Q10" s="1364"/>
      <c r="R10" s="1364"/>
      <c r="S10" s="1364"/>
      <c r="T10" s="1364"/>
      <c r="U10" s="1364"/>
      <c r="V10" s="1364"/>
      <c r="W10" s="1364"/>
      <c r="X10" s="1364"/>
      <c r="Y10" s="1364"/>
      <c r="Z10" s="1364"/>
      <c r="AA10" s="1364"/>
      <c r="AB10" s="1364"/>
      <c r="AC10" s="1364"/>
      <c r="AD10" s="1364"/>
      <c r="AH10" s="282"/>
    </row>
    <row r="11" spans="1:34" s="445" customFormat="1" ht="23.45" customHeight="1">
      <c r="A11" s="251"/>
      <c r="B11" s="251"/>
      <c r="C11" s="1371" t="s">
        <v>584</v>
      </c>
      <c r="D11" s="1371"/>
      <c r="E11" s="1367" t="str">
        <f>T(CLIENT_NAME)</f>
        <v/>
      </c>
      <c r="F11" s="1367"/>
      <c r="G11" s="1367"/>
      <c r="H11" s="1367"/>
      <c r="I11" s="1367"/>
      <c r="J11" s="1367"/>
      <c r="K11" s="1367"/>
      <c r="L11" s="1367"/>
      <c r="M11" s="1367"/>
      <c r="N11" s="1367"/>
      <c r="O11" s="136"/>
      <c r="P11" s="160"/>
      <c r="Q11" s="160"/>
      <c r="R11" s="1371" t="s">
        <v>584</v>
      </c>
      <c r="S11" s="1371"/>
      <c r="T11" s="1367" t="str">
        <f>T(Company_Contact)</f>
        <v>Dave</v>
      </c>
      <c r="U11" s="1367"/>
      <c r="V11" s="1367"/>
      <c r="W11" s="1367"/>
      <c r="X11" s="1367"/>
      <c r="Y11" s="1367"/>
      <c r="Z11" s="1367"/>
      <c r="AA11" s="1367"/>
      <c r="AB11" s="1367"/>
      <c r="AC11" s="1367"/>
      <c r="AD11" s="437"/>
      <c r="AH11" s="282"/>
    </row>
    <row r="12" spans="1:34" s="445" customFormat="1" ht="23.45" customHeight="1">
      <c r="A12" s="251"/>
      <c r="B12" s="251"/>
      <c r="C12" s="1371" t="s">
        <v>583</v>
      </c>
      <c r="D12" s="1371"/>
      <c r="E12" s="1365">
        <f>Company_Phone</f>
        <v>8161234567</v>
      </c>
      <c r="F12" s="1365"/>
      <c r="G12" s="1365"/>
      <c r="H12" s="1365"/>
      <c r="I12" s="1365"/>
      <c r="J12" s="1365"/>
      <c r="K12" s="1365"/>
      <c r="L12" s="1365"/>
      <c r="M12" s="1365"/>
      <c r="N12" s="1365"/>
      <c r="O12" s="160"/>
      <c r="P12" s="160"/>
      <c r="Q12" s="160"/>
      <c r="R12" s="1372" t="s">
        <v>583</v>
      </c>
      <c r="S12" s="1372"/>
      <c r="T12" s="1366" t="str">
        <f>T(Company_Phone)</f>
        <v/>
      </c>
      <c r="U12" s="1366"/>
      <c r="V12" s="1366"/>
      <c r="W12" s="1366"/>
      <c r="X12" s="1366"/>
      <c r="Y12" s="1366"/>
      <c r="Z12" s="1366"/>
      <c r="AA12" s="1366"/>
      <c r="AB12" s="1366"/>
      <c r="AC12" s="1366"/>
      <c r="AD12" s="437"/>
      <c r="AH12" s="282"/>
    </row>
    <row r="13" spans="1:34" s="445" customFormat="1" ht="23.45" customHeight="1">
      <c r="A13" s="251"/>
      <c r="B13" s="251"/>
      <c r="C13" s="1371" t="s">
        <v>193</v>
      </c>
      <c r="D13" s="1371"/>
      <c r="E13" s="1366" t="str">
        <f>T(CLIENT_EMAIL)</f>
        <v/>
      </c>
      <c r="F13" s="1366"/>
      <c r="G13" s="1366"/>
      <c r="H13" s="1366"/>
      <c r="I13" s="1366"/>
      <c r="J13" s="1366"/>
      <c r="K13" s="1366"/>
      <c r="L13" s="1366"/>
      <c r="M13" s="1366"/>
      <c r="N13" s="1366"/>
      <c r="O13" s="160"/>
      <c r="P13" s="160"/>
      <c r="Q13" s="160"/>
      <c r="R13" s="1371" t="s">
        <v>193</v>
      </c>
      <c r="S13" s="1371"/>
      <c r="T13" s="1366" t="str">
        <f>T(Company_Email)</f>
        <v>dave@abcbuilders.com</v>
      </c>
      <c r="U13" s="1366"/>
      <c r="V13" s="1366"/>
      <c r="W13" s="1366"/>
      <c r="X13" s="1366"/>
      <c r="Y13" s="1366"/>
      <c r="Z13" s="1366"/>
      <c r="AA13" s="1366"/>
      <c r="AB13" s="1366"/>
      <c r="AC13" s="1366"/>
      <c r="AD13" s="437"/>
      <c r="AH13" s="282"/>
    </row>
    <row r="14" spans="1:34" s="445" customFormat="1" ht="13.25" hidden="1" customHeight="1">
      <c r="A14" s="251"/>
      <c r="B14" s="251"/>
      <c r="C14" s="1368" t="s">
        <v>508</v>
      </c>
      <c r="D14" s="1368"/>
      <c r="E14" s="1368"/>
      <c r="F14" s="1368"/>
      <c r="G14" s="1368"/>
      <c r="H14" s="1368"/>
      <c r="I14" s="1368"/>
      <c r="J14" s="1368"/>
      <c r="K14" s="1368"/>
      <c r="L14" s="1368"/>
      <c r="M14" s="1368"/>
      <c r="N14" s="1368"/>
      <c r="O14" s="1368"/>
      <c r="P14" s="1368"/>
      <c r="Q14" s="1368"/>
      <c r="R14" s="1368"/>
      <c r="S14" s="1368"/>
      <c r="T14" s="1368"/>
      <c r="U14" s="1368"/>
      <c r="V14" s="1368"/>
      <c r="W14" s="1368"/>
      <c r="X14" s="1368"/>
      <c r="Y14" s="1368"/>
      <c r="Z14" s="1368"/>
      <c r="AA14" s="1368"/>
      <c r="AB14" s="1368"/>
      <c r="AC14" s="1368"/>
      <c r="AD14" s="1368"/>
      <c r="AH14" s="282"/>
    </row>
    <row r="15" spans="1:34" ht="13.25" hidden="1" customHeight="1">
      <c r="B15" s="252"/>
      <c r="C15" s="1368"/>
      <c r="D15" s="1368"/>
      <c r="E15" s="1368"/>
      <c r="F15" s="1368"/>
      <c r="G15" s="1368"/>
      <c r="H15" s="1368"/>
      <c r="I15" s="1368"/>
      <c r="J15" s="1368"/>
      <c r="K15" s="1368"/>
      <c r="L15" s="1368"/>
      <c r="M15" s="1368"/>
      <c r="N15" s="1368"/>
      <c r="O15" s="1368"/>
      <c r="P15" s="1368"/>
      <c r="Q15" s="1368"/>
      <c r="R15" s="1368"/>
      <c r="S15" s="1368"/>
      <c r="T15" s="1368"/>
      <c r="U15" s="1368"/>
      <c r="V15" s="1368"/>
      <c r="W15" s="1368"/>
      <c r="X15" s="1368"/>
      <c r="Y15" s="1368"/>
      <c r="Z15" s="1368"/>
      <c r="AA15" s="1368"/>
      <c r="AB15" s="1368"/>
      <c r="AC15" s="1368"/>
      <c r="AD15" s="1368"/>
    </row>
    <row r="16" spans="1:34" ht="13.25" hidden="1" customHeight="1">
      <c r="A16" s="252"/>
      <c r="B16" s="252"/>
      <c r="C16" s="1368"/>
      <c r="D16" s="1368"/>
      <c r="E16" s="1368"/>
      <c r="F16" s="1368"/>
      <c r="G16" s="1368"/>
      <c r="H16" s="1368"/>
      <c r="I16" s="1368"/>
      <c r="J16" s="1368"/>
      <c r="K16" s="1368"/>
      <c r="L16" s="1368"/>
      <c r="M16" s="1368"/>
      <c r="N16" s="1368"/>
      <c r="O16" s="1368"/>
      <c r="P16" s="1368"/>
      <c r="Q16" s="1368"/>
      <c r="R16" s="1368"/>
      <c r="S16" s="1368"/>
      <c r="T16" s="1368"/>
      <c r="U16" s="1368"/>
      <c r="V16" s="1368"/>
      <c r="W16" s="1368"/>
      <c r="X16" s="1368"/>
      <c r="Y16" s="1368"/>
      <c r="Z16" s="1368"/>
      <c r="AA16" s="1368"/>
      <c r="AB16" s="1368"/>
      <c r="AC16" s="1368"/>
      <c r="AD16" s="1368"/>
    </row>
    <row r="17" spans="1:31" ht="13.25" hidden="1" customHeight="1">
      <c r="A17" s="252"/>
      <c r="B17" s="252"/>
      <c r="C17" s="1348" t="s">
        <v>609</v>
      </c>
      <c r="D17" s="1349"/>
      <c r="E17" s="1349"/>
      <c r="F17" s="1349"/>
      <c r="G17" s="1349"/>
      <c r="H17" s="1349"/>
      <c r="I17" s="1349"/>
      <c r="J17" s="1349"/>
      <c r="K17" s="1349"/>
      <c r="L17" s="1349"/>
      <c r="M17" s="1349"/>
      <c r="N17" s="1349"/>
      <c r="O17" s="1349"/>
      <c r="P17" s="1349"/>
      <c r="Q17" s="1349"/>
      <c r="R17" s="1349"/>
      <c r="S17" s="1349"/>
      <c r="T17" s="1349"/>
      <c r="U17" s="1349"/>
      <c r="V17" s="1349"/>
      <c r="W17" s="1349"/>
      <c r="X17" s="1349"/>
      <c r="Y17" s="1349"/>
      <c r="Z17" s="1349"/>
      <c r="AA17" s="1349"/>
      <c r="AB17" s="1349"/>
      <c r="AC17" s="1349"/>
      <c r="AD17" s="1350"/>
    </row>
    <row r="18" spans="1:31" ht="13.25" hidden="1" customHeight="1">
      <c r="A18" s="252"/>
      <c r="B18" s="252"/>
      <c r="C18" s="1351"/>
      <c r="D18" s="1352"/>
      <c r="E18" s="1352"/>
      <c r="F18" s="1352"/>
      <c r="G18" s="1352"/>
      <c r="H18" s="1352"/>
      <c r="I18" s="1352"/>
      <c r="J18" s="1352"/>
      <c r="K18" s="1352"/>
      <c r="L18" s="1352"/>
      <c r="M18" s="1352"/>
      <c r="N18" s="1352"/>
      <c r="O18" s="1352"/>
      <c r="P18" s="1352"/>
      <c r="Q18" s="1352"/>
      <c r="R18" s="1352"/>
      <c r="S18" s="1352"/>
      <c r="T18" s="1352"/>
      <c r="U18" s="1352"/>
      <c r="V18" s="1352"/>
      <c r="W18" s="1352"/>
      <c r="X18" s="1352"/>
      <c r="Y18" s="1352"/>
      <c r="Z18" s="1352"/>
      <c r="AA18" s="1352"/>
      <c r="AB18" s="1352"/>
      <c r="AC18" s="1352"/>
      <c r="AD18" s="1353"/>
    </row>
    <row r="19" spans="1:31" ht="13.25" hidden="1" customHeight="1">
      <c r="A19" s="252"/>
      <c r="B19" s="252"/>
      <c r="C19" s="1351"/>
      <c r="D19" s="1352"/>
      <c r="E19" s="1352"/>
      <c r="F19" s="1352"/>
      <c r="G19" s="1352"/>
      <c r="H19" s="1352"/>
      <c r="I19" s="1352"/>
      <c r="J19" s="1352"/>
      <c r="K19" s="1352"/>
      <c r="L19" s="1352"/>
      <c r="M19" s="1352"/>
      <c r="N19" s="1352"/>
      <c r="O19" s="1352"/>
      <c r="P19" s="1352"/>
      <c r="Q19" s="1352"/>
      <c r="R19" s="1352"/>
      <c r="S19" s="1352"/>
      <c r="T19" s="1352"/>
      <c r="U19" s="1352"/>
      <c r="V19" s="1352"/>
      <c r="W19" s="1352"/>
      <c r="X19" s="1352"/>
      <c r="Y19" s="1352"/>
      <c r="Z19" s="1352"/>
      <c r="AA19" s="1352"/>
      <c r="AB19" s="1352"/>
      <c r="AC19" s="1352"/>
      <c r="AD19" s="1353"/>
    </row>
    <row r="20" spans="1:31" ht="13.25" hidden="1" customHeight="1">
      <c r="A20" s="252"/>
      <c r="B20" s="252"/>
      <c r="C20" s="1351"/>
      <c r="D20" s="1352"/>
      <c r="E20" s="1352"/>
      <c r="F20" s="1352"/>
      <c r="G20" s="1352"/>
      <c r="H20" s="1352"/>
      <c r="I20" s="1352"/>
      <c r="J20" s="1352"/>
      <c r="K20" s="1352"/>
      <c r="L20" s="1352"/>
      <c r="M20" s="1352"/>
      <c r="N20" s="1352"/>
      <c r="O20" s="1352"/>
      <c r="P20" s="1352"/>
      <c r="Q20" s="1352"/>
      <c r="R20" s="1352"/>
      <c r="S20" s="1352"/>
      <c r="T20" s="1352"/>
      <c r="U20" s="1352"/>
      <c r="V20" s="1352"/>
      <c r="W20" s="1352"/>
      <c r="X20" s="1352"/>
      <c r="Y20" s="1352"/>
      <c r="Z20" s="1352"/>
      <c r="AA20" s="1352"/>
      <c r="AB20" s="1352"/>
      <c r="AC20" s="1352"/>
      <c r="AD20" s="1353"/>
    </row>
    <row r="21" spans="1:31" ht="13.25" hidden="1" customHeight="1">
      <c r="A21" s="252"/>
      <c r="B21" s="252"/>
      <c r="C21" s="1351"/>
      <c r="D21" s="1352"/>
      <c r="E21" s="1352"/>
      <c r="F21" s="1352"/>
      <c r="G21" s="1352"/>
      <c r="H21" s="1352"/>
      <c r="I21" s="1352"/>
      <c r="J21" s="1352"/>
      <c r="K21" s="1352"/>
      <c r="L21" s="1352"/>
      <c r="M21" s="1352"/>
      <c r="N21" s="1352"/>
      <c r="O21" s="1352"/>
      <c r="P21" s="1352"/>
      <c r="Q21" s="1352"/>
      <c r="R21" s="1352"/>
      <c r="S21" s="1352"/>
      <c r="T21" s="1352"/>
      <c r="U21" s="1352"/>
      <c r="V21" s="1352"/>
      <c r="W21" s="1352"/>
      <c r="X21" s="1352"/>
      <c r="Y21" s="1352"/>
      <c r="Z21" s="1352"/>
      <c r="AA21" s="1352"/>
      <c r="AB21" s="1352"/>
      <c r="AC21" s="1352"/>
      <c r="AD21" s="1353"/>
    </row>
    <row r="22" spans="1:31" ht="13.25" hidden="1" customHeight="1">
      <c r="A22" s="252"/>
      <c r="B22" s="252"/>
      <c r="C22" s="1351"/>
      <c r="D22" s="1352"/>
      <c r="E22" s="1352"/>
      <c r="F22" s="1352"/>
      <c r="G22" s="1352"/>
      <c r="H22" s="1352"/>
      <c r="I22" s="1352"/>
      <c r="J22" s="1352"/>
      <c r="K22" s="1352"/>
      <c r="L22" s="1352"/>
      <c r="M22" s="1352"/>
      <c r="N22" s="1352"/>
      <c r="O22" s="1352"/>
      <c r="P22" s="1352"/>
      <c r="Q22" s="1352"/>
      <c r="R22" s="1352"/>
      <c r="S22" s="1352"/>
      <c r="T22" s="1352"/>
      <c r="U22" s="1352"/>
      <c r="V22" s="1352"/>
      <c r="W22" s="1352"/>
      <c r="X22" s="1352"/>
      <c r="Y22" s="1352"/>
      <c r="Z22" s="1352"/>
      <c r="AA22" s="1352"/>
      <c r="AB22" s="1352"/>
      <c r="AC22" s="1352"/>
      <c r="AD22" s="1353"/>
    </row>
    <row r="23" spans="1:31" ht="13.25" hidden="1" customHeight="1">
      <c r="A23" s="252"/>
      <c r="B23" s="252"/>
      <c r="C23" s="1351"/>
      <c r="D23" s="1352"/>
      <c r="E23" s="1352"/>
      <c r="F23" s="1352"/>
      <c r="G23" s="1352"/>
      <c r="H23" s="1352"/>
      <c r="I23" s="1352"/>
      <c r="J23" s="1352"/>
      <c r="K23" s="1352"/>
      <c r="L23" s="1352"/>
      <c r="M23" s="1352"/>
      <c r="N23" s="1352"/>
      <c r="O23" s="1352"/>
      <c r="P23" s="1352"/>
      <c r="Q23" s="1352"/>
      <c r="R23" s="1352"/>
      <c r="S23" s="1352"/>
      <c r="T23" s="1352"/>
      <c r="U23" s="1352"/>
      <c r="V23" s="1352"/>
      <c r="W23" s="1352"/>
      <c r="X23" s="1352"/>
      <c r="Y23" s="1352"/>
      <c r="Z23" s="1352"/>
      <c r="AA23" s="1352"/>
      <c r="AB23" s="1352"/>
      <c r="AC23" s="1352"/>
      <c r="AD23" s="1353"/>
    </row>
    <row r="24" spans="1:31" ht="13.25" hidden="1" customHeight="1">
      <c r="A24" s="252"/>
      <c r="B24" s="252"/>
      <c r="C24" s="1351"/>
      <c r="D24" s="1352"/>
      <c r="E24" s="1352"/>
      <c r="F24" s="1352"/>
      <c r="G24" s="1352"/>
      <c r="H24" s="1352"/>
      <c r="I24" s="1352"/>
      <c r="J24" s="1352"/>
      <c r="K24" s="1352"/>
      <c r="L24" s="1352"/>
      <c r="M24" s="1352"/>
      <c r="N24" s="1352"/>
      <c r="O24" s="1352"/>
      <c r="P24" s="1352"/>
      <c r="Q24" s="1352"/>
      <c r="R24" s="1352"/>
      <c r="S24" s="1352"/>
      <c r="T24" s="1352"/>
      <c r="U24" s="1352"/>
      <c r="V24" s="1352"/>
      <c r="W24" s="1352"/>
      <c r="X24" s="1352"/>
      <c r="Y24" s="1352"/>
      <c r="Z24" s="1352"/>
      <c r="AA24" s="1352"/>
      <c r="AB24" s="1352"/>
      <c r="AC24" s="1352"/>
      <c r="AD24" s="1353"/>
    </row>
    <row r="25" spans="1:31" ht="13.25" hidden="1" customHeight="1">
      <c r="A25" s="252"/>
      <c r="B25" s="252"/>
      <c r="C25" s="1354"/>
      <c r="D25" s="1355"/>
      <c r="E25" s="1355"/>
      <c r="F25" s="1355"/>
      <c r="G25" s="1355"/>
      <c r="H25" s="1355"/>
      <c r="I25" s="1355"/>
      <c r="J25" s="1355"/>
      <c r="K25" s="1355"/>
      <c r="L25" s="1355"/>
      <c r="M25" s="1355"/>
      <c r="N25" s="1355"/>
      <c r="O25" s="1355"/>
      <c r="P25" s="1355"/>
      <c r="Q25" s="1355"/>
      <c r="R25" s="1355"/>
      <c r="S25" s="1355"/>
      <c r="T25" s="1355"/>
      <c r="U25" s="1355"/>
      <c r="V25" s="1355"/>
      <c r="W25" s="1355"/>
      <c r="X25" s="1355"/>
      <c r="Y25" s="1355"/>
      <c r="Z25" s="1355"/>
      <c r="AA25" s="1355"/>
      <c r="AB25" s="1355"/>
      <c r="AC25" s="1355"/>
      <c r="AD25" s="1356"/>
    </row>
    <row r="26" spans="1:31" ht="13.25" customHeight="1">
      <c r="A26" s="252"/>
      <c r="B26" s="252"/>
      <c r="C26" s="438"/>
      <c r="D26" s="438"/>
      <c r="E26" s="438"/>
      <c r="F26" s="438"/>
      <c r="G26" s="438"/>
      <c r="H26" s="438"/>
      <c r="I26" s="438"/>
      <c r="J26" s="438"/>
      <c r="K26" s="438"/>
      <c r="L26" s="438"/>
      <c r="M26" s="438"/>
      <c r="N26" s="438"/>
      <c r="O26" s="438"/>
      <c r="P26" s="438"/>
      <c r="Q26" s="438"/>
      <c r="R26" s="438"/>
      <c r="S26" s="438"/>
      <c r="T26" s="438"/>
      <c r="U26" s="438"/>
      <c r="V26" s="438"/>
      <c r="W26" s="438"/>
      <c r="X26" s="438"/>
      <c r="Y26" s="438"/>
      <c r="Z26" s="438"/>
      <c r="AA26" s="438"/>
      <c r="AB26" s="438"/>
      <c r="AC26" s="438"/>
      <c r="AD26" s="438"/>
    </row>
    <row r="27" spans="1:31" ht="17.45" customHeight="1">
      <c r="A27" s="444"/>
      <c r="B27" s="444"/>
      <c r="C27" s="1369" t="s">
        <v>373</v>
      </c>
      <c r="D27" s="1369"/>
      <c r="E27" s="1369"/>
      <c r="F27" s="1369"/>
      <c r="G27" s="1369"/>
      <c r="H27" s="1369"/>
      <c r="I27" s="1369"/>
      <c r="J27" s="1369"/>
      <c r="K27" s="1369"/>
      <c r="L27" s="1369"/>
      <c r="M27" s="1369"/>
      <c r="N27" s="1370" t="s">
        <v>30</v>
      </c>
      <c r="O27" s="1370"/>
      <c r="P27" s="1369" t="s">
        <v>372</v>
      </c>
      <c r="Q27" s="1369"/>
      <c r="R27" s="1369" t="s">
        <v>505</v>
      </c>
      <c r="S27" s="1369"/>
      <c r="T27" s="1369"/>
      <c r="U27" s="1369"/>
      <c r="V27" s="1369"/>
      <c r="W27" s="1369"/>
      <c r="X27" s="1369"/>
      <c r="Y27" s="1369"/>
      <c r="Z27" s="1369"/>
      <c r="AA27" s="1369"/>
      <c r="AB27" s="1369"/>
      <c r="AC27" s="1369"/>
      <c r="AD27" s="1369"/>
    </row>
    <row r="28" spans="1:31" ht="26.45" customHeight="1">
      <c r="A28" s="446"/>
      <c r="B28" s="446"/>
      <c r="C28" s="1369"/>
      <c r="D28" s="1369"/>
      <c r="E28" s="1369"/>
      <c r="F28" s="1369"/>
      <c r="G28" s="1369"/>
      <c r="H28" s="1369"/>
      <c r="I28" s="1369"/>
      <c r="J28" s="1369"/>
      <c r="K28" s="1369"/>
      <c r="L28" s="1369"/>
      <c r="M28" s="1369"/>
      <c r="N28" s="1370"/>
      <c r="O28" s="1370"/>
      <c r="P28" s="1369"/>
      <c r="Q28" s="1369"/>
      <c r="R28" s="1369"/>
      <c r="S28" s="1369"/>
      <c r="T28" s="1369"/>
      <c r="U28" s="1369"/>
      <c r="V28" s="1369"/>
      <c r="W28" s="1369"/>
      <c r="X28" s="1369"/>
      <c r="Y28" s="1369"/>
      <c r="Z28" s="1369"/>
      <c r="AA28" s="1369"/>
      <c r="AB28" s="1369"/>
      <c r="AC28" s="1369"/>
      <c r="AD28" s="1369"/>
    </row>
    <row r="29" spans="1:31" ht="6" customHeight="1">
      <c r="A29" s="446"/>
      <c r="B29" s="446"/>
      <c r="C29" s="1360"/>
      <c r="D29" s="1360"/>
      <c r="E29" s="1360"/>
      <c r="F29" s="1360"/>
      <c r="G29" s="1360"/>
      <c r="H29" s="1360"/>
      <c r="I29" s="1360"/>
      <c r="J29" s="1360"/>
      <c r="K29" s="1360"/>
      <c r="L29" s="1360"/>
      <c r="M29" s="1360"/>
      <c r="N29" s="1361"/>
      <c r="O29" s="1361"/>
      <c r="P29" s="1360"/>
      <c r="Q29" s="1360"/>
      <c r="R29" s="1360"/>
      <c r="S29" s="1360"/>
      <c r="T29" s="1360"/>
      <c r="U29" s="1360"/>
      <c r="V29" s="1360"/>
      <c r="W29" s="1360"/>
      <c r="X29" s="1360"/>
      <c r="Y29" s="1360"/>
      <c r="Z29" s="1360"/>
      <c r="AA29" s="1360"/>
      <c r="AB29" s="1360"/>
      <c r="AC29" s="1360"/>
      <c r="AD29" s="1360"/>
    </row>
    <row r="30" spans="1:31" ht="22" customHeight="1">
      <c r="C30" s="1333" t="str">
        <f>T(ESTIMATE!B9)</f>
        <v>ROOFING</v>
      </c>
      <c r="D30" s="1333" t="e">
        <f>T(#REF!)</f>
        <v>#REF!</v>
      </c>
      <c r="E30" s="1333" t="e">
        <f>T(#REF!)</f>
        <v>#REF!</v>
      </c>
      <c r="F30" s="1333" t="e">
        <f>T(#REF!)</f>
        <v>#REF!</v>
      </c>
      <c r="G30" s="1333" t="e">
        <f>T(#REF!)</f>
        <v>#REF!</v>
      </c>
      <c r="H30" s="1333"/>
      <c r="I30" s="1333"/>
      <c r="J30" s="1333" t="e">
        <f>T(#REF!)</f>
        <v>#REF!</v>
      </c>
      <c r="K30" s="1333" t="e">
        <f>T(#REF!)</f>
        <v>#REF!</v>
      </c>
      <c r="L30" s="1333" t="e">
        <f>T(#REF!)</f>
        <v>#REF!</v>
      </c>
      <c r="M30" s="1334" t="e">
        <f>T(#REF!)</f>
        <v>#REF!</v>
      </c>
      <c r="N30" s="1331">
        <f>SUM(N31:O70)</f>
        <v>20</v>
      </c>
      <c r="O30" s="1332"/>
      <c r="P30" s="1328"/>
      <c r="Q30" s="1330"/>
      <c r="R30" s="1328"/>
      <c r="S30" s="1329"/>
      <c r="T30" s="1329"/>
      <c r="U30" s="1329"/>
      <c r="V30" s="1329"/>
      <c r="W30" s="1329"/>
      <c r="X30" s="1329"/>
      <c r="Y30" s="1329"/>
      <c r="Z30" s="1329"/>
      <c r="AA30" s="1329"/>
      <c r="AB30" s="1329"/>
      <c r="AC30" s="1329"/>
      <c r="AD30" s="1329"/>
      <c r="AE30" s="405">
        <f>N30</f>
        <v>20</v>
      </c>
    </row>
    <row r="31" spans="1:31" ht="18" hidden="1" customHeight="1">
      <c r="C31" s="1323" t="str">
        <f>T(ESTIMATE!B10)</f>
        <v>Roofing bid/allowance</v>
      </c>
      <c r="D31" s="1323" t="e">
        <f>T(#REF!)</f>
        <v>#REF!</v>
      </c>
      <c r="E31" s="1323" t="e">
        <f>T(#REF!)</f>
        <v>#REF!</v>
      </c>
      <c r="F31" s="1323" t="e">
        <f>T(#REF!)</f>
        <v>#REF!</v>
      </c>
      <c r="G31" s="1323" t="e">
        <f>T(#REF!)</f>
        <v>#REF!</v>
      </c>
      <c r="H31" s="1323"/>
      <c r="I31" s="1323"/>
      <c r="J31" s="1323" t="e">
        <f>T(#REF!)</f>
        <v>#REF!</v>
      </c>
      <c r="K31" s="1323" t="e">
        <f>T(#REF!)</f>
        <v>#REF!</v>
      </c>
      <c r="L31" s="1323" t="e">
        <f>T(#REF!)</f>
        <v>#REF!</v>
      </c>
      <c r="M31" s="1323" t="e">
        <f>T(#REF!)</f>
        <v>#REF!</v>
      </c>
      <c r="N31" s="1324">
        <f>ESTIMATE!R10</f>
        <v>0</v>
      </c>
      <c r="O31" s="1324"/>
      <c r="P31" s="1324" t="str">
        <f>T(ESTIMATE!U10)</f>
        <v>ls</v>
      </c>
      <c r="Q31" s="1324"/>
      <c r="R31" s="1322"/>
      <c r="S31" s="1322"/>
      <c r="T31" s="1322"/>
      <c r="U31" s="1322"/>
      <c r="V31" s="1322"/>
      <c r="W31" s="1322"/>
      <c r="X31" s="1322"/>
      <c r="Y31" s="1322"/>
      <c r="Z31" s="1322"/>
      <c r="AA31" s="1322"/>
      <c r="AB31" s="1322"/>
      <c r="AC31" s="1322"/>
      <c r="AD31" s="1322"/>
      <c r="AE31" s="405">
        <f t="shared" ref="AE31:AE94" si="0">N31</f>
        <v>0</v>
      </c>
    </row>
    <row r="32" spans="1:31" ht="18" hidden="1" customHeight="1">
      <c r="C32" s="1323" t="str">
        <f>T(ESTIMATE!B11)</f>
        <v>Asphalt shingle roof</v>
      </c>
      <c r="D32" s="1323" t="e">
        <f>T(#REF!)</f>
        <v>#REF!</v>
      </c>
      <c r="E32" s="1323" t="e">
        <f>T(#REF!)</f>
        <v>#REF!</v>
      </c>
      <c r="F32" s="1323" t="e">
        <f>T(#REF!)</f>
        <v>#REF!</v>
      </c>
      <c r="G32" s="1323" t="e">
        <f>T(#REF!)</f>
        <v>#REF!</v>
      </c>
      <c r="H32" s="1323"/>
      <c r="I32" s="1323"/>
      <c r="J32" s="1323" t="e">
        <f>T(#REF!)</f>
        <v>#REF!</v>
      </c>
      <c r="K32" s="1323" t="e">
        <f>T(#REF!)</f>
        <v>#REF!</v>
      </c>
      <c r="L32" s="1323" t="e">
        <f>T(#REF!)</f>
        <v>#REF!</v>
      </c>
      <c r="M32" s="1323" t="e">
        <f>T(#REF!)</f>
        <v>#REF!</v>
      </c>
      <c r="N32" s="1324">
        <f>ESTIMATE!R11</f>
        <v>0</v>
      </c>
      <c r="O32" s="1324"/>
      <c r="P32" s="1324" t="str">
        <f>T(ESTIMATE!U11)</f>
        <v/>
      </c>
      <c r="Q32" s="1324"/>
      <c r="R32" s="1322"/>
      <c r="S32" s="1322"/>
      <c r="T32" s="1322"/>
      <c r="U32" s="1322"/>
      <c r="V32" s="1322"/>
      <c r="W32" s="1322"/>
      <c r="X32" s="1322"/>
      <c r="Y32" s="1322"/>
      <c r="Z32" s="1322"/>
      <c r="AA32" s="1322"/>
      <c r="AB32" s="1322"/>
      <c r="AC32" s="1322"/>
      <c r="AD32" s="1322"/>
      <c r="AE32" s="405">
        <f t="shared" si="0"/>
        <v>0</v>
      </c>
    </row>
    <row r="33" spans="3:31" ht="18" customHeight="1">
      <c r="C33" s="1323" t="str">
        <f>T(ESTIMATE!B12)</f>
        <v>Roof repair/patch, asphalt</v>
      </c>
      <c r="D33" s="1323" t="e">
        <f>T(#REF!)</f>
        <v>#REF!</v>
      </c>
      <c r="E33" s="1323" t="e">
        <f>T(#REF!)</f>
        <v>#REF!</v>
      </c>
      <c r="F33" s="1323" t="e">
        <f>T(#REF!)</f>
        <v>#REF!</v>
      </c>
      <c r="G33" s="1323" t="e">
        <f>T(#REF!)</f>
        <v>#REF!</v>
      </c>
      <c r="H33" s="1323"/>
      <c r="I33" s="1323"/>
      <c r="J33" s="1323" t="e">
        <f>T(#REF!)</f>
        <v>#REF!</v>
      </c>
      <c r="K33" s="1323" t="e">
        <f>T(#REF!)</f>
        <v>#REF!</v>
      </c>
      <c r="L33" s="1323" t="e">
        <f>T(#REF!)</f>
        <v>#REF!</v>
      </c>
      <c r="M33" s="1323" t="e">
        <f>T(#REF!)</f>
        <v>#REF!</v>
      </c>
      <c r="N33" s="1324">
        <f>ESTIMATE!R12</f>
        <v>20</v>
      </c>
      <c r="O33" s="1324"/>
      <c r="P33" s="1324" t="str">
        <f>T(ESTIMATE!U12)</f>
        <v>ea</v>
      </c>
      <c r="Q33" s="1324"/>
      <c r="R33" s="1322"/>
      <c r="S33" s="1322"/>
      <c r="T33" s="1322"/>
      <c r="U33" s="1322"/>
      <c r="V33" s="1322"/>
      <c r="W33" s="1322"/>
      <c r="X33" s="1322"/>
      <c r="Y33" s="1322"/>
      <c r="Z33" s="1322"/>
      <c r="AA33" s="1322"/>
      <c r="AB33" s="1322"/>
      <c r="AC33" s="1322"/>
      <c r="AD33" s="1322"/>
      <c r="AE33" s="405">
        <f t="shared" si="0"/>
        <v>20</v>
      </c>
    </row>
    <row r="34" spans="3:31" ht="18" hidden="1" customHeight="1">
      <c r="C34" s="1323" t="str">
        <f>T(ESTIMATE!B13)</f>
        <v>Roof replacement-demo &amp; replace, 3-tab</v>
      </c>
      <c r="D34" s="1323" t="e">
        <f>T(#REF!)</f>
        <v>#REF!</v>
      </c>
      <c r="E34" s="1323" t="e">
        <f>T(#REF!)</f>
        <v>#REF!</v>
      </c>
      <c r="F34" s="1323" t="e">
        <f>T(#REF!)</f>
        <v>#REF!</v>
      </c>
      <c r="G34" s="1323" t="e">
        <f>T(#REF!)</f>
        <v>#REF!</v>
      </c>
      <c r="H34" s="1323"/>
      <c r="I34" s="1323"/>
      <c r="J34" s="1323" t="e">
        <f>T(#REF!)</f>
        <v>#REF!</v>
      </c>
      <c r="K34" s="1323" t="e">
        <f>T(#REF!)</f>
        <v>#REF!</v>
      </c>
      <c r="L34" s="1323" t="e">
        <f>T(#REF!)</f>
        <v>#REF!</v>
      </c>
      <c r="M34" s="1323" t="e">
        <f>T(#REF!)</f>
        <v>#REF!</v>
      </c>
      <c r="N34" s="1324">
        <f>ESTIMATE!R13</f>
        <v>0</v>
      </c>
      <c r="O34" s="1324"/>
      <c r="P34" s="1324" t="str">
        <f>T(ESTIMATE!U13)</f>
        <v>sq</v>
      </c>
      <c r="Q34" s="1324"/>
      <c r="R34" s="1322"/>
      <c r="S34" s="1322"/>
      <c r="T34" s="1322"/>
      <c r="U34" s="1322"/>
      <c r="V34" s="1322"/>
      <c r="W34" s="1322"/>
      <c r="X34" s="1322"/>
      <c r="Y34" s="1322"/>
      <c r="Z34" s="1322"/>
      <c r="AA34" s="1322"/>
      <c r="AB34" s="1322"/>
      <c r="AC34" s="1322"/>
      <c r="AD34" s="1322"/>
      <c r="AE34" s="405">
        <f t="shared" si="0"/>
        <v>0</v>
      </c>
    </row>
    <row r="35" spans="3:31" ht="18" hidden="1" customHeight="1">
      <c r="C35" s="1323" t="str">
        <f>T(ESTIMATE!B14)</f>
        <v>Roof replacement-demo &amp; replace, architectural</v>
      </c>
      <c r="D35" s="1323" t="e">
        <f>T(#REF!)</f>
        <v>#REF!</v>
      </c>
      <c r="E35" s="1323" t="e">
        <f>T(#REF!)</f>
        <v>#REF!</v>
      </c>
      <c r="F35" s="1323" t="e">
        <f>T(#REF!)</f>
        <v>#REF!</v>
      </c>
      <c r="G35" s="1323" t="e">
        <f>T(#REF!)</f>
        <v>#REF!</v>
      </c>
      <c r="H35" s="1323"/>
      <c r="I35" s="1323"/>
      <c r="J35" s="1323" t="e">
        <f>T(#REF!)</f>
        <v>#REF!</v>
      </c>
      <c r="K35" s="1323" t="e">
        <f>T(#REF!)</f>
        <v>#REF!</v>
      </c>
      <c r="L35" s="1323" t="e">
        <f>T(#REF!)</f>
        <v>#REF!</v>
      </c>
      <c r="M35" s="1323" t="e">
        <f>T(#REF!)</f>
        <v>#REF!</v>
      </c>
      <c r="N35" s="1324">
        <f>ESTIMATE!R14</f>
        <v>0</v>
      </c>
      <c r="O35" s="1324"/>
      <c r="P35" s="1324" t="str">
        <f>T(ESTIMATE!U14)</f>
        <v>sq</v>
      </c>
      <c r="Q35" s="1324"/>
      <c r="R35" s="1322"/>
      <c r="S35" s="1322"/>
      <c r="T35" s="1322"/>
      <c r="U35" s="1322"/>
      <c r="V35" s="1322"/>
      <c r="W35" s="1322"/>
      <c r="X35" s="1322"/>
      <c r="Y35" s="1322"/>
      <c r="Z35" s="1322"/>
      <c r="AA35" s="1322"/>
      <c r="AB35" s="1322"/>
      <c r="AC35" s="1322"/>
      <c r="AD35" s="1322"/>
      <c r="AE35" s="405">
        <f t="shared" si="0"/>
        <v>0</v>
      </c>
    </row>
    <row r="36" spans="3:31" ht="18" hidden="1" customHeight="1">
      <c r="C36" s="1323" t="str">
        <f>T(ESTIMATE!B15)</f>
        <v>Premium for 3 layer tear off</v>
      </c>
      <c r="D36" s="1323" t="e">
        <f>T(#REF!)</f>
        <v>#REF!</v>
      </c>
      <c r="E36" s="1323" t="e">
        <f>T(#REF!)</f>
        <v>#REF!</v>
      </c>
      <c r="F36" s="1323" t="e">
        <f>T(#REF!)</f>
        <v>#REF!</v>
      </c>
      <c r="G36" s="1323" t="e">
        <f>T(#REF!)</f>
        <v>#REF!</v>
      </c>
      <c r="H36" s="1323"/>
      <c r="I36" s="1323"/>
      <c r="J36" s="1323" t="e">
        <f>T(#REF!)</f>
        <v>#REF!</v>
      </c>
      <c r="K36" s="1323" t="e">
        <f>T(#REF!)</f>
        <v>#REF!</v>
      </c>
      <c r="L36" s="1323" t="e">
        <f>T(#REF!)</f>
        <v>#REF!</v>
      </c>
      <c r="M36" s="1323" t="e">
        <f>T(#REF!)</f>
        <v>#REF!</v>
      </c>
      <c r="N36" s="1324">
        <f>ESTIMATE!R15</f>
        <v>0</v>
      </c>
      <c r="O36" s="1324"/>
      <c r="P36" s="1324" t="str">
        <f>T(ESTIMATE!U15)</f>
        <v>sq</v>
      </c>
      <c r="Q36" s="1324"/>
      <c r="R36" s="1322"/>
      <c r="S36" s="1322"/>
      <c r="T36" s="1322"/>
      <c r="U36" s="1322"/>
      <c r="V36" s="1322"/>
      <c r="W36" s="1322"/>
      <c r="X36" s="1322"/>
      <c r="Y36" s="1322"/>
      <c r="Z36" s="1322"/>
      <c r="AA36" s="1322"/>
      <c r="AB36" s="1322"/>
      <c r="AC36" s="1322"/>
      <c r="AD36" s="1322"/>
      <c r="AE36" s="405">
        <f t="shared" si="0"/>
        <v>0</v>
      </c>
    </row>
    <row r="37" spans="3:31" ht="18" hidden="1" customHeight="1">
      <c r="C37" s="1323" t="str">
        <f>T(ESTIMATE!B16)</f>
        <v>Premium for steep pitch roof</v>
      </c>
      <c r="D37" s="1323" t="e">
        <f>T(#REF!)</f>
        <v>#REF!</v>
      </c>
      <c r="E37" s="1323" t="e">
        <f>T(#REF!)</f>
        <v>#REF!</v>
      </c>
      <c r="F37" s="1323" t="e">
        <f>T(#REF!)</f>
        <v>#REF!</v>
      </c>
      <c r="G37" s="1323" t="e">
        <f>T(#REF!)</f>
        <v>#REF!</v>
      </c>
      <c r="H37" s="1323"/>
      <c r="I37" s="1323"/>
      <c r="J37" s="1323" t="e">
        <f>T(#REF!)</f>
        <v>#REF!</v>
      </c>
      <c r="K37" s="1323" t="e">
        <f>T(#REF!)</f>
        <v>#REF!</v>
      </c>
      <c r="L37" s="1323" t="e">
        <f>T(#REF!)</f>
        <v>#REF!</v>
      </c>
      <c r="M37" s="1323" t="e">
        <f>T(#REF!)</f>
        <v>#REF!</v>
      </c>
      <c r="N37" s="1324">
        <f>ESTIMATE!R16</f>
        <v>0</v>
      </c>
      <c r="O37" s="1324"/>
      <c r="P37" s="1324" t="str">
        <f>T(ESTIMATE!U16)</f>
        <v>sq</v>
      </c>
      <c r="Q37" s="1324"/>
      <c r="R37" s="1322"/>
      <c r="S37" s="1322"/>
      <c r="T37" s="1322"/>
      <c r="U37" s="1322"/>
      <c r="V37" s="1322"/>
      <c r="W37" s="1322"/>
      <c r="X37" s="1322"/>
      <c r="Y37" s="1322"/>
      <c r="Z37" s="1322"/>
      <c r="AA37" s="1322"/>
      <c r="AB37" s="1322"/>
      <c r="AC37" s="1322"/>
      <c r="AD37" s="1322"/>
      <c r="AE37" s="405">
        <f t="shared" si="0"/>
        <v>0</v>
      </c>
    </row>
    <row r="38" spans="3:31" ht="18" hidden="1" customHeight="1">
      <c r="C38" s="1323" t="str">
        <f>T(ESTIMATE!B17)</f>
        <v/>
      </c>
      <c r="D38" s="1323" t="e">
        <f>T(#REF!)</f>
        <v>#REF!</v>
      </c>
      <c r="E38" s="1323" t="e">
        <f>T(#REF!)</f>
        <v>#REF!</v>
      </c>
      <c r="F38" s="1323" t="e">
        <f>T(#REF!)</f>
        <v>#REF!</v>
      </c>
      <c r="G38" s="1323" t="e">
        <f>T(#REF!)</f>
        <v>#REF!</v>
      </c>
      <c r="H38" s="1323"/>
      <c r="I38" s="1323"/>
      <c r="J38" s="1323" t="e">
        <f>T(#REF!)</f>
        <v>#REF!</v>
      </c>
      <c r="K38" s="1323" t="e">
        <f>T(#REF!)</f>
        <v>#REF!</v>
      </c>
      <c r="L38" s="1323" t="e">
        <f>T(#REF!)</f>
        <v>#REF!</v>
      </c>
      <c r="M38" s="1323" t="e">
        <f>T(#REF!)</f>
        <v>#REF!</v>
      </c>
      <c r="N38" s="1324">
        <f>ESTIMATE!R17</f>
        <v>0</v>
      </c>
      <c r="O38" s="1324"/>
      <c r="P38" s="1324" t="str">
        <f>T(ESTIMATE!U17)</f>
        <v/>
      </c>
      <c r="Q38" s="1324"/>
      <c r="R38" s="1322"/>
      <c r="S38" s="1322"/>
      <c r="T38" s="1322"/>
      <c r="U38" s="1322"/>
      <c r="V38" s="1322"/>
      <c r="W38" s="1322"/>
      <c r="X38" s="1322"/>
      <c r="Y38" s="1322"/>
      <c r="Z38" s="1322"/>
      <c r="AA38" s="1322"/>
      <c r="AB38" s="1322"/>
      <c r="AC38" s="1322"/>
      <c r="AD38" s="1322"/>
      <c r="AE38" s="405">
        <f t="shared" si="0"/>
        <v>0</v>
      </c>
    </row>
    <row r="39" spans="3:31" ht="18" hidden="1" customHeight="1">
      <c r="C39" s="1323" t="str">
        <f>T(ESTIMATE!B18)</f>
        <v>Wood Shingle Roof</v>
      </c>
      <c r="D39" s="1323" t="e">
        <f>T(#REF!)</f>
        <v>#REF!</v>
      </c>
      <c r="E39" s="1323" t="e">
        <f>T(#REF!)</f>
        <v>#REF!</v>
      </c>
      <c r="F39" s="1323" t="e">
        <f>T(#REF!)</f>
        <v>#REF!</v>
      </c>
      <c r="G39" s="1323" t="e">
        <f>T(#REF!)</f>
        <v>#REF!</v>
      </c>
      <c r="H39" s="1323"/>
      <c r="I39" s="1323"/>
      <c r="J39" s="1323" t="e">
        <f>T(#REF!)</f>
        <v>#REF!</v>
      </c>
      <c r="K39" s="1323" t="e">
        <f>T(#REF!)</f>
        <v>#REF!</v>
      </c>
      <c r="L39" s="1323" t="e">
        <f>T(#REF!)</f>
        <v>#REF!</v>
      </c>
      <c r="M39" s="1323" t="e">
        <f>T(#REF!)</f>
        <v>#REF!</v>
      </c>
      <c r="N39" s="1324">
        <f>ESTIMATE!R18</f>
        <v>0</v>
      </c>
      <c r="O39" s="1324"/>
      <c r="P39" s="1324" t="str">
        <f>T(ESTIMATE!U18)</f>
        <v/>
      </c>
      <c r="Q39" s="1324"/>
      <c r="R39" s="1322"/>
      <c r="S39" s="1322"/>
      <c r="T39" s="1322"/>
      <c r="U39" s="1322"/>
      <c r="V39" s="1322"/>
      <c r="W39" s="1322"/>
      <c r="X39" s="1322"/>
      <c r="Y39" s="1322"/>
      <c r="Z39" s="1322"/>
      <c r="AA39" s="1322"/>
      <c r="AB39" s="1322"/>
      <c r="AC39" s="1322"/>
      <c r="AD39" s="1322"/>
      <c r="AE39" s="405">
        <f t="shared" si="0"/>
        <v>0</v>
      </c>
    </row>
    <row r="40" spans="3:31" ht="18" hidden="1" customHeight="1">
      <c r="C40" s="1323" t="str">
        <f>T(ESTIMATE!B19)</f>
        <v>Roof repair/patch, wood</v>
      </c>
      <c r="D40" s="1323" t="e">
        <f>T(#REF!)</f>
        <v>#REF!</v>
      </c>
      <c r="E40" s="1323" t="e">
        <f>T(#REF!)</f>
        <v>#REF!</v>
      </c>
      <c r="F40" s="1323" t="e">
        <f>T(#REF!)</f>
        <v>#REF!</v>
      </c>
      <c r="G40" s="1323" t="e">
        <f>T(#REF!)</f>
        <v>#REF!</v>
      </c>
      <c r="H40" s="1323"/>
      <c r="I40" s="1323"/>
      <c r="J40" s="1323" t="e">
        <f>T(#REF!)</f>
        <v>#REF!</v>
      </c>
      <c r="K40" s="1323" t="e">
        <f>T(#REF!)</f>
        <v>#REF!</v>
      </c>
      <c r="L40" s="1323" t="e">
        <f>T(#REF!)</f>
        <v>#REF!</v>
      </c>
      <c r="M40" s="1323" t="e">
        <f>T(#REF!)</f>
        <v>#REF!</v>
      </c>
      <c r="N40" s="1324">
        <f>ESTIMATE!R19</f>
        <v>0</v>
      </c>
      <c r="O40" s="1324"/>
      <c r="P40" s="1324" t="str">
        <f>T(ESTIMATE!U19)</f>
        <v>ea</v>
      </c>
      <c r="Q40" s="1324"/>
      <c r="R40" s="1322"/>
      <c r="S40" s="1322"/>
      <c r="T40" s="1322"/>
      <c r="U40" s="1322"/>
      <c r="V40" s="1322"/>
      <c r="W40" s="1322"/>
      <c r="X40" s="1322"/>
      <c r="Y40" s="1322"/>
      <c r="Z40" s="1322"/>
      <c r="AA40" s="1322"/>
      <c r="AB40" s="1322"/>
      <c r="AC40" s="1322"/>
      <c r="AD40" s="1322"/>
      <c r="AE40" s="405">
        <f t="shared" si="0"/>
        <v>0</v>
      </c>
    </row>
    <row r="41" spans="3:31" ht="18" hidden="1" customHeight="1">
      <c r="C41" s="1323" t="str">
        <f>T(ESTIMATE!B20)</f>
        <v>Roof replacement-demo &amp; replace, 3-tab</v>
      </c>
      <c r="D41" s="1323" t="e">
        <f>T(#REF!)</f>
        <v>#REF!</v>
      </c>
      <c r="E41" s="1323" t="e">
        <f>T(#REF!)</f>
        <v>#REF!</v>
      </c>
      <c r="F41" s="1323" t="e">
        <f>T(#REF!)</f>
        <v>#REF!</v>
      </c>
      <c r="G41" s="1323" t="e">
        <f>T(#REF!)</f>
        <v>#REF!</v>
      </c>
      <c r="H41" s="1323"/>
      <c r="I41" s="1323"/>
      <c r="J41" s="1323" t="e">
        <f>T(#REF!)</f>
        <v>#REF!</v>
      </c>
      <c r="K41" s="1323" t="e">
        <f>T(#REF!)</f>
        <v>#REF!</v>
      </c>
      <c r="L41" s="1323" t="e">
        <f>T(#REF!)</f>
        <v>#REF!</v>
      </c>
      <c r="M41" s="1323" t="e">
        <f>T(#REF!)</f>
        <v>#REF!</v>
      </c>
      <c r="N41" s="1324">
        <f>ESTIMATE!R20</f>
        <v>0</v>
      </c>
      <c r="O41" s="1324"/>
      <c r="P41" s="1324" t="str">
        <f>T(ESTIMATE!U20)</f>
        <v>sq</v>
      </c>
      <c r="Q41" s="1324"/>
      <c r="R41" s="1322"/>
      <c r="S41" s="1322"/>
      <c r="T41" s="1322"/>
      <c r="U41" s="1322"/>
      <c r="V41" s="1322"/>
      <c r="W41" s="1322"/>
      <c r="X41" s="1322"/>
      <c r="Y41" s="1322"/>
      <c r="Z41" s="1322"/>
      <c r="AA41" s="1322"/>
      <c r="AB41" s="1322"/>
      <c r="AC41" s="1322"/>
      <c r="AD41" s="1322"/>
      <c r="AE41" s="405">
        <f t="shared" si="0"/>
        <v>0</v>
      </c>
    </row>
    <row r="42" spans="3:31" ht="18" hidden="1" customHeight="1">
      <c r="C42" s="1323" t="str">
        <f>T(ESTIMATE!B21)</f>
        <v>Wood shingle, low end</v>
      </c>
      <c r="D42" s="1323" t="e">
        <f>T(#REF!)</f>
        <v>#REF!</v>
      </c>
      <c r="E42" s="1323" t="e">
        <f>T(#REF!)</f>
        <v>#REF!</v>
      </c>
      <c r="F42" s="1323" t="e">
        <f>T(#REF!)</f>
        <v>#REF!</v>
      </c>
      <c r="G42" s="1323" t="e">
        <f>T(#REF!)</f>
        <v>#REF!</v>
      </c>
      <c r="H42" s="1323"/>
      <c r="I42" s="1323"/>
      <c r="J42" s="1323" t="e">
        <f>T(#REF!)</f>
        <v>#REF!</v>
      </c>
      <c r="K42" s="1323" t="e">
        <f>T(#REF!)</f>
        <v>#REF!</v>
      </c>
      <c r="L42" s="1323" t="e">
        <f>T(#REF!)</f>
        <v>#REF!</v>
      </c>
      <c r="M42" s="1323" t="e">
        <f>T(#REF!)</f>
        <v>#REF!</v>
      </c>
      <c r="N42" s="1324">
        <f>ESTIMATE!R21</f>
        <v>0</v>
      </c>
      <c r="O42" s="1324"/>
      <c r="P42" s="1324" t="str">
        <f>T(ESTIMATE!U21)</f>
        <v>sq</v>
      </c>
      <c r="Q42" s="1324"/>
      <c r="R42" s="1322"/>
      <c r="S42" s="1322"/>
      <c r="T42" s="1322"/>
      <c r="U42" s="1322"/>
      <c r="V42" s="1322"/>
      <c r="W42" s="1322"/>
      <c r="X42" s="1322"/>
      <c r="Y42" s="1322"/>
      <c r="Z42" s="1322"/>
      <c r="AA42" s="1322"/>
      <c r="AB42" s="1322"/>
      <c r="AC42" s="1322"/>
      <c r="AD42" s="1322"/>
      <c r="AE42" s="405">
        <f t="shared" si="0"/>
        <v>0</v>
      </c>
    </row>
    <row r="43" spans="3:31" ht="18" hidden="1" customHeight="1">
      <c r="C43" s="1323" t="str">
        <f>T(ESTIMATE!B22)</f>
        <v>Wood shingle, high end</v>
      </c>
      <c r="D43" s="1323" t="e">
        <f>T(#REF!)</f>
        <v>#REF!</v>
      </c>
      <c r="E43" s="1323" t="e">
        <f>T(#REF!)</f>
        <v>#REF!</v>
      </c>
      <c r="F43" s="1323" t="e">
        <f>T(#REF!)</f>
        <v>#REF!</v>
      </c>
      <c r="G43" s="1323" t="e">
        <f>T(#REF!)</f>
        <v>#REF!</v>
      </c>
      <c r="H43" s="1323"/>
      <c r="I43" s="1323"/>
      <c r="J43" s="1323" t="e">
        <f>T(#REF!)</f>
        <v>#REF!</v>
      </c>
      <c r="K43" s="1323" t="e">
        <f>T(#REF!)</f>
        <v>#REF!</v>
      </c>
      <c r="L43" s="1323" t="e">
        <f>T(#REF!)</f>
        <v>#REF!</v>
      </c>
      <c r="M43" s="1323" t="e">
        <f>T(#REF!)</f>
        <v>#REF!</v>
      </c>
      <c r="N43" s="1324">
        <f>ESTIMATE!R22</f>
        <v>0</v>
      </c>
      <c r="O43" s="1324"/>
      <c r="P43" s="1324" t="str">
        <f>T(ESTIMATE!U22)</f>
        <v>sq</v>
      </c>
      <c r="Q43" s="1324"/>
      <c r="R43" s="1322"/>
      <c r="S43" s="1322"/>
      <c r="T43" s="1322"/>
      <c r="U43" s="1322"/>
      <c r="V43" s="1322"/>
      <c r="W43" s="1322"/>
      <c r="X43" s="1322"/>
      <c r="Y43" s="1322"/>
      <c r="Z43" s="1322"/>
      <c r="AA43" s="1322"/>
      <c r="AB43" s="1322"/>
      <c r="AC43" s="1322"/>
      <c r="AD43" s="1322"/>
      <c r="AE43" s="405">
        <f t="shared" si="0"/>
        <v>0</v>
      </c>
    </row>
    <row r="44" spans="3:31" ht="18" hidden="1" customHeight="1">
      <c r="C44" s="1323" t="str">
        <f>T(ESTIMATE!B23)</f>
        <v>Roof sheathing, plywood 1/2", remove &amp; install</v>
      </c>
      <c r="D44" s="1323" t="e">
        <f>T(#REF!)</f>
        <v>#REF!</v>
      </c>
      <c r="E44" s="1323" t="e">
        <f>T(#REF!)</f>
        <v>#REF!</v>
      </c>
      <c r="F44" s="1323" t="e">
        <f>T(#REF!)</f>
        <v>#REF!</v>
      </c>
      <c r="G44" s="1323" t="e">
        <f>T(#REF!)</f>
        <v>#REF!</v>
      </c>
      <c r="H44" s="1323"/>
      <c r="I44" s="1323"/>
      <c r="J44" s="1323" t="e">
        <f>T(#REF!)</f>
        <v>#REF!</v>
      </c>
      <c r="K44" s="1323" t="e">
        <f>T(#REF!)</f>
        <v>#REF!</v>
      </c>
      <c r="L44" s="1323" t="e">
        <f>T(#REF!)</f>
        <v>#REF!</v>
      </c>
      <c r="M44" s="1323" t="e">
        <f>T(#REF!)</f>
        <v>#REF!</v>
      </c>
      <c r="N44" s="1324">
        <f>ESTIMATE!R23</f>
        <v>0</v>
      </c>
      <c r="O44" s="1324"/>
      <c r="P44" s="1324" t="str">
        <f>T(ESTIMATE!U23)</f>
        <v>sheet</v>
      </c>
      <c r="Q44" s="1324"/>
      <c r="R44" s="1322"/>
      <c r="S44" s="1322"/>
      <c r="T44" s="1322"/>
      <c r="U44" s="1322"/>
      <c r="V44" s="1322"/>
      <c r="W44" s="1322"/>
      <c r="X44" s="1322"/>
      <c r="Y44" s="1322"/>
      <c r="Z44" s="1322"/>
      <c r="AA44" s="1322"/>
      <c r="AB44" s="1322"/>
      <c r="AC44" s="1322"/>
      <c r="AD44" s="1322"/>
      <c r="AE44" s="405">
        <f t="shared" si="0"/>
        <v>0</v>
      </c>
    </row>
    <row r="45" spans="3:31" ht="18" hidden="1" customHeight="1">
      <c r="C45" s="1323" t="str">
        <f>T(ESTIMATE!B24)</f>
        <v/>
      </c>
      <c r="D45" s="1323" t="e">
        <f>T(#REF!)</f>
        <v>#REF!</v>
      </c>
      <c r="E45" s="1323" t="e">
        <f>T(#REF!)</f>
        <v>#REF!</v>
      </c>
      <c r="F45" s="1323" t="e">
        <f>T(#REF!)</f>
        <v>#REF!</v>
      </c>
      <c r="G45" s="1323" t="e">
        <f>T(#REF!)</f>
        <v>#REF!</v>
      </c>
      <c r="H45" s="1323"/>
      <c r="I45" s="1323"/>
      <c r="J45" s="1323" t="e">
        <f>T(#REF!)</f>
        <v>#REF!</v>
      </c>
      <c r="K45" s="1323" t="e">
        <f>T(#REF!)</f>
        <v>#REF!</v>
      </c>
      <c r="L45" s="1323" t="e">
        <f>T(#REF!)</f>
        <v>#REF!</v>
      </c>
      <c r="M45" s="1323" t="e">
        <f>T(#REF!)</f>
        <v>#REF!</v>
      </c>
      <c r="N45" s="1324">
        <f>ESTIMATE!R24</f>
        <v>0</v>
      </c>
      <c r="O45" s="1324"/>
      <c r="P45" s="1324" t="str">
        <f>T(ESTIMATE!U24)</f>
        <v/>
      </c>
      <c r="Q45" s="1324"/>
      <c r="R45" s="1322"/>
      <c r="S45" s="1322"/>
      <c r="T45" s="1322"/>
      <c r="U45" s="1322"/>
      <c r="V45" s="1322"/>
      <c r="W45" s="1322"/>
      <c r="X45" s="1322"/>
      <c r="Y45" s="1322"/>
      <c r="Z45" s="1322"/>
      <c r="AA45" s="1322"/>
      <c r="AB45" s="1322"/>
      <c r="AC45" s="1322"/>
      <c r="AD45" s="1322"/>
      <c r="AE45" s="405">
        <f t="shared" si="0"/>
        <v>0</v>
      </c>
    </row>
    <row r="46" spans="3:31" ht="18" hidden="1" customHeight="1">
      <c r="C46" s="1323" t="str">
        <f>T(ESTIMATE!B25)</f>
        <v>Slate/Clay Tile</v>
      </c>
      <c r="D46" s="1323" t="e">
        <f>T(#REF!)</f>
        <v>#REF!</v>
      </c>
      <c r="E46" s="1323" t="e">
        <f>T(#REF!)</f>
        <v>#REF!</v>
      </c>
      <c r="F46" s="1323" t="e">
        <f>T(#REF!)</f>
        <v>#REF!</v>
      </c>
      <c r="G46" s="1323" t="e">
        <f>T(#REF!)</f>
        <v>#REF!</v>
      </c>
      <c r="H46" s="1323"/>
      <c r="I46" s="1323"/>
      <c r="J46" s="1323" t="e">
        <f>T(#REF!)</f>
        <v>#REF!</v>
      </c>
      <c r="K46" s="1323" t="e">
        <f>T(#REF!)</f>
        <v>#REF!</v>
      </c>
      <c r="L46" s="1323" t="e">
        <f>T(#REF!)</f>
        <v>#REF!</v>
      </c>
      <c r="M46" s="1323" t="e">
        <f>T(#REF!)</f>
        <v>#REF!</v>
      </c>
      <c r="N46" s="1324">
        <f>ESTIMATE!R25</f>
        <v>0</v>
      </c>
      <c r="O46" s="1324"/>
      <c r="P46" s="1324" t="str">
        <f>T(ESTIMATE!U25)</f>
        <v/>
      </c>
      <c r="Q46" s="1324"/>
      <c r="R46" s="1322"/>
      <c r="S46" s="1322"/>
      <c r="T46" s="1322"/>
      <c r="U46" s="1322"/>
      <c r="V46" s="1322"/>
      <c r="W46" s="1322"/>
      <c r="X46" s="1322"/>
      <c r="Y46" s="1322"/>
      <c r="Z46" s="1322"/>
      <c r="AA46" s="1322"/>
      <c r="AB46" s="1322"/>
      <c r="AC46" s="1322"/>
      <c r="AD46" s="1322"/>
      <c r="AE46" s="405">
        <f t="shared" si="0"/>
        <v>0</v>
      </c>
    </row>
    <row r="47" spans="3:31" ht="18" hidden="1" customHeight="1">
      <c r="C47" s="1323" t="str">
        <f>T(ESTIMATE!B26)</f>
        <v>Roof replacement-demo &amp; replace, slate</v>
      </c>
      <c r="D47" s="1323" t="e">
        <f>T(#REF!)</f>
        <v>#REF!</v>
      </c>
      <c r="E47" s="1323" t="e">
        <f>T(#REF!)</f>
        <v>#REF!</v>
      </c>
      <c r="F47" s="1323" t="e">
        <f>T(#REF!)</f>
        <v>#REF!</v>
      </c>
      <c r="G47" s="1323" t="e">
        <f>T(#REF!)</f>
        <v>#REF!</v>
      </c>
      <c r="H47" s="1323"/>
      <c r="I47" s="1323"/>
      <c r="J47" s="1323" t="e">
        <f>T(#REF!)</f>
        <v>#REF!</v>
      </c>
      <c r="K47" s="1323" t="e">
        <f>T(#REF!)</f>
        <v>#REF!</v>
      </c>
      <c r="L47" s="1323" t="e">
        <f>T(#REF!)</f>
        <v>#REF!</v>
      </c>
      <c r="M47" s="1323" t="e">
        <f>T(#REF!)</f>
        <v>#REF!</v>
      </c>
      <c r="N47" s="1324">
        <f>ESTIMATE!R26</f>
        <v>0</v>
      </c>
      <c r="O47" s="1324"/>
      <c r="P47" s="1324" t="str">
        <f>T(ESTIMATE!U26)</f>
        <v>sq</v>
      </c>
      <c r="Q47" s="1324"/>
      <c r="R47" s="1322"/>
      <c r="S47" s="1322"/>
      <c r="T47" s="1322"/>
      <c r="U47" s="1322"/>
      <c r="V47" s="1322"/>
      <c r="W47" s="1322"/>
      <c r="X47" s="1322"/>
      <c r="Y47" s="1322"/>
      <c r="Z47" s="1322"/>
      <c r="AA47" s="1322"/>
      <c r="AB47" s="1322"/>
      <c r="AC47" s="1322"/>
      <c r="AD47" s="1322"/>
      <c r="AE47" s="405">
        <f t="shared" si="0"/>
        <v>0</v>
      </c>
    </row>
    <row r="48" spans="3:31" ht="18" hidden="1" customHeight="1">
      <c r="C48" s="1323" t="str">
        <f>T(ESTIMATE!B27)</f>
        <v/>
      </c>
      <c r="D48" s="1323" t="e">
        <f>T(#REF!)</f>
        <v>#REF!</v>
      </c>
      <c r="E48" s="1323" t="e">
        <f>T(#REF!)</f>
        <v>#REF!</v>
      </c>
      <c r="F48" s="1323" t="e">
        <f>T(#REF!)</f>
        <v>#REF!</v>
      </c>
      <c r="G48" s="1323" t="e">
        <f>T(#REF!)</f>
        <v>#REF!</v>
      </c>
      <c r="H48" s="1323"/>
      <c r="I48" s="1323"/>
      <c r="J48" s="1323" t="e">
        <f>T(#REF!)</f>
        <v>#REF!</v>
      </c>
      <c r="K48" s="1323" t="e">
        <f>T(#REF!)</f>
        <v>#REF!</v>
      </c>
      <c r="L48" s="1323" t="e">
        <f>T(#REF!)</f>
        <v>#REF!</v>
      </c>
      <c r="M48" s="1323" t="e">
        <f>T(#REF!)</f>
        <v>#REF!</v>
      </c>
      <c r="N48" s="1324">
        <f>ESTIMATE!R27</f>
        <v>0</v>
      </c>
      <c r="O48" s="1324"/>
      <c r="P48" s="1324" t="str">
        <f>T(ESTIMATE!U27)</f>
        <v/>
      </c>
      <c r="Q48" s="1324"/>
      <c r="R48" s="1322"/>
      <c r="S48" s="1322"/>
      <c r="T48" s="1322"/>
      <c r="U48" s="1322"/>
      <c r="V48" s="1322"/>
      <c r="W48" s="1322"/>
      <c r="X48" s="1322"/>
      <c r="Y48" s="1322"/>
      <c r="Z48" s="1322"/>
      <c r="AA48" s="1322"/>
      <c r="AB48" s="1322"/>
      <c r="AC48" s="1322"/>
      <c r="AD48" s="1322"/>
      <c r="AE48" s="405">
        <f t="shared" si="0"/>
        <v>0</v>
      </c>
    </row>
    <row r="49" spans="3:31" ht="18" hidden="1" customHeight="1">
      <c r="C49" s="1323" t="str">
        <f>T(ESTIMATE!B28)</f>
        <v/>
      </c>
      <c r="D49" s="1323" t="e">
        <f>T(#REF!)</f>
        <v>#REF!</v>
      </c>
      <c r="E49" s="1323" t="e">
        <f>T(#REF!)</f>
        <v>#REF!</v>
      </c>
      <c r="F49" s="1323" t="e">
        <f>T(#REF!)</f>
        <v>#REF!</v>
      </c>
      <c r="G49" s="1323" t="e">
        <f>T(#REF!)</f>
        <v>#REF!</v>
      </c>
      <c r="H49" s="1323"/>
      <c r="I49" s="1323"/>
      <c r="J49" s="1323" t="e">
        <f>T(#REF!)</f>
        <v>#REF!</v>
      </c>
      <c r="K49" s="1323" t="e">
        <f>T(#REF!)</f>
        <v>#REF!</v>
      </c>
      <c r="L49" s="1323" t="e">
        <f>T(#REF!)</f>
        <v>#REF!</v>
      </c>
      <c r="M49" s="1323" t="e">
        <f>T(#REF!)</f>
        <v>#REF!</v>
      </c>
      <c r="N49" s="1324">
        <f>ESTIMATE!R28</f>
        <v>0</v>
      </c>
      <c r="O49" s="1324"/>
      <c r="P49" s="1324" t="str">
        <f>T(ESTIMATE!U28)</f>
        <v/>
      </c>
      <c r="Q49" s="1324"/>
      <c r="R49" s="1322"/>
      <c r="S49" s="1322"/>
      <c r="T49" s="1322"/>
      <c r="U49" s="1322"/>
      <c r="V49" s="1322"/>
      <c r="W49" s="1322"/>
      <c r="X49" s="1322"/>
      <c r="Y49" s="1322"/>
      <c r="Z49" s="1322"/>
      <c r="AA49" s="1322"/>
      <c r="AB49" s="1322"/>
      <c r="AC49" s="1322"/>
      <c r="AD49" s="1322"/>
      <c r="AE49" s="405">
        <f t="shared" si="0"/>
        <v>0</v>
      </c>
    </row>
    <row r="50" spans="3:31" ht="18" hidden="1" customHeight="1">
      <c r="C50" s="1323" t="str">
        <f>T(ESTIMATE!B29)</f>
        <v>Miscellaneous Roofing</v>
      </c>
      <c r="D50" s="1323" t="e">
        <f>T(#REF!)</f>
        <v>#REF!</v>
      </c>
      <c r="E50" s="1323" t="e">
        <f>T(#REF!)</f>
        <v>#REF!</v>
      </c>
      <c r="F50" s="1323" t="e">
        <f>T(#REF!)</f>
        <v>#REF!</v>
      </c>
      <c r="G50" s="1323" t="e">
        <f>T(#REF!)</f>
        <v>#REF!</v>
      </c>
      <c r="H50" s="1323"/>
      <c r="I50" s="1323"/>
      <c r="J50" s="1323" t="e">
        <f>T(#REF!)</f>
        <v>#REF!</v>
      </c>
      <c r="K50" s="1323" t="e">
        <f>T(#REF!)</f>
        <v>#REF!</v>
      </c>
      <c r="L50" s="1323" t="e">
        <f>T(#REF!)</f>
        <v>#REF!</v>
      </c>
      <c r="M50" s="1323" t="e">
        <f>T(#REF!)</f>
        <v>#REF!</v>
      </c>
      <c r="N50" s="1324">
        <f>ESTIMATE!R29</f>
        <v>0</v>
      </c>
      <c r="O50" s="1324"/>
      <c r="P50" s="1324" t="str">
        <f>T(ESTIMATE!U29)</f>
        <v/>
      </c>
      <c r="Q50" s="1324"/>
      <c r="R50" s="1322"/>
      <c r="S50" s="1322"/>
      <c r="T50" s="1322"/>
      <c r="U50" s="1322"/>
      <c r="V50" s="1322"/>
      <c r="W50" s="1322"/>
      <c r="X50" s="1322"/>
      <c r="Y50" s="1322"/>
      <c r="Z50" s="1322"/>
      <c r="AA50" s="1322"/>
      <c r="AB50" s="1322"/>
      <c r="AC50" s="1322"/>
      <c r="AD50" s="1322"/>
      <c r="AE50" s="405">
        <f t="shared" si="0"/>
        <v>0</v>
      </c>
    </row>
    <row r="51" spans="3:31" ht="18" hidden="1" customHeight="1">
      <c r="C51" s="1323" t="str">
        <f>T(ESTIMATE!B30)</f>
        <v>Roofing maintenance, L+M</v>
      </c>
      <c r="D51" s="1323" t="e">
        <f>T(#REF!)</f>
        <v>#REF!</v>
      </c>
      <c r="E51" s="1323" t="e">
        <f>T(#REF!)</f>
        <v>#REF!</v>
      </c>
      <c r="F51" s="1323" t="e">
        <f>T(#REF!)</f>
        <v>#REF!</v>
      </c>
      <c r="G51" s="1323" t="e">
        <f>T(#REF!)</f>
        <v>#REF!</v>
      </c>
      <c r="H51" s="1323"/>
      <c r="I51" s="1323"/>
      <c r="J51" s="1323" t="e">
        <f>T(#REF!)</f>
        <v>#REF!</v>
      </c>
      <c r="K51" s="1323" t="e">
        <f>T(#REF!)</f>
        <v>#REF!</v>
      </c>
      <c r="L51" s="1323" t="e">
        <f>T(#REF!)</f>
        <v>#REF!</v>
      </c>
      <c r="M51" s="1323" t="e">
        <f>T(#REF!)</f>
        <v>#REF!</v>
      </c>
      <c r="N51" s="1324">
        <f>ESTIMATE!R30</f>
        <v>0</v>
      </c>
      <c r="O51" s="1324"/>
      <c r="P51" s="1324" t="str">
        <f>T(ESTIMATE!U30)</f>
        <v>ea</v>
      </c>
      <c r="Q51" s="1324"/>
      <c r="R51" s="1322"/>
      <c r="S51" s="1322"/>
      <c r="T51" s="1322"/>
      <c r="U51" s="1322"/>
      <c r="V51" s="1322"/>
      <c r="W51" s="1322"/>
      <c r="X51" s="1322"/>
      <c r="Y51" s="1322"/>
      <c r="Z51" s="1322"/>
      <c r="AA51" s="1322"/>
      <c r="AB51" s="1322"/>
      <c r="AC51" s="1322"/>
      <c r="AD51" s="1322"/>
      <c r="AE51" s="405">
        <f t="shared" si="0"/>
        <v>0</v>
      </c>
    </row>
    <row r="52" spans="3:31" ht="18" hidden="1" customHeight="1">
      <c r="C52" s="1323" t="str">
        <f>T(ESTIMATE!B31)</f>
        <v>Roofing, patch section, L+M</v>
      </c>
      <c r="D52" s="1323" t="e">
        <f>T(#REF!)</f>
        <v>#REF!</v>
      </c>
      <c r="E52" s="1323" t="e">
        <f>T(#REF!)</f>
        <v>#REF!</v>
      </c>
      <c r="F52" s="1323" t="e">
        <f>T(#REF!)</f>
        <v>#REF!</v>
      </c>
      <c r="G52" s="1323" t="e">
        <f>T(#REF!)</f>
        <v>#REF!</v>
      </c>
      <c r="H52" s="1323"/>
      <c r="I52" s="1323"/>
      <c r="J52" s="1323" t="e">
        <f>T(#REF!)</f>
        <v>#REF!</v>
      </c>
      <c r="K52" s="1323" t="e">
        <f>T(#REF!)</f>
        <v>#REF!</v>
      </c>
      <c r="L52" s="1323" t="e">
        <f>T(#REF!)</f>
        <v>#REF!</v>
      </c>
      <c r="M52" s="1323" t="e">
        <f>T(#REF!)</f>
        <v>#REF!</v>
      </c>
      <c r="N52" s="1324">
        <f>ESTIMATE!R31</f>
        <v>0</v>
      </c>
      <c r="O52" s="1324"/>
      <c r="P52" s="1324" t="str">
        <f>T(ESTIMATE!U31)</f>
        <v>ea</v>
      </c>
      <c r="Q52" s="1324"/>
      <c r="R52" s="1322"/>
      <c r="S52" s="1322"/>
      <c r="T52" s="1322"/>
      <c r="U52" s="1322"/>
      <c r="V52" s="1322"/>
      <c r="W52" s="1322"/>
      <c r="X52" s="1322"/>
      <c r="Y52" s="1322"/>
      <c r="Z52" s="1322"/>
      <c r="AA52" s="1322"/>
      <c r="AB52" s="1322"/>
      <c r="AC52" s="1322"/>
      <c r="AD52" s="1322"/>
      <c r="AE52" s="405">
        <f t="shared" si="0"/>
        <v>0</v>
      </c>
    </row>
    <row r="53" spans="3:31" ht="18" hidden="1" customHeight="1">
      <c r="C53" s="1323" t="str">
        <f>T(ESTIMATE!B32)</f>
        <v>Plywood roof sheathing, L+M</v>
      </c>
      <c r="D53" s="1323" t="e">
        <f>T(#REF!)</f>
        <v>#REF!</v>
      </c>
      <c r="E53" s="1323" t="e">
        <f>T(#REF!)</f>
        <v>#REF!</v>
      </c>
      <c r="F53" s="1323" t="e">
        <f>T(#REF!)</f>
        <v>#REF!</v>
      </c>
      <c r="G53" s="1323" t="e">
        <f>T(#REF!)</f>
        <v>#REF!</v>
      </c>
      <c r="H53" s="1323"/>
      <c r="I53" s="1323"/>
      <c r="J53" s="1323" t="e">
        <f>T(#REF!)</f>
        <v>#REF!</v>
      </c>
      <c r="K53" s="1323" t="e">
        <f>T(#REF!)</f>
        <v>#REF!</v>
      </c>
      <c r="L53" s="1323" t="e">
        <f>T(#REF!)</f>
        <v>#REF!</v>
      </c>
      <c r="M53" s="1323" t="e">
        <f>T(#REF!)</f>
        <v>#REF!</v>
      </c>
      <c r="N53" s="1324">
        <f>ESTIMATE!R32</f>
        <v>0</v>
      </c>
      <c r="O53" s="1324"/>
      <c r="P53" s="1324" t="str">
        <f>T(ESTIMATE!U32)</f>
        <v>sheet</v>
      </c>
      <c r="Q53" s="1324"/>
      <c r="R53" s="1322"/>
      <c r="S53" s="1322"/>
      <c r="T53" s="1322"/>
      <c r="U53" s="1322"/>
      <c r="V53" s="1322"/>
      <c r="W53" s="1322"/>
      <c r="X53" s="1322"/>
      <c r="Y53" s="1322"/>
      <c r="Z53" s="1322"/>
      <c r="AA53" s="1322"/>
      <c r="AB53" s="1322"/>
      <c r="AC53" s="1322"/>
      <c r="AD53" s="1322"/>
      <c r="AE53" s="405">
        <f t="shared" si="0"/>
        <v>0</v>
      </c>
    </row>
    <row r="54" spans="3:31" ht="18" hidden="1" customHeight="1">
      <c r="C54" s="1323" t="str">
        <f>T(ESTIMATE!B33)</f>
        <v>Gutter replacement, L+M</v>
      </c>
      <c r="D54" s="1323" t="e">
        <f>T(#REF!)</f>
        <v>#REF!</v>
      </c>
      <c r="E54" s="1323" t="e">
        <f>T(#REF!)</f>
        <v>#REF!</v>
      </c>
      <c r="F54" s="1323" t="e">
        <f>T(#REF!)</f>
        <v>#REF!</v>
      </c>
      <c r="G54" s="1323" t="e">
        <f>T(#REF!)</f>
        <v>#REF!</v>
      </c>
      <c r="H54" s="1323"/>
      <c r="I54" s="1323"/>
      <c r="J54" s="1323" t="e">
        <f>T(#REF!)</f>
        <v>#REF!</v>
      </c>
      <c r="K54" s="1323" t="e">
        <f>T(#REF!)</f>
        <v>#REF!</v>
      </c>
      <c r="L54" s="1323" t="e">
        <f>T(#REF!)</f>
        <v>#REF!</v>
      </c>
      <c r="M54" s="1323" t="e">
        <f>T(#REF!)</f>
        <v>#REF!</v>
      </c>
      <c r="N54" s="1324">
        <f>ESTIMATE!R33</f>
        <v>0</v>
      </c>
      <c r="O54" s="1324"/>
      <c r="P54" s="1324" t="str">
        <f>T(ESTIMATE!U33)</f>
        <v>lf</v>
      </c>
      <c r="Q54" s="1324"/>
      <c r="R54" s="1322"/>
      <c r="S54" s="1322"/>
      <c r="T54" s="1322"/>
      <c r="U54" s="1322"/>
      <c r="V54" s="1322"/>
      <c r="W54" s="1322"/>
      <c r="X54" s="1322"/>
      <c r="Y54" s="1322"/>
      <c r="Z54" s="1322"/>
      <c r="AA54" s="1322"/>
      <c r="AB54" s="1322"/>
      <c r="AC54" s="1322"/>
      <c r="AD54" s="1322"/>
      <c r="AE54" s="405">
        <f t="shared" si="0"/>
        <v>0</v>
      </c>
    </row>
    <row r="55" spans="3:31" ht="18" hidden="1" customHeight="1">
      <c r="C55" s="1323" t="str">
        <f>T(ESTIMATE!B34)</f>
        <v>Premium for 2 layer tear off, L+M</v>
      </c>
      <c r="D55" s="1323" t="e">
        <f>T(#REF!)</f>
        <v>#REF!</v>
      </c>
      <c r="E55" s="1323" t="e">
        <f>T(#REF!)</f>
        <v>#REF!</v>
      </c>
      <c r="F55" s="1323" t="e">
        <f>T(#REF!)</f>
        <v>#REF!</v>
      </c>
      <c r="G55" s="1323" t="e">
        <f>T(#REF!)</f>
        <v>#REF!</v>
      </c>
      <c r="H55" s="1323"/>
      <c r="I55" s="1323"/>
      <c r="J55" s="1323" t="e">
        <f>T(#REF!)</f>
        <v>#REF!</v>
      </c>
      <c r="K55" s="1323" t="e">
        <f>T(#REF!)</f>
        <v>#REF!</v>
      </c>
      <c r="L55" s="1323" t="e">
        <f>T(#REF!)</f>
        <v>#REF!</v>
      </c>
      <c r="M55" s="1323" t="e">
        <f>T(#REF!)</f>
        <v>#REF!</v>
      </c>
      <c r="N55" s="1324">
        <f>ESTIMATE!R34</f>
        <v>0</v>
      </c>
      <c r="O55" s="1324"/>
      <c r="P55" s="1324" t="str">
        <f>T(ESTIMATE!U34)</f>
        <v>sq</v>
      </c>
      <c r="Q55" s="1324"/>
      <c r="R55" s="1322"/>
      <c r="S55" s="1322"/>
      <c r="T55" s="1322"/>
      <c r="U55" s="1322"/>
      <c r="V55" s="1322"/>
      <c r="W55" s="1322"/>
      <c r="X55" s="1322"/>
      <c r="Y55" s="1322"/>
      <c r="Z55" s="1322"/>
      <c r="AA55" s="1322"/>
      <c r="AB55" s="1322"/>
      <c r="AC55" s="1322"/>
      <c r="AD55" s="1322"/>
      <c r="AE55" s="405">
        <f t="shared" si="0"/>
        <v>0</v>
      </c>
    </row>
    <row r="56" spans="3:31" ht="18" hidden="1" customHeight="1">
      <c r="C56" s="1323" t="str">
        <f>T(ESTIMATE!B35)</f>
        <v>Premium for steep pitched roof, L+M</v>
      </c>
      <c r="D56" s="1323" t="e">
        <f>T(#REF!)</f>
        <v>#REF!</v>
      </c>
      <c r="E56" s="1323" t="e">
        <f>T(#REF!)</f>
        <v>#REF!</v>
      </c>
      <c r="F56" s="1323" t="e">
        <f>T(#REF!)</f>
        <v>#REF!</v>
      </c>
      <c r="G56" s="1323" t="e">
        <f>T(#REF!)</f>
        <v>#REF!</v>
      </c>
      <c r="H56" s="1323"/>
      <c r="I56" s="1323"/>
      <c r="J56" s="1323" t="e">
        <f>T(#REF!)</f>
        <v>#REF!</v>
      </c>
      <c r="K56" s="1323" t="e">
        <f>T(#REF!)</f>
        <v>#REF!</v>
      </c>
      <c r="L56" s="1323" t="e">
        <f>T(#REF!)</f>
        <v>#REF!</v>
      </c>
      <c r="M56" s="1323" t="e">
        <f>T(#REF!)</f>
        <v>#REF!</v>
      </c>
      <c r="N56" s="1324">
        <f>ESTIMATE!R35</f>
        <v>0</v>
      </c>
      <c r="O56" s="1324"/>
      <c r="P56" s="1324" t="str">
        <f>T(ESTIMATE!U35)</f>
        <v>sq</v>
      </c>
      <c r="Q56" s="1324"/>
      <c r="R56" s="1322"/>
      <c r="S56" s="1322"/>
      <c r="T56" s="1322"/>
      <c r="U56" s="1322"/>
      <c r="V56" s="1322"/>
      <c r="W56" s="1322"/>
      <c r="X56" s="1322"/>
      <c r="Y56" s="1322"/>
      <c r="Z56" s="1322"/>
      <c r="AA56" s="1322"/>
      <c r="AB56" s="1322"/>
      <c r="AC56" s="1322"/>
      <c r="AD56" s="1322"/>
      <c r="AE56" s="405">
        <f t="shared" si="0"/>
        <v>0</v>
      </c>
    </row>
    <row r="57" spans="3:31" ht="18" hidden="1" customHeight="1">
      <c r="C57" s="1323" t="str">
        <f>T(ESTIMATE!B36)</f>
        <v>Fascia board, L+M</v>
      </c>
      <c r="D57" s="1323" t="e">
        <f>T(#REF!)</f>
        <v>#REF!</v>
      </c>
      <c r="E57" s="1323" t="e">
        <f>T(#REF!)</f>
        <v>#REF!</v>
      </c>
      <c r="F57" s="1323" t="e">
        <f>T(#REF!)</f>
        <v>#REF!</v>
      </c>
      <c r="G57" s="1323" t="e">
        <f>T(#REF!)</f>
        <v>#REF!</v>
      </c>
      <c r="H57" s="1323"/>
      <c r="I57" s="1323"/>
      <c r="J57" s="1323" t="e">
        <f>T(#REF!)</f>
        <v>#REF!</v>
      </c>
      <c r="K57" s="1323" t="e">
        <f>T(#REF!)</f>
        <v>#REF!</v>
      </c>
      <c r="L57" s="1323" t="e">
        <f>T(#REF!)</f>
        <v>#REF!</v>
      </c>
      <c r="M57" s="1323" t="e">
        <f>T(#REF!)</f>
        <v>#REF!</v>
      </c>
      <c r="N57" s="1324">
        <f>ESTIMATE!R36</f>
        <v>0</v>
      </c>
      <c r="O57" s="1324"/>
      <c r="P57" s="1324" t="str">
        <f>T(ESTIMATE!U36)</f>
        <v>lf</v>
      </c>
      <c r="Q57" s="1324"/>
      <c r="R57" s="1322"/>
      <c r="S57" s="1322"/>
      <c r="T57" s="1322"/>
      <c r="U57" s="1322"/>
      <c r="V57" s="1322"/>
      <c r="W57" s="1322"/>
      <c r="X57" s="1322"/>
      <c r="Y57" s="1322"/>
      <c r="Z57" s="1322"/>
      <c r="AA57" s="1322"/>
      <c r="AB57" s="1322"/>
      <c r="AC57" s="1322"/>
      <c r="AD57" s="1322"/>
      <c r="AE57" s="405">
        <f t="shared" si="0"/>
        <v>0</v>
      </c>
    </row>
    <row r="58" spans="3:31" ht="18" hidden="1" customHeight="1">
      <c r="C58" s="1323" t="str">
        <f>T(ESTIMATE!B37)</f>
        <v>12" Soffit board, L+M</v>
      </c>
      <c r="D58" s="1323" t="e">
        <f>T(#REF!)</f>
        <v>#REF!</v>
      </c>
      <c r="E58" s="1323" t="e">
        <f>T(#REF!)</f>
        <v>#REF!</v>
      </c>
      <c r="F58" s="1323" t="e">
        <f>T(#REF!)</f>
        <v>#REF!</v>
      </c>
      <c r="G58" s="1323" t="e">
        <f>T(#REF!)</f>
        <v>#REF!</v>
      </c>
      <c r="H58" s="1323"/>
      <c r="I58" s="1323"/>
      <c r="J58" s="1323" t="e">
        <f>T(#REF!)</f>
        <v>#REF!</v>
      </c>
      <c r="K58" s="1323" t="e">
        <f>T(#REF!)</f>
        <v>#REF!</v>
      </c>
      <c r="L58" s="1323" t="e">
        <f>T(#REF!)</f>
        <v>#REF!</v>
      </c>
      <c r="M58" s="1323" t="e">
        <f>T(#REF!)</f>
        <v>#REF!</v>
      </c>
      <c r="N58" s="1324">
        <f>ESTIMATE!R37</f>
        <v>0</v>
      </c>
      <c r="O58" s="1324"/>
      <c r="P58" s="1324" t="str">
        <f>T(ESTIMATE!U37)</f>
        <v>lf</v>
      </c>
      <c r="Q58" s="1324"/>
      <c r="R58" s="1322"/>
      <c r="S58" s="1322"/>
      <c r="T58" s="1322"/>
      <c r="U58" s="1322"/>
      <c r="V58" s="1322"/>
      <c r="W58" s="1322"/>
      <c r="X58" s="1322"/>
      <c r="Y58" s="1322"/>
      <c r="Z58" s="1322"/>
      <c r="AA58" s="1322"/>
      <c r="AB58" s="1322"/>
      <c r="AC58" s="1322"/>
      <c r="AD58" s="1322"/>
      <c r="AE58" s="405">
        <f t="shared" si="0"/>
        <v>0</v>
      </c>
    </row>
    <row r="59" spans="3:31" ht="18" hidden="1" customHeight="1">
      <c r="C59" s="1323" t="str">
        <f>T(ESTIMATE!B38)</f>
        <v/>
      </c>
      <c r="D59" s="1323" t="e">
        <f>T(#REF!)</f>
        <v>#REF!</v>
      </c>
      <c r="E59" s="1323" t="e">
        <f>T(#REF!)</f>
        <v>#REF!</v>
      </c>
      <c r="F59" s="1323" t="e">
        <f>T(#REF!)</f>
        <v>#REF!</v>
      </c>
      <c r="G59" s="1323" t="e">
        <f>T(#REF!)</f>
        <v>#REF!</v>
      </c>
      <c r="H59" s="1323"/>
      <c r="I59" s="1323"/>
      <c r="J59" s="1323" t="e">
        <f>T(#REF!)</f>
        <v>#REF!</v>
      </c>
      <c r="K59" s="1323" t="e">
        <f>T(#REF!)</f>
        <v>#REF!</v>
      </c>
      <c r="L59" s="1323" t="e">
        <f>T(#REF!)</f>
        <v>#REF!</v>
      </c>
      <c r="M59" s="1323" t="e">
        <f>T(#REF!)</f>
        <v>#REF!</v>
      </c>
      <c r="N59" s="1324">
        <f>ESTIMATE!R38</f>
        <v>0</v>
      </c>
      <c r="O59" s="1324"/>
      <c r="P59" s="1324" t="str">
        <f>T(ESTIMATE!U38)</f>
        <v/>
      </c>
      <c r="Q59" s="1324"/>
      <c r="R59" s="1322"/>
      <c r="S59" s="1322"/>
      <c r="T59" s="1322"/>
      <c r="U59" s="1322"/>
      <c r="V59" s="1322"/>
      <c r="W59" s="1322"/>
      <c r="X59" s="1322"/>
      <c r="Y59" s="1322"/>
      <c r="Z59" s="1322"/>
      <c r="AA59" s="1322"/>
      <c r="AB59" s="1322"/>
      <c r="AC59" s="1322"/>
      <c r="AD59" s="1322"/>
      <c r="AE59" s="405">
        <f t="shared" si="0"/>
        <v>0</v>
      </c>
    </row>
    <row r="60" spans="3:31" ht="18" hidden="1" customHeight="1">
      <c r="C60" s="1323" t="str">
        <f>T(ESTIMATE!B39)</f>
        <v/>
      </c>
      <c r="D60" s="1323" t="e">
        <f>T(#REF!)</f>
        <v>#REF!</v>
      </c>
      <c r="E60" s="1323" t="e">
        <f>T(#REF!)</f>
        <v>#REF!</v>
      </c>
      <c r="F60" s="1323" t="e">
        <f>T(#REF!)</f>
        <v>#REF!</v>
      </c>
      <c r="G60" s="1323" t="e">
        <f>T(#REF!)</f>
        <v>#REF!</v>
      </c>
      <c r="H60" s="1323"/>
      <c r="I60" s="1323"/>
      <c r="J60" s="1323" t="e">
        <f>T(#REF!)</f>
        <v>#REF!</v>
      </c>
      <c r="K60" s="1323" t="e">
        <f>T(#REF!)</f>
        <v>#REF!</v>
      </c>
      <c r="L60" s="1323" t="e">
        <f>T(#REF!)</f>
        <v>#REF!</v>
      </c>
      <c r="M60" s="1323" t="e">
        <f>T(#REF!)</f>
        <v>#REF!</v>
      </c>
      <c r="N60" s="1324">
        <f>ESTIMATE!R39</f>
        <v>0</v>
      </c>
      <c r="O60" s="1324"/>
      <c r="P60" s="1324" t="str">
        <f>T(ESTIMATE!U39)</f>
        <v/>
      </c>
      <c r="Q60" s="1324"/>
      <c r="R60" s="1322"/>
      <c r="S60" s="1322"/>
      <c r="T60" s="1322"/>
      <c r="U60" s="1322"/>
      <c r="V60" s="1322"/>
      <c r="W60" s="1322"/>
      <c r="X60" s="1322"/>
      <c r="Y60" s="1322"/>
      <c r="Z60" s="1322"/>
      <c r="AA60" s="1322"/>
      <c r="AB60" s="1322"/>
      <c r="AC60" s="1322"/>
      <c r="AD60" s="1322"/>
      <c r="AE60" s="405">
        <f t="shared" si="0"/>
        <v>0</v>
      </c>
    </row>
    <row r="61" spans="3:31" ht="18" hidden="1" customHeight="1">
      <c r="C61" s="1323" t="str">
        <f>T(ESTIMATE!B40)</f>
        <v/>
      </c>
      <c r="D61" s="1323" t="e">
        <f>T(#REF!)</f>
        <v>#REF!</v>
      </c>
      <c r="E61" s="1323" t="e">
        <f>T(#REF!)</f>
        <v>#REF!</v>
      </c>
      <c r="F61" s="1323" t="e">
        <f>T(#REF!)</f>
        <v>#REF!</v>
      </c>
      <c r="G61" s="1323" t="e">
        <f>T(#REF!)</f>
        <v>#REF!</v>
      </c>
      <c r="H61" s="1323"/>
      <c r="I61" s="1323"/>
      <c r="J61" s="1323" t="e">
        <f>T(#REF!)</f>
        <v>#REF!</v>
      </c>
      <c r="K61" s="1323" t="e">
        <f>T(#REF!)</f>
        <v>#REF!</v>
      </c>
      <c r="L61" s="1323" t="e">
        <f>T(#REF!)</f>
        <v>#REF!</v>
      </c>
      <c r="M61" s="1323" t="e">
        <f>T(#REF!)</f>
        <v>#REF!</v>
      </c>
      <c r="N61" s="1324">
        <f>ESTIMATE!R40</f>
        <v>0</v>
      </c>
      <c r="O61" s="1324"/>
      <c r="P61" s="1324" t="str">
        <f>T(ESTIMATE!U40)</f>
        <v/>
      </c>
      <c r="Q61" s="1324"/>
      <c r="R61" s="1322"/>
      <c r="S61" s="1322"/>
      <c r="T61" s="1322"/>
      <c r="U61" s="1322"/>
      <c r="V61" s="1322"/>
      <c r="W61" s="1322"/>
      <c r="X61" s="1322"/>
      <c r="Y61" s="1322"/>
      <c r="Z61" s="1322"/>
      <c r="AA61" s="1322"/>
      <c r="AB61" s="1322"/>
      <c r="AC61" s="1322"/>
      <c r="AD61" s="1322"/>
      <c r="AE61" s="405">
        <f t="shared" si="0"/>
        <v>0</v>
      </c>
    </row>
    <row r="62" spans="3:31" ht="18" hidden="1" customHeight="1">
      <c r="C62" s="1323" t="str">
        <f>T(ESTIMATE!B41)</f>
        <v/>
      </c>
      <c r="D62" s="1323" t="e">
        <f>T(#REF!)</f>
        <v>#REF!</v>
      </c>
      <c r="E62" s="1323" t="e">
        <f>T(#REF!)</f>
        <v>#REF!</v>
      </c>
      <c r="F62" s="1323" t="e">
        <f>T(#REF!)</f>
        <v>#REF!</v>
      </c>
      <c r="G62" s="1323" t="e">
        <f>T(#REF!)</f>
        <v>#REF!</v>
      </c>
      <c r="H62" s="1323"/>
      <c r="I62" s="1323"/>
      <c r="J62" s="1323" t="e">
        <f>T(#REF!)</f>
        <v>#REF!</v>
      </c>
      <c r="K62" s="1323" t="e">
        <f>T(#REF!)</f>
        <v>#REF!</v>
      </c>
      <c r="L62" s="1323" t="e">
        <f>T(#REF!)</f>
        <v>#REF!</v>
      </c>
      <c r="M62" s="1323" t="e">
        <f>T(#REF!)</f>
        <v>#REF!</v>
      </c>
      <c r="N62" s="1324">
        <f>ESTIMATE!R41</f>
        <v>0</v>
      </c>
      <c r="O62" s="1324"/>
      <c r="P62" s="1324" t="str">
        <f>T(ESTIMATE!U41)</f>
        <v/>
      </c>
      <c r="Q62" s="1324"/>
      <c r="R62" s="1322"/>
      <c r="S62" s="1322"/>
      <c r="T62" s="1322"/>
      <c r="U62" s="1322"/>
      <c r="V62" s="1322"/>
      <c r="W62" s="1322"/>
      <c r="X62" s="1322"/>
      <c r="Y62" s="1322"/>
      <c r="Z62" s="1322"/>
      <c r="AA62" s="1322"/>
      <c r="AB62" s="1322"/>
      <c r="AC62" s="1322"/>
      <c r="AD62" s="1322"/>
      <c r="AE62" s="405">
        <f t="shared" si="0"/>
        <v>0</v>
      </c>
    </row>
    <row r="63" spans="3:31" ht="18" hidden="1" customHeight="1">
      <c r="C63" s="1323" t="str">
        <f>T(ESTIMATE!B42)</f>
        <v/>
      </c>
      <c r="D63" s="1323" t="e">
        <f>T(#REF!)</f>
        <v>#REF!</v>
      </c>
      <c r="E63" s="1323" t="e">
        <f>T(#REF!)</f>
        <v>#REF!</v>
      </c>
      <c r="F63" s="1323" t="e">
        <f>T(#REF!)</f>
        <v>#REF!</v>
      </c>
      <c r="G63" s="1323" t="e">
        <f>T(#REF!)</f>
        <v>#REF!</v>
      </c>
      <c r="H63" s="1323"/>
      <c r="I63" s="1323"/>
      <c r="J63" s="1323" t="e">
        <f>T(#REF!)</f>
        <v>#REF!</v>
      </c>
      <c r="K63" s="1323" t="e">
        <f>T(#REF!)</f>
        <v>#REF!</v>
      </c>
      <c r="L63" s="1323" t="e">
        <f>T(#REF!)</f>
        <v>#REF!</v>
      </c>
      <c r="M63" s="1323" t="e">
        <f>T(#REF!)</f>
        <v>#REF!</v>
      </c>
      <c r="N63" s="1324">
        <f>ESTIMATE!R42</f>
        <v>0</v>
      </c>
      <c r="O63" s="1324"/>
      <c r="P63" s="1324" t="str">
        <f>T(ESTIMATE!U42)</f>
        <v/>
      </c>
      <c r="Q63" s="1324"/>
      <c r="R63" s="1322"/>
      <c r="S63" s="1322"/>
      <c r="T63" s="1322"/>
      <c r="U63" s="1322"/>
      <c r="V63" s="1322"/>
      <c r="W63" s="1322"/>
      <c r="X63" s="1322"/>
      <c r="Y63" s="1322"/>
      <c r="Z63" s="1322"/>
      <c r="AA63" s="1322"/>
      <c r="AB63" s="1322"/>
      <c r="AC63" s="1322"/>
      <c r="AD63" s="1322"/>
      <c r="AE63" s="405">
        <f t="shared" si="0"/>
        <v>0</v>
      </c>
    </row>
    <row r="64" spans="3:31" ht="18" hidden="1" customHeight="1">
      <c r="C64" s="1323" t="str">
        <f>T(ESTIMATE!B43)</f>
        <v/>
      </c>
      <c r="D64" s="1323" t="e">
        <f>T(#REF!)</f>
        <v>#REF!</v>
      </c>
      <c r="E64" s="1323" t="e">
        <f>T(#REF!)</f>
        <v>#REF!</v>
      </c>
      <c r="F64" s="1323" t="e">
        <f>T(#REF!)</f>
        <v>#REF!</v>
      </c>
      <c r="G64" s="1323" t="e">
        <f>T(#REF!)</f>
        <v>#REF!</v>
      </c>
      <c r="H64" s="1323"/>
      <c r="I64" s="1323"/>
      <c r="J64" s="1323" t="e">
        <f>T(#REF!)</f>
        <v>#REF!</v>
      </c>
      <c r="K64" s="1323" t="e">
        <f>T(#REF!)</f>
        <v>#REF!</v>
      </c>
      <c r="L64" s="1323" t="e">
        <f>T(#REF!)</f>
        <v>#REF!</v>
      </c>
      <c r="M64" s="1323" t="e">
        <f>T(#REF!)</f>
        <v>#REF!</v>
      </c>
      <c r="N64" s="1324">
        <f>ESTIMATE!R43</f>
        <v>0</v>
      </c>
      <c r="O64" s="1324"/>
      <c r="P64" s="1324" t="str">
        <f>T(ESTIMATE!U43)</f>
        <v/>
      </c>
      <c r="Q64" s="1324"/>
      <c r="R64" s="1322"/>
      <c r="S64" s="1322"/>
      <c r="T64" s="1322"/>
      <c r="U64" s="1322"/>
      <c r="V64" s="1322"/>
      <c r="W64" s="1322"/>
      <c r="X64" s="1322"/>
      <c r="Y64" s="1322"/>
      <c r="Z64" s="1322"/>
      <c r="AA64" s="1322"/>
      <c r="AB64" s="1322"/>
      <c r="AC64" s="1322"/>
      <c r="AD64" s="1322"/>
      <c r="AE64" s="405">
        <f t="shared" si="0"/>
        <v>0</v>
      </c>
    </row>
    <row r="65" spans="3:31" ht="18" hidden="1" customHeight="1">
      <c r="C65" s="1323" t="str">
        <f>T(ESTIMATE!B44)</f>
        <v/>
      </c>
      <c r="D65" s="1323" t="e">
        <f>T(#REF!)</f>
        <v>#REF!</v>
      </c>
      <c r="E65" s="1323" t="e">
        <f>T(#REF!)</f>
        <v>#REF!</v>
      </c>
      <c r="F65" s="1323" t="e">
        <f>T(#REF!)</f>
        <v>#REF!</v>
      </c>
      <c r="G65" s="1323" t="e">
        <f>T(#REF!)</f>
        <v>#REF!</v>
      </c>
      <c r="H65" s="1323"/>
      <c r="I65" s="1323"/>
      <c r="J65" s="1323" t="e">
        <f>T(#REF!)</f>
        <v>#REF!</v>
      </c>
      <c r="K65" s="1323" t="e">
        <f>T(#REF!)</f>
        <v>#REF!</v>
      </c>
      <c r="L65" s="1323" t="e">
        <f>T(#REF!)</f>
        <v>#REF!</v>
      </c>
      <c r="M65" s="1323" t="e">
        <f>T(#REF!)</f>
        <v>#REF!</v>
      </c>
      <c r="N65" s="1324">
        <f>ESTIMATE!R44</f>
        <v>0</v>
      </c>
      <c r="O65" s="1324"/>
      <c r="P65" s="1324" t="str">
        <f>T(ESTIMATE!U44)</f>
        <v/>
      </c>
      <c r="Q65" s="1324"/>
      <c r="R65" s="1322"/>
      <c r="S65" s="1322"/>
      <c r="T65" s="1322"/>
      <c r="U65" s="1322"/>
      <c r="V65" s="1322"/>
      <c r="W65" s="1322"/>
      <c r="X65" s="1322"/>
      <c r="Y65" s="1322"/>
      <c r="Z65" s="1322"/>
      <c r="AA65" s="1322"/>
      <c r="AB65" s="1322"/>
      <c r="AC65" s="1322"/>
      <c r="AD65" s="1322"/>
      <c r="AE65" s="405">
        <f t="shared" si="0"/>
        <v>0</v>
      </c>
    </row>
    <row r="66" spans="3:31" ht="18" hidden="1" customHeight="1">
      <c r="C66" s="1323" t="str">
        <f>T(ESTIMATE!B45)</f>
        <v/>
      </c>
      <c r="D66" s="1323" t="e">
        <f>T(#REF!)</f>
        <v>#REF!</v>
      </c>
      <c r="E66" s="1323" t="e">
        <f>T(#REF!)</f>
        <v>#REF!</v>
      </c>
      <c r="F66" s="1323" t="e">
        <f>T(#REF!)</f>
        <v>#REF!</v>
      </c>
      <c r="G66" s="1323" t="e">
        <f>T(#REF!)</f>
        <v>#REF!</v>
      </c>
      <c r="H66" s="1323"/>
      <c r="I66" s="1323"/>
      <c r="J66" s="1323" t="e">
        <f>T(#REF!)</f>
        <v>#REF!</v>
      </c>
      <c r="K66" s="1323" t="e">
        <f>T(#REF!)</f>
        <v>#REF!</v>
      </c>
      <c r="L66" s="1323" t="e">
        <f>T(#REF!)</f>
        <v>#REF!</v>
      </c>
      <c r="M66" s="1323" t="e">
        <f>T(#REF!)</f>
        <v>#REF!</v>
      </c>
      <c r="N66" s="1324">
        <f>ESTIMATE!R45</f>
        <v>0</v>
      </c>
      <c r="O66" s="1324"/>
      <c r="P66" s="1324" t="str">
        <f>T(ESTIMATE!U45)</f>
        <v/>
      </c>
      <c r="Q66" s="1324"/>
      <c r="R66" s="1322"/>
      <c r="S66" s="1322"/>
      <c r="T66" s="1322"/>
      <c r="U66" s="1322"/>
      <c r="V66" s="1322"/>
      <c r="W66" s="1322"/>
      <c r="X66" s="1322"/>
      <c r="Y66" s="1322"/>
      <c r="Z66" s="1322"/>
      <c r="AA66" s="1322"/>
      <c r="AB66" s="1322"/>
      <c r="AC66" s="1322"/>
      <c r="AD66" s="1322"/>
      <c r="AE66" s="405">
        <f t="shared" si="0"/>
        <v>0</v>
      </c>
    </row>
    <row r="67" spans="3:31" ht="18" hidden="1" customHeight="1">
      <c r="C67" s="1323" t="str">
        <f>T(ESTIMATE!B46)</f>
        <v/>
      </c>
      <c r="D67" s="1323" t="e">
        <f>T(#REF!)</f>
        <v>#REF!</v>
      </c>
      <c r="E67" s="1323" t="e">
        <f>T(#REF!)</f>
        <v>#REF!</v>
      </c>
      <c r="F67" s="1323" t="e">
        <f>T(#REF!)</f>
        <v>#REF!</v>
      </c>
      <c r="G67" s="1323" t="e">
        <f>T(#REF!)</f>
        <v>#REF!</v>
      </c>
      <c r="H67" s="1323"/>
      <c r="I67" s="1323"/>
      <c r="J67" s="1323" t="e">
        <f>T(#REF!)</f>
        <v>#REF!</v>
      </c>
      <c r="K67" s="1323" t="e">
        <f>T(#REF!)</f>
        <v>#REF!</v>
      </c>
      <c r="L67" s="1323" t="e">
        <f>T(#REF!)</f>
        <v>#REF!</v>
      </c>
      <c r="M67" s="1323" t="e">
        <f>T(#REF!)</f>
        <v>#REF!</v>
      </c>
      <c r="N67" s="1324">
        <f>ESTIMATE!R46</f>
        <v>0</v>
      </c>
      <c r="O67" s="1324"/>
      <c r="P67" s="1324" t="str">
        <f>T(ESTIMATE!U46)</f>
        <v/>
      </c>
      <c r="Q67" s="1324"/>
      <c r="R67" s="1322"/>
      <c r="S67" s="1322"/>
      <c r="T67" s="1322"/>
      <c r="U67" s="1322"/>
      <c r="V67" s="1322"/>
      <c r="W67" s="1322"/>
      <c r="X67" s="1322"/>
      <c r="Y67" s="1322"/>
      <c r="Z67" s="1322"/>
      <c r="AA67" s="1322"/>
      <c r="AB67" s="1322"/>
      <c r="AC67" s="1322"/>
      <c r="AD67" s="1322"/>
      <c r="AE67" s="405">
        <f t="shared" si="0"/>
        <v>0</v>
      </c>
    </row>
    <row r="68" spans="3:31" ht="18" hidden="1" customHeight="1">
      <c r="C68" s="1323" t="str">
        <f>T(ESTIMATE!B47)</f>
        <v/>
      </c>
      <c r="D68" s="1323" t="e">
        <f>T(#REF!)</f>
        <v>#REF!</v>
      </c>
      <c r="E68" s="1323" t="e">
        <f>T(#REF!)</f>
        <v>#REF!</v>
      </c>
      <c r="F68" s="1323" t="e">
        <f>T(#REF!)</f>
        <v>#REF!</v>
      </c>
      <c r="G68" s="1323" t="e">
        <f>T(#REF!)</f>
        <v>#REF!</v>
      </c>
      <c r="H68" s="1323"/>
      <c r="I68" s="1323"/>
      <c r="J68" s="1323" t="e">
        <f>T(#REF!)</f>
        <v>#REF!</v>
      </c>
      <c r="K68" s="1323" t="e">
        <f>T(#REF!)</f>
        <v>#REF!</v>
      </c>
      <c r="L68" s="1323" t="e">
        <f>T(#REF!)</f>
        <v>#REF!</v>
      </c>
      <c r="M68" s="1323" t="e">
        <f>T(#REF!)</f>
        <v>#REF!</v>
      </c>
      <c r="N68" s="1324">
        <f>ESTIMATE!R47</f>
        <v>0</v>
      </c>
      <c r="O68" s="1324"/>
      <c r="P68" s="1324" t="str">
        <f>T(ESTIMATE!U47)</f>
        <v/>
      </c>
      <c r="Q68" s="1324"/>
      <c r="R68" s="1322"/>
      <c r="S68" s="1322"/>
      <c r="T68" s="1322"/>
      <c r="U68" s="1322"/>
      <c r="V68" s="1322"/>
      <c r="W68" s="1322"/>
      <c r="X68" s="1322"/>
      <c r="Y68" s="1322"/>
      <c r="Z68" s="1322"/>
      <c r="AA68" s="1322"/>
      <c r="AB68" s="1322"/>
      <c r="AC68" s="1322"/>
      <c r="AD68" s="1322"/>
      <c r="AE68" s="405">
        <f t="shared" si="0"/>
        <v>0</v>
      </c>
    </row>
    <row r="69" spans="3:31" ht="18" hidden="1" customHeight="1">
      <c r="C69" s="1323" t="str">
        <f>T(ESTIMATE!B48)</f>
        <v/>
      </c>
      <c r="D69" s="1323" t="e">
        <f>T(#REF!)</f>
        <v>#REF!</v>
      </c>
      <c r="E69" s="1323" t="e">
        <f>T(#REF!)</f>
        <v>#REF!</v>
      </c>
      <c r="F69" s="1323" t="e">
        <f>T(#REF!)</f>
        <v>#REF!</v>
      </c>
      <c r="G69" s="1323" t="e">
        <f>T(#REF!)</f>
        <v>#REF!</v>
      </c>
      <c r="H69" s="1323"/>
      <c r="I69" s="1323"/>
      <c r="J69" s="1323" t="e">
        <f>T(#REF!)</f>
        <v>#REF!</v>
      </c>
      <c r="K69" s="1323" t="e">
        <f>T(#REF!)</f>
        <v>#REF!</v>
      </c>
      <c r="L69" s="1323" t="e">
        <f>T(#REF!)</f>
        <v>#REF!</v>
      </c>
      <c r="M69" s="1323" t="e">
        <f>T(#REF!)</f>
        <v>#REF!</v>
      </c>
      <c r="N69" s="1324">
        <f>ESTIMATE!R48</f>
        <v>0</v>
      </c>
      <c r="O69" s="1324"/>
      <c r="P69" s="1324" t="str">
        <f>T(ESTIMATE!U48)</f>
        <v/>
      </c>
      <c r="Q69" s="1324"/>
      <c r="R69" s="1322"/>
      <c r="S69" s="1322"/>
      <c r="T69" s="1322"/>
      <c r="U69" s="1322"/>
      <c r="V69" s="1322"/>
      <c r="W69" s="1322"/>
      <c r="X69" s="1322"/>
      <c r="Y69" s="1322"/>
      <c r="Z69" s="1322"/>
      <c r="AA69" s="1322"/>
      <c r="AB69" s="1322"/>
      <c r="AC69" s="1322"/>
      <c r="AD69" s="1322"/>
      <c r="AE69" s="405">
        <f t="shared" si="0"/>
        <v>0</v>
      </c>
    </row>
    <row r="70" spans="3:31" ht="18" hidden="1" customHeight="1">
      <c r="C70" s="1323" t="str">
        <f>T(ESTIMATE!B49)</f>
        <v/>
      </c>
      <c r="D70" s="1323" t="e">
        <f>T(#REF!)</f>
        <v>#REF!</v>
      </c>
      <c r="E70" s="1323" t="e">
        <f>T(#REF!)</f>
        <v>#REF!</v>
      </c>
      <c r="F70" s="1323" t="e">
        <f>T(#REF!)</f>
        <v>#REF!</v>
      </c>
      <c r="G70" s="1323" t="e">
        <f>T(#REF!)</f>
        <v>#REF!</v>
      </c>
      <c r="H70" s="1323"/>
      <c r="I70" s="1323"/>
      <c r="J70" s="1323" t="e">
        <f>T(#REF!)</f>
        <v>#REF!</v>
      </c>
      <c r="K70" s="1323" t="e">
        <f>T(#REF!)</f>
        <v>#REF!</v>
      </c>
      <c r="L70" s="1323" t="e">
        <f>T(#REF!)</f>
        <v>#REF!</v>
      </c>
      <c r="M70" s="1323" t="e">
        <f>T(#REF!)</f>
        <v>#REF!</v>
      </c>
      <c r="N70" s="1324">
        <f>ESTIMATE!R49</f>
        <v>0</v>
      </c>
      <c r="O70" s="1324"/>
      <c r="P70" s="1324" t="str">
        <f>T(ESTIMATE!U49)</f>
        <v/>
      </c>
      <c r="Q70" s="1324"/>
      <c r="R70" s="1322"/>
      <c r="S70" s="1322"/>
      <c r="T70" s="1322"/>
      <c r="U70" s="1322"/>
      <c r="V70" s="1322"/>
      <c r="W70" s="1322"/>
      <c r="X70" s="1322"/>
      <c r="Y70" s="1322"/>
      <c r="Z70" s="1322"/>
      <c r="AA70" s="1322"/>
      <c r="AB70" s="1322"/>
      <c r="AC70" s="1322"/>
      <c r="AD70" s="1322"/>
      <c r="AE70" s="405">
        <f t="shared" si="0"/>
        <v>0</v>
      </c>
    </row>
    <row r="71" spans="3:31" ht="18" customHeight="1">
      <c r="C71" s="598"/>
      <c r="D71" s="599"/>
      <c r="E71" s="599"/>
      <c r="F71" s="599"/>
      <c r="G71" s="599"/>
      <c r="H71" s="599"/>
      <c r="I71" s="599"/>
      <c r="J71" s="599"/>
      <c r="K71" s="599"/>
      <c r="L71" s="599"/>
      <c r="M71" s="599"/>
      <c r="N71" s="1357">
        <f>N30</f>
        <v>20</v>
      </c>
      <c r="O71" s="1357"/>
      <c r="P71" s="1358" t="str">
        <f>T(ESTIMATE!U50)</f>
        <v/>
      </c>
      <c r="Q71" s="1359"/>
      <c r="R71" s="600"/>
      <c r="S71" s="600"/>
      <c r="T71" s="600"/>
      <c r="U71" s="600"/>
      <c r="V71" s="600"/>
      <c r="W71" s="600"/>
      <c r="X71" s="600"/>
      <c r="Y71" s="600"/>
      <c r="Z71" s="600"/>
      <c r="AA71" s="600"/>
      <c r="AB71" s="600"/>
      <c r="AC71" s="600"/>
      <c r="AD71" s="601"/>
      <c r="AE71" s="405">
        <f t="shared" si="0"/>
        <v>20</v>
      </c>
    </row>
    <row r="72" spans="3:31" ht="22" hidden="1" customHeight="1">
      <c r="C72" s="1333" t="str">
        <f>T(ESTIMATE!B54)</f>
        <v>SIDING</v>
      </c>
      <c r="D72" s="1333" t="e">
        <f>T(#REF!)</f>
        <v>#REF!</v>
      </c>
      <c r="E72" s="1333" t="e">
        <f>T(#REF!)</f>
        <v>#REF!</v>
      </c>
      <c r="F72" s="1333" t="e">
        <f>T(#REF!)</f>
        <v>#REF!</v>
      </c>
      <c r="G72" s="1333" t="e">
        <f>T(#REF!)</f>
        <v>#REF!</v>
      </c>
      <c r="H72" s="1333"/>
      <c r="I72" s="1333"/>
      <c r="J72" s="1333" t="e">
        <f>T(#REF!)</f>
        <v>#REF!</v>
      </c>
      <c r="K72" s="1333" t="e">
        <f>T(#REF!)</f>
        <v>#REF!</v>
      </c>
      <c r="L72" s="1333" t="e">
        <f>T(#REF!)</f>
        <v>#REF!</v>
      </c>
      <c r="M72" s="1334" t="e">
        <f>T(#REF!)</f>
        <v>#REF!</v>
      </c>
      <c r="N72" s="1331">
        <f>SUM(N73:O112)</f>
        <v>0</v>
      </c>
      <c r="O72" s="1332"/>
      <c r="P72" s="1328"/>
      <c r="Q72" s="1330"/>
      <c r="R72" s="1328"/>
      <c r="S72" s="1329"/>
      <c r="T72" s="1329"/>
      <c r="U72" s="1329"/>
      <c r="V72" s="1329"/>
      <c r="W72" s="1329"/>
      <c r="X72" s="1329"/>
      <c r="Y72" s="1329"/>
      <c r="Z72" s="1329"/>
      <c r="AA72" s="1329"/>
      <c r="AB72" s="1329"/>
      <c r="AC72" s="1329"/>
      <c r="AD72" s="1329"/>
      <c r="AE72" s="405">
        <f t="shared" si="0"/>
        <v>0</v>
      </c>
    </row>
    <row r="73" spans="3:31" ht="18" hidden="1" customHeight="1">
      <c r="C73" s="1323" t="str">
        <f>T(ESTIMATE!B55)</f>
        <v>Siding</v>
      </c>
      <c r="D73" s="1323" t="e">
        <f>T(#REF!)</f>
        <v>#REF!</v>
      </c>
      <c r="E73" s="1323" t="e">
        <f>T(#REF!)</f>
        <v>#REF!</v>
      </c>
      <c r="F73" s="1323" t="e">
        <f>T(#REF!)</f>
        <v>#REF!</v>
      </c>
      <c r="G73" s="1323" t="e">
        <f>T(#REF!)</f>
        <v>#REF!</v>
      </c>
      <c r="H73" s="1323"/>
      <c r="I73" s="1323"/>
      <c r="J73" s="1323" t="e">
        <f>T(#REF!)</f>
        <v>#REF!</v>
      </c>
      <c r="K73" s="1323" t="e">
        <f>T(#REF!)</f>
        <v>#REF!</v>
      </c>
      <c r="L73" s="1323" t="e">
        <f>T(#REF!)</f>
        <v>#REF!</v>
      </c>
      <c r="M73" s="1323" t="e">
        <f>T(#REF!)</f>
        <v>#REF!</v>
      </c>
      <c r="N73" s="1324">
        <f>ESTIMATE!R55</f>
        <v>0</v>
      </c>
      <c r="O73" s="1324"/>
      <c r="P73" s="1324" t="str">
        <f>T(ESTIMATE!U55)</f>
        <v/>
      </c>
      <c r="Q73" s="1324"/>
      <c r="R73" s="1322"/>
      <c r="S73" s="1322"/>
      <c r="T73" s="1322"/>
      <c r="U73" s="1322"/>
      <c r="V73" s="1322"/>
      <c r="W73" s="1322"/>
      <c r="X73" s="1322"/>
      <c r="Y73" s="1322"/>
      <c r="Z73" s="1322"/>
      <c r="AA73" s="1322"/>
      <c r="AB73" s="1322"/>
      <c r="AC73" s="1322"/>
      <c r="AD73" s="1322"/>
      <c r="AE73" s="405">
        <f t="shared" si="0"/>
        <v>0</v>
      </c>
    </row>
    <row r="74" spans="3:31" ht="18" hidden="1" customHeight="1">
      <c r="C74" s="1323" t="str">
        <f>T(ESTIMATE!B56)</f>
        <v>Siding bid/allowance</v>
      </c>
      <c r="D74" s="1323" t="e">
        <f>T(#REF!)</f>
        <v>#REF!</v>
      </c>
      <c r="E74" s="1323" t="e">
        <f>T(#REF!)</f>
        <v>#REF!</v>
      </c>
      <c r="F74" s="1323" t="e">
        <f>T(#REF!)</f>
        <v>#REF!</v>
      </c>
      <c r="G74" s="1323" t="e">
        <f>T(#REF!)</f>
        <v>#REF!</v>
      </c>
      <c r="H74" s="1323"/>
      <c r="I74" s="1323"/>
      <c r="J74" s="1323" t="e">
        <f>T(#REF!)</f>
        <v>#REF!</v>
      </c>
      <c r="K74" s="1323" t="e">
        <f>T(#REF!)</f>
        <v>#REF!</v>
      </c>
      <c r="L74" s="1323" t="e">
        <f>T(#REF!)</f>
        <v>#REF!</v>
      </c>
      <c r="M74" s="1323" t="e">
        <f>T(#REF!)</f>
        <v>#REF!</v>
      </c>
      <c r="N74" s="1324">
        <f>ESTIMATE!R56</f>
        <v>0</v>
      </c>
      <c r="O74" s="1324"/>
      <c r="P74" s="1324" t="str">
        <f>T(ESTIMATE!U56)</f>
        <v>ls</v>
      </c>
      <c r="Q74" s="1324"/>
      <c r="R74" s="1322"/>
      <c r="S74" s="1322"/>
      <c r="T74" s="1322"/>
      <c r="U74" s="1322"/>
      <c r="V74" s="1322"/>
      <c r="W74" s="1322"/>
      <c r="X74" s="1322"/>
      <c r="Y74" s="1322"/>
      <c r="Z74" s="1322"/>
      <c r="AA74" s="1322"/>
      <c r="AB74" s="1322"/>
      <c r="AC74" s="1322"/>
      <c r="AD74" s="1322"/>
      <c r="AE74" s="405">
        <f t="shared" si="0"/>
        <v>0</v>
      </c>
    </row>
    <row r="75" spans="3:31" ht="18" hidden="1" customHeight="1">
      <c r="C75" s="1323" t="str">
        <f>T(ESTIMATE!B57)</f>
        <v>Demo existing siding</v>
      </c>
      <c r="D75" s="1323" t="e">
        <f>T(#REF!)</f>
        <v>#REF!</v>
      </c>
      <c r="E75" s="1323" t="e">
        <f>T(#REF!)</f>
        <v>#REF!</v>
      </c>
      <c r="F75" s="1323" t="e">
        <f>T(#REF!)</f>
        <v>#REF!</v>
      </c>
      <c r="G75" s="1323" t="e">
        <f>T(#REF!)</f>
        <v>#REF!</v>
      </c>
      <c r="H75" s="1323"/>
      <c r="I75" s="1323"/>
      <c r="J75" s="1323" t="e">
        <f>T(#REF!)</f>
        <v>#REF!</v>
      </c>
      <c r="K75" s="1323" t="e">
        <f>T(#REF!)</f>
        <v>#REF!</v>
      </c>
      <c r="L75" s="1323" t="e">
        <f>T(#REF!)</f>
        <v>#REF!</v>
      </c>
      <c r="M75" s="1323" t="e">
        <f>T(#REF!)</f>
        <v>#REF!</v>
      </c>
      <c r="N75" s="1324">
        <f>ESTIMATE!R57</f>
        <v>0</v>
      </c>
      <c r="O75" s="1324"/>
      <c r="P75" s="1324" t="str">
        <f>T(ESTIMATE!U57)</f>
        <v>sf</v>
      </c>
      <c r="Q75" s="1324"/>
      <c r="R75" s="1322"/>
      <c r="S75" s="1322"/>
      <c r="T75" s="1322"/>
      <c r="U75" s="1322"/>
      <c r="V75" s="1322"/>
      <c r="W75" s="1322"/>
      <c r="X75" s="1322"/>
      <c r="Y75" s="1322"/>
      <c r="Z75" s="1322"/>
      <c r="AA75" s="1322"/>
      <c r="AB75" s="1322"/>
      <c r="AC75" s="1322"/>
      <c r="AD75" s="1322"/>
      <c r="AE75" s="405">
        <f t="shared" si="0"/>
        <v>0</v>
      </c>
    </row>
    <row r="76" spans="3:31" ht="18" hidden="1" customHeight="1">
      <c r="C76" s="1323" t="str">
        <f>T(ESTIMATE!B58)</f>
        <v>Plywood panel, douglas fir</v>
      </c>
      <c r="D76" s="1323" t="e">
        <f>T(#REF!)</f>
        <v>#REF!</v>
      </c>
      <c r="E76" s="1323" t="e">
        <f>T(#REF!)</f>
        <v>#REF!</v>
      </c>
      <c r="F76" s="1323" t="e">
        <f>T(#REF!)</f>
        <v>#REF!</v>
      </c>
      <c r="G76" s="1323" t="e">
        <f>T(#REF!)</f>
        <v>#REF!</v>
      </c>
      <c r="H76" s="1323"/>
      <c r="I76" s="1323"/>
      <c r="J76" s="1323" t="e">
        <f>T(#REF!)</f>
        <v>#REF!</v>
      </c>
      <c r="K76" s="1323" t="e">
        <f>T(#REF!)</f>
        <v>#REF!</v>
      </c>
      <c r="L76" s="1323" t="e">
        <f>T(#REF!)</f>
        <v>#REF!</v>
      </c>
      <c r="M76" s="1323" t="e">
        <f>T(#REF!)</f>
        <v>#REF!</v>
      </c>
      <c r="N76" s="1324">
        <f>ESTIMATE!R58</f>
        <v>0</v>
      </c>
      <c r="O76" s="1324"/>
      <c r="P76" s="1324" t="str">
        <f>T(ESTIMATE!U58)</f>
        <v>sf</v>
      </c>
      <c r="Q76" s="1324"/>
      <c r="R76" s="1322"/>
      <c r="S76" s="1322"/>
      <c r="T76" s="1322"/>
      <c r="U76" s="1322"/>
      <c r="V76" s="1322"/>
      <c r="W76" s="1322"/>
      <c r="X76" s="1322"/>
      <c r="Y76" s="1322"/>
      <c r="Z76" s="1322"/>
      <c r="AA76" s="1322"/>
      <c r="AB76" s="1322"/>
      <c r="AC76" s="1322"/>
      <c r="AD76" s="1322"/>
      <c r="AE76" s="405">
        <f t="shared" si="0"/>
        <v>0</v>
      </c>
    </row>
    <row r="77" spans="3:31" ht="18" hidden="1" customHeight="1">
      <c r="C77" s="1323" t="str">
        <f>T(ESTIMATE!B59)</f>
        <v>Plywood panel, cedar</v>
      </c>
      <c r="D77" s="1323" t="e">
        <f>T(#REF!)</f>
        <v>#REF!</v>
      </c>
      <c r="E77" s="1323" t="e">
        <f>T(#REF!)</f>
        <v>#REF!</v>
      </c>
      <c r="F77" s="1323" t="e">
        <f>T(#REF!)</f>
        <v>#REF!</v>
      </c>
      <c r="G77" s="1323" t="e">
        <f>T(#REF!)</f>
        <v>#REF!</v>
      </c>
      <c r="H77" s="1323"/>
      <c r="I77" s="1323"/>
      <c r="J77" s="1323" t="e">
        <f>T(#REF!)</f>
        <v>#REF!</v>
      </c>
      <c r="K77" s="1323" t="e">
        <f>T(#REF!)</f>
        <v>#REF!</v>
      </c>
      <c r="L77" s="1323" t="e">
        <f>T(#REF!)</f>
        <v>#REF!</v>
      </c>
      <c r="M77" s="1323" t="e">
        <f>T(#REF!)</f>
        <v>#REF!</v>
      </c>
      <c r="N77" s="1324">
        <f>ESTIMATE!R59</f>
        <v>0</v>
      </c>
      <c r="O77" s="1324"/>
      <c r="P77" s="1324" t="str">
        <f>T(ESTIMATE!U59)</f>
        <v>sf</v>
      </c>
      <c r="Q77" s="1324"/>
      <c r="R77" s="1322"/>
      <c r="S77" s="1322"/>
      <c r="T77" s="1322"/>
      <c r="U77" s="1322"/>
      <c r="V77" s="1322"/>
      <c r="W77" s="1322"/>
      <c r="X77" s="1322"/>
      <c r="Y77" s="1322"/>
      <c r="Z77" s="1322"/>
      <c r="AA77" s="1322"/>
      <c r="AB77" s="1322"/>
      <c r="AC77" s="1322"/>
      <c r="AD77" s="1322"/>
      <c r="AE77" s="405">
        <f t="shared" si="0"/>
        <v>0</v>
      </c>
    </row>
    <row r="78" spans="3:31" ht="18" hidden="1" customHeight="1">
      <c r="C78" s="1323" t="str">
        <f>T(ESTIMATE!B60)</f>
        <v>Tongue and groove, douglas fir</v>
      </c>
      <c r="D78" s="1323" t="e">
        <f>T(#REF!)</f>
        <v>#REF!</v>
      </c>
      <c r="E78" s="1323" t="e">
        <f>T(#REF!)</f>
        <v>#REF!</v>
      </c>
      <c r="F78" s="1323" t="e">
        <f>T(#REF!)</f>
        <v>#REF!</v>
      </c>
      <c r="G78" s="1323" t="e">
        <f>T(#REF!)</f>
        <v>#REF!</v>
      </c>
      <c r="H78" s="1323"/>
      <c r="I78" s="1323"/>
      <c r="J78" s="1323" t="e">
        <f>T(#REF!)</f>
        <v>#REF!</v>
      </c>
      <c r="K78" s="1323" t="e">
        <f>T(#REF!)</f>
        <v>#REF!</v>
      </c>
      <c r="L78" s="1323" t="e">
        <f>T(#REF!)</f>
        <v>#REF!</v>
      </c>
      <c r="M78" s="1323" t="e">
        <f>T(#REF!)</f>
        <v>#REF!</v>
      </c>
      <c r="N78" s="1324">
        <f>ESTIMATE!R60</f>
        <v>0</v>
      </c>
      <c r="O78" s="1324"/>
      <c r="P78" s="1324" t="str">
        <f>T(ESTIMATE!U60)</f>
        <v>sf</v>
      </c>
      <c r="Q78" s="1324"/>
      <c r="R78" s="1322"/>
      <c r="S78" s="1322"/>
      <c r="T78" s="1322"/>
      <c r="U78" s="1322"/>
      <c r="V78" s="1322"/>
      <c r="W78" s="1322"/>
      <c r="X78" s="1322"/>
      <c r="Y78" s="1322"/>
      <c r="Z78" s="1322"/>
      <c r="AA78" s="1322"/>
      <c r="AB78" s="1322"/>
      <c r="AC78" s="1322"/>
      <c r="AD78" s="1322"/>
      <c r="AE78" s="405">
        <f t="shared" si="0"/>
        <v>0</v>
      </c>
    </row>
    <row r="79" spans="3:31" ht="18" hidden="1" customHeight="1">
      <c r="C79" s="1323" t="str">
        <f>T(ESTIMATE!B61)</f>
        <v>Tongue and groove, cedar</v>
      </c>
      <c r="D79" s="1323" t="e">
        <f>T(#REF!)</f>
        <v>#REF!</v>
      </c>
      <c r="E79" s="1323" t="e">
        <f>T(#REF!)</f>
        <v>#REF!</v>
      </c>
      <c r="F79" s="1323" t="e">
        <f>T(#REF!)</f>
        <v>#REF!</v>
      </c>
      <c r="G79" s="1323" t="e">
        <f>T(#REF!)</f>
        <v>#REF!</v>
      </c>
      <c r="H79" s="1323"/>
      <c r="I79" s="1323"/>
      <c r="J79" s="1323" t="e">
        <f>T(#REF!)</f>
        <v>#REF!</v>
      </c>
      <c r="K79" s="1323" t="e">
        <f>T(#REF!)</f>
        <v>#REF!</v>
      </c>
      <c r="L79" s="1323" t="e">
        <f>T(#REF!)</f>
        <v>#REF!</v>
      </c>
      <c r="M79" s="1323" t="e">
        <f>T(#REF!)</f>
        <v>#REF!</v>
      </c>
      <c r="N79" s="1324">
        <f>ESTIMATE!R61</f>
        <v>0</v>
      </c>
      <c r="O79" s="1324"/>
      <c r="P79" s="1324" t="str">
        <f>T(ESTIMATE!U61)</f>
        <v>sf</v>
      </c>
      <c r="Q79" s="1324"/>
      <c r="R79" s="1322"/>
      <c r="S79" s="1322"/>
      <c r="T79" s="1322"/>
      <c r="U79" s="1322"/>
      <c r="V79" s="1322"/>
      <c r="W79" s="1322"/>
      <c r="X79" s="1322"/>
      <c r="Y79" s="1322"/>
      <c r="Z79" s="1322"/>
      <c r="AA79" s="1322"/>
      <c r="AB79" s="1322"/>
      <c r="AC79" s="1322"/>
      <c r="AD79" s="1322"/>
      <c r="AE79" s="405">
        <f t="shared" si="0"/>
        <v>0</v>
      </c>
    </row>
    <row r="80" spans="3:31" ht="18" hidden="1" customHeight="1">
      <c r="C80" s="1323" t="str">
        <f>T(ESTIMATE!B62)</f>
        <v>Board and batten, douglas fir</v>
      </c>
      <c r="D80" s="1323" t="e">
        <f>T(#REF!)</f>
        <v>#REF!</v>
      </c>
      <c r="E80" s="1323" t="e">
        <f>T(#REF!)</f>
        <v>#REF!</v>
      </c>
      <c r="F80" s="1323" t="e">
        <f>T(#REF!)</f>
        <v>#REF!</v>
      </c>
      <c r="G80" s="1323" t="e">
        <f>T(#REF!)</f>
        <v>#REF!</v>
      </c>
      <c r="H80" s="1323"/>
      <c r="I80" s="1323"/>
      <c r="J80" s="1323" t="e">
        <f>T(#REF!)</f>
        <v>#REF!</v>
      </c>
      <c r="K80" s="1323" t="e">
        <f>T(#REF!)</f>
        <v>#REF!</v>
      </c>
      <c r="L80" s="1323" t="e">
        <f>T(#REF!)</f>
        <v>#REF!</v>
      </c>
      <c r="M80" s="1323" t="e">
        <f>T(#REF!)</f>
        <v>#REF!</v>
      </c>
      <c r="N80" s="1324">
        <f>ESTIMATE!R62</f>
        <v>0</v>
      </c>
      <c r="O80" s="1324"/>
      <c r="P80" s="1324" t="str">
        <f>T(ESTIMATE!U62)</f>
        <v>sf</v>
      </c>
      <c r="Q80" s="1324"/>
      <c r="R80" s="1322"/>
      <c r="S80" s="1322"/>
      <c r="T80" s="1322"/>
      <c r="U80" s="1322"/>
      <c r="V80" s="1322"/>
      <c r="W80" s="1322"/>
      <c r="X80" s="1322"/>
      <c r="Y80" s="1322"/>
      <c r="Z80" s="1322"/>
      <c r="AA80" s="1322"/>
      <c r="AB80" s="1322"/>
      <c r="AC80" s="1322"/>
      <c r="AD80" s="1322"/>
      <c r="AE80" s="405">
        <f t="shared" si="0"/>
        <v>0</v>
      </c>
    </row>
    <row r="81" spans="3:31" ht="18" hidden="1" customHeight="1">
      <c r="C81" s="1323" t="str">
        <f>T(ESTIMATE!B63)</f>
        <v>Board and batten, cedar</v>
      </c>
      <c r="D81" s="1323" t="e">
        <f>T(#REF!)</f>
        <v>#REF!</v>
      </c>
      <c r="E81" s="1323" t="e">
        <f>T(#REF!)</f>
        <v>#REF!</v>
      </c>
      <c r="F81" s="1323" t="e">
        <f>T(#REF!)</f>
        <v>#REF!</v>
      </c>
      <c r="G81" s="1323" t="e">
        <f>T(#REF!)</f>
        <v>#REF!</v>
      </c>
      <c r="H81" s="1323"/>
      <c r="I81" s="1323"/>
      <c r="J81" s="1323" t="e">
        <f>T(#REF!)</f>
        <v>#REF!</v>
      </c>
      <c r="K81" s="1323" t="e">
        <f>T(#REF!)</f>
        <v>#REF!</v>
      </c>
      <c r="L81" s="1323" t="e">
        <f>T(#REF!)</f>
        <v>#REF!</v>
      </c>
      <c r="M81" s="1323" t="e">
        <f>T(#REF!)</f>
        <v>#REF!</v>
      </c>
      <c r="N81" s="1324">
        <f>ESTIMATE!R63</f>
        <v>0</v>
      </c>
      <c r="O81" s="1324"/>
      <c r="P81" s="1324" t="str">
        <f>T(ESTIMATE!U63)</f>
        <v>sf</v>
      </c>
      <c r="Q81" s="1324"/>
      <c r="R81" s="1322"/>
      <c r="S81" s="1322"/>
      <c r="T81" s="1322"/>
      <c r="U81" s="1322"/>
      <c r="V81" s="1322"/>
      <c r="W81" s="1322"/>
      <c r="X81" s="1322"/>
      <c r="Y81" s="1322"/>
      <c r="Z81" s="1322"/>
      <c r="AA81" s="1322"/>
      <c r="AB81" s="1322"/>
      <c r="AC81" s="1322"/>
      <c r="AD81" s="1322"/>
      <c r="AE81" s="405">
        <f t="shared" si="0"/>
        <v>0</v>
      </c>
    </row>
    <row r="82" spans="3:31" ht="18" hidden="1" customHeight="1">
      <c r="C82" s="1323" t="str">
        <f>T(ESTIMATE!B64)</f>
        <v>Wood shingle/shake</v>
      </c>
      <c r="D82" s="1323" t="e">
        <f>T(#REF!)</f>
        <v>#REF!</v>
      </c>
      <c r="E82" s="1323" t="e">
        <f>T(#REF!)</f>
        <v>#REF!</v>
      </c>
      <c r="F82" s="1323" t="e">
        <f>T(#REF!)</f>
        <v>#REF!</v>
      </c>
      <c r="G82" s="1323" t="e">
        <f>T(#REF!)</f>
        <v>#REF!</v>
      </c>
      <c r="H82" s="1323"/>
      <c r="I82" s="1323"/>
      <c r="J82" s="1323" t="e">
        <f>T(#REF!)</f>
        <v>#REF!</v>
      </c>
      <c r="K82" s="1323" t="e">
        <f>T(#REF!)</f>
        <v>#REF!</v>
      </c>
      <c r="L82" s="1323" t="e">
        <f>T(#REF!)</f>
        <v>#REF!</v>
      </c>
      <c r="M82" s="1323" t="e">
        <f>T(#REF!)</f>
        <v>#REF!</v>
      </c>
      <c r="N82" s="1324">
        <f>ESTIMATE!R64</f>
        <v>0</v>
      </c>
      <c r="O82" s="1324"/>
      <c r="P82" s="1324" t="str">
        <f>T(ESTIMATE!U64)</f>
        <v>sf</v>
      </c>
      <c r="Q82" s="1324"/>
      <c r="R82" s="1322"/>
      <c r="S82" s="1322"/>
      <c r="T82" s="1322"/>
      <c r="U82" s="1322"/>
      <c r="V82" s="1322"/>
      <c r="W82" s="1322"/>
      <c r="X82" s="1322"/>
      <c r="Y82" s="1322"/>
      <c r="Z82" s="1322"/>
      <c r="AA82" s="1322"/>
      <c r="AB82" s="1322"/>
      <c r="AC82" s="1322"/>
      <c r="AD82" s="1322"/>
      <c r="AE82" s="405">
        <f t="shared" si="0"/>
        <v>0</v>
      </c>
    </row>
    <row r="83" spans="3:31" ht="18" hidden="1" customHeight="1">
      <c r="C83" s="1323" t="str">
        <f>T(ESTIMATE!B65)</f>
        <v>Fiber cement siding, 4x8 panels</v>
      </c>
      <c r="D83" s="1323" t="e">
        <f>T(#REF!)</f>
        <v>#REF!</v>
      </c>
      <c r="E83" s="1323" t="e">
        <f>T(#REF!)</f>
        <v>#REF!</v>
      </c>
      <c r="F83" s="1323" t="e">
        <f>T(#REF!)</f>
        <v>#REF!</v>
      </c>
      <c r="G83" s="1323" t="e">
        <f>T(#REF!)</f>
        <v>#REF!</v>
      </c>
      <c r="H83" s="1323"/>
      <c r="I83" s="1323"/>
      <c r="J83" s="1323" t="e">
        <f>T(#REF!)</f>
        <v>#REF!</v>
      </c>
      <c r="K83" s="1323" t="e">
        <f>T(#REF!)</f>
        <v>#REF!</v>
      </c>
      <c r="L83" s="1323" t="e">
        <f>T(#REF!)</f>
        <v>#REF!</v>
      </c>
      <c r="M83" s="1323" t="e">
        <f>T(#REF!)</f>
        <v>#REF!</v>
      </c>
      <c r="N83" s="1324">
        <f>ESTIMATE!R65</f>
        <v>0</v>
      </c>
      <c r="O83" s="1324"/>
      <c r="P83" s="1324" t="str">
        <f>T(ESTIMATE!U65)</f>
        <v>sf</v>
      </c>
      <c r="Q83" s="1324"/>
      <c r="R83" s="1322"/>
      <c r="S83" s="1322"/>
      <c r="T83" s="1322"/>
      <c r="U83" s="1322"/>
      <c r="V83" s="1322"/>
      <c r="W83" s="1322"/>
      <c r="X83" s="1322"/>
      <c r="Y83" s="1322"/>
      <c r="Z83" s="1322"/>
      <c r="AA83" s="1322"/>
      <c r="AB83" s="1322"/>
      <c r="AC83" s="1322"/>
      <c r="AD83" s="1322"/>
      <c r="AE83" s="405">
        <f t="shared" si="0"/>
        <v>0</v>
      </c>
    </row>
    <row r="84" spans="3:31" ht="18" hidden="1" customHeight="1">
      <c r="C84" s="1323" t="str">
        <f>T(ESTIMATE!B66)</f>
        <v>Fiber cement siding, lap</v>
      </c>
      <c r="D84" s="1323" t="e">
        <f>T(#REF!)</f>
        <v>#REF!</v>
      </c>
      <c r="E84" s="1323" t="e">
        <f>T(#REF!)</f>
        <v>#REF!</v>
      </c>
      <c r="F84" s="1323" t="e">
        <f>T(#REF!)</f>
        <v>#REF!</v>
      </c>
      <c r="G84" s="1323" t="e">
        <f>T(#REF!)</f>
        <v>#REF!</v>
      </c>
      <c r="H84" s="1323"/>
      <c r="I84" s="1323"/>
      <c r="J84" s="1323" t="e">
        <f>T(#REF!)</f>
        <v>#REF!</v>
      </c>
      <c r="K84" s="1323" t="e">
        <f>T(#REF!)</f>
        <v>#REF!</v>
      </c>
      <c r="L84" s="1323" t="e">
        <f>T(#REF!)</f>
        <v>#REF!</v>
      </c>
      <c r="M84" s="1323" t="e">
        <f>T(#REF!)</f>
        <v>#REF!</v>
      </c>
      <c r="N84" s="1324">
        <f>ESTIMATE!R66</f>
        <v>0</v>
      </c>
      <c r="O84" s="1324"/>
      <c r="P84" s="1324" t="str">
        <f>T(ESTIMATE!U66)</f>
        <v>sf</v>
      </c>
      <c r="Q84" s="1324"/>
      <c r="R84" s="1322"/>
      <c r="S84" s="1322"/>
      <c r="T84" s="1322"/>
      <c r="U84" s="1322"/>
      <c r="V84" s="1322"/>
      <c r="W84" s="1322"/>
      <c r="X84" s="1322"/>
      <c r="Y84" s="1322"/>
      <c r="Z84" s="1322"/>
      <c r="AA84" s="1322"/>
      <c r="AB84" s="1322"/>
      <c r="AC84" s="1322"/>
      <c r="AD84" s="1322"/>
      <c r="AE84" s="405">
        <f t="shared" si="0"/>
        <v>0</v>
      </c>
    </row>
    <row r="85" spans="3:31" ht="18" hidden="1" customHeight="1">
      <c r="C85" s="1323" t="str">
        <f>T(ESTIMATE!B67)</f>
        <v>Vinyl siding, non-insulated</v>
      </c>
      <c r="D85" s="1323" t="e">
        <f>T(#REF!)</f>
        <v>#REF!</v>
      </c>
      <c r="E85" s="1323" t="e">
        <f>T(#REF!)</f>
        <v>#REF!</v>
      </c>
      <c r="F85" s="1323" t="e">
        <f>T(#REF!)</f>
        <v>#REF!</v>
      </c>
      <c r="G85" s="1323" t="e">
        <f>T(#REF!)</f>
        <v>#REF!</v>
      </c>
      <c r="H85" s="1323"/>
      <c r="I85" s="1323"/>
      <c r="J85" s="1323" t="e">
        <f>T(#REF!)</f>
        <v>#REF!</v>
      </c>
      <c r="K85" s="1323" t="e">
        <f>T(#REF!)</f>
        <v>#REF!</v>
      </c>
      <c r="L85" s="1323" t="e">
        <f>T(#REF!)</f>
        <v>#REF!</v>
      </c>
      <c r="M85" s="1323" t="e">
        <f>T(#REF!)</f>
        <v>#REF!</v>
      </c>
      <c r="N85" s="1324">
        <f>ESTIMATE!R67</f>
        <v>0</v>
      </c>
      <c r="O85" s="1324"/>
      <c r="P85" s="1324" t="str">
        <f>T(ESTIMATE!U67)</f>
        <v>sf</v>
      </c>
      <c r="Q85" s="1324"/>
      <c r="R85" s="1322"/>
      <c r="S85" s="1322"/>
      <c r="T85" s="1322"/>
      <c r="U85" s="1322"/>
      <c r="V85" s="1322"/>
      <c r="W85" s="1322"/>
      <c r="X85" s="1322"/>
      <c r="Y85" s="1322"/>
      <c r="Z85" s="1322"/>
      <c r="AA85" s="1322"/>
      <c r="AB85" s="1322"/>
      <c r="AC85" s="1322"/>
      <c r="AD85" s="1322"/>
      <c r="AE85" s="405">
        <f t="shared" si="0"/>
        <v>0</v>
      </c>
    </row>
    <row r="86" spans="3:31" ht="18" hidden="1" customHeight="1">
      <c r="C86" s="1323" t="str">
        <f>T(ESTIMATE!B68)</f>
        <v>Vinyl siding, insulated</v>
      </c>
      <c r="D86" s="1323" t="e">
        <f>T(#REF!)</f>
        <v>#REF!</v>
      </c>
      <c r="E86" s="1323" t="e">
        <f>T(#REF!)</f>
        <v>#REF!</v>
      </c>
      <c r="F86" s="1323" t="e">
        <f>T(#REF!)</f>
        <v>#REF!</v>
      </c>
      <c r="G86" s="1323" t="e">
        <f>T(#REF!)</f>
        <v>#REF!</v>
      </c>
      <c r="H86" s="1323"/>
      <c r="I86" s="1323"/>
      <c r="J86" s="1323" t="e">
        <f>T(#REF!)</f>
        <v>#REF!</v>
      </c>
      <c r="K86" s="1323" t="e">
        <f>T(#REF!)</f>
        <v>#REF!</v>
      </c>
      <c r="L86" s="1323" t="e">
        <f>T(#REF!)</f>
        <v>#REF!</v>
      </c>
      <c r="M86" s="1323" t="e">
        <f>T(#REF!)</f>
        <v>#REF!</v>
      </c>
      <c r="N86" s="1324">
        <f>ESTIMATE!R68</f>
        <v>0</v>
      </c>
      <c r="O86" s="1324"/>
      <c r="P86" s="1324" t="str">
        <f>T(ESTIMATE!U68)</f>
        <v>sf</v>
      </c>
      <c r="Q86" s="1324"/>
      <c r="R86" s="1322"/>
      <c r="S86" s="1322"/>
      <c r="T86" s="1322"/>
      <c r="U86" s="1322"/>
      <c r="V86" s="1322"/>
      <c r="W86" s="1322"/>
      <c r="X86" s="1322"/>
      <c r="Y86" s="1322"/>
      <c r="Z86" s="1322"/>
      <c r="AA86" s="1322"/>
      <c r="AB86" s="1322"/>
      <c r="AC86" s="1322"/>
      <c r="AD86" s="1322"/>
      <c r="AE86" s="405">
        <f t="shared" si="0"/>
        <v>0</v>
      </c>
    </row>
    <row r="87" spans="3:31" ht="18" hidden="1" customHeight="1">
      <c r="C87" s="1323" t="str">
        <f>T(ESTIMATE!B69)</f>
        <v>Trim, 1"x3", pine</v>
      </c>
      <c r="D87" s="1323" t="e">
        <f>T(#REF!)</f>
        <v>#REF!</v>
      </c>
      <c r="E87" s="1323" t="e">
        <f>T(#REF!)</f>
        <v>#REF!</v>
      </c>
      <c r="F87" s="1323" t="e">
        <f>T(#REF!)</f>
        <v>#REF!</v>
      </c>
      <c r="G87" s="1323" t="e">
        <f>T(#REF!)</f>
        <v>#REF!</v>
      </c>
      <c r="H87" s="1323"/>
      <c r="I87" s="1323"/>
      <c r="J87" s="1323" t="e">
        <f>T(#REF!)</f>
        <v>#REF!</v>
      </c>
      <c r="K87" s="1323" t="e">
        <f>T(#REF!)</f>
        <v>#REF!</v>
      </c>
      <c r="L87" s="1323" t="e">
        <f>T(#REF!)</f>
        <v>#REF!</v>
      </c>
      <c r="M87" s="1323" t="e">
        <f>T(#REF!)</f>
        <v>#REF!</v>
      </c>
      <c r="N87" s="1324">
        <f>ESTIMATE!R69</f>
        <v>0</v>
      </c>
      <c r="O87" s="1324"/>
      <c r="P87" s="1324" t="str">
        <f>T(ESTIMATE!U69)</f>
        <v>lf</v>
      </c>
      <c r="Q87" s="1324"/>
      <c r="R87" s="1322"/>
      <c r="S87" s="1322"/>
      <c r="T87" s="1322"/>
      <c r="U87" s="1322"/>
      <c r="V87" s="1322"/>
      <c r="W87" s="1322"/>
      <c r="X87" s="1322"/>
      <c r="Y87" s="1322"/>
      <c r="Z87" s="1322"/>
      <c r="AA87" s="1322"/>
      <c r="AB87" s="1322"/>
      <c r="AC87" s="1322"/>
      <c r="AD87" s="1322"/>
      <c r="AE87" s="405">
        <f t="shared" si="0"/>
        <v>0</v>
      </c>
    </row>
    <row r="88" spans="3:31" ht="18" hidden="1" customHeight="1">
      <c r="C88" s="1323" t="str">
        <f>T(ESTIMATE!B70)</f>
        <v>Trim, 1"x4", pine</v>
      </c>
      <c r="D88" s="1323" t="e">
        <f>T(#REF!)</f>
        <v>#REF!</v>
      </c>
      <c r="E88" s="1323" t="e">
        <f>T(#REF!)</f>
        <v>#REF!</v>
      </c>
      <c r="F88" s="1323" t="e">
        <f>T(#REF!)</f>
        <v>#REF!</v>
      </c>
      <c r="G88" s="1323" t="e">
        <f>T(#REF!)</f>
        <v>#REF!</v>
      </c>
      <c r="H88" s="1323"/>
      <c r="I88" s="1323"/>
      <c r="J88" s="1323" t="e">
        <f>T(#REF!)</f>
        <v>#REF!</v>
      </c>
      <c r="K88" s="1323" t="e">
        <f>T(#REF!)</f>
        <v>#REF!</v>
      </c>
      <c r="L88" s="1323" t="e">
        <f>T(#REF!)</f>
        <v>#REF!</v>
      </c>
      <c r="M88" s="1323" t="e">
        <f>T(#REF!)</f>
        <v>#REF!</v>
      </c>
      <c r="N88" s="1324">
        <f>ESTIMATE!R70</f>
        <v>0</v>
      </c>
      <c r="O88" s="1324"/>
      <c r="P88" s="1324" t="str">
        <f>T(ESTIMATE!U70)</f>
        <v>lf</v>
      </c>
      <c r="Q88" s="1324"/>
      <c r="R88" s="1322"/>
      <c r="S88" s="1322"/>
      <c r="T88" s="1322"/>
      <c r="U88" s="1322"/>
      <c r="V88" s="1322"/>
      <c r="W88" s="1322"/>
      <c r="X88" s="1322"/>
      <c r="Y88" s="1322"/>
      <c r="Z88" s="1322"/>
      <c r="AA88" s="1322"/>
      <c r="AB88" s="1322"/>
      <c r="AC88" s="1322"/>
      <c r="AD88" s="1322"/>
      <c r="AE88" s="405">
        <f t="shared" si="0"/>
        <v>0</v>
      </c>
    </row>
    <row r="89" spans="3:31" ht="18" hidden="1" customHeight="1">
      <c r="C89" s="1323" t="str">
        <f>T(ESTIMATE!B71)</f>
        <v>Trim, 1"x6", pine</v>
      </c>
      <c r="D89" s="1323" t="e">
        <f>T(#REF!)</f>
        <v>#REF!</v>
      </c>
      <c r="E89" s="1323" t="e">
        <f>T(#REF!)</f>
        <v>#REF!</v>
      </c>
      <c r="F89" s="1323" t="e">
        <f>T(#REF!)</f>
        <v>#REF!</v>
      </c>
      <c r="G89" s="1323" t="e">
        <f>T(#REF!)</f>
        <v>#REF!</v>
      </c>
      <c r="H89" s="1323"/>
      <c r="I89" s="1323"/>
      <c r="J89" s="1323" t="e">
        <f>T(#REF!)</f>
        <v>#REF!</v>
      </c>
      <c r="K89" s="1323" t="e">
        <f>T(#REF!)</f>
        <v>#REF!</v>
      </c>
      <c r="L89" s="1323" t="e">
        <f>T(#REF!)</f>
        <v>#REF!</v>
      </c>
      <c r="M89" s="1323" t="e">
        <f>T(#REF!)</f>
        <v>#REF!</v>
      </c>
      <c r="N89" s="1324">
        <f>ESTIMATE!R71</f>
        <v>0</v>
      </c>
      <c r="O89" s="1324"/>
      <c r="P89" s="1324" t="str">
        <f>T(ESTIMATE!U71)</f>
        <v>lf</v>
      </c>
      <c r="Q89" s="1324"/>
      <c r="R89" s="1322"/>
      <c r="S89" s="1322"/>
      <c r="T89" s="1322"/>
      <c r="U89" s="1322"/>
      <c r="V89" s="1322"/>
      <c r="W89" s="1322"/>
      <c r="X89" s="1322"/>
      <c r="Y89" s="1322"/>
      <c r="Z89" s="1322"/>
      <c r="AA89" s="1322"/>
      <c r="AB89" s="1322"/>
      <c r="AC89" s="1322"/>
      <c r="AD89" s="1322"/>
      <c r="AE89" s="405">
        <f t="shared" si="0"/>
        <v>0</v>
      </c>
    </row>
    <row r="90" spans="3:31" ht="18" hidden="1" customHeight="1">
      <c r="C90" s="1323" t="str">
        <f>T(ESTIMATE!B72)</f>
        <v>Siding patch, window/door, siding, insulation</v>
      </c>
      <c r="D90" s="1323" t="e">
        <f>T(#REF!)</f>
        <v>#REF!</v>
      </c>
      <c r="E90" s="1323" t="e">
        <f>T(#REF!)</f>
        <v>#REF!</v>
      </c>
      <c r="F90" s="1323" t="e">
        <f>T(#REF!)</f>
        <v>#REF!</v>
      </c>
      <c r="G90" s="1323" t="e">
        <f>T(#REF!)</f>
        <v>#REF!</v>
      </c>
      <c r="H90" s="1323"/>
      <c r="I90" s="1323"/>
      <c r="J90" s="1323" t="e">
        <f>T(#REF!)</f>
        <v>#REF!</v>
      </c>
      <c r="K90" s="1323" t="e">
        <f>T(#REF!)</f>
        <v>#REF!</v>
      </c>
      <c r="L90" s="1323" t="e">
        <f>T(#REF!)</f>
        <v>#REF!</v>
      </c>
      <c r="M90" s="1323" t="e">
        <f>T(#REF!)</f>
        <v>#REF!</v>
      </c>
      <c r="N90" s="1324">
        <f>ESTIMATE!R72</f>
        <v>0</v>
      </c>
      <c r="O90" s="1324"/>
      <c r="P90" s="1324" t="str">
        <f>T(ESTIMATE!U72)</f>
        <v>ea</v>
      </c>
      <c r="Q90" s="1324"/>
      <c r="R90" s="1322"/>
      <c r="S90" s="1322"/>
      <c r="T90" s="1322"/>
      <c r="U90" s="1322"/>
      <c r="V90" s="1322"/>
      <c r="W90" s="1322"/>
      <c r="X90" s="1322"/>
      <c r="Y90" s="1322"/>
      <c r="Z90" s="1322"/>
      <c r="AA90" s="1322"/>
      <c r="AB90" s="1322"/>
      <c r="AC90" s="1322"/>
      <c r="AD90" s="1322"/>
      <c r="AE90" s="405">
        <f t="shared" si="0"/>
        <v>0</v>
      </c>
    </row>
    <row r="91" spans="3:31" ht="18" hidden="1" customHeight="1">
      <c r="C91" s="1323" t="str">
        <f>T(ESTIMATE!B73)</f>
        <v>Stucco</v>
      </c>
      <c r="D91" s="1323" t="e">
        <f>T(#REF!)</f>
        <v>#REF!</v>
      </c>
      <c r="E91" s="1323" t="e">
        <f>T(#REF!)</f>
        <v>#REF!</v>
      </c>
      <c r="F91" s="1323" t="e">
        <f>T(#REF!)</f>
        <v>#REF!</v>
      </c>
      <c r="G91" s="1323" t="e">
        <f>T(#REF!)</f>
        <v>#REF!</v>
      </c>
      <c r="H91" s="1323"/>
      <c r="I91" s="1323"/>
      <c r="J91" s="1323" t="e">
        <f>T(#REF!)</f>
        <v>#REF!</v>
      </c>
      <c r="K91" s="1323" t="e">
        <f>T(#REF!)</f>
        <v>#REF!</v>
      </c>
      <c r="L91" s="1323" t="e">
        <f>T(#REF!)</f>
        <v>#REF!</v>
      </c>
      <c r="M91" s="1323" t="e">
        <f>T(#REF!)</f>
        <v>#REF!</v>
      </c>
      <c r="N91" s="1324">
        <f>ESTIMATE!R73</f>
        <v>0</v>
      </c>
      <c r="O91" s="1324"/>
      <c r="P91" s="1324" t="str">
        <f>T(ESTIMATE!U73)</f>
        <v>sf</v>
      </c>
      <c r="Q91" s="1324"/>
      <c r="R91" s="1322"/>
      <c r="S91" s="1322"/>
      <c r="T91" s="1322"/>
      <c r="U91" s="1322"/>
      <c r="V91" s="1322"/>
      <c r="W91" s="1322"/>
      <c r="X91" s="1322"/>
      <c r="Y91" s="1322"/>
      <c r="Z91" s="1322"/>
      <c r="AA91" s="1322"/>
      <c r="AB91" s="1322"/>
      <c r="AC91" s="1322"/>
      <c r="AD91" s="1322"/>
      <c r="AE91" s="405">
        <f t="shared" si="0"/>
        <v>0</v>
      </c>
    </row>
    <row r="92" spans="3:31" ht="18" hidden="1" customHeight="1">
      <c r="C92" s="1323" t="str">
        <f>T(ESTIMATE!B74)</f>
        <v/>
      </c>
      <c r="D92" s="1323" t="e">
        <f>T(#REF!)</f>
        <v>#REF!</v>
      </c>
      <c r="E92" s="1323" t="e">
        <f>T(#REF!)</f>
        <v>#REF!</v>
      </c>
      <c r="F92" s="1323" t="e">
        <f>T(#REF!)</f>
        <v>#REF!</v>
      </c>
      <c r="G92" s="1323" t="e">
        <f>T(#REF!)</f>
        <v>#REF!</v>
      </c>
      <c r="H92" s="1323"/>
      <c r="I92" s="1323"/>
      <c r="J92" s="1323" t="e">
        <f>T(#REF!)</f>
        <v>#REF!</v>
      </c>
      <c r="K92" s="1323" t="e">
        <f>T(#REF!)</f>
        <v>#REF!</v>
      </c>
      <c r="L92" s="1323" t="e">
        <f>T(#REF!)</f>
        <v>#REF!</v>
      </c>
      <c r="M92" s="1323" t="e">
        <f>T(#REF!)</f>
        <v>#REF!</v>
      </c>
      <c r="N92" s="1324">
        <f>ESTIMATE!R74</f>
        <v>0</v>
      </c>
      <c r="O92" s="1324"/>
      <c r="P92" s="1324" t="str">
        <f>T(ESTIMATE!U74)</f>
        <v/>
      </c>
      <c r="Q92" s="1324"/>
      <c r="R92" s="1322"/>
      <c r="S92" s="1322"/>
      <c r="T92" s="1322"/>
      <c r="U92" s="1322"/>
      <c r="V92" s="1322"/>
      <c r="W92" s="1322"/>
      <c r="X92" s="1322"/>
      <c r="Y92" s="1322"/>
      <c r="Z92" s="1322"/>
      <c r="AA92" s="1322"/>
      <c r="AB92" s="1322"/>
      <c r="AC92" s="1322"/>
      <c r="AD92" s="1322"/>
      <c r="AE92" s="405">
        <f t="shared" si="0"/>
        <v>0</v>
      </c>
    </row>
    <row r="93" spans="3:31" ht="18" hidden="1" customHeight="1">
      <c r="C93" s="1323" t="str">
        <f>T(ESTIMATE!B75)</f>
        <v/>
      </c>
      <c r="D93" s="1323" t="e">
        <f>T(#REF!)</f>
        <v>#REF!</v>
      </c>
      <c r="E93" s="1323" t="e">
        <f>T(#REF!)</f>
        <v>#REF!</v>
      </c>
      <c r="F93" s="1323" t="e">
        <f>T(#REF!)</f>
        <v>#REF!</v>
      </c>
      <c r="G93" s="1323" t="e">
        <f>T(#REF!)</f>
        <v>#REF!</v>
      </c>
      <c r="H93" s="1323"/>
      <c r="I93" s="1323"/>
      <c r="J93" s="1323" t="e">
        <f>T(#REF!)</f>
        <v>#REF!</v>
      </c>
      <c r="K93" s="1323" t="e">
        <f>T(#REF!)</f>
        <v>#REF!</v>
      </c>
      <c r="L93" s="1323" t="e">
        <f>T(#REF!)</f>
        <v>#REF!</v>
      </c>
      <c r="M93" s="1323" t="e">
        <f>T(#REF!)</f>
        <v>#REF!</v>
      </c>
      <c r="N93" s="1324">
        <f>ESTIMATE!R75</f>
        <v>0</v>
      </c>
      <c r="O93" s="1324"/>
      <c r="P93" s="1324" t="str">
        <f>T(ESTIMATE!U75)</f>
        <v/>
      </c>
      <c r="Q93" s="1324"/>
      <c r="R93" s="1322"/>
      <c r="S93" s="1322"/>
      <c r="T93" s="1322"/>
      <c r="U93" s="1322"/>
      <c r="V93" s="1322"/>
      <c r="W93" s="1322"/>
      <c r="X93" s="1322"/>
      <c r="Y93" s="1322"/>
      <c r="Z93" s="1322"/>
      <c r="AA93" s="1322"/>
      <c r="AB93" s="1322"/>
      <c r="AC93" s="1322"/>
      <c r="AD93" s="1322"/>
      <c r="AE93" s="405">
        <f t="shared" si="0"/>
        <v>0</v>
      </c>
    </row>
    <row r="94" spans="3:31" ht="18" hidden="1" customHeight="1">
      <c r="C94" s="1323" t="str">
        <f>T(ESTIMATE!B76)</f>
        <v>Miscellaneous Siding</v>
      </c>
      <c r="D94" s="1323" t="e">
        <f>T(#REF!)</f>
        <v>#REF!</v>
      </c>
      <c r="E94" s="1323" t="e">
        <f>T(#REF!)</f>
        <v>#REF!</v>
      </c>
      <c r="F94" s="1323" t="e">
        <f>T(#REF!)</f>
        <v>#REF!</v>
      </c>
      <c r="G94" s="1323" t="e">
        <f>T(#REF!)</f>
        <v>#REF!</v>
      </c>
      <c r="H94" s="1323"/>
      <c r="I94" s="1323"/>
      <c r="J94" s="1323" t="e">
        <f>T(#REF!)</f>
        <v>#REF!</v>
      </c>
      <c r="K94" s="1323" t="e">
        <f>T(#REF!)</f>
        <v>#REF!</v>
      </c>
      <c r="L94" s="1323" t="e">
        <f>T(#REF!)</f>
        <v>#REF!</v>
      </c>
      <c r="M94" s="1323" t="e">
        <f>T(#REF!)</f>
        <v>#REF!</v>
      </c>
      <c r="N94" s="1324">
        <f>ESTIMATE!R76</f>
        <v>0</v>
      </c>
      <c r="O94" s="1324"/>
      <c r="P94" s="1324" t="str">
        <f>T(ESTIMATE!U76)</f>
        <v/>
      </c>
      <c r="Q94" s="1324"/>
      <c r="R94" s="1322"/>
      <c r="S94" s="1322"/>
      <c r="T94" s="1322"/>
      <c r="U94" s="1322"/>
      <c r="V94" s="1322"/>
      <c r="W94" s="1322"/>
      <c r="X94" s="1322"/>
      <c r="Y94" s="1322"/>
      <c r="Z94" s="1322"/>
      <c r="AA94" s="1322"/>
      <c r="AB94" s="1322"/>
      <c r="AC94" s="1322"/>
      <c r="AD94" s="1322"/>
      <c r="AE94" s="405">
        <f t="shared" si="0"/>
        <v>0</v>
      </c>
    </row>
    <row r="95" spans="3:31" ht="18" hidden="1" customHeight="1">
      <c r="C95" s="1323" t="str">
        <f>T(ESTIMATE!B77)</f>
        <v>Powerwash existing siding, whole house</v>
      </c>
      <c r="D95" s="1323" t="e">
        <f>T(#REF!)</f>
        <v>#REF!</v>
      </c>
      <c r="E95" s="1323" t="e">
        <f>T(#REF!)</f>
        <v>#REF!</v>
      </c>
      <c r="F95" s="1323" t="e">
        <f>T(#REF!)</f>
        <v>#REF!</v>
      </c>
      <c r="G95" s="1323" t="e">
        <f>T(#REF!)</f>
        <v>#REF!</v>
      </c>
      <c r="H95" s="1323"/>
      <c r="I95" s="1323"/>
      <c r="J95" s="1323" t="e">
        <f>T(#REF!)</f>
        <v>#REF!</v>
      </c>
      <c r="K95" s="1323" t="e">
        <f>T(#REF!)</f>
        <v>#REF!</v>
      </c>
      <c r="L95" s="1323" t="e">
        <f>T(#REF!)</f>
        <v>#REF!</v>
      </c>
      <c r="M95" s="1323" t="e">
        <f>T(#REF!)</f>
        <v>#REF!</v>
      </c>
      <c r="N95" s="1324">
        <f>ESTIMATE!R77</f>
        <v>0</v>
      </c>
      <c r="O95" s="1324"/>
      <c r="P95" s="1324" t="str">
        <f>T(ESTIMATE!U77)</f>
        <v>ea</v>
      </c>
      <c r="Q95" s="1324"/>
      <c r="R95" s="1322"/>
      <c r="S95" s="1322"/>
      <c r="T95" s="1322"/>
      <c r="U95" s="1322"/>
      <c r="V95" s="1322"/>
      <c r="W95" s="1322"/>
      <c r="X95" s="1322"/>
      <c r="Y95" s="1322"/>
      <c r="Z95" s="1322"/>
      <c r="AA95" s="1322"/>
      <c r="AB95" s="1322"/>
      <c r="AC95" s="1322"/>
      <c r="AD95" s="1322"/>
      <c r="AE95" s="405">
        <f t="shared" ref="AE95:AE158" si="1">N95</f>
        <v>0</v>
      </c>
    </row>
    <row r="96" spans="3:31" ht="18" hidden="1" customHeight="1">
      <c r="C96" s="1323" t="str">
        <f>T(ESTIMATE!B78)</f>
        <v>Siding, maintenance</v>
      </c>
      <c r="D96" s="1323" t="e">
        <f>T(#REF!)</f>
        <v>#REF!</v>
      </c>
      <c r="E96" s="1323" t="e">
        <f>T(#REF!)</f>
        <v>#REF!</v>
      </c>
      <c r="F96" s="1323" t="e">
        <f>T(#REF!)</f>
        <v>#REF!</v>
      </c>
      <c r="G96" s="1323" t="e">
        <f>T(#REF!)</f>
        <v>#REF!</v>
      </c>
      <c r="H96" s="1323"/>
      <c r="I96" s="1323"/>
      <c r="J96" s="1323" t="e">
        <f>T(#REF!)</f>
        <v>#REF!</v>
      </c>
      <c r="K96" s="1323" t="e">
        <f>T(#REF!)</f>
        <v>#REF!</v>
      </c>
      <c r="L96" s="1323" t="e">
        <f>T(#REF!)</f>
        <v>#REF!</v>
      </c>
      <c r="M96" s="1323" t="e">
        <f>T(#REF!)</f>
        <v>#REF!</v>
      </c>
      <c r="N96" s="1324">
        <f>ESTIMATE!R78</f>
        <v>0</v>
      </c>
      <c r="O96" s="1324"/>
      <c r="P96" s="1324" t="str">
        <f>T(ESTIMATE!U78)</f>
        <v>ea</v>
      </c>
      <c r="Q96" s="1324"/>
      <c r="R96" s="1322"/>
      <c r="S96" s="1322"/>
      <c r="T96" s="1322"/>
      <c r="U96" s="1322"/>
      <c r="V96" s="1322"/>
      <c r="W96" s="1322"/>
      <c r="X96" s="1322"/>
      <c r="Y96" s="1322"/>
      <c r="Z96" s="1322"/>
      <c r="AA96" s="1322"/>
      <c r="AB96" s="1322"/>
      <c r="AC96" s="1322"/>
      <c r="AD96" s="1322"/>
      <c r="AE96" s="405">
        <f t="shared" si="1"/>
        <v>0</v>
      </c>
    </row>
    <row r="97" spans="3:31" ht="18" hidden="1" customHeight="1">
      <c r="C97" s="1323" t="str">
        <f>T(ESTIMATE!B79)</f>
        <v>Siding, patch section</v>
      </c>
      <c r="D97" s="1323" t="e">
        <f>T(#REF!)</f>
        <v>#REF!</v>
      </c>
      <c r="E97" s="1323" t="e">
        <f>T(#REF!)</f>
        <v>#REF!</v>
      </c>
      <c r="F97" s="1323" t="e">
        <f>T(#REF!)</f>
        <v>#REF!</v>
      </c>
      <c r="G97" s="1323" t="e">
        <f>T(#REF!)</f>
        <v>#REF!</v>
      </c>
      <c r="H97" s="1323"/>
      <c r="I97" s="1323"/>
      <c r="J97" s="1323" t="e">
        <f>T(#REF!)</f>
        <v>#REF!</v>
      </c>
      <c r="K97" s="1323" t="e">
        <f>T(#REF!)</f>
        <v>#REF!</v>
      </c>
      <c r="L97" s="1323" t="e">
        <f>T(#REF!)</f>
        <v>#REF!</v>
      </c>
      <c r="M97" s="1323" t="e">
        <f>T(#REF!)</f>
        <v>#REF!</v>
      </c>
      <c r="N97" s="1324">
        <f>ESTIMATE!R79</f>
        <v>0</v>
      </c>
      <c r="O97" s="1324"/>
      <c r="P97" s="1324" t="str">
        <f>T(ESTIMATE!U79)</f>
        <v>ea</v>
      </c>
      <c r="Q97" s="1324"/>
      <c r="R97" s="1322"/>
      <c r="S97" s="1322"/>
      <c r="T97" s="1322"/>
      <c r="U97" s="1322"/>
      <c r="V97" s="1322"/>
      <c r="W97" s="1322"/>
      <c r="X97" s="1322"/>
      <c r="Y97" s="1322"/>
      <c r="Z97" s="1322"/>
      <c r="AA97" s="1322"/>
      <c r="AB97" s="1322"/>
      <c r="AC97" s="1322"/>
      <c r="AD97" s="1322"/>
      <c r="AE97" s="405">
        <f t="shared" si="1"/>
        <v>0</v>
      </c>
    </row>
    <row r="98" spans="3:31" ht="18" hidden="1" customHeight="1">
      <c r="C98" s="1323" t="str">
        <f>T(ESTIMATE!B80)</f>
        <v>Replace plywood sheathing</v>
      </c>
      <c r="D98" s="1323" t="e">
        <f>T(#REF!)</f>
        <v>#REF!</v>
      </c>
      <c r="E98" s="1323" t="e">
        <f>T(#REF!)</f>
        <v>#REF!</v>
      </c>
      <c r="F98" s="1323" t="e">
        <f>T(#REF!)</f>
        <v>#REF!</v>
      </c>
      <c r="G98" s="1323" t="e">
        <f>T(#REF!)</f>
        <v>#REF!</v>
      </c>
      <c r="H98" s="1323"/>
      <c r="I98" s="1323"/>
      <c r="J98" s="1323" t="e">
        <f>T(#REF!)</f>
        <v>#REF!</v>
      </c>
      <c r="K98" s="1323" t="e">
        <f>T(#REF!)</f>
        <v>#REF!</v>
      </c>
      <c r="L98" s="1323" t="e">
        <f>T(#REF!)</f>
        <v>#REF!</v>
      </c>
      <c r="M98" s="1323" t="e">
        <f>T(#REF!)</f>
        <v>#REF!</v>
      </c>
      <c r="N98" s="1324">
        <f>ESTIMATE!R80</f>
        <v>0</v>
      </c>
      <c r="O98" s="1324"/>
      <c r="P98" s="1324" t="str">
        <f>T(ESTIMATE!U80)</f>
        <v>sheet</v>
      </c>
      <c r="Q98" s="1324"/>
      <c r="R98" s="1322"/>
      <c r="S98" s="1322"/>
      <c r="T98" s="1322"/>
      <c r="U98" s="1322"/>
      <c r="V98" s="1322"/>
      <c r="W98" s="1322"/>
      <c r="X98" s="1322"/>
      <c r="Y98" s="1322"/>
      <c r="Z98" s="1322"/>
      <c r="AA98" s="1322"/>
      <c r="AB98" s="1322"/>
      <c r="AC98" s="1322"/>
      <c r="AD98" s="1322"/>
      <c r="AE98" s="405">
        <f t="shared" si="1"/>
        <v>0</v>
      </c>
    </row>
    <row r="99" spans="3:31" ht="18" hidden="1" customHeight="1">
      <c r="C99" s="1323" t="str">
        <f>T(ESTIMATE!B81)</f>
        <v>Replace house wrap</v>
      </c>
      <c r="D99" s="1323" t="e">
        <f>T(#REF!)</f>
        <v>#REF!</v>
      </c>
      <c r="E99" s="1323" t="e">
        <f>T(#REF!)</f>
        <v>#REF!</v>
      </c>
      <c r="F99" s="1323" t="e">
        <f>T(#REF!)</f>
        <v>#REF!</v>
      </c>
      <c r="G99" s="1323" t="e">
        <f>T(#REF!)</f>
        <v>#REF!</v>
      </c>
      <c r="H99" s="1323"/>
      <c r="I99" s="1323"/>
      <c r="J99" s="1323" t="e">
        <f>T(#REF!)</f>
        <v>#REF!</v>
      </c>
      <c r="K99" s="1323" t="e">
        <f>T(#REF!)</f>
        <v>#REF!</v>
      </c>
      <c r="L99" s="1323" t="e">
        <f>T(#REF!)</f>
        <v>#REF!</v>
      </c>
      <c r="M99" s="1323" t="e">
        <f>T(#REF!)</f>
        <v>#REF!</v>
      </c>
      <c r="N99" s="1324">
        <f>ESTIMATE!R81</f>
        <v>0</v>
      </c>
      <c r="O99" s="1324"/>
      <c r="P99" s="1324" t="str">
        <f>T(ESTIMATE!U81)</f>
        <v>sf</v>
      </c>
      <c r="Q99" s="1324"/>
      <c r="R99" s="1322"/>
      <c r="S99" s="1322"/>
      <c r="T99" s="1322"/>
      <c r="U99" s="1322"/>
      <c r="V99" s="1322"/>
      <c r="W99" s="1322"/>
      <c r="X99" s="1322"/>
      <c r="Y99" s="1322"/>
      <c r="Z99" s="1322"/>
      <c r="AA99" s="1322"/>
      <c r="AB99" s="1322"/>
      <c r="AC99" s="1322"/>
      <c r="AD99" s="1322"/>
      <c r="AE99" s="405">
        <f t="shared" si="1"/>
        <v>0</v>
      </c>
    </row>
    <row r="100" spans="3:31" ht="18" hidden="1" customHeight="1">
      <c r="C100" s="1323" t="str">
        <f>T(ESTIMATE!B82)</f>
        <v>Soffit/Fascia board</v>
      </c>
      <c r="D100" s="1323" t="e">
        <f>T(#REF!)</f>
        <v>#REF!</v>
      </c>
      <c r="E100" s="1323" t="e">
        <f>T(#REF!)</f>
        <v>#REF!</v>
      </c>
      <c r="F100" s="1323" t="e">
        <f>T(#REF!)</f>
        <v>#REF!</v>
      </c>
      <c r="G100" s="1323" t="e">
        <f>T(#REF!)</f>
        <v>#REF!</v>
      </c>
      <c r="H100" s="1323"/>
      <c r="I100" s="1323"/>
      <c r="J100" s="1323" t="e">
        <f>T(#REF!)</f>
        <v>#REF!</v>
      </c>
      <c r="K100" s="1323" t="e">
        <f>T(#REF!)</f>
        <v>#REF!</v>
      </c>
      <c r="L100" s="1323" t="e">
        <f>T(#REF!)</f>
        <v>#REF!</v>
      </c>
      <c r="M100" s="1323" t="e">
        <f>T(#REF!)</f>
        <v>#REF!</v>
      </c>
      <c r="N100" s="1324">
        <f>ESTIMATE!R82</f>
        <v>0</v>
      </c>
      <c r="O100" s="1324"/>
      <c r="P100" s="1324" t="str">
        <f>T(ESTIMATE!U82)</f>
        <v>lf</v>
      </c>
      <c r="Q100" s="1324"/>
      <c r="R100" s="1322"/>
      <c r="S100" s="1322"/>
      <c r="T100" s="1322"/>
      <c r="U100" s="1322"/>
      <c r="V100" s="1322"/>
      <c r="W100" s="1322"/>
      <c r="X100" s="1322"/>
      <c r="Y100" s="1322"/>
      <c r="Z100" s="1322"/>
      <c r="AA100" s="1322"/>
      <c r="AB100" s="1322"/>
      <c r="AC100" s="1322"/>
      <c r="AD100" s="1322"/>
      <c r="AE100" s="405">
        <f t="shared" si="1"/>
        <v>0</v>
      </c>
    </row>
    <row r="101" spans="3:31" ht="18" hidden="1" customHeight="1">
      <c r="C101" s="1323" t="str">
        <f>T(ESTIMATE!B83)</f>
        <v>Door trim</v>
      </c>
      <c r="D101" s="1323" t="e">
        <f>T(#REF!)</f>
        <v>#REF!</v>
      </c>
      <c r="E101" s="1323" t="e">
        <f>T(#REF!)</f>
        <v>#REF!</v>
      </c>
      <c r="F101" s="1323" t="e">
        <f>T(#REF!)</f>
        <v>#REF!</v>
      </c>
      <c r="G101" s="1323" t="e">
        <f>T(#REF!)</f>
        <v>#REF!</v>
      </c>
      <c r="H101" s="1323"/>
      <c r="I101" s="1323"/>
      <c r="J101" s="1323" t="e">
        <f>T(#REF!)</f>
        <v>#REF!</v>
      </c>
      <c r="K101" s="1323" t="e">
        <f>T(#REF!)</f>
        <v>#REF!</v>
      </c>
      <c r="L101" s="1323" t="e">
        <f>T(#REF!)</f>
        <v>#REF!</v>
      </c>
      <c r="M101" s="1323" t="e">
        <f>T(#REF!)</f>
        <v>#REF!</v>
      </c>
      <c r="N101" s="1324">
        <f>ESTIMATE!R83</f>
        <v>0</v>
      </c>
      <c r="O101" s="1324"/>
      <c r="P101" s="1324" t="str">
        <f>T(ESTIMATE!U83)</f>
        <v>ea</v>
      </c>
      <c r="Q101" s="1324"/>
      <c r="R101" s="1322"/>
      <c r="S101" s="1322"/>
      <c r="T101" s="1322"/>
      <c r="U101" s="1322"/>
      <c r="V101" s="1322"/>
      <c r="W101" s="1322"/>
      <c r="X101" s="1322"/>
      <c r="Y101" s="1322"/>
      <c r="Z101" s="1322"/>
      <c r="AA101" s="1322"/>
      <c r="AB101" s="1322"/>
      <c r="AC101" s="1322"/>
      <c r="AD101" s="1322"/>
      <c r="AE101" s="405">
        <f t="shared" si="1"/>
        <v>0</v>
      </c>
    </row>
    <row r="102" spans="3:31" ht="18" hidden="1" customHeight="1">
      <c r="C102" s="1323" t="str">
        <f>T(ESTIMATE!B84)</f>
        <v>Window trim</v>
      </c>
      <c r="D102" s="1323" t="e">
        <f>T(#REF!)</f>
        <v>#REF!</v>
      </c>
      <c r="E102" s="1323" t="e">
        <f>T(#REF!)</f>
        <v>#REF!</v>
      </c>
      <c r="F102" s="1323" t="e">
        <f>T(#REF!)</f>
        <v>#REF!</v>
      </c>
      <c r="G102" s="1323" t="e">
        <f>T(#REF!)</f>
        <v>#REF!</v>
      </c>
      <c r="H102" s="1323"/>
      <c r="I102" s="1323"/>
      <c r="J102" s="1323" t="e">
        <f>T(#REF!)</f>
        <v>#REF!</v>
      </c>
      <c r="K102" s="1323" t="e">
        <f>T(#REF!)</f>
        <v>#REF!</v>
      </c>
      <c r="L102" s="1323" t="e">
        <f>T(#REF!)</f>
        <v>#REF!</v>
      </c>
      <c r="M102" s="1323" t="e">
        <f>T(#REF!)</f>
        <v>#REF!</v>
      </c>
      <c r="N102" s="1324">
        <f>ESTIMATE!R84</f>
        <v>0</v>
      </c>
      <c r="O102" s="1324"/>
      <c r="P102" s="1324" t="str">
        <f>T(ESTIMATE!U84)</f>
        <v>ea</v>
      </c>
      <c r="Q102" s="1324"/>
      <c r="R102" s="1322"/>
      <c r="S102" s="1322"/>
      <c r="T102" s="1322"/>
      <c r="U102" s="1322"/>
      <c r="V102" s="1322"/>
      <c r="W102" s="1322"/>
      <c r="X102" s="1322"/>
      <c r="Y102" s="1322"/>
      <c r="Z102" s="1322"/>
      <c r="AA102" s="1322"/>
      <c r="AB102" s="1322"/>
      <c r="AC102" s="1322"/>
      <c r="AD102" s="1322"/>
      <c r="AE102" s="405">
        <f t="shared" si="1"/>
        <v>0</v>
      </c>
    </row>
    <row r="103" spans="3:31" ht="18" hidden="1" customHeight="1">
      <c r="C103" s="1323" t="str">
        <f>T(ESTIMATE!B85)</f>
        <v/>
      </c>
      <c r="D103" s="1323" t="e">
        <f>T(#REF!)</f>
        <v>#REF!</v>
      </c>
      <c r="E103" s="1323" t="e">
        <f>T(#REF!)</f>
        <v>#REF!</v>
      </c>
      <c r="F103" s="1323" t="e">
        <f>T(#REF!)</f>
        <v>#REF!</v>
      </c>
      <c r="G103" s="1323" t="e">
        <f>T(#REF!)</f>
        <v>#REF!</v>
      </c>
      <c r="H103" s="1323"/>
      <c r="I103" s="1323"/>
      <c r="J103" s="1323" t="e">
        <f>T(#REF!)</f>
        <v>#REF!</v>
      </c>
      <c r="K103" s="1323" t="e">
        <f>T(#REF!)</f>
        <v>#REF!</v>
      </c>
      <c r="L103" s="1323" t="e">
        <f>T(#REF!)</f>
        <v>#REF!</v>
      </c>
      <c r="M103" s="1323" t="e">
        <f>T(#REF!)</f>
        <v>#REF!</v>
      </c>
      <c r="N103" s="1324">
        <f>ESTIMATE!R85</f>
        <v>0</v>
      </c>
      <c r="O103" s="1324"/>
      <c r="P103" s="1324" t="str">
        <f>T(ESTIMATE!U85)</f>
        <v/>
      </c>
      <c r="Q103" s="1324"/>
      <c r="R103" s="1322"/>
      <c r="S103" s="1322"/>
      <c r="T103" s="1322"/>
      <c r="U103" s="1322"/>
      <c r="V103" s="1322"/>
      <c r="W103" s="1322"/>
      <c r="X103" s="1322"/>
      <c r="Y103" s="1322"/>
      <c r="Z103" s="1322"/>
      <c r="AA103" s="1322"/>
      <c r="AB103" s="1322"/>
      <c r="AC103" s="1322"/>
      <c r="AD103" s="1322"/>
      <c r="AE103" s="405">
        <f t="shared" si="1"/>
        <v>0</v>
      </c>
    </row>
    <row r="104" spans="3:31" ht="18" hidden="1" customHeight="1">
      <c r="C104" s="1323" t="str">
        <f>T(ESTIMATE!B86)</f>
        <v/>
      </c>
      <c r="D104" s="1323" t="e">
        <f>T(#REF!)</f>
        <v>#REF!</v>
      </c>
      <c r="E104" s="1323" t="e">
        <f>T(#REF!)</f>
        <v>#REF!</v>
      </c>
      <c r="F104" s="1323" t="e">
        <f>T(#REF!)</f>
        <v>#REF!</v>
      </c>
      <c r="G104" s="1323" t="e">
        <f>T(#REF!)</f>
        <v>#REF!</v>
      </c>
      <c r="H104" s="1323"/>
      <c r="I104" s="1323"/>
      <c r="J104" s="1323" t="e">
        <f>T(#REF!)</f>
        <v>#REF!</v>
      </c>
      <c r="K104" s="1323" t="e">
        <f>T(#REF!)</f>
        <v>#REF!</v>
      </c>
      <c r="L104" s="1323" t="e">
        <f>T(#REF!)</f>
        <v>#REF!</v>
      </c>
      <c r="M104" s="1323" t="e">
        <f>T(#REF!)</f>
        <v>#REF!</v>
      </c>
      <c r="N104" s="1324">
        <f>ESTIMATE!R86</f>
        <v>0</v>
      </c>
      <c r="O104" s="1324"/>
      <c r="P104" s="1324" t="str">
        <f>T(ESTIMATE!U86)</f>
        <v/>
      </c>
      <c r="Q104" s="1324"/>
      <c r="R104" s="1322"/>
      <c r="S104" s="1322"/>
      <c r="T104" s="1322"/>
      <c r="U104" s="1322"/>
      <c r="V104" s="1322"/>
      <c r="W104" s="1322"/>
      <c r="X104" s="1322"/>
      <c r="Y104" s="1322"/>
      <c r="Z104" s="1322"/>
      <c r="AA104" s="1322"/>
      <c r="AB104" s="1322"/>
      <c r="AC104" s="1322"/>
      <c r="AD104" s="1322"/>
      <c r="AE104" s="405">
        <f t="shared" si="1"/>
        <v>0</v>
      </c>
    </row>
    <row r="105" spans="3:31" ht="18" hidden="1" customHeight="1">
      <c r="C105" s="1323" t="str">
        <f>T(ESTIMATE!B87)</f>
        <v/>
      </c>
      <c r="D105" s="1323" t="e">
        <f>T(#REF!)</f>
        <v>#REF!</v>
      </c>
      <c r="E105" s="1323" t="e">
        <f>T(#REF!)</f>
        <v>#REF!</v>
      </c>
      <c r="F105" s="1323" t="e">
        <f>T(#REF!)</f>
        <v>#REF!</v>
      </c>
      <c r="G105" s="1323" t="e">
        <f>T(#REF!)</f>
        <v>#REF!</v>
      </c>
      <c r="H105" s="1323"/>
      <c r="I105" s="1323"/>
      <c r="J105" s="1323" t="e">
        <f>T(#REF!)</f>
        <v>#REF!</v>
      </c>
      <c r="K105" s="1323" t="e">
        <f>T(#REF!)</f>
        <v>#REF!</v>
      </c>
      <c r="L105" s="1323" t="e">
        <f>T(#REF!)</f>
        <v>#REF!</v>
      </c>
      <c r="M105" s="1323" t="e">
        <f>T(#REF!)</f>
        <v>#REF!</v>
      </c>
      <c r="N105" s="1324">
        <f>ESTIMATE!R87</f>
        <v>0</v>
      </c>
      <c r="O105" s="1324"/>
      <c r="P105" s="1324" t="str">
        <f>T(ESTIMATE!U87)</f>
        <v/>
      </c>
      <c r="Q105" s="1324"/>
      <c r="R105" s="1322"/>
      <c r="S105" s="1322"/>
      <c r="T105" s="1322"/>
      <c r="U105" s="1322"/>
      <c r="V105" s="1322"/>
      <c r="W105" s="1322"/>
      <c r="X105" s="1322"/>
      <c r="Y105" s="1322"/>
      <c r="Z105" s="1322"/>
      <c r="AA105" s="1322"/>
      <c r="AB105" s="1322"/>
      <c r="AC105" s="1322"/>
      <c r="AD105" s="1322"/>
      <c r="AE105" s="405">
        <f t="shared" si="1"/>
        <v>0</v>
      </c>
    </row>
    <row r="106" spans="3:31" ht="18" hidden="1" customHeight="1">
      <c r="C106" s="1323" t="str">
        <f>T(ESTIMATE!B88)</f>
        <v/>
      </c>
      <c r="D106" s="1323" t="e">
        <f>T(#REF!)</f>
        <v>#REF!</v>
      </c>
      <c r="E106" s="1323" t="e">
        <f>T(#REF!)</f>
        <v>#REF!</v>
      </c>
      <c r="F106" s="1323" t="e">
        <f>T(#REF!)</f>
        <v>#REF!</v>
      </c>
      <c r="G106" s="1323" t="e">
        <f>T(#REF!)</f>
        <v>#REF!</v>
      </c>
      <c r="H106" s="1323"/>
      <c r="I106" s="1323"/>
      <c r="J106" s="1323" t="e">
        <f>T(#REF!)</f>
        <v>#REF!</v>
      </c>
      <c r="K106" s="1323" t="e">
        <f>T(#REF!)</f>
        <v>#REF!</v>
      </c>
      <c r="L106" s="1323" t="e">
        <f>T(#REF!)</f>
        <v>#REF!</v>
      </c>
      <c r="M106" s="1323" t="e">
        <f>T(#REF!)</f>
        <v>#REF!</v>
      </c>
      <c r="N106" s="1324">
        <f>ESTIMATE!R88</f>
        <v>0</v>
      </c>
      <c r="O106" s="1324"/>
      <c r="P106" s="1324" t="str">
        <f>T(ESTIMATE!U88)</f>
        <v/>
      </c>
      <c r="Q106" s="1324"/>
      <c r="R106" s="1322"/>
      <c r="S106" s="1322"/>
      <c r="T106" s="1322"/>
      <c r="U106" s="1322"/>
      <c r="V106" s="1322"/>
      <c r="W106" s="1322"/>
      <c r="X106" s="1322"/>
      <c r="Y106" s="1322"/>
      <c r="Z106" s="1322"/>
      <c r="AA106" s="1322"/>
      <c r="AB106" s="1322"/>
      <c r="AC106" s="1322"/>
      <c r="AD106" s="1322"/>
      <c r="AE106" s="405">
        <f t="shared" si="1"/>
        <v>0</v>
      </c>
    </row>
    <row r="107" spans="3:31" ht="18" hidden="1" customHeight="1">
      <c r="C107" s="1323" t="str">
        <f>T(ESTIMATE!B89)</f>
        <v/>
      </c>
      <c r="D107" s="1323" t="e">
        <f>T(#REF!)</f>
        <v>#REF!</v>
      </c>
      <c r="E107" s="1323" t="e">
        <f>T(#REF!)</f>
        <v>#REF!</v>
      </c>
      <c r="F107" s="1323" t="e">
        <f>T(#REF!)</f>
        <v>#REF!</v>
      </c>
      <c r="G107" s="1323" t="e">
        <f>T(#REF!)</f>
        <v>#REF!</v>
      </c>
      <c r="H107" s="1323"/>
      <c r="I107" s="1323"/>
      <c r="J107" s="1323" t="e">
        <f>T(#REF!)</f>
        <v>#REF!</v>
      </c>
      <c r="K107" s="1323" t="e">
        <f>T(#REF!)</f>
        <v>#REF!</v>
      </c>
      <c r="L107" s="1323" t="e">
        <f>T(#REF!)</f>
        <v>#REF!</v>
      </c>
      <c r="M107" s="1323" t="e">
        <f>T(#REF!)</f>
        <v>#REF!</v>
      </c>
      <c r="N107" s="1324">
        <f>ESTIMATE!R89</f>
        <v>0</v>
      </c>
      <c r="O107" s="1324"/>
      <c r="P107" s="1324" t="str">
        <f>T(ESTIMATE!U89)</f>
        <v/>
      </c>
      <c r="Q107" s="1324"/>
      <c r="R107" s="1322"/>
      <c r="S107" s="1322"/>
      <c r="T107" s="1322"/>
      <c r="U107" s="1322"/>
      <c r="V107" s="1322"/>
      <c r="W107" s="1322"/>
      <c r="X107" s="1322"/>
      <c r="Y107" s="1322"/>
      <c r="Z107" s="1322"/>
      <c r="AA107" s="1322"/>
      <c r="AB107" s="1322"/>
      <c r="AC107" s="1322"/>
      <c r="AD107" s="1322"/>
      <c r="AE107" s="405">
        <f t="shared" si="1"/>
        <v>0</v>
      </c>
    </row>
    <row r="108" spans="3:31" ht="18" hidden="1" customHeight="1">
      <c r="C108" s="1323" t="str">
        <f>T(ESTIMATE!B90)</f>
        <v/>
      </c>
      <c r="D108" s="1323" t="e">
        <f>T(#REF!)</f>
        <v>#REF!</v>
      </c>
      <c r="E108" s="1323" t="e">
        <f>T(#REF!)</f>
        <v>#REF!</v>
      </c>
      <c r="F108" s="1323" t="e">
        <f>T(#REF!)</f>
        <v>#REF!</v>
      </c>
      <c r="G108" s="1323" t="e">
        <f>T(#REF!)</f>
        <v>#REF!</v>
      </c>
      <c r="H108" s="1323"/>
      <c r="I108" s="1323"/>
      <c r="J108" s="1323" t="e">
        <f>T(#REF!)</f>
        <v>#REF!</v>
      </c>
      <c r="K108" s="1323" t="e">
        <f>T(#REF!)</f>
        <v>#REF!</v>
      </c>
      <c r="L108" s="1323" t="e">
        <f>T(#REF!)</f>
        <v>#REF!</v>
      </c>
      <c r="M108" s="1323" t="e">
        <f>T(#REF!)</f>
        <v>#REF!</v>
      </c>
      <c r="N108" s="1324">
        <f>ESTIMATE!R90</f>
        <v>0</v>
      </c>
      <c r="O108" s="1324"/>
      <c r="P108" s="1324" t="str">
        <f>T(ESTIMATE!U90)</f>
        <v/>
      </c>
      <c r="Q108" s="1324"/>
      <c r="R108" s="1322"/>
      <c r="S108" s="1322"/>
      <c r="T108" s="1322"/>
      <c r="U108" s="1322"/>
      <c r="V108" s="1322"/>
      <c r="W108" s="1322"/>
      <c r="X108" s="1322"/>
      <c r="Y108" s="1322"/>
      <c r="Z108" s="1322"/>
      <c r="AA108" s="1322"/>
      <c r="AB108" s="1322"/>
      <c r="AC108" s="1322"/>
      <c r="AD108" s="1322"/>
      <c r="AE108" s="405">
        <f t="shared" si="1"/>
        <v>0</v>
      </c>
    </row>
    <row r="109" spans="3:31" ht="18" hidden="1" customHeight="1">
      <c r="C109" s="1323" t="str">
        <f>T(ESTIMATE!B91)</f>
        <v/>
      </c>
      <c r="D109" s="1323" t="e">
        <f>T(#REF!)</f>
        <v>#REF!</v>
      </c>
      <c r="E109" s="1323" t="e">
        <f>T(#REF!)</f>
        <v>#REF!</v>
      </c>
      <c r="F109" s="1323" t="e">
        <f>T(#REF!)</f>
        <v>#REF!</v>
      </c>
      <c r="G109" s="1323" t="e">
        <f>T(#REF!)</f>
        <v>#REF!</v>
      </c>
      <c r="H109" s="1323"/>
      <c r="I109" s="1323"/>
      <c r="J109" s="1323" t="e">
        <f>T(#REF!)</f>
        <v>#REF!</v>
      </c>
      <c r="K109" s="1323" t="e">
        <f>T(#REF!)</f>
        <v>#REF!</v>
      </c>
      <c r="L109" s="1323" t="e">
        <f>T(#REF!)</f>
        <v>#REF!</v>
      </c>
      <c r="M109" s="1323" t="e">
        <f>T(#REF!)</f>
        <v>#REF!</v>
      </c>
      <c r="N109" s="1324">
        <f>ESTIMATE!R91</f>
        <v>0</v>
      </c>
      <c r="O109" s="1324"/>
      <c r="P109" s="1324" t="str">
        <f>T(ESTIMATE!U91)</f>
        <v/>
      </c>
      <c r="Q109" s="1324"/>
      <c r="R109" s="1322"/>
      <c r="S109" s="1322"/>
      <c r="T109" s="1322"/>
      <c r="U109" s="1322"/>
      <c r="V109" s="1322"/>
      <c r="W109" s="1322"/>
      <c r="X109" s="1322"/>
      <c r="Y109" s="1322"/>
      <c r="Z109" s="1322"/>
      <c r="AA109" s="1322"/>
      <c r="AB109" s="1322"/>
      <c r="AC109" s="1322"/>
      <c r="AD109" s="1322"/>
      <c r="AE109" s="405">
        <f t="shared" si="1"/>
        <v>0</v>
      </c>
    </row>
    <row r="110" spans="3:31" ht="18" hidden="1" customHeight="1">
      <c r="C110" s="1323" t="str">
        <f>T(ESTIMATE!B92)</f>
        <v/>
      </c>
      <c r="D110" s="1323" t="e">
        <f>T(#REF!)</f>
        <v>#REF!</v>
      </c>
      <c r="E110" s="1323" t="e">
        <f>T(#REF!)</f>
        <v>#REF!</v>
      </c>
      <c r="F110" s="1323" t="e">
        <f>T(#REF!)</f>
        <v>#REF!</v>
      </c>
      <c r="G110" s="1323" t="e">
        <f>T(#REF!)</f>
        <v>#REF!</v>
      </c>
      <c r="H110" s="1323"/>
      <c r="I110" s="1323"/>
      <c r="J110" s="1323" t="e">
        <f>T(#REF!)</f>
        <v>#REF!</v>
      </c>
      <c r="K110" s="1323" t="e">
        <f>T(#REF!)</f>
        <v>#REF!</v>
      </c>
      <c r="L110" s="1323" t="e">
        <f>T(#REF!)</f>
        <v>#REF!</v>
      </c>
      <c r="M110" s="1323" t="e">
        <f>T(#REF!)</f>
        <v>#REF!</v>
      </c>
      <c r="N110" s="1324">
        <f>ESTIMATE!R92</f>
        <v>0</v>
      </c>
      <c r="O110" s="1324"/>
      <c r="P110" s="1324" t="str">
        <f>T(ESTIMATE!U92)</f>
        <v/>
      </c>
      <c r="Q110" s="1324"/>
      <c r="R110" s="1322"/>
      <c r="S110" s="1322"/>
      <c r="T110" s="1322"/>
      <c r="U110" s="1322"/>
      <c r="V110" s="1322"/>
      <c r="W110" s="1322"/>
      <c r="X110" s="1322"/>
      <c r="Y110" s="1322"/>
      <c r="Z110" s="1322"/>
      <c r="AA110" s="1322"/>
      <c r="AB110" s="1322"/>
      <c r="AC110" s="1322"/>
      <c r="AD110" s="1322"/>
      <c r="AE110" s="405">
        <f t="shared" si="1"/>
        <v>0</v>
      </c>
    </row>
    <row r="111" spans="3:31" ht="18" hidden="1" customHeight="1">
      <c r="C111" s="1323" t="str">
        <f>T(ESTIMATE!B93)</f>
        <v/>
      </c>
      <c r="D111" s="1323" t="e">
        <f>T(#REF!)</f>
        <v>#REF!</v>
      </c>
      <c r="E111" s="1323" t="e">
        <f>T(#REF!)</f>
        <v>#REF!</v>
      </c>
      <c r="F111" s="1323" t="e">
        <f>T(#REF!)</f>
        <v>#REF!</v>
      </c>
      <c r="G111" s="1323" t="e">
        <f>T(#REF!)</f>
        <v>#REF!</v>
      </c>
      <c r="H111" s="1323"/>
      <c r="I111" s="1323"/>
      <c r="J111" s="1323" t="e">
        <f>T(#REF!)</f>
        <v>#REF!</v>
      </c>
      <c r="K111" s="1323" t="e">
        <f>T(#REF!)</f>
        <v>#REF!</v>
      </c>
      <c r="L111" s="1323" t="e">
        <f>T(#REF!)</f>
        <v>#REF!</v>
      </c>
      <c r="M111" s="1323" t="e">
        <f>T(#REF!)</f>
        <v>#REF!</v>
      </c>
      <c r="N111" s="1324">
        <f>ESTIMATE!R93</f>
        <v>0</v>
      </c>
      <c r="O111" s="1324"/>
      <c r="P111" s="1324" t="str">
        <f>T(ESTIMATE!U93)</f>
        <v/>
      </c>
      <c r="Q111" s="1324"/>
      <c r="R111" s="1322"/>
      <c r="S111" s="1322"/>
      <c r="T111" s="1322"/>
      <c r="U111" s="1322"/>
      <c r="V111" s="1322"/>
      <c r="W111" s="1322"/>
      <c r="X111" s="1322"/>
      <c r="Y111" s="1322"/>
      <c r="Z111" s="1322"/>
      <c r="AA111" s="1322"/>
      <c r="AB111" s="1322"/>
      <c r="AC111" s="1322"/>
      <c r="AD111" s="1322"/>
      <c r="AE111" s="405">
        <f t="shared" si="1"/>
        <v>0</v>
      </c>
    </row>
    <row r="112" spans="3:31" ht="18" hidden="1" customHeight="1">
      <c r="C112" s="1323" t="str">
        <f>T(ESTIMATE!B94)</f>
        <v/>
      </c>
      <c r="D112" s="1323" t="e">
        <f>T(#REF!)</f>
        <v>#REF!</v>
      </c>
      <c r="E112" s="1323" t="e">
        <f>T(#REF!)</f>
        <v>#REF!</v>
      </c>
      <c r="F112" s="1323" t="e">
        <f>T(#REF!)</f>
        <v>#REF!</v>
      </c>
      <c r="G112" s="1323" t="e">
        <f>T(#REF!)</f>
        <v>#REF!</v>
      </c>
      <c r="H112" s="1323"/>
      <c r="I112" s="1323"/>
      <c r="J112" s="1323" t="e">
        <f>T(#REF!)</f>
        <v>#REF!</v>
      </c>
      <c r="K112" s="1323" t="e">
        <f>T(#REF!)</f>
        <v>#REF!</v>
      </c>
      <c r="L112" s="1323" t="e">
        <f>T(#REF!)</f>
        <v>#REF!</v>
      </c>
      <c r="M112" s="1323" t="e">
        <f>T(#REF!)</f>
        <v>#REF!</v>
      </c>
      <c r="N112" s="1324">
        <f>ESTIMATE!R94</f>
        <v>0</v>
      </c>
      <c r="O112" s="1324"/>
      <c r="P112" s="1324" t="str">
        <f>T(ESTIMATE!U94)</f>
        <v/>
      </c>
      <c r="Q112" s="1324"/>
      <c r="R112" s="1322"/>
      <c r="S112" s="1322"/>
      <c r="T112" s="1322"/>
      <c r="U112" s="1322"/>
      <c r="V112" s="1322"/>
      <c r="W112" s="1322"/>
      <c r="X112" s="1322"/>
      <c r="Y112" s="1322"/>
      <c r="Z112" s="1322"/>
      <c r="AA112" s="1322"/>
      <c r="AB112" s="1322"/>
      <c r="AC112" s="1322"/>
      <c r="AD112" s="1322"/>
      <c r="AE112" s="405">
        <f t="shared" si="1"/>
        <v>0</v>
      </c>
    </row>
    <row r="113" spans="3:31" ht="18" hidden="1" customHeight="1">
      <c r="C113" s="598"/>
      <c r="D113" s="599"/>
      <c r="E113" s="599"/>
      <c r="F113" s="599"/>
      <c r="G113" s="599"/>
      <c r="H113" s="599"/>
      <c r="I113" s="599"/>
      <c r="J113" s="599"/>
      <c r="K113" s="599"/>
      <c r="L113" s="599"/>
      <c r="M113" s="599"/>
      <c r="N113" s="1357">
        <f>N72</f>
        <v>0</v>
      </c>
      <c r="O113" s="1357"/>
      <c r="P113" s="1358" t="str">
        <f>T(ESTIMATE!U92)</f>
        <v/>
      </c>
      <c r="Q113" s="1359"/>
      <c r="R113" s="600"/>
      <c r="S113" s="600"/>
      <c r="T113" s="600"/>
      <c r="U113" s="600"/>
      <c r="V113" s="600"/>
      <c r="W113" s="600"/>
      <c r="X113" s="600"/>
      <c r="Y113" s="600"/>
      <c r="Z113" s="600"/>
      <c r="AA113" s="600"/>
      <c r="AB113" s="600"/>
      <c r="AC113" s="600"/>
      <c r="AD113" s="601"/>
      <c r="AE113" s="405">
        <f t="shared" si="1"/>
        <v>0</v>
      </c>
    </row>
    <row r="114" spans="3:31" ht="22" hidden="1" customHeight="1">
      <c r="C114" s="1333" t="str">
        <f>T(ESTIMATE!B99)</f>
        <v>MASONRY</v>
      </c>
      <c r="D114" s="1333" t="e">
        <f>T(#REF!)</f>
        <v>#REF!</v>
      </c>
      <c r="E114" s="1333" t="e">
        <f>T(#REF!)</f>
        <v>#REF!</v>
      </c>
      <c r="F114" s="1333" t="e">
        <f>T(#REF!)</f>
        <v>#REF!</v>
      </c>
      <c r="G114" s="1333" t="e">
        <f>T(#REF!)</f>
        <v>#REF!</v>
      </c>
      <c r="H114" s="1333"/>
      <c r="I114" s="1333"/>
      <c r="J114" s="1333" t="e">
        <f>T(#REF!)</f>
        <v>#REF!</v>
      </c>
      <c r="K114" s="1333" t="e">
        <f>T(#REF!)</f>
        <v>#REF!</v>
      </c>
      <c r="L114" s="1333" t="e">
        <f>T(#REF!)</f>
        <v>#REF!</v>
      </c>
      <c r="M114" s="1334" t="e">
        <f>T(#REF!)</f>
        <v>#REF!</v>
      </c>
      <c r="N114" s="1331">
        <f>SUM(N115:O154)</f>
        <v>250</v>
      </c>
      <c r="O114" s="1332"/>
      <c r="P114" s="1328"/>
      <c r="Q114" s="1330"/>
      <c r="R114" s="1328"/>
      <c r="S114" s="1329"/>
      <c r="T114" s="1329"/>
      <c r="U114" s="1329"/>
      <c r="V114" s="1329"/>
      <c r="W114" s="1329"/>
      <c r="X114" s="1329"/>
      <c r="Y114" s="1329"/>
      <c r="Z114" s="1329"/>
      <c r="AA114" s="1329"/>
      <c r="AB114" s="1329"/>
      <c r="AC114" s="1329"/>
      <c r="AD114" s="1329"/>
      <c r="AE114" s="405">
        <f t="shared" si="1"/>
        <v>250</v>
      </c>
    </row>
    <row r="115" spans="3:31" ht="18" hidden="1" customHeight="1">
      <c r="C115" s="1323" t="str">
        <f>T(ESTIMATE!B100)</f>
        <v>Masonry</v>
      </c>
      <c r="D115" s="1323" t="e">
        <f>T(#REF!)</f>
        <v>#REF!</v>
      </c>
      <c r="E115" s="1323" t="e">
        <f>T(#REF!)</f>
        <v>#REF!</v>
      </c>
      <c r="F115" s="1323" t="e">
        <f>T(#REF!)</f>
        <v>#REF!</v>
      </c>
      <c r="G115" s="1323" t="e">
        <f>T(#REF!)</f>
        <v>#REF!</v>
      </c>
      <c r="H115" s="1323"/>
      <c r="I115" s="1323"/>
      <c r="J115" s="1323" t="e">
        <f>T(#REF!)</f>
        <v>#REF!</v>
      </c>
      <c r="K115" s="1323" t="e">
        <f>T(#REF!)</f>
        <v>#REF!</v>
      </c>
      <c r="L115" s="1323" t="e">
        <f>T(#REF!)</f>
        <v>#REF!</v>
      </c>
      <c r="M115" s="1323" t="e">
        <f>T(#REF!)</f>
        <v>#REF!</v>
      </c>
      <c r="N115" s="1324">
        <f>ESTIMATE!R100</f>
        <v>0</v>
      </c>
      <c r="O115" s="1324"/>
      <c r="P115" s="1324" t="str">
        <f>T(ESTIMATE!U100)</f>
        <v/>
      </c>
      <c r="Q115" s="1324"/>
      <c r="R115" s="1322"/>
      <c r="S115" s="1322"/>
      <c r="T115" s="1322"/>
      <c r="U115" s="1322"/>
      <c r="V115" s="1322"/>
      <c r="W115" s="1322"/>
      <c r="X115" s="1322"/>
      <c r="Y115" s="1322"/>
      <c r="Z115" s="1322"/>
      <c r="AA115" s="1322"/>
      <c r="AB115" s="1322"/>
      <c r="AC115" s="1322"/>
      <c r="AD115" s="1322"/>
      <c r="AE115" s="405">
        <f t="shared" si="1"/>
        <v>0</v>
      </c>
    </row>
    <row r="116" spans="3:31" ht="18" hidden="1" customHeight="1">
      <c r="C116" s="1323" t="str">
        <f>T(ESTIMATE!B101)</f>
        <v>Masonry bid/allowance</v>
      </c>
      <c r="D116" s="1323" t="e">
        <f>T(#REF!)</f>
        <v>#REF!</v>
      </c>
      <c r="E116" s="1323" t="e">
        <f>T(#REF!)</f>
        <v>#REF!</v>
      </c>
      <c r="F116" s="1323" t="e">
        <f>T(#REF!)</f>
        <v>#REF!</v>
      </c>
      <c r="G116" s="1323" t="e">
        <f>T(#REF!)</f>
        <v>#REF!</v>
      </c>
      <c r="H116" s="1323"/>
      <c r="I116" s="1323"/>
      <c r="J116" s="1323" t="e">
        <f>T(#REF!)</f>
        <v>#REF!</v>
      </c>
      <c r="K116" s="1323" t="e">
        <f>T(#REF!)</f>
        <v>#REF!</v>
      </c>
      <c r="L116" s="1323" t="e">
        <f>T(#REF!)</f>
        <v>#REF!</v>
      </c>
      <c r="M116" s="1323" t="e">
        <f>T(#REF!)</f>
        <v>#REF!</v>
      </c>
      <c r="N116" s="1324">
        <f>ESTIMATE!R101</f>
        <v>0</v>
      </c>
      <c r="O116" s="1324"/>
      <c r="P116" s="1324" t="str">
        <f>T(ESTIMATE!U101)</f>
        <v>ls</v>
      </c>
      <c r="Q116" s="1324"/>
      <c r="R116" s="1322"/>
      <c r="S116" s="1322"/>
      <c r="T116" s="1322"/>
      <c r="U116" s="1322"/>
      <c r="V116" s="1322"/>
      <c r="W116" s="1322"/>
      <c r="X116" s="1322"/>
      <c r="Y116" s="1322"/>
      <c r="Z116" s="1322"/>
      <c r="AA116" s="1322"/>
      <c r="AB116" s="1322"/>
      <c r="AC116" s="1322"/>
      <c r="AD116" s="1322"/>
      <c r="AE116" s="405">
        <f t="shared" si="1"/>
        <v>0</v>
      </c>
    </row>
    <row r="117" spans="3:31" ht="18" hidden="1" customHeight="1">
      <c r="C117" s="1323" t="str">
        <f>T(ESTIMATE!B102)</f>
        <v>CMU, 4x8</v>
      </c>
      <c r="D117" s="1323" t="e">
        <f>T(#REF!)</f>
        <v>#REF!</v>
      </c>
      <c r="E117" s="1323" t="e">
        <f>T(#REF!)</f>
        <v>#REF!</v>
      </c>
      <c r="F117" s="1323" t="e">
        <f>T(#REF!)</f>
        <v>#REF!</v>
      </c>
      <c r="G117" s="1323" t="e">
        <f>T(#REF!)</f>
        <v>#REF!</v>
      </c>
      <c r="H117" s="1323"/>
      <c r="I117" s="1323"/>
      <c r="J117" s="1323" t="e">
        <f>T(#REF!)</f>
        <v>#REF!</v>
      </c>
      <c r="K117" s="1323" t="e">
        <f>T(#REF!)</f>
        <v>#REF!</v>
      </c>
      <c r="L117" s="1323" t="e">
        <f>T(#REF!)</f>
        <v>#REF!</v>
      </c>
      <c r="M117" s="1323" t="e">
        <f>T(#REF!)</f>
        <v>#REF!</v>
      </c>
      <c r="N117" s="1324">
        <f>ESTIMATE!R102</f>
        <v>250</v>
      </c>
      <c r="O117" s="1324"/>
      <c r="P117" s="1324" t="str">
        <f>T(ESTIMATE!U102)</f>
        <v>sf</v>
      </c>
      <c r="Q117" s="1324"/>
      <c r="R117" s="1322"/>
      <c r="S117" s="1322"/>
      <c r="T117" s="1322"/>
      <c r="U117" s="1322"/>
      <c r="V117" s="1322"/>
      <c r="W117" s="1322"/>
      <c r="X117" s="1322"/>
      <c r="Y117" s="1322"/>
      <c r="Z117" s="1322"/>
      <c r="AA117" s="1322"/>
      <c r="AB117" s="1322"/>
      <c r="AC117" s="1322"/>
      <c r="AD117" s="1322"/>
      <c r="AE117" s="405">
        <f t="shared" si="1"/>
        <v>250</v>
      </c>
    </row>
    <row r="118" spans="3:31" ht="18" hidden="1" customHeight="1">
      <c r="C118" s="1323" t="str">
        <f>T(ESTIMATE!B103)</f>
        <v>CMU, 8x8</v>
      </c>
      <c r="D118" s="1323" t="e">
        <f>T(#REF!)</f>
        <v>#REF!</v>
      </c>
      <c r="E118" s="1323" t="e">
        <f>T(#REF!)</f>
        <v>#REF!</v>
      </c>
      <c r="F118" s="1323" t="e">
        <f>T(#REF!)</f>
        <v>#REF!</v>
      </c>
      <c r="G118" s="1323" t="e">
        <f>T(#REF!)</f>
        <v>#REF!</v>
      </c>
      <c r="H118" s="1323"/>
      <c r="I118" s="1323"/>
      <c r="J118" s="1323" t="e">
        <f>T(#REF!)</f>
        <v>#REF!</v>
      </c>
      <c r="K118" s="1323" t="e">
        <f>T(#REF!)</f>
        <v>#REF!</v>
      </c>
      <c r="L118" s="1323" t="e">
        <f>T(#REF!)</f>
        <v>#REF!</v>
      </c>
      <c r="M118" s="1323" t="e">
        <f>T(#REF!)</f>
        <v>#REF!</v>
      </c>
      <c r="N118" s="1324">
        <f>ESTIMATE!R103</f>
        <v>0</v>
      </c>
      <c r="O118" s="1324"/>
      <c r="P118" s="1324" t="str">
        <f>T(ESTIMATE!U103)</f>
        <v>sf</v>
      </c>
      <c r="Q118" s="1324"/>
      <c r="R118" s="1322"/>
      <c r="S118" s="1322"/>
      <c r="T118" s="1322"/>
      <c r="U118" s="1322"/>
      <c r="V118" s="1322"/>
      <c r="W118" s="1322"/>
      <c r="X118" s="1322"/>
      <c r="Y118" s="1322"/>
      <c r="Z118" s="1322"/>
      <c r="AA118" s="1322"/>
      <c r="AB118" s="1322"/>
      <c r="AC118" s="1322"/>
      <c r="AD118" s="1322"/>
      <c r="AE118" s="405">
        <f t="shared" si="1"/>
        <v>0</v>
      </c>
    </row>
    <row r="119" spans="3:31" ht="18" hidden="1" customHeight="1">
      <c r="C119" s="1323" t="str">
        <f>T(ESTIMATE!B104)</f>
        <v>Brick veneer</v>
      </c>
      <c r="D119" s="1323" t="e">
        <f>T(#REF!)</f>
        <v>#REF!</v>
      </c>
      <c r="E119" s="1323" t="e">
        <f>T(#REF!)</f>
        <v>#REF!</v>
      </c>
      <c r="F119" s="1323" t="e">
        <f>T(#REF!)</f>
        <v>#REF!</v>
      </c>
      <c r="G119" s="1323" t="e">
        <f>T(#REF!)</f>
        <v>#REF!</v>
      </c>
      <c r="H119" s="1323"/>
      <c r="I119" s="1323"/>
      <c r="J119" s="1323" t="e">
        <f>T(#REF!)</f>
        <v>#REF!</v>
      </c>
      <c r="K119" s="1323" t="e">
        <f>T(#REF!)</f>
        <v>#REF!</v>
      </c>
      <c r="L119" s="1323" t="e">
        <f>T(#REF!)</f>
        <v>#REF!</v>
      </c>
      <c r="M119" s="1323" t="e">
        <f>T(#REF!)</f>
        <v>#REF!</v>
      </c>
      <c r="N119" s="1324">
        <f>ESTIMATE!R104</f>
        <v>0</v>
      </c>
      <c r="O119" s="1324"/>
      <c r="P119" s="1324" t="str">
        <f>T(ESTIMATE!U104)</f>
        <v>sf</v>
      </c>
      <c r="Q119" s="1324"/>
      <c r="R119" s="1322"/>
      <c r="S119" s="1322"/>
      <c r="T119" s="1322"/>
      <c r="U119" s="1322"/>
      <c r="V119" s="1322"/>
      <c r="W119" s="1322"/>
      <c r="X119" s="1322"/>
      <c r="Y119" s="1322"/>
      <c r="Z119" s="1322"/>
      <c r="AA119" s="1322"/>
      <c r="AB119" s="1322"/>
      <c r="AC119" s="1322"/>
      <c r="AD119" s="1322"/>
      <c r="AE119" s="405">
        <f t="shared" si="1"/>
        <v>0</v>
      </c>
    </row>
    <row r="120" spans="3:31" ht="18" hidden="1" customHeight="1">
      <c r="C120" s="1323" t="str">
        <f>T(ESTIMATE!B105)</f>
        <v>Natural stone</v>
      </c>
      <c r="D120" s="1323" t="e">
        <f>T(#REF!)</f>
        <v>#REF!</v>
      </c>
      <c r="E120" s="1323" t="e">
        <f>T(#REF!)</f>
        <v>#REF!</v>
      </c>
      <c r="F120" s="1323" t="e">
        <f>T(#REF!)</f>
        <v>#REF!</v>
      </c>
      <c r="G120" s="1323" t="e">
        <f>T(#REF!)</f>
        <v>#REF!</v>
      </c>
      <c r="H120" s="1323"/>
      <c r="I120" s="1323"/>
      <c r="J120" s="1323" t="e">
        <f>T(#REF!)</f>
        <v>#REF!</v>
      </c>
      <c r="K120" s="1323" t="e">
        <f>T(#REF!)</f>
        <v>#REF!</v>
      </c>
      <c r="L120" s="1323" t="e">
        <f>T(#REF!)</f>
        <v>#REF!</v>
      </c>
      <c r="M120" s="1323" t="e">
        <f>T(#REF!)</f>
        <v>#REF!</v>
      </c>
      <c r="N120" s="1324">
        <f>ESTIMATE!R105</f>
        <v>0</v>
      </c>
      <c r="O120" s="1324"/>
      <c r="P120" s="1324" t="str">
        <f>T(ESTIMATE!U105)</f>
        <v>sf</v>
      </c>
      <c r="Q120" s="1324"/>
      <c r="R120" s="1322"/>
      <c r="S120" s="1322"/>
      <c r="T120" s="1322"/>
      <c r="U120" s="1322"/>
      <c r="V120" s="1322"/>
      <c r="W120" s="1322"/>
      <c r="X120" s="1322"/>
      <c r="Y120" s="1322"/>
      <c r="Z120" s="1322"/>
      <c r="AA120" s="1322"/>
      <c r="AB120" s="1322"/>
      <c r="AC120" s="1322"/>
      <c r="AD120" s="1322"/>
      <c r="AE120" s="405">
        <f t="shared" si="1"/>
        <v>0</v>
      </c>
    </row>
    <row r="121" spans="3:31" ht="18" hidden="1" customHeight="1">
      <c r="C121" s="1323" t="str">
        <f>T(ESTIMATE!B106)</f>
        <v>Masonry waterproofing</v>
      </c>
      <c r="D121" s="1323" t="e">
        <f>T(#REF!)</f>
        <v>#REF!</v>
      </c>
      <c r="E121" s="1323" t="e">
        <f>T(#REF!)</f>
        <v>#REF!</v>
      </c>
      <c r="F121" s="1323" t="e">
        <f>T(#REF!)</f>
        <v>#REF!</v>
      </c>
      <c r="G121" s="1323" t="e">
        <f>T(#REF!)</f>
        <v>#REF!</v>
      </c>
      <c r="H121" s="1323"/>
      <c r="I121" s="1323"/>
      <c r="J121" s="1323" t="e">
        <f>T(#REF!)</f>
        <v>#REF!</v>
      </c>
      <c r="K121" s="1323" t="e">
        <f>T(#REF!)</f>
        <v>#REF!</v>
      </c>
      <c r="L121" s="1323" t="e">
        <f>T(#REF!)</f>
        <v>#REF!</v>
      </c>
      <c r="M121" s="1323" t="e">
        <f>T(#REF!)</f>
        <v>#REF!</v>
      </c>
      <c r="N121" s="1324">
        <f>ESTIMATE!R106</f>
        <v>0</v>
      </c>
      <c r="O121" s="1324"/>
      <c r="P121" s="1324" t="str">
        <f>T(ESTIMATE!U106)</f>
        <v>sf</v>
      </c>
      <c r="Q121" s="1324"/>
      <c r="R121" s="1322"/>
      <c r="S121" s="1322"/>
      <c r="T121" s="1322"/>
      <c r="U121" s="1322"/>
      <c r="V121" s="1322"/>
      <c r="W121" s="1322"/>
      <c r="X121" s="1322"/>
      <c r="Y121" s="1322"/>
      <c r="Z121" s="1322"/>
      <c r="AA121" s="1322"/>
      <c r="AB121" s="1322"/>
      <c r="AC121" s="1322"/>
      <c r="AD121" s="1322"/>
      <c r="AE121" s="405">
        <f t="shared" si="1"/>
        <v>0</v>
      </c>
    </row>
    <row r="122" spans="3:31" ht="18" hidden="1" customHeight="1">
      <c r="C122" s="1323" t="str">
        <f>T(ESTIMATE!B107)</f>
        <v xml:space="preserve">Chimney, brick </v>
      </c>
      <c r="D122" s="1323" t="e">
        <f>T(#REF!)</f>
        <v>#REF!</v>
      </c>
      <c r="E122" s="1323" t="e">
        <f>T(#REF!)</f>
        <v>#REF!</v>
      </c>
      <c r="F122" s="1323" t="e">
        <f>T(#REF!)</f>
        <v>#REF!</v>
      </c>
      <c r="G122" s="1323" t="e">
        <f>T(#REF!)</f>
        <v>#REF!</v>
      </c>
      <c r="H122" s="1323"/>
      <c r="I122" s="1323"/>
      <c r="J122" s="1323" t="e">
        <f>T(#REF!)</f>
        <v>#REF!</v>
      </c>
      <c r="K122" s="1323" t="e">
        <f>T(#REF!)</f>
        <v>#REF!</v>
      </c>
      <c r="L122" s="1323" t="e">
        <f>T(#REF!)</f>
        <v>#REF!</v>
      </c>
      <c r="M122" s="1323" t="e">
        <f>T(#REF!)</f>
        <v>#REF!</v>
      </c>
      <c r="N122" s="1324">
        <f>ESTIMATE!R107</f>
        <v>0</v>
      </c>
      <c r="O122" s="1324"/>
      <c r="P122" s="1324" t="str">
        <f>T(ESTIMATE!U107)</f>
        <v>vlf</v>
      </c>
      <c r="Q122" s="1324"/>
      <c r="R122" s="1322"/>
      <c r="S122" s="1322"/>
      <c r="T122" s="1322"/>
      <c r="U122" s="1322"/>
      <c r="V122" s="1322"/>
      <c r="W122" s="1322"/>
      <c r="X122" s="1322"/>
      <c r="Y122" s="1322"/>
      <c r="Z122" s="1322"/>
      <c r="AA122" s="1322"/>
      <c r="AB122" s="1322"/>
      <c r="AC122" s="1322"/>
      <c r="AD122" s="1322"/>
      <c r="AE122" s="405">
        <f t="shared" si="1"/>
        <v>0</v>
      </c>
    </row>
    <row r="123" spans="3:31" ht="18" hidden="1" customHeight="1">
      <c r="C123" s="1323" t="str">
        <f>T(ESTIMATE!B108)</f>
        <v>Chimney, stone</v>
      </c>
      <c r="D123" s="1323" t="e">
        <f>T(#REF!)</f>
        <v>#REF!</v>
      </c>
      <c r="E123" s="1323" t="e">
        <f>T(#REF!)</f>
        <v>#REF!</v>
      </c>
      <c r="F123" s="1323" t="e">
        <f>T(#REF!)</f>
        <v>#REF!</v>
      </c>
      <c r="G123" s="1323" t="e">
        <f>T(#REF!)</f>
        <v>#REF!</v>
      </c>
      <c r="H123" s="1323"/>
      <c r="I123" s="1323"/>
      <c r="J123" s="1323" t="e">
        <f>T(#REF!)</f>
        <v>#REF!</v>
      </c>
      <c r="K123" s="1323" t="e">
        <f>T(#REF!)</f>
        <v>#REF!</v>
      </c>
      <c r="L123" s="1323" t="e">
        <f>T(#REF!)</f>
        <v>#REF!</v>
      </c>
      <c r="M123" s="1323" t="e">
        <f>T(#REF!)</f>
        <v>#REF!</v>
      </c>
      <c r="N123" s="1324">
        <f>ESTIMATE!R108</f>
        <v>0</v>
      </c>
      <c r="O123" s="1324"/>
      <c r="P123" s="1324" t="str">
        <f>T(ESTIMATE!U108)</f>
        <v>vlf</v>
      </c>
      <c r="Q123" s="1324"/>
      <c r="R123" s="1322"/>
      <c r="S123" s="1322"/>
      <c r="T123" s="1322"/>
      <c r="U123" s="1322"/>
      <c r="V123" s="1322"/>
      <c r="W123" s="1322"/>
      <c r="X123" s="1322"/>
      <c r="Y123" s="1322"/>
      <c r="Z123" s="1322"/>
      <c r="AA123" s="1322"/>
      <c r="AB123" s="1322"/>
      <c r="AC123" s="1322"/>
      <c r="AD123" s="1322"/>
      <c r="AE123" s="405">
        <f t="shared" si="1"/>
        <v>0</v>
      </c>
    </row>
    <row r="124" spans="3:31" ht="18" hidden="1" customHeight="1">
      <c r="C124" s="1323" t="str">
        <f>T(ESTIMATE!B109)</f>
        <v>Fireplace complete, brick, 3ft-4ft wide w/ chimney</v>
      </c>
      <c r="D124" s="1323" t="e">
        <f>T(#REF!)</f>
        <v>#REF!</v>
      </c>
      <c r="E124" s="1323" t="e">
        <f>T(#REF!)</f>
        <v>#REF!</v>
      </c>
      <c r="F124" s="1323" t="e">
        <f>T(#REF!)</f>
        <v>#REF!</v>
      </c>
      <c r="G124" s="1323" t="e">
        <f>T(#REF!)</f>
        <v>#REF!</v>
      </c>
      <c r="H124" s="1323"/>
      <c r="I124" s="1323"/>
      <c r="J124" s="1323" t="e">
        <f>T(#REF!)</f>
        <v>#REF!</v>
      </c>
      <c r="K124" s="1323" t="e">
        <f>T(#REF!)</f>
        <v>#REF!</v>
      </c>
      <c r="L124" s="1323" t="e">
        <f>T(#REF!)</f>
        <v>#REF!</v>
      </c>
      <c r="M124" s="1323" t="e">
        <f>T(#REF!)</f>
        <v>#REF!</v>
      </c>
      <c r="N124" s="1324">
        <f>ESTIMATE!R109</f>
        <v>0</v>
      </c>
      <c r="O124" s="1324"/>
      <c r="P124" s="1324" t="str">
        <f>T(ESTIMATE!U109)</f>
        <v>ea</v>
      </c>
      <c r="Q124" s="1324"/>
      <c r="R124" s="1322"/>
      <c r="S124" s="1322"/>
      <c r="T124" s="1322"/>
      <c r="U124" s="1322"/>
      <c r="V124" s="1322"/>
      <c r="W124" s="1322"/>
      <c r="X124" s="1322"/>
      <c r="Y124" s="1322"/>
      <c r="Z124" s="1322"/>
      <c r="AA124" s="1322"/>
      <c r="AB124" s="1322"/>
      <c r="AC124" s="1322"/>
      <c r="AD124" s="1322"/>
      <c r="AE124" s="405">
        <f t="shared" si="1"/>
        <v>0</v>
      </c>
    </row>
    <row r="125" spans="3:31" ht="18" hidden="1" customHeight="1">
      <c r="C125" s="1323" t="str">
        <f>T(ESTIMATE!B110)</f>
        <v/>
      </c>
      <c r="D125" s="1323" t="e">
        <f>T(#REF!)</f>
        <v>#REF!</v>
      </c>
      <c r="E125" s="1323" t="e">
        <f>T(#REF!)</f>
        <v>#REF!</v>
      </c>
      <c r="F125" s="1323" t="e">
        <f>T(#REF!)</f>
        <v>#REF!</v>
      </c>
      <c r="G125" s="1323" t="e">
        <f>T(#REF!)</f>
        <v>#REF!</v>
      </c>
      <c r="H125" s="1323"/>
      <c r="I125" s="1323"/>
      <c r="J125" s="1323" t="e">
        <f>T(#REF!)</f>
        <v>#REF!</v>
      </c>
      <c r="K125" s="1323" t="e">
        <f>T(#REF!)</f>
        <v>#REF!</v>
      </c>
      <c r="L125" s="1323" t="e">
        <f>T(#REF!)</f>
        <v>#REF!</v>
      </c>
      <c r="M125" s="1323" t="e">
        <f>T(#REF!)</f>
        <v>#REF!</v>
      </c>
      <c r="N125" s="1324">
        <f>ESTIMATE!R110</f>
        <v>0</v>
      </c>
      <c r="O125" s="1324"/>
      <c r="P125" s="1324" t="str">
        <f>T(ESTIMATE!U110)</f>
        <v/>
      </c>
      <c r="Q125" s="1324"/>
      <c r="R125" s="1322"/>
      <c r="S125" s="1322"/>
      <c r="T125" s="1322"/>
      <c r="U125" s="1322"/>
      <c r="V125" s="1322"/>
      <c r="W125" s="1322"/>
      <c r="X125" s="1322"/>
      <c r="Y125" s="1322"/>
      <c r="Z125" s="1322"/>
      <c r="AA125" s="1322"/>
      <c r="AB125" s="1322"/>
      <c r="AC125" s="1322"/>
      <c r="AD125" s="1322"/>
      <c r="AE125" s="405">
        <f t="shared" si="1"/>
        <v>0</v>
      </c>
    </row>
    <row r="126" spans="3:31" ht="18" hidden="1" customHeight="1">
      <c r="C126" s="1323" t="str">
        <f>T(ESTIMATE!B111)</f>
        <v/>
      </c>
      <c r="D126" s="1323" t="e">
        <f>T(#REF!)</f>
        <v>#REF!</v>
      </c>
      <c r="E126" s="1323" t="e">
        <f>T(#REF!)</f>
        <v>#REF!</v>
      </c>
      <c r="F126" s="1323" t="e">
        <f>T(#REF!)</f>
        <v>#REF!</v>
      </c>
      <c r="G126" s="1323" t="e">
        <f>T(#REF!)</f>
        <v>#REF!</v>
      </c>
      <c r="H126" s="1323"/>
      <c r="I126" s="1323"/>
      <c r="J126" s="1323" t="e">
        <f>T(#REF!)</f>
        <v>#REF!</v>
      </c>
      <c r="K126" s="1323" t="e">
        <f>T(#REF!)</f>
        <v>#REF!</v>
      </c>
      <c r="L126" s="1323" t="e">
        <f>T(#REF!)</f>
        <v>#REF!</v>
      </c>
      <c r="M126" s="1323" t="e">
        <f>T(#REF!)</f>
        <v>#REF!</v>
      </c>
      <c r="N126" s="1324">
        <f>ESTIMATE!R111</f>
        <v>0</v>
      </c>
      <c r="O126" s="1324"/>
      <c r="P126" s="1324" t="str">
        <f>T(ESTIMATE!U111)</f>
        <v/>
      </c>
      <c r="Q126" s="1324"/>
      <c r="R126" s="1322"/>
      <c r="S126" s="1322"/>
      <c r="T126" s="1322"/>
      <c r="U126" s="1322"/>
      <c r="V126" s="1322"/>
      <c r="W126" s="1322"/>
      <c r="X126" s="1322"/>
      <c r="Y126" s="1322"/>
      <c r="Z126" s="1322"/>
      <c r="AA126" s="1322"/>
      <c r="AB126" s="1322"/>
      <c r="AC126" s="1322"/>
      <c r="AD126" s="1322"/>
      <c r="AE126" s="405">
        <f t="shared" si="1"/>
        <v>0</v>
      </c>
    </row>
    <row r="127" spans="3:31" ht="18" hidden="1" customHeight="1">
      <c r="C127" s="1323" t="str">
        <f>T(ESTIMATE!B112)</f>
        <v>Miscellaneous Masonry</v>
      </c>
      <c r="D127" s="1323" t="e">
        <f>T(#REF!)</f>
        <v>#REF!</v>
      </c>
      <c r="E127" s="1323" t="e">
        <f>T(#REF!)</f>
        <v>#REF!</v>
      </c>
      <c r="F127" s="1323" t="e">
        <f>T(#REF!)</f>
        <v>#REF!</v>
      </c>
      <c r="G127" s="1323" t="e">
        <f>T(#REF!)</f>
        <v>#REF!</v>
      </c>
      <c r="H127" s="1323"/>
      <c r="I127" s="1323"/>
      <c r="J127" s="1323" t="e">
        <f>T(#REF!)</f>
        <v>#REF!</v>
      </c>
      <c r="K127" s="1323" t="e">
        <f>T(#REF!)</f>
        <v>#REF!</v>
      </c>
      <c r="L127" s="1323" t="e">
        <f>T(#REF!)</f>
        <v>#REF!</v>
      </c>
      <c r="M127" s="1323" t="e">
        <f>T(#REF!)</f>
        <v>#REF!</v>
      </c>
      <c r="N127" s="1324">
        <f>ESTIMATE!R112</f>
        <v>0</v>
      </c>
      <c r="O127" s="1324"/>
      <c r="P127" s="1324" t="str">
        <f>T(ESTIMATE!U112)</f>
        <v/>
      </c>
      <c r="Q127" s="1324"/>
      <c r="R127" s="1322"/>
      <c r="S127" s="1322"/>
      <c r="T127" s="1322"/>
      <c r="U127" s="1322"/>
      <c r="V127" s="1322"/>
      <c r="W127" s="1322"/>
      <c r="X127" s="1322"/>
      <c r="Y127" s="1322"/>
      <c r="Z127" s="1322"/>
      <c r="AA127" s="1322"/>
      <c r="AB127" s="1322"/>
      <c r="AC127" s="1322"/>
      <c r="AD127" s="1322"/>
      <c r="AE127" s="405">
        <f t="shared" si="1"/>
        <v>0</v>
      </c>
    </row>
    <row r="128" spans="3:31" ht="18" hidden="1" customHeight="1">
      <c r="C128" s="1323" t="str">
        <f>T(ESTIMATE!B113)</f>
        <v>Masonry, patch section, L+M</v>
      </c>
      <c r="D128" s="1323" t="e">
        <f>T(#REF!)</f>
        <v>#REF!</v>
      </c>
      <c r="E128" s="1323" t="e">
        <f>T(#REF!)</f>
        <v>#REF!</v>
      </c>
      <c r="F128" s="1323" t="e">
        <f>T(#REF!)</f>
        <v>#REF!</v>
      </c>
      <c r="G128" s="1323" t="e">
        <f>T(#REF!)</f>
        <v>#REF!</v>
      </c>
      <c r="H128" s="1323"/>
      <c r="I128" s="1323"/>
      <c r="J128" s="1323" t="e">
        <f>T(#REF!)</f>
        <v>#REF!</v>
      </c>
      <c r="K128" s="1323" t="e">
        <f>T(#REF!)</f>
        <v>#REF!</v>
      </c>
      <c r="L128" s="1323" t="e">
        <f>T(#REF!)</f>
        <v>#REF!</v>
      </c>
      <c r="M128" s="1323" t="e">
        <f>T(#REF!)</f>
        <v>#REF!</v>
      </c>
      <c r="N128" s="1324">
        <f>ESTIMATE!R113</f>
        <v>0</v>
      </c>
      <c r="O128" s="1324"/>
      <c r="P128" s="1324" t="str">
        <f>T(ESTIMATE!U113)</f>
        <v>ea</v>
      </c>
      <c r="Q128" s="1324"/>
      <c r="R128" s="1322"/>
      <c r="S128" s="1322"/>
      <c r="T128" s="1322"/>
      <c r="U128" s="1322"/>
      <c r="V128" s="1322"/>
      <c r="W128" s="1322"/>
      <c r="X128" s="1322"/>
      <c r="Y128" s="1322"/>
      <c r="Z128" s="1322"/>
      <c r="AA128" s="1322"/>
      <c r="AB128" s="1322"/>
      <c r="AC128" s="1322"/>
      <c r="AD128" s="1322"/>
      <c r="AE128" s="405">
        <f t="shared" si="1"/>
        <v>0</v>
      </c>
    </row>
    <row r="129" spans="3:31" ht="18" hidden="1" customHeight="1">
      <c r="C129" s="1323" t="str">
        <f>T(ESTIMATE!B114)</f>
        <v>Powerwash existing masonry, L+M</v>
      </c>
      <c r="D129" s="1323" t="e">
        <f>T(#REF!)</f>
        <v>#REF!</v>
      </c>
      <c r="E129" s="1323" t="e">
        <f>T(#REF!)</f>
        <v>#REF!</v>
      </c>
      <c r="F129" s="1323" t="e">
        <f>T(#REF!)</f>
        <v>#REF!</v>
      </c>
      <c r="G129" s="1323" t="e">
        <f>T(#REF!)</f>
        <v>#REF!</v>
      </c>
      <c r="H129" s="1323"/>
      <c r="I129" s="1323"/>
      <c r="J129" s="1323" t="e">
        <f>T(#REF!)</f>
        <v>#REF!</v>
      </c>
      <c r="K129" s="1323" t="e">
        <f>T(#REF!)</f>
        <v>#REF!</v>
      </c>
      <c r="L129" s="1323" t="e">
        <f>T(#REF!)</f>
        <v>#REF!</v>
      </c>
      <c r="M129" s="1323" t="e">
        <f>T(#REF!)</f>
        <v>#REF!</v>
      </c>
      <c r="N129" s="1324">
        <f>ESTIMATE!R114</f>
        <v>0</v>
      </c>
      <c r="O129" s="1324"/>
      <c r="P129" s="1324" t="str">
        <f>T(ESTIMATE!U114)</f>
        <v>sf</v>
      </c>
      <c r="Q129" s="1324"/>
      <c r="R129" s="1322"/>
      <c r="S129" s="1322"/>
      <c r="T129" s="1322"/>
      <c r="U129" s="1322"/>
      <c r="V129" s="1322"/>
      <c r="W129" s="1322"/>
      <c r="X129" s="1322"/>
      <c r="Y129" s="1322"/>
      <c r="Z129" s="1322"/>
      <c r="AA129" s="1322"/>
      <c r="AB129" s="1322"/>
      <c r="AC129" s="1322"/>
      <c r="AD129" s="1322"/>
      <c r="AE129" s="405">
        <f t="shared" si="1"/>
        <v>0</v>
      </c>
    </row>
    <row r="130" spans="3:31" ht="18" hidden="1" customHeight="1">
      <c r="C130" s="1323" t="str">
        <f>T(ESTIMATE!B115)</f>
        <v>Tuckpoint existing masonry, L+M</v>
      </c>
      <c r="D130" s="1323" t="e">
        <f>T(#REF!)</f>
        <v>#REF!</v>
      </c>
      <c r="E130" s="1323" t="e">
        <f>T(#REF!)</f>
        <v>#REF!</v>
      </c>
      <c r="F130" s="1323" t="e">
        <f>T(#REF!)</f>
        <v>#REF!</v>
      </c>
      <c r="G130" s="1323" t="e">
        <f>T(#REF!)</f>
        <v>#REF!</v>
      </c>
      <c r="H130" s="1323"/>
      <c r="I130" s="1323"/>
      <c r="J130" s="1323" t="e">
        <f>T(#REF!)</f>
        <v>#REF!</v>
      </c>
      <c r="K130" s="1323" t="e">
        <f>T(#REF!)</f>
        <v>#REF!</v>
      </c>
      <c r="L130" s="1323" t="e">
        <f>T(#REF!)</f>
        <v>#REF!</v>
      </c>
      <c r="M130" s="1323" t="e">
        <f>T(#REF!)</f>
        <v>#REF!</v>
      </c>
      <c r="N130" s="1324">
        <f>ESTIMATE!R115</f>
        <v>0</v>
      </c>
      <c r="O130" s="1324"/>
      <c r="P130" s="1324" t="str">
        <f>T(ESTIMATE!U115)</f>
        <v>sf</v>
      </c>
      <c r="Q130" s="1324"/>
      <c r="R130" s="1322"/>
      <c r="S130" s="1322"/>
      <c r="T130" s="1322"/>
      <c r="U130" s="1322"/>
      <c r="V130" s="1322"/>
      <c r="W130" s="1322"/>
      <c r="X130" s="1322"/>
      <c r="Y130" s="1322"/>
      <c r="Z130" s="1322"/>
      <c r="AA130" s="1322"/>
      <c r="AB130" s="1322"/>
      <c r="AC130" s="1322"/>
      <c r="AD130" s="1322"/>
      <c r="AE130" s="405">
        <f t="shared" si="1"/>
        <v>0</v>
      </c>
    </row>
    <row r="131" spans="3:31" ht="18" hidden="1" customHeight="1">
      <c r="C131" s="1323" t="str">
        <f>T(ESTIMATE!B116)</f>
        <v>Install chimney cap, L+M</v>
      </c>
      <c r="D131" s="1323" t="e">
        <f>T(#REF!)</f>
        <v>#REF!</v>
      </c>
      <c r="E131" s="1323" t="e">
        <f>T(#REF!)</f>
        <v>#REF!</v>
      </c>
      <c r="F131" s="1323" t="e">
        <f>T(#REF!)</f>
        <v>#REF!</v>
      </c>
      <c r="G131" s="1323" t="e">
        <f>T(#REF!)</f>
        <v>#REF!</v>
      </c>
      <c r="H131" s="1323"/>
      <c r="I131" s="1323"/>
      <c r="J131" s="1323" t="e">
        <f>T(#REF!)</f>
        <v>#REF!</v>
      </c>
      <c r="K131" s="1323" t="e">
        <f>T(#REF!)</f>
        <v>#REF!</v>
      </c>
      <c r="L131" s="1323" t="e">
        <f>T(#REF!)</f>
        <v>#REF!</v>
      </c>
      <c r="M131" s="1323" t="e">
        <f>T(#REF!)</f>
        <v>#REF!</v>
      </c>
      <c r="N131" s="1324">
        <f>ESTIMATE!R116</f>
        <v>0</v>
      </c>
      <c r="O131" s="1324"/>
      <c r="P131" s="1324" t="str">
        <f>T(ESTIMATE!U116)</f>
        <v>ea</v>
      </c>
      <c r="Q131" s="1324"/>
      <c r="R131" s="1322"/>
      <c r="S131" s="1322"/>
      <c r="T131" s="1322"/>
      <c r="U131" s="1322"/>
      <c r="V131" s="1322"/>
      <c r="W131" s="1322"/>
      <c r="X131" s="1322"/>
      <c r="Y131" s="1322"/>
      <c r="Z131" s="1322"/>
      <c r="AA131" s="1322"/>
      <c r="AB131" s="1322"/>
      <c r="AC131" s="1322"/>
      <c r="AD131" s="1322"/>
      <c r="AE131" s="405">
        <f t="shared" si="1"/>
        <v>0</v>
      </c>
    </row>
    <row r="132" spans="3:31" ht="18" hidden="1" customHeight="1">
      <c r="C132" s="1323" t="str">
        <f>T(ESTIMATE!B117)</f>
        <v>Chimney sweep service, L+M</v>
      </c>
      <c r="D132" s="1323" t="e">
        <f>T(#REF!)</f>
        <v>#REF!</v>
      </c>
      <c r="E132" s="1323" t="e">
        <f>T(#REF!)</f>
        <v>#REF!</v>
      </c>
      <c r="F132" s="1323" t="e">
        <f>T(#REF!)</f>
        <v>#REF!</v>
      </c>
      <c r="G132" s="1323" t="e">
        <f>T(#REF!)</f>
        <v>#REF!</v>
      </c>
      <c r="H132" s="1323"/>
      <c r="I132" s="1323"/>
      <c r="J132" s="1323" t="e">
        <f>T(#REF!)</f>
        <v>#REF!</v>
      </c>
      <c r="K132" s="1323" t="e">
        <f>T(#REF!)</f>
        <v>#REF!</v>
      </c>
      <c r="L132" s="1323" t="e">
        <f>T(#REF!)</f>
        <v>#REF!</v>
      </c>
      <c r="M132" s="1323" t="e">
        <f>T(#REF!)</f>
        <v>#REF!</v>
      </c>
      <c r="N132" s="1324">
        <f>ESTIMATE!R117</f>
        <v>0</v>
      </c>
      <c r="O132" s="1324"/>
      <c r="P132" s="1324" t="str">
        <f>T(ESTIMATE!U117)</f>
        <v>ea</v>
      </c>
      <c r="Q132" s="1324"/>
      <c r="R132" s="1322"/>
      <c r="S132" s="1322"/>
      <c r="T132" s="1322"/>
      <c r="U132" s="1322"/>
      <c r="V132" s="1322"/>
      <c r="W132" s="1322"/>
      <c r="X132" s="1322"/>
      <c r="Y132" s="1322"/>
      <c r="Z132" s="1322"/>
      <c r="AA132" s="1322"/>
      <c r="AB132" s="1322"/>
      <c r="AC132" s="1322"/>
      <c r="AD132" s="1322"/>
      <c r="AE132" s="405">
        <f t="shared" si="1"/>
        <v>0</v>
      </c>
    </row>
    <row r="133" spans="3:31" ht="18" hidden="1" customHeight="1">
      <c r="C133" s="1323" t="str">
        <f>T(ESTIMATE!B118)</f>
        <v/>
      </c>
      <c r="D133" s="1323" t="e">
        <f>T(#REF!)</f>
        <v>#REF!</v>
      </c>
      <c r="E133" s="1323" t="e">
        <f>T(#REF!)</f>
        <v>#REF!</v>
      </c>
      <c r="F133" s="1323" t="e">
        <f>T(#REF!)</f>
        <v>#REF!</v>
      </c>
      <c r="G133" s="1323" t="e">
        <f>T(#REF!)</f>
        <v>#REF!</v>
      </c>
      <c r="H133" s="1323"/>
      <c r="I133" s="1323"/>
      <c r="J133" s="1323" t="e">
        <f>T(#REF!)</f>
        <v>#REF!</v>
      </c>
      <c r="K133" s="1323" t="e">
        <f>T(#REF!)</f>
        <v>#REF!</v>
      </c>
      <c r="L133" s="1323" t="e">
        <f>T(#REF!)</f>
        <v>#REF!</v>
      </c>
      <c r="M133" s="1323" t="e">
        <f>T(#REF!)</f>
        <v>#REF!</v>
      </c>
      <c r="N133" s="1324">
        <f>ESTIMATE!R118</f>
        <v>0</v>
      </c>
      <c r="O133" s="1324"/>
      <c r="P133" s="1324" t="str">
        <f>T(ESTIMATE!U118)</f>
        <v/>
      </c>
      <c r="Q133" s="1324"/>
      <c r="R133" s="1322"/>
      <c r="S133" s="1322"/>
      <c r="T133" s="1322"/>
      <c r="U133" s="1322"/>
      <c r="V133" s="1322"/>
      <c r="W133" s="1322"/>
      <c r="X133" s="1322"/>
      <c r="Y133" s="1322"/>
      <c r="Z133" s="1322"/>
      <c r="AA133" s="1322"/>
      <c r="AB133" s="1322"/>
      <c r="AC133" s="1322"/>
      <c r="AD133" s="1322"/>
      <c r="AE133" s="405">
        <f t="shared" si="1"/>
        <v>0</v>
      </c>
    </row>
    <row r="134" spans="3:31" ht="18" hidden="1" customHeight="1">
      <c r="C134" s="1323" t="str">
        <f>T(ESTIMATE!B119)</f>
        <v/>
      </c>
      <c r="D134" s="1323" t="e">
        <f>T(#REF!)</f>
        <v>#REF!</v>
      </c>
      <c r="E134" s="1323" t="e">
        <f>T(#REF!)</f>
        <v>#REF!</v>
      </c>
      <c r="F134" s="1323" t="e">
        <f>T(#REF!)</f>
        <v>#REF!</v>
      </c>
      <c r="G134" s="1323" t="e">
        <f>T(#REF!)</f>
        <v>#REF!</v>
      </c>
      <c r="H134" s="1323"/>
      <c r="I134" s="1323"/>
      <c r="J134" s="1323" t="e">
        <f>T(#REF!)</f>
        <v>#REF!</v>
      </c>
      <c r="K134" s="1323" t="e">
        <f>T(#REF!)</f>
        <v>#REF!</v>
      </c>
      <c r="L134" s="1323" t="e">
        <f>T(#REF!)</f>
        <v>#REF!</v>
      </c>
      <c r="M134" s="1323" t="e">
        <f>T(#REF!)</f>
        <v>#REF!</v>
      </c>
      <c r="N134" s="1324">
        <f>ESTIMATE!R119</f>
        <v>0</v>
      </c>
      <c r="O134" s="1324"/>
      <c r="P134" s="1324" t="str">
        <f>T(ESTIMATE!U119)</f>
        <v/>
      </c>
      <c r="Q134" s="1324"/>
      <c r="R134" s="1322"/>
      <c r="S134" s="1322"/>
      <c r="T134" s="1322"/>
      <c r="U134" s="1322"/>
      <c r="V134" s="1322"/>
      <c r="W134" s="1322"/>
      <c r="X134" s="1322"/>
      <c r="Y134" s="1322"/>
      <c r="Z134" s="1322"/>
      <c r="AA134" s="1322"/>
      <c r="AB134" s="1322"/>
      <c r="AC134" s="1322"/>
      <c r="AD134" s="1322"/>
      <c r="AE134" s="405">
        <f t="shared" si="1"/>
        <v>0</v>
      </c>
    </row>
    <row r="135" spans="3:31" ht="18" hidden="1" customHeight="1">
      <c r="C135" s="1323" t="str">
        <f>T(ESTIMATE!B120)</f>
        <v/>
      </c>
      <c r="D135" s="1323" t="e">
        <f>T(#REF!)</f>
        <v>#REF!</v>
      </c>
      <c r="E135" s="1323" t="e">
        <f>T(#REF!)</f>
        <v>#REF!</v>
      </c>
      <c r="F135" s="1323" t="e">
        <f>T(#REF!)</f>
        <v>#REF!</v>
      </c>
      <c r="G135" s="1323" t="e">
        <f>T(#REF!)</f>
        <v>#REF!</v>
      </c>
      <c r="H135" s="1323"/>
      <c r="I135" s="1323"/>
      <c r="J135" s="1323" t="e">
        <f>T(#REF!)</f>
        <v>#REF!</v>
      </c>
      <c r="K135" s="1323" t="e">
        <f>T(#REF!)</f>
        <v>#REF!</v>
      </c>
      <c r="L135" s="1323" t="e">
        <f>T(#REF!)</f>
        <v>#REF!</v>
      </c>
      <c r="M135" s="1323" t="e">
        <f>T(#REF!)</f>
        <v>#REF!</v>
      </c>
      <c r="N135" s="1324">
        <f>ESTIMATE!R120</f>
        <v>0</v>
      </c>
      <c r="O135" s="1324"/>
      <c r="P135" s="1324" t="str">
        <f>T(ESTIMATE!U120)</f>
        <v/>
      </c>
      <c r="Q135" s="1324"/>
      <c r="R135" s="1322"/>
      <c r="S135" s="1322"/>
      <c r="T135" s="1322"/>
      <c r="U135" s="1322"/>
      <c r="V135" s="1322"/>
      <c r="W135" s="1322"/>
      <c r="X135" s="1322"/>
      <c r="Y135" s="1322"/>
      <c r="Z135" s="1322"/>
      <c r="AA135" s="1322"/>
      <c r="AB135" s="1322"/>
      <c r="AC135" s="1322"/>
      <c r="AD135" s="1322"/>
      <c r="AE135" s="405">
        <f t="shared" si="1"/>
        <v>0</v>
      </c>
    </row>
    <row r="136" spans="3:31" ht="18" hidden="1" customHeight="1">
      <c r="C136" s="1323" t="str">
        <f>T(ESTIMATE!B121)</f>
        <v/>
      </c>
      <c r="D136" s="1323" t="e">
        <f>T(#REF!)</f>
        <v>#REF!</v>
      </c>
      <c r="E136" s="1323" t="e">
        <f>T(#REF!)</f>
        <v>#REF!</v>
      </c>
      <c r="F136" s="1323" t="e">
        <f>T(#REF!)</f>
        <v>#REF!</v>
      </c>
      <c r="G136" s="1323" t="e">
        <f>T(#REF!)</f>
        <v>#REF!</v>
      </c>
      <c r="H136" s="1323"/>
      <c r="I136" s="1323"/>
      <c r="J136" s="1323" t="e">
        <f>T(#REF!)</f>
        <v>#REF!</v>
      </c>
      <c r="K136" s="1323" t="e">
        <f>T(#REF!)</f>
        <v>#REF!</v>
      </c>
      <c r="L136" s="1323" t="e">
        <f>T(#REF!)</f>
        <v>#REF!</v>
      </c>
      <c r="M136" s="1323" t="e">
        <f>T(#REF!)</f>
        <v>#REF!</v>
      </c>
      <c r="N136" s="1324">
        <f>ESTIMATE!R121</f>
        <v>0</v>
      </c>
      <c r="O136" s="1324"/>
      <c r="P136" s="1324" t="str">
        <f>T(ESTIMATE!U121)</f>
        <v/>
      </c>
      <c r="Q136" s="1324"/>
      <c r="R136" s="1322"/>
      <c r="S136" s="1322"/>
      <c r="T136" s="1322"/>
      <c r="U136" s="1322"/>
      <c r="V136" s="1322"/>
      <c r="W136" s="1322"/>
      <c r="X136" s="1322"/>
      <c r="Y136" s="1322"/>
      <c r="Z136" s="1322"/>
      <c r="AA136" s="1322"/>
      <c r="AB136" s="1322"/>
      <c r="AC136" s="1322"/>
      <c r="AD136" s="1322"/>
      <c r="AE136" s="405">
        <f t="shared" si="1"/>
        <v>0</v>
      </c>
    </row>
    <row r="137" spans="3:31" ht="18" hidden="1" customHeight="1">
      <c r="C137" s="1323" t="str">
        <f>T(ESTIMATE!B122)</f>
        <v/>
      </c>
      <c r="D137" s="1323" t="e">
        <f>T(#REF!)</f>
        <v>#REF!</v>
      </c>
      <c r="E137" s="1323" t="e">
        <f>T(#REF!)</f>
        <v>#REF!</v>
      </c>
      <c r="F137" s="1323" t="e">
        <f>T(#REF!)</f>
        <v>#REF!</v>
      </c>
      <c r="G137" s="1323" t="e">
        <f>T(#REF!)</f>
        <v>#REF!</v>
      </c>
      <c r="H137" s="1323"/>
      <c r="I137" s="1323"/>
      <c r="J137" s="1323" t="e">
        <f>T(#REF!)</f>
        <v>#REF!</v>
      </c>
      <c r="K137" s="1323" t="e">
        <f>T(#REF!)</f>
        <v>#REF!</v>
      </c>
      <c r="L137" s="1323" t="e">
        <f>T(#REF!)</f>
        <v>#REF!</v>
      </c>
      <c r="M137" s="1323" t="e">
        <f>T(#REF!)</f>
        <v>#REF!</v>
      </c>
      <c r="N137" s="1324">
        <f>ESTIMATE!R122</f>
        <v>0</v>
      </c>
      <c r="O137" s="1324"/>
      <c r="P137" s="1324" t="str">
        <f>T(ESTIMATE!U122)</f>
        <v/>
      </c>
      <c r="Q137" s="1324"/>
      <c r="R137" s="1322"/>
      <c r="S137" s="1322"/>
      <c r="T137" s="1322"/>
      <c r="U137" s="1322"/>
      <c r="V137" s="1322"/>
      <c r="W137" s="1322"/>
      <c r="X137" s="1322"/>
      <c r="Y137" s="1322"/>
      <c r="Z137" s="1322"/>
      <c r="AA137" s="1322"/>
      <c r="AB137" s="1322"/>
      <c r="AC137" s="1322"/>
      <c r="AD137" s="1322"/>
      <c r="AE137" s="405">
        <f t="shared" si="1"/>
        <v>0</v>
      </c>
    </row>
    <row r="138" spans="3:31" ht="18" hidden="1" customHeight="1">
      <c r="C138" s="1323" t="str">
        <f>T(ESTIMATE!B123)</f>
        <v/>
      </c>
      <c r="D138" s="1323" t="e">
        <f>T(#REF!)</f>
        <v>#REF!</v>
      </c>
      <c r="E138" s="1323" t="e">
        <f>T(#REF!)</f>
        <v>#REF!</v>
      </c>
      <c r="F138" s="1323" t="e">
        <f>T(#REF!)</f>
        <v>#REF!</v>
      </c>
      <c r="G138" s="1323" t="e">
        <f>T(#REF!)</f>
        <v>#REF!</v>
      </c>
      <c r="H138" s="1323"/>
      <c r="I138" s="1323"/>
      <c r="J138" s="1323" t="e">
        <f>T(#REF!)</f>
        <v>#REF!</v>
      </c>
      <c r="K138" s="1323" t="e">
        <f>T(#REF!)</f>
        <v>#REF!</v>
      </c>
      <c r="L138" s="1323" t="e">
        <f>T(#REF!)</f>
        <v>#REF!</v>
      </c>
      <c r="M138" s="1323" t="e">
        <f>T(#REF!)</f>
        <v>#REF!</v>
      </c>
      <c r="N138" s="1324">
        <f>ESTIMATE!R123</f>
        <v>0</v>
      </c>
      <c r="O138" s="1324"/>
      <c r="P138" s="1324" t="str">
        <f>T(ESTIMATE!U123)</f>
        <v/>
      </c>
      <c r="Q138" s="1324"/>
      <c r="R138" s="1322"/>
      <c r="S138" s="1322"/>
      <c r="T138" s="1322"/>
      <c r="U138" s="1322"/>
      <c r="V138" s="1322"/>
      <c r="W138" s="1322"/>
      <c r="X138" s="1322"/>
      <c r="Y138" s="1322"/>
      <c r="Z138" s="1322"/>
      <c r="AA138" s="1322"/>
      <c r="AB138" s="1322"/>
      <c r="AC138" s="1322"/>
      <c r="AD138" s="1322"/>
      <c r="AE138" s="405">
        <f t="shared" si="1"/>
        <v>0</v>
      </c>
    </row>
    <row r="139" spans="3:31" ht="18" hidden="1" customHeight="1">
      <c r="C139" s="1323" t="str">
        <f>T(ESTIMATE!B124)</f>
        <v/>
      </c>
      <c r="D139" s="1323" t="e">
        <f>T(#REF!)</f>
        <v>#REF!</v>
      </c>
      <c r="E139" s="1323" t="e">
        <f>T(#REF!)</f>
        <v>#REF!</v>
      </c>
      <c r="F139" s="1323" t="e">
        <f>T(#REF!)</f>
        <v>#REF!</v>
      </c>
      <c r="G139" s="1323" t="e">
        <f>T(#REF!)</f>
        <v>#REF!</v>
      </c>
      <c r="H139" s="1323"/>
      <c r="I139" s="1323"/>
      <c r="J139" s="1323" t="e">
        <f>T(#REF!)</f>
        <v>#REF!</v>
      </c>
      <c r="K139" s="1323" t="e">
        <f>T(#REF!)</f>
        <v>#REF!</v>
      </c>
      <c r="L139" s="1323" t="e">
        <f>T(#REF!)</f>
        <v>#REF!</v>
      </c>
      <c r="M139" s="1323" t="e">
        <f>T(#REF!)</f>
        <v>#REF!</v>
      </c>
      <c r="N139" s="1324">
        <f>ESTIMATE!R124</f>
        <v>0</v>
      </c>
      <c r="O139" s="1324"/>
      <c r="P139" s="1324" t="str">
        <f>T(ESTIMATE!U124)</f>
        <v/>
      </c>
      <c r="Q139" s="1324"/>
      <c r="R139" s="1322"/>
      <c r="S139" s="1322"/>
      <c r="T139" s="1322"/>
      <c r="U139" s="1322"/>
      <c r="V139" s="1322"/>
      <c r="W139" s="1322"/>
      <c r="X139" s="1322"/>
      <c r="Y139" s="1322"/>
      <c r="Z139" s="1322"/>
      <c r="AA139" s="1322"/>
      <c r="AB139" s="1322"/>
      <c r="AC139" s="1322"/>
      <c r="AD139" s="1322"/>
      <c r="AE139" s="405">
        <f t="shared" si="1"/>
        <v>0</v>
      </c>
    </row>
    <row r="140" spans="3:31" ht="18" hidden="1" customHeight="1">
      <c r="C140" s="1323" t="str">
        <f>T(ESTIMATE!B125)</f>
        <v/>
      </c>
      <c r="D140" s="1323" t="e">
        <f>T(#REF!)</f>
        <v>#REF!</v>
      </c>
      <c r="E140" s="1323" t="e">
        <f>T(#REF!)</f>
        <v>#REF!</v>
      </c>
      <c r="F140" s="1323" t="e">
        <f>T(#REF!)</f>
        <v>#REF!</v>
      </c>
      <c r="G140" s="1323" t="e">
        <f>T(#REF!)</f>
        <v>#REF!</v>
      </c>
      <c r="H140" s="1323"/>
      <c r="I140" s="1323"/>
      <c r="J140" s="1323" t="e">
        <f>T(#REF!)</f>
        <v>#REF!</v>
      </c>
      <c r="K140" s="1323" t="e">
        <f>T(#REF!)</f>
        <v>#REF!</v>
      </c>
      <c r="L140" s="1323" t="e">
        <f>T(#REF!)</f>
        <v>#REF!</v>
      </c>
      <c r="M140" s="1323" t="e">
        <f>T(#REF!)</f>
        <v>#REF!</v>
      </c>
      <c r="N140" s="1324">
        <f>ESTIMATE!R125</f>
        <v>0</v>
      </c>
      <c r="O140" s="1324"/>
      <c r="P140" s="1324" t="str">
        <f>T(ESTIMATE!U125)</f>
        <v/>
      </c>
      <c r="Q140" s="1324"/>
      <c r="R140" s="1322"/>
      <c r="S140" s="1322"/>
      <c r="T140" s="1322"/>
      <c r="U140" s="1322"/>
      <c r="V140" s="1322"/>
      <c r="W140" s="1322"/>
      <c r="X140" s="1322"/>
      <c r="Y140" s="1322"/>
      <c r="Z140" s="1322"/>
      <c r="AA140" s="1322"/>
      <c r="AB140" s="1322"/>
      <c r="AC140" s="1322"/>
      <c r="AD140" s="1322"/>
      <c r="AE140" s="405">
        <f t="shared" si="1"/>
        <v>0</v>
      </c>
    </row>
    <row r="141" spans="3:31" ht="18" hidden="1" customHeight="1">
      <c r="C141" s="1323" t="str">
        <f>T(ESTIMATE!B126)</f>
        <v/>
      </c>
      <c r="D141" s="1323" t="e">
        <f>T(#REF!)</f>
        <v>#REF!</v>
      </c>
      <c r="E141" s="1323" t="e">
        <f>T(#REF!)</f>
        <v>#REF!</v>
      </c>
      <c r="F141" s="1323" t="e">
        <f>T(#REF!)</f>
        <v>#REF!</v>
      </c>
      <c r="G141" s="1323" t="e">
        <f>T(#REF!)</f>
        <v>#REF!</v>
      </c>
      <c r="H141" s="1323"/>
      <c r="I141" s="1323"/>
      <c r="J141" s="1323" t="e">
        <f>T(#REF!)</f>
        <v>#REF!</v>
      </c>
      <c r="K141" s="1323" t="e">
        <f>T(#REF!)</f>
        <v>#REF!</v>
      </c>
      <c r="L141" s="1323" t="e">
        <f>T(#REF!)</f>
        <v>#REF!</v>
      </c>
      <c r="M141" s="1323" t="e">
        <f>T(#REF!)</f>
        <v>#REF!</v>
      </c>
      <c r="N141" s="1324">
        <f>ESTIMATE!R126</f>
        <v>0</v>
      </c>
      <c r="O141" s="1324"/>
      <c r="P141" s="1324" t="str">
        <f>T(ESTIMATE!U126)</f>
        <v/>
      </c>
      <c r="Q141" s="1324"/>
      <c r="R141" s="1322"/>
      <c r="S141" s="1322"/>
      <c r="T141" s="1322"/>
      <c r="U141" s="1322"/>
      <c r="V141" s="1322"/>
      <c r="W141" s="1322"/>
      <c r="X141" s="1322"/>
      <c r="Y141" s="1322"/>
      <c r="Z141" s="1322"/>
      <c r="AA141" s="1322"/>
      <c r="AB141" s="1322"/>
      <c r="AC141" s="1322"/>
      <c r="AD141" s="1322"/>
      <c r="AE141" s="405">
        <f t="shared" si="1"/>
        <v>0</v>
      </c>
    </row>
    <row r="142" spans="3:31" ht="18" hidden="1" customHeight="1">
      <c r="C142" s="1323" t="str">
        <f>T(ESTIMATE!B127)</f>
        <v/>
      </c>
      <c r="D142" s="1323" t="e">
        <f>T(#REF!)</f>
        <v>#REF!</v>
      </c>
      <c r="E142" s="1323" t="e">
        <f>T(#REF!)</f>
        <v>#REF!</v>
      </c>
      <c r="F142" s="1323" t="e">
        <f>T(#REF!)</f>
        <v>#REF!</v>
      </c>
      <c r="G142" s="1323" t="e">
        <f>T(#REF!)</f>
        <v>#REF!</v>
      </c>
      <c r="H142" s="1323"/>
      <c r="I142" s="1323"/>
      <c r="J142" s="1323" t="e">
        <f>T(#REF!)</f>
        <v>#REF!</v>
      </c>
      <c r="K142" s="1323" t="e">
        <f>T(#REF!)</f>
        <v>#REF!</v>
      </c>
      <c r="L142" s="1323" t="e">
        <f>T(#REF!)</f>
        <v>#REF!</v>
      </c>
      <c r="M142" s="1323" t="e">
        <f>T(#REF!)</f>
        <v>#REF!</v>
      </c>
      <c r="N142" s="1324">
        <f>ESTIMATE!R127</f>
        <v>0</v>
      </c>
      <c r="O142" s="1324"/>
      <c r="P142" s="1324" t="str">
        <f>T(ESTIMATE!U127)</f>
        <v/>
      </c>
      <c r="Q142" s="1324"/>
      <c r="R142" s="1322"/>
      <c r="S142" s="1322"/>
      <c r="T142" s="1322"/>
      <c r="U142" s="1322"/>
      <c r="V142" s="1322"/>
      <c r="W142" s="1322"/>
      <c r="X142" s="1322"/>
      <c r="Y142" s="1322"/>
      <c r="Z142" s="1322"/>
      <c r="AA142" s="1322"/>
      <c r="AB142" s="1322"/>
      <c r="AC142" s="1322"/>
      <c r="AD142" s="1322"/>
      <c r="AE142" s="405">
        <f t="shared" si="1"/>
        <v>0</v>
      </c>
    </row>
    <row r="143" spans="3:31" ht="18" hidden="1" customHeight="1">
      <c r="C143" s="1323" t="str">
        <f>T(ESTIMATE!B128)</f>
        <v/>
      </c>
      <c r="D143" s="1323" t="e">
        <f>T(#REF!)</f>
        <v>#REF!</v>
      </c>
      <c r="E143" s="1323" t="e">
        <f>T(#REF!)</f>
        <v>#REF!</v>
      </c>
      <c r="F143" s="1323" t="e">
        <f>T(#REF!)</f>
        <v>#REF!</v>
      </c>
      <c r="G143" s="1323" t="e">
        <f>T(#REF!)</f>
        <v>#REF!</v>
      </c>
      <c r="H143" s="1323"/>
      <c r="I143" s="1323"/>
      <c r="J143" s="1323" t="e">
        <f>T(#REF!)</f>
        <v>#REF!</v>
      </c>
      <c r="K143" s="1323" t="e">
        <f>T(#REF!)</f>
        <v>#REF!</v>
      </c>
      <c r="L143" s="1323" t="e">
        <f>T(#REF!)</f>
        <v>#REF!</v>
      </c>
      <c r="M143" s="1323" t="e">
        <f>T(#REF!)</f>
        <v>#REF!</v>
      </c>
      <c r="N143" s="1324">
        <f>ESTIMATE!R128</f>
        <v>0</v>
      </c>
      <c r="O143" s="1324"/>
      <c r="P143" s="1324" t="str">
        <f>T(ESTIMATE!U128)</f>
        <v/>
      </c>
      <c r="Q143" s="1324"/>
      <c r="R143" s="1322"/>
      <c r="S143" s="1322"/>
      <c r="T143" s="1322"/>
      <c r="U143" s="1322"/>
      <c r="V143" s="1322"/>
      <c r="W143" s="1322"/>
      <c r="X143" s="1322"/>
      <c r="Y143" s="1322"/>
      <c r="Z143" s="1322"/>
      <c r="AA143" s="1322"/>
      <c r="AB143" s="1322"/>
      <c r="AC143" s="1322"/>
      <c r="AD143" s="1322"/>
      <c r="AE143" s="405">
        <f t="shared" si="1"/>
        <v>0</v>
      </c>
    </row>
    <row r="144" spans="3:31" ht="18" hidden="1" customHeight="1">
      <c r="C144" s="1323" t="str">
        <f>T(ESTIMATE!B129)</f>
        <v/>
      </c>
      <c r="D144" s="1323" t="e">
        <f>T(#REF!)</f>
        <v>#REF!</v>
      </c>
      <c r="E144" s="1323" t="e">
        <f>T(#REF!)</f>
        <v>#REF!</v>
      </c>
      <c r="F144" s="1323" t="e">
        <f>T(#REF!)</f>
        <v>#REF!</v>
      </c>
      <c r="G144" s="1323" t="e">
        <f>T(#REF!)</f>
        <v>#REF!</v>
      </c>
      <c r="H144" s="1323"/>
      <c r="I144" s="1323"/>
      <c r="J144" s="1323" t="e">
        <f>T(#REF!)</f>
        <v>#REF!</v>
      </c>
      <c r="K144" s="1323" t="e">
        <f>T(#REF!)</f>
        <v>#REF!</v>
      </c>
      <c r="L144" s="1323" t="e">
        <f>T(#REF!)</f>
        <v>#REF!</v>
      </c>
      <c r="M144" s="1323" t="e">
        <f>T(#REF!)</f>
        <v>#REF!</v>
      </c>
      <c r="N144" s="1324">
        <f>ESTIMATE!R129</f>
        <v>0</v>
      </c>
      <c r="O144" s="1324"/>
      <c r="P144" s="1324" t="str">
        <f>T(ESTIMATE!U129)</f>
        <v/>
      </c>
      <c r="Q144" s="1324"/>
      <c r="R144" s="1322"/>
      <c r="S144" s="1322"/>
      <c r="T144" s="1322"/>
      <c r="U144" s="1322"/>
      <c r="V144" s="1322"/>
      <c r="W144" s="1322"/>
      <c r="X144" s="1322"/>
      <c r="Y144" s="1322"/>
      <c r="Z144" s="1322"/>
      <c r="AA144" s="1322"/>
      <c r="AB144" s="1322"/>
      <c r="AC144" s="1322"/>
      <c r="AD144" s="1322"/>
      <c r="AE144" s="405">
        <f t="shared" si="1"/>
        <v>0</v>
      </c>
    </row>
    <row r="145" spans="3:31" ht="18" hidden="1" customHeight="1">
      <c r="C145" s="1323" t="str">
        <f>T(ESTIMATE!B130)</f>
        <v/>
      </c>
      <c r="D145" s="1323" t="e">
        <f>T(#REF!)</f>
        <v>#REF!</v>
      </c>
      <c r="E145" s="1323" t="e">
        <f>T(#REF!)</f>
        <v>#REF!</v>
      </c>
      <c r="F145" s="1323" t="e">
        <f>T(#REF!)</f>
        <v>#REF!</v>
      </c>
      <c r="G145" s="1323" t="e">
        <f>T(#REF!)</f>
        <v>#REF!</v>
      </c>
      <c r="H145" s="1323"/>
      <c r="I145" s="1323"/>
      <c r="J145" s="1323" t="e">
        <f>T(#REF!)</f>
        <v>#REF!</v>
      </c>
      <c r="K145" s="1323" t="e">
        <f>T(#REF!)</f>
        <v>#REF!</v>
      </c>
      <c r="L145" s="1323" t="e">
        <f>T(#REF!)</f>
        <v>#REF!</v>
      </c>
      <c r="M145" s="1323" t="e">
        <f>T(#REF!)</f>
        <v>#REF!</v>
      </c>
      <c r="N145" s="1324">
        <f>ESTIMATE!R130</f>
        <v>0</v>
      </c>
      <c r="O145" s="1324"/>
      <c r="P145" s="1324" t="str">
        <f>T(ESTIMATE!U130)</f>
        <v/>
      </c>
      <c r="Q145" s="1324"/>
      <c r="R145" s="1322"/>
      <c r="S145" s="1322"/>
      <c r="T145" s="1322"/>
      <c r="U145" s="1322"/>
      <c r="V145" s="1322"/>
      <c r="W145" s="1322"/>
      <c r="X145" s="1322"/>
      <c r="Y145" s="1322"/>
      <c r="Z145" s="1322"/>
      <c r="AA145" s="1322"/>
      <c r="AB145" s="1322"/>
      <c r="AC145" s="1322"/>
      <c r="AD145" s="1322"/>
      <c r="AE145" s="405">
        <f t="shared" si="1"/>
        <v>0</v>
      </c>
    </row>
    <row r="146" spans="3:31" ht="18" hidden="1" customHeight="1">
      <c r="C146" s="1323" t="str">
        <f>T(ESTIMATE!B131)</f>
        <v/>
      </c>
      <c r="D146" s="1323" t="e">
        <f>T(#REF!)</f>
        <v>#REF!</v>
      </c>
      <c r="E146" s="1323" t="e">
        <f>T(#REF!)</f>
        <v>#REF!</v>
      </c>
      <c r="F146" s="1323" t="e">
        <f>T(#REF!)</f>
        <v>#REF!</v>
      </c>
      <c r="G146" s="1323" t="e">
        <f>T(#REF!)</f>
        <v>#REF!</v>
      </c>
      <c r="H146" s="1323"/>
      <c r="I146" s="1323"/>
      <c r="J146" s="1323" t="e">
        <f>T(#REF!)</f>
        <v>#REF!</v>
      </c>
      <c r="K146" s="1323" t="e">
        <f>T(#REF!)</f>
        <v>#REF!</v>
      </c>
      <c r="L146" s="1323" t="e">
        <f>T(#REF!)</f>
        <v>#REF!</v>
      </c>
      <c r="M146" s="1323" t="e">
        <f>T(#REF!)</f>
        <v>#REF!</v>
      </c>
      <c r="N146" s="1324">
        <f>ESTIMATE!R131</f>
        <v>0</v>
      </c>
      <c r="O146" s="1324"/>
      <c r="P146" s="1324" t="str">
        <f>T(ESTIMATE!U131)</f>
        <v/>
      </c>
      <c r="Q146" s="1324"/>
      <c r="R146" s="1322"/>
      <c r="S146" s="1322"/>
      <c r="T146" s="1322"/>
      <c r="U146" s="1322"/>
      <c r="V146" s="1322"/>
      <c r="W146" s="1322"/>
      <c r="X146" s="1322"/>
      <c r="Y146" s="1322"/>
      <c r="Z146" s="1322"/>
      <c r="AA146" s="1322"/>
      <c r="AB146" s="1322"/>
      <c r="AC146" s="1322"/>
      <c r="AD146" s="1322"/>
      <c r="AE146" s="405">
        <f t="shared" si="1"/>
        <v>0</v>
      </c>
    </row>
    <row r="147" spans="3:31" ht="18" hidden="1" customHeight="1">
      <c r="C147" s="1323" t="str">
        <f>T(ESTIMATE!B132)</f>
        <v/>
      </c>
      <c r="D147" s="1323" t="e">
        <f>T(#REF!)</f>
        <v>#REF!</v>
      </c>
      <c r="E147" s="1323" t="e">
        <f>T(#REF!)</f>
        <v>#REF!</v>
      </c>
      <c r="F147" s="1323" t="e">
        <f>T(#REF!)</f>
        <v>#REF!</v>
      </c>
      <c r="G147" s="1323" t="e">
        <f>T(#REF!)</f>
        <v>#REF!</v>
      </c>
      <c r="H147" s="1323"/>
      <c r="I147" s="1323"/>
      <c r="J147" s="1323" t="e">
        <f>T(#REF!)</f>
        <v>#REF!</v>
      </c>
      <c r="K147" s="1323" t="e">
        <f>T(#REF!)</f>
        <v>#REF!</v>
      </c>
      <c r="L147" s="1323" t="e">
        <f>T(#REF!)</f>
        <v>#REF!</v>
      </c>
      <c r="M147" s="1323" t="e">
        <f>T(#REF!)</f>
        <v>#REF!</v>
      </c>
      <c r="N147" s="1324">
        <f>ESTIMATE!R132</f>
        <v>0</v>
      </c>
      <c r="O147" s="1324"/>
      <c r="P147" s="1324" t="str">
        <f>T(ESTIMATE!U132)</f>
        <v/>
      </c>
      <c r="Q147" s="1324"/>
      <c r="R147" s="1322"/>
      <c r="S147" s="1322"/>
      <c r="T147" s="1322"/>
      <c r="U147" s="1322"/>
      <c r="V147" s="1322"/>
      <c r="W147" s="1322"/>
      <c r="X147" s="1322"/>
      <c r="Y147" s="1322"/>
      <c r="Z147" s="1322"/>
      <c r="AA147" s="1322"/>
      <c r="AB147" s="1322"/>
      <c r="AC147" s="1322"/>
      <c r="AD147" s="1322"/>
      <c r="AE147" s="405">
        <f t="shared" si="1"/>
        <v>0</v>
      </c>
    </row>
    <row r="148" spans="3:31" ht="18" hidden="1" customHeight="1">
      <c r="C148" s="1323" t="str">
        <f>T(ESTIMATE!B133)</f>
        <v/>
      </c>
      <c r="D148" s="1323" t="e">
        <f>T(#REF!)</f>
        <v>#REF!</v>
      </c>
      <c r="E148" s="1323" t="e">
        <f>T(#REF!)</f>
        <v>#REF!</v>
      </c>
      <c r="F148" s="1323" t="e">
        <f>T(#REF!)</f>
        <v>#REF!</v>
      </c>
      <c r="G148" s="1323" t="e">
        <f>T(#REF!)</f>
        <v>#REF!</v>
      </c>
      <c r="H148" s="1323"/>
      <c r="I148" s="1323"/>
      <c r="J148" s="1323" t="e">
        <f>T(#REF!)</f>
        <v>#REF!</v>
      </c>
      <c r="K148" s="1323" t="e">
        <f>T(#REF!)</f>
        <v>#REF!</v>
      </c>
      <c r="L148" s="1323" t="e">
        <f>T(#REF!)</f>
        <v>#REF!</v>
      </c>
      <c r="M148" s="1323" t="e">
        <f>T(#REF!)</f>
        <v>#REF!</v>
      </c>
      <c r="N148" s="1324">
        <f>ESTIMATE!R133</f>
        <v>0</v>
      </c>
      <c r="O148" s="1324"/>
      <c r="P148" s="1324" t="str">
        <f>T(ESTIMATE!U133)</f>
        <v/>
      </c>
      <c r="Q148" s="1324"/>
      <c r="R148" s="1322"/>
      <c r="S148" s="1322"/>
      <c r="T148" s="1322"/>
      <c r="U148" s="1322"/>
      <c r="V148" s="1322"/>
      <c r="W148" s="1322"/>
      <c r="X148" s="1322"/>
      <c r="Y148" s="1322"/>
      <c r="Z148" s="1322"/>
      <c r="AA148" s="1322"/>
      <c r="AB148" s="1322"/>
      <c r="AC148" s="1322"/>
      <c r="AD148" s="1322"/>
      <c r="AE148" s="405">
        <f t="shared" si="1"/>
        <v>0</v>
      </c>
    </row>
    <row r="149" spans="3:31" ht="18" hidden="1" customHeight="1">
      <c r="C149" s="1323" t="str">
        <f>T(ESTIMATE!B134)</f>
        <v/>
      </c>
      <c r="D149" s="1323" t="e">
        <f>T(#REF!)</f>
        <v>#REF!</v>
      </c>
      <c r="E149" s="1323" t="e">
        <f>T(#REF!)</f>
        <v>#REF!</v>
      </c>
      <c r="F149" s="1323" t="e">
        <f>T(#REF!)</f>
        <v>#REF!</v>
      </c>
      <c r="G149" s="1323" t="e">
        <f>T(#REF!)</f>
        <v>#REF!</v>
      </c>
      <c r="H149" s="1323"/>
      <c r="I149" s="1323"/>
      <c r="J149" s="1323" t="e">
        <f>T(#REF!)</f>
        <v>#REF!</v>
      </c>
      <c r="K149" s="1323" t="e">
        <f>T(#REF!)</f>
        <v>#REF!</v>
      </c>
      <c r="L149" s="1323" t="e">
        <f>T(#REF!)</f>
        <v>#REF!</v>
      </c>
      <c r="M149" s="1323" t="e">
        <f>T(#REF!)</f>
        <v>#REF!</v>
      </c>
      <c r="N149" s="1324">
        <f>ESTIMATE!R134</f>
        <v>0</v>
      </c>
      <c r="O149" s="1324"/>
      <c r="P149" s="1324" t="str">
        <f>T(ESTIMATE!U134)</f>
        <v/>
      </c>
      <c r="Q149" s="1324"/>
      <c r="R149" s="1322"/>
      <c r="S149" s="1322"/>
      <c r="T149" s="1322"/>
      <c r="U149" s="1322"/>
      <c r="V149" s="1322"/>
      <c r="W149" s="1322"/>
      <c r="X149" s="1322"/>
      <c r="Y149" s="1322"/>
      <c r="Z149" s="1322"/>
      <c r="AA149" s="1322"/>
      <c r="AB149" s="1322"/>
      <c r="AC149" s="1322"/>
      <c r="AD149" s="1322"/>
      <c r="AE149" s="405">
        <f t="shared" si="1"/>
        <v>0</v>
      </c>
    </row>
    <row r="150" spans="3:31" ht="18" hidden="1" customHeight="1">
      <c r="C150" s="1323" t="str">
        <f>T(ESTIMATE!B135)</f>
        <v/>
      </c>
      <c r="D150" s="1323" t="e">
        <f>T(#REF!)</f>
        <v>#REF!</v>
      </c>
      <c r="E150" s="1323" t="e">
        <f>T(#REF!)</f>
        <v>#REF!</v>
      </c>
      <c r="F150" s="1323" t="e">
        <f>T(#REF!)</f>
        <v>#REF!</v>
      </c>
      <c r="G150" s="1323" t="e">
        <f>T(#REF!)</f>
        <v>#REF!</v>
      </c>
      <c r="H150" s="1323"/>
      <c r="I150" s="1323"/>
      <c r="J150" s="1323" t="e">
        <f>T(#REF!)</f>
        <v>#REF!</v>
      </c>
      <c r="K150" s="1323" t="e">
        <f>T(#REF!)</f>
        <v>#REF!</v>
      </c>
      <c r="L150" s="1323" t="e">
        <f>T(#REF!)</f>
        <v>#REF!</v>
      </c>
      <c r="M150" s="1323" t="e">
        <f>T(#REF!)</f>
        <v>#REF!</v>
      </c>
      <c r="N150" s="1324">
        <f>ESTIMATE!R135</f>
        <v>0</v>
      </c>
      <c r="O150" s="1324"/>
      <c r="P150" s="1324" t="str">
        <f>T(ESTIMATE!U135)</f>
        <v/>
      </c>
      <c r="Q150" s="1324"/>
      <c r="R150" s="1322"/>
      <c r="S150" s="1322"/>
      <c r="T150" s="1322"/>
      <c r="U150" s="1322"/>
      <c r="V150" s="1322"/>
      <c r="W150" s="1322"/>
      <c r="X150" s="1322"/>
      <c r="Y150" s="1322"/>
      <c r="Z150" s="1322"/>
      <c r="AA150" s="1322"/>
      <c r="AB150" s="1322"/>
      <c r="AC150" s="1322"/>
      <c r="AD150" s="1322"/>
      <c r="AE150" s="405">
        <f t="shared" si="1"/>
        <v>0</v>
      </c>
    </row>
    <row r="151" spans="3:31" ht="18" hidden="1" customHeight="1">
      <c r="C151" s="1323" t="str">
        <f>T(ESTIMATE!B136)</f>
        <v/>
      </c>
      <c r="D151" s="1323" t="e">
        <f>T(#REF!)</f>
        <v>#REF!</v>
      </c>
      <c r="E151" s="1323" t="e">
        <f>T(#REF!)</f>
        <v>#REF!</v>
      </c>
      <c r="F151" s="1323" t="e">
        <f>T(#REF!)</f>
        <v>#REF!</v>
      </c>
      <c r="G151" s="1323" t="e">
        <f>T(#REF!)</f>
        <v>#REF!</v>
      </c>
      <c r="H151" s="1323"/>
      <c r="I151" s="1323"/>
      <c r="J151" s="1323" t="e">
        <f>T(#REF!)</f>
        <v>#REF!</v>
      </c>
      <c r="K151" s="1323" t="e">
        <f>T(#REF!)</f>
        <v>#REF!</v>
      </c>
      <c r="L151" s="1323" t="e">
        <f>T(#REF!)</f>
        <v>#REF!</v>
      </c>
      <c r="M151" s="1323" t="e">
        <f>T(#REF!)</f>
        <v>#REF!</v>
      </c>
      <c r="N151" s="1324">
        <f>ESTIMATE!R136</f>
        <v>0</v>
      </c>
      <c r="O151" s="1324"/>
      <c r="P151" s="1324" t="str">
        <f>T(ESTIMATE!U136)</f>
        <v/>
      </c>
      <c r="Q151" s="1324"/>
      <c r="R151" s="1322"/>
      <c r="S151" s="1322"/>
      <c r="T151" s="1322"/>
      <c r="U151" s="1322"/>
      <c r="V151" s="1322"/>
      <c r="W151" s="1322"/>
      <c r="X151" s="1322"/>
      <c r="Y151" s="1322"/>
      <c r="Z151" s="1322"/>
      <c r="AA151" s="1322"/>
      <c r="AB151" s="1322"/>
      <c r="AC151" s="1322"/>
      <c r="AD151" s="1322"/>
      <c r="AE151" s="405">
        <f t="shared" si="1"/>
        <v>0</v>
      </c>
    </row>
    <row r="152" spans="3:31" ht="18" hidden="1" customHeight="1">
      <c r="C152" s="1323" t="str">
        <f>T(ESTIMATE!B137)</f>
        <v/>
      </c>
      <c r="D152" s="1323" t="e">
        <f>T(#REF!)</f>
        <v>#REF!</v>
      </c>
      <c r="E152" s="1323" t="e">
        <f>T(#REF!)</f>
        <v>#REF!</v>
      </c>
      <c r="F152" s="1323" t="e">
        <f>T(#REF!)</f>
        <v>#REF!</v>
      </c>
      <c r="G152" s="1323" t="e">
        <f>T(#REF!)</f>
        <v>#REF!</v>
      </c>
      <c r="H152" s="1323"/>
      <c r="I152" s="1323"/>
      <c r="J152" s="1323" t="e">
        <f>T(#REF!)</f>
        <v>#REF!</v>
      </c>
      <c r="K152" s="1323" t="e">
        <f>T(#REF!)</f>
        <v>#REF!</v>
      </c>
      <c r="L152" s="1323" t="e">
        <f>T(#REF!)</f>
        <v>#REF!</v>
      </c>
      <c r="M152" s="1323" t="e">
        <f>T(#REF!)</f>
        <v>#REF!</v>
      </c>
      <c r="N152" s="1324">
        <f>ESTIMATE!R137</f>
        <v>0</v>
      </c>
      <c r="O152" s="1324"/>
      <c r="P152" s="1324" t="str">
        <f>T(ESTIMATE!U137)</f>
        <v/>
      </c>
      <c r="Q152" s="1324"/>
      <c r="R152" s="1322"/>
      <c r="S152" s="1322"/>
      <c r="T152" s="1322"/>
      <c r="U152" s="1322"/>
      <c r="V152" s="1322"/>
      <c r="W152" s="1322"/>
      <c r="X152" s="1322"/>
      <c r="Y152" s="1322"/>
      <c r="Z152" s="1322"/>
      <c r="AA152" s="1322"/>
      <c r="AB152" s="1322"/>
      <c r="AC152" s="1322"/>
      <c r="AD152" s="1322"/>
      <c r="AE152" s="405">
        <f t="shared" si="1"/>
        <v>0</v>
      </c>
    </row>
    <row r="153" spans="3:31" ht="18" hidden="1" customHeight="1">
      <c r="C153" s="1323" t="str">
        <f>T(ESTIMATE!B138)</f>
        <v/>
      </c>
      <c r="D153" s="1323" t="e">
        <f>T(#REF!)</f>
        <v>#REF!</v>
      </c>
      <c r="E153" s="1323" t="e">
        <f>T(#REF!)</f>
        <v>#REF!</v>
      </c>
      <c r="F153" s="1323" t="e">
        <f>T(#REF!)</f>
        <v>#REF!</v>
      </c>
      <c r="G153" s="1323" t="e">
        <f>T(#REF!)</f>
        <v>#REF!</v>
      </c>
      <c r="H153" s="1323"/>
      <c r="I153" s="1323"/>
      <c r="J153" s="1323" t="e">
        <f>T(#REF!)</f>
        <v>#REF!</v>
      </c>
      <c r="K153" s="1323" t="e">
        <f>T(#REF!)</f>
        <v>#REF!</v>
      </c>
      <c r="L153" s="1323" t="e">
        <f>T(#REF!)</f>
        <v>#REF!</v>
      </c>
      <c r="M153" s="1323" t="e">
        <f>T(#REF!)</f>
        <v>#REF!</v>
      </c>
      <c r="N153" s="1324">
        <f>ESTIMATE!R138</f>
        <v>0</v>
      </c>
      <c r="O153" s="1324"/>
      <c r="P153" s="1324" t="str">
        <f>T(ESTIMATE!U138)</f>
        <v/>
      </c>
      <c r="Q153" s="1324"/>
      <c r="R153" s="1322"/>
      <c r="S153" s="1322"/>
      <c r="T153" s="1322"/>
      <c r="U153" s="1322"/>
      <c r="V153" s="1322"/>
      <c r="W153" s="1322"/>
      <c r="X153" s="1322"/>
      <c r="Y153" s="1322"/>
      <c r="Z153" s="1322"/>
      <c r="AA153" s="1322"/>
      <c r="AB153" s="1322"/>
      <c r="AC153" s="1322"/>
      <c r="AD153" s="1322"/>
      <c r="AE153" s="405">
        <f t="shared" si="1"/>
        <v>0</v>
      </c>
    </row>
    <row r="154" spans="3:31" ht="18" hidden="1" customHeight="1">
      <c r="C154" s="1323" t="str">
        <f>T(ESTIMATE!B139)</f>
        <v/>
      </c>
      <c r="D154" s="1323" t="e">
        <f>T(#REF!)</f>
        <v>#REF!</v>
      </c>
      <c r="E154" s="1323" t="e">
        <f>T(#REF!)</f>
        <v>#REF!</v>
      </c>
      <c r="F154" s="1323" t="e">
        <f>T(#REF!)</f>
        <v>#REF!</v>
      </c>
      <c r="G154" s="1323" t="e">
        <f>T(#REF!)</f>
        <v>#REF!</v>
      </c>
      <c r="H154" s="1323"/>
      <c r="I154" s="1323"/>
      <c r="J154" s="1323" t="e">
        <f>T(#REF!)</f>
        <v>#REF!</v>
      </c>
      <c r="K154" s="1323" t="e">
        <f>T(#REF!)</f>
        <v>#REF!</v>
      </c>
      <c r="L154" s="1323" t="e">
        <f>T(#REF!)</f>
        <v>#REF!</v>
      </c>
      <c r="M154" s="1323" t="e">
        <f>T(#REF!)</f>
        <v>#REF!</v>
      </c>
      <c r="N154" s="1324">
        <f>ESTIMATE!R139</f>
        <v>0</v>
      </c>
      <c r="O154" s="1324"/>
      <c r="P154" s="1324" t="str">
        <f>T(ESTIMATE!U139)</f>
        <v/>
      </c>
      <c r="Q154" s="1324"/>
      <c r="R154" s="1322"/>
      <c r="S154" s="1322"/>
      <c r="T154" s="1322"/>
      <c r="U154" s="1322"/>
      <c r="V154" s="1322"/>
      <c r="W154" s="1322"/>
      <c r="X154" s="1322"/>
      <c r="Y154" s="1322"/>
      <c r="Z154" s="1322"/>
      <c r="AA154" s="1322"/>
      <c r="AB154" s="1322"/>
      <c r="AC154" s="1322"/>
      <c r="AD154" s="1322"/>
      <c r="AE154" s="405">
        <f t="shared" si="1"/>
        <v>0</v>
      </c>
    </row>
    <row r="155" spans="3:31" ht="18" hidden="1" customHeight="1">
      <c r="C155" s="598"/>
      <c r="D155" s="599"/>
      <c r="E155" s="599"/>
      <c r="F155" s="599"/>
      <c r="G155" s="599"/>
      <c r="H155" s="599"/>
      <c r="I155" s="599"/>
      <c r="J155" s="599"/>
      <c r="K155" s="599"/>
      <c r="L155" s="599"/>
      <c r="M155" s="599"/>
      <c r="N155" s="1357">
        <f>N114</f>
        <v>250</v>
      </c>
      <c r="O155" s="1357"/>
      <c r="P155" s="1358" t="str">
        <f>T(ESTIMATE!U134)</f>
        <v/>
      </c>
      <c r="Q155" s="1359"/>
      <c r="R155" s="600"/>
      <c r="S155" s="600"/>
      <c r="T155" s="600"/>
      <c r="U155" s="600"/>
      <c r="V155" s="600"/>
      <c r="W155" s="600"/>
      <c r="X155" s="600"/>
      <c r="Y155" s="600"/>
      <c r="Z155" s="600"/>
      <c r="AA155" s="600"/>
      <c r="AB155" s="600"/>
      <c r="AC155" s="600"/>
      <c r="AD155" s="601"/>
      <c r="AE155" s="405">
        <f t="shared" si="1"/>
        <v>250</v>
      </c>
    </row>
    <row r="156" spans="3:31" ht="22" hidden="1" customHeight="1">
      <c r="C156" s="1333" t="str">
        <f>T(ESTIMATE!B144)</f>
        <v>EXTERIOR PAINTING</v>
      </c>
      <c r="D156" s="1333" t="e">
        <f>T(#REF!)</f>
        <v>#REF!</v>
      </c>
      <c r="E156" s="1333" t="e">
        <f>T(#REF!)</f>
        <v>#REF!</v>
      </c>
      <c r="F156" s="1333" t="e">
        <f>T(#REF!)</f>
        <v>#REF!</v>
      </c>
      <c r="G156" s="1333" t="e">
        <f>T(#REF!)</f>
        <v>#REF!</v>
      </c>
      <c r="H156" s="1333"/>
      <c r="I156" s="1333"/>
      <c r="J156" s="1333" t="e">
        <f>T(#REF!)</f>
        <v>#REF!</v>
      </c>
      <c r="K156" s="1333" t="e">
        <f>T(#REF!)</f>
        <v>#REF!</v>
      </c>
      <c r="L156" s="1333" t="e">
        <f>T(#REF!)</f>
        <v>#REF!</v>
      </c>
      <c r="M156" s="1334" t="e">
        <f>T(#REF!)</f>
        <v>#REF!</v>
      </c>
      <c r="N156" s="1331">
        <f>SUM(N157:O196)</f>
        <v>4500</v>
      </c>
      <c r="O156" s="1332"/>
      <c r="P156" s="1328"/>
      <c r="Q156" s="1330"/>
      <c r="R156" s="1328"/>
      <c r="S156" s="1329"/>
      <c r="T156" s="1329"/>
      <c r="U156" s="1329"/>
      <c r="V156" s="1329"/>
      <c r="W156" s="1329"/>
      <c r="X156" s="1329"/>
      <c r="Y156" s="1329"/>
      <c r="Z156" s="1329"/>
      <c r="AA156" s="1329"/>
      <c r="AB156" s="1329"/>
      <c r="AC156" s="1329"/>
      <c r="AD156" s="1329"/>
      <c r="AE156" s="405">
        <f t="shared" si="1"/>
        <v>4500</v>
      </c>
    </row>
    <row r="157" spans="3:31" ht="18" hidden="1" customHeight="1">
      <c r="C157" s="1323" t="str">
        <f>T(ESTIMATE!B145)</f>
        <v>Exterior Painting</v>
      </c>
      <c r="D157" s="1323" t="e">
        <f>T(#REF!)</f>
        <v>#REF!</v>
      </c>
      <c r="E157" s="1323" t="e">
        <f>T(#REF!)</f>
        <v>#REF!</v>
      </c>
      <c r="F157" s="1323" t="e">
        <f>T(#REF!)</f>
        <v>#REF!</v>
      </c>
      <c r="G157" s="1323" t="e">
        <f>T(#REF!)</f>
        <v>#REF!</v>
      </c>
      <c r="H157" s="1323"/>
      <c r="I157" s="1323"/>
      <c r="J157" s="1323" t="e">
        <f>T(#REF!)</f>
        <v>#REF!</v>
      </c>
      <c r="K157" s="1323" t="e">
        <f>T(#REF!)</f>
        <v>#REF!</v>
      </c>
      <c r="L157" s="1323" t="e">
        <f>T(#REF!)</f>
        <v>#REF!</v>
      </c>
      <c r="M157" s="1323" t="e">
        <f>T(#REF!)</f>
        <v>#REF!</v>
      </c>
      <c r="N157" s="1324">
        <f>ESTIMATE!R145</f>
        <v>0</v>
      </c>
      <c r="O157" s="1324"/>
      <c r="P157" s="1324" t="str">
        <f>T(ESTIMATE!U145)</f>
        <v/>
      </c>
      <c r="Q157" s="1324"/>
      <c r="R157" s="1322"/>
      <c r="S157" s="1322"/>
      <c r="T157" s="1322"/>
      <c r="U157" s="1322"/>
      <c r="V157" s="1322"/>
      <c r="W157" s="1322"/>
      <c r="X157" s="1322"/>
      <c r="Y157" s="1322"/>
      <c r="Z157" s="1322"/>
      <c r="AA157" s="1322"/>
      <c r="AB157" s="1322"/>
      <c r="AC157" s="1322"/>
      <c r="AD157" s="1322"/>
      <c r="AE157" s="405">
        <f t="shared" si="1"/>
        <v>0</v>
      </c>
    </row>
    <row r="158" spans="3:31" ht="18" hidden="1" customHeight="1">
      <c r="C158" s="1323" t="str">
        <f>T(ESTIMATE!B146)</f>
        <v>Exterior painting, bid/allowance</v>
      </c>
      <c r="D158" s="1323" t="e">
        <f>T(#REF!)</f>
        <v>#REF!</v>
      </c>
      <c r="E158" s="1323" t="e">
        <f>T(#REF!)</f>
        <v>#REF!</v>
      </c>
      <c r="F158" s="1323" t="e">
        <f>T(#REF!)</f>
        <v>#REF!</v>
      </c>
      <c r="G158" s="1323" t="e">
        <f>T(#REF!)</f>
        <v>#REF!</v>
      </c>
      <c r="H158" s="1323"/>
      <c r="I158" s="1323"/>
      <c r="J158" s="1323" t="e">
        <f>T(#REF!)</f>
        <v>#REF!</v>
      </c>
      <c r="K158" s="1323" t="e">
        <f>T(#REF!)</f>
        <v>#REF!</v>
      </c>
      <c r="L158" s="1323" t="e">
        <f>T(#REF!)</f>
        <v>#REF!</v>
      </c>
      <c r="M158" s="1323" t="e">
        <f>T(#REF!)</f>
        <v>#REF!</v>
      </c>
      <c r="N158" s="1324">
        <f>ESTIMATE!R146</f>
        <v>0</v>
      </c>
      <c r="O158" s="1324"/>
      <c r="P158" s="1324" t="str">
        <f>T(ESTIMATE!U146)</f>
        <v>ls</v>
      </c>
      <c r="Q158" s="1324"/>
      <c r="R158" s="1322"/>
      <c r="S158" s="1322"/>
      <c r="T158" s="1322"/>
      <c r="U158" s="1322"/>
      <c r="V158" s="1322"/>
      <c r="W158" s="1322"/>
      <c r="X158" s="1322"/>
      <c r="Y158" s="1322"/>
      <c r="Z158" s="1322"/>
      <c r="AA158" s="1322"/>
      <c r="AB158" s="1322"/>
      <c r="AC158" s="1322"/>
      <c r="AD158" s="1322"/>
      <c r="AE158" s="405">
        <f t="shared" si="1"/>
        <v>0</v>
      </c>
    </row>
    <row r="159" spans="3:31" ht="18" hidden="1" customHeight="1">
      <c r="C159" s="1323" t="str">
        <f>T(ESTIMATE!B147)</f>
        <v>Exterior painting materials allowance</v>
      </c>
      <c r="D159" s="1323" t="e">
        <f>T(#REF!)</f>
        <v>#REF!</v>
      </c>
      <c r="E159" s="1323" t="e">
        <f>T(#REF!)</f>
        <v>#REF!</v>
      </c>
      <c r="F159" s="1323" t="e">
        <f>T(#REF!)</f>
        <v>#REF!</v>
      </c>
      <c r="G159" s="1323" t="e">
        <f>T(#REF!)</f>
        <v>#REF!</v>
      </c>
      <c r="H159" s="1323"/>
      <c r="I159" s="1323"/>
      <c r="J159" s="1323" t="e">
        <f>T(#REF!)</f>
        <v>#REF!</v>
      </c>
      <c r="K159" s="1323" t="e">
        <f>T(#REF!)</f>
        <v>#REF!</v>
      </c>
      <c r="L159" s="1323" t="e">
        <f>T(#REF!)</f>
        <v>#REF!</v>
      </c>
      <c r="M159" s="1323" t="e">
        <f>T(#REF!)</f>
        <v>#REF!</v>
      </c>
      <c r="N159" s="1324">
        <f>ESTIMATE!R147</f>
        <v>0</v>
      </c>
      <c r="O159" s="1324"/>
      <c r="P159" s="1324" t="str">
        <f>T(ESTIMATE!U147)</f>
        <v>gal</v>
      </c>
      <c r="Q159" s="1324"/>
      <c r="R159" s="1322"/>
      <c r="S159" s="1322"/>
      <c r="T159" s="1322"/>
      <c r="U159" s="1322"/>
      <c r="V159" s="1322"/>
      <c r="W159" s="1322"/>
      <c r="X159" s="1322"/>
      <c r="Y159" s="1322"/>
      <c r="Z159" s="1322"/>
      <c r="AA159" s="1322"/>
      <c r="AB159" s="1322"/>
      <c r="AC159" s="1322"/>
      <c r="AD159" s="1322"/>
      <c r="AE159" s="405">
        <f t="shared" ref="AE159:AE222" si="2">N159</f>
        <v>0</v>
      </c>
    </row>
    <row r="160" spans="3:31" ht="18" hidden="1" customHeight="1">
      <c r="C160" s="1323" t="str">
        <f>T(ESTIMATE!B148)</f>
        <v/>
      </c>
      <c r="D160" s="1323" t="e">
        <f>T(#REF!)</f>
        <v>#REF!</v>
      </c>
      <c r="E160" s="1323" t="e">
        <f>T(#REF!)</f>
        <v>#REF!</v>
      </c>
      <c r="F160" s="1323" t="e">
        <f>T(#REF!)</f>
        <v>#REF!</v>
      </c>
      <c r="G160" s="1323" t="e">
        <f>T(#REF!)</f>
        <v>#REF!</v>
      </c>
      <c r="H160" s="1323"/>
      <c r="I160" s="1323"/>
      <c r="J160" s="1323" t="e">
        <f>T(#REF!)</f>
        <v>#REF!</v>
      </c>
      <c r="K160" s="1323" t="e">
        <f>T(#REF!)</f>
        <v>#REF!</v>
      </c>
      <c r="L160" s="1323" t="e">
        <f>T(#REF!)</f>
        <v>#REF!</v>
      </c>
      <c r="M160" s="1323" t="e">
        <f>T(#REF!)</f>
        <v>#REF!</v>
      </c>
      <c r="N160" s="1324">
        <f>ESTIMATE!R148</f>
        <v>0</v>
      </c>
      <c r="O160" s="1324"/>
      <c r="P160" s="1324" t="str">
        <f>T(ESTIMATE!U148)</f>
        <v/>
      </c>
      <c r="Q160" s="1324"/>
      <c r="R160" s="1322"/>
      <c r="S160" s="1322"/>
      <c r="T160" s="1322"/>
      <c r="U160" s="1322"/>
      <c r="V160" s="1322"/>
      <c r="W160" s="1322"/>
      <c r="X160" s="1322"/>
      <c r="Y160" s="1322"/>
      <c r="Z160" s="1322"/>
      <c r="AA160" s="1322"/>
      <c r="AB160" s="1322"/>
      <c r="AC160" s="1322"/>
      <c r="AD160" s="1322"/>
      <c r="AE160" s="405">
        <f t="shared" si="2"/>
        <v>0</v>
      </c>
    </row>
    <row r="161" spans="3:31" ht="18" hidden="1" customHeight="1">
      <c r="C161" s="1323" t="str">
        <f>T(ESTIMATE!B149)</f>
        <v>Exterior Painting by Property SF, L+M</v>
      </c>
      <c r="D161" s="1323" t="e">
        <f>T(#REF!)</f>
        <v>#REF!</v>
      </c>
      <c r="E161" s="1323" t="e">
        <f>T(#REF!)</f>
        <v>#REF!</v>
      </c>
      <c r="F161" s="1323" t="e">
        <f>T(#REF!)</f>
        <v>#REF!</v>
      </c>
      <c r="G161" s="1323" t="e">
        <f>T(#REF!)</f>
        <v>#REF!</v>
      </c>
      <c r="H161" s="1323"/>
      <c r="I161" s="1323"/>
      <c r="J161" s="1323" t="e">
        <f>T(#REF!)</f>
        <v>#REF!</v>
      </c>
      <c r="K161" s="1323" t="e">
        <f>T(#REF!)</f>
        <v>#REF!</v>
      </c>
      <c r="L161" s="1323" t="e">
        <f>T(#REF!)</f>
        <v>#REF!</v>
      </c>
      <c r="M161" s="1323" t="e">
        <f>T(#REF!)</f>
        <v>#REF!</v>
      </c>
      <c r="N161" s="1324">
        <f>ESTIMATE!R149</f>
        <v>0</v>
      </c>
      <c r="O161" s="1324"/>
      <c r="P161" s="1324" t="str">
        <f>T(ESTIMATE!U149)</f>
        <v>sf</v>
      </c>
      <c r="Q161" s="1324"/>
      <c r="R161" s="1322"/>
      <c r="S161" s="1322"/>
      <c r="T161" s="1322"/>
      <c r="U161" s="1322"/>
      <c r="V161" s="1322"/>
      <c r="W161" s="1322"/>
      <c r="X161" s="1322"/>
      <c r="Y161" s="1322"/>
      <c r="Z161" s="1322"/>
      <c r="AA161" s="1322"/>
      <c r="AB161" s="1322"/>
      <c r="AC161" s="1322"/>
      <c r="AD161" s="1322"/>
      <c r="AE161" s="405">
        <f t="shared" si="2"/>
        <v>0</v>
      </c>
    </row>
    <row r="162" spans="3:31" ht="18" hidden="1" customHeight="1">
      <c r="C162" s="1323" t="str">
        <f>T(ESTIMATE!B150)</f>
        <v>Exterior Painting by Siding SF, L+M</v>
      </c>
      <c r="D162" s="1323" t="e">
        <f>T(#REF!)</f>
        <v>#REF!</v>
      </c>
      <c r="E162" s="1323" t="e">
        <f>T(#REF!)</f>
        <v>#REF!</v>
      </c>
      <c r="F162" s="1323" t="e">
        <f>T(#REF!)</f>
        <v>#REF!</v>
      </c>
      <c r="G162" s="1323" t="e">
        <f>T(#REF!)</f>
        <v>#REF!</v>
      </c>
      <c r="H162" s="1323"/>
      <c r="I162" s="1323"/>
      <c r="J162" s="1323" t="e">
        <f>T(#REF!)</f>
        <v>#REF!</v>
      </c>
      <c r="K162" s="1323" t="e">
        <f>T(#REF!)</f>
        <v>#REF!</v>
      </c>
      <c r="L162" s="1323" t="e">
        <f>T(#REF!)</f>
        <v>#REF!</v>
      </c>
      <c r="M162" s="1323" t="e">
        <f>T(#REF!)</f>
        <v>#REF!</v>
      </c>
      <c r="N162" s="1324">
        <f>ESTIMATE!R150</f>
        <v>2250</v>
      </c>
      <c r="O162" s="1324"/>
      <c r="P162" s="1324" t="str">
        <f>T(ESTIMATE!U150)</f>
        <v>sf</v>
      </c>
      <c r="Q162" s="1324"/>
      <c r="R162" s="1322"/>
      <c r="S162" s="1322"/>
      <c r="T162" s="1322"/>
      <c r="U162" s="1322"/>
      <c r="V162" s="1322"/>
      <c r="W162" s="1322"/>
      <c r="X162" s="1322"/>
      <c r="Y162" s="1322"/>
      <c r="Z162" s="1322"/>
      <c r="AA162" s="1322"/>
      <c r="AB162" s="1322"/>
      <c r="AC162" s="1322"/>
      <c r="AD162" s="1322"/>
      <c r="AE162" s="405">
        <f t="shared" si="2"/>
        <v>2250</v>
      </c>
    </row>
    <row r="163" spans="3:31" ht="18" hidden="1" customHeight="1">
      <c r="C163" s="1323" t="str">
        <f>T(ESTIMATE!B151)</f>
        <v>Powerwash, scrape, clean &amp; prep, L+M</v>
      </c>
      <c r="D163" s="1323" t="e">
        <f>T(#REF!)</f>
        <v>#REF!</v>
      </c>
      <c r="E163" s="1323" t="e">
        <f>T(#REF!)</f>
        <v>#REF!</v>
      </c>
      <c r="F163" s="1323" t="e">
        <f>T(#REF!)</f>
        <v>#REF!</v>
      </c>
      <c r="G163" s="1323" t="e">
        <f>T(#REF!)</f>
        <v>#REF!</v>
      </c>
      <c r="H163" s="1323"/>
      <c r="I163" s="1323"/>
      <c r="J163" s="1323" t="e">
        <f>T(#REF!)</f>
        <v>#REF!</v>
      </c>
      <c r="K163" s="1323" t="e">
        <f>T(#REF!)</f>
        <v>#REF!</v>
      </c>
      <c r="L163" s="1323" t="e">
        <f>T(#REF!)</f>
        <v>#REF!</v>
      </c>
      <c r="M163" s="1323" t="e">
        <f>T(#REF!)</f>
        <v>#REF!</v>
      </c>
      <c r="N163" s="1324">
        <f>ESTIMATE!R151</f>
        <v>2250</v>
      </c>
      <c r="O163" s="1324"/>
      <c r="P163" s="1324" t="str">
        <f>T(ESTIMATE!U151)</f>
        <v>sf</v>
      </c>
      <c r="Q163" s="1324"/>
      <c r="R163" s="1322"/>
      <c r="S163" s="1322"/>
      <c r="T163" s="1322"/>
      <c r="U163" s="1322"/>
      <c r="V163" s="1322"/>
      <c r="W163" s="1322"/>
      <c r="X163" s="1322"/>
      <c r="Y163" s="1322"/>
      <c r="Z163" s="1322"/>
      <c r="AA163" s="1322"/>
      <c r="AB163" s="1322"/>
      <c r="AC163" s="1322"/>
      <c r="AD163" s="1322"/>
      <c r="AE163" s="405">
        <f t="shared" si="2"/>
        <v>2250</v>
      </c>
    </row>
    <row r="164" spans="3:31" ht="18" hidden="1" customHeight="1">
      <c r="C164" s="1323" t="str">
        <f>T(ESTIMATE!B152)</f>
        <v/>
      </c>
      <c r="D164" s="1323" t="e">
        <f>T(#REF!)</f>
        <v>#REF!</v>
      </c>
      <c r="E164" s="1323" t="e">
        <f>T(#REF!)</f>
        <v>#REF!</v>
      </c>
      <c r="F164" s="1323" t="e">
        <f>T(#REF!)</f>
        <v>#REF!</v>
      </c>
      <c r="G164" s="1323" t="e">
        <f>T(#REF!)</f>
        <v>#REF!</v>
      </c>
      <c r="H164" s="1323"/>
      <c r="I164" s="1323"/>
      <c r="J164" s="1323" t="e">
        <f>T(#REF!)</f>
        <v>#REF!</v>
      </c>
      <c r="K164" s="1323" t="e">
        <f>T(#REF!)</f>
        <v>#REF!</v>
      </c>
      <c r="L164" s="1323" t="e">
        <f>T(#REF!)</f>
        <v>#REF!</v>
      </c>
      <c r="M164" s="1323" t="e">
        <f>T(#REF!)</f>
        <v>#REF!</v>
      </c>
      <c r="N164" s="1324">
        <f>ESTIMATE!R152</f>
        <v>0</v>
      </c>
      <c r="O164" s="1324"/>
      <c r="P164" s="1324" t="str">
        <f>T(ESTIMATE!U152)</f>
        <v/>
      </c>
      <c r="Q164" s="1324"/>
      <c r="R164" s="1322"/>
      <c r="S164" s="1322"/>
      <c r="T164" s="1322"/>
      <c r="U164" s="1322"/>
      <c r="V164" s="1322"/>
      <c r="W164" s="1322"/>
      <c r="X164" s="1322"/>
      <c r="Y164" s="1322"/>
      <c r="Z164" s="1322"/>
      <c r="AA164" s="1322"/>
      <c r="AB164" s="1322"/>
      <c r="AC164" s="1322"/>
      <c r="AD164" s="1322"/>
      <c r="AE164" s="405">
        <f t="shared" si="2"/>
        <v>0</v>
      </c>
    </row>
    <row r="165" spans="3:31" ht="18" hidden="1" customHeight="1">
      <c r="C165" s="1323" t="str">
        <f>T(ESTIMATE!B153)</f>
        <v>Miscellaneous Exterior Painting</v>
      </c>
      <c r="D165" s="1323" t="e">
        <f>T(#REF!)</f>
        <v>#REF!</v>
      </c>
      <c r="E165" s="1323" t="e">
        <f>T(#REF!)</f>
        <v>#REF!</v>
      </c>
      <c r="F165" s="1323" t="e">
        <f>T(#REF!)</f>
        <v>#REF!</v>
      </c>
      <c r="G165" s="1323" t="e">
        <f>T(#REF!)</f>
        <v>#REF!</v>
      </c>
      <c r="H165" s="1323"/>
      <c r="I165" s="1323"/>
      <c r="J165" s="1323" t="e">
        <f>T(#REF!)</f>
        <v>#REF!</v>
      </c>
      <c r="K165" s="1323" t="e">
        <f>T(#REF!)</f>
        <v>#REF!</v>
      </c>
      <c r="L165" s="1323" t="e">
        <f>T(#REF!)</f>
        <v>#REF!</v>
      </c>
      <c r="M165" s="1323" t="e">
        <f>T(#REF!)</f>
        <v>#REF!</v>
      </c>
      <c r="N165" s="1324">
        <f>ESTIMATE!R153</f>
        <v>0</v>
      </c>
      <c r="O165" s="1324"/>
      <c r="P165" s="1324" t="str">
        <f>T(ESTIMATE!U153)</f>
        <v/>
      </c>
      <c r="Q165" s="1324"/>
      <c r="R165" s="1322"/>
      <c r="S165" s="1322"/>
      <c r="T165" s="1322"/>
      <c r="U165" s="1322"/>
      <c r="V165" s="1322"/>
      <c r="W165" s="1322"/>
      <c r="X165" s="1322"/>
      <c r="Y165" s="1322"/>
      <c r="Z165" s="1322"/>
      <c r="AA165" s="1322"/>
      <c r="AB165" s="1322"/>
      <c r="AC165" s="1322"/>
      <c r="AD165" s="1322"/>
      <c r="AE165" s="405">
        <f t="shared" si="2"/>
        <v>0</v>
      </c>
    </row>
    <row r="166" spans="3:31" ht="18" hidden="1" customHeight="1">
      <c r="C166" s="1323" t="str">
        <f>T(ESTIMATE!B154)</f>
        <v>Prep/clean siding</v>
      </c>
      <c r="D166" s="1323" t="e">
        <f>T(#REF!)</f>
        <v>#REF!</v>
      </c>
      <c r="E166" s="1323" t="e">
        <f>T(#REF!)</f>
        <v>#REF!</v>
      </c>
      <c r="F166" s="1323" t="e">
        <f>T(#REF!)</f>
        <v>#REF!</v>
      </c>
      <c r="G166" s="1323" t="e">
        <f>T(#REF!)</f>
        <v>#REF!</v>
      </c>
      <c r="H166" s="1323"/>
      <c r="I166" s="1323"/>
      <c r="J166" s="1323" t="e">
        <f>T(#REF!)</f>
        <v>#REF!</v>
      </c>
      <c r="K166" s="1323" t="e">
        <f>T(#REF!)</f>
        <v>#REF!</v>
      </c>
      <c r="L166" s="1323" t="e">
        <f>T(#REF!)</f>
        <v>#REF!</v>
      </c>
      <c r="M166" s="1323" t="e">
        <f>T(#REF!)</f>
        <v>#REF!</v>
      </c>
      <c r="N166" s="1324">
        <f>ESTIMATE!R154</f>
        <v>0</v>
      </c>
      <c r="O166" s="1324"/>
      <c r="P166" s="1324" t="str">
        <f>T(ESTIMATE!U154)</f>
        <v>sf</v>
      </c>
      <c r="Q166" s="1324"/>
      <c r="R166" s="1322"/>
      <c r="S166" s="1322"/>
      <c r="T166" s="1322"/>
      <c r="U166" s="1322"/>
      <c r="V166" s="1322"/>
      <c r="W166" s="1322"/>
      <c r="X166" s="1322"/>
      <c r="Y166" s="1322"/>
      <c r="Z166" s="1322"/>
      <c r="AA166" s="1322"/>
      <c r="AB166" s="1322"/>
      <c r="AC166" s="1322"/>
      <c r="AD166" s="1322"/>
      <c r="AE166" s="405">
        <f t="shared" si="2"/>
        <v>0</v>
      </c>
    </row>
    <row r="167" spans="3:31" ht="18" hidden="1" customHeight="1">
      <c r="C167" s="1323" t="str">
        <f>T(ESTIMATE!B155)</f>
        <v>Paint siding</v>
      </c>
      <c r="D167" s="1323" t="e">
        <f>T(#REF!)</f>
        <v>#REF!</v>
      </c>
      <c r="E167" s="1323" t="e">
        <f>T(#REF!)</f>
        <v>#REF!</v>
      </c>
      <c r="F167" s="1323" t="e">
        <f>T(#REF!)</f>
        <v>#REF!</v>
      </c>
      <c r="G167" s="1323" t="e">
        <f>T(#REF!)</f>
        <v>#REF!</v>
      </c>
      <c r="H167" s="1323"/>
      <c r="I167" s="1323"/>
      <c r="J167" s="1323" t="e">
        <f>T(#REF!)</f>
        <v>#REF!</v>
      </c>
      <c r="K167" s="1323" t="e">
        <f>T(#REF!)</f>
        <v>#REF!</v>
      </c>
      <c r="L167" s="1323" t="e">
        <f>T(#REF!)</f>
        <v>#REF!</v>
      </c>
      <c r="M167" s="1323" t="e">
        <f>T(#REF!)</f>
        <v>#REF!</v>
      </c>
      <c r="N167" s="1324">
        <f>ESTIMATE!R155</f>
        <v>0</v>
      </c>
      <c r="O167" s="1324"/>
      <c r="P167" s="1324" t="str">
        <f>T(ESTIMATE!U155)</f>
        <v>sf</v>
      </c>
      <c r="Q167" s="1324"/>
      <c r="R167" s="1322"/>
      <c r="S167" s="1322"/>
      <c r="T167" s="1322"/>
      <c r="U167" s="1322"/>
      <c r="V167" s="1322"/>
      <c r="W167" s="1322"/>
      <c r="X167" s="1322"/>
      <c r="Y167" s="1322"/>
      <c r="Z167" s="1322"/>
      <c r="AA167" s="1322"/>
      <c r="AB167" s="1322"/>
      <c r="AC167" s="1322"/>
      <c r="AD167" s="1322"/>
      <c r="AE167" s="405">
        <f t="shared" si="2"/>
        <v>0</v>
      </c>
    </row>
    <row r="168" spans="3:31" ht="18" hidden="1" customHeight="1">
      <c r="C168" s="1323" t="str">
        <f>T(ESTIMATE!B156)</f>
        <v>Paint exterior door</v>
      </c>
      <c r="D168" s="1323" t="e">
        <f>T(#REF!)</f>
        <v>#REF!</v>
      </c>
      <c r="E168" s="1323" t="e">
        <f>T(#REF!)</f>
        <v>#REF!</v>
      </c>
      <c r="F168" s="1323" t="e">
        <f>T(#REF!)</f>
        <v>#REF!</v>
      </c>
      <c r="G168" s="1323" t="e">
        <f>T(#REF!)</f>
        <v>#REF!</v>
      </c>
      <c r="H168" s="1323"/>
      <c r="I168" s="1323"/>
      <c r="J168" s="1323" t="e">
        <f>T(#REF!)</f>
        <v>#REF!</v>
      </c>
      <c r="K168" s="1323" t="e">
        <f>T(#REF!)</f>
        <v>#REF!</v>
      </c>
      <c r="L168" s="1323" t="e">
        <f>T(#REF!)</f>
        <v>#REF!</v>
      </c>
      <c r="M168" s="1323" t="e">
        <f>T(#REF!)</f>
        <v>#REF!</v>
      </c>
      <c r="N168" s="1324">
        <f>ESTIMATE!R156</f>
        <v>0</v>
      </c>
      <c r="O168" s="1324"/>
      <c r="P168" s="1324" t="str">
        <f>T(ESTIMATE!U156)</f>
        <v>ea</v>
      </c>
      <c r="Q168" s="1324"/>
      <c r="R168" s="1322"/>
      <c r="S168" s="1322"/>
      <c r="T168" s="1322"/>
      <c r="U168" s="1322"/>
      <c r="V168" s="1322"/>
      <c r="W168" s="1322"/>
      <c r="X168" s="1322"/>
      <c r="Y168" s="1322"/>
      <c r="Z168" s="1322"/>
      <c r="AA168" s="1322"/>
      <c r="AB168" s="1322"/>
      <c r="AC168" s="1322"/>
      <c r="AD168" s="1322"/>
      <c r="AE168" s="405">
        <f t="shared" si="2"/>
        <v>0</v>
      </c>
    </row>
    <row r="169" spans="3:31" ht="18" hidden="1" customHeight="1">
      <c r="C169" s="1323" t="str">
        <f>T(ESTIMATE!B157)</f>
        <v>Paint trim only</v>
      </c>
      <c r="D169" s="1323" t="e">
        <f>T(#REF!)</f>
        <v>#REF!</v>
      </c>
      <c r="E169" s="1323" t="e">
        <f>T(#REF!)</f>
        <v>#REF!</v>
      </c>
      <c r="F169" s="1323" t="e">
        <f>T(#REF!)</f>
        <v>#REF!</v>
      </c>
      <c r="G169" s="1323" t="e">
        <f>T(#REF!)</f>
        <v>#REF!</v>
      </c>
      <c r="H169" s="1323"/>
      <c r="I169" s="1323"/>
      <c r="J169" s="1323" t="e">
        <f>T(#REF!)</f>
        <v>#REF!</v>
      </c>
      <c r="K169" s="1323" t="e">
        <f>T(#REF!)</f>
        <v>#REF!</v>
      </c>
      <c r="L169" s="1323" t="e">
        <f>T(#REF!)</f>
        <v>#REF!</v>
      </c>
      <c r="M169" s="1323" t="e">
        <f>T(#REF!)</f>
        <v>#REF!</v>
      </c>
      <c r="N169" s="1324">
        <f>ESTIMATE!R157</f>
        <v>0</v>
      </c>
      <c r="O169" s="1324"/>
      <c r="P169" s="1324" t="str">
        <f>T(ESTIMATE!U157)</f>
        <v>lf</v>
      </c>
      <c r="Q169" s="1324"/>
      <c r="R169" s="1322"/>
      <c r="S169" s="1322"/>
      <c r="T169" s="1322"/>
      <c r="U169" s="1322"/>
      <c r="V169" s="1322"/>
      <c r="W169" s="1322"/>
      <c r="X169" s="1322"/>
      <c r="Y169" s="1322"/>
      <c r="Z169" s="1322"/>
      <c r="AA169" s="1322"/>
      <c r="AB169" s="1322"/>
      <c r="AC169" s="1322"/>
      <c r="AD169" s="1322"/>
      <c r="AE169" s="405">
        <f t="shared" si="2"/>
        <v>0</v>
      </c>
    </row>
    <row r="170" spans="3:31" ht="18" hidden="1" customHeight="1">
      <c r="C170" s="1323" t="str">
        <f>T(ESTIMATE!B158)</f>
        <v>Sand &amp; refinish decking</v>
      </c>
      <c r="D170" s="1323" t="e">
        <f>T(#REF!)</f>
        <v>#REF!</v>
      </c>
      <c r="E170" s="1323" t="e">
        <f>T(#REF!)</f>
        <v>#REF!</v>
      </c>
      <c r="F170" s="1323" t="e">
        <f>T(#REF!)</f>
        <v>#REF!</v>
      </c>
      <c r="G170" s="1323" t="e">
        <f>T(#REF!)</f>
        <v>#REF!</v>
      </c>
      <c r="H170" s="1323"/>
      <c r="I170" s="1323"/>
      <c r="J170" s="1323" t="e">
        <f>T(#REF!)</f>
        <v>#REF!</v>
      </c>
      <c r="K170" s="1323" t="e">
        <f>T(#REF!)</f>
        <v>#REF!</v>
      </c>
      <c r="L170" s="1323" t="e">
        <f>T(#REF!)</f>
        <v>#REF!</v>
      </c>
      <c r="M170" s="1323" t="e">
        <f>T(#REF!)</f>
        <v>#REF!</v>
      </c>
      <c r="N170" s="1324">
        <f>ESTIMATE!R158</f>
        <v>0</v>
      </c>
      <c r="O170" s="1324"/>
      <c r="P170" s="1324" t="str">
        <f>T(ESTIMATE!U158)</f>
        <v>sf</v>
      </c>
      <c r="Q170" s="1324"/>
      <c r="R170" s="1322"/>
      <c r="S170" s="1322"/>
      <c r="T170" s="1322"/>
      <c r="U170" s="1322"/>
      <c r="V170" s="1322"/>
      <c r="W170" s="1322"/>
      <c r="X170" s="1322"/>
      <c r="Y170" s="1322"/>
      <c r="Z170" s="1322"/>
      <c r="AA170" s="1322"/>
      <c r="AB170" s="1322"/>
      <c r="AC170" s="1322"/>
      <c r="AD170" s="1322"/>
      <c r="AE170" s="405">
        <f t="shared" si="2"/>
        <v>0</v>
      </c>
    </row>
    <row r="171" spans="3:31" ht="18" hidden="1" customHeight="1">
      <c r="C171" s="1323" t="str">
        <f>T(ESTIMATE!B159)</f>
        <v/>
      </c>
      <c r="D171" s="1323" t="e">
        <f>T(#REF!)</f>
        <v>#REF!</v>
      </c>
      <c r="E171" s="1323" t="e">
        <f>T(#REF!)</f>
        <v>#REF!</v>
      </c>
      <c r="F171" s="1323" t="e">
        <f>T(#REF!)</f>
        <v>#REF!</v>
      </c>
      <c r="G171" s="1323" t="e">
        <f>T(#REF!)</f>
        <v>#REF!</v>
      </c>
      <c r="H171" s="1323"/>
      <c r="I171" s="1323"/>
      <c r="J171" s="1323" t="e">
        <f>T(#REF!)</f>
        <v>#REF!</v>
      </c>
      <c r="K171" s="1323" t="e">
        <f>T(#REF!)</f>
        <v>#REF!</v>
      </c>
      <c r="L171" s="1323" t="e">
        <f>T(#REF!)</f>
        <v>#REF!</v>
      </c>
      <c r="M171" s="1323" t="e">
        <f>T(#REF!)</f>
        <v>#REF!</v>
      </c>
      <c r="N171" s="1324">
        <f>ESTIMATE!R159</f>
        <v>0</v>
      </c>
      <c r="O171" s="1324"/>
      <c r="P171" s="1324" t="str">
        <f>T(ESTIMATE!U159)</f>
        <v/>
      </c>
      <c r="Q171" s="1324"/>
      <c r="R171" s="1322"/>
      <c r="S171" s="1322"/>
      <c r="T171" s="1322"/>
      <c r="U171" s="1322"/>
      <c r="V171" s="1322"/>
      <c r="W171" s="1322"/>
      <c r="X171" s="1322"/>
      <c r="Y171" s="1322"/>
      <c r="Z171" s="1322"/>
      <c r="AA171" s="1322"/>
      <c r="AB171" s="1322"/>
      <c r="AC171" s="1322"/>
      <c r="AD171" s="1322"/>
      <c r="AE171" s="405">
        <f t="shared" si="2"/>
        <v>0</v>
      </c>
    </row>
    <row r="172" spans="3:31" ht="18" hidden="1" customHeight="1">
      <c r="C172" s="1323" t="str">
        <f>T(ESTIMATE!B160)</f>
        <v/>
      </c>
      <c r="D172" s="1323" t="e">
        <f>T(#REF!)</f>
        <v>#REF!</v>
      </c>
      <c r="E172" s="1323" t="e">
        <f>T(#REF!)</f>
        <v>#REF!</v>
      </c>
      <c r="F172" s="1323" t="e">
        <f>T(#REF!)</f>
        <v>#REF!</v>
      </c>
      <c r="G172" s="1323" t="e">
        <f>T(#REF!)</f>
        <v>#REF!</v>
      </c>
      <c r="H172" s="1323"/>
      <c r="I172" s="1323"/>
      <c r="J172" s="1323" t="e">
        <f>T(#REF!)</f>
        <v>#REF!</v>
      </c>
      <c r="K172" s="1323" t="e">
        <f>T(#REF!)</f>
        <v>#REF!</v>
      </c>
      <c r="L172" s="1323" t="e">
        <f>T(#REF!)</f>
        <v>#REF!</v>
      </c>
      <c r="M172" s="1323" t="e">
        <f>T(#REF!)</f>
        <v>#REF!</v>
      </c>
      <c r="N172" s="1324">
        <f>ESTIMATE!R160</f>
        <v>0</v>
      </c>
      <c r="O172" s="1324"/>
      <c r="P172" s="1324" t="str">
        <f>T(ESTIMATE!U160)</f>
        <v/>
      </c>
      <c r="Q172" s="1324"/>
      <c r="R172" s="1322"/>
      <c r="S172" s="1322"/>
      <c r="T172" s="1322"/>
      <c r="U172" s="1322"/>
      <c r="V172" s="1322"/>
      <c r="W172" s="1322"/>
      <c r="X172" s="1322"/>
      <c r="Y172" s="1322"/>
      <c r="Z172" s="1322"/>
      <c r="AA172" s="1322"/>
      <c r="AB172" s="1322"/>
      <c r="AC172" s="1322"/>
      <c r="AD172" s="1322"/>
      <c r="AE172" s="405">
        <f t="shared" si="2"/>
        <v>0</v>
      </c>
    </row>
    <row r="173" spans="3:31" ht="18" hidden="1" customHeight="1">
      <c r="C173" s="1323" t="str">
        <f>T(ESTIMATE!B161)</f>
        <v/>
      </c>
      <c r="D173" s="1323" t="e">
        <f>T(#REF!)</f>
        <v>#REF!</v>
      </c>
      <c r="E173" s="1323" t="e">
        <f>T(#REF!)</f>
        <v>#REF!</v>
      </c>
      <c r="F173" s="1323" t="e">
        <f>T(#REF!)</f>
        <v>#REF!</v>
      </c>
      <c r="G173" s="1323" t="e">
        <f>T(#REF!)</f>
        <v>#REF!</v>
      </c>
      <c r="H173" s="1323"/>
      <c r="I173" s="1323"/>
      <c r="J173" s="1323" t="e">
        <f>T(#REF!)</f>
        <v>#REF!</v>
      </c>
      <c r="K173" s="1323" t="e">
        <f>T(#REF!)</f>
        <v>#REF!</v>
      </c>
      <c r="L173" s="1323" t="e">
        <f>T(#REF!)</f>
        <v>#REF!</v>
      </c>
      <c r="M173" s="1323" t="e">
        <f>T(#REF!)</f>
        <v>#REF!</v>
      </c>
      <c r="N173" s="1324">
        <f>ESTIMATE!R161</f>
        <v>0</v>
      </c>
      <c r="O173" s="1324"/>
      <c r="P173" s="1324" t="str">
        <f>T(ESTIMATE!U161)</f>
        <v/>
      </c>
      <c r="Q173" s="1324"/>
      <c r="R173" s="1322"/>
      <c r="S173" s="1322"/>
      <c r="T173" s="1322"/>
      <c r="U173" s="1322"/>
      <c r="V173" s="1322"/>
      <c r="W173" s="1322"/>
      <c r="X173" s="1322"/>
      <c r="Y173" s="1322"/>
      <c r="Z173" s="1322"/>
      <c r="AA173" s="1322"/>
      <c r="AB173" s="1322"/>
      <c r="AC173" s="1322"/>
      <c r="AD173" s="1322"/>
      <c r="AE173" s="405">
        <f t="shared" si="2"/>
        <v>0</v>
      </c>
    </row>
    <row r="174" spans="3:31" ht="18" hidden="1" customHeight="1">
      <c r="C174" s="1323" t="str">
        <f>T(ESTIMATE!B162)</f>
        <v/>
      </c>
      <c r="D174" s="1323" t="e">
        <f>T(#REF!)</f>
        <v>#REF!</v>
      </c>
      <c r="E174" s="1323" t="e">
        <f>T(#REF!)</f>
        <v>#REF!</v>
      </c>
      <c r="F174" s="1323" t="e">
        <f>T(#REF!)</f>
        <v>#REF!</v>
      </c>
      <c r="G174" s="1323" t="e">
        <f>T(#REF!)</f>
        <v>#REF!</v>
      </c>
      <c r="H174" s="1323"/>
      <c r="I174" s="1323"/>
      <c r="J174" s="1323" t="e">
        <f>T(#REF!)</f>
        <v>#REF!</v>
      </c>
      <c r="K174" s="1323" t="e">
        <f>T(#REF!)</f>
        <v>#REF!</v>
      </c>
      <c r="L174" s="1323" t="e">
        <f>T(#REF!)</f>
        <v>#REF!</v>
      </c>
      <c r="M174" s="1323" t="e">
        <f>T(#REF!)</f>
        <v>#REF!</v>
      </c>
      <c r="N174" s="1324">
        <f>ESTIMATE!R162</f>
        <v>0</v>
      </c>
      <c r="O174" s="1324"/>
      <c r="P174" s="1324" t="str">
        <f>T(ESTIMATE!U162)</f>
        <v/>
      </c>
      <c r="Q174" s="1324"/>
      <c r="R174" s="1322"/>
      <c r="S174" s="1322"/>
      <c r="T174" s="1322"/>
      <c r="U174" s="1322"/>
      <c r="V174" s="1322"/>
      <c r="W174" s="1322"/>
      <c r="X174" s="1322"/>
      <c r="Y174" s="1322"/>
      <c r="Z174" s="1322"/>
      <c r="AA174" s="1322"/>
      <c r="AB174" s="1322"/>
      <c r="AC174" s="1322"/>
      <c r="AD174" s="1322"/>
      <c r="AE174" s="405">
        <f t="shared" si="2"/>
        <v>0</v>
      </c>
    </row>
    <row r="175" spans="3:31" ht="18" hidden="1" customHeight="1">
      <c r="C175" s="1323" t="str">
        <f>T(ESTIMATE!B163)</f>
        <v/>
      </c>
      <c r="D175" s="1323" t="e">
        <f>T(#REF!)</f>
        <v>#REF!</v>
      </c>
      <c r="E175" s="1323" t="e">
        <f>T(#REF!)</f>
        <v>#REF!</v>
      </c>
      <c r="F175" s="1323" t="e">
        <f>T(#REF!)</f>
        <v>#REF!</v>
      </c>
      <c r="G175" s="1323" t="e">
        <f>T(#REF!)</f>
        <v>#REF!</v>
      </c>
      <c r="H175" s="1323"/>
      <c r="I175" s="1323"/>
      <c r="J175" s="1323" t="e">
        <f>T(#REF!)</f>
        <v>#REF!</v>
      </c>
      <c r="K175" s="1323" t="e">
        <f>T(#REF!)</f>
        <v>#REF!</v>
      </c>
      <c r="L175" s="1323" t="e">
        <f>T(#REF!)</f>
        <v>#REF!</v>
      </c>
      <c r="M175" s="1323" t="e">
        <f>T(#REF!)</f>
        <v>#REF!</v>
      </c>
      <c r="N175" s="1324">
        <f>ESTIMATE!R163</f>
        <v>0</v>
      </c>
      <c r="O175" s="1324"/>
      <c r="P175" s="1324" t="str">
        <f>T(ESTIMATE!U163)</f>
        <v/>
      </c>
      <c r="Q175" s="1324"/>
      <c r="R175" s="1322"/>
      <c r="S175" s="1322"/>
      <c r="T175" s="1322"/>
      <c r="U175" s="1322"/>
      <c r="V175" s="1322"/>
      <c r="W175" s="1322"/>
      <c r="X175" s="1322"/>
      <c r="Y175" s="1322"/>
      <c r="Z175" s="1322"/>
      <c r="AA175" s="1322"/>
      <c r="AB175" s="1322"/>
      <c r="AC175" s="1322"/>
      <c r="AD175" s="1322"/>
      <c r="AE175" s="405">
        <f t="shared" si="2"/>
        <v>0</v>
      </c>
    </row>
    <row r="176" spans="3:31" ht="18" hidden="1" customHeight="1">
      <c r="C176" s="1323" t="str">
        <f>T(ESTIMATE!B164)</f>
        <v/>
      </c>
      <c r="D176" s="1323" t="e">
        <f>T(#REF!)</f>
        <v>#REF!</v>
      </c>
      <c r="E176" s="1323" t="e">
        <f>T(#REF!)</f>
        <v>#REF!</v>
      </c>
      <c r="F176" s="1323" t="e">
        <f>T(#REF!)</f>
        <v>#REF!</v>
      </c>
      <c r="G176" s="1323" t="e">
        <f>T(#REF!)</f>
        <v>#REF!</v>
      </c>
      <c r="H176" s="1323"/>
      <c r="I176" s="1323"/>
      <c r="J176" s="1323" t="e">
        <f>T(#REF!)</f>
        <v>#REF!</v>
      </c>
      <c r="K176" s="1323" t="e">
        <f>T(#REF!)</f>
        <v>#REF!</v>
      </c>
      <c r="L176" s="1323" t="e">
        <f>T(#REF!)</f>
        <v>#REF!</v>
      </c>
      <c r="M176" s="1323" t="e">
        <f>T(#REF!)</f>
        <v>#REF!</v>
      </c>
      <c r="N176" s="1324">
        <f>ESTIMATE!R164</f>
        <v>0</v>
      </c>
      <c r="O176" s="1324"/>
      <c r="P176" s="1324" t="str">
        <f>T(ESTIMATE!U164)</f>
        <v/>
      </c>
      <c r="Q176" s="1324"/>
      <c r="R176" s="1322"/>
      <c r="S176" s="1322"/>
      <c r="T176" s="1322"/>
      <c r="U176" s="1322"/>
      <c r="V176" s="1322"/>
      <c r="W176" s="1322"/>
      <c r="X176" s="1322"/>
      <c r="Y176" s="1322"/>
      <c r="Z176" s="1322"/>
      <c r="AA176" s="1322"/>
      <c r="AB176" s="1322"/>
      <c r="AC176" s="1322"/>
      <c r="AD176" s="1322"/>
      <c r="AE176" s="405">
        <f t="shared" si="2"/>
        <v>0</v>
      </c>
    </row>
    <row r="177" spans="3:31" ht="18" hidden="1" customHeight="1">
      <c r="C177" s="1323" t="str">
        <f>T(ESTIMATE!B165)</f>
        <v/>
      </c>
      <c r="D177" s="1323" t="e">
        <f>T(#REF!)</f>
        <v>#REF!</v>
      </c>
      <c r="E177" s="1323" t="e">
        <f>T(#REF!)</f>
        <v>#REF!</v>
      </c>
      <c r="F177" s="1323" t="e">
        <f>T(#REF!)</f>
        <v>#REF!</v>
      </c>
      <c r="G177" s="1323" t="e">
        <f>T(#REF!)</f>
        <v>#REF!</v>
      </c>
      <c r="H177" s="1323"/>
      <c r="I177" s="1323"/>
      <c r="J177" s="1323" t="e">
        <f>T(#REF!)</f>
        <v>#REF!</v>
      </c>
      <c r="K177" s="1323" t="e">
        <f>T(#REF!)</f>
        <v>#REF!</v>
      </c>
      <c r="L177" s="1323" t="e">
        <f>T(#REF!)</f>
        <v>#REF!</v>
      </c>
      <c r="M177" s="1323" t="e">
        <f>T(#REF!)</f>
        <v>#REF!</v>
      </c>
      <c r="N177" s="1324">
        <f>ESTIMATE!R165</f>
        <v>0</v>
      </c>
      <c r="O177" s="1324"/>
      <c r="P177" s="1324" t="str">
        <f>T(ESTIMATE!U165)</f>
        <v/>
      </c>
      <c r="Q177" s="1324"/>
      <c r="R177" s="1322"/>
      <c r="S177" s="1322"/>
      <c r="T177" s="1322"/>
      <c r="U177" s="1322"/>
      <c r="V177" s="1322"/>
      <c r="W177" s="1322"/>
      <c r="X177" s="1322"/>
      <c r="Y177" s="1322"/>
      <c r="Z177" s="1322"/>
      <c r="AA177" s="1322"/>
      <c r="AB177" s="1322"/>
      <c r="AC177" s="1322"/>
      <c r="AD177" s="1322"/>
      <c r="AE177" s="405">
        <f t="shared" si="2"/>
        <v>0</v>
      </c>
    </row>
    <row r="178" spans="3:31" ht="18" hidden="1" customHeight="1">
      <c r="C178" s="1323" t="str">
        <f>T(ESTIMATE!B166)</f>
        <v/>
      </c>
      <c r="D178" s="1323" t="e">
        <f>T(#REF!)</f>
        <v>#REF!</v>
      </c>
      <c r="E178" s="1323" t="e">
        <f>T(#REF!)</f>
        <v>#REF!</v>
      </c>
      <c r="F178" s="1323" t="e">
        <f>T(#REF!)</f>
        <v>#REF!</v>
      </c>
      <c r="G178" s="1323" t="e">
        <f>T(#REF!)</f>
        <v>#REF!</v>
      </c>
      <c r="H178" s="1323"/>
      <c r="I178" s="1323"/>
      <c r="J178" s="1323" t="e">
        <f>T(#REF!)</f>
        <v>#REF!</v>
      </c>
      <c r="K178" s="1323" t="e">
        <f>T(#REF!)</f>
        <v>#REF!</v>
      </c>
      <c r="L178" s="1323" t="e">
        <f>T(#REF!)</f>
        <v>#REF!</v>
      </c>
      <c r="M178" s="1323" t="e">
        <f>T(#REF!)</f>
        <v>#REF!</v>
      </c>
      <c r="N178" s="1324">
        <f>ESTIMATE!R166</f>
        <v>0</v>
      </c>
      <c r="O178" s="1324"/>
      <c r="P178" s="1324" t="str">
        <f>T(ESTIMATE!U166)</f>
        <v/>
      </c>
      <c r="Q178" s="1324"/>
      <c r="R178" s="1322"/>
      <c r="S178" s="1322"/>
      <c r="T178" s="1322"/>
      <c r="U178" s="1322"/>
      <c r="V178" s="1322"/>
      <c r="W178" s="1322"/>
      <c r="X178" s="1322"/>
      <c r="Y178" s="1322"/>
      <c r="Z178" s="1322"/>
      <c r="AA178" s="1322"/>
      <c r="AB178" s="1322"/>
      <c r="AC178" s="1322"/>
      <c r="AD178" s="1322"/>
      <c r="AE178" s="405">
        <f t="shared" si="2"/>
        <v>0</v>
      </c>
    </row>
    <row r="179" spans="3:31" ht="18" hidden="1" customHeight="1">
      <c r="C179" s="1323" t="str">
        <f>T(ESTIMATE!B167)</f>
        <v/>
      </c>
      <c r="D179" s="1323" t="e">
        <f>T(#REF!)</f>
        <v>#REF!</v>
      </c>
      <c r="E179" s="1323" t="e">
        <f>T(#REF!)</f>
        <v>#REF!</v>
      </c>
      <c r="F179" s="1323" t="e">
        <f>T(#REF!)</f>
        <v>#REF!</v>
      </c>
      <c r="G179" s="1323" t="e">
        <f>T(#REF!)</f>
        <v>#REF!</v>
      </c>
      <c r="H179" s="1323"/>
      <c r="I179" s="1323"/>
      <c r="J179" s="1323" t="e">
        <f>T(#REF!)</f>
        <v>#REF!</v>
      </c>
      <c r="K179" s="1323" t="e">
        <f>T(#REF!)</f>
        <v>#REF!</v>
      </c>
      <c r="L179" s="1323" t="e">
        <f>T(#REF!)</f>
        <v>#REF!</v>
      </c>
      <c r="M179" s="1323" t="e">
        <f>T(#REF!)</f>
        <v>#REF!</v>
      </c>
      <c r="N179" s="1324">
        <f>ESTIMATE!R167</f>
        <v>0</v>
      </c>
      <c r="O179" s="1324"/>
      <c r="P179" s="1324" t="str">
        <f>T(ESTIMATE!U167)</f>
        <v/>
      </c>
      <c r="Q179" s="1324"/>
      <c r="R179" s="1322"/>
      <c r="S179" s="1322"/>
      <c r="T179" s="1322"/>
      <c r="U179" s="1322"/>
      <c r="V179" s="1322"/>
      <c r="W179" s="1322"/>
      <c r="X179" s="1322"/>
      <c r="Y179" s="1322"/>
      <c r="Z179" s="1322"/>
      <c r="AA179" s="1322"/>
      <c r="AB179" s="1322"/>
      <c r="AC179" s="1322"/>
      <c r="AD179" s="1322"/>
      <c r="AE179" s="405">
        <f t="shared" si="2"/>
        <v>0</v>
      </c>
    </row>
    <row r="180" spans="3:31" ht="18" hidden="1" customHeight="1">
      <c r="C180" s="1323" t="str">
        <f>T(ESTIMATE!B168)</f>
        <v/>
      </c>
      <c r="D180" s="1323" t="e">
        <f>T(#REF!)</f>
        <v>#REF!</v>
      </c>
      <c r="E180" s="1323" t="e">
        <f>T(#REF!)</f>
        <v>#REF!</v>
      </c>
      <c r="F180" s="1323" t="e">
        <f>T(#REF!)</f>
        <v>#REF!</v>
      </c>
      <c r="G180" s="1323" t="e">
        <f>T(#REF!)</f>
        <v>#REF!</v>
      </c>
      <c r="H180" s="1323"/>
      <c r="I180" s="1323"/>
      <c r="J180" s="1323" t="e">
        <f>T(#REF!)</f>
        <v>#REF!</v>
      </c>
      <c r="K180" s="1323" t="e">
        <f>T(#REF!)</f>
        <v>#REF!</v>
      </c>
      <c r="L180" s="1323" t="e">
        <f>T(#REF!)</f>
        <v>#REF!</v>
      </c>
      <c r="M180" s="1323" t="e">
        <f>T(#REF!)</f>
        <v>#REF!</v>
      </c>
      <c r="N180" s="1324">
        <f>ESTIMATE!R168</f>
        <v>0</v>
      </c>
      <c r="O180" s="1324"/>
      <c r="P180" s="1324" t="str">
        <f>T(ESTIMATE!U168)</f>
        <v/>
      </c>
      <c r="Q180" s="1324"/>
      <c r="R180" s="1322"/>
      <c r="S180" s="1322"/>
      <c r="T180" s="1322"/>
      <c r="U180" s="1322"/>
      <c r="V180" s="1322"/>
      <c r="W180" s="1322"/>
      <c r="X180" s="1322"/>
      <c r="Y180" s="1322"/>
      <c r="Z180" s="1322"/>
      <c r="AA180" s="1322"/>
      <c r="AB180" s="1322"/>
      <c r="AC180" s="1322"/>
      <c r="AD180" s="1322"/>
      <c r="AE180" s="405">
        <f t="shared" si="2"/>
        <v>0</v>
      </c>
    </row>
    <row r="181" spans="3:31" ht="18" hidden="1" customHeight="1">
      <c r="C181" s="1323" t="str">
        <f>T(ESTIMATE!B169)</f>
        <v/>
      </c>
      <c r="D181" s="1323" t="e">
        <f>T(#REF!)</f>
        <v>#REF!</v>
      </c>
      <c r="E181" s="1323" t="e">
        <f>T(#REF!)</f>
        <v>#REF!</v>
      </c>
      <c r="F181" s="1323" t="e">
        <f>T(#REF!)</f>
        <v>#REF!</v>
      </c>
      <c r="G181" s="1323" t="e">
        <f>T(#REF!)</f>
        <v>#REF!</v>
      </c>
      <c r="H181" s="1323"/>
      <c r="I181" s="1323"/>
      <c r="J181" s="1323" t="e">
        <f>T(#REF!)</f>
        <v>#REF!</v>
      </c>
      <c r="K181" s="1323" t="e">
        <f>T(#REF!)</f>
        <v>#REF!</v>
      </c>
      <c r="L181" s="1323" t="e">
        <f>T(#REF!)</f>
        <v>#REF!</v>
      </c>
      <c r="M181" s="1323" t="e">
        <f>T(#REF!)</f>
        <v>#REF!</v>
      </c>
      <c r="N181" s="1324">
        <f>ESTIMATE!R169</f>
        <v>0</v>
      </c>
      <c r="O181" s="1324"/>
      <c r="P181" s="1324" t="str">
        <f>T(ESTIMATE!U169)</f>
        <v/>
      </c>
      <c r="Q181" s="1324"/>
      <c r="R181" s="1322"/>
      <c r="S181" s="1322"/>
      <c r="T181" s="1322"/>
      <c r="U181" s="1322"/>
      <c r="V181" s="1322"/>
      <c r="W181" s="1322"/>
      <c r="X181" s="1322"/>
      <c r="Y181" s="1322"/>
      <c r="Z181" s="1322"/>
      <c r="AA181" s="1322"/>
      <c r="AB181" s="1322"/>
      <c r="AC181" s="1322"/>
      <c r="AD181" s="1322"/>
      <c r="AE181" s="405">
        <f t="shared" si="2"/>
        <v>0</v>
      </c>
    </row>
    <row r="182" spans="3:31" ht="18" hidden="1" customHeight="1">
      <c r="C182" s="1323" t="str">
        <f>T(ESTIMATE!B170)</f>
        <v/>
      </c>
      <c r="D182" s="1323" t="e">
        <f>T(#REF!)</f>
        <v>#REF!</v>
      </c>
      <c r="E182" s="1323" t="e">
        <f>T(#REF!)</f>
        <v>#REF!</v>
      </c>
      <c r="F182" s="1323" t="e">
        <f>T(#REF!)</f>
        <v>#REF!</v>
      </c>
      <c r="G182" s="1323" t="e">
        <f>T(#REF!)</f>
        <v>#REF!</v>
      </c>
      <c r="H182" s="1323"/>
      <c r="I182" s="1323"/>
      <c r="J182" s="1323" t="e">
        <f>T(#REF!)</f>
        <v>#REF!</v>
      </c>
      <c r="K182" s="1323" t="e">
        <f>T(#REF!)</f>
        <v>#REF!</v>
      </c>
      <c r="L182" s="1323" t="e">
        <f>T(#REF!)</f>
        <v>#REF!</v>
      </c>
      <c r="M182" s="1323" t="e">
        <f>T(#REF!)</f>
        <v>#REF!</v>
      </c>
      <c r="N182" s="1324">
        <f>ESTIMATE!R170</f>
        <v>0</v>
      </c>
      <c r="O182" s="1324"/>
      <c r="P182" s="1324" t="str">
        <f>T(ESTIMATE!U170)</f>
        <v/>
      </c>
      <c r="Q182" s="1324"/>
      <c r="R182" s="1322"/>
      <c r="S182" s="1322"/>
      <c r="T182" s="1322"/>
      <c r="U182" s="1322"/>
      <c r="V182" s="1322"/>
      <c r="W182" s="1322"/>
      <c r="X182" s="1322"/>
      <c r="Y182" s="1322"/>
      <c r="Z182" s="1322"/>
      <c r="AA182" s="1322"/>
      <c r="AB182" s="1322"/>
      <c r="AC182" s="1322"/>
      <c r="AD182" s="1322"/>
      <c r="AE182" s="405">
        <f t="shared" si="2"/>
        <v>0</v>
      </c>
    </row>
    <row r="183" spans="3:31" ht="18" hidden="1" customHeight="1">
      <c r="C183" s="1323" t="str">
        <f>T(ESTIMATE!B171)</f>
        <v/>
      </c>
      <c r="D183" s="1323" t="e">
        <f>T(#REF!)</f>
        <v>#REF!</v>
      </c>
      <c r="E183" s="1323" t="e">
        <f>T(#REF!)</f>
        <v>#REF!</v>
      </c>
      <c r="F183" s="1323" t="e">
        <f>T(#REF!)</f>
        <v>#REF!</v>
      </c>
      <c r="G183" s="1323" t="e">
        <f>T(#REF!)</f>
        <v>#REF!</v>
      </c>
      <c r="H183" s="1323"/>
      <c r="I183" s="1323"/>
      <c r="J183" s="1323" t="e">
        <f>T(#REF!)</f>
        <v>#REF!</v>
      </c>
      <c r="K183" s="1323" t="e">
        <f>T(#REF!)</f>
        <v>#REF!</v>
      </c>
      <c r="L183" s="1323" t="e">
        <f>T(#REF!)</f>
        <v>#REF!</v>
      </c>
      <c r="M183" s="1323" t="e">
        <f>T(#REF!)</f>
        <v>#REF!</v>
      </c>
      <c r="N183" s="1324">
        <f>ESTIMATE!R171</f>
        <v>0</v>
      </c>
      <c r="O183" s="1324"/>
      <c r="P183" s="1324" t="str">
        <f>T(ESTIMATE!U171)</f>
        <v/>
      </c>
      <c r="Q183" s="1324"/>
      <c r="R183" s="1322"/>
      <c r="S183" s="1322"/>
      <c r="T183" s="1322"/>
      <c r="U183" s="1322"/>
      <c r="V183" s="1322"/>
      <c r="W183" s="1322"/>
      <c r="X183" s="1322"/>
      <c r="Y183" s="1322"/>
      <c r="Z183" s="1322"/>
      <c r="AA183" s="1322"/>
      <c r="AB183" s="1322"/>
      <c r="AC183" s="1322"/>
      <c r="AD183" s="1322"/>
      <c r="AE183" s="405">
        <f t="shared" si="2"/>
        <v>0</v>
      </c>
    </row>
    <row r="184" spans="3:31" ht="18" hidden="1" customHeight="1">
      <c r="C184" s="1323" t="str">
        <f>T(ESTIMATE!B172)</f>
        <v/>
      </c>
      <c r="D184" s="1323" t="e">
        <f>T(#REF!)</f>
        <v>#REF!</v>
      </c>
      <c r="E184" s="1323" t="e">
        <f>T(#REF!)</f>
        <v>#REF!</v>
      </c>
      <c r="F184" s="1323" t="e">
        <f>T(#REF!)</f>
        <v>#REF!</v>
      </c>
      <c r="G184" s="1323" t="e">
        <f>T(#REF!)</f>
        <v>#REF!</v>
      </c>
      <c r="H184" s="1323"/>
      <c r="I184" s="1323"/>
      <c r="J184" s="1323" t="e">
        <f>T(#REF!)</f>
        <v>#REF!</v>
      </c>
      <c r="K184" s="1323" t="e">
        <f>T(#REF!)</f>
        <v>#REF!</v>
      </c>
      <c r="L184" s="1323" t="e">
        <f>T(#REF!)</f>
        <v>#REF!</v>
      </c>
      <c r="M184" s="1323" t="e">
        <f>T(#REF!)</f>
        <v>#REF!</v>
      </c>
      <c r="N184" s="1324">
        <f>ESTIMATE!R172</f>
        <v>0</v>
      </c>
      <c r="O184" s="1324"/>
      <c r="P184" s="1324" t="str">
        <f>T(ESTIMATE!U172)</f>
        <v/>
      </c>
      <c r="Q184" s="1324"/>
      <c r="R184" s="1322"/>
      <c r="S184" s="1322"/>
      <c r="T184" s="1322"/>
      <c r="U184" s="1322"/>
      <c r="V184" s="1322"/>
      <c r="W184" s="1322"/>
      <c r="X184" s="1322"/>
      <c r="Y184" s="1322"/>
      <c r="Z184" s="1322"/>
      <c r="AA184" s="1322"/>
      <c r="AB184" s="1322"/>
      <c r="AC184" s="1322"/>
      <c r="AD184" s="1322"/>
      <c r="AE184" s="405">
        <f t="shared" si="2"/>
        <v>0</v>
      </c>
    </row>
    <row r="185" spans="3:31" ht="18" hidden="1" customHeight="1">
      <c r="C185" s="1323" t="str">
        <f>T(ESTIMATE!B173)</f>
        <v/>
      </c>
      <c r="D185" s="1323" t="e">
        <f>T(#REF!)</f>
        <v>#REF!</v>
      </c>
      <c r="E185" s="1323" t="e">
        <f>T(#REF!)</f>
        <v>#REF!</v>
      </c>
      <c r="F185" s="1323" t="e">
        <f>T(#REF!)</f>
        <v>#REF!</v>
      </c>
      <c r="G185" s="1323" t="e">
        <f>T(#REF!)</f>
        <v>#REF!</v>
      </c>
      <c r="H185" s="1323"/>
      <c r="I185" s="1323"/>
      <c r="J185" s="1323" t="e">
        <f>T(#REF!)</f>
        <v>#REF!</v>
      </c>
      <c r="K185" s="1323" t="e">
        <f>T(#REF!)</f>
        <v>#REF!</v>
      </c>
      <c r="L185" s="1323" t="e">
        <f>T(#REF!)</f>
        <v>#REF!</v>
      </c>
      <c r="M185" s="1323" t="e">
        <f>T(#REF!)</f>
        <v>#REF!</v>
      </c>
      <c r="N185" s="1324">
        <f>ESTIMATE!R173</f>
        <v>0</v>
      </c>
      <c r="O185" s="1324"/>
      <c r="P185" s="1324" t="str">
        <f>T(ESTIMATE!U173)</f>
        <v/>
      </c>
      <c r="Q185" s="1324"/>
      <c r="R185" s="1322"/>
      <c r="S185" s="1322"/>
      <c r="T185" s="1322"/>
      <c r="U185" s="1322"/>
      <c r="V185" s="1322"/>
      <c r="W185" s="1322"/>
      <c r="X185" s="1322"/>
      <c r="Y185" s="1322"/>
      <c r="Z185" s="1322"/>
      <c r="AA185" s="1322"/>
      <c r="AB185" s="1322"/>
      <c r="AC185" s="1322"/>
      <c r="AD185" s="1322"/>
      <c r="AE185" s="405">
        <f t="shared" si="2"/>
        <v>0</v>
      </c>
    </row>
    <row r="186" spans="3:31" ht="18" hidden="1" customHeight="1">
      <c r="C186" s="1323" t="str">
        <f>T(ESTIMATE!B174)</f>
        <v/>
      </c>
      <c r="D186" s="1323" t="e">
        <f>T(#REF!)</f>
        <v>#REF!</v>
      </c>
      <c r="E186" s="1323" t="e">
        <f>T(#REF!)</f>
        <v>#REF!</v>
      </c>
      <c r="F186" s="1323" t="e">
        <f>T(#REF!)</f>
        <v>#REF!</v>
      </c>
      <c r="G186" s="1323" t="e">
        <f>T(#REF!)</f>
        <v>#REF!</v>
      </c>
      <c r="H186" s="1323"/>
      <c r="I186" s="1323"/>
      <c r="J186" s="1323" t="e">
        <f>T(#REF!)</f>
        <v>#REF!</v>
      </c>
      <c r="K186" s="1323" t="e">
        <f>T(#REF!)</f>
        <v>#REF!</v>
      </c>
      <c r="L186" s="1323" t="e">
        <f>T(#REF!)</f>
        <v>#REF!</v>
      </c>
      <c r="M186" s="1323" t="e">
        <f>T(#REF!)</f>
        <v>#REF!</v>
      </c>
      <c r="N186" s="1324">
        <f>ESTIMATE!R174</f>
        <v>0</v>
      </c>
      <c r="O186" s="1324"/>
      <c r="P186" s="1324" t="str">
        <f>T(ESTIMATE!U174)</f>
        <v/>
      </c>
      <c r="Q186" s="1324"/>
      <c r="R186" s="1322"/>
      <c r="S186" s="1322"/>
      <c r="T186" s="1322"/>
      <c r="U186" s="1322"/>
      <c r="V186" s="1322"/>
      <c r="W186" s="1322"/>
      <c r="X186" s="1322"/>
      <c r="Y186" s="1322"/>
      <c r="Z186" s="1322"/>
      <c r="AA186" s="1322"/>
      <c r="AB186" s="1322"/>
      <c r="AC186" s="1322"/>
      <c r="AD186" s="1322"/>
      <c r="AE186" s="405">
        <f t="shared" si="2"/>
        <v>0</v>
      </c>
    </row>
    <row r="187" spans="3:31" ht="18" hidden="1" customHeight="1">
      <c r="C187" s="1323" t="str">
        <f>T(ESTIMATE!B175)</f>
        <v/>
      </c>
      <c r="D187" s="1323" t="e">
        <f>T(#REF!)</f>
        <v>#REF!</v>
      </c>
      <c r="E187" s="1323" t="e">
        <f>T(#REF!)</f>
        <v>#REF!</v>
      </c>
      <c r="F187" s="1323" t="e">
        <f>T(#REF!)</f>
        <v>#REF!</v>
      </c>
      <c r="G187" s="1323" t="e">
        <f>T(#REF!)</f>
        <v>#REF!</v>
      </c>
      <c r="H187" s="1323"/>
      <c r="I187" s="1323"/>
      <c r="J187" s="1323" t="e">
        <f>T(#REF!)</f>
        <v>#REF!</v>
      </c>
      <c r="K187" s="1323" t="e">
        <f>T(#REF!)</f>
        <v>#REF!</v>
      </c>
      <c r="L187" s="1323" t="e">
        <f>T(#REF!)</f>
        <v>#REF!</v>
      </c>
      <c r="M187" s="1323" t="e">
        <f>T(#REF!)</f>
        <v>#REF!</v>
      </c>
      <c r="N187" s="1324">
        <f>ESTIMATE!R175</f>
        <v>0</v>
      </c>
      <c r="O187" s="1324"/>
      <c r="P187" s="1324" t="str">
        <f>T(ESTIMATE!U175)</f>
        <v/>
      </c>
      <c r="Q187" s="1324"/>
      <c r="R187" s="1322"/>
      <c r="S187" s="1322"/>
      <c r="T187" s="1322"/>
      <c r="U187" s="1322"/>
      <c r="V187" s="1322"/>
      <c r="W187" s="1322"/>
      <c r="X187" s="1322"/>
      <c r="Y187" s="1322"/>
      <c r="Z187" s="1322"/>
      <c r="AA187" s="1322"/>
      <c r="AB187" s="1322"/>
      <c r="AC187" s="1322"/>
      <c r="AD187" s="1322"/>
      <c r="AE187" s="405">
        <f t="shared" si="2"/>
        <v>0</v>
      </c>
    </row>
    <row r="188" spans="3:31" ht="18" hidden="1" customHeight="1">
      <c r="C188" s="1323" t="str">
        <f>T(ESTIMATE!B176)</f>
        <v/>
      </c>
      <c r="D188" s="1323" t="e">
        <f>T(#REF!)</f>
        <v>#REF!</v>
      </c>
      <c r="E188" s="1323" t="e">
        <f>T(#REF!)</f>
        <v>#REF!</v>
      </c>
      <c r="F188" s="1323" t="e">
        <f>T(#REF!)</f>
        <v>#REF!</v>
      </c>
      <c r="G188" s="1323" t="e">
        <f>T(#REF!)</f>
        <v>#REF!</v>
      </c>
      <c r="H188" s="1323"/>
      <c r="I188" s="1323"/>
      <c r="J188" s="1323" t="e">
        <f>T(#REF!)</f>
        <v>#REF!</v>
      </c>
      <c r="K188" s="1323" t="e">
        <f>T(#REF!)</f>
        <v>#REF!</v>
      </c>
      <c r="L188" s="1323" t="e">
        <f>T(#REF!)</f>
        <v>#REF!</v>
      </c>
      <c r="M188" s="1323" t="e">
        <f>T(#REF!)</f>
        <v>#REF!</v>
      </c>
      <c r="N188" s="1324">
        <f>ESTIMATE!R176</f>
        <v>0</v>
      </c>
      <c r="O188" s="1324"/>
      <c r="P188" s="1324" t="str">
        <f>T(ESTIMATE!U176)</f>
        <v/>
      </c>
      <c r="Q188" s="1324"/>
      <c r="R188" s="1322"/>
      <c r="S188" s="1322"/>
      <c r="T188" s="1322"/>
      <c r="U188" s="1322"/>
      <c r="V188" s="1322"/>
      <c r="W188" s="1322"/>
      <c r="X188" s="1322"/>
      <c r="Y188" s="1322"/>
      <c r="Z188" s="1322"/>
      <c r="AA188" s="1322"/>
      <c r="AB188" s="1322"/>
      <c r="AC188" s="1322"/>
      <c r="AD188" s="1322"/>
      <c r="AE188" s="405">
        <f t="shared" si="2"/>
        <v>0</v>
      </c>
    </row>
    <row r="189" spans="3:31" ht="18" hidden="1" customHeight="1">
      <c r="C189" s="1323" t="str">
        <f>T(ESTIMATE!B177)</f>
        <v/>
      </c>
      <c r="D189" s="1323" t="e">
        <f>T(#REF!)</f>
        <v>#REF!</v>
      </c>
      <c r="E189" s="1323" t="e">
        <f>T(#REF!)</f>
        <v>#REF!</v>
      </c>
      <c r="F189" s="1323" t="e">
        <f>T(#REF!)</f>
        <v>#REF!</v>
      </c>
      <c r="G189" s="1323" t="e">
        <f>T(#REF!)</f>
        <v>#REF!</v>
      </c>
      <c r="H189" s="1323"/>
      <c r="I189" s="1323"/>
      <c r="J189" s="1323" t="e">
        <f>T(#REF!)</f>
        <v>#REF!</v>
      </c>
      <c r="K189" s="1323" t="e">
        <f>T(#REF!)</f>
        <v>#REF!</v>
      </c>
      <c r="L189" s="1323" t="e">
        <f>T(#REF!)</f>
        <v>#REF!</v>
      </c>
      <c r="M189" s="1323" t="e">
        <f>T(#REF!)</f>
        <v>#REF!</v>
      </c>
      <c r="N189" s="1324">
        <f>ESTIMATE!R177</f>
        <v>0</v>
      </c>
      <c r="O189" s="1324"/>
      <c r="P189" s="1324" t="str">
        <f>T(ESTIMATE!U177)</f>
        <v/>
      </c>
      <c r="Q189" s="1324"/>
      <c r="R189" s="1322"/>
      <c r="S189" s="1322"/>
      <c r="T189" s="1322"/>
      <c r="U189" s="1322"/>
      <c r="V189" s="1322"/>
      <c r="W189" s="1322"/>
      <c r="X189" s="1322"/>
      <c r="Y189" s="1322"/>
      <c r="Z189" s="1322"/>
      <c r="AA189" s="1322"/>
      <c r="AB189" s="1322"/>
      <c r="AC189" s="1322"/>
      <c r="AD189" s="1322"/>
      <c r="AE189" s="405">
        <f t="shared" si="2"/>
        <v>0</v>
      </c>
    </row>
    <row r="190" spans="3:31" ht="18" hidden="1" customHeight="1">
      <c r="C190" s="1323" t="str">
        <f>T(ESTIMATE!B178)</f>
        <v/>
      </c>
      <c r="D190" s="1323" t="e">
        <f>T(#REF!)</f>
        <v>#REF!</v>
      </c>
      <c r="E190" s="1323" t="e">
        <f>T(#REF!)</f>
        <v>#REF!</v>
      </c>
      <c r="F190" s="1323" t="e">
        <f>T(#REF!)</f>
        <v>#REF!</v>
      </c>
      <c r="G190" s="1323" t="e">
        <f>T(#REF!)</f>
        <v>#REF!</v>
      </c>
      <c r="H190" s="1323"/>
      <c r="I190" s="1323"/>
      <c r="J190" s="1323" t="e">
        <f>T(#REF!)</f>
        <v>#REF!</v>
      </c>
      <c r="K190" s="1323" t="e">
        <f>T(#REF!)</f>
        <v>#REF!</v>
      </c>
      <c r="L190" s="1323" t="e">
        <f>T(#REF!)</f>
        <v>#REF!</v>
      </c>
      <c r="M190" s="1323" t="e">
        <f>T(#REF!)</f>
        <v>#REF!</v>
      </c>
      <c r="N190" s="1324">
        <f>ESTIMATE!R178</f>
        <v>0</v>
      </c>
      <c r="O190" s="1324"/>
      <c r="P190" s="1324" t="str">
        <f>T(ESTIMATE!U178)</f>
        <v/>
      </c>
      <c r="Q190" s="1324"/>
      <c r="R190" s="1322"/>
      <c r="S190" s="1322"/>
      <c r="T190" s="1322"/>
      <c r="U190" s="1322"/>
      <c r="V190" s="1322"/>
      <c r="W190" s="1322"/>
      <c r="X190" s="1322"/>
      <c r="Y190" s="1322"/>
      <c r="Z190" s="1322"/>
      <c r="AA190" s="1322"/>
      <c r="AB190" s="1322"/>
      <c r="AC190" s="1322"/>
      <c r="AD190" s="1322"/>
      <c r="AE190" s="405">
        <f t="shared" si="2"/>
        <v>0</v>
      </c>
    </row>
    <row r="191" spans="3:31" ht="18" hidden="1" customHeight="1">
      <c r="C191" s="1323" t="str">
        <f>T(ESTIMATE!B179)</f>
        <v/>
      </c>
      <c r="D191" s="1323" t="e">
        <f>T(#REF!)</f>
        <v>#REF!</v>
      </c>
      <c r="E191" s="1323" t="e">
        <f>T(#REF!)</f>
        <v>#REF!</v>
      </c>
      <c r="F191" s="1323" t="e">
        <f>T(#REF!)</f>
        <v>#REF!</v>
      </c>
      <c r="G191" s="1323" t="e">
        <f>T(#REF!)</f>
        <v>#REF!</v>
      </c>
      <c r="H191" s="1323"/>
      <c r="I191" s="1323"/>
      <c r="J191" s="1323" t="e">
        <f>T(#REF!)</f>
        <v>#REF!</v>
      </c>
      <c r="K191" s="1323" t="e">
        <f>T(#REF!)</f>
        <v>#REF!</v>
      </c>
      <c r="L191" s="1323" t="e">
        <f>T(#REF!)</f>
        <v>#REF!</v>
      </c>
      <c r="M191" s="1323" t="e">
        <f>T(#REF!)</f>
        <v>#REF!</v>
      </c>
      <c r="N191" s="1324">
        <f>ESTIMATE!R179</f>
        <v>0</v>
      </c>
      <c r="O191" s="1324"/>
      <c r="P191" s="1324" t="str">
        <f>T(ESTIMATE!U179)</f>
        <v/>
      </c>
      <c r="Q191" s="1324"/>
      <c r="R191" s="1322"/>
      <c r="S191" s="1322"/>
      <c r="T191" s="1322"/>
      <c r="U191" s="1322"/>
      <c r="V191" s="1322"/>
      <c r="W191" s="1322"/>
      <c r="X191" s="1322"/>
      <c r="Y191" s="1322"/>
      <c r="Z191" s="1322"/>
      <c r="AA191" s="1322"/>
      <c r="AB191" s="1322"/>
      <c r="AC191" s="1322"/>
      <c r="AD191" s="1322"/>
      <c r="AE191" s="405">
        <f t="shared" si="2"/>
        <v>0</v>
      </c>
    </row>
    <row r="192" spans="3:31" ht="18" hidden="1" customHeight="1">
      <c r="C192" s="1323" t="str">
        <f>T(ESTIMATE!B180)</f>
        <v/>
      </c>
      <c r="D192" s="1323" t="e">
        <f>T(#REF!)</f>
        <v>#REF!</v>
      </c>
      <c r="E192" s="1323" t="e">
        <f>T(#REF!)</f>
        <v>#REF!</v>
      </c>
      <c r="F192" s="1323" t="e">
        <f>T(#REF!)</f>
        <v>#REF!</v>
      </c>
      <c r="G192" s="1323" t="e">
        <f>T(#REF!)</f>
        <v>#REF!</v>
      </c>
      <c r="H192" s="1323"/>
      <c r="I192" s="1323"/>
      <c r="J192" s="1323" t="e">
        <f>T(#REF!)</f>
        <v>#REF!</v>
      </c>
      <c r="K192" s="1323" t="e">
        <f>T(#REF!)</f>
        <v>#REF!</v>
      </c>
      <c r="L192" s="1323" t="e">
        <f>T(#REF!)</f>
        <v>#REF!</v>
      </c>
      <c r="M192" s="1323" t="e">
        <f>T(#REF!)</f>
        <v>#REF!</v>
      </c>
      <c r="N192" s="1324">
        <f>ESTIMATE!R180</f>
        <v>0</v>
      </c>
      <c r="O192" s="1324"/>
      <c r="P192" s="1324" t="str">
        <f>T(ESTIMATE!U180)</f>
        <v/>
      </c>
      <c r="Q192" s="1324"/>
      <c r="R192" s="1322"/>
      <c r="S192" s="1322"/>
      <c r="T192" s="1322"/>
      <c r="U192" s="1322"/>
      <c r="V192" s="1322"/>
      <c r="W192" s="1322"/>
      <c r="X192" s="1322"/>
      <c r="Y192" s="1322"/>
      <c r="Z192" s="1322"/>
      <c r="AA192" s="1322"/>
      <c r="AB192" s="1322"/>
      <c r="AC192" s="1322"/>
      <c r="AD192" s="1322"/>
      <c r="AE192" s="405">
        <f t="shared" si="2"/>
        <v>0</v>
      </c>
    </row>
    <row r="193" spans="3:31" ht="18" hidden="1" customHeight="1">
      <c r="C193" s="1323" t="str">
        <f>T(ESTIMATE!B181)</f>
        <v/>
      </c>
      <c r="D193" s="1323" t="e">
        <f>T(#REF!)</f>
        <v>#REF!</v>
      </c>
      <c r="E193" s="1323" t="e">
        <f>T(#REF!)</f>
        <v>#REF!</v>
      </c>
      <c r="F193" s="1323" t="e">
        <f>T(#REF!)</f>
        <v>#REF!</v>
      </c>
      <c r="G193" s="1323" t="e">
        <f>T(#REF!)</f>
        <v>#REF!</v>
      </c>
      <c r="H193" s="1323"/>
      <c r="I193" s="1323"/>
      <c r="J193" s="1323" t="e">
        <f>T(#REF!)</f>
        <v>#REF!</v>
      </c>
      <c r="K193" s="1323" t="e">
        <f>T(#REF!)</f>
        <v>#REF!</v>
      </c>
      <c r="L193" s="1323" t="e">
        <f>T(#REF!)</f>
        <v>#REF!</v>
      </c>
      <c r="M193" s="1323" t="e">
        <f>T(#REF!)</f>
        <v>#REF!</v>
      </c>
      <c r="N193" s="1324">
        <f>ESTIMATE!R181</f>
        <v>0</v>
      </c>
      <c r="O193" s="1324"/>
      <c r="P193" s="1324" t="str">
        <f>T(ESTIMATE!U181)</f>
        <v/>
      </c>
      <c r="Q193" s="1324"/>
      <c r="R193" s="1322"/>
      <c r="S193" s="1322"/>
      <c r="T193" s="1322"/>
      <c r="U193" s="1322"/>
      <c r="V193" s="1322"/>
      <c r="W193" s="1322"/>
      <c r="X193" s="1322"/>
      <c r="Y193" s="1322"/>
      <c r="Z193" s="1322"/>
      <c r="AA193" s="1322"/>
      <c r="AB193" s="1322"/>
      <c r="AC193" s="1322"/>
      <c r="AD193" s="1322"/>
      <c r="AE193" s="405">
        <f t="shared" si="2"/>
        <v>0</v>
      </c>
    </row>
    <row r="194" spans="3:31" ht="18" hidden="1" customHeight="1">
      <c r="C194" s="1323" t="str">
        <f>T(ESTIMATE!B182)</f>
        <v/>
      </c>
      <c r="D194" s="1323" t="e">
        <f>T(#REF!)</f>
        <v>#REF!</v>
      </c>
      <c r="E194" s="1323" t="e">
        <f>T(#REF!)</f>
        <v>#REF!</v>
      </c>
      <c r="F194" s="1323" t="e">
        <f>T(#REF!)</f>
        <v>#REF!</v>
      </c>
      <c r="G194" s="1323" t="e">
        <f>T(#REF!)</f>
        <v>#REF!</v>
      </c>
      <c r="H194" s="1323"/>
      <c r="I194" s="1323"/>
      <c r="J194" s="1323" t="e">
        <f>T(#REF!)</f>
        <v>#REF!</v>
      </c>
      <c r="K194" s="1323" t="e">
        <f>T(#REF!)</f>
        <v>#REF!</v>
      </c>
      <c r="L194" s="1323" t="e">
        <f>T(#REF!)</f>
        <v>#REF!</v>
      </c>
      <c r="M194" s="1323" t="e">
        <f>T(#REF!)</f>
        <v>#REF!</v>
      </c>
      <c r="N194" s="1324">
        <f>ESTIMATE!R182</f>
        <v>0</v>
      </c>
      <c r="O194" s="1324"/>
      <c r="P194" s="1324" t="str">
        <f>T(ESTIMATE!U182)</f>
        <v/>
      </c>
      <c r="Q194" s="1324"/>
      <c r="R194" s="1322"/>
      <c r="S194" s="1322"/>
      <c r="T194" s="1322"/>
      <c r="U194" s="1322"/>
      <c r="V194" s="1322"/>
      <c r="W194" s="1322"/>
      <c r="X194" s="1322"/>
      <c r="Y194" s="1322"/>
      <c r="Z194" s="1322"/>
      <c r="AA194" s="1322"/>
      <c r="AB194" s="1322"/>
      <c r="AC194" s="1322"/>
      <c r="AD194" s="1322"/>
      <c r="AE194" s="405">
        <f t="shared" si="2"/>
        <v>0</v>
      </c>
    </row>
    <row r="195" spans="3:31" ht="18" hidden="1" customHeight="1">
      <c r="C195" s="1323" t="str">
        <f>T(ESTIMATE!B183)</f>
        <v/>
      </c>
      <c r="D195" s="1323" t="e">
        <f>T(#REF!)</f>
        <v>#REF!</v>
      </c>
      <c r="E195" s="1323" t="e">
        <f>T(#REF!)</f>
        <v>#REF!</v>
      </c>
      <c r="F195" s="1323" t="e">
        <f>T(#REF!)</f>
        <v>#REF!</v>
      </c>
      <c r="G195" s="1323" t="e">
        <f>T(#REF!)</f>
        <v>#REF!</v>
      </c>
      <c r="H195" s="1323"/>
      <c r="I195" s="1323"/>
      <c r="J195" s="1323" t="e">
        <f>T(#REF!)</f>
        <v>#REF!</v>
      </c>
      <c r="K195" s="1323" t="e">
        <f>T(#REF!)</f>
        <v>#REF!</v>
      </c>
      <c r="L195" s="1323" t="e">
        <f>T(#REF!)</f>
        <v>#REF!</v>
      </c>
      <c r="M195" s="1323" t="e">
        <f>T(#REF!)</f>
        <v>#REF!</v>
      </c>
      <c r="N195" s="1324">
        <f>ESTIMATE!R183</f>
        <v>0</v>
      </c>
      <c r="O195" s="1324"/>
      <c r="P195" s="1324" t="str">
        <f>T(ESTIMATE!U183)</f>
        <v/>
      </c>
      <c r="Q195" s="1324"/>
      <c r="R195" s="1322"/>
      <c r="S195" s="1322"/>
      <c r="T195" s="1322"/>
      <c r="U195" s="1322"/>
      <c r="V195" s="1322"/>
      <c r="W195" s="1322"/>
      <c r="X195" s="1322"/>
      <c r="Y195" s="1322"/>
      <c r="Z195" s="1322"/>
      <c r="AA195" s="1322"/>
      <c r="AB195" s="1322"/>
      <c r="AC195" s="1322"/>
      <c r="AD195" s="1322"/>
      <c r="AE195" s="405">
        <f t="shared" si="2"/>
        <v>0</v>
      </c>
    </row>
    <row r="196" spans="3:31" ht="18" hidden="1" customHeight="1">
      <c r="C196" s="1323" t="str">
        <f>T(ESTIMATE!B184)</f>
        <v/>
      </c>
      <c r="D196" s="1323" t="e">
        <f>T(#REF!)</f>
        <v>#REF!</v>
      </c>
      <c r="E196" s="1323" t="e">
        <f>T(#REF!)</f>
        <v>#REF!</v>
      </c>
      <c r="F196" s="1323" t="e">
        <f>T(#REF!)</f>
        <v>#REF!</v>
      </c>
      <c r="G196" s="1323" t="e">
        <f>T(#REF!)</f>
        <v>#REF!</v>
      </c>
      <c r="H196" s="1323"/>
      <c r="I196" s="1323"/>
      <c r="J196" s="1323" t="e">
        <f>T(#REF!)</f>
        <v>#REF!</v>
      </c>
      <c r="K196" s="1323" t="e">
        <f>T(#REF!)</f>
        <v>#REF!</v>
      </c>
      <c r="L196" s="1323" t="e">
        <f>T(#REF!)</f>
        <v>#REF!</v>
      </c>
      <c r="M196" s="1323" t="e">
        <f>T(#REF!)</f>
        <v>#REF!</v>
      </c>
      <c r="N196" s="1324">
        <f>ESTIMATE!R184</f>
        <v>0</v>
      </c>
      <c r="O196" s="1324"/>
      <c r="P196" s="1324" t="str">
        <f>T(ESTIMATE!U184)</f>
        <v/>
      </c>
      <c r="Q196" s="1324"/>
      <c r="R196" s="1322"/>
      <c r="S196" s="1322"/>
      <c r="T196" s="1322"/>
      <c r="U196" s="1322"/>
      <c r="V196" s="1322"/>
      <c r="W196" s="1322"/>
      <c r="X196" s="1322"/>
      <c r="Y196" s="1322"/>
      <c r="Z196" s="1322"/>
      <c r="AA196" s="1322"/>
      <c r="AB196" s="1322"/>
      <c r="AC196" s="1322"/>
      <c r="AD196" s="1322"/>
      <c r="AE196" s="405">
        <f t="shared" si="2"/>
        <v>0</v>
      </c>
    </row>
    <row r="197" spans="3:31" ht="18" hidden="1" customHeight="1">
      <c r="C197" s="598"/>
      <c r="D197" s="599"/>
      <c r="E197" s="599"/>
      <c r="F197" s="599"/>
      <c r="G197" s="599"/>
      <c r="H197" s="599"/>
      <c r="I197" s="599"/>
      <c r="J197" s="599"/>
      <c r="K197" s="599"/>
      <c r="L197" s="599"/>
      <c r="M197" s="599"/>
      <c r="N197" s="1357">
        <f>N156</f>
        <v>4500</v>
      </c>
      <c r="O197" s="1357"/>
      <c r="P197" s="1358" t="str">
        <f>T(ESTIMATE!U176)</f>
        <v/>
      </c>
      <c r="Q197" s="1359"/>
      <c r="R197" s="600"/>
      <c r="S197" s="600"/>
      <c r="T197" s="600"/>
      <c r="U197" s="600"/>
      <c r="V197" s="600"/>
      <c r="W197" s="600"/>
      <c r="X197" s="600"/>
      <c r="Y197" s="600"/>
      <c r="Z197" s="600"/>
      <c r="AA197" s="600"/>
      <c r="AB197" s="600"/>
      <c r="AC197" s="600"/>
      <c r="AD197" s="601"/>
      <c r="AE197" s="405">
        <f t="shared" si="2"/>
        <v>4500</v>
      </c>
    </row>
    <row r="198" spans="3:31" ht="22" hidden="1" customHeight="1">
      <c r="C198" s="1333" t="str">
        <f>T(ESTIMATE!B189)</f>
        <v>DECKS/PORCHES</v>
      </c>
      <c r="D198" s="1333" t="e">
        <f>T(#REF!)</f>
        <v>#REF!</v>
      </c>
      <c r="E198" s="1333" t="e">
        <f>T(#REF!)</f>
        <v>#REF!</v>
      </c>
      <c r="F198" s="1333" t="e">
        <f>T(#REF!)</f>
        <v>#REF!</v>
      </c>
      <c r="G198" s="1333" t="e">
        <f>T(#REF!)</f>
        <v>#REF!</v>
      </c>
      <c r="H198" s="1333"/>
      <c r="I198" s="1333"/>
      <c r="J198" s="1333" t="e">
        <f>T(#REF!)</f>
        <v>#REF!</v>
      </c>
      <c r="K198" s="1333" t="e">
        <f>T(#REF!)</f>
        <v>#REF!</v>
      </c>
      <c r="L198" s="1333" t="e">
        <f>T(#REF!)</f>
        <v>#REF!</v>
      </c>
      <c r="M198" s="1334" t="e">
        <f>T(#REF!)</f>
        <v>#REF!</v>
      </c>
      <c r="N198" s="1331">
        <f>SUM(N199:O238)</f>
        <v>100</v>
      </c>
      <c r="O198" s="1332"/>
      <c r="P198" s="1328"/>
      <c r="Q198" s="1330"/>
      <c r="R198" s="1328"/>
      <c r="S198" s="1329"/>
      <c r="T198" s="1329"/>
      <c r="U198" s="1329"/>
      <c r="V198" s="1329"/>
      <c r="W198" s="1329"/>
      <c r="X198" s="1329"/>
      <c r="Y198" s="1329"/>
      <c r="Z198" s="1329"/>
      <c r="AA198" s="1329"/>
      <c r="AB198" s="1329"/>
      <c r="AC198" s="1329"/>
      <c r="AD198" s="1329"/>
      <c r="AE198" s="405">
        <f t="shared" si="2"/>
        <v>100</v>
      </c>
    </row>
    <row r="199" spans="3:31" ht="18" hidden="1" customHeight="1">
      <c r="C199" s="1323" t="str">
        <f>T(ESTIMATE!B190)</f>
        <v>Decking</v>
      </c>
      <c r="D199" s="1323" t="e">
        <f>T(#REF!)</f>
        <v>#REF!</v>
      </c>
      <c r="E199" s="1323" t="e">
        <f>T(#REF!)</f>
        <v>#REF!</v>
      </c>
      <c r="F199" s="1323" t="e">
        <f>T(#REF!)</f>
        <v>#REF!</v>
      </c>
      <c r="G199" s="1323" t="e">
        <f>T(#REF!)</f>
        <v>#REF!</v>
      </c>
      <c r="H199" s="1323"/>
      <c r="I199" s="1323"/>
      <c r="J199" s="1323" t="e">
        <f>T(#REF!)</f>
        <v>#REF!</v>
      </c>
      <c r="K199" s="1323" t="e">
        <f>T(#REF!)</f>
        <v>#REF!</v>
      </c>
      <c r="L199" s="1323" t="e">
        <f>T(#REF!)</f>
        <v>#REF!</v>
      </c>
      <c r="M199" s="1323" t="e">
        <f>T(#REF!)</f>
        <v>#REF!</v>
      </c>
      <c r="N199" s="1324">
        <f>ESTIMATE!R190</f>
        <v>0</v>
      </c>
      <c r="O199" s="1324"/>
      <c r="P199" s="1324" t="str">
        <f>T(ESTIMATE!U190)</f>
        <v/>
      </c>
      <c r="Q199" s="1324"/>
      <c r="R199" s="1322"/>
      <c r="S199" s="1322"/>
      <c r="T199" s="1322"/>
      <c r="U199" s="1322"/>
      <c r="V199" s="1322"/>
      <c r="W199" s="1322"/>
      <c r="X199" s="1322"/>
      <c r="Y199" s="1322"/>
      <c r="Z199" s="1322"/>
      <c r="AA199" s="1322"/>
      <c r="AB199" s="1322"/>
      <c r="AC199" s="1322"/>
      <c r="AD199" s="1322"/>
      <c r="AE199" s="405">
        <f t="shared" si="2"/>
        <v>0</v>
      </c>
    </row>
    <row r="200" spans="3:31" ht="18" hidden="1" customHeight="1">
      <c r="C200" s="1323" t="str">
        <f>T(ESTIMATE!B191)</f>
        <v>Deck bid/allowance</v>
      </c>
      <c r="D200" s="1323" t="e">
        <f>T(#REF!)</f>
        <v>#REF!</v>
      </c>
      <c r="E200" s="1323" t="e">
        <f>T(#REF!)</f>
        <v>#REF!</v>
      </c>
      <c r="F200" s="1323" t="e">
        <f>T(#REF!)</f>
        <v>#REF!</v>
      </c>
      <c r="G200" s="1323" t="e">
        <f>T(#REF!)</f>
        <v>#REF!</v>
      </c>
      <c r="H200" s="1323"/>
      <c r="I200" s="1323"/>
      <c r="J200" s="1323" t="e">
        <f>T(#REF!)</f>
        <v>#REF!</v>
      </c>
      <c r="K200" s="1323" t="e">
        <f>T(#REF!)</f>
        <v>#REF!</v>
      </c>
      <c r="L200" s="1323" t="e">
        <f>T(#REF!)</f>
        <v>#REF!</v>
      </c>
      <c r="M200" s="1323" t="e">
        <f>T(#REF!)</f>
        <v>#REF!</v>
      </c>
      <c r="N200" s="1324">
        <f>ESTIMATE!R191</f>
        <v>0</v>
      </c>
      <c r="O200" s="1324"/>
      <c r="P200" s="1324" t="str">
        <f>T(ESTIMATE!U191)</f>
        <v>ls</v>
      </c>
      <c r="Q200" s="1324"/>
      <c r="R200" s="1322"/>
      <c r="S200" s="1322"/>
      <c r="T200" s="1322"/>
      <c r="U200" s="1322"/>
      <c r="V200" s="1322"/>
      <c r="W200" s="1322"/>
      <c r="X200" s="1322"/>
      <c r="Y200" s="1322"/>
      <c r="Z200" s="1322"/>
      <c r="AA200" s="1322"/>
      <c r="AB200" s="1322"/>
      <c r="AC200" s="1322"/>
      <c r="AD200" s="1322"/>
      <c r="AE200" s="405">
        <f t="shared" si="2"/>
        <v>0</v>
      </c>
    </row>
    <row r="201" spans="3:31" ht="18" hidden="1" customHeight="1">
      <c r="C201" s="1323" t="str">
        <f>T(ESTIMATE!B192)</f>
        <v>New deck, columns, joists, railing-treated lumber</v>
      </c>
      <c r="D201" s="1323" t="e">
        <f>T(#REF!)</f>
        <v>#REF!</v>
      </c>
      <c r="E201" s="1323" t="e">
        <f>T(#REF!)</f>
        <v>#REF!</v>
      </c>
      <c r="F201" s="1323" t="e">
        <f>T(#REF!)</f>
        <v>#REF!</v>
      </c>
      <c r="G201" s="1323" t="e">
        <f>T(#REF!)</f>
        <v>#REF!</v>
      </c>
      <c r="H201" s="1323"/>
      <c r="I201" s="1323"/>
      <c r="J201" s="1323" t="e">
        <f>T(#REF!)</f>
        <v>#REF!</v>
      </c>
      <c r="K201" s="1323" t="e">
        <f>T(#REF!)</f>
        <v>#REF!</v>
      </c>
      <c r="L201" s="1323" t="e">
        <f>T(#REF!)</f>
        <v>#REF!</v>
      </c>
      <c r="M201" s="1323" t="e">
        <f>T(#REF!)</f>
        <v>#REF!</v>
      </c>
      <c r="N201" s="1324">
        <f>ESTIMATE!R192</f>
        <v>0</v>
      </c>
      <c r="O201" s="1324"/>
      <c r="P201" s="1324" t="str">
        <f>T(ESTIMATE!U192)</f>
        <v>sf</v>
      </c>
      <c r="Q201" s="1324"/>
      <c r="R201" s="1322"/>
      <c r="S201" s="1322"/>
      <c r="T201" s="1322"/>
      <c r="U201" s="1322"/>
      <c r="V201" s="1322"/>
      <c r="W201" s="1322"/>
      <c r="X201" s="1322"/>
      <c r="Y201" s="1322"/>
      <c r="Z201" s="1322"/>
      <c r="AA201" s="1322"/>
      <c r="AB201" s="1322"/>
      <c r="AC201" s="1322"/>
      <c r="AD201" s="1322"/>
      <c r="AE201" s="405">
        <f t="shared" si="2"/>
        <v>0</v>
      </c>
    </row>
    <row r="202" spans="3:31" ht="18" hidden="1" customHeight="1">
      <c r="C202" s="1323" t="str">
        <f>T(ESTIMATE!B193)</f>
        <v>New deck, columns, joists, railing-cedar</v>
      </c>
      <c r="D202" s="1323" t="e">
        <f>T(#REF!)</f>
        <v>#REF!</v>
      </c>
      <c r="E202" s="1323" t="e">
        <f>T(#REF!)</f>
        <v>#REF!</v>
      </c>
      <c r="F202" s="1323" t="e">
        <f>T(#REF!)</f>
        <v>#REF!</v>
      </c>
      <c r="G202" s="1323" t="e">
        <f>T(#REF!)</f>
        <v>#REF!</v>
      </c>
      <c r="H202" s="1323"/>
      <c r="I202" s="1323"/>
      <c r="J202" s="1323" t="e">
        <f>T(#REF!)</f>
        <v>#REF!</v>
      </c>
      <c r="K202" s="1323" t="e">
        <f>T(#REF!)</f>
        <v>#REF!</v>
      </c>
      <c r="L202" s="1323" t="e">
        <f>T(#REF!)</f>
        <v>#REF!</v>
      </c>
      <c r="M202" s="1323" t="e">
        <f>T(#REF!)</f>
        <v>#REF!</v>
      </c>
      <c r="N202" s="1324">
        <f>ESTIMATE!R193</f>
        <v>100</v>
      </c>
      <c r="O202" s="1324"/>
      <c r="P202" s="1324" t="str">
        <f>T(ESTIMATE!U193)</f>
        <v>sf</v>
      </c>
      <c r="Q202" s="1324"/>
      <c r="R202" s="1322"/>
      <c r="S202" s="1322"/>
      <c r="T202" s="1322"/>
      <c r="U202" s="1322"/>
      <c r="V202" s="1322"/>
      <c r="W202" s="1322"/>
      <c r="X202" s="1322"/>
      <c r="Y202" s="1322"/>
      <c r="Z202" s="1322"/>
      <c r="AA202" s="1322"/>
      <c r="AB202" s="1322"/>
      <c r="AC202" s="1322"/>
      <c r="AD202" s="1322"/>
      <c r="AE202" s="405">
        <f t="shared" si="2"/>
        <v>100</v>
      </c>
    </row>
    <row r="203" spans="3:31" ht="18" hidden="1" customHeight="1">
      <c r="C203" s="1323" t="str">
        <f>T(ESTIMATE!B194)</f>
        <v>Existing deck, replace decking</v>
      </c>
      <c r="D203" s="1323" t="e">
        <f>T(#REF!)</f>
        <v>#REF!</v>
      </c>
      <c r="E203" s="1323" t="e">
        <f>T(#REF!)</f>
        <v>#REF!</v>
      </c>
      <c r="F203" s="1323" t="e">
        <f>T(#REF!)</f>
        <v>#REF!</v>
      </c>
      <c r="G203" s="1323" t="e">
        <f>T(#REF!)</f>
        <v>#REF!</v>
      </c>
      <c r="H203" s="1323"/>
      <c r="I203" s="1323"/>
      <c r="J203" s="1323" t="e">
        <f>T(#REF!)</f>
        <v>#REF!</v>
      </c>
      <c r="K203" s="1323" t="e">
        <f>T(#REF!)</f>
        <v>#REF!</v>
      </c>
      <c r="L203" s="1323" t="e">
        <f>T(#REF!)</f>
        <v>#REF!</v>
      </c>
      <c r="M203" s="1323" t="e">
        <f>T(#REF!)</f>
        <v>#REF!</v>
      </c>
      <c r="N203" s="1324">
        <f>ESTIMATE!R194</f>
        <v>0</v>
      </c>
      <c r="O203" s="1324"/>
      <c r="P203" s="1324" t="str">
        <f>T(ESTIMATE!U194)</f>
        <v>sf</v>
      </c>
      <c r="Q203" s="1324"/>
      <c r="R203" s="1322"/>
      <c r="S203" s="1322"/>
      <c r="T203" s="1322"/>
      <c r="U203" s="1322"/>
      <c r="V203" s="1322"/>
      <c r="W203" s="1322"/>
      <c r="X203" s="1322"/>
      <c r="Y203" s="1322"/>
      <c r="Z203" s="1322"/>
      <c r="AA203" s="1322"/>
      <c r="AB203" s="1322"/>
      <c r="AC203" s="1322"/>
      <c r="AD203" s="1322"/>
      <c r="AE203" s="405">
        <f t="shared" si="2"/>
        <v>0</v>
      </c>
    </row>
    <row r="204" spans="3:31" ht="18" hidden="1" customHeight="1">
      <c r="C204" s="1323" t="str">
        <f>T(ESTIMATE!B195)</f>
        <v>Install railing w/ wood balusters only</v>
      </c>
      <c r="D204" s="1323" t="e">
        <f>T(#REF!)</f>
        <v>#REF!</v>
      </c>
      <c r="E204" s="1323" t="e">
        <f>T(#REF!)</f>
        <v>#REF!</v>
      </c>
      <c r="F204" s="1323" t="e">
        <f>T(#REF!)</f>
        <v>#REF!</v>
      </c>
      <c r="G204" s="1323" t="e">
        <f>T(#REF!)</f>
        <v>#REF!</v>
      </c>
      <c r="H204" s="1323"/>
      <c r="I204" s="1323"/>
      <c r="J204" s="1323" t="e">
        <f>T(#REF!)</f>
        <v>#REF!</v>
      </c>
      <c r="K204" s="1323" t="e">
        <f>T(#REF!)</f>
        <v>#REF!</v>
      </c>
      <c r="L204" s="1323" t="e">
        <f>T(#REF!)</f>
        <v>#REF!</v>
      </c>
      <c r="M204" s="1323" t="e">
        <f>T(#REF!)</f>
        <v>#REF!</v>
      </c>
      <c r="N204" s="1324">
        <f>ESTIMATE!R195</f>
        <v>0</v>
      </c>
      <c r="O204" s="1324"/>
      <c r="P204" s="1324" t="str">
        <f>T(ESTIMATE!U195)</f>
        <v>lf</v>
      </c>
      <c r="Q204" s="1324"/>
      <c r="R204" s="1322"/>
      <c r="S204" s="1322"/>
      <c r="T204" s="1322"/>
      <c r="U204" s="1322"/>
      <c r="V204" s="1322"/>
      <c r="W204" s="1322"/>
      <c r="X204" s="1322"/>
      <c r="Y204" s="1322"/>
      <c r="Z204" s="1322"/>
      <c r="AA204" s="1322"/>
      <c r="AB204" s="1322"/>
      <c r="AC204" s="1322"/>
      <c r="AD204" s="1322"/>
      <c r="AE204" s="405">
        <f t="shared" si="2"/>
        <v>0</v>
      </c>
    </row>
    <row r="205" spans="3:31" ht="18" hidden="1" customHeight="1">
      <c r="C205" s="1323" t="str">
        <f>T(ESTIMATE!B196)</f>
        <v>Install railing w/ metal balusters only</v>
      </c>
      <c r="D205" s="1323" t="e">
        <f>T(#REF!)</f>
        <v>#REF!</v>
      </c>
      <c r="E205" s="1323" t="e">
        <f>T(#REF!)</f>
        <v>#REF!</v>
      </c>
      <c r="F205" s="1323" t="e">
        <f>T(#REF!)</f>
        <v>#REF!</v>
      </c>
      <c r="G205" s="1323" t="e">
        <f>T(#REF!)</f>
        <v>#REF!</v>
      </c>
      <c r="H205" s="1323"/>
      <c r="I205" s="1323"/>
      <c r="J205" s="1323" t="e">
        <f>T(#REF!)</f>
        <v>#REF!</v>
      </c>
      <c r="K205" s="1323" t="e">
        <f>T(#REF!)</f>
        <v>#REF!</v>
      </c>
      <c r="L205" s="1323" t="e">
        <f>T(#REF!)</f>
        <v>#REF!</v>
      </c>
      <c r="M205" s="1323" t="e">
        <f>T(#REF!)</f>
        <v>#REF!</v>
      </c>
      <c r="N205" s="1324">
        <f>ESTIMATE!R196</f>
        <v>0</v>
      </c>
      <c r="O205" s="1324"/>
      <c r="P205" s="1324" t="str">
        <f>T(ESTIMATE!U196)</f>
        <v>lf</v>
      </c>
      <c r="Q205" s="1324"/>
      <c r="R205" s="1322"/>
      <c r="S205" s="1322"/>
      <c r="T205" s="1322"/>
      <c r="U205" s="1322"/>
      <c r="V205" s="1322"/>
      <c r="W205" s="1322"/>
      <c r="X205" s="1322"/>
      <c r="Y205" s="1322"/>
      <c r="Z205" s="1322"/>
      <c r="AA205" s="1322"/>
      <c r="AB205" s="1322"/>
      <c r="AC205" s="1322"/>
      <c r="AD205" s="1322"/>
      <c r="AE205" s="405">
        <f t="shared" si="2"/>
        <v>0</v>
      </c>
    </row>
    <row r="206" spans="3:31" ht="18" hidden="1" customHeight="1">
      <c r="C206" s="1323" t="str">
        <f>T(ESTIMATE!B197)</f>
        <v>Stairs, 5 to 7 risers</v>
      </c>
      <c r="D206" s="1323" t="e">
        <f>T(#REF!)</f>
        <v>#REF!</v>
      </c>
      <c r="E206" s="1323" t="e">
        <f>T(#REF!)</f>
        <v>#REF!</v>
      </c>
      <c r="F206" s="1323" t="e">
        <f>T(#REF!)</f>
        <v>#REF!</v>
      </c>
      <c r="G206" s="1323" t="e">
        <f>T(#REF!)</f>
        <v>#REF!</v>
      </c>
      <c r="H206" s="1323"/>
      <c r="I206" s="1323"/>
      <c r="J206" s="1323" t="e">
        <f>T(#REF!)</f>
        <v>#REF!</v>
      </c>
      <c r="K206" s="1323" t="e">
        <f>T(#REF!)</f>
        <v>#REF!</v>
      </c>
      <c r="L206" s="1323" t="e">
        <f>T(#REF!)</f>
        <v>#REF!</v>
      </c>
      <c r="M206" s="1323" t="e">
        <f>T(#REF!)</f>
        <v>#REF!</v>
      </c>
      <c r="N206" s="1324">
        <f>ESTIMATE!R197</f>
        <v>0</v>
      </c>
      <c r="O206" s="1324"/>
      <c r="P206" s="1324" t="str">
        <f>T(ESTIMATE!U197)</f>
        <v>ea</v>
      </c>
      <c r="Q206" s="1324"/>
      <c r="R206" s="1322"/>
      <c r="S206" s="1322"/>
      <c r="T206" s="1322"/>
      <c r="U206" s="1322"/>
      <c r="V206" s="1322"/>
      <c r="W206" s="1322"/>
      <c r="X206" s="1322"/>
      <c r="Y206" s="1322"/>
      <c r="Z206" s="1322"/>
      <c r="AA206" s="1322"/>
      <c r="AB206" s="1322"/>
      <c r="AC206" s="1322"/>
      <c r="AD206" s="1322"/>
      <c r="AE206" s="405">
        <f t="shared" si="2"/>
        <v>0</v>
      </c>
    </row>
    <row r="207" spans="3:31" ht="18" hidden="1" customHeight="1">
      <c r="C207" s="1323" t="str">
        <f>T(ESTIMATE!B198)</f>
        <v/>
      </c>
      <c r="D207" s="1323" t="e">
        <f>T(#REF!)</f>
        <v>#REF!</v>
      </c>
      <c r="E207" s="1323" t="e">
        <f>T(#REF!)</f>
        <v>#REF!</v>
      </c>
      <c r="F207" s="1323" t="e">
        <f>T(#REF!)</f>
        <v>#REF!</v>
      </c>
      <c r="G207" s="1323" t="e">
        <f>T(#REF!)</f>
        <v>#REF!</v>
      </c>
      <c r="H207" s="1323"/>
      <c r="I207" s="1323"/>
      <c r="J207" s="1323" t="e">
        <f>T(#REF!)</f>
        <v>#REF!</v>
      </c>
      <c r="K207" s="1323" t="e">
        <f>T(#REF!)</f>
        <v>#REF!</v>
      </c>
      <c r="L207" s="1323" t="e">
        <f>T(#REF!)</f>
        <v>#REF!</v>
      </c>
      <c r="M207" s="1323" t="e">
        <f>T(#REF!)</f>
        <v>#REF!</v>
      </c>
      <c r="N207" s="1324">
        <f>ESTIMATE!R198</f>
        <v>0</v>
      </c>
      <c r="O207" s="1324"/>
      <c r="P207" s="1324" t="str">
        <f>T(ESTIMATE!U198)</f>
        <v/>
      </c>
      <c r="Q207" s="1324"/>
      <c r="R207" s="1322"/>
      <c r="S207" s="1322"/>
      <c r="T207" s="1322"/>
      <c r="U207" s="1322"/>
      <c r="V207" s="1322"/>
      <c r="W207" s="1322"/>
      <c r="X207" s="1322"/>
      <c r="Y207" s="1322"/>
      <c r="Z207" s="1322"/>
      <c r="AA207" s="1322"/>
      <c r="AB207" s="1322"/>
      <c r="AC207" s="1322"/>
      <c r="AD207" s="1322"/>
      <c r="AE207" s="405">
        <f t="shared" si="2"/>
        <v>0</v>
      </c>
    </row>
    <row r="208" spans="3:31" ht="18" hidden="1" customHeight="1">
      <c r="C208" s="1323" t="str">
        <f>T(ESTIMATE!B199)</f>
        <v/>
      </c>
      <c r="D208" s="1323" t="e">
        <f>T(#REF!)</f>
        <v>#REF!</v>
      </c>
      <c r="E208" s="1323" t="e">
        <f>T(#REF!)</f>
        <v>#REF!</v>
      </c>
      <c r="F208" s="1323" t="e">
        <f>T(#REF!)</f>
        <v>#REF!</v>
      </c>
      <c r="G208" s="1323" t="e">
        <f>T(#REF!)</f>
        <v>#REF!</v>
      </c>
      <c r="H208" s="1323"/>
      <c r="I208" s="1323"/>
      <c r="J208" s="1323" t="e">
        <f>T(#REF!)</f>
        <v>#REF!</v>
      </c>
      <c r="K208" s="1323" t="e">
        <f>T(#REF!)</f>
        <v>#REF!</v>
      </c>
      <c r="L208" s="1323" t="e">
        <f>T(#REF!)</f>
        <v>#REF!</v>
      </c>
      <c r="M208" s="1323" t="e">
        <f>T(#REF!)</f>
        <v>#REF!</v>
      </c>
      <c r="N208" s="1324">
        <f>ESTIMATE!R199</f>
        <v>0</v>
      </c>
      <c r="O208" s="1324"/>
      <c r="P208" s="1324" t="str">
        <f>T(ESTIMATE!U199)</f>
        <v/>
      </c>
      <c r="Q208" s="1324"/>
      <c r="R208" s="1322"/>
      <c r="S208" s="1322"/>
      <c r="T208" s="1322"/>
      <c r="U208" s="1322"/>
      <c r="V208" s="1322"/>
      <c r="W208" s="1322"/>
      <c r="X208" s="1322"/>
      <c r="Y208" s="1322"/>
      <c r="Z208" s="1322"/>
      <c r="AA208" s="1322"/>
      <c r="AB208" s="1322"/>
      <c r="AC208" s="1322"/>
      <c r="AD208" s="1322"/>
      <c r="AE208" s="405">
        <f t="shared" si="2"/>
        <v>0</v>
      </c>
    </row>
    <row r="209" spans="3:31" ht="18" hidden="1" customHeight="1">
      <c r="C209" s="1323" t="str">
        <f>T(ESTIMATE!B200)</f>
        <v>Miscellaneous Deck</v>
      </c>
      <c r="D209" s="1323" t="e">
        <f>T(#REF!)</f>
        <v>#REF!</v>
      </c>
      <c r="E209" s="1323" t="e">
        <f>T(#REF!)</f>
        <v>#REF!</v>
      </c>
      <c r="F209" s="1323" t="e">
        <f>T(#REF!)</f>
        <v>#REF!</v>
      </c>
      <c r="G209" s="1323" t="e">
        <f>T(#REF!)</f>
        <v>#REF!</v>
      </c>
      <c r="H209" s="1323"/>
      <c r="I209" s="1323"/>
      <c r="J209" s="1323" t="e">
        <f>T(#REF!)</f>
        <v>#REF!</v>
      </c>
      <c r="K209" s="1323" t="e">
        <f>T(#REF!)</f>
        <v>#REF!</v>
      </c>
      <c r="L209" s="1323" t="e">
        <f>T(#REF!)</f>
        <v>#REF!</v>
      </c>
      <c r="M209" s="1323" t="e">
        <f>T(#REF!)</f>
        <v>#REF!</v>
      </c>
      <c r="N209" s="1324">
        <f>ESTIMATE!R200</f>
        <v>0</v>
      </c>
      <c r="O209" s="1324"/>
      <c r="P209" s="1324" t="str">
        <f>T(ESTIMATE!U200)</f>
        <v/>
      </c>
      <c r="Q209" s="1324"/>
      <c r="R209" s="1322"/>
      <c r="S209" s="1322"/>
      <c r="T209" s="1322"/>
      <c r="U209" s="1322"/>
      <c r="V209" s="1322"/>
      <c r="W209" s="1322"/>
      <c r="X209" s="1322"/>
      <c r="Y209" s="1322"/>
      <c r="Z209" s="1322"/>
      <c r="AA209" s="1322"/>
      <c r="AB209" s="1322"/>
      <c r="AC209" s="1322"/>
      <c r="AD209" s="1322"/>
      <c r="AE209" s="405">
        <f t="shared" si="2"/>
        <v>0</v>
      </c>
    </row>
    <row r="210" spans="3:31" ht="18" hidden="1" customHeight="1">
      <c r="C210" s="1323" t="str">
        <f>T(ESTIMATE!B201)</f>
        <v>Deck permit costs</v>
      </c>
      <c r="D210" s="1323" t="e">
        <f>T(#REF!)</f>
        <v>#REF!</v>
      </c>
      <c r="E210" s="1323" t="e">
        <f>T(#REF!)</f>
        <v>#REF!</v>
      </c>
      <c r="F210" s="1323" t="e">
        <f>T(#REF!)</f>
        <v>#REF!</v>
      </c>
      <c r="G210" s="1323" t="e">
        <f>T(#REF!)</f>
        <v>#REF!</v>
      </c>
      <c r="H210" s="1323"/>
      <c r="I210" s="1323"/>
      <c r="J210" s="1323" t="e">
        <f>T(#REF!)</f>
        <v>#REF!</v>
      </c>
      <c r="K210" s="1323" t="e">
        <f>T(#REF!)</f>
        <v>#REF!</v>
      </c>
      <c r="L210" s="1323" t="e">
        <f>T(#REF!)</f>
        <v>#REF!</v>
      </c>
      <c r="M210" s="1323" t="e">
        <f>T(#REF!)</f>
        <v>#REF!</v>
      </c>
      <c r="N210" s="1324">
        <f>ESTIMATE!R201</f>
        <v>0</v>
      </c>
      <c r="O210" s="1324"/>
      <c r="P210" s="1324" t="str">
        <f>T(ESTIMATE!U201)</f>
        <v>ea</v>
      </c>
      <c r="Q210" s="1324"/>
      <c r="R210" s="1322"/>
      <c r="S210" s="1322"/>
      <c r="T210" s="1322"/>
      <c r="U210" s="1322"/>
      <c r="V210" s="1322"/>
      <c r="W210" s="1322"/>
      <c r="X210" s="1322"/>
      <c r="Y210" s="1322"/>
      <c r="Z210" s="1322"/>
      <c r="AA210" s="1322"/>
      <c r="AB210" s="1322"/>
      <c r="AC210" s="1322"/>
      <c r="AD210" s="1322"/>
      <c r="AE210" s="405">
        <f t="shared" si="2"/>
        <v>0</v>
      </c>
    </row>
    <row r="211" spans="3:31" ht="18" hidden="1" customHeight="1">
      <c r="C211" s="1323" t="str">
        <f>T(ESTIMATE!B202)</f>
        <v>Powerwash deck, stain and seal, L+M</v>
      </c>
      <c r="D211" s="1323" t="e">
        <f>T(#REF!)</f>
        <v>#REF!</v>
      </c>
      <c r="E211" s="1323" t="e">
        <f>T(#REF!)</f>
        <v>#REF!</v>
      </c>
      <c r="F211" s="1323" t="e">
        <f>T(#REF!)</f>
        <v>#REF!</v>
      </c>
      <c r="G211" s="1323" t="e">
        <f>T(#REF!)</f>
        <v>#REF!</v>
      </c>
      <c r="H211" s="1323"/>
      <c r="I211" s="1323"/>
      <c r="J211" s="1323" t="e">
        <f>T(#REF!)</f>
        <v>#REF!</v>
      </c>
      <c r="K211" s="1323" t="e">
        <f>T(#REF!)</f>
        <v>#REF!</v>
      </c>
      <c r="L211" s="1323" t="e">
        <f>T(#REF!)</f>
        <v>#REF!</v>
      </c>
      <c r="M211" s="1323" t="e">
        <f>T(#REF!)</f>
        <v>#REF!</v>
      </c>
      <c r="N211" s="1324">
        <f>ESTIMATE!R202</f>
        <v>0</v>
      </c>
      <c r="O211" s="1324"/>
      <c r="P211" s="1324" t="str">
        <f>T(ESTIMATE!U202)</f>
        <v>sf</v>
      </c>
      <c r="Q211" s="1324"/>
      <c r="R211" s="1322"/>
      <c r="S211" s="1322"/>
      <c r="T211" s="1322"/>
      <c r="U211" s="1322"/>
      <c r="V211" s="1322"/>
      <c r="W211" s="1322"/>
      <c r="X211" s="1322"/>
      <c r="Y211" s="1322"/>
      <c r="Z211" s="1322"/>
      <c r="AA211" s="1322"/>
      <c r="AB211" s="1322"/>
      <c r="AC211" s="1322"/>
      <c r="AD211" s="1322"/>
      <c r="AE211" s="405">
        <f t="shared" si="2"/>
        <v>0</v>
      </c>
    </row>
    <row r="212" spans="3:31" ht="18" hidden="1" customHeight="1">
      <c r="C212" s="1323" t="str">
        <f>T(ESTIMATE!B203)</f>
        <v>Heavy sand deck, stain and seal, L+M</v>
      </c>
      <c r="D212" s="1323" t="e">
        <f>T(#REF!)</f>
        <v>#REF!</v>
      </c>
      <c r="E212" s="1323" t="e">
        <f>T(#REF!)</f>
        <v>#REF!</v>
      </c>
      <c r="F212" s="1323" t="e">
        <f>T(#REF!)</f>
        <v>#REF!</v>
      </c>
      <c r="G212" s="1323" t="e">
        <f>T(#REF!)</f>
        <v>#REF!</v>
      </c>
      <c r="H212" s="1323"/>
      <c r="I212" s="1323"/>
      <c r="J212" s="1323" t="e">
        <f>T(#REF!)</f>
        <v>#REF!</v>
      </c>
      <c r="K212" s="1323" t="e">
        <f>T(#REF!)</f>
        <v>#REF!</v>
      </c>
      <c r="L212" s="1323" t="e">
        <f>T(#REF!)</f>
        <v>#REF!</v>
      </c>
      <c r="M212" s="1323" t="e">
        <f>T(#REF!)</f>
        <v>#REF!</v>
      </c>
      <c r="N212" s="1324">
        <f>ESTIMATE!R203</f>
        <v>0</v>
      </c>
      <c r="O212" s="1324"/>
      <c r="P212" s="1324" t="str">
        <f>T(ESTIMATE!U203)</f>
        <v>sf</v>
      </c>
      <c r="Q212" s="1324"/>
      <c r="R212" s="1322"/>
      <c r="S212" s="1322"/>
      <c r="T212" s="1322"/>
      <c r="U212" s="1322"/>
      <c r="V212" s="1322"/>
      <c r="W212" s="1322"/>
      <c r="X212" s="1322"/>
      <c r="Y212" s="1322"/>
      <c r="Z212" s="1322"/>
      <c r="AA212" s="1322"/>
      <c r="AB212" s="1322"/>
      <c r="AC212" s="1322"/>
      <c r="AD212" s="1322"/>
      <c r="AE212" s="405">
        <f t="shared" si="2"/>
        <v>0</v>
      </c>
    </row>
    <row r="213" spans="3:31" ht="18" hidden="1" customHeight="1">
      <c r="C213" s="1323" t="str">
        <f>T(ESTIMATE!B204)</f>
        <v>Replace existing deck boards only, wood, L+M</v>
      </c>
      <c r="D213" s="1323" t="e">
        <f>T(#REF!)</f>
        <v>#REF!</v>
      </c>
      <c r="E213" s="1323" t="e">
        <f>T(#REF!)</f>
        <v>#REF!</v>
      </c>
      <c r="F213" s="1323" t="e">
        <f>T(#REF!)</f>
        <v>#REF!</v>
      </c>
      <c r="G213" s="1323" t="e">
        <f>T(#REF!)</f>
        <v>#REF!</v>
      </c>
      <c r="H213" s="1323"/>
      <c r="I213" s="1323"/>
      <c r="J213" s="1323" t="e">
        <f>T(#REF!)</f>
        <v>#REF!</v>
      </c>
      <c r="K213" s="1323" t="e">
        <f>T(#REF!)</f>
        <v>#REF!</v>
      </c>
      <c r="L213" s="1323" t="e">
        <f>T(#REF!)</f>
        <v>#REF!</v>
      </c>
      <c r="M213" s="1323" t="e">
        <f>T(#REF!)</f>
        <v>#REF!</v>
      </c>
      <c r="N213" s="1324">
        <f>ESTIMATE!R204</f>
        <v>0</v>
      </c>
      <c r="O213" s="1324"/>
      <c r="P213" s="1324" t="str">
        <f>T(ESTIMATE!U204)</f>
        <v>sf</v>
      </c>
      <c r="Q213" s="1324"/>
      <c r="R213" s="1322"/>
      <c r="S213" s="1322"/>
      <c r="T213" s="1322"/>
      <c r="U213" s="1322"/>
      <c r="V213" s="1322"/>
      <c r="W213" s="1322"/>
      <c r="X213" s="1322"/>
      <c r="Y213" s="1322"/>
      <c r="Z213" s="1322"/>
      <c r="AA213" s="1322"/>
      <c r="AB213" s="1322"/>
      <c r="AC213" s="1322"/>
      <c r="AD213" s="1322"/>
      <c r="AE213" s="405">
        <f t="shared" si="2"/>
        <v>0</v>
      </c>
    </row>
    <row r="214" spans="3:31" ht="18" hidden="1" customHeight="1">
      <c r="C214" s="1323" t="str">
        <f>T(ESTIMATE!B205)</f>
        <v>Replace existing deck boards only, cedar, L+M</v>
      </c>
      <c r="D214" s="1323" t="e">
        <f>T(#REF!)</f>
        <v>#REF!</v>
      </c>
      <c r="E214" s="1323" t="e">
        <f>T(#REF!)</f>
        <v>#REF!</v>
      </c>
      <c r="F214" s="1323" t="e">
        <f>T(#REF!)</f>
        <v>#REF!</v>
      </c>
      <c r="G214" s="1323" t="e">
        <f>T(#REF!)</f>
        <v>#REF!</v>
      </c>
      <c r="H214" s="1323"/>
      <c r="I214" s="1323"/>
      <c r="J214" s="1323" t="e">
        <f>T(#REF!)</f>
        <v>#REF!</v>
      </c>
      <c r="K214" s="1323" t="e">
        <f>T(#REF!)</f>
        <v>#REF!</v>
      </c>
      <c r="L214" s="1323" t="e">
        <f>T(#REF!)</f>
        <v>#REF!</v>
      </c>
      <c r="M214" s="1323" t="e">
        <f>T(#REF!)</f>
        <v>#REF!</v>
      </c>
      <c r="N214" s="1324">
        <f>ESTIMATE!R205</f>
        <v>0</v>
      </c>
      <c r="O214" s="1324"/>
      <c r="P214" s="1324" t="str">
        <f>T(ESTIMATE!U205)</f>
        <v>sf</v>
      </c>
      <c r="Q214" s="1324"/>
      <c r="R214" s="1322"/>
      <c r="S214" s="1322"/>
      <c r="T214" s="1322"/>
      <c r="U214" s="1322"/>
      <c r="V214" s="1322"/>
      <c r="W214" s="1322"/>
      <c r="X214" s="1322"/>
      <c r="Y214" s="1322"/>
      <c r="Z214" s="1322"/>
      <c r="AA214" s="1322"/>
      <c r="AB214" s="1322"/>
      <c r="AC214" s="1322"/>
      <c r="AD214" s="1322"/>
      <c r="AE214" s="405">
        <f t="shared" si="2"/>
        <v>0</v>
      </c>
    </row>
    <row r="215" spans="3:31" ht="18" hidden="1" customHeight="1">
      <c r="C215" s="1323" t="str">
        <f>T(ESTIMATE!B206)</f>
        <v>Replace existing deck boards only, composite, L+M</v>
      </c>
      <c r="D215" s="1323" t="e">
        <f>T(#REF!)</f>
        <v>#REF!</v>
      </c>
      <c r="E215" s="1323" t="e">
        <f>T(#REF!)</f>
        <v>#REF!</v>
      </c>
      <c r="F215" s="1323" t="e">
        <f>T(#REF!)</f>
        <v>#REF!</v>
      </c>
      <c r="G215" s="1323" t="e">
        <f>T(#REF!)</f>
        <v>#REF!</v>
      </c>
      <c r="H215" s="1323"/>
      <c r="I215" s="1323"/>
      <c r="J215" s="1323" t="e">
        <f>T(#REF!)</f>
        <v>#REF!</v>
      </c>
      <c r="K215" s="1323" t="e">
        <f>T(#REF!)</f>
        <v>#REF!</v>
      </c>
      <c r="L215" s="1323" t="e">
        <f>T(#REF!)</f>
        <v>#REF!</v>
      </c>
      <c r="M215" s="1323" t="e">
        <f>T(#REF!)</f>
        <v>#REF!</v>
      </c>
      <c r="N215" s="1324">
        <f>ESTIMATE!R206</f>
        <v>0</v>
      </c>
      <c r="O215" s="1324"/>
      <c r="P215" s="1324" t="str">
        <f>T(ESTIMATE!U206)</f>
        <v>sf</v>
      </c>
      <c r="Q215" s="1324"/>
      <c r="R215" s="1322"/>
      <c r="S215" s="1322"/>
      <c r="T215" s="1322"/>
      <c r="U215" s="1322"/>
      <c r="V215" s="1322"/>
      <c r="W215" s="1322"/>
      <c r="X215" s="1322"/>
      <c r="Y215" s="1322"/>
      <c r="Z215" s="1322"/>
      <c r="AA215" s="1322"/>
      <c r="AB215" s="1322"/>
      <c r="AC215" s="1322"/>
      <c r="AD215" s="1322"/>
      <c r="AE215" s="405">
        <f t="shared" si="2"/>
        <v>0</v>
      </c>
    </row>
    <row r="216" spans="3:31" ht="18" hidden="1" customHeight="1">
      <c r="C216" s="1323" t="str">
        <f>T(ESTIMATE!B207)</f>
        <v>Replace rails, spindles only, wood, L+M</v>
      </c>
      <c r="D216" s="1323" t="e">
        <f>T(#REF!)</f>
        <v>#REF!</v>
      </c>
      <c r="E216" s="1323" t="e">
        <f>T(#REF!)</f>
        <v>#REF!</v>
      </c>
      <c r="F216" s="1323" t="e">
        <f>T(#REF!)</f>
        <v>#REF!</v>
      </c>
      <c r="G216" s="1323" t="e">
        <f>T(#REF!)</f>
        <v>#REF!</v>
      </c>
      <c r="H216" s="1323"/>
      <c r="I216" s="1323"/>
      <c r="J216" s="1323" t="e">
        <f>T(#REF!)</f>
        <v>#REF!</v>
      </c>
      <c r="K216" s="1323" t="e">
        <f>T(#REF!)</f>
        <v>#REF!</v>
      </c>
      <c r="L216" s="1323" t="e">
        <f>T(#REF!)</f>
        <v>#REF!</v>
      </c>
      <c r="M216" s="1323" t="e">
        <f>T(#REF!)</f>
        <v>#REF!</v>
      </c>
      <c r="N216" s="1324">
        <f>ESTIMATE!R207</f>
        <v>0</v>
      </c>
      <c r="O216" s="1324"/>
      <c r="P216" s="1324" t="str">
        <f>T(ESTIMATE!U207)</f>
        <v>lf</v>
      </c>
      <c r="Q216" s="1324"/>
      <c r="R216" s="1322"/>
      <c r="S216" s="1322"/>
      <c r="T216" s="1322"/>
      <c r="U216" s="1322"/>
      <c r="V216" s="1322"/>
      <c r="W216" s="1322"/>
      <c r="X216" s="1322"/>
      <c r="Y216" s="1322"/>
      <c r="Z216" s="1322"/>
      <c r="AA216" s="1322"/>
      <c r="AB216" s="1322"/>
      <c r="AC216" s="1322"/>
      <c r="AD216" s="1322"/>
      <c r="AE216" s="405">
        <f t="shared" si="2"/>
        <v>0</v>
      </c>
    </row>
    <row r="217" spans="3:31" ht="18" hidden="1" customHeight="1">
      <c r="C217" s="1323" t="str">
        <f>T(ESTIMATE!B208)</f>
        <v>Replace rails, spindles only, metal, L+M</v>
      </c>
      <c r="D217" s="1323" t="e">
        <f>T(#REF!)</f>
        <v>#REF!</v>
      </c>
      <c r="E217" s="1323" t="e">
        <f>T(#REF!)</f>
        <v>#REF!</v>
      </c>
      <c r="F217" s="1323" t="e">
        <f>T(#REF!)</f>
        <v>#REF!</v>
      </c>
      <c r="G217" s="1323" t="e">
        <f>T(#REF!)</f>
        <v>#REF!</v>
      </c>
      <c r="H217" s="1323"/>
      <c r="I217" s="1323"/>
      <c r="J217" s="1323" t="e">
        <f>T(#REF!)</f>
        <v>#REF!</v>
      </c>
      <c r="K217" s="1323" t="e">
        <f>T(#REF!)</f>
        <v>#REF!</v>
      </c>
      <c r="L217" s="1323" t="e">
        <f>T(#REF!)</f>
        <v>#REF!</v>
      </c>
      <c r="M217" s="1323" t="e">
        <f>T(#REF!)</f>
        <v>#REF!</v>
      </c>
      <c r="N217" s="1324">
        <f>ESTIMATE!R208</f>
        <v>0</v>
      </c>
      <c r="O217" s="1324"/>
      <c r="P217" s="1324" t="str">
        <f>T(ESTIMATE!U208)</f>
        <v>lf</v>
      </c>
      <c r="Q217" s="1324"/>
      <c r="R217" s="1322"/>
      <c r="S217" s="1322"/>
      <c r="T217" s="1322"/>
      <c r="U217" s="1322"/>
      <c r="V217" s="1322"/>
      <c r="W217" s="1322"/>
      <c r="X217" s="1322"/>
      <c r="Y217" s="1322"/>
      <c r="Z217" s="1322"/>
      <c r="AA217" s="1322"/>
      <c r="AB217" s="1322"/>
      <c r="AC217" s="1322"/>
      <c r="AD217" s="1322"/>
      <c r="AE217" s="405">
        <f t="shared" si="2"/>
        <v>0</v>
      </c>
    </row>
    <row r="218" spans="3:31" ht="18" hidden="1" customHeight="1">
      <c r="C218" s="1323" t="str">
        <f>T(ESTIMATE!B209)</f>
        <v>Wood stair case, 6 steps, L+M</v>
      </c>
      <c r="D218" s="1323" t="e">
        <f>T(#REF!)</f>
        <v>#REF!</v>
      </c>
      <c r="E218" s="1323" t="e">
        <f>T(#REF!)</f>
        <v>#REF!</v>
      </c>
      <c r="F218" s="1323" t="e">
        <f>T(#REF!)</f>
        <v>#REF!</v>
      </c>
      <c r="G218" s="1323" t="e">
        <f>T(#REF!)</f>
        <v>#REF!</v>
      </c>
      <c r="H218" s="1323"/>
      <c r="I218" s="1323"/>
      <c r="J218" s="1323" t="e">
        <f>T(#REF!)</f>
        <v>#REF!</v>
      </c>
      <c r="K218" s="1323" t="e">
        <f>T(#REF!)</f>
        <v>#REF!</v>
      </c>
      <c r="L218" s="1323" t="e">
        <f>T(#REF!)</f>
        <v>#REF!</v>
      </c>
      <c r="M218" s="1323" t="e">
        <f>T(#REF!)</f>
        <v>#REF!</v>
      </c>
      <c r="N218" s="1324">
        <f>ESTIMATE!R209</f>
        <v>0</v>
      </c>
      <c r="O218" s="1324"/>
      <c r="P218" s="1324" t="str">
        <f>T(ESTIMATE!U209)</f>
        <v>ea</v>
      </c>
      <c r="Q218" s="1324"/>
      <c r="R218" s="1322"/>
      <c r="S218" s="1322"/>
      <c r="T218" s="1322"/>
      <c r="U218" s="1322"/>
      <c r="V218" s="1322"/>
      <c r="W218" s="1322"/>
      <c r="X218" s="1322"/>
      <c r="Y218" s="1322"/>
      <c r="Z218" s="1322"/>
      <c r="AA218" s="1322"/>
      <c r="AB218" s="1322"/>
      <c r="AC218" s="1322"/>
      <c r="AD218" s="1322"/>
      <c r="AE218" s="405">
        <f t="shared" si="2"/>
        <v>0</v>
      </c>
    </row>
    <row r="219" spans="3:31" ht="18" hidden="1" customHeight="1">
      <c r="C219" s="1323" t="str">
        <f>T(ESTIMATE!B210)</f>
        <v>Concrete landing pad for stairs, L+M</v>
      </c>
      <c r="D219" s="1323" t="e">
        <f>T(#REF!)</f>
        <v>#REF!</v>
      </c>
      <c r="E219" s="1323" t="e">
        <f>T(#REF!)</f>
        <v>#REF!</v>
      </c>
      <c r="F219" s="1323" t="e">
        <f>T(#REF!)</f>
        <v>#REF!</v>
      </c>
      <c r="G219" s="1323" t="e">
        <f>T(#REF!)</f>
        <v>#REF!</v>
      </c>
      <c r="H219" s="1323"/>
      <c r="I219" s="1323"/>
      <c r="J219" s="1323" t="e">
        <f>T(#REF!)</f>
        <v>#REF!</v>
      </c>
      <c r="K219" s="1323" t="e">
        <f>T(#REF!)</f>
        <v>#REF!</v>
      </c>
      <c r="L219" s="1323" t="e">
        <f>T(#REF!)</f>
        <v>#REF!</v>
      </c>
      <c r="M219" s="1323" t="e">
        <f>T(#REF!)</f>
        <v>#REF!</v>
      </c>
      <c r="N219" s="1324">
        <f>ESTIMATE!R210</f>
        <v>0</v>
      </c>
      <c r="O219" s="1324"/>
      <c r="P219" s="1324" t="str">
        <f>T(ESTIMATE!U210)</f>
        <v>ea</v>
      </c>
      <c r="Q219" s="1324"/>
      <c r="R219" s="1322"/>
      <c r="S219" s="1322"/>
      <c r="T219" s="1322"/>
      <c r="U219" s="1322"/>
      <c r="V219" s="1322"/>
      <c r="W219" s="1322"/>
      <c r="X219" s="1322"/>
      <c r="Y219" s="1322"/>
      <c r="Z219" s="1322"/>
      <c r="AA219" s="1322"/>
      <c r="AB219" s="1322"/>
      <c r="AC219" s="1322"/>
      <c r="AD219" s="1322"/>
      <c r="AE219" s="405">
        <f t="shared" si="2"/>
        <v>0</v>
      </c>
    </row>
    <row r="220" spans="3:31" ht="18" hidden="1" customHeight="1">
      <c r="C220" s="1323" t="str">
        <f>T(ESTIMATE!B211)</f>
        <v/>
      </c>
      <c r="D220" s="1323" t="e">
        <f>T(#REF!)</f>
        <v>#REF!</v>
      </c>
      <c r="E220" s="1323" t="e">
        <f>T(#REF!)</f>
        <v>#REF!</v>
      </c>
      <c r="F220" s="1323" t="e">
        <f>T(#REF!)</f>
        <v>#REF!</v>
      </c>
      <c r="G220" s="1323" t="e">
        <f>T(#REF!)</f>
        <v>#REF!</v>
      </c>
      <c r="H220" s="1323"/>
      <c r="I220" s="1323"/>
      <c r="J220" s="1323" t="e">
        <f>T(#REF!)</f>
        <v>#REF!</v>
      </c>
      <c r="K220" s="1323" t="e">
        <f>T(#REF!)</f>
        <v>#REF!</v>
      </c>
      <c r="L220" s="1323" t="e">
        <f>T(#REF!)</f>
        <v>#REF!</v>
      </c>
      <c r="M220" s="1323" t="e">
        <f>T(#REF!)</f>
        <v>#REF!</v>
      </c>
      <c r="N220" s="1324">
        <f>ESTIMATE!R211</f>
        <v>0</v>
      </c>
      <c r="O220" s="1324"/>
      <c r="P220" s="1324" t="str">
        <f>T(ESTIMATE!U211)</f>
        <v/>
      </c>
      <c r="Q220" s="1324"/>
      <c r="R220" s="1322"/>
      <c r="S220" s="1322"/>
      <c r="T220" s="1322"/>
      <c r="U220" s="1322"/>
      <c r="V220" s="1322"/>
      <c r="W220" s="1322"/>
      <c r="X220" s="1322"/>
      <c r="Y220" s="1322"/>
      <c r="Z220" s="1322"/>
      <c r="AA220" s="1322"/>
      <c r="AB220" s="1322"/>
      <c r="AC220" s="1322"/>
      <c r="AD220" s="1322"/>
      <c r="AE220" s="405">
        <f t="shared" si="2"/>
        <v>0</v>
      </c>
    </row>
    <row r="221" spans="3:31" ht="18" hidden="1" customHeight="1">
      <c r="C221" s="1323" t="str">
        <f>T(ESTIMATE!B212)</f>
        <v/>
      </c>
      <c r="D221" s="1323" t="e">
        <f>T(#REF!)</f>
        <v>#REF!</v>
      </c>
      <c r="E221" s="1323" t="e">
        <f>T(#REF!)</f>
        <v>#REF!</v>
      </c>
      <c r="F221" s="1323" t="e">
        <f>T(#REF!)</f>
        <v>#REF!</v>
      </c>
      <c r="G221" s="1323" t="e">
        <f>T(#REF!)</f>
        <v>#REF!</v>
      </c>
      <c r="H221" s="1323"/>
      <c r="I221" s="1323"/>
      <c r="J221" s="1323" t="e">
        <f>T(#REF!)</f>
        <v>#REF!</v>
      </c>
      <c r="K221" s="1323" t="e">
        <f>T(#REF!)</f>
        <v>#REF!</v>
      </c>
      <c r="L221" s="1323" t="e">
        <f>T(#REF!)</f>
        <v>#REF!</v>
      </c>
      <c r="M221" s="1323" t="e">
        <f>T(#REF!)</f>
        <v>#REF!</v>
      </c>
      <c r="N221" s="1324">
        <f>ESTIMATE!R212</f>
        <v>0</v>
      </c>
      <c r="O221" s="1324"/>
      <c r="P221" s="1324" t="str">
        <f>T(ESTIMATE!U212)</f>
        <v/>
      </c>
      <c r="Q221" s="1324"/>
      <c r="R221" s="1322"/>
      <c r="S221" s="1322"/>
      <c r="T221" s="1322"/>
      <c r="U221" s="1322"/>
      <c r="V221" s="1322"/>
      <c r="W221" s="1322"/>
      <c r="X221" s="1322"/>
      <c r="Y221" s="1322"/>
      <c r="Z221" s="1322"/>
      <c r="AA221" s="1322"/>
      <c r="AB221" s="1322"/>
      <c r="AC221" s="1322"/>
      <c r="AD221" s="1322"/>
      <c r="AE221" s="405">
        <f t="shared" si="2"/>
        <v>0</v>
      </c>
    </row>
    <row r="222" spans="3:31" ht="18" hidden="1" customHeight="1">
      <c r="C222" s="1323" t="str">
        <f>T(ESTIMATE!B213)</f>
        <v/>
      </c>
      <c r="D222" s="1323" t="e">
        <f>T(#REF!)</f>
        <v>#REF!</v>
      </c>
      <c r="E222" s="1323" t="e">
        <f>T(#REF!)</f>
        <v>#REF!</v>
      </c>
      <c r="F222" s="1323" t="e">
        <f>T(#REF!)</f>
        <v>#REF!</v>
      </c>
      <c r="G222" s="1323" t="e">
        <f>T(#REF!)</f>
        <v>#REF!</v>
      </c>
      <c r="H222" s="1323"/>
      <c r="I222" s="1323"/>
      <c r="J222" s="1323" t="e">
        <f>T(#REF!)</f>
        <v>#REF!</v>
      </c>
      <c r="K222" s="1323" t="e">
        <f>T(#REF!)</f>
        <v>#REF!</v>
      </c>
      <c r="L222" s="1323" t="e">
        <f>T(#REF!)</f>
        <v>#REF!</v>
      </c>
      <c r="M222" s="1323" t="e">
        <f>T(#REF!)</f>
        <v>#REF!</v>
      </c>
      <c r="N222" s="1324">
        <f>ESTIMATE!R213</f>
        <v>0</v>
      </c>
      <c r="O222" s="1324"/>
      <c r="P222" s="1324" t="str">
        <f>T(ESTIMATE!U213)</f>
        <v/>
      </c>
      <c r="Q222" s="1324"/>
      <c r="R222" s="1322"/>
      <c r="S222" s="1322"/>
      <c r="T222" s="1322"/>
      <c r="U222" s="1322"/>
      <c r="V222" s="1322"/>
      <c r="W222" s="1322"/>
      <c r="X222" s="1322"/>
      <c r="Y222" s="1322"/>
      <c r="Z222" s="1322"/>
      <c r="AA222" s="1322"/>
      <c r="AB222" s="1322"/>
      <c r="AC222" s="1322"/>
      <c r="AD222" s="1322"/>
      <c r="AE222" s="405">
        <f t="shared" si="2"/>
        <v>0</v>
      </c>
    </row>
    <row r="223" spans="3:31" ht="18" hidden="1" customHeight="1">
      <c r="C223" s="1323" t="str">
        <f>T(ESTIMATE!B214)</f>
        <v/>
      </c>
      <c r="D223" s="1323" t="e">
        <f>T(#REF!)</f>
        <v>#REF!</v>
      </c>
      <c r="E223" s="1323" t="e">
        <f>T(#REF!)</f>
        <v>#REF!</v>
      </c>
      <c r="F223" s="1323" t="e">
        <f>T(#REF!)</f>
        <v>#REF!</v>
      </c>
      <c r="G223" s="1323" t="e">
        <f>T(#REF!)</f>
        <v>#REF!</v>
      </c>
      <c r="H223" s="1323"/>
      <c r="I223" s="1323"/>
      <c r="J223" s="1323" t="e">
        <f>T(#REF!)</f>
        <v>#REF!</v>
      </c>
      <c r="K223" s="1323" t="e">
        <f>T(#REF!)</f>
        <v>#REF!</v>
      </c>
      <c r="L223" s="1323" t="e">
        <f>T(#REF!)</f>
        <v>#REF!</v>
      </c>
      <c r="M223" s="1323" t="e">
        <f>T(#REF!)</f>
        <v>#REF!</v>
      </c>
      <c r="N223" s="1324">
        <f>ESTIMATE!R214</f>
        <v>0</v>
      </c>
      <c r="O223" s="1324"/>
      <c r="P223" s="1324" t="str">
        <f>T(ESTIMATE!U214)</f>
        <v/>
      </c>
      <c r="Q223" s="1324"/>
      <c r="R223" s="1322"/>
      <c r="S223" s="1322"/>
      <c r="T223" s="1322"/>
      <c r="U223" s="1322"/>
      <c r="V223" s="1322"/>
      <c r="W223" s="1322"/>
      <c r="X223" s="1322"/>
      <c r="Y223" s="1322"/>
      <c r="Z223" s="1322"/>
      <c r="AA223" s="1322"/>
      <c r="AB223" s="1322"/>
      <c r="AC223" s="1322"/>
      <c r="AD223" s="1322"/>
      <c r="AE223" s="405">
        <f t="shared" ref="AE223:AE286" si="3">N223</f>
        <v>0</v>
      </c>
    </row>
    <row r="224" spans="3:31" ht="18" hidden="1" customHeight="1">
      <c r="C224" s="1323" t="str">
        <f>T(ESTIMATE!B215)</f>
        <v/>
      </c>
      <c r="D224" s="1323" t="e">
        <f>T(#REF!)</f>
        <v>#REF!</v>
      </c>
      <c r="E224" s="1323" t="e">
        <f>T(#REF!)</f>
        <v>#REF!</v>
      </c>
      <c r="F224" s="1323" t="e">
        <f>T(#REF!)</f>
        <v>#REF!</v>
      </c>
      <c r="G224" s="1323" t="e">
        <f>T(#REF!)</f>
        <v>#REF!</v>
      </c>
      <c r="H224" s="1323"/>
      <c r="I224" s="1323"/>
      <c r="J224" s="1323" t="e">
        <f>T(#REF!)</f>
        <v>#REF!</v>
      </c>
      <c r="K224" s="1323" t="e">
        <f>T(#REF!)</f>
        <v>#REF!</v>
      </c>
      <c r="L224" s="1323" t="e">
        <f>T(#REF!)</f>
        <v>#REF!</v>
      </c>
      <c r="M224" s="1323" t="e">
        <f>T(#REF!)</f>
        <v>#REF!</v>
      </c>
      <c r="N224" s="1324">
        <f>ESTIMATE!R215</f>
        <v>0</v>
      </c>
      <c r="O224" s="1324"/>
      <c r="P224" s="1324" t="str">
        <f>T(ESTIMATE!U215)</f>
        <v/>
      </c>
      <c r="Q224" s="1324"/>
      <c r="R224" s="1322"/>
      <c r="S224" s="1322"/>
      <c r="T224" s="1322"/>
      <c r="U224" s="1322"/>
      <c r="V224" s="1322"/>
      <c r="W224" s="1322"/>
      <c r="X224" s="1322"/>
      <c r="Y224" s="1322"/>
      <c r="Z224" s="1322"/>
      <c r="AA224" s="1322"/>
      <c r="AB224" s="1322"/>
      <c r="AC224" s="1322"/>
      <c r="AD224" s="1322"/>
      <c r="AE224" s="405">
        <f t="shared" si="3"/>
        <v>0</v>
      </c>
    </row>
    <row r="225" spans="3:31" ht="18" hidden="1" customHeight="1">
      <c r="C225" s="1323" t="str">
        <f>T(ESTIMATE!B216)</f>
        <v/>
      </c>
      <c r="D225" s="1323" t="e">
        <f>T(#REF!)</f>
        <v>#REF!</v>
      </c>
      <c r="E225" s="1323" t="e">
        <f>T(#REF!)</f>
        <v>#REF!</v>
      </c>
      <c r="F225" s="1323" t="e">
        <f>T(#REF!)</f>
        <v>#REF!</v>
      </c>
      <c r="G225" s="1323" t="e">
        <f>T(#REF!)</f>
        <v>#REF!</v>
      </c>
      <c r="H225" s="1323"/>
      <c r="I225" s="1323"/>
      <c r="J225" s="1323" t="e">
        <f>T(#REF!)</f>
        <v>#REF!</v>
      </c>
      <c r="K225" s="1323" t="e">
        <f>T(#REF!)</f>
        <v>#REF!</v>
      </c>
      <c r="L225" s="1323" t="e">
        <f>T(#REF!)</f>
        <v>#REF!</v>
      </c>
      <c r="M225" s="1323" t="e">
        <f>T(#REF!)</f>
        <v>#REF!</v>
      </c>
      <c r="N225" s="1324">
        <f>ESTIMATE!R216</f>
        <v>0</v>
      </c>
      <c r="O225" s="1324"/>
      <c r="P225" s="1324" t="str">
        <f>T(ESTIMATE!U216)</f>
        <v/>
      </c>
      <c r="Q225" s="1324"/>
      <c r="R225" s="1322"/>
      <c r="S225" s="1322"/>
      <c r="T225" s="1322"/>
      <c r="U225" s="1322"/>
      <c r="V225" s="1322"/>
      <c r="W225" s="1322"/>
      <c r="X225" s="1322"/>
      <c r="Y225" s="1322"/>
      <c r="Z225" s="1322"/>
      <c r="AA225" s="1322"/>
      <c r="AB225" s="1322"/>
      <c r="AC225" s="1322"/>
      <c r="AD225" s="1322"/>
      <c r="AE225" s="405">
        <f t="shared" si="3"/>
        <v>0</v>
      </c>
    </row>
    <row r="226" spans="3:31" ht="18" hidden="1" customHeight="1">
      <c r="C226" s="1323" t="str">
        <f>T(ESTIMATE!B217)</f>
        <v/>
      </c>
      <c r="D226" s="1323" t="e">
        <f>T(#REF!)</f>
        <v>#REF!</v>
      </c>
      <c r="E226" s="1323" t="e">
        <f>T(#REF!)</f>
        <v>#REF!</v>
      </c>
      <c r="F226" s="1323" t="e">
        <f>T(#REF!)</f>
        <v>#REF!</v>
      </c>
      <c r="G226" s="1323" t="e">
        <f>T(#REF!)</f>
        <v>#REF!</v>
      </c>
      <c r="H226" s="1323"/>
      <c r="I226" s="1323"/>
      <c r="J226" s="1323" t="e">
        <f>T(#REF!)</f>
        <v>#REF!</v>
      </c>
      <c r="K226" s="1323" t="e">
        <f>T(#REF!)</f>
        <v>#REF!</v>
      </c>
      <c r="L226" s="1323" t="e">
        <f>T(#REF!)</f>
        <v>#REF!</v>
      </c>
      <c r="M226" s="1323" t="e">
        <f>T(#REF!)</f>
        <v>#REF!</v>
      </c>
      <c r="N226" s="1324">
        <f>ESTIMATE!R217</f>
        <v>0</v>
      </c>
      <c r="O226" s="1324"/>
      <c r="P226" s="1324" t="str">
        <f>T(ESTIMATE!U217)</f>
        <v/>
      </c>
      <c r="Q226" s="1324"/>
      <c r="R226" s="1322"/>
      <c r="S226" s="1322"/>
      <c r="T226" s="1322"/>
      <c r="U226" s="1322"/>
      <c r="V226" s="1322"/>
      <c r="W226" s="1322"/>
      <c r="X226" s="1322"/>
      <c r="Y226" s="1322"/>
      <c r="Z226" s="1322"/>
      <c r="AA226" s="1322"/>
      <c r="AB226" s="1322"/>
      <c r="AC226" s="1322"/>
      <c r="AD226" s="1322"/>
      <c r="AE226" s="405">
        <f t="shared" si="3"/>
        <v>0</v>
      </c>
    </row>
    <row r="227" spans="3:31" ht="18" hidden="1" customHeight="1">
      <c r="C227" s="1323" t="str">
        <f>T(ESTIMATE!B218)</f>
        <v/>
      </c>
      <c r="D227" s="1323" t="e">
        <f>T(#REF!)</f>
        <v>#REF!</v>
      </c>
      <c r="E227" s="1323" t="e">
        <f>T(#REF!)</f>
        <v>#REF!</v>
      </c>
      <c r="F227" s="1323" t="e">
        <f>T(#REF!)</f>
        <v>#REF!</v>
      </c>
      <c r="G227" s="1323" t="e">
        <f>T(#REF!)</f>
        <v>#REF!</v>
      </c>
      <c r="H227" s="1323"/>
      <c r="I227" s="1323"/>
      <c r="J227" s="1323" t="e">
        <f>T(#REF!)</f>
        <v>#REF!</v>
      </c>
      <c r="K227" s="1323" t="e">
        <f>T(#REF!)</f>
        <v>#REF!</v>
      </c>
      <c r="L227" s="1323" t="e">
        <f>T(#REF!)</f>
        <v>#REF!</v>
      </c>
      <c r="M227" s="1323" t="e">
        <f>T(#REF!)</f>
        <v>#REF!</v>
      </c>
      <c r="N227" s="1324">
        <f>ESTIMATE!R218</f>
        <v>0</v>
      </c>
      <c r="O227" s="1324"/>
      <c r="P227" s="1324" t="str">
        <f>T(ESTIMATE!U218)</f>
        <v/>
      </c>
      <c r="Q227" s="1324"/>
      <c r="R227" s="1322"/>
      <c r="S227" s="1322"/>
      <c r="T227" s="1322"/>
      <c r="U227" s="1322"/>
      <c r="V227" s="1322"/>
      <c r="W227" s="1322"/>
      <c r="X227" s="1322"/>
      <c r="Y227" s="1322"/>
      <c r="Z227" s="1322"/>
      <c r="AA227" s="1322"/>
      <c r="AB227" s="1322"/>
      <c r="AC227" s="1322"/>
      <c r="AD227" s="1322"/>
      <c r="AE227" s="405">
        <f t="shared" si="3"/>
        <v>0</v>
      </c>
    </row>
    <row r="228" spans="3:31" ht="18" hidden="1" customHeight="1">
      <c r="C228" s="1323" t="str">
        <f>T(ESTIMATE!B219)</f>
        <v/>
      </c>
      <c r="D228" s="1323" t="e">
        <f>T(#REF!)</f>
        <v>#REF!</v>
      </c>
      <c r="E228" s="1323" t="e">
        <f>T(#REF!)</f>
        <v>#REF!</v>
      </c>
      <c r="F228" s="1323" t="e">
        <f>T(#REF!)</f>
        <v>#REF!</v>
      </c>
      <c r="G228" s="1323" t="e">
        <f>T(#REF!)</f>
        <v>#REF!</v>
      </c>
      <c r="H228" s="1323"/>
      <c r="I228" s="1323"/>
      <c r="J228" s="1323" t="e">
        <f>T(#REF!)</f>
        <v>#REF!</v>
      </c>
      <c r="K228" s="1323" t="e">
        <f>T(#REF!)</f>
        <v>#REF!</v>
      </c>
      <c r="L228" s="1323" t="e">
        <f>T(#REF!)</f>
        <v>#REF!</v>
      </c>
      <c r="M228" s="1323" t="e">
        <f>T(#REF!)</f>
        <v>#REF!</v>
      </c>
      <c r="N228" s="1324">
        <f>ESTIMATE!R219</f>
        <v>0</v>
      </c>
      <c r="O228" s="1324"/>
      <c r="P228" s="1324" t="str">
        <f>T(ESTIMATE!U219)</f>
        <v/>
      </c>
      <c r="Q228" s="1324"/>
      <c r="R228" s="1322"/>
      <c r="S228" s="1322"/>
      <c r="T228" s="1322"/>
      <c r="U228" s="1322"/>
      <c r="V228" s="1322"/>
      <c r="W228" s="1322"/>
      <c r="X228" s="1322"/>
      <c r="Y228" s="1322"/>
      <c r="Z228" s="1322"/>
      <c r="AA228" s="1322"/>
      <c r="AB228" s="1322"/>
      <c r="AC228" s="1322"/>
      <c r="AD228" s="1322"/>
      <c r="AE228" s="405">
        <f t="shared" si="3"/>
        <v>0</v>
      </c>
    </row>
    <row r="229" spans="3:31" ht="18" hidden="1" customHeight="1">
      <c r="C229" s="1323" t="str">
        <f>T(ESTIMATE!B220)</f>
        <v/>
      </c>
      <c r="D229" s="1323" t="e">
        <f>T(#REF!)</f>
        <v>#REF!</v>
      </c>
      <c r="E229" s="1323" t="e">
        <f>T(#REF!)</f>
        <v>#REF!</v>
      </c>
      <c r="F229" s="1323" t="e">
        <f>T(#REF!)</f>
        <v>#REF!</v>
      </c>
      <c r="G229" s="1323" t="e">
        <f>T(#REF!)</f>
        <v>#REF!</v>
      </c>
      <c r="H229" s="1323"/>
      <c r="I229" s="1323"/>
      <c r="J229" s="1323" t="e">
        <f>T(#REF!)</f>
        <v>#REF!</v>
      </c>
      <c r="K229" s="1323" t="e">
        <f>T(#REF!)</f>
        <v>#REF!</v>
      </c>
      <c r="L229" s="1323" t="e">
        <f>T(#REF!)</f>
        <v>#REF!</v>
      </c>
      <c r="M229" s="1323" t="e">
        <f>T(#REF!)</f>
        <v>#REF!</v>
      </c>
      <c r="N229" s="1324">
        <f>ESTIMATE!R220</f>
        <v>0</v>
      </c>
      <c r="O229" s="1324"/>
      <c r="P229" s="1324" t="str">
        <f>T(ESTIMATE!U220)</f>
        <v/>
      </c>
      <c r="Q229" s="1324"/>
      <c r="R229" s="1322"/>
      <c r="S229" s="1322"/>
      <c r="T229" s="1322"/>
      <c r="U229" s="1322"/>
      <c r="V229" s="1322"/>
      <c r="W229" s="1322"/>
      <c r="X229" s="1322"/>
      <c r="Y229" s="1322"/>
      <c r="Z229" s="1322"/>
      <c r="AA229" s="1322"/>
      <c r="AB229" s="1322"/>
      <c r="AC229" s="1322"/>
      <c r="AD229" s="1322"/>
      <c r="AE229" s="405">
        <f t="shared" si="3"/>
        <v>0</v>
      </c>
    </row>
    <row r="230" spans="3:31" ht="18" hidden="1" customHeight="1">
      <c r="C230" s="1323" t="str">
        <f>T(ESTIMATE!B221)</f>
        <v/>
      </c>
      <c r="D230" s="1323" t="e">
        <f>T(#REF!)</f>
        <v>#REF!</v>
      </c>
      <c r="E230" s="1323" t="e">
        <f>T(#REF!)</f>
        <v>#REF!</v>
      </c>
      <c r="F230" s="1323" t="e">
        <f>T(#REF!)</f>
        <v>#REF!</v>
      </c>
      <c r="G230" s="1323" t="e">
        <f>T(#REF!)</f>
        <v>#REF!</v>
      </c>
      <c r="H230" s="1323"/>
      <c r="I230" s="1323"/>
      <c r="J230" s="1323" t="e">
        <f>T(#REF!)</f>
        <v>#REF!</v>
      </c>
      <c r="K230" s="1323" t="e">
        <f>T(#REF!)</f>
        <v>#REF!</v>
      </c>
      <c r="L230" s="1323" t="e">
        <f>T(#REF!)</f>
        <v>#REF!</v>
      </c>
      <c r="M230" s="1323" t="e">
        <f>T(#REF!)</f>
        <v>#REF!</v>
      </c>
      <c r="N230" s="1324">
        <f>ESTIMATE!R221</f>
        <v>0</v>
      </c>
      <c r="O230" s="1324"/>
      <c r="P230" s="1324" t="str">
        <f>T(ESTIMATE!U221)</f>
        <v/>
      </c>
      <c r="Q230" s="1324"/>
      <c r="R230" s="1322"/>
      <c r="S230" s="1322"/>
      <c r="T230" s="1322"/>
      <c r="U230" s="1322"/>
      <c r="V230" s="1322"/>
      <c r="W230" s="1322"/>
      <c r="X230" s="1322"/>
      <c r="Y230" s="1322"/>
      <c r="Z230" s="1322"/>
      <c r="AA230" s="1322"/>
      <c r="AB230" s="1322"/>
      <c r="AC230" s="1322"/>
      <c r="AD230" s="1322"/>
      <c r="AE230" s="405">
        <f t="shared" si="3"/>
        <v>0</v>
      </c>
    </row>
    <row r="231" spans="3:31" ht="18" hidden="1" customHeight="1">
      <c r="C231" s="1323" t="str">
        <f>T(ESTIMATE!B222)</f>
        <v/>
      </c>
      <c r="D231" s="1323" t="e">
        <f>T(#REF!)</f>
        <v>#REF!</v>
      </c>
      <c r="E231" s="1323" t="e">
        <f>T(#REF!)</f>
        <v>#REF!</v>
      </c>
      <c r="F231" s="1323" t="e">
        <f>T(#REF!)</f>
        <v>#REF!</v>
      </c>
      <c r="G231" s="1323" t="e">
        <f>T(#REF!)</f>
        <v>#REF!</v>
      </c>
      <c r="H231" s="1323"/>
      <c r="I231" s="1323"/>
      <c r="J231" s="1323" t="e">
        <f>T(#REF!)</f>
        <v>#REF!</v>
      </c>
      <c r="K231" s="1323" t="e">
        <f>T(#REF!)</f>
        <v>#REF!</v>
      </c>
      <c r="L231" s="1323" t="e">
        <f>T(#REF!)</f>
        <v>#REF!</v>
      </c>
      <c r="M231" s="1323" t="e">
        <f>T(#REF!)</f>
        <v>#REF!</v>
      </c>
      <c r="N231" s="1324">
        <f>ESTIMATE!R222</f>
        <v>0</v>
      </c>
      <c r="O231" s="1324"/>
      <c r="P231" s="1324" t="str">
        <f>T(ESTIMATE!U222)</f>
        <v/>
      </c>
      <c r="Q231" s="1324"/>
      <c r="R231" s="1322"/>
      <c r="S231" s="1322"/>
      <c r="T231" s="1322"/>
      <c r="U231" s="1322"/>
      <c r="V231" s="1322"/>
      <c r="W231" s="1322"/>
      <c r="X231" s="1322"/>
      <c r="Y231" s="1322"/>
      <c r="Z231" s="1322"/>
      <c r="AA231" s="1322"/>
      <c r="AB231" s="1322"/>
      <c r="AC231" s="1322"/>
      <c r="AD231" s="1322"/>
      <c r="AE231" s="405">
        <f t="shared" si="3"/>
        <v>0</v>
      </c>
    </row>
    <row r="232" spans="3:31" ht="18" hidden="1" customHeight="1">
      <c r="C232" s="1323" t="str">
        <f>T(ESTIMATE!B223)</f>
        <v/>
      </c>
      <c r="D232" s="1323" t="e">
        <f>T(#REF!)</f>
        <v>#REF!</v>
      </c>
      <c r="E232" s="1323" t="e">
        <f>T(#REF!)</f>
        <v>#REF!</v>
      </c>
      <c r="F232" s="1323" t="e">
        <f>T(#REF!)</f>
        <v>#REF!</v>
      </c>
      <c r="G232" s="1323" t="e">
        <f>T(#REF!)</f>
        <v>#REF!</v>
      </c>
      <c r="H232" s="1323"/>
      <c r="I232" s="1323"/>
      <c r="J232" s="1323" t="e">
        <f>T(#REF!)</f>
        <v>#REF!</v>
      </c>
      <c r="K232" s="1323" t="e">
        <f>T(#REF!)</f>
        <v>#REF!</v>
      </c>
      <c r="L232" s="1323" t="e">
        <f>T(#REF!)</f>
        <v>#REF!</v>
      </c>
      <c r="M232" s="1323" t="e">
        <f>T(#REF!)</f>
        <v>#REF!</v>
      </c>
      <c r="N232" s="1324">
        <f>ESTIMATE!R223</f>
        <v>0</v>
      </c>
      <c r="O232" s="1324"/>
      <c r="P232" s="1324" t="str">
        <f>T(ESTIMATE!U223)</f>
        <v/>
      </c>
      <c r="Q232" s="1324"/>
      <c r="R232" s="1322"/>
      <c r="S232" s="1322"/>
      <c r="T232" s="1322"/>
      <c r="U232" s="1322"/>
      <c r="V232" s="1322"/>
      <c r="W232" s="1322"/>
      <c r="X232" s="1322"/>
      <c r="Y232" s="1322"/>
      <c r="Z232" s="1322"/>
      <c r="AA232" s="1322"/>
      <c r="AB232" s="1322"/>
      <c r="AC232" s="1322"/>
      <c r="AD232" s="1322"/>
      <c r="AE232" s="405">
        <f t="shared" si="3"/>
        <v>0</v>
      </c>
    </row>
    <row r="233" spans="3:31" ht="18" hidden="1" customHeight="1">
      <c r="C233" s="1323" t="str">
        <f>T(ESTIMATE!B224)</f>
        <v/>
      </c>
      <c r="D233" s="1323" t="e">
        <f>T(#REF!)</f>
        <v>#REF!</v>
      </c>
      <c r="E233" s="1323" t="e">
        <f>T(#REF!)</f>
        <v>#REF!</v>
      </c>
      <c r="F233" s="1323" t="e">
        <f>T(#REF!)</f>
        <v>#REF!</v>
      </c>
      <c r="G233" s="1323" t="e">
        <f>T(#REF!)</f>
        <v>#REF!</v>
      </c>
      <c r="H233" s="1323"/>
      <c r="I233" s="1323"/>
      <c r="J233" s="1323" t="e">
        <f>T(#REF!)</f>
        <v>#REF!</v>
      </c>
      <c r="K233" s="1323" t="e">
        <f>T(#REF!)</f>
        <v>#REF!</v>
      </c>
      <c r="L233" s="1323" t="e">
        <f>T(#REF!)</f>
        <v>#REF!</v>
      </c>
      <c r="M233" s="1323" t="e">
        <f>T(#REF!)</f>
        <v>#REF!</v>
      </c>
      <c r="N233" s="1324">
        <f>ESTIMATE!R224</f>
        <v>0</v>
      </c>
      <c r="O233" s="1324"/>
      <c r="P233" s="1324" t="str">
        <f>T(ESTIMATE!U224)</f>
        <v/>
      </c>
      <c r="Q233" s="1324"/>
      <c r="R233" s="1322"/>
      <c r="S233" s="1322"/>
      <c r="T233" s="1322"/>
      <c r="U233" s="1322"/>
      <c r="V233" s="1322"/>
      <c r="W233" s="1322"/>
      <c r="X233" s="1322"/>
      <c r="Y233" s="1322"/>
      <c r="Z233" s="1322"/>
      <c r="AA233" s="1322"/>
      <c r="AB233" s="1322"/>
      <c r="AC233" s="1322"/>
      <c r="AD233" s="1322"/>
      <c r="AE233" s="405">
        <f t="shared" si="3"/>
        <v>0</v>
      </c>
    </row>
    <row r="234" spans="3:31" ht="18" hidden="1" customHeight="1">
      <c r="C234" s="1323" t="str">
        <f>T(ESTIMATE!B225)</f>
        <v/>
      </c>
      <c r="D234" s="1323" t="e">
        <f>T(#REF!)</f>
        <v>#REF!</v>
      </c>
      <c r="E234" s="1323" t="e">
        <f>T(#REF!)</f>
        <v>#REF!</v>
      </c>
      <c r="F234" s="1323" t="e">
        <f>T(#REF!)</f>
        <v>#REF!</v>
      </c>
      <c r="G234" s="1323" t="e">
        <f>T(#REF!)</f>
        <v>#REF!</v>
      </c>
      <c r="H234" s="1323"/>
      <c r="I234" s="1323"/>
      <c r="J234" s="1323" t="e">
        <f>T(#REF!)</f>
        <v>#REF!</v>
      </c>
      <c r="K234" s="1323" t="e">
        <f>T(#REF!)</f>
        <v>#REF!</v>
      </c>
      <c r="L234" s="1323" t="e">
        <f>T(#REF!)</f>
        <v>#REF!</v>
      </c>
      <c r="M234" s="1323" t="e">
        <f>T(#REF!)</f>
        <v>#REF!</v>
      </c>
      <c r="N234" s="1324">
        <f>ESTIMATE!R225</f>
        <v>0</v>
      </c>
      <c r="O234" s="1324"/>
      <c r="P234" s="1324" t="str">
        <f>T(ESTIMATE!U225)</f>
        <v/>
      </c>
      <c r="Q234" s="1324"/>
      <c r="R234" s="1322"/>
      <c r="S234" s="1322"/>
      <c r="T234" s="1322"/>
      <c r="U234" s="1322"/>
      <c r="V234" s="1322"/>
      <c r="W234" s="1322"/>
      <c r="X234" s="1322"/>
      <c r="Y234" s="1322"/>
      <c r="Z234" s="1322"/>
      <c r="AA234" s="1322"/>
      <c r="AB234" s="1322"/>
      <c r="AC234" s="1322"/>
      <c r="AD234" s="1322"/>
      <c r="AE234" s="405">
        <f t="shared" si="3"/>
        <v>0</v>
      </c>
    </row>
    <row r="235" spans="3:31" ht="18" hidden="1" customHeight="1">
      <c r="C235" s="1323" t="str">
        <f>T(ESTIMATE!B226)</f>
        <v/>
      </c>
      <c r="D235" s="1323" t="e">
        <f>T(#REF!)</f>
        <v>#REF!</v>
      </c>
      <c r="E235" s="1323" t="e">
        <f>T(#REF!)</f>
        <v>#REF!</v>
      </c>
      <c r="F235" s="1323" t="e">
        <f>T(#REF!)</f>
        <v>#REF!</v>
      </c>
      <c r="G235" s="1323" t="e">
        <f>T(#REF!)</f>
        <v>#REF!</v>
      </c>
      <c r="H235" s="1323"/>
      <c r="I235" s="1323"/>
      <c r="J235" s="1323" t="e">
        <f>T(#REF!)</f>
        <v>#REF!</v>
      </c>
      <c r="K235" s="1323" t="e">
        <f>T(#REF!)</f>
        <v>#REF!</v>
      </c>
      <c r="L235" s="1323" t="e">
        <f>T(#REF!)</f>
        <v>#REF!</v>
      </c>
      <c r="M235" s="1323" t="e">
        <f>T(#REF!)</f>
        <v>#REF!</v>
      </c>
      <c r="N235" s="1324">
        <f>ESTIMATE!R226</f>
        <v>0</v>
      </c>
      <c r="O235" s="1324"/>
      <c r="P235" s="1324" t="str">
        <f>T(ESTIMATE!U226)</f>
        <v/>
      </c>
      <c r="Q235" s="1324"/>
      <c r="R235" s="1322"/>
      <c r="S235" s="1322"/>
      <c r="T235" s="1322"/>
      <c r="U235" s="1322"/>
      <c r="V235" s="1322"/>
      <c r="W235" s="1322"/>
      <c r="X235" s="1322"/>
      <c r="Y235" s="1322"/>
      <c r="Z235" s="1322"/>
      <c r="AA235" s="1322"/>
      <c r="AB235" s="1322"/>
      <c r="AC235" s="1322"/>
      <c r="AD235" s="1322"/>
      <c r="AE235" s="405">
        <f t="shared" si="3"/>
        <v>0</v>
      </c>
    </row>
    <row r="236" spans="3:31" ht="18" hidden="1" customHeight="1">
      <c r="C236" s="1323" t="str">
        <f>T(ESTIMATE!B227)</f>
        <v/>
      </c>
      <c r="D236" s="1323" t="e">
        <f>T(#REF!)</f>
        <v>#REF!</v>
      </c>
      <c r="E236" s="1323" t="e">
        <f>T(#REF!)</f>
        <v>#REF!</v>
      </c>
      <c r="F236" s="1323" t="e">
        <f>T(#REF!)</f>
        <v>#REF!</v>
      </c>
      <c r="G236" s="1323" t="e">
        <f>T(#REF!)</f>
        <v>#REF!</v>
      </c>
      <c r="H236" s="1323"/>
      <c r="I236" s="1323"/>
      <c r="J236" s="1323" t="e">
        <f>T(#REF!)</f>
        <v>#REF!</v>
      </c>
      <c r="K236" s="1323" t="e">
        <f>T(#REF!)</f>
        <v>#REF!</v>
      </c>
      <c r="L236" s="1323" t="e">
        <f>T(#REF!)</f>
        <v>#REF!</v>
      </c>
      <c r="M236" s="1323" t="e">
        <f>T(#REF!)</f>
        <v>#REF!</v>
      </c>
      <c r="N236" s="1324">
        <f>ESTIMATE!R227</f>
        <v>0</v>
      </c>
      <c r="O236" s="1324"/>
      <c r="P236" s="1324" t="str">
        <f>T(ESTIMATE!U227)</f>
        <v/>
      </c>
      <c r="Q236" s="1324"/>
      <c r="R236" s="1322"/>
      <c r="S236" s="1322"/>
      <c r="T236" s="1322"/>
      <c r="U236" s="1322"/>
      <c r="V236" s="1322"/>
      <c r="W236" s="1322"/>
      <c r="X236" s="1322"/>
      <c r="Y236" s="1322"/>
      <c r="Z236" s="1322"/>
      <c r="AA236" s="1322"/>
      <c r="AB236" s="1322"/>
      <c r="AC236" s="1322"/>
      <c r="AD236" s="1322"/>
      <c r="AE236" s="405">
        <f t="shared" si="3"/>
        <v>0</v>
      </c>
    </row>
    <row r="237" spans="3:31" ht="18" hidden="1" customHeight="1">
      <c r="C237" s="1323" t="str">
        <f>T(ESTIMATE!B228)</f>
        <v/>
      </c>
      <c r="D237" s="1323" t="e">
        <f>T(#REF!)</f>
        <v>#REF!</v>
      </c>
      <c r="E237" s="1323" t="e">
        <f>T(#REF!)</f>
        <v>#REF!</v>
      </c>
      <c r="F237" s="1323" t="e">
        <f>T(#REF!)</f>
        <v>#REF!</v>
      </c>
      <c r="G237" s="1323" t="e">
        <f>T(#REF!)</f>
        <v>#REF!</v>
      </c>
      <c r="H237" s="1323"/>
      <c r="I237" s="1323"/>
      <c r="J237" s="1323" t="e">
        <f>T(#REF!)</f>
        <v>#REF!</v>
      </c>
      <c r="K237" s="1323" t="e">
        <f>T(#REF!)</f>
        <v>#REF!</v>
      </c>
      <c r="L237" s="1323" t="e">
        <f>T(#REF!)</f>
        <v>#REF!</v>
      </c>
      <c r="M237" s="1323" t="e">
        <f>T(#REF!)</f>
        <v>#REF!</v>
      </c>
      <c r="N237" s="1324">
        <f>ESTIMATE!R228</f>
        <v>0</v>
      </c>
      <c r="O237" s="1324"/>
      <c r="P237" s="1324" t="str">
        <f>T(ESTIMATE!U228)</f>
        <v/>
      </c>
      <c r="Q237" s="1324"/>
      <c r="R237" s="1322"/>
      <c r="S237" s="1322"/>
      <c r="T237" s="1322"/>
      <c r="U237" s="1322"/>
      <c r="V237" s="1322"/>
      <c r="W237" s="1322"/>
      <c r="X237" s="1322"/>
      <c r="Y237" s="1322"/>
      <c r="Z237" s="1322"/>
      <c r="AA237" s="1322"/>
      <c r="AB237" s="1322"/>
      <c r="AC237" s="1322"/>
      <c r="AD237" s="1322"/>
      <c r="AE237" s="405">
        <f t="shared" si="3"/>
        <v>0</v>
      </c>
    </row>
    <row r="238" spans="3:31" ht="18" hidden="1" customHeight="1">
      <c r="C238" s="1323" t="str">
        <f>T(ESTIMATE!B229)</f>
        <v/>
      </c>
      <c r="D238" s="1323" t="e">
        <f>T(#REF!)</f>
        <v>#REF!</v>
      </c>
      <c r="E238" s="1323" t="e">
        <f>T(#REF!)</f>
        <v>#REF!</v>
      </c>
      <c r="F238" s="1323" t="e">
        <f>T(#REF!)</f>
        <v>#REF!</v>
      </c>
      <c r="G238" s="1323" t="e">
        <f>T(#REF!)</f>
        <v>#REF!</v>
      </c>
      <c r="H238" s="1323"/>
      <c r="I238" s="1323"/>
      <c r="J238" s="1323" t="e">
        <f>T(#REF!)</f>
        <v>#REF!</v>
      </c>
      <c r="K238" s="1323" t="e">
        <f>T(#REF!)</f>
        <v>#REF!</v>
      </c>
      <c r="L238" s="1323" t="e">
        <f>T(#REF!)</f>
        <v>#REF!</v>
      </c>
      <c r="M238" s="1323" t="e">
        <f>T(#REF!)</f>
        <v>#REF!</v>
      </c>
      <c r="N238" s="1324">
        <f>ESTIMATE!R229</f>
        <v>0</v>
      </c>
      <c r="O238" s="1324"/>
      <c r="P238" s="1324" t="str">
        <f>T(ESTIMATE!U229)</f>
        <v/>
      </c>
      <c r="Q238" s="1324"/>
      <c r="R238" s="1322"/>
      <c r="S238" s="1322"/>
      <c r="T238" s="1322"/>
      <c r="U238" s="1322"/>
      <c r="V238" s="1322"/>
      <c r="W238" s="1322"/>
      <c r="X238" s="1322"/>
      <c r="Y238" s="1322"/>
      <c r="Z238" s="1322"/>
      <c r="AA238" s="1322"/>
      <c r="AB238" s="1322"/>
      <c r="AC238" s="1322"/>
      <c r="AD238" s="1322"/>
      <c r="AE238" s="405">
        <f t="shared" si="3"/>
        <v>0</v>
      </c>
    </row>
    <row r="239" spans="3:31" ht="18" hidden="1" customHeight="1">
      <c r="C239" s="598"/>
      <c r="D239" s="599"/>
      <c r="E239" s="599"/>
      <c r="F239" s="599"/>
      <c r="G239" s="599"/>
      <c r="H239" s="599"/>
      <c r="I239" s="599"/>
      <c r="J239" s="599"/>
      <c r="K239" s="599"/>
      <c r="L239" s="599"/>
      <c r="M239" s="599"/>
      <c r="N239" s="1357">
        <f>N198</f>
        <v>100</v>
      </c>
      <c r="O239" s="1357"/>
      <c r="P239" s="1358" t="str">
        <f>T(ESTIMATE!U218)</f>
        <v/>
      </c>
      <c r="Q239" s="1359"/>
      <c r="R239" s="600"/>
      <c r="S239" s="600"/>
      <c r="T239" s="600"/>
      <c r="U239" s="600"/>
      <c r="V239" s="600"/>
      <c r="W239" s="600"/>
      <c r="X239" s="600"/>
      <c r="Y239" s="600"/>
      <c r="Z239" s="600"/>
      <c r="AA239" s="600"/>
      <c r="AB239" s="600"/>
      <c r="AC239" s="600"/>
      <c r="AD239" s="601"/>
      <c r="AE239" s="405">
        <f t="shared" si="3"/>
        <v>100</v>
      </c>
    </row>
    <row r="240" spans="3:31" ht="22" customHeight="1">
      <c r="C240" s="1333" t="str">
        <f>T(ESTIMATE!B234)</f>
        <v>EXTERIOR DOORS</v>
      </c>
      <c r="D240" s="1333" t="e">
        <f>T(#REF!)</f>
        <v>#REF!</v>
      </c>
      <c r="E240" s="1333" t="e">
        <f>T(#REF!)</f>
        <v>#REF!</v>
      </c>
      <c r="F240" s="1333" t="e">
        <f>T(#REF!)</f>
        <v>#REF!</v>
      </c>
      <c r="G240" s="1333" t="e">
        <f>T(#REF!)</f>
        <v>#REF!</v>
      </c>
      <c r="H240" s="1333"/>
      <c r="I240" s="1333"/>
      <c r="J240" s="1333" t="e">
        <f>T(#REF!)</f>
        <v>#REF!</v>
      </c>
      <c r="K240" s="1333" t="e">
        <f>T(#REF!)</f>
        <v>#REF!</v>
      </c>
      <c r="L240" s="1333" t="e">
        <f>T(#REF!)</f>
        <v>#REF!</v>
      </c>
      <c r="M240" s="1334" t="e">
        <f>T(#REF!)</f>
        <v>#REF!</v>
      </c>
      <c r="N240" s="1331">
        <f>SUM(N241:O280)</f>
        <v>6</v>
      </c>
      <c r="O240" s="1332"/>
      <c r="P240" s="1328"/>
      <c r="Q240" s="1330"/>
      <c r="R240" s="1328"/>
      <c r="S240" s="1329"/>
      <c r="T240" s="1329"/>
      <c r="U240" s="1329"/>
      <c r="V240" s="1329"/>
      <c r="W240" s="1329"/>
      <c r="X240" s="1329"/>
      <c r="Y240" s="1329"/>
      <c r="Z240" s="1329"/>
      <c r="AA240" s="1329"/>
      <c r="AB240" s="1329"/>
      <c r="AC240" s="1329"/>
      <c r="AD240" s="1329"/>
      <c r="AE240" s="405">
        <f t="shared" si="3"/>
        <v>6</v>
      </c>
    </row>
    <row r="241" spans="3:31" ht="18" hidden="1" customHeight="1">
      <c r="C241" s="1323" t="str">
        <f>T(ESTIMATE!B235)</f>
        <v>Exterior Doors</v>
      </c>
      <c r="D241" s="1323" t="e">
        <f>T(#REF!)</f>
        <v>#REF!</v>
      </c>
      <c r="E241" s="1323" t="e">
        <f>T(#REF!)</f>
        <v>#REF!</v>
      </c>
      <c r="F241" s="1323" t="e">
        <f>T(#REF!)</f>
        <v>#REF!</v>
      </c>
      <c r="G241" s="1323" t="e">
        <f>T(#REF!)</f>
        <v>#REF!</v>
      </c>
      <c r="H241" s="1323"/>
      <c r="I241" s="1323"/>
      <c r="J241" s="1323" t="e">
        <f>T(#REF!)</f>
        <v>#REF!</v>
      </c>
      <c r="K241" s="1323" t="e">
        <f>T(#REF!)</f>
        <v>#REF!</v>
      </c>
      <c r="L241" s="1323" t="e">
        <f>T(#REF!)</f>
        <v>#REF!</v>
      </c>
      <c r="M241" s="1323" t="e">
        <f>T(#REF!)</f>
        <v>#REF!</v>
      </c>
      <c r="N241" s="1324">
        <f>ESTIMATE!R235</f>
        <v>0</v>
      </c>
      <c r="O241" s="1324"/>
      <c r="P241" s="1324" t="str">
        <f>T(ESTIMATE!U235)</f>
        <v/>
      </c>
      <c r="Q241" s="1324"/>
      <c r="R241" s="1322"/>
      <c r="S241" s="1322"/>
      <c r="T241" s="1322"/>
      <c r="U241" s="1322"/>
      <c r="V241" s="1322"/>
      <c r="W241" s="1322"/>
      <c r="X241" s="1322"/>
      <c r="Y241" s="1322"/>
      <c r="Z241" s="1322"/>
      <c r="AA241" s="1322"/>
      <c r="AB241" s="1322"/>
      <c r="AC241" s="1322"/>
      <c r="AD241" s="1322"/>
      <c r="AE241" s="405">
        <f t="shared" si="3"/>
        <v>0</v>
      </c>
    </row>
    <row r="242" spans="3:31" ht="18" hidden="1" customHeight="1">
      <c r="C242" s="1323" t="str">
        <f>T(ESTIMATE!B236)</f>
        <v>Exterior doors bid/allowance</v>
      </c>
      <c r="D242" s="1323" t="e">
        <f>T(#REF!)</f>
        <v>#REF!</v>
      </c>
      <c r="E242" s="1323" t="e">
        <f>T(#REF!)</f>
        <v>#REF!</v>
      </c>
      <c r="F242" s="1323" t="e">
        <f>T(#REF!)</f>
        <v>#REF!</v>
      </c>
      <c r="G242" s="1323" t="e">
        <f>T(#REF!)</f>
        <v>#REF!</v>
      </c>
      <c r="H242" s="1323"/>
      <c r="I242" s="1323"/>
      <c r="J242" s="1323" t="e">
        <f>T(#REF!)</f>
        <v>#REF!</v>
      </c>
      <c r="K242" s="1323" t="e">
        <f>T(#REF!)</f>
        <v>#REF!</v>
      </c>
      <c r="L242" s="1323" t="e">
        <f>T(#REF!)</f>
        <v>#REF!</v>
      </c>
      <c r="M242" s="1323" t="e">
        <f>T(#REF!)</f>
        <v>#REF!</v>
      </c>
      <c r="N242" s="1324">
        <f>ESTIMATE!R236</f>
        <v>0</v>
      </c>
      <c r="O242" s="1324"/>
      <c r="P242" s="1324" t="str">
        <f>T(ESTIMATE!U236)</f>
        <v>ls</v>
      </c>
      <c r="Q242" s="1324"/>
      <c r="R242" s="1322"/>
      <c r="S242" s="1322"/>
      <c r="T242" s="1322"/>
      <c r="U242" s="1322"/>
      <c r="V242" s="1322"/>
      <c r="W242" s="1322"/>
      <c r="X242" s="1322"/>
      <c r="Y242" s="1322"/>
      <c r="Z242" s="1322"/>
      <c r="AA242" s="1322"/>
      <c r="AB242" s="1322"/>
      <c r="AC242" s="1322"/>
      <c r="AD242" s="1322"/>
      <c r="AE242" s="405">
        <f t="shared" si="3"/>
        <v>0</v>
      </c>
    </row>
    <row r="243" spans="3:31" ht="18" customHeight="1">
      <c r="C243" s="1323" t="str">
        <f>T(ESTIMATE!B237)</f>
        <v>Steel entry door,  single</v>
      </c>
      <c r="D243" s="1323" t="e">
        <f>T(#REF!)</f>
        <v>#REF!</v>
      </c>
      <c r="E243" s="1323" t="e">
        <f>T(#REF!)</f>
        <v>#REF!</v>
      </c>
      <c r="F243" s="1323" t="e">
        <f>T(#REF!)</f>
        <v>#REF!</v>
      </c>
      <c r="G243" s="1323" t="e">
        <f>T(#REF!)</f>
        <v>#REF!</v>
      </c>
      <c r="H243" s="1323"/>
      <c r="I243" s="1323"/>
      <c r="J243" s="1323" t="e">
        <f>T(#REF!)</f>
        <v>#REF!</v>
      </c>
      <c r="K243" s="1323" t="e">
        <f>T(#REF!)</f>
        <v>#REF!</v>
      </c>
      <c r="L243" s="1323" t="e">
        <f>T(#REF!)</f>
        <v>#REF!</v>
      </c>
      <c r="M243" s="1323" t="e">
        <f>T(#REF!)</f>
        <v>#REF!</v>
      </c>
      <c r="N243" s="1324">
        <f>ESTIMATE!R237</f>
        <v>2</v>
      </c>
      <c r="O243" s="1324"/>
      <c r="P243" s="1324" t="str">
        <f>T(ESTIMATE!U237)</f>
        <v>ea</v>
      </c>
      <c r="Q243" s="1324"/>
      <c r="R243" s="1322"/>
      <c r="S243" s="1322"/>
      <c r="T243" s="1322"/>
      <c r="U243" s="1322"/>
      <c r="V243" s="1322"/>
      <c r="W243" s="1322"/>
      <c r="X243" s="1322"/>
      <c r="Y243" s="1322"/>
      <c r="Z243" s="1322"/>
      <c r="AA243" s="1322"/>
      <c r="AB243" s="1322"/>
      <c r="AC243" s="1322"/>
      <c r="AD243" s="1322"/>
      <c r="AE243" s="405">
        <f t="shared" si="3"/>
        <v>2</v>
      </c>
    </row>
    <row r="244" spans="3:31" ht="18" customHeight="1">
      <c r="C244" s="1323" t="str">
        <f>T(ESTIMATE!B238)</f>
        <v>French patio door, pair</v>
      </c>
      <c r="D244" s="1323" t="e">
        <f>T(#REF!)</f>
        <v>#REF!</v>
      </c>
      <c r="E244" s="1323" t="e">
        <f>T(#REF!)</f>
        <v>#REF!</v>
      </c>
      <c r="F244" s="1323" t="e">
        <f>T(#REF!)</f>
        <v>#REF!</v>
      </c>
      <c r="G244" s="1323" t="e">
        <f>T(#REF!)</f>
        <v>#REF!</v>
      </c>
      <c r="H244" s="1323"/>
      <c r="I244" s="1323"/>
      <c r="J244" s="1323" t="e">
        <f>T(#REF!)</f>
        <v>#REF!</v>
      </c>
      <c r="K244" s="1323" t="e">
        <f>T(#REF!)</f>
        <v>#REF!</v>
      </c>
      <c r="L244" s="1323" t="e">
        <f>T(#REF!)</f>
        <v>#REF!</v>
      </c>
      <c r="M244" s="1323" t="e">
        <f>T(#REF!)</f>
        <v>#REF!</v>
      </c>
      <c r="N244" s="1324">
        <f>ESTIMATE!R238</f>
        <v>1</v>
      </c>
      <c r="O244" s="1324"/>
      <c r="P244" s="1324" t="str">
        <f>T(ESTIMATE!U238)</f>
        <v>ea</v>
      </c>
      <c r="Q244" s="1324"/>
      <c r="R244" s="1322"/>
      <c r="S244" s="1322"/>
      <c r="T244" s="1322"/>
      <c r="U244" s="1322"/>
      <c r="V244" s="1322"/>
      <c r="W244" s="1322"/>
      <c r="X244" s="1322"/>
      <c r="Y244" s="1322"/>
      <c r="Z244" s="1322"/>
      <c r="AA244" s="1322"/>
      <c r="AB244" s="1322"/>
      <c r="AC244" s="1322"/>
      <c r="AD244" s="1322"/>
      <c r="AE244" s="405">
        <f t="shared" si="3"/>
        <v>1</v>
      </c>
    </row>
    <row r="245" spans="3:31" ht="18" customHeight="1">
      <c r="C245" s="1323" t="str">
        <f>T(ESTIMATE!B239)</f>
        <v xml:space="preserve">Exterior door hardware w/ dead bolt </v>
      </c>
      <c r="D245" s="1323" t="e">
        <f>T(#REF!)</f>
        <v>#REF!</v>
      </c>
      <c r="E245" s="1323" t="e">
        <f>T(#REF!)</f>
        <v>#REF!</v>
      </c>
      <c r="F245" s="1323" t="e">
        <f>T(#REF!)</f>
        <v>#REF!</v>
      </c>
      <c r="G245" s="1323" t="e">
        <f>T(#REF!)</f>
        <v>#REF!</v>
      </c>
      <c r="H245" s="1323"/>
      <c r="I245" s="1323"/>
      <c r="J245" s="1323" t="e">
        <f>T(#REF!)</f>
        <v>#REF!</v>
      </c>
      <c r="K245" s="1323" t="e">
        <f>T(#REF!)</f>
        <v>#REF!</v>
      </c>
      <c r="L245" s="1323" t="e">
        <f>T(#REF!)</f>
        <v>#REF!</v>
      </c>
      <c r="M245" s="1323" t="e">
        <f>T(#REF!)</f>
        <v>#REF!</v>
      </c>
      <c r="N245" s="1324">
        <f>ESTIMATE!R239</f>
        <v>3</v>
      </c>
      <c r="O245" s="1324"/>
      <c r="P245" s="1324" t="str">
        <f>T(ESTIMATE!U239)</f>
        <v>ea</v>
      </c>
      <c r="Q245" s="1324"/>
      <c r="R245" s="1322"/>
      <c r="S245" s="1322"/>
      <c r="T245" s="1322"/>
      <c r="U245" s="1322"/>
      <c r="V245" s="1322"/>
      <c r="W245" s="1322"/>
      <c r="X245" s="1322"/>
      <c r="Y245" s="1322"/>
      <c r="Z245" s="1322"/>
      <c r="AA245" s="1322"/>
      <c r="AB245" s="1322"/>
      <c r="AC245" s="1322"/>
      <c r="AD245" s="1322"/>
      <c r="AE245" s="405">
        <f t="shared" si="3"/>
        <v>3</v>
      </c>
    </row>
    <row r="246" spans="3:31" ht="18" hidden="1" customHeight="1">
      <c r="C246" s="1323" t="str">
        <f>T(ESTIMATE!B240)</f>
        <v>Glass storm door, single</v>
      </c>
      <c r="D246" s="1323" t="e">
        <f>T(#REF!)</f>
        <v>#REF!</v>
      </c>
      <c r="E246" s="1323" t="e">
        <f>T(#REF!)</f>
        <v>#REF!</v>
      </c>
      <c r="F246" s="1323" t="e">
        <f>T(#REF!)</f>
        <v>#REF!</v>
      </c>
      <c r="G246" s="1323" t="e">
        <f>T(#REF!)</f>
        <v>#REF!</v>
      </c>
      <c r="H246" s="1323"/>
      <c r="I246" s="1323"/>
      <c r="J246" s="1323" t="e">
        <f>T(#REF!)</f>
        <v>#REF!</v>
      </c>
      <c r="K246" s="1323" t="e">
        <f>T(#REF!)</f>
        <v>#REF!</v>
      </c>
      <c r="L246" s="1323" t="e">
        <f>T(#REF!)</f>
        <v>#REF!</v>
      </c>
      <c r="M246" s="1323" t="e">
        <f>T(#REF!)</f>
        <v>#REF!</v>
      </c>
      <c r="N246" s="1324">
        <f>ESTIMATE!R240</f>
        <v>0</v>
      </c>
      <c r="O246" s="1324"/>
      <c r="P246" s="1324" t="str">
        <f>T(ESTIMATE!U240)</f>
        <v>ea</v>
      </c>
      <c r="Q246" s="1324"/>
      <c r="R246" s="1322"/>
      <c r="S246" s="1322"/>
      <c r="T246" s="1322"/>
      <c r="U246" s="1322"/>
      <c r="V246" s="1322"/>
      <c r="W246" s="1322"/>
      <c r="X246" s="1322"/>
      <c r="Y246" s="1322"/>
      <c r="Z246" s="1322"/>
      <c r="AA246" s="1322"/>
      <c r="AB246" s="1322"/>
      <c r="AC246" s="1322"/>
      <c r="AD246" s="1322"/>
      <c r="AE246" s="405">
        <f t="shared" si="3"/>
        <v>0</v>
      </c>
    </row>
    <row r="247" spans="3:31" ht="18" hidden="1" customHeight="1">
      <c r="C247" s="1323" t="str">
        <f>T(ESTIMATE!B241)</f>
        <v>Sliding glass door, vinyl, double</v>
      </c>
      <c r="D247" s="1323" t="e">
        <f>T(#REF!)</f>
        <v>#REF!</v>
      </c>
      <c r="E247" s="1323" t="e">
        <f>T(#REF!)</f>
        <v>#REF!</v>
      </c>
      <c r="F247" s="1323" t="e">
        <f>T(#REF!)</f>
        <v>#REF!</v>
      </c>
      <c r="G247" s="1323" t="e">
        <f>T(#REF!)</f>
        <v>#REF!</v>
      </c>
      <c r="H247" s="1323"/>
      <c r="I247" s="1323"/>
      <c r="J247" s="1323" t="e">
        <f>T(#REF!)</f>
        <v>#REF!</v>
      </c>
      <c r="K247" s="1323" t="e">
        <f>T(#REF!)</f>
        <v>#REF!</v>
      </c>
      <c r="L247" s="1323" t="e">
        <f>T(#REF!)</f>
        <v>#REF!</v>
      </c>
      <c r="M247" s="1323" t="e">
        <f>T(#REF!)</f>
        <v>#REF!</v>
      </c>
      <c r="N247" s="1324">
        <f>ESTIMATE!R241</f>
        <v>0</v>
      </c>
      <c r="O247" s="1324"/>
      <c r="P247" s="1324" t="str">
        <f>T(ESTIMATE!U241)</f>
        <v>ea</v>
      </c>
      <c r="Q247" s="1324"/>
      <c r="R247" s="1322"/>
      <c r="S247" s="1322"/>
      <c r="T247" s="1322"/>
      <c r="U247" s="1322"/>
      <c r="V247" s="1322"/>
      <c r="W247" s="1322"/>
      <c r="X247" s="1322"/>
      <c r="Y247" s="1322"/>
      <c r="Z247" s="1322"/>
      <c r="AA247" s="1322"/>
      <c r="AB247" s="1322"/>
      <c r="AC247" s="1322"/>
      <c r="AD247" s="1322"/>
      <c r="AE247" s="405">
        <f t="shared" si="3"/>
        <v>0</v>
      </c>
    </row>
    <row r="248" spans="3:31" ht="18" hidden="1" customHeight="1">
      <c r="C248" s="1323" t="str">
        <f>T(ESTIMATE!B242)</f>
        <v/>
      </c>
      <c r="D248" s="1323" t="e">
        <f>T(#REF!)</f>
        <v>#REF!</v>
      </c>
      <c r="E248" s="1323" t="e">
        <f>T(#REF!)</f>
        <v>#REF!</v>
      </c>
      <c r="F248" s="1323" t="e">
        <f>T(#REF!)</f>
        <v>#REF!</v>
      </c>
      <c r="G248" s="1323" t="e">
        <f>T(#REF!)</f>
        <v>#REF!</v>
      </c>
      <c r="H248" s="1323"/>
      <c r="I248" s="1323"/>
      <c r="J248" s="1323" t="e">
        <f>T(#REF!)</f>
        <v>#REF!</v>
      </c>
      <c r="K248" s="1323" t="e">
        <f>T(#REF!)</f>
        <v>#REF!</v>
      </c>
      <c r="L248" s="1323" t="e">
        <f>T(#REF!)</f>
        <v>#REF!</v>
      </c>
      <c r="M248" s="1323" t="e">
        <f>T(#REF!)</f>
        <v>#REF!</v>
      </c>
      <c r="N248" s="1324">
        <f>ESTIMATE!R242</f>
        <v>0</v>
      </c>
      <c r="O248" s="1324"/>
      <c r="P248" s="1324" t="str">
        <f>T(ESTIMATE!U242)</f>
        <v/>
      </c>
      <c r="Q248" s="1324"/>
      <c r="R248" s="1322"/>
      <c r="S248" s="1322"/>
      <c r="T248" s="1322"/>
      <c r="U248" s="1322"/>
      <c r="V248" s="1322"/>
      <c r="W248" s="1322"/>
      <c r="X248" s="1322"/>
      <c r="Y248" s="1322"/>
      <c r="Z248" s="1322"/>
      <c r="AA248" s="1322"/>
      <c r="AB248" s="1322"/>
      <c r="AC248" s="1322"/>
      <c r="AD248" s="1322"/>
      <c r="AE248" s="405">
        <f t="shared" si="3"/>
        <v>0</v>
      </c>
    </row>
    <row r="249" spans="3:31" ht="18" hidden="1" customHeight="1">
      <c r="C249" s="1323" t="str">
        <f>T(ESTIMATE!B243)</f>
        <v/>
      </c>
      <c r="D249" s="1323" t="e">
        <f>T(#REF!)</f>
        <v>#REF!</v>
      </c>
      <c r="E249" s="1323" t="e">
        <f>T(#REF!)</f>
        <v>#REF!</v>
      </c>
      <c r="F249" s="1323" t="e">
        <f>T(#REF!)</f>
        <v>#REF!</v>
      </c>
      <c r="G249" s="1323" t="e">
        <f>T(#REF!)</f>
        <v>#REF!</v>
      </c>
      <c r="H249" s="1323"/>
      <c r="I249" s="1323"/>
      <c r="J249" s="1323" t="e">
        <f>T(#REF!)</f>
        <v>#REF!</v>
      </c>
      <c r="K249" s="1323" t="e">
        <f>T(#REF!)</f>
        <v>#REF!</v>
      </c>
      <c r="L249" s="1323" t="e">
        <f>T(#REF!)</f>
        <v>#REF!</v>
      </c>
      <c r="M249" s="1323" t="e">
        <f>T(#REF!)</f>
        <v>#REF!</v>
      </c>
      <c r="N249" s="1324">
        <f>ESTIMATE!R243</f>
        <v>0</v>
      </c>
      <c r="O249" s="1324"/>
      <c r="P249" s="1324" t="str">
        <f>T(ESTIMATE!U243)</f>
        <v/>
      </c>
      <c r="Q249" s="1324"/>
      <c r="R249" s="1322"/>
      <c r="S249" s="1322"/>
      <c r="T249" s="1322"/>
      <c r="U249" s="1322"/>
      <c r="V249" s="1322"/>
      <c r="W249" s="1322"/>
      <c r="X249" s="1322"/>
      <c r="Y249" s="1322"/>
      <c r="Z249" s="1322"/>
      <c r="AA249" s="1322"/>
      <c r="AB249" s="1322"/>
      <c r="AC249" s="1322"/>
      <c r="AD249" s="1322"/>
      <c r="AE249" s="405">
        <f t="shared" si="3"/>
        <v>0</v>
      </c>
    </row>
    <row r="250" spans="3:31" ht="18" hidden="1" customHeight="1">
      <c r="C250" s="1323" t="str">
        <f>T(ESTIMATE!B244)</f>
        <v>Miscellaneous Exterior Doors</v>
      </c>
      <c r="D250" s="1323" t="e">
        <f>T(#REF!)</f>
        <v>#REF!</v>
      </c>
      <c r="E250" s="1323" t="e">
        <f>T(#REF!)</f>
        <v>#REF!</v>
      </c>
      <c r="F250" s="1323" t="e">
        <f>T(#REF!)</f>
        <v>#REF!</v>
      </c>
      <c r="G250" s="1323" t="e">
        <f>T(#REF!)</f>
        <v>#REF!</v>
      </c>
      <c r="H250" s="1323"/>
      <c r="I250" s="1323"/>
      <c r="J250" s="1323" t="e">
        <f>T(#REF!)</f>
        <v>#REF!</v>
      </c>
      <c r="K250" s="1323" t="e">
        <f>T(#REF!)</f>
        <v>#REF!</v>
      </c>
      <c r="L250" s="1323" t="e">
        <f>T(#REF!)</f>
        <v>#REF!</v>
      </c>
      <c r="M250" s="1323" t="e">
        <f>T(#REF!)</f>
        <v>#REF!</v>
      </c>
      <c r="N250" s="1324">
        <f>ESTIMATE!R244</f>
        <v>0</v>
      </c>
      <c r="O250" s="1324"/>
      <c r="P250" s="1324" t="str">
        <f>T(ESTIMATE!U244)</f>
        <v/>
      </c>
      <c r="Q250" s="1324"/>
      <c r="R250" s="1322"/>
      <c r="S250" s="1322"/>
      <c r="T250" s="1322"/>
      <c r="U250" s="1322"/>
      <c r="V250" s="1322"/>
      <c r="W250" s="1322"/>
      <c r="X250" s="1322"/>
      <c r="Y250" s="1322"/>
      <c r="Z250" s="1322"/>
      <c r="AA250" s="1322"/>
      <c r="AB250" s="1322"/>
      <c r="AC250" s="1322"/>
      <c r="AD250" s="1322"/>
      <c r="AE250" s="405">
        <f t="shared" si="3"/>
        <v>0</v>
      </c>
    </row>
    <row r="251" spans="3:31" ht="18" hidden="1" customHeight="1">
      <c r="C251" s="1323" t="str">
        <f>T(ESTIMATE!B245)</f>
        <v>Exterior door hardware</v>
      </c>
      <c r="D251" s="1323" t="e">
        <f>T(#REF!)</f>
        <v>#REF!</v>
      </c>
      <c r="E251" s="1323" t="e">
        <f>T(#REF!)</f>
        <v>#REF!</v>
      </c>
      <c r="F251" s="1323" t="e">
        <f>T(#REF!)</f>
        <v>#REF!</v>
      </c>
      <c r="G251" s="1323" t="e">
        <f>T(#REF!)</f>
        <v>#REF!</v>
      </c>
      <c r="H251" s="1323"/>
      <c r="I251" s="1323"/>
      <c r="J251" s="1323" t="e">
        <f>T(#REF!)</f>
        <v>#REF!</v>
      </c>
      <c r="K251" s="1323" t="e">
        <f>T(#REF!)</f>
        <v>#REF!</v>
      </c>
      <c r="L251" s="1323" t="e">
        <f>T(#REF!)</f>
        <v>#REF!</v>
      </c>
      <c r="M251" s="1323" t="e">
        <f>T(#REF!)</f>
        <v>#REF!</v>
      </c>
      <c r="N251" s="1324">
        <f>ESTIMATE!R245</f>
        <v>0</v>
      </c>
      <c r="O251" s="1324"/>
      <c r="P251" s="1324" t="str">
        <f>T(ESTIMATE!U245)</f>
        <v>ea</v>
      </c>
      <c r="Q251" s="1324"/>
      <c r="R251" s="1322"/>
      <c r="S251" s="1322"/>
      <c r="T251" s="1322"/>
      <c r="U251" s="1322"/>
      <c r="V251" s="1322"/>
      <c r="W251" s="1322"/>
      <c r="X251" s="1322"/>
      <c r="Y251" s="1322"/>
      <c r="Z251" s="1322"/>
      <c r="AA251" s="1322"/>
      <c r="AB251" s="1322"/>
      <c r="AC251" s="1322"/>
      <c r="AD251" s="1322"/>
      <c r="AE251" s="405">
        <f t="shared" si="3"/>
        <v>0</v>
      </c>
    </row>
    <row r="252" spans="3:31" ht="18" hidden="1" customHeight="1">
      <c r="C252" s="1323" t="str">
        <f>T(ESTIMATE!B246)</f>
        <v>Door trim kit</v>
      </c>
      <c r="D252" s="1323" t="e">
        <f>T(#REF!)</f>
        <v>#REF!</v>
      </c>
      <c r="E252" s="1323" t="e">
        <f>T(#REF!)</f>
        <v>#REF!</v>
      </c>
      <c r="F252" s="1323" t="e">
        <f>T(#REF!)</f>
        <v>#REF!</v>
      </c>
      <c r="G252" s="1323" t="e">
        <f>T(#REF!)</f>
        <v>#REF!</v>
      </c>
      <c r="H252" s="1323"/>
      <c r="I252" s="1323"/>
      <c r="J252" s="1323" t="e">
        <f>T(#REF!)</f>
        <v>#REF!</v>
      </c>
      <c r="K252" s="1323" t="e">
        <f>T(#REF!)</f>
        <v>#REF!</v>
      </c>
      <c r="L252" s="1323" t="e">
        <f>T(#REF!)</f>
        <v>#REF!</v>
      </c>
      <c r="M252" s="1323" t="e">
        <f>T(#REF!)</f>
        <v>#REF!</v>
      </c>
      <c r="N252" s="1324">
        <f>ESTIMATE!R246</f>
        <v>0</v>
      </c>
      <c r="O252" s="1324"/>
      <c r="P252" s="1324" t="str">
        <f>T(ESTIMATE!U246)</f>
        <v>ea</v>
      </c>
      <c r="Q252" s="1324"/>
      <c r="R252" s="1322"/>
      <c r="S252" s="1322"/>
      <c r="T252" s="1322"/>
      <c r="U252" s="1322"/>
      <c r="V252" s="1322"/>
      <c r="W252" s="1322"/>
      <c r="X252" s="1322"/>
      <c r="Y252" s="1322"/>
      <c r="Z252" s="1322"/>
      <c r="AA252" s="1322"/>
      <c r="AB252" s="1322"/>
      <c r="AC252" s="1322"/>
      <c r="AD252" s="1322"/>
      <c r="AE252" s="405">
        <f t="shared" si="3"/>
        <v>0</v>
      </c>
    </row>
    <row r="253" spans="3:31" ht="18" hidden="1" customHeight="1">
      <c r="C253" s="1323" t="str">
        <f>T(ESTIMATE!B247)</f>
        <v/>
      </c>
      <c r="D253" s="1323" t="e">
        <f>T(#REF!)</f>
        <v>#REF!</v>
      </c>
      <c r="E253" s="1323" t="e">
        <f>T(#REF!)</f>
        <v>#REF!</v>
      </c>
      <c r="F253" s="1323" t="e">
        <f>T(#REF!)</f>
        <v>#REF!</v>
      </c>
      <c r="G253" s="1323" t="e">
        <f>T(#REF!)</f>
        <v>#REF!</v>
      </c>
      <c r="H253" s="1323"/>
      <c r="I253" s="1323"/>
      <c r="J253" s="1323" t="e">
        <f>T(#REF!)</f>
        <v>#REF!</v>
      </c>
      <c r="K253" s="1323" t="e">
        <f>T(#REF!)</f>
        <v>#REF!</v>
      </c>
      <c r="L253" s="1323" t="e">
        <f>T(#REF!)</f>
        <v>#REF!</v>
      </c>
      <c r="M253" s="1323" t="e">
        <f>T(#REF!)</f>
        <v>#REF!</v>
      </c>
      <c r="N253" s="1324">
        <f>ESTIMATE!R247</f>
        <v>0</v>
      </c>
      <c r="O253" s="1324"/>
      <c r="P253" s="1324" t="str">
        <f>T(ESTIMATE!U247)</f>
        <v/>
      </c>
      <c r="Q253" s="1324"/>
      <c r="R253" s="1322"/>
      <c r="S253" s="1322"/>
      <c r="T253" s="1322"/>
      <c r="U253" s="1322"/>
      <c r="V253" s="1322"/>
      <c r="W253" s="1322"/>
      <c r="X253" s="1322"/>
      <c r="Y253" s="1322"/>
      <c r="Z253" s="1322"/>
      <c r="AA253" s="1322"/>
      <c r="AB253" s="1322"/>
      <c r="AC253" s="1322"/>
      <c r="AD253" s="1322"/>
      <c r="AE253" s="405">
        <f t="shared" si="3"/>
        <v>0</v>
      </c>
    </row>
    <row r="254" spans="3:31" ht="18" hidden="1" customHeight="1">
      <c r="C254" s="1323" t="str">
        <f>T(ESTIMATE!B248)</f>
        <v/>
      </c>
      <c r="D254" s="1323" t="e">
        <f>T(#REF!)</f>
        <v>#REF!</v>
      </c>
      <c r="E254" s="1323" t="e">
        <f>T(#REF!)</f>
        <v>#REF!</v>
      </c>
      <c r="F254" s="1323" t="e">
        <f>T(#REF!)</f>
        <v>#REF!</v>
      </c>
      <c r="G254" s="1323" t="e">
        <f>T(#REF!)</f>
        <v>#REF!</v>
      </c>
      <c r="H254" s="1323"/>
      <c r="I254" s="1323"/>
      <c r="J254" s="1323" t="e">
        <f>T(#REF!)</f>
        <v>#REF!</v>
      </c>
      <c r="K254" s="1323" t="e">
        <f>T(#REF!)</f>
        <v>#REF!</v>
      </c>
      <c r="L254" s="1323" t="e">
        <f>T(#REF!)</f>
        <v>#REF!</v>
      </c>
      <c r="M254" s="1323" t="e">
        <f>T(#REF!)</f>
        <v>#REF!</v>
      </c>
      <c r="N254" s="1324">
        <f>ESTIMATE!R248</f>
        <v>0</v>
      </c>
      <c r="O254" s="1324"/>
      <c r="P254" s="1324" t="str">
        <f>T(ESTIMATE!U248)</f>
        <v/>
      </c>
      <c r="Q254" s="1324"/>
      <c r="R254" s="1322"/>
      <c r="S254" s="1322"/>
      <c r="T254" s="1322"/>
      <c r="U254" s="1322"/>
      <c r="V254" s="1322"/>
      <c r="W254" s="1322"/>
      <c r="X254" s="1322"/>
      <c r="Y254" s="1322"/>
      <c r="Z254" s="1322"/>
      <c r="AA254" s="1322"/>
      <c r="AB254" s="1322"/>
      <c r="AC254" s="1322"/>
      <c r="AD254" s="1322"/>
      <c r="AE254" s="405">
        <f t="shared" si="3"/>
        <v>0</v>
      </c>
    </row>
    <row r="255" spans="3:31" ht="18" hidden="1" customHeight="1">
      <c r="C255" s="1323" t="str">
        <f>T(ESTIMATE!B249)</f>
        <v/>
      </c>
      <c r="D255" s="1323" t="e">
        <f>T(#REF!)</f>
        <v>#REF!</v>
      </c>
      <c r="E255" s="1323" t="e">
        <f>T(#REF!)</f>
        <v>#REF!</v>
      </c>
      <c r="F255" s="1323" t="e">
        <f>T(#REF!)</f>
        <v>#REF!</v>
      </c>
      <c r="G255" s="1323" t="e">
        <f>T(#REF!)</f>
        <v>#REF!</v>
      </c>
      <c r="H255" s="1323"/>
      <c r="I255" s="1323"/>
      <c r="J255" s="1323" t="e">
        <f>T(#REF!)</f>
        <v>#REF!</v>
      </c>
      <c r="K255" s="1323" t="e">
        <f>T(#REF!)</f>
        <v>#REF!</v>
      </c>
      <c r="L255" s="1323" t="e">
        <f>T(#REF!)</f>
        <v>#REF!</v>
      </c>
      <c r="M255" s="1323" t="e">
        <f>T(#REF!)</f>
        <v>#REF!</v>
      </c>
      <c r="N255" s="1324">
        <f>ESTIMATE!R249</f>
        <v>0</v>
      </c>
      <c r="O255" s="1324"/>
      <c r="P255" s="1324" t="str">
        <f>T(ESTIMATE!U249)</f>
        <v/>
      </c>
      <c r="Q255" s="1324"/>
      <c r="R255" s="1322"/>
      <c r="S255" s="1322"/>
      <c r="T255" s="1322"/>
      <c r="U255" s="1322"/>
      <c r="V255" s="1322"/>
      <c r="W255" s="1322"/>
      <c r="X255" s="1322"/>
      <c r="Y255" s="1322"/>
      <c r="Z255" s="1322"/>
      <c r="AA255" s="1322"/>
      <c r="AB255" s="1322"/>
      <c r="AC255" s="1322"/>
      <c r="AD255" s="1322"/>
      <c r="AE255" s="405">
        <f t="shared" si="3"/>
        <v>0</v>
      </c>
    </row>
    <row r="256" spans="3:31" ht="18" hidden="1" customHeight="1">
      <c r="C256" s="1323" t="str">
        <f>T(ESTIMATE!B250)</f>
        <v/>
      </c>
      <c r="D256" s="1323" t="e">
        <f>T(#REF!)</f>
        <v>#REF!</v>
      </c>
      <c r="E256" s="1323" t="e">
        <f>T(#REF!)</f>
        <v>#REF!</v>
      </c>
      <c r="F256" s="1323" t="e">
        <f>T(#REF!)</f>
        <v>#REF!</v>
      </c>
      <c r="G256" s="1323" t="e">
        <f>T(#REF!)</f>
        <v>#REF!</v>
      </c>
      <c r="H256" s="1323"/>
      <c r="I256" s="1323"/>
      <c r="J256" s="1323" t="e">
        <f>T(#REF!)</f>
        <v>#REF!</v>
      </c>
      <c r="K256" s="1323" t="e">
        <f>T(#REF!)</f>
        <v>#REF!</v>
      </c>
      <c r="L256" s="1323" t="e">
        <f>T(#REF!)</f>
        <v>#REF!</v>
      </c>
      <c r="M256" s="1323" t="e">
        <f>T(#REF!)</f>
        <v>#REF!</v>
      </c>
      <c r="N256" s="1324">
        <f>ESTIMATE!R250</f>
        <v>0</v>
      </c>
      <c r="O256" s="1324"/>
      <c r="P256" s="1324" t="str">
        <f>T(ESTIMATE!U250)</f>
        <v/>
      </c>
      <c r="Q256" s="1324"/>
      <c r="R256" s="1322"/>
      <c r="S256" s="1322"/>
      <c r="T256" s="1322"/>
      <c r="U256" s="1322"/>
      <c r="V256" s="1322"/>
      <c r="W256" s="1322"/>
      <c r="X256" s="1322"/>
      <c r="Y256" s="1322"/>
      <c r="Z256" s="1322"/>
      <c r="AA256" s="1322"/>
      <c r="AB256" s="1322"/>
      <c r="AC256" s="1322"/>
      <c r="AD256" s="1322"/>
      <c r="AE256" s="405">
        <f t="shared" si="3"/>
        <v>0</v>
      </c>
    </row>
    <row r="257" spans="3:31" ht="18" hidden="1" customHeight="1">
      <c r="C257" s="1323" t="str">
        <f>T(ESTIMATE!B251)</f>
        <v/>
      </c>
      <c r="D257" s="1323" t="e">
        <f>T(#REF!)</f>
        <v>#REF!</v>
      </c>
      <c r="E257" s="1323" t="e">
        <f>T(#REF!)</f>
        <v>#REF!</v>
      </c>
      <c r="F257" s="1323" t="e">
        <f>T(#REF!)</f>
        <v>#REF!</v>
      </c>
      <c r="G257" s="1323" t="e">
        <f>T(#REF!)</f>
        <v>#REF!</v>
      </c>
      <c r="H257" s="1323"/>
      <c r="I257" s="1323"/>
      <c r="J257" s="1323" t="e">
        <f>T(#REF!)</f>
        <v>#REF!</v>
      </c>
      <c r="K257" s="1323" t="e">
        <f>T(#REF!)</f>
        <v>#REF!</v>
      </c>
      <c r="L257" s="1323" t="e">
        <f>T(#REF!)</f>
        <v>#REF!</v>
      </c>
      <c r="M257" s="1323" t="e">
        <f>T(#REF!)</f>
        <v>#REF!</v>
      </c>
      <c r="N257" s="1324">
        <f>ESTIMATE!R251</f>
        <v>0</v>
      </c>
      <c r="O257" s="1324"/>
      <c r="P257" s="1324" t="str">
        <f>T(ESTIMATE!U251)</f>
        <v/>
      </c>
      <c r="Q257" s="1324"/>
      <c r="R257" s="1322"/>
      <c r="S257" s="1322"/>
      <c r="T257" s="1322"/>
      <c r="U257" s="1322"/>
      <c r="V257" s="1322"/>
      <c r="W257" s="1322"/>
      <c r="X257" s="1322"/>
      <c r="Y257" s="1322"/>
      <c r="Z257" s="1322"/>
      <c r="AA257" s="1322"/>
      <c r="AB257" s="1322"/>
      <c r="AC257" s="1322"/>
      <c r="AD257" s="1322"/>
      <c r="AE257" s="405">
        <f t="shared" si="3"/>
        <v>0</v>
      </c>
    </row>
    <row r="258" spans="3:31" ht="18" hidden="1" customHeight="1">
      <c r="C258" s="1323" t="str">
        <f>T(ESTIMATE!B252)</f>
        <v/>
      </c>
      <c r="D258" s="1323" t="e">
        <f>T(#REF!)</f>
        <v>#REF!</v>
      </c>
      <c r="E258" s="1323" t="e">
        <f>T(#REF!)</f>
        <v>#REF!</v>
      </c>
      <c r="F258" s="1323" t="e">
        <f>T(#REF!)</f>
        <v>#REF!</v>
      </c>
      <c r="G258" s="1323" t="e">
        <f>T(#REF!)</f>
        <v>#REF!</v>
      </c>
      <c r="H258" s="1323"/>
      <c r="I258" s="1323"/>
      <c r="J258" s="1323" t="e">
        <f>T(#REF!)</f>
        <v>#REF!</v>
      </c>
      <c r="K258" s="1323" t="e">
        <f>T(#REF!)</f>
        <v>#REF!</v>
      </c>
      <c r="L258" s="1323" t="e">
        <f>T(#REF!)</f>
        <v>#REF!</v>
      </c>
      <c r="M258" s="1323" t="e">
        <f>T(#REF!)</f>
        <v>#REF!</v>
      </c>
      <c r="N258" s="1324">
        <f>ESTIMATE!R252</f>
        <v>0</v>
      </c>
      <c r="O258" s="1324"/>
      <c r="P258" s="1324" t="str">
        <f>T(ESTIMATE!U252)</f>
        <v/>
      </c>
      <c r="Q258" s="1324"/>
      <c r="R258" s="1322"/>
      <c r="S258" s="1322"/>
      <c r="T258" s="1322"/>
      <c r="U258" s="1322"/>
      <c r="V258" s="1322"/>
      <c r="W258" s="1322"/>
      <c r="X258" s="1322"/>
      <c r="Y258" s="1322"/>
      <c r="Z258" s="1322"/>
      <c r="AA258" s="1322"/>
      <c r="AB258" s="1322"/>
      <c r="AC258" s="1322"/>
      <c r="AD258" s="1322"/>
      <c r="AE258" s="405">
        <f t="shared" si="3"/>
        <v>0</v>
      </c>
    </row>
    <row r="259" spans="3:31" ht="18" hidden="1" customHeight="1">
      <c r="C259" s="1323" t="str">
        <f>T(ESTIMATE!B253)</f>
        <v/>
      </c>
      <c r="D259" s="1323" t="e">
        <f>T(#REF!)</f>
        <v>#REF!</v>
      </c>
      <c r="E259" s="1323" t="e">
        <f>T(#REF!)</f>
        <v>#REF!</v>
      </c>
      <c r="F259" s="1323" t="e">
        <f>T(#REF!)</f>
        <v>#REF!</v>
      </c>
      <c r="G259" s="1323" t="e">
        <f>T(#REF!)</f>
        <v>#REF!</v>
      </c>
      <c r="H259" s="1323"/>
      <c r="I259" s="1323"/>
      <c r="J259" s="1323" t="e">
        <f>T(#REF!)</f>
        <v>#REF!</v>
      </c>
      <c r="K259" s="1323" t="e">
        <f>T(#REF!)</f>
        <v>#REF!</v>
      </c>
      <c r="L259" s="1323" t="e">
        <f>T(#REF!)</f>
        <v>#REF!</v>
      </c>
      <c r="M259" s="1323" t="e">
        <f>T(#REF!)</f>
        <v>#REF!</v>
      </c>
      <c r="N259" s="1324">
        <f>ESTIMATE!R253</f>
        <v>0</v>
      </c>
      <c r="O259" s="1324"/>
      <c r="P259" s="1324" t="str">
        <f>T(ESTIMATE!U253)</f>
        <v/>
      </c>
      <c r="Q259" s="1324"/>
      <c r="R259" s="1322"/>
      <c r="S259" s="1322"/>
      <c r="T259" s="1322"/>
      <c r="U259" s="1322"/>
      <c r="V259" s="1322"/>
      <c r="W259" s="1322"/>
      <c r="X259" s="1322"/>
      <c r="Y259" s="1322"/>
      <c r="Z259" s="1322"/>
      <c r="AA259" s="1322"/>
      <c r="AB259" s="1322"/>
      <c r="AC259" s="1322"/>
      <c r="AD259" s="1322"/>
      <c r="AE259" s="405">
        <f t="shared" si="3"/>
        <v>0</v>
      </c>
    </row>
    <row r="260" spans="3:31" ht="18" hidden="1" customHeight="1">
      <c r="C260" s="1323" t="str">
        <f>T(ESTIMATE!B254)</f>
        <v/>
      </c>
      <c r="D260" s="1323" t="e">
        <f>T(#REF!)</f>
        <v>#REF!</v>
      </c>
      <c r="E260" s="1323" t="e">
        <f>T(#REF!)</f>
        <v>#REF!</v>
      </c>
      <c r="F260" s="1323" t="e">
        <f>T(#REF!)</f>
        <v>#REF!</v>
      </c>
      <c r="G260" s="1323" t="e">
        <f>T(#REF!)</f>
        <v>#REF!</v>
      </c>
      <c r="H260" s="1323"/>
      <c r="I260" s="1323"/>
      <c r="J260" s="1323" t="e">
        <f>T(#REF!)</f>
        <v>#REF!</v>
      </c>
      <c r="K260" s="1323" t="e">
        <f>T(#REF!)</f>
        <v>#REF!</v>
      </c>
      <c r="L260" s="1323" t="e">
        <f>T(#REF!)</f>
        <v>#REF!</v>
      </c>
      <c r="M260" s="1323" t="e">
        <f>T(#REF!)</f>
        <v>#REF!</v>
      </c>
      <c r="N260" s="1324">
        <f>ESTIMATE!R254</f>
        <v>0</v>
      </c>
      <c r="O260" s="1324"/>
      <c r="P260" s="1324" t="str">
        <f>T(ESTIMATE!U254)</f>
        <v/>
      </c>
      <c r="Q260" s="1324"/>
      <c r="R260" s="1322"/>
      <c r="S260" s="1322"/>
      <c r="T260" s="1322"/>
      <c r="U260" s="1322"/>
      <c r="V260" s="1322"/>
      <c r="W260" s="1322"/>
      <c r="X260" s="1322"/>
      <c r="Y260" s="1322"/>
      <c r="Z260" s="1322"/>
      <c r="AA260" s="1322"/>
      <c r="AB260" s="1322"/>
      <c r="AC260" s="1322"/>
      <c r="AD260" s="1322"/>
      <c r="AE260" s="405">
        <f t="shared" si="3"/>
        <v>0</v>
      </c>
    </row>
    <row r="261" spans="3:31" ht="18" hidden="1" customHeight="1">
      <c r="C261" s="1323" t="str">
        <f>T(ESTIMATE!B255)</f>
        <v/>
      </c>
      <c r="D261" s="1323" t="e">
        <f>T(#REF!)</f>
        <v>#REF!</v>
      </c>
      <c r="E261" s="1323" t="e">
        <f>T(#REF!)</f>
        <v>#REF!</v>
      </c>
      <c r="F261" s="1323" t="e">
        <f>T(#REF!)</f>
        <v>#REF!</v>
      </c>
      <c r="G261" s="1323" t="e">
        <f>T(#REF!)</f>
        <v>#REF!</v>
      </c>
      <c r="H261" s="1323"/>
      <c r="I261" s="1323"/>
      <c r="J261" s="1323" t="e">
        <f>T(#REF!)</f>
        <v>#REF!</v>
      </c>
      <c r="K261" s="1323" t="e">
        <f>T(#REF!)</f>
        <v>#REF!</v>
      </c>
      <c r="L261" s="1323" t="e">
        <f>T(#REF!)</f>
        <v>#REF!</v>
      </c>
      <c r="M261" s="1323" t="e">
        <f>T(#REF!)</f>
        <v>#REF!</v>
      </c>
      <c r="N261" s="1324">
        <f>ESTIMATE!R255</f>
        <v>0</v>
      </c>
      <c r="O261" s="1324"/>
      <c r="P261" s="1324" t="str">
        <f>T(ESTIMATE!U255)</f>
        <v/>
      </c>
      <c r="Q261" s="1324"/>
      <c r="R261" s="1322"/>
      <c r="S261" s="1322"/>
      <c r="T261" s="1322"/>
      <c r="U261" s="1322"/>
      <c r="V261" s="1322"/>
      <c r="W261" s="1322"/>
      <c r="X261" s="1322"/>
      <c r="Y261" s="1322"/>
      <c r="Z261" s="1322"/>
      <c r="AA261" s="1322"/>
      <c r="AB261" s="1322"/>
      <c r="AC261" s="1322"/>
      <c r="AD261" s="1322"/>
      <c r="AE261" s="405">
        <f t="shared" si="3"/>
        <v>0</v>
      </c>
    </row>
    <row r="262" spans="3:31" ht="18" hidden="1" customHeight="1">
      <c r="C262" s="1323" t="str">
        <f>T(ESTIMATE!B256)</f>
        <v/>
      </c>
      <c r="D262" s="1323" t="e">
        <f>T(#REF!)</f>
        <v>#REF!</v>
      </c>
      <c r="E262" s="1323" t="e">
        <f>T(#REF!)</f>
        <v>#REF!</v>
      </c>
      <c r="F262" s="1323" t="e">
        <f>T(#REF!)</f>
        <v>#REF!</v>
      </c>
      <c r="G262" s="1323" t="e">
        <f>T(#REF!)</f>
        <v>#REF!</v>
      </c>
      <c r="H262" s="1323"/>
      <c r="I262" s="1323"/>
      <c r="J262" s="1323" t="e">
        <f>T(#REF!)</f>
        <v>#REF!</v>
      </c>
      <c r="K262" s="1323" t="e">
        <f>T(#REF!)</f>
        <v>#REF!</v>
      </c>
      <c r="L262" s="1323" t="e">
        <f>T(#REF!)</f>
        <v>#REF!</v>
      </c>
      <c r="M262" s="1323" t="e">
        <f>T(#REF!)</f>
        <v>#REF!</v>
      </c>
      <c r="N262" s="1324">
        <f>ESTIMATE!R256</f>
        <v>0</v>
      </c>
      <c r="O262" s="1324"/>
      <c r="P262" s="1324" t="str">
        <f>T(ESTIMATE!U256)</f>
        <v/>
      </c>
      <c r="Q262" s="1324"/>
      <c r="R262" s="1322"/>
      <c r="S262" s="1322"/>
      <c r="T262" s="1322"/>
      <c r="U262" s="1322"/>
      <c r="V262" s="1322"/>
      <c r="W262" s="1322"/>
      <c r="X262" s="1322"/>
      <c r="Y262" s="1322"/>
      <c r="Z262" s="1322"/>
      <c r="AA262" s="1322"/>
      <c r="AB262" s="1322"/>
      <c r="AC262" s="1322"/>
      <c r="AD262" s="1322"/>
      <c r="AE262" s="405">
        <f t="shared" si="3"/>
        <v>0</v>
      </c>
    </row>
    <row r="263" spans="3:31" ht="18" hidden="1" customHeight="1">
      <c r="C263" s="1323" t="str">
        <f>T(ESTIMATE!B257)</f>
        <v/>
      </c>
      <c r="D263" s="1323" t="e">
        <f>T(#REF!)</f>
        <v>#REF!</v>
      </c>
      <c r="E263" s="1323" t="e">
        <f>T(#REF!)</f>
        <v>#REF!</v>
      </c>
      <c r="F263" s="1323" t="e">
        <f>T(#REF!)</f>
        <v>#REF!</v>
      </c>
      <c r="G263" s="1323" t="e">
        <f>T(#REF!)</f>
        <v>#REF!</v>
      </c>
      <c r="H263" s="1323"/>
      <c r="I263" s="1323"/>
      <c r="J263" s="1323" t="e">
        <f>T(#REF!)</f>
        <v>#REF!</v>
      </c>
      <c r="K263" s="1323" t="e">
        <f>T(#REF!)</f>
        <v>#REF!</v>
      </c>
      <c r="L263" s="1323" t="e">
        <f>T(#REF!)</f>
        <v>#REF!</v>
      </c>
      <c r="M263" s="1323" t="e">
        <f>T(#REF!)</f>
        <v>#REF!</v>
      </c>
      <c r="N263" s="1324">
        <f>ESTIMATE!R257</f>
        <v>0</v>
      </c>
      <c r="O263" s="1324"/>
      <c r="P263" s="1324" t="str">
        <f>T(ESTIMATE!U257)</f>
        <v/>
      </c>
      <c r="Q263" s="1324"/>
      <c r="R263" s="1322"/>
      <c r="S263" s="1322"/>
      <c r="T263" s="1322"/>
      <c r="U263" s="1322"/>
      <c r="V263" s="1322"/>
      <c r="W263" s="1322"/>
      <c r="X263" s="1322"/>
      <c r="Y263" s="1322"/>
      <c r="Z263" s="1322"/>
      <c r="AA263" s="1322"/>
      <c r="AB263" s="1322"/>
      <c r="AC263" s="1322"/>
      <c r="AD263" s="1322"/>
      <c r="AE263" s="405">
        <f t="shared" si="3"/>
        <v>0</v>
      </c>
    </row>
    <row r="264" spans="3:31" ht="18" hidden="1" customHeight="1">
      <c r="C264" s="1323" t="str">
        <f>T(ESTIMATE!B258)</f>
        <v/>
      </c>
      <c r="D264" s="1323" t="e">
        <f>T(#REF!)</f>
        <v>#REF!</v>
      </c>
      <c r="E264" s="1323" t="e">
        <f>T(#REF!)</f>
        <v>#REF!</v>
      </c>
      <c r="F264" s="1323" t="e">
        <f>T(#REF!)</f>
        <v>#REF!</v>
      </c>
      <c r="G264" s="1323" t="e">
        <f>T(#REF!)</f>
        <v>#REF!</v>
      </c>
      <c r="H264" s="1323"/>
      <c r="I264" s="1323"/>
      <c r="J264" s="1323" t="e">
        <f>T(#REF!)</f>
        <v>#REF!</v>
      </c>
      <c r="K264" s="1323" t="e">
        <f>T(#REF!)</f>
        <v>#REF!</v>
      </c>
      <c r="L264" s="1323" t="e">
        <f>T(#REF!)</f>
        <v>#REF!</v>
      </c>
      <c r="M264" s="1323" t="e">
        <f>T(#REF!)</f>
        <v>#REF!</v>
      </c>
      <c r="N264" s="1324">
        <f>ESTIMATE!R258</f>
        <v>0</v>
      </c>
      <c r="O264" s="1324"/>
      <c r="P264" s="1324" t="str">
        <f>T(ESTIMATE!U258)</f>
        <v/>
      </c>
      <c r="Q264" s="1324"/>
      <c r="R264" s="1322"/>
      <c r="S264" s="1322"/>
      <c r="T264" s="1322"/>
      <c r="U264" s="1322"/>
      <c r="V264" s="1322"/>
      <c r="W264" s="1322"/>
      <c r="X264" s="1322"/>
      <c r="Y264" s="1322"/>
      <c r="Z264" s="1322"/>
      <c r="AA264" s="1322"/>
      <c r="AB264" s="1322"/>
      <c r="AC264" s="1322"/>
      <c r="AD264" s="1322"/>
      <c r="AE264" s="405">
        <f t="shared" si="3"/>
        <v>0</v>
      </c>
    </row>
    <row r="265" spans="3:31" ht="18" hidden="1" customHeight="1">
      <c r="C265" s="1323" t="str">
        <f>T(ESTIMATE!B259)</f>
        <v/>
      </c>
      <c r="D265" s="1323" t="e">
        <f>T(#REF!)</f>
        <v>#REF!</v>
      </c>
      <c r="E265" s="1323" t="e">
        <f>T(#REF!)</f>
        <v>#REF!</v>
      </c>
      <c r="F265" s="1323" t="e">
        <f>T(#REF!)</f>
        <v>#REF!</v>
      </c>
      <c r="G265" s="1323" t="e">
        <f>T(#REF!)</f>
        <v>#REF!</v>
      </c>
      <c r="H265" s="1323"/>
      <c r="I265" s="1323"/>
      <c r="J265" s="1323" t="e">
        <f>T(#REF!)</f>
        <v>#REF!</v>
      </c>
      <c r="K265" s="1323" t="e">
        <f>T(#REF!)</f>
        <v>#REF!</v>
      </c>
      <c r="L265" s="1323" t="e">
        <f>T(#REF!)</f>
        <v>#REF!</v>
      </c>
      <c r="M265" s="1323" t="e">
        <f>T(#REF!)</f>
        <v>#REF!</v>
      </c>
      <c r="N265" s="1324">
        <f>ESTIMATE!R259</f>
        <v>0</v>
      </c>
      <c r="O265" s="1324"/>
      <c r="P265" s="1324" t="str">
        <f>T(ESTIMATE!U259)</f>
        <v/>
      </c>
      <c r="Q265" s="1324"/>
      <c r="R265" s="1322"/>
      <c r="S265" s="1322"/>
      <c r="T265" s="1322"/>
      <c r="U265" s="1322"/>
      <c r="V265" s="1322"/>
      <c r="W265" s="1322"/>
      <c r="X265" s="1322"/>
      <c r="Y265" s="1322"/>
      <c r="Z265" s="1322"/>
      <c r="AA265" s="1322"/>
      <c r="AB265" s="1322"/>
      <c r="AC265" s="1322"/>
      <c r="AD265" s="1322"/>
      <c r="AE265" s="405">
        <f t="shared" si="3"/>
        <v>0</v>
      </c>
    </row>
    <row r="266" spans="3:31" ht="18" hidden="1" customHeight="1">
      <c r="C266" s="1323" t="str">
        <f>T(ESTIMATE!B260)</f>
        <v/>
      </c>
      <c r="D266" s="1323" t="e">
        <f>T(#REF!)</f>
        <v>#REF!</v>
      </c>
      <c r="E266" s="1323" t="e">
        <f>T(#REF!)</f>
        <v>#REF!</v>
      </c>
      <c r="F266" s="1323" t="e">
        <f>T(#REF!)</f>
        <v>#REF!</v>
      </c>
      <c r="G266" s="1323" t="e">
        <f>T(#REF!)</f>
        <v>#REF!</v>
      </c>
      <c r="H266" s="1323"/>
      <c r="I266" s="1323"/>
      <c r="J266" s="1323" t="e">
        <f>T(#REF!)</f>
        <v>#REF!</v>
      </c>
      <c r="K266" s="1323" t="e">
        <f>T(#REF!)</f>
        <v>#REF!</v>
      </c>
      <c r="L266" s="1323" t="e">
        <f>T(#REF!)</f>
        <v>#REF!</v>
      </c>
      <c r="M266" s="1323" t="e">
        <f>T(#REF!)</f>
        <v>#REF!</v>
      </c>
      <c r="N266" s="1324">
        <f>ESTIMATE!R260</f>
        <v>0</v>
      </c>
      <c r="O266" s="1324"/>
      <c r="P266" s="1324" t="str">
        <f>T(ESTIMATE!U260)</f>
        <v/>
      </c>
      <c r="Q266" s="1324"/>
      <c r="R266" s="1322"/>
      <c r="S266" s="1322"/>
      <c r="T266" s="1322"/>
      <c r="U266" s="1322"/>
      <c r="V266" s="1322"/>
      <c r="W266" s="1322"/>
      <c r="X266" s="1322"/>
      <c r="Y266" s="1322"/>
      <c r="Z266" s="1322"/>
      <c r="AA266" s="1322"/>
      <c r="AB266" s="1322"/>
      <c r="AC266" s="1322"/>
      <c r="AD266" s="1322"/>
      <c r="AE266" s="405">
        <f t="shared" si="3"/>
        <v>0</v>
      </c>
    </row>
    <row r="267" spans="3:31" ht="18" hidden="1" customHeight="1">
      <c r="C267" s="1323" t="str">
        <f>T(ESTIMATE!B261)</f>
        <v/>
      </c>
      <c r="D267" s="1323" t="e">
        <f>T(#REF!)</f>
        <v>#REF!</v>
      </c>
      <c r="E267" s="1323" t="e">
        <f>T(#REF!)</f>
        <v>#REF!</v>
      </c>
      <c r="F267" s="1323" t="e">
        <f>T(#REF!)</f>
        <v>#REF!</v>
      </c>
      <c r="G267" s="1323" t="e">
        <f>T(#REF!)</f>
        <v>#REF!</v>
      </c>
      <c r="H267" s="1323"/>
      <c r="I267" s="1323"/>
      <c r="J267" s="1323" t="e">
        <f>T(#REF!)</f>
        <v>#REF!</v>
      </c>
      <c r="K267" s="1323" t="e">
        <f>T(#REF!)</f>
        <v>#REF!</v>
      </c>
      <c r="L267" s="1323" t="e">
        <f>T(#REF!)</f>
        <v>#REF!</v>
      </c>
      <c r="M267" s="1323" t="e">
        <f>T(#REF!)</f>
        <v>#REF!</v>
      </c>
      <c r="N267" s="1324">
        <f>ESTIMATE!R261</f>
        <v>0</v>
      </c>
      <c r="O267" s="1324"/>
      <c r="P267" s="1324" t="str">
        <f>T(ESTIMATE!U261)</f>
        <v/>
      </c>
      <c r="Q267" s="1324"/>
      <c r="R267" s="1322"/>
      <c r="S267" s="1322"/>
      <c r="T267" s="1322"/>
      <c r="U267" s="1322"/>
      <c r="V267" s="1322"/>
      <c r="W267" s="1322"/>
      <c r="X267" s="1322"/>
      <c r="Y267" s="1322"/>
      <c r="Z267" s="1322"/>
      <c r="AA267" s="1322"/>
      <c r="AB267" s="1322"/>
      <c r="AC267" s="1322"/>
      <c r="AD267" s="1322"/>
      <c r="AE267" s="405">
        <f t="shared" si="3"/>
        <v>0</v>
      </c>
    </row>
    <row r="268" spans="3:31" ht="18" hidden="1" customHeight="1">
      <c r="C268" s="1323" t="str">
        <f>T(ESTIMATE!B262)</f>
        <v/>
      </c>
      <c r="D268" s="1323" t="e">
        <f>T(#REF!)</f>
        <v>#REF!</v>
      </c>
      <c r="E268" s="1323" t="e">
        <f>T(#REF!)</f>
        <v>#REF!</v>
      </c>
      <c r="F268" s="1323" t="e">
        <f>T(#REF!)</f>
        <v>#REF!</v>
      </c>
      <c r="G268" s="1323" t="e">
        <f>T(#REF!)</f>
        <v>#REF!</v>
      </c>
      <c r="H268" s="1323"/>
      <c r="I268" s="1323"/>
      <c r="J268" s="1323" t="e">
        <f>T(#REF!)</f>
        <v>#REF!</v>
      </c>
      <c r="K268" s="1323" t="e">
        <f>T(#REF!)</f>
        <v>#REF!</v>
      </c>
      <c r="L268" s="1323" t="e">
        <f>T(#REF!)</f>
        <v>#REF!</v>
      </c>
      <c r="M268" s="1323" t="e">
        <f>T(#REF!)</f>
        <v>#REF!</v>
      </c>
      <c r="N268" s="1324">
        <f>ESTIMATE!R262</f>
        <v>0</v>
      </c>
      <c r="O268" s="1324"/>
      <c r="P268" s="1324" t="str">
        <f>T(ESTIMATE!U262)</f>
        <v/>
      </c>
      <c r="Q268" s="1324"/>
      <c r="R268" s="1322"/>
      <c r="S268" s="1322"/>
      <c r="T268" s="1322"/>
      <c r="U268" s="1322"/>
      <c r="V268" s="1322"/>
      <c r="W268" s="1322"/>
      <c r="X268" s="1322"/>
      <c r="Y268" s="1322"/>
      <c r="Z268" s="1322"/>
      <c r="AA268" s="1322"/>
      <c r="AB268" s="1322"/>
      <c r="AC268" s="1322"/>
      <c r="AD268" s="1322"/>
      <c r="AE268" s="405">
        <f t="shared" si="3"/>
        <v>0</v>
      </c>
    </row>
    <row r="269" spans="3:31" ht="18" hidden="1" customHeight="1">
      <c r="C269" s="1323" t="str">
        <f>T(ESTIMATE!B263)</f>
        <v/>
      </c>
      <c r="D269" s="1323" t="e">
        <f>T(#REF!)</f>
        <v>#REF!</v>
      </c>
      <c r="E269" s="1323" t="e">
        <f>T(#REF!)</f>
        <v>#REF!</v>
      </c>
      <c r="F269" s="1323" t="e">
        <f>T(#REF!)</f>
        <v>#REF!</v>
      </c>
      <c r="G269" s="1323" t="e">
        <f>T(#REF!)</f>
        <v>#REF!</v>
      </c>
      <c r="H269" s="1323"/>
      <c r="I269" s="1323"/>
      <c r="J269" s="1323" t="e">
        <f>T(#REF!)</f>
        <v>#REF!</v>
      </c>
      <c r="K269" s="1323" t="e">
        <f>T(#REF!)</f>
        <v>#REF!</v>
      </c>
      <c r="L269" s="1323" t="e">
        <f>T(#REF!)</f>
        <v>#REF!</v>
      </c>
      <c r="M269" s="1323" t="e">
        <f>T(#REF!)</f>
        <v>#REF!</v>
      </c>
      <c r="N269" s="1324">
        <f>ESTIMATE!R263</f>
        <v>0</v>
      </c>
      <c r="O269" s="1324"/>
      <c r="P269" s="1324" t="str">
        <f>T(ESTIMATE!U263)</f>
        <v/>
      </c>
      <c r="Q269" s="1324"/>
      <c r="R269" s="1322"/>
      <c r="S269" s="1322"/>
      <c r="T269" s="1322"/>
      <c r="U269" s="1322"/>
      <c r="V269" s="1322"/>
      <c r="W269" s="1322"/>
      <c r="X269" s="1322"/>
      <c r="Y269" s="1322"/>
      <c r="Z269" s="1322"/>
      <c r="AA269" s="1322"/>
      <c r="AB269" s="1322"/>
      <c r="AC269" s="1322"/>
      <c r="AD269" s="1322"/>
      <c r="AE269" s="405">
        <f t="shared" si="3"/>
        <v>0</v>
      </c>
    </row>
    <row r="270" spans="3:31" ht="18" hidden="1" customHeight="1">
      <c r="C270" s="1323" t="str">
        <f>T(ESTIMATE!B264)</f>
        <v/>
      </c>
      <c r="D270" s="1323" t="e">
        <f>T(#REF!)</f>
        <v>#REF!</v>
      </c>
      <c r="E270" s="1323" t="e">
        <f>T(#REF!)</f>
        <v>#REF!</v>
      </c>
      <c r="F270" s="1323" t="e">
        <f>T(#REF!)</f>
        <v>#REF!</v>
      </c>
      <c r="G270" s="1323" t="e">
        <f>T(#REF!)</f>
        <v>#REF!</v>
      </c>
      <c r="H270" s="1323"/>
      <c r="I270" s="1323"/>
      <c r="J270" s="1323" t="e">
        <f>T(#REF!)</f>
        <v>#REF!</v>
      </c>
      <c r="K270" s="1323" t="e">
        <f>T(#REF!)</f>
        <v>#REF!</v>
      </c>
      <c r="L270" s="1323" t="e">
        <f>T(#REF!)</f>
        <v>#REF!</v>
      </c>
      <c r="M270" s="1323" t="e">
        <f>T(#REF!)</f>
        <v>#REF!</v>
      </c>
      <c r="N270" s="1324">
        <f>ESTIMATE!R264</f>
        <v>0</v>
      </c>
      <c r="O270" s="1324"/>
      <c r="P270" s="1324" t="str">
        <f>T(ESTIMATE!U264)</f>
        <v/>
      </c>
      <c r="Q270" s="1324"/>
      <c r="R270" s="1322"/>
      <c r="S270" s="1322"/>
      <c r="T270" s="1322"/>
      <c r="U270" s="1322"/>
      <c r="V270" s="1322"/>
      <c r="W270" s="1322"/>
      <c r="X270" s="1322"/>
      <c r="Y270" s="1322"/>
      <c r="Z270" s="1322"/>
      <c r="AA270" s="1322"/>
      <c r="AB270" s="1322"/>
      <c r="AC270" s="1322"/>
      <c r="AD270" s="1322"/>
      <c r="AE270" s="405">
        <f t="shared" si="3"/>
        <v>0</v>
      </c>
    </row>
    <row r="271" spans="3:31" ht="18" hidden="1" customHeight="1">
      <c r="C271" s="1323" t="str">
        <f>T(ESTIMATE!B265)</f>
        <v/>
      </c>
      <c r="D271" s="1323" t="e">
        <f>T(#REF!)</f>
        <v>#REF!</v>
      </c>
      <c r="E271" s="1323" t="e">
        <f>T(#REF!)</f>
        <v>#REF!</v>
      </c>
      <c r="F271" s="1323" t="e">
        <f>T(#REF!)</f>
        <v>#REF!</v>
      </c>
      <c r="G271" s="1323" t="e">
        <f>T(#REF!)</f>
        <v>#REF!</v>
      </c>
      <c r="H271" s="1323"/>
      <c r="I271" s="1323"/>
      <c r="J271" s="1323" t="e">
        <f>T(#REF!)</f>
        <v>#REF!</v>
      </c>
      <c r="K271" s="1323" t="e">
        <f>T(#REF!)</f>
        <v>#REF!</v>
      </c>
      <c r="L271" s="1323" t="e">
        <f>T(#REF!)</f>
        <v>#REF!</v>
      </c>
      <c r="M271" s="1323" t="e">
        <f>T(#REF!)</f>
        <v>#REF!</v>
      </c>
      <c r="N271" s="1324">
        <f>ESTIMATE!R265</f>
        <v>0</v>
      </c>
      <c r="O271" s="1324"/>
      <c r="P271" s="1324" t="str">
        <f>T(ESTIMATE!U265)</f>
        <v/>
      </c>
      <c r="Q271" s="1324"/>
      <c r="R271" s="1322"/>
      <c r="S271" s="1322"/>
      <c r="T271" s="1322"/>
      <c r="U271" s="1322"/>
      <c r="V271" s="1322"/>
      <c r="W271" s="1322"/>
      <c r="X271" s="1322"/>
      <c r="Y271" s="1322"/>
      <c r="Z271" s="1322"/>
      <c r="AA271" s="1322"/>
      <c r="AB271" s="1322"/>
      <c r="AC271" s="1322"/>
      <c r="AD271" s="1322"/>
      <c r="AE271" s="405">
        <f t="shared" si="3"/>
        <v>0</v>
      </c>
    </row>
    <row r="272" spans="3:31" ht="18" hidden="1" customHeight="1">
      <c r="C272" s="1323" t="str">
        <f>T(ESTIMATE!B266)</f>
        <v/>
      </c>
      <c r="D272" s="1323" t="e">
        <f>T(#REF!)</f>
        <v>#REF!</v>
      </c>
      <c r="E272" s="1323" t="e">
        <f>T(#REF!)</f>
        <v>#REF!</v>
      </c>
      <c r="F272" s="1323" t="e">
        <f>T(#REF!)</f>
        <v>#REF!</v>
      </c>
      <c r="G272" s="1323" t="e">
        <f>T(#REF!)</f>
        <v>#REF!</v>
      </c>
      <c r="H272" s="1323"/>
      <c r="I272" s="1323"/>
      <c r="J272" s="1323" t="e">
        <f>T(#REF!)</f>
        <v>#REF!</v>
      </c>
      <c r="K272" s="1323" t="e">
        <f>T(#REF!)</f>
        <v>#REF!</v>
      </c>
      <c r="L272" s="1323" t="e">
        <f>T(#REF!)</f>
        <v>#REF!</v>
      </c>
      <c r="M272" s="1323" t="e">
        <f>T(#REF!)</f>
        <v>#REF!</v>
      </c>
      <c r="N272" s="1324">
        <f>ESTIMATE!R266</f>
        <v>0</v>
      </c>
      <c r="O272" s="1324"/>
      <c r="P272" s="1324" t="str">
        <f>T(ESTIMATE!U266)</f>
        <v/>
      </c>
      <c r="Q272" s="1324"/>
      <c r="R272" s="1322"/>
      <c r="S272" s="1322"/>
      <c r="T272" s="1322"/>
      <c r="U272" s="1322"/>
      <c r="V272" s="1322"/>
      <c r="W272" s="1322"/>
      <c r="X272" s="1322"/>
      <c r="Y272" s="1322"/>
      <c r="Z272" s="1322"/>
      <c r="AA272" s="1322"/>
      <c r="AB272" s="1322"/>
      <c r="AC272" s="1322"/>
      <c r="AD272" s="1322"/>
      <c r="AE272" s="405">
        <f t="shared" si="3"/>
        <v>0</v>
      </c>
    </row>
    <row r="273" spans="3:31" ht="18" hidden="1" customHeight="1">
      <c r="C273" s="1323" t="str">
        <f>T(ESTIMATE!B267)</f>
        <v/>
      </c>
      <c r="D273" s="1323" t="e">
        <f>T(#REF!)</f>
        <v>#REF!</v>
      </c>
      <c r="E273" s="1323" t="e">
        <f>T(#REF!)</f>
        <v>#REF!</v>
      </c>
      <c r="F273" s="1323" t="e">
        <f>T(#REF!)</f>
        <v>#REF!</v>
      </c>
      <c r="G273" s="1323" t="e">
        <f>T(#REF!)</f>
        <v>#REF!</v>
      </c>
      <c r="H273" s="1323"/>
      <c r="I273" s="1323"/>
      <c r="J273" s="1323" t="e">
        <f>T(#REF!)</f>
        <v>#REF!</v>
      </c>
      <c r="K273" s="1323" t="e">
        <f>T(#REF!)</f>
        <v>#REF!</v>
      </c>
      <c r="L273" s="1323" t="e">
        <f>T(#REF!)</f>
        <v>#REF!</v>
      </c>
      <c r="M273" s="1323" t="e">
        <f>T(#REF!)</f>
        <v>#REF!</v>
      </c>
      <c r="N273" s="1324">
        <f>ESTIMATE!R267</f>
        <v>0</v>
      </c>
      <c r="O273" s="1324"/>
      <c r="P273" s="1324" t="str">
        <f>T(ESTIMATE!U267)</f>
        <v/>
      </c>
      <c r="Q273" s="1324"/>
      <c r="R273" s="1322"/>
      <c r="S273" s="1322"/>
      <c r="T273" s="1322"/>
      <c r="U273" s="1322"/>
      <c r="V273" s="1322"/>
      <c r="W273" s="1322"/>
      <c r="X273" s="1322"/>
      <c r="Y273" s="1322"/>
      <c r="Z273" s="1322"/>
      <c r="AA273" s="1322"/>
      <c r="AB273" s="1322"/>
      <c r="AC273" s="1322"/>
      <c r="AD273" s="1322"/>
      <c r="AE273" s="405">
        <f t="shared" si="3"/>
        <v>0</v>
      </c>
    </row>
    <row r="274" spans="3:31" ht="18" hidden="1" customHeight="1">
      <c r="C274" s="1323" t="str">
        <f>T(ESTIMATE!B268)</f>
        <v/>
      </c>
      <c r="D274" s="1323" t="e">
        <f>T(#REF!)</f>
        <v>#REF!</v>
      </c>
      <c r="E274" s="1323" t="e">
        <f>T(#REF!)</f>
        <v>#REF!</v>
      </c>
      <c r="F274" s="1323" t="e">
        <f>T(#REF!)</f>
        <v>#REF!</v>
      </c>
      <c r="G274" s="1323" t="e">
        <f>T(#REF!)</f>
        <v>#REF!</v>
      </c>
      <c r="H274" s="1323"/>
      <c r="I274" s="1323"/>
      <c r="J274" s="1323" t="e">
        <f>T(#REF!)</f>
        <v>#REF!</v>
      </c>
      <c r="K274" s="1323" t="e">
        <f>T(#REF!)</f>
        <v>#REF!</v>
      </c>
      <c r="L274" s="1323" t="e">
        <f>T(#REF!)</f>
        <v>#REF!</v>
      </c>
      <c r="M274" s="1323" t="e">
        <f>T(#REF!)</f>
        <v>#REF!</v>
      </c>
      <c r="N274" s="1324">
        <f>ESTIMATE!R268</f>
        <v>0</v>
      </c>
      <c r="O274" s="1324"/>
      <c r="P274" s="1324" t="str">
        <f>T(ESTIMATE!U268)</f>
        <v/>
      </c>
      <c r="Q274" s="1324"/>
      <c r="R274" s="1322"/>
      <c r="S274" s="1322"/>
      <c r="T274" s="1322"/>
      <c r="U274" s="1322"/>
      <c r="V274" s="1322"/>
      <c r="W274" s="1322"/>
      <c r="X274" s="1322"/>
      <c r="Y274" s="1322"/>
      <c r="Z274" s="1322"/>
      <c r="AA274" s="1322"/>
      <c r="AB274" s="1322"/>
      <c r="AC274" s="1322"/>
      <c r="AD274" s="1322"/>
      <c r="AE274" s="405">
        <f t="shared" si="3"/>
        <v>0</v>
      </c>
    </row>
    <row r="275" spans="3:31" ht="18" hidden="1" customHeight="1">
      <c r="C275" s="1323" t="str">
        <f>T(ESTIMATE!B269)</f>
        <v/>
      </c>
      <c r="D275" s="1323" t="e">
        <f>T(#REF!)</f>
        <v>#REF!</v>
      </c>
      <c r="E275" s="1323" t="e">
        <f>T(#REF!)</f>
        <v>#REF!</v>
      </c>
      <c r="F275" s="1323" t="e">
        <f>T(#REF!)</f>
        <v>#REF!</v>
      </c>
      <c r="G275" s="1323" t="e">
        <f>T(#REF!)</f>
        <v>#REF!</v>
      </c>
      <c r="H275" s="1323"/>
      <c r="I275" s="1323"/>
      <c r="J275" s="1323" t="e">
        <f>T(#REF!)</f>
        <v>#REF!</v>
      </c>
      <c r="K275" s="1323" t="e">
        <f>T(#REF!)</f>
        <v>#REF!</v>
      </c>
      <c r="L275" s="1323" t="e">
        <f>T(#REF!)</f>
        <v>#REF!</v>
      </c>
      <c r="M275" s="1323" t="e">
        <f>T(#REF!)</f>
        <v>#REF!</v>
      </c>
      <c r="N275" s="1324">
        <f>ESTIMATE!R269</f>
        <v>0</v>
      </c>
      <c r="O275" s="1324"/>
      <c r="P275" s="1324" t="str">
        <f>T(ESTIMATE!U269)</f>
        <v/>
      </c>
      <c r="Q275" s="1324"/>
      <c r="R275" s="1322"/>
      <c r="S275" s="1322"/>
      <c r="T275" s="1322"/>
      <c r="U275" s="1322"/>
      <c r="V275" s="1322"/>
      <c r="W275" s="1322"/>
      <c r="X275" s="1322"/>
      <c r="Y275" s="1322"/>
      <c r="Z275" s="1322"/>
      <c r="AA275" s="1322"/>
      <c r="AB275" s="1322"/>
      <c r="AC275" s="1322"/>
      <c r="AD275" s="1322"/>
      <c r="AE275" s="405">
        <f t="shared" si="3"/>
        <v>0</v>
      </c>
    </row>
    <row r="276" spans="3:31" ht="18" hidden="1" customHeight="1">
      <c r="C276" s="1323" t="str">
        <f>T(ESTIMATE!B270)</f>
        <v/>
      </c>
      <c r="D276" s="1323" t="e">
        <f>T(#REF!)</f>
        <v>#REF!</v>
      </c>
      <c r="E276" s="1323" t="e">
        <f>T(#REF!)</f>
        <v>#REF!</v>
      </c>
      <c r="F276" s="1323" t="e">
        <f>T(#REF!)</f>
        <v>#REF!</v>
      </c>
      <c r="G276" s="1323" t="e">
        <f>T(#REF!)</f>
        <v>#REF!</v>
      </c>
      <c r="H276" s="1323"/>
      <c r="I276" s="1323"/>
      <c r="J276" s="1323" t="e">
        <f>T(#REF!)</f>
        <v>#REF!</v>
      </c>
      <c r="K276" s="1323" t="e">
        <f>T(#REF!)</f>
        <v>#REF!</v>
      </c>
      <c r="L276" s="1323" t="e">
        <f>T(#REF!)</f>
        <v>#REF!</v>
      </c>
      <c r="M276" s="1323" t="e">
        <f>T(#REF!)</f>
        <v>#REF!</v>
      </c>
      <c r="N276" s="1324">
        <f>ESTIMATE!R270</f>
        <v>0</v>
      </c>
      <c r="O276" s="1324"/>
      <c r="P276" s="1324" t="str">
        <f>T(ESTIMATE!U270)</f>
        <v/>
      </c>
      <c r="Q276" s="1324"/>
      <c r="R276" s="1322"/>
      <c r="S276" s="1322"/>
      <c r="T276" s="1322"/>
      <c r="U276" s="1322"/>
      <c r="V276" s="1322"/>
      <c r="W276" s="1322"/>
      <c r="X276" s="1322"/>
      <c r="Y276" s="1322"/>
      <c r="Z276" s="1322"/>
      <c r="AA276" s="1322"/>
      <c r="AB276" s="1322"/>
      <c r="AC276" s="1322"/>
      <c r="AD276" s="1322"/>
      <c r="AE276" s="405">
        <f t="shared" si="3"/>
        <v>0</v>
      </c>
    </row>
    <row r="277" spans="3:31" ht="18" hidden="1" customHeight="1">
      <c r="C277" s="1323" t="str">
        <f>T(ESTIMATE!B271)</f>
        <v/>
      </c>
      <c r="D277" s="1323" t="e">
        <f>T(#REF!)</f>
        <v>#REF!</v>
      </c>
      <c r="E277" s="1323" t="e">
        <f>T(#REF!)</f>
        <v>#REF!</v>
      </c>
      <c r="F277" s="1323" t="e">
        <f>T(#REF!)</f>
        <v>#REF!</v>
      </c>
      <c r="G277" s="1323" t="e">
        <f>T(#REF!)</f>
        <v>#REF!</v>
      </c>
      <c r="H277" s="1323"/>
      <c r="I277" s="1323"/>
      <c r="J277" s="1323" t="e">
        <f>T(#REF!)</f>
        <v>#REF!</v>
      </c>
      <c r="K277" s="1323" t="e">
        <f>T(#REF!)</f>
        <v>#REF!</v>
      </c>
      <c r="L277" s="1323" t="e">
        <f>T(#REF!)</f>
        <v>#REF!</v>
      </c>
      <c r="M277" s="1323" t="e">
        <f>T(#REF!)</f>
        <v>#REF!</v>
      </c>
      <c r="N277" s="1324">
        <f>ESTIMATE!R271</f>
        <v>0</v>
      </c>
      <c r="O277" s="1324"/>
      <c r="P277" s="1324" t="str">
        <f>T(ESTIMATE!U271)</f>
        <v/>
      </c>
      <c r="Q277" s="1324"/>
      <c r="R277" s="1322"/>
      <c r="S277" s="1322"/>
      <c r="T277" s="1322"/>
      <c r="U277" s="1322"/>
      <c r="V277" s="1322"/>
      <c r="W277" s="1322"/>
      <c r="X277" s="1322"/>
      <c r="Y277" s="1322"/>
      <c r="Z277" s="1322"/>
      <c r="AA277" s="1322"/>
      <c r="AB277" s="1322"/>
      <c r="AC277" s="1322"/>
      <c r="AD277" s="1322"/>
      <c r="AE277" s="405">
        <f t="shared" si="3"/>
        <v>0</v>
      </c>
    </row>
    <row r="278" spans="3:31" ht="18" hidden="1" customHeight="1">
      <c r="C278" s="1323" t="str">
        <f>T(ESTIMATE!B272)</f>
        <v/>
      </c>
      <c r="D278" s="1323" t="e">
        <f>T(#REF!)</f>
        <v>#REF!</v>
      </c>
      <c r="E278" s="1323" t="e">
        <f>T(#REF!)</f>
        <v>#REF!</v>
      </c>
      <c r="F278" s="1323" t="e">
        <f>T(#REF!)</f>
        <v>#REF!</v>
      </c>
      <c r="G278" s="1323" t="e">
        <f>T(#REF!)</f>
        <v>#REF!</v>
      </c>
      <c r="H278" s="1323"/>
      <c r="I278" s="1323"/>
      <c r="J278" s="1323" t="e">
        <f>T(#REF!)</f>
        <v>#REF!</v>
      </c>
      <c r="K278" s="1323" t="e">
        <f>T(#REF!)</f>
        <v>#REF!</v>
      </c>
      <c r="L278" s="1323" t="e">
        <f>T(#REF!)</f>
        <v>#REF!</v>
      </c>
      <c r="M278" s="1323" t="e">
        <f>T(#REF!)</f>
        <v>#REF!</v>
      </c>
      <c r="N278" s="1324">
        <f>ESTIMATE!R272</f>
        <v>0</v>
      </c>
      <c r="O278" s="1324"/>
      <c r="P278" s="1324" t="str">
        <f>T(ESTIMATE!U272)</f>
        <v/>
      </c>
      <c r="Q278" s="1324"/>
      <c r="R278" s="1322"/>
      <c r="S278" s="1322"/>
      <c r="T278" s="1322"/>
      <c r="U278" s="1322"/>
      <c r="V278" s="1322"/>
      <c r="W278" s="1322"/>
      <c r="X278" s="1322"/>
      <c r="Y278" s="1322"/>
      <c r="Z278" s="1322"/>
      <c r="AA278" s="1322"/>
      <c r="AB278" s="1322"/>
      <c r="AC278" s="1322"/>
      <c r="AD278" s="1322"/>
      <c r="AE278" s="405">
        <f t="shared" si="3"/>
        <v>0</v>
      </c>
    </row>
    <row r="279" spans="3:31" ht="18" hidden="1" customHeight="1">
      <c r="C279" s="1323" t="str">
        <f>T(ESTIMATE!B273)</f>
        <v/>
      </c>
      <c r="D279" s="1323" t="e">
        <f>T(#REF!)</f>
        <v>#REF!</v>
      </c>
      <c r="E279" s="1323" t="e">
        <f>T(#REF!)</f>
        <v>#REF!</v>
      </c>
      <c r="F279" s="1323" t="e">
        <f>T(#REF!)</f>
        <v>#REF!</v>
      </c>
      <c r="G279" s="1323" t="e">
        <f>T(#REF!)</f>
        <v>#REF!</v>
      </c>
      <c r="H279" s="1323"/>
      <c r="I279" s="1323"/>
      <c r="J279" s="1323" t="e">
        <f>T(#REF!)</f>
        <v>#REF!</v>
      </c>
      <c r="K279" s="1323" t="e">
        <f>T(#REF!)</f>
        <v>#REF!</v>
      </c>
      <c r="L279" s="1323" t="e">
        <f>T(#REF!)</f>
        <v>#REF!</v>
      </c>
      <c r="M279" s="1323" t="e">
        <f>T(#REF!)</f>
        <v>#REF!</v>
      </c>
      <c r="N279" s="1324">
        <f>ESTIMATE!R273</f>
        <v>0</v>
      </c>
      <c r="O279" s="1324"/>
      <c r="P279" s="1324" t="str">
        <f>T(ESTIMATE!U273)</f>
        <v/>
      </c>
      <c r="Q279" s="1324"/>
      <c r="R279" s="1322"/>
      <c r="S279" s="1322"/>
      <c r="T279" s="1322"/>
      <c r="U279" s="1322"/>
      <c r="V279" s="1322"/>
      <c r="W279" s="1322"/>
      <c r="X279" s="1322"/>
      <c r="Y279" s="1322"/>
      <c r="Z279" s="1322"/>
      <c r="AA279" s="1322"/>
      <c r="AB279" s="1322"/>
      <c r="AC279" s="1322"/>
      <c r="AD279" s="1322"/>
      <c r="AE279" s="405">
        <f t="shared" si="3"/>
        <v>0</v>
      </c>
    </row>
    <row r="280" spans="3:31" ht="18" hidden="1" customHeight="1">
      <c r="C280" s="1323" t="str">
        <f>T(ESTIMATE!B274)</f>
        <v/>
      </c>
      <c r="D280" s="1323" t="e">
        <f>T(#REF!)</f>
        <v>#REF!</v>
      </c>
      <c r="E280" s="1323" t="e">
        <f>T(#REF!)</f>
        <v>#REF!</v>
      </c>
      <c r="F280" s="1323" t="e">
        <f>T(#REF!)</f>
        <v>#REF!</v>
      </c>
      <c r="G280" s="1323" t="e">
        <f>T(#REF!)</f>
        <v>#REF!</v>
      </c>
      <c r="H280" s="1323"/>
      <c r="I280" s="1323"/>
      <c r="J280" s="1323" t="e">
        <f>T(#REF!)</f>
        <v>#REF!</v>
      </c>
      <c r="K280" s="1323" t="e">
        <f>T(#REF!)</f>
        <v>#REF!</v>
      </c>
      <c r="L280" s="1323" t="e">
        <f>T(#REF!)</f>
        <v>#REF!</v>
      </c>
      <c r="M280" s="1323" t="e">
        <f>T(#REF!)</f>
        <v>#REF!</v>
      </c>
      <c r="N280" s="1324">
        <f>ESTIMATE!R274</f>
        <v>0</v>
      </c>
      <c r="O280" s="1324"/>
      <c r="P280" s="1324" t="str">
        <f>T(ESTIMATE!U274)</f>
        <v/>
      </c>
      <c r="Q280" s="1324"/>
      <c r="R280" s="1322"/>
      <c r="S280" s="1322"/>
      <c r="T280" s="1322"/>
      <c r="U280" s="1322"/>
      <c r="V280" s="1322"/>
      <c r="W280" s="1322"/>
      <c r="X280" s="1322"/>
      <c r="Y280" s="1322"/>
      <c r="Z280" s="1322"/>
      <c r="AA280" s="1322"/>
      <c r="AB280" s="1322"/>
      <c r="AC280" s="1322"/>
      <c r="AD280" s="1322"/>
      <c r="AE280" s="405">
        <f t="shared" si="3"/>
        <v>0</v>
      </c>
    </row>
    <row r="281" spans="3:31" ht="18" customHeight="1">
      <c r="C281" s="598"/>
      <c r="D281" s="599"/>
      <c r="E281" s="599"/>
      <c r="F281" s="599"/>
      <c r="G281" s="599"/>
      <c r="H281" s="599"/>
      <c r="I281" s="599"/>
      <c r="J281" s="599"/>
      <c r="K281" s="599"/>
      <c r="L281" s="599"/>
      <c r="M281" s="599"/>
      <c r="N281" s="1357">
        <f>N240</f>
        <v>6</v>
      </c>
      <c r="O281" s="1357"/>
      <c r="P281" s="1358" t="str">
        <f>T(ESTIMATE!U260)</f>
        <v/>
      </c>
      <c r="Q281" s="1359"/>
      <c r="R281" s="600"/>
      <c r="S281" s="600"/>
      <c r="T281" s="600"/>
      <c r="U281" s="600"/>
      <c r="V281" s="600"/>
      <c r="W281" s="600"/>
      <c r="X281" s="600"/>
      <c r="Y281" s="600"/>
      <c r="Z281" s="600"/>
      <c r="AA281" s="600"/>
      <c r="AB281" s="600"/>
      <c r="AC281" s="600"/>
      <c r="AD281" s="601"/>
      <c r="AE281" s="405">
        <f t="shared" si="3"/>
        <v>6</v>
      </c>
    </row>
    <row r="282" spans="3:31" ht="22" customHeight="1">
      <c r="C282" s="1333" t="str">
        <f>T(ESTIMATE!B279)</f>
        <v>WINDOWS</v>
      </c>
      <c r="D282" s="1333" t="e">
        <f>T(#REF!)</f>
        <v>#REF!</v>
      </c>
      <c r="E282" s="1333" t="e">
        <f>T(#REF!)</f>
        <v>#REF!</v>
      </c>
      <c r="F282" s="1333" t="e">
        <f>T(#REF!)</f>
        <v>#REF!</v>
      </c>
      <c r="G282" s="1333" t="e">
        <f>T(#REF!)</f>
        <v>#REF!</v>
      </c>
      <c r="H282" s="1333"/>
      <c r="I282" s="1333"/>
      <c r="J282" s="1333" t="e">
        <f>T(#REF!)</f>
        <v>#REF!</v>
      </c>
      <c r="K282" s="1333" t="e">
        <f>T(#REF!)</f>
        <v>#REF!</v>
      </c>
      <c r="L282" s="1333" t="e">
        <f>T(#REF!)</f>
        <v>#REF!</v>
      </c>
      <c r="M282" s="1334" t="e">
        <f>T(#REF!)</f>
        <v>#REF!</v>
      </c>
      <c r="N282" s="1331">
        <f>SUM(N283:O322)</f>
        <v>10</v>
      </c>
      <c r="O282" s="1332"/>
      <c r="P282" s="1328"/>
      <c r="Q282" s="1330"/>
      <c r="R282" s="1328"/>
      <c r="S282" s="1329"/>
      <c r="T282" s="1329"/>
      <c r="U282" s="1329"/>
      <c r="V282" s="1329"/>
      <c r="W282" s="1329"/>
      <c r="X282" s="1329"/>
      <c r="Y282" s="1329"/>
      <c r="Z282" s="1329"/>
      <c r="AA282" s="1329"/>
      <c r="AB282" s="1329"/>
      <c r="AC282" s="1329"/>
      <c r="AD282" s="1329"/>
      <c r="AE282" s="405">
        <f t="shared" si="3"/>
        <v>10</v>
      </c>
    </row>
    <row r="283" spans="3:31" ht="18" hidden="1" customHeight="1">
      <c r="C283" s="1323" t="str">
        <f>T(ESTIMATE!B280)</f>
        <v>Windows</v>
      </c>
      <c r="D283" s="1323" t="e">
        <f>T(#REF!)</f>
        <v>#REF!</v>
      </c>
      <c r="E283" s="1323" t="e">
        <f>T(#REF!)</f>
        <v>#REF!</v>
      </c>
      <c r="F283" s="1323" t="e">
        <f>T(#REF!)</f>
        <v>#REF!</v>
      </c>
      <c r="G283" s="1323" t="e">
        <f>T(#REF!)</f>
        <v>#REF!</v>
      </c>
      <c r="H283" s="1323"/>
      <c r="I283" s="1323"/>
      <c r="J283" s="1323" t="e">
        <f>T(#REF!)</f>
        <v>#REF!</v>
      </c>
      <c r="K283" s="1323" t="e">
        <f>T(#REF!)</f>
        <v>#REF!</v>
      </c>
      <c r="L283" s="1323" t="e">
        <f>T(#REF!)</f>
        <v>#REF!</v>
      </c>
      <c r="M283" s="1323" t="e">
        <f>T(#REF!)</f>
        <v>#REF!</v>
      </c>
      <c r="N283" s="1324">
        <f>ESTIMATE!R280</f>
        <v>0</v>
      </c>
      <c r="O283" s="1324"/>
      <c r="P283" s="1324" t="str">
        <f>T(ESTIMATE!U280)</f>
        <v/>
      </c>
      <c r="Q283" s="1324"/>
      <c r="R283" s="1322"/>
      <c r="S283" s="1322"/>
      <c r="T283" s="1322"/>
      <c r="U283" s="1322"/>
      <c r="V283" s="1322"/>
      <c r="W283" s="1322"/>
      <c r="X283" s="1322"/>
      <c r="Y283" s="1322"/>
      <c r="Z283" s="1322"/>
      <c r="AA283" s="1322"/>
      <c r="AB283" s="1322"/>
      <c r="AC283" s="1322"/>
      <c r="AD283" s="1322"/>
      <c r="AE283" s="405">
        <f t="shared" si="3"/>
        <v>0</v>
      </c>
    </row>
    <row r="284" spans="3:31" ht="18" hidden="1" customHeight="1">
      <c r="C284" s="1323" t="str">
        <f>T(ESTIMATE!B281)</f>
        <v>New windows, vinyl, average size</v>
      </c>
      <c r="D284" s="1323" t="e">
        <f>T(#REF!)</f>
        <v>#REF!</v>
      </c>
      <c r="E284" s="1323" t="e">
        <f>T(#REF!)</f>
        <v>#REF!</v>
      </c>
      <c r="F284" s="1323" t="e">
        <f>T(#REF!)</f>
        <v>#REF!</v>
      </c>
      <c r="G284" s="1323" t="e">
        <f>T(#REF!)</f>
        <v>#REF!</v>
      </c>
      <c r="H284" s="1323"/>
      <c r="I284" s="1323"/>
      <c r="J284" s="1323" t="e">
        <f>T(#REF!)</f>
        <v>#REF!</v>
      </c>
      <c r="K284" s="1323" t="e">
        <f>T(#REF!)</f>
        <v>#REF!</v>
      </c>
      <c r="L284" s="1323" t="e">
        <f>T(#REF!)</f>
        <v>#REF!</v>
      </c>
      <c r="M284" s="1323" t="e">
        <f>T(#REF!)</f>
        <v>#REF!</v>
      </c>
      <c r="N284" s="1324">
        <f>ESTIMATE!R281</f>
        <v>0</v>
      </c>
      <c r="O284" s="1324"/>
      <c r="P284" s="1324" t="str">
        <f>T(ESTIMATE!U281)</f>
        <v>ea</v>
      </c>
      <c r="Q284" s="1324"/>
      <c r="R284" s="1322"/>
      <c r="S284" s="1322"/>
      <c r="T284" s="1322"/>
      <c r="U284" s="1322"/>
      <c r="V284" s="1322"/>
      <c r="W284" s="1322"/>
      <c r="X284" s="1322"/>
      <c r="Y284" s="1322"/>
      <c r="Z284" s="1322"/>
      <c r="AA284" s="1322"/>
      <c r="AB284" s="1322"/>
      <c r="AC284" s="1322"/>
      <c r="AD284" s="1322"/>
      <c r="AE284" s="405">
        <f t="shared" si="3"/>
        <v>0</v>
      </c>
    </row>
    <row r="285" spans="3:31" ht="18" customHeight="1">
      <c r="C285" s="1323" t="str">
        <f>T(ESTIMATE!B282)</f>
        <v>Replacement windows, vinyl, average size</v>
      </c>
      <c r="D285" s="1323" t="e">
        <f>T(#REF!)</f>
        <v>#REF!</v>
      </c>
      <c r="E285" s="1323" t="e">
        <f>T(#REF!)</f>
        <v>#REF!</v>
      </c>
      <c r="F285" s="1323" t="e">
        <f>T(#REF!)</f>
        <v>#REF!</v>
      </c>
      <c r="G285" s="1323" t="e">
        <f>T(#REF!)</f>
        <v>#REF!</v>
      </c>
      <c r="H285" s="1323"/>
      <c r="I285" s="1323"/>
      <c r="J285" s="1323" t="e">
        <f>T(#REF!)</f>
        <v>#REF!</v>
      </c>
      <c r="K285" s="1323" t="e">
        <f>T(#REF!)</f>
        <v>#REF!</v>
      </c>
      <c r="L285" s="1323" t="e">
        <f>T(#REF!)</f>
        <v>#REF!</v>
      </c>
      <c r="M285" s="1323" t="e">
        <f>T(#REF!)</f>
        <v>#REF!</v>
      </c>
      <c r="N285" s="1324">
        <f>ESTIMATE!R282</f>
        <v>10</v>
      </c>
      <c r="O285" s="1324"/>
      <c r="P285" s="1324" t="str">
        <f>T(ESTIMATE!U282)</f>
        <v>ea</v>
      </c>
      <c r="Q285" s="1324"/>
      <c r="R285" s="1322"/>
      <c r="S285" s="1322"/>
      <c r="T285" s="1322"/>
      <c r="U285" s="1322"/>
      <c r="V285" s="1322"/>
      <c r="W285" s="1322"/>
      <c r="X285" s="1322"/>
      <c r="Y285" s="1322"/>
      <c r="Z285" s="1322"/>
      <c r="AA285" s="1322"/>
      <c r="AB285" s="1322"/>
      <c r="AC285" s="1322"/>
      <c r="AD285" s="1322"/>
      <c r="AE285" s="405">
        <f t="shared" si="3"/>
        <v>10</v>
      </c>
    </row>
    <row r="286" spans="3:31" ht="18" hidden="1" customHeight="1">
      <c r="C286" s="1323" t="str">
        <f>T(ESTIMATE!B283)</f>
        <v>Wood windows, average size</v>
      </c>
      <c r="D286" s="1323" t="e">
        <f>T(#REF!)</f>
        <v>#REF!</v>
      </c>
      <c r="E286" s="1323" t="e">
        <f>T(#REF!)</f>
        <v>#REF!</v>
      </c>
      <c r="F286" s="1323" t="e">
        <f>T(#REF!)</f>
        <v>#REF!</v>
      </c>
      <c r="G286" s="1323" t="e">
        <f>T(#REF!)</f>
        <v>#REF!</v>
      </c>
      <c r="H286" s="1323"/>
      <c r="I286" s="1323"/>
      <c r="J286" s="1323" t="e">
        <f>T(#REF!)</f>
        <v>#REF!</v>
      </c>
      <c r="K286" s="1323" t="e">
        <f>T(#REF!)</f>
        <v>#REF!</v>
      </c>
      <c r="L286" s="1323" t="e">
        <f>T(#REF!)</f>
        <v>#REF!</v>
      </c>
      <c r="M286" s="1323" t="e">
        <f>T(#REF!)</f>
        <v>#REF!</v>
      </c>
      <c r="N286" s="1324">
        <f>ESTIMATE!R283</f>
        <v>0</v>
      </c>
      <c r="O286" s="1324"/>
      <c r="P286" s="1324" t="str">
        <f>T(ESTIMATE!U283)</f>
        <v>ea</v>
      </c>
      <c r="Q286" s="1324"/>
      <c r="R286" s="1322"/>
      <c r="S286" s="1322"/>
      <c r="T286" s="1322"/>
      <c r="U286" s="1322"/>
      <c r="V286" s="1322"/>
      <c r="W286" s="1322"/>
      <c r="X286" s="1322"/>
      <c r="Y286" s="1322"/>
      <c r="Z286" s="1322"/>
      <c r="AA286" s="1322"/>
      <c r="AB286" s="1322"/>
      <c r="AC286" s="1322"/>
      <c r="AD286" s="1322"/>
      <c r="AE286" s="405">
        <f t="shared" si="3"/>
        <v>0</v>
      </c>
    </row>
    <row r="287" spans="3:31" ht="18" hidden="1" customHeight="1">
      <c r="C287" s="1323" t="str">
        <f>T(ESTIMATE!B284)</f>
        <v>Replace broken window pane</v>
      </c>
      <c r="D287" s="1323" t="e">
        <f>T(#REF!)</f>
        <v>#REF!</v>
      </c>
      <c r="E287" s="1323" t="e">
        <f>T(#REF!)</f>
        <v>#REF!</v>
      </c>
      <c r="F287" s="1323" t="e">
        <f>T(#REF!)</f>
        <v>#REF!</v>
      </c>
      <c r="G287" s="1323" t="e">
        <f>T(#REF!)</f>
        <v>#REF!</v>
      </c>
      <c r="H287" s="1323"/>
      <c r="I287" s="1323"/>
      <c r="J287" s="1323" t="e">
        <f>T(#REF!)</f>
        <v>#REF!</v>
      </c>
      <c r="K287" s="1323" t="e">
        <f>T(#REF!)</f>
        <v>#REF!</v>
      </c>
      <c r="L287" s="1323" t="e">
        <f>T(#REF!)</f>
        <v>#REF!</v>
      </c>
      <c r="M287" s="1323" t="e">
        <f>T(#REF!)</f>
        <v>#REF!</v>
      </c>
      <c r="N287" s="1324">
        <f>ESTIMATE!R284</f>
        <v>0</v>
      </c>
      <c r="O287" s="1324"/>
      <c r="P287" s="1324" t="str">
        <f>T(ESTIMATE!U284)</f>
        <v>ea</v>
      </c>
      <c r="Q287" s="1324"/>
      <c r="R287" s="1322"/>
      <c r="S287" s="1322"/>
      <c r="T287" s="1322"/>
      <c r="U287" s="1322"/>
      <c r="V287" s="1322"/>
      <c r="W287" s="1322"/>
      <c r="X287" s="1322"/>
      <c r="Y287" s="1322"/>
      <c r="Z287" s="1322"/>
      <c r="AA287" s="1322"/>
      <c r="AB287" s="1322"/>
      <c r="AC287" s="1322"/>
      <c r="AD287" s="1322"/>
      <c r="AE287" s="405">
        <f t="shared" ref="AE287:AE350" si="4">N287</f>
        <v>0</v>
      </c>
    </row>
    <row r="288" spans="3:31" ht="18" hidden="1" customHeight="1">
      <c r="C288" s="1323" t="str">
        <f>T(ESTIMATE!B285)</f>
        <v>Replace broken screens</v>
      </c>
      <c r="D288" s="1323" t="e">
        <f>T(#REF!)</f>
        <v>#REF!</v>
      </c>
      <c r="E288" s="1323" t="e">
        <f>T(#REF!)</f>
        <v>#REF!</v>
      </c>
      <c r="F288" s="1323" t="e">
        <f>T(#REF!)</f>
        <v>#REF!</v>
      </c>
      <c r="G288" s="1323" t="e">
        <f>T(#REF!)</f>
        <v>#REF!</v>
      </c>
      <c r="H288" s="1323"/>
      <c r="I288" s="1323"/>
      <c r="J288" s="1323" t="e">
        <f>T(#REF!)</f>
        <v>#REF!</v>
      </c>
      <c r="K288" s="1323" t="e">
        <f>T(#REF!)</f>
        <v>#REF!</v>
      </c>
      <c r="L288" s="1323" t="e">
        <f>T(#REF!)</f>
        <v>#REF!</v>
      </c>
      <c r="M288" s="1323" t="e">
        <f>T(#REF!)</f>
        <v>#REF!</v>
      </c>
      <c r="N288" s="1324">
        <f>ESTIMATE!R285</f>
        <v>0</v>
      </c>
      <c r="O288" s="1324"/>
      <c r="P288" s="1324" t="str">
        <f>T(ESTIMATE!U285)</f>
        <v>ea</v>
      </c>
      <c r="Q288" s="1324"/>
      <c r="R288" s="1322"/>
      <c r="S288" s="1322"/>
      <c r="T288" s="1322"/>
      <c r="U288" s="1322"/>
      <c r="V288" s="1322"/>
      <c r="W288" s="1322"/>
      <c r="X288" s="1322"/>
      <c r="Y288" s="1322"/>
      <c r="Z288" s="1322"/>
      <c r="AA288" s="1322"/>
      <c r="AB288" s="1322"/>
      <c r="AC288" s="1322"/>
      <c r="AD288" s="1322"/>
      <c r="AE288" s="405">
        <f t="shared" si="4"/>
        <v>0</v>
      </c>
    </row>
    <row r="289" spans="3:31" ht="18" hidden="1" customHeight="1">
      <c r="C289" s="1323" t="str">
        <f>T(ESTIMATE!B286)</f>
        <v>Repair broken screens</v>
      </c>
      <c r="D289" s="1323" t="e">
        <f>T(#REF!)</f>
        <v>#REF!</v>
      </c>
      <c r="E289" s="1323" t="e">
        <f>T(#REF!)</f>
        <v>#REF!</v>
      </c>
      <c r="F289" s="1323" t="e">
        <f>T(#REF!)</f>
        <v>#REF!</v>
      </c>
      <c r="G289" s="1323" t="e">
        <f>T(#REF!)</f>
        <v>#REF!</v>
      </c>
      <c r="H289" s="1323"/>
      <c r="I289" s="1323"/>
      <c r="J289" s="1323" t="e">
        <f>T(#REF!)</f>
        <v>#REF!</v>
      </c>
      <c r="K289" s="1323" t="e">
        <f>T(#REF!)</f>
        <v>#REF!</v>
      </c>
      <c r="L289" s="1323" t="e">
        <f>T(#REF!)</f>
        <v>#REF!</v>
      </c>
      <c r="M289" s="1323" t="e">
        <f>T(#REF!)</f>
        <v>#REF!</v>
      </c>
      <c r="N289" s="1324">
        <f>ESTIMATE!R286</f>
        <v>0</v>
      </c>
      <c r="O289" s="1324"/>
      <c r="P289" s="1324" t="str">
        <f>T(ESTIMATE!U286)</f>
        <v>ea</v>
      </c>
      <c r="Q289" s="1324"/>
      <c r="R289" s="1322"/>
      <c r="S289" s="1322"/>
      <c r="T289" s="1322"/>
      <c r="U289" s="1322"/>
      <c r="V289" s="1322"/>
      <c r="W289" s="1322"/>
      <c r="X289" s="1322"/>
      <c r="Y289" s="1322"/>
      <c r="Z289" s="1322"/>
      <c r="AA289" s="1322"/>
      <c r="AB289" s="1322"/>
      <c r="AC289" s="1322"/>
      <c r="AD289" s="1322"/>
      <c r="AE289" s="405">
        <f t="shared" si="4"/>
        <v>0</v>
      </c>
    </row>
    <row r="290" spans="3:31" ht="18" hidden="1" customHeight="1">
      <c r="C290" s="1323" t="str">
        <f>T(ESTIMATE!B287)</f>
        <v>Skylight, 3x3, fixed</v>
      </c>
      <c r="D290" s="1323" t="e">
        <f>T(#REF!)</f>
        <v>#REF!</v>
      </c>
      <c r="E290" s="1323" t="e">
        <f>T(#REF!)</f>
        <v>#REF!</v>
      </c>
      <c r="F290" s="1323" t="e">
        <f>T(#REF!)</f>
        <v>#REF!</v>
      </c>
      <c r="G290" s="1323" t="e">
        <f>T(#REF!)</f>
        <v>#REF!</v>
      </c>
      <c r="H290" s="1323"/>
      <c r="I290" s="1323"/>
      <c r="J290" s="1323" t="e">
        <f>T(#REF!)</f>
        <v>#REF!</v>
      </c>
      <c r="K290" s="1323" t="e">
        <f>T(#REF!)</f>
        <v>#REF!</v>
      </c>
      <c r="L290" s="1323" t="e">
        <f>T(#REF!)</f>
        <v>#REF!</v>
      </c>
      <c r="M290" s="1323" t="e">
        <f>T(#REF!)</f>
        <v>#REF!</v>
      </c>
      <c r="N290" s="1324">
        <f>ESTIMATE!R287</f>
        <v>0</v>
      </c>
      <c r="O290" s="1324"/>
      <c r="P290" s="1324" t="str">
        <f>T(ESTIMATE!U287)</f>
        <v>ea</v>
      </c>
      <c r="Q290" s="1324"/>
      <c r="R290" s="1322"/>
      <c r="S290" s="1322"/>
      <c r="T290" s="1322"/>
      <c r="U290" s="1322"/>
      <c r="V290" s="1322"/>
      <c r="W290" s="1322"/>
      <c r="X290" s="1322"/>
      <c r="Y290" s="1322"/>
      <c r="Z290" s="1322"/>
      <c r="AA290" s="1322"/>
      <c r="AB290" s="1322"/>
      <c r="AC290" s="1322"/>
      <c r="AD290" s="1322"/>
      <c r="AE290" s="405">
        <f t="shared" si="4"/>
        <v>0</v>
      </c>
    </row>
    <row r="291" spans="3:31" ht="18" hidden="1" customHeight="1">
      <c r="C291" s="1323" t="str">
        <f>T(ESTIMATE!B288)</f>
        <v>Skylight, operable</v>
      </c>
      <c r="D291" s="1323" t="e">
        <f>T(#REF!)</f>
        <v>#REF!</v>
      </c>
      <c r="E291" s="1323" t="e">
        <f>T(#REF!)</f>
        <v>#REF!</v>
      </c>
      <c r="F291" s="1323" t="e">
        <f>T(#REF!)</f>
        <v>#REF!</v>
      </c>
      <c r="G291" s="1323" t="e">
        <f>T(#REF!)</f>
        <v>#REF!</v>
      </c>
      <c r="H291" s="1323"/>
      <c r="I291" s="1323"/>
      <c r="J291" s="1323" t="e">
        <f>T(#REF!)</f>
        <v>#REF!</v>
      </c>
      <c r="K291" s="1323" t="e">
        <f>T(#REF!)</f>
        <v>#REF!</v>
      </c>
      <c r="L291" s="1323" t="e">
        <f>T(#REF!)</f>
        <v>#REF!</v>
      </c>
      <c r="M291" s="1323" t="e">
        <f>T(#REF!)</f>
        <v>#REF!</v>
      </c>
      <c r="N291" s="1324">
        <f>ESTIMATE!R288</f>
        <v>0</v>
      </c>
      <c r="O291" s="1324"/>
      <c r="P291" s="1324" t="str">
        <f>T(ESTIMATE!U288)</f>
        <v>ea</v>
      </c>
      <c r="Q291" s="1324"/>
      <c r="R291" s="1322"/>
      <c r="S291" s="1322"/>
      <c r="T291" s="1322"/>
      <c r="U291" s="1322"/>
      <c r="V291" s="1322"/>
      <c r="W291" s="1322"/>
      <c r="X291" s="1322"/>
      <c r="Y291" s="1322"/>
      <c r="Z291" s="1322"/>
      <c r="AA291" s="1322"/>
      <c r="AB291" s="1322"/>
      <c r="AC291" s="1322"/>
      <c r="AD291" s="1322"/>
      <c r="AE291" s="405">
        <f t="shared" si="4"/>
        <v>0</v>
      </c>
    </row>
    <row r="292" spans="3:31" ht="18" hidden="1" customHeight="1">
      <c r="C292" s="1323" t="str">
        <f>T(ESTIMATE!B289)</f>
        <v/>
      </c>
      <c r="D292" s="1323" t="e">
        <f>T(#REF!)</f>
        <v>#REF!</v>
      </c>
      <c r="E292" s="1323" t="e">
        <f>T(#REF!)</f>
        <v>#REF!</v>
      </c>
      <c r="F292" s="1323" t="e">
        <f>T(#REF!)</f>
        <v>#REF!</v>
      </c>
      <c r="G292" s="1323" t="e">
        <f>T(#REF!)</f>
        <v>#REF!</v>
      </c>
      <c r="H292" s="1323"/>
      <c r="I292" s="1323"/>
      <c r="J292" s="1323" t="e">
        <f>T(#REF!)</f>
        <v>#REF!</v>
      </c>
      <c r="K292" s="1323" t="e">
        <f>T(#REF!)</f>
        <v>#REF!</v>
      </c>
      <c r="L292" s="1323" t="e">
        <f>T(#REF!)</f>
        <v>#REF!</v>
      </c>
      <c r="M292" s="1323" t="e">
        <f>T(#REF!)</f>
        <v>#REF!</v>
      </c>
      <c r="N292" s="1324">
        <f>ESTIMATE!R289</f>
        <v>0</v>
      </c>
      <c r="O292" s="1324"/>
      <c r="P292" s="1324" t="str">
        <f>T(ESTIMATE!U289)</f>
        <v/>
      </c>
      <c r="Q292" s="1324"/>
      <c r="R292" s="1322"/>
      <c r="S292" s="1322"/>
      <c r="T292" s="1322"/>
      <c r="U292" s="1322"/>
      <c r="V292" s="1322"/>
      <c r="W292" s="1322"/>
      <c r="X292" s="1322"/>
      <c r="Y292" s="1322"/>
      <c r="Z292" s="1322"/>
      <c r="AA292" s="1322"/>
      <c r="AB292" s="1322"/>
      <c r="AC292" s="1322"/>
      <c r="AD292" s="1322"/>
      <c r="AE292" s="405">
        <f t="shared" si="4"/>
        <v>0</v>
      </c>
    </row>
    <row r="293" spans="3:31" ht="18" hidden="1" customHeight="1">
      <c r="C293" s="1323" t="str">
        <f>T(ESTIMATE!B290)</f>
        <v/>
      </c>
      <c r="D293" s="1323" t="e">
        <f>T(#REF!)</f>
        <v>#REF!</v>
      </c>
      <c r="E293" s="1323" t="e">
        <f>T(#REF!)</f>
        <v>#REF!</v>
      </c>
      <c r="F293" s="1323" t="e">
        <f>T(#REF!)</f>
        <v>#REF!</v>
      </c>
      <c r="G293" s="1323" t="e">
        <f>T(#REF!)</f>
        <v>#REF!</v>
      </c>
      <c r="H293" s="1323"/>
      <c r="I293" s="1323"/>
      <c r="J293" s="1323" t="e">
        <f>T(#REF!)</f>
        <v>#REF!</v>
      </c>
      <c r="K293" s="1323" t="e">
        <f>T(#REF!)</f>
        <v>#REF!</v>
      </c>
      <c r="L293" s="1323" t="e">
        <f>T(#REF!)</f>
        <v>#REF!</v>
      </c>
      <c r="M293" s="1323" t="e">
        <f>T(#REF!)</f>
        <v>#REF!</v>
      </c>
      <c r="N293" s="1324">
        <f>ESTIMATE!R290</f>
        <v>0</v>
      </c>
      <c r="O293" s="1324"/>
      <c r="P293" s="1324" t="str">
        <f>T(ESTIMATE!U290)</f>
        <v/>
      </c>
      <c r="Q293" s="1324"/>
      <c r="R293" s="1322"/>
      <c r="S293" s="1322"/>
      <c r="T293" s="1322"/>
      <c r="U293" s="1322"/>
      <c r="V293" s="1322"/>
      <c r="W293" s="1322"/>
      <c r="X293" s="1322"/>
      <c r="Y293" s="1322"/>
      <c r="Z293" s="1322"/>
      <c r="AA293" s="1322"/>
      <c r="AB293" s="1322"/>
      <c r="AC293" s="1322"/>
      <c r="AD293" s="1322"/>
      <c r="AE293" s="405">
        <f t="shared" si="4"/>
        <v>0</v>
      </c>
    </row>
    <row r="294" spans="3:31" ht="18" hidden="1" customHeight="1">
      <c r="C294" s="1323" t="str">
        <f>T(ESTIMATE!B291)</f>
        <v>Miscellaneous Window Items</v>
      </c>
      <c r="D294" s="1323" t="e">
        <f>T(#REF!)</f>
        <v>#REF!</v>
      </c>
      <c r="E294" s="1323" t="e">
        <f>T(#REF!)</f>
        <v>#REF!</v>
      </c>
      <c r="F294" s="1323" t="e">
        <f>T(#REF!)</f>
        <v>#REF!</v>
      </c>
      <c r="G294" s="1323" t="e">
        <f>T(#REF!)</f>
        <v>#REF!</v>
      </c>
      <c r="H294" s="1323"/>
      <c r="I294" s="1323"/>
      <c r="J294" s="1323" t="e">
        <f>T(#REF!)</f>
        <v>#REF!</v>
      </c>
      <c r="K294" s="1323" t="e">
        <f>T(#REF!)</f>
        <v>#REF!</v>
      </c>
      <c r="L294" s="1323" t="e">
        <f>T(#REF!)</f>
        <v>#REF!</v>
      </c>
      <c r="M294" s="1323" t="e">
        <f>T(#REF!)</f>
        <v>#REF!</v>
      </c>
      <c r="N294" s="1324">
        <f>ESTIMATE!R291</f>
        <v>0</v>
      </c>
      <c r="O294" s="1324"/>
      <c r="P294" s="1324" t="str">
        <f>T(ESTIMATE!U291)</f>
        <v/>
      </c>
      <c r="Q294" s="1324"/>
      <c r="R294" s="1322"/>
      <c r="S294" s="1322"/>
      <c r="T294" s="1322"/>
      <c r="U294" s="1322"/>
      <c r="V294" s="1322"/>
      <c r="W294" s="1322"/>
      <c r="X294" s="1322"/>
      <c r="Y294" s="1322"/>
      <c r="Z294" s="1322"/>
      <c r="AA294" s="1322"/>
      <c r="AB294" s="1322"/>
      <c r="AC294" s="1322"/>
      <c r="AD294" s="1322"/>
      <c r="AE294" s="405">
        <f t="shared" si="4"/>
        <v>0</v>
      </c>
    </row>
    <row r="295" spans="3:31" ht="18" hidden="1" customHeight="1">
      <c r="C295" s="1323" t="str">
        <f>T(ESTIMATE!B292)</f>
        <v/>
      </c>
      <c r="D295" s="1323" t="e">
        <f>T(#REF!)</f>
        <v>#REF!</v>
      </c>
      <c r="E295" s="1323" t="e">
        <f>T(#REF!)</f>
        <v>#REF!</v>
      </c>
      <c r="F295" s="1323" t="e">
        <f>T(#REF!)</f>
        <v>#REF!</v>
      </c>
      <c r="G295" s="1323" t="e">
        <f>T(#REF!)</f>
        <v>#REF!</v>
      </c>
      <c r="H295" s="1323"/>
      <c r="I295" s="1323"/>
      <c r="J295" s="1323" t="e">
        <f>T(#REF!)</f>
        <v>#REF!</v>
      </c>
      <c r="K295" s="1323" t="e">
        <f>T(#REF!)</f>
        <v>#REF!</v>
      </c>
      <c r="L295" s="1323" t="e">
        <f>T(#REF!)</f>
        <v>#REF!</v>
      </c>
      <c r="M295" s="1323" t="e">
        <f>T(#REF!)</f>
        <v>#REF!</v>
      </c>
      <c r="N295" s="1324">
        <f>ESTIMATE!R292</f>
        <v>0</v>
      </c>
      <c r="O295" s="1324"/>
      <c r="P295" s="1324" t="str">
        <f>T(ESTIMATE!U292)</f>
        <v/>
      </c>
      <c r="Q295" s="1324"/>
      <c r="R295" s="1322"/>
      <c r="S295" s="1322"/>
      <c r="T295" s="1322"/>
      <c r="U295" s="1322"/>
      <c r="V295" s="1322"/>
      <c r="W295" s="1322"/>
      <c r="X295" s="1322"/>
      <c r="Y295" s="1322"/>
      <c r="Z295" s="1322"/>
      <c r="AA295" s="1322"/>
      <c r="AB295" s="1322"/>
      <c r="AC295" s="1322"/>
      <c r="AD295" s="1322"/>
      <c r="AE295" s="405">
        <f t="shared" si="4"/>
        <v>0</v>
      </c>
    </row>
    <row r="296" spans="3:31" ht="18" hidden="1" customHeight="1">
      <c r="C296" s="1323" t="str">
        <f>T(ESTIMATE!B293)</f>
        <v/>
      </c>
      <c r="D296" s="1323" t="e">
        <f>T(#REF!)</f>
        <v>#REF!</v>
      </c>
      <c r="E296" s="1323" t="e">
        <f>T(#REF!)</f>
        <v>#REF!</v>
      </c>
      <c r="F296" s="1323" t="e">
        <f>T(#REF!)</f>
        <v>#REF!</v>
      </c>
      <c r="G296" s="1323" t="e">
        <f>T(#REF!)</f>
        <v>#REF!</v>
      </c>
      <c r="H296" s="1323"/>
      <c r="I296" s="1323"/>
      <c r="J296" s="1323" t="e">
        <f>T(#REF!)</f>
        <v>#REF!</v>
      </c>
      <c r="K296" s="1323" t="e">
        <f>T(#REF!)</f>
        <v>#REF!</v>
      </c>
      <c r="L296" s="1323" t="e">
        <f>T(#REF!)</f>
        <v>#REF!</v>
      </c>
      <c r="M296" s="1323" t="e">
        <f>T(#REF!)</f>
        <v>#REF!</v>
      </c>
      <c r="N296" s="1324">
        <f>ESTIMATE!R293</f>
        <v>0</v>
      </c>
      <c r="O296" s="1324"/>
      <c r="P296" s="1324" t="str">
        <f>T(ESTIMATE!U293)</f>
        <v/>
      </c>
      <c r="Q296" s="1324"/>
      <c r="R296" s="1322"/>
      <c r="S296" s="1322"/>
      <c r="T296" s="1322"/>
      <c r="U296" s="1322"/>
      <c r="V296" s="1322"/>
      <c r="W296" s="1322"/>
      <c r="X296" s="1322"/>
      <c r="Y296" s="1322"/>
      <c r="Z296" s="1322"/>
      <c r="AA296" s="1322"/>
      <c r="AB296" s="1322"/>
      <c r="AC296" s="1322"/>
      <c r="AD296" s="1322"/>
      <c r="AE296" s="405">
        <f t="shared" si="4"/>
        <v>0</v>
      </c>
    </row>
    <row r="297" spans="3:31" ht="18" hidden="1" customHeight="1">
      <c r="C297" s="1323" t="str">
        <f>T(ESTIMATE!B294)</f>
        <v/>
      </c>
      <c r="D297" s="1323" t="e">
        <f>T(#REF!)</f>
        <v>#REF!</v>
      </c>
      <c r="E297" s="1323" t="e">
        <f>T(#REF!)</f>
        <v>#REF!</v>
      </c>
      <c r="F297" s="1323" t="e">
        <f>T(#REF!)</f>
        <v>#REF!</v>
      </c>
      <c r="G297" s="1323" t="e">
        <f>T(#REF!)</f>
        <v>#REF!</v>
      </c>
      <c r="H297" s="1323"/>
      <c r="I297" s="1323"/>
      <c r="J297" s="1323" t="e">
        <f>T(#REF!)</f>
        <v>#REF!</v>
      </c>
      <c r="K297" s="1323" t="e">
        <f>T(#REF!)</f>
        <v>#REF!</v>
      </c>
      <c r="L297" s="1323" t="e">
        <f>T(#REF!)</f>
        <v>#REF!</v>
      </c>
      <c r="M297" s="1323" t="e">
        <f>T(#REF!)</f>
        <v>#REF!</v>
      </c>
      <c r="N297" s="1324">
        <f>ESTIMATE!R294</f>
        <v>0</v>
      </c>
      <c r="O297" s="1324"/>
      <c r="P297" s="1324" t="str">
        <f>T(ESTIMATE!U294)</f>
        <v/>
      </c>
      <c r="Q297" s="1324"/>
      <c r="R297" s="1322"/>
      <c r="S297" s="1322"/>
      <c r="T297" s="1322"/>
      <c r="U297" s="1322"/>
      <c r="V297" s="1322"/>
      <c r="W297" s="1322"/>
      <c r="X297" s="1322"/>
      <c r="Y297" s="1322"/>
      <c r="Z297" s="1322"/>
      <c r="AA297" s="1322"/>
      <c r="AB297" s="1322"/>
      <c r="AC297" s="1322"/>
      <c r="AD297" s="1322"/>
      <c r="AE297" s="405">
        <f t="shared" si="4"/>
        <v>0</v>
      </c>
    </row>
    <row r="298" spans="3:31" ht="18" hidden="1" customHeight="1">
      <c r="C298" s="1323" t="str">
        <f>T(ESTIMATE!B295)</f>
        <v/>
      </c>
      <c r="D298" s="1323" t="e">
        <f>T(#REF!)</f>
        <v>#REF!</v>
      </c>
      <c r="E298" s="1323" t="e">
        <f>T(#REF!)</f>
        <v>#REF!</v>
      </c>
      <c r="F298" s="1323" t="e">
        <f>T(#REF!)</f>
        <v>#REF!</v>
      </c>
      <c r="G298" s="1323" t="e">
        <f>T(#REF!)</f>
        <v>#REF!</v>
      </c>
      <c r="H298" s="1323"/>
      <c r="I298" s="1323"/>
      <c r="J298" s="1323" t="e">
        <f>T(#REF!)</f>
        <v>#REF!</v>
      </c>
      <c r="K298" s="1323" t="e">
        <f>T(#REF!)</f>
        <v>#REF!</v>
      </c>
      <c r="L298" s="1323" t="e">
        <f>T(#REF!)</f>
        <v>#REF!</v>
      </c>
      <c r="M298" s="1323" t="e">
        <f>T(#REF!)</f>
        <v>#REF!</v>
      </c>
      <c r="N298" s="1324">
        <f>ESTIMATE!R295</f>
        <v>0</v>
      </c>
      <c r="O298" s="1324"/>
      <c r="P298" s="1324" t="str">
        <f>T(ESTIMATE!U295)</f>
        <v/>
      </c>
      <c r="Q298" s="1324"/>
      <c r="R298" s="1322"/>
      <c r="S298" s="1322"/>
      <c r="T298" s="1322"/>
      <c r="U298" s="1322"/>
      <c r="V298" s="1322"/>
      <c r="W298" s="1322"/>
      <c r="X298" s="1322"/>
      <c r="Y298" s="1322"/>
      <c r="Z298" s="1322"/>
      <c r="AA298" s="1322"/>
      <c r="AB298" s="1322"/>
      <c r="AC298" s="1322"/>
      <c r="AD298" s="1322"/>
      <c r="AE298" s="405">
        <f t="shared" si="4"/>
        <v>0</v>
      </c>
    </row>
    <row r="299" spans="3:31" ht="18" hidden="1" customHeight="1">
      <c r="C299" s="1323" t="str">
        <f>T(ESTIMATE!B296)</f>
        <v/>
      </c>
      <c r="D299" s="1323" t="e">
        <f>T(#REF!)</f>
        <v>#REF!</v>
      </c>
      <c r="E299" s="1323" t="e">
        <f>T(#REF!)</f>
        <v>#REF!</v>
      </c>
      <c r="F299" s="1323" t="e">
        <f>T(#REF!)</f>
        <v>#REF!</v>
      </c>
      <c r="G299" s="1323" t="e">
        <f>T(#REF!)</f>
        <v>#REF!</v>
      </c>
      <c r="H299" s="1323"/>
      <c r="I299" s="1323"/>
      <c r="J299" s="1323" t="e">
        <f>T(#REF!)</f>
        <v>#REF!</v>
      </c>
      <c r="K299" s="1323" t="e">
        <f>T(#REF!)</f>
        <v>#REF!</v>
      </c>
      <c r="L299" s="1323" t="e">
        <f>T(#REF!)</f>
        <v>#REF!</v>
      </c>
      <c r="M299" s="1323" t="e">
        <f>T(#REF!)</f>
        <v>#REF!</v>
      </c>
      <c r="N299" s="1324">
        <f>ESTIMATE!R296</f>
        <v>0</v>
      </c>
      <c r="O299" s="1324"/>
      <c r="P299" s="1324" t="str">
        <f>T(ESTIMATE!U296)</f>
        <v/>
      </c>
      <c r="Q299" s="1324"/>
      <c r="R299" s="1322"/>
      <c r="S299" s="1322"/>
      <c r="T299" s="1322"/>
      <c r="U299" s="1322"/>
      <c r="V299" s="1322"/>
      <c r="W299" s="1322"/>
      <c r="X299" s="1322"/>
      <c r="Y299" s="1322"/>
      <c r="Z299" s="1322"/>
      <c r="AA299" s="1322"/>
      <c r="AB299" s="1322"/>
      <c r="AC299" s="1322"/>
      <c r="AD299" s="1322"/>
      <c r="AE299" s="405">
        <f t="shared" si="4"/>
        <v>0</v>
      </c>
    </row>
    <row r="300" spans="3:31" ht="18" hidden="1" customHeight="1">
      <c r="C300" s="1323" t="str">
        <f>T(ESTIMATE!B297)</f>
        <v/>
      </c>
      <c r="D300" s="1323" t="e">
        <f>T(#REF!)</f>
        <v>#REF!</v>
      </c>
      <c r="E300" s="1323" t="e">
        <f>T(#REF!)</f>
        <v>#REF!</v>
      </c>
      <c r="F300" s="1323" t="e">
        <f>T(#REF!)</f>
        <v>#REF!</v>
      </c>
      <c r="G300" s="1323" t="e">
        <f>T(#REF!)</f>
        <v>#REF!</v>
      </c>
      <c r="H300" s="1323"/>
      <c r="I300" s="1323"/>
      <c r="J300" s="1323" t="e">
        <f>T(#REF!)</f>
        <v>#REF!</v>
      </c>
      <c r="K300" s="1323" t="e">
        <f>T(#REF!)</f>
        <v>#REF!</v>
      </c>
      <c r="L300" s="1323" t="e">
        <f>T(#REF!)</f>
        <v>#REF!</v>
      </c>
      <c r="M300" s="1323" t="e">
        <f>T(#REF!)</f>
        <v>#REF!</v>
      </c>
      <c r="N300" s="1324">
        <f>ESTIMATE!R297</f>
        <v>0</v>
      </c>
      <c r="O300" s="1324"/>
      <c r="P300" s="1324" t="str">
        <f>T(ESTIMATE!U297)</f>
        <v/>
      </c>
      <c r="Q300" s="1324"/>
      <c r="R300" s="1322"/>
      <c r="S300" s="1322"/>
      <c r="T300" s="1322"/>
      <c r="U300" s="1322"/>
      <c r="V300" s="1322"/>
      <c r="W300" s="1322"/>
      <c r="X300" s="1322"/>
      <c r="Y300" s="1322"/>
      <c r="Z300" s="1322"/>
      <c r="AA300" s="1322"/>
      <c r="AB300" s="1322"/>
      <c r="AC300" s="1322"/>
      <c r="AD300" s="1322"/>
      <c r="AE300" s="405">
        <f t="shared" si="4"/>
        <v>0</v>
      </c>
    </row>
    <row r="301" spans="3:31" ht="18" hidden="1" customHeight="1">
      <c r="C301" s="1323" t="str">
        <f>T(ESTIMATE!B298)</f>
        <v/>
      </c>
      <c r="D301" s="1323" t="e">
        <f>T(#REF!)</f>
        <v>#REF!</v>
      </c>
      <c r="E301" s="1323" t="e">
        <f>T(#REF!)</f>
        <v>#REF!</v>
      </c>
      <c r="F301" s="1323" t="e">
        <f>T(#REF!)</f>
        <v>#REF!</v>
      </c>
      <c r="G301" s="1323" t="e">
        <f>T(#REF!)</f>
        <v>#REF!</v>
      </c>
      <c r="H301" s="1323"/>
      <c r="I301" s="1323"/>
      <c r="J301" s="1323" t="e">
        <f>T(#REF!)</f>
        <v>#REF!</v>
      </c>
      <c r="K301" s="1323" t="e">
        <f>T(#REF!)</f>
        <v>#REF!</v>
      </c>
      <c r="L301" s="1323" t="e">
        <f>T(#REF!)</f>
        <v>#REF!</v>
      </c>
      <c r="M301" s="1323" t="e">
        <f>T(#REF!)</f>
        <v>#REF!</v>
      </c>
      <c r="N301" s="1324">
        <f>ESTIMATE!R298</f>
        <v>0</v>
      </c>
      <c r="O301" s="1324"/>
      <c r="P301" s="1324" t="str">
        <f>T(ESTIMATE!U298)</f>
        <v/>
      </c>
      <c r="Q301" s="1324"/>
      <c r="R301" s="1322"/>
      <c r="S301" s="1322"/>
      <c r="T301" s="1322"/>
      <c r="U301" s="1322"/>
      <c r="V301" s="1322"/>
      <c r="W301" s="1322"/>
      <c r="X301" s="1322"/>
      <c r="Y301" s="1322"/>
      <c r="Z301" s="1322"/>
      <c r="AA301" s="1322"/>
      <c r="AB301" s="1322"/>
      <c r="AC301" s="1322"/>
      <c r="AD301" s="1322"/>
      <c r="AE301" s="405">
        <f t="shared" si="4"/>
        <v>0</v>
      </c>
    </row>
    <row r="302" spans="3:31" ht="18" hidden="1" customHeight="1">
      <c r="C302" s="1323" t="str">
        <f>T(ESTIMATE!B299)</f>
        <v/>
      </c>
      <c r="D302" s="1323" t="e">
        <f>T(#REF!)</f>
        <v>#REF!</v>
      </c>
      <c r="E302" s="1323" t="e">
        <f>T(#REF!)</f>
        <v>#REF!</v>
      </c>
      <c r="F302" s="1323" t="e">
        <f>T(#REF!)</f>
        <v>#REF!</v>
      </c>
      <c r="G302" s="1323" t="e">
        <f>T(#REF!)</f>
        <v>#REF!</v>
      </c>
      <c r="H302" s="1323"/>
      <c r="I302" s="1323"/>
      <c r="J302" s="1323" t="e">
        <f>T(#REF!)</f>
        <v>#REF!</v>
      </c>
      <c r="K302" s="1323" t="e">
        <f>T(#REF!)</f>
        <v>#REF!</v>
      </c>
      <c r="L302" s="1323" t="e">
        <f>T(#REF!)</f>
        <v>#REF!</v>
      </c>
      <c r="M302" s="1323" t="e">
        <f>T(#REF!)</f>
        <v>#REF!</v>
      </c>
      <c r="N302" s="1324">
        <f>ESTIMATE!R299</f>
        <v>0</v>
      </c>
      <c r="O302" s="1324"/>
      <c r="P302" s="1324" t="str">
        <f>T(ESTIMATE!U299)</f>
        <v/>
      </c>
      <c r="Q302" s="1324"/>
      <c r="R302" s="1322"/>
      <c r="S302" s="1322"/>
      <c r="T302" s="1322"/>
      <c r="U302" s="1322"/>
      <c r="V302" s="1322"/>
      <c r="W302" s="1322"/>
      <c r="X302" s="1322"/>
      <c r="Y302" s="1322"/>
      <c r="Z302" s="1322"/>
      <c r="AA302" s="1322"/>
      <c r="AB302" s="1322"/>
      <c r="AC302" s="1322"/>
      <c r="AD302" s="1322"/>
      <c r="AE302" s="405">
        <f t="shared" si="4"/>
        <v>0</v>
      </c>
    </row>
    <row r="303" spans="3:31" ht="18" hidden="1" customHeight="1">
      <c r="C303" s="1323" t="str">
        <f>T(ESTIMATE!B300)</f>
        <v/>
      </c>
      <c r="D303" s="1323" t="e">
        <f>T(#REF!)</f>
        <v>#REF!</v>
      </c>
      <c r="E303" s="1323" t="e">
        <f>T(#REF!)</f>
        <v>#REF!</v>
      </c>
      <c r="F303" s="1323" t="e">
        <f>T(#REF!)</f>
        <v>#REF!</v>
      </c>
      <c r="G303" s="1323" t="e">
        <f>T(#REF!)</f>
        <v>#REF!</v>
      </c>
      <c r="H303" s="1323"/>
      <c r="I303" s="1323"/>
      <c r="J303" s="1323" t="e">
        <f>T(#REF!)</f>
        <v>#REF!</v>
      </c>
      <c r="K303" s="1323" t="e">
        <f>T(#REF!)</f>
        <v>#REF!</v>
      </c>
      <c r="L303" s="1323" t="e">
        <f>T(#REF!)</f>
        <v>#REF!</v>
      </c>
      <c r="M303" s="1323" t="e">
        <f>T(#REF!)</f>
        <v>#REF!</v>
      </c>
      <c r="N303" s="1324">
        <f>ESTIMATE!R300</f>
        <v>0</v>
      </c>
      <c r="O303" s="1324"/>
      <c r="P303" s="1324" t="str">
        <f>T(ESTIMATE!U300)</f>
        <v/>
      </c>
      <c r="Q303" s="1324"/>
      <c r="R303" s="1322"/>
      <c r="S303" s="1322"/>
      <c r="T303" s="1322"/>
      <c r="U303" s="1322"/>
      <c r="V303" s="1322"/>
      <c r="W303" s="1322"/>
      <c r="X303" s="1322"/>
      <c r="Y303" s="1322"/>
      <c r="Z303" s="1322"/>
      <c r="AA303" s="1322"/>
      <c r="AB303" s="1322"/>
      <c r="AC303" s="1322"/>
      <c r="AD303" s="1322"/>
      <c r="AE303" s="405">
        <f t="shared" si="4"/>
        <v>0</v>
      </c>
    </row>
    <row r="304" spans="3:31" ht="18" hidden="1" customHeight="1">
      <c r="C304" s="1323" t="str">
        <f>T(ESTIMATE!B301)</f>
        <v/>
      </c>
      <c r="D304" s="1323" t="e">
        <f>T(#REF!)</f>
        <v>#REF!</v>
      </c>
      <c r="E304" s="1323" t="e">
        <f>T(#REF!)</f>
        <v>#REF!</v>
      </c>
      <c r="F304" s="1323" t="e">
        <f>T(#REF!)</f>
        <v>#REF!</v>
      </c>
      <c r="G304" s="1323" t="e">
        <f>T(#REF!)</f>
        <v>#REF!</v>
      </c>
      <c r="H304" s="1323"/>
      <c r="I304" s="1323"/>
      <c r="J304" s="1323" t="e">
        <f>T(#REF!)</f>
        <v>#REF!</v>
      </c>
      <c r="K304" s="1323" t="e">
        <f>T(#REF!)</f>
        <v>#REF!</v>
      </c>
      <c r="L304" s="1323" t="e">
        <f>T(#REF!)</f>
        <v>#REF!</v>
      </c>
      <c r="M304" s="1323" t="e">
        <f>T(#REF!)</f>
        <v>#REF!</v>
      </c>
      <c r="N304" s="1324">
        <f>ESTIMATE!R301</f>
        <v>0</v>
      </c>
      <c r="O304" s="1324"/>
      <c r="P304" s="1324" t="str">
        <f>T(ESTIMATE!U301)</f>
        <v/>
      </c>
      <c r="Q304" s="1324"/>
      <c r="R304" s="1322"/>
      <c r="S304" s="1322"/>
      <c r="T304" s="1322"/>
      <c r="U304" s="1322"/>
      <c r="V304" s="1322"/>
      <c r="W304" s="1322"/>
      <c r="X304" s="1322"/>
      <c r="Y304" s="1322"/>
      <c r="Z304" s="1322"/>
      <c r="AA304" s="1322"/>
      <c r="AB304" s="1322"/>
      <c r="AC304" s="1322"/>
      <c r="AD304" s="1322"/>
      <c r="AE304" s="405">
        <f t="shared" si="4"/>
        <v>0</v>
      </c>
    </row>
    <row r="305" spans="3:31" ht="18" hidden="1" customHeight="1">
      <c r="C305" s="1323" t="str">
        <f>T(ESTIMATE!B302)</f>
        <v/>
      </c>
      <c r="D305" s="1323" t="e">
        <f>T(#REF!)</f>
        <v>#REF!</v>
      </c>
      <c r="E305" s="1323" t="e">
        <f>T(#REF!)</f>
        <v>#REF!</v>
      </c>
      <c r="F305" s="1323" t="e">
        <f>T(#REF!)</f>
        <v>#REF!</v>
      </c>
      <c r="G305" s="1323" t="e">
        <f>T(#REF!)</f>
        <v>#REF!</v>
      </c>
      <c r="H305" s="1323"/>
      <c r="I305" s="1323"/>
      <c r="J305" s="1323" t="e">
        <f>T(#REF!)</f>
        <v>#REF!</v>
      </c>
      <c r="K305" s="1323" t="e">
        <f>T(#REF!)</f>
        <v>#REF!</v>
      </c>
      <c r="L305" s="1323" t="e">
        <f>T(#REF!)</f>
        <v>#REF!</v>
      </c>
      <c r="M305" s="1323" t="e">
        <f>T(#REF!)</f>
        <v>#REF!</v>
      </c>
      <c r="N305" s="1324">
        <f>ESTIMATE!R302</f>
        <v>0</v>
      </c>
      <c r="O305" s="1324"/>
      <c r="P305" s="1324" t="str">
        <f>T(ESTIMATE!U302)</f>
        <v/>
      </c>
      <c r="Q305" s="1324"/>
      <c r="R305" s="1322"/>
      <c r="S305" s="1322"/>
      <c r="T305" s="1322"/>
      <c r="U305" s="1322"/>
      <c r="V305" s="1322"/>
      <c r="W305" s="1322"/>
      <c r="X305" s="1322"/>
      <c r="Y305" s="1322"/>
      <c r="Z305" s="1322"/>
      <c r="AA305" s="1322"/>
      <c r="AB305" s="1322"/>
      <c r="AC305" s="1322"/>
      <c r="AD305" s="1322"/>
      <c r="AE305" s="405">
        <f t="shared" si="4"/>
        <v>0</v>
      </c>
    </row>
    <row r="306" spans="3:31" ht="18" hidden="1" customHeight="1">
      <c r="C306" s="1323" t="str">
        <f>T(ESTIMATE!B303)</f>
        <v/>
      </c>
      <c r="D306" s="1323" t="e">
        <f>T(#REF!)</f>
        <v>#REF!</v>
      </c>
      <c r="E306" s="1323" t="e">
        <f>T(#REF!)</f>
        <v>#REF!</v>
      </c>
      <c r="F306" s="1323" t="e">
        <f>T(#REF!)</f>
        <v>#REF!</v>
      </c>
      <c r="G306" s="1323" t="e">
        <f>T(#REF!)</f>
        <v>#REF!</v>
      </c>
      <c r="H306" s="1323"/>
      <c r="I306" s="1323"/>
      <c r="J306" s="1323" t="e">
        <f>T(#REF!)</f>
        <v>#REF!</v>
      </c>
      <c r="K306" s="1323" t="e">
        <f>T(#REF!)</f>
        <v>#REF!</v>
      </c>
      <c r="L306" s="1323" t="e">
        <f>T(#REF!)</f>
        <v>#REF!</v>
      </c>
      <c r="M306" s="1323" t="e">
        <f>T(#REF!)</f>
        <v>#REF!</v>
      </c>
      <c r="N306" s="1324">
        <f>ESTIMATE!R303</f>
        <v>0</v>
      </c>
      <c r="O306" s="1324"/>
      <c r="P306" s="1324" t="str">
        <f>T(ESTIMATE!U303)</f>
        <v/>
      </c>
      <c r="Q306" s="1324"/>
      <c r="R306" s="1322"/>
      <c r="S306" s="1322"/>
      <c r="T306" s="1322"/>
      <c r="U306" s="1322"/>
      <c r="V306" s="1322"/>
      <c r="W306" s="1322"/>
      <c r="X306" s="1322"/>
      <c r="Y306" s="1322"/>
      <c r="Z306" s="1322"/>
      <c r="AA306" s="1322"/>
      <c r="AB306" s="1322"/>
      <c r="AC306" s="1322"/>
      <c r="AD306" s="1322"/>
      <c r="AE306" s="405">
        <f t="shared" si="4"/>
        <v>0</v>
      </c>
    </row>
    <row r="307" spans="3:31" ht="18" hidden="1" customHeight="1">
      <c r="C307" s="1323" t="str">
        <f>T(ESTIMATE!B304)</f>
        <v/>
      </c>
      <c r="D307" s="1323" t="e">
        <f>T(#REF!)</f>
        <v>#REF!</v>
      </c>
      <c r="E307" s="1323" t="e">
        <f>T(#REF!)</f>
        <v>#REF!</v>
      </c>
      <c r="F307" s="1323" t="e">
        <f>T(#REF!)</f>
        <v>#REF!</v>
      </c>
      <c r="G307" s="1323" t="e">
        <f>T(#REF!)</f>
        <v>#REF!</v>
      </c>
      <c r="H307" s="1323"/>
      <c r="I307" s="1323"/>
      <c r="J307" s="1323" t="e">
        <f>T(#REF!)</f>
        <v>#REF!</v>
      </c>
      <c r="K307" s="1323" t="e">
        <f>T(#REF!)</f>
        <v>#REF!</v>
      </c>
      <c r="L307" s="1323" t="e">
        <f>T(#REF!)</f>
        <v>#REF!</v>
      </c>
      <c r="M307" s="1323" t="e">
        <f>T(#REF!)</f>
        <v>#REF!</v>
      </c>
      <c r="N307" s="1324">
        <f>ESTIMATE!R304</f>
        <v>0</v>
      </c>
      <c r="O307" s="1324"/>
      <c r="P307" s="1324" t="str">
        <f>T(ESTIMATE!U304)</f>
        <v/>
      </c>
      <c r="Q307" s="1324"/>
      <c r="R307" s="1322"/>
      <c r="S307" s="1322"/>
      <c r="T307" s="1322"/>
      <c r="U307" s="1322"/>
      <c r="V307" s="1322"/>
      <c r="W307" s="1322"/>
      <c r="X307" s="1322"/>
      <c r="Y307" s="1322"/>
      <c r="Z307" s="1322"/>
      <c r="AA307" s="1322"/>
      <c r="AB307" s="1322"/>
      <c r="AC307" s="1322"/>
      <c r="AD307" s="1322"/>
      <c r="AE307" s="405">
        <f t="shared" si="4"/>
        <v>0</v>
      </c>
    </row>
    <row r="308" spans="3:31" ht="18" hidden="1" customHeight="1">
      <c r="C308" s="1323" t="str">
        <f>T(ESTIMATE!B305)</f>
        <v/>
      </c>
      <c r="D308" s="1323" t="e">
        <f>T(#REF!)</f>
        <v>#REF!</v>
      </c>
      <c r="E308" s="1323" t="e">
        <f>T(#REF!)</f>
        <v>#REF!</v>
      </c>
      <c r="F308" s="1323" t="e">
        <f>T(#REF!)</f>
        <v>#REF!</v>
      </c>
      <c r="G308" s="1323" t="e">
        <f>T(#REF!)</f>
        <v>#REF!</v>
      </c>
      <c r="H308" s="1323"/>
      <c r="I308" s="1323"/>
      <c r="J308" s="1323" t="e">
        <f>T(#REF!)</f>
        <v>#REF!</v>
      </c>
      <c r="K308" s="1323" t="e">
        <f>T(#REF!)</f>
        <v>#REF!</v>
      </c>
      <c r="L308" s="1323" t="e">
        <f>T(#REF!)</f>
        <v>#REF!</v>
      </c>
      <c r="M308" s="1323" t="e">
        <f>T(#REF!)</f>
        <v>#REF!</v>
      </c>
      <c r="N308" s="1324">
        <f>ESTIMATE!R305</f>
        <v>0</v>
      </c>
      <c r="O308" s="1324"/>
      <c r="P308" s="1324" t="str">
        <f>T(ESTIMATE!U305)</f>
        <v/>
      </c>
      <c r="Q308" s="1324"/>
      <c r="R308" s="1322"/>
      <c r="S308" s="1322"/>
      <c r="T308" s="1322"/>
      <c r="U308" s="1322"/>
      <c r="V308" s="1322"/>
      <c r="W308" s="1322"/>
      <c r="X308" s="1322"/>
      <c r="Y308" s="1322"/>
      <c r="Z308" s="1322"/>
      <c r="AA308" s="1322"/>
      <c r="AB308" s="1322"/>
      <c r="AC308" s="1322"/>
      <c r="AD308" s="1322"/>
      <c r="AE308" s="405">
        <f t="shared" si="4"/>
        <v>0</v>
      </c>
    </row>
    <row r="309" spans="3:31" ht="18" hidden="1" customHeight="1">
      <c r="C309" s="1323" t="str">
        <f>T(ESTIMATE!B306)</f>
        <v/>
      </c>
      <c r="D309" s="1323" t="e">
        <f>T(#REF!)</f>
        <v>#REF!</v>
      </c>
      <c r="E309" s="1323" t="e">
        <f>T(#REF!)</f>
        <v>#REF!</v>
      </c>
      <c r="F309" s="1323" t="e">
        <f>T(#REF!)</f>
        <v>#REF!</v>
      </c>
      <c r="G309" s="1323" t="e">
        <f>T(#REF!)</f>
        <v>#REF!</v>
      </c>
      <c r="H309" s="1323"/>
      <c r="I309" s="1323"/>
      <c r="J309" s="1323" t="e">
        <f>T(#REF!)</f>
        <v>#REF!</v>
      </c>
      <c r="K309" s="1323" t="e">
        <f>T(#REF!)</f>
        <v>#REF!</v>
      </c>
      <c r="L309" s="1323" t="e">
        <f>T(#REF!)</f>
        <v>#REF!</v>
      </c>
      <c r="M309" s="1323" t="e">
        <f>T(#REF!)</f>
        <v>#REF!</v>
      </c>
      <c r="N309" s="1324">
        <f>ESTIMATE!R306</f>
        <v>0</v>
      </c>
      <c r="O309" s="1324"/>
      <c r="P309" s="1324" t="str">
        <f>T(ESTIMATE!U306)</f>
        <v/>
      </c>
      <c r="Q309" s="1324"/>
      <c r="R309" s="1322"/>
      <c r="S309" s="1322"/>
      <c r="T309" s="1322"/>
      <c r="U309" s="1322"/>
      <c r="V309" s="1322"/>
      <c r="W309" s="1322"/>
      <c r="X309" s="1322"/>
      <c r="Y309" s="1322"/>
      <c r="Z309" s="1322"/>
      <c r="AA309" s="1322"/>
      <c r="AB309" s="1322"/>
      <c r="AC309" s="1322"/>
      <c r="AD309" s="1322"/>
      <c r="AE309" s="405">
        <f t="shared" si="4"/>
        <v>0</v>
      </c>
    </row>
    <row r="310" spans="3:31" ht="18" hidden="1" customHeight="1">
      <c r="C310" s="1323" t="str">
        <f>T(ESTIMATE!B307)</f>
        <v/>
      </c>
      <c r="D310" s="1323" t="e">
        <f>T(#REF!)</f>
        <v>#REF!</v>
      </c>
      <c r="E310" s="1323" t="e">
        <f>T(#REF!)</f>
        <v>#REF!</v>
      </c>
      <c r="F310" s="1323" t="e">
        <f>T(#REF!)</f>
        <v>#REF!</v>
      </c>
      <c r="G310" s="1323" t="e">
        <f>T(#REF!)</f>
        <v>#REF!</v>
      </c>
      <c r="H310" s="1323"/>
      <c r="I310" s="1323"/>
      <c r="J310" s="1323" t="e">
        <f>T(#REF!)</f>
        <v>#REF!</v>
      </c>
      <c r="K310" s="1323" t="e">
        <f>T(#REF!)</f>
        <v>#REF!</v>
      </c>
      <c r="L310" s="1323" t="e">
        <f>T(#REF!)</f>
        <v>#REF!</v>
      </c>
      <c r="M310" s="1323" t="e">
        <f>T(#REF!)</f>
        <v>#REF!</v>
      </c>
      <c r="N310" s="1324">
        <f>ESTIMATE!R307</f>
        <v>0</v>
      </c>
      <c r="O310" s="1324"/>
      <c r="P310" s="1324" t="str">
        <f>T(ESTIMATE!U307)</f>
        <v/>
      </c>
      <c r="Q310" s="1324"/>
      <c r="R310" s="1322"/>
      <c r="S310" s="1322"/>
      <c r="T310" s="1322"/>
      <c r="U310" s="1322"/>
      <c r="V310" s="1322"/>
      <c r="W310" s="1322"/>
      <c r="X310" s="1322"/>
      <c r="Y310" s="1322"/>
      <c r="Z310" s="1322"/>
      <c r="AA310" s="1322"/>
      <c r="AB310" s="1322"/>
      <c r="AC310" s="1322"/>
      <c r="AD310" s="1322"/>
      <c r="AE310" s="405">
        <f t="shared" si="4"/>
        <v>0</v>
      </c>
    </row>
    <row r="311" spans="3:31" ht="18" hidden="1" customHeight="1">
      <c r="C311" s="1323" t="str">
        <f>T(ESTIMATE!B308)</f>
        <v/>
      </c>
      <c r="D311" s="1323" t="e">
        <f>T(#REF!)</f>
        <v>#REF!</v>
      </c>
      <c r="E311" s="1323" t="e">
        <f>T(#REF!)</f>
        <v>#REF!</v>
      </c>
      <c r="F311" s="1323" t="e">
        <f>T(#REF!)</f>
        <v>#REF!</v>
      </c>
      <c r="G311" s="1323" t="e">
        <f>T(#REF!)</f>
        <v>#REF!</v>
      </c>
      <c r="H311" s="1323"/>
      <c r="I311" s="1323"/>
      <c r="J311" s="1323" t="e">
        <f>T(#REF!)</f>
        <v>#REF!</v>
      </c>
      <c r="K311" s="1323" t="e">
        <f>T(#REF!)</f>
        <v>#REF!</v>
      </c>
      <c r="L311" s="1323" t="e">
        <f>T(#REF!)</f>
        <v>#REF!</v>
      </c>
      <c r="M311" s="1323" t="e">
        <f>T(#REF!)</f>
        <v>#REF!</v>
      </c>
      <c r="N311" s="1324">
        <f>ESTIMATE!R308</f>
        <v>0</v>
      </c>
      <c r="O311" s="1324"/>
      <c r="P311" s="1324" t="str">
        <f>T(ESTIMATE!U308)</f>
        <v/>
      </c>
      <c r="Q311" s="1324"/>
      <c r="R311" s="1322"/>
      <c r="S311" s="1322"/>
      <c r="T311" s="1322"/>
      <c r="U311" s="1322"/>
      <c r="V311" s="1322"/>
      <c r="W311" s="1322"/>
      <c r="X311" s="1322"/>
      <c r="Y311" s="1322"/>
      <c r="Z311" s="1322"/>
      <c r="AA311" s="1322"/>
      <c r="AB311" s="1322"/>
      <c r="AC311" s="1322"/>
      <c r="AD311" s="1322"/>
      <c r="AE311" s="405">
        <f t="shared" si="4"/>
        <v>0</v>
      </c>
    </row>
    <row r="312" spans="3:31" ht="18" hidden="1" customHeight="1">
      <c r="C312" s="1323" t="str">
        <f>T(ESTIMATE!B309)</f>
        <v/>
      </c>
      <c r="D312" s="1323" t="e">
        <f>T(#REF!)</f>
        <v>#REF!</v>
      </c>
      <c r="E312" s="1323" t="e">
        <f>T(#REF!)</f>
        <v>#REF!</v>
      </c>
      <c r="F312" s="1323" t="e">
        <f>T(#REF!)</f>
        <v>#REF!</v>
      </c>
      <c r="G312" s="1323" t="e">
        <f>T(#REF!)</f>
        <v>#REF!</v>
      </c>
      <c r="H312" s="1323"/>
      <c r="I312" s="1323"/>
      <c r="J312" s="1323" t="e">
        <f>T(#REF!)</f>
        <v>#REF!</v>
      </c>
      <c r="K312" s="1323" t="e">
        <f>T(#REF!)</f>
        <v>#REF!</v>
      </c>
      <c r="L312" s="1323" t="e">
        <f>T(#REF!)</f>
        <v>#REF!</v>
      </c>
      <c r="M312" s="1323" t="e">
        <f>T(#REF!)</f>
        <v>#REF!</v>
      </c>
      <c r="N312" s="1324">
        <f>ESTIMATE!R309</f>
        <v>0</v>
      </c>
      <c r="O312" s="1324"/>
      <c r="P312" s="1324" t="str">
        <f>T(ESTIMATE!U309)</f>
        <v/>
      </c>
      <c r="Q312" s="1324"/>
      <c r="R312" s="1322"/>
      <c r="S312" s="1322"/>
      <c r="T312" s="1322"/>
      <c r="U312" s="1322"/>
      <c r="V312" s="1322"/>
      <c r="W312" s="1322"/>
      <c r="X312" s="1322"/>
      <c r="Y312" s="1322"/>
      <c r="Z312" s="1322"/>
      <c r="AA312" s="1322"/>
      <c r="AB312" s="1322"/>
      <c r="AC312" s="1322"/>
      <c r="AD312" s="1322"/>
      <c r="AE312" s="405">
        <f t="shared" si="4"/>
        <v>0</v>
      </c>
    </row>
    <row r="313" spans="3:31" ht="18" hidden="1" customHeight="1">
      <c r="C313" s="1323" t="str">
        <f>T(ESTIMATE!B310)</f>
        <v/>
      </c>
      <c r="D313" s="1323" t="e">
        <f>T(#REF!)</f>
        <v>#REF!</v>
      </c>
      <c r="E313" s="1323" t="e">
        <f>T(#REF!)</f>
        <v>#REF!</v>
      </c>
      <c r="F313" s="1323" t="e">
        <f>T(#REF!)</f>
        <v>#REF!</v>
      </c>
      <c r="G313" s="1323" t="e">
        <f>T(#REF!)</f>
        <v>#REF!</v>
      </c>
      <c r="H313" s="1323"/>
      <c r="I313" s="1323"/>
      <c r="J313" s="1323" t="e">
        <f>T(#REF!)</f>
        <v>#REF!</v>
      </c>
      <c r="K313" s="1323" t="e">
        <f>T(#REF!)</f>
        <v>#REF!</v>
      </c>
      <c r="L313" s="1323" t="e">
        <f>T(#REF!)</f>
        <v>#REF!</v>
      </c>
      <c r="M313" s="1323" t="e">
        <f>T(#REF!)</f>
        <v>#REF!</v>
      </c>
      <c r="N313" s="1324">
        <f>ESTIMATE!R310</f>
        <v>0</v>
      </c>
      <c r="O313" s="1324"/>
      <c r="P313" s="1324" t="str">
        <f>T(ESTIMATE!U310)</f>
        <v/>
      </c>
      <c r="Q313" s="1324"/>
      <c r="R313" s="1322"/>
      <c r="S313" s="1322"/>
      <c r="T313" s="1322"/>
      <c r="U313" s="1322"/>
      <c r="V313" s="1322"/>
      <c r="W313" s="1322"/>
      <c r="X313" s="1322"/>
      <c r="Y313" s="1322"/>
      <c r="Z313" s="1322"/>
      <c r="AA313" s="1322"/>
      <c r="AB313" s="1322"/>
      <c r="AC313" s="1322"/>
      <c r="AD313" s="1322"/>
      <c r="AE313" s="405">
        <f t="shared" si="4"/>
        <v>0</v>
      </c>
    </row>
    <row r="314" spans="3:31" ht="18" hidden="1" customHeight="1">
      <c r="C314" s="1323" t="str">
        <f>T(ESTIMATE!B311)</f>
        <v/>
      </c>
      <c r="D314" s="1323" t="e">
        <f>T(#REF!)</f>
        <v>#REF!</v>
      </c>
      <c r="E314" s="1323" t="e">
        <f>T(#REF!)</f>
        <v>#REF!</v>
      </c>
      <c r="F314" s="1323" t="e">
        <f>T(#REF!)</f>
        <v>#REF!</v>
      </c>
      <c r="G314" s="1323" t="e">
        <f>T(#REF!)</f>
        <v>#REF!</v>
      </c>
      <c r="H314" s="1323"/>
      <c r="I314" s="1323"/>
      <c r="J314" s="1323" t="e">
        <f>T(#REF!)</f>
        <v>#REF!</v>
      </c>
      <c r="K314" s="1323" t="e">
        <f>T(#REF!)</f>
        <v>#REF!</v>
      </c>
      <c r="L314" s="1323" t="e">
        <f>T(#REF!)</f>
        <v>#REF!</v>
      </c>
      <c r="M314" s="1323" t="e">
        <f>T(#REF!)</f>
        <v>#REF!</v>
      </c>
      <c r="N314" s="1324">
        <f>ESTIMATE!R311</f>
        <v>0</v>
      </c>
      <c r="O314" s="1324"/>
      <c r="P314" s="1324" t="str">
        <f>T(ESTIMATE!U311)</f>
        <v/>
      </c>
      <c r="Q314" s="1324"/>
      <c r="R314" s="1322"/>
      <c r="S314" s="1322"/>
      <c r="T314" s="1322"/>
      <c r="U314" s="1322"/>
      <c r="V314" s="1322"/>
      <c r="W314" s="1322"/>
      <c r="X314" s="1322"/>
      <c r="Y314" s="1322"/>
      <c r="Z314" s="1322"/>
      <c r="AA314" s="1322"/>
      <c r="AB314" s="1322"/>
      <c r="AC314" s="1322"/>
      <c r="AD314" s="1322"/>
      <c r="AE314" s="405">
        <f t="shared" si="4"/>
        <v>0</v>
      </c>
    </row>
    <row r="315" spans="3:31" ht="18" hidden="1" customHeight="1">
      <c r="C315" s="1323" t="str">
        <f>T(ESTIMATE!B312)</f>
        <v/>
      </c>
      <c r="D315" s="1323" t="e">
        <f>T(#REF!)</f>
        <v>#REF!</v>
      </c>
      <c r="E315" s="1323" t="e">
        <f>T(#REF!)</f>
        <v>#REF!</v>
      </c>
      <c r="F315" s="1323" t="e">
        <f>T(#REF!)</f>
        <v>#REF!</v>
      </c>
      <c r="G315" s="1323" t="e">
        <f>T(#REF!)</f>
        <v>#REF!</v>
      </c>
      <c r="H315" s="1323"/>
      <c r="I315" s="1323"/>
      <c r="J315" s="1323" t="e">
        <f>T(#REF!)</f>
        <v>#REF!</v>
      </c>
      <c r="K315" s="1323" t="e">
        <f>T(#REF!)</f>
        <v>#REF!</v>
      </c>
      <c r="L315" s="1323" t="e">
        <f>T(#REF!)</f>
        <v>#REF!</v>
      </c>
      <c r="M315" s="1323" t="e">
        <f>T(#REF!)</f>
        <v>#REF!</v>
      </c>
      <c r="N315" s="1324">
        <f>ESTIMATE!R312</f>
        <v>0</v>
      </c>
      <c r="O315" s="1324"/>
      <c r="P315" s="1324" t="str">
        <f>T(ESTIMATE!U312)</f>
        <v/>
      </c>
      <c r="Q315" s="1324"/>
      <c r="R315" s="1322"/>
      <c r="S315" s="1322"/>
      <c r="T315" s="1322"/>
      <c r="U315" s="1322"/>
      <c r="V315" s="1322"/>
      <c r="W315" s="1322"/>
      <c r="X315" s="1322"/>
      <c r="Y315" s="1322"/>
      <c r="Z315" s="1322"/>
      <c r="AA315" s="1322"/>
      <c r="AB315" s="1322"/>
      <c r="AC315" s="1322"/>
      <c r="AD315" s="1322"/>
      <c r="AE315" s="405">
        <f t="shared" si="4"/>
        <v>0</v>
      </c>
    </row>
    <row r="316" spans="3:31" ht="18" hidden="1" customHeight="1">
      <c r="C316" s="1323" t="str">
        <f>T(ESTIMATE!B313)</f>
        <v/>
      </c>
      <c r="D316" s="1323" t="e">
        <f>T(#REF!)</f>
        <v>#REF!</v>
      </c>
      <c r="E316" s="1323" t="e">
        <f>T(#REF!)</f>
        <v>#REF!</v>
      </c>
      <c r="F316" s="1323" t="e">
        <f>T(#REF!)</f>
        <v>#REF!</v>
      </c>
      <c r="G316" s="1323" t="e">
        <f>T(#REF!)</f>
        <v>#REF!</v>
      </c>
      <c r="H316" s="1323"/>
      <c r="I316" s="1323"/>
      <c r="J316" s="1323" t="e">
        <f>T(#REF!)</f>
        <v>#REF!</v>
      </c>
      <c r="K316" s="1323" t="e">
        <f>T(#REF!)</f>
        <v>#REF!</v>
      </c>
      <c r="L316" s="1323" t="e">
        <f>T(#REF!)</f>
        <v>#REF!</v>
      </c>
      <c r="M316" s="1323" t="e">
        <f>T(#REF!)</f>
        <v>#REF!</v>
      </c>
      <c r="N316" s="1324">
        <f>ESTIMATE!R313</f>
        <v>0</v>
      </c>
      <c r="O316" s="1324"/>
      <c r="P316" s="1324" t="str">
        <f>T(ESTIMATE!U313)</f>
        <v/>
      </c>
      <c r="Q316" s="1324"/>
      <c r="R316" s="1322"/>
      <c r="S316" s="1322"/>
      <c r="T316" s="1322"/>
      <c r="U316" s="1322"/>
      <c r="V316" s="1322"/>
      <c r="W316" s="1322"/>
      <c r="X316" s="1322"/>
      <c r="Y316" s="1322"/>
      <c r="Z316" s="1322"/>
      <c r="AA316" s="1322"/>
      <c r="AB316" s="1322"/>
      <c r="AC316" s="1322"/>
      <c r="AD316" s="1322"/>
      <c r="AE316" s="405">
        <f t="shared" si="4"/>
        <v>0</v>
      </c>
    </row>
    <row r="317" spans="3:31" ht="18" hidden="1" customHeight="1">
      <c r="C317" s="1323" t="str">
        <f>T(ESTIMATE!B314)</f>
        <v/>
      </c>
      <c r="D317" s="1323" t="e">
        <f>T(#REF!)</f>
        <v>#REF!</v>
      </c>
      <c r="E317" s="1323" t="e">
        <f>T(#REF!)</f>
        <v>#REF!</v>
      </c>
      <c r="F317" s="1323" t="e">
        <f>T(#REF!)</f>
        <v>#REF!</v>
      </c>
      <c r="G317" s="1323" t="e">
        <f>T(#REF!)</f>
        <v>#REF!</v>
      </c>
      <c r="H317" s="1323"/>
      <c r="I317" s="1323"/>
      <c r="J317" s="1323" t="e">
        <f>T(#REF!)</f>
        <v>#REF!</v>
      </c>
      <c r="K317" s="1323" t="e">
        <f>T(#REF!)</f>
        <v>#REF!</v>
      </c>
      <c r="L317" s="1323" t="e">
        <f>T(#REF!)</f>
        <v>#REF!</v>
      </c>
      <c r="M317" s="1323" t="e">
        <f>T(#REF!)</f>
        <v>#REF!</v>
      </c>
      <c r="N317" s="1324">
        <f>ESTIMATE!R314</f>
        <v>0</v>
      </c>
      <c r="O317" s="1324"/>
      <c r="P317" s="1324" t="str">
        <f>T(ESTIMATE!U314)</f>
        <v/>
      </c>
      <c r="Q317" s="1324"/>
      <c r="R317" s="1322"/>
      <c r="S317" s="1322"/>
      <c r="T317" s="1322"/>
      <c r="U317" s="1322"/>
      <c r="V317" s="1322"/>
      <c r="W317" s="1322"/>
      <c r="X317" s="1322"/>
      <c r="Y317" s="1322"/>
      <c r="Z317" s="1322"/>
      <c r="AA317" s="1322"/>
      <c r="AB317" s="1322"/>
      <c r="AC317" s="1322"/>
      <c r="AD317" s="1322"/>
      <c r="AE317" s="405">
        <f t="shared" si="4"/>
        <v>0</v>
      </c>
    </row>
    <row r="318" spans="3:31" ht="18" hidden="1" customHeight="1">
      <c r="C318" s="1323" t="str">
        <f>T(ESTIMATE!B315)</f>
        <v/>
      </c>
      <c r="D318" s="1323" t="e">
        <f>T(#REF!)</f>
        <v>#REF!</v>
      </c>
      <c r="E318" s="1323" t="e">
        <f>T(#REF!)</f>
        <v>#REF!</v>
      </c>
      <c r="F318" s="1323" t="e">
        <f>T(#REF!)</f>
        <v>#REF!</v>
      </c>
      <c r="G318" s="1323" t="e">
        <f>T(#REF!)</f>
        <v>#REF!</v>
      </c>
      <c r="H318" s="1323"/>
      <c r="I318" s="1323"/>
      <c r="J318" s="1323" t="e">
        <f>T(#REF!)</f>
        <v>#REF!</v>
      </c>
      <c r="K318" s="1323" t="e">
        <f>T(#REF!)</f>
        <v>#REF!</v>
      </c>
      <c r="L318" s="1323" t="e">
        <f>T(#REF!)</f>
        <v>#REF!</v>
      </c>
      <c r="M318" s="1323" t="e">
        <f>T(#REF!)</f>
        <v>#REF!</v>
      </c>
      <c r="N318" s="1324">
        <f>ESTIMATE!R315</f>
        <v>0</v>
      </c>
      <c r="O318" s="1324"/>
      <c r="P318" s="1324" t="str">
        <f>T(ESTIMATE!U315)</f>
        <v/>
      </c>
      <c r="Q318" s="1324"/>
      <c r="R318" s="1322"/>
      <c r="S318" s="1322"/>
      <c r="T318" s="1322"/>
      <c r="U318" s="1322"/>
      <c r="V318" s="1322"/>
      <c r="W318" s="1322"/>
      <c r="X318" s="1322"/>
      <c r="Y318" s="1322"/>
      <c r="Z318" s="1322"/>
      <c r="AA318" s="1322"/>
      <c r="AB318" s="1322"/>
      <c r="AC318" s="1322"/>
      <c r="AD318" s="1322"/>
      <c r="AE318" s="405">
        <f t="shared" si="4"/>
        <v>0</v>
      </c>
    </row>
    <row r="319" spans="3:31" ht="18" hidden="1" customHeight="1">
      <c r="C319" s="1323" t="str">
        <f>T(ESTIMATE!B316)</f>
        <v/>
      </c>
      <c r="D319" s="1323" t="e">
        <f>T(#REF!)</f>
        <v>#REF!</v>
      </c>
      <c r="E319" s="1323" t="e">
        <f>T(#REF!)</f>
        <v>#REF!</v>
      </c>
      <c r="F319" s="1323" t="e">
        <f>T(#REF!)</f>
        <v>#REF!</v>
      </c>
      <c r="G319" s="1323" t="e">
        <f>T(#REF!)</f>
        <v>#REF!</v>
      </c>
      <c r="H319" s="1323"/>
      <c r="I319" s="1323"/>
      <c r="J319" s="1323" t="e">
        <f>T(#REF!)</f>
        <v>#REF!</v>
      </c>
      <c r="K319" s="1323" t="e">
        <f>T(#REF!)</f>
        <v>#REF!</v>
      </c>
      <c r="L319" s="1323" t="e">
        <f>T(#REF!)</f>
        <v>#REF!</v>
      </c>
      <c r="M319" s="1323" t="e">
        <f>T(#REF!)</f>
        <v>#REF!</v>
      </c>
      <c r="N319" s="1324">
        <f>ESTIMATE!R316</f>
        <v>0</v>
      </c>
      <c r="O319" s="1324"/>
      <c r="P319" s="1324" t="str">
        <f>T(ESTIMATE!U316)</f>
        <v/>
      </c>
      <c r="Q319" s="1324"/>
      <c r="R319" s="1322"/>
      <c r="S319" s="1322"/>
      <c r="T319" s="1322"/>
      <c r="U319" s="1322"/>
      <c r="V319" s="1322"/>
      <c r="W319" s="1322"/>
      <c r="X319" s="1322"/>
      <c r="Y319" s="1322"/>
      <c r="Z319" s="1322"/>
      <c r="AA319" s="1322"/>
      <c r="AB319" s="1322"/>
      <c r="AC319" s="1322"/>
      <c r="AD319" s="1322"/>
      <c r="AE319" s="405">
        <f t="shared" si="4"/>
        <v>0</v>
      </c>
    </row>
    <row r="320" spans="3:31" ht="18" hidden="1" customHeight="1">
      <c r="C320" s="1323" t="str">
        <f>T(ESTIMATE!B317)</f>
        <v/>
      </c>
      <c r="D320" s="1323" t="e">
        <f>T(#REF!)</f>
        <v>#REF!</v>
      </c>
      <c r="E320" s="1323" t="e">
        <f>T(#REF!)</f>
        <v>#REF!</v>
      </c>
      <c r="F320" s="1323" t="e">
        <f>T(#REF!)</f>
        <v>#REF!</v>
      </c>
      <c r="G320" s="1323" t="e">
        <f>T(#REF!)</f>
        <v>#REF!</v>
      </c>
      <c r="H320" s="1323"/>
      <c r="I320" s="1323"/>
      <c r="J320" s="1323" t="e">
        <f>T(#REF!)</f>
        <v>#REF!</v>
      </c>
      <c r="K320" s="1323" t="e">
        <f>T(#REF!)</f>
        <v>#REF!</v>
      </c>
      <c r="L320" s="1323" t="e">
        <f>T(#REF!)</f>
        <v>#REF!</v>
      </c>
      <c r="M320" s="1323" t="e">
        <f>T(#REF!)</f>
        <v>#REF!</v>
      </c>
      <c r="N320" s="1324">
        <f>ESTIMATE!R317</f>
        <v>0</v>
      </c>
      <c r="O320" s="1324"/>
      <c r="P320" s="1324" t="str">
        <f>T(ESTIMATE!U317)</f>
        <v/>
      </c>
      <c r="Q320" s="1324"/>
      <c r="R320" s="1322"/>
      <c r="S320" s="1322"/>
      <c r="T320" s="1322"/>
      <c r="U320" s="1322"/>
      <c r="V320" s="1322"/>
      <c r="W320" s="1322"/>
      <c r="X320" s="1322"/>
      <c r="Y320" s="1322"/>
      <c r="Z320" s="1322"/>
      <c r="AA320" s="1322"/>
      <c r="AB320" s="1322"/>
      <c r="AC320" s="1322"/>
      <c r="AD320" s="1322"/>
      <c r="AE320" s="405">
        <f t="shared" si="4"/>
        <v>0</v>
      </c>
    </row>
    <row r="321" spans="3:31" ht="18" hidden="1" customHeight="1">
      <c r="C321" s="1323" t="str">
        <f>T(ESTIMATE!B318)</f>
        <v/>
      </c>
      <c r="D321" s="1323" t="e">
        <f>T(#REF!)</f>
        <v>#REF!</v>
      </c>
      <c r="E321" s="1323" t="e">
        <f>T(#REF!)</f>
        <v>#REF!</v>
      </c>
      <c r="F321" s="1323" t="e">
        <f>T(#REF!)</f>
        <v>#REF!</v>
      </c>
      <c r="G321" s="1323" t="e">
        <f>T(#REF!)</f>
        <v>#REF!</v>
      </c>
      <c r="H321" s="1323"/>
      <c r="I321" s="1323"/>
      <c r="J321" s="1323" t="e">
        <f>T(#REF!)</f>
        <v>#REF!</v>
      </c>
      <c r="K321" s="1323" t="e">
        <f>T(#REF!)</f>
        <v>#REF!</v>
      </c>
      <c r="L321" s="1323" t="e">
        <f>T(#REF!)</f>
        <v>#REF!</v>
      </c>
      <c r="M321" s="1323" t="e">
        <f>T(#REF!)</f>
        <v>#REF!</v>
      </c>
      <c r="N321" s="1324">
        <f>ESTIMATE!R318</f>
        <v>0</v>
      </c>
      <c r="O321" s="1324"/>
      <c r="P321" s="1324" t="str">
        <f>T(ESTIMATE!U318)</f>
        <v/>
      </c>
      <c r="Q321" s="1324"/>
      <c r="R321" s="1322"/>
      <c r="S321" s="1322"/>
      <c r="T321" s="1322"/>
      <c r="U321" s="1322"/>
      <c r="V321" s="1322"/>
      <c r="W321" s="1322"/>
      <c r="X321" s="1322"/>
      <c r="Y321" s="1322"/>
      <c r="Z321" s="1322"/>
      <c r="AA321" s="1322"/>
      <c r="AB321" s="1322"/>
      <c r="AC321" s="1322"/>
      <c r="AD321" s="1322"/>
      <c r="AE321" s="405">
        <f t="shared" si="4"/>
        <v>0</v>
      </c>
    </row>
    <row r="322" spans="3:31" ht="18" hidden="1" customHeight="1">
      <c r="C322" s="1323" t="str">
        <f>T(ESTIMATE!B319)</f>
        <v/>
      </c>
      <c r="D322" s="1323" t="e">
        <f>T(#REF!)</f>
        <v>#REF!</v>
      </c>
      <c r="E322" s="1323" t="e">
        <f>T(#REF!)</f>
        <v>#REF!</v>
      </c>
      <c r="F322" s="1323" t="e">
        <f>T(#REF!)</f>
        <v>#REF!</v>
      </c>
      <c r="G322" s="1323" t="e">
        <f>T(#REF!)</f>
        <v>#REF!</v>
      </c>
      <c r="H322" s="1323"/>
      <c r="I322" s="1323"/>
      <c r="J322" s="1323" t="e">
        <f>T(#REF!)</f>
        <v>#REF!</v>
      </c>
      <c r="K322" s="1323" t="e">
        <f>T(#REF!)</f>
        <v>#REF!</v>
      </c>
      <c r="L322" s="1323" t="e">
        <f>T(#REF!)</f>
        <v>#REF!</v>
      </c>
      <c r="M322" s="1323" t="e">
        <f>T(#REF!)</f>
        <v>#REF!</v>
      </c>
      <c r="N322" s="1324">
        <f>ESTIMATE!R319</f>
        <v>0</v>
      </c>
      <c r="O322" s="1324"/>
      <c r="P322" s="1324" t="str">
        <f>T(ESTIMATE!U319)</f>
        <v/>
      </c>
      <c r="Q322" s="1324"/>
      <c r="R322" s="1322"/>
      <c r="S322" s="1322"/>
      <c r="T322" s="1322"/>
      <c r="U322" s="1322"/>
      <c r="V322" s="1322"/>
      <c r="W322" s="1322"/>
      <c r="X322" s="1322"/>
      <c r="Y322" s="1322"/>
      <c r="Z322" s="1322"/>
      <c r="AA322" s="1322"/>
      <c r="AB322" s="1322"/>
      <c r="AC322" s="1322"/>
      <c r="AD322" s="1322"/>
      <c r="AE322" s="405">
        <f t="shared" si="4"/>
        <v>0</v>
      </c>
    </row>
    <row r="323" spans="3:31" ht="18" customHeight="1">
      <c r="C323" s="598"/>
      <c r="D323" s="599"/>
      <c r="E323" s="599"/>
      <c r="F323" s="599"/>
      <c r="G323" s="599"/>
      <c r="H323" s="599"/>
      <c r="I323" s="599"/>
      <c r="J323" s="599"/>
      <c r="K323" s="599"/>
      <c r="L323" s="599"/>
      <c r="M323" s="599"/>
      <c r="N323" s="1357">
        <f>N282</f>
        <v>10</v>
      </c>
      <c r="O323" s="1357"/>
      <c r="P323" s="1358" t="str">
        <f>T(ESTIMATE!U302)</f>
        <v/>
      </c>
      <c r="Q323" s="1359"/>
      <c r="R323" s="600"/>
      <c r="S323" s="600"/>
      <c r="T323" s="600"/>
      <c r="U323" s="600"/>
      <c r="V323" s="600"/>
      <c r="W323" s="600"/>
      <c r="X323" s="600"/>
      <c r="Y323" s="600"/>
      <c r="Z323" s="600"/>
      <c r="AA323" s="600"/>
      <c r="AB323" s="600"/>
      <c r="AC323" s="600"/>
      <c r="AD323" s="601"/>
      <c r="AE323" s="405">
        <f t="shared" si="4"/>
        <v>10</v>
      </c>
    </row>
    <row r="324" spans="3:31" ht="22" hidden="1" customHeight="1">
      <c r="C324" s="1333" t="str">
        <f>T(ESTIMATE!B324)</f>
        <v>GARAGE</v>
      </c>
      <c r="D324" s="1333" t="e">
        <f>T(#REF!)</f>
        <v>#REF!</v>
      </c>
      <c r="E324" s="1333" t="e">
        <f>T(#REF!)</f>
        <v>#REF!</v>
      </c>
      <c r="F324" s="1333" t="e">
        <f>T(#REF!)</f>
        <v>#REF!</v>
      </c>
      <c r="G324" s="1333" t="e">
        <f>T(#REF!)</f>
        <v>#REF!</v>
      </c>
      <c r="H324" s="1333"/>
      <c r="I324" s="1333"/>
      <c r="J324" s="1333" t="e">
        <f>T(#REF!)</f>
        <v>#REF!</v>
      </c>
      <c r="K324" s="1333" t="e">
        <f>T(#REF!)</f>
        <v>#REF!</v>
      </c>
      <c r="L324" s="1333" t="e">
        <f>T(#REF!)</f>
        <v>#REF!</v>
      </c>
      <c r="M324" s="1334" t="e">
        <f>T(#REF!)</f>
        <v>#REF!</v>
      </c>
      <c r="N324" s="1331">
        <f>SUM(N325:O364)</f>
        <v>2</v>
      </c>
      <c r="O324" s="1332"/>
      <c r="P324" s="1328"/>
      <c r="Q324" s="1330"/>
      <c r="R324" s="1328"/>
      <c r="S324" s="1329"/>
      <c r="T324" s="1329"/>
      <c r="U324" s="1329"/>
      <c r="V324" s="1329"/>
      <c r="W324" s="1329"/>
      <c r="X324" s="1329"/>
      <c r="Y324" s="1329"/>
      <c r="Z324" s="1329"/>
      <c r="AA324" s="1329"/>
      <c r="AB324" s="1329"/>
      <c r="AC324" s="1329"/>
      <c r="AD324" s="1329"/>
      <c r="AE324" s="405">
        <f t="shared" si="4"/>
        <v>2</v>
      </c>
    </row>
    <row r="325" spans="3:31" ht="18" hidden="1" customHeight="1">
      <c r="C325" s="1323" t="str">
        <f>T(ESTIMATE!B325)</f>
        <v>Garage Doors</v>
      </c>
      <c r="D325" s="1323" t="e">
        <f>T(#REF!)</f>
        <v>#REF!</v>
      </c>
      <c r="E325" s="1323" t="e">
        <f>T(#REF!)</f>
        <v>#REF!</v>
      </c>
      <c r="F325" s="1323" t="e">
        <f>T(#REF!)</f>
        <v>#REF!</v>
      </c>
      <c r="G325" s="1323" t="e">
        <f>T(#REF!)</f>
        <v>#REF!</v>
      </c>
      <c r="H325" s="1323"/>
      <c r="I325" s="1323"/>
      <c r="J325" s="1323" t="e">
        <f>T(#REF!)</f>
        <v>#REF!</v>
      </c>
      <c r="K325" s="1323" t="e">
        <f>T(#REF!)</f>
        <v>#REF!</v>
      </c>
      <c r="L325" s="1323" t="e">
        <f>T(#REF!)</f>
        <v>#REF!</v>
      </c>
      <c r="M325" s="1323" t="e">
        <f>T(#REF!)</f>
        <v>#REF!</v>
      </c>
      <c r="N325" s="1324">
        <f>ESTIMATE!R325</f>
        <v>0</v>
      </c>
      <c r="O325" s="1324"/>
      <c r="P325" s="1324" t="str">
        <f>T(ESTIMATE!U325)</f>
        <v/>
      </c>
      <c r="Q325" s="1324"/>
      <c r="R325" s="1322"/>
      <c r="S325" s="1322"/>
      <c r="T325" s="1322"/>
      <c r="U325" s="1322"/>
      <c r="V325" s="1322"/>
      <c r="W325" s="1322"/>
      <c r="X325" s="1322"/>
      <c r="Y325" s="1322"/>
      <c r="Z325" s="1322"/>
      <c r="AA325" s="1322"/>
      <c r="AB325" s="1322"/>
      <c r="AC325" s="1322"/>
      <c r="AD325" s="1322"/>
      <c r="AE325" s="405">
        <f t="shared" si="4"/>
        <v>0</v>
      </c>
    </row>
    <row r="326" spans="3:31" ht="18" hidden="1" customHeight="1">
      <c r="C326" s="1323" t="str">
        <f>T(ESTIMATE!B326)</f>
        <v>Garage Doors Bid/Allowance</v>
      </c>
      <c r="D326" s="1323" t="e">
        <f>T(#REF!)</f>
        <v>#REF!</v>
      </c>
      <c r="E326" s="1323" t="e">
        <f>T(#REF!)</f>
        <v>#REF!</v>
      </c>
      <c r="F326" s="1323" t="e">
        <f>T(#REF!)</f>
        <v>#REF!</v>
      </c>
      <c r="G326" s="1323" t="e">
        <f>T(#REF!)</f>
        <v>#REF!</v>
      </c>
      <c r="H326" s="1323"/>
      <c r="I326" s="1323"/>
      <c r="J326" s="1323" t="e">
        <f>T(#REF!)</f>
        <v>#REF!</v>
      </c>
      <c r="K326" s="1323" t="e">
        <f>T(#REF!)</f>
        <v>#REF!</v>
      </c>
      <c r="L326" s="1323" t="e">
        <f>T(#REF!)</f>
        <v>#REF!</v>
      </c>
      <c r="M326" s="1323" t="e">
        <f>T(#REF!)</f>
        <v>#REF!</v>
      </c>
      <c r="N326" s="1324">
        <f>ESTIMATE!R326</f>
        <v>0</v>
      </c>
      <c r="O326" s="1324"/>
      <c r="P326" s="1324" t="str">
        <f>T(ESTIMATE!U326)</f>
        <v>ls</v>
      </c>
      <c r="Q326" s="1324"/>
      <c r="R326" s="1322"/>
      <c r="S326" s="1322"/>
      <c r="T326" s="1322"/>
      <c r="U326" s="1322"/>
      <c r="V326" s="1322"/>
      <c r="W326" s="1322"/>
      <c r="X326" s="1322"/>
      <c r="Y326" s="1322"/>
      <c r="Z326" s="1322"/>
      <c r="AA326" s="1322"/>
      <c r="AB326" s="1322"/>
      <c r="AC326" s="1322"/>
      <c r="AD326" s="1322"/>
      <c r="AE326" s="405">
        <f t="shared" si="4"/>
        <v>0</v>
      </c>
    </row>
    <row r="327" spans="3:31" ht="18" hidden="1" customHeight="1">
      <c r="C327" s="1323" t="str">
        <f>T(ESTIMATE!B327)</f>
        <v>Garage Doors Only- 9'x7'  door, manual</v>
      </c>
      <c r="D327" s="1323" t="e">
        <f>T(#REF!)</f>
        <v>#REF!</v>
      </c>
      <c r="E327" s="1323" t="e">
        <f>T(#REF!)</f>
        <v>#REF!</v>
      </c>
      <c r="F327" s="1323" t="e">
        <f>T(#REF!)</f>
        <v>#REF!</v>
      </c>
      <c r="G327" s="1323" t="e">
        <f>T(#REF!)</f>
        <v>#REF!</v>
      </c>
      <c r="H327" s="1323"/>
      <c r="I327" s="1323"/>
      <c r="J327" s="1323" t="e">
        <f>T(#REF!)</f>
        <v>#REF!</v>
      </c>
      <c r="K327" s="1323" t="e">
        <f>T(#REF!)</f>
        <v>#REF!</v>
      </c>
      <c r="L327" s="1323" t="e">
        <f>T(#REF!)</f>
        <v>#REF!</v>
      </c>
      <c r="M327" s="1323" t="e">
        <f>T(#REF!)</f>
        <v>#REF!</v>
      </c>
      <c r="N327" s="1324">
        <f>ESTIMATE!R327</f>
        <v>2</v>
      </c>
      <c r="O327" s="1324"/>
      <c r="P327" s="1324" t="str">
        <f>T(ESTIMATE!U327)</f>
        <v>ea</v>
      </c>
      <c r="Q327" s="1324"/>
      <c r="R327" s="1322"/>
      <c r="S327" s="1322"/>
      <c r="T327" s="1322"/>
      <c r="U327" s="1322"/>
      <c r="V327" s="1322"/>
      <c r="W327" s="1322"/>
      <c r="X327" s="1322"/>
      <c r="Y327" s="1322"/>
      <c r="Z327" s="1322"/>
      <c r="AA327" s="1322"/>
      <c r="AB327" s="1322"/>
      <c r="AC327" s="1322"/>
      <c r="AD327" s="1322"/>
      <c r="AE327" s="405">
        <f t="shared" si="4"/>
        <v>2</v>
      </c>
    </row>
    <row r="328" spans="3:31" ht="18" hidden="1" customHeight="1">
      <c r="C328" s="1323" t="str">
        <f>T(ESTIMATE!B328)</f>
        <v>Garage Doors Only- 16' door, manual</v>
      </c>
      <c r="D328" s="1323" t="e">
        <f>T(#REF!)</f>
        <v>#REF!</v>
      </c>
      <c r="E328" s="1323" t="e">
        <f>T(#REF!)</f>
        <v>#REF!</v>
      </c>
      <c r="F328" s="1323" t="e">
        <f>T(#REF!)</f>
        <v>#REF!</v>
      </c>
      <c r="G328" s="1323" t="e">
        <f>T(#REF!)</f>
        <v>#REF!</v>
      </c>
      <c r="H328" s="1323"/>
      <c r="I328" s="1323"/>
      <c r="J328" s="1323" t="e">
        <f>T(#REF!)</f>
        <v>#REF!</v>
      </c>
      <c r="K328" s="1323" t="e">
        <f>T(#REF!)</f>
        <v>#REF!</v>
      </c>
      <c r="L328" s="1323" t="e">
        <f>T(#REF!)</f>
        <v>#REF!</v>
      </c>
      <c r="M328" s="1323" t="e">
        <f>T(#REF!)</f>
        <v>#REF!</v>
      </c>
      <c r="N328" s="1324">
        <f>ESTIMATE!R328</f>
        <v>0</v>
      </c>
      <c r="O328" s="1324"/>
      <c r="P328" s="1324" t="str">
        <f>T(ESTIMATE!U328)</f>
        <v>ea</v>
      </c>
      <c r="Q328" s="1324"/>
      <c r="R328" s="1322"/>
      <c r="S328" s="1322"/>
      <c r="T328" s="1322"/>
      <c r="U328" s="1322"/>
      <c r="V328" s="1322"/>
      <c r="W328" s="1322"/>
      <c r="X328" s="1322"/>
      <c r="Y328" s="1322"/>
      <c r="Z328" s="1322"/>
      <c r="AA328" s="1322"/>
      <c r="AB328" s="1322"/>
      <c r="AC328" s="1322"/>
      <c r="AD328" s="1322"/>
      <c r="AE328" s="405">
        <f t="shared" si="4"/>
        <v>0</v>
      </c>
    </row>
    <row r="329" spans="3:31" ht="18" hidden="1" customHeight="1">
      <c r="C329" s="1323" t="str">
        <f>T(ESTIMATE!B329)</f>
        <v>Garage Door Operator only</v>
      </c>
      <c r="D329" s="1323" t="e">
        <f>T(#REF!)</f>
        <v>#REF!</v>
      </c>
      <c r="E329" s="1323" t="e">
        <f>T(#REF!)</f>
        <v>#REF!</v>
      </c>
      <c r="F329" s="1323" t="e">
        <f>T(#REF!)</f>
        <v>#REF!</v>
      </c>
      <c r="G329" s="1323" t="e">
        <f>T(#REF!)</f>
        <v>#REF!</v>
      </c>
      <c r="H329" s="1323"/>
      <c r="I329" s="1323"/>
      <c r="J329" s="1323" t="e">
        <f>T(#REF!)</f>
        <v>#REF!</v>
      </c>
      <c r="K329" s="1323" t="e">
        <f>T(#REF!)</f>
        <v>#REF!</v>
      </c>
      <c r="L329" s="1323" t="e">
        <f>T(#REF!)</f>
        <v>#REF!</v>
      </c>
      <c r="M329" s="1323" t="e">
        <f>T(#REF!)</f>
        <v>#REF!</v>
      </c>
      <c r="N329" s="1324">
        <f>ESTIMATE!R329</f>
        <v>0</v>
      </c>
      <c r="O329" s="1324"/>
      <c r="P329" s="1324" t="str">
        <f>T(ESTIMATE!U329)</f>
        <v>ea</v>
      </c>
      <c r="Q329" s="1324"/>
      <c r="R329" s="1322"/>
      <c r="S329" s="1322"/>
      <c r="T329" s="1322"/>
      <c r="U329" s="1322"/>
      <c r="V329" s="1322"/>
      <c r="W329" s="1322"/>
      <c r="X329" s="1322"/>
      <c r="Y329" s="1322"/>
      <c r="Z329" s="1322"/>
      <c r="AA329" s="1322"/>
      <c r="AB329" s="1322"/>
      <c r="AC329" s="1322"/>
      <c r="AD329" s="1322"/>
      <c r="AE329" s="405">
        <f t="shared" si="4"/>
        <v>0</v>
      </c>
    </row>
    <row r="330" spans="3:31" ht="18" hidden="1" customHeight="1">
      <c r="C330" s="1323" t="str">
        <f>T(ESTIMATE!B330)</f>
        <v/>
      </c>
      <c r="D330" s="1323" t="e">
        <f>T(#REF!)</f>
        <v>#REF!</v>
      </c>
      <c r="E330" s="1323" t="e">
        <f>T(#REF!)</f>
        <v>#REF!</v>
      </c>
      <c r="F330" s="1323" t="e">
        <f>T(#REF!)</f>
        <v>#REF!</v>
      </c>
      <c r="G330" s="1323" t="e">
        <f>T(#REF!)</f>
        <v>#REF!</v>
      </c>
      <c r="H330" s="1323"/>
      <c r="I330" s="1323"/>
      <c r="J330" s="1323" t="e">
        <f>T(#REF!)</f>
        <v>#REF!</v>
      </c>
      <c r="K330" s="1323" t="e">
        <f>T(#REF!)</f>
        <v>#REF!</v>
      </c>
      <c r="L330" s="1323" t="e">
        <f>T(#REF!)</f>
        <v>#REF!</v>
      </c>
      <c r="M330" s="1323" t="e">
        <f>T(#REF!)</f>
        <v>#REF!</v>
      </c>
      <c r="N330" s="1324">
        <f>ESTIMATE!R330</f>
        <v>0</v>
      </c>
      <c r="O330" s="1324"/>
      <c r="P330" s="1324" t="str">
        <f>T(ESTIMATE!U330)</f>
        <v/>
      </c>
      <c r="Q330" s="1324"/>
      <c r="R330" s="1322"/>
      <c r="S330" s="1322"/>
      <c r="T330" s="1322"/>
      <c r="U330" s="1322"/>
      <c r="V330" s="1322"/>
      <c r="W330" s="1322"/>
      <c r="X330" s="1322"/>
      <c r="Y330" s="1322"/>
      <c r="Z330" s="1322"/>
      <c r="AA330" s="1322"/>
      <c r="AB330" s="1322"/>
      <c r="AC330" s="1322"/>
      <c r="AD330" s="1322"/>
      <c r="AE330" s="405">
        <f t="shared" si="4"/>
        <v>0</v>
      </c>
    </row>
    <row r="331" spans="3:31" ht="18" hidden="1" customHeight="1">
      <c r="C331" s="1323" t="str">
        <f>T(ESTIMATE!B331)</f>
        <v/>
      </c>
      <c r="D331" s="1323" t="e">
        <f>T(#REF!)</f>
        <v>#REF!</v>
      </c>
      <c r="E331" s="1323" t="e">
        <f>T(#REF!)</f>
        <v>#REF!</v>
      </c>
      <c r="F331" s="1323" t="e">
        <f>T(#REF!)</f>
        <v>#REF!</v>
      </c>
      <c r="G331" s="1323" t="e">
        <f>T(#REF!)</f>
        <v>#REF!</v>
      </c>
      <c r="H331" s="1323"/>
      <c r="I331" s="1323"/>
      <c r="J331" s="1323" t="e">
        <f>T(#REF!)</f>
        <v>#REF!</v>
      </c>
      <c r="K331" s="1323" t="e">
        <f>T(#REF!)</f>
        <v>#REF!</v>
      </c>
      <c r="L331" s="1323" t="e">
        <f>T(#REF!)</f>
        <v>#REF!</v>
      </c>
      <c r="M331" s="1323" t="e">
        <f>T(#REF!)</f>
        <v>#REF!</v>
      </c>
      <c r="N331" s="1324">
        <f>ESTIMATE!R331</f>
        <v>0</v>
      </c>
      <c r="O331" s="1324"/>
      <c r="P331" s="1324" t="str">
        <f>T(ESTIMATE!U331)</f>
        <v/>
      </c>
      <c r="Q331" s="1324"/>
      <c r="R331" s="1322"/>
      <c r="S331" s="1322"/>
      <c r="T331" s="1322"/>
      <c r="U331" s="1322"/>
      <c r="V331" s="1322"/>
      <c r="W331" s="1322"/>
      <c r="X331" s="1322"/>
      <c r="Y331" s="1322"/>
      <c r="Z331" s="1322"/>
      <c r="AA331" s="1322"/>
      <c r="AB331" s="1322"/>
      <c r="AC331" s="1322"/>
      <c r="AD331" s="1322"/>
      <c r="AE331" s="405">
        <f t="shared" si="4"/>
        <v>0</v>
      </c>
    </row>
    <row r="332" spans="3:31" ht="18" hidden="1" customHeight="1">
      <c r="C332" s="1323" t="str">
        <f>T(ESTIMATE!B332)</f>
        <v>Miscellaneous Garage Door items</v>
      </c>
      <c r="D332" s="1323" t="e">
        <f>T(#REF!)</f>
        <v>#REF!</v>
      </c>
      <c r="E332" s="1323" t="e">
        <f>T(#REF!)</f>
        <v>#REF!</v>
      </c>
      <c r="F332" s="1323" t="e">
        <f>T(#REF!)</f>
        <v>#REF!</v>
      </c>
      <c r="G332" s="1323" t="e">
        <f>T(#REF!)</f>
        <v>#REF!</v>
      </c>
      <c r="H332" s="1323"/>
      <c r="I332" s="1323"/>
      <c r="J332" s="1323" t="e">
        <f>T(#REF!)</f>
        <v>#REF!</v>
      </c>
      <c r="K332" s="1323" t="e">
        <f>T(#REF!)</f>
        <v>#REF!</v>
      </c>
      <c r="L332" s="1323" t="e">
        <f>T(#REF!)</f>
        <v>#REF!</v>
      </c>
      <c r="M332" s="1323" t="e">
        <f>T(#REF!)</f>
        <v>#REF!</v>
      </c>
      <c r="N332" s="1324">
        <f>ESTIMATE!R332</f>
        <v>0</v>
      </c>
      <c r="O332" s="1324"/>
      <c r="P332" s="1324" t="str">
        <f>T(ESTIMATE!U332)</f>
        <v/>
      </c>
      <c r="Q332" s="1324"/>
      <c r="R332" s="1322"/>
      <c r="S332" s="1322"/>
      <c r="T332" s="1322"/>
      <c r="U332" s="1322"/>
      <c r="V332" s="1322"/>
      <c r="W332" s="1322"/>
      <c r="X332" s="1322"/>
      <c r="Y332" s="1322"/>
      <c r="Z332" s="1322"/>
      <c r="AA332" s="1322"/>
      <c r="AB332" s="1322"/>
      <c r="AC332" s="1322"/>
      <c r="AD332" s="1322"/>
      <c r="AE332" s="405">
        <f t="shared" si="4"/>
        <v>0</v>
      </c>
    </row>
    <row r="333" spans="3:31" ht="18" hidden="1" customHeight="1">
      <c r="C333" s="1323" t="str">
        <f>T(ESTIMATE!B333)</f>
        <v>Repair existing garage doors</v>
      </c>
      <c r="D333" s="1323" t="e">
        <f>T(#REF!)</f>
        <v>#REF!</v>
      </c>
      <c r="E333" s="1323" t="e">
        <f>T(#REF!)</f>
        <v>#REF!</v>
      </c>
      <c r="F333" s="1323" t="e">
        <f>T(#REF!)</f>
        <v>#REF!</v>
      </c>
      <c r="G333" s="1323" t="e">
        <f>T(#REF!)</f>
        <v>#REF!</v>
      </c>
      <c r="H333" s="1323"/>
      <c r="I333" s="1323"/>
      <c r="J333" s="1323" t="e">
        <f>T(#REF!)</f>
        <v>#REF!</v>
      </c>
      <c r="K333" s="1323" t="e">
        <f>T(#REF!)</f>
        <v>#REF!</v>
      </c>
      <c r="L333" s="1323" t="e">
        <f>T(#REF!)</f>
        <v>#REF!</v>
      </c>
      <c r="M333" s="1323" t="e">
        <f>T(#REF!)</f>
        <v>#REF!</v>
      </c>
      <c r="N333" s="1324">
        <f>ESTIMATE!R333</f>
        <v>0</v>
      </c>
      <c r="O333" s="1324"/>
      <c r="P333" s="1324" t="str">
        <f>T(ESTIMATE!U333)</f>
        <v>ea</v>
      </c>
      <c r="Q333" s="1324"/>
      <c r="R333" s="1322"/>
      <c r="S333" s="1322"/>
      <c r="T333" s="1322"/>
      <c r="U333" s="1322"/>
      <c r="V333" s="1322"/>
      <c r="W333" s="1322"/>
      <c r="X333" s="1322"/>
      <c r="Y333" s="1322"/>
      <c r="Z333" s="1322"/>
      <c r="AA333" s="1322"/>
      <c r="AB333" s="1322"/>
      <c r="AC333" s="1322"/>
      <c r="AD333" s="1322"/>
      <c r="AE333" s="405">
        <f t="shared" si="4"/>
        <v>0</v>
      </c>
    </row>
    <row r="334" spans="3:31" ht="18" hidden="1" customHeight="1">
      <c r="C334" s="1323" t="str">
        <f>T(ESTIMATE!B334)</f>
        <v>Replace springs for garage door</v>
      </c>
      <c r="D334" s="1323" t="e">
        <f>T(#REF!)</f>
        <v>#REF!</v>
      </c>
      <c r="E334" s="1323" t="e">
        <f>T(#REF!)</f>
        <v>#REF!</v>
      </c>
      <c r="F334" s="1323" t="e">
        <f>T(#REF!)</f>
        <v>#REF!</v>
      </c>
      <c r="G334" s="1323" t="e">
        <f>T(#REF!)</f>
        <v>#REF!</v>
      </c>
      <c r="H334" s="1323"/>
      <c r="I334" s="1323"/>
      <c r="J334" s="1323" t="e">
        <f>T(#REF!)</f>
        <v>#REF!</v>
      </c>
      <c r="K334" s="1323" t="e">
        <f>T(#REF!)</f>
        <v>#REF!</v>
      </c>
      <c r="L334" s="1323" t="e">
        <f>T(#REF!)</f>
        <v>#REF!</v>
      </c>
      <c r="M334" s="1323" t="e">
        <f>T(#REF!)</f>
        <v>#REF!</v>
      </c>
      <c r="N334" s="1324">
        <f>ESTIMATE!R334</f>
        <v>0</v>
      </c>
      <c r="O334" s="1324"/>
      <c r="P334" s="1324" t="str">
        <f>T(ESTIMATE!U334)</f>
        <v>ea</v>
      </c>
      <c r="Q334" s="1324"/>
      <c r="R334" s="1322"/>
      <c r="S334" s="1322"/>
      <c r="T334" s="1322"/>
      <c r="U334" s="1322"/>
      <c r="V334" s="1322"/>
      <c r="W334" s="1322"/>
      <c r="X334" s="1322"/>
      <c r="Y334" s="1322"/>
      <c r="Z334" s="1322"/>
      <c r="AA334" s="1322"/>
      <c r="AB334" s="1322"/>
      <c r="AC334" s="1322"/>
      <c r="AD334" s="1322"/>
      <c r="AE334" s="405">
        <f t="shared" si="4"/>
        <v>0</v>
      </c>
    </row>
    <row r="335" spans="3:31" ht="18" hidden="1" customHeight="1">
      <c r="C335" s="1323" t="str">
        <f>T(ESTIMATE!B335)</f>
        <v/>
      </c>
      <c r="D335" s="1323" t="e">
        <f>T(#REF!)</f>
        <v>#REF!</v>
      </c>
      <c r="E335" s="1323" t="e">
        <f>T(#REF!)</f>
        <v>#REF!</v>
      </c>
      <c r="F335" s="1323" t="e">
        <f>T(#REF!)</f>
        <v>#REF!</v>
      </c>
      <c r="G335" s="1323" t="e">
        <f>T(#REF!)</f>
        <v>#REF!</v>
      </c>
      <c r="H335" s="1323"/>
      <c r="I335" s="1323"/>
      <c r="J335" s="1323" t="e">
        <f>T(#REF!)</f>
        <v>#REF!</v>
      </c>
      <c r="K335" s="1323" t="e">
        <f>T(#REF!)</f>
        <v>#REF!</v>
      </c>
      <c r="L335" s="1323" t="e">
        <f>T(#REF!)</f>
        <v>#REF!</v>
      </c>
      <c r="M335" s="1323" t="e">
        <f>T(#REF!)</f>
        <v>#REF!</v>
      </c>
      <c r="N335" s="1324">
        <f>ESTIMATE!R335</f>
        <v>0</v>
      </c>
      <c r="O335" s="1324"/>
      <c r="P335" s="1324" t="str">
        <f>T(ESTIMATE!U335)</f>
        <v/>
      </c>
      <c r="Q335" s="1324"/>
      <c r="R335" s="1322"/>
      <c r="S335" s="1322"/>
      <c r="T335" s="1322"/>
      <c r="U335" s="1322"/>
      <c r="V335" s="1322"/>
      <c r="W335" s="1322"/>
      <c r="X335" s="1322"/>
      <c r="Y335" s="1322"/>
      <c r="Z335" s="1322"/>
      <c r="AA335" s="1322"/>
      <c r="AB335" s="1322"/>
      <c r="AC335" s="1322"/>
      <c r="AD335" s="1322"/>
      <c r="AE335" s="405">
        <f t="shared" si="4"/>
        <v>0</v>
      </c>
    </row>
    <row r="336" spans="3:31" ht="18" hidden="1" customHeight="1">
      <c r="C336" s="1323" t="str">
        <f>T(ESTIMATE!B336)</f>
        <v/>
      </c>
      <c r="D336" s="1323" t="e">
        <f>T(#REF!)</f>
        <v>#REF!</v>
      </c>
      <c r="E336" s="1323" t="e">
        <f>T(#REF!)</f>
        <v>#REF!</v>
      </c>
      <c r="F336" s="1323" t="e">
        <f>T(#REF!)</f>
        <v>#REF!</v>
      </c>
      <c r="G336" s="1323" t="e">
        <f>T(#REF!)</f>
        <v>#REF!</v>
      </c>
      <c r="H336" s="1323"/>
      <c r="I336" s="1323"/>
      <c r="J336" s="1323" t="e">
        <f>T(#REF!)</f>
        <v>#REF!</v>
      </c>
      <c r="K336" s="1323" t="e">
        <f>T(#REF!)</f>
        <v>#REF!</v>
      </c>
      <c r="L336" s="1323" t="e">
        <f>T(#REF!)</f>
        <v>#REF!</v>
      </c>
      <c r="M336" s="1323" t="e">
        <f>T(#REF!)</f>
        <v>#REF!</v>
      </c>
      <c r="N336" s="1324">
        <f>ESTIMATE!R336</f>
        <v>0</v>
      </c>
      <c r="O336" s="1324"/>
      <c r="P336" s="1324" t="str">
        <f>T(ESTIMATE!U336)</f>
        <v/>
      </c>
      <c r="Q336" s="1324"/>
      <c r="R336" s="1322"/>
      <c r="S336" s="1322"/>
      <c r="T336" s="1322"/>
      <c r="U336" s="1322"/>
      <c r="V336" s="1322"/>
      <c r="W336" s="1322"/>
      <c r="X336" s="1322"/>
      <c r="Y336" s="1322"/>
      <c r="Z336" s="1322"/>
      <c r="AA336" s="1322"/>
      <c r="AB336" s="1322"/>
      <c r="AC336" s="1322"/>
      <c r="AD336" s="1322"/>
      <c r="AE336" s="405">
        <f t="shared" si="4"/>
        <v>0</v>
      </c>
    </row>
    <row r="337" spans="3:31" ht="18" hidden="1" customHeight="1">
      <c r="C337" s="1323" t="str">
        <f>T(ESTIMATE!B337)</f>
        <v/>
      </c>
      <c r="D337" s="1323" t="e">
        <f>T(#REF!)</f>
        <v>#REF!</v>
      </c>
      <c r="E337" s="1323" t="e">
        <f>T(#REF!)</f>
        <v>#REF!</v>
      </c>
      <c r="F337" s="1323" t="e">
        <f>T(#REF!)</f>
        <v>#REF!</v>
      </c>
      <c r="G337" s="1323" t="e">
        <f>T(#REF!)</f>
        <v>#REF!</v>
      </c>
      <c r="H337" s="1323"/>
      <c r="I337" s="1323"/>
      <c r="J337" s="1323" t="e">
        <f>T(#REF!)</f>
        <v>#REF!</v>
      </c>
      <c r="K337" s="1323" t="e">
        <f>T(#REF!)</f>
        <v>#REF!</v>
      </c>
      <c r="L337" s="1323" t="e">
        <f>T(#REF!)</f>
        <v>#REF!</v>
      </c>
      <c r="M337" s="1323" t="e">
        <f>T(#REF!)</f>
        <v>#REF!</v>
      </c>
      <c r="N337" s="1324">
        <f>ESTIMATE!R337</f>
        <v>0</v>
      </c>
      <c r="O337" s="1324"/>
      <c r="P337" s="1324" t="str">
        <f>T(ESTIMATE!U337)</f>
        <v/>
      </c>
      <c r="Q337" s="1324"/>
      <c r="R337" s="1322"/>
      <c r="S337" s="1322"/>
      <c r="T337" s="1322"/>
      <c r="U337" s="1322"/>
      <c r="V337" s="1322"/>
      <c r="W337" s="1322"/>
      <c r="X337" s="1322"/>
      <c r="Y337" s="1322"/>
      <c r="Z337" s="1322"/>
      <c r="AA337" s="1322"/>
      <c r="AB337" s="1322"/>
      <c r="AC337" s="1322"/>
      <c r="AD337" s="1322"/>
      <c r="AE337" s="405">
        <f t="shared" si="4"/>
        <v>0</v>
      </c>
    </row>
    <row r="338" spans="3:31" ht="18" hidden="1" customHeight="1">
      <c r="C338" s="1323" t="str">
        <f>T(ESTIMATE!B338)</f>
        <v/>
      </c>
      <c r="D338" s="1323" t="e">
        <f>T(#REF!)</f>
        <v>#REF!</v>
      </c>
      <c r="E338" s="1323" t="e">
        <f>T(#REF!)</f>
        <v>#REF!</v>
      </c>
      <c r="F338" s="1323" t="e">
        <f>T(#REF!)</f>
        <v>#REF!</v>
      </c>
      <c r="G338" s="1323" t="e">
        <f>T(#REF!)</f>
        <v>#REF!</v>
      </c>
      <c r="H338" s="1323"/>
      <c r="I338" s="1323"/>
      <c r="J338" s="1323" t="e">
        <f>T(#REF!)</f>
        <v>#REF!</v>
      </c>
      <c r="K338" s="1323" t="e">
        <f>T(#REF!)</f>
        <v>#REF!</v>
      </c>
      <c r="L338" s="1323" t="e">
        <f>T(#REF!)</f>
        <v>#REF!</v>
      </c>
      <c r="M338" s="1323" t="e">
        <f>T(#REF!)</f>
        <v>#REF!</v>
      </c>
      <c r="N338" s="1324">
        <f>ESTIMATE!R338</f>
        <v>0</v>
      </c>
      <c r="O338" s="1324"/>
      <c r="P338" s="1324" t="str">
        <f>T(ESTIMATE!U338)</f>
        <v/>
      </c>
      <c r="Q338" s="1324"/>
      <c r="R338" s="1322"/>
      <c r="S338" s="1322"/>
      <c r="T338" s="1322"/>
      <c r="U338" s="1322"/>
      <c r="V338" s="1322"/>
      <c r="W338" s="1322"/>
      <c r="X338" s="1322"/>
      <c r="Y338" s="1322"/>
      <c r="Z338" s="1322"/>
      <c r="AA338" s="1322"/>
      <c r="AB338" s="1322"/>
      <c r="AC338" s="1322"/>
      <c r="AD338" s="1322"/>
      <c r="AE338" s="405">
        <f t="shared" si="4"/>
        <v>0</v>
      </c>
    </row>
    <row r="339" spans="3:31" ht="18" hidden="1" customHeight="1">
      <c r="C339" s="1323" t="str">
        <f>T(ESTIMATE!B339)</f>
        <v/>
      </c>
      <c r="D339" s="1323" t="e">
        <f>T(#REF!)</f>
        <v>#REF!</v>
      </c>
      <c r="E339" s="1323" t="e">
        <f>T(#REF!)</f>
        <v>#REF!</v>
      </c>
      <c r="F339" s="1323" t="e">
        <f>T(#REF!)</f>
        <v>#REF!</v>
      </c>
      <c r="G339" s="1323" t="e">
        <f>T(#REF!)</f>
        <v>#REF!</v>
      </c>
      <c r="H339" s="1323"/>
      <c r="I339" s="1323"/>
      <c r="J339" s="1323" t="e">
        <f>T(#REF!)</f>
        <v>#REF!</v>
      </c>
      <c r="K339" s="1323" t="e">
        <f>T(#REF!)</f>
        <v>#REF!</v>
      </c>
      <c r="L339" s="1323" t="e">
        <f>T(#REF!)</f>
        <v>#REF!</v>
      </c>
      <c r="M339" s="1323" t="e">
        <f>T(#REF!)</f>
        <v>#REF!</v>
      </c>
      <c r="N339" s="1324">
        <f>ESTIMATE!R339</f>
        <v>0</v>
      </c>
      <c r="O339" s="1324"/>
      <c r="P339" s="1324" t="str">
        <f>T(ESTIMATE!U339)</f>
        <v/>
      </c>
      <c r="Q339" s="1324"/>
      <c r="R339" s="1322"/>
      <c r="S339" s="1322"/>
      <c r="T339" s="1322"/>
      <c r="U339" s="1322"/>
      <c r="V339" s="1322"/>
      <c r="W339" s="1322"/>
      <c r="X339" s="1322"/>
      <c r="Y339" s="1322"/>
      <c r="Z339" s="1322"/>
      <c r="AA339" s="1322"/>
      <c r="AB339" s="1322"/>
      <c r="AC339" s="1322"/>
      <c r="AD339" s="1322"/>
      <c r="AE339" s="405">
        <f t="shared" si="4"/>
        <v>0</v>
      </c>
    </row>
    <row r="340" spans="3:31" ht="18" hidden="1" customHeight="1">
      <c r="C340" s="1323" t="str">
        <f>T(ESTIMATE!B340)</f>
        <v/>
      </c>
      <c r="D340" s="1323" t="e">
        <f>T(#REF!)</f>
        <v>#REF!</v>
      </c>
      <c r="E340" s="1323" t="e">
        <f>T(#REF!)</f>
        <v>#REF!</v>
      </c>
      <c r="F340" s="1323" t="e">
        <f>T(#REF!)</f>
        <v>#REF!</v>
      </c>
      <c r="G340" s="1323" t="e">
        <f>T(#REF!)</f>
        <v>#REF!</v>
      </c>
      <c r="H340" s="1323"/>
      <c r="I340" s="1323"/>
      <c r="J340" s="1323" t="e">
        <f>T(#REF!)</f>
        <v>#REF!</v>
      </c>
      <c r="K340" s="1323" t="e">
        <f>T(#REF!)</f>
        <v>#REF!</v>
      </c>
      <c r="L340" s="1323" t="e">
        <f>T(#REF!)</f>
        <v>#REF!</v>
      </c>
      <c r="M340" s="1323" t="e">
        <f>T(#REF!)</f>
        <v>#REF!</v>
      </c>
      <c r="N340" s="1324">
        <f>ESTIMATE!R340</f>
        <v>0</v>
      </c>
      <c r="O340" s="1324"/>
      <c r="P340" s="1324" t="str">
        <f>T(ESTIMATE!U340)</f>
        <v/>
      </c>
      <c r="Q340" s="1324"/>
      <c r="R340" s="1322"/>
      <c r="S340" s="1322"/>
      <c r="T340" s="1322"/>
      <c r="U340" s="1322"/>
      <c r="V340" s="1322"/>
      <c r="W340" s="1322"/>
      <c r="X340" s="1322"/>
      <c r="Y340" s="1322"/>
      <c r="Z340" s="1322"/>
      <c r="AA340" s="1322"/>
      <c r="AB340" s="1322"/>
      <c r="AC340" s="1322"/>
      <c r="AD340" s="1322"/>
      <c r="AE340" s="405">
        <f t="shared" si="4"/>
        <v>0</v>
      </c>
    </row>
    <row r="341" spans="3:31" ht="18" hidden="1" customHeight="1">
      <c r="C341" s="1323" t="str">
        <f>T(ESTIMATE!B341)</f>
        <v/>
      </c>
      <c r="D341" s="1323" t="e">
        <f>T(#REF!)</f>
        <v>#REF!</v>
      </c>
      <c r="E341" s="1323" t="e">
        <f>T(#REF!)</f>
        <v>#REF!</v>
      </c>
      <c r="F341" s="1323" t="e">
        <f>T(#REF!)</f>
        <v>#REF!</v>
      </c>
      <c r="G341" s="1323" t="e">
        <f>T(#REF!)</f>
        <v>#REF!</v>
      </c>
      <c r="H341" s="1323"/>
      <c r="I341" s="1323"/>
      <c r="J341" s="1323" t="e">
        <f>T(#REF!)</f>
        <v>#REF!</v>
      </c>
      <c r="K341" s="1323" t="e">
        <f>T(#REF!)</f>
        <v>#REF!</v>
      </c>
      <c r="L341" s="1323" t="e">
        <f>T(#REF!)</f>
        <v>#REF!</v>
      </c>
      <c r="M341" s="1323" t="e">
        <f>T(#REF!)</f>
        <v>#REF!</v>
      </c>
      <c r="N341" s="1324">
        <f>ESTIMATE!R341</f>
        <v>0</v>
      </c>
      <c r="O341" s="1324"/>
      <c r="P341" s="1324" t="str">
        <f>T(ESTIMATE!U341)</f>
        <v/>
      </c>
      <c r="Q341" s="1324"/>
      <c r="R341" s="1322"/>
      <c r="S341" s="1322"/>
      <c r="T341" s="1322"/>
      <c r="U341" s="1322"/>
      <c r="V341" s="1322"/>
      <c r="W341" s="1322"/>
      <c r="X341" s="1322"/>
      <c r="Y341" s="1322"/>
      <c r="Z341" s="1322"/>
      <c r="AA341" s="1322"/>
      <c r="AB341" s="1322"/>
      <c r="AC341" s="1322"/>
      <c r="AD341" s="1322"/>
      <c r="AE341" s="405">
        <f t="shared" si="4"/>
        <v>0</v>
      </c>
    </row>
    <row r="342" spans="3:31" ht="18" hidden="1" customHeight="1">
      <c r="C342" s="1323" t="str">
        <f>T(ESTIMATE!B342)</f>
        <v/>
      </c>
      <c r="D342" s="1323" t="e">
        <f>T(#REF!)</f>
        <v>#REF!</v>
      </c>
      <c r="E342" s="1323" t="e">
        <f>T(#REF!)</f>
        <v>#REF!</v>
      </c>
      <c r="F342" s="1323" t="e">
        <f>T(#REF!)</f>
        <v>#REF!</v>
      </c>
      <c r="G342" s="1323" t="e">
        <f>T(#REF!)</f>
        <v>#REF!</v>
      </c>
      <c r="H342" s="1323"/>
      <c r="I342" s="1323"/>
      <c r="J342" s="1323" t="e">
        <f>T(#REF!)</f>
        <v>#REF!</v>
      </c>
      <c r="K342" s="1323" t="e">
        <f>T(#REF!)</f>
        <v>#REF!</v>
      </c>
      <c r="L342" s="1323" t="e">
        <f>T(#REF!)</f>
        <v>#REF!</v>
      </c>
      <c r="M342" s="1323" t="e">
        <f>T(#REF!)</f>
        <v>#REF!</v>
      </c>
      <c r="N342" s="1324">
        <f>ESTIMATE!R342</f>
        <v>0</v>
      </c>
      <c r="O342" s="1324"/>
      <c r="P342" s="1324" t="str">
        <f>T(ESTIMATE!U342)</f>
        <v/>
      </c>
      <c r="Q342" s="1324"/>
      <c r="R342" s="1322"/>
      <c r="S342" s="1322"/>
      <c r="T342" s="1322"/>
      <c r="U342" s="1322"/>
      <c r="V342" s="1322"/>
      <c r="W342" s="1322"/>
      <c r="X342" s="1322"/>
      <c r="Y342" s="1322"/>
      <c r="Z342" s="1322"/>
      <c r="AA342" s="1322"/>
      <c r="AB342" s="1322"/>
      <c r="AC342" s="1322"/>
      <c r="AD342" s="1322"/>
      <c r="AE342" s="405">
        <f t="shared" si="4"/>
        <v>0</v>
      </c>
    </row>
    <row r="343" spans="3:31" ht="18" hidden="1" customHeight="1">
      <c r="C343" s="1323" t="str">
        <f>T(ESTIMATE!B343)</f>
        <v/>
      </c>
      <c r="D343" s="1323" t="e">
        <f>T(#REF!)</f>
        <v>#REF!</v>
      </c>
      <c r="E343" s="1323" t="e">
        <f>T(#REF!)</f>
        <v>#REF!</v>
      </c>
      <c r="F343" s="1323" t="e">
        <f>T(#REF!)</f>
        <v>#REF!</v>
      </c>
      <c r="G343" s="1323" t="e">
        <f>T(#REF!)</f>
        <v>#REF!</v>
      </c>
      <c r="H343" s="1323"/>
      <c r="I343" s="1323"/>
      <c r="J343" s="1323" t="e">
        <f>T(#REF!)</f>
        <v>#REF!</v>
      </c>
      <c r="K343" s="1323" t="e">
        <f>T(#REF!)</f>
        <v>#REF!</v>
      </c>
      <c r="L343" s="1323" t="e">
        <f>T(#REF!)</f>
        <v>#REF!</v>
      </c>
      <c r="M343" s="1323" t="e">
        <f>T(#REF!)</f>
        <v>#REF!</v>
      </c>
      <c r="N343" s="1324">
        <f>ESTIMATE!R343</f>
        <v>0</v>
      </c>
      <c r="O343" s="1324"/>
      <c r="P343" s="1324" t="str">
        <f>T(ESTIMATE!U343)</f>
        <v/>
      </c>
      <c r="Q343" s="1324"/>
      <c r="R343" s="1322"/>
      <c r="S343" s="1322"/>
      <c r="T343" s="1322"/>
      <c r="U343" s="1322"/>
      <c r="V343" s="1322"/>
      <c r="W343" s="1322"/>
      <c r="X343" s="1322"/>
      <c r="Y343" s="1322"/>
      <c r="Z343" s="1322"/>
      <c r="AA343" s="1322"/>
      <c r="AB343" s="1322"/>
      <c r="AC343" s="1322"/>
      <c r="AD343" s="1322"/>
      <c r="AE343" s="405">
        <f t="shared" si="4"/>
        <v>0</v>
      </c>
    </row>
    <row r="344" spans="3:31" ht="18" hidden="1" customHeight="1">
      <c r="C344" s="1323" t="str">
        <f>T(ESTIMATE!B344)</f>
        <v/>
      </c>
      <c r="D344" s="1323" t="e">
        <f>T(#REF!)</f>
        <v>#REF!</v>
      </c>
      <c r="E344" s="1323" t="e">
        <f>T(#REF!)</f>
        <v>#REF!</v>
      </c>
      <c r="F344" s="1323" t="e">
        <f>T(#REF!)</f>
        <v>#REF!</v>
      </c>
      <c r="G344" s="1323" t="e">
        <f>T(#REF!)</f>
        <v>#REF!</v>
      </c>
      <c r="H344" s="1323"/>
      <c r="I344" s="1323"/>
      <c r="J344" s="1323" t="e">
        <f>T(#REF!)</f>
        <v>#REF!</v>
      </c>
      <c r="K344" s="1323" t="e">
        <f>T(#REF!)</f>
        <v>#REF!</v>
      </c>
      <c r="L344" s="1323" t="e">
        <f>T(#REF!)</f>
        <v>#REF!</v>
      </c>
      <c r="M344" s="1323" t="e">
        <f>T(#REF!)</f>
        <v>#REF!</v>
      </c>
      <c r="N344" s="1324">
        <f>ESTIMATE!R344</f>
        <v>0</v>
      </c>
      <c r="O344" s="1324"/>
      <c r="P344" s="1324" t="str">
        <f>T(ESTIMATE!U344)</f>
        <v/>
      </c>
      <c r="Q344" s="1324"/>
      <c r="R344" s="1322"/>
      <c r="S344" s="1322"/>
      <c r="T344" s="1322"/>
      <c r="U344" s="1322"/>
      <c r="V344" s="1322"/>
      <c r="W344" s="1322"/>
      <c r="X344" s="1322"/>
      <c r="Y344" s="1322"/>
      <c r="Z344" s="1322"/>
      <c r="AA344" s="1322"/>
      <c r="AB344" s="1322"/>
      <c r="AC344" s="1322"/>
      <c r="AD344" s="1322"/>
      <c r="AE344" s="405">
        <f t="shared" si="4"/>
        <v>0</v>
      </c>
    </row>
    <row r="345" spans="3:31" ht="18" hidden="1" customHeight="1">
      <c r="C345" s="1323" t="str">
        <f>T(ESTIMATE!B345)</f>
        <v/>
      </c>
      <c r="D345" s="1323" t="e">
        <f>T(#REF!)</f>
        <v>#REF!</v>
      </c>
      <c r="E345" s="1323" t="e">
        <f>T(#REF!)</f>
        <v>#REF!</v>
      </c>
      <c r="F345" s="1323" t="e">
        <f>T(#REF!)</f>
        <v>#REF!</v>
      </c>
      <c r="G345" s="1323" t="e">
        <f>T(#REF!)</f>
        <v>#REF!</v>
      </c>
      <c r="H345" s="1323"/>
      <c r="I345" s="1323"/>
      <c r="J345" s="1323" t="e">
        <f>T(#REF!)</f>
        <v>#REF!</v>
      </c>
      <c r="K345" s="1323" t="e">
        <f>T(#REF!)</f>
        <v>#REF!</v>
      </c>
      <c r="L345" s="1323" t="e">
        <f>T(#REF!)</f>
        <v>#REF!</v>
      </c>
      <c r="M345" s="1323" t="e">
        <f>T(#REF!)</f>
        <v>#REF!</v>
      </c>
      <c r="N345" s="1324">
        <f>ESTIMATE!R345</f>
        <v>0</v>
      </c>
      <c r="O345" s="1324"/>
      <c r="P345" s="1324" t="str">
        <f>T(ESTIMATE!U345)</f>
        <v/>
      </c>
      <c r="Q345" s="1324"/>
      <c r="R345" s="1322"/>
      <c r="S345" s="1322"/>
      <c r="T345" s="1322"/>
      <c r="U345" s="1322"/>
      <c r="V345" s="1322"/>
      <c r="W345" s="1322"/>
      <c r="X345" s="1322"/>
      <c r="Y345" s="1322"/>
      <c r="Z345" s="1322"/>
      <c r="AA345" s="1322"/>
      <c r="AB345" s="1322"/>
      <c r="AC345" s="1322"/>
      <c r="AD345" s="1322"/>
      <c r="AE345" s="405">
        <f t="shared" si="4"/>
        <v>0</v>
      </c>
    </row>
    <row r="346" spans="3:31" ht="18" hidden="1" customHeight="1">
      <c r="C346" s="1323" t="str">
        <f>T(ESTIMATE!B346)</f>
        <v/>
      </c>
      <c r="D346" s="1323" t="e">
        <f>T(#REF!)</f>
        <v>#REF!</v>
      </c>
      <c r="E346" s="1323" t="e">
        <f>T(#REF!)</f>
        <v>#REF!</v>
      </c>
      <c r="F346" s="1323" t="e">
        <f>T(#REF!)</f>
        <v>#REF!</v>
      </c>
      <c r="G346" s="1323" t="e">
        <f>T(#REF!)</f>
        <v>#REF!</v>
      </c>
      <c r="H346" s="1323"/>
      <c r="I346" s="1323"/>
      <c r="J346" s="1323" t="e">
        <f>T(#REF!)</f>
        <v>#REF!</v>
      </c>
      <c r="K346" s="1323" t="e">
        <f>T(#REF!)</f>
        <v>#REF!</v>
      </c>
      <c r="L346" s="1323" t="e">
        <f>T(#REF!)</f>
        <v>#REF!</v>
      </c>
      <c r="M346" s="1323" t="e">
        <f>T(#REF!)</f>
        <v>#REF!</v>
      </c>
      <c r="N346" s="1324">
        <f>ESTIMATE!R346</f>
        <v>0</v>
      </c>
      <c r="O346" s="1324"/>
      <c r="P346" s="1324" t="str">
        <f>T(ESTIMATE!U346)</f>
        <v/>
      </c>
      <c r="Q346" s="1324"/>
      <c r="R346" s="1322"/>
      <c r="S346" s="1322"/>
      <c r="T346" s="1322"/>
      <c r="U346" s="1322"/>
      <c r="V346" s="1322"/>
      <c r="W346" s="1322"/>
      <c r="X346" s="1322"/>
      <c r="Y346" s="1322"/>
      <c r="Z346" s="1322"/>
      <c r="AA346" s="1322"/>
      <c r="AB346" s="1322"/>
      <c r="AC346" s="1322"/>
      <c r="AD346" s="1322"/>
      <c r="AE346" s="405">
        <f t="shared" si="4"/>
        <v>0</v>
      </c>
    </row>
    <row r="347" spans="3:31" ht="18" hidden="1" customHeight="1">
      <c r="C347" s="1323" t="str">
        <f>T(ESTIMATE!B347)</f>
        <v/>
      </c>
      <c r="D347" s="1323" t="e">
        <f>T(#REF!)</f>
        <v>#REF!</v>
      </c>
      <c r="E347" s="1323" t="e">
        <f>T(#REF!)</f>
        <v>#REF!</v>
      </c>
      <c r="F347" s="1323" t="e">
        <f>T(#REF!)</f>
        <v>#REF!</v>
      </c>
      <c r="G347" s="1323" t="e">
        <f>T(#REF!)</f>
        <v>#REF!</v>
      </c>
      <c r="H347" s="1323"/>
      <c r="I347" s="1323"/>
      <c r="J347" s="1323" t="e">
        <f>T(#REF!)</f>
        <v>#REF!</v>
      </c>
      <c r="K347" s="1323" t="e">
        <f>T(#REF!)</f>
        <v>#REF!</v>
      </c>
      <c r="L347" s="1323" t="e">
        <f>T(#REF!)</f>
        <v>#REF!</v>
      </c>
      <c r="M347" s="1323" t="e">
        <f>T(#REF!)</f>
        <v>#REF!</v>
      </c>
      <c r="N347" s="1324">
        <f>ESTIMATE!R347</f>
        <v>0</v>
      </c>
      <c r="O347" s="1324"/>
      <c r="P347" s="1324" t="str">
        <f>T(ESTIMATE!U347)</f>
        <v/>
      </c>
      <c r="Q347" s="1324"/>
      <c r="R347" s="1322"/>
      <c r="S347" s="1322"/>
      <c r="T347" s="1322"/>
      <c r="U347" s="1322"/>
      <c r="V347" s="1322"/>
      <c r="W347" s="1322"/>
      <c r="X347" s="1322"/>
      <c r="Y347" s="1322"/>
      <c r="Z347" s="1322"/>
      <c r="AA347" s="1322"/>
      <c r="AB347" s="1322"/>
      <c r="AC347" s="1322"/>
      <c r="AD347" s="1322"/>
      <c r="AE347" s="405">
        <f t="shared" si="4"/>
        <v>0</v>
      </c>
    </row>
    <row r="348" spans="3:31" ht="18" hidden="1" customHeight="1">
      <c r="C348" s="1323" t="str">
        <f>T(ESTIMATE!B348)</f>
        <v/>
      </c>
      <c r="D348" s="1323" t="e">
        <f>T(#REF!)</f>
        <v>#REF!</v>
      </c>
      <c r="E348" s="1323" t="e">
        <f>T(#REF!)</f>
        <v>#REF!</v>
      </c>
      <c r="F348" s="1323" t="e">
        <f>T(#REF!)</f>
        <v>#REF!</v>
      </c>
      <c r="G348" s="1323" t="e">
        <f>T(#REF!)</f>
        <v>#REF!</v>
      </c>
      <c r="H348" s="1323"/>
      <c r="I348" s="1323"/>
      <c r="J348" s="1323" t="e">
        <f>T(#REF!)</f>
        <v>#REF!</v>
      </c>
      <c r="K348" s="1323" t="e">
        <f>T(#REF!)</f>
        <v>#REF!</v>
      </c>
      <c r="L348" s="1323" t="e">
        <f>T(#REF!)</f>
        <v>#REF!</v>
      </c>
      <c r="M348" s="1323" t="e">
        <f>T(#REF!)</f>
        <v>#REF!</v>
      </c>
      <c r="N348" s="1324">
        <f>ESTIMATE!R348</f>
        <v>0</v>
      </c>
      <c r="O348" s="1324"/>
      <c r="P348" s="1324" t="str">
        <f>T(ESTIMATE!U348)</f>
        <v/>
      </c>
      <c r="Q348" s="1324"/>
      <c r="R348" s="1322"/>
      <c r="S348" s="1322"/>
      <c r="T348" s="1322"/>
      <c r="U348" s="1322"/>
      <c r="V348" s="1322"/>
      <c r="W348" s="1322"/>
      <c r="X348" s="1322"/>
      <c r="Y348" s="1322"/>
      <c r="Z348" s="1322"/>
      <c r="AA348" s="1322"/>
      <c r="AB348" s="1322"/>
      <c r="AC348" s="1322"/>
      <c r="AD348" s="1322"/>
      <c r="AE348" s="405">
        <f t="shared" si="4"/>
        <v>0</v>
      </c>
    </row>
    <row r="349" spans="3:31" ht="18" hidden="1" customHeight="1">
      <c r="C349" s="1323" t="str">
        <f>T(ESTIMATE!B349)</f>
        <v/>
      </c>
      <c r="D349" s="1323" t="e">
        <f>T(#REF!)</f>
        <v>#REF!</v>
      </c>
      <c r="E349" s="1323" t="e">
        <f>T(#REF!)</f>
        <v>#REF!</v>
      </c>
      <c r="F349" s="1323" t="e">
        <f>T(#REF!)</f>
        <v>#REF!</v>
      </c>
      <c r="G349" s="1323" t="e">
        <f>T(#REF!)</f>
        <v>#REF!</v>
      </c>
      <c r="H349" s="1323"/>
      <c r="I349" s="1323"/>
      <c r="J349" s="1323" t="e">
        <f>T(#REF!)</f>
        <v>#REF!</v>
      </c>
      <c r="K349" s="1323" t="e">
        <f>T(#REF!)</f>
        <v>#REF!</v>
      </c>
      <c r="L349" s="1323" t="e">
        <f>T(#REF!)</f>
        <v>#REF!</v>
      </c>
      <c r="M349" s="1323" t="e">
        <f>T(#REF!)</f>
        <v>#REF!</v>
      </c>
      <c r="N349" s="1324">
        <f>ESTIMATE!R349</f>
        <v>0</v>
      </c>
      <c r="O349" s="1324"/>
      <c r="P349" s="1324" t="str">
        <f>T(ESTIMATE!U349)</f>
        <v/>
      </c>
      <c r="Q349" s="1324"/>
      <c r="R349" s="1322"/>
      <c r="S349" s="1322"/>
      <c r="T349" s="1322"/>
      <c r="U349" s="1322"/>
      <c r="V349" s="1322"/>
      <c r="W349" s="1322"/>
      <c r="X349" s="1322"/>
      <c r="Y349" s="1322"/>
      <c r="Z349" s="1322"/>
      <c r="AA349" s="1322"/>
      <c r="AB349" s="1322"/>
      <c r="AC349" s="1322"/>
      <c r="AD349" s="1322"/>
      <c r="AE349" s="405">
        <f t="shared" si="4"/>
        <v>0</v>
      </c>
    </row>
    <row r="350" spans="3:31" ht="18" hidden="1" customHeight="1">
      <c r="C350" s="1323" t="str">
        <f>T(ESTIMATE!B350)</f>
        <v/>
      </c>
      <c r="D350" s="1323" t="e">
        <f>T(#REF!)</f>
        <v>#REF!</v>
      </c>
      <c r="E350" s="1323" t="e">
        <f>T(#REF!)</f>
        <v>#REF!</v>
      </c>
      <c r="F350" s="1323" t="e">
        <f>T(#REF!)</f>
        <v>#REF!</v>
      </c>
      <c r="G350" s="1323" t="e">
        <f>T(#REF!)</f>
        <v>#REF!</v>
      </c>
      <c r="H350" s="1323"/>
      <c r="I350" s="1323"/>
      <c r="J350" s="1323" t="e">
        <f>T(#REF!)</f>
        <v>#REF!</v>
      </c>
      <c r="K350" s="1323" t="e">
        <f>T(#REF!)</f>
        <v>#REF!</v>
      </c>
      <c r="L350" s="1323" t="e">
        <f>T(#REF!)</f>
        <v>#REF!</v>
      </c>
      <c r="M350" s="1323" t="e">
        <f>T(#REF!)</f>
        <v>#REF!</v>
      </c>
      <c r="N350" s="1324">
        <f>ESTIMATE!R350</f>
        <v>0</v>
      </c>
      <c r="O350" s="1324"/>
      <c r="P350" s="1324" t="str">
        <f>T(ESTIMATE!U350)</f>
        <v/>
      </c>
      <c r="Q350" s="1324"/>
      <c r="R350" s="1322"/>
      <c r="S350" s="1322"/>
      <c r="T350" s="1322"/>
      <c r="U350" s="1322"/>
      <c r="V350" s="1322"/>
      <c r="W350" s="1322"/>
      <c r="X350" s="1322"/>
      <c r="Y350" s="1322"/>
      <c r="Z350" s="1322"/>
      <c r="AA350" s="1322"/>
      <c r="AB350" s="1322"/>
      <c r="AC350" s="1322"/>
      <c r="AD350" s="1322"/>
      <c r="AE350" s="405">
        <f t="shared" si="4"/>
        <v>0</v>
      </c>
    </row>
    <row r="351" spans="3:31" ht="18" hidden="1" customHeight="1">
      <c r="C351" s="1323" t="str">
        <f>T(ESTIMATE!B351)</f>
        <v/>
      </c>
      <c r="D351" s="1323" t="e">
        <f>T(#REF!)</f>
        <v>#REF!</v>
      </c>
      <c r="E351" s="1323" t="e">
        <f>T(#REF!)</f>
        <v>#REF!</v>
      </c>
      <c r="F351" s="1323" t="e">
        <f>T(#REF!)</f>
        <v>#REF!</v>
      </c>
      <c r="G351" s="1323" t="e">
        <f>T(#REF!)</f>
        <v>#REF!</v>
      </c>
      <c r="H351" s="1323"/>
      <c r="I351" s="1323"/>
      <c r="J351" s="1323" t="e">
        <f>T(#REF!)</f>
        <v>#REF!</v>
      </c>
      <c r="K351" s="1323" t="e">
        <f>T(#REF!)</f>
        <v>#REF!</v>
      </c>
      <c r="L351" s="1323" t="e">
        <f>T(#REF!)</f>
        <v>#REF!</v>
      </c>
      <c r="M351" s="1323" t="e">
        <f>T(#REF!)</f>
        <v>#REF!</v>
      </c>
      <c r="N351" s="1324">
        <f>ESTIMATE!R351</f>
        <v>0</v>
      </c>
      <c r="O351" s="1324"/>
      <c r="P351" s="1324" t="str">
        <f>T(ESTIMATE!U351)</f>
        <v/>
      </c>
      <c r="Q351" s="1324"/>
      <c r="R351" s="1322"/>
      <c r="S351" s="1322"/>
      <c r="T351" s="1322"/>
      <c r="U351" s="1322"/>
      <c r="V351" s="1322"/>
      <c r="W351" s="1322"/>
      <c r="X351" s="1322"/>
      <c r="Y351" s="1322"/>
      <c r="Z351" s="1322"/>
      <c r="AA351" s="1322"/>
      <c r="AB351" s="1322"/>
      <c r="AC351" s="1322"/>
      <c r="AD351" s="1322"/>
      <c r="AE351" s="405">
        <f t="shared" ref="AE351:AE414" si="5">N351</f>
        <v>0</v>
      </c>
    </row>
    <row r="352" spans="3:31" ht="18" hidden="1" customHeight="1">
      <c r="C352" s="1323" t="str">
        <f>T(ESTIMATE!B352)</f>
        <v/>
      </c>
      <c r="D352" s="1323" t="e">
        <f>T(#REF!)</f>
        <v>#REF!</v>
      </c>
      <c r="E352" s="1323" t="e">
        <f>T(#REF!)</f>
        <v>#REF!</v>
      </c>
      <c r="F352" s="1323" t="e">
        <f>T(#REF!)</f>
        <v>#REF!</v>
      </c>
      <c r="G352" s="1323" t="e">
        <f>T(#REF!)</f>
        <v>#REF!</v>
      </c>
      <c r="H352" s="1323"/>
      <c r="I352" s="1323"/>
      <c r="J352" s="1323" t="e">
        <f>T(#REF!)</f>
        <v>#REF!</v>
      </c>
      <c r="K352" s="1323" t="e">
        <f>T(#REF!)</f>
        <v>#REF!</v>
      </c>
      <c r="L352" s="1323" t="e">
        <f>T(#REF!)</f>
        <v>#REF!</v>
      </c>
      <c r="M352" s="1323" t="e">
        <f>T(#REF!)</f>
        <v>#REF!</v>
      </c>
      <c r="N352" s="1324">
        <f>ESTIMATE!R352</f>
        <v>0</v>
      </c>
      <c r="O352" s="1324"/>
      <c r="P352" s="1324" t="str">
        <f>T(ESTIMATE!U352)</f>
        <v/>
      </c>
      <c r="Q352" s="1324"/>
      <c r="R352" s="1322"/>
      <c r="S352" s="1322"/>
      <c r="T352" s="1322"/>
      <c r="U352" s="1322"/>
      <c r="V352" s="1322"/>
      <c r="W352" s="1322"/>
      <c r="X352" s="1322"/>
      <c r="Y352" s="1322"/>
      <c r="Z352" s="1322"/>
      <c r="AA352" s="1322"/>
      <c r="AB352" s="1322"/>
      <c r="AC352" s="1322"/>
      <c r="AD352" s="1322"/>
      <c r="AE352" s="405">
        <f t="shared" si="5"/>
        <v>0</v>
      </c>
    </row>
    <row r="353" spans="3:31" ht="18" hidden="1" customHeight="1">
      <c r="C353" s="1323" t="str">
        <f>T(ESTIMATE!B353)</f>
        <v/>
      </c>
      <c r="D353" s="1323" t="e">
        <f>T(#REF!)</f>
        <v>#REF!</v>
      </c>
      <c r="E353" s="1323" t="e">
        <f>T(#REF!)</f>
        <v>#REF!</v>
      </c>
      <c r="F353" s="1323" t="e">
        <f>T(#REF!)</f>
        <v>#REF!</v>
      </c>
      <c r="G353" s="1323" t="e">
        <f>T(#REF!)</f>
        <v>#REF!</v>
      </c>
      <c r="H353" s="1323"/>
      <c r="I353" s="1323"/>
      <c r="J353" s="1323" t="e">
        <f>T(#REF!)</f>
        <v>#REF!</v>
      </c>
      <c r="K353" s="1323" t="e">
        <f>T(#REF!)</f>
        <v>#REF!</v>
      </c>
      <c r="L353" s="1323" t="e">
        <f>T(#REF!)</f>
        <v>#REF!</v>
      </c>
      <c r="M353" s="1323" t="e">
        <f>T(#REF!)</f>
        <v>#REF!</v>
      </c>
      <c r="N353" s="1324">
        <f>ESTIMATE!R353</f>
        <v>0</v>
      </c>
      <c r="O353" s="1324"/>
      <c r="P353" s="1324" t="str">
        <f>T(ESTIMATE!U353)</f>
        <v/>
      </c>
      <c r="Q353" s="1324"/>
      <c r="R353" s="1322"/>
      <c r="S353" s="1322"/>
      <c r="T353" s="1322"/>
      <c r="U353" s="1322"/>
      <c r="V353" s="1322"/>
      <c r="W353" s="1322"/>
      <c r="X353" s="1322"/>
      <c r="Y353" s="1322"/>
      <c r="Z353" s="1322"/>
      <c r="AA353" s="1322"/>
      <c r="AB353" s="1322"/>
      <c r="AC353" s="1322"/>
      <c r="AD353" s="1322"/>
      <c r="AE353" s="405">
        <f t="shared" si="5"/>
        <v>0</v>
      </c>
    </row>
    <row r="354" spans="3:31" ht="18" hidden="1" customHeight="1">
      <c r="C354" s="1323" t="str">
        <f>T(ESTIMATE!B354)</f>
        <v/>
      </c>
      <c r="D354" s="1323" t="e">
        <f>T(#REF!)</f>
        <v>#REF!</v>
      </c>
      <c r="E354" s="1323" t="e">
        <f>T(#REF!)</f>
        <v>#REF!</v>
      </c>
      <c r="F354" s="1323" t="e">
        <f>T(#REF!)</f>
        <v>#REF!</v>
      </c>
      <c r="G354" s="1323" t="e">
        <f>T(#REF!)</f>
        <v>#REF!</v>
      </c>
      <c r="H354" s="1323"/>
      <c r="I354" s="1323"/>
      <c r="J354" s="1323" t="e">
        <f>T(#REF!)</f>
        <v>#REF!</v>
      </c>
      <c r="K354" s="1323" t="e">
        <f>T(#REF!)</f>
        <v>#REF!</v>
      </c>
      <c r="L354" s="1323" t="e">
        <f>T(#REF!)</f>
        <v>#REF!</v>
      </c>
      <c r="M354" s="1323" t="e">
        <f>T(#REF!)</f>
        <v>#REF!</v>
      </c>
      <c r="N354" s="1324">
        <f>ESTIMATE!R354</f>
        <v>0</v>
      </c>
      <c r="O354" s="1324"/>
      <c r="P354" s="1324" t="str">
        <f>T(ESTIMATE!U354)</f>
        <v/>
      </c>
      <c r="Q354" s="1324"/>
      <c r="R354" s="1322"/>
      <c r="S354" s="1322"/>
      <c r="T354" s="1322"/>
      <c r="U354" s="1322"/>
      <c r="V354" s="1322"/>
      <c r="W354" s="1322"/>
      <c r="X354" s="1322"/>
      <c r="Y354" s="1322"/>
      <c r="Z354" s="1322"/>
      <c r="AA354" s="1322"/>
      <c r="AB354" s="1322"/>
      <c r="AC354" s="1322"/>
      <c r="AD354" s="1322"/>
      <c r="AE354" s="405">
        <f t="shared" si="5"/>
        <v>0</v>
      </c>
    </row>
    <row r="355" spans="3:31" ht="18" hidden="1" customHeight="1">
      <c r="C355" s="1323" t="str">
        <f>T(ESTIMATE!B355)</f>
        <v/>
      </c>
      <c r="D355" s="1323" t="e">
        <f>T(#REF!)</f>
        <v>#REF!</v>
      </c>
      <c r="E355" s="1323" t="e">
        <f>T(#REF!)</f>
        <v>#REF!</v>
      </c>
      <c r="F355" s="1323" t="e">
        <f>T(#REF!)</f>
        <v>#REF!</v>
      </c>
      <c r="G355" s="1323" t="e">
        <f>T(#REF!)</f>
        <v>#REF!</v>
      </c>
      <c r="H355" s="1323"/>
      <c r="I355" s="1323"/>
      <c r="J355" s="1323" t="e">
        <f>T(#REF!)</f>
        <v>#REF!</v>
      </c>
      <c r="K355" s="1323" t="e">
        <f>T(#REF!)</f>
        <v>#REF!</v>
      </c>
      <c r="L355" s="1323" t="e">
        <f>T(#REF!)</f>
        <v>#REF!</v>
      </c>
      <c r="M355" s="1323" t="e">
        <f>T(#REF!)</f>
        <v>#REF!</v>
      </c>
      <c r="N355" s="1324">
        <f>ESTIMATE!R355</f>
        <v>0</v>
      </c>
      <c r="O355" s="1324"/>
      <c r="P355" s="1324" t="str">
        <f>T(ESTIMATE!U355)</f>
        <v/>
      </c>
      <c r="Q355" s="1324"/>
      <c r="R355" s="1322"/>
      <c r="S355" s="1322"/>
      <c r="T355" s="1322"/>
      <c r="U355" s="1322"/>
      <c r="V355" s="1322"/>
      <c r="W355" s="1322"/>
      <c r="X355" s="1322"/>
      <c r="Y355" s="1322"/>
      <c r="Z355" s="1322"/>
      <c r="AA355" s="1322"/>
      <c r="AB355" s="1322"/>
      <c r="AC355" s="1322"/>
      <c r="AD355" s="1322"/>
      <c r="AE355" s="405">
        <f t="shared" si="5"/>
        <v>0</v>
      </c>
    </row>
    <row r="356" spans="3:31" ht="18" hidden="1" customHeight="1">
      <c r="C356" s="1323" t="str">
        <f>T(ESTIMATE!B356)</f>
        <v/>
      </c>
      <c r="D356" s="1323" t="e">
        <f>T(#REF!)</f>
        <v>#REF!</v>
      </c>
      <c r="E356" s="1323" t="e">
        <f>T(#REF!)</f>
        <v>#REF!</v>
      </c>
      <c r="F356" s="1323" t="e">
        <f>T(#REF!)</f>
        <v>#REF!</v>
      </c>
      <c r="G356" s="1323" t="e">
        <f>T(#REF!)</f>
        <v>#REF!</v>
      </c>
      <c r="H356" s="1323"/>
      <c r="I356" s="1323"/>
      <c r="J356" s="1323" t="e">
        <f>T(#REF!)</f>
        <v>#REF!</v>
      </c>
      <c r="K356" s="1323" t="e">
        <f>T(#REF!)</f>
        <v>#REF!</v>
      </c>
      <c r="L356" s="1323" t="e">
        <f>T(#REF!)</f>
        <v>#REF!</v>
      </c>
      <c r="M356" s="1323" t="e">
        <f>T(#REF!)</f>
        <v>#REF!</v>
      </c>
      <c r="N356" s="1324">
        <f>ESTIMATE!R356</f>
        <v>0</v>
      </c>
      <c r="O356" s="1324"/>
      <c r="P356" s="1324" t="str">
        <f>T(ESTIMATE!U356)</f>
        <v/>
      </c>
      <c r="Q356" s="1324"/>
      <c r="R356" s="1322"/>
      <c r="S356" s="1322"/>
      <c r="T356" s="1322"/>
      <c r="U356" s="1322"/>
      <c r="V356" s="1322"/>
      <c r="W356" s="1322"/>
      <c r="X356" s="1322"/>
      <c r="Y356" s="1322"/>
      <c r="Z356" s="1322"/>
      <c r="AA356" s="1322"/>
      <c r="AB356" s="1322"/>
      <c r="AC356" s="1322"/>
      <c r="AD356" s="1322"/>
      <c r="AE356" s="405">
        <f t="shared" si="5"/>
        <v>0</v>
      </c>
    </row>
    <row r="357" spans="3:31" ht="18" hidden="1" customHeight="1">
      <c r="C357" s="1323" t="str">
        <f>T(ESTIMATE!B357)</f>
        <v/>
      </c>
      <c r="D357" s="1323" t="e">
        <f>T(#REF!)</f>
        <v>#REF!</v>
      </c>
      <c r="E357" s="1323" t="e">
        <f>T(#REF!)</f>
        <v>#REF!</v>
      </c>
      <c r="F357" s="1323" t="e">
        <f>T(#REF!)</f>
        <v>#REF!</v>
      </c>
      <c r="G357" s="1323" t="e">
        <f>T(#REF!)</f>
        <v>#REF!</v>
      </c>
      <c r="H357" s="1323"/>
      <c r="I357" s="1323"/>
      <c r="J357" s="1323" t="e">
        <f>T(#REF!)</f>
        <v>#REF!</v>
      </c>
      <c r="K357" s="1323" t="e">
        <f>T(#REF!)</f>
        <v>#REF!</v>
      </c>
      <c r="L357" s="1323" t="e">
        <f>T(#REF!)</f>
        <v>#REF!</v>
      </c>
      <c r="M357" s="1323" t="e">
        <f>T(#REF!)</f>
        <v>#REF!</v>
      </c>
      <c r="N357" s="1324">
        <f>ESTIMATE!R357</f>
        <v>0</v>
      </c>
      <c r="O357" s="1324"/>
      <c r="P357" s="1324" t="str">
        <f>T(ESTIMATE!U357)</f>
        <v/>
      </c>
      <c r="Q357" s="1324"/>
      <c r="R357" s="1322"/>
      <c r="S357" s="1322"/>
      <c r="T357" s="1322"/>
      <c r="U357" s="1322"/>
      <c r="V357" s="1322"/>
      <c r="W357" s="1322"/>
      <c r="X357" s="1322"/>
      <c r="Y357" s="1322"/>
      <c r="Z357" s="1322"/>
      <c r="AA357" s="1322"/>
      <c r="AB357" s="1322"/>
      <c r="AC357" s="1322"/>
      <c r="AD357" s="1322"/>
      <c r="AE357" s="405">
        <f t="shared" si="5"/>
        <v>0</v>
      </c>
    </row>
    <row r="358" spans="3:31" ht="18" hidden="1" customHeight="1">
      <c r="C358" s="1323" t="str">
        <f>T(ESTIMATE!B358)</f>
        <v/>
      </c>
      <c r="D358" s="1323" t="e">
        <f>T(#REF!)</f>
        <v>#REF!</v>
      </c>
      <c r="E358" s="1323" t="e">
        <f>T(#REF!)</f>
        <v>#REF!</v>
      </c>
      <c r="F358" s="1323" t="e">
        <f>T(#REF!)</f>
        <v>#REF!</v>
      </c>
      <c r="G358" s="1323" t="e">
        <f>T(#REF!)</f>
        <v>#REF!</v>
      </c>
      <c r="H358" s="1323"/>
      <c r="I358" s="1323"/>
      <c r="J358" s="1323" t="e">
        <f>T(#REF!)</f>
        <v>#REF!</v>
      </c>
      <c r="K358" s="1323" t="e">
        <f>T(#REF!)</f>
        <v>#REF!</v>
      </c>
      <c r="L358" s="1323" t="e">
        <f>T(#REF!)</f>
        <v>#REF!</v>
      </c>
      <c r="M358" s="1323" t="e">
        <f>T(#REF!)</f>
        <v>#REF!</v>
      </c>
      <c r="N358" s="1324">
        <f>ESTIMATE!R358</f>
        <v>0</v>
      </c>
      <c r="O358" s="1324"/>
      <c r="P358" s="1324" t="str">
        <f>T(ESTIMATE!U358)</f>
        <v/>
      </c>
      <c r="Q358" s="1324"/>
      <c r="R358" s="1322"/>
      <c r="S358" s="1322"/>
      <c r="T358" s="1322"/>
      <c r="U358" s="1322"/>
      <c r="V358" s="1322"/>
      <c r="W358" s="1322"/>
      <c r="X358" s="1322"/>
      <c r="Y358" s="1322"/>
      <c r="Z358" s="1322"/>
      <c r="AA358" s="1322"/>
      <c r="AB358" s="1322"/>
      <c r="AC358" s="1322"/>
      <c r="AD358" s="1322"/>
      <c r="AE358" s="405">
        <f t="shared" si="5"/>
        <v>0</v>
      </c>
    </row>
    <row r="359" spans="3:31" ht="18" hidden="1" customHeight="1">
      <c r="C359" s="1323" t="str">
        <f>T(ESTIMATE!B359)</f>
        <v/>
      </c>
      <c r="D359" s="1323" t="e">
        <f>T(#REF!)</f>
        <v>#REF!</v>
      </c>
      <c r="E359" s="1323" t="e">
        <f>T(#REF!)</f>
        <v>#REF!</v>
      </c>
      <c r="F359" s="1323" t="e">
        <f>T(#REF!)</f>
        <v>#REF!</v>
      </c>
      <c r="G359" s="1323" t="e">
        <f>T(#REF!)</f>
        <v>#REF!</v>
      </c>
      <c r="H359" s="1323"/>
      <c r="I359" s="1323"/>
      <c r="J359" s="1323" t="e">
        <f>T(#REF!)</f>
        <v>#REF!</v>
      </c>
      <c r="K359" s="1323" t="e">
        <f>T(#REF!)</f>
        <v>#REF!</v>
      </c>
      <c r="L359" s="1323" t="e">
        <f>T(#REF!)</f>
        <v>#REF!</v>
      </c>
      <c r="M359" s="1323" t="e">
        <f>T(#REF!)</f>
        <v>#REF!</v>
      </c>
      <c r="N359" s="1324">
        <f>ESTIMATE!R359</f>
        <v>0</v>
      </c>
      <c r="O359" s="1324"/>
      <c r="P359" s="1324" t="str">
        <f>T(ESTIMATE!U359)</f>
        <v/>
      </c>
      <c r="Q359" s="1324"/>
      <c r="R359" s="1322"/>
      <c r="S359" s="1322"/>
      <c r="T359" s="1322"/>
      <c r="U359" s="1322"/>
      <c r="V359" s="1322"/>
      <c r="W359" s="1322"/>
      <c r="X359" s="1322"/>
      <c r="Y359" s="1322"/>
      <c r="Z359" s="1322"/>
      <c r="AA359" s="1322"/>
      <c r="AB359" s="1322"/>
      <c r="AC359" s="1322"/>
      <c r="AD359" s="1322"/>
      <c r="AE359" s="405">
        <f t="shared" si="5"/>
        <v>0</v>
      </c>
    </row>
    <row r="360" spans="3:31" ht="18" hidden="1" customHeight="1">
      <c r="C360" s="1323" t="str">
        <f>T(ESTIMATE!B360)</f>
        <v/>
      </c>
      <c r="D360" s="1323" t="e">
        <f>T(#REF!)</f>
        <v>#REF!</v>
      </c>
      <c r="E360" s="1323" t="e">
        <f>T(#REF!)</f>
        <v>#REF!</v>
      </c>
      <c r="F360" s="1323" t="e">
        <f>T(#REF!)</f>
        <v>#REF!</v>
      </c>
      <c r="G360" s="1323" t="e">
        <f>T(#REF!)</f>
        <v>#REF!</v>
      </c>
      <c r="H360" s="1323"/>
      <c r="I360" s="1323"/>
      <c r="J360" s="1323" t="e">
        <f>T(#REF!)</f>
        <v>#REF!</v>
      </c>
      <c r="K360" s="1323" t="e">
        <f>T(#REF!)</f>
        <v>#REF!</v>
      </c>
      <c r="L360" s="1323" t="e">
        <f>T(#REF!)</f>
        <v>#REF!</v>
      </c>
      <c r="M360" s="1323" t="e">
        <f>T(#REF!)</f>
        <v>#REF!</v>
      </c>
      <c r="N360" s="1324">
        <f>ESTIMATE!R360</f>
        <v>0</v>
      </c>
      <c r="O360" s="1324"/>
      <c r="P360" s="1324" t="str">
        <f>T(ESTIMATE!U360)</f>
        <v/>
      </c>
      <c r="Q360" s="1324"/>
      <c r="R360" s="1322"/>
      <c r="S360" s="1322"/>
      <c r="T360" s="1322"/>
      <c r="U360" s="1322"/>
      <c r="V360" s="1322"/>
      <c r="W360" s="1322"/>
      <c r="X360" s="1322"/>
      <c r="Y360" s="1322"/>
      <c r="Z360" s="1322"/>
      <c r="AA360" s="1322"/>
      <c r="AB360" s="1322"/>
      <c r="AC360" s="1322"/>
      <c r="AD360" s="1322"/>
      <c r="AE360" s="405">
        <f t="shared" si="5"/>
        <v>0</v>
      </c>
    </row>
    <row r="361" spans="3:31" ht="18" hidden="1" customHeight="1">
      <c r="C361" s="1323" t="str">
        <f>T(ESTIMATE!B361)</f>
        <v/>
      </c>
      <c r="D361" s="1323" t="e">
        <f>T(#REF!)</f>
        <v>#REF!</v>
      </c>
      <c r="E361" s="1323" t="e">
        <f>T(#REF!)</f>
        <v>#REF!</v>
      </c>
      <c r="F361" s="1323" t="e">
        <f>T(#REF!)</f>
        <v>#REF!</v>
      </c>
      <c r="G361" s="1323" t="e">
        <f>T(#REF!)</f>
        <v>#REF!</v>
      </c>
      <c r="H361" s="1323"/>
      <c r="I361" s="1323"/>
      <c r="J361" s="1323" t="e">
        <f>T(#REF!)</f>
        <v>#REF!</v>
      </c>
      <c r="K361" s="1323" t="e">
        <f>T(#REF!)</f>
        <v>#REF!</v>
      </c>
      <c r="L361" s="1323" t="e">
        <f>T(#REF!)</f>
        <v>#REF!</v>
      </c>
      <c r="M361" s="1323" t="e">
        <f>T(#REF!)</f>
        <v>#REF!</v>
      </c>
      <c r="N361" s="1324">
        <f>ESTIMATE!R361</f>
        <v>0</v>
      </c>
      <c r="O361" s="1324"/>
      <c r="P361" s="1324" t="str">
        <f>T(ESTIMATE!U361)</f>
        <v/>
      </c>
      <c r="Q361" s="1324"/>
      <c r="R361" s="1322"/>
      <c r="S361" s="1322"/>
      <c r="T361" s="1322"/>
      <c r="U361" s="1322"/>
      <c r="V361" s="1322"/>
      <c r="W361" s="1322"/>
      <c r="X361" s="1322"/>
      <c r="Y361" s="1322"/>
      <c r="Z361" s="1322"/>
      <c r="AA361" s="1322"/>
      <c r="AB361" s="1322"/>
      <c r="AC361" s="1322"/>
      <c r="AD361" s="1322"/>
      <c r="AE361" s="405">
        <f t="shared" si="5"/>
        <v>0</v>
      </c>
    </row>
    <row r="362" spans="3:31" ht="18" hidden="1" customHeight="1">
      <c r="C362" s="1323" t="str">
        <f>T(ESTIMATE!B362)</f>
        <v/>
      </c>
      <c r="D362" s="1323" t="e">
        <f>T(#REF!)</f>
        <v>#REF!</v>
      </c>
      <c r="E362" s="1323" t="e">
        <f>T(#REF!)</f>
        <v>#REF!</v>
      </c>
      <c r="F362" s="1323" t="e">
        <f>T(#REF!)</f>
        <v>#REF!</v>
      </c>
      <c r="G362" s="1323" t="e">
        <f>T(#REF!)</f>
        <v>#REF!</v>
      </c>
      <c r="H362" s="1323"/>
      <c r="I362" s="1323"/>
      <c r="J362" s="1323" t="e">
        <f>T(#REF!)</f>
        <v>#REF!</v>
      </c>
      <c r="K362" s="1323" t="e">
        <f>T(#REF!)</f>
        <v>#REF!</v>
      </c>
      <c r="L362" s="1323" t="e">
        <f>T(#REF!)</f>
        <v>#REF!</v>
      </c>
      <c r="M362" s="1323" t="e">
        <f>T(#REF!)</f>
        <v>#REF!</v>
      </c>
      <c r="N362" s="1324">
        <f>ESTIMATE!R362</f>
        <v>0</v>
      </c>
      <c r="O362" s="1324"/>
      <c r="P362" s="1324" t="str">
        <f>T(ESTIMATE!U362)</f>
        <v/>
      </c>
      <c r="Q362" s="1324"/>
      <c r="R362" s="1322"/>
      <c r="S362" s="1322"/>
      <c r="T362" s="1322"/>
      <c r="U362" s="1322"/>
      <c r="V362" s="1322"/>
      <c r="W362" s="1322"/>
      <c r="X362" s="1322"/>
      <c r="Y362" s="1322"/>
      <c r="Z362" s="1322"/>
      <c r="AA362" s="1322"/>
      <c r="AB362" s="1322"/>
      <c r="AC362" s="1322"/>
      <c r="AD362" s="1322"/>
      <c r="AE362" s="405">
        <f t="shared" si="5"/>
        <v>0</v>
      </c>
    </row>
    <row r="363" spans="3:31" ht="18" hidden="1" customHeight="1">
      <c r="C363" s="1323" t="str">
        <f>T(ESTIMATE!B363)</f>
        <v/>
      </c>
      <c r="D363" s="1323" t="e">
        <f>T(#REF!)</f>
        <v>#REF!</v>
      </c>
      <c r="E363" s="1323" t="e">
        <f>T(#REF!)</f>
        <v>#REF!</v>
      </c>
      <c r="F363" s="1323" t="e">
        <f>T(#REF!)</f>
        <v>#REF!</v>
      </c>
      <c r="G363" s="1323" t="e">
        <f>T(#REF!)</f>
        <v>#REF!</v>
      </c>
      <c r="H363" s="1323"/>
      <c r="I363" s="1323"/>
      <c r="J363" s="1323" t="e">
        <f>T(#REF!)</f>
        <v>#REF!</v>
      </c>
      <c r="K363" s="1323" t="e">
        <f>T(#REF!)</f>
        <v>#REF!</v>
      </c>
      <c r="L363" s="1323" t="e">
        <f>T(#REF!)</f>
        <v>#REF!</v>
      </c>
      <c r="M363" s="1323" t="e">
        <f>T(#REF!)</f>
        <v>#REF!</v>
      </c>
      <c r="N363" s="1324">
        <f>ESTIMATE!R363</f>
        <v>0</v>
      </c>
      <c r="O363" s="1324"/>
      <c r="P363" s="1324" t="str">
        <f>T(ESTIMATE!U363)</f>
        <v/>
      </c>
      <c r="Q363" s="1324"/>
      <c r="R363" s="1322"/>
      <c r="S363" s="1322"/>
      <c r="T363" s="1322"/>
      <c r="U363" s="1322"/>
      <c r="V363" s="1322"/>
      <c r="W363" s="1322"/>
      <c r="X363" s="1322"/>
      <c r="Y363" s="1322"/>
      <c r="Z363" s="1322"/>
      <c r="AA363" s="1322"/>
      <c r="AB363" s="1322"/>
      <c r="AC363" s="1322"/>
      <c r="AD363" s="1322"/>
      <c r="AE363" s="405">
        <f t="shared" si="5"/>
        <v>0</v>
      </c>
    </row>
    <row r="364" spans="3:31" ht="18" hidden="1" customHeight="1">
      <c r="C364" s="1323" t="str">
        <f>T(ESTIMATE!B364)</f>
        <v/>
      </c>
      <c r="D364" s="1323" t="e">
        <f>T(#REF!)</f>
        <v>#REF!</v>
      </c>
      <c r="E364" s="1323" t="e">
        <f>T(#REF!)</f>
        <v>#REF!</v>
      </c>
      <c r="F364" s="1323" t="e">
        <f>T(#REF!)</f>
        <v>#REF!</v>
      </c>
      <c r="G364" s="1323" t="e">
        <f>T(#REF!)</f>
        <v>#REF!</v>
      </c>
      <c r="H364" s="1323"/>
      <c r="I364" s="1323"/>
      <c r="J364" s="1323" t="e">
        <f>T(#REF!)</f>
        <v>#REF!</v>
      </c>
      <c r="K364" s="1323" t="e">
        <f>T(#REF!)</f>
        <v>#REF!</v>
      </c>
      <c r="L364" s="1323" t="e">
        <f>T(#REF!)</f>
        <v>#REF!</v>
      </c>
      <c r="M364" s="1323" t="e">
        <f>T(#REF!)</f>
        <v>#REF!</v>
      </c>
      <c r="N364" s="1324">
        <f>ESTIMATE!R364</f>
        <v>0</v>
      </c>
      <c r="O364" s="1324"/>
      <c r="P364" s="1324" t="str">
        <f>T(ESTIMATE!U364)</f>
        <v/>
      </c>
      <c r="Q364" s="1324"/>
      <c r="R364" s="1322"/>
      <c r="S364" s="1322"/>
      <c r="T364" s="1322"/>
      <c r="U364" s="1322"/>
      <c r="V364" s="1322"/>
      <c r="W364" s="1322"/>
      <c r="X364" s="1322"/>
      <c r="Y364" s="1322"/>
      <c r="Z364" s="1322"/>
      <c r="AA364" s="1322"/>
      <c r="AB364" s="1322"/>
      <c r="AC364" s="1322"/>
      <c r="AD364" s="1322"/>
      <c r="AE364" s="405">
        <f t="shared" si="5"/>
        <v>0</v>
      </c>
    </row>
    <row r="365" spans="3:31" ht="18" hidden="1" customHeight="1">
      <c r="C365" s="598"/>
      <c r="D365" s="599"/>
      <c r="E365" s="599"/>
      <c r="F365" s="599"/>
      <c r="G365" s="599"/>
      <c r="H365" s="599"/>
      <c r="I365" s="599"/>
      <c r="J365" s="599"/>
      <c r="K365" s="599"/>
      <c r="L365" s="599"/>
      <c r="M365" s="599"/>
      <c r="N365" s="1357">
        <f>N324</f>
        <v>2</v>
      </c>
      <c r="O365" s="1357"/>
      <c r="P365" s="1358" t="str">
        <f>T(ESTIMATE!U344)</f>
        <v/>
      </c>
      <c r="Q365" s="1359"/>
      <c r="R365" s="600"/>
      <c r="S365" s="600"/>
      <c r="T365" s="600"/>
      <c r="U365" s="600"/>
      <c r="V365" s="600"/>
      <c r="W365" s="600"/>
      <c r="X365" s="600"/>
      <c r="Y365" s="600"/>
      <c r="Z365" s="600"/>
      <c r="AA365" s="600"/>
      <c r="AB365" s="600"/>
      <c r="AC365" s="600"/>
      <c r="AD365" s="601"/>
      <c r="AE365" s="405">
        <f t="shared" si="5"/>
        <v>2</v>
      </c>
    </row>
    <row r="366" spans="3:31" ht="22" hidden="1" customHeight="1">
      <c r="C366" s="1333" t="str">
        <f>T(ESTIMATE!B369)</f>
        <v>CONCRETE/FLATWORK</v>
      </c>
      <c r="D366" s="1333" t="e">
        <f>T(#REF!)</f>
        <v>#REF!</v>
      </c>
      <c r="E366" s="1333" t="e">
        <f>T(#REF!)</f>
        <v>#REF!</v>
      </c>
      <c r="F366" s="1333" t="e">
        <f>T(#REF!)</f>
        <v>#REF!</v>
      </c>
      <c r="G366" s="1333" t="e">
        <f>T(#REF!)</f>
        <v>#REF!</v>
      </c>
      <c r="H366" s="1333"/>
      <c r="I366" s="1333"/>
      <c r="J366" s="1333" t="e">
        <f>T(#REF!)</f>
        <v>#REF!</v>
      </c>
      <c r="K366" s="1333" t="e">
        <f>T(#REF!)</f>
        <v>#REF!</v>
      </c>
      <c r="L366" s="1333" t="e">
        <f>T(#REF!)</f>
        <v>#REF!</v>
      </c>
      <c r="M366" s="1334" t="e">
        <f>T(#REF!)</f>
        <v>#REF!</v>
      </c>
      <c r="N366" s="1331">
        <f>SUM(N367:O406)</f>
        <v>1500</v>
      </c>
      <c r="O366" s="1332"/>
      <c r="P366" s="1328"/>
      <c r="Q366" s="1330"/>
      <c r="R366" s="1328"/>
      <c r="S366" s="1329"/>
      <c r="T366" s="1329"/>
      <c r="U366" s="1329"/>
      <c r="V366" s="1329"/>
      <c r="W366" s="1329"/>
      <c r="X366" s="1329"/>
      <c r="Y366" s="1329"/>
      <c r="Z366" s="1329"/>
      <c r="AA366" s="1329"/>
      <c r="AB366" s="1329"/>
      <c r="AC366" s="1329"/>
      <c r="AD366" s="1329"/>
      <c r="AE366" s="405">
        <f t="shared" si="5"/>
        <v>1500</v>
      </c>
    </row>
    <row r="367" spans="3:31" ht="18" hidden="1" customHeight="1">
      <c r="C367" s="1323" t="str">
        <f>T(ESTIMATE!B370)</f>
        <v>Concrete Flatwork</v>
      </c>
      <c r="D367" s="1323" t="e">
        <f>T(#REF!)</f>
        <v>#REF!</v>
      </c>
      <c r="E367" s="1323" t="e">
        <f>T(#REF!)</f>
        <v>#REF!</v>
      </c>
      <c r="F367" s="1323" t="e">
        <f>T(#REF!)</f>
        <v>#REF!</v>
      </c>
      <c r="G367" s="1323" t="e">
        <f>T(#REF!)</f>
        <v>#REF!</v>
      </c>
      <c r="H367" s="1323"/>
      <c r="I367" s="1323"/>
      <c r="J367" s="1323" t="e">
        <f>T(#REF!)</f>
        <v>#REF!</v>
      </c>
      <c r="K367" s="1323" t="e">
        <f>T(#REF!)</f>
        <v>#REF!</v>
      </c>
      <c r="L367" s="1323" t="e">
        <f>T(#REF!)</f>
        <v>#REF!</v>
      </c>
      <c r="M367" s="1323" t="e">
        <f>T(#REF!)</f>
        <v>#REF!</v>
      </c>
      <c r="N367" s="1324">
        <f>ESTIMATE!R370</f>
        <v>0</v>
      </c>
      <c r="O367" s="1324"/>
      <c r="P367" s="1324" t="str">
        <f>T(ESTIMATE!U370)</f>
        <v/>
      </c>
      <c r="Q367" s="1324"/>
      <c r="R367" s="1322"/>
      <c r="S367" s="1322"/>
      <c r="T367" s="1322"/>
      <c r="U367" s="1322"/>
      <c r="V367" s="1322"/>
      <c r="W367" s="1322"/>
      <c r="X367" s="1322"/>
      <c r="Y367" s="1322"/>
      <c r="Z367" s="1322"/>
      <c r="AA367" s="1322"/>
      <c r="AB367" s="1322"/>
      <c r="AC367" s="1322"/>
      <c r="AD367" s="1322"/>
      <c r="AE367" s="405">
        <f t="shared" si="5"/>
        <v>0</v>
      </c>
    </row>
    <row r="368" spans="3:31" ht="18" hidden="1" customHeight="1">
      <c r="C368" s="1323" t="str">
        <f>T(ESTIMATE!B371)</f>
        <v>Concrete bid/allowance</v>
      </c>
      <c r="D368" s="1323" t="e">
        <f>T(#REF!)</f>
        <v>#REF!</v>
      </c>
      <c r="E368" s="1323" t="e">
        <f>T(#REF!)</f>
        <v>#REF!</v>
      </c>
      <c r="F368" s="1323" t="e">
        <f>T(#REF!)</f>
        <v>#REF!</v>
      </c>
      <c r="G368" s="1323" t="e">
        <f>T(#REF!)</f>
        <v>#REF!</v>
      </c>
      <c r="H368" s="1323"/>
      <c r="I368" s="1323"/>
      <c r="J368" s="1323" t="e">
        <f>T(#REF!)</f>
        <v>#REF!</v>
      </c>
      <c r="K368" s="1323" t="e">
        <f>T(#REF!)</f>
        <v>#REF!</v>
      </c>
      <c r="L368" s="1323" t="e">
        <f>T(#REF!)</f>
        <v>#REF!</v>
      </c>
      <c r="M368" s="1323" t="e">
        <f>T(#REF!)</f>
        <v>#REF!</v>
      </c>
      <c r="N368" s="1324">
        <f>ESTIMATE!R371</f>
        <v>0</v>
      </c>
      <c r="O368" s="1324"/>
      <c r="P368" s="1324" t="str">
        <f>T(ESTIMATE!U371)</f>
        <v>ls</v>
      </c>
      <c r="Q368" s="1324"/>
      <c r="R368" s="1322"/>
      <c r="S368" s="1322"/>
      <c r="T368" s="1322"/>
      <c r="U368" s="1322"/>
      <c r="V368" s="1322"/>
      <c r="W368" s="1322"/>
      <c r="X368" s="1322"/>
      <c r="Y368" s="1322"/>
      <c r="Z368" s="1322"/>
      <c r="AA368" s="1322"/>
      <c r="AB368" s="1322"/>
      <c r="AC368" s="1322"/>
      <c r="AD368" s="1322"/>
      <c r="AE368" s="405">
        <f t="shared" si="5"/>
        <v>0</v>
      </c>
    </row>
    <row r="369" spans="3:31" ht="18" hidden="1" customHeight="1">
      <c r="C369" s="1323" t="str">
        <f>T(ESTIMATE!B372)</f>
        <v>Concrete flatwork demo</v>
      </c>
      <c r="D369" s="1323" t="e">
        <f>T(#REF!)</f>
        <v>#REF!</v>
      </c>
      <c r="E369" s="1323" t="e">
        <f>T(#REF!)</f>
        <v>#REF!</v>
      </c>
      <c r="F369" s="1323" t="e">
        <f>T(#REF!)</f>
        <v>#REF!</v>
      </c>
      <c r="G369" s="1323" t="e">
        <f>T(#REF!)</f>
        <v>#REF!</v>
      </c>
      <c r="H369" s="1323"/>
      <c r="I369" s="1323"/>
      <c r="J369" s="1323" t="e">
        <f>T(#REF!)</f>
        <v>#REF!</v>
      </c>
      <c r="K369" s="1323" t="e">
        <f>T(#REF!)</f>
        <v>#REF!</v>
      </c>
      <c r="L369" s="1323" t="e">
        <f>T(#REF!)</f>
        <v>#REF!</v>
      </c>
      <c r="M369" s="1323" t="e">
        <f>T(#REF!)</f>
        <v>#REF!</v>
      </c>
      <c r="N369" s="1324">
        <f>ESTIMATE!R372</f>
        <v>0</v>
      </c>
      <c r="O369" s="1324"/>
      <c r="P369" s="1324" t="str">
        <f>T(ESTIMATE!U372)</f>
        <v>sf</v>
      </c>
      <c r="Q369" s="1324"/>
      <c r="R369" s="1322"/>
      <c r="S369" s="1322"/>
      <c r="T369" s="1322"/>
      <c r="U369" s="1322"/>
      <c r="V369" s="1322"/>
      <c r="W369" s="1322"/>
      <c r="X369" s="1322"/>
      <c r="Y369" s="1322"/>
      <c r="Z369" s="1322"/>
      <c r="AA369" s="1322"/>
      <c r="AB369" s="1322"/>
      <c r="AC369" s="1322"/>
      <c r="AD369" s="1322"/>
      <c r="AE369" s="405">
        <f t="shared" si="5"/>
        <v>0</v>
      </c>
    </row>
    <row r="370" spans="3:31" ht="18" hidden="1" customHeight="1">
      <c r="C370" s="1323" t="str">
        <f>T(ESTIMATE!B373)</f>
        <v>Concrete driveway/patio, 6" thick</v>
      </c>
      <c r="D370" s="1323" t="e">
        <f>T(#REF!)</f>
        <v>#REF!</v>
      </c>
      <c r="E370" s="1323" t="e">
        <f>T(#REF!)</f>
        <v>#REF!</v>
      </c>
      <c r="F370" s="1323" t="e">
        <f>T(#REF!)</f>
        <v>#REF!</v>
      </c>
      <c r="G370" s="1323" t="e">
        <f>T(#REF!)</f>
        <v>#REF!</v>
      </c>
      <c r="H370" s="1323"/>
      <c r="I370" s="1323"/>
      <c r="J370" s="1323" t="e">
        <f>T(#REF!)</f>
        <v>#REF!</v>
      </c>
      <c r="K370" s="1323" t="e">
        <f>T(#REF!)</f>
        <v>#REF!</v>
      </c>
      <c r="L370" s="1323" t="e">
        <f>T(#REF!)</f>
        <v>#REF!</v>
      </c>
      <c r="M370" s="1323" t="e">
        <f>T(#REF!)</f>
        <v>#REF!</v>
      </c>
      <c r="N370" s="1324">
        <f>ESTIMATE!R373</f>
        <v>1500</v>
      </c>
      <c r="O370" s="1324"/>
      <c r="P370" s="1324" t="str">
        <f>T(ESTIMATE!U373)</f>
        <v>sf</v>
      </c>
      <c r="Q370" s="1324"/>
      <c r="R370" s="1322"/>
      <c r="S370" s="1322"/>
      <c r="T370" s="1322"/>
      <c r="U370" s="1322"/>
      <c r="V370" s="1322"/>
      <c r="W370" s="1322"/>
      <c r="X370" s="1322"/>
      <c r="Y370" s="1322"/>
      <c r="Z370" s="1322"/>
      <c r="AA370" s="1322"/>
      <c r="AB370" s="1322"/>
      <c r="AC370" s="1322"/>
      <c r="AD370" s="1322"/>
      <c r="AE370" s="405">
        <f t="shared" si="5"/>
        <v>1500</v>
      </c>
    </row>
    <row r="371" spans="3:31" ht="18" hidden="1" customHeight="1">
      <c r="C371" s="1323" t="str">
        <f>T(ESTIMATE!B374)</f>
        <v>Concrete sidewalk, 4" thick</v>
      </c>
      <c r="D371" s="1323" t="e">
        <f>T(#REF!)</f>
        <v>#REF!</v>
      </c>
      <c r="E371" s="1323" t="e">
        <f>T(#REF!)</f>
        <v>#REF!</v>
      </c>
      <c r="F371" s="1323" t="e">
        <f>T(#REF!)</f>
        <v>#REF!</v>
      </c>
      <c r="G371" s="1323" t="e">
        <f>T(#REF!)</f>
        <v>#REF!</v>
      </c>
      <c r="H371" s="1323"/>
      <c r="I371" s="1323"/>
      <c r="J371" s="1323" t="e">
        <f>T(#REF!)</f>
        <v>#REF!</v>
      </c>
      <c r="K371" s="1323" t="e">
        <f>T(#REF!)</f>
        <v>#REF!</v>
      </c>
      <c r="L371" s="1323" t="e">
        <f>T(#REF!)</f>
        <v>#REF!</v>
      </c>
      <c r="M371" s="1323" t="e">
        <f>T(#REF!)</f>
        <v>#REF!</v>
      </c>
      <c r="N371" s="1324">
        <f>ESTIMATE!R374</f>
        <v>0</v>
      </c>
      <c r="O371" s="1324"/>
      <c r="P371" s="1324" t="str">
        <f>T(ESTIMATE!U374)</f>
        <v>sf</v>
      </c>
      <c r="Q371" s="1324"/>
      <c r="R371" s="1322"/>
      <c r="S371" s="1322"/>
      <c r="T371" s="1322"/>
      <c r="U371" s="1322"/>
      <c r="V371" s="1322"/>
      <c r="W371" s="1322"/>
      <c r="X371" s="1322"/>
      <c r="Y371" s="1322"/>
      <c r="Z371" s="1322"/>
      <c r="AA371" s="1322"/>
      <c r="AB371" s="1322"/>
      <c r="AC371" s="1322"/>
      <c r="AD371" s="1322"/>
      <c r="AE371" s="405">
        <f t="shared" si="5"/>
        <v>0</v>
      </c>
    </row>
    <row r="372" spans="3:31" ht="18" hidden="1" customHeight="1">
      <c r="C372" s="1323" t="str">
        <f>T(ESTIMATE!B375)</f>
        <v/>
      </c>
      <c r="D372" s="1323" t="e">
        <f>T(#REF!)</f>
        <v>#REF!</v>
      </c>
      <c r="E372" s="1323" t="e">
        <f>T(#REF!)</f>
        <v>#REF!</v>
      </c>
      <c r="F372" s="1323" t="e">
        <f>T(#REF!)</f>
        <v>#REF!</v>
      </c>
      <c r="G372" s="1323" t="e">
        <f>T(#REF!)</f>
        <v>#REF!</v>
      </c>
      <c r="H372" s="1323"/>
      <c r="I372" s="1323"/>
      <c r="J372" s="1323" t="e">
        <f>T(#REF!)</f>
        <v>#REF!</v>
      </c>
      <c r="K372" s="1323" t="e">
        <f>T(#REF!)</f>
        <v>#REF!</v>
      </c>
      <c r="L372" s="1323" t="e">
        <f>T(#REF!)</f>
        <v>#REF!</v>
      </c>
      <c r="M372" s="1323" t="e">
        <f>T(#REF!)</f>
        <v>#REF!</v>
      </c>
      <c r="N372" s="1324">
        <f>ESTIMATE!R375</f>
        <v>0</v>
      </c>
      <c r="O372" s="1324"/>
      <c r="P372" s="1324" t="str">
        <f>T(ESTIMATE!U375)</f>
        <v/>
      </c>
      <c r="Q372" s="1324"/>
      <c r="R372" s="1322"/>
      <c r="S372" s="1322"/>
      <c r="T372" s="1322"/>
      <c r="U372" s="1322"/>
      <c r="V372" s="1322"/>
      <c r="W372" s="1322"/>
      <c r="X372" s="1322"/>
      <c r="Y372" s="1322"/>
      <c r="Z372" s="1322"/>
      <c r="AA372" s="1322"/>
      <c r="AB372" s="1322"/>
      <c r="AC372" s="1322"/>
      <c r="AD372" s="1322"/>
      <c r="AE372" s="405">
        <f t="shared" si="5"/>
        <v>0</v>
      </c>
    </row>
    <row r="373" spans="3:31" ht="18" hidden="1" customHeight="1">
      <c r="C373" s="1323" t="str">
        <f>T(ESTIMATE!B376)</f>
        <v/>
      </c>
      <c r="D373" s="1323" t="e">
        <f>T(#REF!)</f>
        <v>#REF!</v>
      </c>
      <c r="E373" s="1323" t="e">
        <f>T(#REF!)</f>
        <v>#REF!</v>
      </c>
      <c r="F373" s="1323" t="e">
        <f>T(#REF!)</f>
        <v>#REF!</v>
      </c>
      <c r="G373" s="1323" t="e">
        <f>T(#REF!)</f>
        <v>#REF!</v>
      </c>
      <c r="H373" s="1323"/>
      <c r="I373" s="1323"/>
      <c r="J373" s="1323" t="e">
        <f>T(#REF!)</f>
        <v>#REF!</v>
      </c>
      <c r="K373" s="1323" t="e">
        <f>T(#REF!)</f>
        <v>#REF!</v>
      </c>
      <c r="L373" s="1323" t="e">
        <f>T(#REF!)</f>
        <v>#REF!</v>
      </c>
      <c r="M373" s="1323" t="e">
        <f>T(#REF!)</f>
        <v>#REF!</v>
      </c>
      <c r="N373" s="1324">
        <f>ESTIMATE!R376</f>
        <v>0</v>
      </c>
      <c r="O373" s="1324"/>
      <c r="P373" s="1324" t="str">
        <f>T(ESTIMATE!U376)</f>
        <v/>
      </c>
      <c r="Q373" s="1324"/>
      <c r="R373" s="1322"/>
      <c r="S373" s="1322"/>
      <c r="T373" s="1322"/>
      <c r="U373" s="1322"/>
      <c r="V373" s="1322"/>
      <c r="W373" s="1322"/>
      <c r="X373" s="1322"/>
      <c r="Y373" s="1322"/>
      <c r="Z373" s="1322"/>
      <c r="AA373" s="1322"/>
      <c r="AB373" s="1322"/>
      <c r="AC373" s="1322"/>
      <c r="AD373" s="1322"/>
      <c r="AE373" s="405">
        <f t="shared" si="5"/>
        <v>0</v>
      </c>
    </row>
    <row r="374" spans="3:31" ht="18" hidden="1" customHeight="1">
      <c r="C374" s="1323" t="str">
        <f>T(ESTIMATE!B377)</f>
        <v>Miscellaneous Concrete</v>
      </c>
      <c r="D374" s="1323" t="e">
        <f>T(#REF!)</f>
        <v>#REF!</v>
      </c>
      <c r="E374" s="1323" t="e">
        <f>T(#REF!)</f>
        <v>#REF!</v>
      </c>
      <c r="F374" s="1323" t="e">
        <f>T(#REF!)</f>
        <v>#REF!</v>
      </c>
      <c r="G374" s="1323" t="e">
        <f>T(#REF!)</f>
        <v>#REF!</v>
      </c>
      <c r="H374" s="1323"/>
      <c r="I374" s="1323"/>
      <c r="J374" s="1323" t="e">
        <f>T(#REF!)</f>
        <v>#REF!</v>
      </c>
      <c r="K374" s="1323" t="e">
        <f>T(#REF!)</f>
        <v>#REF!</v>
      </c>
      <c r="L374" s="1323" t="e">
        <f>T(#REF!)</f>
        <v>#REF!</v>
      </c>
      <c r="M374" s="1323" t="e">
        <f>T(#REF!)</f>
        <v>#REF!</v>
      </c>
      <c r="N374" s="1324">
        <f>ESTIMATE!R377</f>
        <v>0</v>
      </c>
      <c r="O374" s="1324"/>
      <c r="P374" s="1324" t="str">
        <f>T(ESTIMATE!U377)</f>
        <v/>
      </c>
      <c r="Q374" s="1324"/>
      <c r="R374" s="1322"/>
      <c r="S374" s="1322"/>
      <c r="T374" s="1322"/>
      <c r="U374" s="1322"/>
      <c r="V374" s="1322"/>
      <c r="W374" s="1322"/>
      <c r="X374" s="1322"/>
      <c r="Y374" s="1322"/>
      <c r="Z374" s="1322"/>
      <c r="AA374" s="1322"/>
      <c r="AB374" s="1322"/>
      <c r="AC374" s="1322"/>
      <c r="AD374" s="1322"/>
      <c r="AE374" s="405">
        <f t="shared" si="5"/>
        <v>0</v>
      </c>
    </row>
    <row r="375" spans="3:31" ht="18" hidden="1" customHeight="1">
      <c r="C375" s="1323" t="str">
        <f>T(ESTIMATE!B378)</f>
        <v>Gravel subbase for new concrete</v>
      </c>
      <c r="D375" s="1323" t="e">
        <f>T(#REF!)</f>
        <v>#REF!</v>
      </c>
      <c r="E375" s="1323" t="e">
        <f>T(#REF!)</f>
        <v>#REF!</v>
      </c>
      <c r="F375" s="1323" t="e">
        <f>T(#REF!)</f>
        <v>#REF!</v>
      </c>
      <c r="G375" s="1323" t="e">
        <f>T(#REF!)</f>
        <v>#REF!</v>
      </c>
      <c r="H375" s="1323"/>
      <c r="I375" s="1323"/>
      <c r="J375" s="1323" t="e">
        <f>T(#REF!)</f>
        <v>#REF!</v>
      </c>
      <c r="K375" s="1323" t="e">
        <f>T(#REF!)</f>
        <v>#REF!</v>
      </c>
      <c r="L375" s="1323" t="e">
        <f>T(#REF!)</f>
        <v>#REF!</v>
      </c>
      <c r="M375" s="1323" t="e">
        <f>T(#REF!)</f>
        <v>#REF!</v>
      </c>
      <c r="N375" s="1324">
        <f>ESTIMATE!R378</f>
        <v>0</v>
      </c>
      <c r="O375" s="1324"/>
      <c r="P375" s="1324" t="str">
        <f>T(ESTIMATE!U378)</f>
        <v>sf</v>
      </c>
      <c r="Q375" s="1324"/>
      <c r="R375" s="1322"/>
      <c r="S375" s="1322"/>
      <c r="T375" s="1322"/>
      <c r="U375" s="1322"/>
      <c r="V375" s="1322"/>
      <c r="W375" s="1322"/>
      <c r="X375" s="1322"/>
      <c r="Y375" s="1322"/>
      <c r="Z375" s="1322"/>
      <c r="AA375" s="1322"/>
      <c r="AB375" s="1322"/>
      <c r="AC375" s="1322"/>
      <c r="AD375" s="1322"/>
      <c r="AE375" s="405">
        <f t="shared" si="5"/>
        <v>0</v>
      </c>
    </row>
    <row r="376" spans="3:31" ht="18" hidden="1" customHeight="1">
      <c r="C376" s="1323" t="str">
        <f>T(ESTIMATE!B379)</f>
        <v/>
      </c>
      <c r="D376" s="1323" t="e">
        <f>T(#REF!)</f>
        <v>#REF!</v>
      </c>
      <c r="E376" s="1323" t="e">
        <f>T(#REF!)</f>
        <v>#REF!</v>
      </c>
      <c r="F376" s="1323" t="e">
        <f>T(#REF!)</f>
        <v>#REF!</v>
      </c>
      <c r="G376" s="1323" t="e">
        <f>T(#REF!)</f>
        <v>#REF!</v>
      </c>
      <c r="H376" s="1323"/>
      <c r="I376" s="1323"/>
      <c r="J376" s="1323" t="e">
        <f>T(#REF!)</f>
        <v>#REF!</v>
      </c>
      <c r="K376" s="1323" t="e">
        <f>T(#REF!)</f>
        <v>#REF!</v>
      </c>
      <c r="L376" s="1323" t="e">
        <f>T(#REF!)</f>
        <v>#REF!</v>
      </c>
      <c r="M376" s="1323" t="e">
        <f>T(#REF!)</f>
        <v>#REF!</v>
      </c>
      <c r="N376" s="1324">
        <f>ESTIMATE!R379</f>
        <v>0</v>
      </c>
      <c r="O376" s="1324"/>
      <c r="P376" s="1324" t="str">
        <f>T(ESTIMATE!U379)</f>
        <v/>
      </c>
      <c r="Q376" s="1324"/>
      <c r="R376" s="1322"/>
      <c r="S376" s="1322"/>
      <c r="T376" s="1322"/>
      <c r="U376" s="1322"/>
      <c r="V376" s="1322"/>
      <c r="W376" s="1322"/>
      <c r="X376" s="1322"/>
      <c r="Y376" s="1322"/>
      <c r="Z376" s="1322"/>
      <c r="AA376" s="1322"/>
      <c r="AB376" s="1322"/>
      <c r="AC376" s="1322"/>
      <c r="AD376" s="1322"/>
      <c r="AE376" s="405">
        <f t="shared" si="5"/>
        <v>0</v>
      </c>
    </row>
    <row r="377" spans="3:31" ht="18" hidden="1" customHeight="1">
      <c r="C377" s="1323" t="str">
        <f>T(ESTIMATE!B380)</f>
        <v/>
      </c>
      <c r="D377" s="1323" t="e">
        <f>T(#REF!)</f>
        <v>#REF!</v>
      </c>
      <c r="E377" s="1323" t="e">
        <f>T(#REF!)</f>
        <v>#REF!</v>
      </c>
      <c r="F377" s="1323" t="e">
        <f>T(#REF!)</f>
        <v>#REF!</v>
      </c>
      <c r="G377" s="1323" t="e">
        <f>T(#REF!)</f>
        <v>#REF!</v>
      </c>
      <c r="H377" s="1323"/>
      <c r="I377" s="1323"/>
      <c r="J377" s="1323" t="e">
        <f>T(#REF!)</f>
        <v>#REF!</v>
      </c>
      <c r="K377" s="1323" t="e">
        <f>T(#REF!)</f>
        <v>#REF!</v>
      </c>
      <c r="L377" s="1323" t="e">
        <f>T(#REF!)</f>
        <v>#REF!</v>
      </c>
      <c r="M377" s="1323" t="e">
        <f>T(#REF!)</f>
        <v>#REF!</v>
      </c>
      <c r="N377" s="1324">
        <f>ESTIMATE!R380</f>
        <v>0</v>
      </c>
      <c r="O377" s="1324"/>
      <c r="P377" s="1324" t="str">
        <f>T(ESTIMATE!U380)</f>
        <v/>
      </c>
      <c r="Q377" s="1324"/>
      <c r="R377" s="1322"/>
      <c r="S377" s="1322"/>
      <c r="T377" s="1322"/>
      <c r="U377" s="1322"/>
      <c r="V377" s="1322"/>
      <c r="W377" s="1322"/>
      <c r="X377" s="1322"/>
      <c r="Y377" s="1322"/>
      <c r="Z377" s="1322"/>
      <c r="AA377" s="1322"/>
      <c r="AB377" s="1322"/>
      <c r="AC377" s="1322"/>
      <c r="AD377" s="1322"/>
      <c r="AE377" s="405">
        <f t="shared" si="5"/>
        <v>0</v>
      </c>
    </row>
    <row r="378" spans="3:31" ht="18" hidden="1" customHeight="1">
      <c r="C378" s="1323" t="str">
        <f>T(ESTIMATE!B381)</f>
        <v/>
      </c>
      <c r="D378" s="1323" t="e">
        <f>T(#REF!)</f>
        <v>#REF!</v>
      </c>
      <c r="E378" s="1323" t="e">
        <f>T(#REF!)</f>
        <v>#REF!</v>
      </c>
      <c r="F378" s="1323" t="e">
        <f>T(#REF!)</f>
        <v>#REF!</v>
      </c>
      <c r="G378" s="1323" t="e">
        <f>T(#REF!)</f>
        <v>#REF!</v>
      </c>
      <c r="H378" s="1323"/>
      <c r="I378" s="1323"/>
      <c r="J378" s="1323" t="e">
        <f>T(#REF!)</f>
        <v>#REF!</v>
      </c>
      <c r="K378" s="1323" t="e">
        <f>T(#REF!)</f>
        <v>#REF!</v>
      </c>
      <c r="L378" s="1323" t="e">
        <f>T(#REF!)</f>
        <v>#REF!</v>
      </c>
      <c r="M378" s="1323" t="e">
        <f>T(#REF!)</f>
        <v>#REF!</v>
      </c>
      <c r="N378" s="1324">
        <f>ESTIMATE!R381</f>
        <v>0</v>
      </c>
      <c r="O378" s="1324"/>
      <c r="P378" s="1324" t="str">
        <f>T(ESTIMATE!U381)</f>
        <v/>
      </c>
      <c r="Q378" s="1324"/>
      <c r="R378" s="1322"/>
      <c r="S378" s="1322"/>
      <c r="T378" s="1322"/>
      <c r="U378" s="1322"/>
      <c r="V378" s="1322"/>
      <c r="W378" s="1322"/>
      <c r="X378" s="1322"/>
      <c r="Y378" s="1322"/>
      <c r="Z378" s="1322"/>
      <c r="AA378" s="1322"/>
      <c r="AB378" s="1322"/>
      <c r="AC378" s="1322"/>
      <c r="AD378" s="1322"/>
      <c r="AE378" s="405">
        <f t="shared" si="5"/>
        <v>0</v>
      </c>
    </row>
    <row r="379" spans="3:31" ht="18" hidden="1" customHeight="1">
      <c r="C379" s="1323" t="str">
        <f>T(ESTIMATE!B382)</f>
        <v/>
      </c>
      <c r="D379" s="1323" t="e">
        <f>T(#REF!)</f>
        <v>#REF!</v>
      </c>
      <c r="E379" s="1323" t="e">
        <f>T(#REF!)</f>
        <v>#REF!</v>
      </c>
      <c r="F379" s="1323" t="e">
        <f>T(#REF!)</f>
        <v>#REF!</v>
      </c>
      <c r="G379" s="1323" t="e">
        <f>T(#REF!)</f>
        <v>#REF!</v>
      </c>
      <c r="H379" s="1323"/>
      <c r="I379" s="1323"/>
      <c r="J379" s="1323" t="e">
        <f>T(#REF!)</f>
        <v>#REF!</v>
      </c>
      <c r="K379" s="1323" t="e">
        <f>T(#REF!)</f>
        <v>#REF!</v>
      </c>
      <c r="L379" s="1323" t="e">
        <f>T(#REF!)</f>
        <v>#REF!</v>
      </c>
      <c r="M379" s="1323" t="e">
        <f>T(#REF!)</f>
        <v>#REF!</v>
      </c>
      <c r="N379" s="1324">
        <f>ESTIMATE!R382</f>
        <v>0</v>
      </c>
      <c r="O379" s="1324"/>
      <c r="P379" s="1324" t="str">
        <f>T(ESTIMATE!U382)</f>
        <v/>
      </c>
      <c r="Q379" s="1324"/>
      <c r="R379" s="1322"/>
      <c r="S379" s="1322"/>
      <c r="T379" s="1322"/>
      <c r="U379" s="1322"/>
      <c r="V379" s="1322"/>
      <c r="W379" s="1322"/>
      <c r="X379" s="1322"/>
      <c r="Y379" s="1322"/>
      <c r="Z379" s="1322"/>
      <c r="AA379" s="1322"/>
      <c r="AB379" s="1322"/>
      <c r="AC379" s="1322"/>
      <c r="AD379" s="1322"/>
      <c r="AE379" s="405">
        <f t="shared" si="5"/>
        <v>0</v>
      </c>
    </row>
    <row r="380" spans="3:31" ht="18" hidden="1" customHeight="1">
      <c r="C380" s="1323" t="str">
        <f>T(ESTIMATE!B383)</f>
        <v/>
      </c>
      <c r="D380" s="1323" t="e">
        <f>T(#REF!)</f>
        <v>#REF!</v>
      </c>
      <c r="E380" s="1323" t="e">
        <f>T(#REF!)</f>
        <v>#REF!</v>
      </c>
      <c r="F380" s="1323" t="e">
        <f>T(#REF!)</f>
        <v>#REF!</v>
      </c>
      <c r="G380" s="1323" t="e">
        <f>T(#REF!)</f>
        <v>#REF!</v>
      </c>
      <c r="H380" s="1323"/>
      <c r="I380" s="1323"/>
      <c r="J380" s="1323" t="e">
        <f>T(#REF!)</f>
        <v>#REF!</v>
      </c>
      <c r="K380" s="1323" t="e">
        <f>T(#REF!)</f>
        <v>#REF!</v>
      </c>
      <c r="L380" s="1323" t="e">
        <f>T(#REF!)</f>
        <v>#REF!</v>
      </c>
      <c r="M380" s="1323" t="e">
        <f>T(#REF!)</f>
        <v>#REF!</v>
      </c>
      <c r="N380" s="1324">
        <f>ESTIMATE!R383</f>
        <v>0</v>
      </c>
      <c r="O380" s="1324"/>
      <c r="P380" s="1324" t="str">
        <f>T(ESTIMATE!U383)</f>
        <v/>
      </c>
      <c r="Q380" s="1324"/>
      <c r="R380" s="1322"/>
      <c r="S380" s="1322"/>
      <c r="T380" s="1322"/>
      <c r="U380" s="1322"/>
      <c r="V380" s="1322"/>
      <c r="W380" s="1322"/>
      <c r="X380" s="1322"/>
      <c r="Y380" s="1322"/>
      <c r="Z380" s="1322"/>
      <c r="AA380" s="1322"/>
      <c r="AB380" s="1322"/>
      <c r="AC380" s="1322"/>
      <c r="AD380" s="1322"/>
      <c r="AE380" s="405">
        <f t="shared" si="5"/>
        <v>0</v>
      </c>
    </row>
    <row r="381" spans="3:31" ht="18" hidden="1" customHeight="1">
      <c r="C381" s="1323" t="str">
        <f>T(ESTIMATE!B384)</f>
        <v/>
      </c>
      <c r="D381" s="1323" t="e">
        <f>T(#REF!)</f>
        <v>#REF!</v>
      </c>
      <c r="E381" s="1323" t="e">
        <f>T(#REF!)</f>
        <v>#REF!</v>
      </c>
      <c r="F381" s="1323" t="e">
        <f>T(#REF!)</f>
        <v>#REF!</v>
      </c>
      <c r="G381" s="1323" t="e">
        <f>T(#REF!)</f>
        <v>#REF!</v>
      </c>
      <c r="H381" s="1323"/>
      <c r="I381" s="1323"/>
      <c r="J381" s="1323" t="e">
        <f>T(#REF!)</f>
        <v>#REF!</v>
      </c>
      <c r="K381" s="1323" t="e">
        <f>T(#REF!)</f>
        <v>#REF!</v>
      </c>
      <c r="L381" s="1323" t="e">
        <f>T(#REF!)</f>
        <v>#REF!</v>
      </c>
      <c r="M381" s="1323" t="e">
        <f>T(#REF!)</f>
        <v>#REF!</v>
      </c>
      <c r="N381" s="1324">
        <f>ESTIMATE!R384</f>
        <v>0</v>
      </c>
      <c r="O381" s="1324"/>
      <c r="P381" s="1324" t="str">
        <f>T(ESTIMATE!U384)</f>
        <v/>
      </c>
      <c r="Q381" s="1324"/>
      <c r="R381" s="1322"/>
      <c r="S381" s="1322"/>
      <c r="T381" s="1322"/>
      <c r="U381" s="1322"/>
      <c r="V381" s="1322"/>
      <c r="W381" s="1322"/>
      <c r="X381" s="1322"/>
      <c r="Y381" s="1322"/>
      <c r="Z381" s="1322"/>
      <c r="AA381" s="1322"/>
      <c r="AB381" s="1322"/>
      <c r="AC381" s="1322"/>
      <c r="AD381" s="1322"/>
      <c r="AE381" s="405">
        <f t="shared" si="5"/>
        <v>0</v>
      </c>
    </row>
    <row r="382" spans="3:31" ht="18" hidden="1" customHeight="1">
      <c r="C382" s="1323" t="str">
        <f>T(ESTIMATE!B385)</f>
        <v/>
      </c>
      <c r="D382" s="1323" t="e">
        <f>T(#REF!)</f>
        <v>#REF!</v>
      </c>
      <c r="E382" s="1323" t="e">
        <f>T(#REF!)</f>
        <v>#REF!</v>
      </c>
      <c r="F382" s="1323" t="e">
        <f>T(#REF!)</f>
        <v>#REF!</v>
      </c>
      <c r="G382" s="1323" t="e">
        <f>T(#REF!)</f>
        <v>#REF!</v>
      </c>
      <c r="H382" s="1323"/>
      <c r="I382" s="1323"/>
      <c r="J382" s="1323" t="e">
        <f>T(#REF!)</f>
        <v>#REF!</v>
      </c>
      <c r="K382" s="1323" t="e">
        <f>T(#REF!)</f>
        <v>#REF!</v>
      </c>
      <c r="L382" s="1323" t="e">
        <f>T(#REF!)</f>
        <v>#REF!</v>
      </c>
      <c r="M382" s="1323" t="e">
        <f>T(#REF!)</f>
        <v>#REF!</v>
      </c>
      <c r="N382" s="1324">
        <f>ESTIMATE!R385</f>
        <v>0</v>
      </c>
      <c r="O382" s="1324"/>
      <c r="P382" s="1324" t="str">
        <f>T(ESTIMATE!U385)</f>
        <v/>
      </c>
      <c r="Q382" s="1324"/>
      <c r="R382" s="1322"/>
      <c r="S382" s="1322"/>
      <c r="T382" s="1322"/>
      <c r="U382" s="1322"/>
      <c r="V382" s="1322"/>
      <c r="W382" s="1322"/>
      <c r="X382" s="1322"/>
      <c r="Y382" s="1322"/>
      <c r="Z382" s="1322"/>
      <c r="AA382" s="1322"/>
      <c r="AB382" s="1322"/>
      <c r="AC382" s="1322"/>
      <c r="AD382" s="1322"/>
      <c r="AE382" s="405">
        <f t="shared" si="5"/>
        <v>0</v>
      </c>
    </row>
    <row r="383" spans="3:31" ht="18" hidden="1" customHeight="1">
      <c r="C383" s="1323" t="str">
        <f>T(ESTIMATE!B386)</f>
        <v/>
      </c>
      <c r="D383" s="1323" t="e">
        <f>T(#REF!)</f>
        <v>#REF!</v>
      </c>
      <c r="E383" s="1323" t="e">
        <f>T(#REF!)</f>
        <v>#REF!</v>
      </c>
      <c r="F383" s="1323" t="e">
        <f>T(#REF!)</f>
        <v>#REF!</v>
      </c>
      <c r="G383" s="1323" t="e">
        <f>T(#REF!)</f>
        <v>#REF!</v>
      </c>
      <c r="H383" s="1323"/>
      <c r="I383" s="1323"/>
      <c r="J383" s="1323" t="e">
        <f>T(#REF!)</f>
        <v>#REF!</v>
      </c>
      <c r="K383" s="1323" t="e">
        <f>T(#REF!)</f>
        <v>#REF!</v>
      </c>
      <c r="L383" s="1323" t="e">
        <f>T(#REF!)</f>
        <v>#REF!</v>
      </c>
      <c r="M383" s="1323" t="e">
        <f>T(#REF!)</f>
        <v>#REF!</v>
      </c>
      <c r="N383" s="1324">
        <f>ESTIMATE!R386</f>
        <v>0</v>
      </c>
      <c r="O383" s="1324"/>
      <c r="P383" s="1324" t="str">
        <f>T(ESTIMATE!U386)</f>
        <v/>
      </c>
      <c r="Q383" s="1324"/>
      <c r="R383" s="1322"/>
      <c r="S383" s="1322"/>
      <c r="T383" s="1322"/>
      <c r="U383" s="1322"/>
      <c r="V383" s="1322"/>
      <c r="W383" s="1322"/>
      <c r="X383" s="1322"/>
      <c r="Y383" s="1322"/>
      <c r="Z383" s="1322"/>
      <c r="AA383" s="1322"/>
      <c r="AB383" s="1322"/>
      <c r="AC383" s="1322"/>
      <c r="AD383" s="1322"/>
      <c r="AE383" s="405">
        <f t="shared" si="5"/>
        <v>0</v>
      </c>
    </row>
    <row r="384" spans="3:31" ht="18" hidden="1" customHeight="1">
      <c r="C384" s="1323" t="str">
        <f>T(ESTIMATE!B387)</f>
        <v/>
      </c>
      <c r="D384" s="1323" t="e">
        <f>T(#REF!)</f>
        <v>#REF!</v>
      </c>
      <c r="E384" s="1323" t="e">
        <f>T(#REF!)</f>
        <v>#REF!</v>
      </c>
      <c r="F384" s="1323" t="e">
        <f>T(#REF!)</f>
        <v>#REF!</v>
      </c>
      <c r="G384" s="1323" t="e">
        <f>T(#REF!)</f>
        <v>#REF!</v>
      </c>
      <c r="H384" s="1323"/>
      <c r="I384" s="1323"/>
      <c r="J384" s="1323" t="e">
        <f>T(#REF!)</f>
        <v>#REF!</v>
      </c>
      <c r="K384" s="1323" t="e">
        <f>T(#REF!)</f>
        <v>#REF!</v>
      </c>
      <c r="L384" s="1323" t="e">
        <f>T(#REF!)</f>
        <v>#REF!</v>
      </c>
      <c r="M384" s="1323" t="e">
        <f>T(#REF!)</f>
        <v>#REF!</v>
      </c>
      <c r="N384" s="1324">
        <f>ESTIMATE!R387</f>
        <v>0</v>
      </c>
      <c r="O384" s="1324"/>
      <c r="P384" s="1324" t="str">
        <f>T(ESTIMATE!U387)</f>
        <v/>
      </c>
      <c r="Q384" s="1324"/>
      <c r="R384" s="1322"/>
      <c r="S384" s="1322"/>
      <c r="T384" s="1322"/>
      <c r="U384" s="1322"/>
      <c r="V384" s="1322"/>
      <c r="W384" s="1322"/>
      <c r="X384" s="1322"/>
      <c r="Y384" s="1322"/>
      <c r="Z384" s="1322"/>
      <c r="AA384" s="1322"/>
      <c r="AB384" s="1322"/>
      <c r="AC384" s="1322"/>
      <c r="AD384" s="1322"/>
      <c r="AE384" s="405">
        <f t="shared" si="5"/>
        <v>0</v>
      </c>
    </row>
    <row r="385" spans="3:31" ht="18" hidden="1" customHeight="1">
      <c r="C385" s="1323" t="str">
        <f>T(ESTIMATE!B388)</f>
        <v/>
      </c>
      <c r="D385" s="1323" t="e">
        <f>T(#REF!)</f>
        <v>#REF!</v>
      </c>
      <c r="E385" s="1323" t="e">
        <f>T(#REF!)</f>
        <v>#REF!</v>
      </c>
      <c r="F385" s="1323" t="e">
        <f>T(#REF!)</f>
        <v>#REF!</v>
      </c>
      <c r="G385" s="1323" t="e">
        <f>T(#REF!)</f>
        <v>#REF!</v>
      </c>
      <c r="H385" s="1323"/>
      <c r="I385" s="1323"/>
      <c r="J385" s="1323" t="e">
        <f>T(#REF!)</f>
        <v>#REF!</v>
      </c>
      <c r="K385" s="1323" t="e">
        <f>T(#REF!)</f>
        <v>#REF!</v>
      </c>
      <c r="L385" s="1323" t="e">
        <f>T(#REF!)</f>
        <v>#REF!</v>
      </c>
      <c r="M385" s="1323" t="e">
        <f>T(#REF!)</f>
        <v>#REF!</v>
      </c>
      <c r="N385" s="1324">
        <f>ESTIMATE!R388</f>
        <v>0</v>
      </c>
      <c r="O385" s="1324"/>
      <c r="P385" s="1324" t="str">
        <f>T(ESTIMATE!U388)</f>
        <v/>
      </c>
      <c r="Q385" s="1324"/>
      <c r="R385" s="1322"/>
      <c r="S385" s="1322"/>
      <c r="T385" s="1322"/>
      <c r="U385" s="1322"/>
      <c r="V385" s="1322"/>
      <c r="W385" s="1322"/>
      <c r="X385" s="1322"/>
      <c r="Y385" s="1322"/>
      <c r="Z385" s="1322"/>
      <c r="AA385" s="1322"/>
      <c r="AB385" s="1322"/>
      <c r="AC385" s="1322"/>
      <c r="AD385" s="1322"/>
      <c r="AE385" s="405">
        <f t="shared" si="5"/>
        <v>0</v>
      </c>
    </row>
    <row r="386" spans="3:31" ht="18" hidden="1" customHeight="1">
      <c r="C386" s="1323" t="str">
        <f>T(ESTIMATE!B389)</f>
        <v/>
      </c>
      <c r="D386" s="1323" t="e">
        <f>T(#REF!)</f>
        <v>#REF!</v>
      </c>
      <c r="E386" s="1323" t="e">
        <f>T(#REF!)</f>
        <v>#REF!</v>
      </c>
      <c r="F386" s="1323" t="e">
        <f>T(#REF!)</f>
        <v>#REF!</v>
      </c>
      <c r="G386" s="1323" t="e">
        <f>T(#REF!)</f>
        <v>#REF!</v>
      </c>
      <c r="H386" s="1323"/>
      <c r="I386" s="1323"/>
      <c r="J386" s="1323" t="e">
        <f>T(#REF!)</f>
        <v>#REF!</v>
      </c>
      <c r="K386" s="1323" t="e">
        <f>T(#REF!)</f>
        <v>#REF!</v>
      </c>
      <c r="L386" s="1323" t="e">
        <f>T(#REF!)</f>
        <v>#REF!</v>
      </c>
      <c r="M386" s="1323" t="e">
        <f>T(#REF!)</f>
        <v>#REF!</v>
      </c>
      <c r="N386" s="1324">
        <f>ESTIMATE!R389</f>
        <v>0</v>
      </c>
      <c r="O386" s="1324"/>
      <c r="P386" s="1324" t="str">
        <f>T(ESTIMATE!U389)</f>
        <v/>
      </c>
      <c r="Q386" s="1324"/>
      <c r="R386" s="1322"/>
      <c r="S386" s="1322"/>
      <c r="T386" s="1322"/>
      <c r="U386" s="1322"/>
      <c r="V386" s="1322"/>
      <c r="W386" s="1322"/>
      <c r="X386" s="1322"/>
      <c r="Y386" s="1322"/>
      <c r="Z386" s="1322"/>
      <c r="AA386" s="1322"/>
      <c r="AB386" s="1322"/>
      <c r="AC386" s="1322"/>
      <c r="AD386" s="1322"/>
      <c r="AE386" s="405">
        <f t="shared" si="5"/>
        <v>0</v>
      </c>
    </row>
    <row r="387" spans="3:31" ht="18" hidden="1" customHeight="1">
      <c r="C387" s="1323" t="str">
        <f>T(ESTIMATE!B390)</f>
        <v/>
      </c>
      <c r="D387" s="1323" t="e">
        <f>T(#REF!)</f>
        <v>#REF!</v>
      </c>
      <c r="E387" s="1323" t="e">
        <f>T(#REF!)</f>
        <v>#REF!</v>
      </c>
      <c r="F387" s="1323" t="e">
        <f>T(#REF!)</f>
        <v>#REF!</v>
      </c>
      <c r="G387" s="1323" t="e">
        <f>T(#REF!)</f>
        <v>#REF!</v>
      </c>
      <c r="H387" s="1323"/>
      <c r="I387" s="1323"/>
      <c r="J387" s="1323" t="e">
        <f>T(#REF!)</f>
        <v>#REF!</v>
      </c>
      <c r="K387" s="1323" t="e">
        <f>T(#REF!)</f>
        <v>#REF!</v>
      </c>
      <c r="L387" s="1323" t="e">
        <f>T(#REF!)</f>
        <v>#REF!</v>
      </c>
      <c r="M387" s="1323" t="e">
        <f>T(#REF!)</f>
        <v>#REF!</v>
      </c>
      <c r="N387" s="1324">
        <f>ESTIMATE!R390</f>
        <v>0</v>
      </c>
      <c r="O387" s="1324"/>
      <c r="P387" s="1324" t="str">
        <f>T(ESTIMATE!U390)</f>
        <v/>
      </c>
      <c r="Q387" s="1324"/>
      <c r="R387" s="1322"/>
      <c r="S387" s="1322"/>
      <c r="T387" s="1322"/>
      <c r="U387" s="1322"/>
      <c r="V387" s="1322"/>
      <c r="W387" s="1322"/>
      <c r="X387" s="1322"/>
      <c r="Y387" s="1322"/>
      <c r="Z387" s="1322"/>
      <c r="AA387" s="1322"/>
      <c r="AB387" s="1322"/>
      <c r="AC387" s="1322"/>
      <c r="AD387" s="1322"/>
      <c r="AE387" s="405">
        <f t="shared" si="5"/>
        <v>0</v>
      </c>
    </row>
    <row r="388" spans="3:31" ht="18" hidden="1" customHeight="1">
      <c r="C388" s="1323" t="str">
        <f>T(ESTIMATE!B391)</f>
        <v/>
      </c>
      <c r="D388" s="1323" t="e">
        <f>T(#REF!)</f>
        <v>#REF!</v>
      </c>
      <c r="E388" s="1323" t="e">
        <f>T(#REF!)</f>
        <v>#REF!</v>
      </c>
      <c r="F388" s="1323" t="e">
        <f>T(#REF!)</f>
        <v>#REF!</v>
      </c>
      <c r="G388" s="1323" t="e">
        <f>T(#REF!)</f>
        <v>#REF!</v>
      </c>
      <c r="H388" s="1323"/>
      <c r="I388" s="1323"/>
      <c r="J388" s="1323" t="e">
        <f>T(#REF!)</f>
        <v>#REF!</v>
      </c>
      <c r="K388" s="1323" t="e">
        <f>T(#REF!)</f>
        <v>#REF!</v>
      </c>
      <c r="L388" s="1323" t="e">
        <f>T(#REF!)</f>
        <v>#REF!</v>
      </c>
      <c r="M388" s="1323" t="e">
        <f>T(#REF!)</f>
        <v>#REF!</v>
      </c>
      <c r="N388" s="1324">
        <f>ESTIMATE!R391</f>
        <v>0</v>
      </c>
      <c r="O388" s="1324"/>
      <c r="P388" s="1324" t="str">
        <f>T(ESTIMATE!U391)</f>
        <v/>
      </c>
      <c r="Q388" s="1324"/>
      <c r="R388" s="1322"/>
      <c r="S388" s="1322"/>
      <c r="T388" s="1322"/>
      <c r="U388" s="1322"/>
      <c r="V388" s="1322"/>
      <c r="W388" s="1322"/>
      <c r="X388" s="1322"/>
      <c r="Y388" s="1322"/>
      <c r="Z388" s="1322"/>
      <c r="AA388" s="1322"/>
      <c r="AB388" s="1322"/>
      <c r="AC388" s="1322"/>
      <c r="AD388" s="1322"/>
      <c r="AE388" s="405">
        <f t="shared" si="5"/>
        <v>0</v>
      </c>
    </row>
    <row r="389" spans="3:31" ht="18" hidden="1" customHeight="1">
      <c r="C389" s="1323" t="str">
        <f>T(ESTIMATE!B392)</f>
        <v/>
      </c>
      <c r="D389" s="1323" t="e">
        <f>T(#REF!)</f>
        <v>#REF!</v>
      </c>
      <c r="E389" s="1323" t="e">
        <f>T(#REF!)</f>
        <v>#REF!</v>
      </c>
      <c r="F389" s="1323" t="e">
        <f>T(#REF!)</f>
        <v>#REF!</v>
      </c>
      <c r="G389" s="1323" t="e">
        <f>T(#REF!)</f>
        <v>#REF!</v>
      </c>
      <c r="H389" s="1323"/>
      <c r="I389" s="1323"/>
      <c r="J389" s="1323" t="e">
        <f>T(#REF!)</f>
        <v>#REF!</v>
      </c>
      <c r="K389" s="1323" t="e">
        <f>T(#REF!)</f>
        <v>#REF!</v>
      </c>
      <c r="L389" s="1323" t="e">
        <f>T(#REF!)</f>
        <v>#REF!</v>
      </c>
      <c r="M389" s="1323" t="e">
        <f>T(#REF!)</f>
        <v>#REF!</v>
      </c>
      <c r="N389" s="1324">
        <f>ESTIMATE!R392</f>
        <v>0</v>
      </c>
      <c r="O389" s="1324"/>
      <c r="P389" s="1324" t="str">
        <f>T(ESTIMATE!U392)</f>
        <v/>
      </c>
      <c r="Q389" s="1324"/>
      <c r="R389" s="1322"/>
      <c r="S389" s="1322"/>
      <c r="T389" s="1322"/>
      <c r="U389" s="1322"/>
      <c r="V389" s="1322"/>
      <c r="W389" s="1322"/>
      <c r="X389" s="1322"/>
      <c r="Y389" s="1322"/>
      <c r="Z389" s="1322"/>
      <c r="AA389" s="1322"/>
      <c r="AB389" s="1322"/>
      <c r="AC389" s="1322"/>
      <c r="AD389" s="1322"/>
      <c r="AE389" s="405">
        <f t="shared" si="5"/>
        <v>0</v>
      </c>
    </row>
    <row r="390" spans="3:31" ht="18" hidden="1" customHeight="1">
      <c r="C390" s="1323" t="str">
        <f>T(ESTIMATE!B393)</f>
        <v/>
      </c>
      <c r="D390" s="1323" t="e">
        <f>T(#REF!)</f>
        <v>#REF!</v>
      </c>
      <c r="E390" s="1323" t="e">
        <f>T(#REF!)</f>
        <v>#REF!</v>
      </c>
      <c r="F390" s="1323" t="e">
        <f>T(#REF!)</f>
        <v>#REF!</v>
      </c>
      <c r="G390" s="1323" t="e">
        <f>T(#REF!)</f>
        <v>#REF!</v>
      </c>
      <c r="H390" s="1323"/>
      <c r="I390" s="1323"/>
      <c r="J390" s="1323" t="e">
        <f>T(#REF!)</f>
        <v>#REF!</v>
      </c>
      <c r="K390" s="1323" t="e">
        <f>T(#REF!)</f>
        <v>#REF!</v>
      </c>
      <c r="L390" s="1323" t="e">
        <f>T(#REF!)</f>
        <v>#REF!</v>
      </c>
      <c r="M390" s="1323" t="e">
        <f>T(#REF!)</f>
        <v>#REF!</v>
      </c>
      <c r="N390" s="1324">
        <f>ESTIMATE!R393</f>
        <v>0</v>
      </c>
      <c r="O390" s="1324"/>
      <c r="P390" s="1324" t="str">
        <f>T(ESTIMATE!U393)</f>
        <v/>
      </c>
      <c r="Q390" s="1324"/>
      <c r="R390" s="1322"/>
      <c r="S390" s="1322"/>
      <c r="T390" s="1322"/>
      <c r="U390" s="1322"/>
      <c r="V390" s="1322"/>
      <c r="W390" s="1322"/>
      <c r="X390" s="1322"/>
      <c r="Y390" s="1322"/>
      <c r="Z390" s="1322"/>
      <c r="AA390" s="1322"/>
      <c r="AB390" s="1322"/>
      <c r="AC390" s="1322"/>
      <c r="AD390" s="1322"/>
      <c r="AE390" s="405">
        <f t="shared" si="5"/>
        <v>0</v>
      </c>
    </row>
    <row r="391" spans="3:31" ht="18" hidden="1" customHeight="1">
      <c r="C391" s="1323" t="str">
        <f>T(ESTIMATE!B394)</f>
        <v/>
      </c>
      <c r="D391" s="1323" t="e">
        <f>T(#REF!)</f>
        <v>#REF!</v>
      </c>
      <c r="E391" s="1323" t="e">
        <f>T(#REF!)</f>
        <v>#REF!</v>
      </c>
      <c r="F391" s="1323" t="e">
        <f>T(#REF!)</f>
        <v>#REF!</v>
      </c>
      <c r="G391" s="1323" t="e">
        <f>T(#REF!)</f>
        <v>#REF!</v>
      </c>
      <c r="H391" s="1323"/>
      <c r="I391" s="1323"/>
      <c r="J391" s="1323" t="e">
        <f>T(#REF!)</f>
        <v>#REF!</v>
      </c>
      <c r="K391" s="1323" t="e">
        <f>T(#REF!)</f>
        <v>#REF!</v>
      </c>
      <c r="L391" s="1323" t="e">
        <f>T(#REF!)</f>
        <v>#REF!</v>
      </c>
      <c r="M391" s="1323" t="e">
        <f>T(#REF!)</f>
        <v>#REF!</v>
      </c>
      <c r="N391" s="1324">
        <f>ESTIMATE!R394</f>
        <v>0</v>
      </c>
      <c r="O391" s="1324"/>
      <c r="P391" s="1324" t="str">
        <f>T(ESTIMATE!U394)</f>
        <v/>
      </c>
      <c r="Q391" s="1324"/>
      <c r="R391" s="1322"/>
      <c r="S391" s="1322"/>
      <c r="T391" s="1322"/>
      <c r="U391" s="1322"/>
      <c r="V391" s="1322"/>
      <c r="W391" s="1322"/>
      <c r="X391" s="1322"/>
      <c r="Y391" s="1322"/>
      <c r="Z391" s="1322"/>
      <c r="AA391" s="1322"/>
      <c r="AB391" s="1322"/>
      <c r="AC391" s="1322"/>
      <c r="AD391" s="1322"/>
      <c r="AE391" s="405">
        <f t="shared" si="5"/>
        <v>0</v>
      </c>
    </row>
    <row r="392" spans="3:31" ht="18" hidden="1" customHeight="1">
      <c r="C392" s="1323" t="str">
        <f>T(ESTIMATE!B395)</f>
        <v/>
      </c>
      <c r="D392" s="1323" t="e">
        <f>T(#REF!)</f>
        <v>#REF!</v>
      </c>
      <c r="E392" s="1323" t="e">
        <f>T(#REF!)</f>
        <v>#REF!</v>
      </c>
      <c r="F392" s="1323" t="e">
        <f>T(#REF!)</f>
        <v>#REF!</v>
      </c>
      <c r="G392" s="1323" t="e">
        <f>T(#REF!)</f>
        <v>#REF!</v>
      </c>
      <c r="H392" s="1323"/>
      <c r="I392" s="1323"/>
      <c r="J392" s="1323" t="e">
        <f>T(#REF!)</f>
        <v>#REF!</v>
      </c>
      <c r="K392" s="1323" t="e">
        <f>T(#REF!)</f>
        <v>#REF!</v>
      </c>
      <c r="L392" s="1323" t="e">
        <f>T(#REF!)</f>
        <v>#REF!</v>
      </c>
      <c r="M392" s="1323" t="e">
        <f>T(#REF!)</f>
        <v>#REF!</v>
      </c>
      <c r="N392" s="1324">
        <f>ESTIMATE!R395</f>
        <v>0</v>
      </c>
      <c r="O392" s="1324"/>
      <c r="P392" s="1324" t="str">
        <f>T(ESTIMATE!U395)</f>
        <v/>
      </c>
      <c r="Q392" s="1324"/>
      <c r="R392" s="1322"/>
      <c r="S392" s="1322"/>
      <c r="T392" s="1322"/>
      <c r="U392" s="1322"/>
      <c r="V392" s="1322"/>
      <c r="W392" s="1322"/>
      <c r="X392" s="1322"/>
      <c r="Y392" s="1322"/>
      <c r="Z392" s="1322"/>
      <c r="AA392" s="1322"/>
      <c r="AB392" s="1322"/>
      <c r="AC392" s="1322"/>
      <c r="AD392" s="1322"/>
      <c r="AE392" s="405">
        <f t="shared" si="5"/>
        <v>0</v>
      </c>
    </row>
    <row r="393" spans="3:31" ht="18" hidden="1" customHeight="1">
      <c r="C393" s="1323" t="str">
        <f>T(ESTIMATE!B396)</f>
        <v/>
      </c>
      <c r="D393" s="1323" t="e">
        <f>T(#REF!)</f>
        <v>#REF!</v>
      </c>
      <c r="E393" s="1323" t="e">
        <f>T(#REF!)</f>
        <v>#REF!</v>
      </c>
      <c r="F393" s="1323" t="e">
        <f>T(#REF!)</f>
        <v>#REF!</v>
      </c>
      <c r="G393" s="1323" t="e">
        <f>T(#REF!)</f>
        <v>#REF!</v>
      </c>
      <c r="H393" s="1323"/>
      <c r="I393" s="1323"/>
      <c r="J393" s="1323" t="e">
        <f>T(#REF!)</f>
        <v>#REF!</v>
      </c>
      <c r="K393" s="1323" t="e">
        <f>T(#REF!)</f>
        <v>#REF!</v>
      </c>
      <c r="L393" s="1323" t="e">
        <f>T(#REF!)</f>
        <v>#REF!</v>
      </c>
      <c r="M393" s="1323" t="e">
        <f>T(#REF!)</f>
        <v>#REF!</v>
      </c>
      <c r="N393" s="1324">
        <f>ESTIMATE!R396</f>
        <v>0</v>
      </c>
      <c r="O393" s="1324"/>
      <c r="P393" s="1324" t="str">
        <f>T(ESTIMATE!U396)</f>
        <v/>
      </c>
      <c r="Q393" s="1324"/>
      <c r="R393" s="1322"/>
      <c r="S393" s="1322"/>
      <c r="T393" s="1322"/>
      <c r="U393" s="1322"/>
      <c r="V393" s="1322"/>
      <c r="W393" s="1322"/>
      <c r="X393" s="1322"/>
      <c r="Y393" s="1322"/>
      <c r="Z393" s="1322"/>
      <c r="AA393" s="1322"/>
      <c r="AB393" s="1322"/>
      <c r="AC393" s="1322"/>
      <c r="AD393" s="1322"/>
      <c r="AE393" s="405">
        <f t="shared" si="5"/>
        <v>0</v>
      </c>
    </row>
    <row r="394" spans="3:31" ht="18" hidden="1" customHeight="1">
      <c r="C394" s="1323" t="str">
        <f>T(ESTIMATE!B397)</f>
        <v/>
      </c>
      <c r="D394" s="1323" t="e">
        <f>T(#REF!)</f>
        <v>#REF!</v>
      </c>
      <c r="E394" s="1323" t="e">
        <f>T(#REF!)</f>
        <v>#REF!</v>
      </c>
      <c r="F394" s="1323" t="e">
        <f>T(#REF!)</f>
        <v>#REF!</v>
      </c>
      <c r="G394" s="1323" t="e">
        <f>T(#REF!)</f>
        <v>#REF!</v>
      </c>
      <c r="H394" s="1323"/>
      <c r="I394" s="1323"/>
      <c r="J394" s="1323" t="e">
        <f>T(#REF!)</f>
        <v>#REF!</v>
      </c>
      <c r="K394" s="1323" t="e">
        <f>T(#REF!)</f>
        <v>#REF!</v>
      </c>
      <c r="L394" s="1323" t="e">
        <f>T(#REF!)</f>
        <v>#REF!</v>
      </c>
      <c r="M394" s="1323" t="e">
        <f>T(#REF!)</f>
        <v>#REF!</v>
      </c>
      <c r="N394" s="1324">
        <f>ESTIMATE!R397</f>
        <v>0</v>
      </c>
      <c r="O394" s="1324"/>
      <c r="P394" s="1324" t="str">
        <f>T(ESTIMATE!U397)</f>
        <v/>
      </c>
      <c r="Q394" s="1324"/>
      <c r="R394" s="1322"/>
      <c r="S394" s="1322"/>
      <c r="T394" s="1322"/>
      <c r="U394" s="1322"/>
      <c r="V394" s="1322"/>
      <c r="W394" s="1322"/>
      <c r="X394" s="1322"/>
      <c r="Y394" s="1322"/>
      <c r="Z394" s="1322"/>
      <c r="AA394" s="1322"/>
      <c r="AB394" s="1322"/>
      <c r="AC394" s="1322"/>
      <c r="AD394" s="1322"/>
      <c r="AE394" s="405">
        <f t="shared" si="5"/>
        <v>0</v>
      </c>
    </row>
    <row r="395" spans="3:31" ht="18" hidden="1" customHeight="1">
      <c r="C395" s="1323" t="str">
        <f>T(ESTIMATE!B398)</f>
        <v/>
      </c>
      <c r="D395" s="1323" t="e">
        <f>T(#REF!)</f>
        <v>#REF!</v>
      </c>
      <c r="E395" s="1323" t="e">
        <f>T(#REF!)</f>
        <v>#REF!</v>
      </c>
      <c r="F395" s="1323" t="e">
        <f>T(#REF!)</f>
        <v>#REF!</v>
      </c>
      <c r="G395" s="1323" t="e">
        <f>T(#REF!)</f>
        <v>#REF!</v>
      </c>
      <c r="H395" s="1323"/>
      <c r="I395" s="1323"/>
      <c r="J395" s="1323" t="e">
        <f>T(#REF!)</f>
        <v>#REF!</v>
      </c>
      <c r="K395" s="1323" t="e">
        <f>T(#REF!)</f>
        <v>#REF!</v>
      </c>
      <c r="L395" s="1323" t="e">
        <f>T(#REF!)</f>
        <v>#REF!</v>
      </c>
      <c r="M395" s="1323" t="e">
        <f>T(#REF!)</f>
        <v>#REF!</v>
      </c>
      <c r="N395" s="1324">
        <f>ESTIMATE!R398</f>
        <v>0</v>
      </c>
      <c r="O395" s="1324"/>
      <c r="P395" s="1324" t="str">
        <f>T(ESTIMATE!U398)</f>
        <v/>
      </c>
      <c r="Q395" s="1324"/>
      <c r="R395" s="1322"/>
      <c r="S395" s="1322"/>
      <c r="T395" s="1322"/>
      <c r="U395" s="1322"/>
      <c r="V395" s="1322"/>
      <c r="W395" s="1322"/>
      <c r="X395" s="1322"/>
      <c r="Y395" s="1322"/>
      <c r="Z395" s="1322"/>
      <c r="AA395" s="1322"/>
      <c r="AB395" s="1322"/>
      <c r="AC395" s="1322"/>
      <c r="AD395" s="1322"/>
      <c r="AE395" s="405">
        <f t="shared" si="5"/>
        <v>0</v>
      </c>
    </row>
    <row r="396" spans="3:31" ht="18" hidden="1" customHeight="1">
      <c r="C396" s="1323" t="str">
        <f>T(ESTIMATE!B399)</f>
        <v/>
      </c>
      <c r="D396" s="1323" t="e">
        <f>T(#REF!)</f>
        <v>#REF!</v>
      </c>
      <c r="E396" s="1323" t="e">
        <f>T(#REF!)</f>
        <v>#REF!</v>
      </c>
      <c r="F396" s="1323" t="e">
        <f>T(#REF!)</f>
        <v>#REF!</v>
      </c>
      <c r="G396" s="1323" t="e">
        <f>T(#REF!)</f>
        <v>#REF!</v>
      </c>
      <c r="H396" s="1323"/>
      <c r="I396" s="1323"/>
      <c r="J396" s="1323" t="e">
        <f>T(#REF!)</f>
        <v>#REF!</v>
      </c>
      <c r="K396" s="1323" t="e">
        <f>T(#REF!)</f>
        <v>#REF!</v>
      </c>
      <c r="L396" s="1323" t="e">
        <f>T(#REF!)</f>
        <v>#REF!</v>
      </c>
      <c r="M396" s="1323" t="e">
        <f>T(#REF!)</f>
        <v>#REF!</v>
      </c>
      <c r="N396" s="1324">
        <f>ESTIMATE!R399</f>
        <v>0</v>
      </c>
      <c r="O396" s="1324"/>
      <c r="P396" s="1324" t="str">
        <f>T(ESTIMATE!U399)</f>
        <v/>
      </c>
      <c r="Q396" s="1324"/>
      <c r="R396" s="1322"/>
      <c r="S396" s="1322"/>
      <c r="T396" s="1322"/>
      <c r="U396" s="1322"/>
      <c r="V396" s="1322"/>
      <c r="W396" s="1322"/>
      <c r="X396" s="1322"/>
      <c r="Y396" s="1322"/>
      <c r="Z396" s="1322"/>
      <c r="AA396" s="1322"/>
      <c r="AB396" s="1322"/>
      <c r="AC396" s="1322"/>
      <c r="AD396" s="1322"/>
      <c r="AE396" s="405">
        <f t="shared" si="5"/>
        <v>0</v>
      </c>
    </row>
    <row r="397" spans="3:31" ht="18" hidden="1" customHeight="1">
      <c r="C397" s="1323" t="str">
        <f>T(ESTIMATE!B400)</f>
        <v/>
      </c>
      <c r="D397" s="1323" t="e">
        <f>T(#REF!)</f>
        <v>#REF!</v>
      </c>
      <c r="E397" s="1323" t="e">
        <f>T(#REF!)</f>
        <v>#REF!</v>
      </c>
      <c r="F397" s="1323" t="e">
        <f>T(#REF!)</f>
        <v>#REF!</v>
      </c>
      <c r="G397" s="1323" t="e">
        <f>T(#REF!)</f>
        <v>#REF!</v>
      </c>
      <c r="H397" s="1323"/>
      <c r="I397" s="1323"/>
      <c r="J397" s="1323" t="e">
        <f>T(#REF!)</f>
        <v>#REF!</v>
      </c>
      <c r="K397" s="1323" t="e">
        <f>T(#REF!)</f>
        <v>#REF!</v>
      </c>
      <c r="L397" s="1323" t="e">
        <f>T(#REF!)</f>
        <v>#REF!</v>
      </c>
      <c r="M397" s="1323" t="e">
        <f>T(#REF!)</f>
        <v>#REF!</v>
      </c>
      <c r="N397" s="1324">
        <f>ESTIMATE!R400</f>
        <v>0</v>
      </c>
      <c r="O397" s="1324"/>
      <c r="P397" s="1324" t="str">
        <f>T(ESTIMATE!U400)</f>
        <v/>
      </c>
      <c r="Q397" s="1324"/>
      <c r="R397" s="1322"/>
      <c r="S397" s="1322"/>
      <c r="T397" s="1322"/>
      <c r="U397" s="1322"/>
      <c r="V397" s="1322"/>
      <c r="W397" s="1322"/>
      <c r="X397" s="1322"/>
      <c r="Y397" s="1322"/>
      <c r="Z397" s="1322"/>
      <c r="AA397" s="1322"/>
      <c r="AB397" s="1322"/>
      <c r="AC397" s="1322"/>
      <c r="AD397" s="1322"/>
      <c r="AE397" s="405">
        <f t="shared" si="5"/>
        <v>0</v>
      </c>
    </row>
    <row r="398" spans="3:31" ht="18" hidden="1" customHeight="1">
      <c r="C398" s="1323" t="str">
        <f>T(ESTIMATE!B401)</f>
        <v/>
      </c>
      <c r="D398" s="1323" t="e">
        <f>T(#REF!)</f>
        <v>#REF!</v>
      </c>
      <c r="E398" s="1323" t="e">
        <f>T(#REF!)</f>
        <v>#REF!</v>
      </c>
      <c r="F398" s="1323" t="e">
        <f>T(#REF!)</f>
        <v>#REF!</v>
      </c>
      <c r="G398" s="1323" t="e">
        <f>T(#REF!)</f>
        <v>#REF!</v>
      </c>
      <c r="H398" s="1323"/>
      <c r="I398" s="1323"/>
      <c r="J398" s="1323" t="e">
        <f>T(#REF!)</f>
        <v>#REF!</v>
      </c>
      <c r="K398" s="1323" t="e">
        <f>T(#REF!)</f>
        <v>#REF!</v>
      </c>
      <c r="L398" s="1323" t="e">
        <f>T(#REF!)</f>
        <v>#REF!</v>
      </c>
      <c r="M398" s="1323" t="e">
        <f>T(#REF!)</f>
        <v>#REF!</v>
      </c>
      <c r="N398" s="1324">
        <f>ESTIMATE!R401</f>
        <v>0</v>
      </c>
      <c r="O398" s="1324"/>
      <c r="P398" s="1324" t="str">
        <f>T(ESTIMATE!U401)</f>
        <v/>
      </c>
      <c r="Q398" s="1324"/>
      <c r="R398" s="1322"/>
      <c r="S398" s="1322"/>
      <c r="T398" s="1322"/>
      <c r="U398" s="1322"/>
      <c r="V398" s="1322"/>
      <c r="W398" s="1322"/>
      <c r="X398" s="1322"/>
      <c r="Y398" s="1322"/>
      <c r="Z398" s="1322"/>
      <c r="AA398" s="1322"/>
      <c r="AB398" s="1322"/>
      <c r="AC398" s="1322"/>
      <c r="AD398" s="1322"/>
      <c r="AE398" s="405">
        <f t="shared" si="5"/>
        <v>0</v>
      </c>
    </row>
    <row r="399" spans="3:31" ht="18" hidden="1" customHeight="1">
      <c r="C399" s="1323" t="str">
        <f>T(ESTIMATE!B402)</f>
        <v/>
      </c>
      <c r="D399" s="1323" t="e">
        <f>T(#REF!)</f>
        <v>#REF!</v>
      </c>
      <c r="E399" s="1323" t="e">
        <f>T(#REF!)</f>
        <v>#REF!</v>
      </c>
      <c r="F399" s="1323" t="e">
        <f>T(#REF!)</f>
        <v>#REF!</v>
      </c>
      <c r="G399" s="1323" t="e">
        <f>T(#REF!)</f>
        <v>#REF!</v>
      </c>
      <c r="H399" s="1323"/>
      <c r="I399" s="1323"/>
      <c r="J399" s="1323" t="e">
        <f>T(#REF!)</f>
        <v>#REF!</v>
      </c>
      <c r="K399" s="1323" t="e">
        <f>T(#REF!)</f>
        <v>#REF!</v>
      </c>
      <c r="L399" s="1323" t="e">
        <f>T(#REF!)</f>
        <v>#REF!</v>
      </c>
      <c r="M399" s="1323" t="e">
        <f>T(#REF!)</f>
        <v>#REF!</v>
      </c>
      <c r="N399" s="1324">
        <f>ESTIMATE!R402</f>
        <v>0</v>
      </c>
      <c r="O399" s="1324"/>
      <c r="P399" s="1324" t="str">
        <f>T(ESTIMATE!U402)</f>
        <v/>
      </c>
      <c r="Q399" s="1324"/>
      <c r="R399" s="1322"/>
      <c r="S399" s="1322"/>
      <c r="T399" s="1322"/>
      <c r="U399" s="1322"/>
      <c r="V399" s="1322"/>
      <c r="W399" s="1322"/>
      <c r="X399" s="1322"/>
      <c r="Y399" s="1322"/>
      <c r="Z399" s="1322"/>
      <c r="AA399" s="1322"/>
      <c r="AB399" s="1322"/>
      <c r="AC399" s="1322"/>
      <c r="AD399" s="1322"/>
      <c r="AE399" s="405">
        <f t="shared" si="5"/>
        <v>0</v>
      </c>
    </row>
    <row r="400" spans="3:31" ht="18" hidden="1" customHeight="1">
      <c r="C400" s="1323" t="str">
        <f>T(ESTIMATE!B403)</f>
        <v/>
      </c>
      <c r="D400" s="1323" t="e">
        <f>T(#REF!)</f>
        <v>#REF!</v>
      </c>
      <c r="E400" s="1323" t="e">
        <f>T(#REF!)</f>
        <v>#REF!</v>
      </c>
      <c r="F400" s="1323" t="e">
        <f>T(#REF!)</f>
        <v>#REF!</v>
      </c>
      <c r="G400" s="1323" t="e">
        <f>T(#REF!)</f>
        <v>#REF!</v>
      </c>
      <c r="H400" s="1323"/>
      <c r="I400" s="1323"/>
      <c r="J400" s="1323" t="e">
        <f>T(#REF!)</f>
        <v>#REF!</v>
      </c>
      <c r="K400" s="1323" t="e">
        <f>T(#REF!)</f>
        <v>#REF!</v>
      </c>
      <c r="L400" s="1323" t="e">
        <f>T(#REF!)</f>
        <v>#REF!</v>
      </c>
      <c r="M400" s="1323" t="e">
        <f>T(#REF!)</f>
        <v>#REF!</v>
      </c>
      <c r="N400" s="1324">
        <f>ESTIMATE!R403</f>
        <v>0</v>
      </c>
      <c r="O400" s="1324"/>
      <c r="P400" s="1324" t="str">
        <f>T(ESTIMATE!U403)</f>
        <v/>
      </c>
      <c r="Q400" s="1324"/>
      <c r="R400" s="1322"/>
      <c r="S400" s="1322"/>
      <c r="T400" s="1322"/>
      <c r="U400" s="1322"/>
      <c r="V400" s="1322"/>
      <c r="W400" s="1322"/>
      <c r="X400" s="1322"/>
      <c r="Y400" s="1322"/>
      <c r="Z400" s="1322"/>
      <c r="AA400" s="1322"/>
      <c r="AB400" s="1322"/>
      <c r="AC400" s="1322"/>
      <c r="AD400" s="1322"/>
      <c r="AE400" s="405">
        <f t="shared" si="5"/>
        <v>0</v>
      </c>
    </row>
    <row r="401" spans="3:31" ht="18" hidden="1" customHeight="1">
      <c r="C401" s="1323" t="str">
        <f>T(ESTIMATE!B404)</f>
        <v/>
      </c>
      <c r="D401" s="1323" t="e">
        <f>T(#REF!)</f>
        <v>#REF!</v>
      </c>
      <c r="E401" s="1323" t="e">
        <f>T(#REF!)</f>
        <v>#REF!</v>
      </c>
      <c r="F401" s="1323" t="e">
        <f>T(#REF!)</f>
        <v>#REF!</v>
      </c>
      <c r="G401" s="1323" t="e">
        <f>T(#REF!)</f>
        <v>#REF!</v>
      </c>
      <c r="H401" s="1323"/>
      <c r="I401" s="1323"/>
      <c r="J401" s="1323" t="e">
        <f>T(#REF!)</f>
        <v>#REF!</v>
      </c>
      <c r="K401" s="1323" t="e">
        <f>T(#REF!)</f>
        <v>#REF!</v>
      </c>
      <c r="L401" s="1323" t="e">
        <f>T(#REF!)</f>
        <v>#REF!</v>
      </c>
      <c r="M401" s="1323" t="e">
        <f>T(#REF!)</f>
        <v>#REF!</v>
      </c>
      <c r="N401" s="1324">
        <f>ESTIMATE!R404</f>
        <v>0</v>
      </c>
      <c r="O401" s="1324"/>
      <c r="P401" s="1324" t="str">
        <f>T(ESTIMATE!U404)</f>
        <v/>
      </c>
      <c r="Q401" s="1324"/>
      <c r="R401" s="1322"/>
      <c r="S401" s="1322"/>
      <c r="T401" s="1322"/>
      <c r="U401" s="1322"/>
      <c r="V401" s="1322"/>
      <c r="W401" s="1322"/>
      <c r="X401" s="1322"/>
      <c r="Y401" s="1322"/>
      <c r="Z401" s="1322"/>
      <c r="AA401" s="1322"/>
      <c r="AB401" s="1322"/>
      <c r="AC401" s="1322"/>
      <c r="AD401" s="1322"/>
      <c r="AE401" s="405">
        <f t="shared" si="5"/>
        <v>0</v>
      </c>
    </row>
    <row r="402" spans="3:31" ht="18" hidden="1" customHeight="1">
      <c r="C402" s="1323" t="str">
        <f>T(ESTIMATE!B405)</f>
        <v/>
      </c>
      <c r="D402" s="1323" t="e">
        <f>T(#REF!)</f>
        <v>#REF!</v>
      </c>
      <c r="E402" s="1323" t="e">
        <f>T(#REF!)</f>
        <v>#REF!</v>
      </c>
      <c r="F402" s="1323" t="e">
        <f>T(#REF!)</f>
        <v>#REF!</v>
      </c>
      <c r="G402" s="1323" t="e">
        <f>T(#REF!)</f>
        <v>#REF!</v>
      </c>
      <c r="H402" s="1323"/>
      <c r="I402" s="1323"/>
      <c r="J402" s="1323" t="e">
        <f>T(#REF!)</f>
        <v>#REF!</v>
      </c>
      <c r="K402" s="1323" t="e">
        <f>T(#REF!)</f>
        <v>#REF!</v>
      </c>
      <c r="L402" s="1323" t="e">
        <f>T(#REF!)</f>
        <v>#REF!</v>
      </c>
      <c r="M402" s="1323" t="e">
        <f>T(#REF!)</f>
        <v>#REF!</v>
      </c>
      <c r="N402" s="1324">
        <f>ESTIMATE!R405</f>
        <v>0</v>
      </c>
      <c r="O402" s="1324"/>
      <c r="P402" s="1324" t="str">
        <f>T(ESTIMATE!U405)</f>
        <v/>
      </c>
      <c r="Q402" s="1324"/>
      <c r="R402" s="1322"/>
      <c r="S402" s="1322"/>
      <c r="T402" s="1322"/>
      <c r="U402" s="1322"/>
      <c r="V402" s="1322"/>
      <c r="W402" s="1322"/>
      <c r="X402" s="1322"/>
      <c r="Y402" s="1322"/>
      <c r="Z402" s="1322"/>
      <c r="AA402" s="1322"/>
      <c r="AB402" s="1322"/>
      <c r="AC402" s="1322"/>
      <c r="AD402" s="1322"/>
      <c r="AE402" s="405">
        <f t="shared" si="5"/>
        <v>0</v>
      </c>
    </row>
    <row r="403" spans="3:31" ht="18" hidden="1" customHeight="1">
      <c r="C403" s="1323" t="str">
        <f>T(ESTIMATE!B406)</f>
        <v/>
      </c>
      <c r="D403" s="1323" t="e">
        <f>T(#REF!)</f>
        <v>#REF!</v>
      </c>
      <c r="E403" s="1323" t="e">
        <f>T(#REF!)</f>
        <v>#REF!</v>
      </c>
      <c r="F403" s="1323" t="e">
        <f>T(#REF!)</f>
        <v>#REF!</v>
      </c>
      <c r="G403" s="1323" t="e">
        <f>T(#REF!)</f>
        <v>#REF!</v>
      </c>
      <c r="H403" s="1323"/>
      <c r="I403" s="1323"/>
      <c r="J403" s="1323" t="e">
        <f>T(#REF!)</f>
        <v>#REF!</v>
      </c>
      <c r="K403" s="1323" t="e">
        <f>T(#REF!)</f>
        <v>#REF!</v>
      </c>
      <c r="L403" s="1323" t="e">
        <f>T(#REF!)</f>
        <v>#REF!</v>
      </c>
      <c r="M403" s="1323" t="e">
        <f>T(#REF!)</f>
        <v>#REF!</v>
      </c>
      <c r="N403" s="1324">
        <f>ESTIMATE!R406</f>
        <v>0</v>
      </c>
      <c r="O403" s="1324"/>
      <c r="P403" s="1324" t="str">
        <f>T(ESTIMATE!U406)</f>
        <v/>
      </c>
      <c r="Q403" s="1324"/>
      <c r="R403" s="1322"/>
      <c r="S403" s="1322"/>
      <c r="T403" s="1322"/>
      <c r="U403" s="1322"/>
      <c r="V403" s="1322"/>
      <c r="W403" s="1322"/>
      <c r="X403" s="1322"/>
      <c r="Y403" s="1322"/>
      <c r="Z403" s="1322"/>
      <c r="AA403" s="1322"/>
      <c r="AB403" s="1322"/>
      <c r="AC403" s="1322"/>
      <c r="AD403" s="1322"/>
      <c r="AE403" s="405">
        <f t="shared" si="5"/>
        <v>0</v>
      </c>
    </row>
    <row r="404" spans="3:31" ht="18" hidden="1" customHeight="1">
      <c r="C404" s="1323" t="str">
        <f>T(ESTIMATE!B407)</f>
        <v/>
      </c>
      <c r="D404" s="1323" t="e">
        <f>T(#REF!)</f>
        <v>#REF!</v>
      </c>
      <c r="E404" s="1323" t="e">
        <f>T(#REF!)</f>
        <v>#REF!</v>
      </c>
      <c r="F404" s="1323" t="e">
        <f>T(#REF!)</f>
        <v>#REF!</v>
      </c>
      <c r="G404" s="1323" t="e">
        <f>T(#REF!)</f>
        <v>#REF!</v>
      </c>
      <c r="H404" s="1323"/>
      <c r="I404" s="1323"/>
      <c r="J404" s="1323" t="e">
        <f>T(#REF!)</f>
        <v>#REF!</v>
      </c>
      <c r="K404" s="1323" t="e">
        <f>T(#REF!)</f>
        <v>#REF!</v>
      </c>
      <c r="L404" s="1323" t="e">
        <f>T(#REF!)</f>
        <v>#REF!</v>
      </c>
      <c r="M404" s="1323" t="e">
        <f>T(#REF!)</f>
        <v>#REF!</v>
      </c>
      <c r="N404" s="1324">
        <f>ESTIMATE!R407</f>
        <v>0</v>
      </c>
      <c r="O404" s="1324"/>
      <c r="P404" s="1324" t="str">
        <f>T(ESTIMATE!U407)</f>
        <v/>
      </c>
      <c r="Q404" s="1324"/>
      <c r="R404" s="1322"/>
      <c r="S404" s="1322"/>
      <c r="T404" s="1322"/>
      <c r="U404" s="1322"/>
      <c r="V404" s="1322"/>
      <c r="W404" s="1322"/>
      <c r="X404" s="1322"/>
      <c r="Y404" s="1322"/>
      <c r="Z404" s="1322"/>
      <c r="AA404" s="1322"/>
      <c r="AB404" s="1322"/>
      <c r="AC404" s="1322"/>
      <c r="AD404" s="1322"/>
      <c r="AE404" s="405">
        <f t="shared" si="5"/>
        <v>0</v>
      </c>
    </row>
    <row r="405" spans="3:31" ht="18" hidden="1" customHeight="1">
      <c r="C405" s="1323" t="str">
        <f>T(ESTIMATE!B408)</f>
        <v/>
      </c>
      <c r="D405" s="1323" t="e">
        <f>T(#REF!)</f>
        <v>#REF!</v>
      </c>
      <c r="E405" s="1323" t="e">
        <f>T(#REF!)</f>
        <v>#REF!</v>
      </c>
      <c r="F405" s="1323" t="e">
        <f>T(#REF!)</f>
        <v>#REF!</v>
      </c>
      <c r="G405" s="1323" t="e">
        <f>T(#REF!)</f>
        <v>#REF!</v>
      </c>
      <c r="H405" s="1323"/>
      <c r="I405" s="1323"/>
      <c r="J405" s="1323" t="e">
        <f>T(#REF!)</f>
        <v>#REF!</v>
      </c>
      <c r="K405" s="1323" t="e">
        <f>T(#REF!)</f>
        <v>#REF!</v>
      </c>
      <c r="L405" s="1323" t="e">
        <f>T(#REF!)</f>
        <v>#REF!</v>
      </c>
      <c r="M405" s="1323" t="e">
        <f>T(#REF!)</f>
        <v>#REF!</v>
      </c>
      <c r="N405" s="1324">
        <f>ESTIMATE!R408</f>
        <v>0</v>
      </c>
      <c r="O405" s="1324"/>
      <c r="P405" s="1324" t="str">
        <f>T(ESTIMATE!U408)</f>
        <v/>
      </c>
      <c r="Q405" s="1324"/>
      <c r="R405" s="1322"/>
      <c r="S405" s="1322"/>
      <c r="T405" s="1322"/>
      <c r="U405" s="1322"/>
      <c r="V405" s="1322"/>
      <c r="W405" s="1322"/>
      <c r="X405" s="1322"/>
      <c r="Y405" s="1322"/>
      <c r="Z405" s="1322"/>
      <c r="AA405" s="1322"/>
      <c r="AB405" s="1322"/>
      <c r="AC405" s="1322"/>
      <c r="AD405" s="1322"/>
      <c r="AE405" s="405">
        <f t="shared" si="5"/>
        <v>0</v>
      </c>
    </row>
    <row r="406" spans="3:31" ht="18" hidden="1" customHeight="1">
      <c r="C406" s="1323" t="str">
        <f>T(ESTIMATE!B409)</f>
        <v/>
      </c>
      <c r="D406" s="1323" t="e">
        <f>T(#REF!)</f>
        <v>#REF!</v>
      </c>
      <c r="E406" s="1323" t="e">
        <f>T(#REF!)</f>
        <v>#REF!</v>
      </c>
      <c r="F406" s="1323" t="e">
        <f>T(#REF!)</f>
        <v>#REF!</v>
      </c>
      <c r="G406" s="1323" t="e">
        <f>T(#REF!)</f>
        <v>#REF!</v>
      </c>
      <c r="H406" s="1323"/>
      <c r="I406" s="1323"/>
      <c r="J406" s="1323" t="e">
        <f>T(#REF!)</f>
        <v>#REF!</v>
      </c>
      <c r="K406" s="1323" t="e">
        <f>T(#REF!)</f>
        <v>#REF!</v>
      </c>
      <c r="L406" s="1323" t="e">
        <f>T(#REF!)</f>
        <v>#REF!</v>
      </c>
      <c r="M406" s="1323" t="e">
        <f>T(#REF!)</f>
        <v>#REF!</v>
      </c>
      <c r="N406" s="1324">
        <f>ESTIMATE!R409</f>
        <v>0</v>
      </c>
      <c r="O406" s="1324"/>
      <c r="P406" s="1324" t="str">
        <f>T(ESTIMATE!U409)</f>
        <v/>
      </c>
      <c r="Q406" s="1324"/>
      <c r="R406" s="1322"/>
      <c r="S406" s="1322"/>
      <c r="T406" s="1322"/>
      <c r="U406" s="1322"/>
      <c r="V406" s="1322"/>
      <c r="W406" s="1322"/>
      <c r="X406" s="1322"/>
      <c r="Y406" s="1322"/>
      <c r="Z406" s="1322"/>
      <c r="AA406" s="1322"/>
      <c r="AB406" s="1322"/>
      <c r="AC406" s="1322"/>
      <c r="AD406" s="1322"/>
      <c r="AE406" s="405">
        <f t="shared" si="5"/>
        <v>0</v>
      </c>
    </row>
    <row r="407" spans="3:31" ht="18" hidden="1" customHeight="1">
      <c r="C407" s="598"/>
      <c r="D407" s="599"/>
      <c r="E407" s="599"/>
      <c r="F407" s="599"/>
      <c r="G407" s="599"/>
      <c r="H407" s="599"/>
      <c r="I407" s="599"/>
      <c r="J407" s="599"/>
      <c r="K407" s="599"/>
      <c r="L407" s="599"/>
      <c r="M407" s="599"/>
      <c r="N407" s="1357">
        <f>N366</f>
        <v>1500</v>
      </c>
      <c r="O407" s="1357"/>
      <c r="P407" s="1358" t="str">
        <f>T(ESTIMATE!U386)</f>
        <v/>
      </c>
      <c r="Q407" s="1359"/>
      <c r="R407" s="600"/>
      <c r="S407" s="600"/>
      <c r="T407" s="600"/>
      <c r="U407" s="600"/>
      <c r="V407" s="600"/>
      <c r="W407" s="600"/>
      <c r="X407" s="600"/>
      <c r="Y407" s="600"/>
      <c r="Z407" s="600"/>
      <c r="AA407" s="600"/>
      <c r="AB407" s="600"/>
      <c r="AC407" s="600"/>
      <c r="AD407" s="601"/>
      <c r="AE407" s="405">
        <f t="shared" si="5"/>
        <v>1500</v>
      </c>
    </row>
    <row r="408" spans="3:31" ht="22" hidden="1" customHeight="1">
      <c r="C408" s="1333" t="str">
        <f>T(ESTIMATE!B414)</f>
        <v>ASPHALT</v>
      </c>
      <c r="D408" s="1333" t="e">
        <f>T(#REF!)</f>
        <v>#REF!</v>
      </c>
      <c r="E408" s="1333" t="e">
        <f>T(#REF!)</f>
        <v>#REF!</v>
      </c>
      <c r="F408" s="1333" t="e">
        <f>T(#REF!)</f>
        <v>#REF!</v>
      </c>
      <c r="G408" s="1333" t="e">
        <f>T(#REF!)</f>
        <v>#REF!</v>
      </c>
      <c r="H408" s="1333"/>
      <c r="I408" s="1333"/>
      <c r="J408" s="1333" t="e">
        <f>T(#REF!)</f>
        <v>#REF!</v>
      </c>
      <c r="K408" s="1333" t="e">
        <f>T(#REF!)</f>
        <v>#REF!</v>
      </c>
      <c r="L408" s="1333" t="e">
        <f>T(#REF!)</f>
        <v>#REF!</v>
      </c>
      <c r="M408" s="1334" t="e">
        <f>T(#REF!)</f>
        <v>#REF!</v>
      </c>
      <c r="N408" s="1331">
        <f>SUM(N409:O448)</f>
        <v>0</v>
      </c>
      <c r="O408" s="1332"/>
      <c r="P408" s="1328"/>
      <c r="Q408" s="1330"/>
      <c r="R408" s="1328"/>
      <c r="S408" s="1329"/>
      <c r="T408" s="1329"/>
      <c r="U408" s="1329"/>
      <c r="V408" s="1329"/>
      <c r="W408" s="1329"/>
      <c r="X408" s="1329"/>
      <c r="Y408" s="1329"/>
      <c r="Z408" s="1329"/>
      <c r="AA408" s="1329"/>
      <c r="AB408" s="1329"/>
      <c r="AC408" s="1329"/>
      <c r="AD408" s="1329"/>
      <c r="AE408" s="405">
        <f t="shared" si="5"/>
        <v>0</v>
      </c>
    </row>
    <row r="409" spans="3:31" ht="18" hidden="1" customHeight="1">
      <c r="C409" s="1323" t="str">
        <f>T(ESTIMATE!B415)</f>
        <v>Asphalt</v>
      </c>
      <c r="D409" s="1323" t="e">
        <f>T(#REF!)</f>
        <v>#REF!</v>
      </c>
      <c r="E409" s="1323" t="e">
        <f>T(#REF!)</f>
        <v>#REF!</v>
      </c>
      <c r="F409" s="1323" t="e">
        <f>T(#REF!)</f>
        <v>#REF!</v>
      </c>
      <c r="G409" s="1323" t="e">
        <f>T(#REF!)</f>
        <v>#REF!</v>
      </c>
      <c r="H409" s="1323"/>
      <c r="I409" s="1323"/>
      <c r="J409" s="1323" t="e">
        <f>T(#REF!)</f>
        <v>#REF!</v>
      </c>
      <c r="K409" s="1323" t="e">
        <f>T(#REF!)</f>
        <v>#REF!</v>
      </c>
      <c r="L409" s="1323" t="e">
        <f>T(#REF!)</f>
        <v>#REF!</v>
      </c>
      <c r="M409" s="1323" t="e">
        <f>T(#REF!)</f>
        <v>#REF!</v>
      </c>
      <c r="N409" s="1324">
        <f>ESTIMATE!R415</f>
        <v>0</v>
      </c>
      <c r="O409" s="1324"/>
      <c r="P409" s="1324" t="str">
        <f>T(ESTIMATE!U415)</f>
        <v/>
      </c>
      <c r="Q409" s="1324"/>
      <c r="R409" s="1322"/>
      <c r="S409" s="1322"/>
      <c r="T409" s="1322"/>
      <c r="U409" s="1322"/>
      <c r="V409" s="1322"/>
      <c r="W409" s="1322"/>
      <c r="X409" s="1322"/>
      <c r="Y409" s="1322"/>
      <c r="Z409" s="1322"/>
      <c r="AA409" s="1322"/>
      <c r="AB409" s="1322"/>
      <c r="AC409" s="1322"/>
      <c r="AD409" s="1322"/>
      <c r="AE409" s="405">
        <f t="shared" si="5"/>
        <v>0</v>
      </c>
    </row>
    <row r="410" spans="3:31" ht="18" hidden="1" customHeight="1">
      <c r="C410" s="1323" t="str">
        <f>T(ESTIMATE!B416)</f>
        <v>Asphalt bid/allowance</v>
      </c>
      <c r="D410" s="1323" t="e">
        <f>T(#REF!)</f>
        <v>#REF!</v>
      </c>
      <c r="E410" s="1323" t="e">
        <f>T(#REF!)</f>
        <v>#REF!</v>
      </c>
      <c r="F410" s="1323" t="e">
        <f>T(#REF!)</f>
        <v>#REF!</v>
      </c>
      <c r="G410" s="1323" t="e">
        <f>T(#REF!)</f>
        <v>#REF!</v>
      </c>
      <c r="H410" s="1323"/>
      <c r="I410" s="1323"/>
      <c r="J410" s="1323" t="e">
        <f>T(#REF!)</f>
        <v>#REF!</v>
      </c>
      <c r="K410" s="1323" t="e">
        <f>T(#REF!)</f>
        <v>#REF!</v>
      </c>
      <c r="L410" s="1323" t="e">
        <f>T(#REF!)</f>
        <v>#REF!</v>
      </c>
      <c r="M410" s="1323" t="e">
        <f>T(#REF!)</f>
        <v>#REF!</v>
      </c>
      <c r="N410" s="1324">
        <f>ESTIMATE!R416</f>
        <v>0</v>
      </c>
      <c r="O410" s="1324"/>
      <c r="P410" s="1324" t="str">
        <f>T(ESTIMATE!U416)</f>
        <v>ls</v>
      </c>
      <c r="Q410" s="1324"/>
      <c r="R410" s="1322"/>
      <c r="S410" s="1322"/>
      <c r="T410" s="1322"/>
      <c r="U410" s="1322"/>
      <c r="V410" s="1322"/>
      <c r="W410" s="1322"/>
      <c r="X410" s="1322"/>
      <c r="Y410" s="1322"/>
      <c r="Z410" s="1322"/>
      <c r="AA410" s="1322"/>
      <c r="AB410" s="1322"/>
      <c r="AC410" s="1322"/>
      <c r="AD410" s="1322"/>
      <c r="AE410" s="405">
        <f t="shared" si="5"/>
        <v>0</v>
      </c>
    </row>
    <row r="411" spans="3:31" ht="18" hidden="1" customHeight="1">
      <c r="C411" s="1323" t="str">
        <f>T(ESTIMATE!B417)</f>
        <v>Asphalt pavement, 5" thick</v>
      </c>
      <c r="D411" s="1323" t="e">
        <f>T(#REF!)</f>
        <v>#REF!</v>
      </c>
      <c r="E411" s="1323" t="e">
        <f>T(#REF!)</f>
        <v>#REF!</v>
      </c>
      <c r="F411" s="1323" t="e">
        <f>T(#REF!)</f>
        <v>#REF!</v>
      </c>
      <c r="G411" s="1323" t="e">
        <f>T(#REF!)</f>
        <v>#REF!</v>
      </c>
      <c r="H411" s="1323"/>
      <c r="I411" s="1323"/>
      <c r="J411" s="1323" t="e">
        <f>T(#REF!)</f>
        <v>#REF!</v>
      </c>
      <c r="K411" s="1323" t="e">
        <f>T(#REF!)</f>
        <v>#REF!</v>
      </c>
      <c r="L411" s="1323" t="e">
        <f>T(#REF!)</f>
        <v>#REF!</v>
      </c>
      <c r="M411" s="1323" t="e">
        <f>T(#REF!)</f>
        <v>#REF!</v>
      </c>
      <c r="N411" s="1324">
        <f>ESTIMATE!R417</f>
        <v>0</v>
      </c>
      <c r="O411" s="1324"/>
      <c r="P411" s="1324" t="str">
        <f>T(ESTIMATE!U417)</f>
        <v>sy</v>
      </c>
      <c r="Q411" s="1324"/>
      <c r="R411" s="1322"/>
      <c r="S411" s="1322"/>
      <c r="T411" s="1322"/>
      <c r="U411" s="1322"/>
      <c r="V411" s="1322"/>
      <c r="W411" s="1322"/>
      <c r="X411" s="1322"/>
      <c r="Y411" s="1322"/>
      <c r="Z411" s="1322"/>
      <c r="AA411" s="1322"/>
      <c r="AB411" s="1322"/>
      <c r="AC411" s="1322"/>
      <c r="AD411" s="1322"/>
      <c r="AE411" s="405">
        <f t="shared" si="5"/>
        <v>0</v>
      </c>
    </row>
    <row r="412" spans="3:31" ht="18" hidden="1" customHeight="1">
      <c r="C412" s="1323" t="str">
        <f>T(ESTIMATE!B418)</f>
        <v>Asphalt pavement, 7" thick</v>
      </c>
      <c r="D412" s="1323" t="e">
        <f>T(#REF!)</f>
        <v>#REF!</v>
      </c>
      <c r="E412" s="1323" t="e">
        <f>T(#REF!)</f>
        <v>#REF!</v>
      </c>
      <c r="F412" s="1323" t="e">
        <f>T(#REF!)</f>
        <v>#REF!</v>
      </c>
      <c r="G412" s="1323" t="e">
        <f>T(#REF!)</f>
        <v>#REF!</v>
      </c>
      <c r="H412" s="1323"/>
      <c r="I412" s="1323"/>
      <c r="J412" s="1323" t="e">
        <f>T(#REF!)</f>
        <v>#REF!</v>
      </c>
      <c r="K412" s="1323" t="e">
        <f>T(#REF!)</f>
        <v>#REF!</v>
      </c>
      <c r="L412" s="1323" t="e">
        <f>T(#REF!)</f>
        <v>#REF!</v>
      </c>
      <c r="M412" s="1323" t="e">
        <f>T(#REF!)</f>
        <v>#REF!</v>
      </c>
      <c r="N412" s="1324">
        <f>ESTIMATE!R418</f>
        <v>0</v>
      </c>
      <c r="O412" s="1324"/>
      <c r="P412" s="1324" t="str">
        <f>T(ESTIMATE!U418)</f>
        <v>sy</v>
      </c>
      <c r="Q412" s="1324"/>
      <c r="R412" s="1322"/>
      <c r="S412" s="1322"/>
      <c r="T412" s="1322"/>
      <c r="U412" s="1322"/>
      <c r="V412" s="1322"/>
      <c r="W412" s="1322"/>
      <c r="X412" s="1322"/>
      <c r="Y412" s="1322"/>
      <c r="Z412" s="1322"/>
      <c r="AA412" s="1322"/>
      <c r="AB412" s="1322"/>
      <c r="AC412" s="1322"/>
      <c r="AD412" s="1322"/>
      <c r="AE412" s="405">
        <f t="shared" si="5"/>
        <v>0</v>
      </c>
    </row>
    <row r="413" spans="3:31" ht="18" hidden="1" customHeight="1">
      <c r="C413" s="1323" t="str">
        <f>T(ESTIMATE!B419)</f>
        <v>Asphalt pavement, wearing course, 1" thick only</v>
      </c>
      <c r="D413" s="1323" t="e">
        <f>T(#REF!)</f>
        <v>#REF!</v>
      </c>
      <c r="E413" s="1323" t="e">
        <f>T(#REF!)</f>
        <v>#REF!</v>
      </c>
      <c r="F413" s="1323" t="e">
        <f>T(#REF!)</f>
        <v>#REF!</v>
      </c>
      <c r="G413" s="1323" t="e">
        <f>T(#REF!)</f>
        <v>#REF!</v>
      </c>
      <c r="H413" s="1323"/>
      <c r="I413" s="1323"/>
      <c r="J413" s="1323" t="e">
        <f>T(#REF!)</f>
        <v>#REF!</v>
      </c>
      <c r="K413" s="1323" t="e">
        <f>T(#REF!)</f>
        <v>#REF!</v>
      </c>
      <c r="L413" s="1323" t="e">
        <f>T(#REF!)</f>
        <v>#REF!</v>
      </c>
      <c r="M413" s="1323" t="e">
        <f>T(#REF!)</f>
        <v>#REF!</v>
      </c>
      <c r="N413" s="1324">
        <f>ESTIMATE!R419</f>
        <v>0</v>
      </c>
      <c r="O413" s="1324"/>
      <c r="P413" s="1324" t="str">
        <f>T(ESTIMATE!U419)</f>
        <v>sy</v>
      </c>
      <c r="Q413" s="1324"/>
      <c r="R413" s="1322"/>
      <c r="S413" s="1322"/>
      <c r="T413" s="1322"/>
      <c r="U413" s="1322"/>
      <c r="V413" s="1322"/>
      <c r="W413" s="1322"/>
      <c r="X413" s="1322"/>
      <c r="Y413" s="1322"/>
      <c r="Z413" s="1322"/>
      <c r="AA413" s="1322"/>
      <c r="AB413" s="1322"/>
      <c r="AC413" s="1322"/>
      <c r="AD413" s="1322"/>
      <c r="AE413" s="405">
        <f t="shared" si="5"/>
        <v>0</v>
      </c>
    </row>
    <row r="414" spans="3:31" ht="18" hidden="1" customHeight="1">
      <c r="C414" s="1323" t="str">
        <f>T(ESTIMATE!B420)</f>
        <v>Asphalt seal coat</v>
      </c>
      <c r="D414" s="1323" t="e">
        <f>T(#REF!)</f>
        <v>#REF!</v>
      </c>
      <c r="E414" s="1323" t="e">
        <f>T(#REF!)</f>
        <v>#REF!</v>
      </c>
      <c r="F414" s="1323" t="e">
        <f>T(#REF!)</f>
        <v>#REF!</v>
      </c>
      <c r="G414" s="1323" t="e">
        <f>T(#REF!)</f>
        <v>#REF!</v>
      </c>
      <c r="H414" s="1323"/>
      <c r="I414" s="1323"/>
      <c r="J414" s="1323" t="e">
        <f>T(#REF!)</f>
        <v>#REF!</v>
      </c>
      <c r="K414" s="1323" t="e">
        <f>T(#REF!)</f>
        <v>#REF!</v>
      </c>
      <c r="L414" s="1323" t="e">
        <f>T(#REF!)</f>
        <v>#REF!</v>
      </c>
      <c r="M414" s="1323" t="e">
        <f>T(#REF!)</f>
        <v>#REF!</v>
      </c>
      <c r="N414" s="1324">
        <f>ESTIMATE!R420</f>
        <v>0</v>
      </c>
      <c r="O414" s="1324"/>
      <c r="P414" s="1324" t="str">
        <f>T(ESTIMATE!U420)</f>
        <v>sy</v>
      </c>
      <c r="Q414" s="1324"/>
      <c r="R414" s="1322"/>
      <c r="S414" s="1322"/>
      <c r="T414" s="1322"/>
      <c r="U414" s="1322"/>
      <c r="V414" s="1322"/>
      <c r="W414" s="1322"/>
      <c r="X414" s="1322"/>
      <c r="Y414" s="1322"/>
      <c r="Z414" s="1322"/>
      <c r="AA414" s="1322"/>
      <c r="AB414" s="1322"/>
      <c r="AC414" s="1322"/>
      <c r="AD414" s="1322"/>
      <c r="AE414" s="405">
        <f t="shared" si="5"/>
        <v>0</v>
      </c>
    </row>
    <row r="415" spans="3:31" ht="18" hidden="1" customHeight="1">
      <c r="C415" s="1323" t="str">
        <f>T(ESTIMATE!B421)</f>
        <v/>
      </c>
      <c r="D415" s="1323" t="e">
        <f>T(#REF!)</f>
        <v>#REF!</v>
      </c>
      <c r="E415" s="1323" t="e">
        <f>T(#REF!)</f>
        <v>#REF!</v>
      </c>
      <c r="F415" s="1323" t="e">
        <f>T(#REF!)</f>
        <v>#REF!</v>
      </c>
      <c r="G415" s="1323" t="e">
        <f>T(#REF!)</f>
        <v>#REF!</v>
      </c>
      <c r="H415" s="1323"/>
      <c r="I415" s="1323"/>
      <c r="J415" s="1323" t="e">
        <f>T(#REF!)</f>
        <v>#REF!</v>
      </c>
      <c r="K415" s="1323" t="e">
        <f>T(#REF!)</f>
        <v>#REF!</v>
      </c>
      <c r="L415" s="1323" t="e">
        <f>T(#REF!)</f>
        <v>#REF!</v>
      </c>
      <c r="M415" s="1323" t="e">
        <f>T(#REF!)</f>
        <v>#REF!</v>
      </c>
      <c r="N415" s="1324">
        <f>ESTIMATE!R421</f>
        <v>0</v>
      </c>
      <c r="O415" s="1324"/>
      <c r="P415" s="1324" t="str">
        <f>T(ESTIMATE!U421)</f>
        <v/>
      </c>
      <c r="Q415" s="1324"/>
      <c r="R415" s="1322"/>
      <c r="S415" s="1322"/>
      <c r="T415" s="1322"/>
      <c r="U415" s="1322"/>
      <c r="V415" s="1322"/>
      <c r="W415" s="1322"/>
      <c r="X415" s="1322"/>
      <c r="Y415" s="1322"/>
      <c r="Z415" s="1322"/>
      <c r="AA415" s="1322"/>
      <c r="AB415" s="1322"/>
      <c r="AC415" s="1322"/>
      <c r="AD415" s="1322"/>
      <c r="AE415" s="405">
        <f t="shared" ref="AE415:AE478" si="6">N415</f>
        <v>0</v>
      </c>
    </row>
    <row r="416" spans="3:31" ht="18" hidden="1" customHeight="1">
      <c r="C416" s="1323" t="str">
        <f>T(ESTIMATE!B422)</f>
        <v/>
      </c>
      <c r="D416" s="1323" t="e">
        <f>T(#REF!)</f>
        <v>#REF!</v>
      </c>
      <c r="E416" s="1323" t="e">
        <f>T(#REF!)</f>
        <v>#REF!</v>
      </c>
      <c r="F416" s="1323" t="e">
        <f>T(#REF!)</f>
        <v>#REF!</v>
      </c>
      <c r="G416" s="1323" t="e">
        <f>T(#REF!)</f>
        <v>#REF!</v>
      </c>
      <c r="H416" s="1323"/>
      <c r="I416" s="1323"/>
      <c r="J416" s="1323" t="e">
        <f>T(#REF!)</f>
        <v>#REF!</v>
      </c>
      <c r="K416" s="1323" t="e">
        <f>T(#REF!)</f>
        <v>#REF!</v>
      </c>
      <c r="L416" s="1323" t="e">
        <f>T(#REF!)</f>
        <v>#REF!</v>
      </c>
      <c r="M416" s="1323" t="e">
        <f>T(#REF!)</f>
        <v>#REF!</v>
      </c>
      <c r="N416" s="1324">
        <f>ESTIMATE!R422</f>
        <v>0</v>
      </c>
      <c r="O416" s="1324"/>
      <c r="P416" s="1324" t="str">
        <f>T(ESTIMATE!U422)</f>
        <v/>
      </c>
      <c r="Q416" s="1324"/>
      <c r="R416" s="1322"/>
      <c r="S416" s="1322"/>
      <c r="T416" s="1322"/>
      <c r="U416" s="1322"/>
      <c r="V416" s="1322"/>
      <c r="W416" s="1322"/>
      <c r="X416" s="1322"/>
      <c r="Y416" s="1322"/>
      <c r="Z416" s="1322"/>
      <c r="AA416" s="1322"/>
      <c r="AB416" s="1322"/>
      <c r="AC416" s="1322"/>
      <c r="AD416" s="1322"/>
      <c r="AE416" s="405">
        <f t="shared" si="6"/>
        <v>0</v>
      </c>
    </row>
    <row r="417" spans="3:31" ht="18" hidden="1" customHeight="1">
      <c r="C417" s="1323" t="str">
        <f>T(ESTIMATE!B423)</f>
        <v>Miscellaneous Asphalt Items</v>
      </c>
      <c r="D417" s="1323" t="e">
        <f>T(#REF!)</f>
        <v>#REF!</v>
      </c>
      <c r="E417" s="1323" t="e">
        <f>T(#REF!)</f>
        <v>#REF!</v>
      </c>
      <c r="F417" s="1323" t="e">
        <f>T(#REF!)</f>
        <v>#REF!</v>
      </c>
      <c r="G417" s="1323" t="e">
        <f>T(#REF!)</f>
        <v>#REF!</v>
      </c>
      <c r="H417" s="1323"/>
      <c r="I417" s="1323"/>
      <c r="J417" s="1323" t="e">
        <f>T(#REF!)</f>
        <v>#REF!</v>
      </c>
      <c r="K417" s="1323" t="e">
        <f>T(#REF!)</f>
        <v>#REF!</v>
      </c>
      <c r="L417" s="1323" t="e">
        <f>T(#REF!)</f>
        <v>#REF!</v>
      </c>
      <c r="M417" s="1323" t="e">
        <f>T(#REF!)</f>
        <v>#REF!</v>
      </c>
      <c r="N417" s="1324">
        <f>ESTIMATE!R423</f>
        <v>0</v>
      </c>
      <c r="O417" s="1324"/>
      <c r="P417" s="1324" t="str">
        <f>T(ESTIMATE!U423)</f>
        <v/>
      </c>
      <c r="Q417" s="1324"/>
      <c r="R417" s="1322"/>
      <c r="S417" s="1322"/>
      <c r="T417" s="1322"/>
      <c r="U417" s="1322"/>
      <c r="V417" s="1322"/>
      <c r="W417" s="1322"/>
      <c r="X417" s="1322"/>
      <c r="Y417" s="1322"/>
      <c r="Z417" s="1322"/>
      <c r="AA417" s="1322"/>
      <c r="AB417" s="1322"/>
      <c r="AC417" s="1322"/>
      <c r="AD417" s="1322"/>
      <c r="AE417" s="405">
        <f t="shared" si="6"/>
        <v>0</v>
      </c>
    </row>
    <row r="418" spans="3:31" ht="18" hidden="1" customHeight="1">
      <c r="C418" s="1323" t="str">
        <f>T(ESTIMATE!B424)</f>
        <v>Gravel subbase for new concrete, L+M</v>
      </c>
      <c r="D418" s="1323" t="e">
        <f>T(#REF!)</f>
        <v>#REF!</v>
      </c>
      <c r="E418" s="1323" t="e">
        <f>T(#REF!)</f>
        <v>#REF!</v>
      </c>
      <c r="F418" s="1323" t="e">
        <f>T(#REF!)</f>
        <v>#REF!</v>
      </c>
      <c r="G418" s="1323" t="e">
        <f>T(#REF!)</f>
        <v>#REF!</v>
      </c>
      <c r="H418" s="1323"/>
      <c r="I418" s="1323"/>
      <c r="J418" s="1323" t="e">
        <f>T(#REF!)</f>
        <v>#REF!</v>
      </c>
      <c r="K418" s="1323" t="e">
        <f>T(#REF!)</f>
        <v>#REF!</v>
      </c>
      <c r="L418" s="1323" t="e">
        <f>T(#REF!)</f>
        <v>#REF!</v>
      </c>
      <c r="M418" s="1323" t="e">
        <f>T(#REF!)</f>
        <v>#REF!</v>
      </c>
      <c r="N418" s="1324">
        <f>ESTIMATE!R424</f>
        <v>0</v>
      </c>
      <c r="O418" s="1324"/>
      <c r="P418" s="1324" t="str">
        <f>T(ESTIMATE!U424)</f>
        <v>sf</v>
      </c>
      <c r="Q418" s="1324"/>
      <c r="R418" s="1322"/>
      <c r="S418" s="1322"/>
      <c r="T418" s="1322"/>
      <c r="U418" s="1322"/>
      <c r="V418" s="1322"/>
      <c r="W418" s="1322"/>
      <c r="X418" s="1322"/>
      <c r="Y418" s="1322"/>
      <c r="Z418" s="1322"/>
      <c r="AA418" s="1322"/>
      <c r="AB418" s="1322"/>
      <c r="AC418" s="1322"/>
      <c r="AD418" s="1322"/>
      <c r="AE418" s="405">
        <f t="shared" si="6"/>
        <v>0</v>
      </c>
    </row>
    <row r="419" spans="3:31" ht="18" hidden="1" customHeight="1">
      <c r="C419" s="1323" t="str">
        <f>T(ESTIMATE!B425)</f>
        <v/>
      </c>
      <c r="D419" s="1323" t="e">
        <f>T(#REF!)</f>
        <v>#REF!</v>
      </c>
      <c r="E419" s="1323" t="e">
        <f>T(#REF!)</f>
        <v>#REF!</v>
      </c>
      <c r="F419" s="1323" t="e">
        <f>T(#REF!)</f>
        <v>#REF!</v>
      </c>
      <c r="G419" s="1323" t="e">
        <f>T(#REF!)</f>
        <v>#REF!</v>
      </c>
      <c r="H419" s="1323"/>
      <c r="I419" s="1323"/>
      <c r="J419" s="1323" t="e">
        <f>T(#REF!)</f>
        <v>#REF!</v>
      </c>
      <c r="K419" s="1323" t="e">
        <f>T(#REF!)</f>
        <v>#REF!</v>
      </c>
      <c r="L419" s="1323" t="e">
        <f>T(#REF!)</f>
        <v>#REF!</v>
      </c>
      <c r="M419" s="1323" t="e">
        <f>T(#REF!)</f>
        <v>#REF!</v>
      </c>
      <c r="N419" s="1324">
        <f>ESTIMATE!R425</f>
        <v>0</v>
      </c>
      <c r="O419" s="1324"/>
      <c r="P419" s="1324" t="str">
        <f>T(ESTIMATE!U425)</f>
        <v/>
      </c>
      <c r="Q419" s="1324"/>
      <c r="R419" s="1322"/>
      <c r="S419" s="1322"/>
      <c r="T419" s="1322"/>
      <c r="U419" s="1322"/>
      <c r="V419" s="1322"/>
      <c r="W419" s="1322"/>
      <c r="X419" s="1322"/>
      <c r="Y419" s="1322"/>
      <c r="Z419" s="1322"/>
      <c r="AA419" s="1322"/>
      <c r="AB419" s="1322"/>
      <c r="AC419" s="1322"/>
      <c r="AD419" s="1322"/>
      <c r="AE419" s="405">
        <f t="shared" si="6"/>
        <v>0</v>
      </c>
    </row>
    <row r="420" spans="3:31" ht="18" hidden="1" customHeight="1">
      <c r="C420" s="1323" t="str">
        <f>T(ESTIMATE!B426)</f>
        <v/>
      </c>
      <c r="D420" s="1323" t="e">
        <f>T(#REF!)</f>
        <v>#REF!</v>
      </c>
      <c r="E420" s="1323" t="e">
        <f>T(#REF!)</f>
        <v>#REF!</v>
      </c>
      <c r="F420" s="1323" t="e">
        <f>T(#REF!)</f>
        <v>#REF!</v>
      </c>
      <c r="G420" s="1323" t="e">
        <f>T(#REF!)</f>
        <v>#REF!</v>
      </c>
      <c r="H420" s="1323"/>
      <c r="I420" s="1323"/>
      <c r="J420" s="1323" t="e">
        <f>T(#REF!)</f>
        <v>#REF!</v>
      </c>
      <c r="K420" s="1323" t="e">
        <f>T(#REF!)</f>
        <v>#REF!</v>
      </c>
      <c r="L420" s="1323" t="e">
        <f>T(#REF!)</f>
        <v>#REF!</v>
      </c>
      <c r="M420" s="1323" t="e">
        <f>T(#REF!)</f>
        <v>#REF!</v>
      </c>
      <c r="N420" s="1324">
        <f>ESTIMATE!R426</f>
        <v>0</v>
      </c>
      <c r="O420" s="1324"/>
      <c r="P420" s="1324" t="str">
        <f>T(ESTIMATE!U426)</f>
        <v/>
      </c>
      <c r="Q420" s="1324"/>
      <c r="R420" s="1322"/>
      <c r="S420" s="1322"/>
      <c r="T420" s="1322"/>
      <c r="U420" s="1322"/>
      <c r="V420" s="1322"/>
      <c r="W420" s="1322"/>
      <c r="X420" s="1322"/>
      <c r="Y420" s="1322"/>
      <c r="Z420" s="1322"/>
      <c r="AA420" s="1322"/>
      <c r="AB420" s="1322"/>
      <c r="AC420" s="1322"/>
      <c r="AD420" s="1322"/>
      <c r="AE420" s="405">
        <f t="shared" si="6"/>
        <v>0</v>
      </c>
    </row>
    <row r="421" spans="3:31" ht="18" hidden="1" customHeight="1">
      <c r="C421" s="1323" t="str">
        <f>T(ESTIMATE!B427)</f>
        <v/>
      </c>
      <c r="D421" s="1323" t="e">
        <f>T(#REF!)</f>
        <v>#REF!</v>
      </c>
      <c r="E421" s="1323" t="e">
        <f>T(#REF!)</f>
        <v>#REF!</v>
      </c>
      <c r="F421" s="1323" t="e">
        <f>T(#REF!)</f>
        <v>#REF!</v>
      </c>
      <c r="G421" s="1323" t="e">
        <f>T(#REF!)</f>
        <v>#REF!</v>
      </c>
      <c r="H421" s="1323"/>
      <c r="I421" s="1323"/>
      <c r="J421" s="1323" t="e">
        <f>T(#REF!)</f>
        <v>#REF!</v>
      </c>
      <c r="K421" s="1323" t="e">
        <f>T(#REF!)</f>
        <v>#REF!</v>
      </c>
      <c r="L421" s="1323" t="e">
        <f>T(#REF!)</f>
        <v>#REF!</v>
      </c>
      <c r="M421" s="1323" t="e">
        <f>T(#REF!)</f>
        <v>#REF!</v>
      </c>
      <c r="N421" s="1324">
        <f>ESTIMATE!R427</f>
        <v>0</v>
      </c>
      <c r="O421" s="1324"/>
      <c r="P421" s="1324" t="str">
        <f>T(ESTIMATE!U427)</f>
        <v/>
      </c>
      <c r="Q421" s="1324"/>
      <c r="R421" s="1322"/>
      <c r="S421" s="1322"/>
      <c r="T421" s="1322"/>
      <c r="U421" s="1322"/>
      <c r="V421" s="1322"/>
      <c r="W421" s="1322"/>
      <c r="X421" s="1322"/>
      <c r="Y421" s="1322"/>
      <c r="Z421" s="1322"/>
      <c r="AA421" s="1322"/>
      <c r="AB421" s="1322"/>
      <c r="AC421" s="1322"/>
      <c r="AD421" s="1322"/>
      <c r="AE421" s="405">
        <f t="shared" si="6"/>
        <v>0</v>
      </c>
    </row>
    <row r="422" spans="3:31" ht="18" hidden="1" customHeight="1">
      <c r="C422" s="1323" t="str">
        <f>T(ESTIMATE!B428)</f>
        <v/>
      </c>
      <c r="D422" s="1323" t="e">
        <f>T(#REF!)</f>
        <v>#REF!</v>
      </c>
      <c r="E422" s="1323" t="e">
        <f>T(#REF!)</f>
        <v>#REF!</v>
      </c>
      <c r="F422" s="1323" t="e">
        <f>T(#REF!)</f>
        <v>#REF!</v>
      </c>
      <c r="G422" s="1323" t="e">
        <f>T(#REF!)</f>
        <v>#REF!</v>
      </c>
      <c r="H422" s="1323"/>
      <c r="I422" s="1323"/>
      <c r="J422" s="1323" t="e">
        <f>T(#REF!)</f>
        <v>#REF!</v>
      </c>
      <c r="K422" s="1323" t="e">
        <f>T(#REF!)</f>
        <v>#REF!</v>
      </c>
      <c r="L422" s="1323" t="e">
        <f>T(#REF!)</f>
        <v>#REF!</v>
      </c>
      <c r="M422" s="1323" t="e">
        <f>T(#REF!)</f>
        <v>#REF!</v>
      </c>
      <c r="N422" s="1324">
        <f>ESTIMATE!R428</f>
        <v>0</v>
      </c>
      <c r="O422" s="1324"/>
      <c r="P422" s="1324" t="str">
        <f>T(ESTIMATE!U428)</f>
        <v/>
      </c>
      <c r="Q422" s="1324"/>
      <c r="R422" s="1322"/>
      <c r="S422" s="1322"/>
      <c r="T422" s="1322"/>
      <c r="U422" s="1322"/>
      <c r="V422" s="1322"/>
      <c r="W422" s="1322"/>
      <c r="X422" s="1322"/>
      <c r="Y422" s="1322"/>
      <c r="Z422" s="1322"/>
      <c r="AA422" s="1322"/>
      <c r="AB422" s="1322"/>
      <c r="AC422" s="1322"/>
      <c r="AD422" s="1322"/>
      <c r="AE422" s="405">
        <f t="shared" si="6"/>
        <v>0</v>
      </c>
    </row>
    <row r="423" spans="3:31" ht="18" hidden="1" customHeight="1">
      <c r="C423" s="1323" t="str">
        <f>T(ESTIMATE!B429)</f>
        <v/>
      </c>
      <c r="D423" s="1323" t="e">
        <f>T(#REF!)</f>
        <v>#REF!</v>
      </c>
      <c r="E423" s="1323" t="e">
        <f>T(#REF!)</f>
        <v>#REF!</v>
      </c>
      <c r="F423" s="1323" t="e">
        <f>T(#REF!)</f>
        <v>#REF!</v>
      </c>
      <c r="G423" s="1323" t="e">
        <f>T(#REF!)</f>
        <v>#REF!</v>
      </c>
      <c r="H423" s="1323"/>
      <c r="I423" s="1323"/>
      <c r="J423" s="1323" t="e">
        <f>T(#REF!)</f>
        <v>#REF!</v>
      </c>
      <c r="K423" s="1323" t="e">
        <f>T(#REF!)</f>
        <v>#REF!</v>
      </c>
      <c r="L423" s="1323" t="e">
        <f>T(#REF!)</f>
        <v>#REF!</v>
      </c>
      <c r="M423" s="1323" t="e">
        <f>T(#REF!)</f>
        <v>#REF!</v>
      </c>
      <c r="N423" s="1324">
        <f>ESTIMATE!R429</f>
        <v>0</v>
      </c>
      <c r="O423" s="1324"/>
      <c r="P423" s="1324" t="str">
        <f>T(ESTIMATE!U429)</f>
        <v/>
      </c>
      <c r="Q423" s="1324"/>
      <c r="R423" s="1322"/>
      <c r="S423" s="1322"/>
      <c r="T423" s="1322"/>
      <c r="U423" s="1322"/>
      <c r="V423" s="1322"/>
      <c r="W423" s="1322"/>
      <c r="X423" s="1322"/>
      <c r="Y423" s="1322"/>
      <c r="Z423" s="1322"/>
      <c r="AA423" s="1322"/>
      <c r="AB423" s="1322"/>
      <c r="AC423" s="1322"/>
      <c r="AD423" s="1322"/>
      <c r="AE423" s="405">
        <f t="shared" si="6"/>
        <v>0</v>
      </c>
    </row>
    <row r="424" spans="3:31" ht="18" hidden="1" customHeight="1">
      <c r="C424" s="1323" t="str">
        <f>T(ESTIMATE!B430)</f>
        <v/>
      </c>
      <c r="D424" s="1323" t="e">
        <f>T(#REF!)</f>
        <v>#REF!</v>
      </c>
      <c r="E424" s="1323" t="e">
        <f>T(#REF!)</f>
        <v>#REF!</v>
      </c>
      <c r="F424" s="1323" t="e">
        <f>T(#REF!)</f>
        <v>#REF!</v>
      </c>
      <c r="G424" s="1323" t="e">
        <f>T(#REF!)</f>
        <v>#REF!</v>
      </c>
      <c r="H424" s="1323"/>
      <c r="I424" s="1323"/>
      <c r="J424" s="1323" t="e">
        <f>T(#REF!)</f>
        <v>#REF!</v>
      </c>
      <c r="K424" s="1323" t="e">
        <f>T(#REF!)</f>
        <v>#REF!</v>
      </c>
      <c r="L424" s="1323" t="e">
        <f>T(#REF!)</f>
        <v>#REF!</v>
      </c>
      <c r="M424" s="1323" t="e">
        <f>T(#REF!)</f>
        <v>#REF!</v>
      </c>
      <c r="N424" s="1324">
        <f>ESTIMATE!R430</f>
        <v>0</v>
      </c>
      <c r="O424" s="1324"/>
      <c r="P424" s="1324" t="str">
        <f>T(ESTIMATE!U430)</f>
        <v/>
      </c>
      <c r="Q424" s="1324"/>
      <c r="R424" s="1322"/>
      <c r="S424" s="1322"/>
      <c r="T424" s="1322"/>
      <c r="U424" s="1322"/>
      <c r="V424" s="1322"/>
      <c r="W424" s="1322"/>
      <c r="X424" s="1322"/>
      <c r="Y424" s="1322"/>
      <c r="Z424" s="1322"/>
      <c r="AA424" s="1322"/>
      <c r="AB424" s="1322"/>
      <c r="AC424" s="1322"/>
      <c r="AD424" s="1322"/>
      <c r="AE424" s="405">
        <f t="shared" si="6"/>
        <v>0</v>
      </c>
    </row>
    <row r="425" spans="3:31" ht="18" hidden="1" customHeight="1">
      <c r="C425" s="1323" t="str">
        <f>T(ESTIMATE!B431)</f>
        <v/>
      </c>
      <c r="D425" s="1323" t="e">
        <f>T(#REF!)</f>
        <v>#REF!</v>
      </c>
      <c r="E425" s="1323" t="e">
        <f>T(#REF!)</f>
        <v>#REF!</v>
      </c>
      <c r="F425" s="1323" t="e">
        <f>T(#REF!)</f>
        <v>#REF!</v>
      </c>
      <c r="G425" s="1323" t="e">
        <f>T(#REF!)</f>
        <v>#REF!</v>
      </c>
      <c r="H425" s="1323"/>
      <c r="I425" s="1323"/>
      <c r="J425" s="1323" t="e">
        <f>T(#REF!)</f>
        <v>#REF!</v>
      </c>
      <c r="K425" s="1323" t="e">
        <f>T(#REF!)</f>
        <v>#REF!</v>
      </c>
      <c r="L425" s="1323" t="e">
        <f>T(#REF!)</f>
        <v>#REF!</v>
      </c>
      <c r="M425" s="1323" t="e">
        <f>T(#REF!)</f>
        <v>#REF!</v>
      </c>
      <c r="N425" s="1324">
        <f>ESTIMATE!R431</f>
        <v>0</v>
      </c>
      <c r="O425" s="1324"/>
      <c r="P425" s="1324" t="str">
        <f>T(ESTIMATE!U431)</f>
        <v/>
      </c>
      <c r="Q425" s="1324"/>
      <c r="R425" s="1322"/>
      <c r="S425" s="1322"/>
      <c r="T425" s="1322"/>
      <c r="U425" s="1322"/>
      <c r="V425" s="1322"/>
      <c r="W425" s="1322"/>
      <c r="X425" s="1322"/>
      <c r="Y425" s="1322"/>
      <c r="Z425" s="1322"/>
      <c r="AA425" s="1322"/>
      <c r="AB425" s="1322"/>
      <c r="AC425" s="1322"/>
      <c r="AD425" s="1322"/>
      <c r="AE425" s="405">
        <f t="shared" si="6"/>
        <v>0</v>
      </c>
    </row>
    <row r="426" spans="3:31" ht="18" hidden="1" customHeight="1">
      <c r="C426" s="1323" t="str">
        <f>T(ESTIMATE!B432)</f>
        <v/>
      </c>
      <c r="D426" s="1323" t="e">
        <f>T(#REF!)</f>
        <v>#REF!</v>
      </c>
      <c r="E426" s="1323" t="e">
        <f>T(#REF!)</f>
        <v>#REF!</v>
      </c>
      <c r="F426" s="1323" t="e">
        <f>T(#REF!)</f>
        <v>#REF!</v>
      </c>
      <c r="G426" s="1323" t="e">
        <f>T(#REF!)</f>
        <v>#REF!</v>
      </c>
      <c r="H426" s="1323"/>
      <c r="I426" s="1323"/>
      <c r="J426" s="1323" t="e">
        <f>T(#REF!)</f>
        <v>#REF!</v>
      </c>
      <c r="K426" s="1323" t="e">
        <f>T(#REF!)</f>
        <v>#REF!</v>
      </c>
      <c r="L426" s="1323" t="e">
        <f>T(#REF!)</f>
        <v>#REF!</v>
      </c>
      <c r="M426" s="1323" t="e">
        <f>T(#REF!)</f>
        <v>#REF!</v>
      </c>
      <c r="N426" s="1324">
        <f>ESTIMATE!R432</f>
        <v>0</v>
      </c>
      <c r="O426" s="1324"/>
      <c r="P426" s="1324" t="str">
        <f>T(ESTIMATE!U432)</f>
        <v/>
      </c>
      <c r="Q426" s="1324"/>
      <c r="R426" s="1322"/>
      <c r="S426" s="1322"/>
      <c r="T426" s="1322"/>
      <c r="U426" s="1322"/>
      <c r="V426" s="1322"/>
      <c r="W426" s="1322"/>
      <c r="X426" s="1322"/>
      <c r="Y426" s="1322"/>
      <c r="Z426" s="1322"/>
      <c r="AA426" s="1322"/>
      <c r="AB426" s="1322"/>
      <c r="AC426" s="1322"/>
      <c r="AD426" s="1322"/>
      <c r="AE426" s="405">
        <f t="shared" si="6"/>
        <v>0</v>
      </c>
    </row>
    <row r="427" spans="3:31" ht="18" hidden="1" customHeight="1">
      <c r="C427" s="1323" t="str">
        <f>T(ESTIMATE!B433)</f>
        <v/>
      </c>
      <c r="D427" s="1323" t="e">
        <f>T(#REF!)</f>
        <v>#REF!</v>
      </c>
      <c r="E427" s="1323" t="e">
        <f>T(#REF!)</f>
        <v>#REF!</v>
      </c>
      <c r="F427" s="1323" t="e">
        <f>T(#REF!)</f>
        <v>#REF!</v>
      </c>
      <c r="G427" s="1323" t="e">
        <f>T(#REF!)</f>
        <v>#REF!</v>
      </c>
      <c r="H427" s="1323"/>
      <c r="I427" s="1323"/>
      <c r="J427" s="1323" t="e">
        <f>T(#REF!)</f>
        <v>#REF!</v>
      </c>
      <c r="K427" s="1323" t="e">
        <f>T(#REF!)</f>
        <v>#REF!</v>
      </c>
      <c r="L427" s="1323" t="e">
        <f>T(#REF!)</f>
        <v>#REF!</v>
      </c>
      <c r="M427" s="1323" t="e">
        <f>T(#REF!)</f>
        <v>#REF!</v>
      </c>
      <c r="N427" s="1324">
        <f>ESTIMATE!R433</f>
        <v>0</v>
      </c>
      <c r="O427" s="1324"/>
      <c r="P427" s="1324" t="str">
        <f>T(ESTIMATE!U433)</f>
        <v/>
      </c>
      <c r="Q427" s="1324"/>
      <c r="R427" s="1322"/>
      <c r="S427" s="1322"/>
      <c r="T427" s="1322"/>
      <c r="U427" s="1322"/>
      <c r="V427" s="1322"/>
      <c r="W427" s="1322"/>
      <c r="X427" s="1322"/>
      <c r="Y427" s="1322"/>
      <c r="Z427" s="1322"/>
      <c r="AA427" s="1322"/>
      <c r="AB427" s="1322"/>
      <c r="AC427" s="1322"/>
      <c r="AD427" s="1322"/>
      <c r="AE427" s="405">
        <f t="shared" si="6"/>
        <v>0</v>
      </c>
    </row>
    <row r="428" spans="3:31" ht="18" hidden="1" customHeight="1">
      <c r="C428" s="1323" t="str">
        <f>T(ESTIMATE!B434)</f>
        <v/>
      </c>
      <c r="D428" s="1323" t="e">
        <f>T(#REF!)</f>
        <v>#REF!</v>
      </c>
      <c r="E428" s="1323" t="e">
        <f>T(#REF!)</f>
        <v>#REF!</v>
      </c>
      <c r="F428" s="1323" t="e">
        <f>T(#REF!)</f>
        <v>#REF!</v>
      </c>
      <c r="G428" s="1323" t="e">
        <f>T(#REF!)</f>
        <v>#REF!</v>
      </c>
      <c r="H428" s="1323"/>
      <c r="I428" s="1323"/>
      <c r="J428" s="1323" t="e">
        <f>T(#REF!)</f>
        <v>#REF!</v>
      </c>
      <c r="K428" s="1323" t="e">
        <f>T(#REF!)</f>
        <v>#REF!</v>
      </c>
      <c r="L428" s="1323" t="e">
        <f>T(#REF!)</f>
        <v>#REF!</v>
      </c>
      <c r="M428" s="1323" t="e">
        <f>T(#REF!)</f>
        <v>#REF!</v>
      </c>
      <c r="N428" s="1324">
        <f>ESTIMATE!R434</f>
        <v>0</v>
      </c>
      <c r="O428" s="1324"/>
      <c r="P428" s="1324" t="str">
        <f>T(ESTIMATE!U434)</f>
        <v/>
      </c>
      <c r="Q428" s="1324"/>
      <c r="R428" s="1322"/>
      <c r="S428" s="1322"/>
      <c r="T428" s="1322"/>
      <c r="U428" s="1322"/>
      <c r="V428" s="1322"/>
      <c r="W428" s="1322"/>
      <c r="X428" s="1322"/>
      <c r="Y428" s="1322"/>
      <c r="Z428" s="1322"/>
      <c r="AA428" s="1322"/>
      <c r="AB428" s="1322"/>
      <c r="AC428" s="1322"/>
      <c r="AD428" s="1322"/>
      <c r="AE428" s="405">
        <f t="shared" si="6"/>
        <v>0</v>
      </c>
    </row>
    <row r="429" spans="3:31" ht="18" hidden="1" customHeight="1">
      <c r="C429" s="1323" t="str">
        <f>T(ESTIMATE!B435)</f>
        <v/>
      </c>
      <c r="D429" s="1323" t="e">
        <f>T(#REF!)</f>
        <v>#REF!</v>
      </c>
      <c r="E429" s="1323" t="e">
        <f>T(#REF!)</f>
        <v>#REF!</v>
      </c>
      <c r="F429" s="1323" t="e">
        <f>T(#REF!)</f>
        <v>#REF!</v>
      </c>
      <c r="G429" s="1323" t="e">
        <f>T(#REF!)</f>
        <v>#REF!</v>
      </c>
      <c r="H429" s="1323"/>
      <c r="I429" s="1323"/>
      <c r="J429" s="1323" t="e">
        <f>T(#REF!)</f>
        <v>#REF!</v>
      </c>
      <c r="K429" s="1323" t="e">
        <f>T(#REF!)</f>
        <v>#REF!</v>
      </c>
      <c r="L429" s="1323" t="e">
        <f>T(#REF!)</f>
        <v>#REF!</v>
      </c>
      <c r="M429" s="1323" t="e">
        <f>T(#REF!)</f>
        <v>#REF!</v>
      </c>
      <c r="N429" s="1324">
        <f>ESTIMATE!R435</f>
        <v>0</v>
      </c>
      <c r="O429" s="1324"/>
      <c r="P429" s="1324" t="str">
        <f>T(ESTIMATE!U435)</f>
        <v/>
      </c>
      <c r="Q429" s="1324"/>
      <c r="R429" s="1322"/>
      <c r="S429" s="1322"/>
      <c r="T429" s="1322"/>
      <c r="U429" s="1322"/>
      <c r="V429" s="1322"/>
      <c r="W429" s="1322"/>
      <c r="X429" s="1322"/>
      <c r="Y429" s="1322"/>
      <c r="Z429" s="1322"/>
      <c r="AA429" s="1322"/>
      <c r="AB429" s="1322"/>
      <c r="AC429" s="1322"/>
      <c r="AD429" s="1322"/>
      <c r="AE429" s="405">
        <f t="shared" si="6"/>
        <v>0</v>
      </c>
    </row>
    <row r="430" spans="3:31" ht="18" hidden="1" customHeight="1">
      <c r="C430" s="1323" t="str">
        <f>T(ESTIMATE!B436)</f>
        <v/>
      </c>
      <c r="D430" s="1323" t="e">
        <f>T(#REF!)</f>
        <v>#REF!</v>
      </c>
      <c r="E430" s="1323" t="e">
        <f>T(#REF!)</f>
        <v>#REF!</v>
      </c>
      <c r="F430" s="1323" t="e">
        <f>T(#REF!)</f>
        <v>#REF!</v>
      </c>
      <c r="G430" s="1323" t="e">
        <f>T(#REF!)</f>
        <v>#REF!</v>
      </c>
      <c r="H430" s="1323"/>
      <c r="I430" s="1323"/>
      <c r="J430" s="1323" t="e">
        <f>T(#REF!)</f>
        <v>#REF!</v>
      </c>
      <c r="K430" s="1323" t="e">
        <f>T(#REF!)</f>
        <v>#REF!</v>
      </c>
      <c r="L430" s="1323" t="e">
        <f>T(#REF!)</f>
        <v>#REF!</v>
      </c>
      <c r="M430" s="1323" t="e">
        <f>T(#REF!)</f>
        <v>#REF!</v>
      </c>
      <c r="N430" s="1324">
        <f>ESTIMATE!R436</f>
        <v>0</v>
      </c>
      <c r="O430" s="1324"/>
      <c r="P430" s="1324" t="str">
        <f>T(ESTIMATE!U436)</f>
        <v/>
      </c>
      <c r="Q430" s="1324"/>
      <c r="R430" s="1322"/>
      <c r="S430" s="1322"/>
      <c r="T430" s="1322"/>
      <c r="U430" s="1322"/>
      <c r="V430" s="1322"/>
      <c r="W430" s="1322"/>
      <c r="X430" s="1322"/>
      <c r="Y430" s="1322"/>
      <c r="Z430" s="1322"/>
      <c r="AA430" s="1322"/>
      <c r="AB430" s="1322"/>
      <c r="AC430" s="1322"/>
      <c r="AD430" s="1322"/>
      <c r="AE430" s="405">
        <f t="shared" si="6"/>
        <v>0</v>
      </c>
    </row>
    <row r="431" spans="3:31" ht="18" hidden="1" customHeight="1">
      <c r="C431" s="1323" t="str">
        <f>T(ESTIMATE!B437)</f>
        <v/>
      </c>
      <c r="D431" s="1323" t="e">
        <f>T(#REF!)</f>
        <v>#REF!</v>
      </c>
      <c r="E431" s="1323" t="e">
        <f>T(#REF!)</f>
        <v>#REF!</v>
      </c>
      <c r="F431" s="1323" t="e">
        <f>T(#REF!)</f>
        <v>#REF!</v>
      </c>
      <c r="G431" s="1323" t="e">
        <f>T(#REF!)</f>
        <v>#REF!</v>
      </c>
      <c r="H431" s="1323"/>
      <c r="I431" s="1323"/>
      <c r="J431" s="1323" t="e">
        <f>T(#REF!)</f>
        <v>#REF!</v>
      </c>
      <c r="K431" s="1323" t="e">
        <f>T(#REF!)</f>
        <v>#REF!</v>
      </c>
      <c r="L431" s="1323" t="e">
        <f>T(#REF!)</f>
        <v>#REF!</v>
      </c>
      <c r="M431" s="1323" t="e">
        <f>T(#REF!)</f>
        <v>#REF!</v>
      </c>
      <c r="N431" s="1324">
        <f>ESTIMATE!R437</f>
        <v>0</v>
      </c>
      <c r="O431" s="1324"/>
      <c r="P431" s="1324" t="str">
        <f>T(ESTIMATE!U437)</f>
        <v/>
      </c>
      <c r="Q431" s="1324"/>
      <c r="R431" s="1322"/>
      <c r="S431" s="1322"/>
      <c r="T431" s="1322"/>
      <c r="U431" s="1322"/>
      <c r="V431" s="1322"/>
      <c r="W431" s="1322"/>
      <c r="X431" s="1322"/>
      <c r="Y431" s="1322"/>
      <c r="Z431" s="1322"/>
      <c r="AA431" s="1322"/>
      <c r="AB431" s="1322"/>
      <c r="AC431" s="1322"/>
      <c r="AD431" s="1322"/>
      <c r="AE431" s="405">
        <f t="shared" si="6"/>
        <v>0</v>
      </c>
    </row>
    <row r="432" spans="3:31" ht="18" hidden="1" customHeight="1">
      <c r="C432" s="1323" t="str">
        <f>T(ESTIMATE!B438)</f>
        <v/>
      </c>
      <c r="D432" s="1323" t="e">
        <f>T(#REF!)</f>
        <v>#REF!</v>
      </c>
      <c r="E432" s="1323" t="e">
        <f>T(#REF!)</f>
        <v>#REF!</v>
      </c>
      <c r="F432" s="1323" t="e">
        <f>T(#REF!)</f>
        <v>#REF!</v>
      </c>
      <c r="G432" s="1323" t="e">
        <f>T(#REF!)</f>
        <v>#REF!</v>
      </c>
      <c r="H432" s="1323"/>
      <c r="I432" s="1323"/>
      <c r="J432" s="1323" t="e">
        <f>T(#REF!)</f>
        <v>#REF!</v>
      </c>
      <c r="K432" s="1323" t="e">
        <f>T(#REF!)</f>
        <v>#REF!</v>
      </c>
      <c r="L432" s="1323" t="e">
        <f>T(#REF!)</f>
        <v>#REF!</v>
      </c>
      <c r="M432" s="1323" t="e">
        <f>T(#REF!)</f>
        <v>#REF!</v>
      </c>
      <c r="N432" s="1324">
        <f>ESTIMATE!R438</f>
        <v>0</v>
      </c>
      <c r="O432" s="1324"/>
      <c r="P432" s="1324" t="str">
        <f>T(ESTIMATE!U438)</f>
        <v/>
      </c>
      <c r="Q432" s="1324"/>
      <c r="R432" s="1322"/>
      <c r="S432" s="1322"/>
      <c r="T432" s="1322"/>
      <c r="U432" s="1322"/>
      <c r="V432" s="1322"/>
      <c r="W432" s="1322"/>
      <c r="X432" s="1322"/>
      <c r="Y432" s="1322"/>
      <c r="Z432" s="1322"/>
      <c r="AA432" s="1322"/>
      <c r="AB432" s="1322"/>
      <c r="AC432" s="1322"/>
      <c r="AD432" s="1322"/>
      <c r="AE432" s="405">
        <f t="shared" si="6"/>
        <v>0</v>
      </c>
    </row>
    <row r="433" spans="3:31" ht="18" hidden="1" customHeight="1">
      <c r="C433" s="1323" t="str">
        <f>T(ESTIMATE!B439)</f>
        <v/>
      </c>
      <c r="D433" s="1323" t="e">
        <f>T(#REF!)</f>
        <v>#REF!</v>
      </c>
      <c r="E433" s="1323" t="e">
        <f>T(#REF!)</f>
        <v>#REF!</v>
      </c>
      <c r="F433" s="1323" t="e">
        <f>T(#REF!)</f>
        <v>#REF!</v>
      </c>
      <c r="G433" s="1323" t="e">
        <f>T(#REF!)</f>
        <v>#REF!</v>
      </c>
      <c r="H433" s="1323"/>
      <c r="I433" s="1323"/>
      <c r="J433" s="1323" t="e">
        <f>T(#REF!)</f>
        <v>#REF!</v>
      </c>
      <c r="K433" s="1323" t="e">
        <f>T(#REF!)</f>
        <v>#REF!</v>
      </c>
      <c r="L433" s="1323" t="e">
        <f>T(#REF!)</f>
        <v>#REF!</v>
      </c>
      <c r="M433" s="1323" t="e">
        <f>T(#REF!)</f>
        <v>#REF!</v>
      </c>
      <c r="N433" s="1324">
        <f>ESTIMATE!R439</f>
        <v>0</v>
      </c>
      <c r="O433" s="1324"/>
      <c r="P433" s="1324" t="str">
        <f>T(ESTIMATE!U439)</f>
        <v/>
      </c>
      <c r="Q433" s="1324"/>
      <c r="R433" s="1322"/>
      <c r="S433" s="1322"/>
      <c r="T433" s="1322"/>
      <c r="U433" s="1322"/>
      <c r="V433" s="1322"/>
      <c r="W433" s="1322"/>
      <c r="X433" s="1322"/>
      <c r="Y433" s="1322"/>
      <c r="Z433" s="1322"/>
      <c r="AA433" s="1322"/>
      <c r="AB433" s="1322"/>
      <c r="AC433" s="1322"/>
      <c r="AD433" s="1322"/>
      <c r="AE433" s="405">
        <f t="shared" si="6"/>
        <v>0</v>
      </c>
    </row>
    <row r="434" spans="3:31" ht="18" hidden="1" customHeight="1">
      <c r="C434" s="1323" t="str">
        <f>T(ESTIMATE!B440)</f>
        <v/>
      </c>
      <c r="D434" s="1323" t="e">
        <f>T(#REF!)</f>
        <v>#REF!</v>
      </c>
      <c r="E434" s="1323" t="e">
        <f>T(#REF!)</f>
        <v>#REF!</v>
      </c>
      <c r="F434" s="1323" t="e">
        <f>T(#REF!)</f>
        <v>#REF!</v>
      </c>
      <c r="G434" s="1323" t="e">
        <f>T(#REF!)</f>
        <v>#REF!</v>
      </c>
      <c r="H434" s="1323"/>
      <c r="I434" s="1323"/>
      <c r="J434" s="1323" t="e">
        <f>T(#REF!)</f>
        <v>#REF!</v>
      </c>
      <c r="K434" s="1323" t="e">
        <f>T(#REF!)</f>
        <v>#REF!</v>
      </c>
      <c r="L434" s="1323" t="e">
        <f>T(#REF!)</f>
        <v>#REF!</v>
      </c>
      <c r="M434" s="1323" t="e">
        <f>T(#REF!)</f>
        <v>#REF!</v>
      </c>
      <c r="N434" s="1324">
        <f>ESTIMATE!R440</f>
        <v>0</v>
      </c>
      <c r="O434" s="1324"/>
      <c r="P434" s="1324" t="str">
        <f>T(ESTIMATE!U440)</f>
        <v/>
      </c>
      <c r="Q434" s="1324"/>
      <c r="R434" s="1322"/>
      <c r="S434" s="1322"/>
      <c r="T434" s="1322"/>
      <c r="U434" s="1322"/>
      <c r="V434" s="1322"/>
      <c r="W434" s="1322"/>
      <c r="X434" s="1322"/>
      <c r="Y434" s="1322"/>
      <c r="Z434" s="1322"/>
      <c r="AA434" s="1322"/>
      <c r="AB434" s="1322"/>
      <c r="AC434" s="1322"/>
      <c r="AD434" s="1322"/>
      <c r="AE434" s="405">
        <f t="shared" si="6"/>
        <v>0</v>
      </c>
    </row>
    <row r="435" spans="3:31" ht="18" hidden="1" customHeight="1">
      <c r="C435" s="1323" t="str">
        <f>T(ESTIMATE!B441)</f>
        <v/>
      </c>
      <c r="D435" s="1323" t="e">
        <f>T(#REF!)</f>
        <v>#REF!</v>
      </c>
      <c r="E435" s="1323" t="e">
        <f>T(#REF!)</f>
        <v>#REF!</v>
      </c>
      <c r="F435" s="1323" t="e">
        <f>T(#REF!)</f>
        <v>#REF!</v>
      </c>
      <c r="G435" s="1323" t="e">
        <f>T(#REF!)</f>
        <v>#REF!</v>
      </c>
      <c r="H435" s="1323"/>
      <c r="I435" s="1323"/>
      <c r="J435" s="1323" t="e">
        <f>T(#REF!)</f>
        <v>#REF!</v>
      </c>
      <c r="K435" s="1323" t="e">
        <f>T(#REF!)</f>
        <v>#REF!</v>
      </c>
      <c r="L435" s="1323" t="e">
        <f>T(#REF!)</f>
        <v>#REF!</v>
      </c>
      <c r="M435" s="1323" t="e">
        <f>T(#REF!)</f>
        <v>#REF!</v>
      </c>
      <c r="N435" s="1324">
        <f>ESTIMATE!R441</f>
        <v>0</v>
      </c>
      <c r="O435" s="1324"/>
      <c r="P435" s="1324" t="str">
        <f>T(ESTIMATE!U441)</f>
        <v/>
      </c>
      <c r="Q435" s="1324"/>
      <c r="R435" s="1322"/>
      <c r="S435" s="1322"/>
      <c r="T435" s="1322"/>
      <c r="U435" s="1322"/>
      <c r="V435" s="1322"/>
      <c r="W435" s="1322"/>
      <c r="X435" s="1322"/>
      <c r="Y435" s="1322"/>
      <c r="Z435" s="1322"/>
      <c r="AA435" s="1322"/>
      <c r="AB435" s="1322"/>
      <c r="AC435" s="1322"/>
      <c r="AD435" s="1322"/>
      <c r="AE435" s="405">
        <f t="shared" si="6"/>
        <v>0</v>
      </c>
    </row>
    <row r="436" spans="3:31" ht="18" hidden="1" customHeight="1">
      <c r="C436" s="1323" t="str">
        <f>T(ESTIMATE!B442)</f>
        <v/>
      </c>
      <c r="D436" s="1323" t="e">
        <f>T(#REF!)</f>
        <v>#REF!</v>
      </c>
      <c r="E436" s="1323" t="e">
        <f>T(#REF!)</f>
        <v>#REF!</v>
      </c>
      <c r="F436" s="1323" t="e">
        <f>T(#REF!)</f>
        <v>#REF!</v>
      </c>
      <c r="G436" s="1323" t="e">
        <f>T(#REF!)</f>
        <v>#REF!</v>
      </c>
      <c r="H436" s="1323"/>
      <c r="I436" s="1323"/>
      <c r="J436" s="1323" t="e">
        <f>T(#REF!)</f>
        <v>#REF!</v>
      </c>
      <c r="K436" s="1323" t="e">
        <f>T(#REF!)</f>
        <v>#REF!</v>
      </c>
      <c r="L436" s="1323" t="e">
        <f>T(#REF!)</f>
        <v>#REF!</v>
      </c>
      <c r="M436" s="1323" t="e">
        <f>T(#REF!)</f>
        <v>#REF!</v>
      </c>
      <c r="N436" s="1324">
        <f>ESTIMATE!R442</f>
        <v>0</v>
      </c>
      <c r="O436" s="1324"/>
      <c r="P436" s="1324" t="str">
        <f>T(ESTIMATE!U442)</f>
        <v/>
      </c>
      <c r="Q436" s="1324"/>
      <c r="R436" s="1322"/>
      <c r="S436" s="1322"/>
      <c r="T436" s="1322"/>
      <c r="U436" s="1322"/>
      <c r="V436" s="1322"/>
      <c r="W436" s="1322"/>
      <c r="X436" s="1322"/>
      <c r="Y436" s="1322"/>
      <c r="Z436" s="1322"/>
      <c r="AA436" s="1322"/>
      <c r="AB436" s="1322"/>
      <c r="AC436" s="1322"/>
      <c r="AD436" s="1322"/>
      <c r="AE436" s="405">
        <f t="shared" si="6"/>
        <v>0</v>
      </c>
    </row>
    <row r="437" spans="3:31" ht="18" hidden="1" customHeight="1">
      <c r="C437" s="1323" t="str">
        <f>T(ESTIMATE!B443)</f>
        <v/>
      </c>
      <c r="D437" s="1323" t="e">
        <f>T(#REF!)</f>
        <v>#REF!</v>
      </c>
      <c r="E437" s="1323" t="e">
        <f>T(#REF!)</f>
        <v>#REF!</v>
      </c>
      <c r="F437" s="1323" t="e">
        <f>T(#REF!)</f>
        <v>#REF!</v>
      </c>
      <c r="G437" s="1323" t="e">
        <f>T(#REF!)</f>
        <v>#REF!</v>
      </c>
      <c r="H437" s="1323"/>
      <c r="I437" s="1323"/>
      <c r="J437" s="1323" t="e">
        <f>T(#REF!)</f>
        <v>#REF!</v>
      </c>
      <c r="K437" s="1323" t="e">
        <f>T(#REF!)</f>
        <v>#REF!</v>
      </c>
      <c r="L437" s="1323" t="e">
        <f>T(#REF!)</f>
        <v>#REF!</v>
      </c>
      <c r="M437" s="1323" t="e">
        <f>T(#REF!)</f>
        <v>#REF!</v>
      </c>
      <c r="N437" s="1324">
        <f>ESTIMATE!R443</f>
        <v>0</v>
      </c>
      <c r="O437" s="1324"/>
      <c r="P437" s="1324" t="str">
        <f>T(ESTIMATE!U443)</f>
        <v/>
      </c>
      <c r="Q437" s="1324"/>
      <c r="R437" s="1322"/>
      <c r="S437" s="1322"/>
      <c r="T437" s="1322"/>
      <c r="U437" s="1322"/>
      <c r="V437" s="1322"/>
      <c r="W437" s="1322"/>
      <c r="X437" s="1322"/>
      <c r="Y437" s="1322"/>
      <c r="Z437" s="1322"/>
      <c r="AA437" s="1322"/>
      <c r="AB437" s="1322"/>
      <c r="AC437" s="1322"/>
      <c r="AD437" s="1322"/>
      <c r="AE437" s="405">
        <f t="shared" si="6"/>
        <v>0</v>
      </c>
    </row>
    <row r="438" spans="3:31" ht="18" hidden="1" customHeight="1">
      <c r="C438" s="1323" t="str">
        <f>T(ESTIMATE!B444)</f>
        <v/>
      </c>
      <c r="D438" s="1323" t="e">
        <f>T(#REF!)</f>
        <v>#REF!</v>
      </c>
      <c r="E438" s="1323" t="e">
        <f>T(#REF!)</f>
        <v>#REF!</v>
      </c>
      <c r="F438" s="1323" t="e">
        <f>T(#REF!)</f>
        <v>#REF!</v>
      </c>
      <c r="G438" s="1323" t="e">
        <f>T(#REF!)</f>
        <v>#REF!</v>
      </c>
      <c r="H438" s="1323"/>
      <c r="I438" s="1323"/>
      <c r="J438" s="1323" t="e">
        <f>T(#REF!)</f>
        <v>#REF!</v>
      </c>
      <c r="K438" s="1323" t="e">
        <f>T(#REF!)</f>
        <v>#REF!</v>
      </c>
      <c r="L438" s="1323" t="e">
        <f>T(#REF!)</f>
        <v>#REF!</v>
      </c>
      <c r="M438" s="1323" t="e">
        <f>T(#REF!)</f>
        <v>#REF!</v>
      </c>
      <c r="N438" s="1324">
        <f>ESTIMATE!R444</f>
        <v>0</v>
      </c>
      <c r="O438" s="1324"/>
      <c r="P438" s="1324" t="str">
        <f>T(ESTIMATE!U444)</f>
        <v/>
      </c>
      <c r="Q438" s="1324"/>
      <c r="R438" s="1322"/>
      <c r="S438" s="1322"/>
      <c r="T438" s="1322"/>
      <c r="U438" s="1322"/>
      <c r="V438" s="1322"/>
      <c r="W438" s="1322"/>
      <c r="X438" s="1322"/>
      <c r="Y438" s="1322"/>
      <c r="Z438" s="1322"/>
      <c r="AA438" s="1322"/>
      <c r="AB438" s="1322"/>
      <c r="AC438" s="1322"/>
      <c r="AD438" s="1322"/>
      <c r="AE438" s="405">
        <f t="shared" si="6"/>
        <v>0</v>
      </c>
    </row>
    <row r="439" spans="3:31" ht="18" hidden="1" customHeight="1">
      <c r="C439" s="1323" t="str">
        <f>T(ESTIMATE!B445)</f>
        <v/>
      </c>
      <c r="D439" s="1323" t="e">
        <f>T(#REF!)</f>
        <v>#REF!</v>
      </c>
      <c r="E439" s="1323" t="e">
        <f>T(#REF!)</f>
        <v>#REF!</v>
      </c>
      <c r="F439" s="1323" t="e">
        <f>T(#REF!)</f>
        <v>#REF!</v>
      </c>
      <c r="G439" s="1323" t="e">
        <f>T(#REF!)</f>
        <v>#REF!</v>
      </c>
      <c r="H439" s="1323"/>
      <c r="I439" s="1323"/>
      <c r="J439" s="1323" t="e">
        <f>T(#REF!)</f>
        <v>#REF!</v>
      </c>
      <c r="K439" s="1323" t="e">
        <f>T(#REF!)</f>
        <v>#REF!</v>
      </c>
      <c r="L439" s="1323" t="e">
        <f>T(#REF!)</f>
        <v>#REF!</v>
      </c>
      <c r="M439" s="1323" t="e">
        <f>T(#REF!)</f>
        <v>#REF!</v>
      </c>
      <c r="N439" s="1324">
        <f>ESTIMATE!R445</f>
        <v>0</v>
      </c>
      <c r="O439" s="1324"/>
      <c r="P439" s="1324" t="str">
        <f>T(ESTIMATE!U445)</f>
        <v/>
      </c>
      <c r="Q439" s="1324"/>
      <c r="R439" s="1322"/>
      <c r="S439" s="1322"/>
      <c r="T439" s="1322"/>
      <c r="U439" s="1322"/>
      <c r="V439" s="1322"/>
      <c r="W439" s="1322"/>
      <c r="X439" s="1322"/>
      <c r="Y439" s="1322"/>
      <c r="Z439" s="1322"/>
      <c r="AA439" s="1322"/>
      <c r="AB439" s="1322"/>
      <c r="AC439" s="1322"/>
      <c r="AD439" s="1322"/>
      <c r="AE439" s="405">
        <f t="shared" si="6"/>
        <v>0</v>
      </c>
    </row>
    <row r="440" spans="3:31" ht="18" hidden="1" customHeight="1">
      <c r="C440" s="1323" t="str">
        <f>T(ESTIMATE!B446)</f>
        <v/>
      </c>
      <c r="D440" s="1323" t="e">
        <f>T(#REF!)</f>
        <v>#REF!</v>
      </c>
      <c r="E440" s="1323" t="e">
        <f>T(#REF!)</f>
        <v>#REF!</v>
      </c>
      <c r="F440" s="1323" t="e">
        <f>T(#REF!)</f>
        <v>#REF!</v>
      </c>
      <c r="G440" s="1323" t="e">
        <f>T(#REF!)</f>
        <v>#REF!</v>
      </c>
      <c r="H440" s="1323"/>
      <c r="I440" s="1323"/>
      <c r="J440" s="1323" t="e">
        <f>T(#REF!)</f>
        <v>#REF!</v>
      </c>
      <c r="K440" s="1323" t="e">
        <f>T(#REF!)</f>
        <v>#REF!</v>
      </c>
      <c r="L440" s="1323" t="e">
        <f>T(#REF!)</f>
        <v>#REF!</v>
      </c>
      <c r="M440" s="1323" t="e">
        <f>T(#REF!)</f>
        <v>#REF!</v>
      </c>
      <c r="N440" s="1324">
        <f>ESTIMATE!R446</f>
        <v>0</v>
      </c>
      <c r="O440" s="1324"/>
      <c r="P440" s="1324" t="str">
        <f>T(ESTIMATE!U446)</f>
        <v/>
      </c>
      <c r="Q440" s="1324"/>
      <c r="R440" s="1322"/>
      <c r="S440" s="1322"/>
      <c r="T440" s="1322"/>
      <c r="U440" s="1322"/>
      <c r="V440" s="1322"/>
      <c r="W440" s="1322"/>
      <c r="X440" s="1322"/>
      <c r="Y440" s="1322"/>
      <c r="Z440" s="1322"/>
      <c r="AA440" s="1322"/>
      <c r="AB440" s="1322"/>
      <c r="AC440" s="1322"/>
      <c r="AD440" s="1322"/>
      <c r="AE440" s="405">
        <f t="shared" si="6"/>
        <v>0</v>
      </c>
    </row>
    <row r="441" spans="3:31" ht="18" hidden="1" customHeight="1">
      <c r="C441" s="1323" t="str">
        <f>T(ESTIMATE!B447)</f>
        <v/>
      </c>
      <c r="D441" s="1323" t="e">
        <f>T(#REF!)</f>
        <v>#REF!</v>
      </c>
      <c r="E441" s="1323" t="e">
        <f>T(#REF!)</f>
        <v>#REF!</v>
      </c>
      <c r="F441" s="1323" t="e">
        <f>T(#REF!)</f>
        <v>#REF!</v>
      </c>
      <c r="G441" s="1323" t="e">
        <f>T(#REF!)</f>
        <v>#REF!</v>
      </c>
      <c r="H441" s="1323"/>
      <c r="I441" s="1323"/>
      <c r="J441" s="1323" t="e">
        <f>T(#REF!)</f>
        <v>#REF!</v>
      </c>
      <c r="K441" s="1323" t="e">
        <f>T(#REF!)</f>
        <v>#REF!</v>
      </c>
      <c r="L441" s="1323" t="e">
        <f>T(#REF!)</f>
        <v>#REF!</v>
      </c>
      <c r="M441" s="1323" t="e">
        <f>T(#REF!)</f>
        <v>#REF!</v>
      </c>
      <c r="N441" s="1324">
        <f>ESTIMATE!R447</f>
        <v>0</v>
      </c>
      <c r="O441" s="1324"/>
      <c r="P441" s="1324" t="str">
        <f>T(ESTIMATE!U447)</f>
        <v/>
      </c>
      <c r="Q441" s="1324"/>
      <c r="R441" s="1322"/>
      <c r="S441" s="1322"/>
      <c r="T441" s="1322"/>
      <c r="U441" s="1322"/>
      <c r="V441" s="1322"/>
      <c r="W441" s="1322"/>
      <c r="X441" s="1322"/>
      <c r="Y441" s="1322"/>
      <c r="Z441" s="1322"/>
      <c r="AA441" s="1322"/>
      <c r="AB441" s="1322"/>
      <c r="AC441" s="1322"/>
      <c r="AD441" s="1322"/>
      <c r="AE441" s="405">
        <f t="shared" si="6"/>
        <v>0</v>
      </c>
    </row>
    <row r="442" spans="3:31" ht="18" hidden="1" customHeight="1">
      <c r="C442" s="1323" t="str">
        <f>T(ESTIMATE!B448)</f>
        <v/>
      </c>
      <c r="D442" s="1323" t="e">
        <f>T(#REF!)</f>
        <v>#REF!</v>
      </c>
      <c r="E442" s="1323" t="e">
        <f>T(#REF!)</f>
        <v>#REF!</v>
      </c>
      <c r="F442" s="1323" t="e">
        <f>T(#REF!)</f>
        <v>#REF!</v>
      </c>
      <c r="G442" s="1323" t="e">
        <f>T(#REF!)</f>
        <v>#REF!</v>
      </c>
      <c r="H442" s="1323"/>
      <c r="I442" s="1323"/>
      <c r="J442" s="1323" t="e">
        <f>T(#REF!)</f>
        <v>#REF!</v>
      </c>
      <c r="K442" s="1323" t="e">
        <f>T(#REF!)</f>
        <v>#REF!</v>
      </c>
      <c r="L442" s="1323" t="e">
        <f>T(#REF!)</f>
        <v>#REF!</v>
      </c>
      <c r="M442" s="1323" t="e">
        <f>T(#REF!)</f>
        <v>#REF!</v>
      </c>
      <c r="N442" s="1324">
        <f>ESTIMATE!R448</f>
        <v>0</v>
      </c>
      <c r="O442" s="1324"/>
      <c r="P442" s="1324" t="str">
        <f>T(ESTIMATE!U448)</f>
        <v/>
      </c>
      <c r="Q442" s="1324"/>
      <c r="R442" s="1322"/>
      <c r="S442" s="1322"/>
      <c r="T442" s="1322"/>
      <c r="U442" s="1322"/>
      <c r="V442" s="1322"/>
      <c r="W442" s="1322"/>
      <c r="X442" s="1322"/>
      <c r="Y442" s="1322"/>
      <c r="Z442" s="1322"/>
      <c r="AA442" s="1322"/>
      <c r="AB442" s="1322"/>
      <c r="AC442" s="1322"/>
      <c r="AD442" s="1322"/>
      <c r="AE442" s="405">
        <f t="shared" si="6"/>
        <v>0</v>
      </c>
    </row>
    <row r="443" spans="3:31" ht="18" hidden="1" customHeight="1">
      <c r="C443" s="1323" t="str">
        <f>T(ESTIMATE!B449)</f>
        <v/>
      </c>
      <c r="D443" s="1323" t="e">
        <f>T(#REF!)</f>
        <v>#REF!</v>
      </c>
      <c r="E443" s="1323" t="e">
        <f>T(#REF!)</f>
        <v>#REF!</v>
      </c>
      <c r="F443" s="1323" t="e">
        <f>T(#REF!)</f>
        <v>#REF!</v>
      </c>
      <c r="G443" s="1323" t="e">
        <f>T(#REF!)</f>
        <v>#REF!</v>
      </c>
      <c r="H443" s="1323"/>
      <c r="I443" s="1323"/>
      <c r="J443" s="1323" t="e">
        <f>T(#REF!)</f>
        <v>#REF!</v>
      </c>
      <c r="K443" s="1323" t="e">
        <f>T(#REF!)</f>
        <v>#REF!</v>
      </c>
      <c r="L443" s="1323" t="e">
        <f>T(#REF!)</f>
        <v>#REF!</v>
      </c>
      <c r="M443" s="1323" t="e">
        <f>T(#REF!)</f>
        <v>#REF!</v>
      </c>
      <c r="N443" s="1324">
        <f>ESTIMATE!R449</f>
        <v>0</v>
      </c>
      <c r="O443" s="1324"/>
      <c r="P443" s="1324" t="str">
        <f>T(ESTIMATE!U449)</f>
        <v/>
      </c>
      <c r="Q443" s="1324"/>
      <c r="R443" s="1322"/>
      <c r="S443" s="1322"/>
      <c r="T443" s="1322"/>
      <c r="U443" s="1322"/>
      <c r="V443" s="1322"/>
      <c r="W443" s="1322"/>
      <c r="X443" s="1322"/>
      <c r="Y443" s="1322"/>
      <c r="Z443" s="1322"/>
      <c r="AA443" s="1322"/>
      <c r="AB443" s="1322"/>
      <c r="AC443" s="1322"/>
      <c r="AD443" s="1322"/>
      <c r="AE443" s="405">
        <f t="shared" si="6"/>
        <v>0</v>
      </c>
    </row>
    <row r="444" spans="3:31" ht="18" hidden="1" customHeight="1">
      <c r="C444" s="1323" t="str">
        <f>T(ESTIMATE!B450)</f>
        <v/>
      </c>
      <c r="D444" s="1323" t="e">
        <f>T(#REF!)</f>
        <v>#REF!</v>
      </c>
      <c r="E444" s="1323" t="e">
        <f>T(#REF!)</f>
        <v>#REF!</v>
      </c>
      <c r="F444" s="1323" t="e">
        <f>T(#REF!)</f>
        <v>#REF!</v>
      </c>
      <c r="G444" s="1323" t="e">
        <f>T(#REF!)</f>
        <v>#REF!</v>
      </c>
      <c r="H444" s="1323"/>
      <c r="I444" s="1323"/>
      <c r="J444" s="1323" t="e">
        <f>T(#REF!)</f>
        <v>#REF!</v>
      </c>
      <c r="K444" s="1323" t="e">
        <f>T(#REF!)</f>
        <v>#REF!</v>
      </c>
      <c r="L444" s="1323" t="e">
        <f>T(#REF!)</f>
        <v>#REF!</v>
      </c>
      <c r="M444" s="1323" t="e">
        <f>T(#REF!)</f>
        <v>#REF!</v>
      </c>
      <c r="N444" s="1324">
        <f>ESTIMATE!R450</f>
        <v>0</v>
      </c>
      <c r="O444" s="1324"/>
      <c r="P444" s="1324" t="str">
        <f>T(ESTIMATE!U450)</f>
        <v/>
      </c>
      <c r="Q444" s="1324"/>
      <c r="R444" s="1322"/>
      <c r="S444" s="1322"/>
      <c r="T444" s="1322"/>
      <c r="U444" s="1322"/>
      <c r="V444" s="1322"/>
      <c r="W444" s="1322"/>
      <c r="X444" s="1322"/>
      <c r="Y444" s="1322"/>
      <c r="Z444" s="1322"/>
      <c r="AA444" s="1322"/>
      <c r="AB444" s="1322"/>
      <c r="AC444" s="1322"/>
      <c r="AD444" s="1322"/>
      <c r="AE444" s="405">
        <f t="shared" si="6"/>
        <v>0</v>
      </c>
    </row>
    <row r="445" spans="3:31" ht="18" hidden="1" customHeight="1">
      <c r="C445" s="1323" t="str">
        <f>T(ESTIMATE!B451)</f>
        <v/>
      </c>
      <c r="D445" s="1323" t="e">
        <f>T(#REF!)</f>
        <v>#REF!</v>
      </c>
      <c r="E445" s="1323" t="e">
        <f>T(#REF!)</f>
        <v>#REF!</v>
      </c>
      <c r="F445" s="1323" t="e">
        <f>T(#REF!)</f>
        <v>#REF!</v>
      </c>
      <c r="G445" s="1323" t="e">
        <f>T(#REF!)</f>
        <v>#REF!</v>
      </c>
      <c r="H445" s="1323"/>
      <c r="I445" s="1323"/>
      <c r="J445" s="1323" t="e">
        <f>T(#REF!)</f>
        <v>#REF!</v>
      </c>
      <c r="K445" s="1323" t="e">
        <f>T(#REF!)</f>
        <v>#REF!</v>
      </c>
      <c r="L445" s="1323" t="e">
        <f>T(#REF!)</f>
        <v>#REF!</v>
      </c>
      <c r="M445" s="1323" t="e">
        <f>T(#REF!)</f>
        <v>#REF!</v>
      </c>
      <c r="N445" s="1324">
        <f>ESTIMATE!R451</f>
        <v>0</v>
      </c>
      <c r="O445" s="1324"/>
      <c r="P445" s="1324" t="str">
        <f>T(ESTIMATE!U451)</f>
        <v/>
      </c>
      <c r="Q445" s="1324"/>
      <c r="R445" s="1322"/>
      <c r="S445" s="1322"/>
      <c r="T445" s="1322"/>
      <c r="U445" s="1322"/>
      <c r="V445" s="1322"/>
      <c r="W445" s="1322"/>
      <c r="X445" s="1322"/>
      <c r="Y445" s="1322"/>
      <c r="Z445" s="1322"/>
      <c r="AA445" s="1322"/>
      <c r="AB445" s="1322"/>
      <c r="AC445" s="1322"/>
      <c r="AD445" s="1322"/>
      <c r="AE445" s="405">
        <f t="shared" si="6"/>
        <v>0</v>
      </c>
    </row>
    <row r="446" spans="3:31" ht="18" hidden="1" customHeight="1">
      <c r="C446" s="1323" t="str">
        <f>T(ESTIMATE!B452)</f>
        <v/>
      </c>
      <c r="D446" s="1323" t="e">
        <f>T(#REF!)</f>
        <v>#REF!</v>
      </c>
      <c r="E446" s="1323" t="e">
        <f>T(#REF!)</f>
        <v>#REF!</v>
      </c>
      <c r="F446" s="1323" t="e">
        <f>T(#REF!)</f>
        <v>#REF!</v>
      </c>
      <c r="G446" s="1323" t="e">
        <f>T(#REF!)</f>
        <v>#REF!</v>
      </c>
      <c r="H446" s="1323"/>
      <c r="I446" s="1323"/>
      <c r="J446" s="1323" t="e">
        <f>T(#REF!)</f>
        <v>#REF!</v>
      </c>
      <c r="K446" s="1323" t="e">
        <f>T(#REF!)</f>
        <v>#REF!</v>
      </c>
      <c r="L446" s="1323" t="e">
        <f>T(#REF!)</f>
        <v>#REF!</v>
      </c>
      <c r="M446" s="1323" t="e">
        <f>T(#REF!)</f>
        <v>#REF!</v>
      </c>
      <c r="N446" s="1324">
        <f>ESTIMATE!R452</f>
        <v>0</v>
      </c>
      <c r="O446" s="1324"/>
      <c r="P446" s="1324" t="str">
        <f>T(ESTIMATE!U452)</f>
        <v/>
      </c>
      <c r="Q446" s="1324"/>
      <c r="R446" s="1322"/>
      <c r="S446" s="1322"/>
      <c r="T446" s="1322"/>
      <c r="U446" s="1322"/>
      <c r="V446" s="1322"/>
      <c r="W446" s="1322"/>
      <c r="X446" s="1322"/>
      <c r="Y446" s="1322"/>
      <c r="Z446" s="1322"/>
      <c r="AA446" s="1322"/>
      <c r="AB446" s="1322"/>
      <c r="AC446" s="1322"/>
      <c r="AD446" s="1322"/>
      <c r="AE446" s="405">
        <f t="shared" si="6"/>
        <v>0</v>
      </c>
    </row>
    <row r="447" spans="3:31" ht="18" hidden="1" customHeight="1">
      <c r="C447" s="1323" t="str">
        <f>T(ESTIMATE!B453)</f>
        <v/>
      </c>
      <c r="D447" s="1323" t="e">
        <f>T(#REF!)</f>
        <v>#REF!</v>
      </c>
      <c r="E447" s="1323" t="e">
        <f>T(#REF!)</f>
        <v>#REF!</v>
      </c>
      <c r="F447" s="1323" t="e">
        <f>T(#REF!)</f>
        <v>#REF!</v>
      </c>
      <c r="G447" s="1323" t="e">
        <f>T(#REF!)</f>
        <v>#REF!</v>
      </c>
      <c r="H447" s="1323"/>
      <c r="I447" s="1323"/>
      <c r="J447" s="1323" t="e">
        <f>T(#REF!)</f>
        <v>#REF!</v>
      </c>
      <c r="K447" s="1323" t="e">
        <f>T(#REF!)</f>
        <v>#REF!</v>
      </c>
      <c r="L447" s="1323" t="e">
        <f>T(#REF!)</f>
        <v>#REF!</v>
      </c>
      <c r="M447" s="1323" t="e">
        <f>T(#REF!)</f>
        <v>#REF!</v>
      </c>
      <c r="N447" s="1324">
        <f>ESTIMATE!R453</f>
        <v>0</v>
      </c>
      <c r="O447" s="1324"/>
      <c r="P447" s="1324" t="str">
        <f>T(ESTIMATE!U453)</f>
        <v/>
      </c>
      <c r="Q447" s="1324"/>
      <c r="R447" s="1322"/>
      <c r="S447" s="1322"/>
      <c r="T447" s="1322"/>
      <c r="U447" s="1322"/>
      <c r="V447" s="1322"/>
      <c r="W447" s="1322"/>
      <c r="X447" s="1322"/>
      <c r="Y447" s="1322"/>
      <c r="Z447" s="1322"/>
      <c r="AA447" s="1322"/>
      <c r="AB447" s="1322"/>
      <c r="AC447" s="1322"/>
      <c r="AD447" s="1322"/>
      <c r="AE447" s="405">
        <f t="shared" si="6"/>
        <v>0</v>
      </c>
    </row>
    <row r="448" spans="3:31" ht="18" hidden="1" customHeight="1">
      <c r="C448" s="1323" t="str">
        <f>T(ESTIMATE!B454)</f>
        <v/>
      </c>
      <c r="D448" s="1323" t="e">
        <f>T(#REF!)</f>
        <v>#REF!</v>
      </c>
      <c r="E448" s="1323" t="e">
        <f>T(#REF!)</f>
        <v>#REF!</v>
      </c>
      <c r="F448" s="1323" t="e">
        <f>T(#REF!)</f>
        <v>#REF!</v>
      </c>
      <c r="G448" s="1323" t="e">
        <f>T(#REF!)</f>
        <v>#REF!</v>
      </c>
      <c r="H448" s="1323"/>
      <c r="I448" s="1323"/>
      <c r="J448" s="1323" t="e">
        <f>T(#REF!)</f>
        <v>#REF!</v>
      </c>
      <c r="K448" s="1323" t="e">
        <f>T(#REF!)</f>
        <v>#REF!</v>
      </c>
      <c r="L448" s="1323" t="e">
        <f>T(#REF!)</f>
        <v>#REF!</v>
      </c>
      <c r="M448" s="1323" t="e">
        <f>T(#REF!)</f>
        <v>#REF!</v>
      </c>
      <c r="N448" s="1324">
        <f>ESTIMATE!R454</f>
        <v>0</v>
      </c>
      <c r="O448" s="1324"/>
      <c r="P448" s="1324" t="str">
        <f>T(ESTIMATE!U454)</f>
        <v/>
      </c>
      <c r="Q448" s="1324"/>
      <c r="R448" s="1322"/>
      <c r="S448" s="1322"/>
      <c r="T448" s="1322"/>
      <c r="U448" s="1322"/>
      <c r="V448" s="1322"/>
      <c r="W448" s="1322"/>
      <c r="X448" s="1322"/>
      <c r="Y448" s="1322"/>
      <c r="Z448" s="1322"/>
      <c r="AA448" s="1322"/>
      <c r="AB448" s="1322"/>
      <c r="AC448" s="1322"/>
      <c r="AD448" s="1322"/>
      <c r="AE448" s="405">
        <f t="shared" si="6"/>
        <v>0</v>
      </c>
    </row>
    <row r="449" spans="3:31" ht="18" hidden="1" customHeight="1">
      <c r="C449" s="598"/>
      <c r="D449" s="599"/>
      <c r="E449" s="599"/>
      <c r="F449" s="599"/>
      <c r="G449" s="599"/>
      <c r="H449" s="599"/>
      <c r="I449" s="599"/>
      <c r="J449" s="599"/>
      <c r="K449" s="599"/>
      <c r="L449" s="599"/>
      <c r="M449" s="599"/>
      <c r="N449" s="1357">
        <f>N408</f>
        <v>0</v>
      </c>
      <c r="O449" s="1357"/>
      <c r="P449" s="1358" t="str">
        <f>T(ESTIMATE!U428)</f>
        <v/>
      </c>
      <c r="Q449" s="1359"/>
      <c r="R449" s="600"/>
      <c r="S449" s="600"/>
      <c r="T449" s="600"/>
      <c r="U449" s="600"/>
      <c r="V449" s="600"/>
      <c r="W449" s="600"/>
      <c r="X449" s="600"/>
      <c r="Y449" s="600"/>
      <c r="Z449" s="600"/>
      <c r="AA449" s="600"/>
      <c r="AB449" s="600"/>
      <c r="AC449" s="600"/>
      <c r="AD449" s="601"/>
      <c r="AE449" s="405">
        <f t="shared" si="6"/>
        <v>0</v>
      </c>
    </row>
    <row r="450" spans="3:31" ht="22" customHeight="1">
      <c r="C450" s="1333" t="str">
        <f>T(ESTIMATE!B459)</f>
        <v>LANDSCAPING</v>
      </c>
      <c r="D450" s="1333" t="e">
        <f>T(#REF!)</f>
        <v>#REF!</v>
      </c>
      <c r="E450" s="1333" t="e">
        <f>T(#REF!)</f>
        <v>#REF!</v>
      </c>
      <c r="F450" s="1333" t="e">
        <f>T(#REF!)</f>
        <v>#REF!</v>
      </c>
      <c r="G450" s="1333" t="e">
        <f>T(#REF!)</f>
        <v>#REF!</v>
      </c>
      <c r="H450" s="1333"/>
      <c r="I450" s="1333"/>
      <c r="J450" s="1333" t="e">
        <f>T(#REF!)</f>
        <v>#REF!</v>
      </c>
      <c r="K450" s="1333" t="e">
        <f>T(#REF!)</f>
        <v>#REF!</v>
      </c>
      <c r="L450" s="1333" t="e">
        <f>T(#REF!)</f>
        <v>#REF!</v>
      </c>
      <c r="M450" s="1334" t="e">
        <f>T(#REF!)</f>
        <v>#REF!</v>
      </c>
      <c r="N450" s="1331">
        <f>SUM(N451:O490)</f>
        <v>1</v>
      </c>
      <c r="O450" s="1332"/>
      <c r="P450" s="1328"/>
      <c r="Q450" s="1330"/>
      <c r="R450" s="1328"/>
      <c r="S450" s="1329"/>
      <c r="T450" s="1329"/>
      <c r="U450" s="1329"/>
      <c r="V450" s="1329"/>
      <c r="W450" s="1329"/>
      <c r="X450" s="1329"/>
      <c r="Y450" s="1329"/>
      <c r="Z450" s="1329"/>
      <c r="AA450" s="1329"/>
      <c r="AB450" s="1329"/>
      <c r="AC450" s="1329"/>
      <c r="AD450" s="1329"/>
      <c r="AE450" s="405">
        <f t="shared" si="6"/>
        <v>1</v>
      </c>
    </row>
    <row r="451" spans="3:31" ht="18" hidden="1" customHeight="1">
      <c r="C451" s="1323" t="str">
        <f>T(ESTIMATE!B460)</f>
        <v>Landscaping bid/allowance, trees, bushes, flowers</v>
      </c>
      <c r="D451" s="1323" t="e">
        <f>T(#REF!)</f>
        <v>#REF!</v>
      </c>
      <c r="E451" s="1323" t="e">
        <f>T(#REF!)</f>
        <v>#REF!</v>
      </c>
      <c r="F451" s="1323" t="e">
        <f>T(#REF!)</f>
        <v>#REF!</v>
      </c>
      <c r="G451" s="1323" t="e">
        <f>T(#REF!)</f>
        <v>#REF!</v>
      </c>
      <c r="H451" s="1323"/>
      <c r="I451" s="1323"/>
      <c r="J451" s="1323" t="e">
        <f>T(#REF!)</f>
        <v>#REF!</v>
      </c>
      <c r="K451" s="1323" t="e">
        <f>T(#REF!)</f>
        <v>#REF!</v>
      </c>
      <c r="L451" s="1323" t="e">
        <f>T(#REF!)</f>
        <v>#REF!</v>
      </c>
      <c r="M451" s="1323" t="e">
        <f>T(#REF!)</f>
        <v>#REF!</v>
      </c>
      <c r="N451" s="1324">
        <f>ESTIMATE!R460</f>
        <v>0</v>
      </c>
      <c r="O451" s="1324"/>
      <c r="P451" s="1324" t="str">
        <f>T(ESTIMATE!U460)</f>
        <v>ls</v>
      </c>
      <c r="Q451" s="1324"/>
      <c r="R451" s="1322"/>
      <c r="S451" s="1322"/>
      <c r="T451" s="1322"/>
      <c r="U451" s="1322"/>
      <c r="V451" s="1322"/>
      <c r="W451" s="1322"/>
      <c r="X451" s="1322"/>
      <c r="Y451" s="1322"/>
      <c r="Z451" s="1322"/>
      <c r="AA451" s="1322"/>
      <c r="AB451" s="1322"/>
      <c r="AC451" s="1322"/>
      <c r="AD451" s="1322"/>
      <c r="AE451" s="405">
        <f t="shared" si="6"/>
        <v>0</v>
      </c>
    </row>
    <row r="452" spans="3:31" ht="18" hidden="1" customHeight="1">
      <c r="C452" s="1323" t="str">
        <f>T(ESTIMATE!B461)</f>
        <v/>
      </c>
      <c r="D452" s="1323" t="e">
        <f>T(#REF!)</f>
        <v>#REF!</v>
      </c>
      <c r="E452" s="1323" t="e">
        <f>T(#REF!)</f>
        <v>#REF!</v>
      </c>
      <c r="F452" s="1323" t="e">
        <f>T(#REF!)</f>
        <v>#REF!</v>
      </c>
      <c r="G452" s="1323" t="e">
        <f>T(#REF!)</f>
        <v>#REF!</v>
      </c>
      <c r="H452" s="1323"/>
      <c r="I452" s="1323"/>
      <c r="J452" s="1323" t="e">
        <f>T(#REF!)</f>
        <v>#REF!</v>
      </c>
      <c r="K452" s="1323" t="e">
        <f>T(#REF!)</f>
        <v>#REF!</v>
      </c>
      <c r="L452" s="1323" t="e">
        <f>T(#REF!)</f>
        <v>#REF!</v>
      </c>
      <c r="M452" s="1323" t="e">
        <f>T(#REF!)</f>
        <v>#REF!</v>
      </c>
      <c r="N452" s="1324">
        <f>ESTIMATE!R461</f>
        <v>0</v>
      </c>
      <c r="O452" s="1324"/>
      <c r="P452" s="1324" t="str">
        <f>T(ESTIMATE!U461)</f>
        <v/>
      </c>
      <c r="Q452" s="1324"/>
      <c r="R452" s="1322"/>
      <c r="S452" s="1322"/>
      <c r="T452" s="1322"/>
      <c r="U452" s="1322"/>
      <c r="V452" s="1322"/>
      <c r="W452" s="1322"/>
      <c r="X452" s="1322"/>
      <c r="Y452" s="1322"/>
      <c r="Z452" s="1322"/>
      <c r="AA452" s="1322"/>
      <c r="AB452" s="1322"/>
      <c r="AC452" s="1322"/>
      <c r="AD452" s="1322"/>
      <c r="AE452" s="405">
        <f t="shared" si="6"/>
        <v>0</v>
      </c>
    </row>
    <row r="453" spans="3:31" ht="18" hidden="1" customHeight="1">
      <c r="C453" s="1323" t="str">
        <f>T(ESTIMATE!B462)</f>
        <v>Landscaping Packages</v>
      </c>
      <c r="D453" s="1323" t="e">
        <f>T(#REF!)</f>
        <v>#REF!</v>
      </c>
      <c r="E453" s="1323" t="e">
        <f>T(#REF!)</f>
        <v>#REF!</v>
      </c>
      <c r="F453" s="1323" t="e">
        <f>T(#REF!)</f>
        <v>#REF!</v>
      </c>
      <c r="G453" s="1323" t="e">
        <f>T(#REF!)</f>
        <v>#REF!</v>
      </c>
      <c r="H453" s="1323"/>
      <c r="I453" s="1323"/>
      <c r="J453" s="1323" t="e">
        <f>T(#REF!)</f>
        <v>#REF!</v>
      </c>
      <c r="K453" s="1323" t="e">
        <f>T(#REF!)</f>
        <v>#REF!</v>
      </c>
      <c r="L453" s="1323" t="e">
        <f>T(#REF!)</f>
        <v>#REF!</v>
      </c>
      <c r="M453" s="1323" t="e">
        <f>T(#REF!)</f>
        <v>#REF!</v>
      </c>
      <c r="N453" s="1324">
        <f>ESTIMATE!R462</f>
        <v>0</v>
      </c>
      <c r="O453" s="1324"/>
      <c r="P453" s="1324" t="str">
        <f>T(ESTIMATE!U462)</f>
        <v/>
      </c>
      <c r="Q453" s="1324"/>
      <c r="R453" s="1322"/>
      <c r="S453" s="1322"/>
      <c r="T453" s="1322"/>
      <c r="U453" s="1322"/>
      <c r="V453" s="1322"/>
      <c r="W453" s="1322"/>
      <c r="X453" s="1322"/>
      <c r="Y453" s="1322"/>
      <c r="Z453" s="1322"/>
      <c r="AA453" s="1322"/>
      <c r="AB453" s="1322"/>
      <c r="AC453" s="1322"/>
      <c r="AD453" s="1322"/>
      <c r="AE453" s="405">
        <f t="shared" si="6"/>
        <v>0</v>
      </c>
    </row>
    <row r="454" spans="3:31" ht="18" hidden="1" customHeight="1">
      <c r="C454" s="1323" t="str">
        <f>T(ESTIMATE!B463)</f>
        <v>Entire lot, landscaping package (varies by size)</v>
      </c>
      <c r="D454" s="1323" t="e">
        <f>T(#REF!)</f>
        <v>#REF!</v>
      </c>
      <c r="E454" s="1323" t="e">
        <f>T(#REF!)</f>
        <v>#REF!</v>
      </c>
      <c r="F454" s="1323" t="e">
        <f>T(#REF!)</f>
        <v>#REF!</v>
      </c>
      <c r="G454" s="1323" t="e">
        <f>T(#REF!)</f>
        <v>#REF!</v>
      </c>
      <c r="H454" s="1323"/>
      <c r="I454" s="1323"/>
      <c r="J454" s="1323" t="e">
        <f>T(#REF!)</f>
        <v>#REF!</v>
      </c>
      <c r="K454" s="1323" t="e">
        <f>T(#REF!)</f>
        <v>#REF!</v>
      </c>
      <c r="L454" s="1323" t="e">
        <f>T(#REF!)</f>
        <v>#REF!</v>
      </c>
      <c r="M454" s="1323" t="e">
        <f>T(#REF!)</f>
        <v>#REF!</v>
      </c>
      <c r="N454" s="1324">
        <f>ESTIMATE!R463</f>
        <v>0</v>
      </c>
      <c r="O454" s="1324"/>
      <c r="P454" s="1324" t="str">
        <f>T(ESTIMATE!U463)</f>
        <v>ls</v>
      </c>
      <c r="Q454" s="1324"/>
      <c r="R454" s="1322"/>
      <c r="S454" s="1322"/>
      <c r="T454" s="1322"/>
      <c r="U454" s="1322"/>
      <c r="V454" s="1322"/>
      <c r="W454" s="1322"/>
      <c r="X454" s="1322"/>
      <c r="Y454" s="1322"/>
      <c r="Z454" s="1322"/>
      <c r="AA454" s="1322"/>
      <c r="AB454" s="1322"/>
      <c r="AC454" s="1322"/>
      <c r="AD454" s="1322"/>
      <c r="AE454" s="405">
        <f t="shared" si="6"/>
        <v>0</v>
      </c>
    </row>
    <row r="455" spans="3:31" ht="18" customHeight="1">
      <c r="C455" s="1323" t="str">
        <f>T(ESTIMATE!B464)</f>
        <v>Front yard, landscaping package (varies by size)</v>
      </c>
      <c r="D455" s="1323" t="e">
        <f>T(#REF!)</f>
        <v>#REF!</v>
      </c>
      <c r="E455" s="1323" t="e">
        <f>T(#REF!)</f>
        <v>#REF!</v>
      </c>
      <c r="F455" s="1323" t="e">
        <f>T(#REF!)</f>
        <v>#REF!</v>
      </c>
      <c r="G455" s="1323" t="e">
        <f>T(#REF!)</f>
        <v>#REF!</v>
      </c>
      <c r="H455" s="1323"/>
      <c r="I455" s="1323"/>
      <c r="J455" s="1323" t="e">
        <f>T(#REF!)</f>
        <v>#REF!</v>
      </c>
      <c r="K455" s="1323" t="e">
        <f>T(#REF!)</f>
        <v>#REF!</v>
      </c>
      <c r="L455" s="1323" t="e">
        <f>T(#REF!)</f>
        <v>#REF!</v>
      </c>
      <c r="M455" s="1323" t="e">
        <f>T(#REF!)</f>
        <v>#REF!</v>
      </c>
      <c r="N455" s="1324">
        <f>ESTIMATE!R464</f>
        <v>1</v>
      </c>
      <c r="O455" s="1324"/>
      <c r="P455" s="1324" t="str">
        <f>T(ESTIMATE!U464)</f>
        <v>ls</v>
      </c>
      <c r="Q455" s="1324"/>
      <c r="R455" s="1322"/>
      <c r="S455" s="1322"/>
      <c r="T455" s="1322"/>
      <c r="U455" s="1322"/>
      <c r="V455" s="1322"/>
      <c r="W455" s="1322"/>
      <c r="X455" s="1322"/>
      <c r="Y455" s="1322"/>
      <c r="Z455" s="1322"/>
      <c r="AA455" s="1322"/>
      <c r="AB455" s="1322"/>
      <c r="AC455" s="1322"/>
      <c r="AD455" s="1322"/>
      <c r="AE455" s="405">
        <f t="shared" si="6"/>
        <v>1</v>
      </c>
    </row>
    <row r="456" spans="3:31" ht="18" hidden="1" customHeight="1">
      <c r="C456" s="1323" t="str">
        <f>T(ESTIMATE!B465)</f>
        <v>Clean-up existing landscaping</v>
      </c>
      <c r="D456" s="1323" t="e">
        <f>T(#REF!)</f>
        <v>#REF!</v>
      </c>
      <c r="E456" s="1323" t="e">
        <f>T(#REF!)</f>
        <v>#REF!</v>
      </c>
      <c r="F456" s="1323" t="e">
        <f>T(#REF!)</f>
        <v>#REF!</v>
      </c>
      <c r="G456" s="1323" t="e">
        <f>T(#REF!)</f>
        <v>#REF!</v>
      </c>
      <c r="H456" s="1323"/>
      <c r="I456" s="1323"/>
      <c r="J456" s="1323" t="e">
        <f>T(#REF!)</f>
        <v>#REF!</v>
      </c>
      <c r="K456" s="1323" t="e">
        <f>T(#REF!)</f>
        <v>#REF!</v>
      </c>
      <c r="L456" s="1323" t="e">
        <f>T(#REF!)</f>
        <v>#REF!</v>
      </c>
      <c r="M456" s="1323" t="e">
        <f>T(#REF!)</f>
        <v>#REF!</v>
      </c>
      <c r="N456" s="1324">
        <f>ESTIMATE!R465</f>
        <v>0</v>
      </c>
      <c r="O456" s="1324"/>
      <c r="P456" s="1324" t="str">
        <f>T(ESTIMATE!U465)</f>
        <v>ls</v>
      </c>
      <c r="Q456" s="1324"/>
      <c r="R456" s="1322"/>
      <c r="S456" s="1322"/>
      <c r="T456" s="1322"/>
      <c r="U456" s="1322"/>
      <c r="V456" s="1322"/>
      <c r="W456" s="1322"/>
      <c r="X456" s="1322"/>
      <c r="Y456" s="1322"/>
      <c r="Z456" s="1322"/>
      <c r="AA456" s="1322"/>
      <c r="AB456" s="1322"/>
      <c r="AC456" s="1322"/>
      <c r="AD456" s="1322"/>
      <c r="AE456" s="405">
        <f t="shared" si="6"/>
        <v>0</v>
      </c>
    </row>
    <row r="457" spans="3:31" ht="18" hidden="1" customHeight="1">
      <c r="C457" s="1323" t="str">
        <f>T(ESTIMATE!B466)</f>
        <v/>
      </c>
      <c r="D457" s="1323" t="e">
        <f>T(#REF!)</f>
        <v>#REF!</v>
      </c>
      <c r="E457" s="1323" t="e">
        <f>T(#REF!)</f>
        <v>#REF!</v>
      </c>
      <c r="F457" s="1323" t="e">
        <f>T(#REF!)</f>
        <v>#REF!</v>
      </c>
      <c r="G457" s="1323" t="e">
        <f>T(#REF!)</f>
        <v>#REF!</v>
      </c>
      <c r="H457" s="1323"/>
      <c r="I457" s="1323"/>
      <c r="J457" s="1323" t="e">
        <f>T(#REF!)</f>
        <v>#REF!</v>
      </c>
      <c r="K457" s="1323" t="e">
        <f>T(#REF!)</f>
        <v>#REF!</v>
      </c>
      <c r="L457" s="1323" t="e">
        <f>T(#REF!)</f>
        <v>#REF!</v>
      </c>
      <c r="M457" s="1323" t="e">
        <f>T(#REF!)</f>
        <v>#REF!</v>
      </c>
      <c r="N457" s="1324">
        <f>ESTIMATE!R466</f>
        <v>0</v>
      </c>
      <c r="O457" s="1324"/>
      <c r="P457" s="1324" t="str">
        <f>T(ESTIMATE!U466)</f>
        <v/>
      </c>
      <c r="Q457" s="1324"/>
      <c r="R457" s="1322"/>
      <c r="S457" s="1322"/>
      <c r="T457" s="1322"/>
      <c r="U457" s="1322"/>
      <c r="V457" s="1322"/>
      <c r="W457" s="1322"/>
      <c r="X457" s="1322"/>
      <c r="Y457" s="1322"/>
      <c r="Z457" s="1322"/>
      <c r="AA457" s="1322"/>
      <c r="AB457" s="1322"/>
      <c r="AC457" s="1322"/>
      <c r="AD457" s="1322"/>
      <c r="AE457" s="405">
        <f t="shared" si="6"/>
        <v>0</v>
      </c>
    </row>
    <row r="458" spans="3:31" ht="18" hidden="1" customHeight="1">
      <c r="C458" s="1323" t="str">
        <f>T(ESTIMATE!B467)</f>
        <v/>
      </c>
      <c r="D458" s="1323" t="e">
        <f>T(#REF!)</f>
        <v>#REF!</v>
      </c>
      <c r="E458" s="1323" t="e">
        <f>T(#REF!)</f>
        <v>#REF!</v>
      </c>
      <c r="F458" s="1323" t="e">
        <f>T(#REF!)</f>
        <v>#REF!</v>
      </c>
      <c r="G458" s="1323" t="e">
        <f>T(#REF!)</f>
        <v>#REF!</v>
      </c>
      <c r="H458" s="1323"/>
      <c r="I458" s="1323"/>
      <c r="J458" s="1323" t="e">
        <f>T(#REF!)</f>
        <v>#REF!</v>
      </c>
      <c r="K458" s="1323" t="e">
        <f>T(#REF!)</f>
        <v>#REF!</v>
      </c>
      <c r="L458" s="1323" t="e">
        <f>T(#REF!)</f>
        <v>#REF!</v>
      </c>
      <c r="M458" s="1323" t="e">
        <f>T(#REF!)</f>
        <v>#REF!</v>
      </c>
      <c r="N458" s="1324">
        <f>ESTIMATE!R467</f>
        <v>0</v>
      </c>
      <c r="O458" s="1324"/>
      <c r="P458" s="1324" t="str">
        <f>T(ESTIMATE!U467)</f>
        <v/>
      </c>
      <c r="Q458" s="1324"/>
      <c r="R458" s="1322"/>
      <c r="S458" s="1322"/>
      <c r="T458" s="1322"/>
      <c r="U458" s="1322"/>
      <c r="V458" s="1322"/>
      <c r="W458" s="1322"/>
      <c r="X458" s="1322"/>
      <c r="Y458" s="1322"/>
      <c r="Z458" s="1322"/>
      <c r="AA458" s="1322"/>
      <c r="AB458" s="1322"/>
      <c r="AC458" s="1322"/>
      <c r="AD458" s="1322"/>
      <c r="AE458" s="405">
        <f t="shared" si="6"/>
        <v>0</v>
      </c>
    </row>
    <row r="459" spans="3:31" ht="18" hidden="1" customHeight="1">
      <c r="C459" s="1323" t="str">
        <f>T(ESTIMATE!B468)</f>
        <v>Landscaping, Detailed</v>
      </c>
      <c r="D459" s="1323" t="e">
        <f>T(#REF!)</f>
        <v>#REF!</v>
      </c>
      <c r="E459" s="1323" t="e">
        <f>T(#REF!)</f>
        <v>#REF!</v>
      </c>
      <c r="F459" s="1323" t="e">
        <f>T(#REF!)</f>
        <v>#REF!</v>
      </c>
      <c r="G459" s="1323" t="e">
        <f>T(#REF!)</f>
        <v>#REF!</v>
      </c>
      <c r="H459" s="1323"/>
      <c r="I459" s="1323"/>
      <c r="J459" s="1323" t="e">
        <f>T(#REF!)</f>
        <v>#REF!</v>
      </c>
      <c r="K459" s="1323" t="e">
        <f>T(#REF!)</f>
        <v>#REF!</v>
      </c>
      <c r="L459" s="1323" t="e">
        <f>T(#REF!)</f>
        <v>#REF!</v>
      </c>
      <c r="M459" s="1323" t="e">
        <f>T(#REF!)</f>
        <v>#REF!</v>
      </c>
      <c r="N459" s="1324">
        <f>ESTIMATE!R468</f>
        <v>0</v>
      </c>
      <c r="O459" s="1324"/>
      <c r="P459" s="1324" t="str">
        <f>T(ESTIMATE!U468)</f>
        <v/>
      </c>
      <c r="Q459" s="1324"/>
      <c r="R459" s="1322"/>
      <c r="S459" s="1322"/>
      <c r="T459" s="1322"/>
      <c r="U459" s="1322"/>
      <c r="V459" s="1322"/>
      <c r="W459" s="1322"/>
      <c r="X459" s="1322"/>
      <c r="Y459" s="1322"/>
      <c r="Z459" s="1322"/>
      <c r="AA459" s="1322"/>
      <c r="AB459" s="1322"/>
      <c r="AC459" s="1322"/>
      <c r="AD459" s="1322"/>
      <c r="AE459" s="405">
        <f t="shared" si="6"/>
        <v>0</v>
      </c>
    </row>
    <row r="460" spans="3:31" ht="18" hidden="1" customHeight="1">
      <c r="C460" s="1323" t="str">
        <f>T(ESTIMATE!B469)</f>
        <v>Sod</v>
      </c>
      <c r="D460" s="1323" t="e">
        <f>T(#REF!)</f>
        <v>#REF!</v>
      </c>
      <c r="E460" s="1323" t="e">
        <f>T(#REF!)</f>
        <v>#REF!</v>
      </c>
      <c r="F460" s="1323" t="e">
        <f>T(#REF!)</f>
        <v>#REF!</v>
      </c>
      <c r="G460" s="1323" t="e">
        <f>T(#REF!)</f>
        <v>#REF!</v>
      </c>
      <c r="H460" s="1323"/>
      <c r="I460" s="1323"/>
      <c r="J460" s="1323" t="e">
        <f>T(#REF!)</f>
        <v>#REF!</v>
      </c>
      <c r="K460" s="1323" t="e">
        <f>T(#REF!)</f>
        <v>#REF!</v>
      </c>
      <c r="L460" s="1323" t="e">
        <f>T(#REF!)</f>
        <v>#REF!</v>
      </c>
      <c r="M460" s="1323" t="e">
        <f>T(#REF!)</f>
        <v>#REF!</v>
      </c>
      <c r="N460" s="1324">
        <f>ESTIMATE!R469</f>
        <v>0</v>
      </c>
      <c r="O460" s="1324"/>
      <c r="P460" s="1324" t="str">
        <f>T(ESTIMATE!U469)</f>
        <v>sf</v>
      </c>
      <c r="Q460" s="1324"/>
      <c r="R460" s="1322"/>
      <c r="S460" s="1322"/>
      <c r="T460" s="1322"/>
      <c r="U460" s="1322"/>
      <c r="V460" s="1322"/>
      <c r="W460" s="1322"/>
      <c r="X460" s="1322"/>
      <c r="Y460" s="1322"/>
      <c r="Z460" s="1322"/>
      <c r="AA460" s="1322"/>
      <c r="AB460" s="1322"/>
      <c r="AC460" s="1322"/>
      <c r="AD460" s="1322"/>
      <c r="AE460" s="405">
        <f t="shared" si="6"/>
        <v>0</v>
      </c>
    </row>
    <row r="461" spans="3:31" ht="18" hidden="1" customHeight="1">
      <c r="C461" s="1323" t="str">
        <f>T(ESTIMATE!B470)</f>
        <v>Seeding</v>
      </c>
      <c r="D461" s="1323" t="e">
        <f>T(#REF!)</f>
        <v>#REF!</v>
      </c>
      <c r="E461" s="1323" t="e">
        <f>T(#REF!)</f>
        <v>#REF!</v>
      </c>
      <c r="F461" s="1323" t="e">
        <f>T(#REF!)</f>
        <v>#REF!</v>
      </c>
      <c r="G461" s="1323" t="e">
        <f>T(#REF!)</f>
        <v>#REF!</v>
      </c>
      <c r="H461" s="1323"/>
      <c r="I461" s="1323"/>
      <c r="J461" s="1323" t="e">
        <f>T(#REF!)</f>
        <v>#REF!</v>
      </c>
      <c r="K461" s="1323" t="e">
        <f>T(#REF!)</f>
        <v>#REF!</v>
      </c>
      <c r="L461" s="1323" t="e">
        <f>T(#REF!)</f>
        <v>#REF!</v>
      </c>
      <c r="M461" s="1323" t="e">
        <f>T(#REF!)</f>
        <v>#REF!</v>
      </c>
      <c r="N461" s="1324">
        <f>ESTIMATE!R470</f>
        <v>0</v>
      </c>
      <c r="O461" s="1324"/>
      <c r="P461" s="1324" t="str">
        <f>T(ESTIMATE!U470)</f>
        <v>sf</v>
      </c>
      <c r="Q461" s="1324"/>
      <c r="R461" s="1322"/>
      <c r="S461" s="1322"/>
      <c r="T461" s="1322"/>
      <c r="U461" s="1322"/>
      <c r="V461" s="1322"/>
      <c r="W461" s="1322"/>
      <c r="X461" s="1322"/>
      <c r="Y461" s="1322"/>
      <c r="Z461" s="1322"/>
      <c r="AA461" s="1322"/>
      <c r="AB461" s="1322"/>
      <c r="AC461" s="1322"/>
      <c r="AD461" s="1322"/>
      <c r="AE461" s="405">
        <f t="shared" si="6"/>
        <v>0</v>
      </c>
    </row>
    <row r="462" spans="3:31" ht="18" hidden="1" customHeight="1">
      <c r="C462" s="1323" t="str">
        <f>T(ESTIMATE!B471)</f>
        <v>Shrubs/plantings, 1 gallon</v>
      </c>
      <c r="D462" s="1323" t="e">
        <f>T(#REF!)</f>
        <v>#REF!</v>
      </c>
      <c r="E462" s="1323" t="e">
        <f>T(#REF!)</f>
        <v>#REF!</v>
      </c>
      <c r="F462" s="1323" t="e">
        <f>T(#REF!)</f>
        <v>#REF!</v>
      </c>
      <c r="G462" s="1323" t="e">
        <f>T(#REF!)</f>
        <v>#REF!</v>
      </c>
      <c r="H462" s="1323"/>
      <c r="I462" s="1323"/>
      <c r="J462" s="1323" t="e">
        <f>T(#REF!)</f>
        <v>#REF!</v>
      </c>
      <c r="K462" s="1323" t="e">
        <f>T(#REF!)</f>
        <v>#REF!</v>
      </c>
      <c r="L462" s="1323" t="e">
        <f>T(#REF!)</f>
        <v>#REF!</v>
      </c>
      <c r="M462" s="1323" t="e">
        <f>T(#REF!)</f>
        <v>#REF!</v>
      </c>
      <c r="N462" s="1324">
        <f>ESTIMATE!R471</f>
        <v>0</v>
      </c>
      <c r="O462" s="1324"/>
      <c r="P462" s="1324" t="str">
        <f>T(ESTIMATE!U471)</f>
        <v>ea</v>
      </c>
      <c r="Q462" s="1324"/>
      <c r="R462" s="1322"/>
      <c r="S462" s="1322"/>
      <c r="T462" s="1322"/>
      <c r="U462" s="1322"/>
      <c r="V462" s="1322"/>
      <c r="W462" s="1322"/>
      <c r="X462" s="1322"/>
      <c r="Y462" s="1322"/>
      <c r="Z462" s="1322"/>
      <c r="AA462" s="1322"/>
      <c r="AB462" s="1322"/>
      <c r="AC462" s="1322"/>
      <c r="AD462" s="1322"/>
      <c r="AE462" s="405">
        <f t="shared" si="6"/>
        <v>0</v>
      </c>
    </row>
    <row r="463" spans="3:31" ht="18" hidden="1" customHeight="1">
      <c r="C463" s="1323" t="str">
        <f>T(ESTIMATE!B472)</f>
        <v>Shrubs/plantings, 2 gallon</v>
      </c>
      <c r="D463" s="1323" t="e">
        <f>T(#REF!)</f>
        <v>#REF!</v>
      </c>
      <c r="E463" s="1323" t="e">
        <f>T(#REF!)</f>
        <v>#REF!</v>
      </c>
      <c r="F463" s="1323" t="e">
        <f>T(#REF!)</f>
        <v>#REF!</v>
      </c>
      <c r="G463" s="1323" t="e">
        <f>T(#REF!)</f>
        <v>#REF!</v>
      </c>
      <c r="H463" s="1323"/>
      <c r="I463" s="1323"/>
      <c r="J463" s="1323" t="e">
        <f>T(#REF!)</f>
        <v>#REF!</v>
      </c>
      <c r="K463" s="1323" t="e">
        <f>T(#REF!)</f>
        <v>#REF!</v>
      </c>
      <c r="L463" s="1323" t="e">
        <f>T(#REF!)</f>
        <v>#REF!</v>
      </c>
      <c r="M463" s="1323" t="e">
        <f>T(#REF!)</f>
        <v>#REF!</v>
      </c>
      <c r="N463" s="1324">
        <f>ESTIMATE!R472</f>
        <v>0</v>
      </c>
      <c r="O463" s="1324"/>
      <c r="P463" s="1324" t="str">
        <f>T(ESTIMATE!U472)</f>
        <v>ea</v>
      </c>
      <c r="Q463" s="1324"/>
      <c r="R463" s="1322"/>
      <c r="S463" s="1322"/>
      <c r="T463" s="1322"/>
      <c r="U463" s="1322"/>
      <c r="V463" s="1322"/>
      <c r="W463" s="1322"/>
      <c r="X463" s="1322"/>
      <c r="Y463" s="1322"/>
      <c r="Z463" s="1322"/>
      <c r="AA463" s="1322"/>
      <c r="AB463" s="1322"/>
      <c r="AC463" s="1322"/>
      <c r="AD463" s="1322"/>
      <c r="AE463" s="405">
        <f t="shared" si="6"/>
        <v>0</v>
      </c>
    </row>
    <row r="464" spans="3:31" ht="18" hidden="1" customHeight="1">
      <c r="C464" s="1323" t="str">
        <f>T(ESTIMATE!B473)</f>
        <v>Shrubs/plantings, 5 gallon</v>
      </c>
      <c r="D464" s="1323" t="e">
        <f>T(#REF!)</f>
        <v>#REF!</v>
      </c>
      <c r="E464" s="1323" t="e">
        <f>T(#REF!)</f>
        <v>#REF!</v>
      </c>
      <c r="F464" s="1323" t="e">
        <f>T(#REF!)</f>
        <v>#REF!</v>
      </c>
      <c r="G464" s="1323" t="e">
        <f>T(#REF!)</f>
        <v>#REF!</v>
      </c>
      <c r="H464" s="1323"/>
      <c r="I464" s="1323"/>
      <c r="J464" s="1323" t="e">
        <f>T(#REF!)</f>
        <v>#REF!</v>
      </c>
      <c r="K464" s="1323" t="e">
        <f>T(#REF!)</f>
        <v>#REF!</v>
      </c>
      <c r="L464" s="1323" t="e">
        <f>T(#REF!)</f>
        <v>#REF!</v>
      </c>
      <c r="M464" s="1323" t="e">
        <f>T(#REF!)</f>
        <v>#REF!</v>
      </c>
      <c r="N464" s="1324">
        <f>ESTIMATE!R473</f>
        <v>0</v>
      </c>
      <c r="O464" s="1324"/>
      <c r="P464" s="1324" t="str">
        <f>T(ESTIMATE!U473)</f>
        <v>ea</v>
      </c>
      <c r="Q464" s="1324"/>
      <c r="R464" s="1322"/>
      <c r="S464" s="1322"/>
      <c r="T464" s="1322"/>
      <c r="U464" s="1322"/>
      <c r="V464" s="1322"/>
      <c r="W464" s="1322"/>
      <c r="X464" s="1322"/>
      <c r="Y464" s="1322"/>
      <c r="Z464" s="1322"/>
      <c r="AA464" s="1322"/>
      <c r="AB464" s="1322"/>
      <c r="AC464" s="1322"/>
      <c r="AD464" s="1322"/>
      <c r="AE464" s="405">
        <f t="shared" si="6"/>
        <v>0</v>
      </c>
    </row>
    <row r="465" spans="3:31" ht="18" hidden="1" customHeight="1">
      <c r="C465" s="1323" t="str">
        <f>T(ESTIMATE!B474)</f>
        <v>Small trees, 1-2" caliper, 10 gallon</v>
      </c>
      <c r="D465" s="1323" t="e">
        <f>T(#REF!)</f>
        <v>#REF!</v>
      </c>
      <c r="E465" s="1323" t="e">
        <f>T(#REF!)</f>
        <v>#REF!</v>
      </c>
      <c r="F465" s="1323" t="e">
        <f>T(#REF!)</f>
        <v>#REF!</v>
      </c>
      <c r="G465" s="1323" t="e">
        <f>T(#REF!)</f>
        <v>#REF!</v>
      </c>
      <c r="H465" s="1323"/>
      <c r="I465" s="1323"/>
      <c r="J465" s="1323" t="e">
        <f>T(#REF!)</f>
        <v>#REF!</v>
      </c>
      <c r="K465" s="1323" t="e">
        <f>T(#REF!)</f>
        <v>#REF!</v>
      </c>
      <c r="L465" s="1323" t="e">
        <f>T(#REF!)</f>
        <v>#REF!</v>
      </c>
      <c r="M465" s="1323" t="e">
        <f>T(#REF!)</f>
        <v>#REF!</v>
      </c>
      <c r="N465" s="1324">
        <f>ESTIMATE!R474</f>
        <v>0</v>
      </c>
      <c r="O465" s="1324"/>
      <c r="P465" s="1324" t="str">
        <f>T(ESTIMATE!U474)</f>
        <v>ea</v>
      </c>
      <c r="Q465" s="1324"/>
      <c r="R465" s="1322"/>
      <c r="S465" s="1322"/>
      <c r="T465" s="1322"/>
      <c r="U465" s="1322"/>
      <c r="V465" s="1322"/>
      <c r="W465" s="1322"/>
      <c r="X465" s="1322"/>
      <c r="Y465" s="1322"/>
      <c r="Z465" s="1322"/>
      <c r="AA465" s="1322"/>
      <c r="AB465" s="1322"/>
      <c r="AC465" s="1322"/>
      <c r="AD465" s="1322"/>
      <c r="AE465" s="405">
        <f t="shared" si="6"/>
        <v>0</v>
      </c>
    </row>
    <row r="466" spans="3:31" ht="18" hidden="1" customHeight="1">
      <c r="C466" s="1323" t="str">
        <f>T(ESTIMATE!B475)</f>
        <v>Small trees, 1-2" 15 gallon</v>
      </c>
      <c r="D466" s="1323" t="e">
        <f>T(#REF!)</f>
        <v>#REF!</v>
      </c>
      <c r="E466" s="1323" t="e">
        <f>T(#REF!)</f>
        <v>#REF!</v>
      </c>
      <c r="F466" s="1323" t="e">
        <f>T(#REF!)</f>
        <v>#REF!</v>
      </c>
      <c r="G466" s="1323" t="e">
        <f>T(#REF!)</f>
        <v>#REF!</v>
      </c>
      <c r="H466" s="1323"/>
      <c r="I466" s="1323"/>
      <c r="J466" s="1323" t="e">
        <f>T(#REF!)</f>
        <v>#REF!</v>
      </c>
      <c r="K466" s="1323" t="e">
        <f>T(#REF!)</f>
        <v>#REF!</v>
      </c>
      <c r="L466" s="1323" t="e">
        <f>T(#REF!)</f>
        <v>#REF!</v>
      </c>
      <c r="M466" s="1323" t="e">
        <f>T(#REF!)</f>
        <v>#REF!</v>
      </c>
      <c r="N466" s="1324">
        <f>ESTIMATE!R475</f>
        <v>0</v>
      </c>
      <c r="O466" s="1324"/>
      <c r="P466" s="1324" t="str">
        <f>T(ESTIMATE!U475)</f>
        <v>ea</v>
      </c>
      <c r="Q466" s="1324"/>
      <c r="R466" s="1322"/>
      <c r="S466" s="1322"/>
      <c r="T466" s="1322"/>
      <c r="U466" s="1322"/>
      <c r="V466" s="1322"/>
      <c r="W466" s="1322"/>
      <c r="X466" s="1322"/>
      <c r="Y466" s="1322"/>
      <c r="Z466" s="1322"/>
      <c r="AA466" s="1322"/>
      <c r="AB466" s="1322"/>
      <c r="AC466" s="1322"/>
      <c r="AD466" s="1322"/>
      <c r="AE466" s="405">
        <f t="shared" si="6"/>
        <v>0</v>
      </c>
    </row>
    <row r="467" spans="3:31" ht="18" hidden="1" customHeight="1">
      <c r="C467" s="1323" t="str">
        <f>T(ESTIMATE!B476)</f>
        <v>36" box tree</v>
      </c>
      <c r="D467" s="1323" t="e">
        <f>T(#REF!)</f>
        <v>#REF!</v>
      </c>
      <c r="E467" s="1323" t="e">
        <f>T(#REF!)</f>
        <v>#REF!</v>
      </c>
      <c r="F467" s="1323" t="e">
        <f>T(#REF!)</f>
        <v>#REF!</v>
      </c>
      <c r="G467" s="1323" t="e">
        <f>T(#REF!)</f>
        <v>#REF!</v>
      </c>
      <c r="H467" s="1323"/>
      <c r="I467" s="1323"/>
      <c r="J467" s="1323" t="e">
        <f>T(#REF!)</f>
        <v>#REF!</v>
      </c>
      <c r="K467" s="1323" t="e">
        <f>T(#REF!)</f>
        <v>#REF!</v>
      </c>
      <c r="L467" s="1323" t="e">
        <f>T(#REF!)</f>
        <v>#REF!</v>
      </c>
      <c r="M467" s="1323" t="e">
        <f>T(#REF!)</f>
        <v>#REF!</v>
      </c>
      <c r="N467" s="1324">
        <f>ESTIMATE!R476</f>
        <v>0</v>
      </c>
      <c r="O467" s="1324"/>
      <c r="P467" s="1324" t="str">
        <f>T(ESTIMATE!U476)</f>
        <v>ea</v>
      </c>
      <c r="Q467" s="1324"/>
      <c r="R467" s="1322"/>
      <c r="S467" s="1322"/>
      <c r="T467" s="1322"/>
      <c r="U467" s="1322"/>
      <c r="V467" s="1322"/>
      <c r="W467" s="1322"/>
      <c r="X467" s="1322"/>
      <c r="Y467" s="1322"/>
      <c r="Z467" s="1322"/>
      <c r="AA467" s="1322"/>
      <c r="AB467" s="1322"/>
      <c r="AC467" s="1322"/>
      <c r="AD467" s="1322"/>
      <c r="AE467" s="405">
        <f t="shared" si="6"/>
        <v>0</v>
      </c>
    </row>
    <row r="468" spans="3:31" ht="18" hidden="1" customHeight="1">
      <c r="C468" s="1323" t="str">
        <f>T(ESTIMATE!B477)</f>
        <v>Mulch, standard 3" thick</v>
      </c>
      <c r="D468" s="1323" t="e">
        <f>T(#REF!)</f>
        <v>#REF!</v>
      </c>
      <c r="E468" s="1323" t="e">
        <f>T(#REF!)</f>
        <v>#REF!</v>
      </c>
      <c r="F468" s="1323" t="e">
        <f>T(#REF!)</f>
        <v>#REF!</v>
      </c>
      <c r="G468" s="1323" t="e">
        <f>T(#REF!)</f>
        <v>#REF!</v>
      </c>
      <c r="H468" s="1323"/>
      <c r="I468" s="1323"/>
      <c r="J468" s="1323" t="e">
        <f>T(#REF!)</f>
        <v>#REF!</v>
      </c>
      <c r="K468" s="1323" t="e">
        <f>T(#REF!)</f>
        <v>#REF!</v>
      </c>
      <c r="L468" s="1323" t="e">
        <f>T(#REF!)</f>
        <v>#REF!</v>
      </c>
      <c r="M468" s="1323" t="e">
        <f>T(#REF!)</f>
        <v>#REF!</v>
      </c>
      <c r="N468" s="1324">
        <f>ESTIMATE!R477</f>
        <v>0</v>
      </c>
      <c r="O468" s="1324"/>
      <c r="P468" s="1324" t="str">
        <f>T(ESTIMATE!U477)</f>
        <v>sf</v>
      </c>
      <c r="Q468" s="1324"/>
      <c r="R468" s="1322"/>
      <c r="S468" s="1322"/>
      <c r="T468" s="1322"/>
      <c r="U468" s="1322"/>
      <c r="V468" s="1322"/>
      <c r="W468" s="1322"/>
      <c r="X468" s="1322"/>
      <c r="Y468" s="1322"/>
      <c r="Z468" s="1322"/>
      <c r="AA468" s="1322"/>
      <c r="AB468" s="1322"/>
      <c r="AC468" s="1322"/>
      <c r="AD468" s="1322"/>
      <c r="AE468" s="405">
        <f t="shared" si="6"/>
        <v>0</v>
      </c>
    </row>
    <row r="469" spans="3:31" ht="18" hidden="1" customHeight="1">
      <c r="C469" s="1323" t="str">
        <f>T(ESTIMATE!B478)</f>
        <v>Landscape rock, 3/4"</v>
      </c>
      <c r="D469" s="1323" t="e">
        <f>T(#REF!)</f>
        <v>#REF!</v>
      </c>
      <c r="E469" s="1323" t="e">
        <f>T(#REF!)</f>
        <v>#REF!</v>
      </c>
      <c r="F469" s="1323" t="e">
        <f>T(#REF!)</f>
        <v>#REF!</v>
      </c>
      <c r="G469" s="1323" t="e">
        <f>T(#REF!)</f>
        <v>#REF!</v>
      </c>
      <c r="H469" s="1323"/>
      <c r="I469" s="1323"/>
      <c r="J469" s="1323" t="e">
        <f>T(#REF!)</f>
        <v>#REF!</v>
      </c>
      <c r="K469" s="1323" t="e">
        <f>T(#REF!)</f>
        <v>#REF!</v>
      </c>
      <c r="L469" s="1323" t="e">
        <f>T(#REF!)</f>
        <v>#REF!</v>
      </c>
      <c r="M469" s="1323" t="e">
        <f>T(#REF!)</f>
        <v>#REF!</v>
      </c>
      <c r="N469" s="1324">
        <f>ESTIMATE!R478</f>
        <v>0</v>
      </c>
      <c r="O469" s="1324"/>
      <c r="P469" s="1324" t="str">
        <f>T(ESTIMATE!U478)</f>
        <v>sf</v>
      </c>
      <c r="Q469" s="1324"/>
      <c r="R469" s="1322"/>
      <c r="S469" s="1322"/>
      <c r="T469" s="1322"/>
      <c r="U469" s="1322"/>
      <c r="V469" s="1322"/>
      <c r="W469" s="1322"/>
      <c r="X469" s="1322"/>
      <c r="Y469" s="1322"/>
      <c r="Z469" s="1322"/>
      <c r="AA469" s="1322"/>
      <c r="AB469" s="1322"/>
      <c r="AC469" s="1322"/>
      <c r="AD469" s="1322"/>
      <c r="AE469" s="405">
        <f t="shared" si="6"/>
        <v>0</v>
      </c>
    </row>
    <row r="470" spans="3:31" ht="18" hidden="1" customHeight="1">
      <c r="C470" s="1323" t="str">
        <f>T(ESTIMATE!B479)</f>
        <v>Cobble stone rock</v>
      </c>
      <c r="D470" s="1323" t="e">
        <f>T(#REF!)</f>
        <v>#REF!</v>
      </c>
      <c r="E470" s="1323" t="e">
        <f>T(#REF!)</f>
        <v>#REF!</v>
      </c>
      <c r="F470" s="1323" t="e">
        <f>T(#REF!)</f>
        <v>#REF!</v>
      </c>
      <c r="G470" s="1323" t="e">
        <f>T(#REF!)</f>
        <v>#REF!</v>
      </c>
      <c r="H470" s="1323"/>
      <c r="I470" s="1323"/>
      <c r="J470" s="1323" t="e">
        <f>T(#REF!)</f>
        <v>#REF!</v>
      </c>
      <c r="K470" s="1323" t="e">
        <f>T(#REF!)</f>
        <v>#REF!</v>
      </c>
      <c r="L470" s="1323" t="e">
        <f>T(#REF!)</f>
        <v>#REF!</v>
      </c>
      <c r="M470" s="1323" t="e">
        <f>T(#REF!)</f>
        <v>#REF!</v>
      </c>
      <c r="N470" s="1324">
        <f>ESTIMATE!R479</f>
        <v>0</v>
      </c>
      <c r="O470" s="1324"/>
      <c r="P470" s="1324" t="str">
        <f>T(ESTIMATE!U479)</f>
        <v>sf</v>
      </c>
      <c r="Q470" s="1324"/>
      <c r="R470" s="1322"/>
      <c r="S470" s="1322"/>
      <c r="T470" s="1322"/>
      <c r="U470" s="1322"/>
      <c r="V470" s="1322"/>
      <c r="W470" s="1322"/>
      <c r="X470" s="1322"/>
      <c r="Y470" s="1322"/>
      <c r="Z470" s="1322"/>
      <c r="AA470" s="1322"/>
      <c r="AB470" s="1322"/>
      <c r="AC470" s="1322"/>
      <c r="AD470" s="1322"/>
      <c r="AE470" s="405">
        <f t="shared" si="6"/>
        <v>0</v>
      </c>
    </row>
    <row r="471" spans="3:31" ht="18" hidden="1" customHeight="1">
      <c r="C471" s="1323" t="str">
        <f>T(ESTIMATE!B480)</f>
        <v>Tree removal, per tree</v>
      </c>
      <c r="D471" s="1323" t="e">
        <f>T(#REF!)</f>
        <v>#REF!</v>
      </c>
      <c r="E471" s="1323" t="e">
        <f>T(#REF!)</f>
        <v>#REF!</v>
      </c>
      <c r="F471" s="1323" t="e">
        <f>T(#REF!)</f>
        <v>#REF!</v>
      </c>
      <c r="G471" s="1323" t="e">
        <f>T(#REF!)</f>
        <v>#REF!</v>
      </c>
      <c r="H471" s="1323"/>
      <c r="I471" s="1323"/>
      <c r="J471" s="1323" t="e">
        <f>T(#REF!)</f>
        <v>#REF!</v>
      </c>
      <c r="K471" s="1323" t="e">
        <f>T(#REF!)</f>
        <v>#REF!</v>
      </c>
      <c r="L471" s="1323" t="e">
        <f>T(#REF!)</f>
        <v>#REF!</v>
      </c>
      <c r="M471" s="1323" t="e">
        <f>T(#REF!)</f>
        <v>#REF!</v>
      </c>
      <c r="N471" s="1324">
        <f>ESTIMATE!R480</f>
        <v>0</v>
      </c>
      <c r="O471" s="1324"/>
      <c r="P471" s="1324" t="str">
        <f>T(ESTIMATE!U480)</f>
        <v>ea</v>
      </c>
      <c r="Q471" s="1324"/>
      <c r="R471" s="1322"/>
      <c r="S471" s="1322"/>
      <c r="T471" s="1322"/>
      <c r="U471" s="1322"/>
      <c r="V471" s="1322"/>
      <c r="W471" s="1322"/>
      <c r="X471" s="1322"/>
      <c r="Y471" s="1322"/>
      <c r="Z471" s="1322"/>
      <c r="AA471" s="1322"/>
      <c r="AB471" s="1322"/>
      <c r="AC471" s="1322"/>
      <c r="AD471" s="1322"/>
      <c r="AE471" s="405">
        <f t="shared" si="6"/>
        <v>0</v>
      </c>
    </row>
    <row r="472" spans="3:31" ht="18" hidden="1" customHeight="1">
      <c r="C472" s="1323" t="str">
        <f>T(ESTIMATE!B481)</f>
        <v>Stacked, retaining wall</v>
      </c>
      <c r="D472" s="1323" t="e">
        <f>T(#REF!)</f>
        <v>#REF!</v>
      </c>
      <c r="E472" s="1323" t="e">
        <f>T(#REF!)</f>
        <v>#REF!</v>
      </c>
      <c r="F472" s="1323" t="e">
        <f>T(#REF!)</f>
        <v>#REF!</v>
      </c>
      <c r="G472" s="1323" t="e">
        <f>T(#REF!)</f>
        <v>#REF!</v>
      </c>
      <c r="H472" s="1323"/>
      <c r="I472" s="1323"/>
      <c r="J472" s="1323" t="e">
        <f>T(#REF!)</f>
        <v>#REF!</v>
      </c>
      <c r="K472" s="1323" t="e">
        <f>T(#REF!)</f>
        <v>#REF!</v>
      </c>
      <c r="L472" s="1323" t="e">
        <f>T(#REF!)</f>
        <v>#REF!</v>
      </c>
      <c r="M472" s="1323" t="e">
        <f>T(#REF!)</f>
        <v>#REF!</v>
      </c>
      <c r="N472" s="1324">
        <f>ESTIMATE!R481</f>
        <v>0</v>
      </c>
      <c r="O472" s="1324"/>
      <c r="P472" s="1324" t="str">
        <f>T(ESTIMATE!U481)</f>
        <v>sf</v>
      </c>
      <c r="Q472" s="1324"/>
      <c r="R472" s="1322"/>
      <c r="S472" s="1322"/>
      <c r="T472" s="1322"/>
      <c r="U472" s="1322"/>
      <c r="V472" s="1322"/>
      <c r="W472" s="1322"/>
      <c r="X472" s="1322"/>
      <c r="Y472" s="1322"/>
      <c r="Z472" s="1322"/>
      <c r="AA472" s="1322"/>
      <c r="AB472" s="1322"/>
      <c r="AC472" s="1322"/>
      <c r="AD472" s="1322"/>
      <c r="AE472" s="405">
        <f t="shared" si="6"/>
        <v>0</v>
      </c>
    </row>
    <row r="473" spans="3:31" ht="18" hidden="1" customHeight="1">
      <c r="C473" s="1323" t="str">
        <f>T(ESTIMATE!B482)</f>
        <v/>
      </c>
      <c r="D473" s="1323" t="e">
        <f>T(#REF!)</f>
        <v>#REF!</v>
      </c>
      <c r="E473" s="1323" t="e">
        <f>T(#REF!)</f>
        <v>#REF!</v>
      </c>
      <c r="F473" s="1323" t="e">
        <f>T(#REF!)</f>
        <v>#REF!</v>
      </c>
      <c r="G473" s="1323" t="e">
        <f>T(#REF!)</f>
        <v>#REF!</v>
      </c>
      <c r="H473" s="1323"/>
      <c r="I473" s="1323"/>
      <c r="J473" s="1323" t="e">
        <f>T(#REF!)</f>
        <v>#REF!</v>
      </c>
      <c r="K473" s="1323" t="e">
        <f>T(#REF!)</f>
        <v>#REF!</v>
      </c>
      <c r="L473" s="1323" t="e">
        <f>T(#REF!)</f>
        <v>#REF!</v>
      </c>
      <c r="M473" s="1323" t="e">
        <f>T(#REF!)</f>
        <v>#REF!</v>
      </c>
      <c r="N473" s="1324">
        <f>ESTIMATE!R482</f>
        <v>0</v>
      </c>
      <c r="O473" s="1324"/>
      <c r="P473" s="1324" t="str">
        <f>T(ESTIMATE!U482)</f>
        <v/>
      </c>
      <c r="Q473" s="1324"/>
      <c r="R473" s="1322"/>
      <c r="S473" s="1322"/>
      <c r="T473" s="1322"/>
      <c r="U473" s="1322"/>
      <c r="V473" s="1322"/>
      <c r="W473" s="1322"/>
      <c r="X473" s="1322"/>
      <c r="Y473" s="1322"/>
      <c r="Z473" s="1322"/>
      <c r="AA473" s="1322"/>
      <c r="AB473" s="1322"/>
      <c r="AC473" s="1322"/>
      <c r="AD473" s="1322"/>
      <c r="AE473" s="405">
        <f t="shared" si="6"/>
        <v>0</v>
      </c>
    </row>
    <row r="474" spans="3:31" ht="18" hidden="1" customHeight="1">
      <c r="C474" s="1323" t="str">
        <f>T(ESTIMATE!B483)</f>
        <v/>
      </c>
      <c r="D474" s="1323" t="e">
        <f>T(#REF!)</f>
        <v>#REF!</v>
      </c>
      <c r="E474" s="1323" t="e">
        <f>T(#REF!)</f>
        <v>#REF!</v>
      </c>
      <c r="F474" s="1323" t="e">
        <f>T(#REF!)</f>
        <v>#REF!</v>
      </c>
      <c r="G474" s="1323" t="e">
        <f>T(#REF!)</f>
        <v>#REF!</v>
      </c>
      <c r="H474" s="1323"/>
      <c r="I474" s="1323"/>
      <c r="J474" s="1323" t="e">
        <f>T(#REF!)</f>
        <v>#REF!</v>
      </c>
      <c r="K474" s="1323" t="e">
        <f>T(#REF!)</f>
        <v>#REF!</v>
      </c>
      <c r="L474" s="1323" t="e">
        <f>T(#REF!)</f>
        <v>#REF!</v>
      </c>
      <c r="M474" s="1323" t="e">
        <f>T(#REF!)</f>
        <v>#REF!</v>
      </c>
      <c r="N474" s="1324">
        <f>ESTIMATE!R483</f>
        <v>0</v>
      </c>
      <c r="O474" s="1324"/>
      <c r="P474" s="1324" t="str">
        <f>T(ESTIMATE!U483)</f>
        <v/>
      </c>
      <c r="Q474" s="1324"/>
      <c r="R474" s="1322"/>
      <c r="S474" s="1322"/>
      <c r="T474" s="1322"/>
      <c r="U474" s="1322"/>
      <c r="V474" s="1322"/>
      <c r="W474" s="1322"/>
      <c r="X474" s="1322"/>
      <c r="Y474" s="1322"/>
      <c r="Z474" s="1322"/>
      <c r="AA474" s="1322"/>
      <c r="AB474" s="1322"/>
      <c r="AC474" s="1322"/>
      <c r="AD474" s="1322"/>
      <c r="AE474" s="405">
        <f t="shared" si="6"/>
        <v>0</v>
      </c>
    </row>
    <row r="475" spans="3:31" ht="18" hidden="1" customHeight="1">
      <c r="C475" s="1323" t="str">
        <f>T(ESTIMATE!B484)</f>
        <v>Retaining Walls</v>
      </c>
      <c r="D475" s="1323" t="e">
        <f>T(#REF!)</f>
        <v>#REF!</v>
      </c>
      <c r="E475" s="1323" t="e">
        <f>T(#REF!)</f>
        <v>#REF!</v>
      </c>
      <c r="F475" s="1323" t="e">
        <f>T(#REF!)</f>
        <v>#REF!</v>
      </c>
      <c r="G475" s="1323" t="e">
        <f>T(#REF!)</f>
        <v>#REF!</v>
      </c>
      <c r="H475" s="1323"/>
      <c r="I475" s="1323"/>
      <c r="J475" s="1323" t="e">
        <f>T(#REF!)</f>
        <v>#REF!</v>
      </c>
      <c r="K475" s="1323" t="e">
        <f>T(#REF!)</f>
        <v>#REF!</v>
      </c>
      <c r="L475" s="1323" t="e">
        <f>T(#REF!)</f>
        <v>#REF!</v>
      </c>
      <c r="M475" s="1323" t="e">
        <f>T(#REF!)</f>
        <v>#REF!</v>
      </c>
      <c r="N475" s="1324">
        <f>ESTIMATE!R484</f>
        <v>0</v>
      </c>
      <c r="O475" s="1324"/>
      <c r="P475" s="1324" t="str">
        <f>T(ESTIMATE!U484)</f>
        <v/>
      </c>
      <c r="Q475" s="1324"/>
      <c r="R475" s="1322"/>
      <c r="S475" s="1322"/>
      <c r="T475" s="1322"/>
      <c r="U475" s="1322"/>
      <c r="V475" s="1322"/>
      <c r="W475" s="1322"/>
      <c r="X475" s="1322"/>
      <c r="Y475" s="1322"/>
      <c r="Z475" s="1322"/>
      <c r="AA475" s="1322"/>
      <c r="AB475" s="1322"/>
      <c r="AC475" s="1322"/>
      <c r="AD475" s="1322"/>
      <c r="AE475" s="405">
        <f t="shared" si="6"/>
        <v>0</v>
      </c>
    </row>
    <row r="476" spans="3:31" ht="18" hidden="1" customHeight="1">
      <c r="C476" s="1323" t="str">
        <f>T(ESTIMATE!B485)</f>
        <v>Concrete block retaining wall</v>
      </c>
      <c r="D476" s="1323" t="e">
        <f>T(#REF!)</f>
        <v>#REF!</v>
      </c>
      <c r="E476" s="1323" t="e">
        <f>T(#REF!)</f>
        <v>#REF!</v>
      </c>
      <c r="F476" s="1323" t="e">
        <f>T(#REF!)</f>
        <v>#REF!</v>
      </c>
      <c r="G476" s="1323" t="e">
        <f>T(#REF!)</f>
        <v>#REF!</v>
      </c>
      <c r="H476" s="1323"/>
      <c r="I476" s="1323"/>
      <c r="J476" s="1323" t="e">
        <f>T(#REF!)</f>
        <v>#REF!</v>
      </c>
      <c r="K476" s="1323" t="e">
        <f>T(#REF!)</f>
        <v>#REF!</v>
      </c>
      <c r="L476" s="1323" t="e">
        <f>T(#REF!)</f>
        <v>#REF!</v>
      </c>
      <c r="M476" s="1323" t="e">
        <f>T(#REF!)</f>
        <v>#REF!</v>
      </c>
      <c r="N476" s="1324">
        <f>ESTIMATE!R485</f>
        <v>0</v>
      </c>
      <c r="O476" s="1324"/>
      <c r="P476" s="1324" t="str">
        <f>T(ESTIMATE!U485)</f>
        <v>sf</v>
      </c>
      <c r="Q476" s="1324"/>
      <c r="R476" s="1322"/>
      <c r="S476" s="1322"/>
      <c r="T476" s="1322"/>
      <c r="U476" s="1322"/>
      <c r="V476" s="1322"/>
      <c r="W476" s="1322"/>
      <c r="X476" s="1322"/>
      <c r="Y476" s="1322"/>
      <c r="Z476" s="1322"/>
      <c r="AA476" s="1322"/>
      <c r="AB476" s="1322"/>
      <c r="AC476" s="1322"/>
      <c r="AD476" s="1322"/>
      <c r="AE476" s="405">
        <f t="shared" si="6"/>
        <v>0</v>
      </c>
    </row>
    <row r="477" spans="3:31" ht="18" hidden="1" customHeight="1">
      <c r="C477" s="1323" t="str">
        <f>T(ESTIMATE!B486)</f>
        <v>Railroad-tie retaining wall</v>
      </c>
      <c r="D477" s="1323" t="e">
        <f>T(#REF!)</f>
        <v>#REF!</v>
      </c>
      <c r="E477" s="1323" t="e">
        <f>T(#REF!)</f>
        <v>#REF!</v>
      </c>
      <c r="F477" s="1323" t="e">
        <f>T(#REF!)</f>
        <v>#REF!</v>
      </c>
      <c r="G477" s="1323" t="e">
        <f>T(#REF!)</f>
        <v>#REF!</v>
      </c>
      <c r="H477" s="1323"/>
      <c r="I477" s="1323"/>
      <c r="J477" s="1323" t="e">
        <f>T(#REF!)</f>
        <v>#REF!</v>
      </c>
      <c r="K477" s="1323" t="e">
        <f>T(#REF!)</f>
        <v>#REF!</v>
      </c>
      <c r="L477" s="1323" t="e">
        <f>T(#REF!)</f>
        <v>#REF!</v>
      </c>
      <c r="M477" s="1323" t="e">
        <f>T(#REF!)</f>
        <v>#REF!</v>
      </c>
      <c r="N477" s="1324">
        <f>ESTIMATE!R486</f>
        <v>0</v>
      </c>
      <c r="O477" s="1324"/>
      <c r="P477" s="1324" t="str">
        <f>T(ESTIMATE!U486)</f>
        <v>sf</v>
      </c>
      <c r="Q477" s="1324"/>
      <c r="R477" s="1322"/>
      <c r="S477" s="1322"/>
      <c r="T477" s="1322"/>
      <c r="U477" s="1322"/>
      <c r="V477" s="1322"/>
      <c r="W477" s="1322"/>
      <c r="X477" s="1322"/>
      <c r="Y477" s="1322"/>
      <c r="Z477" s="1322"/>
      <c r="AA477" s="1322"/>
      <c r="AB477" s="1322"/>
      <c r="AC477" s="1322"/>
      <c r="AD477" s="1322"/>
      <c r="AE477" s="405">
        <f t="shared" si="6"/>
        <v>0</v>
      </c>
    </row>
    <row r="478" spans="3:31" ht="18" hidden="1" customHeight="1">
      <c r="C478" s="1323" t="str">
        <f>T(ESTIMATE!B487)</f>
        <v>Stone retaining wall</v>
      </c>
      <c r="D478" s="1323" t="e">
        <f>T(#REF!)</f>
        <v>#REF!</v>
      </c>
      <c r="E478" s="1323" t="e">
        <f>T(#REF!)</f>
        <v>#REF!</v>
      </c>
      <c r="F478" s="1323" t="e">
        <f>T(#REF!)</f>
        <v>#REF!</v>
      </c>
      <c r="G478" s="1323" t="e">
        <f>T(#REF!)</f>
        <v>#REF!</v>
      </c>
      <c r="H478" s="1323"/>
      <c r="I478" s="1323"/>
      <c r="J478" s="1323" t="e">
        <f>T(#REF!)</f>
        <v>#REF!</v>
      </c>
      <c r="K478" s="1323" t="e">
        <f>T(#REF!)</f>
        <v>#REF!</v>
      </c>
      <c r="L478" s="1323" t="e">
        <f>T(#REF!)</f>
        <v>#REF!</v>
      </c>
      <c r="M478" s="1323" t="e">
        <f>T(#REF!)</f>
        <v>#REF!</v>
      </c>
      <c r="N478" s="1324">
        <f>ESTIMATE!R487</f>
        <v>0</v>
      </c>
      <c r="O478" s="1324"/>
      <c r="P478" s="1324" t="str">
        <f>T(ESTIMATE!U487)</f>
        <v>sf</v>
      </c>
      <c r="Q478" s="1324"/>
      <c r="R478" s="1322"/>
      <c r="S478" s="1322"/>
      <c r="T478" s="1322"/>
      <c r="U478" s="1322"/>
      <c r="V478" s="1322"/>
      <c r="W478" s="1322"/>
      <c r="X478" s="1322"/>
      <c r="Y478" s="1322"/>
      <c r="Z478" s="1322"/>
      <c r="AA478" s="1322"/>
      <c r="AB478" s="1322"/>
      <c r="AC478" s="1322"/>
      <c r="AD478" s="1322"/>
      <c r="AE478" s="405">
        <f t="shared" si="6"/>
        <v>0</v>
      </c>
    </row>
    <row r="479" spans="3:31" ht="18" hidden="1" customHeight="1">
      <c r="C479" s="1323" t="str">
        <f>T(ESTIMATE!B488)</f>
        <v>Poured concrete retaining wall</v>
      </c>
      <c r="D479" s="1323" t="e">
        <f>T(#REF!)</f>
        <v>#REF!</v>
      </c>
      <c r="E479" s="1323" t="e">
        <f>T(#REF!)</f>
        <v>#REF!</v>
      </c>
      <c r="F479" s="1323" t="e">
        <f>T(#REF!)</f>
        <v>#REF!</v>
      </c>
      <c r="G479" s="1323" t="e">
        <f>T(#REF!)</f>
        <v>#REF!</v>
      </c>
      <c r="H479" s="1323"/>
      <c r="I479" s="1323"/>
      <c r="J479" s="1323" t="e">
        <f>T(#REF!)</f>
        <v>#REF!</v>
      </c>
      <c r="K479" s="1323" t="e">
        <f>T(#REF!)</f>
        <v>#REF!</v>
      </c>
      <c r="L479" s="1323" t="e">
        <f>T(#REF!)</f>
        <v>#REF!</v>
      </c>
      <c r="M479" s="1323" t="e">
        <f>T(#REF!)</f>
        <v>#REF!</v>
      </c>
      <c r="N479" s="1324">
        <f>ESTIMATE!R488</f>
        <v>0</v>
      </c>
      <c r="O479" s="1324"/>
      <c r="P479" s="1324" t="str">
        <f>T(ESTIMATE!U488)</f>
        <v>sf</v>
      </c>
      <c r="Q479" s="1324"/>
      <c r="R479" s="1322"/>
      <c r="S479" s="1322"/>
      <c r="T479" s="1322"/>
      <c r="U479" s="1322"/>
      <c r="V479" s="1322"/>
      <c r="W479" s="1322"/>
      <c r="X479" s="1322"/>
      <c r="Y479" s="1322"/>
      <c r="Z479" s="1322"/>
      <c r="AA479" s="1322"/>
      <c r="AB479" s="1322"/>
      <c r="AC479" s="1322"/>
      <c r="AD479" s="1322"/>
      <c r="AE479" s="405">
        <f t="shared" ref="AE479:AE542" si="7">N479</f>
        <v>0</v>
      </c>
    </row>
    <row r="480" spans="3:31" ht="18" hidden="1" customHeight="1">
      <c r="C480" s="1323" t="str">
        <f>T(ESTIMATE!B489)</f>
        <v/>
      </c>
      <c r="D480" s="1323" t="e">
        <f>T(#REF!)</f>
        <v>#REF!</v>
      </c>
      <c r="E480" s="1323" t="e">
        <f>T(#REF!)</f>
        <v>#REF!</v>
      </c>
      <c r="F480" s="1323" t="e">
        <f>T(#REF!)</f>
        <v>#REF!</v>
      </c>
      <c r="G480" s="1323" t="e">
        <f>T(#REF!)</f>
        <v>#REF!</v>
      </c>
      <c r="H480" s="1323"/>
      <c r="I480" s="1323"/>
      <c r="J480" s="1323" t="e">
        <f>T(#REF!)</f>
        <v>#REF!</v>
      </c>
      <c r="K480" s="1323" t="e">
        <f>T(#REF!)</f>
        <v>#REF!</v>
      </c>
      <c r="L480" s="1323" t="e">
        <f>T(#REF!)</f>
        <v>#REF!</v>
      </c>
      <c r="M480" s="1323" t="e">
        <f>T(#REF!)</f>
        <v>#REF!</v>
      </c>
      <c r="N480" s="1324">
        <f>ESTIMATE!R489</f>
        <v>0</v>
      </c>
      <c r="O480" s="1324"/>
      <c r="P480" s="1324" t="str">
        <f>T(ESTIMATE!U489)</f>
        <v/>
      </c>
      <c r="Q480" s="1324"/>
      <c r="R480" s="1322"/>
      <c r="S480" s="1322"/>
      <c r="T480" s="1322"/>
      <c r="U480" s="1322"/>
      <c r="V480" s="1322"/>
      <c r="W480" s="1322"/>
      <c r="X480" s="1322"/>
      <c r="Y480" s="1322"/>
      <c r="Z480" s="1322"/>
      <c r="AA480" s="1322"/>
      <c r="AB480" s="1322"/>
      <c r="AC480" s="1322"/>
      <c r="AD480" s="1322"/>
      <c r="AE480" s="405">
        <f t="shared" si="7"/>
        <v>0</v>
      </c>
    </row>
    <row r="481" spans="3:31" ht="18" hidden="1" customHeight="1">
      <c r="C481" s="1323" t="str">
        <f>T(ESTIMATE!B490)</f>
        <v/>
      </c>
      <c r="D481" s="1323" t="e">
        <f>T(#REF!)</f>
        <v>#REF!</v>
      </c>
      <c r="E481" s="1323" t="e">
        <f>T(#REF!)</f>
        <v>#REF!</v>
      </c>
      <c r="F481" s="1323" t="e">
        <f>T(#REF!)</f>
        <v>#REF!</v>
      </c>
      <c r="G481" s="1323" t="e">
        <f>T(#REF!)</f>
        <v>#REF!</v>
      </c>
      <c r="H481" s="1323"/>
      <c r="I481" s="1323"/>
      <c r="J481" s="1323" t="e">
        <f>T(#REF!)</f>
        <v>#REF!</v>
      </c>
      <c r="K481" s="1323" t="e">
        <f>T(#REF!)</f>
        <v>#REF!</v>
      </c>
      <c r="L481" s="1323" t="e">
        <f>T(#REF!)</f>
        <v>#REF!</v>
      </c>
      <c r="M481" s="1323" t="e">
        <f>T(#REF!)</f>
        <v>#REF!</v>
      </c>
      <c r="N481" s="1324">
        <f>ESTIMATE!R490</f>
        <v>0</v>
      </c>
      <c r="O481" s="1324"/>
      <c r="P481" s="1324" t="str">
        <f>T(ESTIMATE!U490)</f>
        <v/>
      </c>
      <c r="Q481" s="1324"/>
      <c r="R481" s="1322"/>
      <c r="S481" s="1322"/>
      <c r="T481" s="1322"/>
      <c r="U481" s="1322"/>
      <c r="V481" s="1322"/>
      <c r="W481" s="1322"/>
      <c r="X481" s="1322"/>
      <c r="Y481" s="1322"/>
      <c r="Z481" s="1322"/>
      <c r="AA481" s="1322"/>
      <c r="AB481" s="1322"/>
      <c r="AC481" s="1322"/>
      <c r="AD481" s="1322"/>
      <c r="AE481" s="405">
        <f t="shared" si="7"/>
        <v>0</v>
      </c>
    </row>
    <row r="482" spans="3:31" ht="18" hidden="1" customHeight="1">
      <c r="C482" s="1323" t="str">
        <f>T(ESTIMATE!B491)</f>
        <v>Miscellaneous Landscaping Items</v>
      </c>
      <c r="D482" s="1323" t="e">
        <f>T(#REF!)</f>
        <v>#REF!</v>
      </c>
      <c r="E482" s="1323" t="e">
        <f>T(#REF!)</f>
        <v>#REF!</v>
      </c>
      <c r="F482" s="1323" t="e">
        <f>T(#REF!)</f>
        <v>#REF!</v>
      </c>
      <c r="G482" s="1323" t="e">
        <f>T(#REF!)</f>
        <v>#REF!</v>
      </c>
      <c r="H482" s="1323"/>
      <c r="I482" s="1323"/>
      <c r="J482" s="1323" t="e">
        <f>T(#REF!)</f>
        <v>#REF!</v>
      </c>
      <c r="K482" s="1323" t="e">
        <f>T(#REF!)</f>
        <v>#REF!</v>
      </c>
      <c r="L482" s="1323" t="e">
        <f>T(#REF!)</f>
        <v>#REF!</v>
      </c>
      <c r="M482" s="1323" t="e">
        <f>T(#REF!)</f>
        <v>#REF!</v>
      </c>
      <c r="N482" s="1324">
        <f>ESTIMATE!R491</f>
        <v>0</v>
      </c>
      <c r="O482" s="1324"/>
      <c r="P482" s="1324" t="str">
        <f>T(ESTIMATE!U491)</f>
        <v/>
      </c>
      <c r="Q482" s="1324"/>
      <c r="R482" s="1322"/>
      <c r="S482" s="1322"/>
      <c r="T482" s="1322"/>
      <c r="U482" s="1322"/>
      <c r="V482" s="1322"/>
      <c r="W482" s="1322"/>
      <c r="X482" s="1322"/>
      <c r="Y482" s="1322"/>
      <c r="Z482" s="1322"/>
      <c r="AA482" s="1322"/>
      <c r="AB482" s="1322"/>
      <c r="AC482" s="1322"/>
      <c r="AD482" s="1322"/>
      <c r="AE482" s="405">
        <f t="shared" si="7"/>
        <v>0</v>
      </c>
    </row>
    <row r="483" spans="3:31" ht="18" hidden="1" customHeight="1">
      <c r="C483" s="1323" t="str">
        <f>T(ESTIMATE!B492)</f>
        <v>Lawn mowing/maintenance</v>
      </c>
      <c r="D483" s="1323" t="e">
        <f>T(#REF!)</f>
        <v>#REF!</v>
      </c>
      <c r="E483" s="1323" t="e">
        <f>T(#REF!)</f>
        <v>#REF!</v>
      </c>
      <c r="F483" s="1323" t="e">
        <f>T(#REF!)</f>
        <v>#REF!</v>
      </c>
      <c r="G483" s="1323" t="e">
        <f>T(#REF!)</f>
        <v>#REF!</v>
      </c>
      <c r="H483" s="1323"/>
      <c r="I483" s="1323"/>
      <c r="J483" s="1323" t="e">
        <f>T(#REF!)</f>
        <v>#REF!</v>
      </c>
      <c r="K483" s="1323" t="e">
        <f>T(#REF!)</f>
        <v>#REF!</v>
      </c>
      <c r="L483" s="1323" t="e">
        <f>T(#REF!)</f>
        <v>#REF!</v>
      </c>
      <c r="M483" s="1323" t="e">
        <f>T(#REF!)</f>
        <v>#REF!</v>
      </c>
      <c r="N483" s="1324">
        <f>ESTIMATE!R492</f>
        <v>0</v>
      </c>
      <c r="O483" s="1324"/>
      <c r="P483" s="1324" t="str">
        <f>T(ESTIMATE!U492)</f>
        <v>weeks</v>
      </c>
      <c r="Q483" s="1324"/>
      <c r="R483" s="1322"/>
      <c r="S483" s="1322"/>
      <c r="T483" s="1322"/>
      <c r="U483" s="1322"/>
      <c r="V483" s="1322"/>
      <c r="W483" s="1322"/>
      <c r="X483" s="1322"/>
      <c r="Y483" s="1322"/>
      <c r="Z483" s="1322"/>
      <c r="AA483" s="1322"/>
      <c r="AB483" s="1322"/>
      <c r="AC483" s="1322"/>
      <c r="AD483" s="1322"/>
      <c r="AE483" s="405">
        <f t="shared" si="7"/>
        <v>0</v>
      </c>
    </row>
    <row r="484" spans="3:31" ht="18" hidden="1" customHeight="1">
      <c r="C484" s="1323" t="str">
        <f>T(ESTIMATE!B493)</f>
        <v>Bush trimming</v>
      </c>
      <c r="D484" s="1323" t="e">
        <f>T(#REF!)</f>
        <v>#REF!</v>
      </c>
      <c r="E484" s="1323" t="e">
        <f>T(#REF!)</f>
        <v>#REF!</v>
      </c>
      <c r="F484" s="1323" t="e">
        <f>T(#REF!)</f>
        <v>#REF!</v>
      </c>
      <c r="G484" s="1323" t="e">
        <f>T(#REF!)</f>
        <v>#REF!</v>
      </c>
      <c r="H484" s="1323"/>
      <c r="I484" s="1323"/>
      <c r="J484" s="1323" t="e">
        <f>T(#REF!)</f>
        <v>#REF!</v>
      </c>
      <c r="K484" s="1323" t="e">
        <f>T(#REF!)</f>
        <v>#REF!</v>
      </c>
      <c r="L484" s="1323" t="e">
        <f>T(#REF!)</f>
        <v>#REF!</v>
      </c>
      <c r="M484" s="1323" t="e">
        <f>T(#REF!)</f>
        <v>#REF!</v>
      </c>
      <c r="N484" s="1324">
        <f>ESTIMATE!R493</f>
        <v>0</v>
      </c>
      <c r="O484" s="1324"/>
      <c r="P484" s="1324" t="str">
        <f>T(ESTIMATE!U493)</f>
        <v>ea</v>
      </c>
      <c r="Q484" s="1324"/>
      <c r="R484" s="1322"/>
      <c r="S484" s="1322"/>
      <c r="T484" s="1322"/>
      <c r="U484" s="1322"/>
      <c r="V484" s="1322"/>
      <c r="W484" s="1322"/>
      <c r="X484" s="1322"/>
      <c r="Y484" s="1322"/>
      <c r="Z484" s="1322"/>
      <c r="AA484" s="1322"/>
      <c r="AB484" s="1322"/>
      <c r="AC484" s="1322"/>
      <c r="AD484" s="1322"/>
      <c r="AE484" s="405">
        <f t="shared" si="7"/>
        <v>0</v>
      </c>
    </row>
    <row r="485" spans="3:31" ht="18" hidden="1" customHeight="1">
      <c r="C485" s="1323" t="str">
        <f>T(ESTIMATE!B494)</f>
        <v>Tree trimming, per tree (varies by size)</v>
      </c>
      <c r="D485" s="1323" t="e">
        <f>T(#REF!)</f>
        <v>#REF!</v>
      </c>
      <c r="E485" s="1323" t="e">
        <f>T(#REF!)</f>
        <v>#REF!</v>
      </c>
      <c r="F485" s="1323" t="e">
        <f>T(#REF!)</f>
        <v>#REF!</v>
      </c>
      <c r="G485" s="1323" t="e">
        <f>T(#REF!)</f>
        <v>#REF!</v>
      </c>
      <c r="H485" s="1323"/>
      <c r="I485" s="1323"/>
      <c r="J485" s="1323" t="e">
        <f>T(#REF!)</f>
        <v>#REF!</v>
      </c>
      <c r="K485" s="1323" t="e">
        <f>T(#REF!)</f>
        <v>#REF!</v>
      </c>
      <c r="L485" s="1323" t="e">
        <f>T(#REF!)</f>
        <v>#REF!</v>
      </c>
      <c r="M485" s="1323" t="e">
        <f>T(#REF!)</f>
        <v>#REF!</v>
      </c>
      <c r="N485" s="1324">
        <f>ESTIMATE!R494</f>
        <v>0</v>
      </c>
      <c r="O485" s="1324"/>
      <c r="P485" s="1324" t="str">
        <f>T(ESTIMATE!U494)</f>
        <v>ea</v>
      </c>
      <c r="Q485" s="1324"/>
      <c r="R485" s="1322"/>
      <c r="S485" s="1322"/>
      <c r="T485" s="1322"/>
      <c r="U485" s="1322"/>
      <c r="V485" s="1322"/>
      <c r="W485" s="1322"/>
      <c r="X485" s="1322"/>
      <c r="Y485" s="1322"/>
      <c r="Z485" s="1322"/>
      <c r="AA485" s="1322"/>
      <c r="AB485" s="1322"/>
      <c r="AC485" s="1322"/>
      <c r="AD485" s="1322"/>
      <c r="AE485" s="405">
        <f t="shared" si="7"/>
        <v>0</v>
      </c>
    </row>
    <row r="486" spans="3:31" ht="18" hidden="1" customHeight="1">
      <c r="C486" s="1323" t="str">
        <f>T(ESTIMATE!B495)</f>
        <v>Tree removal  (varies by size)</v>
      </c>
      <c r="D486" s="1323" t="e">
        <f>T(#REF!)</f>
        <v>#REF!</v>
      </c>
      <c r="E486" s="1323" t="e">
        <f>T(#REF!)</f>
        <v>#REF!</v>
      </c>
      <c r="F486" s="1323" t="e">
        <f>T(#REF!)</f>
        <v>#REF!</v>
      </c>
      <c r="G486" s="1323" t="e">
        <f>T(#REF!)</f>
        <v>#REF!</v>
      </c>
      <c r="H486" s="1323"/>
      <c r="I486" s="1323"/>
      <c r="J486" s="1323" t="e">
        <f>T(#REF!)</f>
        <v>#REF!</v>
      </c>
      <c r="K486" s="1323" t="e">
        <f>T(#REF!)</f>
        <v>#REF!</v>
      </c>
      <c r="L486" s="1323" t="e">
        <f>T(#REF!)</f>
        <v>#REF!</v>
      </c>
      <c r="M486" s="1323" t="e">
        <f>T(#REF!)</f>
        <v>#REF!</v>
      </c>
      <c r="N486" s="1324">
        <f>ESTIMATE!R495</f>
        <v>0</v>
      </c>
      <c r="O486" s="1324"/>
      <c r="P486" s="1324" t="str">
        <f>T(ESTIMATE!U495)</f>
        <v>ea</v>
      </c>
      <c r="Q486" s="1324"/>
      <c r="R486" s="1322"/>
      <c r="S486" s="1322"/>
      <c r="T486" s="1322"/>
      <c r="U486" s="1322"/>
      <c r="V486" s="1322"/>
      <c r="W486" s="1322"/>
      <c r="X486" s="1322"/>
      <c r="Y486" s="1322"/>
      <c r="Z486" s="1322"/>
      <c r="AA486" s="1322"/>
      <c r="AB486" s="1322"/>
      <c r="AC486" s="1322"/>
      <c r="AD486" s="1322"/>
      <c r="AE486" s="405">
        <f t="shared" si="7"/>
        <v>0</v>
      </c>
    </row>
    <row r="487" spans="3:31" ht="18" hidden="1" customHeight="1">
      <c r="C487" s="1323" t="str">
        <f>T(ESTIMATE!B496)</f>
        <v/>
      </c>
      <c r="D487" s="1323" t="e">
        <f>T(#REF!)</f>
        <v>#REF!</v>
      </c>
      <c r="E487" s="1323" t="e">
        <f>T(#REF!)</f>
        <v>#REF!</v>
      </c>
      <c r="F487" s="1323" t="e">
        <f>T(#REF!)</f>
        <v>#REF!</v>
      </c>
      <c r="G487" s="1323" t="e">
        <f>T(#REF!)</f>
        <v>#REF!</v>
      </c>
      <c r="H487" s="1323"/>
      <c r="I487" s="1323"/>
      <c r="J487" s="1323" t="e">
        <f>T(#REF!)</f>
        <v>#REF!</v>
      </c>
      <c r="K487" s="1323" t="e">
        <f>T(#REF!)</f>
        <v>#REF!</v>
      </c>
      <c r="L487" s="1323" t="e">
        <f>T(#REF!)</f>
        <v>#REF!</v>
      </c>
      <c r="M487" s="1323" t="e">
        <f>T(#REF!)</f>
        <v>#REF!</v>
      </c>
      <c r="N487" s="1324">
        <f>ESTIMATE!R496</f>
        <v>0</v>
      </c>
      <c r="O487" s="1324"/>
      <c r="P487" s="1324" t="str">
        <f>T(ESTIMATE!U496)</f>
        <v/>
      </c>
      <c r="Q487" s="1324"/>
      <c r="R487" s="1322"/>
      <c r="S487" s="1322"/>
      <c r="T487" s="1322"/>
      <c r="U487" s="1322"/>
      <c r="V487" s="1322"/>
      <c r="W487" s="1322"/>
      <c r="X487" s="1322"/>
      <c r="Y487" s="1322"/>
      <c r="Z487" s="1322"/>
      <c r="AA487" s="1322"/>
      <c r="AB487" s="1322"/>
      <c r="AC487" s="1322"/>
      <c r="AD487" s="1322"/>
      <c r="AE487" s="405">
        <f t="shared" si="7"/>
        <v>0</v>
      </c>
    </row>
    <row r="488" spans="3:31" ht="18" hidden="1" customHeight="1">
      <c r="C488" s="1323" t="str">
        <f>T(ESTIMATE!B497)</f>
        <v/>
      </c>
      <c r="D488" s="1323" t="e">
        <f>T(#REF!)</f>
        <v>#REF!</v>
      </c>
      <c r="E488" s="1323" t="e">
        <f>T(#REF!)</f>
        <v>#REF!</v>
      </c>
      <c r="F488" s="1323" t="e">
        <f>T(#REF!)</f>
        <v>#REF!</v>
      </c>
      <c r="G488" s="1323" t="e">
        <f>T(#REF!)</f>
        <v>#REF!</v>
      </c>
      <c r="H488" s="1323"/>
      <c r="I488" s="1323"/>
      <c r="J488" s="1323" t="e">
        <f>T(#REF!)</f>
        <v>#REF!</v>
      </c>
      <c r="K488" s="1323" t="e">
        <f>T(#REF!)</f>
        <v>#REF!</v>
      </c>
      <c r="L488" s="1323" t="e">
        <f>T(#REF!)</f>
        <v>#REF!</v>
      </c>
      <c r="M488" s="1323" t="e">
        <f>T(#REF!)</f>
        <v>#REF!</v>
      </c>
      <c r="N488" s="1324">
        <f>ESTIMATE!R497</f>
        <v>0</v>
      </c>
      <c r="O488" s="1324"/>
      <c r="P488" s="1324" t="str">
        <f>T(ESTIMATE!U497)</f>
        <v/>
      </c>
      <c r="Q488" s="1324"/>
      <c r="R488" s="1322"/>
      <c r="S488" s="1322"/>
      <c r="T488" s="1322"/>
      <c r="U488" s="1322"/>
      <c r="V488" s="1322"/>
      <c r="W488" s="1322"/>
      <c r="X488" s="1322"/>
      <c r="Y488" s="1322"/>
      <c r="Z488" s="1322"/>
      <c r="AA488" s="1322"/>
      <c r="AB488" s="1322"/>
      <c r="AC488" s="1322"/>
      <c r="AD488" s="1322"/>
      <c r="AE488" s="405">
        <f t="shared" si="7"/>
        <v>0</v>
      </c>
    </row>
    <row r="489" spans="3:31" ht="18" hidden="1" customHeight="1">
      <c r="C489" s="1323" t="str">
        <f>T(ESTIMATE!B498)</f>
        <v/>
      </c>
      <c r="D489" s="1323" t="e">
        <f>T(#REF!)</f>
        <v>#REF!</v>
      </c>
      <c r="E489" s="1323" t="e">
        <f>T(#REF!)</f>
        <v>#REF!</v>
      </c>
      <c r="F489" s="1323" t="e">
        <f>T(#REF!)</f>
        <v>#REF!</v>
      </c>
      <c r="G489" s="1323" t="e">
        <f>T(#REF!)</f>
        <v>#REF!</v>
      </c>
      <c r="H489" s="1323"/>
      <c r="I489" s="1323"/>
      <c r="J489" s="1323" t="e">
        <f>T(#REF!)</f>
        <v>#REF!</v>
      </c>
      <c r="K489" s="1323" t="e">
        <f>T(#REF!)</f>
        <v>#REF!</v>
      </c>
      <c r="L489" s="1323" t="e">
        <f>T(#REF!)</f>
        <v>#REF!</v>
      </c>
      <c r="M489" s="1323" t="e">
        <f>T(#REF!)</f>
        <v>#REF!</v>
      </c>
      <c r="N489" s="1324">
        <f>ESTIMATE!R498</f>
        <v>0</v>
      </c>
      <c r="O489" s="1324"/>
      <c r="P489" s="1324" t="str">
        <f>T(ESTIMATE!U498)</f>
        <v/>
      </c>
      <c r="Q489" s="1324"/>
      <c r="R489" s="1322"/>
      <c r="S489" s="1322"/>
      <c r="T489" s="1322"/>
      <c r="U489" s="1322"/>
      <c r="V489" s="1322"/>
      <c r="W489" s="1322"/>
      <c r="X489" s="1322"/>
      <c r="Y489" s="1322"/>
      <c r="Z489" s="1322"/>
      <c r="AA489" s="1322"/>
      <c r="AB489" s="1322"/>
      <c r="AC489" s="1322"/>
      <c r="AD489" s="1322"/>
      <c r="AE489" s="405">
        <f t="shared" si="7"/>
        <v>0</v>
      </c>
    </row>
    <row r="490" spans="3:31" ht="18" hidden="1" customHeight="1">
      <c r="C490" s="1323" t="str">
        <f>T(ESTIMATE!B499)</f>
        <v/>
      </c>
      <c r="D490" s="1323" t="e">
        <f>T(#REF!)</f>
        <v>#REF!</v>
      </c>
      <c r="E490" s="1323" t="e">
        <f>T(#REF!)</f>
        <v>#REF!</v>
      </c>
      <c r="F490" s="1323" t="e">
        <f>T(#REF!)</f>
        <v>#REF!</v>
      </c>
      <c r="G490" s="1323" t="e">
        <f>T(#REF!)</f>
        <v>#REF!</v>
      </c>
      <c r="H490" s="1323"/>
      <c r="I490" s="1323"/>
      <c r="J490" s="1323" t="e">
        <f>T(#REF!)</f>
        <v>#REF!</v>
      </c>
      <c r="K490" s="1323" t="e">
        <f>T(#REF!)</f>
        <v>#REF!</v>
      </c>
      <c r="L490" s="1323" t="e">
        <f>T(#REF!)</f>
        <v>#REF!</v>
      </c>
      <c r="M490" s="1323" t="e">
        <f>T(#REF!)</f>
        <v>#REF!</v>
      </c>
      <c r="N490" s="1324">
        <f>ESTIMATE!R499</f>
        <v>0</v>
      </c>
      <c r="O490" s="1324"/>
      <c r="P490" s="1324" t="str">
        <f>T(ESTIMATE!U499)</f>
        <v/>
      </c>
      <c r="Q490" s="1324"/>
      <c r="R490" s="1322"/>
      <c r="S490" s="1322"/>
      <c r="T490" s="1322"/>
      <c r="U490" s="1322"/>
      <c r="V490" s="1322"/>
      <c r="W490" s="1322"/>
      <c r="X490" s="1322"/>
      <c r="Y490" s="1322"/>
      <c r="Z490" s="1322"/>
      <c r="AA490" s="1322"/>
      <c r="AB490" s="1322"/>
      <c r="AC490" s="1322"/>
      <c r="AD490" s="1322"/>
      <c r="AE490" s="405">
        <f t="shared" si="7"/>
        <v>0</v>
      </c>
    </row>
    <row r="491" spans="3:31" ht="18" customHeight="1">
      <c r="C491" s="598"/>
      <c r="D491" s="599"/>
      <c r="E491" s="599"/>
      <c r="F491" s="599"/>
      <c r="G491" s="599"/>
      <c r="H491" s="599"/>
      <c r="I491" s="599"/>
      <c r="J491" s="599"/>
      <c r="K491" s="599"/>
      <c r="L491" s="599"/>
      <c r="M491" s="599"/>
      <c r="N491" s="1357">
        <f>N450</f>
        <v>1</v>
      </c>
      <c r="O491" s="1357"/>
      <c r="P491" s="1358" t="str">
        <f>T(ESTIMATE!U470)</f>
        <v>sf</v>
      </c>
      <c r="Q491" s="1359"/>
      <c r="R491" s="600"/>
      <c r="S491" s="600"/>
      <c r="T491" s="600"/>
      <c r="U491" s="600"/>
      <c r="V491" s="600"/>
      <c r="W491" s="600"/>
      <c r="X491" s="600"/>
      <c r="Y491" s="600"/>
      <c r="Z491" s="600"/>
      <c r="AA491" s="600"/>
      <c r="AB491" s="600"/>
      <c r="AC491" s="600"/>
      <c r="AD491" s="601"/>
      <c r="AE491" s="405">
        <f t="shared" si="7"/>
        <v>1</v>
      </c>
    </row>
    <row r="492" spans="3:31" ht="22" hidden="1" customHeight="1">
      <c r="C492" s="1333" t="str">
        <f>T(ESTIMATE!B504)</f>
        <v>FENCING</v>
      </c>
      <c r="D492" s="1333" t="e">
        <f>T(#REF!)</f>
        <v>#REF!</v>
      </c>
      <c r="E492" s="1333" t="e">
        <f>T(#REF!)</f>
        <v>#REF!</v>
      </c>
      <c r="F492" s="1333" t="e">
        <f>T(#REF!)</f>
        <v>#REF!</v>
      </c>
      <c r="G492" s="1333" t="e">
        <f>T(#REF!)</f>
        <v>#REF!</v>
      </c>
      <c r="H492" s="1333"/>
      <c r="I492" s="1333"/>
      <c r="J492" s="1333" t="e">
        <f>T(#REF!)</f>
        <v>#REF!</v>
      </c>
      <c r="K492" s="1333" t="e">
        <f>T(#REF!)</f>
        <v>#REF!</v>
      </c>
      <c r="L492" s="1333" t="e">
        <f>T(#REF!)</f>
        <v>#REF!</v>
      </c>
      <c r="M492" s="1334" t="e">
        <f>T(#REF!)</f>
        <v>#REF!</v>
      </c>
      <c r="N492" s="1331">
        <f>SUM(N493:O532)</f>
        <v>0</v>
      </c>
      <c r="O492" s="1332"/>
      <c r="P492" s="1328"/>
      <c r="Q492" s="1330"/>
      <c r="R492" s="1328"/>
      <c r="S492" s="1329"/>
      <c r="T492" s="1329"/>
      <c r="U492" s="1329"/>
      <c r="V492" s="1329"/>
      <c r="W492" s="1329"/>
      <c r="X492" s="1329"/>
      <c r="Y492" s="1329"/>
      <c r="Z492" s="1329"/>
      <c r="AA492" s="1329"/>
      <c r="AB492" s="1329"/>
      <c r="AC492" s="1329"/>
      <c r="AD492" s="1329"/>
      <c r="AE492" s="405">
        <f t="shared" si="7"/>
        <v>0</v>
      </c>
    </row>
    <row r="493" spans="3:31" ht="18" hidden="1" customHeight="1">
      <c r="C493" s="1323" t="str">
        <f>T(ESTIMATE!B505)</f>
        <v>Fencing</v>
      </c>
      <c r="D493" s="1323" t="e">
        <f>T(#REF!)</f>
        <v>#REF!</v>
      </c>
      <c r="E493" s="1323" t="e">
        <f>T(#REF!)</f>
        <v>#REF!</v>
      </c>
      <c r="F493" s="1323" t="e">
        <f>T(#REF!)</f>
        <v>#REF!</v>
      </c>
      <c r="G493" s="1323" t="e">
        <f>T(#REF!)</f>
        <v>#REF!</v>
      </c>
      <c r="H493" s="1323"/>
      <c r="I493" s="1323"/>
      <c r="J493" s="1323" t="e">
        <f>T(#REF!)</f>
        <v>#REF!</v>
      </c>
      <c r="K493" s="1323" t="e">
        <f>T(#REF!)</f>
        <v>#REF!</v>
      </c>
      <c r="L493" s="1323" t="e">
        <f>T(#REF!)</f>
        <v>#REF!</v>
      </c>
      <c r="M493" s="1323" t="e">
        <f>T(#REF!)</f>
        <v>#REF!</v>
      </c>
      <c r="N493" s="1324">
        <f>ESTIMATE!R505</f>
        <v>0</v>
      </c>
      <c r="O493" s="1324"/>
      <c r="P493" s="1324" t="str">
        <f>T(ESTIMATE!U505)</f>
        <v/>
      </c>
      <c r="Q493" s="1324"/>
      <c r="R493" s="1322"/>
      <c r="S493" s="1322"/>
      <c r="T493" s="1322"/>
      <c r="U493" s="1322"/>
      <c r="V493" s="1322"/>
      <c r="W493" s="1322"/>
      <c r="X493" s="1322"/>
      <c r="Y493" s="1322"/>
      <c r="Z493" s="1322"/>
      <c r="AA493" s="1322"/>
      <c r="AB493" s="1322"/>
      <c r="AC493" s="1322"/>
      <c r="AD493" s="1322"/>
      <c r="AE493" s="405">
        <f t="shared" si="7"/>
        <v>0</v>
      </c>
    </row>
    <row r="494" spans="3:31" ht="18" hidden="1" customHeight="1">
      <c r="C494" s="1323" t="str">
        <f>T(ESTIMATE!B506)</f>
        <v>Chain link fencing</v>
      </c>
      <c r="D494" s="1323" t="e">
        <f>T(#REF!)</f>
        <v>#REF!</v>
      </c>
      <c r="E494" s="1323" t="e">
        <f>T(#REF!)</f>
        <v>#REF!</v>
      </c>
      <c r="F494" s="1323" t="e">
        <f>T(#REF!)</f>
        <v>#REF!</v>
      </c>
      <c r="G494" s="1323" t="e">
        <f>T(#REF!)</f>
        <v>#REF!</v>
      </c>
      <c r="H494" s="1323"/>
      <c r="I494" s="1323"/>
      <c r="J494" s="1323" t="e">
        <f>T(#REF!)</f>
        <v>#REF!</v>
      </c>
      <c r="K494" s="1323" t="e">
        <f>T(#REF!)</f>
        <v>#REF!</v>
      </c>
      <c r="L494" s="1323" t="e">
        <f>T(#REF!)</f>
        <v>#REF!</v>
      </c>
      <c r="M494" s="1323" t="e">
        <f>T(#REF!)</f>
        <v>#REF!</v>
      </c>
      <c r="N494" s="1324">
        <f>ESTIMATE!R506</f>
        <v>0</v>
      </c>
      <c r="O494" s="1324"/>
      <c r="P494" s="1324" t="str">
        <f>T(ESTIMATE!U506)</f>
        <v>lf</v>
      </c>
      <c r="Q494" s="1324"/>
      <c r="R494" s="1322"/>
      <c r="S494" s="1322"/>
      <c r="T494" s="1322"/>
      <c r="U494" s="1322"/>
      <c r="V494" s="1322"/>
      <c r="W494" s="1322"/>
      <c r="X494" s="1322"/>
      <c r="Y494" s="1322"/>
      <c r="Z494" s="1322"/>
      <c r="AA494" s="1322"/>
      <c r="AB494" s="1322"/>
      <c r="AC494" s="1322"/>
      <c r="AD494" s="1322"/>
      <c r="AE494" s="405">
        <f t="shared" si="7"/>
        <v>0</v>
      </c>
    </row>
    <row r="495" spans="3:31" ht="18" hidden="1" customHeight="1">
      <c r="C495" s="1323" t="str">
        <f>T(ESTIMATE!B507)</f>
        <v>Wood fencing</v>
      </c>
      <c r="D495" s="1323" t="e">
        <f>T(#REF!)</f>
        <v>#REF!</v>
      </c>
      <c r="E495" s="1323" t="e">
        <f>T(#REF!)</f>
        <v>#REF!</v>
      </c>
      <c r="F495" s="1323" t="e">
        <f>T(#REF!)</f>
        <v>#REF!</v>
      </c>
      <c r="G495" s="1323" t="e">
        <f>T(#REF!)</f>
        <v>#REF!</v>
      </c>
      <c r="H495" s="1323"/>
      <c r="I495" s="1323"/>
      <c r="J495" s="1323" t="e">
        <f>T(#REF!)</f>
        <v>#REF!</v>
      </c>
      <c r="K495" s="1323" t="e">
        <f>T(#REF!)</f>
        <v>#REF!</v>
      </c>
      <c r="L495" s="1323" t="e">
        <f>T(#REF!)</f>
        <v>#REF!</v>
      </c>
      <c r="M495" s="1323" t="e">
        <f>T(#REF!)</f>
        <v>#REF!</v>
      </c>
      <c r="N495" s="1324">
        <f>ESTIMATE!R507</f>
        <v>0</v>
      </c>
      <c r="O495" s="1324"/>
      <c r="P495" s="1324" t="str">
        <f>T(ESTIMATE!U507)</f>
        <v>lf</v>
      </c>
      <c r="Q495" s="1324"/>
      <c r="R495" s="1322"/>
      <c r="S495" s="1322"/>
      <c r="T495" s="1322"/>
      <c r="U495" s="1322"/>
      <c r="V495" s="1322"/>
      <c r="W495" s="1322"/>
      <c r="X495" s="1322"/>
      <c r="Y495" s="1322"/>
      <c r="Z495" s="1322"/>
      <c r="AA495" s="1322"/>
      <c r="AB495" s="1322"/>
      <c r="AC495" s="1322"/>
      <c r="AD495" s="1322"/>
      <c r="AE495" s="405">
        <f t="shared" si="7"/>
        <v>0</v>
      </c>
    </row>
    <row r="496" spans="3:31" ht="18" hidden="1" customHeight="1">
      <c r="C496" s="1323" t="str">
        <f>T(ESTIMATE!B508)</f>
        <v>Vinyl fencing</v>
      </c>
      <c r="D496" s="1323" t="e">
        <f>T(#REF!)</f>
        <v>#REF!</v>
      </c>
      <c r="E496" s="1323" t="e">
        <f>T(#REF!)</f>
        <v>#REF!</v>
      </c>
      <c r="F496" s="1323" t="e">
        <f>T(#REF!)</f>
        <v>#REF!</v>
      </c>
      <c r="G496" s="1323" t="e">
        <f>T(#REF!)</f>
        <v>#REF!</v>
      </c>
      <c r="H496" s="1323"/>
      <c r="I496" s="1323"/>
      <c r="J496" s="1323" t="e">
        <f>T(#REF!)</f>
        <v>#REF!</v>
      </c>
      <c r="K496" s="1323" t="e">
        <f>T(#REF!)</f>
        <v>#REF!</v>
      </c>
      <c r="L496" s="1323" t="e">
        <f>T(#REF!)</f>
        <v>#REF!</v>
      </c>
      <c r="M496" s="1323" t="e">
        <f>T(#REF!)</f>
        <v>#REF!</v>
      </c>
      <c r="N496" s="1324">
        <f>ESTIMATE!R508</f>
        <v>0</v>
      </c>
      <c r="O496" s="1324"/>
      <c r="P496" s="1324" t="str">
        <f>T(ESTIMATE!U508)</f>
        <v>lf</v>
      </c>
      <c r="Q496" s="1324"/>
      <c r="R496" s="1322"/>
      <c r="S496" s="1322"/>
      <c r="T496" s="1322"/>
      <c r="U496" s="1322"/>
      <c r="V496" s="1322"/>
      <c r="W496" s="1322"/>
      <c r="X496" s="1322"/>
      <c r="Y496" s="1322"/>
      <c r="Z496" s="1322"/>
      <c r="AA496" s="1322"/>
      <c r="AB496" s="1322"/>
      <c r="AC496" s="1322"/>
      <c r="AD496" s="1322"/>
      <c r="AE496" s="405">
        <f t="shared" si="7"/>
        <v>0</v>
      </c>
    </row>
    <row r="497" spans="3:31" ht="18" hidden="1" customHeight="1">
      <c r="C497" s="1323" t="str">
        <f>T(ESTIMATE!B509)</f>
        <v>Aluminum fencing</v>
      </c>
      <c r="D497" s="1323" t="e">
        <f>T(#REF!)</f>
        <v>#REF!</v>
      </c>
      <c r="E497" s="1323" t="e">
        <f>T(#REF!)</f>
        <v>#REF!</v>
      </c>
      <c r="F497" s="1323" t="e">
        <f>T(#REF!)</f>
        <v>#REF!</v>
      </c>
      <c r="G497" s="1323" t="e">
        <f>T(#REF!)</f>
        <v>#REF!</v>
      </c>
      <c r="H497" s="1323"/>
      <c r="I497" s="1323"/>
      <c r="J497" s="1323" t="e">
        <f>T(#REF!)</f>
        <v>#REF!</v>
      </c>
      <c r="K497" s="1323" t="e">
        <f>T(#REF!)</f>
        <v>#REF!</v>
      </c>
      <c r="L497" s="1323" t="e">
        <f>T(#REF!)</f>
        <v>#REF!</v>
      </c>
      <c r="M497" s="1323" t="e">
        <f>T(#REF!)</f>
        <v>#REF!</v>
      </c>
      <c r="N497" s="1324">
        <f>ESTIMATE!R509</f>
        <v>0</v>
      </c>
      <c r="O497" s="1324"/>
      <c r="P497" s="1324" t="str">
        <f>T(ESTIMATE!U509)</f>
        <v>lf</v>
      </c>
      <c r="Q497" s="1324"/>
      <c r="R497" s="1322"/>
      <c r="S497" s="1322"/>
      <c r="T497" s="1322"/>
      <c r="U497" s="1322"/>
      <c r="V497" s="1322"/>
      <c r="W497" s="1322"/>
      <c r="X497" s="1322"/>
      <c r="Y497" s="1322"/>
      <c r="Z497" s="1322"/>
      <c r="AA497" s="1322"/>
      <c r="AB497" s="1322"/>
      <c r="AC497" s="1322"/>
      <c r="AD497" s="1322"/>
      <c r="AE497" s="405">
        <f t="shared" si="7"/>
        <v>0</v>
      </c>
    </row>
    <row r="498" spans="3:31" ht="18" hidden="1" customHeight="1">
      <c r="C498" s="1323" t="str">
        <f>T(ESTIMATE!B510)</f>
        <v>Wrought iron fencing</v>
      </c>
      <c r="D498" s="1323" t="e">
        <f>T(#REF!)</f>
        <v>#REF!</v>
      </c>
      <c r="E498" s="1323" t="e">
        <f>T(#REF!)</f>
        <v>#REF!</v>
      </c>
      <c r="F498" s="1323" t="e">
        <f>T(#REF!)</f>
        <v>#REF!</v>
      </c>
      <c r="G498" s="1323" t="e">
        <f>T(#REF!)</f>
        <v>#REF!</v>
      </c>
      <c r="H498" s="1323"/>
      <c r="I498" s="1323"/>
      <c r="J498" s="1323" t="e">
        <f>T(#REF!)</f>
        <v>#REF!</v>
      </c>
      <c r="K498" s="1323" t="e">
        <f>T(#REF!)</f>
        <v>#REF!</v>
      </c>
      <c r="L498" s="1323" t="e">
        <f>T(#REF!)</f>
        <v>#REF!</v>
      </c>
      <c r="M498" s="1323" t="e">
        <f>T(#REF!)</f>
        <v>#REF!</v>
      </c>
      <c r="N498" s="1324">
        <f>ESTIMATE!R510</f>
        <v>0</v>
      </c>
      <c r="O498" s="1324"/>
      <c r="P498" s="1324" t="str">
        <f>T(ESTIMATE!U510)</f>
        <v>lf</v>
      </c>
      <c r="Q498" s="1324"/>
      <c r="R498" s="1322"/>
      <c r="S498" s="1322"/>
      <c r="T498" s="1322"/>
      <c r="U498" s="1322"/>
      <c r="V498" s="1322"/>
      <c r="W498" s="1322"/>
      <c r="X498" s="1322"/>
      <c r="Y498" s="1322"/>
      <c r="Z498" s="1322"/>
      <c r="AA498" s="1322"/>
      <c r="AB498" s="1322"/>
      <c r="AC498" s="1322"/>
      <c r="AD498" s="1322"/>
      <c r="AE498" s="405">
        <f t="shared" si="7"/>
        <v>0</v>
      </c>
    </row>
    <row r="499" spans="3:31" ht="18" hidden="1" customHeight="1">
      <c r="C499" s="1323" t="str">
        <f>T(ESTIMATE!B511)</f>
        <v/>
      </c>
      <c r="D499" s="1323" t="e">
        <f>T(#REF!)</f>
        <v>#REF!</v>
      </c>
      <c r="E499" s="1323" t="e">
        <f>T(#REF!)</f>
        <v>#REF!</v>
      </c>
      <c r="F499" s="1323" t="e">
        <f>T(#REF!)</f>
        <v>#REF!</v>
      </c>
      <c r="G499" s="1323" t="e">
        <f>T(#REF!)</f>
        <v>#REF!</v>
      </c>
      <c r="H499" s="1323"/>
      <c r="I499" s="1323"/>
      <c r="J499" s="1323" t="e">
        <f>T(#REF!)</f>
        <v>#REF!</v>
      </c>
      <c r="K499" s="1323" t="e">
        <f>T(#REF!)</f>
        <v>#REF!</v>
      </c>
      <c r="L499" s="1323" t="e">
        <f>T(#REF!)</f>
        <v>#REF!</v>
      </c>
      <c r="M499" s="1323" t="e">
        <f>T(#REF!)</f>
        <v>#REF!</v>
      </c>
      <c r="N499" s="1324">
        <f>ESTIMATE!R511</f>
        <v>0</v>
      </c>
      <c r="O499" s="1324"/>
      <c r="P499" s="1324" t="str">
        <f>T(ESTIMATE!U511)</f>
        <v/>
      </c>
      <c r="Q499" s="1324"/>
      <c r="R499" s="1322"/>
      <c r="S499" s="1322"/>
      <c r="T499" s="1322"/>
      <c r="U499" s="1322"/>
      <c r="V499" s="1322"/>
      <c r="W499" s="1322"/>
      <c r="X499" s="1322"/>
      <c r="Y499" s="1322"/>
      <c r="Z499" s="1322"/>
      <c r="AA499" s="1322"/>
      <c r="AB499" s="1322"/>
      <c r="AC499" s="1322"/>
      <c r="AD499" s="1322"/>
      <c r="AE499" s="405">
        <f t="shared" si="7"/>
        <v>0</v>
      </c>
    </row>
    <row r="500" spans="3:31" ht="18" hidden="1" customHeight="1">
      <c r="C500" s="1323" t="str">
        <f>T(ESTIMATE!B512)</f>
        <v/>
      </c>
      <c r="D500" s="1323" t="e">
        <f>T(#REF!)</f>
        <v>#REF!</v>
      </c>
      <c r="E500" s="1323" t="e">
        <f>T(#REF!)</f>
        <v>#REF!</v>
      </c>
      <c r="F500" s="1323" t="e">
        <f>T(#REF!)</f>
        <v>#REF!</v>
      </c>
      <c r="G500" s="1323" t="e">
        <f>T(#REF!)</f>
        <v>#REF!</v>
      </c>
      <c r="H500" s="1323"/>
      <c r="I500" s="1323"/>
      <c r="J500" s="1323" t="e">
        <f>T(#REF!)</f>
        <v>#REF!</v>
      </c>
      <c r="K500" s="1323" t="e">
        <f>T(#REF!)</f>
        <v>#REF!</v>
      </c>
      <c r="L500" s="1323" t="e">
        <f>T(#REF!)</f>
        <v>#REF!</v>
      </c>
      <c r="M500" s="1323" t="e">
        <f>T(#REF!)</f>
        <v>#REF!</v>
      </c>
      <c r="N500" s="1324">
        <f>ESTIMATE!R512</f>
        <v>0</v>
      </c>
      <c r="O500" s="1324"/>
      <c r="P500" s="1324" t="str">
        <f>T(ESTIMATE!U512)</f>
        <v/>
      </c>
      <c r="Q500" s="1324"/>
      <c r="R500" s="1322"/>
      <c r="S500" s="1322"/>
      <c r="T500" s="1322"/>
      <c r="U500" s="1322"/>
      <c r="V500" s="1322"/>
      <c r="W500" s="1322"/>
      <c r="X500" s="1322"/>
      <c r="Y500" s="1322"/>
      <c r="Z500" s="1322"/>
      <c r="AA500" s="1322"/>
      <c r="AB500" s="1322"/>
      <c r="AC500" s="1322"/>
      <c r="AD500" s="1322"/>
      <c r="AE500" s="405">
        <f t="shared" si="7"/>
        <v>0</v>
      </c>
    </row>
    <row r="501" spans="3:31" ht="18" hidden="1" customHeight="1">
      <c r="C501" s="1323" t="str">
        <f>T(ESTIMATE!B513)</f>
        <v>Miscellaneous Fencing Items</v>
      </c>
      <c r="D501" s="1323" t="e">
        <f>T(#REF!)</f>
        <v>#REF!</v>
      </c>
      <c r="E501" s="1323" t="e">
        <f>T(#REF!)</f>
        <v>#REF!</v>
      </c>
      <c r="F501" s="1323" t="e">
        <f>T(#REF!)</f>
        <v>#REF!</v>
      </c>
      <c r="G501" s="1323" t="e">
        <f>T(#REF!)</f>
        <v>#REF!</v>
      </c>
      <c r="H501" s="1323"/>
      <c r="I501" s="1323"/>
      <c r="J501" s="1323" t="e">
        <f>T(#REF!)</f>
        <v>#REF!</v>
      </c>
      <c r="K501" s="1323" t="e">
        <f>T(#REF!)</f>
        <v>#REF!</v>
      </c>
      <c r="L501" s="1323" t="e">
        <f>T(#REF!)</f>
        <v>#REF!</v>
      </c>
      <c r="M501" s="1323" t="e">
        <f>T(#REF!)</f>
        <v>#REF!</v>
      </c>
      <c r="N501" s="1324">
        <f>ESTIMATE!R513</f>
        <v>0</v>
      </c>
      <c r="O501" s="1324"/>
      <c r="P501" s="1324" t="str">
        <f>T(ESTIMATE!U513)</f>
        <v/>
      </c>
      <c r="Q501" s="1324"/>
      <c r="R501" s="1322"/>
      <c r="S501" s="1322"/>
      <c r="T501" s="1322"/>
      <c r="U501" s="1322"/>
      <c r="V501" s="1322"/>
      <c r="W501" s="1322"/>
      <c r="X501" s="1322"/>
      <c r="Y501" s="1322"/>
      <c r="Z501" s="1322"/>
      <c r="AA501" s="1322"/>
      <c r="AB501" s="1322"/>
      <c r="AC501" s="1322"/>
      <c r="AD501" s="1322"/>
      <c r="AE501" s="405">
        <f t="shared" si="7"/>
        <v>0</v>
      </c>
    </row>
    <row r="502" spans="3:31" ht="18" hidden="1" customHeight="1">
      <c r="C502" s="1323" t="str">
        <f>T(ESTIMATE!B514)</f>
        <v>Fence gates</v>
      </c>
      <c r="D502" s="1323" t="e">
        <f>T(#REF!)</f>
        <v>#REF!</v>
      </c>
      <c r="E502" s="1323" t="e">
        <f>T(#REF!)</f>
        <v>#REF!</v>
      </c>
      <c r="F502" s="1323" t="e">
        <f>T(#REF!)</f>
        <v>#REF!</v>
      </c>
      <c r="G502" s="1323" t="e">
        <f>T(#REF!)</f>
        <v>#REF!</v>
      </c>
      <c r="H502" s="1323"/>
      <c r="I502" s="1323"/>
      <c r="J502" s="1323" t="e">
        <f>T(#REF!)</f>
        <v>#REF!</v>
      </c>
      <c r="K502" s="1323" t="e">
        <f>T(#REF!)</f>
        <v>#REF!</v>
      </c>
      <c r="L502" s="1323" t="e">
        <f>T(#REF!)</f>
        <v>#REF!</v>
      </c>
      <c r="M502" s="1323" t="e">
        <f>T(#REF!)</f>
        <v>#REF!</v>
      </c>
      <c r="N502" s="1324">
        <f>ESTIMATE!R514</f>
        <v>0</v>
      </c>
      <c r="O502" s="1324"/>
      <c r="P502" s="1324" t="str">
        <f>T(ESTIMATE!U514)</f>
        <v>ea</v>
      </c>
      <c r="Q502" s="1324"/>
      <c r="R502" s="1322"/>
      <c r="S502" s="1322"/>
      <c r="T502" s="1322"/>
      <c r="U502" s="1322"/>
      <c r="V502" s="1322"/>
      <c r="W502" s="1322"/>
      <c r="X502" s="1322"/>
      <c r="Y502" s="1322"/>
      <c r="Z502" s="1322"/>
      <c r="AA502" s="1322"/>
      <c r="AB502" s="1322"/>
      <c r="AC502" s="1322"/>
      <c r="AD502" s="1322"/>
      <c r="AE502" s="405">
        <f t="shared" si="7"/>
        <v>0</v>
      </c>
    </row>
    <row r="503" spans="3:31" ht="18" hidden="1" customHeight="1">
      <c r="C503" s="1323" t="str">
        <f>T(ESTIMATE!B515)</f>
        <v>Remove existing fencing</v>
      </c>
      <c r="D503" s="1323" t="e">
        <f>T(#REF!)</f>
        <v>#REF!</v>
      </c>
      <c r="E503" s="1323" t="e">
        <f>T(#REF!)</f>
        <v>#REF!</v>
      </c>
      <c r="F503" s="1323" t="e">
        <f>T(#REF!)</f>
        <v>#REF!</v>
      </c>
      <c r="G503" s="1323" t="e">
        <f>T(#REF!)</f>
        <v>#REF!</v>
      </c>
      <c r="H503" s="1323"/>
      <c r="I503" s="1323"/>
      <c r="J503" s="1323" t="e">
        <f>T(#REF!)</f>
        <v>#REF!</v>
      </c>
      <c r="K503" s="1323" t="e">
        <f>T(#REF!)</f>
        <v>#REF!</v>
      </c>
      <c r="L503" s="1323" t="e">
        <f>T(#REF!)</f>
        <v>#REF!</v>
      </c>
      <c r="M503" s="1323" t="e">
        <f>T(#REF!)</f>
        <v>#REF!</v>
      </c>
      <c r="N503" s="1324">
        <f>ESTIMATE!R515</f>
        <v>0</v>
      </c>
      <c r="O503" s="1324"/>
      <c r="P503" s="1324" t="str">
        <f>T(ESTIMATE!U515)</f>
        <v>lf</v>
      </c>
      <c r="Q503" s="1324"/>
      <c r="R503" s="1322"/>
      <c r="S503" s="1322"/>
      <c r="T503" s="1322"/>
      <c r="U503" s="1322"/>
      <c r="V503" s="1322"/>
      <c r="W503" s="1322"/>
      <c r="X503" s="1322"/>
      <c r="Y503" s="1322"/>
      <c r="Z503" s="1322"/>
      <c r="AA503" s="1322"/>
      <c r="AB503" s="1322"/>
      <c r="AC503" s="1322"/>
      <c r="AD503" s="1322"/>
      <c r="AE503" s="405">
        <f t="shared" si="7"/>
        <v>0</v>
      </c>
    </row>
    <row r="504" spans="3:31" ht="18" hidden="1" customHeight="1">
      <c r="C504" s="1323" t="str">
        <f>T(ESTIMATE!B516)</f>
        <v/>
      </c>
      <c r="D504" s="1323" t="e">
        <f>T(#REF!)</f>
        <v>#REF!</v>
      </c>
      <c r="E504" s="1323" t="e">
        <f>T(#REF!)</f>
        <v>#REF!</v>
      </c>
      <c r="F504" s="1323" t="e">
        <f>T(#REF!)</f>
        <v>#REF!</v>
      </c>
      <c r="G504" s="1323" t="e">
        <f>T(#REF!)</f>
        <v>#REF!</v>
      </c>
      <c r="H504" s="1323"/>
      <c r="I504" s="1323"/>
      <c r="J504" s="1323" t="e">
        <f>T(#REF!)</f>
        <v>#REF!</v>
      </c>
      <c r="K504" s="1323" t="e">
        <f>T(#REF!)</f>
        <v>#REF!</v>
      </c>
      <c r="L504" s="1323" t="e">
        <f>T(#REF!)</f>
        <v>#REF!</v>
      </c>
      <c r="M504" s="1323" t="e">
        <f>T(#REF!)</f>
        <v>#REF!</v>
      </c>
      <c r="N504" s="1324">
        <f>ESTIMATE!R516</f>
        <v>0</v>
      </c>
      <c r="O504" s="1324"/>
      <c r="P504" s="1324" t="str">
        <f>T(ESTIMATE!U516)</f>
        <v/>
      </c>
      <c r="Q504" s="1324"/>
      <c r="R504" s="1322"/>
      <c r="S504" s="1322"/>
      <c r="T504" s="1322"/>
      <c r="U504" s="1322"/>
      <c r="V504" s="1322"/>
      <c r="W504" s="1322"/>
      <c r="X504" s="1322"/>
      <c r="Y504" s="1322"/>
      <c r="Z504" s="1322"/>
      <c r="AA504" s="1322"/>
      <c r="AB504" s="1322"/>
      <c r="AC504" s="1322"/>
      <c r="AD504" s="1322"/>
      <c r="AE504" s="405">
        <f t="shared" si="7"/>
        <v>0</v>
      </c>
    </row>
    <row r="505" spans="3:31" ht="18" hidden="1" customHeight="1">
      <c r="C505" s="1323" t="str">
        <f>T(ESTIMATE!B517)</f>
        <v/>
      </c>
      <c r="D505" s="1323" t="e">
        <f>T(#REF!)</f>
        <v>#REF!</v>
      </c>
      <c r="E505" s="1323" t="e">
        <f>T(#REF!)</f>
        <v>#REF!</v>
      </c>
      <c r="F505" s="1323" t="e">
        <f>T(#REF!)</f>
        <v>#REF!</v>
      </c>
      <c r="G505" s="1323" t="e">
        <f>T(#REF!)</f>
        <v>#REF!</v>
      </c>
      <c r="H505" s="1323"/>
      <c r="I505" s="1323"/>
      <c r="J505" s="1323" t="e">
        <f>T(#REF!)</f>
        <v>#REF!</v>
      </c>
      <c r="K505" s="1323" t="e">
        <f>T(#REF!)</f>
        <v>#REF!</v>
      </c>
      <c r="L505" s="1323" t="e">
        <f>T(#REF!)</f>
        <v>#REF!</v>
      </c>
      <c r="M505" s="1323" t="e">
        <f>T(#REF!)</f>
        <v>#REF!</v>
      </c>
      <c r="N505" s="1324">
        <f>ESTIMATE!R517</f>
        <v>0</v>
      </c>
      <c r="O505" s="1324"/>
      <c r="P505" s="1324" t="str">
        <f>T(ESTIMATE!U517)</f>
        <v/>
      </c>
      <c r="Q505" s="1324"/>
      <c r="R505" s="1322"/>
      <c r="S505" s="1322"/>
      <c r="T505" s="1322"/>
      <c r="U505" s="1322"/>
      <c r="V505" s="1322"/>
      <c r="W505" s="1322"/>
      <c r="X505" s="1322"/>
      <c r="Y505" s="1322"/>
      <c r="Z505" s="1322"/>
      <c r="AA505" s="1322"/>
      <c r="AB505" s="1322"/>
      <c r="AC505" s="1322"/>
      <c r="AD505" s="1322"/>
      <c r="AE505" s="405">
        <f t="shared" si="7"/>
        <v>0</v>
      </c>
    </row>
    <row r="506" spans="3:31" ht="18" hidden="1" customHeight="1">
      <c r="C506" s="1323" t="str">
        <f>T(ESTIMATE!B518)</f>
        <v/>
      </c>
      <c r="D506" s="1323" t="e">
        <f>T(#REF!)</f>
        <v>#REF!</v>
      </c>
      <c r="E506" s="1323" t="e">
        <f>T(#REF!)</f>
        <v>#REF!</v>
      </c>
      <c r="F506" s="1323" t="e">
        <f>T(#REF!)</f>
        <v>#REF!</v>
      </c>
      <c r="G506" s="1323" t="e">
        <f>T(#REF!)</f>
        <v>#REF!</v>
      </c>
      <c r="H506" s="1323"/>
      <c r="I506" s="1323"/>
      <c r="J506" s="1323" t="e">
        <f>T(#REF!)</f>
        <v>#REF!</v>
      </c>
      <c r="K506" s="1323" t="e">
        <f>T(#REF!)</f>
        <v>#REF!</v>
      </c>
      <c r="L506" s="1323" t="e">
        <f>T(#REF!)</f>
        <v>#REF!</v>
      </c>
      <c r="M506" s="1323" t="e">
        <f>T(#REF!)</f>
        <v>#REF!</v>
      </c>
      <c r="N506" s="1324">
        <f>ESTIMATE!R518</f>
        <v>0</v>
      </c>
      <c r="O506" s="1324"/>
      <c r="P506" s="1324" t="str">
        <f>T(ESTIMATE!U518)</f>
        <v/>
      </c>
      <c r="Q506" s="1324"/>
      <c r="R506" s="1322"/>
      <c r="S506" s="1322"/>
      <c r="T506" s="1322"/>
      <c r="U506" s="1322"/>
      <c r="V506" s="1322"/>
      <c r="W506" s="1322"/>
      <c r="X506" s="1322"/>
      <c r="Y506" s="1322"/>
      <c r="Z506" s="1322"/>
      <c r="AA506" s="1322"/>
      <c r="AB506" s="1322"/>
      <c r="AC506" s="1322"/>
      <c r="AD506" s="1322"/>
      <c r="AE506" s="405">
        <f t="shared" si="7"/>
        <v>0</v>
      </c>
    </row>
    <row r="507" spans="3:31" ht="18" hidden="1" customHeight="1">
      <c r="C507" s="1323" t="str">
        <f>T(ESTIMATE!B519)</f>
        <v/>
      </c>
      <c r="D507" s="1323" t="e">
        <f>T(#REF!)</f>
        <v>#REF!</v>
      </c>
      <c r="E507" s="1323" t="e">
        <f>T(#REF!)</f>
        <v>#REF!</v>
      </c>
      <c r="F507" s="1323" t="e">
        <f>T(#REF!)</f>
        <v>#REF!</v>
      </c>
      <c r="G507" s="1323" t="e">
        <f>T(#REF!)</f>
        <v>#REF!</v>
      </c>
      <c r="H507" s="1323"/>
      <c r="I507" s="1323"/>
      <c r="J507" s="1323" t="e">
        <f>T(#REF!)</f>
        <v>#REF!</v>
      </c>
      <c r="K507" s="1323" t="e">
        <f>T(#REF!)</f>
        <v>#REF!</v>
      </c>
      <c r="L507" s="1323" t="e">
        <f>T(#REF!)</f>
        <v>#REF!</v>
      </c>
      <c r="M507" s="1323" t="e">
        <f>T(#REF!)</f>
        <v>#REF!</v>
      </c>
      <c r="N507" s="1324">
        <f>ESTIMATE!R519</f>
        <v>0</v>
      </c>
      <c r="O507" s="1324"/>
      <c r="P507" s="1324" t="str">
        <f>T(ESTIMATE!U519)</f>
        <v/>
      </c>
      <c r="Q507" s="1324"/>
      <c r="R507" s="1322"/>
      <c r="S507" s="1322"/>
      <c r="T507" s="1322"/>
      <c r="U507" s="1322"/>
      <c r="V507" s="1322"/>
      <c r="W507" s="1322"/>
      <c r="X507" s="1322"/>
      <c r="Y507" s="1322"/>
      <c r="Z507" s="1322"/>
      <c r="AA507" s="1322"/>
      <c r="AB507" s="1322"/>
      <c r="AC507" s="1322"/>
      <c r="AD507" s="1322"/>
      <c r="AE507" s="405">
        <f t="shared" si="7"/>
        <v>0</v>
      </c>
    </row>
    <row r="508" spans="3:31" ht="18" hidden="1" customHeight="1">
      <c r="C508" s="1323" t="str">
        <f>T(ESTIMATE!B520)</f>
        <v/>
      </c>
      <c r="D508" s="1323" t="e">
        <f>T(#REF!)</f>
        <v>#REF!</v>
      </c>
      <c r="E508" s="1323" t="e">
        <f>T(#REF!)</f>
        <v>#REF!</v>
      </c>
      <c r="F508" s="1323" t="e">
        <f>T(#REF!)</f>
        <v>#REF!</v>
      </c>
      <c r="G508" s="1323" t="e">
        <f>T(#REF!)</f>
        <v>#REF!</v>
      </c>
      <c r="H508" s="1323"/>
      <c r="I508" s="1323"/>
      <c r="J508" s="1323" t="e">
        <f>T(#REF!)</f>
        <v>#REF!</v>
      </c>
      <c r="K508" s="1323" t="e">
        <f>T(#REF!)</f>
        <v>#REF!</v>
      </c>
      <c r="L508" s="1323" t="e">
        <f>T(#REF!)</f>
        <v>#REF!</v>
      </c>
      <c r="M508" s="1323" t="e">
        <f>T(#REF!)</f>
        <v>#REF!</v>
      </c>
      <c r="N508" s="1324">
        <f>ESTIMATE!R520</f>
        <v>0</v>
      </c>
      <c r="O508" s="1324"/>
      <c r="P508" s="1324" t="str">
        <f>T(ESTIMATE!U520)</f>
        <v/>
      </c>
      <c r="Q508" s="1324"/>
      <c r="R508" s="1322"/>
      <c r="S508" s="1322"/>
      <c r="T508" s="1322"/>
      <c r="U508" s="1322"/>
      <c r="V508" s="1322"/>
      <c r="W508" s="1322"/>
      <c r="X508" s="1322"/>
      <c r="Y508" s="1322"/>
      <c r="Z508" s="1322"/>
      <c r="AA508" s="1322"/>
      <c r="AB508" s="1322"/>
      <c r="AC508" s="1322"/>
      <c r="AD508" s="1322"/>
      <c r="AE508" s="405">
        <f t="shared" si="7"/>
        <v>0</v>
      </c>
    </row>
    <row r="509" spans="3:31" ht="18" hidden="1" customHeight="1">
      <c r="C509" s="1323" t="str">
        <f>T(ESTIMATE!B521)</f>
        <v/>
      </c>
      <c r="D509" s="1323" t="e">
        <f>T(#REF!)</f>
        <v>#REF!</v>
      </c>
      <c r="E509" s="1323" t="e">
        <f>T(#REF!)</f>
        <v>#REF!</v>
      </c>
      <c r="F509" s="1323" t="e">
        <f>T(#REF!)</f>
        <v>#REF!</v>
      </c>
      <c r="G509" s="1323" t="e">
        <f>T(#REF!)</f>
        <v>#REF!</v>
      </c>
      <c r="H509" s="1323"/>
      <c r="I509" s="1323"/>
      <c r="J509" s="1323" t="e">
        <f>T(#REF!)</f>
        <v>#REF!</v>
      </c>
      <c r="K509" s="1323" t="e">
        <f>T(#REF!)</f>
        <v>#REF!</v>
      </c>
      <c r="L509" s="1323" t="e">
        <f>T(#REF!)</f>
        <v>#REF!</v>
      </c>
      <c r="M509" s="1323" t="e">
        <f>T(#REF!)</f>
        <v>#REF!</v>
      </c>
      <c r="N509" s="1324">
        <f>ESTIMATE!R521</f>
        <v>0</v>
      </c>
      <c r="O509" s="1324"/>
      <c r="P509" s="1324" t="str">
        <f>T(ESTIMATE!U521)</f>
        <v/>
      </c>
      <c r="Q509" s="1324"/>
      <c r="R509" s="1322"/>
      <c r="S509" s="1322"/>
      <c r="T509" s="1322"/>
      <c r="U509" s="1322"/>
      <c r="V509" s="1322"/>
      <c r="W509" s="1322"/>
      <c r="X509" s="1322"/>
      <c r="Y509" s="1322"/>
      <c r="Z509" s="1322"/>
      <c r="AA509" s="1322"/>
      <c r="AB509" s="1322"/>
      <c r="AC509" s="1322"/>
      <c r="AD509" s="1322"/>
      <c r="AE509" s="405">
        <f t="shared" si="7"/>
        <v>0</v>
      </c>
    </row>
    <row r="510" spans="3:31" ht="18" hidden="1" customHeight="1">
      <c r="C510" s="1323" t="str">
        <f>T(ESTIMATE!B522)</f>
        <v/>
      </c>
      <c r="D510" s="1323" t="e">
        <f>T(#REF!)</f>
        <v>#REF!</v>
      </c>
      <c r="E510" s="1323" t="e">
        <f>T(#REF!)</f>
        <v>#REF!</v>
      </c>
      <c r="F510" s="1323" t="e">
        <f>T(#REF!)</f>
        <v>#REF!</v>
      </c>
      <c r="G510" s="1323" t="e">
        <f>T(#REF!)</f>
        <v>#REF!</v>
      </c>
      <c r="H510" s="1323"/>
      <c r="I510" s="1323"/>
      <c r="J510" s="1323" t="e">
        <f>T(#REF!)</f>
        <v>#REF!</v>
      </c>
      <c r="K510" s="1323" t="e">
        <f>T(#REF!)</f>
        <v>#REF!</v>
      </c>
      <c r="L510" s="1323" t="e">
        <f>T(#REF!)</f>
        <v>#REF!</v>
      </c>
      <c r="M510" s="1323" t="e">
        <f>T(#REF!)</f>
        <v>#REF!</v>
      </c>
      <c r="N510" s="1324">
        <f>ESTIMATE!R522</f>
        <v>0</v>
      </c>
      <c r="O510" s="1324"/>
      <c r="P510" s="1324" t="str">
        <f>T(ESTIMATE!U522)</f>
        <v/>
      </c>
      <c r="Q510" s="1324"/>
      <c r="R510" s="1322"/>
      <c r="S510" s="1322"/>
      <c r="T510" s="1322"/>
      <c r="U510" s="1322"/>
      <c r="V510" s="1322"/>
      <c r="W510" s="1322"/>
      <c r="X510" s="1322"/>
      <c r="Y510" s="1322"/>
      <c r="Z510" s="1322"/>
      <c r="AA510" s="1322"/>
      <c r="AB510" s="1322"/>
      <c r="AC510" s="1322"/>
      <c r="AD510" s="1322"/>
      <c r="AE510" s="405">
        <f t="shared" si="7"/>
        <v>0</v>
      </c>
    </row>
    <row r="511" spans="3:31" ht="18" hidden="1" customHeight="1">
      <c r="C511" s="1323" t="str">
        <f>T(ESTIMATE!B523)</f>
        <v/>
      </c>
      <c r="D511" s="1323" t="e">
        <f>T(#REF!)</f>
        <v>#REF!</v>
      </c>
      <c r="E511" s="1323" t="e">
        <f>T(#REF!)</f>
        <v>#REF!</v>
      </c>
      <c r="F511" s="1323" t="e">
        <f>T(#REF!)</f>
        <v>#REF!</v>
      </c>
      <c r="G511" s="1323" t="e">
        <f>T(#REF!)</f>
        <v>#REF!</v>
      </c>
      <c r="H511" s="1323"/>
      <c r="I511" s="1323"/>
      <c r="J511" s="1323" t="e">
        <f>T(#REF!)</f>
        <v>#REF!</v>
      </c>
      <c r="K511" s="1323" t="e">
        <f>T(#REF!)</f>
        <v>#REF!</v>
      </c>
      <c r="L511" s="1323" t="e">
        <f>T(#REF!)</f>
        <v>#REF!</v>
      </c>
      <c r="M511" s="1323" t="e">
        <f>T(#REF!)</f>
        <v>#REF!</v>
      </c>
      <c r="N511" s="1324">
        <f>ESTIMATE!R523</f>
        <v>0</v>
      </c>
      <c r="O511" s="1324"/>
      <c r="P511" s="1324" t="str">
        <f>T(ESTIMATE!U523)</f>
        <v/>
      </c>
      <c r="Q511" s="1324"/>
      <c r="R511" s="1322"/>
      <c r="S511" s="1322"/>
      <c r="T511" s="1322"/>
      <c r="U511" s="1322"/>
      <c r="V511" s="1322"/>
      <c r="W511" s="1322"/>
      <c r="X511" s="1322"/>
      <c r="Y511" s="1322"/>
      <c r="Z511" s="1322"/>
      <c r="AA511" s="1322"/>
      <c r="AB511" s="1322"/>
      <c r="AC511" s="1322"/>
      <c r="AD511" s="1322"/>
      <c r="AE511" s="405">
        <f t="shared" si="7"/>
        <v>0</v>
      </c>
    </row>
    <row r="512" spans="3:31" ht="18" hidden="1" customHeight="1">
      <c r="C512" s="1323" t="str">
        <f>T(ESTIMATE!B524)</f>
        <v/>
      </c>
      <c r="D512" s="1323" t="e">
        <f>T(#REF!)</f>
        <v>#REF!</v>
      </c>
      <c r="E512" s="1323" t="e">
        <f>T(#REF!)</f>
        <v>#REF!</v>
      </c>
      <c r="F512" s="1323" t="e">
        <f>T(#REF!)</f>
        <v>#REF!</v>
      </c>
      <c r="G512" s="1323" t="e">
        <f>T(#REF!)</f>
        <v>#REF!</v>
      </c>
      <c r="H512" s="1323"/>
      <c r="I512" s="1323"/>
      <c r="J512" s="1323" t="e">
        <f>T(#REF!)</f>
        <v>#REF!</v>
      </c>
      <c r="K512" s="1323" t="e">
        <f>T(#REF!)</f>
        <v>#REF!</v>
      </c>
      <c r="L512" s="1323" t="e">
        <f>T(#REF!)</f>
        <v>#REF!</v>
      </c>
      <c r="M512" s="1323" t="e">
        <f>T(#REF!)</f>
        <v>#REF!</v>
      </c>
      <c r="N512" s="1324">
        <f>ESTIMATE!R524</f>
        <v>0</v>
      </c>
      <c r="O512" s="1324"/>
      <c r="P512" s="1324" t="str">
        <f>T(ESTIMATE!U524)</f>
        <v/>
      </c>
      <c r="Q512" s="1324"/>
      <c r="R512" s="1322"/>
      <c r="S512" s="1322"/>
      <c r="T512" s="1322"/>
      <c r="U512" s="1322"/>
      <c r="V512" s="1322"/>
      <c r="W512" s="1322"/>
      <c r="X512" s="1322"/>
      <c r="Y512" s="1322"/>
      <c r="Z512" s="1322"/>
      <c r="AA512" s="1322"/>
      <c r="AB512" s="1322"/>
      <c r="AC512" s="1322"/>
      <c r="AD512" s="1322"/>
      <c r="AE512" s="405">
        <f t="shared" si="7"/>
        <v>0</v>
      </c>
    </row>
    <row r="513" spans="3:31" ht="18" hidden="1" customHeight="1">
      <c r="C513" s="1323" t="str">
        <f>T(ESTIMATE!B525)</f>
        <v/>
      </c>
      <c r="D513" s="1323" t="e">
        <f>T(#REF!)</f>
        <v>#REF!</v>
      </c>
      <c r="E513" s="1323" t="e">
        <f>T(#REF!)</f>
        <v>#REF!</v>
      </c>
      <c r="F513" s="1323" t="e">
        <f>T(#REF!)</f>
        <v>#REF!</v>
      </c>
      <c r="G513" s="1323" t="e">
        <f>T(#REF!)</f>
        <v>#REF!</v>
      </c>
      <c r="H513" s="1323"/>
      <c r="I513" s="1323"/>
      <c r="J513" s="1323" t="e">
        <f>T(#REF!)</f>
        <v>#REF!</v>
      </c>
      <c r="K513" s="1323" t="e">
        <f>T(#REF!)</f>
        <v>#REF!</v>
      </c>
      <c r="L513" s="1323" t="e">
        <f>T(#REF!)</f>
        <v>#REF!</v>
      </c>
      <c r="M513" s="1323" t="e">
        <f>T(#REF!)</f>
        <v>#REF!</v>
      </c>
      <c r="N513" s="1324">
        <f>ESTIMATE!R525</f>
        <v>0</v>
      </c>
      <c r="O513" s="1324"/>
      <c r="P513" s="1324" t="str">
        <f>T(ESTIMATE!U525)</f>
        <v/>
      </c>
      <c r="Q513" s="1324"/>
      <c r="R513" s="1322"/>
      <c r="S513" s="1322"/>
      <c r="T513" s="1322"/>
      <c r="U513" s="1322"/>
      <c r="V513" s="1322"/>
      <c r="W513" s="1322"/>
      <c r="X513" s="1322"/>
      <c r="Y513" s="1322"/>
      <c r="Z513" s="1322"/>
      <c r="AA513" s="1322"/>
      <c r="AB513" s="1322"/>
      <c r="AC513" s="1322"/>
      <c r="AD513" s="1322"/>
      <c r="AE513" s="405">
        <f t="shared" si="7"/>
        <v>0</v>
      </c>
    </row>
    <row r="514" spans="3:31" ht="18" hidden="1" customHeight="1">
      <c r="C514" s="1323" t="str">
        <f>T(ESTIMATE!B526)</f>
        <v/>
      </c>
      <c r="D514" s="1323" t="e">
        <f>T(#REF!)</f>
        <v>#REF!</v>
      </c>
      <c r="E514" s="1323" t="e">
        <f>T(#REF!)</f>
        <v>#REF!</v>
      </c>
      <c r="F514" s="1323" t="e">
        <f>T(#REF!)</f>
        <v>#REF!</v>
      </c>
      <c r="G514" s="1323" t="e">
        <f>T(#REF!)</f>
        <v>#REF!</v>
      </c>
      <c r="H514" s="1323"/>
      <c r="I514" s="1323"/>
      <c r="J514" s="1323" t="e">
        <f>T(#REF!)</f>
        <v>#REF!</v>
      </c>
      <c r="K514" s="1323" t="e">
        <f>T(#REF!)</f>
        <v>#REF!</v>
      </c>
      <c r="L514" s="1323" t="e">
        <f>T(#REF!)</f>
        <v>#REF!</v>
      </c>
      <c r="M514" s="1323" t="e">
        <f>T(#REF!)</f>
        <v>#REF!</v>
      </c>
      <c r="N514" s="1324">
        <f>ESTIMATE!R526</f>
        <v>0</v>
      </c>
      <c r="O514" s="1324"/>
      <c r="P514" s="1324" t="str">
        <f>T(ESTIMATE!U526)</f>
        <v/>
      </c>
      <c r="Q514" s="1324"/>
      <c r="R514" s="1322"/>
      <c r="S514" s="1322"/>
      <c r="T514" s="1322"/>
      <c r="U514" s="1322"/>
      <c r="V514" s="1322"/>
      <c r="W514" s="1322"/>
      <c r="X514" s="1322"/>
      <c r="Y514" s="1322"/>
      <c r="Z514" s="1322"/>
      <c r="AA514" s="1322"/>
      <c r="AB514" s="1322"/>
      <c r="AC514" s="1322"/>
      <c r="AD514" s="1322"/>
      <c r="AE514" s="405">
        <f t="shared" si="7"/>
        <v>0</v>
      </c>
    </row>
    <row r="515" spans="3:31" ht="18" hidden="1" customHeight="1">
      <c r="C515" s="1323" t="str">
        <f>T(ESTIMATE!B527)</f>
        <v/>
      </c>
      <c r="D515" s="1323" t="e">
        <f>T(#REF!)</f>
        <v>#REF!</v>
      </c>
      <c r="E515" s="1323" t="e">
        <f>T(#REF!)</f>
        <v>#REF!</v>
      </c>
      <c r="F515" s="1323" t="e">
        <f>T(#REF!)</f>
        <v>#REF!</v>
      </c>
      <c r="G515" s="1323" t="e">
        <f>T(#REF!)</f>
        <v>#REF!</v>
      </c>
      <c r="H515" s="1323"/>
      <c r="I515" s="1323"/>
      <c r="J515" s="1323" t="e">
        <f>T(#REF!)</f>
        <v>#REF!</v>
      </c>
      <c r="K515" s="1323" t="e">
        <f>T(#REF!)</f>
        <v>#REF!</v>
      </c>
      <c r="L515" s="1323" t="e">
        <f>T(#REF!)</f>
        <v>#REF!</v>
      </c>
      <c r="M515" s="1323" t="e">
        <f>T(#REF!)</f>
        <v>#REF!</v>
      </c>
      <c r="N515" s="1324">
        <f>ESTIMATE!R527</f>
        <v>0</v>
      </c>
      <c r="O515" s="1324"/>
      <c r="P515" s="1324" t="str">
        <f>T(ESTIMATE!U527)</f>
        <v/>
      </c>
      <c r="Q515" s="1324"/>
      <c r="R515" s="1322"/>
      <c r="S515" s="1322"/>
      <c r="T515" s="1322"/>
      <c r="U515" s="1322"/>
      <c r="V515" s="1322"/>
      <c r="W515" s="1322"/>
      <c r="X515" s="1322"/>
      <c r="Y515" s="1322"/>
      <c r="Z515" s="1322"/>
      <c r="AA515" s="1322"/>
      <c r="AB515" s="1322"/>
      <c r="AC515" s="1322"/>
      <c r="AD515" s="1322"/>
      <c r="AE515" s="405">
        <f t="shared" si="7"/>
        <v>0</v>
      </c>
    </row>
    <row r="516" spans="3:31" ht="18" hidden="1" customHeight="1">
      <c r="C516" s="1323" t="str">
        <f>T(ESTIMATE!B528)</f>
        <v/>
      </c>
      <c r="D516" s="1323" t="e">
        <f>T(#REF!)</f>
        <v>#REF!</v>
      </c>
      <c r="E516" s="1323" t="e">
        <f>T(#REF!)</f>
        <v>#REF!</v>
      </c>
      <c r="F516" s="1323" t="e">
        <f>T(#REF!)</f>
        <v>#REF!</v>
      </c>
      <c r="G516" s="1323" t="e">
        <f>T(#REF!)</f>
        <v>#REF!</v>
      </c>
      <c r="H516" s="1323"/>
      <c r="I516" s="1323"/>
      <c r="J516" s="1323" t="e">
        <f>T(#REF!)</f>
        <v>#REF!</v>
      </c>
      <c r="K516" s="1323" t="e">
        <f>T(#REF!)</f>
        <v>#REF!</v>
      </c>
      <c r="L516" s="1323" t="e">
        <f>T(#REF!)</f>
        <v>#REF!</v>
      </c>
      <c r="M516" s="1323" t="e">
        <f>T(#REF!)</f>
        <v>#REF!</v>
      </c>
      <c r="N516" s="1324">
        <f>ESTIMATE!R528</f>
        <v>0</v>
      </c>
      <c r="O516" s="1324"/>
      <c r="P516" s="1324" t="str">
        <f>T(ESTIMATE!U528)</f>
        <v/>
      </c>
      <c r="Q516" s="1324"/>
      <c r="R516" s="1322"/>
      <c r="S516" s="1322"/>
      <c r="T516" s="1322"/>
      <c r="U516" s="1322"/>
      <c r="V516" s="1322"/>
      <c r="W516" s="1322"/>
      <c r="X516" s="1322"/>
      <c r="Y516" s="1322"/>
      <c r="Z516" s="1322"/>
      <c r="AA516" s="1322"/>
      <c r="AB516" s="1322"/>
      <c r="AC516" s="1322"/>
      <c r="AD516" s="1322"/>
      <c r="AE516" s="405">
        <f t="shared" si="7"/>
        <v>0</v>
      </c>
    </row>
    <row r="517" spans="3:31" ht="18" hidden="1" customHeight="1">
      <c r="C517" s="1323" t="str">
        <f>T(ESTIMATE!B529)</f>
        <v/>
      </c>
      <c r="D517" s="1323" t="e">
        <f>T(#REF!)</f>
        <v>#REF!</v>
      </c>
      <c r="E517" s="1323" t="e">
        <f>T(#REF!)</f>
        <v>#REF!</v>
      </c>
      <c r="F517" s="1323" t="e">
        <f>T(#REF!)</f>
        <v>#REF!</v>
      </c>
      <c r="G517" s="1323" t="e">
        <f>T(#REF!)</f>
        <v>#REF!</v>
      </c>
      <c r="H517" s="1323"/>
      <c r="I517" s="1323"/>
      <c r="J517" s="1323" t="e">
        <f>T(#REF!)</f>
        <v>#REF!</v>
      </c>
      <c r="K517" s="1323" t="e">
        <f>T(#REF!)</f>
        <v>#REF!</v>
      </c>
      <c r="L517" s="1323" t="e">
        <f>T(#REF!)</f>
        <v>#REF!</v>
      </c>
      <c r="M517" s="1323" t="e">
        <f>T(#REF!)</f>
        <v>#REF!</v>
      </c>
      <c r="N517" s="1324">
        <f>ESTIMATE!R529</f>
        <v>0</v>
      </c>
      <c r="O517" s="1324"/>
      <c r="P517" s="1324" t="str">
        <f>T(ESTIMATE!U529)</f>
        <v/>
      </c>
      <c r="Q517" s="1324"/>
      <c r="R517" s="1322"/>
      <c r="S517" s="1322"/>
      <c r="T517" s="1322"/>
      <c r="U517" s="1322"/>
      <c r="V517" s="1322"/>
      <c r="W517" s="1322"/>
      <c r="X517" s="1322"/>
      <c r="Y517" s="1322"/>
      <c r="Z517" s="1322"/>
      <c r="AA517" s="1322"/>
      <c r="AB517" s="1322"/>
      <c r="AC517" s="1322"/>
      <c r="AD517" s="1322"/>
      <c r="AE517" s="405">
        <f t="shared" si="7"/>
        <v>0</v>
      </c>
    </row>
    <row r="518" spans="3:31" ht="18" hidden="1" customHeight="1">
      <c r="C518" s="1323" t="str">
        <f>T(ESTIMATE!B530)</f>
        <v/>
      </c>
      <c r="D518" s="1323" t="e">
        <f>T(#REF!)</f>
        <v>#REF!</v>
      </c>
      <c r="E518" s="1323" t="e">
        <f>T(#REF!)</f>
        <v>#REF!</v>
      </c>
      <c r="F518" s="1323" t="e">
        <f>T(#REF!)</f>
        <v>#REF!</v>
      </c>
      <c r="G518" s="1323" t="e">
        <f>T(#REF!)</f>
        <v>#REF!</v>
      </c>
      <c r="H518" s="1323"/>
      <c r="I518" s="1323"/>
      <c r="J518" s="1323" t="e">
        <f>T(#REF!)</f>
        <v>#REF!</v>
      </c>
      <c r="K518" s="1323" t="e">
        <f>T(#REF!)</f>
        <v>#REF!</v>
      </c>
      <c r="L518" s="1323" t="e">
        <f>T(#REF!)</f>
        <v>#REF!</v>
      </c>
      <c r="M518" s="1323" t="e">
        <f>T(#REF!)</f>
        <v>#REF!</v>
      </c>
      <c r="N518" s="1324">
        <f>ESTIMATE!R530</f>
        <v>0</v>
      </c>
      <c r="O518" s="1324"/>
      <c r="P518" s="1324" t="str">
        <f>T(ESTIMATE!U530)</f>
        <v/>
      </c>
      <c r="Q518" s="1324"/>
      <c r="R518" s="1322"/>
      <c r="S518" s="1322"/>
      <c r="T518" s="1322"/>
      <c r="U518" s="1322"/>
      <c r="V518" s="1322"/>
      <c r="W518" s="1322"/>
      <c r="X518" s="1322"/>
      <c r="Y518" s="1322"/>
      <c r="Z518" s="1322"/>
      <c r="AA518" s="1322"/>
      <c r="AB518" s="1322"/>
      <c r="AC518" s="1322"/>
      <c r="AD518" s="1322"/>
      <c r="AE518" s="405">
        <f t="shared" si="7"/>
        <v>0</v>
      </c>
    </row>
    <row r="519" spans="3:31" ht="18" hidden="1" customHeight="1">
      <c r="C519" s="1323" t="str">
        <f>T(ESTIMATE!B531)</f>
        <v/>
      </c>
      <c r="D519" s="1323" t="e">
        <f>T(#REF!)</f>
        <v>#REF!</v>
      </c>
      <c r="E519" s="1323" t="e">
        <f>T(#REF!)</f>
        <v>#REF!</v>
      </c>
      <c r="F519" s="1323" t="e">
        <f>T(#REF!)</f>
        <v>#REF!</v>
      </c>
      <c r="G519" s="1323" t="e">
        <f>T(#REF!)</f>
        <v>#REF!</v>
      </c>
      <c r="H519" s="1323"/>
      <c r="I519" s="1323"/>
      <c r="J519" s="1323" t="e">
        <f>T(#REF!)</f>
        <v>#REF!</v>
      </c>
      <c r="K519" s="1323" t="e">
        <f>T(#REF!)</f>
        <v>#REF!</v>
      </c>
      <c r="L519" s="1323" t="e">
        <f>T(#REF!)</f>
        <v>#REF!</v>
      </c>
      <c r="M519" s="1323" t="e">
        <f>T(#REF!)</f>
        <v>#REF!</v>
      </c>
      <c r="N519" s="1324">
        <f>ESTIMATE!R531</f>
        <v>0</v>
      </c>
      <c r="O519" s="1324"/>
      <c r="P519" s="1324" t="str">
        <f>T(ESTIMATE!U531)</f>
        <v/>
      </c>
      <c r="Q519" s="1324"/>
      <c r="R519" s="1322"/>
      <c r="S519" s="1322"/>
      <c r="T519" s="1322"/>
      <c r="U519" s="1322"/>
      <c r="V519" s="1322"/>
      <c r="W519" s="1322"/>
      <c r="X519" s="1322"/>
      <c r="Y519" s="1322"/>
      <c r="Z519" s="1322"/>
      <c r="AA519" s="1322"/>
      <c r="AB519" s="1322"/>
      <c r="AC519" s="1322"/>
      <c r="AD519" s="1322"/>
      <c r="AE519" s="405">
        <f t="shared" si="7"/>
        <v>0</v>
      </c>
    </row>
    <row r="520" spans="3:31" ht="18" hidden="1" customHeight="1">
      <c r="C520" s="1323" t="str">
        <f>T(ESTIMATE!B532)</f>
        <v/>
      </c>
      <c r="D520" s="1323" t="e">
        <f>T(#REF!)</f>
        <v>#REF!</v>
      </c>
      <c r="E520" s="1323" t="e">
        <f>T(#REF!)</f>
        <v>#REF!</v>
      </c>
      <c r="F520" s="1323" t="e">
        <f>T(#REF!)</f>
        <v>#REF!</v>
      </c>
      <c r="G520" s="1323" t="e">
        <f>T(#REF!)</f>
        <v>#REF!</v>
      </c>
      <c r="H520" s="1323"/>
      <c r="I520" s="1323"/>
      <c r="J520" s="1323" t="e">
        <f>T(#REF!)</f>
        <v>#REF!</v>
      </c>
      <c r="K520" s="1323" t="e">
        <f>T(#REF!)</f>
        <v>#REF!</v>
      </c>
      <c r="L520" s="1323" t="e">
        <f>T(#REF!)</f>
        <v>#REF!</v>
      </c>
      <c r="M520" s="1323" t="e">
        <f>T(#REF!)</f>
        <v>#REF!</v>
      </c>
      <c r="N520" s="1324">
        <f>ESTIMATE!R532</f>
        <v>0</v>
      </c>
      <c r="O520" s="1324"/>
      <c r="P520" s="1324" t="str">
        <f>T(ESTIMATE!U532)</f>
        <v/>
      </c>
      <c r="Q520" s="1324"/>
      <c r="R520" s="1322"/>
      <c r="S520" s="1322"/>
      <c r="T520" s="1322"/>
      <c r="U520" s="1322"/>
      <c r="V520" s="1322"/>
      <c r="W520" s="1322"/>
      <c r="X520" s="1322"/>
      <c r="Y520" s="1322"/>
      <c r="Z520" s="1322"/>
      <c r="AA520" s="1322"/>
      <c r="AB520" s="1322"/>
      <c r="AC520" s="1322"/>
      <c r="AD520" s="1322"/>
      <c r="AE520" s="405">
        <f t="shared" si="7"/>
        <v>0</v>
      </c>
    </row>
    <row r="521" spans="3:31" ht="18" hidden="1" customHeight="1">
      <c r="C521" s="1323" t="str">
        <f>T(ESTIMATE!B533)</f>
        <v/>
      </c>
      <c r="D521" s="1323" t="e">
        <f>T(#REF!)</f>
        <v>#REF!</v>
      </c>
      <c r="E521" s="1323" t="e">
        <f>T(#REF!)</f>
        <v>#REF!</v>
      </c>
      <c r="F521" s="1323" t="e">
        <f>T(#REF!)</f>
        <v>#REF!</v>
      </c>
      <c r="G521" s="1323" t="e">
        <f>T(#REF!)</f>
        <v>#REF!</v>
      </c>
      <c r="H521" s="1323"/>
      <c r="I521" s="1323"/>
      <c r="J521" s="1323" t="e">
        <f>T(#REF!)</f>
        <v>#REF!</v>
      </c>
      <c r="K521" s="1323" t="e">
        <f>T(#REF!)</f>
        <v>#REF!</v>
      </c>
      <c r="L521" s="1323" t="e">
        <f>T(#REF!)</f>
        <v>#REF!</v>
      </c>
      <c r="M521" s="1323" t="e">
        <f>T(#REF!)</f>
        <v>#REF!</v>
      </c>
      <c r="N521" s="1324">
        <f>ESTIMATE!R533</f>
        <v>0</v>
      </c>
      <c r="O521" s="1324"/>
      <c r="P521" s="1324" t="str">
        <f>T(ESTIMATE!U533)</f>
        <v/>
      </c>
      <c r="Q521" s="1324"/>
      <c r="R521" s="1322"/>
      <c r="S521" s="1322"/>
      <c r="T521" s="1322"/>
      <c r="U521" s="1322"/>
      <c r="V521" s="1322"/>
      <c r="W521" s="1322"/>
      <c r="X521" s="1322"/>
      <c r="Y521" s="1322"/>
      <c r="Z521" s="1322"/>
      <c r="AA521" s="1322"/>
      <c r="AB521" s="1322"/>
      <c r="AC521" s="1322"/>
      <c r="AD521" s="1322"/>
      <c r="AE521" s="405">
        <f t="shared" si="7"/>
        <v>0</v>
      </c>
    </row>
    <row r="522" spans="3:31" ht="18" hidden="1" customHeight="1">
      <c r="C522" s="1323" t="str">
        <f>T(ESTIMATE!B534)</f>
        <v/>
      </c>
      <c r="D522" s="1323" t="e">
        <f>T(#REF!)</f>
        <v>#REF!</v>
      </c>
      <c r="E522" s="1323" t="e">
        <f>T(#REF!)</f>
        <v>#REF!</v>
      </c>
      <c r="F522" s="1323" t="e">
        <f>T(#REF!)</f>
        <v>#REF!</v>
      </c>
      <c r="G522" s="1323" t="e">
        <f>T(#REF!)</f>
        <v>#REF!</v>
      </c>
      <c r="H522" s="1323"/>
      <c r="I522" s="1323"/>
      <c r="J522" s="1323" t="e">
        <f>T(#REF!)</f>
        <v>#REF!</v>
      </c>
      <c r="K522" s="1323" t="e">
        <f>T(#REF!)</f>
        <v>#REF!</v>
      </c>
      <c r="L522" s="1323" t="e">
        <f>T(#REF!)</f>
        <v>#REF!</v>
      </c>
      <c r="M522" s="1323" t="e">
        <f>T(#REF!)</f>
        <v>#REF!</v>
      </c>
      <c r="N522" s="1324">
        <f>ESTIMATE!R534</f>
        <v>0</v>
      </c>
      <c r="O522" s="1324"/>
      <c r="P522" s="1324" t="str">
        <f>T(ESTIMATE!U534)</f>
        <v/>
      </c>
      <c r="Q522" s="1324"/>
      <c r="R522" s="1322"/>
      <c r="S522" s="1322"/>
      <c r="T522" s="1322"/>
      <c r="U522" s="1322"/>
      <c r="V522" s="1322"/>
      <c r="W522" s="1322"/>
      <c r="X522" s="1322"/>
      <c r="Y522" s="1322"/>
      <c r="Z522" s="1322"/>
      <c r="AA522" s="1322"/>
      <c r="AB522" s="1322"/>
      <c r="AC522" s="1322"/>
      <c r="AD522" s="1322"/>
      <c r="AE522" s="405">
        <f t="shared" si="7"/>
        <v>0</v>
      </c>
    </row>
    <row r="523" spans="3:31" ht="18" hidden="1" customHeight="1">
      <c r="C523" s="1323" t="str">
        <f>T(ESTIMATE!B535)</f>
        <v/>
      </c>
      <c r="D523" s="1323" t="e">
        <f>T(#REF!)</f>
        <v>#REF!</v>
      </c>
      <c r="E523" s="1323" t="e">
        <f>T(#REF!)</f>
        <v>#REF!</v>
      </c>
      <c r="F523" s="1323" t="e">
        <f>T(#REF!)</f>
        <v>#REF!</v>
      </c>
      <c r="G523" s="1323" t="e">
        <f>T(#REF!)</f>
        <v>#REF!</v>
      </c>
      <c r="H523" s="1323"/>
      <c r="I523" s="1323"/>
      <c r="J523" s="1323" t="e">
        <f>T(#REF!)</f>
        <v>#REF!</v>
      </c>
      <c r="K523" s="1323" t="e">
        <f>T(#REF!)</f>
        <v>#REF!</v>
      </c>
      <c r="L523" s="1323" t="e">
        <f>T(#REF!)</f>
        <v>#REF!</v>
      </c>
      <c r="M523" s="1323" t="e">
        <f>T(#REF!)</f>
        <v>#REF!</v>
      </c>
      <c r="N523" s="1324">
        <f>ESTIMATE!R535</f>
        <v>0</v>
      </c>
      <c r="O523" s="1324"/>
      <c r="P523" s="1324" t="str">
        <f>T(ESTIMATE!U535)</f>
        <v/>
      </c>
      <c r="Q523" s="1324"/>
      <c r="R523" s="1322"/>
      <c r="S523" s="1322"/>
      <c r="T523" s="1322"/>
      <c r="U523" s="1322"/>
      <c r="V523" s="1322"/>
      <c r="W523" s="1322"/>
      <c r="X523" s="1322"/>
      <c r="Y523" s="1322"/>
      <c r="Z523" s="1322"/>
      <c r="AA523" s="1322"/>
      <c r="AB523" s="1322"/>
      <c r="AC523" s="1322"/>
      <c r="AD523" s="1322"/>
      <c r="AE523" s="405">
        <f t="shared" si="7"/>
        <v>0</v>
      </c>
    </row>
    <row r="524" spans="3:31" ht="18" hidden="1" customHeight="1">
      <c r="C524" s="1323" t="str">
        <f>T(ESTIMATE!B536)</f>
        <v/>
      </c>
      <c r="D524" s="1323" t="e">
        <f>T(#REF!)</f>
        <v>#REF!</v>
      </c>
      <c r="E524" s="1323" t="e">
        <f>T(#REF!)</f>
        <v>#REF!</v>
      </c>
      <c r="F524" s="1323" t="e">
        <f>T(#REF!)</f>
        <v>#REF!</v>
      </c>
      <c r="G524" s="1323" t="e">
        <f>T(#REF!)</f>
        <v>#REF!</v>
      </c>
      <c r="H524" s="1323"/>
      <c r="I524" s="1323"/>
      <c r="J524" s="1323" t="e">
        <f>T(#REF!)</f>
        <v>#REF!</v>
      </c>
      <c r="K524" s="1323" t="e">
        <f>T(#REF!)</f>
        <v>#REF!</v>
      </c>
      <c r="L524" s="1323" t="e">
        <f>T(#REF!)</f>
        <v>#REF!</v>
      </c>
      <c r="M524" s="1323" t="e">
        <f>T(#REF!)</f>
        <v>#REF!</v>
      </c>
      <c r="N524" s="1324">
        <f>ESTIMATE!R536</f>
        <v>0</v>
      </c>
      <c r="O524" s="1324"/>
      <c r="P524" s="1324" t="str">
        <f>T(ESTIMATE!U536)</f>
        <v/>
      </c>
      <c r="Q524" s="1324"/>
      <c r="R524" s="1322"/>
      <c r="S524" s="1322"/>
      <c r="T524" s="1322"/>
      <c r="U524" s="1322"/>
      <c r="V524" s="1322"/>
      <c r="W524" s="1322"/>
      <c r="X524" s="1322"/>
      <c r="Y524" s="1322"/>
      <c r="Z524" s="1322"/>
      <c r="AA524" s="1322"/>
      <c r="AB524" s="1322"/>
      <c r="AC524" s="1322"/>
      <c r="AD524" s="1322"/>
      <c r="AE524" s="405">
        <f t="shared" si="7"/>
        <v>0</v>
      </c>
    </row>
    <row r="525" spans="3:31" ht="18" hidden="1" customHeight="1">
      <c r="C525" s="1323" t="str">
        <f>T(ESTIMATE!B537)</f>
        <v/>
      </c>
      <c r="D525" s="1323" t="e">
        <f>T(#REF!)</f>
        <v>#REF!</v>
      </c>
      <c r="E525" s="1323" t="e">
        <f>T(#REF!)</f>
        <v>#REF!</v>
      </c>
      <c r="F525" s="1323" t="e">
        <f>T(#REF!)</f>
        <v>#REF!</v>
      </c>
      <c r="G525" s="1323" t="e">
        <f>T(#REF!)</f>
        <v>#REF!</v>
      </c>
      <c r="H525" s="1323"/>
      <c r="I525" s="1323"/>
      <c r="J525" s="1323" t="e">
        <f>T(#REF!)</f>
        <v>#REF!</v>
      </c>
      <c r="K525" s="1323" t="e">
        <f>T(#REF!)</f>
        <v>#REF!</v>
      </c>
      <c r="L525" s="1323" t="e">
        <f>T(#REF!)</f>
        <v>#REF!</v>
      </c>
      <c r="M525" s="1323" t="e">
        <f>T(#REF!)</f>
        <v>#REF!</v>
      </c>
      <c r="N525" s="1324">
        <f>ESTIMATE!R537</f>
        <v>0</v>
      </c>
      <c r="O525" s="1324"/>
      <c r="P525" s="1324" t="str">
        <f>T(ESTIMATE!U537)</f>
        <v/>
      </c>
      <c r="Q525" s="1324"/>
      <c r="R525" s="1322"/>
      <c r="S525" s="1322"/>
      <c r="T525" s="1322"/>
      <c r="U525" s="1322"/>
      <c r="V525" s="1322"/>
      <c r="W525" s="1322"/>
      <c r="X525" s="1322"/>
      <c r="Y525" s="1322"/>
      <c r="Z525" s="1322"/>
      <c r="AA525" s="1322"/>
      <c r="AB525" s="1322"/>
      <c r="AC525" s="1322"/>
      <c r="AD525" s="1322"/>
      <c r="AE525" s="405">
        <f t="shared" si="7"/>
        <v>0</v>
      </c>
    </row>
    <row r="526" spans="3:31" ht="18" hidden="1" customHeight="1">
      <c r="C526" s="1323" t="str">
        <f>T(ESTIMATE!B538)</f>
        <v/>
      </c>
      <c r="D526" s="1323" t="e">
        <f>T(#REF!)</f>
        <v>#REF!</v>
      </c>
      <c r="E526" s="1323" t="e">
        <f>T(#REF!)</f>
        <v>#REF!</v>
      </c>
      <c r="F526" s="1323" t="e">
        <f>T(#REF!)</f>
        <v>#REF!</v>
      </c>
      <c r="G526" s="1323" t="e">
        <f>T(#REF!)</f>
        <v>#REF!</v>
      </c>
      <c r="H526" s="1323"/>
      <c r="I526" s="1323"/>
      <c r="J526" s="1323" t="e">
        <f>T(#REF!)</f>
        <v>#REF!</v>
      </c>
      <c r="K526" s="1323" t="e">
        <f>T(#REF!)</f>
        <v>#REF!</v>
      </c>
      <c r="L526" s="1323" t="e">
        <f>T(#REF!)</f>
        <v>#REF!</v>
      </c>
      <c r="M526" s="1323" t="e">
        <f>T(#REF!)</f>
        <v>#REF!</v>
      </c>
      <c r="N526" s="1324">
        <f>ESTIMATE!R538</f>
        <v>0</v>
      </c>
      <c r="O526" s="1324"/>
      <c r="P526" s="1324" t="str">
        <f>T(ESTIMATE!U538)</f>
        <v/>
      </c>
      <c r="Q526" s="1324"/>
      <c r="R526" s="1322"/>
      <c r="S526" s="1322"/>
      <c r="T526" s="1322"/>
      <c r="U526" s="1322"/>
      <c r="V526" s="1322"/>
      <c r="W526" s="1322"/>
      <c r="X526" s="1322"/>
      <c r="Y526" s="1322"/>
      <c r="Z526" s="1322"/>
      <c r="AA526" s="1322"/>
      <c r="AB526" s="1322"/>
      <c r="AC526" s="1322"/>
      <c r="AD526" s="1322"/>
      <c r="AE526" s="405">
        <f t="shared" si="7"/>
        <v>0</v>
      </c>
    </row>
    <row r="527" spans="3:31" ht="18" hidden="1" customHeight="1">
      <c r="C527" s="1323" t="str">
        <f>T(ESTIMATE!B539)</f>
        <v/>
      </c>
      <c r="D527" s="1323" t="e">
        <f>T(#REF!)</f>
        <v>#REF!</v>
      </c>
      <c r="E527" s="1323" t="e">
        <f>T(#REF!)</f>
        <v>#REF!</v>
      </c>
      <c r="F527" s="1323" t="e">
        <f>T(#REF!)</f>
        <v>#REF!</v>
      </c>
      <c r="G527" s="1323" t="e">
        <f>T(#REF!)</f>
        <v>#REF!</v>
      </c>
      <c r="H527" s="1323"/>
      <c r="I527" s="1323"/>
      <c r="J527" s="1323" t="e">
        <f>T(#REF!)</f>
        <v>#REF!</v>
      </c>
      <c r="K527" s="1323" t="e">
        <f>T(#REF!)</f>
        <v>#REF!</v>
      </c>
      <c r="L527" s="1323" t="e">
        <f>T(#REF!)</f>
        <v>#REF!</v>
      </c>
      <c r="M527" s="1323" t="e">
        <f>T(#REF!)</f>
        <v>#REF!</v>
      </c>
      <c r="N527" s="1324">
        <f>ESTIMATE!R539</f>
        <v>0</v>
      </c>
      <c r="O527" s="1324"/>
      <c r="P527" s="1324" t="str">
        <f>T(ESTIMATE!U539)</f>
        <v/>
      </c>
      <c r="Q527" s="1324"/>
      <c r="R527" s="1322"/>
      <c r="S527" s="1322"/>
      <c r="T527" s="1322"/>
      <c r="U527" s="1322"/>
      <c r="V527" s="1322"/>
      <c r="W527" s="1322"/>
      <c r="X527" s="1322"/>
      <c r="Y527" s="1322"/>
      <c r="Z527" s="1322"/>
      <c r="AA527" s="1322"/>
      <c r="AB527" s="1322"/>
      <c r="AC527" s="1322"/>
      <c r="AD527" s="1322"/>
      <c r="AE527" s="405">
        <f t="shared" si="7"/>
        <v>0</v>
      </c>
    </row>
    <row r="528" spans="3:31" ht="18" hidden="1" customHeight="1">
      <c r="C528" s="1323" t="str">
        <f>T(ESTIMATE!B540)</f>
        <v/>
      </c>
      <c r="D528" s="1323" t="e">
        <f>T(#REF!)</f>
        <v>#REF!</v>
      </c>
      <c r="E528" s="1323" t="e">
        <f>T(#REF!)</f>
        <v>#REF!</v>
      </c>
      <c r="F528" s="1323" t="e">
        <f>T(#REF!)</f>
        <v>#REF!</v>
      </c>
      <c r="G528" s="1323" t="e">
        <f>T(#REF!)</f>
        <v>#REF!</v>
      </c>
      <c r="H528" s="1323"/>
      <c r="I528" s="1323"/>
      <c r="J528" s="1323" t="e">
        <f>T(#REF!)</f>
        <v>#REF!</v>
      </c>
      <c r="K528" s="1323" t="e">
        <f>T(#REF!)</f>
        <v>#REF!</v>
      </c>
      <c r="L528" s="1323" t="e">
        <f>T(#REF!)</f>
        <v>#REF!</v>
      </c>
      <c r="M528" s="1323" t="e">
        <f>T(#REF!)</f>
        <v>#REF!</v>
      </c>
      <c r="N528" s="1324">
        <f>ESTIMATE!R540</f>
        <v>0</v>
      </c>
      <c r="O528" s="1324"/>
      <c r="P528" s="1324" t="str">
        <f>T(ESTIMATE!U540)</f>
        <v/>
      </c>
      <c r="Q528" s="1324"/>
      <c r="R528" s="1322"/>
      <c r="S528" s="1322"/>
      <c r="T528" s="1322"/>
      <c r="U528" s="1322"/>
      <c r="V528" s="1322"/>
      <c r="W528" s="1322"/>
      <c r="X528" s="1322"/>
      <c r="Y528" s="1322"/>
      <c r="Z528" s="1322"/>
      <c r="AA528" s="1322"/>
      <c r="AB528" s="1322"/>
      <c r="AC528" s="1322"/>
      <c r="AD528" s="1322"/>
      <c r="AE528" s="405">
        <f t="shared" si="7"/>
        <v>0</v>
      </c>
    </row>
    <row r="529" spans="3:31" ht="18" hidden="1" customHeight="1">
      <c r="C529" s="1323" t="str">
        <f>T(ESTIMATE!B541)</f>
        <v/>
      </c>
      <c r="D529" s="1323" t="e">
        <f>T(#REF!)</f>
        <v>#REF!</v>
      </c>
      <c r="E529" s="1323" t="e">
        <f>T(#REF!)</f>
        <v>#REF!</v>
      </c>
      <c r="F529" s="1323" t="e">
        <f>T(#REF!)</f>
        <v>#REF!</v>
      </c>
      <c r="G529" s="1323" t="e">
        <f>T(#REF!)</f>
        <v>#REF!</v>
      </c>
      <c r="H529" s="1323"/>
      <c r="I529" s="1323"/>
      <c r="J529" s="1323" t="e">
        <f>T(#REF!)</f>
        <v>#REF!</v>
      </c>
      <c r="K529" s="1323" t="e">
        <f>T(#REF!)</f>
        <v>#REF!</v>
      </c>
      <c r="L529" s="1323" t="e">
        <f>T(#REF!)</f>
        <v>#REF!</v>
      </c>
      <c r="M529" s="1323" t="e">
        <f>T(#REF!)</f>
        <v>#REF!</v>
      </c>
      <c r="N529" s="1324">
        <f>ESTIMATE!R541</f>
        <v>0</v>
      </c>
      <c r="O529" s="1324"/>
      <c r="P529" s="1324" t="str">
        <f>T(ESTIMATE!U541)</f>
        <v/>
      </c>
      <c r="Q529" s="1324"/>
      <c r="R529" s="1322"/>
      <c r="S529" s="1322"/>
      <c r="T529" s="1322"/>
      <c r="U529" s="1322"/>
      <c r="V529" s="1322"/>
      <c r="W529" s="1322"/>
      <c r="X529" s="1322"/>
      <c r="Y529" s="1322"/>
      <c r="Z529" s="1322"/>
      <c r="AA529" s="1322"/>
      <c r="AB529" s="1322"/>
      <c r="AC529" s="1322"/>
      <c r="AD529" s="1322"/>
      <c r="AE529" s="405">
        <f t="shared" si="7"/>
        <v>0</v>
      </c>
    </row>
    <row r="530" spans="3:31" ht="18" hidden="1" customHeight="1">
      <c r="C530" s="1323" t="str">
        <f>T(ESTIMATE!B542)</f>
        <v/>
      </c>
      <c r="D530" s="1323" t="e">
        <f>T(#REF!)</f>
        <v>#REF!</v>
      </c>
      <c r="E530" s="1323" t="e">
        <f>T(#REF!)</f>
        <v>#REF!</v>
      </c>
      <c r="F530" s="1323" t="e">
        <f>T(#REF!)</f>
        <v>#REF!</v>
      </c>
      <c r="G530" s="1323" t="e">
        <f>T(#REF!)</f>
        <v>#REF!</v>
      </c>
      <c r="H530" s="1323"/>
      <c r="I530" s="1323"/>
      <c r="J530" s="1323" t="e">
        <f>T(#REF!)</f>
        <v>#REF!</v>
      </c>
      <c r="K530" s="1323" t="e">
        <f>T(#REF!)</f>
        <v>#REF!</v>
      </c>
      <c r="L530" s="1323" t="e">
        <f>T(#REF!)</f>
        <v>#REF!</v>
      </c>
      <c r="M530" s="1323" t="e">
        <f>T(#REF!)</f>
        <v>#REF!</v>
      </c>
      <c r="N530" s="1324">
        <f>ESTIMATE!R542</f>
        <v>0</v>
      </c>
      <c r="O530" s="1324"/>
      <c r="P530" s="1324" t="str">
        <f>T(ESTIMATE!U542)</f>
        <v/>
      </c>
      <c r="Q530" s="1324"/>
      <c r="R530" s="1322"/>
      <c r="S530" s="1322"/>
      <c r="T530" s="1322"/>
      <c r="U530" s="1322"/>
      <c r="V530" s="1322"/>
      <c r="W530" s="1322"/>
      <c r="X530" s="1322"/>
      <c r="Y530" s="1322"/>
      <c r="Z530" s="1322"/>
      <c r="AA530" s="1322"/>
      <c r="AB530" s="1322"/>
      <c r="AC530" s="1322"/>
      <c r="AD530" s="1322"/>
      <c r="AE530" s="405">
        <f t="shared" si="7"/>
        <v>0</v>
      </c>
    </row>
    <row r="531" spans="3:31" ht="18" hidden="1" customHeight="1">
      <c r="C531" s="1323" t="str">
        <f>T(ESTIMATE!B543)</f>
        <v/>
      </c>
      <c r="D531" s="1323" t="e">
        <f>T(#REF!)</f>
        <v>#REF!</v>
      </c>
      <c r="E531" s="1323" t="e">
        <f>T(#REF!)</f>
        <v>#REF!</v>
      </c>
      <c r="F531" s="1323" t="e">
        <f>T(#REF!)</f>
        <v>#REF!</v>
      </c>
      <c r="G531" s="1323" t="e">
        <f>T(#REF!)</f>
        <v>#REF!</v>
      </c>
      <c r="H531" s="1323"/>
      <c r="I531" s="1323"/>
      <c r="J531" s="1323" t="e">
        <f>T(#REF!)</f>
        <v>#REF!</v>
      </c>
      <c r="K531" s="1323" t="e">
        <f>T(#REF!)</f>
        <v>#REF!</v>
      </c>
      <c r="L531" s="1323" t="e">
        <f>T(#REF!)</f>
        <v>#REF!</v>
      </c>
      <c r="M531" s="1323" t="e">
        <f>T(#REF!)</f>
        <v>#REF!</v>
      </c>
      <c r="N531" s="1324">
        <f>ESTIMATE!R543</f>
        <v>0</v>
      </c>
      <c r="O531" s="1324"/>
      <c r="P531" s="1324" t="str">
        <f>T(ESTIMATE!U543)</f>
        <v/>
      </c>
      <c r="Q531" s="1324"/>
      <c r="R531" s="1322"/>
      <c r="S531" s="1322"/>
      <c r="T531" s="1322"/>
      <c r="U531" s="1322"/>
      <c r="V531" s="1322"/>
      <c r="W531" s="1322"/>
      <c r="X531" s="1322"/>
      <c r="Y531" s="1322"/>
      <c r="Z531" s="1322"/>
      <c r="AA531" s="1322"/>
      <c r="AB531" s="1322"/>
      <c r="AC531" s="1322"/>
      <c r="AD531" s="1322"/>
      <c r="AE531" s="405">
        <f t="shared" si="7"/>
        <v>0</v>
      </c>
    </row>
    <row r="532" spans="3:31" ht="18" hidden="1" customHeight="1">
      <c r="C532" s="1323" t="str">
        <f>T(ESTIMATE!B544)</f>
        <v/>
      </c>
      <c r="D532" s="1323" t="e">
        <f>T(#REF!)</f>
        <v>#REF!</v>
      </c>
      <c r="E532" s="1323" t="e">
        <f>T(#REF!)</f>
        <v>#REF!</v>
      </c>
      <c r="F532" s="1323" t="e">
        <f>T(#REF!)</f>
        <v>#REF!</v>
      </c>
      <c r="G532" s="1323" t="e">
        <f>T(#REF!)</f>
        <v>#REF!</v>
      </c>
      <c r="H532" s="1323"/>
      <c r="I532" s="1323"/>
      <c r="J532" s="1323" t="e">
        <f>T(#REF!)</f>
        <v>#REF!</v>
      </c>
      <c r="K532" s="1323" t="e">
        <f>T(#REF!)</f>
        <v>#REF!</v>
      </c>
      <c r="L532" s="1323" t="e">
        <f>T(#REF!)</f>
        <v>#REF!</v>
      </c>
      <c r="M532" s="1323" t="e">
        <f>T(#REF!)</f>
        <v>#REF!</v>
      </c>
      <c r="N532" s="1324">
        <f>ESTIMATE!R544</f>
        <v>0</v>
      </c>
      <c r="O532" s="1324"/>
      <c r="P532" s="1324" t="str">
        <f>T(ESTIMATE!U544)</f>
        <v/>
      </c>
      <c r="Q532" s="1324"/>
      <c r="R532" s="1322"/>
      <c r="S532" s="1322"/>
      <c r="T532" s="1322"/>
      <c r="U532" s="1322"/>
      <c r="V532" s="1322"/>
      <c r="W532" s="1322"/>
      <c r="X532" s="1322"/>
      <c r="Y532" s="1322"/>
      <c r="Z532" s="1322"/>
      <c r="AA532" s="1322"/>
      <c r="AB532" s="1322"/>
      <c r="AC532" s="1322"/>
      <c r="AD532" s="1322"/>
      <c r="AE532" s="405">
        <f t="shared" si="7"/>
        <v>0</v>
      </c>
    </row>
    <row r="533" spans="3:31" ht="18" hidden="1" customHeight="1">
      <c r="C533" s="598"/>
      <c r="D533" s="599"/>
      <c r="E533" s="599"/>
      <c r="F533" s="599"/>
      <c r="G533" s="599"/>
      <c r="H533" s="599"/>
      <c r="I533" s="599"/>
      <c r="J533" s="599"/>
      <c r="K533" s="599"/>
      <c r="L533" s="599"/>
      <c r="M533" s="599"/>
      <c r="N533" s="1357">
        <f>N492</f>
        <v>0</v>
      </c>
      <c r="O533" s="1357"/>
      <c r="P533" s="1358" t="str">
        <f>T(ESTIMATE!U512)</f>
        <v/>
      </c>
      <c r="Q533" s="1359"/>
      <c r="R533" s="600"/>
      <c r="S533" s="600"/>
      <c r="T533" s="600"/>
      <c r="U533" s="600"/>
      <c r="V533" s="600"/>
      <c r="W533" s="600"/>
      <c r="X533" s="600"/>
      <c r="Y533" s="600"/>
      <c r="Z533" s="600"/>
      <c r="AA533" s="600"/>
      <c r="AB533" s="600"/>
      <c r="AC533" s="600"/>
      <c r="AD533" s="601"/>
      <c r="AE533" s="405">
        <f t="shared" si="7"/>
        <v>0</v>
      </c>
    </row>
    <row r="534" spans="3:31" ht="22" hidden="1" customHeight="1">
      <c r="C534" s="1333" t="str">
        <f>T(ESTIMATE!B549)</f>
        <v>POOLS</v>
      </c>
      <c r="D534" s="1333" t="e">
        <f>T(#REF!)</f>
        <v>#REF!</v>
      </c>
      <c r="E534" s="1333" t="e">
        <f>T(#REF!)</f>
        <v>#REF!</v>
      </c>
      <c r="F534" s="1333" t="e">
        <f>T(#REF!)</f>
        <v>#REF!</v>
      </c>
      <c r="G534" s="1333" t="e">
        <f>T(#REF!)</f>
        <v>#REF!</v>
      </c>
      <c r="H534" s="1333"/>
      <c r="I534" s="1333"/>
      <c r="J534" s="1333" t="e">
        <f>T(#REF!)</f>
        <v>#REF!</v>
      </c>
      <c r="K534" s="1333" t="e">
        <f>T(#REF!)</f>
        <v>#REF!</v>
      </c>
      <c r="L534" s="1333" t="e">
        <f>T(#REF!)</f>
        <v>#REF!</v>
      </c>
      <c r="M534" s="1334" t="e">
        <f>T(#REF!)</f>
        <v>#REF!</v>
      </c>
      <c r="N534" s="1331">
        <f>SUM(N535:O574)</f>
        <v>0</v>
      </c>
      <c r="O534" s="1332"/>
      <c r="P534" s="1328"/>
      <c r="Q534" s="1330"/>
      <c r="R534" s="1328"/>
      <c r="S534" s="1329"/>
      <c r="T534" s="1329"/>
      <c r="U534" s="1329"/>
      <c r="V534" s="1329"/>
      <c r="W534" s="1329"/>
      <c r="X534" s="1329"/>
      <c r="Y534" s="1329"/>
      <c r="Z534" s="1329"/>
      <c r="AA534" s="1329"/>
      <c r="AB534" s="1329"/>
      <c r="AC534" s="1329"/>
      <c r="AD534" s="1329"/>
      <c r="AE534" s="405">
        <f t="shared" si="7"/>
        <v>0</v>
      </c>
    </row>
    <row r="535" spans="3:31" ht="18" hidden="1" customHeight="1">
      <c r="C535" s="1323" t="str">
        <f>T(ESTIMATE!B550)</f>
        <v>Pools</v>
      </c>
      <c r="D535" s="1323" t="e">
        <f>T(#REF!)</f>
        <v>#REF!</v>
      </c>
      <c r="E535" s="1323" t="e">
        <f>T(#REF!)</f>
        <v>#REF!</v>
      </c>
      <c r="F535" s="1323" t="e">
        <f>T(#REF!)</f>
        <v>#REF!</v>
      </c>
      <c r="G535" s="1323" t="e">
        <f>T(#REF!)</f>
        <v>#REF!</v>
      </c>
      <c r="H535" s="1323"/>
      <c r="I535" s="1323"/>
      <c r="J535" s="1323" t="e">
        <f>T(#REF!)</f>
        <v>#REF!</v>
      </c>
      <c r="K535" s="1323" t="e">
        <f>T(#REF!)</f>
        <v>#REF!</v>
      </c>
      <c r="L535" s="1323" t="e">
        <f>T(#REF!)</f>
        <v>#REF!</v>
      </c>
      <c r="M535" s="1323" t="e">
        <f>T(#REF!)</f>
        <v>#REF!</v>
      </c>
      <c r="N535" s="1324">
        <f>ESTIMATE!R550</f>
        <v>0</v>
      </c>
      <c r="O535" s="1324"/>
      <c r="P535" s="1324" t="str">
        <f>T(ESTIMATE!U550)</f>
        <v/>
      </c>
      <c r="Q535" s="1324"/>
      <c r="R535" s="1322"/>
      <c r="S535" s="1322"/>
      <c r="T535" s="1322"/>
      <c r="U535" s="1322"/>
      <c r="V535" s="1322"/>
      <c r="W535" s="1322"/>
      <c r="X535" s="1322"/>
      <c r="Y535" s="1322"/>
      <c r="Z535" s="1322"/>
      <c r="AA535" s="1322"/>
      <c r="AB535" s="1322"/>
      <c r="AC535" s="1322"/>
      <c r="AD535" s="1322"/>
      <c r="AE535" s="405">
        <f t="shared" si="7"/>
        <v>0</v>
      </c>
    </row>
    <row r="536" spans="3:31" ht="18" hidden="1" customHeight="1">
      <c r="C536" s="1323" t="str">
        <f>T(ESTIMATE!B551)</f>
        <v>New in-ground pool structure, package (varies by size)</v>
      </c>
      <c r="D536" s="1323" t="e">
        <f>T(#REF!)</f>
        <v>#REF!</v>
      </c>
      <c r="E536" s="1323" t="e">
        <f>T(#REF!)</f>
        <v>#REF!</v>
      </c>
      <c r="F536" s="1323" t="e">
        <f>T(#REF!)</f>
        <v>#REF!</v>
      </c>
      <c r="G536" s="1323" t="e">
        <f>T(#REF!)</f>
        <v>#REF!</v>
      </c>
      <c r="H536" s="1323"/>
      <c r="I536" s="1323"/>
      <c r="J536" s="1323" t="e">
        <f>T(#REF!)</f>
        <v>#REF!</v>
      </c>
      <c r="K536" s="1323" t="e">
        <f>T(#REF!)</f>
        <v>#REF!</v>
      </c>
      <c r="L536" s="1323" t="e">
        <f>T(#REF!)</f>
        <v>#REF!</v>
      </c>
      <c r="M536" s="1323" t="e">
        <f>T(#REF!)</f>
        <v>#REF!</v>
      </c>
      <c r="N536" s="1324">
        <f>ESTIMATE!R551</f>
        <v>0</v>
      </c>
      <c r="O536" s="1324"/>
      <c r="P536" s="1324" t="str">
        <f>T(ESTIMATE!U551)</f>
        <v>ea</v>
      </c>
      <c r="Q536" s="1324"/>
      <c r="R536" s="1322"/>
      <c r="S536" s="1322"/>
      <c r="T536" s="1322"/>
      <c r="U536" s="1322"/>
      <c r="V536" s="1322"/>
      <c r="W536" s="1322"/>
      <c r="X536" s="1322"/>
      <c r="Y536" s="1322"/>
      <c r="Z536" s="1322"/>
      <c r="AA536" s="1322"/>
      <c r="AB536" s="1322"/>
      <c r="AC536" s="1322"/>
      <c r="AD536" s="1322"/>
      <c r="AE536" s="405">
        <f t="shared" si="7"/>
        <v>0</v>
      </c>
    </row>
    <row r="537" spans="3:31" ht="18" hidden="1" customHeight="1">
      <c r="C537" s="1323" t="str">
        <f>T(ESTIMATE!B552)</f>
        <v>New above ground pool structure, package (varies by size)</v>
      </c>
      <c r="D537" s="1323" t="e">
        <f>T(#REF!)</f>
        <v>#REF!</v>
      </c>
      <c r="E537" s="1323" t="e">
        <f>T(#REF!)</f>
        <v>#REF!</v>
      </c>
      <c r="F537" s="1323" t="e">
        <f>T(#REF!)</f>
        <v>#REF!</v>
      </c>
      <c r="G537" s="1323" t="e">
        <f>T(#REF!)</f>
        <v>#REF!</v>
      </c>
      <c r="H537" s="1323"/>
      <c r="I537" s="1323"/>
      <c r="J537" s="1323" t="e">
        <f>T(#REF!)</f>
        <v>#REF!</v>
      </c>
      <c r="K537" s="1323" t="e">
        <f>T(#REF!)</f>
        <v>#REF!</v>
      </c>
      <c r="L537" s="1323" t="e">
        <f>T(#REF!)</f>
        <v>#REF!</v>
      </c>
      <c r="M537" s="1323" t="e">
        <f>T(#REF!)</f>
        <v>#REF!</v>
      </c>
      <c r="N537" s="1324">
        <f>ESTIMATE!R552</f>
        <v>0</v>
      </c>
      <c r="O537" s="1324"/>
      <c r="P537" s="1324" t="str">
        <f>T(ESTIMATE!U552)</f>
        <v>ea</v>
      </c>
      <c r="Q537" s="1324"/>
      <c r="R537" s="1322"/>
      <c r="S537" s="1322"/>
      <c r="T537" s="1322"/>
      <c r="U537" s="1322"/>
      <c r="V537" s="1322"/>
      <c r="W537" s="1322"/>
      <c r="X537" s="1322"/>
      <c r="Y537" s="1322"/>
      <c r="Z537" s="1322"/>
      <c r="AA537" s="1322"/>
      <c r="AB537" s="1322"/>
      <c r="AC537" s="1322"/>
      <c r="AD537" s="1322"/>
      <c r="AE537" s="405">
        <f t="shared" si="7"/>
        <v>0</v>
      </c>
    </row>
    <row r="538" spans="3:31" ht="18" hidden="1" customHeight="1">
      <c r="C538" s="1323" t="str">
        <f>T(ESTIMATE!B553)</f>
        <v>New in-ground pool structure, per SF</v>
      </c>
      <c r="D538" s="1323" t="e">
        <f>T(#REF!)</f>
        <v>#REF!</v>
      </c>
      <c r="E538" s="1323" t="e">
        <f>T(#REF!)</f>
        <v>#REF!</v>
      </c>
      <c r="F538" s="1323" t="e">
        <f>T(#REF!)</f>
        <v>#REF!</v>
      </c>
      <c r="G538" s="1323" t="e">
        <f>T(#REF!)</f>
        <v>#REF!</v>
      </c>
      <c r="H538" s="1323"/>
      <c r="I538" s="1323"/>
      <c r="J538" s="1323" t="e">
        <f>T(#REF!)</f>
        <v>#REF!</v>
      </c>
      <c r="K538" s="1323" t="e">
        <f>T(#REF!)</f>
        <v>#REF!</v>
      </c>
      <c r="L538" s="1323" t="e">
        <f>T(#REF!)</f>
        <v>#REF!</v>
      </c>
      <c r="M538" s="1323" t="e">
        <f>T(#REF!)</f>
        <v>#REF!</v>
      </c>
      <c r="N538" s="1324">
        <f>ESTIMATE!R553</f>
        <v>0</v>
      </c>
      <c r="O538" s="1324"/>
      <c r="P538" s="1324" t="str">
        <f>T(ESTIMATE!U553)</f>
        <v>sf</v>
      </c>
      <c r="Q538" s="1324"/>
      <c r="R538" s="1322"/>
      <c r="S538" s="1322"/>
      <c r="T538" s="1322"/>
      <c r="U538" s="1322"/>
      <c r="V538" s="1322"/>
      <c r="W538" s="1322"/>
      <c r="X538" s="1322"/>
      <c r="Y538" s="1322"/>
      <c r="Z538" s="1322"/>
      <c r="AA538" s="1322"/>
      <c r="AB538" s="1322"/>
      <c r="AC538" s="1322"/>
      <c r="AD538" s="1322"/>
      <c r="AE538" s="405">
        <f t="shared" si="7"/>
        <v>0</v>
      </c>
    </row>
    <row r="539" spans="3:31" ht="18" hidden="1" customHeight="1">
      <c r="C539" s="1323" t="str">
        <f>T(ESTIMATE!B554)</f>
        <v/>
      </c>
      <c r="D539" s="1323" t="e">
        <f>T(#REF!)</f>
        <v>#REF!</v>
      </c>
      <c r="E539" s="1323" t="e">
        <f>T(#REF!)</f>
        <v>#REF!</v>
      </c>
      <c r="F539" s="1323" t="e">
        <f>T(#REF!)</f>
        <v>#REF!</v>
      </c>
      <c r="G539" s="1323" t="e">
        <f>T(#REF!)</f>
        <v>#REF!</v>
      </c>
      <c r="H539" s="1323"/>
      <c r="I539" s="1323"/>
      <c r="J539" s="1323" t="e">
        <f>T(#REF!)</f>
        <v>#REF!</v>
      </c>
      <c r="K539" s="1323" t="e">
        <f>T(#REF!)</f>
        <v>#REF!</v>
      </c>
      <c r="L539" s="1323" t="e">
        <f>T(#REF!)</f>
        <v>#REF!</v>
      </c>
      <c r="M539" s="1323" t="e">
        <f>T(#REF!)</f>
        <v>#REF!</v>
      </c>
      <c r="N539" s="1324">
        <f>ESTIMATE!R554</f>
        <v>0</v>
      </c>
      <c r="O539" s="1324"/>
      <c r="P539" s="1324" t="str">
        <f>T(ESTIMATE!U554)</f>
        <v/>
      </c>
      <c r="Q539" s="1324"/>
      <c r="R539" s="1322"/>
      <c r="S539" s="1322"/>
      <c r="T539" s="1322"/>
      <c r="U539" s="1322"/>
      <c r="V539" s="1322"/>
      <c r="W539" s="1322"/>
      <c r="X539" s="1322"/>
      <c r="Y539" s="1322"/>
      <c r="Z539" s="1322"/>
      <c r="AA539" s="1322"/>
      <c r="AB539" s="1322"/>
      <c r="AC539" s="1322"/>
      <c r="AD539" s="1322"/>
      <c r="AE539" s="405">
        <f t="shared" si="7"/>
        <v>0</v>
      </c>
    </row>
    <row r="540" spans="3:31" ht="18" hidden="1" customHeight="1">
      <c r="C540" s="1323" t="str">
        <f>T(ESTIMATE!B555)</f>
        <v/>
      </c>
      <c r="D540" s="1323" t="e">
        <f>T(#REF!)</f>
        <v>#REF!</v>
      </c>
      <c r="E540" s="1323" t="e">
        <f>T(#REF!)</f>
        <v>#REF!</v>
      </c>
      <c r="F540" s="1323" t="e">
        <f>T(#REF!)</f>
        <v>#REF!</v>
      </c>
      <c r="G540" s="1323" t="e">
        <f>T(#REF!)</f>
        <v>#REF!</v>
      </c>
      <c r="H540" s="1323"/>
      <c r="I540" s="1323"/>
      <c r="J540" s="1323" t="e">
        <f>T(#REF!)</f>
        <v>#REF!</v>
      </c>
      <c r="K540" s="1323" t="e">
        <f>T(#REF!)</f>
        <v>#REF!</v>
      </c>
      <c r="L540" s="1323" t="e">
        <f>T(#REF!)</f>
        <v>#REF!</v>
      </c>
      <c r="M540" s="1323" t="e">
        <f>T(#REF!)</f>
        <v>#REF!</v>
      </c>
      <c r="N540" s="1324">
        <f>ESTIMATE!R555</f>
        <v>0</v>
      </c>
      <c r="O540" s="1324"/>
      <c r="P540" s="1324" t="str">
        <f>T(ESTIMATE!U555)</f>
        <v/>
      </c>
      <c r="Q540" s="1324"/>
      <c r="R540" s="1322"/>
      <c r="S540" s="1322"/>
      <c r="T540" s="1322"/>
      <c r="U540" s="1322"/>
      <c r="V540" s="1322"/>
      <c r="W540" s="1322"/>
      <c r="X540" s="1322"/>
      <c r="Y540" s="1322"/>
      <c r="Z540" s="1322"/>
      <c r="AA540" s="1322"/>
      <c r="AB540" s="1322"/>
      <c r="AC540" s="1322"/>
      <c r="AD540" s="1322"/>
      <c r="AE540" s="405">
        <f t="shared" si="7"/>
        <v>0</v>
      </c>
    </row>
    <row r="541" spans="3:31" ht="18" hidden="1" customHeight="1">
      <c r="C541" s="1323" t="str">
        <f>T(ESTIMATE!B556)</f>
        <v>Miscellaneous Pool Items</v>
      </c>
      <c r="D541" s="1323" t="e">
        <f>T(#REF!)</f>
        <v>#REF!</v>
      </c>
      <c r="E541" s="1323" t="e">
        <f>T(#REF!)</f>
        <v>#REF!</v>
      </c>
      <c r="F541" s="1323" t="e">
        <f>T(#REF!)</f>
        <v>#REF!</v>
      </c>
      <c r="G541" s="1323" t="e">
        <f>T(#REF!)</f>
        <v>#REF!</v>
      </c>
      <c r="H541" s="1323"/>
      <c r="I541" s="1323"/>
      <c r="J541" s="1323" t="e">
        <f>T(#REF!)</f>
        <v>#REF!</v>
      </c>
      <c r="K541" s="1323" t="e">
        <f>T(#REF!)</f>
        <v>#REF!</v>
      </c>
      <c r="L541" s="1323" t="e">
        <f>T(#REF!)</f>
        <v>#REF!</v>
      </c>
      <c r="M541" s="1323" t="e">
        <f>T(#REF!)</f>
        <v>#REF!</v>
      </c>
      <c r="N541" s="1324">
        <f>ESTIMATE!R556</f>
        <v>0</v>
      </c>
      <c r="O541" s="1324"/>
      <c r="P541" s="1324" t="str">
        <f>T(ESTIMATE!U556)</f>
        <v/>
      </c>
      <c r="Q541" s="1324"/>
      <c r="R541" s="1322"/>
      <c r="S541" s="1322"/>
      <c r="T541" s="1322"/>
      <c r="U541" s="1322"/>
      <c r="V541" s="1322"/>
      <c r="W541" s="1322"/>
      <c r="X541" s="1322"/>
      <c r="Y541" s="1322"/>
      <c r="Z541" s="1322"/>
      <c r="AA541" s="1322"/>
      <c r="AB541" s="1322"/>
      <c r="AC541" s="1322"/>
      <c r="AD541" s="1322"/>
      <c r="AE541" s="405">
        <f t="shared" si="7"/>
        <v>0</v>
      </c>
    </row>
    <row r="542" spans="3:31" ht="18" hidden="1" customHeight="1">
      <c r="C542" s="1323" t="str">
        <f>T(ESTIMATE!B557)</f>
        <v>Infill existing pool</v>
      </c>
      <c r="D542" s="1323" t="e">
        <f>T(#REF!)</f>
        <v>#REF!</v>
      </c>
      <c r="E542" s="1323" t="e">
        <f>T(#REF!)</f>
        <v>#REF!</v>
      </c>
      <c r="F542" s="1323" t="e">
        <f>T(#REF!)</f>
        <v>#REF!</v>
      </c>
      <c r="G542" s="1323" t="e">
        <f>T(#REF!)</f>
        <v>#REF!</v>
      </c>
      <c r="H542" s="1323"/>
      <c r="I542" s="1323"/>
      <c r="J542" s="1323" t="e">
        <f>T(#REF!)</f>
        <v>#REF!</v>
      </c>
      <c r="K542" s="1323" t="e">
        <f>T(#REF!)</f>
        <v>#REF!</v>
      </c>
      <c r="L542" s="1323" t="e">
        <f>T(#REF!)</f>
        <v>#REF!</v>
      </c>
      <c r="M542" s="1323" t="e">
        <f>T(#REF!)</f>
        <v>#REF!</v>
      </c>
      <c r="N542" s="1324">
        <f>ESTIMATE!R557</f>
        <v>0</v>
      </c>
      <c r="O542" s="1324"/>
      <c r="P542" s="1324" t="str">
        <f>T(ESTIMATE!U557)</f>
        <v>ea</v>
      </c>
      <c r="Q542" s="1324"/>
      <c r="R542" s="1322"/>
      <c r="S542" s="1322"/>
      <c r="T542" s="1322"/>
      <c r="U542" s="1322"/>
      <c r="V542" s="1322"/>
      <c r="W542" s="1322"/>
      <c r="X542" s="1322"/>
      <c r="Y542" s="1322"/>
      <c r="Z542" s="1322"/>
      <c r="AA542" s="1322"/>
      <c r="AB542" s="1322"/>
      <c r="AC542" s="1322"/>
      <c r="AD542" s="1322"/>
      <c r="AE542" s="405">
        <f t="shared" si="7"/>
        <v>0</v>
      </c>
    </row>
    <row r="543" spans="3:31" ht="18" hidden="1" customHeight="1">
      <c r="C543" s="1323" t="str">
        <f>T(ESTIMATE!B558)</f>
        <v>Pool heater/motor</v>
      </c>
      <c r="D543" s="1323" t="e">
        <f>T(#REF!)</f>
        <v>#REF!</v>
      </c>
      <c r="E543" s="1323" t="e">
        <f>T(#REF!)</f>
        <v>#REF!</v>
      </c>
      <c r="F543" s="1323" t="e">
        <f>T(#REF!)</f>
        <v>#REF!</v>
      </c>
      <c r="G543" s="1323" t="e">
        <f>T(#REF!)</f>
        <v>#REF!</v>
      </c>
      <c r="H543" s="1323"/>
      <c r="I543" s="1323"/>
      <c r="J543" s="1323" t="e">
        <f>T(#REF!)</f>
        <v>#REF!</v>
      </c>
      <c r="K543" s="1323" t="e">
        <f>T(#REF!)</f>
        <v>#REF!</v>
      </c>
      <c r="L543" s="1323" t="e">
        <f>T(#REF!)</f>
        <v>#REF!</v>
      </c>
      <c r="M543" s="1323" t="e">
        <f>T(#REF!)</f>
        <v>#REF!</v>
      </c>
      <c r="N543" s="1324">
        <f>ESTIMATE!R558</f>
        <v>0</v>
      </c>
      <c r="O543" s="1324"/>
      <c r="P543" s="1324" t="str">
        <f>T(ESTIMATE!U558)</f>
        <v>ea</v>
      </c>
      <c r="Q543" s="1324"/>
      <c r="R543" s="1322"/>
      <c r="S543" s="1322"/>
      <c r="T543" s="1322"/>
      <c r="U543" s="1322"/>
      <c r="V543" s="1322"/>
      <c r="W543" s="1322"/>
      <c r="X543" s="1322"/>
      <c r="Y543" s="1322"/>
      <c r="Z543" s="1322"/>
      <c r="AA543" s="1322"/>
      <c r="AB543" s="1322"/>
      <c r="AC543" s="1322"/>
      <c r="AD543" s="1322"/>
      <c r="AE543" s="405">
        <f t="shared" ref="AE543:AE606" si="8">N543</f>
        <v>0</v>
      </c>
    </row>
    <row r="544" spans="3:31" ht="18" hidden="1" customHeight="1">
      <c r="C544" s="1323" t="str">
        <f>T(ESTIMATE!B559)</f>
        <v>Pool filter system</v>
      </c>
      <c r="D544" s="1323" t="e">
        <f>T(#REF!)</f>
        <v>#REF!</v>
      </c>
      <c r="E544" s="1323" t="e">
        <f>T(#REF!)</f>
        <v>#REF!</v>
      </c>
      <c r="F544" s="1323" t="e">
        <f>T(#REF!)</f>
        <v>#REF!</v>
      </c>
      <c r="G544" s="1323" t="e">
        <f>T(#REF!)</f>
        <v>#REF!</v>
      </c>
      <c r="H544" s="1323"/>
      <c r="I544" s="1323"/>
      <c r="J544" s="1323" t="e">
        <f>T(#REF!)</f>
        <v>#REF!</v>
      </c>
      <c r="K544" s="1323" t="e">
        <f>T(#REF!)</f>
        <v>#REF!</v>
      </c>
      <c r="L544" s="1323" t="e">
        <f>T(#REF!)</f>
        <v>#REF!</v>
      </c>
      <c r="M544" s="1323" t="e">
        <f>T(#REF!)</f>
        <v>#REF!</v>
      </c>
      <c r="N544" s="1324">
        <f>ESTIMATE!R559</f>
        <v>0</v>
      </c>
      <c r="O544" s="1324"/>
      <c r="P544" s="1324" t="str">
        <f>T(ESTIMATE!U559)</f>
        <v>ea</v>
      </c>
      <c r="Q544" s="1324"/>
      <c r="R544" s="1322"/>
      <c r="S544" s="1322"/>
      <c r="T544" s="1322"/>
      <c r="U544" s="1322"/>
      <c r="V544" s="1322"/>
      <c r="W544" s="1322"/>
      <c r="X544" s="1322"/>
      <c r="Y544" s="1322"/>
      <c r="Z544" s="1322"/>
      <c r="AA544" s="1322"/>
      <c r="AB544" s="1322"/>
      <c r="AC544" s="1322"/>
      <c r="AD544" s="1322"/>
      <c r="AE544" s="405">
        <f t="shared" si="8"/>
        <v>0</v>
      </c>
    </row>
    <row r="545" spans="3:31" ht="18" hidden="1" customHeight="1">
      <c r="C545" s="1323" t="str">
        <f>T(ESTIMATE!B560)</f>
        <v>Replaster existing pool wall</v>
      </c>
      <c r="D545" s="1323" t="e">
        <f>T(#REF!)</f>
        <v>#REF!</v>
      </c>
      <c r="E545" s="1323" t="e">
        <f>T(#REF!)</f>
        <v>#REF!</v>
      </c>
      <c r="F545" s="1323" t="e">
        <f>T(#REF!)</f>
        <v>#REF!</v>
      </c>
      <c r="G545" s="1323" t="e">
        <f>T(#REF!)</f>
        <v>#REF!</v>
      </c>
      <c r="H545" s="1323"/>
      <c r="I545" s="1323"/>
      <c r="J545" s="1323" t="e">
        <f>T(#REF!)</f>
        <v>#REF!</v>
      </c>
      <c r="K545" s="1323" t="e">
        <f>T(#REF!)</f>
        <v>#REF!</v>
      </c>
      <c r="L545" s="1323" t="e">
        <f>T(#REF!)</f>
        <v>#REF!</v>
      </c>
      <c r="M545" s="1323" t="e">
        <f>T(#REF!)</f>
        <v>#REF!</v>
      </c>
      <c r="N545" s="1324">
        <f>ESTIMATE!R560</f>
        <v>0</v>
      </c>
      <c r="O545" s="1324"/>
      <c r="P545" s="1324" t="str">
        <f>T(ESTIMATE!U560)</f>
        <v>sf</v>
      </c>
      <c r="Q545" s="1324"/>
      <c r="R545" s="1322"/>
      <c r="S545" s="1322"/>
      <c r="T545" s="1322"/>
      <c r="U545" s="1322"/>
      <c r="V545" s="1322"/>
      <c r="W545" s="1322"/>
      <c r="X545" s="1322"/>
      <c r="Y545" s="1322"/>
      <c r="Z545" s="1322"/>
      <c r="AA545" s="1322"/>
      <c r="AB545" s="1322"/>
      <c r="AC545" s="1322"/>
      <c r="AD545" s="1322"/>
      <c r="AE545" s="405">
        <f t="shared" si="8"/>
        <v>0</v>
      </c>
    </row>
    <row r="546" spans="3:31" ht="18" hidden="1" customHeight="1">
      <c r="C546" s="1323" t="str">
        <f>T(ESTIMATE!B561)</f>
        <v>Tune-up existing pool equipment</v>
      </c>
      <c r="D546" s="1323" t="e">
        <f>T(#REF!)</f>
        <v>#REF!</v>
      </c>
      <c r="E546" s="1323" t="e">
        <f>T(#REF!)</f>
        <v>#REF!</v>
      </c>
      <c r="F546" s="1323" t="e">
        <f>T(#REF!)</f>
        <v>#REF!</v>
      </c>
      <c r="G546" s="1323" t="e">
        <f>T(#REF!)</f>
        <v>#REF!</v>
      </c>
      <c r="H546" s="1323"/>
      <c r="I546" s="1323"/>
      <c r="J546" s="1323" t="e">
        <f>T(#REF!)</f>
        <v>#REF!</v>
      </c>
      <c r="K546" s="1323" t="e">
        <f>T(#REF!)</f>
        <v>#REF!</v>
      </c>
      <c r="L546" s="1323" t="e">
        <f>T(#REF!)</f>
        <v>#REF!</v>
      </c>
      <c r="M546" s="1323" t="e">
        <f>T(#REF!)</f>
        <v>#REF!</v>
      </c>
      <c r="N546" s="1324">
        <f>ESTIMATE!R561</f>
        <v>0</v>
      </c>
      <c r="O546" s="1324"/>
      <c r="P546" s="1324" t="str">
        <f>T(ESTIMATE!U561)</f>
        <v>ea</v>
      </c>
      <c r="Q546" s="1324"/>
      <c r="R546" s="1322"/>
      <c r="S546" s="1322"/>
      <c r="T546" s="1322"/>
      <c r="U546" s="1322"/>
      <c r="V546" s="1322"/>
      <c r="W546" s="1322"/>
      <c r="X546" s="1322"/>
      <c r="Y546" s="1322"/>
      <c r="Z546" s="1322"/>
      <c r="AA546" s="1322"/>
      <c r="AB546" s="1322"/>
      <c r="AC546" s="1322"/>
      <c r="AD546" s="1322"/>
      <c r="AE546" s="405">
        <f t="shared" si="8"/>
        <v>0</v>
      </c>
    </row>
    <row r="547" spans="3:31" ht="18" hidden="1" customHeight="1">
      <c r="C547" s="1323" t="str">
        <f>T(ESTIMATE!B562)</f>
        <v>Install pool fencing (req'd by code)</v>
      </c>
      <c r="D547" s="1323" t="e">
        <f>T(#REF!)</f>
        <v>#REF!</v>
      </c>
      <c r="E547" s="1323" t="e">
        <f>T(#REF!)</f>
        <v>#REF!</v>
      </c>
      <c r="F547" s="1323" t="e">
        <f>T(#REF!)</f>
        <v>#REF!</v>
      </c>
      <c r="G547" s="1323" t="e">
        <f>T(#REF!)</f>
        <v>#REF!</v>
      </c>
      <c r="H547" s="1323"/>
      <c r="I547" s="1323"/>
      <c r="J547" s="1323" t="e">
        <f>T(#REF!)</f>
        <v>#REF!</v>
      </c>
      <c r="K547" s="1323" t="e">
        <f>T(#REF!)</f>
        <v>#REF!</v>
      </c>
      <c r="L547" s="1323" t="e">
        <f>T(#REF!)</f>
        <v>#REF!</v>
      </c>
      <c r="M547" s="1323" t="e">
        <f>T(#REF!)</f>
        <v>#REF!</v>
      </c>
      <c r="N547" s="1324">
        <f>ESTIMATE!R562</f>
        <v>0</v>
      </c>
      <c r="O547" s="1324"/>
      <c r="P547" s="1324" t="str">
        <f>T(ESTIMATE!U562)</f>
        <v>lf</v>
      </c>
      <c r="Q547" s="1324"/>
      <c r="R547" s="1322"/>
      <c r="S547" s="1322"/>
      <c r="T547" s="1322"/>
      <c r="U547" s="1322"/>
      <c r="V547" s="1322"/>
      <c r="W547" s="1322"/>
      <c r="X547" s="1322"/>
      <c r="Y547" s="1322"/>
      <c r="Z547" s="1322"/>
      <c r="AA547" s="1322"/>
      <c r="AB547" s="1322"/>
      <c r="AC547" s="1322"/>
      <c r="AD547" s="1322"/>
      <c r="AE547" s="405">
        <f t="shared" si="8"/>
        <v>0</v>
      </c>
    </row>
    <row r="548" spans="3:31" ht="18" hidden="1" customHeight="1">
      <c r="C548" s="1323" t="str">
        <f>T(ESTIMATE!B563)</f>
        <v/>
      </c>
      <c r="D548" s="1323" t="e">
        <f>T(#REF!)</f>
        <v>#REF!</v>
      </c>
      <c r="E548" s="1323" t="e">
        <f>T(#REF!)</f>
        <v>#REF!</v>
      </c>
      <c r="F548" s="1323" t="e">
        <f>T(#REF!)</f>
        <v>#REF!</v>
      </c>
      <c r="G548" s="1323" t="e">
        <f>T(#REF!)</f>
        <v>#REF!</v>
      </c>
      <c r="H548" s="1323"/>
      <c r="I548" s="1323"/>
      <c r="J548" s="1323" t="e">
        <f>T(#REF!)</f>
        <v>#REF!</v>
      </c>
      <c r="K548" s="1323" t="e">
        <f>T(#REF!)</f>
        <v>#REF!</v>
      </c>
      <c r="L548" s="1323" t="e">
        <f>T(#REF!)</f>
        <v>#REF!</v>
      </c>
      <c r="M548" s="1323" t="e">
        <f>T(#REF!)</f>
        <v>#REF!</v>
      </c>
      <c r="N548" s="1324">
        <f>ESTIMATE!R563</f>
        <v>0</v>
      </c>
      <c r="O548" s="1324"/>
      <c r="P548" s="1324" t="str">
        <f>T(ESTIMATE!U563)</f>
        <v/>
      </c>
      <c r="Q548" s="1324"/>
      <c r="R548" s="1322"/>
      <c r="S548" s="1322"/>
      <c r="T548" s="1322"/>
      <c r="U548" s="1322"/>
      <c r="V548" s="1322"/>
      <c r="W548" s="1322"/>
      <c r="X548" s="1322"/>
      <c r="Y548" s="1322"/>
      <c r="Z548" s="1322"/>
      <c r="AA548" s="1322"/>
      <c r="AB548" s="1322"/>
      <c r="AC548" s="1322"/>
      <c r="AD548" s="1322"/>
      <c r="AE548" s="405">
        <f t="shared" si="8"/>
        <v>0</v>
      </c>
    </row>
    <row r="549" spans="3:31" ht="18" hidden="1" customHeight="1">
      <c r="C549" s="1323" t="str">
        <f>T(ESTIMATE!B564)</f>
        <v/>
      </c>
      <c r="D549" s="1323" t="e">
        <f>T(#REF!)</f>
        <v>#REF!</v>
      </c>
      <c r="E549" s="1323" t="e">
        <f>T(#REF!)</f>
        <v>#REF!</v>
      </c>
      <c r="F549" s="1323" t="e">
        <f>T(#REF!)</f>
        <v>#REF!</v>
      </c>
      <c r="G549" s="1323" t="e">
        <f>T(#REF!)</f>
        <v>#REF!</v>
      </c>
      <c r="H549" s="1323"/>
      <c r="I549" s="1323"/>
      <c r="J549" s="1323" t="e">
        <f>T(#REF!)</f>
        <v>#REF!</v>
      </c>
      <c r="K549" s="1323" t="e">
        <f>T(#REF!)</f>
        <v>#REF!</v>
      </c>
      <c r="L549" s="1323" t="e">
        <f>T(#REF!)</f>
        <v>#REF!</v>
      </c>
      <c r="M549" s="1323" t="e">
        <f>T(#REF!)</f>
        <v>#REF!</v>
      </c>
      <c r="N549" s="1324">
        <f>ESTIMATE!R564</f>
        <v>0</v>
      </c>
      <c r="O549" s="1324"/>
      <c r="P549" s="1324" t="str">
        <f>T(ESTIMATE!U564)</f>
        <v/>
      </c>
      <c r="Q549" s="1324"/>
      <c r="R549" s="1322"/>
      <c r="S549" s="1322"/>
      <c r="T549" s="1322"/>
      <c r="U549" s="1322"/>
      <c r="V549" s="1322"/>
      <c r="W549" s="1322"/>
      <c r="X549" s="1322"/>
      <c r="Y549" s="1322"/>
      <c r="Z549" s="1322"/>
      <c r="AA549" s="1322"/>
      <c r="AB549" s="1322"/>
      <c r="AC549" s="1322"/>
      <c r="AD549" s="1322"/>
      <c r="AE549" s="405">
        <f t="shared" si="8"/>
        <v>0</v>
      </c>
    </row>
    <row r="550" spans="3:31" ht="18" hidden="1" customHeight="1">
      <c r="C550" s="1323" t="str">
        <f>T(ESTIMATE!B565)</f>
        <v/>
      </c>
      <c r="D550" s="1323" t="e">
        <f>T(#REF!)</f>
        <v>#REF!</v>
      </c>
      <c r="E550" s="1323" t="e">
        <f>T(#REF!)</f>
        <v>#REF!</v>
      </c>
      <c r="F550" s="1323" t="e">
        <f>T(#REF!)</f>
        <v>#REF!</v>
      </c>
      <c r="G550" s="1323" t="e">
        <f>T(#REF!)</f>
        <v>#REF!</v>
      </c>
      <c r="H550" s="1323"/>
      <c r="I550" s="1323"/>
      <c r="J550" s="1323" t="e">
        <f>T(#REF!)</f>
        <v>#REF!</v>
      </c>
      <c r="K550" s="1323" t="e">
        <f>T(#REF!)</f>
        <v>#REF!</v>
      </c>
      <c r="L550" s="1323" t="e">
        <f>T(#REF!)</f>
        <v>#REF!</v>
      </c>
      <c r="M550" s="1323" t="e">
        <f>T(#REF!)</f>
        <v>#REF!</v>
      </c>
      <c r="N550" s="1324">
        <f>ESTIMATE!R565</f>
        <v>0</v>
      </c>
      <c r="O550" s="1324"/>
      <c r="P550" s="1324" t="str">
        <f>T(ESTIMATE!U565)</f>
        <v/>
      </c>
      <c r="Q550" s="1324"/>
      <c r="R550" s="1322"/>
      <c r="S550" s="1322"/>
      <c r="T550" s="1322"/>
      <c r="U550" s="1322"/>
      <c r="V550" s="1322"/>
      <c r="W550" s="1322"/>
      <c r="X550" s="1322"/>
      <c r="Y550" s="1322"/>
      <c r="Z550" s="1322"/>
      <c r="AA550" s="1322"/>
      <c r="AB550" s="1322"/>
      <c r="AC550" s="1322"/>
      <c r="AD550" s="1322"/>
      <c r="AE550" s="405">
        <f t="shared" si="8"/>
        <v>0</v>
      </c>
    </row>
    <row r="551" spans="3:31" ht="18" hidden="1" customHeight="1">
      <c r="C551" s="1323" t="str">
        <f>T(ESTIMATE!B566)</f>
        <v/>
      </c>
      <c r="D551" s="1323" t="e">
        <f>T(#REF!)</f>
        <v>#REF!</v>
      </c>
      <c r="E551" s="1323" t="e">
        <f>T(#REF!)</f>
        <v>#REF!</v>
      </c>
      <c r="F551" s="1323" t="e">
        <f>T(#REF!)</f>
        <v>#REF!</v>
      </c>
      <c r="G551" s="1323" t="e">
        <f>T(#REF!)</f>
        <v>#REF!</v>
      </c>
      <c r="H551" s="1323"/>
      <c r="I551" s="1323"/>
      <c r="J551" s="1323" t="e">
        <f>T(#REF!)</f>
        <v>#REF!</v>
      </c>
      <c r="K551" s="1323" t="e">
        <f>T(#REF!)</f>
        <v>#REF!</v>
      </c>
      <c r="L551" s="1323" t="e">
        <f>T(#REF!)</f>
        <v>#REF!</v>
      </c>
      <c r="M551" s="1323" t="e">
        <f>T(#REF!)</f>
        <v>#REF!</v>
      </c>
      <c r="N551" s="1324">
        <f>ESTIMATE!R566</f>
        <v>0</v>
      </c>
      <c r="O551" s="1324"/>
      <c r="P551" s="1324" t="str">
        <f>T(ESTIMATE!U566)</f>
        <v/>
      </c>
      <c r="Q551" s="1324"/>
      <c r="R551" s="1322"/>
      <c r="S551" s="1322"/>
      <c r="T551" s="1322"/>
      <c r="U551" s="1322"/>
      <c r="V551" s="1322"/>
      <c r="W551" s="1322"/>
      <c r="X551" s="1322"/>
      <c r="Y551" s="1322"/>
      <c r="Z551" s="1322"/>
      <c r="AA551" s="1322"/>
      <c r="AB551" s="1322"/>
      <c r="AC551" s="1322"/>
      <c r="AD551" s="1322"/>
      <c r="AE551" s="405">
        <f t="shared" si="8"/>
        <v>0</v>
      </c>
    </row>
    <row r="552" spans="3:31" ht="18" hidden="1" customHeight="1">
      <c r="C552" s="1323" t="str">
        <f>T(ESTIMATE!B567)</f>
        <v/>
      </c>
      <c r="D552" s="1323" t="e">
        <f>T(#REF!)</f>
        <v>#REF!</v>
      </c>
      <c r="E552" s="1323" t="e">
        <f>T(#REF!)</f>
        <v>#REF!</v>
      </c>
      <c r="F552" s="1323" t="e">
        <f>T(#REF!)</f>
        <v>#REF!</v>
      </c>
      <c r="G552" s="1323" t="e">
        <f>T(#REF!)</f>
        <v>#REF!</v>
      </c>
      <c r="H552" s="1323"/>
      <c r="I552" s="1323"/>
      <c r="J552" s="1323" t="e">
        <f>T(#REF!)</f>
        <v>#REF!</v>
      </c>
      <c r="K552" s="1323" t="e">
        <f>T(#REF!)</f>
        <v>#REF!</v>
      </c>
      <c r="L552" s="1323" t="e">
        <f>T(#REF!)</f>
        <v>#REF!</v>
      </c>
      <c r="M552" s="1323" t="e">
        <f>T(#REF!)</f>
        <v>#REF!</v>
      </c>
      <c r="N552" s="1324">
        <f>ESTIMATE!R567</f>
        <v>0</v>
      </c>
      <c r="O552" s="1324"/>
      <c r="P552" s="1324" t="str">
        <f>T(ESTIMATE!U567)</f>
        <v/>
      </c>
      <c r="Q552" s="1324"/>
      <c r="R552" s="1322"/>
      <c r="S552" s="1322"/>
      <c r="T552" s="1322"/>
      <c r="U552" s="1322"/>
      <c r="V552" s="1322"/>
      <c r="W552" s="1322"/>
      <c r="X552" s="1322"/>
      <c r="Y552" s="1322"/>
      <c r="Z552" s="1322"/>
      <c r="AA552" s="1322"/>
      <c r="AB552" s="1322"/>
      <c r="AC552" s="1322"/>
      <c r="AD552" s="1322"/>
      <c r="AE552" s="405">
        <f t="shared" si="8"/>
        <v>0</v>
      </c>
    </row>
    <row r="553" spans="3:31" ht="18" hidden="1" customHeight="1">
      <c r="C553" s="1323" t="str">
        <f>T(ESTIMATE!B568)</f>
        <v/>
      </c>
      <c r="D553" s="1323" t="e">
        <f>T(#REF!)</f>
        <v>#REF!</v>
      </c>
      <c r="E553" s="1323" t="e">
        <f>T(#REF!)</f>
        <v>#REF!</v>
      </c>
      <c r="F553" s="1323" t="e">
        <f>T(#REF!)</f>
        <v>#REF!</v>
      </c>
      <c r="G553" s="1323" t="e">
        <f>T(#REF!)</f>
        <v>#REF!</v>
      </c>
      <c r="H553" s="1323"/>
      <c r="I553" s="1323"/>
      <c r="J553" s="1323" t="e">
        <f>T(#REF!)</f>
        <v>#REF!</v>
      </c>
      <c r="K553" s="1323" t="e">
        <f>T(#REF!)</f>
        <v>#REF!</v>
      </c>
      <c r="L553" s="1323" t="e">
        <f>T(#REF!)</f>
        <v>#REF!</v>
      </c>
      <c r="M553" s="1323" t="e">
        <f>T(#REF!)</f>
        <v>#REF!</v>
      </c>
      <c r="N553" s="1324">
        <f>ESTIMATE!R568</f>
        <v>0</v>
      </c>
      <c r="O553" s="1324"/>
      <c r="P553" s="1324" t="str">
        <f>T(ESTIMATE!U568)</f>
        <v/>
      </c>
      <c r="Q553" s="1324"/>
      <c r="R553" s="1322"/>
      <c r="S553" s="1322"/>
      <c r="T553" s="1322"/>
      <c r="U553" s="1322"/>
      <c r="V553" s="1322"/>
      <c r="W553" s="1322"/>
      <c r="X553" s="1322"/>
      <c r="Y553" s="1322"/>
      <c r="Z553" s="1322"/>
      <c r="AA553" s="1322"/>
      <c r="AB553" s="1322"/>
      <c r="AC553" s="1322"/>
      <c r="AD553" s="1322"/>
      <c r="AE553" s="405">
        <f t="shared" si="8"/>
        <v>0</v>
      </c>
    </row>
    <row r="554" spans="3:31" ht="18" hidden="1" customHeight="1">
      <c r="C554" s="1323" t="str">
        <f>T(ESTIMATE!B569)</f>
        <v/>
      </c>
      <c r="D554" s="1323" t="e">
        <f>T(#REF!)</f>
        <v>#REF!</v>
      </c>
      <c r="E554" s="1323" t="e">
        <f>T(#REF!)</f>
        <v>#REF!</v>
      </c>
      <c r="F554" s="1323" t="e">
        <f>T(#REF!)</f>
        <v>#REF!</v>
      </c>
      <c r="G554" s="1323" t="e">
        <f>T(#REF!)</f>
        <v>#REF!</v>
      </c>
      <c r="H554" s="1323"/>
      <c r="I554" s="1323"/>
      <c r="J554" s="1323" t="e">
        <f>T(#REF!)</f>
        <v>#REF!</v>
      </c>
      <c r="K554" s="1323" t="e">
        <f>T(#REF!)</f>
        <v>#REF!</v>
      </c>
      <c r="L554" s="1323" t="e">
        <f>T(#REF!)</f>
        <v>#REF!</v>
      </c>
      <c r="M554" s="1323" t="e">
        <f>T(#REF!)</f>
        <v>#REF!</v>
      </c>
      <c r="N554" s="1324">
        <f>ESTIMATE!R569</f>
        <v>0</v>
      </c>
      <c r="O554" s="1324"/>
      <c r="P554" s="1324" t="str">
        <f>T(ESTIMATE!U569)</f>
        <v/>
      </c>
      <c r="Q554" s="1324"/>
      <c r="R554" s="1322"/>
      <c r="S554" s="1322"/>
      <c r="T554" s="1322"/>
      <c r="U554" s="1322"/>
      <c r="V554" s="1322"/>
      <c r="W554" s="1322"/>
      <c r="X554" s="1322"/>
      <c r="Y554" s="1322"/>
      <c r="Z554" s="1322"/>
      <c r="AA554" s="1322"/>
      <c r="AB554" s="1322"/>
      <c r="AC554" s="1322"/>
      <c r="AD554" s="1322"/>
      <c r="AE554" s="405">
        <f t="shared" si="8"/>
        <v>0</v>
      </c>
    </row>
    <row r="555" spans="3:31" ht="18" hidden="1" customHeight="1">
      <c r="C555" s="1323" t="str">
        <f>T(ESTIMATE!B570)</f>
        <v/>
      </c>
      <c r="D555" s="1323" t="e">
        <f>T(#REF!)</f>
        <v>#REF!</v>
      </c>
      <c r="E555" s="1323" t="e">
        <f>T(#REF!)</f>
        <v>#REF!</v>
      </c>
      <c r="F555" s="1323" t="e">
        <f>T(#REF!)</f>
        <v>#REF!</v>
      </c>
      <c r="G555" s="1323" t="e">
        <f>T(#REF!)</f>
        <v>#REF!</v>
      </c>
      <c r="H555" s="1323"/>
      <c r="I555" s="1323"/>
      <c r="J555" s="1323" t="e">
        <f>T(#REF!)</f>
        <v>#REF!</v>
      </c>
      <c r="K555" s="1323" t="e">
        <f>T(#REF!)</f>
        <v>#REF!</v>
      </c>
      <c r="L555" s="1323" t="e">
        <f>T(#REF!)</f>
        <v>#REF!</v>
      </c>
      <c r="M555" s="1323" t="e">
        <f>T(#REF!)</f>
        <v>#REF!</v>
      </c>
      <c r="N555" s="1324">
        <f>ESTIMATE!R570</f>
        <v>0</v>
      </c>
      <c r="O555" s="1324"/>
      <c r="P555" s="1324" t="str">
        <f>T(ESTIMATE!U570)</f>
        <v/>
      </c>
      <c r="Q555" s="1324"/>
      <c r="R555" s="1322"/>
      <c r="S555" s="1322"/>
      <c r="T555" s="1322"/>
      <c r="U555" s="1322"/>
      <c r="V555" s="1322"/>
      <c r="W555" s="1322"/>
      <c r="X555" s="1322"/>
      <c r="Y555" s="1322"/>
      <c r="Z555" s="1322"/>
      <c r="AA555" s="1322"/>
      <c r="AB555" s="1322"/>
      <c r="AC555" s="1322"/>
      <c r="AD555" s="1322"/>
      <c r="AE555" s="405">
        <f t="shared" si="8"/>
        <v>0</v>
      </c>
    </row>
    <row r="556" spans="3:31" ht="18" hidden="1" customHeight="1">
      <c r="C556" s="1323" t="str">
        <f>T(ESTIMATE!B571)</f>
        <v/>
      </c>
      <c r="D556" s="1323" t="e">
        <f>T(#REF!)</f>
        <v>#REF!</v>
      </c>
      <c r="E556" s="1323" t="e">
        <f>T(#REF!)</f>
        <v>#REF!</v>
      </c>
      <c r="F556" s="1323" t="e">
        <f>T(#REF!)</f>
        <v>#REF!</v>
      </c>
      <c r="G556" s="1323" t="e">
        <f>T(#REF!)</f>
        <v>#REF!</v>
      </c>
      <c r="H556" s="1323"/>
      <c r="I556" s="1323"/>
      <c r="J556" s="1323" t="e">
        <f>T(#REF!)</f>
        <v>#REF!</v>
      </c>
      <c r="K556" s="1323" t="e">
        <f>T(#REF!)</f>
        <v>#REF!</v>
      </c>
      <c r="L556" s="1323" t="e">
        <f>T(#REF!)</f>
        <v>#REF!</v>
      </c>
      <c r="M556" s="1323" t="e">
        <f>T(#REF!)</f>
        <v>#REF!</v>
      </c>
      <c r="N556" s="1324">
        <f>ESTIMATE!R571</f>
        <v>0</v>
      </c>
      <c r="O556" s="1324"/>
      <c r="P556" s="1324" t="str">
        <f>T(ESTIMATE!U571)</f>
        <v/>
      </c>
      <c r="Q556" s="1324"/>
      <c r="R556" s="1322"/>
      <c r="S556" s="1322"/>
      <c r="T556" s="1322"/>
      <c r="U556" s="1322"/>
      <c r="V556" s="1322"/>
      <c r="W556" s="1322"/>
      <c r="X556" s="1322"/>
      <c r="Y556" s="1322"/>
      <c r="Z556" s="1322"/>
      <c r="AA556" s="1322"/>
      <c r="AB556" s="1322"/>
      <c r="AC556" s="1322"/>
      <c r="AD556" s="1322"/>
      <c r="AE556" s="405">
        <f t="shared" si="8"/>
        <v>0</v>
      </c>
    </row>
    <row r="557" spans="3:31" ht="18" hidden="1" customHeight="1">
      <c r="C557" s="1323" t="str">
        <f>T(ESTIMATE!B572)</f>
        <v/>
      </c>
      <c r="D557" s="1323" t="e">
        <f>T(#REF!)</f>
        <v>#REF!</v>
      </c>
      <c r="E557" s="1323" t="e">
        <f>T(#REF!)</f>
        <v>#REF!</v>
      </c>
      <c r="F557" s="1323" t="e">
        <f>T(#REF!)</f>
        <v>#REF!</v>
      </c>
      <c r="G557" s="1323" t="e">
        <f>T(#REF!)</f>
        <v>#REF!</v>
      </c>
      <c r="H557" s="1323"/>
      <c r="I557" s="1323"/>
      <c r="J557" s="1323" t="e">
        <f>T(#REF!)</f>
        <v>#REF!</v>
      </c>
      <c r="K557" s="1323" t="e">
        <f>T(#REF!)</f>
        <v>#REF!</v>
      </c>
      <c r="L557" s="1323" t="e">
        <f>T(#REF!)</f>
        <v>#REF!</v>
      </c>
      <c r="M557" s="1323" t="e">
        <f>T(#REF!)</f>
        <v>#REF!</v>
      </c>
      <c r="N557" s="1324">
        <f>ESTIMATE!R572</f>
        <v>0</v>
      </c>
      <c r="O557" s="1324"/>
      <c r="P557" s="1324" t="str">
        <f>T(ESTIMATE!U572)</f>
        <v/>
      </c>
      <c r="Q557" s="1324"/>
      <c r="R557" s="1322"/>
      <c r="S557" s="1322"/>
      <c r="T557" s="1322"/>
      <c r="U557" s="1322"/>
      <c r="V557" s="1322"/>
      <c r="W557" s="1322"/>
      <c r="X557" s="1322"/>
      <c r="Y557" s="1322"/>
      <c r="Z557" s="1322"/>
      <c r="AA557" s="1322"/>
      <c r="AB557" s="1322"/>
      <c r="AC557" s="1322"/>
      <c r="AD557" s="1322"/>
      <c r="AE557" s="405">
        <f t="shared" si="8"/>
        <v>0</v>
      </c>
    </row>
    <row r="558" spans="3:31" ht="18" hidden="1" customHeight="1">
      <c r="C558" s="1323" t="str">
        <f>T(ESTIMATE!B573)</f>
        <v/>
      </c>
      <c r="D558" s="1323" t="e">
        <f>T(#REF!)</f>
        <v>#REF!</v>
      </c>
      <c r="E558" s="1323" t="e">
        <f>T(#REF!)</f>
        <v>#REF!</v>
      </c>
      <c r="F558" s="1323" t="e">
        <f>T(#REF!)</f>
        <v>#REF!</v>
      </c>
      <c r="G558" s="1323" t="e">
        <f>T(#REF!)</f>
        <v>#REF!</v>
      </c>
      <c r="H558" s="1323"/>
      <c r="I558" s="1323"/>
      <c r="J558" s="1323" t="e">
        <f>T(#REF!)</f>
        <v>#REF!</v>
      </c>
      <c r="K558" s="1323" t="e">
        <f>T(#REF!)</f>
        <v>#REF!</v>
      </c>
      <c r="L558" s="1323" t="e">
        <f>T(#REF!)</f>
        <v>#REF!</v>
      </c>
      <c r="M558" s="1323" t="e">
        <f>T(#REF!)</f>
        <v>#REF!</v>
      </c>
      <c r="N558" s="1324">
        <f>ESTIMATE!R573</f>
        <v>0</v>
      </c>
      <c r="O558" s="1324"/>
      <c r="P558" s="1324" t="str">
        <f>T(ESTIMATE!U573)</f>
        <v/>
      </c>
      <c r="Q558" s="1324"/>
      <c r="R558" s="1322"/>
      <c r="S558" s="1322"/>
      <c r="T558" s="1322"/>
      <c r="U558" s="1322"/>
      <c r="V558" s="1322"/>
      <c r="W558" s="1322"/>
      <c r="X558" s="1322"/>
      <c r="Y558" s="1322"/>
      <c r="Z558" s="1322"/>
      <c r="AA558" s="1322"/>
      <c r="AB558" s="1322"/>
      <c r="AC558" s="1322"/>
      <c r="AD558" s="1322"/>
      <c r="AE558" s="405">
        <f t="shared" si="8"/>
        <v>0</v>
      </c>
    </row>
    <row r="559" spans="3:31" ht="18" hidden="1" customHeight="1">
      <c r="C559" s="1323" t="str">
        <f>T(ESTIMATE!B574)</f>
        <v/>
      </c>
      <c r="D559" s="1323" t="e">
        <f>T(#REF!)</f>
        <v>#REF!</v>
      </c>
      <c r="E559" s="1323" t="e">
        <f>T(#REF!)</f>
        <v>#REF!</v>
      </c>
      <c r="F559" s="1323" t="e">
        <f>T(#REF!)</f>
        <v>#REF!</v>
      </c>
      <c r="G559" s="1323" t="e">
        <f>T(#REF!)</f>
        <v>#REF!</v>
      </c>
      <c r="H559" s="1323"/>
      <c r="I559" s="1323"/>
      <c r="J559" s="1323" t="e">
        <f>T(#REF!)</f>
        <v>#REF!</v>
      </c>
      <c r="K559" s="1323" t="e">
        <f>T(#REF!)</f>
        <v>#REF!</v>
      </c>
      <c r="L559" s="1323" t="e">
        <f>T(#REF!)</f>
        <v>#REF!</v>
      </c>
      <c r="M559" s="1323" t="e">
        <f>T(#REF!)</f>
        <v>#REF!</v>
      </c>
      <c r="N559" s="1324">
        <f>ESTIMATE!R574</f>
        <v>0</v>
      </c>
      <c r="O559" s="1324"/>
      <c r="P559" s="1324" t="str">
        <f>T(ESTIMATE!U574)</f>
        <v/>
      </c>
      <c r="Q559" s="1324"/>
      <c r="R559" s="1322"/>
      <c r="S559" s="1322"/>
      <c r="T559" s="1322"/>
      <c r="U559" s="1322"/>
      <c r="V559" s="1322"/>
      <c r="W559" s="1322"/>
      <c r="X559" s="1322"/>
      <c r="Y559" s="1322"/>
      <c r="Z559" s="1322"/>
      <c r="AA559" s="1322"/>
      <c r="AB559" s="1322"/>
      <c r="AC559" s="1322"/>
      <c r="AD559" s="1322"/>
      <c r="AE559" s="405">
        <f t="shared" si="8"/>
        <v>0</v>
      </c>
    </row>
    <row r="560" spans="3:31" ht="18" hidden="1" customHeight="1">
      <c r="C560" s="1323" t="str">
        <f>T(ESTIMATE!B575)</f>
        <v/>
      </c>
      <c r="D560" s="1323" t="e">
        <f>T(#REF!)</f>
        <v>#REF!</v>
      </c>
      <c r="E560" s="1323" t="e">
        <f>T(#REF!)</f>
        <v>#REF!</v>
      </c>
      <c r="F560" s="1323" t="e">
        <f>T(#REF!)</f>
        <v>#REF!</v>
      </c>
      <c r="G560" s="1323" t="e">
        <f>T(#REF!)</f>
        <v>#REF!</v>
      </c>
      <c r="H560" s="1323"/>
      <c r="I560" s="1323"/>
      <c r="J560" s="1323" t="e">
        <f>T(#REF!)</f>
        <v>#REF!</v>
      </c>
      <c r="K560" s="1323" t="e">
        <f>T(#REF!)</f>
        <v>#REF!</v>
      </c>
      <c r="L560" s="1323" t="e">
        <f>T(#REF!)</f>
        <v>#REF!</v>
      </c>
      <c r="M560" s="1323" t="e">
        <f>T(#REF!)</f>
        <v>#REF!</v>
      </c>
      <c r="N560" s="1324">
        <f>ESTIMATE!R575</f>
        <v>0</v>
      </c>
      <c r="O560" s="1324"/>
      <c r="P560" s="1324" t="str">
        <f>T(ESTIMATE!U575)</f>
        <v/>
      </c>
      <c r="Q560" s="1324"/>
      <c r="R560" s="1322"/>
      <c r="S560" s="1322"/>
      <c r="T560" s="1322"/>
      <c r="U560" s="1322"/>
      <c r="V560" s="1322"/>
      <c r="W560" s="1322"/>
      <c r="X560" s="1322"/>
      <c r="Y560" s="1322"/>
      <c r="Z560" s="1322"/>
      <c r="AA560" s="1322"/>
      <c r="AB560" s="1322"/>
      <c r="AC560" s="1322"/>
      <c r="AD560" s="1322"/>
      <c r="AE560" s="405">
        <f t="shared" si="8"/>
        <v>0</v>
      </c>
    </row>
    <row r="561" spans="3:31" ht="18" hidden="1" customHeight="1">
      <c r="C561" s="1323" t="str">
        <f>T(ESTIMATE!B576)</f>
        <v/>
      </c>
      <c r="D561" s="1323" t="e">
        <f>T(#REF!)</f>
        <v>#REF!</v>
      </c>
      <c r="E561" s="1323" t="e">
        <f>T(#REF!)</f>
        <v>#REF!</v>
      </c>
      <c r="F561" s="1323" t="e">
        <f>T(#REF!)</f>
        <v>#REF!</v>
      </c>
      <c r="G561" s="1323" t="e">
        <f>T(#REF!)</f>
        <v>#REF!</v>
      </c>
      <c r="H561" s="1323"/>
      <c r="I561" s="1323"/>
      <c r="J561" s="1323" t="e">
        <f>T(#REF!)</f>
        <v>#REF!</v>
      </c>
      <c r="K561" s="1323" t="e">
        <f>T(#REF!)</f>
        <v>#REF!</v>
      </c>
      <c r="L561" s="1323" t="e">
        <f>T(#REF!)</f>
        <v>#REF!</v>
      </c>
      <c r="M561" s="1323" t="e">
        <f>T(#REF!)</f>
        <v>#REF!</v>
      </c>
      <c r="N561" s="1324">
        <f>ESTIMATE!R576</f>
        <v>0</v>
      </c>
      <c r="O561" s="1324"/>
      <c r="P561" s="1324" t="str">
        <f>T(ESTIMATE!U576)</f>
        <v/>
      </c>
      <c r="Q561" s="1324"/>
      <c r="R561" s="1322"/>
      <c r="S561" s="1322"/>
      <c r="T561" s="1322"/>
      <c r="U561" s="1322"/>
      <c r="V561" s="1322"/>
      <c r="W561" s="1322"/>
      <c r="X561" s="1322"/>
      <c r="Y561" s="1322"/>
      <c r="Z561" s="1322"/>
      <c r="AA561" s="1322"/>
      <c r="AB561" s="1322"/>
      <c r="AC561" s="1322"/>
      <c r="AD561" s="1322"/>
      <c r="AE561" s="405">
        <f t="shared" si="8"/>
        <v>0</v>
      </c>
    </row>
    <row r="562" spans="3:31" ht="18" hidden="1" customHeight="1">
      <c r="C562" s="1323" t="str">
        <f>T(ESTIMATE!B577)</f>
        <v/>
      </c>
      <c r="D562" s="1323" t="e">
        <f>T(#REF!)</f>
        <v>#REF!</v>
      </c>
      <c r="E562" s="1323" t="e">
        <f>T(#REF!)</f>
        <v>#REF!</v>
      </c>
      <c r="F562" s="1323" t="e">
        <f>T(#REF!)</f>
        <v>#REF!</v>
      </c>
      <c r="G562" s="1323" t="e">
        <f>T(#REF!)</f>
        <v>#REF!</v>
      </c>
      <c r="H562" s="1323"/>
      <c r="I562" s="1323"/>
      <c r="J562" s="1323" t="e">
        <f>T(#REF!)</f>
        <v>#REF!</v>
      </c>
      <c r="K562" s="1323" t="e">
        <f>T(#REF!)</f>
        <v>#REF!</v>
      </c>
      <c r="L562" s="1323" t="e">
        <f>T(#REF!)</f>
        <v>#REF!</v>
      </c>
      <c r="M562" s="1323" t="e">
        <f>T(#REF!)</f>
        <v>#REF!</v>
      </c>
      <c r="N562" s="1324">
        <f>ESTIMATE!R577</f>
        <v>0</v>
      </c>
      <c r="O562" s="1324"/>
      <c r="P562" s="1324" t="str">
        <f>T(ESTIMATE!U577)</f>
        <v/>
      </c>
      <c r="Q562" s="1324"/>
      <c r="R562" s="1322"/>
      <c r="S562" s="1322"/>
      <c r="T562" s="1322"/>
      <c r="U562" s="1322"/>
      <c r="V562" s="1322"/>
      <c r="W562" s="1322"/>
      <c r="X562" s="1322"/>
      <c r="Y562" s="1322"/>
      <c r="Z562" s="1322"/>
      <c r="AA562" s="1322"/>
      <c r="AB562" s="1322"/>
      <c r="AC562" s="1322"/>
      <c r="AD562" s="1322"/>
      <c r="AE562" s="405">
        <f t="shared" si="8"/>
        <v>0</v>
      </c>
    </row>
    <row r="563" spans="3:31" ht="18" hidden="1" customHeight="1">
      <c r="C563" s="1323" t="str">
        <f>T(ESTIMATE!B578)</f>
        <v/>
      </c>
      <c r="D563" s="1323" t="e">
        <f>T(#REF!)</f>
        <v>#REF!</v>
      </c>
      <c r="E563" s="1323" t="e">
        <f>T(#REF!)</f>
        <v>#REF!</v>
      </c>
      <c r="F563" s="1323" t="e">
        <f>T(#REF!)</f>
        <v>#REF!</v>
      </c>
      <c r="G563" s="1323" t="e">
        <f>T(#REF!)</f>
        <v>#REF!</v>
      </c>
      <c r="H563" s="1323"/>
      <c r="I563" s="1323"/>
      <c r="J563" s="1323" t="e">
        <f>T(#REF!)</f>
        <v>#REF!</v>
      </c>
      <c r="K563" s="1323" t="e">
        <f>T(#REF!)</f>
        <v>#REF!</v>
      </c>
      <c r="L563" s="1323" t="e">
        <f>T(#REF!)</f>
        <v>#REF!</v>
      </c>
      <c r="M563" s="1323" t="e">
        <f>T(#REF!)</f>
        <v>#REF!</v>
      </c>
      <c r="N563" s="1324">
        <f>ESTIMATE!R578</f>
        <v>0</v>
      </c>
      <c r="O563" s="1324"/>
      <c r="P563" s="1324" t="str">
        <f>T(ESTIMATE!U578)</f>
        <v/>
      </c>
      <c r="Q563" s="1324"/>
      <c r="R563" s="1322"/>
      <c r="S563" s="1322"/>
      <c r="T563" s="1322"/>
      <c r="U563" s="1322"/>
      <c r="V563" s="1322"/>
      <c r="W563" s="1322"/>
      <c r="X563" s="1322"/>
      <c r="Y563" s="1322"/>
      <c r="Z563" s="1322"/>
      <c r="AA563" s="1322"/>
      <c r="AB563" s="1322"/>
      <c r="AC563" s="1322"/>
      <c r="AD563" s="1322"/>
      <c r="AE563" s="405">
        <f t="shared" si="8"/>
        <v>0</v>
      </c>
    </row>
    <row r="564" spans="3:31" ht="18" hidden="1" customHeight="1">
      <c r="C564" s="1323" t="str">
        <f>T(ESTIMATE!B579)</f>
        <v/>
      </c>
      <c r="D564" s="1323" t="e">
        <f>T(#REF!)</f>
        <v>#REF!</v>
      </c>
      <c r="E564" s="1323" t="e">
        <f>T(#REF!)</f>
        <v>#REF!</v>
      </c>
      <c r="F564" s="1323" t="e">
        <f>T(#REF!)</f>
        <v>#REF!</v>
      </c>
      <c r="G564" s="1323" t="e">
        <f>T(#REF!)</f>
        <v>#REF!</v>
      </c>
      <c r="H564" s="1323"/>
      <c r="I564" s="1323"/>
      <c r="J564" s="1323" t="e">
        <f>T(#REF!)</f>
        <v>#REF!</v>
      </c>
      <c r="K564" s="1323" t="e">
        <f>T(#REF!)</f>
        <v>#REF!</v>
      </c>
      <c r="L564" s="1323" t="e">
        <f>T(#REF!)</f>
        <v>#REF!</v>
      </c>
      <c r="M564" s="1323" t="e">
        <f>T(#REF!)</f>
        <v>#REF!</v>
      </c>
      <c r="N564" s="1324">
        <f>ESTIMATE!R579</f>
        <v>0</v>
      </c>
      <c r="O564" s="1324"/>
      <c r="P564" s="1324" t="str">
        <f>T(ESTIMATE!U579)</f>
        <v/>
      </c>
      <c r="Q564" s="1324"/>
      <c r="R564" s="1322"/>
      <c r="S564" s="1322"/>
      <c r="T564" s="1322"/>
      <c r="U564" s="1322"/>
      <c r="V564" s="1322"/>
      <c r="W564" s="1322"/>
      <c r="X564" s="1322"/>
      <c r="Y564" s="1322"/>
      <c r="Z564" s="1322"/>
      <c r="AA564" s="1322"/>
      <c r="AB564" s="1322"/>
      <c r="AC564" s="1322"/>
      <c r="AD564" s="1322"/>
      <c r="AE564" s="405">
        <f t="shared" si="8"/>
        <v>0</v>
      </c>
    </row>
    <row r="565" spans="3:31" ht="18" hidden="1" customHeight="1">
      <c r="C565" s="1323" t="str">
        <f>T(ESTIMATE!B580)</f>
        <v/>
      </c>
      <c r="D565" s="1323" t="e">
        <f>T(#REF!)</f>
        <v>#REF!</v>
      </c>
      <c r="E565" s="1323" t="e">
        <f>T(#REF!)</f>
        <v>#REF!</v>
      </c>
      <c r="F565" s="1323" t="e">
        <f>T(#REF!)</f>
        <v>#REF!</v>
      </c>
      <c r="G565" s="1323" t="e">
        <f>T(#REF!)</f>
        <v>#REF!</v>
      </c>
      <c r="H565" s="1323"/>
      <c r="I565" s="1323"/>
      <c r="J565" s="1323" t="e">
        <f>T(#REF!)</f>
        <v>#REF!</v>
      </c>
      <c r="K565" s="1323" t="e">
        <f>T(#REF!)</f>
        <v>#REF!</v>
      </c>
      <c r="L565" s="1323" t="e">
        <f>T(#REF!)</f>
        <v>#REF!</v>
      </c>
      <c r="M565" s="1323" t="e">
        <f>T(#REF!)</f>
        <v>#REF!</v>
      </c>
      <c r="N565" s="1324">
        <f>ESTIMATE!R580</f>
        <v>0</v>
      </c>
      <c r="O565" s="1324"/>
      <c r="P565" s="1324" t="str">
        <f>T(ESTIMATE!U580)</f>
        <v/>
      </c>
      <c r="Q565" s="1324"/>
      <c r="R565" s="1322"/>
      <c r="S565" s="1322"/>
      <c r="T565" s="1322"/>
      <c r="U565" s="1322"/>
      <c r="V565" s="1322"/>
      <c r="W565" s="1322"/>
      <c r="X565" s="1322"/>
      <c r="Y565" s="1322"/>
      <c r="Z565" s="1322"/>
      <c r="AA565" s="1322"/>
      <c r="AB565" s="1322"/>
      <c r="AC565" s="1322"/>
      <c r="AD565" s="1322"/>
      <c r="AE565" s="405">
        <f t="shared" si="8"/>
        <v>0</v>
      </c>
    </row>
    <row r="566" spans="3:31" ht="18" hidden="1" customHeight="1">
      <c r="C566" s="1323" t="str">
        <f>T(ESTIMATE!B581)</f>
        <v/>
      </c>
      <c r="D566" s="1323" t="e">
        <f>T(#REF!)</f>
        <v>#REF!</v>
      </c>
      <c r="E566" s="1323" t="e">
        <f>T(#REF!)</f>
        <v>#REF!</v>
      </c>
      <c r="F566" s="1323" t="e">
        <f>T(#REF!)</f>
        <v>#REF!</v>
      </c>
      <c r="G566" s="1323" t="e">
        <f>T(#REF!)</f>
        <v>#REF!</v>
      </c>
      <c r="H566" s="1323"/>
      <c r="I566" s="1323"/>
      <c r="J566" s="1323" t="e">
        <f>T(#REF!)</f>
        <v>#REF!</v>
      </c>
      <c r="K566" s="1323" t="e">
        <f>T(#REF!)</f>
        <v>#REF!</v>
      </c>
      <c r="L566" s="1323" t="e">
        <f>T(#REF!)</f>
        <v>#REF!</v>
      </c>
      <c r="M566" s="1323" t="e">
        <f>T(#REF!)</f>
        <v>#REF!</v>
      </c>
      <c r="N566" s="1324">
        <f>ESTIMATE!R581</f>
        <v>0</v>
      </c>
      <c r="O566" s="1324"/>
      <c r="P566" s="1324" t="str">
        <f>T(ESTIMATE!U581)</f>
        <v/>
      </c>
      <c r="Q566" s="1324"/>
      <c r="R566" s="1322"/>
      <c r="S566" s="1322"/>
      <c r="T566" s="1322"/>
      <c r="U566" s="1322"/>
      <c r="V566" s="1322"/>
      <c r="W566" s="1322"/>
      <c r="X566" s="1322"/>
      <c r="Y566" s="1322"/>
      <c r="Z566" s="1322"/>
      <c r="AA566" s="1322"/>
      <c r="AB566" s="1322"/>
      <c r="AC566" s="1322"/>
      <c r="AD566" s="1322"/>
      <c r="AE566" s="405">
        <f t="shared" si="8"/>
        <v>0</v>
      </c>
    </row>
    <row r="567" spans="3:31" ht="18" hidden="1" customHeight="1">
      <c r="C567" s="1323" t="str">
        <f>T(ESTIMATE!B582)</f>
        <v/>
      </c>
      <c r="D567" s="1323" t="e">
        <f>T(#REF!)</f>
        <v>#REF!</v>
      </c>
      <c r="E567" s="1323" t="e">
        <f>T(#REF!)</f>
        <v>#REF!</v>
      </c>
      <c r="F567" s="1323" t="e">
        <f>T(#REF!)</f>
        <v>#REF!</v>
      </c>
      <c r="G567" s="1323" t="e">
        <f>T(#REF!)</f>
        <v>#REF!</v>
      </c>
      <c r="H567" s="1323"/>
      <c r="I567" s="1323"/>
      <c r="J567" s="1323" t="e">
        <f>T(#REF!)</f>
        <v>#REF!</v>
      </c>
      <c r="K567" s="1323" t="e">
        <f>T(#REF!)</f>
        <v>#REF!</v>
      </c>
      <c r="L567" s="1323" t="e">
        <f>T(#REF!)</f>
        <v>#REF!</v>
      </c>
      <c r="M567" s="1323" t="e">
        <f>T(#REF!)</f>
        <v>#REF!</v>
      </c>
      <c r="N567" s="1324">
        <f>ESTIMATE!R582</f>
        <v>0</v>
      </c>
      <c r="O567" s="1324"/>
      <c r="P567" s="1324" t="str">
        <f>T(ESTIMATE!U582)</f>
        <v/>
      </c>
      <c r="Q567" s="1324"/>
      <c r="R567" s="1322"/>
      <c r="S567" s="1322"/>
      <c r="T567" s="1322"/>
      <c r="U567" s="1322"/>
      <c r="V567" s="1322"/>
      <c r="W567" s="1322"/>
      <c r="X567" s="1322"/>
      <c r="Y567" s="1322"/>
      <c r="Z567" s="1322"/>
      <c r="AA567" s="1322"/>
      <c r="AB567" s="1322"/>
      <c r="AC567" s="1322"/>
      <c r="AD567" s="1322"/>
      <c r="AE567" s="405">
        <f t="shared" si="8"/>
        <v>0</v>
      </c>
    </row>
    <row r="568" spans="3:31" ht="18" hidden="1" customHeight="1">
      <c r="C568" s="1323" t="str">
        <f>T(ESTIMATE!B583)</f>
        <v/>
      </c>
      <c r="D568" s="1323" t="e">
        <f>T(#REF!)</f>
        <v>#REF!</v>
      </c>
      <c r="E568" s="1323" t="e">
        <f>T(#REF!)</f>
        <v>#REF!</v>
      </c>
      <c r="F568" s="1323" t="e">
        <f>T(#REF!)</f>
        <v>#REF!</v>
      </c>
      <c r="G568" s="1323" t="e">
        <f>T(#REF!)</f>
        <v>#REF!</v>
      </c>
      <c r="H568" s="1323"/>
      <c r="I568" s="1323"/>
      <c r="J568" s="1323" t="e">
        <f>T(#REF!)</f>
        <v>#REF!</v>
      </c>
      <c r="K568" s="1323" t="e">
        <f>T(#REF!)</f>
        <v>#REF!</v>
      </c>
      <c r="L568" s="1323" t="e">
        <f>T(#REF!)</f>
        <v>#REF!</v>
      </c>
      <c r="M568" s="1323" t="e">
        <f>T(#REF!)</f>
        <v>#REF!</v>
      </c>
      <c r="N568" s="1324">
        <f>ESTIMATE!R583</f>
        <v>0</v>
      </c>
      <c r="O568" s="1324"/>
      <c r="P568" s="1324" t="str">
        <f>T(ESTIMATE!U583)</f>
        <v/>
      </c>
      <c r="Q568" s="1324"/>
      <c r="R568" s="1322"/>
      <c r="S568" s="1322"/>
      <c r="T568" s="1322"/>
      <c r="U568" s="1322"/>
      <c r="V568" s="1322"/>
      <c r="W568" s="1322"/>
      <c r="X568" s="1322"/>
      <c r="Y568" s="1322"/>
      <c r="Z568" s="1322"/>
      <c r="AA568" s="1322"/>
      <c r="AB568" s="1322"/>
      <c r="AC568" s="1322"/>
      <c r="AD568" s="1322"/>
      <c r="AE568" s="405">
        <f t="shared" si="8"/>
        <v>0</v>
      </c>
    </row>
    <row r="569" spans="3:31" ht="18" hidden="1" customHeight="1">
      <c r="C569" s="1323" t="str">
        <f>T(ESTIMATE!B584)</f>
        <v/>
      </c>
      <c r="D569" s="1323" t="e">
        <f>T(#REF!)</f>
        <v>#REF!</v>
      </c>
      <c r="E569" s="1323" t="e">
        <f>T(#REF!)</f>
        <v>#REF!</v>
      </c>
      <c r="F569" s="1323" t="e">
        <f>T(#REF!)</f>
        <v>#REF!</v>
      </c>
      <c r="G569" s="1323" t="e">
        <f>T(#REF!)</f>
        <v>#REF!</v>
      </c>
      <c r="H569" s="1323"/>
      <c r="I569" s="1323"/>
      <c r="J569" s="1323" t="e">
        <f>T(#REF!)</f>
        <v>#REF!</v>
      </c>
      <c r="K569" s="1323" t="e">
        <f>T(#REF!)</f>
        <v>#REF!</v>
      </c>
      <c r="L569" s="1323" t="e">
        <f>T(#REF!)</f>
        <v>#REF!</v>
      </c>
      <c r="M569" s="1323" t="e">
        <f>T(#REF!)</f>
        <v>#REF!</v>
      </c>
      <c r="N569" s="1324">
        <f>ESTIMATE!R584</f>
        <v>0</v>
      </c>
      <c r="O569" s="1324"/>
      <c r="P569" s="1324" t="str">
        <f>T(ESTIMATE!U584)</f>
        <v/>
      </c>
      <c r="Q569" s="1324"/>
      <c r="R569" s="1322"/>
      <c r="S569" s="1322"/>
      <c r="T569" s="1322"/>
      <c r="U569" s="1322"/>
      <c r="V569" s="1322"/>
      <c r="W569" s="1322"/>
      <c r="X569" s="1322"/>
      <c r="Y569" s="1322"/>
      <c r="Z569" s="1322"/>
      <c r="AA569" s="1322"/>
      <c r="AB569" s="1322"/>
      <c r="AC569" s="1322"/>
      <c r="AD569" s="1322"/>
      <c r="AE569" s="405">
        <f t="shared" si="8"/>
        <v>0</v>
      </c>
    </row>
    <row r="570" spans="3:31" ht="18" hidden="1" customHeight="1">
      <c r="C570" s="1323" t="str">
        <f>T(ESTIMATE!B585)</f>
        <v/>
      </c>
      <c r="D570" s="1323" t="e">
        <f>T(#REF!)</f>
        <v>#REF!</v>
      </c>
      <c r="E570" s="1323" t="e">
        <f>T(#REF!)</f>
        <v>#REF!</v>
      </c>
      <c r="F570" s="1323" t="e">
        <f>T(#REF!)</f>
        <v>#REF!</v>
      </c>
      <c r="G570" s="1323" t="e">
        <f>T(#REF!)</f>
        <v>#REF!</v>
      </c>
      <c r="H570" s="1323"/>
      <c r="I570" s="1323"/>
      <c r="J570" s="1323" t="e">
        <f>T(#REF!)</f>
        <v>#REF!</v>
      </c>
      <c r="K570" s="1323" t="e">
        <f>T(#REF!)</f>
        <v>#REF!</v>
      </c>
      <c r="L570" s="1323" t="e">
        <f>T(#REF!)</f>
        <v>#REF!</v>
      </c>
      <c r="M570" s="1323" t="e">
        <f>T(#REF!)</f>
        <v>#REF!</v>
      </c>
      <c r="N570" s="1324">
        <f>ESTIMATE!R585</f>
        <v>0</v>
      </c>
      <c r="O570" s="1324"/>
      <c r="P570" s="1324" t="str">
        <f>T(ESTIMATE!U585)</f>
        <v/>
      </c>
      <c r="Q570" s="1324"/>
      <c r="R570" s="1322"/>
      <c r="S570" s="1322"/>
      <c r="T570" s="1322"/>
      <c r="U570" s="1322"/>
      <c r="V570" s="1322"/>
      <c r="W570" s="1322"/>
      <c r="X570" s="1322"/>
      <c r="Y570" s="1322"/>
      <c r="Z570" s="1322"/>
      <c r="AA570" s="1322"/>
      <c r="AB570" s="1322"/>
      <c r="AC570" s="1322"/>
      <c r="AD570" s="1322"/>
      <c r="AE570" s="405">
        <f t="shared" si="8"/>
        <v>0</v>
      </c>
    </row>
    <row r="571" spans="3:31" ht="18" hidden="1" customHeight="1">
      <c r="C571" s="1323" t="str">
        <f>T(ESTIMATE!B586)</f>
        <v/>
      </c>
      <c r="D571" s="1323" t="e">
        <f>T(#REF!)</f>
        <v>#REF!</v>
      </c>
      <c r="E571" s="1323" t="e">
        <f>T(#REF!)</f>
        <v>#REF!</v>
      </c>
      <c r="F571" s="1323" t="e">
        <f>T(#REF!)</f>
        <v>#REF!</v>
      </c>
      <c r="G571" s="1323" t="e">
        <f>T(#REF!)</f>
        <v>#REF!</v>
      </c>
      <c r="H571" s="1323"/>
      <c r="I571" s="1323"/>
      <c r="J571" s="1323" t="e">
        <f>T(#REF!)</f>
        <v>#REF!</v>
      </c>
      <c r="K571" s="1323" t="e">
        <f>T(#REF!)</f>
        <v>#REF!</v>
      </c>
      <c r="L571" s="1323" t="e">
        <f>T(#REF!)</f>
        <v>#REF!</v>
      </c>
      <c r="M571" s="1323" t="e">
        <f>T(#REF!)</f>
        <v>#REF!</v>
      </c>
      <c r="N571" s="1324">
        <f>ESTIMATE!R586</f>
        <v>0</v>
      </c>
      <c r="O571" s="1324"/>
      <c r="P571" s="1324" t="str">
        <f>T(ESTIMATE!U586)</f>
        <v/>
      </c>
      <c r="Q571" s="1324"/>
      <c r="R571" s="1322"/>
      <c r="S571" s="1322"/>
      <c r="T571" s="1322"/>
      <c r="U571" s="1322"/>
      <c r="V571" s="1322"/>
      <c r="W571" s="1322"/>
      <c r="X571" s="1322"/>
      <c r="Y571" s="1322"/>
      <c r="Z571" s="1322"/>
      <c r="AA571" s="1322"/>
      <c r="AB571" s="1322"/>
      <c r="AC571" s="1322"/>
      <c r="AD571" s="1322"/>
      <c r="AE571" s="405">
        <f t="shared" si="8"/>
        <v>0</v>
      </c>
    </row>
    <row r="572" spans="3:31" ht="18" hidden="1" customHeight="1">
      <c r="C572" s="1323" t="str">
        <f>T(ESTIMATE!B587)</f>
        <v/>
      </c>
      <c r="D572" s="1323" t="e">
        <f>T(#REF!)</f>
        <v>#REF!</v>
      </c>
      <c r="E572" s="1323" t="e">
        <f>T(#REF!)</f>
        <v>#REF!</v>
      </c>
      <c r="F572" s="1323" t="e">
        <f>T(#REF!)</f>
        <v>#REF!</v>
      </c>
      <c r="G572" s="1323" t="e">
        <f>T(#REF!)</f>
        <v>#REF!</v>
      </c>
      <c r="H572" s="1323"/>
      <c r="I572" s="1323"/>
      <c r="J572" s="1323" t="e">
        <f>T(#REF!)</f>
        <v>#REF!</v>
      </c>
      <c r="K572" s="1323" t="e">
        <f>T(#REF!)</f>
        <v>#REF!</v>
      </c>
      <c r="L572" s="1323" t="e">
        <f>T(#REF!)</f>
        <v>#REF!</v>
      </c>
      <c r="M572" s="1323" t="e">
        <f>T(#REF!)</f>
        <v>#REF!</v>
      </c>
      <c r="N572" s="1324">
        <f>ESTIMATE!R587</f>
        <v>0</v>
      </c>
      <c r="O572" s="1324"/>
      <c r="P572" s="1324" t="str">
        <f>T(ESTIMATE!U587)</f>
        <v/>
      </c>
      <c r="Q572" s="1324"/>
      <c r="R572" s="1322"/>
      <c r="S572" s="1322"/>
      <c r="T572" s="1322"/>
      <c r="U572" s="1322"/>
      <c r="V572" s="1322"/>
      <c r="W572" s="1322"/>
      <c r="X572" s="1322"/>
      <c r="Y572" s="1322"/>
      <c r="Z572" s="1322"/>
      <c r="AA572" s="1322"/>
      <c r="AB572" s="1322"/>
      <c r="AC572" s="1322"/>
      <c r="AD572" s="1322"/>
      <c r="AE572" s="405">
        <f t="shared" si="8"/>
        <v>0</v>
      </c>
    </row>
    <row r="573" spans="3:31" ht="18" hidden="1" customHeight="1">
      <c r="C573" s="1323" t="str">
        <f>T(ESTIMATE!B588)</f>
        <v/>
      </c>
      <c r="D573" s="1323" t="e">
        <f>T(#REF!)</f>
        <v>#REF!</v>
      </c>
      <c r="E573" s="1323" t="e">
        <f>T(#REF!)</f>
        <v>#REF!</v>
      </c>
      <c r="F573" s="1323" t="e">
        <f>T(#REF!)</f>
        <v>#REF!</v>
      </c>
      <c r="G573" s="1323" t="e">
        <f>T(#REF!)</f>
        <v>#REF!</v>
      </c>
      <c r="H573" s="1323"/>
      <c r="I573" s="1323"/>
      <c r="J573" s="1323" t="e">
        <f>T(#REF!)</f>
        <v>#REF!</v>
      </c>
      <c r="K573" s="1323" t="e">
        <f>T(#REF!)</f>
        <v>#REF!</v>
      </c>
      <c r="L573" s="1323" t="e">
        <f>T(#REF!)</f>
        <v>#REF!</v>
      </c>
      <c r="M573" s="1323" t="e">
        <f>T(#REF!)</f>
        <v>#REF!</v>
      </c>
      <c r="N573" s="1324">
        <f>ESTIMATE!R588</f>
        <v>0</v>
      </c>
      <c r="O573" s="1324"/>
      <c r="P573" s="1324" t="str">
        <f>T(ESTIMATE!U588)</f>
        <v/>
      </c>
      <c r="Q573" s="1324"/>
      <c r="R573" s="1322"/>
      <c r="S573" s="1322"/>
      <c r="T573" s="1322"/>
      <c r="U573" s="1322"/>
      <c r="V573" s="1322"/>
      <c r="W573" s="1322"/>
      <c r="X573" s="1322"/>
      <c r="Y573" s="1322"/>
      <c r="Z573" s="1322"/>
      <c r="AA573" s="1322"/>
      <c r="AB573" s="1322"/>
      <c r="AC573" s="1322"/>
      <c r="AD573" s="1322"/>
      <c r="AE573" s="405">
        <f t="shared" si="8"/>
        <v>0</v>
      </c>
    </row>
    <row r="574" spans="3:31" ht="18" hidden="1" customHeight="1">
      <c r="C574" s="1323" t="str">
        <f>T(ESTIMATE!B589)</f>
        <v/>
      </c>
      <c r="D574" s="1323" t="e">
        <f>T(#REF!)</f>
        <v>#REF!</v>
      </c>
      <c r="E574" s="1323" t="e">
        <f>T(#REF!)</f>
        <v>#REF!</v>
      </c>
      <c r="F574" s="1323" t="e">
        <f>T(#REF!)</f>
        <v>#REF!</v>
      </c>
      <c r="G574" s="1323" t="e">
        <f>T(#REF!)</f>
        <v>#REF!</v>
      </c>
      <c r="H574" s="1323"/>
      <c r="I574" s="1323"/>
      <c r="J574" s="1323" t="e">
        <f>T(#REF!)</f>
        <v>#REF!</v>
      </c>
      <c r="K574" s="1323" t="e">
        <f>T(#REF!)</f>
        <v>#REF!</v>
      </c>
      <c r="L574" s="1323" t="e">
        <f>T(#REF!)</f>
        <v>#REF!</v>
      </c>
      <c r="M574" s="1323" t="e">
        <f>T(#REF!)</f>
        <v>#REF!</v>
      </c>
      <c r="N574" s="1324">
        <f>ESTIMATE!R589</f>
        <v>0</v>
      </c>
      <c r="O574" s="1324"/>
      <c r="P574" s="1324" t="str">
        <f>T(ESTIMATE!U589)</f>
        <v/>
      </c>
      <c r="Q574" s="1324"/>
      <c r="R574" s="1322"/>
      <c r="S574" s="1322"/>
      <c r="T574" s="1322"/>
      <c r="U574" s="1322"/>
      <c r="V574" s="1322"/>
      <c r="W574" s="1322"/>
      <c r="X574" s="1322"/>
      <c r="Y574" s="1322"/>
      <c r="Z574" s="1322"/>
      <c r="AA574" s="1322"/>
      <c r="AB574" s="1322"/>
      <c r="AC574" s="1322"/>
      <c r="AD574" s="1322"/>
      <c r="AE574" s="405">
        <f t="shared" si="8"/>
        <v>0</v>
      </c>
    </row>
    <row r="575" spans="3:31" ht="18" hidden="1" customHeight="1">
      <c r="C575" s="598"/>
      <c r="D575" s="599"/>
      <c r="E575" s="599"/>
      <c r="F575" s="599"/>
      <c r="G575" s="599"/>
      <c r="H575" s="599"/>
      <c r="I575" s="599"/>
      <c r="J575" s="599"/>
      <c r="K575" s="599"/>
      <c r="L575" s="599"/>
      <c r="M575" s="599"/>
      <c r="N575" s="1357">
        <f>N534</f>
        <v>0</v>
      </c>
      <c r="O575" s="1357"/>
      <c r="P575" s="1358" t="str">
        <f>T(ESTIMATE!U554)</f>
        <v/>
      </c>
      <c r="Q575" s="1359"/>
      <c r="R575" s="600"/>
      <c r="S575" s="600"/>
      <c r="T575" s="600"/>
      <c r="U575" s="600"/>
      <c r="V575" s="600"/>
      <c r="W575" s="600"/>
      <c r="X575" s="600"/>
      <c r="Y575" s="600"/>
      <c r="Z575" s="600"/>
      <c r="AA575" s="600"/>
      <c r="AB575" s="600"/>
      <c r="AC575" s="600"/>
      <c r="AD575" s="601"/>
      <c r="AE575" s="405">
        <f t="shared" si="8"/>
        <v>0</v>
      </c>
    </row>
    <row r="576" spans="3:31" ht="22" hidden="1" customHeight="1">
      <c r="C576" s="1333" t="str">
        <f>T(ESTIMATE!B594)</f>
        <v>MISCELLANEOUS EXTERIOR ITEMS</v>
      </c>
      <c r="D576" s="1333" t="e">
        <f>T(#REF!)</f>
        <v>#REF!</v>
      </c>
      <c r="E576" s="1333" t="e">
        <f>T(#REF!)</f>
        <v>#REF!</v>
      </c>
      <c r="F576" s="1333" t="e">
        <f>T(#REF!)</f>
        <v>#REF!</v>
      </c>
      <c r="G576" s="1333" t="e">
        <f>T(#REF!)</f>
        <v>#REF!</v>
      </c>
      <c r="H576" s="1333"/>
      <c r="I576" s="1333"/>
      <c r="J576" s="1333" t="e">
        <f>T(#REF!)</f>
        <v>#REF!</v>
      </c>
      <c r="K576" s="1333" t="e">
        <f>T(#REF!)</f>
        <v>#REF!</v>
      </c>
      <c r="L576" s="1333" t="e">
        <f>T(#REF!)</f>
        <v>#REF!</v>
      </c>
      <c r="M576" s="1334" t="e">
        <f>T(#REF!)</f>
        <v>#REF!</v>
      </c>
      <c r="N576" s="1331">
        <f>SUM(N577:O616)</f>
        <v>11</v>
      </c>
      <c r="O576" s="1332"/>
      <c r="P576" s="1328"/>
      <c r="Q576" s="1330"/>
      <c r="R576" s="1328"/>
      <c r="S576" s="1329"/>
      <c r="T576" s="1329"/>
      <c r="U576" s="1329"/>
      <c r="V576" s="1329"/>
      <c r="W576" s="1329"/>
      <c r="X576" s="1329"/>
      <c r="Y576" s="1329"/>
      <c r="Z576" s="1329"/>
      <c r="AA576" s="1329"/>
      <c r="AB576" s="1329"/>
      <c r="AC576" s="1329"/>
      <c r="AD576" s="1329"/>
      <c r="AE576" s="405">
        <f t="shared" si="8"/>
        <v>11</v>
      </c>
    </row>
    <row r="577" spans="3:31" ht="18" hidden="1" customHeight="1">
      <c r="C577" s="1323" t="str">
        <f>T(ESTIMATE!B595)</f>
        <v>Miscellaneous Specialties</v>
      </c>
      <c r="D577" s="1323" t="e">
        <f>T(#REF!)</f>
        <v>#REF!</v>
      </c>
      <c r="E577" s="1323" t="e">
        <f>T(#REF!)</f>
        <v>#REF!</v>
      </c>
      <c r="F577" s="1323" t="e">
        <f>T(#REF!)</f>
        <v>#REF!</v>
      </c>
      <c r="G577" s="1323" t="e">
        <f>T(#REF!)</f>
        <v>#REF!</v>
      </c>
      <c r="H577" s="1323"/>
      <c r="I577" s="1323"/>
      <c r="J577" s="1323" t="e">
        <f>T(#REF!)</f>
        <v>#REF!</v>
      </c>
      <c r="K577" s="1323" t="e">
        <f>T(#REF!)</f>
        <v>#REF!</v>
      </c>
      <c r="L577" s="1323" t="e">
        <f>T(#REF!)</f>
        <v>#REF!</v>
      </c>
      <c r="M577" s="1323" t="e">
        <f>T(#REF!)</f>
        <v>#REF!</v>
      </c>
      <c r="N577" s="1324">
        <f>ESTIMATE!R595</f>
        <v>0</v>
      </c>
      <c r="O577" s="1324"/>
      <c r="P577" s="1324" t="str">
        <f>T(ESTIMATE!U595)</f>
        <v/>
      </c>
      <c r="Q577" s="1324"/>
      <c r="R577" s="1322"/>
      <c r="S577" s="1322"/>
      <c r="T577" s="1322"/>
      <c r="U577" s="1322"/>
      <c r="V577" s="1322"/>
      <c r="W577" s="1322"/>
      <c r="X577" s="1322"/>
      <c r="Y577" s="1322"/>
      <c r="Z577" s="1322"/>
      <c r="AA577" s="1322"/>
      <c r="AB577" s="1322"/>
      <c r="AC577" s="1322"/>
      <c r="AD577" s="1322"/>
      <c r="AE577" s="405">
        <f t="shared" si="8"/>
        <v>0</v>
      </c>
    </row>
    <row r="578" spans="3:31" ht="18" hidden="1" customHeight="1">
      <c r="C578" s="1323" t="str">
        <f>T(ESTIMATE!B596)</f>
        <v>New mailbox</v>
      </c>
      <c r="D578" s="1323" t="e">
        <f>T(#REF!)</f>
        <v>#REF!</v>
      </c>
      <c r="E578" s="1323" t="e">
        <f>T(#REF!)</f>
        <v>#REF!</v>
      </c>
      <c r="F578" s="1323" t="e">
        <f>T(#REF!)</f>
        <v>#REF!</v>
      </c>
      <c r="G578" s="1323" t="e">
        <f>T(#REF!)</f>
        <v>#REF!</v>
      </c>
      <c r="H578" s="1323"/>
      <c r="I578" s="1323"/>
      <c r="J578" s="1323" t="e">
        <f>T(#REF!)</f>
        <v>#REF!</v>
      </c>
      <c r="K578" s="1323" t="e">
        <f>T(#REF!)</f>
        <v>#REF!</v>
      </c>
      <c r="L578" s="1323" t="e">
        <f>T(#REF!)</f>
        <v>#REF!</v>
      </c>
      <c r="M578" s="1323" t="e">
        <f>T(#REF!)</f>
        <v>#REF!</v>
      </c>
      <c r="N578" s="1324">
        <f>ESTIMATE!R596</f>
        <v>0</v>
      </c>
      <c r="O578" s="1324"/>
      <c r="P578" s="1324" t="str">
        <f>T(ESTIMATE!U596)</f>
        <v>ea</v>
      </c>
      <c r="Q578" s="1324"/>
      <c r="R578" s="1322"/>
      <c r="S578" s="1322"/>
      <c r="T578" s="1322"/>
      <c r="U578" s="1322"/>
      <c r="V578" s="1322"/>
      <c r="W578" s="1322"/>
      <c r="X578" s="1322"/>
      <c r="Y578" s="1322"/>
      <c r="Z578" s="1322"/>
      <c r="AA578" s="1322"/>
      <c r="AB578" s="1322"/>
      <c r="AC578" s="1322"/>
      <c r="AD578" s="1322"/>
      <c r="AE578" s="405">
        <f t="shared" si="8"/>
        <v>0</v>
      </c>
    </row>
    <row r="579" spans="3:31" ht="18" hidden="1" customHeight="1">
      <c r="C579" s="1323" t="str">
        <f>T(ESTIMATE!B597)</f>
        <v>New address #</v>
      </c>
      <c r="D579" s="1323" t="e">
        <f>T(#REF!)</f>
        <v>#REF!</v>
      </c>
      <c r="E579" s="1323" t="e">
        <f>T(#REF!)</f>
        <v>#REF!</v>
      </c>
      <c r="F579" s="1323" t="e">
        <f>T(#REF!)</f>
        <v>#REF!</v>
      </c>
      <c r="G579" s="1323" t="e">
        <f>T(#REF!)</f>
        <v>#REF!</v>
      </c>
      <c r="H579" s="1323"/>
      <c r="I579" s="1323"/>
      <c r="J579" s="1323" t="e">
        <f>T(#REF!)</f>
        <v>#REF!</v>
      </c>
      <c r="K579" s="1323" t="e">
        <f>T(#REF!)</f>
        <v>#REF!</v>
      </c>
      <c r="L579" s="1323" t="e">
        <f>T(#REF!)</f>
        <v>#REF!</v>
      </c>
      <c r="M579" s="1323" t="e">
        <f>T(#REF!)</f>
        <v>#REF!</v>
      </c>
      <c r="N579" s="1324">
        <f>ESTIMATE!R597</f>
        <v>1</v>
      </c>
      <c r="O579" s="1324"/>
      <c r="P579" s="1324" t="str">
        <f>T(ESTIMATE!U597)</f>
        <v>ea</v>
      </c>
      <c r="Q579" s="1324"/>
      <c r="R579" s="1322"/>
      <c r="S579" s="1322"/>
      <c r="T579" s="1322"/>
      <c r="U579" s="1322"/>
      <c r="V579" s="1322"/>
      <c r="W579" s="1322"/>
      <c r="X579" s="1322"/>
      <c r="Y579" s="1322"/>
      <c r="Z579" s="1322"/>
      <c r="AA579" s="1322"/>
      <c r="AB579" s="1322"/>
      <c r="AC579" s="1322"/>
      <c r="AD579" s="1322"/>
      <c r="AE579" s="405">
        <f t="shared" si="8"/>
        <v>1</v>
      </c>
    </row>
    <row r="580" spans="3:31" ht="18" hidden="1" customHeight="1">
      <c r="C580" s="1323" t="str">
        <f>T(ESTIMATE!B598)</f>
        <v>Shutters</v>
      </c>
      <c r="D580" s="1323" t="e">
        <f>T(#REF!)</f>
        <v>#REF!</v>
      </c>
      <c r="E580" s="1323" t="e">
        <f>T(#REF!)</f>
        <v>#REF!</v>
      </c>
      <c r="F580" s="1323" t="e">
        <f>T(#REF!)</f>
        <v>#REF!</v>
      </c>
      <c r="G580" s="1323" t="e">
        <f>T(#REF!)</f>
        <v>#REF!</v>
      </c>
      <c r="H580" s="1323"/>
      <c r="I580" s="1323"/>
      <c r="J580" s="1323" t="e">
        <f>T(#REF!)</f>
        <v>#REF!</v>
      </c>
      <c r="K580" s="1323" t="e">
        <f>T(#REF!)</f>
        <v>#REF!</v>
      </c>
      <c r="L580" s="1323" t="e">
        <f>T(#REF!)</f>
        <v>#REF!</v>
      </c>
      <c r="M580" s="1323" t="e">
        <f>T(#REF!)</f>
        <v>#REF!</v>
      </c>
      <c r="N580" s="1324">
        <f>ESTIMATE!R598</f>
        <v>10</v>
      </c>
      <c r="O580" s="1324"/>
      <c r="P580" s="1324" t="str">
        <f>T(ESTIMATE!U598)</f>
        <v>ea</v>
      </c>
      <c r="Q580" s="1324"/>
      <c r="R580" s="1322"/>
      <c r="S580" s="1322"/>
      <c r="T580" s="1322"/>
      <c r="U580" s="1322"/>
      <c r="V580" s="1322"/>
      <c r="W580" s="1322"/>
      <c r="X580" s="1322"/>
      <c r="Y580" s="1322"/>
      <c r="Z580" s="1322"/>
      <c r="AA580" s="1322"/>
      <c r="AB580" s="1322"/>
      <c r="AC580" s="1322"/>
      <c r="AD580" s="1322"/>
      <c r="AE580" s="405">
        <f t="shared" si="8"/>
        <v>10</v>
      </c>
    </row>
    <row r="581" spans="3:31" ht="18" hidden="1" customHeight="1">
      <c r="C581" s="1323" t="str">
        <f>T(ESTIMATE!B599)</f>
        <v/>
      </c>
      <c r="D581" s="1323" t="e">
        <f>T(#REF!)</f>
        <v>#REF!</v>
      </c>
      <c r="E581" s="1323" t="e">
        <f>T(#REF!)</f>
        <v>#REF!</v>
      </c>
      <c r="F581" s="1323" t="e">
        <f>T(#REF!)</f>
        <v>#REF!</v>
      </c>
      <c r="G581" s="1323" t="e">
        <f>T(#REF!)</f>
        <v>#REF!</v>
      </c>
      <c r="H581" s="1323"/>
      <c r="I581" s="1323"/>
      <c r="J581" s="1323" t="e">
        <f>T(#REF!)</f>
        <v>#REF!</v>
      </c>
      <c r="K581" s="1323" t="e">
        <f>T(#REF!)</f>
        <v>#REF!</v>
      </c>
      <c r="L581" s="1323" t="e">
        <f>T(#REF!)</f>
        <v>#REF!</v>
      </c>
      <c r="M581" s="1323" t="e">
        <f>T(#REF!)</f>
        <v>#REF!</v>
      </c>
      <c r="N581" s="1324">
        <f>ESTIMATE!R599</f>
        <v>0</v>
      </c>
      <c r="O581" s="1324"/>
      <c r="P581" s="1324" t="str">
        <f>T(ESTIMATE!U599)</f>
        <v/>
      </c>
      <c r="Q581" s="1324"/>
      <c r="R581" s="1322"/>
      <c r="S581" s="1322"/>
      <c r="T581" s="1322"/>
      <c r="U581" s="1322"/>
      <c r="V581" s="1322"/>
      <c r="W581" s="1322"/>
      <c r="X581" s="1322"/>
      <c r="Y581" s="1322"/>
      <c r="Z581" s="1322"/>
      <c r="AA581" s="1322"/>
      <c r="AB581" s="1322"/>
      <c r="AC581" s="1322"/>
      <c r="AD581" s="1322"/>
      <c r="AE581" s="405">
        <f t="shared" si="8"/>
        <v>0</v>
      </c>
    </row>
    <row r="582" spans="3:31" ht="18" hidden="1" customHeight="1">
      <c r="C582" s="1323" t="str">
        <f>T(ESTIMATE!B600)</f>
        <v/>
      </c>
      <c r="D582" s="1323" t="e">
        <f>T(#REF!)</f>
        <v>#REF!</v>
      </c>
      <c r="E582" s="1323" t="e">
        <f>T(#REF!)</f>
        <v>#REF!</v>
      </c>
      <c r="F582" s="1323" t="e">
        <f>T(#REF!)</f>
        <v>#REF!</v>
      </c>
      <c r="G582" s="1323" t="e">
        <f>T(#REF!)</f>
        <v>#REF!</v>
      </c>
      <c r="H582" s="1323"/>
      <c r="I582" s="1323"/>
      <c r="J582" s="1323" t="e">
        <f>T(#REF!)</f>
        <v>#REF!</v>
      </c>
      <c r="K582" s="1323" t="e">
        <f>T(#REF!)</f>
        <v>#REF!</v>
      </c>
      <c r="L582" s="1323" t="e">
        <f>T(#REF!)</f>
        <v>#REF!</v>
      </c>
      <c r="M582" s="1323" t="e">
        <f>T(#REF!)</f>
        <v>#REF!</v>
      </c>
      <c r="N582" s="1324">
        <f>ESTIMATE!R600</f>
        <v>0</v>
      </c>
      <c r="O582" s="1324"/>
      <c r="P582" s="1324" t="str">
        <f>T(ESTIMATE!U600)</f>
        <v/>
      </c>
      <c r="Q582" s="1324"/>
      <c r="R582" s="1322"/>
      <c r="S582" s="1322"/>
      <c r="T582" s="1322"/>
      <c r="U582" s="1322"/>
      <c r="V582" s="1322"/>
      <c r="W582" s="1322"/>
      <c r="X582" s="1322"/>
      <c r="Y582" s="1322"/>
      <c r="Z582" s="1322"/>
      <c r="AA582" s="1322"/>
      <c r="AB582" s="1322"/>
      <c r="AC582" s="1322"/>
      <c r="AD582" s="1322"/>
      <c r="AE582" s="405">
        <f t="shared" si="8"/>
        <v>0</v>
      </c>
    </row>
    <row r="583" spans="3:31" ht="18" hidden="1" customHeight="1">
      <c r="C583" s="1323" t="str">
        <f>T(ESTIMATE!B601)</f>
        <v>Misc. Exterior Structures</v>
      </c>
      <c r="D583" s="1323" t="e">
        <f>T(#REF!)</f>
        <v>#REF!</v>
      </c>
      <c r="E583" s="1323" t="e">
        <f>T(#REF!)</f>
        <v>#REF!</v>
      </c>
      <c r="F583" s="1323" t="e">
        <f>T(#REF!)</f>
        <v>#REF!</v>
      </c>
      <c r="G583" s="1323" t="e">
        <f>T(#REF!)</f>
        <v>#REF!</v>
      </c>
      <c r="H583" s="1323"/>
      <c r="I583" s="1323"/>
      <c r="J583" s="1323" t="e">
        <f>T(#REF!)</f>
        <v>#REF!</v>
      </c>
      <c r="K583" s="1323" t="e">
        <f>T(#REF!)</f>
        <v>#REF!</v>
      </c>
      <c r="L583" s="1323" t="e">
        <f>T(#REF!)</f>
        <v>#REF!</v>
      </c>
      <c r="M583" s="1323" t="e">
        <f>T(#REF!)</f>
        <v>#REF!</v>
      </c>
      <c r="N583" s="1324">
        <f>ESTIMATE!R601</f>
        <v>0</v>
      </c>
      <c r="O583" s="1324"/>
      <c r="P583" s="1324" t="str">
        <f>T(ESTIMATE!U601)</f>
        <v/>
      </c>
      <c r="Q583" s="1324"/>
      <c r="R583" s="1322"/>
      <c r="S583" s="1322"/>
      <c r="T583" s="1322"/>
      <c r="U583" s="1322"/>
      <c r="V583" s="1322"/>
      <c r="W583" s="1322"/>
      <c r="X583" s="1322"/>
      <c r="Y583" s="1322"/>
      <c r="Z583" s="1322"/>
      <c r="AA583" s="1322"/>
      <c r="AB583" s="1322"/>
      <c r="AC583" s="1322"/>
      <c r="AD583" s="1322"/>
      <c r="AE583" s="405">
        <f t="shared" si="8"/>
        <v>0</v>
      </c>
    </row>
    <row r="584" spans="3:31" ht="18" hidden="1" customHeight="1">
      <c r="C584" s="1323" t="str">
        <f>T(ESTIMATE!B602)</f>
        <v>Premanufactured carport</v>
      </c>
      <c r="D584" s="1323" t="e">
        <f>T(#REF!)</f>
        <v>#REF!</v>
      </c>
      <c r="E584" s="1323" t="e">
        <f>T(#REF!)</f>
        <v>#REF!</v>
      </c>
      <c r="F584" s="1323" t="e">
        <f>T(#REF!)</f>
        <v>#REF!</v>
      </c>
      <c r="G584" s="1323" t="e">
        <f>T(#REF!)</f>
        <v>#REF!</v>
      </c>
      <c r="H584" s="1323"/>
      <c r="I584" s="1323"/>
      <c r="J584" s="1323" t="e">
        <f>T(#REF!)</f>
        <v>#REF!</v>
      </c>
      <c r="K584" s="1323" t="e">
        <f>T(#REF!)</f>
        <v>#REF!</v>
      </c>
      <c r="L584" s="1323" t="e">
        <f>T(#REF!)</f>
        <v>#REF!</v>
      </c>
      <c r="M584" s="1323" t="e">
        <f>T(#REF!)</f>
        <v>#REF!</v>
      </c>
      <c r="N584" s="1324">
        <f>ESTIMATE!R602</f>
        <v>0</v>
      </c>
      <c r="O584" s="1324"/>
      <c r="P584" s="1324" t="str">
        <f>T(ESTIMATE!U602)</f>
        <v>ea</v>
      </c>
      <c r="Q584" s="1324"/>
      <c r="R584" s="1322"/>
      <c r="S584" s="1322"/>
      <c r="T584" s="1322"/>
      <c r="U584" s="1322"/>
      <c r="V584" s="1322"/>
      <c r="W584" s="1322"/>
      <c r="X584" s="1322"/>
      <c r="Y584" s="1322"/>
      <c r="Z584" s="1322"/>
      <c r="AA584" s="1322"/>
      <c r="AB584" s="1322"/>
      <c r="AC584" s="1322"/>
      <c r="AD584" s="1322"/>
      <c r="AE584" s="405">
        <f t="shared" si="8"/>
        <v>0</v>
      </c>
    </row>
    <row r="585" spans="3:31" ht="18" hidden="1" customHeight="1">
      <c r="C585" s="1323" t="str">
        <f>T(ESTIMATE!B603)</f>
        <v>Storage shed, wood</v>
      </c>
      <c r="D585" s="1323" t="e">
        <f>T(#REF!)</f>
        <v>#REF!</v>
      </c>
      <c r="E585" s="1323" t="e">
        <f>T(#REF!)</f>
        <v>#REF!</v>
      </c>
      <c r="F585" s="1323" t="e">
        <f>T(#REF!)</f>
        <v>#REF!</v>
      </c>
      <c r="G585" s="1323" t="e">
        <f>T(#REF!)</f>
        <v>#REF!</v>
      </c>
      <c r="H585" s="1323"/>
      <c r="I585" s="1323"/>
      <c r="J585" s="1323" t="e">
        <f>T(#REF!)</f>
        <v>#REF!</v>
      </c>
      <c r="K585" s="1323" t="e">
        <f>T(#REF!)</f>
        <v>#REF!</v>
      </c>
      <c r="L585" s="1323" t="e">
        <f>T(#REF!)</f>
        <v>#REF!</v>
      </c>
      <c r="M585" s="1323" t="e">
        <f>T(#REF!)</f>
        <v>#REF!</v>
      </c>
      <c r="N585" s="1324">
        <f>ESTIMATE!R603</f>
        <v>0</v>
      </c>
      <c r="O585" s="1324"/>
      <c r="P585" s="1324" t="str">
        <f>T(ESTIMATE!U603)</f>
        <v>ea</v>
      </c>
      <c r="Q585" s="1324"/>
      <c r="R585" s="1322"/>
      <c r="S585" s="1322"/>
      <c r="T585" s="1322"/>
      <c r="U585" s="1322"/>
      <c r="V585" s="1322"/>
      <c r="W585" s="1322"/>
      <c r="X585" s="1322"/>
      <c r="Y585" s="1322"/>
      <c r="Z585" s="1322"/>
      <c r="AA585" s="1322"/>
      <c r="AB585" s="1322"/>
      <c r="AC585" s="1322"/>
      <c r="AD585" s="1322"/>
      <c r="AE585" s="405">
        <f t="shared" si="8"/>
        <v>0</v>
      </c>
    </row>
    <row r="586" spans="3:31" ht="18" hidden="1" customHeight="1">
      <c r="C586" s="1323" t="str">
        <f>T(ESTIMATE!B604)</f>
        <v>Gazebo</v>
      </c>
      <c r="D586" s="1323" t="e">
        <f>T(#REF!)</f>
        <v>#REF!</v>
      </c>
      <c r="E586" s="1323" t="e">
        <f>T(#REF!)</f>
        <v>#REF!</v>
      </c>
      <c r="F586" s="1323" t="e">
        <f>T(#REF!)</f>
        <v>#REF!</v>
      </c>
      <c r="G586" s="1323" t="e">
        <f>T(#REF!)</f>
        <v>#REF!</v>
      </c>
      <c r="H586" s="1323"/>
      <c r="I586" s="1323"/>
      <c r="J586" s="1323" t="e">
        <f>T(#REF!)</f>
        <v>#REF!</v>
      </c>
      <c r="K586" s="1323" t="e">
        <f>T(#REF!)</f>
        <v>#REF!</v>
      </c>
      <c r="L586" s="1323" t="e">
        <f>T(#REF!)</f>
        <v>#REF!</v>
      </c>
      <c r="M586" s="1323" t="e">
        <f>T(#REF!)</f>
        <v>#REF!</v>
      </c>
      <c r="N586" s="1324">
        <f>ESTIMATE!R604</f>
        <v>0</v>
      </c>
      <c r="O586" s="1324"/>
      <c r="P586" s="1324" t="str">
        <f>T(ESTIMATE!U604)</f>
        <v>sf</v>
      </c>
      <c r="Q586" s="1324"/>
      <c r="R586" s="1322"/>
      <c r="S586" s="1322"/>
      <c r="T586" s="1322"/>
      <c r="U586" s="1322"/>
      <c r="V586" s="1322"/>
      <c r="W586" s="1322"/>
      <c r="X586" s="1322"/>
      <c r="Y586" s="1322"/>
      <c r="Z586" s="1322"/>
      <c r="AA586" s="1322"/>
      <c r="AB586" s="1322"/>
      <c r="AC586" s="1322"/>
      <c r="AD586" s="1322"/>
      <c r="AE586" s="405">
        <f t="shared" si="8"/>
        <v>0</v>
      </c>
    </row>
    <row r="587" spans="3:31" ht="18" hidden="1" customHeight="1">
      <c r="C587" s="1323" t="str">
        <f>T(ESTIMATE!B605)</f>
        <v>Covered patio, floor, roof frame, decking, treated</v>
      </c>
      <c r="D587" s="1323" t="e">
        <f>T(#REF!)</f>
        <v>#REF!</v>
      </c>
      <c r="E587" s="1323" t="e">
        <f>T(#REF!)</f>
        <v>#REF!</v>
      </c>
      <c r="F587" s="1323" t="e">
        <f>T(#REF!)</f>
        <v>#REF!</v>
      </c>
      <c r="G587" s="1323" t="e">
        <f>T(#REF!)</f>
        <v>#REF!</v>
      </c>
      <c r="H587" s="1323"/>
      <c r="I587" s="1323"/>
      <c r="J587" s="1323" t="e">
        <f>T(#REF!)</f>
        <v>#REF!</v>
      </c>
      <c r="K587" s="1323" t="e">
        <f>T(#REF!)</f>
        <v>#REF!</v>
      </c>
      <c r="L587" s="1323" t="e">
        <f>T(#REF!)</f>
        <v>#REF!</v>
      </c>
      <c r="M587" s="1323" t="e">
        <f>T(#REF!)</f>
        <v>#REF!</v>
      </c>
      <c r="N587" s="1324">
        <f>ESTIMATE!R605</f>
        <v>0</v>
      </c>
      <c r="O587" s="1324"/>
      <c r="P587" s="1324" t="str">
        <f>T(ESTIMATE!U605)</f>
        <v>sf</v>
      </c>
      <c r="Q587" s="1324"/>
      <c r="R587" s="1322"/>
      <c r="S587" s="1322"/>
      <c r="T587" s="1322"/>
      <c r="U587" s="1322"/>
      <c r="V587" s="1322"/>
      <c r="W587" s="1322"/>
      <c r="X587" s="1322"/>
      <c r="Y587" s="1322"/>
      <c r="Z587" s="1322"/>
      <c r="AA587" s="1322"/>
      <c r="AB587" s="1322"/>
      <c r="AC587" s="1322"/>
      <c r="AD587" s="1322"/>
      <c r="AE587" s="405">
        <f t="shared" si="8"/>
        <v>0</v>
      </c>
    </row>
    <row r="588" spans="3:31" ht="18" hidden="1" customHeight="1">
      <c r="C588" s="1323" t="str">
        <f>T(ESTIMATE!B606)</f>
        <v/>
      </c>
      <c r="D588" s="1323" t="e">
        <f>T(#REF!)</f>
        <v>#REF!</v>
      </c>
      <c r="E588" s="1323" t="e">
        <f>T(#REF!)</f>
        <v>#REF!</v>
      </c>
      <c r="F588" s="1323" t="e">
        <f>T(#REF!)</f>
        <v>#REF!</v>
      </c>
      <c r="G588" s="1323" t="e">
        <f>T(#REF!)</f>
        <v>#REF!</v>
      </c>
      <c r="H588" s="1323"/>
      <c r="I588" s="1323"/>
      <c r="J588" s="1323" t="e">
        <f>T(#REF!)</f>
        <v>#REF!</v>
      </c>
      <c r="K588" s="1323" t="e">
        <f>T(#REF!)</f>
        <v>#REF!</v>
      </c>
      <c r="L588" s="1323" t="e">
        <f>T(#REF!)</f>
        <v>#REF!</v>
      </c>
      <c r="M588" s="1323" t="e">
        <f>T(#REF!)</f>
        <v>#REF!</v>
      </c>
      <c r="N588" s="1324">
        <f>ESTIMATE!R606</f>
        <v>0</v>
      </c>
      <c r="O588" s="1324"/>
      <c r="P588" s="1324" t="str">
        <f>T(ESTIMATE!U606)</f>
        <v/>
      </c>
      <c r="Q588" s="1324"/>
      <c r="R588" s="1322"/>
      <c r="S588" s="1322"/>
      <c r="T588" s="1322"/>
      <c r="U588" s="1322"/>
      <c r="V588" s="1322"/>
      <c r="W588" s="1322"/>
      <c r="X588" s="1322"/>
      <c r="Y588" s="1322"/>
      <c r="Z588" s="1322"/>
      <c r="AA588" s="1322"/>
      <c r="AB588" s="1322"/>
      <c r="AC588" s="1322"/>
      <c r="AD588" s="1322"/>
      <c r="AE588" s="405">
        <f t="shared" si="8"/>
        <v>0</v>
      </c>
    </row>
    <row r="589" spans="3:31" ht="18" hidden="1" customHeight="1">
      <c r="C589" s="1323" t="str">
        <f>T(ESTIMATE!B607)</f>
        <v/>
      </c>
      <c r="D589" s="1323" t="e">
        <f>T(#REF!)</f>
        <v>#REF!</v>
      </c>
      <c r="E589" s="1323" t="e">
        <f>T(#REF!)</f>
        <v>#REF!</v>
      </c>
      <c r="F589" s="1323" t="e">
        <f>T(#REF!)</f>
        <v>#REF!</v>
      </c>
      <c r="G589" s="1323" t="e">
        <f>T(#REF!)</f>
        <v>#REF!</v>
      </c>
      <c r="H589" s="1323"/>
      <c r="I589" s="1323"/>
      <c r="J589" s="1323" t="e">
        <f>T(#REF!)</f>
        <v>#REF!</v>
      </c>
      <c r="K589" s="1323" t="e">
        <f>T(#REF!)</f>
        <v>#REF!</v>
      </c>
      <c r="L589" s="1323" t="e">
        <f>T(#REF!)</f>
        <v>#REF!</v>
      </c>
      <c r="M589" s="1323" t="e">
        <f>T(#REF!)</f>
        <v>#REF!</v>
      </c>
      <c r="N589" s="1324">
        <f>ESTIMATE!R607</f>
        <v>0</v>
      </c>
      <c r="O589" s="1324"/>
      <c r="P589" s="1324" t="str">
        <f>T(ESTIMATE!U607)</f>
        <v/>
      </c>
      <c r="Q589" s="1324"/>
      <c r="R589" s="1322"/>
      <c r="S589" s="1322"/>
      <c r="T589" s="1322"/>
      <c r="U589" s="1322"/>
      <c r="V589" s="1322"/>
      <c r="W589" s="1322"/>
      <c r="X589" s="1322"/>
      <c r="Y589" s="1322"/>
      <c r="Z589" s="1322"/>
      <c r="AA589" s="1322"/>
      <c r="AB589" s="1322"/>
      <c r="AC589" s="1322"/>
      <c r="AD589" s="1322"/>
      <c r="AE589" s="405">
        <f t="shared" si="8"/>
        <v>0</v>
      </c>
    </row>
    <row r="590" spans="3:31" ht="18" hidden="1" customHeight="1">
      <c r="C590" s="1323" t="str">
        <f>T(ESTIMATE!B608)</f>
        <v/>
      </c>
      <c r="D590" s="1323" t="e">
        <f>T(#REF!)</f>
        <v>#REF!</v>
      </c>
      <c r="E590" s="1323" t="e">
        <f>T(#REF!)</f>
        <v>#REF!</v>
      </c>
      <c r="F590" s="1323" t="e">
        <f>T(#REF!)</f>
        <v>#REF!</v>
      </c>
      <c r="G590" s="1323" t="e">
        <f>T(#REF!)</f>
        <v>#REF!</v>
      </c>
      <c r="H590" s="1323"/>
      <c r="I590" s="1323"/>
      <c r="J590" s="1323" t="e">
        <f>T(#REF!)</f>
        <v>#REF!</v>
      </c>
      <c r="K590" s="1323" t="e">
        <f>T(#REF!)</f>
        <v>#REF!</v>
      </c>
      <c r="L590" s="1323" t="e">
        <f>T(#REF!)</f>
        <v>#REF!</v>
      </c>
      <c r="M590" s="1323" t="e">
        <f>T(#REF!)</f>
        <v>#REF!</v>
      </c>
      <c r="N590" s="1324">
        <f>ESTIMATE!R608</f>
        <v>0</v>
      </c>
      <c r="O590" s="1324"/>
      <c r="P590" s="1324" t="str">
        <f>T(ESTIMATE!U608)</f>
        <v/>
      </c>
      <c r="Q590" s="1324"/>
      <c r="R590" s="1322"/>
      <c r="S590" s="1322"/>
      <c r="T590" s="1322"/>
      <c r="U590" s="1322"/>
      <c r="V590" s="1322"/>
      <c r="W590" s="1322"/>
      <c r="X590" s="1322"/>
      <c r="Y590" s="1322"/>
      <c r="Z590" s="1322"/>
      <c r="AA590" s="1322"/>
      <c r="AB590" s="1322"/>
      <c r="AC590" s="1322"/>
      <c r="AD590" s="1322"/>
      <c r="AE590" s="405">
        <f t="shared" si="8"/>
        <v>0</v>
      </c>
    </row>
    <row r="591" spans="3:31" ht="18" hidden="1" customHeight="1">
      <c r="C591" s="1323" t="str">
        <f>T(ESTIMATE!B609)</f>
        <v/>
      </c>
      <c r="D591" s="1323" t="e">
        <f>T(#REF!)</f>
        <v>#REF!</v>
      </c>
      <c r="E591" s="1323" t="e">
        <f>T(#REF!)</f>
        <v>#REF!</v>
      </c>
      <c r="F591" s="1323" t="e">
        <f>T(#REF!)</f>
        <v>#REF!</v>
      </c>
      <c r="G591" s="1323" t="e">
        <f>T(#REF!)</f>
        <v>#REF!</v>
      </c>
      <c r="H591" s="1323"/>
      <c r="I591" s="1323"/>
      <c r="J591" s="1323" t="e">
        <f>T(#REF!)</f>
        <v>#REF!</v>
      </c>
      <c r="K591" s="1323" t="e">
        <f>T(#REF!)</f>
        <v>#REF!</v>
      </c>
      <c r="L591" s="1323" t="e">
        <f>T(#REF!)</f>
        <v>#REF!</v>
      </c>
      <c r="M591" s="1323" t="e">
        <f>T(#REF!)</f>
        <v>#REF!</v>
      </c>
      <c r="N591" s="1324">
        <f>ESTIMATE!R609</f>
        <v>0</v>
      </c>
      <c r="O591" s="1324"/>
      <c r="P591" s="1324" t="str">
        <f>T(ESTIMATE!U609)</f>
        <v/>
      </c>
      <c r="Q591" s="1324"/>
      <c r="R591" s="1322"/>
      <c r="S591" s="1322"/>
      <c r="T591" s="1322"/>
      <c r="U591" s="1322"/>
      <c r="V591" s="1322"/>
      <c r="W591" s="1322"/>
      <c r="X591" s="1322"/>
      <c r="Y591" s="1322"/>
      <c r="Z591" s="1322"/>
      <c r="AA591" s="1322"/>
      <c r="AB591" s="1322"/>
      <c r="AC591" s="1322"/>
      <c r="AD591" s="1322"/>
      <c r="AE591" s="405">
        <f t="shared" si="8"/>
        <v>0</v>
      </c>
    </row>
    <row r="592" spans="3:31" ht="18" hidden="1" customHeight="1">
      <c r="C592" s="1323" t="str">
        <f>T(ESTIMATE!B610)</f>
        <v/>
      </c>
      <c r="D592" s="1323" t="e">
        <f>T(#REF!)</f>
        <v>#REF!</v>
      </c>
      <c r="E592" s="1323" t="e">
        <f>T(#REF!)</f>
        <v>#REF!</v>
      </c>
      <c r="F592" s="1323" t="e">
        <f>T(#REF!)</f>
        <v>#REF!</v>
      </c>
      <c r="G592" s="1323" t="e">
        <f>T(#REF!)</f>
        <v>#REF!</v>
      </c>
      <c r="H592" s="1323"/>
      <c r="I592" s="1323"/>
      <c r="J592" s="1323" t="e">
        <f>T(#REF!)</f>
        <v>#REF!</v>
      </c>
      <c r="K592" s="1323" t="e">
        <f>T(#REF!)</f>
        <v>#REF!</v>
      </c>
      <c r="L592" s="1323" t="e">
        <f>T(#REF!)</f>
        <v>#REF!</v>
      </c>
      <c r="M592" s="1323" t="e">
        <f>T(#REF!)</f>
        <v>#REF!</v>
      </c>
      <c r="N592" s="1324">
        <f>ESTIMATE!R610</f>
        <v>0</v>
      </c>
      <c r="O592" s="1324"/>
      <c r="P592" s="1324" t="str">
        <f>T(ESTIMATE!U610)</f>
        <v/>
      </c>
      <c r="Q592" s="1324"/>
      <c r="R592" s="1322"/>
      <c r="S592" s="1322"/>
      <c r="T592" s="1322"/>
      <c r="U592" s="1322"/>
      <c r="V592" s="1322"/>
      <c r="W592" s="1322"/>
      <c r="X592" s="1322"/>
      <c r="Y592" s="1322"/>
      <c r="Z592" s="1322"/>
      <c r="AA592" s="1322"/>
      <c r="AB592" s="1322"/>
      <c r="AC592" s="1322"/>
      <c r="AD592" s="1322"/>
      <c r="AE592" s="405">
        <f t="shared" si="8"/>
        <v>0</v>
      </c>
    </row>
    <row r="593" spans="3:31" ht="18" hidden="1" customHeight="1">
      <c r="C593" s="1323" t="str">
        <f>T(ESTIMATE!B611)</f>
        <v/>
      </c>
      <c r="D593" s="1323" t="e">
        <f>T(#REF!)</f>
        <v>#REF!</v>
      </c>
      <c r="E593" s="1323" t="e">
        <f>T(#REF!)</f>
        <v>#REF!</v>
      </c>
      <c r="F593" s="1323" t="e">
        <f>T(#REF!)</f>
        <v>#REF!</v>
      </c>
      <c r="G593" s="1323" t="e">
        <f>T(#REF!)</f>
        <v>#REF!</v>
      </c>
      <c r="H593" s="1323"/>
      <c r="I593" s="1323"/>
      <c r="J593" s="1323" t="e">
        <f>T(#REF!)</f>
        <v>#REF!</v>
      </c>
      <c r="K593" s="1323" t="e">
        <f>T(#REF!)</f>
        <v>#REF!</v>
      </c>
      <c r="L593" s="1323" t="e">
        <f>T(#REF!)</f>
        <v>#REF!</v>
      </c>
      <c r="M593" s="1323" t="e">
        <f>T(#REF!)</f>
        <v>#REF!</v>
      </c>
      <c r="N593" s="1324">
        <f>ESTIMATE!R611</f>
        <v>0</v>
      </c>
      <c r="O593" s="1324"/>
      <c r="P593" s="1324" t="str">
        <f>T(ESTIMATE!U611)</f>
        <v/>
      </c>
      <c r="Q593" s="1324"/>
      <c r="R593" s="1322"/>
      <c r="S593" s="1322"/>
      <c r="T593" s="1322"/>
      <c r="U593" s="1322"/>
      <c r="V593" s="1322"/>
      <c r="W593" s="1322"/>
      <c r="X593" s="1322"/>
      <c r="Y593" s="1322"/>
      <c r="Z593" s="1322"/>
      <c r="AA593" s="1322"/>
      <c r="AB593" s="1322"/>
      <c r="AC593" s="1322"/>
      <c r="AD593" s="1322"/>
      <c r="AE593" s="405">
        <f t="shared" si="8"/>
        <v>0</v>
      </c>
    </row>
    <row r="594" spans="3:31" ht="18" hidden="1" customHeight="1">
      <c r="C594" s="1323" t="str">
        <f>T(ESTIMATE!B612)</f>
        <v/>
      </c>
      <c r="D594" s="1323" t="e">
        <f>T(#REF!)</f>
        <v>#REF!</v>
      </c>
      <c r="E594" s="1323" t="e">
        <f>T(#REF!)</f>
        <v>#REF!</v>
      </c>
      <c r="F594" s="1323" t="e">
        <f>T(#REF!)</f>
        <v>#REF!</v>
      </c>
      <c r="G594" s="1323" t="e">
        <f>T(#REF!)</f>
        <v>#REF!</v>
      </c>
      <c r="H594" s="1323"/>
      <c r="I594" s="1323"/>
      <c r="J594" s="1323" t="e">
        <f>T(#REF!)</f>
        <v>#REF!</v>
      </c>
      <c r="K594" s="1323" t="e">
        <f>T(#REF!)</f>
        <v>#REF!</v>
      </c>
      <c r="L594" s="1323" t="e">
        <f>T(#REF!)</f>
        <v>#REF!</v>
      </c>
      <c r="M594" s="1323" t="e">
        <f>T(#REF!)</f>
        <v>#REF!</v>
      </c>
      <c r="N594" s="1324">
        <f>ESTIMATE!R612</f>
        <v>0</v>
      </c>
      <c r="O594" s="1324"/>
      <c r="P594" s="1324" t="str">
        <f>T(ESTIMATE!U612)</f>
        <v/>
      </c>
      <c r="Q594" s="1324"/>
      <c r="R594" s="1322"/>
      <c r="S594" s="1322"/>
      <c r="T594" s="1322"/>
      <c r="U594" s="1322"/>
      <c r="V594" s="1322"/>
      <c r="W594" s="1322"/>
      <c r="X594" s="1322"/>
      <c r="Y594" s="1322"/>
      <c r="Z594" s="1322"/>
      <c r="AA594" s="1322"/>
      <c r="AB594" s="1322"/>
      <c r="AC594" s="1322"/>
      <c r="AD594" s="1322"/>
      <c r="AE594" s="405">
        <f t="shared" si="8"/>
        <v>0</v>
      </c>
    </row>
    <row r="595" spans="3:31" ht="18" hidden="1" customHeight="1">
      <c r="C595" s="1323" t="str">
        <f>T(ESTIMATE!B613)</f>
        <v/>
      </c>
      <c r="D595" s="1323" t="e">
        <f>T(#REF!)</f>
        <v>#REF!</v>
      </c>
      <c r="E595" s="1323" t="e">
        <f>T(#REF!)</f>
        <v>#REF!</v>
      </c>
      <c r="F595" s="1323" t="e">
        <f>T(#REF!)</f>
        <v>#REF!</v>
      </c>
      <c r="G595" s="1323" t="e">
        <f>T(#REF!)</f>
        <v>#REF!</v>
      </c>
      <c r="H595" s="1323"/>
      <c r="I595" s="1323"/>
      <c r="J595" s="1323" t="e">
        <f>T(#REF!)</f>
        <v>#REF!</v>
      </c>
      <c r="K595" s="1323" t="e">
        <f>T(#REF!)</f>
        <v>#REF!</v>
      </c>
      <c r="L595" s="1323" t="e">
        <f>T(#REF!)</f>
        <v>#REF!</v>
      </c>
      <c r="M595" s="1323" t="e">
        <f>T(#REF!)</f>
        <v>#REF!</v>
      </c>
      <c r="N595" s="1324">
        <f>ESTIMATE!R613</f>
        <v>0</v>
      </c>
      <c r="O595" s="1324"/>
      <c r="P595" s="1324" t="str">
        <f>T(ESTIMATE!U613)</f>
        <v/>
      </c>
      <c r="Q595" s="1324"/>
      <c r="R595" s="1322"/>
      <c r="S595" s="1322"/>
      <c r="T595" s="1322"/>
      <c r="U595" s="1322"/>
      <c r="V595" s="1322"/>
      <c r="W595" s="1322"/>
      <c r="X595" s="1322"/>
      <c r="Y595" s="1322"/>
      <c r="Z595" s="1322"/>
      <c r="AA595" s="1322"/>
      <c r="AB595" s="1322"/>
      <c r="AC595" s="1322"/>
      <c r="AD595" s="1322"/>
      <c r="AE595" s="405">
        <f t="shared" si="8"/>
        <v>0</v>
      </c>
    </row>
    <row r="596" spans="3:31" ht="18" hidden="1" customHeight="1">
      <c r="C596" s="1323" t="str">
        <f>T(ESTIMATE!B614)</f>
        <v/>
      </c>
      <c r="D596" s="1323" t="e">
        <f>T(#REF!)</f>
        <v>#REF!</v>
      </c>
      <c r="E596" s="1323" t="e">
        <f>T(#REF!)</f>
        <v>#REF!</v>
      </c>
      <c r="F596" s="1323" t="e">
        <f>T(#REF!)</f>
        <v>#REF!</v>
      </c>
      <c r="G596" s="1323" t="e">
        <f>T(#REF!)</f>
        <v>#REF!</v>
      </c>
      <c r="H596" s="1323"/>
      <c r="I596" s="1323"/>
      <c r="J596" s="1323" t="e">
        <f>T(#REF!)</f>
        <v>#REF!</v>
      </c>
      <c r="K596" s="1323" t="e">
        <f>T(#REF!)</f>
        <v>#REF!</v>
      </c>
      <c r="L596" s="1323" t="e">
        <f>T(#REF!)</f>
        <v>#REF!</v>
      </c>
      <c r="M596" s="1323" t="e">
        <f>T(#REF!)</f>
        <v>#REF!</v>
      </c>
      <c r="N596" s="1324">
        <f>ESTIMATE!R614</f>
        <v>0</v>
      </c>
      <c r="O596" s="1324"/>
      <c r="P596" s="1324" t="str">
        <f>T(ESTIMATE!U614)</f>
        <v/>
      </c>
      <c r="Q596" s="1324"/>
      <c r="R596" s="1322"/>
      <c r="S596" s="1322"/>
      <c r="T596" s="1322"/>
      <c r="U596" s="1322"/>
      <c r="V596" s="1322"/>
      <c r="W596" s="1322"/>
      <c r="X596" s="1322"/>
      <c r="Y596" s="1322"/>
      <c r="Z596" s="1322"/>
      <c r="AA596" s="1322"/>
      <c r="AB596" s="1322"/>
      <c r="AC596" s="1322"/>
      <c r="AD596" s="1322"/>
      <c r="AE596" s="405">
        <f t="shared" si="8"/>
        <v>0</v>
      </c>
    </row>
    <row r="597" spans="3:31" ht="18" hidden="1" customHeight="1">
      <c r="C597" s="1323" t="str">
        <f>T(ESTIMATE!B615)</f>
        <v/>
      </c>
      <c r="D597" s="1323" t="e">
        <f>T(#REF!)</f>
        <v>#REF!</v>
      </c>
      <c r="E597" s="1323" t="e">
        <f>T(#REF!)</f>
        <v>#REF!</v>
      </c>
      <c r="F597" s="1323" t="e">
        <f>T(#REF!)</f>
        <v>#REF!</v>
      </c>
      <c r="G597" s="1323" t="e">
        <f>T(#REF!)</f>
        <v>#REF!</v>
      </c>
      <c r="H597" s="1323"/>
      <c r="I597" s="1323"/>
      <c r="J597" s="1323" t="e">
        <f>T(#REF!)</f>
        <v>#REF!</v>
      </c>
      <c r="K597" s="1323" t="e">
        <f>T(#REF!)</f>
        <v>#REF!</v>
      </c>
      <c r="L597" s="1323" t="e">
        <f>T(#REF!)</f>
        <v>#REF!</v>
      </c>
      <c r="M597" s="1323" t="e">
        <f>T(#REF!)</f>
        <v>#REF!</v>
      </c>
      <c r="N597" s="1324">
        <f>ESTIMATE!R615</f>
        <v>0</v>
      </c>
      <c r="O597" s="1324"/>
      <c r="P597" s="1324" t="str">
        <f>T(ESTIMATE!U615)</f>
        <v/>
      </c>
      <c r="Q597" s="1324"/>
      <c r="R597" s="1322"/>
      <c r="S597" s="1322"/>
      <c r="T597" s="1322"/>
      <c r="U597" s="1322"/>
      <c r="V597" s="1322"/>
      <c r="W597" s="1322"/>
      <c r="X597" s="1322"/>
      <c r="Y597" s="1322"/>
      <c r="Z597" s="1322"/>
      <c r="AA597" s="1322"/>
      <c r="AB597" s="1322"/>
      <c r="AC597" s="1322"/>
      <c r="AD597" s="1322"/>
      <c r="AE597" s="405">
        <f t="shared" si="8"/>
        <v>0</v>
      </c>
    </row>
    <row r="598" spans="3:31" ht="18" hidden="1" customHeight="1">
      <c r="C598" s="1323" t="str">
        <f>T(ESTIMATE!B616)</f>
        <v/>
      </c>
      <c r="D598" s="1323" t="e">
        <f>T(#REF!)</f>
        <v>#REF!</v>
      </c>
      <c r="E598" s="1323" t="e">
        <f>T(#REF!)</f>
        <v>#REF!</v>
      </c>
      <c r="F598" s="1323" t="e">
        <f>T(#REF!)</f>
        <v>#REF!</v>
      </c>
      <c r="G598" s="1323" t="e">
        <f>T(#REF!)</f>
        <v>#REF!</v>
      </c>
      <c r="H598" s="1323"/>
      <c r="I598" s="1323"/>
      <c r="J598" s="1323" t="e">
        <f>T(#REF!)</f>
        <v>#REF!</v>
      </c>
      <c r="K598" s="1323" t="e">
        <f>T(#REF!)</f>
        <v>#REF!</v>
      </c>
      <c r="L598" s="1323" t="e">
        <f>T(#REF!)</f>
        <v>#REF!</v>
      </c>
      <c r="M598" s="1323" t="e">
        <f>T(#REF!)</f>
        <v>#REF!</v>
      </c>
      <c r="N598" s="1324">
        <f>ESTIMATE!R616</f>
        <v>0</v>
      </c>
      <c r="O598" s="1324"/>
      <c r="P598" s="1324" t="str">
        <f>T(ESTIMATE!U616)</f>
        <v/>
      </c>
      <c r="Q598" s="1324"/>
      <c r="R598" s="1322"/>
      <c r="S598" s="1322"/>
      <c r="T598" s="1322"/>
      <c r="U598" s="1322"/>
      <c r="V598" s="1322"/>
      <c r="W598" s="1322"/>
      <c r="X598" s="1322"/>
      <c r="Y598" s="1322"/>
      <c r="Z598" s="1322"/>
      <c r="AA598" s="1322"/>
      <c r="AB598" s="1322"/>
      <c r="AC598" s="1322"/>
      <c r="AD598" s="1322"/>
      <c r="AE598" s="405">
        <f t="shared" si="8"/>
        <v>0</v>
      </c>
    </row>
    <row r="599" spans="3:31" ht="18" hidden="1" customHeight="1">
      <c r="C599" s="1323" t="str">
        <f>T(ESTIMATE!B617)</f>
        <v/>
      </c>
      <c r="D599" s="1323" t="e">
        <f>T(#REF!)</f>
        <v>#REF!</v>
      </c>
      <c r="E599" s="1323" t="e">
        <f>T(#REF!)</f>
        <v>#REF!</v>
      </c>
      <c r="F599" s="1323" t="e">
        <f>T(#REF!)</f>
        <v>#REF!</v>
      </c>
      <c r="G599" s="1323" t="e">
        <f>T(#REF!)</f>
        <v>#REF!</v>
      </c>
      <c r="H599" s="1323"/>
      <c r="I599" s="1323"/>
      <c r="J599" s="1323" t="e">
        <f>T(#REF!)</f>
        <v>#REF!</v>
      </c>
      <c r="K599" s="1323" t="e">
        <f>T(#REF!)</f>
        <v>#REF!</v>
      </c>
      <c r="L599" s="1323" t="e">
        <f>T(#REF!)</f>
        <v>#REF!</v>
      </c>
      <c r="M599" s="1323" t="e">
        <f>T(#REF!)</f>
        <v>#REF!</v>
      </c>
      <c r="N599" s="1324">
        <f>ESTIMATE!R617</f>
        <v>0</v>
      </c>
      <c r="O599" s="1324"/>
      <c r="P599" s="1324" t="str">
        <f>T(ESTIMATE!U617)</f>
        <v/>
      </c>
      <c r="Q599" s="1324"/>
      <c r="R599" s="1322"/>
      <c r="S599" s="1322"/>
      <c r="T599" s="1322"/>
      <c r="U599" s="1322"/>
      <c r="V599" s="1322"/>
      <c r="W599" s="1322"/>
      <c r="X599" s="1322"/>
      <c r="Y599" s="1322"/>
      <c r="Z599" s="1322"/>
      <c r="AA599" s="1322"/>
      <c r="AB599" s="1322"/>
      <c r="AC599" s="1322"/>
      <c r="AD599" s="1322"/>
      <c r="AE599" s="405">
        <f t="shared" si="8"/>
        <v>0</v>
      </c>
    </row>
    <row r="600" spans="3:31" ht="18" hidden="1" customHeight="1">
      <c r="C600" s="1323" t="str">
        <f>T(ESTIMATE!B618)</f>
        <v/>
      </c>
      <c r="D600" s="1323" t="e">
        <f>T(#REF!)</f>
        <v>#REF!</v>
      </c>
      <c r="E600" s="1323" t="e">
        <f>T(#REF!)</f>
        <v>#REF!</v>
      </c>
      <c r="F600" s="1323" t="e">
        <f>T(#REF!)</f>
        <v>#REF!</v>
      </c>
      <c r="G600" s="1323" t="e">
        <f>T(#REF!)</f>
        <v>#REF!</v>
      </c>
      <c r="H600" s="1323"/>
      <c r="I600" s="1323"/>
      <c r="J600" s="1323" t="e">
        <f>T(#REF!)</f>
        <v>#REF!</v>
      </c>
      <c r="K600" s="1323" t="e">
        <f>T(#REF!)</f>
        <v>#REF!</v>
      </c>
      <c r="L600" s="1323" t="e">
        <f>T(#REF!)</f>
        <v>#REF!</v>
      </c>
      <c r="M600" s="1323" t="e">
        <f>T(#REF!)</f>
        <v>#REF!</v>
      </c>
      <c r="N600" s="1324">
        <f>ESTIMATE!R618</f>
        <v>0</v>
      </c>
      <c r="O600" s="1324"/>
      <c r="P600" s="1324" t="str">
        <f>T(ESTIMATE!U618)</f>
        <v/>
      </c>
      <c r="Q600" s="1324"/>
      <c r="R600" s="1322"/>
      <c r="S600" s="1322"/>
      <c r="T600" s="1322"/>
      <c r="U600" s="1322"/>
      <c r="V600" s="1322"/>
      <c r="W600" s="1322"/>
      <c r="X600" s="1322"/>
      <c r="Y600" s="1322"/>
      <c r="Z600" s="1322"/>
      <c r="AA600" s="1322"/>
      <c r="AB600" s="1322"/>
      <c r="AC600" s="1322"/>
      <c r="AD600" s="1322"/>
      <c r="AE600" s="405">
        <f t="shared" si="8"/>
        <v>0</v>
      </c>
    </row>
    <row r="601" spans="3:31" ht="18" hidden="1" customHeight="1">
      <c r="C601" s="1323" t="str">
        <f>T(ESTIMATE!B619)</f>
        <v/>
      </c>
      <c r="D601" s="1323" t="e">
        <f>T(#REF!)</f>
        <v>#REF!</v>
      </c>
      <c r="E601" s="1323" t="e">
        <f>T(#REF!)</f>
        <v>#REF!</v>
      </c>
      <c r="F601" s="1323" t="e">
        <f>T(#REF!)</f>
        <v>#REF!</v>
      </c>
      <c r="G601" s="1323" t="e">
        <f>T(#REF!)</f>
        <v>#REF!</v>
      </c>
      <c r="H601" s="1323"/>
      <c r="I601" s="1323"/>
      <c r="J601" s="1323" t="e">
        <f>T(#REF!)</f>
        <v>#REF!</v>
      </c>
      <c r="K601" s="1323" t="e">
        <f>T(#REF!)</f>
        <v>#REF!</v>
      </c>
      <c r="L601" s="1323" t="e">
        <f>T(#REF!)</f>
        <v>#REF!</v>
      </c>
      <c r="M601" s="1323" t="e">
        <f>T(#REF!)</f>
        <v>#REF!</v>
      </c>
      <c r="N601" s="1324">
        <f>ESTIMATE!R619</f>
        <v>0</v>
      </c>
      <c r="O601" s="1324"/>
      <c r="P601" s="1324" t="str">
        <f>T(ESTIMATE!U619)</f>
        <v/>
      </c>
      <c r="Q601" s="1324"/>
      <c r="R601" s="1322"/>
      <c r="S601" s="1322"/>
      <c r="T601" s="1322"/>
      <c r="U601" s="1322"/>
      <c r="V601" s="1322"/>
      <c r="W601" s="1322"/>
      <c r="X601" s="1322"/>
      <c r="Y601" s="1322"/>
      <c r="Z601" s="1322"/>
      <c r="AA601" s="1322"/>
      <c r="AB601" s="1322"/>
      <c r="AC601" s="1322"/>
      <c r="AD601" s="1322"/>
      <c r="AE601" s="405">
        <f t="shared" si="8"/>
        <v>0</v>
      </c>
    </row>
    <row r="602" spans="3:31" ht="18" hidden="1" customHeight="1">
      <c r="C602" s="1323" t="str">
        <f>T(ESTIMATE!B620)</f>
        <v/>
      </c>
      <c r="D602" s="1323" t="e">
        <f>T(#REF!)</f>
        <v>#REF!</v>
      </c>
      <c r="E602" s="1323" t="e">
        <f>T(#REF!)</f>
        <v>#REF!</v>
      </c>
      <c r="F602" s="1323" t="e">
        <f>T(#REF!)</f>
        <v>#REF!</v>
      </c>
      <c r="G602" s="1323" t="e">
        <f>T(#REF!)</f>
        <v>#REF!</v>
      </c>
      <c r="H602" s="1323"/>
      <c r="I602" s="1323"/>
      <c r="J602" s="1323" t="e">
        <f>T(#REF!)</f>
        <v>#REF!</v>
      </c>
      <c r="K602" s="1323" t="e">
        <f>T(#REF!)</f>
        <v>#REF!</v>
      </c>
      <c r="L602" s="1323" t="e">
        <f>T(#REF!)</f>
        <v>#REF!</v>
      </c>
      <c r="M602" s="1323" t="e">
        <f>T(#REF!)</f>
        <v>#REF!</v>
      </c>
      <c r="N602" s="1324">
        <f>ESTIMATE!R620</f>
        <v>0</v>
      </c>
      <c r="O602" s="1324"/>
      <c r="P602" s="1324" t="str">
        <f>T(ESTIMATE!U620)</f>
        <v/>
      </c>
      <c r="Q602" s="1324"/>
      <c r="R602" s="1322"/>
      <c r="S602" s="1322"/>
      <c r="T602" s="1322"/>
      <c r="U602" s="1322"/>
      <c r="V602" s="1322"/>
      <c r="W602" s="1322"/>
      <c r="X602" s="1322"/>
      <c r="Y602" s="1322"/>
      <c r="Z602" s="1322"/>
      <c r="AA602" s="1322"/>
      <c r="AB602" s="1322"/>
      <c r="AC602" s="1322"/>
      <c r="AD602" s="1322"/>
      <c r="AE602" s="405">
        <f t="shared" si="8"/>
        <v>0</v>
      </c>
    </row>
    <row r="603" spans="3:31" ht="18" hidden="1" customHeight="1">
      <c r="C603" s="1323" t="str">
        <f>T(ESTIMATE!B621)</f>
        <v/>
      </c>
      <c r="D603" s="1323" t="e">
        <f>T(#REF!)</f>
        <v>#REF!</v>
      </c>
      <c r="E603" s="1323" t="e">
        <f>T(#REF!)</f>
        <v>#REF!</v>
      </c>
      <c r="F603" s="1323" t="e">
        <f>T(#REF!)</f>
        <v>#REF!</v>
      </c>
      <c r="G603" s="1323" t="e">
        <f>T(#REF!)</f>
        <v>#REF!</v>
      </c>
      <c r="H603" s="1323"/>
      <c r="I603" s="1323"/>
      <c r="J603" s="1323" t="e">
        <f>T(#REF!)</f>
        <v>#REF!</v>
      </c>
      <c r="K603" s="1323" t="e">
        <f>T(#REF!)</f>
        <v>#REF!</v>
      </c>
      <c r="L603" s="1323" t="e">
        <f>T(#REF!)</f>
        <v>#REF!</v>
      </c>
      <c r="M603" s="1323" t="e">
        <f>T(#REF!)</f>
        <v>#REF!</v>
      </c>
      <c r="N603" s="1324">
        <f>ESTIMATE!R621</f>
        <v>0</v>
      </c>
      <c r="O603" s="1324"/>
      <c r="P603" s="1324" t="str">
        <f>T(ESTIMATE!U621)</f>
        <v/>
      </c>
      <c r="Q603" s="1324"/>
      <c r="R603" s="1322"/>
      <c r="S603" s="1322"/>
      <c r="T603" s="1322"/>
      <c r="U603" s="1322"/>
      <c r="V603" s="1322"/>
      <c r="W603" s="1322"/>
      <c r="X603" s="1322"/>
      <c r="Y603" s="1322"/>
      <c r="Z603" s="1322"/>
      <c r="AA603" s="1322"/>
      <c r="AB603" s="1322"/>
      <c r="AC603" s="1322"/>
      <c r="AD603" s="1322"/>
      <c r="AE603" s="405">
        <f t="shared" si="8"/>
        <v>0</v>
      </c>
    </row>
    <row r="604" spans="3:31" ht="18" hidden="1" customHeight="1">
      <c r="C604" s="1323" t="str">
        <f>T(ESTIMATE!B622)</f>
        <v/>
      </c>
      <c r="D604" s="1323" t="e">
        <f>T(#REF!)</f>
        <v>#REF!</v>
      </c>
      <c r="E604" s="1323" t="e">
        <f>T(#REF!)</f>
        <v>#REF!</v>
      </c>
      <c r="F604" s="1323" t="e">
        <f>T(#REF!)</f>
        <v>#REF!</v>
      </c>
      <c r="G604" s="1323" t="e">
        <f>T(#REF!)</f>
        <v>#REF!</v>
      </c>
      <c r="H604" s="1323"/>
      <c r="I604" s="1323"/>
      <c r="J604" s="1323" t="e">
        <f>T(#REF!)</f>
        <v>#REF!</v>
      </c>
      <c r="K604" s="1323" t="e">
        <f>T(#REF!)</f>
        <v>#REF!</v>
      </c>
      <c r="L604" s="1323" t="e">
        <f>T(#REF!)</f>
        <v>#REF!</v>
      </c>
      <c r="M604" s="1323" t="e">
        <f>T(#REF!)</f>
        <v>#REF!</v>
      </c>
      <c r="N604" s="1324">
        <f>ESTIMATE!R622</f>
        <v>0</v>
      </c>
      <c r="O604" s="1324"/>
      <c r="P604" s="1324" t="str">
        <f>T(ESTIMATE!U622)</f>
        <v/>
      </c>
      <c r="Q604" s="1324"/>
      <c r="R604" s="1322"/>
      <c r="S604" s="1322"/>
      <c r="T604" s="1322"/>
      <c r="U604" s="1322"/>
      <c r="V604" s="1322"/>
      <c r="W604" s="1322"/>
      <c r="X604" s="1322"/>
      <c r="Y604" s="1322"/>
      <c r="Z604" s="1322"/>
      <c r="AA604" s="1322"/>
      <c r="AB604" s="1322"/>
      <c r="AC604" s="1322"/>
      <c r="AD604" s="1322"/>
      <c r="AE604" s="405">
        <f t="shared" si="8"/>
        <v>0</v>
      </c>
    </row>
    <row r="605" spans="3:31" ht="18" hidden="1" customHeight="1">
      <c r="C605" s="1323" t="str">
        <f>T(ESTIMATE!B623)</f>
        <v/>
      </c>
      <c r="D605" s="1323" t="e">
        <f>T(#REF!)</f>
        <v>#REF!</v>
      </c>
      <c r="E605" s="1323" t="e">
        <f>T(#REF!)</f>
        <v>#REF!</v>
      </c>
      <c r="F605" s="1323" t="e">
        <f>T(#REF!)</f>
        <v>#REF!</v>
      </c>
      <c r="G605" s="1323" t="e">
        <f>T(#REF!)</f>
        <v>#REF!</v>
      </c>
      <c r="H605" s="1323"/>
      <c r="I605" s="1323"/>
      <c r="J605" s="1323" t="e">
        <f>T(#REF!)</f>
        <v>#REF!</v>
      </c>
      <c r="K605" s="1323" t="e">
        <f>T(#REF!)</f>
        <v>#REF!</v>
      </c>
      <c r="L605" s="1323" t="e">
        <f>T(#REF!)</f>
        <v>#REF!</v>
      </c>
      <c r="M605" s="1323" t="e">
        <f>T(#REF!)</f>
        <v>#REF!</v>
      </c>
      <c r="N605" s="1324">
        <f>ESTIMATE!R623</f>
        <v>0</v>
      </c>
      <c r="O605" s="1324"/>
      <c r="P605" s="1324" t="str">
        <f>T(ESTIMATE!U623)</f>
        <v/>
      </c>
      <c r="Q605" s="1324"/>
      <c r="R605" s="1322"/>
      <c r="S605" s="1322"/>
      <c r="T605" s="1322"/>
      <c r="U605" s="1322"/>
      <c r="V605" s="1322"/>
      <c r="W605" s="1322"/>
      <c r="X605" s="1322"/>
      <c r="Y605" s="1322"/>
      <c r="Z605" s="1322"/>
      <c r="AA605" s="1322"/>
      <c r="AB605" s="1322"/>
      <c r="AC605" s="1322"/>
      <c r="AD605" s="1322"/>
      <c r="AE605" s="405">
        <f t="shared" si="8"/>
        <v>0</v>
      </c>
    </row>
    <row r="606" spans="3:31" ht="18" hidden="1" customHeight="1">
      <c r="C606" s="1323" t="str">
        <f>T(ESTIMATE!B624)</f>
        <v/>
      </c>
      <c r="D606" s="1323" t="e">
        <f>T(#REF!)</f>
        <v>#REF!</v>
      </c>
      <c r="E606" s="1323" t="e">
        <f>T(#REF!)</f>
        <v>#REF!</v>
      </c>
      <c r="F606" s="1323" t="e">
        <f>T(#REF!)</f>
        <v>#REF!</v>
      </c>
      <c r="G606" s="1323" t="e">
        <f>T(#REF!)</f>
        <v>#REF!</v>
      </c>
      <c r="H606" s="1323"/>
      <c r="I606" s="1323"/>
      <c r="J606" s="1323" t="e">
        <f>T(#REF!)</f>
        <v>#REF!</v>
      </c>
      <c r="K606" s="1323" t="e">
        <f>T(#REF!)</f>
        <v>#REF!</v>
      </c>
      <c r="L606" s="1323" t="e">
        <f>T(#REF!)</f>
        <v>#REF!</v>
      </c>
      <c r="M606" s="1323" t="e">
        <f>T(#REF!)</f>
        <v>#REF!</v>
      </c>
      <c r="N606" s="1324">
        <f>ESTIMATE!R624</f>
        <v>0</v>
      </c>
      <c r="O606" s="1324"/>
      <c r="P606" s="1324" t="str">
        <f>T(ESTIMATE!U624)</f>
        <v/>
      </c>
      <c r="Q606" s="1324"/>
      <c r="R606" s="1322"/>
      <c r="S606" s="1322"/>
      <c r="T606" s="1322"/>
      <c r="U606" s="1322"/>
      <c r="V606" s="1322"/>
      <c r="W606" s="1322"/>
      <c r="X606" s="1322"/>
      <c r="Y606" s="1322"/>
      <c r="Z606" s="1322"/>
      <c r="AA606" s="1322"/>
      <c r="AB606" s="1322"/>
      <c r="AC606" s="1322"/>
      <c r="AD606" s="1322"/>
      <c r="AE606" s="405">
        <f t="shared" si="8"/>
        <v>0</v>
      </c>
    </row>
    <row r="607" spans="3:31" ht="18" hidden="1" customHeight="1">
      <c r="C607" s="1323" t="str">
        <f>T(ESTIMATE!B625)</f>
        <v/>
      </c>
      <c r="D607" s="1323" t="e">
        <f>T(#REF!)</f>
        <v>#REF!</v>
      </c>
      <c r="E607" s="1323" t="e">
        <f>T(#REF!)</f>
        <v>#REF!</v>
      </c>
      <c r="F607" s="1323" t="e">
        <f>T(#REF!)</f>
        <v>#REF!</v>
      </c>
      <c r="G607" s="1323" t="e">
        <f>T(#REF!)</f>
        <v>#REF!</v>
      </c>
      <c r="H607" s="1323"/>
      <c r="I607" s="1323"/>
      <c r="J607" s="1323" t="e">
        <f>T(#REF!)</f>
        <v>#REF!</v>
      </c>
      <c r="K607" s="1323" t="e">
        <f>T(#REF!)</f>
        <v>#REF!</v>
      </c>
      <c r="L607" s="1323" t="e">
        <f>T(#REF!)</f>
        <v>#REF!</v>
      </c>
      <c r="M607" s="1323" t="e">
        <f>T(#REF!)</f>
        <v>#REF!</v>
      </c>
      <c r="N607" s="1324">
        <f>ESTIMATE!R625</f>
        <v>0</v>
      </c>
      <c r="O607" s="1324"/>
      <c r="P607" s="1324" t="str">
        <f>T(ESTIMATE!U625)</f>
        <v/>
      </c>
      <c r="Q607" s="1324"/>
      <c r="R607" s="1322"/>
      <c r="S607" s="1322"/>
      <c r="T607" s="1322"/>
      <c r="U607" s="1322"/>
      <c r="V607" s="1322"/>
      <c r="W607" s="1322"/>
      <c r="X607" s="1322"/>
      <c r="Y607" s="1322"/>
      <c r="Z607" s="1322"/>
      <c r="AA607" s="1322"/>
      <c r="AB607" s="1322"/>
      <c r="AC607" s="1322"/>
      <c r="AD607" s="1322"/>
      <c r="AE607" s="405">
        <f t="shared" ref="AE607:AE670" si="9">N607</f>
        <v>0</v>
      </c>
    </row>
    <row r="608" spans="3:31" ht="18" hidden="1" customHeight="1">
      <c r="C608" s="1323" t="str">
        <f>T(ESTIMATE!B626)</f>
        <v/>
      </c>
      <c r="D608" s="1323" t="e">
        <f>T(#REF!)</f>
        <v>#REF!</v>
      </c>
      <c r="E608" s="1323" t="e">
        <f>T(#REF!)</f>
        <v>#REF!</v>
      </c>
      <c r="F608" s="1323" t="e">
        <f>T(#REF!)</f>
        <v>#REF!</v>
      </c>
      <c r="G608" s="1323" t="e">
        <f>T(#REF!)</f>
        <v>#REF!</v>
      </c>
      <c r="H608" s="1323"/>
      <c r="I608" s="1323"/>
      <c r="J608" s="1323" t="e">
        <f>T(#REF!)</f>
        <v>#REF!</v>
      </c>
      <c r="K608" s="1323" t="e">
        <f>T(#REF!)</f>
        <v>#REF!</v>
      </c>
      <c r="L608" s="1323" t="e">
        <f>T(#REF!)</f>
        <v>#REF!</v>
      </c>
      <c r="M608" s="1323" t="e">
        <f>T(#REF!)</f>
        <v>#REF!</v>
      </c>
      <c r="N608" s="1324">
        <f>ESTIMATE!R626</f>
        <v>0</v>
      </c>
      <c r="O608" s="1324"/>
      <c r="P608" s="1324" t="str">
        <f>T(ESTIMATE!U626)</f>
        <v/>
      </c>
      <c r="Q608" s="1324"/>
      <c r="R608" s="1322"/>
      <c r="S608" s="1322"/>
      <c r="T608" s="1322"/>
      <c r="U608" s="1322"/>
      <c r="V608" s="1322"/>
      <c r="W608" s="1322"/>
      <c r="X608" s="1322"/>
      <c r="Y608" s="1322"/>
      <c r="Z608" s="1322"/>
      <c r="AA608" s="1322"/>
      <c r="AB608" s="1322"/>
      <c r="AC608" s="1322"/>
      <c r="AD608" s="1322"/>
      <c r="AE608" s="405">
        <f t="shared" si="9"/>
        <v>0</v>
      </c>
    </row>
    <row r="609" spans="3:31" ht="18" hidden="1" customHeight="1">
      <c r="C609" s="1323" t="str">
        <f>T(ESTIMATE!B627)</f>
        <v/>
      </c>
      <c r="D609" s="1323" t="e">
        <f>T(#REF!)</f>
        <v>#REF!</v>
      </c>
      <c r="E609" s="1323" t="e">
        <f>T(#REF!)</f>
        <v>#REF!</v>
      </c>
      <c r="F609" s="1323" t="e">
        <f>T(#REF!)</f>
        <v>#REF!</v>
      </c>
      <c r="G609" s="1323" t="e">
        <f>T(#REF!)</f>
        <v>#REF!</v>
      </c>
      <c r="H609" s="1323"/>
      <c r="I609" s="1323"/>
      <c r="J609" s="1323" t="e">
        <f>T(#REF!)</f>
        <v>#REF!</v>
      </c>
      <c r="K609" s="1323" t="e">
        <f>T(#REF!)</f>
        <v>#REF!</v>
      </c>
      <c r="L609" s="1323" t="e">
        <f>T(#REF!)</f>
        <v>#REF!</v>
      </c>
      <c r="M609" s="1323" t="e">
        <f>T(#REF!)</f>
        <v>#REF!</v>
      </c>
      <c r="N609" s="1324">
        <f>ESTIMATE!R627</f>
        <v>0</v>
      </c>
      <c r="O609" s="1324"/>
      <c r="P609" s="1324" t="str">
        <f>T(ESTIMATE!U627)</f>
        <v/>
      </c>
      <c r="Q609" s="1324"/>
      <c r="R609" s="1322"/>
      <c r="S609" s="1322"/>
      <c r="T609" s="1322"/>
      <c r="U609" s="1322"/>
      <c r="V609" s="1322"/>
      <c r="W609" s="1322"/>
      <c r="X609" s="1322"/>
      <c r="Y609" s="1322"/>
      <c r="Z609" s="1322"/>
      <c r="AA609" s="1322"/>
      <c r="AB609" s="1322"/>
      <c r="AC609" s="1322"/>
      <c r="AD609" s="1322"/>
      <c r="AE609" s="405">
        <f t="shared" si="9"/>
        <v>0</v>
      </c>
    </row>
    <row r="610" spans="3:31" ht="18" hidden="1" customHeight="1">
      <c r="C610" s="1323" t="str">
        <f>T(ESTIMATE!B628)</f>
        <v/>
      </c>
      <c r="D610" s="1323" t="e">
        <f>T(#REF!)</f>
        <v>#REF!</v>
      </c>
      <c r="E610" s="1323" t="e">
        <f>T(#REF!)</f>
        <v>#REF!</v>
      </c>
      <c r="F610" s="1323" t="e">
        <f>T(#REF!)</f>
        <v>#REF!</v>
      </c>
      <c r="G610" s="1323" t="e">
        <f>T(#REF!)</f>
        <v>#REF!</v>
      </c>
      <c r="H610" s="1323"/>
      <c r="I610" s="1323"/>
      <c r="J610" s="1323" t="e">
        <f>T(#REF!)</f>
        <v>#REF!</v>
      </c>
      <c r="K610" s="1323" t="e">
        <f>T(#REF!)</f>
        <v>#REF!</v>
      </c>
      <c r="L610" s="1323" t="e">
        <f>T(#REF!)</f>
        <v>#REF!</v>
      </c>
      <c r="M610" s="1323" t="e">
        <f>T(#REF!)</f>
        <v>#REF!</v>
      </c>
      <c r="N610" s="1324">
        <f>ESTIMATE!R628</f>
        <v>0</v>
      </c>
      <c r="O610" s="1324"/>
      <c r="P610" s="1324" t="str">
        <f>T(ESTIMATE!U628)</f>
        <v/>
      </c>
      <c r="Q610" s="1324"/>
      <c r="R610" s="1322"/>
      <c r="S610" s="1322"/>
      <c r="T610" s="1322"/>
      <c r="U610" s="1322"/>
      <c r="V610" s="1322"/>
      <c r="W610" s="1322"/>
      <c r="X610" s="1322"/>
      <c r="Y610" s="1322"/>
      <c r="Z610" s="1322"/>
      <c r="AA610" s="1322"/>
      <c r="AB610" s="1322"/>
      <c r="AC610" s="1322"/>
      <c r="AD610" s="1322"/>
      <c r="AE610" s="405">
        <f t="shared" si="9"/>
        <v>0</v>
      </c>
    </row>
    <row r="611" spans="3:31" ht="18" hidden="1" customHeight="1">
      <c r="C611" s="1323" t="str">
        <f>T(ESTIMATE!B629)</f>
        <v/>
      </c>
      <c r="D611" s="1323" t="e">
        <f>T(#REF!)</f>
        <v>#REF!</v>
      </c>
      <c r="E611" s="1323" t="e">
        <f>T(#REF!)</f>
        <v>#REF!</v>
      </c>
      <c r="F611" s="1323" t="e">
        <f>T(#REF!)</f>
        <v>#REF!</v>
      </c>
      <c r="G611" s="1323" t="e">
        <f>T(#REF!)</f>
        <v>#REF!</v>
      </c>
      <c r="H611" s="1323"/>
      <c r="I611" s="1323"/>
      <c r="J611" s="1323" t="e">
        <f>T(#REF!)</f>
        <v>#REF!</v>
      </c>
      <c r="K611" s="1323" t="e">
        <f>T(#REF!)</f>
        <v>#REF!</v>
      </c>
      <c r="L611" s="1323" t="e">
        <f>T(#REF!)</f>
        <v>#REF!</v>
      </c>
      <c r="M611" s="1323" t="e">
        <f>T(#REF!)</f>
        <v>#REF!</v>
      </c>
      <c r="N611" s="1324">
        <f>ESTIMATE!R629</f>
        <v>0</v>
      </c>
      <c r="O611" s="1324"/>
      <c r="P611" s="1324" t="str">
        <f>T(ESTIMATE!U629)</f>
        <v/>
      </c>
      <c r="Q611" s="1324"/>
      <c r="R611" s="1322"/>
      <c r="S611" s="1322"/>
      <c r="T611" s="1322"/>
      <c r="U611" s="1322"/>
      <c r="V611" s="1322"/>
      <c r="W611" s="1322"/>
      <c r="X611" s="1322"/>
      <c r="Y611" s="1322"/>
      <c r="Z611" s="1322"/>
      <c r="AA611" s="1322"/>
      <c r="AB611" s="1322"/>
      <c r="AC611" s="1322"/>
      <c r="AD611" s="1322"/>
      <c r="AE611" s="405">
        <f t="shared" si="9"/>
        <v>0</v>
      </c>
    </row>
    <row r="612" spans="3:31" ht="18" hidden="1" customHeight="1">
      <c r="C612" s="1323" t="str">
        <f>T(ESTIMATE!B630)</f>
        <v/>
      </c>
      <c r="D612" s="1323" t="e">
        <f>T(#REF!)</f>
        <v>#REF!</v>
      </c>
      <c r="E612" s="1323" t="e">
        <f>T(#REF!)</f>
        <v>#REF!</v>
      </c>
      <c r="F612" s="1323" t="e">
        <f>T(#REF!)</f>
        <v>#REF!</v>
      </c>
      <c r="G612" s="1323" t="e">
        <f>T(#REF!)</f>
        <v>#REF!</v>
      </c>
      <c r="H612" s="1323"/>
      <c r="I612" s="1323"/>
      <c r="J612" s="1323" t="e">
        <f>T(#REF!)</f>
        <v>#REF!</v>
      </c>
      <c r="K612" s="1323" t="e">
        <f>T(#REF!)</f>
        <v>#REF!</v>
      </c>
      <c r="L612" s="1323" t="e">
        <f>T(#REF!)</f>
        <v>#REF!</v>
      </c>
      <c r="M612" s="1323" t="e">
        <f>T(#REF!)</f>
        <v>#REF!</v>
      </c>
      <c r="N612" s="1324">
        <f>ESTIMATE!R630</f>
        <v>0</v>
      </c>
      <c r="O612" s="1324"/>
      <c r="P612" s="1324" t="str">
        <f>T(ESTIMATE!U630)</f>
        <v/>
      </c>
      <c r="Q612" s="1324"/>
      <c r="R612" s="1322"/>
      <c r="S612" s="1322"/>
      <c r="T612" s="1322"/>
      <c r="U612" s="1322"/>
      <c r="V612" s="1322"/>
      <c r="W612" s="1322"/>
      <c r="X612" s="1322"/>
      <c r="Y612" s="1322"/>
      <c r="Z612" s="1322"/>
      <c r="AA612" s="1322"/>
      <c r="AB612" s="1322"/>
      <c r="AC612" s="1322"/>
      <c r="AD612" s="1322"/>
      <c r="AE612" s="405">
        <f t="shared" si="9"/>
        <v>0</v>
      </c>
    </row>
    <row r="613" spans="3:31" ht="18" hidden="1" customHeight="1">
      <c r="C613" s="1323" t="str">
        <f>T(ESTIMATE!B631)</f>
        <v/>
      </c>
      <c r="D613" s="1323" t="e">
        <f>T(#REF!)</f>
        <v>#REF!</v>
      </c>
      <c r="E613" s="1323" t="e">
        <f>T(#REF!)</f>
        <v>#REF!</v>
      </c>
      <c r="F613" s="1323" t="e">
        <f>T(#REF!)</f>
        <v>#REF!</v>
      </c>
      <c r="G613" s="1323" t="e">
        <f>T(#REF!)</f>
        <v>#REF!</v>
      </c>
      <c r="H613" s="1323"/>
      <c r="I613" s="1323"/>
      <c r="J613" s="1323" t="e">
        <f>T(#REF!)</f>
        <v>#REF!</v>
      </c>
      <c r="K613" s="1323" t="e">
        <f>T(#REF!)</f>
        <v>#REF!</v>
      </c>
      <c r="L613" s="1323" t="e">
        <f>T(#REF!)</f>
        <v>#REF!</v>
      </c>
      <c r="M613" s="1323" t="e">
        <f>T(#REF!)</f>
        <v>#REF!</v>
      </c>
      <c r="N613" s="1324">
        <f>ESTIMATE!R631</f>
        <v>0</v>
      </c>
      <c r="O613" s="1324"/>
      <c r="P613" s="1324" t="str">
        <f>T(ESTIMATE!U631)</f>
        <v/>
      </c>
      <c r="Q613" s="1324"/>
      <c r="R613" s="1322"/>
      <c r="S613" s="1322"/>
      <c r="T613" s="1322"/>
      <c r="U613" s="1322"/>
      <c r="V613" s="1322"/>
      <c r="W613" s="1322"/>
      <c r="X613" s="1322"/>
      <c r="Y613" s="1322"/>
      <c r="Z613" s="1322"/>
      <c r="AA613" s="1322"/>
      <c r="AB613" s="1322"/>
      <c r="AC613" s="1322"/>
      <c r="AD613" s="1322"/>
      <c r="AE613" s="405">
        <f t="shared" si="9"/>
        <v>0</v>
      </c>
    </row>
    <row r="614" spans="3:31" ht="18" hidden="1" customHeight="1">
      <c r="C614" s="1323" t="str">
        <f>T(ESTIMATE!B632)</f>
        <v/>
      </c>
      <c r="D614" s="1323" t="e">
        <f>T(#REF!)</f>
        <v>#REF!</v>
      </c>
      <c r="E614" s="1323" t="e">
        <f>T(#REF!)</f>
        <v>#REF!</v>
      </c>
      <c r="F614" s="1323" t="e">
        <f>T(#REF!)</f>
        <v>#REF!</v>
      </c>
      <c r="G614" s="1323" t="e">
        <f>T(#REF!)</f>
        <v>#REF!</v>
      </c>
      <c r="H614" s="1323"/>
      <c r="I614" s="1323"/>
      <c r="J614" s="1323" t="e">
        <f>T(#REF!)</f>
        <v>#REF!</v>
      </c>
      <c r="K614" s="1323" t="e">
        <f>T(#REF!)</f>
        <v>#REF!</v>
      </c>
      <c r="L614" s="1323" t="e">
        <f>T(#REF!)</f>
        <v>#REF!</v>
      </c>
      <c r="M614" s="1323" t="e">
        <f>T(#REF!)</f>
        <v>#REF!</v>
      </c>
      <c r="N614" s="1324">
        <f>ESTIMATE!R632</f>
        <v>0</v>
      </c>
      <c r="O614" s="1324"/>
      <c r="P614" s="1324" t="str">
        <f>T(ESTIMATE!U632)</f>
        <v/>
      </c>
      <c r="Q614" s="1324"/>
      <c r="R614" s="1322"/>
      <c r="S614" s="1322"/>
      <c r="T614" s="1322"/>
      <c r="U614" s="1322"/>
      <c r="V614" s="1322"/>
      <c r="W614" s="1322"/>
      <c r="X614" s="1322"/>
      <c r="Y614" s="1322"/>
      <c r="Z614" s="1322"/>
      <c r="AA614" s="1322"/>
      <c r="AB614" s="1322"/>
      <c r="AC614" s="1322"/>
      <c r="AD614" s="1322"/>
      <c r="AE614" s="405">
        <f t="shared" si="9"/>
        <v>0</v>
      </c>
    </row>
    <row r="615" spans="3:31" ht="18" hidden="1" customHeight="1">
      <c r="C615" s="1323" t="str">
        <f>T(ESTIMATE!B633)</f>
        <v/>
      </c>
      <c r="D615" s="1323" t="e">
        <f>T(#REF!)</f>
        <v>#REF!</v>
      </c>
      <c r="E615" s="1323" t="e">
        <f>T(#REF!)</f>
        <v>#REF!</v>
      </c>
      <c r="F615" s="1323" t="e">
        <f>T(#REF!)</f>
        <v>#REF!</v>
      </c>
      <c r="G615" s="1323" t="e">
        <f>T(#REF!)</f>
        <v>#REF!</v>
      </c>
      <c r="H615" s="1323"/>
      <c r="I615" s="1323"/>
      <c r="J615" s="1323" t="e">
        <f>T(#REF!)</f>
        <v>#REF!</v>
      </c>
      <c r="K615" s="1323" t="e">
        <f>T(#REF!)</f>
        <v>#REF!</v>
      </c>
      <c r="L615" s="1323" t="e">
        <f>T(#REF!)</f>
        <v>#REF!</v>
      </c>
      <c r="M615" s="1323" t="e">
        <f>T(#REF!)</f>
        <v>#REF!</v>
      </c>
      <c r="N615" s="1324">
        <f>ESTIMATE!R633</f>
        <v>0</v>
      </c>
      <c r="O615" s="1324"/>
      <c r="P615" s="1324" t="str">
        <f>T(ESTIMATE!U633)</f>
        <v/>
      </c>
      <c r="Q615" s="1324"/>
      <c r="R615" s="1322"/>
      <c r="S615" s="1322"/>
      <c r="T615" s="1322"/>
      <c r="U615" s="1322"/>
      <c r="V615" s="1322"/>
      <c r="W615" s="1322"/>
      <c r="X615" s="1322"/>
      <c r="Y615" s="1322"/>
      <c r="Z615" s="1322"/>
      <c r="AA615" s="1322"/>
      <c r="AB615" s="1322"/>
      <c r="AC615" s="1322"/>
      <c r="AD615" s="1322"/>
      <c r="AE615" s="405">
        <f t="shared" si="9"/>
        <v>0</v>
      </c>
    </row>
    <row r="616" spans="3:31" ht="18" hidden="1" customHeight="1">
      <c r="C616" s="1323" t="str">
        <f>T(ESTIMATE!B634)</f>
        <v/>
      </c>
      <c r="D616" s="1323" t="e">
        <f>T(#REF!)</f>
        <v>#REF!</v>
      </c>
      <c r="E616" s="1323" t="e">
        <f>T(#REF!)</f>
        <v>#REF!</v>
      </c>
      <c r="F616" s="1323" t="e">
        <f>T(#REF!)</f>
        <v>#REF!</v>
      </c>
      <c r="G616" s="1323" t="e">
        <f>T(#REF!)</f>
        <v>#REF!</v>
      </c>
      <c r="H616" s="1323"/>
      <c r="I616" s="1323"/>
      <c r="J616" s="1323" t="e">
        <f>T(#REF!)</f>
        <v>#REF!</v>
      </c>
      <c r="K616" s="1323" t="e">
        <f>T(#REF!)</f>
        <v>#REF!</v>
      </c>
      <c r="L616" s="1323" t="e">
        <f>T(#REF!)</f>
        <v>#REF!</v>
      </c>
      <c r="M616" s="1323" t="e">
        <f>T(#REF!)</f>
        <v>#REF!</v>
      </c>
      <c r="N616" s="1324">
        <f>ESTIMATE!R634</f>
        <v>0</v>
      </c>
      <c r="O616" s="1324"/>
      <c r="P616" s="1324" t="str">
        <f>T(ESTIMATE!U634)</f>
        <v/>
      </c>
      <c r="Q616" s="1324"/>
      <c r="R616" s="1322"/>
      <c r="S616" s="1322"/>
      <c r="T616" s="1322"/>
      <c r="U616" s="1322"/>
      <c r="V616" s="1322"/>
      <c r="W616" s="1322"/>
      <c r="X616" s="1322"/>
      <c r="Y616" s="1322"/>
      <c r="Z616" s="1322"/>
      <c r="AA616" s="1322"/>
      <c r="AB616" s="1322"/>
      <c r="AC616" s="1322"/>
      <c r="AD616" s="1322"/>
      <c r="AE616" s="405">
        <f t="shared" si="9"/>
        <v>0</v>
      </c>
    </row>
    <row r="617" spans="3:31" ht="18" hidden="1" customHeight="1">
      <c r="C617" s="598"/>
      <c r="D617" s="599"/>
      <c r="E617" s="599"/>
      <c r="F617" s="599"/>
      <c r="G617" s="599"/>
      <c r="H617" s="599"/>
      <c r="I617" s="599"/>
      <c r="J617" s="599"/>
      <c r="K617" s="599"/>
      <c r="L617" s="599"/>
      <c r="M617" s="599"/>
      <c r="N617" s="1357">
        <f>N576</f>
        <v>11</v>
      </c>
      <c r="O617" s="1357"/>
      <c r="P617" s="1358"/>
      <c r="Q617" s="1359"/>
      <c r="R617" s="600"/>
      <c r="S617" s="600"/>
      <c r="T617" s="600"/>
      <c r="U617" s="600"/>
      <c r="V617" s="600"/>
      <c r="W617" s="600"/>
      <c r="X617" s="600"/>
      <c r="Y617" s="600"/>
      <c r="Z617" s="600"/>
      <c r="AA617" s="600"/>
      <c r="AB617" s="600"/>
      <c r="AC617" s="600"/>
      <c r="AD617" s="601"/>
      <c r="AE617" s="405">
        <f t="shared" si="9"/>
        <v>11</v>
      </c>
    </row>
    <row r="618" spans="3:31" ht="22" hidden="1" customHeight="1">
      <c r="C618" s="1333" t="str">
        <f>T(ESTIMATE!B639)</f>
        <v>EXTERIORS 1</v>
      </c>
      <c r="D618" s="1333" t="e">
        <f>T(#REF!)</f>
        <v>#REF!</v>
      </c>
      <c r="E618" s="1333" t="e">
        <f>T(#REF!)</f>
        <v>#REF!</v>
      </c>
      <c r="F618" s="1333" t="e">
        <f>T(#REF!)</f>
        <v>#REF!</v>
      </c>
      <c r="G618" s="1333" t="e">
        <f>T(#REF!)</f>
        <v>#REF!</v>
      </c>
      <c r="H618" s="1333"/>
      <c r="I618" s="1333"/>
      <c r="J618" s="1333" t="e">
        <f>T(#REF!)</f>
        <v>#REF!</v>
      </c>
      <c r="K618" s="1333" t="e">
        <f>T(#REF!)</f>
        <v>#REF!</v>
      </c>
      <c r="L618" s="1333" t="e">
        <f>T(#REF!)</f>
        <v>#REF!</v>
      </c>
      <c r="M618" s="1334" t="e">
        <f>T(#REF!)</f>
        <v>#REF!</v>
      </c>
      <c r="N618" s="1331">
        <f>SUM(N619:O658)</f>
        <v>0</v>
      </c>
      <c r="O618" s="1332"/>
      <c r="P618" s="1328"/>
      <c r="Q618" s="1330"/>
      <c r="R618" s="1328"/>
      <c r="S618" s="1329"/>
      <c r="T618" s="1329"/>
      <c r="U618" s="1329"/>
      <c r="V618" s="1329"/>
      <c r="W618" s="1329"/>
      <c r="X618" s="1329"/>
      <c r="Y618" s="1329"/>
      <c r="Z618" s="1329"/>
      <c r="AA618" s="1329"/>
      <c r="AB618" s="1329"/>
      <c r="AC618" s="1329"/>
      <c r="AD618" s="1329"/>
      <c r="AE618" s="405">
        <f t="shared" si="9"/>
        <v>0</v>
      </c>
    </row>
    <row r="619" spans="3:31" ht="18" hidden="1" customHeight="1">
      <c r="C619" s="1323" t="str">
        <f>T(ESTIMATE!B640)</f>
        <v/>
      </c>
      <c r="D619" s="1323" t="e">
        <f>T(#REF!)</f>
        <v>#REF!</v>
      </c>
      <c r="E619" s="1323" t="e">
        <f>T(#REF!)</f>
        <v>#REF!</v>
      </c>
      <c r="F619" s="1323" t="e">
        <f>T(#REF!)</f>
        <v>#REF!</v>
      </c>
      <c r="G619" s="1323" t="e">
        <f>T(#REF!)</f>
        <v>#REF!</v>
      </c>
      <c r="H619" s="1323"/>
      <c r="I619" s="1323"/>
      <c r="J619" s="1323" t="e">
        <f>T(#REF!)</f>
        <v>#REF!</v>
      </c>
      <c r="K619" s="1323" t="e">
        <f>T(#REF!)</f>
        <v>#REF!</v>
      </c>
      <c r="L619" s="1323" t="e">
        <f>T(#REF!)</f>
        <v>#REF!</v>
      </c>
      <c r="M619" s="1323" t="e">
        <f>T(#REF!)</f>
        <v>#REF!</v>
      </c>
      <c r="N619" s="1324">
        <f>ESTIMATE!R640</f>
        <v>0</v>
      </c>
      <c r="O619" s="1324"/>
      <c r="P619" s="1324" t="str">
        <f>T(ESTIMATE!U640)</f>
        <v/>
      </c>
      <c r="Q619" s="1324"/>
      <c r="R619" s="1322"/>
      <c r="S619" s="1322"/>
      <c r="T619" s="1322"/>
      <c r="U619" s="1322"/>
      <c r="V619" s="1322"/>
      <c r="W619" s="1322"/>
      <c r="X619" s="1322"/>
      <c r="Y619" s="1322"/>
      <c r="Z619" s="1322"/>
      <c r="AA619" s="1322"/>
      <c r="AB619" s="1322"/>
      <c r="AC619" s="1322"/>
      <c r="AD619" s="1322"/>
      <c r="AE619" s="405">
        <f t="shared" si="9"/>
        <v>0</v>
      </c>
    </row>
    <row r="620" spans="3:31" ht="18" hidden="1" customHeight="1">
      <c r="C620" s="1323" t="str">
        <f>T(ESTIMATE!B641)</f>
        <v/>
      </c>
      <c r="D620" s="1323" t="e">
        <f>T(#REF!)</f>
        <v>#REF!</v>
      </c>
      <c r="E620" s="1323" t="e">
        <f>T(#REF!)</f>
        <v>#REF!</v>
      </c>
      <c r="F620" s="1323" t="e">
        <f>T(#REF!)</f>
        <v>#REF!</v>
      </c>
      <c r="G620" s="1323" t="e">
        <f>T(#REF!)</f>
        <v>#REF!</v>
      </c>
      <c r="H620" s="1323"/>
      <c r="I620" s="1323"/>
      <c r="J620" s="1323" t="e">
        <f>T(#REF!)</f>
        <v>#REF!</v>
      </c>
      <c r="K620" s="1323" t="e">
        <f>T(#REF!)</f>
        <v>#REF!</v>
      </c>
      <c r="L620" s="1323" t="e">
        <f>T(#REF!)</f>
        <v>#REF!</v>
      </c>
      <c r="M620" s="1323" t="e">
        <f>T(#REF!)</f>
        <v>#REF!</v>
      </c>
      <c r="N620" s="1324">
        <f>ESTIMATE!R641</f>
        <v>0</v>
      </c>
      <c r="O620" s="1324"/>
      <c r="P620" s="1324" t="str">
        <f>T(ESTIMATE!U641)</f>
        <v/>
      </c>
      <c r="Q620" s="1324"/>
      <c r="R620" s="1322"/>
      <c r="S620" s="1322"/>
      <c r="T620" s="1322"/>
      <c r="U620" s="1322"/>
      <c r="V620" s="1322"/>
      <c r="W620" s="1322"/>
      <c r="X620" s="1322"/>
      <c r="Y620" s="1322"/>
      <c r="Z620" s="1322"/>
      <c r="AA620" s="1322"/>
      <c r="AB620" s="1322"/>
      <c r="AC620" s="1322"/>
      <c r="AD620" s="1322"/>
      <c r="AE620" s="405">
        <f t="shared" si="9"/>
        <v>0</v>
      </c>
    </row>
    <row r="621" spans="3:31" ht="18" hidden="1" customHeight="1">
      <c r="C621" s="1323" t="str">
        <f>T(ESTIMATE!B642)</f>
        <v/>
      </c>
      <c r="D621" s="1323" t="e">
        <f>T(#REF!)</f>
        <v>#REF!</v>
      </c>
      <c r="E621" s="1323" t="e">
        <f>T(#REF!)</f>
        <v>#REF!</v>
      </c>
      <c r="F621" s="1323" t="e">
        <f>T(#REF!)</f>
        <v>#REF!</v>
      </c>
      <c r="G621" s="1323" t="e">
        <f>T(#REF!)</f>
        <v>#REF!</v>
      </c>
      <c r="H621" s="1323"/>
      <c r="I621" s="1323"/>
      <c r="J621" s="1323" t="e">
        <f>T(#REF!)</f>
        <v>#REF!</v>
      </c>
      <c r="K621" s="1323" t="e">
        <f>T(#REF!)</f>
        <v>#REF!</v>
      </c>
      <c r="L621" s="1323" t="e">
        <f>T(#REF!)</f>
        <v>#REF!</v>
      </c>
      <c r="M621" s="1323" t="e">
        <f>T(#REF!)</f>
        <v>#REF!</v>
      </c>
      <c r="N621" s="1324">
        <f>ESTIMATE!R642</f>
        <v>0</v>
      </c>
      <c r="O621" s="1324"/>
      <c r="P621" s="1324" t="str">
        <f>T(ESTIMATE!U642)</f>
        <v/>
      </c>
      <c r="Q621" s="1324"/>
      <c r="R621" s="1322"/>
      <c r="S621" s="1322"/>
      <c r="T621" s="1322"/>
      <c r="U621" s="1322"/>
      <c r="V621" s="1322"/>
      <c r="W621" s="1322"/>
      <c r="X621" s="1322"/>
      <c r="Y621" s="1322"/>
      <c r="Z621" s="1322"/>
      <c r="AA621" s="1322"/>
      <c r="AB621" s="1322"/>
      <c r="AC621" s="1322"/>
      <c r="AD621" s="1322"/>
      <c r="AE621" s="405">
        <f t="shared" si="9"/>
        <v>0</v>
      </c>
    </row>
    <row r="622" spans="3:31" ht="18" hidden="1" customHeight="1">
      <c r="C622" s="1323" t="str">
        <f>T(ESTIMATE!B643)</f>
        <v/>
      </c>
      <c r="D622" s="1323" t="e">
        <f>T(#REF!)</f>
        <v>#REF!</v>
      </c>
      <c r="E622" s="1323" t="e">
        <f>T(#REF!)</f>
        <v>#REF!</v>
      </c>
      <c r="F622" s="1323" t="e">
        <f>T(#REF!)</f>
        <v>#REF!</v>
      </c>
      <c r="G622" s="1323" t="e">
        <f>T(#REF!)</f>
        <v>#REF!</v>
      </c>
      <c r="H622" s="1323"/>
      <c r="I622" s="1323"/>
      <c r="J622" s="1323" t="e">
        <f>T(#REF!)</f>
        <v>#REF!</v>
      </c>
      <c r="K622" s="1323" t="e">
        <f>T(#REF!)</f>
        <v>#REF!</v>
      </c>
      <c r="L622" s="1323" t="e">
        <f>T(#REF!)</f>
        <v>#REF!</v>
      </c>
      <c r="M622" s="1323" t="e">
        <f>T(#REF!)</f>
        <v>#REF!</v>
      </c>
      <c r="N622" s="1324">
        <f>ESTIMATE!R643</f>
        <v>0</v>
      </c>
      <c r="O622" s="1324"/>
      <c r="P622" s="1324" t="str">
        <f>T(ESTIMATE!U643)</f>
        <v/>
      </c>
      <c r="Q622" s="1324"/>
      <c r="R622" s="1322"/>
      <c r="S622" s="1322"/>
      <c r="T622" s="1322"/>
      <c r="U622" s="1322"/>
      <c r="V622" s="1322"/>
      <c r="W622" s="1322"/>
      <c r="X622" s="1322"/>
      <c r="Y622" s="1322"/>
      <c r="Z622" s="1322"/>
      <c r="AA622" s="1322"/>
      <c r="AB622" s="1322"/>
      <c r="AC622" s="1322"/>
      <c r="AD622" s="1322"/>
      <c r="AE622" s="405">
        <f t="shared" si="9"/>
        <v>0</v>
      </c>
    </row>
    <row r="623" spans="3:31" ht="18" hidden="1" customHeight="1">
      <c r="C623" s="1323" t="str">
        <f>T(ESTIMATE!B644)</f>
        <v/>
      </c>
      <c r="D623" s="1323" t="e">
        <f>T(#REF!)</f>
        <v>#REF!</v>
      </c>
      <c r="E623" s="1323" t="e">
        <f>T(#REF!)</f>
        <v>#REF!</v>
      </c>
      <c r="F623" s="1323" t="e">
        <f>T(#REF!)</f>
        <v>#REF!</v>
      </c>
      <c r="G623" s="1323" t="e">
        <f>T(#REF!)</f>
        <v>#REF!</v>
      </c>
      <c r="H623" s="1323"/>
      <c r="I623" s="1323"/>
      <c r="J623" s="1323" t="e">
        <f>T(#REF!)</f>
        <v>#REF!</v>
      </c>
      <c r="K623" s="1323" t="e">
        <f>T(#REF!)</f>
        <v>#REF!</v>
      </c>
      <c r="L623" s="1323" t="e">
        <f>T(#REF!)</f>
        <v>#REF!</v>
      </c>
      <c r="M623" s="1323" t="e">
        <f>T(#REF!)</f>
        <v>#REF!</v>
      </c>
      <c r="N623" s="1324">
        <f>ESTIMATE!R644</f>
        <v>0</v>
      </c>
      <c r="O623" s="1324"/>
      <c r="P623" s="1324" t="str">
        <f>T(ESTIMATE!U644)</f>
        <v/>
      </c>
      <c r="Q623" s="1324"/>
      <c r="R623" s="1322"/>
      <c r="S623" s="1322"/>
      <c r="T623" s="1322"/>
      <c r="U623" s="1322"/>
      <c r="V623" s="1322"/>
      <c r="W623" s="1322"/>
      <c r="X623" s="1322"/>
      <c r="Y623" s="1322"/>
      <c r="Z623" s="1322"/>
      <c r="AA623" s="1322"/>
      <c r="AB623" s="1322"/>
      <c r="AC623" s="1322"/>
      <c r="AD623" s="1322"/>
      <c r="AE623" s="405">
        <f t="shared" si="9"/>
        <v>0</v>
      </c>
    </row>
    <row r="624" spans="3:31" ht="18" hidden="1" customHeight="1">
      <c r="C624" s="1323" t="str">
        <f>T(ESTIMATE!B645)</f>
        <v/>
      </c>
      <c r="D624" s="1323" t="e">
        <f>T(#REF!)</f>
        <v>#REF!</v>
      </c>
      <c r="E624" s="1323" t="e">
        <f>T(#REF!)</f>
        <v>#REF!</v>
      </c>
      <c r="F624" s="1323" t="e">
        <f>T(#REF!)</f>
        <v>#REF!</v>
      </c>
      <c r="G624" s="1323" t="e">
        <f>T(#REF!)</f>
        <v>#REF!</v>
      </c>
      <c r="H624" s="1323"/>
      <c r="I624" s="1323"/>
      <c r="J624" s="1323" t="e">
        <f>T(#REF!)</f>
        <v>#REF!</v>
      </c>
      <c r="K624" s="1323" t="e">
        <f>T(#REF!)</f>
        <v>#REF!</v>
      </c>
      <c r="L624" s="1323" t="e">
        <f>T(#REF!)</f>
        <v>#REF!</v>
      </c>
      <c r="M624" s="1323" t="e">
        <f>T(#REF!)</f>
        <v>#REF!</v>
      </c>
      <c r="N624" s="1324">
        <f>ESTIMATE!R645</f>
        <v>0</v>
      </c>
      <c r="O624" s="1324"/>
      <c r="P624" s="1324" t="str">
        <f>T(ESTIMATE!U645)</f>
        <v/>
      </c>
      <c r="Q624" s="1324"/>
      <c r="R624" s="1322"/>
      <c r="S624" s="1322"/>
      <c r="T624" s="1322"/>
      <c r="U624" s="1322"/>
      <c r="V624" s="1322"/>
      <c r="W624" s="1322"/>
      <c r="X624" s="1322"/>
      <c r="Y624" s="1322"/>
      <c r="Z624" s="1322"/>
      <c r="AA624" s="1322"/>
      <c r="AB624" s="1322"/>
      <c r="AC624" s="1322"/>
      <c r="AD624" s="1322"/>
      <c r="AE624" s="405">
        <f t="shared" si="9"/>
        <v>0</v>
      </c>
    </row>
    <row r="625" spans="3:31" ht="18" hidden="1" customHeight="1">
      <c r="C625" s="1323" t="str">
        <f>T(ESTIMATE!B646)</f>
        <v/>
      </c>
      <c r="D625" s="1323" t="e">
        <f>T(#REF!)</f>
        <v>#REF!</v>
      </c>
      <c r="E625" s="1323" t="e">
        <f>T(#REF!)</f>
        <v>#REF!</v>
      </c>
      <c r="F625" s="1323" t="e">
        <f>T(#REF!)</f>
        <v>#REF!</v>
      </c>
      <c r="G625" s="1323" t="e">
        <f>T(#REF!)</f>
        <v>#REF!</v>
      </c>
      <c r="H625" s="1323"/>
      <c r="I625" s="1323"/>
      <c r="J625" s="1323" t="e">
        <f>T(#REF!)</f>
        <v>#REF!</v>
      </c>
      <c r="K625" s="1323" t="e">
        <f>T(#REF!)</f>
        <v>#REF!</v>
      </c>
      <c r="L625" s="1323" t="e">
        <f>T(#REF!)</f>
        <v>#REF!</v>
      </c>
      <c r="M625" s="1323" t="e">
        <f>T(#REF!)</f>
        <v>#REF!</v>
      </c>
      <c r="N625" s="1324">
        <f>ESTIMATE!R646</f>
        <v>0</v>
      </c>
      <c r="O625" s="1324"/>
      <c r="P625" s="1324" t="str">
        <f>T(ESTIMATE!U646)</f>
        <v/>
      </c>
      <c r="Q625" s="1324"/>
      <c r="R625" s="1322"/>
      <c r="S625" s="1322"/>
      <c r="T625" s="1322"/>
      <c r="U625" s="1322"/>
      <c r="V625" s="1322"/>
      <c r="W625" s="1322"/>
      <c r="X625" s="1322"/>
      <c r="Y625" s="1322"/>
      <c r="Z625" s="1322"/>
      <c r="AA625" s="1322"/>
      <c r="AB625" s="1322"/>
      <c r="AC625" s="1322"/>
      <c r="AD625" s="1322"/>
      <c r="AE625" s="405">
        <f t="shared" si="9"/>
        <v>0</v>
      </c>
    </row>
    <row r="626" spans="3:31" ht="18" hidden="1" customHeight="1">
      <c r="C626" s="1323" t="str">
        <f>T(ESTIMATE!B647)</f>
        <v/>
      </c>
      <c r="D626" s="1323" t="e">
        <f>T(#REF!)</f>
        <v>#REF!</v>
      </c>
      <c r="E626" s="1323" t="e">
        <f>T(#REF!)</f>
        <v>#REF!</v>
      </c>
      <c r="F626" s="1323" t="e">
        <f>T(#REF!)</f>
        <v>#REF!</v>
      </c>
      <c r="G626" s="1323" t="e">
        <f>T(#REF!)</f>
        <v>#REF!</v>
      </c>
      <c r="H626" s="1323"/>
      <c r="I626" s="1323"/>
      <c r="J626" s="1323" t="e">
        <f>T(#REF!)</f>
        <v>#REF!</v>
      </c>
      <c r="K626" s="1323" t="e">
        <f>T(#REF!)</f>
        <v>#REF!</v>
      </c>
      <c r="L626" s="1323" t="e">
        <f>T(#REF!)</f>
        <v>#REF!</v>
      </c>
      <c r="M626" s="1323" t="e">
        <f>T(#REF!)</f>
        <v>#REF!</v>
      </c>
      <c r="N626" s="1324">
        <f>ESTIMATE!R647</f>
        <v>0</v>
      </c>
      <c r="O626" s="1324"/>
      <c r="P626" s="1324" t="str">
        <f>T(ESTIMATE!U647)</f>
        <v/>
      </c>
      <c r="Q626" s="1324"/>
      <c r="R626" s="1322"/>
      <c r="S626" s="1322"/>
      <c r="T626" s="1322"/>
      <c r="U626" s="1322"/>
      <c r="V626" s="1322"/>
      <c r="W626" s="1322"/>
      <c r="X626" s="1322"/>
      <c r="Y626" s="1322"/>
      <c r="Z626" s="1322"/>
      <c r="AA626" s="1322"/>
      <c r="AB626" s="1322"/>
      <c r="AC626" s="1322"/>
      <c r="AD626" s="1322"/>
      <c r="AE626" s="405">
        <f t="shared" si="9"/>
        <v>0</v>
      </c>
    </row>
    <row r="627" spans="3:31" ht="18" hidden="1" customHeight="1">
      <c r="C627" s="1323" t="str">
        <f>T(ESTIMATE!B648)</f>
        <v/>
      </c>
      <c r="D627" s="1323" t="e">
        <f>T(#REF!)</f>
        <v>#REF!</v>
      </c>
      <c r="E627" s="1323" t="e">
        <f>T(#REF!)</f>
        <v>#REF!</v>
      </c>
      <c r="F627" s="1323" t="e">
        <f>T(#REF!)</f>
        <v>#REF!</v>
      </c>
      <c r="G627" s="1323" t="e">
        <f>T(#REF!)</f>
        <v>#REF!</v>
      </c>
      <c r="H627" s="1323"/>
      <c r="I627" s="1323"/>
      <c r="J627" s="1323" t="e">
        <f>T(#REF!)</f>
        <v>#REF!</v>
      </c>
      <c r="K627" s="1323" t="e">
        <f>T(#REF!)</f>
        <v>#REF!</v>
      </c>
      <c r="L627" s="1323" t="e">
        <f>T(#REF!)</f>
        <v>#REF!</v>
      </c>
      <c r="M627" s="1323" t="e">
        <f>T(#REF!)</f>
        <v>#REF!</v>
      </c>
      <c r="N627" s="1324">
        <f>ESTIMATE!R648</f>
        <v>0</v>
      </c>
      <c r="O627" s="1324"/>
      <c r="P627" s="1324" t="str">
        <f>T(ESTIMATE!U648)</f>
        <v/>
      </c>
      <c r="Q627" s="1324"/>
      <c r="R627" s="1322"/>
      <c r="S627" s="1322"/>
      <c r="T627" s="1322"/>
      <c r="U627" s="1322"/>
      <c r="V627" s="1322"/>
      <c r="W627" s="1322"/>
      <c r="X627" s="1322"/>
      <c r="Y627" s="1322"/>
      <c r="Z627" s="1322"/>
      <c r="AA627" s="1322"/>
      <c r="AB627" s="1322"/>
      <c r="AC627" s="1322"/>
      <c r="AD627" s="1322"/>
      <c r="AE627" s="405">
        <f t="shared" si="9"/>
        <v>0</v>
      </c>
    </row>
    <row r="628" spans="3:31" ht="18" hidden="1" customHeight="1">
      <c r="C628" s="1323" t="str">
        <f>T(ESTIMATE!B649)</f>
        <v/>
      </c>
      <c r="D628" s="1323" t="e">
        <f>T(#REF!)</f>
        <v>#REF!</v>
      </c>
      <c r="E628" s="1323" t="e">
        <f>T(#REF!)</f>
        <v>#REF!</v>
      </c>
      <c r="F628" s="1323" t="e">
        <f>T(#REF!)</f>
        <v>#REF!</v>
      </c>
      <c r="G628" s="1323" t="e">
        <f>T(#REF!)</f>
        <v>#REF!</v>
      </c>
      <c r="H628" s="1323"/>
      <c r="I628" s="1323"/>
      <c r="J628" s="1323" t="e">
        <f>T(#REF!)</f>
        <v>#REF!</v>
      </c>
      <c r="K628" s="1323" t="e">
        <f>T(#REF!)</f>
        <v>#REF!</v>
      </c>
      <c r="L628" s="1323" t="e">
        <f>T(#REF!)</f>
        <v>#REF!</v>
      </c>
      <c r="M628" s="1323" t="e">
        <f>T(#REF!)</f>
        <v>#REF!</v>
      </c>
      <c r="N628" s="1324">
        <f>ESTIMATE!R649</f>
        <v>0</v>
      </c>
      <c r="O628" s="1324"/>
      <c r="P628" s="1324" t="str">
        <f>T(ESTIMATE!U649)</f>
        <v/>
      </c>
      <c r="Q628" s="1324"/>
      <c r="R628" s="1322"/>
      <c r="S628" s="1322"/>
      <c r="T628" s="1322"/>
      <c r="U628" s="1322"/>
      <c r="V628" s="1322"/>
      <c r="W628" s="1322"/>
      <c r="X628" s="1322"/>
      <c r="Y628" s="1322"/>
      <c r="Z628" s="1322"/>
      <c r="AA628" s="1322"/>
      <c r="AB628" s="1322"/>
      <c r="AC628" s="1322"/>
      <c r="AD628" s="1322"/>
      <c r="AE628" s="405">
        <f t="shared" si="9"/>
        <v>0</v>
      </c>
    </row>
    <row r="629" spans="3:31" ht="18" hidden="1" customHeight="1">
      <c r="C629" s="1323" t="str">
        <f>T(ESTIMATE!B650)</f>
        <v/>
      </c>
      <c r="D629" s="1323" t="e">
        <f>T(#REF!)</f>
        <v>#REF!</v>
      </c>
      <c r="E629" s="1323" t="e">
        <f>T(#REF!)</f>
        <v>#REF!</v>
      </c>
      <c r="F629" s="1323" t="e">
        <f>T(#REF!)</f>
        <v>#REF!</v>
      </c>
      <c r="G629" s="1323" t="e">
        <f>T(#REF!)</f>
        <v>#REF!</v>
      </c>
      <c r="H629" s="1323"/>
      <c r="I629" s="1323"/>
      <c r="J629" s="1323" t="e">
        <f>T(#REF!)</f>
        <v>#REF!</v>
      </c>
      <c r="K629" s="1323" t="e">
        <f>T(#REF!)</f>
        <v>#REF!</v>
      </c>
      <c r="L629" s="1323" t="e">
        <f>T(#REF!)</f>
        <v>#REF!</v>
      </c>
      <c r="M629" s="1323" t="e">
        <f>T(#REF!)</f>
        <v>#REF!</v>
      </c>
      <c r="N629" s="1324">
        <f>ESTIMATE!R650</f>
        <v>0</v>
      </c>
      <c r="O629" s="1324"/>
      <c r="P629" s="1324" t="str">
        <f>T(ESTIMATE!U650)</f>
        <v/>
      </c>
      <c r="Q629" s="1324"/>
      <c r="R629" s="1322"/>
      <c r="S629" s="1322"/>
      <c r="T629" s="1322"/>
      <c r="U629" s="1322"/>
      <c r="V629" s="1322"/>
      <c r="W629" s="1322"/>
      <c r="X629" s="1322"/>
      <c r="Y629" s="1322"/>
      <c r="Z629" s="1322"/>
      <c r="AA629" s="1322"/>
      <c r="AB629" s="1322"/>
      <c r="AC629" s="1322"/>
      <c r="AD629" s="1322"/>
      <c r="AE629" s="405">
        <f t="shared" si="9"/>
        <v>0</v>
      </c>
    </row>
    <row r="630" spans="3:31" ht="18" hidden="1" customHeight="1">
      <c r="C630" s="1323" t="str">
        <f>T(ESTIMATE!B651)</f>
        <v/>
      </c>
      <c r="D630" s="1323" t="e">
        <f>T(#REF!)</f>
        <v>#REF!</v>
      </c>
      <c r="E630" s="1323" t="e">
        <f>T(#REF!)</f>
        <v>#REF!</v>
      </c>
      <c r="F630" s="1323" t="e">
        <f>T(#REF!)</f>
        <v>#REF!</v>
      </c>
      <c r="G630" s="1323" t="e">
        <f>T(#REF!)</f>
        <v>#REF!</v>
      </c>
      <c r="H630" s="1323"/>
      <c r="I630" s="1323"/>
      <c r="J630" s="1323" t="e">
        <f>T(#REF!)</f>
        <v>#REF!</v>
      </c>
      <c r="K630" s="1323" t="e">
        <f>T(#REF!)</f>
        <v>#REF!</v>
      </c>
      <c r="L630" s="1323" t="e">
        <f>T(#REF!)</f>
        <v>#REF!</v>
      </c>
      <c r="M630" s="1323" t="e">
        <f>T(#REF!)</f>
        <v>#REF!</v>
      </c>
      <c r="N630" s="1324">
        <f>ESTIMATE!R651</f>
        <v>0</v>
      </c>
      <c r="O630" s="1324"/>
      <c r="P630" s="1324" t="str">
        <f>T(ESTIMATE!U651)</f>
        <v/>
      </c>
      <c r="Q630" s="1324"/>
      <c r="R630" s="1322"/>
      <c r="S630" s="1322"/>
      <c r="T630" s="1322"/>
      <c r="U630" s="1322"/>
      <c r="V630" s="1322"/>
      <c r="W630" s="1322"/>
      <c r="X630" s="1322"/>
      <c r="Y630" s="1322"/>
      <c r="Z630" s="1322"/>
      <c r="AA630" s="1322"/>
      <c r="AB630" s="1322"/>
      <c r="AC630" s="1322"/>
      <c r="AD630" s="1322"/>
      <c r="AE630" s="405">
        <f t="shared" si="9"/>
        <v>0</v>
      </c>
    </row>
    <row r="631" spans="3:31" ht="18" hidden="1" customHeight="1">
      <c r="C631" s="1323" t="str">
        <f>T(ESTIMATE!B652)</f>
        <v/>
      </c>
      <c r="D631" s="1323" t="e">
        <f>T(#REF!)</f>
        <v>#REF!</v>
      </c>
      <c r="E631" s="1323" t="e">
        <f>T(#REF!)</f>
        <v>#REF!</v>
      </c>
      <c r="F631" s="1323" t="e">
        <f>T(#REF!)</f>
        <v>#REF!</v>
      </c>
      <c r="G631" s="1323" t="e">
        <f>T(#REF!)</f>
        <v>#REF!</v>
      </c>
      <c r="H631" s="1323"/>
      <c r="I631" s="1323"/>
      <c r="J631" s="1323" t="e">
        <f>T(#REF!)</f>
        <v>#REF!</v>
      </c>
      <c r="K631" s="1323" t="e">
        <f>T(#REF!)</f>
        <v>#REF!</v>
      </c>
      <c r="L631" s="1323" t="e">
        <f>T(#REF!)</f>
        <v>#REF!</v>
      </c>
      <c r="M631" s="1323" t="e">
        <f>T(#REF!)</f>
        <v>#REF!</v>
      </c>
      <c r="N631" s="1324">
        <f>ESTIMATE!R652</f>
        <v>0</v>
      </c>
      <c r="O631" s="1324"/>
      <c r="P631" s="1324" t="str">
        <f>T(ESTIMATE!U652)</f>
        <v/>
      </c>
      <c r="Q631" s="1324"/>
      <c r="R631" s="1322"/>
      <c r="S631" s="1322"/>
      <c r="T631" s="1322"/>
      <c r="U631" s="1322"/>
      <c r="V631" s="1322"/>
      <c r="W631" s="1322"/>
      <c r="X631" s="1322"/>
      <c r="Y631" s="1322"/>
      <c r="Z631" s="1322"/>
      <c r="AA631" s="1322"/>
      <c r="AB631" s="1322"/>
      <c r="AC631" s="1322"/>
      <c r="AD631" s="1322"/>
      <c r="AE631" s="405">
        <f t="shared" si="9"/>
        <v>0</v>
      </c>
    </row>
    <row r="632" spans="3:31" ht="18" hidden="1" customHeight="1">
      <c r="C632" s="1323" t="str">
        <f>T(ESTIMATE!B653)</f>
        <v/>
      </c>
      <c r="D632" s="1323" t="e">
        <f>T(#REF!)</f>
        <v>#REF!</v>
      </c>
      <c r="E632" s="1323" t="e">
        <f>T(#REF!)</f>
        <v>#REF!</v>
      </c>
      <c r="F632" s="1323" t="e">
        <f>T(#REF!)</f>
        <v>#REF!</v>
      </c>
      <c r="G632" s="1323" t="e">
        <f>T(#REF!)</f>
        <v>#REF!</v>
      </c>
      <c r="H632" s="1323"/>
      <c r="I632" s="1323"/>
      <c r="J632" s="1323" t="e">
        <f>T(#REF!)</f>
        <v>#REF!</v>
      </c>
      <c r="K632" s="1323" t="e">
        <f>T(#REF!)</f>
        <v>#REF!</v>
      </c>
      <c r="L632" s="1323" t="e">
        <f>T(#REF!)</f>
        <v>#REF!</v>
      </c>
      <c r="M632" s="1323" t="e">
        <f>T(#REF!)</f>
        <v>#REF!</v>
      </c>
      <c r="N632" s="1324">
        <f>ESTIMATE!R653</f>
        <v>0</v>
      </c>
      <c r="O632" s="1324"/>
      <c r="P632" s="1324" t="str">
        <f>T(ESTIMATE!U653)</f>
        <v/>
      </c>
      <c r="Q632" s="1324"/>
      <c r="R632" s="1322"/>
      <c r="S632" s="1322"/>
      <c r="T632" s="1322"/>
      <c r="U632" s="1322"/>
      <c r="V632" s="1322"/>
      <c r="W632" s="1322"/>
      <c r="X632" s="1322"/>
      <c r="Y632" s="1322"/>
      <c r="Z632" s="1322"/>
      <c r="AA632" s="1322"/>
      <c r="AB632" s="1322"/>
      <c r="AC632" s="1322"/>
      <c r="AD632" s="1322"/>
      <c r="AE632" s="405">
        <f t="shared" si="9"/>
        <v>0</v>
      </c>
    </row>
    <row r="633" spans="3:31" ht="18" hidden="1" customHeight="1">
      <c r="C633" s="1323" t="str">
        <f>T(ESTIMATE!B654)</f>
        <v/>
      </c>
      <c r="D633" s="1323" t="e">
        <f>T(#REF!)</f>
        <v>#REF!</v>
      </c>
      <c r="E633" s="1323" t="e">
        <f>T(#REF!)</f>
        <v>#REF!</v>
      </c>
      <c r="F633" s="1323" t="e">
        <f>T(#REF!)</f>
        <v>#REF!</v>
      </c>
      <c r="G633" s="1323" t="e">
        <f>T(#REF!)</f>
        <v>#REF!</v>
      </c>
      <c r="H633" s="1323"/>
      <c r="I633" s="1323"/>
      <c r="J633" s="1323" t="e">
        <f>T(#REF!)</f>
        <v>#REF!</v>
      </c>
      <c r="K633" s="1323" t="e">
        <f>T(#REF!)</f>
        <v>#REF!</v>
      </c>
      <c r="L633" s="1323" t="e">
        <f>T(#REF!)</f>
        <v>#REF!</v>
      </c>
      <c r="M633" s="1323" t="e">
        <f>T(#REF!)</f>
        <v>#REF!</v>
      </c>
      <c r="N633" s="1324">
        <f>ESTIMATE!R654</f>
        <v>0</v>
      </c>
      <c r="O633" s="1324"/>
      <c r="P633" s="1324" t="str">
        <f>T(ESTIMATE!U654)</f>
        <v/>
      </c>
      <c r="Q633" s="1324"/>
      <c r="R633" s="1322"/>
      <c r="S633" s="1322"/>
      <c r="T633" s="1322"/>
      <c r="U633" s="1322"/>
      <c r="V633" s="1322"/>
      <c r="W633" s="1322"/>
      <c r="X633" s="1322"/>
      <c r="Y633" s="1322"/>
      <c r="Z633" s="1322"/>
      <c r="AA633" s="1322"/>
      <c r="AB633" s="1322"/>
      <c r="AC633" s="1322"/>
      <c r="AD633" s="1322"/>
      <c r="AE633" s="405">
        <f t="shared" si="9"/>
        <v>0</v>
      </c>
    </row>
    <row r="634" spans="3:31" ht="18" hidden="1" customHeight="1">
      <c r="C634" s="1323" t="str">
        <f>T(ESTIMATE!B655)</f>
        <v/>
      </c>
      <c r="D634" s="1323" t="e">
        <f>T(#REF!)</f>
        <v>#REF!</v>
      </c>
      <c r="E634" s="1323" t="e">
        <f>T(#REF!)</f>
        <v>#REF!</v>
      </c>
      <c r="F634" s="1323" t="e">
        <f>T(#REF!)</f>
        <v>#REF!</v>
      </c>
      <c r="G634" s="1323" t="e">
        <f>T(#REF!)</f>
        <v>#REF!</v>
      </c>
      <c r="H634" s="1323"/>
      <c r="I634" s="1323"/>
      <c r="J634" s="1323" t="e">
        <f>T(#REF!)</f>
        <v>#REF!</v>
      </c>
      <c r="K634" s="1323" t="e">
        <f>T(#REF!)</f>
        <v>#REF!</v>
      </c>
      <c r="L634" s="1323" t="e">
        <f>T(#REF!)</f>
        <v>#REF!</v>
      </c>
      <c r="M634" s="1323" t="e">
        <f>T(#REF!)</f>
        <v>#REF!</v>
      </c>
      <c r="N634" s="1324">
        <f>ESTIMATE!R655</f>
        <v>0</v>
      </c>
      <c r="O634" s="1324"/>
      <c r="P634" s="1324" t="str">
        <f>T(ESTIMATE!U655)</f>
        <v/>
      </c>
      <c r="Q634" s="1324"/>
      <c r="R634" s="1322"/>
      <c r="S634" s="1322"/>
      <c r="T634" s="1322"/>
      <c r="U634" s="1322"/>
      <c r="V634" s="1322"/>
      <c r="W634" s="1322"/>
      <c r="X634" s="1322"/>
      <c r="Y634" s="1322"/>
      <c r="Z634" s="1322"/>
      <c r="AA634" s="1322"/>
      <c r="AB634" s="1322"/>
      <c r="AC634" s="1322"/>
      <c r="AD634" s="1322"/>
      <c r="AE634" s="405">
        <f t="shared" si="9"/>
        <v>0</v>
      </c>
    </row>
    <row r="635" spans="3:31" ht="18" hidden="1" customHeight="1">
      <c r="C635" s="1323" t="str">
        <f>T(ESTIMATE!B656)</f>
        <v/>
      </c>
      <c r="D635" s="1323" t="e">
        <f>T(#REF!)</f>
        <v>#REF!</v>
      </c>
      <c r="E635" s="1323" t="e">
        <f>T(#REF!)</f>
        <v>#REF!</v>
      </c>
      <c r="F635" s="1323" t="e">
        <f>T(#REF!)</f>
        <v>#REF!</v>
      </c>
      <c r="G635" s="1323" t="e">
        <f>T(#REF!)</f>
        <v>#REF!</v>
      </c>
      <c r="H635" s="1323"/>
      <c r="I635" s="1323"/>
      <c r="J635" s="1323" t="e">
        <f>T(#REF!)</f>
        <v>#REF!</v>
      </c>
      <c r="K635" s="1323" t="e">
        <f>T(#REF!)</f>
        <v>#REF!</v>
      </c>
      <c r="L635" s="1323" t="e">
        <f>T(#REF!)</f>
        <v>#REF!</v>
      </c>
      <c r="M635" s="1323" t="e">
        <f>T(#REF!)</f>
        <v>#REF!</v>
      </c>
      <c r="N635" s="1324">
        <f>ESTIMATE!R656</f>
        <v>0</v>
      </c>
      <c r="O635" s="1324"/>
      <c r="P635" s="1324" t="str">
        <f>T(ESTIMATE!U656)</f>
        <v/>
      </c>
      <c r="Q635" s="1324"/>
      <c r="R635" s="1322"/>
      <c r="S635" s="1322"/>
      <c r="T635" s="1322"/>
      <c r="U635" s="1322"/>
      <c r="V635" s="1322"/>
      <c r="W635" s="1322"/>
      <c r="X635" s="1322"/>
      <c r="Y635" s="1322"/>
      <c r="Z635" s="1322"/>
      <c r="AA635" s="1322"/>
      <c r="AB635" s="1322"/>
      <c r="AC635" s="1322"/>
      <c r="AD635" s="1322"/>
      <c r="AE635" s="405">
        <f t="shared" si="9"/>
        <v>0</v>
      </c>
    </row>
    <row r="636" spans="3:31" ht="18" hidden="1" customHeight="1">
      <c r="C636" s="1323" t="str">
        <f>T(ESTIMATE!B657)</f>
        <v/>
      </c>
      <c r="D636" s="1323" t="e">
        <f>T(#REF!)</f>
        <v>#REF!</v>
      </c>
      <c r="E636" s="1323" t="e">
        <f>T(#REF!)</f>
        <v>#REF!</v>
      </c>
      <c r="F636" s="1323" t="e">
        <f>T(#REF!)</f>
        <v>#REF!</v>
      </c>
      <c r="G636" s="1323" t="e">
        <f>T(#REF!)</f>
        <v>#REF!</v>
      </c>
      <c r="H636" s="1323"/>
      <c r="I636" s="1323"/>
      <c r="J636" s="1323" t="e">
        <f>T(#REF!)</f>
        <v>#REF!</v>
      </c>
      <c r="K636" s="1323" t="e">
        <f>T(#REF!)</f>
        <v>#REF!</v>
      </c>
      <c r="L636" s="1323" t="e">
        <f>T(#REF!)</f>
        <v>#REF!</v>
      </c>
      <c r="M636" s="1323" t="e">
        <f>T(#REF!)</f>
        <v>#REF!</v>
      </c>
      <c r="N636" s="1324">
        <f>ESTIMATE!R657</f>
        <v>0</v>
      </c>
      <c r="O636" s="1324"/>
      <c r="P636" s="1324" t="str">
        <f>T(ESTIMATE!U657)</f>
        <v/>
      </c>
      <c r="Q636" s="1324"/>
      <c r="R636" s="1322"/>
      <c r="S636" s="1322"/>
      <c r="T636" s="1322"/>
      <c r="U636" s="1322"/>
      <c r="V636" s="1322"/>
      <c r="W636" s="1322"/>
      <c r="X636" s="1322"/>
      <c r="Y636" s="1322"/>
      <c r="Z636" s="1322"/>
      <c r="AA636" s="1322"/>
      <c r="AB636" s="1322"/>
      <c r="AC636" s="1322"/>
      <c r="AD636" s="1322"/>
      <c r="AE636" s="405">
        <f t="shared" si="9"/>
        <v>0</v>
      </c>
    </row>
    <row r="637" spans="3:31" ht="18" hidden="1" customHeight="1">
      <c r="C637" s="1323" t="str">
        <f>T(ESTIMATE!B658)</f>
        <v/>
      </c>
      <c r="D637" s="1323" t="e">
        <f>T(#REF!)</f>
        <v>#REF!</v>
      </c>
      <c r="E637" s="1323" t="e">
        <f>T(#REF!)</f>
        <v>#REF!</v>
      </c>
      <c r="F637" s="1323" t="e">
        <f>T(#REF!)</f>
        <v>#REF!</v>
      </c>
      <c r="G637" s="1323" t="e">
        <f>T(#REF!)</f>
        <v>#REF!</v>
      </c>
      <c r="H637" s="1323"/>
      <c r="I637" s="1323"/>
      <c r="J637" s="1323" t="e">
        <f>T(#REF!)</f>
        <v>#REF!</v>
      </c>
      <c r="K637" s="1323" t="e">
        <f>T(#REF!)</f>
        <v>#REF!</v>
      </c>
      <c r="L637" s="1323" t="e">
        <f>T(#REF!)</f>
        <v>#REF!</v>
      </c>
      <c r="M637" s="1323" t="e">
        <f>T(#REF!)</f>
        <v>#REF!</v>
      </c>
      <c r="N637" s="1324">
        <f>ESTIMATE!R658</f>
        <v>0</v>
      </c>
      <c r="O637" s="1324"/>
      <c r="P637" s="1324" t="str">
        <f>T(ESTIMATE!U658)</f>
        <v/>
      </c>
      <c r="Q637" s="1324"/>
      <c r="R637" s="1322"/>
      <c r="S637" s="1322"/>
      <c r="T637" s="1322"/>
      <c r="U637" s="1322"/>
      <c r="V637" s="1322"/>
      <c r="W637" s="1322"/>
      <c r="X637" s="1322"/>
      <c r="Y637" s="1322"/>
      <c r="Z637" s="1322"/>
      <c r="AA637" s="1322"/>
      <c r="AB637" s="1322"/>
      <c r="AC637" s="1322"/>
      <c r="AD637" s="1322"/>
      <c r="AE637" s="405">
        <f t="shared" si="9"/>
        <v>0</v>
      </c>
    </row>
    <row r="638" spans="3:31" ht="18" hidden="1" customHeight="1">
      <c r="C638" s="1323" t="str">
        <f>T(ESTIMATE!B659)</f>
        <v/>
      </c>
      <c r="D638" s="1323" t="e">
        <f>T(#REF!)</f>
        <v>#REF!</v>
      </c>
      <c r="E638" s="1323" t="e">
        <f>T(#REF!)</f>
        <v>#REF!</v>
      </c>
      <c r="F638" s="1323" t="e">
        <f>T(#REF!)</f>
        <v>#REF!</v>
      </c>
      <c r="G638" s="1323" t="e">
        <f>T(#REF!)</f>
        <v>#REF!</v>
      </c>
      <c r="H638" s="1323"/>
      <c r="I638" s="1323"/>
      <c r="J638" s="1323" t="e">
        <f>T(#REF!)</f>
        <v>#REF!</v>
      </c>
      <c r="K638" s="1323" t="e">
        <f>T(#REF!)</f>
        <v>#REF!</v>
      </c>
      <c r="L638" s="1323" t="e">
        <f>T(#REF!)</f>
        <v>#REF!</v>
      </c>
      <c r="M638" s="1323" t="e">
        <f>T(#REF!)</f>
        <v>#REF!</v>
      </c>
      <c r="N638" s="1324">
        <f>ESTIMATE!R659</f>
        <v>0</v>
      </c>
      <c r="O638" s="1324"/>
      <c r="P638" s="1324" t="str">
        <f>T(ESTIMATE!U659)</f>
        <v/>
      </c>
      <c r="Q638" s="1324"/>
      <c r="R638" s="1322"/>
      <c r="S638" s="1322"/>
      <c r="T638" s="1322"/>
      <c r="U638" s="1322"/>
      <c r="V638" s="1322"/>
      <c r="W638" s="1322"/>
      <c r="X638" s="1322"/>
      <c r="Y638" s="1322"/>
      <c r="Z638" s="1322"/>
      <c r="AA638" s="1322"/>
      <c r="AB638" s="1322"/>
      <c r="AC638" s="1322"/>
      <c r="AD638" s="1322"/>
      <c r="AE638" s="405">
        <f t="shared" si="9"/>
        <v>0</v>
      </c>
    </row>
    <row r="639" spans="3:31" ht="18" hidden="1" customHeight="1">
      <c r="C639" s="1323" t="str">
        <f>T(ESTIMATE!B660)</f>
        <v/>
      </c>
      <c r="D639" s="1323" t="e">
        <f>T(#REF!)</f>
        <v>#REF!</v>
      </c>
      <c r="E639" s="1323" t="e">
        <f>T(#REF!)</f>
        <v>#REF!</v>
      </c>
      <c r="F639" s="1323" t="e">
        <f>T(#REF!)</f>
        <v>#REF!</v>
      </c>
      <c r="G639" s="1323" t="e">
        <f>T(#REF!)</f>
        <v>#REF!</v>
      </c>
      <c r="H639" s="1323"/>
      <c r="I639" s="1323"/>
      <c r="J639" s="1323" t="e">
        <f>T(#REF!)</f>
        <v>#REF!</v>
      </c>
      <c r="K639" s="1323" t="e">
        <f>T(#REF!)</f>
        <v>#REF!</v>
      </c>
      <c r="L639" s="1323" t="e">
        <f>T(#REF!)</f>
        <v>#REF!</v>
      </c>
      <c r="M639" s="1323" t="e">
        <f>T(#REF!)</f>
        <v>#REF!</v>
      </c>
      <c r="N639" s="1324">
        <f>ESTIMATE!R660</f>
        <v>0</v>
      </c>
      <c r="O639" s="1324"/>
      <c r="P639" s="1324" t="str">
        <f>T(ESTIMATE!U660)</f>
        <v/>
      </c>
      <c r="Q639" s="1324"/>
      <c r="R639" s="1322"/>
      <c r="S639" s="1322"/>
      <c r="T639" s="1322"/>
      <c r="U639" s="1322"/>
      <c r="V639" s="1322"/>
      <c r="W639" s="1322"/>
      <c r="X639" s="1322"/>
      <c r="Y639" s="1322"/>
      <c r="Z639" s="1322"/>
      <c r="AA639" s="1322"/>
      <c r="AB639" s="1322"/>
      <c r="AC639" s="1322"/>
      <c r="AD639" s="1322"/>
      <c r="AE639" s="405">
        <f t="shared" si="9"/>
        <v>0</v>
      </c>
    </row>
    <row r="640" spans="3:31" ht="18" hidden="1" customHeight="1">
      <c r="C640" s="1323" t="str">
        <f>T(ESTIMATE!B661)</f>
        <v/>
      </c>
      <c r="D640" s="1323" t="e">
        <f>T(#REF!)</f>
        <v>#REF!</v>
      </c>
      <c r="E640" s="1323" t="e">
        <f>T(#REF!)</f>
        <v>#REF!</v>
      </c>
      <c r="F640" s="1323" t="e">
        <f>T(#REF!)</f>
        <v>#REF!</v>
      </c>
      <c r="G640" s="1323" t="e">
        <f>T(#REF!)</f>
        <v>#REF!</v>
      </c>
      <c r="H640" s="1323"/>
      <c r="I640" s="1323"/>
      <c r="J640" s="1323" t="e">
        <f>T(#REF!)</f>
        <v>#REF!</v>
      </c>
      <c r="K640" s="1323" t="e">
        <f>T(#REF!)</f>
        <v>#REF!</v>
      </c>
      <c r="L640" s="1323" t="e">
        <f>T(#REF!)</f>
        <v>#REF!</v>
      </c>
      <c r="M640" s="1323" t="e">
        <f>T(#REF!)</f>
        <v>#REF!</v>
      </c>
      <c r="N640" s="1324">
        <f>ESTIMATE!R661</f>
        <v>0</v>
      </c>
      <c r="O640" s="1324"/>
      <c r="P640" s="1324" t="str">
        <f>T(ESTIMATE!U661)</f>
        <v/>
      </c>
      <c r="Q640" s="1324"/>
      <c r="R640" s="1322"/>
      <c r="S640" s="1322"/>
      <c r="T640" s="1322"/>
      <c r="U640" s="1322"/>
      <c r="V640" s="1322"/>
      <c r="W640" s="1322"/>
      <c r="X640" s="1322"/>
      <c r="Y640" s="1322"/>
      <c r="Z640" s="1322"/>
      <c r="AA640" s="1322"/>
      <c r="AB640" s="1322"/>
      <c r="AC640" s="1322"/>
      <c r="AD640" s="1322"/>
      <c r="AE640" s="405">
        <f t="shared" si="9"/>
        <v>0</v>
      </c>
    </row>
    <row r="641" spans="3:31" ht="18" hidden="1" customHeight="1">
      <c r="C641" s="1323" t="str">
        <f>T(ESTIMATE!B662)</f>
        <v/>
      </c>
      <c r="D641" s="1323" t="e">
        <f>T(#REF!)</f>
        <v>#REF!</v>
      </c>
      <c r="E641" s="1323" t="e">
        <f>T(#REF!)</f>
        <v>#REF!</v>
      </c>
      <c r="F641" s="1323" t="e">
        <f>T(#REF!)</f>
        <v>#REF!</v>
      </c>
      <c r="G641" s="1323" t="e">
        <f>T(#REF!)</f>
        <v>#REF!</v>
      </c>
      <c r="H641" s="1323"/>
      <c r="I641" s="1323"/>
      <c r="J641" s="1323" t="e">
        <f>T(#REF!)</f>
        <v>#REF!</v>
      </c>
      <c r="K641" s="1323" t="e">
        <f>T(#REF!)</f>
        <v>#REF!</v>
      </c>
      <c r="L641" s="1323" t="e">
        <f>T(#REF!)</f>
        <v>#REF!</v>
      </c>
      <c r="M641" s="1323" t="e">
        <f>T(#REF!)</f>
        <v>#REF!</v>
      </c>
      <c r="N641" s="1324">
        <f>ESTIMATE!R662</f>
        <v>0</v>
      </c>
      <c r="O641" s="1324"/>
      <c r="P641" s="1324" t="str">
        <f>T(ESTIMATE!U662)</f>
        <v/>
      </c>
      <c r="Q641" s="1324"/>
      <c r="R641" s="1322"/>
      <c r="S641" s="1322"/>
      <c r="T641" s="1322"/>
      <c r="U641" s="1322"/>
      <c r="V641" s="1322"/>
      <c r="W641" s="1322"/>
      <c r="X641" s="1322"/>
      <c r="Y641" s="1322"/>
      <c r="Z641" s="1322"/>
      <c r="AA641" s="1322"/>
      <c r="AB641" s="1322"/>
      <c r="AC641" s="1322"/>
      <c r="AD641" s="1322"/>
      <c r="AE641" s="405">
        <f t="shared" si="9"/>
        <v>0</v>
      </c>
    </row>
    <row r="642" spans="3:31" ht="18" hidden="1" customHeight="1">
      <c r="C642" s="1323" t="str">
        <f>T(ESTIMATE!B663)</f>
        <v/>
      </c>
      <c r="D642" s="1323" t="e">
        <f>T(#REF!)</f>
        <v>#REF!</v>
      </c>
      <c r="E642" s="1323" t="e">
        <f>T(#REF!)</f>
        <v>#REF!</v>
      </c>
      <c r="F642" s="1323" t="e">
        <f>T(#REF!)</f>
        <v>#REF!</v>
      </c>
      <c r="G642" s="1323" t="e">
        <f>T(#REF!)</f>
        <v>#REF!</v>
      </c>
      <c r="H642" s="1323"/>
      <c r="I642" s="1323"/>
      <c r="J642" s="1323" t="e">
        <f>T(#REF!)</f>
        <v>#REF!</v>
      </c>
      <c r="K642" s="1323" t="e">
        <f>T(#REF!)</f>
        <v>#REF!</v>
      </c>
      <c r="L642" s="1323" t="e">
        <f>T(#REF!)</f>
        <v>#REF!</v>
      </c>
      <c r="M642" s="1323" t="e">
        <f>T(#REF!)</f>
        <v>#REF!</v>
      </c>
      <c r="N642" s="1324">
        <f>ESTIMATE!R663</f>
        <v>0</v>
      </c>
      <c r="O642" s="1324"/>
      <c r="P642" s="1324" t="str">
        <f>T(ESTIMATE!U663)</f>
        <v/>
      </c>
      <c r="Q642" s="1324"/>
      <c r="R642" s="1322"/>
      <c r="S642" s="1322"/>
      <c r="T642" s="1322"/>
      <c r="U642" s="1322"/>
      <c r="V642" s="1322"/>
      <c r="W642" s="1322"/>
      <c r="X642" s="1322"/>
      <c r="Y642" s="1322"/>
      <c r="Z642" s="1322"/>
      <c r="AA642" s="1322"/>
      <c r="AB642" s="1322"/>
      <c r="AC642" s="1322"/>
      <c r="AD642" s="1322"/>
      <c r="AE642" s="405">
        <f t="shared" si="9"/>
        <v>0</v>
      </c>
    </row>
    <row r="643" spans="3:31" ht="18" hidden="1" customHeight="1">
      <c r="C643" s="1323" t="str">
        <f>T(ESTIMATE!B664)</f>
        <v/>
      </c>
      <c r="D643" s="1323" t="e">
        <f>T(#REF!)</f>
        <v>#REF!</v>
      </c>
      <c r="E643" s="1323" t="e">
        <f>T(#REF!)</f>
        <v>#REF!</v>
      </c>
      <c r="F643" s="1323" t="e">
        <f>T(#REF!)</f>
        <v>#REF!</v>
      </c>
      <c r="G643" s="1323" t="e">
        <f>T(#REF!)</f>
        <v>#REF!</v>
      </c>
      <c r="H643" s="1323"/>
      <c r="I643" s="1323"/>
      <c r="J643" s="1323" t="e">
        <f>T(#REF!)</f>
        <v>#REF!</v>
      </c>
      <c r="K643" s="1323" t="e">
        <f>T(#REF!)</f>
        <v>#REF!</v>
      </c>
      <c r="L643" s="1323" t="e">
        <f>T(#REF!)</f>
        <v>#REF!</v>
      </c>
      <c r="M643" s="1323" t="e">
        <f>T(#REF!)</f>
        <v>#REF!</v>
      </c>
      <c r="N643" s="1324">
        <f>ESTIMATE!R664</f>
        <v>0</v>
      </c>
      <c r="O643" s="1324"/>
      <c r="P643" s="1324" t="str">
        <f>T(ESTIMATE!U664)</f>
        <v/>
      </c>
      <c r="Q643" s="1324"/>
      <c r="R643" s="1322"/>
      <c r="S643" s="1322"/>
      <c r="T643" s="1322"/>
      <c r="U643" s="1322"/>
      <c r="V643" s="1322"/>
      <c r="W643" s="1322"/>
      <c r="X643" s="1322"/>
      <c r="Y643" s="1322"/>
      <c r="Z643" s="1322"/>
      <c r="AA643" s="1322"/>
      <c r="AB643" s="1322"/>
      <c r="AC643" s="1322"/>
      <c r="AD643" s="1322"/>
      <c r="AE643" s="405">
        <f t="shared" si="9"/>
        <v>0</v>
      </c>
    </row>
    <row r="644" spans="3:31" ht="18" hidden="1" customHeight="1">
      <c r="C644" s="1323" t="str">
        <f>T(ESTIMATE!B665)</f>
        <v/>
      </c>
      <c r="D644" s="1323" t="e">
        <f>T(#REF!)</f>
        <v>#REF!</v>
      </c>
      <c r="E644" s="1323" t="e">
        <f>T(#REF!)</f>
        <v>#REF!</v>
      </c>
      <c r="F644" s="1323" t="e">
        <f>T(#REF!)</f>
        <v>#REF!</v>
      </c>
      <c r="G644" s="1323" t="e">
        <f>T(#REF!)</f>
        <v>#REF!</v>
      </c>
      <c r="H644" s="1323"/>
      <c r="I644" s="1323"/>
      <c r="J644" s="1323" t="e">
        <f>T(#REF!)</f>
        <v>#REF!</v>
      </c>
      <c r="K644" s="1323" t="e">
        <f>T(#REF!)</f>
        <v>#REF!</v>
      </c>
      <c r="L644" s="1323" t="e">
        <f>T(#REF!)</f>
        <v>#REF!</v>
      </c>
      <c r="M644" s="1323" t="e">
        <f>T(#REF!)</f>
        <v>#REF!</v>
      </c>
      <c r="N644" s="1324">
        <f>ESTIMATE!R665</f>
        <v>0</v>
      </c>
      <c r="O644" s="1324"/>
      <c r="P644" s="1324" t="str">
        <f>T(ESTIMATE!U665)</f>
        <v/>
      </c>
      <c r="Q644" s="1324"/>
      <c r="R644" s="1322"/>
      <c r="S644" s="1322"/>
      <c r="T644" s="1322"/>
      <c r="U644" s="1322"/>
      <c r="V644" s="1322"/>
      <c r="W644" s="1322"/>
      <c r="X644" s="1322"/>
      <c r="Y644" s="1322"/>
      <c r="Z644" s="1322"/>
      <c r="AA644" s="1322"/>
      <c r="AB644" s="1322"/>
      <c r="AC644" s="1322"/>
      <c r="AD644" s="1322"/>
      <c r="AE644" s="405">
        <f t="shared" si="9"/>
        <v>0</v>
      </c>
    </row>
    <row r="645" spans="3:31" ht="18" hidden="1" customHeight="1">
      <c r="C645" s="1323" t="str">
        <f>T(ESTIMATE!B666)</f>
        <v/>
      </c>
      <c r="D645" s="1323" t="e">
        <f>T(#REF!)</f>
        <v>#REF!</v>
      </c>
      <c r="E645" s="1323" t="e">
        <f>T(#REF!)</f>
        <v>#REF!</v>
      </c>
      <c r="F645" s="1323" t="e">
        <f>T(#REF!)</f>
        <v>#REF!</v>
      </c>
      <c r="G645" s="1323" t="e">
        <f>T(#REF!)</f>
        <v>#REF!</v>
      </c>
      <c r="H645" s="1323"/>
      <c r="I645" s="1323"/>
      <c r="J645" s="1323" t="e">
        <f>T(#REF!)</f>
        <v>#REF!</v>
      </c>
      <c r="K645" s="1323" t="e">
        <f>T(#REF!)</f>
        <v>#REF!</v>
      </c>
      <c r="L645" s="1323" t="e">
        <f>T(#REF!)</f>
        <v>#REF!</v>
      </c>
      <c r="M645" s="1323" t="e">
        <f>T(#REF!)</f>
        <v>#REF!</v>
      </c>
      <c r="N645" s="1324">
        <f>ESTIMATE!R666</f>
        <v>0</v>
      </c>
      <c r="O645" s="1324"/>
      <c r="P645" s="1324" t="str">
        <f>T(ESTIMATE!U666)</f>
        <v/>
      </c>
      <c r="Q645" s="1324"/>
      <c r="R645" s="1322"/>
      <c r="S645" s="1322"/>
      <c r="T645" s="1322"/>
      <c r="U645" s="1322"/>
      <c r="V645" s="1322"/>
      <c r="W645" s="1322"/>
      <c r="X645" s="1322"/>
      <c r="Y645" s="1322"/>
      <c r="Z645" s="1322"/>
      <c r="AA645" s="1322"/>
      <c r="AB645" s="1322"/>
      <c r="AC645" s="1322"/>
      <c r="AD645" s="1322"/>
      <c r="AE645" s="405">
        <f t="shared" si="9"/>
        <v>0</v>
      </c>
    </row>
    <row r="646" spans="3:31" ht="18" hidden="1" customHeight="1">
      <c r="C646" s="1323" t="str">
        <f>T(ESTIMATE!B667)</f>
        <v/>
      </c>
      <c r="D646" s="1323" t="e">
        <f>T(#REF!)</f>
        <v>#REF!</v>
      </c>
      <c r="E646" s="1323" t="e">
        <f>T(#REF!)</f>
        <v>#REF!</v>
      </c>
      <c r="F646" s="1323" t="e">
        <f>T(#REF!)</f>
        <v>#REF!</v>
      </c>
      <c r="G646" s="1323" t="e">
        <f>T(#REF!)</f>
        <v>#REF!</v>
      </c>
      <c r="H646" s="1323"/>
      <c r="I646" s="1323"/>
      <c r="J646" s="1323" t="e">
        <f>T(#REF!)</f>
        <v>#REF!</v>
      </c>
      <c r="K646" s="1323" t="e">
        <f>T(#REF!)</f>
        <v>#REF!</v>
      </c>
      <c r="L646" s="1323" t="e">
        <f>T(#REF!)</f>
        <v>#REF!</v>
      </c>
      <c r="M646" s="1323" t="e">
        <f>T(#REF!)</f>
        <v>#REF!</v>
      </c>
      <c r="N646" s="1324">
        <f>ESTIMATE!R667</f>
        <v>0</v>
      </c>
      <c r="O646" s="1324"/>
      <c r="P646" s="1324" t="str">
        <f>T(ESTIMATE!U667)</f>
        <v/>
      </c>
      <c r="Q646" s="1324"/>
      <c r="R646" s="1322"/>
      <c r="S646" s="1322"/>
      <c r="T646" s="1322"/>
      <c r="U646" s="1322"/>
      <c r="V646" s="1322"/>
      <c r="W646" s="1322"/>
      <c r="X646" s="1322"/>
      <c r="Y646" s="1322"/>
      <c r="Z646" s="1322"/>
      <c r="AA646" s="1322"/>
      <c r="AB646" s="1322"/>
      <c r="AC646" s="1322"/>
      <c r="AD646" s="1322"/>
      <c r="AE646" s="405">
        <f t="shared" si="9"/>
        <v>0</v>
      </c>
    </row>
    <row r="647" spans="3:31" ht="18" hidden="1" customHeight="1">
      <c r="C647" s="1323" t="str">
        <f>T(ESTIMATE!B668)</f>
        <v/>
      </c>
      <c r="D647" s="1323" t="e">
        <f>T(#REF!)</f>
        <v>#REF!</v>
      </c>
      <c r="E647" s="1323" t="e">
        <f>T(#REF!)</f>
        <v>#REF!</v>
      </c>
      <c r="F647" s="1323" t="e">
        <f>T(#REF!)</f>
        <v>#REF!</v>
      </c>
      <c r="G647" s="1323" t="e">
        <f>T(#REF!)</f>
        <v>#REF!</v>
      </c>
      <c r="H647" s="1323"/>
      <c r="I647" s="1323"/>
      <c r="J647" s="1323" t="e">
        <f>T(#REF!)</f>
        <v>#REF!</v>
      </c>
      <c r="K647" s="1323" t="e">
        <f>T(#REF!)</f>
        <v>#REF!</v>
      </c>
      <c r="L647" s="1323" t="e">
        <f>T(#REF!)</f>
        <v>#REF!</v>
      </c>
      <c r="M647" s="1323" t="e">
        <f>T(#REF!)</f>
        <v>#REF!</v>
      </c>
      <c r="N647" s="1324">
        <f>ESTIMATE!R668</f>
        <v>0</v>
      </c>
      <c r="O647" s="1324"/>
      <c r="P647" s="1324" t="str">
        <f>T(ESTIMATE!U668)</f>
        <v/>
      </c>
      <c r="Q647" s="1324"/>
      <c r="R647" s="1322"/>
      <c r="S647" s="1322"/>
      <c r="T647" s="1322"/>
      <c r="U647" s="1322"/>
      <c r="V647" s="1322"/>
      <c r="W647" s="1322"/>
      <c r="X647" s="1322"/>
      <c r="Y647" s="1322"/>
      <c r="Z647" s="1322"/>
      <c r="AA647" s="1322"/>
      <c r="AB647" s="1322"/>
      <c r="AC647" s="1322"/>
      <c r="AD647" s="1322"/>
      <c r="AE647" s="405">
        <f t="shared" si="9"/>
        <v>0</v>
      </c>
    </row>
    <row r="648" spans="3:31" ht="18" hidden="1" customHeight="1">
      <c r="C648" s="1323" t="str">
        <f>T(ESTIMATE!B669)</f>
        <v/>
      </c>
      <c r="D648" s="1323" t="e">
        <f>T(#REF!)</f>
        <v>#REF!</v>
      </c>
      <c r="E648" s="1323" t="e">
        <f>T(#REF!)</f>
        <v>#REF!</v>
      </c>
      <c r="F648" s="1323" t="e">
        <f>T(#REF!)</f>
        <v>#REF!</v>
      </c>
      <c r="G648" s="1323" t="e">
        <f>T(#REF!)</f>
        <v>#REF!</v>
      </c>
      <c r="H648" s="1323"/>
      <c r="I648" s="1323"/>
      <c r="J648" s="1323" t="e">
        <f>T(#REF!)</f>
        <v>#REF!</v>
      </c>
      <c r="K648" s="1323" t="e">
        <f>T(#REF!)</f>
        <v>#REF!</v>
      </c>
      <c r="L648" s="1323" t="e">
        <f>T(#REF!)</f>
        <v>#REF!</v>
      </c>
      <c r="M648" s="1323" t="e">
        <f>T(#REF!)</f>
        <v>#REF!</v>
      </c>
      <c r="N648" s="1324">
        <f>ESTIMATE!R669</f>
        <v>0</v>
      </c>
      <c r="O648" s="1324"/>
      <c r="P648" s="1324" t="str">
        <f>T(ESTIMATE!U669)</f>
        <v/>
      </c>
      <c r="Q648" s="1324"/>
      <c r="R648" s="1322"/>
      <c r="S648" s="1322"/>
      <c r="T648" s="1322"/>
      <c r="U648" s="1322"/>
      <c r="V648" s="1322"/>
      <c r="W648" s="1322"/>
      <c r="X648" s="1322"/>
      <c r="Y648" s="1322"/>
      <c r="Z648" s="1322"/>
      <c r="AA648" s="1322"/>
      <c r="AB648" s="1322"/>
      <c r="AC648" s="1322"/>
      <c r="AD648" s="1322"/>
      <c r="AE648" s="405">
        <f t="shared" si="9"/>
        <v>0</v>
      </c>
    </row>
    <row r="649" spans="3:31" ht="18" hidden="1" customHeight="1">
      <c r="C649" s="1323" t="str">
        <f>T(ESTIMATE!B670)</f>
        <v/>
      </c>
      <c r="D649" s="1323" t="e">
        <f>T(#REF!)</f>
        <v>#REF!</v>
      </c>
      <c r="E649" s="1323" t="e">
        <f>T(#REF!)</f>
        <v>#REF!</v>
      </c>
      <c r="F649" s="1323" t="e">
        <f>T(#REF!)</f>
        <v>#REF!</v>
      </c>
      <c r="G649" s="1323" t="e">
        <f>T(#REF!)</f>
        <v>#REF!</v>
      </c>
      <c r="H649" s="1323"/>
      <c r="I649" s="1323"/>
      <c r="J649" s="1323" t="e">
        <f>T(#REF!)</f>
        <v>#REF!</v>
      </c>
      <c r="K649" s="1323" t="e">
        <f>T(#REF!)</f>
        <v>#REF!</v>
      </c>
      <c r="L649" s="1323" t="e">
        <f>T(#REF!)</f>
        <v>#REF!</v>
      </c>
      <c r="M649" s="1323" t="e">
        <f>T(#REF!)</f>
        <v>#REF!</v>
      </c>
      <c r="N649" s="1324">
        <f>ESTIMATE!R670</f>
        <v>0</v>
      </c>
      <c r="O649" s="1324"/>
      <c r="P649" s="1324" t="str">
        <f>T(ESTIMATE!U670)</f>
        <v/>
      </c>
      <c r="Q649" s="1324"/>
      <c r="R649" s="1322"/>
      <c r="S649" s="1322"/>
      <c r="T649" s="1322"/>
      <c r="U649" s="1322"/>
      <c r="V649" s="1322"/>
      <c r="W649" s="1322"/>
      <c r="X649" s="1322"/>
      <c r="Y649" s="1322"/>
      <c r="Z649" s="1322"/>
      <c r="AA649" s="1322"/>
      <c r="AB649" s="1322"/>
      <c r="AC649" s="1322"/>
      <c r="AD649" s="1322"/>
      <c r="AE649" s="405">
        <f t="shared" si="9"/>
        <v>0</v>
      </c>
    </row>
    <row r="650" spans="3:31" ht="18" hidden="1" customHeight="1">
      <c r="C650" s="1323" t="str">
        <f>T(ESTIMATE!B671)</f>
        <v/>
      </c>
      <c r="D650" s="1323" t="e">
        <f>T(#REF!)</f>
        <v>#REF!</v>
      </c>
      <c r="E650" s="1323" t="e">
        <f>T(#REF!)</f>
        <v>#REF!</v>
      </c>
      <c r="F650" s="1323" t="e">
        <f>T(#REF!)</f>
        <v>#REF!</v>
      </c>
      <c r="G650" s="1323" t="e">
        <f>T(#REF!)</f>
        <v>#REF!</v>
      </c>
      <c r="H650" s="1323"/>
      <c r="I650" s="1323"/>
      <c r="J650" s="1323" t="e">
        <f>T(#REF!)</f>
        <v>#REF!</v>
      </c>
      <c r="K650" s="1323" t="e">
        <f>T(#REF!)</f>
        <v>#REF!</v>
      </c>
      <c r="L650" s="1323" t="e">
        <f>T(#REF!)</f>
        <v>#REF!</v>
      </c>
      <c r="M650" s="1323" t="e">
        <f>T(#REF!)</f>
        <v>#REF!</v>
      </c>
      <c r="N650" s="1324">
        <f>ESTIMATE!R671</f>
        <v>0</v>
      </c>
      <c r="O650" s="1324"/>
      <c r="P650" s="1324" t="str">
        <f>T(ESTIMATE!U671)</f>
        <v/>
      </c>
      <c r="Q650" s="1324"/>
      <c r="R650" s="1322"/>
      <c r="S650" s="1322"/>
      <c r="T650" s="1322"/>
      <c r="U650" s="1322"/>
      <c r="V650" s="1322"/>
      <c r="W650" s="1322"/>
      <c r="X650" s="1322"/>
      <c r="Y650" s="1322"/>
      <c r="Z650" s="1322"/>
      <c r="AA650" s="1322"/>
      <c r="AB650" s="1322"/>
      <c r="AC650" s="1322"/>
      <c r="AD650" s="1322"/>
      <c r="AE650" s="405">
        <f t="shared" si="9"/>
        <v>0</v>
      </c>
    </row>
    <row r="651" spans="3:31" ht="18" hidden="1" customHeight="1">
      <c r="C651" s="1323" t="str">
        <f>T(ESTIMATE!B672)</f>
        <v/>
      </c>
      <c r="D651" s="1323" t="e">
        <f>T(#REF!)</f>
        <v>#REF!</v>
      </c>
      <c r="E651" s="1323" t="e">
        <f>T(#REF!)</f>
        <v>#REF!</v>
      </c>
      <c r="F651" s="1323" t="e">
        <f>T(#REF!)</f>
        <v>#REF!</v>
      </c>
      <c r="G651" s="1323" t="e">
        <f>T(#REF!)</f>
        <v>#REF!</v>
      </c>
      <c r="H651" s="1323"/>
      <c r="I651" s="1323"/>
      <c r="J651" s="1323" t="e">
        <f>T(#REF!)</f>
        <v>#REF!</v>
      </c>
      <c r="K651" s="1323" t="e">
        <f>T(#REF!)</f>
        <v>#REF!</v>
      </c>
      <c r="L651" s="1323" t="e">
        <f>T(#REF!)</f>
        <v>#REF!</v>
      </c>
      <c r="M651" s="1323" t="e">
        <f>T(#REF!)</f>
        <v>#REF!</v>
      </c>
      <c r="N651" s="1324">
        <f>ESTIMATE!R672</f>
        <v>0</v>
      </c>
      <c r="O651" s="1324"/>
      <c r="P651" s="1324" t="str">
        <f>T(ESTIMATE!U672)</f>
        <v/>
      </c>
      <c r="Q651" s="1324"/>
      <c r="R651" s="1322"/>
      <c r="S651" s="1322"/>
      <c r="T651" s="1322"/>
      <c r="U651" s="1322"/>
      <c r="V651" s="1322"/>
      <c r="W651" s="1322"/>
      <c r="X651" s="1322"/>
      <c r="Y651" s="1322"/>
      <c r="Z651" s="1322"/>
      <c r="AA651" s="1322"/>
      <c r="AB651" s="1322"/>
      <c r="AC651" s="1322"/>
      <c r="AD651" s="1322"/>
      <c r="AE651" s="405">
        <f t="shared" si="9"/>
        <v>0</v>
      </c>
    </row>
    <row r="652" spans="3:31" ht="18" hidden="1" customHeight="1">
      <c r="C652" s="1323" t="str">
        <f>T(ESTIMATE!B673)</f>
        <v/>
      </c>
      <c r="D652" s="1323" t="e">
        <f>T(#REF!)</f>
        <v>#REF!</v>
      </c>
      <c r="E652" s="1323" t="e">
        <f>T(#REF!)</f>
        <v>#REF!</v>
      </c>
      <c r="F652" s="1323" t="e">
        <f>T(#REF!)</f>
        <v>#REF!</v>
      </c>
      <c r="G652" s="1323" t="e">
        <f>T(#REF!)</f>
        <v>#REF!</v>
      </c>
      <c r="H652" s="1323"/>
      <c r="I652" s="1323"/>
      <c r="J652" s="1323" t="e">
        <f>T(#REF!)</f>
        <v>#REF!</v>
      </c>
      <c r="K652" s="1323" t="e">
        <f>T(#REF!)</f>
        <v>#REF!</v>
      </c>
      <c r="L652" s="1323" t="e">
        <f>T(#REF!)</f>
        <v>#REF!</v>
      </c>
      <c r="M652" s="1323" t="e">
        <f>T(#REF!)</f>
        <v>#REF!</v>
      </c>
      <c r="N652" s="1324">
        <f>ESTIMATE!R673</f>
        <v>0</v>
      </c>
      <c r="O652" s="1324"/>
      <c r="P652" s="1324" t="str">
        <f>T(ESTIMATE!U673)</f>
        <v/>
      </c>
      <c r="Q652" s="1324"/>
      <c r="R652" s="1322"/>
      <c r="S652" s="1322"/>
      <c r="T652" s="1322"/>
      <c r="U652" s="1322"/>
      <c r="V652" s="1322"/>
      <c r="W652" s="1322"/>
      <c r="X652" s="1322"/>
      <c r="Y652" s="1322"/>
      <c r="Z652" s="1322"/>
      <c r="AA652" s="1322"/>
      <c r="AB652" s="1322"/>
      <c r="AC652" s="1322"/>
      <c r="AD652" s="1322"/>
      <c r="AE652" s="405">
        <f t="shared" si="9"/>
        <v>0</v>
      </c>
    </row>
    <row r="653" spans="3:31" ht="18" hidden="1" customHeight="1">
      <c r="C653" s="1323" t="str">
        <f>T(ESTIMATE!B674)</f>
        <v/>
      </c>
      <c r="D653" s="1323" t="e">
        <f>T(#REF!)</f>
        <v>#REF!</v>
      </c>
      <c r="E653" s="1323" t="e">
        <f>T(#REF!)</f>
        <v>#REF!</v>
      </c>
      <c r="F653" s="1323" t="e">
        <f>T(#REF!)</f>
        <v>#REF!</v>
      </c>
      <c r="G653" s="1323" t="e">
        <f>T(#REF!)</f>
        <v>#REF!</v>
      </c>
      <c r="H653" s="1323"/>
      <c r="I653" s="1323"/>
      <c r="J653" s="1323" t="e">
        <f>T(#REF!)</f>
        <v>#REF!</v>
      </c>
      <c r="K653" s="1323" t="e">
        <f>T(#REF!)</f>
        <v>#REF!</v>
      </c>
      <c r="L653" s="1323" t="e">
        <f>T(#REF!)</f>
        <v>#REF!</v>
      </c>
      <c r="M653" s="1323" t="e">
        <f>T(#REF!)</f>
        <v>#REF!</v>
      </c>
      <c r="N653" s="1324">
        <f>ESTIMATE!R674</f>
        <v>0</v>
      </c>
      <c r="O653" s="1324"/>
      <c r="P653" s="1324" t="str">
        <f>T(ESTIMATE!U674)</f>
        <v/>
      </c>
      <c r="Q653" s="1324"/>
      <c r="R653" s="1322"/>
      <c r="S653" s="1322"/>
      <c r="T653" s="1322"/>
      <c r="U653" s="1322"/>
      <c r="V653" s="1322"/>
      <c r="W653" s="1322"/>
      <c r="X653" s="1322"/>
      <c r="Y653" s="1322"/>
      <c r="Z653" s="1322"/>
      <c r="AA653" s="1322"/>
      <c r="AB653" s="1322"/>
      <c r="AC653" s="1322"/>
      <c r="AD653" s="1322"/>
      <c r="AE653" s="405">
        <f t="shared" si="9"/>
        <v>0</v>
      </c>
    </row>
    <row r="654" spans="3:31" ht="18" hidden="1" customHeight="1">
      <c r="C654" s="1323" t="str">
        <f>T(ESTIMATE!B675)</f>
        <v/>
      </c>
      <c r="D654" s="1323" t="e">
        <f>T(#REF!)</f>
        <v>#REF!</v>
      </c>
      <c r="E654" s="1323" t="e">
        <f>T(#REF!)</f>
        <v>#REF!</v>
      </c>
      <c r="F654" s="1323" t="e">
        <f>T(#REF!)</f>
        <v>#REF!</v>
      </c>
      <c r="G654" s="1323" t="e">
        <f>T(#REF!)</f>
        <v>#REF!</v>
      </c>
      <c r="H654" s="1323"/>
      <c r="I654" s="1323"/>
      <c r="J654" s="1323" t="e">
        <f>T(#REF!)</f>
        <v>#REF!</v>
      </c>
      <c r="K654" s="1323" t="e">
        <f>T(#REF!)</f>
        <v>#REF!</v>
      </c>
      <c r="L654" s="1323" t="e">
        <f>T(#REF!)</f>
        <v>#REF!</v>
      </c>
      <c r="M654" s="1323" t="e">
        <f>T(#REF!)</f>
        <v>#REF!</v>
      </c>
      <c r="N654" s="1324">
        <f>ESTIMATE!R675</f>
        <v>0</v>
      </c>
      <c r="O654" s="1324"/>
      <c r="P654" s="1324" t="str">
        <f>T(ESTIMATE!U675)</f>
        <v/>
      </c>
      <c r="Q654" s="1324"/>
      <c r="R654" s="1322"/>
      <c r="S654" s="1322"/>
      <c r="T654" s="1322"/>
      <c r="U654" s="1322"/>
      <c r="V654" s="1322"/>
      <c r="W654" s="1322"/>
      <c r="X654" s="1322"/>
      <c r="Y654" s="1322"/>
      <c r="Z654" s="1322"/>
      <c r="AA654" s="1322"/>
      <c r="AB654" s="1322"/>
      <c r="AC654" s="1322"/>
      <c r="AD654" s="1322"/>
      <c r="AE654" s="405">
        <f t="shared" si="9"/>
        <v>0</v>
      </c>
    </row>
    <row r="655" spans="3:31" ht="18" hidden="1" customHeight="1">
      <c r="C655" s="1323" t="str">
        <f>T(ESTIMATE!B676)</f>
        <v/>
      </c>
      <c r="D655" s="1323" t="e">
        <f>T(#REF!)</f>
        <v>#REF!</v>
      </c>
      <c r="E655" s="1323" t="e">
        <f>T(#REF!)</f>
        <v>#REF!</v>
      </c>
      <c r="F655" s="1323" t="e">
        <f>T(#REF!)</f>
        <v>#REF!</v>
      </c>
      <c r="G655" s="1323" t="e">
        <f>T(#REF!)</f>
        <v>#REF!</v>
      </c>
      <c r="H655" s="1323"/>
      <c r="I655" s="1323"/>
      <c r="J655" s="1323" t="e">
        <f>T(#REF!)</f>
        <v>#REF!</v>
      </c>
      <c r="K655" s="1323" t="e">
        <f>T(#REF!)</f>
        <v>#REF!</v>
      </c>
      <c r="L655" s="1323" t="e">
        <f>T(#REF!)</f>
        <v>#REF!</v>
      </c>
      <c r="M655" s="1323" t="e">
        <f>T(#REF!)</f>
        <v>#REF!</v>
      </c>
      <c r="N655" s="1324">
        <f>ESTIMATE!R676</f>
        <v>0</v>
      </c>
      <c r="O655" s="1324"/>
      <c r="P655" s="1324" t="str">
        <f>T(ESTIMATE!U676)</f>
        <v/>
      </c>
      <c r="Q655" s="1324"/>
      <c r="R655" s="1322"/>
      <c r="S655" s="1322"/>
      <c r="T655" s="1322"/>
      <c r="U655" s="1322"/>
      <c r="V655" s="1322"/>
      <c r="W655" s="1322"/>
      <c r="X655" s="1322"/>
      <c r="Y655" s="1322"/>
      <c r="Z655" s="1322"/>
      <c r="AA655" s="1322"/>
      <c r="AB655" s="1322"/>
      <c r="AC655" s="1322"/>
      <c r="AD655" s="1322"/>
      <c r="AE655" s="405">
        <f t="shared" si="9"/>
        <v>0</v>
      </c>
    </row>
    <row r="656" spans="3:31" ht="18" hidden="1" customHeight="1">
      <c r="C656" s="1323" t="str">
        <f>T(ESTIMATE!B677)</f>
        <v/>
      </c>
      <c r="D656" s="1323" t="e">
        <f>T(#REF!)</f>
        <v>#REF!</v>
      </c>
      <c r="E656" s="1323" t="e">
        <f>T(#REF!)</f>
        <v>#REF!</v>
      </c>
      <c r="F656" s="1323" t="e">
        <f>T(#REF!)</f>
        <v>#REF!</v>
      </c>
      <c r="G656" s="1323" t="e">
        <f>T(#REF!)</f>
        <v>#REF!</v>
      </c>
      <c r="H656" s="1323"/>
      <c r="I656" s="1323"/>
      <c r="J656" s="1323" t="e">
        <f>T(#REF!)</f>
        <v>#REF!</v>
      </c>
      <c r="K656" s="1323" t="e">
        <f>T(#REF!)</f>
        <v>#REF!</v>
      </c>
      <c r="L656" s="1323" t="e">
        <f>T(#REF!)</f>
        <v>#REF!</v>
      </c>
      <c r="M656" s="1323" t="e">
        <f>T(#REF!)</f>
        <v>#REF!</v>
      </c>
      <c r="N656" s="1324">
        <f>ESTIMATE!R677</f>
        <v>0</v>
      </c>
      <c r="O656" s="1324"/>
      <c r="P656" s="1324" t="str">
        <f>T(ESTIMATE!U677)</f>
        <v/>
      </c>
      <c r="Q656" s="1324"/>
      <c r="R656" s="1322"/>
      <c r="S656" s="1322"/>
      <c r="T656" s="1322"/>
      <c r="U656" s="1322"/>
      <c r="V656" s="1322"/>
      <c r="W656" s="1322"/>
      <c r="X656" s="1322"/>
      <c r="Y656" s="1322"/>
      <c r="Z656" s="1322"/>
      <c r="AA656" s="1322"/>
      <c r="AB656" s="1322"/>
      <c r="AC656" s="1322"/>
      <c r="AD656" s="1322"/>
      <c r="AE656" s="405">
        <f t="shared" si="9"/>
        <v>0</v>
      </c>
    </row>
    <row r="657" spans="3:31" ht="18" hidden="1" customHeight="1">
      <c r="C657" s="1323" t="str">
        <f>T(ESTIMATE!B678)</f>
        <v/>
      </c>
      <c r="D657" s="1323" t="e">
        <f>T(#REF!)</f>
        <v>#REF!</v>
      </c>
      <c r="E657" s="1323" t="e">
        <f>T(#REF!)</f>
        <v>#REF!</v>
      </c>
      <c r="F657" s="1323" t="e">
        <f>T(#REF!)</f>
        <v>#REF!</v>
      </c>
      <c r="G657" s="1323" t="e">
        <f>T(#REF!)</f>
        <v>#REF!</v>
      </c>
      <c r="H657" s="1323"/>
      <c r="I657" s="1323"/>
      <c r="J657" s="1323" t="e">
        <f>T(#REF!)</f>
        <v>#REF!</v>
      </c>
      <c r="K657" s="1323" t="e">
        <f>T(#REF!)</f>
        <v>#REF!</v>
      </c>
      <c r="L657" s="1323" t="e">
        <f>T(#REF!)</f>
        <v>#REF!</v>
      </c>
      <c r="M657" s="1323" t="e">
        <f>T(#REF!)</f>
        <v>#REF!</v>
      </c>
      <c r="N657" s="1324">
        <f>ESTIMATE!R678</f>
        <v>0</v>
      </c>
      <c r="O657" s="1324"/>
      <c r="P657" s="1324" t="str">
        <f>T(ESTIMATE!U678)</f>
        <v/>
      </c>
      <c r="Q657" s="1324"/>
      <c r="R657" s="1322"/>
      <c r="S657" s="1322"/>
      <c r="T657" s="1322"/>
      <c r="U657" s="1322"/>
      <c r="V657" s="1322"/>
      <c r="W657" s="1322"/>
      <c r="X657" s="1322"/>
      <c r="Y657" s="1322"/>
      <c r="Z657" s="1322"/>
      <c r="AA657" s="1322"/>
      <c r="AB657" s="1322"/>
      <c r="AC657" s="1322"/>
      <c r="AD657" s="1322"/>
      <c r="AE657" s="405">
        <f t="shared" si="9"/>
        <v>0</v>
      </c>
    </row>
    <row r="658" spans="3:31" ht="18" hidden="1" customHeight="1">
      <c r="C658" s="1323" t="str">
        <f>T(ESTIMATE!B679)</f>
        <v/>
      </c>
      <c r="D658" s="1323" t="e">
        <f>T(#REF!)</f>
        <v>#REF!</v>
      </c>
      <c r="E658" s="1323" t="e">
        <f>T(#REF!)</f>
        <v>#REF!</v>
      </c>
      <c r="F658" s="1323" t="e">
        <f>T(#REF!)</f>
        <v>#REF!</v>
      </c>
      <c r="G658" s="1323" t="e">
        <f>T(#REF!)</f>
        <v>#REF!</v>
      </c>
      <c r="H658" s="1323"/>
      <c r="I658" s="1323"/>
      <c r="J658" s="1323" t="e">
        <f>T(#REF!)</f>
        <v>#REF!</v>
      </c>
      <c r="K658" s="1323" t="e">
        <f>T(#REF!)</f>
        <v>#REF!</v>
      </c>
      <c r="L658" s="1323" t="e">
        <f>T(#REF!)</f>
        <v>#REF!</v>
      </c>
      <c r="M658" s="1323" t="e">
        <f>T(#REF!)</f>
        <v>#REF!</v>
      </c>
      <c r="N658" s="1324">
        <f>ESTIMATE!R679</f>
        <v>0</v>
      </c>
      <c r="O658" s="1324"/>
      <c r="P658" s="1324" t="str">
        <f>T(ESTIMATE!U679)</f>
        <v/>
      </c>
      <c r="Q658" s="1324"/>
      <c r="R658" s="1322"/>
      <c r="S658" s="1322"/>
      <c r="T658" s="1322"/>
      <c r="U658" s="1322"/>
      <c r="V658" s="1322"/>
      <c r="W658" s="1322"/>
      <c r="X658" s="1322"/>
      <c r="Y658" s="1322"/>
      <c r="Z658" s="1322"/>
      <c r="AA658" s="1322"/>
      <c r="AB658" s="1322"/>
      <c r="AC658" s="1322"/>
      <c r="AD658" s="1322"/>
      <c r="AE658" s="405">
        <f t="shared" si="9"/>
        <v>0</v>
      </c>
    </row>
    <row r="659" spans="3:31" ht="18" hidden="1" customHeight="1">
      <c r="C659" s="598"/>
      <c r="D659" s="599"/>
      <c r="E659" s="599"/>
      <c r="F659" s="599"/>
      <c r="G659" s="599"/>
      <c r="H659" s="599"/>
      <c r="I659" s="599"/>
      <c r="J659" s="599"/>
      <c r="K659" s="599"/>
      <c r="L659" s="599"/>
      <c r="M659" s="599"/>
      <c r="N659" s="1357">
        <f>N618</f>
        <v>0</v>
      </c>
      <c r="O659" s="1357"/>
      <c r="P659" s="1358"/>
      <c r="Q659" s="1359"/>
      <c r="R659" s="600"/>
      <c r="S659" s="600"/>
      <c r="T659" s="600"/>
      <c r="U659" s="600"/>
      <c r="V659" s="600"/>
      <c r="W659" s="600"/>
      <c r="X659" s="600"/>
      <c r="Y659" s="600"/>
      <c r="Z659" s="600"/>
      <c r="AA659" s="600"/>
      <c r="AB659" s="600"/>
      <c r="AC659" s="600"/>
      <c r="AD659" s="601"/>
      <c r="AE659" s="405">
        <f t="shared" si="9"/>
        <v>0</v>
      </c>
    </row>
    <row r="660" spans="3:31" ht="22" hidden="1" customHeight="1">
      <c r="C660" s="1333" t="str">
        <f>T(ESTIMATE!B684)</f>
        <v>EXTERIORS 2</v>
      </c>
      <c r="D660" s="1333" t="e">
        <f>T(#REF!)</f>
        <v>#REF!</v>
      </c>
      <c r="E660" s="1333" t="e">
        <f>T(#REF!)</f>
        <v>#REF!</v>
      </c>
      <c r="F660" s="1333" t="e">
        <f>T(#REF!)</f>
        <v>#REF!</v>
      </c>
      <c r="G660" s="1333" t="e">
        <f>T(#REF!)</f>
        <v>#REF!</v>
      </c>
      <c r="H660" s="1333"/>
      <c r="I660" s="1333"/>
      <c r="J660" s="1333" t="e">
        <f>T(#REF!)</f>
        <v>#REF!</v>
      </c>
      <c r="K660" s="1333" t="e">
        <f>T(#REF!)</f>
        <v>#REF!</v>
      </c>
      <c r="L660" s="1333" t="e">
        <f>T(#REF!)</f>
        <v>#REF!</v>
      </c>
      <c r="M660" s="1334" t="e">
        <f>T(#REF!)</f>
        <v>#REF!</v>
      </c>
      <c r="N660" s="1331">
        <f>SUM(N661:O700)</f>
        <v>0</v>
      </c>
      <c r="O660" s="1332"/>
      <c r="P660" s="1328"/>
      <c r="Q660" s="1330"/>
      <c r="R660" s="1328"/>
      <c r="S660" s="1329"/>
      <c r="T660" s="1329"/>
      <c r="U660" s="1329"/>
      <c r="V660" s="1329"/>
      <c r="W660" s="1329"/>
      <c r="X660" s="1329"/>
      <c r="Y660" s="1329"/>
      <c r="Z660" s="1329"/>
      <c r="AA660" s="1329"/>
      <c r="AB660" s="1329"/>
      <c r="AC660" s="1329"/>
      <c r="AD660" s="1329"/>
      <c r="AE660" s="405">
        <f t="shared" si="9"/>
        <v>0</v>
      </c>
    </row>
    <row r="661" spans="3:31" ht="18" hidden="1" customHeight="1">
      <c r="C661" s="1323" t="str">
        <f>T(ESTIMATE!B685)</f>
        <v/>
      </c>
      <c r="D661" s="1323" t="e">
        <f>T(#REF!)</f>
        <v>#REF!</v>
      </c>
      <c r="E661" s="1323" t="e">
        <f>T(#REF!)</f>
        <v>#REF!</v>
      </c>
      <c r="F661" s="1323" t="e">
        <f>T(#REF!)</f>
        <v>#REF!</v>
      </c>
      <c r="G661" s="1323" t="e">
        <f>T(#REF!)</f>
        <v>#REF!</v>
      </c>
      <c r="H661" s="1323"/>
      <c r="I661" s="1323"/>
      <c r="J661" s="1323" t="e">
        <f>T(#REF!)</f>
        <v>#REF!</v>
      </c>
      <c r="K661" s="1323" t="e">
        <f>T(#REF!)</f>
        <v>#REF!</v>
      </c>
      <c r="L661" s="1323" t="e">
        <f>T(#REF!)</f>
        <v>#REF!</v>
      </c>
      <c r="M661" s="1323" t="e">
        <f>T(#REF!)</f>
        <v>#REF!</v>
      </c>
      <c r="N661" s="1324">
        <f>ESTIMATE!R685</f>
        <v>0</v>
      </c>
      <c r="O661" s="1324"/>
      <c r="P661" s="1324" t="str">
        <f>T(ESTIMATE!U685)</f>
        <v/>
      </c>
      <c r="Q661" s="1324"/>
      <c r="R661" s="1322"/>
      <c r="S661" s="1322"/>
      <c r="T661" s="1322"/>
      <c r="U661" s="1322"/>
      <c r="V661" s="1322"/>
      <c r="W661" s="1322"/>
      <c r="X661" s="1322"/>
      <c r="Y661" s="1322"/>
      <c r="Z661" s="1322"/>
      <c r="AA661" s="1322"/>
      <c r="AB661" s="1322"/>
      <c r="AC661" s="1322"/>
      <c r="AD661" s="1322"/>
      <c r="AE661" s="405">
        <f t="shared" si="9"/>
        <v>0</v>
      </c>
    </row>
    <row r="662" spans="3:31" ht="18" hidden="1" customHeight="1">
      <c r="C662" s="1323" t="str">
        <f>T(ESTIMATE!B686)</f>
        <v/>
      </c>
      <c r="D662" s="1323" t="e">
        <f>T(#REF!)</f>
        <v>#REF!</v>
      </c>
      <c r="E662" s="1323" t="e">
        <f>T(#REF!)</f>
        <v>#REF!</v>
      </c>
      <c r="F662" s="1323" t="e">
        <f>T(#REF!)</f>
        <v>#REF!</v>
      </c>
      <c r="G662" s="1323" t="e">
        <f>T(#REF!)</f>
        <v>#REF!</v>
      </c>
      <c r="H662" s="1323"/>
      <c r="I662" s="1323"/>
      <c r="J662" s="1323" t="e">
        <f>T(#REF!)</f>
        <v>#REF!</v>
      </c>
      <c r="K662" s="1323" t="e">
        <f>T(#REF!)</f>
        <v>#REF!</v>
      </c>
      <c r="L662" s="1323" t="e">
        <f>T(#REF!)</f>
        <v>#REF!</v>
      </c>
      <c r="M662" s="1323" t="e">
        <f>T(#REF!)</f>
        <v>#REF!</v>
      </c>
      <c r="N662" s="1324">
        <f>ESTIMATE!R686</f>
        <v>0</v>
      </c>
      <c r="O662" s="1324"/>
      <c r="P662" s="1324" t="str">
        <f>T(ESTIMATE!U686)</f>
        <v/>
      </c>
      <c r="Q662" s="1324"/>
      <c r="R662" s="1322"/>
      <c r="S662" s="1322"/>
      <c r="T662" s="1322"/>
      <c r="U662" s="1322"/>
      <c r="V662" s="1322"/>
      <c r="W662" s="1322"/>
      <c r="X662" s="1322"/>
      <c r="Y662" s="1322"/>
      <c r="Z662" s="1322"/>
      <c r="AA662" s="1322"/>
      <c r="AB662" s="1322"/>
      <c r="AC662" s="1322"/>
      <c r="AD662" s="1322"/>
      <c r="AE662" s="405">
        <f t="shared" si="9"/>
        <v>0</v>
      </c>
    </row>
    <row r="663" spans="3:31" ht="18" hidden="1" customHeight="1">
      <c r="C663" s="1323" t="str">
        <f>T(ESTIMATE!B687)</f>
        <v/>
      </c>
      <c r="D663" s="1323" t="e">
        <f>T(#REF!)</f>
        <v>#REF!</v>
      </c>
      <c r="E663" s="1323" t="e">
        <f>T(#REF!)</f>
        <v>#REF!</v>
      </c>
      <c r="F663" s="1323" t="e">
        <f>T(#REF!)</f>
        <v>#REF!</v>
      </c>
      <c r="G663" s="1323" t="e">
        <f>T(#REF!)</f>
        <v>#REF!</v>
      </c>
      <c r="H663" s="1323"/>
      <c r="I663" s="1323"/>
      <c r="J663" s="1323" t="e">
        <f>T(#REF!)</f>
        <v>#REF!</v>
      </c>
      <c r="K663" s="1323" t="e">
        <f>T(#REF!)</f>
        <v>#REF!</v>
      </c>
      <c r="L663" s="1323" t="e">
        <f>T(#REF!)</f>
        <v>#REF!</v>
      </c>
      <c r="M663" s="1323" t="e">
        <f>T(#REF!)</f>
        <v>#REF!</v>
      </c>
      <c r="N663" s="1324">
        <f>ESTIMATE!R687</f>
        <v>0</v>
      </c>
      <c r="O663" s="1324"/>
      <c r="P663" s="1324" t="str">
        <f>T(ESTIMATE!U687)</f>
        <v/>
      </c>
      <c r="Q663" s="1324"/>
      <c r="R663" s="1322"/>
      <c r="S663" s="1322"/>
      <c r="T663" s="1322"/>
      <c r="U663" s="1322"/>
      <c r="V663" s="1322"/>
      <c r="W663" s="1322"/>
      <c r="X663" s="1322"/>
      <c r="Y663" s="1322"/>
      <c r="Z663" s="1322"/>
      <c r="AA663" s="1322"/>
      <c r="AB663" s="1322"/>
      <c r="AC663" s="1322"/>
      <c r="AD663" s="1322"/>
      <c r="AE663" s="405">
        <f t="shared" si="9"/>
        <v>0</v>
      </c>
    </row>
    <row r="664" spans="3:31" ht="18" hidden="1" customHeight="1">
      <c r="C664" s="1323" t="str">
        <f>T(ESTIMATE!B688)</f>
        <v/>
      </c>
      <c r="D664" s="1323" t="e">
        <f>T(#REF!)</f>
        <v>#REF!</v>
      </c>
      <c r="E664" s="1323" t="e">
        <f>T(#REF!)</f>
        <v>#REF!</v>
      </c>
      <c r="F664" s="1323" t="e">
        <f>T(#REF!)</f>
        <v>#REF!</v>
      </c>
      <c r="G664" s="1323" t="e">
        <f>T(#REF!)</f>
        <v>#REF!</v>
      </c>
      <c r="H664" s="1323"/>
      <c r="I664" s="1323"/>
      <c r="J664" s="1323" t="e">
        <f>T(#REF!)</f>
        <v>#REF!</v>
      </c>
      <c r="K664" s="1323" t="e">
        <f>T(#REF!)</f>
        <v>#REF!</v>
      </c>
      <c r="L664" s="1323" t="e">
        <f>T(#REF!)</f>
        <v>#REF!</v>
      </c>
      <c r="M664" s="1323" t="e">
        <f>T(#REF!)</f>
        <v>#REF!</v>
      </c>
      <c r="N664" s="1324">
        <f>ESTIMATE!R688</f>
        <v>0</v>
      </c>
      <c r="O664" s="1324"/>
      <c r="P664" s="1324" t="str">
        <f>T(ESTIMATE!U688)</f>
        <v/>
      </c>
      <c r="Q664" s="1324"/>
      <c r="R664" s="1322"/>
      <c r="S664" s="1322"/>
      <c r="T664" s="1322"/>
      <c r="U664" s="1322"/>
      <c r="V664" s="1322"/>
      <c r="W664" s="1322"/>
      <c r="X664" s="1322"/>
      <c r="Y664" s="1322"/>
      <c r="Z664" s="1322"/>
      <c r="AA664" s="1322"/>
      <c r="AB664" s="1322"/>
      <c r="AC664" s="1322"/>
      <c r="AD664" s="1322"/>
      <c r="AE664" s="405">
        <f t="shared" si="9"/>
        <v>0</v>
      </c>
    </row>
    <row r="665" spans="3:31" ht="18" hidden="1" customHeight="1">
      <c r="C665" s="1323" t="str">
        <f>T(ESTIMATE!B689)</f>
        <v/>
      </c>
      <c r="D665" s="1323" t="e">
        <f>T(#REF!)</f>
        <v>#REF!</v>
      </c>
      <c r="E665" s="1323" t="e">
        <f>T(#REF!)</f>
        <v>#REF!</v>
      </c>
      <c r="F665" s="1323" t="e">
        <f>T(#REF!)</f>
        <v>#REF!</v>
      </c>
      <c r="G665" s="1323" t="e">
        <f>T(#REF!)</f>
        <v>#REF!</v>
      </c>
      <c r="H665" s="1323"/>
      <c r="I665" s="1323"/>
      <c r="J665" s="1323" t="e">
        <f>T(#REF!)</f>
        <v>#REF!</v>
      </c>
      <c r="K665" s="1323" t="e">
        <f>T(#REF!)</f>
        <v>#REF!</v>
      </c>
      <c r="L665" s="1323" t="e">
        <f>T(#REF!)</f>
        <v>#REF!</v>
      </c>
      <c r="M665" s="1323" t="e">
        <f>T(#REF!)</f>
        <v>#REF!</v>
      </c>
      <c r="N665" s="1324">
        <f>ESTIMATE!R689</f>
        <v>0</v>
      </c>
      <c r="O665" s="1324"/>
      <c r="P665" s="1324" t="str">
        <f>T(ESTIMATE!U689)</f>
        <v/>
      </c>
      <c r="Q665" s="1324"/>
      <c r="R665" s="1322"/>
      <c r="S665" s="1322"/>
      <c r="T665" s="1322"/>
      <c r="U665" s="1322"/>
      <c r="V665" s="1322"/>
      <c r="W665" s="1322"/>
      <c r="X665" s="1322"/>
      <c r="Y665" s="1322"/>
      <c r="Z665" s="1322"/>
      <c r="AA665" s="1322"/>
      <c r="AB665" s="1322"/>
      <c r="AC665" s="1322"/>
      <c r="AD665" s="1322"/>
      <c r="AE665" s="405">
        <f t="shared" si="9"/>
        <v>0</v>
      </c>
    </row>
    <row r="666" spans="3:31" ht="18" hidden="1" customHeight="1">
      <c r="C666" s="1323" t="str">
        <f>T(ESTIMATE!B690)</f>
        <v/>
      </c>
      <c r="D666" s="1323" t="e">
        <f>T(#REF!)</f>
        <v>#REF!</v>
      </c>
      <c r="E666" s="1323" t="e">
        <f>T(#REF!)</f>
        <v>#REF!</v>
      </c>
      <c r="F666" s="1323" t="e">
        <f>T(#REF!)</f>
        <v>#REF!</v>
      </c>
      <c r="G666" s="1323" t="e">
        <f>T(#REF!)</f>
        <v>#REF!</v>
      </c>
      <c r="H666" s="1323"/>
      <c r="I666" s="1323"/>
      <c r="J666" s="1323" t="e">
        <f>T(#REF!)</f>
        <v>#REF!</v>
      </c>
      <c r="K666" s="1323" t="e">
        <f>T(#REF!)</f>
        <v>#REF!</v>
      </c>
      <c r="L666" s="1323" t="e">
        <f>T(#REF!)</f>
        <v>#REF!</v>
      </c>
      <c r="M666" s="1323" t="e">
        <f>T(#REF!)</f>
        <v>#REF!</v>
      </c>
      <c r="N666" s="1324">
        <f>ESTIMATE!R690</f>
        <v>0</v>
      </c>
      <c r="O666" s="1324"/>
      <c r="P666" s="1324" t="str">
        <f>T(ESTIMATE!U690)</f>
        <v/>
      </c>
      <c r="Q666" s="1324"/>
      <c r="R666" s="1322"/>
      <c r="S666" s="1322"/>
      <c r="T666" s="1322"/>
      <c r="U666" s="1322"/>
      <c r="V666" s="1322"/>
      <c r="W666" s="1322"/>
      <c r="X666" s="1322"/>
      <c r="Y666" s="1322"/>
      <c r="Z666" s="1322"/>
      <c r="AA666" s="1322"/>
      <c r="AB666" s="1322"/>
      <c r="AC666" s="1322"/>
      <c r="AD666" s="1322"/>
      <c r="AE666" s="405">
        <f t="shared" si="9"/>
        <v>0</v>
      </c>
    </row>
    <row r="667" spans="3:31" ht="18" hidden="1" customHeight="1">
      <c r="C667" s="1323" t="str">
        <f>T(ESTIMATE!B691)</f>
        <v/>
      </c>
      <c r="D667" s="1323" t="e">
        <f>T(#REF!)</f>
        <v>#REF!</v>
      </c>
      <c r="E667" s="1323" t="e">
        <f>T(#REF!)</f>
        <v>#REF!</v>
      </c>
      <c r="F667" s="1323" t="e">
        <f>T(#REF!)</f>
        <v>#REF!</v>
      </c>
      <c r="G667" s="1323" t="e">
        <f>T(#REF!)</f>
        <v>#REF!</v>
      </c>
      <c r="H667" s="1323"/>
      <c r="I667" s="1323"/>
      <c r="J667" s="1323" t="e">
        <f>T(#REF!)</f>
        <v>#REF!</v>
      </c>
      <c r="K667" s="1323" t="e">
        <f>T(#REF!)</f>
        <v>#REF!</v>
      </c>
      <c r="L667" s="1323" t="e">
        <f>T(#REF!)</f>
        <v>#REF!</v>
      </c>
      <c r="M667" s="1323" t="e">
        <f>T(#REF!)</f>
        <v>#REF!</v>
      </c>
      <c r="N667" s="1324">
        <f>ESTIMATE!R691</f>
        <v>0</v>
      </c>
      <c r="O667" s="1324"/>
      <c r="P667" s="1324" t="str">
        <f>T(ESTIMATE!U691)</f>
        <v/>
      </c>
      <c r="Q667" s="1324"/>
      <c r="R667" s="1322"/>
      <c r="S667" s="1322"/>
      <c r="T667" s="1322"/>
      <c r="U667" s="1322"/>
      <c r="V667" s="1322"/>
      <c r="W667" s="1322"/>
      <c r="X667" s="1322"/>
      <c r="Y667" s="1322"/>
      <c r="Z667" s="1322"/>
      <c r="AA667" s="1322"/>
      <c r="AB667" s="1322"/>
      <c r="AC667" s="1322"/>
      <c r="AD667" s="1322"/>
      <c r="AE667" s="405">
        <f t="shared" si="9"/>
        <v>0</v>
      </c>
    </row>
    <row r="668" spans="3:31" ht="18" hidden="1" customHeight="1">
      <c r="C668" s="1323" t="str">
        <f>T(ESTIMATE!B692)</f>
        <v/>
      </c>
      <c r="D668" s="1323" t="e">
        <f>T(#REF!)</f>
        <v>#REF!</v>
      </c>
      <c r="E668" s="1323" t="e">
        <f>T(#REF!)</f>
        <v>#REF!</v>
      </c>
      <c r="F668" s="1323" t="e">
        <f>T(#REF!)</f>
        <v>#REF!</v>
      </c>
      <c r="G668" s="1323" t="e">
        <f>T(#REF!)</f>
        <v>#REF!</v>
      </c>
      <c r="H668" s="1323"/>
      <c r="I668" s="1323"/>
      <c r="J668" s="1323" t="e">
        <f>T(#REF!)</f>
        <v>#REF!</v>
      </c>
      <c r="K668" s="1323" t="e">
        <f>T(#REF!)</f>
        <v>#REF!</v>
      </c>
      <c r="L668" s="1323" t="e">
        <f>T(#REF!)</f>
        <v>#REF!</v>
      </c>
      <c r="M668" s="1323" t="e">
        <f>T(#REF!)</f>
        <v>#REF!</v>
      </c>
      <c r="N668" s="1324">
        <f>ESTIMATE!R692</f>
        <v>0</v>
      </c>
      <c r="O668" s="1324"/>
      <c r="P668" s="1324" t="str">
        <f>T(ESTIMATE!U692)</f>
        <v/>
      </c>
      <c r="Q668" s="1324"/>
      <c r="R668" s="1322"/>
      <c r="S668" s="1322"/>
      <c r="T668" s="1322"/>
      <c r="U668" s="1322"/>
      <c r="V668" s="1322"/>
      <c r="W668" s="1322"/>
      <c r="X668" s="1322"/>
      <c r="Y668" s="1322"/>
      <c r="Z668" s="1322"/>
      <c r="AA668" s="1322"/>
      <c r="AB668" s="1322"/>
      <c r="AC668" s="1322"/>
      <c r="AD668" s="1322"/>
      <c r="AE668" s="405">
        <f t="shared" si="9"/>
        <v>0</v>
      </c>
    </row>
    <row r="669" spans="3:31" ht="18" hidden="1" customHeight="1">
      <c r="C669" s="1323" t="str">
        <f>T(ESTIMATE!B693)</f>
        <v/>
      </c>
      <c r="D669" s="1323" t="e">
        <f>T(#REF!)</f>
        <v>#REF!</v>
      </c>
      <c r="E669" s="1323" t="e">
        <f>T(#REF!)</f>
        <v>#REF!</v>
      </c>
      <c r="F669" s="1323" t="e">
        <f>T(#REF!)</f>
        <v>#REF!</v>
      </c>
      <c r="G669" s="1323" t="e">
        <f>T(#REF!)</f>
        <v>#REF!</v>
      </c>
      <c r="H669" s="1323"/>
      <c r="I669" s="1323"/>
      <c r="J669" s="1323" t="e">
        <f>T(#REF!)</f>
        <v>#REF!</v>
      </c>
      <c r="K669" s="1323" t="e">
        <f>T(#REF!)</f>
        <v>#REF!</v>
      </c>
      <c r="L669" s="1323" t="e">
        <f>T(#REF!)</f>
        <v>#REF!</v>
      </c>
      <c r="M669" s="1323" t="e">
        <f>T(#REF!)</f>
        <v>#REF!</v>
      </c>
      <c r="N669" s="1324">
        <f>ESTIMATE!R693</f>
        <v>0</v>
      </c>
      <c r="O669" s="1324"/>
      <c r="P669" s="1324" t="str">
        <f>T(ESTIMATE!U693)</f>
        <v/>
      </c>
      <c r="Q669" s="1324"/>
      <c r="R669" s="1322"/>
      <c r="S669" s="1322"/>
      <c r="T669" s="1322"/>
      <c r="U669" s="1322"/>
      <c r="V669" s="1322"/>
      <c r="W669" s="1322"/>
      <c r="X669" s="1322"/>
      <c r="Y669" s="1322"/>
      <c r="Z669" s="1322"/>
      <c r="AA669" s="1322"/>
      <c r="AB669" s="1322"/>
      <c r="AC669" s="1322"/>
      <c r="AD669" s="1322"/>
      <c r="AE669" s="405">
        <f t="shared" si="9"/>
        <v>0</v>
      </c>
    </row>
    <row r="670" spans="3:31" ht="18" hidden="1" customHeight="1">
      <c r="C670" s="1323" t="str">
        <f>T(ESTIMATE!B694)</f>
        <v/>
      </c>
      <c r="D670" s="1323" t="e">
        <f>T(#REF!)</f>
        <v>#REF!</v>
      </c>
      <c r="E670" s="1323" t="e">
        <f>T(#REF!)</f>
        <v>#REF!</v>
      </c>
      <c r="F670" s="1323" t="e">
        <f>T(#REF!)</f>
        <v>#REF!</v>
      </c>
      <c r="G670" s="1323" t="e">
        <f>T(#REF!)</f>
        <v>#REF!</v>
      </c>
      <c r="H670" s="1323"/>
      <c r="I670" s="1323"/>
      <c r="J670" s="1323" t="e">
        <f>T(#REF!)</f>
        <v>#REF!</v>
      </c>
      <c r="K670" s="1323" t="e">
        <f>T(#REF!)</f>
        <v>#REF!</v>
      </c>
      <c r="L670" s="1323" t="e">
        <f>T(#REF!)</f>
        <v>#REF!</v>
      </c>
      <c r="M670" s="1323" t="e">
        <f>T(#REF!)</f>
        <v>#REF!</v>
      </c>
      <c r="N670" s="1324">
        <f>ESTIMATE!R694</f>
        <v>0</v>
      </c>
      <c r="O670" s="1324"/>
      <c r="P670" s="1324" t="str">
        <f>T(ESTIMATE!U694)</f>
        <v/>
      </c>
      <c r="Q670" s="1324"/>
      <c r="R670" s="1322"/>
      <c r="S670" s="1322"/>
      <c r="T670" s="1322"/>
      <c r="U670" s="1322"/>
      <c r="V670" s="1322"/>
      <c r="W670" s="1322"/>
      <c r="X670" s="1322"/>
      <c r="Y670" s="1322"/>
      <c r="Z670" s="1322"/>
      <c r="AA670" s="1322"/>
      <c r="AB670" s="1322"/>
      <c r="AC670" s="1322"/>
      <c r="AD670" s="1322"/>
      <c r="AE670" s="405">
        <f t="shared" si="9"/>
        <v>0</v>
      </c>
    </row>
    <row r="671" spans="3:31" ht="18" hidden="1" customHeight="1">
      <c r="C671" s="1323" t="str">
        <f>T(ESTIMATE!B695)</f>
        <v/>
      </c>
      <c r="D671" s="1323" t="e">
        <f>T(#REF!)</f>
        <v>#REF!</v>
      </c>
      <c r="E671" s="1323" t="e">
        <f>T(#REF!)</f>
        <v>#REF!</v>
      </c>
      <c r="F671" s="1323" t="e">
        <f>T(#REF!)</f>
        <v>#REF!</v>
      </c>
      <c r="G671" s="1323" t="e">
        <f>T(#REF!)</f>
        <v>#REF!</v>
      </c>
      <c r="H671" s="1323"/>
      <c r="I671" s="1323"/>
      <c r="J671" s="1323" t="e">
        <f>T(#REF!)</f>
        <v>#REF!</v>
      </c>
      <c r="K671" s="1323" t="e">
        <f>T(#REF!)</f>
        <v>#REF!</v>
      </c>
      <c r="L671" s="1323" t="e">
        <f>T(#REF!)</f>
        <v>#REF!</v>
      </c>
      <c r="M671" s="1323" t="e">
        <f>T(#REF!)</f>
        <v>#REF!</v>
      </c>
      <c r="N671" s="1324">
        <f>ESTIMATE!R695</f>
        <v>0</v>
      </c>
      <c r="O671" s="1324"/>
      <c r="P671" s="1324" t="str">
        <f>T(ESTIMATE!U695)</f>
        <v/>
      </c>
      <c r="Q671" s="1324"/>
      <c r="R671" s="1322"/>
      <c r="S671" s="1322"/>
      <c r="T671" s="1322"/>
      <c r="U671" s="1322"/>
      <c r="V671" s="1322"/>
      <c r="W671" s="1322"/>
      <c r="X671" s="1322"/>
      <c r="Y671" s="1322"/>
      <c r="Z671" s="1322"/>
      <c r="AA671" s="1322"/>
      <c r="AB671" s="1322"/>
      <c r="AC671" s="1322"/>
      <c r="AD671" s="1322"/>
      <c r="AE671" s="405">
        <f t="shared" ref="AE671:AE734" si="10">N671</f>
        <v>0</v>
      </c>
    </row>
    <row r="672" spans="3:31" ht="18" hidden="1" customHeight="1">
      <c r="C672" s="1323" t="str">
        <f>T(ESTIMATE!B696)</f>
        <v/>
      </c>
      <c r="D672" s="1323" t="e">
        <f>T(#REF!)</f>
        <v>#REF!</v>
      </c>
      <c r="E672" s="1323" t="e">
        <f>T(#REF!)</f>
        <v>#REF!</v>
      </c>
      <c r="F672" s="1323" t="e">
        <f>T(#REF!)</f>
        <v>#REF!</v>
      </c>
      <c r="G672" s="1323" t="e">
        <f>T(#REF!)</f>
        <v>#REF!</v>
      </c>
      <c r="H672" s="1323"/>
      <c r="I672" s="1323"/>
      <c r="J672" s="1323" t="e">
        <f>T(#REF!)</f>
        <v>#REF!</v>
      </c>
      <c r="K672" s="1323" t="e">
        <f>T(#REF!)</f>
        <v>#REF!</v>
      </c>
      <c r="L672" s="1323" t="e">
        <f>T(#REF!)</f>
        <v>#REF!</v>
      </c>
      <c r="M672" s="1323" t="e">
        <f>T(#REF!)</f>
        <v>#REF!</v>
      </c>
      <c r="N672" s="1324">
        <f>ESTIMATE!R696</f>
        <v>0</v>
      </c>
      <c r="O672" s="1324"/>
      <c r="P672" s="1324" t="str">
        <f>T(ESTIMATE!U696)</f>
        <v/>
      </c>
      <c r="Q672" s="1324"/>
      <c r="R672" s="1322"/>
      <c r="S672" s="1322"/>
      <c r="T672" s="1322"/>
      <c r="U672" s="1322"/>
      <c r="V672" s="1322"/>
      <c r="W672" s="1322"/>
      <c r="X672" s="1322"/>
      <c r="Y672" s="1322"/>
      <c r="Z672" s="1322"/>
      <c r="AA672" s="1322"/>
      <c r="AB672" s="1322"/>
      <c r="AC672" s="1322"/>
      <c r="AD672" s="1322"/>
      <c r="AE672" s="405">
        <f t="shared" si="10"/>
        <v>0</v>
      </c>
    </row>
    <row r="673" spans="3:31" ht="18" hidden="1" customHeight="1">
      <c r="C673" s="1323" t="str">
        <f>T(ESTIMATE!B697)</f>
        <v/>
      </c>
      <c r="D673" s="1323" t="e">
        <f>T(#REF!)</f>
        <v>#REF!</v>
      </c>
      <c r="E673" s="1323" t="e">
        <f>T(#REF!)</f>
        <v>#REF!</v>
      </c>
      <c r="F673" s="1323" t="e">
        <f>T(#REF!)</f>
        <v>#REF!</v>
      </c>
      <c r="G673" s="1323" t="e">
        <f>T(#REF!)</f>
        <v>#REF!</v>
      </c>
      <c r="H673" s="1323"/>
      <c r="I673" s="1323"/>
      <c r="J673" s="1323" t="e">
        <f>T(#REF!)</f>
        <v>#REF!</v>
      </c>
      <c r="K673" s="1323" t="e">
        <f>T(#REF!)</f>
        <v>#REF!</v>
      </c>
      <c r="L673" s="1323" t="e">
        <f>T(#REF!)</f>
        <v>#REF!</v>
      </c>
      <c r="M673" s="1323" t="e">
        <f>T(#REF!)</f>
        <v>#REF!</v>
      </c>
      <c r="N673" s="1324">
        <f>ESTIMATE!R697</f>
        <v>0</v>
      </c>
      <c r="O673" s="1324"/>
      <c r="P673" s="1324" t="str">
        <f>T(ESTIMATE!U697)</f>
        <v/>
      </c>
      <c r="Q673" s="1324"/>
      <c r="R673" s="1322"/>
      <c r="S673" s="1322"/>
      <c r="T673" s="1322"/>
      <c r="U673" s="1322"/>
      <c r="V673" s="1322"/>
      <c r="W673" s="1322"/>
      <c r="X673" s="1322"/>
      <c r="Y673" s="1322"/>
      <c r="Z673" s="1322"/>
      <c r="AA673" s="1322"/>
      <c r="AB673" s="1322"/>
      <c r="AC673" s="1322"/>
      <c r="AD673" s="1322"/>
      <c r="AE673" s="405">
        <f t="shared" si="10"/>
        <v>0</v>
      </c>
    </row>
    <row r="674" spans="3:31" ht="18" hidden="1" customHeight="1">
      <c r="C674" s="1323" t="str">
        <f>T(ESTIMATE!B698)</f>
        <v/>
      </c>
      <c r="D674" s="1323" t="e">
        <f>T(#REF!)</f>
        <v>#REF!</v>
      </c>
      <c r="E674" s="1323" t="e">
        <f>T(#REF!)</f>
        <v>#REF!</v>
      </c>
      <c r="F674" s="1323" t="e">
        <f>T(#REF!)</f>
        <v>#REF!</v>
      </c>
      <c r="G674" s="1323" t="e">
        <f>T(#REF!)</f>
        <v>#REF!</v>
      </c>
      <c r="H674" s="1323"/>
      <c r="I674" s="1323"/>
      <c r="J674" s="1323" t="e">
        <f>T(#REF!)</f>
        <v>#REF!</v>
      </c>
      <c r="K674" s="1323" t="e">
        <f>T(#REF!)</f>
        <v>#REF!</v>
      </c>
      <c r="L674" s="1323" t="e">
        <f>T(#REF!)</f>
        <v>#REF!</v>
      </c>
      <c r="M674" s="1323" t="e">
        <f>T(#REF!)</f>
        <v>#REF!</v>
      </c>
      <c r="N674" s="1324">
        <f>ESTIMATE!R698</f>
        <v>0</v>
      </c>
      <c r="O674" s="1324"/>
      <c r="P674" s="1324" t="str">
        <f>T(ESTIMATE!U698)</f>
        <v/>
      </c>
      <c r="Q674" s="1324"/>
      <c r="R674" s="1322"/>
      <c r="S674" s="1322"/>
      <c r="T674" s="1322"/>
      <c r="U674" s="1322"/>
      <c r="V674" s="1322"/>
      <c r="W674" s="1322"/>
      <c r="X674" s="1322"/>
      <c r="Y674" s="1322"/>
      <c r="Z674" s="1322"/>
      <c r="AA674" s="1322"/>
      <c r="AB674" s="1322"/>
      <c r="AC674" s="1322"/>
      <c r="AD674" s="1322"/>
      <c r="AE674" s="405">
        <f t="shared" si="10"/>
        <v>0</v>
      </c>
    </row>
    <row r="675" spans="3:31" ht="18" hidden="1" customHeight="1">
      <c r="C675" s="1323" t="str">
        <f>T(ESTIMATE!B699)</f>
        <v/>
      </c>
      <c r="D675" s="1323" t="e">
        <f>T(#REF!)</f>
        <v>#REF!</v>
      </c>
      <c r="E675" s="1323" t="e">
        <f>T(#REF!)</f>
        <v>#REF!</v>
      </c>
      <c r="F675" s="1323" t="e">
        <f>T(#REF!)</f>
        <v>#REF!</v>
      </c>
      <c r="G675" s="1323" t="e">
        <f>T(#REF!)</f>
        <v>#REF!</v>
      </c>
      <c r="H675" s="1323"/>
      <c r="I675" s="1323"/>
      <c r="J675" s="1323" t="e">
        <f>T(#REF!)</f>
        <v>#REF!</v>
      </c>
      <c r="K675" s="1323" t="e">
        <f>T(#REF!)</f>
        <v>#REF!</v>
      </c>
      <c r="L675" s="1323" t="e">
        <f>T(#REF!)</f>
        <v>#REF!</v>
      </c>
      <c r="M675" s="1323" t="e">
        <f>T(#REF!)</f>
        <v>#REF!</v>
      </c>
      <c r="N675" s="1324">
        <f>ESTIMATE!R699</f>
        <v>0</v>
      </c>
      <c r="O675" s="1324"/>
      <c r="P675" s="1324" t="str">
        <f>T(ESTIMATE!U699)</f>
        <v/>
      </c>
      <c r="Q675" s="1324"/>
      <c r="R675" s="1322"/>
      <c r="S675" s="1322"/>
      <c r="T675" s="1322"/>
      <c r="U675" s="1322"/>
      <c r="V675" s="1322"/>
      <c r="W675" s="1322"/>
      <c r="X675" s="1322"/>
      <c r="Y675" s="1322"/>
      <c r="Z675" s="1322"/>
      <c r="AA675" s="1322"/>
      <c r="AB675" s="1322"/>
      <c r="AC675" s="1322"/>
      <c r="AD675" s="1322"/>
      <c r="AE675" s="405">
        <f t="shared" si="10"/>
        <v>0</v>
      </c>
    </row>
    <row r="676" spans="3:31" ht="18" hidden="1" customHeight="1">
      <c r="C676" s="1323" t="str">
        <f>T(ESTIMATE!B700)</f>
        <v/>
      </c>
      <c r="D676" s="1323" t="e">
        <f>T(#REF!)</f>
        <v>#REF!</v>
      </c>
      <c r="E676" s="1323" t="e">
        <f>T(#REF!)</f>
        <v>#REF!</v>
      </c>
      <c r="F676" s="1323" t="e">
        <f>T(#REF!)</f>
        <v>#REF!</v>
      </c>
      <c r="G676" s="1323" t="e">
        <f>T(#REF!)</f>
        <v>#REF!</v>
      </c>
      <c r="H676" s="1323"/>
      <c r="I676" s="1323"/>
      <c r="J676" s="1323" t="e">
        <f>T(#REF!)</f>
        <v>#REF!</v>
      </c>
      <c r="K676" s="1323" t="e">
        <f>T(#REF!)</f>
        <v>#REF!</v>
      </c>
      <c r="L676" s="1323" t="e">
        <f>T(#REF!)</f>
        <v>#REF!</v>
      </c>
      <c r="M676" s="1323" t="e">
        <f>T(#REF!)</f>
        <v>#REF!</v>
      </c>
      <c r="N676" s="1324">
        <f>ESTIMATE!R700</f>
        <v>0</v>
      </c>
      <c r="O676" s="1324"/>
      <c r="P676" s="1324" t="str">
        <f>T(ESTIMATE!U700)</f>
        <v/>
      </c>
      <c r="Q676" s="1324"/>
      <c r="R676" s="1322"/>
      <c r="S676" s="1322"/>
      <c r="T676" s="1322"/>
      <c r="U676" s="1322"/>
      <c r="V676" s="1322"/>
      <c r="W676" s="1322"/>
      <c r="X676" s="1322"/>
      <c r="Y676" s="1322"/>
      <c r="Z676" s="1322"/>
      <c r="AA676" s="1322"/>
      <c r="AB676" s="1322"/>
      <c r="AC676" s="1322"/>
      <c r="AD676" s="1322"/>
      <c r="AE676" s="405">
        <f t="shared" si="10"/>
        <v>0</v>
      </c>
    </row>
    <row r="677" spans="3:31" ht="18" hidden="1" customHeight="1">
      <c r="C677" s="1323" t="str">
        <f>T(ESTIMATE!B701)</f>
        <v/>
      </c>
      <c r="D677" s="1323" t="e">
        <f>T(#REF!)</f>
        <v>#REF!</v>
      </c>
      <c r="E677" s="1323" t="e">
        <f>T(#REF!)</f>
        <v>#REF!</v>
      </c>
      <c r="F677" s="1323" t="e">
        <f>T(#REF!)</f>
        <v>#REF!</v>
      </c>
      <c r="G677" s="1323" t="e">
        <f>T(#REF!)</f>
        <v>#REF!</v>
      </c>
      <c r="H677" s="1323"/>
      <c r="I677" s="1323"/>
      <c r="J677" s="1323" t="e">
        <f>T(#REF!)</f>
        <v>#REF!</v>
      </c>
      <c r="K677" s="1323" t="e">
        <f>T(#REF!)</f>
        <v>#REF!</v>
      </c>
      <c r="L677" s="1323" t="e">
        <f>T(#REF!)</f>
        <v>#REF!</v>
      </c>
      <c r="M677" s="1323" t="e">
        <f>T(#REF!)</f>
        <v>#REF!</v>
      </c>
      <c r="N677" s="1324">
        <f>ESTIMATE!R701</f>
        <v>0</v>
      </c>
      <c r="O677" s="1324"/>
      <c r="P677" s="1324" t="str">
        <f>T(ESTIMATE!U701)</f>
        <v/>
      </c>
      <c r="Q677" s="1324"/>
      <c r="R677" s="1322"/>
      <c r="S677" s="1322"/>
      <c r="T677" s="1322"/>
      <c r="U677" s="1322"/>
      <c r="V677" s="1322"/>
      <c r="W677" s="1322"/>
      <c r="X677" s="1322"/>
      <c r="Y677" s="1322"/>
      <c r="Z677" s="1322"/>
      <c r="AA677" s="1322"/>
      <c r="AB677" s="1322"/>
      <c r="AC677" s="1322"/>
      <c r="AD677" s="1322"/>
      <c r="AE677" s="405">
        <f t="shared" si="10"/>
        <v>0</v>
      </c>
    </row>
    <row r="678" spans="3:31" ht="18" hidden="1" customHeight="1">
      <c r="C678" s="1323" t="str">
        <f>T(ESTIMATE!B702)</f>
        <v/>
      </c>
      <c r="D678" s="1323" t="e">
        <f>T(#REF!)</f>
        <v>#REF!</v>
      </c>
      <c r="E678" s="1323" t="e">
        <f>T(#REF!)</f>
        <v>#REF!</v>
      </c>
      <c r="F678" s="1323" t="e">
        <f>T(#REF!)</f>
        <v>#REF!</v>
      </c>
      <c r="G678" s="1323" t="e">
        <f>T(#REF!)</f>
        <v>#REF!</v>
      </c>
      <c r="H678" s="1323"/>
      <c r="I678" s="1323"/>
      <c r="J678" s="1323" t="e">
        <f>T(#REF!)</f>
        <v>#REF!</v>
      </c>
      <c r="K678" s="1323" t="e">
        <f>T(#REF!)</f>
        <v>#REF!</v>
      </c>
      <c r="L678" s="1323" t="e">
        <f>T(#REF!)</f>
        <v>#REF!</v>
      </c>
      <c r="M678" s="1323" t="e">
        <f>T(#REF!)</f>
        <v>#REF!</v>
      </c>
      <c r="N678" s="1324">
        <f>ESTIMATE!R702</f>
        <v>0</v>
      </c>
      <c r="O678" s="1324"/>
      <c r="P678" s="1324" t="str">
        <f>T(ESTIMATE!U702)</f>
        <v/>
      </c>
      <c r="Q678" s="1324"/>
      <c r="R678" s="1322"/>
      <c r="S678" s="1322"/>
      <c r="T678" s="1322"/>
      <c r="U678" s="1322"/>
      <c r="V678" s="1322"/>
      <c r="W678" s="1322"/>
      <c r="X678" s="1322"/>
      <c r="Y678" s="1322"/>
      <c r="Z678" s="1322"/>
      <c r="AA678" s="1322"/>
      <c r="AB678" s="1322"/>
      <c r="AC678" s="1322"/>
      <c r="AD678" s="1322"/>
      <c r="AE678" s="405">
        <f t="shared" si="10"/>
        <v>0</v>
      </c>
    </row>
    <row r="679" spans="3:31" ht="18" hidden="1" customHeight="1">
      <c r="C679" s="1323" t="str">
        <f>T(ESTIMATE!B703)</f>
        <v/>
      </c>
      <c r="D679" s="1323" t="e">
        <f>T(#REF!)</f>
        <v>#REF!</v>
      </c>
      <c r="E679" s="1323" t="e">
        <f>T(#REF!)</f>
        <v>#REF!</v>
      </c>
      <c r="F679" s="1323" t="e">
        <f>T(#REF!)</f>
        <v>#REF!</v>
      </c>
      <c r="G679" s="1323" t="e">
        <f>T(#REF!)</f>
        <v>#REF!</v>
      </c>
      <c r="H679" s="1323"/>
      <c r="I679" s="1323"/>
      <c r="J679" s="1323" t="e">
        <f>T(#REF!)</f>
        <v>#REF!</v>
      </c>
      <c r="K679" s="1323" t="e">
        <f>T(#REF!)</f>
        <v>#REF!</v>
      </c>
      <c r="L679" s="1323" t="e">
        <f>T(#REF!)</f>
        <v>#REF!</v>
      </c>
      <c r="M679" s="1323" t="e">
        <f>T(#REF!)</f>
        <v>#REF!</v>
      </c>
      <c r="N679" s="1324">
        <f>ESTIMATE!R703</f>
        <v>0</v>
      </c>
      <c r="O679" s="1324"/>
      <c r="P679" s="1324" t="str">
        <f>T(ESTIMATE!U703)</f>
        <v/>
      </c>
      <c r="Q679" s="1324"/>
      <c r="R679" s="1322"/>
      <c r="S679" s="1322"/>
      <c r="T679" s="1322"/>
      <c r="U679" s="1322"/>
      <c r="V679" s="1322"/>
      <c r="W679" s="1322"/>
      <c r="X679" s="1322"/>
      <c r="Y679" s="1322"/>
      <c r="Z679" s="1322"/>
      <c r="AA679" s="1322"/>
      <c r="AB679" s="1322"/>
      <c r="AC679" s="1322"/>
      <c r="AD679" s="1322"/>
      <c r="AE679" s="405">
        <f t="shared" si="10"/>
        <v>0</v>
      </c>
    </row>
    <row r="680" spans="3:31" ht="18" hidden="1" customHeight="1">
      <c r="C680" s="1323" t="str">
        <f>T(ESTIMATE!B704)</f>
        <v/>
      </c>
      <c r="D680" s="1323" t="e">
        <f>T(#REF!)</f>
        <v>#REF!</v>
      </c>
      <c r="E680" s="1323" t="e">
        <f>T(#REF!)</f>
        <v>#REF!</v>
      </c>
      <c r="F680" s="1323" t="e">
        <f>T(#REF!)</f>
        <v>#REF!</v>
      </c>
      <c r="G680" s="1323" t="e">
        <f>T(#REF!)</f>
        <v>#REF!</v>
      </c>
      <c r="H680" s="1323"/>
      <c r="I680" s="1323"/>
      <c r="J680" s="1323" t="e">
        <f>T(#REF!)</f>
        <v>#REF!</v>
      </c>
      <c r="K680" s="1323" t="e">
        <f>T(#REF!)</f>
        <v>#REF!</v>
      </c>
      <c r="L680" s="1323" t="e">
        <f>T(#REF!)</f>
        <v>#REF!</v>
      </c>
      <c r="M680" s="1323" t="e">
        <f>T(#REF!)</f>
        <v>#REF!</v>
      </c>
      <c r="N680" s="1324">
        <f>ESTIMATE!R704</f>
        <v>0</v>
      </c>
      <c r="O680" s="1324"/>
      <c r="P680" s="1324" t="str">
        <f>T(ESTIMATE!U704)</f>
        <v/>
      </c>
      <c r="Q680" s="1324"/>
      <c r="R680" s="1322"/>
      <c r="S680" s="1322"/>
      <c r="T680" s="1322"/>
      <c r="U680" s="1322"/>
      <c r="V680" s="1322"/>
      <c r="W680" s="1322"/>
      <c r="X680" s="1322"/>
      <c r="Y680" s="1322"/>
      <c r="Z680" s="1322"/>
      <c r="AA680" s="1322"/>
      <c r="AB680" s="1322"/>
      <c r="AC680" s="1322"/>
      <c r="AD680" s="1322"/>
      <c r="AE680" s="405">
        <f t="shared" si="10"/>
        <v>0</v>
      </c>
    </row>
    <row r="681" spans="3:31" ht="18" hidden="1" customHeight="1">
      <c r="C681" s="1323" t="str">
        <f>T(ESTIMATE!B705)</f>
        <v/>
      </c>
      <c r="D681" s="1323" t="e">
        <f>T(#REF!)</f>
        <v>#REF!</v>
      </c>
      <c r="E681" s="1323" t="e">
        <f>T(#REF!)</f>
        <v>#REF!</v>
      </c>
      <c r="F681" s="1323" t="e">
        <f>T(#REF!)</f>
        <v>#REF!</v>
      </c>
      <c r="G681" s="1323" t="e">
        <f>T(#REF!)</f>
        <v>#REF!</v>
      </c>
      <c r="H681" s="1323"/>
      <c r="I681" s="1323"/>
      <c r="J681" s="1323" t="e">
        <f>T(#REF!)</f>
        <v>#REF!</v>
      </c>
      <c r="K681" s="1323" t="e">
        <f>T(#REF!)</f>
        <v>#REF!</v>
      </c>
      <c r="L681" s="1323" t="e">
        <f>T(#REF!)</f>
        <v>#REF!</v>
      </c>
      <c r="M681" s="1323" t="e">
        <f>T(#REF!)</f>
        <v>#REF!</v>
      </c>
      <c r="N681" s="1324">
        <f>ESTIMATE!R705</f>
        <v>0</v>
      </c>
      <c r="O681" s="1324"/>
      <c r="P681" s="1324" t="str">
        <f>T(ESTIMATE!U705)</f>
        <v/>
      </c>
      <c r="Q681" s="1324"/>
      <c r="R681" s="1322"/>
      <c r="S681" s="1322"/>
      <c r="T681" s="1322"/>
      <c r="U681" s="1322"/>
      <c r="V681" s="1322"/>
      <c r="W681" s="1322"/>
      <c r="X681" s="1322"/>
      <c r="Y681" s="1322"/>
      <c r="Z681" s="1322"/>
      <c r="AA681" s="1322"/>
      <c r="AB681" s="1322"/>
      <c r="AC681" s="1322"/>
      <c r="AD681" s="1322"/>
      <c r="AE681" s="405">
        <f t="shared" si="10"/>
        <v>0</v>
      </c>
    </row>
    <row r="682" spans="3:31" ht="18" hidden="1" customHeight="1">
      <c r="C682" s="1323" t="str">
        <f>T(ESTIMATE!B706)</f>
        <v/>
      </c>
      <c r="D682" s="1323" t="e">
        <f>T(#REF!)</f>
        <v>#REF!</v>
      </c>
      <c r="E682" s="1323" t="e">
        <f>T(#REF!)</f>
        <v>#REF!</v>
      </c>
      <c r="F682" s="1323" t="e">
        <f>T(#REF!)</f>
        <v>#REF!</v>
      </c>
      <c r="G682" s="1323" t="e">
        <f>T(#REF!)</f>
        <v>#REF!</v>
      </c>
      <c r="H682" s="1323"/>
      <c r="I682" s="1323"/>
      <c r="J682" s="1323" t="e">
        <f>T(#REF!)</f>
        <v>#REF!</v>
      </c>
      <c r="K682" s="1323" t="e">
        <f>T(#REF!)</f>
        <v>#REF!</v>
      </c>
      <c r="L682" s="1323" t="e">
        <f>T(#REF!)</f>
        <v>#REF!</v>
      </c>
      <c r="M682" s="1323" t="e">
        <f>T(#REF!)</f>
        <v>#REF!</v>
      </c>
      <c r="N682" s="1324">
        <f>ESTIMATE!R706</f>
        <v>0</v>
      </c>
      <c r="O682" s="1324"/>
      <c r="P682" s="1324" t="str">
        <f>T(ESTIMATE!U706)</f>
        <v/>
      </c>
      <c r="Q682" s="1324"/>
      <c r="R682" s="1322"/>
      <c r="S682" s="1322"/>
      <c r="T682" s="1322"/>
      <c r="U682" s="1322"/>
      <c r="V682" s="1322"/>
      <c r="W682" s="1322"/>
      <c r="X682" s="1322"/>
      <c r="Y682" s="1322"/>
      <c r="Z682" s="1322"/>
      <c r="AA682" s="1322"/>
      <c r="AB682" s="1322"/>
      <c r="AC682" s="1322"/>
      <c r="AD682" s="1322"/>
      <c r="AE682" s="405">
        <f t="shared" si="10"/>
        <v>0</v>
      </c>
    </row>
    <row r="683" spans="3:31" ht="18" hidden="1" customHeight="1">
      <c r="C683" s="1323" t="str">
        <f>T(ESTIMATE!B707)</f>
        <v/>
      </c>
      <c r="D683" s="1323" t="e">
        <f>T(#REF!)</f>
        <v>#REF!</v>
      </c>
      <c r="E683" s="1323" t="e">
        <f>T(#REF!)</f>
        <v>#REF!</v>
      </c>
      <c r="F683" s="1323" t="e">
        <f>T(#REF!)</f>
        <v>#REF!</v>
      </c>
      <c r="G683" s="1323" t="e">
        <f>T(#REF!)</f>
        <v>#REF!</v>
      </c>
      <c r="H683" s="1323"/>
      <c r="I683" s="1323"/>
      <c r="J683" s="1323" t="e">
        <f>T(#REF!)</f>
        <v>#REF!</v>
      </c>
      <c r="K683" s="1323" t="e">
        <f>T(#REF!)</f>
        <v>#REF!</v>
      </c>
      <c r="L683" s="1323" t="e">
        <f>T(#REF!)</f>
        <v>#REF!</v>
      </c>
      <c r="M683" s="1323" t="e">
        <f>T(#REF!)</f>
        <v>#REF!</v>
      </c>
      <c r="N683" s="1324">
        <f>ESTIMATE!R707</f>
        <v>0</v>
      </c>
      <c r="O683" s="1324"/>
      <c r="P683" s="1324" t="str">
        <f>T(ESTIMATE!U707)</f>
        <v/>
      </c>
      <c r="Q683" s="1324"/>
      <c r="R683" s="1322"/>
      <c r="S683" s="1322"/>
      <c r="T683" s="1322"/>
      <c r="U683" s="1322"/>
      <c r="V683" s="1322"/>
      <c r="W683" s="1322"/>
      <c r="X683" s="1322"/>
      <c r="Y683" s="1322"/>
      <c r="Z683" s="1322"/>
      <c r="AA683" s="1322"/>
      <c r="AB683" s="1322"/>
      <c r="AC683" s="1322"/>
      <c r="AD683" s="1322"/>
      <c r="AE683" s="405">
        <f t="shared" si="10"/>
        <v>0</v>
      </c>
    </row>
    <row r="684" spans="3:31" ht="18" hidden="1" customHeight="1">
      <c r="C684" s="1323" t="str">
        <f>T(ESTIMATE!B708)</f>
        <v/>
      </c>
      <c r="D684" s="1323" t="e">
        <f>T(#REF!)</f>
        <v>#REF!</v>
      </c>
      <c r="E684" s="1323" t="e">
        <f>T(#REF!)</f>
        <v>#REF!</v>
      </c>
      <c r="F684" s="1323" t="e">
        <f>T(#REF!)</f>
        <v>#REF!</v>
      </c>
      <c r="G684" s="1323" t="e">
        <f>T(#REF!)</f>
        <v>#REF!</v>
      </c>
      <c r="H684" s="1323"/>
      <c r="I684" s="1323"/>
      <c r="J684" s="1323" t="e">
        <f>T(#REF!)</f>
        <v>#REF!</v>
      </c>
      <c r="K684" s="1323" t="e">
        <f>T(#REF!)</f>
        <v>#REF!</v>
      </c>
      <c r="L684" s="1323" t="e">
        <f>T(#REF!)</f>
        <v>#REF!</v>
      </c>
      <c r="M684" s="1323" t="e">
        <f>T(#REF!)</f>
        <v>#REF!</v>
      </c>
      <c r="N684" s="1324">
        <f>ESTIMATE!R708</f>
        <v>0</v>
      </c>
      <c r="O684" s="1324"/>
      <c r="P684" s="1324" t="str">
        <f>T(ESTIMATE!U708)</f>
        <v/>
      </c>
      <c r="Q684" s="1324"/>
      <c r="R684" s="1322"/>
      <c r="S684" s="1322"/>
      <c r="T684" s="1322"/>
      <c r="U684" s="1322"/>
      <c r="V684" s="1322"/>
      <c r="W684" s="1322"/>
      <c r="X684" s="1322"/>
      <c r="Y684" s="1322"/>
      <c r="Z684" s="1322"/>
      <c r="AA684" s="1322"/>
      <c r="AB684" s="1322"/>
      <c r="AC684" s="1322"/>
      <c r="AD684" s="1322"/>
      <c r="AE684" s="405">
        <f t="shared" si="10"/>
        <v>0</v>
      </c>
    </row>
    <row r="685" spans="3:31" ht="18" hidden="1" customHeight="1">
      <c r="C685" s="1323" t="str">
        <f>T(ESTIMATE!B709)</f>
        <v/>
      </c>
      <c r="D685" s="1323" t="e">
        <f>T(#REF!)</f>
        <v>#REF!</v>
      </c>
      <c r="E685" s="1323" t="e">
        <f>T(#REF!)</f>
        <v>#REF!</v>
      </c>
      <c r="F685" s="1323" t="e">
        <f>T(#REF!)</f>
        <v>#REF!</v>
      </c>
      <c r="G685" s="1323" t="e">
        <f>T(#REF!)</f>
        <v>#REF!</v>
      </c>
      <c r="H685" s="1323"/>
      <c r="I685" s="1323"/>
      <c r="J685" s="1323" t="e">
        <f>T(#REF!)</f>
        <v>#REF!</v>
      </c>
      <c r="K685" s="1323" t="e">
        <f>T(#REF!)</f>
        <v>#REF!</v>
      </c>
      <c r="L685" s="1323" t="e">
        <f>T(#REF!)</f>
        <v>#REF!</v>
      </c>
      <c r="M685" s="1323" t="e">
        <f>T(#REF!)</f>
        <v>#REF!</v>
      </c>
      <c r="N685" s="1324">
        <f>ESTIMATE!R709</f>
        <v>0</v>
      </c>
      <c r="O685" s="1324"/>
      <c r="P685" s="1324" t="str">
        <f>T(ESTIMATE!U709)</f>
        <v/>
      </c>
      <c r="Q685" s="1324"/>
      <c r="R685" s="1322"/>
      <c r="S685" s="1322"/>
      <c r="T685" s="1322"/>
      <c r="U685" s="1322"/>
      <c r="V685" s="1322"/>
      <c r="W685" s="1322"/>
      <c r="X685" s="1322"/>
      <c r="Y685" s="1322"/>
      <c r="Z685" s="1322"/>
      <c r="AA685" s="1322"/>
      <c r="AB685" s="1322"/>
      <c r="AC685" s="1322"/>
      <c r="AD685" s="1322"/>
      <c r="AE685" s="405">
        <f t="shared" si="10"/>
        <v>0</v>
      </c>
    </row>
    <row r="686" spans="3:31" ht="18" hidden="1" customHeight="1">
      <c r="C686" s="1323" t="str">
        <f>T(ESTIMATE!B710)</f>
        <v/>
      </c>
      <c r="D686" s="1323" t="e">
        <f>T(#REF!)</f>
        <v>#REF!</v>
      </c>
      <c r="E686" s="1323" t="e">
        <f>T(#REF!)</f>
        <v>#REF!</v>
      </c>
      <c r="F686" s="1323" t="e">
        <f>T(#REF!)</f>
        <v>#REF!</v>
      </c>
      <c r="G686" s="1323" t="e">
        <f>T(#REF!)</f>
        <v>#REF!</v>
      </c>
      <c r="H686" s="1323"/>
      <c r="I686" s="1323"/>
      <c r="J686" s="1323" t="e">
        <f>T(#REF!)</f>
        <v>#REF!</v>
      </c>
      <c r="K686" s="1323" t="e">
        <f>T(#REF!)</f>
        <v>#REF!</v>
      </c>
      <c r="L686" s="1323" t="e">
        <f>T(#REF!)</f>
        <v>#REF!</v>
      </c>
      <c r="M686" s="1323" t="e">
        <f>T(#REF!)</f>
        <v>#REF!</v>
      </c>
      <c r="N686" s="1324">
        <f>ESTIMATE!R710</f>
        <v>0</v>
      </c>
      <c r="O686" s="1324"/>
      <c r="P686" s="1324" t="str">
        <f>T(ESTIMATE!U710)</f>
        <v/>
      </c>
      <c r="Q686" s="1324"/>
      <c r="R686" s="1322"/>
      <c r="S686" s="1322"/>
      <c r="T686" s="1322"/>
      <c r="U686" s="1322"/>
      <c r="V686" s="1322"/>
      <c r="W686" s="1322"/>
      <c r="X686" s="1322"/>
      <c r="Y686" s="1322"/>
      <c r="Z686" s="1322"/>
      <c r="AA686" s="1322"/>
      <c r="AB686" s="1322"/>
      <c r="AC686" s="1322"/>
      <c r="AD686" s="1322"/>
      <c r="AE686" s="405">
        <f t="shared" si="10"/>
        <v>0</v>
      </c>
    </row>
    <row r="687" spans="3:31" ht="18" hidden="1" customHeight="1">
      <c r="C687" s="1323" t="str">
        <f>T(ESTIMATE!B711)</f>
        <v/>
      </c>
      <c r="D687" s="1323" t="e">
        <f>T(#REF!)</f>
        <v>#REF!</v>
      </c>
      <c r="E687" s="1323" t="e">
        <f>T(#REF!)</f>
        <v>#REF!</v>
      </c>
      <c r="F687" s="1323" t="e">
        <f>T(#REF!)</f>
        <v>#REF!</v>
      </c>
      <c r="G687" s="1323" t="e">
        <f>T(#REF!)</f>
        <v>#REF!</v>
      </c>
      <c r="H687" s="1323"/>
      <c r="I687" s="1323"/>
      <c r="J687" s="1323" t="e">
        <f>T(#REF!)</f>
        <v>#REF!</v>
      </c>
      <c r="K687" s="1323" t="e">
        <f>T(#REF!)</f>
        <v>#REF!</v>
      </c>
      <c r="L687" s="1323" t="e">
        <f>T(#REF!)</f>
        <v>#REF!</v>
      </c>
      <c r="M687" s="1323" t="e">
        <f>T(#REF!)</f>
        <v>#REF!</v>
      </c>
      <c r="N687" s="1324">
        <f>ESTIMATE!R711</f>
        <v>0</v>
      </c>
      <c r="O687" s="1324"/>
      <c r="P687" s="1324" t="str">
        <f>T(ESTIMATE!U711)</f>
        <v/>
      </c>
      <c r="Q687" s="1324"/>
      <c r="R687" s="1322"/>
      <c r="S687" s="1322"/>
      <c r="T687" s="1322"/>
      <c r="U687" s="1322"/>
      <c r="V687" s="1322"/>
      <c r="W687" s="1322"/>
      <c r="X687" s="1322"/>
      <c r="Y687" s="1322"/>
      <c r="Z687" s="1322"/>
      <c r="AA687" s="1322"/>
      <c r="AB687" s="1322"/>
      <c r="AC687" s="1322"/>
      <c r="AD687" s="1322"/>
      <c r="AE687" s="405">
        <f t="shared" si="10"/>
        <v>0</v>
      </c>
    </row>
    <row r="688" spans="3:31" ht="18" hidden="1" customHeight="1">
      <c r="C688" s="1323" t="str">
        <f>T(ESTIMATE!B712)</f>
        <v/>
      </c>
      <c r="D688" s="1323" t="e">
        <f>T(#REF!)</f>
        <v>#REF!</v>
      </c>
      <c r="E688" s="1323" t="e">
        <f>T(#REF!)</f>
        <v>#REF!</v>
      </c>
      <c r="F688" s="1323" t="e">
        <f>T(#REF!)</f>
        <v>#REF!</v>
      </c>
      <c r="G688" s="1323" t="e">
        <f>T(#REF!)</f>
        <v>#REF!</v>
      </c>
      <c r="H688" s="1323"/>
      <c r="I688" s="1323"/>
      <c r="J688" s="1323" t="e">
        <f>T(#REF!)</f>
        <v>#REF!</v>
      </c>
      <c r="K688" s="1323" t="e">
        <f>T(#REF!)</f>
        <v>#REF!</v>
      </c>
      <c r="L688" s="1323" t="e">
        <f>T(#REF!)</f>
        <v>#REF!</v>
      </c>
      <c r="M688" s="1323" t="e">
        <f>T(#REF!)</f>
        <v>#REF!</v>
      </c>
      <c r="N688" s="1324">
        <f>ESTIMATE!R712</f>
        <v>0</v>
      </c>
      <c r="O688" s="1324"/>
      <c r="P688" s="1324" t="str">
        <f>T(ESTIMATE!U712)</f>
        <v/>
      </c>
      <c r="Q688" s="1324"/>
      <c r="R688" s="1322"/>
      <c r="S688" s="1322"/>
      <c r="T688" s="1322"/>
      <c r="U688" s="1322"/>
      <c r="V688" s="1322"/>
      <c r="W688" s="1322"/>
      <c r="X688" s="1322"/>
      <c r="Y688" s="1322"/>
      <c r="Z688" s="1322"/>
      <c r="AA688" s="1322"/>
      <c r="AB688" s="1322"/>
      <c r="AC688" s="1322"/>
      <c r="AD688" s="1322"/>
      <c r="AE688" s="405">
        <f t="shared" si="10"/>
        <v>0</v>
      </c>
    </row>
    <row r="689" spans="3:31" ht="18" hidden="1" customHeight="1">
      <c r="C689" s="1323" t="str">
        <f>T(ESTIMATE!B713)</f>
        <v/>
      </c>
      <c r="D689" s="1323" t="e">
        <f>T(#REF!)</f>
        <v>#REF!</v>
      </c>
      <c r="E689" s="1323" t="e">
        <f>T(#REF!)</f>
        <v>#REF!</v>
      </c>
      <c r="F689" s="1323" t="e">
        <f>T(#REF!)</f>
        <v>#REF!</v>
      </c>
      <c r="G689" s="1323" t="e">
        <f>T(#REF!)</f>
        <v>#REF!</v>
      </c>
      <c r="H689" s="1323"/>
      <c r="I689" s="1323"/>
      <c r="J689" s="1323" t="e">
        <f>T(#REF!)</f>
        <v>#REF!</v>
      </c>
      <c r="K689" s="1323" t="e">
        <f>T(#REF!)</f>
        <v>#REF!</v>
      </c>
      <c r="L689" s="1323" t="e">
        <f>T(#REF!)</f>
        <v>#REF!</v>
      </c>
      <c r="M689" s="1323" t="e">
        <f>T(#REF!)</f>
        <v>#REF!</v>
      </c>
      <c r="N689" s="1324">
        <f>ESTIMATE!R713</f>
        <v>0</v>
      </c>
      <c r="O689" s="1324"/>
      <c r="P689" s="1324" t="str">
        <f>T(ESTIMATE!U713)</f>
        <v/>
      </c>
      <c r="Q689" s="1324"/>
      <c r="R689" s="1322"/>
      <c r="S689" s="1322"/>
      <c r="T689" s="1322"/>
      <c r="U689" s="1322"/>
      <c r="V689" s="1322"/>
      <c r="W689" s="1322"/>
      <c r="X689" s="1322"/>
      <c r="Y689" s="1322"/>
      <c r="Z689" s="1322"/>
      <c r="AA689" s="1322"/>
      <c r="AB689" s="1322"/>
      <c r="AC689" s="1322"/>
      <c r="AD689" s="1322"/>
      <c r="AE689" s="405">
        <f t="shared" si="10"/>
        <v>0</v>
      </c>
    </row>
    <row r="690" spans="3:31" ht="18" hidden="1" customHeight="1">
      <c r="C690" s="1323" t="str">
        <f>T(ESTIMATE!B714)</f>
        <v/>
      </c>
      <c r="D690" s="1323" t="e">
        <f>T(#REF!)</f>
        <v>#REF!</v>
      </c>
      <c r="E690" s="1323" t="e">
        <f>T(#REF!)</f>
        <v>#REF!</v>
      </c>
      <c r="F690" s="1323" t="e">
        <f>T(#REF!)</f>
        <v>#REF!</v>
      </c>
      <c r="G690" s="1323" t="e">
        <f>T(#REF!)</f>
        <v>#REF!</v>
      </c>
      <c r="H690" s="1323"/>
      <c r="I690" s="1323"/>
      <c r="J690" s="1323" t="e">
        <f>T(#REF!)</f>
        <v>#REF!</v>
      </c>
      <c r="K690" s="1323" t="e">
        <f>T(#REF!)</f>
        <v>#REF!</v>
      </c>
      <c r="L690" s="1323" t="e">
        <f>T(#REF!)</f>
        <v>#REF!</v>
      </c>
      <c r="M690" s="1323" t="e">
        <f>T(#REF!)</f>
        <v>#REF!</v>
      </c>
      <c r="N690" s="1324">
        <f>ESTIMATE!R714</f>
        <v>0</v>
      </c>
      <c r="O690" s="1324"/>
      <c r="P690" s="1324" t="str">
        <f>T(ESTIMATE!U714)</f>
        <v/>
      </c>
      <c r="Q690" s="1324"/>
      <c r="R690" s="1322"/>
      <c r="S690" s="1322"/>
      <c r="T690" s="1322"/>
      <c r="U690" s="1322"/>
      <c r="V690" s="1322"/>
      <c r="W690" s="1322"/>
      <c r="X690" s="1322"/>
      <c r="Y690" s="1322"/>
      <c r="Z690" s="1322"/>
      <c r="AA690" s="1322"/>
      <c r="AB690" s="1322"/>
      <c r="AC690" s="1322"/>
      <c r="AD690" s="1322"/>
      <c r="AE690" s="405">
        <f t="shared" si="10"/>
        <v>0</v>
      </c>
    </row>
    <row r="691" spans="3:31" ht="18" hidden="1" customHeight="1">
      <c r="C691" s="1323" t="str">
        <f>T(ESTIMATE!B715)</f>
        <v/>
      </c>
      <c r="D691" s="1323" t="e">
        <f>T(#REF!)</f>
        <v>#REF!</v>
      </c>
      <c r="E691" s="1323" t="e">
        <f>T(#REF!)</f>
        <v>#REF!</v>
      </c>
      <c r="F691" s="1323" t="e">
        <f>T(#REF!)</f>
        <v>#REF!</v>
      </c>
      <c r="G691" s="1323" t="e">
        <f>T(#REF!)</f>
        <v>#REF!</v>
      </c>
      <c r="H691" s="1323"/>
      <c r="I691" s="1323"/>
      <c r="J691" s="1323" t="e">
        <f>T(#REF!)</f>
        <v>#REF!</v>
      </c>
      <c r="K691" s="1323" t="e">
        <f>T(#REF!)</f>
        <v>#REF!</v>
      </c>
      <c r="L691" s="1323" t="e">
        <f>T(#REF!)</f>
        <v>#REF!</v>
      </c>
      <c r="M691" s="1323" t="e">
        <f>T(#REF!)</f>
        <v>#REF!</v>
      </c>
      <c r="N691" s="1324">
        <f>ESTIMATE!R715</f>
        <v>0</v>
      </c>
      <c r="O691" s="1324"/>
      <c r="P691" s="1324" t="str">
        <f>T(ESTIMATE!U715)</f>
        <v/>
      </c>
      <c r="Q691" s="1324"/>
      <c r="R691" s="1322"/>
      <c r="S691" s="1322"/>
      <c r="T691" s="1322"/>
      <c r="U691" s="1322"/>
      <c r="V691" s="1322"/>
      <c r="W691" s="1322"/>
      <c r="X691" s="1322"/>
      <c r="Y691" s="1322"/>
      <c r="Z691" s="1322"/>
      <c r="AA691" s="1322"/>
      <c r="AB691" s="1322"/>
      <c r="AC691" s="1322"/>
      <c r="AD691" s="1322"/>
      <c r="AE691" s="405">
        <f t="shared" si="10"/>
        <v>0</v>
      </c>
    </row>
    <row r="692" spans="3:31" ht="18" hidden="1" customHeight="1">
      <c r="C692" s="1323" t="str">
        <f>T(ESTIMATE!B716)</f>
        <v/>
      </c>
      <c r="D692" s="1323" t="e">
        <f>T(#REF!)</f>
        <v>#REF!</v>
      </c>
      <c r="E692" s="1323" t="e">
        <f>T(#REF!)</f>
        <v>#REF!</v>
      </c>
      <c r="F692" s="1323" t="e">
        <f>T(#REF!)</f>
        <v>#REF!</v>
      </c>
      <c r="G692" s="1323" t="e">
        <f>T(#REF!)</f>
        <v>#REF!</v>
      </c>
      <c r="H692" s="1323"/>
      <c r="I692" s="1323"/>
      <c r="J692" s="1323" t="e">
        <f>T(#REF!)</f>
        <v>#REF!</v>
      </c>
      <c r="K692" s="1323" t="e">
        <f>T(#REF!)</f>
        <v>#REF!</v>
      </c>
      <c r="L692" s="1323" t="e">
        <f>T(#REF!)</f>
        <v>#REF!</v>
      </c>
      <c r="M692" s="1323" t="e">
        <f>T(#REF!)</f>
        <v>#REF!</v>
      </c>
      <c r="N692" s="1324">
        <f>ESTIMATE!R716</f>
        <v>0</v>
      </c>
      <c r="O692" s="1324"/>
      <c r="P692" s="1324" t="str">
        <f>T(ESTIMATE!U716)</f>
        <v/>
      </c>
      <c r="Q692" s="1324"/>
      <c r="R692" s="1322"/>
      <c r="S692" s="1322"/>
      <c r="T692" s="1322"/>
      <c r="U692" s="1322"/>
      <c r="V692" s="1322"/>
      <c r="W692" s="1322"/>
      <c r="X692" s="1322"/>
      <c r="Y692" s="1322"/>
      <c r="Z692" s="1322"/>
      <c r="AA692" s="1322"/>
      <c r="AB692" s="1322"/>
      <c r="AC692" s="1322"/>
      <c r="AD692" s="1322"/>
      <c r="AE692" s="405">
        <f t="shared" si="10"/>
        <v>0</v>
      </c>
    </row>
    <row r="693" spans="3:31" ht="18" hidden="1" customHeight="1">
      <c r="C693" s="1323" t="str">
        <f>T(ESTIMATE!B717)</f>
        <v/>
      </c>
      <c r="D693" s="1323" t="e">
        <f>T(#REF!)</f>
        <v>#REF!</v>
      </c>
      <c r="E693" s="1323" t="e">
        <f>T(#REF!)</f>
        <v>#REF!</v>
      </c>
      <c r="F693" s="1323" t="e">
        <f>T(#REF!)</f>
        <v>#REF!</v>
      </c>
      <c r="G693" s="1323" t="e">
        <f>T(#REF!)</f>
        <v>#REF!</v>
      </c>
      <c r="H693" s="1323"/>
      <c r="I693" s="1323"/>
      <c r="J693" s="1323" t="e">
        <f>T(#REF!)</f>
        <v>#REF!</v>
      </c>
      <c r="K693" s="1323" t="e">
        <f>T(#REF!)</f>
        <v>#REF!</v>
      </c>
      <c r="L693" s="1323" t="e">
        <f>T(#REF!)</f>
        <v>#REF!</v>
      </c>
      <c r="M693" s="1323" t="e">
        <f>T(#REF!)</f>
        <v>#REF!</v>
      </c>
      <c r="N693" s="1324">
        <f>ESTIMATE!R717</f>
        <v>0</v>
      </c>
      <c r="O693" s="1324"/>
      <c r="P693" s="1324" t="str">
        <f>T(ESTIMATE!U717)</f>
        <v/>
      </c>
      <c r="Q693" s="1324"/>
      <c r="R693" s="1322"/>
      <c r="S693" s="1322"/>
      <c r="T693" s="1322"/>
      <c r="U693" s="1322"/>
      <c r="V693" s="1322"/>
      <c r="W693" s="1322"/>
      <c r="X693" s="1322"/>
      <c r="Y693" s="1322"/>
      <c r="Z693" s="1322"/>
      <c r="AA693" s="1322"/>
      <c r="AB693" s="1322"/>
      <c r="AC693" s="1322"/>
      <c r="AD693" s="1322"/>
      <c r="AE693" s="405">
        <f t="shared" si="10"/>
        <v>0</v>
      </c>
    </row>
    <row r="694" spans="3:31" ht="18" hidden="1" customHeight="1">
      <c r="C694" s="1323" t="str">
        <f>T(ESTIMATE!B718)</f>
        <v/>
      </c>
      <c r="D694" s="1323" t="e">
        <f>T(#REF!)</f>
        <v>#REF!</v>
      </c>
      <c r="E694" s="1323" t="e">
        <f>T(#REF!)</f>
        <v>#REF!</v>
      </c>
      <c r="F694" s="1323" t="e">
        <f>T(#REF!)</f>
        <v>#REF!</v>
      </c>
      <c r="G694" s="1323" t="e">
        <f>T(#REF!)</f>
        <v>#REF!</v>
      </c>
      <c r="H694" s="1323"/>
      <c r="I694" s="1323"/>
      <c r="J694" s="1323" t="e">
        <f>T(#REF!)</f>
        <v>#REF!</v>
      </c>
      <c r="K694" s="1323" t="e">
        <f>T(#REF!)</f>
        <v>#REF!</v>
      </c>
      <c r="L694" s="1323" t="e">
        <f>T(#REF!)</f>
        <v>#REF!</v>
      </c>
      <c r="M694" s="1323" t="e">
        <f>T(#REF!)</f>
        <v>#REF!</v>
      </c>
      <c r="N694" s="1324">
        <f>ESTIMATE!R718</f>
        <v>0</v>
      </c>
      <c r="O694" s="1324"/>
      <c r="P694" s="1324" t="str">
        <f>T(ESTIMATE!U718)</f>
        <v/>
      </c>
      <c r="Q694" s="1324"/>
      <c r="R694" s="1322"/>
      <c r="S694" s="1322"/>
      <c r="T694" s="1322"/>
      <c r="U694" s="1322"/>
      <c r="V694" s="1322"/>
      <c r="W694" s="1322"/>
      <c r="X694" s="1322"/>
      <c r="Y694" s="1322"/>
      <c r="Z694" s="1322"/>
      <c r="AA694" s="1322"/>
      <c r="AB694" s="1322"/>
      <c r="AC694" s="1322"/>
      <c r="AD694" s="1322"/>
      <c r="AE694" s="405">
        <f t="shared" si="10"/>
        <v>0</v>
      </c>
    </row>
    <row r="695" spans="3:31" ht="18" hidden="1" customHeight="1">
      <c r="C695" s="1323" t="str">
        <f>T(ESTIMATE!B719)</f>
        <v/>
      </c>
      <c r="D695" s="1323" t="e">
        <f>T(#REF!)</f>
        <v>#REF!</v>
      </c>
      <c r="E695" s="1323" t="e">
        <f>T(#REF!)</f>
        <v>#REF!</v>
      </c>
      <c r="F695" s="1323" t="e">
        <f>T(#REF!)</f>
        <v>#REF!</v>
      </c>
      <c r="G695" s="1323" t="e">
        <f>T(#REF!)</f>
        <v>#REF!</v>
      </c>
      <c r="H695" s="1323"/>
      <c r="I695" s="1323"/>
      <c r="J695" s="1323" t="e">
        <f>T(#REF!)</f>
        <v>#REF!</v>
      </c>
      <c r="K695" s="1323" t="e">
        <f>T(#REF!)</f>
        <v>#REF!</v>
      </c>
      <c r="L695" s="1323" t="e">
        <f>T(#REF!)</f>
        <v>#REF!</v>
      </c>
      <c r="M695" s="1323" t="e">
        <f>T(#REF!)</f>
        <v>#REF!</v>
      </c>
      <c r="N695" s="1324">
        <f>ESTIMATE!R719</f>
        <v>0</v>
      </c>
      <c r="O695" s="1324"/>
      <c r="P695" s="1324" t="str">
        <f>T(ESTIMATE!U719)</f>
        <v/>
      </c>
      <c r="Q695" s="1324"/>
      <c r="R695" s="1322"/>
      <c r="S695" s="1322"/>
      <c r="T695" s="1322"/>
      <c r="U695" s="1322"/>
      <c r="V695" s="1322"/>
      <c r="W695" s="1322"/>
      <c r="X695" s="1322"/>
      <c r="Y695" s="1322"/>
      <c r="Z695" s="1322"/>
      <c r="AA695" s="1322"/>
      <c r="AB695" s="1322"/>
      <c r="AC695" s="1322"/>
      <c r="AD695" s="1322"/>
      <c r="AE695" s="405">
        <f t="shared" si="10"/>
        <v>0</v>
      </c>
    </row>
    <row r="696" spans="3:31" ht="18" hidden="1" customHeight="1">
      <c r="C696" s="1323" t="str">
        <f>T(ESTIMATE!B720)</f>
        <v/>
      </c>
      <c r="D696" s="1323" t="e">
        <f>T(#REF!)</f>
        <v>#REF!</v>
      </c>
      <c r="E696" s="1323" t="e">
        <f>T(#REF!)</f>
        <v>#REF!</v>
      </c>
      <c r="F696" s="1323" t="e">
        <f>T(#REF!)</f>
        <v>#REF!</v>
      </c>
      <c r="G696" s="1323" t="e">
        <f>T(#REF!)</f>
        <v>#REF!</v>
      </c>
      <c r="H696" s="1323"/>
      <c r="I696" s="1323"/>
      <c r="J696" s="1323" t="e">
        <f>T(#REF!)</f>
        <v>#REF!</v>
      </c>
      <c r="K696" s="1323" t="e">
        <f>T(#REF!)</f>
        <v>#REF!</v>
      </c>
      <c r="L696" s="1323" t="e">
        <f>T(#REF!)</f>
        <v>#REF!</v>
      </c>
      <c r="M696" s="1323" t="e">
        <f>T(#REF!)</f>
        <v>#REF!</v>
      </c>
      <c r="N696" s="1324">
        <f>ESTIMATE!R720</f>
        <v>0</v>
      </c>
      <c r="O696" s="1324"/>
      <c r="P696" s="1324" t="str">
        <f>T(ESTIMATE!U720)</f>
        <v/>
      </c>
      <c r="Q696" s="1324"/>
      <c r="R696" s="1322"/>
      <c r="S696" s="1322"/>
      <c r="T696" s="1322"/>
      <c r="U696" s="1322"/>
      <c r="V696" s="1322"/>
      <c r="W696" s="1322"/>
      <c r="X696" s="1322"/>
      <c r="Y696" s="1322"/>
      <c r="Z696" s="1322"/>
      <c r="AA696" s="1322"/>
      <c r="AB696" s="1322"/>
      <c r="AC696" s="1322"/>
      <c r="AD696" s="1322"/>
      <c r="AE696" s="405">
        <f t="shared" si="10"/>
        <v>0</v>
      </c>
    </row>
    <row r="697" spans="3:31" ht="18" hidden="1" customHeight="1">
      <c r="C697" s="1323" t="str">
        <f>T(ESTIMATE!B721)</f>
        <v/>
      </c>
      <c r="D697" s="1323" t="e">
        <f>T(#REF!)</f>
        <v>#REF!</v>
      </c>
      <c r="E697" s="1323" t="e">
        <f>T(#REF!)</f>
        <v>#REF!</v>
      </c>
      <c r="F697" s="1323" t="e">
        <f>T(#REF!)</f>
        <v>#REF!</v>
      </c>
      <c r="G697" s="1323" t="e">
        <f>T(#REF!)</f>
        <v>#REF!</v>
      </c>
      <c r="H697" s="1323"/>
      <c r="I697" s="1323"/>
      <c r="J697" s="1323" t="e">
        <f>T(#REF!)</f>
        <v>#REF!</v>
      </c>
      <c r="K697" s="1323" t="e">
        <f>T(#REF!)</f>
        <v>#REF!</v>
      </c>
      <c r="L697" s="1323" t="e">
        <f>T(#REF!)</f>
        <v>#REF!</v>
      </c>
      <c r="M697" s="1323" t="e">
        <f>T(#REF!)</f>
        <v>#REF!</v>
      </c>
      <c r="N697" s="1324">
        <f>ESTIMATE!R721</f>
        <v>0</v>
      </c>
      <c r="O697" s="1324"/>
      <c r="P697" s="1324" t="str">
        <f>T(ESTIMATE!U721)</f>
        <v/>
      </c>
      <c r="Q697" s="1324"/>
      <c r="R697" s="1322"/>
      <c r="S697" s="1322"/>
      <c r="T697" s="1322"/>
      <c r="U697" s="1322"/>
      <c r="V697" s="1322"/>
      <c r="W697" s="1322"/>
      <c r="X697" s="1322"/>
      <c r="Y697" s="1322"/>
      <c r="Z697" s="1322"/>
      <c r="AA697" s="1322"/>
      <c r="AB697" s="1322"/>
      <c r="AC697" s="1322"/>
      <c r="AD697" s="1322"/>
      <c r="AE697" s="405">
        <f t="shared" si="10"/>
        <v>0</v>
      </c>
    </row>
    <row r="698" spans="3:31" ht="18" hidden="1" customHeight="1">
      <c r="C698" s="1323" t="str">
        <f>T(ESTIMATE!B722)</f>
        <v/>
      </c>
      <c r="D698" s="1323" t="e">
        <f>T(#REF!)</f>
        <v>#REF!</v>
      </c>
      <c r="E698" s="1323" t="e">
        <f>T(#REF!)</f>
        <v>#REF!</v>
      </c>
      <c r="F698" s="1323" t="e">
        <f>T(#REF!)</f>
        <v>#REF!</v>
      </c>
      <c r="G698" s="1323" t="e">
        <f>T(#REF!)</f>
        <v>#REF!</v>
      </c>
      <c r="H698" s="1323"/>
      <c r="I698" s="1323"/>
      <c r="J698" s="1323" t="e">
        <f>T(#REF!)</f>
        <v>#REF!</v>
      </c>
      <c r="K698" s="1323" t="e">
        <f>T(#REF!)</f>
        <v>#REF!</v>
      </c>
      <c r="L698" s="1323" t="e">
        <f>T(#REF!)</f>
        <v>#REF!</v>
      </c>
      <c r="M698" s="1323" t="e">
        <f>T(#REF!)</f>
        <v>#REF!</v>
      </c>
      <c r="N698" s="1324">
        <f>ESTIMATE!R722</f>
        <v>0</v>
      </c>
      <c r="O698" s="1324"/>
      <c r="P698" s="1324" t="str">
        <f>T(ESTIMATE!U722)</f>
        <v/>
      </c>
      <c r="Q698" s="1324"/>
      <c r="R698" s="1322"/>
      <c r="S698" s="1322"/>
      <c r="T698" s="1322"/>
      <c r="U698" s="1322"/>
      <c r="V698" s="1322"/>
      <c r="W698" s="1322"/>
      <c r="X698" s="1322"/>
      <c r="Y698" s="1322"/>
      <c r="Z698" s="1322"/>
      <c r="AA698" s="1322"/>
      <c r="AB698" s="1322"/>
      <c r="AC698" s="1322"/>
      <c r="AD698" s="1322"/>
      <c r="AE698" s="405">
        <f t="shared" si="10"/>
        <v>0</v>
      </c>
    </row>
    <row r="699" spans="3:31" ht="18" hidden="1" customHeight="1">
      <c r="C699" s="1323" t="str">
        <f>T(ESTIMATE!B723)</f>
        <v/>
      </c>
      <c r="D699" s="1323" t="e">
        <f>T(#REF!)</f>
        <v>#REF!</v>
      </c>
      <c r="E699" s="1323" t="e">
        <f>T(#REF!)</f>
        <v>#REF!</v>
      </c>
      <c r="F699" s="1323" t="e">
        <f>T(#REF!)</f>
        <v>#REF!</v>
      </c>
      <c r="G699" s="1323" t="e">
        <f>T(#REF!)</f>
        <v>#REF!</v>
      </c>
      <c r="H699" s="1323"/>
      <c r="I699" s="1323"/>
      <c r="J699" s="1323" t="e">
        <f>T(#REF!)</f>
        <v>#REF!</v>
      </c>
      <c r="K699" s="1323" t="e">
        <f>T(#REF!)</f>
        <v>#REF!</v>
      </c>
      <c r="L699" s="1323" t="e">
        <f>T(#REF!)</f>
        <v>#REF!</v>
      </c>
      <c r="M699" s="1323" t="e">
        <f>T(#REF!)</f>
        <v>#REF!</v>
      </c>
      <c r="N699" s="1324">
        <f>ESTIMATE!R723</f>
        <v>0</v>
      </c>
      <c r="O699" s="1324"/>
      <c r="P699" s="1324" t="str">
        <f>T(ESTIMATE!U723)</f>
        <v/>
      </c>
      <c r="Q699" s="1324"/>
      <c r="R699" s="1322"/>
      <c r="S699" s="1322"/>
      <c r="T699" s="1322"/>
      <c r="U699" s="1322"/>
      <c r="V699" s="1322"/>
      <c r="W699" s="1322"/>
      <c r="X699" s="1322"/>
      <c r="Y699" s="1322"/>
      <c r="Z699" s="1322"/>
      <c r="AA699" s="1322"/>
      <c r="AB699" s="1322"/>
      <c r="AC699" s="1322"/>
      <c r="AD699" s="1322"/>
      <c r="AE699" s="405">
        <f t="shared" si="10"/>
        <v>0</v>
      </c>
    </row>
    <row r="700" spans="3:31" ht="18" hidden="1" customHeight="1">
      <c r="C700" s="1323" t="str">
        <f>T(ESTIMATE!B724)</f>
        <v/>
      </c>
      <c r="D700" s="1323" t="e">
        <f>T(#REF!)</f>
        <v>#REF!</v>
      </c>
      <c r="E700" s="1323" t="e">
        <f>T(#REF!)</f>
        <v>#REF!</v>
      </c>
      <c r="F700" s="1323" t="e">
        <f>T(#REF!)</f>
        <v>#REF!</v>
      </c>
      <c r="G700" s="1323" t="e">
        <f>T(#REF!)</f>
        <v>#REF!</v>
      </c>
      <c r="H700" s="1323"/>
      <c r="I700" s="1323"/>
      <c r="J700" s="1323" t="e">
        <f>T(#REF!)</f>
        <v>#REF!</v>
      </c>
      <c r="K700" s="1323" t="e">
        <f>T(#REF!)</f>
        <v>#REF!</v>
      </c>
      <c r="L700" s="1323" t="e">
        <f>T(#REF!)</f>
        <v>#REF!</v>
      </c>
      <c r="M700" s="1323" t="e">
        <f>T(#REF!)</f>
        <v>#REF!</v>
      </c>
      <c r="N700" s="1324">
        <f>ESTIMATE!R724</f>
        <v>0</v>
      </c>
      <c r="O700" s="1324"/>
      <c r="P700" s="1324" t="str">
        <f>T(ESTIMATE!U724)</f>
        <v/>
      </c>
      <c r="Q700" s="1324"/>
      <c r="R700" s="1322"/>
      <c r="S700" s="1322"/>
      <c r="T700" s="1322"/>
      <c r="U700" s="1322"/>
      <c r="V700" s="1322"/>
      <c r="W700" s="1322"/>
      <c r="X700" s="1322"/>
      <c r="Y700" s="1322"/>
      <c r="Z700" s="1322"/>
      <c r="AA700" s="1322"/>
      <c r="AB700" s="1322"/>
      <c r="AC700" s="1322"/>
      <c r="AD700" s="1322"/>
      <c r="AE700" s="405">
        <f t="shared" si="10"/>
        <v>0</v>
      </c>
    </row>
    <row r="701" spans="3:31" ht="18" hidden="1" customHeight="1">
      <c r="C701" s="598"/>
      <c r="D701" s="599"/>
      <c r="E701" s="599"/>
      <c r="F701" s="599"/>
      <c r="G701" s="599"/>
      <c r="H701" s="599"/>
      <c r="I701" s="599"/>
      <c r="J701" s="599"/>
      <c r="K701" s="599"/>
      <c r="L701" s="599"/>
      <c r="M701" s="599"/>
      <c r="N701" s="1357">
        <f>N660</f>
        <v>0</v>
      </c>
      <c r="O701" s="1357"/>
      <c r="P701" s="1358"/>
      <c r="Q701" s="1359"/>
      <c r="R701" s="600"/>
      <c r="S701" s="600"/>
      <c r="T701" s="600"/>
      <c r="U701" s="600"/>
      <c r="V701" s="600"/>
      <c r="W701" s="600"/>
      <c r="X701" s="600"/>
      <c r="Y701" s="600"/>
      <c r="Z701" s="600"/>
      <c r="AA701" s="600"/>
      <c r="AB701" s="600"/>
      <c r="AC701" s="600"/>
      <c r="AD701" s="601"/>
      <c r="AE701" s="405">
        <f t="shared" si="10"/>
        <v>0</v>
      </c>
    </row>
    <row r="702" spans="3:31" ht="22" customHeight="1">
      <c r="C702" s="1333" t="str">
        <f>T(ESTIMATE!B730)</f>
        <v>DEMOLITION</v>
      </c>
      <c r="D702" s="1333" t="e">
        <f>T(#REF!)</f>
        <v>#REF!</v>
      </c>
      <c r="E702" s="1333" t="e">
        <f>T(#REF!)</f>
        <v>#REF!</v>
      </c>
      <c r="F702" s="1333" t="e">
        <f>T(#REF!)</f>
        <v>#REF!</v>
      </c>
      <c r="G702" s="1333" t="e">
        <f>T(#REF!)</f>
        <v>#REF!</v>
      </c>
      <c r="H702" s="1333"/>
      <c r="I702" s="1333"/>
      <c r="J702" s="1333" t="e">
        <f>T(#REF!)</f>
        <v>#REF!</v>
      </c>
      <c r="K702" s="1333" t="e">
        <f>T(#REF!)</f>
        <v>#REF!</v>
      </c>
      <c r="L702" s="1333" t="e">
        <f>T(#REF!)</f>
        <v>#REF!</v>
      </c>
      <c r="M702" s="1334" t="e">
        <f>T(#REF!)</f>
        <v>#REF!</v>
      </c>
      <c r="N702" s="1331">
        <f>SUM(N703:O742)</f>
        <v>80</v>
      </c>
      <c r="O702" s="1332"/>
      <c r="P702" s="1328"/>
      <c r="Q702" s="1330"/>
      <c r="R702" s="1328"/>
      <c r="S702" s="1329"/>
      <c r="T702" s="1329"/>
      <c r="U702" s="1329"/>
      <c r="V702" s="1329"/>
      <c r="W702" s="1329"/>
      <c r="X702" s="1329"/>
      <c r="Y702" s="1329"/>
      <c r="Z702" s="1329"/>
      <c r="AA702" s="1329"/>
      <c r="AB702" s="1329"/>
      <c r="AC702" s="1329"/>
      <c r="AD702" s="1329"/>
      <c r="AE702" s="405">
        <f t="shared" si="10"/>
        <v>80</v>
      </c>
    </row>
    <row r="703" spans="3:31" ht="18" hidden="1" customHeight="1">
      <c r="C703" s="1323" t="str">
        <f>T(ESTIMATE!B731)</f>
        <v>Demolition</v>
      </c>
      <c r="D703" s="1323" t="e">
        <f>T(#REF!)</f>
        <v>#REF!</v>
      </c>
      <c r="E703" s="1323" t="e">
        <f>T(#REF!)</f>
        <v>#REF!</v>
      </c>
      <c r="F703" s="1323" t="e">
        <f>T(#REF!)</f>
        <v>#REF!</v>
      </c>
      <c r="G703" s="1323" t="e">
        <f>T(#REF!)</f>
        <v>#REF!</v>
      </c>
      <c r="H703" s="1323"/>
      <c r="I703" s="1323"/>
      <c r="J703" s="1323" t="e">
        <f>T(#REF!)</f>
        <v>#REF!</v>
      </c>
      <c r="K703" s="1323" t="e">
        <f>T(#REF!)</f>
        <v>#REF!</v>
      </c>
      <c r="L703" s="1323" t="e">
        <f>T(#REF!)</f>
        <v>#REF!</v>
      </c>
      <c r="M703" s="1323" t="e">
        <f>T(#REF!)</f>
        <v>#REF!</v>
      </c>
      <c r="N703" s="1324">
        <f>ESTIMATE!R731</f>
        <v>0</v>
      </c>
      <c r="O703" s="1324"/>
      <c r="P703" s="1324" t="str">
        <f>T(ESTIMATE!U731)</f>
        <v>ls</v>
      </c>
      <c r="Q703" s="1324"/>
      <c r="R703" s="1322"/>
      <c r="S703" s="1322"/>
      <c r="T703" s="1322"/>
      <c r="U703" s="1322"/>
      <c r="V703" s="1322"/>
      <c r="W703" s="1322"/>
      <c r="X703" s="1322"/>
      <c r="Y703" s="1322"/>
      <c r="Z703" s="1322"/>
      <c r="AA703" s="1322"/>
      <c r="AB703" s="1322"/>
      <c r="AC703" s="1322"/>
      <c r="AD703" s="1322"/>
      <c r="AE703" s="405">
        <f t="shared" si="10"/>
        <v>0</v>
      </c>
    </row>
    <row r="704" spans="3:31" ht="18" hidden="1" customHeight="1">
      <c r="C704" s="1323" t="str">
        <f>T(ESTIMATE!B732)</f>
        <v>Demo bid/allowance</v>
      </c>
      <c r="D704" s="1323" t="e">
        <f>T(#REF!)</f>
        <v>#REF!</v>
      </c>
      <c r="E704" s="1323" t="e">
        <f>T(#REF!)</f>
        <v>#REF!</v>
      </c>
      <c r="F704" s="1323" t="e">
        <f>T(#REF!)</f>
        <v>#REF!</v>
      </c>
      <c r="G704" s="1323" t="e">
        <f>T(#REF!)</f>
        <v>#REF!</v>
      </c>
      <c r="H704" s="1323"/>
      <c r="I704" s="1323"/>
      <c r="J704" s="1323" t="e">
        <f>T(#REF!)</f>
        <v>#REF!</v>
      </c>
      <c r="K704" s="1323" t="e">
        <f>T(#REF!)</f>
        <v>#REF!</v>
      </c>
      <c r="L704" s="1323" t="e">
        <f>T(#REF!)</f>
        <v>#REF!</v>
      </c>
      <c r="M704" s="1323" t="e">
        <f>T(#REF!)</f>
        <v>#REF!</v>
      </c>
      <c r="N704" s="1324">
        <f>ESTIMATE!R732</f>
        <v>0</v>
      </c>
      <c r="O704" s="1324"/>
      <c r="P704" s="1324" t="str">
        <f>T(ESTIMATE!U732)</f>
        <v>ls</v>
      </c>
      <c r="Q704" s="1324"/>
      <c r="R704" s="1322"/>
      <c r="S704" s="1322"/>
      <c r="T704" s="1322"/>
      <c r="U704" s="1322"/>
      <c r="V704" s="1322"/>
      <c r="W704" s="1322"/>
      <c r="X704" s="1322"/>
      <c r="Y704" s="1322"/>
      <c r="Z704" s="1322"/>
      <c r="AA704" s="1322"/>
      <c r="AB704" s="1322"/>
      <c r="AC704" s="1322"/>
      <c r="AD704" s="1322"/>
      <c r="AE704" s="405">
        <f t="shared" si="10"/>
        <v>0</v>
      </c>
    </row>
    <row r="705" spans="3:31" ht="18" customHeight="1">
      <c r="C705" s="1323" t="str">
        <f>T(ESTIMATE!B733)</f>
        <v>Demolition work per hour</v>
      </c>
      <c r="D705" s="1323" t="e">
        <f>T(#REF!)</f>
        <v>#REF!</v>
      </c>
      <c r="E705" s="1323" t="e">
        <f>T(#REF!)</f>
        <v>#REF!</v>
      </c>
      <c r="F705" s="1323" t="e">
        <f>T(#REF!)</f>
        <v>#REF!</v>
      </c>
      <c r="G705" s="1323" t="e">
        <f>T(#REF!)</f>
        <v>#REF!</v>
      </c>
      <c r="H705" s="1323"/>
      <c r="I705" s="1323"/>
      <c r="J705" s="1323" t="e">
        <f>T(#REF!)</f>
        <v>#REF!</v>
      </c>
      <c r="K705" s="1323" t="e">
        <f>T(#REF!)</f>
        <v>#REF!</v>
      </c>
      <c r="L705" s="1323" t="e">
        <f>T(#REF!)</f>
        <v>#REF!</v>
      </c>
      <c r="M705" s="1323" t="e">
        <f>T(#REF!)</f>
        <v>#REF!</v>
      </c>
      <c r="N705" s="1324">
        <f>ESTIMATE!R733</f>
        <v>80</v>
      </c>
      <c r="O705" s="1324"/>
      <c r="P705" s="1324" t="str">
        <f>T(ESTIMATE!U733)</f>
        <v>hrs</v>
      </c>
      <c r="Q705" s="1324"/>
      <c r="R705" s="1322"/>
      <c r="S705" s="1322"/>
      <c r="T705" s="1322"/>
      <c r="U705" s="1322"/>
      <c r="V705" s="1322"/>
      <c r="W705" s="1322"/>
      <c r="X705" s="1322"/>
      <c r="Y705" s="1322"/>
      <c r="Z705" s="1322"/>
      <c r="AA705" s="1322"/>
      <c r="AB705" s="1322"/>
      <c r="AC705" s="1322"/>
      <c r="AD705" s="1322"/>
      <c r="AE705" s="405">
        <f t="shared" si="10"/>
        <v>80</v>
      </c>
    </row>
    <row r="706" spans="3:31" ht="18" hidden="1" customHeight="1">
      <c r="C706" s="1323" t="str">
        <f>T(ESTIMATE!B734)</f>
        <v>Room demolition, typical room</v>
      </c>
      <c r="D706" s="1323" t="e">
        <f>T(#REF!)</f>
        <v>#REF!</v>
      </c>
      <c r="E706" s="1323" t="e">
        <f>T(#REF!)</f>
        <v>#REF!</v>
      </c>
      <c r="F706" s="1323" t="e">
        <f>T(#REF!)</f>
        <v>#REF!</v>
      </c>
      <c r="G706" s="1323" t="e">
        <f>T(#REF!)</f>
        <v>#REF!</v>
      </c>
      <c r="H706" s="1323"/>
      <c r="I706" s="1323"/>
      <c r="J706" s="1323" t="e">
        <f>T(#REF!)</f>
        <v>#REF!</v>
      </c>
      <c r="K706" s="1323" t="e">
        <f>T(#REF!)</f>
        <v>#REF!</v>
      </c>
      <c r="L706" s="1323" t="e">
        <f>T(#REF!)</f>
        <v>#REF!</v>
      </c>
      <c r="M706" s="1323" t="e">
        <f>T(#REF!)</f>
        <v>#REF!</v>
      </c>
      <c r="N706" s="1324">
        <f>ESTIMATE!R734</f>
        <v>0</v>
      </c>
      <c r="O706" s="1324"/>
      <c r="P706" s="1324" t="str">
        <f>T(ESTIMATE!U734)</f>
        <v>sf</v>
      </c>
      <c r="Q706" s="1324"/>
      <c r="R706" s="1322"/>
      <c r="S706" s="1322"/>
      <c r="T706" s="1322"/>
      <c r="U706" s="1322"/>
      <c r="V706" s="1322"/>
      <c r="W706" s="1322"/>
      <c r="X706" s="1322"/>
      <c r="Y706" s="1322"/>
      <c r="Z706" s="1322"/>
      <c r="AA706" s="1322"/>
      <c r="AB706" s="1322"/>
      <c r="AC706" s="1322"/>
      <c r="AD706" s="1322"/>
      <c r="AE706" s="405">
        <f t="shared" si="10"/>
        <v>0</v>
      </c>
    </row>
    <row r="707" spans="3:31" ht="18" hidden="1" customHeight="1">
      <c r="C707" s="1323" t="str">
        <f>T(ESTIMATE!B735)</f>
        <v>Room demolition, bathroom</v>
      </c>
      <c r="D707" s="1323" t="e">
        <f>T(#REF!)</f>
        <v>#REF!</v>
      </c>
      <c r="E707" s="1323" t="e">
        <f>T(#REF!)</f>
        <v>#REF!</v>
      </c>
      <c r="F707" s="1323" t="e">
        <f>T(#REF!)</f>
        <v>#REF!</v>
      </c>
      <c r="G707" s="1323" t="e">
        <f>T(#REF!)</f>
        <v>#REF!</v>
      </c>
      <c r="H707" s="1323"/>
      <c r="I707" s="1323"/>
      <c r="J707" s="1323" t="e">
        <f>T(#REF!)</f>
        <v>#REF!</v>
      </c>
      <c r="K707" s="1323" t="e">
        <f>T(#REF!)</f>
        <v>#REF!</v>
      </c>
      <c r="L707" s="1323" t="e">
        <f>T(#REF!)</f>
        <v>#REF!</v>
      </c>
      <c r="M707" s="1323" t="e">
        <f>T(#REF!)</f>
        <v>#REF!</v>
      </c>
      <c r="N707" s="1324">
        <f>ESTIMATE!R735</f>
        <v>0</v>
      </c>
      <c r="O707" s="1324"/>
      <c r="P707" s="1324" t="str">
        <f>T(ESTIMATE!U735)</f>
        <v>sf</v>
      </c>
      <c r="Q707" s="1324"/>
      <c r="R707" s="1322"/>
      <c r="S707" s="1322"/>
      <c r="T707" s="1322"/>
      <c r="U707" s="1322"/>
      <c r="V707" s="1322"/>
      <c r="W707" s="1322"/>
      <c r="X707" s="1322"/>
      <c r="Y707" s="1322"/>
      <c r="Z707" s="1322"/>
      <c r="AA707" s="1322"/>
      <c r="AB707" s="1322"/>
      <c r="AC707" s="1322"/>
      <c r="AD707" s="1322"/>
      <c r="AE707" s="405">
        <f t="shared" si="10"/>
        <v>0</v>
      </c>
    </row>
    <row r="708" spans="3:31" ht="18" hidden="1" customHeight="1">
      <c r="C708" s="1323" t="str">
        <f>T(ESTIMATE!B736)</f>
        <v>Room demolition, kitchen</v>
      </c>
      <c r="D708" s="1323" t="e">
        <f>T(#REF!)</f>
        <v>#REF!</v>
      </c>
      <c r="E708" s="1323" t="e">
        <f>T(#REF!)</f>
        <v>#REF!</v>
      </c>
      <c r="F708" s="1323" t="e">
        <f>T(#REF!)</f>
        <v>#REF!</v>
      </c>
      <c r="G708" s="1323" t="e">
        <f>T(#REF!)</f>
        <v>#REF!</v>
      </c>
      <c r="H708" s="1323"/>
      <c r="I708" s="1323"/>
      <c r="J708" s="1323" t="e">
        <f>T(#REF!)</f>
        <v>#REF!</v>
      </c>
      <c r="K708" s="1323" t="e">
        <f>T(#REF!)</f>
        <v>#REF!</v>
      </c>
      <c r="L708" s="1323" t="e">
        <f>T(#REF!)</f>
        <v>#REF!</v>
      </c>
      <c r="M708" s="1323" t="e">
        <f>T(#REF!)</f>
        <v>#REF!</v>
      </c>
      <c r="N708" s="1324">
        <f>ESTIMATE!R736</f>
        <v>0</v>
      </c>
      <c r="O708" s="1324"/>
      <c r="P708" s="1324" t="str">
        <f>T(ESTIMATE!U736)</f>
        <v>sf</v>
      </c>
      <c r="Q708" s="1324"/>
      <c r="R708" s="1322"/>
      <c r="S708" s="1322"/>
      <c r="T708" s="1322"/>
      <c r="U708" s="1322"/>
      <c r="V708" s="1322"/>
      <c r="W708" s="1322"/>
      <c r="X708" s="1322"/>
      <c r="Y708" s="1322"/>
      <c r="Z708" s="1322"/>
      <c r="AA708" s="1322"/>
      <c r="AB708" s="1322"/>
      <c r="AC708" s="1322"/>
      <c r="AD708" s="1322"/>
      <c r="AE708" s="405">
        <f t="shared" si="10"/>
        <v>0</v>
      </c>
    </row>
    <row r="709" spans="3:31" ht="18" hidden="1" customHeight="1">
      <c r="C709" s="1323" t="str">
        <f>T(ESTIMATE!B737)</f>
        <v>Building demolition, 1-story wood-framed</v>
      </c>
      <c r="D709" s="1323" t="e">
        <f>T(#REF!)</f>
        <v>#REF!</v>
      </c>
      <c r="E709" s="1323" t="e">
        <f>T(#REF!)</f>
        <v>#REF!</v>
      </c>
      <c r="F709" s="1323" t="e">
        <f>T(#REF!)</f>
        <v>#REF!</v>
      </c>
      <c r="G709" s="1323" t="e">
        <f>T(#REF!)</f>
        <v>#REF!</v>
      </c>
      <c r="H709" s="1323"/>
      <c r="I709" s="1323"/>
      <c r="J709" s="1323" t="e">
        <f>T(#REF!)</f>
        <v>#REF!</v>
      </c>
      <c r="K709" s="1323" t="e">
        <f>T(#REF!)</f>
        <v>#REF!</v>
      </c>
      <c r="L709" s="1323" t="e">
        <f>T(#REF!)</f>
        <v>#REF!</v>
      </c>
      <c r="M709" s="1323" t="e">
        <f>T(#REF!)</f>
        <v>#REF!</v>
      </c>
      <c r="N709" s="1324">
        <f>ESTIMATE!R737</f>
        <v>0</v>
      </c>
      <c r="O709" s="1324"/>
      <c r="P709" s="1324" t="str">
        <f>T(ESTIMATE!U737)</f>
        <v>sf</v>
      </c>
      <c r="Q709" s="1324"/>
      <c r="R709" s="1322"/>
      <c r="S709" s="1322"/>
      <c r="T709" s="1322"/>
      <c r="U709" s="1322"/>
      <c r="V709" s="1322"/>
      <c r="W709" s="1322"/>
      <c r="X709" s="1322"/>
      <c r="Y709" s="1322"/>
      <c r="Z709" s="1322"/>
      <c r="AA709" s="1322"/>
      <c r="AB709" s="1322"/>
      <c r="AC709" s="1322"/>
      <c r="AD709" s="1322"/>
      <c r="AE709" s="405">
        <f t="shared" si="10"/>
        <v>0</v>
      </c>
    </row>
    <row r="710" spans="3:31" ht="18" hidden="1" customHeight="1">
      <c r="C710" s="1323" t="str">
        <f>T(ESTIMATE!B738)</f>
        <v>Building demolition, 2-story wood framed</v>
      </c>
      <c r="D710" s="1323" t="e">
        <f>T(#REF!)</f>
        <v>#REF!</v>
      </c>
      <c r="E710" s="1323" t="e">
        <f>T(#REF!)</f>
        <v>#REF!</v>
      </c>
      <c r="F710" s="1323" t="e">
        <f>T(#REF!)</f>
        <v>#REF!</v>
      </c>
      <c r="G710" s="1323" t="e">
        <f>T(#REF!)</f>
        <v>#REF!</v>
      </c>
      <c r="H710" s="1323"/>
      <c r="I710" s="1323"/>
      <c r="J710" s="1323" t="e">
        <f>T(#REF!)</f>
        <v>#REF!</v>
      </c>
      <c r="K710" s="1323" t="e">
        <f>T(#REF!)</f>
        <v>#REF!</v>
      </c>
      <c r="L710" s="1323" t="e">
        <f>T(#REF!)</f>
        <v>#REF!</v>
      </c>
      <c r="M710" s="1323" t="e">
        <f>T(#REF!)</f>
        <v>#REF!</v>
      </c>
      <c r="N710" s="1324">
        <f>ESTIMATE!R738</f>
        <v>0</v>
      </c>
      <c r="O710" s="1324"/>
      <c r="P710" s="1324" t="str">
        <f>T(ESTIMATE!U738)</f>
        <v>sf</v>
      </c>
      <c r="Q710" s="1324"/>
      <c r="R710" s="1322"/>
      <c r="S710" s="1322"/>
      <c r="T710" s="1322"/>
      <c r="U710" s="1322"/>
      <c r="V710" s="1322"/>
      <c r="W710" s="1322"/>
      <c r="X710" s="1322"/>
      <c r="Y710" s="1322"/>
      <c r="Z710" s="1322"/>
      <c r="AA710" s="1322"/>
      <c r="AB710" s="1322"/>
      <c r="AC710" s="1322"/>
      <c r="AD710" s="1322"/>
      <c r="AE710" s="405">
        <f t="shared" si="10"/>
        <v>0</v>
      </c>
    </row>
    <row r="711" spans="3:31" ht="18" hidden="1" customHeight="1">
      <c r="C711" s="1323" t="str">
        <f>T(ESTIMATE!B739)</f>
        <v>Building demolition, masonry</v>
      </c>
      <c r="D711" s="1323" t="e">
        <f>T(#REF!)</f>
        <v>#REF!</v>
      </c>
      <c r="E711" s="1323" t="e">
        <f>T(#REF!)</f>
        <v>#REF!</v>
      </c>
      <c r="F711" s="1323" t="e">
        <f>T(#REF!)</f>
        <v>#REF!</v>
      </c>
      <c r="G711" s="1323" t="e">
        <f>T(#REF!)</f>
        <v>#REF!</v>
      </c>
      <c r="H711" s="1323"/>
      <c r="I711" s="1323"/>
      <c r="J711" s="1323" t="e">
        <f>T(#REF!)</f>
        <v>#REF!</v>
      </c>
      <c r="K711" s="1323" t="e">
        <f>T(#REF!)</f>
        <v>#REF!</v>
      </c>
      <c r="L711" s="1323" t="e">
        <f>T(#REF!)</f>
        <v>#REF!</v>
      </c>
      <c r="M711" s="1323" t="e">
        <f>T(#REF!)</f>
        <v>#REF!</v>
      </c>
      <c r="N711" s="1324">
        <f>ESTIMATE!R739</f>
        <v>0</v>
      </c>
      <c r="O711" s="1324"/>
      <c r="P711" s="1324" t="str">
        <f>T(ESTIMATE!U739)</f>
        <v>sf</v>
      </c>
      <c r="Q711" s="1324"/>
      <c r="R711" s="1322"/>
      <c r="S711" s="1322"/>
      <c r="T711" s="1322"/>
      <c r="U711" s="1322"/>
      <c r="V711" s="1322"/>
      <c r="W711" s="1322"/>
      <c r="X711" s="1322"/>
      <c r="Y711" s="1322"/>
      <c r="Z711" s="1322"/>
      <c r="AA711" s="1322"/>
      <c r="AB711" s="1322"/>
      <c r="AC711" s="1322"/>
      <c r="AD711" s="1322"/>
      <c r="AE711" s="405">
        <f t="shared" si="10"/>
        <v>0</v>
      </c>
    </row>
    <row r="712" spans="3:31" ht="18" hidden="1" customHeight="1">
      <c r="C712" s="1323" t="str">
        <f>T(ESTIMATE!B740)</f>
        <v>Building demolition, steel/concrete</v>
      </c>
      <c r="D712" s="1323" t="e">
        <f>T(#REF!)</f>
        <v>#REF!</v>
      </c>
      <c r="E712" s="1323" t="e">
        <f>T(#REF!)</f>
        <v>#REF!</v>
      </c>
      <c r="F712" s="1323" t="e">
        <f>T(#REF!)</f>
        <v>#REF!</v>
      </c>
      <c r="G712" s="1323" t="e">
        <f>T(#REF!)</f>
        <v>#REF!</v>
      </c>
      <c r="H712" s="1323"/>
      <c r="I712" s="1323"/>
      <c r="J712" s="1323" t="e">
        <f>T(#REF!)</f>
        <v>#REF!</v>
      </c>
      <c r="K712" s="1323" t="e">
        <f>T(#REF!)</f>
        <v>#REF!</v>
      </c>
      <c r="L712" s="1323" t="e">
        <f>T(#REF!)</f>
        <v>#REF!</v>
      </c>
      <c r="M712" s="1323" t="e">
        <f>T(#REF!)</f>
        <v>#REF!</v>
      </c>
      <c r="N712" s="1324">
        <f>ESTIMATE!R740</f>
        <v>0</v>
      </c>
      <c r="O712" s="1324"/>
      <c r="P712" s="1324" t="str">
        <f>T(ESTIMATE!U740)</f>
        <v>sf</v>
      </c>
      <c r="Q712" s="1324"/>
      <c r="R712" s="1322"/>
      <c r="S712" s="1322"/>
      <c r="T712" s="1322"/>
      <c r="U712" s="1322"/>
      <c r="V712" s="1322"/>
      <c r="W712" s="1322"/>
      <c r="X712" s="1322"/>
      <c r="Y712" s="1322"/>
      <c r="Z712" s="1322"/>
      <c r="AA712" s="1322"/>
      <c r="AB712" s="1322"/>
      <c r="AC712" s="1322"/>
      <c r="AD712" s="1322"/>
      <c r="AE712" s="405">
        <f t="shared" si="10"/>
        <v>0</v>
      </c>
    </row>
    <row r="713" spans="3:31" ht="18" hidden="1" customHeight="1">
      <c r="C713" s="1323" t="str">
        <f>T(ESTIMATE!B741)</f>
        <v>Concrete slab demolition, 4"-6"</v>
      </c>
      <c r="D713" s="1323" t="e">
        <f>T(#REF!)</f>
        <v>#REF!</v>
      </c>
      <c r="E713" s="1323" t="e">
        <f>T(#REF!)</f>
        <v>#REF!</v>
      </c>
      <c r="F713" s="1323" t="e">
        <f>T(#REF!)</f>
        <v>#REF!</v>
      </c>
      <c r="G713" s="1323" t="e">
        <f>T(#REF!)</f>
        <v>#REF!</v>
      </c>
      <c r="H713" s="1323"/>
      <c r="I713" s="1323"/>
      <c r="J713" s="1323" t="e">
        <f>T(#REF!)</f>
        <v>#REF!</v>
      </c>
      <c r="K713" s="1323" t="e">
        <f>T(#REF!)</f>
        <v>#REF!</v>
      </c>
      <c r="L713" s="1323" t="e">
        <f>T(#REF!)</f>
        <v>#REF!</v>
      </c>
      <c r="M713" s="1323" t="e">
        <f>T(#REF!)</f>
        <v>#REF!</v>
      </c>
      <c r="N713" s="1324">
        <f>ESTIMATE!R741</f>
        <v>0</v>
      </c>
      <c r="O713" s="1324"/>
      <c r="P713" s="1324" t="str">
        <f>T(ESTIMATE!U741)</f>
        <v/>
      </c>
      <c r="Q713" s="1324"/>
      <c r="R713" s="1322"/>
      <c r="S713" s="1322"/>
      <c r="T713" s="1322"/>
      <c r="U713" s="1322"/>
      <c r="V713" s="1322"/>
      <c r="W713" s="1322"/>
      <c r="X713" s="1322"/>
      <c r="Y713" s="1322"/>
      <c r="Z713" s="1322"/>
      <c r="AA713" s="1322"/>
      <c r="AB713" s="1322"/>
      <c r="AC713" s="1322"/>
      <c r="AD713" s="1322"/>
      <c r="AE713" s="405">
        <f t="shared" si="10"/>
        <v>0</v>
      </c>
    </row>
    <row r="714" spans="3:31" ht="18" hidden="1" customHeight="1">
      <c r="C714" s="1323" t="str">
        <f>T(ESTIMATE!B742)</f>
        <v/>
      </c>
      <c r="D714" s="1323" t="e">
        <f>T(#REF!)</f>
        <v>#REF!</v>
      </c>
      <c r="E714" s="1323" t="e">
        <f>T(#REF!)</f>
        <v>#REF!</v>
      </c>
      <c r="F714" s="1323" t="e">
        <f>T(#REF!)</f>
        <v>#REF!</v>
      </c>
      <c r="G714" s="1323" t="e">
        <f>T(#REF!)</f>
        <v>#REF!</v>
      </c>
      <c r="H714" s="1323"/>
      <c r="I714" s="1323"/>
      <c r="J714" s="1323" t="e">
        <f>T(#REF!)</f>
        <v>#REF!</v>
      </c>
      <c r="K714" s="1323" t="e">
        <f>T(#REF!)</f>
        <v>#REF!</v>
      </c>
      <c r="L714" s="1323" t="e">
        <f>T(#REF!)</f>
        <v>#REF!</v>
      </c>
      <c r="M714" s="1323" t="e">
        <f>T(#REF!)</f>
        <v>#REF!</v>
      </c>
      <c r="N714" s="1324">
        <f>ESTIMATE!R742</f>
        <v>0</v>
      </c>
      <c r="O714" s="1324"/>
      <c r="P714" s="1324" t="str">
        <f>T(ESTIMATE!U742)</f>
        <v/>
      </c>
      <c r="Q714" s="1324"/>
      <c r="R714" s="1322"/>
      <c r="S714" s="1322"/>
      <c r="T714" s="1322"/>
      <c r="U714" s="1322"/>
      <c r="V714" s="1322"/>
      <c r="W714" s="1322"/>
      <c r="X714" s="1322"/>
      <c r="Y714" s="1322"/>
      <c r="Z714" s="1322"/>
      <c r="AA714" s="1322"/>
      <c r="AB714" s="1322"/>
      <c r="AC714" s="1322"/>
      <c r="AD714" s="1322"/>
      <c r="AE714" s="405">
        <f t="shared" si="10"/>
        <v>0</v>
      </c>
    </row>
    <row r="715" spans="3:31" ht="18" hidden="1" customHeight="1">
      <c r="C715" s="1323" t="str">
        <f>T(ESTIMATE!B743)</f>
        <v/>
      </c>
      <c r="D715" s="1323" t="e">
        <f>T(#REF!)</f>
        <v>#REF!</v>
      </c>
      <c r="E715" s="1323" t="e">
        <f>T(#REF!)</f>
        <v>#REF!</v>
      </c>
      <c r="F715" s="1323" t="e">
        <f>T(#REF!)</f>
        <v>#REF!</v>
      </c>
      <c r="G715" s="1323" t="e">
        <f>T(#REF!)</f>
        <v>#REF!</v>
      </c>
      <c r="H715" s="1323"/>
      <c r="I715" s="1323"/>
      <c r="J715" s="1323" t="e">
        <f>T(#REF!)</f>
        <v>#REF!</v>
      </c>
      <c r="K715" s="1323" t="e">
        <f>T(#REF!)</f>
        <v>#REF!</v>
      </c>
      <c r="L715" s="1323" t="e">
        <f>T(#REF!)</f>
        <v>#REF!</v>
      </c>
      <c r="M715" s="1323" t="e">
        <f>T(#REF!)</f>
        <v>#REF!</v>
      </c>
      <c r="N715" s="1324">
        <f>ESTIMATE!R743</f>
        <v>0</v>
      </c>
      <c r="O715" s="1324"/>
      <c r="P715" s="1324" t="str">
        <f>T(ESTIMATE!U743)</f>
        <v/>
      </c>
      <c r="Q715" s="1324"/>
      <c r="R715" s="1322"/>
      <c r="S715" s="1322"/>
      <c r="T715" s="1322"/>
      <c r="U715" s="1322"/>
      <c r="V715" s="1322"/>
      <c r="W715" s="1322"/>
      <c r="X715" s="1322"/>
      <c r="Y715" s="1322"/>
      <c r="Z715" s="1322"/>
      <c r="AA715" s="1322"/>
      <c r="AB715" s="1322"/>
      <c r="AC715" s="1322"/>
      <c r="AD715" s="1322"/>
      <c r="AE715" s="405">
        <f t="shared" si="10"/>
        <v>0</v>
      </c>
    </row>
    <row r="716" spans="3:31" ht="18" hidden="1" customHeight="1">
      <c r="C716" s="1323" t="str">
        <f>T(ESTIMATE!B744)</f>
        <v>Miscellaneous Demolition Items</v>
      </c>
      <c r="D716" s="1323" t="e">
        <f>T(#REF!)</f>
        <v>#REF!</v>
      </c>
      <c r="E716" s="1323" t="e">
        <f>T(#REF!)</f>
        <v>#REF!</v>
      </c>
      <c r="F716" s="1323" t="e">
        <f>T(#REF!)</f>
        <v>#REF!</v>
      </c>
      <c r="G716" s="1323" t="e">
        <f>T(#REF!)</f>
        <v>#REF!</v>
      </c>
      <c r="H716" s="1323"/>
      <c r="I716" s="1323"/>
      <c r="J716" s="1323" t="e">
        <f>T(#REF!)</f>
        <v>#REF!</v>
      </c>
      <c r="K716" s="1323" t="e">
        <f>T(#REF!)</f>
        <v>#REF!</v>
      </c>
      <c r="L716" s="1323" t="e">
        <f>T(#REF!)</f>
        <v>#REF!</v>
      </c>
      <c r="M716" s="1323" t="e">
        <f>T(#REF!)</f>
        <v>#REF!</v>
      </c>
      <c r="N716" s="1324">
        <f>ESTIMATE!R744</f>
        <v>0</v>
      </c>
      <c r="O716" s="1324"/>
      <c r="P716" s="1324" t="str">
        <f>T(ESTIMATE!U744)</f>
        <v/>
      </c>
      <c r="Q716" s="1324"/>
      <c r="R716" s="1322"/>
      <c r="S716" s="1322"/>
      <c r="T716" s="1322"/>
      <c r="U716" s="1322"/>
      <c r="V716" s="1322"/>
      <c r="W716" s="1322"/>
      <c r="X716" s="1322"/>
      <c r="Y716" s="1322"/>
      <c r="Z716" s="1322"/>
      <c r="AA716" s="1322"/>
      <c r="AB716" s="1322"/>
      <c r="AC716" s="1322"/>
      <c r="AD716" s="1322"/>
      <c r="AE716" s="405">
        <f t="shared" si="10"/>
        <v>0</v>
      </c>
    </row>
    <row r="717" spans="3:31" ht="18" hidden="1" customHeight="1">
      <c r="C717" s="1323" t="str">
        <f>T(ESTIMATE!B745)</f>
        <v>Dumpster rental, 20-yd</v>
      </c>
      <c r="D717" s="1323" t="e">
        <f>T(#REF!)</f>
        <v>#REF!</v>
      </c>
      <c r="E717" s="1323" t="e">
        <f>T(#REF!)</f>
        <v>#REF!</v>
      </c>
      <c r="F717" s="1323" t="e">
        <f>T(#REF!)</f>
        <v>#REF!</v>
      </c>
      <c r="G717" s="1323" t="e">
        <f>T(#REF!)</f>
        <v>#REF!</v>
      </c>
      <c r="H717" s="1323"/>
      <c r="I717" s="1323"/>
      <c r="J717" s="1323" t="e">
        <f>T(#REF!)</f>
        <v>#REF!</v>
      </c>
      <c r="K717" s="1323" t="e">
        <f>T(#REF!)</f>
        <v>#REF!</v>
      </c>
      <c r="L717" s="1323" t="e">
        <f>T(#REF!)</f>
        <v>#REF!</v>
      </c>
      <c r="M717" s="1323" t="e">
        <f>T(#REF!)</f>
        <v>#REF!</v>
      </c>
      <c r="N717" s="1324">
        <f>ESTIMATE!R745</f>
        <v>0</v>
      </c>
      <c r="O717" s="1324"/>
      <c r="P717" s="1324" t="str">
        <f>T(ESTIMATE!U745)</f>
        <v>ea</v>
      </c>
      <c r="Q717" s="1324"/>
      <c r="R717" s="1322"/>
      <c r="S717" s="1322"/>
      <c r="T717" s="1322"/>
      <c r="U717" s="1322"/>
      <c r="V717" s="1322"/>
      <c r="W717" s="1322"/>
      <c r="X717" s="1322"/>
      <c r="Y717" s="1322"/>
      <c r="Z717" s="1322"/>
      <c r="AA717" s="1322"/>
      <c r="AB717" s="1322"/>
      <c r="AC717" s="1322"/>
      <c r="AD717" s="1322"/>
      <c r="AE717" s="405">
        <f t="shared" si="10"/>
        <v>0</v>
      </c>
    </row>
    <row r="718" spans="3:31" ht="18" hidden="1" customHeight="1">
      <c r="C718" s="1323" t="str">
        <f>T(ESTIMATE!B746)</f>
        <v>Dumpster rental, 40-yd</v>
      </c>
      <c r="D718" s="1323" t="e">
        <f>T(#REF!)</f>
        <v>#REF!</v>
      </c>
      <c r="E718" s="1323" t="e">
        <f>T(#REF!)</f>
        <v>#REF!</v>
      </c>
      <c r="F718" s="1323" t="e">
        <f>T(#REF!)</f>
        <v>#REF!</v>
      </c>
      <c r="G718" s="1323" t="e">
        <f>T(#REF!)</f>
        <v>#REF!</v>
      </c>
      <c r="H718" s="1323"/>
      <c r="I718" s="1323"/>
      <c r="J718" s="1323" t="e">
        <f>T(#REF!)</f>
        <v>#REF!</v>
      </c>
      <c r="K718" s="1323" t="e">
        <f>T(#REF!)</f>
        <v>#REF!</v>
      </c>
      <c r="L718" s="1323" t="e">
        <f>T(#REF!)</f>
        <v>#REF!</v>
      </c>
      <c r="M718" s="1323" t="e">
        <f>T(#REF!)</f>
        <v>#REF!</v>
      </c>
      <c r="N718" s="1324">
        <f>ESTIMATE!R746</f>
        <v>0</v>
      </c>
      <c r="O718" s="1324"/>
      <c r="P718" s="1324" t="str">
        <f>T(ESTIMATE!U746)</f>
        <v>ea</v>
      </c>
      <c r="Q718" s="1324"/>
      <c r="R718" s="1322"/>
      <c r="S718" s="1322"/>
      <c r="T718" s="1322"/>
      <c r="U718" s="1322"/>
      <c r="V718" s="1322"/>
      <c r="W718" s="1322"/>
      <c r="X718" s="1322"/>
      <c r="Y718" s="1322"/>
      <c r="Z718" s="1322"/>
      <c r="AA718" s="1322"/>
      <c r="AB718" s="1322"/>
      <c r="AC718" s="1322"/>
      <c r="AD718" s="1322"/>
      <c r="AE718" s="405">
        <f t="shared" si="10"/>
        <v>0</v>
      </c>
    </row>
    <row r="719" spans="3:31" ht="18" hidden="1" customHeight="1">
      <c r="C719" s="1323" t="str">
        <f>T(ESTIMATE!B747)</f>
        <v>Demolition permit costs (varies by location/project size)</v>
      </c>
      <c r="D719" s="1323" t="e">
        <f>T(#REF!)</f>
        <v>#REF!</v>
      </c>
      <c r="E719" s="1323" t="e">
        <f>T(#REF!)</f>
        <v>#REF!</v>
      </c>
      <c r="F719" s="1323" t="e">
        <f>T(#REF!)</f>
        <v>#REF!</v>
      </c>
      <c r="G719" s="1323" t="e">
        <f>T(#REF!)</f>
        <v>#REF!</v>
      </c>
      <c r="H719" s="1323"/>
      <c r="I719" s="1323"/>
      <c r="J719" s="1323" t="e">
        <f>T(#REF!)</f>
        <v>#REF!</v>
      </c>
      <c r="K719" s="1323" t="e">
        <f>T(#REF!)</f>
        <v>#REF!</v>
      </c>
      <c r="L719" s="1323" t="e">
        <f>T(#REF!)</f>
        <v>#REF!</v>
      </c>
      <c r="M719" s="1323" t="e">
        <f>T(#REF!)</f>
        <v>#REF!</v>
      </c>
      <c r="N719" s="1324">
        <f>ESTIMATE!R747</f>
        <v>0</v>
      </c>
      <c r="O719" s="1324"/>
      <c r="P719" s="1324" t="str">
        <f>T(ESTIMATE!U747)</f>
        <v>ea</v>
      </c>
      <c r="Q719" s="1324"/>
      <c r="R719" s="1322"/>
      <c r="S719" s="1322"/>
      <c r="T719" s="1322"/>
      <c r="U719" s="1322"/>
      <c r="V719" s="1322"/>
      <c r="W719" s="1322"/>
      <c r="X719" s="1322"/>
      <c r="Y719" s="1322"/>
      <c r="Z719" s="1322"/>
      <c r="AA719" s="1322"/>
      <c r="AB719" s="1322"/>
      <c r="AC719" s="1322"/>
      <c r="AD719" s="1322"/>
      <c r="AE719" s="405">
        <f t="shared" si="10"/>
        <v>0</v>
      </c>
    </row>
    <row r="720" spans="3:31" ht="18" hidden="1" customHeight="1">
      <c r="C720" s="1323" t="str">
        <f>T(ESTIMATE!B748)</f>
        <v/>
      </c>
      <c r="D720" s="1323" t="e">
        <f>T(#REF!)</f>
        <v>#REF!</v>
      </c>
      <c r="E720" s="1323" t="e">
        <f>T(#REF!)</f>
        <v>#REF!</v>
      </c>
      <c r="F720" s="1323" t="e">
        <f>T(#REF!)</f>
        <v>#REF!</v>
      </c>
      <c r="G720" s="1323" t="e">
        <f>T(#REF!)</f>
        <v>#REF!</v>
      </c>
      <c r="H720" s="1323"/>
      <c r="I720" s="1323"/>
      <c r="J720" s="1323" t="e">
        <f>T(#REF!)</f>
        <v>#REF!</v>
      </c>
      <c r="K720" s="1323" t="e">
        <f>T(#REF!)</f>
        <v>#REF!</v>
      </c>
      <c r="L720" s="1323" t="e">
        <f>T(#REF!)</f>
        <v>#REF!</v>
      </c>
      <c r="M720" s="1323" t="e">
        <f>T(#REF!)</f>
        <v>#REF!</v>
      </c>
      <c r="N720" s="1324">
        <f>ESTIMATE!R748</f>
        <v>0</v>
      </c>
      <c r="O720" s="1324"/>
      <c r="P720" s="1324" t="str">
        <f>T(ESTIMATE!U748)</f>
        <v/>
      </c>
      <c r="Q720" s="1324"/>
      <c r="R720" s="1322"/>
      <c r="S720" s="1322"/>
      <c r="T720" s="1322"/>
      <c r="U720" s="1322"/>
      <c r="V720" s="1322"/>
      <c r="W720" s="1322"/>
      <c r="X720" s="1322"/>
      <c r="Y720" s="1322"/>
      <c r="Z720" s="1322"/>
      <c r="AA720" s="1322"/>
      <c r="AB720" s="1322"/>
      <c r="AC720" s="1322"/>
      <c r="AD720" s="1322"/>
      <c r="AE720" s="405">
        <f t="shared" si="10"/>
        <v>0</v>
      </c>
    </row>
    <row r="721" spans="3:31" ht="18" hidden="1" customHeight="1">
      <c r="C721" s="1323" t="str">
        <f>T(ESTIMATE!B749)</f>
        <v/>
      </c>
      <c r="D721" s="1323" t="e">
        <f>T(#REF!)</f>
        <v>#REF!</v>
      </c>
      <c r="E721" s="1323" t="e">
        <f>T(#REF!)</f>
        <v>#REF!</v>
      </c>
      <c r="F721" s="1323" t="e">
        <f>T(#REF!)</f>
        <v>#REF!</v>
      </c>
      <c r="G721" s="1323" t="e">
        <f>T(#REF!)</f>
        <v>#REF!</v>
      </c>
      <c r="H721" s="1323"/>
      <c r="I721" s="1323"/>
      <c r="J721" s="1323" t="e">
        <f>T(#REF!)</f>
        <v>#REF!</v>
      </c>
      <c r="K721" s="1323" t="e">
        <f>T(#REF!)</f>
        <v>#REF!</v>
      </c>
      <c r="L721" s="1323" t="e">
        <f>T(#REF!)</f>
        <v>#REF!</v>
      </c>
      <c r="M721" s="1323" t="e">
        <f>T(#REF!)</f>
        <v>#REF!</v>
      </c>
      <c r="N721" s="1324">
        <f>ESTIMATE!R749</f>
        <v>0</v>
      </c>
      <c r="O721" s="1324"/>
      <c r="P721" s="1324" t="str">
        <f>T(ESTIMATE!U749)</f>
        <v/>
      </c>
      <c r="Q721" s="1324"/>
      <c r="R721" s="1322"/>
      <c r="S721" s="1322"/>
      <c r="T721" s="1322"/>
      <c r="U721" s="1322"/>
      <c r="V721" s="1322"/>
      <c r="W721" s="1322"/>
      <c r="X721" s="1322"/>
      <c r="Y721" s="1322"/>
      <c r="Z721" s="1322"/>
      <c r="AA721" s="1322"/>
      <c r="AB721" s="1322"/>
      <c r="AC721" s="1322"/>
      <c r="AD721" s="1322"/>
      <c r="AE721" s="405">
        <f t="shared" si="10"/>
        <v>0</v>
      </c>
    </row>
    <row r="722" spans="3:31" ht="18" hidden="1" customHeight="1">
      <c r="C722" s="1323" t="str">
        <f>T(ESTIMATE!B750)</f>
        <v/>
      </c>
      <c r="D722" s="1323" t="e">
        <f>T(#REF!)</f>
        <v>#REF!</v>
      </c>
      <c r="E722" s="1323" t="e">
        <f>T(#REF!)</f>
        <v>#REF!</v>
      </c>
      <c r="F722" s="1323" t="e">
        <f>T(#REF!)</f>
        <v>#REF!</v>
      </c>
      <c r="G722" s="1323" t="e">
        <f>T(#REF!)</f>
        <v>#REF!</v>
      </c>
      <c r="H722" s="1323"/>
      <c r="I722" s="1323"/>
      <c r="J722" s="1323" t="e">
        <f>T(#REF!)</f>
        <v>#REF!</v>
      </c>
      <c r="K722" s="1323" t="e">
        <f>T(#REF!)</f>
        <v>#REF!</v>
      </c>
      <c r="L722" s="1323" t="e">
        <f>T(#REF!)</f>
        <v>#REF!</v>
      </c>
      <c r="M722" s="1323" t="e">
        <f>T(#REF!)</f>
        <v>#REF!</v>
      </c>
      <c r="N722" s="1324">
        <f>ESTIMATE!R750</f>
        <v>0</v>
      </c>
      <c r="O722" s="1324"/>
      <c r="P722" s="1324" t="str">
        <f>T(ESTIMATE!U750)</f>
        <v/>
      </c>
      <c r="Q722" s="1324"/>
      <c r="R722" s="1322"/>
      <c r="S722" s="1322"/>
      <c r="T722" s="1322"/>
      <c r="U722" s="1322"/>
      <c r="V722" s="1322"/>
      <c r="W722" s="1322"/>
      <c r="X722" s="1322"/>
      <c r="Y722" s="1322"/>
      <c r="Z722" s="1322"/>
      <c r="AA722" s="1322"/>
      <c r="AB722" s="1322"/>
      <c r="AC722" s="1322"/>
      <c r="AD722" s="1322"/>
      <c r="AE722" s="405">
        <f t="shared" si="10"/>
        <v>0</v>
      </c>
    </row>
    <row r="723" spans="3:31" ht="18" hidden="1" customHeight="1">
      <c r="C723" s="1323" t="str">
        <f>T(ESTIMATE!B751)</f>
        <v/>
      </c>
      <c r="D723" s="1323" t="e">
        <f>T(#REF!)</f>
        <v>#REF!</v>
      </c>
      <c r="E723" s="1323" t="e">
        <f>T(#REF!)</f>
        <v>#REF!</v>
      </c>
      <c r="F723" s="1323" t="e">
        <f>T(#REF!)</f>
        <v>#REF!</v>
      </c>
      <c r="G723" s="1323" t="e">
        <f>T(#REF!)</f>
        <v>#REF!</v>
      </c>
      <c r="H723" s="1323"/>
      <c r="I723" s="1323"/>
      <c r="J723" s="1323" t="e">
        <f>T(#REF!)</f>
        <v>#REF!</v>
      </c>
      <c r="K723" s="1323" t="e">
        <f>T(#REF!)</f>
        <v>#REF!</v>
      </c>
      <c r="L723" s="1323" t="e">
        <f>T(#REF!)</f>
        <v>#REF!</v>
      </c>
      <c r="M723" s="1323" t="e">
        <f>T(#REF!)</f>
        <v>#REF!</v>
      </c>
      <c r="N723" s="1324">
        <f>ESTIMATE!R751</f>
        <v>0</v>
      </c>
      <c r="O723" s="1324"/>
      <c r="P723" s="1324" t="str">
        <f>T(ESTIMATE!U751)</f>
        <v/>
      </c>
      <c r="Q723" s="1324"/>
      <c r="R723" s="1322"/>
      <c r="S723" s="1322"/>
      <c r="T723" s="1322"/>
      <c r="U723" s="1322"/>
      <c r="V723" s="1322"/>
      <c r="W723" s="1322"/>
      <c r="X723" s="1322"/>
      <c r="Y723" s="1322"/>
      <c r="Z723" s="1322"/>
      <c r="AA723" s="1322"/>
      <c r="AB723" s="1322"/>
      <c r="AC723" s="1322"/>
      <c r="AD723" s="1322"/>
      <c r="AE723" s="405">
        <f t="shared" si="10"/>
        <v>0</v>
      </c>
    </row>
    <row r="724" spans="3:31" ht="18" hidden="1" customHeight="1">
      <c r="C724" s="1323" t="str">
        <f>T(ESTIMATE!B752)</f>
        <v/>
      </c>
      <c r="D724" s="1323" t="e">
        <f>T(#REF!)</f>
        <v>#REF!</v>
      </c>
      <c r="E724" s="1323" t="e">
        <f>T(#REF!)</f>
        <v>#REF!</v>
      </c>
      <c r="F724" s="1323" t="e">
        <f>T(#REF!)</f>
        <v>#REF!</v>
      </c>
      <c r="G724" s="1323" t="e">
        <f>T(#REF!)</f>
        <v>#REF!</v>
      </c>
      <c r="H724" s="1323"/>
      <c r="I724" s="1323"/>
      <c r="J724" s="1323" t="e">
        <f>T(#REF!)</f>
        <v>#REF!</v>
      </c>
      <c r="K724" s="1323" t="e">
        <f>T(#REF!)</f>
        <v>#REF!</v>
      </c>
      <c r="L724" s="1323" t="e">
        <f>T(#REF!)</f>
        <v>#REF!</v>
      </c>
      <c r="M724" s="1323" t="e">
        <f>T(#REF!)</f>
        <v>#REF!</v>
      </c>
      <c r="N724" s="1324">
        <f>ESTIMATE!R752</f>
        <v>0</v>
      </c>
      <c r="O724" s="1324"/>
      <c r="P724" s="1324" t="str">
        <f>T(ESTIMATE!U752)</f>
        <v/>
      </c>
      <c r="Q724" s="1324"/>
      <c r="R724" s="1322"/>
      <c r="S724" s="1322"/>
      <c r="T724" s="1322"/>
      <c r="U724" s="1322"/>
      <c r="V724" s="1322"/>
      <c r="W724" s="1322"/>
      <c r="X724" s="1322"/>
      <c r="Y724" s="1322"/>
      <c r="Z724" s="1322"/>
      <c r="AA724" s="1322"/>
      <c r="AB724" s="1322"/>
      <c r="AC724" s="1322"/>
      <c r="AD724" s="1322"/>
      <c r="AE724" s="405">
        <f t="shared" si="10"/>
        <v>0</v>
      </c>
    </row>
    <row r="725" spans="3:31" ht="18" hidden="1" customHeight="1">
      <c r="C725" s="1323" t="str">
        <f>T(ESTIMATE!B753)</f>
        <v/>
      </c>
      <c r="D725" s="1323" t="e">
        <f>T(#REF!)</f>
        <v>#REF!</v>
      </c>
      <c r="E725" s="1323" t="e">
        <f>T(#REF!)</f>
        <v>#REF!</v>
      </c>
      <c r="F725" s="1323" t="e">
        <f>T(#REF!)</f>
        <v>#REF!</v>
      </c>
      <c r="G725" s="1323" t="e">
        <f>T(#REF!)</f>
        <v>#REF!</v>
      </c>
      <c r="H725" s="1323"/>
      <c r="I725" s="1323"/>
      <c r="J725" s="1323" t="e">
        <f>T(#REF!)</f>
        <v>#REF!</v>
      </c>
      <c r="K725" s="1323" t="e">
        <f>T(#REF!)</f>
        <v>#REF!</v>
      </c>
      <c r="L725" s="1323" t="e">
        <f>T(#REF!)</f>
        <v>#REF!</v>
      </c>
      <c r="M725" s="1323" t="e">
        <f>T(#REF!)</f>
        <v>#REF!</v>
      </c>
      <c r="N725" s="1324">
        <f>ESTIMATE!R753</f>
        <v>0</v>
      </c>
      <c r="O725" s="1324"/>
      <c r="P725" s="1324" t="str">
        <f>T(ESTIMATE!U753)</f>
        <v/>
      </c>
      <c r="Q725" s="1324"/>
      <c r="R725" s="1322"/>
      <c r="S725" s="1322"/>
      <c r="T725" s="1322"/>
      <c r="U725" s="1322"/>
      <c r="V725" s="1322"/>
      <c r="W725" s="1322"/>
      <c r="X725" s="1322"/>
      <c r="Y725" s="1322"/>
      <c r="Z725" s="1322"/>
      <c r="AA725" s="1322"/>
      <c r="AB725" s="1322"/>
      <c r="AC725" s="1322"/>
      <c r="AD725" s="1322"/>
      <c r="AE725" s="405">
        <f t="shared" si="10"/>
        <v>0</v>
      </c>
    </row>
    <row r="726" spans="3:31" ht="18" hidden="1" customHeight="1">
      <c r="C726" s="1323" t="str">
        <f>T(ESTIMATE!B754)</f>
        <v/>
      </c>
      <c r="D726" s="1323" t="e">
        <f>T(#REF!)</f>
        <v>#REF!</v>
      </c>
      <c r="E726" s="1323" t="e">
        <f>T(#REF!)</f>
        <v>#REF!</v>
      </c>
      <c r="F726" s="1323" t="e">
        <f>T(#REF!)</f>
        <v>#REF!</v>
      </c>
      <c r="G726" s="1323" t="e">
        <f>T(#REF!)</f>
        <v>#REF!</v>
      </c>
      <c r="H726" s="1323"/>
      <c r="I726" s="1323"/>
      <c r="J726" s="1323" t="e">
        <f>T(#REF!)</f>
        <v>#REF!</v>
      </c>
      <c r="K726" s="1323" t="e">
        <f>T(#REF!)</f>
        <v>#REF!</v>
      </c>
      <c r="L726" s="1323" t="e">
        <f>T(#REF!)</f>
        <v>#REF!</v>
      </c>
      <c r="M726" s="1323" t="e">
        <f>T(#REF!)</f>
        <v>#REF!</v>
      </c>
      <c r="N726" s="1324">
        <f>ESTIMATE!R754</f>
        <v>0</v>
      </c>
      <c r="O726" s="1324"/>
      <c r="P726" s="1324" t="str">
        <f>T(ESTIMATE!U754)</f>
        <v/>
      </c>
      <c r="Q726" s="1324"/>
      <c r="R726" s="1322"/>
      <c r="S726" s="1322"/>
      <c r="T726" s="1322"/>
      <c r="U726" s="1322"/>
      <c r="V726" s="1322"/>
      <c r="W726" s="1322"/>
      <c r="X726" s="1322"/>
      <c r="Y726" s="1322"/>
      <c r="Z726" s="1322"/>
      <c r="AA726" s="1322"/>
      <c r="AB726" s="1322"/>
      <c r="AC726" s="1322"/>
      <c r="AD726" s="1322"/>
      <c r="AE726" s="405">
        <f t="shared" si="10"/>
        <v>0</v>
      </c>
    </row>
    <row r="727" spans="3:31" ht="18" hidden="1" customHeight="1">
      <c r="C727" s="1323" t="str">
        <f>T(ESTIMATE!B755)</f>
        <v/>
      </c>
      <c r="D727" s="1323" t="e">
        <f>T(#REF!)</f>
        <v>#REF!</v>
      </c>
      <c r="E727" s="1323" t="e">
        <f>T(#REF!)</f>
        <v>#REF!</v>
      </c>
      <c r="F727" s="1323" t="e">
        <f>T(#REF!)</f>
        <v>#REF!</v>
      </c>
      <c r="G727" s="1323" t="e">
        <f>T(#REF!)</f>
        <v>#REF!</v>
      </c>
      <c r="H727" s="1323"/>
      <c r="I727" s="1323"/>
      <c r="J727" s="1323" t="e">
        <f>T(#REF!)</f>
        <v>#REF!</v>
      </c>
      <c r="K727" s="1323" t="e">
        <f>T(#REF!)</f>
        <v>#REF!</v>
      </c>
      <c r="L727" s="1323" t="e">
        <f>T(#REF!)</f>
        <v>#REF!</v>
      </c>
      <c r="M727" s="1323" t="e">
        <f>T(#REF!)</f>
        <v>#REF!</v>
      </c>
      <c r="N727" s="1324">
        <f>ESTIMATE!R755</f>
        <v>0</v>
      </c>
      <c r="O727" s="1324"/>
      <c r="P727" s="1324" t="str">
        <f>T(ESTIMATE!U755)</f>
        <v/>
      </c>
      <c r="Q727" s="1324"/>
      <c r="R727" s="1322"/>
      <c r="S727" s="1322"/>
      <c r="T727" s="1322"/>
      <c r="U727" s="1322"/>
      <c r="V727" s="1322"/>
      <c r="W727" s="1322"/>
      <c r="X727" s="1322"/>
      <c r="Y727" s="1322"/>
      <c r="Z727" s="1322"/>
      <c r="AA727" s="1322"/>
      <c r="AB727" s="1322"/>
      <c r="AC727" s="1322"/>
      <c r="AD727" s="1322"/>
      <c r="AE727" s="405">
        <f t="shared" si="10"/>
        <v>0</v>
      </c>
    </row>
    <row r="728" spans="3:31" ht="18" hidden="1" customHeight="1">
      <c r="C728" s="1323" t="str">
        <f>T(ESTIMATE!B756)</f>
        <v/>
      </c>
      <c r="D728" s="1323" t="e">
        <f>T(#REF!)</f>
        <v>#REF!</v>
      </c>
      <c r="E728" s="1323" t="e">
        <f>T(#REF!)</f>
        <v>#REF!</v>
      </c>
      <c r="F728" s="1323" t="e">
        <f>T(#REF!)</f>
        <v>#REF!</v>
      </c>
      <c r="G728" s="1323" t="e">
        <f>T(#REF!)</f>
        <v>#REF!</v>
      </c>
      <c r="H728" s="1323"/>
      <c r="I728" s="1323"/>
      <c r="J728" s="1323" t="e">
        <f>T(#REF!)</f>
        <v>#REF!</v>
      </c>
      <c r="K728" s="1323" t="e">
        <f>T(#REF!)</f>
        <v>#REF!</v>
      </c>
      <c r="L728" s="1323" t="e">
        <f>T(#REF!)</f>
        <v>#REF!</v>
      </c>
      <c r="M728" s="1323" t="e">
        <f>T(#REF!)</f>
        <v>#REF!</v>
      </c>
      <c r="N728" s="1324">
        <f>ESTIMATE!R756</f>
        <v>0</v>
      </c>
      <c r="O728" s="1324"/>
      <c r="P728" s="1324" t="str">
        <f>T(ESTIMATE!U756)</f>
        <v/>
      </c>
      <c r="Q728" s="1324"/>
      <c r="R728" s="1322"/>
      <c r="S728" s="1322"/>
      <c r="T728" s="1322"/>
      <c r="U728" s="1322"/>
      <c r="V728" s="1322"/>
      <c r="W728" s="1322"/>
      <c r="X728" s="1322"/>
      <c r="Y728" s="1322"/>
      <c r="Z728" s="1322"/>
      <c r="AA728" s="1322"/>
      <c r="AB728" s="1322"/>
      <c r="AC728" s="1322"/>
      <c r="AD728" s="1322"/>
      <c r="AE728" s="405">
        <f t="shared" si="10"/>
        <v>0</v>
      </c>
    </row>
    <row r="729" spans="3:31" ht="18" hidden="1" customHeight="1">
      <c r="C729" s="1323" t="str">
        <f>T(ESTIMATE!B757)</f>
        <v/>
      </c>
      <c r="D729" s="1323" t="e">
        <f>T(#REF!)</f>
        <v>#REF!</v>
      </c>
      <c r="E729" s="1323" t="e">
        <f>T(#REF!)</f>
        <v>#REF!</v>
      </c>
      <c r="F729" s="1323" t="e">
        <f>T(#REF!)</f>
        <v>#REF!</v>
      </c>
      <c r="G729" s="1323" t="e">
        <f>T(#REF!)</f>
        <v>#REF!</v>
      </c>
      <c r="H729" s="1323"/>
      <c r="I729" s="1323"/>
      <c r="J729" s="1323" t="e">
        <f>T(#REF!)</f>
        <v>#REF!</v>
      </c>
      <c r="K729" s="1323" t="e">
        <f>T(#REF!)</f>
        <v>#REF!</v>
      </c>
      <c r="L729" s="1323" t="e">
        <f>T(#REF!)</f>
        <v>#REF!</v>
      </c>
      <c r="M729" s="1323" t="e">
        <f>T(#REF!)</f>
        <v>#REF!</v>
      </c>
      <c r="N729" s="1324">
        <f>ESTIMATE!R757</f>
        <v>0</v>
      </c>
      <c r="O729" s="1324"/>
      <c r="P729" s="1324" t="str">
        <f>T(ESTIMATE!U757)</f>
        <v/>
      </c>
      <c r="Q729" s="1324"/>
      <c r="R729" s="1322"/>
      <c r="S729" s="1322"/>
      <c r="T729" s="1322"/>
      <c r="U729" s="1322"/>
      <c r="V729" s="1322"/>
      <c r="W729" s="1322"/>
      <c r="X729" s="1322"/>
      <c r="Y729" s="1322"/>
      <c r="Z729" s="1322"/>
      <c r="AA729" s="1322"/>
      <c r="AB729" s="1322"/>
      <c r="AC729" s="1322"/>
      <c r="AD729" s="1322"/>
      <c r="AE729" s="405">
        <f t="shared" si="10"/>
        <v>0</v>
      </c>
    </row>
    <row r="730" spans="3:31" ht="18" hidden="1" customHeight="1">
      <c r="C730" s="1323" t="str">
        <f>T(ESTIMATE!B758)</f>
        <v/>
      </c>
      <c r="D730" s="1323" t="e">
        <f>T(#REF!)</f>
        <v>#REF!</v>
      </c>
      <c r="E730" s="1323" t="e">
        <f>T(#REF!)</f>
        <v>#REF!</v>
      </c>
      <c r="F730" s="1323" t="e">
        <f>T(#REF!)</f>
        <v>#REF!</v>
      </c>
      <c r="G730" s="1323" t="e">
        <f>T(#REF!)</f>
        <v>#REF!</v>
      </c>
      <c r="H730" s="1323"/>
      <c r="I730" s="1323"/>
      <c r="J730" s="1323" t="e">
        <f>T(#REF!)</f>
        <v>#REF!</v>
      </c>
      <c r="K730" s="1323" t="e">
        <f>T(#REF!)</f>
        <v>#REF!</v>
      </c>
      <c r="L730" s="1323" t="e">
        <f>T(#REF!)</f>
        <v>#REF!</v>
      </c>
      <c r="M730" s="1323" t="e">
        <f>T(#REF!)</f>
        <v>#REF!</v>
      </c>
      <c r="N730" s="1324">
        <f>ESTIMATE!R758</f>
        <v>0</v>
      </c>
      <c r="O730" s="1324"/>
      <c r="P730" s="1324" t="str">
        <f>T(ESTIMATE!U758)</f>
        <v/>
      </c>
      <c r="Q730" s="1324"/>
      <c r="R730" s="1322"/>
      <c r="S730" s="1322"/>
      <c r="T730" s="1322"/>
      <c r="U730" s="1322"/>
      <c r="V730" s="1322"/>
      <c r="W730" s="1322"/>
      <c r="X730" s="1322"/>
      <c r="Y730" s="1322"/>
      <c r="Z730" s="1322"/>
      <c r="AA730" s="1322"/>
      <c r="AB730" s="1322"/>
      <c r="AC730" s="1322"/>
      <c r="AD730" s="1322"/>
      <c r="AE730" s="405">
        <f t="shared" si="10"/>
        <v>0</v>
      </c>
    </row>
    <row r="731" spans="3:31" ht="18" hidden="1" customHeight="1">
      <c r="C731" s="1323" t="str">
        <f>T(ESTIMATE!B759)</f>
        <v/>
      </c>
      <c r="D731" s="1323" t="e">
        <f>T(#REF!)</f>
        <v>#REF!</v>
      </c>
      <c r="E731" s="1323" t="e">
        <f>T(#REF!)</f>
        <v>#REF!</v>
      </c>
      <c r="F731" s="1323" t="e">
        <f>T(#REF!)</f>
        <v>#REF!</v>
      </c>
      <c r="G731" s="1323" t="e">
        <f>T(#REF!)</f>
        <v>#REF!</v>
      </c>
      <c r="H731" s="1323"/>
      <c r="I731" s="1323"/>
      <c r="J731" s="1323" t="e">
        <f>T(#REF!)</f>
        <v>#REF!</v>
      </c>
      <c r="K731" s="1323" t="e">
        <f>T(#REF!)</f>
        <v>#REF!</v>
      </c>
      <c r="L731" s="1323" t="e">
        <f>T(#REF!)</f>
        <v>#REF!</v>
      </c>
      <c r="M731" s="1323" t="e">
        <f>T(#REF!)</f>
        <v>#REF!</v>
      </c>
      <c r="N731" s="1324">
        <f>ESTIMATE!R759</f>
        <v>0</v>
      </c>
      <c r="O731" s="1324"/>
      <c r="P731" s="1324" t="str">
        <f>T(ESTIMATE!U759)</f>
        <v/>
      </c>
      <c r="Q731" s="1324"/>
      <c r="R731" s="1322"/>
      <c r="S731" s="1322"/>
      <c r="T731" s="1322"/>
      <c r="U731" s="1322"/>
      <c r="V731" s="1322"/>
      <c r="W731" s="1322"/>
      <c r="X731" s="1322"/>
      <c r="Y731" s="1322"/>
      <c r="Z731" s="1322"/>
      <c r="AA731" s="1322"/>
      <c r="AB731" s="1322"/>
      <c r="AC731" s="1322"/>
      <c r="AD731" s="1322"/>
      <c r="AE731" s="405">
        <f t="shared" si="10"/>
        <v>0</v>
      </c>
    </row>
    <row r="732" spans="3:31" ht="18" hidden="1" customHeight="1">
      <c r="C732" s="1323" t="str">
        <f>T(ESTIMATE!B760)</f>
        <v/>
      </c>
      <c r="D732" s="1323" t="e">
        <f>T(#REF!)</f>
        <v>#REF!</v>
      </c>
      <c r="E732" s="1323" t="e">
        <f>T(#REF!)</f>
        <v>#REF!</v>
      </c>
      <c r="F732" s="1323" t="e">
        <f>T(#REF!)</f>
        <v>#REF!</v>
      </c>
      <c r="G732" s="1323" t="e">
        <f>T(#REF!)</f>
        <v>#REF!</v>
      </c>
      <c r="H732" s="1323"/>
      <c r="I732" s="1323"/>
      <c r="J732" s="1323" t="e">
        <f>T(#REF!)</f>
        <v>#REF!</v>
      </c>
      <c r="K732" s="1323" t="e">
        <f>T(#REF!)</f>
        <v>#REF!</v>
      </c>
      <c r="L732" s="1323" t="e">
        <f>T(#REF!)</f>
        <v>#REF!</v>
      </c>
      <c r="M732" s="1323" t="e">
        <f>T(#REF!)</f>
        <v>#REF!</v>
      </c>
      <c r="N732" s="1324">
        <f>ESTIMATE!R760</f>
        <v>0</v>
      </c>
      <c r="O732" s="1324"/>
      <c r="P732" s="1324" t="str">
        <f>T(ESTIMATE!U760)</f>
        <v/>
      </c>
      <c r="Q732" s="1324"/>
      <c r="R732" s="1322"/>
      <c r="S732" s="1322"/>
      <c r="T732" s="1322"/>
      <c r="U732" s="1322"/>
      <c r="V732" s="1322"/>
      <c r="W732" s="1322"/>
      <c r="X732" s="1322"/>
      <c r="Y732" s="1322"/>
      <c r="Z732" s="1322"/>
      <c r="AA732" s="1322"/>
      <c r="AB732" s="1322"/>
      <c r="AC732" s="1322"/>
      <c r="AD732" s="1322"/>
      <c r="AE732" s="405">
        <f t="shared" si="10"/>
        <v>0</v>
      </c>
    </row>
    <row r="733" spans="3:31" ht="18" hidden="1" customHeight="1">
      <c r="C733" s="1323" t="str">
        <f>T(ESTIMATE!B761)</f>
        <v/>
      </c>
      <c r="D733" s="1323" t="e">
        <f>T(#REF!)</f>
        <v>#REF!</v>
      </c>
      <c r="E733" s="1323" t="e">
        <f>T(#REF!)</f>
        <v>#REF!</v>
      </c>
      <c r="F733" s="1323" t="e">
        <f>T(#REF!)</f>
        <v>#REF!</v>
      </c>
      <c r="G733" s="1323" t="e">
        <f>T(#REF!)</f>
        <v>#REF!</v>
      </c>
      <c r="H733" s="1323"/>
      <c r="I733" s="1323"/>
      <c r="J733" s="1323" t="e">
        <f>T(#REF!)</f>
        <v>#REF!</v>
      </c>
      <c r="K733" s="1323" t="e">
        <f>T(#REF!)</f>
        <v>#REF!</v>
      </c>
      <c r="L733" s="1323" t="e">
        <f>T(#REF!)</f>
        <v>#REF!</v>
      </c>
      <c r="M733" s="1323" t="e">
        <f>T(#REF!)</f>
        <v>#REF!</v>
      </c>
      <c r="N733" s="1324">
        <f>ESTIMATE!R761</f>
        <v>0</v>
      </c>
      <c r="O733" s="1324"/>
      <c r="P733" s="1324" t="str">
        <f>T(ESTIMATE!U761)</f>
        <v/>
      </c>
      <c r="Q733" s="1324"/>
      <c r="R733" s="1322"/>
      <c r="S733" s="1322"/>
      <c r="T733" s="1322"/>
      <c r="U733" s="1322"/>
      <c r="V733" s="1322"/>
      <c r="W733" s="1322"/>
      <c r="X733" s="1322"/>
      <c r="Y733" s="1322"/>
      <c r="Z733" s="1322"/>
      <c r="AA733" s="1322"/>
      <c r="AB733" s="1322"/>
      <c r="AC733" s="1322"/>
      <c r="AD733" s="1322"/>
      <c r="AE733" s="405">
        <f t="shared" si="10"/>
        <v>0</v>
      </c>
    </row>
    <row r="734" spans="3:31" ht="18" hidden="1" customHeight="1">
      <c r="C734" s="1323" t="str">
        <f>T(ESTIMATE!B762)</f>
        <v/>
      </c>
      <c r="D734" s="1323" t="e">
        <f>T(#REF!)</f>
        <v>#REF!</v>
      </c>
      <c r="E734" s="1323" t="e">
        <f>T(#REF!)</f>
        <v>#REF!</v>
      </c>
      <c r="F734" s="1323" t="e">
        <f>T(#REF!)</f>
        <v>#REF!</v>
      </c>
      <c r="G734" s="1323" t="e">
        <f>T(#REF!)</f>
        <v>#REF!</v>
      </c>
      <c r="H734" s="1323"/>
      <c r="I734" s="1323"/>
      <c r="J734" s="1323" t="e">
        <f>T(#REF!)</f>
        <v>#REF!</v>
      </c>
      <c r="K734" s="1323" t="e">
        <f>T(#REF!)</f>
        <v>#REF!</v>
      </c>
      <c r="L734" s="1323" t="e">
        <f>T(#REF!)</f>
        <v>#REF!</v>
      </c>
      <c r="M734" s="1323" t="e">
        <f>T(#REF!)</f>
        <v>#REF!</v>
      </c>
      <c r="N734" s="1324">
        <f>ESTIMATE!R762</f>
        <v>0</v>
      </c>
      <c r="O734" s="1324"/>
      <c r="P734" s="1324" t="str">
        <f>T(ESTIMATE!U762)</f>
        <v/>
      </c>
      <c r="Q734" s="1324"/>
      <c r="R734" s="1322"/>
      <c r="S734" s="1322"/>
      <c r="T734" s="1322"/>
      <c r="U734" s="1322"/>
      <c r="V734" s="1322"/>
      <c r="W734" s="1322"/>
      <c r="X734" s="1322"/>
      <c r="Y734" s="1322"/>
      <c r="Z734" s="1322"/>
      <c r="AA734" s="1322"/>
      <c r="AB734" s="1322"/>
      <c r="AC734" s="1322"/>
      <c r="AD734" s="1322"/>
      <c r="AE734" s="405">
        <f t="shared" si="10"/>
        <v>0</v>
      </c>
    </row>
    <row r="735" spans="3:31" ht="18" hidden="1" customHeight="1">
      <c r="C735" s="1323" t="str">
        <f>T(ESTIMATE!B763)</f>
        <v/>
      </c>
      <c r="D735" s="1323" t="e">
        <f>T(#REF!)</f>
        <v>#REF!</v>
      </c>
      <c r="E735" s="1323" t="e">
        <f>T(#REF!)</f>
        <v>#REF!</v>
      </c>
      <c r="F735" s="1323" t="e">
        <f>T(#REF!)</f>
        <v>#REF!</v>
      </c>
      <c r="G735" s="1323" t="e">
        <f>T(#REF!)</f>
        <v>#REF!</v>
      </c>
      <c r="H735" s="1323"/>
      <c r="I735" s="1323"/>
      <c r="J735" s="1323" t="e">
        <f>T(#REF!)</f>
        <v>#REF!</v>
      </c>
      <c r="K735" s="1323" t="e">
        <f>T(#REF!)</f>
        <v>#REF!</v>
      </c>
      <c r="L735" s="1323" t="e">
        <f>T(#REF!)</f>
        <v>#REF!</v>
      </c>
      <c r="M735" s="1323" t="e">
        <f>T(#REF!)</f>
        <v>#REF!</v>
      </c>
      <c r="N735" s="1324">
        <f>ESTIMATE!R763</f>
        <v>0</v>
      </c>
      <c r="O735" s="1324"/>
      <c r="P735" s="1324" t="str">
        <f>T(ESTIMATE!U763)</f>
        <v/>
      </c>
      <c r="Q735" s="1324"/>
      <c r="R735" s="1322"/>
      <c r="S735" s="1322"/>
      <c r="T735" s="1322"/>
      <c r="U735" s="1322"/>
      <c r="V735" s="1322"/>
      <c r="W735" s="1322"/>
      <c r="X735" s="1322"/>
      <c r="Y735" s="1322"/>
      <c r="Z735" s="1322"/>
      <c r="AA735" s="1322"/>
      <c r="AB735" s="1322"/>
      <c r="AC735" s="1322"/>
      <c r="AD735" s="1322"/>
      <c r="AE735" s="405">
        <f t="shared" ref="AE735:AE798" si="11">N735</f>
        <v>0</v>
      </c>
    </row>
    <row r="736" spans="3:31" ht="18" hidden="1" customHeight="1">
      <c r="C736" s="1323" t="str">
        <f>T(ESTIMATE!B764)</f>
        <v/>
      </c>
      <c r="D736" s="1323" t="e">
        <f>T(#REF!)</f>
        <v>#REF!</v>
      </c>
      <c r="E736" s="1323" t="e">
        <f>T(#REF!)</f>
        <v>#REF!</v>
      </c>
      <c r="F736" s="1323" t="e">
        <f>T(#REF!)</f>
        <v>#REF!</v>
      </c>
      <c r="G736" s="1323" t="e">
        <f>T(#REF!)</f>
        <v>#REF!</v>
      </c>
      <c r="H736" s="1323"/>
      <c r="I736" s="1323"/>
      <c r="J736" s="1323" t="e">
        <f>T(#REF!)</f>
        <v>#REF!</v>
      </c>
      <c r="K736" s="1323" t="e">
        <f>T(#REF!)</f>
        <v>#REF!</v>
      </c>
      <c r="L736" s="1323" t="e">
        <f>T(#REF!)</f>
        <v>#REF!</v>
      </c>
      <c r="M736" s="1323" t="e">
        <f>T(#REF!)</f>
        <v>#REF!</v>
      </c>
      <c r="N736" s="1324">
        <f>ESTIMATE!R764</f>
        <v>0</v>
      </c>
      <c r="O736" s="1324"/>
      <c r="P736" s="1324" t="str">
        <f>T(ESTIMATE!U764)</f>
        <v/>
      </c>
      <c r="Q736" s="1324"/>
      <c r="R736" s="1322"/>
      <c r="S736" s="1322"/>
      <c r="T736" s="1322"/>
      <c r="U736" s="1322"/>
      <c r="V736" s="1322"/>
      <c r="W736" s="1322"/>
      <c r="X736" s="1322"/>
      <c r="Y736" s="1322"/>
      <c r="Z736" s="1322"/>
      <c r="AA736" s="1322"/>
      <c r="AB736" s="1322"/>
      <c r="AC736" s="1322"/>
      <c r="AD736" s="1322"/>
      <c r="AE736" s="405">
        <f t="shared" si="11"/>
        <v>0</v>
      </c>
    </row>
    <row r="737" spans="3:31" ht="18" hidden="1" customHeight="1">
      <c r="C737" s="1323" t="str">
        <f>T(ESTIMATE!B765)</f>
        <v/>
      </c>
      <c r="D737" s="1323" t="e">
        <f>T(#REF!)</f>
        <v>#REF!</v>
      </c>
      <c r="E737" s="1323" t="e">
        <f>T(#REF!)</f>
        <v>#REF!</v>
      </c>
      <c r="F737" s="1323" t="e">
        <f>T(#REF!)</f>
        <v>#REF!</v>
      </c>
      <c r="G737" s="1323" t="e">
        <f>T(#REF!)</f>
        <v>#REF!</v>
      </c>
      <c r="H737" s="1323"/>
      <c r="I737" s="1323"/>
      <c r="J737" s="1323" t="e">
        <f>T(#REF!)</f>
        <v>#REF!</v>
      </c>
      <c r="K737" s="1323" t="e">
        <f>T(#REF!)</f>
        <v>#REF!</v>
      </c>
      <c r="L737" s="1323" t="e">
        <f>T(#REF!)</f>
        <v>#REF!</v>
      </c>
      <c r="M737" s="1323" t="e">
        <f>T(#REF!)</f>
        <v>#REF!</v>
      </c>
      <c r="N737" s="1324">
        <f>ESTIMATE!R765</f>
        <v>0</v>
      </c>
      <c r="O737" s="1324"/>
      <c r="P737" s="1324" t="str">
        <f>T(ESTIMATE!U765)</f>
        <v/>
      </c>
      <c r="Q737" s="1324"/>
      <c r="R737" s="1322"/>
      <c r="S737" s="1322"/>
      <c r="T737" s="1322"/>
      <c r="U737" s="1322"/>
      <c r="V737" s="1322"/>
      <c r="W737" s="1322"/>
      <c r="X737" s="1322"/>
      <c r="Y737" s="1322"/>
      <c r="Z737" s="1322"/>
      <c r="AA737" s="1322"/>
      <c r="AB737" s="1322"/>
      <c r="AC737" s="1322"/>
      <c r="AD737" s="1322"/>
      <c r="AE737" s="405">
        <f t="shared" si="11"/>
        <v>0</v>
      </c>
    </row>
    <row r="738" spans="3:31" ht="18" hidden="1" customHeight="1">
      <c r="C738" s="1323" t="str">
        <f>T(ESTIMATE!B766)</f>
        <v/>
      </c>
      <c r="D738" s="1323" t="e">
        <f>T(#REF!)</f>
        <v>#REF!</v>
      </c>
      <c r="E738" s="1323" t="e">
        <f>T(#REF!)</f>
        <v>#REF!</v>
      </c>
      <c r="F738" s="1323" t="e">
        <f>T(#REF!)</f>
        <v>#REF!</v>
      </c>
      <c r="G738" s="1323" t="e">
        <f>T(#REF!)</f>
        <v>#REF!</v>
      </c>
      <c r="H738" s="1323"/>
      <c r="I738" s="1323"/>
      <c r="J738" s="1323" t="e">
        <f>T(#REF!)</f>
        <v>#REF!</v>
      </c>
      <c r="K738" s="1323" t="e">
        <f>T(#REF!)</f>
        <v>#REF!</v>
      </c>
      <c r="L738" s="1323" t="e">
        <f>T(#REF!)</f>
        <v>#REF!</v>
      </c>
      <c r="M738" s="1323" t="e">
        <f>T(#REF!)</f>
        <v>#REF!</v>
      </c>
      <c r="N738" s="1324">
        <f>ESTIMATE!R766</f>
        <v>0</v>
      </c>
      <c r="O738" s="1324"/>
      <c r="P738" s="1324" t="str">
        <f>T(ESTIMATE!U766)</f>
        <v/>
      </c>
      <c r="Q738" s="1324"/>
      <c r="R738" s="1322"/>
      <c r="S738" s="1322"/>
      <c r="T738" s="1322"/>
      <c r="U738" s="1322"/>
      <c r="V738" s="1322"/>
      <c r="W738" s="1322"/>
      <c r="X738" s="1322"/>
      <c r="Y738" s="1322"/>
      <c r="Z738" s="1322"/>
      <c r="AA738" s="1322"/>
      <c r="AB738" s="1322"/>
      <c r="AC738" s="1322"/>
      <c r="AD738" s="1322"/>
      <c r="AE738" s="405">
        <f t="shared" si="11"/>
        <v>0</v>
      </c>
    </row>
    <row r="739" spans="3:31" ht="18" hidden="1" customHeight="1">
      <c r="C739" s="1323" t="str">
        <f>T(ESTIMATE!B767)</f>
        <v/>
      </c>
      <c r="D739" s="1323" t="e">
        <f>T(#REF!)</f>
        <v>#REF!</v>
      </c>
      <c r="E739" s="1323" t="e">
        <f>T(#REF!)</f>
        <v>#REF!</v>
      </c>
      <c r="F739" s="1323" t="e">
        <f>T(#REF!)</f>
        <v>#REF!</v>
      </c>
      <c r="G739" s="1323" t="e">
        <f>T(#REF!)</f>
        <v>#REF!</v>
      </c>
      <c r="H739" s="1323"/>
      <c r="I739" s="1323"/>
      <c r="J739" s="1323" t="e">
        <f>T(#REF!)</f>
        <v>#REF!</v>
      </c>
      <c r="K739" s="1323" t="e">
        <f>T(#REF!)</f>
        <v>#REF!</v>
      </c>
      <c r="L739" s="1323" t="e">
        <f>T(#REF!)</f>
        <v>#REF!</v>
      </c>
      <c r="M739" s="1323" t="e">
        <f>T(#REF!)</f>
        <v>#REF!</v>
      </c>
      <c r="N739" s="1324">
        <f>ESTIMATE!R767</f>
        <v>0</v>
      </c>
      <c r="O739" s="1324"/>
      <c r="P739" s="1324" t="str">
        <f>T(ESTIMATE!U767)</f>
        <v/>
      </c>
      <c r="Q739" s="1324"/>
      <c r="R739" s="1322"/>
      <c r="S739" s="1322"/>
      <c r="T739" s="1322"/>
      <c r="U739" s="1322"/>
      <c r="V739" s="1322"/>
      <c r="W739" s="1322"/>
      <c r="X739" s="1322"/>
      <c r="Y739" s="1322"/>
      <c r="Z739" s="1322"/>
      <c r="AA739" s="1322"/>
      <c r="AB739" s="1322"/>
      <c r="AC739" s="1322"/>
      <c r="AD739" s="1322"/>
      <c r="AE739" s="405">
        <f t="shared" si="11"/>
        <v>0</v>
      </c>
    </row>
    <row r="740" spans="3:31" ht="18" hidden="1" customHeight="1">
      <c r="C740" s="1323" t="str">
        <f>T(ESTIMATE!B768)</f>
        <v/>
      </c>
      <c r="D740" s="1323" t="e">
        <f>T(#REF!)</f>
        <v>#REF!</v>
      </c>
      <c r="E740" s="1323" t="e">
        <f>T(#REF!)</f>
        <v>#REF!</v>
      </c>
      <c r="F740" s="1323" t="e">
        <f>T(#REF!)</f>
        <v>#REF!</v>
      </c>
      <c r="G740" s="1323" t="e">
        <f>T(#REF!)</f>
        <v>#REF!</v>
      </c>
      <c r="H740" s="1323"/>
      <c r="I740" s="1323"/>
      <c r="J740" s="1323" t="e">
        <f>T(#REF!)</f>
        <v>#REF!</v>
      </c>
      <c r="K740" s="1323" t="e">
        <f>T(#REF!)</f>
        <v>#REF!</v>
      </c>
      <c r="L740" s="1323" t="e">
        <f>T(#REF!)</f>
        <v>#REF!</v>
      </c>
      <c r="M740" s="1323" t="e">
        <f>T(#REF!)</f>
        <v>#REF!</v>
      </c>
      <c r="N740" s="1324">
        <f>ESTIMATE!R768</f>
        <v>0</v>
      </c>
      <c r="O740" s="1324"/>
      <c r="P740" s="1324" t="str">
        <f>T(ESTIMATE!U768)</f>
        <v/>
      </c>
      <c r="Q740" s="1324"/>
      <c r="R740" s="1322"/>
      <c r="S740" s="1322"/>
      <c r="T740" s="1322"/>
      <c r="U740" s="1322"/>
      <c r="V740" s="1322"/>
      <c r="W740" s="1322"/>
      <c r="X740" s="1322"/>
      <c r="Y740" s="1322"/>
      <c r="Z740" s="1322"/>
      <c r="AA740" s="1322"/>
      <c r="AB740" s="1322"/>
      <c r="AC740" s="1322"/>
      <c r="AD740" s="1322"/>
      <c r="AE740" s="405">
        <f t="shared" si="11"/>
        <v>0</v>
      </c>
    </row>
    <row r="741" spans="3:31" ht="18" hidden="1" customHeight="1">
      <c r="C741" s="1323" t="str">
        <f>T(ESTIMATE!B769)</f>
        <v/>
      </c>
      <c r="D741" s="1323" t="e">
        <f>T(#REF!)</f>
        <v>#REF!</v>
      </c>
      <c r="E741" s="1323" t="e">
        <f>T(#REF!)</f>
        <v>#REF!</v>
      </c>
      <c r="F741" s="1323" t="e">
        <f>T(#REF!)</f>
        <v>#REF!</v>
      </c>
      <c r="G741" s="1323" t="e">
        <f>T(#REF!)</f>
        <v>#REF!</v>
      </c>
      <c r="H741" s="1323"/>
      <c r="I741" s="1323"/>
      <c r="J741" s="1323" t="e">
        <f>T(#REF!)</f>
        <v>#REF!</v>
      </c>
      <c r="K741" s="1323" t="e">
        <f>T(#REF!)</f>
        <v>#REF!</v>
      </c>
      <c r="L741" s="1323" t="e">
        <f>T(#REF!)</f>
        <v>#REF!</v>
      </c>
      <c r="M741" s="1323" t="e">
        <f>T(#REF!)</f>
        <v>#REF!</v>
      </c>
      <c r="N741" s="1324">
        <f>ESTIMATE!R769</f>
        <v>0</v>
      </c>
      <c r="O741" s="1324"/>
      <c r="P741" s="1324" t="str">
        <f>T(ESTIMATE!U769)</f>
        <v/>
      </c>
      <c r="Q741" s="1324"/>
      <c r="R741" s="1322"/>
      <c r="S741" s="1322"/>
      <c r="T741" s="1322"/>
      <c r="U741" s="1322"/>
      <c r="V741" s="1322"/>
      <c r="W741" s="1322"/>
      <c r="X741" s="1322"/>
      <c r="Y741" s="1322"/>
      <c r="Z741" s="1322"/>
      <c r="AA741" s="1322"/>
      <c r="AB741" s="1322"/>
      <c r="AC741" s="1322"/>
      <c r="AD741" s="1322"/>
      <c r="AE741" s="405">
        <f t="shared" si="11"/>
        <v>0</v>
      </c>
    </row>
    <row r="742" spans="3:31" ht="18" hidden="1" customHeight="1">
      <c r="C742" s="1323" t="str">
        <f>T(ESTIMATE!B770)</f>
        <v/>
      </c>
      <c r="D742" s="1323" t="e">
        <f>T(#REF!)</f>
        <v>#REF!</v>
      </c>
      <c r="E742" s="1323" t="e">
        <f>T(#REF!)</f>
        <v>#REF!</v>
      </c>
      <c r="F742" s="1323" t="e">
        <f>T(#REF!)</f>
        <v>#REF!</v>
      </c>
      <c r="G742" s="1323" t="e">
        <f>T(#REF!)</f>
        <v>#REF!</v>
      </c>
      <c r="H742" s="1323"/>
      <c r="I742" s="1323"/>
      <c r="J742" s="1323" t="e">
        <f>T(#REF!)</f>
        <v>#REF!</v>
      </c>
      <c r="K742" s="1323" t="e">
        <f>T(#REF!)</f>
        <v>#REF!</v>
      </c>
      <c r="L742" s="1323" t="e">
        <f>T(#REF!)</f>
        <v>#REF!</v>
      </c>
      <c r="M742" s="1323" t="e">
        <f>T(#REF!)</f>
        <v>#REF!</v>
      </c>
      <c r="N742" s="1324">
        <f>ESTIMATE!R770</f>
        <v>0</v>
      </c>
      <c r="O742" s="1324"/>
      <c r="P742" s="1324" t="str">
        <f>T(ESTIMATE!U770)</f>
        <v/>
      </c>
      <c r="Q742" s="1324"/>
      <c r="R742" s="1322"/>
      <c r="S742" s="1322"/>
      <c r="T742" s="1322"/>
      <c r="U742" s="1322"/>
      <c r="V742" s="1322"/>
      <c r="W742" s="1322"/>
      <c r="X742" s="1322"/>
      <c r="Y742" s="1322"/>
      <c r="Z742" s="1322"/>
      <c r="AA742" s="1322"/>
      <c r="AB742" s="1322"/>
      <c r="AC742" s="1322"/>
      <c r="AD742" s="1322"/>
      <c r="AE742" s="405">
        <f t="shared" si="11"/>
        <v>0</v>
      </c>
    </row>
    <row r="743" spans="3:31" ht="18" customHeight="1">
      <c r="C743" s="598"/>
      <c r="D743" s="599"/>
      <c r="E743" s="599"/>
      <c r="F743" s="599"/>
      <c r="G743" s="599"/>
      <c r="H743" s="599"/>
      <c r="I743" s="599"/>
      <c r="J743" s="599"/>
      <c r="K743" s="599"/>
      <c r="L743" s="599"/>
      <c r="M743" s="599"/>
      <c r="N743" s="1357">
        <f>N702</f>
        <v>80</v>
      </c>
      <c r="O743" s="1357"/>
      <c r="P743" s="1358"/>
      <c r="Q743" s="1359"/>
      <c r="R743" s="600"/>
      <c r="S743" s="600"/>
      <c r="T743" s="600"/>
      <c r="U743" s="600"/>
      <c r="V743" s="600"/>
      <c r="W743" s="600"/>
      <c r="X743" s="600"/>
      <c r="Y743" s="600"/>
      <c r="Z743" s="600"/>
      <c r="AA743" s="600"/>
      <c r="AB743" s="600"/>
      <c r="AC743" s="600"/>
      <c r="AD743" s="601"/>
      <c r="AE743" s="405">
        <f t="shared" si="11"/>
        <v>80</v>
      </c>
    </row>
    <row r="744" spans="3:31" ht="22" hidden="1" customHeight="1">
      <c r="C744" s="1333" t="str">
        <f>T(ESTIMATE!B775)</f>
        <v>REMEDIATION/ABATEMENT</v>
      </c>
      <c r="D744" s="1333" t="e">
        <f>T(#REF!)</f>
        <v>#REF!</v>
      </c>
      <c r="E744" s="1333" t="e">
        <f>T(#REF!)</f>
        <v>#REF!</v>
      </c>
      <c r="F744" s="1333" t="e">
        <f>T(#REF!)</f>
        <v>#REF!</v>
      </c>
      <c r="G744" s="1333" t="e">
        <f>T(#REF!)</f>
        <v>#REF!</v>
      </c>
      <c r="H744" s="1333"/>
      <c r="I744" s="1333"/>
      <c r="J744" s="1333" t="e">
        <f>T(#REF!)</f>
        <v>#REF!</v>
      </c>
      <c r="K744" s="1333" t="e">
        <f>T(#REF!)</f>
        <v>#REF!</v>
      </c>
      <c r="L744" s="1333" t="e">
        <f>T(#REF!)</f>
        <v>#REF!</v>
      </c>
      <c r="M744" s="1334" t="e">
        <f>T(#REF!)</f>
        <v>#REF!</v>
      </c>
      <c r="N744" s="1331">
        <f>SUM(N745:O784)</f>
        <v>0</v>
      </c>
      <c r="O744" s="1332"/>
      <c r="P744" s="1328"/>
      <c r="Q744" s="1330"/>
      <c r="R744" s="1328"/>
      <c r="S744" s="1329"/>
      <c r="T744" s="1329"/>
      <c r="U744" s="1329"/>
      <c r="V744" s="1329"/>
      <c r="W744" s="1329"/>
      <c r="X744" s="1329"/>
      <c r="Y744" s="1329"/>
      <c r="Z744" s="1329"/>
      <c r="AA744" s="1329"/>
      <c r="AB744" s="1329"/>
      <c r="AC744" s="1329"/>
      <c r="AD744" s="1329"/>
      <c r="AE744" s="405">
        <f t="shared" si="11"/>
        <v>0</v>
      </c>
    </row>
    <row r="745" spans="3:31" ht="18" hidden="1" customHeight="1">
      <c r="C745" s="1323" t="str">
        <f>T(ESTIMATE!B776)</f>
        <v>Abatement Bid/Allowance</v>
      </c>
      <c r="D745" s="1323" t="e">
        <f>T(#REF!)</f>
        <v>#REF!</v>
      </c>
      <c r="E745" s="1323" t="e">
        <f>T(#REF!)</f>
        <v>#REF!</v>
      </c>
      <c r="F745" s="1323" t="e">
        <f>T(#REF!)</f>
        <v>#REF!</v>
      </c>
      <c r="G745" s="1323" t="e">
        <f>T(#REF!)</f>
        <v>#REF!</v>
      </c>
      <c r="H745" s="1323"/>
      <c r="I745" s="1323"/>
      <c r="J745" s="1323" t="e">
        <f>T(#REF!)</f>
        <v>#REF!</v>
      </c>
      <c r="K745" s="1323" t="e">
        <f>T(#REF!)</f>
        <v>#REF!</v>
      </c>
      <c r="L745" s="1323" t="e">
        <f>T(#REF!)</f>
        <v>#REF!</v>
      </c>
      <c r="M745" s="1323" t="e">
        <f>T(#REF!)</f>
        <v>#REF!</v>
      </c>
      <c r="N745" s="1324">
        <f>ESTIMATE!R776</f>
        <v>0</v>
      </c>
      <c r="O745" s="1324"/>
      <c r="P745" s="1324" t="str">
        <f>T(ESTIMATE!U776)</f>
        <v>ls</v>
      </c>
      <c r="Q745" s="1324"/>
      <c r="R745" s="1322"/>
      <c r="S745" s="1322"/>
      <c r="T745" s="1322"/>
      <c r="U745" s="1322"/>
      <c r="V745" s="1322"/>
      <c r="W745" s="1322"/>
      <c r="X745" s="1322"/>
      <c r="Y745" s="1322"/>
      <c r="Z745" s="1322"/>
      <c r="AA745" s="1322"/>
      <c r="AB745" s="1322"/>
      <c r="AC745" s="1322"/>
      <c r="AD745" s="1322"/>
      <c r="AE745" s="405">
        <f t="shared" si="11"/>
        <v>0</v>
      </c>
    </row>
    <row r="746" spans="3:31" ht="18" hidden="1" customHeight="1">
      <c r="C746" s="1323" t="str">
        <f>T(ESTIMATE!B777)</f>
        <v>Abestos</v>
      </c>
      <c r="D746" s="1323" t="e">
        <f>T(#REF!)</f>
        <v>#REF!</v>
      </c>
      <c r="E746" s="1323" t="e">
        <f>T(#REF!)</f>
        <v>#REF!</v>
      </c>
      <c r="F746" s="1323" t="e">
        <f>T(#REF!)</f>
        <v>#REF!</v>
      </c>
      <c r="G746" s="1323" t="e">
        <f>T(#REF!)</f>
        <v>#REF!</v>
      </c>
      <c r="H746" s="1323"/>
      <c r="I746" s="1323"/>
      <c r="J746" s="1323" t="e">
        <f>T(#REF!)</f>
        <v>#REF!</v>
      </c>
      <c r="K746" s="1323" t="e">
        <f>T(#REF!)</f>
        <v>#REF!</v>
      </c>
      <c r="L746" s="1323" t="e">
        <f>T(#REF!)</f>
        <v>#REF!</v>
      </c>
      <c r="M746" s="1323" t="e">
        <f>T(#REF!)</f>
        <v>#REF!</v>
      </c>
      <c r="N746" s="1324">
        <f>ESTIMATE!R777</f>
        <v>0</v>
      </c>
      <c r="O746" s="1324"/>
      <c r="P746" s="1324" t="str">
        <f>T(ESTIMATE!U777)</f>
        <v/>
      </c>
      <c r="Q746" s="1324"/>
      <c r="R746" s="1322"/>
      <c r="S746" s="1322"/>
      <c r="T746" s="1322"/>
      <c r="U746" s="1322"/>
      <c r="V746" s="1322"/>
      <c r="W746" s="1322"/>
      <c r="X746" s="1322"/>
      <c r="Y746" s="1322"/>
      <c r="Z746" s="1322"/>
      <c r="AA746" s="1322"/>
      <c r="AB746" s="1322"/>
      <c r="AC746" s="1322"/>
      <c r="AD746" s="1322"/>
      <c r="AE746" s="405">
        <f t="shared" si="11"/>
        <v>0</v>
      </c>
    </row>
    <row r="747" spans="3:31" ht="18" hidden="1" customHeight="1">
      <c r="C747" s="1323" t="str">
        <f>T(ESTIMATE!B778)</f>
        <v>Asbestos testing</v>
      </c>
      <c r="D747" s="1323" t="e">
        <f>T(#REF!)</f>
        <v>#REF!</v>
      </c>
      <c r="E747" s="1323" t="e">
        <f>T(#REF!)</f>
        <v>#REF!</v>
      </c>
      <c r="F747" s="1323" t="e">
        <f>T(#REF!)</f>
        <v>#REF!</v>
      </c>
      <c r="G747" s="1323" t="e">
        <f>T(#REF!)</f>
        <v>#REF!</v>
      </c>
      <c r="H747" s="1323"/>
      <c r="I747" s="1323"/>
      <c r="J747" s="1323" t="e">
        <f>T(#REF!)</f>
        <v>#REF!</v>
      </c>
      <c r="K747" s="1323" t="e">
        <f>T(#REF!)</f>
        <v>#REF!</v>
      </c>
      <c r="L747" s="1323" t="e">
        <f>T(#REF!)</f>
        <v>#REF!</v>
      </c>
      <c r="M747" s="1323" t="e">
        <f>T(#REF!)</f>
        <v>#REF!</v>
      </c>
      <c r="N747" s="1324">
        <f>ESTIMATE!R778</f>
        <v>0</v>
      </c>
      <c r="O747" s="1324"/>
      <c r="P747" s="1324" t="str">
        <f>T(ESTIMATE!U778)</f>
        <v>ea</v>
      </c>
      <c r="Q747" s="1324"/>
      <c r="R747" s="1322"/>
      <c r="S747" s="1322"/>
      <c r="T747" s="1322"/>
      <c r="U747" s="1322"/>
      <c r="V747" s="1322"/>
      <c r="W747" s="1322"/>
      <c r="X747" s="1322"/>
      <c r="Y747" s="1322"/>
      <c r="Z747" s="1322"/>
      <c r="AA747" s="1322"/>
      <c r="AB747" s="1322"/>
      <c r="AC747" s="1322"/>
      <c r="AD747" s="1322"/>
      <c r="AE747" s="405">
        <f t="shared" si="11"/>
        <v>0</v>
      </c>
    </row>
    <row r="748" spans="3:31" ht="18" hidden="1" customHeight="1">
      <c r="C748" s="1323" t="str">
        <f>T(ESTIMATE!B779)</f>
        <v>Asbestos testing</v>
      </c>
      <c r="D748" s="1323" t="e">
        <f>T(#REF!)</f>
        <v>#REF!</v>
      </c>
      <c r="E748" s="1323" t="e">
        <f>T(#REF!)</f>
        <v>#REF!</v>
      </c>
      <c r="F748" s="1323" t="e">
        <f>T(#REF!)</f>
        <v>#REF!</v>
      </c>
      <c r="G748" s="1323" t="e">
        <f>T(#REF!)</f>
        <v>#REF!</v>
      </c>
      <c r="H748" s="1323"/>
      <c r="I748" s="1323"/>
      <c r="J748" s="1323" t="e">
        <f>T(#REF!)</f>
        <v>#REF!</v>
      </c>
      <c r="K748" s="1323" t="e">
        <f>T(#REF!)</f>
        <v>#REF!</v>
      </c>
      <c r="L748" s="1323" t="e">
        <f>T(#REF!)</f>
        <v>#REF!</v>
      </c>
      <c r="M748" s="1323" t="e">
        <f>T(#REF!)</f>
        <v>#REF!</v>
      </c>
      <c r="N748" s="1324">
        <f>ESTIMATE!R779</f>
        <v>0</v>
      </c>
      <c r="O748" s="1324"/>
      <c r="P748" s="1324" t="str">
        <f>T(ESTIMATE!U779)</f>
        <v>ea</v>
      </c>
      <c r="Q748" s="1324"/>
      <c r="R748" s="1322"/>
      <c r="S748" s="1322"/>
      <c r="T748" s="1322"/>
      <c r="U748" s="1322"/>
      <c r="V748" s="1322"/>
      <c r="W748" s="1322"/>
      <c r="X748" s="1322"/>
      <c r="Y748" s="1322"/>
      <c r="Z748" s="1322"/>
      <c r="AA748" s="1322"/>
      <c r="AB748" s="1322"/>
      <c r="AC748" s="1322"/>
      <c r="AD748" s="1322"/>
      <c r="AE748" s="405">
        <f t="shared" si="11"/>
        <v>0</v>
      </c>
    </row>
    <row r="749" spans="3:31" ht="18" hidden="1" customHeight="1">
      <c r="C749" s="1323" t="str">
        <f>T(ESTIMATE!B780)</f>
        <v>Asbestos abatement, (varies by project size)</v>
      </c>
      <c r="D749" s="1323" t="e">
        <f>T(#REF!)</f>
        <v>#REF!</v>
      </c>
      <c r="E749" s="1323" t="e">
        <f>T(#REF!)</f>
        <v>#REF!</v>
      </c>
      <c r="F749" s="1323" t="e">
        <f>T(#REF!)</f>
        <v>#REF!</v>
      </c>
      <c r="G749" s="1323" t="e">
        <f>T(#REF!)</f>
        <v>#REF!</v>
      </c>
      <c r="H749" s="1323"/>
      <c r="I749" s="1323"/>
      <c r="J749" s="1323" t="e">
        <f>T(#REF!)</f>
        <v>#REF!</v>
      </c>
      <c r="K749" s="1323" t="e">
        <f>T(#REF!)</f>
        <v>#REF!</v>
      </c>
      <c r="L749" s="1323" t="e">
        <f>T(#REF!)</f>
        <v>#REF!</v>
      </c>
      <c r="M749" s="1323" t="e">
        <f>T(#REF!)</f>
        <v>#REF!</v>
      </c>
      <c r="N749" s="1324">
        <f>ESTIMATE!R780</f>
        <v>0</v>
      </c>
      <c r="O749" s="1324"/>
      <c r="P749" s="1324" t="str">
        <f>T(ESTIMATE!U780)</f>
        <v>ls</v>
      </c>
      <c r="Q749" s="1324"/>
      <c r="R749" s="1322"/>
      <c r="S749" s="1322"/>
      <c r="T749" s="1322"/>
      <c r="U749" s="1322"/>
      <c r="V749" s="1322"/>
      <c r="W749" s="1322"/>
      <c r="X749" s="1322"/>
      <c r="Y749" s="1322"/>
      <c r="Z749" s="1322"/>
      <c r="AA749" s="1322"/>
      <c r="AB749" s="1322"/>
      <c r="AC749" s="1322"/>
      <c r="AD749" s="1322"/>
      <c r="AE749" s="405">
        <f t="shared" si="11"/>
        <v>0</v>
      </c>
    </row>
    <row r="750" spans="3:31" ht="18" hidden="1" customHeight="1">
      <c r="C750" s="1323" t="str">
        <f>T(ESTIMATE!B781)</f>
        <v/>
      </c>
      <c r="D750" s="1323" t="e">
        <f>T(#REF!)</f>
        <v>#REF!</v>
      </c>
      <c r="E750" s="1323" t="e">
        <f>T(#REF!)</f>
        <v>#REF!</v>
      </c>
      <c r="F750" s="1323" t="e">
        <f>T(#REF!)</f>
        <v>#REF!</v>
      </c>
      <c r="G750" s="1323" t="e">
        <f>T(#REF!)</f>
        <v>#REF!</v>
      </c>
      <c r="H750" s="1323"/>
      <c r="I750" s="1323"/>
      <c r="J750" s="1323" t="e">
        <f>T(#REF!)</f>
        <v>#REF!</v>
      </c>
      <c r="K750" s="1323" t="e">
        <f>T(#REF!)</f>
        <v>#REF!</v>
      </c>
      <c r="L750" s="1323" t="e">
        <f>T(#REF!)</f>
        <v>#REF!</v>
      </c>
      <c r="M750" s="1323" t="e">
        <f>T(#REF!)</f>
        <v>#REF!</v>
      </c>
      <c r="N750" s="1324">
        <f>ESTIMATE!R781</f>
        <v>0</v>
      </c>
      <c r="O750" s="1324"/>
      <c r="P750" s="1324" t="str">
        <f>T(ESTIMATE!U781)</f>
        <v/>
      </c>
      <c r="Q750" s="1324"/>
      <c r="R750" s="1322"/>
      <c r="S750" s="1322"/>
      <c r="T750" s="1322"/>
      <c r="U750" s="1322"/>
      <c r="V750" s="1322"/>
      <c r="W750" s="1322"/>
      <c r="X750" s="1322"/>
      <c r="Y750" s="1322"/>
      <c r="Z750" s="1322"/>
      <c r="AA750" s="1322"/>
      <c r="AB750" s="1322"/>
      <c r="AC750" s="1322"/>
      <c r="AD750" s="1322"/>
      <c r="AE750" s="405">
        <f t="shared" si="11"/>
        <v>0</v>
      </c>
    </row>
    <row r="751" spans="3:31" ht="18" hidden="1" customHeight="1">
      <c r="C751" s="1323" t="str">
        <f>T(ESTIMATE!B782)</f>
        <v/>
      </c>
      <c r="D751" s="1323" t="e">
        <f>T(#REF!)</f>
        <v>#REF!</v>
      </c>
      <c r="E751" s="1323" t="e">
        <f>T(#REF!)</f>
        <v>#REF!</v>
      </c>
      <c r="F751" s="1323" t="e">
        <f>T(#REF!)</f>
        <v>#REF!</v>
      </c>
      <c r="G751" s="1323" t="e">
        <f>T(#REF!)</f>
        <v>#REF!</v>
      </c>
      <c r="H751" s="1323"/>
      <c r="I751" s="1323"/>
      <c r="J751" s="1323" t="e">
        <f>T(#REF!)</f>
        <v>#REF!</v>
      </c>
      <c r="K751" s="1323" t="e">
        <f>T(#REF!)</f>
        <v>#REF!</v>
      </c>
      <c r="L751" s="1323" t="e">
        <f>T(#REF!)</f>
        <v>#REF!</v>
      </c>
      <c r="M751" s="1323" t="e">
        <f>T(#REF!)</f>
        <v>#REF!</v>
      </c>
      <c r="N751" s="1324">
        <f>ESTIMATE!R782</f>
        <v>0</v>
      </c>
      <c r="O751" s="1324"/>
      <c r="P751" s="1324" t="str">
        <f>T(ESTIMATE!U782)</f>
        <v/>
      </c>
      <c r="Q751" s="1324"/>
      <c r="R751" s="1322"/>
      <c r="S751" s="1322"/>
      <c r="T751" s="1322"/>
      <c r="U751" s="1322"/>
      <c r="V751" s="1322"/>
      <c r="W751" s="1322"/>
      <c r="X751" s="1322"/>
      <c r="Y751" s="1322"/>
      <c r="Z751" s="1322"/>
      <c r="AA751" s="1322"/>
      <c r="AB751" s="1322"/>
      <c r="AC751" s="1322"/>
      <c r="AD751" s="1322"/>
      <c r="AE751" s="405">
        <f t="shared" si="11"/>
        <v>0</v>
      </c>
    </row>
    <row r="752" spans="3:31" ht="18" hidden="1" customHeight="1">
      <c r="C752" s="1323" t="str">
        <f>T(ESTIMATE!B783)</f>
        <v>Lead</v>
      </c>
      <c r="D752" s="1323" t="e">
        <f>T(#REF!)</f>
        <v>#REF!</v>
      </c>
      <c r="E752" s="1323" t="e">
        <f>T(#REF!)</f>
        <v>#REF!</v>
      </c>
      <c r="F752" s="1323" t="e">
        <f>T(#REF!)</f>
        <v>#REF!</v>
      </c>
      <c r="G752" s="1323" t="e">
        <f>T(#REF!)</f>
        <v>#REF!</v>
      </c>
      <c r="H752" s="1323"/>
      <c r="I752" s="1323"/>
      <c r="J752" s="1323" t="e">
        <f>T(#REF!)</f>
        <v>#REF!</v>
      </c>
      <c r="K752" s="1323" t="e">
        <f>T(#REF!)</f>
        <v>#REF!</v>
      </c>
      <c r="L752" s="1323" t="e">
        <f>T(#REF!)</f>
        <v>#REF!</v>
      </c>
      <c r="M752" s="1323" t="e">
        <f>T(#REF!)</f>
        <v>#REF!</v>
      </c>
      <c r="N752" s="1324">
        <f>ESTIMATE!R783</f>
        <v>0</v>
      </c>
      <c r="O752" s="1324"/>
      <c r="P752" s="1324" t="str">
        <f>T(ESTIMATE!U783)</f>
        <v/>
      </c>
      <c r="Q752" s="1324"/>
      <c r="R752" s="1322"/>
      <c r="S752" s="1322"/>
      <c r="T752" s="1322"/>
      <c r="U752" s="1322"/>
      <c r="V752" s="1322"/>
      <c r="W752" s="1322"/>
      <c r="X752" s="1322"/>
      <c r="Y752" s="1322"/>
      <c r="Z752" s="1322"/>
      <c r="AA752" s="1322"/>
      <c r="AB752" s="1322"/>
      <c r="AC752" s="1322"/>
      <c r="AD752" s="1322"/>
      <c r="AE752" s="405">
        <f t="shared" si="11"/>
        <v>0</v>
      </c>
    </row>
    <row r="753" spans="3:31" ht="18" hidden="1" customHeight="1">
      <c r="C753" s="1323" t="str">
        <f>T(ESTIMATE!B784)</f>
        <v>Lead paint testing</v>
      </c>
      <c r="D753" s="1323" t="e">
        <f>T(#REF!)</f>
        <v>#REF!</v>
      </c>
      <c r="E753" s="1323" t="e">
        <f>T(#REF!)</f>
        <v>#REF!</v>
      </c>
      <c r="F753" s="1323" t="e">
        <f>T(#REF!)</f>
        <v>#REF!</v>
      </c>
      <c r="G753" s="1323" t="e">
        <f>T(#REF!)</f>
        <v>#REF!</v>
      </c>
      <c r="H753" s="1323"/>
      <c r="I753" s="1323"/>
      <c r="J753" s="1323" t="e">
        <f>T(#REF!)</f>
        <v>#REF!</v>
      </c>
      <c r="K753" s="1323" t="e">
        <f>T(#REF!)</f>
        <v>#REF!</v>
      </c>
      <c r="L753" s="1323" t="e">
        <f>T(#REF!)</f>
        <v>#REF!</v>
      </c>
      <c r="M753" s="1323" t="e">
        <f>T(#REF!)</f>
        <v>#REF!</v>
      </c>
      <c r="N753" s="1324">
        <f>ESTIMATE!R784</f>
        <v>0</v>
      </c>
      <c r="O753" s="1324"/>
      <c r="P753" s="1324" t="str">
        <f>T(ESTIMATE!U784)</f>
        <v>ea</v>
      </c>
      <c r="Q753" s="1324"/>
      <c r="R753" s="1322"/>
      <c r="S753" s="1322"/>
      <c r="T753" s="1322"/>
      <c r="U753" s="1322"/>
      <c r="V753" s="1322"/>
      <c r="W753" s="1322"/>
      <c r="X753" s="1322"/>
      <c r="Y753" s="1322"/>
      <c r="Z753" s="1322"/>
      <c r="AA753" s="1322"/>
      <c r="AB753" s="1322"/>
      <c r="AC753" s="1322"/>
      <c r="AD753" s="1322"/>
      <c r="AE753" s="405">
        <f t="shared" si="11"/>
        <v>0</v>
      </c>
    </row>
    <row r="754" spans="3:31" ht="18" hidden="1" customHeight="1">
      <c r="C754" s="1323" t="str">
        <f>T(ESTIMATE!B785)</f>
        <v>Lead paint encapsulation</v>
      </c>
      <c r="D754" s="1323" t="e">
        <f>T(#REF!)</f>
        <v>#REF!</v>
      </c>
      <c r="E754" s="1323" t="e">
        <f>T(#REF!)</f>
        <v>#REF!</v>
      </c>
      <c r="F754" s="1323" t="e">
        <f>T(#REF!)</f>
        <v>#REF!</v>
      </c>
      <c r="G754" s="1323" t="e">
        <f>T(#REF!)</f>
        <v>#REF!</v>
      </c>
      <c r="H754" s="1323"/>
      <c r="I754" s="1323"/>
      <c r="J754" s="1323" t="e">
        <f>T(#REF!)</f>
        <v>#REF!</v>
      </c>
      <c r="K754" s="1323" t="e">
        <f>T(#REF!)</f>
        <v>#REF!</v>
      </c>
      <c r="L754" s="1323" t="e">
        <f>T(#REF!)</f>
        <v>#REF!</v>
      </c>
      <c r="M754" s="1323" t="e">
        <f>T(#REF!)</f>
        <v>#REF!</v>
      </c>
      <c r="N754" s="1324">
        <f>ESTIMATE!R785</f>
        <v>0</v>
      </c>
      <c r="O754" s="1324"/>
      <c r="P754" s="1324" t="str">
        <f>T(ESTIMATE!U785)</f>
        <v>sf</v>
      </c>
      <c r="Q754" s="1324"/>
      <c r="R754" s="1322"/>
      <c r="S754" s="1322"/>
      <c r="T754" s="1322"/>
      <c r="U754" s="1322"/>
      <c r="V754" s="1322"/>
      <c r="W754" s="1322"/>
      <c r="X754" s="1322"/>
      <c r="Y754" s="1322"/>
      <c r="Z754" s="1322"/>
      <c r="AA754" s="1322"/>
      <c r="AB754" s="1322"/>
      <c r="AC754" s="1322"/>
      <c r="AD754" s="1322"/>
      <c r="AE754" s="405">
        <f t="shared" si="11"/>
        <v>0</v>
      </c>
    </row>
    <row r="755" spans="3:31" ht="18" hidden="1" customHeight="1">
      <c r="C755" s="1323" t="str">
        <f>T(ESTIMATE!B786)</f>
        <v/>
      </c>
      <c r="D755" s="1323" t="e">
        <f>T(#REF!)</f>
        <v>#REF!</v>
      </c>
      <c r="E755" s="1323" t="e">
        <f>T(#REF!)</f>
        <v>#REF!</v>
      </c>
      <c r="F755" s="1323" t="e">
        <f>T(#REF!)</f>
        <v>#REF!</v>
      </c>
      <c r="G755" s="1323" t="e">
        <f>T(#REF!)</f>
        <v>#REF!</v>
      </c>
      <c r="H755" s="1323"/>
      <c r="I755" s="1323"/>
      <c r="J755" s="1323" t="e">
        <f>T(#REF!)</f>
        <v>#REF!</v>
      </c>
      <c r="K755" s="1323" t="e">
        <f>T(#REF!)</f>
        <v>#REF!</v>
      </c>
      <c r="L755" s="1323" t="e">
        <f>T(#REF!)</f>
        <v>#REF!</v>
      </c>
      <c r="M755" s="1323" t="e">
        <f>T(#REF!)</f>
        <v>#REF!</v>
      </c>
      <c r="N755" s="1324">
        <f>ESTIMATE!R786</f>
        <v>0</v>
      </c>
      <c r="O755" s="1324"/>
      <c r="P755" s="1324" t="str">
        <f>T(ESTIMATE!U786)</f>
        <v/>
      </c>
      <c r="Q755" s="1324"/>
      <c r="R755" s="1322"/>
      <c r="S755" s="1322"/>
      <c r="T755" s="1322"/>
      <c r="U755" s="1322"/>
      <c r="V755" s="1322"/>
      <c r="W755" s="1322"/>
      <c r="X755" s="1322"/>
      <c r="Y755" s="1322"/>
      <c r="Z755" s="1322"/>
      <c r="AA755" s="1322"/>
      <c r="AB755" s="1322"/>
      <c r="AC755" s="1322"/>
      <c r="AD755" s="1322"/>
      <c r="AE755" s="405">
        <f t="shared" si="11"/>
        <v>0</v>
      </c>
    </row>
    <row r="756" spans="3:31" ht="18" hidden="1" customHeight="1">
      <c r="C756" s="1323" t="str">
        <f>T(ESTIMATE!B787)</f>
        <v/>
      </c>
      <c r="D756" s="1323" t="e">
        <f>T(#REF!)</f>
        <v>#REF!</v>
      </c>
      <c r="E756" s="1323" t="e">
        <f>T(#REF!)</f>
        <v>#REF!</v>
      </c>
      <c r="F756" s="1323" t="e">
        <f>T(#REF!)</f>
        <v>#REF!</v>
      </c>
      <c r="G756" s="1323" t="e">
        <f>T(#REF!)</f>
        <v>#REF!</v>
      </c>
      <c r="H756" s="1323"/>
      <c r="I756" s="1323"/>
      <c r="J756" s="1323" t="e">
        <f>T(#REF!)</f>
        <v>#REF!</v>
      </c>
      <c r="K756" s="1323" t="e">
        <f>T(#REF!)</f>
        <v>#REF!</v>
      </c>
      <c r="L756" s="1323" t="e">
        <f>T(#REF!)</f>
        <v>#REF!</v>
      </c>
      <c r="M756" s="1323" t="e">
        <f>T(#REF!)</f>
        <v>#REF!</v>
      </c>
      <c r="N756" s="1324">
        <f>ESTIMATE!R787</f>
        <v>0</v>
      </c>
      <c r="O756" s="1324"/>
      <c r="P756" s="1324" t="str">
        <f>T(ESTIMATE!U787)</f>
        <v/>
      </c>
      <c r="Q756" s="1324"/>
      <c r="R756" s="1322"/>
      <c r="S756" s="1322"/>
      <c r="T756" s="1322"/>
      <c r="U756" s="1322"/>
      <c r="V756" s="1322"/>
      <c r="W756" s="1322"/>
      <c r="X756" s="1322"/>
      <c r="Y756" s="1322"/>
      <c r="Z756" s="1322"/>
      <c r="AA756" s="1322"/>
      <c r="AB756" s="1322"/>
      <c r="AC756" s="1322"/>
      <c r="AD756" s="1322"/>
      <c r="AE756" s="405">
        <f t="shared" si="11"/>
        <v>0</v>
      </c>
    </row>
    <row r="757" spans="3:31" ht="18" hidden="1" customHeight="1">
      <c r="C757" s="1323" t="str">
        <f>T(ESTIMATE!B788)</f>
        <v>Mold</v>
      </c>
      <c r="D757" s="1323" t="e">
        <f>T(#REF!)</f>
        <v>#REF!</v>
      </c>
      <c r="E757" s="1323" t="e">
        <f>T(#REF!)</f>
        <v>#REF!</v>
      </c>
      <c r="F757" s="1323" t="e">
        <f>T(#REF!)</f>
        <v>#REF!</v>
      </c>
      <c r="G757" s="1323" t="e">
        <f>T(#REF!)</f>
        <v>#REF!</v>
      </c>
      <c r="H757" s="1323"/>
      <c r="I757" s="1323"/>
      <c r="J757" s="1323" t="e">
        <f>T(#REF!)</f>
        <v>#REF!</v>
      </c>
      <c r="K757" s="1323" t="e">
        <f>T(#REF!)</f>
        <v>#REF!</v>
      </c>
      <c r="L757" s="1323" t="e">
        <f>T(#REF!)</f>
        <v>#REF!</v>
      </c>
      <c r="M757" s="1323" t="e">
        <f>T(#REF!)</f>
        <v>#REF!</v>
      </c>
      <c r="N757" s="1324">
        <f>ESTIMATE!R788</f>
        <v>0</v>
      </c>
      <c r="O757" s="1324"/>
      <c r="P757" s="1324" t="str">
        <f>T(ESTIMATE!U788)</f>
        <v/>
      </c>
      <c r="Q757" s="1324"/>
      <c r="R757" s="1322"/>
      <c r="S757" s="1322"/>
      <c r="T757" s="1322"/>
      <c r="U757" s="1322"/>
      <c r="V757" s="1322"/>
      <c r="W757" s="1322"/>
      <c r="X757" s="1322"/>
      <c r="Y757" s="1322"/>
      <c r="Z757" s="1322"/>
      <c r="AA757" s="1322"/>
      <c r="AB757" s="1322"/>
      <c r="AC757" s="1322"/>
      <c r="AD757" s="1322"/>
      <c r="AE757" s="405">
        <f t="shared" si="11"/>
        <v>0</v>
      </c>
    </row>
    <row r="758" spans="3:31" ht="18" hidden="1" customHeight="1">
      <c r="C758" s="1323" t="str">
        <f>T(ESTIMATE!B789)</f>
        <v>Mold testing</v>
      </c>
      <c r="D758" s="1323" t="e">
        <f>T(#REF!)</f>
        <v>#REF!</v>
      </c>
      <c r="E758" s="1323" t="e">
        <f>T(#REF!)</f>
        <v>#REF!</v>
      </c>
      <c r="F758" s="1323" t="e">
        <f>T(#REF!)</f>
        <v>#REF!</v>
      </c>
      <c r="G758" s="1323" t="e">
        <f>T(#REF!)</f>
        <v>#REF!</v>
      </c>
      <c r="H758" s="1323"/>
      <c r="I758" s="1323"/>
      <c r="J758" s="1323" t="e">
        <f>T(#REF!)</f>
        <v>#REF!</v>
      </c>
      <c r="K758" s="1323" t="e">
        <f>T(#REF!)</f>
        <v>#REF!</v>
      </c>
      <c r="L758" s="1323" t="e">
        <f>T(#REF!)</f>
        <v>#REF!</v>
      </c>
      <c r="M758" s="1323" t="e">
        <f>T(#REF!)</f>
        <v>#REF!</v>
      </c>
      <c r="N758" s="1324">
        <f>ESTIMATE!R789</f>
        <v>0</v>
      </c>
      <c r="O758" s="1324"/>
      <c r="P758" s="1324" t="str">
        <f>T(ESTIMATE!U789)</f>
        <v>ea</v>
      </c>
      <c r="Q758" s="1324"/>
      <c r="R758" s="1322"/>
      <c r="S758" s="1322"/>
      <c r="T758" s="1322"/>
      <c r="U758" s="1322"/>
      <c r="V758" s="1322"/>
      <c r="W758" s="1322"/>
      <c r="X758" s="1322"/>
      <c r="Y758" s="1322"/>
      <c r="Z758" s="1322"/>
      <c r="AA758" s="1322"/>
      <c r="AB758" s="1322"/>
      <c r="AC758" s="1322"/>
      <c r="AD758" s="1322"/>
      <c r="AE758" s="405">
        <f t="shared" si="11"/>
        <v>0</v>
      </c>
    </row>
    <row r="759" spans="3:31" ht="18" hidden="1" customHeight="1">
      <c r="C759" s="1323" t="str">
        <f>T(ESTIMATE!B790)</f>
        <v>Mold abatement (varies by project size)</v>
      </c>
      <c r="D759" s="1323" t="e">
        <f>T(#REF!)</f>
        <v>#REF!</v>
      </c>
      <c r="E759" s="1323" t="e">
        <f>T(#REF!)</f>
        <v>#REF!</v>
      </c>
      <c r="F759" s="1323" t="e">
        <f>T(#REF!)</f>
        <v>#REF!</v>
      </c>
      <c r="G759" s="1323" t="e">
        <f>T(#REF!)</f>
        <v>#REF!</v>
      </c>
      <c r="H759" s="1323"/>
      <c r="I759" s="1323"/>
      <c r="J759" s="1323" t="e">
        <f>T(#REF!)</f>
        <v>#REF!</v>
      </c>
      <c r="K759" s="1323" t="e">
        <f>T(#REF!)</f>
        <v>#REF!</v>
      </c>
      <c r="L759" s="1323" t="e">
        <f>T(#REF!)</f>
        <v>#REF!</v>
      </c>
      <c r="M759" s="1323" t="e">
        <f>T(#REF!)</f>
        <v>#REF!</v>
      </c>
      <c r="N759" s="1324">
        <f>ESTIMATE!R790</f>
        <v>0</v>
      </c>
      <c r="O759" s="1324"/>
      <c r="P759" s="1324" t="str">
        <f>T(ESTIMATE!U790)</f>
        <v>ls</v>
      </c>
      <c r="Q759" s="1324"/>
      <c r="R759" s="1322"/>
      <c r="S759" s="1322"/>
      <c r="T759" s="1322"/>
      <c r="U759" s="1322"/>
      <c r="V759" s="1322"/>
      <c r="W759" s="1322"/>
      <c r="X759" s="1322"/>
      <c r="Y759" s="1322"/>
      <c r="Z759" s="1322"/>
      <c r="AA759" s="1322"/>
      <c r="AB759" s="1322"/>
      <c r="AC759" s="1322"/>
      <c r="AD759" s="1322"/>
      <c r="AE759" s="405">
        <f t="shared" si="11"/>
        <v>0</v>
      </c>
    </row>
    <row r="760" spans="3:31" ht="18" hidden="1" customHeight="1">
      <c r="C760" s="1323" t="str">
        <f>T(ESTIMATE!B791)</f>
        <v/>
      </c>
      <c r="D760" s="1323" t="e">
        <f>T(#REF!)</f>
        <v>#REF!</v>
      </c>
      <c r="E760" s="1323" t="e">
        <f>T(#REF!)</f>
        <v>#REF!</v>
      </c>
      <c r="F760" s="1323" t="e">
        <f>T(#REF!)</f>
        <v>#REF!</v>
      </c>
      <c r="G760" s="1323" t="e">
        <f>T(#REF!)</f>
        <v>#REF!</v>
      </c>
      <c r="H760" s="1323"/>
      <c r="I760" s="1323"/>
      <c r="J760" s="1323" t="e">
        <f>T(#REF!)</f>
        <v>#REF!</v>
      </c>
      <c r="K760" s="1323" t="e">
        <f>T(#REF!)</f>
        <v>#REF!</v>
      </c>
      <c r="L760" s="1323" t="e">
        <f>T(#REF!)</f>
        <v>#REF!</v>
      </c>
      <c r="M760" s="1323" t="e">
        <f>T(#REF!)</f>
        <v>#REF!</v>
      </c>
      <c r="N760" s="1324">
        <f>ESTIMATE!R791</f>
        <v>0</v>
      </c>
      <c r="O760" s="1324"/>
      <c r="P760" s="1324" t="str">
        <f>T(ESTIMATE!U791)</f>
        <v/>
      </c>
      <c r="Q760" s="1324"/>
      <c r="R760" s="1322"/>
      <c r="S760" s="1322"/>
      <c r="T760" s="1322"/>
      <c r="U760" s="1322"/>
      <c r="V760" s="1322"/>
      <c r="W760" s="1322"/>
      <c r="X760" s="1322"/>
      <c r="Y760" s="1322"/>
      <c r="Z760" s="1322"/>
      <c r="AA760" s="1322"/>
      <c r="AB760" s="1322"/>
      <c r="AC760" s="1322"/>
      <c r="AD760" s="1322"/>
      <c r="AE760" s="405">
        <f t="shared" si="11"/>
        <v>0</v>
      </c>
    </row>
    <row r="761" spans="3:31" ht="18" hidden="1" customHeight="1">
      <c r="C761" s="1323" t="str">
        <f>T(ESTIMATE!B792)</f>
        <v/>
      </c>
      <c r="D761" s="1323" t="e">
        <f>T(#REF!)</f>
        <v>#REF!</v>
      </c>
      <c r="E761" s="1323" t="e">
        <f>T(#REF!)</f>
        <v>#REF!</v>
      </c>
      <c r="F761" s="1323" t="e">
        <f>T(#REF!)</f>
        <v>#REF!</v>
      </c>
      <c r="G761" s="1323" t="e">
        <f>T(#REF!)</f>
        <v>#REF!</v>
      </c>
      <c r="H761" s="1323"/>
      <c r="I761" s="1323"/>
      <c r="J761" s="1323" t="e">
        <f>T(#REF!)</f>
        <v>#REF!</v>
      </c>
      <c r="K761" s="1323" t="e">
        <f>T(#REF!)</f>
        <v>#REF!</v>
      </c>
      <c r="L761" s="1323" t="e">
        <f>T(#REF!)</f>
        <v>#REF!</v>
      </c>
      <c r="M761" s="1323" t="e">
        <f>T(#REF!)</f>
        <v>#REF!</v>
      </c>
      <c r="N761" s="1324">
        <f>ESTIMATE!R792</f>
        <v>0</v>
      </c>
      <c r="O761" s="1324"/>
      <c r="P761" s="1324" t="str">
        <f>T(ESTIMATE!U792)</f>
        <v/>
      </c>
      <c r="Q761" s="1324"/>
      <c r="R761" s="1322"/>
      <c r="S761" s="1322"/>
      <c r="T761" s="1322"/>
      <c r="U761" s="1322"/>
      <c r="V761" s="1322"/>
      <c r="W761" s="1322"/>
      <c r="X761" s="1322"/>
      <c r="Y761" s="1322"/>
      <c r="Z761" s="1322"/>
      <c r="AA761" s="1322"/>
      <c r="AB761" s="1322"/>
      <c r="AC761" s="1322"/>
      <c r="AD761" s="1322"/>
      <c r="AE761" s="405">
        <f t="shared" si="11"/>
        <v>0</v>
      </c>
    </row>
    <row r="762" spans="3:31" ht="18" hidden="1" customHeight="1">
      <c r="C762" s="1323" t="str">
        <f>T(ESTIMATE!B793)</f>
        <v/>
      </c>
      <c r="D762" s="1323" t="e">
        <f>T(#REF!)</f>
        <v>#REF!</v>
      </c>
      <c r="E762" s="1323" t="e">
        <f>T(#REF!)</f>
        <v>#REF!</v>
      </c>
      <c r="F762" s="1323" t="e">
        <f>T(#REF!)</f>
        <v>#REF!</v>
      </c>
      <c r="G762" s="1323" t="e">
        <f>T(#REF!)</f>
        <v>#REF!</v>
      </c>
      <c r="H762" s="1323"/>
      <c r="I762" s="1323"/>
      <c r="J762" s="1323" t="e">
        <f>T(#REF!)</f>
        <v>#REF!</v>
      </c>
      <c r="K762" s="1323" t="e">
        <f>T(#REF!)</f>
        <v>#REF!</v>
      </c>
      <c r="L762" s="1323" t="e">
        <f>T(#REF!)</f>
        <v>#REF!</v>
      </c>
      <c r="M762" s="1323" t="e">
        <f>T(#REF!)</f>
        <v>#REF!</v>
      </c>
      <c r="N762" s="1324">
        <f>ESTIMATE!R793</f>
        <v>0</v>
      </c>
      <c r="O762" s="1324"/>
      <c r="P762" s="1324" t="str">
        <f>T(ESTIMATE!U793)</f>
        <v/>
      </c>
      <c r="Q762" s="1324"/>
      <c r="R762" s="1322"/>
      <c r="S762" s="1322"/>
      <c r="T762" s="1322"/>
      <c r="U762" s="1322"/>
      <c r="V762" s="1322"/>
      <c r="W762" s="1322"/>
      <c r="X762" s="1322"/>
      <c r="Y762" s="1322"/>
      <c r="Z762" s="1322"/>
      <c r="AA762" s="1322"/>
      <c r="AB762" s="1322"/>
      <c r="AC762" s="1322"/>
      <c r="AD762" s="1322"/>
      <c r="AE762" s="405">
        <f t="shared" si="11"/>
        <v>0</v>
      </c>
    </row>
    <row r="763" spans="3:31" ht="18" hidden="1" customHeight="1">
      <c r="C763" s="1323" t="str">
        <f>T(ESTIMATE!B794)</f>
        <v/>
      </c>
      <c r="D763" s="1323" t="e">
        <f>T(#REF!)</f>
        <v>#REF!</v>
      </c>
      <c r="E763" s="1323" t="e">
        <f>T(#REF!)</f>
        <v>#REF!</v>
      </c>
      <c r="F763" s="1323" t="e">
        <f>T(#REF!)</f>
        <v>#REF!</v>
      </c>
      <c r="G763" s="1323" t="e">
        <f>T(#REF!)</f>
        <v>#REF!</v>
      </c>
      <c r="H763" s="1323"/>
      <c r="I763" s="1323"/>
      <c r="J763" s="1323" t="e">
        <f>T(#REF!)</f>
        <v>#REF!</v>
      </c>
      <c r="K763" s="1323" t="e">
        <f>T(#REF!)</f>
        <v>#REF!</v>
      </c>
      <c r="L763" s="1323" t="e">
        <f>T(#REF!)</f>
        <v>#REF!</v>
      </c>
      <c r="M763" s="1323" t="e">
        <f>T(#REF!)</f>
        <v>#REF!</v>
      </c>
      <c r="N763" s="1324">
        <f>ESTIMATE!R794</f>
        <v>0</v>
      </c>
      <c r="O763" s="1324"/>
      <c r="P763" s="1324" t="str">
        <f>T(ESTIMATE!U794)</f>
        <v/>
      </c>
      <c r="Q763" s="1324"/>
      <c r="R763" s="1322"/>
      <c r="S763" s="1322"/>
      <c r="T763" s="1322"/>
      <c r="U763" s="1322"/>
      <c r="V763" s="1322"/>
      <c r="W763" s="1322"/>
      <c r="X763" s="1322"/>
      <c r="Y763" s="1322"/>
      <c r="Z763" s="1322"/>
      <c r="AA763" s="1322"/>
      <c r="AB763" s="1322"/>
      <c r="AC763" s="1322"/>
      <c r="AD763" s="1322"/>
      <c r="AE763" s="405">
        <f t="shared" si="11"/>
        <v>0</v>
      </c>
    </row>
    <row r="764" spans="3:31" ht="18" hidden="1" customHeight="1">
      <c r="C764" s="1323" t="str">
        <f>T(ESTIMATE!B795)</f>
        <v/>
      </c>
      <c r="D764" s="1323" t="e">
        <f>T(#REF!)</f>
        <v>#REF!</v>
      </c>
      <c r="E764" s="1323" t="e">
        <f>T(#REF!)</f>
        <v>#REF!</v>
      </c>
      <c r="F764" s="1323" t="e">
        <f>T(#REF!)</f>
        <v>#REF!</v>
      </c>
      <c r="G764" s="1323" t="e">
        <f>T(#REF!)</f>
        <v>#REF!</v>
      </c>
      <c r="H764" s="1323"/>
      <c r="I764" s="1323"/>
      <c r="J764" s="1323" t="e">
        <f>T(#REF!)</f>
        <v>#REF!</v>
      </c>
      <c r="K764" s="1323" t="e">
        <f>T(#REF!)</f>
        <v>#REF!</v>
      </c>
      <c r="L764" s="1323" t="e">
        <f>T(#REF!)</f>
        <v>#REF!</v>
      </c>
      <c r="M764" s="1323" t="e">
        <f>T(#REF!)</f>
        <v>#REF!</v>
      </c>
      <c r="N764" s="1324">
        <f>ESTIMATE!R795</f>
        <v>0</v>
      </c>
      <c r="O764" s="1324"/>
      <c r="P764" s="1324" t="str">
        <f>T(ESTIMATE!U795)</f>
        <v/>
      </c>
      <c r="Q764" s="1324"/>
      <c r="R764" s="1322"/>
      <c r="S764" s="1322"/>
      <c r="T764" s="1322"/>
      <c r="U764" s="1322"/>
      <c r="V764" s="1322"/>
      <c r="W764" s="1322"/>
      <c r="X764" s="1322"/>
      <c r="Y764" s="1322"/>
      <c r="Z764" s="1322"/>
      <c r="AA764" s="1322"/>
      <c r="AB764" s="1322"/>
      <c r="AC764" s="1322"/>
      <c r="AD764" s="1322"/>
      <c r="AE764" s="405">
        <f t="shared" si="11"/>
        <v>0</v>
      </c>
    </row>
    <row r="765" spans="3:31" ht="18" hidden="1" customHeight="1">
      <c r="C765" s="1323" t="str">
        <f>T(ESTIMATE!B796)</f>
        <v/>
      </c>
      <c r="D765" s="1323" t="e">
        <f>T(#REF!)</f>
        <v>#REF!</v>
      </c>
      <c r="E765" s="1323" t="e">
        <f>T(#REF!)</f>
        <v>#REF!</v>
      </c>
      <c r="F765" s="1323" t="e">
        <f>T(#REF!)</f>
        <v>#REF!</v>
      </c>
      <c r="G765" s="1323" t="e">
        <f>T(#REF!)</f>
        <v>#REF!</v>
      </c>
      <c r="H765" s="1323"/>
      <c r="I765" s="1323"/>
      <c r="J765" s="1323" t="e">
        <f>T(#REF!)</f>
        <v>#REF!</v>
      </c>
      <c r="K765" s="1323" t="e">
        <f>T(#REF!)</f>
        <v>#REF!</v>
      </c>
      <c r="L765" s="1323" t="e">
        <f>T(#REF!)</f>
        <v>#REF!</v>
      </c>
      <c r="M765" s="1323" t="e">
        <f>T(#REF!)</f>
        <v>#REF!</v>
      </c>
      <c r="N765" s="1324">
        <f>ESTIMATE!R796</f>
        <v>0</v>
      </c>
      <c r="O765" s="1324"/>
      <c r="P765" s="1324" t="str">
        <f>T(ESTIMATE!U796)</f>
        <v/>
      </c>
      <c r="Q765" s="1324"/>
      <c r="R765" s="1322"/>
      <c r="S765" s="1322"/>
      <c r="T765" s="1322"/>
      <c r="U765" s="1322"/>
      <c r="V765" s="1322"/>
      <c r="W765" s="1322"/>
      <c r="X765" s="1322"/>
      <c r="Y765" s="1322"/>
      <c r="Z765" s="1322"/>
      <c r="AA765" s="1322"/>
      <c r="AB765" s="1322"/>
      <c r="AC765" s="1322"/>
      <c r="AD765" s="1322"/>
      <c r="AE765" s="405">
        <f t="shared" si="11"/>
        <v>0</v>
      </c>
    </row>
    <row r="766" spans="3:31" ht="18" hidden="1" customHeight="1">
      <c r="C766" s="1323" t="str">
        <f>T(ESTIMATE!B797)</f>
        <v/>
      </c>
      <c r="D766" s="1323" t="e">
        <f>T(#REF!)</f>
        <v>#REF!</v>
      </c>
      <c r="E766" s="1323" t="e">
        <f>T(#REF!)</f>
        <v>#REF!</v>
      </c>
      <c r="F766" s="1323" t="e">
        <f>T(#REF!)</f>
        <v>#REF!</v>
      </c>
      <c r="G766" s="1323" t="e">
        <f>T(#REF!)</f>
        <v>#REF!</v>
      </c>
      <c r="H766" s="1323"/>
      <c r="I766" s="1323"/>
      <c r="J766" s="1323" t="e">
        <f>T(#REF!)</f>
        <v>#REF!</v>
      </c>
      <c r="K766" s="1323" t="e">
        <f>T(#REF!)</f>
        <v>#REF!</v>
      </c>
      <c r="L766" s="1323" t="e">
        <f>T(#REF!)</f>
        <v>#REF!</v>
      </c>
      <c r="M766" s="1323" t="e">
        <f>T(#REF!)</f>
        <v>#REF!</v>
      </c>
      <c r="N766" s="1324">
        <f>ESTIMATE!R797</f>
        <v>0</v>
      </c>
      <c r="O766" s="1324"/>
      <c r="P766" s="1324" t="str">
        <f>T(ESTIMATE!U797)</f>
        <v/>
      </c>
      <c r="Q766" s="1324"/>
      <c r="R766" s="1322"/>
      <c r="S766" s="1322"/>
      <c r="T766" s="1322"/>
      <c r="U766" s="1322"/>
      <c r="V766" s="1322"/>
      <c r="W766" s="1322"/>
      <c r="X766" s="1322"/>
      <c r="Y766" s="1322"/>
      <c r="Z766" s="1322"/>
      <c r="AA766" s="1322"/>
      <c r="AB766" s="1322"/>
      <c r="AC766" s="1322"/>
      <c r="AD766" s="1322"/>
      <c r="AE766" s="405">
        <f t="shared" si="11"/>
        <v>0</v>
      </c>
    </row>
    <row r="767" spans="3:31" ht="18" hidden="1" customHeight="1">
      <c r="C767" s="1323" t="str">
        <f>T(ESTIMATE!B798)</f>
        <v/>
      </c>
      <c r="D767" s="1323" t="e">
        <f>T(#REF!)</f>
        <v>#REF!</v>
      </c>
      <c r="E767" s="1323" t="e">
        <f>T(#REF!)</f>
        <v>#REF!</v>
      </c>
      <c r="F767" s="1323" t="e">
        <f>T(#REF!)</f>
        <v>#REF!</v>
      </c>
      <c r="G767" s="1323" t="e">
        <f>T(#REF!)</f>
        <v>#REF!</v>
      </c>
      <c r="H767" s="1323"/>
      <c r="I767" s="1323"/>
      <c r="J767" s="1323" t="e">
        <f>T(#REF!)</f>
        <v>#REF!</v>
      </c>
      <c r="K767" s="1323" t="e">
        <f>T(#REF!)</f>
        <v>#REF!</v>
      </c>
      <c r="L767" s="1323" t="e">
        <f>T(#REF!)</f>
        <v>#REF!</v>
      </c>
      <c r="M767" s="1323" t="e">
        <f>T(#REF!)</f>
        <v>#REF!</v>
      </c>
      <c r="N767" s="1324">
        <f>ESTIMATE!R798</f>
        <v>0</v>
      </c>
      <c r="O767" s="1324"/>
      <c r="P767" s="1324" t="str">
        <f>T(ESTIMATE!U798)</f>
        <v/>
      </c>
      <c r="Q767" s="1324"/>
      <c r="R767" s="1322"/>
      <c r="S767" s="1322"/>
      <c r="T767" s="1322"/>
      <c r="U767" s="1322"/>
      <c r="V767" s="1322"/>
      <c r="W767" s="1322"/>
      <c r="X767" s="1322"/>
      <c r="Y767" s="1322"/>
      <c r="Z767" s="1322"/>
      <c r="AA767" s="1322"/>
      <c r="AB767" s="1322"/>
      <c r="AC767" s="1322"/>
      <c r="AD767" s="1322"/>
      <c r="AE767" s="405">
        <f t="shared" si="11"/>
        <v>0</v>
      </c>
    </row>
    <row r="768" spans="3:31" ht="18" hidden="1" customHeight="1">
      <c r="C768" s="1323" t="str">
        <f>T(ESTIMATE!B799)</f>
        <v/>
      </c>
      <c r="D768" s="1323" t="e">
        <f>T(#REF!)</f>
        <v>#REF!</v>
      </c>
      <c r="E768" s="1323" t="e">
        <f>T(#REF!)</f>
        <v>#REF!</v>
      </c>
      <c r="F768" s="1323" t="e">
        <f>T(#REF!)</f>
        <v>#REF!</v>
      </c>
      <c r="G768" s="1323" t="e">
        <f>T(#REF!)</f>
        <v>#REF!</v>
      </c>
      <c r="H768" s="1323"/>
      <c r="I768" s="1323"/>
      <c r="J768" s="1323" t="e">
        <f>T(#REF!)</f>
        <v>#REF!</v>
      </c>
      <c r="K768" s="1323" t="e">
        <f>T(#REF!)</f>
        <v>#REF!</v>
      </c>
      <c r="L768" s="1323" t="e">
        <f>T(#REF!)</f>
        <v>#REF!</v>
      </c>
      <c r="M768" s="1323" t="e">
        <f>T(#REF!)</f>
        <v>#REF!</v>
      </c>
      <c r="N768" s="1324">
        <f>ESTIMATE!R799</f>
        <v>0</v>
      </c>
      <c r="O768" s="1324"/>
      <c r="P768" s="1324" t="str">
        <f>T(ESTIMATE!U799)</f>
        <v/>
      </c>
      <c r="Q768" s="1324"/>
      <c r="R768" s="1322"/>
      <c r="S768" s="1322"/>
      <c r="T768" s="1322"/>
      <c r="U768" s="1322"/>
      <c r="V768" s="1322"/>
      <c r="W768" s="1322"/>
      <c r="X768" s="1322"/>
      <c r="Y768" s="1322"/>
      <c r="Z768" s="1322"/>
      <c r="AA768" s="1322"/>
      <c r="AB768" s="1322"/>
      <c r="AC768" s="1322"/>
      <c r="AD768" s="1322"/>
      <c r="AE768" s="405">
        <f t="shared" si="11"/>
        <v>0</v>
      </c>
    </row>
    <row r="769" spans="3:31" ht="18" hidden="1" customHeight="1">
      <c r="C769" s="1323" t="str">
        <f>T(ESTIMATE!B800)</f>
        <v/>
      </c>
      <c r="D769" s="1323" t="e">
        <f>T(#REF!)</f>
        <v>#REF!</v>
      </c>
      <c r="E769" s="1323" t="e">
        <f>T(#REF!)</f>
        <v>#REF!</v>
      </c>
      <c r="F769" s="1323" t="e">
        <f>T(#REF!)</f>
        <v>#REF!</v>
      </c>
      <c r="G769" s="1323" t="e">
        <f>T(#REF!)</f>
        <v>#REF!</v>
      </c>
      <c r="H769" s="1323"/>
      <c r="I769" s="1323"/>
      <c r="J769" s="1323" t="e">
        <f>T(#REF!)</f>
        <v>#REF!</v>
      </c>
      <c r="K769" s="1323" t="e">
        <f>T(#REF!)</f>
        <v>#REF!</v>
      </c>
      <c r="L769" s="1323" t="e">
        <f>T(#REF!)</f>
        <v>#REF!</v>
      </c>
      <c r="M769" s="1323" t="e">
        <f>T(#REF!)</f>
        <v>#REF!</v>
      </c>
      <c r="N769" s="1324">
        <f>ESTIMATE!R800</f>
        <v>0</v>
      </c>
      <c r="O769" s="1324"/>
      <c r="P769" s="1324" t="str">
        <f>T(ESTIMATE!U800)</f>
        <v/>
      </c>
      <c r="Q769" s="1324"/>
      <c r="R769" s="1322"/>
      <c r="S769" s="1322"/>
      <c r="T769" s="1322"/>
      <c r="U769" s="1322"/>
      <c r="V769" s="1322"/>
      <c r="W769" s="1322"/>
      <c r="X769" s="1322"/>
      <c r="Y769" s="1322"/>
      <c r="Z769" s="1322"/>
      <c r="AA769" s="1322"/>
      <c r="AB769" s="1322"/>
      <c r="AC769" s="1322"/>
      <c r="AD769" s="1322"/>
      <c r="AE769" s="405">
        <f t="shared" si="11"/>
        <v>0</v>
      </c>
    </row>
    <row r="770" spans="3:31" ht="18" hidden="1" customHeight="1">
      <c r="C770" s="1323" t="str">
        <f>T(ESTIMATE!B801)</f>
        <v/>
      </c>
      <c r="D770" s="1323" t="e">
        <f>T(#REF!)</f>
        <v>#REF!</v>
      </c>
      <c r="E770" s="1323" t="e">
        <f>T(#REF!)</f>
        <v>#REF!</v>
      </c>
      <c r="F770" s="1323" t="e">
        <f>T(#REF!)</f>
        <v>#REF!</v>
      </c>
      <c r="G770" s="1323" t="e">
        <f>T(#REF!)</f>
        <v>#REF!</v>
      </c>
      <c r="H770" s="1323"/>
      <c r="I770" s="1323"/>
      <c r="J770" s="1323" t="e">
        <f>T(#REF!)</f>
        <v>#REF!</v>
      </c>
      <c r="K770" s="1323" t="e">
        <f>T(#REF!)</f>
        <v>#REF!</v>
      </c>
      <c r="L770" s="1323" t="e">
        <f>T(#REF!)</f>
        <v>#REF!</v>
      </c>
      <c r="M770" s="1323" t="e">
        <f>T(#REF!)</f>
        <v>#REF!</v>
      </c>
      <c r="N770" s="1324">
        <f>ESTIMATE!R801</f>
        <v>0</v>
      </c>
      <c r="O770" s="1324"/>
      <c r="P770" s="1324" t="str">
        <f>T(ESTIMATE!U801)</f>
        <v/>
      </c>
      <c r="Q770" s="1324"/>
      <c r="R770" s="1322"/>
      <c r="S770" s="1322"/>
      <c r="T770" s="1322"/>
      <c r="U770" s="1322"/>
      <c r="V770" s="1322"/>
      <c r="W770" s="1322"/>
      <c r="X770" s="1322"/>
      <c r="Y770" s="1322"/>
      <c r="Z770" s="1322"/>
      <c r="AA770" s="1322"/>
      <c r="AB770" s="1322"/>
      <c r="AC770" s="1322"/>
      <c r="AD770" s="1322"/>
      <c r="AE770" s="405">
        <f t="shared" si="11"/>
        <v>0</v>
      </c>
    </row>
    <row r="771" spans="3:31" ht="18" hidden="1" customHeight="1">
      <c r="C771" s="1323" t="str">
        <f>T(ESTIMATE!B802)</f>
        <v/>
      </c>
      <c r="D771" s="1323" t="e">
        <f>T(#REF!)</f>
        <v>#REF!</v>
      </c>
      <c r="E771" s="1323" t="e">
        <f>T(#REF!)</f>
        <v>#REF!</v>
      </c>
      <c r="F771" s="1323" t="e">
        <f>T(#REF!)</f>
        <v>#REF!</v>
      </c>
      <c r="G771" s="1323" t="e">
        <f>T(#REF!)</f>
        <v>#REF!</v>
      </c>
      <c r="H771" s="1323"/>
      <c r="I771" s="1323"/>
      <c r="J771" s="1323" t="e">
        <f>T(#REF!)</f>
        <v>#REF!</v>
      </c>
      <c r="K771" s="1323" t="e">
        <f>T(#REF!)</f>
        <v>#REF!</v>
      </c>
      <c r="L771" s="1323" t="e">
        <f>T(#REF!)</f>
        <v>#REF!</v>
      </c>
      <c r="M771" s="1323" t="e">
        <f>T(#REF!)</f>
        <v>#REF!</v>
      </c>
      <c r="N771" s="1324">
        <f>ESTIMATE!R802</f>
        <v>0</v>
      </c>
      <c r="O771" s="1324"/>
      <c r="P771" s="1324" t="str">
        <f>T(ESTIMATE!U802)</f>
        <v/>
      </c>
      <c r="Q771" s="1324"/>
      <c r="R771" s="1322"/>
      <c r="S771" s="1322"/>
      <c r="T771" s="1322"/>
      <c r="U771" s="1322"/>
      <c r="V771" s="1322"/>
      <c r="W771" s="1322"/>
      <c r="X771" s="1322"/>
      <c r="Y771" s="1322"/>
      <c r="Z771" s="1322"/>
      <c r="AA771" s="1322"/>
      <c r="AB771" s="1322"/>
      <c r="AC771" s="1322"/>
      <c r="AD771" s="1322"/>
      <c r="AE771" s="405">
        <f t="shared" si="11"/>
        <v>0</v>
      </c>
    </row>
    <row r="772" spans="3:31" ht="18" hidden="1" customHeight="1">
      <c r="C772" s="1323" t="str">
        <f>T(ESTIMATE!B803)</f>
        <v/>
      </c>
      <c r="D772" s="1323" t="e">
        <f>T(#REF!)</f>
        <v>#REF!</v>
      </c>
      <c r="E772" s="1323" t="e">
        <f>T(#REF!)</f>
        <v>#REF!</v>
      </c>
      <c r="F772" s="1323" t="e">
        <f>T(#REF!)</f>
        <v>#REF!</v>
      </c>
      <c r="G772" s="1323" t="e">
        <f>T(#REF!)</f>
        <v>#REF!</v>
      </c>
      <c r="H772" s="1323"/>
      <c r="I772" s="1323"/>
      <c r="J772" s="1323" t="e">
        <f>T(#REF!)</f>
        <v>#REF!</v>
      </c>
      <c r="K772" s="1323" t="e">
        <f>T(#REF!)</f>
        <v>#REF!</v>
      </c>
      <c r="L772" s="1323" t="e">
        <f>T(#REF!)</f>
        <v>#REF!</v>
      </c>
      <c r="M772" s="1323" t="e">
        <f>T(#REF!)</f>
        <v>#REF!</v>
      </c>
      <c r="N772" s="1324">
        <f>ESTIMATE!R803</f>
        <v>0</v>
      </c>
      <c r="O772" s="1324"/>
      <c r="P772" s="1324" t="str">
        <f>T(ESTIMATE!U803)</f>
        <v/>
      </c>
      <c r="Q772" s="1324"/>
      <c r="R772" s="1322"/>
      <c r="S772" s="1322"/>
      <c r="T772" s="1322"/>
      <c r="U772" s="1322"/>
      <c r="V772" s="1322"/>
      <c r="W772" s="1322"/>
      <c r="X772" s="1322"/>
      <c r="Y772" s="1322"/>
      <c r="Z772" s="1322"/>
      <c r="AA772" s="1322"/>
      <c r="AB772" s="1322"/>
      <c r="AC772" s="1322"/>
      <c r="AD772" s="1322"/>
      <c r="AE772" s="405">
        <f t="shared" si="11"/>
        <v>0</v>
      </c>
    </row>
    <row r="773" spans="3:31" ht="18" hidden="1" customHeight="1">
      <c r="C773" s="1323" t="str">
        <f>T(ESTIMATE!B804)</f>
        <v/>
      </c>
      <c r="D773" s="1323" t="e">
        <f>T(#REF!)</f>
        <v>#REF!</v>
      </c>
      <c r="E773" s="1323" t="e">
        <f>T(#REF!)</f>
        <v>#REF!</v>
      </c>
      <c r="F773" s="1323" t="e">
        <f>T(#REF!)</f>
        <v>#REF!</v>
      </c>
      <c r="G773" s="1323" t="e">
        <f>T(#REF!)</f>
        <v>#REF!</v>
      </c>
      <c r="H773" s="1323"/>
      <c r="I773" s="1323"/>
      <c r="J773" s="1323" t="e">
        <f>T(#REF!)</f>
        <v>#REF!</v>
      </c>
      <c r="K773" s="1323" t="e">
        <f>T(#REF!)</f>
        <v>#REF!</v>
      </c>
      <c r="L773" s="1323" t="e">
        <f>T(#REF!)</f>
        <v>#REF!</v>
      </c>
      <c r="M773" s="1323" t="e">
        <f>T(#REF!)</f>
        <v>#REF!</v>
      </c>
      <c r="N773" s="1324">
        <f>ESTIMATE!R804</f>
        <v>0</v>
      </c>
      <c r="O773" s="1324"/>
      <c r="P773" s="1324" t="str">
        <f>T(ESTIMATE!U804)</f>
        <v/>
      </c>
      <c r="Q773" s="1324"/>
      <c r="R773" s="1322"/>
      <c r="S773" s="1322"/>
      <c r="T773" s="1322"/>
      <c r="U773" s="1322"/>
      <c r="V773" s="1322"/>
      <c r="W773" s="1322"/>
      <c r="X773" s="1322"/>
      <c r="Y773" s="1322"/>
      <c r="Z773" s="1322"/>
      <c r="AA773" s="1322"/>
      <c r="AB773" s="1322"/>
      <c r="AC773" s="1322"/>
      <c r="AD773" s="1322"/>
      <c r="AE773" s="405">
        <f t="shared" si="11"/>
        <v>0</v>
      </c>
    </row>
    <row r="774" spans="3:31" ht="18" hidden="1" customHeight="1">
      <c r="C774" s="1323" t="str">
        <f>T(ESTIMATE!B805)</f>
        <v/>
      </c>
      <c r="D774" s="1323" t="e">
        <f>T(#REF!)</f>
        <v>#REF!</v>
      </c>
      <c r="E774" s="1323" t="e">
        <f>T(#REF!)</f>
        <v>#REF!</v>
      </c>
      <c r="F774" s="1323" t="e">
        <f>T(#REF!)</f>
        <v>#REF!</v>
      </c>
      <c r="G774" s="1323" t="e">
        <f>T(#REF!)</f>
        <v>#REF!</v>
      </c>
      <c r="H774" s="1323"/>
      <c r="I774" s="1323"/>
      <c r="J774" s="1323" t="e">
        <f>T(#REF!)</f>
        <v>#REF!</v>
      </c>
      <c r="K774" s="1323" t="e">
        <f>T(#REF!)</f>
        <v>#REF!</v>
      </c>
      <c r="L774" s="1323" t="e">
        <f>T(#REF!)</f>
        <v>#REF!</v>
      </c>
      <c r="M774" s="1323" t="e">
        <f>T(#REF!)</f>
        <v>#REF!</v>
      </c>
      <c r="N774" s="1324">
        <f>ESTIMATE!R805</f>
        <v>0</v>
      </c>
      <c r="O774" s="1324"/>
      <c r="P774" s="1324" t="str">
        <f>T(ESTIMATE!U805)</f>
        <v/>
      </c>
      <c r="Q774" s="1324"/>
      <c r="R774" s="1322"/>
      <c r="S774" s="1322"/>
      <c r="T774" s="1322"/>
      <c r="U774" s="1322"/>
      <c r="V774" s="1322"/>
      <c r="W774" s="1322"/>
      <c r="X774" s="1322"/>
      <c r="Y774" s="1322"/>
      <c r="Z774" s="1322"/>
      <c r="AA774" s="1322"/>
      <c r="AB774" s="1322"/>
      <c r="AC774" s="1322"/>
      <c r="AD774" s="1322"/>
      <c r="AE774" s="405">
        <f t="shared" si="11"/>
        <v>0</v>
      </c>
    </row>
    <row r="775" spans="3:31" ht="18" hidden="1" customHeight="1">
      <c r="C775" s="1323" t="str">
        <f>T(ESTIMATE!B806)</f>
        <v/>
      </c>
      <c r="D775" s="1323" t="e">
        <f>T(#REF!)</f>
        <v>#REF!</v>
      </c>
      <c r="E775" s="1323" t="e">
        <f>T(#REF!)</f>
        <v>#REF!</v>
      </c>
      <c r="F775" s="1323" t="e">
        <f>T(#REF!)</f>
        <v>#REF!</v>
      </c>
      <c r="G775" s="1323" t="e">
        <f>T(#REF!)</f>
        <v>#REF!</v>
      </c>
      <c r="H775" s="1323"/>
      <c r="I775" s="1323"/>
      <c r="J775" s="1323" t="e">
        <f>T(#REF!)</f>
        <v>#REF!</v>
      </c>
      <c r="K775" s="1323" t="e">
        <f>T(#REF!)</f>
        <v>#REF!</v>
      </c>
      <c r="L775" s="1323" t="e">
        <f>T(#REF!)</f>
        <v>#REF!</v>
      </c>
      <c r="M775" s="1323" t="e">
        <f>T(#REF!)</f>
        <v>#REF!</v>
      </c>
      <c r="N775" s="1324">
        <f>ESTIMATE!R806</f>
        <v>0</v>
      </c>
      <c r="O775" s="1324"/>
      <c r="P775" s="1324" t="str">
        <f>T(ESTIMATE!U806)</f>
        <v/>
      </c>
      <c r="Q775" s="1324"/>
      <c r="R775" s="1322"/>
      <c r="S775" s="1322"/>
      <c r="T775" s="1322"/>
      <c r="U775" s="1322"/>
      <c r="V775" s="1322"/>
      <c r="W775" s="1322"/>
      <c r="X775" s="1322"/>
      <c r="Y775" s="1322"/>
      <c r="Z775" s="1322"/>
      <c r="AA775" s="1322"/>
      <c r="AB775" s="1322"/>
      <c r="AC775" s="1322"/>
      <c r="AD775" s="1322"/>
      <c r="AE775" s="405">
        <f t="shared" si="11"/>
        <v>0</v>
      </c>
    </row>
    <row r="776" spans="3:31" ht="18" hidden="1" customHeight="1">
      <c r="C776" s="1323" t="str">
        <f>T(ESTIMATE!B807)</f>
        <v/>
      </c>
      <c r="D776" s="1323" t="e">
        <f>T(#REF!)</f>
        <v>#REF!</v>
      </c>
      <c r="E776" s="1323" t="e">
        <f>T(#REF!)</f>
        <v>#REF!</v>
      </c>
      <c r="F776" s="1323" t="e">
        <f>T(#REF!)</f>
        <v>#REF!</v>
      </c>
      <c r="G776" s="1323" t="e">
        <f>T(#REF!)</f>
        <v>#REF!</v>
      </c>
      <c r="H776" s="1323"/>
      <c r="I776" s="1323"/>
      <c r="J776" s="1323" t="e">
        <f>T(#REF!)</f>
        <v>#REF!</v>
      </c>
      <c r="K776" s="1323" t="e">
        <f>T(#REF!)</f>
        <v>#REF!</v>
      </c>
      <c r="L776" s="1323" t="e">
        <f>T(#REF!)</f>
        <v>#REF!</v>
      </c>
      <c r="M776" s="1323" t="e">
        <f>T(#REF!)</f>
        <v>#REF!</v>
      </c>
      <c r="N776" s="1324">
        <f>ESTIMATE!R807</f>
        <v>0</v>
      </c>
      <c r="O776" s="1324"/>
      <c r="P776" s="1324" t="str">
        <f>T(ESTIMATE!U807)</f>
        <v/>
      </c>
      <c r="Q776" s="1324"/>
      <c r="R776" s="1322"/>
      <c r="S776" s="1322"/>
      <c r="T776" s="1322"/>
      <c r="U776" s="1322"/>
      <c r="V776" s="1322"/>
      <c r="W776" s="1322"/>
      <c r="X776" s="1322"/>
      <c r="Y776" s="1322"/>
      <c r="Z776" s="1322"/>
      <c r="AA776" s="1322"/>
      <c r="AB776" s="1322"/>
      <c r="AC776" s="1322"/>
      <c r="AD776" s="1322"/>
      <c r="AE776" s="405">
        <f t="shared" si="11"/>
        <v>0</v>
      </c>
    </row>
    <row r="777" spans="3:31" ht="18" hidden="1" customHeight="1">
      <c r="C777" s="1323" t="str">
        <f>T(ESTIMATE!B808)</f>
        <v/>
      </c>
      <c r="D777" s="1323" t="e">
        <f>T(#REF!)</f>
        <v>#REF!</v>
      </c>
      <c r="E777" s="1323" t="e">
        <f>T(#REF!)</f>
        <v>#REF!</v>
      </c>
      <c r="F777" s="1323" t="e">
        <f>T(#REF!)</f>
        <v>#REF!</v>
      </c>
      <c r="G777" s="1323" t="e">
        <f>T(#REF!)</f>
        <v>#REF!</v>
      </c>
      <c r="H777" s="1323"/>
      <c r="I777" s="1323"/>
      <c r="J777" s="1323" t="e">
        <f>T(#REF!)</f>
        <v>#REF!</v>
      </c>
      <c r="K777" s="1323" t="e">
        <f>T(#REF!)</f>
        <v>#REF!</v>
      </c>
      <c r="L777" s="1323" t="e">
        <f>T(#REF!)</f>
        <v>#REF!</v>
      </c>
      <c r="M777" s="1323" t="e">
        <f>T(#REF!)</f>
        <v>#REF!</v>
      </c>
      <c r="N777" s="1324">
        <f>ESTIMATE!R808</f>
        <v>0</v>
      </c>
      <c r="O777" s="1324"/>
      <c r="P777" s="1324" t="str">
        <f>T(ESTIMATE!U808)</f>
        <v/>
      </c>
      <c r="Q777" s="1324"/>
      <c r="R777" s="1322"/>
      <c r="S777" s="1322"/>
      <c r="T777" s="1322"/>
      <c r="U777" s="1322"/>
      <c r="V777" s="1322"/>
      <c r="W777" s="1322"/>
      <c r="X777" s="1322"/>
      <c r="Y777" s="1322"/>
      <c r="Z777" s="1322"/>
      <c r="AA777" s="1322"/>
      <c r="AB777" s="1322"/>
      <c r="AC777" s="1322"/>
      <c r="AD777" s="1322"/>
      <c r="AE777" s="405">
        <f t="shared" si="11"/>
        <v>0</v>
      </c>
    </row>
    <row r="778" spans="3:31" ht="18" hidden="1" customHeight="1">
      <c r="C778" s="1323" t="str">
        <f>T(ESTIMATE!B809)</f>
        <v/>
      </c>
      <c r="D778" s="1323" t="e">
        <f>T(#REF!)</f>
        <v>#REF!</v>
      </c>
      <c r="E778" s="1323" t="e">
        <f>T(#REF!)</f>
        <v>#REF!</v>
      </c>
      <c r="F778" s="1323" t="e">
        <f>T(#REF!)</f>
        <v>#REF!</v>
      </c>
      <c r="G778" s="1323" t="e">
        <f>T(#REF!)</f>
        <v>#REF!</v>
      </c>
      <c r="H778" s="1323"/>
      <c r="I778" s="1323"/>
      <c r="J778" s="1323" t="e">
        <f>T(#REF!)</f>
        <v>#REF!</v>
      </c>
      <c r="K778" s="1323" t="e">
        <f>T(#REF!)</f>
        <v>#REF!</v>
      </c>
      <c r="L778" s="1323" t="e">
        <f>T(#REF!)</f>
        <v>#REF!</v>
      </c>
      <c r="M778" s="1323" t="e">
        <f>T(#REF!)</f>
        <v>#REF!</v>
      </c>
      <c r="N778" s="1324">
        <f>ESTIMATE!R809</f>
        <v>0</v>
      </c>
      <c r="O778" s="1324"/>
      <c r="P778" s="1324" t="str">
        <f>T(ESTIMATE!U809)</f>
        <v/>
      </c>
      <c r="Q778" s="1324"/>
      <c r="R778" s="1322"/>
      <c r="S778" s="1322"/>
      <c r="T778" s="1322"/>
      <c r="U778" s="1322"/>
      <c r="V778" s="1322"/>
      <c r="W778" s="1322"/>
      <c r="X778" s="1322"/>
      <c r="Y778" s="1322"/>
      <c r="Z778" s="1322"/>
      <c r="AA778" s="1322"/>
      <c r="AB778" s="1322"/>
      <c r="AC778" s="1322"/>
      <c r="AD778" s="1322"/>
      <c r="AE778" s="405">
        <f t="shared" si="11"/>
        <v>0</v>
      </c>
    </row>
    <row r="779" spans="3:31" ht="18" hidden="1" customHeight="1">
      <c r="C779" s="1323" t="str">
        <f>T(ESTIMATE!B810)</f>
        <v/>
      </c>
      <c r="D779" s="1323" t="e">
        <f>T(#REF!)</f>
        <v>#REF!</v>
      </c>
      <c r="E779" s="1323" t="e">
        <f>T(#REF!)</f>
        <v>#REF!</v>
      </c>
      <c r="F779" s="1323" t="e">
        <f>T(#REF!)</f>
        <v>#REF!</v>
      </c>
      <c r="G779" s="1323" t="e">
        <f>T(#REF!)</f>
        <v>#REF!</v>
      </c>
      <c r="H779" s="1323"/>
      <c r="I779" s="1323"/>
      <c r="J779" s="1323" t="e">
        <f>T(#REF!)</f>
        <v>#REF!</v>
      </c>
      <c r="K779" s="1323" t="e">
        <f>T(#REF!)</f>
        <v>#REF!</v>
      </c>
      <c r="L779" s="1323" t="e">
        <f>T(#REF!)</f>
        <v>#REF!</v>
      </c>
      <c r="M779" s="1323" t="e">
        <f>T(#REF!)</f>
        <v>#REF!</v>
      </c>
      <c r="N779" s="1324">
        <f>ESTIMATE!R810</f>
        <v>0</v>
      </c>
      <c r="O779" s="1324"/>
      <c r="P779" s="1324" t="str">
        <f>T(ESTIMATE!U810)</f>
        <v/>
      </c>
      <c r="Q779" s="1324"/>
      <c r="R779" s="1322"/>
      <c r="S779" s="1322"/>
      <c r="T779" s="1322"/>
      <c r="U779" s="1322"/>
      <c r="V779" s="1322"/>
      <c r="W779" s="1322"/>
      <c r="X779" s="1322"/>
      <c r="Y779" s="1322"/>
      <c r="Z779" s="1322"/>
      <c r="AA779" s="1322"/>
      <c r="AB779" s="1322"/>
      <c r="AC779" s="1322"/>
      <c r="AD779" s="1322"/>
      <c r="AE779" s="405">
        <f t="shared" si="11"/>
        <v>0</v>
      </c>
    </row>
    <row r="780" spans="3:31" ht="18" hidden="1" customHeight="1">
      <c r="C780" s="1323" t="str">
        <f>T(ESTIMATE!B811)</f>
        <v/>
      </c>
      <c r="D780" s="1323" t="e">
        <f>T(#REF!)</f>
        <v>#REF!</v>
      </c>
      <c r="E780" s="1323" t="e">
        <f>T(#REF!)</f>
        <v>#REF!</v>
      </c>
      <c r="F780" s="1323" t="e">
        <f>T(#REF!)</f>
        <v>#REF!</v>
      </c>
      <c r="G780" s="1323" t="e">
        <f>T(#REF!)</f>
        <v>#REF!</v>
      </c>
      <c r="H780" s="1323"/>
      <c r="I780" s="1323"/>
      <c r="J780" s="1323" t="e">
        <f>T(#REF!)</f>
        <v>#REF!</v>
      </c>
      <c r="K780" s="1323" t="e">
        <f>T(#REF!)</f>
        <v>#REF!</v>
      </c>
      <c r="L780" s="1323" t="e">
        <f>T(#REF!)</f>
        <v>#REF!</v>
      </c>
      <c r="M780" s="1323" t="e">
        <f>T(#REF!)</f>
        <v>#REF!</v>
      </c>
      <c r="N780" s="1324">
        <f>ESTIMATE!R811</f>
        <v>0</v>
      </c>
      <c r="O780" s="1324"/>
      <c r="P780" s="1324" t="str">
        <f>T(ESTIMATE!U811)</f>
        <v/>
      </c>
      <c r="Q780" s="1324"/>
      <c r="R780" s="1322"/>
      <c r="S780" s="1322"/>
      <c r="T780" s="1322"/>
      <c r="U780" s="1322"/>
      <c r="V780" s="1322"/>
      <c r="W780" s="1322"/>
      <c r="X780" s="1322"/>
      <c r="Y780" s="1322"/>
      <c r="Z780" s="1322"/>
      <c r="AA780" s="1322"/>
      <c r="AB780" s="1322"/>
      <c r="AC780" s="1322"/>
      <c r="AD780" s="1322"/>
      <c r="AE780" s="405">
        <f t="shared" si="11"/>
        <v>0</v>
      </c>
    </row>
    <row r="781" spans="3:31" ht="18" hidden="1" customHeight="1">
      <c r="C781" s="1323" t="str">
        <f>T(ESTIMATE!B812)</f>
        <v/>
      </c>
      <c r="D781" s="1323" t="e">
        <f>T(#REF!)</f>
        <v>#REF!</v>
      </c>
      <c r="E781" s="1323" t="e">
        <f>T(#REF!)</f>
        <v>#REF!</v>
      </c>
      <c r="F781" s="1323" t="e">
        <f>T(#REF!)</f>
        <v>#REF!</v>
      </c>
      <c r="G781" s="1323" t="e">
        <f>T(#REF!)</f>
        <v>#REF!</v>
      </c>
      <c r="H781" s="1323"/>
      <c r="I781" s="1323"/>
      <c r="J781" s="1323" t="e">
        <f>T(#REF!)</f>
        <v>#REF!</v>
      </c>
      <c r="K781" s="1323" t="e">
        <f>T(#REF!)</f>
        <v>#REF!</v>
      </c>
      <c r="L781" s="1323" t="e">
        <f>T(#REF!)</f>
        <v>#REF!</v>
      </c>
      <c r="M781" s="1323" t="e">
        <f>T(#REF!)</f>
        <v>#REF!</v>
      </c>
      <c r="N781" s="1324">
        <f>ESTIMATE!R812</f>
        <v>0</v>
      </c>
      <c r="O781" s="1324"/>
      <c r="P781" s="1324" t="str">
        <f>T(ESTIMATE!U812)</f>
        <v/>
      </c>
      <c r="Q781" s="1324"/>
      <c r="R781" s="1322"/>
      <c r="S781" s="1322"/>
      <c r="T781" s="1322"/>
      <c r="U781" s="1322"/>
      <c r="V781" s="1322"/>
      <c r="W781" s="1322"/>
      <c r="X781" s="1322"/>
      <c r="Y781" s="1322"/>
      <c r="Z781" s="1322"/>
      <c r="AA781" s="1322"/>
      <c r="AB781" s="1322"/>
      <c r="AC781" s="1322"/>
      <c r="AD781" s="1322"/>
      <c r="AE781" s="405">
        <f t="shared" si="11"/>
        <v>0</v>
      </c>
    </row>
    <row r="782" spans="3:31" ht="18" hidden="1" customHeight="1">
      <c r="C782" s="1323" t="str">
        <f>T(ESTIMATE!B813)</f>
        <v/>
      </c>
      <c r="D782" s="1323" t="e">
        <f>T(#REF!)</f>
        <v>#REF!</v>
      </c>
      <c r="E782" s="1323" t="e">
        <f>T(#REF!)</f>
        <v>#REF!</v>
      </c>
      <c r="F782" s="1323" t="e">
        <f>T(#REF!)</f>
        <v>#REF!</v>
      </c>
      <c r="G782" s="1323" t="e">
        <f>T(#REF!)</f>
        <v>#REF!</v>
      </c>
      <c r="H782" s="1323"/>
      <c r="I782" s="1323"/>
      <c r="J782" s="1323" t="e">
        <f>T(#REF!)</f>
        <v>#REF!</v>
      </c>
      <c r="K782" s="1323" t="e">
        <f>T(#REF!)</f>
        <v>#REF!</v>
      </c>
      <c r="L782" s="1323" t="e">
        <f>T(#REF!)</f>
        <v>#REF!</v>
      </c>
      <c r="M782" s="1323" t="e">
        <f>T(#REF!)</f>
        <v>#REF!</v>
      </c>
      <c r="N782" s="1324">
        <f>ESTIMATE!R813</f>
        <v>0</v>
      </c>
      <c r="O782" s="1324"/>
      <c r="P782" s="1324" t="str">
        <f>T(ESTIMATE!U813)</f>
        <v/>
      </c>
      <c r="Q782" s="1324"/>
      <c r="R782" s="1322"/>
      <c r="S782" s="1322"/>
      <c r="T782" s="1322"/>
      <c r="U782" s="1322"/>
      <c r="V782" s="1322"/>
      <c r="W782" s="1322"/>
      <c r="X782" s="1322"/>
      <c r="Y782" s="1322"/>
      <c r="Z782" s="1322"/>
      <c r="AA782" s="1322"/>
      <c r="AB782" s="1322"/>
      <c r="AC782" s="1322"/>
      <c r="AD782" s="1322"/>
      <c r="AE782" s="405">
        <f t="shared" si="11"/>
        <v>0</v>
      </c>
    </row>
    <row r="783" spans="3:31" ht="18" hidden="1" customHeight="1">
      <c r="C783" s="1323" t="str">
        <f>T(ESTIMATE!B814)</f>
        <v/>
      </c>
      <c r="D783" s="1323" t="e">
        <f>T(#REF!)</f>
        <v>#REF!</v>
      </c>
      <c r="E783" s="1323" t="e">
        <f>T(#REF!)</f>
        <v>#REF!</v>
      </c>
      <c r="F783" s="1323" t="e">
        <f>T(#REF!)</f>
        <v>#REF!</v>
      </c>
      <c r="G783" s="1323" t="e">
        <f>T(#REF!)</f>
        <v>#REF!</v>
      </c>
      <c r="H783" s="1323"/>
      <c r="I783" s="1323"/>
      <c r="J783" s="1323" t="e">
        <f>T(#REF!)</f>
        <v>#REF!</v>
      </c>
      <c r="K783" s="1323" t="e">
        <f>T(#REF!)</f>
        <v>#REF!</v>
      </c>
      <c r="L783" s="1323" t="e">
        <f>T(#REF!)</f>
        <v>#REF!</v>
      </c>
      <c r="M783" s="1323" t="e">
        <f>T(#REF!)</f>
        <v>#REF!</v>
      </c>
      <c r="N783" s="1324">
        <f>ESTIMATE!R814</f>
        <v>0</v>
      </c>
      <c r="O783" s="1324"/>
      <c r="P783" s="1324" t="str">
        <f>T(ESTIMATE!U814)</f>
        <v/>
      </c>
      <c r="Q783" s="1324"/>
      <c r="R783" s="1322"/>
      <c r="S783" s="1322"/>
      <c r="T783" s="1322"/>
      <c r="U783" s="1322"/>
      <c r="V783" s="1322"/>
      <c r="W783" s="1322"/>
      <c r="X783" s="1322"/>
      <c r="Y783" s="1322"/>
      <c r="Z783" s="1322"/>
      <c r="AA783" s="1322"/>
      <c r="AB783" s="1322"/>
      <c r="AC783" s="1322"/>
      <c r="AD783" s="1322"/>
      <c r="AE783" s="405">
        <f t="shared" si="11"/>
        <v>0</v>
      </c>
    </row>
    <row r="784" spans="3:31" ht="18" hidden="1" customHeight="1">
      <c r="C784" s="1323" t="str">
        <f>T(ESTIMATE!B815)</f>
        <v/>
      </c>
      <c r="D784" s="1323" t="e">
        <f>T(#REF!)</f>
        <v>#REF!</v>
      </c>
      <c r="E784" s="1323" t="e">
        <f>T(#REF!)</f>
        <v>#REF!</v>
      </c>
      <c r="F784" s="1323" t="e">
        <f>T(#REF!)</f>
        <v>#REF!</v>
      </c>
      <c r="G784" s="1323" t="e">
        <f>T(#REF!)</f>
        <v>#REF!</v>
      </c>
      <c r="H784" s="1323"/>
      <c r="I784" s="1323"/>
      <c r="J784" s="1323" t="e">
        <f>T(#REF!)</f>
        <v>#REF!</v>
      </c>
      <c r="K784" s="1323" t="e">
        <f>T(#REF!)</f>
        <v>#REF!</v>
      </c>
      <c r="L784" s="1323" t="e">
        <f>T(#REF!)</f>
        <v>#REF!</v>
      </c>
      <c r="M784" s="1323" t="e">
        <f>T(#REF!)</f>
        <v>#REF!</v>
      </c>
      <c r="N784" s="1324">
        <f>ESTIMATE!R815</f>
        <v>0</v>
      </c>
      <c r="O784" s="1324"/>
      <c r="P784" s="1324" t="str">
        <f>T(ESTIMATE!U815)</f>
        <v/>
      </c>
      <c r="Q784" s="1324"/>
      <c r="R784" s="1322"/>
      <c r="S784" s="1322"/>
      <c r="T784" s="1322"/>
      <c r="U784" s="1322"/>
      <c r="V784" s="1322"/>
      <c r="W784" s="1322"/>
      <c r="X784" s="1322"/>
      <c r="Y784" s="1322"/>
      <c r="Z784" s="1322"/>
      <c r="AA784" s="1322"/>
      <c r="AB784" s="1322"/>
      <c r="AC784" s="1322"/>
      <c r="AD784" s="1322"/>
      <c r="AE784" s="405">
        <f t="shared" si="11"/>
        <v>0</v>
      </c>
    </row>
    <row r="785" spans="3:31" ht="18" hidden="1" customHeight="1">
      <c r="C785" s="598"/>
      <c r="D785" s="599"/>
      <c r="E785" s="599"/>
      <c r="F785" s="599"/>
      <c r="G785" s="599"/>
      <c r="H785" s="599"/>
      <c r="I785" s="599"/>
      <c r="J785" s="599"/>
      <c r="K785" s="599"/>
      <c r="L785" s="599"/>
      <c r="M785" s="599"/>
      <c r="N785" s="1357">
        <f>N744</f>
        <v>0</v>
      </c>
      <c r="O785" s="1357"/>
      <c r="P785" s="1358"/>
      <c r="Q785" s="1359"/>
      <c r="R785" s="600"/>
      <c r="S785" s="600"/>
      <c r="T785" s="600"/>
      <c r="U785" s="600"/>
      <c r="V785" s="600"/>
      <c r="W785" s="600"/>
      <c r="X785" s="600"/>
      <c r="Y785" s="600"/>
      <c r="Z785" s="600"/>
      <c r="AA785" s="600"/>
      <c r="AB785" s="600"/>
      <c r="AC785" s="600"/>
      <c r="AD785" s="601"/>
      <c r="AE785" s="405">
        <f t="shared" si="11"/>
        <v>0</v>
      </c>
    </row>
    <row r="786" spans="3:31" ht="22" hidden="1" customHeight="1">
      <c r="C786" s="1333" t="str">
        <f>T(ESTIMATE!B820)</f>
        <v>FRAMING</v>
      </c>
      <c r="D786" s="1333" t="e">
        <f>T(#REF!)</f>
        <v>#REF!</v>
      </c>
      <c r="E786" s="1333" t="e">
        <f>T(#REF!)</f>
        <v>#REF!</v>
      </c>
      <c r="F786" s="1333" t="e">
        <f>T(#REF!)</f>
        <v>#REF!</v>
      </c>
      <c r="G786" s="1333" t="e">
        <f>T(#REF!)</f>
        <v>#REF!</v>
      </c>
      <c r="H786" s="1333"/>
      <c r="I786" s="1333"/>
      <c r="J786" s="1333" t="e">
        <f>T(#REF!)</f>
        <v>#REF!</v>
      </c>
      <c r="K786" s="1333" t="e">
        <f>T(#REF!)</f>
        <v>#REF!</v>
      </c>
      <c r="L786" s="1333" t="e">
        <f>T(#REF!)</f>
        <v>#REF!</v>
      </c>
      <c r="M786" s="1334" t="e">
        <f>T(#REF!)</f>
        <v>#REF!</v>
      </c>
      <c r="N786" s="1331">
        <f>SUM(N787:O826)</f>
        <v>0</v>
      </c>
      <c r="O786" s="1332"/>
      <c r="P786" s="1328"/>
      <c r="Q786" s="1330"/>
      <c r="R786" s="1328"/>
      <c r="S786" s="1329"/>
      <c r="T786" s="1329"/>
      <c r="U786" s="1329"/>
      <c r="V786" s="1329"/>
      <c r="W786" s="1329"/>
      <c r="X786" s="1329"/>
      <c r="Y786" s="1329"/>
      <c r="Z786" s="1329"/>
      <c r="AA786" s="1329"/>
      <c r="AB786" s="1329"/>
      <c r="AC786" s="1329"/>
      <c r="AD786" s="1329"/>
      <c r="AE786" s="405">
        <f t="shared" si="11"/>
        <v>0</v>
      </c>
    </row>
    <row r="787" spans="3:31" ht="18" hidden="1" customHeight="1">
      <c r="C787" s="1323" t="str">
        <f>T(ESTIMATE!B821)</f>
        <v>Framing Bid/Allowance</v>
      </c>
      <c r="D787" s="1323" t="e">
        <f>T(#REF!)</f>
        <v>#REF!</v>
      </c>
      <c r="E787" s="1323" t="e">
        <f>T(#REF!)</f>
        <v>#REF!</v>
      </c>
      <c r="F787" s="1323" t="e">
        <f>T(#REF!)</f>
        <v>#REF!</v>
      </c>
      <c r="G787" s="1323" t="e">
        <f>T(#REF!)</f>
        <v>#REF!</v>
      </c>
      <c r="H787" s="1323"/>
      <c r="I787" s="1323"/>
      <c r="J787" s="1323" t="e">
        <f>T(#REF!)</f>
        <v>#REF!</v>
      </c>
      <c r="K787" s="1323" t="e">
        <f>T(#REF!)</f>
        <v>#REF!</v>
      </c>
      <c r="L787" s="1323" t="e">
        <f>T(#REF!)</f>
        <v>#REF!</v>
      </c>
      <c r="M787" s="1323" t="e">
        <f>T(#REF!)</f>
        <v>#REF!</v>
      </c>
      <c r="N787" s="1324">
        <f>ESTIMATE!R821</f>
        <v>0</v>
      </c>
      <c r="O787" s="1324"/>
      <c r="P787" s="1324" t="str">
        <f>T(ESTIMATE!U821)</f>
        <v/>
      </c>
      <c r="Q787" s="1324"/>
      <c r="R787" s="1322"/>
      <c r="S787" s="1322"/>
      <c r="T787" s="1322"/>
      <c r="U787" s="1322"/>
      <c r="V787" s="1322"/>
      <c r="W787" s="1322"/>
      <c r="X787" s="1322"/>
      <c r="Y787" s="1322"/>
      <c r="Z787" s="1322"/>
      <c r="AA787" s="1322"/>
      <c r="AB787" s="1322"/>
      <c r="AC787" s="1322"/>
      <c r="AD787" s="1322"/>
      <c r="AE787" s="405">
        <f t="shared" si="11"/>
        <v>0</v>
      </c>
    </row>
    <row r="788" spans="3:31" ht="18" hidden="1" customHeight="1">
      <c r="C788" s="1323" t="str">
        <f>T(ESTIMATE!B822)</f>
        <v/>
      </c>
      <c r="D788" s="1323" t="e">
        <f>T(#REF!)</f>
        <v>#REF!</v>
      </c>
      <c r="E788" s="1323" t="e">
        <f>T(#REF!)</f>
        <v>#REF!</v>
      </c>
      <c r="F788" s="1323" t="e">
        <f>T(#REF!)</f>
        <v>#REF!</v>
      </c>
      <c r="G788" s="1323" t="e">
        <f>T(#REF!)</f>
        <v>#REF!</v>
      </c>
      <c r="H788" s="1323"/>
      <c r="I788" s="1323"/>
      <c r="J788" s="1323" t="e">
        <f>T(#REF!)</f>
        <v>#REF!</v>
      </c>
      <c r="K788" s="1323" t="e">
        <f>T(#REF!)</f>
        <v>#REF!</v>
      </c>
      <c r="L788" s="1323" t="e">
        <f>T(#REF!)</f>
        <v>#REF!</v>
      </c>
      <c r="M788" s="1323" t="e">
        <f>T(#REF!)</f>
        <v>#REF!</v>
      </c>
      <c r="N788" s="1324">
        <f>ESTIMATE!R822</f>
        <v>0</v>
      </c>
      <c r="O788" s="1324"/>
      <c r="P788" s="1324" t="str">
        <f>T(ESTIMATE!U822)</f>
        <v/>
      </c>
      <c r="Q788" s="1324"/>
      <c r="R788" s="1322"/>
      <c r="S788" s="1322"/>
      <c r="T788" s="1322"/>
      <c r="U788" s="1322"/>
      <c r="V788" s="1322"/>
      <c r="W788" s="1322"/>
      <c r="X788" s="1322"/>
      <c r="Y788" s="1322"/>
      <c r="Z788" s="1322"/>
      <c r="AA788" s="1322"/>
      <c r="AB788" s="1322"/>
      <c r="AC788" s="1322"/>
      <c r="AD788" s="1322"/>
      <c r="AE788" s="405">
        <f t="shared" si="11"/>
        <v>0</v>
      </c>
    </row>
    <row r="789" spans="3:31" ht="18" hidden="1" customHeight="1">
      <c r="C789" s="1323" t="str">
        <f>T(ESTIMATE!B823)</f>
        <v>Framing Assemblies</v>
      </c>
      <c r="D789" s="1323" t="e">
        <f>T(#REF!)</f>
        <v>#REF!</v>
      </c>
      <c r="E789" s="1323" t="e">
        <f>T(#REF!)</f>
        <v>#REF!</v>
      </c>
      <c r="F789" s="1323" t="e">
        <f>T(#REF!)</f>
        <v>#REF!</v>
      </c>
      <c r="G789" s="1323" t="e">
        <f>T(#REF!)</f>
        <v>#REF!</v>
      </c>
      <c r="H789" s="1323"/>
      <c r="I789" s="1323"/>
      <c r="J789" s="1323" t="e">
        <f>T(#REF!)</f>
        <v>#REF!</v>
      </c>
      <c r="K789" s="1323" t="e">
        <f>T(#REF!)</f>
        <v>#REF!</v>
      </c>
      <c r="L789" s="1323" t="e">
        <f>T(#REF!)</f>
        <v>#REF!</v>
      </c>
      <c r="M789" s="1323" t="e">
        <f>T(#REF!)</f>
        <v>#REF!</v>
      </c>
      <c r="N789" s="1324">
        <f>ESTIMATE!R823</f>
        <v>0</v>
      </c>
      <c r="O789" s="1324"/>
      <c r="P789" s="1324" t="str">
        <f>T(ESTIMATE!U823)</f>
        <v/>
      </c>
      <c r="Q789" s="1324"/>
      <c r="R789" s="1322"/>
      <c r="S789" s="1322"/>
      <c r="T789" s="1322"/>
      <c r="U789" s="1322"/>
      <c r="V789" s="1322"/>
      <c r="W789" s="1322"/>
      <c r="X789" s="1322"/>
      <c r="Y789" s="1322"/>
      <c r="Z789" s="1322"/>
      <c r="AA789" s="1322"/>
      <c r="AB789" s="1322"/>
      <c r="AC789" s="1322"/>
      <c r="AD789" s="1322"/>
      <c r="AE789" s="405">
        <f t="shared" si="11"/>
        <v>0</v>
      </c>
    </row>
    <row r="790" spans="3:31" ht="18" hidden="1" customHeight="1">
      <c r="C790" s="1323" t="str">
        <f>T(ESTIMATE!B824)</f>
        <v>New single story addition framing, per square feet of living area (floor, walls, roof)</v>
      </c>
      <c r="D790" s="1323" t="e">
        <f>T(#REF!)</f>
        <v>#REF!</v>
      </c>
      <c r="E790" s="1323" t="e">
        <f>T(#REF!)</f>
        <v>#REF!</v>
      </c>
      <c r="F790" s="1323" t="e">
        <f>T(#REF!)</f>
        <v>#REF!</v>
      </c>
      <c r="G790" s="1323" t="e">
        <f>T(#REF!)</f>
        <v>#REF!</v>
      </c>
      <c r="H790" s="1323"/>
      <c r="I790" s="1323"/>
      <c r="J790" s="1323" t="e">
        <f>T(#REF!)</f>
        <v>#REF!</v>
      </c>
      <c r="K790" s="1323" t="e">
        <f>T(#REF!)</f>
        <v>#REF!</v>
      </c>
      <c r="L790" s="1323" t="e">
        <f>T(#REF!)</f>
        <v>#REF!</v>
      </c>
      <c r="M790" s="1323" t="e">
        <f>T(#REF!)</f>
        <v>#REF!</v>
      </c>
      <c r="N790" s="1324">
        <f>ESTIMATE!R824</f>
        <v>0</v>
      </c>
      <c r="O790" s="1324"/>
      <c r="P790" s="1324" t="str">
        <f>T(ESTIMATE!U824)</f>
        <v>sf</v>
      </c>
      <c r="Q790" s="1324"/>
      <c r="R790" s="1322"/>
      <c r="S790" s="1322"/>
      <c r="T790" s="1322"/>
      <c r="U790" s="1322"/>
      <c r="V790" s="1322"/>
      <c r="W790" s="1322"/>
      <c r="X790" s="1322"/>
      <c r="Y790" s="1322"/>
      <c r="Z790" s="1322"/>
      <c r="AA790" s="1322"/>
      <c r="AB790" s="1322"/>
      <c r="AC790" s="1322"/>
      <c r="AD790" s="1322"/>
      <c r="AE790" s="405">
        <f t="shared" si="11"/>
        <v>0</v>
      </c>
    </row>
    <row r="791" spans="3:31" ht="18" hidden="1" customHeight="1">
      <c r="C791" s="1323" t="str">
        <f>T(ESTIMATE!B825)</f>
        <v>New 2-story addition framing, per square feet of living area (floor, walls, roof)</v>
      </c>
      <c r="D791" s="1323" t="e">
        <f>T(#REF!)</f>
        <v>#REF!</v>
      </c>
      <c r="E791" s="1323" t="e">
        <f>T(#REF!)</f>
        <v>#REF!</v>
      </c>
      <c r="F791" s="1323" t="e">
        <f>T(#REF!)</f>
        <v>#REF!</v>
      </c>
      <c r="G791" s="1323" t="e">
        <f>T(#REF!)</f>
        <v>#REF!</v>
      </c>
      <c r="H791" s="1323"/>
      <c r="I791" s="1323"/>
      <c r="J791" s="1323" t="e">
        <f>T(#REF!)</f>
        <v>#REF!</v>
      </c>
      <c r="K791" s="1323" t="e">
        <f>T(#REF!)</f>
        <v>#REF!</v>
      </c>
      <c r="L791" s="1323" t="e">
        <f>T(#REF!)</f>
        <v>#REF!</v>
      </c>
      <c r="M791" s="1323" t="e">
        <f>T(#REF!)</f>
        <v>#REF!</v>
      </c>
      <c r="N791" s="1324">
        <f>ESTIMATE!R825</f>
        <v>0</v>
      </c>
      <c r="O791" s="1324"/>
      <c r="P791" s="1324" t="str">
        <f>T(ESTIMATE!U825)</f>
        <v>sf</v>
      </c>
      <c r="Q791" s="1324"/>
      <c r="R791" s="1322"/>
      <c r="S791" s="1322"/>
      <c r="T791" s="1322"/>
      <c r="U791" s="1322"/>
      <c r="V791" s="1322"/>
      <c r="W791" s="1322"/>
      <c r="X791" s="1322"/>
      <c r="Y791" s="1322"/>
      <c r="Z791" s="1322"/>
      <c r="AA791" s="1322"/>
      <c r="AB791" s="1322"/>
      <c r="AC791" s="1322"/>
      <c r="AD791" s="1322"/>
      <c r="AE791" s="405">
        <f t="shared" si="11"/>
        <v>0</v>
      </c>
    </row>
    <row r="792" spans="3:31" ht="18" hidden="1" customHeight="1">
      <c r="C792" s="1323" t="str">
        <f>T(ESTIMATE!B826)</f>
        <v>Flooring framing assemby (2x 8 joists, sheathing)</v>
      </c>
      <c r="D792" s="1323" t="e">
        <f>T(#REF!)</f>
        <v>#REF!</v>
      </c>
      <c r="E792" s="1323" t="e">
        <f>T(#REF!)</f>
        <v>#REF!</v>
      </c>
      <c r="F792" s="1323" t="e">
        <f>T(#REF!)</f>
        <v>#REF!</v>
      </c>
      <c r="G792" s="1323" t="e">
        <f>T(#REF!)</f>
        <v>#REF!</v>
      </c>
      <c r="H792" s="1323"/>
      <c r="I792" s="1323"/>
      <c r="J792" s="1323" t="e">
        <f>T(#REF!)</f>
        <v>#REF!</v>
      </c>
      <c r="K792" s="1323" t="e">
        <f>T(#REF!)</f>
        <v>#REF!</v>
      </c>
      <c r="L792" s="1323" t="e">
        <f>T(#REF!)</f>
        <v>#REF!</v>
      </c>
      <c r="M792" s="1323" t="e">
        <f>T(#REF!)</f>
        <v>#REF!</v>
      </c>
      <c r="N792" s="1324">
        <f>ESTIMATE!R826</f>
        <v>0</v>
      </c>
      <c r="O792" s="1324"/>
      <c r="P792" s="1324" t="str">
        <f>T(ESTIMATE!U826)</f>
        <v>sf</v>
      </c>
      <c r="Q792" s="1324"/>
      <c r="R792" s="1322"/>
      <c r="S792" s="1322"/>
      <c r="T792" s="1322"/>
      <c r="U792" s="1322"/>
      <c r="V792" s="1322"/>
      <c r="W792" s="1322"/>
      <c r="X792" s="1322"/>
      <c r="Y792" s="1322"/>
      <c r="Z792" s="1322"/>
      <c r="AA792" s="1322"/>
      <c r="AB792" s="1322"/>
      <c r="AC792" s="1322"/>
      <c r="AD792" s="1322"/>
      <c r="AE792" s="405">
        <f t="shared" si="11"/>
        <v>0</v>
      </c>
    </row>
    <row r="793" spans="3:31" ht="18" hidden="1" customHeight="1">
      <c r="C793" s="1323" t="str">
        <f>T(ESTIMATE!B827)</f>
        <v>Flooring framing assemby (2x 12 joists, sheathing)</v>
      </c>
      <c r="D793" s="1323" t="e">
        <f>T(#REF!)</f>
        <v>#REF!</v>
      </c>
      <c r="E793" s="1323" t="e">
        <f>T(#REF!)</f>
        <v>#REF!</v>
      </c>
      <c r="F793" s="1323" t="e">
        <f>T(#REF!)</f>
        <v>#REF!</v>
      </c>
      <c r="G793" s="1323" t="e">
        <f>T(#REF!)</f>
        <v>#REF!</v>
      </c>
      <c r="H793" s="1323"/>
      <c r="I793" s="1323"/>
      <c r="J793" s="1323" t="e">
        <f>T(#REF!)</f>
        <v>#REF!</v>
      </c>
      <c r="K793" s="1323" t="e">
        <f>T(#REF!)</f>
        <v>#REF!</v>
      </c>
      <c r="L793" s="1323" t="e">
        <f>T(#REF!)</f>
        <v>#REF!</v>
      </c>
      <c r="M793" s="1323" t="e">
        <f>T(#REF!)</f>
        <v>#REF!</v>
      </c>
      <c r="N793" s="1324">
        <f>ESTIMATE!R827</f>
        <v>0</v>
      </c>
      <c r="O793" s="1324"/>
      <c r="P793" s="1324" t="str">
        <f>T(ESTIMATE!U827)</f>
        <v>sf</v>
      </c>
      <c r="Q793" s="1324"/>
      <c r="R793" s="1322"/>
      <c r="S793" s="1322"/>
      <c r="T793" s="1322"/>
      <c r="U793" s="1322"/>
      <c r="V793" s="1322"/>
      <c r="W793" s="1322"/>
      <c r="X793" s="1322"/>
      <c r="Y793" s="1322"/>
      <c r="Z793" s="1322"/>
      <c r="AA793" s="1322"/>
      <c r="AB793" s="1322"/>
      <c r="AC793" s="1322"/>
      <c r="AD793" s="1322"/>
      <c r="AE793" s="405">
        <f t="shared" si="11"/>
        <v>0</v>
      </c>
    </row>
    <row r="794" spans="3:31" ht="18" hidden="1" customHeight="1">
      <c r="C794" s="1323" t="str">
        <f>T(ESTIMATE!B828)</f>
        <v>Exterior wall framing assembly (2x4 studs 16" o.c., sheathing)</v>
      </c>
      <c r="D794" s="1323" t="e">
        <f>T(#REF!)</f>
        <v>#REF!</v>
      </c>
      <c r="E794" s="1323" t="e">
        <f>T(#REF!)</f>
        <v>#REF!</v>
      </c>
      <c r="F794" s="1323" t="e">
        <f>T(#REF!)</f>
        <v>#REF!</v>
      </c>
      <c r="G794" s="1323" t="e">
        <f>T(#REF!)</f>
        <v>#REF!</v>
      </c>
      <c r="H794" s="1323"/>
      <c r="I794" s="1323"/>
      <c r="J794" s="1323" t="e">
        <f>T(#REF!)</f>
        <v>#REF!</v>
      </c>
      <c r="K794" s="1323" t="e">
        <f>T(#REF!)</f>
        <v>#REF!</v>
      </c>
      <c r="L794" s="1323" t="e">
        <f>T(#REF!)</f>
        <v>#REF!</v>
      </c>
      <c r="M794" s="1323" t="e">
        <f>T(#REF!)</f>
        <v>#REF!</v>
      </c>
      <c r="N794" s="1324">
        <f>ESTIMATE!R828</f>
        <v>0</v>
      </c>
      <c r="O794" s="1324"/>
      <c r="P794" s="1324" t="str">
        <f>T(ESTIMATE!U828)</f>
        <v>sf</v>
      </c>
      <c r="Q794" s="1324"/>
      <c r="R794" s="1322"/>
      <c r="S794" s="1322"/>
      <c r="T794" s="1322"/>
      <c r="U794" s="1322"/>
      <c r="V794" s="1322"/>
      <c r="W794" s="1322"/>
      <c r="X794" s="1322"/>
      <c r="Y794" s="1322"/>
      <c r="Z794" s="1322"/>
      <c r="AA794" s="1322"/>
      <c r="AB794" s="1322"/>
      <c r="AC794" s="1322"/>
      <c r="AD794" s="1322"/>
      <c r="AE794" s="405">
        <f t="shared" si="11"/>
        <v>0</v>
      </c>
    </row>
    <row r="795" spans="3:31" ht="18" hidden="1" customHeight="1">
      <c r="C795" s="1323" t="str">
        <f>T(ESTIMATE!B829)</f>
        <v>Exterior wall framing assembly (2x6 studs 16" o.c., sheathing)</v>
      </c>
      <c r="D795" s="1323" t="e">
        <f>T(#REF!)</f>
        <v>#REF!</v>
      </c>
      <c r="E795" s="1323" t="e">
        <f>T(#REF!)</f>
        <v>#REF!</v>
      </c>
      <c r="F795" s="1323" t="e">
        <f>T(#REF!)</f>
        <v>#REF!</v>
      </c>
      <c r="G795" s="1323" t="e">
        <f>T(#REF!)</f>
        <v>#REF!</v>
      </c>
      <c r="H795" s="1323"/>
      <c r="I795" s="1323"/>
      <c r="J795" s="1323" t="e">
        <f>T(#REF!)</f>
        <v>#REF!</v>
      </c>
      <c r="K795" s="1323" t="e">
        <f>T(#REF!)</f>
        <v>#REF!</v>
      </c>
      <c r="L795" s="1323" t="e">
        <f>T(#REF!)</f>
        <v>#REF!</v>
      </c>
      <c r="M795" s="1323" t="e">
        <f>T(#REF!)</f>
        <v>#REF!</v>
      </c>
      <c r="N795" s="1324">
        <f>ESTIMATE!R829</f>
        <v>0</v>
      </c>
      <c r="O795" s="1324"/>
      <c r="P795" s="1324" t="str">
        <f>T(ESTIMATE!U829)</f>
        <v>sf</v>
      </c>
      <c r="Q795" s="1324"/>
      <c r="R795" s="1322"/>
      <c r="S795" s="1322"/>
      <c r="T795" s="1322"/>
      <c r="U795" s="1322"/>
      <c r="V795" s="1322"/>
      <c r="W795" s="1322"/>
      <c r="X795" s="1322"/>
      <c r="Y795" s="1322"/>
      <c r="Z795" s="1322"/>
      <c r="AA795" s="1322"/>
      <c r="AB795" s="1322"/>
      <c r="AC795" s="1322"/>
      <c r="AD795" s="1322"/>
      <c r="AE795" s="405">
        <f t="shared" si="11"/>
        <v>0</v>
      </c>
    </row>
    <row r="796" spans="3:31" ht="18" hidden="1" customHeight="1">
      <c r="C796" s="1323" t="str">
        <f>T(ESTIMATE!B830)</f>
        <v>Roof framing assembly (2x6 rafters, sheating)</v>
      </c>
      <c r="D796" s="1323" t="e">
        <f>T(#REF!)</f>
        <v>#REF!</v>
      </c>
      <c r="E796" s="1323" t="e">
        <f>T(#REF!)</f>
        <v>#REF!</v>
      </c>
      <c r="F796" s="1323" t="e">
        <f>T(#REF!)</f>
        <v>#REF!</v>
      </c>
      <c r="G796" s="1323" t="e">
        <f>T(#REF!)</f>
        <v>#REF!</v>
      </c>
      <c r="H796" s="1323"/>
      <c r="I796" s="1323"/>
      <c r="J796" s="1323" t="e">
        <f>T(#REF!)</f>
        <v>#REF!</v>
      </c>
      <c r="K796" s="1323" t="e">
        <f>T(#REF!)</f>
        <v>#REF!</v>
      </c>
      <c r="L796" s="1323" t="e">
        <f>T(#REF!)</f>
        <v>#REF!</v>
      </c>
      <c r="M796" s="1323" t="e">
        <f>T(#REF!)</f>
        <v>#REF!</v>
      </c>
      <c r="N796" s="1324">
        <f>ESTIMATE!R830</f>
        <v>0</v>
      </c>
      <c r="O796" s="1324"/>
      <c r="P796" s="1324" t="str">
        <f>T(ESTIMATE!U830)</f>
        <v>sf</v>
      </c>
      <c r="Q796" s="1324"/>
      <c r="R796" s="1322"/>
      <c r="S796" s="1322"/>
      <c r="T796" s="1322"/>
      <c r="U796" s="1322"/>
      <c r="V796" s="1322"/>
      <c r="W796" s="1322"/>
      <c r="X796" s="1322"/>
      <c r="Y796" s="1322"/>
      <c r="Z796" s="1322"/>
      <c r="AA796" s="1322"/>
      <c r="AB796" s="1322"/>
      <c r="AC796" s="1322"/>
      <c r="AD796" s="1322"/>
      <c r="AE796" s="405">
        <f t="shared" si="11"/>
        <v>0</v>
      </c>
    </row>
    <row r="797" spans="3:31" ht="18" hidden="1" customHeight="1">
      <c r="C797" s="1323" t="str">
        <f>T(ESTIMATE!B831)</f>
        <v>Roof framing assembly (2x8 rafters, sheating)</v>
      </c>
      <c r="D797" s="1323" t="e">
        <f>T(#REF!)</f>
        <v>#REF!</v>
      </c>
      <c r="E797" s="1323" t="e">
        <f>T(#REF!)</f>
        <v>#REF!</v>
      </c>
      <c r="F797" s="1323" t="e">
        <f>T(#REF!)</f>
        <v>#REF!</v>
      </c>
      <c r="G797" s="1323" t="e">
        <f>T(#REF!)</f>
        <v>#REF!</v>
      </c>
      <c r="H797" s="1323"/>
      <c r="I797" s="1323"/>
      <c r="J797" s="1323" t="e">
        <f>T(#REF!)</f>
        <v>#REF!</v>
      </c>
      <c r="K797" s="1323" t="e">
        <f>T(#REF!)</f>
        <v>#REF!</v>
      </c>
      <c r="L797" s="1323" t="e">
        <f>T(#REF!)</f>
        <v>#REF!</v>
      </c>
      <c r="M797" s="1323" t="e">
        <f>T(#REF!)</f>
        <v>#REF!</v>
      </c>
      <c r="N797" s="1324">
        <f>ESTIMATE!R831</f>
        <v>0</v>
      </c>
      <c r="O797" s="1324"/>
      <c r="P797" s="1324" t="str">
        <f>T(ESTIMATE!U831)</f>
        <v>sf</v>
      </c>
      <c r="Q797" s="1324"/>
      <c r="R797" s="1322"/>
      <c r="S797" s="1322"/>
      <c r="T797" s="1322"/>
      <c r="U797" s="1322"/>
      <c r="V797" s="1322"/>
      <c r="W797" s="1322"/>
      <c r="X797" s="1322"/>
      <c r="Y797" s="1322"/>
      <c r="Z797" s="1322"/>
      <c r="AA797" s="1322"/>
      <c r="AB797" s="1322"/>
      <c r="AC797" s="1322"/>
      <c r="AD797" s="1322"/>
      <c r="AE797" s="405">
        <f t="shared" si="11"/>
        <v>0</v>
      </c>
    </row>
    <row r="798" spans="3:31" ht="18" hidden="1" customHeight="1">
      <c r="C798" s="1323" t="str">
        <f>T(ESTIMATE!B832)</f>
        <v>Interior wall framing, (2x4 studs, 16" o.c., plates), per sf</v>
      </c>
      <c r="D798" s="1323" t="e">
        <f>T(#REF!)</f>
        <v>#REF!</v>
      </c>
      <c r="E798" s="1323" t="e">
        <f>T(#REF!)</f>
        <v>#REF!</v>
      </c>
      <c r="F798" s="1323" t="e">
        <f>T(#REF!)</f>
        <v>#REF!</v>
      </c>
      <c r="G798" s="1323" t="e">
        <f>T(#REF!)</f>
        <v>#REF!</v>
      </c>
      <c r="H798" s="1323"/>
      <c r="I798" s="1323"/>
      <c r="J798" s="1323" t="e">
        <f>T(#REF!)</f>
        <v>#REF!</v>
      </c>
      <c r="K798" s="1323" t="e">
        <f>T(#REF!)</f>
        <v>#REF!</v>
      </c>
      <c r="L798" s="1323" t="e">
        <f>T(#REF!)</f>
        <v>#REF!</v>
      </c>
      <c r="M798" s="1323" t="e">
        <f>T(#REF!)</f>
        <v>#REF!</v>
      </c>
      <c r="N798" s="1324">
        <f>ESTIMATE!R832</f>
        <v>0</v>
      </c>
      <c r="O798" s="1324"/>
      <c r="P798" s="1324" t="str">
        <f>T(ESTIMATE!U832)</f>
        <v>sf</v>
      </c>
      <c r="Q798" s="1324"/>
      <c r="R798" s="1322"/>
      <c r="S798" s="1322"/>
      <c r="T798" s="1322"/>
      <c r="U798" s="1322"/>
      <c r="V798" s="1322"/>
      <c r="W798" s="1322"/>
      <c r="X798" s="1322"/>
      <c r="Y798" s="1322"/>
      <c r="Z798" s="1322"/>
      <c r="AA798" s="1322"/>
      <c r="AB798" s="1322"/>
      <c r="AC798" s="1322"/>
      <c r="AD798" s="1322"/>
      <c r="AE798" s="405">
        <f t="shared" si="11"/>
        <v>0</v>
      </c>
    </row>
    <row r="799" spans="3:31" ht="18" hidden="1" customHeight="1">
      <c r="C799" s="1323" t="str">
        <f>T(ESTIMATE!B833)</f>
        <v>Interior wall framing, (2x6 studs, 16" o.c., plates), per sf</v>
      </c>
      <c r="D799" s="1323" t="e">
        <f>T(#REF!)</f>
        <v>#REF!</v>
      </c>
      <c r="E799" s="1323" t="e">
        <f>T(#REF!)</f>
        <v>#REF!</v>
      </c>
      <c r="F799" s="1323" t="e">
        <f>T(#REF!)</f>
        <v>#REF!</v>
      </c>
      <c r="G799" s="1323" t="e">
        <f>T(#REF!)</f>
        <v>#REF!</v>
      </c>
      <c r="H799" s="1323"/>
      <c r="I799" s="1323"/>
      <c r="J799" s="1323" t="e">
        <f>T(#REF!)</f>
        <v>#REF!</v>
      </c>
      <c r="K799" s="1323" t="e">
        <f>T(#REF!)</f>
        <v>#REF!</v>
      </c>
      <c r="L799" s="1323" t="e">
        <f>T(#REF!)</f>
        <v>#REF!</v>
      </c>
      <c r="M799" s="1323" t="e">
        <f>T(#REF!)</f>
        <v>#REF!</v>
      </c>
      <c r="N799" s="1324">
        <f>ESTIMATE!R833</f>
        <v>0</v>
      </c>
      <c r="O799" s="1324"/>
      <c r="P799" s="1324" t="str">
        <f>T(ESTIMATE!U833)</f>
        <v>sf</v>
      </c>
      <c r="Q799" s="1324"/>
      <c r="R799" s="1322"/>
      <c r="S799" s="1322"/>
      <c r="T799" s="1322"/>
      <c r="U799" s="1322"/>
      <c r="V799" s="1322"/>
      <c r="W799" s="1322"/>
      <c r="X799" s="1322"/>
      <c r="Y799" s="1322"/>
      <c r="Z799" s="1322"/>
      <c r="AA799" s="1322"/>
      <c r="AB799" s="1322"/>
      <c r="AC799" s="1322"/>
      <c r="AD799" s="1322"/>
      <c r="AE799" s="405">
        <f t="shared" ref="AE799:AE862" si="12">N799</f>
        <v>0</v>
      </c>
    </row>
    <row r="800" spans="3:31" ht="18" hidden="1" customHeight="1">
      <c r="C800" s="1323" t="str">
        <f>T(ESTIMATE!B834)</f>
        <v/>
      </c>
      <c r="D800" s="1323" t="e">
        <f>T(#REF!)</f>
        <v>#REF!</v>
      </c>
      <c r="E800" s="1323" t="e">
        <f>T(#REF!)</f>
        <v>#REF!</v>
      </c>
      <c r="F800" s="1323" t="e">
        <f>T(#REF!)</f>
        <v>#REF!</v>
      </c>
      <c r="G800" s="1323" t="e">
        <f>T(#REF!)</f>
        <v>#REF!</v>
      </c>
      <c r="H800" s="1323"/>
      <c r="I800" s="1323"/>
      <c r="J800" s="1323" t="e">
        <f>T(#REF!)</f>
        <v>#REF!</v>
      </c>
      <c r="K800" s="1323" t="e">
        <f>T(#REF!)</f>
        <v>#REF!</v>
      </c>
      <c r="L800" s="1323" t="e">
        <f>T(#REF!)</f>
        <v>#REF!</v>
      </c>
      <c r="M800" s="1323" t="e">
        <f>T(#REF!)</f>
        <v>#REF!</v>
      </c>
      <c r="N800" s="1324">
        <f>ESTIMATE!R834</f>
        <v>0</v>
      </c>
      <c r="O800" s="1324"/>
      <c r="P800" s="1324" t="str">
        <f>T(ESTIMATE!U834)</f>
        <v/>
      </c>
      <c r="Q800" s="1324"/>
      <c r="R800" s="1322"/>
      <c r="S800" s="1322"/>
      <c r="T800" s="1322"/>
      <c r="U800" s="1322"/>
      <c r="V800" s="1322"/>
      <c r="W800" s="1322"/>
      <c r="X800" s="1322"/>
      <c r="Y800" s="1322"/>
      <c r="Z800" s="1322"/>
      <c r="AA800" s="1322"/>
      <c r="AB800" s="1322"/>
      <c r="AC800" s="1322"/>
      <c r="AD800" s="1322"/>
      <c r="AE800" s="405">
        <f t="shared" si="12"/>
        <v>0</v>
      </c>
    </row>
    <row r="801" spans="3:31" ht="18" hidden="1" customHeight="1">
      <c r="C801" s="1323" t="str">
        <f>T(ESTIMATE!B835)</f>
        <v/>
      </c>
      <c r="D801" s="1323" t="e">
        <f>T(#REF!)</f>
        <v>#REF!</v>
      </c>
      <c r="E801" s="1323" t="e">
        <f>T(#REF!)</f>
        <v>#REF!</v>
      </c>
      <c r="F801" s="1323" t="e">
        <f>T(#REF!)</f>
        <v>#REF!</v>
      </c>
      <c r="G801" s="1323" t="e">
        <f>T(#REF!)</f>
        <v>#REF!</v>
      </c>
      <c r="H801" s="1323"/>
      <c r="I801" s="1323"/>
      <c r="J801" s="1323" t="e">
        <f>T(#REF!)</f>
        <v>#REF!</v>
      </c>
      <c r="K801" s="1323" t="e">
        <f>T(#REF!)</f>
        <v>#REF!</v>
      </c>
      <c r="L801" s="1323" t="e">
        <f>T(#REF!)</f>
        <v>#REF!</v>
      </c>
      <c r="M801" s="1323" t="e">
        <f>T(#REF!)</f>
        <v>#REF!</v>
      </c>
      <c r="N801" s="1324">
        <f>ESTIMATE!R835</f>
        <v>0</v>
      </c>
      <c r="O801" s="1324"/>
      <c r="P801" s="1324" t="str">
        <f>T(ESTIMATE!U835)</f>
        <v/>
      </c>
      <c r="Q801" s="1324"/>
      <c r="R801" s="1322"/>
      <c r="S801" s="1322"/>
      <c r="T801" s="1322"/>
      <c r="U801" s="1322"/>
      <c r="V801" s="1322"/>
      <c r="W801" s="1322"/>
      <c r="X801" s="1322"/>
      <c r="Y801" s="1322"/>
      <c r="Z801" s="1322"/>
      <c r="AA801" s="1322"/>
      <c r="AB801" s="1322"/>
      <c r="AC801" s="1322"/>
      <c r="AD801" s="1322"/>
      <c r="AE801" s="405">
        <f t="shared" si="12"/>
        <v>0</v>
      </c>
    </row>
    <row r="802" spans="3:31" ht="18" hidden="1" customHeight="1">
      <c r="C802" s="1323" t="str">
        <f>T(ESTIMATE!B836)</f>
        <v>Framing, Detailed</v>
      </c>
      <c r="D802" s="1323" t="e">
        <f>T(#REF!)</f>
        <v>#REF!</v>
      </c>
      <c r="E802" s="1323" t="e">
        <f>T(#REF!)</f>
        <v>#REF!</v>
      </c>
      <c r="F802" s="1323" t="e">
        <f>T(#REF!)</f>
        <v>#REF!</v>
      </c>
      <c r="G802" s="1323" t="e">
        <f>T(#REF!)</f>
        <v>#REF!</v>
      </c>
      <c r="H802" s="1323"/>
      <c r="I802" s="1323"/>
      <c r="J802" s="1323" t="e">
        <f>T(#REF!)</f>
        <v>#REF!</v>
      </c>
      <c r="K802" s="1323" t="e">
        <f>T(#REF!)</f>
        <v>#REF!</v>
      </c>
      <c r="L802" s="1323" t="e">
        <f>T(#REF!)</f>
        <v>#REF!</v>
      </c>
      <c r="M802" s="1323" t="e">
        <f>T(#REF!)</f>
        <v>#REF!</v>
      </c>
      <c r="N802" s="1324">
        <f>ESTIMATE!R836</f>
        <v>0</v>
      </c>
      <c r="O802" s="1324"/>
      <c r="P802" s="1324" t="str">
        <f>T(ESTIMATE!U836)</f>
        <v/>
      </c>
      <c r="Q802" s="1324"/>
      <c r="R802" s="1322"/>
      <c r="S802" s="1322"/>
      <c r="T802" s="1322"/>
      <c r="U802" s="1322"/>
      <c r="V802" s="1322"/>
      <c r="W802" s="1322"/>
      <c r="X802" s="1322"/>
      <c r="Y802" s="1322"/>
      <c r="Z802" s="1322"/>
      <c r="AA802" s="1322"/>
      <c r="AB802" s="1322"/>
      <c r="AC802" s="1322"/>
      <c r="AD802" s="1322"/>
      <c r="AE802" s="405">
        <f t="shared" si="12"/>
        <v>0</v>
      </c>
    </row>
    <row r="803" spans="3:31" ht="18" hidden="1" customHeight="1">
      <c r="C803" s="1323" t="str">
        <f>T(ESTIMATE!B837)</f>
        <v>Subflooring, 3/4" plywood, per sheet</v>
      </c>
      <c r="D803" s="1323" t="e">
        <f>T(#REF!)</f>
        <v>#REF!</v>
      </c>
      <c r="E803" s="1323" t="e">
        <f>T(#REF!)</f>
        <v>#REF!</v>
      </c>
      <c r="F803" s="1323" t="e">
        <f>T(#REF!)</f>
        <v>#REF!</v>
      </c>
      <c r="G803" s="1323" t="e">
        <f>T(#REF!)</f>
        <v>#REF!</v>
      </c>
      <c r="H803" s="1323"/>
      <c r="I803" s="1323"/>
      <c r="J803" s="1323" t="e">
        <f>T(#REF!)</f>
        <v>#REF!</v>
      </c>
      <c r="K803" s="1323" t="e">
        <f>T(#REF!)</f>
        <v>#REF!</v>
      </c>
      <c r="L803" s="1323" t="e">
        <f>T(#REF!)</f>
        <v>#REF!</v>
      </c>
      <c r="M803" s="1323" t="e">
        <f>T(#REF!)</f>
        <v>#REF!</v>
      </c>
      <c r="N803" s="1324">
        <f>ESTIMATE!R837</f>
        <v>0</v>
      </c>
      <c r="O803" s="1324"/>
      <c r="P803" s="1324" t="str">
        <f>T(ESTIMATE!U837)</f>
        <v>sheet</v>
      </c>
      <c r="Q803" s="1324"/>
      <c r="R803" s="1322"/>
      <c r="S803" s="1322"/>
      <c r="T803" s="1322"/>
      <c r="U803" s="1322"/>
      <c r="V803" s="1322"/>
      <c r="W803" s="1322"/>
      <c r="X803" s="1322"/>
      <c r="Y803" s="1322"/>
      <c r="Z803" s="1322"/>
      <c r="AA803" s="1322"/>
      <c r="AB803" s="1322"/>
      <c r="AC803" s="1322"/>
      <c r="AD803" s="1322"/>
      <c r="AE803" s="405">
        <f t="shared" si="12"/>
        <v>0</v>
      </c>
    </row>
    <row r="804" spans="3:31" ht="18" hidden="1" customHeight="1">
      <c r="C804" s="1323" t="str">
        <f>T(ESTIMATE!B838)</f>
        <v>Subflooring, 3/4" plywood, per sf</v>
      </c>
      <c r="D804" s="1323" t="e">
        <f>T(#REF!)</f>
        <v>#REF!</v>
      </c>
      <c r="E804" s="1323" t="e">
        <f>T(#REF!)</f>
        <v>#REF!</v>
      </c>
      <c r="F804" s="1323" t="e">
        <f>T(#REF!)</f>
        <v>#REF!</v>
      </c>
      <c r="G804" s="1323" t="e">
        <f>T(#REF!)</f>
        <v>#REF!</v>
      </c>
      <c r="H804" s="1323"/>
      <c r="I804" s="1323"/>
      <c r="J804" s="1323" t="e">
        <f>T(#REF!)</f>
        <v>#REF!</v>
      </c>
      <c r="K804" s="1323" t="e">
        <f>T(#REF!)</f>
        <v>#REF!</v>
      </c>
      <c r="L804" s="1323" t="e">
        <f>T(#REF!)</f>
        <v>#REF!</v>
      </c>
      <c r="M804" s="1323" t="e">
        <f>T(#REF!)</f>
        <v>#REF!</v>
      </c>
      <c r="N804" s="1324">
        <f>ESTIMATE!R838</f>
        <v>0</v>
      </c>
      <c r="O804" s="1324"/>
      <c r="P804" s="1324" t="str">
        <f>T(ESTIMATE!U838)</f>
        <v>sf</v>
      </c>
      <c r="Q804" s="1324"/>
      <c r="R804" s="1322"/>
      <c r="S804" s="1322"/>
      <c r="T804" s="1322"/>
      <c r="U804" s="1322"/>
      <c r="V804" s="1322"/>
      <c r="W804" s="1322"/>
      <c r="X804" s="1322"/>
      <c r="Y804" s="1322"/>
      <c r="Z804" s="1322"/>
      <c r="AA804" s="1322"/>
      <c r="AB804" s="1322"/>
      <c r="AC804" s="1322"/>
      <c r="AD804" s="1322"/>
      <c r="AE804" s="405">
        <f t="shared" si="12"/>
        <v>0</v>
      </c>
    </row>
    <row r="805" spans="3:31" ht="18" hidden="1" customHeight="1">
      <c r="C805" s="1323" t="str">
        <f>T(ESTIMATE!B839)</f>
        <v>Roof sheathing, 3/4" plywood, per sheet</v>
      </c>
      <c r="D805" s="1323" t="e">
        <f>T(#REF!)</f>
        <v>#REF!</v>
      </c>
      <c r="E805" s="1323" t="e">
        <f>T(#REF!)</f>
        <v>#REF!</v>
      </c>
      <c r="F805" s="1323" t="e">
        <f>T(#REF!)</f>
        <v>#REF!</v>
      </c>
      <c r="G805" s="1323" t="e">
        <f>T(#REF!)</f>
        <v>#REF!</v>
      </c>
      <c r="H805" s="1323"/>
      <c r="I805" s="1323"/>
      <c r="J805" s="1323" t="e">
        <f>T(#REF!)</f>
        <v>#REF!</v>
      </c>
      <c r="K805" s="1323" t="e">
        <f>T(#REF!)</f>
        <v>#REF!</v>
      </c>
      <c r="L805" s="1323" t="e">
        <f>T(#REF!)</f>
        <v>#REF!</v>
      </c>
      <c r="M805" s="1323" t="e">
        <f>T(#REF!)</f>
        <v>#REF!</v>
      </c>
      <c r="N805" s="1324">
        <f>ESTIMATE!R839</f>
        <v>0</v>
      </c>
      <c r="O805" s="1324"/>
      <c r="P805" s="1324" t="str">
        <f>T(ESTIMATE!U839)</f>
        <v>sheet</v>
      </c>
      <c r="Q805" s="1324"/>
      <c r="R805" s="1322"/>
      <c r="S805" s="1322"/>
      <c r="T805" s="1322"/>
      <c r="U805" s="1322"/>
      <c r="V805" s="1322"/>
      <c r="W805" s="1322"/>
      <c r="X805" s="1322"/>
      <c r="Y805" s="1322"/>
      <c r="Z805" s="1322"/>
      <c r="AA805" s="1322"/>
      <c r="AB805" s="1322"/>
      <c r="AC805" s="1322"/>
      <c r="AD805" s="1322"/>
      <c r="AE805" s="405">
        <f t="shared" si="12"/>
        <v>0</v>
      </c>
    </row>
    <row r="806" spans="3:31" ht="18" hidden="1" customHeight="1">
      <c r="C806" s="1323" t="str">
        <f>T(ESTIMATE!B840)</f>
        <v>Roof sheathing, 3/4" plywood, per sf</v>
      </c>
      <c r="D806" s="1323" t="e">
        <f>T(#REF!)</f>
        <v>#REF!</v>
      </c>
      <c r="E806" s="1323" t="e">
        <f>T(#REF!)</f>
        <v>#REF!</v>
      </c>
      <c r="F806" s="1323" t="e">
        <f>T(#REF!)</f>
        <v>#REF!</v>
      </c>
      <c r="G806" s="1323" t="e">
        <f>T(#REF!)</f>
        <v>#REF!</v>
      </c>
      <c r="H806" s="1323"/>
      <c r="I806" s="1323"/>
      <c r="J806" s="1323" t="e">
        <f>T(#REF!)</f>
        <v>#REF!</v>
      </c>
      <c r="K806" s="1323" t="e">
        <f>T(#REF!)</f>
        <v>#REF!</v>
      </c>
      <c r="L806" s="1323" t="e">
        <f>T(#REF!)</f>
        <v>#REF!</v>
      </c>
      <c r="M806" s="1323" t="e">
        <f>T(#REF!)</f>
        <v>#REF!</v>
      </c>
      <c r="N806" s="1324">
        <f>ESTIMATE!R840</f>
        <v>0</v>
      </c>
      <c r="O806" s="1324"/>
      <c r="P806" s="1324" t="str">
        <f>T(ESTIMATE!U840)</f>
        <v>sf</v>
      </c>
      <c r="Q806" s="1324"/>
      <c r="R806" s="1322"/>
      <c r="S806" s="1322"/>
      <c r="T806" s="1322"/>
      <c r="U806" s="1322"/>
      <c r="V806" s="1322"/>
      <c r="W806" s="1322"/>
      <c r="X806" s="1322"/>
      <c r="Y806" s="1322"/>
      <c r="Z806" s="1322"/>
      <c r="AA806" s="1322"/>
      <c r="AB806" s="1322"/>
      <c r="AC806" s="1322"/>
      <c r="AD806" s="1322"/>
      <c r="AE806" s="405">
        <f t="shared" si="12"/>
        <v>0</v>
      </c>
    </row>
    <row r="807" spans="3:31" ht="18" hidden="1" customHeight="1">
      <c r="C807" s="1323" t="str">
        <f>T(ESTIMATE!B841)</f>
        <v>Interior wall framing</v>
      </c>
      <c r="D807" s="1323" t="e">
        <f>T(#REF!)</f>
        <v>#REF!</v>
      </c>
      <c r="E807" s="1323" t="e">
        <f>T(#REF!)</f>
        <v>#REF!</v>
      </c>
      <c r="F807" s="1323" t="e">
        <f>T(#REF!)</f>
        <v>#REF!</v>
      </c>
      <c r="G807" s="1323" t="e">
        <f>T(#REF!)</f>
        <v>#REF!</v>
      </c>
      <c r="H807" s="1323"/>
      <c r="I807" s="1323"/>
      <c r="J807" s="1323" t="e">
        <f>T(#REF!)</f>
        <v>#REF!</v>
      </c>
      <c r="K807" s="1323" t="e">
        <f>T(#REF!)</f>
        <v>#REF!</v>
      </c>
      <c r="L807" s="1323" t="e">
        <f>T(#REF!)</f>
        <v>#REF!</v>
      </c>
      <c r="M807" s="1323" t="e">
        <f>T(#REF!)</f>
        <v>#REF!</v>
      </c>
      <c r="N807" s="1324">
        <f>ESTIMATE!R841</f>
        <v>0</v>
      </c>
      <c r="O807" s="1324"/>
      <c r="P807" s="1324" t="str">
        <f>T(ESTIMATE!U841)</f>
        <v>sf</v>
      </c>
      <c r="Q807" s="1324"/>
      <c r="R807" s="1322"/>
      <c r="S807" s="1322"/>
      <c r="T807" s="1322"/>
      <c r="U807" s="1322"/>
      <c r="V807" s="1322"/>
      <c r="W807" s="1322"/>
      <c r="X807" s="1322"/>
      <c r="Y807" s="1322"/>
      <c r="Z807" s="1322"/>
      <c r="AA807" s="1322"/>
      <c r="AB807" s="1322"/>
      <c r="AC807" s="1322"/>
      <c r="AD807" s="1322"/>
      <c r="AE807" s="405">
        <f t="shared" si="12"/>
        <v>0</v>
      </c>
    </row>
    <row r="808" spans="3:31" ht="18" hidden="1" customHeight="1">
      <c r="C808" s="1323" t="str">
        <f>T(ESTIMATE!B842)</f>
        <v>Structural/Exterior wall framing</v>
      </c>
      <c r="D808" s="1323" t="e">
        <f>T(#REF!)</f>
        <v>#REF!</v>
      </c>
      <c r="E808" s="1323" t="e">
        <f>T(#REF!)</f>
        <v>#REF!</v>
      </c>
      <c r="F808" s="1323" t="e">
        <f>T(#REF!)</f>
        <v>#REF!</v>
      </c>
      <c r="G808" s="1323" t="e">
        <f>T(#REF!)</f>
        <v>#REF!</v>
      </c>
      <c r="H808" s="1323"/>
      <c r="I808" s="1323"/>
      <c r="J808" s="1323" t="e">
        <f>T(#REF!)</f>
        <v>#REF!</v>
      </c>
      <c r="K808" s="1323" t="e">
        <f>T(#REF!)</f>
        <v>#REF!</v>
      </c>
      <c r="L808" s="1323" t="e">
        <f>T(#REF!)</f>
        <v>#REF!</v>
      </c>
      <c r="M808" s="1323" t="e">
        <f>T(#REF!)</f>
        <v>#REF!</v>
      </c>
      <c r="N808" s="1324">
        <f>ESTIMATE!R842</f>
        <v>0</v>
      </c>
      <c r="O808" s="1324"/>
      <c r="P808" s="1324" t="str">
        <f>T(ESTIMATE!U842)</f>
        <v>sf</v>
      </c>
      <c r="Q808" s="1324"/>
      <c r="R808" s="1322"/>
      <c r="S808" s="1322"/>
      <c r="T808" s="1322"/>
      <c r="U808" s="1322"/>
      <c r="V808" s="1322"/>
      <c r="W808" s="1322"/>
      <c r="X808" s="1322"/>
      <c r="Y808" s="1322"/>
      <c r="Z808" s="1322"/>
      <c r="AA808" s="1322"/>
      <c r="AB808" s="1322"/>
      <c r="AC808" s="1322"/>
      <c r="AD808" s="1322"/>
      <c r="AE808" s="405">
        <f t="shared" si="12"/>
        <v>0</v>
      </c>
    </row>
    <row r="809" spans="3:31" ht="18" hidden="1" customHeight="1">
      <c r="C809" s="1323" t="str">
        <f>T(ESTIMATE!B843)</f>
        <v>Rough-in openings</v>
      </c>
      <c r="D809" s="1323" t="e">
        <f>T(#REF!)</f>
        <v>#REF!</v>
      </c>
      <c r="E809" s="1323" t="e">
        <f>T(#REF!)</f>
        <v>#REF!</v>
      </c>
      <c r="F809" s="1323" t="e">
        <f>T(#REF!)</f>
        <v>#REF!</v>
      </c>
      <c r="G809" s="1323" t="e">
        <f>T(#REF!)</f>
        <v>#REF!</v>
      </c>
      <c r="H809" s="1323"/>
      <c r="I809" s="1323"/>
      <c r="J809" s="1323" t="e">
        <f>T(#REF!)</f>
        <v>#REF!</v>
      </c>
      <c r="K809" s="1323" t="e">
        <f>T(#REF!)</f>
        <v>#REF!</v>
      </c>
      <c r="L809" s="1323" t="e">
        <f>T(#REF!)</f>
        <v>#REF!</v>
      </c>
      <c r="M809" s="1323" t="e">
        <f>T(#REF!)</f>
        <v>#REF!</v>
      </c>
      <c r="N809" s="1324">
        <f>ESTIMATE!R843</f>
        <v>0</v>
      </c>
      <c r="O809" s="1324"/>
      <c r="P809" s="1324" t="str">
        <f>T(ESTIMATE!U843)</f>
        <v>ea</v>
      </c>
      <c r="Q809" s="1324"/>
      <c r="R809" s="1322"/>
      <c r="S809" s="1322"/>
      <c r="T809" s="1322"/>
      <c r="U809" s="1322"/>
      <c r="V809" s="1322"/>
      <c r="W809" s="1322"/>
      <c r="X809" s="1322"/>
      <c r="Y809" s="1322"/>
      <c r="Z809" s="1322"/>
      <c r="AA809" s="1322"/>
      <c r="AB809" s="1322"/>
      <c r="AC809" s="1322"/>
      <c r="AD809" s="1322"/>
      <c r="AE809" s="405">
        <f t="shared" si="12"/>
        <v>0</v>
      </c>
    </row>
    <row r="810" spans="3:31" ht="18" hidden="1" customHeight="1">
      <c r="C810" s="1323" t="str">
        <f>T(ESTIMATE!B844)</f>
        <v>Floor joists/ceiling joists</v>
      </c>
      <c r="D810" s="1323" t="e">
        <f>T(#REF!)</f>
        <v>#REF!</v>
      </c>
      <c r="E810" s="1323" t="e">
        <f>T(#REF!)</f>
        <v>#REF!</v>
      </c>
      <c r="F810" s="1323" t="e">
        <f>T(#REF!)</f>
        <v>#REF!</v>
      </c>
      <c r="G810" s="1323" t="e">
        <f>T(#REF!)</f>
        <v>#REF!</v>
      </c>
      <c r="H810" s="1323"/>
      <c r="I810" s="1323"/>
      <c r="J810" s="1323" t="e">
        <f>T(#REF!)</f>
        <v>#REF!</v>
      </c>
      <c r="K810" s="1323" t="e">
        <f>T(#REF!)</f>
        <v>#REF!</v>
      </c>
      <c r="L810" s="1323" t="e">
        <f>T(#REF!)</f>
        <v>#REF!</v>
      </c>
      <c r="M810" s="1323" t="e">
        <f>T(#REF!)</f>
        <v>#REF!</v>
      </c>
      <c r="N810" s="1324">
        <f>ESTIMATE!R844</f>
        <v>0</v>
      </c>
      <c r="O810" s="1324"/>
      <c r="P810" s="1324" t="str">
        <f>T(ESTIMATE!U844)</f>
        <v>sf</v>
      </c>
      <c r="Q810" s="1324"/>
      <c r="R810" s="1322"/>
      <c r="S810" s="1322"/>
      <c r="T810" s="1322"/>
      <c r="U810" s="1322"/>
      <c r="V810" s="1322"/>
      <c r="W810" s="1322"/>
      <c r="X810" s="1322"/>
      <c r="Y810" s="1322"/>
      <c r="Z810" s="1322"/>
      <c r="AA810" s="1322"/>
      <c r="AB810" s="1322"/>
      <c r="AC810" s="1322"/>
      <c r="AD810" s="1322"/>
      <c r="AE810" s="405">
        <f t="shared" si="12"/>
        <v>0</v>
      </c>
    </row>
    <row r="811" spans="3:31" ht="18" hidden="1" customHeight="1">
      <c r="C811" s="1323" t="str">
        <f>T(ESTIMATE!B845)</f>
        <v>Roof framing/rafters</v>
      </c>
      <c r="D811" s="1323" t="e">
        <f>T(#REF!)</f>
        <v>#REF!</v>
      </c>
      <c r="E811" s="1323" t="e">
        <f>T(#REF!)</f>
        <v>#REF!</v>
      </c>
      <c r="F811" s="1323" t="e">
        <f>T(#REF!)</f>
        <v>#REF!</v>
      </c>
      <c r="G811" s="1323" t="e">
        <f>T(#REF!)</f>
        <v>#REF!</v>
      </c>
      <c r="H811" s="1323"/>
      <c r="I811" s="1323"/>
      <c r="J811" s="1323" t="e">
        <f>T(#REF!)</f>
        <v>#REF!</v>
      </c>
      <c r="K811" s="1323" t="e">
        <f>T(#REF!)</f>
        <v>#REF!</v>
      </c>
      <c r="L811" s="1323" t="e">
        <f>T(#REF!)</f>
        <v>#REF!</v>
      </c>
      <c r="M811" s="1323" t="e">
        <f>T(#REF!)</f>
        <v>#REF!</v>
      </c>
      <c r="N811" s="1324">
        <f>ESTIMATE!R845</f>
        <v>0</v>
      </c>
      <c r="O811" s="1324"/>
      <c r="P811" s="1324" t="str">
        <f>T(ESTIMATE!U845)</f>
        <v>sf</v>
      </c>
      <c r="Q811" s="1324"/>
      <c r="R811" s="1322"/>
      <c r="S811" s="1322"/>
      <c r="T811" s="1322"/>
      <c r="U811" s="1322"/>
      <c r="V811" s="1322"/>
      <c r="W811" s="1322"/>
      <c r="X811" s="1322"/>
      <c r="Y811" s="1322"/>
      <c r="Z811" s="1322"/>
      <c r="AA811" s="1322"/>
      <c r="AB811" s="1322"/>
      <c r="AC811" s="1322"/>
      <c r="AD811" s="1322"/>
      <c r="AE811" s="405">
        <f t="shared" si="12"/>
        <v>0</v>
      </c>
    </row>
    <row r="812" spans="3:31" ht="18" hidden="1" customHeight="1">
      <c r="C812" s="1323" t="str">
        <f>T(ESTIMATE!B846)</f>
        <v>Open load bearing/structural wall</v>
      </c>
      <c r="D812" s="1323" t="e">
        <f>T(#REF!)</f>
        <v>#REF!</v>
      </c>
      <c r="E812" s="1323" t="e">
        <f>T(#REF!)</f>
        <v>#REF!</v>
      </c>
      <c r="F812" s="1323" t="e">
        <f>T(#REF!)</f>
        <v>#REF!</v>
      </c>
      <c r="G812" s="1323" t="e">
        <f>T(#REF!)</f>
        <v>#REF!</v>
      </c>
      <c r="H812" s="1323"/>
      <c r="I812" s="1323"/>
      <c r="J812" s="1323" t="e">
        <f>T(#REF!)</f>
        <v>#REF!</v>
      </c>
      <c r="K812" s="1323" t="e">
        <f>T(#REF!)</f>
        <v>#REF!</v>
      </c>
      <c r="L812" s="1323" t="e">
        <f>T(#REF!)</f>
        <v>#REF!</v>
      </c>
      <c r="M812" s="1323" t="e">
        <f>T(#REF!)</f>
        <v>#REF!</v>
      </c>
      <c r="N812" s="1324">
        <f>ESTIMATE!R846</f>
        <v>0</v>
      </c>
      <c r="O812" s="1324"/>
      <c r="P812" s="1324" t="str">
        <f>T(ESTIMATE!U846)</f>
        <v>ea</v>
      </c>
      <c r="Q812" s="1324"/>
      <c r="R812" s="1322"/>
      <c r="S812" s="1322"/>
      <c r="T812" s="1322"/>
      <c r="U812" s="1322"/>
      <c r="V812" s="1322"/>
      <c r="W812" s="1322"/>
      <c r="X812" s="1322"/>
      <c r="Y812" s="1322"/>
      <c r="Z812" s="1322"/>
      <c r="AA812" s="1322"/>
      <c r="AB812" s="1322"/>
      <c r="AC812" s="1322"/>
      <c r="AD812" s="1322"/>
      <c r="AE812" s="405">
        <f t="shared" si="12"/>
        <v>0</v>
      </c>
    </row>
    <row r="813" spans="3:31" ht="18" hidden="1" customHeight="1">
      <c r="C813" s="1323" t="str">
        <f>T(ESTIMATE!B847)</f>
        <v/>
      </c>
      <c r="D813" s="1323" t="e">
        <f>T(#REF!)</f>
        <v>#REF!</v>
      </c>
      <c r="E813" s="1323" t="e">
        <f>T(#REF!)</f>
        <v>#REF!</v>
      </c>
      <c r="F813" s="1323" t="e">
        <f>T(#REF!)</f>
        <v>#REF!</v>
      </c>
      <c r="G813" s="1323" t="e">
        <f>T(#REF!)</f>
        <v>#REF!</v>
      </c>
      <c r="H813" s="1323"/>
      <c r="I813" s="1323"/>
      <c r="J813" s="1323" t="e">
        <f>T(#REF!)</f>
        <v>#REF!</v>
      </c>
      <c r="K813" s="1323" t="e">
        <f>T(#REF!)</f>
        <v>#REF!</v>
      </c>
      <c r="L813" s="1323" t="e">
        <f>T(#REF!)</f>
        <v>#REF!</v>
      </c>
      <c r="M813" s="1323" t="e">
        <f>T(#REF!)</f>
        <v>#REF!</v>
      </c>
      <c r="N813" s="1324">
        <f>ESTIMATE!R847</f>
        <v>0</v>
      </c>
      <c r="O813" s="1324"/>
      <c r="P813" s="1324" t="str">
        <f>T(ESTIMATE!U847)</f>
        <v/>
      </c>
      <c r="Q813" s="1324"/>
      <c r="R813" s="1322"/>
      <c r="S813" s="1322"/>
      <c r="T813" s="1322"/>
      <c r="U813" s="1322"/>
      <c r="V813" s="1322"/>
      <c r="W813" s="1322"/>
      <c r="X813" s="1322"/>
      <c r="Y813" s="1322"/>
      <c r="Z813" s="1322"/>
      <c r="AA813" s="1322"/>
      <c r="AB813" s="1322"/>
      <c r="AC813" s="1322"/>
      <c r="AD813" s="1322"/>
      <c r="AE813" s="405">
        <f t="shared" si="12"/>
        <v>0</v>
      </c>
    </row>
    <row r="814" spans="3:31" ht="18" hidden="1" customHeight="1">
      <c r="C814" s="1323" t="str">
        <f>T(ESTIMATE!B848)</f>
        <v/>
      </c>
      <c r="D814" s="1323" t="e">
        <f>T(#REF!)</f>
        <v>#REF!</v>
      </c>
      <c r="E814" s="1323" t="e">
        <f>T(#REF!)</f>
        <v>#REF!</v>
      </c>
      <c r="F814" s="1323" t="e">
        <f>T(#REF!)</f>
        <v>#REF!</v>
      </c>
      <c r="G814" s="1323" t="e">
        <f>T(#REF!)</f>
        <v>#REF!</v>
      </c>
      <c r="H814" s="1323"/>
      <c r="I814" s="1323"/>
      <c r="J814" s="1323" t="e">
        <f>T(#REF!)</f>
        <v>#REF!</v>
      </c>
      <c r="K814" s="1323" t="e">
        <f>T(#REF!)</f>
        <v>#REF!</v>
      </c>
      <c r="L814" s="1323" t="e">
        <f>T(#REF!)</f>
        <v>#REF!</v>
      </c>
      <c r="M814" s="1323" t="e">
        <f>T(#REF!)</f>
        <v>#REF!</v>
      </c>
      <c r="N814" s="1324">
        <f>ESTIMATE!R848</f>
        <v>0</v>
      </c>
      <c r="O814" s="1324"/>
      <c r="P814" s="1324" t="str">
        <f>T(ESTIMATE!U848)</f>
        <v/>
      </c>
      <c r="Q814" s="1324"/>
      <c r="R814" s="1322"/>
      <c r="S814" s="1322"/>
      <c r="T814" s="1322"/>
      <c r="U814" s="1322"/>
      <c r="V814" s="1322"/>
      <c r="W814" s="1322"/>
      <c r="X814" s="1322"/>
      <c r="Y814" s="1322"/>
      <c r="Z814" s="1322"/>
      <c r="AA814" s="1322"/>
      <c r="AB814" s="1322"/>
      <c r="AC814" s="1322"/>
      <c r="AD814" s="1322"/>
      <c r="AE814" s="405">
        <f t="shared" si="12"/>
        <v>0</v>
      </c>
    </row>
    <row r="815" spans="3:31" ht="18" hidden="1" customHeight="1">
      <c r="C815" s="1323" t="str">
        <f>T(ESTIMATE!B849)</f>
        <v/>
      </c>
      <c r="D815" s="1323" t="e">
        <f>T(#REF!)</f>
        <v>#REF!</v>
      </c>
      <c r="E815" s="1323" t="e">
        <f>T(#REF!)</f>
        <v>#REF!</v>
      </c>
      <c r="F815" s="1323" t="e">
        <f>T(#REF!)</f>
        <v>#REF!</v>
      </c>
      <c r="G815" s="1323" t="e">
        <f>T(#REF!)</f>
        <v>#REF!</v>
      </c>
      <c r="H815" s="1323"/>
      <c r="I815" s="1323"/>
      <c r="J815" s="1323" t="e">
        <f>T(#REF!)</f>
        <v>#REF!</v>
      </c>
      <c r="K815" s="1323" t="e">
        <f>T(#REF!)</f>
        <v>#REF!</v>
      </c>
      <c r="L815" s="1323" t="e">
        <f>T(#REF!)</f>
        <v>#REF!</v>
      </c>
      <c r="M815" s="1323" t="e">
        <f>T(#REF!)</f>
        <v>#REF!</v>
      </c>
      <c r="N815" s="1324">
        <f>ESTIMATE!R849</f>
        <v>0</v>
      </c>
      <c r="O815" s="1324"/>
      <c r="P815" s="1324" t="str">
        <f>T(ESTIMATE!U849)</f>
        <v/>
      </c>
      <c r="Q815" s="1324"/>
      <c r="R815" s="1322"/>
      <c r="S815" s="1322"/>
      <c r="T815" s="1322"/>
      <c r="U815" s="1322"/>
      <c r="V815" s="1322"/>
      <c r="W815" s="1322"/>
      <c r="X815" s="1322"/>
      <c r="Y815" s="1322"/>
      <c r="Z815" s="1322"/>
      <c r="AA815" s="1322"/>
      <c r="AB815" s="1322"/>
      <c r="AC815" s="1322"/>
      <c r="AD815" s="1322"/>
      <c r="AE815" s="405">
        <f t="shared" si="12"/>
        <v>0</v>
      </c>
    </row>
    <row r="816" spans="3:31" ht="18" hidden="1" customHeight="1">
      <c r="C816" s="1323" t="str">
        <f>T(ESTIMATE!B850)</f>
        <v/>
      </c>
      <c r="D816" s="1323" t="e">
        <f>T(#REF!)</f>
        <v>#REF!</v>
      </c>
      <c r="E816" s="1323" t="e">
        <f>T(#REF!)</f>
        <v>#REF!</v>
      </c>
      <c r="F816" s="1323" t="e">
        <f>T(#REF!)</f>
        <v>#REF!</v>
      </c>
      <c r="G816" s="1323" t="e">
        <f>T(#REF!)</f>
        <v>#REF!</v>
      </c>
      <c r="H816" s="1323"/>
      <c r="I816" s="1323"/>
      <c r="J816" s="1323" t="e">
        <f>T(#REF!)</f>
        <v>#REF!</v>
      </c>
      <c r="K816" s="1323" t="e">
        <f>T(#REF!)</f>
        <v>#REF!</v>
      </c>
      <c r="L816" s="1323" t="e">
        <f>T(#REF!)</f>
        <v>#REF!</v>
      </c>
      <c r="M816" s="1323" t="e">
        <f>T(#REF!)</f>
        <v>#REF!</v>
      </c>
      <c r="N816" s="1324">
        <f>ESTIMATE!R850</f>
        <v>0</v>
      </c>
      <c r="O816" s="1324"/>
      <c r="P816" s="1324" t="str">
        <f>T(ESTIMATE!U850)</f>
        <v/>
      </c>
      <c r="Q816" s="1324"/>
      <c r="R816" s="1322"/>
      <c r="S816" s="1322"/>
      <c r="T816" s="1322"/>
      <c r="U816" s="1322"/>
      <c r="V816" s="1322"/>
      <c r="W816" s="1322"/>
      <c r="X816" s="1322"/>
      <c r="Y816" s="1322"/>
      <c r="Z816" s="1322"/>
      <c r="AA816" s="1322"/>
      <c r="AB816" s="1322"/>
      <c r="AC816" s="1322"/>
      <c r="AD816" s="1322"/>
      <c r="AE816" s="405">
        <f t="shared" si="12"/>
        <v>0</v>
      </c>
    </row>
    <row r="817" spans="3:31" ht="18" hidden="1" customHeight="1">
      <c r="C817" s="1323" t="str">
        <f>T(ESTIMATE!B851)</f>
        <v/>
      </c>
      <c r="D817" s="1323" t="e">
        <f>T(#REF!)</f>
        <v>#REF!</v>
      </c>
      <c r="E817" s="1323" t="e">
        <f>T(#REF!)</f>
        <v>#REF!</v>
      </c>
      <c r="F817" s="1323" t="e">
        <f>T(#REF!)</f>
        <v>#REF!</v>
      </c>
      <c r="G817" s="1323" t="e">
        <f>T(#REF!)</f>
        <v>#REF!</v>
      </c>
      <c r="H817" s="1323"/>
      <c r="I817" s="1323"/>
      <c r="J817" s="1323" t="e">
        <f>T(#REF!)</f>
        <v>#REF!</v>
      </c>
      <c r="K817" s="1323" t="e">
        <f>T(#REF!)</f>
        <v>#REF!</v>
      </c>
      <c r="L817" s="1323" t="e">
        <f>T(#REF!)</f>
        <v>#REF!</v>
      </c>
      <c r="M817" s="1323" t="e">
        <f>T(#REF!)</f>
        <v>#REF!</v>
      </c>
      <c r="N817" s="1324">
        <f>ESTIMATE!R851</f>
        <v>0</v>
      </c>
      <c r="O817" s="1324"/>
      <c r="P817" s="1324" t="str">
        <f>T(ESTIMATE!U851)</f>
        <v/>
      </c>
      <c r="Q817" s="1324"/>
      <c r="R817" s="1322"/>
      <c r="S817" s="1322"/>
      <c r="T817" s="1322"/>
      <c r="U817" s="1322"/>
      <c r="V817" s="1322"/>
      <c r="W817" s="1322"/>
      <c r="X817" s="1322"/>
      <c r="Y817" s="1322"/>
      <c r="Z817" s="1322"/>
      <c r="AA817" s="1322"/>
      <c r="AB817" s="1322"/>
      <c r="AC817" s="1322"/>
      <c r="AD817" s="1322"/>
      <c r="AE817" s="405">
        <f t="shared" si="12"/>
        <v>0</v>
      </c>
    </row>
    <row r="818" spans="3:31" ht="18" hidden="1" customHeight="1">
      <c r="C818" s="1323" t="str">
        <f>T(ESTIMATE!B852)</f>
        <v/>
      </c>
      <c r="D818" s="1323" t="e">
        <f>T(#REF!)</f>
        <v>#REF!</v>
      </c>
      <c r="E818" s="1323" t="e">
        <f>T(#REF!)</f>
        <v>#REF!</v>
      </c>
      <c r="F818" s="1323" t="e">
        <f>T(#REF!)</f>
        <v>#REF!</v>
      </c>
      <c r="G818" s="1323" t="e">
        <f>T(#REF!)</f>
        <v>#REF!</v>
      </c>
      <c r="H818" s="1323"/>
      <c r="I818" s="1323"/>
      <c r="J818" s="1323" t="e">
        <f>T(#REF!)</f>
        <v>#REF!</v>
      </c>
      <c r="K818" s="1323" t="e">
        <f>T(#REF!)</f>
        <v>#REF!</v>
      </c>
      <c r="L818" s="1323" t="e">
        <f>T(#REF!)</f>
        <v>#REF!</v>
      </c>
      <c r="M818" s="1323" t="e">
        <f>T(#REF!)</f>
        <v>#REF!</v>
      </c>
      <c r="N818" s="1324">
        <f>ESTIMATE!R852</f>
        <v>0</v>
      </c>
      <c r="O818" s="1324"/>
      <c r="P818" s="1324" t="str">
        <f>T(ESTIMATE!U852)</f>
        <v/>
      </c>
      <c r="Q818" s="1324"/>
      <c r="R818" s="1322"/>
      <c r="S818" s="1322"/>
      <c r="T818" s="1322"/>
      <c r="U818" s="1322"/>
      <c r="V818" s="1322"/>
      <c r="W818" s="1322"/>
      <c r="X818" s="1322"/>
      <c r="Y818" s="1322"/>
      <c r="Z818" s="1322"/>
      <c r="AA818" s="1322"/>
      <c r="AB818" s="1322"/>
      <c r="AC818" s="1322"/>
      <c r="AD818" s="1322"/>
      <c r="AE818" s="405">
        <f t="shared" si="12"/>
        <v>0</v>
      </c>
    </row>
    <row r="819" spans="3:31" ht="18" hidden="1" customHeight="1">
      <c r="C819" s="1323" t="str">
        <f>T(ESTIMATE!B853)</f>
        <v/>
      </c>
      <c r="D819" s="1323" t="e">
        <f>T(#REF!)</f>
        <v>#REF!</v>
      </c>
      <c r="E819" s="1323" t="e">
        <f>T(#REF!)</f>
        <v>#REF!</v>
      </c>
      <c r="F819" s="1323" t="e">
        <f>T(#REF!)</f>
        <v>#REF!</v>
      </c>
      <c r="G819" s="1323" t="e">
        <f>T(#REF!)</f>
        <v>#REF!</v>
      </c>
      <c r="H819" s="1323"/>
      <c r="I819" s="1323"/>
      <c r="J819" s="1323" t="e">
        <f>T(#REF!)</f>
        <v>#REF!</v>
      </c>
      <c r="K819" s="1323" t="e">
        <f>T(#REF!)</f>
        <v>#REF!</v>
      </c>
      <c r="L819" s="1323" t="e">
        <f>T(#REF!)</f>
        <v>#REF!</v>
      </c>
      <c r="M819" s="1323" t="e">
        <f>T(#REF!)</f>
        <v>#REF!</v>
      </c>
      <c r="N819" s="1324">
        <f>ESTIMATE!R853</f>
        <v>0</v>
      </c>
      <c r="O819" s="1324"/>
      <c r="P819" s="1324" t="str">
        <f>T(ESTIMATE!U853)</f>
        <v/>
      </c>
      <c r="Q819" s="1324"/>
      <c r="R819" s="1322"/>
      <c r="S819" s="1322"/>
      <c r="T819" s="1322"/>
      <c r="U819" s="1322"/>
      <c r="V819" s="1322"/>
      <c r="W819" s="1322"/>
      <c r="X819" s="1322"/>
      <c r="Y819" s="1322"/>
      <c r="Z819" s="1322"/>
      <c r="AA819" s="1322"/>
      <c r="AB819" s="1322"/>
      <c r="AC819" s="1322"/>
      <c r="AD819" s="1322"/>
      <c r="AE819" s="405">
        <f t="shared" si="12"/>
        <v>0</v>
      </c>
    </row>
    <row r="820" spans="3:31" ht="18" hidden="1" customHeight="1">
      <c r="C820" s="1323" t="str">
        <f>T(ESTIMATE!B854)</f>
        <v/>
      </c>
      <c r="D820" s="1323" t="e">
        <f>T(#REF!)</f>
        <v>#REF!</v>
      </c>
      <c r="E820" s="1323" t="e">
        <f>T(#REF!)</f>
        <v>#REF!</v>
      </c>
      <c r="F820" s="1323" t="e">
        <f>T(#REF!)</f>
        <v>#REF!</v>
      </c>
      <c r="G820" s="1323" t="e">
        <f>T(#REF!)</f>
        <v>#REF!</v>
      </c>
      <c r="H820" s="1323"/>
      <c r="I820" s="1323"/>
      <c r="J820" s="1323" t="e">
        <f>T(#REF!)</f>
        <v>#REF!</v>
      </c>
      <c r="K820" s="1323" t="e">
        <f>T(#REF!)</f>
        <v>#REF!</v>
      </c>
      <c r="L820" s="1323" t="e">
        <f>T(#REF!)</f>
        <v>#REF!</v>
      </c>
      <c r="M820" s="1323" t="e">
        <f>T(#REF!)</f>
        <v>#REF!</v>
      </c>
      <c r="N820" s="1324">
        <f>ESTIMATE!R854</f>
        <v>0</v>
      </c>
      <c r="O820" s="1324"/>
      <c r="P820" s="1324" t="str">
        <f>T(ESTIMATE!U854)</f>
        <v/>
      </c>
      <c r="Q820" s="1324"/>
      <c r="R820" s="1322"/>
      <c r="S820" s="1322"/>
      <c r="T820" s="1322"/>
      <c r="U820" s="1322"/>
      <c r="V820" s="1322"/>
      <c r="W820" s="1322"/>
      <c r="X820" s="1322"/>
      <c r="Y820" s="1322"/>
      <c r="Z820" s="1322"/>
      <c r="AA820" s="1322"/>
      <c r="AB820" s="1322"/>
      <c r="AC820" s="1322"/>
      <c r="AD820" s="1322"/>
      <c r="AE820" s="405">
        <f t="shared" si="12"/>
        <v>0</v>
      </c>
    </row>
    <row r="821" spans="3:31" ht="18" hidden="1" customHeight="1">
      <c r="C821" s="1323" t="str">
        <f>T(ESTIMATE!B855)</f>
        <v/>
      </c>
      <c r="D821" s="1323" t="e">
        <f>T(#REF!)</f>
        <v>#REF!</v>
      </c>
      <c r="E821" s="1323" t="e">
        <f>T(#REF!)</f>
        <v>#REF!</v>
      </c>
      <c r="F821" s="1323" t="e">
        <f>T(#REF!)</f>
        <v>#REF!</v>
      </c>
      <c r="G821" s="1323" t="e">
        <f>T(#REF!)</f>
        <v>#REF!</v>
      </c>
      <c r="H821" s="1323"/>
      <c r="I821" s="1323"/>
      <c r="J821" s="1323" t="e">
        <f>T(#REF!)</f>
        <v>#REF!</v>
      </c>
      <c r="K821" s="1323" t="e">
        <f>T(#REF!)</f>
        <v>#REF!</v>
      </c>
      <c r="L821" s="1323" t="e">
        <f>T(#REF!)</f>
        <v>#REF!</v>
      </c>
      <c r="M821" s="1323" t="e">
        <f>T(#REF!)</f>
        <v>#REF!</v>
      </c>
      <c r="N821" s="1324">
        <f>ESTIMATE!R855</f>
        <v>0</v>
      </c>
      <c r="O821" s="1324"/>
      <c r="P821" s="1324" t="str">
        <f>T(ESTIMATE!U855)</f>
        <v/>
      </c>
      <c r="Q821" s="1324"/>
      <c r="R821" s="1322"/>
      <c r="S821" s="1322"/>
      <c r="T821" s="1322"/>
      <c r="U821" s="1322"/>
      <c r="V821" s="1322"/>
      <c r="W821" s="1322"/>
      <c r="X821" s="1322"/>
      <c r="Y821" s="1322"/>
      <c r="Z821" s="1322"/>
      <c r="AA821" s="1322"/>
      <c r="AB821" s="1322"/>
      <c r="AC821" s="1322"/>
      <c r="AD821" s="1322"/>
      <c r="AE821" s="405">
        <f t="shared" si="12"/>
        <v>0</v>
      </c>
    </row>
    <row r="822" spans="3:31" ht="18" hidden="1" customHeight="1">
      <c r="C822" s="1323" t="str">
        <f>T(ESTIMATE!B856)</f>
        <v/>
      </c>
      <c r="D822" s="1323" t="e">
        <f>T(#REF!)</f>
        <v>#REF!</v>
      </c>
      <c r="E822" s="1323" t="e">
        <f>T(#REF!)</f>
        <v>#REF!</v>
      </c>
      <c r="F822" s="1323" t="e">
        <f>T(#REF!)</f>
        <v>#REF!</v>
      </c>
      <c r="G822" s="1323" t="e">
        <f>T(#REF!)</f>
        <v>#REF!</v>
      </c>
      <c r="H822" s="1323"/>
      <c r="I822" s="1323"/>
      <c r="J822" s="1323" t="e">
        <f>T(#REF!)</f>
        <v>#REF!</v>
      </c>
      <c r="K822" s="1323" t="e">
        <f>T(#REF!)</f>
        <v>#REF!</v>
      </c>
      <c r="L822" s="1323" t="e">
        <f>T(#REF!)</f>
        <v>#REF!</v>
      </c>
      <c r="M822" s="1323" t="e">
        <f>T(#REF!)</f>
        <v>#REF!</v>
      </c>
      <c r="N822" s="1324">
        <f>ESTIMATE!R856</f>
        <v>0</v>
      </c>
      <c r="O822" s="1324"/>
      <c r="P822" s="1324" t="str">
        <f>T(ESTIMATE!U856)</f>
        <v/>
      </c>
      <c r="Q822" s="1324"/>
      <c r="R822" s="1322"/>
      <c r="S822" s="1322"/>
      <c r="T822" s="1322"/>
      <c r="U822" s="1322"/>
      <c r="V822" s="1322"/>
      <c r="W822" s="1322"/>
      <c r="X822" s="1322"/>
      <c r="Y822" s="1322"/>
      <c r="Z822" s="1322"/>
      <c r="AA822" s="1322"/>
      <c r="AB822" s="1322"/>
      <c r="AC822" s="1322"/>
      <c r="AD822" s="1322"/>
      <c r="AE822" s="405">
        <f t="shared" si="12"/>
        <v>0</v>
      </c>
    </row>
    <row r="823" spans="3:31" ht="18" hidden="1" customHeight="1">
      <c r="C823" s="1323" t="str">
        <f>T(ESTIMATE!B857)</f>
        <v/>
      </c>
      <c r="D823" s="1323" t="e">
        <f>T(#REF!)</f>
        <v>#REF!</v>
      </c>
      <c r="E823" s="1323" t="e">
        <f>T(#REF!)</f>
        <v>#REF!</v>
      </c>
      <c r="F823" s="1323" t="e">
        <f>T(#REF!)</f>
        <v>#REF!</v>
      </c>
      <c r="G823" s="1323" t="e">
        <f>T(#REF!)</f>
        <v>#REF!</v>
      </c>
      <c r="H823" s="1323"/>
      <c r="I823" s="1323"/>
      <c r="J823" s="1323" t="e">
        <f>T(#REF!)</f>
        <v>#REF!</v>
      </c>
      <c r="K823" s="1323" t="e">
        <f>T(#REF!)</f>
        <v>#REF!</v>
      </c>
      <c r="L823" s="1323" t="e">
        <f>T(#REF!)</f>
        <v>#REF!</v>
      </c>
      <c r="M823" s="1323" t="e">
        <f>T(#REF!)</f>
        <v>#REF!</v>
      </c>
      <c r="N823" s="1324">
        <f>ESTIMATE!R857</f>
        <v>0</v>
      </c>
      <c r="O823" s="1324"/>
      <c r="P823" s="1324" t="str">
        <f>T(ESTIMATE!U857)</f>
        <v/>
      </c>
      <c r="Q823" s="1324"/>
      <c r="R823" s="1322"/>
      <c r="S823" s="1322"/>
      <c r="T823" s="1322"/>
      <c r="U823" s="1322"/>
      <c r="V823" s="1322"/>
      <c r="W823" s="1322"/>
      <c r="X823" s="1322"/>
      <c r="Y823" s="1322"/>
      <c r="Z823" s="1322"/>
      <c r="AA823" s="1322"/>
      <c r="AB823" s="1322"/>
      <c r="AC823" s="1322"/>
      <c r="AD823" s="1322"/>
      <c r="AE823" s="405">
        <f t="shared" si="12"/>
        <v>0</v>
      </c>
    </row>
    <row r="824" spans="3:31" ht="18" hidden="1" customHeight="1">
      <c r="C824" s="1323" t="str">
        <f>T(ESTIMATE!B858)</f>
        <v/>
      </c>
      <c r="D824" s="1323" t="e">
        <f>T(#REF!)</f>
        <v>#REF!</v>
      </c>
      <c r="E824" s="1323" t="e">
        <f>T(#REF!)</f>
        <v>#REF!</v>
      </c>
      <c r="F824" s="1323" t="e">
        <f>T(#REF!)</f>
        <v>#REF!</v>
      </c>
      <c r="G824" s="1323" t="e">
        <f>T(#REF!)</f>
        <v>#REF!</v>
      </c>
      <c r="H824" s="1323"/>
      <c r="I824" s="1323"/>
      <c r="J824" s="1323" t="e">
        <f>T(#REF!)</f>
        <v>#REF!</v>
      </c>
      <c r="K824" s="1323" t="e">
        <f>T(#REF!)</f>
        <v>#REF!</v>
      </c>
      <c r="L824" s="1323" t="e">
        <f>T(#REF!)</f>
        <v>#REF!</v>
      </c>
      <c r="M824" s="1323" t="e">
        <f>T(#REF!)</f>
        <v>#REF!</v>
      </c>
      <c r="N824" s="1324">
        <f>ESTIMATE!R858</f>
        <v>0</v>
      </c>
      <c r="O824" s="1324"/>
      <c r="P824" s="1324" t="str">
        <f>T(ESTIMATE!U858)</f>
        <v/>
      </c>
      <c r="Q824" s="1324"/>
      <c r="R824" s="1322"/>
      <c r="S824" s="1322"/>
      <c r="T824" s="1322"/>
      <c r="U824" s="1322"/>
      <c r="V824" s="1322"/>
      <c r="W824" s="1322"/>
      <c r="X824" s="1322"/>
      <c r="Y824" s="1322"/>
      <c r="Z824" s="1322"/>
      <c r="AA824" s="1322"/>
      <c r="AB824" s="1322"/>
      <c r="AC824" s="1322"/>
      <c r="AD824" s="1322"/>
      <c r="AE824" s="405">
        <f t="shared" si="12"/>
        <v>0</v>
      </c>
    </row>
    <row r="825" spans="3:31" ht="18" hidden="1" customHeight="1">
      <c r="C825" s="1323" t="str">
        <f>T(ESTIMATE!B859)</f>
        <v/>
      </c>
      <c r="D825" s="1323" t="e">
        <f>T(#REF!)</f>
        <v>#REF!</v>
      </c>
      <c r="E825" s="1323" t="e">
        <f>T(#REF!)</f>
        <v>#REF!</v>
      </c>
      <c r="F825" s="1323" t="e">
        <f>T(#REF!)</f>
        <v>#REF!</v>
      </c>
      <c r="G825" s="1323" t="e">
        <f>T(#REF!)</f>
        <v>#REF!</v>
      </c>
      <c r="H825" s="1323"/>
      <c r="I825" s="1323"/>
      <c r="J825" s="1323" t="e">
        <f>T(#REF!)</f>
        <v>#REF!</v>
      </c>
      <c r="K825" s="1323" t="e">
        <f>T(#REF!)</f>
        <v>#REF!</v>
      </c>
      <c r="L825" s="1323" t="e">
        <f>T(#REF!)</f>
        <v>#REF!</v>
      </c>
      <c r="M825" s="1323" t="e">
        <f>T(#REF!)</f>
        <v>#REF!</v>
      </c>
      <c r="N825" s="1324">
        <f>ESTIMATE!R859</f>
        <v>0</v>
      </c>
      <c r="O825" s="1324"/>
      <c r="P825" s="1324" t="str">
        <f>T(ESTIMATE!U859)</f>
        <v/>
      </c>
      <c r="Q825" s="1324"/>
      <c r="R825" s="1322"/>
      <c r="S825" s="1322"/>
      <c r="T825" s="1322"/>
      <c r="U825" s="1322"/>
      <c r="V825" s="1322"/>
      <c r="W825" s="1322"/>
      <c r="X825" s="1322"/>
      <c r="Y825" s="1322"/>
      <c r="Z825" s="1322"/>
      <c r="AA825" s="1322"/>
      <c r="AB825" s="1322"/>
      <c r="AC825" s="1322"/>
      <c r="AD825" s="1322"/>
      <c r="AE825" s="405">
        <f t="shared" si="12"/>
        <v>0</v>
      </c>
    </row>
    <row r="826" spans="3:31" ht="18" hidden="1" customHeight="1">
      <c r="C826" s="1325" t="str">
        <f>T(ESTIMATE!B860)</f>
        <v/>
      </c>
      <c r="D826" s="1325" t="e">
        <f>T(#REF!)</f>
        <v>#REF!</v>
      </c>
      <c r="E826" s="1325" t="e">
        <f>T(#REF!)</f>
        <v>#REF!</v>
      </c>
      <c r="F826" s="1325" t="e">
        <f>T(#REF!)</f>
        <v>#REF!</v>
      </c>
      <c r="G826" s="1325" t="e">
        <f>T(#REF!)</f>
        <v>#REF!</v>
      </c>
      <c r="H826" s="1325"/>
      <c r="I826" s="1325"/>
      <c r="J826" s="1325" t="e">
        <f>T(#REF!)</f>
        <v>#REF!</v>
      </c>
      <c r="K826" s="1325" t="e">
        <f>T(#REF!)</f>
        <v>#REF!</v>
      </c>
      <c r="L826" s="1325" t="e">
        <f>T(#REF!)</f>
        <v>#REF!</v>
      </c>
      <c r="M826" s="1325" t="e">
        <f>T(#REF!)</f>
        <v>#REF!</v>
      </c>
      <c r="N826" s="1326">
        <f>ESTIMATE!R860</f>
        <v>0</v>
      </c>
      <c r="O826" s="1326"/>
      <c r="P826" s="1326" t="str">
        <f>T(ESTIMATE!U860)</f>
        <v/>
      </c>
      <c r="Q826" s="1326"/>
      <c r="R826" s="1327"/>
      <c r="S826" s="1327"/>
      <c r="T826" s="1327"/>
      <c r="U826" s="1327"/>
      <c r="V826" s="1327"/>
      <c r="W826" s="1327"/>
      <c r="X826" s="1327"/>
      <c r="Y826" s="1327"/>
      <c r="Z826" s="1327"/>
      <c r="AA826" s="1327"/>
      <c r="AB826" s="1327"/>
      <c r="AC826" s="1327"/>
      <c r="AD826" s="1327"/>
      <c r="AE826" s="405">
        <f t="shared" si="12"/>
        <v>0</v>
      </c>
    </row>
    <row r="827" spans="3:31" ht="18" hidden="1" customHeight="1">
      <c r="C827" s="598"/>
      <c r="D827" s="599"/>
      <c r="E827" s="599"/>
      <c r="F827" s="599"/>
      <c r="G827" s="599"/>
      <c r="H827" s="599"/>
      <c r="I827" s="599"/>
      <c r="J827" s="599"/>
      <c r="K827" s="599"/>
      <c r="L827" s="599"/>
      <c r="M827" s="599"/>
      <c r="N827" s="1357">
        <f>N786</f>
        <v>0</v>
      </c>
      <c r="O827" s="1357"/>
      <c r="P827" s="1358"/>
      <c r="Q827" s="1359"/>
      <c r="R827" s="600"/>
      <c r="S827" s="600"/>
      <c r="T827" s="600"/>
      <c r="U827" s="600"/>
      <c r="V827" s="600"/>
      <c r="W827" s="600"/>
      <c r="X827" s="600"/>
      <c r="Y827" s="600"/>
      <c r="Z827" s="600"/>
      <c r="AA827" s="600"/>
      <c r="AB827" s="600"/>
      <c r="AC827" s="600"/>
      <c r="AD827" s="601"/>
      <c r="AE827" s="405">
        <f t="shared" si="12"/>
        <v>0</v>
      </c>
    </row>
    <row r="828" spans="3:31" ht="22" hidden="1" customHeight="1">
      <c r="C828" s="1333" t="str">
        <f>T(ESTIMATE!B865)</f>
        <v>INSULATION</v>
      </c>
      <c r="D828" s="1333" t="e">
        <f>T(#REF!)</f>
        <v>#REF!</v>
      </c>
      <c r="E828" s="1333" t="e">
        <f>T(#REF!)</f>
        <v>#REF!</v>
      </c>
      <c r="F828" s="1333" t="e">
        <f>T(#REF!)</f>
        <v>#REF!</v>
      </c>
      <c r="G828" s="1333" t="e">
        <f>T(#REF!)</f>
        <v>#REF!</v>
      </c>
      <c r="H828" s="1333"/>
      <c r="I828" s="1333"/>
      <c r="J828" s="1333" t="e">
        <f>T(#REF!)</f>
        <v>#REF!</v>
      </c>
      <c r="K828" s="1333" t="e">
        <f>T(#REF!)</f>
        <v>#REF!</v>
      </c>
      <c r="L828" s="1333" t="e">
        <f>T(#REF!)</f>
        <v>#REF!</v>
      </c>
      <c r="M828" s="1334" t="e">
        <f>T(#REF!)</f>
        <v>#REF!</v>
      </c>
      <c r="N828" s="1331">
        <f>SUM(N829:O868)</f>
        <v>0</v>
      </c>
      <c r="O828" s="1332"/>
      <c r="P828" s="1328"/>
      <c r="Q828" s="1330"/>
      <c r="R828" s="1328"/>
      <c r="S828" s="1329"/>
      <c r="T828" s="1329"/>
      <c r="U828" s="1329"/>
      <c r="V828" s="1329"/>
      <c r="W828" s="1329"/>
      <c r="X828" s="1329"/>
      <c r="Y828" s="1329"/>
      <c r="Z828" s="1329"/>
      <c r="AA828" s="1329"/>
      <c r="AB828" s="1329"/>
      <c r="AC828" s="1329"/>
      <c r="AD828" s="1329"/>
      <c r="AE828" s="405">
        <f t="shared" si="12"/>
        <v>0</v>
      </c>
    </row>
    <row r="829" spans="3:31" ht="18" hidden="1" customHeight="1">
      <c r="C829" s="1323" t="str">
        <f>T(ESTIMATE!B866)</f>
        <v>Insulation bid/allowance</v>
      </c>
      <c r="D829" s="1323" t="e">
        <f>T(#REF!)</f>
        <v>#REF!</v>
      </c>
      <c r="E829" s="1323" t="e">
        <f>T(#REF!)</f>
        <v>#REF!</v>
      </c>
      <c r="F829" s="1323" t="e">
        <f>T(#REF!)</f>
        <v>#REF!</v>
      </c>
      <c r="G829" s="1323" t="e">
        <f>T(#REF!)</f>
        <v>#REF!</v>
      </c>
      <c r="H829" s="1323"/>
      <c r="I829" s="1323"/>
      <c r="J829" s="1323" t="e">
        <f>T(#REF!)</f>
        <v>#REF!</v>
      </c>
      <c r="K829" s="1323" t="e">
        <f>T(#REF!)</f>
        <v>#REF!</v>
      </c>
      <c r="L829" s="1323" t="e">
        <f>T(#REF!)</f>
        <v>#REF!</v>
      </c>
      <c r="M829" s="1323" t="e">
        <f>T(#REF!)</f>
        <v>#REF!</v>
      </c>
      <c r="N829" s="1324">
        <f>ESTIMATE!R866</f>
        <v>0</v>
      </c>
      <c r="O829" s="1324"/>
      <c r="P829" s="1324" t="str">
        <f>T(ESTIMATE!U866)</f>
        <v>ls</v>
      </c>
      <c r="Q829" s="1324"/>
      <c r="R829" s="1322"/>
      <c r="S829" s="1322"/>
      <c r="T829" s="1322"/>
      <c r="U829" s="1322"/>
      <c r="V829" s="1322"/>
      <c r="W829" s="1322"/>
      <c r="X829" s="1322"/>
      <c r="Y829" s="1322"/>
      <c r="Z829" s="1322"/>
      <c r="AA829" s="1322"/>
      <c r="AB829" s="1322"/>
      <c r="AC829" s="1322"/>
      <c r="AD829" s="1322"/>
      <c r="AE829" s="405">
        <f t="shared" si="12"/>
        <v>0</v>
      </c>
    </row>
    <row r="830" spans="3:31" ht="18" hidden="1" customHeight="1">
      <c r="C830" s="1323" t="str">
        <f>T(ESTIMATE!B867)</f>
        <v>Wall Insulation</v>
      </c>
      <c r="D830" s="1323" t="e">
        <f>T(#REF!)</f>
        <v>#REF!</v>
      </c>
      <c r="E830" s="1323" t="e">
        <f>T(#REF!)</f>
        <v>#REF!</v>
      </c>
      <c r="F830" s="1323" t="e">
        <f>T(#REF!)</f>
        <v>#REF!</v>
      </c>
      <c r="G830" s="1323" t="e">
        <f>T(#REF!)</f>
        <v>#REF!</v>
      </c>
      <c r="H830" s="1323"/>
      <c r="I830" s="1323"/>
      <c r="J830" s="1323" t="e">
        <f>T(#REF!)</f>
        <v>#REF!</v>
      </c>
      <c r="K830" s="1323" t="e">
        <f>T(#REF!)</f>
        <v>#REF!</v>
      </c>
      <c r="L830" s="1323" t="e">
        <f>T(#REF!)</f>
        <v>#REF!</v>
      </c>
      <c r="M830" s="1323" t="e">
        <f>T(#REF!)</f>
        <v>#REF!</v>
      </c>
      <c r="N830" s="1324">
        <f>ESTIMATE!R867</f>
        <v>0</v>
      </c>
      <c r="O830" s="1324"/>
      <c r="P830" s="1324" t="str">
        <f>T(ESTIMATE!U867)</f>
        <v/>
      </c>
      <c r="Q830" s="1324"/>
      <c r="R830" s="1322"/>
      <c r="S830" s="1322"/>
      <c r="T830" s="1322"/>
      <c r="U830" s="1322"/>
      <c r="V830" s="1322"/>
      <c r="W830" s="1322"/>
      <c r="X830" s="1322"/>
      <c r="Y830" s="1322"/>
      <c r="Z830" s="1322"/>
      <c r="AA830" s="1322"/>
      <c r="AB830" s="1322"/>
      <c r="AC830" s="1322"/>
      <c r="AD830" s="1322"/>
      <c r="AE830" s="405">
        <f t="shared" si="12"/>
        <v>0</v>
      </c>
    </row>
    <row r="831" spans="3:31" ht="18" hidden="1" customHeight="1">
      <c r="C831" s="1323" t="str">
        <f>T(ESTIMATE!B868)</f>
        <v>Batt, wall insulation, 3-1/2" thick, R11</v>
      </c>
      <c r="D831" s="1323" t="e">
        <f>T(#REF!)</f>
        <v>#REF!</v>
      </c>
      <c r="E831" s="1323" t="e">
        <f>T(#REF!)</f>
        <v>#REF!</v>
      </c>
      <c r="F831" s="1323" t="e">
        <f>T(#REF!)</f>
        <v>#REF!</v>
      </c>
      <c r="G831" s="1323" t="e">
        <f>T(#REF!)</f>
        <v>#REF!</v>
      </c>
      <c r="H831" s="1323"/>
      <c r="I831" s="1323"/>
      <c r="J831" s="1323" t="e">
        <f>T(#REF!)</f>
        <v>#REF!</v>
      </c>
      <c r="K831" s="1323" t="e">
        <f>T(#REF!)</f>
        <v>#REF!</v>
      </c>
      <c r="L831" s="1323" t="e">
        <f>T(#REF!)</f>
        <v>#REF!</v>
      </c>
      <c r="M831" s="1323" t="e">
        <f>T(#REF!)</f>
        <v>#REF!</v>
      </c>
      <c r="N831" s="1324">
        <f>ESTIMATE!R868</f>
        <v>0</v>
      </c>
      <c r="O831" s="1324"/>
      <c r="P831" s="1324" t="str">
        <f>T(ESTIMATE!U868)</f>
        <v>sf</v>
      </c>
      <c r="Q831" s="1324"/>
      <c r="R831" s="1322"/>
      <c r="S831" s="1322"/>
      <c r="T831" s="1322"/>
      <c r="U831" s="1322"/>
      <c r="V831" s="1322"/>
      <c r="W831" s="1322"/>
      <c r="X831" s="1322"/>
      <c r="Y831" s="1322"/>
      <c r="Z831" s="1322"/>
      <c r="AA831" s="1322"/>
      <c r="AB831" s="1322"/>
      <c r="AC831" s="1322"/>
      <c r="AD831" s="1322"/>
      <c r="AE831" s="405">
        <f t="shared" si="12"/>
        <v>0</v>
      </c>
    </row>
    <row r="832" spans="3:31" ht="18" hidden="1" customHeight="1">
      <c r="C832" s="1323" t="str">
        <f>T(ESTIMATE!B869)</f>
        <v>Batt, wall insulation,6" thick, R19</v>
      </c>
      <c r="D832" s="1323" t="e">
        <f>T(#REF!)</f>
        <v>#REF!</v>
      </c>
      <c r="E832" s="1323" t="e">
        <f>T(#REF!)</f>
        <v>#REF!</v>
      </c>
      <c r="F832" s="1323" t="e">
        <f>T(#REF!)</f>
        <v>#REF!</v>
      </c>
      <c r="G832" s="1323" t="e">
        <f>T(#REF!)</f>
        <v>#REF!</v>
      </c>
      <c r="H832" s="1323"/>
      <c r="I832" s="1323"/>
      <c r="J832" s="1323" t="e">
        <f>T(#REF!)</f>
        <v>#REF!</v>
      </c>
      <c r="K832" s="1323" t="e">
        <f>T(#REF!)</f>
        <v>#REF!</v>
      </c>
      <c r="L832" s="1323" t="e">
        <f>T(#REF!)</f>
        <v>#REF!</v>
      </c>
      <c r="M832" s="1323" t="e">
        <f>T(#REF!)</f>
        <v>#REF!</v>
      </c>
      <c r="N832" s="1324">
        <f>ESTIMATE!R869</f>
        <v>0</v>
      </c>
      <c r="O832" s="1324"/>
      <c r="P832" s="1324" t="str">
        <f>T(ESTIMATE!U869)</f>
        <v>sf</v>
      </c>
      <c r="Q832" s="1324"/>
      <c r="R832" s="1322"/>
      <c r="S832" s="1322"/>
      <c r="T832" s="1322"/>
      <c r="U832" s="1322"/>
      <c r="V832" s="1322"/>
      <c r="W832" s="1322"/>
      <c r="X832" s="1322"/>
      <c r="Y832" s="1322"/>
      <c r="Z832" s="1322"/>
      <c r="AA832" s="1322"/>
      <c r="AB832" s="1322"/>
      <c r="AC832" s="1322"/>
      <c r="AD832" s="1322"/>
      <c r="AE832" s="405">
        <f t="shared" si="12"/>
        <v>0</v>
      </c>
    </row>
    <row r="833" spans="3:31" ht="18" hidden="1" customHeight="1">
      <c r="C833" s="1323" t="str">
        <f>T(ESTIMATE!B870)</f>
        <v>Rigid, wall insulation, foundation</v>
      </c>
      <c r="D833" s="1323" t="e">
        <f>T(#REF!)</f>
        <v>#REF!</v>
      </c>
      <c r="E833" s="1323" t="e">
        <f>T(#REF!)</f>
        <v>#REF!</v>
      </c>
      <c r="F833" s="1323" t="e">
        <f>T(#REF!)</f>
        <v>#REF!</v>
      </c>
      <c r="G833" s="1323" t="e">
        <f>T(#REF!)</f>
        <v>#REF!</v>
      </c>
      <c r="H833" s="1323"/>
      <c r="I833" s="1323"/>
      <c r="J833" s="1323" t="e">
        <f>T(#REF!)</f>
        <v>#REF!</v>
      </c>
      <c r="K833" s="1323" t="e">
        <f>T(#REF!)</f>
        <v>#REF!</v>
      </c>
      <c r="L833" s="1323" t="e">
        <f>T(#REF!)</f>
        <v>#REF!</v>
      </c>
      <c r="M833" s="1323" t="e">
        <f>T(#REF!)</f>
        <v>#REF!</v>
      </c>
      <c r="N833" s="1324">
        <f>ESTIMATE!R870</f>
        <v>0</v>
      </c>
      <c r="O833" s="1324"/>
      <c r="P833" s="1324" t="str">
        <f>T(ESTIMATE!U870)</f>
        <v>sf</v>
      </c>
      <c r="Q833" s="1324"/>
      <c r="R833" s="1322"/>
      <c r="S833" s="1322"/>
      <c r="T833" s="1322"/>
      <c r="U833" s="1322"/>
      <c r="V833" s="1322"/>
      <c r="W833" s="1322"/>
      <c r="X833" s="1322"/>
      <c r="Y833" s="1322"/>
      <c r="Z833" s="1322"/>
      <c r="AA833" s="1322"/>
      <c r="AB833" s="1322"/>
      <c r="AC833" s="1322"/>
      <c r="AD833" s="1322"/>
      <c r="AE833" s="405">
        <f t="shared" si="12"/>
        <v>0</v>
      </c>
    </row>
    <row r="834" spans="3:31" ht="18" hidden="1" customHeight="1">
      <c r="C834" s="1323" t="str">
        <f>T(ESTIMATE!B871)</f>
        <v/>
      </c>
      <c r="D834" s="1323" t="e">
        <f>T(#REF!)</f>
        <v>#REF!</v>
      </c>
      <c r="E834" s="1323" t="e">
        <f>T(#REF!)</f>
        <v>#REF!</v>
      </c>
      <c r="F834" s="1323" t="e">
        <f>T(#REF!)</f>
        <v>#REF!</v>
      </c>
      <c r="G834" s="1323" t="e">
        <f>T(#REF!)</f>
        <v>#REF!</v>
      </c>
      <c r="H834" s="1323"/>
      <c r="I834" s="1323"/>
      <c r="J834" s="1323" t="e">
        <f>T(#REF!)</f>
        <v>#REF!</v>
      </c>
      <c r="K834" s="1323" t="e">
        <f>T(#REF!)</f>
        <v>#REF!</v>
      </c>
      <c r="L834" s="1323" t="e">
        <f>T(#REF!)</f>
        <v>#REF!</v>
      </c>
      <c r="M834" s="1323" t="e">
        <f>T(#REF!)</f>
        <v>#REF!</v>
      </c>
      <c r="N834" s="1324">
        <f>ESTIMATE!R871</f>
        <v>0</v>
      </c>
      <c r="O834" s="1324"/>
      <c r="P834" s="1324" t="str">
        <f>T(ESTIMATE!U871)</f>
        <v/>
      </c>
      <c r="Q834" s="1324"/>
      <c r="R834" s="1322"/>
      <c r="S834" s="1322"/>
      <c r="T834" s="1322"/>
      <c r="U834" s="1322"/>
      <c r="V834" s="1322"/>
      <c r="W834" s="1322"/>
      <c r="X834" s="1322"/>
      <c r="Y834" s="1322"/>
      <c r="Z834" s="1322"/>
      <c r="AA834" s="1322"/>
      <c r="AB834" s="1322"/>
      <c r="AC834" s="1322"/>
      <c r="AD834" s="1322"/>
      <c r="AE834" s="405">
        <f t="shared" si="12"/>
        <v>0</v>
      </c>
    </row>
    <row r="835" spans="3:31" ht="18" hidden="1" customHeight="1">
      <c r="C835" s="1323" t="str">
        <f>T(ESTIMATE!B872)</f>
        <v>Floor Insulation</v>
      </c>
      <c r="D835" s="1323" t="e">
        <f>T(#REF!)</f>
        <v>#REF!</v>
      </c>
      <c r="E835" s="1323" t="e">
        <f>T(#REF!)</f>
        <v>#REF!</v>
      </c>
      <c r="F835" s="1323" t="e">
        <f>T(#REF!)</f>
        <v>#REF!</v>
      </c>
      <c r="G835" s="1323" t="e">
        <f>T(#REF!)</f>
        <v>#REF!</v>
      </c>
      <c r="H835" s="1323"/>
      <c r="I835" s="1323"/>
      <c r="J835" s="1323" t="e">
        <f>T(#REF!)</f>
        <v>#REF!</v>
      </c>
      <c r="K835" s="1323" t="e">
        <f>T(#REF!)</f>
        <v>#REF!</v>
      </c>
      <c r="L835" s="1323" t="e">
        <f>T(#REF!)</f>
        <v>#REF!</v>
      </c>
      <c r="M835" s="1323" t="e">
        <f>T(#REF!)</f>
        <v>#REF!</v>
      </c>
      <c r="N835" s="1324">
        <f>ESTIMATE!R872</f>
        <v>0</v>
      </c>
      <c r="O835" s="1324"/>
      <c r="P835" s="1324" t="str">
        <f>T(ESTIMATE!U872)</f>
        <v/>
      </c>
      <c r="Q835" s="1324"/>
      <c r="R835" s="1322"/>
      <c r="S835" s="1322"/>
      <c r="T835" s="1322"/>
      <c r="U835" s="1322"/>
      <c r="V835" s="1322"/>
      <c r="W835" s="1322"/>
      <c r="X835" s="1322"/>
      <c r="Y835" s="1322"/>
      <c r="Z835" s="1322"/>
      <c r="AA835" s="1322"/>
      <c r="AB835" s="1322"/>
      <c r="AC835" s="1322"/>
      <c r="AD835" s="1322"/>
      <c r="AE835" s="405">
        <f t="shared" si="12"/>
        <v>0</v>
      </c>
    </row>
    <row r="836" spans="3:31" ht="18" hidden="1" customHeight="1">
      <c r="C836" s="1323" t="str">
        <f>T(ESTIMATE!B873)</f>
        <v>Batt, floor insulation, 3-1/2" thick, R11</v>
      </c>
      <c r="D836" s="1323" t="e">
        <f>T(#REF!)</f>
        <v>#REF!</v>
      </c>
      <c r="E836" s="1323" t="e">
        <f>T(#REF!)</f>
        <v>#REF!</v>
      </c>
      <c r="F836" s="1323" t="e">
        <f>T(#REF!)</f>
        <v>#REF!</v>
      </c>
      <c r="G836" s="1323" t="e">
        <f>T(#REF!)</f>
        <v>#REF!</v>
      </c>
      <c r="H836" s="1323"/>
      <c r="I836" s="1323"/>
      <c r="J836" s="1323" t="e">
        <f>T(#REF!)</f>
        <v>#REF!</v>
      </c>
      <c r="K836" s="1323" t="e">
        <f>T(#REF!)</f>
        <v>#REF!</v>
      </c>
      <c r="L836" s="1323" t="e">
        <f>T(#REF!)</f>
        <v>#REF!</v>
      </c>
      <c r="M836" s="1323" t="e">
        <f>T(#REF!)</f>
        <v>#REF!</v>
      </c>
      <c r="N836" s="1324">
        <f>ESTIMATE!R873</f>
        <v>0</v>
      </c>
      <c r="O836" s="1324"/>
      <c r="P836" s="1324" t="str">
        <f>T(ESTIMATE!U873)</f>
        <v>sf</v>
      </c>
      <c r="Q836" s="1324"/>
      <c r="R836" s="1322"/>
      <c r="S836" s="1322"/>
      <c r="T836" s="1322"/>
      <c r="U836" s="1322"/>
      <c r="V836" s="1322"/>
      <c r="W836" s="1322"/>
      <c r="X836" s="1322"/>
      <c r="Y836" s="1322"/>
      <c r="Z836" s="1322"/>
      <c r="AA836" s="1322"/>
      <c r="AB836" s="1322"/>
      <c r="AC836" s="1322"/>
      <c r="AD836" s="1322"/>
      <c r="AE836" s="405">
        <f t="shared" si="12"/>
        <v>0</v>
      </c>
    </row>
    <row r="837" spans="3:31" ht="18" hidden="1" customHeight="1">
      <c r="C837" s="1323" t="str">
        <f>T(ESTIMATE!B874)</f>
        <v>Batt, floor insulation, 6-1/4" thick, R19</v>
      </c>
      <c r="D837" s="1323" t="e">
        <f>T(#REF!)</f>
        <v>#REF!</v>
      </c>
      <c r="E837" s="1323" t="e">
        <f>T(#REF!)</f>
        <v>#REF!</v>
      </c>
      <c r="F837" s="1323" t="e">
        <f>T(#REF!)</f>
        <v>#REF!</v>
      </c>
      <c r="G837" s="1323" t="e">
        <f>T(#REF!)</f>
        <v>#REF!</v>
      </c>
      <c r="H837" s="1323"/>
      <c r="I837" s="1323"/>
      <c r="J837" s="1323" t="e">
        <f>T(#REF!)</f>
        <v>#REF!</v>
      </c>
      <c r="K837" s="1323" t="e">
        <f>T(#REF!)</f>
        <v>#REF!</v>
      </c>
      <c r="L837" s="1323" t="e">
        <f>T(#REF!)</f>
        <v>#REF!</v>
      </c>
      <c r="M837" s="1323" t="e">
        <f>T(#REF!)</f>
        <v>#REF!</v>
      </c>
      <c r="N837" s="1324">
        <f>ESTIMATE!R874</f>
        <v>0</v>
      </c>
      <c r="O837" s="1324"/>
      <c r="P837" s="1324" t="str">
        <f>T(ESTIMATE!U874)</f>
        <v>sf</v>
      </c>
      <c r="Q837" s="1324"/>
      <c r="R837" s="1322"/>
      <c r="S837" s="1322"/>
      <c r="T837" s="1322"/>
      <c r="U837" s="1322"/>
      <c r="V837" s="1322"/>
      <c r="W837" s="1322"/>
      <c r="X837" s="1322"/>
      <c r="Y837" s="1322"/>
      <c r="Z837" s="1322"/>
      <c r="AA837" s="1322"/>
      <c r="AB837" s="1322"/>
      <c r="AC837" s="1322"/>
      <c r="AD837" s="1322"/>
      <c r="AE837" s="405">
        <f t="shared" si="12"/>
        <v>0</v>
      </c>
    </row>
    <row r="838" spans="3:31" ht="18" hidden="1" customHeight="1">
      <c r="C838" s="1323" t="str">
        <f>T(ESTIMATE!B875)</f>
        <v>Batt, floor insulation,9-1/2" thick, R30</v>
      </c>
      <c r="D838" s="1323" t="e">
        <f>T(#REF!)</f>
        <v>#REF!</v>
      </c>
      <c r="E838" s="1323" t="e">
        <f>T(#REF!)</f>
        <v>#REF!</v>
      </c>
      <c r="F838" s="1323" t="e">
        <f>T(#REF!)</f>
        <v>#REF!</v>
      </c>
      <c r="G838" s="1323" t="e">
        <f>T(#REF!)</f>
        <v>#REF!</v>
      </c>
      <c r="H838" s="1323"/>
      <c r="I838" s="1323"/>
      <c r="J838" s="1323" t="e">
        <f>T(#REF!)</f>
        <v>#REF!</v>
      </c>
      <c r="K838" s="1323" t="e">
        <f>T(#REF!)</f>
        <v>#REF!</v>
      </c>
      <c r="L838" s="1323" t="e">
        <f>T(#REF!)</f>
        <v>#REF!</v>
      </c>
      <c r="M838" s="1323" t="e">
        <f>T(#REF!)</f>
        <v>#REF!</v>
      </c>
      <c r="N838" s="1324">
        <f>ESTIMATE!R875</f>
        <v>0</v>
      </c>
      <c r="O838" s="1324"/>
      <c r="P838" s="1324" t="str">
        <f>T(ESTIMATE!U875)</f>
        <v>sf</v>
      </c>
      <c r="Q838" s="1324"/>
      <c r="R838" s="1322"/>
      <c r="S838" s="1322"/>
      <c r="T838" s="1322"/>
      <c r="U838" s="1322"/>
      <c r="V838" s="1322"/>
      <c r="W838" s="1322"/>
      <c r="X838" s="1322"/>
      <c r="Y838" s="1322"/>
      <c r="Z838" s="1322"/>
      <c r="AA838" s="1322"/>
      <c r="AB838" s="1322"/>
      <c r="AC838" s="1322"/>
      <c r="AD838" s="1322"/>
      <c r="AE838" s="405">
        <f t="shared" si="12"/>
        <v>0</v>
      </c>
    </row>
    <row r="839" spans="3:31" ht="18" hidden="1" customHeight="1">
      <c r="C839" s="1323" t="str">
        <f>T(ESTIMATE!B876)</f>
        <v/>
      </c>
      <c r="D839" s="1323" t="e">
        <f>T(#REF!)</f>
        <v>#REF!</v>
      </c>
      <c r="E839" s="1323" t="e">
        <f>T(#REF!)</f>
        <v>#REF!</v>
      </c>
      <c r="F839" s="1323" t="e">
        <f>T(#REF!)</f>
        <v>#REF!</v>
      </c>
      <c r="G839" s="1323" t="e">
        <f>T(#REF!)</f>
        <v>#REF!</v>
      </c>
      <c r="H839" s="1323"/>
      <c r="I839" s="1323"/>
      <c r="J839" s="1323" t="e">
        <f>T(#REF!)</f>
        <v>#REF!</v>
      </c>
      <c r="K839" s="1323" t="e">
        <f>T(#REF!)</f>
        <v>#REF!</v>
      </c>
      <c r="L839" s="1323" t="e">
        <f>T(#REF!)</f>
        <v>#REF!</v>
      </c>
      <c r="M839" s="1323" t="e">
        <f>T(#REF!)</f>
        <v>#REF!</v>
      </c>
      <c r="N839" s="1324">
        <f>ESTIMATE!R876</f>
        <v>0</v>
      </c>
      <c r="O839" s="1324"/>
      <c r="P839" s="1324" t="str">
        <f>T(ESTIMATE!U876)</f>
        <v/>
      </c>
      <c r="Q839" s="1324"/>
      <c r="R839" s="1322"/>
      <c r="S839" s="1322"/>
      <c r="T839" s="1322"/>
      <c r="U839" s="1322"/>
      <c r="V839" s="1322"/>
      <c r="W839" s="1322"/>
      <c r="X839" s="1322"/>
      <c r="Y839" s="1322"/>
      <c r="Z839" s="1322"/>
      <c r="AA839" s="1322"/>
      <c r="AB839" s="1322"/>
      <c r="AC839" s="1322"/>
      <c r="AD839" s="1322"/>
      <c r="AE839" s="405">
        <f t="shared" si="12"/>
        <v>0</v>
      </c>
    </row>
    <row r="840" spans="3:31" ht="18" hidden="1" customHeight="1">
      <c r="C840" s="1323" t="str">
        <f>T(ESTIMATE!B877)</f>
        <v>Attic Insulation</v>
      </c>
      <c r="D840" s="1323" t="e">
        <f>T(#REF!)</f>
        <v>#REF!</v>
      </c>
      <c r="E840" s="1323" t="e">
        <f>T(#REF!)</f>
        <v>#REF!</v>
      </c>
      <c r="F840" s="1323" t="e">
        <f>T(#REF!)</f>
        <v>#REF!</v>
      </c>
      <c r="G840" s="1323" t="e">
        <f>T(#REF!)</f>
        <v>#REF!</v>
      </c>
      <c r="H840" s="1323"/>
      <c r="I840" s="1323"/>
      <c r="J840" s="1323" t="e">
        <f>T(#REF!)</f>
        <v>#REF!</v>
      </c>
      <c r="K840" s="1323" t="e">
        <f>T(#REF!)</f>
        <v>#REF!</v>
      </c>
      <c r="L840" s="1323" t="e">
        <f>T(#REF!)</f>
        <v>#REF!</v>
      </c>
      <c r="M840" s="1323" t="e">
        <f>T(#REF!)</f>
        <v>#REF!</v>
      </c>
      <c r="N840" s="1324">
        <f>ESTIMATE!R877</f>
        <v>0</v>
      </c>
      <c r="O840" s="1324"/>
      <c r="P840" s="1324" t="str">
        <f>T(ESTIMATE!U877)</f>
        <v/>
      </c>
      <c r="Q840" s="1324"/>
      <c r="R840" s="1322"/>
      <c r="S840" s="1322"/>
      <c r="T840" s="1322"/>
      <c r="U840" s="1322"/>
      <c r="V840" s="1322"/>
      <c r="W840" s="1322"/>
      <c r="X840" s="1322"/>
      <c r="Y840" s="1322"/>
      <c r="Z840" s="1322"/>
      <c r="AA840" s="1322"/>
      <c r="AB840" s="1322"/>
      <c r="AC840" s="1322"/>
      <c r="AD840" s="1322"/>
      <c r="AE840" s="405">
        <f t="shared" si="12"/>
        <v>0</v>
      </c>
    </row>
    <row r="841" spans="3:31" ht="18" hidden="1" customHeight="1">
      <c r="C841" s="1323" t="str">
        <f>T(ESTIMATE!B878)</f>
        <v>Blown in insulation, 6" thick</v>
      </c>
      <c r="D841" s="1323" t="e">
        <f>T(#REF!)</f>
        <v>#REF!</v>
      </c>
      <c r="E841" s="1323" t="e">
        <f>T(#REF!)</f>
        <v>#REF!</v>
      </c>
      <c r="F841" s="1323" t="e">
        <f>T(#REF!)</f>
        <v>#REF!</v>
      </c>
      <c r="G841" s="1323" t="e">
        <f>T(#REF!)</f>
        <v>#REF!</v>
      </c>
      <c r="H841" s="1323"/>
      <c r="I841" s="1323"/>
      <c r="J841" s="1323" t="e">
        <f>T(#REF!)</f>
        <v>#REF!</v>
      </c>
      <c r="K841" s="1323" t="e">
        <f>T(#REF!)</f>
        <v>#REF!</v>
      </c>
      <c r="L841" s="1323" t="e">
        <f>T(#REF!)</f>
        <v>#REF!</v>
      </c>
      <c r="M841" s="1323" t="e">
        <f>T(#REF!)</f>
        <v>#REF!</v>
      </c>
      <c r="N841" s="1324">
        <f>ESTIMATE!R878</f>
        <v>0</v>
      </c>
      <c r="O841" s="1324"/>
      <c r="P841" s="1324" t="str">
        <f>T(ESTIMATE!U878)</f>
        <v>sf</v>
      </c>
      <c r="Q841" s="1324"/>
      <c r="R841" s="1322"/>
      <c r="S841" s="1322"/>
      <c r="T841" s="1322"/>
      <c r="U841" s="1322"/>
      <c r="V841" s="1322"/>
      <c r="W841" s="1322"/>
      <c r="X841" s="1322"/>
      <c r="Y841" s="1322"/>
      <c r="Z841" s="1322"/>
      <c r="AA841" s="1322"/>
      <c r="AB841" s="1322"/>
      <c r="AC841" s="1322"/>
      <c r="AD841" s="1322"/>
      <c r="AE841" s="405">
        <f t="shared" si="12"/>
        <v>0</v>
      </c>
    </row>
    <row r="842" spans="3:31" ht="18" hidden="1" customHeight="1">
      <c r="C842" s="1323" t="str">
        <f>T(ESTIMATE!B879)</f>
        <v>Blown in insulation, 9" thick</v>
      </c>
      <c r="D842" s="1323" t="e">
        <f>T(#REF!)</f>
        <v>#REF!</v>
      </c>
      <c r="E842" s="1323" t="e">
        <f>T(#REF!)</f>
        <v>#REF!</v>
      </c>
      <c r="F842" s="1323" t="e">
        <f>T(#REF!)</f>
        <v>#REF!</v>
      </c>
      <c r="G842" s="1323" t="e">
        <f>T(#REF!)</f>
        <v>#REF!</v>
      </c>
      <c r="H842" s="1323"/>
      <c r="I842" s="1323"/>
      <c r="J842" s="1323" t="e">
        <f>T(#REF!)</f>
        <v>#REF!</v>
      </c>
      <c r="K842" s="1323" t="e">
        <f>T(#REF!)</f>
        <v>#REF!</v>
      </c>
      <c r="L842" s="1323" t="e">
        <f>T(#REF!)</f>
        <v>#REF!</v>
      </c>
      <c r="M842" s="1323" t="e">
        <f>T(#REF!)</f>
        <v>#REF!</v>
      </c>
      <c r="N842" s="1324">
        <f>ESTIMATE!R879</f>
        <v>0</v>
      </c>
      <c r="O842" s="1324"/>
      <c r="P842" s="1324" t="str">
        <f>T(ESTIMATE!U879)</f>
        <v>sf</v>
      </c>
      <c r="Q842" s="1324"/>
      <c r="R842" s="1322"/>
      <c r="S842" s="1322"/>
      <c r="T842" s="1322"/>
      <c r="U842" s="1322"/>
      <c r="V842" s="1322"/>
      <c r="W842" s="1322"/>
      <c r="X842" s="1322"/>
      <c r="Y842" s="1322"/>
      <c r="Z842" s="1322"/>
      <c r="AA842" s="1322"/>
      <c r="AB842" s="1322"/>
      <c r="AC842" s="1322"/>
      <c r="AD842" s="1322"/>
      <c r="AE842" s="405">
        <f t="shared" si="12"/>
        <v>0</v>
      </c>
    </row>
    <row r="843" spans="3:31" ht="18" hidden="1" customHeight="1">
      <c r="C843" s="1323" t="str">
        <f>T(ESTIMATE!B880)</f>
        <v/>
      </c>
      <c r="D843" s="1323" t="e">
        <f>T(#REF!)</f>
        <v>#REF!</v>
      </c>
      <c r="E843" s="1323" t="e">
        <f>T(#REF!)</f>
        <v>#REF!</v>
      </c>
      <c r="F843" s="1323" t="e">
        <f>T(#REF!)</f>
        <v>#REF!</v>
      </c>
      <c r="G843" s="1323" t="e">
        <f>T(#REF!)</f>
        <v>#REF!</v>
      </c>
      <c r="H843" s="1323"/>
      <c r="I843" s="1323"/>
      <c r="J843" s="1323" t="e">
        <f>T(#REF!)</f>
        <v>#REF!</v>
      </c>
      <c r="K843" s="1323" t="e">
        <f>T(#REF!)</f>
        <v>#REF!</v>
      </c>
      <c r="L843" s="1323" t="e">
        <f>T(#REF!)</f>
        <v>#REF!</v>
      </c>
      <c r="M843" s="1323" t="e">
        <f>T(#REF!)</f>
        <v>#REF!</v>
      </c>
      <c r="N843" s="1324">
        <f>ESTIMATE!R880</f>
        <v>0</v>
      </c>
      <c r="O843" s="1324"/>
      <c r="P843" s="1324" t="str">
        <f>T(ESTIMATE!U880)</f>
        <v/>
      </c>
      <c r="Q843" s="1324"/>
      <c r="R843" s="1322"/>
      <c r="S843" s="1322"/>
      <c r="T843" s="1322"/>
      <c r="U843" s="1322"/>
      <c r="V843" s="1322"/>
      <c r="W843" s="1322"/>
      <c r="X843" s="1322"/>
      <c r="Y843" s="1322"/>
      <c r="Z843" s="1322"/>
      <c r="AA843" s="1322"/>
      <c r="AB843" s="1322"/>
      <c r="AC843" s="1322"/>
      <c r="AD843" s="1322"/>
      <c r="AE843" s="405">
        <f t="shared" si="12"/>
        <v>0</v>
      </c>
    </row>
    <row r="844" spans="3:31" ht="18" hidden="1" customHeight="1">
      <c r="C844" s="1323" t="str">
        <f>T(ESTIMATE!B881)</f>
        <v/>
      </c>
      <c r="D844" s="1323" t="e">
        <f>T(#REF!)</f>
        <v>#REF!</v>
      </c>
      <c r="E844" s="1323" t="e">
        <f>T(#REF!)</f>
        <v>#REF!</v>
      </c>
      <c r="F844" s="1323" t="e">
        <f>T(#REF!)</f>
        <v>#REF!</v>
      </c>
      <c r="G844" s="1323" t="e">
        <f>T(#REF!)</f>
        <v>#REF!</v>
      </c>
      <c r="H844" s="1323"/>
      <c r="I844" s="1323"/>
      <c r="J844" s="1323" t="e">
        <f>T(#REF!)</f>
        <v>#REF!</v>
      </c>
      <c r="K844" s="1323" t="e">
        <f>T(#REF!)</f>
        <v>#REF!</v>
      </c>
      <c r="L844" s="1323" t="e">
        <f>T(#REF!)</f>
        <v>#REF!</v>
      </c>
      <c r="M844" s="1323" t="e">
        <f>T(#REF!)</f>
        <v>#REF!</v>
      </c>
      <c r="N844" s="1324">
        <f>ESTIMATE!R881</f>
        <v>0</v>
      </c>
      <c r="O844" s="1324"/>
      <c r="P844" s="1324" t="str">
        <f>T(ESTIMATE!U881)</f>
        <v/>
      </c>
      <c r="Q844" s="1324"/>
      <c r="R844" s="1322"/>
      <c r="S844" s="1322"/>
      <c r="T844" s="1322"/>
      <c r="U844" s="1322"/>
      <c r="V844" s="1322"/>
      <c r="W844" s="1322"/>
      <c r="X844" s="1322"/>
      <c r="Y844" s="1322"/>
      <c r="Z844" s="1322"/>
      <c r="AA844" s="1322"/>
      <c r="AB844" s="1322"/>
      <c r="AC844" s="1322"/>
      <c r="AD844" s="1322"/>
      <c r="AE844" s="405">
        <f t="shared" si="12"/>
        <v>0</v>
      </c>
    </row>
    <row r="845" spans="3:31" ht="18" hidden="1" customHeight="1">
      <c r="C845" s="1323" t="str">
        <f>T(ESTIMATE!B882)</f>
        <v/>
      </c>
      <c r="D845" s="1323" t="e">
        <f>T(#REF!)</f>
        <v>#REF!</v>
      </c>
      <c r="E845" s="1323" t="e">
        <f>T(#REF!)</f>
        <v>#REF!</v>
      </c>
      <c r="F845" s="1323" t="e">
        <f>T(#REF!)</f>
        <v>#REF!</v>
      </c>
      <c r="G845" s="1323" t="e">
        <f>T(#REF!)</f>
        <v>#REF!</v>
      </c>
      <c r="H845" s="1323"/>
      <c r="I845" s="1323"/>
      <c r="J845" s="1323" t="e">
        <f>T(#REF!)</f>
        <v>#REF!</v>
      </c>
      <c r="K845" s="1323" t="e">
        <f>T(#REF!)</f>
        <v>#REF!</v>
      </c>
      <c r="L845" s="1323" t="e">
        <f>T(#REF!)</f>
        <v>#REF!</v>
      </c>
      <c r="M845" s="1323" t="e">
        <f>T(#REF!)</f>
        <v>#REF!</v>
      </c>
      <c r="N845" s="1324">
        <f>ESTIMATE!R882</f>
        <v>0</v>
      </c>
      <c r="O845" s="1324"/>
      <c r="P845" s="1324" t="str">
        <f>T(ESTIMATE!U882)</f>
        <v/>
      </c>
      <c r="Q845" s="1324"/>
      <c r="R845" s="1322"/>
      <c r="S845" s="1322"/>
      <c r="T845" s="1322"/>
      <c r="U845" s="1322"/>
      <c r="V845" s="1322"/>
      <c r="W845" s="1322"/>
      <c r="X845" s="1322"/>
      <c r="Y845" s="1322"/>
      <c r="Z845" s="1322"/>
      <c r="AA845" s="1322"/>
      <c r="AB845" s="1322"/>
      <c r="AC845" s="1322"/>
      <c r="AD845" s="1322"/>
      <c r="AE845" s="405">
        <f t="shared" si="12"/>
        <v>0</v>
      </c>
    </row>
    <row r="846" spans="3:31" ht="18" hidden="1" customHeight="1">
      <c r="C846" s="1323" t="str">
        <f>T(ESTIMATE!B883)</f>
        <v/>
      </c>
      <c r="D846" s="1323" t="e">
        <f>T(#REF!)</f>
        <v>#REF!</v>
      </c>
      <c r="E846" s="1323" t="e">
        <f>T(#REF!)</f>
        <v>#REF!</v>
      </c>
      <c r="F846" s="1323" t="e">
        <f>T(#REF!)</f>
        <v>#REF!</v>
      </c>
      <c r="G846" s="1323" t="e">
        <f>T(#REF!)</f>
        <v>#REF!</v>
      </c>
      <c r="H846" s="1323"/>
      <c r="I846" s="1323"/>
      <c r="J846" s="1323" t="e">
        <f>T(#REF!)</f>
        <v>#REF!</v>
      </c>
      <c r="K846" s="1323" t="e">
        <f>T(#REF!)</f>
        <v>#REF!</v>
      </c>
      <c r="L846" s="1323" t="e">
        <f>T(#REF!)</f>
        <v>#REF!</v>
      </c>
      <c r="M846" s="1323" t="e">
        <f>T(#REF!)</f>
        <v>#REF!</v>
      </c>
      <c r="N846" s="1324">
        <f>ESTIMATE!R883</f>
        <v>0</v>
      </c>
      <c r="O846" s="1324"/>
      <c r="P846" s="1324" t="str">
        <f>T(ESTIMATE!U883)</f>
        <v/>
      </c>
      <c r="Q846" s="1324"/>
      <c r="R846" s="1322"/>
      <c r="S846" s="1322"/>
      <c r="T846" s="1322"/>
      <c r="U846" s="1322"/>
      <c r="V846" s="1322"/>
      <c r="W846" s="1322"/>
      <c r="X846" s="1322"/>
      <c r="Y846" s="1322"/>
      <c r="Z846" s="1322"/>
      <c r="AA846" s="1322"/>
      <c r="AB846" s="1322"/>
      <c r="AC846" s="1322"/>
      <c r="AD846" s="1322"/>
      <c r="AE846" s="405">
        <f t="shared" si="12"/>
        <v>0</v>
      </c>
    </row>
    <row r="847" spans="3:31" ht="18" hidden="1" customHeight="1">
      <c r="C847" s="1323" t="str">
        <f>T(ESTIMATE!B884)</f>
        <v/>
      </c>
      <c r="D847" s="1323" t="e">
        <f>T(#REF!)</f>
        <v>#REF!</v>
      </c>
      <c r="E847" s="1323" t="e">
        <f>T(#REF!)</f>
        <v>#REF!</v>
      </c>
      <c r="F847" s="1323" t="e">
        <f>T(#REF!)</f>
        <v>#REF!</v>
      </c>
      <c r="G847" s="1323" t="e">
        <f>T(#REF!)</f>
        <v>#REF!</v>
      </c>
      <c r="H847" s="1323"/>
      <c r="I847" s="1323"/>
      <c r="J847" s="1323" t="e">
        <f>T(#REF!)</f>
        <v>#REF!</v>
      </c>
      <c r="K847" s="1323" t="e">
        <f>T(#REF!)</f>
        <v>#REF!</v>
      </c>
      <c r="L847" s="1323" t="e">
        <f>T(#REF!)</f>
        <v>#REF!</v>
      </c>
      <c r="M847" s="1323" t="e">
        <f>T(#REF!)</f>
        <v>#REF!</v>
      </c>
      <c r="N847" s="1324">
        <f>ESTIMATE!R884</f>
        <v>0</v>
      </c>
      <c r="O847" s="1324"/>
      <c r="P847" s="1324" t="str">
        <f>T(ESTIMATE!U884)</f>
        <v/>
      </c>
      <c r="Q847" s="1324"/>
      <c r="R847" s="1322"/>
      <c r="S847" s="1322"/>
      <c r="T847" s="1322"/>
      <c r="U847" s="1322"/>
      <c r="V847" s="1322"/>
      <c r="W847" s="1322"/>
      <c r="X847" s="1322"/>
      <c r="Y847" s="1322"/>
      <c r="Z847" s="1322"/>
      <c r="AA847" s="1322"/>
      <c r="AB847" s="1322"/>
      <c r="AC847" s="1322"/>
      <c r="AD847" s="1322"/>
      <c r="AE847" s="405">
        <f t="shared" si="12"/>
        <v>0</v>
      </c>
    </row>
    <row r="848" spans="3:31" ht="18" hidden="1" customHeight="1">
      <c r="C848" s="1323" t="str">
        <f>T(ESTIMATE!B885)</f>
        <v/>
      </c>
      <c r="D848" s="1323" t="e">
        <f>T(#REF!)</f>
        <v>#REF!</v>
      </c>
      <c r="E848" s="1323" t="e">
        <f>T(#REF!)</f>
        <v>#REF!</v>
      </c>
      <c r="F848" s="1323" t="e">
        <f>T(#REF!)</f>
        <v>#REF!</v>
      </c>
      <c r="G848" s="1323" t="e">
        <f>T(#REF!)</f>
        <v>#REF!</v>
      </c>
      <c r="H848" s="1323"/>
      <c r="I848" s="1323"/>
      <c r="J848" s="1323" t="e">
        <f>T(#REF!)</f>
        <v>#REF!</v>
      </c>
      <c r="K848" s="1323" t="e">
        <f>T(#REF!)</f>
        <v>#REF!</v>
      </c>
      <c r="L848" s="1323" t="e">
        <f>T(#REF!)</f>
        <v>#REF!</v>
      </c>
      <c r="M848" s="1323" t="e">
        <f>T(#REF!)</f>
        <v>#REF!</v>
      </c>
      <c r="N848" s="1324">
        <f>ESTIMATE!R885</f>
        <v>0</v>
      </c>
      <c r="O848" s="1324"/>
      <c r="P848" s="1324" t="str">
        <f>T(ESTIMATE!U885)</f>
        <v/>
      </c>
      <c r="Q848" s="1324"/>
      <c r="R848" s="1322"/>
      <c r="S848" s="1322"/>
      <c r="T848" s="1322"/>
      <c r="U848" s="1322"/>
      <c r="V848" s="1322"/>
      <c r="W848" s="1322"/>
      <c r="X848" s="1322"/>
      <c r="Y848" s="1322"/>
      <c r="Z848" s="1322"/>
      <c r="AA848" s="1322"/>
      <c r="AB848" s="1322"/>
      <c r="AC848" s="1322"/>
      <c r="AD848" s="1322"/>
      <c r="AE848" s="405">
        <f t="shared" si="12"/>
        <v>0</v>
      </c>
    </row>
    <row r="849" spans="3:31" ht="18" hidden="1" customHeight="1">
      <c r="C849" s="1323" t="str">
        <f>T(ESTIMATE!B886)</f>
        <v/>
      </c>
      <c r="D849" s="1323" t="e">
        <f>T(#REF!)</f>
        <v>#REF!</v>
      </c>
      <c r="E849" s="1323" t="e">
        <f>T(#REF!)</f>
        <v>#REF!</v>
      </c>
      <c r="F849" s="1323" t="e">
        <f>T(#REF!)</f>
        <v>#REF!</v>
      </c>
      <c r="G849" s="1323" t="e">
        <f>T(#REF!)</f>
        <v>#REF!</v>
      </c>
      <c r="H849" s="1323"/>
      <c r="I849" s="1323"/>
      <c r="J849" s="1323" t="e">
        <f>T(#REF!)</f>
        <v>#REF!</v>
      </c>
      <c r="K849" s="1323" t="e">
        <f>T(#REF!)</f>
        <v>#REF!</v>
      </c>
      <c r="L849" s="1323" t="e">
        <f>T(#REF!)</f>
        <v>#REF!</v>
      </c>
      <c r="M849" s="1323" t="e">
        <f>T(#REF!)</f>
        <v>#REF!</v>
      </c>
      <c r="N849" s="1324">
        <f>ESTIMATE!R886</f>
        <v>0</v>
      </c>
      <c r="O849" s="1324"/>
      <c r="P849" s="1324" t="str">
        <f>T(ESTIMATE!U886)</f>
        <v/>
      </c>
      <c r="Q849" s="1324"/>
      <c r="R849" s="1322"/>
      <c r="S849" s="1322"/>
      <c r="T849" s="1322"/>
      <c r="U849" s="1322"/>
      <c r="V849" s="1322"/>
      <c r="W849" s="1322"/>
      <c r="X849" s="1322"/>
      <c r="Y849" s="1322"/>
      <c r="Z849" s="1322"/>
      <c r="AA849" s="1322"/>
      <c r="AB849" s="1322"/>
      <c r="AC849" s="1322"/>
      <c r="AD849" s="1322"/>
      <c r="AE849" s="405">
        <f t="shared" si="12"/>
        <v>0</v>
      </c>
    </row>
    <row r="850" spans="3:31" ht="18" hidden="1" customHeight="1">
      <c r="C850" s="1323" t="str">
        <f>T(ESTIMATE!B887)</f>
        <v/>
      </c>
      <c r="D850" s="1323" t="e">
        <f>T(#REF!)</f>
        <v>#REF!</v>
      </c>
      <c r="E850" s="1323" t="e">
        <f>T(#REF!)</f>
        <v>#REF!</v>
      </c>
      <c r="F850" s="1323" t="e">
        <f>T(#REF!)</f>
        <v>#REF!</v>
      </c>
      <c r="G850" s="1323" t="e">
        <f>T(#REF!)</f>
        <v>#REF!</v>
      </c>
      <c r="H850" s="1323"/>
      <c r="I850" s="1323"/>
      <c r="J850" s="1323" t="e">
        <f>T(#REF!)</f>
        <v>#REF!</v>
      </c>
      <c r="K850" s="1323" t="e">
        <f>T(#REF!)</f>
        <v>#REF!</v>
      </c>
      <c r="L850" s="1323" t="e">
        <f>T(#REF!)</f>
        <v>#REF!</v>
      </c>
      <c r="M850" s="1323" t="e">
        <f>T(#REF!)</f>
        <v>#REF!</v>
      </c>
      <c r="N850" s="1324">
        <f>ESTIMATE!R887</f>
        <v>0</v>
      </c>
      <c r="O850" s="1324"/>
      <c r="P850" s="1324" t="str">
        <f>T(ESTIMATE!U887)</f>
        <v/>
      </c>
      <c r="Q850" s="1324"/>
      <c r="R850" s="1322"/>
      <c r="S850" s="1322"/>
      <c r="T850" s="1322"/>
      <c r="U850" s="1322"/>
      <c r="V850" s="1322"/>
      <c r="W850" s="1322"/>
      <c r="X850" s="1322"/>
      <c r="Y850" s="1322"/>
      <c r="Z850" s="1322"/>
      <c r="AA850" s="1322"/>
      <c r="AB850" s="1322"/>
      <c r="AC850" s="1322"/>
      <c r="AD850" s="1322"/>
      <c r="AE850" s="405">
        <f t="shared" si="12"/>
        <v>0</v>
      </c>
    </row>
    <row r="851" spans="3:31" ht="18" hidden="1" customHeight="1">
      <c r="C851" s="1323" t="str">
        <f>T(ESTIMATE!B888)</f>
        <v/>
      </c>
      <c r="D851" s="1323" t="e">
        <f>T(#REF!)</f>
        <v>#REF!</v>
      </c>
      <c r="E851" s="1323" t="e">
        <f>T(#REF!)</f>
        <v>#REF!</v>
      </c>
      <c r="F851" s="1323" t="e">
        <f>T(#REF!)</f>
        <v>#REF!</v>
      </c>
      <c r="G851" s="1323" t="e">
        <f>T(#REF!)</f>
        <v>#REF!</v>
      </c>
      <c r="H851" s="1323"/>
      <c r="I851" s="1323"/>
      <c r="J851" s="1323" t="e">
        <f>T(#REF!)</f>
        <v>#REF!</v>
      </c>
      <c r="K851" s="1323" t="e">
        <f>T(#REF!)</f>
        <v>#REF!</v>
      </c>
      <c r="L851" s="1323" t="e">
        <f>T(#REF!)</f>
        <v>#REF!</v>
      </c>
      <c r="M851" s="1323" t="e">
        <f>T(#REF!)</f>
        <v>#REF!</v>
      </c>
      <c r="N851" s="1324">
        <f>ESTIMATE!R888</f>
        <v>0</v>
      </c>
      <c r="O851" s="1324"/>
      <c r="P851" s="1324" t="str">
        <f>T(ESTIMATE!U888)</f>
        <v/>
      </c>
      <c r="Q851" s="1324"/>
      <c r="R851" s="1322"/>
      <c r="S851" s="1322"/>
      <c r="T851" s="1322"/>
      <c r="U851" s="1322"/>
      <c r="V851" s="1322"/>
      <c r="W851" s="1322"/>
      <c r="X851" s="1322"/>
      <c r="Y851" s="1322"/>
      <c r="Z851" s="1322"/>
      <c r="AA851" s="1322"/>
      <c r="AB851" s="1322"/>
      <c r="AC851" s="1322"/>
      <c r="AD851" s="1322"/>
      <c r="AE851" s="405">
        <f t="shared" si="12"/>
        <v>0</v>
      </c>
    </row>
    <row r="852" spans="3:31" ht="18" hidden="1" customHeight="1">
      <c r="C852" s="1323" t="str">
        <f>T(ESTIMATE!B889)</f>
        <v/>
      </c>
      <c r="D852" s="1323" t="e">
        <f>T(#REF!)</f>
        <v>#REF!</v>
      </c>
      <c r="E852" s="1323" t="e">
        <f>T(#REF!)</f>
        <v>#REF!</v>
      </c>
      <c r="F852" s="1323" t="e">
        <f>T(#REF!)</f>
        <v>#REF!</v>
      </c>
      <c r="G852" s="1323" t="e">
        <f>T(#REF!)</f>
        <v>#REF!</v>
      </c>
      <c r="H852" s="1323"/>
      <c r="I852" s="1323"/>
      <c r="J852" s="1323" t="e">
        <f>T(#REF!)</f>
        <v>#REF!</v>
      </c>
      <c r="K852" s="1323" t="e">
        <f>T(#REF!)</f>
        <v>#REF!</v>
      </c>
      <c r="L852" s="1323" t="e">
        <f>T(#REF!)</f>
        <v>#REF!</v>
      </c>
      <c r="M852" s="1323" t="e">
        <f>T(#REF!)</f>
        <v>#REF!</v>
      </c>
      <c r="N852" s="1324">
        <f>ESTIMATE!R889</f>
        <v>0</v>
      </c>
      <c r="O852" s="1324"/>
      <c r="P852" s="1324" t="str">
        <f>T(ESTIMATE!U889)</f>
        <v/>
      </c>
      <c r="Q852" s="1324"/>
      <c r="R852" s="1322"/>
      <c r="S852" s="1322"/>
      <c r="T852" s="1322"/>
      <c r="U852" s="1322"/>
      <c r="V852" s="1322"/>
      <c r="W852" s="1322"/>
      <c r="X852" s="1322"/>
      <c r="Y852" s="1322"/>
      <c r="Z852" s="1322"/>
      <c r="AA852" s="1322"/>
      <c r="AB852" s="1322"/>
      <c r="AC852" s="1322"/>
      <c r="AD852" s="1322"/>
      <c r="AE852" s="405">
        <f t="shared" si="12"/>
        <v>0</v>
      </c>
    </row>
    <row r="853" spans="3:31" ht="18" hidden="1" customHeight="1">
      <c r="C853" s="1323" t="str">
        <f>T(ESTIMATE!B890)</f>
        <v/>
      </c>
      <c r="D853" s="1323" t="e">
        <f>T(#REF!)</f>
        <v>#REF!</v>
      </c>
      <c r="E853" s="1323" t="e">
        <f>T(#REF!)</f>
        <v>#REF!</v>
      </c>
      <c r="F853" s="1323" t="e">
        <f>T(#REF!)</f>
        <v>#REF!</v>
      </c>
      <c r="G853" s="1323" t="e">
        <f>T(#REF!)</f>
        <v>#REF!</v>
      </c>
      <c r="H853" s="1323"/>
      <c r="I853" s="1323"/>
      <c r="J853" s="1323" t="e">
        <f>T(#REF!)</f>
        <v>#REF!</v>
      </c>
      <c r="K853" s="1323" t="e">
        <f>T(#REF!)</f>
        <v>#REF!</v>
      </c>
      <c r="L853" s="1323" t="e">
        <f>T(#REF!)</f>
        <v>#REF!</v>
      </c>
      <c r="M853" s="1323" t="e">
        <f>T(#REF!)</f>
        <v>#REF!</v>
      </c>
      <c r="N853" s="1324">
        <f>ESTIMATE!R890</f>
        <v>0</v>
      </c>
      <c r="O853" s="1324"/>
      <c r="P853" s="1324" t="str">
        <f>T(ESTIMATE!U890)</f>
        <v/>
      </c>
      <c r="Q853" s="1324"/>
      <c r="R853" s="1322"/>
      <c r="S853" s="1322"/>
      <c r="T853" s="1322"/>
      <c r="U853" s="1322"/>
      <c r="V853" s="1322"/>
      <c r="W853" s="1322"/>
      <c r="X853" s="1322"/>
      <c r="Y853" s="1322"/>
      <c r="Z853" s="1322"/>
      <c r="AA853" s="1322"/>
      <c r="AB853" s="1322"/>
      <c r="AC853" s="1322"/>
      <c r="AD853" s="1322"/>
      <c r="AE853" s="405">
        <f t="shared" si="12"/>
        <v>0</v>
      </c>
    </row>
    <row r="854" spans="3:31" ht="18" hidden="1" customHeight="1">
      <c r="C854" s="1323" t="str">
        <f>T(ESTIMATE!B891)</f>
        <v/>
      </c>
      <c r="D854" s="1323" t="e">
        <f>T(#REF!)</f>
        <v>#REF!</v>
      </c>
      <c r="E854" s="1323" t="e">
        <f>T(#REF!)</f>
        <v>#REF!</v>
      </c>
      <c r="F854" s="1323" t="e">
        <f>T(#REF!)</f>
        <v>#REF!</v>
      </c>
      <c r="G854" s="1323" t="e">
        <f>T(#REF!)</f>
        <v>#REF!</v>
      </c>
      <c r="H854" s="1323"/>
      <c r="I854" s="1323"/>
      <c r="J854" s="1323" t="e">
        <f>T(#REF!)</f>
        <v>#REF!</v>
      </c>
      <c r="K854" s="1323" t="e">
        <f>T(#REF!)</f>
        <v>#REF!</v>
      </c>
      <c r="L854" s="1323" t="e">
        <f>T(#REF!)</f>
        <v>#REF!</v>
      </c>
      <c r="M854" s="1323" t="e">
        <f>T(#REF!)</f>
        <v>#REF!</v>
      </c>
      <c r="N854" s="1324">
        <f>ESTIMATE!R891</f>
        <v>0</v>
      </c>
      <c r="O854" s="1324"/>
      <c r="P854" s="1324" t="str">
        <f>T(ESTIMATE!U891)</f>
        <v/>
      </c>
      <c r="Q854" s="1324"/>
      <c r="R854" s="1322"/>
      <c r="S854" s="1322"/>
      <c r="T854" s="1322"/>
      <c r="U854" s="1322"/>
      <c r="V854" s="1322"/>
      <c r="W854" s="1322"/>
      <c r="X854" s="1322"/>
      <c r="Y854" s="1322"/>
      <c r="Z854" s="1322"/>
      <c r="AA854" s="1322"/>
      <c r="AB854" s="1322"/>
      <c r="AC854" s="1322"/>
      <c r="AD854" s="1322"/>
      <c r="AE854" s="405">
        <f t="shared" si="12"/>
        <v>0</v>
      </c>
    </row>
    <row r="855" spans="3:31" ht="18" hidden="1" customHeight="1">
      <c r="C855" s="1323" t="str">
        <f>T(ESTIMATE!B892)</f>
        <v/>
      </c>
      <c r="D855" s="1323" t="e">
        <f>T(#REF!)</f>
        <v>#REF!</v>
      </c>
      <c r="E855" s="1323" t="e">
        <f>T(#REF!)</f>
        <v>#REF!</v>
      </c>
      <c r="F855" s="1323" t="e">
        <f>T(#REF!)</f>
        <v>#REF!</v>
      </c>
      <c r="G855" s="1323" t="e">
        <f>T(#REF!)</f>
        <v>#REF!</v>
      </c>
      <c r="H855" s="1323"/>
      <c r="I855" s="1323"/>
      <c r="J855" s="1323" t="e">
        <f>T(#REF!)</f>
        <v>#REF!</v>
      </c>
      <c r="K855" s="1323" t="e">
        <f>T(#REF!)</f>
        <v>#REF!</v>
      </c>
      <c r="L855" s="1323" t="e">
        <f>T(#REF!)</f>
        <v>#REF!</v>
      </c>
      <c r="M855" s="1323" t="e">
        <f>T(#REF!)</f>
        <v>#REF!</v>
      </c>
      <c r="N855" s="1324">
        <f>ESTIMATE!R892</f>
        <v>0</v>
      </c>
      <c r="O855" s="1324"/>
      <c r="P855" s="1324" t="str">
        <f>T(ESTIMATE!U892)</f>
        <v/>
      </c>
      <c r="Q855" s="1324"/>
      <c r="R855" s="1322"/>
      <c r="S855" s="1322"/>
      <c r="T855" s="1322"/>
      <c r="U855" s="1322"/>
      <c r="V855" s="1322"/>
      <c r="W855" s="1322"/>
      <c r="X855" s="1322"/>
      <c r="Y855" s="1322"/>
      <c r="Z855" s="1322"/>
      <c r="AA855" s="1322"/>
      <c r="AB855" s="1322"/>
      <c r="AC855" s="1322"/>
      <c r="AD855" s="1322"/>
      <c r="AE855" s="405">
        <f t="shared" si="12"/>
        <v>0</v>
      </c>
    </row>
    <row r="856" spans="3:31" ht="18" hidden="1" customHeight="1">
      <c r="C856" s="1323" t="str">
        <f>T(ESTIMATE!B893)</f>
        <v/>
      </c>
      <c r="D856" s="1323" t="e">
        <f>T(#REF!)</f>
        <v>#REF!</v>
      </c>
      <c r="E856" s="1323" t="e">
        <f>T(#REF!)</f>
        <v>#REF!</v>
      </c>
      <c r="F856" s="1323" t="e">
        <f>T(#REF!)</f>
        <v>#REF!</v>
      </c>
      <c r="G856" s="1323" t="e">
        <f>T(#REF!)</f>
        <v>#REF!</v>
      </c>
      <c r="H856" s="1323"/>
      <c r="I856" s="1323"/>
      <c r="J856" s="1323" t="e">
        <f>T(#REF!)</f>
        <v>#REF!</v>
      </c>
      <c r="K856" s="1323" t="e">
        <f>T(#REF!)</f>
        <v>#REF!</v>
      </c>
      <c r="L856" s="1323" t="e">
        <f>T(#REF!)</f>
        <v>#REF!</v>
      </c>
      <c r="M856" s="1323" t="e">
        <f>T(#REF!)</f>
        <v>#REF!</v>
      </c>
      <c r="N856" s="1324">
        <f>ESTIMATE!R893</f>
        <v>0</v>
      </c>
      <c r="O856" s="1324"/>
      <c r="P856" s="1324" t="str">
        <f>T(ESTIMATE!U893)</f>
        <v/>
      </c>
      <c r="Q856" s="1324"/>
      <c r="R856" s="1322"/>
      <c r="S856" s="1322"/>
      <c r="T856" s="1322"/>
      <c r="U856" s="1322"/>
      <c r="V856" s="1322"/>
      <c r="W856" s="1322"/>
      <c r="X856" s="1322"/>
      <c r="Y856" s="1322"/>
      <c r="Z856" s="1322"/>
      <c r="AA856" s="1322"/>
      <c r="AB856" s="1322"/>
      <c r="AC856" s="1322"/>
      <c r="AD856" s="1322"/>
      <c r="AE856" s="405">
        <f t="shared" si="12"/>
        <v>0</v>
      </c>
    </row>
    <row r="857" spans="3:31" ht="18" hidden="1" customHeight="1">
      <c r="C857" s="1323" t="str">
        <f>T(ESTIMATE!B894)</f>
        <v/>
      </c>
      <c r="D857" s="1323" t="e">
        <f>T(#REF!)</f>
        <v>#REF!</v>
      </c>
      <c r="E857" s="1323" t="e">
        <f>T(#REF!)</f>
        <v>#REF!</v>
      </c>
      <c r="F857" s="1323" t="e">
        <f>T(#REF!)</f>
        <v>#REF!</v>
      </c>
      <c r="G857" s="1323" t="e">
        <f>T(#REF!)</f>
        <v>#REF!</v>
      </c>
      <c r="H857" s="1323"/>
      <c r="I857" s="1323"/>
      <c r="J857" s="1323" t="e">
        <f>T(#REF!)</f>
        <v>#REF!</v>
      </c>
      <c r="K857" s="1323" t="e">
        <f>T(#REF!)</f>
        <v>#REF!</v>
      </c>
      <c r="L857" s="1323" t="e">
        <f>T(#REF!)</f>
        <v>#REF!</v>
      </c>
      <c r="M857" s="1323" t="e">
        <f>T(#REF!)</f>
        <v>#REF!</v>
      </c>
      <c r="N857" s="1324">
        <f>ESTIMATE!R894</f>
        <v>0</v>
      </c>
      <c r="O857" s="1324"/>
      <c r="P857" s="1324" t="str">
        <f>T(ESTIMATE!U894)</f>
        <v/>
      </c>
      <c r="Q857" s="1324"/>
      <c r="R857" s="1322"/>
      <c r="S857" s="1322"/>
      <c r="T857" s="1322"/>
      <c r="U857" s="1322"/>
      <c r="V857" s="1322"/>
      <c r="W857" s="1322"/>
      <c r="X857" s="1322"/>
      <c r="Y857" s="1322"/>
      <c r="Z857" s="1322"/>
      <c r="AA857" s="1322"/>
      <c r="AB857" s="1322"/>
      <c r="AC857" s="1322"/>
      <c r="AD857" s="1322"/>
      <c r="AE857" s="405">
        <f t="shared" si="12"/>
        <v>0</v>
      </c>
    </row>
    <row r="858" spans="3:31" ht="18" hidden="1" customHeight="1">
      <c r="C858" s="1323" t="str">
        <f>T(ESTIMATE!B895)</f>
        <v/>
      </c>
      <c r="D858" s="1323" t="e">
        <f>T(#REF!)</f>
        <v>#REF!</v>
      </c>
      <c r="E858" s="1323" t="e">
        <f>T(#REF!)</f>
        <v>#REF!</v>
      </c>
      <c r="F858" s="1323" t="e">
        <f>T(#REF!)</f>
        <v>#REF!</v>
      </c>
      <c r="G858" s="1323" t="e">
        <f>T(#REF!)</f>
        <v>#REF!</v>
      </c>
      <c r="H858" s="1323"/>
      <c r="I858" s="1323"/>
      <c r="J858" s="1323" t="e">
        <f>T(#REF!)</f>
        <v>#REF!</v>
      </c>
      <c r="K858" s="1323" t="e">
        <f>T(#REF!)</f>
        <v>#REF!</v>
      </c>
      <c r="L858" s="1323" t="e">
        <f>T(#REF!)</f>
        <v>#REF!</v>
      </c>
      <c r="M858" s="1323" t="e">
        <f>T(#REF!)</f>
        <v>#REF!</v>
      </c>
      <c r="N858" s="1324">
        <f>ESTIMATE!R895</f>
        <v>0</v>
      </c>
      <c r="O858" s="1324"/>
      <c r="P858" s="1324" t="str">
        <f>T(ESTIMATE!U895)</f>
        <v/>
      </c>
      <c r="Q858" s="1324"/>
      <c r="R858" s="1322"/>
      <c r="S858" s="1322"/>
      <c r="T858" s="1322"/>
      <c r="U858" s="1322"/>
      <c r="V858" s="1322"/>
      <c r="W858" s="1322"/>
      <c r="X858" s="1322"/>
      <c r="Y858" s="1322"/>
      <c r="Z858" s="1322"/>
      <c r="AA858" s="1322"/>
      <c r="AB858" s="1322"/>
      <c r="AC858" s="1322"/>
      <c r="AD858" s="1322"/>
      <c r="AE858" s="405">
        <f t="shared" si="12"/>
        <v>0</v>
      </c>
    </row>
    <row r="859" spans="3:31" ht="18" hidden="1" customHeight="1">
      <c r="C859" s="1323" t="str">
        <f>T(ESTIMATE!B896)</f>
        <v/>
      </c>
      <c r="D859" s="1323" t="e">
        <f>T(#REF!)</f>
        <v>#REF!</v>
      </c>
      <c r="E859" s="1323" t="e">
        <f>T(#REF!)</f>
        <v>#REF!</v>
      </c>
      <c r="F859" s="1323" t="e">
        <f>T(#REF!)</f>
        <v>#REF!</v>
      </c>
      <c r="G859" s="1323" t="e">
        <f>T(#REF!)</f>
        <v>#REF!</v>
      </c>
      <c r="H859" s="1323"/>
      <c r="I859" s="1323"/>
      <c r="J859" s="1323" t="e">
        <f>T(#REF!)</f>
        <v>#REF!</v>
      </c>
      <c r="K859" s="1323" t="e">
        <f>T(#REF!)</f>
        <v>#REF!</v>
      </c>
      <c r="L859" s="1323" t="e">
        <f>T(#REF!)</f>
        <v>#REF!</v>
      </c>
      <c r="M859" s="1323" t="e">
        <f>T(#REF!)</f>
        <v>#REF!</v>
      </c>
      <c r="N859" s="1324">
        <f>ESTIMATE!R896</f>
        <v>0</v>
      </c>
      <c r="O859" s="1324"/>
      <c r="P859" s="1324" t="str">
        <f>T(ESTIMATE!U896)</f>
        <v/>
      </c>
      <c r="Q859" s="1324"/>
      <c r="R859" s="1322"/>
      <c r="S859" s="1322"/>
      <c r="T859" s="1322"/>
      <c r="U859" s="1322"/>
      <c r="V859" s="1322"/>
      <c r="W859" s="1322"/>
      <c r="X859" s="1322"/>
      <c r="Y859" s="1322"/>
      <c r="Z859" s="1322"/>
      <c r="AA859" s="1322"/>
      <c r="AB859" s="1322"/>
      <c r="AC859" s="1322"/>
      <c r="AD859" s="1322"/>
      <c r="AE859" s="405">
        <f t="shared" si="12"/>
        <v>0</v>
      </c>
    </row>
    <row r="860" spans="3:31" ht="18" hidden="1" customHeight="1">
      <c r="C860" s="1323" t="str">
        <f>T(ESTIMATE!B897)</f>
        <v/>
      </c>
      <c r="D860" s="1323" t="e">
        <f>T(#REF!)</f>
        <v>#REF!</v>
      </c>
      <c r="E860" s="1323" t="e">
        <f>T(#REF!)</f>
        <v>#REF!</v>
      </c>
      <c r="F860" s="1323" t="e">
        <f>T(#REF!)</f>
        <v>#REF!</v>
      </c>
      <c r="G860" s="1323" t="e">
        <f>T(#REF!)</f>
        <v>#REF!</v>
      </c>
      <c r="H860" s="1323"/>
      <c r="I860" s="1323"/>
      <c r="J860" s="1323" t="e">
        <f>T(#REF!)</f>
        <v>#REF!</v>
      </c>
      <c r="K860" s="1323" t="e">
        <f>T(#REF!)</f>
        <v>#REF!</v>
      </c>
      <c r="L860" s="1323" t="e">
        <f>T(#REF!)</f>
        <v>#REF!</v>
      </c>
      <c r="M860" s="1323" t="e">
        <f>T(#REF!)</f>
        <v>#REF!</v>
      </c>
      <c r="N860" s="1324">
        <f>ESTIMATE!R897</f>
        <v>0</v>
      </c>
      <c r="O860" s="1324"/>
      <c r="P860" s="1324" t="str">
        <f>T(ESTIMATE!U897)</f>
        <v/>
      </c>
      <c r="Q860" s="1324"/>
      <c r="R860" s="1322"/>
      <c r="S860" s="1322"/>
      <c r="T860" s="1322"/>
      <c r="U860" s="1322"/>
      <c r="V860" s="1322"/>
      <c r="W860" s="1322"/>
      <c r="X860" s="1322"/>
      <c r="Y860" s="1322"/>
      <c r="Z860" s="1322"/>
      <c r="AA860" s="1322"/>
      <c r="AB860" s="1322"/>
      <c r="AC860" s="1322"/>
      <c r="AD860" s="1322"/>
      <c r="AE860" s="405">
        <f t="shared" si="12"/>
        <v>0</v>
      </c>
    </row>
    <row r="861" spans="3:31" ht="18" hidden="1" customHeight="1">
      <c r="C861" s="1323" t="str">
        <f>T(ESTIMATE!B898)</f>
        <v/>
      </c>
      <c r="D861" s="1323" t="e">
        <f>T(#REF!)</f>
        <v>#REF!</v>
      </c>
      <c r="E861" s="1323" t="e">
        <f>T(#REF!)</f>
        <v>#REF!</v>
      </c>
      <c r="F861" s="1323" t="e">
        <f>T(#REF!)</f>
        <v>#REF!</v>
      </c>
      <c r="G861" s="1323" t="e">
        <f>T(#REF!)</f>
        <v>#REF!</v>
      </c>
      <c r="H861" s="1323"/>
      <c r="I861" s="1323"/>
      <c r="J861" s="1323" t="e">
        <f>T(#REF!)</f>
        <v>#REF!</v>
      </c>
      <c r="K861" s="1323" t="e">
        <f>T(#REF!)</f>
        <v>#REF!</v>
      </c>
      <c r="L861" s="1323" t="e">
        <f>T(#REF!)</f>
        <v>#REF!</v>
      </c>
      <c r="M861" s="1323" t="e">
        <f>T(#REF!)</f>
        <v>#REF!</v>
      </c>
      <c r="N861" s="1324">
        <f>ESTIMATE!R898</f>
        <v>0</v>
      </c>
      <c r="O861" s="1324"/>
      <c r="P861" s="1324" t="str">
        <f>T(ESTIMATE!U898)</f>
        <v/>
      </c>
      <c r="Q861" s="1324"/>
      <c r="R861" s="1322"/>
      <c r="S861" s="1322"/>
      <c r="T861" s="1322"/>
      <c r="U861" s="1322"/>
      <c r="V861" s="1322"/>
      <c r="W861" s="1322"/>
      <c r="X861" s="1322"/>
      <c r="Y861" s="1322"/>
      <c r="Z861" s="1322"/>
      <c r="AA861" s="1322"/>
      <c r="AB861" s="1322"/>
      <c r="AC861" s="1322"/>
      <c r="AD861" s="1322"/>
      <c r="AE861" s="405">
        <f t="shared" si="12"/>
        <v>0</v>
      </c>
    </row>
    <row r="862" spans="3:31" ht="18" hidden="1" customHeight="1">
      <c r="C862" s="1323" t="str">
        <f>T(ESTIMATE!B899)</f>
        <v/>
      </c>
      <c r="D862" s="1323" t="e">
        <f>T(#REF!)</f>
        <v>#REF!</v>
      </c>
      <c r="E862" s="1323" t="e">
        <f>T(#REF!)</f>
        <v>#REF!</v>
      </c>
      <c r="F862" s="1323" t="e">
        <f>T(#REF!)</f>
        <v>#REF!</v>
      </c>
      <c r="G862" s="1323" t="e">
        <f>T(#REF!)</f>
        <v>#REF!</v>
      </c>
      <c r="H862" s="1323"/>
      <c r="I862" s="1323"/>
      <c r="J862" s="1323" t="e">
        <f>T(#REF!)</f>
        <v>#REF!</v>
      </c>
      <c r="K862" s="1323" t="e">
        <f>T(#REF!)</f>
        <v>#REF!</v>
      </c>
      <c r="L862" s="1323" t="e">
        <f>T(#REF!)</f>
        <v>#REF!</v>
      </c>
      <c r="M862" s="1323" t="e">
        <f>T(#REF!)</f>
        <v>#REF!</v>
      </c>
      <c r="N862" s="1324">
        <f>ESTIMATE!R899</f>
        <v>0</v>
      </c>
      <c r="O862" s="1324"/>
      <c r="P862" s="1324" t="str">
        <f>T(ESTIMATE!U899)</f>
        <v/>
      </c>
      <c r="Q862" s="1324"/>
      <c r="R862" s="1322"/>
      <c r="S862" s="1322"/>
      <c r="T862" s="1322"/>
      <c r="U862" s="1322"/>
      <c r="V862" s="1322"/>
      <c r="W862" s="1322"/>
      <c r="X862" s="1322"/>
      <c r="Y862" s="1322"/>
      <c r="Z862" s="1322"/>
      <c r="AA862" s="1322"/>
      <c r="AB862" s="1322"/>
      <c r="AC862" s="1322"/>
      <c r="AD862" s="1322"/>
      <c r="AE862" s="405">
        <f t="shared" si="12"/>
        <v>0</v>
      </c>
    </row>
    <row r="863" spans="3:31" ht="18" hidden="1" customHeight="1">
      <c r="C863" s="1323" t="str">
        <f>T(ESTIMATE!B900)</f>
        <v/>
      </c>
      <c r="D863" s="1323" t="e">
        <f>T(#REF!)</f>
        <v>#REF!</v>
      </c>
      <c r="E863" s="1323" t="e">
        <f>T(#REF!)</f>
        <v>#REF!</v>
      </c>
      <c r="F863" s="1323" t="e">
        <f>T(#REF!)</f>
        <v>#REF!</v>
      </c>
      <c r="G863" s="1323" t="e">
        <f>T(#REF!)</f>
        <v>#REF!</v>
      </c>
      <c r="H863" s="1323"/>
      <c r="I863" s="1323"/>
      <c r="J863" s="1323" t="e">
        <f>T(#REF!)</f>
        <v>#REF!</v>
      </c>
      <c r="K863" s="1323" t="e">
        <f>T(#REF!)</f>
        <v>#REF!</v>
      </c>
      <c r="L863" s="1323" t="e">
        <f>T(#REF!)</f>
        <v>#REF!</v>
      </c>
      <c r="M863" s="1323" t="e">
        <f>T(#REF!)</f>
        <v>#REF!</v>
      </c>
      <c r="N863" s="1324">
        <f>ESTIMATE!R900</f>
        <v>0</v>
      </c>
      <c r="O863" s="1324"/>
      <c r="P863" s="1324" t="str">
        <f>T(ESTIMATE!U900)</f>
        <v/>
      </c>
      <c r="Q863" s="1324"/>
      <c r="R863" s="1322"/>
      <c r="S863" s="1322"/>
      <c r="T863" s="1322"/>
      <c r="U863" s="1322"/>
      <c r="V863" s="1322"/>
      <c r="W863" s="1322"/>
      <c r="X863" s="1322"/>
      <c r="Y863" s="1322"/>
      <c r="Z863" s="1322"/>
      <c r="AA863" s="1322"/>
      <c r="AB863" s="1322"/>
      <c r="AC863" s="1322"/>
      <c r="AD863" s="1322"/>
      <c r="AE863" s="405">
        <f t="shared" ref="AE863:AE926" si="13">N863</f>
        <v>0</v>
      </c>
    </row>
    <row r="864" spans="3:31" ht="18" hidden="1" customHeight="1">
      <c r="C864" s="1323" t="str">
        <f>T(ESTIMATE!B901)</f>
        <v/>
      </c>
      <c r="D864" s="1323" t="e">
        <f>T(#REF!)</f>
        <v>#REF!</v>
      </c>
      <c r="E864" s="1323" t="e">
        <f>T(#REF!)</f>
        <v>#REF!</v>
      </c>
      <c r="F864" s="1323" t="e">
        <f>T(#REF!)</f>
        <v>#REF!</v>
      </c>
      <c r="G864" s="1323" t="e">
        <f>T(#REF!)</f>
        <v>#REF!</v>
      </c>
      <c r="H864" s="1323"/>
      <c r="I864" s="1323"/>
      <c r="J864" s="1323" t="e">
        <f>T(#REF!)</f>
        <v>#REF!</v>
      </c>
      <c r="K864" s="1323" t="e">
        <f>T(#REF!)</f>
        <v>#REF!</v>
      </c>
      <c r="L864" s="1323" t="e">
        <f>T(#REF!)</f>
        <v>#REF!</v>
      </c>
      <c r="M864" s="1323" t="e">
        <f>T(#REF!)</f>
        <v>#REF!</v>
      </c>
      <c r="N864" s="1324">
        <f>ESTIMATE!R901</f>
        <v>0</v>
      </c>
      <c r="O864" s="1324"/>
      <c r="P864" s="1324" t="str">
        <f>T(ESTIMATE!U901)</f>
        <v/>
      </c>
      <c r="Q864" s="1324"/>
      <c r="R864" s="1322"/>
      <c r="S864" s="1322"/>
      <c r="T864" s="1322"/>
      <c r="U864" s="1322"/>
      <c r="V864" s="1322"/>
      <c r="W864" s="1322"/>
      <c r="X864" s="1322"/>
      <c r="Y864" s="1322"/>
      <c r="Z864" s="1322"/>
      <c r="AA864" s="1322"/>
      <c r="AB864" s="1322"/>
      <c r="AC864" s="1322"/>
      <c r="AD864" s="1322"/>
      <c r="AE864" s="405">
        <f t="shared" si="13"/>
        <v>0</v>
      </c>
    </row>
    <row r="865" spans="3:31" ht="18" hidden="1" customHeight="1">
      <c r="C865" s="1323" t="str">
        <f>T(ESTIMATE!B902)</f>
        <v/>
      </c>
      <c r="D865" s="1323" t="e">
        <f>T(#REF!)</f>
        <v>#REF!</v>
      </c>
      <c r="E865" s="1323" t="e">
        <f>T(#REF!)</f>
        <v>#REF!</v>
      </c>
      <c r="F865" s="1323" t="e">
        <f>T(#REF!)</f>
        <v>#REF!</v>
      </c>
      <c r="G865" s="1323" t="e">
        <f>T(#REF!)</f>
        <v>#REF!</v>
      </c>
      <c r="H865" s="1323"/>
      <c r="I865" s="1323"/>
      <c r="J865" s="1323" t="e">
        <f>T(#REF!)</f>
        <v>#REF!</v>
      </c>
      <c r="K865" s="1323" t="e">
        <f>T(#REF!)</f>
        <v>#REF!</v>
      </c>
      <c r="L865" s="1323" t="e">
        <f>T(#REF!)</f>
        <v>#REF!</v>
      </c>
      <c r="M865" s="1323" t="e">
        <f>T(#REF!)</f>
        <v>#REF!</v>
      </c>
      <c r="N865" s="1324">
        <f>ESTIMATE!R902</f>
        <v>0</v>
      </c>
      <c r="O865" s="1324"/>
      <c r="P865" s="1324" t="str">
        <f>T(ESTIMATE!U902)</f>
        <v/>
      </c>
      <c r="Q865" s="1324"/>
      <c r="R865" s="1322"/>
      <c r="S865" s="1322"/>
      <c r="T865" s="1322"/>
      <c r="U865" s="1322"/>
      <c r="V865" s="1322"/>
      <c r="W865" s="1322"/>
      <c r="X865" s="1322"/>
      <c r="Y865" s="1322"/>
      <c r="Z865" s="1322"/>
      <c r="AA865" s="1322"/>
      <c r="AB865" s="1322"/>
      <c r="AC865" s="1322"/>
      <c r="AD865" s="1322"/>
      <c r="AE865" s="405">
        <f t="shared" si="13"/>
        <v>0</v>
      </c>
    </row>
    <row r="866" spans="3:31" ht="18" hidden="1" customHeight="1">
      <c r="C866" s="1323" t="str">
        <f>T(ESTIMATE!B903)</f>
        <v/>
      </c>
      <c r="D866" s="1323" t="e">
        <f>T(#REF!)</f>
        <v>#REF!</v>
      </c>
      <c r="E866" s="1323" t="e">
        <f>T(#REF!)</f>
        <v>#REF!</v>
      </c>
      <c r="F866" s="1323" t="e">
        <f>T(#REF!)</f>
        <v>#REF!</v>
      </c>
      <c r="G866" s="1323" t="e">
        <f>T(#REF!)</f>
        <v>#REF!</v>
      </c>
      <c r="H866" s="1323"/>
      <c r="I866" s="1323"/>
      <c r="J866" s="1323" t="e">
        <f>T(#REF!)</f>
        <v>#REF!</v>
      </c>
      <c r="K866" s="1323" t="e">
        <f>T(#REF!)</f>
        <v>#REF!</v>
      </c>
      <c r="L866" s="1323" t="e">
        <f>T(#REF!)</f>
        <v>#REF!</v>
      </c>
      <c r="M866" s="1323" t="e">
        <f>T(#REF!)</f>
        <v>#REF!</v>
      </c>
      <c r="N866" s="1324">
        <f>ESTIMATE!R903</f>
        <v>0</v>
      </c>
      <c r="O866" s="1324"/>
      <c r="P866" s="1324" t="str">
        <f>T(ESTIMATE!U903)</f>
        <v/>
      </c>
      <c r="Q866" s="1324"/>
      <c r="R866" s="1322"/>
      <c r="S866" s="1322"/>
      <c r="T866" s="1322"/>
      <c r="U866" s="1322"/>
      <c r="V866" s="1322"/>
      <c r="W866" s="1322"/>
      <c r="X866" s="1322"/>
      <c r="Y866" s="1322"/>
      <c r="Z866" s="1322"/>
      <c r="AA866" s="1322"/>
      <c r="AB866" s="1322"/>
      <c r="AC866" s="1322"/>
      <c r="AD866" s="1322"/>
      <c r="AE866" s="405">
        <f t="shared" si="13"/>
        <v>0</v>
      </c>
    </row>
    <row r="867" spans="3:31" ht="18" hidden="1" customHeight="1">
      <c r="C867" s="1323" t="str">
        <f>T(ESTIMATE!B904)</f>
        <v/>
      </c>
      <c r="D867" s="1323" t="e">
        <f>T(#REF!)</f>
        <v>#REF!</v>
      </c>
      <c r="E867" s="1323" t="e">
        <f>T(#REF!)</f>
        <v>#REF!</v>
      </c>
      <c r="F867" s="1323" t="e">
        <f>T(#REF!)</f>
        <v>#REF!</v>
      </c>
      <c r="G867" s="1323" t="e">
        <f>T(#REF!)</f>
        <v>#REF!</v>
      </c>
      <c r="H867" s="1323"/>
      <c r="I867" s="1323"/>
      <c r="J867" s="1323" t="e">
        <f>T(#REF!)</f>
        <v>#REF!</v>
      </c>
      <c r="K867" s="1323" t="e">
        <f>T(#REF!)</f>
        <v>#REF!</v>
      </c>
      <c r="L867" s="1323" t="e">
        <f>T(#REF!)</f>
        <v>#REF!</v>
      </c>
      <c r="M867" s="1323" t="e">
        <f>T(#REF!)</f>
        <v>#REF!</v>
      </c>
      <c r="N867" s="1324">
        <f>ESTIMATE!R904</f>
        <v>0</v>
      </c>
      <c r="O867" s="1324"/>
      <c r="P867" s="1324" t="str">
        <f>T(ESTIMATE!U904)</f>
        <v/>
      </c>
      <c r="Q867" s="1324"/>
      <c r="R867" s="1322"/>
      <c r="S867" s="1322"/>
      <c r="T867" s="1322"/>
      <c r="U867" s="1322"/>
      <c r="V867" s="1322"/>
      <c r="W867" s="1322"/>
      <c r="X867" s="1322"/>
      <c r="Y867" s="1322"/>
      <c r="Z867" s="1322"/>
      <c r="AA867" s="1322"/>
      <c r="AB867" s="1322"/>
      <c r="AC867" s="1322"/>
      <c r="AD867" s="1322"/>
      <c r="AE867" s="405">
        <f t="shared" si="13"/>
        <v>0</v>
      </c>
    </row>
    <row r="868" spans="3:31" ht="18" hidden="1" customHeight="1">
      <c r="C868" s="1325" t="str">
        <f>T(ESTIMATE!B905)</f>
        <v/>
      </c>
      <c r="D868" s="1325" t="e">
        <f>T(#REF!)</f>
        <v>#REF!</v>
      </c>
      <c r="E868" s="1325" t="e">
        <f>T(#REF!)</f>
        <v>#REF!</v>
      </c>
      <c r="F868" s="1325" t="e">
        <f>T(#REF!)</f>
        <v>#REF!</v>
      </c>
      <c r="G868" s="1325" t="e">
        <f>T(#REF!)</f>
        <v>#REF!</v>
      </c>
      <c r="H868" s="1325"/>
      <c r="I868" s="1325"/>
      <c r="J868" s="1325" t="e">
        <f>T(#REF!)</f>
        <v>#REF!</v>
      </c>
      <c r="K868" s="1325" t="e">
        <f>T(#REF!)</f>
        <v>#REF!</v>
      </c>
      <c r="L868" s="1325" t="e">
        <f>T(#REF!)</f>
        <v>#REF!</v>
      </c>
      <c r="M868" s="1325" t="e">
        <f>T(#REF!)</f>
        <v>#REF!</v>
      </c>
      <c r="N868" s="1326">
        <f>ESTIMATE!R905</f>
        <v>0</v>
      </c>
      <c r="O868" s="1326"/>
      <c r="P868" s="1326" t="str">
        <f>T(ESTIMATE!U905)</f>
        <v/>
      </c>
      <c r="Q868" s="1326"/>
      <c r="R868" s="1327"/>
      <c r="S868" s="1327"/>
      <c r="T868" s="1327"/>
      <c r="U868" s="1327"/>
      <c r="V868" s="1327"/>
      <c r="W868" s="1327"/>
      <c r="X868" s="1327"/>
      <c r="Y868" s="1327"/>
      <c r="Z868" s="1327"/>
      <c r="AA868" s="1327"/>
      <c r="AB868" s="1327"/>
      <c r="AC868" s="1327"/>
      <c r="AD868" s="1327"/>
      <c r="AE868" s="405">
        <f t="shared" si="13"/>
        <v>0</v>
      </c>
    </row>
    <row r="869" spans="3:31" ht="18" hidden="1" customHeight="1">
      <c r="C869" s="598"/>
      <c r="D869" s="599"/>
      <c r="E869" s="599"/>
      <c r="F869" s="599"/>
      <c r="G869" s="599"/>
      <c r="H869" s="599"/>
      <c r="I869" s="599"/>
      <c r="J869" s="599"/>
      <c r="K869" s="599"/>
      <c r="L869" s="599"/>
      <c r="M869" s="599"/>
      <c r="N869" s="1357">
        <f>N828</f>
        <v>0</v>
      </c>
      <c r="O869" s="1357"/>
      <c r="P869" s="1358"/>
      <c r="Q869" s="1359"/>
      <c r="R869" s="600"/>
      <c r="S869" s="600"/>
      <c r="T869" s="600"/>
      <c r="U869" s="600"/>
      <c r="V869" s="600"/>
      <c r="W869" s="600"/>
      <c r="X869" s="600"/>
      <c r="Y869" s="600"/>
      <c r="Z869" s="600"/>
      <c r="AA869" s="600"/>
      <c r="AB869" s="600"/>
      <c r="AC869" s="600"/>
      <c r="AD869" s="601"/>
      <c r="AE869" s="405">
        <f t="shared" si="13"/>
        <v>0</v>
      </c>
    </row>
    <row r="870" spans="3:31" ht="22" hidden="1" customHeight="1">
      <c r="C870" s="1333" t="str">
        <f>T(ESTIMATE!B910)</f>
        <v>DRYWALL</v>
      </c>
      <c r="D870" s="1333" t="e">
        <f>T(#REF!)</f>
        <v>#REF!</v>
      </c>
      <c r="E870" s="1333" t="e">
        <f>T(#REF!)</f>
        <v>#REF!</v>
      </c>
      <c r="F870" s="1333" t="e">
        <f>T(#REF!)</f>
        <v>#REF!</v>
      </c>
      <c r="G870" s="1333" t="e">
        <f>T(#REF!)</f>
        <v>#REF!</v>
      </c>
      <c r="H870" s="1333"/>
      <c r="I870" s="1333"/>
      <c r="J870" s="1333" t="e">
        <f>T(#REF!)</f>
        <v>#REF!</v>
      </c>
      <c r="K870" s="1333" t="e">
        <f>T(#REF!)</f>
        <v>#REF!</v>
      </c>
      <c r="L870" s="1333" t="e">
        <f>T(#REF!)</f>
        <v>#REF!</v>
      </c>
      <c r="M870" s="1334" t="e">
        <f>T(#REF!)</f>
        <v>#REF!</v>
      </c>
      <c r="N870" s="1331">
        <f>SUM(N871:O910)</f>
        <v>0</v>
      </c>
      <c r="O870" s="1332"/>
      <c r="P870" s="1328"/>
      <c r="Q870" s="1330"/>
      <c r="R870" s="1328"/>
      <c r="S870" s="1329"/>
      <c r="T870" s="1329"/>
      <c r="U870" s="1329"/>
      <c r="V870" s="1329"/>
      <c r="W870" s="1329"/>
      <c r="X870" s="1329"/>
      <c r="Y870" s="1329"/>
      <c r="Z870" s="1329"/>
      <c r="AA870" s="1329"/>
      <c r="AB870" s="1329"/>
      <c r="AC870" s="1329"/>
      <c r="AD870" s="1329"/>
      <c r="AE870" s="405">
        <f t="shared" si="13"/>
        <v>0</v>
      </c>
    </row>
    <row r="871" spans="3:31" ht="18" hidden="1" customHeight="1">
      <c r="C871" s="1323" t="str">
        <f>T(ESTIMATE!B911)</f>
        <v>Drywall bid/allowance, case by case</v>
      </c>
      <c r="D871" s="1323" t="e">
        <f>T(#REF!)</f>
        <v>#REF!</v>
      </c>
      <c r="E871" s="1323" t="e">
        <f>T(#REF!)</f>
        <v>#REF!</v>
      </c>
      <c r="F871" s="1323" t="e">
        <f>T(#REF!)</f>
        <v>#REF!</v>
      </c>
      <c r="G871" s="1323" t="e">
        <f>T(#REF!)</f>
        <v>#REF!</v>
      </c>
      <c r="H871" s="1323"/>
      <c r="I871" s="1323"/>
      <c r="J871" s="1323" t="e">
        <f>T(#REF!)</f>
        <v>#REF!</v>
      </c>
      <c r="K871" s="1323" t="e">
        <f>T(#REF!)</f>
        <v>#REF!</v>
      </c>
      <c r="L871" s="1323" t="e">
        <f>T(#REF!)</f>
        <v>#REF!</v>
      </c>
      <c r="M871" s="1323" t="e">
        <f>T(#REF!)</f>
        <v>#REF!</v>
      </c>
      <c r="N871" s="1324">
        <f>ESTIMATE!R911</f>
        <v>0</v>
      </c>
      <c r="O871" s="1324"/>
      <c r="P871" s="1324" t="str">
        <f>T(ESTIMATE!U911)</f>
        <v/>
      </c>
      <c r="Q871" s="1324"/>
      <c r="R871" s="1322"/>
      <c r="S871" s="1322"/>
      <c r="T871" s="1322"/>
      <c r="U871" s="1322"/>
      <c r="V871" s="1322"/>
      <c r="W871" s="1322"/>
      <c r="X871" s="1322"/>
      <c r="Y871" s="1322"/>
      <c r="Z871" s="1322"/>
      <c r="AA871" s="1322"/>
      <c r="AB871" s="1322"/>
      <c r="AC871" s="1322"/>
      <c r="AD871" s="1322"/>
      <c r="AE871" s="405">
        <f t="shared" si="13"/>
        <v>0</v>
      </c>
    </row>
    <row r="872" spans="3:31" ht="18" hidden="1" customHeight="1">
      <c r="C872" s="1323" t="str">
        <f>T(ESTIMATE!B912)</f>
        <v>Drywall Wall Partitions</v>
      </c>
      <c r="D872" s="1323" t="e">
        <f>T(#REF!)</f>
        <v>#REF!</v>
      </c>
      <c r="E872" s="1323" t="e">
        <f>T(#REF!)</f>
        <v>#REF!</v>
      </c>
      <c r="F872" s="1323" t="e">
        <f>T(#REF!)</f>
        <v>#REF!</v>
      </c>
      <c r="G872" s="1323" t="e">
        <f>T(#REF!)</f>
        <v>#REF!</v>
      </c>
      <c r="H872" s="1323"/>
      <c r="I872" s="1323"/>
      <c r="J872" s="1323" t="e">
        <f>T(#REF!)</f>
        <v>#REF!</v>
      </c>
      <c r="K872" s="1323" t="e">
        <f>T(#REF!)</f>
        <v>#REF!</v>
      </c>
      <c r="L872" s="1323" t="e">
        <f>T(#REF!)</f>
        <v>#REF!</v>
      </c>
      <c r="M872" s="1323" t="e">
        <f>T(#REF!)</f>
        <v>#REF!</v>
      </c>
      <c r="N872" s="1324">
        <f>ESTIMATE!R912</f>
        <v>0</v>
      </c>
      <c r="O872" s="1324"/>
      <c r="P872" s="1324" t="str">
        <f>T(ESTIMATE!U912)</f>
        <v/>
      </c>
      <c r="Q872" s="1324"/>
      <c r="R872" s="1322"/>
      <c r="S872" s="1322"/>
      <c r="T872" s="1322"/>
      <c r="U872" s="1322"/>
      <c r="V872" s="1322"/>
      <c r="W872" s="1322"/>
      <c r="X872" s="1322"/>
      <c r="Y872" s="1322"/>
      <c r="Z872" s="1322"/>
      <c r="AA872" s="1322"/>
      <c r="AB872" s="1322"/>
      <c r="AC872" s="1322"/>
      <c r="AD872" s="1322"/>
      <c r="AE872" s="405">
        <f t="shared" si="13"/>
        <v>0</v>
      </c>
    </row>
    <row r="873" spans="3:31" ht="18" hidden="1" customHeight="1">
      <c r="C873" s="1323" t="str">
        <f>T(ESTIMATE!B913)</f>
        <v>Exterior partition, 4" studs, insulation, sheathing</v>
      </c>
      <c r="D873" s="1323" t="e">
        <f>T(#REF!)</f>
        <v>#REF!</v>
      </c>
      <c r="E873" s="1323" t="e">
        <f>T(#REF!)</f>
        <v>#REF!</v>
      </c>
      <c r="F873" s="1323" t="e">
        <f>T(#REF!)</f>
        <v>#REF!</v>
      </c>
      <c r="G873" s="1323" t="e">
        <f>T(#REF!)</f>
        <v>#REF!</v>
      </c>
      <c r="H873" s="1323"/>
      <c r="I873" s="1323"/>
      <c r="J873" s="1323" t="e">
        <f>T(#REF!)</f>
        <v>#REF!</v>
      </c>
      <c r="K873" s="1323" t="e">
        <f>T(#REF!)</f>
        <v>#REF!</v>
      </c>
      <c r="L873" s="1323" t="e">
        <f>T(#REF!)</f>
        <v>#REF!</v>
      </c>
      <c r="M873" s="1323" t="e">
        <f>T(#REF!)</f>
        <v>#REF!</v>
      </c>
      <c r="N873" s="1324">
        <f>ESTIMATE!R913</f>
        <v>0</v>
      </c>
      <c r="O873" s="1324"/>
      <c r="P873" s="1324" t="str">
        <f>T(ESTIMATE!U913)</f>
        <v>sf</v>
      </c>
      <c r="Q873" s="1324"/>
      <c r="R873" s="1322"/>
      <c r="S873" s="1322"/>
      <c r="T873" s="1322"/>
      <c r="U873" s="1322"/>
      <c r="V873" s="1322"/>
      <c r="W873" s="1322"/>
      <c r="X873" s="1322"/>
      <c r="Y873" s="1322"/>
      <c r="Z873" s="1322"/>
      <c r="AA873" s="1322"/>
      <c r="AB873" s="1322"/>
      <c r="AC873" s="1322"/>
      <c r="AD873" s="1322"/>
      <c r="AE873" s="405">
        <f t="shared" si="13"/>
        <v>0</v>
      </c>
    </row>
    <row r="874" spans="3:31" ht="18" hidden="1" customHeight="1">
      <c r="C874" s="1323" t="str">
        <f>T(ESTIMATE!B914)</f>
        <v>Exterior partition, 6" studs, insulation, sheathing</v>
      </c>
      <c r="D874" s="1323" t="e">
        <f>T(#REF!)</f>
        <v>#REF!</v>
      </c>
      <c r="E874" s="1323" t="e">
        <f>T(#REF!)</f>
        <v>#REF!</v>
      </c>
      <c r="F874" s="1323" t="e">
        <f>T(#REF!)</f>
        <v>#REF!</v>
      </c>
      <c r="G874" s="1323" t="e">
        <f>T(#REF!)</f>
        <v>#REF!</v>
      </c>
      <c r="H874" s="1323"/>
      <c r="I874" s="1323"/>
      <c r="J874" s="1323" t="e">
        <f>T(#REF!)</f>
        <v>#REF!</v>
      </c>
      <c r="K874" s="1323" t="e">
        <f>T(#REF!)</f>
        <v>#REF!</v>
      </c>
      <c r="L874" s="1323" t="e">
        <f>T(#REF!)</f>
        <v>#REF!</v>
      </c>
      <c r="M874" s="1323" t="e">
        <f>T(#REF!)</f>
        <v>#REF!</v>
      </c>
      <c r="N874" s="1324">
        <f>ESTIMATE!R914</f>
        <v>0</v>
      </c>
      <c r="O874" s="1324"/>
      <c r="P874" s="1324" t="str">
        <f>T(ESTIMATE!U914)</f>
        <v>sf</v>
      </c>
      <c r="Q874" s="1324"/>
      <c r="R874" s="1322"/>
      <c r="S874" s="1322"/>
      <c r="T874" s="1322"/>
      <c r="U874" s="1322"/>
      <c r="V874" s="1322"/>
      <c r="W874" s="1322"/>
      <c r="X874" s="1322"/>
      <c r="Y874" s="1322"/>
      <c r="Z874" s="1322"/>
      <c r="AA874" s="1322"/>
      <c r="AB874" s="1322"/>
      <c r="AC874" s="1322"/>
      <c r="AD874" s="1322"/>
      <c r="AE874" s="405">
        <f t="shared" si="13"/>
        <v>0</v>
      </c>
    </row>
    <row r="875" spans="3:31" ht="18" hidden="1" customHeight="1">
      <c r="C875" s="1323" t="str">
        <f>T(ESTIMATE!B915)</f>
        <v>Interior partition, non-rated, gyp one side</v>
      </c>
      <c r="D875" s="1323" t="e">
        <f>T(#REF!)</f>
        <v>#REF!</v>
      </c>
      <c r="E875" s="1323" t="e">
        <f>T(#REF!)</f>
        <v>#REF!</v>
      </c>
      <c r="F875" s="1323" t="e">
        <f>T(#REF!)</f>
        <v>#REF!</v>
      </c>
      <c r="G875" s="1323" t="e">
        <f>T(#REF!)</f>
        <v>#REF!</v>
      </c>
      <c r="H875" s="1323"/>
      <c r="I875" s="1323"/>
      <c r="J875" s="1323" t="e">
        <f>T(#REF!)</f>
        <v>#REF!</v>
      </c>
      <c r="K875" s="1323" t="e">
        <f>T(#REF!)</f>
        <v>#REF!</v>
      </c>
      <c r="L875" s="1323" t="e">
        <f>T(#REF!)</f>
        <v>#REF!</v>
      </c>
      <c r="M875" s="1323" t="e">
        <f>T(#REF!)</f>
        <v>#REF!</v>
      </c>
      <c r="N875" s="1324">
        <f>ESTIMATE!R915</f>
        <v>0</v>
      </c>
      <c r="O875" s="1324"/>
      <c r="P875" s="1324" t="str">
        <f>T(ESTIMATE!U915)</f>
        <v>sf</v>
      </c>
      <c r="Q875" s="1324"/>
      <c r="R875" s="1322"/>
      <c r="S875" s="1322"/>
      <c r="T875" s="1322"/>
      <c r="U875" s="1322"/>
      <c r="V875" s="1322"/>
      <c r="W875" s="1322"/>
      <c r="X875" s="1322"/>
      <c r="Y875" s="1322"/>
      <c r="Z875" s="1322"/>
      <c r="AA875" s="1322"/>
      <c r="AB875" s="1322"/>
      <c r="AC875" s="1322"/>
      <c r="AD875" s="1322"/>
      <c r="AE875" s="405">
        <f t="shared" si="13"/>
        <v>0</v>
      </c>
    </row>
    <row r="876" spans="3:31" ht="18" hidden="1" customHeight="1">
      <c r="C876" s="1323" t="str">
        <f>T(ESTIMATE!B916)</f>
        <v>Interior partition, non-rated, gyp both sides</v>
      </c>
      <c r="D876" s="1323" t="e">
        <f>T(#REF!)</f>
        <v>#REF!</v>
      </c>
      <c r="E876" s="1323" t="e">
        <f>T(#REF!)</f>
        <v>#REF!</v>
      </c>
      <c r="F876" s="1323" t="e">
        <f>T(#REF!)</f>
        <v>#REF!</v>
      </c>
      <c r="G876" s="1323" t="e">
        <f>T(#REF!)</f>
        <v>#REF!</v>
      </c>
      <c r="H876" s="1323"/>
      <c r="I876" s="1323"/>
      <c r="J876" s="1323" t="e">
        <f>T(#REF!)</f>
        <v>#REF!</v>
      </c>
      <c r="K876" s="1323" t="e">
        <f>T(#REF!)</f>
        <v>#REF!</v>
      </c>
      <c r="L876" s="1323" t="e">
        <f>T(#REF!)</f>
        <v>#REF!</v>
      </c>
      <c r="M876" s="1323" t="e">
        <f>T(#REF!)</f>
        <v>#REF!</v>
      </c>
      <c r="N876" s="1324">
        <f>ESTIMATE!R916</f>
        <v>0</v>
      </c>
      <c r="O876" s="1324"/>
      <c r="P876" s="1324" t="str">
        <f>T(ESTIMATE!U916)</f>
        <v>sf</v>
      </c>
      <c r="Q876" s="1324"/>
      <c r="R876" s="1322"/>
      <c r="S876" s="1322"/>
      <c r="T876" s="1322"/>
      <c r="U876" s="1322"/>
      <c r="V876" s="1322"/>
      <c r="W876" s="1322"/>
      <c r="X876" s="1322"/>
      <c r="Y876" s="1322"/>
      <c r="Z876" s="1322"/>
      <c r="AA876" s="1322"/>
      <c r="AB876" s="1322"/>
      <c r="AC876" s="1322"/>
      <c r="AD876" s="1322"/>
      <c r="AE876" s="405">
        <f t="shared" si="13"/>
        <v>0</v>
      </c>
    </row>
    <row r="877" spans="3:31" ht="18" hidden="1" customHeight="1">
      <c r="C877" s="1323" t="str">
        <f>T(ESTIMATE!B917)</f>
        <v>Interior partition, 1-hr rated, gyp both sides</v>
      </c>
      <c r="D877" s="1323" t="e">
        <f>T(#REF!)</f>
        <v>#REF!</v>
      </c>
      <c r="E877" s="1323" t="e">
        <f>T(#REF!)</f>
        <v>#REF!</v>
      </c>
      <c r="F877" s="1323" t="e">
        <f>T(#REF!)</f>
        <v>#REF!</v>
      </c>
      <c r="G877" s="1323" t="e">
        <f>T(#REF!)</f>
        <v>#REF!</v>
      </c>
      <c r="H877" s="1323"/>
      <c r="I877" s="1323"/>
      <c r="J877" s="1323" t="e">
        <f>T(#REF!)</f>
        <v>#REF!</v>
      </c>
      <c r="K877" s="1323" t="e">
        <f>T(#REF!)</f>
        <v>#REF!</v>
      </c>
      <c r="L877" s="1323" t="e">
        <f>T(#REF!)</f>
        <v>#REF!</v>
      </c>
      <c r="M877" s="1323" t="e">
        <f>T(#REF!)</f>
        <v>#REF!</v>
      </c>
      <c r="N877" s="1324">
        <f>ESTIMATE!R917</f>
        <v>0</v>
      </c>
      <c r="O877" s="1324"/>
      <c r="P877" s="1324" t="str">
        <f>T(ESTIMATE!U917)</f>
        <v>sf</v>
      </c>
      <c r="Q877" s="1324"/>
      <c r="R877" s="1322"/>
      <c r="S877" s="1322"/>
      <c r="T877" s="1322"/>
      <c r="U877" s="1322"/>
      <c r="V877" s="1322"/>
      <c r="W877" s="1322"/>
      <c r="X877" s="1322"/>
      <c r="Y877" s="1322"/>
      <c r="Z877" s="1322"/>
      <c r="AA877" s="1322"/>
      <c r="AB877" s="1322"/>
      <c r="AC877" s="1322"/>
      <c r="AD877" s="1322"/>
      <c r="AE877" s="405">
        <f t="shared" si="13"/>
        <v>0</v>
      </c>
    </row>
    <row r="878" spans="3:31" ht="18" hidden="1" customHeight="1">
      <c r="C878" s="1323" t="str">
        <f>T(ESTIMATE!B918)</f>
        <v>Interior partition, 2-hr rated, gyp both sides</v>
      </c>
      <c r="D878" s="1323" t="e">
        <f>T(#REF!)</f>
        <v>#REF!</v>
      </c>
      <c r="E878" s="1323" t="e">
        <f>T(#REF!)</f>
        <v>#REF!</v>
      </c>
      <c r="F878" s="1323" t="e">
        <f>T(#REF!)</f>
        <v>#REF!</v>
      </c>
      <c r="G878" s="1323" t="e">
        <f>T(#REF!)</f>
        <v>#REF!</v>
      </c>
      <c r="H878" s="1323"/>
      <c r="I878" s="1323"/>
      <c r="J878" s="1323" t="e">
        <f>T(#REF!)</f>
        <v>#REF!</v>
      </c>
      <c r="K878" s="1323" t="e">
        <f>T(#REF!)</f>
        <v>#REF!</v>
      </c>
      <c r="L878" s="1323" t="e">
        <f>T(#REF!)</f>
        <v>#REF!</v>
      </c>
      <c r="M878" s="1323" t="e">
        <f>T(#REF!)</f>
        <v>#REF!</v>
      </c>
      <c r="N878" s="1324">
        <f>ESTIMATE!R918</f>
        <v>0</v>
      </c>
      <c r="O878" s="1324"/>
      <c r="P878" s="1324" t="str">
        <f>T(ESTIMATE!U918)</f>
        <v>sf</v>
      </c>
      <c r="Q878" s="1324"/>
      <c r="R878" s="1322"/>
      <c r="S878" s="1322"/>
      <c r="T878" s="1322"/>
      <c r="U878" s="1322"/>
      <c r="V878" s="1322"/>
      <c r="W878" s="1322"/>
      <c r="X878" s="1322"/>
      <c r="Y878" s="1322"/>
      <c r="Z878" s="1322"/>
      <c r="AA878" s="1322"/>
      <c r="AB878" s="1322"/>
      <c r="AC878" s="1322"/>
      <c r="AD878" s="1322"/>
      <c r="AE878" s="405">
        <f t="shared" si="13"/>
        <v>0</v>
      </c>
    </row>
    <row r="879" spans="3:31" ht="18" hidden="1" customHeight="1">
      <c r="C879" s="1323" t="str">
        <f>T(ESTIMATE!B919)</f>
        <v>Interior drywall layer, on existing studs</v>
      </c>
      <c r="D879" s="1323" t="e">
        <f>T(#REF!)</f>
        <v>#REF!</v>
      </c>
      <c r="E879" s="1323" t="e">
        <f>T(#REF!)</f>
        <v>#REF!</v>
      </c>
      <c r="F879" s="1323" t="e">
        <f>T(#REF!)</f>
        <v>#REF!</v>
      </c>
      <c r="G879" s="1323" t="e">
        <f>T(#REF!)</f>
        <v>#REF!</v>
      </c>
      <c r="H879" s="1323"/>
      <c r="I879" s="1323"/>
      <c r="J879" s="1323" t="e">
        <f>T(#REF!)</f>
        <v>#REF!</v>
      </c>
      <c r="K879" s="1323" t="e">
        <f>T(#REF!)</f>
        <v>#REF!</v>
      </c>
      <c r="L879" s="1323" t="e">
        <f>T(#REF!)</f>
        <v>#REF!</v>
      </c>
      <c r="M879" s="1323" t="e">
        <f>T(#REF!)</f>
        <v>#REF!</v>
      </c>
      <c r="N879" s="1324">
        <f>ESTIMATE!R919</f>
        <v>0</v>
      </c>
      <c r="O879" s="1324"/>
      <c r="P879" s="1324" t="str">
        <f>T(ESTIMATE!U919)</f>
        <v>sf</v>
      </c>
      <c r="Q879" s="1324"/>
      <c r="R879" s="1322"/>
      <c r="S879" s="1322"/>
      <c r="T879" s="1322"/>
      <c r="U879" s="1322"/>
      <c r="V879" s="1322"/>
      <c r="W879" s="1322"/>
      <c r="X879" s="1322"/>
      <c r="Y879" s="1322"/>
      <c r="Z879" s="1322"/>
      <c r="AA879" s="1322"/>
      <c r="AB879" s="1322"/>
      <c r="AC879" s="1322"/>
      <c r="AD879" s="1322"/>
      <c r="AE879" s="405">
        <f t="shared" si="13"/>
        <v>0</v>
      </c>
    </row>
    <row r="880" spans="3:31" ht="18" hidden="1" customHeight="1">
      <c r="C880" s="1323" t="str">
        <f>T(ESTIMATE!B920)</f>
        <v/>
      </c>
      <c r="D880" s="1323" t="e">
        <f>T(#REF!)</f>
        <v>#REF!</v>
      </c>
      <c r="E880" s="1323" t="e">
        <f>T(#REF!)</f>
        <v>#REF!</v>
      </c>
      <c r="F880" s="1323" t="e">
        <f>T(#REF!)</f>
        <v>#REF!</v>
      </c>
      <c r="G880" s="1323" t="e">
        <f>T(#REF!)</f>
        <v>#REF!</v>
      </c>
      <c r="H880" s="1323"/>
      <c r="I880" s="1323"/>
      <c r="J880" s="1323" t="e">
        <f>T(#REF!)</f>
        <v>#REF!</v>
      </c>
      <c r="K880" s="1323" t="e">
        <f>T(#REF!)</f>
        <v>#REF!</v>
      </c>
      <c r="L880" s="1323" t="e">
        <f>T(#REF!)</f>
        <v>#REF!</v>
      </c>
      <c r="M880" s="1323" t="e">
        <f>T(#REF!)</f>
        <v>#REF!</v>
      </c>
      <c r="N880" s="1324">
        <f>ESTIMATE!R920</f>
        <v>0</v>
      </c>
      <c r="O880" s="1324"/>
      <c r="P880" s="1324" t="str">
        <f>T(ESTIMATE!U920)</f>
        <v/>
      </c>
      <c r="Q880" s="1324"/>
      <c r="R880" s="1322"/>
      <c r="S880" s="1322"/>
      <c r="T880" s="1322"/>
      <c r="U880" s="1322"/>
      <c r="V880" s="1322"/>
      <c r="W880" s="1322"/>
      <c r="X880" s="1322"/>
      <c r="Y880" s="1322"/>
      <c r="Z880" s="1322"/>
      <c r="AA880" s="1322"/>
      <c r="AB880" s="1322"/>
      <c r="AC880" s="1322"/>
      <c r="AD880" s="1322"/>
      <c r="AE880" s="405">
        <f t="shared" si="13"/>
        <v>0</v>
      </c>
    </row>
    <row r="881" spans="3:31" ht="18" hidden="1" customHeight="1">
      <c r="C881" s="1323" t="str">
        <f>T(ESTIMATE!B921)</f>
        <v/>
      </c>
      <c r="D881" s="1323" t="e">
        <f>T(#REF!)</f>
        <v>#REF!</v>
      </c>
      <c r="E881" s="1323" t="e">
        <f>T(#REF!)</f>
        <v>#REF!</v>
      </c>
      <c r="F881" s="1323" t="e">
        <f>T(#REF!)</f>
        <v>#REF!</v>
      </c>
      <c r="G881" s="1323" t="e">
        <f>T(#REF!)</f>
        <v>#REF!</v>
      </c>
      <c r="H881" s="1323"/>
      <c r="I881" s="1323"/>
      <c r="J881" s="1323" t="e">
        <f>T(#REF!)</f>
        <v>#REF!</v>
      </c>
      <c r="K881" s="1323" t="e">
        <f>T(#REF!)</f>
        <v>#REF!</v>
      </c>
      <c r="L881" s="1323" t="e">
        <f>T(#REF!)</f>
        <v>#REF!</v>
      </c>
      <c r="M881" s="1323" t="e">
        <f>T(#REF!)</f>
        <v>#REF!</v>
      </c>
      <c r="N881" s="1324">
        <f>ESTIMATE!R921</f>
        <v>0</v>
      </c>
      <c r="O881" s="1324"/>
      <c r="P881" s="1324" t="str">
        <f>T(ESTIMATE!U921)</f>
        <v/>
      </c>
      <c r="Q881" s="1324"/>
      <c r="R881" s="1322"/>
      <c r="S881" s="1322"/>
      <c r="T881" s="1322"/>
      <c r="U881" s="1322"/>
      <c r="V881" s="1322"/>
      <c r="W881" s="1322"/>
      <c r="X881" s="1322"/>
      <c r="Y881" s="1322"/>
      <c r="Z881" s="1322"/>
      <c r="AA881" s="1322"/>
      <c r="AB881" s="1322"/>
      <c r="AC881" s="1322"/>
      <c r="AD881" s="1322"/>
      <c r="AE881" s="405">
        <f t="shared" si="13"/>
        <v>0</v>
      </c>
    </row>
    <row r="882" spans="3:31" ht="18" hidden="1" customHeight="1">
      <c r="C882" s="1323" t="str">
        <f>T(ESTIMATE!B922)</f>
        <v>Drywall Ceilings</v>
      </c>
      <c r="D882" s="1323" t="e">
        <f>T(#REF!)</f>
        <v>#REF!</v>
      </c>
      <c r="E882" s="1323" t="e">
        <f>T(#REF!)</f>
        <v>#REF!</v>
      </c>
      <c r="F882" s="1323" t="e">
        <f>T(#REF!)</f>
        <v>#REF!</v>
      </c>
      <c r="G882" s="1323" t="e">
        <f>T(#REF!)</f>
        <v>#REF!</v>
      </c>
      <c r="H882" s="1323"/>
      <c r="I882" s="1323"/>
      <c r="J882" s="1323" t="e">
        <f>T(#REF!)</f>
        <v>#REF!</v>
      </c>
      <c r="K882" s="1323" t="e">
        <f>T(#REF!)</f>
        <v>#REF!</v>
      </c>
      <c r="L882" s="1323" t="e">
        <f>T(#REF!)</f>
        <v>#REF!</v>
      </c>
      <c r="M882" s="1323" t="e">
        <f>T(#REF!)</f>
        <v>#REF!</v>
      </c>
      <c r="N882" s="1324">
        <f>ESTIMATE!R922</f>
        <v>0</v>
      </c>
      <c r="O882" s="1324"/>
      <c r="P882" s="1324" t="str">
        <f>T(ESTIMATE!U922)</f>
        <v/>
      </c>
      <c r="Q882" s="1324"/>
      <c r="R882" s="1322"/>
      <c r="S882" s="1322"/>
      <c r="T882" s="1322"/>
      <c r="U882" s="1322"/>
      <c r="V882" s="1322"/>
      <c r="W882" s="1322"/>
      <c r="X882" s="1322"/>
      <c r="Y882" s="1322"/>
      <c r="Z882" s="1322"/>
      <c r="AA882" s="1322"/>
      <c r="AB882" s="1322"/>
      <c r="AC882" s="1322"/>
      <c r="AD882" s="1322"/>
      <c r="AE882" s="405">
        <f t="shared" si="13"/>
        <v>0</v>
      </c>
    </row>
    <row r="883" spans="3:31" ht="18" hidden="1" customHeight="1">
      <c r="C883" s="1323" t="str">
        <f>T(ESTIMATE!B923)</f>
        <v>Exterior ceiling, framing &amp; sheathing</v>
      </c>
      <c r="D883" s="1323" t="e">
        <f>T(#REF!)</f>
        <v>#REF!</v>
      </c>
      <c r="E883" s="1323" t="e">
        <f>T(#REF!)</f>
        <v>#REF!</v>
      </c>
      <c r="F883" s="1323" t="e">
        <f>T(#REF!)</f>
        <v>#REF!</v>
      </c>
      <c r="G883" s="1323" t="e">
        <f>T(#REF!)</f>
        <v>#REF!</v>
      </c>
      <c r="H883" s="1323"/>
      <c r="I883" s="1323"/>
      <c r="J883" s="1323" t="e">
        <f>T(#REF!)</f>
        <v>#REF!</v>
      </c>
      <c r="K883" s="1323" t="e">
        <f>T(#REF!)</f>
        <v>#REF!</v>
      </c>
      <c r="L883" s="1323" t="e">
        <f>T(#REF!)</f>
        <v>#REF!</v>
      </c>
      <c r="M883" s="1323" t="e">
        <f>T(#REF!)</f>
        <v>#REF!</v>
      </c>
      <c r="N883" s="1324">
        <f>ESTIMATE!R923</f>
        <v>0</v>
      </c>
      <c r="O883" s="1324"/>
      <c r="P883" s="1324" t="str">
        <f>T(ESTIMATE!U923)</f>
        <v>sf</v>
      </c>
      <c r="Q883" s="1324"/>
      <c r="R883" s="1322"/>
      <c r="S883" s="1322"/>
      <c r="T883" s="1322"/>
      <c r="U883" s="1322"/>
      <c r="V883" s="1322"/>
      <c r="W883" s="1322"/>
      <c r="X883" s="1322"/>
      <c r="Y883" s="1322"/>
      <c r="Z883" s="1322"/>
      <c r="AA883" s="1322"/>
      <c r="AB883" s="1322"/>
      <c r="AC883" s="1322"/>
      <c r="AD883" s="1322"/>
      <c r="AE883" s="405">
        <f t="shared" si="13"/>
        <v>0</v>
      </c>
    </row>
    <row r="884" spans="3:31" ht="18" hidden="1" customHeight="1">
      <c r="C884" s="1323" t="str">
        <f>T(ESTIMATE!B924)</f>
        <v>Interior drywall ceiling, flat suspension w/ 1 layer drywall</v>
      </c>
      <c r="D884" s="1323" t="e">
        <f>T(#REF!)</f>
        <v>#REF!</v>
      </c>
      <c r="E884" s="1323" t="e">
        <f>T(#REF!)</f>
        <v>#REF!</v>
      </c>
      <c r="F884" s="1323" t="e">
        <f>T(#REF!)</f>
        <v>#REF!</v>
      </c>
      <c r="G884" s="1323" t="e">
        <f>T(#REF!)</f>
        <v>#REF!</v>
      </c>
      <c r="H884" s="1323"/>
      <c r="I884" s="1323"/>
      <c r="J884" s="1323" t="e">
        <f>T(#REF!)</f>
        <v>#REF!</v>
      </c>
      <c r="K884" s="1323" t="e">
        <f>T(#REF!)</f>
        <v>#REF!</v>
      </c>
      <c r="L884" s="1323" t="e">
        <f>T(#REF!)</f>
        <v>#REF!</v>
      </c>
      <c r="M884" s="1323" t="e">
        <f>T(#REF!)</f>
        <v>#REF!</v>
      </c>
      <c r="N884" s="1324">
        <f>ESTIMATE!R924</f>
        <v>0</v>
      </c>
      <c r="O884" s="1324"/>
      <c r="P884" s="1324" t="str">
        <f>T(ESTIMATE!U924)</f>
        <v>sf</v>
      </c>
      <c r="Q884" s="1324"/>
      <c r="R884" s="1322"/>
      <c r="S884" s="1322"/>
      <c r="T884" s="1322"/>
      <c r="U884" s="1322"/>
      <c r="V884" s="1322"/>
      <c r="W884" s="1322"/>
      <c r="X884" s="1322"/>
      <c r="Y884" s="1322"/>
      <c r="Z884" s="1322"/>
      <c r="AA884" s="1322"/>
      <c r="AB884" s="1322"/>
      <c r="AC884" s="1322"/>
      <c r="AD884" s="1322"/>
      <c r="AE884" s="405">
        <f t="shared" si="13"/>
        <v>0</v>
      </c>
    </row>
    <row r="885" spans="3:31" ht="18" hidden="1" customHeight="1">
      <c r="C885" s="1323" t="str">
        <f>T(ESTIMATE!B925)</f>
        <v/>
      </c>
      <c r="D885" s="1323" t="e">
        <f>T(#REF!)</f>
        <v>#REF!</v>
      </c>
      <c r="E885" s="1323" t="e">
        <f>T(#REF!)</f>
        <v>#REF!</v>
      </c>
      <c r="F885" s="1323" t="e">
        <f>T(#REF!)</f>
        <v>#REF!</v>
      </c>
      <c r="G885" s="1323" t="e">
        <f>T(#REF!)</f>
        <v>#REF!</v>
      </c>
      <c r="H885" s="1323"/>
      <c r="I885" s="1323"/>
      <c r="J885" s="1323" t="e">
        <f>T(#REF!)</f>
        <v>#REF!</v>
      </c>
      <c r="K885" s="1323" t="e">
        <f>T(#REF!)</f>
        <v>#REF!</v>
      </c>
      <c r="L885" s="1323" t="e">
        <f>T(#REF!)</f>
        <v>#REF!</v>
      </c>
      <c r="M885" s="1323" t="e">
        <f>T(#REF!)</f>
        <v>#REF!</v>
      </c>
      <c r="N885" s="1324">
        <f>ESTIMATE!R925</f>
        <v>0</v>
      </c>
      <c r="O885" s="1324"/>
      <c r="P885" s="1324" t="str">
        <f>T(ESTIMATE!U925)</f>
        <v/>
      </c>
      <c r="Q885" s="1324"/>
      <c r="R885" s="1322"/>
      <c r="S885" s="1322"/>
      <c r="T885" s="1322"/>
      <c r="U885" s="1322"/>
      <c r="V885" s="1322"/>
      <c r="W885" s="1322"/>
      <c r="X885" s="1322"/>
      <c r="Y885" s="1322"/>
      <c r="Z885" s="1322"/>
      <c r="AA885" s="1322"/>
      <c r="AB885" s="1322"/>
      <c r="AC885" s="1322"/>
      <c r="AD885" s="1322"/>
      <c r="AE885" s="405">
        <f t="shared" si="13"/>
        <v>0</v>
      </c>
    </row>
    <row r="886" spans="3:31" ht="18" hidden="1" customHeight="1">
      <c r="C886" s="1323" t="str">
        <f>T(ESTIMATE!B926)</f>
        <v/>
      </c>
      <c r="D886" s="1323" t="e">
        <f>T(#REF!)</f>
        <v>#REF!</v>
      </c>
      <c r="E886" s="1323" t="e">
        <f>T(#REF!)</f>
        <v>#REF!</v>
      </c>
      <c r="F886" s="1323" t="e">
        <f>T(#REF!)</f>
        <v>#REF!</v>
      </c>
      <c r="G886" s="1323" t="e">
        <f>T(#REF!)</f>
        <v>#REF!</v>
      </c>
      <c r="H886" s="1323"/>
      <c r="I886" s="1323"/>
      <c r="J886" s="1323" t="e">
        <f>T(#REF!)</f>
        <v>#REF!</v>
      </c>
      <c r="K886" s="1323" t="e">
        <f>T(#REF!)</f>
        <v>#REF!</v>
      </c>
      <c r="L886" s="1323" t="e">
        <f>T(#REF!)</f>
        <v>#REF!</v>
      </c>
      <c r="M886" s="1323" t="e">
        <f>T(#REF!)</f>
        <v>#REF!</v>
      </c>
      <c r="N886" s="1324">
        <f>ESTIMATE!R926</f>
        <v>0</v>
      </c>
      <c r="O886" s="1324"/>
      <c r="P886" s="1324" t="str">
        <f>T(ESTIMATE!U926)</f>
        <v/>
      </c>
      <c r="Q886" s="1324"/>
      <c r="R886" s="1322"/>
      <c r="S886" s="1322"/>
      <c r="T886" s="1322"/>
      <c r="U886" s="1322"/>
      <c r="V886" s="1322"/>
      <c r="W886" s="1322"/>
      <c r="X886" s="1322"/>
      <c r="Y886" s="1322"/>
      <c r="Z886" s="1322"/>
      <c r="AA886" s="1322"/>
      <c r="AB886" s="1322"/>
      <c r="AC886" s="1322"/>
      <c r="AD886" s="1322"/>
      <c r="AE886" s="405">
        <f t="shared" si="13"/>
        <v>0</v>
      </c>
    </row>
    <row r="887" spans="3:31" ht="18" hidden="1" customHeight="1">
      <c r="C887" s="1323" t="str">
        <f>T(ESTIMATE!B927)</f>
        <v>Miscellaneous Drywall Items</v>
      </c>
      <c r="D887" s="1323" t="e">
        <f>T(#REF!)</f>
        <v>#REF!</v>
      </c>
      <c r="E887" s="1323" t="e">
        <f>T(#REF!)</f>
        <v>#REF!</v>
      </c>
      <c r="F887" s="1323" t="e">
        <f>T(#REF!)</f>
        <v>#REF!</v>
      </c>
      <c r="G887" s="1323" t="e">
        <f>T(#REF!)</f>
        <v>#REF!</v>
      </c>
      <c r="H887" s="1323"/>
      <c r="I887" s="1323"/>
      <c r="J887" s="1323" t="e">
        <f>T(#REF!)</f>
        <v>#REF!</v>
      </c>
      <c r="K887" s="1323" t="e">
        <f>T(#REF!)</f>
        <v>#REF!</v>
      </c>
      <c r="L887" s="1323" t="e">
        <f>T(#REF!)</f>
        <v>#REF!</v>
      </c>
      <c r="M887" s="1323" t="e">
        <f>T(#REF!)</f>
        <v>#REF!</v>
      </c>
      <c r="N887" s="1324">
        <f>ESTIMATE!R927</f>
        <v>0</v>
      </c>
      <c r="O887" s="1324"/>
      <c r="P887" s="1324" t="str">
        <f>T(ESTIMATE!U927)</f>
        <v/>
      </c>
      <c r="Q887" s="1324"/>
      <c r="R887" s="1322"/>
      <c r="S887" s="1322"/>
      <c r="T887" s="1322"/>
      <c r="U887" s="1322"/>
      <c r="V887" s="1322"/>
      <c r="W887" s="1322"/>
      <c r="X887" s="1322"/>
      <c r="Y887" s="1322"/>
      <c r="Z887" s="1322"/>
      <c r="AA887" s="1322"/>
      <c r="AB887" s="1322"/>
      <c r="AC887" s="1322"/>
      <c r="AD887" s="1322"/>
      <c r="AE887" s="405">
        <f t="shared" si="13"/>
        <v>0</v>
      </c>
    </row>
    <row r="888" spans="3:31" ht="18" hidden="1" customHeight="1">
      <c r="C888" s="1323" t="str">
        <f>T(ESTIMATE!B928)</f>
        <v>Drywall patching</v>
      </c>
      <c r="D888" s="1323" t="e">
        <f>T(#REF!)</f>
        <v>#REF!</v>
      </c>
      <c r="E888" s="1323" t="e">
        <f>T(#REF!)</f>
        <v>#REF!</v>
      </c>
      <c r="F888" s="1323" t="e">
        <f>T(#REF!)</f>
        <v>#REF!</v>
      </c>
      <c r="G888" s="1323" t="e">
        <f>T(#REF!)</f>
        <v>#REF!</v>
      </c>
      <c r="H888" s="1323"/>
      <c r="I888" s="1323"/>
      <c r="J888" s="1323" t="e">
        <f>T(#REF!)</f>
        <v>#REF!</v>
      </c>
      <c r="K888" s="1323" t="e">
        <f>T(#REF!)</f>
        <v>#REF!</v>
      </c>
      <c r="L888" s="1323" t="e">
        <f>T(#REF!)</f>
        <v>#REF!</v>
      </c>
      <c r="M888" s="1323" t="e">
        <f>T(#REF!)</f>
        <v>#REF!</v>
      </c>
      <c r="N888" s="1324">
        <f>ESTIMATE!R928</f>
        <v>0</v>
      </c>
      <c r="O888" s="1324"/>
      <c r="P888" s="1324" t="str">
        <f>T(ESTIMATE!U928)</f>
        <v>sf</v>
      </c>
      <c r="Q888" s="1324"/>
      <c r="R888" s="1322"/>
      <c r="S888" s="1322"/>
      <c r="T888" s="1322"/>
      <c r="U888" s="1322"/>
      <c r="V888" s="1322"/>
      <c r="W888" s="1322"/>
      <c r="X888" s="1322"/>
      <c r="Y888" s="1322"/>
      <c r="Z888" s="1322"/>
      <c r="AA888" s="1322"/>
      <c r="AB888" s="1322"/>
      <c r="AC888" s="1322"/>
      <c r="AD888" s="1322"/>
      <c r="AE888" s="405">
        <f t="shared" si="13"/>
        <v>0</v>
      </c>
    </row>
    <row r="889" spans="3:31" ht="18" hidden="1" customHeight="1">
      <c r="C889" s="1323" t="str">
        <f>T(ESTIMATE!B929)</f>
        <v>Drywall skimcoating/texturing</v>
      </c>
      <c r="D889" s="1323" t="e">
        <f>T(#REF!)</f>
        <v>#REF!</v>
      </c>
      <c r="E889" s="1323" t="e">
        <f>T(#REF!)</f>
        <v>#REF!</v>
      </c>
      <c r="F889" s="1323" t="e">
        <f>T(#REF!)</f>
        <v>#REF!</v>
      </c>
      <c r="G889" s="1323" t="e">
        <f>T(#REF!)</f>
        <v>#REF!</v>
      </c>
      <c r="H889" s="1323"/>
      <c r="I889" s="1323"/>
      <c r="J889" s="1323" t="e">
        <f>T(#REF!)</f>
        <v>#REF!</v>
      </c>
      <c r="K889" s="1323" t="e">
        <f>T(#REF!)</f>
        <v>#REF!</v>
      </c>
      <c r="L889" s="1323" t="e">
        <f>T(#REF!)</f>
        <v>#REF!</v>
      </c>
      <c r="M889" s="1323" t="e">
        <f>T(#REF!)</f>
        <v>#REF!</v>
      </c>
      <c r="N889" s="1324">
        <f>ESTIMATE!R929</f>
        <v>0</v>
      </c>
      <c r="O889" s="1324"/>
      <c r="P889" s="1324" t="str">
        <f>T(ESTIMATE!U929)</f>
        <v>sf</v>
      </c>
      <c r="Q889" s="1324"/>
      <c r="R889" s="1322"/>
      <c r="S889" s="1322"/>
      <c r="T889" s="1322"/>
      <c r="U889" s="1322"/>
      <c r="V889" s="1322"/>
      <c r="W889" s="1322"/>
      <c r="X889" s="1322"/>
      <c r="Y889" s="1322"/>
      <c r="Z889" s="1322"/>
      <c r="AA889" s="1322"/>
      <c r="AB889" s="1322"/>
      <c r="AC889" s="1322"/>
      <c r="AD889" s="1322"/>
      <c r="AE889" s="405">
        <f t="shared" si="13"/>
        <v>0</v>
      </c>
    </row>
    <row r="890" spans="3:31" ht="18" hidden="1" customHeight="1">
      <c r="C890" s="1323" t="str">
        <f>T(ESTIMATE!B930)</f>
        <v>Skimcoating/texturing ceilings</v>
      </c>
      <c r="D890" s="1323" t="e">
        <f>T(#REF!)</f>
        <v>#REF!</v>
      </c>
      <c r="E890" s="1323" t="e">
        <f>T(#REF!)</f>
        <v>#REF!</v>
      </c>
      <c r="F890" s="1323" t="e">
        <f>T(#REF!)</f>
        <v>#REF!</v>
      </c>
      <c r="G890" s="1323" t="e">
        <f>T(#REF!)</f>
        <v>#REF!</v>
      </c>
      <c r="H890" s="1323"/>
      <c r="I890" s="1323"/>
      <c r="J890" s="1323" t="e">
        <f>T(#REF!)</f>
        <v>#REF!</v>
      </c>
      <c r="K890" s="1323" t="e">
        <f>T(#REF!)</f>
        <v>#REF!</v>
      </c>
      <c r="L890" s="1323" t="e">
        <f>T(#REF!)</f>
        <v>#REF!</v>
      </c>
      <c r="M890" s="1323" t="e">
        <f>T(#REF!)</f>
        <v>#REF!</v>
      </c>
      <c r="N890" s="1324">
        <f>ESTIMATE!R930</f>
        <v>0</v>
      </c>
      <c r="O890" s="1324"/>
      <c r="P890" s="1324" t="str">
        <f>T(ESTIMATE!U930)</f>
        <v>sf</v>
      </c>
      <c r="Q890" s="1324"/>
      <c r="R890" s="1322"/>
      <c r="S890" s="1322"/>
      <c r="T890" s="1322"/>
      <c r="U890" s="1322"/>
      <c r="V890" s="1322"/>
      <c r="W890" s="1322"/>
      <c r="X890" s="1322"/>
      <c r="Y890" s="1322"/>
      <c r="Z890" s="1322"/>
      <c r="AA890" s="1322"/>
      <c r="AB890" s="1322"/>
      <c r="AC890" s="1322"/>
      <c r="AD890" s="1322"/>
      <c r="AE890" s="405">
        <f t="shared" si="13"/>
        <v>0</v>
      </c>
    </row>
    <row r="891" spans="3:31" ht="18" hidden="1" customHeight="1">
      <c r="C891" s="1323" t="str">
        <f>T(ESTIMATE!B931)</f>
        <v/>
      </c>
      <c r="D891" s="1323" t="e">
        <f>T(#REF!)</f>
        <v>#REF!</v>
      </c>
      <c r="E891" s="1323" t="e">
        <f>T(#REF!)</f>
        <v>#REF!</v>
      </c>
      <c r="F891" s="1323" t="e">
        <f>T(#REF!)</f>
        <v>#REF!</v>
      </c>
      <c r="G891" s="1323" t="e">
        <f>T(#REF!)</f>
        <v>#REF!</v>
      </c>
      <c r="H891" s="1323"/>
      <c r="I891" s="1323"/>
      <c r="J891" s="1323" t="e">
        <f>T(#REF!)</f>
        <v>#REF!</v>
      </c>
      <c r="K891" s="1323" t="e">
        <f>T(#REF!)</f>
        <v>#REF!</v>
      </c>
      <c r="L891" s="1323" t="e">
        <f>T(#REF!)</f>
        <v>#REF!</v>
      </c>
      <c r="M891" s="1323" t="e">
        <f>T(#REF!)</f>
        <v>#REF!</v>
      </c>
      <c r="N891" s="1324">
        <f>ESTIMATE!R931</f>
        <v>0</v>
      </c>
      <c r="O891" s="1324"/>
      <c r="P891" s="1324" t="str">
        <f>T(ESTIMATE!U931)</f>
        <v/>
      </c>
      <c r="Q891" s="1324"/>
      <c r="R891" s="1322"/>
      <c r="S891" s="1322"/>
      <c r="T891" s="1322"/>
      <c r="U891" s="1322"/>
      <c r="V891" s="1322"/>
      <c r="W891" s="1322"/>
      <c r="X891" s="1322"/>
      <c r="Y891" s="1322"/>
      <c r="Z891" s="1322"/>
      <c r="AA891" s="1322"/>
      <c r="AB891" s="1322"/>
      <c r="AC891" s="1322"/>
      <c r="AD891" s="1322"/>
      <c r="AE891" s="405">
        <f t="shared" si="13"/>
        <v>0</v>
      </c>
    </row>
    <row r="892" spans="3:31" ht="18" hidden="1" customHeight="1">
      <c r="C892" s="1323" t="str">
        <f>T(ESTIMATE!B932)</f>
        <v/>
      </c>
      <c r="D892" s="1323" t="e">
        <f>T(#REF!)</f>
        <v>#REF!</v>
      </c>
      <c r="E892" s="1323" t="e">
        <f>T(#REF!)</f>
        <v>#REF!</v>
      </c>
      <c r="F892" s="1323" t="e">
        <f>T(#REF!)</f>
        <v>#REF!</v>
      </c>
      <c r="G892" s="1323" t="e">
        <f>T(#REF!)</f>
        <v>#REF!</v>
      </c>
      <c r="H892" s="1323"/>
      <c r="I892" s="1323"/>
      <c r="J892" s="1323" t="e">
        <f>T(#REF!)</f>
        <v>#REF!</v>
      </c>
      <c r="K892" s="1323" t="e">
        <f>T(#REF!)</f>
        <v>#REF!</v>
      </c>
      <c r="L892" s="1323" t="e">
        <f>T(#REF!)</f>
        <v>#REF!</v>
      </c>
      <c r="M892" s="1323" t="e">
        <f>T(#REF!)</f>
        <v>#REF!</v>
      </c>
      <c r="N892" s="1324">
        <f>ESTIMATE!R932</f>
        <v>0</v>
      </c>
      <c r="O892" s="1324"/>
      <c r="P892" s="1324" t="str">
        <f>T(ESTIMATE!U932)</f>
        <v/>
      </c>
      <c r="Q892" s="1324"/>
      <c r="R892" s="1322"/>
      <c r="S892" s="1322"/>
      <c r="T892" s="1322"/>
      <c r="U892" s="1322"/>
      <c r="V892" s="1322"/>
      <c r="W892" s="1322"/>
      <c r="X892" s="1322"/>
      <c r="Y892" s="1322"/>
      <c r="Z892" s="1322"/>
      <c r="AA892" s="1322"/>
      <c r="AB892" s="1322"/>
      <c r="AC892" s="1322"/>
      <c r="AD892" s="1322"/>
      <c r="AE892" s="405">
        <f t="shared" si="13"/>
        <v>0</v>
      </c>
    </row>
    <row r="893" spans="3:31" ht="18" hidden="1" customHeight="1">
      <c r="C893" s="1323" t="str">
        <f>T(ESTIMATE!B933)</f>
        <v>Acoustical Ceilings</v>
      </c>
      <c r="D893" s="1323" t="e">
        <f>T(#REF!)</f>
        <v>#REF!</v>
      </c>
      <c r="E893" s="1323" t="e">
        <f>T(#REF!)</f>
        <v>#REF!</v>
      </c>
      <c r="F893" s="1323" t="e">
        <f>T(#REF!)</f>
        <v>#REF!</v>
      </c>
      <c r="G893" s="1323" t="e">
        <f>T(#REF!)</f>
        <v>#REF!</v>
      </c>
      <c r="H893" s="1323"/>
      <c r="I893" s="1323"/>
      <c r="J893" s="1323" t="e">
        <f>T(#REF!)</f>
        <v>#REF!</v>
      </c>
      <c r="K893" s="1323" t="e">
        <f>T(#REF!)</f>
        <v>#REF!</v>
      </c>
      <c r="L893" s="1323" t="e">
        <f>T(#REF!)</f>
        <v>#REF!</v>
      </c>
      <c r="M893" s="1323" t="e">
        <f>T(#REF!)</f>
        <v>#REF!</v>
      </c>
      <c r="N893" s="1324">
        <f>ESTIMATE!R933</f>
        <v>0</v>
      </c>
      <c r="O893" s="1324"/>
      <c r="P893" s="1324" t="str">
        <f>T(ESTIMATE!U933)</f>
        <v/>
      </c>
      <c r="Q893" s="1324"/>
      <c r="R893" s="1322"/>
      <c r="S893" s="1322"/>
      <c r="T893" s="1322"/>
      <c r="U893" s="1322"/>
      <c r="V893" s="1322"/>
      <c r="W893" s="1322"/>
      <c r="X893" s="1322"/>
      <c r="Y893" s="1322"/>
      <c r="Z893" s="1322"/>
      <c r="AA893" s="1322"/>
      <c r="AB893" s="1322"/>
      <c r="AC893" s="1322"/>
      <c r="AD893" s="1322"/>
      <c r="AE893" s="405">
        <f t="shared" si="13"/>
        <v>0</v>
      </c>
    </row>
    <row r="894" spans="3:31" ht="18" hidden="1" customHeight="1">
      <c r="C894" s="1323" t="str">
        <f>T(ESTIMATE!B934)</f>
        <v>Acoustical Ceilings, 2x2 tile, grid &amp; support system</v>
      </c>
      <c r="D894" s="1323" t="e">
        <f>T(#REF!)</f>
        <v>#REF!</v>
      </c>
      <c r="E894" s="1323" t="e">
        <f>T(#REF!)</f>
        <v>#REF!</v>
      </c>
      <c r="F894" s="1323" t="e">
        <f>T(#REF!)</f>
        <v>#REF!</v>
      </c>
      <c r="G894" s="1323" t="e">
        <f>T(#REF!)</f>
        <v>#REF!</v>
      </c>
      <c r="H894" s="1323"/>
      <c r="I894" s="1323"/>
      <c r="J894" s="1323" t="e">
        <f>T(#REF!)</f>
        <v>#REF!</v>
      </c>
      <c r="K894" s="1323" t="e">
        <f>T(#REF!)</f>
        <v>#REF!</v>
      </c>
      <c r="L894" s="1323" t="e">
        <f>T(#REF!)</f>
        <v>#REF!</v>
      </c>
      <c r="M894" s="1323" t="e">
        <f>T(#REF!)</f>
        <v>#REF!</v>
      </c>
      <c r="N894" s="1324">
        <f>ESTIMATE!R934</f>
        <v>0</v>
      </c>
      <c r="O894" s="1324"/>
      <c r="P894" s="1324" t="str">
        <f>T(ESTIMATE!U934)</f>
        <v>sf</v>
      </c>
      <c r="Q894" s="1324"/>
      <c r="R894" s="1322"/>
      <c r="S894" s="1322"/>
      <c r="T894" s="1322"/>
      <c r="U894" s="1322"/>
      <c r="V894" s="1322"/>
      <c r="W894" s="1322"/>
      <c r="X894" s="1322"/>
      <c r="Y894" s="1322"/>
      <c r="Z894" s="1322"/>
      <c r="AA894" s="1322"/>
      <c r="AB894" s="1322"/>
      <c r="AC894" s="1322"/>
      <c r="AD894" s="1322"/>
      <c r="AE894" s="405">
        <f t="shared" si="13"/>
        <v>0</v>
      </c>
    </row>
    <row r="895" spans="3:31" ht="18" hidden="1" customHeight="1">
      <c r="C895" s="1323" t="str">
        <f>T(ESTIMATE!B935)</f>
        <v>Acoustical Ceilings, 2x4 tile, grid &amp; support system</v>
      </c>
      <c r="D895" s="1323" t="e">
        <f>T(#REF!)</f>
        <v>#REF!</v>
      </c>
      <c r="E895" s="1323" t="e">
        <f>T(#REF!)</f>
        <v>#REF!</v>
      </c>
      <c r="F895" s="1323" t="e">
        <f>T(#REF!)</f>
        <v>#REF!</v>
      </c>
      <c r="G895" s="1323" t="e">
        <f>T(#REF!)</f>
        <v>#REF!</v>
      </c>
      <c r="H895" s="1323"/>
      <c r="I895" s="1323"/>
      <c r="J895" s="1323" t="e">
        <f>T(#REF!)</f>
        <v>#REF!</v>
      </c>
      <c r="K895" s="1323" t="e">
        <f>T(#REF!)</f>
        <v>#REF!</v>
      </c>
      <c r="L895" s="1323" t="e">
        <f>T(#REF!)</f>
        <v>#REF!</v>
      </c>
      <c r="M895" s="1323" t="e">
        <f>T(#REF!)</f>
        <v>#REF!</v>
      </c>
      <c r="N895" s="1324">
        <f>ESTIMATE!R935</f>
        <v>0</v>
      </c>
      <c r="O895" s="1324"/>
      <c r="P895" s="1324" t="str">
        <f>T(ESTIMATE!U935)</f>
        <v>sf</v>
      </c>
      <c r="Q895" s="1324"/>
      <c r="R895" s="1322"/>
      <c r="S895" s="1322"/>
      <c r="T895" s="1322"/>
      <c r="U895" s="1322"/>
      <c r="V895" s="1322"/>
      <c r="W895" s="1322"/>
      <c r="X895" s="1322"/>
      <c r="Y895" s="1322"/>
      <c r="Z895" s="1322"/>
      <c r="AA895" s="1322"/>
      <c r="AB895" s="1322"/>
      <c r="AC895" s="1322"/>
      <c r="AD895" s="1322"/>
      <c r="AE895" s="405">
        <f t="shared" si="13"/>
        <v>0</v>
      </c>
    </row>
    <row r="896" spans="3:31" ht="18" hidden="1" customHeight="1">
      <c r="C896" s="1323" t="str">
        <f>T(ESTIMATE!B936)</f>
        <v>Acoustical Ceilings, specialty ceiling system</v>
      </c>
      <c r="D896" s="1323" t="e">
        <f>T(#REF!)</f>
        <v>#REF!</v>
      </c>
      <c r="E896" s="1323" t="e">
        <f>T(#REF!)</f>
        <v>#REF!</v>
      </c>
      <c r="F896" s="1323" t="e">
        <f>T(#REF!)</f>
        <v>#REF!</v>
      </c>
      <c r="G896" s="1323" t="e">
        <f>T(#REF!)</f>
        <v>#REF!</v>
      </c>
      <c r="H896" s="1323"/>
      <c r="I896" s="1323"/>
      <c r="J896" s="1323" t="e">
        <f>T(#REF!)</f>
        <v>#REF!</v>
      </c>
      <c r="K896" s="1323" t="e">
        <f>T(#REF!)</f>
        <v>#REF!</v>
      </c>
      <c r="L896" s="1323" t="e">
        <f>T(#REF!)</f>
        <v>#REF!</v>
      </c>
      <c r="M896" s="1323" t="e">
        <f>T(#REF!)</f>
        <v>#REF!</v>
      </c>
      <c r="N896" s="1324">
        <f>ESTIMATE!R936</f>
        <v>0</v>
      </c>
      <c r="O896" s="1324"/>
      <c r="P896" s="1324" t="str">
        <f>T(ESTIMATE!U936)</f>
        <v>sf</v>
      </c>
      <c r="Q896" s="1324"/>
      <c r="R896" s="1322"/>
      <c r="S896" s="1322"/>
      <c r="T896" s="1322"/>
      <c r="U896" s="1322"/>
      <c r="V896" s="1322"/>
      <c r="W896" s="1322"/>
      <c r="X896" s="1322"/>
      <c r="Y896" s="1322"/>
      <c r="Z896" s="1322"/>
      <c r="AA896" s="1322"/>
      <c r="AB896" s="1322"/>
      <c r="AC896" s="1322"/>
      <c r="AD896" s="1322"/>
      <c r="AE896" s="405">
        <f t="shared" si="13"/>
        <v>0</v>
      </c>
    </row>
    <row r="897" spans="3:31" ht="18" hidden="1" customHeight="1">
      <c r="C897" s="1323" t="str">
        <f>T(ESTIMATE!B937)</f>
        <v/>
      </c>
      <c r="D897" s="1323" t="e">
        <f>T(#REF!)</f>
        <v>#REF!</v>
      </c>
      <c r="E897" s="1323" t="e">
        <f>T(#REF!)</f>
        <v>#REF!</v>
      </c>
      <c r="F897" s="1323" t="e">
        <f>T(#REF!)</f>
        <v>#REF!</v>
      </c>
      <c r="G897" s="1323" t="e">
        <f>T(#REF!)</f>
        <v>#REF!</v>
      </c>
      <c r="H897" s="1323"/>
      <c r="I897" s="1323"/>
      <c r="J897" s="1323" t="e">
        <f>T(#REF!)</f>
        <v>#REF!</v>
      </c>
      <c r="K897" s="1323" t="e">
        <f>T(#REF!)</f>
        <v>#REF!</v>
      </c>
      <c r="L897" s="1323" t="e">
        <f>T(#REF!)</f>
        <v>#REF!</v>
      </c>
      <c r="M897" s="1323" t="e">
        <f>T(#REF!)</f>
        <v>#REF!</v>
      </c>
      <c r="N897" s="1324">
        <f>ESTIMATE!R937</f>
        <v>0</v>
      </c>
      <c r="O897" s="1324"/>
      <c r="P897" s="1324" t="str">
        <f>T(ESTIMATE!U937)</f>
        <v/>
      </c>
      <c r="Q897" s="1324"/>
      <c r="R897" s="1322"/>
      <c r="S897" s="1322"/>
      <c r="T897" s="1322"/>
      <c r="U897" s="1322"/>
      <c r="V897" s="1322"/>
      <c r="W897" s="1322"/>
      <c r="X897" s="1322"/>
      <c r="Y897" s="1322"/>
      <c r="Z897" s="1322"/>
      <c r="AA897" s="1322"/>
      <c r="AB897" s="1322"/>
      <c r="AC897" s="1322"/>
      <c r="AD897" s="1322"/>
      <c r="AE897" s="405">
        <f t="shared" si="13"/>
        <v>0</v>
      </c>
    </row>
    <row r="898" spans="3:31" ht="18" hidden="1" customHeight="1">
      <c r="C898" s="1323" t="str">
        <f>T(ESTIMATE!B938)</f>
        <v/>
      </c>
      <c r="D898" s="1323" t="e">
        <f>T(#REF!)</f>
        <v>#REF!</v>
      </c>
      <c r="E898" s="1323" t="e">
        <f>T(#REF!)</f>
        <v>#REF!</v>
      </c>
      <c r="F898" s="1323" t="e">
        <f>T(#REF!)</f>
        <v>#REF!</v>
      </c>
      <c r="G898" s="1323" t="e">
        <f>T(#REF!)</f>
        <v>#REF!</v>
      </c>
      <c r="H898" s="1323"/>
      <c r="I898" s="1323"/>
      <c r="J898" s="1323" t="e">
        <f>T(#REF!)</f>
        <v>#REF!</v>
      </c>
      <c r="K898" s="1323" t="e">
        <f>T(#REF!)</f>
        <v>#REF!</v>
      </c>
      <c r="L898" s="1323" t="e">
        <f>T(#REF!)</f>
        <v>#REF!</v>
      </c>
      <c r="M898" s="1323" t="e">
        <f>T(#REF!)</f>
        <v>#REF!</v>
      </c>
      <c r="N898" s="1324">
        <f>ESTIMATE!R938</f>
        <v>0</v>
      </c>
      <c r="O898" s="1324"/>
      <c r="P898" s="1324" t="str">
        <f>T(ESTIMATE!U938)</f>
        <v/>
      </c>
      <c r="Q898" s="1324"/>
      <c r="R898" s="1322"/>
      <c r="S898" s="1322"/>
      <c r="T898" s="1322"/>
      <c r="U898" s="1322"/>
      <c r="V898" s="1322"/>
      <c r="W898" s="1322"/>
      <c r="X898" s="1322"/>
      <c r="Y898" s="1322"/>
      <c r="Z898" s="1322"/>
      <c r="AA898" s="1322"/>
      <c r="AB898" s="1322"/>
      <c r="AC898" s="1322"/>
      <c r="AD898" s="1322"/>
      <c r="AE898" s="405">
        <f t="shared" si="13"/>
        <v>0</v>
      </c>
    </row>
    <row r="899" spans="3:31" ht="18" hidden="1" customHeight="1">
      <c r="C899" s="1323" t="str">
        <f>T(ESTIMATE!B939)</f>
        <v/>
      </c>
      <c r="D899" s="1323" t="e">
        <f>T(#REF!)</f>
        <v>#REF!</v>
      </c>
      <c r="E899" s="1323" t="e">
        <f>T(#REF!)</f>
        <v>#REF!</v>
      </c>
      <c r="F899" s="1323" t="e">
        <f>T(#REF!)</f>
        <v>#REF!</v>
      </c>
      <c r="G899" s="1323" t="e">
        <f>T(#REF!)</f>
        <v>#REF!</v>
      </c>
      <c r="H899" s="1323"/>
      <c r="I899" s="1323"/>
      <c r="J899" s="1323" t="e">
        <f>T(#REF!)</f>
        <v>#REF!</v>
      </c>
      <c r="K899" s="1323" t="e">
        <f>T(#REF!)</f>
        <v>#REF!</v>
      </c>
      <c r="L899" s="1323" t="e">
        <f>T(#REF!)</f>
        <v>#REF!</v>
      </c>
      <c r="M899" s="1323" t="e">
        <f>T(#REF!)</f>
        <v>#REF!</v>
      </c>
      <c r="N899" s="1324">
        <f>ESTIMATE!R939</f>
        <v>0</v>
      </c>
      <c r="O899" s="1324"/>
      <c r="P899" s="1324" t="str">
        <f>T(ESTIMATE!U939)</f>
        <v/>
      </c>
      <c r="Q899" s="1324"/>
      <c r="R899" s="1322"/>
      <c r="S899" s="1322"/>
      <c r="T899" s="1322"/>
      <c r="U899" s="1322"/>
      <c r="V899" s="1322"/>
      <c r="W899" s="1322"/>
      <c r="X899" s="1322"/>
      <c r="Y899" s="1322"/>
      <c r="Z899" s="1322"/>
      <c r="AA899" s="1322"/>
      <c r="AB899" s="1322"/>
      <c r="AC899" s="1322"/>
      <c r="AD899" s="1322"/>
      <c r="AE899" s="405">
        <f t="shared" si="13"/>
        <v>0</v>
      </c>
    </row>
    <row r="900" spans="3:31" ht="18" hidden="1" customHeight="1">
      <c r="C900" s="1323" t="str">
        <f>T(ESTIMATE!B940)</f>
        <v/>
      </c>
      <c r="D900" s="1323" t="e">
        <f>T(#REF!)</f>
        <v>#REF!</v>
      </c>
      <c r="E900" s="1323" t="e">
        <f>T(#REF!)</f>
        <v>#REF!</v>
      </c>
      <c r="F900" s="1323" t="e">
        <f>T(#REF!)</f>
        <v>#REF!</v>
      </c>
      <c r="G900" s="1323" t="e">
        <f>T(#REF!)</f>
        <v>#REF!</v>
      </c>
      <c r="H900" s="1323"/>
      <c r="I900" s="1323"/>
      <c r="J900" s="1323" t="e">
        <f>T(#REF!)</f>
        <v>#REF!</v>
      </c>
      <c r="K900" s="1323" t="e">
        <f>T(#REF!)</f>
        <v>#REF!</v>
      </c>
      <c r="L900" s="1323" t="e">
        <f>T(#REF!)</f>
        <v>#REF!</v>
      </c>
      <c r="M900" s="1323" t="e">
        <f>T(#REF!)</f>
        <v>#REF!</v>
      </c>
      <c r="N900" s="1324">
        <f>ESTIMATE!R940</f>
        <v>0</v>
      </c>
      <c r="O900" s="1324"/>
      <c r="P900" s="1324" t="str">
        <f>T(ESTIMATE!U940)</f>
        <v/>
      </c>
      <c r="Q900" s="1324"/>
      <c r="R900" s="1322"/>
      <c r="S900" s="1322"/>
      <c r="T900" s="1322"/>
      <c r="U900" s="1322"/>
      <c r="V900" s="1322"/>
      <c r="W900" s="1322"/>
      <c r="X900" s="1322"/>
      <c r="Y900" s="1322"/>
      <c r="Z900" s="1322"/>
      <c r="AA900" s="1322"/>
      <c r="AB900" s="1322"/>
      <c r="AC900" s="1322"/>
      <c r="AD900" s="1322"/>
      <c r="AE900" s="405">
        <f t="shared" si="13"/>
        <v>0</v>
      </c>
    </row>
    <row r="901" spans="3:31" ht="18" hidden="1" customHeight="1">
      <c r="C901" s="1323" t="str">
        <f>T(ESTIMATE!B941)</f>
        <v/>
      </c>
      <c r="D901" s="1323" t="e">
        <f>T(#REF!)</f>
        <v>#REF!</v>
      </c>
      <c r="E901" s="1323" t="e">
        <f>T(#REF!)</f>
        <v>#REF!</v>
      </c>
      <c r="F901" s="1323" t="e">
        <f>T(#REF!)</f>
        <v>#REF!</v>
      </c>
      <c r="G901" s="1323" t="e">
        <f>T(#REF!)</f>
        <v>#REF!</v>
      </c>
      <c r="H901" s="1323"/>
      <c r="I901" s="1323"/>
      <c r="J901" s="1323" t="e">
        <f>T(#REF!)</f>
        <v>#REF!</v>
      </c>
      <c r="K901" s="1323" t="e">
        <f>T(#REF!)</f>
        <v>#REF!</v>
      </c>
      <c r="L901" s="1323" t="e">
        <f>T(#REF!)</f>
        <v>#REF!</v>
      </c>
      <c r="M901" s="1323" t="e">
        <f>T(#REF!)</f>
        <v>#REF!</v>
      </c>
      <c r="N901" s="1324">
        <f>ESTIMATE!R941</f>
        <v>0</v>
      </c>
      <c r="O901" s="1324"/>
      <c r="P901" s="1324" t="str">
        <f>T(ESTIMATE!U941)</f>
        <v/>
      </c>
      <c r="Q901" s="1324"/>
      <c r="R901" s="1322"/>
      <c r="S901" s="1322"/>
      <c r="T901" s="1322"/>
      <c r="U901" s="1322"/>
      <c r="V901" s="1322"/>
      <c r="W901" s="1322"/>
      <c r="X901" s="1322"/>
      <c r="Y901" s="1322"/>
      <c r="Z901" s="1322"/>
      <c r="AA901" s="1322"/>
      <c r="AB901" s="1322"/>
      <c r="AC901" s="1322"/>
      <c r="AD901" s="1322"/>
      <c r="AE901" s="405">
        <f t="shared" si="13"/>
        <v>0</v>
      </c>
    </row>
    <row r="902" spans="3:31" ht="18" hidden="1" customHeight="1">
      <c r="C902" s="1323" t="str">
        <f>T(ESTIMATE!B942)</f>
        <v/>
      </c>
      <c r="D902" s="1323" t="e">
        <f>T(#REF!)</f>
        <v>#REF!</v>
      </c>
      <c r="E902" s="1323" t="e">
        <f>T(#REF!)</f>
        <v>#REF!</v>
      </c>
      <c r="F902" s="1323" t="e">
        <f>T(#REF!)</f>
        <v>#REF!</v>
      </c>
      <c r="G902" s="1323" t="e">
        <f>T(#REF!)</f>
        <v>#REF!</v>
      </c>
      <c r="H902" s="1323"/>
      <c r="I902" s="1323"/>
      <c r="J902" s="1323" t="e">
        <f>T(#REF!)</f>
        <v>#REF!</v>
      </c>
      <c r="K902" s="1323" t="e">
        <f>T(#REF!)</f>
        <v>#REF!</v>
      </c>
      <c r="L902" s="1323" t="e">
        <f>T(#REF!)</f>
        <v>#REF!</v>
      </c>
      <c r="M902" s="1323" t="e">
        <f>T(#REF!)</f>
        <v>#REF!</v>
      </c>
      <c r="N902" s="1324">
        <f>ESTIMATE!R942</f>
        <v>0</v>
      </c>
      <c r="O902" s="1324"/>
      <c r="P902" s="1324" t="str">
        <f>T(ESTIMATE!U942)</f>
        <v/>
      </c>
      <c r="Q902" s="1324"/>
      <c r="R902" s="1322"/>
      <c r="S902" s="1322"/>
      <c r="T902" s="1322"/>
      <c r="U902" s="1322"/>
      <c r="V902" s="1322"/>
      <c r="W902" s="1322"/>
      <c r="X902" s="1322"/>
      <c r="Y902" s="1322"/>
      <c r="Z902" s="1322"/>
      <c r="AA902" s="1322"/>
      <c r="AB902" s="1322"/>
      <c r="AC902" s="1322"/>
      <c r="AD902" s="1322"/>
      <c r="AE902" s="405">
        <f t="shared" si="13"/>
        <v>0</v>
      </c>
    </row>
    <row r="903" spans="3:31" ht="18" hidden="1" customHeight="1">
      <c r="C903" s="1323" t="str">
        <f>T(ESTIMATE!B943)</f>
        <v/>
      </c>
      <c r="D903" s="1323" t="e">
        <f>T(#REF!)</f>
        <v>#REF!</v>
      </c>
      <c r="E903" s="1323" t="e">
        <f>T(#REF!)</f>
        <v>#REF!</v>
      </c>
      <c r="F903" s="1323" t="e">
        <f>T(#REF!)</f>
        <v>#REF!</v>
      </c>
      <c r="G903" s="1323" t="e">
        <f>T(#REF!)</f>
        <v>#REF!</v>
      </c>
      <c r="H903" s="1323"/>
      <c r="I903" s="1323"/>
      <c r="J903" s="1323" t="e">
        <f>T(#REF!)</f>
        <v>#REF!</v>
      </c>
      <c r="K903" s="1323" t="e">
        <f>T(#REF!)</f>
        <v>#REF!</v>
      </c>
      <c r="L903" s="1323" t="e">
        <f>T(#REF!)</f>
        <v>#REF!</v>
      </c>
      <c r="M903" s="1323" t="e">
        <f>T(#REF!)</f>
        <v>#REF!</v>
      </c>
      <c r="N903" s="1324">
        <f>ESTIMATE!R943</f>
        <v>0</v>
      </c>
      <c r="O903" s="1324"/>
      <c r="P903" s="1324" t="str">
        <f>T(ESTIMATE!U943)</f>
        <v/>
      </c>
      <c r="Q903" s="1324"/>
      <c r="R903" s="1322"/>
      <c r="S903" s="1322"/>
      <c r="T903" s="1322"/>
      <c r="U903" s="1322"/>
      <c r="V903" s="1322"/>
      <c r="W903" s="1322"/>
      <c r="X903" s="1322"/>
      <c r="Y903" s="1322"/>
      <c r="Z903" s="1322"/>
      <c r="AA903" s="1322"/>
      <c r="AB903" s="1322"/>
      <c r="AC903" s="1322"/>
      <c r="AD903" s="1322"/>
      <c r="AE903" s="405">
        <f t="shared" si="13"/>
        <v>0</v>
      </c>
    </row>
    <row r="904" spans="3:31" ht="18" hidden="1" customHeight="1">
      <c r="C904" s="1323" t="str">
        <f>T(ESTIMATE!B944)</f>
        <v/>
      </c>
      <c r="D904" s="1323" t="e">
        <f>T(#REF!)</f>
        <v>#REF!</v>
      </c>
      <c r="E904" s="1323" t="e">
        <f>T(#REF!)</f>
        <v>#REF!</v>
      </c>
      <c r="F904" s="1323" t="e">
        <f>T(#REF!)</f>
        <v>#REF!</v>
      </c>
      <c r="G904" s="1323" t="e">
        <f>T(#REF!)</f>
        <v>#REF!</v>
      </c>
      <c r="H904" s="1323"/>
      <c r="I904" s="1323"/>
      <c r="J904" s="1323" t="e">
        <f>T(#REF!)</f>
        <v>#REF!</v>
      </c>
      <c r="K904" s="1323" t="e">
        <f>T(#REF!)</f>
        <v>#REF!</v>
      </c>
      <c r="L904" s="1323" t="e">
        <f>T(#REF!)</f>
        <v>#REF!</v>
      </c>
      <c r="M904" s="1323" t="e">
        <f>T(#REF!)</f>
        <v>#REF!</v>
      </c>
      <c r="N904" s="1324">
        <f>ESTIMATE!R944</f>
        <v>0</v>
      </c>
      <c r="O904" s="1324"/>
      <c r="P904" s="1324" t="str">
        <f>T(ESTIMATE!U944)</f>
        <v/>
      </c>
      <c r="Q904" s="1324"/>
      <c r="R904" s="1322"/>
      <c r="S904" s="1322"/>
      <c r="T904" s="1322"/>
      <c r="U904" s="1322"/>
      <c r="V904" s="1322"/>
      <c r="W904" s="1322"/>
      <c r="X904" s="1322"/>
      <c r="Y904" s="1322"/>
      <c r="Z904" s="1322"/>
      <c r="AA904" s="1322"/>
      <c r="AB904" s="1322"/>
      <c r="AC904" s="1322"/>
      <c r="AD904" s="1322"/>
      <c r="AE904" s="405">
        <f t="shared" si="13"/>
        <v>0</v>
      </c>
    </row>
    <row r="905" spans="3:31" ht="18" hidden="1" customHeight="1">
      <c r="C905" s="1323" t="str">
        <f>T(ESTIMATE!B945)</f>
        <v/>
      </c>
      <c r="D905" s="1323" t="e">
        <f>T(#REF!)</f>
        <v>#REF!</v>
      </c>
      <c r="E905" s="1323" t="e">
        <f>T(#REF!)</f>
        <v>#REF!</v>
      </c>
      <c r="F905" s="1323" t="e">
        <f>T(#REF!)</f>
        <v>#REF!</v>
      </c>
      <c r="G905" s="1323" t="e">
        <f>T(#REF!)</f>
        <v>#REF!</v>
      </c>
      <c r="H905" s="1323"/>
      <c r="I905" s="1323"/>
      <c r="J905" s="1323" t="e">
        <f>T(#REF!)</f>
        <v>#REF!</v>
      </c>
      <c r="K905" s="1323" t="e">
        <f>T(#REF!)</f>
        <v>#REF!</v>
      </c>
      <c r="L905" s="1323" t="e">
        <f>T(#REF!)</f>
        <v>#REF!</v>
      </c>
      <c r="M905" s="1323" t="e">
        <f>T(#REF!)</f>
        <v>#REF!</v>
      </c>
      <c r="N905" s="1324">
        <f>ESTIMATE!R945</f>
        <v>0</v>
      </c>
      <c r="O905" s="1324"/>
      <c r="P905" s="1324" t="str">
        <f>T(ESTIMATE!U945)</f>
        <v/>
      </c>
      <c r="Q905" s="1324"/>
      <c r="R905" s="1322"/>
      <c r="S905" s="1322"/>
      <c r="T905" s="1322"/>
      <c r="U905" s="1322"/>
      <c r="V905" s="1322"/>
      <c r="W905" s="1322"/>
      <c r="X905" s="1322"/>
      <c r="Y905" s="1322"/>
      <c r="Z905" s="1322"/>
      <c r="AA905" s="1322"/>
      <c r="AB905" s="1322"/>
      <c r="AC905" s="1322"/>
      <c r="AD905" s="1322"/>
      <c r="AE905" s="405">
        <f t="shared" si="13"/>
        <v>0</v>
      </c>
    </row>
    <row r="906" spans="3:31" ht="18" hidden="1" customHeight="1">
      <c r="C906" s="1323" t="str">
        <f>T(ESTIMATE!B946)</f>
        <v/>
      </c>
      <c r="D906" s="1323" t="e">
        <f>T(#REF!)</f>
        <v>#REF!</v>
      </c>
      <c r="E906" s="1323" t="e">
        <f>T(#REF!)</f>
        <v>#REF!</v>
      </c>
      <c r="F906" s="1323" t="e">
        <f>T(#REF!)</f>
        <v>#REF!</v>
      </c>
      <c r="G906" s="1323" t="e">
        <f>T(#REF!)</f>
        <v>#REF!</v>
      </c>
      <c r="H906" s="1323"/>
      <c r="I906" s="1323"/>
      <c r="J906" s="1323" t="e">
        <f>T(#REF!)</f>
        <v>#REF!</v>
      </c>
      <c r="K906" s="1323" t="e">
        <f>T(#REF!)</f>
        <v>#REF!</v>
      </c>
      <c r="L906" s="1323" t="e">
        <f>T(#REF!)</f>
        <v>#REF!</v>
      </c>
      <c r="M906" s="1323" t="e">
        <f>T(#REF!)</f>
        <v>#REF!</v>
      </c>
      <c r="N906" s="1324">
        <f>ESTIMATE!R946</f>
        <v>0</v>
      </c>
      <c r="O906" s="1324"/>
      <c r="P906" s="1324" t="str">
        <f>T(ESTIMATE!U946)</f>
        <v/>
      </c>
      <c r="Q906" s="1324"/>
      <c r="R906" s="1322"/>
      <c r="S906" s="1322"/>
      <c r="T906" s="1322"/>
      <c r="U906" s="1322"/>
      <c r="V906" s="1322"/>
      <c r="W906" s="1322"/>
      <c r="X906" s="1322"/>
      <c r="Y906" s="1322"/>
      <c r="Z906" s="1322"/>
      <c r="AA906" s="1322"/>
      <c r="AB906" s="1322"/>
      <c r="AC906" s="1322"/>
      <c r="AD906" s="1322"/>
      <c r="AE906" s="405">
        <f t="shared" si="13"/>
        <v>0</v>
      </c>
    </row>
    <row r="907" spans="3:31" ht="18" hidden="1" customHeight="1">
      <c r="C907" s="1323" t="str">
        <f>T(ESTIMATE!B947)</f>
        <v/>
      </c>
      <c r="D907" s="1323" t="e">
        <f>T(#REF!)</f>
        <v>#REF!</v>
      </c>
      <c r="E907" s="1323" t="e">
        <f>T(#REF!)</f>
        <v>#REF!</v>
      </c>
      <c r="F907" s="1323" t="e">
        <f>T(#REF!)</f>
        <v>#REF!</v>
      </c>
      <c r="G907" s="1323" t="e">
        <f>T(#REF!)</f>
        <v>#REF!</v>
      </c>
      <c r="H907" s="1323"/>
      <c r="I907" s="1323"/>
      <c r="J907" s="1323" t="e">
        <f>T(#REF!)</f>
        <v>#REF!</v>
      </c>
      <c r="K907" s="1323" t="e">
        <f>T(#REF!)</f>
        <v>#REF!</v>
      </c>
      <c r="L907" s="1323" t="e">
        <f>T(#REF!)</f>
        <v>#REF!</v>
      </c>
      <c r="M907" s="1323" t="e">
        <f>T(#REF!)</f>
        <v>#REF!</v>
      </c>
      <c r="N907" s="1324">
        <f>ESTIMATE!R947</f>
        <v>0</v>
      </c>
      <c r="O907" s="1324"/>
      <c r="P907" s="1324" t="str">
        <f>T(ESTIMATE!U947)</f>
        <v/>
      </c>
      <c r="Q907" s="1324"/>
      <c r="R907" s="1322"/>
      <c r="S907" s="1322"/>
      <c r="T907" s="1322"/>
      <c r="U907" s="1322"/>
      <c r="V907" s="1322"/>
      <c r="W907" s="1322"/>
      <c r="X907" s="1322"/>
      <c r="Y907" s="1322"/>
      <c r="Z907" s="1322"/>
      <c r="AA907" s="1322"/>
      <c r="AB907" s="1322"/>
      <c r="AC907" s="1322"/>
      <c r="AD907" s="1322"/>
      <c r="AE907" s="405">
        <f t="shared" si="13"/>
        <v>0</v>
      </c>
    </row>
    <row r="908" spans="3:31" ht="18" hidden="1" customHeight="1">
      <c r="C908" s="1323" t="str">
        <f>T(ESTIMATE!B948)</f>
        <v/>
      </c>
      <c r="D908" s="1323" t="e">
        <f>T(#REF!)</f>
        <v>#REF!</v>
      </c>
      <c r="E908" s="1323" t="e">
        <f>T(#REF!)</f>
        <v>#REF!</v>
      </c>
      <c r="F908" s="1323" t="e">
        <f>T(#REF!)</f>
        <v>#REF!</v>
      </c>
      <c r="G908" s="1323" t="e">
        <f>T(#REF!)</f>
        <v>#REF!</v>
      </c>
      <c r="H908" s="1323"/>
      <c r="I908" s="1323"/>
      <c r="J908" s="1323" t="e">
        <f>T(#REF!)</f>
        <v>#REF!</v>
      </c>
      <c r="K908" s="1323" t="e">
        <f>T(#REF!)</f>
        <v>#REF!</v>
      </c>
      <c r="L908" s="1323" t="e">
        <f>T(#REF!)</f>
        <v>#REF!</v>
      </c>
      <c r="M908" s="1323" t="e">
        <f>T(#REF!)</f>
        <v>#REF!</v>
      </c>
      <c r="N908" s="1324">
        <f>ESTIMATE!R948</f>
        <v>0</v>
      </c>
      <c r="O908" s="1324"/>
      <c r="P908" s="1324" t="str">
        <f>T(ESTIMATE!U948)</f>
        <v/>
      </c>
      <c r="Q908" s="1324"/>
      <c r="R908" s="1322"/>
      <c r="S908" s="1322"/>
      <c r="T908" s="1322"/>
      <c r="U908" s="1322"/>
      <c r="V908" s="1322"/>
      <c r="W908" s="1322"/>
      <c r="X908" s="1322"/>
      <c r="Y908" s="1322"/>
      <c r="Z908" s="1322"/>
      <c r="AA908" s="1322"/>
      <c r="AB908" s="1322"/>
      <c r="AC908" s="1322"/>
      <c r="AD908" s="1322"/>
      <c r="AE908" s="405">
        <f t="shared" si="13"/>
        <v>0</v>
      </c>
    </row>
    <row r="909" spans="3:31" ht="18" hidden="1" customHeight="1">
      <c r="C909" s="1323" t="str">
        <f>T(ESTIMATE!B949)</f>
        <v/>
      </c>
      <c r="D909" s="1323" t="e">
        <f>T(#REF!)</f>
        <v>#REF!</v>
      </c>
      <c r="E909" s="1323" t="e">
        <f>T(#REF!)</f>
        <v>#REF!</v>
      </c>
      <c r="F909" s="1323" t="e">
        <f>T(#REF!)</f>
        <v>#REF!</v>
      </c>
      <c r="G909" s="1323" t="e">
        <f>T(#REF!)</f>
        <v>#REF!</v>
      </c>
      <c r="H909" s="1323"/>
      <c r="I909" s="1323"/>
      <c r="J909" s="1323" t="e">
        <f>T(#REF!)</f>
        <v>#REF!</v>
      </c>
      <c r="K909" s="1323" t="e">
        <f>T(#REF!)</f>
        <v>#REF!</v>
      </c>
      <c r="L909" s="1323" t="e">
        <f>T(#REF!)</f>
        <v>#REF!</v>
      </c>
      <c r="M909" s="1323" t="e">
        <f>T(#REF!)</f>
        <v>#REF!</v>
      </c>
      <c r="N909" s="1324">
        <f>ESTIMATE!R949</f>
        <v>0</v>
      </c>
      <c r="O909" s="1324"/>
      <c r="P909" s="1324" t="str">
        <f>T(ESTIMATE!U949)</f>
        <v/>
      </c>
      <c r="Q909" s="1324"/>
      <c r="R909" s="1322"/>
      <c r="S909" s="1322"/>
      <c r="T909" s="1322"/>
      <c r="U909" s="1322"/>
      <c r="V909" s="1322"/>
      <c r="W909" s="1322"/>
      <c r="X909" s="1322"/>
      <c r="Y909" s="1322"/>
      <c r="Z909" s="1322"/>
      <c r="AA909" s="1322"/>
      <c r="AB909" s="1322"/>
      <c r="AC909" s="1322"/>
      <c r="AD909" s="1322"/>
      <c r="AE909" s="405">
        <f t="shared" si="13"/>
        <v>0</v>
      </c>
    </row>
    <row r="910" spans="3:31" ht="18" hidden="1" customHeight="1">
      <c r="C910" s="1325" t="str">
        <f>T(ESTIMATE!B950)</f>
        <v/>
      </c>
      <c r="D910" s="1325" t="e">
        <f>T(#REF!)</f>
        <v>#REF!</v>
      </c>
      <c r="E910" s="1325" t="e">
        <f>T(#REF!)</f>
        <v>#REF!</v>
      </c>
      <c r="F910" s="1325" t="e">
        <f>T(#REF!)</f>
        <v>#REF!</v>
      </c>
      <c r="G910" s="1325" t="e">
        <f>T(#REF!)</f>
        <v>#REF!</v>
      </c>
      <c r="H910" s="1325"/>
      <c r="I910" s="1325"/>
      <c r="J910" s="1325" t="e">
        <f>T(#REF!)</f>
        <v>#REF!</v>
      </c>
      <c r="K910" s="1325" t="e">
        <f>T(#REF!)</f>
        <v>#REF!</v>
      </c>
      <c r="L910" s="1325" t="e">
        <f>T(#REF!)</f>
        <v>#REF!</v>
      </c>
      <c r="M910" s="1325" t="e">
        <f>T(#REF!)</f>
        <v>#REF!</v>
      </c>
      <c r="N910" s="1326">
        <f>ESTIMATE!R950</f>
        <v>0</v>
      </c>
      <c r="O910" s="1326"/>
      <c r="P910" s="1326" t="str">
        <f>T(ESTIMATE!U950)</f>
        <v/>
      </c>
      <c r="Q910" s="1326"/>
      <c r="R910" s="1327"/>
      <c r="S910" s="1327"/>
      <c r="T910" s="1327"/>
      <c r="U910" s="1327"/>
      <c r="V910" s="1327"/>
      <c r="W910" s="1327"/>
      <c r="X910" s="1327"/>
      <c r="Y910" s="1327"/>
      <c r="Z910" s="1327"/>
      <c r="AA910" s="1327"/>
      <c r="AB910" s="1327"/>
      <c r="AC910" s="1327"/>
      <c r="AD910" s="1327"/>
      <c r="AE910" s="405">
        <f t="shared" si="13"/>
        <v>0</v>
      </c>
    </row>
    <row r="911" spans="3:31" ht="18" hidden="1" customHeight="1">
      <c r="C911" s="598"/>
      <c r="D911" s="599"/>
      <c r="E911" s="599"/>
      <c r="F911" s="599"/>
      <c r="G911" s="599"/>
      <c r="H911" s="599"/>
      <c r="I911" s="599"/>
      <c r="J911" s="599"/>
      <c r="K911" s="599"/>
      <c r="L911" s="599"/>
      <c r="M911" s="599"/>
      <c r="N911" s="1357">
        <f>N870</f>
        <v>0</v>
      </c>
      <c r="O911" s="1357"/>
      <c r="P911" s="1358"/>
      <c r="Q911" s="1359"/>
      <c r="R911" s="600"/>
      <c r="S911" s="600"/>
      <c r="T911" s="600"/>
      <c r="U911" s="600"/>
      <c r="V911" s="600"/>
      <c r="W911" s="600"/>
      <c r="X911" s="600"/>
      <c r="Y911" s="600"/>
      <c r="Z911" s="600"/>
      <c r="AA911" s="600"/>
      <c r="AB911" s="600"/>
      <c r="AC911" s="600"/>
      <c r="AD911" s="601"/>
      <c r="AE911" s="405">
        <f t="shared" si="13"/>
        <v>0</v>
      </c>
    </row>
    <row r="912" spans="3:31" ht="22" customHeight="1">
      <c r="C912" s="1333" t="str">
        <f>T(ESTIMATE!B955)</f>
        <v>KITCHENS</v>
      </c>
      <c r="D912" s="1333" t="e">
        <f>T(#REF!)</f>
        <v>#REF!</v>
      </c>
      <c r="E912" s="1333" t="e">
        <f>T(#REF!)</f>
        <v>#REF!</v>
      </c>
      <c r="F912" s="1333" t="e">
        <f>T(#REF!)</f>
        <v>#REF!</v>
      </c>
      <c r="G912" s="1333" t="e">
        <f>T(#REF!)</f>
        <v>#REF!</v>
      </c>
      <c r="H912" s="1333"/>
      <c r="I912" s="1333"/>
      <c r="J912" s="1333" t="e">
        <f>T(#REF!)</f>
        <v>#REF!</v>
      </c>
      <c r="K912" s="1333" t="e">
        <f>T(#REF!)</f>
        <v>#REF!</v>
      </c>
      <c r="L912" s="1333" t="e">
        <f>T(#REF!)</f>
        <v>#REF!</v>
      </c>
      <c r="M912" s="1334" t="e">
        <f>T(#REF!)</f>
        <v>#REF!</v>
      </c>
      <c r="N912" s="1331">
        <f>SUM(N913:O952)</f>
        <v>1</v>
      </c>
      <c r="O912" s="1332"/>
      <c r="P912" s="1328"/>
      <c r="Q912" s="1330"/>
      <c r="R912" s="1328"/>
      <c r="S912" s="1329"/>
      <c r="T912" s="1329"/>
      <c r="U912" s="1329"/>
      <c r="V912" s="1329"/>
      <c r="W912" s="1329"/>
      <c r="X912" s="1329"/>
      <c r="Y912" s="1329"/>
      <c r="Z912" s="1329"/>
      <c r="AA912" s="1329"/>
      <c r="AB912" s="1329"/>
      <c r="AC912" s="1329"/>
      <c r="AD912" s="1329"/>
      <c r="AE912" s="405">
        <f t="shared" si="13"/>
        <v>1</v>
      </c>
    </row>
    <row r="913" spans="3:31" ht="18" hidden="1" customHeight="1">
      <c r="C913" s="1323" t="str">
        <f>T(ESTIMATE!B956)</f>
        <v>Kitchen Installation bid/allowance</v>
      </c>
      <c r="D913" s="1323" t="e">
        <f>T(#REF!)</f>
        <v>#REF!</v>
      </c>
      <c r="E913" s="1323" t="e">
        <f>T(#REF!)</f>
        <v>#REF!</v>
      </c>
      <c r="F913" s="1323" t="e">
        <f>T(#REF!)</f>
        <v>#REF!</v>
      </c>
      <c r="G913" s="1323" t="e">
        <f>T(#REF!)</f>
        <v>#REF!</v>
      </c>
      <c r="H913" s="1323"/>
      <c r="I913" s="1323"/>
      <c r="J913" s="1323" t="e">
        <f>T(#REF!)</f>
        <v>#REF!</v>
      </c>
      <c r="K913" s="1323" t="e">
        <f>T(#REF!)</f>
        <v>#REF!</v>
      </c>
      <c r="L913" s="1323" t="e">
        <f>T(#REF!)</f>
        <v>#REF!</v>
      </c>
      <c r="M913" s="1323" t="e">
        <f>T(#REF!)</f>
        <v>#REF!</v>
      </c>
      <c r="N913" s="1324">
        <f>ESTIMATE!R956</f>
        <v>0</v>
      </c>
      <c r="O913" s="1324"/>
      <c r="P913" s="1324" t="str">
        <f>T(ESTIMATE!U956)</f>
        <v>ls</v>
      </c>
      <c r="Q913" s="1324"/>
      <c r="R913" s="1322"/>
      <c r="S913" s="1322"/>
      <c r="T913" s="1322"/>
      <c r="U913" s="1322"/>
      <c r="V913" s="1322"/>
      <c r="W913" s="1322"/>
      <c r="X913" s="1322"/>
      <c r="Y913" s="1322"/>
      <c r="Z913" s="1322"/>
      <c r="AA913" s="1322"/>
      <c r="AB913" s="1322"/>
      <c r="AC913" s="1322"/>
      <c r="AD913" s="1322"/>
      <c r="AE913" s="405">
        <f t="shared" si="13"/>
        <v>0</v>
      </c>
    </row>
    <row r="914" spans="3:31" ht="18" hidden="1" customHeight="1">
      <c r="C914" s="1323" t="str">
        <f>T(ESTIMATE!B957)</f>
        <v>Kitchen Material bid/allowance</v>
      </c>
      <c r="D914" s="1323" t="e">
        <f>T(#REF!)</f>
        <v>#REF!</v>
      </c>
      <c r="E914" s="1323" t="e">
        <f>T(#REF!)</f>
        <v>#REF!</v>
      </c>
      <c r="F914" s="1323" t="e">
        <f>T(#REF!)</f>
        <v>#REF!</v>
      </c>
      <c r="G914" s="1323" t="e">
        <f>T(#REF!)</f>
        <v>#REF!</v>
      </c>
      <c r="H914" s="1323"/>
      <c r="I914" s="1323"/>
      <c r="J914" s="1323" t="e">
        <f>T(#REF!)</f>
        <v>#REF!</v>
      </c>
      <c r="K914" s="1323" t="e">
        <f>T(#REF!)</f>
        <v>#REF!</v>
      </c>
      <c r="L914" s="1323" t="e">
        <f>T(#REF!)</f>
        <v>#REF!</v>
      </c>
      <c r="M914" s="1323" t="e">
        <f>T(#REF!)</f>
        <v>#REF!</v>
      </c>
      <c r="N914" s="1324">
        <f>ESTIMATE!R957</f>
        <v>0</v>
      </c>
      <c r="O914" s="1324"/>
      <c r="P914" s="1324" t="str">
        <f>T(ESTIMATE!U957)</f>
        <v>ls</v>
      </c>
      <c r="Q914" s="1324"/>
      <c r="R914" s="1322"/>
      <c r="S914" s="1322"/>
      <c r="T914" s="1322"/>
      <c r="U914" s="1322"/>
      <c r="V914" s="1322"/>
      <c r="W914" s="1322"/>
      <c r="X914" s="1322"/>
      <c r="Y914" s="1322"/>
      <c r="Z914" s="1322"/>
      <c r="AA914" s="1322"/>
      <c r="AB914" s="1322"/>
      <c r="AC914" s="1322"/>
      <c r="AD914" s="1322"/>
      <c r="AE914" s="405">
        <f t="shared" si="13"/>
        <v>0</v>
      </c>
    </row>
    <row r="915" spans="3:31" ht="18" hidden="1" customHeight="1">
      <c r="C915" s="1323" t="str">
        <f>T(ESTIMATE!B958)</f>
        <v/>
      </c>
      <c r="D915" s="1323" t="e">
        <f>T(#REF!)</f>
        <v>#REF!</v>
      </c>
      <c r="E915" s="1323" t="e">
        <f>T(#REF!)</f>
        <v>#REF!</v>
      </c>
      <c r="F915" s="1323" t="e">
        <f>T(#REF!)</f>
        <v>#REF!</v>
      </c>
      <c r="G915" s="1323" t="e">
        <f>T(#REF!)</f>
        <v>#REF!</v>
      </c>
      <c r="H915" s="1323"/>
      <c r="I915" s="1323"/>
      <c r="J915" s="1323" t="e">
        <f>T(#REF!)</f>
        <v>#REF!</v>
      </c>
      <c r="K915" s="1323" t="e">
        <f>T(#REF!)</f>
        <v>#REF!</v>
      </c>
      <c r="L915" s="1323" t="e">
        <f>T(#REF!)</f>
        <v>#REF!</v>
      </c>
      <c r="M915" s="1323" t="e">
        <f>T(#REF!)</f>
        <v>#REF!</v>
      </c>
      <c r="N915" s="1324">
        <f>ESTIMATE!R958</f>
        <v>0</v>
      </c>
      <c r="O915" s="1324"/>
      <c r="P915" s="1324" t="str">
        <f>T(ESTIMATE!U958)</f>
        <v/>
      </c>
      <c r="Q915" s="1324"/>
      <c r="R915" s="1322"/>
      <c r="S915" s="1322"/>
      <c r="T915" s="1322"/>
      <c r="U915" s="1322"/>
      <c r="V915" s="1322"/>
      <c r="W915" s="1322"/>
      <c r="X915" s="1322"/>
      <c r="Y915" s="1322"/>
      <c r="Z915" s="1322"/>
      <c r="AA915" s="1322"/>
      <c r="AB915" s="1322"/>
      <c r="AC915" s="1322"/>
      <c r="AD915" s="1322"/>
      <c r="AE915" s="405">
        <f t="shared" si="13"/>
        <v>0</v>
      </c>
    </row>
    <row r="916" spans="3:31" ht="18" hidden="1" customHeight="1">
      <c r="C916" s="1323" t="str">
        <f>T(ESTIMATE!B959)</f>
        <v>Kitchens, Lump Sum</v>
      </c>
      <c r="D916" s="1323" t="e">
        <f>T(#REF!)</f>
        <v>#REF!</v>
      </c>
      <c r="E916" s="1323" t="e">
        <f>T(#REF!)</f>
        <v>#REF!</v>
      </c>
      <c r="F916" s="1323" t="e">
        <f>T(#REF!)</f>
        <v>#REF!</v>
      </c>
      <c r="G916" s="1323" t="e">
        <f>T(#REF!)</f>
        <v>#REF!</v>
      </c>
      <c r="H916" s="1323"/>
      <c r="I916" s="1323"/>
      <c r="J916" s="1323" t="e">
        <f>T(#REF!)</f>
        <v>#REF!</v>
      </c>
      <c r="K916" s="1323" t="e">
        <f>T(#REF!)</f>
        <v>#REF!</v>
      </c>
      <c r="L916" s="1323" t="e">
        <f>T(#REF!)</f>
        <v>#REF!</v>
      </c>
      <c r="M916" s="1323" t="e">
        <f>T(#REF!)</f>
        <v>#REF!</v>
      </c>
      <c r="N916" s="1324">
        <f>ESTIMATE!R959</f>
        <v>0</v>
      </c>
      <c r="O916" s="1324"/>
      <c r="P916" s="1324" t="str">
        <f>T(ESTIMATE!U959)</f>
        <v/>
      </c>
      <c r="Q916" s="1324"/>
      <c r="R916" s="1322"/>
      <c r="S916" s="1322"/>
      <c r="T916" s="1322"/>
      <c r="U916" s="1322"/>
      <c r="V916" s="1322"/>
      <c r="W916" s="1322"/>
      <c r="X916" s="1322"/>
      <c r="Y916" s="1322"/>
      <c r="Z916" s="1322"/>
      <c r="AA916" s="1322"/>
      <c r="AB916" s="1322"/>
      <c r="AC916" s="1322"/>
      <c r="AD916" s="1322"/>
      <c r="AE916" s="405">
        <f t="shared" si="13"/>
        <v>0</v>
      </c>
    </row>
    <row r="917" spans="3:31" ht="18" hidden="1" customHeight="1">
      <c r="C917" s="1323" t="str">
        <f>T(ESTIMATE!B960)</f>
        <v>High end, (cabinets, countertops, MEP rough-in)</v>
      </c>
      <c r="D917" s="1323" t="e">
        <f>T(#REF!)</f>
        <v>#REF!</v>
      </c>
      <c r="E917" s="1323" t="e">
        <f>T(#REF!)</f>
        <v>#REF!</v>
      </c>
      <c r="F917" s="1323" t="e">
        <f>T(#REF!)</f>
        <v>#REF!</v>
      </c>
      <c r="G917" s="1323" t="e">
        <f>T(#REF!)</f>
        <v>#REF!</v>
      </c>
      <c r="H917" s="1323"/>
      <c r="I917" s="1323"/>
      <c r="J917" s="1323" t="e">
        <f>T(#REF!)</f>
        <v>#REF!</v>
      </c>
      <c r="K917" s="1323" t="e">
        <f>T(#REF!)</f>
        <v>#REF!</v>
      </c>
      <c r="L917" s="1323" t="e">
        <f>T(#REF!)</f>
        <v>#REF!</v>
      </c>
      <c r="M917" s="1323" t="e">
        <f>T(#REF!)</f>
        <v>#REF!</v>
      </c>
      <c r="N917" s="1324">
        <f>ESTIMATE!R960</f>
        <v>0</v>
      </c>
      <c r="O917" s="1324"/>
      <c r="P917" s="1324" t="str">
        <f>T(ESTIMATE!U960)</f>
        <v>ls</v>
      </c>
      <c r="Q917" s="1324"/>
      <c r="R917" s="1322"/>
      <c r="S917" s="1322"/>
      <c r="T917" s="1322"/>
      <c r="U917" s="1322"/>
      <c r="V917" s="1322"/>
      <c r="W917" s="1322"/>
      <c r="X917" s="1322"/>
      <c r="Y917" s="1322"/>
      <c r="Z917" s="1322"/>
      <c r="AA917" s="1322"/>
      <c r="AB917" s="1322"/>
      <c r="AC917" s="1322"/>
      <c r="AD917" s="1322"/>
      <c r="AE917" s="405">
        <f t="shared" si="13"/>
        <v>0</v>
      </c>
    </row>
    <row r="918" spans="3:31" ht="18" customHeight="1">
      <c r="C918" s="1323" t="str">
        <f>T(ESTIMATE!B961)</f>
        <v>Average, (cabinets, countertops, MEP rough-in)</v>
      </c>
      <c r="D918" s="1323" t="e">
        <f>T(#REF!)</f>
        <v>#REF!</v>
      </c>
      <c r="E918" s="1323" t="e">
        <f>T(#REF!)</f>
        <v>#REF!</v>
      </c>
      <c r="F918" s="1323" t="e">
        <f>T(#REF!)</f>
        <v>#REF!</v>
      </c>
      <c r="G918" s="1323" t="e">
        <f>T(#REF!)</f>
        <v>#REF!</v>
      </c>
      <c r="H918" s="1323"/>
      <c r="I918" s="1323"/>
      <c r="J918" s="1323" t="e">
        <f>T(#REF!)</f>
        <v>#REF!</v>
      </c>
      <c r="K918" s="1323" t="e">
        <f>T(#REF!)</f>
        <v>#REF!</v>
      </c>
      <c r="L918" s="1323" t="e">
        <f>T(#REF!)</f>
        <v>#REF!</v>
      </c>
      <c r="M918" s="1323" t="e">
        <f>T(#REF!)</f>
        <v>#REF!</v>
      </c>
      <c r="N918" s="1324">
        <f>ESTIMATE!R961</f>
        <v>1</v>
      </c>
      <c r="O918" s="1324"/>
      <c r="P918" s="1324" t="str">
        <f>T(ESTIMATE!U961)</f>
        <v>ls</v>
      </c>
      <c r="Q918" s="1324"/>
      <c r="R918" s="1322"/>
      <c r="S918" s="1322"/>
      <c r="T918" s="1322"/>
      <c r="U918" s="1322"/>
      <c r="V918" s="1322"/>
      <c r="W918" s="1322"/>
      <c r="X918" s="1322"/>
      <c r="Y918" s="1322"/>
      <c r="Z918" s="1322"/>
      <c r="AA918" s="1322"/>
      <c r="AB918" s="1322"/>
      <c r="AC918" s="1322"/>
      <c r="AD918" s="1322"/>
      <c r="AE918" s="405">
        <f t="shared" si="13"/>
        <v>1</v>
      </c>
    </row>
    <row r="919" spans="3:31" ht="18" hidden="1" customHeight="1">
      <c r="C919" s="1323" t="str">
        <f>T(ESTIMATE!B962)</f>
        <v>Economy, (cabinets, countertops, MEP rough-in)</v>
      </c>
      <c r="D919" s="1323" t="e">
        <f>T(#REF!)</f>
        <v>#REF!</v>
      </c>
      <c r="E919" s="1323" t="e">
        <f>T(#REF!)</f>
        <v>#REF!</v>
      </c>
      <c r="F919" s="1323" t="e">
        <f>T(#REF!)</f>
        <v>#REF!</v>
      </c>
      <c r="G919" s="1323" t="e">
        <f>T(#REF!)</f>
        <v>#REF!</v>
      </c>
      <c r="H919" s="1323"/>
      <c r="I919" s="1323"/>
      <c r="J919" s="1323" t="e">
        <f>T(#REF!)</f>
        <v>#REF!</v>
      </c>
      <c r="K919" s="1323" t="e">
        <f>T(#REF!)</f>
        <v>#REF!</v>
      </c>
      <c r="L919" s="1323" t="e">
        <f>T(#REF!)</f>
        <v>#REF!</v>
      </c>
      <c r="M919" s="1323" t="e">
        <f>T(#REF!)</f>
        <v>#REF!</v>
      </c>
      <c r="N919" s="1324">
        <f>ESTIMATE!R962</f>
        <v>0</v>
      </c>
      <c r="O919" s="1324"/>
      <c r="P919" s="1324" t="str">
        <f>T(ESTIMATE!U962)</f>
        <v>ls</v>
      </c>
      <c r="Q919" s="1324"/>
      <c r="R919" s="1322"/>
      <c r="S919" s="1322"/>
      <c r="T919" s="1322"/>
      <c r="U919" s="1322"/>
      <c r="V919" s="1322"/>
      <c r="W919" s="1322"/>
      <c r="X919" s="1322"/>
      <c r="Y919" s="1322"/>
      <c r="Z919" s="1322"/>
      <c r="AA919" s="1322"/>
      <c r="AB919" s="1322"/>
      <c r="AC919" s="1322"/>
      <c r="AD919" s="1322"/>
      <c r="AE919" s="405">
        <f t="shared" si="13"/>
        <v>0</v>
      </c>
    </row>
    <row r="920" spans="3:31" ht="18" hidden="1" customHeight="1">
      <c r="C920" s="1323" t="str">
        <f>T(ESTIMATE!B963)</f>
        <v/>
      </c>
      <c r="D920" s="1323" t="e">
        <f>T(#REF!)</f>
        <v>#REF!</v>
      </c>
      <c r="E920" s="1323" t="e">
        <f>T(#REF!)</f>
        <v>#REF!</v>
      </c>
      <c r="F920" s="1323" t="e">
        <f>T(#REF!)</f>
        <v>#REF!</v>
      </c>
      <c r="G920" s="1323" t="e">
        <f>T(#REF!)</f>
        <v>#REF!</v>
      </c>
      <c r="H920" s="1323"/>
      <c r="I920" s="1323"/>
      <c r="J920" s="1323" t="e">
        <f>T(#REF!)</f>
        <v>#REF!</v>
      </c>
      <c r="K920" s="1323" t="e">
        <f>T(#REF!)</f>
        <v>#REF!</v>
      </c>
      <c r="L920" s="1323" t="e">
        <f>T(#REF!)</f>
        <v>#REF!</v>
      </c>
      <c r="M920" s="1323" t="e">
        <f>T(#REF!)</f>
        <v>#REF!</v>
      </c>
      <c r="N920" s="1324">
        <f>ESTIMATE!R963</f>
        <v>0</v>
      </c>
      <c r="O920" s="1324"/>
      <c r="P920" s="1324" t="str">
        <f>T(ESTIMATE!U963)</f>
        <v/>
      </c>
      <c r="Q920" s="1324"/>
      <c r="R920" s="1322"/>
      <c r="S920" s="1322"/>
      <c r="T920" s="1322"/>
      <c r="U920" s="1322"/>
      <c r="V920" s="1322"/>
      <c r="W920" s="1322"/>
      <c r="X920" s="1322"/>
      <c r="Y920" s="1322"/>
      <c r="Z920" s="1322"/>
      <c r="AA920" s="1322"/>
      <c r="AB920" s="1322"/>
      <c r="AC920" s="1322"/>
      <c r="AD920" s="1322"/>
      <c r="AE920" s="405">
        <f t="shared" si="13"/>
        <v>0</v>
      </c>
    </row>
    <row r="921" spans="3:31" ht="18" hidden="1" customHeight="1">
      <c r="C921" s="1323" t="str">
        <f>T(ESTIMATE!B964)</f>
        <v/>
      </c>
      <c r="D921" s="1323" t="e">
        <f>T(#REF!)</f>
        <v>#REF!</v>
      </c>
      <c r="E921" s="1323" t="e">
        <f>T(#REF!)</f>
        <v>#REF!</v>
      </c>
      <c r="F921" s="1323" t="e">
        <f>T(#REF!)</f>
        <v>#REF!</v>
      </c>
      <c r="G921" s="1323" t="e">
        <f>T(#REF!)</f>
        <v>#REF!</v>
      </c>
      <c r="H921" s="1323"/>
      <c r="I921" s="1323"/>
      <c r="J921" s="1323" t="e">
        <f>T(#REF!)</f>
        <v>#REF!</v>
      </c>
      <c r="K921" s="1323" t="e">
        <f>T(#REF!)</f>
        <v>#REF!</v>
      </c>
      <c r="L921" s="1323" t="e">
        <f>T(#REF!)</f>
        <v>#REF!</v>
      </c>
      <c r="M921" s="1323" t="e">
        <f>T(#REF!)</f>
        <v>#REF!</v>
      </c>
      <c r="N921" s="1324">
        <f>ESTIMATE!R964</f>
        <v>0</v>
      </c>
      <c r="O921" s="1324"/>
      <c r="P921" s="1324" t="str">
        <f>T(ESTIMATE!U964)</f>
        <v/>
      </c>
      <c r="Q921" s="1324"/>
      <c r="R921" s="1322"/>
      <c r="S921" s="1322"/>
      <c r="T921" s="1322"/>
      <c r="U921" s="1322"/>
      <c r="V921" s="1322"/>
      <c r="W921" s="1322"/>
      <c r="X921" s="1322"/>
      <c r="Y921" s="1322"/>
      <c r="Z921" s="1322"/>
      <c r="AA921" s="1322"/>
      <c r="AB921" s="1322"/>
      <c r="AC921" s="1322"/>
      <c r="AD921" s="1322"/>
      <c r="AE921" s="405">
        <f t="shared" si="13"/>
        <v>0</v>
      </c>
    </row>
    <row r="922" spans="3:31" ht="18" hidden="1" customHeight="1">
      <c r="C922" s="1323" t="str">
        <f>T(ESTIMATE!B965)</f>
        <v xml:space="preserve"> Kitchens, Detailed</v>
      </c>
      <c r="D922" s="1323" t="e">
        <f>T(#REF!)</f>
        <v>#REF!</v>
      </c>
      <c r="E922" s="1323" t="e">
        <f>T(#REF!)</f>
        <v>#REF!</v>
      </c>
      <c r="F922" s="1323" t="e">
        <f>T(#REF!)</f>
        <v>#REF!</v>
      </c>
      <c r="G922" s="1323" t="e">
        <f>T(#REF!)</f>
        <v>#REF!</v>
      </c>
      <c r="H922" s="1323"/>
      <c r="I922" s="1323"/>
      <c r="J922" s="1323" t="e">
        <f>T(#REF!)</f>
        <v>#REF!</v>
      </c>
      <c r="K922" s="1323" t="e">
        <f>T(#REF!)</f>
        <v>#REF!</v>
      </c>
      <c r="L922" s="1323" t="e">
        <f>T(#REF!)</f>
        <v>#REF!</v>
      </c>
      <c r="M922" s="1323" t="e">
        <f>T(#REF!)</f>
        <v>#REF!</v>
      </c>
      <c r="N922" s="1324">
        <f>ESTIMATE!R965</f>
        <v>0</v>
      </c>
      <c r="O922" s="1324"/>
      <c r="P922" s="1324" t="str">
        <f>T(ESTIMATE!U965)</f>
        <v/>
      </c>
      <c r="Q922" s="1324"/>
      <c r="R922" s="1322"/>
      <c r="S922" s="1322"/>
      <c r="T922" s="1322"/>
      <c r="U922" s="1322"/>
      <c r="V922" s="1322"/>
      <c r="W922" s="1322"/>
      <c r="X922" s="1322"/>
      <c r="Y922" s="1322"/>
      <c r="Z922" s="1322"/>
      <c r="AA922" s="1322"/>
      <c r="AB922" s="1322"/>
      <c r="AC922" s="1322"/>
      <c r="AD922" s="1322"/>
      <c r="AE922" s="405">
        <f t="shared" si="13"/>
        <v>0</v>
      </c>
    </row>
    <row r="923" spans="3:31" ht="18" hidden="1" customHeight="1">
      <c r="C923" s="1323" t="str">
        <f>T(ESTIMATE!B966)</f>
        <v>Demolition</v>
      </c>
      <c r="D923" s="1323" t="e">
        <f>T(#REF!)</f>
        <v>#REF!</v>
      </c>
      <c r="E923" s="1323" t="e">
        <f>T(#REF!)</f>
        <v>#REF!</v>
      </c>
      <c r="F923" s="1323" t="e">
        <f>T(#REF!)</f>
        <v>#REF!</v>
      </c>
      <c r="G923" s="1323" t="e">
        <f>T(#REF!)</f>
        <v>#REF!</v>
      </c>
      <c r="H923" s="1323"/>
      <c r="I923" s="1323"/>
      <c r="J923" s="1323" t="e">
        <f>T(#REF!)</f>
        <v>#REF!</v>
      </c>
      <c r="K923" s="1323" t="e">
        <f>T(#REF!)</f>
        <v>#REF!</v>
      </c>
      <c r="L923" s="1323" t="e">
        <f>T(#REF!)</f>
        <v>#REF!</v>
      </c>
      <c r="M923" s="1323" t="e">
        <f>T(#REF!)</f>
        <v>#REF!</v>
      </c>
      <c r="N923" s="1324">
        <f>ESTIMATE!R966</f>
        <v>0</v>
      </c>
      <c r="O923" s="1324"/>
      <c r="P923" s="1324" t="str">
        <f>T(ESTIMATE!U966)</f>
        <v/>
      </c>
      <c r="Q923" s="1324"/>
      <c r="R923" s="1322"/>
      <c r="S923" s="1322"/>
      <c r="T923" s="1322"/>
      <c r="U923" s="1322"/>
      <c r="V923" s="1322"/>
      <c r="W923" s="1322"/>
      <c r="X923" s="1322"/>
      <c r="Y923" s="1322"/>
      <c r="Z923" s="1322"/>
      <c r="AA923" s="1322"/>
      <c r="AB923" s="1322"/>
      <c r="AC923" s="1322"/>
      <c r="AD923" s="1322"/>
      <c r="AE923" s="405">
        <f t="shared" si="13"/>
        <v>0</v>
      </c>
    </row>
    <row r="924" spans="3:31" ht="18" hidden="1" customHeight="1">
      <c r="C924" s="1323" t="str">
        <f>T(ESTIMATE!B967)</f>
        <v>Kitchen demolition, per HR</v>
      </c>
      <c r="D924" s="1323" t="e">
        <f>T(#REF!)</f>
        <v>#REF!</v>
      </c>
      <c r="E924" s="1323" t="e">
        <f>T(#REF!)</f>
        <v>#REF!</v>
      </c>
      <c r="F924" s="1323" t="e">
        <f>T(#REF!)</f>
        <v>#REF!</v>
      </c>
      <c r="G924" s="1323" t="e">
        <f>T(#REF!)</f>
        <v>#REF!</v>
      </c>
      <c r="H924" s="1323"/>
      <c r="I924" s="1323"/>
      <c r="J924" s="1323" t="e">
        <f>T(#REF!)</f>
        <v>#REF!</v>
      </c>
      <c r="K924" s="1323" t="e">
        <f>T(#REF!)</f>
        <v>#REF!</v>
      </c>
      <c r="L924" s="1323" t="e">
        <f>T(#REF!)</f>
        <v>#REF!</v>
      </c>
      <c r="M924" s="1323" t="e">
        <f>T(#REF!)</f>
        <v>#REF!</v>
      </c>
      <c r="N924" s="1324">
        <f>ESTIMATE!R967</f>
        <v>0</v>
      </c>
      <c r="O924" s="1324"/>
      <c r="P924" s="1324" t="str">
        <f>T(ESTIMATE!U967)</f>
        <v>hrs</v>
      </c>
      <c r="Q924" s="1324"/>
      <c r="R924" s="1322"/>
      <c r="S924" s="1322"/>
      <c r="T924" s="1322"/>
      <c r="U924" s="1322"/>
      <c r="V924" s="1322"/>
      <c r="W924" s="1322"/>
      <c r="X924" s="1322"/>
      <c r="Y924" s="1322"/>
      <c r="Z924" s="1322"/>
      <c r="AA924" s="1322"/>
      <c r="AB924" s="1322"/>
      <c r="AC924" s="1322"/>
      <c r="AD924" s="1322"/>
      <c r="AE924" s="405">
        <f t="shared" si="13"/>
        <v>0</v>
      </c>
    </row>
    <row r="925" spans="3:31" ht="18" hidden="1" customHeight="1">
      <c r="C925" s="1323" t="str">
        <f>T(ESTIMATE!B968)</f>
        <v>Plywood floor patching</v>
      </c>
      <c r="D925" s="1323" t="e">
        <f>T(#REF!)</f>
        <v>#REF!</v>
      </c>
      <c r="E925" s="1323" t="e">
        <f>T(#REF!)</f>
        <v>#REF!</v>
      </c>
      <c r="F925" s="1323" t="e">
        <f>T(#REF!)</f>
        <v>#REF!</v>
      </c>
      <c r="G925" s="1323" t="e">
        <f>T(#REF!)</f>
        <v>#REF!</v>
      </c>
      <c r="H925" s="1323"/>
      <c r="I925" s="1323"/>
      <c r="J925" s="1323" t="e">
        <f>T(#REF!)</f>
        <v>#REF!</v>
      </c>
      <c r="K925" s="1323" t="e">
        <f>T(#REF!)</f>
        <v>#REF!</v>
      </c>
      <c r="L925" s="1323" t="e">
        <f>T(#REF!)</f>
        <v>#REF!</v>
      </c>
      <c r="M925" s="1323" t="e">
        <f>T(#REF!)</f>
        <v>#REF!</v>
      </c>
      <c r="N925" s="1324">
        <f>ESTIMATE!R968</f>
        <v>0</v>
      </c>
      <c r="O925" s="1324"/>
      <c r="P925" s="1324" t="str">
        <f>T(ESTIMATE!U968)</f>
        <v>sf</v>
      </c>
      <c r="Q925" s="1324"/>
      <c r="R925" s="1322"/>
      <c r="S925" s="1322"/>
      <c r="T925" s="1322"/>
      <c r="U925" s="1322"/>
      <c r="V925" s="1322"/>
      <c r="W925" s="1322"/>
      <c r="X925" s="1322"/>
      <c r="Y925" s="1322"/>
      <c r="Z925" s="1322"/>
      <c r="AA925" s="1322"/>
      <c r="AB925" s="1322"/>
      <c r="AC925" s="1322"/>
      <c r="AD925" s="1322"/>
      <c r="AE925" s="405">
        <f t="shared" si="13"/>
        <v>0</v>
      </c>
    </row>
    <row r="926" spans="3:31" ht="18" hidden="1" customHeight="1">
      <c r="C926" s="1323" t="str">
        <f>T(ESTIMATE!B969)</f>
        <v>Load bearing wall removal (case-by-case)</v>
      </c>
      <c r="D926" s="1323" t="e">
        <f>T(#REF!)</f>
        <v>#REF!</v>
      </c>
      <c r="E926" s="1323" t="e">
        <f>T(#REF!)</f>
        <v>#REF!</v>
      </c>
      <c r="F926" s="1323" t="e">
        <f>T(#REF!)</f>
        <v>#REF!</v>
      </c>
      <c r="G926" s="1323" t="e">
        <f>T(#REF!)</f>
        <v>#REF!</v>
      </c>
      <c r="H926" s="1323"/>
      <c r="I926" s="1323"/>
      <c r="J926" s="1323" t="e">
        <f>T(#REF!)</f>
        <v>#REF!</v>
      </c>
      <c r="K926" s="1323" t="e">
        <f>T(#REF!)</f>
        <v>#REF!</v>
      </c>
      <c r="L926" s="1323" t="e">
        <f>T(#REF!)</f>
        <v>#REF!</v>
      </c>
      <c r="M926" s="1323" t="e">
        <f>T(#REF!)</f>
        <v>#REF!</v>
      </c>
      <c r="N926" s="1324">
        <f>ESTIMATE!R969</f>
        <v>0</v>
      </c>
      <c r="O926" s="1324"/>
      <c r="P926" s="1324" t="str">
        <f>T(ESTIMATE!U969)</f>
        <v>ls</v>
      </c>
      <c r="Q926" s="1324"/>
      <c r="R926" s="1322"/>
      <c r="S926" s="1322"/>
      <c r="T926" s="1322"/>
      <c r="U926" s="1322"/>
      <c r="V926" s="1322"/>
      <c r="W926" s="1322"/>
      <c r="X926" s="1322"/>
      <c r="Y926" s="1322"/>
      <c r="Z926" s="1322"/>
      <c r="AA926" s="1322"/>
      <c r="AB926" s="1322"/>
      <c r="AC926" s="1322"/>
      <c r="AD926" s="1322"/>
      <c r="AE926" s="405">
        <f t="shared" si="13"/>
        <v>0</v>
      </c>
    </row>
    <row r="927" spans="3:31" ht="18" hidden="1" customHeight="1">
      <c r="C927" s="1323" t="str">
        <f>T(ESTIMATE!B970)</f>
        <v/>
      </c>
      <c r="D927" s="1323" t="e">
        <f>T(#REF!)</f>
        <v>#REF!</v>
      </c>
      <c r="E927" s="1323" t="e">
        <f>T(#REF!)</f>
        <v>#REF!</v>
      </c>
      <c r="F927" s="1323" t="e">
        <f>T(#REF!)</f>
        <v>#REF!</v>
      </c>
      <c r="G927" s="1323" t="e">
        <f>T(#REF!)</f>
        <v>#REF!</v>
      </c>
      <c r="H927" s="1323"/>
      <c r="I927" s="1323"/>
      <c r="J927" s="1323" t="e">
        <f>T(#REF!)</f>
        <v>#REF!</v>
      </c>
      <c r="K927" s="1323" t="e">
        <f>T(#REF!)</f>
        <v>#REF!</v>
      </c>
      <c r="L927" s="1323" t="e">
        <f>T(#REF!)</f>
        <v>#REF!</v>
      </c>
      <c r="M927" s="1323" t="e">
        <f>T(#REF!)</f>
        <v>#REF!</v>
      </c>
      <c r="N927" s="1324">
        <f>ESTIMATE!R970</f>
        <v>0</v>
      </c>
      <c r="O927" s="1324"/>
      <c r="P927" s="1324" t="str">
        <f>T(ESTIMATE!U970)</f>
        <v/>
      </c>
      <c r="Q927" s="1324"/>
      <c r="R927" s="1322"/>
      <c r="S927" s="1322"/>
      <c r="T927" s="1322"/>
      <c r="U927" s="1322"/>
      <c r="V927" s="1322"/>
      <c r="W927" s="1322"/>
      <c r="X927" s="1322"/>
      <c r="Y927" s="1322"/>
      <c r="Z927" s="1322"/>
      <c r="AA927" s="1322"/>
      <c r="AB927" s="1322"/>
      <c r="AC927" s="1322"/>
      <c r="AD927" s="1322"/>
      <c r="AE927" s="405">
        <f t="shared" ref="AE927:AE990" si="14">N927</f>
        <v>0</v>
      </c>
    </row>
    <row r="928" spans="3:31" ht="18" hidden="1" customHeight="1">
      <c r="C928" s="1323" t="str">
        <f>T(ESTIMATE!B971)</f>
        <v>Cabinetry</v>
      </c>
      <c r="D928" s="1323" t="e">
        <f>T(#REF!)</f>
        <v>#REF!</v>
      </c>
      <c r="E928" s="1323" t="e">
        <f>T(#REF!)</f>
        <v>#REF!</v>
      </c>
      <c r="F928" s="1323" t="e">
        <f>T(#REF!)</f>
        <v>#REF!</v>
      </c>
      <c r="G928" s="1323" t="e">
        <f>T(#REF!)</f>
        <v>#REF!</v>
      </c>
      <c r="H928" s="1323"/>
      <c r="I928" s="1323"/>
      <c r="J928" s="1323" t="e">
        <f>T(#REF!)</f>
        <v>#REF!</v>
      </c>
      <c r="K928" s="1323" t="e">
        <f>T(#REF!)</f>
        <v>#REF!</v>
      </c>
      <c r="L928" s="1323" t="e">
        <f>T(#REF!)</f>
        <v>#REF!</v>
      </c>
      <c r="M928" s="1323" t="e">
        <f>T(#REF!)</f>
        <v>#REF!</v>
      </c>
      <c r="N928" s="1324">
        <f>ESTIMATE!R971</f>
        <v>0</v>
      </c>
      <c r="O928" s="1324"/>
      <c r="P928" s="1324" t="str">
        <f>T(ESTIMATE!U971)</f>
        <v/>
      </c>
      <c r="Q928" s="1324"/>
      <c r="R928" s="1322"/>
      <c r="S928" s="1322"/>
      <c r="T928" s="1322"/>
      <c r="U928" s="1322"/>
      <c r="V928" s="1322"/>
      <c r="W928" s="1322"/>
      <c r="X928" s="1322"/>
      <c r="Y928" s="1322"/>
      <c r="Z928" s="1322"/>
      <c r="AA928" s="1322"/>
      <c r="AB928" s="1322"/>
      <c r="AC928" s="1322"/>
      <c r="AD928" s="1322"/>
      <c r="AE928" s="405">
        <f t="shared" si="14"/>
        <v>0</v>
      </c>
    </row>
    <row r="929" spans="3:31" ht="18" hidden="1" customHeight="1">
      <c r="C929" s="1323" t="str">
        <f>T(ESTIMATE!B972)</f>
        <v>Kitchen base cabinetry, per LF</v>
      </c>
      <c r="D929" s="1323" t="e">
        <f>T(#REF!)</f>
        <v>#REF!</v>
      </c>
      <c r="E929" s="1323" t="e">
        <f>T(#REF!)</f>
        <v>#REF!</v>
      </c>
      <c r="F929" s="1323" t="e">
        <f>T(#REF!)</f>
        <v>#REF!</v>
      </c>
      <c r="G929" s="1323" t="e">
        <f>T(#REF!)</f>
        <v>#REF!</v>
      </c>
      <c r="H929" s="1323"/>
      <c r="I929" s="1323"/>
      <c r="J929" s="1323" t="e">
        <f>T(#REF!)</f>
        <v>#REF!</v>
      </c>
      <c r="K929" s="1323" t="e">
        <f>T(#REF!)</f>
        <v>#REF!</v>
      </c>
      <c r="L929" s="1323" t="e">
        <f>T(#REF!)</f>
        <v>#REF!</v>
      </c>
      <c r="M929" s="1323" t="e">
        <f>T(#REF!)</f>
        <v>#REF!</v>
      </c>
      <c r="N929" s="1324">
        <f>ESTIMATE!R972</f>
        <v>0</v>
      </c>
      <c r="O929" s="1324"/>
      <c r="P929" s="1324" t="str">
        <f>T(ESTIMATE!U972)</f>
        <v>lf</v>
      </c>
      <c r="Q929" s="1324"/>
      <c r="R929" s="1322"/>
      <c r="S929" s="1322"/>
      <c r="T929" s="1322"/>
      <c r="U929" s="1322"/>
      <c r="V929" s="1322"/>
      <c r="W929" s="1322"/>
      <c r="X929" s="1322"/>
      <c r="Y929" s="1322"/>
      <c r="Z929" s="1322"/>
      <c r="AA929" s="1322"/>
      <c r="AB929" s="1322"/>
      <c r="AC929" s="1322"/>
      <c r="AD929" s="1322"/>
      <c r="AE929" s="405">
        <f t="shared" si="14"/>
        <v>0</v>
      </c>
    </row>
    <row r="930" spans="3:31" ht="18" hidden="1" customHeight="1">
      <c r="C930" s="1323" t="str">
        <f>T(ESTIMATE!B973)</f>
        <v>Kitchen upper cabinetry, per LF</v>
      </c>
      <c r="D930" s="1323" t="e">
        <f>T(#REF!)</f>
        <v>#REF!</v>
      </c>
      <c r="E930" s="1323" t="e">
        <f>T(#REF!)</f>
        <v>#REF!</v>
      </c>
      <c r="F930" s="1323" t="e">
        <f>T(#REF!)</f>
        <v>#REF!</v>
      </c>
      <c r="G930" s="1323" t="e">
        <f>T(#REF!)</f>
        <v>#REF!</v>
      </c>
      <c r="H930" s="1323"/>
      <c r="I930" s="1323"/>
      <c r="J930" s="1323" t="e">
        <f>T(#REF!)</f>
        <v>#REF!</v>
      </c>
      <c r="K930" s="1323" t="e">
        <f>T(#REF!)</f>
        <v>#REF!</v>
      </c>
      <c r="L930" s="1323" t="e">
        <f>T(#REF!)</f>
        <v>#REF!</v>
      </c>
      <c r="M930" s="1323" t="e">
        <f>T(#REF!)</f>
        <v>#REF!</v>
      </c>
      <c r="N930" s="1324">
        <f>ESTIMATE!R973</f>
        <v>0</v>
      </c>
      <c r="O930" s="1324"/>
      <c r="P930" s="1324" t="str">
        <f>T(ESTIMATE!U973)</f>
        <v>lf</v>
      </c>
      <c r="Q930" s="1324"/>
      <c r="R930" s="1322"/>
      <c r="S930" s="1322"/>
      <c r="T930" s="1322"/>
      <c r="U930" s="1322"/>
      <c r="V930" s="1322"/>
      <c r="W930" s="1322"/>
      <c r="X930" s="1322"/>
      <c r="Y930" s="1322"/>
      <c r="Z930" s="1322"/>
      <c r="AA930" s="1322"/>
      <c r="AB930" s="1322"/>
      <c r="AC930" s="1322"/>
      <c r="AD930" s="1322"/>
      <c r="AE930" s="405">
        <f t="shared" si="14"/>
        <v>0</v>
      </c>
    </row>
    <row r="931" spans="3:31" ht="18" hidden="1" customHeight="1">
      <c r="C931" s="1323" t="str">
        <f>T(ESTIMATE!B974)</f>
        <v>Kitchen pantry cabinetry</v>
      </c>
      <c r="D931" s="1323" t="e">
        <f>T(#REF!)</f>
        <v>#REF!</v>
      </c>
      <c r="E931" s="1323" t="e">
        <f>T(#REF!)</f>
        <v>#REF!</v>
      </c>
      <c r="F931" s="1323" t="e">
        <f>T(#REF!)</f>
        <v>#REF!</v>
      </c>
      <c r="G931" s="1323" t="e">
        <f>T(#REF!)</f>
        <v>#REF!</v>
      </c>
      <c r="H931" s="1323"/>
      <c r="I931" s="1323"/>
      <c r="J931" s="1323" t="e">
        <f>T(#REF!)</f>
        <v>#REF!</v>
      </c>
      <c r="K931" s="1323" t="e">
        <f>T(#REF!)</f>
        <v>#REF!</v>
      </c>
      <c r="L931" s="1323" t="e">
        <f>T(#REF!)</f>
        <v>#REF!</v>
      </c>
      <c r="M931" s="1323" t="e">
        <f>T(#REF!)</f>
        <v>#REF!</v>
      </c>
      <c r="N931" s="1324">
        <f>ESTIMATE!R974</f>
        <v>0</v>
      </c>
      <c r="O931" s="1324"/>
      <c r="P931" s="1324" t="str">
        <f>T(ESTIMATE!U974)</f>
        <v>ea</v>
      </c>
      <c r="Q931" s="1324"/>
      <c r="R931" s="1322"/>
      <c r="S931" s="1322"/>
      <c r="T931" s="1322"/>
      <c r="U931" s="1322"/>
      <c r="V931" s="1322"/>
      <c r="W931" s="1322"/>
      <c r="X931" s="1322"/>
      <c r="Y931" s="1322"/>
      <c r="Z931" s="1322"/>
      <c r="AA931" s="1322"/>
      <c r="AB931" s="1322"/>
      <c r="AC931" s="1322"/>
      <c r="AD931" s="1322"/>
      <c r="AE931" s="405">
        <f t="shared" si="14"/>
        <v>0</v>
      </c>
    </row>
    <row r="932" spans="3:31" ht="18" hidden="1" customHeight="1">
      <c r="C932" s="1323" t="str">
        <f>T(ESTIMATE!B975)</f>
        <v>Paint kitchen cabinets, L+M</v>
      </c>
      <c r="D932" s="1323" t="e">
        <f>T(#REF!)</f>
        <v>#REF!</v>
      </c>
      <c r="E932" s="1323" t="e">
        <f>T(#REF!)</f>
        <v>#REF!</v>
      </c>
      <c r="F932" s="1323" t="e">
        <f>T(#REF!)</f>
        <v>#REF!</v>
      </c>
      <c r="G932" s="1323" t="e">
        <f>T(#REF!)</f>
        <v>#REF!</v>
      </c>
      <c r="H932" s="1323"/>
      <c r="I932" s="1323"/>
      <c r="J932" s="1323" t="e">
        <f>T(#REF!)</f>
        <v>#REF!</v>
      </c>
      <c r="K932" s="1323" t="e">
        <f>T(#REF!)</f>
        <v>#REF!</v>
      </c>
      <c r="L932" s="1323" t="e">
        <f>T(#REF!)</f>
        <v>#REF!</v>
      </c>
      <c r="M932" s="1323" t="e">
        <f>T(#REF!)</f>
        <v>#REF!</v>
      </c>
      <c r="N932" s="1324">
        <f>ESTIMATE!R975</f>
        <v>0</v>
      </c>
      <c r="O932" s="1324"/>
      <c r="P932" s="1324" t="str">
        <f>T(ESTIMATE!U975)</f>
        <v>ls</v>
      </c>
      <c r="Q932" s="1324"/>
      <c r="R932" s="1322"/>
      <c r="S932" s="1322"/>
      <c r="T932" s="1322"/>
      <c r="U932" s="1322"/>
      <c r="V932" s="1322"/>
      <c r="W932" s="1322"/>
      <c r="X932" s="1322"/>
      <c r="Y932" s="1322"/>
      <c r="Z932" s="1322"/>
      <c r="AA932" s="1322"/>
      <c r="AB932" s="1322"/>
      <c r="AC932" s="1322"/>
      <c r="AD932" s="1322"/>
      <c r="AE932" s="405">
        <f t="shared" si="14"/>
        <v>0</v>
      </c>
    </row>
    <row r="933" spans="3:31" ht="18" hidden="1" customHeight="1">
      <c r="C933" s="1323" t="str">
        <f>T(ESTIMATE!B976)</f>
        <v>Replace cabinet doors pulls</v>
      </c>
      <c r="D933" s="1323" t="e">
        <f>T(#REF!)</f>
        <v>#REF!</v>
      </c>
      <c r="E933" s="1323" t="e">
        <f>T(#REF!)</f>
        <v>#REF!</v>
      </c>
      <c r="F933" s="1323" t="e">
        <f>T(#REF!)</f>
        <v>#REF!</v>
      </c>
      <c r="G933" s="1323" t="e">
        <f>T(#REF!)</f>
        <v>#REF!</v>
      </c>
      <c r="H933" s="1323"/>
      <c r="I933" s="1323"/>
      <c r="J933" s="1323" t="e">
        <f>T(#REF!)</f>
        <v>#REF!</v>
      </c>
      <c r="K933" s="1323" t="e">
        <f>T(#REF!)</f>
        <v>#REF!</v>
      </c>
      <c r="L933" s="1323" t="e">
        <f>T(#REF!)</f>
        <v>#REF!</v>
      </c>
      <c r="M933" s="1323" t="e">
        <f>T(#REF!)</f>
        <v>#REF!</v>
      </c>
      <c r="N933" s="1324">
        <f>ESTIMATE!R976</f>
        <v>0</v>
      </c>
      <c r="O933" s="1324"/>
      <c r="P933" s="1324" t="str">
        <f>T(ESTIMATE!U976)</f>
        <v>ea</v>
      </c>
      <c r="Q933" s="1324"/>
      <c r="R933" s="1322"/>
      <c r="S933" s="1322"/>
      <c r="T933" s="1322"/>
      <c r="U933" s="1322"/>
      <c r="V933" s="1322"/>
      <c r="W933" s="1322"/>
      <c r="X933" s="1322"/>
      <c r="Y933" s="1322"/>
      <c r="Z933" s="1322"/>
      <c r="AA933" s="1322"/>
      <c r="AB933" s="1322"/>
      <c r="AC933" s="1322"/>
      <c r="AD933" s="1322"/>
      <c r="AE933" s="405">
        <f t="shared" si="14"/>
        <v>0</v>
      </c>
    </row>
    <row r="934" spans="3:31" ht="18" hidden="1" customHeight="1">
      <c r="C934" s="1323" t="str">
        <f>T(ESTIMATE!B977)</f>
        <v/>
      </c>
      <c r="D934" s="1323" t="e">
        <f>T(#REF!)</f>
        <v>#REF!</v>
      </c>
      <c r="E934" s="1323" t="e">
        <f>T(#REF!)</f>
        <v>#REF!</v>
      </c>
      <c r="F934" s="1323" t="e">
        <f>T(#REF!)</f>
        <v>#REF!</v>
      </c>
      <c r="G934" s="1323" t="e">
        <f>T(#REF!)</f>
        <v>#REF!</v>
      </c>
      <c r="H934" s="1323"/>
      <c r="I934" s="1323"/>
      <c r="J934" s="1323" t="e">
        <f>T(#REF!)</f>
        <v>#REF!</v>
      </c>
      <c r="K934" s="1323" t="e">
        <f>T(#REF!)</f>
        <v>#REF!</v>
      </c>
      <c r="L934" s="1323" t="e">
        <f>T(#REF!)</f>
        <v>#REF!</v>
      </c>
      <c r="M934" s="1323" t="e">
        <f>T(#REF!)</f>
        <v>#REF!</v>
      </c>
      <c r="N934" s="1324">
        <f>ESTIMATE!R977</f>
        <v>0</v>
      </c>
      <c r="O934" s="1324"/>
      <c r="P934" s="1324" t="str">
        <f>T(ESTIMATE!U977)</f>
        <v/>
      </c>
      <c r="Q934" s="1324"/>
      <c r="R934" s="1322"/>
      <c r="S934" s="1322"/>
      <c r="T934" s="1322"/>
      <c r="U934" s="1322"/>
      <c r="V934" s="1322"/>
      <c r="W934" s="1322"/>
      <c r="X934" s="1322"/>
      <c r="Y934" s="1322"/>
      <c r="Z934" s="1322"/>
      <c r="AA934" s="1322"/>
      <c r="AB934" s="1322"/>
      <c r="AC934" s="1322"/>
      <c r="AD934" s="1322"/>
      <c r="AE934" s="405">
        <f t="shared" si="14"/>
        <v>0</v>
      </c>
    </row>
    <row r="935" spans="3:31" ht="18" hidden="1" customHeight="1">
      <c r="C935" s="1323" t="str">
        <f>T(ESTIMATE!B978)</f>
        <v>Countertops</v>
      </c>
      <c r="D935" s="1323" t="e">
        <f>T(#REF!)</f>
        <v>#REF!</v>
      </c>
      <c r="E935" s="1323" t="e">
        <f>T(#REF!)</f>
        <v>#REF!</v>
      </c>
      <c r="F935" s="1323" t="e">
        <f>T(#REF!)</f>
        <v>#REF!</v>
      </c>
      <c r="G935" s="1323" t="e">
        <f>T(#REF!)</f>
        <v>#REF!</v>
      </c>
      <c r="H935" s="1323"/>
      <c r="I935" s="1323"/>
      <c r="J935" s="1323" t="e">
        <f>T(#REF!)</f>
        <v>#REF!</v>
      </c>
      <c r="K935" s="1323" t="e">
        <f>T(#REF!)</f>
        <v>#REF!</v>
      </c>
      <c r="L935" s="1323" t="e">
        <f>T(#REF!)</f>
        <v>#REF!</v>
      </c>
      <c r="M935" s="1323" t="e">
        <f>T(#REF!)</f>
        <v>#REF!</v>
      </c>
      <c r="N935" s="1324">
        <f>ESTIMATE!R978</f>
        <v>0</v>
      </c>
      <c r="O935" s="1324"/>
      <c r="P935" s="1324" t="str">
        <f>T(ESTIMATE!U978)</f>
        <v/>
      </c>
      <c r="Q935" s="1324"/>
      <c r="R935" s="1322"/>
      <c r="S935" s="1322"/>
      <c r="T935" s="1322"/>
      <c r="U935" s="1322"/>
      <c r="V935" s="1322"/>
      <c r="W935" s="1322"/>
      <c r="X935" s="1322"/>
      <c r="Y935" s="1322"/>
      <c r="Z935" s="1322"/>
      <c r="AA935" s="1322"/>
      <c r="AB935" s="1322"/>
      <c r="AC935" s="1322"/>
      <c r="AD935" s="1322"/>
      <c r="AE935" s="405">
        <f t="shared" si="14"/>
        <v>0</v>
      </c>
    </row>
    <row r="936" spans="3:31" ht="18" hidden="1" customHeight="1">
      <c r="C936" s="1323" t="str">
        <f>T(ESTIMATE!B979)</f>
        <v>Stone countertops, low end, L+M</v>
      </c>
      <c r="D936" s="1323" t="e">
        <f>T(#REF!)</f>
        <v>#REF!</v>
      </c>
      <c r="E936" s="1323" t="e">
        <f>T(#REF!)</f>
        <v>#REF!</v>
      </c>
      <c r="F936" s="1323" t="e">
        <f>T(#REF!)</f>
        <v>#REF!</v>
      </c>
      <c r="G936" s="1323" t="e">
        <f>T(#REF!)</f>
        <v>#REF!</v>
      </c>
      <c r="H936" s="1323"/>
      <c r="I936" s="1323"/>
      <c r="J936" s="1323" t="e">
        <f>T(#REF!)</f>
        <v>#REF!</v>
      </c>
      <c r="K936" s="1323" t="e">
        <f>T(#REF!)</f>
        <v>#REF!</v>
      </c>
      <c r="L936" s="1323" t="e">
        <f>T(#REF!)</f>
        <v>#REF!</v>
      </c>
      <c r="M936" s="1323" t="e">
        <f>T(#REF!)</f>
        <v>#REF!</v>
      </c>
      <c r="N936" s="1324">
        <f>ESTIMATE!R979</f>
        <v>0</v>
      </c>
      <c r="O936" s="1324"/>
      <c r="P936" s="1324" t="str">
        <f>T(ESTIMATE!U979)</f>
        <v>sf</v>
      </c>
      <c r="Q936" s="1324"/>
      <c r="R936" s="1322"/>
      <c r="S936" s="1322"/>
      <c r="T936" s="1322"/>
      <c r="U936" s="1322"/>
      <c r="V936" s="1322"/>
      <c r="W936" s="1322"/>
      <c r="X936" s="1322"/>
      <c r="Y936" s="1322"/>
      <c r="Z936" s="1322"/>
      <c r="AA936" s="1322"/>
      <c r="AB936" s="1322"/>
      <c r="AC936" s="1322"/>
      <c r="AD936" s="1322"/>
      <c r="AE936" s="405">
        <f t="shared" si="14"/>
        <v>0</v>
      </c>
    </row>
    <row r="937" spans="3:31" ht="18" hidden="1" customHeight="1">
      <c r="C937" s="1323" t="str">
        <f>T(ESTIMATE!B980)</f>
        <v>Stone countertops, high end, L+M</v>
      </c>
      <c r="D937" s="1323" t="e">
        <f>T(#REF!)</f>
        <v>#REF!</v>
      </c>
      <c r="E937" s="1323" t="e">
        <f>T(#REF!)</f>
        <v>#REF!</v>
      </c>
      <c r="F937" s="1323" t="e">
        <f>T(#REF!)</f>
        <v>#REF!</v>
      </c>
      <c r="G937" s="1323" t="e">
        <f>T(#REF!)</f>
        <v>#REF!</v>
      </c>
      <c r="H937" s="1323"/>
      <c r="I937" s="1323"/>
      <c r="J937" s="1323" t="e">
        <f>T(#REF!)</f>
        <v>#REF!</v>
      </c>
      <c r="K937" s="1323" t="e">
        <f>T(#REF!)</f>
        <v>#REF!</v>
      </c>
      <c r="L937" s="1323" t="e">
        <f>T(#REF!)</f>
        <v>#REF!</v>
      </c>
      <c r="M937" s="1323" t="e">
        <f>T(#REF!)</f>
        <v>#REF!</v>
      </c>
      <c r="N937" s="1324">
        <f>ESTIMATE!R980</f>
        <v>0</v>
      </c>
      <c r="O937" s="1324"/>
      <c r="P937" s="1324" t="str">
        <f>T(ESTIMATE!U980)</f>
        <v>sf</v>
      </c>
      <c r="Q937" s="1324"/>
      <c r="R937" s="1322"/>
      <c r="S937" s="1322"/>
      <c r="T937" s="1322"/>
      <c r="U937" s="1322"/>
      <c r="V937" s="1322"/>
      <c r="W937" s="1322"/>
      <c r="X937" s="1322"/>
      <c r="Y937" s="1322"/>
      <c r="Z937" s="1322"/>
      <c r="AA937" s="1322"/>
      <c r="AB937" s="1322"/>
      <c r="AC937" s="1322"/>
      <c r="AD937" s="1322"/>
      <c r="AE937" s="405">
        <f t="shared" si="14"/>
        <v>0</v>
      </c>
    </row>
    <row r="938" spans="3:31" ht="18" hidden="1" customHeight="1">
      <c r="C938" s="1323" t="str">
        <f>T(ESTIMATE!B981)</f>
        <v>Plastic laminate countertops, L+M</v>
      </c>
      <c r="D938" s="1323" t="e">
        <f>T(#REF!)</f>
        <v>#REF!</v>
      </c>
      <c r="E938" s="1323" t="e">
        <f>T(#REF!)</f>
        <v>#REF!</v>
      </c>
      <c r="F938" s="1323" t="e">
        <f>T(#REF!)</f>
        <v>#REF!</v>
      </c>
      <c r="G938" s="1323" t="e">
        <f>T(#REF!)</f>
        <v>#REF!</v>
      </c>
      <c r="H938" s="1323"/>
      <c r="I938" s="1323"/>
      <c r="J938" s="1323" t="e">
        <f>T(#REF!)</f>
        <v>#REF!</v>
      </c>
      <c r="K938" s="1323" t="e">
        <f>T(#REF!)</f>
        <v>#REF!</v>
      </c>
      <c r="L938" s="1323" t="e">
        <f>T(#REF!)</f>
        <v>#REF!</v>
      </c>
      <c r="M938" s="1323" t="e">
        <f>T(#REF!)</f>
        <v>#REF!</v>
      </c>
      <c r="N938" s="1324">
        <f>ESTIMATE!R981</f>
        <v>0</v>
      </c>
      <c r="O938" s="1324"/>
      <c r="P938" s="1324" t="str">
        <f>T(ESTIMATE!U981)</f>
        <v>sf</v>
      </c>
      <c r="Q938" s="1324"/>
      <c r="R938" s="1322"/>
      <c r="S938" s="1322"/>
      <c r="T938" s="1322"/>
      <c r="U938" s="1322"/>
      <c r="V938" s="1322"/>
      <c r="W938" s="1322"/>
      <c r="X938" s="1322"/>
      <c r="Y938" s="1322"/>
      <c r="Z938" s="1322"/>
      <c r="AA938" s="1322"/>
      <c r="AB938" s="1322"/>
      <c r="AC938" s="1322"/>
      <c r="AD938" s="1322"/>
      <c r="AE938" s="405">
        <f t="shared" si="14"/>
        <v>0</v>
      </c>
    </row>
    <row r="939" spans="3:31" ht="18" hidden="1" customHeight="1">
      <c r="C939" s="1323" t="str">
        <f>T(ESTIMATE!B982)</f>
        <v/>
      </c>
      <c r="D939" s="1323" t="e">
        <f>T(#REF!)</f>
        <v>#REF!</v>
      </c>
      <c r="E939" s="1323" t="e">
        <f>T(#REF!)</f>
        <v>#REF!</v>
      </c>
      <c r="F939" s="1323" t="e">
        <f>T(#REF!)</f>
        <v>#REF!</v>
      </c>
      <c r="G939" s="1323" t="e">
        <f>T(#REF!)</f>
        <v>#REF!</v>
      </c>
      <c r="H939" s="1323"/>
      <c r="I939" s="1323"/>
      <c r="J939" s="1323" t="e">
        <f>T(#REF!)</f>
        <v>#REF!</v>
      </c>
      <c r="K939" s="1323" t="e">
        <f>T(#REF!)</f>
        <v>#REF!</v>
      </c>
      <c r="L939" s="1323" t="e">
        <f>T(#REF!)</f>
        <v>#REF!</v>
      </c>
      <c r="M939" s="1323" t="e">
        <f>T(#REF!)</f>
        <v>#REF!</v>
      </c>
      <c r="N939" s="1324">
        <f>ESTIMATE!R982</f>
        <v>0</v>
      </c>
      <c r="O939" s="1324"/>
      <c r="P939" s="1324" t="str">
        <f>T(ESTIMATE!U982)</f>
        <v/>
      </c>
      <c r="Q939" s="1324"/>
      <c r="R939" s="1322"/>
      <c r="S939" s="1322"/>
      <c r="T939" s="1322"/>
      <c r="U939" s="1322"/>
      <c r="V939" s="1322"/>
      <c r="W939" s="1322"/>
      <c r="X939" s="1322"/>
      <c r="Y939" s="1322"/>
      <c r="Z939" s="1322"/>
      <c r="AA939" s="1322"/>
      <c r="AB939" s="1322"/>
      <c r="AC939" s="1322"/>
      <c r="AD939" s="1322"/>
      <c r="AE939" s="405">
        <f t="shared" si="14"/>
        <v>0</v>
      </c>
    </row>
    <row r="940" spans="3:31" ht="18" hidden="1" customHeight="1">
      <c r="C940" s="1323" t="str">
        <f>T(ESTIMATE!B983)</f>
        <v/>
      </c>
      <c r="D940" s="1323" t="e">
        <f>T(#REF!)</f>
        <v>#REF!</v>
      </c>
      <c r="E940" s="1323" t="e">
        <f>T(#REF!)</f>
        <v>#REF!</v>
      </c>
      <c r="F940" s="1323" t="e">
        <f>T(#REF!)</f>
        <v>#REF!</v>
      </c>
      <c r="G940" s="1323" t="e">
        <f>T(#REF!)</f>
        <v>#REF!</v>
      </c>
      <c r="H940" s="1323"/>
      <c r="I940" s="1323"/>
      <c r="J940" s="1323" t="e">
        <f>T(#REF!)</f>
        <v>#REF!</v>
      </c>
      <c r="K940" s="1323" t="e">
        <f>T(#REF!)</f>
        <v>#REF!</v>
      </c>
      <c r="L940" s="1323" t="e">
        <f>T(#REF!)</f>
        <v>#REF!</v>
      </c>
      <c r="M940" s="1323" t="e">
        <f>T(#REF!)</f>
        <v>#REF!</v>
      </c>
      <c r="N940" s="1324">
        <f>ESTIMATE!R983</f>
        <v>0</v>
      </c>
      <c r="O940" s="1324"/>
      <c r="P940" s="1324" t="str">
        <f>T(ESTIMATE!U983)</f>
        <v/>
      </c>
      <c r="Q940" s="1324"/>
      <c r="R940" s="1322"/>
      <c r="S940" s="1322"/>
      <c r="T940" s="1322"/>
      <c r="U940" s="1322"/>
      <c r="V940" s="1322"/>
      <c r="W940" s="1322"/>
      <c r="X940" s="1322"/>
      <c r="Y940" s="1322"/>
      <c r="Z940" s="1322"/>
      <c r="AA940" s="1322"/>
      <c r="AB940" s="1322"/>
      <c r="AC940" s="1322"/>
      <c r="AD940" s="1322"/>
      <c r="AE940" s="405">
        <f t="shared" si="14"/>
        <v>0</v>
      </c>
    </row>
    <row r="941" spans="3:31" ht="18" hidden="1" customHeight="1">
      <c r="C941" s="1323" t="str">
        <f>T(ESTIMATE!B984)</f>
        <v>Finishes</v>
      </c>
      <c r="D941" s="1323" t="e">
        <f>T(#REF!)</f>
        <v>#REF!</v>
      </c>
      <c r="E941" s="1323" t="e">
        <f>T(#REF!)</f>
        <v>#REF!</v>
      </c>
      <c r="F941" s="1323" t="e">
        <f>T(#REF!)</f>
        <v>#REF!</v>
      </c>
      <c r="G941" s="1323" t="e">
        <f>T(#REF!)</f>
        <v>#REF!</v>
      </c>
      <c r="H941" s="1323"/>
      <c r="I941" s="1323"/>
      <c r="J941" s="1323" t="e">
        <f>T(#REF!)</f>
        <v>#REF!</v>
      </c>
      <c r="K941" s="1323" t="e">
        <f>T(#REF!)</f>
        <v>#REF!</v>
      </c>
      <c r="L941" s="1323" t="e">
        <f>T(#REF!)</f>
        <v>#REF!</v>
      </c>
      <c r="M941" s="1323" t="e">
        <f>T(#REF!)</f>
        <v>#REF!</v>
      </c>
      <c r="N941" s="1324">
        <f>ESTIMATE!R984</f>
        <v>0</v>
      </c>
      <c r="O941" s="1324"/>
      <c r="P941" s="1324" t="str">
        <f>T(ESTIMATE!U984)</f>
        <v/>
      </c>
      <c r="Q941" s="1324"/>
      <c r="R941" s="1322"/>
      <c r="S941" s="1322"/>
      <c r="T941" s="1322"/>
      <c r="U941" s="1322"/>
      <c r="V941" s="1322"/>
      <c r="W941" s="1322"/>
      <c r="X941" s="1322"/>
      <c r="Y941" s="1322"/>
      <c r="Z941" s="1322"/>
      <c r="AA941" s="1322"/>
      <c r="AB941" s="1322"/>
      <c r="AC941" s="1322"/>
      <c r="AD941" s="1322"/>
      <c r="AE941" s="405">
        <f t="shared" si="14"/>
        <v>0</v>
      </c>
    </row>
    <row r="942" spans="3:31" ht="18" hidden="1" customHeight="1">
      <c r="C942" s="1323" t="str">
        <f>T(ESTIMATE!B985)</f>
        <v>Kitchen backsplash tile</v>
      </c>
      <c r="D942" s="1323" t="e">
        <f>T(#REF!)</f>
        <v>#REF!</v>
      </c>
      <c r="E942" s="1323" t="e">
        <f>T(#REF!)</f>
        <v>#REF!</v>
      </c>
      <c r="F942" s="1323" t="e">
        <f>T(#REF!)</f>
        <v>#REF!</v>
      </c>
      <c r="G942" s="1323" t="e">
        <f>T(#REF!)</f>
        <v>#REF!</v>
      </c>
      <c r="H942" s="1323"/>
      <c r="I942" s="1323"/>
      <c r="J942" s="1323" t="e">
        <f>T(#REF!)</f>
        <v>#REF!</v>
      </c>
      <c r="K942" s="1323" t="e">
        <f>T(#REF!)</f>
        <v>#REF!</v>
      </c>
      <c r="L942" s="1323" t="e">
        <f>T(#REF!)</f>
        <v>#REF!</v>
      </c>
      <c r="M942" s="1323" t="e">
        <f>T(#REF!)</f>
        <v>#REF!</v>
      </c>
      <c r="N942" s="1324">
        <f>ESTIMATE!R985</f>
        <v>0</v>
      </c>
      <c r="O942" s="1324"/>
      <c r="P942" s="1324" t="str">
        <f>T(ESTIMATE!U985)</f>
        <v>sf</v>
      </c>
      <c r="Q942" s="1324"/>
      <c r="R942" s="1322"/>
      <c r="S942" s="1322"/>
      <c r="T942" s="1322"/>
      <c r="U942" s="1322"/>
      <c r="V942" s="1322"/>
      <c r="W942" s="1322"/>
      <c r="X942" s="1322"/>
      <c r="Y942" s="1322"/>
      <c r="Z942" s="1322"/>
      <c r="AA942" s="1322"/>
      <c r="AB942" s="1322"/>
      <c r="AC942" s="1322"/>
      <c r="AD942" s="1322"/>
      <c r="AE942" s="405">
        <f t="shared" si="14"/>
        <v>0</v>
      </c>
    </row>
    <row r="943" spans="3:31" ht="18" hidden="1" customHeight="1">
      <c r="C943" s="1323" t="str">
        <f>T(ESTIMATE!B986)</f>
        <v>Hardwood flooring, average grade</v>
      </c>
      <c r="D943" s="1323" t="e">
        <f>T(#REF!)</f>
        <v>#REF!</v>
      </c>
      <c r="E943" s="1323" t="e">
        <f>T(#REF!)</f>
        <v>#REF!</v>
      </c>
      <c r="F943" s="1323" t="e">
        <f>T(#REF!)</f>
        <v>#REF!</v>
      </c>
      <c r="G943" s="1323" t="e">
        <f>T(#REF!)</f>
        <v>#REF!</v>
      </c>
      <c r="H943" s="1323"/>
      <c r="I943" s="1323"/>
      <c r="J943" s="1323" t="e">
        <f>T(#REF!)</f>
        <v>#REF!</v>
      </c>
      <c r="K943" s="1323" t="e">
        <f>T(#REF!)</f>
        <v>#REF!</v>
      </c>
      <c r="L943" s="1323" t="e">
        <f>T(#REF!)</f>
        <v>#REF!</v>
      </c>
      <c r="M943" s="1323" t="e">
        <f>T(#REF!)</f>
        <v>#REF!</v>
      </c>
      <c r="N943" s="1324">
        <f>ESTIMATE!R986</f>
        <v>0</v>
      </c>
      <c r="O943" s="1324"/>
      <c r="P943" s="1324" t="str">
        <f>T(ESTIMATE!U986)</f>
        <v>sf</v>
      </c>
      <c r="Q943" s="1324"/>
      <c r="R943" s="1322"/>
      <c r="S943" s="1322"/>
      <c r="T943" s="1322"/>
      <c r="U943" s="1322"/>
      <c r="V943" s="1322"/>
      <c r="W943" s="1322"/>
      <c r="X943" s="1322"/>
      <c r="Y943" s="1322"/>
      <c r="Z943" s="1322"/>
      <c r="AA943" s="1322"/>
      <c r="AB943" s="1322"/>
      <c r="AC943" s="1322"/>
      <c r="AD943" s="1322"/>
      <c r="AE943" s="405">
        <f t="shared" si="14"/>
        <v>0</v>
      </c>
    </row>
    <row r="944" spans="3:31" ht="18" hidden="1" customHeight="1">
      <c r="C944" s="1323" t="str">
        <f>T(ESTIMATE!B987)</f>
        <v>Floor tile, average grade</v>
      </c>
      <c r="D944" s="1323" t="e">
        <f>T(#REF!)</f>
        <v>#REF!</v>
      </c>
      <c r="E944" s="1323" t="e">
        <f>T(#REF!)</f>
        <v>#REF!</v>
      </c>
      <c r="F944" s="1323" t="e">
        <f>T(#REF!)</f>
        <v>#REF!</v>
      </c>
      <c r="G944" s="1323" t="e">
        <f>T(#REF!)</f>
        <v>#REF!</v>
      </c>
      <c r="H944" s="1323"/>
      <c r="I944" s="1323"/>
      <c r="J944" s="1323" t="e">
        <f>T(#REF!)</f>
        <v>#REF!</v>
      </c>
      <c r="K944" s="1323" t="e">
        <f>T(#REF!)</f>
        <v>#REF!</v>
      </c>
      <c r="L944" s="1323" t="e">
        <f>T(#REF!)</f>
        <v>#REF!</v>
      </c>
      <c r="M944" s="1323" t="e">
        <f>T(#REF!)</f>
        <v>#REF!</v>
      </c>
      <c r="N944" s="1324">
        <f>ESTIMATE!R987</f>
        <v>0</v>
      </c>
      <c r="O944" s="1324"/>
      <c r="P944" s="1324" t="str">
        <f>T(ESTIMATE!U987)</f>
        <v>sf</v>
      </c>
      <c r="Q944" s="1324"/>
      <c r="R944" s="1322"/>
      <c r="S944" s="1322"/>
      <c r="T944" s="1322"/>
      <c r="U944" s="1322"/>
      <c r="V944" s="1322"/>
      <c r="W944" s="1322"/>
      <c r="X944" s="1322"/>
      <c r="Y944" s="1322"/>
      <c r="Z944" s="1322"/>
      <c r="AA944" s="1322"/>
      <c r="AB944" s="1322"/>
      <c r="AC944" s="1322"/>
      <c r="AD944" s="1322"/>
      <c r="AE944" s="405">
        <f t="shared" si="14"/>
        <v>0</v>
      </c>
    </row>
    <row r="945" spans="3:31" ht="18" hidden="1" customHeight="1">
      <c r="C945" s="1323" t="str">
        <f>T(ESTIMATE!B988)</f>
        <v>Wood base w/ shoe molding</v>
      </c>
      <c r="D945" s="1323" t="e">
        <f>T(#REF!)</f>
        <v>#REF!</v>
      </c>
      <c r="E945" s="1323" t="e">
        <f>T(#REF!)</f>
        <v>#REF!</v>
      </c>
      <c r="F945" s="1323" t="e">
        <f>T(#REF!)</f>
        <v>#REF!</v>
      </c>
      <c r="G945" s="1323" t="e">
        <f>T(#REF!)</f>
        <v>#REF!</v>
      </c>
      <c r="H945" s="1323"/>
      <c r="I945" s="1323"/>
      <c r="J945" s="1323" t="e">
        <f>T(#REF!)</f>
        <v>#REF!</v>
      </c>
      <c r="K945" s="1323" t="e">
        <f>T(#REF!)</f>
        <v>#REF!</v>
      </c>
      <c r="L945" s="1323" t="e">
        <f>T(#REF!)</f>
        <v>#REF!</v>
      </c>
      <c r="M945" s="1323" t="e">
        <f>T(#REF!)</f>
        <v>#REF!</v>
      </c>
      <c r="N945" s="1324">
        <f>ESTIMATE!R988</f>
        <v>0</v>
      </c>
      <c r="O945" s="1324"/>
      <c r="P945" s="1324" t="str">
        <f>T(ESTIMATE!U988)</f>
        <v>lf</v>
      </c>
      <c r="Q945" s="1324"/>
      <c r="R945" s="1322"/>
      <c r="S945" s="1322"/>
      <c r="T945" s="1322"/>
      <c r="U945" s="1322"/>
      <c r="V945" s="1322"/>
      <c r="W945" s="1322"/>
      <c r="X945" s="1322"/>
      <c r="Y945" s="1322"/>
      <c r="Z945" s="1322"/>
      <c r="AA945" s="1322"/>
      <c r="AB945" s="1322"/>
      <c r="AC945" s="1322"/>
      <c r="AD945" s="1322"/>
      <c r="AE945" s="405">
        <f t="shared" si="14"/>
        <v>0</v>
      </c>
    </row>
    <row r="946" spans="3:31" ht="18" hidden="1" customHeight="1">
      <c r="C946" s="1323" t="str">
        <f>T(ESTIMATE!B989)</f>
        <v>Crown molding</v>
      </c>
      <c r="D946" s="1323" t="e">
        <f>T(#REF!)</f>
        <v>#REF!</v>
      </c>
      <c r="E946" s="1323" t="e">
        <f>T(#REF!)</f>
        <v>#REF!</v>
      </c>
      <c r="F946" s="1323" t="e">
        <f>T(#REF!)</f>
        <v>#REF!</v>
      </c>
      <c r="G946" s="1323" t="e">
        <f>T(#REF!)</f>
        <v>#REF!</v>
      </c>
      <c r="H946" s="1323"/>
      <c r="I946" s="1323"/>
      <c r="J946" s="1323" t="e">
        <f>T(#REF!)</f>
        <v>#REF!</v>
      </c>
      <c r="K946" s="1323" t="e">
        <f>T(#REF!)</f>
        <v>#REF!</v>
      </c>
      <c r="L946" s="1323" t="e">
        <f>T(#REF!)</f>
        <v>#REF!</v>
      </c>
      <c r="M946" s="1323" t="e">
        <f>T(#REF!)</f>
        <v>#REF!</v>
      </c>
      <c r="N946" s="1324">
        <f>ESTIMATE!R989</f>
        <v>0</v>
      </c>
      <c r="O946" s="1324"/>
      <c r="P946" s="1324" t="str">
        <f>T(ESTIMATE!U989)</f>
        <v>lf</v>
      </c>
      <c r="Q946" s="1324"/>
      <c r="R946" s="1322"/>
      <c r="S946" s="1322"/>
      <c r="T946" s="1322"/>
      <c r="U946" s="1322"/>
      <c r="V946" s="1322"/>
      <c r="W946" s="1322"/>
      <c r="X946" s="1322"/>
      <c r="Y946" s="1322"/>
      <c r="Z946" s="1322"/>
      <c r="AA946" s="1322"/>
      <c r="AB946" s="1322"/>
      <c r="AC946" s="1322"/>
      <c r="AD946" s="1322"/>
      <c r="AE946" s="405">
        <f t="shared" si="14"/>
        <v>0</v>
      </c>
    </row>
    <row r="947" spans="3:31" ht="18" hidden="1" customHeight="1">
      <c r="C947" s="1323" t="str">
        <f>T(ESTIMATE!B990)</f>
        <v>Paint interior walls, L+M</v>
      </c>
      <c r="D947" s="1323" t="e">
        <f>T(#REF!)</f>
        <v>#REF!</v>
      </c>
      <c r="E947" s="1323" t="e">
        <f>T(#REF!)</f>
        <v>#REF!</v>
      </c>
      <c r="F947" s="1323" t="e">
        <f>T(#REF!)</f>
        <v>#REF!</v>
      </c>
      <c r="G947" s="1323" t="e">
        <f>T(#REF!)</f>
        <v>#REF!</v>
      </c>
      <c r="H947" s="1323"/>
      <c r="I947" s="1323"/>
      <c r="J947" s="1323" t="e">
        <f>T(#REF!)</f>
        <v>#REF!</v>
      </c>
      <c r="K947" s="1323" t="e">
        <f>T(#REF!)</f>
        <v>#REF!</v>
      </c>
      <c r="L947" s="1323" t="e">
        <f>T(#REF!)</f>
        <v>#REF!</v>
      </c>
      <c r="M947" s="1323" t="e">
        <f>T(#REF!)</f>
        <v>#REF!</v>
      </c>
      <c r="N947" s="1324">
        <f>ESTIMATE!R990</f>
        <v>0</v>
      </c>
      <c r="O947" s="1324"/>
      <c r="P947" s="1324" t="str">
        <f>T(ESTIMATE!U990)</f>
        <v>sf</v>
      </c>
      <c r="Q947" s="1324"/>
      <c r="R947" s="1322"/>
      <c r="S947" s="1322"/>
      <c r="T947" s="1322"/>
      <c r="U947" s="1322"/>
      <c r="V947" s="1322"/>
      <c r="W947" s="1322"/>
      <c r="X947" s="1322"/>
      <c r="Y947" s="1322"/>
      <c r="Z947" s="1322"/>
      <c r="AA947" s="1322"/>
      <c r="AB947" s="1322"/>
      <c r="AC947" s="1322"/>
      <c r="AD947" s="1322"/>
      <c r="AE947" s="405">
        <f t="shared" si="14"/>
        <v>0</v>
      </c>
    </row>
    <row r="948" spans="3:31" ht="18" hidden="1" customHeight="1">
      <c r="C948" s="1323" t="str">
        <f>T(ESTIMATE!B991)</f>
        <v>Paint ceilings, L+M</v>
      </c>
      <c r="D948" s="1323" t="e">
        <f>T(#REF!)</f>
        <v>#REF!</v>
      </c>
      <c r="E948" s="1323" t="e">
        <f>T(#REF!)</f>
        <v>#REF!</v>
      </c>
      <c r="F948" s="1323" t="e">
        <f>T(#REF!)</f>
        <v>#REF!</v>
      </c>
      <c r="G948" s="1323" t="e">
        <f>T(#REF!)</f>
        <v>#REF!</v>
      </c>
      <c r="H948" s="1323"/>
      <c r="I948" s="1323"/>
      <c r="J948" s="1323" t="e">
        <f>T(#REF!)</f>
        <v>#REF!</v>
      </c>
      <c r="K948" s="1323" t="e">
        <f>T(#REF!)</f>
        <v>#REF!</v>
      </c>
      <c r="L948" s="1323" t="e">
        <f>T(#REF!)</f>
        <v>#REF!</v>
      </c>
      <c r="M948" s="1323" t="e">
        <f>T(#REF!)</f>
        <v>#REF!</v>
      </c>
      <c r="N948" s="1324">
        <f>ESTIMATE!R991</f>
        <v>0</v>
      </c>
      <c r="O948" s="1324"/>
      <c r="P948" s="1324" t="str">
        <f>T(ESTIMATE!U991)</f>
        <v>sf</v>
      </c>
      <c r="Q948" s="1324"/>
      <c r="R948" s="1322"/>
      <c r="S948" s="1322"/>
      <c r="T948" s="1322"/>
      <c r="U948" s="1322"/>
      <c r="V948" s="1322"/>
      <c r="W948" s="1322"/>
      <c r="X948" s="1322"/>
      <c r="Y948" s="1322"/>
      <c r="Z948" s="1322"/>
      <c r="AA948" s="1322"/>
      <c r="AB948" s="1322"/>
      <c r="AC948" s="1322"/>
      <c r="AD948" s="1322"/>
      <c r="AE948" s="405">
        <f t="shared" si="14"/>
        <v>0</v>
      </c>
    </row>
    <row r="949" spans="3:31" ht="18" hidden="1" customHeight="1">
      <c r="C949" s="1323" t="str">
        <f>T(ESTIMATE!B992)</f>
        <v/>
      </c>
      <c r="D949" s="1323" t="e">
        <f>T(#REF!)</f>
        <v>#REF!</v>
      </c>
      <c r="E949" s="1323" t="e">
        <f>T(#REF!)</f>
        <v>#REF!</v>
      </c>
      <c r="F949" s="1323" t="e">
        <f>T(#REF!)</f>
        <v>#REF!</v>
      </c>
      <c r="G949" s="1323" t="e">
        <f>T(#REF!)</f>
        <v>#REF!</v>
      </c>
      <c r="H949" s="1323"/>
      <c r="I949" s="1323"/>
      <c r="J949" s="1323" t="e">
        <f>T(#REF!)</f>
        <v>#REF!</v>
      </c>
      <c r="K949" s="1323" t="e">
        <f>T(#REF!)</f>
        <v>#REF!</v>
      </c>
      <c r="L949" s="1323" t="e">
        <f>T(#REF!)</f>
        <v>#REF!</v>
      </c>
      <c r="M949" s="1323" t="e">
        <f>T(#REF!)</f>
        <v>#REF!</v>
      </c>
      <c r="N949" s="1324">
        <f>ESTIMATE!R992</f>
        <v>0</v>
      </c>
      <c r="O949" s="1324"/>
      <c r="P949" s="1324" t="str">
        <f>T(ESTIMATE!U992)</f>
        <v/>
      </c>
      <c r="Q949" s="1324"/>
      <c r="R949" s="1322"/>
      <c r="S949" s="1322"/>
      <c r="T949" s="1322"/>
      <c r="U949" s="1322"/>
      <c r="V949" s="1322"/>
      <c r="W949" s="1322"/>
      <c r="X949" s="1322"/>
      <c r="Y949" s="1322"/>
      <c r="Z949" s="1322"/>
      <c r="AA949" s="1322"/>
      <c r="AB949" s="1322"/>
      <c r="AC949" s="1322"/>
      <c r="AD949" s="1322"/>
      <c r="AE949" s="405">
        <f t="shared" si="14"/>
        <v>0</v>
      </c>
    </row>
    <row r="950" spans="3:31" ht="18" hidden="1" customHeight="1">
      <c r="C950" s="1323" t="str">
        <f>T(ESTIMATE!B993)</f>
        <v/>
      </c>
      <c r="D950" s="1323" t="e">
        <f>T(#REF!)</f>
        <v>#REF!</v>
      </c>
      <c r="E950" s="1323" t="e">
        <f>T(#REF!)</f>
        <v>#REF!</v>
      </c>
      <c r="F950" s="1323" t="e">
        <f>T(#REF!)</f>
        <v>#REF!</v>
      </c>
      <c r="G950" s="1323" t="e">
        <f>T(#REF!)</f>
        <v>#REF!</v>
      </c>
      <c r="H950" s="1323"/>
      <c r="I950" s="1323"/>
      <c r="J950" s="1323" t="e">
        <f>T(#REF!)</f>
        <v>#REF!</v>
      </c>
      <c r="K950" s="1323" t="e">
        <f>T(#REF!)</f>
        <v>#REF!</v>
      </c>
      <c r="L950" s="1323" t="e">
        <f>T(#REF!)</f>
        <v>#REF!</v>
      </c>
      <c r="M950" s="1323" t="e">
        <f>T(#REF!)</f>
        <v>#REF!</v>
      </c>
      <c r="N950" s="1324">
        <f>ESTIMATE!R993</f>
        <v>0</v>
      </c>
      <c r="O950" s="1324"/>
      <c r="P950" s="1324" t="str">
        <f>T(ESTIMATE!U993)</f>
        <v/>
      </c>
      <c r="Q950" s="1324"/>
      <c r="R950" s="1322"/>
      <c r="S950" s="1322"/>
      <c r="T950" s="1322"/>
      <c r="U950" s="1322"/>
      <c r="V950" s="1322"/>
      <c r="W950" s="1322"/>
      <c r="X950" s="1322"/>
      <c r="Y950" s="1322"/>
      <c r="Z950" s="1322"/>
      <c r="AA950" s="1322"/>
      <c r="AB950" s="1322"/>
      <c r="AC950" s="1322"/>
      <c r="AD950" s="1322"/>
      <c r="AE950" s="405">
        <f t="shared" si="14"/>
        <v>0</v>
      </c>
    </row>
    <row r="951" spans="3:31" ht="18" hidden="1" customHeight="1">
      <c r="C951" s="1323" t="str">
        <f>T(ESTIMATE!B994)</f>
        <v/>
      </c>
      <c r="D951" s="1323" t="e">
        <f>T(#REF!)</f>
        <v>#REF!</v>
      </c>
      <c r="E951" s="1323" t="e">
        <f>T(#REF!)</f>
        <v>#REF!</v>
      </c>
      <c r="F951" s="1323" t="e">
        <f>T(#REF!)</f>
        <v>#REF!</v>
      </c>
      <c r="G951" s="1323" t="e">
        <f>T(#REF!)</f>
        <v>#REF!</v>
      </c>
      <c r="H951" s="1323"/>
      <c r="I951" s="1323"/>
      <c r="J951" s="1323" t="e">
        <f>T(#REF!)</f>
        <v>#REF!</v>
      </c>
      <c r="K951" s="1323" t="e">
        <f>T(#REF!)</f>
        <v>#REF!</v>
      </c>
      <c r="L951" s="1323" t="e">
        <f>T(#REF!)</f>
        <v>#REF!</v>
      </c>
      <c r="M951" s="1323" t="e">
        <f>T(#REF!)</f>
        <v>#REF!</v>
      </c>
      <c r="N951" s="1324">
        <f>ESTIMATE!R994</f>
        <v>0</v>
      </c>
      <c r="O951" s="1324"/>
      <c r="P951" s="1324" t="str">
        <f>T(ESTIMATE!U994)</f>
        <v/>
      </c>
      <c r="Q951" s="1324"/>
      <c r="R951" s="1322"/>
      <c r="S951" s="1322"/>
      <c r="T951" s="1322"/>
      <c r="U951" s="1322"/>
      <c r="V951" s="1322"/>
      <c r="W951" s="1322"/>
      <c r="X951" s="1322"/>
      <c r="Y951" s="1322"/>
      <c r="Z951" s="1322"/>
      <c r="AA951" s="1322"/>
      <c r="AB951" s="1322"/>
      <c r="AC951" s="1322"/>
      <c r="AD951" s="1322"/>
      <c r="AE951" s="405">
        <f t="shared" si="14"/>
        <v>0</v>
      </c>
    </row>
    <row r="952" spans="3:31" ht="18" hidden="1" customHeight="1">
      <c r="C952" s="1325" t="str">
        <f>T(ESTIMATE!B995)</f>
        <v/>
      </c>
      <c r="D952" s="1325" t="e">
        <f>T(#REF!)</f>
        <v>#REF!</v>
      </c>
      <c r="E952" s="1325" t="e">
        <f>T(#REF!)</f>
        <v>#REF!</v>
      </c>
      <c r="F952" s="1325" t="e">
        <f>T(#REF!)</f>
        <v>#REF!</v>
      </c>
      <c r="G952" s="1325" t="e">
        <f>T(#REF!)</f>
        <v>#REF!</v>
      </c>
      <c r="H952" s="1325"/>
      <c r="I952" s="1325"/>
      <c r="J952" s="1325" t="e">
        <f>T(#REF!)</f>
        <v>#REF!</v>
      </c>
      <c r="K952" s="1325" t="e">
        <f>T(#REF!)</f>
        <v>#REF!</v>
      </c>
      <c r="L952" s="1325" t="e">
        <f>T(#REF!)</f>
        <v>#REF!</v>
      </c>
      <c r="M952" s="1325" t="e">
        <f>T(#REF!)</f>
        <v>#REF!</v>
      </c>
      <c r="N952" s="1326">
        <f>ESTIMATE!R995</f>
        <v>0</v>
      </c>
      <c r="O952" s="1326"/>
      <c r="P952" s="1326" t="str">
        <f>T(ESTIMATE!U995)</f>
        <v/>
      </c>
      <c r="Q952" s="1326"/>
      <c r="R952" s="1327"/>
      <c r="S952" s="1327"/>
      <c r="T952" s="1327"/>
      <c r="U952" s="1327"/>
      <c r="V952" s="1327"/>
      <c r="W952" s="1327"/>
      <c r="X952" s="1327"/>
      <c r="Y952" s="1327"/>
      <c r="Z952" s="1327"/>
      <c r="AA952" s="1327"/>
      <c r="AB952" s="1327"/>
      <c r="AC952" s="1327"/>
      <c r="AD952" s="1327"/>
      <c r="AE952" s="405">
        <f t="shared" si="14"/>
        <v>0</v>
      </c>
    </row>
    <row r="953" spans="3:31" ht="18" customHeight="1">
      <c r="C953" s="598"/>
      <c r="D953" s="599"/>
      <c r="E953" s="599"/>
      <c r="F953" s="599"/>
      <c r="G953" s="599"/>
      <c r="H953" s="599"/>
      <c r="I953" s="599"/>
      <c r="J953" s="599"/>
      <c r="K953" s="599"/>
      <c r="L953" s="599"/>
      <c r="M953" s="599"/>
      <c r="N953" s="1357">
        <f>N912</f>
        <v>1</v>
      </c>
      <c r="O953" s="1357"/>
      <c r="P953" s="1358"/>
      <c r="Q953" s="1359"/>
      <c r="R953" s="600"/>
      <c r="S953" s="600"/>
      <c r="T953" s="600"/>
      <c r="U953" s="600"/>
      <c r="V953" s="600"/>
      <c r="W953" s="600"/>
      <c r="X953" s="600"/>
      <c r="Y953" s="600"/>
      <c r="Z953" s="600"/>
      <c r="AA953" s="600"/>
      <c r="AB953" s="600"/>
      <c r="AC953" s="600"/>
      <c r="AD953" s="601"/>
      <c r="AE953" s="405">
        <f t="shared" si="14"/>
        <v>1</v>
      </c>
    </row>
    <row r="954" spans="3:31" ht="22" hidden="1" customHeight="1">
      <c r="C954" s="1333" t="str">
        <f>T(ESTIMATE!B1000)</f>
        <v>BATHROOMS</v>
      </c>
      <c r="D954" s="1333" t="e">
        <f>T(#REF!)</f>
        <v>#REF!</v>
      </c>
      <c r="E954" s="1333" t="e">
        <f>T(#REF!)</f>
        <v>#REF!</v>
      </c>
      <c r="F954" s="1333" t="e">
        <f>T(#REF!)</f>
        <v>#REF!</v>
      </c>
      <c r="G954" s="1333" t="e">
        <f>T(#REF!)</f>
        <v>#REF!</v>
      </c>
      <c r="H954" s="1333"/>
      <c r="I954" s="1333"/>
      <c r="J954" s="1333" t="e">
        <f>T(#REF!)</f>
        <v>#REF!</v>
      </c>
      <c r="K954" s="1333" t="e">
        <f>T(#REF!)</f>
        <v>#REF!</v>
      </c>
      <c r="L954" s="1333" t="e">
        <f>T(#REF!)</f>
        <v>#REF!</v>
      </c>
      <c r="M954" s="1334" t="e">
        <f>T(#REF!)</f>
        <v>#REF!</v>
      </c>
      <c r="N954" s="1331">
        <f>SUM(N955:O994)</f>
        <v>3</v>
      </c>
      <c r="O954" s="1332"/>
      <c r="P954" s="1328"/>
      <c r="Q954" s="1330"/>
      <c r="R954" s="1328"/>
      <c r="S954" s="1329"/>
      <c r="T954" s="1329"/>
      <c r="U954" s="1329"/>
      <c r="V954" s="1329"/>
      <c r="W954" s="1329"/>
      <c r="X954" s="1329"/>
      <c r="Y954" s="1329"/>
      <c r="Z954" s="1329"/>
      <c r="AA954" s="1329"/>
      <c r="AB954" s="1329"/>
      <c r="AC954" s="1329"/>
      <c r="AD954" s="1329"/>
      <c r="AE954" s="405">
        <f t="shared" si="14"/>
        <v>3</v>
      </c>
    </row>
    <row r="955" spans="3:31" ht="18" hidden="1" customHeight="1">
      <c r="C955" s="1323" t="str">
        <f>T(ESTIMATE!B1001)</f>
        <v>Bathroom Installation bid/allowance</v>
      </c>
      <c r="D955" s="1323" t="e">
        <f>T(#REF!)</f>
        <v>#REF!</v>
      </c>
      <c r="E955" s="1323" t="e">
        <f>T(#REF!)</f>
        <v>#REF!</v>
      </c>
      <c r="F955" s="1323" t="e">
        <f>T(#REF!)</f>
        <v>#REF!</v>
      </c>
      <c r="G955" s="1323" t="e">
        <f>T(#REF!)</f>
        <v>#REF!</v>
      </c>
      <c r="H955" s="1323"/>
      <c r="I955" s="1323"/>
      <c r="J955" s="1323" t="e">
        <f>T(#REF!)</f>
        <v>#REF!</v>
      </c>
      <c r="K955" s="1323" t="e">
        <f>T(#REF!)</f>
        <v>#REF!</v>
      </c>
      <c r="L955" s="1323" t="e">
        <f>T(#REF!)</f>
        <v>#REF!</v>
      </c>
      <c r="M955" s="1323" t="e">
        <f>T(#REF!)</f>
        <v>#REF!</v>
      </c>
      <c r="N955" s="1324">
        <f>ESTIMATE!R1001</f>
        <v>0</v>
      </c>
      <c r="O955" s="1324"/>
      <c r="P955" s="1324" t="str">
        <f>T(ESTIMATE!U1001)</f>
        <v>ls</v>
      </c>
      <c r="Q955" s="1324"/>
      <c r="R955" s="1322"/>
      <c r="S955" s="1322"/>
      <c r="T955" s="1322"/>
      <c r="U955" s="1322"/>
      <c r="V955" s="1322"/>
      <c r="W955" s="1322"/>
      <c r="X955" s="1322"/>
      <c r="Y955" s="1322"/>
      <c r="Z955" s="1322"/>
      <c r="AA955" s="1322"/>
      <c r="AB955" s="1322"/>
      <c r="AC955" s="1322"/>
      <c r="AD955" s="1322"/>
      <c r="AE955" s="405">
        <f t="shared" si="14"/>
        <v>0</v>
      </c>
    </row>
    <row r="956" spans="3:31" ht="18" hidden="1" customHeight="1">
      <c r="C956" s="1323" t="str">
        <f>T(ESTIMATE!B1002)</f>
        <v>Bathroom Material bid/allowance</v>
      </c>
      <c r="D956" s="1323" t="e">
        <f>T(#REF!)</f>
        <v>#REF!</v>
      </c>
      <c r="E956" s="1323" t="e">
        <f>T(#REF!)</f>
        <v>#REF!</v>
      </c>
      <c r="F956" s="1323" t="e">
        <f>T(#REF!)</f>
        <v>#REF!</v>
      </c>
      <c r="G956" s="1323" t="e">
        <f>T(#REF!)</f>
        <v>#REF!</v>
      </c>
      <c r="H956" s="1323"/>
      <c r="I956" s="1323"/>
      <c r="J956" s="1323" t="e">
        <f>T(#REF!)</f>
        <v>#REF!</v>
      </c>
      <c r="K956" s="1323" t="e">
        <f>T(#REF!)</f>
        <v>#REF!</v>
      </c>
      <c r="L956" s="1323" t="e">
        <f>T(#REF!)</f>
        <v>#REF!</v>
      </c>
      <c r="M956" s="1323" t="e">
        <f>T(#REF!)</f>
        <v>#REF!</v>
      </c>
      <c r="N956" s="1324">
        <f>ESTIMATE!R1002</f>
        <v>0</v>
      </c>
      <c r="O956" s="1324"/>
      <c r="P956" s="1324" t="str">
        <f>T(ESTIMATE!U1002)</f>
        <v>ls</v>
      </c>
      <c r="Q956" s="1324"/>
      <c r="R956" s="1322"/>
      <c r="S956" s="1322"/>
      <c r="T956" s="1322"/>
      <c r="U956" s="1322"/>
      <c r="V956" s="1322"/>
      <c r="W956" s="1322"/>
      <c r="X956" s="1322"/>
      <c r="Y956" s="1322"/>
      <c r="Z956" s="1322"/>
      <c r="AA956" s="1322"/>
      <c r="AB956" s="1322"/>
      <c r="AC956" s="1322"/>
      <c r="AD956" s="1322"/>
      <c r="AE956" s="405">
        <f t="shared" si="14"/>
        <v>0</v>
      </c>
    </row>
    <row r="957" spans="3:31" ht="18" hidden="1" customHeight="1">
      <c r="C957" s="1323" t="str">
        <f>T(ESTIMATE!B1003)</f>
        <v/>
      </c>
      <c r="D957" s="1323" t="e">
        <f>T(#REF!)</f>
        <v>#REF!</v>
      </c>
      <c r="E957" s="1323" t="e">
        <f>T(#REF!)</f>
        <v>#REF!</v>
      </c>
      <c r="F957" s="1323" t="e">
        <f>T(#REF!)</f>
        <v>#REF!</v>
      </c>
      <c r="G957" s="1323" t="e">
        <f>T(#REF!)</f>
        <v>#REF!</v>
      </c>
      <c r="H957" s="1323"/>
      <c r="I957" s="1323"/>
      <c r="J957" s="1323" t="e">
        <f>T(#REF!)</f>
        <v>#REF!</v>
      </c>
      <c r="K957" s="1323" t="e">
        <f>T(#REF!)</f>
        <v>#REF!</v>
      </c>
      <c r="L957" s="1323" t="e">
        <f>T(#REF!)</f>
        <v>#REF!</v>
      </c>
      <c r="M957" s="1323" t="e">
        <f>T(#REF!)</f>
        <v>#REF!</v>
      </c>
      <c r="N957" s="1324">
        <f>ESTIMATE!R1003</f>
        <v>0</v>
      </c>
      <c r="O957" s="1324"/>
      <c r="P957" s="1324" t="str">
        <f>T(ESTIMATE!U1003)</f>
        <v/>
      </c>
      <c r="Q957" s="1324"/>
      <c r="R957" s="1322"/>
      <c r="S957" s="1322"/>
      <c r="T957" s="1322"/>
      <c r="U957" s="1322"/>
      <c r="V957" s="1322"/>
      <c r="W957" s="1322"/>
      <c r="X957" s="1322"/>
      <c r="Y957" s="1322"/>
      <c r="Z957" s="1322"/>
      <c r="AA957" s="1322"/>
      <c r="AB957" s="1322"/>
      <c r="AC957" s="1322"/>
      <c r="AD957" s="1322"/>
      <c r="AE957" s="405">
        <f t="shared" si="14"/>
        <v>0</v>
      </c>
    </row>
    <row r="958" spans="3:31" ht="18" hidden="1" customHeight="1">
      <c r="C958" s="1323" t="str">
        <f>T(ESTIMATE!B1004)</f>
        <v>Bathroom, Lump Sum, Replace Existing</v>
      </c>
      <c r="D958" s="1323" t="e">
        <f>T(#REF!)</f>
        <v>#REF!</v>
      </c>
      <c r="E958" s="1323" t="e">
        <f>T(#REF!)</f>
        <v>#REF!</v>
      </c>
      <c r="F958" s="1323" t="e">
        <f>T(#REF!)</f>
        <v>#REF!</v>
      </c>
      <c r="G958" s="1323" t="e">
        <f>T(#REF!)</f>
        <v>#REF!</v>
      </c>
      <c r="H958" s="1323"/>
      <c r="I958" s="1323"/>
      <c r="J958" s="1323" t="e">
        <f>T(#REF!)</f>
        <v>#REF!</v>
      </c>
      <c r="K958" s="1323" t="e">
        <f>T(#REF!)</f>
        <v>#REF!</v>
      </c>
      <c r="L958" s="1323" t="e">
        <f>T(#REF!)</f>
        <v>#REF!</v>
      </c>
      <c r="M958" s="1323" t="e">
        <f>T(#REF!)</f>
        <v>#REF!</v>
      </c>
      <c r="N958" s="1324">
        <f>ESTIMATE!R1004</f>
        <v>0</v>
      </c>
      <c r="O958" s="1324"/>
      <c r="P958" s="1324" t="str">
        <f>T(ESTIMATE!U1004)</f>
        <v/>
      </c>
      <c r="Q958" s="1324"/>
      <c r="R958" s="1322"/>
      <c r="S958" s="1322"/>
      <c r="T958" s="1322"/>
      <c r="U958" s="1322"/>
      <c r="V958" s="1322"/>
      <c r="W958" s="1322"/>
      <c r="X958" s="1322"/>
      <c r="Y958" s="1322"/>
      <c r="Z958" s="1322"/>
      <c r="AA958" s="1322"/>
      <c r="AB958" s="1322"/>
      <c r="AC958" s="1322"/>
      <c r="AD958" s="1322"/>
      <c r="AE958" s="405">
        <f t="shared" si="14"/>
        <v>0</v>
      </c>
    </row>
    <row r="959" spans="3:31" ht="18" hidden="1" customHeight="1">
      <c r="C959" s="1323" t="str">
        <f>T(ESTIMATE!B1005)</f>
        <v>Full bathrooms</v>
      </c>
      <c r="D959" s="1323" t="e">
        <f>T(#REF!)</f>
        <v>#REF!</v>
      </c>
      <c r="E959" s="1323" t="e">
        <f>T(#REF!)</f>
        <v>#REF!</v>
      </c>
      <c r="F959" s="1323" t="e">
        <f>T(#REF!)</f>
        <v>#REF!</v>
      </c>
      <c r="G959" s="1323" t="e">
        <f>T(#REF!)</f>
        <v>#REF!</v>
      </c>
      <c r="H959" s="1323"/>
      <c r="I959" s="1323"/>
      <c r="J959" s="1323" t="e">
        <f>T(#REF!)</f>
        <v>#REF!</v>
      </c>
      <c r="K959" s="1323" t="e">
        <f>T(#REF!)</f>
        <v>#REF!</v>
      </c>
      <c r="L959" s="1323" t="e">
        <f>T(#REF!)</f>
        <v>#REF!</v>
      </c>
      <c r="M959" s="1323" t="e">
        <f>T(#REF!)</f>
        <v>#REF!</v>
      </c>
      <c r="N959" s="1324">
        <f>ESTIMATE!R1005</f>
        <v>0</v>
      </c>
      <c r="O959" s="1324"/>
      <c r="P959" s="1324" t="str">
        <f>T(ESTIMATE!U1005)</f>
        <v/>
      </c>
      <c r="Q959" s="1324"/>
      <c r="R959" s="1322"/>
      <c r="S959" s="1322"/>
      <c r="T959" s="1322"/>
      <c r="U959" s="1322"/>
      <c r="V959" s="1322"/>
      <c r="W959" s="1322"/>
      <c r="X959" s="1322"/>
      <c r="Y959" s="1322"/>
      <c r="Z959" s="1322"/>
      <c r="AA959" s="1322"/>
      <c r="AB959" s="1322"/>
      <c r="AC959" s="1322"/>
      <c r="AD959" s="1322"/>
      <c r="AE959" s="405">
        <f t="shared" si="14"/>
        <v>0</v>
      </c>
    </row>
    <row r="960" spans="3:31" ht="18" hidden="1" customHeight="1">
      <c r="C960" s="1323" t="str">
        <f>T(ESTIMATE!B1006)</f>
        <v>High end, (new finishes, fixtures, MEP finish work)</v>
      </c>
      <c r="D960" s="1323" t="e">
        <f>T(#REF!)</f>
        <v>#REF!</v>
      </c>
      <c r="E960" s="1323" t="e">
        <f>T(#REF!)</f>
        <v>#REF!</v>
      </c>
      <c r="F960" s="1323" t="e">
        <f>T(#REF!)</f>
        <v>#REF!</v>
      </c>
      <c r="G960" s="1323" t="e">
        <f>T(#REF!)</f>
        <v>#REF!</v>
      </c>
      <c r="H960" s="1323"/>
      <c r="I960" s="1323"/>
      <c r="J960" s="1323" t="e">
        <f>T(#REF!)</f>
        <v>#REF!</v>
      </c>
      <c r="K960" s="1323" t="e">
        <f>T(#REF!)</f>
        <v>#REF!</v>
      </c>
      <c r="L960" s="1323" t="e">
        <f>T(#REF!)</f>
        <v>#REF!</v>
      </c>
      <c r="M960" s="1323" t="e">
        <f>T(#REF!)</f>
        <v>#REF!</v>
      </c>
      <c r="N960" s="1324">
        <f>ESTIMATE!R1006</f>
        <v>0</v>
      </c>
      <c r="O960" s="1324"/>
      <c r="P960" s="1324" t="str">
        <f>T(ESTIMATE!U1006)</f>
        <v>ea</v>
      </c>
      <c r="Q960" s="1324"/>
      <c r="R960" s="1322"/>
      <c r="S960" s="1322"/>
      <c r="T960" s="1322"/>
      <c r="U960" s="1322"/>
      <c r="V960" s="1322"/>
      <c r="W960" s="1322"/>
      <c r="X960" s="1322"/>
      <c r="Y960" s="1322"/>
      <c r="Z960" s="1322"/>
      <c r="AA960" s="1322"/>
      <c r="AB960" s="1322"/>
      <c r="AC960" s="1322"/>
      <c r="AD960" s="1322"/>
      <c r="AE960" s="405">
        <f t="shared" si="14"/>
        <v>0</v>
      </c>
    </row>
    <row r="961" spans="3:31" ht="18" hidden="1" customHeight="1">
      <c r="C961" s="1323" t="str">
        <f>T(ESTIMATE!B1007)</f>
        <v>Average, (new finishes, fixtures, MEP finish work)</v>
      </c>
      <c r="D961" s="1323" t="e">
        <f>T(#REF!)</f>
        <v>#REF!</v>
      </c>
      <c r="E961" s="1323" t="e">
        <f>T(#REF!)</f>
        <v>#REF!</v>
      </c>
      <c r="F961" s="1323" t="e">
        <f>T(#REF!)</f>
        <v>#REF!</v>
      </c>
      <c r="G961" s="1323" t="e">
        <f>T(#REF!)</f>
        <v>#REF!</v>
      </c>
      <c r="H961" s="1323"/>
      <c r="I961" s="1323"/>
      <c r="J961" s="1323" t="e">
        <f>T(#REF!)</f>
        <v>#REF!</v>
      </c>
      <c r="K961" s="1323" t="e">
        <f>T(#REF!)</f>
        <v>#REF!</v>
      </c>
      <c r="L961" s="1323" t="e">
        <f>T(#REF!)</f>
        <v>#REF!</v>
      </c>
      <c r="M961" s="1323" t="e">
        <f>T(#REF!)</f>
        <v>#REF!</v>
      </c>
      <c r="N961" s="1324">
        <f>ESTIMATE!R1007</f>
        <v>2</v>
      </c>
      <c r="O961" s="1324"/>
      <c r="P961" s="1324" t="str">
        <f>T(ESTIMATE!U1007)</f>
        <v>ea</v>
      </c>
      <c r="Q961" s="1324"/>
      <c r="R961" s="1322"/>
      <c r="S961" s="1322"/>
      <c r="T961" s="1322"/>
      <c r="U961" s="1322"/>
      <c r="V961" s="1322"/>
      <c r="W961" s="1322"/>
      <c r="X961" s="1322"/>
      <c r="Y961" s="1322"/>
      <c r="Z961" s="1322"/>
      <c r="AA961" s="1322"/>
      <c r="AB961" s="1322"/>
      <c r="AC961" s="1322"/>
      <c r="AD961" s="1322"/>
      <c r="AE961" s="405">
        <f t="shared" si="14"/>
        <v>2</v>
      </c>
    </row>
    <row r="962" spans="3:31" ht="18" hidden="1" customHeight="1">
      <c r="C962" s="1323" t="str">
        <f>T(ESTIMATE!B1008)</f>
        <v>Economy, (new finishes, fixtures, MEP finish work)</v>
      </c>
      <c r="D962" s="1323" t="e">
        <f>T(#REF!)</f>
        <v>#REF!</v>
      </c>
      <c r="E962" s="1323" t="e">
        <f>T(#REF!)</f>
        <v>#REF!</v>
      </c>
      <c r="F962" s="1323" t="e">
        <f>T(#REF!)</f>
        <v>#REF!</v>
      </c>
      <c r="G962" s="1323" t="e">
        <f>T(#REF!)</f>
        <v>#REF!</v>
      </c>
      <c r="H962" s="1323"/>
      <c r="I962" s="1323"/>
      <c r="J962" s="1323" t="e">
        <f>T(#REF!)</f>
        <v>#REF!</v>
      </c>
      <c r="K962" s="1323" t="e">
        <f>T(#REF!)</f>
        <v>#REF!</v>
      </c>
      <c r="L962" s="1323" t="e">
        <f>T(#REF!)</f>
        <v>#REF!</v>
      </c>
      <c r="M962" s="1323" t="e">
        <f>T(#REF!)</f>
        <v>#REF!</v>
      </c>
      <c r="N962" s="1324">
        <f>ESTIMATE!R1008</f>
        <v>0</v>
      </c>
      <c r="O962" s="1324"/>
      <c r="P962" s="1324" t="str">
        <f>T(ESTIMATE!U1008)</f>
        <v>ea</v>
      </c>
      <c r="Q962" s="1324"/>
      <c r="R962" s="1322"/>
      <c r="S962" s="1322"/>
      <c r="T962" s="1322"/>
      <c r="U962" s="1322"/>
      <c r="V962" s="1322"/>
      <c r="W962" s="1322"/>
      <c r="X962" s="1322"/>
      <c r="Y962" s="1322"/>
      <c r="Z962" s="1322"/>
      <c r="AA962" s="1322"/>
      <c r="AB962" s="1322"/>
      <c r="AC962" s="1322"/>
      <c r="AD962" s="1322"/>
      <c r="AE962" s="405">
        <f t="shared" si="14"/>
        <v>0</v>
      </c>
    </row>
    <row r="963" spans="3:31" ht="18" hidden="1" customHeight="1">
      <c r="C963" s="1323" t="str">
        <f>T(ESTIMATE!B1009)</f>
        <v>Half bathrooms</v>
      </c>
      <c r="D963" s="1323" t="e">
        <f>T(#REF!)</f>
        <v>#REF!</v>
      </c>
      <c r="E963" s="1323" t="e">
        <f>T(#REF!)</f>
        <v>#REF!</v>
      </c>
      <c r="F963" s="1323" t="e">
        <f>T(#REF!)</f>
        <v>#REF!</v>
      </c>
      <c r="G963" s="1323" t="e">
        <f>T(#REF!)</f>
        <v>#REF!</v>
      </c>
      <c r="H963" s="1323"/>
      <c r="I963" s="1323"/>
      <c r="J963" s="1323" t="e">
        <f>T(#REF!)</f>
        <v>#REF!</v>
      </c>
      <c r="K963" s="1323" t="e">
        <f>T(#REF!)</f>
        <v>#REF!</v>
      </c>
      <c r="L963" s="1323" t="e">
        <f>T(#REF!)</f>
        <v>#REF!</v>
      </c>
      <c r="M963" s="1323" t="e">
        <f>T(#REF!)</f>
        <v>#REF!</v>
      </c>
      <c r="N963" s="1324">
        <f>ESTIMATE!R1009</f>
        <v>0</v>
      </c>
      <c r="O963" s="1324"/>
      <c r="P963" s="1324" t="str">
        <f>T(ESTIMATE!U1009)</f>
        <v/>
      </c>
      <c r="Q963" s="1324"/>
      <c r="R963" s="1322"/>
      <c r="S963" s="1322"/>
      <c r="T963" s="1322"/>
      <c r="U963" s="1322"/>
      <c r="V963" s="1322"/>
      <c r="W963" s="1322"/>
      <c r="X963" s="1322"/>
      <c r="Y963" s="1322"/>
      <c r="Z963" s="1322"/>
      <c r="AA963" s="1322"/>
      <c r="AB963" s="1322"/>
      <c r="AC963" s="1322"/>
      <c r="AD963" s="1322"/>
      <c r="AE963" s="405">
        <f t="shared" si="14"/>
        <v>0</v>
      </c>
    </row>
    <row r="964" spans="3:31" ht="18" hidden="1" customHeight="1">
      <c r="C964" s="1323" t="str">
        <f>T(ESTIMATE!B1010)</f>
        <v>High end, (new finishes, fixtures, MEP finish work)</v>
      </c>
      <c r="D964" s="1323" t="e">
        <f>T(#REF!)</f>
        <v>#REF!</v>
      </c>
      <c r="E964" s="1323" t="e">
        <f>T(#REF!)</f>
        <v>#REF!</v>
      </c>
      <c r="F964" s="1323" t="e">
        <f>T(#REF!)</f>
        <v>#REF!</v>
      </c>
      <c r="G964" s="1323" t="e">
        <f>T(#REF!)</f>
        <v>#REF!</v>
      </c>
      <c r="H964" s="1323"/>
      <c r="I964" s="1323"/>
      <c r="J964" s="1323" t="e">
        <f>T(#REF!)</f>
        <v>#REF!</v>
      </c>
      <c r="K964" s="1323" t="e">
        <f>T(#REF!)</f>
        <v>#REF!</v>
      </c>
      <c r="L964" s="1323" t="e">
        <f>T(#REF!)</f>
        <v>#REF!</v>
      </c>
      <c r="M964" s="1323" t="e">
        <f>T(#REF!)</f>
        <v>#REF!</v>
      </c>
      <c r="N964" s="1324">
        <f>ESTIMATE!R1010</f>
        <v>0</v>
      </c>
      <c r="O964" s="1324"/>
      <c r="P964" s="1324" t="str">
        <f>T(ESTIMATE!U1010)</f>
        <v>ea</v>
      </c>
      <c r="Q964" s="1324"/>
      <c r="R964" s="1322"/>
      <c r="S964" s="1322"/>
      <c r="T964" s="1322"/>
      <c r="U964" s="1322"/>
      <c r="V964" s="1322"/>
      <c r="W964" s="1322"/>
      <c r="X964" s="1322"/>
      <c r="Y964" s="1322"/>
      <c r="Z964" s="1322"/>
      <c r="AA964" s="1322"/>
      <c r="AB964" s="1322"/>
      <c r="AC964" s="1322"/>
      <c r="AD964" s="1322"/>
      <c r="AE964" s="405">
        <f t="shared" si="14"/>
        <v>0</v>
      </c>
    </row>
    <row r="965" spans="3:31" ht="18" hidden="1" customHeight="1">
      <c r="C965" s="1323" t="str">
        <f>T(ESTIMATE!B1011)</f>
        <v>Average, (new finishes, fixtures, MEP finish work)</v>
      </c>
      <c r="D965" s="1323" t="e">
        <f>T(#REF!)</f>
        <v>#REF!</v>
      </c>
      <c r="E965" s="1323" t="e">
        <f>T(#REF!)</f>
        <v>#REF!</v>
      </c>
      <c r="F965" s="1323" t="e">
        <f>T(#REF!)</f>
        <v>#REF!</v>
      </c>
      <c r="G965" s="1323" t="e">
        <f>T(#REF!)</f>
        <v>#REF!</v>
      </c>
      <c r="H965" s="1323"/>
      <c r="I965" s="1323"/>
      <c r="J965" s="1323" t="e">
        <f>T(#REF!)</f>
        <v>#REF!</v>
      </c>
      <c r="K965" s="1323" t="e">
        <f>T(#REF!)</f>
        <v>#REF!</v>
      </c>
      <c r="L965" s="1323" t="e">
        <f>T(#REF!)</f>
        <v>#REF!</v>
      </c>
      <c r="M965" s="1323" t="e">
        <f>T(#REF!)</f>
        <v>#REF!</v>
      </c>
      <c r="N965" s="1324">
        <f>ESTIMATE!R1011</f>
        <v>1</v>
      </c>
      <c r="O965" s="1324"/>
      <c r="P965" s="1324" t="str">
        <f>T(ESTIMATE!U1011)</f>
        <v>ea</v>
      </c>
      <c r="Q965" s="1324"/>
      <c r="R965" s="1322"/>
      <c r="S965" s="1322"/>
      <c r="T965" s="1322"/>
      <c r="U965" s="1322"/>
      <c r="V965" s="1322"/>
      <c r="W965" s="1322"/>
      <c r="X965" s="1322"/>
      <c r="Y965" s="1322"/>
      <c r="Z965" s="1322"/>
      <c r="AA965" s="1322"/>
      <c r="AB965" s="1322"/>
      <c r="AC965" s="1322"/>
      <c r="AD965" s="1322"/>
      <c r="AE965" s="405">
        <f t="shared" si="14"/>
        <v>1</v>
      </c>
    </row>
    <row r="966" spans="3:31" ht="18" hidden="1" customHeight="1">
      <c r="C966" s="1323" t="str">
        <f>T(ESTIMATE!B1012)</f>
        <v>Economy, (new finishes, fixtures, MEP finish work)</v>
      </c>
      <c r="D966" s="1323" t="e">
        <f>T(#REF!)</f>
        <v>#REF!</v>
      </c>
      <c r="E966" s="1323" t="e">
        <f>T(#REF!)</f>
        <v>#REF!</v>
      </c>
      <c r="F966" s="1323" t="e">
        <f>T(#REF!)</f>
        <v>#REF!</v>
      </c>
      <c r="G966" s="1323" t="e">
        <f>T(#REF!)</f>
        <v>#REF!</v>
      </c>
      <c r="H966" s="1323"/>
      <c r="I966" s="1323"/>
      <c r="J966" s="1323" t="e">
        <f>T(#REF!)</f>
        <v>#REF!</v>
      </c>
      <c r="K966" s="1323" t="e">
        <f>T(#REF!)</f>
        <v>#REF!</v>
      </c>
      <c r="L966" s="1323" t="e">
        <f>T(#REF!)</f>
        <v>#REF!</v>
      </c>
      <c r="M966" s="1323" t="e">
        <f>T(#REF!)</f>
        <v>#REF!</v>
      </c>
      <c r="N966" s="1324">
        <f>ESTIMATE!R1012</f>
        <v>0</v>
      </c>
      <c r="O966" s="1324"/>
      <c r="P966" s="1324" t="str">
        <f>T(ESTIMATE!U1012)</f>
        <v>ea</v>
      </c>
      <c r="Q966" s="1324"/>
      <c r="R966" s="1322"/>
      <c r="S966" s="1322"/>
      <c r="T966" s="1322"/>
      <c r="U966" s="1322"/>
      <c r="V966" s="1322"/>
      <c r="W966" s="1322"/>
      <c r="X966" s="1322"/>
      <c r="Y966" s="1322"/>
      <c r="Z966" s="1322"/>
      <c r="AA966" s="1322"/>
      <c r="AB966" s="1322"/>
      <c r="AC966" s="1322"/>
      <c r="AD966" s="1322"/>
      <c r="AE966" s="405">
        <f t="shared" si="14"/>
        <v>0</v>
      </c>
    </row>
    <row r="967" spans="3:31" ht="18" hidden="1" customHeight="1">
      <c r="C967" s="1323" t="str">
        <f>T(ESTIMATE!B1013)</f>
        <v>+Add for MEP rough-in or relocation work</v>
      </c>
      <c r="D967" s="1323" t="e">
        <f>T(#REF!)</f>
        <v>#REF!</v>
      </c>
      <c r="E967" s="1323" t="e">
        <f>T(#REF!)</f>
        <v>#REF!</v>
      </c>
      <c r="F967" s="1323" t="e">
        <f>T(#REF!)</f>
        <v>#REF!</v>
      </c>
      <c r="G967" s="1323" t="e">
        <f>T(#REF!)</f>
        <v>#REF!</v>
      </c>
      <c r="H967" s="1323"/>
      <c r="I967" s="1323"/>
      <c r="J967" s="1323" t="e">
        <f>T(#REF!)</f>
        <v>#REF!</v>
      </c>
      <c r="K967" s="1323" t="e">
        <f>T(#REF!)</f>
        <v>#REF!</v>
      </c>
      <c r="L967" s="1323" t="e">
        <f>T(#REF!)</f>
        <v>#REF!</v>
      </c>
      <c r="M967" s="1323" t="e">
        <f>T(#REF!)</f>
        <v>#REF!</v>
      </c>
      <c r="N967" s="1324">
        <f>ESTIMATE!R1013</f>
        <v>0</v>
      </c>
      <c r="O967" s="1324"/>
      <c r="P967" s="1324" t="str">
        <f>T(ESTIMATE!U1013)</f>
        <v>ea</v>
      </c>
      <c r="Q967" s="1324"/>
      <c r="R967" s="1322"/>
      <c r="S967" s="1322"/>
      <c r="T967" s="1322"/>
      <c r="U967" s="1322"/>
      <c r="V967" s="1322"/>
      <c r="W967" s="1322"/>
      <c r="X967" s="1322"/>
      <c r="Y967" s="1322"/>
      <c r="Z967" s="1322"/>
      <c r="AA967" s="1322"/>
      <c r="AB967" s="1322"/>
      <c r="AC967" s="1322"/>
      <c r="AD967" s="1322"/>
      <c r="AE967" s="405">
        <f t="shared" si="14"/>
        <v>0</v>
      </c>
    </row>
    <row r="968" spans="3:31" ht="18" hidden="1" customHeight="1">
      <c r="C968" s="1323" t="str">
        <f>T(ESTIMATE!B1014)</f>
        <v/>
      </c>
      <c r="D968" s="1323" t="e">
        <f>T(#REF!)</f>
        <v>#REF!</v>
      </c>
      <c r="E968" s="1323" t="e">
        <f>T(#REF!)</f>
        <v>#REF!</v>
      </c>
      <c r="F968" s="1323" t="e">
        <f>T(#REF!)</f>
        <v>#REF!</v>
      </c>
      <c r="G968" s="1323" t="e">
        <f>T(#REF!)</f>
        <v>#REF!</v>
      </c>
      <c r="H968" s="1323"/>
      <c r="I968" s="1323"/>
      <c r="J968" s="1323" t="e">
        <f>T(#REF!)</f>
        <v>#REF!</v>
      </c>
      <c r="K968" s="1323" t="e">
        <f>T(#REF!)</f>
        <v>#REF!</v>
      </c>
      <c r="L968" s="1323" t="e">
        <f>T(#REF!)</f>
        <v>#REF!</v>
      </c>
      <c r="M968" s="1323" t="e">
        <f>T(#REF!)</f>
        <v>#REF!</v>
      </c>
      <c r="N968" s="1324">
        <f>ESTIMATE!R1014</f>
        <v>0</v>
      </c>
      <c r="O968" s="1324"/>
      <c r="P968" s="1324" t="str">
        <f>T(ESTIMATE!U1014)</f>
        <v/>
      </c>
      <c r="Q968" s="1324"/>
      <c r="R968" s="1322"/>
      <c r="S968" s="1322"/>
      <c r="T968" s="1322"/>
      <c r="U968" s="1322"/>
      <c r="V968" s="1322"/>
      <c r="W968" s="1322"/>
      <c r="X968" s="1322"/>
      <c r="Y968" s="1322"/>
      <c r="Z968" s="1322"/>
      <c r="AA968" s="1322"/>
      <c r="AB968" s="1322"/>
      <c r="AC968" s="1322"/>
      <c r="AD968" s="1322"/>
      <c r="AE968" s="405">
        <f t="shared" si="14"/>
        <v>0</v>
      </c>
    </row>
    <row r="969" spans="3:31" ht="18" hidden="1" customHeight="1">
      <c r="C969" s="1323" t="str">
        <f>T(ESTIMATE!B1015)</f>
        <v>Bathrooms, Detailed, Average</v>
      </c>
      <c r="D969" s="1323" t="e">
        <f>T(#REF!)</f>
        <v>#REF!</v>
      </c>
      <c r="E969" s="1323" t="e">
        <f>T(#REF!)</f>
        <v>#REF!</v>
      </c>
      <c r="F969" s="1323" t="e">
        <f>T(#REF!)</f>
        <v>#REF!</v>
      </c>
      <c r="G969" s="1323" t="e">
        <f>T(#REF!)</f>
        <v>#REF!</v>
      </c>
      <c r="H969" s="1323"/>
      <c r="I969" s="1323"/>
      <c r="J969" s="1323" t="e">
        <f>T(#REF!)</f>
        <v>#REF!</v>
      </c>
      <c r="K969" s="1323" t="e">
        <f>T(#REF!)</f>
        <v>#REF!</v>
      </c>
      <c r="L969" s="1323" t="e">
        <f>T(#REF!)</f>
        <v>#REF!</v>
      </c>
      <c r="M969" s="1323" t="e">
        <f>T(#REF!)</f>
        <v>#REF!</v>
      </c>
      <c r="N969" s="1324">
        <f>ESTIMATE!R1015</f>
        <v>0</v>
      </c>
      <c r="O969" s="1324"/>
      <c r="P969" s="1324" t="str">
        <f>T(ESTIMATE!U1015)</f>
        <v/>
      </c>
      <c r="Q969" s="1324"/>
      <c r="R969" s="1322"/>
      <c r="S969" s="1322"/>
      <c r="T969" s="1322"/>
      <c r="U969" s="1322"/>
      <c r="V969" s="1322"/>
      <c r="W969" s="1322"/>
      <c r="X969" s="1322"/>
      <c r="Y969" s="1322"/>
      <c r="Z969" s="1322"/>
      <c r="AA969" s="1322"/>
      <c r="AB969" s="1322"/>
      <c r="AC969" s="1322"/>
      <c r="AD969" s="1322"/>
      <c r="AE969" s="405">
        <f t="shared" si="14"/>
        <v>0</v>
      </c>
    </row>
    <row r="970" spans="3:31" ht="18" hidden="1" customHeight="1">
      <c r="C970" s="1323" t="str">
        <f>T(ESTIMATE!B1016)</f>
        <v>Vanities/Countertop</v>
      </c>
      <c r="D970" s="1323" t="e">
        <f>T(#REF!)</f>
        <v>#REF!</v>
      </c>
      <c r="E970" s="1323" t="e">
        <f>T(#REF!)</f>
        <v>#REF!</v>
      </c>
      <c r="F970" s="1323" t="e">
        <f>T(#REF!)</f>
        <v>#REF!</v>
      </c>
      <c r="G970" s="1323" t="e">
        <f>T(#REF!)</f>
        <v>#REF!</v>
      </c>
      <c r="H970" s="1323"/>
      <c r="I970" s="1323"/>
      <c r="J970" s="1323" t="e">
        <f>T(#REF!)</f>
        <v>#REF!</v>
      </c>
      <c r="K970" s="1323" t="e">
        <f>T(#REF!)</f>
        <v>#REF!</v>
      </c>
      <c r="L970" s="1323" t="e">
        <f>T(#REF!)</f>
        <v>#REF!</v>
      </c>
      <c r="M970" s="1323" t="e">
        <f>T(#REF!)</f>
        <v>#REF!</v>
      </c>
      <c r="N970" s="1324">
        <f>ESTIMATE!R1016</f>
        <v>0</v>
      </c>
      <c r="O970" s="1324"/>
      <c r="P970" s="1324" t="str">
        <f>T(ESTIMATE!U1016)</f>
        <v/>
      </c>
      <c r="Q970" s="1324"/>
      <c r="R970" s="1322"/>
      <c r="S970" s="1322"/>
      <c r="T970" s="1322"/>
      <c r="U970" s="1322"/>
      <c r="V970" s="1322"/>
      <c r="W970" s="1322"/>
      <c r="X970" s="1322"/>
      <c r="Y970" s="1322"/>
      <c r="Z970" s="1322"/>
      <c r="AA970" s="1322"/>
      <c r="AB970" s="1322"/>
      <c r="AC970" s="1322"/>
      <c r="AD970" s="1322"/>
      <c r="AE970" s="405">
        <f t="shared" si="14"/>
        <v>0</v>
      </c>
    </row>
    <row r="971" spans="3:31" ht="18" hidden="1" customHeight="1">
      <c r="C971" s="1323" t="str">
        <f>T(ESTIMATE!B1017)</f>
        <v>Vanity cabinet</v>
      </c>
      <c r="D971" s="1323" t="e">
        <f>T(#REF!)</f>
        <v>#REF!</v>
      </c>
      <c r="E971" s="1323" t="e">
        <f>T(#REF!)</f>
        <v>#REF!</v>
      </c>
      <c r="F971" s="1323" t="e">
        <f>T(#REF!)</f>
        <v>#REF!</v>
      </c>
      <c r="G971" s="1323" t="e">
        <f>T(#REF!)</f>
        <v>#REF!</v>
      </c>
      <c r="H971" s="1323"/>
      <c r="I971" s="1323"/>
      <c r="J971" s="1323" t="e">
        <f>T(#REF!)</f>
        <v>#REF!</v>
      </c>
      <c r="K971" s="1323" t="e">
        <f>T(#REF!)</f>
        <v>#REF!</v>
      </c>
      <c r="L971" s="1323" t="e">
        <f>T(#REF!)</f>
        <v>#REF!</v>
      </c>
      <c r="M971" s="1323" t="e">
        <f>T(#REF!)</f>
        <v>#REF!</v>
      </c>
      <c r="N971" s="1324">
        <f>ESTIMATE!R1017</f>
        <v>0</v>
      </c>
      <c r="O971" s="1324"/>
      <c r="P971" s="1324" t="str">
        <f>T(ESTIMATE!U1017)</f>
        <v>ea</v>
      </c>
      <c r="Q971" s="1324"/>
      <c r="R971" s="1322"/>
      <c r="S971" s="1322"/>
      <c r="T971" s="1322"/>
      <c r="U971" s="1322"/>
      <c r="V971" s="1322"/>
      <c r="W971" s="1322"/>
      <c r="X971" s="1322"/>
      <c r="Y971" s="1322"/>
      <c r="Z971" s="1322"/>
      <c r="AA971" s="1322"/>
      <c r="AB971" s="1322"/>
      <c r="AC971" s="1322"/>
      <c r="AD971" s="1322"/>
      <c r="AE971" s="405">
        <f t="shared" si="14"/>
        <v>0</v>
      </c>
    </row>
    <row r="972" spans="3:31" ht="18" hidden="1" customHeight="1">
      <c r="C972" s="1323" t="str">
        <f>T(ESTIMATE!B1018)</f>
        <v>New cabinet door pulls</v>
      </c>
      <c r="D972" s="1323" t="e">
        <f>T(#REF!)</f>
        <v>#REF!</v>
      </c>
      <c r="E972" s="1323" t="e">
        <f>T(#REF!)</f>
        <v>#REF!</v>
      </c>
      <c r="F972" s="1323" t="e">
        <f>T(#REF!)</f>
        <v>#REF!</v>
      </c>
      <c r="G972" s="1323" t="e">
        <f>T(#REF!)</f>
        <v>#REF!</v>
      </c>
      <c r="H972" s="1323"/>
      <c r="I972" s="1323"/>
      <c r="J972" s="1323" t="e">
        <f>T(#REF!)</f>
        <v>#REF!</v>
      </c>
      <c r="K972" s="1323" t="e">
        <f>T(#REF!)</f>
        <v>#REF!</v>
      </c>
      <c r="L972" s="1323" t="e">
        <f>T(#REF!)</f>
        <v>#REF!</v>
      </c>
      <c r="M972" s="1323" t="e">
        <f>T(#REF!)</f>
        <v>#REF!</v>
      </c>
      <c r="N972" s="1324">
        <f>ESTIMATE!R1018</f>
        <v>0</v>
      </c>
      <c r="O972" s="1324"/>
      <c r="P972" s="1324" t="str">
        <f>T(ESTIMATE!U1018)</f>
        <v>ea</v>
      </c>
      <c r="Q972" s="1324"/>
      <c r="R972" s="1322"/>
      <c r="S972" s="1322"/>
      <c r="T972" s="1322"/>
      <c r="U972" s="1322"/>
      <c r="V972" s="1322"/>
      <c r="W972" s="1322"/>
      <c r="X972" s="1322"/>
      <c r="Y972" s="1322"/>
      <c r="Z972" s="1322"/>
      <c r="AA972" s="1322"/>
      <c r="AB972" s="1322"/>
      <c r="AC972" s="1322"/>
      <c r="AD972" s="1322"/>
      <c r="AE972" s="405">
        <f t="shared" si="14"/>
        <v>0</v>
      </c>
    </row>
    <row r="973" spans="3:31" ht="18" hidden="1" customHeight="1">
      <c r="C973" s="1323" t="str">
        <f>T(ESTIMATE!B1019)</f>
        <v>Vanity countertop, stone/solid surface</v>
      </c>
      <c r="D973" s="1323" t="e">
        <f>T(#REF!)</f>
        <v>#REF!</v>
      </c>
      <c r="E973" s="1323" t="e">
        <f>T(#REF!)</f>
        <v>#REF!</v>
      </c>
      <c r="F973" s="1323" t="e">
        <f>T(#REF!)</f>
        <v>#REF!</v>
      </c>
      <c r="G973" s="1323" t="e">
        <f>T(#REF!)</f>
        <v>#REF!</v>
      </c>
      <c r="H973" s="1323"/>
      <c r="I973" s="1323"/>
      <c r="J973" s="1323" t="e">
        <f>T(#REF!)</f>
        <v>#REF!</v>
      </c>
      <c r="K973" s="1323" t="e">
        <f>T(#REF!)</f>
        <v>#REF!</v>
      </c>
      <c r="L973" s="1323" t="e">
        <f>T(#REF!)</f>
        <v>#REF!</v>
      </c>
      <c r="M973" s="1323" t="e">
        <f>T(#REF!)</f>
        <v>#REF!</v>
      </c>
      <c r="N973" s="1324">
        <f>ESTIMATE!R1019</f>
        <v>0</v>
      </c>
      <c r="O973" s="1324"/>
      <c r="P973" s="1324" t="str">
        <f>T(ESTIMATE!U1019)</f>
        <v>sf</v>
      </c>
      <c r="Q973" s="1324"/>
      <c r="R973" s="1322"/>
      <c r="S973" s="1322"/>
      <c r="T973" s="1322"/>
      <c r="U973" s="1322"/>
      <c r="V973" s="1322"/>
      <c r="W973" s="1322"/>
      <c r="X973" s="1322"/>
      <c r="Y973" s="1322"/>
      <c r="Z973" s="1322"/>
      <c r="AA973" s="1322"/>
      <c r="AB973" s="1322"/>
      <c r="AC973" s="1322"/>
      <c r="AD973" s="1322"/>
      <c r="AE973" s="405">
        <f t="shared" si="14"/>
        <v>0</v>
      </c>
    </row>
    <row r="974" spans="3:31" ht="18" hidden="1" customHeight="1">
      <c r="C974" s="1323" t="str">
        <f>T(ESTIMATE!B1020)</f>
        <v>Finishes</v>
      </c>
      <c r="D974" s="1323" t="e">
        <f>T(#REF!)</f>
        <v>#REF!</v>
      </c>
      <c r="E974" s="1323" t="e">
        <f>T(#REF!)</f>
        <v>#REF!</v>
      </c>
      <c r="F974" s="1323" t="e">
        <f>T(#REF!)</f>
        <v>#REF!</v>
      </c>
      <c r="G974" s="1323" t="e">
        <f>T(#REF!)</f>
        <v>#REF!</v>
      </c>
      <c r="H974" s="1323"/>
      <c r="I974" s="1323"/>
      <c r="J974" s="1323" t="e">
        <f>T(#REF!)</f>
        <v>#REF!</v>
      </c>
      <c r="K974" s="1323" t="e">
        <f>T(#REF!)</f>
        <v>#REF!</v>
      </c>
      <c r="L974" s="1323" t="e">
        <f>T(#REF!)</f>
        <v>#REF!</v>
      </c>
      <c r="M974" s="1323" t="e">
        <f>T(#REF!)</f>
        <v>#REF!</v>
      </c>
      <c r="N974" s="1324">
        <f>ESTIMATE!R1020</f>
        <v>0</v>
      </c>
      <c r="O974" s="1324"/>
      <c r="P974" s="1324" t="str">
        <f>T(ESTIMATE!U1020)</f>
        <v/>
      </c>
      <c r="Q974" s="1324"/>
      <c r="R974" s="1322"/>
      <c r="S974" s="1322"/>
      <c r="T974" s="1322"/>
      <c r="U974" s="1322"/>
      <c r="V974" s="1322"/>
      <c r="W974" s="1322"/>
      <c r="X974" s="1322"/>
      <c r="Y974" s="1322"/>
      <c r="Z974" s="1322"/>
      <c r="AA974" s="1322"/>
      <c r="AB974" s="1322"/>
      <c r="AC974" s="1322"/>
      <c r="AD974" s="1322"/>
      <c r="AE974" s="405">
        <f t="shared" si="14"/>
        <v>0</v>
      </c>
    </row>
    <row r="975" spans="3:31" ht="18" hidden="1" customHeight="1">
      <c r="C975" s="1323" t="str">
        <f>T(ESTIMATE!B1021)</f>
        <v>Shower tile, standard</v>
      </c>
      <c r="D975" s="1323" t="e">
        <f>T(#REF!)</f>
        <v>#REF!</v>
      </c>
      <c r="E975" s="1323" t="e">
        <f>T(#REF!)</f>
        <v>#REF!</v>
      </c>
      <c r="F975" s="1323" t="e">
        <f>T(#REF!)</f>
        <v>#REF!</v>
      </c>
      <c r="G975" s="1323" t="e">
        <f>T(#REF!)</f>
        <v>#REF!</v>
      </c>
      <c r="H975" s="1323"/>
      <c r="I975" s="1323"/>
      <c r="J975" s="1323" t="e">
        <f>T(#REF!)</f>
        <v>#REF!</v>
      </c>
      <c r="K975" s="1323" t="e">
        <f>T(#REF!)</f>
        <v>#REF!</v>
      </c>
      <c r="L975" s="1323" t="e">
        <f>T(#REF!)</f>
        <v>#REF!</v>
      </c>
      <c r="M975" s="1323" t="e">
        <f>T(#REF!)</f>
        <v>#REF!</v>
      </c>
      <c r="N975" s="1324">
        <f>ESTIMATE!R1021</f>
        <v>0</v>
      </c>
      <c r="O975" s="1324"/>
      <c r="P975" s="1324" t="str">
        <f>T(ESTIMATE!U1021)</f>
        <v>sf</v>
      </c>
      <c r="Q975" s="1324"/>
      <c r="R975" s="1322"/>
      <c r="S975" s="1322"/>
      <c r="T975" s="1322"/>
      <c r="U975" s="1322"/>
      <c r="V975" s="1322"/>
      <c r="W975" s="1322"/>
      <c r="X975" s="1322"/>
      <c r="Y975" s="1322"/>
      <c r="Z975" s="1322"/>
      <c r="AA975" s="1322"/>
      <c r="AB975" s="1322"/>
      <c r="AC975" s="1322"/>
      <c r="AD975" s="1322"/>
      <c r="AE975" s="405">
        <f t="shared" si="14"/>
        <v>0</v>
      </c>
    </row>
    <row r="976" spans="3:31" ht="18" hidden="1" customHeight="1">
      <c r="C976" s="1323" t="str">
        <f>T(ESTIMATE!B1022)</f>
        <v>Shower tile, accent mosaic tile</v>
      </c>
      <c r="D976" s="1323" t="e">
        <f>T(#REF!)</f>
        <v>#REF!</v>
      </c>
      <c r="E976" s="1323" t="e">
        <f>T(#REF!)</f>
        <v>#REF!</v>
      </c>
      <c r="F976" s="1323" t="e">
        <f>T(#REF!)</f>
        <v>#REF!</v>
      </c>
      <c r="G976" s="1323" t="e">
        <f>T(#REF!)</f>
        <v>#REF!</v>
      </c>
      <c r="H976" s="1323"/>
      <c r="I976" s="1323"/>
      <c r="J976" s="1323" t="e">
        <f>T(#REF!)</f>
        <v>#REF!</v>
      </c>
      <c r="K976" s="1323" t="e">
        <f>T(#REF!)</f>
        <v>#REF!</v>
      </c>
      <c r="L976" s="1323" t="e">
        <f>T(#REF!)</f>
        <v>#REF!</v>
      </c>
      <c r="M976" s="1323" t="e">
        <f>T(#REF!)</f>
        <v>#REF!</v>
      </c>
      <c r="N976" s="1324">
        <f>ESTIMATE!R1022</f>
        <v>0</v>
      </c>
      <c r="O976" s="1324"/>
      <c r="P976" s="1324" t="str">
        <f>T(ESTIMATE!U1022)</f>
        <v>sf</v>
      </c>
      <c r="Q976" s="1324"/>
      <c r="R976" s="1322"/>
      <c r="S976" s="1322"/>
      <c r="T976" s="1322"/>
      <c r="U976" s="1322"/>
      <c r="V976" s="1322"/>
      <c r="W976" s="1322"/>
      <c r="X976" s="1322"/>
      <c r="Y976" s="1322"/>
      <c r="Z976" s="1322"/>
      <c r="AA976" s="1322"/>
      <c r="AB976" s="1322"/>
      <c r="AC976" s="1322"/>
      <c r="AD976" s="1322"/>
      <c r="AE976" s="405">
        <f t="shared" si="14"/>
        <v>0</v>
      </c>
    </row>
    <row r="977" spans="3:31" ht="18" hidden="1" customHeight="1">
      <c r="C977" s="1323" t="str">
        <f>T(ESTIMATE!B1023)</f>
        <v>Floor tile, bathrooms</v>
      </c>
      <c r="D977" s="1323" t="e">
        <f>T(#REF!)</f>
        <v>#REF!</v>
      </c>
      <c r="E977" s="1323" t="e">
        <f>T(#REF!)</f>
        <v>#REF!</v>
      </c>
      <c r="F977" s="1323" t="e">
        <f>T(#REF!)</f>
        <v>#REF!</v>
      </c>
      <c r="G977" s="1323" t="e">
        <f>T(#REF!)</f>
        <v>#REF!</v>
      </c>
      <c r="H977" s="1323"/>
      <c r="I977" s="1323"/>
      <c r="J977" s="1323" t="e">
        <f>T(#REF!)</f>
        <v>#REF!</v>
      </c>
      <c r="K977" s="1323" t="e">
        <f>T(#REF!)</f>
        <v>#REF!</v>
      </c>
      <c r="L977" s="1323" t="e">
        <f>T(#REF!)</f>
        <v>#REF!</v>
      </c>
      <c r="M977" s="1323" t="e">
        <f>T(#REF!)</f>
        <v>#REF!</v>
      </c>
      <c r="N977" s="1324">
        <f>ESTIMATE!R1023</f>
        <v>0</v>
      </c>
      <c r="O977" s="1324"/>
      <c r="P977" s="1324" t="str">
        <f>T(ESTIMATE!U1023)</f>
        <v>sf</v>
      </c>
      <c r="Q977" s="1324"/>
      <c r="R977" s="1322"/>
      <c r="S977" s="1322"/>
      <c r="T977" s="1322"/>
      <c r="U977" s="1322"/>
      <c r="V977" s="1322"/>
      <c r="W977" s="1322"/>
      <c r="X977" s="1322"/>
      <c r="Y977" s="1322"/>
      <c r="Z977" s="1322"/>
      <c r="AA977" s="1322"/>
      <c r="AB977" s="1322"/>
      <c r="AC977" s="1322"/>
      <c r="AD977" s="1322"/>
      <c r="AE977" s="405">
        <f t="shared" si="14"/>
        <v>0</v>
      </c>
    </row>
    <row r="978" spans="3:31" ht="18" hidden="1" customHeight="1">
      <c r="C978" s="1323" t="str">
        <f>T(ESTIMATE!B1024)</f>
        <v>Plumbing</v>
      </c>
      <c r="D978" s="1323" t="e">
        <f>T(#REF!)</f>
        <v>#REF!</v>
      </c>
      <c r="E978" s="1323" t="e">
        <f>T(#REF!)</f>
        <v>#REF!</v>
      </c>
      <c r="F978" s="1323" t="e">
        <f>T(#REF!)</f>
        <v>#REF!</v>
      </c>
      <c r="G978" s="1323" t="e">
        <f>T(#REF!)</f>
        <v>#REF!</v>
      </c>
      <c r="H978" s="1323"/>
      <c r="I978" s="1323"/>
      <c r="J978" s="1323" t="e">
        <f>T(#REF!)</f>
        <v>#REF!</v>
      </c>
      <c r="K978" s="1323" t="e">
        <f>T(#REF!)</f>
        <v>#REF!</v>
      </c>
      <c r="L978" s="1323" t="e">
        <f>T(#REF!)</f>
        <v>#REF!</v>
      </c>
      <c r="M978" s="1323" t="e">
        <f>T(#REF!)</f>
        <v>#REF!</v>
      </c>
      <c r="N978" s="1324">
        <f>ESTIMATE!R1024</f>
        <v>0</v>
      </c>
      <c r="O978" s="1324"/>
      <c r="P978" s="1324" t="str">
        <f>T(ESTIMATE!U1024)</f>
        <v/>
      </c>
      <c r="Q978" s="1324"/>
      <c r="R978" s="1322"/>
      <c r="S978" s="1322"/>
      <c r="T978" s="1322"/>
      <c r="U978" s="1322"/>
      <c r="V978" s="1322"/>
      <c r="W978" s="1322"/>
      <c r="X978" s="1322"/>
      <c r="Y978" s="1322"/>
      <c r="Z978" s="1322"/>
      <c r="AA978" s="1322"/>
      <c r="AB978" s="1322"/>
      <c r="AC978" s="1322"/>
      <c r="AD978" s="1322"/>
      <c r="AE978" s="405">
        <f t="shared" si="14"/>
        <v>0</v>
      </c>
    </row>
    <row r="979" spans="3:31" ht="18" hidden="1" customHeight="1">
      <c r="C979" s="1323" t="str">
        <f>T(ESTIMATE!B1025)</f>
        <v>Bathroom faucet fixture</v>
      </c>
      <c r="D979" s="1323" t="e">
        <f>T(#REF!)</f>
        <v>#REF!</v>
      </c>
      <c r="E979" s="1323" t="e">
        <f>T(#REF!)</f>
        <v>#REF!</v>
      </c>
      <c r="F979" s="1323" t="e">
        <f>T(#REF!)</f>
        <v>#REF!</v>
      </c>
      <c r="G979" s="1323" t="e">
        <f>T(#REF!)</f>
        <v>#REF!</v>
      </c>
      <c r="H979" s="1323"/>
      <c r="I979" s="1323"/>
      <c r="J979" s="1323" t="e">
        <f>T(#REF!)</f>
        <v>#REF!</v>
      </c>
      <c r="K979" s="1323" t="e">
        <f>T(#REF!)</f>
        <v>#REF!</v>
      </c>
      <c r="L979" s="1323" t="e">
        <f>T(#REF!)</f>
        <v>#REF!</v>
      </c>
      <c r="M979" s="1323" t="e">
        <f>T(#REF!)</f>
        <v>#REF!</v>
      </c>
      <c r="N979" s="1324">
        <f>ESTIMATE!R1025</f>
        <v>0</v>
      </c>
      <c r="O979" s="1324"/>
      <c r="P979" s="1324" t="str">
        <f>T(ESTIMATE!U1025)</f>
        <v>ea</v>
      </c>
      <c r="Q979" s="1324"/>
      <c r="R979" s="1322"/>
      <c r="S979" s="1322"/>
      <c r="T979" s="1322"/>
      <c r="U979" s="1322"/>
      <c r="V979" s="1322"/>
      <c r="W979" s="1322"/>
      <c r="X979" s="1322"/>
      <c r="Y979" s="1322"/>
      <c r="Z979" s="1322"/>
      <c r="AA979" s="1322"/>
      <c r="AB979" s="1322"/>
      <c r="AC979" s="1322"/>
      <c r="AD979" s="1322"/>
      <c r="AE979" s="405">
        <f t="shared" si="14"/>
        <v>0</v>
      </c>
    </row>
    <row r="980" spans="3:31" ht="18" hidden="1" customHeight="1">
      <c r="C980" s="1323" t="str">
        <f>T(ESTIMATE!B1026)</f>
        <v>Fiberglass shower stall</v>
      </c>
      <c r="D980" s="1323" t="e">
        <f>T(#REF!)</f>
        <v>#REF!</v>
      </c>
      <c r="E980" s="1323" t="e">
        <f>T(#REF!)</f>
        <v>#REF!</v>
      </c>
      <c r="F980" s="1323" t="e">
        <f>T(#REF!)</f>
        <v>#REF!</v>
      </c>
      <c r="G980" s="1323" t="e">
        <f>T(#REF!)</f>
        <v>#REF!</v>
      </c>
      <c r="H980" s="1323"/>
      <c r="I980" s="1323"/>
      <c r="J980" s="1323" t="e">
        <f>T(#REF!)</f>
        <v>#REF!</v>
      </c>
      <c r="K980" s="1323" t="e">
        <f>T(#REF!)</f>
        <v>#REF!</v>
      </c>
      <c r="L980" s="1323" t="e">
        <f>T(#REF!)</f>
        <v>#REF!</v>
      </c>
      <c r="M980" s="1323" t="e">
        <f>T(#REF!)</f>
        <v>#REF!</v>
      </c>
      <c r="N980" s="1324">
        <f>ESTIMATE!R1026</f>
        <v>0</v>
      </c>
      <c r="O980" s="1324"/>
      <c r="P980" s="1324" t="str">
        <f>T(ESTIMATE!U1026)</f>
        <v>ea</v>
      </c>
      <c r="Q980" s="1324"/>
      <c r="R980" s="1322"/>
      <c r="S980" s="1322"/>
      <c r="T980" s="1322"/>
      <c r="U980" s="1322"/>
      <c r="V980" s="1322"/>
      <c r="W980" s="1322"/>
      <c r="X980" s="1322"/>
      <c r="Y980" s="1322"/>
      <c r="Z980" s="1322"/>
      <c r="AA980" s="1322"/>
      <c r="AB980" s="1322"/>
      <c r="AC980" s="1322"/>
      <c r="AD980" s="1322"/>
      <c r="AE980" s="405">
        <f t="shared" si="14"/>
        <v>0</v>
      </c>
    </row>
    <row r="981" spans="3:31" ht="18" hidden="1" customHeight="1">
      <c r="C981" s="1323" t="str">
        <f>T(ESTIMATE!B1027)</f>
        <v>Fiberglass tub</v>
      </c>
      <c r="D981" s="1323" t="e">
        <f>T(#REF!)</f>
        <v>#REF!</v>
      </c>
      <c r="E981" s="1323" t="e">
        <f>T(#REF!)</f>
        <v>#REF!</v>
      </c>
      <c r="F981" s="1323" t="e">
        <f>T(#REF!)</f>
        <v>#REF!</v>
      </c>
      <c r="G981" s="1323" t="e">
        <f>T(#REF!)</f>
        <v>#REF!</v>
      </c>
      <c r="H981" s="1323"/>
      <c r="I981" s="1323"/>
      <c r="J981" s="1323" t="e">
        <f>T(#REF!)</f>
        <v>#REF!</v>
      </c>
      <c r="K981" s="1323" t="e">
        <f>T(#REF!)</f>
        <v>#REF!</v>
      </c>
      <c r="L981" s="1323" t="e">
        <f>T(#REF!)</f>
        <v>#REF!</v>
      </c>
      <c r="M981" s="1323" t="e">
        <f>T(#REF!)</f>
        <v>#REF!</v>
      </c>
      <c r="N981" s="1324">
        <f>ESTIMATE!R1027</f>
        <v>0</v>
      </c>
      <c r="O981" s="1324"/>
      <c r="P981" s="1324" t="str">
        <f>T(ESTIMATE!U1027)</f>
        <v>ea</v>
      </c>
      <c r="Q981" s="1324"/>
      <c r="R981" s="1322"/>
      <c r="S981" s="1322"/>
      <c r="T981" s="1322"/>
      <c r="U981" s="1322"/>
      <c r="V981" s="1322"/>
      <c r="W981" s="1322"/>
      <c r="X981" s="1322"/>
      <c r="Y981" s="1322"/>
      <c r="Z981" s="1322"/>
      <c r="AA981" s="1322"/>
      <c r="AB981" s="1322"/>
      <c r="AC981" s="1322"/>
      <c r="AD981" s="1322"/>
      <c r="AE981" s="405">
        <f t="shared" si="14"/>
        <v>0</v>
      </c>
    </row>
    <row r="982" spans="3:31" ht="18" hidden="1" customHeight="1">
      <c r="C982" s="1323" t="str">
        <f>T(ESTIMATE!B1028)</f>
        <v>Fiberglass tub/shower surround</v>
      </c>
      <c r="D982" s="1323" t="e">
        <f>T(#REF!)</f>
        <v>#REF!</v>
      </c>
      <c r="E982" s="1323" t="e">
        <f>T(#REF!)</f>
        <v>#REF!</v>
      </c>
      <c r="F982" s="1323" t="e">
        <f>T(#REF!)</f>
        <v>#REF!</v>
      </c>
      <c r="G982" s="1323" t="e">
        <f>T(#REF!)</f>
        <v>#REF!</v>
      </c>
      <c r="H982" s="1323"/>
      <c r="I982" s="1323"/>
      <c r="J982" s="1323" t="e">
        <f>T(#REF!)</f>
        <v>#REF!</v>
      </c>
      <c r="K982" s="1323" t="e">
        <f>T(#REF!)</f>
        <v>#REF!</v>
      </c>
      <c r="L982" s="1323" t="e">
        <f>T(#REF!)</f>
        <v>#REF!</v>
      </c>
      <c r="M982" s="1323" t="e">
        <f>T(#REF!)</f>
        <v>#REF!</v>
      </c>
      <c r="N982" s="1324">
        <f>ESTIMATE!R1028</f>
        <v>0</v>
      </c>
      <c r="O982" s="1324"/>
      <c r="P982" s="1324" t="str">
        <f>T(ESTIMATE!U1028)</f>
        <v>ea</v>
      </c>
      <c r="Q982" s="1324"/>
      <c r="R982" s="1322"/>
      <c r="S982" s="1322"/>
      <c r="T982" s="1322"/>
      <c r="U982" s="1322"/>
      <c r="V982" s="1322"/>
      <c r="W982" s="1322"/>
      <c r="X982" s="1322"/>
      <c r="Y982" s="1322"/>
      <c r="Z982" s="1322"/>
      <c r="AA982" s="1322"/>
      <c r="AB982" s="1322"/>
      <c r="AC982" s="1322"/>
      <c r="AD982" s="1322"/>
      <c r="AE982" s="405">
        <f t="shared" si="14"/>
        <v>0</v>
      </c>
    </row>
    <row r="983" spans="3:31" ht="18" hidden="1" customHeight="1">
      <c r="C983" s="1323" t="str">
        <f>T(ESTIMATE!B1029)</f>
        <v>Showerhead/tub kit</v>
      </c>
      <c r="D983" s="1323" t="e">
        <f>T(#REF!)</f>
        <v>#REF!</v>
      </c>
      <c r="E983" s="1323" t="e">
        <f>T(#REF!)</f>
        <v>#REF!</v>
      </c>
      <c r="F983" s="1323" t="e">
        <f>T(#REF!)</f>
        <v>#REF!</v>
      </c>
      <c r="G983" s="1323" t="e">
        <f>T(#REF!)</f>
        <v>#REF!</v>
      </c>
      <c r="H983" s="1323"/>
      <c r="I983" s="1323"/>
      <c r="J983" s="1323" t="e">
        <f>T(#REF!)</f>
        <v>#REF!</v>
      </c>
      <c r="K983" s="1323" t="e">
        <f>T(#REF!)</f>
        <v>#REF!</v>
      </c>
      <c r="L983" s="1323" t="e">
        <f>T(#REF!)</f>
        <v>#REF!</v>
      </c>
      <c r="M983" s="1323" t="e">
        <f>T(#REF!)</f>
        <v>#REF!</v>
      </c>
      <c r="N983" s="1324">
        <f>ESTIMATE!R1029</f>
        <v>0</v>
      </c>
      <c r="O983" s="1324"/>
      <c r="P983" s="1324" t="str">
        <f>T(ESTIMATE!U1029)</f>
        <v>ea</v>
      </c>
      <c r="Q983" s="1324"/>
      <c r="R983" s="1322"/>
      <c r="S983" s="1322"/>
      <c r="T983" s="1322"/>
      <c r="U983" s="1322"/>
      <c r="V983" s="1322"/>
      <c r="W983" s="1322"/>
      <c r="X983" s="1322"/>
      <c r="Y983" s="1322"/>
      <c r="Z983" s="1322"/>
      <c r="AA983" s="1322"/>
      <c r="AB983" s="1322"/>
      <c r="AC983" s="1322"/>
      <c r="AD983" s="1322"/>
      <c r="AE983" s="405">
        <f t="shared" si="14"/>
        <v>0</v>
      </c>
    </row>
    <row r="984" spans="3:31" ht="18" hidden="1" customHeight="1">
      <c r="C984" s="1323" t="str">
        <f>T(ESTIMATE!B1030)</f>
        <v>Toilets</v>
      </c>
      <c r="D984" s="1323" t="e">
        <f>T(#REF!)</f>
        <v>#REF!</v>
      </c>
      <c r="E984" s="1323" t="e">
        <f>T(#REF!)</f>
        <v>#REF!</v>
      </c>
      <c r="F984" s="1323" t="e">
        <f>T(#REF!)</f>
        <v>#REF!</v>
      </c>
      <c r="G984" s="1323" t="e">
        <f>T(#REF!)</f>
        <v>#REF!</v>
      </c>
      <c r="H984" s="1323"/>
      <c r="I984" s="1323"/>
      <c r="J984" s="1323" t="e">
        <f>T(#REF!)</f>
        <v>#REF!</v>
      </c>
      <c r="K984" s="1323" t="e">
        <f>T(#REF!)</f>
        <v>#REF!</v>
      </c>
      <c r="L984" s="1323" t="e">
        <f>T(#REF!)</f>
        <v>#REF!</v>
      </c>
      <c r="M984" s="1323" t="e">
        <f>T(#REF!)</f>
        <v>#REF!</v>
      </c>
      <c r="N984" s="1324">
        <f>ESTIMATE!R1030</f>
        <v>0</v>
      </c>
      <c r="O984" s="1324"/>
      <c r="P984" s="1324" t="str">
        <f>T(ESTIMATE!U1030)</f>
        <v>ea</v>
      </c>
      <c r="Q984" s="1324"/>
      <c r="R984" s="1322"/>
      <c r="S984" s="1322"/>
      <c r="T984" s="1322"/>
      <c r="U984" s="1322"/>
      <c r="V984" s="1322"/>
      <c r="W984" s="1322"/>
      <c r="X984" s="1322"/>
      <c r="Y984" s="1322"/>
      <c r="Z984" s="1322"/>
      <c r="AA984" s="1322"/>
      <c r="AB984" s="1322"/>
      <c r="AC984" s="1322"/>
      <c r="AD984" s="1322"/>
      <c r="AE984" s="405">
        <f t="shared" si="14"/>
        <v>0</v>
      </c>
    </row>
    <row r="985" spans="3:31" ht="18" hidden="1" customHeight="1">
      <c r="C985" s="1323" t="str">
        <f>T(ESTIMATE!B1031)</f>
        <v>Toilet seats</v>
      </c>
      <c r="D985" s="1323" t="e">
        <f>T(#REF!)</f>
        <v>#REF!</v>
      </c>
      <c r="E985" s="1323" t="e">
        <f>T(#REF!)</f>
        <v>#REF!</v>
      </c>
      <c r="F985" s="1323" t="e">
        <f>T(#REF!)</f>
        <v>#REF!</v>
      </c>
      <c r="G985" s="1323" t="e">
        <f>T(#REF!)</f>
        <v>#REF!</v>
      </c>
      <c r="H985" s="1323"/>
      <c r="I985" s="1323"/>
      <c r="J985" s="1323" t="e">
        <f>T(#REF!)</f>
        <v>#REF!</v>
      </c>
      <c r="K985" s="1323" t="e">
        <f>T(#REF!)</f>
        <v>#REF!</v>
      </c>
      <c r="L985" s="1323" t="e">
        <f>T(#REF!)</f>
        <v>#REF!</v>
      </c>
      <c r="M985" s="1323" t="e">
        <f>T(#REF!)</f>
        <v>#REF!</v>
      </c>
      <c r="N985" s="1324">
        <f>ESTIMATE!R1031</f>
        <v>0</v>
      </c>
      <c r="O985" s="1324"/>
      <c r="P985" s="1324" t="str">
        <f>T(ESTIMATE!U1031)</f>
        <v>ea</v>
      </c>
      <c r="Q985" s="1324"/>
      <c r="R985" s="1322"/>
      <c r="S985" s="1322"/>
      <c r="T985" s="1322"/>
      <c r="U985" s="1322"/>
      <c r="V985" s="1322"/>
      <c r="W985" s="1322"/>
      <c r="X985" s="1322"/>
      <c r="Y985" s="1322"/>
      <c r="Z985" s="1322"/>
      <c r="AA985" s="1322"/>
      <c r="AB985" s="1322"/>
      <c r="AC985" s="1322"/>
      <c r="AD985" s="1322"/>
      <c r="AE985" s="405">
        <f t="shared" si="14"/>
        <v>0</v>
      </c>
    </row>
    <row r="986" spans="3:31" ht="18" hidden="1" customHeight="1">
      <c r="C986" s="1323" t="str">
        <f>T(ESTIMATE!B1032)</f>
        <v>Pedestal sink</v>
      </c>
      <c r="D986" s="1323" t="e">
        <f>T(#REF!)</f>
        <v>#REF!</v>
      </c>
      <c r="E986" s="1323" t="e">
        <f>T(#REF!)</f>
        <v>#REF!</v>
      </c>
      <c r="F986" s="1323" t="e">
        <f>T(#REF!)</f>
        <v>#REF!</v>
      </c>
      <c r="G986" s="1323" t="e">
        <f>T(#REF!)</f>
        <v>#REF!</v>
      </c>
      <c r="H986" s="1323"/>
      <c r="I986" s="1323"/>
      <c r="J986" s="1323" t="e">
        <f>T(#REF!)</f>
        <v>#REF!</v>
      </c>
      <c r="K986" s="1323" t="e">
        <f>T(#REF!)</f>
        <v>#REF!</v>
      </c>
      <c r="L986" s="1323" t="e">
        <f>T(#REF!)</f>
        <v>#REF!</v>
      </c>
      <c r="M986" s="1323" t="e">
        <f>T(#REF!)</f>
        <v>#REF!</v>
      </c>
      <c r="N986" s="1324">
        <f>ESTIMATE!R1032</f>
        <v>0</v>
      </c>
      <c r="O986" s="1324"/>
      <c r="P986" s="1324" t="str">
        <f>T(ESTIMATE!U1032)</f>
        <v>ea</v>
      </c>
      <c r="Q986" s="1324"/>
      <c r="R986" s="1322"/>
      <c r="S986" s="1322"/>
      <c r="T986" s="1322"/>
      <c r="U986" s="1322"/>
      <c r="V986" s="1322"/>
      <c r="W986" s="1322"/>
      <c r="X986" s="1322"/>
      <c r="Y986" s="1322"/>
      <c r="Z986" s="1322"/>
      <c r="AA986" s="1322"/>
      <c r="AB986" s="1322"/>
      <c r="AC986" s="1322"/>
      <c r="AD986" s="1322"/>
      <c r="AE986" s="405">
        <f t="shared" si="14"/>
        <v>0</v>
      </c>
    </row>
    <row r="987" spans="3:31" ht="18" hidden="1" customHeight="1">
      <c r="C987" s="1323" t="str">
        <f>T(ESTIMATE!B1033)</f>
        <v>Electrical</v>
      </c>
      <c r="D987" s="1323" t="e">
        <f>T(#REF!)</f>
        <v>#REF!</v>
      </c>
      <c r="E987" s="1323" t="e">
        <f>T(#REF!)</f>
        <v>#REF!</v>
      </c>
      <c r="F987" s="1323" t="e">
        <f>T(#REF!)</f>
        <v>#REF!</v>
      </c>
      <c r="G987" s="1323" t="e">
        <f>T(#REF!)</f>
        <v>#REF!</v>
      </c>
      <c r="H987" s="1323"/>
      <c r="I987" s="1323"/>
      <c r="J987" s="1323" t="e">
        <f>T(#REF!)</f>
        <v>#REF!</v>
      </c>
      <c r="K987" s="1323" t="e">
        <f>T(#REF!)</f>
        <v>#REF!</v>
      </c>
      <c r="L987" s="1323" t="e">
        <f>T(#REF!)</f>
        <v>#REF!</v>
      </c>
      <c r="M987" s="1323" t="e">
        <f>T(#REF!)</f>
        <v>#REF!</v>
      </c>
      <c r="N987" s="1324">
        <f>ESTIMATE!R1033</f>
        <v>0</v>
      </c>
      <c r="O987" s="1324"/>
      <c r="P987" s="1324" t="str">
        <f>T(ESTIMATE!U1033)</f>
        <v/>
      </c>
      <c r="Q987" s="1324"/>
      <c r="R987" s="1322"/>
      <c r="S987" s="1322"/>
      <c r="T987" s="1322"/>
      <c r="U987" s="1322"/>
      <c r="V987" s="1322"/>
      <c r="W987" s="1322"/>
      <c r="X987" s="1322"/>
      <c r="Y987" s="1322"/>
      <c r="Z987" s="1322"/>
      <c r="AA987" s="1322"/>
      <c r="AB987" s="1322"/>
      <c r="AC987" s="1322"/>
      <c r="AD987" s="1322"/>
      <c r="AE987" s="405">
        <f t="shared" si="14"/>
        <v>0</v>
      </c>
    </row>
    <row r="988" spans="3:31" ht="18" hidden="1" customHeight="1">
      <c r="C988" s="1323" t="str">
        <f>T(ESTIMATE!B1034)</f>
        <v>Exhaust Fan</v>
      </c>
      <c r="D988" s="1323" t="e">
        <f>T(#REF!)</f>
        <v>#REF!</v>
      </c>
      <c r="E988" s="1323" t="e">
        <f>T(#REF!)</f>
        <v>#REF!</v>
      </c>
      <c r="F988" s="1323" t="e">
        <f>T(#REF!)</f>
        <v>#REF!</v>
      </c>
      <c r="G988" s="1323" t="e">
        <f>T(#REF!)</f>
        <v>#REF!</v>
      </c>
      <c r="H988" s="1323"/>
      <c r="I988" s="1323"/>
      <c r="J988" s="1323" t="e">
        <f>T(#REF!)</f>
        <v>#REF!</v>
      </c>
      <c r="K988" s="1323" t="e">
        <f>T(#REF!)</f>
        <v>#REF!</v>
      </c>
      <c r="L988" s="1323" t="e">
        <f>T(#REF!)</f>
        <v>#REF!</v>
      </c>
      <c r="M988" s="1323" t="e">
        <f>T(#REF!)</f>
        <v>#REF!</v>
      </c>
      <c r="N988" s="1324">
        <f>ESTIMATE!R1034</f>
        <v>0</v>
      </c>
      <c r="O988" s="1324"/>
      <c r="P988" s="1324" t="str">
        <f>T(ESTIMATE!U1034)</f>
        <v>ea</v>
      </c>
      <c r="Q988" s="1324"/>
      <c r="R988" s="1322"/>
      <c r="S988" s="1322"/>
      <c r="T988" s="1322"/>
      <c r="U988" s="1322"/>
      <c r="V988" s="1322"/>
      <c r="W988" s="1322"/>
      <c r="X988" s="1322"/>
      <c r="Y988" s="1322"/>
      <c r="Z988" s="1322"/>
      <c r="AA988" s="1322"/>
      <c r="AB988" s="1322"/>
      <c r="AC988" s="1322"/>
      <c r="AD988" s="1322"/>
      <c r="AE988" s="405">
        <f t="shared" si="14"/>
        <v>0</v>
      </c>
    </row>
    <row r="989" spans="3:31" ht="18" hidden="1" customHeight="1">
      <c r="C989" s="1323" t="str">
        <f>T(ESTIMATE!B1035)</f>
        <v>Bathroom vanity light</v>
      </c>
      <c r="D989" s="1323" t="e">
        <f>T(#REF!)</f>
        <v>#REF!</v>
      </c>
      <c r="E989" s="1323" t="e">
        <f>T(#REF!)</f>
        <v>#REF!</v>
      </c>
      <c r="F989" s="1323" t="e">
        <f>T(#REF!)</f>
        <v>#REF!</v>
      </c>
      <c r="G989" s="1323" t="e">
        <f>T(#REF!)</f>
        <v>#REF!</v>
      </c>
      <c r="H989" s="1323"/>
      <c r="I989" s="1323"/>
      <c r="J989" s="1323" t="e">
        <f>T(#REF!)</f>
        <v>#REF!</v>
      </c>
      <c r="K989" s="1323" t="e">
        <f>T(#REF!)</f>
        <v>#REF!</v>
      </c>
      <c r="L989" s="1323" t="e">
        <f>T(#REF!)</f>
        <v>#REF!</v>
      </c>
      <c r="M989" s="1323" t="e">
        <f>T(#REF!)</f>
        <v>#REF!</v>
      </c>
      <c r="N989" s="1324">
        <f>ESTIMATE!R1035</f>
        <v>0</v>
      </c>
      <c r="O989" s="1324"/>
      <c r="P989" s="1324" t="str">
        <f>T(ESTIMATE!U1035)</f>
        <v>ea</v>
      </c>
      <c r="Q989" s="1324"/>
      <c r="R989" s="1322"/>
      <c r="S989" s="1322"/>
      <c r="T989" s="1322"/>
      <c r="U989" s="1322"/>
      <c r="V989" s="1322"/>
      <c r="W989" s="1322"/>
      <c r="X989" s="1322"/>
      <c r="Y989" s="1322"/>
      <c r="Z989" s="1322"/>
      <c r="AA989" s="1322"/>
      <c r="AB989" s="1322"/>
      <c r="AC989" s="1322"/>
      <c r="AD989" s="1322"/>
      <c r="AE989" s="405">
        <f t="shared" si="14"/>
        <v>0</v>
      </c>
    </row>
    <row r="990" spans="3:31" ht="18" hidden="1" customHeight="1">
      <c r="C990" s="1323" t="str">
        <f>T(ESTIMATE!B1036)</f>
        <v>Accessories</v>
      </c>
      <c r="D990" s="1323" t="e">
        <f>T(#REF!)</f>
        <v>#REF!</v>
      </c>
      <c r="E990" s="1323" t="e">
        <f>T(#REF!)</f>
        <v>#REF!</v>
      </c>
      <c r="F990" s="1323" t="e">
        <f>T(#REF!)</f>
        <v>#REF!</v>
      </c>
      <c r="G990" s="1323" t="e">
        <f>T(#REF!)</f>
        <v>#REF!</v>
      </c>
      <c r="H990" s="1323"/>
      <c r="I990" s="1323"/>
      <c r="J990" s="1323" t="e">
        <f>T(#REF!)</f>
        <v>#REF!</v>
      </c>
      <c r="K990" s="1323" t="e">
        <f>T(#REF!)</f>
        <v>#REF!</v>
      </c>
      <c r="L990" s="1323" t="e">
        <f>T(#REF!)</f>
        <v>#REF!</v>
      </c>
      <c r="M990" s="1323" t="e">
        <f>T(#REF!)</f>
        <v>#REF!</v>
      </c>
      <c r="N990" s="1324">
        <f>ESTIMATE!R1036</f>
        <v>0</v>
      </c>
      <c r="O990" s="1324"/>
      <c r="P990" s="1324" t="str">
        <f>T(ESTIMATE!U1036)</f>
        <v/>
      </c>
      <c r="Q990" s="1324"/>
      <c r="R990" s="1322"/>
      <c r="S990" s="1322"/>
      <c r="T990" s="1322"/>
      <c r="U990" s="1322"/>
      <c r="V990" s="1322"/>
      <c r="W990" s="1322"/>
      <c r="X990" s="1322"/>
      <c r="Y990" s="1322"/>
      <c r="Z990" s="1322"/>
      <c r="AA990" s="1322"/>
      <c r="AB990" s="1322"/>
      <c r="AC990" s="1322"/>
      <c r="AD990" s="1322"/>
      <c r="AE990" s="405">
        <f t="shared" si="14"/>
        <v>0</v>
      </c>
    </row>
    <row r="991" spans="3:31" ht="18" hidden="1" customHeight="1">
      <c r="C991" s="1323" t="str">
        <f>T(ESTIMATE!B1037)</f>
        <v>Bath accessories, towel bar, toilet disp, ea bathroom</v>
      </c>
      <c r="D991" s="1323" t="e">
        <f>T(#REF!)</f>
        <v>#REF!</v>
      </c>
      <c r="E991" s="1323" t="e">
        <f>T(#REF!)</f>
        <v>#REF!</v>
      </c>
      <c r="F991" s="1323" t="e">
        <f>T(#REF!)</f>
        <v>#REF!</v>
      </c>
      <c r="G991" s="1323" t="e">
        <f>T(#REF!)</f>
        <v>#REF!</v>
      </c>
      <c r="H991" s="1323"/>
      <c r="I991" s="1323"/>
      <c r="J991" s="1323" t="e">
        <f>T(#REF!)</f>
        <v>#REF!</v>
      </c>
      <c r="K991" s="1323" t="e">
        <f>T(#REF!)</f>
        <v>#REF!</v>
      </c>
      <c r="L991" s="1323" t="e">
        <f>T(#REF!)</f>
        <v>#REF!</v>
      </c>
      <c r="M991" s="1323" t="e">
        <f>T(#REF!)</f>
        <v>#REF!</v>
      </c>
      <c r="N991" s="1324">
        <f>ESTIMATE!R1037</f>
        <v>0</v>
      </c>
      <c r="O991" s="1324"/>
      <c r="P991" s="1324" t="str">
        <f>T(ESTIMATE!U1037)</f>
        <v>ea</v>
      </c>
      <c r="Q991" s="1324"/>
      <c r="R991" s="1322"/>
      <c r="S991" s="1322"/>
      <c r="T991" s="1322"/>
      <c r="U991" s="1322"/>
      <c r="V991" s="1322"/>
      <c r="W991" s="1322"/>
      <c r="X991" s="1322"/>
      <c r="Y991" s="1322"/>
      <c r="Z991" s="1322"/>
      <c r="AA991" s="1322"/>
      <c r="AB991" s="1322"/>
      <c r="AC991" s="1322"/>
      <c r="AD991" s="1322"/>
      <c r="AE991" s="405">
        <f t="shared" ref="AE991:AE1054" si="15">N991</f>
        <v>0</v>
      </c>
    </row>
    <row r="992" spans="3:31" ht="18" hidden="1" customHeight="1">
      <c r="C992" s="1323" t="str">
        <f>T(ESTIMATE!B1038)</f>
        <v>Bathroom mirrors</v>
      </c>
      <c r="D992" s="1323" t="e">
        <f>T(#REF!)</f>
        <v>#REF!</v>
      </c>
      <c r="E992" s="1323" t="e">
        <f>T(#REF!)</f>
        <v>#REF!</v>
      </c>
      <c r="F992" s="1323" t="e">
        <f>T(#REF!)</f>
        <v>#REF!</v>
      </c>
      <c r="G992" s="1323" t="e">
        <f>T(#REF!)</f>
        <v>#REF!</v>
      </c>
      <c r="H992" s="1323"/>
      <c r="I992" s="1323"/>
      <c r="J992" s="1323" t="e">
        <f>T(#REF!)</f>
        <v>#REF!</v>
      </c>
      <c r="K992" s="1323" t="e">
        <f>T(#REF!)</f>
        <v>#REF!</v>
      </c>
      <c r="L992" s="1323" t="e">
        <f>T(#REF!)</f>
        <v>#REF!</v>
      </c>
      <c r="M992" s="1323" t="e">
        <f>T(#REF!)</f>
        <v>#REF!</v>
      </c>
      <c r="N992" s="1324">
        <f>ESTIMATE!R1038</f>
        <v>0</v>
      </c>
      <c r="O992" s="1324"/>
      <c r="P992" s="1324" t="str">
        <f>T(ESTIMATE!U1038)</f>
        <v>ea</v>
      </c>
      <c r="Q992" s="1324"/>
      <c r="R992" s="1322"/>
      <c r="S992" s="1322"/>
      <c r="T992" s="1322"/>
      <c r="U992" s="1322"/>
      <c r="V992" s="1322"/>
      <c r="W992" s="1322"/>
      <c r="X992" s="1322"/>
      <c r="Y992" s="1322"/>
      <c r="Z992" s="1322"/>
      <c r="AA992" s="1322"/>
      <c r="AB992" s="1322"/>
      <c r="AC992" s="1322"/>
      <c r="AD992" s="1322"/>
      <c r="AE992" s="405">
        <f t="shared" si="15"/>
        <v>0</v>
      </c>
    </row>
    <row r="993" spans="3:31" ht="18" hidden="1" customHeight="1">
      <c r="C993" s="1323" t="str">
        <f>T(ESTIMATE!B1039)</f>
        <v/>
      </c>
      <c r="D993" s="1323" t="e">
        <f>T(#REF!)</f>
        <v>#REF!</v>
      </c>
      <c r="E993" s="1323" t="e">
        <f>T(#REF!)</f>
        <v>#REF!</v>
      </c>
      <c r="F993" s="1323" t="e">
        <f>T(#REF!)</f>
        <v>#REF!</v>
      </c>
      <c r="G993" s="1323" t="e">
        <f>T(#REF!)</f>
        <v>#REF!</v>
      </c>
      <c r="H993" s="1323"/>
      <c r="I993" s="1323"/>
      <c r="J993" s="1323" t="e">
        <f>T(#REF!)</f>
        <v>#REF!</v>
      </c>
      <c r="K993" s="1323" t="e">
        <f>T(#REF!)</f>
        <v>#REF!</v>
      </c>
      <c r="L993" s="1323" t="e">
        <f>T(#REF!)</f>
        <v>#REF!</v>
      </c>
      <c r="M993" s="1323" t="e">
        <f>T(#REF!)</f>
        <v>#REF!</v>
      </c>
      <c r="N993" s="1324">
        <f>ESTIMATE!R1039</f>
        <v>0</v>
      </c>
      <c r="O993" s="1324"/>
      <c r="P993" s="1324" t="str">
        <f>T(ESTIMATE!U1039)</f>
        <v/>
      </c>
      <c r="Q993" s="1324"/>
      <c r="R993" s="1322"/>
      <c r="S993" s="1322"/>
      <c r="T993" s="1322"/>
      <c r="U993" s="1322"/>
      <c r="V993" s="1322"/>
      <c r="W993" s="1322"/>
      <c r="X993" s="1322"/>
      <c r="Y993" s="1322"/>
      <c r="Z993" s="1322"/>
      <c r="AA993" s="1322"/>
      <c r="AB993" s="1322"/>
      <c r="AC993" s="1322"/>
      <c r="AD993" s="1322"/>
      <c r="AE993" s="405">
        <f t="shared" si="15"/>
        <v>0</v>
      </c>
    </row>
    <row r="994" spans="3:31" ht="18" hidden="1" customHeight="1">
      <c r="C994" s="1325" t="str">
        <f>T(ESTIMATE!B1040)</f>
        <v/>
      </c>
      <c r="D994" s="1325" t="e">
        <f>T(#REF!)</f>
        <v>#REF!</v>
      </c>
      <c r="E994" s="1325" t="e">
        <f>T(#REF!)</f>
        <v>#REF!</v>
      </c>
      <c r="F994" s="1325" t="e">
        <f>T(#REF!)</f>
        <v>#REF!</v>
      </c>
      <c r="G994" s="1325" t="e">
        <f>T(#REF!)</f>
        <v>#REF!</v>
      </c>
      <c r="H994" s="1325"/>
      <c r="I994" s="1325"/>
      <c r="J994" s="1325" t="e">
        <f>T(#REF!)</f>
        <v>#REF!</v>
      </c>
      <c r="K994" s="1325" t="e">
        <f>T(#REF!)</f>
        <v>#REF!</v>
      </c>
      <c r="L994" s="1325" t="e">
        <f>T(#REF!)</f>
        <v>#REF!</v>
      </c>
      <c r="M994" s="1325" t="e">
        <f>T(#REF!)</f>
        <v>#REF!</v>
      </c>
      <c r="N994" s="1326">
        <f>ESTIMATE!R1040</f>
        <v>0</v>
      </c>
      <c r="O994" s="1326"/>
      <c r="P994" s="1326" t="str">
        <f>T(ESTIMATE!U1040)</f>
        <v/>
      </c>
      <c r="Q994" s="1326"/>
      <c r="R994" s="1327"/>
      <c r="S994" s="1327"/>
      <c r="T994" s="1327"/>
      <c r="U994" s="1327"/>
      <c r="V994" s="1327"/>
      <c r="W994" s="1327"/>
      <c r="X994" s="1327"/>
      <c r="Y994" s="1327"/>
      <c r="Z994" s="1327"/>
      <c r="AA994" s="1327"/>
      <c r="AB994" s="1327"/>
      <c r="AC994" s="1327"/>
      <c r="AD994" s="1327"/>
      <c r="AE994" s="405">
        <f t="shared" si="15"/>
        <v>0</v>
      </c>
    </row>
    <row r="995" spans="3:31" ht="18" hidden="1" customHeight="1">
      <c r="C995" s="598"/>
      <c r="D995" s="599"/>
      <c r="E995" s="599"/>
      <c r="F995" s="599"/>
      <c r="G995" s="599"/>
      <c r="H995" s="599"/>
      <c r="I995" s="599"/>
      <c r="J995" s="599"/>
      <c r="K995" s="599"/>
      <c r="L995" s="599"/>
      <c r="M995" s="599"/>
      <c r="N995" s="1357">
        <f>N954</f>
        <v>3</v>
      </c>
      <c r="O995" s="1357"/>
      <c r="P995" s="1358"/>
      <c r="Q995" s="1359"/>
      <c r="R995" s="600"/>
      <c r="S995" s="600"/>
      <c r="T995" s="600"/>
      <c r="U995" s="600"/>
      <c r="V995" s="600"/>
      <c r="W995" s="600"/>
      <c r="X995" s="600"/>
      <c r="Y995" s="600"/>
      <c r="Z995" s="600"/>
      <c r="AA995" s="600"/>
      <c r="AB995" s="600"/>
      <c r="AC995" s="600"/>
      <c r="AD995" s="601"/>
      <c r="AE995" s="405">
        <f t="shared" si="15"/>
        <v>3</v>
      </c>
    </row>
    <row r="996" spans="3:31" ht="22" hidden="1" customHeight="1">
      <c r="C996" s="1333" t="str">
        <f>T(ESTIMATE!B1045)</f>
        <v>CABINETRY</v>
      </c>
      <c r="D996" s="1333" t="e">
        <f>T(#REF!)</f>
        <v>#REF!</v>
      </c>
      <c r="E996" s="1333" t="e">
        <f>T(#REF!)</f>
        <v>#REF!</v>
      </c>
      <c r="F996" s="1333" t="e">
        <f>T(#REF!)</f>
        <v>#REF!</v>
      </c>
      <c r="G996" s="1333" t="e">
        <f>T(#REF!)</f>
        <v>#REF!</v>
      </c>
      <c r="H996" s="1333"/>
      <c r="I996" s="1333"/>
      <c r="J996" s="1333" t="e">
        <f>T(#REF!)</f>
        <v>#REF!</v>
      </c>
      <c r="K996" s="1333" t="e">
        <f>T(#REF!)</f>
        <v>#REF!</v>
      </c>
      <c r="L996" s="1333" t="e">
        <f>T(#REF!)</f>
        <v>#REF!</v>
      </c>
      <c r="M996" s="1334" t="e">
        <f>T(#REF!)</f>
        <v>#REF!</v>
      </c>
      <c r="N996" s="1331">
        <f>SUM(N997:O1036)</f>
        <v>0</v>
      </c>
      <c r="O996" s="1332"/>
      <c r="P996" s="1328"/>
      <c r="Q996" s="1330"/>
      <c r="R996" s="1328"/>
      <c r="S996" s="1329"/>
      <c r="T996" s="1329"/>
      <c r="U996" s="1329"/>
      <c r="V996" s="1329"/>
      <c r="W996" s="1329"/>
      <c r="X996" s="1329"/>
      <c r="Y996" s="1329"/>
      <c r="Z996" s="1329"/>
      <c r="AA996" s="1329"/>
      <c r="AB996" s="1329"/>
      <c r="AC996" s="1329"/>
      <c r="AD996" s="1329"/>
      <c r="AE996" s="405">
        <f t="shared" si="15"/>
        <v>0</v>
      </c>
    </row>
    <row r="997" spans="3:31" ht="18" hidden="1" customHeight="1">
      <c r="C997" s="1323" t="str">
        <f>T(ESTIMATE!B1046)</f>
        <v>Cabinetry Installation bid/allowance</v>
      </c>
      <c r="D997" s="1323" t="e">
        <f>T(#REF!)</f>
        <v>#REF!</v>
      </c>
      <c r="E997" s="1323" t="e">
        <f>T(#REF!)</f>
        <v>#REF!</v>
      </c>
      <c r="F997" s="1323" t="e">
        <f>T(#REF!)</f>
        <v>#REF!</v>
      </c>
      <c r="G997" s="1323" t="e">
        <f>T(#REF!)</f>
        <v>#REF!</v>
      </c>
      <c r="H997" s="1323"/>
      <c r="I997" s="1323"/>
      <c r="J997" s="1323" t="e">
        <f>T(#REF!)</f>
        <v>#REF!</v>
      </c>
      <c r="K997" s="1323" t="e">
        <f>T(#REF!)</f>
        <v>#REF!</v>
      </c>
      <c r="L997" s="1323" t="e">
        <f>T(#REF!)</f>
        <v>#REF!</v>
      </c>
      <c r="M997" s="1323" t="e">
        <f>T(#REF!)</f>
        <v>#REF!</v>
      </c>
      <c r="N997" s="1324">
        <f>ESTIMATE!R1046</f>
        <v>0</v>
      </c>
      <c r="O997" s="1324"/>
      <c r="P997" s="1324" t="str">
        <f>T(ESTIMATE!U1046)</f>
        <v/>
      </c>
      <c r="Q997" s="1324"/>
      <c r="R997" s="1322"/>
      <c r="S997" s="1322"/>
      <c r="T997" s="1322"/>
      <c r="U997" s="1322"/>
      <c r="V997" s="1322"/>
      <c r="W997" s="1322"/>
      <c r="X997" s="1322"/>
      <c r="Y997" s="1322"/>
      <c r="Z997" s="1322"/>
      <c r="AA997" s="1322"/>
      <c r="AB997" s="1322"/>
      <c r="AC997" s="1322"/>
      <c r="AD997" s="1322"/>
      <c r="AE997" s="405">
        <f t="shared" si="15"/>
        <v>0</v>
      </c>
    </row>
    <row r="998" spans="3:31" ht="18" hidden="1" customHeight="1">
      <c r="C998" s="1323" t="str">
        <f>T(ESTIMATE!B1047)</f>
        <v>Cabinetry Material bid/allowance</v>
      </c>
      <c r="D998" s="1323" t="e">
        <f>T(#REF!)</f>
        <v>#REF!</v>
      </c>
      <c r="E998" s="1323" t="e">
        <f>T(#REF!)</f>
        <v>#REF!</v>
      </c>
      <c r="F998" s="1323" t="e">
        <f>T(#REF!)</f>
        <v>#REF!</v>
      </c>
      <c r="G998" s="1323" t="e">
        <f>T(#REF!)</f>
        <v>#REF!</v>
      </c>
      <c r="H998" s="1323"/>
      <c r="I998" s="1323"/>
      <c r="J998" s="1323" t="e">
        <f>T(#REF!)</f>
        <v>#REF!</v>
      </c>
      <c r="K998" s="1323" t="e">
        <f>T(#REF!)</f>
        <v>#REF!</v>
      </c>
      <c r="L998" s="1323" t="e">
        <f>T(#REF!)</f>
        <v>#REF!</v>
      </c>
      <c r="M998" s="1323" t="e">
        <f>T(#REF!)</f>
        <v>#REF!</v>
      </c>
      <c r="N998" s="1324">
        <f>ESTIMATE!R1047</f>
        <v>0</v>
      </c>
      <c r="O998" s="1324"/>
      <c r="P998" s="1324" t="str">
        <f>T(ESTIMATE!U1047)</f>
        <v/>
      </c>
      <c r="Q998" s="1324"/>
      <c r="R998" s="1322"/>
      <c r="S998" s="1322"/>
      <c r="T998" s="1322"/>
      <c r="U998" s="1322"/>
      <c r="V998" s="1322"/>
      <c r="W998" s="1322"/>
      <c r="X998" s="1322"/>
      <c r="Y998" s="1322"/>
      <c r="Z998" s="1322"/>
      <c r="AA998" s="1322"/>
      <c r="AB998" s="1322"/>
      <c r="AC998" s="1322"/>
      <c r="AD998" s="1322"/>
      <c r="AE998" s="405">
        <f t="shared" si="15"/>
        <v>0</v>
      </c>
    </row>
    <row r="999" spans="3:31" ht="18" hidden="1" customHeight="1">
      <c r="C999" s="1323" t="str">
        <f>T(ESTIMATE!B1048)</f>
        <v/>
      </c>
      <c r="D999" s="1323" t="e">
        <f>T(#REF!)</f>
        <v>#REF!</v>
      </c>
      <c r="E999" s="1323" t="e">
        <f>T(#REF!)</f>
        <v>#REF!</v>
      </c>
      <c r="F999" s="1323" t="e">
        <f>T(#REF!)</f>
        <v>#REF!</v>
      </c>
      <c r="G999" s="1323" t="e">
        <f>T(#REF!)</f>
        <v>#REF!</v>
      </c>
      <c r="H999" s="1323"/>
      <c r="I999" s="1323"/>
      <c r="J999" s="1323" t="e">
        <f>T(#REF!)</f>
        <v>#REF!</v>
      </c>
      <c r="K999" s="1323" t="e">
        <f>T(#REF!)</f>
        <v>#REF!</v>
      </c>
      <c r="L999" s="1323" t="e">
        <f>T(#REF!)</f>
        <v>#REF!</v>
      </c>
      <c r="M999" s="1323" t="e">
        <f>T(#REF!)</f>
        <v>#REF!</v>
      </c>
      <c r="N999" s="1324">
        <f>ESTIMATE!R1048</f>
        <v>0</v>
      </c>
      <c r="O999" s="1324"/>
      <c r="P999" s="1324" t="str">
        <f>T(ESTIMATE!U1048)</f>
        <v/>
      </c>
      <c r="Q999" s="1324"/>
      <c r="R999" s="1322"/>
      <c r="S999" s="1322"/>
      <c r="T999" s="1322"/>
      <c r="U999" s="1322"/>
      <c r="V999" s="1322"/>
      <c r="W999" s="1322"/>
      <c r="X999" s="1322"/>
      <c r="Y999" s="1322"/>
      <c r="Z999" s="1322"/>
      <c r="AA999" s="1322"/>
      <c r="AB999" s="1322"/>
      <c r="AC999" s="1322"/>
      <c r="AD999" s="1322"/>
      <c r="AE999" s="405">
        <f t="shared" si="15"/>
        <v>0</v>
      </c>
    </row>
    <row r="1000" spans="3:31" ht="18" hidden="1" customHeight="1">
      <c r="C1000" s="1323" t="str">
        <f>T(ESTIMATE!B1049)</f>
        <v>Kitchen Cabinetry</v>
      </c>
      <c r="D1000" s="1323" t="e">
        <f>T(#REF!)</f>
        <v>#REF!</v>
      </c>
      <c r="E1000" s="1323" t="e">
        <f>T(#REF!)</f>
        <v>#REF!</v>
      </c>
      <c r="F1000" s="1323" t="e">
        <f>T(#REF!)</f>
        <v>#REF!</v>
      </c>
      <c r="G1000" s="1323" t="e">
        <f>T(#REF!)</f>
        <v>#REF!</v>
      </c>
      <c r="H1000" s="1323"/>
      <c r="I1000" s="1323"/>
      <c r="J1000" s="1323" t="e">
        <f>T(#REF!)</f>
        <v>#REF!</v>
      </c>
      <c r="K1000" s="1323" t="e">
        <f>T(#REF!)</f>
        <v>#REF!</v>
      </c>
      <c r="L1000" s="1323" t="e">
        <f>T(#REF!)</f>
        <v>#REF!</v>
      </c>
      <c r="M1000" s="1323" t="e">
        <f>T(#REF!)</f>
        <v>#REF!</v>
      </c>
      <c r="N1000" s="1324">
        <f>ESTIMATE!R1049</f>
        <v>0</v>
      </c>
      <c r="O1000" s="1324"/>
      <c r="P1000" s="1324" t="str">
        <f>T(ESTIMATE!U1049)</f>
        <v/>
      </c>
      <c r="Q1000" s="1324"/>
      <c r="R1000" s="1322"/>
      <c r="S1000" s="1322"/>
      <c r="T1000" s="1322"/>
      <c r="U1000" s="1322"/>
      <c r="V1000" s="1322"/>
      <c r="W1000" s="1322"/>
      <c r="X1000" s="1322"/>
      <c r="Y1000" s="1322"/>
      <c r="Z1000" s="1322"/>
      <c r="AA1000" s="1322"/>
      <c r="AB1000" s="1322"/>
      <c r="AC1000" s="1322"/>
      <c r="AD1000" s="1322"/>
      <c r="AE1000" s="405">
        <f t="shared" si="15"/>
        <v>0</v>
      </c>
    </row>
    <row r="1001" spans="3:31" ht="18" hidden="1" customHeight="1">
      <c r="C1001" s="1323" t="str">
        <f>T(ESTIMATE!B1050)</f>
        <v>Kitchen base cabinetry, per LF</v>
      </c>
      <c r="D1001" s="1323" t="e">
        <f>T(#REF!)</f>
        <v>#REF!</v>
      </c>
      <c r="E1001" s="1323" t="e">
        <f>T(#REF!)</f>
        <v>#REF!</v>
      </c>
      <c r="F1001" s="1323" t="e">
        <f>T(#REF!)</f>
        <v>#REF!</v>
      </c>
      <c r="G1001" s="1323" t="e">
        <f>T(#REF!)</f>
        <v>#REF!</v>
      </c>
      <c r="H1001" s="1323"/>
      <c r="I1001" s="1323"/>
      <c r="J1001" s="1323" t="e">
        <f>T(#REF!)</f>
        <v>#REF!</v>
      </c>
      <c r="K1001" s="1323" t="e">
        <f>T(#REF!)</f>
        <v>#REF!</v>
      </c>
      <c r="L1001" s="1323" t="e">
        <f>T(#REF!)</f>
        <v>#REF!</v>
      </c>
      <c r="M1001" s="1323" t="e">
        <f>T(#REF!)</f>
        <v>#REF!</v>
      </c>
      <c r="N1001" s="1324">
        <f>ESTIMATE!R1050</f>
        <v>0</v>
      </c>
      <c r="O1001" s="1324"/>
      <c r="P1001" s="1324" t="str">
        <f>T(ESTIMATE!U1050)</f>
        <v>lf</v>
      </c>
      <c r="Q1001" s="1324"/>
      <c r="R1001" s="1322"/>
      <c r="S1001" s="1322"/>
      <c r="T1001" s="1322"/>
      <c r="U1001" s="1322"/>
      <c r="V1001" s="1322"/>
      <c r="W1001" s="1322"/>
      <c r="X1001" s="1322"/>
      <c r="Y1001" s="1322"/>
      <c r="Z1001" s="1322"/>
      <c r="AA1001" s="1322"/>
      <c r="AB1001" s="1322"/>
      <c r="AC1001" s="1322"/>
      <c r="AD1001" s="1322"/>
      <c r="AE1001" s="405">
        <f t="shared" si="15"/>
        <v>0</v>
      </c>
    </row>
    <row r="1002" spans="3:31" ht="18" hidden="1" customHeight="1">
      <c r="C1002" s="1323" t="str">
        <f>T(ESTIMATE!B1051)</f>
        <v>Kitchen upper cabinetry, per LF</v>
      </c>
      <c r="D1002" s="1323" t="e">
        <f>T(#REF!)</f>
        <v>#REF!</v>
      </c>
      <c r="E1002" s="1323" t="e">
        <f>T(#REF!)</f>
        <v>#REF!</v>
      </c>
      <c r="F1002" s="1323" t="e">
        <f>T(#REF!)</f>
        <v>#REF!</v>
      </c>
      <c r="G1002" s="1323" t="e">
        <f>T(#REF!)</f>
        <v>#REF!</v>
      </c>
      <c r="H1002" s="1323"/>
      <c r="I1002" s="1323"/>
      <c r="J1002" s="1323" t="e">
        <f>T(#REF!)</f>
        <v>#REF!</v>
      </c>
      <c r="K1002" s="1323" t="e">
        <f>T(#REF!)</f>
        <v>#REF!</v>
      </c>
      <c r="L1002" s="1323" t="e">
        <f>T(#REF!)</f>
        <v>#REF!</v>
      </c>
      <c r="M1002" s="1323" t="e">
        <f>T(#REF!)</f>
        <v>#REF!</v>
      </c>
      <c r="N1002" s="1324">
        <f>ESTIMATE!R1051</f>
        <v>0</v>
      </c>
      <c r="O1002" s="1324"/>
      <c r="P1002" s="1324" t="str">
        <f>T(ESTIMATE!U1051)</f>
        <v>lf</v>
      </c>
      <c r="Q1002" s="1324"/>
      <c r="R1002" s="1322"/>
      <c r="S1002" s="1322"/>
      <c r="T1002" s="1322"/>
      <c r="U1002" s="1322"/>
      <c r="V1002" s="1322"/>
      <c r="W1002" s="1322"/>
      <c r="X1002" s="1322"/>
      <c r="Y1002" s="1322"/>
      <c r="Z1002" s="1322"/>
      <c r="AA1002" s="1322"/>
      <c r="AB1002" s="1322"/>
      <c r="AC1002" s="1322"/>
      <c r="AD1002" s="1322"/>
      <c r="AE1002" s="405">
        <f t="shared" si="15"/>
        <v>0</v>
      </c>
    </row>
    <row r="1003" spans="3:31" ht="18" hidden="1" customHeight="1">
      <c r="C1003" s="1323" t="str">
        <f>T(ESTIMATE!B1052)</f>
        <v>Kitchen pantry cabinetry</v>
      </c>
      <c r="D1003" s="1323" t="e">
        <f>T(#REF!)</f>
        <v>#REF!</v>
      </c>
      <c r="E1003" s="1323" t="e">
        <f>T(#REF!)</f>
        <v>#REF!</v>
      </c>
      <c r="F1003" s="1323" t="e">
        <f>T(#REF!)</f>
        <v>#REF!</v>
      </c>
      <c r="G1003" s="1323" t="e">
        <f>T(#REF!)</f>
        <v>#REF!</v>
      </c>
      <c r="H1003" s="1323"/>
      <c r="I1003" s="1323"/>
      <c r="J1003" s="1323" t="e">
        <f>T(#REF!)</f>
        <v>#REF!</v>
      </c>
      <c r="K1003" s="1323" t="e">
        <f>T(#REF!)</f>
        <v>#REF!</v>
      </c>
      <c r="L1003" s="1323" t="e">
        <f>T(#REF!)</f>
        <v>#REF!</v>
      </c>
      <c r="M1003" s="1323" t="e">
        <f>T(#REF!)</f>
        <v>#REF!</v>
      </c>
      <c r="N1003" s="1324">
        <f>ESTIMATE!R1052</f>
        <v>0</v>
      </c>
      <c r="O1003" s="1324"/>
      <c r="P1003" s="1324" t="str">
        <f>T(ESTIMATE!U1052)</f>
        <v>ea</v>
      </c>
      <c r="Q1003" s="1324"/>
      <c r="R1003" s="1322"/>
      <c r="S1003" s="1322"/>
      <c r="T1003" s="1322"/>
      <c r="U1003" s="1322"/>
      <c r="V1003" s="1322"/>
      <c r="W1003" s="1322"/>
      <c r="X1003" s="1322"/>
      <c r="Y1003" s="1322"/>
      <c r="Z1003" s="1322"/>
      <c r="AA1003" s="1322"/>
      <c r="AB1003" s="1322"/>
      <c r="AC1003" s="1322"/>
      <c r="AD1003" s="1322"/>
      <c r="AE1003" s="405">
        <f t="shared" si="15"/>
        <v>0</v>
      </c>
    </row>
    <row r="1004" spans="3:31" ht="18" hidden="1" customHeight="1">
      <c r="C1004" s="1323" t="str">
        <f>T(ESTIMATE!B1053)</f>
        <v>Paint kitchen cabinets, L+M</v>
      </c>
      <c r="D1004" s="1323" t="e">
        <f>T(#REF!)</f>
        <v>#REF!</v>
      </c>
      <c r="E1004" s="1323" t="e">
        <f>T(#REF!)</f>
        <v>#REF!</v>
      </c>
      <c r="F1004" s="1323" t="e">
        <f>T(#REF!)</f>
        <v>#REF!</v>
      </c>
      <c r="G1004" s="1323" t="e">
        <f>T(#REF!)</f>
        <v>#REF!</v>
      </c>
      <c r="H1004" s="1323"/>
      <c r="I1004" s="1323"/>
      <c r="J1004" s="1323" t="e">
        <f>T(#REF!)</f>
        <v>#REF!</v>
      </c>
      <c r="K1004" s="1323" t="e">
        <f>T(#REF!)</f>
        <v>#REF!</v>
      </c>
      <c r="L1004" s="1323" t="e">
        <f>T(#REF!)</f>
        <v>#REF!</v>
      </c>
      <c r="M1004" s="1323" t="e">
        <f>T(#REF!)</f>
        <v>#REF!</v>
      </c>
      <c r="N1004" s="1324">
        <f>ESTIMATE!R1053</f>
        <v>0</v>
      </c>
      <c r="O1004" s="1324"/>
      <c r="P1004" s="1324" t="str">
        <f>T(ESTIMATE!U1053)</f>
        <v>ls</v>
      </c>
      <c r="Q1004" s="1324"/>
      <c r="R1004" s="1322"/>
      <c r="S1004" s="1322"/>
      <c r="T1004" s="1322"/>
      <c r="U1004" s="1322"/>
      <c r="V1004" s="1322"/>
      <c r="W1004" s="1322"/>
      <c r="X1004" s="1322"/>
      <c r="Y1004" s="1322"/>
      <c r="Z1004" s="1322"/>
      <c r="AA1004" s="1322"/>
      <c r="AB1004" s="1322"/>
      <c r="AC1004" s="1322"/>
      <c r="AD1004" s="1322"/>
      <c r="AE1004" s="405">
        <f t="shared" si="15"/>
        <v>0</v>
      </c>
    </row>
    <row r="1005" spans="3:31" ht="18" hidden="1" customHeight="1">
      <c r="C1005" s="1323" t="str">
        <f>T(ESTIMATE!B1054)</f>
        <v>Replace cabinet doors only</v>
      </c>
      <c r="D1005" s="1323" t="e">
        <f>T(#REF!)</f>
        <v>#REF!</v>
      </c>
      <c r="E1005" s="1323" t="e">
        <f>T(#REF!)</f>
        <v>#REF!</v>
      </c>
      <c r="F1005" s="1323" t="e">
        <f>T(#REF!)</f>
        <v>#REF!</v>
      </c>
      <c r="G1005" s="1323" t="e">
        <f>T(#REF!)</f>
        <v>#REF!</v>
      </c>
      <c r="H1005" s="1323"/>
      <c r="I1005" s="1323"/>
      <c r="J1005" s="1323" t="e">
        <f>T(#REF!)</f>
        <v>#REF!</v>
      </c>
      <c r="K1005" s="1323" t="e">
        <f>T(#REF!)</f>
        <v>#REF!</v>
      </c>
      <c r="L1005" s="1323" t="e">
        <f>T(#REF!)</f>
        <v>#REF!</v>
      </c>
      <c r="M1005" s="1323" t="e">
        <f>T(#REF!)</f>
        <v>#REF!</v>
      </c>
      <c r="N1005" s="1324">
        <f>ESTIMATE!R1054</f>
        <v>0</v>
      </c>
      <c r="O1005" s="1324"/>
      <c r="P1005" s="1324" t="str">
        <f>T(ESTIMATE!U1054)</f>
        <v>ea</v>
      </c>
      <c r="Q1005" s="1324"/>
      <c r="R1005" s="1322"/>
      <c r="S1005" s="1322"/>
      <c r="T1005" s="1322"/>
      <c r="U1005" s="1322"/>
      <c r="V1005" s="1322"/>
      <c r="W1005" s="1322"/>
      <c r="X1005" s="1322"/>
      <c r="Y1005" s="1322"/>
      <c r="Z1005" s="1322"/>
      <c r="AA1005" s="1322"/>
      <c r="AB1005" s="1322"/>
      <c r="AC1005" s="1322"/>
      <c r="AD1005" s="1322"/>
      <c r="AE1005" s="405">
        <f t="shared" si="15"/>
        <v>0</v>
      </c>
    </row>
    <row r="1006" spans="3:31" ht="18" hidden="1" customHeight="1">
      <c r="C1006" s="1323" t="str">
        <f>T(ESTIMATE!B1055)</f>
        <v>Replace cabinet door pulls</v>
      </c>
      <c r="D1006" s="1323" t="e">
        <f>T(#REF!)</f>
        <v>#REF!</v>
      </c>
      <c r="E1006" s="1323" t="e">
        <f>T(#REF!)</f>
        <v>#REF!</v>
      </c>
      <c r="F1006" s="1323" t="e">
        <f>T(#REF!)</f>
        <v>#REF!</v>
      </c>
      <c r="G1006" s="1323" t="e">
        <f>T(#REF!)</f>
        <v>#REF!</v>
      </c>
      <c r="H1006" s="1323"/>
      <c r="I1006" s="1323"/>
      <c r="J1006" s="1323" t="e">
        <f>T(#REF!)</f>
        <v>#REF!</v>
      </c>
      <c r="K1006" s="1323" t="e">
        <f>T(#REF!)</f>
        <v>#REF!</v>
      </c>
      <c r="L1006" s="1323" t="e">
        <f>T(#REF!)</f>
        <v>#REF!</v>
      </c>
      <c r="M1006" s="1323" t="e">
        <f>T(#REF!)</f>
        <v>#REF!</v>
      </c>
      <c r="N1006" s="1324">
        <f>ESTIMATE!R1055</f>
        <v>0</v>
      </c>
      <c r="O1006" s="1324"/>
      <c r="P1006" s="1324" t="str">
        <f>T(ESTIMATE!U1055)</f>
        <v>ea</v>
      </c>
      <c r="Q1006" s="1324"/>
      <c r="R1006" s="1322"/>
      <c r="S1006" s="1322"/>
      <c r="T1006" s="1322"/>
      <c r="U1006" s="1322"/>
      <c r="V1006" s="1322"/>
      <c r="W1006" s="1322"/>
      <c r="X1006" s="1322"/>
      <c r="Y1006" s="1322"/>
      <c r="Z1006" s="1322"/>
      <c r="AA1006" s="1322"/>
      <c r="AB1006" s="1322"/>
      <c r="AC1006" s="1322"/>
      <c r="AD1006" s="1322"/>
      <c r="AE1006" s="405">
        <f t="shared" si="15"/>
        <v>0</v>
      </c>
    </row>
    <row r="1007" spans="3:31" ht="18" hidden="1" customHeight="1">
      <c r="C1007" s="1323" t="str">
        <f>T(ESTIMATE!B1056)</f>
        <v/>
      </c>
      <c r="D1007" s="1323" t="e">
        <f>T(#REF!)</f>
        <v>#REF!</v>
      </c>
      <c r="E1007" s="1323" t="e">
        <f>T(#REF!)</f>
        <v>#REF!</v>
      </c>
      <c r="F1007" s="1323" t="e">
        <f>T(#REF!)</f>
        <v>#REF!</v>
      </c>
      <c r="G1007" s="1323" t="e">
        <f>T(#REF!)</f>
        <v>#REF!</v>
      </c>
      <c r="H1007" s="1323"/>
      <c r="I1007" s="1323"/>
      <c r="J1007" s="1323" t="e">
        <f>T(#REF!)</f>
        <v>#REF!</v>
      </c>
      <c r="K1007" s="1323" t="e">
        <f>T(#REF!)</f>
        <v>#REF!</v>
      </c>
      <c r="L1007" s="1323" t="e">
        <f>T(#REF!)</f>
        <v>#REF!</v>
      </c>
      <c r="M1007" s="1323" t="e">
        <f>T(#REF!)</f>
        <v>#REF!</v>
      </c>
      <c r="N1007" s="1324">
        <f>ESTIMATE!R1056</f>
        <v>0</v>
      </c>
      <c r="O1007" s="1324"/>
      <c r="P1007" s="1324" t="str">
        <f>T(ESTIMATE!U1056)</f>
        <v/>
      </c>
      <c r="Q1007" s="1324"/>
      <c r="R1007" s="1322"/>
      <c r="S1007" s="1322"/>
      <c r="T1007" s="1322"/>
      <c r="U1007" s="1322"/>
      <c r="V1007" s="1322"/>
      <c r="W1007" s="1322"/>
      <c r="X1007" s="1322"/>
      <c r="Y1007" s="1322"/>
      <c r="Z1007" s="1322"/>
      <c r="AA1007" s="1322"/>
      <c r="AB1007" s="1322"/>
      <c r="AC1007" s="1322"/>
      <c r="AD1007" s="1322"/>
      <c r="AE1007" s="405">
        <f t="shared" si="15"/>
        <v>0</v>
      </c>
    </row>
    <row r="1008" spans="3:31" ht="18" hidden="1" customHeight="1">
      <c r="C1008" s="1323" t="str">
        <f>T(ESTIMATE!B1057)</f>
        <v/>
      </c>
      <c r="D1008" s="1323" t="e">
        <f>T(#REF!)</f>
        <v>#REF!</v>
      </c>
      <c r="E1008" s="1323" t="e">
        <f>T(#REF!)</f>
        <v>#REF!</v>
      </c>
      <c r="F1008" s="1323" t="e">
        <f>T(#REF!)</f>
        <v>#REF!</v>
      </c>
      <c r="G1008" s="1323" t="e">
        <f>T(#REF!)</f>
        <v>#REF!</v>
      </c>
      <c r="H1008" s="1323"/>
      <c r="I1008" s="1323"/>
      <c r="J1008" s="1323" t="e">
        <f>T(#REF!)</f>
        <v>#REF!</v>
      </c>
      <c r="K1008" s="1323" t="e">
        <f>T(#REF!)</f>
        <v>#REF!</v>
      </c>
      <c r="L1008" s="1323" t="e">
        <f>T(#REF!)</f>
        <v>#REF!</v>
      </c>
      <c r="M1008" s="1323" t="e">
        <f>T(#REF!)</f>
        <v>#REF!</v>
      </c>
      <c r="N1008" s="1324">
        <f>ESTIMATE!R1057</f>
        <v>0</v>
      </c>
      <c r="O1008" s="1324"/>
      <c r="P1008" s="1324" t="str">
        <f>T(ESTIMATE!U1057)</f>
        <v/>
      </c>
      <c r="Q1008" s="1324"/>
      <c r="R1008" s="1322"/>
      <c r="S1008" s="1322"/>
      <c r="T1008" s="1322"/>
      <c r="U1008" s="1322"/>
      <c r="V1008" s="1322"/>
      <c r="W1008" s="1322"/>
      <c r="X1008" s="1322"/>
      <c r="Y1008" s="1322"/>
      <c r="Z1008" s="1322"/>
      <c r="AA1008" s="1322"/>
      <c r="AB1008" s="1322"/>
      <c r="AC1008" s="1322"/>
      <c r="AD1008" s="1322"/>
      <c r="AE1008" s="405">
        <f t="shared" si="15"/>
        <v>0</v>
      </c>
    </row>
    <row r="1009" spans="3:31" ht="18" hidden="1" customHeight="1">
      <c r="C1009" s="1323" t="str">
        <f>T(ESTIMATE!B1058)</f>
        <v>Bathroom Cabinetry</v>
      </c>
      <c r="D1009" s="1323" t="e">
        <f>T(#REF!)</f>
        <v>#REF!</v>
      </c>
      <c r="E1009" s="1323" t="e">
        <f>T(#REF!)</f>
        <v>#REF!</v>
      </c>
      <c r="F1009" s="1323" t="e">
        <f>T(#REF!)</f>
        <v>#REF!</v>
      </c>
      <c r="G1009" s="1323" t="e">
        <f>T(#REF!)</f>
        <v>#REF!</v>
      </c>
      <c r="H1009" s="1323"/>
      <c r="I1009" s="1323"/>
      <c r="J1009" s="1323" t="e">
        <f>T(#REF!)</f>
        <v>#REF!</v>
      </c>
      <c r="K1009" s="1323" t="e">
        <f>T(#REF!)</f>
        <v>#REF!</v>
      </c>
      <c r="L1009" s="1323" t="e">
        <f>T(#REF!)</f>
        <v>#REF!</v>
      </c>
      <c r="M1009" s="1323" t="e">
        <f>T(#REF!)</f>
        <v>#REF!</v>
      </c>
      <c r="N1009" s="1324">
        <f>ESTIMATE!R1058</f>
        <v>0</v>
      </c>
      <c r="O1009" s="1324"/>
      <c r="P1009" s="1324" t="str">
        <f>T(ESTIMATE!U1058)</f>
        <v/>
      </c>
      <c r="Q1009" s="1324"/>
      <c r="R1009" s="1322"/>
      <c r="S1009" s="1322"/>
      <c r="T1009" s="1322"/>
      <c r="U1009" s="1322"/>
      <c r="V1009" s="1322"/>
      <c r="W1009" s="1322"/>
      <c r="X1009" s="1322"/>
      <c r="Y1009" s="1322"/>
      <c r="Z1009" s="1322"/>
      <c r="AA1009" s="1322"/>
      <c r="AB1009" s="1322"/>
      <c r="AC1009" s="1322"/>
      <c r="AD1009" s="1322"/>
      <c r="AE1009" s="405">
        <f t="shared" si="15"/>
        <v>0</v>
      </c>
    </row>
    <row r="1010" spans="3:31" ht="18" hidden="1" customHeight="1">
      <c r="C1010" s="1323" t="str">
        <f>T(ESTIMATE!B1059)</f>
        <v>Vanity cabinet, per Each</v>
      </c>
      <c r="D1010" s="1323" t="e">
        <f>T(#REF!)</f>
        <v>#REF!</v>
      </c>
      <c r="E1010" s="1323" t="e">
        <f>T(#REF!)</f>
        <v>#REF!</v>
      </c>
      <c r="F1010" s="1323" t="e">
        <f>T(#REF!)</f>
        <v>#REF!</v>
      </c>
      <c r="G1010" s="1323" t="e">
        <f>T(#REF!)</f>
        <v>#REF!</v>
      </c>
      <c r="H1010" s="1323"/>
      <c r="I1010" s="1323"/>
      <c r="J1010" s="1323" t="e">
        <f>T(#REF!)</f>
        <v>#REF!</v>
      </c>
      <c r="K1010" s="1323" t="e">
        <f>T(#REF!)</f>
        <v>#REF!</v>
      </c>
      <c r="L1010" s="1323" t="e">
        <f>T(#REF!)</f>
        <v>#REF!</v>
      </c>
      <c r="M1010" s="1323" t="e">
        <f>T(#REF!)</f>
        <v>#REF!</v>
      </c>
      <c r="N1010" s="1324">
        <f>ESTIMATE!R1059</f>
        <v>0</v>
      </c>
      <c r="O1010" s="1324"/>
      <c r="P1010" s="1324" t="str">
        <f>T(ESTIMATE!U1059)</f>
        <v>ea</v>
      </c>
      <c r="Q1010" s="1324"/>
      <c r="R1010" s="1322"/>
      <c r="S1010" s="1322"/>
      <c r="T1010" s="1322"/>
      <c r="U1010" s="1322"/>
      <c r="V1010" s="1322"/>
      <c r="W1010" s="1322"/>
      <c r="X1010" s="1322"/>
      <c r="Y1010" s="1322"/>
      <c r="Z1010" s="1322"/>
      <c r="AA1010" s="1322"/>
      <c r="AB1010" s="1322"/>
      <c r="AC1010" s="1322"/>
      <c r="AD1010" s="1322"/>
      <c r="AE1010" s="405">
        <f t="shared" si="15"/>
        <v>0</v>
      </c>
    </row>
    <row r="1011" spans="3:31" ht="18" hidden="1" customHeight="1">
      <c r="C1011" s="1323" t="str">
        <f>T(ESTIMATE!B1060)</f>
        <v>Vanity cabinet, per LF</v>
      </c>
      <c r="D1011" s="1323" t="e">
        <f>T(#REF!)</f>
        <v>#REF!</v>
      </c>
      <c r="E1011" s="1323" t="e">
        <f>T(#REF!)</f>
        <v>#REF!</v>
      </c>
      <c r="F1011" s="1323" t="e">
        <f>T(#REF!)</f>
        <v>#REF!</v>
      </c>
      <c r="G1011" s="1323" t="e">
        <f>T(#REF!)</f>
        <v>#REF!</v>
      </c>
      <c r="H1011" s="1323"/>
      <c r="I1011" s="1323"/>
      <c r="J1011" s="1323" t="e">
        <f>T(#REF!)</f>
        <v>#REF!</v>
      </c>
      <c r="K1011" s="1323" t="e">
        <f>T(#REF!)</f>
        <v>#REF!</v>
      </c>
      <c r="L1011" s="1323" t="e">
        <f>T(#REF!)</f>
        <v>#REF!</v>
      </c>
      <c r="M1011" s="1323" t="e">
        <f>T(#REF!)</f>
        <v>#REF!</v>
      </c>
      <c r="N1011" s="1324">
        <f>ESTIMATE!R1060</f>
        <v>0</v>
      </c>
      <c r="O1011" s="1324"/>
      <c r="P1011" s="1324" t="str">
        <f>T(ESTIMATE!U1060)</f>
        <v>lf</v>
      </c>
      <c r="Q1011" s="1324"/>
      <c r="R1011" s="1322"/>
      <c r="S1011" s="1322"/>
      <c r="T1011" s="1322"/>
      <c r="U1011" s="1322"/>
      <c r="V1011" s="1322"/>
      <c r="W1011" s="1322"/>
      <c r="X1011" s="1322"/>
      <c r="Y1011" s="1322"/>
      <c r="Z1011" s="1322"/>
      <c r="AA1011" s="1322"/>
      <c r="AB1011" s="1322"/>
      <c r="AC1011" s="1322"/>
      <c r="AD1011" s="1322"/>
      <c r="AE1011" s="405">
        <f t="shared" si="15"/>
        <v>0</v>
      </c>
    </row>
    <row r="1012" spans="3:31" ht="18" hidden="1" customHeight="1">
      <c r="C1012" s="1323" t="str">
        <f>T(ESTIMATE!B1061)</f>
        <v/>
      </c>
      <c r="D1012" s="1323" t="e">
        <f>T(#REF!)</f>
        <v>#REF!</v>
      </c>
      <c r="E1012" s="1323" t="e">
        <f>T(#REF!)</f>
        <v>#REF!</v>
      </c>
      <c r="F1012" s="1323" t="e">
        <f>T(#REF!)</f>
        <v>#REF!</v>
      </c>
      <c r="G1012" s="1323" t="e">
        <f>T(#REF!)</f>
        <v>#REF!</v>
      </c>
      <c r="H1012" s="1323"/>
      <c r="I1012" s="1323"/>
      <c r="J1012" s="1323" t="e">
        <f>T(#REF!)</f>
        <v>#REF!</v>
      </c>
      <c r="K1012" s="1323" t="e">
        <f>T(#REF!)</f>
        <v>#REF!</v>
      </c>
      <c r="L1012" s="1323" t="e">
        <f>T(#REF!)</f>
        <v>#REF!</v>
      </c>
      <c r="M1012" s="1323" t="e">
        <f>T(#REF!)</f>
        <v>#REF!</v>
      </c>
      <c r="N1012" s="1324">
        <f>ESTIMATE!R1061</f>
        <v>0</v>
      </c>
      <c r="O1012" s="1324"/>
      <c r="P1012" s="1324" t="str">
        <f>T(ESTIMATE!U1061)</f>
        <v/>
      </c>
      <c r="Q1012" s="1324"/>
      <c r="R1012" s="1322"/>
      <c r="S1012" s="1322"/>
      <c r="T1012" s="1322"/>
      <c r="U1012" s="1322"/>
      <c r="V1012" s="1322"/>
      <c r="W1012" s="1322"/>
      <c r="X1012" s="1322"/>
      <c r="Y1012" s="1322"/>
      <c r="Z1012" s="1322"/>
      <c r="AA1012" s="1322"/>
      <c r="AB1012" s="1322"/>
      <c r="AC1012" s="1322"/>
      <c r="AD1012" s="1322"/>
      <c r="AE1012" s="405">
        <f t="shared" si="15"/>
        <v>0</v>
      </c>
    </row>
    <row r="1013" spans="3:31" ht="18" hidden="1" customHeight="1">
      <c r="C1013" s="1323" t="str">
        <f>T(ESTIMATE!B1062)</f>
        <v/>
      </c>
      <c r="D1013" s="1323" t="e">
        <f>T(#REF!)</f>
        <v>#REF!</v>
      </c>
      <c r="E1013" s="1323" t="e">
        <f>T(#REF!)</f>
        <v>#REF!</v>
      </c>
      <c r="F1013" s="1323" t="e">
        <f>T(#REF!)</f>
        <v>#REF!</v>
      </c>
      <c r="G1013" s="1323" t="e">
        <f>T(#REF!)</f>
        <v>#REF!</v>
      </c>
      <c r="H1013" s="1323"/>
      <c r="I1013" s="1323"/>
      <c r="J1013" s="1323" t="e">
        <f>T(#REF!)</f>
        <v>#REF!</v>
      </c>
      <c r="K1013" s="1323" t="e">
        <f>T(#REF!)</f>
        <v>#REF!</v>
      </c>
      <c r="L1013" s="1323" t="e">
        <f>T(#REF!)</f>
        <v>#REF!</v>
      </c>
      <c r="M1013" s="1323" t="e">
        <f>T(#REF!)</f>
        <v>#REF!</v>
      </c>
      <c r="N1013" s="1324">
        <f>ESTIMATE!R1062</f>
        <v>0</v>
      </c>
      <c r="O1013" s="1324"/>
      <c r="P1013" s="1324" t="str">
        <f>T(ESTIMATE!U1062)</f>
        <v/>
      </c>
      <c r="Q1013" s="1324"/>
      <c r="R1013" s="1322"/>
      <c r="S1013" s="1322"/>
      <c r="T1013" s="1322"/>
      <c r="U1013" s="1322"/>
      <c r="V1013" s="1322"/>
      <c r="W1013" s="1322"/>
      <c r="X1013" s="1322"/>
      <c r="Y1013" s="1322"/>
      <c r="Z1013" s="1322"/>
      <c r="AA1013" s="1322"/>
      <c r="AB1013" s="1322"/>
      <c r="AC1013" s="1322"/>
      <c r="AD1013" s="1322"/>
      <c r="AE1013" s="405">
        <f t="shared" si="15"/>
        <v>0</v>
      </c>
    </row>
    <row r="1014" spans="3:31" ht="18" hidden="1" customHeight="1">
      <c r="C1014" s="1323" t="str">
        <f>T(ESTIMATE!B1063)</f>
        <v>Other Cabinetry</v>
      </c>
      <c r="D1014" s="1323" t="e">
        <f>T(#REF!)</f>
        <v>#REF!</v>
      </c>
      <c r="E1014" s="1323" t="e">
        <f>T(#REF!)</f>
        <v>#REF!</v>
      </c>
      <c r="F1014" s="1323" t="e">
        <f>T(#REF!)</f>
        <v>#REF!</v>
      </c>
      <c r="G1014" s="1323" t="e">
        <f>T(#REF!)</f>
        <v>#REF!</v>
      </c>
      <c r="H1014" s="1323"/>
      <c r="I1014" s="1323"/>
      <c r="J1014" s="1323" t="e">
        <f>T(#REF!)</f>
        <v>#REF!</v>
      </c>
      <c r="K1014" s="1323" t="e">
        <f>T(#REF!)</f>
        <v>#REF!</v>
      </c>
      <c r="L1014" s="1323" t="e">
        <f>T(#REF!)</f>
        <v>#REF!</v>
      </c>
      <c r="M1014" s="1323" t="e">
        <f>T(#REF!)</f>
        <v>#REF!</v>
      </c>
      <c r="N1014" s="1324">
        <f>ESTIMATE!R1063</f>
        <v>0</v>
      </c>
      <c r="O1014" s="1324"/>
      <c r="P1014" s="1324" t="str">
        <f>T(ESTIMATE!U1063)</f>
        <v/>
      </c>
      <c r="Q1014" s="1324"/>
      <c r="R1014" s="1322"/>
      <c r="S1014" s="1322"/>
      <c r="T1014" s="1322"/>
      <c r="U1014" s="1322"/>
      <c r="V1014" s="1322"/>
      <c r="W1014" s="1322"/>
      <c r="X1014" s="1322"/>
      <c r="Y1014" s="1322"/>
      <c r="Z1014" s="1322"/>
      <c r="AA1014" s="1322"/>
      <c r="AB1014" s="1322"/>
      <c r="AC1014" s="1322"/>
      <c r="AD1014" s="1322"/>
      <c r="AE1014" s="405">
        <f t="shared" si="15"/>
        <v>0</v>
      </c>
    </row>
    <row r="1015" spans="3:31" ht="18" hidden="1" customHeight="1">
      <c r="C1015" s="1323" t="str">
        <f>T(ESTIMATE!B1064)</f>
        <v>Base cabinetry, per LF</v>
      </c>
      <c r="D1015" s="1323" t="e">
        <f>T(#REF!)</f>
        <v>#REF!</v>
      </c>
      <c r="E1015" s="1323" t="e">
        <f>T(#REF!)</f>
        <v>#REF!</v>
      </c>
      <c r="F1015" s="1323" t="e">
        <f>T(#REF!)</f>
        <v>#REF!</v>
      </c>
      <c r="G1015" s="1323" t="e">
        <f>T(#REF!)</f>
        <v>#REF!</v>
      </c>
      <c r="H1015" s="1323"/>
      <c r="I1015" s="1323"/>
      <c r="J1015" s="1323" t="e">
        <f>T(#REF!)</f>
        <v>#REF!</v>
      </c>
      <c r="K1015" s="1323" t="e">
        <f>T(#REF!)</f>
        <v>#REF!</v>
      </c>
      <c r="L1015" s="1323" t="e">
        <f>T(#REF!)</f>
        <v>#REF!</v>
      </c>
      <c r="M1015" s="1323" t="e">
        <f>T(#REF!)</f>
        <v>#REF!</v>
      </c>
      <c r="N1015" s="1324">
        <f>ESTIMATE!R1064</f>
        <v>0</v>
      </c>
      <c r="O1015" s="1324"/>
      <c r="P1015" s="1324" t="str">
        <f>T(ESTIMATE!U1064)</f>
        <v>lf</v>
      </c>
      <c r="Q1015" s="1324"/>
      <c r="R1015" s="1322"/>
      <c r="S1015" s="1322"/>
      <c r="T1015" s="1322"/>
      <c r="U1015" s="1322"/>
      <c r="V1015" s="1322"/>
      <c r="W1015" s="1322"/>
      <c r="X1015" s="1322"/>
      <c r="Y1015" s="1322"/>
      <c r="Z1015" s="1322"/>
      <c r="AA1015" s="1322"/>
      <c r="AB1015" s="1322"/>
      <c r="AC1015" s="1322"/>
      <c r="AD1015" s="1322"/>
      <c r="AE1015" s="405">
        <f t="shared" si="15"/>
        <v>0</v>
      </c>
    </row>
    <row r="1016" spans="3:31" ht="18" hidden="1" customHeight="1">
      <c r="C1016" s="1323" t="str">
        <f>T(ESTIMATE!B1065)</f>
        <v>pper cabinetry, per LF</v>
      </c>
      <c r="D1016" s="1323" t="e">
        <f>T(#REF!)</f>
        <v>#REF!</v>
      </c>
      <c r="E1016" s="1323" t="e">
        <f>T(#REF!)</f>
        <v>#REF!</v>
      </c>
      <c r="F1016" s="1323" t="e">
        <f>T(#REF!)</f>
        <v>#REF!</v>
      </c>
      <c r="G1016" s="1323" t="e">
        <f>T(#REF!)</f>
        <v>#REF!</v>
      </c>
      <c r="H1016" s="1323"/>
      <c r="I1016" s="1323"/>
      <c r="J1016" s="1323" t="e">
        <f>T(#REF!)</f>
        <v>#REF!</v>
      </c>
      <c r="K1016" s="1323" t="e">
        <f>T(#REF!)</f>
        <v>#REF!</v>
      </c>
      <c r="L1016" s="1323" t="e">
        <f>T(#REF!)</f>
        <v>#REF!</v>
      </c>
      <c r="M1016" s="1323" t="e">
        <f>T(#REF!)</f>
        <v>#REF!</v>
      </c>
      <c r="N1016" s="1324">
        <f>ESTIMATE!R1065</f>
        <v>0</v>
      </c>
      <c r="O1016" s="1324"/>
      <c r="P1016" s="1324" t="str">
        <f>T(ESTIMATE!U1065)</f>
        <v>lf</v>
      </c>
      <c r="Q1016" s="1324"/>
      <c r="R1016" s="1322"/>
      <c r="S1016" s="1322"/>
      <c r="T1016" s="1322"/>
      <c r="U1016" s="1322"/>
      <c r="V1016" s="1322"/>
      <c r="W1016" s="1322"/>
      <c r="X1016" s="1322"/>
      <c r="Y1016" s="1322"/>
      <c r="Z1016" s="1322"/>
      <c r="AA1016" s="1322"/>
      <c r="AB1016" s="1322"/>
      <c r="AC1016" s="1322"/>
      <c r="AD1016" s="1322"/>
      <c r="AE1016" s="405">
        <f t="shared" si="15"/>
        <v>0</v>
      </c>
    </row>
    <row r="1017" spans="3:31" ht="18" hidden="1" customHeight="1">
      <c r="C1017" s="1323" t="str">
        <f>T(ESTIMATE!B1066)</f>
        <v/>
      </c>
      <c r="D1017" s="1323" t="e">
        <f>T(#REF!)</f>
        <v>#REF!</v>
      </c>
      <c r="E1017" s="1323" t="e">
        <f>T(#REF!)</f>
        <v>#REF!</v>
      </c>
      <c r="F1017" s="1323" t="e">
        <f>T(#REF!)</f>
        <v>#REF!</v>
      </c>
      <c r="G1017" s="1323" t="e">
        <f>T(#REF!)</f>
        <v>#REF!</v>
      </c>
      <c r="H1017" s="1323"/>
      <c r="I1017" s="1323"/>
      <c r="J1017" s="1323" t="e">
        <f>T(#REF!)</f>
        <v>#REF!</v>
      </c>
      <c r="K1017" s="1323" t="e">
        <f>T(#REF!)</f>
        <v>#REF!</v>
      </c>
      <c r="L1017" s="1323" t="e">
        <f>T(#REF!)</f>
        <v>#REF!</v>
      </c>
      <c r="M1017" s="1323" t="e">
        <f>T(#REF!)</f>
        <v>#REF!</v>
      </c>
      <c r="N1017" s="1324">
        <f>ESTIMATE!R1066</f>
        <v>0</v>
      </c>
      <c r="O1017" s="1324"/>
      <c r="P1017" s="1324" t="str">
        <f>T(ESTIMATE!U1066)</f>
        <v/>
      </c>
      <c r="Q1017" s="1324"/>
      <c r="R1017" s="1322"/>
      <c r="S1017" s="1322"/>
      <c r="T1017" s="1322"/>
      <c r="U1017" s="1322"/>
      <c r="V1017" s="1322"/>
      <c r="W1017" s="1322"/>
      <c r="X1017" s="1322"/>
      <c r="Y1017" s="1322"/>
      <c r="Z1017" s="1322"/>
      <c r="AA1017" s="1322"/>
      <c r="AB1017" s="1322"/>
      <c r="AC1017" s="1322"/>
      <c r="AD1017" s="1322"/>
      <c r="AE1017" s="405">
        <f t="shared" si="15"/>
        <v>0</v>
      </c>
    </row>
    <row r="1018" spans="3:31" ht="18" hidden="1" customHeight="1">
      <c r="C1018" s="1323" t="str">
        <f>T(ESTIMATE!B1067)</f>
        <v/>
      </c>
      <c r="D1018" s="1323" t="e">
        <f>T(#REF!)</f>
        <v>#REF!</v>
      </c>
      <c r="E1018" s="1323" t="e">
        <f>T(#REF!)</f>
        <v>#REF!</v>
      </c>
      <c r="F1018" s="1323" t="e">
        <f>T(#REF!)</f>
        <v>#REF!</v>
      </c>
      <c r="G1018" s="1323" t="e">
        <f>T(#REF!)</f>
        <v>#REF!</v>
      </c>
      <c r="H1018" s="1323"/>
      <c r="I1018" s="1323"/>
      <c r="J1018" s="1323" t="e">
        <f>T(#REF!)</f>
        <v>#REF!</v>
      </c>
      <c r="K1018" s="1323" t="e">
        <f>T(#REF!)</f>
        <v>#REF!</v>
      </c>
      <c r="L1018" s="1323" t="e">
        <f>T(#REF!)</f>
        <v>#REF!</v>
      </c>
      <c r="M1018" s="1323" t="e">
        <f>T(#REF!)</f>
        <v>#REF!</v>
      </c>
      <c r="N1018" s="1324">
        <f>ESTIMATE!R1067</f>
        <v>0</v>
      </c>
      <c r="O1018" s="1324"/>
      <c r="P1018" s="1324" t="str">
        <f>T(ESTIMATE!U1067)</f>
        <v/>
      </c>
      <c r="Q1018" s="1324"/>
      <c r="R1018" s="1322"/>
      <c r="S1018" s="1322"/>
      <c r="T1018" s="1322"/>
      <c r="U1018" s="1322"/>
      <c r="V1018" s="1322"/>
      <c r="W1018" s="1322"/>
      <c r="X1018" s="1322"/>
      <c r="Y1018" s="1322"/>
      <c r="Z1018" s="1322"/>
      <c r="AA1018" s="1322"/>
      <c r="AB1018" s="1322"/>
      <c r="AC1018" s="1322"/>
      <c r="AD1018" s="1322"/>
      <c r="AE1018" s="405">
        <f t="shared" si="15"/>
        <v>0</v>
      </c>
    </row>
    <row r="1019" spans="3:31" ht="18" hidden="1" customHeight="1">
      <c r="C1019" s="1323" t="str">
        <f>T(ESTIMATE!B1068)</f>
        <v/>
      </c>
      <c r="D1019" s="1323" t="e">
        <f>T(#REF!)</f>
        <v>#REF!</v>
      </c>
      <c r="E1019" s="1323" t="e">
        <f>T(#REF!)</f>
        <v>#REF!</v>
      </c>
      <c r="F1019" s="1323" t="e">
        <f>T(#REF!)</f>
        <v>#REF!</v>
      </c>
      <c r="G1019" s="1323" t="e">
        <f>T(#REF!)</f>
        <v>#REF!</v>
      </c>
      <c r="H1019" s="1323"/>
      <c r="I1019" s="1323"/>
      <c r="J1019" s="1323" t="e">
        <f>T(#REF!)</f>
        <v>#REF!</v>
      </c>
      <c r="K1019" s="1323" t="e">
        <f>T(#REF!)</f>
        <v>#REF!</v>
      </c>
      <c r="L1019" s="1323" t="e">
        <f>T(#REF!)</f>
        <v>#REF!</v>
      </c>
      <c r="M1019" s="1323" t="e">
        <f>T(#REF!)</f>
        <v>#REF!</v>
      </c>
      <c r="N1019" s="1324">
        <f>ESTIMATE!R1068</f>
        <v>0</v>
      </c>
      <c r="O1019" s="1324"/>
      <c r="P1019" s="1324" t="str">
        <f>T(ESTIMATE!U1068)</f>
        <v/>
      </c>
      <c r="Q1019" s="1324"/>
      <c r="R1019" s="1322"/>
      <c r="S1019" s="1322"/>
      <c r="T1019" s="1322"/>
      <c r="U1019" s="1322"/>
      <c r="V1019" s="1322"/>
      <c r="W1019" s="1322"/>
      <c r="X1019" s="1322"/>
      <c r="Y1019" s="1322"/>
      <c r="Z1019" s="1322"/>
      <c r="AA1019" s="1322"/>
      <c r="AB1019" s="1322"/>
      <c r="AC1019" s="1322"/>
      <c r="AD1019" s="1322"/>
      <c r="AE1019" s="405">
        <f t="shared" si="15"/>
        <v>0</v>
      </c>
    </row>
    <row r="1020" spans="3:31" ht="18" hidden="1" customHeight="1">
      <c r="C1020" s="1323" t="str">
        <f>T(ESTIMATE!B1069)</f>
        <v/>
      </c>
      <c r="D1020" s="1323" t="e">
        <f>T(#REF!)</f>
        <v>#REF!</v>
      </c>
      <c r="E1020" s="1323" t="e">
        <f>T(#REF!)</f>
        <v>#REF!</v>
      </c>
      <c r="F1020" s="1323" t="e">
        <f>T(#REF!)</f>
        <v>#REF!</v>
      </c>
      <c r="G1020" s="1323" t="e">
        <f>T(#REF!)</f>
        <v>#REF!</v>
      </c>
      <c r="H1020" s="1323"/>
      <c r="I1020" s="1323"/>
      <c r="J1020" s="1323" t="e">
        <f>T(#REF!)</f>
        <v>#REF!</v>
      </c>
      <c r="K1020" s="1323" t="e">
        <f>T(#REF!)</f>
        <v>#REF!</v>
      </c>
      <c r="L1020" s="1323" t="e">
        <f>T(#REF!)</f>
        <v>#REF!</v>
      </c>
      <c r="M1020" s="1323" t="e">
        <f>T(#REF!)</f>
        <v>#REF!</v>
      </c>
      <c r="N1020" s="1324">
        <f>ESTIMATE!R1069</f>
        <v>0</v>
      </c>
      <c r="O1020" s="1324"/>
      <c r="P1020" s="1324" t="str">
        <f>T(ESTIMATE!U1069)</f>
        <v/>
      </c>
      <c r="Q1020" s="1324"/>
      <c r="R1020" s="1322"/>
      <c r="S1020" s="1322"/>
      <c r="T1020" s="1322"/>
      <c r="U1020" s="1322"/>
      <c r="V1020" s="1322"/>
      <c r="W1020" s="1322"/>
      <c r="X1020" s="1322"/>
      <c r="Y1020" s="1322"/>
      <c r="Z1020" s="1322"/>
      <c r="AA1020" s="1322"/>
      <c r="AB1020" s="1322"/>
      <c r="AC1020" s="1322"/>
      <c r="AD1020" s="1322"/>
      <c r="AE1020" s="405">
        <f t="shared" si="15"/>
        <v>0</v>
      </c>
    </row>
    <row r="1021" spans="3:31" ht="18" hidden="1" customHeight="1">
      <c r="C1021" s="1323" t="str">
        <f>T(ESTIMATE!B1070)</f>
        <v/>
      </c>
      <c r="D1021" s="1323" t="e">
        <f>T(#REF!)</f>
        <v>#REF!</v>
      </c>
      <c r="E1021" s="1323" t="e">
        <f>T(#REF!)</f>
        <v>#REF!</v>
      </c>
      <c r="F1021" s="1323" t="e">
        <f>T(#REF!)</f>
        <v>#REF!</v>
      </c>
      <c r="G1021" s="1323" t="e">
        <f>T(#REF!)</f>
        <v>#REF!</v>
      </c>
      <c r="H1021" s="1323"/>
      <c r="I1021" s="1323"/>
      <c r="J1021" s="1323" t="e">
        <f>T(#REF!)</f>
        <v>#REF!</v>
      </c>
      <c r="K1021" s="1323" t="e">
        <f>T(#REF!)</f>
        <v>#REF!</v>
      </c>
      <c r="L1021" s="1323" t="e">
        <f>T(#REF!)</f>
        <v>#REF!</v>
      </c>
      <c r="M1021" s="1323" t="e">
        <f>T(#REF!)</f>
        <v>#REF!</v>
      </c>
      <c r="N1021" s="1324">
        <f>ESTIMATE!R1070</f>
        <v>0</v>
      </c>
      <c r="O1021" s="1324"/>
      <c r="P1021" s="1324" t="str">
        <f>T(ESTIMATE!U1070)</f>
        <v/>
      </c>
      <c r="Q1021" s="1324"/>
      <c r="R1021" s="1322"/>
      <c r="S1021" s="1322"/>
      <c r="T1021" s="1322"/>
      <c r="U1021" s="1322"/>
      <c r="V1021" s="1322"/>
      <c r="W1021" s="1322"/>
      <c r="X1021" s="1322"/>
      <c r="Y1021" s="1322"/>
      <c r="Z1021" s="1322"/>
      <c r="AA1021" s="1322"/>
      <c r="AB1021" s="1322"/>
      <c r="AC1021" s="1322"/>
      <c r="AD1021" s="1322"/>
      <c r="AE1021" s="405">
        <f t="shared" si="15"/>
        <v>0</v>
      </c>
    </row>
    <row r="1022" spans="3:31" ht="18" hidden="1" customHeight="1">
      <c r="C1022" s="1323" t="str">
        <f>T(ESTIMATE!B1071)</f>
        <v/>
      </c>
      <c r="D1022" s="1323" t="e">
        <f>T(#REF!)</f>
        <v>#REF!</v>
      </c>
      <c r="E1022" s="1323" t="e">
        <f>T(#REF!)</f>
        <v>#REF!</v>
      </c>
      <c r="F1022" s="1323" t="e">
        <f>T(#REF!)</f>
        <v>#REF!</v>
      </c>
      <c r="G1022" s="1323" t="e">
        <f>T(#REF!)</f>
        <v>#REF!</v>
      </c>
      <c r="H1022" s="1323"/>
      <c r="I1022" s="1323"/>
      <c r="J1022" s="1323" t="e">
        <f>T(#REF!)</f>
        <v>#REF!</v>
      </c>
      <c r="K1022" s="1323" t="e">
        <f>T(#REF!)</f>
        <v>#REF!</v>
      </c>
      <c r="L1022" s="1323" t="e">
        <f>T(#REF!)</f>
        <v>#REF!</v>
      </c>
      <c r="M1022" s="1323" t="e">
        <f>T(#REF!)</f>
        <v>#REF!</v>
      </c>
      <c r="N1022" s="1324">
        <f>ESTIMATE!R1071</f>
        <v>0</v>
      </c>
      <c r="O1022" s="1324"/>
      <c r="P1022" s="1324" t="str">
        <f>T(ESTIMATE!U1071)</f>
        <v/>
      </c>
      <c r="Q1022" s="1324"/>
      <c r="R1022" s="1322"/>
      <c r="S1022" s="1322"/>
      <c r="T1022" s="1322"/>
      <c r="U1022" s="1322"/>
      <c r="V1022" s="1322"/>
      <c r="W1022" s="1322"/>
      <c r="X1022" s="1322"/>
      <c r="Y1022" s="1322"/>
      <c r="Z1022" s="1322"/>
      <c r="AA1022" s="1322"/>
      <c r="AB1022" s="1322"/>
      <c r="AC1022" s="1322"/>
      <c r="AD1022" s="1322"/>
      <c r="AE1022" s="405">
        <f t="shared" si="15"/>
        <v>0</v>
      </c>
    </row>
    <row r="1023" spans="3:31" ht="18" hidden="1" customHeight="1">
      <c r="C1023" s="1323" t="str">
        <f>T(ESTIMATE!B1072)</f>
        <v/>
      </c>
      <c r="D1023" s="1323" t="e">
        <f>T(#REF!)</f>
        <v>#REF!</v>
      </c>
      <c r="E1023" s="1323" t="e">
        <f>T(#REF!)</f>
        <v>#REF!</v>
      </c>
      <c r="F1023" s="1323" t="e">
        <f>T(#REF!)</f>
        <v>#REF!</v>
      </c>
      <c r="G1023" s="1323" t="e">
        <f>T(#REF!)</f>
        <v>#REF!</v>
      </c>
      <c r="H1023" s="1323"/>
      <c r="I1023" s="1323"/>
      <c r="J1023" s="1323" t="e">
        <f>T(#REF!)</f>
        <v>#REF!</v>
      </c>
      <c r="K1023" s="1323" t="e">
        <f>T(#REF!)</f>
        <v>#REF!</v>
      </c>
      <c r="L1023" s="1323" t="e">
        <f>T(#REF!)</f>
        <v>#REF!</v>
      </c>
      <c r="M1023" s="1323" t="e">
        <f>T(#REF!)</f>
        <v>#REF!</v>
      </c>
      <c r="N1023" s="1324">
        <f>ESTIMATE!R1072</f>
        <v>0</v>
      </c>
      <c r="O1023" s="1324"/>
      <c r="P1023" s="1324" t="str">
        <f>T(ESTIMATE!U1072)</f>
        <v/>
      </c>
      <c r="Q1023" s="1324"/>
      <c r="R1023" s="1322"/>
      <c r="S1023" s="1322"/>
      <c r="T1023" s="1322"/>
      <c r="U1023" s="1322"/>
      <c r="V1023" s="1322"/>
      <c r="W1023" s="1322"/>
      <c r="X1023" s="1322"/>
      <c r="Y1023" s="1322"/>
      <c r="Z1023" s="1322"/>
      <c r="AA1023" s="1322"/>
      <c r="AB1023" s="1322"/>
      <c r="AC1023" s="1322"/>
      <c r="AD1023" s="1322"/>
      <c r="AE1023" s="405">
        <f t="shared" si="15"/>
        <v>0</v>
      </c>
    </row>
    <row r="1024" spans="3:31" ht="18" hidden="1" customHeight="1">
      <c r="C1024" s="1323" t="str">
        <f>T(ESTIMATE!B1073)</f>
        <v/>
      </c>
      <c r="D1024" s="1323" t="e">
        <f>T(#REF!)</f>
        <v>#REF!</v>
      </c>
      <c r="E1024" s="1323" t="e">
        <f>T(#REF!)</f>
        <v>#REF!</v>
      </c>
      <c r="F1024" s="1323" t="e">
        <f>T(#REF!)</f>
        <v>#REF!</v>
      </c>
      <c r="G1024" s="1323" t="e">
        <f>T(#REF!)</f>
        <v>#REF!</v>
      </c>
      <c r="H1024" s="1323"/>
      <c r="I1024" s="1323"/>
      <c r="J1024" s="1323" t="e">
        <f>T(#REF!)</f>
        <v>#REF!</v>
      </c>
      <c r="K1024" s="1323" t="e">
        <f>T(#REF!)</f>
        <v>#REF!</v>
      </c>
      <c r="L1024" s="1323" t="e">
        <f>T(#REF!)</f>
        <v>#REF!</v>
      </c>
      <c r="M1024" s="1323" t="e">
        <f>T(#REF!)</f>
        <v>#REF!</v>
      </c>
      <c r="N1024" s="1324">
        <f>ESTIMATE!R1073</f>
        <v>0</v>
      </c>
      <c r="O1024" s="1324"/>
      <c r="P1024" s="1324" t="str">
        <f>T(ESTIMATE!U1073)</f>
        <v/>
      </c>
      <c r="Q1024" s="1324"/>
      <c r="R1024" s="1322"/>
      <c r="S1024" s="1322"/>
      <c r="T1024" s="1322"/>
      <c r="U1024" s="1322"/>
      <c r="V1024" s="1322"/>
      <c r="W1024" s="1322"/>
      <c r="X1024" s="1322"/>
      <c r="Y1024" s="1322"/>
      <c r="Z1024" s="1322"/>
      <c r="AA1024" s="1322"/>
      <c r="AB1024" s="1322"/>
      <c r="AC1024" s="1322"/>
      <c r="AD1024" s="1322"/>
      <c r="AE1024" s="405">
        <f t="shared" si="15"/>
        <v>0</v>
      </c>
    </row>
    <row r="1025" spans="3:31" ht="18" hidden="1" customHeight="1">
      <c r="C1025" s="1323" t="str">
        <f>T(ESTIMATE!B1074)</f>
        <v/>
      </c>
      <c r="D1025" s="1323" t="e">
        <f>T(#REF!)</f>
        <v>#REF!</v>
      </c>
      <c r="E1025" s="1323" t="e">
        <f>T(#REF!)</f>
        <v>#REF!</v>
      </c>
      <c r="F1025" s="1323" t="e">
        <f>T(#REF!)</f>
        <v>#REF!</v>
      </c>
      <c r="G1025" s="1323" t="e">
        <f>T(#REF!)</f>
        <v>#REF!</v>
      </c>
      <c r="H1025" s="1323"/>
      <c r="I1025" s="1323"/>
      <c r="J1025" s="1323" t="e">
        <f>T(#REF!)</f>
        <v>#REF!</v>
      </c>
      <c r="K1025" s="1323" t="e">
        <f>T(#REF!)</f>
        <v>#REF!</v>
      </c>
      <c r="L1025" s="1323" t="e">
        <f>T(#REF!)</f>
        <v>#REF!</v>
      </c>
      <c r="M1025" s="1323" t="e">
        <f>T(#REF!)</f>
        <v>#REF!</v>
      </c>
      <c r="N1025" s="1324">
        <f>ESTIMATE!R1074</f>
        <v>0</v>
      </c>
      <c r="O1025" s="1324"/>
      <c r="P1025" s="1324" t="str">
        <f>T(ESTIMATE!U1074)</f>
        <v/>
      </c>
      <c r="Q1025" s="1324"/>
      <c r="R1025" s="1322"/>
      <c r="S1025" s="1322"/>
      <c r="T1025" s="1322"/>
      <c r="U1025" s="1322"/>
      <c r="V1025" s="1322"/>
      <c r="W1025" s="1322"/>
      <c r="X1025" s="1322"/>
      <c r="Y1025" s="1322"/>
      <c r="Z1025" s="1322"/>
      <c r="AA1025" s="1322"/>
      <c r="AB1025" s="1322"/>
      <c r="AC1025" s="1322"/>
      <c r="AD1025" s="1322"/>
      <c r="AE1025" s="405">
        <f t="shared" si="15"/>
        <v>0</v>
      </c>
    </row>
    <row r="1026" spans="3:31" ht="18" hidden="1" customHeight="1">
      <c r="C1026" s="1323" t="str">
        <f>T(ESTIMATE!B1075)</f>
        <v/>
      </c>
      <c r="D1026" s="1323" t="e">
        <f>T(#REF!)</f>
        <v>#REF!</v>
      </c>
      <c r="E1026" s="1323" t="e">
        <f>T(#REF!)</f>
        <v>#REF!</v>
      </c>
      <c r="F1026" s="1323" t="e">
        <f>T(#REF!)</f>
        <v>#REF!</v>
      </c>
      <c r="G1026" s="1323" t="e">
        <f>T(#REF!)</f>
        <v>#REF!</v>
      </c>
      <c r="H1026" s="1323"/>
      <c r="I1026" s="1323"/>
      <c r="J1026" s="1323" t="e">
        <f>T(#REF!)</f>
        <v>#REF!</v>
      </c>
      <c r="K1026" s="1323" t="e">
        <f>T(#REF!)</f>
        <v>#REF!</v>
      </c>
      <c r="L1026" s="1323" t="e">
        <f>T(#REF!)</f>
        <v>#REF!</v>
      </c>
      <c r="M1026" s="1323" t="e">
        <f>T(#REF!)</f>
        <v>#REF!</v>
      </c>
      <c r="N1026" s="1324">
        <f>ESTIMATE!R1075</f>
        <v>0</v>
      </c>
      <c r="O1026" s="1324"/>
      <c r="P1026" s="1324" t="str">
        <f>T(ESTIMATE!U1075)</f>
        <v/>
      </c>
      <c r="Q1026" s="1324"/>
      <c r="R1026" s="1322"/>
      <c r="S1026" s="1322"/>
      <c r="T1026" s="1322"/>
      <c r="U1026" s="1322"/>
      <c r="V1026" s="1322"/>
      <c r="W1026" s="1322"/>
      <c r="X1026" s="1322"/>
      <c r="Y1026" s="1322"/>
      <c r="Z1026" s="1322"/>
      <c r="AA1026" s="1322"/>
      <c r="AB1026" s="1322"/>
      <c r="AC1026" s="1322"/>
      <c r="AD1026" s="1322"/>
      <c r="AE1026" s="405">
        <f t="shared" si="15"/>
        <v>0</v>
      </c>
    </row>
    <row r="1027" spans="3:31" ht="18" hidden="1" customHeight="1">
      <c r="C1027" s="1323" t="str">
        <f>T(ESTIMATE!B1076)</f>
        <v/>
      </c>
      <c r="D1027" s="1323" t="e">
        <f>T(#REF!)</f>
        <v>#REF!</v>
      </c>
      <c r="E1027" s="1323" t="e">
        <f>T(#REF!)</f>
        <v>#REF!</v>
      </c>
      <c r="F1027" s="1323" t="e">
        <f>T(#REF!)</f>
        <v>#REF!</v>
      </c>
      <c r="G1027" s="1323" t="e">
        <f>T(#REF!)</f>
        <v>#REF!</v>
      </c>
      <c r="H1027" s="1323"/>
      <c r="I1027" s="1323"/>
      <c r="J1027" s="1323" t="e">
        <f>T(#REF!)</f>
        <v>#REF!</v>
      </c>
      <c r="K1027" s="1323" t="e">
        <f>T(#REF!)</f>
        <v>#REF!</v>
      </c>
      <c r="L1027" s="1323" t="e">
        <f>T(#REF!)</f>
        <v>#REF!</v>
      </c>
      <c r="M1027" s="1323" t="e">
        <f>T(#REF!)</f>
        <v>#REF!</v>
      </c>
      <c r="N1027" s="1324">
        <f>ESTIMATE!R1076</f>
        <v>0</v>
      </c>
      <c r="O1027" s="1324"/>
      <c r="P1027" s="1324" t="str">
        <f>T(ESTIMATE!U1076)</f>
        <v/>
      </c>
      <c r="Q1027" s="1324"/>
      <c r="R1027" s="1322"/>
      <c r="S1027" s="1322"/>
      <c r="T1027" s="1322"/>
      <c r="U1027" s="1322"/>
      <c r="V1027" s="1322"/>
      <c r="W1027" s="1322"/>
      <c r="X1027" s="1322"/>
      <c r="Y1027" s="1322"/>
      <c r="Z1027" s="1322"/>
      <c r="AA1027" s="1322"/>
      <c r="AB1027" s="1322"/>
      <c r="AC1027" s="1322"/>
      <c r="AD1027" s="1322"/>
      <c r="AE1027" s="405">
        <f t="shared" si="15"/>
        <v>0</v>
      </c>
    </row>
    <row r="1028" spans="3:31" ht="18" hidden="1" customHeight="1">
      <c r="C1028" s="1323" t="str">
        <f>T(ESTIMATE!B1077)</f>
        <v/>
      </c>
      <c r="D1028" s="1323" t="e">
        <f>T(#REF!)</f>
        <v>#REF!</v>
      </c>
      <c r="E1028" s="1323" t="e">
        <f>T(#REF!)</f>
        <v>#REF!</v>
      </c>
      <c r="F1028" s="1323" t="e">
        <f>T(#REF!)</f>
        <v>#REF!</v>
      </c>
      <c r="G1028" s="1323" t="e">
        <f>T(#REF!)</f>
        <v>#REF!</v>
      </c>
      <c r="H1028" s="1323"/>
      <c r="I1028" s="1323"/>
      <c r="J1028" s="1323" t="e">
        <f>T(#REF!)</f>
        <v>#REF!</v>
      </c>
      <c r="K1028" s="1323" t="e">
        <f>T(#REF!)</f>
        <v>#REF!</v>
      </c>
      <c r="L1028" s="1323" t="e">
        <f>T(#REF!)</f>
        <v>#REF!</v>
      </c>
      <c r="M1028" s="1323" t="e">
        <f>T(#REF!)</f>
        <v>#REF!</v>
      </c>
      <c r="N1028" s="1324">
        <f>ESTIMATE!R1077</f>
        <v>0</v>
      </c>
      <c r="O1028" s="1324"/>
      <c r="P1028" s="1324" t="str">
        <f>T(ESTIMATE!U1077)</f>
        <v/>
      </c>
      <c r="Q1028" s="1324"/>
      <c r="R1028" s="1322"/>
      <c r="S1028" s="1322"/>
      <c r="T1028" s="1322"/>
      <c r="U1028" s="1322"/>
      <c r="V1028" s="1322"/>
      <c r="W1028" s="1322"/>
      <c r="X1028" s="1322"/>
      <c r="Y1028" s="1322"/>
      <c r="Z1028" s="1322"/>
      <c r="AA1028" s="1322"/>
      <c r="AB1028" s="1322"/>
      <c r="AC1028" s="1322"/>
      <c r="AD1028" s="1322"/>
      <c r="AE1028" s="405">
        <f t="shared" si="15"/>
        <v>0</v>
      </c>
    </row>
    <row r="1029" spans="3:31" ht="18" hidden="1" customHeight="1">
      <c r="C1029" s="1323" t="str">
        <f>T(ESTIMATE!B1078)</f>
        <v/>
      </c>
      <c r="D1029" s="1323" t="e">
        <f>T(#REF!)</f>
        <v>#REF!</v>
      </c>
      <c r="E1029" s="1323" t="e">
        <f>T(#REF!)</f>
        <v>#REF!</v>
      </c>
      <c r="F1029" s="1323" t="e">
        <f>T(#REF!)</f>
        <v>#REF!</v>
      </c>
      <c r="G1029" s="1323" t="e">
        <f>T(#REF!)</f>
        <v>#REF!</v>
      </c>
      <c r="H1029" s="1323"/>
      <c r="I1029" s="1323"/>
      <c r="J1029" s="1323" t="e">
        <f>T(#REF!)</f>
        <v>#REF!</v>
      </c>
      <c r="K1029" s="1323" t="e">
        <f>T(#REF!)</f>
        <v>#REF!</v>
      </c>
      <c r="L1029" s="1323" t="e">
        <f>T(#REF!)</f>
        <v>#REF!</v>
      </c>
      <c r="M1029" s="1323" t="e">
        <f>T(#REF!)</f>
        <v>#REF!</v>
      </c>
      <c r="N1029" s="1324">
        <f>ESTIMATE!R1078</f>
        <v>0</v>
      </c>
      <c r="O1029" s="1324"/>
      <c r="P1029" s="1324" t="str">
        <f>T(ESTIMATE!U1078)</f>
        <v/>
      </c>
      <c r="Q1029" s="1324"/>
      <c r="R1029" s="1322"/>
      <c r="S1029" s="1322"/>
      <c r="T1029" s="1322"/>
      <c r="U1029" s="1322"/>
      <c r="V1029" s="1322"/>
      <c r="W1029" s="1322"/>
      <c r="X1029" s="1322"/>
      <c r="Y1029" s="1322"/>
      <c r="Z1029" s="1322"/>
      <c r="AA1029" s="1322"/>
      <c r="AB1029" s="1322"/>
      <c r="AC1029" s="1322"/>
      <c r="AD1029" s="1322"/>
      <c r="AE1029" s="405">
        <f t="shared" si="15"/>
        <v>0</v>
      </c>
    </row>
    <row r="1030" spans="3:31" ht="18" hidden="1" customHeight="1">
      <c r="C1030" s="1323" t="str">
        <f>T(ESTIMATE!B1079)</f>
        <v/>
      </c>
      <c r="D1030" s="1323" t="e">
        <f>T(#REF!)</f>
        <v>#REF!</v>
      </c>
      <c r="E1030" s="1323" t="e">
        <f>T(#REF!)</f>
        <v>#REF!</v>
      </c>
      <c r="F1030" s="1323" t="e">
        <f>T(#REF!)</f>
        <v>#REF!</v>
      </c>
      <c r="G1030" s="1323" t="e">
        <f>T(#REF!)</f>
        <v>#REF!</v>
      </c>
      <c r="H1030" s="1323"/>
      <c r="I1030" s="1323"/>
      <c r="J1030" s="1323" t="e">
        <f>T(#REF!)</f>
        <v>#REF!</v>
      </c>
      <c r="K1030" s="1323" t="e">
        <f>T(#REF!)</f>
        <v>#REF!</v>
      </c>
      <c r="L1030" s="1323" t="e">
        <f>T(#REF!)</f>
        <v>#REF!</v>
      </c>
      <c r="M1030" s="1323" t="e">
        <f>T(#REF!)</f>
        <v>#REF!</v>
      </c>
      <c r="N1030" s="1324">
        <f>ESTIMATE!R1079</f>
        <v>0</v>
      </c>
      <c r="O1030" s="1324"/>
      <c r="P1030" s="1324" t="str">
        <f>T(ESTIMATE!U1079)</f>
        <v/>
      </c>
      <c r="Q1030" s="1324"/>
      <c r="R1030" s="1322"/>
      <c r="S1030" s="1322"/>
      <c r="T1030" s="1322"/>
      <c r="U1030" s="1322"/>
      <c r="V1030" s="1322"/>
      <c r="W1030" s="1322"/>
      <c r="X1030" s="1322"/>
      <c r="Y1030" s="1322"/>
      <c r="Z1030" s="1322"/>
      <c r="AA1030" s="1322"/>
      <c r="AB1030" s="1322"/>
      <c r="AC1030" s="1322"/>
      <c r="AD1030" s="1322"/>
      <c r="AE1030" s="405">
        <f t="shared" si="15"/>
        <v>0</v>
      </c>
    </row>
    <row r="1031" spans="3:31" ht="18" hidden="1" customHeight="1">
      <c r="C1031" s="1323" t="str">
        <f>T(ESTIMATE!B1080)</f>
        <v/>
      </c>
      <c r="D1031" s="1323" t="e">
        <f>T(#REF!)</f>
        <v>#REF!</v>
      </c>
      <c r="E1031" s="1323" t="e">
        <f>T(#REF!)</f>
        <v>#REF!</v>
      </c>
      <c r="F1031" s="1323" t="e">
        <f>T(#REF!)</f>
        <v>#REF!</v>
      </c>
      <c r="G1031" s="1323" t="e">
        <f>T(#REF!)</f>
        <v>#REF!</v>
      </c>
      <c r="H1031" s="1323"/>
      <c r="I1031" s="1323"/>
      <c r="J1031" s="1323" t="e">
        <f>T(#REF!)</f>
        <v>#REF!</v>
      </c>
      <c r="K1031" s="1323" t="e">
        <f>T(#REF!)</f>
        <v>#REF!</v>
      </c>
      <c r="L1031" s="1323" t="e">
        <f>T(#REF!)</f>
        <v>#REF!</v>
      </c>
      <c r="M1031" s="1323" t="e">
        <f>T(#REF!)</f>
        <v>#REF!</v>
      </c>
      <c r="N1031" s="1324">
        <f>ESTIMATE!R1080</f>
        <v>0</v>
      </c>
      <c r="O1031" s="1324"/>
      <c r="P1031" s="1324" t="str">
        <f>T(ESTIMATE!U1080)</f>
        <v/>
      </c>
      <c r="Q1031" s="1324"/>
      <c r="R1031" s="1322"/>
      <c r="S1031" s="1322"/>
      <c r="T1031" s="1322"/>
      <c r="U1031" s="1322"/>
      <c r="V1031" s="1322"/>
      <c r="W1031" s="1322"/>
      <c r="X1031" s="1322"/>
      <c r="Y1031" s="1322"/>
      <c r="Z1031" s="1322"/>
      <c r="AA1031" s="1322"/>
      <c r="AB1031" s="1322"/>
      <c r="AC1031" s="1322"/>
      <c r="AD1031" s="1322"/>
      <c r="AE1031" s="405">
        <f t="shared" si="15"/>
        <v>0</v>
      </c>
    </row>
    <row r="1032" spans="3:31" ht="18" hidden="1" customHeight="1">
      <c r="C1032" s="1323" t="str">
        <f>T(ESTIMATE!B1081)</f>
        <v/>
      </c>
      <c r="D1032" s="1323" t="e">
        <f>T(#REF!)</f>
        <v>#REF!</v>
      </c>
      <c r="E1032" s="1323" t="e">
        <f>T(#REF!)</f>
        <v>#REF!</v>
      </c>
      <c r="F1032" s="1323" t="e">
        <f>T(#REF!)</f>
        <v>#REF!</v>
      </c>
      <c r="G1032" s="1323" t="e">
        <f>T(#REF!)</f>
        <v>#REF!</v>
      </c>
      <c r="H1032" s="1323"/>
      <c r="I1032" s="1323"/>
      <c r="J1032" s="1323" t="e">
        <f>T(#REF!)</f>
        <v>#REF!</v>
      </c>
      <c r="K1032" s="1323" t="e">
        <f>T(#REF!)</f>
        <v>#REF!</v>
      </c>
      <c r="L1032" s="1323" t="e">
        <f>T(#REF!)</f>
        <v>#REF!</v>
      </c>
      <c r="M1032" s="1323" t="e">
        <f>T(#REF!)</f>
        <v>#REF!</v>
      </c>
      <c r="N1032" s="1324">
        <f>ESTIMATE!R1081</f>
        <v>0</v>
      </c>
      <c r="O1032" s="1324"/>
      <c r="P1032" s="1324" t="str">
        <f>T(ESTIMATE!U1081)</f>
        <v/>
      </c>
      <c r="Q1032" s="1324"/>
      <c r="R1032" s="1322"/>
      <c r="S1032" s="1322"/>
      <c r="T1032" s="1322"/>
      <c r="U1032" s="1322"/>
      <c r="V1032" s="1322"/>
      <c r="W1032" s="1322"/>
      <c r="X1032" s="1322"/>
      <c r="Y1032" s="1322"/>
      <c r="Z1032" s="1322"/>
      <c r="AA1032" s="1322"/>
      <c r="AB1032" s="1322"/>
      <c r="AC1032" s="1322"/>
      <c r="AD1032" s="1322"/>
      <c r="AE1032" s="405">
        <f t="shared" si="15"/>
        <v>0</v>
      </c>
    </row>
    <row r="1033" spans="3:31" ht="18" hidden="1" customHeight="1">
      <c r="C1033" s="1323" t="str">
        <f>T(ESTIMATE!B1082)</f>
        <v/>
      </c>
      <c r="D1033" s="1323" t="e">
        <f>T(#REF!)</f>
        <v>#REF!</v>
      </c>
      <c r="E1033" s="1323" t="e">
        <f>T(#REF!)</f>
        <v>#REF!</v>
      </c>
      <c r="F1033" s="1323" t="e">
        <f>T(#REF!)</f>
        <v>#REF!</v>
      </c>
      <c r="G1033" s="1323" t="e">
        <f>T(#REF!)</f>
        <v>#REF!</v>
      </c>
      <c r="H1033" s="1323"/>
      <c r="I1033" s="1323"/>
      <c r="J1033" s="1323" t="e">
        <f>T(#REF!)</f>
        <v>#REF!</v>
      </c>
      <c r="K1033" s="1323" t="e">
        <f>T(#REF!)</f>
        <v>#REF!</v>
      </c>
      <c r="L1033" s="1323" t="e">
        <f>T(#REF!)</f>
        <v>#REF!</v>
      </c>
      <c r="M1033" s="1323" t="e">
        <f>T(#REF!)</f>
        <v>#REF!</v>
      </c>
      <c r="N1033" s="1324">
        <f>ESTIMATE!R1082</f>
        <v>0</v>
      </c>
      <c r="O1033" s="1324"/>
      <c r="P1033" s="1324" t="str">
        <f>T(ESTIMATE!U1082)</f>
        <v/>
      </c>
      <c r="Q1033" s="1324"/>
      <c r="R1033" s="1322"/>
      <c r="S1033" s="1322"/>
      <c r="T1033" s="1322"/>
      <c r="U1033" s="1322"/>
      <c r="V1033" s="1322"/>
      <c r="W1033" s="1322"/>
      <c r="X1033" s="1322"/>
      <c r="Y1033" s="1322"/>
      <c r="Z1033" s="1322"/>
      <c r="AA1033" s="1322"/>
      <c r="AB1033" s="1322"/>
      <c r="AC1033" s="1322"/>
      <c r="AD1033" s="1322"/>
      <c r="AE1033" s="405">
        <f t="shared" si="15"/>
        <v>0</v>
      </c>
    </row>
    <row r="1034" spans="3:31" ht="18" hidden="1" customHeight="1">
      <c r="C1034" s="1323" t="str">
        <f>T(ESTIMATE!B1083)</f>
        <v/>
      </c>
      <c r="D1034" s="1323" t="e">
        <f>T(#REF!)</f>
        <v>#REF!</v>
      </c>
      <c r="E1034" s="1323" t="e">
        <f>T(#REF!)</f>
        <v>#REF!</v>
      </c>
      <c r="F1034" s="1323" t="e">
        <f>T(#REF!)</f>
        <v>#REF!</v>
      </c>
      <c r="G1034" s="1323" t="e">
        <f>T(#REF!)</f>
        <v>#REF!</v>
      </c>
      <c r="H1034" s="1323"/>
      <c r="I1034" s="1323"/>
      <c r="J1034" s="1323" t="e">
        <f>T(#REF!)</f>
        <v>#REF!</v>
      </c>
      <c r="K1034" s="1323" t="e">
        <f>T(#REF!)</f>
        <v>#REF!</v>
      </c>
      <c r="L1034" s="1323" t="e">
        <f>T(#REF!)</f>
        <v>#REF!</v>
      </c>
      <c r="M1034" s="1323" t="e">
        <f>T(#REF!)</f>
        <v>#REF!</v>
      </c>
      <c r="N1034" s="1324">
        <f>ESTIMATE!R1083</f>
        <v>0</v>
      </c>
      <c r="O1034" s="1324"/>
      <c r="P1034" s="1324" t="str">
        <f>T(ESTIMATE!U1083)</f>
        <v/>
      </c>
      <c r="Q1034" s="1324"/>
      <c r="R1034" s="1322"/>
      <c r="S1034" s="1322"/>
      <c r="T1034" s="1322"/>
      <c r="U1034" s="1322"/>
      <c r="V1034" s="1322"/>
      <c r="W1034" s="1322"/>
      <c r="X1034" s="1322"/>
      <c r="Y1034" s="1322"/>
      <c r="Z1034" s="1322"/>
      <c r="AA1034" s="1322"/>
      <c r="AB1034" s="1322"/>
      <c r="AC1034" s="1322"/>
      <c r="AD1034" s="1322"/>
      <c r="AE1034" s="405">
        <f t="shared" si="15"/>
        <v>0</v>
      </c>
    </row>
    <row r="1035" spans="3:31" ht="18" hidden="1" customHeight="1">
      <c r="C1035" s="1323" t="str">
        <f>T(ESTIMATE!B1084)</f>
        <v/>
      </c>
      <c r="D1035" s="1323" t="e">
        <f>T(#REF!)</f>
        <v>#REF!</v>
      </c>
      <c r="E1035" s="1323" t="e">
        <f>T(#REF!)</f>
        <v>#REF!</v>
      </c>
      <c r="F1035" s="1323" t="e">
        <f>T(#REF!)</f>
        <v>#REF!</v>
      </c>
      <c r="G1035" s="1323" t="e">
        <f>T(#REF!)</f>
        <v>#REF!</v>
      </c>
      <c r="H1035" s="1323"/>
      <c r="I1035" s="1323"/>
      <c r="J1035" s="1323" t="e">
        <f>T(#REF!)</f>
        <v>#REF!</v>
      </c>
      <c r="K1035" s="1323" t="e">
        <f>T(#REF!)</f>
        <v>#REF!</v>
      </c>
      <c r="L1035" s="1323" t="e">
        <f>T(#REF!)</f>
        <v>#REF!</v>
      </c>
      <c r="M1035" s="1323" t="e">
        <f>T(#REF!)</f>
        <v>#REF!</v>
      </c>
      <c r="N1035" s="1324">
        <f>ESTIMATE!R1084</f>
        <v>0</v>
      </c>
      <c r="O1035" s="1324"/>
      <c r="P1035" s="1324" t="str">
        <f>T(ESTIMATE!U1084)</f>
        <v/>
      </c>
      <c r="Q1035" s="1324"/>
      <c r="R1035" s="1322"/>
      <c r="S1035" s="1322"/>
      <c r="T1035" s="1322"/>
      <c r="U1035" s="1322"/>
      <c r="V1035" s="1322"/>
      <c r="W1035" s="1322"/>
      <c r="X1035" s="1322"/>
      <c r="Y1035" s="1322"/>
      <c r="Z1035" s="1322"/>
      <c r="AA1035" s="1322"/>
      <c r="AB1035" s="1322"/>
      <c r="AC1035" s="1322"/>
      <c r="AD1035" s="1322"/>
      <c r="AE1035" s="405">
        <f t="shared" si="15"/>
        <v>0</v>
      </c>
    </row>
    <row r="1036" spans="3:31" ht="18" hidden="1" customHeight="1">
      <c r="C1036" s="1325" t="str">
        <f>T(ESTIMATE!B1085)</f>
        <v/>
      </c>
      <c r="D1036" s="1325" t="e">
        <f>T(#REF!)</f>
        <v>#REF!</v>
      </c>
      <c r="E1036" s="1325" t="e">
        <f>T(#REF!)</f>
        <v>#REF!</v>
      </c>
      <c r="F1036" s="1325" t="e">
        <f>T(#REF!)</f>
        <v>#REF!</v>
      </c>
      <c r="G1036" s="1325" t="e">
        <f>T(#REF!)</f>
        <v>#REF!</v>
      </c>
      <c r="H1036" s="1325"/>
      <c r="I1036" s="1325"/>
      <c r="J1036" s="1325" t="e">
        <f>T(#REF!)</f>
        <v>#REF!</v>
      </c>
      <c r="K1036" s="1325" t="e">
        <f>T(#REF!)</f>
        <v>#REF!</v>
      </c>
      <c r="L1036" s="1325" t="e">
        <f>T(#REF!)</f>
        <v>#REF!</v>
      </c>
      <c r="M1036" s="1325" t="e">
        <f>T(#REF!)</f>
        <v>#REF!</v>
      </c>
      <c r="N1036" s="1326">
        <f>ESTIMATE!R1085</f>
        <v>0</v>
      </c>
      <c r="O1036" s="1326"/>
      <c r="P1036" s="1326" t="str">
        <f>T(ESTIMATE!U1085)</f>
        <v/>
      </c>
      <c r="Q1036" s="1326"/>
      <c r="R1036" s="1327"/>
      <c r="S1036" s="1327"/>
      <c r="T1036" s="1327"/>
      <c r="U1036" s="1327"/>
      <c r="V1036" s="1327"/>
      <c r="W1036" s="1327"/>
      <c r="X1036" s="1327"/>
      <c r="Y1036" s="1327"/>
      <c r="Z1036" s="1327"/>
      <c r="AA1036" s="1327"/>
      <c r="AB1036" s="1327"/>
      <c r="AC1036" s="1327"/>
      <c r="AD1036" s="1327"/>
      <c r="AE1036" s="405">
        <f t="shared" si="15"/>
        <v>0</v>
      </c>
    </row>
    <row r="1037" spans="3:31" ht="18" hidden="1" customHeight="1">
      <c r="C1037" s="598"/>
      <c r="D1037" s="599"/>
      <c r="E1037" s="599"/>
      <c r="F1037" s="599"/>
      <c r="G1037" s="599"/>
      <c r="H1037" s="599"/>
      <c r="I1037" s="599"/>
      <c r="J1037" s="599"/>
      <c r="K1037" s="599"/>
      <c r="L1037" s="599"/>
      <c r="M1037" s="599"/>
      <c r="N1037" s="1357">
        <f>N996</f>
        <v>0</v>
      </c>
      <c r="O1037" s="1357"/>
      <c r="P1037" s="1358"/>
      <c r="Q1037" s="1359"/>
      <c r="R1037" s="600"/>
      <c r="S1037" s="600"/>
      <c r="T1037" s="600"/>
      <c r="U1037" s="600"/>
      <c r="V1037" s="600"/>
      <c r="W1037" s="600"/>
      <c r="X1037" s="600"/>
      <c r="Y1037" s="600"/>
      <c r="Z1037" s="600"/>
      <c r="AA1037" s="600"/>
      <c r="AB1037" s="600"/>
      <c r="AC1037" s="600"/>
      <c r="AD1037" s="601"/>
      <c r="AE1037" s="405">
        <f t="shared" si="15"/>
        <v>0</v>
      </c>
    </row>
    <row r="1038" spans="3:31" ht="22" hidden="1" customHeight="1">
      <c r="C1038" s="1333" t="str">
        <f>T(ESTIMATE!B1090)</f>
        <v>COUNTERTOPS</v>
      </c>
      <c r="D1038" s="1333" t="e">
        <f>T(#REF!)</f>
        <v>#REF!</v>
      </c>
      <c r="E1038" s="1333" t="e">
        <f>T(#REF!)</f>
        <v>#REF!</v>
      </c>
      <c r="F1038" s="1333" t="e">
        <f>T(#REF!)</f>
        <v>#REF!</v>
      </c>
      <c r="G1038" s="1333" t="e">
        <f>T(#REF!)</f>
        <v>#REF!</v>
      </c>
      <c r="H1038" s="1333"/>
      <c r="I1038" s="1333"/>
      <c r="J1038" s="1333" t="e">
        <f>T(#REF!)</f>
        <v>#REF!</v>
      </c>
      <c r="K1038" s="1333" t="e">
        <f>T(#REF!)</f>
        <v>#REF!</v>
      </c>
      <c r="L1038" s="1333" t="e">
        <f>T(#REF!)</f>
        <v>#REF!</v>
      </c>
      <c r="M1038" s="1334" t="e">
        <f>T(#REF!)</f>
        <v>#REF!</v>
      </c>
      <c r="N1038" s="1331">
        <f>SUM(N1039:O1078)</f>
        <v>0</v>
      </c>
      <c r="O1038" s="1332"/>
      <c r="P1038" s="1328"/>
      <c r="Q1038" s="1330"/>
      <c r="R1038" s="1328"/>
      <c r="S1038" s="1329"/>
      <c r="T1038" s="1329"/>
      <c r="U1038" s="1329"/>
      <c r="V1038" s="1329"/>
      <c r="W1038" s="1329"/>
      <c r="X1038" s="1329"/>
      <c r="Y1038" s="1329"/>
      <c r="Z1038" s="1329"/>
      <c r="AA1038" s="1329"/>
      <c r="AB1038" s="1329"/>
      <c r="AC1038" s="1329"/>
      <c r="AD1038" s="1329"/>
      <c r="AE1038" s="405">
        <f t="shared" si="15"/>
        <v>0</v>
      </c>
    </row>
    <row r="1039" spans="3:31" ht="18" hidden="1" customHeight="1">
      <c r="C1039" s="1323" t="str">
        <f>T(ESTIMATE!B1091)</f>
        <v>Countertops Bid/Allowance</v>
      </c>
      <c r="D1039" s="1323" t="e">
        <f>T(#REF!)</f>
        <v>#REF!</v>
      </c>
      <c r="E1039" s="1323" t="e">
        <f>T(#REF!)</f>
        <v>#REF!</v>
      </c>
      <c r="F1039" s="1323" t="e">
        <f>T(#REF!)</f>
        <v>#REF!</v>
      </c>
      <c r="G1039" s="1323" t="e">
        <f>T(#REF!)</f>
        <v>#REF!</v>
      </c>
      <c r="H1039" s="1323"/>
      <c r="I1039" s="1323"/>
      <c r="J1039" s="1323" t="e">
        <f>T(#REF!)</f>
        <v>#REF!</v>
      </c>
      <c r="K1039" s="1323" t="e">
        <f>T(#REF!)</f>
        <v>#REF!</v>
      </c>
      <c r="L1039" s="1323" t="e">
        <f>T(#REF!)</f>
        <v>#REF!</v>
      </c>
      <c r="M1039" s="1323" t="e">
        <f>T(#REF!)</f>
        <v>#REF!</v>
      </c>
      <c r="N1039" s="1324">
        <f>ESTIMATE!R1091</f>
        <v>0</v>
      </c>
      <c r="O1039" s="1324"/>
      <c r="P1039" s="1324" t="str">
        <f>T(ESTIMATE!U1091)</f>
        <v>ls</v>
      </c>
      <c r="Q1039" s="1324"/>
      <c r="R1039" s="1322"/>
      <c r="S1039" s="1322"/>
      <c r="T1039" s="1322"/>
      <c r="U1039" s="1322"/>
      <c r="V1039" s="1322"/>
      <c r="W1039" s="1322"/>
      <c r="X1039" s="1322"/>
      <c r="Y1039" s="1322"/>
      <c r="Z1039" s="1322"/>
      <c r="AA1039" s="1322"/>
      <c r="AB1039" s="1322"/>
      <c r="AC1039" s="1322"/>
      <c r="AD1039" s="1322"/>
      <c r="AE1039" s="405">
        <f t="shared" si="15"/>
        <v>0</v>
      </c>
    </row>
    <row r="1040" spans="3:31" ht="18" hidden="1" customHeight="1">
      <c r="C1040" s="1323" t="str">
        <f>T(ESTIMATE!B1092)</f>
        <v/>
      </c>
      <c r="D1040" s="1323" t="e">
        <f>T(#REF!)</f>
        <v>#REF!</v>
      </c>
      <c r="E1040" s="1323" t="e">
        <f>T(#REF!)</f>
        <v>#REF!</v>
      </c>
      <c r="F1040" s="1323" t="e">
        <f>T(#REF!)</f>
        <v>#REF!</v>
      </c>
      <c r="G1040" s="1323" t="e">
        <f>T(#REF!)</f>
        <v>#REF!</v>
      </c>
      <c r="H1040" s="1323"/>
      <c r="I1040" s="1323"/>
      <c r="J1040" s="1323" t="e">
        <f>T(#REF!)</f>
        <v>#REF!</v>
      </c>
      <c r="K1040" s="1323" t="e">
        <f>T(#REF!)</f>
        <v>#REF!</v>
      </c>
      <c r="L1040" s="1323" t="e">
        <f>T(#REF!)</f>
        <v>#REF!</v>
      </c>
      <c r="M1040" s="1323" t="e">
        <f>T(#REF!)</f>
        <v>#REF!</v>
      </c>
      <c r="N1040" s="1324">
        <f>ESTIMATE!R1092</f>
        <v>0</v>
      </c>
      <c r="O1040" s="1324"/>
      <c r="P1040" s="1324" t="str">
        <f>T(ESTIMATE!U1092)</f>
        <v/>
      </c>
      <c r="Q1040" s="1324"/>
      <c r="R1040" s="1322"/>
      <c r="S1040" s="1322"/>
      <c r="T1040" s="1322"/>
      <c r="U1040" s="1322"/>
      <c r="V1040" s="1322"/>
      <c r="W1040" s="1322"/>
      <c r="X1040" s="1322"/>
      <c r="Y1040" s="1322"/>
      <c r="Z1040" s="1322"/>
      <c r="AA1040" s="1322"/>
      <c r="AB1040" s="1322"/>
      <c r="AC1040" s="1322"/>
      <c r="AD1040" s="1322"/>
      <c r="AE1040" s="405">
        <f t="shared" si="15"/>
        <v>0</v>
      </c>
    </row>
    <row r="1041" spans="3:31" ht="18" hidden="1" customHeight="1">
      <c r="C1041" s="1323" t="str">
        <f>T(ESTIMATE!B1093)</f>
        <v>Kitchen Countertops</v>
      </c>
      <c r="D1041" s="1323" t="e">
        <f>T(#REF!)</f>
        <v>#REF!</v>
      </c>
      <c r="E1041" s="1323" t="e">
        <f>T(#REF!)</f>
        <v>#REF!</v>
      </c>
      <c r="F1041" s="1323" t="e">
        <f>T(#REF!)</f>
        <v>#REF!</v>
      </c>
      <c r="G1041" s="1323" t="e">
        <f>T(#REF!)</f>
        <v>#REF!</v>
      </c>
      <c r="H1041" s="1323"/>
      <c r="I1041" s="1323"/>
      <c r="J1041" s="1323" t="e">
        <f>T(#REF!)</f>
        <v>#REF!</v>
      </c>
      <c r="K1041" s="1323" t="e">
        <f>T(#REF!)</f>
        <v>#REF!</v>
      </c>
      <c r="L1041" s="1323" t="e">
        <f>T(#REF!)</f>
        <v>#REF!</v>
      </c>
      <c r="M1041" s="1323" t="e">
        <f>T(#REF!)</f>
        <v>#REF!</v>
      </c>
      <c r="N1041" s="1324">
        <f>ESTIMATE!R1093</f>
        <v>0</v>
      </c>
      <c r="O1041" s="1324"/>
      <c r="P1041" s="1324" t="str">
        <f>T(ESTIMATE!U1093)</f>
        <v/>
      </c>
      <c r="Q1041" s="1324"/>
      <c r="R1041" s="1322"/>
      <c r="S1041" s="1322"/>
      <c r="T1041" s="1322"/>
      <c r="U1041" s="1322"/>
      <c r="V1041" s="1322"/>
      <c r="W1041" s="1322"/>
      <c r="X1041" s="1322"/>
      <c r="Y1041" s="1322"/>
      <c r="Z1041" s="1322"/>
      <c r="AA1041" s="1322"/>
      <c r="AB1041" s="1322"/>
      <c r="AC1041" s="1322"/>
      <c r="AD1041" s="1322"/>
      <c r="AE1041" s="405">
        <f t="shared" si="15"/>
        <v>0</v>
      </c>
    </row>
    <row r="1042" spans="3:31" ht="18" hidden="1" customHeight="1">
      <c r="C1042" s="1323" t="str">
        <f>T(ESTIMATE!B1094)</f>
        <v>Stone countertops, low end, L+M</v>
      </c>
      <c r="D1042" s="1323" t="e">
        <f>T(#REF!)</f>
        <v>#REF!</v>
      </c>
      <c r="E1042" s="1323" t="e">
        <f>T(#REF!)</f>
        <v>#REF!</v>
      </c>
      <c r="F1042" s="1323" t="e">
        <f>T(#REF!)</f>
        <v>#REF!</v>
      </c>
      <c r="G1042" s="1323" t="e">
        <f>T(#REF!)</f>
        <v>#REF!</v>
      </c>
      <c r="H1042" s="1323"/>
      <c r="I1042" s="1323"/>
      <c r="J1042" s="1323" t="e">
        <f>T(#REF!)</f>
        <v>#REF!</v>
      </c>
      <c r="K1042" s="1323" t="e">
        <f>T(#REF!)</f>
        <v>#REF!</v>
      </c>
      <c r="L1042" s="1323" t="e">
        <f>T(#REF!)</f>
        <v>#REF!</v>
      </c>
      <c r="M1042" s="1323" t="e">
        <f>T(#REF!)</f>
        <v>#REF!</v>
      </c>
      <c r="N1042" s="1324">
        <f>ESTIMATE!R1094</f>
        <v>0</v>
      </c>
      <c r="O1042" s="1324"/>
      <c r="P1042" s="1324" t="str">
        <f>T(ESTIMATE!U1094)</f>
        <v>sf</v>
      </c>
      <c r="Q1042" s="1324"/>
      <c r="R1042" s="1322"/>
      <c r="S1042" s="1322"/>
      <c r="T1042" s="1322"/>
      <c r="U1042" s="1322"/>
      <c r="V1042" s="1322"/>
      <c r="W1042" s="1322"/>
      <c r="X1042" s="1322"/>
      <c r="Y1042" s="1322"/>
      <c r="Z1042" s="1322"/>
      <c r="AA1042" s="1322"/>
      <c r="AB1042" s="1322"/>
      <c r="AC1042" s="1322"/>
      <c r="AD1042" s="1322"/>
      <c r="AE1042" s="405">
        <f t="shared" si="15"/>
        <v>0</v>
      </c>
    </row>
    <row r="1043" spans="3:31" ht="18" hidden="1" customHeight="1">
      <c r="C1043" s="1323" t="str">
        <f>T(ESTIMATE!B1095)</f>
        <v>Stone countertops, high end, L+M</v>
      </c>
      <c r="D1043" s="1323" t="e">
        <f>T(#REF!)</f>
        <v>#REF!</v>
      </c>
      <c r="E1043" s="1323" t="e">
        <f>T(#REF!)</f>
        <v>#REF!</v>
      </c>
      <c r="F1043" s="1323" t="e">
        <f>T(#REF!)</f>
        <v>#REF!</v>
      </c>
      <c r="G1043" s="1323" t="e">
        <f>T(#REF!)</f>
        <v>#REF!</v>
      </c>
      <c r="H1043" s="1323"/>
      <c r="I1043" s="1323"/>
      <c r="J1043" s="1323" t="e">
        <f>T(#REF!)</f>
        <v>#REF!</v>
      </c>
      <c r="K1043" s="1323" t="e">
        <f>T(#REF!)</f>
        <v>#REF!</v>
      </c>
      <c r="L1043" s="1323" t="e">
        <f>T(#REF!)</f>
        <v>#REF!</v>
      </c>
      <c r="M1043" s="1323" t="e">
        <f>T(#REF!)</f>
        <v>#REF!</v>
      </c>
      <c r="N1043" s="1324">
        <f>ESTIMATE!R1095</f>
        <v>0</v>
      </c>
      <c r="O1043" s="1324"/>
      <c r="P1043" s="1324" t="str">
        <f>T(ESTIMATE!U1095)</f>
        <v>sf</v>
      </c>
      <c r="Q1043" s="1324"/>
      <c r="R1043" s="1322"/>
      <c r="S1043" s="1322"/>
      <c r="T1043" s="1322"/>
      <c r="U1043" s="1322"/>
      <c r="V1043" s="1322"/>
      <c r="W1043" s="1322"/>
      <c r="X1043" s="1322"/>
      <c r="Y1043" s="1322"/>
      <c r="Z1043" s="1322"/>
      <c r="AA1043" s="1322"/>
      <c r="AB1043" s="1322"/>
      <c r="AC1043" s="1322"/>
      <c r="AD1043" s="1322"/>
      <c r="AE1043" s="405">
        <f t="shared" si="15"/>
        <v>0</v>
      </c>
    </row>
    <row r="1044" spans="3:31" ht="18" hidden="1" customHeight="1">
      <c r="C1044" s="1323" t="str">
        <f>T(ESTIMATE!B1096)</f>
        <v>Plastic laminate countertops, L+M</v>
      </c>
      <c r="D1044" s="1323" t="e">
        <f>T(#REF!)</f>
        <v>#REF!</v>
      </c>
      <c r="E1044" s="1323" t="e">
        <f>T(#REF!)</f>
        <v>#REF!</v>
      </c>
      <c r="F1044" s="1323" t="e">
        <f>T(#REF!)</f>
        <v>#REF!</v>
      </c>
      <c r="G1044" s="1323" t="e">
        <f>T(#REF!)</f>
        <v>#REF!</v>
      </c>
      <c r="H1044" s="1323"/>
      <c r="I1044" s="1323"/>
      <c r="J1044" s="1323" t="e">
        <f>T(#REF!)</f>
        <v>#REF!</v>
      </c>
      <c r="K1044" s="1323" t="e">
        <f>T(#REF!)</f>
        <v>#REF!</v>
      </c>
      <c r="L1044" s="1323" t="e">
        <f>T(#REF!)</f>
        <v>#REF!</v>
      </c>
      <c r="M1044" s="1323" t="e">
        <f>T(#REF!)</f>
        <v>#REF!</v>
      </c>
      <c r="N1044" s="1324">
        <f>ESTIMATE!R1096</f>
        <v>0</v>
      </c>
      <c r="O1044" s="1324"/>
      <c r="P1044" s="1324" t="str">
        <f>T(ESTIMATE!U1096)</f>
        <v>sf</v>
      </c>
      <c r="Q1044" s="1324"/>
      <c r="R1044" s="1322"/>
      <c r="S1044" s="1322"/>
      <c r="T1044" s="1322"/>
      <c r="U1044" s="1322"/>
      <c r="V1044" s="1322"/>
      <c r="W1044" s="1322"/>
      <c r="X1044" s="1322"/>
      <c r="Y1044" s="1322"/>
      <c r="Z1044" s="1322"/>
      <c r="AA1044" s="1322"/>
      <c r="AB1044" s="1322"/>
      <c r="AC1044" s="1322"/>
      <c r="AD1044" s="1322"/>
      <c r="AE1044" s="405">
        <f t="shared" si="15"/>
        <v>0</v>
      </c>
    </row>
    <row r="1045" spans="3:31" ht="18" hidden="1" customHeight="1">
      <c r="C1045" s="1323" t="str">
        <f>T(ESTIMATE!B1097)</f>
        <v/>
      </c>
      <c r="D1045" s="1323" t="e">
        <f>T(#REF!)</f>
        <v>#REF!</v>
      </c>
      <c r="E1045" s="1323" t="e">
        <f>T(#REF!)</f>
        <v>#REF!</v>
      </c>
      <c r="F1045" s="1323" t="e">
        <f>T(#REF!)</f>
        <v>#REF!</v>
      </c>
      <c r="G1045" s="1323" t="e">
        <f>T(#REF!)</f>
        <v>#REF!</v>
      </c>
      <c r="H1045" s="1323"/>
      <c r="I1045" s="1323"/>
      <c r="J1045" s="1323" t="e">
        <f>T(#REF!)</f>
        <v>#REF!</v>
      </c>
      <c r="K1045" s="1323" t="e">
        <f>T(#REF!)</f>
        <v>#REF!</v>
      </c>
      <c r="L1045" s="1323" t="e">
        <f>T(#REF!)</f>
        <v>#REF!</v>
      </c>
      <c r="M1045" s="1323" t="e">
        <f>T(#REF!)</f>
        <v>#REF!</v>
      </c>
      <c r="N1045" s="1324">
        <f>ESTIMATE!R1097</f>
        <v>0</v>
      </c>
      <c r="O1045" s="1324"/>
      <c r="P1045" s="1324" t="str">
        <f>T(ESTIMATE!U1097)</f>
        <v/>
      </c>
      <c r="Q1045" s="1324"/>
      <c r="R1045" s="1322"/>
      <c r="S1045" s="1322"/>
      <c r="T1045" s="1322"/>
      <c r="U1045" s="1322"/>
      <c r="V1045" s="1322"/>
      <c r="W1045" s="1322"/>
      <c r="X1045" s="1322"/>
      <c r="Y1045" s="1322"/>
      <c r="Z1045" s="1322"/>
      <c r="AA1045" s="1322"/>
      <c r="AB1045" s="1322"/>
      <c r="AC1045" s="1322"/>
      <c r="AD1045" s="1322"/>
      <c r="AE1045" s="405">
        <f t="shared" si="15"/>
        <v>0</v>
      </c>
    </row>
    <row r="1046" spans="3:31" ht="18" hidden="1" customHeight="1">
      <c r="C1046" s="1323" t="str">
        <f>T(ESTIMATE!B1098)</f>
        <v/>
      </c>
      <c r="D1046" s="1323" t="e">
        <f>T(#REF!)</f>
        <v>#REF!</v>
      </c>
      <c r="E1046" s="1323" t="e">
        <f>T(#REF!)</f>
        <v>#REF!</v>
      </c>
      <c r="F1046" s="1323" t="e">
        <f>T(#REF!)</f>
        <v>#REF!</v>
      </c>
      <c r="G1046" s="1323" t="e">
        <f>T(#REF!)</f>
        <v>#REF!</v>
      </c>
      <c r="H1046" s="1323"/>
      <c r="I1046" s="1323"/>
      <c r="J1046" s="1323" t="e">
        <f>T(#REF!)</f>
        <v>#REF!</v>
      </c>
      <c r="K1046" s="1323" t="e">
        <f>T(#REF!)</f>
        <v>#REF!</v>
      </c>
      <c r="L1046" s="1323" t="e">
        <f>T(#REF!)</f>
        <v>#REF!</v>
      </c>
      <c r="M1046" s="1323" t="e">
        <f>T(#REF!)</f>
        <v>#REF!</v>
      </c>
      <c r="N1046" s="1324">
        <f>ESTIMATE!R1098</f>
        <v>0</v>
      </c>
      <c r="O1046" s="1324"/>
      <c r="P1046" s="1324" t="str">
        <f>T(ESTIMATE!U1098)</f>
        <v/>
      </c>
      <c r="Q1046" s="1324"/>
      <c r="R1046" s="1322"/>
      <c r="S1046" s="1322"/>
      <c r="T1046" s="1322"/>
      <c r="U1046" s="1322"/>
      <c r="V1046" s="1322"/>
      <c r="W1046" s="1322"/>
      <c r="X1046" s="1322"/>
      <c r="Y1046" s="1322"/>
      <c r="Z1046" s="1322"/>
      <c r="AA1046" s="1322"/>
      <c r="AB1046" s="1322"/>
      <c r="AC1046" s="1322"/>
      <c r="AD1046" s="1322"/>
      <c r="AE1046" s="405">
        <f t="shared" si="15"/>
        <v>0</v>
      </c>
    </row>
    <row r="1047" spans="3:31" ht="18" hidden="1" customHeight="1">
      <c r="C1047" s="1323" t="str">
        <f>T(ESTIMATE!B1099)</f>
        <v>Bathroom Countertops</v>
      </c>
      <c r="D1047" s="1323" t="e">
        <f>T(#REF!)</f>
        <v>#REF!</v>
      </c>
      <c r="E1047" s="1323" t="e">
        <f>T(#REF!)</f>
        <v>#REF!</v>
      </c>
      <c r="F1047" s="1323" t="e">
        <f>T(#REF!)</f>
        <v>#REF!</v>
      </c>
      <c r="G1047" s="1323" t="e">
        <f>T(#REF!)</f>
        <v>#REF!</v>
      </c>
      <c r="H1047" s="1323"/>
      <c r="I1047" s="1323"/>
      <c r="J1047" s="1323" t="e">
        <f>T(#REF!)</f>
        <v>#REF!</v>
      </c>
      <c r="K1047" s="1323" t="e">
        <f>T(#REF!)</f>
        <v>#REF!</v>
      </c>
      <c r="L1047" s="1323" t="e">
        <f>T(#REF!)</f>
        <v>#REF!</v>
      </c>
      <c r="M1047" s="1323" t="e">
        <f>T(#REF!)</f>
        <v>#REF!</v>
      </c>
      <c r="N1047" s="1324">
        <f>ESTIMATE!R1099</f>
        <v>0</v>
      </c>
      <c r="O1047" s="1324"/>
      <c r="P1047" s="1324" t="str">
        <f>T(ESTIMATE!U1099)</f>
        <v/>
      </c>
      <c r="Q1047" s="1324"/>
      <c r="R1047" s="1322"/>
      <c r="S1047" s="1322"/>
      <c r="T1047" s="1322"/>
      <c r="U1047" s="1322"/>
      <c r="V1047" s="1322"/>
      <c r="W1047" s="1322"/>
      <c r="X1047" s="1322"/>
      <c r="Y1047" s="1322"/>
      <c r="Z1047" s="1322"/>
      <c r="AA1047" s="1322"/>
      <c r="AB1047" s="1322"/>
      <c r="AC1047" s="1322"/>
      <c r="AD1047" s="1322"/>
      <c r="AE1047" s="405">
        <f t="shared" si="15"/>
        <v>0</v>
      </c>
    </row>
    <row r="1048" spans="3:31" ht="18" hidden="1" customHeight="1">
      <c r="C1048" s="1323" t="str">
        <f>T(ESTIMATE!B1100)</f>
        <v>Vanity Countertop, per SF</v>
      </c>
      <c r="D1048" s="1323" t="e">
        <f>T(#REF!)</f>
        <v>#REF!</v>
      </c>
      <c r="E1048" s="1323" t="e">
        <f>T(#REF!)</f>
        <v>#REF!</v>
      </c>
      <c r="F1048" s="1323" t="e">
        <f>T(#REF!)</f>
        <v>#REF!</v>
      </c>
      <c r="G1048" s="1323" t="e">
        <f>T(#REF!)</f>
        <v>#REF!</v>
      </c>
      <c r="H1048" s="1323"/>
      <c r="I1048" s="1323"/>
      <c r="J1048" s="1323" t="e">
        <f>T(#REF!)</f>
        <v>#REF!</v>
      </c>
      <c r="K1048" s="1323" t="e">
        <f>T(#REF!)</f>
        <v>#REF!</v>
      </c>
      <c r="L1048" s="1323" t="e">
        <f>T(#REF!)</f>
        <v>#REF!</v>
      </c>
      <c r="M1048" s="1323" t="e">
        <f>T(#REF!)</f>
        <v>#REF!</v>
      </c>
      <c r="N1048" s="1324">
        <f>ESTIMATE!R1100</f>
        <v>0</v>
      </c>
      <c r="O1048" s="1324"/>
      <c r="P1048" s="1324" t="str">
        <f>T(ESTIMATE!U1100)</f>
        <v>sf</v>
      </c>
      <c r="Q1048" s="1324"/>
      <c r="R1048" s="1322"/>
      <c r="S1048" s="1322"/>
      <c r="T1048" s="1322"/>
      <c r="U1048" s="1322"/>
      <c r="V1048" s="1322"/>
      <c r="W1048" s="1322"/>
      <c r="X1048" s="1322"/>
      <c r="Y1048" s="1322"/>
      <c r="Z1048" s="1322"/>
      <c r="AA1048" s="1322"/>
      <c r="AB1048" s="1322"/>
      <c r="AC1048" s="1322"/>
      <c r="AD1048" s="1322"/>
      <c r="AE1048" s="405">
        <f t="shared" si="15"/>
        <v>0</v>
      </c>
    </row>
    <row r="1049" spans="3:31" ht="18" hidden="1" customHeight="1">
      <c r="C1049" s="1323" t="str">
        <f>T(ESTIMATE!B1101)</f>
        <v>Vanity Countertop, each</v>
      </c>
      <c r="D1049" s="1323" t="e">
        <f>T(#REF!)</f>
        <v>#REF!</v>
      </c>
      <c r="E1049" s="1323" t="e">
        <f>T(#REF!)</f>
        <v>#REF!</v>
      </c>
      <c r="F1049" s="1323" t="e">
        <f>T(#REF!)</f>
        <v>#REF!</v>
      </c>
      <c r="G1049" s="1323" t="e">
        <f>T(#REF!)</f>
        <v>#REF!</v>
      </c>
      <c r="H1049" s="1323"/>
      <c r="I1049" s="1323"/>
      <c r="J1049" s="1323" t="e">
        <f>T(#REF!)</f>
        <v>#REF!</v>
      </c>
      <c r="K1049" s="1323" t="e">
        <f>T(#REF!)</f>
        <v>#REF!</v>
      </c>
      <c r="L1049" s="1323" t="e">
        <f>T(#REF!)</f>
        <v>#REF!</v>
      </c>
      <c r="M1049" s="1323" t="e">
        <f>T(#REF!)</f>
        <v>#REF!</v>
      </c>
      <c r="N1049" s="1324">
        <f>ESTIMATE!R1101</f>
        <v>0</v>
      </c>
      <c r="O1049" s="1324"/>
      <c r="P1049" s="1324" t="str">
        <f>T(ESTIMATE!U1101)</f>
        <v>ea</v>
      </c>
      <c r="Q1049" s="1324"/>
      <c r="R1049" s="1322"/>
      <c r="S1049" s="1322"/>
      <c r="T1049" s="1322"/>
      <c r="U1049" s="1322"/>
      <c r="V1049" s="1322"/>
      <c r="W1049" s="1322"/>
      <c r="X1049" s="1322"/>
      <c r="Y1049" s="1322"/>
      <c r="Z1049" s="1322"/>
      <c r="AA1049" s="1322"/>
      <c r="AB1049" s="1322"/>
      <c r="AC1049" s="1322"/>
      <c r="AD1049" s="1322"/>
      <c r="AE1049" s="405">
        <f t="shared" si="15"/>
        <v>0</v>
      </c>
    </row>
    <row r="1050" spans="3:31" ht="18" hidden="1" customHeight="1">
      <c r="C1050" s="1323" t="str">
        <f>T(ESTIMATE!B1102)</f>
        <v/>
      </c>
      <c r="D1050" s="1323" t="e">
        <f>T(#REF!)</f>
        <v>#REF!</v>
      </c>
      <c r="E1050" s="1323" t="e">
        <f>T(#REF!)</f>
        <v>#REF!</v>
      </c>
      <c r="F1050" s="1323" t="e">
        <f>T(#REF!)</f>
        <v>#REF!</v>
      </c>
      <c r="G1050" s="1323" t="e">
        <f>T(#REF!)</f>
        <v>#REF!</v>
      </c>
      <c r="H1050" s="1323"/>
      <c r="I1050" s="1323"/>
      <c r="J1050" s="1323" t="e">
        <f>T(#REF!)</f>
        <v>#REF!</v>
      </c>
      <c r="K1050" s="1323" t="e">
        <f>T(#REF!)</f>
        <v>#REF!</v>
      </c>
      <c r="L1050" s="1323" t="e">
        <f>T(#REF!)</f>
        <v>#REF!</v>
      </c>
      <c r="M1050" s="1323" t="e">
        <f>T(#REF!)</f>
        <v>#REF!</v>
      </c>
      <c r="N1050" s="1324">
        <f>ESTIMATE!R1102</f>
        <v>0</v>
      </c>
      <c r="O1050" s="1324"/>
      <c r="P1050" s="1324" t="str">
        <f>T(ESTIMATE!U1102)</f>
        <v/>
      </c>
      <c r="Q1050" s="1324"/>
      <c r="R1050" s="1322"/>
      <c r="S1050" s="1322"/>
      <c r="T1050" s="1322"/>
      <c r="U1050" s="1322"/>
      <c r="V1050" s="1322"/>
      <c r="W1050" s="1322"/>
      <c r="X1050" s="1322"/>
      <c r="Y1050" s="1322"/>
      <c r="Z1050" s="1322"/>
      <c r="AA1050" s="1322"/>
      <c r="AB1050" s="1322"/>
      <c r="AC1050" s="1322"/>
      <c r="AD1050" s="1322"/>
      <c r="AE1050" s="405">
        <f t="shared" si="15"/>
        <v>0</v>
      </c>
    </row>
    <row r="1051" spans="3:31" ht="18" hidden="1" customHeight="1">
      <c r="C1051" s="1323" t="str">
        <f>T(ESTIMATE!B1103)</f>
        <v/>
      </c>
      <c r="D1051" s="1323" t="e">
        <f>T(#REF!)</f>
        <v>#REF!</v>
      </c>
      <c r="E1051" s="1323" t="e">
        <f>T(#REF!)</f>
        <v>#REF!</v>
      </c>
      <c r="F1051" s="1323" t="e">
        <f>T(#REF!)</f>
        <v>#REF!</v>
      </c>
      <c r="G1051" s="1323" t="e">
        <f>T(#REF!)</f>
        <v>#REF!</v>
      </c>
      <c r="H1051" s="1323"/>
      <c r="I1051" s="1323"/>
      <c r="J1051" s="1323" t="e">
        <f>T(#REF!)</f>
        <v>#REF!</v>
      </c>
      <c r="K1051" s="1323" t="e">
        <f>T(#REF!)</f>
        <v>#REF!</v>
      </c>
      <c r="L1051" s="1323" t="e">
        <f>T(#REF!)</f>
        <v>#REF!</v>
      </c>
      <c r="M1051" s="1323" t="e">
        <f>T(#REF!)</f>
        <v>#REF!</v>
      </c>
      <c r="N1051" s="1324">
        <f>ESTIMATE!R1103</f>
        <v>0</v>
      </c>
      <c r="O1051" s="1324"/>
      <c r="P1051" s="1324" t="str">
        <f>T(ESTIMATE!U1103)</f>
        <v/>
      </c>
      <c r="Q1051" s="1324"/>
      <c r="R1051" s="1322"/>
      <c r="S1051" s="1322"/>
      <c r="T1051" s="1322"/>
      <c r="U1051" s="1322"/>
      <c r="V1051" s="1322"/>
      <c r="W1051" s="1322"/>
      <c r="X1051" s="1322"/>
      <c r="Y1051" s="1322"/>
      <c r="Z1051" s="1322"/>
      <c r="AA1051" s="1322"/>
      <c r="AB1051" s="1322"/>
      <c r="AC1051" s="1322"/>
      <c r="AD1051" s="1322"/>
      <c r="AE1051" s="405">
        <f t="shared" si="15"/>
        <v>0</v>
      </c>
    </row>
    <row r="1052" spans="3:31" ht="18" hidden="1" customHeight="1">
      <c r="C1052" s="1323" t="str">
        <f>T(ESTIMATE!B1104)</f>
        <v>Undermount Sinks</v>
      </c>
      <c r="D1052" s="1323" t="e">
        <f>T(#REF!)</f>
        <v>#REF!</v>
      </c>
      <c r="E1052" s="1323" t="e">
        <f>T(#REF!)</f>
        <v>#REF!</v>
      </c>
      <c r="F1052" s="1323" t="e">
        <f>T(#REF!)</f>
        <v>#REF!</v>
      </c>
      <c r="G1052" s="1323" t="e">
        <f>T(#REF!)</f>
        <v>#REF!</v>
      </c>
      <c r="H1052" s="1323"/>
      <c r="I1052" s="1323"/>
      <c r="J1052" s="1323" t="e">
        <f>T(#REF!)</f>
        <v>#REF!</v>
      </c>
      <c r="K1052" s="1323" t="e">
        <f>T(#REF!)</f>
        <v>#REF!</v>
      </c>
      <c r="L1052" s="1323" t="e">
        <f>T(#REF!)</f>
        <v>#REF!</v>
      </c>
      <c r="M1052" s="1323" t="e">
        <f>T(#REF!)</f>
        <v>#REF!</v>
      </c>
      <c r="N1052" s="1324">
        <f>ESTIMATE!R1104</f>
        <v>0</v>
      </c>
      <c r="O1052" s="1324"/>
      <c r="P1052" s="1324" t="str">
        <f>T(ESTIMATE!U1104)</f>
        <v/>
      </c>
      <c r="Q1052" s="1324"/>
      <c r="R1052" s="1322"/>
      <c r="S1052" s="1322"/>
      <c r="T1052" s="1322"/>
      <c r="U1052" s="1322"/>
      <c r="V1052" s="1322"/>
      <c r="W1052" s="1322"/>
      <c r="X1052" s="1322"/>
      <c r="Y1052" s="1322"/>
      <c r="Z1052" s="1322"/>
      <c r="AA1052" s="1322"/>
      <c r="AB1052" s="1322"/>
      <c r="AC1052" s="1322"/>
      <c r="AD1052" s="1322"/>
      <c r="AE1052" s="405">
        <f t="shared" si="15"/>
        <v>0</v>
      </c>
    </row>
    <row r="1053" spans="3:31" ht="18" hidden="1" customHeight="1">
      <c r="C1053" s="1323" t="str">
        <f>T(ESTIMATE!B1105)</f>
        <v>Kitchen stainless steel sink bowl</v>
      </c>
      <c r="D1053" s="1323" t="e">
        <f>T(#REF!)</f>
        <v>#REF!</v>
      </c>
      <c r="E1053" s="1323" t="e">
        <f>T(#REF!)</f>
        <v>#REF!</v>
      </c>
      <c r="F1053" s="1323" t="e">
        <f>T(#REF!)</f>
        <v>#REF!</v>
      </c>
      <c r="G1053" s="1323" t="e">
        <f>T(#REF!)</f>
        <v>#REF!</v>
      </c>
      <c r="H1053" s="1323"/>
      <c r="I1053" s="1323"/>
      <c r="J1053" s="1323" t="e">
        <f>T(#REF!)</f>
        <v>#REF!</v>
      </c>
      <c r="K1053" s="1323" t="e">
        <f>T(#REF!)</f>
        <v>#REF!</v>
      </c>
      <c r="L1053" s="1323" t="e">
        <f>T(#REF!)</f>
        <v>#REF!</v>
      </c>
      <c r="M1053" s="1323" t="e">
        <f>T(#REF!)</f>
        <v>#REF!</v>
      </c>
      <c r="N1053" s="1324">
        <f>ESTIMATE!R1105</f>
        <v>0</v>
      </c>
      <c r="O1053" s="1324"/>
      <c r="P1053" s="1324" t="str">
        <f>T(ESTIMATE!U1105)</f>
        <v>ea</v>
      </c>
      <c r="Q1053" s="1324"/>
      <c r="R1053" s="1322"/>
      <c r="S1053" s="1322"/>
      <c r="T1053" s="1322"/>
      <c r="U1053" s="1322"/>
      <c r="V1053" s="1322"/>
      <c r="W1053" s="1322"/>
      <c r="X1053" s="1322"/>
      <c r="Y1053" s="1322"/>
      <c r="Z1053" s="1322"/>
      <c r="AA1053" s="1322"/>
      <c r="AB1053" s="1322"/>
      <c r="AC1053" s="1322"/>
      <c r="AD1053" s="1322"/>
      <c r="AE1053" s="405">
        <f t="shared" si="15"/>
        <v>0</v>
      </c>
    </row>
    <row r="1054" spans="3:31" ht="18" hidden="1" customHeight="1">
      <c r="C1054" s="1323" t="str">
        <f>T(ESTIMATE!B1106)</f>
        <v>Kitchen composite sink bowl</v>
      </c>
      <c r="D1054" s="1323" t="e">
        <f>T(#REF!)</f>
        <v>#REF!</v>
      </c>
      <c r="E1054" s="1323" t="e">
        <f>T(#REF!)</f>
        <v>#REF!</v>
      </c>
      <c r="F1054" s="1323" t="e">
        <f>T(#REF!)</f>
        <v>#REF!</v>
      </c>
      <c r="G1054" s="1323" t="e">
        <f>T(#REF!)</f>
        <v>#REF!</v>
      </c>
      <c r="H1054" s="1323"/>
      <c r="I1054" s="1323"/>
      <c r="J1054" s="1323" t="e">
        <f>T(#REF!)</f>
        <v>#REF!</v>
      </c>
      <c r="K1054" s="1323" t="e">
        <f>T(#REF!)</f>
        <v>#REF!</v>
      </c>
      <c r="L1054" s="1323" t="e">
        <f>T(#REF!)</f>
        <v>#REF!</v>
      </c>
      <c r="M1054" s="1323" t="e">
        <f>T(#REF!)</f>
        <v>#REF!</v>
      </c>
      <c r="N1054" s="1324">
        <f>ESTIMATE!R1106</f>
        <v>0</v>
      </c>
      <c r="O1054" s="1324"/>
      <c r="P1054" s="1324" t="str">
        <f>T(ESTIMATE!U1106)</f>
        <v>ea</v>
      </c>
      <c r="Q1054" s="1324"/>
      <c r="R1054" s="1322"/>
      <c r="S1054" s="1322"/>
      <c r="T1054" s="1322"/>
      <c r="U1054" s="1322"/>
      <c r="V1054" s="1322"/>
      <c r="W1054" s="1322"/>
      <c r="X1054" s="1322"/>
      <c r="Y1054" s="1322"/>
      <c r="Z1054" s="1322"/>
      <c r="AA1054" s="1322"/>
      <c r="AB1054" s="1322"/>
      <c r="AC1054" s="1322"/>
      <c r="AD1054" s="1322"/>
      <c r="AE1054" s="405">
        <f t="shared" si="15"/>
        <v>0</v>
      </c>
    </row>
    <row r="1055" spans="3:31" ht="18" hidden="1" customHeight="1">
      <c r="C1055" s="1323" t="str">
        <f>T(ESTIMATE!B1107)</f>
        <v>Kitchen farmhouse sink bowl</v>
      </c>
      <c r="D1055" s="1323" t="e">
        <f>T(#REF!)</f>
        <v>#REF!</v>
      </c>
      <c r="E1055" s="1323" t="e">
        <f>T(#REF!)</f>
        <v>#REF!</v>
      </c>
      <c r="F1055" s="1323" t="e">
        <f>T(#REF!)</f>
        <v>#REF!</v>
      </c>
      <c r="G1055" s="1323" t="e">
        <f>T(#REF!)</f>
        <v>#REF!</v>
      </c>
      <c r="H1055" s="1323"/>
      <c r="I1055" s="1323"/>
      <c r="J1055" s="1323" t="e">
        <f>T(#REF!)</f>
        <v>#REF!</v>
      </c>
      <c r="K1055" s="1323" t="e">
        <f>T(#REF!)</f>
        <v>#REF!</v>
      </c>
      <c r="L1055" s="1323" t="e">
        <f>T(#REF!)</f>
        <v>#REF!</v>
      </c>
      <c r="M1055" s="1323" t="e">
        <f>T(#REF!)</f>
        <v>#REF!</v>
      </c>
      <c r="N1055" s="1324">
        <f>ESTIMATE!R1107</f>
        <v>0</v>
      </c>
      <c r="O1055" s="1324"/>
      <c r="P1055" s="1324" t="str">
        <f>T(ESTIMATE!U1107)</f>
        <v>ea</v>
      </c>
      <c r="Q1055" s="1324"/>
      <c r="R1055" s="1322"/>
      <c r="S1055" s="1322"/>
      <c r="T1055" s="1322"/>
      <c r="U1055" s="1322"/>
      <c r="V1055" s="1322"/>
      <c r="W1055" s="1322"/>
      <c r="X1055" s="1322"/>
      <c r="Y1055" s="1322"/>
      <c r="Z1055" s="1322"/>
      <c r="AA1055" s="1322"/>
      <c r="AB1055" s="1322"/>
      <c r="AC1055" s="1322"/>
      <c r="AD1055" s="1322"/>
      <c r="AE1055" s="405">
        <f t="shared" ref="AE1055:AE1118" si="16">N1055</f>
        <v>0</v>
      </c>
    </row>
    <row r="1056" spans="3:31" ht="18" hidden="1" customHeight="1">
      <c r="C1056" s="1323" t="str">
        <f>T(ESTIMATE!B1108)</f>
        <v>Bathroom undermount sink bowl</v>
      </c>
      <c r="D1056" s="1323" t="e">
        <f>T(#REF!)</f>
        <v>#REF!</v>
      </c>
      <c r="E1056" s="1323" t="e">
        <f>T(#REF!)</f>
        <v>#REF!</v>
      </c>
      <c r="F1056" s="1323" t="e">
        <f>T(#REF!)</f>
        <v>#REF!</v>
      </c>
      <c r="G1056" s="1323" t="e">
        <f>T(#REF!)</f>
        <v>#REF!</v>
      </c>
      <c r="H1056" s="1323"/>
      <c r="I1056" s="1323"/>
      <c r="J1056" s="1323" t="e">
        <f>T(#REF!)</f>
        <v>#REF!</v>
      </c>
      <c r="K1056" s="1323" t="e">
        <f>T(#REF!)</f>
        <v>#REF!</v>
      </c>
      <c r="L1056" s="1323" t="e">
        <f>T(#REF!)</f>
        <v>#REF!</v>
      </c>
      <c r="M1056" s="1323" t="e">
        <f>T(#REF!)</f>
        <v>#REF!</v>
      </c>
      <c r="N1056" s="1324">
        <f>ESTIMATE!R1108</f>
        <v>0</v>
      </c>
      <c r="O1056" s="1324"/>
      <c r="P1056" s="1324" t="str">
        <f>T(ESTIMATE!U1108)</f>
        <v>ea</v>
      </c>
      <c r="Q1056" s="1324"/>
      <c r="R1056" s="1322"/>
      <c r="S1056" s="1322"/>
      <c r="T1056" s="1322"/>
      <c r="U1056" s="1322"/>
      <c r="V1056" s="1322"/>
      <c r="W1056" s="1322"/>
      <c r="X1056" s="1322"/>
      <c r="Y1056" s="1322"/>
      <c r="Z1056" s="1322"/>
      <c r="AA1056" s="1322"/>
      <c r="AB1056" s="1322"/>
      <c r="AC1056" s="1322"/>
      <c r="AD1056" s="1322"/>
      <c r="AE1056" s="405">
        <f t="shared" si="16"/>
        <v>0</v>
      </c>
    </row>
    <row r="1057" spans="3:31" ht="18" hidden="1" customHeight="1">
      <c r="C1057" s="1323" t="str">
        <f>T(ESTIMATE!B1109)</f>
        <v/>
      </c>
      <c r="D1057" s="1323" t="e">
        <f>T(#REF!)</f>
        <v>#REF!</v>
      </c>
      <c r="E1057" s="1323" t="e">
        <f>T(#REF!)</f>
        <v>#REF!</v>
      </c>
      <c r="F1057" s="1323" t="e">
        <f>T(#REF!)</f>
        <v>#REF!</v>
      </c>
      <c r="G1057" s="1323" t="e">
        <f>T(#REF!)</f>
        <v>#REF!</v>
      </c>
      <c r="H1057" s="1323"/>
      <c r="I1057" s="1323"/>
      <c r="J1057" s="1323" t="e">
        <f>T(#REF!)</f>
        <v>#REF!</v>
      </c>
      <c r="K1057" s="1323" t="e">
        <f>T(#REF!)</f>
        <v>#REF!</v>
      </c>
      <c r="L1057" s="1323" t="e">
        <f>T(#REF!)</f>
        <v>#REF!</v>
      </c>
      <c r="M1057" s="1323" t="e">
        <f>T(#REF!)</f>
        <v>#REF!</v>
      </c>
      <c r="N1057" s="1324">
        <f>ESTIMATE!R1109</f>
        <v>0</v>
      </c>
      <c r="O1057" s="1324"/>
      <c r="P1057" s="1324" t="str">
        <f>T(ESTIMATE!U1109)</f>
        <v/>
      </c>
      <c r="Q1057" s="1324"/>
      <c r="R1057" s="1322"/>
      <c r="S1057" s="1322"/>
      <c r="T1057" s="1322"/>
      <c r="U1057" s="1322"/>
      <c r="V1057" s="1322"/>
      <c r="W1057" s="1322"/>
      <c r="X1057" s="1322"/>
      <c r="Y1057" s="1322"/>
      <c r="Z1057" s="1322"/>
      <c r="AA1057" s="1322"/>
      <c r="AB1057" s="1322"/>
      <c r="AC1057" s="1322"/>
      <c r="AD1057" s="1322"/>
      <c r="AE1057" s="405">
        <f t="shared" si="16"/>
        <v>0</v>
      </c>
    </row>
    <row r="1058" spans="3:31" ht="18" hidden="1" customHeight="1">
      <c r="C1058" s="1323" t="str">
        <f>T(ESTIMATE!B1110)</f>
        <v/>
      </c>
      <c r="D1058" s="1323" t="e">
        <f>T(#REF!)</f>
        <v>#REF!</v>
      </c>
      <c r="E1058" s="1323" t="e">
        <f>T(#REF!)</f>
        <v>#REF!</v>
      </c>
      <c r="F1058" s="1323" t="e">
        <f>T(#REF!)</f>
        <v>#REF!</v>
      </c>
      <c r="G1058" s="1323" t="e">
        <f>T(#REF!)</f>
        <v>#REF!</v>
      </c>
      <c r="H1058" s="1323"/>
      <c r="I1058" s="1323"/>
      <c r="J1058" s="1323" t="e">
        <f>T(#REF!)</f>
        <v>#REF!</v>
      </c>
      <c r="K1058" s="1323" t="e">
        <f>T(#REF!)</f>
        <v>#REF!</v>
      </c>
      <c r="L1058" s="1323" t="e">
        <f>T(#REF!)</f>
        <v>#REF!</v>
      </c>
      <c r="M1058" s="1323" t="e">
        <f>T(#REF!)</f>
        <v>#REF!</v>
      </c>
      <c r="N1058" s="1324">
        <f>ESTIMATE!R1110</f>
        <v>0</v>
      </c>
      <c r="O1058" s="1324"/>
      <c r="P1058" s="1324" t="str">
        <f>T(ESTIMATE!U1110)</f>
        <v/>
      </c>
      <c r="Q1058" s="1324"/>
      <c r="R1058" s="1322"/>
      <c r="S1058" s="1322"/>
      <c r="T1058" s="1322"/>
      <c r="U1058" s="1322"/>
      <c r="V1058" s="1322"/>
      <c r="W1058" s="1322"/>
      <c r="X1058" s="1322"/>
      <c r="Y1058" s="1322"/>
      <c r="Z1058" s="1322"/>
      <c r="AA1058" s="1322"/>
      <c r="AB1058" s="1322"/>
      <c r="AC1058" s="1322"/>
      <c r="AD1058" s="1322"/>
      <c r="AE1058" s="405">
        <f t="shared" si="16"/>
        <v>0</v>
      </c>
    </row>
    <row r="1059" spans="3:31" ht="18" hidden="1" customHeight="1">
      <c r="C1059" s="1323" t="str">
        <f>T(ESTIMATE!B1111)</f>
        <v/>
      </c>
      <c r="D1059" s="1323" t="e">
        <f>T(#REF!)</f>
        <v>#REF!</v>
      </c>
      <c r="E1059" s="1323" t="e">
        <f>T(#REF!)</f>
        <v>#REF!</v>
      </c>
      <c r="F1059" s="1323" t="e">
        <f>T(#REF!)</f>
        <v>#REF!</v>
      </c>
      <c r="G1059" s="1323" t="e">
        <f>T(#REF!)</f>
        <v>#REF!</v>
      </c>
      <c r="H1059" s="1323"/>
      <c r="I1059" s="1323"/>
      <c r="J1059" s="1323" t="e">
        <f>T(#REF!)</f>
        <v>#REF!</v>
      </c>
      <c r="K1059" s="1323" t="e">
        <f>T(#REF!)</f>
        <v>#REF!</v>
      </c>
      <c r="L1059" s="1323" t="e">
        <f>T(#REF!)</f>
        <v>#REF!</v>
      </c>
      <c r="M1059" s="1323" t="e">
        <f>T(#REF!)</f>
        <v>#REF!</v>
      </c>
      <c r="N1059" s="1324">
        <f>ESTIMATE!R1111</f>
        <v>0</v>
      </c>
      <c r="O1059" s="1324"/>
      <c r="P1059" s="1324" t="str">
        <f>T(ESTIMATE!U1111)</f>
        <v/>
      </c>
      <c r="Q1059" s="1324"/>
      <c r="R1059" s="1322"/>
      <c r="S1059" s="1322"/>
      <c r="T1059" s="1322"/>
      <c r="U1059" s="1322"/>
      <c r="V1059" s="1322"/>
      <c r="W1059" s="1322"/>
      <c r="X1059" s="1322"/>
      <c r="Y1059" s="1322"/>
      <c r="Z1059" s="1322"/>
      <c r="AA1059" s="1322"/>
      <c r="AB1059" s="1322"/>
      <c r="AC1059" s="1322"/>
      <c r="AD1059" s="1322"/>
      <c r="AE1059" s="405">
        <f t="shared" si="16"/>
        <v>0</v>
      </c>
    </row>
    <row r="1060" spans="3:31" ht="18" hidden="1" customHeight="1">
      <c r="C1060" s="1323" t="str">
        <f>T(ESTIMATE!B1112)</f>
        <v/>
      </c>
      <c r="D1060" s="1323" t="e">
        <f>T(#REF!)</f>
        <v>#REF!</v>
      </c>
      <c r="E1060" s="1323" t="e">
        <f>T(#REF!)</f>
        <v>#REF!</v>
      </c>
      <c r="F1060" s="1323" t="e">
        <f>T(#REF!)</f>
        <v>#REF!</v>
      </c>
      <c r="G1060" s="1323" t="e">
        <f>T(#REF!)</f>
        <v>#REF!</v>
      </c>
      <c r="H1060" s="1323"/>
      <c r="I1060" s="1323"/>
      <c r="J1060" s="1323" t="e">
        <f>T(#REF!)</f>
        <v>#REF!</v>
      </c>
      <c r="K1060" s="1323" t="e">
        <f>T(#REF!)</f>
        <v>#REF!</v>
      </c>
      <c r="L1060" s="1323" t="e">
        <f>T(#REF!)</f>
        <v>#REF!</v>
      </c>
      <c r="M1060" s="1323" t="e">
        <f>T(#REF!)</f>
        <v>#REF!</v>
      </c>
      <c r="N1060" s="1324">
        <f>ESTIMATE!R1112</f>
        <v>0</v>
      </c>
      <c r="O1060" s="1324"/>
      <c r="P1060" s="1324" t="str">
        <f>T(ESTIMATE!U1112)</f>
        <v/>
      </c>
      <c r="Q1060" s="1324"/>
      <c r="R1060" s="1322"/>
      <c r="S1060" s="1322"/>
      <c r="T1060" s="1322"/>
      <c r="U1060" s="1322"/>
      <c r="V1060" s="1322"/>
      <c r="W1060" s="1322"/>
      <c r="X1060" s="1322"/>
      <c r="Y1060" s="1322"/>
      <c r="Z1060" s="1322"/>
      <c r="AA1060" s="1322"/>
      <c r="AB1060" s="1322"/>
      <c r="AC1060" s="1322"/>
      <c r="AD1060" s="1322"/>
      <c r="AE1060" s="405">
        <f t="shared" si="16"/>
        <v>0</v>
      </c>
    </row>
    <row r="1061" spans="3:31" ht="18" hidden="1" customHeight="1">
      <c r="C1061" s="1323" t="str">
        <f>T(ESTIMATE!B1113)</f>
        <v/>
      </c>
      <c r="D1061" s="1323" t="e">
        <f>T(#REF!)</f>
        <v>#REF!</v>
      </c>
      <c r="E1061" s="1323" t="e">
        <f>T(#REF!)</f>
        <v>#REF!</v>
      </c>
      <c r="F1061" s="1323" t="e">
        <f>T(#REF!)</f>
        <v>#REF!</v>
      </c>
      <c r="G1061" s="1323" t="e">
        <f>T(#REF!)</f>
        <v>#REF!</v>
      </c>
      <c r="H1061" s="1323"/>
      <c r="I1061" s="1323"/>
      <c r="J1061" s="1323" t="e">
        <f>T(#REF!)</f>
        <v>#REF!</v>
      </c>
      <c r="K1061" s="1323" t="e">
        <f>T(#REF!)</f>
        <v>#REF!</v>
      </c>
      <c r="L1061" s="1323" t="e">
        <f>T(#REF!)</f>
        <v>#REF!</v>
      </c>
      <c r="M1061" s="1323" t="e">
        <f>T(#REF!)</f>
        <v>#REF!</v>
      </c>
      <c r="N1061" s="1324">
        <f>ESTIMATE!R1113</f>
        <v>0</v>
      </c>
      <c r="O1061" s="1324"/>
      <c r="P1061" s="1324" t="str">
        <f>T(ESTIMATE!U1113)</f>
        <v/>
      </c>
      <c r="Q1061" s="1324"/>
      <c r="R1061" s="1322"/>
      <c r="S1061" s="1322"/>
      <c r="T1061" s="1322"/>
      <c r="U1061" s="1322"/>
      <c r="V1061" s="1322"/>
      <c r="W1061" s="1322"/>
      <c r="X1061" s="1322"/>
      <c r="Y1061" s="1322"/>
      <c r="Z1061" s="1322"/>
      <c r="AA1061" s="1322"/>
      <c r="AB1061" s="1322"/>
      <c r="AC1061" s="1322"/>
      <c r="AD1061" s="1322"/>
      <c r="AE1061" s="405">
        <f t="shared" si="16"/>
        <v>0</v>
      </c>
    </row>
    <row r="1062" spans="3:31" ht="18" hidden="1" customHeight="1">
      <c r="C1062" s="1323" t="str">
        <f>T(ESTIMATE!B1114)</f>
        <v/>
      </c>
      <c r="D1062" s="1323" t="e">
        <f>T(#REF!)</f>
        <v>#REF!</v>
      </c>
      <c r="E1062" s="1323" t="e">
        <f>T(#REF!)</f>
        <v>#REF!</v>
      </c>
      <c r="F1062" s="1323" t="e">
        <f>T(#REF!)</f>
        <v>#REF!</v>
      </c>
      <c r="G1062" s="1323" t="e">
        <f>T(#REF!)</f>
        <v>#REF!</v>
      </c>
      <c r="H1062" s="1323"/>
      <c r="I1062" s="1323"/>
      <c r="J1062" s="1323" t="e">
        <f>T(#REF!)</f>
        <v>#REF!</v>
      </c>
      <c r="K1062" s="1323" t="e">
        <f>T(#REF!)</f>
        <v>#REF!</v>
      </c>
      <c r="L1062" s="1323" t="e">
        <f>T(#REF!)</f>
        <v>#REF!</v>
      </c>
      <c r="M1062" s="1323" t="e">
        <f>T(#REF!)</f>
        <v>#REF!</v>
      </c>
      <c r="N1062" s="1324">
        <f>ESTIMATE!R1114</f>
        <v>0</v>
      </c>
      <c r="O1062" s="1324"/>
      <c r="P1062" s="1324" t="str">
        <f>T(ESTIMATE!U1114)</f>
        <v/>
      </c>
      <c r="Q1062" s="1324"/>
      <c r="R1062" s="1322"/>
      <c r="S1062" s="1322"/>
      <c r="T1062" s="1322"/>
      <c r="U1062" s="1322"/>
      <c r="V1062" s="1322"/>
      <c r="W1062" s="1322"/>
      <c r="X1062" s="1322"/>
      <c r="Y1062" s="1322"/>
      <c r="Z1062" s="1322"/>
      <c r="AA1062" s="1322"/>
      <c r="AB1062" s="1322"/>
      <c r="AC1062" s="1322"/>
      <c r="AD1062" s="1322"/>
      <c r="AE1062" s="405">
        <f t="shared" si="16"/>
        <v>0</v>
      </c>
    </row>
    <row r="1063" spans="3:31" ht="18" hidden="1" customHeight="1">
      <c r="C1063" s="1323" t="str">
        <f>T(ESTIMATE!B1115)</f>
        <v/>
      </c>
      <c r="D1063" s="1323" t="e">
        <f>T(#REF!)</f>
        <v>#REF!</v>
      </c>
      <c r="E1063" s="1323" t="e">
        <f>T(#REF!)</f>
        <v>#REF!</v>
      </c>
      <c r="F1063" s="1323" t="e">
        <f>T(#REF!)</f>
        <v>#REF!</v>
      </c>
      <c r="G1063" s="1323" t="e">
        <f>T(#REF!)</f>
        <v>#REF!</v>
      </c>
      <c r="H1063" s="1323"/>
      <c r="I1063" s="1323"/>
      <c r="J1063" s="1323" t="e">
        <f>T(#REF!)</f>
        <v>#REF!</v>
      </c>
      <c r="K1063" s="1323" t="e">
        <f>T(#REF!)</f>
        <v>#REF!</v>
      </c>
      <c r="L1063" s="1323" t="e">
        <f>T(#REF!)</f>
        <v>#REF!</v>
      </c>
      <c r="M1063" s="1323" t="e">
        <f>T(#REF!)</f>
        <v>#REF!</v>
      </c>
      <c r="N1063" s="1324">
        <f>ESTIMATE!R1115</f>
        <v>0</v>
      </c>
      <c r="O1063" s="1324"/>
      <c r="P1063" s="1324" t="str">
        <f>T(ESTIMATE!U1115)</f>
        <v/>
      </c>
      <c r="Q1063" s="1324"/>
      <c r="R1063" s="1322"/>
      <c r="S1063" s="1322"/>
      <c r="T1063" s="1322"/>
      <c r="U1063" s="1322"/>
      <c r="V1063" s="1322"/>
      <c r="W1063" s="1322"/>
      <c r="X1063" s="1322"/>
      <c r="Y1063" s="1322"/>
      <c r="Z1063" s="1322"/>
      <c r="AA1063" s="1322"/>
      <c r="AB1063" s="1322"/>
      <c r="AC1063" s="1322"/>
      <c r="AD1063" s="1322"/>
      <c r="AE1063" s="405">
        <f t="shared" si="16"/>
        <v>0</v>
      </c>
    </row>
    <row r="1064" spans="3:31" ht="18" hidden="1" customHeight="1">
      <c r="C1064" s="1323" t="str">
        <f>T(ESTIMATE!B1116)</f>
        <v/>
      </c>
      <c r="D1064" s="1323" t="e">
        <f>T(#REF!)</f>
        <v>#REF!</v>
      </c>
      <c r="E1064" s="1323" t="e">
        <f>T(#REF!)</f>
        <v>#REF!</v>
      </c>
      <c r="F1064" s="1323" t="e">
        <f>T(#REF!)</f>
        <v>#REF!</v>
      </c>
      <c r="G1064" s="1323" t="e">
        <f>T(#REF!)</f>
        <v>#REF!</v>
      </c>
      <c r="H1064" s="1323"/>
      <c r="I1064" s="1323"/>
      <c r="J1064" s="1323" t="e">
        <f>T(#REF!)</f>
        <v>#REF!</v>
      </c>
      <c r="K1064" s="1323" t="e">
        <f>T(#REF!)</f>
        <v>#REF!</v>
      </c>
      <c r="L1064" s="1323" t="e">
        <f>T(#REF!)</f>
        <v>#REF!</v>
      </c>
      <c r="M1064" s="1323" t="e">
        <f>T(#REF!)</f>
        <v>#REF!</v>
      </c>
      <c r="N1064" s="1324">
        <f>ESTIMATE!R1116</f>
        <v>0</v>
      </c>
      <c r="O1064" s="1324"/>
      <c r="P1064" s="1324" t="str">
        <f>T(ESTIMATE!U1116)</f>
        <v/>
      </c>
      <c r="Q1064" s="1324"/>
      <c r="R1064" s="1322"/>
      <c r="S1064" s="1322"/>
      <c r="T1064" s="1322"/>
      <c r="U1064" s="1322"/>
      <c r="V1064" s="1322"/>
      <c r="W1064" s="1322"/>
      <c r="X1064" s="1322"/>
      <c r="Y1064" s="1322"/>
      <c r="Z1064" s="1322"/>
      <c r="AA1064" s="1322"/>
      <c r="AB1064" s="1322"/>
      <c r="AC1064" s="1322"/>
      <c r="AD1064" s="1322"/>
      <c r="AE1064" s="405">
        <f t="shared" si="16"/>
        <v>0</v>
      </c>
    </row>
    <row r="1065" spans="3:31" ht="18" hidden="1" customHeight="1">
      <c r="C1065" s="1323" t="str">
        <f>T(ESTIMATE!B1117)</f>
        <v/>
      </c>
      <c r="D1065" s="1323" t="e">
        <f>T(#REF!)</f>
        <v>#REF!</v>
      </c>
      <c r="E1065" s="1323" t="e">
        <f>T(#REF!)</f>
        <v>#REF!</v>
      </c>
      <c r="F1065" s="1323" t="e">
        <f>T(#REF!)</f>
        <v>#REF!</v>
      </c>
      <c r="G1065" s="1323" t="e">
        <f>T(#REF!)</f>
        <v>#REF!</v>
      </c>
      <c r="H1065" s="1323"/>
      <c r="I1065" s="1323"/>
      <c r="J1065" s="1323" t="e">
        <f>T(#REF!)</f>
        <v>#REF!</v>
      </c>
      <c r="K1065" s="1323" t="e">
        <f>T(#REF!)</f>
        <v>#REF!</v>
      </c>
      <c r="L1065" s="1323" t="e">
        <f>T(#REF!)</f>
        <v>#REF!</v>
      </c>
      <c r="M1065" s="1323" t="e">
        <f>T(#REF!)</f>
        <v>#REF!</v>
      </c>
      <c r="N1065" s="1324">
        <f>ESTIMATE!R1117</f>
        <v>0</v>
      </c>
      <c r="O1065" s="1324"/>
      <c r="P1065" s="1324" t="str">
        <f>T(ESTIMATE!U1117)</f>
        <v/>
      </c>
      <c r="Q1065" s="1324"/>
      <c r="R1065" s="1322"/>
      <c r="S1065" s="1322"/>
      <c r="T1065" s="1322"/>
      <c r="U1065" s="1322"/>
      <c r="V1065" s="1322"/>
      <c r="W1065" s="1322"/>
      <c r="X1065" s="1322"/>
      <c r="Y1065" s="1322"/>
      <c r="Z1065" s="1322"/>
      <c r="AA1065" s="1322"/>
      <c r="AB1065" s="1322"/>
      <c r="AC1065" s="1322"/>
      <c r="AD1065" s="1322"/>
      <c r="AE1065" s="405">
        <f t="shared" si="16"/>
        <v>0</v>
      </c>
    </row>
    <row r="1066" spans="3:31" ht="18" hidden="1" customHeight="1">
      <c r="C1066" s="1323" t="str">
        <f>T(ESTIMATE!B1118)</f>
        <v/>
      </c>
      <c r="D1066" s="1323" t="e">
        <f>T(#REF!)</f>
        <v>#REF!</v>
      </c>
      <c r="E1066" s="1323" t="e">
        <f>T(#REF!)</f>
        <v>#REF!</v>
      </c>
      <c r="F1066" s="1323" t="e">
        <f>T(#REF!)</f>
        <v>#REF!</v>
      </c>
      <c r="G1066" s="1323" t="e">
        <f>T(#REF!)</f>
        <v>#REF!</v>
      </c>
      <c r="H1066" s="1323"/>
      <c r="I1066" s="1323"/>
      <c r="J1066" s="1323" t="e">
        <f>T(#REF!)</f>
        <v>#REF!</v>
      </c>
      <c r="K1066" s="1323" t="e">
        <f>T(#REF!)</f>
        <v>#REF!</v>
      </c>
      <c r="L1066" s="1323" t="e">
        <f>T(#REF!)</f>
        <v>#REF!</v>
      </c>
      <c r="M1066" s="1323" t="e">
        <f>T(#REF!)</f>
        <v>#REF!</v>
      </c>
      <c r="N1066" s="1324">
        <f>ESTIMATE!R1118</f>
        <v>0</v>
      </c>
      <c r="O1066" s="1324"/>
      <c r="P1066" s="1324" t="str">
        <f>T(ESTIMATE!U1118)</f>
        <v/>
      </c>
      <c r="Q1066" s="1324"/>
      <c r="R1066" s="1322"/>
      <c r="S1066" s="1322"/>
      <c r="T1066" s="1322"/>
      <c r="U1066" s="1322"/>
      <c r="V1066" s="1322"/>
      <c r="W1066" s="1322"/>
      <c r="X1066" s="1322"/>
      <c r="Y1066" s="1322"/>
      <c r="Z1066" s="1322"/>
      <c r="AA1066" s="1322"/>
      <c r="AB1066" s="1322"/>
      <c r="AC1066" s="1322"/>
      <c r="AD1066" s="1322"/>
      <c r="AE1066" s="405">
        <f t="shared" si="16"/>
        <v>0</v>
      </c>
    </row>
    <row r="1067" spans="3:31" ht="18" hidden="1" customHeight="1">
      <c r="C1067" s="1323" t="str">
        <f>T(ESTIMATE!B1119)</f>
        <v/>
      </c>
      <c r="D1067" s="1323" t="e">
        <f>T(#REF!)</f>
        <v>#REF!</v>
      </c>
      <c r="E1067" s="1323" t="e">
        <f>T(#REF!)</f>
        <v>#REF!</v>
      </c>
      <c r="F1067" s="1323" t="e">
        <f>T(#REF!)</f>
        <v>#REF!</v>
      </c>
      <c r="G1067" s="1323" t="e">
        <f>T(#REF!)</f>
        <v>#REF!</v>
      </c>
      <c r="H1067" s="1323"/>
      <c r="I1067" s="1323"/>
      <c r="J1067" s="1323" t="e">
        <f>T(#REF!)</f>
        <v>#REF!</v>
      </c>
      <c r="K1067" s="1323" t="e">
        <f>T(#REF!)</f>
        <v>#REF!</v>
      </c>
      <c r="L1067" s="1323" t="e">
        <f>T(#REF!)</f>
        <v>#REF!</v>
      </c>
      <c r="M1067" s="1323" t="e">
        <f>T(#REF!)</f>
        <v>#REF!</v>
      </c>
      <c r="N1067" s="1324">
        <f>ESTIMATE!R1119</f>
        <v>0</v>
      </c>
      <c r="O1067" s="1324"/>
      <c r="P1067" s="1324" t="str">
        <f>T(ESTIMATE!U1119)</f>
        <v/>
      </c>
      <c r="Q1067" s="1324"/>
      <c r="R1067" s="1322"/>
      <c r="S1067" s="1322"/>
      <c r="T1067" s="1322"/>
      <c r="U1067" s="1322"/>
      <c r="V1067" s="1322"/>
      <c r="W1067" s="1322"/>
      <c r="X1067" s="1322"/>
      <c r="Y1067" s="1322"/>
      <c r="Z1067" s="1322"/>
      <c r="AA1067" s="1322"/>
      <c r="AB1067" s="1322"/>
      <c r="AC1067" s="1322"/>
      <c r="AD1067" s="1322"/>
      <c r="AE1067" s="405">
        <f t="shared" si="16"/>
        <v>0</v>
      </c>
    </row>
    <row r="1068" spans="3:31" ht="18" hidden="1" customHeight="1">
      <c r="C1068" s="1323" t="str">
        <f>T(ESTIMATE!B1120)</f>
        <v/>
      </c>
      <c r="D1068" s="1323" t="e">
        <f>T(#REF!)</f>
        <v>#REF!</v>
      </c>
      <c r="E1068" s="1323" t="e">
        <f>T(#REF!)</f>
        <v>#REF!</v>
      </c>
      <c r="F1068" s="1323" t="e">
        <f>T(#REF!)</f>
        <v>#REF!</v>
      </c>
      <c r="G1068" s="1323" t="e">
        <f>T(#REF!)</f>
        <v>#REF!</v>
      </c>
      <c r="H1068" s="1323"/>
      <c r="I1068" s="1323"/>
      <c r="J1068" s="1323" t="e">
        <f>T(#REF!)</f>
        <v>#REF!</v>
      </c>
      <c r="K1068" s="1323" t="e">
        <f>T(#REF!)</f>
        <v>#REF!</v>
      </c>
      <c r="L1068" s="1323" t="e">
        <f>T(#REF!)</f>
        <v>#REF!</v>
      </c>
      <c r="M1068" s="1323" t="e">
        <f>T(#REF!)</f>
        <v>#REF!</v>
      </c>
      <c r="N1068" s="1324">
        <f>ESTIMATE!R1120</f>
        <v>0</v>
      </c>
      <c r="O1068" s="1324"/>
      <c r="P1068" s="1324" t="str">
        <f>T(ESTIMATE!U1120)</f>
        <v/>
      </c>
      <c r="Q1068" s="1324"/>
      <c r="R1068" s="1322"/>
      <c r="S1068" s="1322"/>
      <c r="T1068" s="1322"/>
      <c r="U1068" s="1322"/>
      <c r="V1068" s="1322"/>
      <c r="W1068" s="1322"/>
      <c r="X1068" s="1322"/>
      <c r="Y1068" s="1322"/>
      <c r="Z1068" s="1322"/>
      <c r="AA1068" s="1322"/>
      <c r="AB1068" s="1322"/>
      <c r="AC1068" s="1322"/>
      <c r="AD1068" s="1322"/>
      <c r="AE1068" s="405">
        <f t="shared" si="16"/>
        <v>0</v>
      </c>
    </row>
    <row r="1069" spans="3:31" ht="18" hidden="1" customHeight="1">
      <c r="C1069" s="1323" t="str">
        <f>T(ESTIMATE!B1121)</f>
        <v/>
      </c>
      <c r="D1069" s="1323" t="e">
        <f>T(#REF!)</f>
        <v>#REF!</v>
      </c>
      <c r="E1069" s="1323" t="e">
        <f>T(#REF!)</f>
        <v>#REF!</v>
      </c>
      <c r="F1069" s="1323" t="e">
        <f>T(#REF!)</f>
        <v>#REF!</v>
      </c>
      <c r="G1069" s="1323" t="e">
        <f>T(#REF!)</f>
        <v>#REF!</v>
      </c>
      <c r="H1069" s="1323"/>
      <c r="I1069" s="1323"/>
      <c r="J1069" s="1323" t="e">
        <f>T(#REF!)</f>
        <v>#REF!</v>
      </c>
      <c r="K1069" s="1323" t="e">
        <f>T(#REF!)</f>
        <v>#REF!</v>
      </c>
      <c r="L1069" s="1323" t="e">
        <f>T(#REF!)</f>
        <v>#REF!</v>
      </c>
      <c r="M1069" s="1323" t="e">
        <f>T(#REF!)</f>
        <v>#REF!</v>
      </c>
      <c r="N1069" s="1324">
        <f>ESTIMATE!R1121</f>
        <v>0</v>
      </c>
      <c r="O1069" s="1324"/>
      <c r="P1069" s="1324" t="str">
        <f>T(ESTIMATE!U1121)</f>
        <v/>
      </c>
      <c r="Q1069" s="1324"/>
      <c r="R1069" s="1322"/>
      <c r="S1069" s="1322"/>
      <c r="T1069" s="1322"/>
      <c r="U1069" s="1322"/>
      <c r="V1069" s="1322"/>
      <c r="W1069" s="1322"/>
      <c r="X1069" s="1322"/>
      <c r="Y1069" s="1322"/>
      <c r="Z1069" s="1322"/>
      <c r="AA1069" s="1322"/>
      <c r="AB1069" s="1322"/>
      <c r="AC1069" s="1322"/>
      <c r="AD1069" s="1322"/>
      <c r="AE1069" s="405">
        <f t="shared" si="16"/>
        <v>0</v>
      </c>
    </row>
    <row r="1070" spans="3:31" ht="18" hidden="1" customHeight="1">
      <c r="C1070" s="1323" t="str">
        <f>T(ESTIMATE!B1122)</f>
        <v/>
      </c>
      <c r="D1070" s="1323" t="e">
        <f>T(#REF!)</f>
        <v>#REF!</v>
      </c>
      <c r="E1070" s="1323" t="e">
        <f>T(#REF!)</f>
        <v>#REF!</v>
      </c>
      <c r="F1070" s="1323" t="e">
        <f>T(#REF!)</f>
        <v>#REF!</v>
      </c>
      <c r="G1070" s="1323" t="e">
        <f>T(#REF!)</f>
        <v>#REF!</v>
      </c>
      <c r="H1070" s="1323"/>
      <c r="I1070" s="1323"/>
      <c r="J1070" s="1323" t="e">
        <f>T(#REF!)</f>
        <v>#REF!</v>
      </c>
      <c r="K1070" s="1323" t="e">
        <f>T(#REF!)</f>
        <v>#REF!</v>
      </c>
      <c r="L1070" s="1323" t="e">
        <f>T(#REF!)</f>
        <v>#REF!</v>
      </c>
      <c r="M1070" s="1323" t="e">
        <f>T(#REF!)</f>
        <v>#REF!</v>
      </c>
      <c r="N1070" s="1324">
        <f>ESTIMATE!R1122</f>
        <v>0</v>
      </c>
      <c r="O1070" s="1324"/>
      <c r="P1070" s="1324" t="str">
        <f>T(ESTIMATE!U1122)</f>
        <v/>
      </c>
      <c r="Q1070" s="1324"/>
      <c r="R1070" s="1322"/>
      <c r="S1070" s="1322"/>
      <c r="T1070" s="1322"/>
      <c r="U1070" s="1322"/>
      <c r="V1070" s="1322"/>
      <c r="W1070" s="1322"/>
      <c r="X1070" s="1322"/>
      <c r="Y1070" s="1322"/>
      <c r="Z1070" s="1322"/>
      <c r="AA1070" s="1322"/>
      <c r="AB1070" s="1322"/>
      <c r="AC1070" s="1322"/>
      <c r="AD1070" s="1322"/>
      <c r="AE1070" s="405">
        <f t="shared" si="16"/>
        <v>0</v>
      </c>
    </row>
    <row r="1071" spans="3:31" ht="18" hidden="1" customHeight="1">
      <c r="C1071" s="1323" t="str">
        <f>T(ESTIMATE!B1123)</f>
        <v/>
      </c>
      <c r="D1071" s="1323" t="e">
        <f>T(#REF!)</f>
        <v>#REF!</v>
      </c>
      <c r="E1071" s="1323" t="e">
        <f>T(#REF!)</f>
        <v>#REF!</v>
      </c>
      <c r="F1071" s="1323" t="e">
        <f>T(#REF!)</f>
        <v>#REF!</v>
      </c>
      <c r="G1071" s="1323" t="e">
        <f>T(#REF!)</f>
        <v>#REF!</v>
      </c>
      <c r="H1071" s="1323"/>
      <c r="I1071" s="1323"/>
      <c r="J1071" s="1323" t="e">
        <f>T(#REF!)</f>
        <v>#REF!</v>
      </c>
      <c r="K1071" s="1323" t="e">
        <f>T(#REF!)</f>
        <v>#REF!</v>
      </c>
      <c r="L1071" s="1323" t="e">
        <f>T(#REF!)</f>
        <v>#REF!</v>
      </c>
      <c r="M1071" s="1323" t="e">
        <f>T(#REF!)</f>
        <v>#REF!</v>
      </c>
      <c r="N1071" s="1324">
        <f>ESTIMATE!R1123</f>
        <v>0</v>
      </c>
      <c r="O1071" s="1324"/>
      <c r="P1071" s="1324" t="str">
        <f>T(ESTIMATE!U1123)</f>
        <v/>
      </c>
      <c r="Q1071" s="1324"/>
      <c r="R1071" s="1322"/>
      <c r="S1071" s="1322"/>
      <c r="T1071" s="1322"/>
      <c r="U1071" s="1322"/>
      <c r="V1071" s="1322"/>
      <c r="W1071" s="1322"/>
      <c r="X1071" s="1322"/>
      <c r="Y1071" s="1322"/>
      <c r="Z1071" s="1322"/>
      <c r="AA1071" s="1322"/>
      <c r="AB1071" s="1322"/>
      <c r="AC1071" s="1322"/>
      <c r="AD1071" s="1322"/>
      <c r="AE1071" s="405">
        <f t="shared" si="16"/>
        <v>0</v>
      </c>
    </row>
    <row r="1072" spans="3:31" ht="18" hidden="1" customHeight="1">
      <c r="C1072" s="1323" t="str">
        <f>T(ESTIMATE!B1124)</f>
        <v/>
      </c>
      <c r="D1072" s="1323" t="e">
        <f>T(#REF!)</f>
        <v>#REF!</v>
      </c>
      <c r="E1072" s="1323" t="e">
        <f>T(#REF!)</f>
        <v>#REF!</v>
      </c>
      <c r="F1072" s="1323" t="e">
        <f>T(#REF!)</f>
        <v>#REF!</v>
      </c>
      <c r="G1072" s="1323" t="e">
        <f>T(#REF!)</f>
        <v>#REF!</v>
      </c>
      <c r="H1072" s="1323"/>
      <c r="I1072" s="1323"/>
      <c r="J1072" s="1323" t="e">
        <f>T(#REF!)</f>
        <v>#REF!</v>
      </c>
      <c r="K1072" s="1323" t="e">
        <f>T(#REF!)</f>
        <v>#REF!</v>
      </c>
      <c r="L1072" s="1323" t="e">
        <f>T(#REF!)</f>
        <v>#REF!</v>
      </c>
      <c r="M1072" s="1323" t="e">
        <f>T(#REF!)</f>
        <v>#REF!</v>
      </c>
      <c r="N1072" s="1324">
        <f>ESTIMATE!R1124</f>
        <v>0</v>
      </c>
      <c r="O1072" s="1324"/>
      <c r="P1072" s="1324" t="str">
        <f>T(ESTIMATE!U1124)</f>
        <v/>
      </c>
      <c r="Q1072" s="1324"/>
      <c r="R1072" s="1322"/>
      <c r="S1072" s="1322"/>
      <c r="T1072" s="1322"/>
      <c r="U1072" s="1322"/>
      <c r="V1072" s="1322"/>
      <c r="W1072" s="1322"/>
      <c r="X1072" s="1322"/>
      <c r="Y1072" s="1322"/>
      <c r="Z1072" s="1322"/>
      <c r="AA1072" s="1322"/>
      <c r="AB1072" s="1322"/>
      <c r="AC1072" s="1322"/>
      <c r="AD1072" s="1322"/>
      <c r="AE1072" s="405">
        <f t="shared" si="16"/>
        <v>0</v>
      </c>
    </row>
    <row r="1073" spans="3:31" ht="18" hidden="1" customHeight="1">
      <c r="C1073" s="1323" t="str">
        <f>T(ESTIMATE!B1125)</f>
        <v/>
      </c>
      <c r="D1073" s="1323" t="e">
        <f>T(#REF!)</f>
        <v>#REF!</v>
      </c>
      <c r="E1073" s="1323" t="e">
        <f>T(#REF!)</f>
        <v>#REF!</v>
      </c>
      <c r="F1073" s="1323" t="e">
        <f>T(#REF!)</f>
        <v>#REF!</v>
      </c>
      <c r="G1073" s="1323" t="e">
        <f>T(#REF!)</f>
        <v>#REF!</v>
      </c>
      <c r="H1073" s="1323"/>
      <c r="I1073" s="1323"/>
      <c r="J1073" s="1323" t="e">
        <f>T(#REF!)</f>
        <v>#REF!</v>
      </c>
      <c r="K1073" s="1323" t="e">
        <f>T(#REF!)</f>
        <v>#REF!</v>
      </c>
      <c r="L1073" s="1323" t="e">
        <f>T(#REF!)</f>
        <v>#REF!</v>
      </c>
      <c r="M1073" s="1323" t="e">
        <f>T(#REF!)</f>
        <v>#REF!</v>
      </c>
      <c r="N1073" s="1324">
        <f>ESTIMATE!R1125</f>
        <v>0</v>
      </c>
      <c r="O1073" s="1324"/>
      <c r="P1073" s="1324" t="str">
        <f>T(ESTIMATE!U1125)</f>
        <v/>
      </c>
      <c r="Q1073" s="1324"/>
      <c r="R1073" s="1322"/>
      <c r="S1073" s="1322"/>
      <c r="T1073" s="1322"/>
      <c r="U1073" s="1322"/>
      <c r="V1073" s="1322"/>
      <c r="W1073" s="1322"/>
      <c r="X1073" s="1322"/>
      <c r="Y1073" s="1322"/>
      <c r="Z1073" s="1322"/>
      <c r="AA1073" s="1322"/>
      <c r="AB1073" s="1322"/>
      <c r="AC1073" s="1322"/>
      <c r="AD1073" s="1322"/>
      <c r="AE1073" s="405">
        <f t="shared" si="16"/>
        <v>0</v>
      </c>
    </row>
    <row r="1074" spans="3:31" ht="18" hidden="1" customHeight="1">
      <c r="C1074" s="1323" t="str">
        <f>T(ESTIMATE!B1126)</f>
        <v/>
      </c>
      <c r="D1074" s="1323" t="e">
        <f>T(#REF!)</f>
        <v>#REF!</v>
      </c>
      <c r="E1074" s="1323" t="e">
        <f>T(#REF!)</f>
        <v>#REF!</v>
      </c>
      <c r="F1074" s="1323" t="e">
        <f>T(#REF!)</f>
        <v>#REF!</v>
      </c>
      <c r="G1074" s="1323" t="e">
        <f>T(#REF!)</f>
        <v>#REF!</v>
      </c>
      <c r="H1074" s="1323"/>
      <c r="I1074" s="1323"/>
      <c r="J1074" s="1323" t="e">
        <f>T(#REF!)</f>
        <v>#REF!</v>
      </c>
      <c r="K1074" s="1323" t="e">
        <f>T(#REF!)</f>
        <v>#REF!</v>
      </c>
      <c r="L1074" s="1323" t="e">
        <f>T(#REF!)</f>
        <v>#REF!</v>
      </c>
      <c r="M1074" s="1323" t="e">
        <f>T(#REF!)</f>
        <v>#REF!</v>
      </c>
      <c r="N1074" s="1324">
        <f>ESTIMATE!R1126</f>
        <v>0</v>
      </c>
      <c r="O1074" s="1324"/>
      <c r="P1074" s="1324" t="str">
        <f>T(ESTIMATE!U1126)</f>
        <v/>
      </c>
      <c r="Q1074" s="1324"/>
      <c r="R1074" s="1322"/>
      <c r="S1074" s="1322"/>
      <c r="T1074" s="1322"/>
      <c r="U1074" s="1322"/>
      <c r="V1074" s="1322"/>
      <c r="W1074" s="1322"/>
      <c r="X1074" s="1322"/>
      <c r="Y1074" s="1322"/>
      <c r="Z1074" s="1322"/>
      <c r="AA1074" s="1322"/>
      <c r="AB1074" s="1322"/>
      <c r="AC1074" s="1322"/>
      <c r="AD1074" s="1322"/>
      <c r="AE1074" s="405">
        <f t="shared" si="16"/>
        <v>0</v>
      </c>
    </row>
    <row r="1075" spans="3:31" ht="18" hidden="1" customHeight="1">
      <c r="C1075" s="1323" t="str">
        <f>T(ESTIMATE!B1127)</f>
        <v/>
      </c>
      <c r="D1075" s="1323" t="e">
        <f>T(#REF!)</f>
        <v>#REF!</v>
      </c>
      <c r="E1075" s="1323" t="e">
        <f>T(#REF!)</f>
        <v>#REF!</v>
      </c>
      <c r="F1075" s="1323" t="e">
        <f>T(#REF!)</f>
        <v>#REF!</v>
      </c>
      <c r="G1075" s="1323" t="e">
        <f>T(#REF!)</f>
        <v>#REF!</v>
      </c>
      <c r="H1075" s="1323"/>
      <c r="I1075" s="1323"/>
      <c r="J1075" s="1323" t="e">
        <f>T(#REF!)</f>
        <v>#REF!</v>
      </c>
      <c r="K1075" s="1323" t="e">
        <f>T(#REF!)</f>
        <v>#REF!</v>
      </c>
      <c r="L1075" s="1323" t="e">
        <f>T(#REF!)</f>
        <v>#REF!</v>
      </c>
      <c r="M1075" s="1323" t="e">
        <f>T(#REF!)</f>
        <v>#REF!</v>
      </c>
      <c r="N1075" s="1324">
        <f>ESTIMATE!R1127</f>
        <v>0</v>
      </c>
      <c r="O1075" s="1324"/>
      <c r="P1075" s="1324" t="str">
        <f>T(ESTIMATE!U1127)</f>
        <v/>
      </c>
      <c r="Q1075" s="1324"/>
      <c r="R1075" s="1322"/>
      <c r="S1075" s="1322"/>
      <c r="T1075" s="1322"/>
      <c r="U1075" s="1322"/>
      <c r="V1075" s="1322"/>
      <c r="W1075" s="1322"/>
      <c r="X1075" s="1322"/>
      <c r="Y1075" s="1322"/>
      <c r="Z1075" s="1322"/>
      <c r="AA1075" s="1322"/>
      <c r="AB1075" s="1322"/>
      <c r="AC1075" s="1322"/>
      <c r="AD1075" s="1322"/>
      <c r="AE1075" s="405">
        <f t="shared" si="16"/>
        <v>0</v>
      </c>
    </row>
    <row r="1076" spans="3:31" ht="18" hidden="1" customHeight="1">
      <c r="C1076" s="1323" t="str">
        <f>T(ESTIMATE!B1128)</f>
        <v/>
      </c>
      <c r="D1076" s="1323" t="e">
        <f>T(#REF!)</f>
        <v>#REF!</v>
      </c>
      <c r="E1076" s="1323" t="e">
        <f>T(#REF!)</f>
        <v>#REF!</v>
      </c>
      <c r="F1076" s="1323" t="e">
        <f>T(#REF!)</f>
        <v>#REF!</v>
      </c>
      <c r="G1076" s="1323" t="e">
        <f>T(#REF!)</f>
        <v>#REF!</v>
      </c>
      <c r="H1076" s="1323"/>
      <c r="I1076" s="1323"/>
      <c r="J1076" s="1323" t="e">
        <f>T(#REF!)</f>
        <v>#REF!</v>
      </c>
      <c r="K1076" s="1323" t="e">
        <f>T(#REF!)</f>
        <v>#REF!</v>
      </c>
      <c r="L1076" s="1323" t="e">
        <f>T(#REF!)</f>
        <v>#REF!</v>
      </c>
      <c r="M1076" s="1323" t="e">
        <f>T(#REF!)</f>
        <v>#REF!</v>
      </c>
      <c r="N1076" s="1324">
        <f>ESTIMATE!R1128</f>
        <v>0</v>
      </c>
      <c r="O1076" s="1324"/>
      <c r="P1076" s="1324" t="str">
        <f>T(ESTIMATE!U1128)</f>
        <v/>
      </c>
      <c r="Q1076" s="1324"/>
      <c r="R1076" s="1322"/>
      <c r="S1076" s="1322"/>
      <c r="T1076" s="1322"/>
      <c r="U1076" s="1322"/>
      <c r="V1076" s="1322"/>
      <c r="W1076" s="1322"/>
      <c r="X1076" s="1322"/>
      <c r="Y1076" s="1322"/>
      <c r="Z1076" s="1322"/>
      <c r="AA1076" s="1322"/>
      <c r="AB1076" s="1322"/>
      <c r="AC1076" s="1322"/>
      <c r="AD1076" s="1322"/>
      <c r="AE1076" s="405">
        <f t="shared" si="16"/>
        <v>0</v>
      </c>
    </row>
    <row r="1077" spans="3:31" ht="18" hidden="1" customHeight="1">
      <c r="C1077" s="1323" t="str">
        <f>T(ESTIMATE!B1129)</f>
        <v/>
      </c>
      <c r="D1077" s="1323" t="e">
        <f>T(#REF!)</f>
        <v>#REF!</v>
      </c>
      <c r="E1077" s="1323" t="e">
        <f>T(#REF!)</f>
        <v>#REF!</v>
      </c>
      <c r="F1077" s="1323" t="e">
        <f>T(#REF!)</f>
        <v>#REF!</v>
      </c>
      <c r="G1077" s="1323" t="e">
        <f>T(#REF!)</f>
        <v>#REF!</v>
      </c>
      <c r="H1077" s="1323"/>
      <c r="I1077" s="1323"/>
      <c r="J1077" s="1323" t="e">
        <f>T(#REF!)</f>
        <v>#REF!</v>
      </c>
      <c r="K1077" s="1323" t="e">
        <f>T(#REF!)</f>
        <v>#REF!</v>
      </c>
      <c r="L1077" s="1323" t="e">
        <f>T(#REF!)</f>
        <v>#REF!</v>
      </c>
      <c r="M1077" s="1323" t="e">
        <f>T(#REF!)</f>
        <v>#REF!</v>
      </c>
      <c r="N1077" s="1324">
        <f>ESTIMATE!R1129</f>
        <v>0</v>
      </c>
      <c r="O1077" s="1324"/>
      <c r="P1077" s="1324" t="str">
        <f>T(ESTIMATE!U1129)</f>
        <v/>
      </c>
      <c r="Q1077" s="1324"/>
      <c r="R1077" s="1322"/>
      <c r="S1077" s="1322"/>
      <c r="T1077" s="1322"/>
      <c r="U1077" s="1322"/>
      <c r="V1077" s="1322"/>
      <c r="W1077" s="1322"/>
      <c r="X1077" s="1322"/>
      <c r="Y1077" s="1322"/>
      <c r="Z1077" s="1322"/>
      <c r="AA1077" s="1322"/>
      <c r="AB1077" s="1322"/>
      <c r="AC1077" s="1322"/>
      <c r="AD1077" s="1322"/>
      <c r="AE1077" s="405">
        <f t="shared" si="16"/>
        <v>0</v>
      </c>
    </row>
    <row r="1078" spans="3:31" ht="18" hidden="1" customHeight="1">
      <c r="C1078" s="1325" t="str">
        <f>T(ESTIMATE!B1130)</f>
        <v/>
      </c>
      <c r="D1078" s="1325" t="e">
        <f>T(#REF!)</f>
        <v>#REF!</v>
      </c>
      <c r="E1078" s="1325" t="e">
        <f>T(#REF!)</f>
        <v>#REF!</v>
      </c>
      <c r="F1078" s="1325" t="e">
        <f>T(#REF!)</f>
        <v>#REF!</v>
      </c>
      <c r="G1078" s="1325" t="e">
        <f>T(#REF!)</f>
        <v>#REF!</v>
      </c>
      <c r="H1078" s="1325"/>
      <c r="I1078" s="1325"/>
      <c r="J1078" s="1325" t="e">
        <f>T(#REF!)</f>
        <v>#REF!</v>
      </c>
      <c r="K1078" s="1325" t="e">
        <f>T(#REF!)</f>
        <v>#REF!</v>
      </c>
      <c r="L1078" s="1325" t="e">
        <f>T(#REF!)</f>
        <v>#REF!</v>
      </c>
      <c r="M1078" s="1325" t="e">
        <f>T(#REF!)</f>
        <v>#REF!</v>
      </c>
      <c r="N1078" s="1326">
        <f>ESTIMATE!R1130</f>
        <v>0</v>
      </c>
      <c r="O1078" s="1326"/>
      <c r="P1078" s="1326" t="str">
        <f>T(ESTIMATE!U1130)</f>
        <v/>
      </c>
      <c r="Q1078" s="1326"/>
      <c r="R1078" s="1327"/>
      <c r="S1078" s="1327"/>
      <c r="T1078" s="1327"/>
      <c r="U1078" s="1327"/>
      <c r="V1078" s="1327"/>
      <c r="W1078" s="1327"/>
      <c r="X1078" s="1327"/>
      <c r="Y1078" s="1327"/>
      <c r="Z1078" s="1327"/>
      <c r="AA1078" s="1327"/>
      <c r="AB1078" s="1327"/>
      <c r="AC1078" s="1327"/>
      <c r="AD1078" s="1327"/>
      <c r="AE1078" s="405">
        <f t="shared" si="16"/>
        <v>0</v>
      </c>
    </row>
    <row r="1079" spans="3:31" ht="18" hidden="1" customHeight="1">
      <c r="C1079" s="598"/>
      <c r="D1079" s="599"/>
      <c r="E1079" s="599"/>
      <c r="F1079" s="599"/>
      <c r="G1079" s="599"/>
      <c r="H1079" s="599"/>
      <c r="I1079" s="599"/>
      <c r="J1079" s="599"/>
      <c r="K1079" s="599"/>
      <c r="L1079" s="599"/>
      <c r="M1079" s="599"/>
      <c r="N1079" s="1357">
        <f>N1038</f>
        <v>0</v>
      </c>
      <c r="O1079" s="1357"/>
      <c r="P1079" s="1358"/>
      <c r="Q1079" s="1359"/>
      <c r="R1079" s="600"/>
      <c r="S1079" s="600"/>
      <c r="T1079" s="600"/>
      <c r="U1079" s="600"/>
      <c r="V1079" s="600"/>
      <c r="W1079" s="600"/>
      <c r="X1079" s="600"/>
      <c r="Y1079" s="600"/>
      <c r="Z1079" s="600"/>
      <c r="AA1079" s="600"/>
      <c r="AB1079" s="600"/>
      <c r="AC1079" s="600"/>
      <c r="AD1079" s="601"/>
      <c r="AE1079" s="405">
        <f t="shared" si="16"/>
        <v>0</v>
      </c>
    </row>
    <row r="1080" spans="3:31" ht="22" customHeight="1">
      <c r="C1080" s="1333" t="str">
        <f>T(ESTIMATE!B1135)</f>
        <v>INTERIOR DOORS</v>
      </c>
      <c r="D1080" s="1333" t="e">
        <f>T(#REF!)</f>
        <v>#REF!</v>
      </c>
      <c r="E1080" s="1333" t="e">
        <f>T(#REF!)</f>
        <v>#REF!</v>
      </c>
      <c r="F1080" s="1333" t="e">
        <f>T(#REF!)</f>
        <v>#REF!</v>
      </c>
      <c r="G1080" s="1333" t="e">
        <f>T(#REF!)</f>
        <v>#REF!</v>
      </c>
      <c r="H1080" s="1333"/>
      <c r="I1080" s="1333"/>
      <c r="J1080" s="1333" t="e">
        <f>T(#REF!)</f>
        <v>#REF!</v>
      </c>
      <c r="K1080" s="1333" t="e">
        <f>T(#REF!)</f>
        <v>#REF!</v>
      </c>
      <c r="L1080" s="1333" t="e">
        <f>T(#REF!)</f>
        <v>#REF!</v>
      </c>
      <c r="M1080" s="1334" t="e">
        <f>T(#REF!)</f>
        <v>#REF!</v>
      </c>
      <c r="N1080" s="1331">
        <f>SUM(N1081:O1120)</f>
        <v>20</v>
      </c>
      <c r="O1080" s="1332"/>
      <c r="P1080" s="1328"/>
      <c r="Q1080" s="1330"/>
      <c r="R1080" s="1328"/>
      <c r="S1080" s="1329"/>
      <c r="T1080" s="1329"/>
      <c r="U1080" s="1329"/>
      <c r="V1080" s="1329"/>
      <c r="W1080" s="1329"/>
      <c r="X1080" s="1329"/>
      <c r="Y1080" s="1329"/>
      <c r="Z1080" s="1329"/>
      <c r="AA1080" s="1329"/>
      <c r="AB1080" s="1329"/>
      <c r="AC1080" s="1329"/>
      <c r="AD1080" s="1329"/>
      <c r="AE1080" s="405">
        <f t="shared" si="16"/>
        <v>20</v>
      </c>
    </row>
    <row r="1081" spans="3:31" ht="18" hidden="1" customHeight="1">
      <c r="C1081" s="1323" t="str">
        <f>T(ESTIMATE!B1136)</f>
        <v>Interior Bid/Allowance</v>
      </c>
      <c r="D1081" s="1323" t="e">
        <f>T(#REF!)</f>
        <v>#REF!</v>
      </c>
      <c r="E1081" s="1323" t="e">
        <f>T(#REF!)</f>
        <v>#REF!</v>
      </c>
      <c r="F1081" s="1323" t="e">
        <f>T(#REF!)</f>
        <v>#REF!</v>
      </c>
      <c r="G1081" s="1323" t="e">
        <f>T(#REF!)</f>
        <v>#REF!</v>
      </c>
      <c r="H1081" s="1323"/>
      <c r="I1081" s="1323"/>
      <c r="J1081" s="1323" t="e">
        <f>T(#REF!)</f>
        <v>#REF!</v>
      </c>
      <c r="K1081" s="1323" t="e">
        <f>T(#REF!)</f>
        <v>#REF!</v>
      </c>
      <c r="L1081" s="1323" t="e">
        <f>T(#REF!)</f>
        <v>#REF!</v>
      </c>
      <c r="M1081" s="1323" t="e">
        <f>T(#REF!)</f>
        <v>#REF!</v>
      </c>
      <c r="N1081" s="1324">
        <f>ESTIMATE!R1136</f>
        <v>0</v>
      </c>
      <c r="O1081" s="1324"/>
      <c r="P1081" s="1324" t="str">
        <f>T(ESTIMATE!U1136)</f>
        <v>ls</v>
      </c>
      <c r="Q1081" s="1324"/>
      <c r="R1081" s="1322"/>
      <c r="S1081" s="1322"/>
      <c r="T1081" s="1322"/>
      <c r="U1081" s="1322"/>
      <c r="V1081" s="1322"/>
      <c r="W1081" s="1322"/>
      <c r="X1081" s="1322"/>
      <c r="Y1081" s="1322"/>
      <c r="Z1081" s="1322"/>
      <c r="AA1081" s="1322"/>
      <c r="AB1081" s="1322"/>
      <c r="AC1081" s="1322"/>
      <c r="AD1081" s="1322"/>
      <c r="AE1081" s="405">
        <f t="shared" si="16"/>
        <v>0</v>
      </c>
    </row>
    <row r="1082" spans="3:31" ht="18" customHeight="1">
      <c r="C1082" s="1323" t="str">
        <f>T(ESTIMATE!B1137)</f>
        <v>Interior door, prehung, hollow-core door</v>
      </c>
      <c r="D1082" s="1323" t="e">
        <f>T(#REF!)</f>
        <v>#REF!</v>
      </c>
      <c r="E1082" s="1323" t="e">
        <f>T(#REF!)</f>
        <v>#REF!</v>
      </c>
      <c r="F1082" s="1323" t="e">
        <f>T(#REF!)</f>
        <v>#REF!</v>
      </c>
      <c r="G1082" s="1323" t="e">
        <f>T(#REF!)</f>
        <v>#REF!</v>
      </c>
      <c r="H1082" s="1323"/>
      <c r="I1082" s="1323"/>
      <c r="J1082" s="1323" t="e">
        <f>T(#REF!)</f>
        <v>#REF!</v>
      </c>
      <c r="K1082" s="1323" t="e">
        <f>T(#REF!)</f>
        <v>#REF!</v>
      </c>
      <c r="L1082" s="1323" t="e">
        <f>T(#REF!)</f>
        <v>#REF!</v>
      </c>
      <c r="M1082" s="1323" t="e">
        <f>T(#REF!)</f>
        <v>#REF!</v>
      </c>
      <c r="N1082" s="1324">
        <f>ESTIMATE!R1137</f>
        <v>10</v>
      </c>
      <c r="O1082" s="1324"/>
      <c r="P1082" s="1324" t="str">
        <f>T(ESTIMATE!U1137)</f>
        <v>ea</v>
      </c>
      <c r="Q1082" s="1324"/>
      <c r="R1082" s="1322"/>
      <c r="S1082" s="1322"/>
      <c r="T1082" s="1322"/>
      <c r="U1082" s="1322"/>
      <c r="V1082" s="1322"/>
      <c r="W1082" s="1322"/>
      <c r="X1082" s="1322"/>
      <c r="Y1082" s="1322"/>
      <c r="Z1082" s="1322"/>
      <c r="AA1082" s="1322"/>
      <c r="AB1082" s="1322"/>
      <c r="AC1082" s="1322"/>
      <c r="AD1082" s="1322"/>
      <c r="AE1082" s="405">
        <f t="shared" si="16"/>
        <v>10</v>
      </c>
    </row>
    <row r="1083" spans="3:31" ht="18" hidden="1" customHeight="1">
      <c r="C1083" s="1323" t="str">
        <f>T(ESTIMATE!B1138)</f>
        <v>Interior door, prehung, solid-core door</v>
      </c>
      <c r="D1083" s="1323" t="e">
        <f>T(#REF!)</f>
        <v>#REF!</v>
      </c>
      <c r="E1083" s="1323" t="e">
        <f>T(#REF!)</f>
        <v>#REF!</v>
      </c>
      <c r="F1083" s="1323" t="e">
        <f>T(#REF!)</f>
        <v>#REF!</v>
      </c>
      <c r="G1083" s="1323" t="e">
        <f>T(#REF!)</f>
        <v>#REF!</v>
      </c>
      <c r="H1083" s="1323"/>
      <c r="I1083" s="1323"/>
      <c r="J1083" s="1323" t="e">
        <f>T(#REF!)</f>
        <v>#REF!</v>
      </c>
      <c r="K1083" s="1323" t="e">
        <f>T(#REF!)</f>
        <v>#REF!</v>
      </c>
      <c r="L1083" s="1323" t="e">
        <f>T(#REF!)</f>
        <v>#REF!</v>
      </c>
      <c r="M1083" s="1323" t="e">
        <f>T(#REF!)</f>
        <v>#REF!</v>
      </c>
      <c r="N1083" s="1324">
        <f>ESTIMATE!R1138</f>
        <v>10</v>
      </c>
      <c r="O1083" s="1324"/>
      <c r="P1083" s="1324" t="str">
        <f>T(ESTIMATE!U1138)</f>
        <v>ea</v>
      </c>
      <c r="Q1083" s="1324"/>
      <c r="R1083" s="1322"/>
      <c r="S1083" s="1322"/>
      <c r="T1083" s="1322"/>
      <c r="U1083" s="1322"/>
      <c r="V1083" s="1322"/>
      <c r="W1083" s="1322"/>
      <c r="X1083" s="1322"/>
      <c r="Y1083" s="1322"/>
      <c r="Z1083" s="1322"/>
      <c r="AA1083" s="1322"/>
      <c r="AB1083" s="1322"/>
      <c r="AC1083" s="1322"/>
      <c r="AD1083" s="1322"/>
      <c r="AE1083" s="405">
        <f t="shared" si="16"/>
        <v>10</v>
      </c>
    </row>
    <row r="1084" spans="3:31" ht="18" hidden="1" customHeight="1">
      <c r="C1084" s="1323" t="str">
        <f>T(ESTIMATE!B1139)</f>
        <v>Interior 6 panel, sliding closet door</v>
      </c>
      <c r="D1084" s="1323" t="e">
        <f>T(#REF!)</f>
        <v>#REF!</v>
      </c>
      <c r="E1084" s="1323" t="e">
        <f>T(#REF!)</f>
        <v>#REF!</v>
      </c>
      <c r="F1084" s="1323" t="e">
        <f>T(#REF!)</f>
        <v>#REF!</v>
      </c>
      <c r="G1084" s="1323" t="e">
        <f>T(#REF!)</f>
        <v>#REF!</v>
      </c>
      <c r="H1084" s="1323"/>
      <c r="I1084" s="1323"/>
      <c r="J1084" s="1323" t="e">
        <f>T(#REF!)</f>
        <v>#REF!</v>
      </c>
      <c r="K1084" s="1323" t="e">
        <f>T(#REF!)</f>
        <v>#REF!</v>
      </c>
      <c r="L1084" s="1323" t="e">
        <f>T(#REF!)</f>
        <v>#REF!</v>
      </c>
      <c r="M1084" s="1323" t="e">
        <f>T(#REF!)</f>
        <v>#REF!</v>
      </c>
      <c r="N1084" s="1324">
        <f>ESTIMATE!R1139</f>
        <v>0</v>
      </c>
      <c r="O1084" s="1324"/>
      <c r="P1084" s="1324" t="str">
        <f>T(ESTIMATE!U1139)</f>
        <v>ea</v>
      </c>
      <c r="Q1084" s="1324"/>
      <c r="R1084" s="1322"/>
      <c r="S1084" s="1322"/>
      <c r="T1084" s="1322"/>
      <c r="U1084" s="1322"/>
      <c r="V1084" s="1322"/>
      <c r="W1084" s="1322"/>
      <c r="X1084" s="1322"/>
      <c r="Y1084" s="1322"/>
      <c r="Z1084" s="1322"/>
      <c r="AA1084" s="1322"/>
      <c r="AB1084" s="1322"/>
      <c r="AC1084" s="1322"/>
      <c r="AD1084" s="1322"/>
      <c r="AE1084" s="405">
        <f t="shared" si="16"/>
        <v>0</v>
      </c>
    </row>
    <row r="1085" spans="3:31" ht="18" hidden="1" customHeight="1">
      <c r="C1085" s="1323" t="str">
        <f>T(ESTIMATE!B1140)</f>
        <v>Interior mirrored, sliding, closet doors</v>
      </c>
      <c r="D1085" s="1323" t="e">
        <f>T(#REF!)</f>
        <v>#REF!</v>
      </c>
      <c r="E1085" s="1323" t="e">
        <f>T(#REF!)</f>
        <v>#REF!</v>
      </c>
      <c r="F1085" s="1323" t="e">
        <f>T(#REF!)</f>
        <v>#REF!</v>
      </c>
      <c r="G1085" s="1323" t="e">
        <f>T(#REF!)</f>
        <v>#REF!</v>
      </c>
      <c r="H1085" s="1323"/>
      <c r="I1085" s="1323"/>
      <c r="J1085" s="1323" t="e">
        <f>T(#REF!)</f>
        <v>#REF!</v>
      </c>
      <c r="K1085" s="1323" t="e">
        <f>T(#REF!)</f>
        <v>#REF!</v>
      </c>
      <c r="L1085" s="1323" t="e">
        <f>T(#REF!)</f>
        <v>#REF!</v>
      </c>
      <c r="M1085" s="1323" t="e">
        <f>T(#REF!)</f>
        <v>#REF!</v>
      </c>
      <c r="N1085" s="1324">
        <f>ESTIMATE!R1140</f>
        <v>0</v>
      </c>
      <c r="O1085" s="1324"/>
      <c r="P1085" s="1324" t="str">
        <f>T(ESTIMATE!U1140)</f>
        <v>ea</v>
      </c>
      <c r="Q1085" s="1324"/>
      <c r="R1085" s="1322"/>
      <c r="S1085" s="1322"/>
      <c r="T1085" s="1322"/>
      <c r="U1085" s="1322"/>
      <c r="V1085" s="1322"/>
      <c r="W1085" s="1322"/>
      <c r="X1085" s="1322"/>
      <c r="Y1085" s="1322"/>
      <c r="Z1085" s="1322"/>
      <c r="AA1085" s="1322"/>
      <c r="AB1085" s="1322"/>
      <c r="AC1085" s="1322"/>
      <c r="AD1085" s="1322"/>
      <c r="AE1085" s="405">
        <f t="shared" si="16"/>
        <v>0</v>
      </c>
    </row>
    <row r="1086" spans="3:31" ht="18" hidden="1" customHeight="1">
      <c r="C1086" s="1323" t="str">
        <f>T(ESTIMATE!B1141)</f>
        <v>Interior bi-fold, closet doors</v>
      </c>
      <c r="D1086" s="1323" t="e">
        <f>T(#REF!)</f>
        <v>#REF!</v>
      </c>
      <c r="E1086" s="1323" t="e">
        <f>T(#REF!)</f>
        <v>#REF!</v>
      </c>
      <c r="F1086" s="1323" t="e">
        <f>T(#REF!)</f>
        <v>#REF!</v>
      </c>
      <c r="G1086" s="1323" t="e">
        <f>T(#REF!)</f>
        <v>#REF!</v>
      </c>
      <c r="H1086" s="1323"/>
      <c r="I1086" s="1323"/>
      <c r="J1086" s="1323" t="e">
        <f>T(#REF!)</f>
        <v>#REF!</v>
      </c>
      <c r="K1086" s="1323" t="e">
        <f>T(#REF!)</f>
        <v>#REF!</v>
      </c>
      <c r="L1086" s="1323" t="e">
        <f>T(#REF!)</f>
        <v>#REF!</v>
      </c>
      <c r="M1086" s="1323" t="e">
        <f>T(#REF!)</f>
        <v>#REF!</v>
      </c>
      <c r="N1086" s="1324">
        <f>ESTIMATE!R1141</f>
        <v>0</v>
      </c>
      <c r="O1086" s="1324"/>
      <c r="P1086" s="1324" t="str">
        <f>T(ESTIMATE!U1141)</f>
        <v>ea</v>
      </c>
      <c r="Q1086" s="1324"/>
      <c r="R1086" s="1322"/>
      <c r="S1086" s="1322"/>
      <c r="T1086" s="1322"/>
      <c r="U1086" s="1322"/>
      <c r="V1086" s="1322"/>
      <c r="W1086" s="1322"/>
      <c r="X1086" s="1322"/>
      <c r="Y1086" s="1322"/>
      <c r="Z1086" s="1322"/>
      <c r="AA1086" s="1322"/>
      <c r="AB1086" s="1322"/>
      <c r="AC1086" s="1322"/>
      <c r="AD1086" s="1322"/>
      <c r="AE1086" s="405">
        <f t="shared" si="16"/>
        <v>0</v>
      </c>
    </row>
    <row r="1087" spans="3:31" ht="18" hidden="1" customHeight="1">
      <c r="C1087" s="1323" t="str">
        <f>T(ESTIMATE!B1142)</f>
        <v>Custom barn door</v>
      </c>
      <c r="D1087" s="1323" t="e">
        <f>T(#REF!)</f>
        <v>#REF!</v>
      </c>
      <c r="E1087" s="1323" t="e">
        <f>T(#REF!)</f>
        <v>#REF!</v>
      </c>
      <c r="F1087" s="1323" t="e">
        <f>T(#REF!)</f>
        <v>#REF!</v>
      </c>
      <c r="G1087" s="1323" t="e">
        <f>T(#REF!)</f>
        <v>#REF!</v>
      </c>
      <c r="H1087" s="1323"/>
      <c r="I1087" s="1323"/>
      <c r="J1087" s="1323" t="e">
        <f>T(#REF!)</f>
        <v>#REF!</v>
      </c>
      <c r="K1087" s="1323" t="e">
        <f>T(#REF!)</f>
        <v>#REF!</v>
      </c>
      <c r="L1087" s="1323" t="e">
        <f>T(#REF!)</f>
        <v>#REF!</v>
      </c>
      <c r="M1087" s="1323" t="e">
        <f>T(#REF!)</f>
        <v>#REF!</v>
      </c>
      <c r="N1087" s="1324">
        <f>ESTIMATE!R1142</f>
        <v>0</v>
      </c>
      <c r="O1087" s="1324"/>
      <c r="P1087" s="1324" t="str">
        <f>T(ESTIMATE!U1142)</f>
        <v>ea</v>
      </c>
      <c r="Q1087" s="1324"/>
      <c r="R1087" s="1322"/>
      <c r="S1087" s="1322"/>
      <c r="T1087" s="1322"/>
      <c r="U1087" s="1322"/>
      <c r="V1087" s="1322"/>
      <c r="W1087" s="1322"/>
      <c r="X1087" s="1322"/>
      <c r="Y1087" s="1322"/>
      <c r="Z1087" s="1322"/>
      <c r="AA1087" s="1322"/>
      <c r="AB1087" s="1322"/>
      <c r="AC1087" s="1322"/>
      <c r="AD1087" s="1322"/>
      <c r="AE1087" s="405">
        <f t="shared" si="16"/>
        <v>0</v>
      </c>
    </row>
    <row r="1088" spans="3:31" ht="18" hidden="1" customHeight="1">
      <c r="C1088" s="1323" t="str">
        <f>T(ESTIMATE!B1143)</f>
        <v/>
      </c>
      <c r="D1088" s="1323" t="e">
        <f>T(#REF!)</f>
        <v>#REF!</v>
      </c>
      <c r="E1088" s="1323" t="e">
        <f>T(#REF!)</f>
        <v>#REF!</v>
      </c>
      <c r="F1088" s="1323" t="e">
        <f>T(#REF!)</f>
        <v>#REF!</v>
      </c>
      <c r="G1088" s="1323" t="e">
        <f>T(#REF!)</f>
        <v>#REF!</v>
      </c>
      <c r="H1088" s="1323"/>
      <c r="I1088" s="1323"/>
      <c r="J1088" s="1323" t="e">
        <f>T(#REF!)</f>
        <v>#REF!</v>
      </c>
      <c r="K1088" s="1323" t="e">
        <f>T(#REF!)</f>
        <v>#REF!</v>
      </c>
      <c r="L1088" s="1323" t="e">
        <f>T(#REF!)</f>
        <v>#REF!</v>
      </c>
      <c r="M1088" s="1323" t="e">
        <f>T(#REF!)</f>
        <v>#REF!</v>
      </c>
      <c r="N1088" s="1324">
        <f>ESTIMATE!R1143</f>
        <v>0</v>
      </c>
      <c r="O1088" s="1324"/>
      <c r="P1088" s="1324" t="str">
        <f>T(ESTIMATE!U1143)</f>
        <v/>
      </c>
      <c r="Q1088" s="1324"/>
      <c r="R1088" s="1322"/>
      <c r="S1088" s="1322"/>
      <c r="T1088" s="1322"/>
      <c r="U1088" s="1322"/>
      <c r="V1088" s="1322"/>
      <c r="W1088" s="1322"/>
      <c r="X1088" s="1322"/>
      <c r="Y1088" s="1322"/>
      <c r="Z1088" s="1322"/>
      <c r="AA1088" s="1322"/>
      <c r="AB1088" s="1322"/>
      <c r="AC1088" s="1322"/>
      <c r="AD1088" s="1322"/>
      <c r="AE1088" s="405">
        <f t="shared" si="16"/>
        <v>0</v>
      </c>
    </row>
    <row r="1089" spans="3:31" ht="18" hidden="1" customHeight="1">
      <c r="C1089" s="1323" t="str">
        <f>T(ESTIMATE!B1144)</f>
        <v/>
      </c>
      <c r="D1089" s="1323" t="e">
        <f>T(#REF!)</f>
        <v>#REF!</v>
      </c>
      <c r="E1089" s="1323" t="e">
        <f>T(#REF!)</f>
        <v>#REF!</v>
      </c>
      <c r="F1089" s="1323" t="e">
        <f>T(#REF!)</f>
        <v>#REF!</v>
      </c>
      <c r="G1089" s="1323" t="e">
        <f>T(#REF!)</f>
        <v>#REF!</v>
      </c>
      <c r="H1089" s="1323"/>
      <c r="I1089" s="1323"/>
      <c r="J1089" s="1323" t="e">
        <f>T(#REF!)</f>
        <v>#REF!</v>
      </c>
      <c r="K1089" s="1323" t="e">
        <f>T(#REF!)</f>
        <v>#REF!</v>
      </c>
      <c r="L1089" s="1323" t="e">
        <f>T(#REF!)</f>
        <v>#REF!</v>
      </c>
      <c r="M1089" s="1323" t="e">
        <f>T(#REF!)</f>
        <v>#REF!</v>
      </c>
      <c r="N1089" s="1324">
        <f>ESTIMATE!R1144</f>
        <v>0</v>
      </c>
      <c r="O1089" s="1324"/>
      <c r="P1089" s="1324" t="str">
        <f>T(ESTIMATE!U1144)</f>
        <v/>
      </c>
      <c r="Q1089" s="1324"/>
      <c r="R1089" s="1322"/>
      <c r="S1089" s="1322"/>
      <c r="T1089" s="1322"/>
      <c r="U1089" s="1322"/>
      <c r="V1089" s="1322"/>
      <c r="W1089" s="1322"/>
      <c r="X1089" s="1322"/>
      <c r="Y1089" s="1322"/>
      <c r="Z1089" s="1322"/>
      <c r="AA1089" s="1322"/>
      <c r="AB1089" s="1322"/>
      <c r="AC1089" s="1322"/>
      <c r="AD1089" s="1322"/>
      <c r="AE1089" s="405">
        <f t="shared" si="16"/>
        <v>0</v>
      </c>
    </row>
    <row r="1090" spans="3:31" ht="18" hidden="1" customHeight="1">
      <c r="C1090" s="1323" t="str">
        <f>T(ESTIMATE!B1145)</f>
        <v>Miscellaneous Door</v>
      </c>
      <c r="D1090" s="1323" t="e">
        <f>T(#REF!)</f>
        <v>#REF!</v>
      </c>
      <c r="E1090" s="1323" t="e">
        <f>T(#REF!)</f>
        <v>#REF!</v>
      </c>
      <c r="F1090" s="1323" t="e">
        <f>T(#REF!)</f>
        <v>#REF!</v>
      </c>
      <c r="G1090" s="1323" t="e">
        <f>T(#REF!)</f>
        <v>#REF!</v>
      </c>
      <c r="H1090" s="1323"/>
      <c r="I1090" s="1323"/>
      <c r="J1090" s="1323" t="e">
        <f>T(#REF!)</f>
        <v>#REF!</v>
      </c>
      <c r="K1090" s="1323" t="e">
        <f>T(#REF!)</f>
        <v>#REF!</v>
      </c>
      <c r="L1090" s="1323" t="e">
        <f>T(#REF!)</f>
        <v>#REF!</v>
      </c>
      <c r="M1090" s="1323" t="e">
        <f>T(#REF!)</f>
        <v>#REF!</v>
      </c>
      <c r="N1090" s="1324">
        <f>ESTIMATE!R1145</f>
        <v>0</v>
      </c>
      <c r="O1090" s="1324"/>
      <c r="P1090" s="1324" t="str">
        <f>T(ESTIMATE!U1145)</f>
        <v/>
      </c>
      <c r="Q1090" s="1324"/>
      <c r="R1090" s="1322"/>
      <c r="S1090" s="1322"/>
      <c r="T1090" s="1322"/>
      <c r="U1090" s="1322"/>
      <c r="V1090" s="1322"/>
      <c r="W1090" s="1322"/>
      <c r="X1090" s="1322"/>
      <c r="Y1090" s="1322"/>
      <c r="Z1090" s="1322"/>
      <c r="AA1090" s="1322"/>
      <c r="AB1090" s="1322"/>
      <c r="AC1090" s="1322"/>
      <c r="AD1090" s="1322"/>
      <c r="AE1090" s="405">
        <f t="shared" si="16"/>
        <v>0</v>
      </c>
    </row>
    <row r="1091" spans="3:31" ht="18" hidden="1" customHeight="1">
      <c r="C1091" s="1323" t="str">
        <f>T(ESTIMATE!B1146)</f>
        <v>Door hardware, knobs only</v>
      </c>
      <c r="D1091" s="1323" t="e">
        <f>T(#REF!)</f>
        <v>#REF!</v>
      </c>
      <c r="E1091" s="1323" t="e">
        <f>T(#REF!)</f>
        <v>#REF!</v>
      </c>
      <c r="F1091" s="1323" t="e">
        <f>T(#REF!)</f>
        <v>#REF!</v>
      </c>
      <c r="G1091" s="1323" t="e">
        <f>T(#REF!)</f>
        <v>#REF!</v>
      </c>
      <c r="H1091" s="1323"/>
      <c r="I1091" s="1323"/>
      <c r="J1091" s="1323" t="e">
        <f>T(#REF!)</f>
        <v>#REF!</v>
      </c>
      <c r="K1091" s="1323" t="e">
        <f>T(#REF!)</f>
        <v>#REF!</v>
      </c>
      <c r="L1091" s="1323" t="e">
        <f>T(#REF!)</f>
        <v>#REF!</v>
      </c>
      <c r="M1091" s="1323" t="e">
        <f>T(#REF!)</f>
        <v>#REF!</v>
      </c>
      <c r="N1091" s="1324">
        <f>ESTIMATE!R1146</f>
        <v>0</v>
      </c>
      <c r="O1091" s="1324"/>
      <c r="P1091" s="1324" t="str">
        <f>T(ESTIMATE!U1146)</f>
        <v>ea</v>
      </c>
      <c r="Q1091" s="1324"/>
      <c r="R1091" s="1322"/>
      <c r="S1091" s="1322"/>
      <c r="T1091" s="1322"/>
      <c r="U1091" s="1322"/>
      <c r="V1091" s="1322"/>
      <c r="W1091" s="1322"/>
      <c r="X1091" s="1322"/>
      <c r="Y1091" s="1322"/>
      <c r="Z1091" s="1322"/>
      <c r="AA1091" s="1322"/>
      <c r="AB1091" s="1322"/>
      <c r="AC1091" s="1322"/>
      <c r="AD1091" s="1322"/>
      <c r="AE1091" s="405">
        <f t="shared" si="16"/>
        <v>0</v>
      </c>
    </row>
    <row r="1092" spans="3:31" ht="18" hidden="1" customHeight="1">
      <c r="C1092" s="1323" t="str">
        <f>T(ESTIMATE!B1147)</f>
        <v>Door casings</v>
      </c>
      <c r="D1092" s="1323" t="e">
        <f>T(#REF!)</f>
        <v>#REF!</v>
      </c>
      <c r="E1092" s="1323" t="e">
        <f>T(#REF!)</f>
        <v>#REF!</v>
      </c>
      <c r="F1092" s="1323" t="e">
        <f>T(#REF!)</f>
        <v>#REF!</v>
      </c>
      <c r="G1092" s="1323" t="e">
        <f>T(#REF!)</f>
        <v>#REF!</v>
      </c>
      <c r="H1092" s="1323"/>
      <c r="I1092" s="1323"/>
      <c r="J1092" s="1323" t="e">
        <f>T(#REF!)</f>
        <v>#REF!</v>
      </c>
      <c r="K1092" s="1323" t="e">
        <f>T(#REF!)</f>
        <v>#REF!</v>
      </c>
      <c r="L1092" s="1323" t="e">
        <f>T(#REF!)</f>
        <v>#REF!</v>
      </c>
      <c r="M1092" s="1323" t="e">
        <f>T(#REF!)</f>
        <v>#REF!</v>
      </c>
      <c r="N1092" s="1324">
        <f>ESTIMATE!R1147</f>
        <v>0</v>
      </c>
      <c r="O1092" s="1324"/>
      <c r="P1092" s="1324" t="str">
        <f>T(ESTIMATE!U1147)</f>
        <v>ea</v>
      </c>
      <c r="Q1092" s="1324"/>
      <c r="R1092" s="1322"/>
      <c r="S1092" s="1322"/>
      <c r="T1092" s="1322"/>
      <c r="U1092" s="1322"/>
      <c r="V1092" s="1322"/>
      <c r="W1092" s="1322"/>
      <c r="X1092" s="1322"/>
      <c r="Y1092" s="1322"/>
      <c r="Z1092" s="1322"/>
      <c r="AA1092" s="1322"/>
      <c r="AB1092" s="1322"/>
      <c r="AC1092" s="1322"/>
      <c r="AD1092" s="1322"/>
      <c r="AE1092" s="405">
        <f t="shared" si="16"/>
        <v>0</v>
      </c>
    </row>
    <row r="1093" spans="3:31" ht="18" hidden="1" customHeight="1">
      <c r="C1093" s="1323" t="str">
        <f>T(ESTIMATE!B1148)</f>
        <v/>
      </c>
      <c r="D1093" s="1323" t="e">
        <f>T(#REF!)</f>
        <v>#REF!</v>
      </c>
      <c r="E1093" s="1323" t="e">
        <f>T(#REF!)</f>
        <v>#REF!</v>
      </c>
      <c r="F1093" s="1323" t="e">
        <f>T(#REF!)</f>
        <v>#REF!</v>
      </c>
      <c r="G1093" s="1323" t="e">
        <f>T(#REF!)</f>
        <v>#REF!</v>
      </c>
      <c r="H1093" s="1323"/>
      <c r="I1093" s="1323"/>
      <c r="J1093" s="1323" t="e">
        <f>T(#REF!)</f>
        <v>#REF!</v>
      </c>
      <c r="K1093" s="1323" t="e">
        <f>T(#REF!)</f>
        <v>#REF!</v>
      </c>
      <c r="L1093" s="1323" t="e">
        <f>T(#REF!)</f>
        <v>#REF!</v>
      </c>
      <c r="M1093" s="1323" t="e">
        <f>T(#REF!)</f>
        <v>#REF!</v>
      </c>
      <c r="N1093" s="1324">
        <f>ESTIMATE!R1148</f>
        <v>0</v>
      </c>
      <c r="O1093" s="1324"/>
      <c r="P1093" s="1324" t="str">
        <f>T(ESTIMATE!U1148)</f>
        <v/>
      </c>
      <c r="Q1093" s="1324"/>
      <c r="R1093" s="1322"/>
      <c r="S1093" s="1322"/>
      <c r="T1093" s="1322"/>
      <c r="U1093" s="1322"/>
      <c r="V1093" s="1322"/>
      <c r="W1093" s="1322"/>
      <c r="X1093" s="1322"/>
      <c r="Y1093" s="1322"/>
      <c r="Z1093" s="1322"/>
      <c r="AA1093" s="1322"/>
      <c r="AB1093" s="1322"/>
      <c r="AC1093" s="1322"/>
      <c r="AD1093" s="1322"/>
      <c r="AE1093" s="405">
        <f t="shared" si="16"/>
        <v>0</v>
      </c>
    </row>
    <row r="1094" spans="3:31" ht="18" hidden="1" customHeight="1">
      <c r="C1094" s="1323" t="str">
        <f>T(ESTIMATE!B1149)</f>
        <v/>
      </c>
      <c r="D1094" s="1323" t="e">
        <f>T(#REF!)</f>
        <v>#REF!</v>
      </c>
      <c r="E1094" s="1323" t="e">
        <f>T(#REF!)</f>
        <v>#REF!</v>
      </c>
      <c r="F1094" s="1323" t="e">
        <f>T(#REF!)</f>
        <v>#REF!</v>
      </c>
      <c r="G1094" s="1323" t="e">
        <f>T(#REF!)</f>
        <v>#REF!</v>
      </c>
      <c r="H1094" s="1323"/>
      <c r="I1094" s="1323"/>
      <c r="J1094" s="1323" t="e">
        <f>T(#REF!)</f>
        <v>#REF!</v>
      </c>
      <c r="K1094" s="1323" t="e">
        <f>T(#REF!)</f>
        <v>#REF!</v>
      </c>
      <c r="L1094" s="1323" t="e">
        <f>T(#REF!)</f>
        <v>#REF!</v>
      </c>
      <c r="M1094" s="1323" t="e">
        <f>T(#REF!)</f>
        <v>#REF!</v>
      </c>
      <c r="N1094" s="1324">
        <f>ESTIMATE!R1149</f>
        <v>0</v>
      </c>
      <c r="O1094" s="1324"/>
      <c r="P1094" s="1324" t="str">
        <f>T(ESTIMATE!U1149)</f>
        <v/>
      </c>
      <c r="Q1094" s="1324"/>
      <c r="R1094" s="1322"/>
      <c r="S1094" s="1322"/>
      <c r="T1094" s="1322"/>
      <c r="U1094" s="1322"/>
      <c r="V1094" s="1322"/>
      <c r="W1094" s="1322"/>
      <c r="X1094" s="1322"/>
      <c r="Y1094" s="1322"/>
      <c r="Z1094" s="1322"/>
      <c r="AA1094" s="1322"/>
      <c r="AB1094" s="1322"/>
      <c r="AC1094" s="1322"/>
      <c r="AD1094" s="1322"/>
      <c r="AE1094" s="405">
        <f t="shared" si="16"/>
        <v>0</v>
      </c>
    </row>
    <row r="1095" spans="3:31" ht="18" hidden="1" customHeight="1">
      <c r="C1095" s="1323" t="str">
        <f>T(ESTIMATE!B1150)</f>
        <v/>
      </c>
      <c r="D1095" s="1323" t="e">
        <f>T(#REF!)</f>
        <v>#REF!</v>
      </c>
      <c r="E1095" s="1323" t="e">
        <f>T(#REF!)</f>
        <v>#REF!</v>
      </c>
      <c r="F1095" s="1323" t="e">
        <f>T(#REF!)</f>
        <v>#REF!</v>
      </c>
      <c r="G1095" s="1323" t="e">
        <f>T(#REF!)</f>
        <v>#REF!</v>
      </c>
      <c r="H1095" s="1323"/>
      <c r="I1095" s="1323"/>
      <c r="J1095" s="1323" t="e">
        <f>T(#REF!)</f>
        <v>#REF!</v>
      </c>
      <c r="K1095" s="1323" t="e">
        <f>T(#REF!)</f>
        <v>#REF!</v>
      </c>
      <c r="L1095" s="1323" t="e">
        <f>T(#REF!)</f>
        <v>#REF!</v>
      </c>
      <c r="M1095" s="1323" t="e">
        <f>T(#REF!)</f>
        <v>#REF!</v>
      </c>
      <c r="N1095" s="1324">
        <f>ESTIMATE!R1150</f>
        <v>0</v>
      </c>
      <c r="O1095" s="1324"/>
      <c r="P1095" s="1324" t="str">
        <f>T(ESTIMATE!U1150)</f>
        <v/>
      </c>
      <c r="Q1095" s="1324"/>
      <c r="R1095" s="1322"/>
      <c r="S1095" s="1322"/>
      <c r="T1095" s="1322"/>
      <c r="U1095" s="1322"/>
      <c r="V1095" s="1322"/>
      <c r="W1095" s="1322"/>
      <c r="X1095" s="1322"/>
      <c r="Y1095" s="1322"/>
      <c r="Z1095" s="1322"/>
      <c r="AA1095" s="1322"/>
      <c r="AB1095" s="1322"/>
      <c r="AC1095" s="1322"/>
      <c r="AD1095" s="1322"/>
      <c r="AE1095" s="405">
        <f t="shared" si="16"/>
        <v>0</v>
      </c>
    </row>
    <row r="1096" spans="3:31" ht="18" hidden="1" customHeight="1">
      <c r="C1096" s="1323" t="str">
        <f>T(ESTIMATE!B1151)</f>
        <v/>
      </c>
      <c r="D1096" s="1323" t="e">
        <f>T(#REF!)</f>
        <v>#REF!</v>
      </c>
      <c r="E1096" s="1323" t="e">
        <f>T(#REF!)</f>
        <v>#REF!</v>
      </c>
      <c r="F1096" s="1323" t="e">
        <f>T(#REF!)</f>
        <v>#REF!</v>
      </c>
      <c r="G1096" s="1323" t="e">
        <f>T(#REF!)</f>
        <v>#REF!</v>
      </c>
      <c r="H1096" s="1323"/>
      <c r="I1096" s="1323"/>
      <c r="J1096" s="1323" t="e">
        <f>T(#REF!)</f>
        <v>#REF!</v>
      </c>
      <c r="K1096" s="1323" t="e">
        <f>T(#REF!)</f>
        <v>#REF!</v>
      </c>
      <c r="L1096" s="1323" t="e">
        <f>T(#REF!)</f>
        <v>#REF!</v>
      </c>
      <c r="M1096" s="1323" t="e">
        <f>T(#REF!)</f>
        <v>#REF!</v>
      </c>
      <c r="N1096" s="1324">
        <f>ESTIMATE!R1151</f>
        <v>0</v>
      </c>
      <c r="O1096" s="1324"/>
      <c r="P1096" s="1324" t="str">
        <f>T(ESTIMATE!U1151)</f>
        <v/>
      </c>
      <c r="Q1096" s="1324"/>
      <c r="R1096" s="1322"/>
      <c r="S1096" s="1322"/>
      <c r="T1096" s="1322"/>
      <c r="U1096" s="1322"/>
      <c r="V1096" s="1322"/>
      <c r="W1096" s="1322"/>
      <c r="X1096" s="1322"/>
      <c r="Y1096" s="1322"/>
      <c r="Z1096" s="1322"/>
      <c r="AA1096" s="1322"/>
      <c r="AB1096" s="1322"/>
      <c r="AC1096" s="1322"/>
      <c r="AD1096" s="1322"/>
      <c r="AE1096" s="405">
        <f t="shared" si="16"/>
        <v>0</v>
      </c>
    </row>
    <row r="1097" spans="3:31" ht="18" hidden="1" customHeight="1">
      <c r="C1097" s="1323" t="str">
        <f>T(ESTIMATE!B1152)</f>
        <v/>
      </c>
      <c r="D1097" s="1323" t="e">
        <f>T(#REF!)</f>
        <v>#REF!</v>
      </c>
      <c r="E1097" s="1323" t="e">
        <f>T(#REF!)</f>
        <v>#REF!</v>
      </c>
      <c r="F1097" s="1323" t="e">
        <f>T(#REF!)</f>
        <v>#REF!</v>
      </c>
      <c r="G1097" s="1323" t="e">
        <f>T(#REF!)</f>
        <v>#REF!</v>
      </c>
      <c r="H1097" s="1323"/>
      <c r="I1097" s="1323"/>
      <c r="J1097" s="1323" t="e">
        <f>T(#REF!)</f>
        <v>#REF!</v>
      </c>
      <c r="K1097" s="1323" t="e">
        <f>T(#REF!)</f>
        <v>#REF!</v>
      </c>
      <c r="L1097" s="1323" t="e">
        <f>T(#REF!)</f>
        <v>#REF!</v>
      </c>
      <c r="M1097" s="1323" t="e">
        <f>T(#REF!)</f>
        <v>#REF!</v>
      </c>
      <c r="N1097" s="1324">
        <f>ESTIMATE!R1152</f>
        <v>0</v>
      </c>
      <c r="O1097" s="1324"/>
      <c r="P1097" s="1324" t="str">
        <f>T(ESTIMATE!U1152)</f>
        <v/>
      </c>
      <c r="Q1097" s="1324"/>
      <c r="R1097" s="1322"/>
      <c r="S1097" s="1322"/>
      <c r="T1097" s="1322"/>
      <c r="U1097" s="1322"/>
      <c r="V1097" s="1322"/>
      <c r="W1097" s="1322"/>
      <c r="X1097" s="1322"/>
      <c r="Y1097" s="1322"/>
      <c r="Z1097" s="1322"/>
      <c r="AA1097" s="1322"/>
      <c r="AB1097" s="1322"/>
      <c r="AC1097" s="1322"/>
      <c r="AD1097" s="1322"/>
      <c r="AE1097" s="405">
        <f t="shared" si="16"/>
        <v>0</v>
      </c>
    </row>
    <row r="1098" spans="3:31" ht="18" hidden="1" customHeight="1">
      <c r="C1098" s="1323" t="str">
        <f>T(ESTIMATE!B1153)</f>
        <v/>
      </c>
      <c r="D1098" s="1323" t="e">
        <f>T(#REF!)</f>
        <v>#REF!</v>
      </c>
      <c r="E1098" s="1323" t="e">
        <f>T(#REF!)</f>
        <v>#REF!</v>
      </c>
      <c r="F1098" s="1323" t="e">
        <f>T(#REF!)</f>
        <v>#REF!</v>
      </c>
      <c r="G1098" s="1323" t="e">
        <f>T(#REF!)</f>
        <v>#REF!</v>
      </c>
      <c r="H1098" s="1323"/>
      <c r="I1098" s="1323"/>
      <c r="J1098" s="1323" t="e">
        <f>T(#REF!)</f>
        <v>#REF!</v>
      </c>
      <c r="K1098" s="1323" t="e">
        <f>T(#REF!)</f>
        <v>#REF!</v>
      </c>
      <c r="L1098" s="1323" t="e">
        <f>T(#REF!)</f>
        <v>#REF!</v>
      </c>
      <c r="M1098" s="1323" t="e">
        <f>T(#REF!)</f>
        <v>#REF!</v>
      </c>
      <c r="N1098" s="1324">
        <f>ESTIMATE!R1153</f>
        <v>0</v>
      </c>
      <c r="O1098" s="1324"/>
      <c r="P1098" s="1324" t="str">
        <f>T(ESTIMATE!U1153)</f>
        <v/>
      </c>
      <c r="Q1098" s="1324"/>
      <c r="R1098" s="1322"/>
      <c r="S1098" s="1322"/>
      <c r="T1098" s="1322"/>
      <c r="U1098" s="1322"/>
      <c r="V1098" s="1322"/>
      <c r="W1098" s="1322"/>
      <c r="X1098" s="1322"/>
      <c r="Y1098" s="1322"/>
      <c r="Z1098" s="1322"/>
      <c r="AA1098" s="1322"/>
      <c r="AB1098" s="1322"/>
      <c r="AC1098" s="1322"/>
      <c r="AD1098" s="1322"/>
      <c r="AE1098" s="405">
        <f t="shared" si="16"/>
        <v>0</v>
      </c>
    </row>
    <row r="1099" spans="3:31" ht="18" hidden="1" customHeight="1">
      <c r="C1099" s="1323" t="str">
        <f>T(ESTIMATE!B1154)</f>
        <v/>
      </c>
      <c r="D1099" s="1323" t="e">
        <f>T(#REF!)</f>
        <v>#REF!</v>
      </c>
      <c r="E1099" s="1323" t="e">
        <f>T(#REF!)</f>
        <v>#REF!</v>
      </c>
      <c r="F1099" s="1323" t="e">
        <f>T(#REF!)</f>
        <v>#REF!</v>
      </c>
      <c r="G1099" s="1323" t="e">
        <f>T(#REF!)</f>
        <v>#REF!</v>
      </c>
      <c r="H1099" s="1323"/>
      <c r="I1099" s="1323"/>
      <c r="J1099" s="1323" t="e">
        <f>T(#REF!)</f>
        <v>#REF!</v>
      </c>
      <c r="K1099" s="1323" t="e">
        <f>T(#REF!)</f>
        <v>#REF!</v>
      </c>
      <c r="L1099" s="1323" t="e">
        <f>T(#REF!)</f>
        <v>#REF!</v>
      </c>
      <c r="M1099" s="1323" t="e">
        <f>T(#REF!)</f>
        <v>#REF!</v>
      </c>
      <c r="N1099" s="1324">
        <f>ESTIMATE!R1154</f>
        <v>0</v>
      </c>
      <c r="O1099" s="1324"/>
      <c r="P1099" s="1324" t="str">
        <f>T(ESTIMATE!U1154)</f>
        <v/>
      </c>
      <c r="Q1099" s="1324"/>
      <c r="R1099" s="1322"/>
      <c r="S1099" s="1322"/>
      <c r="T1099" s="1322"/>
      <c r="U1099" s="1322"/>
      <c r="V1099" s="1322"/>
      <c r="W1099" s="1322"/>
      <c r="X1099" s="1322"/>
      <c r="Y1099" s="1322"/>
      <c r="Z1099" s="1322"/>
      <c r="AA1099" s="1322"/>
      <c r="AB1099" s="1322"/>
      <c r="AC1099" s="1322"/>
      <c r="AD1099" s="1322"/>
      <c r="AE1099" s="405">
        <f t="shared" si="16"/>
        <v>0</v>
      </c>
    </row>
    <row r="1100" spans="3:31" ht="18" hidden="1" customHeight="1">
      <c r="C1100" s="1323" t="str">
        <f>T(ESTIMATE!B1155)</f>
        <v/>
      </c>
      <c r="D1100" s="1323" t="e">
        <f>T(#REF!)</f>
        <v>#REF!</v>
      </c>
      <c r="E1100" s="1323" t="e">
        <f>T(#REF!)</f>
        <v>#REF!</v>
      </c>
      <c r="F1100" s="1323" t="e">
        <f>T(#REF!)</f>
        <v>#REF!</v>
      </c>
      <c r="G1100" s="1323" t="e">
        <f>T(#REF!)</f>
        <v>#REF!</v>
      </c>
      <c r="H1100" s="1323"/>
      <c r="I1100" s="1323"/>
      <c r="J1100" s="1323" t="e">
        <f>T(#REF!)</f>
        <v>#REF!</v>
      </c>
      <c r="K1100" s="1323" t="e">
        <f>T(#REF!)</f>
        <v>#REF!</v>
      </c>
      <c r="L1100" s="1323" t="e">
        <f>T(#REF!)</f>
        <v>#REF!</v>
      </c>
      <c r="M1100" s="1323" t="e">
        <f>T(#REF!)</f>
        <v>#REF!</v>
      </c>
      <c r="N1100" s="1324">
        <f>ESTIMATE!R1155</f>
        <v>0</v>
      </c>
      <c r="O1100" s="1324"/>
      <c r="P1100" s="1324" t="str">
        <f>T(ESTIMATE!U1155)</f>
        <v/>
      </c>
      <c r="Q1100" s="1324"/>
      <c r="R1100" s="1322"/>
      <c r="S1100" s="1322"/>
      <c r="T1100" s="1322"/>
      <c r="U1100" s="1322"/>
      <c r="V1100" s="1322"/>
      <c r="W1100" s="1322"/>
      <c r="X1100" s="1322"/>
      <c r="Y1100" s="1322"/>
      <c r="Z1100" s="1322"/>
      <c r="AA1100" s="1322"/>
      <c r="AB1100" s="1322"/>
      <c r="AC1100" s="1322"/>
      <c r="AD1100" s="1322"/>
      <c r="AE1100" s="405">
        <f t="shared" si="16"/>
        <v>0</v>
      </c>
    </row>
    <row r="1101" spans="3:31" ht="18" hidden="1" customHeight="1">
      <c r="C1101" s="1323" t="str">
        <f>T(ESTIMATE!B1156)</f>
        <v/>
      </c>
      <c r="D1101" s="1323" t="e">
        <f>T(#REF!)</f>
        <v>#REF!</v>
      </c>
      <c r="E1101" s="1323" t="e">
        <f>T(#REF!)</f>
        <v>#REF!</v>
      </c>
      <c r="F1101" s="1323" t="e">
        <f>T(#REF!)</f>
        <v>#REF!</v>
      </c>
      <c r="G1101" s="1323" t="e">
        <f>T(#REF!)</f>
        <v>#REF!</v>
      </c>
      <c r="H1101" s="1323"/>
      <c r="I1101" s="1323"/>
      <c r="J1101" s="1323" t="e">
        <f>T(#REF!)</f>
        <v>#REF!</v>
      </c>
      <c r="K1101" s="1323" t="e">
        <f>T(#REF!)</f>
        <v>#REF!</v>
      </c>
      <c r="L1101" s="1323" t="e">
        <f>T(#REF!)</f>
        <v>#REF!</v>
      </c>
      <c r="M1101" s="1323" t="e">
        <f>T(#REF!)</f>
        <v>#REF!</v>
      </c>
      <c r="N1101" s="1324">
        <f>ESTIMATE!R1156</f>
        <v>0</v>
      </c>
      <c r="O1101" s="1324"/>
      <c r="P1101" s="1324" t="str">
        <f>T(ESTIMATE!U1156)</f>
        <v/>
      </c>
      <c r="Q1101" s="1324"/>
      <c r="R1101" s="1322"/>
      <c r="S1101" s="1322"/>
      <c r="T1101" s="1322"/>
      <c r="U1101" s="1322"/>
      <c r="V1101" s="1322"/>
      <c r="W1101" s="1322"/>
      <c r="X1101" s="1322"/>
      <c r="Y1101" s="1322"/>
      <c r="Z1101" s="1322"/>
      <c r="AA1101" s="1322"/>
      <c r="AB1101" s="1322"/>
      <c r="AC1101" s="1322"/>
      <c r="AD1101" s="1322"/>
      <c r="AE1101" s="405">
        <f t="shared" si="16"/>
        <v>0</v>
      </c>
    </row>
    <row r="1102" spans="3:31" ht="18" hidden="1" customHeight="1">
      <c r="C1102" s="1323" t="str">
        <f>T(ESTIMATE!B1157)</f>
        <v/>
      </c>
      <c r="D1102" s="1323" t="e">
        <f>T(#REF!)</f>
        <v>#REF!</v>
      </c>
      <c r="E1102" s="1323" t="e">
        <f>T(#REF!)</f>
        <v>#REF!</v>
      </c>
      <c r="F1102" s="1323" t="e">
        <f>T(#REF!)</f>
        <v>#REF!</v>
      </c>
      <c r="G1102" s="1323" t="e">
        <f>T(#REF!)</f>
        <v>#REF!</v>
      </c>
      <c r="H1102" s="1323"/>
      <c r="I1102" s="1323"/>
      <c r="J1102" s="1323" t="e">
        <f>T(#REF!)</f>
        <v>#REF!</v>
      </c>
      <c r="K1102" s="1323" t="e">
        <f>T(#REF!)</f>
        <v>#REF!</v>
      </c>
      <c r="L1102" s="1323" t="e">
        <f>T(#REF!)</f>
        <v>#REF!</v>
      </c>
      <c r="M1102" s="1323" t="e">
        <f>T(#REF!)</f>
        <v>#REF!</v>
      </c>
      <c r="N1102" s="1324">
        <f>ESTIMATE!R1157</f>
        <v>0</v>
      </c>
      <c r="O1102" s="1324"/>
      <c r="P1102" s="1324" t="str">
        <f>T(ESTIMATE!U1157)</f>
        <v/>
      </c>
      <c r="Q1102" s="1324"/>
      <c r="R1102" s="1322"/>
      <c r="S1102" s="1322"/>
      <c r="T1102" s="1322"/>
      <c r="U1102" s="1322"/>
      <c r="V1102" s="1322"/>
      <c r="W1102" s="1322"/>
      <c r="X1102" s="1322"/>
      <c r="Y1102" s="1322"/>
      <c r="Z1102" s="1322"/>
      <c r="AA1102" s="1322"/>
      <c r="AB1102" s="1322"/>
      <c r="AC1102" s="1322"/>
      <c r="AD1102" s="1322"/>
      <c r="AE1102" s="405">
        <f t="shared" si="16"/>
        <v>0</v>
      </c>
    </row>
    <row r="1103" spans="3:31" ht="18" hidden="1" customHeight="1">
      <c r="C1103" s="1323" t="str">
        <f>T(ESTIMATE!B1158)</f>
        <v/>
      </c>
      <c r="D1103" s="1323" t="e">
        <f>T(#REF!)</f>
        <v>#REF!</v>
      </c>
      <c r="E1103" s="1323" t="e">
        <f>T(#REF!)</f>
        <v>#REF!</v>
      </c>
      <c r="F1103" s="1323" t="e">
        <f>T(#REF!)</f>
        <v>#REF!</v>
      </c>
      <c r="G1103" s="1323" t="e">
        <f>T(#REF!)</f>
        <v>#REF!</v>
      </c>
      <c r="H1103" s="1323"/>
      <c r="I1103" s="1323"/>
      <c r="J1103" s="1323" t="e">
        <f>T(#REF!)</f>
        <v>#REF!</v>
      </c>
      <c r="K1103" s="1323" t="e">
        <f>T(#REF!)</f>
        <v>#REF!</v>
      </c>
      <c r="L1103" s="1323" t="e">
        <f>T(#REF!)</f>
        <v>#REF!</v>
      </c>
      <c r="M1103" s="1323" t="e">
        <f>T(#REF!)</f>
        <v>#REF!</v>
      </c>
      <c r="N1103" s="1324">
        <f>ESTIMATE!R1158</f>
        <v>0</v>
      </c>
      <c r="O1103" s="1324"/>
      <c r="P1103" s="1324" t="str">
        <f>T(ESTIMATE!U1158)</f>
        <v/>
      </c>
      <c r="Q1103" s="1324"/>
      <c r="R1103" s="1322"/>
      <c r="S1103" s="1322"/>
      <c r="T1103" s="1322"/>
      <c r="U1103" s="1322"/>
      <c r="V1103" s="1322"/>
      <c r="W1103" s="1322"/>
      <c r="X1103" s="1322"/>
      <c r="Y1103" s="1322"/>
      <c r="Z1103" s="1322"/>
      <c r="AA1103" s="1322"/>
      <c r="AB1103" s="1322"/>
      <c r="AC1103" s="1322"/>
      <c r="AD1103" s="1322"/>
      <c r="AE1103" s="405">
        <f t="shared" si="16"/>
        <v>0</v>
      </c>
    </row>
    <row r="1104" spans="3:31" ht="18" hidden="1" customHeight="1">
      <c r="C1104" s="1323" t="str">
        <f>T(ESTIMATE!B1159)</f>
        <v/>
      </c>
      <c r="D1104" s="1323" t="e">
        <f>T(#REF!)</f>
        <v>#REF!</v>
      </c>
      <c r="E1104" s="1323" t="e">
        <f>T(#REF!)</f>
        <v>#REF!</v>
      </c>
      <c r="F1104" s="1323" t="e">
        <f>T(#REF!)</f>
        <v>#REF!</v>
      </c>
      <c r="G1104" s="1323" t="e">
        <f>T(#REF!)</f>
        <v>#REF!</v>
      </c>
      <c r="H1104" s="1323"/>
      <c r="I1104" s="1323"/>
      <c r="J1104" s="1323" t="e">
        <f>T(#REF!)</f>
        <v>#REF!</v>
      </c>
      <c r="K1104" s="1323" t="e">
        <f>T(#REF!)</f>
        <v>#REF!</v>
      </c>
      <c r="L1104" s="1323" t="e">
        <f>T(#REF!)</f>
        <v>#REF!</v>
      </c>
      <c r="M1104" s="1323" t="e">
        <f>T(#REF!)</f>
        <v>#REF!</v>
      </c>
      <c r="N1104" s="1324">
        <f>ESTIMATE!R1159</f>
        <v>0</v>
      </c>
      <c r="O1104" s="1324"/>
      <c r="P1104" s="1324" t="str">
        <f>T(ESTIMATE!U1159)</f>
        <v/>
      </c>
      <c r="Q1104" s="1324"/>
      <c r="R1104" s="1322"/>
      <c r="S1104" s="1322"/>
      <c r="T1104" s="1322"/>
      <c r="U1104" s="1322"/>
      <c r="V1104" s="1322"/>
      <c r="W1104" s="1322"/>
      <c r="X1104" s="1322"/>
      <c r="Y1104" s="1322"/>
      <c r="Z1104" s="1322"/>
      <c r="AA1104" s="1322"/>
      <c r="AB1104" s="1322"/>
      <c r="AC1104" s="1322"/>
      <c r="AD1104" s="1322"/>
      <c r="AE1104" s="405">
        <f t="shared" si="16"/>
        <v>0</v>
      </c>
    </row>
    <row r="1105" spans="3:31" ht="18" hidden="1" customHeight="1">
      <c r="C1105" s="1323" t="str">
        <f>T(ESTIMATE!B1160)</f>
        <v/>
      </c>
      <c r="D1105" s="1323" t="e">
        <f>T(#REF!)</f>
        <v>#REF!</v>
      </c>
      <c r="E1105" s="1323" t="e">
        <f>T(#REF!)</f>
        <v>#REF!</v>
      </c>
      <c r="F1105" s="1323" t="e">
        <f>T(#REF!)</f>
        <v>#REF!</v>
      </c>
      <c r="G1105" s="1323" t="e">
        <f>T(#REF!)</f>
        <v>#REF!</v>
      </c>
      <c r="H1105" s="1323"/>
      <c r="I1105" s="1323"/>
      <c r="J1105" s="1323" t="e">
        <f>T(#REF!)</f>
        <v>#REF!</v>
      </c>
      <c r="K1105" s="1323" t="e">
        <f>T(#REF!)</f>
        <v>#REF!</v>
      </c>
      <c r="L1105" s="1323" t="e">
        <f>T(#REF!)</f>
        <v>#REF!</v>
      </c>
      <c r="M1105" s="1323" t="e">
        <f>T(#REF!)</f>
        <v>#REF!</v>
      </c>
      <c r="N1105" s="1324">
        <f>ESTIMATE!R1160</f>
        <v>0</v>
      </c>
      <c r="O1105" s="1324"/>
      <c r="P1105" s="1324" t="str">
        <f>T(ESTIMATE!U1160)</f>
        <v/>
      </c>
      <c r="Q1105" s="1324"/>
      <c r="R1105" s="1322"/>
      <c r="S1105" s="1322"/>
      <c r="T1105" s="1322"/>
      <c r="U1105" s="1322"/>
      <c r="V1105" s="1322"/>
      <c r="W1105" s="1322"/>
      <c r="X1105" s="1322"/>
      <c r="Y1105" s="1322"/>
      <c r="Z1105" s="1322"/>
      <c r="AA1105" s="1322"/>
      <c r="AB1105" s="1322"/>
      <c r="AC1105" s="1322"/>
      <c r="AD1105" s="1322"/>
      <c r="AE1105" s="405">
        <f t="shared" si="16"/>
        <v>0</v>
      </c>
    </row>
    <row r="1106" spans="3:31" ht="18" hidden="1" customHeight="1">
      <c r="C1106" s="1323" t="str">
        <f>T(ESTIMATE!B1161)</f>
        <v/>
      </c>
      <c r="D1106" s="1323" t="e">
        <f>T(#REF!)</f>
        <v>#REF!</v>
      </c>
      <c r="E1106" s="1323" t="e">
        <f>T(#REF!)</f>
        <v>#REF!</v>
      </c>
      <c r="F1106" s="1323" t="e">
        <f>T(#REF!)</f>
        <v>#REF!</v>
      </c>
      <c r="G1106" s="1323" t="e">
        <f>T(#REF!)</f>
        <v>#REF!</v>
      </c>
      <c r="H1106" s="1323"/>
      <c r="I1106" s="1323"/>
      <c r="J1106" s="1323" t="e">
        <f>T(#REF!)</f>
        <v>#REF!</v>
      </c>
      <c r="K1106" s="1323" t="e">
        <f>T(#REF!)</f>
        <v>#REF!</v>
      </c>
      <c r="L1106" s="1323" t="e">
        <f>T(#REF!)</f>
        <v>#REF!</v>
      </c>
      <c r="M1106" s="1323" t="e">
        <f>T(#REF!)</f>
        <v>#REF!</v>
      </c>
      <c r="N1106" s="1324">
        <f>ESTIMATE!R1161</f>
        <v>0</v>
      </c>
      <c r="O1106" s="1324"/>
      <c r="P1106" s="1324" t="str">
        <f>T(ESTIMATE!U1161)</f>
        <v/>
      </c>
      <c r="Q1106" s="1324"/>
      <c r="R1106" s="1322"/>
      <c r="S1106" s="1322"/>
      <c r="T1106" s="1322"/>
      <c r="U1106" s="1322"/>
      <c r="V1106" s="1322"/>
      <c r="W1106" s="1322"/>
      <c r="X1106" s="1322"/>
      <c r="Y1106" s="1322"/>
      <c r="Z1106" s="1322"/>
      <c r="AA1106" s="1322"/>
      <c r="AB1106" s="1322"/>
      <c r="AC1106" s="1322"/>
      <c r="AD1106" s="1322"/>
      <c r="AE1106" s="405">
        <f t="shared" si="16"/>
        <v>0</v>
      </c>
    </row>
    <row r="1107" spans="3:31" ht="18" hidden="1" customHeight="1">
      <c r="C1107" s="1323" t="str">
        <f>T(ESTIMATE!B1162)</f>
        <v/>
      </c>
      <c r="D1107" s="1323" t="e">
        <f>T(#REF!)</f>
        <v>#REF!</v>
      </c>
      <c r="E1107" s="1323" t="e">
        <f>T(#REF!)</f>
        <v>#REF!</v>
      </c>
      <c r="F1107" s="1323" t="e">
        <f>T(#REF!)</f>
        <v>#REF!</v>
      </c>
      <c r="G1107" s="1323" t="e">
        <f>T(#REF!)</f>
        <v>#REF!</v>
      </c>
      <c r="H1107" s="1323"/>
      <c r="I1107" s="1323"/>
      <c r="J1107" s="1323" t="e">
        <f>T(#REF!)</f>
        <v>#REF!</v>
      </c>
      <c r="K1107" s="1323" t="e">
        <f>T(#REF!)</f>
        <v>#REF!</v>
      </c>
      <c r="L1107" s="1323" t="e">
        <f>T(#REF!)</f>
        <v>#REF!</v>
      </c>
      <c r="M1107" s="1323" t="e">
        <f>T(#REF!)</f>
        <v>#REF!</v>
      </c>
      <c r="N1107" s="1324">
        <f>ESTIMATE!R1162</f>
        <v>0</v>
      </c>
      <c r="O1107" s="1324"/>
      <c r="P1107" s="1324" t="str">
        <f>T(ESTIMATE!U1162)</f>
        <v/>
      </c>
      <c r="Q1107" s="1324"/>
      <c r="R1107" s="1322"/>
      <c r="S1107" s="1322"/>
      <c r="T1107" s="1322"/>
      <c r="U1107" s="1322"/>
      <c r="V1107" s="1322"/>
      <c r="W1107" s="1322"/>
      <c r="X1107" s="1322"/>
      <c r="Y1107" s="1322"/>
      <c r="Z1107" s="1322"/>
      <c r="AA1107" s="1322"/>
      <c r="AB1107" s="1322"/>
      <c r="AC1107" s="1322"/>
      <c r="AD1107" s="1322"/>
      <c r="AE1107" s="405">
        <f t="shared" si="16"/>
        <v>0</v>
      </c>
    </row>
    <row r="1108" spans="3:31" ht="18" hidden="1" customHeight="1">
      <c r="C1108" s="1323" t="str">
        <f>T(ESTIMATE!B1163)</f>
        <v/>
      </c>
      <c r="D1108" s="1323" t="e">
        <f>T(#REF!)</f>
        <v>#REF!</v>
      </c>
      <c r="E1108" s="1323" t="e">
        <f>T(#REF!)</f>
        <v>#REF!</v>
      </c>
      <c r="F1108" s="1323" t="e">
        <f>T(#REF!)</f>
        <v>#REF!</v>
      </c>
      <c r="G1108" s="1323" t="e">
        <f>T(#REF!)</f>
        <v>#REF!</v>
      </c>
      <c r="H1108" s="1323"/>
      <c r="I1108" s="1323"/>
      <c r="J1108" s="1323" t="e">
        <f>T(#REF!)</f>
        <v>#REF!</v>
      </c>
      <c r="K1108" s="1323" t="e">
        <f>T(#REF!)</f>
        <v>#REF!</v>
      </c>
      <c r="L1108" s="1323" t="e">
        <f>T(#REF!)</f>
        <v>#REF!</v>
      </c>
      <c r="M1108" s="1323" t="e">
        <f>T(#REF!)</f>
        <v>#REF!</v>
      </c>
      <c r="N1108" s="1324">
        <f>ESTIMATE!R1163</f>
        <v>0</v>
      </c>
      <c r="O1108" s="1324"/>
      <c r="P1108" s="1324" t="str">
        <f>T(ESTIMATE!U1163)</f>
        <v/>
      </c>
      <c r="Q1108" s="1324"/>
      <c r="R1108" s="1322"/>
      <c r="S1108" s="1322"/>
      <c r="T1108" s="1322"/>
      <c r="U1108" s="1322"/>
      <c r="V1108" s="1322"/>
      <c r="W1108" s="1322"/>
      <c r="X1108" s="1322"/>
      <c r="Y1108" s="1322"/>
      <c r="Z1108" s="1322"/>
      <c r="AA1108" s="1322"/>
      <c r="AB1108" s="1322"/>
      <c r="AC1108" s="1322"/>
      <c r="AD1108" s="1322"/>
      <c r="AE1108" s="405">
        <f t="shared" si="16"/>
        <v>0</v>
      </c>
    </row>
    <row r="1109" spans="3:31" ht="18" hidden="1" customHeight="1">
      <c r="C1109" s="1323" t="str">
        <f>T(ESTIMATE!B1164)</f>
        <v/>
      </c>
      <c r="D1109" s="1323" t="e">
        <f>T(#REF!)</f>
        <v>#REF!</v>
      </c>
      <c r="E1109" s="1323" t="e">
        <f>T(#REF!)</f>
        <v>#REF!</v>
      </c>
      <c r="F1109" s="1323" t="e">
        <f>T(#REF!)</f>
        <v>#REF!</v>
      </c>
      <c r="G1109" s="1323" t="e">
        <f>T(#REF!)</f>
        <v>#REF!</v>
      </c>
      <c r="H1109" s="1323"/>
      <c r="I1109" s="1323"/>
      <c r="J1109" s="1323" t="e">
        <f>T(#REF!)</f>
        <v>#REF!</v>
      </c>
      <c r="K1109" s="1323" t="e">
        <f>T(#REF!)</f>
        <v>#REF!</v>
      </c>
      <c r="L1109" s="1323" t="e">
        <f>T(#REF!)</f>
        <v>#REF!</v>
      </c>
      <c r="M1109" s="1323" t="e">
        <f>T(#REF!)</f>
        <v>#REF!</v>
      </c>
      <c r="N1109" s="1324">
        <f>ESTIMATE!R1164</f>
        <v>0</v>
      </c>
      <c r="O1109" s="1324"/>
      <c r="P1109" s="1324" t="str">
        <f>T(ESTIMATE!U1164)</f>
        <v/>
      </c>
      <c r="Q1109" s="1324"/>
      <c r="R1109" s="1322"/>
      <c r="S1109" s="1322"/>
      <c r="T1109" s="1322"/>
      <c r="U1109" s="1322"/>
      <c r="V1109" s="1322"/>
      <c r="W1109" s="1322"/>
      <c r="X1109" s="1322"/>
      <c r="Y1109" s="1322"/>
      <c r="Z1109" s="1322"/>
      <c r="AA1109" s="1322"/>
      <c r="AB1109" s="1322"/>
      <c r="AC1109" s="1322"/>
      <c r="AD1109" s="1322"/>
      <c r="AE1109" s="405">
        <f t="shared" si="16"/>
        <v>0</v>
      </c>
    </row>
    <row r="1110" spans="3:31" ht="18" hidden="1" customHeight="1">
      <c r="C1110" s="1323" t="str">
        <f>T(ESTIMATE!B1165)</f>
        <v/>
      </c>
      <c r="D1110" s="1323" t="e">
        <f>T(#REF!)</f>
        <v>#REF!</v>
      </c>
      <c r="E1110" s="1323" t="e">
        <f>T(#REF!)</f>
        <v>#REF!</v>
      </c>
      <c r="F1110" s="1323" t="e">
        <f>T(#REF!)</f>
        <v>#REF!</v>
      </c>
      <c r="G1110" s="1323" t="e">
        <f>T(#REF!)</f>
        <v>#REF!</v>
      </c>
      <c r="H1110" s="1323"/>
      <c r="I1110" s="1323"/>
      <c r="J1110" s="1323" t="e">
        <f>T(#REF!)</f>
        <v>#REF!</v>
      </c>
      <c r="K1110" s="1323" t="e">
        <f>T(#REF!)</f>
        <v>#REF!</v>
      </c>
      <c r="L1110" s="1323" t="e">
        <f>T(#REF!)</f>
        <v>#REF!</v>
      </c>
      <c r="M1110" s="1323" t="e">
        <f>T(#REF!)</f>
        <v>#REF!</v>
      </c>
      <c r="N1110" s="1324">
        <f>ESTIMATE!R1165</f>
        <v>0</v>
      </c>
      <c r="O1110" s="1324"/>
      <c r="P1110" s="1324" t="str">
        <f>T(ESTIMATE!U1165)</f>
        <v/>
      </c>
      <c r="Q1110" s="1324"/>
      <c r="R1110" s="1322"/>
      <c r="S1110" s="1322"/>
      <c r="T1110" s="1322"/>
      <c r="U1110" s="1322"/>
      <c r="V1110" s="1322"/>
      <c r="W1110" s="1322"/>
      <c r="X1110" s="1322"/>
      <c r="Y1110" s="1322"/>
      <c r="Z1110" s="1322"/>
      <c r="AA1110" s="1322"/>
      <c r="AB1110" s="1322"/>
      <c r="AC1110" s="1322"/>
      <c r="AD1110" s="1322"/>
      <c r="AE1110" s="405">
        <f t="shared" si="16"/>
        <v>0</v>
      </c>
    </row>
    <row r="1111" spans="3:31" ht="18" hidden="1" customHeight="1">
      <c r="C1111" s="1323" t="str">
        <f>T(ESTIMATE!B1166)</f>
        <v/>
      </c>
      <c r="D1111" s="1323" t="e">
        <f>T(#REF!)</f>
        <v>#REF!</v>
      </c>
      <c r="E1111" s="1323" t="e">
        <f>T(#REF!)</f>
        <v>#REF!</v>
      </c>
      <c r="F1111" s="1323" t="e">
        <f>T(#REF!)</f>
        <v>#REF!</v>
      </c>
      <c r="G1111" s="1323" t="e">
        <f>T(#REF!)</f>
        <v>#REF!</v>
      </c>
      <c r="H1111" s="1323"/>
      <c r="I1111" s="1323"/>
      <c r="J1111" s="1323" t="e">
        <f>T(#REF!)</f>
        <v>#REF!</v>
      </c>
      <c r="K1111" s="1323" t="e">
        <f>T(#REF!)</f>
        <v>#REF!</v>
      </c>
      <c r="L1111" s="1323" t="e">
        <f>T(#REF!)</f>
        <v>#REF!</v>
      </c>
      <c r="M1111" s="1323" t="e">
        <f>T(#REF!)</f>
        <v>#REF!</v>
      </c>
      <c r="N1111" s="1324">
        <f>ESTIMATE!R1166</f>
        <v>0</v>
      </c>
      <c r="O1111" s="1324"/>
      <c r="P1111" s="1324" t="str">
        <f>T(ESTIMATE!U1166)</f>
        <v/>
      </c>
      <c r="Q1111" s="1324"/>
      <c r="R1111" s="1322"/>
      <c r="S1111" s="1322"/>
      <c r="T1111" s="1322"/>
      <c r="U1111" s="1322"/>
      <c r="V1111" s="1322"/>
      <c r="W1111" s="1322"/>
      <c r="X1111" s="1322"/>
      <c r="Y1111" s="1322"/>
      <c r="Z1111" s="1322"/>
      <c r="AA1111" s="1322"/>
      <c r="AB1111" s="1322"/>
      <c r="AC1111" s="1322"/>
      <c r="AD1111" s="1322"/>
      <c r="AE1111" s="405">
        <f t="shared" si="16"/>
        <v>0</v>
      </c>
    </row>
    <row r="1112" spans="3:31" ht="18" hidden="1" customHeight="1">
      <c r="C1112" s="1323" t="str">
        <f>T(ESTIMATE!B1167)</f>
        <v/>
      </c>
      <c r="D1112" s="1323" t="e">
        <f>T(#REF!)</f>
        <v>#REF!</v>
      </c>
      <c r="E1112" s="1323" t="e">
        <f>T(#REF!)</f>
        <v>#REF!</v>
      </c>
      <c r="F1112" s="1323" t="e">
        <f>T(#REF!)</f>
        <v>#REF!</v>
      </c>
      <c r="G1112" s="1323" t="e">
        <f>T(#REF!)</f>
        <v>#REF!</v>
      </c>
      <c r="H1112" s="1323"/>
      <c r="I1112" s="1323"/>
      <c r="J1112" s="1323" t="e">
        <f>T(#REF!)</f>
        <v>#REF!</v>
      </c>
      <c r="K1112" s="1323" t="e">
        <f>T(#REF!)</f>
        <v>#REF!</v>
      </c>
      <c r="L1112" s="1323" t="e">
        <f>T(#REF!)</f>
        <v>#REF!</v>
      </c>
      <c r="M1112" s="1323" t="e">
        <f>T(#REF!)</f>
        <v>#REF!</v>
      </c>
      <c r="N1112" s="1324">
        <f>ESTIMATE!R1167</f>
        <v>0</v>
      </c>
      <c r="O1112" s="1324"/>
      <c r="P1112" s="1324" t="str">
        <f>T(ESTIMATE!U1167)</f>
        <v/>
      </c>
      <c r="Q1112" s="1324"/>
      <c r="R1112" s="1322"/>
      <c r="S1112" s="1322"/>
      <c r="T1112" s="1322"/>
      <c r="U1112" s="1322"/>
      <c r="V1112" s="1322"/>
      <c r="W1112" s="1322"/>
      <c r="X1112" s="1322"/>
      <c r="Y1112" s="1322"/>
      <c r="Z1112" s="1322"/>
      <c r="AA1112" s="1322"/>
      <c r="AB1112" s="1322"/>
      <c r="AC1112" s="1322"/>
      <c r="AD1112" s="1322"/>
      <c r="AE1112" s="405">
        <f t="shared" si="16"/>
        <v>0</v>
      </c>
    </row>
    <row r="1113" spans="3:31" ht="18" hidden="1" customHeight="1">
      <c r="C1113" s="1323" t="str">
        <f>T(ESTIMATE!B1168)</f>
        <v/>
      </c>
      <c r="D1113" s="1323" t="e">
        <f>T(#REF!)</f>
        <v>#REF!</v>
      </c>
      <c r="E1113" s="1323" t="e">
        <f>T(#REF!)</f>
        <v>#REF!</v>
      </c>
      <c r="F1113" s="1323" t="e">
        <f>T(#REF!)</f>
        <v>#REF!</v>
      </c>
      <c r="G1113" s="1323" t="e">
        <f>T(#REF!)</f>
        <v>#REF!</v>
      </c>
      <c r="H1113" s="1323"/>
      <c r="I1113" s="1323"/>
      <c r="J1113" s="1323" t="e">
        <f>T(#REF!)</f>
        <v>#REF!</v>
      </c>
      <c r="K1113" s="1323" t="e">
        <f>T(#REF!)</f>
        <v>#REF!</v>
      </c>
      <c r="L1113" s="1323" t="e">
        <f>T(#REF!)</f>
        <v>#REF!</v>
      </c>
      <c r="M1113" s="1323" t="e">
        <f>T(#REF!)</f>
        <v>#REF!</v>
      </c>
      <c r="N1113" s="1324">
        <f>ESTIMATE!R1168</f>
        <v>0</v>
      </c>
      <c r="O1113" s="1324"/>
      <c r="P1113" s="1324" t="str">
        <f>T(ESTIMATE!U1168)</f>
        <v/>
      </c>
      <c r="Q1113" s="1324"/>
      <c r="R1113" s="1322"/>
      <c r="S1113" s="1322"/>
      <c r="T1113" s="1322"/>
      <c r="U1113" s="1322"/>
      <c r="V1113" s="1322"/>
      <c r="W1113" s="1322"/>
      <c r="X1113" s="1322"/>
      <c r="Y1113" s="1322"/>
      <c r="Z1113" s="1322"/>
      <c r="AA1113" s="1322"/>
      <c r="AB1113" s="1322"/>
      <c r="AC1113" s="1322"/>
      <c r="AD1113" s="1322"/>
      <c r="AE1113" s="405">
        <f t="shared" si="16"/>
        <v>0</v>
      </c>
    </row>
    <row r="1114" spans="3:31" ht="18" hidden="1" customHeight="1">
      <c r="C1114" s="1323" t="str">
        <f>T(ESTIMATE!B1169)</f>
        <v/>
      </c>
      <c r="D1114" s="1323" t="e">
        <f>T(#REF!)</f>
        <v>#REF!</v>
      </c>
      <c r="E1114" s="1323" t="e">
        <f>T(#REF!)</f>
        <v>#REF!</v>
      </c>
      <c r="F1114" s="1323" t="e">
        <f>T(#REF!)</f>
        <v>#REF!</v>
      </c>
      <c r="G1114" s="1323" t="e">
        <f>T(#REF!)</f>
        <v>#REF!</v>
      </c>
      <c r="H1114" s="1323"/>
      <c r="I1114" s="1323"/>
      <c r="J1114" s="1323" t="e">
        <f>T(#REF!)</f>
        <v>#REF!</v>
      </c>
      <c r="K1114" s="1323" t="e">
        <f>T(#REF!)</f>
        <v>#REF!</v>
      </c>
      <c r="L1114" s="1323" t="e">
        <f>T(#REF!)</f>
        <v>#REF!</v>
      </c>
      <c r="M1114" s="1323" t="e">
        <f>T(#REF!)</f>
        <v>#REF!</v>
      </c>
      <c r="N1114" s="1324">
        <f>ESTIMATE!R1169</f>
        <v>0</v>
      </c>
      <c r="O1114" s="1324"/>
      <c r="P1114" s="1324" t="str">
        <f>T(ESTIMATE!U1169)</f>
        <v/>
      </c>
      <c r="Q1114" s="1324"/>
      <c r="R1114" s="1322"/>
      <c r="S1114" s="1322"/>
      <c r="T1114" s="1322"/>
      <c r="U1114" s="1322"/>
      <c r="V1114" s="1322"/>
      <c r="W1114" s="1322"/>
      <c r="X1114" s="1322"/>
      <c r="Y1114" s="1322"/>
      <c r="Z1114" s="1322"/>
      <c r="AA1114" s="1322"/>
      <c r="AB1114" s="1322"/>
      <c r="AC1114" s="1322"/>
      <c r="AD1114" s="1322"/>
      <c r="AE1114" s="405">
        <f t="shared" si="16"/>
        <v>0</v>
      </c>
    </row>
    <row r="1115" spans="3:31" ht="18" hidden="1" customHeight="1">
      <c r="C1115" s="1323" t="str">
        <f>T(ESTIMATE!B1170)</f>
        <v/>
      </c>
      <c r="D1115" s="1323" t="e">
        <f>T(#REF!)</f>
        <v>#REF!</v>
      </c>
      <c r="E1115" s="1323" t="e">
        <f>T(#REF!)</f>
        <v>#REF!</v>
      </c>
      <c r="F1115" s="1323" t="e">
        <f>T(#REF!)</f>
        <v>#REF!</v>
      </c>
      <c r="G1115" s="1323" t="e">
        <f>T(#REF!)</f>
        <v>#REF!</v>
      </c>
      <c r="H1115" s="1323"/>
      <c r="I1115" s="1323"/>
      <c r="J1115" s="1323" t="e">
        <f>T(#REF!)</f>
        <v>#REF!</v>
      </c>
      <c r="K1115" s="1323" t="e">
        <f>T(#REF!)</f>
        <v>#REF!</v>
      </c>
      <c r="L1115" s="1323" t="e">
        <f>T(#REF!)</f>
        <v>#REF!</v>
      </c>
      <c r="M1115" s="1323" t="e">
        <f>T(#REF!)</f>
        <v>#REF!</v>
      </c>
      <c r="N1115" s="1324">
        <f>ESTIMATE!R1170</f>
        <v>0</v>
      </c>
      <c r="O1115" s="1324"/>
      <c r="P1115" s="1324" t="str">
        <f>T(ESTIMATE!U1170)</f>
        <v/>
      </c>
      <c r="Q1115" s="1324"/>
      <c r="R1115" s="1322"/>
      <c r="S1115" s="1322"/>
      <c r="T1115" s="1322"/>
      <c r="U1115" s="1322"/>
      <c r="V1115" s="1322"/>
      <c r="W1115" s="1322"/>
      <c r="X1115" s="1322"/>
      <c r="Y1115" s="1322"/>
      <c r="Z1115" s="1322"/>
      <c r="AA1115" s="1322"/>
      <c r="AB1115" s="1322"/>
      <c r="AC1115" s="1322"/>
      <c r="AD1115" s="1322"/>
      <c r="AE1115" s="405">
        <f t="shared" si="16"/>
        <v>0</v>
      </c>
    </row>
    <row r="1116" spans="3:31" ht="18" hidden="1" customHeight="1">
      <c r="C1116" s="1323" t="str">
        <f>T(ESTIMATE!B1171)</f>
        <v/>
      </c>
      <c r="D1116" s="1323" t="e">
        <f>T(#REF!)</f>
        <v>#REF!</v>
      </c>
      <c r="E1116" s="1323" t="e">
        <f>T(#REF!)</f>
        <v>#REF!</v>
      </c>
      <c r="F1116" s="1323" t="e">
        <f>T(#REF!)</f>
        <v>#REF!</v>
      </c>
      <c r="G1116" s="1323" t="e">
        <f>T(#REF!)</f>
        <v>#REF!</v>
      </c>
      <c r="H1116" s="1323"/>
      <c r="I1116" s="1323"/>
      <c r="J1116" s="1323" t="e">
        <f>T(#REF!)</f>
        <v>#REF!</v>
      </c>
      <c r="K1116" s="1323" t="e">
        <f>T(#REF!)</f>
        <v>#REF!</v>
      </c>
      <c r="L1116" s="1323" t="e">
        <f>T(#REF!)</f>
        <v>#REF!</v>
      </c>
      <c r="M1116" s="1323" t="e">
        <f>T(#REF!)</f>
        <v>#REF!</v>
      </c>
      <c r="N1116" s="1324">
        <f>ESTIMATE!R1171</f>
        <v>0</v>
      </c>
      <c r="O1116" s="1324"/>
      <c r="P1116" s="1324" t="str">
        <f>T(ESTIMATE!U1171)</f>
        <v/>
      </c>
      <c r="Q1116" s="1324"/>
      <c r="R1116" s="1322"/>
      <c r="S1116" s="1322"/>
      <c r="T1116" s="1322"/>
      <c r="U1116" s="1322"/>
      <c r="V1116" s="1322"/>
      <c r="W1116" s="1322"/>
      <c r="X1116" s="1322"/>
      <c r="Y1116" s="1322"/>
      <c r="Z1116" s="1322"/>
      <c r="AA1116" s="1322"/>
      <c r="AB1116" s="1322"/>
      <c r="AC1116" s="1322"/>
      <c r="AD1116" s="1322"/>
      <c r="AE1116" s="405">
        <f t="shared" si="16"/>
        <v>0</v>
      </c>
    </row>
    <row r="1117" spans="3:31" ht="18" hidden="1" customHeight="1">
      <c r="C1117" s="1323" t="str">
        <f>T(ESTIMATE!B1172)</f>
        <v/>
      </c>
      <c r="D1117" s="1323" t="e">
        <f>T(#REF!)</f>
        <v>#REF!</v>
      </c>
      <c r="E1117" s="1323" t="e">
        <f>T(#REF!)</f>
        <v>#REF!</v>
      </c>
      <c r="F1117" s="1323" t="e">
        <f>T(#REF!)</f>
        <v>#REF!</v>
      </c>
      <c r="G1117" s="1323" t="e">
        <f>T(#REF!)</f>
        <v>#REF!</v>
      </c>
      <c r="H1117" s="1323"/>
      <c r="I1117" s="1323"/>
      <c r="J1117" s="1323" t="e">
        <f>T(#REF!)</f>
        <v>#REF!</v>
      </c>
      <c r="K1117" s="1323" t="e">
        <f>T(#REF!)</f>
        <v>#REF!</v>
      </c>
      <c r="L1117" s="1323" t="e">
        <f>T(#REF!)</f>
        <v>#REF!</v>
      </c>
      <c r="M1117" s="1323" t="e">
        <f>T(#REF!)</f>
        <v>#REF!</v>
      </c>
      <c r="N1117" s="1324">
        <f>ESTIMATE!R1172</f>
        <v>0</v>
      </c>
      <c r="O1117" s="1324"/>
      <c r="P1117" s="1324" t="str">
        <f>T(ESTIMATE!U1172)</f>
        <v/>
      </c>
      <c r="Q1117" s="1324"/>
      <c r="R1117" s="1322"/>
      <c r="S1117" s="1322"/>
      <c r="T1117" s="1322"/>
      <c r="U1117" s="1322"/>
      <c r="V1117" s="1322"/>
      <c r="W1117" s="1322"/>
      <c r="X1117" s="1322"/>
      <c r="Y1117" s="1322"/>
      <c r="Z1117" s="1322"/>
      <c r="AA1117" s="1322"/>
      <c r="AB1117" s="1322"/>
      <c r="AC1117" s="1322"/>
      <c r="AD1117" s="1322"/>
      <c r="AE1117" s="405">
        <f t="shared" si="16"/>
        <v>0</v>
      </c>
    </row>
    <row r="1118" spans="3:31" ht="18" hidden="1" customHeight="1">
      <c r="C1118" s="1323" t="str">
        <f>T(ESTIMATE!B1173)</f>
        <v/>
      </c>
      <c r="D1118" s="1323" t="e">
        <f>T(#REF!)</f>
        <v>#REF!</v>
      </c>
      <c r="E1118" s="1323" t="e">
        <f>T(#REF!)</f>
        <v>#REF!</v>
      </c>
      <c r="F1118" s="1323" t="e">
        <f>T(#REF!)</f>
        <v>#REF!</v>
      </c>
      <c r="G1118" s="1323" t="e">
        <f>T(#REF!)</f>
        <v>#REF!</v>
      </c>
      <c r="H1118" s="1323"/>
      <c r="I1118" s="1323"/>
      <c r="J1118" s="1323" t="e">
        <f>T(#REF!)</f>
        <v>#REF!</v>
      </c>
      <c r="K1118" s="1323" t="e">
        <f>T(#REF!)</f>
        <v>#REF!</v>
      </c>
      <c r="L1118" s="1323" t="e">
        <f>T(#REF!)</f>
        <v>#REF!</v>
      </c>
      <c r="M1118" s="1323" t="e">
        <f>T(#REF!)</f>
        <v>#REF!</v>
      </c>
      <c r="N1118" s="1324">
        <f>ESTIMATE!R1173</f>
        <v>0</v>
      </c>
      <c r="O1118" s="1324"/>
      <c r="P1118" s="1324" t="str">
        <f>T(ESTIMATE!U1173)</f>
        <v/>
      </c>
      <c r="Q1118" s="1324"/>
      <c r="R1118" s="1322"/>
      <c r="S1118" s="1322"/>
      <c r="T1118" s="1322"/>
      <c r="U1118" s="1322"/>
      <c r="V1118" s="1322"/>
      <c r="W1118" s="1322"/>
      <c r="X1118" s="1322"/>
      <c r="Y1118" s="1322"/>
      <c r="Z1118" s="1322"/>
      <c r="AA1118" s="1322"/>
      <c r="AB1118" s="1322"/>
      <c r="AC1118" s="1322"/>
      <c r="AD1118" s="1322"/>
      <c r="AE1118" s="405">
        <f t="shared" si="16"/>
        <v>0</v>
      </c>
    </row>
    <row r="1119" spans="3:31" ht="18" hidden="1" customHeight="1">
      <c r="C1119" s="1323" t="str">
        <f>T(ESTIMATE!B1174)</f>
        <v/>
      </c>
      <c r="D1119" s="1323" t="e">
        <f>T(#REF!)</f>
        <v>#REF!</v>
      </c>
      <c r="E1119" s="1323" t="e">
        <f>T(#REF!)</f>
        <v>#REF!</v>
      </c>
      <c r="F1119" s="1323" t="e">
        <f>T(#REF!)</f>
        <v>#REF!</v>
      </c>
      <c r="G1119" s="1323" t="e">
        <f>T(#REF!)</f>
        <v>#REF!</v>
      </c>
      <c r="H1119" s="1323"/>
      <c r="I1119" s="1323"/>
      <c r="J1119" s="1323" t="e">
        <f>T(#REF!)</f>
        <v>#REF!</v>
      </c>
      <c r="K1119" s="1323" t="e">
        <f>T(#REF!)</f>
        <v>#REF!</v>
      </c>
      <c r="L1119" s="1323" t="e">
        <f>T(#REF!)</f>
        <v>#REF!</v>
      </c>
      <c r="M1119" s="1323" t="e">
        <f>T(#REF!)</f>
        <v>#REF!</v>
      </c>
      <c r="N1119" s="1324">
        <f>ESTIMATE!R1174</f>
        <v>0</v>
      </c>
      <c r="O1119" s="1324"/>
      <c r="P1119" s="1324" t="str">
        <f>T(ESTIMATE!U1174)</f>
        <v/>
      </c>
      <c r="Q1119" s="1324"/>
      <c r="R1119" s="1322"/>
      <c r="S1119" s="1322"/>
      <c r="T1119" s="1322"/>
      <c r="U1119" s="1322"/>
      <c r="V1119" s="1322"/>
      <c r="W1119" s="1322"/>
      <c r="X1119" s="1322"/>
      <c r="Y1119" s="1322"/>
      <c r="Z1119" s="1322"/>
      <c r="AA1119" s="1322"/>
      <c r="AB1119" s="1322"/>
      <c r="AC1119" s="1322"/>
      <c r="AD1119" s="1322"/>
      <c r="AE1119" s="405">
        <f t="shared" ref="AE1119:AE1182" si="17">N1119</f>
        <v>0</v>
      </c>
    </row>
    <row r="1120" spans="3:31" ht="18" hidden="1" customHeight="1">
      <c r="C1120" s="1325" t="str">
        <f>T(ESTIMATE!B1175)</f>
        <v/>
      </c>
      <c r="D1120" s="1325" t="e">
        <f>T(#REF!)</f>
        <v>#REF!</v>
      </c>
      <c r="E1120" s="1325" t="e">
        <f>T(#REF!)</f>
        <v>#REF!</v>
      </c>
      <c r="F1120" s="1325" t="e">
        <f>T(#REF!)</f>
        <v>#REF!</v>
      </c>
      <c r="G1120" s="1325" t="e">
        <f>T(#REF!)</f>
        <v>#REF!</v>
      </c>
      <c r="H1120" s="1325"/>
      <c r="I1120" s="1325"/>
      <c r="J1120" s="1325" t="e">
        <f>T(#REF!)</f>
        <v>#REF!</v>
      </c>
      <c r="K1120" s="1325" t="e">
        <f>T(#REF!)</f>
        <v>#REF!</v>
      </c>
      <c r="L1120" s="1325" t="e">
        <f>T(#REF!)</f>
        <v>#REF!</v>
      </c>
      <c r="M1120" s="1325" t="e">
        <f>T(#REF!)</f>
        <v>#REF!</v>
      </c>
      <c r="N1120" s="1326">
        <f>ESTIMATE!R1175</f>
        <v>0</v>
      </c>
      <c r="O1120" s="1326"/>
      <c r="P1120" s="1326" t="str">
        <f>T(ESTIMATE!U1175)</f>
        <v/>
      </c>
      <c r="Q1120" s="1326"/>
      <c r="R1120" s="1327"/>
      <c r="S1120" s="1327"/>
      <c r="T1120" s="1327"/>
      <c r="U1120" s="1327"/>
      <c r="V1120" s="1327"/>
      <c r="W1120" s="1327"/>
      <c r="X1120" s="1327"/>
      <c r="Y1120" s="1327"/>
      <c r="Z1120" s="1327"/>
      <c r="AA1120" s="1327"/>
      <c r="AB1120" s="1327"/>
      <c r="AC1120" s="1327"/>
      <c r="AD1120" s="1327"/>
      <c r="AE1120" s="405">
        <f t="shared" si="17"/>
        <v>0</v>
      </c>
    </row>
    <row r="1121" spans="3:31" ht="18" customHeight="1">
      <c r="C1121" s="598"/>
      <c r="D1121" s="599"/>
      <c r="E1121" s="599"/>
      <c r="F1121" s="599"/>
      <c r="G1121" s="599"/>
      <c r="H1121" s="599"/>
      <c r="I1121" s="599"/>
      <c r="J1121" s="599"/>
      <c r="K1121" s="599"/>
      <c r="L1121" s="599"/>
      <c r="M1121" s="599"/>
      <c r="N1121" s="1357">
        <f>N1080</f>
        <v>20</v>
      </c>
      <c r="O1121" s="1357"/>
      <c r="P1121" s="1358"/>
      <c r="Q1121" s="1359"/>
      <c r="R1121" s="600"/>
      <c r="S1121" s="600"/>
      <c r="T1121" s="600"/>
      <c r="U1121" s="600"/>
      <c r="V1121" s="600"/>
      <c r="W1121" s="600"/>
      <c r="X1121" s="600"/>
      <c r="Y1121" s="600"/>
      <c r="Z1121" s="600"/>
      <c r="AA1121" s="600"/>
      <c r="AB1121" s="600"/>
      <c r="AC1121" s="600"/>
      <c r="AD1121" s="601"/>
      <c r="AE1121" s="405">
        <f t="shared" si="17"/>
        <v>20</v>
      </c>
    </row>
    <row r="1122" spans="3:31" ht="22" customHeight="1">
      <c r="C1122" s="1333" t="str">
        <f>T(ESTIMATE!B1180)</f>
        <v>INTERIOR WOODWORK</v>
      </c>
      <c r="D1122" s="1333" t="e">
        <f>T(#REF!)</f>
        <v>#REF!</v>
      </c>
      <c r="E1122" s="1333" t="e">
        <f>T(#REF!)</f>
        <v>#REF!</v>
      </c>
      <c r="F1122" s="1333" t="e">
        <f>T(#REF!)</f>
        <v>#REF!</v>
      </c>
      <c r="G1122" s="1333" t="e">
        <f>T(#REF!)</f>
        <v>#REF!</v>
      </c>
      <c r="H1122" s="1333"/>
      <c r="I1122" s="1333"/>
      <c r="J1122" s="1333" t="e">
        <f>T(#REF!)</f>
        <v>#REF!</v>
      </c>
      <c r="K1122" s="1333" t="e">
        <f>T(#REF!)</f>
        <v>#REF!</v>
      </c>
      <c r="L1122" s="1333" t="e">
        <f>T(#REF!)</f>
        <v>#REF!</v>
      </c>
      <c r="M1122" s="1334" t="e">
        <f>T(#REF!)</f>
        <v>#REF!</v>
      </c>
      <c r="N1122" s="1331">
        <f>SUM(N1123:O1162)</f>
        <v>200</v>
      </c>
      <c r="O1122" s="1332"/>
      <c r="P1122" s="1328"/>
      <c r="Q1122" s="1330"/>
      <c r="R1122" s="1328"/>
      <c r="S1122" s="1329"/>
      <c r="T1122" s="1329"/>
      <c r="U1122" s="1329"/>
      <c r="V1122" s="1329"/>
      <c r="W1122" s="1329"/>
      <c r="X1122" s="1329"/>
      <c r="Y1122" s="1329"/>
      <c r="Z1122" s="1329"/>
      <c r="AA1122" s="1329"/>
      <c r="AB1122" s="1329"/>
      <c r="AC1122" s="1329"/>
      <c r="AD1122" s="1329"/>
      <c r="AE1122" s="405">
        <f t="shared" si="17"/>
        <v>200</v>
      </c>
    </row>
    <row r="1123" spans="3:31" ht="18" hidden="1" customHeight="1">
      <c r="C1123" s="1323" t="str">
        <f>T(ESTIMATE!B1181)</f>
        <v>Finish carpentry bid/allowance</v>
      </c>
      <c r="D1123" s="1323" t="e">
        <f>T(#REF!)</f>
        <v>#REF!</v>
      </c>
      <c r="E1123" s="1323" t="e">
        <f>T(#REF!)</f>
        <v>#REF!</v>
      </c>
      <c r="F1123" s="1323" t="e">
        <f>T(#REF!)</f>
        <v>#REF!</v>
      </c>
      <c r="G1123" s="1323" t="e">
        <f>T(#REF!)</f>
        <v>#REF!</v>
      </c>
      <c r="H1123" s="1323"/>
      <c r="I1123" s="1323"/>
      <c r="J1123" s="1323" t="e">
        <f>T(#REF!)</f>
        <v>#REF!</v>
      </c>
      <c r="K1123" s="1323" t="e">
        <f>T(#REF!)</f>
        <v>#REF!</v>
      </c>
      <c r="L1123" s="1323" t="e">
        <f>T(#REF!)</f>
        <v>#REF!</v>
      </c>
      <c r="M1123" s="1323" t="e">
        <f>T(#REF!)</f>
        <v>#REF!</v>
      </c>
      <c r="N1123" s="1324">
        <f>ESTIMATE!R1181</f>
        <v>0</v>
      </c>
      <c r="O1123" s="1324"/>
      <c r="P1123" s="1324" t="str">
        <f>T(ESTIMATE!U1181)</f>
        <v>ls</v>
      </c>
      <c r="Q1123" s="1324"/>
      <c r="R1123" s="1322"/>
      <c r="S1123" s="1322"/>
      <c r="T1123" s="1322"/>
      <c r="U1123" s="1322"/>
      <c r="V1123" s="1322"/>
      <c r="W1123" s="1322"/>
      <c r="X1123" s="1322"/>
      <c r="Y1123" s="1322"/>
      <c r="Z1123" s="1322"/>
      <c r="AA1123" s="1322"/>
      <c r="AB1123" s="1322"/>
      <c r="AC1123" s="1322"/>
      <c r="AD1123" s="1322"/>
      <c r="AE1123" s="405">
        <f t="shared" si="17"/>
        <v>0</v>
      </c>
    </row>
    <row r="1124" spans="3:31" ht="18" hidden="1" customHeight="1">
      <c r="C1124" s="1323" t="str">
        <f>T(ESTIMATE!B1182)</f>
        <v/>
      </c>
      <c r="D1124" s="1323" t="e">
        <f>T(#REF!)</f>
        <v>#REF!</v>
      </c>
      <c r="E1124" s="1323" t="e">
        <f>T(#REF!)</f>
        <v>#REF!</v>
      </c>
      <c r="F1124" s="1323" t="e">
        <f>T(#REF!)</f>
        <v>#REF!</v>
      </c>
      <c r="G1124" s="1323" t="e">
        <f>T(#REF!)</f>
        <v>#REF!</v>
      </c>
      <c r="H1124" s="1323"/>
      <c r="I1124" s="1323"/>
      <c r="J1124" s="1323" t="e">
        <f>T(#REF!)</f>
        <v>#REF!</v>
      </c>
      <c r="K1124" s="1323" t="e">
        <f>T(#REF!)</f>
        <v>#REF!</v>
      </c>
      <c r="L1124" s="1323" t="e">
        <f>T(#REF!)</f>
        <v>#REF!</v>
      </c>
      <c r="M1124" s="1323" t="e">
        <f>T(#REF!)</f>
        <v>#REF!</v>
      </c>
      <c r="N1124" s="1324">
        <f>ESTIMATE!R1182</f>
        <v>0</v>
      </c>
      <c r="O1124" s="1324"/>
      <c r="P1124" s="1324" t="str">
        <f>T(ESTIMATE!U1182)</f>
        <v/>
      </c>
      <c r="Q1124" s="1324"/>
      <c r="R1124" s="1322"/>
      <c r="S1124" s="1322"/>
      <c r="T1124" s="1322"/>
      <c r="U1124" s="1322"/>
      <c r="V1124" s="1322"/>
      <c r="W1124" s="1322"/>
      <c r="X1124" s="1322"/>
      <c r="Y1124" s="1322"/>
      <c r="Z1124" s="1322"/>
      <c r="AA1124" s="1322"/>
      <c r="AB1124" s="1322"/>
      <c r="AC1124" s="1322"/>
      <c r="AD1124" s="1322"/>
      <c r="AE1124" s="405">
        <f t="shared" si="17"/>
        <v>0</v>
      </c>
    </row>
    <row r="1125" spans="3:31" ht="18" hidden="1" customHeight="1">
      <c r="C1125" s="1323" t="str">
        <f>T(ESTIMATE!B1183)</f>
        <v>Wall Trim</v>
      </c>
      <c r="D1125" s="1323" t="e">
        <f>T(#REF!)</f>
        <v>#REF!</v>
      </c>
      <c r="E1125" s="1323" t="e">
        <f>T(#REF!)</f>
        <v>#REF!</v>
      </c>
      <c r="F1125" s="1323" t="e">
        <f>T(#REF!)</f>
        <v>#REF!</v>
      </c>
      <c r="G1125" s="1323" t="e">
        <f>T(#REF!)</f>
        <v>#REF!</v>
      </c>
      <c r="H1125" s="1323"/>
      <c r="I1125" s="1323"/>
      <c r="J1125" s="1323" t="e">
        <f>T(#REF!)</f>
        <v>#REF!</v>
      </c>
      <c r="K1125" s="1323" t="e">
        <f>T(#REF!)</f>
        <v>#REF!</v>
      </c>
      <c r="L1125" s="1323" t="e">
        <f>T(#REF!)</f>
        <v>#REF!</v>
      </c>
      <c r="M1125" s="1323" t="e">
        <f>T(#REF!)</f>
        <v>#REF!</v>
      </c>
      <c r="N1125" s="1324">
        <f>ESTIMATE!R1183</f>
        <v>0</v>
      </c>
      <c r="O1125" s="1324"/>
      <c r="P1125" s="1324" t="str">
        <f>T(ESTIMATE!U1183)</f>
        <v/>
      </c>
      <c r="Q1125" s="1324"/>
      <c r="R1125" s="1322"/>
      <c r="S1125" s="1322"/>
      <c r="T1125" s="1322"/>
      <c r="U1125" s="1322"/>
      <c r="V1125" s="1322"/>
      <c r="W1125" s="1322"/>
      <c r="X1125" s="1322"/>
      <c r="Y1125" s="1322"/>
      <c r="Z1125" s="1322"/>
      <c r="AA1125" s="1322"/>
      <c r="AB1125" s="1322"/>
      <c r="AC1125" s="1322"/>
      <c r="AD1125" s="1322"/>
      <c r="AE1125" s="405">
        <f t="shared" si="17"/>
        <v>0</v>
      </c>
    </row>
    <row r="1126" spans="3:31" ht="18" hidden="1" customHeight="1">
      <c r="C1126" s="1323" t="str">
        <f>T(ESTIMATE!B1184)</f>
        <v>Wood  base</v>
      </c>
      <c r="D1126" s="1323" t="e">
        <f>T(#REF!)</f>
        <v>#REF!</v>
      </c>
      <c r="E1126" s="1323" t="e">
        <f>T(#REF!)</f>
        <v>#REF!</v>
      </c>
      <c r="F1126" s="1323" t="e">
        <f>T(#REF!)</f>
        <v>#REF!</v>
      </c>
      <c r="G1126" s="1323" t="e">
        <f>T(#REF!)</f>
        <v>#REF!</v>
      </c>
      <c r="H1126" s="1323"/>
      <c r="I1126" s="1323"/>
      <c r="J1126" s="1323" t="e">
        <f>T(#REF!)</f>
        <v>#REF!</v>
      </c>
      <c r="K1126" s="1323" t="e">
        <f>T(#REF!)</f>
        <v>#REF!</v>
      </c>
      <c r="L1126" s="1323" t="e">
        <f>T(#REF!)</f>
        <v>#REF!</v>
      </c>
      <c r="M1126" s="1323" t="e">
        <f>T(#REF!)</f>
        <v>#REF!</v>
      </c>
      <c r="N1126" s="1324">
        <f>ESTIMATE!R1184</f>
        <v>200</v>
      </c>
      <c r="O1126" s="1324"/>
      <c r="P1126" s="1324" t="str">
        <f>T(ESTIMATE!U1184)</f>
        <v>lf</v>
      </c>
      <c r="Q1126" s="1324"/>
      <c r="R1126" s="1322"/>
      <c r="S1126" s="1322"/>
      <c r="T1126" s="1322"/>
      <c r="U1126" s="1322"/>
      <c r="V1126" s="1322"/>
      <c r="W1126" s="1322"/>
      <c r="X1126" s="1322"/>
      <c r="Y1126" s="1322"/>
      <c r="Z1126" s="1322"/>
      <c r="AA1126" s="1322"/>
      <c r="AB1126" s="1322"/>
      <c r="AC1126" s="1322"/>
      <c r="AD1126" s="1322"/>
      <c r="AE1126" s="405">
        <f t="shared" si="17"/>
        <v>200</v>
      </c>
    </row>
    <row r="1127" spans="3:31" ht="18" customHeight="1">
      <c r="C1127" s="1323" t="str">
        <f>T(ESTIMATE!B1185)</f>
        <v>Crown molding</v>
      </c>
      <c r="D1127" s="1323" t="e">
        <f>T(#REF!)</f>
        <v>#REF!</v>
      </c>
      <c r="E1127" s="1323" t="e">
        <f>T(#REF!)</f>
        <v>#REF!</v>
      </c>
      <c r="F1127" s="1323" t="e">
        <f>T(#REF!)</f>
        <v>#REF!</v>
      </c>
      <c r="G1127" s="1323" t="e">
        <f>T(#REF!)</f>
        <v>#REF!</v>
      </c>
      <c r="H1127" s="1323"/>
      <c r="I1127" s="1323"/>
      <c r="J1127" s="1323" t="e">
        <f>T(#REF!)</f>
        <v>#REF!</v>
      </c>
      <c r="K1127" s="1323" t="e">
        <f>T(#REF!)</f>
        <v>#REF!</v>
      </c>
      <c r="L1127" s="1323" t="e">
        <f>T(#REF!)</f>
        <v>#REF!</v>
      </c>
      <c r="M1127" s="1323" t="e">
        <f>T(#REF!)</f>
        <v>#REF!</v>
      </c>
      <c r="N1127" s="1324">
        <f>ESTIMATE!R1185</f>
        <v>0</v>
      </c>
      <c r="O1127" s="1324"/>
      <c r="P1127" s="1324" t="str">
        <f>T(ESTIMATE!U1185)</f>
        <v>lf</v>
      </c>
      <c r="Q1127" s="1324"/>
      <c r="R1127" s="1322"/>
      <c r="S1127" s="1322"/>
      <c r="T1127" s="1322"/>
      <c r="U1127" s="1322"/>
      <c r="V1127" s="1322"/>
      <c r="W1127" s="1322"/>
      <c r="X1127" s="1322"/>
      <c r="Y1127" s="1322"/>
      <c r="Z1127" s="1322"/>
      <c r="AA1127" s="1322"/>
      <c r="AB1127" s="1322"/>
      <c r="AC1127" s="1322"/>
      <c r="AD1127" s="1322"/>
      <c r="AE1127" s="405">
        <f t="shared" si="17"/>
        <v>0</v>
      </c>
    </row>
    <row r="1128" spans="3:31" ht="18" hidden="1" customHeight="1">
      <c r="C1128" s="1323" t="str">
        <f>T(ESTIMATE!B1186)</f>
        <v>Raised panel wood wainscoting</v>
      </c>
      <c r="D1128" s="1323" t="e">
        <f>T(#REF!)</f>
        <v>#REF!</v>
      </c>
      <c r="E1128" s="1323" t="e">
        <f>T(#REF!)</f>
        <v>#REF!</v>
      </c>
      <c r="F1128" s="1323" t="e">
        <f>T(#REF!)</f>
        <v>#REF!</v>
      </c>
      <c r="G1128" s="1323" t="e">
        <f>T(#REF!)</f>
        <v>#REF!</v>
      </c>
      <c r="H1128" s="1323"/>
      <c r="I1128" s="1323"/>
      <c r="J1128" s="1323" t="e">
        <f>T(#REF!)</f>
        <v>#REF!</v>
      </c>
      <c r="K1128" s="1323" t="e">
        <f>T(#REF!)</f>
        <v>#REF!</v>
      </c>
      <c r="L1128" s="1323" t="e">
        <f>T(#REF!)</f>
        <v>#REF!</v>
      </c>
      <c r="M1128" s="1323" t="e">
        <f>T(#REF!)</f>
        <v>#REF!</v>
      </c>
      <c r="N1128" s="1324">
        <f>ESTIMATE!R1186</f>
        <v>0</v>
      </c>
      <c r="O1128" s="1324"/>
      <c r="P1128" s="1324" t="str">
        <f>T(ESTIMATE!U1186)</f>
        <v>lf</v>
      </c>
      <c r="Q1128" s="1324"/>
      <c r="R1128" s="1322"/>
      <c r="S1128" s="1322"/>
      <c r="T1128" s="1322"/>
      <c r="U1128" s="1322"/>
      <c r="V1128" s="1322"/>
      <c r="W1128" s="1322"/>
      <c r="X1128" s="1322"/>
      <c r="Y1128" s="1322"/>
      <c r="Z1128" s="1322"/>
      <c r="AA1128" s="1322"/>
      <c r="AB1128" s="1322"/>
      <c r="AC1128" s="1322"/>
      <c r="AD1128" s="1322"/>
      <c r="AE1128" s="405">
        <f t="shared" si="17"/>
        <v>0</v>
      </c>
    </row>
    <row r="1129" spans="3:31" ht="18" hidden="1" customHeight="1">
      <c r="C1129" s="1323" t="str">
        <f>T(ESTIMATE!B1187)</f>
        <v>Bead board wainscoting</v>
      </c>
      <c r="D1129" s="1323" t="e">
        <f>T(#REF!)</f>
        <v>#REF!</v>
      </c>
      <c r="E1129" s="1323" t="e">
        <f>T(#REF!)</f>
        <v>#REF!</v>
      </c>
      <c r="F1129" s="1323" t="e">
        <f>T(#REF!)</f>
        <v>#REF!</v>
      </c>
      <c r="G1129" s="1323" t="e">
        <f>T(#REF!)</f>
        <v>#REF!</v>
      </c>
      <c r="H1129" s="1323"/>
      <c r="I1129" s="1323"/>
      <c r="J1129" s="1323" t="e">
        <f>T(#REF!)</f>
        <v>#REF!</v>
      </c>
      <c r="K1129" s="1323" t="e">
        <f>T(#REF!)</f>
        <v>#REF!</v>
      </c>
      <c r="L1129" s="1323" t="e">
        <f>T(#REF!)</f>
        <v>#REF!</v>
      </c>
      <c r="M1129" s="1323" t="e">
        <f>T(#REF!)</f>
        <v>#REF!</v>
      </c>
      <c r="N1129" s="1324">
        <f>ESTIMATE!R1187</f>
        <v>0</v>
      </c>
      <c r="O1129" s="1324"/>
      <c r="P1129" s="1324" t="str">
        <f>T(ESTIMATE!U1187)</f>
        <v>lf</v>
      </c>
      <c r="Q1129" s="1324"/>
      <c r="R1129" s="1322"/>
      <c r="S1129" s="1322"/>
      <c r="T1129" s="1322"/>
      <c r="U1129" s="1322"/>
      <c r="V1129" s="1322"/>
      <c r="W1129" s="1322"/>
      <c r="X1129" s="1322"/>
      <c r="Y1129" s="1322"/>
      <c r="Z1129" s="1322"/>
      <c r="AA1129" s="1322"/>
      <c r="AB1129" s="1322"/>
      <c r="AC1129" s="1322"/>
      <c r="AD1129" s="1322"/>
      <c r="AE1129" s="405">
        <f t="shared" si="17"/>
        <v>0</v>
      </c>
    </row>
    <row r="1130" spans="3:31" ht="18" hidden="1" customHeight="1">
      <c r="C1130" s="1323" t="str">
        <f>T(ESTIMATE!B1188)</f>
        <v/>
      </c>
      <c r="D1130" s="1323" t="e">
        <f>T(#REF!)</f>
        <v>#REF!</v>
      </c>
      <c r="E1130" s="1323" t="e">
        <f>T(#REF!)</f>
        <v>#REF!</v>
      </c>
      <c r="F1130" s="1323" t="e">
        <f>T(#REF!)</f>
        <v>#REF!</v>
      </c>
      <c r="G1130" s="1323" t="e">
        <f>T(#REF!)</f>
        <v>#REF!</v>
      </c>
      <c r="H1130" s="1323"/>
      <c r="I1130" s="1323"/>
      <c r="J1130" s="1323" t="e">
        <f>T(#REF!)</f>
        <v>#REF!</v>
      </c>
      <c r="K1130" s="1323" t="e">
        <f>T(#REF!)</f>
        <v>#REF!</v>
      </c>
      <c r="L1130" s="1323" t="e">
        <f>T(#REF!)</f>
        <v>#REF!</v>
      </c>
      <c r="M1130" s="1323" t="e">
        <f>T(#REF!)</f>
        <v>#REF!</v>
      </c>
      <c r="N1130" s="1324">
        <f>ESTIMATE!R1188</f>
        <v>0</v>
      </c>
      <c r="O1130" s="1324"/>
      <c r="P1130" s="1324" t="str">
        <f>T(ESTIMATE!U1188)</f>
        <v/>
      </c>
      <c r="Q1130" s="1324"/>
      <c r="R1130" s="1322"/>
      <c r="S1130" s="1322"/>
      <c r="T1130" s="1322"/>
      <c r="U1130" s="1322"/>
      <c r="V1130" s="1322"/>
      <c r="W1130" s="1322"/>
      <c r="X1130" s="1322"/>
      <c r="Y1130" s="1322"/>
      <c r="Z1130" s="1322"/>
      <c r="AA1130" s="1322"/>
      <c r="AB1130" s="1322"/>
      <c r="AC1130" s="1322"/>
      <c r="AD1130" s="1322"/>
      <c r="AE1130" s="405">
        <f t="shared" si="17"/>
        <v>0</v>
      </c>
    </row>
    <row r="1131" spans="3:31" ht="18" hidden="1" customHeight="1">
      <c r="C1131" s="1323" t="str">
        <f>T(ESTIMATE!B1189)</f>
        <v/>
      </c>
      <c r="D1131" s="1323" t="e">
        <f>T(#REF!)</f>
        <v>#REF!</v>
      </c>
      <c r="E1131" s="1323" t="e">
        <f>T(#REF!)</f>
        <v>#REF!</v>
      </c>
      <c r="F1131" s="1323" t="e">
        <f>T(#REF!)</f>
        <v>#REF!</v>
      </c>
      <c r="G1131" s="1323" t="e">
        <f>T(#REF!)</f>
        <v>#REF!</v>
      </c>
      <c r="H1131" s="1323"/>
      <c r="I1131" s="1323"/>
      <c r="J1131" s="1323" t="e">
        <f>T(#REF!)</f>
        <v>#REF!</v>
      </c>
      <c r="K1131" s="1323" t="e">
        <f>T(#REF!)</f>
        <v>#REF!</v>
      </c>
      <c r="L1131" s="1323" t="e">
        <f>T(#REF!)</f>
        <v>#REF!</v>
      </c>
      <c r="M1131" s="1323" t="e">
        <f>T(#REF!)</f>
        <v>#REF!</v>
      </c>
      <c r="N1131" s="1324">
        <f>ESTIMATE!R1189</f>
        <v>0</v>
      </c>
      <c r="O1131" s="1324"/>
      <c r="P1131" s="1324" t="str">
        <f>T(ESTIMATE!U1189)</f>
        <v/>
      </c>
      <c r="Q1131" s="1324"/>
      <c r="R1131" s="1322"/>
      <c r="S1131" s="1322"/>
      <c r="T1131" s="1322"/>
      <c r="U1131" s="1322"/>
      <c r="V1131" s="1322"/>
      <c r="W1131" s="1322"/>
      <c r="X1131" s="1322"/>
      <c r="Y1131" s="1322"/>
      <c r="Z1131" s="1322"/>
      <c r="AA1131" s="1322"/>
      <c r="AB1131" s="1322"/>
      <c r="AC1131" s="1322"/>
      <c r="AD1131" s="1322"/>
      <c r="AE1131" s="405">
        <f t="shared" si="17"/>
        <v>0</v>
      </c>
    </row>
    <row r="1132" spans="3:31" ht="18" hidden="1" customHeight="1">
      <c r="C1132" s="1323" t="str">
        <f>T(ESTIMATE!B1190)</f>
        <v>Opening Trim</v>
      </c>
      <c r="D1132" s="1323" t="e">
        <f>T(#REF!)</f>
        <v>#REF!</v>
      </c>
      <c r="E1132" s="1323" t="e">
        <f>T(#REF!)</f>
        <v>#REF!</v>
      </c>
      <c r="F1132" s="1323" t="e">
        <f>T(#REF!)</f>
        <v>#REF!</v>
      </c>
      <c r="G1132" s="1323" t="e">
        <f>T(#REF!)</f>
        <v>#REF!</v>
      </c>
      <c r="H1132" s="1323"/>
      <c r="I1132" s="1323"/>
      <c r="J1132" s="1323" t="e">
        <f>T(#REF!)</f>
        <v>#REF!</v>
      </c>
      <c r="K1132" s="1323" t="e">
        <f>T(#REF!)</f>
        <v>#REF!</v>
      </c>
      <c r="L1132" s="1323" t="e">
        <f>T(#REF!)</f>
        <v>#REF!</v>
      </c>
      <c r="M1132" s="1323" t="e">
        <f>T(#REF!)</f>
        <v>#REF!</v>
      </c>
      <c r="N1132" s="1324">
        <f>ESTIMATE!R1190</f>
        <v>0</v>
      </c>
      <c r="O1132" s="1324"/>
      <c r="P1132" s="1324" t="str">
        <f>T(ESTIMATE!U1190)</f>
        <v/>
      </c>
      <c r="Q1132" s="1324"/>
      <c r="R1132" s="1322"/>
      <c r="S1132" s="1322"/>
      <c r="T1132" s="1322"/>
      <c r="U1132" s="1322"/>
      <c r="V1132" s="1322"/>
      <c r="W1132" s="1322"/>
      <c r="X1132" s="1322"/>
      <c r="Y1132" s="1322"/>
      <c r="Z1132" s="1322"/>
      <c r="AA1132" s="1322"/>
      <c r="AB1132" s="1322"/>
      <c r="AC1132" s="1322"/>
      <c r="AD1132" s="1322"/>
      <c r="AE1132" s="405">
        <f t="shared" si="17"/>
        <v>0</v>
      </c>
    </row>
    <row r="1133" spans="3:31" ht="18" hidden="1" customHeight="1">
      <c r="C1133" s="1323" t="str">
        <f>T(ESTIMATE!B1191)</f>
        <v>Door casings</v>
      </c>
      <c r="D1133" s="1323" t="e">
        <f>T(#REF!)</f>
        <v>#REF!</v>
      </c>
      <c r="E1133" s="1323" t="e">
        <f>T(#REF!)</f>
        <v>#REF!</v>
      </c>
      <c r="F1133" s="1323" t="e">
        <f>T(#REF!)</f>
        <v>#REF!</v>
      </c>
      <c r="G1133" s="1323" t="e">
        <f>T(#REF!)</f>
        <v>#REF!</v>
      </c>
      <c r="H1133" s="1323"/>
      <c r="I1133" s="1323"/>
      <c r="J1133" s="1323" t="e">
        <f>T(#REF!)</f>
        <v>#REF!</v>
      </c>
      <c r="K1133" s="1323" t="e">
        <f>T(#REF!)</f>
        <v>#REF!</v>
      </c>
      <c r="L1133" s="1323" t="e">
        <f>T(#REF!)</f>
        <v>#REF!</v>
      </c>
      <c r="M1133" s="1323" t="e">
        <f>T(#REF!)</f>
        <v>#REF!</v>
      </c>
      <c r="N1133" s="1324">
        <f>ESTIMATE!R1191</f>
        <v>0</v>
      </c>
      <c r="O1133" s="1324"/>
      <c r="P1133" s="1324" t="str">
        <f>T(ESTIMATE!U1191)</f>
        <v>ea</v>
      </c>
      <c r="Q1133" s="1324"/>
      <c r="R1133" s="1322"/>
      <c r="S1133" s="1322"/>
      <c r="T1133" s="1322"/>
      <c r="U1133" s="1322"/>
      <c r="V1133" s="1322"/>
      <c r="W1133" s="1322"/>
      <c r="X1133" s="1322"/>
      <c r="Y1133" s="1322"/>
      <c r="Z1133" s="1322"/>
      <c r="AA1133" s="1322"/>
      <c r="AB1133" s="1322"/>
      <c r="AC1133" s="1322"/>
      <c r="AD1133" s="1322"/>
      <c r="AE1133" s="405">
        <f t="shared" si="17"/>
        <v>0</v>
      </c>
    </row>
    <row r="1134" spans="3:31" ht="18" hidden="1" customHeight="1">
      <c r="C1134" s="1323" t="str">
        <f>T(ESTIMATE!B1192)</f>
        <v>Window casings</v>
      </c>
      <c r="D1134" s="1323" t="e">
        <f>T(#REF!)</f>
        <v>#REF!</v>
      </c>
      <c r="E1134" s="1323" t="e">
        <f>T(#REF!)</f>
        <v>#REF!</v>
      </c>
      <c r="F1134" s="1323" t="e">
        <f>T(#REF!)</f>
        <v>#REF!</v>
      </c>
      <c r="G1134" s="1323" t="e">
        <f>T(#REF!)</f>
        <v>#REF!</v>
      </c>
      <c r="H1134" s="1323"/>
      <c r="I1134" s="1323"/>
      <c r="J1134" s="1323" t="e">
        <f>T(#REF!)</f>
        <v>#REF!</v>
      </c>
      <c r="K1134" s="1323" t="e">
        <f>T(#REF!)</f>
        <v>#REF!</v>
      </c>
      <c r="L1134" s="1323" t="e">
        <f>T(#REF!)</f>
        <v>#REF!</v>
      </c>
      <c r="M1134" s="1323" t="e">
        <f>T(#REF!)</f>
        <v>#REF!</v>
      </c>
      <c r="N1134" s="1324">
        <f>ESTIMATE!R1192</f>
        <v>0</v>
      </c>
      <c r="O1134" s="1324"/>
      <c r="P1134" s="1324" t="str">
        <f>T(ESTIMATE!U1192)</f>
        <v>ea</v>
      </c>
      <c r="Q1134" s="1324"/>
      <c r="R1134" s="1322"/>
      <c r="S1134" s="1322"/>
      <c r="T1134" s="1322"/>
      <c r="U1134" s="1322"/>
      <c r="V1134" s="1322"/>
      <c r="W1134" s="1322"/>
      <c r="X1134" s="1322"/>
      <c r="Y1134" s="1322"/>
      <c r="Z1134" s="1322"/>
      <c r="AA1134" s="1322"/>
      <c r="AB1134" s="1322"/>
      <c r="AC1134" s="1322"/>
      <c r="AD1134" s="1322"/>
      <c r="AE1134" s="405">
        <f t="shared" si="17"/>
        <v>0</v>
      </c>
    </row>
    <row r="1135" spans="3:31" ht="18" hidden="1" customHeight="1">
      <c r="C1135" s="1323" t="str">
        <f>T(ESTIMATE!B1193)</f>
        <v>Window sills</v>
      </c>
      <c r="D1135" s="1323" t="e">
        <f>T(#REF!)</f>
        <v>#REF!</v>
      </c>
      <c r="E1135" s="1323" t="e">
        <f>T(#REF!)</f>
        <v>#REF!</v>
      </c>
      <c r="F1135" s="1323" t="e">
        <f>T(#REF!)</f>
        <v>#REF!</v>
      </c>
      <c r="G1135" s="1323" t="e">
        <f>T(#REF!)</f>
        <v>#REF!</v>
      </c>
      <c r="H1135" s="1323"/>
      <c r="I1135" s="1323"/>
      <c r="J1135" s="1323" t="e">
        <f>T(#REF!)</f>
        <v>#REF!</v>
      </c>
      <c r="K1135" s="1323" t="e">
        <f>T(#REF!)</f>
        <v>#REF!</v>
      </c>
      <c r="L1135" s="1323" t="e">
        <f>T(#REF!)</f>
        <v>#REF!</v>
      </c>
      <c r="M1135" s="1323" t="e">
        <f>T(#REF!)</f>
        <v>#REF!</v>
      </c>
      <c r="N1135" s="1324">
        <f>ESTIMATE!R1193</f>
        <v>0</v>
      </c>
      <c r="O1135" s="1324"/>
      <c r="P1135" s="1324" t="str">
        <f>T(ESTIMATE!U1193)</f>
        <v>lf</v>
      </c>
      <c r="Q1135" s="1324"/>
      <c r="R1135" s="1322"/>
      <c r="S1135" s="1322"/>
      <c r="T1135" s="1322"/>
      <c r="U1135" s="1322"/>
      <c r="V1135" s="1322"/>
      <c r="W1135" s="1322"/>
      <c r="X1135" s="1322"/>
      <c r="Y1135" s="1322"/>
      <c r="Z1135" s="1322"/>
      <c r="AA1135" s="1322"/>
      <c r="AB1135" s="1322"/>
      <c r="AC1135" s="1322"/>
      <c r="AD1135" s="1322"/>
      <c r="AE1135" s="405">
        <f t="shared" si="17"/>
        <v>0</v>
      </c>
    </row>
    <row r="1136" spans="3:31" ht="18" hidden="1" customHeight="1">
      <c r="C1136" s="1323" t="str">
        <f>T(ESTIMATE!B1194)</f>
        <v/>
      </c>
      <c r="D1136" s="1323" t="e">
        <f>T(#REF!)</f>
        <v>#REF!</v>
      </c>
      <c r="E1136" s="1323" t="e">
        <f>T(#REF!)</f>
        <v>#REF!</v>
      </c>
      <c r="F1136" s="1323" t="e">
        <f>T(#REF!)</f>
        <v>#REF!</v>
      </c>
      <c r="G1136" s="1323" t="e">
        <f>T(#REF!)</f>
        <v>#REF!</v>
      </c>
      <c r="H1136" s="1323"/>
      <c r="I1136" s="1323"/>
      <c r="J1136" s="1323" t="e">
        <f>T(#REF!)</f>
        <v>#REF!</v>
      </c>
      <c r="K1136" s="1323" t="e">
        <f>T(#REF!)</f>
        <v>#REF!</v>
      </c>
      <c r="L1136" s="1323" t="e">
        <f>T(#REF!)</f>
        <v>#REF!</v>
      </c>
      <c r="M1136" s="1323" t="e">
        <f>T(#REF!)</f>
        <v>#REF!</v>
      </c>
      <c r="N1136" s="1324">
        <f>ESTIMATE!R1194</f>
        <v>0</v>
      </c>
      <c r="O1136" s="1324"/>
      <c r="P1136" s="1324" t="str">
        <f>T(ESTIMATE!U1194)</f>
        <v/>
      </c>
      <c r="Q1136" s="1324"/>
      <c r="R1136" s="1322"/>
      <c r="S1136" s="1322"/>
      <c r="T1136" s="1322"/>
      <c r="U1136" s="1322"/>
      <c r="V1136" s="1322"/>
      <c r="W1136" s="1322"/>
      <c r="X1136" s="1322"/>
      <c r="Y1136" s="1322"/>
      <c r="Z1136" s="1322"/>
      <c r="AA1136" s="1322"/>
      <c r="AB1136" s="1322"/>
      <c r="AC1136" s="1322"/>
      <c r="AD1136" s="1322"/>
      <c r="AE1136" s="405">
        <f t="shared" si="17"/>
        <v>0</v>
      </c>
    </row>
    <row r="1137" spans="3:31" ht="18" hidden="1" customHeight="1">
      <c r="C1137" s="1323" t="str">
        <f>T(ESTIMATE!B1195)</f>
        <v/>
      </c>
      <c r="D1137" s="1323" t="e">
        <f>T(#REF!)</f>
        <v>#REF!</v>
      </c>
      <c r="E1137" s="1323" t="e">
        <f>T(#REF!)</f>
        <v>#REF!</v>
      </c>
      <c r="F1137" s="1323" t="e">
        <f>T(#REF!)</f>
        <v>#REF!</v>
      </c>
      <c r="G1137" s="1323" t="e">
        <f>T(#REF!)</f>
        <v>#REF!</v>
      </c>
      <c r="H1137" s="1323"/>
      <c r="I1137" s="1323"/>
      <c r="J1137" s="1323" t="e">
        <f>T(#REF!)</f>
        <v>#REF!</v>
      </c>
      <c r="K1137" s="1323" t="e">
        <f>T(#REF!)</f>
        <v>#REF!</v>
      </c>
      <c r="L1137" s="1323" t="e">
        <f>T(#REF!)</f>
        <v>#REF!</v>
      </c>
      <c r="M1137" s="1323" t="e">
        <f>T(#REF!)</f>
        <v>#REF!</v>
      </c>
      <c r="N1137" s="1324">
        <f>ESTIMATE!R1195</f>
        <v>0</v>
      </c>
      <c r="O1137" s="1324"/>
      <c r="P1137" s="1324" t="str">
        <f>T(ESTIMATE!U1195)</f>
        <v/>
      </c>
      <c r="Q1137" s="1324"/>
      <c r="R1137" s="1322"/>
      <c r="S1137" s="1322"/>
      <c r="T1137" s="1322"/>
      <c r="U1137" s="1322"/>
      <c r="V1137" s="1322"/>
      <c r="W1137" s="1322"/>
      <c r="X1137" s="1322"/>
      <c r="Y1137" s="1322"/>
      <c r="Z1137" s="1322"/>
      <c r="AA1137" s="1322"/>
      <c r="AB1137" s="1322"/>
      <c r="AC1137" s="1322"/>
      <c r="AD1137" s="1322"/>
      <c r="AE1137" s="405">
        <f t="shared" si="17"/>
        <v>0</v>
      </c>
    </row>
    <row r="1138" spans="3:31" ht="18" hidden="1" customHeight="1">
      <c r="C1138" s="1323" t="str">
        <f>T(ESTIMATE!B1196)</f>
        <v>Woodwork</v>
      </c>
      <c r="D1138" s="1323" t="e">
        <f>T(#REF!)</f>
        <v>#REF!</v>
      </c>
      <c r="E1138" s="1323" t="e">
        <f>T(#REF!)</f>
        <v>#REF!</v>
      </c>
      <c r="F1138" s="1323" t="e">
        <f>T(#REF!)</f>
        <v>#REF!</v>
      </c>
      <c r="G1138" s="1323" t="e">
        <f>T(#REF!)</f>
        <v>#REF!</v>
      </c>
      <c r="H1138" s="1323"/>
      <c r="I1138" s="1323"/>
      <c r="J1138" s="1323" t="e">
        <f>T(#REF!)</f>
        <v>#REF!</v>
      </c>
      <c r="K1138" s="1323" t="e">
        <f>T(#REF!)</f>
        <v>#REF!</v>
      </c>
      <c r="L1138" s="1323" t="e">
        <f>T(#REF!)</f>
        <v>#REF!</v>
      </c>
      <c r="M1138" s="1323" t="e">
        <f>T(#REF!)</f>
        <v>#REF!</v>
      </c>
      <c r="N1138" s="1324">
        <f>ESTIMATE!R1196</f>
        <v>0</v>
      </c>
      <c r="O1138" s="1324"/>
      <c r="P1138" s="1324" t="str">
        <f>T(ESTIMATE!U1196)</f>
        <v/>
      </c>
      <c r="Q1138" s="1324"/>
      <c r="R1138" s="1322"/>
      <c r="S1138" s="1322"/>
      <c r="T1138" s="1322"/>
      <c r="U1138" s="1322"/>
      <c r="V1138" s="1322"/>
      <c r="W1138" s="1322"/>
      <c r="X1138" s="1322"/>
      <c r="Y1138" s="1322"/>
      <c r="Z1138" s="1322"/>
      <c r="AA1138" s="1322"/>
      <c r="AB1138" s="1322"/>
      <c r="AC1138" s="1322"/>
      <c r="AD1138" s="1322"/>
      <c r="AE1138" s="405">
        <f t="shared" si="17"/>
        <v>0</v>
      </c>
    </row>
    <row r="1139" spans="3:31" ht="18" hidden="1" customHeight="1">
      <c r="C1139" s="1323" t="str">
        <f>T(ESTIMATE!B1197)</f>
        <v>Fireplace mantel</v>
      </c>
      <c r="D1139" s="1323" t="e">
        <f>T(#REF!)</f>
        <v>#REF!</v>
      </c>
      <c r="E1139" s="1323" t="e">
        <f>T(#REF!)</f>
        <v>#REF!</v>
      </c>
      <c r="F1139" s="1323" t="e">
        <f>T(#REF!)</f>
        <v>#REF!</v>
      </c>
      <c r="G1139" s="1323" t="e">
        <f>T(#REF!)</f>
        <v>#REF!</v>
      </c>
      <c r="H1139" s="1323"/>
      <c r="I1139" s="1323"/>
      <c r="J1139" s="1323" t="e">
        <f>T(#REF!)</f>
        <v>#REF!</v>
      </c>
      <c r="K1139" s="1323" t="e">
        <f>T(#REF!)</f>
        <v>#REF!</v>
      </c>
      <c r="L1139" s="1323" t="e">
        <f>T(#REF!)</f>
        <v>#REF!</v>
      </c>
      <c r="M1139" s="1323" t="e">
        <f>T(#REF!)</f>
        <v>#REF!</v>
      </c>
      <c r="N1139" s="1324">
        <f>ESTIMATE!R1197</f>
        <v>0</v>
      </c>
      <c r="O1139" s="1324"/>
      <c r="P1139" s="1324" t="str">
        <f>T(ESTIMATE!U1197)</f>
        <v>ea</v>
      </c>
      <c r="Q1139" s="1324"/>
      <c r="R1139" s="1322"/>
      <c r="S1139" s="1322"/>
      <c r="T1139" s="1322"/>
      <c r="U1139" s="1322"/>
      <c r="V1139" s="1322"/>
      <c r="W1139" s="1322"/>
      <c r="X1139" s="1322"/>
      <c r="Y1139" s="1322"/>
      <c r="Z1139" s="1322"/>
      <c r="AA1139" s="1322"/>
      <c r="AB1139" s="1322"/>
      <c r="AC1139" s="1322"/>
      <c r="AD1139" s="1322"/>
      <c r="AE1139" s="405">
        <f t="shared" si="17"/>
        <v>0</v>
      </c>
    </row>
    <row r="1140" spans="3:31" ht="18" hidden="1" customHeight="1">
      <c r="C1140" s="1323" t="str">
        <f>T(ESTIMATE!B1198)</f>
        <v>Wood columns</v>
      </c>
      <c r="D1140" s="1323" t="e">
        <f>T(#REF!)</f>
        <v>#REF!</v>
      </c>
      <c r="E1140" s="1323" t="e">
        <f>T(#REF!)</f>
        <v>#REF!</v>
      </c>
      <c r="F1140" s="1323" t="e">
        <f>T(#REF!)</f>
        <v>#REF!</v>
      </c>
      <c r="G1140" s="1323" t="e">
        <f>T(#REF!)</f>
        <v>#REF!</v>
      </c>
      <c r="H1140" s="1323"/>
      <c r="I1140" s="1323"/>
      <c r="J1140" s="1323" t="e">
        <f>T(#REF!)</f>
        <v>#REF!</v>
      </c>
      <c r="K1140" s="1323" t="e">
        <f>T(#REF!)</f>
        <v>#REF!</v>
      </c>
      <c r="L1140" s="1323" t="e">
        <f>T(#REF!)</f>
        <v>#REF!</v>
      </c>
      <c r="M1140" s="1323" t="e">
        <f>T(#REF!)</f>
        <v>#REF!</v>
      </c>
      <c r="N1140" s="1324">
        <f>ESTIMATE!R1198</f>
        <v>0</v>
      </c>
      <c r="O1140" s="1324"/>
      <c r="P1140" s="1324" t="str">
        <f>T(ESTIMATE!U1198)</f>
        <v>ea</v>
      </c>
      <c r="Q1140" s="1324"/>
      <c r="R1140" s="1322"/>
      <c r="S1140" s="1322"/>
      <c r="T1140" s="1322"/>
      <c r="U1140" s="1322"/>
      <c r="V1140" s="1322"/>
      <c r="W1140" s="1322"/>
      <c r="X1140" s="1322"/>
      <c r="Y1140" s="1322"/>
      <c r="Z1140" s="1322"/>
      <c r="AA1140" s="1322"/>
      <c r="AB1140" s="1322"/>
      <c r="AC1140" s="1322"/>
      <c r="AD1140" s="1322"/>
      <c r="AE1140" s="405">
        <f t="shared" si="17"/>
        <v>0</v>
      </c>
    </row>
    <row r="1141" spans="3:31" ht="18" hidden="1" customHeight="1">
      <c r="C1141" s="1323" t="str">
        <f>T(ESTIMATE!B1199)</f>
        <v/>
      </c>
      <c r="D1141" s="1323" t="e">
        <f>T(#REF!)</f>
        <v>#REF!</v>
      </c>
      <c r="E1141" s="1323" t="e">
        <f>T(#REF!)</f>
        <v>#REF!</v>
      </c>
      <c r="F1141" s="1323" t="e">
        <f>T(#REF!)</f>
        <v>#REF!</v>
      </c>
      <c r="G1141" s="1323" t="e">
        <f>T(#REF!)</f>
        <v>#REF!</v>
      </c>
      <c r="H1141" s="1323"/>
      <c r="I1141" s="1323"/>
      <c r="J1141" s="1323" t="e">
        <f>T(#REF!)</f>
        <v>#REF!</v>
      </c>
      <c r="K1141" s="1323" t="e">
        <f>T(#REF!)</f>
        <v>#REF!</v>
      </c>
      <c r="L1141" s="1323" t="e">
        <f>T(#REF!)</f>
        <v>#REF!</v>
      </c>
      <c r="M1141" s="1323" t="e">
        <f>T(#REF!)</f>
        <v>#REF!</v>
      </c>
      <c r="N1141" s="1324">
        <f>ESTIMATE!R1199</f>
        <v>0</v>
      </c>
      <c r="O1141" s="1324"/>
      <c r="P1141" s="1324" t="str">
        <f>T(ESTIMATE!U1199)</f>
        <v/>
      </c>
      <c r="Q1141" s="1324"/>
      <c r="R1141" s="1322"/>
      <c r="S1141" s="1322"/>
      <c r="T1141" s="1322"/>
      <c r="U1141" s="1322"/>
      <c r="V1141" s="1322"/>
      <c r="W1141" s="1322"/>
      <c r="X1141" s="1322"/>
      <c r="Y1141" s="1322"/>
      <c r="Z1141" s="1322"/>
      <c r="AA1141" s="1322"/>
      <c r="AB1141" s="1322"/>
      <c r="AC1141" s="1322"/>
      <c r="AD1141" s="1322"/>
      <c r="AE1141" s="405">
        <f t="shared" si="17"/>
        <v>0</v>
      </c>
    </row>
    <row r="1142" spans="3:31" ht="18" hidden="1" customHeight="1">
      <c r="C1142" s="1323" t="str">
        <f>T(ESTIMATE!B1200)</f>
        <v/>
      </c>
      <c r="D1142" s="1323" t="e">
        <f>T(#REF!)</f>
        <v>#REF!</v>
      </c>
      <c r="E1142" s="1323" t="e">
        <f>T(#REF!)</f>
        <v>#REF!</v>
      </c>
      <c r="F1142" s="1323" t="e">
        <f>T(#REF!)</f>
        <v>#REF!</v>
      </c>
      <c r="G1142" s="1323" t="e">
        <f>T(#REF!)</f>
        <v>#REF!</v>
      </c>
      <c r="H1142" s="1323"/>
      <c r="I1142" s="1323"/>
      <c r="J1142" s="1323" t="e">
        <f>T(#REF!)</f>
        <v>#REF!</v>
      </c>
      <c r="K1142" s="1323" t="e">
        <f>T(#REF!)</f>
        <v>#REF!</v>
      </c>
      <c r="L1142" s="1323" t="e">
        <f>T(#REF!)</f>
        <v>#REF!</v>
      </c>
      <c r="M1142" s="1323" t="e">
        <f>T(#REF!)</f>
        <v>#REF!</v>
      </c>
      <c r="N1142" s="1324">
        <f>ESTIMATE!R1200</f>
        <v>0</v>
      </c>
      <c r="O1142" s="1324"/>
      <c r="P1142" s="1324" t="str">
        <f>T(ESTIMATE!U1200)</f>
        <v/>
      </c>
      <c r="Q1142" s="1324"/>
      <c r="R1142" s="1322"/>
      <c r="S1142" s="1322"/>
      <c r="T1142" s="1322"/>
      <c r="U1142" s="1322"/>
      <c r="V1142" s="1322"/>
      <c r="W1142" s="1322"/>
      <c r="X1142" s="1322"/>
      <c r="Y1142" s="1322"/>
      <c r="Z1142" s="1322"/>
      <c r="AA1142" s="1322"/>
      <c r="AB1142" s="1322"/>
      <c r="AC1142" s="1322"/>
      <c r="AD1142" s="1322"/>
      <c r="AE1142" s="405">
        <f t="shared" si="17"/>
        <v>0</v>
      </c>
    </row>
    <row r="1143" spans="3:31" ht="18" hidden="1" customHeight="1">
      <c r="C1143" s="1323" t="str">
        <f>T(ESTIMATE!B1201)</f>
        <v>Railing</v>
      </c>
      <c r="D1143" s="1323" t="e">
        <f>T(#REF!)</f>
        <v>#REF!</v>
      </c>
      <c r="E1143" s="1323" t="e">
        <f>T(#REF!)</f>
        <v>#REF!</v>
      </c>
      <c r="F1143" s="1323" t="e">
        <f>T(#REF!)</f>
        <v>#REF!</v>
      </c>
      <c r="G1143" s="1323" t="e">
        <f>T(#REF!)</f>
        <v>#REF!</v>
      </c>
      <c r="H1143" s="1323"/>
      <c r="I1143" s="1323"/>
      <c r="J1143" s="1323" t="e">
        <f>T(#REF!)</f>
        <v>#REF!</v>
      </c>
      <c r="K1143" s="1323" t="e">
        <f>T(#REF!)</f>
        <v>#REF!</v>
      </c>
      <c r="L1143" s="1323" t="e">
        <f>T(#REF!)</f>
        <v>#REF!</v>
      </c>
      <c r="M1143" s="1323" t="e">
        <f>T(#REF!)</f>
        <v>#REF!</v>
      </c>
      <c r="N1143" s="1324">
        <f>ESTIMATE!R1201</f>
        <v>0</v>
      </c>
      <c r="O1143" s="1324"/>
      <c r="P1143" s="1324" t="str">
        <f>T(ESTIMATE!U1201)</f>
        <v/>
      </c>
      <c r="Q1143" s="1324"/>
      <c r="R1143" s="1322"/>
      <c r="S1143" s="1322"/>
      <c r="T1143" s="1322"/>
      <c r="U1143" s="1322"/>
      <c r="V1143" s="1322"/>
      <c r="W1143" s="1322"/>
      <c r="X1143" s="1322"/>
      <c r="Y1143" s="1322"/>
      <c r="Z1143" s="1322"/>
      <c r="AA1143" s="1322"/>
      <c r="AB1143" s="1322"/>
      <c r="AC1143" s="1322"/>
      <c r="AD1143" s="1322"/>
      <c r="AE1143" s="405">
        <f t="shared" si="17"/>
        <v>0</v>
      </c>
    </row>
    <row r="1144" spans="3:31" ht="18" hidden="1" customHeight="1">
      <c r="C1144" s="1323" t="str">
        <f>T(ESTIMATE!B1202)</f>
        <v>Wood handrail - rail only</v>
      </c>
      <c r="D1144" s="1323" t="e">
        <f>T(#REF!)</f>
        <v>#REF!</v>
      </c>
      <c r="E1144" s="1323" t="e">
        <f>T(#REF!)</f>
        <v>#REF!</v>
      </c>
      <c r="F1144" s="1323" t="e">
        <f>T(#REF!)</f>
        <v>#REF!</v>
      </c>
      <c r="G1144" s="1323" t="e">
        <f>T(#REF!)</f>
        <v>#REF!</v>
      </c>
      <c r="H1144" s="1323"/>
      <c r="I1144" s="1323"/>
      <c r="J1144" s="1323" t="e">
        <f>T(#REF!)</f>
        <v>#REF!</v>
      </c>
      <c r="K1144" s="1323" t="e">
        <f>T(#REF!)</f>
        <v>#REF!</v>
      </c>
      <c r="L1144" s="1323" t="e">
        <f>T(#REF!)</f>
        <v>#REF!</v>
      </c>
      <c r="M1144" s="1323" t="e">
        <f>T(#REF!)</f>
        <v>#REF!</v>
      </c>
      <c r="N1144" s="1324">
        <f>ESTIMATE!R1202</f>
        <v>0</v>
      </c>
      <c r="O1144" s="1324"/>
      <c r="P1144" s="1324" t="str">
        <f>T(ESTIMATE!U1202)</f>
        <v>lf</v>
      </c>
      <c r="Q1144" s="1324"/>
      <c r="R1144" s="1322"/>
      <c r="S1144" s="1322"/>
      <c r="T1144" s="1322"/>
      <c r="U1144" s="1322"/>
      <c r="V1144" s="1322"/>
      <c r="W1144" s="1322"/>
      <c r="X1144" s="1322"/>
      <c r="Y1144" s="1322"/>
      <c r="Z1144" s="1322"/>
      <c r="AA1144" s="1322"/>
      <c r="AB1144" s="1322"/>
      <c r="AC1144" s="1322"/>
      <c r="AD1144" s="1322"/>
      <c r="AE1144" s="405">
        <f t="shared" si="17"/>
        <v>0</v>
      </c>
    </row>
    <row r="1145" spans="3:31" ht="18" hidden="1" customHeight="1">
      <c r="C1145" s="1323" t="str">
        <f>T(ESTIMATE!B1203)</f>
        <v>Wood balusters</v>
      </c>
      <c r="D1145" s="1323" t="e">
        <f>T(#REF!)</f>
        <v>#REF!</v>
      </c>
      <c r="E1145" s="1323" t="e">
        <f>T(#REF!)</f>
        <v>#REF!</v>
      </c>
      <c r="F1145" s="1323" t="e">
        <f>T(#REF!)</f>
        <v>#REF!</v>
      </c>
      <c r="G1145" s="1323" t="e">
        <f>T(#REF!)</f>
        <v>#REF!</v>
      </c>
      <c r="H1145" s="1323"/>
      <c r="I1145" s="1323"/>
      <c r="J1145" s="1323" t="e">
        <f>T(#REF!)</f>
        <v>#REF!</v>
      </c>
      <c r="K1145" s="1323" t="e">
        <f>T(#REF!)</f>
        <v>#REF!</v>
      </c>
      <c r="L1145" s="1323" t="e">
        <f>T(#REF!)</f>
        <v>#REF!</v>
      </c>
      <c r="M1145" s="1323" t="e">
        <f>T(#REF!)</f>
        <v>#REF!</v>
      </c>
      <c r="N1145" s="1324">
        <f>ESTIMATE!R1203</f>
        <v>0</v>
      </c>
      <c r="O1145" s="1324"/>
      <c r="P1145" s="1324" t="str">
        <f>T(ESTIMATE!U1203)</f>
        <v>lf</v>
      </c>
      <c r="Q1145" s="1324"/>
      <c r="R1145" s="1322"/>
      <c r="S1145" s="1322"/>
      <c r="T1145" s="1322"/>
      <c r="U1145" s="1322"/>
      <c r="V1145" s="1322"/>
      <c r="W1145" s="1322"/>
      <c r="X1145" s="1322"/>
      <c r="Y1145" s="1322"/>
      <c r="Z1145" s="1322"/>
      <c r="AA1145" s="1322"/>
      <c r="AB1145" s="1322"/>
      <c r="AC1145" s="1322"/>
      <c r="AD1145" s="1322"/>
      <c r="AE1145" s="405">
        <f t="shared" si="17"/>
        <v>0</v>
      </c>
    </row>
    <row r="1146" spans="3:31" ht="18" hidden="1" customHeight="1">
      <c r="C1146" s="1323" t="str">
        <f>T(ESTIMATE!B1204)</f>
        <v>Iron balusters</v>
      </c>
      <c r="D1146" s="1323" t="e">
        <f>T(#REF!)</f>
        <v>#REF!</v>
      </c>
      <c r="E1146" s="1323" t="e">
        <f>T(#REF!)</f>
        <v>#REF!</v>
      </c>
      <c r="F1146" s="1323" t="e">
        <f>T(#REF!)</f>
        <v>#REF!</v>
      </c>
      <c r="G1146" s="1323" t="e">
        <f>T(#REF!)</f>
        <v>#REF!</v>
      </c>
      <c r="H1146" s="1323"/>
      <c r="I1146" s="1323"/>
      <c r="J1146" s="1323" t="e">
        <f>T(#REF!)</f>
        <v>#REF!</v>
      </c>
      <c r="K1146" s="1323" t="e">
        <f>T(#REF!)</f>
        <v>#REF!</v>
      </c>
      <c r="L1146" s="1323" t="e">
        <f>T(#REF!)</f>
        <v>#REF!</v>
      </c>
      <c r="M1146" s="1323" t="e">
        <f>T(#REF!)</f>
        <v>#REF!</v>
      </c>
      <c r="N1146" s="1324">
        <f>ESTIMATE!R1204</f>
        <v>0</v>
      </c>
      <c r="O1146" s="1324"/>
      <c r="P1146" s="1324" t="str">
        <f>T(ESTIMATE!U1204)</f>
        <v>lf</v>
      </c>
      <c r="Q1146" s="1324"/>
      <c r="R1146" s="1322"/>
      <c r="S1146" s="1322"/>
      <c r="T1146" s="1322"/>
      <c r="U1146" s="1322"/>
      <c r="V1146" s="1322"/>
      <c r="W1146" s="1322"/>
      <c r="X1146" s="1322"/>
      <c r="Y1146" s="1322"/>
      <c r="Z1146" s="1322"/>
      <c r="AA1146" s="1322"/>
      <c r="AB1146" s="1322"/>
      <c r="AC1146" s="1322"/>
      <c r="AD1146" s="1322"/>
      <c r="AE1146" s="405">
        <f t="shared" si="17"/>
        <v>0</v>
      </c>
    </row>
    <row r="1147" spans="3:31" ht="18" hidden="1" customHeight="1">
      <c r="C1147" s="1323" t="str">
        <f>T(ESTIMATE!B1205)</f>
        <v/>
      </c>
      <c r="D1147" s="1323" t="e">
        <f>T(#REF!)</f>
        <v>#REF!</v>
      </c>
      <c r="E1147" s="1323" t="e">
        <f>T(#REF!)</f>
        <v>#REF!</v>
      </c>
      <c r="F1147" s="1323" t="e">
        <f>T(#REF!)</f>
        <v>#REF!</v>
      </c>
      <c r="G1147" s="1323" t="e">
        <f>T(#REF!)</f>
        <v>#REF!</v>
      </c>
      <c r="H1147" s="1323"/>
      <c r="I1147" s="1323"/>
      <c r="J1147" s="1323" t="e">
        <f>T(#REF!)</f>
        <v>#REF!</v>
      </c>
      <c r="K1147" s="1323" t="e">
        <f>T(#REF!)</f>
        <v>#REF!</v>
      </c>
      <c r="L1147" s="1323" t="e">
        <f>T(#REF!)</f>
        <v>#REF!</v>
      </c>
      <c r="M1147" s="1323" t="e">
        <f>T(#REF!)</f>
        <v>#REF!</v>
      </c>
      <c r="N1147" s="1324">
        <f>ESTIMATE!R1205</f>
        <v>0</v>
      </c>
      <c r="O1147" s="1324"/>
      <c r="P1147" s="1324" t="str">
        <f>T(ESTIMATE!U1205)</f>
        <v/>
      </c>
      <c r="Q1147" s="1324"/>
      <c r="R1147" s="1322"/>
      <c r="S1147" s="1322"/>
      <c r="T1147" s="1322"/>
      <c r="U1147" s="1322"/>
      <c r="V1147" s="1322"/>
      <c r="W1147" s="1322"/>
      <c r="X1147" s="1322"/>
      <c r="Y1147" s="1322"/>
      <c r="Z1147" s="1322"/>
      <c r="AA1147" s="1322"/>
      <c r="AB1147" s="1322"/>
      <c r="AC1147" s="1322"/>
      <c r="AD1147" s="1322"/>
      <c r="AE1147" s="405">
        <f t="shared" si="17"/>
        <v>0</v>
      </c>
    </row>
    <row r="1148" spans="3:31" ht="18" hidden="1" customHeight="1">
      <c r="C1148" s="1323" t="str">
        <f>T(ESTIMATE!B1206)</f>
        <v/>
      </c>
      <c r="D1148" s="1323" t="e">
        <f>T(#REF!)</f>
        <v>#REF!</v>
      </c>
      <c r="E1148" s="1323" t="e">
        <f>T(#REF!)</f>
        <v>#REF!</v>
      </c>
      <c r="F1148" s="1323" t="e">
        <f>T(#REF!)</f>
        <v>#REF!</v>
      </c>
      <c r="G1148" s="1323" t="e">
        <f>T(#REF!)</f>
        <v>#REF!</v>
      </c>
      <c r="H1148" s="1323"/>
      <c r="I1148" s="1323"/>
      <c r="J1148" s="1323" t="e">
        <f>T(#REF!)</f>
        <v>#REF!</v>
      </c>
      <c r="K1148" s="1323" t="e">
        <f>T(#REF!)</f>
        <v>#REF!</v>
      </c>
      <c r="L1148" s="1323" t="e">
        <f>T(#REF!)</f>
        <v>#REF!</v>
      </c>
      <c r="M1148" s="1323" t="e">
        <f>T(#REF!)</f>
        <v>#REF!</v>
      </c>
      <c r="N1148" s="1324">
        <f>ESTIMATE!R1206</f>
        <v>0</v>
      </c>
      <c r="O1148" s="1324"/>
      <c r="P1148" s="1324" t="str">
        <f>T(ESTIMATE!U1206)</f>
        <v/>
      </c>
      <c r="Q1148" s="1324"/>
      <c r="R1148" s="1322"/>
      <c r="S1148" s="1322"/>
      <c r="T1148" s="1322"/>
      <c r="U1148" s="1322"/>
      <c r="V1148" s="1322"/>
      <c r="W1148" s="1322"/>
      <c r="X1148" s="1322"/>
      <c r="Y1148" s="1322"/>
      <c r="Z1148" s="1322"/>
      <c r="AA1148" s="1322"/>
      <c r="AB1148" s="1322"/>
      <c r="AC1148" s="1322"/>
      <c r="AD1148" s="1322"/>
      <c r="AE1148" s="405">
        <f t="shared" si="17"/>
        <v>0</v>
      </c>
    </row>
    <row r="1149" spans="3:31" ht="18" hidden="1" customHeight="1">
      <c r="C1149" s="1323" t="str">
        <f>T(ESTIMATE!B1207)</f>
        <v>Shelving</v>
      </c>
      <c r="D1149" s="1323" t="e">
        <f>T(#REF!)</f>
        <v>#REF!</v>
      </c>
      <c r="E1149" s="1323" t="e">
        <f>T(#REF!)</f>
        <v>#REF!</v>
      </c>
      <c r="F1149" s="1323" t="e">
        <f>T(#REF!)</f>
        <v>#REF!</v>
      </c>
      <c r="G1149" s="1323" t="e">
        <f>T(#REF!)</f>
        <v>#REF!</v>
      </c>
      <c r="H1149" s="1323"/>
      <c r="I1149" s="1323"/>
      <c r="J1149" s="1323" t="e">
        <f>T(#REF!)</f>
        <v>#REF!</v>
      </c>
      <c r="K1149" s="1323" t="e">
        <f>T(#REF!)</f>
        <v>#REF!</v>
      </c>
      <c r="L1149" s="1323" t="e">
        <f>T(#REF!)</f>
        <v>#REF!</v>
      </c>
      <c r="M1149" s="1323" t="e">
        <f>T(#REF!)</f>
        <v>#REF!</v>
      </c>
      <c r="N1149" s="1324">
        <f>ESTIMATE!R1207</f>
        <v>0</v>
      </c>
      <c r="O1149" s="1324"/>
      <c r="P1149" s="1324" t="str">
        <f>T(ESTIMATE!U1207)</f>
        <v/>
      </c>
      <c r="Q1149" s="1324"/>
      <c r="R1149" s="1322"/>
      <c r="S1149" s="1322"/>
      <c r="T1149" s="1322"/>
      <c r="U1149" s="1322"/>
      <c r="V1149" s="1322"/>
      <c r="W1149" s="1322"/>
      <c r="X1149" s="1322"/>
      <c r="Y1149" s="1322"/>
      <c r="Z1149" s="1322"/>
      <c r="AA1149" s="1322"/>
      <c r="AB1149" s="1322"/>
      <c r="AC1149" s="1322"/>
      <c r="AD1149" s="1322"/>
      <c r="AE1149" s="405">
        <f t="shared" si="17"/>
        <v>0</v>
      </c>
    </row>
    <row r="1150" spans="3:31" ht="18" hidden="1" customHeight="1">
      <c r="C1150" s="1323" t="str">
        <f>T(ESTIMATE!B1208)</f>
        <v>Closet shelf and rod</v>
      </c>
      <c r="D1150" s="1323" t="e">
        <f>T(#REF!)</f>
        <v>#REF!</v>
      </c>
      <c r="E1150" s="1323" t="e">
        <f>T(#REF!)</f>
        <v>#REF!</v>
      </c>
      <c r="F1150" s="1323" t="e">
        <f>T(#REF!)</f>
        <v>#REF!</v>
      </c>
      <c r="G1150" s="1323" t="e">
        <f>T(#REF!)</f>
        <v>#REF!</v>
      </c>
      <c r="H1150" s="1323"/>
      <c r="I1150" s="1323"/>
      <c r="J1150" s="1323" t="e">
        <f>T(#REF!)</f>
        <v>#REF!</v>
      </c>
      <c r="K1150" s="1323" t="e">
        <f>T(#REF!)</f>
        <v>#REF!</v>
      </c>
      <c r="L1150" s="1323" t="e">
        <f>T(#REF!)</f>
        <v>#REF!</v>
      </c>
      <c r="M1150" s="1323" t="e">
        <f>T(#REF!)</f>
        <v>#REF!</v>
      </c>
      <c r="N1150" s="1324">
        <f>ESTIMATE!R1208</f>
        <v>0</v>
      </c>
      <c r="O1150" s="1324"/>
      <c r="P1150" s="1324" t="str">
        <f>T(ESTIMATE!U1208)</f>
        <v>lf</v>
      </c>
      <c r="Q1150" s="1324"/>
      <c r="R1150" s="1322"/>
      <c r="S1150" s="1322"/>
      <c r="T1150" s="1322"/>
      <c r="U1150" s="1322"/>
      <c r="V1150" s="1322"/>
      <c r="W1150" s="1322"/>
      <c r="X1150" s="1322"/>
      <c r="Y1150" s="1322"/>
      <c r="Z1150" s="1322"/>
      <c r="AA1150" s="1322"/>
      <c r="AB1150" s="1322"/>
      <c r="AC1150" s="1322"/>
      <c r="AD1150" s="1322"/>
      <c r="AE1150" s="405">
        <f t="shared" si="17"/>
        <v>0</v>
      </c>
    </row>
    <row r="1151" spans="3:31" ht="18" hidden="1" customHeight="1">
      <c r="C1151" s="1323" t="str">
        <f>T(ESTIMATE!B1209)</f>
        <v>Closet kit, 8ft long</v>
      </c>
      <c r="D1151" s="1323" t="e">
        <f>T(#REF!)</f>
        <v>#REF!</v>
      </c>
      <c r="E1151" s="1323" t="e">
        <f>T(#REF!)</f>
        <v>#REF!</v>
      </c>
      <c r="F1151" s="1323" t="e">
        <f>T(#REF!)</f>
        <v>#REF!</v>
      </c>
      <c r="G1151" s="1323" t="e">
        <f>T(#REF!)</f>
        <v>#REF!</v>
      </c>
      <c r="H1151" s="1323"/>
      <c r="I1151" s="1323"/>
      <c r="J1151" s="1323" t="e">
        <f>T(#REF!)</f>
        <v>#REF!</v>
      </c>
      <c r="K1151" s="1323" t="e">
        <f>T(#REF!)</f>
        <v>#REF!</v>
      </c>
      <c r="L1151" s="1323" t="e">
        <f>T(#REF!)</f>
        <v>#REF!</v>
      </c>
      <c r="M1151" s="1323" t="e">
        <f>T(#REF!)</f>
        <v>#REF!</v>
      </c>
      <c r="N1151" s="1324">
        <f>ESTIMATE!R1209</f>
        <v>0</v>
      </c>
      <c r="O1151" s="1324"/>
      <c r="P1151" s="1324" t="str">
        <f>T(ESTIMATE!U1209)</f>
        <v>lf</v>
      </c>
      <c r="Q1151" s="1324"/>
      <c r="R1151" s="1322"/>
      <c r="S1151" s="1322"/>
      <c r="T1151" s="1322"/>
      <c r="U1151" s="1322"/>
      <c r="V1151" s="1322"/>
      <c r="W1151" s="1322"/>
      <c r="X1151" s="1322"/>
      <c r="Y1151" s="1322"/>
      <c r="Z1151" s="1322"/>
      <c r="AA1151" s="1322"/>
      <c r="AB1151" s="1322"/>
      <c r="AC1151" s="1322"/>
      <c r="AD1151" s="1322"/>
      <c r="AE1151" s="405">
        <f t="shared" si="17"/>
        <v>0</v>
      </c>
    </row>
    <row r="1152" spans="3:31" ht="18" hidden="1" customHeight="1">
      <c r="C1152" s="1323" t="str">
        <f>T(ESTIMATE!B1210)</f>
        <v/>
      </c>
      <c r="D1152" s="1323" t="e">
        <f>T(#REF!)</f>
        <v>#REF!</v>
      </c>
      <c r="E1152" s="1323" t="e">
        <f>T(#REF!)</f>
        <v>#REF!</v>
      </c>
      <c r="F1152" s="1323" t="e">
        <f>T(#REF!)</f>
        <v>#REF!</v>
      </c>
      <c r="G1152" s="1323" t="e">
        <f>T(#REF!)</f>
        <v>#REF!</v>
      </c>
      <c r="H1152" s="1323"/>
      <c r="I1152" s="1323"/>
      <c r="J1152" s="1323" t="e">
        <f>T(#REF!)</f>
        <v>#REF!</v>
      </c>
      <c r="K1152" s="1323" t="e">
        <f>T(#REF!)</f>
        <v>#REF!</v>
      </c>
      <c r="L1152" s="1323" t="e">
        <f>T(#REF!)</f>
        <v>#REF!</v>
      </c>
      <c r="M1152" s="1323" t="e">
        <f>T(#REF!)</f>
        <v>#REF!</v>
      </c>
      <c r="N1152" s="1324">
        <f>ESTIMATE!R1210</f>
        <v>0</v>
      </c>
      <c r="O1152" s="1324"/>
      <c r="P1152" s="1324" t="str">
        <f>T(ESTIMATE!U1210)</f>
        <v/>
      </c>
      <c r="Q1152" s="1324"/>
      <c r="R1152" s="1322"/>
      <c r="S1152" s="1322"/>
      <c r="T1152" s="1322"/>
      <c r="U1152" s="1322"/>
      <c r="V1152" s="1322"/>
      <c r="W1152" s="1322"/>
      <c r="X1152" s="1322"/>
      <c r="Y1152" s="1322"/>
      <c r="Z1152" s="1322"/>
      <c r="AA1152" s="1322"/>
      <c r="AB1152" s="1322"/>
      <c r="AC1152" s="1322"/>
      <c r="AD1152" s="1322"/>
      <c r="AE1152" s="405">
        <f t="shared" si="17"/>
        <v>0</v>
      </c>
    </row>
    <row r="1153" spans="3:31" ht="18" hidden="1" customHeight="1">
      <c r="C1153" s="1323" t="str">
        <f>T(ESTIMATE!B1211)</f>
        <v/>
      </c>
      <c r="D1153" s="1323" t="e">
        <f>T(#REF!)</f>
        <v>#REF!</v>
      </c>
      <c r="E1153" s="1323" t="e">
        <f>T(#REF!)</f>
        <v>#REF!</v>
      </c>
      <c r="F1153" s="1323" t="e">
        <f>T(#REF!)</f>
        <v>#REF!</v>
      </c>
      <c r="G1153" s="1323" t="e">
        <f>T(#REF!)</f>
        <v>#REF!</v>
      </c>
      <c r="H1153" s="1323"/>
      <c r="I1153" s="1323"/>
      <c r="J1153" s="1323" t="e">
        <f>T(#REF!)</f>
        <v>#REF!</v>
      </c>
      <c r="K1153" s="1323" t="e">
        <f>T(#REF!)</f>
        <v>#REF!</v>
      </c>
      <c r="L1153" s="1323" t="e">
        <f>T(#REF!)</f>
        <v>#REF!</v>
      </c>
      <c r="M1153" s="1323" t="e">
        <f>T(#REF!)</f>
        <v>#REF!</v>
      </c>
      <c r="N1153" s="1324">
        <f>ESTIMATE!R1211</f>
        <v>0</v>
      </c>
      <c r="O1153" s="1324"/>
      <c r="P1153" s="1324" t="str">
        <f>T(ESTIMATE!U1211)</f>
        <v/>
      </c>
      <c r="Q1153" s="1324"/>
      <c r="R1153" s="1322"/>
      <c r="S1153" s="1322"/>
      <c r="T1153" s="1322"/>
      <c r="U1153" s="1322"/>
      <c r="V1153" s="1322"/>
      <c r="W1153" s="1322"/>
      <c r="X1153" s="1322"/>
      <c r="Y1153" s="1322"/>
      <c r="Z1153" s="1322"/>
      <c r="AA1153" s="1322"/>
      <c r="AB1153" s="1322"/>
      <c r="AC1153" s="1322"/>
      <c r="AD1153" s="1322"/>
      <c r="AE1153" s="405">
        <f t="shared" si="17"/>
        <v>0</v>
      </c>
    </row>
    <row r="1154" spans="3:31" ht="18" hidden="1" customHeight="1">
      <c r="C1154" s="1323" t="str">
        <f>T(ESTIMATE!B1212)</f>
        <v/>
      </c>
      <c r="D1154" s="1323" t="e">
        <f>T(#REF!)</f>
        <v>#REF!</v>
      </c>
      <c r="E1154" s="1323" t="e">
        <f>T(#REF!)</f>
        <v>#REF!</v>
      </c>
      <c r="F1154" s="1323" t="e">
        <f>T(#REF!)</f>
        <v>#REF!</v>
      </c>
      <c r="G1154" s="1323" t="e">
        <f>T(#REF!)</f>
        <v>#REF!</v>
      </c>
      <c r="H1154" s="1323"/>
      <c r="I1154" s="1323"/>
      <c r="J1154" s="1323" t="e">
        <f>T(#REF!)</f>
        <v>#REF!</v>
      </c>
      <c r="K1154" s="1323" t="e">
        <f>T(#REF!)</f>
        <v>#REF!</v>
      </c>
      <c r="L1154" s="1323" t="e">
        <f>T(#REF!)</f>
        <v>#REF!</v>
      </c>
      <c r="M1154" s="1323" t="e">
        <f>T(#REF!)</f>
        <v>#REF!</v>
      </c>
      <c r="N1154" s="1324">
        <f>ESTIMATE!R1212</f>
        <v>0</v>
      </c>
      <c r="O1154" s="1324"/>
      <c r="P1154" s="1324" t="str">
        <f>T(ESTIMATE!U1212)</f>
        <v/>
      </c>
      <c r="Q1154" s="1324"/>
      <c r="R1154" s="1322"/>
      <c r="S1154" s="1322"/>
      <c r="T1154" s="1322"/>
      <c r="U1154" s="1322"/>
      <c r="V1154" s="1322"/>
      <c r="W1154" s="1322"/>
      <c r="X1154" s="1322"/>
      <c r="Y1154" s="1322"/>
      <c r="Z1154" s="1322"/>
      <c r="AA1154" s="1322"/>
      <c r="AB1154" s="1322"/>
      <c r="AC1154" s="1322"/>
      <c r="AD1154" s="1322"/>
      <c r="AE1154" s="405">
        <f t="shared" si="17"/>
        <v>0</v>
      </c>
    </row>
    <row r="1155" spans="3:31" ht="18" hidden="1" customHeight="1">
      <c r="C1155" s="1323" t="str">
        <f>T(ESTIMATE!B1213)</f>
        <v/>
      </c>
      <c r="D1155" s="1323" t="e">
        <f>T(#REF!)</f>
        <v>#REF!</v>
      </c>
      <c r="E1155" s="1323" t="e">
        <f>T(#REF!)</f>
        <v>#REF!</v>
      </c>
      <c r="F1155" s="1323" t="e">
        <f>T(#REF!)</f>
        <v>#REF!</v>
      </c>
      <c r="G1155" s="1323" t="e">
        <f>T(#REF!)</f>
        <v>#REF!</v>
      </c>
      <c r="H1155" s="1323"/>
      <c r="I1155" s="1323"/>
      <c r="J1155" s="1323" t="e">
        <f>T(#REF!)</f>
        <v>#REF!</v>
      </c>
      <c r="K1155" s="1323" t="e">
        <f>T(#REF!)</f>
        <v>#REF!</v>
      </c>
      <c r="L1155" s="1323" t="e">
        <f>T(#REF!)</f>
        <v>#REF!</v>
      </c>
      <c r="M1155" s="1323" t="e">
        <f>T(#REF!)</f>
        <v>#REF!</v>
      </c>
      <c r="N1155" s="1324">
        <f>ESTIMATE!R1213</f>
        <v>0</v>
      </c>
      <c r="O1155" s="1324"/>
      <c r="P1155" s="1324" t="str">
        <f>T(ESTIMATE!U1213)</f>
        <v/>
      </c>
      <c r="Q1155" s="1324"/>
      <c r="R1155" s="1322"/>
      <c r="S1155" s="1322"/>
      <c r="T1155" s="1322"/>
      <c r="U1155" s="1322"/>
      <c r="V1155" s="1322"/>
      <c r="W1155" s="1322"/>
      <c r="X1155" s="1322"/>
      <c r="Y1155" s="1322"/>
      <c r="Z1155" s="1322"/>
      <c r="AA1155" s="1322"/>
      <c r="AB1155" s="1322"/>
      <c r="AC1155" s="1322"/>
      <c r="AD1155" s="1322"/>
      <c r="AE1155" s="405">
        <f t="shared" si="17"/>
        <v>0</v>
      </c>
    </row>
    <row r="1156" spans="3:31" ht="18" hidden="1" customHeight="1">
      <c r="C1156" s="1323" t="str">
        <f>T(ESTIMATE!B1214)</f>
        <v>Closet shelf and rod</v>
      </c>
      <c r="D1156" s="1323" t="e">
        <f>T(#REF!)</f>
        <v>#REF!</v>
      </c>
      <c r="E1156" s="1323" t="e">
        <f>T(#REF!)</f>
        <v>#REF!</v>
      </c>
      <c r="F1156" s="1323" t="e">
        <f>T(#REF!)</f>
        <v>#REF!</v>
      </c>
      <c r="G1156" s="1323" t="e">
        <f>T(#REF!)</f>
        <v>#REF!</v>
      </c>
      <c r="H1156" s="1323"/>
      <c r="I1156" s="1323"/>
      <c r="J1156" s="1323" t="e">
        <f>T(#REF!)</f>
        <v>#REF!</v>
      </c>
      <c r="K1156" s="1323" t="e">
        <f>T(#REF!)</f>
        <v>#REF!</v>
      </c>
      <c r="L1156" s="1323" t="e">
        <f>T(#REF!)</f>
        <v>#REF!</v>
      </c>
      <c r="M1156" s="1323" t="e">
        <f>T(#REF!)</f>
        <v>#REF!</v>
      </c>
      <c r="N1156" s="1324">
        <f>ESTIMATE!R1214</f>
        <v>0</v>
      </c>
      <c r="O1156" s="1324"/>
      <c r="P1156" s="1324" t="str">
        <f>T(ESTIMATE!U1214)</f>
        <v>lf</v>
      </c>
      <c r="Q1156" s="1324"/>
      <c r="R1156" s="1322"/>
      <c r="S1156" s="1322"/>
      <c r="T1156" s="1322"/>
      <c r="U1156" s="1322"/>
      <c r="V1156" s="1322"/>
      <c r="W1156" s="1322"/>
      <c r="X1156" s="1322"/>
      <c r="Y1156" s="1322"/>
      <c r="Z1156" s="1322"/>
      <c r="AA1156" s="1322"/>
      <c r="AB1156" s="1322"/>
      <c r="AC1156" s="1322"/>
      <c r="AD1156" s="1322"/>
      <c r="AE1156" s="405">
        <f t="shared" si="17"/>
        <v>0</v>
      </c>
    </row>
    <row r="1157" spans="3:31" ht="18" hidden="1" customHeight="1">
      <c r="C1157" s="1323" t="str">
        <f>T(ESTIMATE!B1215)</f>
        <v>Closet kit, 8ft long</v>
      </c>
      <c r="D1157" s="1323" t="e">
        <f>T(#REF!)</f>
        <v>#REF!</v>
      </c>
      <c r="E1157" s="1323" t="e">
        <f>T(#REF!)</f>
        <v>#REF!</v>
      </c>
      <c r="F1157" s="1323" t="e">
        <f>T(#REF!)</f>
        <v>#REF!</v>
      </c>
      <c r="G1157" s="1323" t="e">
        <f>T(#REF!)</f>
        <v>#REF!</v>
      </c>
      <c r="H1157" s="1323"/>
      <c r="I1157" s="1323"/>
      <c r="J1157" s="1323" t="e">
        <f>T(#REF!)</f>
        <v>#REF!</v>
      </c>
      <c r="K1157" s="1323" t="e">
        <f>T(#REF!)</f>
        <v>#REF!</v>
      </c>
      <c r="L1157" s="1323" t="e">
        <f>T(#REF!)</f>
        <v>#REF!</v>
      </c>
      <c r="M1157" s="1323" t="e">
        <f>T(#REF!)</f>
        <v>#REF!</v>
      </c>
      <c r="N1157" s="1324">
        <f>ESTIMATE!R1215</f>
        <v>0</v>
      </c>
      <c r="O1157" s="1324"/>
      <c r="P1157" s="1324" t="str">
        <f>T(ESTIMATE!U1215)</f>
        <v>lf</v>
      </c>
      <c r="Q1157" s="1324"/>
      <c r="R1157" s="1322"/>
      <c r="S1157" s="1322"/>
      <c r="T1157" s="1322"/>
      <c r="U1157" s="1322"/>
      <c r="V1157" s="1322"/>
      <c r="W1157" s="1322"/>
      <c r="X1157" s="1322"/>
      <c r="Y1157" s="1322"/>
      <c r="Z1157" s="1322"/>
      <c r="AA1157" s="1322"/>
      <c r="AB1157" s="1322"/>
      <c r="AC1157" s="1322"/>
      <c r="AD1157" s="1322"/>
      <c r="AE1157" s="405">
        <f t="shared" si="17"/>
        <v>0</v>
      </c>
    </row>
    <row r="1158" spans="3:31" ht="18" hidden="1" customHeight="1">
      <c r="C1158" s="1323" t="str">
        <f>T(ESTIMATE!B1216)</f>
        <v/>
      </c>
      <c r="D1158" s="1323" t="e">
        <f>T(#REF!)</f>
        <v>#REF!</v>
      </c>
      <c r="E1158" s="1323" t="e">
        <f>T(#REF!)</f>
        <v>#REF!</v>
      </c>
      <c r="F1158" s="1323" t="e">
        <f>T(#REF!)</f>
        <v>#REF!</v>
      </c>
      <c r="G1158" s="1323" t="e">
        <f>T(#REF!)</f>
        <v>#REF!</v>
      </c>
      <c r="H1158" s="1323"/>
      <c r="I1158" s="1323"/>
      <c r="J1158" s="1323" t="e">
        <f>T(#REF!)</f>
        <v>#REF!</v>
      </c>
      <c r="K1158" s="1323" t="e">
        <f>T(#REF!)</f>
        <v>#REF!</v>
      </c>
      <c r="L1158" s="1323" t="e">
        <f>T(#REF!)</f>
        <v>#REF!</v>
      </c>
      <c r="M1158" s="1323" t="e">
        <f>T(#REF!)</f>
        <v>#REF!</v>
      </c>
      <c r="N1158" s="1324">
        <f>ESTIMATE!R1216</f>
        <v>0</v>
      </c>
      <c r="O1158" s="1324"/>
      <c r="P1158" s="1324" t="str">
        <f>T(ESTIMATE!U1216)</f>
        <v/>
      </c>
      <c r="Q1158" s="1324"/>
      <c r="R1158" s="1322"/>
      <c r="S1158" s="1322"/>
      <c r="T1158" s="1322"/>
      <c r="U1158" s="1322"/>
      <c r="V1158" s="1322"/>
      <c r="W1158" s="1322"/>
      <c r="X1158" s="1322"/>
      <c r="Y1158" s="1322"/>
      <c r="Z1158" s="1322"/>
      <c r="AA1158" s="1322"/>
      <c r="AB1158" s="1322"/>
      <c r="AC1158" s="1322"/>
      <c r="AD1158" s="1322"/>
      <c r="AE1158" s="405">
        <f t="shared" si="17"/>
        <v>0</v>
      </c>
    </row>
    <row r="1159" spans="3:31" ht="18" hidden="1" customHeight="1">
      <c r="C1159" s="1323" t="str">
        <f>T(ESTIMATE!B1217)</f>
        <v/>
      </c>
      <c r="D1159" s="1323" t="e">
        <f>T(#REF!)</f>
        <v>#REF!</v>
      </c>
      <c r="E1159" s="1323" t="e">
        <f>T(#REF!)</f>
        <v>#REF!</v>
      </c>
      <c r="F1159" s="1323" t="e">
        <f>T(#REF!)</f>
        <v>#REF!</v>
      </c>
      <c r="G1159" s="1323" t="e">
        <f>T(#REF!)</f>
        <v>#REF!</v>
      </c>
      <c r="H1159" s="1323"/>
      <c r="I1159" s="1323"/>
      <c r="J1159" s="1323" t="e">
        <f>T(#REF!)</f>
        <v>#REF!</v>
      </c>
      <c r="K1159" s="1323" t="e">
        <f>T(#REF!)</f>
        <v>#REF!</v>
      </c>
      <c r="L1159" s="1323" t="e">
        <f>T(#REF!)</f>
        <v>#REF!</v>
      </c>
      <c r="M1159" s="1323" t="e">
        <f>T(#REF!)</f>
        <v>#REF!</v>
      </c>
      <c r="N1159" s="1324">
        <f>ESTIMATE!R1217</f>
        <v>0</v>
      </c>
      <c r="O1159" s="1324"/>
      <c r="P1159" s="1324" t="str">
        <f>T(ESTIMATE!U1217)</f>
        <v/>
      </c>
      <c r="Q1159" s="1324"/>
      <c r="R1159" s="1322"/>
      <c r="S1159" s="1322"/>
      <c r="T1159" s="1322"/>
      <c r="U1159" s="1322"/>
      <c r="V1159" s="1322"/>
      <c r="W1159" s="1322"/>
      <c r="X1159" s="1322"/>
      <c r="Y1159" s="1322"/>
      <c r="Z1159" s="1322"/>
      <c r="AA1159" s="1322"/>
      <c r="AB1159" s="1322"/>
      <c r="AC1159" s="1322"/>
      <c r="AD1159" s="1322"/>
      <c r="AE1159" s="405">
        <f t="shared" si="17"/>
        <v>0</v>
      </c>
    </row>
    <row r="1160" spans="3:31" ht="18" hidden="1" customHeight="1">
      <c r="C1160" s="1323" t="str">
        <f>T(ESTIMATE!B1218)</f>
        <v/>
      </c>
      <c r="D1160" s="1323" t="e">
        <f>T(#REF!)</f>
        <v>#REF!</v>
      </c>
      <c r="E1160" s="1323" t="e">
        <f>T(#REF!)</f>
        <v>#REF!</v>
      </c>
      <c r="F1160" s="1323" t="e">
        <f>T(#REF!)</f>
        <v>#REF!</v>
      </c>
      <c r="G1160" s="1323" t="e">
        <f>T(#REF!)</f>
        <v>#REF!</v>
      </c>
      <c r="H1160" s="1323"/>
      <c r="I1160" s="1323"/>
      <c r="J1160" s="1323" t="e">
        <f>T(#REF!)</f>
        <v>#REF!</v>
      </c>
      <c r="K1160" s="1323" t="e">
        <f>T(#REF!)</f>
        <v>#REF!</v>
      </c>
      <c r="L1160" s="1323" t="e">
        <f>T(#REF!)</f>
        <v>#REF!</v>
      </c>
      <c r="M1160" s="1323" t="e">
        <f>T(#REF!)</f>
        <v>#REF!</v>
      </c>
      <c r="N1160" s="1324">
        <f>ESTIMATE!R1218</f>
        <v>0</v>
      </c>
      <c r="O1160" s="1324"/>
      <c r="P1160" s="1324" t="str">
        <f>T(ESTIMATE!U1218)</f>
        <v/>
      </c>
      <c r="Q1160" s="1324"/>
      <c r="R1160" s="1322"/>
      <c r="S1160" s="1322"/>
      <c r="T1160" s="1322"/>
      <c r="U1160" s="1322"/>
      <c r="V1160" s="1322"/>
      <c r="W1160" s="1322"/>
      <c r="X1160" s="1322"/>
      <c r="Y1160" s="1322"/>
      <c r="Z1160" s="1322"/>
      <c r="AA1160" s="1322"/>
      <c r="AB1160" s="1322"/>
      <c r="AC1160" s="1322"/>
      <c r="AD1160" s="1322"/>
      <c r="AE1160" s="405">
        <f t="shared" si="17"/>
        <v>0</v>
      </c>
    </row>
    <row r="1161" spans="3:31" ht="18" hidden="1" customHeight="1">
      <c r="C1161" s="1323" t="str">
        <f>T(ESTIMATE!B1219)</f>
        <v/>
      </c>
      <c r="D1161" s="1323" t="e">
        <f>T(#REF!)</f>
        <v>#REF!</v>
      </c>
      <c r="E1161" s="1323" t="e">
        <f>T(#REF!)</f>
        <v>#REF!</v>
      </c>
      <c r="F1161" s="1323" t="e">
        <f>T(#REF!)</f>
        <v>#REF!</v>
      </c>
      <c r="G1161" s="1323" t="e">
        <f>T(#REF!)</f>
        <v>#REF!</v>
      </c>
      <c r="H1161" s="1323"/>
      <c r="I1161" s="1323"/>
      <c r="J1161" s="1323" t="e">
        <f>T(#REF!)</f>
        <v>#REF!</v>
      </c>
      <c r="K1161" s="1323" t="e">
        <f>T(#REF!)</f>
        <v>#REF!</v>
      </c>
      <c r="L1161" s="1323" t="e">
        <f>T(#REF!)</f>
        <v>#REF!</v>
      </c>
      <c r="M1161" s="1323" t="e">
        <f>T(#REF!)</f>
        <v>#REF!</v>
      </c>
      <c r="N1161" s="1324">
        <f>ESTIMATE!R1219</f>
        <v>0</v>
      </c>
      <c r="O1161" s="1324"/>
      <c r="P1161" s="1324" t="str">
        <f>T(ESTIMATE!U1219)</f>
        <v/>
      </c>
      <c r="Q1161" s="1324"/>
      <c r="R1161" s="1322"/>
      <c r="S1161" s="1322"/>
      <c r="T1161" s="1322"/>
      <c r="U1161" s="1322"/>
      <c r="V1161" s="1322"/>
      <c r="W1161" s="1322"/>
      <c r="X1161" s="1322"/>
      <c r="Y1161" s="1322"/>
      <c r="Z1161" s="1322"/>
      <c r="AA1161" s="1322"/>
      <c r="AB1161" s="1322"/>
      <c r="AC1161" s="1322"/>
      <c r="AD1161" s="1322"/>
      <c r="AE1161" s="405">
        <f t="shared" si="17"/>
        <v>0</v>
      </c>
    </row>
    <row r="1162" spans="3:31" ht="18" hidden="1" customHeight="1">
      <c r="C1162" s="1325" t="str">
        <f>T(ESTIMATE!B1220)</f>
        <v/>
      </c>
      <c r="D1162" s="1325" t="e">
        <f>T(#REF!)</f>
        <v>#REF!</v>
      </c>
      <c r="E1162" s="1325" t="e">
        <f>T(#REF!)</f>
        <v>#REF!</v>
      </c>
      <c r="F1162" s="1325" t="e">
        <f>T(#REF!)</f>
        <v>#REF!</v>
      </c>
      <c r="G1162" s="1325" t="e">
        <f>T(#REF!)</f>
        <v>#REF!</v>
      </c>
      <c r="H1162" s="1325"/>
      <c r="I1162" s="1325"/>
      <c r="J1162" s="1325" t="e">
        <f>T(#REF!)</f>
        <v>#REF!</v>
      </c>
      <c r="K1162" s="1325" t="e">
        <f>T(#REF!)</f>
        <v>#REF!</v>
      </c>
      <c r="L1162" s="1325" t="e">
        <f>T(#REF!)</f>
        <v>#REF!</v>
      </c>
      <c r="M1162" s="1325" t="e">
        <f>T(#REF!)</f>
        <v>#REF!</v>
      </c>
      <c r="N1162" s="1326">
        <f>ESTIMATE!R1220</f>
        <v>0</v>
      </c>
      <c r="O1162" s="1326"/>
      <c r="P1162" s="1326" t="str">
        <f>T(ESTIMATE!U1220)</f>
        <v/>
      </c>
      <c r="Q1162" s="1326"/>
      <c r="R1162" s="1327"/>
      <c r="S1162" s="1327"/>
      <c r="T1162" s="1327"/>
      <c r="U1162" s="1327"/>
      <c r="V1162" s="1327"/>
      <c r="W1162" s="1327"/>
      <c r="X1162" s="1327"/>
      <c r="Y1162" s="1327"/>
      <c r="Z1162" s="1327"/>
      <c r="AA1162" s="1327"/>
      <c r="AB1162" s="1327"/>
      <c r="AC1162" s="1327"/>
      <c r="AD1162" s="1327"/>
      <c r="AE1162" s="405">
        <f t="shared" si="17"/>
        <v>0</v>
      </c>
    </row>
    <row r="1163" spans="3:31" ht="18" customHeight="1">
      <c r="C1163" s="598"/>
      <c r="D1163" s="599"/>
      <c r="E1163" s="599"/>
      <c r="F1163" s="599"/>
      <c r="G1163" s="599"/>
      <c r="H1163" s="599"/>
      <c r="I1163" s="599"/>
      <c r="J1163" s="599"/>
      <c r="K1163" s="599"/>
      <c r="L1163" s="599"/>
      <c r="M1163" s="599"/>
      <c r="N1163" s="1357">
        <f>N1122</f>
        <v>200</v>
      </c>
      <c r="O1163" s="1357"/>
      <c r="P1163" s="1358"/>
      <c r="Q1163" s="1359"/>
      <c r="R1163" s="600"/>
      <c r="S1163" s="600"/>
      <c r="T1163" s="600"/>
      <c r="U1163" s="600"/>
      <c r="V1163" s="600"/>
      <c r="W1163" s="600"/>
      <c r="X1163" s="600"/>
      <c r="Y1163" s="600"/>
      <c r="Z1163" s="600"/>
      <c r="AA1163" s="600"/>
      <c r="AB1163" s="600"/>
      <c r="AC1163" s="600"/>
      <c r="AD1163" s="601"/>
      <c r="AE1163" s="405">
        <f t="shared" si="17"/>
        <v>200</v>
      </c>
    </row>
    <row r="1164" spans="3:31" ht="22" customHeight="1">
      <c r="C1164" s="1333" t="str">
        <f>T(ESTIMATE!B1225)</f>
        <v>INTERIOR PAINTING</v>
      </c>
      <c r="D1164" s="1333" t="e">
        <f>T(#REF!)</f>
        <v>#REF!</v>
      </c>
      <c r="E1164" s="1333" t="e">
        <f>T(#REF!)</f>
        <v>#REF!</v>
      </c>
      <c r="F1164" s="1333" t="e">
        <f>T(#REF!)</f>
        <v>#REF!</v>
      </c>
      <c r="G1164" s="1333" t="e">
        <f>T(#REF!)</f>
        <v>#REF!</v>
      </c>
      <c r="H1164" s="1333"/>
      <c r="I1164" s="1333"/>
      <c r="J1164" s="1333" t="e">
        <f>T(#REF!)</f>
        <v>#REF!</v>
      </c>
      <c r="K1164" s="1333" t="e">
        <f>T(#REF!)</f>
        <v>#REF!</v>
      </c>
      <c r="L1164" s="1333" t="e">
        <f>T(#REF!)</f>
        <v>#REF!</v>
      </c>
      <c r="M1164" s="1334" t="e">
        <f>T(#REF!)</f>
        <v>#REF!</v>
      </c>
      <c r="N1164" s="1331">
        <f>SUM(N1165:O1204)</f>
        <v>2000</v>
      </c>
      <c r="O1164" s="1332"/>
      <c r="P1164" s="1328"/>
      <c r="Q1164" s="1330"/>
      <c r="R1164" s="1328"/>
      <c r="S1164" s="1329"/>
      <c r="T1164" s="1329"/>
      <c r="U1164" s="1329"/>
      <c r="V1164" s="1329"/>
      <c r="W1164" s="1329"/>
      <c r="X1164" s="1329"/>
      <c r="Y1164" s="1329"/>
      <c r="Z1164" s="1329"/>
      <c r="AA1164" s="1329"/>
      <c r="AB1164" s="1329"/>
      <c r="AC1164" s="1329"/>
      <c r="AD1164" s="1329"/>
      <c r="AE1164" s="405">
        <f t="shared" si="17"/>
        <v>2000</v>
      </c>
    </row>
    <row r="1165" spans="3:31" ht="18" hidden="1" customHeight="1">
      <c r="C1165" s="1323" t="str">
        <f>T(ESTIMATE!B1226)</f>
        <v>Interior Painting Bid/Allowance</v>
      </c>
      <c r="D1165" s="1323" t="e">
        <f>T(#REF!)</f>
        <v>#REF!</v>
      </c>
      <c r="E1165" s="1323" t="e">
        <f>T(#REF!)</f>
        <v>#REF!</v>
      </c>
      <c r="F1165" s="1323" t="e">
        <f>T(#REF!)</f>
        <v>#REF!</v>
      </c>
      <c r="G1165" s="1323" t="e">
        <f>T(#REF!)</f>
        <v>#REF!</v>
      </c>
      <c r="H1165" s="1323"/>
      <c r="I1165" s="1323"/>
      <c r="J1165" s="1323" t="e">
        <f>T(#REF!)</f>
        <v>#REF!</v>
      </c>
      <c r="K1165" s="1323" t="e">
        <f>T(#REF!)</f>
        <v>#REF!</v>
      </c>
      <c r="L1165" s="1323" t="e">
        <f>T(#REF!)</f>
        <v>#REF!</v>
      </c>
      <c r="M1165" s="1323" t="e">
        <f>T(#REF!)</f>
        <v>#REF!</v>
      </c>
      <c r="N1165" s="1324">
        <f>ESTIMATE!R1226</f>
        <v>0</v>
      </c>
      <c r="O1165" s="1324"/>
      <c r="P1165" s="1324" t="str">
        <f>T(ESTIMATE!U1226)</f>
        <v/>
      </c>
      <c r="Q1165" s="1324"/>
      <c r="R1165" s="1322"/>
      <c r="S1165" s="1322"/>
      <c r="T1165" s="1322"/>
      <c r="U1165" s="1322"/>
      <c r="V1165" s="1322"/>
      <c r="W1165" s="1322"/>
      <c r="X1165" s="1322"/>
      <c r="Y1165" s="1322"/>
      <c r="Z1165" s="1322"/>
      <c r="AA1165" s="1322"/>
      <c r="AB1165" s="1322"/>
      <c r="AC1165" s="1322"/>
      <c r="AD1165" s="1322"/>
      <c r="AE1165" s="405">
        <f t="shared" si="17"/>
        <v>0</v>
      </c>
    </row>
    <row r="1166" spans="3:31" ht="18" customHeight="1">
      <c r="C1166" s="1323" t="str">
        <f>T(ESTIMATE!B1227)</f>
        <v/>
      </c>
      <c r="D1166" s="1323" t="e">
        <f>T(#REF!)</f>
        <v>#REF!</v>
      </c>
      <c r="E1166" s="1323" t="e">
        <f>T(#REF!)</f>
        <v>#REF!</v>
      </c>
      <c r="F1166" s="1323" t="e">
        <f>T(#REF!)</f>
        <v>#REF!</v>
      </c>
      <c r="G1166" s="1323" t="e">
        <f>T(#REF!)</f>
        <v>#REF!</v>
      </c>
      <c r="H1166" s="1323"/>
      <c r="I1166" s="1323"/>
      <c r="J1166" s="1323" t="e">
        <f>T(#REF!)</f>
        <v>#REF!</v>
      </c>
      <c r="K1166" s="1323" t="e">
        <f>T(#REF!)</f>
        <v>#REF!</v>
      </c>
      <c r="L1166" s="1323" t="e">
        <f>T(#REF!)</f>
        <v>#REF!</v>
      </c>
      <c r="M1166" s="1323" t="e">
        <f>T(#REF!)</f>
        <v>#REF!</v>
      </c>
      <c r="N1166" s="1324">
        <f>ESTIMATE!R1227</f>
        <v>0</v>
      </c>
      <c r="O1166" s="1324"/>
      <c r="P1166" s="1324" t="str">
        <f>T(ESTIMATE!U1227)</f>
        <v/>
      </c>
      <c r="Q1166" s="1324"/>
      <c r="R1166" s="1322"/>
      <c r="S1166" s="1322"/>
      <c r="T1166" s="1322"/>
      <c r="U1166" s="1322"/>
      <c r="V1166" s="1322"/>
      <c r="W1166" s="1322"/>
      <c r="X1166" s="1322"/>
      <c r="Y1166" s="1322"/>
      <c r="Z1166" s="1322"/>
      <c r="AA1166" s="1322"/>
      <c r="AB1166" s="1322"/>
      <c r="AC1166" s="1322"/>
      <c r="AD1166" s="1322"/>
      <c r="AE1166" s="405">
        <f t="shared" si="17"/>
        <v>0</v>
      </c>
    </row>
    <row r="1167" spans="3:31" ht="18" hidden="1" customHeight="1">
      <c r="C1167" s="1323" t="str">
        <f>T(ESTIMATE!B1228)</f>
        <v>Interior Painting, Packaged</v>
      </c>
      <c r="D1167" s="1323" t="e">
        <f>T(#REF!)</f>
        <v>#REF!</v>
      </c>
      <c r="E1167" s="1323" t="e">
        <f>T(#REF!)</f>
        <v>#REF!</v>
      </c>
      <c r="F1167" s="1323" t="e">
        <f>T(#REF!)</f>
        <v>#REF!</v>
      </c>
      <c r="G1167" s="1323" t="e">
        <f>T(#REF!)</f>
        <v>#REF!</v>
      </c>
      <c r="H1167" s="1323"/>
      <c r="I1167" s="1323"/>
      <c r="J1167" s="1323" t="e">
        <f>T(#REF!)</f>
        <v>#REF!</v>
      </c>
      <c r="K1167" s="1323" t="e">
        <f>T(#REF!)</f>
        <v>#REF!</v>
      </c>
      <c r="L1167" s="1323" t="e">
        <f>T(#REF!)</f>
        <v>#REF!</v>
      </c>
      <c r="M1167" s="1323" t="e">
        <f>T(#REF!)</f>
        <v>#REF!</v>
      </c>
      <c r="N1167" s="1324">
        <f>ESTIMATE!R1228</f>
        <v>0</v>
      </c>
      <c r="O1167" s="1324"/>
      <c r="P1167" s="1324" t="str">
        <f>T(ESTIMATE!U1228)</f>
        <v/>
      </c>
      <c r="Q1167" s="1324"/>
      <c r="R1167" s="1322"/>
      <c r="S1167" s="1322"/>
      <c r="T1167" s="1322"/>
      <c r="U1167" s="1322"/>
      <c r="V1167" s="1322"/>
      <c r="W1167" s="1322"/>
      <c r="X1167" s="1322"/>
      <c r="Y1167" s="1322"/>
      <c r="Z1167" s="1322"/>
      <c r="AA1167" s="1322"/>
      <c r="AB1167" s="1322"/>
      <c r="AC1167" s="1322"/>
      <c r="AD1167" s="1322"/>
      <c r="AE1167" s="405">
        <f t="shared" si="17"/>
        <v>0</v>
      </c>
    </row>
    <row r="1168" spans="3:31" ht="18" hidden="1" customHeight="1">
      <c r="C1168" s="1323" t="str">
        <f>T(ESTIMATE!B1229)</f>
        <v>Interior painting (walls/ceilings) per property SF</v>
      </c>
      <c r="D1168" s="1323" t="e">
        <f>T(#REF!)</f>
        <v>#REF!</v>
      </c>
      <c r="E1168" s="1323" t="e">
        <f>T(#REF!)</f>
        <v>#REF!</v>
      </c>
      <c r="F1168" s="1323" t="e">
        <f>T(#REF!)</f>
        <v>#REF!</v>
      </c>
      <c r="G1168" s="1323" t="e">
        <f>T(#REF!)</f>
        <v>#REF!</v>
      </c>
      <c r="H1168" s="1323"/>
      <c r="I1168" s="1323"/>
      <c r="J1168" s="1323" t="e">
        <f>T(#REF!)</f>
        <v>#REF!</v>
      </c>
      <c r="K1168" s="1323" t="e">
        <f>T(#REF!)</f>
        <v>#REF!</v>
      </c>
      <c r="L1168" s="1323" t="e">
        <f>T(#REF!)</f>
        <v>#REF!</v>
      </c>
      <c r="M1168" s="1323" t="e">
        <f>T(#REF!)</f>
        <v>#REF!</v>
      </c>
      <c r="N1168" s="1324">
        <f>ESTIMATE!R1229</f>
        <v>2000</v>
      </c>
      <c r="O1168" s="1324"/>
      <c r="P1168" s="1324" t="str">
        <f>T(ESTIMATE!U1229)</f>
        <v>sf</v>
      </c>
      <c r="Q1168" s="1324"/>
      <c r="R1168" s="1322"/>
      <c r="S1168" s="1322"/>
      <c r="T1168" s="1322"/>
      <c r="U1168" s="1322"/>
      <c r="V1168" s="1322"/>
      <c r="W1168" s="1322"/>
      <c r="X1168" s="1322"/>
      <c r="Y1168" s="1322"/>
      <c r="Z1168" s="1322"/>
      <c r="AA1168" s="1322"/>
      <c r="AB1168" s="1322"/>
      <c r="AC1168" s="1322"/>
      <c r="AD1168" s="1322"/>
      <c r="AE1168" s="405">
        <f t="shared" si="17"/>
        <v>2000</v>
      </c>
    </row>
    <row r="1169" spans="3:31" ht="18" hidden="1" customHeight="1">
      <c r="C1169" s="1323" t="str">
        <f>T(ESTIMATE!B1230)</f>
        <v/>
      </c>
      <c r="D1169" s="1323" t="e">
        <f>T(#REF!)</f>
        <v>#REF!</v>
      </c>
      <c r="E1169" s="1323" t="e">
        <f>T(#REF!)</f>
        <v>#REF!</v>
      </c>
      <c r="F1169" s="1323" t="e">
        <f>T(#REF!)</f>
        <v>#REF!</v>
      </c>
      <c r="G1169" s="1323" t="e">
        <f>T(#REF!)</f>
        <v>#REF!</v>
      </c>
      <c r="H1169" s="1323"/>
      <c r="I1169" s="1323"/>
      <c r="J1169" s="1323" t="e">
        <f>T(#REF!)</f>
        <v>#REF!</v>
      </c>
      <c r="K1169" s="1323" t="e">
        <f>T(#REF!)</f>
        <v>#REF!</v>
      </c>
      <c r="L1169" s="1323" t="e">
        <f>T(#REF!)</f>
        <v>#REF!</v>
      </c>
      <c r="M1169" s="1323" t="e">
        <f>T(#REF!)</f>
        <v>#REF!</v>
      </c>
      <c r="N1169" s="1324">
        <f>ESTIMATE!R1230</f>
        <v>0</v>
      </c>
      <c r="O1169" s="1324"/>
      <c r="P1169" s="1324" t="str">
        <f>T(ESTIMATE!U1230)</f>
        <v/>
      </c>
      <c r="Q1169" s="1324"/>
      <c r="R1169" s="1322"/>
      <c r="S1169" s="1322"/>
      <c r="T1169" s="1322"/>
      <c r="U1169" s="1322"/>
      <c r="V1169" s="1322"/>
      <c r="W1169" s="1322"/>
      <c r="X1169" s="1322"/>
      <c r="Y1169" s="1322"/>
      <c r="Z1169" s="1322"/>
      <c r="AA1169" s="1322"/>
      <c r="AB1169" s="1322"/>
      <c r="AC1169" s="1322"/>
      <c r="AD1169" s="1322"/>
      <c r="AE1169" s="405">
        <f t="shared" si="17"/>
        <v>0</v>
      </c>
    </row>
    <row r="1170" spans="3:31" ht="18" hidden="1" customHeight="1">
      <c r="C1170" s="1323" t="str">
        <f>T(ESTIMATE!B1231)</f>
        <v/>
      </c>
      <c r="D1170" s="1323" t="e">
        <f>T(#REF!)</f>
        <v>#REF!</v>
      </c>
      <c r="E1170" s="1323" t="e">
        <f>T(#REF!)</f>
        <v>#REF!</v>
      </c>
      <c r="F1170" s="1323" t="e">
        <f>T(#REF!)</f>
        <v>#REF!</v>
      </c>
      <c r="G1170" s="1323" t="e">
        <f>T(#REF!)</f>
        <v>#REF!</v>
      </c>
      <c r="H1170" s="1323"/>
      <c r="I1170" s="1323"/>
      <c r="J1170" s="1323" t="e">
        <f>T(#REF!)</f>
        <v>#REF!</v>
      </c>
      <c r="K1170" s="1323" t="e">
        <f>T(#REF!)</f>
        <v>#REF!</v>
      </c>
      <c r="L1170" s="1323" t="e">
        <f>T(#REF!)</f>
        <v>#REF!</v>
      </c>
      <c r="M1170" s="1323" t="e">
        <f>T(#REF!)</f>
        <v>#REF!</v>
      </c>
      <c r="N1170" s="1324">
        <f>ESTIMATE!R1231</f>
        <v>0</v>
      </c>
      <c r="O1170" s="1324"/>
      <c r="P1170" s="1324" t="str">
        <f>T(ESTIMATE!U1231)</f>
        <v/>
      </c>
      <c r="Q1170" s="1324"/>
      <c r="R1170" s="1322"/>
      <c r="S1170" s="1322"/>
      <c r="T1170" s="1322"/>
      <c r="U1170" s="1322"/>
      <c r="V1170" s="1322"/>
      <c r="W1170" s="1322"/>
      <c r="X1170" s="1322"/>
      <c r="Y1170" s="1322"/>
      <c r="Z1170" s="1322"/>
      <c r="AA1170" s="1322"/>
      <c r="AB1170" s="1322"/>
      <c r="AC1170" s="1322"/>
      <c r="AD1170" s="1322"/>
      <c r="AE1170" s="405">
        <f t="shared" si="17"/>
        <v>0</v>
      </c>
    </row>
    <row r="1171" spans="3:31" ht="18" hidden="1" customHeight="1">
      <c r="C1171" s="1323" t="str">
        <f>T(ESTIMATE!B1232)</f>
        <v>Interior Painting, Detailed</v>
      </c>
      <c r="D1171" s="1323" t="e">
        <f>T(#REF!)</f>
        <v>#REF!</v>
      </c>
      <c r="E1171" s="1323" t="e">
        <f>T(#REF!)</f>
        <v>#REF!</v>
      </c>
      <c r="F1171" s="1323" t="e">
        <f>T(#REF!)</f>
        <v>#REF!</v>
      </c>
      <c r="G1171" s="1323" t="e">
        <f>T(#REF!)</f>
        <v>#REF!</v>
      </c>
      <c r="H1171" s="1323"/>
      <c r="I1171" s="1323"/>
      <c r="J1171" s="1323" t="e">
        <f>T(#REF!)</f>
        <v>#REF!</v>
      </c>
      <c r="K1171" s="1323" t="e">
        <f>T(#REF!)</f>
        <v>#REF!</v>
      </c>
      <c r="L1171" s="1323" t="e">
        <f>T(#REF!)</f>
        <v>#REF!</v>
      </c>
      <c r="M1171" s="1323" t="e">
        <f>T(#REF!)</f>
        <v>#REF!</v>
      </c>
      <c r="N1171" s="1324">
        <f>ESTIMATE!R1232</f>
        <v>0</v>
      </c>
      <c r="O1171" s="1324"/>
      <c r="P1171" s="1324" t="str">
        <f>T(ESTIMATE!U1232)</f>
        <v/>
      </c>
      <c r="Q1171" s="1324"/>
      <c r="R1171" s="1322"/>
      <c r="S1171" s="1322"/>
      <c r="T1171" s="1322"/>
      <c r="U1171" s="1322"/>
      <c r="V1171" s="1322"/>
      <c r="W1171" s="1322"/>
      <c r="X1171" s="1322"/>
      <c r="Y1171" s="1322"/>
      <c r="Z1171" s="1322"/>
      <c r="AA1171" s="1322"/>
      <c r="AB1171" s="1322"/>
      <c r="AC1171" s="1322"/>
      <c r="AD1171" s="1322"/>
      <c r="AE1171" s="405">
        <f t="shared" si="17"/>
        <v>0</v>
      </c>
    </row>
    <row r="1172" spans="3:31" ht="18" hidden="1" customHeight="1">
      <c r="C1172" s="1323" t="str">
        <f>T(ESTIMATE!B1233)</f>
        <v>Paint walls</v>
      </c>
      <c r="D1172" s="1323" t="e">
        <f>T(#REF!)</f>
        <v>#REF!</v>
      </c>
      <c r="E1172" s="1323" t="e">
        <f>T(#REF!)</f>
        <v>#REF!</v>
      </c>
      <c r="F1172" s="1323" t="e">
        <f>T(#REF!)</f>
        <v>#REF!</v>
      </c>
      <c r="G1172" s="1323" t="e">
        <f>T(#REF!)</f>
        <v>#REF!</v>
      </c>
      <c r="H1172" s="1323"/>
      <c r="I1172" s="1323"/>
      <c r="J1172" s="1323" t="e">
        <f>T(#REF!)</f>
        <v>#REF!</v>
      </c>
      <c r="K1172" s="1323" t="e">
        <f>T(#REF!)</f>
        <v>#REF!</v>
      </c>
      <c r="L1172" s="1323" t="e">
        <f>T(#REF!)</f>
        <v>#REF!</v>
      </c>
      <c r="M1172" s="1323" t="e">
        <f>T(#REF!)</f>
        <v>#REF!</v>
      </c>
      <c r="N1172" s="1324">
        <f>ESTIMATE!R1233</f>
        <v>0</v>
      </c>
      <c r="O1172" s="1324"/>
      <c r="P1172" s="1324" t="str">
        <f>T(ESTIMATE!U1233)</f>
        <v>sf</v>
      </c>
      <c r="Q1172" s="1324"/>
      <c r="R1172" s="1322"/>
      <c r="S1172" s="1322"/>
      <c r="T1172" s="1322"/>
      <c r="U1172" s="1322"/>
      <c r="V1172" s="1322"/>
      <c r="W1172" s="1322"/>
      <c r="X1172" s="1322"/>
      <c r="Y1172" s="1322"/>
      <c r="Z1172" s="1322"/>
      <c r="AA1172" s="1322"/>
      <c r="AB1172" s="1322"/>
      <c r="AC1172" s="1322"/>
      <c r="AD1172" s="1322"/>
      <c r="AE1172" s="405">
        <f t="shared" si="17"/>
        <v>0</v>
      </c>
    </row>
    <row r="1173" spans="3:31" ht="18" hidden="1" customHeight="1">
      <c r="C1173" s="1323" t="str">
        <f>T(ESTIMATE!B1234)</f>
        <v>Paint ceilings</v>
      </c>
      <c r="D1173" s="1323" t="e">
        <f>T(#REF!)</f>
        <v>#REF!</v>
      </c>
      <c r="E1173" s="1323" t="e">
        <f>T(#REF!)</f>
        <v>#REF!</v>
      </c>
      <c r="F1173" s="1323" t="e">
        <f>T(#REF!)</f>
        <v>#REF!</v>
      </c>
      <c r="G1173" s="1323" t="e">
        <f>T(#REF!)</f>
        <v>#REF!</v>
      </c>
      <c r="H1173" s="1323"/>
      <c r="I1173" s="1323"/>
      <c r="J1173" s="1323" t="e">
        <f>T(#REF!)</f>
        <v>#REF!</v>
      </c>
      <c r="K1173" s="1323" t="e">
        <f>T(#REF!)</f>
        <v>#REF!</v>
      </c>
      <c r="L1173" s="1323" t="e">
        <f>T(#REF!)</f>
        <v>#REF!</v>
      </c>
      <c r="M1173" s="1323" t="e">
        <f>T(#REF!)</f>
        <v>#REF!</v>
      </c>
      <c r="N1173" s="1324">
        <f>ESTIMATE!R1234</f>
        <v>0</v>
      </c>
      <c r="O1173" s="1324"/>
      <c r="P1173" s="1324" t="str">
        <f>T(ESTIMATE!U1234)</f>
        <v>sf</v>
      </c>
      <c r="Q1173" s="1324"/>
      <c r="R1173" s="1322"/>
      <c r="S1173" s="1322"/>
      <c r="T1173" s="1322"/>
      <c r="U1173" s="1322"/>
      <c r="V1173" s="1322"/>
      <c r="W1173" s="1322"/>
      <c r="X1173" s="1322"/>
      <c r="Y1173" s="1322"/>
      <c r="Z1173" s="1322"/>
      <c r="AA1173" s="1322"/>
      <c r="AB1173" s="1322"/>
      <c r="AC1173" s="1322"/>
      <c r="AD1173" s="1322"/>
      <c r="AE1173" s="405">
        <f t="shared" si="17"/>
        <v>0</v>
      </c>
    </row>
    <row r="1174" spans="3:31" ht="18" hidden="1" customHeight="1">
      <c r="C1174" s="1323" t="str">
        <f>T(ESTIMATE!B1235)</f>
        <v>Paint wood base</v>
      </c>
      <c r="D1174" s="1323" t="e">
        <f>T(#REF!)</f>
        <v>#REF!</v>
      </c>
      <c r="E1174" s="1323" t="e">
        <f>T(#REF!)</f>
        <v>#REF!</v>
      </c>
      <c r="F1174" s="1323" t="e">
        <f>T(#REF!)</f>
        <v>#REF!</v>
      </c>
      <c r="G1174" s="1323" t="e">
        <f>T(#REF!)</f>
        <v>#REF!</v>
      </c>
      <c r="H1174" s="1323"/>
      <c r="I1174" s="1323"/>
      <c r="J1174" s="1323" t="e">
        <f>T(#REF!)</f>
        <v>#REF!</v>
      </c>
      <c r="K1174" s="1323" t="e">
        <f>T(#REF!)</f>
        <v>#REF!</v>
      </c>
      <c r="L1174" s="1323" t="e">
        <f>T(#REF!)</f>
        <v>#REF!</v>
      </c>
      <c r="M1174" s="1323" t="e">
        <f>T(#REF!)</f>
        <v>#REF!</v>
      </c>
      <c r="N1174" s="1324">
        <f>ESTIMATE!R1235</f>
        <v>0</v>
      </c>
      <c r="O1174" s="1324"/>
      <c r="P1174" s="1324" t="str">
        <f>T(ESTIMATE!U1235)</f>
        <v>lf</v>
      </c>
      <c r="Q1174" s="1324"/>
      <c r="R1174" s="1322"/>
      <c r="S1174" s="1322"/>
      <c r="T1174" s="1322"/>
      <c r="U1174" s="1322"/>
      <c r="V1174" s="1322"/>
      <c r="W1174" s="1322"/>
      <c r="X1174" s="1322"/>
      <c r="Y1174" s="1322"/>
      <c r="Z1174" s="1322"/>
      <c r="AA1174" s="1322"/>
      <c r="AB1174" s="1322"/>
      <c r="AC1174" s="1322"/>
      <c r="AD1174" s="1322"/>
      <c r="AE1174" s="405">
        <f t="shared" si="17"/>
        <v>0</v>
      </c>
    </row>
    <row r="1175" spans="3:31" ht="18" hidden="1" customHeight="1">
      <c r="C1175" s="1323" t="str">
        <f>T(ESTIMATE!B1236)</f>
        <v>Paint doors &amp; frames</v>
      </c>
      <c r="D1175" s="1323" t="e">
        <f>T(#REF!)</f>
        <v>#REF!</v>
      </c>
      <c r="E1175" s="1323" t="e">
        <f>T(#REF!)</f>
        <v>#REF!</v>
      </c>
      <c r="F1175" s="1323" t="e">
        <f>T(#REF!)</f>
        <v>#REF!</v>
      </c>
      <c r="G1175" s="1323" t="e">
        <f>T(#REF!)</f>
        <v>#REF!</v>
      </c>
      <c r="H1175" s="1323"/>
      <c r="I1175" s="1323"/>
      <c r="J1175" s="1323" t="e">
        <f>T(#REF!)</f>
        <v>#REF!</v>
      </c>
      <c r="K1175" s="1323" t="e">
        <f>T(#REF!)</f>
        <v>#REF!</v>
      </c>
      <c r="L1175" s="1323" t="e">
        <f>T(#REF!)</f>
        <v>#REF!</v>
      </c>
      <c r="M1175" s="1323" t="e">
        <f>T(#REF!)</f>
        <v>#REF!</v>
      </c>
      <c r="N1175" s="1324">
        <f>ESTIMATE!R1236</f>
        <v>0</v>
      </c>
      <c r="O1175" s="1324"/>
      <c r="P1175" s="1324" t="str">
        <f>T(ESTIMATE!U1236)</f>
        <v>ea</v>
      </c>
      <c r="Q1175" s="1324"/>
      <c r="R1175" s="1322"/>
      <c r="S1175" s="1322"/>
      <c r="T1175" s="1322"/>
      <c r="U1175" s="1322"/>
      <c r="V1175" s="1322"/>
      <c r="W1175" s="1322"/>
      <c r="X1175" s="1322"/>
      <c r="Y1175" s="1322"/>
      <c r="Z1175" s="1322"/>
      <c r="AA1175" s="1322"/>
      <c r="AB1175" s="1322"/>
      <c r="AC1175" s="1322"/>
      <c r="AD1175" s="1322"/>
      <c r="AE1175" s="405">
        <f t="shared" si="17"/>
        <v>0</v>
      </c>
    </row>
    <row r="1176" spans="3:31" ht="18" hidden="1" customHeight="1">
      <c r="C1176" s="1323" t="str">
        <f>T(ESTIMATE!B1237)</f>
        <v>Strip, paint cabinets/vanities</v>
      </c>
      <c r="D1176" s="1323" t="e">
        <f>T(#REF!)</f>
        <v>#REF!</v>
      </c>
      <c r="E1176" s="1323" t="e">
        <f>T(#REF!)</f>
        <v>#REF!</v>
      </c>
      <c r="F1176" s="1323" t="e">
        <f>T(#REF!)</f>
        <v>#REF!</v>
      </c>
      <c r="G1176" s="1323" t="e">
        <f>T(#REF!)</f>
        <v>#REF!</v>
      </c>
      <c r="H1176" s="1323"/>
      <c r="I1176" s="1323"/>
      <c r="J1176" s="1323" t="e">
        <f>T(#REF!)</f>
        <v>#REF!</v>
      </c>
      <c r="K1176" s="1323" t="e">
        <f>T(#REF!)</f>
        <v>#REF!</v>
      </c>
      <c r="L1176" s="1323" t="e">
        <f>T(#REF!)</f>
        <v>#REF!</v>
      </c>
      <c r="M1176" s="1323" t="e">
        <f>T(#REF!)</f>
        <v>#REF!</v>
      </c>
      <c r="N1176" s="1324">
        <f>ESTIMATE!R1237</f>
        <v>0</v>
      </c>
      <c r="O1176" s="1324"/>
      <c r="P1176" s="1324" t="str">
        <f>T(ESTIMATE!U1237)</f>
        <v>sf</v>
      </c>
      <c r="Q1176" s="1324"/>
      <c r="R1176" s="1322"/>
      <c r="S1176" s="1322"/>
      <c r="T1176" s="1322"/>
      <c r="U1176" s="1322"/>
      <c r="V1176" s="1322"/>
      <c r="W1176" s="1322"/>
      <c r="X1176" s="1322"/>
      <c r="Y1176" s="1322"/>
      <c r="Z1176" s="1322"/>
      <c r="AA1176" s="1322"/>
      <c r="AB1176" s="1322"/>
      <c r="AC1176" s="1322"/>
      <c r="AD1176" s="1322"/>
      <c r="AE1176" s="405">
        <f t="shared" si="17"/>
        <v>0</v>
      </c>
    </row>
    <row r="1177" spans="3:31" ht="18" hidden="1" customHeight="1">
      <c r="C1177" s="1323" t="str">
        <f>T(ESTIMATE!B1238)</f>
        <v/>
      </c>
      <c r="D1177" s="1323" t="e">
        <f>T(#REF!)</f>
        <v>#REF!</v>
      </c>
      <c r="E1177" s="1323" t="e">
        <f>T(#REF!)</f>
        <v>#REF!</v>
      </c>
      <c r="F1177" s="1323" t="e">
        <f>T(#REF!)</f>
        <v>#REF!</v>
      </c>
      <c r="G1177" s="1323" t="e">
        <f>T(#REF!)</f>
        <v>#REF!</v>
      </c>
      <c r="H1177" s="1323"/>
      <c r="I1177" s="1323"/>
      <c r="J1177" s="1323" t="e">
        <f>T(#REF!)</f>
        <v>#REF!</v>
      </c>
      <c r="K1177" s="1323" t="e">
        <f>T(#REF!)</f>
        <v>#REF!</v>
      </c>
      <c r="L1177" s="1323" t="e">
        <f>T(#REF!)</f>
        <v>#REF!</v>
      </c>
      <c r="M1177" s="1323" t="e">
        <f>T(#REF!)</f>
        <v>#REF!</v>
      </c>
      <c r="N1177" s="1324">
        <f>ESTIMATE!R1238</f>
        <v>0</v>
      </c>
      <c r="O1177" s="1324"/>
      <c r="P1177" s="1324" t="str">
        <f>T(ESTIMATE!U1238)</f>
        <v/>
      </c>
      <c r="Q1177" s="1324"/>
      <c r="R1177" s="1322"/>
      <c r="S1177" s="1322"/>
      <c r="T1177" s="1322"/>
      <c r="U1177" s="1322"/>
      <c r="V1177" s="1322"/>
      <c r="W1177" s="1322"/>
      <c r="X1177" s="1322"/>
      <c r="Y1177" s="1322"/>
      <c r="Z1177" s="1322"/>
      <c r="AA1177" s="1322"/>
      <c r="AB1177" s="1322"/>
      <c r="AC1177" s="1322"/>
      <c r="AD1177" s="1322"/>
      <c r="AE1177" s="405">
        <f t="shared" si="17"/>
        <v>0</v>
      </c>
    </row>
    <row r="1178" spans="3:31" ht="18" hidden="1" customHeight="1">
      <c r="C1178" s="1323" t="str">
        <f>T(ESTIMATE!B1239)</f>
        <v/>
      </c>
      <c r="D1178" s="1323" t="e">
        <f>T(#REF!)</f>
        <v>#REF!</v>
      </c>
      <c r="E1178" s="1323" t="e">
        <f>T(#REF!)</f>
        <v>#REF!</v>
      </c>
      <c r="F1178" s="1323" t="e">
        <f>T(#REF!)</f>
        <v>#REF!</v>
      </c>
      <c r="G1178" s="1323" t="e">
        <f>T(#REF!)</f>
        <v>#REF!</v>
      </c>
      <c r="H1178" s="1323"/>
      <c r="I1178" s="1323"/>
      <c r="J1178" s="1323" t="e">
        <f>T(#REF!)</f>
        <v>#REF!</v>
      </c>
      <c r="K1178" s="1323" t="e">
        <f>T(#REF!)</f>
        <v>#REF!</v>
      </c>
      <c r="L1178" s="1323" t="e">
        <f>T(#REF!)</f>
        <v>#REF!</v>
      </c>
      <c r="M1178" s="1323" t="e">
        <f>T(#REF!)</f>
        <v>#REF!</v>
      </c>
      <c r="N1178" s="1324">
        <f>ESTIMATE!R1239</f>
        <v>0</v>
      </c>
      <c r="O1178" s="1324"/>
      <c r="P1178" s="1324" t="str">
        <f>T(ESTIMATE!U1239)</f>
        <v/>
      </c>
      <c r="Q1178" s="1324"/>
      <c r="R1178" s="1322"/>
      <c r="S1178" s="1322"/>
      <c r="T1178" s="1322"/>
      <c r="U1178" s="1322"/>
      <c r="V1178" s="1322"/>
      <c r="W1178" s="1322"/>
      <c r="X1178" s="1322"/>
      <c r="Y1178" s="1322"/>
      <c r="Z1178" s="1322"/>
      <c r="AA1178" s="1322"/>
      <c r="AB1178" s="1322"/>
      <c r="AC1178" s="1322"/>
      <c r="AD1178" s="1322"/>
      <c r="AE1178" s="405">
        <f t="shared" si="17"/>
        <v>0</v>
      </c>
    </row>
    <row r="1179" spans="3:31" ht="18" hidden="1" customHeight="1">
      <c r="C1179" s="1323" t="str">
        <f>T(ESTIMATE!B1240)</f>
        <v/>
      </c>
      <c r="D1179" s="1323" t="e">
        <f>T(#REF!)</f>
        <v>#REF!</v>
      </c>
      <c r="E1179" s="1323" t="e">
        <f>T(#REF!)</f>
        <v>#REF!</v>
      </c>
      <c r="F1179" s="1323" t="e">
        <f>T(#REF!)</f>
        <v>#REF!</v>
      </c>
      <c r="G1179" s="1323" t="e">
        <f>T(#REF!)</f>
        <v>#REF!</v>
      </c>
      <c r="H1179" s="1323"/>
      <c r="I1179" s="1323"/>
      <c r="J1179" s="1323" t="e">
        <f>T(#REF!)</f>
        <v>#REF!</v>
      </c>
      <c r="K1179" s="1323" t="e">
        <f>T(#REF!)</f>
        <v>#REF!</v>
      </c>
      <c r="L1179" s="1323" t="e">
        <f>T(#REF!)</f>
        <v>#REF!</v>
      </c>
      <c r="M1179" s="1323" t="e">
        <f>T(#REF!)</f>
        <v>#REF!</v>
      </c>
      <c r="N1179" s="1324">
        <f>ESTIMATE!R1240</f>
        <v>0</v>
      </c>
      <c r="O1179" s="1324"/>
      <c r="P1179" s="1324" t="str">
        <f>T(ESTIMATE!U1240)</f>
        <v/>
      </c>
      <c r="Q1179" s="1324"/>
      <c r="R1179" s="1322"/>
      <c r="S1179" s="1322"/>
      <c r="T1179" s="1322"/>
      <c r="U1179" s="1322"/>
      <c r="V1179" s="1322"/>
      <c r="W1179" s="1322"/>
      <c r="X1179" s="1322"/>
      <c r="Y1179" s="1322"/>
      <c r="Z1179" s="1322"/>
      <c r="AA1179" s="1322"/>
      <c r="AB1179" s="1322"/>
      <c r="AC1179" s="1322"/>
      <c r="AD1179" s="1322"/>
      <c r="AE1179" s="405">
        <f t="shared" si="17"/>
        <v>0</v>
      </c>
    </row>
    <row r="1180" spans="3:31" ht="18" hidden="1" customHeight="1">
      <c r="C1180" s="1323" t="str">
        <f>T(ESTIMATE!B1241)</f>
        <v/>
      </c>
      <c r="D1180" s="1323" t="e">
        <f>T(#REF!)</f>
        <v>#REF!</v>
      </c>
      <c r="E1180" s="1323" t="e">
        <f>T(#REF!)</f>
        <v>#REF!</v>
      </c>
      <c r="F1180" s="1323" t="e">
        <f>T(#REF!)</f>
        <v>#REF!</v>
      </c>
      <c r="G1180" s="1323" t="e">
        <f>T(#REF!)</f>
        <v>#REF!</v>
      </c>
      <c r="H1180" s="1323"/>
      <c r="I1180" s="1323"/>
      <c r="J1180" s="1323" t="e">
        <f>T(#REF!)</f>
        <v>#REF!</v>
      </c>
      <c r="K1180" s="1323" t="e">
        <f>T(#REF!)</f>
        <v>#REF!</v>
      </c>
      <c r="L1180" s="1323" t="e">
        <f>T(#REF!)</f>
        <v>#REF!</v>
      </c>
      <c r="M1180" s="1323" t="e">
        <f>T(#REF!)</f>
        <v>#REF!</v>
      </c>
      <c r="N1180" s="1324">
        <f>ESTIMATE!R1241</f>
        <v>0</v>
      </c>
      <c r="O1180" s="1324"/>
      <c r="P1180" s="1324" t="str">
        <f>T(ESTIMATE!U1241)</f>
        <v/>
      </c>
      <c r="Q1180" s="1324"/>
      <c r="R1180" s="1322"/>
      <c r="S1180" s="1322"/>
      <c r="T1180" s="1322"/>
      <c r="U1180" s="1322"/>
      <c r="V1180" s="1322"/>
      <c r="W1180" s="1322"/>
      <c r="X1180" s="1322"/>
      <c r="Y1180" s="1322"/>
      <c r="Z1180" s="1322"/>
      <c r="AA1180" s="1322"/>
      <c r="AB1180" s="1322"/>
      <c r="AC1180" s="1322"/>
      <c r="AD1180" s="1322"/>
      <c r="AE1180" s="405">
        <f t="shared" si="17"/>
        <v>0</v>
      </c>
    </row>
    <row r="1181" spans="3:31" ht="18" hidden="1" customHeight="1">
      <c r="C1181" s="1323" t="str">
        <f>T(ESTIMATE!B1242)</f>
        <v/>
      </c>
      <c r="D1181" s="1323" t="e">
        <f>T(#REF!)</f>
        <v>#REF!</v>
      </c>
      <c r="E1181" s="1323" t="e">
        <f>T(#REF!)</f>
        <v>#REF!</v>
      </c>
      <c r="F1181" s="1323" t="e">
        <f>T(#REF!)</f>
        <v>#REF!</v>
      </c>
      <c r="G1181" s="1323" t="e">
        <f>T(#REF!)</f>
        <v>#REF!</v>
      </c>
      <c r="H1181" s="1323"/>
      <c r="I1181" s="1323"/>
      <c r="J1181" s="1323" t="e">
        <f>T(#REF!)</f>
        <v>#REF!</v>
      </c>
      <c r="K1181" s="1323" t="e">
        <f>T(#REF!)</f>
        <v>#REF!</v>
      </c>
      <c r="L1181" s="1323" t="e">
        <f>T(#REF!)</f>
        <v>#REF!</v>
      </c>
      <c r="M1181" s="1323" t="e">
        <f>T(#REF!)</f>
        <v>#REF!</v>
      </c>
      <c r="N1181" s="1324">
        <f>ESTIMATE!R1242</f>
        <v>0</v>
      </c>
      <c r="O1181" s="1324"/>
      <c r="P1181" s="1324" t="str">
        <f>T(ESTIMATE!U1242)</f>
        <v/>
      </c>
      <c r="Q1181" s="1324"/>
      <c r="R1181" s="1322"/>
      <c r="S1181" s="1322"/>
      <c r="T1181" s="1322"/>
      <c r="U1181" s="1322"/>
      <c r="V1181" s="1322"/>
      <c r="W1181" s="1322"/>
      <c r="X1181" s="1322"/>
      <c r="Y1181" s="1322"/>
      <c r="Z1181" s="1322"/>
      <c r="AA1181" s="1322"/>
      <c r="AB1181" s="1322"/>
      <c r="AC1181" s="1322"/>
      <c r="AD1181" s="1322"/>
      <c r="AE1181" s="405">
        <f t="shared" si="17"/>
        <v>0</v>
      </c>
    </row>
    <row r="1182" spans="3:31" ht="18" hidden="1" customHeight="1">
      <c r="C1182" s="1323" t="str">
        <f>T(ESTIMATE!B1243)</f>
        <v/>
      </c>
      <c r="D1182" s="1323" t="e">
        <f>T(#REF!)</f>
        <v>#REF!</v>
      </c>
      <c r="E1182" s="1323" t="e">
        <f>T(#REF!)</f>
        <v>#REF!</v>
      </c>
      <c r="F1182" s="1323" t="e">
        <f>T(#REF!)</f>
        <v>#REF!</v>
      </c>
      <c r="G1182" s="1323" t="e">
        <f>T(#REF!)</f>
        <v>#REF!</v>
      </c>
      <c r="H1182" s="1323"/>
      <c r="I1182" s="1323"/>
      <c r="J1182" s="1323" t="e">
        <f>T(#REF!)</f>
        <v>#REF!</v>
      </c>
      <c r="K1182" s="1323" t="e">
        <f>T(#REF!)</f>
        <v>#REF!</v>
      </c>
      <c r="L1182" s="1323" t="e">
        <f>T(#REF!)</f>
        <v>#REF!</v>
      </c>
      <c r="M1182" s="1323" t="e">
        <f>T(#REF!)</f>
        <v>#REF!</v>
      </c>
      <c r="N1182" s="1324">
        <f>ESTIMATE!R1243</f>
        <v>0</v>
      </c>
      <c r="O1182" s="1324"/>
      <c r="P1182" s="1324" t="str">
        <f>T(ESTIMATE!U1243)</f>
        <v/>
      </c>
      <c r="Q1182" s="1324"/>
      <c r="R1182" s="1322"/>
      <c r="S1182" s="1322"/>
      <c r="T1182" s="1322"/>
      <c r="U1182" s="1322"/>
      <c r="V1182" s="1322"/>
      <c r="W1182" s="1322"/>
      <c r="X1182" s="1322"/>
      <c r="Y1182" s="1322"/>
      <c r="Z1182" s="1322"/>
      <c r="AA1182" s="1322"/>
      <c r="AB1182" s="1322"/>
      <c r="AC1182" s="1322"/>
      <c r="AD1182" s="1322"/>
      <c r="AE1182" s="405">
        <f t="shared" si="17"/>
        <v>0</v>
      </c>
    </row>
    <row r="1183" spans="3:31" ht="18" hidden="1" customHeight="1">
      <c r="C1183" s="1323" t="str">
        <f>T(ESTIMATE!B1244)</f>
        <v/>
      </c>
      <c r="D1183" s="1323" t="e">
        <f>T(#REF!)</f>
        <v>#REF!</v>
      </c>
      <c r="E1183" s="1323" t="e">
        <f>T(#REF!)</f>
        <v>#REF!</v>
      </c>
      <c r="F1183" s="1323" t="e">
        <f>T(#REF!)</f>
        <v>#REF!</v>
      </c>
      <c r="G1183" s="1323" t="e">
        <f>T(#REF!)</f>
        <v>#REF!</v>
      </c>
      <c r="H1183" s="1323"/>
      <c r="I1183" s="1323"/>
      <c r="J1183" s="1323" t="e">
        <f>T(#REF!)</f>
        <v>#REF!</v>
      </c>
      <c r="K1183" s="1323" t="e">
        <f>T(#REF!)</f>
        <v>#REF!</v>
      </c>
      <c r="L1183" s="1323" t="e">
        <f>T(#REF!)</f>
        <v>#REF!</v>
      </c>
      <c r="M1183" s="1323" t="e">
        <f>T(#REF!)</f>
        <v>#REF!</v>
      </c>
      <c r="N1183" s="1324">
        <f>ESTIMATE!R1244</f>
        <v>0</v>
      </c>
      <c r="O1183" s="1324"/>
      <c r="P1183" s="1324" t="str">
        <f>T(ESTIMATE!U1244)</f>
        <v/>
      </c>
      <c r="Q1183" s="1324"/>
      <c r="R1183" s="1322"/>
      <c r="S1183" s="1322"/>
      <c r="T1183" s="1322"/>
      <c r="U1183" s="1322"/>
      <c r="V1183" s="1322"/>
      <c r="W1183" s="1322"/>
      <c r="X1183" s="1322"/>
      <c r="Y1183" s="1322"/>
      <c r="Z1183" s="1322"/>
      <c r="AA1183" s="1322"/>
      <c r="AB1183" s="1322"/>
      <c r="AC1183" s="1322"/>
      <c r="AD1183" s="1322"/>
      <c r="AE1183" s="405">
        <f t="shared" ref="AE1183:AE1246" si="18">N1183</f>
        <v>0</v>
      </c>
    </row>
    <row r="1184" spans="3:31" ht="18" hidden="1" customHeight="1">
      <c r="C1184" s="1323" t="str">
        <f>T(ESTIMATE!B1245)</f>
        <v/>
      </c>
      <c r="D1184" s="1323" t="e">
        <f>T(#REF!)</f>
        <v>#REF!</v>
      </c>
      <c r="E1184" s="1323" t="e">
        <f>T(#REF!)</f>
        <v>#REF!</v>
      </c>
      <c r="F1184" s="1323" t="e">
        <f>T(#REF!)</f>
        <v>#REF!</v>
      </c>
      <c r="G1184" s="1323" t="e">
        <f>T(#REF!)</f>
        <v>#REF!</v>
      </c>
      <c r="H1184" s="1323"/>
      <c r="I1184" s="1323"/>
      <c r="J1184" s="1323" t="e">
        <f>T(#REF!)</f>
        <v>#REF!</v>
      </c>
      <c r="K1184" s="1323" t="e">
        <f>T(#REF!)</f>
        <v>#REF!</v>
      </c>
      <c r="L1184" s="1323" t="e">
        <f>T(#REF!)</f>
        <v>#REF!</v>
      </c>
      <c r="M1184" s="1323" t="e">
        <f>T(#REF!)</f>
        <v>#REF!</v>
      </c>
      <c r="N1184" s="1324">
        <f>ESTIMATE!R1245</f>
        <v>0</v>
      </c>
      <c r="O1184" s="1324"/>
      <c r="P1184" s="1324" t="str">
        <f>T(ESTIMATE!U1245)</f>
        <v/>
      </c>
      <c r="Q1184" s="1324"/>
      <c r="R1184" s="1322"/>
      <c r="S1184" s="1322"/>
      <c r="T1184" s="1322"/>
      <c r="U1184" s="1322"/>
      <c r="V1184" s="1322"/>
      <c r="W1184" s="1322"/>
      <c r="X1184" s="1322"/>
      <c r="Y1184" s="1322"/>
      <c r="Z1184" s="1322"/>
      <c r="AA1184" s="1322"/>
      <c r="AB1184" s="1322"/>
      <c r="AC1184" s="1322"/>
      <c r="AD1184" s="1322"/>
      <c r="AE1184" s="405">
        <f t="shared" si="18"/>
        <v>0</v>
      </c>
    </row>
    <row r="1185" spans="3:31" ht="18" hidden="1" customHeight="1">
      <c r="C1185" s="1323" t="str">
        <f>T(ESTIMATE!B1246)</f>
        <v/>
      </c>
      <c r="D1185" s="1323" t="e">
        <f>T(#REF!)</f>
        <v>#REF!</v>
      </c>
      <c r="E1185" s="1323" t="e">
        <f>T(#REF!)</f>
        <v>#REF!</v>
      </c>
      <c r="F1185" s="1323" t="e">
        <f>T(#REF!)</f>
        <v>#REF!</v>
      </c>
      <c r="G1185" s="1323" t="e">
        <f>T(#REF!)</f>
        <v>#REF!</v>
      </c>
      <c r="H1185" s="1323"/>
      <c r="I1185" s="1323"/>
      <c r="J1185" s="1323" t="e">
        <f>T(#REF!)</f>
        <v>#REF!</v>
      </c>
      <c r="K1185" s="1323" t="e">
        <f>T(#REF!)</f>
        <v>#REF!</v>
      </c>
      <c r="L1185" s="1323" t="e">
        <f>T(#REF!)</f>
        <v>#REF!</v>
      </c>
      <c r="M1185" s="1323" t="e">
        <f>T(#REF!)</f>
        <v>#REF!</v>
      </c>
      <c r="N1185" s="1324">
        <f>ESTIMATE!R1246</f>
        <v>0</v>
      </c>
      <c r="O1185" s="1324"/>
      <c r="P1185" s="1324" t="str">
        <f>T(ESTIMATE!U1246)</f>
        <v/>
      </c>
      <c r="Q1185" s="1324"/>
      <c r="R1185" s="1322"/>
      <c r="S1185" s="1322"/>
      <c r="T1185" s="1322"/>
      <c r="U1185" s="1322"/>
      <c r="V1185" s="1322"/>
      <c r="W1185" s="1322"/>
      <c r="X1185" s="1322"/>
      <c r="Y1185" s="1322"/>
      <c r="Z1185" s="1322"/>
      <c r="AA1185" s="1322"/>
      <c r="AB1185" s="1322"/>
      <c r="AC1185" s="1322"/>
      <c r="AD1185" s="1322"/>
      <c r="AE1185" s="405">
        <f t="shared" si="18"/>
        <v>0</v>
      </c>
    </row>
    <row r="1186" spans="3:31" ht="18" hidden="1" customHeight="1">
      <c r="C1186" s="1323" t="str">
        <f>T(ESTIMATE!B1247)</f>
        <v/>
      </c>
      <c r="D1186" s="1323" t="e">
        <f>T(#REF!)</f>
        <v>#REF!</v>
      </c>
      <c r="E1186" s="1323" t="e">
        <f>T(#REF!)</f>
        <v>#REF!</v>
      </c>
      <c r="F1186" s="1323" t="e">
        <f>T(#REF!)</f>
        <v>#REF!</v>
      </c>
      <c r="G1186" s="1323" t="e">
        <f>T(#REF!)</f>
        <v>#REF!</v>
      </c>
      <c r="H1186" s="1323"/>
      <c r="I1186" s="1323"/>
      <c r="J1186" s="1323" t="e">
        <f>T(#REF!)</f>
        <v>#REF!</v>
      </c>
      <c r="K1186" s="1323" t="e">
        <f>T(#REF!)</f>
        <v>#REF!</v>
      </c>
      <c r="L1186" s="1323" t="e">
        <f>T(#REF!)</f>
        <v>#REF!</v>
      </c>
      <c r="M1186" s="1323" t="e">
        <f>T(#REF!)</f>
        <v>#REF!</v>
      </c>
      <c r="N1186" s="1324">
        <f>ESTIMATE!R1247</f>
        <v>0</v>
      </c>
      <c r="O1186" s="1324"/>
      <c r="P1186" s="1324" t="str">
        <f>T(ESTIMATE!U1247)</f>
        <v/>
      </c>
      <c r="Q1186" s="1324"/>
      <c r="R1186" s="1322"/>
      <c r="S1186" s="1322"/>
      <c r="T1186" s="1322"/>
      <c r="U1186" s="1322"/>
      <c r="V1186" s="1322"/>
      <c r="W1186" s="1322"/>
      <c r="X1186" s="1322"/>
      <c r="Y1186" s="1322"/>
      <c r="Z1186" s="1322"/>
      <c r="AA1186" s="1322"/>
      <c r="AB1186" s="1322"/>
      <c r="AC1186" s="1322"/>
      <c r="AD1186" s="1322"/>
      <c r="AE1186" s="405">
        <f t="shared" si="18"/>
        <v>0</v>
      </c>
    </row>
    <row r="1187" spans="3:31" ht="18" hidden="1" customHeight="1">
      <c r="C1187" s="1323" t="str">
        <f>T(ESTIMATE!B1248)</f>
        <v/>
      </c>
      <c r="D1187" s="1323" t="e">
        <f>T(#REF!)</f>
        <v>#REF!</v>
      </c>
      <c r="E1187" s="1323" t="e">
        <f>T(#REF!)</f>
        <v>#REF!</v>
      </c>
      <c r="F1187" s="1323" t="e">
        <f>T(#REF!)</f>
        <v>#REF!</v>
      </c>
      <c r="G1187" s="1323" t="e">
        <f>T(#REF!)</f>
        <v>#REF!</v>
      </c>
      <c r="H1187" s="1323"/>
      <c r="I1187" s="1323"/>
      <c r="J1187" s="1323" t="e">
        <f>T(#REF!)</f>
        <v>#REF!</v>
      </c>
      <c r="K1187" s="1323" t="e">
        <f>T(#REF!)</f>
        <v>#REF!</v>
      </c>
      <c r="L1187" s="1323" t="e">
        <f>T(#REF!)</f>
        <v>#REF!</v>
      </c>
      <c r="M1187" s="1323" t="e">
        <f>T(#REF!)</f>
        <v>#REF!</v>
      </c>
      <c r="N1187" s="1324">
        <f>ESTIMATE!R1248</f>
        <v>0</v>
      </c>
      <c r="O1187" s="1324"/>
      <c r="P1187" s="1324" t="str">
        <f>T(ESTIMATE!U1248)</f>
        <v/>
      </c>
      <c r="Q1187" s="1324"/>
      <c r="R1187" s="1322"/>
      <c r="S1187" s="1322"/>
      <c r="T1187" s="1322"/>
      <c r="U1187" s="1322"/>
      <c r="V1187" s="1322"/>
      <c r="W1187" s="1322"/>
      <c r="X1187" s="1322"/>
      <c r="Y1187" s="1322"/>
      <c r="Z1187" s="1322"/>
      <c r="AA1187" s="1322"/>
      <c r="AB1187" s="1322"/>
      <c r="AC1187" s="1322"/>
      <c r="AD1187" s="1322"/>
      <c r="AE1187" s="405">
        <f t="shared" si="18"/>
        <v>0</v>
      </c>
    </row>
    <row r="1188" spans="3:31" ht="18" hidden="1" customHeight="1">
      <c r="C1188" s="1323" t="str">
        <f>T(ESTIMATE!B1249)</f>
        <v/>
      </c>
      <c r="D1188" s="1323" t="e">
        <f>T(#REF!)</f>
        <v>#REF!</v>
      </c>
      <c r="E1188" s="1323" t="e">
        <f>T(#REF!)</f>
        <v>#REF!</v>
      </c>
      <c r="F1188" s="1323" t="e">
        <f>T(#REF!)</f>
        <v>#REF!</v>
      </c>
      <c r="G1188" s="1323" t="e">
        <f>T(#REF!)</f>
        <v>#REF!</v>
      </c>
      <c r="H1188" s="1323"/>
      <c r="I1188" s="1323"/>
      <c r="J1188" s="1323" t="e">
        <f>T(#REF!)</f>
        <v>#REF!</v>
      </c>
      <c r="K1188" s="1323" t="e">
        <f>T(#REF!)</f>
        <v>#REF!</v>
      </c>
      <c r="L1188" s="1323" t="e">
        <f>T(#REF!)</f>
        <v>#REF!</v>
      </c>
      <c r="M1188" s="1323" t="e">
        <f>T(#REF!)</f>
        <v>#REF!</v>
      </c>
      <c r="N1188" s="1324">
        <f>ESTIMATE!R1249</f>
        <v>0</v>
      </c>
      <c r="O1188" s="1324"/>
      <c r="P1188" s="1324" t="str">
        <f>T(ESTIMATE!U1249)</f>
        <v/>
      </c>
      <c r="Q1188" s="1324"/>
      <c r="R1188" s="1322"/>
      <c r="S1188" s="1322"/>
      <c r="T1188" s="1322"/>
      <c r="U1188" s="1322"/>
      <c r="V1188" s="1322"/>
      <c r="W1188" s="1322"/>
      <c r="X1188" s="1322"/>
      <c r="Y1188" s="1322"/>
      <c r="Z1188" s="1322"/>
      <c r="AA1188" s="1322"/>
      <c r="AB1188" s="1322"/>
      <c r="AC1188" s="1322"/>
      <c r="AD1188" s="1322"/>
      <c r="AE1188" s="405">
        <f t="shared" si="18"/>
        <v>0</v>
      </c>
    </row>
    <row r="1189" spans="3:31" ht="18" hidden="1" customHeight="1">
      <c r="C1189" s="1323" t="str">
        <f>T(ESTIMATE!B1250)</f>
        <v/>
      </c>
      <c r="D1189" s="1323" t="e">
        <f>T(#REF!)</f>
        <v>#REF!</v>
      </c>
      <c r="E1189" s="1323" t="e">
        <f>T(#REF!)</f>
        <v>#REF!</v>
      </c>
      <c r="F1189" s="1323" t="e">
        <f>T(#REF!)</f>
        <v>#REF!</v>
      </c>
      <c r="G1189" s="1323" t="e">
        <f>T(#REF!)</f>
        <v>#REF!</v>
      </c>
      <c r="H1189" s="1323"/>
      <c r="I1189" s="1323"/>
      <c r="J1189" s="1323" t="e">
        <f>T(#REF!)</f>
        <v>#REF!</v>
      </c>
      <c r="K1189" s="1323" t="e">
        <f>T(#REF!)</f>
        <v>#REF!</v>
      </c>
      <c r="L1189" s="1323" t="e">
        <f>T(#REF!)</f>
        <v>#REF!</v>
      </c>
      <c r="M1189" s="1323" t="e">
        <f>T(#REF!)</f>
        <v>#REF!</v>
      </c>
      <c r="N1189" s="1324">
        <f>ESTIMATE!R1250</f>
        <v>0</v>
      </c>
      <c r="O1189" s="1324"/>
      <c r="P1189" s="1324" t="str">
        <f>T(ESTIMATE!U1250)</f>
        <v/>
      </c>
      <c r="Q1189" s="1324"/>
      <c r="R1189" s="1322"/>
      <c r="S1189" s="1322"/>
      <c r="T1189" s="1322"/>
      <c r="U1189" s="1322"/>
      <c r="V1189" s="1322"/>
      <c r="W1189" s="1322"/>
      <c r="X1189" s="1322"/>
      <c r="Y1189" s="1322"/>
      <c r="Z1189" s="1322"/>
      <c r="AA1189" s="1322"/>
      <c r="AB1189" s="1322"/>
      <c r="AC1189" s="1322"/>
      <c r="AD1189" s="1322"/>
      <c r="AE1189" s="405">
        <f t="shared" si="18"/>
        <v>0</v>
      </c>
    </row>
    <row r="1190" spans="3:31" ht="18" hidden="1" customHeight="1">
      <c r="C1190" s="1323" t="str">
        <f>T(ESTIMATE!B1251)</f>
        <v/>
      </c>
      <c r="D1190" s="1323" t="e">
        <f>T(#REF!)</f>
        <v>#REF!</v>
      </c>
      <c r="E1190" s="1323" t="e">
        <f>T(#REF!)</f>
        <v>#REF!</v>
      </c>
      <c r="F1190" s="1323" t="e">
        <f>T(#REF!)</f>
        <v>#REF!</v>
      </c>
      <c r="G1190" s="1323" t="e">
        <f>T(#REF!)</f>
        <v>#REF!</v>
      </c>
      <c r="H1190" s="1323"/>
      <c r="I1190" s="1323"/>
      <c r="J1190" s="1323" t="e">
        <f>T(#REF!)</f>
        <v>#REF!</v>
      </c>
      <c r="K1190" s="1323" t="e">
        <f>T(#REF!)</f>
        <v>#REF!</v>
      </c>
      <c r="L1190" s="1323" t="e">
        <f>T(#REF!)</f>
        <v>#REF!</v>
      </c>
      <c r="M1190" s="1323" t="e">
        <f>T(#REF!)</f>
        <v>#REF!</v>
      </c>
      <c r="N1190" s="1324">
        <f>ESTIMATE!R1251</f>
        <v>0</v>
      </c>
      <c r="O1190" s="1324"/>
      <c r="P1190" s="1324" t="str">
        <f>T(ESTIMATE!U1251)</f>
        <v/>
      </c>
      <c r="Q1190" s="1324"/>
      <c r="R1190" s="1322"/>
      <c r="S1190" s="1322"/>
      <c r="T1190" s="1322"/>
      <c r="U1190" s="1322"/>
      <c r="V1190" s="1322"/>
      <c r="W1190" s="1322"/>
      <c r="X1190" s="1322"/>
      <c r="Y1190" s="1322"/>
      <c r="Z1190" s="1322"/>
      <c r="AA1190" s="1322"/>
      <c r="AB1190" s="1322"/>
      <c r="AC1190" s="1322"/>
      <c r="AD1190" s="1322"/>
      <c r="AE1190" s="405">
        <f t="shared" si="18"/>
        <v>0</v>
      </c>
    </row>
    <row r="1191" spans="3:31" ht="18" hidden="1" customHeight="1">
      <c r="C1191" s="1323" t="str">
        <f>T(ESTIMATE!B1252)</f>
        <v/>
      </c>
      <c r="D1191" s="1323" t="e">
        <f>T(#REF!)</f>
        <v>#REF!</v>
      </c>
      <c r="E1191" s="1323" t="e">
        <f>T(#REF!)</f>
        <v>#REF!</v>
      </c>
      <c r="F1191" s="1323" t="e">
        <f>T(#REF!)</f>
        <v>#REF!</v>
      </c>
      <c r="G1191" s="1323" t="e">
        <f>T(#REF!)</f>
        <v>#REF!</v>
      </c>
      <c r="H1191" s="1323"/>
      <c r="I1191" s="1323"/>
      <c r="J1191" s="1323" t="e">
        <f>T(#REF!)</f>
        <v>#REF!</v>
      </c>
      <c r="K1191" s="1323" t="e">
        <f>T(#REF!)</f>
        <v>#REF!</v>
      </c>
      <c r="L1191" s="1323" t="e">
        <f>T(#REF!)</f>
        <v>#REF!</v>
      </c>
      <c r="M1191" s="1323" t="e">
        <f>T(#REF!)</f>
        <v>#REF!</v>
      </c>
      <c r="N1191" s="1324">
        <f>ESTIMATE!R1252</f>
        <v>0</v>
      </c>
      <c r="O1191" s="1324"/>
      <c r="P1191" s="1324" t="str">
        <f>T(ESTIMATE!U1252)</f>
        <v/>
      </c>
      <c r="Q1191" s="1324"/>
      <c r="R1191" s="1322"/>
      <c r="S1191" s="1322"/>
      <c r="T1191" s="1322"/>
      <c r="U1191" s="1322"/>
      <c r="V1191" s="1322"/>
      <c r="W1191" s="1322"/>
      <c r="X1191" s="1322"/>
      <c r="Y1191" s="1322"/>
      <c r="Z1191" s="1322"/>
      <c r="AA1191" s="1322"/>
      <c r="AB1191" s="1322"/>
      <c r="AC1191" s="1322"/>
      <c r="AD1191" s="1322"/>
      <c r="AE1191" s="405">
        <f t="shared" si="18"/>
        <v>0</v>
      </c>
    </row>
    <row r="1192" spans="3:31" ht="18" hidden="1" customHeight="1">
      <c r="C1192" s="1323" t="str">
        <f>T(ESTIMATE!B1253)</f>
        <v/>
      </c>
      <c r="D1192" s="1323" t="e">
        <f>T(#REF!)</f>
        <v>#REF!</v>
      </c>
      <c r="E1192" s="1323" t="e">
        <f>T(#REF!)</f>
        <v>#REF!</v>
      </c>
      <c r="F1192" s="1323" t="e">
        <f>T(#REF!)</f>
        <v>#REF!</v>
      </c>
      <c r="G1192" s="1323" t="e">
        <f>T(#REF!)</f>
        <v>#REF!</v>
      </c>
      <c r="H1192" s="1323"/>
      <c r="I1192" s="1323"/>
      <c r="J1192" s="1323" t="e">
        <f>T(#REF!)</f>
        <v>#REF!</v>
      </c>
      <c r="K1192" s="1323" t="e">
        <f>T(#REF!)</f>
        <v>#REF!</v>
      </c>
      <c r="L1192" s="1323" t="e">
        <f>T(#REF!)</f>
        <v>#REF!</v>
      </c>
      <c r="M1192" s="1323" t="e">
        <f>T(#REF!)</f>
        <v>#REF!</v>
      </c>
      <c r="N1192" s="1324">
        <f>ESTIMATE!R1253</f>
        <v>0</v>
      </c>
      <c r="O1192" s="1324"/>
      <c r="P1192" s="1324" t="str">
        <f>T(ESTIMATE!U1253)</f>
        <v/>
      </c>
      <c r="Q1192" s="1324"/>
      <c r="R1192" s="1322"/>
      <c r="S1192" s="1322"/>
      <c r="T1192" s="1322"/>
      <c r="U1192" s="1322"/>
      <c r="V1192" s="1322"/>
      <c r="W1192" s="1322"/>
      <c r="X1192" s="1322"/>
      <c r="Y1192" s="1322"/>
      <c r="Z1192" s="1322"/>
      <c r="AA1192" s="1322"/>
      <c r="AB1192" s="1322"/>
      <c r="AC1192" s="1322"/>
      <c r="AD1192" s="1322"/>
      <c r="AE1192" s="405">
        <f t="shared" si="18"/>
        <v>0</v>
      </c>
    </row>
    <row r="1193" spans="3:31" ht="18" hidden="1" customHeight="1">
      <c r="C1193" s="1323" t="str">
        <f>T(ESTIMATE!B1254)</f>
        <v/>
      </c>
      <c r="D1193" s="1323" t="e">
        <f>T(#REF!)</f>
        <v>#REF!</v>
      </c>
      <c r="E1193" s="1323" t="e">
        <f>T(#REF!)</f>
        <v>#REF!</v>
      </c>
      <c r="F1193" s="1323" t="e">
        <f>T(#REF!)</f>
        <v>#REF!</v>
      </c>
      <c r="G1193" s="1323" t="e">
        <f>T(#REF!)</f>
        <v>#REF!</v>
      </c>
      <c r="H1193" s="1323"/>
      <c r="I1193" s="1323"/>
      <c r="J1193" s="1323" t="e">
        <f>T(#REF!)</f>
        <v>#REF!</v>
      </c>
      <c r="K1193" s="1323" t="e">
        <f>T(#REF!)</f>
        <v>#REF!</v>
      </c>
      <c r="L1193" s="1323" t="e">
        <f>T(#REF!)</f>
        <v>#REF!</v>
      </c>
      <c r="M1193" s="1323" t="e">
        <f>T(#REF!)</f>
        <v>#REF!</v>
      </c>
      <c r="N1193" s="1324">
        <f>ESTIMATE!R1254</f>
        <v>0</v>
      </c>
      <c r="O1193" s="1324"/>
      <c r="P1193" s="1324" t="str">
        <f>T(ESTIMATE!U1254)</f>
        <v/>
      </c>
      <c r="Q1193" s="1324"/>
      <c r="R1193" s="1322"/>
      <c r="S1193" s="1322"/>
      <c r="T1193" s="1322"/>
      <c r="U1193" s="1322"/>
      <c r="V1193" s="1322"/>
      <c r="W1193" s="1322"/>
      <c r="X1193" s="1322"/>
      <c r="Y1193" s="1322"/>
      <c r="Z1193" s="1322"/>
      <c r="AA1193" s="1322"/>
      <c r="AB1193" s="1322"/>
      <c r="AC1193" s="1322"/>
      <c r="AD1193" s="1322"/>
      <c r="AE1193" s="405">
        <f t="shared" si="18"/>
        <v>0</v>
      </c>
    </row>
    <row r="1194" spans="3:31" ht="18" hidden="1" customHeight="1">
      <c r="C1194" s="1323" t="str">
        <f>T(ESTIMATE!B1255)</f>
        <v/>
      </c>
      <c r="D1194" s="1323" t="e">
        <f>T(#REF!)</f>
        <v>#REF!</v>
      </c>
      <c r="E1194" s="1323" t="e">
        <f>T(#REF!)</f>
        <v>#REF!</v>
      </c>
      <c r="F1194" s="1323" t="e">
        <f>T(#REF!)</f>
        <v>#REF!</v>
      </c>
      <c r="G1194" s="1323" t="e">
        <f>T(#REF!)</f>
        <v>#REF!</v>
      </c>
      <c r="H1194" s="1323"/>
      <c r="I1194" s="1323"/>
      <c r="J1194" s="1323" t="e">
        <f>T(#REF!)</f>
        <v>#REF!</v>
      </c>
      <c r="K1194" s="1323" t="e">
        <f>T(#REF!)</f>
        <v>#REF!</v>
      </c>
      <c r="L1194" s="1323" t="e">
        <f>T(#REF!)</f>
        <v>#REF!</v>
      </c>
      <c r="M1194" s="1323" t="e">
        <f>T(#REF!)</f>
        <v>#REF!</v>
      </c>
      <c r="N1194" s="1324">
        <f>ESTIMATE!R1255</f>
        <v>0</v>
      </c>
      <c r="O1194" s="1324"/>
      <c r="P1194" s="1324" t="str">
        <f>T(ESTIMATE!U1255)</f>
        <v/>
      </c>
      <c r="Q1194" s="1324"/>
      <c r="R1194" s="1322"/>
      <c r="S1194" s="1322"/>
      <c r="T1194" s="1322"/>
      <c r="U1194" s="1322"/>
      <c r="V1194" s="1322"/>
      <c r="W1194" s="1322"/>
      <c r="X1194" s="1322"/>
      <c r="Y1194" s="1322"/>
      <c r="Z1194" s="1322"/>
      <c r="AA1194" s="1322"/>
      <c r="AB1194" s="1322"/>
      <c r="AC1194" s="1322"/>
      <c r="AD1194" s="1322"/>
      <c r="AE1194" s="405">
        <f t="shared" si="18"/>
        <v>0</v>
      </c>
    </row>
    <row r="1195" spans="3:31" ht="18" hidden="1" customHeight="1">
      <c r="C1195" s="1323" t="str">
        <f>T(ESTIMATE!B1256)</f>
        <v/>
      </c>
      <c r="D1195" s="1323" t="e">
        <f>T(#REF!)</f>
        <v>#REF!</v>
      </c>
      <c r="E1195" s="1323" t="e">
        <f>T(#REF!)</f>
        <v>#REF!</v>
      </c>
      <c r="F1195" s="1323" t="e">
        <f>T(#REF!)</f>
        <v>#REF!</v>
      </c>
      <c r="G1195" s="1323" t="e">
        <f>T(#REF!)</f>
        <v>#REF!</v>
      </c>
      <c r="H1195" s="1323"/>
      <c r="I1195" s="1323"/>
      <c r="J1195" s="1323" t="e">
        <f>T(#REF!)</f>
        <v>#REF!</v>
      </c>
      <c r="K1195" s="1323" t="e">
        <f>T(#REF!)</f>
        <v>#REF!</v>
      </c>
      <c r="L1195" s="1323" t="e">
        <f>T(#REF!)</f>
        <v>#REF!</v>
      </c>
      <c r="M1195" s="1323" t="e">
        <f>T(#REF!)</f>
        <v>#REF!</v>
      </c>
      <c r="N1195" s="1324">
        <f>ESTIMATE!R1256</f>
        <v>0</v>
      </c>
      <c r="O1195" s="1324"/>
      <c r="P1195" s="1324" t="str">
        <f>T(ESTIMATE!U1256)</f>
        <v/>
      </c>
      <c r="Q1195" s="1324"/>
      <c r="R1195" s="1322"/>
      <c r="S1195" s="1322"/>
      <c r="T1195" s="1322"/>
      <c r="U1195" s="1322"/>
      <c r="V1195" s="1322"/>
      <c r="W1195" s="1322"/>
      <c r="X1195" s="1322"/>
      <c r="Y1195" s="1322"/>
      <c r="Z1195" s="1322"/>
      <c r="AA1195" s="1322"/>
      <c r="AB1195" s="1322"/>
      <c r="AC1195" s="1322"/>
      <c r="AD1195" s="1322"/>
      <c r="AE1195" s="405">
        <f t="shared" si="18"/>
        <v>0</v>
      </c>
    </row>
    <row r="1196" spans="3:31" ht="18" hidden="1" customHeight="1">
      <c r="C1196" s="1323" t="str">
        <f>T(ESTIMATE!B1257)</f>
        <v/>
      </c>
      <c r="D1196" s="1323" t="e">
        <f>T(#REF!)</f>
        <v>#REF!</v>
      </c>
      <c r="E1196" s="1323" t="e">
        <f>T(#REF!)</f>
        <v>#REF!</v>
      </c>
      <c r="F1196" s="1323" t="e">
        <f>T(#REF!)</f>
        <v>#REF!</v>
      </c>
      <c r="G1196" s="1323" t="e">
        <f>T(#REF!)</f>
        <v>#REF!</v>
      </c>
      <c r="H1196" s="1323"/>
      <c r="I1196" s="1323"/>
      <c r="J1196" s="1323" t="e">
        <f>T(#REF!)</f>
        <v>#REF!</v>
      </c>
      <c r="K1196" s="1323" t="e">
        <f>T(#REF!)</f>
        <v>#REF!</v>
      </c>
      <c r="L1196" s="1323" t="e">
        <f>T(#REF!)</f>
        <v>#REF!</v>
      </c>
      <c r="M1196" s="1323" t="e">
        <f>T(#REF!)</f>
        <v>#REF!</v>
      </c>
      <c r="N1196" s="1324">
        <f>ESTIMATE!R1257</f>
        <v>0</v>
      </c>
      <c r="O1196" s="1324"/>
      <c r="P1196" s="1324" t="str">
        <f>T(ESTIMATE!U1257)</f>
        <v/>
      </c>
      <c r="Q1196" s="1324"/>
      <c r="R1196" s="1322"/>
      <c r="S1196" s="1322"/>
      <c r="T1196" s="1322"/>
      <c r="U1196" s="1322"/>
      <c r="V1196" s="1322"/>
      <c r="W1196" s="1322"/>
      <c r="X1196" s="1322"/>
      <c r="Y1196" s="1322"/>
      <c r="Z1196" s="1322"/>
      <c r="AA1196" s="1322"/>
      <c r="AB1196" s="1322"/>
      <c r="AC1196" s="1322"/>
      <c r="AD1196" s="1322"/>
      <c r="AE1196" s="405">
        <f t="shared" si="18"/>
        <v>0</v>
      </c>
    </row>
    <row r="1197" spans="3:31" ht="18" hidden="1" customHeight="1">
      <c r="C1197" s="1323" t="str">
        <f>T(ESTIMATE!B1258)</f>
        <v/>
      </c>
      <c r="D1197" s="1323" t="e">
        <f>T(#REF!)</f>
        <v>#REF!</v>
      </c>
      <c r="E1197" s="1323" t="e">
        <f>T(#REF!)</f>
        <v>#REF!</v>
      </c>
      <c r="F1197" s="1323" t="e">
        <f>T(#REF!)</f>
        <v>#REF!</v>
      </c>
      <c r="G1197" s="1323" t="e">
        <f>T(#REF!)</f>
        <v>#REF!</v>
      </c>
      <c r="H1197" s="1323"/>
      <c r="I1197" s="1323"/>
      <c r="J1197" s="1323" t="e">
        <f>T(#REF!)</f>
        <v>#REF!</v>
      </c>
      <c r="K1197" s="1323" t="e">
        <f>T(#REF!)</f>
        <v>#REF!</v>
      </c>
      <c r="L1197" s="1323" t="e">
        <f>T(#REF!)</f>
        <v>#REF!</v>
      </c>
      <c r="M1197" s="1323" t="e">
        <f>T(#REF!)</f>
        <v>#REF!</v>
      </c>
      <c r="N1197" s="1324">
        <f>ESTIMATE!R1258</f>
        <v>0</v>
      </c>
      <c r="O1197" s="1324"/>
      <c r="P1197" s="1324" t="str">
        <f>T(ESTIMATE!U1258)</f>
        <v/>
      </c>
      <c r="Q1197" s="1324"/>
      <c r="R1197" s="1322"/>
      <c r="S1197" s="1322"/>
      <c r="T1197" s="1322"/>
      <c r="U1197" s="1322"/>
      <c r="V1197" s="1322"/>
      <c r="W1197" s="1322"/>
      <c r="X1197" s="1322"/>
      <c r="Y1197" s="1322"/>
      <c r="Z1197" s="1322"/>
      <c r="AA1197" s="1322"/>
      <c r="AB1197" s="1322"/>
      <c r="AC1197" s="1322"/>
      <c r="AD1197" s="1322"/>
      <c r="AE1197" s="405">
        <f t="shared" si="18"/>
        <v>0</v>
      </c>
    </row>
    <row r="1198" spans="3:31" ht="18" hidden="1" customHeight="1">
      <c r="C1198" s="1323" t="str">
        <f>T(ESTIMATE!B1259)</f>
        <v/>
      </c>
      <c r="D1198" s="1323" t="e">
        <f>T(#REF!)</f>
        <v>#REF!</v>
      </c>
      <c r="E1198" s="1323" t="e">
        <f>T(#REF!)</f>
        <v>#REF!</v>
      </c>
      <c r="F1198" s="1323" t="e">
        <f>T(#REF!)</f>
        <v>#REF!</v>
      </c>
      <c r="G1198" s="1323" t="e">
        <f>T(#REF!)</f>
        <v>#REF!</v>
      </c>
      <c r="H1198" s="1323"/>
      <c r="I1198" s="1323"/>
      <c r="J1198" s="1323" t="e">
        <f>T(#REF!)</f>
        <v>#REF!</v>
      </c>
      <c r="K1198" s="1323" t="e">
        <f>T(#REF!)</f>
        <v>#REF!</v>
      </c>
      <c r="L1198" s="1323" t="e">
        <f>T(#REF!)</f>
        <v>#REF!</v>
      </c>
      <c r="M1198" s="1323" t="e">
        <f>T(#REF!)</f>
        <v>#REF!</v>
      </c>
      <c r="N1198" s="1324">
        <f>ESTIMATE!R1259</f>
        <v>0</v>
      </c>
      <c r="O1198" s="1324"/>
      <c r="P1198" s="1324" t="str">
        <f>T(ESTIMATE!U1259)</f>
        <v/>
      </c>
      <c r="Q1198" s="1324"/>
      <c r="R1198" s="1322"/>
      <c r="S1198" s="1322"/>
      <c r="T1198" s="1322"/>
      <c r="U1198" s="1322"/>
      <c r="V1198" s="1322"/>
      <c r="W1198" s="1322"/>
      <c r="X1198" s="1322"/>
      <c r="Y1198" s="1322"/>
      <c r="Z1198" s="1322"/>
      <c r="AA1198" s="1322"/>
      <c r="AB1198" s="1322"/>
      <c r="AC1198" s="1322"/>
      <c r="AD1198" s="1322"/>
      <c r="AE1198" s="405">
        <f t="shared" si="18"/>
        <v>0</v>
      </c>
    </row>
    <row r="1199" spans="3:31" ht="18" hidden="1" customHeight="1">
      <c r="C1199" s="1323" t="str">
        <f>T(ESTIMATE!B1260)</f>
        <v/>
      </c>
      <c r="D1199" s="1323" t="e">
        <f>T(#REF!)</f>
        <v>#REF!</v>
      </c>
      <c r="E1199" s="1323" t="e">
        <f>T(#REF!)</f>
        <v>#REF!</v>
      </c>
      <c r="F1199" s="1323" t="e">
        <f>T(#REF!)</f>
        <v>#REF!</v>
      </c>
      <c r="G1199" s="1323" t="e">
        <f>T(#REF!)</f>
        <v>#REF!</v>
      </c>
      <c r="H1199" s="1323"/>
      <c r="I1199" s="1323"/>
      <c r="J1199" s="1323" t="e">
        <f>T(#REF!)</f>
        <v>#REF!</v>
      </c>
      <c r="K1199" s="1323" t="e">
        <f>T(#REF!)</f>
        <v>#REF!</v>
      </c>
      <c r="L1199" s="1323" t="e">
        <f>T(#REF!)</f>
        <v>#REF!</v>
      </c>
      <c r="M1199" s="1323" t="e">
        <f>T(#REF!)</f>
        <v>#REF!</v>
      </c>
      <c r="N1199" s="1324">
        <f>ESTIMATE!R1260</f>
        <v>0</v>
      </c>
      <c r="O1199" s="1324"/>
      <c r="P1199" s="1324" t="str">
        <f>T(ESTIMATE!U1260)</f>
        <v/>
      </c>
      <c r="Q1199" s="1324"/>
      <c r="R1199" s="1322"/>
      <c r="S1199" s="1322"/>
      <c r="T1199" s="1322"/>
      <c r="U1199" s="1322"/>
      <c r="V1199" s="1322"/>
      <c r="W1199" s="1322"/>
      <c r="X1199" s="1322"/>
      <c r="Y1199" s="1322"/>
      <c r="Z1199" s="1322"/>
      <c r="AA1199" s="1322"/>
      <c r="AB1199" s="1322"/>
      <c r="AC1199" s="1322"/>
      <c r="AD1199" s="1322"/>
      <c r="AE1199" s="405">
        <f t="shared" si="18"/>
        <v>0</v>
      </c>
    </row>
    <row r="1200" spans="3:31" ht="18" hidden="1" customHeight="1">
      <c r="C1200" s="1323" t="str">
        <f>T(ESTIMATE!B1261)</f>
        <v/>
      </c>
      <c r="D1200" s="1323" t="e">
        <f>T(#REF!)</f>
        <v>#REF!</v>
      </c>
      <c r="E1200" s="1323" t="e">
        <f>T(#REF!)</f>
        <v>#REF!</v>
      </c>
      <c r="F1200" s="1323" t="e">
        <f>T(#REF!)</f>
        <v>#REF!</v>
      </c>
      <c r="G1200" s="1323" t="e">
        <f>T(#REF!)</f>
        <v>#REF!</v>
      </c>
      <c r="H1200" s="1323"/>
      <c r="I1200" s="1323"/>
      <c r="J1200" s="1323" t="e">
        <f>T(#REF!)</f>
        <v>#REF!</v>
      </c>
      <c r="K1200" s="1323" t="e">
        <f>T(#REF!)</f>
        <v>#REF!</v>
      </c>
      <c r="L1200" s="1323" t="e">
        <f>T(#REF!)</f>
        <v>#REF!</v>
      </c>
      <c r="M1200" s="1323" t="e">
        <f>T(#REF!)</f>
        <v>#REF!</v>
      </c>
      <c r="N1200" s="1324">
        <f>ESTIMATE!R1261</f>
        <v>0</v>
      </c>
      <c r="O1200" s="1324"/>
      <c r="P1200" s="1324" t="str">
        <f>T(ESTIMATE!U1261)</f>
        <v/>
      </c>
      <c r="Q1200" s="1324"/>
      <c r="R1200" s="1322"/>
      <c r="S1200" s="1322"/>
      <c r="T1200" s="1322"/>
      <c r="U1200" s="1322"/>
      <c r="V1200" s="1322"/>
      <c r="W1200" s="1322"/>
      <c r="X1200" s="1322"/>
      <c r="Y1200" s="1322"/>
      <c r="Z1200" s="1322"/>
      <c r="AA1200" s="1322"/>
      <c r="AB1200" s="1322"/>
      <c r="AC1200" s="1322"/>
      <c r="AD1200" s="1322"/>
      <c r="AE1200" s="405">
        <f t="shared" si="18"/>
        <v>0</v>
      </c>
    </row>
    <row r="1201" spans="3:31" ht="18" hidden="1" customHeight="1">
      <c r="C1201" s="1323" t="str">
        <f>T(ESTIMATE!B1262)</f>
        <v/>
      </c>
      <c r="D1201" s="1323" t="e">
        <f>T(#REF!)</f>
        <v>#REF!</v>
      </c>
      <c r="E1201" s="1323" t="e">
        <f>T(#REF!)</f>
        <v>#REF!</v>
      </c>
      <c r="F1201" s="1323" t="e">
        <f>T(#REF!)</f>
        <v>#REF!</v>
      </c>
      <c r="G1201" s="1323" t="e">
        <f>T(#REF!)</f>
        <v>#REF!</v>
      </c>
      <c r="H1201" s="1323"/>
      <c r="I1201" s="1323"/>
      <c r="J1201" s="1323" t="e">
        <f>T(#REF!)</f>
        <v>#REF!</v>
      </c>
      <c r="K1201" s="1323" t="e">
        <f>T(#REF!)</f>
        <v>#REF!</v>
      </c>
      <c r="L1201" s="1323" t="e">
        <f>T(#REF!)</f>
        <v>#REF!</v>
      </c>
      <c r="M1201" s="1323" t="e">
        <f>T(#REF!)</f>
        <v>#REF!</v>
      </c>
      <c r="N1201" s="1324">
        <f>ESTIMATE!R1262</f>
        <v>0</v>
      </c>
      <c r="O1201" s="1324"/>
      <c r="P1201" s="1324" t="str">
        <f>T(ESTIMATE!U1262)</f>
        <v/>
      </c>
      <c r="Q1201" s="1324"/>
      <c r="R1201" s="1322"/>
      <c r="S1201" s="1322"/>
      <c r="T1201" s="1322"/>
      <c r="U1201" s="1322"/>
      <c r="V1201" s="1322"/>
      <c r="W1201" s="1322"/>
      <c r="X1201" s="1322"/>
      <c r="Y1201" s="1322"/>
      <c r="Z1201" s="1322"/>
      <c r="AA1201" s="1322"/>
      <c r="AB1201" s="1322"/>
      <c r="AC1201" s="1322"/>
      <c r="AD1201" s="1322"/>
      <c r="AE1201" s="405">
        <f t="shared" si="18"/>
        <v>0</v>
      </c>
    </row>
    <row r="1202" spans="3:31" ht="18" hidden="1" customHeight="1">
      <c r="C1202" s="1323" t="str">
        <f>T(ESTIMATE!B1263)</f>
        <v/>
      </c>
      <c r="D1202" s="1323" t="e">
        <f>T(#REF!)</f>
        <v>#REF!</v>
      </c>
      <c r="E1202" s="1323" t="e">
        <f>T(#REF!)</f>
        <v>#REF!</v>
      </c>
      <c r="F1202" s="1323" t="e">
        <f>T(#REF!)</f>
        <v>#REF!</v>
      </c>
      <c r="G1202" s="1323" t="e">
        <f>T(#REF!)</f>
        <v>#REF!</v>
      </c>
      <c r="H1202" s="1323"/>
      <c r="I1202" s="1323"/>
      <c r="J1202" s="1323" t="e">
        <f>T(#REF!)</f>
        <v>#REF!</v>
      </c>
      <c r="K1202" s="1323" t="e">
        <f>T(#REF!)</f>
        <v>#REF!</v>
      </c>
      <c r="L1202" s="1323" t="e">
        <f>T(#REF!)</f>
        <v>#REF!</v>
      </c>
      <c r="M1202" s="1323" t="e">
        <f>T(#REF!)</f>
        <v>#REF!</v>
      </c>
      <c r="N1202" s="1324">
        <f>ESTIMATE!R1263</f>
        <v>0</v>
      </c>
      <c r="O1202" s="1324"/>
      <c r="P1202" s="1324" t="str">
        <f>T(ESTIMATE!U1263)</f>
        <v/>
      </c>
      <c r="Q1202" s="1324"/>
      <c r="R1202" s="1322"/>
      <c r="S1202" s="1322"/>
      <c r="T1202" s="1322"/>
      <c r="U1202" s="1322"/>
      <c r="V1202" s="1322"/>
      <c r="W1202" s="1322"/>
      <c r="X1202" s="1322"/>
      <c r="Y1202" s="1322"/>
      <c r="Z1202" s="1322"/>
      <c r="AA1202" s="1322"/>
      <c r="AB1202" s="1322"/>
      <c r="AC1202" s="1322"/>
      <c r="AD1202" s="1322"/>
      <c r="AE1202" s="405">
        <f t="shared" si="18"/>
        <v>0</v>
      </c>
    </row>
    <row r="1203" spans="3:31" ht="18" hidden="1" customHeight="1">
      <c r="C1203" s="1323" t="str">
        <f>T(ESTIMATE!B1264)</f>
        <v/>
      </c>
      <c r="D1203" s="1323" t="e">
        <f>T(#REF!)</f>
        <v>#REF!</v>
      </c>
      <c r="E1203" s="1323" t="e">
        <f>T(#REF!)</f>
        <v>#REF!</v>
      </c>
      <c r="F1203" s="1323" t="e">
        <f>T(#REF!)</f>
        <v>#REF!</v>
      </c>
      <c r="G1203" s="1323" t="e">
        <f>T(#REF!)</f>
        <v>#REF!</v>
      </c>
      <c r="H1203" s="1323"/>
      <c r="I1203" s="1323"/>
      <c r="J1203" s="1323" t="e">
        <f>T(#REF!)</f>
        <v>#REF!</v>
      </c>
      <c r="K1203" s="1323" t="e">
        <f>T(#REF!)</f>
        <v>#REF!</v>
      </c>
      <c r="L1203" s="1323" t="e">
        <f>T(#REF!)</f>
        <v>#REF!</v>
      </c>
      <c r="M1203" s="1323" t="e">
        <f>T(#REF!)</f>
        <v>#REF!</v>
      </c>
      <c r="N1203" s="1324">
        <f>ESTIMATE!R1264</f>
        <v>0</v>
      </c>
      <c r="O1203" s="1324"/>
      <c r="P1203" s="1324" t="str">
        <f>T(ESTIMATE!U1264)</f>
        <v/>
      </c>
      <c r="Q1203" s="1324"/>
      <c r="R1203" s="1322"/>
      <c r="S1203" s="1322"/>
      <c r="T1203" s="1322"/>
      <c r="U1203" s="1322"/>
      <c r="V1203" s="1322"/>
      <c r="W1203" s="1322"/>
      <c r="X1203" s="1322"/>
      <c r="Y1203" s="1322"/>
      <c r="Z1203" s="1322"/>
      <c r="AA1203" s="1322"/>
      <c r="AB1203" s="1322"/>
      <c r="AC1203" s="1322"/>
      <c r="AD1203" s="1322"/>
      <c r="AE1203" s="405">
        <f t="shared" si="18"/>
        <v>0</v>
      </c>
    </row>
    <row r="1204" spans="3:31" ht="18" hidden="1" customHeight="1">
      <c r="C1204" s="1325" t="str">
        <f>T(ESTIMATE!B1265)</f>
        <v/>
      </c>
      <c r="D1204" s="1325" t="e">
        <f>T(#REF!)</f>
        <v>#REF!</v>
      </c>
      <c r="E1204" s="1325" t="e">
        <f>T(#REF!)</f>
        <v>#REF!</v>
      </c>
      <c r="F1204" s="1325" t="e">
        <f>T(#REF!)</f>
        <v>#REF!</v>
      </c>
      <c r="G1204" s="1325" t="e">
        <f>T(#REF!)</f>
        <v>#REF!</v>
      </c>
      <c r="H1204" s="1325"/>
      <c r="I1204" s="1325"/>
      <c r="J1204" s="1325" t="e">
        <f>T(#REF!)</f>
        <v>#REF!</v>
      </c>
      <c r="K1204" s="1325" t="e">
        <f>T(#REF!)</f>
        <v>#REF!</v>
      </c>
      <c r="L1204" s="1325" t="e">
        <f>T(#REF!)</f>
        <v>#REF!</v>
      </c>
      <c r="M1204" s="1325" t="e">
        <f>T(#REF!)</f>
        <v>#REF!</v>
      </c>
      <c r="N1204" s="1326">
        <f>ESTIMATE!R1265</f>
        <v>0</v>
      </c>
      <c r="O1204" s="1326"/>
      <c r="P1204" s="1326" t="str">
        <f>T(ESTIMATE!U1265)</f>
        <v/>
      </c>
      <c r="Q1204" s="1326"/>
      <c r="R1204" s="1327"/>
      <c r="S1204" s="1327"/>
      <c r="T1204" s="1327"/>
      <c r="U1204" s="1327"/>
      <c r="V1204" s="1327"/>
      <c r="W1204" s="1327"/>
      <c r="X1204" s="1327"/>
      <c r="Y1204" s="1327"/>
      <c r="Z1204" s="1327"/>
      <c r="AA1204" s="1327"/>
      <c r="AB1204" s="1327"/>
      <c r="AC1204" s="1327"/>
      <c r="AD1204" s="1327"/>
      <c r="AE1204" s="405">
        <f t="shared" si="18"/>
        <v>0</v>
      </c>
    </row>
    <row r="1205" spans="3:31" ht="18" customHeight="1">
      <c r="C1205" s="598"/>
      <c r="D1205" s="599"/>
      <c r="E1205" s="599"/>
      <c r="F1205" s="599"/>
      <c r="G1205" s="599"/>
      <c r="H1205" s="599"/>
      <c r="I1205" s="599"/>
      <c r="J1205" s="599"/>
      <c r="K1205" s="599"/>
      <c r="L1205" s="599"/>
      <c r="M1205" s="599"/>
      <c r="N1205" s="1357">
        <f>N1164</f>
        <v>2000</v>
      </c>
      <c r="O1205" s="1357"/>
      <c r="P1205" s="1358"/>
      <c r="Q1205" s="1359"/>
      <c r="R1205" s="600"/>
      <c r="S1205" s="600"/>
      <c r="T1205" s="600"/>
      <c r="U1205" s="600"/>
      <c r="V1205" s="600"/>
      <c r="W1205" s="600"/>
      <c r="X1205" s="600"/>
      <c r="Y1205" s="600"/>
      <c r="Z1205" s="600"/>
      <c r="AA1205" s="600"/>
      <c r="AB1205" s="600"/>
      <c r="AC1205" s="600"/>
      <c r="AD1205" s="601"/>
      <c r="AE1205" s="405">
        <f t="shared" si="18"/>
        <v>2000</v>
      </c>
    </row>
    <row r="1206" spans="3:31" ht="22" hidden="1" customHeight="1">
      <c r="C1206" s="1333" t="str">
        <f>T(ESTIMATE!B1270)</f>
        <v>CARPET/VINYL</v>
      </c>
      <c r="D1206" s="1333" t="e">
        <f>T(#REF!)</f>
        <v>#REF!</v>
      </c>
      <c r="E1206" s="1333" t="e">
        <f>T(#REF!)</f>
        <v>#REF!</v>
      </c>
      <c r="F1206" s="1333" t="e">
        <f>T(#REF!)</f>
        <v>#REF!</v>
      </c>
      <c r="G1206" s="1333" t="e">
        <f>T(#REF!)</f>
        <v>#REF!</v>
      </c>
      <c r="H1206" s="1333"/>
      <c r="I1206" s="1333"/>
      <c r="J1206" s="1333" t="e">
        <f>T(#REF!)</f>
        <v>#REF!</v>
      </c>
      <c r="K1206" s="1333" t="e">
        <f>T(#REF!)</f>
        <v>#REF!</v>
      </c>
      <c r="L1206" s="1333" t="e">
        <f>T(#REF!)</f>
        <v>#REF!</v>
      </c>
      <c r="M1206" s="1334" t="e">
        <f>T(#REF!)</f>
        <v>#REF!</v>
      </c>
      <c r="N1206" s="1331">
        <f>SUM(N1207:O1246)</f>
        <v>1000</v>
      </c>
      <c r="O1206" s="1332"/>
      <c r="P1206" s="1328"/>
      <c r="Q1206" s="1330"/>
      <c r="R1206" s="1328"/>
      <c r="S1206" s="1329"/>
      <c r="T1206" s="1329"/>
      <c r="U1206" s="1329"/>
      <c r="V1206" s="1329"/>
      <c r="W1206" s="1329"/>
      <c r="X1206" s="1329"/>
      <c r="Y1206" s="1329"/>
      <c r="Z1206" s="1329"/>
      <c r="AA1206" s="1329"/>
      <c r="AB1206" s="1329"/>
      <c r="AC1206" s="1329"/>
      <c r="AD1206" s="1329"/>
      <c r="AE1206" s="405">
        <f t="shared" si="18"/>
        <v>1000</v>
      </c>
    </row>
    <row r="1207" spans="3:31" ht="18" hidden="1" customHeight="1">
      <c r="C1207" s="1323" t="str">
        <f>T(ESTIMATE!B1271)</f>
        <v>Flooring bid/allowance</v>
      </c>
      <c r="D1207" s="1323" t="e">
        <f>T(#REF!)</f>
        <v>#REF!</v>
      </c>
      <c r="E1207" s="1323" t="e">
        <f>T(#REF!)</f>
        <v>#REF!</v>
      </c>
      <c r="F1207" s="1323" t="e">
        <f>T(#REF!)</f>
        <v>#REF!</v>
      </c>
      <c r="G1207" s="1323" t="e">
        <f>T(#REF!)</f>
        <v>#REF!</v>
      </c>
      <c r="H1207" s="1323"/>
      <c r="I1207" s="1323"/>
      <c r="J1207" s="1323" t="e">
        <f>T(#REF!)</f>
        <v>#REF!</v>
      </c>
      <c r="K1207" s="1323" t="e">
        <f>T(#REF!)</f>
        <v>#REF!</v>
      </c>
      <c r="L1207" s="1323" t="e">
        <f>T(#REF!)</f>
        <v>#REF!</v>
      </c>
      <c r="M1207" s="1323" t="e">
        <f>T(#REF!)</f>
        <v>#REF!</v>
      </c>
      <c r="N1207" s="1324">
        <f>ESTIMATE!R1271</f>
        <v>0</v>
      </c>
      <c r="O1207" s="1324"/>
      <c r="P1207" s="1324" t="str">
        <f>T(ESTIMATE!U1271)</f>
        <v>ls</v>
      </c>
      <c r="Q1207" s="1324"/>
      <c r="R1207" s="1322"/>
      <c r="S1207" s="1322"/>
      <c r="T1207" s="1322"/>
      <c r="U1207" s="1322"/>
      <c r="V1207" s="1322"/>
      <c r="W1207" s="1322"/>
      <c r="X1207" s="1322"/>
      <c r="Y1207" s="1322"/>
      <c r="Z1207" s="1322"/>
      <c r="AA1207" s="1322"/>
      <c r="AB1207" s="1322"/>
      <c r="AC1207" s="1322"/>
      <c r="AD1207" s="1322"/>
      <c r="AE1207" s="405">
        <f t="shared" si="18"/>
        <v>0</v>
      </c>
    </row>
    <row r="1208" spans="3:31" ht="18" hidden="1" customHeight="1">
      <c r="C1208" s="1323" t="str">
        <f>T(ESTIMATE!B1272)</f>
        <v>Carpeting</v>
      </c>
      <c r="D1208" s="1323" t="e">
        <f>T(#REF!)</f>
        <v>#REF!</v>
      </c>
      <c r="E1208" s="1323" t="e">
        <f>T(#REF!)</f>
        <v>#REF!</v>
      </c>
      <c r="F1208" s="1323" t="e">
        <f>T(#REF!)</f>
        <v>#REF!</v>
      </c>
      <c r="G1208" s="1323" t="e">
        <f>T(#REF!)</f>
        <v>#REF!</v>
      </c>
      <c r="H1208" s="1323"/>
      <c r="I1208" s="1323"/>
      <c r="J1208" s="1323" t="e">
        <f>T(#REF!)</f>
        <v>#REF!</v>
      </c>
      <c r="K1208" s="1323" t="e">
        <f>T(#REF!)</f>
        <v>#REF!</v>
      </c>
      <c r="L1208" s="1323" t="e">
        <f>T(#REF!)</f>
        <v>#REF!</v>
      </c>
      <c r="M1208" s="1323" t="e">
        <f>T(#REF!)</f>
        <v>#REF!</v>
      </c>
      <c r="N1208" s="1324">
        <f>ESTIMATE!R1272</f>
        <v>0</v>
      </c>
      <c r="O1208" s="1324"/>
      <c r="P1208" s="1324" t="str">
        <f>T(ESTIMATE!U1272)</f>
        <v/>
      </c>
      <c r="Q1208" s="1324"/>
      <c r="R1208" s="1322"/>
      <c r="S1208" s="1322"/>
      <c r="T1208" s="1322"/>
      <c r="U1208" s="1322"/>
      <c r="V1208" s="1322"/>
      <c r="W1208" s="1322"/>
      <c r="X1208" s="1322"/>
      <c r="Y1208" s="1322"/>
      <c r="Z1208" s="1322"/>
      <c r="AA1208" s="1322"/>
      <c r="AB1208" s="1322"/>
      <c r="AC1208" s="1322"/>
      <c r="AD1208" s="1322"/>
      <c r="AE1208" s="405">
        <f t="shared" si="18"/>
        <v>0</v>
      </c>
    </row>
    <row r="1209" spans="3:31" ht="18" hidden="1" customHeight="1">
      <c r="C1209" s="1323" t="str">
        <f>T(ESTIMATE!B1273)</f>
        <v>Carpet, economy grade</v>
      </c>
      <c r="D1209" s="1323" t="e">
        <f>T(#REF!)</f>
        <v>#REF!</v>
      </c>
      <c r="E1209" s="1323" t="e">
        <f>T(#REF!)</f>
        <v>#REF!</v>
      </c>
      <c r="F1209" s="1323" t="e">
        <f>T(#REF!)</f>
        <v>#REF!</v>
      </c>
      <c r="G1209" s="1323" t="e">
        <f>T(#REF!)</f>
        <v>#REF!</v>
      </c>
      <c r="H1209" s="1323"/>
      <c r="I1209" s="1323"/>
      <c r="J1209" s="1323" t="e">
        <f>T(#REF!)</f>
        <v>#REF!</v>
      </c>
      <c r="K1209" s="1323" t="e">
        <f>T(#REF!)</f>
        <v>#REF!</v>
      </c>
      <c r="L1209" s="1323" t="e">
        <f>T(#REF!)</f>
        <v>#REF!</v>
      </c>
      <c r="M1209" s="1323" t="e">
        <f>T(#REF!)</f>
        <v>#REF!</v>
      </c>
      <c r="N1209" s="1324">
        <f>ESTIMATE!R1273</f>
        <v>0</v>
      </c>
      <c r="O1209" s="1324"/>
      <c r="P1209" s="1324" t="str">
        <f>T(ESTIMATE!U1273)</f>
        <v>sf</v>
      </c>
      <c r="Q1209" s="1324"/>
      <c r="R1209" s="1322"/>
      <c r="S1209" s="1322"/>
      <c r="T1209" s="1322"/>
      <c r="U1209" s="1322"/>
      <c r="V1209" s="1322"/>
      <c r="W1209" s="1322"/>
      <c r="X1209" s="1322"/>
      <c r="Y1209" s="1322"/>
      <c r="Z1209" s="1322"/>
      <c r="AA1209" s="1322"/>
      <c r="AB1209" s="1322"/>
      <c r="AC1209" s="1322"/>
      <c r="AD1209" s="1322"/>
      <c r="AE1209" s="405">
        <f t="shared" si="18"/>
        <v>0</v>
      </c>
    </row>
    <row r="1210" spans="3:31" ht="18" hidden="1" customHeight="1">
      <c r="C1210" s="1323" t="str">
        <f>T(ESTIMATE!B1274)</f>
        <v>Carpet average grade</v>
      </c>
      <c r="D1210" s="1323" t="e">
        <f>T(#REF!)</f>
        <v>#REF!</v>
      </c>
      <c r="E1210" s="1323" t="e">
        <f>T(#REF!)</f>
        <v>#REF!</v>
      </c>
      <c r="F1210" s="1323" t="e">
        <f>T(#REF!)</f>
        <v>#REF!</v>
      </c>
      <c r="G1210" s="1323" t="e">
        <f>T(#REF!)</f>
        <v>#REF!</v>
      </c>
      <c r="H1210" s="1323"/>
      <c r="I1210" s="1323"/>
      <c r="J1210" s="1323" t="e">
        <f>T(#REF!)</f>
        <v>#REF!</v>
      </c>
      <c r="K1210" s="1323" t="e">
        <f>T(#REF!)</f>
        <v>#REF!</v>
      </c>
      <c r="L1210" s="1323" t="e">
        <f>T(#REF!)</f>
        <v>#REF!</v>
      </c>
      <c r="M1210" s="1323" t="e">
        <f>T(#REF!)</f>
        <v>#REF!</v>
      </c>
      <c r="N1210" s="1324">
        <f>ESTIMATE!R1274</f>
        <v>1000</v>
      </c>
      <c r="O1210" s="1324"/>
      <c r="P1210" s="1324" t="str">
        <f>T(ESTIMATE!U1274)</f>
        <v>sf</v>
      </c>
      <c r="Q1210" s="1324"/>
      <c r="R1210" s="1322"/>
      <c r="S1210" s="1322"/>
      <c r="T1210" s="1322"/>
      <c r="U1210" s="1322"/>
      <c r="V1210" s="1322"/>
      <c r="W1210" s="1322"/>
      <c r="X1210" s="1322"/>
      <c r="Y1210" s="1322"/>
      <c r="Z1210" s="1322"/>
      <c r="AA1210" s="1322"/>
      <c r="AB1210" s="1322"/>
      <c r="AC1210" s="1322"/>
      <c r="AD1210" s="1322"/>
      <c r="AE1210" s="405">
        <f t="shared" si="18"/>
        <v>1000</v>
      </c>
    </row>
    <row r="1211" spans="3:31" ht="18" hidden="1" customHeight="1">
      <c r="C1211" s="1323" t="str">
        <f>T(ESTIMATE!B1275)</f>
        <v>Carpet, premium grade</v>
      </c>
      <c r="D1211" s="1323" t="e">
        <f>T(#REF!)</f>
        <v>#REF!</v>
      </c>
      <c r="E1211" s="1323" t="e">
        <f>T(#REF!)</f>
        <v>#REF!</v>
      </c>
      <c r="F1211" s="1323" t="e">
        <f>T(#REF!)</f>
        <v>#REF!</v>
      </c>
      <c r="G1211" s="1323" t="e">
        <f>T(#REF!)</f>
        <v>#REF!</v>
      </c>
      <c r="H1211" s="1323"/>
      <c r="I1211" s="1323"/>
      <c r="J1211" s="1323" t="e">
        <f>T(#REF!)</f>
        <v>#REF!</v>
      </c>
      <c r="K1211" s="1323" t="e">
        <f>T(#REF!)</f>
        <v>#REF!</v>
      </c>
      <c r="L1211" s="1323" t="e">
        <f>T(#REF!)</f>
        <v>#REF!</v>
      </c>
      <c r="M1211" s="1323" t="e">
        <f>T(#REF!)</f>
        <v>#REF!</v>
      </c>
      <c r="N1211" s="1324">
        <f>ESTIMATE!R1275</f>
        <v>0</v>
      </c>
      <c r="O1211" s="1324"/>
      <c r="P1211" s="1324" t="str">
        <f>T(ESTIMATE!U1275)</f>
        <v>sf</v>
      </c>
      <c r="Q1211" s="1324"/>
      <c r="R1211" s="1322"/>
      <c r="S1211" s="1322"/>
      <c r="T1211" s="1322"/>
      <c r="U1211" s="1322"/>
      <c r="V1211" s="1322"/>
      <c r="W1211" s="1322"/>
      <c r="X1211" s="1322"/>
      <c r="Y1211" s="1322"/>
      <c r="Z1211" s="1322"/>
      <c r="AA1211" s="1322"/>
      <c r="AB1211" s="1322"/>
      <c r="AC1211" s="1322"/>
      <c r="AD1211" s="1322"/>
      <c r="AE1211" s="405">
        <f t="shared" si="18"/>
        <v>0</v>
      </c>
    </row>
    <row r="1212" spans="3:31" ht="18" hidden="1" customHeight="1">
      <c r="C1212" s="1323" t="str">
        <f>T(ESTIMATE!B1276)</f>
        <v/>
      </c>
      <c r="D1212" s="1323" t="e">
        <f>T(#REF!)</f>
        <v>#REF!</v>
      </c>
      <c r="E1212" s="1323" t="e">
        <f>T(#REF!)</f>
        <v>#REF!</v>
      </c>
      <c r="F1212" s="1323" t="e">
        <f>T(#REF!)</f>
        <v>#REF!</v>
      </c>
      <c r="G1212" s="1323" t="e">
        <f>T(#REF!)</f>
        <v>#REF!</v>
      </c>
      <c r="H1212" s="1323"/>
      <c r="I1212" s="1323"/>
      <c r="J1212" s="1323" t="e">
        <f>T(#REF!)</f>
        <v>#REF!</v>
      </c>
      <c r="K1212" s="1323" t="e">
        <f>T(#REF!)</f>
        <v>#REF!</v>
      </c>
      <c r="L1212" s="1323" t="e">
        <f>T(#REF!)</f>
        <v>#REF!</v>
      </c>
      <c r="M1212" s="1323" t="e">
        <f>T(#REF!)</f>
        <v>#REF!</v>
      </c>
      <c r="N1212" s="1324">
        <f>ESTIMATE!R1276</f>
        <v>0</v>
      </c>
      <c r="O1212" s="1324"/>
      <c r="P1212" s="1324" t="str">
        <f>T(ESTIMATE!U1276)</f>
        <v/>
      </c>
      <c r="Q1212" s="1324"/>
      <c r="R1212" s="1322"/>
      <c r="S1212" s="1322"/>
      <c r="T1212" s="1322"/>
      <c r="U1212" s="1322"/>
      <c r="V1212" s="1322"/>
      <c r="W1212" s="1322"/>
      <c r="X1212" s="1322"/>
      <c r="Y1212" s="1322"/>
      <c r="Z1212" s="1322"/>
      <c r="AA1212" s="1322"/>
      <c r="AB1212" s="1322"/>
      <c r="AC1212" s="1322"/>
      <c r="AD1212" s="1322"/>
      <c r="AE1212" s="405">
        <f t="shared" si="18"/>
        <v>0</v>
      </c>
    </row>
    <row r="1213" spans="3:31" ht="18" hidden="1" customHeight="1">
      <c r="C1213" s="1323" t="str">
        <f>T(ESTIMATE!B1277)</f>
        <v/>
      </c>
      <c r="D1213" s="1323" t="e">
        <f>T(#REF!)</f>
        <v>#REF!</v>
      </c>
      <c r="E1213" s="1323" t="e">
        <f>T(#REF!)</f>
        <v>#REF!</v>
      </c>
      <c r="F1213" s="1323" t="e">
        <f>T(#REF!)</f>
        <v>#REF!</v>
      </c>
      <c r="G1213" s="1323" t="e">
        <f>T(#REF!)</f>
        <v>#REF!</v>
      </c>
      <c r="H1213" s="1323"/>
      <c r="I1213" s="1323"/>
      <c r="J1213" s="1323" t="e">
        <f>T(#REF!)</f>
        <v>#REF!</v>
      </c>
      <c r="K1213" s="1323" t="e">
        <f>T(#REF!)</f>
        <v>#REF!</v>
      </c>
      <c r="L1213" s="1323" t="e">
        <f>T(#REF!)</f>
        <v>#REF!</v>
      </c>
      <c r="M1213" s="1323" t="e">
        <f>T(#REF!)</f>
        <v>#REF!</v>
      </c>
      <c r="N1213" s="1324">
        <f>ESTIMATE!R1277</f>
        <v>0</v>
      </c>
      <c r="O1213" s="1324"/>
      <c r="P1213" s="1324" t="str">
        <f>T(ESTIMATE!U1277)</f>
        <v/>
      </c>
      <c r="Q1213" s="1324"/>
      <c r="R1213" s="1322"/>
      <c r="S1213" s="1322"/>
      <c r="T1213" s="1322"/>
      <c r="U1213" s="1322"/>
      <c r="V1213" s="1322"/>
      <c r="W1213" s="1322"/>
      <c r="X1213" s="1322"/>
      <c r="Y1213" s="1322"/>
      <c r="Z1213" s="1322"/>
      <c r="AA1213" s="1322"/>
      <c r="AB1213" s="1322"/>
      <c r="AC1213" s="1322"/>
      <c r="AD1213" s="1322"/>
      <c r="AE1213" s="405">
        <f t="shared" si="18"/>
        <v>0</v>
      </c>
    </row>
    <row r="1214" spans="3:31" ht="18" hidden="1" customHeight="1">
      <c r="C1214" s="1323" t="str">
        <f>T(ESTIMATE!B1278)</f>
        <v>Sheet Vinyl</v>
      </c>
      <c r="D1214" s="1323" t="e">
        <f>T(#REF!)</f>
        <v>#REF!</v>
      </c>
      <c r="E1214" s="1323" t="e">
        <f>T(#REF!)</f>
        <v>#REF!</v>
      </c>
      <c r="F1214" s="1323" t="e">
        <f>T(#REF!)</f>
        <v>#REF!</v>
      </c>
      <c r="G1214" s="1323" t="e">
        <f>T(#REF!)</f>
        <v>#REF!</v>
      </c>
      <c r="H1214" s="1323"/>
      <c r="I1214" s="1323"/>
      <c r="J1214" s="1323" t="e">
        <f>T(#REF!)</f>
        <v>#REF!</v>
      </c>
      <c r="K1214" s="1323" t="e">
        <f>T(#REF!)</f>
        <v>#REF!</v>
      </c>
      <c r="L1214" s="1323" t="e">
        <f>T(#REF!)</f>
        <v>#REF!</v>
      </c>
      <c r="M1214" s="1323" t="e">
        <f>T(#REF!)</f>
        <v>#REF!</v>
      </c>
      <c r="N1214" s="1324">
        <f>ESTIMATE!R1278</f>
        <v>0</v>
      </c>
      <c r="O1214" s="1324"/>
      <c r="P1214" s="1324" t="str">
        <f>T(ESTIMATE!U1278)</f>
        <v/>
      </c>
      <c r="Q1214" s="1324"/>
      <c r="R1214" s="1322"/>
      <c r="S1214" s="1322"/>
      <c r="T1214" s="1322"/>
      <c r="U1214" s="1322"/>
      <c r="V1214" s="1322"/>
      <c r="W1214" s="1322"/>
      <c r="X1214" s="1322"/>
      <c r="Y1214" s="1322"/>
      <c r="Z1214" s="1322"/>
      <c r="AA1214" s="1322"/>
      <c r="AB1214" s="1322"/>
      <c r="AC1214" s="1322"/>
      <c r="AD1214" s="1322"/>
      <c r="AE1214" s="405">
        <f t="shared" si="18"/>
        <v>0</v>
      </c>
    </row>
    <row r="1215" spans="3:31" ht="18" hidden="1" customHeight="1">
      <c r="C1215" s="1323" t="str">
        <f>T(ESTIMATE!B1279)</f>
        <v>Sheet vinyl, economy grade</v>
      </c>
      <c r="D1215" s="1323" t="e">
        <f>T(#REF!)</f>
        <v>#REF!</v>
      </c>
      <c r="E1215" s="1323" t="e">
        <f>T(#REF!)</f>
        <v>#REF!</v>
      </c>
      <c r="F1215" s="1323" t="e">
        <f>T(#REF!)</f>
        <v>#REF!</v>
      </c>
      <c r="G1215" s="1323" t="e">
        <f>T(#REF!)</f>
        <v>#REF!</v>
      </c>
      <c r="H1215" s="1323"/>
      <c r="I1215" s="1323"/>
      <c r="J1215" s="1323" t="e">
        <f>T(#REF!)</f>
        <v>#REF!</v>
      </c>
      <c r="K1215" s="1323" t="e">
        <f>T(#REF!)</f>
        <v>#REF!</v>
      </c>
      <c r="L1215" s="1323" t="e">
        <f>T(#REF!)</f>
        <v>#REF!</v>
      </c>
      <c r="M1215" s="1323" t="e">
        <f>T(#REF!)</f>
        <v>#REF!</v>
      </c>
      <c r="N1215" s="1324">
        <f>ESTIMATE!R1279</f>
        <v>0</v>
      </c>
      <c r="O1215" s="1324"/>
      <c r="P1215" s="1324" t="str">
        <f>T(ESTIMATE!U1279)</f>
        <v>sf</v>
      </c>
      <c r="Q1215" s="1324"/>
      <c r="R1215" s="1322"/>
      <c r="S1215" s="1322"/>
      <c r="T1215" s="1322"/>
      <c r="U1215" s="1322"/>
      <c r="V1215" s="1322"/>
      <c r="W1215" s="1322"/>
      <c r="X1215" s="1322"/>
      <c r="Y1215" s="1322"/>
      <c r="Z1215" s="1322"/>
      <c r="AA1215" s="1322"/>
      <c r="AB1215" s="1322"/>
      <c r="AC1215" s="1322"/>
      <c r="AD1215" s="1322"/>
      <c r="AE1215" s="405">
        <f t="shared" si="18"/>
        <v>0</v>
      </c>
    </row>
    <row r="1216" spans="3:31" ht="18" hidden="1" customHeight="1">
      <c r="C1216" s="1323" t="str">
        <f>T(ESTIMATE!B1280)</f>
        <v>Sheet vinyl, average grade</v>
      </c>
      <c r="D1216" s="1323" t="e">
        <f>T(#REF!)</f>
        <v>#REF!</v>
      </c>
      <c r="E1216" s="1323" t="e">
        <f>T(#REF!)</f>
        <v>#REF!</v>
      </c>
      <c r="F1216" s="1323" t="e">
        <f>T(#REF!)</f>
        <v>#REF!</v>
      </c>
      <c r="G1216" s="1323" t="e">
        <f>T(#REF!)</f>
        <v>#REF!</v>
      </c>
      <c r="H1216" s="1323"/>
      <c r="I1216" s="1323"/>
      <c r="J1216" s="1323" t="e">
        <f>T(#REF!)</f>
        <v>#REF!</v>
      </c>
      <c r="K1216" s="1323" t="e">
        <f>T(#REF!)</f>
        <v>#REF!</v>
      </c>
      <c r="L1216" s="1323" t="e">
        <f>T(#REF!)</f>
        <v>#REF!</v>
      </c>
      <c r="M1216" s="1323" t="e">
        <f>T(#REF!)</f>
        <v>#REF!</v>
      </c>
      <c r="N1216" s="1324">
        <f>ESTIMATE!R1280</f>
        <v>0</v>
      </c>
      <c r="O1216" s="1324"/>
      <c r="P1216" s="1324" t="str">
        <f>T(ESTIMATE!U1280)</f>
        <v>sf</v>
      </c>
      <c r="Q1216" s="1324"/>
      <c r="R1216" s="1322"/>
      <c r="S1216" s="1322"/>
      <c r="T1216" s="1322"/>
      <c r="U1216" s="1322"/>
      <c r="V1216" s="1322"/>
      <c r="W1216" s="1322"/>
      <c r="X1216" s="1322"/>
      <c r="Y1216" s="1322"/>
      <c r="Z1216" s="1322"/>
      <c r="AA1216" s="1322"/>
      <c r="AB1216" s="1322"/>
      <c r="AC1216" s="1322"/>
      <c r="AD1216" s="1322"/>
      <c r="AE1216" s="405">
        <f t="shared" si="18"/>
        <v>0</v>
      </c>
    </row>
    <row r="1217" spans="3:31" ht="18" hidden="1" customHeight="1">
      <c r="C1217" s="1323" t="str">
        <f>T(ESTIMATE!B1281)</f>
        <v>Sheet vinyl, premium grade</v>
      </c>
      <c r="D1217" s="1323" t="e">
        <f>T(#REF!)</f>
        <v>#REF!</v>
      </c>
      <c r="E1217" s="1323" t="e">
        <f>T(#REF!)</f>
        <v>#REF!</v>
      </c>
      <c r="F1217" s="1323" t="e">
        <f>T(#REF!)</f>
        <v>#REF!</v>
      </c>
      <c r="G1217" s="1323" t="e">
        <f>T(#REF!)</f>
        <v>#REF!</v>
      </c>
      <c r="H1217" s="1323"/>
      <c r="I1217" s="1323"/>
      <c r="J1217" s="1323" t="e">
        <f>T(#REF!)</f>
        <v>#REF!</v>
      </c>
      <c r="K1217" s="1323" t="e">
        <f>T(#REF!)</f>
        <v>#REF!</v>
      </c>
      <c r="L1217" s="1323" t="e">
        <f>T(#REF!)</f>
        <v>#REF!</v>
      </c>
      <c r="M1217" s="1323" t="e">
        <f>T(#REF!)</f>
        <v>#REF!</v>
      </c>
      <c r="N1217" s="1324">
        <f>ESTIMATE!R1281</f>
        <v>0</v>
      </c>
      <c r="O1217" s="1324"/>
      <c r="P1217" s="1324" t="str">
        <f>T(ESTIMATE!U1281)</f>
        <v>sf</v>
      </c>
      <c r="Q1217" s="1324"/>
      <c r="R1217" s="1322"/>
      <c r="S1217" s="1322"/>
      <c r="T1217" s="1322"/>
      <c r="U1217" s="1322"/>
      <c r="V1217" s="1322"/>
      <c r="W1217" s="1322"/>
      <c r="X1217" s="1322"/>
      <c r="Y1217" s="1322"/>
      <c r="Z1217" s="1322"/>
      <c r="AA1217" s="1322"/>
      <c r="AB1217" s="1322"/>
      <c r="AC1217" s="1322"/>
      <c r="AD1217" s="1322"/>
      <c r="AE1217" s="405">
        <f t="shared" si="18"/>
        <v>0</v>
      </c>
    </row>
    <row r="1218" spans="3:31" ht="18" hidden="1" customHeight="1">
      <c r="C1218" s="1323" t="str">
        <f>T(ESTIMATE!B1282)</f>
        <v/>
      </c>
      <c r="D1218" s="1323" t="e">
        <f>T(#REF!)</f>
        <v>#REF!</v>
      </c>
      <c r="E1218" s="1323" t="e">
        <f>T(#REF!)</f>
        <v>#REF!</v>
      </c>
      <c r="F1218" s="1323" t="e">
        <f>T(#REF!)</f>
        <v>#REF!</v>
      </c>
      <c r="G1218" s="1323" t="e">
        <f>T(#REF!)</f>
        <v>#REF!</v>
      </c>
      <c r="H1218" s="1323"/>
      <c r="I1218" s="1323"/>
      <c r="J1218" s="1323" t="e">
        <f>T(#REF!)</f>
        <v>#REF!</v>
      </c>
      <c r="K1218" s="1323" t="e">
        <f>T(#REF!)</f>
        <v>#REF!</v>
      </c>
      <c r="L1218" s="1323" t="e">
        <f>T(#REF!)</f>
        <v>#REF!</v>
      </c>
      <c r="M1218" s="1323" t="e">
        <f>T(#REF!)</f>
        <v>#REF!</v>
      </c>
      <c r="N1218" s="1324">
        <f>ESTIMATE!R1282</f>
        <v>0</v>
      </c>
      <c r="O1218" s="1324"/>
      <c r="P1218" s="1324" t="str">
        <f>T(ESTIMATE!U1282)</f>
        <v/>
      </c>
      <c r="Q1218" s="1324"/>
      <c r="R1218" s="1322"/>
      <c r="S1218" s="1322"/>
      <c r="T1218" s="1322"/>
      <c r="U1218" s="1322"/>
      <c r="V1218" s="1322"/>
      <c r="W1218" s="1322"/>
      <c r="X1218" s="1322"/>
      <c r="Y1218" s="1322"/>
      <c r="Z1218" s="1322"/>
      <c r="AA1218" s="1322"/>
      <c r="AB1218" s="1322"/>
      <c r="AC1218" s="1322"/>
      <c r="AD1218" s="1322"/>
      <c r="AE1218" s="405">
        <f t="shared" si="18"/>
        <v>0</v>
      </c>
    </row>
    <row r="1219" spans="3:31" ht="18" hidden="1" customHeight="1">
      <c r="C1219" s="1323" t="str">
        <f>T(ESTIMATE!B1283)</f>
        <v/>
      </c>
      <c r="D1219" s="1323" t="e">
        <f>T(#REF!)</f>
        <v>#REF!</v>
      </c>
      <c r="E1219" s="1323" t="e">
        <f>T(#REF!)</f>
        <v>#REF!</v>
      </c>
      <c r="F1219" s="1323" t="e">
        <f>T(#REF!)</f>
        <v>#REF!</v>
      </c>
      <c r="G1219" s="1323" t="e">
        <f>T(#REF!)</f>
        <v>#REF!</v>
      </c>
      <c r="H1219" s="1323"/>
      <c r="I1219" s="1323"/>
      <c r="J1219" s="1323" t="e">
        <f>T(#REF!)</f>
        <v>#REF!</v>
      </c>
      <c r="K1219" s="1323" t="e">
        <f>T(#REF!)</f>
        <v>#REF!</v>
      </c>
      <c r="L1219" s="1323" t="e">
        <f>T(#REF!)</f>
        <v>#REF!</v>
      </c>
      <c r="M1219" s="1323" t="e">
        <f>T(#REF!)</f>
        <v>#REF!</v>
      </c>
      <c r="N1219" s="1324">
        <f>ESTIMATE!R1283</f>
        <v>0</v>
      </c>
      <c r="O1219" s="1324"/>
      <c r="P1219" s="1324" t="str">
        <f>T(ESTIMATE!U1283)</f>
        <v/>
      </c>
      <c r="Q1219" s="1324"/>
      <c r="R1219" s="1322"/>
      <c r="S1219" s="1322"/>
      <c r="T1219" s="1322"/>
      <c r="U1219" s="1322"/>
      <c r="V1219" s="1322"/>
      <c r="W1219" s="1322"/>
      <c r="X1219" s="1322"/>
      <c r="Y1219" s="1322"/>
      <c r="Z1219" s="1322"/>
      <c r="AA1219" s="1322"/>
      <c r="AB1219" s="1322"/>
      <c r="AC1219" s="1322"/>
      <c r="AD1219" s="1322"/>
      <c r="AE1219" s="405">
        <f t="shared" si="18"/>
        <v>0</v>
      </c>
    </row>
    <row r="1220" spans="3:31" ht="18" hidden="1" customHeight="1">
      <c r="C1220" s="1323" t="str">
        <f>T(ESTIMATE!B1284)</f>
        <v>Vinyl Tile</v>
      </c>
      <c r="D1220" s="1323" t="e">
        <f>T(#REF!)</f>
        <v>#REF!</v>
      </c>
      <c r="E1220" s="1323" t="e">
        <f>T(#REF!)</f>
        <v>#REF!</v>
      </c>
      <c r="F1220" s="1323" t="e">
        <f>T(#REF!)</f>
        <v>#REF!</v>
      </c>
      <c r="G1220" s="1323" t="e">
        <f>T(#REF!)</f>
        <v>#REF!</v>
      </c>
      <c r="H1220" s="1323"/>
      <c r="I1220" s="1323"/>
      <c r="J1220" s="1323" t="e">
        <f>T(#REF!)</f>
        <v>#REF!</v>
      </c>
      <c r="K1220" s="1323" t="e">
        <f>T(#REF!)</f>
        <v>#REF!</v>
      </c>
      <c r="L1220" s="1323" t="e">
        <f>T(#REF!)</f>
        <v>#REF!</v>
      </c>
      <c r="M1220" s="1323" t="e">
        <f>T(#REF!)</f>
        <v>#REF!</v>
      </c>
      <c r="N1220" s="1324">
        <f>ESTIMATE!R1284</f>
        <v>0</v>
      </c>
      <c r="O1220" s="1324"/>
      <c r="P1220" s="1324" t="str">
        <f>T(ESTIMATE!U1284)</f>
        <v/>
      </c>
      <c r="Q1220" s="1324"/>
      <c r="R1220" s="1322"/>
      <c r="S1220" s="1322"/>
      <c r="T1220" s="1322"/>
      <c r="U1220" s="1322"/>
      <c r="V1220" s="1322"/>
      <c r="W1220" s="1322"/>
      <c r="X1220" s="1322"/>
      <c r="Y1220" s="1322"/>
      <c r="Z1220" s="1322"/>
      <c r="AA1220" s="1322"/>
      <c r="AB1220" s="1322"/>
      <c r="AC1220" s="1322"/>
      <c r="AD1220" s="1322"/>
      <c r="AE1220" s="405">
        <f t="shared" si="18"/>
        <v>0</v>
      </c>
    </row>
    <row r="1221" spans="3:31" ht="18" hidden="1" customHeight="1">
      <c r="C1221" s="1323" t="str">
        <f>T(ESTIMATE!B1285)</f>
        <v>Vinyl tile, economy grade</v>
      </c>
      <c r="D1221" s="1323" t="e">
        <f>T(#REF!)</f>
        <v>#REF!</v>
      </c>
      <c r="E1221" s="1323" t="e">
        <f>T(#REF!)</f>
        <v>#REF!</v>
      </c>
      <c r="F1221" s="1323" t="e">
        <f>T(#REF!)</f>
        <v>#REF!</v>
      </c>
      <c r="G1221" s="1323" t="e">
        <f>T(#REF!)</f>
        <v>#REF!</v>
      </c>
      <c r="H1221" s="1323"/>
      <c r="I1221" s="1323"/>
      <c r="J1221" s="1323" t="e">
        <f>T(#REF!)</f>
        <v>#REF!</v>
      </c>
      <c r="K1221" s="1323" t="e">
        <f>T(#REF!)</f>
        <v>#REF!</v>
      </c>
      <c r="L1221" s="1323" t="e">
        <f>T(#REF!)</f>
        <v>#REF!</v>
      </c>
      <c r="M1221" s="1323" t="e">
        <f>T(#REF!)</f>
        <v>#REF!</v>
      </c>
      <c r="N1221" s="1324">
        <f>ESTIMATE!R1285</f>
        <v>0</v>
      </c>
      <c r="O1221" s="1324"/>
      <c r="P1221" s="1324" t="str">
        <f>T(ESTIMATE!U1285)</f>
        <v>sf</v>
      </c>
      <c r="Q1221" s="1324"/>
      <c r="R1221" s="1322"/>
      <c r="S1221" s="1322"/>
      <c r="T1221" s="1322"/>
      <c r="U1221" s="1322"/>
      <c r="V1221" s="1322"/>
      <c r="W1221" s="1322"/>
      <c r="X1221" s="1322"/>
      <c r="Y1221" s="1322"/>
      <c r="Z1221" s="1322"/>
      <c r="AA1221" s="1322"/>
      <c r="AB1221" s="1322"/>
      <c r="AC1221" s="1322"/>
      <c r="AD1221" s="1322"/>
      <c r="AE1221" s="405">
        <f t="shared" si="18"/>
        <v>0</v>
      </c>
    </row>
    <row r="1222" spans="3:31" ht="18" hidden="1" customHeight="1">
      <c r="C1222" s="1323" t="str">
        <f>T(ESTIMATE!B1286)</f>
        <v>Vinyl tile, average grade</v>
      </c>
      <c r="D1222" s="1323" t="e">
        <f>T(#REF!)</f>
        <v>#REF!</v>
      </c>
      <c r="E1222" s="1323" t="e">
        <f>T(#REF!)</f>
        <v>#REF!</v>
      </c>
      <c r="F1222" s="1323" t="e">
        <f>T(#REF!)</f>
        <v>#REF!</v>
      </c>
      <c r="G1222" s="1323" t="e">
        <f>T(#REF!)</f>
        <v>#REF!</v>
      </c>
      <c r="H1222" s="1323"/>
      <c r="I1222" s="1323"/>
      <c r="J1222" s="1323" t="e">
        <f>T(#REF!)</f>
        <v>#REF!</v>
      </c>
      <c r="K1222" s="1323" t="e">
        <f>T(#REF!)</f>
        <v>#REF!</v>
      </c>
      <c r="L1222" s="1323" t="e">
        <f>T(#REF!)</f>
        <v>#REF!</v>
      </c>
      <c r="M1222" s="1323" t="e">
        <f>T(#REF!)</f>
        <v>#REF!</v>
      </c>
      <c r="N1222" s="1324">
        <f>ESTIMATE!R1286</f>
        <v>0</v>
      </c>
      <c r="O1222" s="1324"/>
      <c r="P1222" s="1324" t="str">
        <f>T(ESTIMATE!U1286)</f>
        <v>sf</v>
      </c>
      <c r="Q1222" s="1324"/>
      <c r="R1222" s="1322"/>
      <c r="S1222" s="1322"/>
      <c r="T1222" s="1322"/>
      <c r="U1222" s="1322"/>
      <c r="V1222" s="1322"/>
      <c r="W1222" s="1322"/>
      <c r="X1222" s="1322"/>
      <c r="Y1222" s="1322"/>
      <c r="Z1222" s="1322"/>
      <c r="AA1222" s="1322"/>
      <c r="AB1222" s="1322"/>
      <c r="AC1222" s="1322"/>
      <c r="AD1222" s="1322"/>
      <c r="AE1222" s="405">
        <f t="shared" si="18"/>
        <v>0</v>
      </c>
    </row>
    <row r="1223" spans="3:31" ht="18" hidden="1" customHeight="1">
      <c r="C1223" s="1323" t="str">
        <f>T(ESTIMATE!B1287)</f>
        <v>Vinyl tile, premium grade</v>
      </c>
      <c r="D1223" s="1323" t="e">
        <f>T(#REF!)</f>
        <v>#REF!</v>
      </c>
      <c r="E1223" s="1323" t="e">
        <f>T(#REF!)</f>
        <v>#REF!</v>
      </c>
      <c r="F1223" s="1323" t="e">
        <f>T(#REF!)</f>
        <v>#REF!</v>
      </c>
      <c r="G1223" s="1323" t="e">
        <f>T(#REF!)</f>
        <v>#REF!</v>
      </c>
      <c r="H1223" s="1323"/>
      <c r="I1223" s="1323"/>
      <c r="J1223" s="1323" t="e">
        <f>T(#REF!)</f>
        <v>#REF!</v>
      </c>
      <c r="K1223" s="1323" t="e">
        <f>T(#REF!)</f>
        <v>#REF!</v>
      </c>
      <c r="L1223" s="1323" t="e">
        <f>T(#REF!)</f>
        <v>#REF!</v>
      </c>
      <c r="M1223" s="1323" t="e">
        <f>T(#REF!)</f>
        <v>#REF!</v>
      </c>
      <c r="N1223" s="1324">
        <f>ESTIMATE!R1287</f>
        <v>0</v>
      </c>
      <c r="O1223" s="1324"/>
      <c r="P1223" s="1324" t="str">
        <f>T(ESTIMATE!U1287)</f>
        <v>sf</v>
      </c>
      <c r="Q1223" s="1324"/>
      <c r="R1223" s="1322"/>
      <c r="S1223" s="1322"/>
      <c r="T1223" s="1322"/>
      <c r="U1223" s="1322"/>
      <c r="V1223" s="1322"/>
      <c r="W1223" s="1322"/>
      <c r="X1223" s="1322"/>
      <c r="Y1223" s="1322"/>
      <c r="Z1223" s="1322"/>
      <c r="AA1223" s="1322"/>
      <c r="AB1223" s="1322"/>
      <c r="AC1223" s="1322"/>
      <c r="AD1223" s="1322"/>
      <c r="AE1223" s="405">
        <f t="shared" si="18"/>
        <v>0</v>
      </c>
    </row>
    <row r="1224" spans="3:31" ht="18" hidden="1" customHeight="1">
      <c r="C1224" s="1323" t="str">
        <f>T(ESTIMATE!B1288)</f>
        <v>Clean and wax vinyl</v>
      </c>
      <c r="D1224" s="1323" t="e">
        <f>T(#REF!)</f>
        <v>#REF!</v>
      </c>
      <c r="E1224" s="1323" t="e">
        <f>T(#REF!)</f>
        <v>#REF!</v>
      </c>
      <c r="F1224" s="1323" t="e">
        <f>T(#REF!)</f>
        <v>#REF!</v>
      </c>
      <c r="G1224" s="1323" t="e">
        <f>T(#REF!)</f>
        <v>#REF!</v>
      </c>
      <c r="H1224" s="1323"/>
      <c r="I1224" s="1323"/>
      <c r="J1224" s="1323" t="e">
        <f>T(#REF!)</f>
        <v>#REF!</v>
      </c>
      <c r="K1224" s="1323" t="e">
        <f>T(#REF!)</f>
        <v>#REF!</v>
      </c>
      <c r="L1224" s="1323" t="e">
        <f>T(#REF!)</f>
        <v>#REF!</v>
      </c>
      <c r="M1224" s="1323" t="e">
        <f>T(#REF!)</f>
        <v>#REF!</v>
      </c>
      <c r="N1224" s="1324">
        <f>ESTIMATE!R1288</f>
        <v>0</v>
      </c>
      <c r="O1224" s="1324"/>
      <c r="P1224" s="1324" t="str">
        <f>T(ESTIMATE!U1288)</f>
        <v>sf</v>
      </c>
      <c r="Q1224" s="1324"/>
      <c r="R1224" s="1322"/>
      <c r="S1224" s="1322"/>
      <c r="T1224" s="1322"/>
      <c r="U1224" s="1322"/>
      <c r="V1224" s="1322"/>
      <c r="W1224" s="1322"/>
      <c r="X1224" s="1322"/>
      <c r="Y1224" s="1322"/>
      <c r="Z1224" s="1322"/>
      <c r="AA1224" s="1322"/>
      <c r="AB1224" s="1322"/>
      <c r="AC1224" s="1322"/>
      <c r="AD1224" s="1322"/>
      <c r="AE1224" s="405">
        <f t="shared" si="18"/>
        <v>0</v>
      </c>
    </row>
    <row r="1225" spans="3:31" ht="18" hidden="1" customHeight="1">
      <c r="C1225" s="1323" t="str">
        <f>T(ESTIMATE!B1289)</f>
        <v/>
      </c>
      <c r="D1225" s="1323" t="e">
        <f>T(#REF!)</f>
        <v>#REF!</v>
      </c>
      <c r="E1225" s="1323" t="e">
        <f>T(#REF!)</f>
        <v>#REF!</v>
      </c>
      <c r="F1225" s="1323" t="e">
        <f>T(#REF!)</f>
        <v>#REF!</v>
      </c>
      <c r="G1225" s="1323" t="e">
        <f>T(#REF!)</f>
        <v>#REF!</v>
      </c>
      <c r="H1225" s="1323"/>
      <c r="I1225" s="1323"/>
      <c r="J1225" s="1323" t="e">
        <f>T(#REF!)</f>
        <v>#REF!</v>
      </c>
      <c r="K1225" s="1323" t="e">
        <f>T(#REF!)</f>
        <v>#REF!</v>
      </c>
      <c r="L1225" s="1323" t="e">
        <f>T(#REF!)</f>
        <v>#REF!</v>
      </c>
      <c r="M1225" s="1323" t="e">
        <f>T(#REF!)</f>
        <v>#REF!</v>
      </c>
      <c r="N1225" s="1324">
        <f>ESTIMATE!R1289</f>
        <v>0</v>
      </c>
      <c r="O1225" s="1324"/>
      <c r="P1225" s="1324" t="str">
        <f>T(ESTIMATE!U1289)</f>
        <v/>
      </c>
      <c r="Q1225" s="1324"/>
      <c r="R1225" s="1322"/>
      <c r="S1225" s="1322"/>
      <c r="T1225" s="1322"/>
      <c r="U1225" s="1322"/>
      <c r="V1225" s="1322"/>
      <c r="W1225" s="1322"/>
      <c r="X1225" s="1322"/>
      <c r="Y1225" s="1322"/>
      <c r="Z1225" s="1322"/>
      <c r="AA1225" s="1322"/>
      <c r="AB1225" s="1322"/>
      <c r="AC1225" s="1322"/>
      <c r="AD1225" s="1322"/>
      <c r="AE1225" s="405">
        <f t="shared" si="18"/>
        <v>0</v>
      </c>
    </row>
    <row r="1226" spans="3:31" ht="18" hidden="1" customHeight="1">
      <c r="C1226" s="1323" t="str">
        <f>T(ESTIMATE!B1290)</f>
        <v/>
      </c>
      <c r="D1226" s="1323" t="e">
        <f>T(#REF!)</f>
        <v>#REF!</v>
      </c>
      <c r="E1226" s="1323" t="e">
        <f>T(#REF!)</f>
        <v>#REF!</v>
      </c>
      <c r="F1226" s="1323" t="e">
        <f>T(#REF!)</f>
        <v>#REF!</v>
      </c>
      <c r="G1226" s="1323" t="e">
        <f>T(#REF!)</f>
        <v>#REF!</v>
      </c>
      <c r="H1226" s="1323"/>
      <c r="I1226" s="1323"/>
      <c r="J1226" s="1323" t="e">
        <f>T(#REF!)</f>
        <v>#REF!</v>
      </c>
      <c r="K1226" s="1323" t="e">
        <f>T(#REF!)</f>
        <v>#REF!</v>
      </c>
      <c r="L1226" s="1323" t="e">
        <f>T(#REF!)</f>
        <v>#REF!</v>
      </c>
      <c r="M1226" s="1323" t="e">
        <f>T(#REF!)</f>
        <v>#REF!</v>
      </c>
      <c r="N1226" s="1324">
        <f>ESTIMATE!R1290</f>
        <v>0</v>
      </c>
      <c r="O1226" s="1324"/>
      <c r="P1226" s="1324" t="str">
        <f>T(ESTIMATE!U1290)</f>
        <v/>
      </c>
      <c r="Q1226" s="1324"/>
      <c r="R1226" s="1322"/>
      <c r="S1226" s="1322"/>
      <c r="T1226" s="1322"/>
      <c r="U1226" s="1322"/>
      <c r="V1226" s="1322"/>
      <c r="W1226" s="1322"/>
      <c r="X1226" s="1322"/>
      <c r="Y1226" s="1322"/>
      <c r="Z1226" s="1322"/>
      <c r="AA1226" s="1322"/>
      <c r="AB1226" s="1322"/>
      <c r="AC1226" s="1322"/>
      <c r="AD1226" s="1322"/>
      <c r="AE1226" s="405">
        <f t="shared" si="18"/>
        <v>0</v>
      </c>
    </row>
    <row r="1227" spans="3:31" ht="18" hidden="1" customHeight="1">
      <c r="C1227" s="1323" t="str">
        <f>T(ESTIMATE!B1291)</f>
        <v/>
      </c>
      <c r="D1227" s="1323" t="e">
        <f>T(#REF!)</f>
        <v>#REF!</v>
      </c>
      <c r="E1227" s="1323" t="e">
        <f>T(#REF!)</f>
        <v>#REF!</v>
      </c>
      <c r="F1227" s="1323" t="e">
        <f>T(#REF!)</f>
        <v>#REF!</v>
      </c>
      <c r="G1227" s="1323" t="e">
        <f>T(#REF!)</f>
        <v>#REF!</v>
      </c>
      <c r="H1227" s="1323"/>
      <c r="I1227" s="1323"/>
      <c r="J1227" s="1323" t="e">
        <f>T(#REF!)</f>
        <v>#REF!</v>
      </c>
      <c r="K1227" s="1323" t="e">
        <f>T(#REF!)</f>
        <v>#REF!</v>
      </c>
      <c r="L1227" s="1323" t="e">
        <f>T(#REF!)</f>
        <v>#REF!</v>
      </c>
      <c r="M1227" s="1323" t="e">
        <f>T(#REF!)</f>
        <v>#REF!</v>
      </c>
      <c r="N1227" s="1324">
        <f>ESTIMATE!R1291</f>
        <v>0</v>
      </c>
      <c r="O1227" s="1324"/>
      <c r="P1227" s="1324" t="str">
        <f>T(ESTIMATE!U1291)</f>
        <v/>
      </c>
      <c r="Q1227" s="1324"/>
      <c r="R1227" s="1322"/>
      <c r="S1227" s="1322"/>
      <c r="T1227" s="1322"/>
      <c r="U1227" s="1322"/>
      <c r="V1227" s="1322"/>
      <c r="W1227" s="1322"/>
      <c r="X1227" s="1322"/>
      <c r="Y1227" s="1322"/>
      <c r="Z1227" s="1322"/>
      <c r="AA1227" s="1322"/>
      <c r="AB1227" s="1322"/>
      <c r="AC1227" s="1322"/>
      <c r="AD1227" s="1322"/>
      <c r="AE1227" s="405">
        <f t="shared" si="18"/>
        <v>0</v>
      </c>
    </row>
    <row r="1228" spans="3:31" ht="18" hidden="1" customHeight="1">
      <c r="C1228" s="1323" t="str">
        <f>T(ESTIMATE!B1292)</f>
        <v/>
      </c>
      <c r="D1228" s="1323" t="e">
        <f>T(#REF!)</f>
        <v>#REF!</v>
      </c>
      <c r="E1228" s="1323" t="e">
        <f>T(#REF!)</f>
        <v>#REF!</v>
      </c>
      <c r="F1228" s="1323" t="e">
        <f>T(#REF!)</f>
        <v>#REF!</v>
      </c>
      <c r="G1228" s="1323" t="e">
        <f>T(#REF!)</f>
        <v>#REF!</v>
      </c>
      <c r="H1228" s="1323"/>
      <c r="I1228" s="1323"/>
      <c r="J1228" s="1323" t="e">
        <f>T(#REF!)</f>
        <v>#REF!</v>
      </c>
      <c r="K1228" s="1323" t="e">
        <f>T(#REF!)</f>
        <v>#REF!</v>
      </c>
      <c r="L1228" s="1323" t="e">
        <f>T(#REF!)</f>
        <v>#REF!</v>
      </c>
      <c r="M1228" s="1323" t="e">
        <f>T(#REF!)</f>
        <v>#REF!</v>
      </c>
      <c r="N1228" s="1324">
        <f>ESTIMATE!R1292</f>
        <v>0</v>
      </c>
      <c r="O1228" s="1324"/>
      <c r="P1228" s="1324" t="str">
        <f>T(ESTIMATE!U1292)</f>
        <v/>
      </c>
      <c r="Q1228" s="1324"/>
      <c r="R1228" s="1322"/>
      <c r="S1228" s="1322"/>
      <c r="T1228" s="1322"/>
      <c r="U1228" s="1322"/>
      <c r="V1228" s="1322"/>
      <c r="W1228" s="1322"/>
      <c r="X1228" s="1322"/>
      <c r="Y1228" s="1322"/>
      <c r="Z1228" s="1322"/>
      <c r="AA1228" s="1322"/>
      <c r="AB1228" s="1322"/>
      <c r="AC1228" s="1322"/>
      <c r="AD1228" s="1322"/>
      <c r="AE1228" s="405">
        <f t="shared" si="18"/>
        <v>0</v>
      </c>
    </row>
    <row r="1229" spans="3:31" ht="18" hidden="1" customHeight="1">
      <c r="C1229" s="1323" t="str">
        <f>T(ESTIMATE!B1293)</f>
        <v/>
      </c>
      <c r="D1229" s="1323" t="e">
        <f>T(#REF!)</f>
        <v>#REF!</v>
      </c>
      <c r="E1229" s="1323" t="e">
        <f>T(#REF!)</f>
        <v>#REF!</v>
      </c>
      <c r="F1229" s="1323" t="e">
        <f>T(#REF!)</f>
        <v>#REF!</v>
      </c>
      <c r="G1229" s="1323" t="e">
        <f>T(#REF!)</f>
        <v>#REF!</v>
      </c>
      <c r="H1229" s="1323"/>
      <c r="I1229" s="1323"/>
      <c r="J1229" s="1323" t="e">
        <f>T(#REF!)</f>
        <v>#REF!</v>
      </c>
      <c r="K1229" s="1323" t="e">
        <f>T(#REF!)</f>
        <v>#REF!</v>
      </c>
      <c r="L1229" s="1323" t="e">
        <f>T(#REF!)</f>
        <v>#REF!</v>
      </c>
      <c r="M1229" s="1323" t="e">
        <f>T(#REF!)</f>
        <v>#REF!</v>
      </c>
      <c r="N1229" s="1324">
        <f>ESTIMATE!R1293</f>
        <v>0</v>
      </c>
      <c r="O1229" s="1324"/>
      <c r="P1229" s="1324" t="str">
        <f>T(ESTIMATE!U1293)</f>
        <v/>
      </c>
      <c r="Q1229" s="1324"/>
      <c r="R1229" s="1322"/>
      <c r="S1229" s="1322"/>
      <c r="T1229" s="1322"/>
      <c r="U1229" s="1322"/>
      <c r="V1229" s="1322"/>
      <c r="W1229" s="1322"/>
      <c r="X1229" s="1322"/>
      <c r="Y1229" s="1322"/>
      <c r="Z1229" s="1322"/>
      <c r="AA1229" s="1322"/>
      <c r="AB1229" s="1322"/>
      <c r="AC1229" s="1322"/>
      <c r="AD1229" s="1322"/>
      <c r="AE1229" s="405">
        <f t="shared" si="18"/>
        <v>0</v>
      </c>
    </row>
    <row r="1230" spans="3:31" ht="18" hidden="1" customHeight="1">
      <c r="C1230" s="1323" t="str">
        <f>T(ESTIMATE!B1294)</f>
        <v/>
      </c>
      <c r="D1230" s="1323" t="e">
        <f>T(#REF!)</f>
        <v>#REF!</v>
      </c>
      <c r="E1230" s="1323" t="e">
        <f>T(#REF!)</f>
        <v>#REF!</v>
      </c>
      <c r="F1230" s="1323" t="e">
        <f>T(#REF!)</f>
        <v>#REF!</v>
      </c>
      <c r="G1230" s="1323" t="e">
        <f>T(#REF!)</f>
        <v>#REF!</v>
      </c>
      <c r="H1230" s="1323"/>
      <c r="I1230" s="1323"/>
      <c r="J1230" s="1323" t="e">
        <f>T(#REF!)</f>
        <v>#REF!</v>
      </c>
      <c r="K1230" s="1323" t="e">
        <f>T(#REF!)</f>
        <v>#REF!</v>
      </c>
      <c r="L1230" s="1323" t="e">
        <f>T(#REF!)</f>
        <v>#REF!</v>
      </c>
      <c r="M1230" s="1323" t="e">
        <f>T(#REF!)</f>
        <v>#REF!</v>
      </c>
      <c r="N1230" s="1324">
        <f>ESTIMATE!R1294</f>
        <v>0</v>
      </c>
      <c r="O1230" s="1324"/>
      <c r="P1230" s="1324" t="str">
        <f>T(ESTIMATE!U1294)</f>
        <v/>
      </c>
      <c r="Q1230" s="1324"/>
      <c r="R1230" s="1322"/>
      <c r="S1230" s="1322"/>
      <c r="T1230" s="1322"/>
      <c r="U1230" s="1322"/>
      <c r="V1230" s="1322"/>
      <c r="W1230" s="1322"/>
      <c r="X1230" s="1322"/>
      <c r="Y1230" s="1322"/>
      <c r="Z1230" s="1322"/>
      <c r="AA1230" s="1322"/>
      <c r="AB1230" s="1322"/>
      <c r="AC1230" s="1322"/>
      <c r="AD1230" s="1322"/>
      <c r="AE1230" s="405">
        <f t="shared" si="18"/>
        <v>0</v>
      </c>
    </row>
    <row r="1231" spans="3:31" ht="18" hidden="1" customHeight="1">
      <c r="C1231" s="1323" t="str">
        <f>T(ESTIMATE!B1295)</f>
        <v/>
      </c>
      <c r="D1231" s="1323" t="e">
        <f>T(#REF!)</f>
        <v>#REF!</v>
      </c>
      <c r="E1231" s="1323" t="e">
        <f>T(#REF!)</f>
        <v>#REF!</v>
      </c>
      <c r="F1231" s="1323" t="e">
        <f>T(#REF!)</f>
        <v>#REF!</v>
      </c>
      <c r="G1231" s="1323" t="e">
        <f>T(#REF!)</f>
        <v>#REF!</v>
      </c>
      <c r="H1231" s="1323"/>
      <c r="I1231" s="1323"/>
      <c r="J1231" s="1323" t="e">
        <f>T(#REF!)</f>
        <v>#REF!</v>
      </c>
      <c r="K1231" s="1323" t="e">
        <f>T(#REF!)</f>
        <v>#REF!</v>
      </c>
      <c r="L1231" s="1323" t="e">
        <f>T(#REF!)</f>
        <v>#REF!</v>
      </c>
      <c r="M1231" s="1323" t="e">
        <f>T(#REF!)</f>
        <v>#REF!</v>
      </c>
      <c r="N1231" s="1324">
        <f>ESTIMATE!R1295</f>
        <v>0</v>
      </c>
      <c r="O1231" s="1324"/>
      <c r="P1231" s="1324" t="str">
        <f>T(ESTIMATE!U1295)</f>
        <v/>
      </c>
      <c r="Q1231" s="1324"/>
      <c r="R1231" s="1322"/>
      <c r="S1231" s="1322"/>
      <c r="T1231" s="1322"/>
      <c r="U1231" s="1322"/>
      <c r="V1231" s="1322"/>
      <c r="W1231" s="1322"/>
      <c r="X1231" s="1322"/>
      <c r="Y1231" s="1322"/>
      <c r="Z1231" s="1322"/>
      <c r="AA1231" s="1322"/>
      <c r="AB1231" s="1322"/>
      <c r="AC1231" s="1322"/>
      <c r="AD1231" s="1322"/>
      <c r="AE1231" s="405">
        <f t="shared" si="18"/>
        <v>0</v>
      </c>
    </row>
    <row r="1232" spans="3:31" ht="18" hidden="1" customHeight="1">
      <c r="C1232" s="1323" t="str">
        <f>T(ESTIMATE!B1296)</f>
        <v/>
      </c>
      <c r="D1232" s="1323" t="e">
        <f>T(#REF!)</f>
        <v>#REF!</v>
      </c>
      <c r="E1232" s="1323" t="e">
        <f>T(#REF!)</f>
        <v>#REF!</v>
      </c>
      <c r="F1232" s="1323" t="e">
        <f>T(#REF!)</f>
        <v>#REF!</v>
      </c>
      <c r="G1232" s="1323" t="e">
        <f>T(#REF!)</f>
        <v>#REF!</v>
      </c>
      <c r="H1232" s="1323"/>
      <c r="I1232" s="1323"/>
      <c r="J1232" s="1323" t="e">
        <f>T(#REF!)</f>
        <v>#REF!</v>
      </c>
      <c r="K1232" s="1323" t="e">
        <f>T(#REF!)</f>
        <v>#REF!</v>
      </c>
      <c r="L1232" s="1323" t="e">
        <f>T(#REF!)</f>
        <v>#REF!</v>
      </c>
      <c r="M1232" s="1323" t="e">
        <f>T(#REF!)</f>
        <v>#REF!</v>
      </c>
      <c r="N1232" s="1324">
        <f>ESTIMATE!R1296</f>
        <v>0</v>
      </c>
      <c r="O1232" s="1324"/>
      <c r="P1232" s="1324" t="str">
        <f>T(ESTIMATE!U1296)</f>
        <v/>
      </c>
      <c r="Q1232" s="1324"/>
      <c r="R1232" s="1322"/>
      <c r="S1232" s="1322"/>
      <c r="T1232" s="1322"/>
      <c r="U1232" s="1322"/>
      <c r="V1232" s="1322"/>
      <c r="W1232" s="1322"/>
      <c r="X1232" s="1322"/>
      <c r="Y1232" s="1322"/>
      <c r="Z1232" s="1322"/>
      <c r="AA1232" s="1322"/>
      <c r="AB1232" s="1322"/>
      <c r="AC1232" s="1322"/>
      <c r="AD1232" s="1322"/>
      <c r="AE1232" s="405">
        <f t="shared" si="18"/>
        <v>0</v>
      </c>
    </row>
    <row r="1233" spans="3:31" ht="18" hidden="1" customHeight="1">
      <c r="C1233" s="1323" t="str">
        <f>T(ESTIMATE!B1297)</f>
        <v/>
      </c>
      <c r="D1233" s="1323" t="e">
        <f>T(#REF!)</f>
        <v>#REF!</v>
      </c>
      <c r="E1233" s="1323" t="e">
        <f>T(#REF!)</f>
        <v>#REF!</v>
      </c>
      <c r="F1233" s="1323" t="e">
        <f>T(#REF!)</f>
        <v>#REF!</v>
      </c>
      <c r="G1233" s="1323" t="e">
        <f>T(#REF!)</f>
        <v>#REF!</v>
      </c>
      <c r="H1233" s="1323"/>
      <c r="I1233" s="1323"/>
      <c r="J1233" s="1323" t="e">
        <f>T(#REF!)</f>
        <v>#REF!</v>
      </c>
      <c r="K1233" s="1323" t="e">
        <f>T(#REF!)</f>
        <v>#REF!</v>
      </c>
      <c r="L1233" s="1323" t="e">
        <f>T(#REF!)</f>
        <v>#REF!</v>
      </c>
      <c r="M1233" s="1323" t="e">
        <f>T(#REF!)</f>
        <v>#REF!</v>
      </c>
      <c r="N1233" s="1324">
        <f>ESTIMATE!R1297</f>
        <v>0</v>
      </c>
      <c r="O1233" s="1324"/>
      <c r="P1233" s="1324" t="str">
        <f>T(ESTIMATE!U1297)</f>
        <v/>
      </c>
      <c r="Q1233" s="1324"/>
      <c r="R1233" s="1322"/>
      <c r="S1233" s="1322"/>
      <c r="T1233" s="1322"/>
      <c r="U1233" s="1322"/>
      <c r="V1233" s="1322"/>
      <c r="W1233" s="1322"/>
      <c r="X1233" s="1322"/>
      <c r="Y1233" s="1322"/>
      <c r="Z1233" s="1322"/>
      <c r="AA1233" s="1322"/>
      <c r="AB1233" s="1322"/>
      <c r="AC1233" s="1322"/>
      <c r="AD1233" s="1322"/>
      <c r="AE1233" s="405">
        <f t="shared" si="18"/>
        <v>0</v>
      </c>
    </row>
    <row r="1234" spans="3:31" ht="18" hidden="1" customHeight="1">
      <c r="C1234" s="1323" t="str">
        <f>T(ESTIMATE!B1298)</f>
        <v/>
      </c>
      <c r="D1234" s="1323" t="e">
        <f>T(#REF!)</f>
        <v>#REF!</v>
      </c>
      <c r="E1234" s="1323" t="e">
        <f>T(#REF!)</f>
        <v>#REF!</v>
      </c>
      <c r="F1234" s="1323" t="e">
        <f>T(#REF!)</f>
        <v>#REF!</v>
      </c>
      <c r="G1234" s="1323" t="e">
        <f>T(#REF!)</f>
        <v>#REF!</v>
      </c>
      <c r="H1234" s="1323"/>
      <c r="I1234" s="1323"/>
      <c r="J1234" s="1323" t="e">
        <f>T(#REF!)</f>
        <v>#REF!</v>
      </c>
      <c r="K1234" s="1323" t="e">
        <f>T(#REF!)</f>
        <v>#REF!</v>
      </c>
      <c r="L1234" s="1323" t="e">
        <f>T(#REF!)</f>
        <v>#REF!</v>
      </c>
      <c r="M1234" s="1323" t="e">
        <f>T(#REF!)</f>
        <v>#REF!</v>
      </c>
      <c r="N1234" s="1324">
        <f>ESTIMATE!R1298</f>
        <v>0</v>
      </c>
      <c r="O1234" s="1324"/>
      <c r="P1234" s="1324" t="str">
        <f>T(ESTIMATE!U1298)</f>
        <v/>
      </c>
      <c r="Q1234" s="1324"/>
      <c r="R1234" s="1322"/>
      <c r="S1234" s="1322"/>
      <c r="T1234" s="1322"/>
      <c r="U1234" s="1322"/>
      <c r="V1234" s="1322"/>
      <c r="W1234" s="1322"/>
      <c r="X1234" s="1322"/>
      <c r="Y1234" s="1322"/>
      <c r="Z1234" s="1322"/>
      <c r="AA1234" s="1322"/>
      <c r="AB1234" s="1322"/>
      <c r="AC1234" s="1322"/>
      <c r="AD1234" s="1322"/>
      <c r="AE1234" s="405">
        <f t="shared" si="18"/>
        <v>0</v>
      </c>
    </row>
    <row r="1235" spans="3:31" ht="18" hidden="1" customHeight="1">
      <c r="C1235" s="1323" t="str">
        <f>T(ESTIMATE!B1299)</f>
        <v/>
      </c>
      <c r="D1235" s="1323" t="e">
        <f>T(#REF!)</f>
        <v>#REF!</v>
      </c>
      <c r="E1235" s="1323" t="e">
        <f>T(#REF!)</f>
        <v>#REF!</v>
      </c>
      <c r="F1235" s="1323" t="e">
        <f>T(#REF!)</f>
        <v>#REF!</v>
      </c>
      <c r="G1235" s="1323" t="e">
        <f>T(#REF!)</f>
        <v>#REF!</v>
      </c>
      <c r="H1235" s="1323"/>
      <c r="I1235" s="1323"/>
      <c r="J1235" s="1323" t="e">
        <f>T(#REF!)</f>
        <v>#REF!</v>
      </c>
      <c r="K1235" s="1323" t="e">
        <f>T(#REF!)</f>
        <v>#REF!</v>
      </c>
      <c r="L1235" s="1323" t="e">
        <f>T(#REF!)</f>
        <v>#REF!</v>
      </c>
      <c r="M1235" s="1323" t="e">
        <f>T(#REF!)</f>
        <v>#REF!</v>
      </c>
      <c r="N1235" s="1324">
        <f>ESTIMATE!R1299</f>
        <v>0</v>
      </c>
      <c r="O1235" s="1324"/>
      <c r="P1235" s="1324" t="str">
        <f>T(ESTIMATE!U1299)</f>
        <v/>
      </c>
      <c r="Q1235" s="1324"/>
      <c r="R1235" s="1322"/>
      <c r="S1235" s="1322"/>
      <c r="T1235" s="1322"/>
      <c r="U1235" s="1322"/>
      <c r="V1235" s="1322"/>
      <c r="W1235" s="1322"/>
      <c r="X1235" s="1322"/>
      <c r="Y1235" s="1322"/>
      <c r="Z1235" s="1322"/>
      <c r="AA1235" s="1322"/>
      <c r="AB1235" s="1322"/>
      <c r="AC1235" s="1322"/>
      <c r="AD1235" s="1322"/>
      <c r="AE1235" s="405">
        <f t="shared" si="18"/>
        <v>0</v>
      </c>
    </row>
    <row r="1236" spans="3:31" ht="18" hidden="1" customHeight="1">
      <c r="C1236" s="1323" t="str">
        <f>T(ESTIMATE!B1300)</f>
        <v/>
      </c>
      <c r="D1236" s="1323" t="e">
        <f>T(#REF!)</f>
        <v>#REF!</v>
      </c>
      <c r="E1236" s="1323" t="e">
        <f>T(#REF!)</f>
        <v>#REF!</v>
      </c>
      <c r="F1236" s="1323" t="e">
        <f>T(#REF!)</f>
        <v>#REF!</v>
      </c>
      <c r="G1236" s="1323" t="e">
        <f>T(#REF!)</f>
        <v>#REF!</v>
      </c>
      <c r="H1236" s="1323"/>
      <c r="I1236" s="1323"/>
      <c r="J1236" s="1323" t="e">
        <f>T(#REF!)</f>
        <v>#REF!</v>
      </c>
      <c r="K1236" s="1323" t="e">
        <f>T(#REF!)</f>
        <v>#REF!</v>
      </c>
      <c r="L1236" s="1323" t="e">
        <f>T(#REF!)</f>
        <v>#REF!</v>
      </c>
      <c r="M1236" s="1323" t="e">
        <f>T(#REF!)</f>
        <v>#REF!</v>
      </c>
      <c r="N1236" s="1324">
        <f>ESTIMATE!R1300</f>
        <v>0</v>
      </c>
      <c r="O1236" s="1324"/>
      <c r="P1236" s="1324" t="str">
        <f>T(ESTIMATE!U1300)</f>
        <v/>
      </c>
      <c r="Q1236" s="1324"/>
      <c r="R1236" s="1322"/>
      <c r="S1236" s="1322"/>
      <c r="T1236" s="1322"/>
      <c r="U1236" s="1322"/>
      <c r="V1236" s="1322"/>
      <c r="W1236" s="1322"/>
      <c r="X1236" s="1322"/>
      <c r="Y1236" s="1322"/>
      <c r="Z1236" s="1322"/>
      <c r="AA1236" s="1322"/>
      <c r="AB1236" s="1322"/>
      <c r="AC1236" s="1322"/>
      <c r="AD1236" s="1322"/>
      <c r="AE1236" s="405">
        <f t="shared" si="18"/>
        <v>0</v>
      </c>
    </row>
    <row r="1237" spans="3:31" ht="18" hidden="1" customHeight="1">
      <c r="C1237" s="1323" t="str">
        <f>T(ESTIMATE!B1301)</f>
        <v/>
      </c>
      <c r="D1237" s="1323" t="e">
        <f>T(#REF!)</f>
        <v>#REF!</v>
      </c>
      <c r="E1237" s="1323" t="e">
        <f>T(#REF!)</f>
        <v>#REF!</v>
      </c>
      <c r="F1237" s="1323" t="e">
        <f>T(#REF!)</f>
        <v>#REF!</v>
      </c>
      <c r="G1237" s="1323" t="e">
        <f>T(#REF!)</f>
        <v>#REF!</v>
      </c>
      <c r="H1237" s="1323"/>
      <c r="I1237" s="1323"/>
      <c r="J1237" s="1323" t="e">
        <f>T(#REF!)</f>
        <v>#REF!</v>
      </c>
      <c r="K1237" s="1323" t="e">
        <f>T(#REF!)</f>
        <v>#REF!</v>
      </c>
      <c r="L1237" s="1323" t="e">
        <f>T(#REF!)</f>
        <v>#REF!</v>
      </c>
      <c r="M1237" s="1323" t="e">
        <f>T(#REF!)</f>
        <v>#REF!</v>
      </c>
      <c r="N1237" s="1324">
        <f>ESTIMATE!R1301</f>
        <v>0</v>
      </c>
      <c r="O1237" s="1324"/>
      <c r="P1237" s="1324" t="str">
        <f>T(ESTIMATE!U1301)</f>
        <v/>
      </c>
      <c r="Q1237" s="1324"/>
      <c r="R1237" s="1322"/>
      <c r="S1237" s="1322"/>
      <c r="T1237" s="1322"/>
      <c r="U1237" s="1322"/>
      <c r="V1237" s="1322"/>
      <c r="W1237" s="1322"/>
      <c r="X1237" s="1322"/>
      <c r="Y1237" s="1322"/>
      <c r="Z1237" s="1322"/>
      <c r="AA1237" s="1322"/>
      <c r="AB1237" s="1322"/>
      <c r="AC1237" s="1322"/>
      <c r="AD1237" s="1322"/>
      <c r="AE1237" s="405">
        <f t="shared" si="18"/>
        <v>0</v>
      </c>
    </row>
    <row r="1238" spans="3:31" ht="18" hidden="1" customHeight="1">
      <c r="C1238" s="1323" t="str">
        <f>T(ESTIMATE!B1302)</f>
        <v/>
      </c>
      <c r="D1238" s="1323" t="e">
        <f>T(#REF!)</f>
        <v>#REF!</v>
      </c>
      <c r="E1238" s="1323" t="e">
        <f>T(#REF!)</f>
        <v>#REF!</v>
      </c>
      <c r="F1238" s="1323" t="e">
        <f>T(#REF!)</f>
        <v>#REF!</v>
      </c>
      <c r="G1238" s="1323" t="e">
        <f>T(#REF!)</f>
        <v>#REF!</v>
      </c>
      <c r="H1238" s="1323"/>
      <c r="I1238" s="1323"/>
      <c r="J1238" s="1323" t="e">
        <f>T(#REF!)</f>
        <v>#REF!</v>
      </c>
      <c r="K1238" s="1323" t="e">
        <f>T(#REF!)</f>
        <v>#REF!</v>
      </c>
      <c r="L1238" s="1323" t="e">
        <f>T(#REF!)</f>
        <v>#REF!</v>
      </c>
      <c r="M1238" s="1323" t="e">
        <f>T(#REF!)</f>
        <v>#REF!</v>
      </c>
      <c r="N1238" s="1324">
        <f>ESTIMATE!R1302</f>
        <v>0</v>
      </c>
      <c r="O1238" s="1324"/>
      <c r="P1238" s="1324" t="str">
        <f>T(ESTIMATE!U1302)</f>
        <v/>
      </c>
      <c r="Q1238" s="1324"/>
      <c r="R1238" s="1322"/>
      <c r="S1238" s="1322"/>
      <c r="T1238" s="1322"/>
      <c r="U1238" s="1322"/>
      <c r="V1238" s="1322"/>
      <c r="W1238" s="1322"/>
      <c r="X1238" s="1322"/>
      <c r="Y1238" s="1322"/>
      <c r="Z1238" s="1322"/>
      <c r="AA1238" s="1322"/>
      <c r="AB1238" s="1322"/>
      <c r="AC1238" s="1322"/>
      <c r="AD1238" s="1322"/>
      <c r="AE1238" s="405">
        <f t="shared" si="18"/>
        <v>0</v>
      </c>
    </row>
    <row r="1239" spans="3:31" ht="18" hidden="1" customHeight="1">
      <c r="C1239" s="1323" t="str">
        <f>T(ESTIMATE!B1303)</f>
        <v/>
      </c>
      <c r="D1239" s="1323" t="e">
        <f>T(#REF!)</f>
        <v>#REF!</v>
      </c>
      <c r="E1239" s="1323" t="e">
        <f>T(#REF!)</f>
        <v>#REF!</v>
      </c>
      <c r="F1239" s="1323" t="e">
        <f>T(#REF!)</f>
        <v>#REF!</v>
      </c>
      <c r="G1239" s="1323" t="e">
        <f>T(#REF!)</f>
        <v>#REF!</v>
      </c>
      <c r="H1239" s="1323"/>
      <c r="I1239" s="1323"/>
      <c r="J1239" s="1323" t="e">
        <f>T(#REF!)</f>
        <v>#REF!</v>
      </c>
      <c r="K1239" s="1323" t="e">
        <f>T(#REF!)</f>
        <v>#REF!</v>
      </c>
      <c r="L1239" s="1323" t="e">
        <f>T(#REF!)</f>
        <v>#REF!</v>
      </c>
      <c r="M1239" s="1323" t="e">
        <f>T(#REF!)</f>
        <v>#REF!</v>
      </c>
      <c r="N1239" s="1324">
        <f>ESTIMATE!R1303</f>
        <v>0</v>
      </c>
      <c r="O1239" s="1324"/>
      <c r="P1239" s="1324" t="str">
        <f>T(ESTIMATE!U1303)</f>
        <v/>
      </c>
      <c r="Q1239" s="1324"/>
      <c r="R1239" s="1322"/>
      <c r="S1239" s="1322"/>
      <c r="T1239" s="1322"/>
      <c r="U1239" s="1322"/>
      <c r="V1239" s="1322"/>
      <c r="W1239" s="1322"/>
      <c r="X1239" s="1322"/>
      <c r="Y1239" s="1322"/>
      <c r="Z1239" s="1322"/>
      <c r="AA1239" s="1322"/>
      <c r="AB1239" s="1322"/>
      <c r="AC1239" s="1322"/>
      <c r="AD1239" s="1322"/>
      <c r="AE1239" s="405">
        <f t="shared" si="18"/>
        <v>0</v>
      </c>
    </row>
    <row r="1240" spans="3:31" ht="18" hidden="1" customHeight="1">
      <c r="C1240" s="1323" t="str">
        <f>T(ESTIMATE!B1304)</f>
        <v/>
      </c>
      <c r="D1240" s="1323" t="e">
        <f>T(#REF!)</f>
        <v>#REF!</v>
      </c>
      <c r="E1240" s="1323" t="e">
        <f>T(#REF!)</f>
        <v>#REF!</v>
      </c>
      <c r="F1240" s="1323" t="e">
        <f>T(#REF!)</f>
        <v>#REF!</v>
      </c>
      <c r="G1240" s="1323" t="e">
        <f>T(#REF!)</f>
        <v>#REF!</v>
      </c>
      <c r="H1240" s="1323"/>
      <c r="I1240" s="1323"/>
      <c r="J1240" s="1323" t="e">
        <f>T(#REF!)</f>
        <v>#REF!</v>
      </c>
      <c r="K1240" s="1323" t="e">
        <f>T(#REF!)</f>
        <v>#REF!</v>
      </c>
      <c r="L1240" s="1323" t="e">
        <f>T(#REF!)</f>
        <v>#REF!</v>
      </c>
      <c r="M1240" s="1323" t="e">
        <f>T(#REF!)</f>
        <v>#REF!</v>
      </c>
      <c r="N1240" s="1324">
        <f>ESTIMATE!R1304</f>
        <v>0</v>
      </c>
      <c r="O1240" s="1324"/>
      <c r="P1240" s="1324" t="str">
        <f>T(ESTIMATE!U1304)</f>
        <v/>
      </c>
      <c r="Q1240" s="1324"/>
      <c r="R1240" s="1322"/>
      <c r="S1240" s="1322"/>
      <c r="T1240" s="1322"/>
      <c r="U1240" s="1322"/>
      <c r="V1240" s="1322"/>
      <c r="W1240" s="1322"/>
      <c r="X1240" s="1322"/>
      <c r="Y1240" s="1322"/>
      <c r="Z1240" s="1322"/>
      <c r="AA1240" s="1322"/>
      <c r="AB1240" s="1322"/>
      <c r="AC1240" s="1322"/>
      <c r="AD1240" s="1322"/>
      <c r="AE1240" s="405">
        <f t="shared" si="18"/>
        <v>0</v>
      </c>
    </row>
    <row r="1241" spans="3:31" ht="18" hidden="1" customHeight="1">
      <c r="C1241" s="1323" t="str">
        <f>T(ESTIMATE!B1305)</f>
        <v/>
      </c>
      <c r="D1241" s="1323" t="e">
        <f>T(#REF!)</f>
        <v>#REF!</v>
      </c>
      <c r="E1241" s="1323" t="e">
        <f>T(#REF!)</f>
        <v>#REF!</v>
      </c>
      <c r="F1241" s="1323" t="e">
        <f>T(#REF!)</f>
        <v>#REF!</v>
      </c>
      <c r="G1241" s="1323" t="e">
        <f>T(#REF!)</f>
        <v>#REF!</v>
      </c>
      <c r="H1241" s="1323"/>
      <c r="I1241" s="1323"/>
      <c r="J1241" s="1323" t="e">
        <f>T(#REF!)</f>
        <v>#REF!</v>
      </c>
      <c r="K1241" s="1323" t="e">
        <f>T(#REF!)</f>
        <v>#REF!</v>
      </c>
      <c r="L1241" s="1323" t="e">
        <f>T(#REF!)</f>
        <v>#REF!</v>
      </c>
      <c r="M1241" s="1323" t="e">
        <f>T(#REF!)</f>
        <v>#REF!</v>
      </c>
      <c r="N1241" s="1324">
        <f>ESTIMATE!R1305</f>
        <v>0</v>
      </c>
      <c r="O1241" s="1324"/>
      <c r="P1241" s="1324" t="str">
        <f>T(ESTIMATE!U1305)</f>
        <v/>
      </c>
      <c r="Q1241" s="1324"/>
      <c r="R1241" s="1322"/>
      <c r="S1241" s="1322"/>
      <c r="T1241" s="1322"/>
      <c r="U1241" s="1322"/>
      <c r="V1241" s="1322"/>
      <c r="W1241" s="1322"/>
      <c r="X1241" s="1322"/>
      <c r="Y1241" s="1322"/>
      <c r="Z1241" s="1322"/>
      <c r="AA1241" s="1322"/>
      <c r="AB1241" s="1322"/>
      <c r="AC1241" s="1322"/>
      <c r="AD1241" s="1322"/>
      <c r="AE1241" s="405">
        <f t="shared" si="18"/>
        <v>0</v>
      </c>
    </row>
    <row r="1242" spans="3:31" ht="18" hidden="1" customHeight="1">
      <c r="C1242" s="1323" t="str">
        <f>T(ESTIMATE!B1306)</f>
        <v/>
      </c>
      <c r="D1242" s="1323" t="e">
        <f>T(#REF!)</f>
        <v>#REF!</v>
      </c>
      <c r="E1242" s="1323" t="e">
        <f>T(#REF!)</f>
        <v>#REF!</v>
      </c>
      <c r="F1242" s="1323" t="e">
        <f>T(#REF!)</f>
        <v>#REF!</v>
      </c>
      <c r="G1242" s="1323" t="e">
        <f>T(#REF!)</f>
        <v>#REF!</v>
      </c>
      <c r="H1242" s="1323"/>
      <c r="I1242" s="1323"/>
      <c r="J1242" s="1323" t="e">
        <f>T(#REF!)</f>
        <v>#REF!</v>
      </c>
      <c r="K1242" s="1323" t="e">
        <f>T(#REF!)</f>
        <v>#REF!</v>
      </c>
      <c r="L1242" s="1323" t="e">
        <f>T(#REF!)</f>
        <v>#REF!</v>
      </c>
      <c r="M1242" s="1323" t="e">
        <f>T(#REF!)</f>
        <v>#REF!</v>
      </c>
      <c r="N1242" s="1324">
        <f>ESTIMATE!R1306</f>
        <v>0</v>
      </c>
      <c r="O1242" s="1324"/>
      <c r="P1242" s="1324" t="str">
        <f>T(ESTIMATE!U1306)</f>
        <v/>
      </c>
      <c r="Q1242" s="1324"/>
      <c r="R1242" s="1322"/>
      <c r="S1242" s="1322"/>
      <c r="T1242" s="1322"/>
      <c r="U1242" s="1322"/>
      <c r="V1242" s="1322"/>
      <c r="W1242" s="1322"/>
      <c r="X1242" s="1322"/>
      <c r="Y1242" s="1322"/>
      <c r="Z1242" s="1322"/>
      <c r="AA1242" s="1322"/>
      <c r="AB1242" s="1322"/>
      <c r="AC1242" s="1322"/>
      <c r="AD1242" s="1322"/>
      <c r="AE1242" s="405">
        <f t="shared" si="18"/>
        <v>0</v>
      </c>
    </row>
    <row r="1243" spans="3:31" ht="18" hidden="1" customHeight="1">
      <c r="C1243" s="1323" t="str">
        <f>T(ESTIMATE!B1307)</f>
        <v/>
      </c>
      <c r="D1243" s="1323" t="e">
        <f>T(#REF!)</f>
        <v>#REF!</v>
      </c>
      <c r="E1243" s="1323" t="e">
        <f>T(#REF!)</f>
        <v>#REF!</v>
      </c>
      <c r="F1243" s="1323" t="e">
        <f>T(#REF!)</f>
        <v>#REF!</v>
      </c>
      <c r="G1243" s="1323" t="e">
        <f>T(#REF!)</f>
        <v>#REF!</v>
      </c>
      <c r="H1243" s="1323"/>
      <c r="I1243" s="1323"/>
      <c r="J1243" s="1323" t="e">
        <f>T(#REF!)</f>
        <v>#REF!</v>
      </c>
      <c r="K1243" s="1323" t="e">
        <f>T(#REF!)</f>
        <v>#REF!</v>
      </c>
      <c r="L1243" s="1323" t="e">
        <f>T(#REF!)</f>
        <v>#REF!</v>
      </c>
      <c r="M1243" s="1323" t="e">
        <f>T(#REF!)</f>
        <v>#REF!</v>
      </c>
      <c r="N1243" s="1324">
        <f>ESTIMATE!R1307</f>
        <v>0</v>
      </c>
      <c r="O1243" s="1324"/>
      <c r="P1243" s="1324" t="str">
        <f>T(ESTIMATE!U1307)</f>
        <v/>
      </c>
      <c r="Q1243" s="1324"/>
      <c r="R1243" s="1322"/>
      <c r="S1243" s="1322"/>
      <c r="T1243" s="1322"/>
      <c r="U1243" s="1322"/>
      <c r="V1243" s="1322"/>
      <c r="W1243" s="1322"/>
      <c r="X1243" s="1322"/>
      <c r="Y1243" s="1322"/>
      <c r="Z1243" s="1322"/>
      <c r="AA1243" s="1322"/>
      <c r="AB1243" s="1322"/>
      <c r="AC1243" s="1322"/>
      <c r="AD1243" s="1322"/>
      <c r="AE1243" s="405">
        <f t="shared" si="18"/>
        <v>0</v>
      </c>
    </row>
    <row r="1244" spans="3:31" ht="18" hidden="1" customHeight="1">
      <c r="C1244" s="1323" t="str">
        <f>T(ESTIMATE!B1308)</f>
        <v/>
      </c>
      <c r="D1244" s="1323" t="e">
        <f>T(#REF!)</f>
        <v>#REF!</v>
      </c>
      <c r="E1244" s="1323" t="e">
        <f>T(#REF!)</f>
        <v>#REF!</v>
      </c>
      <c r="F1244" s="1323" t="e">
        <f>T(#REF!)</f>
        <v>#REF!</v>
      </c>
      <c r="G1244" s="1323" t="e">
        <f>T(#REF!)</f>
        <v>#REF!</v>
      </c>
      <c r="H1244" s="1323"/>
      <c r="I1244" s="1323"/>
      <c r="J1244" s="1323" t="e">
        <f>T(#REF!)</f>
        <v>#REF!</v>
      </c>
      <c r="K1244" s="1323" t="e">
        <f>T(#REF!)</f>
        <v>#REF!</v>
      </c>
      <c r="L1244" s="1323" t="e">
        <f>T(#REF!)</f>
        <v>#REF!</v>
      </c>
      <c r="M1244" s="1323" t="e">
        <f>T(#REF!)</f>
        <v>#REF!</v>
      </c>
      <c r="N1244" s="1324">
        <f>ESTIMATE!R1308</f>
        <v>0</v>
      </c>
      <c r="O1244" s="1324"/>
      <c r="P1244" s="1324" t="str">
        <f>T(ESTIMATE!U1308)</f>
        <v/>
      </c>
      <c r="Q1244" s="1324"/>
      <c r="R1244" s="1322"/>
      <c r="S1244" s="1322"/>
      <c r="T1244" s="1322"/>
      <c r="U1244" s="1322"/>
      <c r="V1244" s="1322"/>
      <c r="W1244" s="1322"/>
      <c r="X1244" s="1322"/>
      <c r="Y1244" s="1322"/>
      <c r="Z1244" s="1322"/>
      <c r="AA1244" s="1322"/>
      <c r="AB1244" s="1322"/>
      <c r="AC1244" s="1322"/>
      <c r="AD1244" s="1322"/>
      <c r="AE1244" s="405">
        <f t="shared" si="18"/>
        <v>0</v>
      </c>
    </row>
    <row r="1245" spans="3:31" ht="18" hidden="1" customHeight="1">
      <c r="C1245" s="1323" t="str">
        <f>T(ESTIMATE!B1309)</f>
        <v/>
      </c>
      <c r="D1245" s="1323" t="e">
        <f>T(#REF!)</f>
        <v>#REF!</v>
      </c>
      <c r="E1245" s="1323" t="e">
        <f>T(#REF!)</f>
        <v>#REF!</v>
      </c>
      <c r="F1245" s="1323" t="e">
        <f>T(#REF!)</f>
        <v>#REF!</v>
      </c>
      <c r="G1245" s="1323" t="e">
        <f>T(#REF!)</f>
        <v>#REF!</v>
      </c>
      <c r="H1245" s="1323"/>
      <c r="I1245" s="1323"/>
      <c r="J1245" s="1323" t="e">
        <f>T(#REF!)</f>
        <v>#REF!</v>
      </c>
      <c r="K1245" s="1323" t="e">
        <f>T(#REF!)</f>
        <v>#REF!</v>
      </c>
      <c r="L1245" s="1323" t="e">
        <f>T(#REF!)</f>
        <v>#REF!</v>
      </c>
      <c r="M1245" s="1323" t="e">
        <f>T(#REF!)</f>
        <v>#REF!</v>
      </c>
      <c r="N1245" s="1324">
        <f>ESTIMATE!R1309</f>
        <v>0</v>
      </c>
      <c r="O1245" s="1324"/>
      <c r="P1245" s="1324" t="str">
        <f>T(ESTIMATE!U1309)</f>
        <v/>
      </c>
      <c r="Q1245" s="1324"/>
      <c r="R1245" s="1322"/>
      <c r="S1245" s="1322"/>
      <c r="T1245" s="1322"/>
      <c r="U1245" s="1322"/>
      <c r="V1245" s="1322"/>
      <c r="W1245" s="1322"/>
      <c r="X1245" s="1322"/>
      <c r="Y1245" s="1322"/>
      <c r="Z1245" s="1322"/>
      <c r="AA1245" s="1322"/>
      <c r="AB1245" s="1322"/>
      <c r="AC1245" s="1322"/>
      <c r="AD1245" s="1322"/>
      <c r="AE1245" s="405">
        <f t="shared" si="18"/>
        <v>0</v>
      </c>
    </row>
    <row r="1246" spans="3:31" ht="18" hidden="1" customHeight="1">
      <c r="C1246" s="1325" t="str">
        <f>T(ESTIMATE!B1310)</f>
        <v/>
      </c>
      <c r="D1246" s="1325" t="e">
        <f>T(#REF!)</f>
        <v>#REF!</v>
      </c>
      <c r="E1246" s="1325" t="e">
        <f>T(#REF!)</f>
        <v>#REF!</v>
      </c>
      <c r="F1246" s="1325" t="e">
        <f>T(#REF!)</f>
        <v>#REF!</v>
      </c>
      <c r="G1246" s="1325" t="e">
        <f>T(#REF!)</f>
        <v>#REF!</v>
      </c>
      <c r="H1246" s="1325"/>
      <c r="I1246" s="1325"/>
      <c r="J1246" s="1325" t="e">
        <f>T(#REF!)</f>
        <v>#REF!</v>
      </c>
      <c r="K1246" s="1325" t="e">
        <f>T(#REF!)</f>
        <v>#REF!</v>
      </c>
      <c r="L1246" s="1325" t="e">
        <f>T(#REF!)</f>
        <v>#REF!</v>
      </c>
      <c r="M1246" s="1325" t="e">
        <f>T(#REF!)</f>
        <v>#REF!</v>
      </c>
      <c r="N1246" s="1326">
        <f>ESTIMATE!R1310</f>
        <v>0</v>
      </c>
      <c r="O1246" s="1326"/>
      <c r="P1246" s="1326" t="str">
        <f>T(ESTIMATE!U1310)</f>
        <v/>
      </c>
      <c r="Q1246" s="1326"/>
      <c r="R1246" s="1327"/>
      <c r="S1246" s="1327"/>
      <c r="T1246" s="1327"/>
      <c r="U1246" s="1327"/>
      <c r="V1246" s="1327"/>
      <c r="W1246" s="1327"/>
      <c r="X1246" s="1327"/>
      <c r="Y1246" s="1327"/>
      <c r="Z1246" s="1327"/>
      <c r="AA1246" s="1327"/>
      <c r="AB1246" s="1327"/>
      <c r="AC1246" s="1327"/>
      <c r="AD1246" s="1327"/>
      <c r="AE1246" s="405">
        <f t="shared" si="18"/>
        <v>0</v>
      </c>
    </row>
    <row r="1247" spans="3:31" ht="18" hidden="1" customHeight="1">
      <c r="C1247" s="598"/>
      <c r="D1247" s="599"/>
      <c r="E1247" s="599"/>
      <c r="F1247" s="599"/>
      <c r="G1247" s="599"/>
      <c r="H1247" s="599"/>
      <c r="I1247" s="599"/>
      <c r="J1247" s="599"/>
      <c r="K1247" s="599"/>
      <c r="L1247" s="599"/>
      <c r="M1247" s="599"/>
      <c r="N1247" s="1357">
        <f>N1206</f>
        <v>1000</v>
      </c>
      <c r="O1247" s="1357"/>
      <c r="P1247" s="1358"/>
      <c r="Q1247" s="1359"/>
      <c r="R1247" s="600"/>
      <c r="S1247" s="600"/>
      <c r="T1247" s="600"/>
      <c r="U1247" s="600"/>
      <c r="V1247" s="600"/>
      <c r="W1247" s="600"/>
      <c r="X1247" s="600"/>
      <c r="Y1247" s="600"/>
      <c r="Z1247" s="600"/>
      <c r="AA1247" s="600"/>
      <c r="AB1247" s="600"/>
      <c r="AC1247" s="600"/>
      <c r="AD1247" s="601"/>
      <c r="AE1247" s="405">
        <f t="shared" ref="AE1247:AE1310" si="19">N1247</f>
        <v>1000</v>
      </c>
    </row>
    <row r="1248" spans="3:31" ht="22" hidden="1" customHeight="1">
      <c r="C1248" s="1333" t="str">
        <f>T(ESTIMATE!B1315)</f>
        <v>TILING</v>
      </c>
      <c r="D1248" s="1333" t="e">
        <f>T(#REF!)</f>
        <v>#REF!</v>
      </c>
      <c r="E1248" s="1333" t="e">
        <f>T(#REF!)</f>
        <v>#REF!</v>
      </c>
      <c r="F1248" s="1333" t="e">
        <f>T(#REF!)</f>
        <v>#REF!</v>
      </c>
      <c r="G1248" s="1333" t="e">
        <f>T(#REF!)</f>
        <v>#REF!</v>
      </c>
      <c r="H1248" s="1333"/>
      <c r="I1248" s="1333"/>
      <c r="J1248" s="1333" t="e">
        <f>T(#REF!)</f>
        <v>#REF!</v>
      </c>
      <c r="K1248" s="1333" t="e">
        <f>T(#REF!)</f>
        <v>#REF!</v>
      </c>
      <c r="L1248" s="1333" t="e">
        <f>T(#REF!)</f>
        <v>#REF!</v>
      </c>
      <c r="M1248" s="1334" t="e">
        <f>T(#REF!)</f>
        <v>#REF!</v>
      </c>
      <c r="N1248" s="1331">
        <f>SUM(N1249:O1288)</f>
        <v>500</v>
      </c>
      <c r="O1248" s="1332"/>
      <c r="P1248" s="1328"/>
      <c r="Q1248" s="1330"/>
      <c r="R1248" s="1328"/>
      <c r="S1248" s="1329"/>
      <c r="T1248" s="1329"/>
      <c r="U1248" s="1329"/>
      <c r="V1248" s="1329"/>
      <c r="W1248" s="1329"/>
      <c r="X1248" s="1329"/>
      <c r="Y1248" s="1329"/>
      <c r="Z1248" s="1329"/>
      <c r="AA1248" s="1329"/>
      <c r="AB1248" s="1329"/>
      <c r="AC1248" s="1329"/>
      <c r="AD1248" s="1329"/>
      <c r="AE1248" s="405">
        <f t="shared" si="19"/>
        <v>500</v>
      </c>
    </row>
    <row r="1249" spans="3:31" ht="18" hidden="1" customHeight="1">
      <c r="C1249" s="1323" t="str">
        <f>T(ESTIMATE!B1316)</f>
        <v>Tiling Bid/Allowance</v>
      </c>
      <c r="D1249" s="1323" t="e">
        <f>T(#REF!)</f>
        <v>#REF!</v>
      </c>
      <c r="E1249" s="1323" t="e">
        <f>T(#REF!)</f>
        <v>#REF!</v>
      </c>
      <c r="F1249" s="1323" t="e">
        <f>T(#REF!)</f>
        <v>#REF!</v>
      </c>
      <c r="G1249" s="1323" t="e">
        <f>T(#REF!)</f>
        <v>#REF!</v>
      </c>
      <c r="H1249" s="1323"/>
      <c r="I1249" s="1323"/>
      <c r="J1249" s="1323" t="e">
        <f>T(#REF!)</f>
        <v>#REF!</v>
      </c>
      <c r="K1249" s="1323" t="e">
        <f>T(#REF!)</f>
        <v>#REF!</v>
      </c>
      <c r="L1249" s="1323" t="e">
        <f>T(#REF!)</f>
        <v>#REF!</v>
      </c>
      <c r="M1249" s="1323" t="e">
        <f>T(#REF!)</f>
        <v>#REF!</v>
      </c>
      <c r="N1249" s="1324">
        <f>ESTIMATE!R1316</f>
        <v>0</v>
      </c>
      <c r="O1249" s="1324"/>
      <c r="P1249" s="1324" t="str">
        <f>T(ESTIMATE!U1316)</f>
        <v/>
      </c>
      <c r="Q1249" s="1324"/>
      <c r="R1249" s="1322"/>
      <c r="S1249" s="1322"/>
      <c r="T1249" s="1322"/>
      <c r="U1249" s="1322"/>
      <c r="V1249" s="1322"/>
      <c r="W1249" s="1322"/>
      <c r="X1249" s="1322"/>
      <c r="Y1249" s="1322"/>
      <c r="Z1249" s="1322"/>
      <c r="AA1249" s="1322"/>
      <c r="AB1249" s="1322"/>
      <c r="AC1249" s="1322"/>
      <c r="AD1249" s="1322"/>
      <c r="AE1249" s="405">
        <f t="shared" si="19"/>
        <v>0</v>
      </c>
    </row>
    <row r="1250" spans="3:31" ht="18" hidden="1" customHeight="1">
      <c r="C1250" s="1323" t="str">
        <f>T(ESTIMATE!B1317)</f>
        <v/>
      </c>
      <c r="D1250" s="1323" t="e">
        <f>T(#REF!)</f>
        <v>#REF!</v>
      </c>
      <c r="E1250" s="1323" t="e">
        <f>T(#REF!)</f>
        <v>#REF!</v>
      </c>
      <c r="F1250" s="1323" t="e">
        <f>T(#REF!)</f>
        <v>#REF!</v>
      </c>
      <c r="G1250" s="1323" t="e">
        <f>T(#REF!)</f>
        <v>#REF!</v>
      </c>
      <c r="H1250" s="1323"/>
      <c r="I1250" s="1323"/>
      <c r="J1250" s="1323" t="e">
        <f>T(#REF!)</f>
        <v>#REF!</v>
      </c>
      <c r="K1250" s="1323" t="e">
        <f>T(#REF!)</f>
        <v>#REF!</v>
      </c>
      <c r="L1250" s="1323" t="e">
        <f>T(#REF!)</f>
        <v>#REF!</v>
      </c>
      <c r="M1250" s="1323" t="e">
        <f>T(#REF!)</f>
        <v>#REF!</v>
      </c>
      <c r="N1250" s="1324">
        <f>ESTIMATE!R1317</f>
        <v>0</v>
      </c>
      <c r="O1250" s="1324"/>
      <c r="P1250" s="1324" t="str">
        <f>T(ESTIMATE!U1317)</f>
        <v/>
      </c>
      <c r="Q1250" s="1324"/>
      <c r="R1250" s="1322"/>
      <c r="S1250" s="1322"/>
      <c r="T1250" s="1322"/>
      <c r="U1250" s="1322"/>
      <c r="V1250" s="1322"/>
      <c r="W1250" s="1322"/>
      <c r="X1250" s="1322"/>
      <c r="Y1250" s="1322"/>
      <c r="Z1250" s="1322"/>
      <c r="AA1250" s="1322"/>
      <c r="AB1250" s="1322"/>
      <c r="AC1250" s="1322"/>
      <c r="AD1250" s="1322"/>
      <c r="AE1250" s="405">
        <f t="shared" si="19"/>
        <v>0</v>
      </c>
    </row>
    <row r="1251" spans="3:31" ht="18" hidden="1" customHeight="1">
      <c r="C1251" s="1323" t="str">
        <f>T(ESTIMATE!B1318)</f>
        <v/>
      </c>
      <c r="D1251" s="1323" t="e">
        <f>T(#REF!)</f>
        <v>#REF!</v>
      </c>
      <c r="E1251" s="1323" t="e">
        <f>T(#REF!)</f>
        <v>#REF!</v>
      </c>
      <c r="F1251" s="1323" t="e">
        <f>T(#REF!)</f>
        <v>#REF!</v>
      </c>
      <c r="G1251" s="1323" t="e">
        <f>T(#REF!)</f>
        <v>#REF!</v>
      </c>
      <c r="H1251" s="1323"/>
      <c r="I1251" s="1323"/>
      <c r="J1251" s="1323" t="e">
        <f>T(#REF!)</f>
        <v>#REF!</v>
      </c>
      <c r="K1251" s="1323" t="e">
        <f>T(#REF!)</f>
        <v>#REF!</v>
      </c>
      <c r="L1251" s="1323" t="e">
        <f>T(#REF!)</f>
        <v>#REF!</v>
      </c>
      <c r="M1251" s="1323" t="e">
        <f>T(#REF!)</f>
        <v>#REF!</v>
      </c>
      <c r="N1251" s="1324">
        <f>ESTIMATE!R1318</f>
        <v>0</v>
      </c>
      <c r="O1251" s="1324"/>
      <c r="P1251" s="1324" t="str">
        <f>T(ESTIMATE!U1318)</f>
        <v/>
      </c>
      <c r="Q1251" s="1324"/>
      <c r="R1251" s="1322"/>
      <c r="S1251" s="1322"/>
      <c r="T1251" s="1322"/>
      <c r="U1251" s="1322"/>
      <c r="V1251" s="1322"/>
      <c r="W1251" s="1322"/>
      <c r="X1251" s="1322"/>
      <c r="Y1251" s="1322"/>
      <c r="Z1251" s="1322"/>
      <c r="AA1251" s="1322"/>
      <c r="AB1251" s="1322"/>
      <c r="AC1251" s="1322"/>
      <c r="AD1251" s="1322"/>
      <c r="AE1251" s="405">
        <f t="shared" si="19"/>
        <v>0</v>
      </c>
    </row>
    <row r="1252" spans="3:31" ht="18" hidden="1" customHeight="1">
      <c r="C1252" s="1323" t="str">
        <f>T(ESTIMATE!B1319)</f>
        <v>Floor Tile</v>
      </c>
      <c r="D1252" s="1323" t="e">
        <f>T(#REF!)</f>
        <v>#REF!</v>
      </c>
      <c r="E1252" s="1323" t="e">
        <f>T(#REF!)</f>
        <v>#REF!</v>
      </c>
      <c r="F1252" s="1323" t="e">
        <f>T(#REF!)</f>
        <v>#REF!</v>
      </c>
      <c r="G1252" s="1323" t="e">
        <f>T(#REF!)</f>
        <v>#REF!</v>
      </c>
      <c r="H1252" s="1323"/>
      <c r="I1252" s="1323"/>
      <c r="J1252" s="1323" t="e">
        <f>T(#REF!)</f>
        <v>#REF!</v>
      </c>
      <c r="K1252" s="1323" t="e">
        <f>T(#REF!)</f>
        <v>#REF!</v>
      </c>
      <c r="L1252" s="1323" t="e">
        <f>T(#REF!)</f>
        <v>#REF!</v>
      </c>
      <c r="M1252" s="1323" t="e">
        <f>T(#REF!)</f>
        <v>#REF!</v>
      </c>
      <c r="N1252" s="1324">
        <f>ESTIMATE!R1319</f>
        <v>0</v>
      </c>
      <c r="O1252" s="1324"/>
      <c r="P1252" s="1324" t="str">
        <f>T(ESTIMATE!U1319)</f>
        <v/>
      </c>
      <c r="Q1252" s="1324"/>
      <c r="R1252" s="1322"/>
      <c r="S1252" s="1322"/>
      <c r="T1252" s="1322"/>
      <c r="U1252" s="1322"/>
      <c r="V1252" s="1322"/>
      <c r="W1252" s="1322"/>
      <c r="X1252" s="1322"/>
      <c r="Y1252" s="1322"/>
      <c r="Z1252" s="1322"/>
      <c r="AA1252" s="1322"/>
      <c r="AB1252" s="1322"/>
      <c r="AC1252" s="1322"/>
      <c r="AD1252" s="1322"/>
      <c r="AE1252" s="405">
        <f t="shared" si="19"/>
        <v>0</v>
      </c>
    </row>
    <row r="1253" spans="3:31" ht="18" hidden="1" customHeight="1">
      <c r="C1253" s="1323" t="str">
        <f>T(ESTIMATE!B1320)</f>
        <v>Tile flooring, economy grade (tile, backer, grout, accs)</v>
      </c>
      <c r="D1253" s="1323" t="e">
        <f>T(#REF!)</f>
        <v>#REF!</v>
      </c>
      <c r="E1253" s="1323" t="e">
        <f>T(#REF!)</f>
        <v>#REF!</v>
      </c>
      <c r="F1253" s="1323" t="e">
        <f>T(#REF!)</f>
        <v>#REF!</v>
      </c>
      <c r="G1253" s="1323" t="e">
        <f>T(#REF!)</f>
        <v>#REF!</v>
      </c>
      <c r="H1253" s="1323"/>
      <c r="I1253" s="1323"/>
      <c r="J1253" s="1323" t="e">
        <f>T(#REF!)</f>
        <v>#REF!</v>
      </c>
      <c r="K1253" s="1323" t="e">
        <f>T(#REF!)</f>
        <v>#REF!</v>
      </c>
      <c r="L1253" s="1323" t="e">
        <f>T(#REF!)</f>
        <v>#REF!</v>
      </c>
      <c r="M1253" s="1323" t="e">
        <f>T(#REF!)</f>
        <v>#REF!</v>
      </c>
      <c r="N1253" s="1324">
        <f>ESTIMATE!R1320</f>
        <v>0</v>
      </c>
      <c r="O1253" s="1324"/>
      <c r="P1253" s="1324" t="str">
        <f>T(ESTIMATE!U1320)</f>
        <v>sf</v>
      </c>
      <c r="Q1253" s="1324"/>
      <c r="R1253" s="1322"/>
      <c r="S1253" s="1322"/>
      <c r="T1253" s="1322"/>
      <c r="U1253" s="1322"/>
      <c r="V1253" s="1322"/>
      <c r="W1253" s="1322"/>
      <c r="X1253" s="1322"/>
      <c r="Y1253" s="1322"/>
      <c r="Z1253" s="1322"/>
      <c r="AA1253" s="1322"/>
      <c r="AB1253" s="1322"/>
      <c r="AC1253" s="1322"/>
      <c r="AD1253" s="1322"/>
      <c r="AE1253" s="405">
        <f t="shared" si="19"/>
        <v>0</v>
      </c>
    </row>
    <row r="1254" spans="3:31" ht="18" hidden="1" customHeight="1">
      <c r="C1254" s="1323" t="str">
        <f>T(ESTIMATE!B1321)</f>
        <v>Tile flooring, average grade (tile, backer, grout, accs)</v>
      </c>
      <c r="D1254" s="1323" t="e">
        <f>T(#REF!)</f>
        <v>#REF!</v>
      </c>
      <c r="E1254" s="1323" t="e">
        <f>T(#REF!)</f>
        <v>#REF!</v>
      </c>
      <c r="F1254" s="1323" t="e">
        <f>T(#REF!)</f>
        <v>#REF!</v>
      </c>
      <c r="G1254" s="1323" t="e">
        <f>T(#REF!)</f>
        <v>#REF!</v>
      </c>
      <c r="H1254" s="1323"/>
      <c r="I1254" s="1323"/>
      <c r="J1254" s="1323" t="e">
        <f>T(#REF!)</f>
        <v>#REF!</v>
      </c>
      <c r="K1254" s="1323" t="e">
        <f>T(#REF!)</f>
        <v>#REF!</v>
      </c>
      <c r="L1254" s="1323" t="e">
        <f>T(#REF!)</f>
        <v>#REF!</v>
      </c>
      <c r="M1254" s="1323" t="e">
        <f>T(#REF!)</f>
        <v>#REF!</v>
      </c>
      <c r="N1254" s="1324">
        <f>ESTIMATE!R1321</f>
        <v>500</v>
      </c>
      <c r="O1254" s="1324"/>
      <c r="P1254" s="1324" t="str">
        <f>T(ESTIMATE!U1321)</f>
        <v>sf</v>
      </c>
      <c r="Q1254" s="1324"/>
      <c r="R1254" s="1322"/>
      <c r="S1254" s="1322"/>
      <c r="T1254" s="1322"/>
      <c r="U1254" s="1322"/>
      <c r="V1254" s="1322"/>
      <c r="W1254" s="1322"/>
      <c r="X1254" s="1322"/>
      <c r="Y1254" s="1322"/>
      <c r="Z1254" s="1322"/>
      <c r="AA1254" s="1322"/>
      <c r="AB1254" s="1322"/>
      <c r="AC1254" s="1322"/>
      <c r="AD1254" s="1322"/>
      <c r="AE1254" s="405">
        <f t="shared" si="19"/>
        <v>500</v>
      </c>
    </row>
    <row r="1255" spans="3:31" ht="18" hidden="1" customHeight="1">
      <c r="C1255" s="1323" t="str">
        <f>T(ESTIMATE!B1322)</f>
        <v>Tile flooring, premium grade (tile, backer, grout, accs)</v>
      </c>
      <c r="D1255" s="1323" t="e">
        <f>T(#REF!)</f>
        <v>#REF!</v>
      </c>
      <c r="E1255" s="1323" t="e">
        <f>T(#REF!)</f>
        <v>#REF!</v>
      </c>
      <c r="F1255" s="1323" t="e">
        <f>T(#REF!)</f>
        <v>#REF!</v>
      </c>
      <c r="G1255" s="1323" t="e">
        <f>T(#REF!)</f>
        <v>#REF!</v>
      </c>
      <c r="H1255" s="1323"/>
      <c r="I1255" s="1323"/>
      <c r="J1255" s="1323" t="e">
        <f>T(#REF!)</f>
        <v>#REF!</v>
      </c>
      <c r="K1255" s="1323" t="e">
        <f>T(#REF!)</f>
        <v>#REF!</v>
      </c>
      <c r="L1255" s="1323" t="e">
        <f>T(#REF!)</f>
        <v>#REF!</v>
      </c>
      <c r="M1255" s="1323" t="e">
        <f>T(#REF!)</f>
        <v>#REF!</v>
      </c>
      <c r="N1255" s="1324">
        <f>ESTIMATE!R1322</f>
        <v>0</v>
      </c>
      <c r="O1255" s="1324"/>
      <c r="P1255" s="1324" t="str">
        <f>T(ESTIMATE!U1322)</f>
        <v>sf</v>
      </c>
      <c r="Q1255" s="1324"/>
      <c r="R1255" s="1322"/>
      <c r="S1255" s="1322"/>
      <c r="T1255" s="1322"/>
      <c r="U1255" s="1322"/>
      <c r="V1255" s="1322"/>
      <c r="W1255" s="1322"/>
      <c r="X1255" s="1322"/>
      <c r="Y1255" s="1322"/>
      <c r="Z1255" s="1322"/>
      <c r="AA1255" s="1322"/>
      <c r="AB1255" s="1322"/>
      <c r="AC1255" s="1322"/>
      <c r="AD1255" s="1322"/>
      <c r="AE1255" s="405">
        <f t="shared" si="19"/>
        <v>0</v>
      </c>
    </row>
    <row r="1256" spans="3:31" ht="18" hidden="1" customHeight="1">
      <c r="C1256" s="1323" t="str">
        <f>T(ESTIMATE!B1323)</f>
        <v/>
      </c>
      <c r="D1256" s="1323" t="e">
        <f>T(#REF!)</f>
        <v>#REF!</v>
      </c>
      <c r="E1256" s="1323" t="e">
        <f>T(#REF!)</f>
        <v>#REF!</v>
      </c>
      <c r="F1256" s="1323" t="e">
        <f>T(#REF!)</f>
        <v>#REF!</v>
      </c>
      <c r="G1256" s="1323" t="e">
        <f>T(#REF!)</f>
        <v>#REF!</v>
      </c>
      <c r="H1256" s="1323"/>
      <c r="I1256" s="1323"/>
      <c r="J1256" s="1323" t="e">
        <f>T(#REF!)</f>
        <v>#REF!</v>
      </c>
      <c r="K1256" s="1323" t="e">
        <f>T(#REF!)</f>
        <v>#REF!</v>
      </c>
      <c r="L1256" s="1323" t="e">
        <f>T(#REF!)</f>
        <v>#REF!</v>
      </c>
      <c r="M1256" s="1323" t="e">
        <f>T(#REF!)</f>
        <v>#REF!</v>
      </c>
      <c r="N1256" s="1324">
        <f>ESTIMATE!R1323</f>
        <v>0</v>
      </c>
      <c r="O1256" s="1324"/>
      <c r="P1256" s="1324" t="str">
        <f>T(ESTIMATE!U1323)</f>
        <v/>
      </c>
      <c r="Q1256" s="1324"/>
      <c r="R1256" s="1322"/>
      <c r="S1256" s="1322"/>
      <c r="T1256" s="1322"/>
      <c r="U1256" s="1322"/>
      <c r="V1256" s="1322"/>
      <c r="W1256" s="1322"/>
      <c r="X1256" s="1322"/>
      <c r="Y1256" s="1322"/>
      <c r="Z1256" s="1322"/>
      <c r="AA1256" s="1322"/>
      <c r="AB1256" s="1322"/>
      <c r="AC1256" s="1322"/>
      <c r="AD1256" s="1322"/>
      <c r="AE1256" s="405">
        <f t="shared" si="19"/>
        <v>0</v>
      </c>
    </row>
    <row r="1257" spans="3:31" ht="18" hidden="1" customHeight="1">
      <c r="C1257" s="1323" t="str">
        <f>T(ESTIMATE!B1324)</f>
        <v/>
      </c>
      <c r="D1257" s="1323" t="e">
        <f>T(#REF!)</f>
        <v>#REF!</v>
      </c>
      <c r="E1257" s="1323" t="e">
        <f>T(#REF!)</f>
        <v>#REF!</v>
      </c>
      <c r="F1257" s="1323" t="e">
        <f>T(#REF!)</f>
        <v>#REF!</v>
      </c>
      <c r="G1257" s="1323" t="e">
        <f>T(#REF!)</f>
        <v>#REF!</v>
      </c>
      <c r="H1257" s="1323"/>
      <c r="I1257" s="1323"/>
      <c r="J1257" s="1323" t="e">
        <f>T(#REF!)</f>
        <v>#REF!</v>
      </c>
      <c r="K1257" s="1323" t="e">
        <f>T(#REF!)</f>
        <v>#REF!</v>
      </c>
      <c r="L1257" s="1323" t="e">
        <f>T(#REF!)</f>
        <v>#REF!</v>
      </c>
      <c r="M1257" s="1323" t="e">
        <f>T(#REF!)</f>
        <v>#REF!</v>
      </c>
      <c r="N1257" s="1324">
        <f>ESTIMATE!R1324</f>
        <v>0</v>
      </c>
      <c r="O1257" s="1324"/>
      <c r="P1257" s="1324" t="str">
        <f>T(ESTIMATE!U1324)</f>
        <v/>
      </c>
      <c r="Q1257" s="1324"/>
      <c r="R1257" s="1322"/>
      <c r="S1257" s="1322"/>
      <c r="T1257" s="1322"/>
      <c r="U1257" s="1322"/>
      <c r="V1257" s="1322"/>
      <c r="W1257" s="1322"/>
      <c r="X1257" s="1322"/>
      <c r="Y1257" s="1322"/>
      <c r="Z1257" s="1322"/>
      <c r="AA1257" s="1322"/>
      <c r="AB1257" s="1322"/>
      <c r="AC1257" s="1322"/>
      <c r="AD1257" s="1322"/>
      <c r="AE1257" s="405">
        <f t="shared" si="19"/>
        <v>0</v>
      </c>
    </row>
    <row r="1258" spans="3:31" ht="18" hidden="1" customHeight="1">
      <c r="C1258" s="1323" t="str">
        <f>T(ESTIMATE!B1325)</f>
        <v>Shower Tile</v>
      </c>
      <c r="D1258" s="1323" t="e">
        <f>T(#REF!)</f>
        <v>#REF!</v>
      </c>
      <c r="E1258" s="1323" t="e">
        <f>T(#REF!)</f>
        <v>#REF!</v>
      </c>
      <c r="F1258" s="1323" t="e">
        <f>T(#REF!)</f>
        <v>#REF!</v>
      </c>
      <c r="G1258" s="1323" t="e">
        <f>T(#REF!)</f>
        <v>#REF!</v>
      </c>
      <c r="H1258" s="1323"/>
      <c r="I1258" s="1323"/>
      <c r="J1258" s="1323" t="e">
        <f>T(#REF!)</f>
        <v>#REF!</v>
      </c>
      <c r="K1258" s="1323" t="e">
        <f>T(#REF!)</f>
        <v>#REF!</v>
      </c>
      <c r="L1258" s="1323" t="e">
        <f>T(#REF!)</f>
        <v>#REF!</v>
      </c>
      <c r="M1258" s="1323" t="e">
        <f>T(#REF!)</f>
        <v>#REF!</v>
      </c>
      <c r="N1258" s="1324">
        <f>ESTIMATE!R1325</f>
        <v>0</v>
      </c>
      <c r="O1258" s="1324"/>
      <c r="P1258" s="1324" t="str">
        <f>T(ESTIMATE!U1325)</f>
        <v/>
      </c>
      <c r="Q1258" s="1324"/>
      <c r="R1258" s="1322"/>
      <c r="S1258" s="1322"/>
      <c r="T1258" s="1322"/>
      <c r="U1258" s="1322"/>
      <c r="V1258" s="1322"/>
      <c r="W1258" s="1322"/>
      <c r="X1258" s="1322"/>
      <c r="Y1258" s="1322"/>
      <c r="Z1258" s="1322"/>
      <c r="AA1258" s="1322"/>
      <c r="AB1258" s="1322"/>
      <c r="AC1258" s="1322"/>
      <c r="AD1258" s="1322"/>
      <c r="AE1258" s="405">
        <f t="shared" si="19"/>
        <v>0</v>
      </c>
    </row>
    <row r="1259" spans="3:31" ht="18" hidden="1" customHeight="1">
      <c r="C1259" s="1323" t="str">
        <f>T(ESTIMATE!B1326)</f>
        <v>Shower tile, economy grade (tile, backer, grout, accs)</v>
      </c>
      <c r="D1259" s="1323" t="e">
        <f>T(#REF!)</f>
        <v>#REF!</v>
      </c>
      <c r="E1259" s="1323" t="e">
        <f>T(#REF!)</f>
        <v>#REF!</v>
      </c>
      <c r="F1259" s="1323" t="e">
        <f>T(#REF!)</f>
        <v>#REF!</v>
      </c>
      <c r="G1259" s="1323" t="e">
        <f>T(#REF!)</f>
        <v>#REF!</v>
      </c>
      <c r="H1259" s="1323"/>
      <c r="I1259" s="1323"/>
      <c r="J1259" s="1323" t="e">
        <f>T(#REF!)</f>
        <v>#REF!</v>
      </c>
      <c r="K1259" s="1323" t="e">
        <f>T(#REF!)</f>
        <v>#REF!</v>
      </c>
      <c r="L1259" s="1323" t="e">
        <f>T(#REF!)</f>
        <v>#REF!</v>
      </c>
      <c r="M1259" s="1323" t="e">
        <f>T(#REF!)</f>
        <v>#REF!</v>
      </c>
      <c r="N1259" s="1324">
        <f>ESTIMATE!R1326</f>
        <v>0</v>
      </c>
      <c r="O1259" s="1324"/>
      <c r="P1259" s="1324" t="str">
        <f>T(ESTIMATE!U1326)</f>
        <v>sf</v>
      </c>
      <c r="Q1259" s="1324"/>
      <c r="R1259" s="1322"/>
      <c r="S1259" s="1322"/>
      <c r="T1259" s="1322"/>
      <c r="U1259" s="1322"/>
      <c r="V1259" s="1322"/>
      <c r="W1259" s="1322"/>
      <c r="X1259" s="1322"/>
      <c r="Y1259" s="1322"/>
      <c r="Z1259" s="1322"/>
      <c r="AA1259" s="1322"/>
      <c r="AB1259" s="1322"/>
      <c r="AC1259" s="1322"/>
      <c r="AD1259" s="1322"/>
      <c r="AE1259" s="405">
        <f t="shared" si="19"/>
        <v>0</v>
      </c>
    </row>
    <row r="1260" spans="3:31" ht="18" hidden="1" customHeight="1">
      <c r="C1260" s="1323" t="str">
        <f>T(ESTIMATE!B1327)</f>
        <v>Shower tile, average grade (tile, backer, grout, accs)</v>
      </c>
      <c r="D1260" s="1323" t="e">
        <f>T(#REF!)</f>
        <v>#REF!</v>
      </c>
      <c r="E1260" s="1323" t="e">
        <f>T(#REF!)</f>
        <v>#REF!</v>
      </c>
      <c r="F1260" s="1323" t="e">
        <f>T(#REF!)</f>
        <v>#REF!</v>
      </c>
      <c r="G1260" s="1323" t="e">
        <f>T(#REF!)</f>
        <v>#REF!</v>
      </c>
      <c r="H1260" s="1323"/>
      <c r="I1260" s="1323"/>
      <c r="J1260" s="1323" t="e">
        <f>T(#REF!)</f>
        <v>#REF!</v>
      </c>
      <c r="K1260" s="1323" t="e">
        <f>T(#REF!)</f>
        <v>#REF!</v>
      </c>
      <c r="L1260" s="1323" t="e">
        <f>T(#REF!)</f>
        <v>#REF!</v>
      </c>
      <c r="M1260" s="1323" t="e">
        <f>T(#REF!)</f>
        <v>#REF!</v>
      </c>
      <c r="N1260" s="1324">
        <f>ESTIMATE!R1327</f>
        <v>0</v>
      </c>
      <c r="O1260" s="1324"/>
      <c r="P1260" s="1324" t="str">
        <f>T(ESTIMATE!U1327)</f>
        <v>sf</v>
      </c>
      <c r="Q1260" s="1324"/>
      <c r="R1260" s="1322"/>
      <c r="S1260" s="1322"/>
      <c r="T1260" s="1322"/>
      <c r="U1260" s="1322"/>
      <c r="V1260" s="1322"/>
      <c r="W1260" s="1322"/>
      <c r="X1260" s="1322"/>
      <c r="Y1260" s="1322"/>
      <c r="Z1260" s="1322"/>
      <c r="AA1260" s="1322"/>
      <c r="AB1260" s="1322"/>
      <c r="AC1260" s="1322"/>
      <c r="AD1260" s="1322"/>
      <c r="AE1260" s="405">
        <f t="shared" si="19"/>
        <v>0</v>
      </c>
    </row>
    <row r="1261" spans="3:31" ht="18" hidden="1" customHeight="1">
      <c r="C1261" s="1323" t="str">
        <f>T(ESTIMATE!B1328)</f>
        <v>Shower tile, premium grade (tile, backer, grout, accs)</v>
      </c>
      <c r="D1261" s="1323" t="e">
        <f>T(#REF!)</f>
        <v>#REF!</v>
      </c>
      <c r="E1261" s="1323" t="e">
        <f>T(#REF!)</f>
        <v>#REF!</v>
      </c>
      <c r="F1261" s="1323" t="e">
        <f>T(#REF!)</f>
        <v>#REF!</v>
      </c>
      <c r="G1261" s="1323" t="e">
        <f>T(#REF!)</f>
        <v>#REF!</v>
      </c>
      <c r="H1261" s="1323"/>
      <c r="I1261" s="1323"/>
      <c r="J1261" s="1323" t="e">
        <f>T(#REF!)</f>
        <v>#REF!</v>
      </c>
      <c r="K1261" s="1323" t="e">
        <f>T(#REF!)</f>
        <v>#REF!</v>
      </c>
      <c r="L1261" s="1323" t="e">
        <f>T(#REF!)</f>
        <v>#REF!</v>
      </c>
      <c r="M1261" s="1323" t="e">
        <f>T(#REF!)</f>
        <v>#REF!</v>
      </c>
      <c r="N1261" s="1324">
        <f>ESTIMATE!R1328</f>
        <v>0</v>
      </c>
      <c r="O1261" s="1324"/>
      <c r="P1261" s="1324" t="str">
        <f>T(ESTIMATE!U1328)</f>
        <v>sf</v>
      </c>
      <c r="Q1261" s="1324"/>
      <c r="R1261" s="1322"/>
      <c r="S1261" s="1322"/>
      <c r="T1261" s="1322"/>
      <c r="U1261" s="1322"/>
      <c r="V1261" s="1322"/>
      <c r="W1261" s="1322"/>
      <c r="X1261" s="1322"/>
      <c r="Y1261" s="1322"/>
      <c r="Z1261" s="1322"/>
      <c r="AA1261" s="1322"/>
      <c r="AB1261" s="1322"/>
      <c r="AC1261" s="1322"/>
      <c r="AD1261" s="1322"/>
      <c r="AE1261" s="405">
        <f t="shared" si="19"/>
        <v>0</v>
      </c>
    </row>
    <row r="1262" spans="3:31" ht="18" hidden="1" customHeight="1">
      <c r="C1262" s="1323" t="str">
        <f>T(ESTIMATE!B1329)</f>
        <v/>
      </c>
      <c r="D1262" s="1323" t="e">
        <f>T(#REF!)</f>
        <v>#REF!</v>
      </c>
      <c r="E1262" s="1323" t="e">
        <f>T(#REF!)</f>
        <v>#REF!</v>
      </c>
      <c r="F1262" s="1323" t="e">
        <f>T(#REF!)</f>
        <v>#REF!</v>
      </c>
      <c r="G1262" s="1323" t="e">
        <f>T(#REF!)</f>
        <v>#REF!</v>
      </c>
      <c r="H1262" s="1323"/>
      <c r="I1262" s="1323"/>
      <c r="J1262" s="1323" t="e">
        <f>T(#REF!)</f>
        <v>#REF!</v>
      </c>
      <c r="K1262" s="1323" t="e">
        <f>T(#REF!)</f>
        <v>#REF!</v>
      </c>
      <c r="L1262" s="1323" t="e">
        <f>T(#REF!)</f>
        <v>#REF!</v>
      </c>
      <c r="M1262" s="1323" t="e">
        <f>T(#REF!)</f>
        <v>#REF!</v>
      </c>
      <c r="N1262" s="1324">
        <f>ESTIMATE!R1329</f>
        <v>0</v>
      </c>
      <c r="O1262" s="1324"/>
      <c r="P1262" s="1324" t="str">
        <f>T(ESTIMATE!U1329)</f>
        <v/>
      </c>
      <c r="Q1262" s="1324"/>
      <c r="R1262" s="1322"/>
      <c r="S1262" s="1322"/>
      <c r="T1262" s="1322"/>
      <c r="U1262" s="1322"/>
      <c r="V1262" s="1322"/>
      <c r="W1262" s="1322"/>
      <c r="X1262" s="1322"/>
      <c r="Y1262" s="1322"/>
      <c r="Z1262" s="1322"/>
      <c r="AA1262" s="1322"/>
      <c r="AB1262" s="1322"/>
      <c r="AC1262" s="1322"/>
      <c r="AD1262" s="1322"/>
      <c r="AE1262" s="405">
        <f t="shared" si="19"/>
        <v>0</v>
      </c>
    </row>
    <row r="1263" spans="3:31" ht="18" hidden="1" customHeight="1">
      <c r="C1263" s="1323" t="str">
        <f>T(ESTIMATE!B1330)</f>
        <v/>
      </c>
      <c r="D1263" s="1323" t="e">
        <f>T(#REF!)</f>
        <v>#REF!</v>
      </c>
      <c r="E1263" s="1323" t="e">
        <f>T(#REF!)</f>
        <v>#REF!</v>
      </c>
      <c r="F1263" s="1323" t="e">
        <f>T(#REF!)</f>
        <v>#REF!</v>
      </c>
      <c r="G1263" s="1323" t="e">
        <f>T(#REF!)</f>
        <v>#REF!</v>
      </c>
      <c r="H1263" s="1323"/>
      <c r="I1263" s="1323"/>
      <c r="J1263" s="1323" t="e">
        <f>T(#REF!)</f>
        <v>#REF!</v>
      </c>
      <c r="K1263" s="1323" t="e">
        <f>T(#REF!)</f>
        <v>#REF!</v>
      </c>
      <c r="L1263" s="1323" t="e">
        <f>T(#REF!)</f>
        <v>#REF!</v>
      </c>
      <c r="M1263" s="1323" t="e">
        <f>T(#REF!)</f>
        <v>#REF!</v>
      </c>
      <c r="N1263" s="1324">
        <f>ESTIMATE!R1330</f>
        <v>0</v>
      </c>
      <c r="O1263" s="1324"/>
      <c r="P1263" s="1324" t="str">
        <f>T(ESTIMATE!U1330)</f>
        <v/>
      </c>
      <c r="Q1263" s="1324"/>
      <c r="R1263" s="1322"/>
      <c r="S1263" s="1322"/>
      <c r="T1263" s="1322"/>
      <c r="U1263" s="1322"/>
      <c r="V1263" s="1322"/>
      <c r="W1263" s="1322"/>
      <c r="X1263" s="1322"/>
      <c r="Y1263" s="1322"/>
      <c r="Z1263" s="1322"/>
      <c r="AA1263" s="1322"/>
      <c r="AB1263" s="1322"/>
      <c r="AC1263" s="1322"/>
      <c r="AD1263" s="1322"/>
      <c r="AE1263" s="405">
        <f t="shared" si="19"/>
        <v>0</v>
      </c>
    </row>
    <row r="1264" spans="3:31" ht="18" hidden="1" customHeight="1">
      <c r="C1264" s="1323" t="str">
        <f>T(ESTIMATE!B1331)</f>
        <v>Miscellaneous Wall Tile</v>
      </c>
      <c r="D1264" s="1323" t="e">
        <f>T(#REF!)</f>
        <v>#REF!</v>
      </c>
      <c r="E1264" s="1323" t="e">
        <f>T(#REF!)</f>
        <v>#REF!</v>
      </c>
      <c r="F1264" s="1323" t="e">
        <f>T(#REF!)</f>
        <v>#REF!</v>
      </c>
      <c r="G1264" s="1323" t="e">
        <f>T(#REF!)</f>
        <v>#REF!</v>
      </c>
      <c r="H1264" s="1323"/>
      <c r="I1264" s="1323"/>
      <c r="J1264" s="1323" t="e">
        <f>T(#REF!)</f>
        <v>#REF!</v>
      </c>
      <c r="K1264" s="1323" t="e">
        <f>T(#REF!)</f>
        <v>#REF!</v>
      </c>
      <c r="L1264" s="1323" t="e">
        <f>T(#REF!)</f>
        <v>#REF!</v>
      </c>
      <c r="M1264" s="1323" t="e">
        <f>T(#REF!)</f>
        <v>#REF!</v>
      </c>
      <c r="N1264" s="1324">
        <f>ESTIMATE!R1331</f>
        <v>0</v>
      </c>
      <c r="O1264" s="1324"/>
      <c r="P1264" s="1324" t="str">
        <f>T(ESTIMATE!U1331)</f>
        <v/>
      </c>
      <c r="Q1264" s="1324"/>
      <c r="R1264" s="1322"/>
      <c r="S1264" s="1322"/>
      <c r="T1264" s="1322"/>
      <c r="U1264" s="1322"/>
      <c r="V1264" s="1322"/>
      <c r="W1264" s="1322"/>
      <c r="X1264" s="1322"/>
      <c r="Y1264" s="1322"/>
      <c r="Z1264" s="1322"/>
      <c r="AA1264" s="1322"/>
      <c r="AB1264" s="1322"/>
      <c r="AC1264" s="1322"/>
      <c r="AD1264" s="1322"/>
      <c r="AE1264" s="405">
        <f t="shared" si="19"/>
        <v>0</v>
      </c>
    </row>
    <row r="1265" spans="3:31" ht="18" hidden="1" customHeight="1">
      <c r="C1265" s="1323" t="str">
        <f>T(ESTIMATE!B1332)</f>
        <v>Kitchen backsplash tile</v>
      </c>
      <c r="D1265" s="1323" t="e">
        <f>T(#REF!)</f>
        <v>#REF!</v>
      </c>
      <c r="E1265" s="1323" t="e">
        <f>T(#REF!)</f>
        <v>#REF!</v>
      </c>
      <c r="F1265" s="1323" t="e">
        <f>T(#REF!)</f>
        <v>#REF!</v>
      </c>
      <c r="G1265" s="1323" t="e">
        <f>T(#REF!)</f>
        <v>#REF!</v>
      </c>
      <c r="H1265" s="1323"/>
      <c r="I1265" s="1323"/>
      <c r="J1265" s="1323" t="e">
        <f>T(#REF!)</f>
        <v>#REF!</v>
      </c>
      <c r="K1265" s="1323" t="e">
        <f>T(#REF!)</f>
        <v>#REF!</v>
      </c>
      <c r="L1265" s="1323" t="e">
        <f>T(#REF!)</f>
        <v>#REF!</v>
      </c>
      <c r="M1265" s="1323" t="e">
        <f>T(#REF!)</f>
        <v>#REF!</v>
      </c>
      <c r="N1265" s="1324">
        <f>ESTIMATE!R1332</f>
        <v>0</v>
      </c>
      <c r="O1265" s="1324"/>
      <c r="P1265" s="1324" t="str">
        <f>T(ESTIMATE!U1332)</f>
        <v>sf</v>
      </c>
      <c r="Q1265" s="1324"/>
      <c r="R1265" s="1322"/>
      <c r="S1265" s="1322"/>
      <c r="T1265" s="1322"/>
      <c r="U1265" s="1322"/>
      <c r="V1265" s="1322"/>
      <c r="W1265" s="1322"/>
      <c r="X1265" s="1322"/>
      <c r="Y1265" s="1322"/>
      <c r="Z1265" s="1322"/>
      <c r="AA1265" s="1322"/>
      <c r="AB1265" s="1322"/>
      <c r="AC1265" s="1322"/>
      <c r="AD1265" s="1322"/>
      <c r="AE1265" s="405">
        <f t="shared" si="19"/>
        <v>0</v>
      </c>
    </row>
    <row r="1266" spans="3:31" ht="18" hidden="1" customHeight="1">
      <c r="C1266" s="1323" t="str">
        <f>T(ESTIMATE!B1333)</f>
        <v>Fireplace tile</v>
      </c>
      <c r="D1266" s="1323" t="e">
        <f>T(#REF!)</f>
        <v>#REF!</v>
      </c>
      <c r="E1266" s="1323" t="e">
        <f>T(#REF!)</f>
        <v>#REF!</v>
      </c>
      <c r="F1266" s="1323" t="e">
        <f>T(#REF!)</f>
        <v>#REF!</v>
      </c>
      <c r="G1266" s="1323" t="e">
        <f>T(#REF!)</f>
        <v>#REF!</v>
      </c>
      <c r="H1266" s="1323"/>
      <c r="I1266" s="1323"/>
      <c r="J1266" s="1323" t="e">
        <f>T(#REF!)</f>
        <v>#REF!</v>
      </c>
      <c r="K1266" s="1323" t="e">
        <f>T(#REF!)</f>
        <v>#REF!</v>
      </c>
      <c r="L1266" s="1323" t="e">
        <f>T(#REF!)</f>
        <v>#REF!</v>
      </c>
      <c r="M1266" s="1323" t="e">
        <f>T(#REF!)</f>
        <v>#REF!</v>
      </c>
      <c r="N1266" s="1324">
        <f>ESTIMATE!R1333</f>
        <v>0</v>
      </c>
      <c r="O1266" s="1324"/>
      <c r="P1266" s="1324" t="str">
        <f>T(ESTIMATE!U1333)</f>
        <v>sf</v>
      </c>
      <c r="Q1266" s="1324"/>
      <c r="R1266" s="1322"/>
      <c r="S1266" s="1322"/>
      <c r="T1266" s="1322"/>
      <c r="U1266" s="1322"/>
      <c r="V1266" s="1322"/>
      <c r="W1266" s="1322"/>
      <c r="X1266" s="1322"/>
      <c r="Y1266" s="1322"/>
      <c r="Z1266" s="1322"/>
      <c r="AA1266" s="1322"/>
      <c r="AB1266" s="1322"/>
      <c r="AC1266" s="1322"/>
      <c r="AD1266" s="1322"/>
      <c r="AE1266" s="405">
        <f t="shared" si="19"/>
        <v>0</v>
      </c>
    </row>
    <row r="1267" spans="3:31" ht="18" hidden="1" customHeight="1">
      <c r="C1267" s="1323" t="str">
        <f>T(ESTIMATE!B1334)</f>
        <v/>
      </c>
      <c r="D1267" s="1323" t="e">
        <f>T(#REF!)</f>
        <v>#REF!</v>
      </c>
      <c r="E1267" s="1323" t="e">
        <f>T(#REF!)</f>
        <v>#REF!</v>
      </c>
      <c r="F1267" s="1323" t="e">
        <f>T(#REF!)</f>
        <v>#REF!</v>
      </c>
      <c r="G1267" s="1323" t="e">
        <f>T(#REF!)</f>
        <v>#REF!</v>
      </c>
      <c r="H1267" s="1323"/>
      <c r="I1267" s="1323"/>
      <c r="J1267" s="1323" t="e">
        <f>T(#REF!)</f>
        <v>#REF!</v>
      </c>
      <c r="K1267" s="1323" t="e">
        <f>T(#REF!)</f>
        <v>#REF!</v>
      </c>
      <c r="L1267" s="1323" t="e">
        <f>T(#REF!)</f>
        <v>#REF!</v>
      </c>
      <c r="M1267" s="1323" t="e">
        <f>T(#REF!)</f>
        <v>#REF!</v>
      </c>
      <c r="N1267" s="1324">
        <f>ESTIMATE!R1334</f>
        <v>0</v>
      </c>
      <c r="O1267" s="1324"/>
      <c r="P1267" s="1324" t="str">
        <f>T(ESTIMATE!U1334)</f>
        <v/>
      </c>
      <c r="Q1267" s="1324"/>
      <c r="R1267" s="1322"/>
      <c r="S1267" s="1322"/>
      <c r="T1267" s="1322"/>
      <c r="U1267" s="1322"/>
      <c r="V1267" s="1322"/>
      <c r="W1267" s="1322"/>
      <c r="X1267" s="1322"/>
      <c r="Y1267" s="1322"/>
      <c r="Z1267" s="1322"/>
      <c r="AA1267" s="1322"/>
      <c r="AB1267" s="1322"/>
      <c r="AC1267" s="1322"/>
      <c r="AD1267" s="1322"/>
      <c r="AE1267" s="405">
        <f t="shared" si="19"/>
        <v>0</v>
      </c>
    </row>
    <row r="1268" spans="3:31" ht="18" hidden="1" customHeight="1">
      <c r="C1268" s="1323" t="str">
        <f>T(ESTIMATE!B1335)</f>
        <v/>
      </c>
      <c r="D1268" s="1323" t="e">
        <f>T(#REF!)</f>
        <v>#REF!</v>
      </c>
      <c r="E1268" s="1323" t="e">
        <f>T(#REF!)</f>
        <v>#REF!</v>
      </c>
      <c r="F1268" s="1323" t="e">
        <f>T(#REF!)</f>
        <v>#REF!</v>
      </c>
      <c r="G1268" s="1323" t="e">
        <f>T(#REF!)</f>
        <v>#REF!</v>
      </c>
      <c r="H1268" s="1323"/>
      <c r="I1268" s="1323"/>
      <c r="J1268" s="1323" t="e">
        <f>T(#REF!)</f>
        <v>#REF!</v>
      </c>
      <c r="K1268" s="1323" t="e">
        <f>T(#REF!)</f>
        <v>#REF!</v>
      </c>
      <c r="L1268" s="1323" t="e">
        <f>T(#REF!)</f>
        <v>#REF!</v>
      </c>
      <c r="M1268" s="1323" t="e">
        <f>T(#REF!)</f>
        <v>#REF!</v>
      </c>
      <c r="N1268" s="1324">
        <f>ESTIMATE!R1335</f>
        <v>0</v>
      </c>
      <c r="O1268" s="1324"/>
      <c r="P1268" s="1324" t="str">
        <f>T(ESTIMATE!U1335)</f>
        <v/>
      </c>
      <c r="Q1268" s="1324"/>
      <c r="R1268" s="1322"/>
      <c r="S1268" s="1322"/>
      <c r="T1268" s="1322"/>
      <c r="U1268" s="1322"/>
      <c r="V1268" s="1322"/>
      <c r="W1268" s="1322"/>
      <c r="X1268" s="1322"/>
      <c r="Y1268" s="1322"/>
      <c r="Z1268" s="1322"/>
      <c r="AA1268" s="1322"/>
      <c r="AB1268" s="1322"/>
      <c r="AC1268" s="1322"/>
      <c r="AD1268" s="1322"/>
      <c r="AE1268" s="405">
        <f t="shared" si="19"/>
        <v>0</v>
      </c>
    </row>
    <row r="1269" spans="3:31" ht="18" hidden="1" customHeight="1">
      <c r="C1269" s="1323" t="str">
        <f>T(ESTIMATE!B1336)</f>
        <v>Miscellaneous Tile</v>
      </c>
      <c r="D1269" s="1323" t="e">
        <f>T(#REF!)</f>
        <v>#REF!</v>
      </c>
      <c r="E1269" s="1323" t="e">
        <f>T(#REF!)</f>
        <v>#REF!</v>
      </c>
      <c r="F1269" s="1323" t="e">
        <f>T(#REF!)</f>
        <v>#REF!</v>
      </c>
      <c r="G1269" s="1323" t="e">
        <f>T(#REF!)</f>
        <v>#REF!</v>
      </c>
      <c r="H1269" s="1323"/>
      <c r="I1269" s="1323"/>
      <c r="J1269" s="1323" t="e">
        <f>T(#REF!)</f>
        <v>#REF!</v>
      </c>
      <c r="K1269" s="1323" t="e">
        <f>T(#REF!)</f>
        <v>#REF!</v>
      </c>
      <c r="L1269" s="1323" t="e">
        <f>T(#REF!)</f>
        <v>#REF!</v>
      </c>
      <c r="M1269" s="1323" t="e">
        <f>T(#REF!)</f>
        <v>#REF!</v>
      </c>
      <c r="N1269" s="1324">
        <f>ESTIMATE!R1336</f>
        <v>0</v>
      </c>
      <c r="O1269" s="1324"/>
      <c r="P1269" s="1324" t="str">
        <f>T(ESTIMATE!U1336)</f>
        <v/>
      </c>
      <c r="Q1269" s="1324"/>
      <c r="R1269" s="1322"/>
      <c r="S1269" s="1322"/>
      <c r="T1269" s="1322"/>
      <c r="U1269" s="1322"/>
      <c r="V1269" s="1322"/>
      <c r="W1269" s="1322"/>
      <c r="X1269" s="1322"/>
      <c r="Y1269" s="1322"/>
      <c r="Z1269" s="1322"/>
      <c r="AA1269" s="1322"/>
      <c r="AB1269" s="1322"/>
      <c r="AC1269" s="1322"/>
      <c r="AD1269" s="1322"/>
      <c r="AE1269" s="405">
        <f t="shared" si="19"/>
        <v>0</v>
      </c>
    </row>
    <row r="1270" spans="3:31" ht="18" hidden="1" customHeight="1">
      <c r="C1270" s="1323" t="str">
        <f>T(ESTIMATE!B1337)</f>
        <v>Backerboard, 1/4" at floor tile</v>
      </c>
      <c r="D1270" s="1323" t="e">
        <f>T(#REF!)</f>
        <v>#REF!</v>
      </c>
      <c r="E1270" s="1323" t="e">
        <f>T(#REF!)</f>
        <v>#REF!</v>
      </c>
      <c r="F1270" s="1323" t="e">
        <f>T(#REF!)</f>
        <v>#REF!</v>
      </c>
      <c r="G1270" s="1323" t="e">
        <f>T(#REF!)</f>
        <v>#REF!</v>
      </c>
      <c r="H1270" s="1323"/>
      <c r="I1270" s="1323"/>
      <c r="J1270" s="1323" t="e">
        <f>T(#REF!)</f>
        <v>#REF!</v>
      </c>
      <c r="K1270" s="1323" t="e">
        <f>T(#REF!)</f>
        <v>#REF!</v>
      </c>
      <c r="L1270" s="1323" t="e">
        <f>T(#REF!)</f>
        <v>#REF!</v>
      </c>
      <c r="M1270" s="1323" t="e">
        <f>T(#REF!)</f>
        <v>#REF!</v>
      </c>
      <c r="N1270" s="1324">
        <f>ESTIMATE!R1337</f>
        <v>0</v>
      </c>
      <c r="O1270" s="1324"/>
      <c r="P1270" s="1324" t="str">
        <f>T(ESTIMATE!U1337)</f>
        <v>sf</v>
      </c>
      <c r="Q1270" s="1324"/>
      <c r="R1270" s="1322"/>
      <c r="S1270" s="1322"/>
      <c r="T1270" s="1322"/>
      <c r="U1270" s="1322"/>
      <c r="V1270" s="1322"/>
      <c r="W1270" s="1322"/>
      <c r="X1270" s="1322"/>
      <c r="Y1270" s="1322"/>
      <c r="Z1270" s="1322"/>
      <c r="AA1270" s="1322"/>
      <c r="AB1270" s="1322"/>
      <c r="AC1270" s="1322"/>
      <c r="AD1270" s="1322"/>
      <c r="AE1270" s="405">
        <f t="shared" si="19"/>
        <v>0</v>
      </c>
    </row>
    <row r="1271" spans="3:31" ht="18" hidden="1" customHeight="1">
      <c r="C1271" s="1323" t="str">
        <f>T(ESTIMATE!B1338)</f>
        <v>Backerboard, 1/2" at wall tile</v>
      </c>
      <c r="D1271" s="1323" t="e">
        <f>T(#REF!)</f>
        <v>#REF!</v>
      </c>
      <c r="E1271" s="1323" t="e">
        <f>T(#REF!)</f>
        <v>#REF!</v>
      </c>
      <c r="F1271" s="1323" t="e">
        <f>T(#REF!)</f>
        <v>#REF!</v>
      </c>
      <c r="G1271" s="1323" t="e">
        <f>T(#REF!)</f>
        <v>#REF!</v>
      </c>
      <c r="H1271" s="1323"/>
      <c r="I1271" s="1323"/>
      <c r="J1271" s="1323" t="e">
        <f>T(#REF!)</f>
        <v>#REF!</v>
      </c>
      <c r="K1271" s="1323" t="e">
        <f>T(#REF!)</f>
        <v>#REF!</v>
      </c>
      <c r="L1271" s="1323" t="e">
        <f>T(#REF!)</f>
        <v>#REF!</v>
      </c>
      <c r="M1271" s="1323" t="e">
        <f>T(#REF!)</f>
        <v>#REF!</v>
      </c>
      <c r="N1271" s="1324">
        <f>ESTIMATE!R1338</f>
        <v>0</v>
      </c>
      <c r="O1271" s="1324"/>
      <c r="P1271" s="1324" t="str">
        <f>T(ESTIMATE!U1338)</f>
        <v>sf</v>
      </c>
      <c r="Q1271" s="1324"/>
      <c r="R1271" s="1322"/>
      <c r="S1271" s="1322"/>
      <c r="T1271" s="1322"/>
      <c r="U1271" s="1322"/>
      <c r="V1271" s="1322"/>
      <c r="W1271" s="1322"/>
      <c r="X1271" s="1322"/>
      <c r="Y1271" s="1322"/>
      <c r="Z1271" s="1322"/>
      <c r="AA1271" s="1322"/>
      <c r="AB1271" s="1322"/>
      <c r="AC1271" s="1322"/>
      <c r="AD1271" s="1322"/>
      <c r="AE1271" s="405">
        <f t="shared" si="19"/>
        <v>0</v>
      </c>
    </row>
    <row r="1272" spans="3:31" ht="18" hidden="1" customHeight="1">
      <c r="C1272" s="1323" t="str">
        <f>T(ESTIMATE!B1339)</f>
        <v/>
      </c>
      <c r="D1272" s="1323" t="e">
        <f>T(#REF!)</f>
        <v>#REF!</v>
      </c>
      <c r="E1272" s="1323" t="e">
        <f>T(#REF!)</f>
        <v>#REF!</v>
      </c>
      <c r="F1272" s="1323" t="e">
        <f>T(#REF!)</f>
        <v>#REF!</v>
      </c>
      <c r="G1272" s="1323" t="e">
        <f>T(#REF!)</f>
        <v>#REF!</v>
      </c>
      <c r="H1272" s="1323"/>
      <c r="I1272" s="1323"/>
      <c r="J1272" s="1323" t="e">
        <f>T(#REF!)</f>
        <v>#REF!</v>
      </c>
      <c r="K1272" s="1323" t="e">
        <f>T(#REF!)</f>
        <v>#REF!</v>
      </c>
      <c r="L1272" s="1323" t="e">
        <f>T(#REF!)</f>
        <v>#REF!</v>
      </c>
      <c r="M1272" s="1323" t="e">
        <f>T(#REF!)</f>
        <v>#REF!</v>
      </c>
      <c r="N1272" s="1324">
        <f>ESTIMATE!R1339</f>
        <v>0</v>
      </c>
      <c r="O1272" s="1324"/>
      <c r="P1272" s="1324" t="str">
        <f>T(ESTIMATE!U1339)</f>
        <v/>
      </c>
      <c r="Q1272" s="1324"/>
      <c r="R1272" s="1322"/>
      <c r="S1272" s="1322"/>
      <c r="T1272" s="1322"/>
      <c r="U1272" s="1322"/>
      <c r="V1272" s="1322"/>
      <c r="W1272" s="1322"/>
      <c r="X1272" s="1322"/>
      <c r="Y1272" s="1322"/>
      <c r="Z1272" s="1322"/>
      <c r="AA1272" s="1322"/>
      <c r="AB1272" s="1322"/>
      <c r="AC1272" s="1322"/>
      <c r="AD1272" s="1322"/>
      <c r="AE1272" s="405">
        <f t="shared" si="19"/>
        <v>0</v>
      </c>
    </row>
    <row r="1273" spans="3:31" ht="18" hidden="1" customHeight="1">
      <c r="C1273" s="1323" t="str">
        <f>T(ESTIMATE!B1340)</f>
        <v/>
      </c>
      <c r="D1273" s="1323" t="e">
        <f>T(#REF!)</f>
        <v>#REF!</v>
      </c>
      <c r="E1273" s="1323" t="e">
        <f>T(#REF!)</f>
        <v>#REF!</v>
      </c>
      <c r="F1273" s="1323" t="e">
        <f>T(#REF!)</f>
        <v>#REF!</v>
      </c>
      <c r="G1273" s="1323" t="e">
        <f>T(#REF!)</f>
        <v>#REF!</v>
      </c>
      <c r="H1273" s="1323"/>
      <c r="I1273" s="1323"/>
      <c r="J1273" s="1323" t="e">
        <f>T(#REF!)</f>
        <v>#REF!</v>
      </c>
      <c r="K1273" s="1323" t="e">
        <f>T(#REF!)</f>
        <v>#REF!</v>
      </c>
      <c r="L1273" s="1323" t="e">
        <f>T(#REF!)</f>
        <v>#REF!</v>
      </c>
      <c r="M1273" s="1323" t="e">
        <f>T(#REF!)</f>
        <v>#REF!</v>
      </c>
      <c r="N1273" s="1324">
        <f>ESTIMATE!R1340</f>
        <v>0</v>
      </c>
      <c r="O1273" s="1324"/>
      <c r="P1273" s="1324" t="str">
        <f>T(ESTIMATE!U1340)</f>
        <v/>
      </c>
      <c r="Q1273" s="1324"/>
      <c r="R1273" s="1322"/>
      <c r="S1273" s="1322"/>
      <c r="T1273" s="1322"/>
      <c r="U1273" s="1322"/>
      <c r="V1273" s="1322"/>
      <c r="W1273" s="1322"/>
      <c r="X1273" s="1322"/>
      <c r="Y1273" s="1322"/>
      <c r="Z1273" s="1322"/>
      <c r="AA1273" s="1322"/>
      <c r="AB1273" s="1322"/>
      <c r="AC1273" s="1322"/>
      <c r="AD1273" s="1322"/>
      <c r="AE1273" s="405">
        <f t="shared" si="19"/>
        <v>0</v>
      </c>
    </row>
    <row r="1274" spans="3:31" ht="18" hidden="1" customHeight="1">
      <c r="C1274" s="1323" t="str">
        <f>T(ESTIMATE!B1341)</f>
        <v/>
      </c>
      <c r="D1274" s="1323" t="e">
        <f>T(#REF!)</f>
        <v>#REF!</v>
      </c>
      <c r="E1274" s="1323" t="e">
        <f>T(#REF!)</f>
        <v>#REF!</v>
      </c>
      <c r="F1274" s="1323" t="e">
        <f>T(#REF!)</f>
        <v>#REF!</v>
      </c>
      <c r="G1274" s="1323" t="e">
        <f>T(#REF!)</f>
        <v>#REF!</v>
      </c>
      <c r="H1274" s="1323"/>
      <c r="I1274" s="1323"/>
      <c r="J1274" s="1323" t="e">
        <f>T(#REF!)</f>
        <v>#REF!</v>
      </c>
      <c r="K1274" s="1323" t="e">
        <f>T(#REF!)</f>
        <v>#REF!</v>
      </c>
      <c r="L1274" s="1323" t="e">
        <f>T(#REF!)</f>
        <v>#REF!</v>
      </c>
      <c r="M1274" s="1323" t="e">
        <f>T(#REF!)</f>
        <v>#REF!</v>
      </c>
      <c r="N1274" s="1324">
        <f>ESTIMATE!R1341</f>
        <v>0</v>
      </c>
      <c r="O1274" s="1324"/>
      <c r="P1274" s="1324" t="str">
        <f>T(ESTIMATE!U1341)</f>
        <v/>
      </c>
      <c r="Q1274" s="1324"/>
      <c r="R1274" s="1322"/>
      <c r="S1274" s="1322"/>
      <c r="T1274" s="1322"/>
      <c r="U1274" s="1322"/>
      <c r="V1274" s="1322"/>
      <c r="W1274" s="1322"/>
      <c r="X1274" s="1322"/>
      <c r="Y1274" s="1322"/>
      <c r="Z1274" s="1322"/>
      <c r="AA1274" s="1322"/>
      <c r="AB1274" s="1322"/>
      <c r="AC1274" s="1322"/>
      <c r="AD1274" s="1322"/>
      <c r="AE1274" s="405">
        <f t="shared" si="19"/>
        <v>0</v>
      </c>
    </row>
    <row r="1275" spans="3:31" ht="18" hidden="1" customHeight="1">
      <c r="C1275" s="1323" t="str">
        <f>T(ESTIMATE!B1342)</f>
        <v/>
      </c>
      <c r="D1275" s="1323" t="e">
        <f>T(#REF!)</f>
        <v>#REF!</v>
      </c>
      <c r="E1275" s="1323" t="e">
        <f>T(#REF!)</f>
        <v>#REF!</v>
      </c>
      <c r="F1275" s="1323" t="e">
        <f>T(#REF!)</f>
        <v>#REF!</v>
      </c>
      <c r="G1275" s="1323" t="e">
        <f>T(#REF!)</f>
        <v>#REF!</v>
      </c>
      <c r="H1275" s="1323"/>
      <c r="I1275" s="1323"/>
      <c r="J1275" s="1323" t="e">
        <f>T(#REF!)</f>
        <v>#REF!</v>
      </c>
      <c r="K1275" s="1323" t="e">
        <f>T(#REF!)</f>
        <v>#REF!</v>
      </c>
      <c r="L1275" s="1323" t="e">
        <f>T(#REF!)</f>
        <v>#REF!</v>
      </c>
      <c r="M1275" s="1323" t="e">
        <f>T(#REF!)</f>
        <v>#REF!</v>
      </c>
      <c r="N1275" s="1324">
        <f>ESTIMATE!R1342</f>
        <v>0</v>
      </c>
      <c r="O1275" s="1324"/>
      <c r="P1275" s="1324" t="str">
        <f>T(ESTIMATE!U1342)</f>
        <v/>
      </c>
      <c r="Q1275" s="1324"/>
      <c r="R1275" s="1322"/>
      <c r="S1275" s="1322"/>
      <c r="T1275" s="1322"/>
      <c r="U1275" s="1322"/>
      <c r="V1275" s="1322"/>
      <c r="W1275" s="1322"/>
      <c r="X1275" s="1322"/>
      <c r="Y1275" s="1322"/>
      <c r="Z1275" s="1322"/>
      <c r="AA1275" s="1322"/>
      <c r="AB1275" s="1322"/>
      <c r="AC1275" s="1322"/>
      <c r="AD1275" s="1322"/>
      <c r="AE1275" s="405">
        <f t="shared" si="19"/>
        <v>0</v>
      </c>
    </row>
    <row r="1276" spans="3:31" ht="18" hidden="1" customHeight="1">
      <c r="C1276" s="1323" t="str">
        <f>T(ESTIMATE!B1343)</f>
        <v/>
      </c>
      <c r="D1276" s="1323" t="e">
        <f>T(#REF!)</f>
        <v>#REF!</v>
      </c>
      <c r="E1276" s="1323" t="e">
        <f>T(#REF!)</f>
        <v>#REF!</v>
      </c>
      <c r="F1276" s="1323" t="e">
        <f>T(#REF!)</f>
        <v>#REF!</v>
      </c>
      <c r="G1276" s="1323" t="e">
        <f>T(#REF!)</f>
        <v>#REF!</v>
      </c>
      <c r="H1276" s="1323"/>
      <c r="I1276" s="1323"/>
      <c r="J1276" s="1323" t="e">
        <f>T(#REF!)</f>
        <v>#REF!</v>
      </c>
      <c r="K1276" s="1323" t="e">
        <f>T(#REF!)</f>
        <v>#REF!</v>
      </c>
      <c r="L1276" s="1323" t="e">
        <f>T(#REF!)</f>
        <v>#REF!</v>
      </c>
      <c r="M1276" s="1323" t="e">
        <f>T(#REF!)</f>
        <v>#REF!</v>
      </c>
      <c r="N1276" s="1324">
        <f>ESTIMATE!R1343</f>
        <v>0</v>
      </c>
      <c r="O1276" s="1324"/>
      <c r="P1276" s="1324" t="str">
        <f>T(ESTIMATE!U1343)</f>
        <v/>
      </c>
      <c r="Q1276" s="1324"/>
      <c r="R1276" s="1322"/>
      <c r="S1276" s="1322"/>
      <c r="T1276" s="1322"/>
      <c r="U1276" s="1322"/>
      <c r="V1276" s="1322"/>
      <c r="W1276" s="1322"/>
      <c r="X1276" s="1322"/>
      <c r="Y1276" s="1322"/>
      <c r="Z1276" s="1322"/>
      <c r="AA1276" s="1322"/>
      <c r="AB1276" s="1322"/>
      <c r="AC1276" s="1322"/>
      <c r="AD1276" s="1322"/>
      <c r="AE1276" s="405">
        <f t="shared" si="19"/>
        <v>0</v>
      </c>
    </row>
    <row r="1277" spans="3:31" ht="18" hidden="1" customHeight="1">
      <c r="C1277" s="1323" t="str">
        <f>T(ESTIMATE!B1344)</f>
        <v/>
      </c>
      <c r="D1277" s="1323" t="e">
        <f>T(#REF!)</f>
        <v>#REF!</v>
      </c>
      <c r="E1277" s="1323" t="e">
        <f>T(#REF!)</f>
        <v>#REF!</v>
      </c>
      <c r="F1277" s="1323" t="e">
        <f>T(#REF!)</f>
        <v>#REF!</v>
      </c>
      <c r="G1277" s="1323" t="e">
        <f>T(#REF!)</f>
        <v>#REF!</v>
      </c>
      <c r="H1277" s="1323"/>
      <c r="I1277" s="1323"/>
      <c r="J1277" s="1323" t="e">
        <f>T(#REF!)</f>
        <v>#REF!</v>
      </c>
      <c r="K1277" s="1323" t="e">
        <f>T(#REF!)</f>
        <v>#REF!</v>
      </c>
      <c r="L1277" s="1323" t="e">
        <f>T(#REF!)</f>
        <v>#REF!</v>
      </c>
      <c r="M1277" s="1323" t="e">
        <f>T(#REF!)</f>
        <v>#REF!</v>
      </c>
      <c r="N1277" s="1324">
        <f>ESTIMATE!R1344</f>
        <v>0</v>
      </c>
      <c r="O1277" s="1324"/>
      <c r="P1277" s="1324" t="str">
        <f>T(ESTIMATE!U1344)</f>
        <v/>
      </c>
      <c r="Q1277" s="1324"/>
      <c r="R1277" s="1322"/>
      <c r="S1277" s="1322"/>
      <c r="T1277" s="1322"/>
      <c r="U1277" s="1322"/>
      <c r="V1277" s="1322"/>
      <c r="W1277" s="1322"/>
      <c r="X1277" s="1322"/>
      <c r="Y1277" s="1322"/>
      <c r="Z1277" s="1322"/>
      <c r="AA1277" s="1322"/>
      <c r="AB1277" s="1322"/>
      <c r="AC1277" s="1322"/>
      <c r="AD1277" s="1322"/>
      <c r="AE1277" s="405">
        <f t="shared" si="19"/>
        <v>0</v>
      </c>
    </row>
    <row r="1278" spans="3:31" ht="18" hidden="1" customHeight="1">
      <c r="C1278" s="1323" t="str">
        <f>T(ESTIMATE!B1345)</f>
        <v/>
      </c>
      <c r="D1278" s="1323" t="e">
        <f>T(#REF!)</f>
        <v>#REF!</v>
      </c>
      <c r="E1278" s="1323" t="e">
        <f>T(#REF!)</f>
        <v>#REF!</v>
      </c>
      <c r="F1278" s="1323" t="e">
        <f>T(#REF!)</f>
        <v>#REF!</v>
      </c>
      <c r="G1278" s="1323" t="e">
        <f>T(#REF!)</f>
        <v>#REF!</v>
      </c>
      <c r="H1278" s="1323"/>
      <c r="I1278" s="1323"/>
      <c r="J1278" s="1323" t="e">
        <f>T(#REF!)</f>
        <v>#REF!</v>
      </c>
      <c r="K1278" s="1323" t="e">
        <f>T(#REF!)</f>
        <v>#REF!</v>
      </c>
      <c r="L1278" s="1323" t="e">
        <f>T(#REF!)</f>
        <v>#REF!</v>
      </c>
      <c r="M1278" s="1323" t="e">
        <f>T(#REF!)</f>
        <v>#REF!</v>
      </c>
      <c r="N1278" s="1324">
        <f>ESTIMATE!R1345</f>
        <v>0</v>
      </c>
      <c r="O1278" s="1324"/>
      <c r="P1278" s="1324" t="str">
        <f>T(ESTIMATE!U1345)</f>
        <v/>
      </c>
      <c r="Q1278" s="1324"/>
      <c r="R1278" s="1322"/>
      <c r="S1278" s="1322"/>
      <c r="T1278" s="1322"/>
      <c r="U1278" s="1322"/>
      <c r="V1278" s="1322"/>
      <c r="W1278" s="1322"/>
      <c r="X1278" s="1322"/>
      <c r="Y1278" s="1322"/>
      <c r="Z1278" s="1322"/>
      <c r="AA1278" s="1322"/>
      <c r="AB1278" s="1322"/>
      <c r="AC1278" s="1322"/>
      <c r="AD1278" s="1322"/>
      <c r="AE1278" s="405">
        <f t="shared" si="19"/>
        <v>0</v>
      </c>
    </row>
    <row r="1279" spans="3:31" ht="18" hidden="1" customHeight="1">
      <c r="C1279" s="1323" t="str">
        <f>T(ESTIMATE!B1346)</f>
        <v/>
      </c>
      <c r="D1279" s="1323" t="e">
        <f>T(#REF!)</f>
        <v>#REF!</v>
      </c>
      <c r="E1279" s="1323" t="e">
        <f>T(#REF!)</f>
        <v>#REF!</v>
      </c>
      <c r="F1279" s="1323" t="e">
        <f>T(#REF!)</f>
        <v>#REF!</v>
      </c>
      <c r="G1279" s="1323" t="e">
        <f>T(#REF!)</f>
        <v>#REF!</v>
      </c>
      <c r="H1279" s="1323"/>
      <c r="I1279" s="1323"/>
      <c r="J1279" s="1323" t="e">
        <f>T(#REF!)</f>
        <v>#REF!</v>
      </c>
      <c r="K1279" s="1323" t="e">
        <f>T(#REF!)</f>
        <v>#REF!</v>
      </c>
      <c r="L1279" s="1323" t="e">
        <f>T(#REF!)</f>
        <v>#REF!</v>
      </c>
      <c r="M1279" s="1323" t="e">
        <f>T(#REF!)</f>
        <v>#REF!</v>
      </c>
      <c r="N1279" s="1324">
        <f>ESTIMATE!R1346</f>
        <v>0</v>
      </c>
      <c r="O1279" s="1324"/>
      <c r="P1279" s="1324" t="str">
        <f>T(ESTIMATE!U1346)</f>
        <v/>
      </c>
      <c r="Q1279" s="1324"/>
      <c r="R1279" s="1322"/>
      <c r="S1279" s="1322"/>
      <c r="T1279" s="1322"/>
      <c r="U1279" s="1322"/>
      <c r="V1279" s="1322"/>
      <c r="W1279" s="1322"/>
      <c r="X1279" s="1322"/>
      <c r="Y1279" s="1322"/>
      <c r="Z1279" s="1322"/>
      <c r="AA1279" s="1322"/>
      <c r="AB1279" s="1322"/>
      <c r="AC1279" s="1322"/>
      <c r="AD1279" s="1322"/>
      <c r="AE1279" s="405">
        <f t="shared" si="19"/>
        <v>0</v>
      </c>
    </row>
    <row r="1280" spans="3:31" ht="18" hidden="1" customHeight="1">
      <c r="C1280" s="1323" t="str">
        <f>T(ESTIMATE!B1347)</f>
        <v/>
      </c>
      <c r="D1280" s="1323" t="e">
        <f>T(#REF!)</f>
        <v>#REF!</v>
      </c>
      <c r="E1280" s="1323" t="e">
        <f>T(#REF!)</f>
        <v>#REF!</v>
      </c>
      <c r="F1280" s="1323" t="e">
        <f>T(#REF!)</f>
        <v>#REF!</v>
      </c>
      <c r="G1280" s="1323" t="e">
        <f>T(#REF!)</f>
        <v>#REF!</v>
      </c>
      <c r="H1280" s="1323"/>
      <c r="I1280" s="1323"/>
      <c r="J1280" s="1323" t="e">
        <f>T(#REF!)</f>
        <v>#REF!</v>
      </c>
      <c r="K1280" s="1323" t="e">
        <f>T(#REF!)</f>
        <v>#REF!</v>
      </c>
      <c r="L1280" s="1323" t="e">
        <f>T(#REF!)</f>
        <v>#REF!</v>
      </c>
      <c r="M1280" s="1323" t="e">
        <f>T(#REF!)</f>
        <v>#REF!</v>
      </c>
      <c r="N1280" s="1324">
        <f>ESTIMATE!R1347</f>
        <v>0</v>
      </c>
      <c r="O1280" s="1324"/>
      <c r="P1280" s="1324" t="str">
        <f>T(ESTIMATE!U1347)</f>
        <v/>
      </c>
      <c r="Q1280" s="1324"/>
      <c r="R1280" s="1322"/>
      <c r="S1280" s="1322"/>
      <c r="T1280" s="1322"/>
      <c r="U1280" s="1322"/>
      <c r="V1280" s="1322"/>
      <c r="W1280" s="1322"/>
      <c r="X1280" s="1322"/>
      <c r="Y1280" s="1322"/>
      <c r="Z1280" s="1322"/>
      <c r="AA1280" s="1322"/>
      <c r="AB1280" s="1322"/>
      <c r="AC1280" s="1322"/>
      <c r="AD1280" s="1322"/>
      <c r="AE1280" s="405">
        <f t="shared" si="19"/>
        <v>0</v>
      </c>
    </row>
    <row r="1281" spans="3:31" ht="18" hidden="1" customHeight="1">
      <c r="C1281" s="1323" t="str">
        <f>T(ESTIMATE!B1348)</f>
        <v/>
      </c>
      <c r="D1281" s="1323" t="e">
        <f>T(#REF!)</f>
        <v>#REF!</v>
      </c>
      <c r="E1281" s="1323" t="e">
        <f>T(#REF!)</f>
        <v>#REF!</v>
      </c>
      <c r="F1281" s="1323" t="e">
        <f>T(#REF!)</f>
        <v>#REF!</v>
      </c>
      <c r="G1281" s="1323" t="e">
        <f>T(#REF!)</f>
        <v>#REF!</v>
      </c>
      <c r="H1281" s="1323"/>
      <c r="I1281" s="1323"/>
      <c r="J1281" s="1323" t="e">
        <f>T(#REF!)</f>
        <v>#REF!</v>
      </c>
      <c r="K1281" s="1323" t="e">
        <f>T(#REF!)</f>
        <v>#REF!</v>
      </c>
      <c r="L1281" s="1323" t="e">
        <f>T(#REF!)</f>
        <v>#REF!</v>
      </c>
      <c r="M1281" s="1323" t="e">
        <f>T(#REF!)</f>
        <v>#REF!</v>
      </c>
      <c r="N1281" s="1324">
        <f>ESTIMATE!R1348</f>
        <v>0</v>
      </c>
      <c r="O1281" s="1324"/>
      <c r="P1281" s="1324" t="str">
        <f>T(ESTIMATE!U1348)</f>
        <v/>
      </c>
      <c r="Q1281" s="1324"/>
      <c r="R1281" s="1322"/>
      <c r="S1281" s="1322"/>
      <c r="T1281" s="1322"/>
      <c r="U1281" s="1322"/>
      <c r="V1281" s="1322"/>
      <c r="W1281" s="1322"/>
      <c r="X1281" s="1322"/>
      <c r="Y1281" s="1322"/>
      <c r="Z1281" s="1322"/>
      <c r="AA1281" s="1322"/>
      <c r="AB1281" s="1322"/>
      <c r="AC1281" s="1322"/>
      <c r="AD1281" s="1322"/>
      <c r="AE1281" s="405">
        <f t="shared" si="19"/>
        <v>0</v>
      </c>
    </row>
    <row r="1282" spans="3:31" ht="18" hidden="1" customHeight="1">
      <c r="C1282" s="1323" t="str">
        <f>T(ESTIMATE!B1349)</f>
        <v/>
      </c>
      <c r="D1282" s="1323" t="e">
        <f>T(#REF!)</f>
        <v>#REF!</v>
      </c>
      <c r="E1282" s="1323" t="e">
        <f>T(#REF!)</f>
        <v>#REF!</v>
      </c>
      <c r="F1282" s="1323" t="e">
        <f>T(#REF!)</f>
        <v>#REF!</v>
      </c>
      <c r="G1282" s="1323" t="e">
        <f>T(#REF!)</f>
        <v>#REF!</v>
      </c>
      <c r="H1282" s="1323"/>
      <c r="I1282" s="1323"/>
      <c r="J1282" s="1323" t="e">
        <f>T(#REF!)</f>
        <v>#REF!</v>
      </c>
      <c r="K1282" s="1323" t="e">
        <f>T(#REF!)</f>
        <v>#REF!</v>
      </c>
      <c r="L1282" s="1323" t="e">
        <f>T(#REF!)</f>
        <v>#REF!</v>
      </c>
      <c r="M1282" s="1323" t="e">
        <f>T(#REF!)</f>
        <v>#REF!</v>
      </c>
      <c r="N1282" s="1324">
        <f>ESTIMATE!R1349</f>
        <v>0</v>
      </c>
      <c r="O1282" s="1324"/>
      <c r="P1282" s="1324" t="str">
        <f>T(ESTIMATE!U1349)</f>
        <v/>
      </c>
      <c r="Q1282" s="1324"/>
      <c r="R1282" s="1322"/>
      <c r="S1282" s="1322"/>
      <c r="T1282" s="1322"/>
      <c r="U1282" s="1322"/>
      <c r="V1282" s="1322"/>
      <c r="W1282" s="1322"/>
      <c r="X1282" s="1322"/>
      <c r="Y1282" s="1322"/>
      <c r="Z1282" s="1322"/>
      <c r="AA1282" s="1322"/>
      <c r="AB1282" s="1322"/>
      <c r="AC1282" s="1322"/>
      <c r="AD1282" s="1322"/>
      <c r="AE1282" s="405">
        <f t="shared" si="19"/>
        <v>0</v>
      </c>
    </row>
    <row r="1283" spans="3:31" ht="18" hidden="1" customHeight="1">
      <c r="C1283" s="1323" t="str">
        <f>T(ESTIMATE!B1350)</f>
        <v/>
      </c>
      <c r="D1283" s="1323" t="e">
        <f>T(#REF!)</f>
        <v>#REF!</v>
      </c>
      <c r="E1283" s="1323" t="e">
        <f>T(#REF!)</f>
        <v>#REF!</v>
      </c>
      <c r="F1283" s="1323" t="e">
        <f>T(#REF!)</f>
        <v>#REF!</v>
      </c>
      <c r="G1283" s="1323" t="e">
        <f>T(#REF!)</f>
        <v>#REF!</v>
      </c>
      <c r="H1283" s="1323"/>
      <c r="I1283" s="1323"/>
      <c r="J1283" s="1323" t="e">
        <f>T(#REF!)</f>
        <v>#REF!</v>
      </c>
      <c r="K1283" s="1323" t="e">
        <f>T(#REF!)</f>
        <v>#REF!</v>
      </c>
      <c r="L1283" s="1323" t="e">
        <f>T(#REF!)</f>
        <v>#REF!</v>
      </c>
      <c r="M1283" s="1323" t="e">
        <f>T(#REF!)</f>
        <v>#REF!</v>
      </c>
      <c r="N1283" s="1324">
        <f>ESTIMATE!R1350</f>
        <v>0</v>
      </c>
      <c r="O1283" s="1324"/>
      <c r="P1283" s="1324" t="str">
        <f>T(ESTIMATE!U1350)</f>
        <v/>
      </c>
      <c r="Q1283" s="1324"/>
      <c r="R1283" s="1322"/>
      <c r="S1283" s="1322"/>
      <c r="T1283" s="1322"/>
      <c r="U1283" s="1322"/>
      <c r="V1283" s="1322"/>
      <c r="W1283" s="1322"/>
      <c r="X1283" s="1322"/>
      <c r="Y1283" s="1322"/>
      <c r="Z1283" s="1322"/>
      <c r="AA1283" s="1322"/>
      <c r="AB1283" s="1322"/>
      <c r="AC1283" s="1322"/>
      <c r="AD1283" s="1322"/>
      <c r="AE1283" s="405">
        <f t="shared" si="19"/>
        <v>0</v>
      </c>
    </row>
    <row r="1284" spans="3:31" ht="18" hidden="1" customHeight="1">
      <c r="C1284" s="1323" t="str">
        <f>T(ESTIMATE!B1351)</f>
        <v/>
      </c>
      <c r="D1284" s="1323" t="e">
        <f>T(#REF!)</f>
        <v>#REF!</v>
      </c>
      <c r="E1284" s="1323" t="e">
        <f>T(#REF!)</f>
        <v>#REF!</v>
      </c>
      <c r="F1284" s="1323" t="e">
        <f>T(#REF!)</f>
        <v>#REF!</v>
      </c>
      <c r="G1284" s="1323" t="e">
        <f>T(#REF!)</f>
        <v>#REF!</v>
      </c>
      <c r="H1284" s="1323"/>
      <c r="I1284" s="1323"/>
      <c r="J1284" s="1323" t="e">
        <f>T(#REF!)</f>
        <v>#REF!</v>
      </c>
      <c r="K1284" s="1323" t="e">
        <f>T(#REF!)</f>
        <v>#REF!</v>
      </c>
      <c r="L1284" s="1323" t="e">
        <f>T(#REF!)</f>
        <v>#REF!</v>
      </c>
      <c r="M1284" s="1323" t="e">
        <f>T(#REF!)</f>
        <v>#REF!</v>
      </c>
      <c r="N1284" s="1324">
        <f>ESTIMATE!R1351</f>
        <v>0</v>
      </c>
      <c r="O1284" s="1324"/>
      <c r="P1284" s="1324" t="str">
        <f>T(ESTIMATE!U1351)</f>
        <v/>
      </c>
      <c r="Q1284" s="1324"/>
      <c r="R1284" s="1322"/>
      <c r="S1284" s="1322"/>
      <c r="T1284" s="1322"/>
      <c r="U1284" s="1322"/>
      <c r="V1284" s="1322"/>
      <c r="W1284" s="1322"/>
      <c r="X1284" s="1322"/>
      <c r="Y1284" s="1322"/>
      <c r="Z1284" s="1322"/>
      <c r="AA1284" s="1322"/>
      <c r="AB1284" s="1322"/>
      <c r="AC1284" s="1322"/>
      <c r="AD1284" s="1322"/>
      <c r="AE1284" s="405">
        <f t="shared" si="19"/>
        <v>0</v>
      </c>
    </row>
    <row r="1285" spans="3:31" ht="18" hidden="1" customHeight="1">
      <c r="C1285" s="1323" t="str">
        <f>T(ESTIMATE!B1352)</f>
        <v/>
      </c>
      <c r="D1285" s="1323" t="e">
        <f>T(#REF!)</f>
        <v>#REF!</v>
      </c>
      <c r="E1285" s="1323" t="e">
        <f>T(#REF!)</f>
        <v>#REF!</v>
      </c>
      <c r="F1285" s="1323" t="e">
        <f>T(#REF!)</f>
        <v>#REF!</v>
      </c>
      <c r="G1285" s="1323" t="e">
        <f>T(#REF!)</f>
        <v>#REF!</v>
      </c>
      <c r="H1285" s="1323"/>
      <c r="I1285" s="1323"/>
      <c r="J1285" s="1323" t="e">
        <f>T(#REF!)</f>
        <v>#REF!</v>
      </c>
      <c r="K1285" s="1323" t="e">
        <f>T(#REF!)</f>
        <v>#REF!</v>
      </c>
      <c r="L1285" s="1323" t="e">
        <f>T(#REF!)</f>
        <v>#REF!</v>
      </c>
      <c r="M1285" s="1323" t="e">
        <f>T(#REF!)</f>
        <v>#REF!</v>
      </c>
      <c r="N1285" s="1324">
        <f>ESTIMATE!R1352</f>
        <v>0</v>
      </c>
      <c r="O1285" s="1324"/>
      <c r="P1285" s="1324" t="str">
        <f>T(ESTIMATE!U1352)</f>
        <v/>
      </c>
      <c r="Q1285" s="1324"/>
      <c r="R1285" s="1322"/>
      <c r="S1285" s="1322"/>
      <c r="T1285" s="1322"/>
      <c r="U1285" s="1322"/>
      <c r="V1285" s="1322"/>
      <c r="W1285" s="1322"/>
      <c r="X1285" s="1322"/>
      <c r="Y1285" s="1322"/>
      <c r="Z1285" s="1322"/>
      <c r="AA1285" s="1322"/>
      <c r="AB1285" s="1322"/>
      <c r="AC1285" s="1322"/>
      <c r="AD1285" s="1322"/>
      <c r="AE1285" s="405">
        <f t="shared" si="19"/>
        <v>0</v>
      </c>
    </row>
    <row r="1286" spans="3:31" ht="18" hidden="1" customHeight="1">
      <c r="C1286" s="1323" t="str">
        <f>T(ESTIMATE!B1353)</f>
        <v/>
      </c>
      <c r="D1286" s="1323" t="e">
        <f>T(#REF!)</f>
        <v>#REF!</v>
      </c>
      <c r="E1286" s="1323" t="e">
        <f>T(#REF!)</f>
        <v>#REF!</v>
      </c>
      <c r="F1286" s="1323" t="e">
        <f>T(#REF!)</f>
        <v>#REF!</v>
      </c>
      <c r="G1286" s="1323" t="e">
        <f>T(#REF!)</f>
        <v>#REF!</v>
      </c>
      <c r="H1286" s="1323"/>
      <c r="I1286" s="1323"/>
      <c r="J1286" s="1323" t="e">
        <f>T(#REF!)</f>
        <v>#REF!</v>
      </c>
      <c r="K1286" s="1323" t="e">
        <f>T(#REF!)</f>
        <v>#REF!</v>
      </c>
      <c r="L1286" s="1323" t="e">
        <f>T(#REF!)</f>
        <v>#REF!</v>
      </c>
      <c r="M1286" s="1323" t="e">
        <f>T(#REF!)</f>
        <v>#REF!</v>
      </c>
      <c r="N1286" s="1324">
        <f>ESTIMATE!R1353</f>
        <v>0</v>
      </c>
      <c r="O1286" s="1324"/>
      <c r="P1286" s="1324" t="str">
        <f>T(ESTIMATE!U1353)</f>
        <v/>
      </c>
      <c r="Q1286" s="1324"/>
      <c r="R1286" s="1322"/>
      <c r="S1286" s="1322"/>
      <c r="T1286" s="1322"/>
      <c r="U1286" s="1322"/>
      <c r="V1286" s="1322"/>
      <c r="W1286" s="1322"/>
      <c r="X1286" s="1322"/>
      <c r="Y1286" s="1322"/>
      <c r="Z1286" s="1322"/>
      <c r="AA1286" s="1322"/>
      <c r="AB1286" s="1322"/>
      <c r="AC1286" s="1322"/>
      <c r="AD1286" s="1322"/>
      <c r="AE1286" s="405">
        <f t="shared" si="19"/>
        <v>0</v>
      </c>
    </row>
    <row r="1287" spans="3:31" ht="18" hidden="1" customHeight="1">
      <c r="C1287" s="1323" t="str">
        <f>T(ESTIMATE!B1354)</f>
        <v/>
      </c>
      <c r="D1287" s="1323" t="e">
        <f>T(#REF!)</f>
        <v>#REF!</v>
      </c>
      <c r="E1287" s="1323" t="e">
        <f>T(#REF!)</f>
        <v>#REF!</v>
      </c>
      <c r="F1287" s="1323" t="e">
        <f>T(#REF!)</f>
        <v>#REF!</v>
      </c>
      <c r="G1287" s="1323" t="e">
        <f>T(#REF!)</f>
        <v>#REF!</v>
      </c>
      <c r="H1287" s="1323"/>
      <c r="I1287" s="1323"/>
      <c r="J1287" s="1323" t="e">
        <f>T(#REF!)</f>
        <v>#REF!</v>
      </c>
      <c r="K1287" s="1323" t="e">
        <f>T(#REF!)</f>
        <v>#REF!</v>
      </c>
      <c r="L1287" s="1323" t="e">
        <f>T(#REF!)</f>
        <v>#REF!</v>
      </c>
      <c r="M1287" s="1323" t="e">
        <f>T(#REF!)</f>
        <v>#REF!</v>
      </c>
      <c r="N1287" s="1324">
        <f>ESTIMATE!R1354</f>
        <v>0</v>
      </c>
      <c r="O1287" s="1324"/>
      <c r="P1287" s="1324" t="str">
        <f>T(ESTIMATE!U1354)</f>
        <v/>
      </c>
      <c r="Q1287" s="1324"/>
      <c r="R1287" s="1322"/>
      <c r="S1287" s="1322"/>
      <c r="T1287" s="1322"/>
      <c r="U1287" s="1322"/>
      <c r="V1287" s="1322"/>
      <c r="W1287" s="1322"/>
      <c r="X1287" s="1322"/>
      <c r="Y1287" s="1322"/>
      <c r="Z1287" s="1322"/>
      <c r="AA1287" s="1322"/>
      <c r="AB1287" s="1322"/>
      <c r="AC1287" s="1322"/>
      <c r="AD1287" s="1322"/>
      <c r="AE1287" s="405">
        <f t="shared" si="19"/>
        <v>0</v>
      </c>
    </row>
    <row r="1288" spans="3:31" ht="18" hidden="1" customHeight="1">
      <c r="C1288" s="1325" t="str">
        <f>T(ESTIMATE!B1355)</f>
        <v/>
      </c>
      <c r="D1288" s="1325" t="e">
        <f>T(#REF!)</f>
        <v>#REF!</v>
      </c>
      <c r="E1288" s="1325" t="e">
        <f>T(#REF!)</f>
        <v>#REF!</v>
      </c>
      <c r="F1288" s="1325" t="e">
        <f>T(#REF!)</f>
        <v>#REF!</v>
      </c>
      <c r="G1288" s="1325" t="e">
        <f>T(#REF!)</f>
        <v>#REF!</v>
      </c>
      <c r="H1288" s="1325"/>
      <c r="I1288" s="1325"/>
      <c r="J1288" s="1325" t="e">
        <f>T(#REF!)</f>
        <v>#REF!</v>
      </c>
      <c r="K1288" s="1325" t="e">
        <f>T(#REF!)</f>
        <v>#REF!</v>
      </c>
      <c r="L1288" s="1325" t="e">
        <f>T(#REF!)</f>
        <v>#REF!</v>
      </c>
      <c r="M1288" s="1325" t="e">
        <f>T(#REF!)</f>
        <v>#REF!</v>
      </c>
      <c r="N1288" s="1326">
        <f>ESTIMATE!R1355</f>
        <v>0</v>
      </c>
      <c r="O1288" s="1326"/>
      <c r="P1288" s="1326" t="str">
        <f>T(ESTIMATE!U1355)</f>
        <v/>
      </c>
      <c r="Q1288" s="1326"/>
      <c r="R1288" s="1327"/>
      <c r="S1288" s="1327"/>
      <c r="T1288" s="1327"/>
      <c r="U1288" s="1327"/>
      <c r="V1288" s="1327"/>
      <c r="W1288" s="1327"/>
      <c r="X1288" s="1327"/>
      <c r="Y1288" s="1327"/>
      <c r="Z1288" s="1327"/>
      <c r="AA1288" s="1327"/>
      <c r="AB1288" s="1327"/>
      <c r="AC1288" s="1327"/>
      <c r="AD1288" s="1327"/>
      <c r="AE1288" s="405">
        <f t="shared" si="19"/>
        <v>0</v>
      </c>
    </row>
    <row r="1289" spans="3:31" ht="18" hidden="1" customHeight="1">
      <c r="C1289" s="598"/>
      <c r="D1289" s="599"/>
      <c r="E1289" s="599"/>
      <c r="F1289" s="599"/>
      <c r="G1289" s="599"/>
      <c r="H1289" s="599"/>
      <c r="I1289" s="599"/>
      <c r="J1289" s="599"/>
      <c r="K1289" s="599"/>
      <c r="L1289" s="599"/>
      <c r="M1289" s="599"/>
      <c r="N1289" s="1357">
        <f>N1248</f>
        <v>500</v>
      </c>
      <c r="O1289" s="1357"/>
      <c r="P1289" s="1358"/>
      <c r="Q1289" s="1359"/>
      <c r="R1289" s="600"/>
      <c r="S1289" s="600"/>
      <c r="T1289" s="600"/>
      <c r="U1289" s="600"/>
      <c r="V1289" s="600"/>
      <c r="W1289" s="600"/>
      <c r="X1289" s="600"/>
      <c r="Y1289" s="600"/>
      <c r="Z1289" s="600"/>
      <c r="AA1289" s="600"/>
      <c r="AB1289" s="600"/>
      <c r="AC1289" s="600"/>
      <c r="AD1289" s="601"/>
      <c r="AE1289" s="405">
        <f t="shared" si="19"/>
        <v>500</v>
      </c>
    </row>
    <row r="1290" spans="3:31" ht="22" customHeight="1">
      <c r="C1290" s="1333" t="str">
        <f>T(ESTIMATE!B1360)</f>
        <v>HARDWOOD FLOORING</v>
      </c>
      <c r="D1290" s="1333" t="e">
        <f>T(#REF!)</f>
        <v>#REF!</v>
      </c>
      <c r="E1290" s="1333" t="e">
        <f>T(#REF!)</f>
        <v>#REF!</v>
      </c>
      <c r="F1290" s="1333" t="e">
        <f>T(#REF!)</f>
        <v>#REF!</v>
      </c>
      <c r="G1290" s="1333" t="e">
        <f>T(#REF!)</f>
        <v>#REF!</v>
      </c>
      <c r="H1290" s="1333"/>
      <c r="I1290" s="1333"/>
      <c r="J1290" s="1333" t="e">
        <f>T(#REF!)</f>
        <v>#REF!</v>
      </c>
      <c r="K1290" s="1333" t="e">
        <f>T(#REF!)</f>
        <v>#REF!</v>
      </c>
      <c r="L1290" s="1333" t="e">
        <f>T(#REF!)</f>
        <v>#REF!</v>
      </c>
      <c r="M1290" s="1334" t="e">
        <f>T(#REF!)</f>
        <v>#REF!</v>
      </c>
      <c r="N1290" s="1331">
        <f>SUM(N1291:O1330)</f>
        <v>1000</v>
      </c>
      <c r="O1290" s="1332"/>
      <c r="P1290" s="1328"/>
      <c r="Q1290" s="1330"/>
      <c r="R1290" s="1328"/>
      <c r="S1290" s="1329"/>
      <c r="T1290" s="1329"/>
      <c r="U1290" s="1329"/>
      <c r="V1290" s="1329"/>
      <c r="W1290" s="1329"/>
      <c r="X1290" s="1329"/>
      <c r="Y1290" s="1329"/>
      <c r="Z1290" s="1329"/>
      <c r="AA1290" s="1329"/>
      <c r="AB1290" s="1329"/>
      <c r="AC1290" s="1329"/>
      <c r="AD1290" s="1329"/>
      <c r="AE1290" s="405">
        <f t="shared" si="19"/>
        <v>1000</v>
      </c>
    </row>
    <row r="1291" spans="3:31" ht="18" hidden="1" customHeight="1">
      <c r="C1291" s="1323" t="str">
        <f>T(ESTIMATE!B1361)</f>
        <v>Hardwood Flooring Bid/Allowance</v>
      </c>
      <c r="D1291" s="1323" t="e">
        <f>T(#REF!)</f>
        <v>#REF!</v>
      </c>
      <c r="E1291" s="1323" t="e">
        <f>T(#REF!)</f>
        <v>#REF!</v>
      </c>
      <c r="F1291" s="1323" t="e">
        <f>T(#REF!)</f>
        <v>#REF!</v>
      </c>
      <c r="G1291" s="1323" t="e">
        <f>T(#REF!)</f>
        <v>#REF!</v>
      </c>
      <c r="H1291" s="1323"/>
      <c r="I1291" s="1323"/>
      <c r="J1291" s="1323" t="e">
        <f>T(#REF!)</f>
        <v>#REF!</v>
      </c>
      <c r="K1291" s="1323" t="e">
        <f>T(#REF!)</f>
        <v>#REF!</v>
      </c>
      <c r="L1291" s="1323" t="e">
        <f>T(#REF!)</f>
        <v>#REF!</v>
      </c>
      <c r="M1291" s="1323" t="e">
        <f>T(#REF!)</f>
        <v>#REF!</v>
      </c>
      <c r="N1291" s="1324">
        <f>ESTIMATE!R1361</f>
        <v>0</v>
      </c>
      <c r="O1291" s="1324"/>
      <c r="P1291" s="1324" t="str">
        <f>T(ESTIMATE!U1361)</f>
        <v/>
      </c>
      <c r="Q1291" s="1324"/>
      <c r="R1291" s="1322"/>
      <c r="S1291" s="1322"/>
      <c r="T1291" s="1322"/>
      <c r="U1291" s="1322"/>
      <c r="V1291" s="1322"/>
      <c r="W1291" s="1322"/>
      <c r="X1291" s="1322"/>
      <c r="Y1291" s="1322"/>
      <c r="Z1291" s="1322"/>
      <c r="AA1291" s="1322"/>
      <c r="AB1291" s="1322"/>
      <c r="AC1291" s="1322"/>
      <c r="AD1291" s="1322"/>
      <c r="AE1291" s="405">
        <f t="shared" si="19"/>
        <v>0</v>
      </c>
    </row>
    <row r="1292" spans="3:31" ht="18" hidden="1" customHeight="1">
      <c r="C1292" s="1323" t="str">
        <f>T(ESTIMATE!B1362)</f>
        <v/>
      </c>
      <c r="D1292" s="1323" t="e">
        <f>T(#REF!)</f>
        <v>#REF!</v>
      </c>
      <c r="E1292" s="1323" t="e">
        <f>T(#REF!)</f>
        <v>#REF!</v>
      </c>
      <c r="F1292" s="1323" t="e">
        <f>T(#REF!)</f>
        <v>#REF!</v>
      </c>
      <c r="G1292" s="1323" t="e">
        <f>T(#REF!)</f>
        <v>#REF!</v>
      </c>
      <c r="H1292" s="1323"/>
      <c r="I1292" s="1323"/>
      <c r="J1292" s="1323" t="e">
        <f>T(#REF!)</f>
        <v>#REF!</v>
      </c>
      <c r="K1292" s="1323" t="e">
        <f>T(#REF!)</f>
        <v>#REF!</v>
      </c>
      <c r="L1292" s="1323" t="e">
        <f>T(#REF!)</f>
        <v>#REF!</v>
      </c>
      <c r="M1292" s="1323" t="e">
        <f>T(#REF!)</f>
        <v>#REF!</v>
      </c>
      <c r="N1292" s="1324">
        <f>ESTIMATE!R1362</f>
        <v>0</v>
      </c>
      <c r="O1292" s="1324"/>
      <c r="P1292" s="1324" t="str">
        <f>T(ESTIMATE!U1362)</f>
        <v/>
      </c>
      <c r="Q1292" s="1324"/>
      <c r="R1292" s="1322"/>
      <c r="S1292" s="1322"/>
      <c r="T1292" s="1322"/>
      <c r="U1292" s="1322"/>
      <c r="V1292" s="1322"/>
      <c r="W1292" s="1322"/>
      <c r="X1292" s="1322"/>
      <c r="Y1292" s="1322"/>
      <c r="Z1292" s="1322"/>
      <c r="AA1292" s="1322"/>
      <c r="AB1292" s="1322"/>
      <c r="AC1292" s="1322"/>
      <c r="AD1292" s="1322"/>
      <c r="AE1292" s="405">
        <f t="shared" si="19"/>
        <v>0</v>
      </c>
    </row>
    <row r="1293" spans="3:31" ht="18" customHeight="1">
      <c r="C1293" s="1323" t="str">
        <f>T(ESTIMATE!B1363)</f>
        <v>Hardwood Flooring</v>
      </c>
      <c r="D1293" s="1323" t="e">
        <f>T(#REF!)</f>
        <v>#REF!</v>
      </c>
      <c r="E1293" s="1323" t="e">
        <f>T(#REF!)</f>
        <v>#REF!</v>
      </c>
      <c r="F1293" s="1323" t="e">
        <f>T(#REF!)</f>
        <v>#REF!</v>
      </c>
      <c r="G1293" s="1323" t="e">
        <f>T(#REF!)</f>
        <v>#REF!</v>
      </c>
      <c r="H1293" s="1323"/>
      <c r="I1293" s="1323"/>
      <c r="J1293" s="1323" t="e">
        <f>T(#REF!)</f>
        <v>#REF!</v>
      </c>
      <c r="K1293" s="1323" t="e">
        <f>T(#REF!)</f>
        <v>#REF!</v>
      </c>
      <c r="L1293" s="1323" t="e">
        <f>T(#REF!)</f>
        <v>#REF!</v>
      </c>
      <c r="M1293" s="1323" t="e">
        <f>T(#REF!)</f>
        <v>#REF!</v>
      </c>
      <c r="N1293" s="1324">
        <f>ESTIMATE!R1363</f>
        <v>0</v>
      </c>
      <c r="O1293" s="1324"/>
      <c r="P1293" s="1324" t="str">
        <f>T(ESTIMATE!U1363)</f>
        <v/>
      </c>
      <c r="Q1293" s="1324"/>
      <c r="R1293" s="1322"/>
      <c r="S1293" s="1322"/>
      <c r="T1293" s="1322"/>
      <c r="U1293" s="1322"/>
      <c r="V1293" s="1322"/>
      <c r="W1293" s="1322"/>
      <c r="X1293" s="1322"/>
      <c r="Y1293" s="1322"/>
      <c r="Z1293" s="1322"/>
      <c r="AA1293" s="1322"/>
      <c r="AB1293" s="1322"/>
      <c r="AC1293" s="1322"/>
      <c r="AD1293" s="1322"/>
      <c r="AE1293" s="405">
        <f t="shared" si="19"/>
        <v>0</v>
      </c>
    </row>
    <row r="1294" spans="3:31" ht="18" hidden="1" customHeight="1">
      <c r="C1294" s="1323" t="str">
        <f>T(ESTIMATE!B1364)</f>
        <v>Hardwood flooring, economy grade</v>
      </c>
      <c r="D1294" s="1323" t="e">
        <f>T(#REF!)</f>
        <v>#REF!</v>
      </c>
      <c r="E1294" s="1323" t="e">
        <f>T(#REF!)</f>
        <v>#REF!</v>
      </c>
      <c r="F1294" s="1323" t="e">
        <f>T(#REF!)</f>
        <v>#REF!</v>
      </c>
      <c r="G1294" s="1323" t="e">
        <f>T(#REF!)</f>
        <v>#REF!</v>
      </c>
      <c r="H1294" s="1323"/>
      <c r="I1294" s="1323"/>
      <c r="J1294" s="1323" t="e">
        <f>T(#REF!)</f>
        <v>#REF!</v>
      </c>
      <c r="K1294" s="1323" t="e">
        <f>T(#REF!)</f>
        <v>#REF!</v>
      </c>
      <c r="L1294" s="1323" t="e">
        <f>T(#REF!)</f>
        <v>#REF!</v>
      </c>
      <c r="M1294" s="1323" t="e">
        <f>T(#REF!)</f>
        <v>#REF!</v>
      </c>
      <c r="N1294" s="1324">
        <f>ESTIMATE!R1364</f>
        <v>0</v>
      </c>
      <c r="O1294" s="1324"/>
      <c r="P1294" s="1324" t="str">
        <f>T(ESTIMATE!U1364)</f>
        <v>sf</v>
      </c>
      <c r="Q1294" s="1324"/>
      <c r="R1294" s="1322"/>
      <c r="S1294" s="1322"/>
      <c r="T1294" s="1322"/>
      <c r="U1294" s="1322"/>
      <c r="V1294" s="1322"/>
      <c r="W1294" s="1322"/>
      <c r="X1294" s="1322"/>
      <c r="Y1294" s="1322"/>
      <c r="Z1294" s="1322"/>
      <c r="AA1294" s="1322"/>
      <c r="AB1294" s="1322"/>
      <c r="AC1294" s="1322"/>
      <c r="AD1294" s="1322"/>
      <c r="AE1294" s="405">
        <f t="shared" si="19"/>
        <v>0</v>
      </c>
    </row>
    <row r="1295" spans="3:31" ht="18" hidden="1" customHeight="1">
      <c r="C1295" s="1323" t="str">
        <f>T(ESTIMATE!B1365)</f>
        <v>Hardwood flooring, average grade</v>
      </c>
      <c r="D1295" s="1323" t="e">
        <f>T(#REF!)</f>
        <v>#REF!</v>
      </c>
      <c r="E1295" s="1323" t="e">
        <f>T(#REF!)</f>
        <v>#REF!</v>
      </c>
      <c r="F1295" s="1323" t="e">
        <f>T(#REF!)</f>
        <v>#REF!</v>
      </c>
      <c r="G1295" s="1323" t="e">
        <f>T(#REF!)</f>
        <v>#REF!</v>
      </c>
      <c r="H1295" s="1323"/>
      <c r="I1295" s="1323"/>
      <c r="J1295" s="1323" t="e">
        <f>T(#REF!)</f>
        <v>#REF!</v>
      </c>
      <c r="K1295" s="1323" t="e">
        <f>T(#REF!)</f>
        <v>#REF!</v>
      </c>
      <c r="L1295" s="1323" t="e">
        <f>T(#REF!)</f>
        <v>#REF!</v>
      </c>
      <c r="M1295" s="1323" t="e">
        <f>T(#REF!)</f>
        <v>#REF!</v>
      </c>
      <c r="N1295" s="1324">
        <f>ESTIMATE!R1365</f>
        <v>1000</v>
      </c>
      <c r="O1295" s="1324"/>
      <c r="P1295" s="1324" t="str">
        <f>T(ESTIMATE!U1365)</f>
        <v>sf</v>
      </c>
      <c r="Q1295" s="1324"/>
      <c r="R1295" s="1322"/>
      <c r="S1295" s="1322"/>
      <c r="T1295" s="1322"/>
      <c r="U1295" s="1322"/>
      <c r="V1295" s="1322"/>
      <c r="W1295" s="1322"/>
      <c r="X1295" s="1322"/>
      <c r="Y1295" s="1322"/>
      <c r="Z1295" s="1322"/>
      <c r="AA1295" s="1322"/>
      <c r="AB1295" s="1322"/>
      <c r="AC1295" s="1322"/>
      <c r="AD1295" s="1322"/>
      <c r="AE1295" s="405">
        <f t="shared" si="19"/>
        <v>1000</v>
      </c>
    </row>
    <row r="1296" spans="3:31" ht="18" hidden="1" customHeight="1">
      <c r="C1296" s="1323" t="str">
        <f>T(ESTIMATE!B1366)</f>
        <v>Hardwood flooring, premium grade</v>
      </c>
      <c r="D1296" s="1323" t="e">
        <f>T(#REF!)</f>
        <v>#REF!</v>
      </c>
      <c r="E1296" s="1323" t="e">
        <f>T(#REF!)</f>
        <v>#REF!</v>
      </c>
      <c r="F1296" s="1323" t="e">
        <f>T(#REF!)</f>
        <v>#REF!</v>
      </c>
      <c r="G1296" s="1323" t="e">
        <f>T(#REF!)</f>
        <v>#REF!</v>
      </c>
      <c r="H1296" s="1323"/>
      <c r="I1296" s="1323"/>
      <c r="J1296" s="1323" t="e">
        <f>T(#REF!)</f>
        <v>#REF!</v>
      </c>
      <c r="K1296" s="1323" t="e">
        <f>T(#REF!)</f>
        <v>#REF!</v>
      </c>
      <c r="L1296" s="1323" t="e">
        <f>T(#REF!)</f>
        <v>#REF!</v>
      </c>
      <c r="M1296" s="1323" t="e">
        <f>T(#REF!)</f>
        <v>#REF!</v>
      </c>
      <c r="N1296" s="1324">
        <f>ESTIMATE!R1366</f>
        <v>0</v>
      </c>
      <c r="O1296" s="1324"/>
      <c r="P1296" s="1324" t="str">
        <f>T(ESTIMATE!U1366)</f>
        <v>sf</v>
      </c>
      <c r="Q1296" s="1324"/>
      <c r="R1296" s="1322"/>
      <c r="S1296" s="1322"/>
      <c r="T1296" s="1322"/>
      <c r="U1296" s="1322"/>
      <c r="V1296" s="1322"/>
      <c r="W1296" s="1322"/>
      <c r="X1296" s="1322"/>
      <c r="Y1296" s="1322"/>
      <c r="Z1296" s="1322"/>
      <c r="AA1296" s="1322"/>
      <c r="AB1296" s="1322"/>
      <c r="AC1296" s="1322"/>
      <c r="AD1296" s="1322"/>
      <c r="AE1296" s="405">
        <f t="shared" si="19"/>
        <v>0</v>
      </c>
    </row>
    <row r="1297" spans="3:31" ht="18" hidden="1" customHeight="1">
      <c r="C1297" s="1323" t="str">
        <f>T(ESTIMATE!B1367)</f>
        <v>Floor refinishing</v>
      </c>
      <c r="D1297" s="1323" t="e">
        <f>T(#REF!)</f>
        <v>#REF!</v>
      </c>
      <c r="E1297" s="1323" t="e">
        <f>T(#REF!)</f>
        <v>#REF!</v>
      </c>
      <c r="F1297" s="1323" t="e">
        <f>T(#REF!)</f>
        <v>#REF!</v>
      </c>
      <c r="G1297" s="1323" t="e">
        <f>T(#REF!)</f>
        <v>#REF!</v>
      </c>
      <c r="H1297" s="1323"/>
      <c r="I1297" s="1323"/>
      <c r="J1297" s="1323" t="e">
        <f>T(#REF!)</f>
        <v>#REF!</v>
      </c>
      <c r="K1297" s="1323" t="e">
        <f>T(#REF!)</f>
        <v>#REF!</v>
      </c>
      <c r="L1297" s="1323" t="e">
        <f>T(#REF!)</f>
        <v>#REF!</v>
      </c>
      <c r="M1297" s="1323" t="e">
        <f>T(#REF!)</f>
        <v>#REF!</v>
      </c>
      <c r="N1297" s="1324">
        <f>ESTIMATE!R1367</f>
        <v>0</v>
      </c>
      <c r="O1297" s="1324"/>
      <c r="P1297" s="1324" t="str">
        <f>T(ESTIMATE!U1367)</f>
        <v>sf</v>
      </c>
      <c r="Q1297" s="1324"/>
      <c r="R1297" s="1322"/>
      <c r="S1297" s="1322"/>
      <c r="T1297" s="1322"/>
      <c r="U1297" s="1322"/>
      <c r="V1297" s="1322"/>
      <c r="W1297" s="1322"/>
      <c r="X1297" s="1322"/>
      <c r="Y1297" s="1322"/>
      <c r="Z1297" s="1322"/>
      <c r="AA1297" s="1322"/>
      <c r="AB1297" s="1322"/>
      <c r="AC1297" s="1322"/>
      <c r="AD1297" s="1322"/>
      <c r="AE1297" s="405">
        <f t="shared" si="19"/>
        <v>0</v>
      </c>
    </row>
    <row r="1298" spans="3:31" ht="18" hidden="1" customHeight="1">
      <c r="C1298" s="1323" t="str">
        <f>T(ESTIMATE!B1368)</f>
        <v>Lace-in new hardwood to match existing</v>
      </c>
      <c r="D1298" s="1323" t="e">
        <f>T(#REF!)</f>
        <v>#REF!</v>
      </c>
      <c r="E1298" s="1323" t="e">
        <f>T(#REF!)</f>
        <v>#REF!</v>
      </c>
      <c r="F1298" s="1323" t="e">
        <f>T(#REF!)</f>
        <v>#REF!</v>
      </c>
      <c r="G1298" s="1323" t="e">
        <f>T(#REF!)</f>
        <v>#REF!</v>
      </c>
      <c r="H1298" s="1323"/>
      <c r="I1298" s="1323"/>
      <c r="J1298" s="1323" t="e">
        <f>T(#REF!)</f>
        <v>#REF!</v>
      </c>
      <c r="K1298" s="1323" t="e">
        <f>T(#REF!)</f>
        <v>#REF!</v>
      </c>
      <c r="L1298" s="1323" t="e">
        <f>T(#REF!)</f>
        <v>#REF!</v>
      </c>
      <c r="M1298" s="1323" t="e">
        <f>T(#REF!)</f>
        <v>#REF!</v>
      </c>
      <c r="N1298" s="1324">
        <f>ESTIMATE!R1368</f>
        <v>0</v>
      </c>
      <c r="O1298" s="1324"/>
      <c r="P1298" s="1324" t="str">
        <f>T(ESTIMATE!U1368)</f>
        <v>sf</v>
      </c>
      <c r="Q1298" s="1324"/>
      <c r="R1298" s="1322"/>
      <c r="S1298" s="1322"/>
      <c r="T1298" s="1322"/>
      <c r="U1298" s="1322"/>
      <c r="V1298" s="1322"/>
      <c r="W1298" s="1322"/>
      <c r="X1298" s="1322"/>
      <c r="Y1298" s="1322"/>
      <c r="Z1298" s="1322"/>
      <c r="AA1298" s="1322"/>
      <c r="AB1298" s="1322"/>
      <c r="AC1298" s="1322"/>
      <c r="AD1298" s="1322"/>
      <c r="AE1298" s="405">
        <f t="shared" si="19"/>
        <v>0</v>
      </c>
    </row>
    <row r="1299" spans="3:31" ht="18" hidden="1" customHeight="1">
      <c r="C1299" s="1323" t="str">
        <f>T(ESTIMATE!B1369)</f>
        <v/>
      </c>
      <c r="D1299" s="1323" t="e">
        <f>T(#REF!)</f>
        <v>#REF!</v>
      </c>
      <c r="E1299" s="1323" t="e">
        <f>T(#REF!)</f>
        <v>#REF!</v>
      </c>
      <c r="F1299" s="1323" t="e">
        <f>T(#REF!)</f>
        <v>#REF!</v>
      </c>
      <c r="G1299" s="1323" t="e">
        <f>T(#REF!)</f>
        <v>#REF!</v>
      </c>
      <c r="H1299" s="1323"/>
      <c r="I1299" s="1323"/>
      <c r="J1299" s="1323" t="e">
        <f>T(#REF!)</f>
        <v>#REF!</v>
      </c>
      <c r="K1299" s="1323" t="e">
        <f>T(#REF!)</f>
        <v>#REF!</v>
      </c>
      <c r="L1299" s="1323" t="e">
        <f>T(#REF!)</f>
        <v>#REF!</v>
      </c>
      <c r="M1299" s="1323" t="e">
        <f>T(#REF!)</f>
        <v>#REF!</v>
      </c>
      <c r="N1299" s="1324">
        <f>ESTIMATE!R1369</f>
        <v>0</v>
      </c>
      <c r="O1299" s="1324"/>
      <c r="P1299" s="1324" t="str">
        <f>T(ESTIMATE!U1369)</f>
        <v/>
      </c>
      <c r="Q1299" s="1324"/>
      <c r="R1299" s="1322"/>
      <c r="S1299" s="1322"/>
      <c r="T1299" s="1322"/>
      <c r="U1299" s="1322"/>
      <c r="V1299" s="1322"/>
      <c r="W1299" s="1322"/>
      <c r="X1299" s="1322"/>
      <c r="Y1299" s="1322"/>
      <c r="Z1299" s="1322"/>
      <c r="AA1299" s="1322"/>
      <c r="AB1299" s="1322"/>
      <c r="AC1299" s="1322"/>
      <c r="AD1299" s="1322"/>
      <c r="AE1299" s="405">
        <f t="shared" si="19"/>
        <v>0</v>
      </c>
    </row>
    <row r="1300" spans="3:31" ht="18" hidden="1" customHeight="1">
      <c r="C1300" s="1323" t="str">
        <f>T(ESTIMATE!B1370)</f>
        <v/>
      </c>
      <c r="D1300" s="1323" t="e">
        <f>T(#REF!)</f>
        <v>#REF!</v>
      </c>
      <c r="E1300" s="1323" t="e">
        <f>T(#REF!)</f>
        <v>#REF!</v>
      </c>
      <c r="F1300" s="1323" t="e">
        <f>T(#REF!)</f>
        <v>#REF!</v>
      </c>
      <c r="G1300" s="1323" t="e">
        <f>T(#REF!)</f>
        <v>#REF!</v>
      </c>
      <c r="H1300" s="1323"/>
      <c r="I1300" s="1323"/>
      <c r="J1300" s="1323" t="e">
        <f>T(#REF!)</f>
        <v>#REF!</v>
      </c>
      <c r="K1300" s="1323" t="e">
        <f>T(#REF!)</f>
        <v>#REF!</v>
      </c>
      <c r="L1300" s="1323" t="e">
        <f>T(#REF!)</f>
        <v>#REF!</v>
      </c>
      <c r="M1300" s="1323" t="e">
        <f>T(#REF!)</f>
        <v>#REF!</v>
      </c>
      <c r="N1300" s="1324">
        <f>ESTIMATE!R1370</f>
        <v>0</v>
      </c>
      <c r="O1300" s="1324"/>
      <c r="P1300" s="1324" t="str">
        <f>T(ESTIMATE!U1370)</f>
        <v/>
      </c>
      <c r="Q1300" s="1324"/>
      <c r="R1300" s="1322"/>
      <c r="S1300" s="1322"/>
      <c r="T1300" s="1322"/>
      <c r="U1300" s="1322"/>
      <c r="V1300" s="1322"/>
      <c r="W1300" s="1322"/>
      <c r="X1300" s="1322"/>
      <c r="Y1300" s="1322"/>
      <c r="Z1300" s="1322"/>
      <c r="AA1300" s="1322"/>
      <c r="AB1300" s="1322"/>
      <c r="AC1300" s="1322"/>
      <c r="AD1300" s="1322"/>
      <c r="AE1300" s="405">
        <f t="shared" si="19"/>
        <v>0</v>
      </c>
    </row>
    <row r="1301" spans="3:31" ht="18" hidden="1" customHeight="1">
      <c r="C1301" s="1323" t="str">
        <f>T(ESTIMATE!B1371)</f>
        <v>Laminate Wood Flooring</v>
      </c>
      <c r="D1301" s="1323" t="e">
        <f>T(#REF!)</f>
        <v>#REF!</v>
      </c>
      <c r="E1301" s="1323" t="e">
        <f>T(#REF!)</f>
        <v>#REF!</v>
      </c>
      <c r="F1301" s="1323" t="e">
        <f>T(#REF!)</f>
        <v>#REF!</v>
      </c>
      <c r="G1301" s="1323" t="e">
        <f>T(#REF!)</f>
        <v>#REF!</v>
      </c>
      <c r="H1301" s="1323"/>
      <c r="I1301" s="1323"/>
      <c r="J1301" s="1323" t="e">
        <f>T(#REF!)</f>
        <v>#REF!</v>
      </c>
      <c r="K1301" s="1323" t="e">
        <f>T(#REF!)</f>
        <v>#REF!</v>
      </c>
      <c r="L1301" s="1323" t="e">
        <f>T(#REF!)</f>
        <v>#REF!</v>
      </c>
      <c r="M1301" s="1323" t="e">
        <f>T(#REF!)</f>
        <v>#REF!</v>
      </c>
      <c r="N1301" s="1324">
        <f>ESTIMATE!R1371</f>
        <v>0</v>
      </c>
      <c r="O1301" s="1324"/>
      <c r="P1301" s="1324" t="str">
        <f>T(ESTIMATE!U1371)</f>
        <v/>
      </c>
      <c r="Q1301" s="1324"/>
      <c r="R1301" s="1322"/>
      <c r="S1301" s="1322"/>
      <c r="T1301" s="1322"/>
      <c r="U1301" s="1322"/>
      <c r="V1301" s="1322"/>
      <c r="W1301" s="1322"/>
      <c r="X1301" s="1322"/>
      <c r="Y1301" s="1322"/>
      <c r="Z1301" s="1322"/>
      <c r="AA1301" s="1322"/>
      <c r="AB1301" s="1322"/>
      <c r="AC1301" s="1322"/>
      <c r="AD1301" s="1322"/>
      <c r="AE1301" s="405">
        <f t="shared" si="19"/>
        <v>0</v>
      </c>
    </row>
    <row r="1302" spans="3:31" ht="18" hidden="1" customHeight="1">
      <c r="C1302" s="1323" t="str">
        <f>T(ESTIMATE!B1372)</f>
        <v>Laminate wood flooring, economy grade</v>
      </c>
      <c r="D1302" s="1323" t="e">
        <f>T(#REF!)</f>
        <v>#REF!</v>
      </c>
      <c r="E1302" s="1323" t="e">
        <f>T(#REF!)</f>
        <v>#REF!</v>
      </c>
      <c r="F1302" s="1323" t="e">
        <f>T(#REF!)</f>
        <v>#REF!</v>
      </c>
      <c r="G1302" s="1323" t="e">
        <f>T(#REF!)</f>
        <v>#REF!</v>
      </c>
      <c r="H1302" s="1323"/>
      <c r="I1302" s="1323"/>
      <c r="J1302" s="1323" t="e">
        <f>T(#REF!)</f>
        <v>#REF!</v>
      </c>
      <c r="K1302" s="1323" t="e">
        <f>T(#REF!)</f>
        <v>#REF!</v>
      </c>
      <c r="L1302" s="1323" t="e">
        <f>T(#REF!)</f>
        <v>#REF!</v>
      </c>
      <c r="M1302" s="1323" t="e">
        <f>T(#REF!)</f>
        <v>#REF!</v>
      </c>
      <c r="N1302" s="1324">
        <f>ESTIMATE!R1372</f>
        <v>0</v>
      </c>
      <c r="O1302" s="1324"/>
      <c r="P1302" s="1324" t="str">
        <f>T(ESTIMATE!U1372)</f>
        <v>sf</v>
      </c>
      <c r="Q1302" s="1324"/>
      <c r="R1302" s="1322"/>
      <c r="S1302" s="1322"/>
      <c r="T1302" s="1322"/>
      <c r="U1302" s="1322"/>
      <c r="V1302" s="1322"/>
      <c r="W1302" s="1322"/>
      <c r="X1302" s="1322"/>
      <c r="Y1302" s="1322"/>
      <c r="Z1302" s="1322"/>
      <c r="AA1302" s="1322"/>
      <c r="AB1302" s="1322"/>
      <c r="AC1302" s="1322"/>
      <c r="AD1302" s="1322"/>
      <c r="AE1302" s="405">
        <f t="shared" si="19"/>
        <v>0</v>
      </c>
    </row>
    <row r="1303" spans="3:31" ht="18" hidden="1" customHeight="1">
      <c r="C1303" s="1323" t="str">
        <f>T(ESTIMATE!B1373)</f>
        <v>Laminate wood flooring, average grade</v>
      </c>
      <c r="D1303" s="1323" t="e">
        <f>T(#REF!)</f>
        <v>#REF!</v>
      </c>
      <c r="E1303" s="1323" t="e">
        <f>T(#REF!)</f>
        <v>#REF!</v>
      </c>
      <c r="F1303" s="1323" t="e">
        <f>T(#REF!)</f>
        <v>#REF!</v>
      </c>
      <c r="G1303" s="1323" t="e">
        <f>T(#REF!)</f>
        <v>#REF!</v>
      </c>
      <c r="H1303" s="1323"/>
      <c r="I1303" s="1323"/>
      <c r="J1303" s="1323" t="e">
        <f>T(#REF!)</f>
        <v>#REF!</v>
      </c>
      <c r="K1303" s="1323" t="e">
        <f>T(#REF!)</f>
        <v>#REF!</v>
      </c>
      <c r="L1303" s="1323" t="e">
        <f>T(#REF!)</f>
        <v>#REF!</v>
      </c>
      <c r="M1303" s="1323" t="e">
        <f>T(#REF!)</f>
        <v>#REF!</v>
      </c>
      <c r="N1303" s="1324">
        <f>ESTIMATE!R1373</f>
        <v>0</v>
      </c>
      <c r="O1303" s="1324"/>
      <c r="P1303" s="1324" t="str">
        <f>T(ESTIMATE!U1373)</f>
        <v>sf</v>
      </c>
      <c r="Q1303" s="1324"/>
      <c r="R1303" s="1322"/>
      <c r="S1303" s="1322"/>
      <c r="T1303" s="1322"/>
      <c r="U1303" s="1322"/>
      <c r="V1303" s="1322"/>
      <c r="W1303" s="1322"/>
      <c r="X1303" s="1322"/>
      <c r="Y1303" s="1322"/>
      <c r="Z1303" s="1322"/>
      <c r="AA1303" s="1322"/>
      <c r="AB1303" s="1322"/>
      <c r="AC1303" s="1322"/>
      <c r="AD1303" s="1322"/>
      <c r="AE1303" s="405">
        <f t="shared" si="19"/>
        <v>0</v>
      </c>
    </row>
    <row r="1304" spans="3:31" ht="18" hidden="1" customHeight="1">
      <c r="C1304" s="1323" t="str">
        <f>T(ESTIMATE!B1374)</f>
        <v>Laminate wood flooring, premium grade</v>
      </c>
      <c r="D1304" s="1323" t="e">
        <f>T(#REF!)</f>
        <v>#REF!</v>
      </c>
      <c r="E1304" s="1323" t="e">
        <f>T(#REF!)</f>
        <v>#REF!</v>
      </c>
      <c r="F1304" s="1323" t="e">
        <f>T(#REF!)</f>
        <v>#REF!</v>
      </c>
      <c r="G1304" s="1323" t="e">
        <f>T(#REF!)</f>
        <v>#REF!</v>
      </c>
      <c r="H1304" s="1323"/>
      <c r="I1304" s="1323"/>
      <c r="J1304" s="1323" t="e">
        <f>T(#REF!)</f>
        <v>#REF!</v>
      </c>
      <c r="K1304" s="1323" t="e">
        <f>T(#REF!)</f>
        <v>#REF!</v>
      </c>
      <c r="L1304" s="1323" t="e">
        <f>T(#REF!)</f>
        <v>#REF!</v>
      </c>
      <c r="M1304" s="1323" t="e">
        <f>T(#REF!)</f>
        <v>#REF!</v>
      </c>
      <c r="N1304" s="1324">
        <f>ESTIMATE!R1374</f>
        <v>0</v>
      </c>
      <c r="O1304" s="1324"/>
      <c r="P1304" s="1324" t="str">
        <f>T(ESTIMATE!U1374)</f>
        <v>sf</v>
      </c>
      <c r="Q1304" s="1324"/>
      <c r="R1304" s="1322"/>
      <c r="S1304" s="1322"/>
      <c r="T1304" s="1322"/>
      <c r="U1304" s="1322"/>
      <c r="V1304" s="1322"/>
      <c r="W1304" s="1322"/>
      <c r="X1304" s="1322"/>
      <c r="Y1304" s="1322"/>
      <c r="Z1304" s="1322"/>
      <c r="AA1304" s="1322"/>
      <c r="AB1304" s="1322"/>
      <c r="AC1304" s="1322"/>
      <c r="AD1304" s="1322"/>
      <c r="AE1304" s="405">
        <f t="shared" si="19"/>
        <v>0</v>
      </c>
    </row>
    <row r="1305" spans="3:31" ht="18" hidden="1" customHeight="1">
      <c r="C1305" s="1323" t="str">
        <f>T(ESTIMATE!B1375)</f>
        <v/>
      </c>
      <c r="D1305" s="1323" t="e">
        <f>T(#REF!)</f>
        <v>#REF!</v>
      </c>
      <c r="E1305" s="1323" t="e">
        <f>T(#REF!)</f>
        <v>#REF!</v>
      </c>
      <c r="F1305" s="1323" t="e">
        <f>T(#REF!)</f>
        <v>#REF!</v>
      </c>
      <c r="G1305" s="1323" t="e">
        <f>T(#REF!)</f>
        <v>#REF!</v>
      </c>
      <c r="H1305" s="1323"/>
      <c r="I1305" s="1323"/>
      <c r="J1305" s="1323" t="e">
        <f>T(#REF!)</f>
        <v>#REF!</v>
      </c>
      <c r="K1305" s="1323" t="e">
        <f>T(#REF!)</f>
        <v>#REF!</v>
      </c>
      <c r="L1305" s="1323" t="e">
        <f>T(#REF!)</f>
        <v>#REF!</v>
      </c>
      <c r="M1305" s="1323" t="e">
        <f>T(#REF!)</f>
        <v>#REF!</v>
      </c>
      <c r="N1305" s="1324">
        <f>ESTIMATE!R1375</f>
        <v>0</v>
      </c>
      <c r="O1305" s="1324"/>
      <c r="P1305" s="1324" t="str">
        <f>T(ESTIMATE!U1375)</f>
        <v/>
      </c>
      <c r="Q1305" s="1324"/>
      <c r="R1305" s="1322"/>
      <c r="S1305" s="1322"/>
      <c r="T1305" s="1322"/>
      <c r="U1305" s="1322"/>
      <c r="V1305" s="1322"/>
      <c r="W1305" s="1322"/>
      <c r="X1305" s="1322"/>
      <c r="Y1305" s="1322"/>
      <c r="Z1305" s="1322"/>
      <c r="AA1305" s="1322"/>
      <c r="AB1305" s="1322"/>
      <c r="AC1305" s="1322"/>
      <c r="AD1305" s="1322"/>
      <c r="AE1305" s="405">
        <f t="shared" si="19"/>
        <v>0</v>
      </c>
    </row>
    <row r="1306" spans="3:31" ht="18" hidden="1" customHeight="1">
      <c r="C1306" s="1323" t="str">
        <f>T(ESTIMATE!B1376)</f>
        <v/>
      </c>
      <c r="D1306" s="1323" t="e">
        <f>T(#REF!)</f>
        <v>#REF!</v>
      </c>
      <c r="E1306" s="1323" t="e">
        <f>T(#REF!)</f>
        <v>#REF!</v>
      </c>
      <c r="F1306" s="1323" t="e">
        <f>T(#REF!)</f>
        <v>#REF!</v>
      </c>
      <c r="G1306" s="1323" t="e">
        <f>T(#REF!)</f>
        <v>#REF!</v>
      </c>
      <c r="H1306" s="1323"/>
      <c r="I1306" s="1323"/>
      <c r="J1306" s="1323" t="e">
        <f>T(#REF!)</f>
        <v>#REF!</v>
      </c>
      <c r="K1306" s="1323" t="e">
        <f>T(#REF!)</f>
        <v>#REF!</v>
      </c>
      <c r="L1306" s="1323" t="e">
        <f>T(#REF!)</f>
        <v>#REF!</v>
      </c>
      <c r="M1306" s="1323" t="e">
        <f>T(#REF!)</f>
        <v>#REF!</v>
      </c>
      <c r="N1306" s="1324">
        <f>ESTIMATE!R1376</f>
        <v>0</v>
      </c>
      <c r="O1306" s="1324"/>
      <c r="P1306" s="1324" t="str">
        <f>T(ESTIMATE!U1376)</f>
        <v/>
      </c>
      <c r="Q1306" s="1324"/>
      <c r="R1306" s="1322"/>
      <c r="S1306" s="1322"/>
      <c r="T1306" s="1322"/>
      <c r="U1306" s="1322"/>
      <c r="V1306" s="1322"/>
      <c r="W1306" s="1322"/>
      <c r="X1306" s="1322"/>
      <c r="Y1306" s="1322"/>
      <c r="Z1306" s="1322"/>
      <c r="AA1306" s="1322"/>
      <c r="AB1306" s="1322"/>
      <c r="AC1306" s="1322"/>
      <c r="AD1306" s="1322"/>
      <c r="AE1306" s="405">
        <f t="shared" si="19"/>
        <v>0</v>
      </c>
    </row>
    <row r="1307" spans="3:31" ht="18" hidden="1" customHeight="1">
      <c r="C1307" s="1323" t="str">
        <f>T(ESTIMATE!B1377)</f>
        <v>Miscellaneous Items</v>
      </c>
      <c r="D1307" s="1323" t="e">
        <f>T(#REF!)</f>
        <v>#REF!</v>
      </c>
      <c r="E1307" s="1323" t="e">
        <f>T(#REF!)</f>
        <v>#REF!</v>
      </c>
      <c r="F1307" s="1323" t="e">
        <f>T(#REF!)</f>
        <v>#REF!</v>
      </c>
      <c r="G1307" s="1323" t="e">
        <f>T(#REF!)</f>
        <v>#REF!</v>
      </c>
      <c r="H1307" s="1323"/>
      <c r="I1307" s="1323"/>
      <c r="J1307" s="1323" t="e">
        <f>T(#REF!)</f>
        <v>#REF!</v>
      </c>
      <c r="K1307" s="1323" t="e">
        <f>T(#REF!)</f>
        <v>#REF!</v>
      </c>
      <c r="L1307" s="1323" t="e">
        <f>T(#REF!)</f>
        <v>#REF!</v>
      </c>
      <c r="M1307" s="1323" t="e">
        <f>T(#REF!)</f>
        <v>#REF!</v>
      </c>
      <c r="N1307" s="1324">
        <f>ESTIMATE!R1377</f>
        <v>0</v>
      </c>
      <c r="O1307" s="1324"/>
      <c r="P1307" s="1324" t="str">
        <f>T(ESTIMATE!U1377)</f>
        <v/>
      </c>
      <c r="Q1307" s="1324"/>
      <c r="R1307" s="1322"/>
      <c r="S1307" s="1322"/>
      <c r="T1307" s="1322"/>
      <c r="U1307" s="1322"/>
      <c r="V1307" s="1322"/>
      <c r="W1307" s="1322"/>
      <c r="X1307" s="1322"/>
      <c r="Y1307" s="1322"/>
      <c r="Z1307" s="1322"/>
      <c r="AA1307" s="1322"/>
      <c r="AB1307" s="1322"/>
      <c r="AC1307" s="1322"/>
      <c r="AD1307" s="1322"/>
      <c r="AE1307" s="405">
        <f t="shared" si="19"/>
        <v>0</v>
      </c>
    </row>
    <row r="1308" spans="3:31" ht="18" hidden="1" customHeight="1">
      <c r="C1308" s="1323" t="str">
        <f>T(ESTIMATE!B1378)</f>
        <v>Stair treads</v>
      </c>
      <c r="D1308" s="1323" t="e">
        <f>T(#REF!)</f>
        <v>#REF!</v>
      </c>
      <c r="E1308" s="1323" t="e">
        <f>T(#REF!)</f>
        <v>#REF!</v>
      </c>
      <c r="F1308" s="1323" t="e">
        <f>T(#REF!)</f>
        <v>#REF!</v>
      </c>
      <c r="G1308" s="1323" t="e">
        <f>T(#REF!)</f>
        <v>#REF!</v>
      </c>
      <c r="H1308" s="1323"/>
      <c r="I1308" s="1323"/>
      <c r="J1308" s="1323" t="e">
        <f>T(#REF!)</f>
        <v>#REF!</v>
      </c>
      <c r="K1308" s="1323" t="e">
        <f>T(#REF!)</f>
        <v>#REF!</v>
      </c>
      <c r="L1308" s="1323" t="e">
        <f>T(#REF!)</f>
        <v>#REF!</v>
      </c>
      <c r="M1308" s="1323" t="e">
        <f>T(#REF!)</f>
        <v>#REF!</v>
      </c>
      <c r="N1308" s="1324">
        <f>ESTIMATE!R1378</f>
        <v>0</v>
      </c>
      <c r="O1308" s="1324"/>
      <c r="P1308" s="1324" t="str">
        <f>T(ESTIMATE!U1378)</f>
        <v>ea</v>
      </c>
      <c r="Q1308" s="1324"/>
      <c r="R1308" s="1322"/>
      <c r="S1308" s="1322"/>
      <c r="T1308" s="1322"/>
      <c r="U1308" s="1322"/>
      <c r="V1308" s="1322"/>
      <c r="W1308" s="1322"/>
      <c r="X1308" s="1322"/>
      <c r="Y1308" s="1322"/>
      <c r="Z1308" s="1322"/>
      <c r="AA1308" s="1322"/>
      <c r="AB1308" s="1322"/>
      <c r="AC1308" s="1322"/>
      <c r="AD1308" s="1322"/>
      <c r="AE1308" s="405">
        <f t="shared" si="19"/>
        <v>0</v>
      </c>
    </row>
    <row r="1309" spans="3:31" ht="18" hidden="1" customHeight="1">
      <c r="C1309" s="1323" t="str">
        <f>T(ESTIMATE!B1379)</f>
        <v>Shoe moldings</v>
      </c>
      <c r="D1309" s="1323" t="e">
        <f>T(#REF!)</f>
        <v>#REF!</v>
      </c>
      <c r="E1309" s="1323" t="e">
        <f>T(#REF!)</f>
        <v>#REF!</v>
      </c>
      <c r="F1309" s="1323" t="e">
        <f>T(#REF!)</f>
        <v>#REF!</v>
      </c>
      <c r="G1309" s="1323" t="e">
        <f>T(#REF!)</f>
        <v>#REF!</v>
      </c>
      <c r="H1309" s="1323"/>
      <c r="I1309" s="1323"/>
      <c r="J1309" s="1323" t="e">
        <f>T(#REF!)</f>
        <v>#REF!</v>
      </c>
      <c r="K1309" s="1323" t="e">
        <f>T(#REF!)</f>
        <v>#REF!</v>
      </c>
      <c r="L1309" s="1323" t="e">
        <f>T(#REF!)</f>
        <v>#REF!</v>
      </c>
      <c r="M1309" s="1323" t="e">
        <f>T(#REF!)</f>
        <v>#REF!</v>
      </c>
      <c r="N1309" s="1324">
        <f>ESTIMATE!R1379</f>
        <v>0</v>
      </c>
      <c r="O1309" s="1324"/>
      <c r="P1309" s="1324" t="str">
        <f>T(ESTIMATE!U1379)</f>
        <v>lf</v>
      </c>
      <c r="Q1309" s="1324"/>
      <c r="R1309" s="1322"/>
      <c r="S1309" s="1322"/>
      <c r="T1309" s="1322"/>
      <c r="U1309" s="1322"/>
      <c r="V1309" s="1322"/>
      <c r="W1309" s="1322"/>
      <c r="X1309" s="1322"/>
      <c r="Y1309" s="1322"/>
      <c r="Z1309" s="1322"/>
      <c r="AA1309" s="1322"/>
      <c r="AB1309" s="1322"/>
      <c r="AC1309" s="1322"/>
      <c r="AD1309" s="1322"/>
      <c r="AE1309" s="405">
        <f t="shared" si="19"/>
        <v>0</v>
      </c>
    </row>
    <row r="1310" spans="3:31" ht="18" hidden="1" customHeight="1">
      <c r="C1310" s="1323" t="str">
        <f>T(ESTIMATE!B1380)</f>
        <v>Underlayment</v>
      </c>
      <c r="D1310" s="1323" t="e">
        <f>T(#REF!)</f>
        <v>#REF!</v>
      </c>
      <c r="E1310" s="1323" t="e">
        <f>T(#REF!)</f>
        <v>#REF!</v>
      </c>
      <c r="F1310" s="1323" t="e">
        <f>T(#REF!)</f>
        <v>#REF!</v>
      </c>
      <c r="G1310" s="1323" t="e">
        <f>T(#REF!)</f>
        <v>#REF!</v>
      </c>
      <c r="H1310" s="1323"/>
      <c r="I1310" s="1323"/>
      <c r="J1310" s="1323" t="e">
        <f>T(#REF!)</f>
        <v>#REF!</v>
      </c>
      <c r="K1310" s="1323" t="e">
        <f>T(#REF!)</f>
        <v>#REF!</v>
      </c>
      <c r="L1310" s="1323" t="e">
        <f>T(#REF!)</f>
        <v>#REF!</v>
      </c>
      <c r="M1310" s="1323" t="e">
        <f>T(#REF!)</f>
        <v>#REF!</v>
      </c>
      <c r="N1310" s="1324">
        <f>ESTIMATE!R1380</f>
        <v>0</v>
      </c>
      <c r="O1310" s="1324"/>
      <c r="P1310" s="1324" t="str">
        <f>T(ESTIMATE!U1380)</f>
        <v>sf</v>
      </c>
      <c r="Q1310" s="1324"/>
      <c r="R1310" s="1322"/>
      <c r="S1310" s="1322"/>
      <c r="T1310" s="1322"/>
      <c r="U1310" s="1322"/>
      <c r="V1310" s="1322"/>
      <c r="W1310" s="1322"/>
      <c r="X1310" s="1322"/>
      <c r="Y1310" s="1322"/>
      <c r="Z1310" s="1322"/>
      <c r="AA1310" s="1322"/>
      <c r="AB1310" s="1322"/>
      <c r="AC1310" s="1322"/>
      <c r="AD1310" s="1322"/>
      <c r="AE1310" s="405">
        <f t="shared" si="19"/>
        <v>0</v>
      </c>
    </row>
    <row r="1311" spans="3:31" ht="18" hidden="1" customHeight="1">
      <c r="C1311" s="1323" t="str">
        <f>T(ESTIMATE!B1381)</f>
        <v/>
      </c>
      <c r="D1311" s="1323" t="e">
        <f>T(#REF!)</f>
        <v>#REF!</v>
      </c>
      <c r="E1311" s="1323" t="e">
        <f>T(#REF!)</f>
        <v>#REF!</v>
      </c>
      <c r="F1311" s="1323" t="e">
        <f>T(#REF!)</f>
        <v>#REF!</v>
      </c>
      <c r="G1311" s="1323" t="e">
        <f>T(#REF!)</f>
        <v>#REF!</v>
      </c>
      <c r="H1311" s="1323"/>
      <c r="I1311" s="1323"/>
      <c r="J1311" s="1323" t="e">
        <f>T(#REF!)</f>
        <v>#REF!</v>
      </c>
      <c r="K1311" s="1323" t="e">
        <f>T(#REF!)</f>
        <v>#REF!</v>
      </c>
      <c r="L1311" s="1323" t="e">
        <f>T(#REF!)</f>
        <v>#REF!</v>
      </c>
      <c r="M1311" s="1323" t="e">
        <f>T(#REF!)</f>
        <v>#REF!</v>
      </c>
      <c r="N1311" s="1324">
        <f>ESTIMATE!R1381</f>
        <v>0</v>
      </c>
      <c r="O1311" s="1324"/>
      <c r="P1311" s="1324" t="str">
        <f>T(ESTIMATE!U1381)</f>
        <v/>
      </c>
      <c r="Q1311" s="1324"/>
      <c r="R1311" s="1322"/>
      <c r="S1311" s="1322"/>
      <c r="T1311" s="1322"/>
      <c r="U1311" s="1322"/>
      <c r="V1311" s="1322"/>
      <c r="W1311" s="1322"/>
      <c r="X1311" s="1322"/>
      <c r="Y1311" s="1322"/>
      <c r="Z1311" s="1322"/>
      <c r="AA1311" s="1322"/>
      <c r="AB1311" s="1322"/>
      <c r="AC1311" s="1322"/>
      <c r="AD1311" s="1322"/>
      <c r="AE1311" s="405">
        <f t="shared" ref="AE1311:AE1374" si="20">N1311</f>
        <v>0</v>
      </c>
    </row>
    <row r="1312" spans="3:31" ht="18" hidden="1" customHeight="1">
      <c r="C1312" s="1323" t="str">
        <f>T(ESTIMATE!B1382)</f>
        <v/>
      </c>
      <c r="D1312" s="1323" t="e">
        <f>T(#REF!)</f>
        <v>#REF!</v>
      </c>
      <c r="E1312" s="1323" t="e">
        <f>T(#REF!)</f>
        <v>#REF!</v>
      </c>
      <c r="F1312" s="1323" t="e">
        <f>T(#REF!)</f>
        <v>#REF!</v>
      </c>
      <c r="G1312" s="1323" t="e">
        <f>T(#REF!)</f>
        <v>#REF!</v>
      </c>
      <c r="H1312" s="1323"/>
      <c r="I1312" s="1323"/>
      <c r="J1312" s="1323" t="e">
        <f>T(#REF!)</f>
        <v>#REF!</v>
      </c>
      <c r="K1312" s="1323" t="e">
        <f>T(#REF!)</f>
        <v>#REF!</v>
      </c>
      <c r="L1312" s="1323" t="e">
        <f>T(#REF!)</f>
        <v>#REF!</v>
      </c>
      <c r="M1312" s="1323" t="e">
        <f>T(#REF!)</f>
        <v>#REF!</v>
      </c>
      <c r="N1312" s="1324">
        <f>ESTIMATE!R1382</f>
        <v>0</v>
      </c>
      <c r="O1312" s="1324"/>
      <c r="P1312" s="1324" t="str">
        <f>T(ESTIMATE!U1382)</f>
        <v/>
      </c>
      <c r="Q1312" s="1324"/>
      <c r="R1312" s="1322"/>
      <c r="S1312" s="1322"/>
      <c r="T1312" s="1322"/>
      <c r="U1312" s="1322"/>
      <c r="V1312" s="1322"/>
      <c r="W1312" s="1322"/>
      <c r="X1312" s="1322"/>
      <c r="Y1312" s="1322"/>
      <c r="Z1312" s="1322"/>
      <c r="AA1312" s="1322"/>
      <c r="AB1312" s="1322"/>
      <c r="AC1312" s="1322"/>
      <c r="AD1312" s="1322"/>
      <c r="AE1312" s="405">
        <f t="shared" si="20"/>
        <v>0</v>
      </c>
    </row>
    <row r="1313" spans="3:31" ht="18" hidden="1" customHeight="1">
      <c r="C1313" s="1323" t="str">
        <f>T(ESTIMATE!B1383)</f>
        <v/>
      </c>
      <c r="D1313" s="1323" t="e">
        <f>T(#REF!)</f>
        <v>#REF!</v>
      </c>
      <c r="E1313" s="1323" t="e">
        <f>T(#REF!)</f>
        <v>#REF!</v>
      </c>
      <c r="F1313" s="1323" t="e">
        <f>T(#REF!)</f>
        <v>#REF!</v>
      </c>
      <c r="G1313" s="1323" t="e">
        <f>T(#REF!)</f>
        <v>#REF!</v>
      </c>
      <c r="H1313" s="1323"/>
      <c r="I1313" s="1323"/>
      <c r="J1313" s="1323" t="e">
        <f>T(#REF!)</f>
        <v>#REF!</v>
      </c>
      <c r="K1313" s="1323" t="e">
        <f>T(#REF!)</f>
        <v>#REF!</v>
      </c>
      <c r="L1313" s="1323" t="e">
        <f>T(#REF!)</f>
        <v>#REF!</v>
      </c>
      <c r="M1313" s="1323" t="e">
        <f>T(#REF!)</f>
        <v>#REF!</v>
      </c>
      <c r="N1313" s="1324">
        <f>ESTIMATE!R1383</f>
        <v>0</v>
      </c>
      <c r="O1313" s="1324"/>
      <c r="P1313" s="1324" t="str">
        <f>T(ESTIMATE!U1383)</f>
        <v/>
      </c>
      <c r="Q1313" s="1324"/>
      <c r="R1313" s="1322"/>
      <c r="S1313" s="1322"/>
      <c r="T1313" s="1322"/>
      <c r="U1313" s="1322"/>
      <c r="V1313" s="1322"/>
      <c r="W1313" s="1322"/>
      <c r="X1313" s="1322"/>
      <c r="Y1313" s="1322"/>
      <c r="Z1313" s="1322"/>
      <c r="AA1313" s="1322"/>
      <c r="AB1313" s="1322"/>
      <c r="AC1313" s="1322"/>
      <c r="AD1313" s="1322"/>
      <c r="AE1313" s="405">
        <f t="shared" si="20"/>
        <v>0</v>
      </c>
    </row>
    <row r="1314" spans="3:31" ht="18" hidden="1" customHeight="1">
      <c r="C1314" s="1323" t="str">
        <f>T(ESTIMATE!B1384)</f>
        <v/>
      </c>
      <c r="D1314" s="1323" t="e">
        <f>T(#REF!)</f>
        <v>#REF!</v>
      </c>
      <c r="E1314" s="1323" t="e">
        <f>T(#REF!)</f>
        <v>#REF!</v>
      </c>
      <c r="F1314" s="1323" t="e">
        <f>T(#REF!)</f>
        <v>#REF!</v>
      </c>
      <c r="G1314" s="1323" t="e">
        <f>T(#REF!)</f>
        <v>#REF!</v>
      </c>
      <c r="H1314" s="1323"/>
      <c r="I1314" s="1323"/>
      <c r="J1314" s="1323" t="e">
        <f>T(#REF!)</f>
        <v>#REF!</v>
      </c>
      <c r="K1314" s="1323" t="e">
        <f>T(#REF!)</f>
        <v>#REF!</v>
      </c>
      <c r="L1314" s="1323" t="e">
        <f>T(#REF!)</f>
        <v>#REF!</v>
      </c>
      <c r="M1314" s="1323" t="e">
        <f>T(#REF!)</f>
        <v>#REF!</v>
      </c>
      <c r="N1314" s="1324">
        <f>ESTIMATE!R1384</f>
        <v>0</v>
      </c>
      <c r="O1314" s="1324"/>
      <c r="P1314" s="1324" t="str">
        <f>T(ESTIMATE!U1384)</f>
        <v/>
      </c>
      <c r="Q1314" s="1324"/>
      <c r="R1314" s="1322"/>
      <c r="S1314" s="1322"/>
      <c r="T1314" s="1322"/>
      <c r="U1314" s="1322"/>
      <c r="V1314" s="1322"/>
      <c r="W1314" s="1322"/>
      <c r="X1314" s="1322"/>
      <c r="Y1314" s="1322"/>
      <c r="Z1314" s="1322"/>
      <c r="AA1314" s="1322"/>
      <c r="AB1314" s="1322"/>
      <c r="AC1314" s="1322"/>
      <c r="AD1314" s="1322"/>
      <c r="AE1314" s="405">
        <f t="shared" si="20"/>
        <v>0</v>
      </c>
    </row>
    <row r="1315" spans="3:31" ht="18" hidden="1" customHeight="1">
      <c r="C1315" s="1323" t="str">
        <f>T(ESTIMATE!B1385)</f>
        <v/>
      </c>
      <c r="D1315" s="1323" t="e">
        <f>T(#REF!)</f>
        <v>#REF!</v>
      </c>
      <c r="E1315" s="1323" t="e">
        <f>T(#REF!)</f>
        <v>#REF!</v>
      </c>
      <c r="F1315" s="1323" t="e">
        <f>T(#REF!)</f>
        <v>#REF!</v>
      </c>
      <c r="G1315" s="1323" t="e">
        <f>T(#REF!)</f>
        <v>#REF!</v>
      </c>
      <c r="H1315" s="1323"/>
      <c r="I1315" s="1323"/>
      <c r="J1315" s="1323" t="e">
        <f>T(#REF!)</f>
        <v>#REF!</v>
      </c>
      <c r="K1315" s="1323" t="e">
        <f>T(#REF!)</f>
        <v>#REF!</v>
      </c>
      <c r="L1315" s="1323" t="e">
        <f>T(#REF!)</f>
        <v>#REF!</v>
      </c>
      <c r="M1315" s="1323" t="e">
        <f>T(#REF!)</f>
        <v>#REF!</v>
      </c>
      <c r="N1315" s="1324">
        <f>ESTIMATE!R1385</f>
        <v>0</v>
      </c>
      <c r="O1315" s="1324"/>
      <c r="P1315" s="1324" t="str">
        <f>T(ESTIMATE!U1385)</f>
        <v/>
      </c>
      <c r="Q1315" s="1324"/>
      <c r="R1315" s="1322"/>
      <c r="S1315" s="1322"/>
      <c r="T1315" s="1322"/>
      <c r="U1315" s="1322"/>
      <c r="V1315" s="1322"/>
      <c r="W1315" s="1322"/>
      <c r="X1315" s="1322"/>
      <c r="Y1315" s="1322"/>
      <c r="Z1315" s="1322"/>
      <c r="AA1315" s="1322"/>
      <c r="AB1315" s="1322"/>
      <c r="AC1315" s="1322"/>
      <c r="AD1315" s="1322"/>
      <c r="AE1315" s="405">
        <f t="shared" si="20"/>
        <v>0</v>
      </c>
    </row>
    <row r="1316" spans="3:31" ht="18" hidden="1" customHeight="1">
      <c r="C1316" s="1323" t="str">
        <f>T(ESTIMATE!B1386)</f>
        <v/>
      </c>
      <c r="D1316" s="1323" t="e">
        <f>T(#REF!)</f>
        <v>#REF!</v>
      </c>
      <c r="E1316" s="1323" t="e">
        <f>T(#REF!)</f>
        <v>#REF!</v>
      </c>
      <c r="F1316" s="1323" t="e">
        <f>T(#REF!)</f>
        <v>#REF!</v>
      </c>
      <c r="G1316" s="1323" t="e">
        <f>T(#REF!)</f>
        <v>#REF!</v>
      </c>
      <c r="H1316" s="1323"/>
      <c r="I1316" s="1323"/>
      <c r="J1316" s="1323" t="e">
        <f>T(#REF!)</f>
        <v>#REF!</v>
      </c>
      <c r="K1316" s="1323" t="e">
        <f>T(#REF!)</f>
        <v>#REF!</v>
      </c>
      <c r="L1316" s="1323" t="e">
        <f>T(#REF!)</f>
        <v>#REF!</v>
      </c>
      <c r="M1316" s="1323" t="e">
        <f>T(#REF!)</f>
        <v>#REF!</v>
      </c>
      <c r="N1316" s="1324">
        <f>ESTIMATE!R1386</f>
        <v>0</v>
      </c>
      <c r="O1316" s="1324"/>
      <c r="P1316" s="1324" t="str">
        <f>T(ESTIMATE!U1386)</f>
        <v/>
      </c>
      <c r="Q1316" s="1324"/>
      <c r="R1316" s="1322"/>
      <c r="S1316" s="1322"/>
      <c r="T1316" s="1322"/>
      <c r="U1316" s="1322"/>
      <c r="V1316" s="1322"/>
      <c r="W1316" s="1322"/>
      <c r="X1316" s="1322"/>
      <c r="Y1316" s="1322"/>
      <c r="Z1316" s="1322"/>
      <c r="AA1316" s="1322"/>
      <c r="AB1316" s="1322"/>
      <c r="AC1316" s="1322"/>
      <c r="AD1316" s="1322"/>
      <c r="AE1316" s="405">
        <f t="shared" si="20"/>
        <v>0</v>
      </c>
    </row>
    <row r="1317" spans="3:31" ht="18" hidden="1" customHeight="1">
      <c r="C1317" s="1323" t="str">
        <f>T(ESTIMATE!B1387)</f>
        <v/>
      </c>
      <c r="D1317" s="1323" t="e">
        <f>T(#REF!)</f>
        <v>#REF!</v>
      </c>
      <c r="E1317" s="1323" t="e">
        <f>T(#REF!)</f>
        <v>#REF!</v>
      </c>
      <c r="F1317" s="1323" t="e">
        <f>T(#REF!)</f>
        <v>#REF!</v>
      </c>
      <c r="G1317" s="1323" t="e">
        <f>T(#REF!)</f>
        <v>#REF!</v>
      </c>
      <c r="H1317" s="1323"/>
      <c r="I1317" s="1323"/>
      <c r="J1317" s="1323" t="e">
        <f>T(#REF!)</f>
        <v>#REF!</v>
      </c>
      <c r="K1317" s="1323" t="e">
        <f>T(#REF!)</f>
        <v>#REF!</v>
      </c>
      <c r="L1317" s="1323" t="e">
        <f>T(#REF!)</f>
        <v>#REF!</v>
      </c>
      <c r="M1317" s="1323" t="e">
        <f>T(#REF!)</f>
        <v>#REF!</v>
      </c>
      <c r="N1317" s="1324">
        <f>ESTIMATE!R1387</f>
        <v>0</v>
      </c>
      <c r="O1317" s="1324"/>
      <c r="P1317" s="1324" t="str">
        <f>T(ESTIMATE!U1387)</f>
        <v/>
      </c>
      <c r="Q1317" s="1324"/>
      <c r="R1317" s="1322"/>
      <c r="S1317" s="1322"/>
      <c r="T1317" s="1322"/>
      <c r="U1317" s="1322"/>
      <c r="V1317" s="1322"/>
      <c r="W1317" s="1322"/>
      <c r="X1317" s="1322"/>
      <c r="Y1317" s="1322"/>
      <c r="Z1317" s="1322"/>
      <c r="AA1317" s="1322"/>
      <c r="AB1317" s="1322"/>
      <c r="AC1317" s="1322"/>
      <c r="AD1317" s="1322"/>
      <c r="AE1317" s="405">
        <f t="shared" si="20"/>
        <v>0</v>
      </c>
    </row>
    <row r="1318" spans="3:31" ht="18" hidden="1" customHeight="1">
      <c r="C1318" s="1323" t="str">
        <f>T(ESTIMATE!B1388)</f>
        <v/>
      </c>
      <c r="D1318" s="1323" t="e">
        <f>T(#REF!)</f>
        <v>#REF!</v>
      </c>
      <c r="E1318" s="1323" t="e">
        <f>T(#REF!)</f>
        <v>#REF!</v>
      </c>
      <c r="F1318" s="1323" t="e">
        <f>T(#REF!)</f>
        <v>#REF!</v>
      </c>
      <c r="G1318" s="1323" t="e">
        <f>T(#REF!)</f>
        <v>#REF!</v>
      </c>
      <c r="H1318" s="1323"/>
      <c r="I1318" s="1323"/>
      <c r="J1318" s="1323" t="e">
        <f>T(#REF!)</f>
        <v>#REF!</v>
      </c>
      <c r="K1318" s="1323" t="e">
        <f>T(#REF!)</f>
        <v>#REF!</v>
      </c>
      <c r="L1318" s="1323" t="e">
        <f>T(#REF!)</f>
        <v>#REF!</v>
      </c>
      <c r="M1318" s="1323" t="e">
        <f>T(#REF!)</f>
        <v>#REF!</v>
      </c>
      <c r="N1318" s="1324">
        <f>ESTIMATE!R1388</f>
        <v>0</v>
      </c>
      <c r="O1318" s="1324"/>
      <c r="P1318" s="1324" t="str">
        <f>T(ESTIMATE!U1388)</f>
        <v/>
      </c>
      <c r="Q1318" s="1324"/>
      <c r="R1318" s="1322"/>
      <c r="S1318" s="1322"/>
      <c r="T1318" s="1322"/>
      <c r="U1318" s="1322"/>
      <c r="V1318" s="1322"/>
      <c r="W1318" s="1322"/>
      <c r="X1318" s="1322"/>
      <c r="Y1318" s="1322"/>
      <c r="Z1318" s="1322"/>
      <c r="AA1318" s="1322"/>
      <c r="AB1318" s="1322"/>
      <c r="AC1318" s="1322"/>
      <c r="AD1318" s="1322"/>
      <c r="AE1318" s="405">
        <f t="shared" si="20"/>
        <v>0</v>
      </c>
    </row>
    <row r="1319" spans="3:31" ht="18" hidden="1" customHeight="1">
      <c r="C1319" s="1323" t="str">
        <f>T(ESTIMATE!B1389)</f>
        <v/>
      </c>
      <c r="D1319" s="1323" t="e">
        <f>T(#REF!)</f>
        <v>#REF!</v>
      </c>
      <c r="E1319" s="1323" t="e">
        <f>T(#REF!)</f>
        <v>#REF!</v>
      </c>
      <c r="F1319" s="1323" t="e">
        <f>T(#REF!)</f>
        <v>#REF!</v>
      </c>
      <c r="G1319" s="1323" t="e">
        <f>T(#REF!)</f>
        <v>#REF!</v>
      </c>
      <c r="H1319" s="1323"/>
      <c r="I1319" s="1323"/>
      <c r="J1319" s="1323" t="e">
        <f>T(#REF!)</f>
        <v>#REF!</v>
      </c>
      <c r="K1319" s="1323" t="e">
        <f>T(#REF!)</f>
        <v>#REF!</v>
      </c>
      <c r="L1319" s="1323" t="e">
        <f>T(#REF!)</f>
        <v>#REF!</v>
      </c>
      <c r="M1319" s="1323" t="e">
        <f>T(#REF!)</f>
        <v>#REF!</v>
      </c>
      <c r="N1319" s="1324">
        <f>ESTIMATE!R1389</f>
        <v>0</v>
      </c>
      <c r="O1319" s="1324"/>
      <c r="P1319" s="1324" t="str">
        <f>T(ESTIMATE!U1389)</f>
        <v/>
      </c>
      <c r="Q1319" s="1324"/>
      <c r="R1319" s="1322"/>
      <c r="S1319" s="1322"/>
      <c r="T1319" s="1322"/>
      <c r="U1319" s="1322"/>
      <c r="V1319" s="1322"/>
      <c r="W1319" s="1322"/>
      <c r="X1319" s="1322"/>
      <c r="Y1319" s="1322"/>
      <c r="Z1319" s="1322"/>
      <c r="AA1319" s="1322"/>
      <c r="AB1319" s="1322"/>
      <c r="AC1319" s="1322"/>
      <c r="AD1319" s="1322"/>
      <c r="AE1319" s="405">
        <f t="shared" si="20"/>
        <v>0</v>
      </c>
    </row>
    <row r="1320" spans="3:31" ht="18" hidden="1" customHeight="1">
      <c r="C1320" s="1323" t="str">
        <f>T(ESTIMATE!B1390)</f>
        <v/>
      </c>
      <c r="D1320" s="1323" t="e">
        <f>T(#REF!)</f>
        <v>#REF!</v>
      </c>
      <c r="E1320" s="1323" t="e">
        <f>T(#REF!)</f>
        <v>#REF!</v>
      </c>
      <c r="F1320" s="1323" t="e">
        <f>T(#REF!)</f>
        <v>#REF!</v>
      </c>
      <c r="G1320" s="1323" t="e">
        <f>T(#REF!)</f>
        <v>#REF!</v>
      </c>
      <c r="H1320" s="1323"/>
      <c r="I1320" s="1323"/>
      <c r="J1320" s="1323" t="e">
        <f>T(#REF!)</f>
        <v>#REF!</v>
      </c>
      <c r="K1320" s="1323" t="e">
        <f>T(#REF!)</f>
        <v>#REF!</v>
      </c>
      <c r="L1320" s="1323" t="e">
        <f>T(#REF!)</f>
        <v>#REF!</v>
      </c>
      <c r="M1320" s="1323" t="e">
        <f>T(#REF!)</f>
        <v>#REF!</v>
      </c>
      <c r="N1320" s="1324">
        <f>ESTIMATE!R1390</f>
        <v>0</v>
      </c>
      <c r="O1320" s="1324"/>
      <c r="P1320" s="1324" t="str">
        <f>T(ESTIMATE!U1390)</f>
        <v/>
      </c>
      <c r="Q1320" s="1324"/>
      <c r="R1320" s="1322"/>
      <c r="S1320" s="1322"/>
      <c r="T1320" s="1322"/>
      <c r="U1320" s="1322"/>
      <c r="V1320" s="1322"/>
      <c r="W1320" s="1322"/>
      <c r="X1320" s="1322"/>
      <c r="Y1320" s="1322"/>
      <c r="Z1320" s="1322"/>
      <c r="AA1320" s="1322"/>
      <c r="AB1320" s="1322"/>
      <c r="AC1320" s="1322"/>
      <c r="AD1320" s="1322"/>
      <c r="AE1320" s="405">
        <f t="shared" si="20"/>
        <v>0</v>
      </c>
    </row>
    <row r="1321" spans="3:31" ht="18" hidden="1" customHeight="1">
      <c r="C1321" s="1323" t="str">
        <f>T(ESTIMATE!B1391)</f>
        <v/>
      </c>
      <c r="D1321" s="1323" t="e">
        <f>T(#REF!)</f>
        <v>#REF!</v>
      </c>
      <c r="E1321" s="1323" t="e">
        <f>T(#REF!)</f>
        <v>#REF!</v>
      </c>
      <c r="F1321" s="1323" t="e">
        <f>T(#REF!)</f>
        <v>#REF!</v>
      </c>
      <c r="G1321" s="1323" t="e">
        <f>T(#REF!)</f>
        <v>#REF!</v>
      </c>
      <c r="H1321" s="1323"/>
      <c r="I1321" s="1323"/>
      <c r="J1321" s="1323" t="e">
        <f>T(#REF!)</f>
        <v>#REF!</v>
      </c>
      <c r="K1321" s="1323" t="e">
        <f>T(#REF!)</f>
        <v>#REF!</v>
      </c>
      <c r="L1321" s="1323" t="e">
        <f>T(#REF!)</f>
        <v>#REF!</v>
      </c>
      <c r="M1321" s="1323" t="e">
        <f>T(#REF!)</f>
        <v>#REF!</v>
      </c>
      <c r="N1321" s="1324">
        <f>ESTIMATE!R1391</f>
        <v>0</v>
      </c>
      <c r="O1321" s="1324"/>
      <c r="P1321" s="1324" t="str">
        <f>T(ESTIMATE!U1391)</f>
        <v/>
      </c>
      <c r="Q1321" s="1324"/>
      <c r="R1321" s="1322"/>
      <c r="S1321" s="1322"/>
      <c r="T1321" s="1322"/>
      <c r="U1321" s="1322"/>
      <c r="V1321" s="1322"/>
      <c r="W1321" s="1322"/>
      <c r="X1321" s="1322"/>
      <c r="Y1321" s="1322"/>
      <c r="Z1321" s="1322"/>
      <c r="AA1321" s="1322"/>
      <c r="AB1321" s="1322"/>
      <c r="AC1321" s="1322"/>
      <c r="AD1321" s="1322"/>
      <c r="AE1321" s="405">
        <f t="shared" si="20"/>
        <v>0</v>
      </c>
    </row>
    <row r="1322" spans="3:31" ht="18" hidden="1" customHeight="1">
      <c r="C1322" s="1323" t="str">
        <f>T(ESTIMATE!B1392)</f>
        <v/>
      </c>
      <c r="D1322" s="1323" t="e">
        <f>T(#REF!)</f>
        <v>#REF!</v>
      </c>
      <c r="E1322" s="1323" t="e">
        <f>T(#REF!)</f>
        <v>#REF!</v>
      </c>
      <c r="F1322" s="1323" t="e">
        <f>T(#REF!)</f>
        <v>#REF!</v>
      </c>
      <c r="G1322" s="1323" t="e">
        <f>T(#REF!)</f>
        <v>#REF!</v>
      </c>
      <c r="H1322" s="1323"/>
      <c r="I1322" s="1323"/>
      <c r="J1322" s="1323" t="e">
        <f>T(#REF!)</f>
        <v>#REF!</v>
      </c>
      <c r="K1322" s="1323" t="e">
        <f>T(#REF!)</f>
        <v>#REF!</v>
      </c>
      <c r="L1322" s="1323" t="e">
        <f>T(#REF!)</f>
        <v>#REF!</v>
      </c>
      <c r="M1322" s="1323" t="e">
        <f>T(#REF!)</f>
        <v>#REF!</v>
      </c>
      <c r="N1322" s="1324">
        <f>ESTIMATE!R1392</f>
        <v>0</v>
      </c>
      <c r="O1322" s="1324"/>
      <c r="P1322" s="1324" t="str">
        <f>T(ESTIMATE!U1392)</f>
        <v/>
      </c>
      <c r="Q1322" s="1324"/>
      <c r="R1322" s="1322"/>
      <c r="S1322" s="1322"/>
      <c r="T1322" s="1322"/>
      <c r="U1322" s="1322"/>
      <c r="V1322" s="1322"/>
      <c r="W1322" s="1322"/>
      <c r="X1322" s="1322"/>
      <c r="Y1322" s="1322"/>
      <c r="Z1322" s="1322"/>
      <c r="AA1322" s="1322"/>
      <c r="AB1322" s="1322"/>
      <c r="AC1322" s="1322"/>
      <c r="AD1322" s="1322"/>
      <c r="AE1322" s="405">
        <f t="shared" si="20"/>
        <v>0</v>
      </c>
    </row>
    <row r="1323" spans="3:31" ht="18" hidden="1" customHeight="1">
      <c r="C1323" s="1323" t="str">
        <f>T(ESTIMATE!B1393)</f>
        <v/>
      </c>
      <c r="D1323" s="1323" t="e">
        <f>T(#REF!)</f>
        <v>#REF!</v>
      </c>
      <c r="E1323" s="1323" t="e">
        <f>T(#REF!)</f>
        <v>#REF!</v>
      </c>
      <c r="F1323" s="1323" t="e">
        <f>T(#REF!)</f>
        <v>#REF!</v>
      </c>
      <c r="G1323" s="1323" t="e">
        <f>T(#REF!)</f>
        <v>#REF!</v>
      </c>
      <c r="H1323" s="1323"/>
      <c r="I1323" s="1323"/>
      <c r="J1323" s="1323" t="e">
        <f>T(#REF!)</f>
        <v>#REF!</v>
      </c>
      <c r="K1323" s="1323" t="e">
        <f>T(#REF!)</f>
        <v>#REF!</v>
      </c>
      <c r="L1323" s="1323" t="e">
        <f>T(#REF!)</f>
        <v>#REF!</v>
      </c>
      <c r="M1323" s="1323" t="e">
        <f>T(#REF!)</f>
        <v>#REF!</v>
      </c>
      <c r="N1323" s="1324">
        <f>ESTIMATE!R1393</f>
        <v>0</v>
      </c>
      <c r="O1323" s="1324"/>
      <c r="P1323" s="1324" t="str">
        <f>T(ESTIMATE!U1393)</f>
        <v/>
      </c>
      <c r="Q1323" s="1324"/>
      <c r="R1323" s="1322"/>
      <c r="S1323" s="1322"/>
      <c r="T1323" s="1322"/>
      <c r="U1323" s="1322"/>
      <c r="V1323" s="1322"/>
      <c r="W1323" s="1322"/>
      <c r="X1323" s="1322"/>
      <c r="Y1323" s="1322"/>
      <c r="Z1323" s="1322"/>
      <c r="AA1323" s="1322"/>
      <c r="AB1323" s="1322"/>
      <c r="AC1323" s="1322"/>
      <c r="AD1323" s="1322"/>
      <c r="AE1323" s="405">
        <f t="shared" si="20"/>
        <v>0</v>
      </c>
    </row>
    <row r="1324" spans="3:31" ht="18" hidden="1" customHeight="1">
      <c r="C1324" s="1323" t="str">
        <f>T(ESTIMATE!B1394)</f>
        <v/>
      </c>
      <c r="D1324" s="1323" t="e">
        <f>T(#REF!)</f>
        <v>#REF!</v>
      </c>
      <c r="E1324" s="1323" t="e">
        <f>T(#REF!)</f>
        <v>#REF!</v>
      </c>
      <c r="F1324" s="1323" t="e">
        <f>T(#REF!)</f>
        <v>#REF!</v>
      </c>
      <c r="G1324" s="1323" t="e">
        <f>T(#REF!)</f>
        <v>#REF!</v>
      </c>
      <c r="H1324" s="1323"/>
      <c r="I1324" s="1323"/>
      <c r="J1324" s="1323" t="e">
        <f>T(#REF!)</f>
        <v>#REF!</v>
      </c>
      <c r="K1324" s="1323" t="e">
        <f>T(#REF!)</f>
        <v>#REF!</v>
      </c>
      <c r="L1324" s="1323" t="e">
        <f>T(#REF!)</f>
        <v>#REF!</v>
      </c>
      <c r="M1324" s="1323" t="e">
        <f>T(#REF!)</f>
        <v>#REF!</v>
      </c>
      <c r="N1324" s="1324">
        <f>ESTIMATE!R1394</f>
        <v>0</v>
      </c>
      <c r="O1324" s="1324"/>
      <c r="P1324" s="1324" t="str">
        <f>T(ESTIMATE!U1394)</f>
        <v/>
      </c>
      <c r="Q1324" s="1324"/>
      <c r="R1324" s="1322"/>
      <c r="S1324" s="1322"/>
      <c r="T1324" s="1322"/>
      <c r="U1324" s="1322"/>
      <c r="V1324" s="1322"/>
      <c r="W1324" s="1322"/>
      <c r="X1324" s="1322"/>
      <c r="Y1324" s="1322"/>
      <c r="Z1324" s="1322"/>
      <c r="AA1324" s="1322"/>
      <c r="AB1324" s="1322"/>
      <c r="AC1324" s="1322"/>
      <c r="AD1324" s="1322"/>
      <c r="AE1324" s="405">
        <f t="shared" si="20"/>
        <v>0</v>
      </c>
    </row>
    <row r="1325" spans="3:31" ht="18" hidden="1" customHeight="1">
      <c r="C1325" s="1323" t="str">
        <f>T(ESTIMATE!B1395)</f>
        <v/>
      </c>
      <c r="D1325" s="1323" t="e">
        <f>T(#REF!)</f>
        <v>#REF!</v>
      </c>
      <c r="E1325" s="1323" t="e">
        <f>T(#REF!)</f>
        <v>#REF!</v>
      </c>
      <c r="F1325" s="1323" t="e">
        <f>T(#REF!)</f>
        <v>#REF!</v>
      </c>
      <c r="G1325" s="1323" t="e">
        <f>T(#REF!)</f>
        <v>#REF!</v>
      </c>
      <c r="H1325" s="1323"/>
      <c r="I1325" s="1323"/>
      <c r="J1325" s="1323" t="e">
        <f>T(#REF!)</f>
        <v>#REF!</v>
      </c>
      <c r="K1325" s="1323" t="e">
        <f>T(#REF!)</f>
        <v>#REF!</v>
      </c>
      <c r="L1325" s="1323" t="e">
        <f>T(#REF!)</f>
        <v>#REF!</v>
      </c>
      <c r="M1325" s="1323" t="e">
        <f>T(#REF!)</f>
        <v>#REF!</v>
      </c>
      <c r="N1325" s="1324">
        <f>ESTIMATE!R1395</f>
        <v>0</v>
      </c>
      <c r="O1325" s="1324"/>
      <c r="P1325" s="1324" t="str">
        <f>T(ESTIMATE!U1395)</f>
        <v/>
      </c>
      <c r="Q1325" s="1324"/>
      <c r="R1325" s="1322"/>
      <c r="S1325" s="1322"/>
      <c r="T1325" s="1322"/>
      <c r="U1325" s="1322"/>
      <c r="V1325" s="1322"/>
      <c r="W1325" s="1322"/>
      <c r="X1325" s="1322"/>
      <c r="Y1325" s="1322"/>
      <c r="Z1325" s="1322"/>
      <c r="AA1325" s="1322"/>
      <c r="AB1325" s="1322"/>
      <c r="AC1325" s="1322"/>
      <c r="AD1325" s="1322"/>
      <c r="AE1325" s="405">
        <f t="shared" si="20"/>
        <v>0</v>
      </c>
    </row>
    <row r="1326" spans="3:31" ht="18" hidden="1" customHeight="1">
      <c r="C1326" s="1323" t="str">
        <f>T(ESTIMATE!B1396)</f>
        <v/>
      </c>
      <c r="D1326" s="1323" t="e">
        <f>T(#REF!)</f>
        <v>#REF!</v>
      </c>
      <c r="E1326" s="1323" t="e">
        <f>T(#REF!)</f>
        <v>#REF!</v>
      </c>
      <c r="F1326" s="1323" t="e">
        <f>T(#REF!)</f>
        <v>#REF!</v>
      </c>
      <c r="G1326" s="1323" t="e">
        <f>T(#REF!)</f>
        <v>#REF!</v>
      </c>
      <c r="H1326" s="1323"/>
      <c r="I1326" s="1323"/>
      <c r="J1326" s="1323" t="e">
        <f>T(#REF!)</f>
        <v>#REF!</v>
      </c>
      <c r="K1326" s="1323" t="e">
        <f>T(#REF!)</f>
        <v>#REF!</v>
      </c>
      <c r="L1326" s="1323" t="e">
        <f>T(#REF!)</f>
        <v>#REF!</v>
      </c>
      <c r="M1326" s="1323" t="e">
        <f>T(#REF!)</f>
        <v>#REF!</v>
      </c>
      <c r="N1326" s="1324">
        <f>ESTIMATE!R1396</f>
        <v>0</v>
      </c>
      <c r="O1326" s="1324"/>
      <c r="P1326" s="1324" t="str">
        <f>T(ESTIMATE!U1396)</f>
        <v/>
      </c>
      <c r="Q1326" s="1324"/>
      <c r="R1326" s="1322"/>
      <c r="S1326" s="1322"/>
      <c r="T1326" s="1322"/>
      <c r="U1326" s="1322"/>
      <c r="V1326" s="1322"/>
      <c r="W1326" s="1322"/>
      <c r="X1326" s="1322"/>
      <c r="Y1326" s="1322"/>
      <c r="Z1326" s="1322"/>
      <c r="AA1326" s="1322"/>
      <c r="AB1326" s="1322"/>
      <c r="AC1326" s="1322"/>
      <c r="AD1326" s="1322"/>
      <c r="AE1326" s="405">
        <f t="shared" si="20"/>
        <v>0</v>
      </c>
    </row>
    <row r="1327" spans="3:31" ht="18" hidden="1" customHeight="1">
      <c r="C1327" s="1323" t="str">
        <f>T(ESTIMATE!B1397)</f>
        <v/>
      </c>
      <c r="D1327" s="1323" t="e">
        <f>T(#REF!)</f>
        <v>#REF!</v>
      </c>
      <c r="E1327" s="1323" t="e">
        <f>T(#REF!)</f>
        <v>#REF!</v>
      </c>
      <c r="F1327" s="1323" t="e">
        <f>T(#REF!)</f>
        <v>#REF!</v>
      </c>
      <c r="G1327" s="1323" t="e">
        <f>T(#REF!)</f>
        <v>#REF!</v>
      </c>
      <c r="H1327" s="1323"/>
      <c r="I1327" s="1323"/>
      <c r="J1327" s="1323" t="e">
        <f>T(#REF!)</f>
        <v>#REF!</v>
      </c>
      <c r="K1327" s="1323" t="e">
        <f>T(#REF!)</f>
        <v>#REF!</v>
      </c>
      <c r="L1327" s="1323" t="e">
        <f>T(#REF!)</f>
        <v>#REF!</v>
      </c>
      <c r="M1327" s="1323" t="e">
        <f>T(#REF!)</f>
        <v>#REF!</v>
      </c>
      <c r="N1327" s="1324">
        <f>ESTIMATE!R1397</f>
        <v>0</v>
      </c>
      <c r="O1327" s="1324"/>
      <c r="P1327" s="1324" t="str">
        <f>T(ESTIMATE!U1397)</f>
        <v/>
      </c>
      <c r="Q1327" s="1324"/>
      <c r="R1327" s="1322"/>
      <c r="S1327" s="1322"/>
      <c r="T1327" s="1322"/>
      <c r="U1327" s="1322"/>
      <c r="V1327" s="1322"/>
      <c r="W1327" s="1322"/>
      <c r="X1327" s="1322"/>
      <c r="Y1327" s="1322"/>
      <c r="Z1327" s="1322"/>
      <c r="AA1327" s="1322"/>
      <c r="AB1327" s="1322"/>
      <c r="AC1327" s="1322"/>
      <c r="AD1327" s="1322"/>
      <c r="AE1327" s="405">
        <f t="shared" si="20"/>
        <v>0</v>
      </c>
    </row>
    <row r="1328" spans="3:31" ht="18" hidden="1" customHeight="1">
      <c r="C1328" s="1323" t="str">
        <f>T(ESTIMATE!B1398)</f>
        <v/>
      </c>
      <c r="D1328" s="1323" t="e">
        <f>T(#REF!)</f>
        <v>#REF!</v>
      </c>
      <c r="E1328" s="1323" t="e">
        <f>T(#REF!)</f>
        <v>#REF!</v>
      </c>
      <c r="F1328" s="1323" t="e">
        <f>T(#REF!)</f>
        <v>#REF!</v>
      </c>
      <c r="G1328" s="1323" t="e">
        <f>T(#REF!)</f>
        <v>#REF!</v>
      </c>
      <c r="H1328" s="1323"/>
      <c r="I1328" s="1323"/>
      <c r="J1328" s="1323" t="e">
        <f>T(#REF!)</f>
        <v>#REF!</v>
      </c>
      <c r="K1328" s="1323" t="e">
        <f>T(#REF!)</f>
        <v>#REF!</v>
      </c>
      <c r="L1328" s="1323" t="e">
        <f>T(#REF!)</f>
        <v>#REF!</v>
      </c>
      <c r="M1328" s="1323" t="e">
        <f>T(#REF!)</f>
        <v>#REF!</v>
      </c>
      <c r="N1328" s="1324">
        <f>ESTIMATE!R1398</f>
        <v>0</v>
      </c>
      <c r="O1328" s="1324"/>
      <c r="P1328" s="1324" t="str">
        <f>T(ESTIMATE!U1398)</f>
        <v/>
      </c>
      <c r="Q1328" s="1324"/>
      <c r="R1328" s="1322"/>
      <c r="S1328" s="1322"/>
      <c r="T1328" s="1322"/>
      <c r="U1328" s="1322"/>
      <c r="V1328" s="1322"/>
      <c r="W1328" s="1322"/>
      <c r="X1328" s="1322"/>
      <c r="Y1328" s="1322"/>
      <c r="Z1328" s="1322"/>
      <c r="AA1328" s="1322"/>
      <c r="AB1328" s="1322"/>
      <c r="AC1328" s="1322"/>
      <c r="AD1328" s="1322"/>
      <c r="AE1328" s="405">
        <f t="shared" si="20"/>
        <v>0</v>
      </c>
    </row>
    <row r="1329" spans="3:31" ht="18" hidden="1" customHeight="1">
      <c r="C1329" s="1323" t="str">
        <f>T(ESTIMATE!B1399)</f>
        <v/>
      </c>
      <c r="D1329" s="1323" t="e">
        <f>T(#REF!)</f>
        <v>#REF!</v>
      </c>
      <c r="E1329" s="1323" t="e">
        <f>T(#REF!)</f>
        <v>#REF!</v>
      </c>
      <c r="F1329" s="1323" t="e">
        <f>T(#REF!)</f>
        <v>#REF!</v>
      </c>
      <c r="G1329" s="1323" t="e">
        <f>T(#REF!)</f>
        <v>#REF!</v>
      </c>
      <c r="H1329" s="1323"/>
      <c r="I1329" s="1323"/>
      <c r="J1329" s="1323" t="e">
        <f>T(#REF!)</f>
        <v>#REF!</v>
      </c>
      <c r="K1329" s="1323" t="e">
        <f>T(#REF!)</f>
        <v>#REF!</v>
      </c>
      <c r="L1329" s="1323" t="e">
        <f>T(#REF!)</f>
        <v>#REF!</v>
      </c>
      <c r="M1329" s="1323" t="e">
        <f>T(#REF!)</f>
        <v>#REF!</v>
      </c>
      <c r="N1329" s="1324">
        <f>ESTIMATE!R1399</f>
        <v>0</v>
      </c>
      <c r="O1329" s="1324"/>
      <c r="P1329" s="1324" t="str">
        <f>T(ESTIMATE!U1399)</f>
        <v/>
      </c>
      <c r="Q1329" s="1324"/>
      <c r="R1329" s="1322"/>
      <c r="S1329" s="1322"/>
      <c r="T1329" s="1322"/>
      <c r="U1329" s="1322"/>
      <c r="V1329" s="1322"/>
      <c r="W1329" s="1322"/>
      <c r="X1329" s="1322"/>
      <c r="Y1329" s="1322"/>
      <c r="Z1329" s="1322"/>
      <c r="AA1329" s="1322"/>
      <c r="AB1329" s="1322"/>
      <c r="AC1329" s="1322"/>
      <c r="AD1329" s="1322"/>
      <c r="AE1329" s="405">
        <f t="shared" si="20"/>
        <v>0</v>
      </c>
    </row>
    <row r="1330" spans="3:31" ht="18" hidden="1" customHeight="1">
      <c r="C1330" s="1325" t="str">
        <f>T(ESTIMATE!B1400)</f>
        <v/>
      </c>
      <c r="D1330" s="1325" t="e">
        <f>T(#REF!)</f>
        <v>#REF!</v>
      </c>
      <c r="E1330" s="1325" t="e">
        <f>T(#REF!)</f>
        <v>#REF!</v>
      </c>
      <c r="F1330" s="1325" t="e">
        <f>T(#REF!)</f>
        <v>#REF!</v>
      </c>
      <c r="G1330" s="1325" t="e">
        <f>T(#REF!)</f>
        <v>#REF!</v>
      </c>
      <c r="H1330" s="1325"/>
      <c r="I1330" s="1325"/>
      <c r="J1330" s="1325" t="e">
        <f>T(#REF!)</f>
        <v>#REF!</v>
      </c>
      <c r="K1330" s="1325" t="e">
        <f>T(#REF!)</f>
        <v>#REF!</v>
      </c>
      <c r="L1330" s="1325" t="e">
        <f>T(#REF!)</f>
        <v>#REF!</v>
      </c>
      <c r="M1330" s="1325" t="e">
        <f>T(#REF!)</f>
        <v>#REF!</v>
      </c>
      <c r="N1330" s="1326">
        <f>ESTIMATE!R1400</f>
        <v>0</v>
      </c>
      <c r="O1330" s="1326"/>
      <c r="P1330" s="1326" t="str">
        <f>T(ESTIMATE!U1400)</f>
        <v/>
      </c>
      <c r="Q1330" s="1326"/>
      <c r="R1330" s="1327"/>
      <c r="S1330" s="1327"/>
      <c r="T1330" s="1327"/>
      <c r="U1330" s="1327"/>
      <c r="V1330" s="1327"/>
      <c r="W1330" s="1327"/>
      <c r="X1330" s="1327"/>
      <c r="Y1330" s="1327"/>
      <c r="Z1330" s="1327"/>
      <c r="AA1330" s="1327"/>
      <c r="AB1330" s="1327"/>
      <c r="AC1330" s="1327"/>
      <c r="AD1330" s="1327"/>
      <c r="AE1330" s="405">
        <f t="shared" si="20"/>
        <v>0</v>
      </c>
    </row>
    <row r="1331" spans="3:31" ht="18" customHeight="1">
      <c r="C1331" s="598"/>
      <c r="D1331" s="599"/>
      <c r="E1331" s="599"/>
      <c r="F1331" s="599"/>
      <c r="G1331" s="599"/>
      <c r="H1331" s="599"/>
      <c r="I1331" s="599"/>
      <c r="J1331" s="599"/>
      <c r="K1331" s="599"/>
      <c r="L1331" s="599"/>
      <c r="M1331" s="599"/>
      <c r="N1331" s="1357">
        <f>N1290</f>
        <v>1000</v>
      </c>
      <c r="O1331" s="1357"/>
      <c r="P1331" s="1358"/>
      <c r="Q1331" s="1359"/>
      <c r="R1331" s="600"/>
      <c r="S1331" s="600"/>
      <c r="T1331" s="600"/>
      <c r="U1331" s="600"/>
      <c r="V1331" s="600"/>
      <c r="W1331" s="600"/>
      <c r="X1331" s="600"/>
      <c r="Y1331" s="600"/>
      <c r="Z1331" s="600"/>
      <c r="AA1331" s="600"/>
      <c r="AB1331" s="600"/>
      <c r="AC1331" s="600"/>
      <c r="AD1331" s="601"/>
      <c r="AE1331" s="405">
        <f t="shared" si="20"/>
        <v>1000</v>
      </c>
    </row>
    <row r="1332" spans="3:31" ht="22" customHeight="1">
      <c r="C1332" s="1333" t="str">
        <f>T(ESTIMATE!B1405)</f>
        <v>APPLIANCES</v>
      </c>
      <c r="D1332" s="1333" t="e">
        <f>T(#REF!)</f>
        <v>#REF!</v>
      </c>
      <c r="E1332" s="1333" t="e">
        <f>T(#REF!)</f>
        <v>#REF!</v>
      </c>
      <c r="F1332" s="1333" t="e">
        <f>T(#REF!)</f>
        <v>#REF!</v>
      </c>
      <c r="G1332" s="1333" t="e">
        <f>T(#REF!)</f>
        <v>#REF!</v>
      </c>
      <c r="H1332" s="1333"/>
      <c r="I1332" s="1333"/>
      <c r="J1332" s="1333" t="e">
        <f>T(#REF!)</f>
        <v>#REF!</v>
      </c>
      <c r="K1332" s="1333" t="e">
        <f>T(#REF!)</f>
        <v>#REF!</v>
      </c>
      <c r="L1332" s="1333" t="e">
        <f>T(#REF!)</f>
        <v>#REF!</v>
      </c>
      <c r="M1332" s="1334" t="e">
        <f>T(#REF!)</f>
        <v>#REF!</v>
      </c>
      <c r="N1332" s="1331">
        <f>SUM(N1333:O1372)</f>
        <v>1</v>
      </c>
      <c r="O1332" s="1332"/>
      <c r="P1332" s="1328"/>
      <c r="Q1332" s="1330"/>
      <c r="R1332" s="1328"/>
      <c r="S1332" s="1329"/>
      <c r="T1332" s="1329"/>
      <c r="U1332" s="1329"/>
      <c r="V1332" s="1329"/>
      <c r="W1332" s="1329"/>
      <c r="X1332" s="1329"/>
      <c r="Y1332" s="1329"/>
      <c r="Z1332" s="1329"/>
      <c r="AA1332" s="1329"/>
      <c r="AB1332" s="1329"/>
      <c r="AC1332" s="1329"/>
      <c r="AD1332" s="1329"/>
      <c r="AE1332" s="405">
        <f t="shared" si="20"/>
        <v>1</v>
      </c>
    </row>
    <row r="1333" spans="3:31" ht="18" hidden="1" customHeight="1">
      <c r="C1333" s="1323" t="str">
        <f>T(ESTIMATE!B1406)</f>
        <v>Appliance Bid/Allowance</v>
      </c>
      <c r="D1333" s="1323" t="e">
        <f>T(#REF!)</f>
        <v>#REF!</v>
      </c>
      <c r="E1333" s="1323" t="e">
        <f>T(#REF!)</f>
        <v>#REF!</v>
      </c>
      <c r="F1333" s="1323" t="e">
        <f>T(#REF!)</f>
        <v>#REF!</v>
      </c>
      <c r="G1333" s="1323" t="e">
        <f>T(#REF!)</f>
        <v>#REF!</v>
      </c>
      <c r="H1333" s="1323"/>
      <c r="I1333" s="1323"/>
      <c r="J1333" s="1323" t="e">
        <f>T(#REF!)</f>
        <v>#REF!</v>
      </c>
      <c r="K1333" s="1323" t="e">
        <f>T(#REF!)</f>
        <v>#REF!</v>
      </c>
      <c r="L1333" s="1323" t="e">
        <f>T(#REF!)</f>
        <v>#REF!</v>
      </c>
      <c r="M1333" s="1323" t="e">
        <f>T(#REF!)</f>
        <v>#REF!</v>
      </c>
      <c r="N1333" s="1324">
        <f>ESTIMATE!R1406</f>
        <v>0</v>
      </c>
      <c r="O1333" s="1324"/>
      <c r="P1333" s="1324" t="str">
        <f>T(ESTIMATE!U1406)</f>
        <v/>
      </c>
      <c r="Q1333" s="1324"/>
      <c r="R1333" s="1322"/>
      <c r="S1333" s="1322"/>
      <c r="T1333" s="1322"/>
      <c r="U1333" s="1322"/>
      <c r="V1333" s="1322"/>
      <c r="W1333" s="1322"/>
      <c r="X1333" s="1322"/>
      <c r="Y1333" s="1322"/>
      <c r="Z1333" s="1322"/>
      <c r="AA1333" s="1322"/>
      <c r="AB1333" s="1322"/>
      <c r="AC1333" s="1322"/>
      <c r="AD1333" s="1322"/>
      <c r="AE1333" s="405">
        <f t="shared" si="20"/>
        <v>0</v>
      </c>
    </row>
    <row r="1334" spans="3:31" ht="18" hidden="1" customHeight="1">
      <c r="C1334" s="1323" t="str">
        <f>T(ESTIMATE!B1407)</f>
        <v/>
      </c>
      <c r="D1334" s="1323" t="e">
        <f>T(#REF!)</f>
        <v>#REF!</v>
      </c>
      <c r="E1334" s="1323" t="e">
        <f>T(#REF!)</f>
        <v>#REF!</v>
      </c>
      <c r="F1334" s="1323" t="e">
        <f>T(#REF!)</f>
        <v>#REF!</v>
      </c>
      <c r="G1334" s="1323" t="e">
        <f>T(#REF!)</f>
        <v>#REF!</v>
      </c>
      <c r="H1334" s="1323"/>
      <c r="I1334" s="1323"/>
      <c r="J1334" s="1323" t="e">
        <f>T(#REF!)</f>
        <v>#REF!</v>
      </c>
      <c r="K1334" s="1323" t="e">
        <f>T(#REF!)</f>
        <v>#REF!</v>
      </c>
      <c r="L1334" s="1323" t="e">
        <f>T(#REF!)</f>
        <v>#REF!</v>
      </c>
      <c r="M1334" s="1323" t="e">
        <f>T(#REF!)</f>
        <v>#REF!</v>
      </c>
      <c r="N1334" s="1324">
        <f>ESTIMATE!R1407</f>
        <v>0</v>
      </c>
      <c r="O1334" s="1324"/>
      <c r="P1334" s="1324" t="str">
        <f>T(ESTIMATE!U1407)</f>
        <v/>
      </c>
      <c r="Q1334" s="1324"/>
      <c r="R1334" s="1322"/>
      <c r="S1334" s="1322"/>
      <c r="T1334" s="1322"/>
      <c r="U1334" s="1322"/>
      <c r="V1334" s="1322"/>
      <c r="W1334" s="1322"/>
      <c r="X1334" s="1322"/>
      <c r="Y1334" s="1322"/>
      <c r="Z1334" s="1322"/>
      <c r="AA1334" s="1322"/>
      <c r="AB1334" s="1322"/>
      <c r="AC1334" s="1322"/>
      <c r="AD1334" s="1322"/>
      <c r="AE1334" s="405">
        <f t="shared" si="20"/>
        <v>0</v>
      </c>
    </row>
    <row r="1335" spans="3:31" ht="18" customHeight="1">
      <c r="C1335" s="1323" t="str">
        <f>T(ESTIMATE!B1408)</f>
        <v/>
      </c>
      <c r="D1335" s="1323" t="e">
        <f>T(#REF!)</f>
        <v>#REF!</v>
      </c>
      <c r="E1335" s="1323" t="e">
        <f>T(#REF!)</f>
        <v>#REF!</v>
      </c>
      <c r="F1335" s="1323" t="e">
        <f>T(#REF!)</f>
        <v>#REF!</v>
      </c>
      <c r="G1335" s="1323" t="e">
        <f>T(#REF!)</f>
        <v>#REF!</v>
      </c>
      <c r="H1335" s="1323"/>
      <c r="I1335" s="1323"/>
      <c r="J1335" s="1323" t="e">
        <f>T(#REF!)</f>
        <v>#REF!</v>
      </c>
      <c r="K1335" s="1323" t="e">
        <f>T(#REF!)</f>
        <v>#REF!</v>
      </c>
      <c r="L1335" s="1323" t="e">
        <f>T(#REF!)</f>
        <v>#REF!</v>
      </c>
      <c r="M1335" s="1323" t="e">
        <f>T(#REF!)</f>
        <v>#REF!</v>
      </c>
      <c r="N1335" s="1324">
        <f>ESTIMATE!R1408</f>
        <v>0</v>
      </c>
      <c r="O1335" s="1324"/>
      <c r="P1335" s="1324" t="str">
        <f>T(ESTIMATE!U1408)</f>
        <v/>
      </c>
      <c r="Q1335" s="1324"/>
      <c r="R1335" s="1322"/>
      <c r="S1335" s="1322"/>
      <c r="T1335" s="1322"/>
      <c r="U1335" s="1322"/>
      <c r="V1335" s="1322"/>
      <c r="W1335" s="1322"/>
      <c r="X1335" s="1322"/>
      <c r="Y1335" s="1322"/>
      <c r="Z1335" s="1322"/>
      <c r="AA1335" s="1322"/>
      <c r="AB1335" s="1322"/>
      <c r="AC1335" s="1322"/>
      <c r="AD1335" s="1322"/>
      <c r="AE1335" s="405">
        <f t="shared" si="20"/>
        <v>0</v>
      </c>
    </row>
    <row r="1336" spans="3:31" ht="18" hidden="1" customHeight="1">
      <c r="C1336" s="1323" t="str">
        <f>T(ESTIMATE!B1409)</f>
        <v>Appliance Packages</v>
      </c>
      <c r="D1336" s="1323" t="e">
        <f>T(#REF!)</f>
        <v>#REF!</v>
      </c>
      <c r="E1336" s="1323" t="e">
        <f>T(#REF!)</f>
        <v>#REF!</v>
      </c>
      <c r="F1336" s="1323" t="e">
        <f>T(#REF!)</f>
        <v>#REF!</v>
      </c>
      <c r="G1336" s="1323" t="e">
        <f>T(#REF!)</f>
        <v>#REF!</v>
      </c>
      <c r="H1336" s="1323"/>
      <c r="I1336" s="1323"/>
      <c r="J1336" s="1323" t="e">
        <f>T(#REF!)</f>
        <v>#REF!</v>
      </c>
      <c r="K1336" s="1323" t="e">
        <f>T(#REF!)</f>
        <v>#REF!</v>
      </c>
      <c r="L1336" s="1323" t="e">
        <f>T(#REF!)</f>
        <v>#REF!</v>
      </c>
      <c r="M1336" s="1323" t="e">
        <f>T(#REF!)</f>
        <v>#REF!</v>
      </c>
      <c r="N1336" s="1324">
        <f>ESTIMATE!R1409</f>
        <v>0</v>
      </c>
      <c r="O1336" s="1324"/>
      <c r="P1336" s="1324" t="str">
        <f>T(ESTIMATE!U1409)</f>
        <v/>
      </c>
      <c r="Q1336" s="1324"/>
      <c r="R1336" s="1322"/>
      <c r="S1336" s="1322"/>
      <c r="T1336" s="1322"/>
      <c r="U1336" s="1322"/>
      <c r="V1336" s="1322"/>
      <c r="W1336" s="1322"/>
      <c r="X1336" s="1322"/>
      <c r="Y1336" s="1322"/>
      <c r="Z1336" s="1322"/>
      <c r="AA1336" s="1322"/>
      <c r="AB1336" s="1322"/>
      <c r="AC1336" s="1322"/>
      <c r="AD1336" s="1322"/>
      <c r="AE1336" s="405">
        <f t="shared" si="20"/>
        <v>0</v>
      </c>
    </row>
    <row r="1337" spans="3:31" ht="18" hidden="1" customHeight="1">
      <c r="C1337" s="1323" t="str">
        <f>T(ESTIMATE!B1410)</f>
        <v>High end, (fridge, range, hood, dw, microwave)</v>
      </c>
      <c r="D1337" s="1323" t="e">
        <f>T(#REF!)</f>
        <v>#REF!</v>
      </c>
      <c r="E1337" s="1323" t="e">
        <f>T(#REF!)</f>
        <v>#REF!</v>
      </c>
      <c r="F1337" s="1323" t="e">
        <f>T(#REF!)</f>
        <v>#REF!</v>
      </c>
      <c r="G1337" s="1323" t="e">
        <f>T(#REF!)</f>
        <v>#REF!</v>
      </c>
      <c r="H1337" s="1323"/>
      <c r="I1337" s="1323"/>
      <c r="J1337" s="1323" t="e">
        <f>T(#REF!)</f>
        <v>#REF!</v>
      </c>
      <c r="K1337" s="1323" t="e">
        <f>T(#REF!)</f>
        <v>#REF!</v>
      </c>
      <c r="L1337" s="1323" t="e">
        <f>T(#REF!)</f>
        <v>#REF!</v>
      </c>
      <c r="M1337" s="1323" t="e">
        <f>T(#REF!)</f>
        <v>#REF!</v>
      </c>
      <c r="N1337" s="1324">
        <f>ESTIMATE!R1410</f>
        <v>0</v>
      </c>
      <c r="O1337" s="1324"/>
      <c r="P1337" s="1324" t="str">
        <f>T(ESTIMATE!U1410)</f>
        <v>ls</v>
      </c>
      <c r="Q1337" s="1324"/>
      <c r="R1337" s="1322"/>
      <c r="S1337" s="1322"/>
      <c r="T1337" s="1322"/>
      <c r="U1337" s="1322"/>
      <c r="V1337" s="1322"/>
      <c r="W1337" s="1322"/>
      <c r="X1337" s="1322"/>
      <c r="Y1337" s="1322"/>
      <c r="Z1337" s="1322"/>
      <c r="AA1337" s="1322"/>
      <c r="AB1337" s="1322"/>
      <c r="AC1337" s="1322"/>
      <c r="AD1337" s="1322"/>
      <c r="AE1337" s="405">
        <f t="shared" si="20"/>
        <v>0</v>
      </c>
    </row>
    <row r="1338" spans="3:31" ht="18" hidden="1" customHeight="1">
      <c r="C1338" s="1323" t="str">
        <f>T(ESTIMATE!B1411)</f>
        <v>Average, (fridge, range, hood, dw, microwave)</v>
      </c>
      <c r="D1338" s="1323" t="e">
        <f>T(#REF!)</f>
        <v>#REF!</v>
      </c>
      <c r="E1338" s="1323" t="e">
        <f>T(#REF!)</f>
        <v>#REF!</v>
      </c>
      <c r="F1338" s="1323" t="e">
        <f>T(#REF!)</f>
        <v>#REF!</v>
      </c>
      <c r="G1338" s="1323" t="e">
        <f>T(#REF!)</f>
        <v>#REF!</v>
      </c>
      <c r="H1338" s="1323"/>
      <c r="I1338" s="1323"/>
      <c r="J1338" s="1323" t="e">
        <f>T(#REF!)</f>
        <v>#REF!</v>
      </c>
      <c r="K1338" s="1323" t="e">
        <f>T(#REF!)</f>
        <v>#REF!</v>
      </c>
      <c r="L1338" s="1323" t="e">
        <f>T(#REF!)</f>
        <v>#REF!</v>
      </c>
      <c r="M1338" s="1323" t="e">
        <f>T(#REF!)</f>
        <v>#REF!</v>
      </c>
      <c r="N1338" s="1324">
        <f>ESTIMATE!R1411</f>
        <v>1</v>
      </c>
      <c r="O1338" s="1324"/>
      <c r="P1338" s="1324" t="str">
        <f>T(ESTIMATE!U1411)</f>
        <v>ls</v>
      </c>
      <c r="Q1338" s="1324"/>
      <c r="R1338" s="1322"/>
      <c r="S1338" s="1322"/>
      <c r="T1338" s="1322"/>
      <c r="U1338" s="1322"/>
      <c r="V1338" s="1322"/>
      <c r="W1338" s="1322"/>
      <c r="X1338" s="1322"/>
      <c r="Y1338" s="1322"/>
      <c r="Z1338" s="1322"/>
      <c r="AA1338" s="1322"/>
      <c r="AB1338" s="1322"/>
      <c r="AC1338" s="1322"/>
      <c r="AD1338" s="1322"/>
      <c r="AE1338" s="405">
        <f t="shared" si="20"/>
        <v>1</v>
      </c>
    </row>
    <row r="1339" spans="3:31" ht="18" hidden="1" customHeight="1">
      <c r="C1339" s="1323" t="str">
        <f>T(ESTIMATE!B1412)</f>
        <v>Economy, (fridge, range, hood, dw, microwave)</v>
      </c>
      <c r="D1339" s="1323" t="e">
        <f>T(#REF!)</f>
        <v>#REF!</v>
      </c>
      <c r="E1339" s="1323" t="e">
        <f>T(#REF!)</f>
        <v>#REF!</v>
      </c>
      <c r="F1339" s="1323" t="e">
        <f>T(#REF!)</f>
        <v>#REF!</v>
      </c>
      <c r="G1339" s="1323" t="e">
        <f>T(#REF!)</f>
        <v>#REF!</v>
      </c>
      <c r="H1339" s="1323"/>
      <c r="I1339" s="1323"/>
      <c r="J1339" s="1323" t="e">
        <f>T(#REF!)</f>
        <v>#REF!</v>
      </c>
      <c r="K1339" s="1323" t="e">
        <f>T(#REF!)</f>
        <v>#REF!</v>
      </c>
      <c r="L1339" s="1323" t="e">
        <f>T(#REF!)</f>
        <v>#REF!</v>
      </c>
      <c r="M1339" s="1323" t="e">
        <f>T(#REF!)</f>
        <v>#REF!</v>
      </c>
      <c r="N1339" s="1324">
        <f>ESTIMATE!R1412</f>
        <v>0</v>
      </c>
      <c r="O1339" s="1324"/>
      <c r="P1339" s="1324" t="str">
        <f>T(ESTIMATE!U1412)</f>
        <v>ls</v>
      </c>
      <c r="Q1339" s="1324"/>
      <c r="R1339" s="1322"/>
      <c r="S1339" s="1322"/>
      <c r="T1339" s="1322"/>
      <c r="U1339" s="1322"/>
      <c r="V1339" s="1322"/>
      <c r="W1339" s="1322"/>
      <c r="X1339" s="1322"/>
      <c r="Y1339" s="1322"/>
      <c r="Z1339" s="1322"/>
      <c r="AA1339" s="1322"/>
      <c r="AB1339" s="1322"/>
      <c r="AC1339" s="1322"/>
      <c r="AD1339" s="1322"/>
      <c r="AE1339" s="405">
        <f t="shared" si="20"/>
        <v>0</v>
      </c>
    </row>
    <row r="1340" spans="3:31" ht="18" hidden="1" customHeight="1">
      <c r="C1340" s="1323" t="str">
        <f>T(ESTIMATE!B1413)</f>
        <v/>
      </c>
      <c r="D1340" s="1323" t="e">
        <f>T(#REF!)</f>
        <v>#REF!</v>
      </c>
      <c r="E1340" s="1323" t="e">
        <f>T(#REF!)</f>
        <v>#REF!</v>
      </c>
      <c r="F1340" s="1323" t="e">
        <f>T(#REF!)</f>
        <v>#REF!</v>
      </c>
      <c r="G1340" s="1323" t="e">
        <f>T(#REF!)</f>
        <v>#REF!</v>
      </c>
      <c r="H1340" s="1323"/>
      <c r="I1340" s="1323"/>
      <c r="J1340" s="1323" t="e">
        <f>T(#REF!)</f>
        <v>#REF!</v>
      </c>
      <c r="K1340" s="1323" t="e">
        <f>T(#REF!)</f>
        <v>#REF!</v>
      </c>
      <c r="L1340" s="1323" t="e">
        <f>T(#REF!)</f>
        <v>#REF!</v>
      </c>
      <c r="M1340" s="1323" t="e">
        <f>T(#REF!)</f>
        <v>#REF!</v>
      </c>
      <c r="N1340" s="1324">
        <f>ESTIMATE!R1413</f>
        <v>0</v>
      </c>
      <c r="O1340" s="1324"/>
      <c r="P1340" s="1324" t="str">
        <f>T(ESTIMATE!U1413)</f>
        <v/>
      </c>
      <c r="Q1340" s="1324"/>
      <c r="R1340" s="1322"/>
      <c r="S1340" s="1322"/>
      <c r="T1340" s="1322"/>
      <c r="U1340" s="1322"/>
      <c r="V1340" s="1322"/>
      <c r="W1340" s="1322"/>
      <c r="X1340" s="1322"/>
      <c r="Y1340" s="1322"/>
      <c r="Z1340" s="1322"/>
      <c r="AA1340" s="1322"/>
      <c r="AB1340" s="1322"/>
      <c r="AC1340" s="1322"/>
      <c r="AD1340" s="1322"/>
      <c r="AE1340" s="405">
        <f t="shared" si="20"/>
        <v>0</v>
      </c>
    </row>
    <row r="1341" spans="3:31" ht="18" hidden="1" customHeight="1">
      <c r="C1341" s="1323" t="str">
        <f>T(ESTIMATE!B1414)</f>
        <v/>
      </c>
      <c r="D1341" s="1323" t="e">
        <f>T(#REF!)</f>
        <v>#REF!</v>
      </c>
      <c r="E1341" s="1323" t="e">
        <f>T(#REF!)</f>
        <v>#REF!</v>
      </c>
      <c r="F1341" s="1323" t="e">
        <f>T(#REF!)</f>
        <v>#REF!</v>
      </c>
      <c r="G1341" s="1323" t="e">
        <f>T(#REF!)</f>
        <v>#REF!</v>
      </c>
      <c r="H1341" s="1323"/>
      <c r="I1341" s="1323"/>
      <c r="J1341" s="1323" t="e">
        <f>T(#REF!)</f>
        <v>#REF!</v>
      </c>
      <c r="K1341" s="1323" t="e">
        <f>T(#REF!)</f>
        <v>#REF!</v>
      </c>
      <c r="L1341" s="1323" t="e">
        <f>T(#REF!)</f>
        <v>#REF!</v>
      </c>
      <c r="M1341" s="1323" t="e">
        <f>T(#REF!)</f>
        <v>#REF!</v>
      </c>
      <c r="N1341" s="1324">
        <f>ESTIMATE!R1414</f>
        <v>0</v>
      </c>
      <c r="O1341" s="1324"/>
      <c r="P1341" s="1324" t="str">
        <f>T(ESTIMATE!U1414)</f>
        <v/>
      </c>
      <c r="Q1341" s="1324"/>
      <c r="R1341" s="1322"/>
      <c r="S1341" s="1322"/>
      <c r="T1341" s="1322"/>
      <c r="U1341" s="1322"/>
      <c r="V1341" s="1322"/>
      <c r="W1341" s="1322"/>
      <c r="X1341" s="1322"/>
      <c r="Y1341" s="1322"/>
      <c r="Z1341" s="1322"/>
      <c r="AA1341" s="1322"/>
      <c r="AB1341" s="1322"/>
      <c r="AC1341" s="1322"/>
      <c r="AD1341" s="1322"/>
      <c r="AE1341" s="405">
        <f t="shared" si="20"/>
        <v>0</v>
      </c>
    </row>
    <row r="1342" spans="3:31" ht="18" hidden="1" customHeight="1">
      <c r="C1342" s="1323" t="str">
        <f>T(ESTIMATE!B1415)</f>
        <v>Appliances, Detailed</v>
      </c>
      <c r="D1342" s="1323" t="e">
        <f>T(#REF!)</f>
        <v>#REF!</v>
      </c>
      <c r="E1342" s="1323" t="e">
        <f>T(#REF!)</f>
        <v>#REF!</v>
      </c>
      <c r="F1342" s="1323" t="e">
        <f>T(#REF!)</f>
        <v>#REF!</v>
      </c>
      <c r="G1342" s="1323" t="e">
        <f>T(#REF!)</f>
        <v>#REF!</v>
      </c>
      <c r="H1342" s="1323"/>
      <c r="I1342" s="1323"/>
      <c r="J1342" s="1323" t="e">
        <f>T(#REF!)</f>
        <v>#REF!</v>
      </c>
      <c r="K1342" s="1323" t="e">
        <f>T(#REF!)</f>
        <v>#REF!</v>
      </c>
      <c r="L1342" s="1323" t="e">
        <f>T(#REF!)</f>
        <v>#REF!</v>
      </c>
      <c r="M1342" s="1323" t="e">
        <f>T(#REF!)</f>
        <v>#REF!</v>
      </c>
      <c r="N1342" s="1324">
        <f>ESTIMATE!R1415</f>
        <v>0</v>
      </c>
      <c r="O1342" s="1324"/>
      <c r="P1342" s="1324" t="str">
        <f>T(ESTIMATE!U1415)</f>
        <v/>
      </c>
      <c r="Q1342" s="1324"/>
      <c r="R1342" s="1322"/>
      <c r="S1342" s="1322"/>
      <c r="T1342" s="1322"/>
      <c r="U1342" s="1322"/>
      <c r="V1342" s="1322"/>
      <c r="W1342" s="1322"/>
      <c r="X1342" s="1322"/>
      <c r="Y1342" s="1322"/>
      <c r="Z1342" s="1322"/>
      <c r="AA1342" s="1322"/>
      <c r="AB1342" s="1322"/>
      <c r="AC1342" s="1322"/>
      <c r="AD1342" s="1322"/>
      <c r="AE1342" s="405">
        <f t="shared" si="20"/>
        <v>0</v>
      </c>
    </row>
    <row r="1343" spans="3:31" ht="18" hidden="1" customHeight="1">
      <c r="C1343" s="1323" t="str">
        <f>T(ESTIMATE!B1416)</f>
        <v>Refrigerator, average</v>
      </c>
      <c r="D1343" s="1323" t="e">
        <f>T(#REF!)</f>
        <v>#REF!</v>
      </c>
      <c r="E1343" s="1323" t="e">
        <f>T(#REF!)</f>
        <v>#REF!</v>
      </c>
      <c r="F1343" s="1323" t="e">
        <f>T(#REF!)</f>
        <v>#REF!</v>
      </c>
      <c r="G1343" s="1323" t="e">
        <f>T(#REF!)</f>
        <v>#REF!</v>
      </c>
      <c r="H1343" s="1323"/>
      <c r="I1343" s="1323"/>
      <c r="J1343" s="1323" t="e">
        <f>T(#REF!)</f>
        <v>#REF!</v>
      </c>
      <c r="K1343" s="1323" t="e">
        <f>T(#REF!)</f>
        <v>#REF!</v>
      </c>
      <c r="L1343" s="1323" t="e">
        <f>T(#REF!)</f>
        <v>#REF!</v>
      </c>
      <c r="M1343" s="1323" t="e">
        <f>T(#REF!)</f>
        <v>#REF!</v>
      </c>
      <c r="N1343" s="1324">
        <f>ESTIMATE!R1416</f>
        <v>0</v>
      </c>
      <c r="O1343" s="1324"/>
      <c r="P1343" s="1324" t="str">
        <f>T(ESTIMATE!U1416)</f>
        <v>ea</v>
      </c>
      <c r="Q1343" s="1324"/>
      <c r="R1343" s="1322"/>
      <c r="S1343" s="1322"/>
      <c r="T1343" s="1322"/>
      <c r="U1343" s="1322"/>
      <c r="V1343" s="1322"/>
      <c r="W1343" s="1322"/>
      <c r="X1343" s="1322"/>
      <c r="Y1343" s="1322"/>
      <c r="Z1343" s="1322"/>
      <c r="AA1343" s="1322"/>
      <c r="AB1343" s="1322"/>
      <c r="AC1343" s="1322"/>
      <c r="AD1343" s="1322"/>
      <c r="AE1343" s="405">
        <f t="shared" si="20"/>
        <v>0</v>
      </c>
    </row>
    <row r="1344" spans="3:31" ht="18" hidden="1" customHeight="1">
      <c r="C1344" s="1323" t="str">
        <f>T(ESTIMATE!B1417)</f>
        <v>Range, average</v>
      </c>
      <c r="D1344" s="1323" t="e">
        <f>T(#REF!)</f>
        <v>#REF!</v>
      </c>
      <c r="E1344" s="1323" t="e">
        <f>T(#REF!)</f>
        <v>#REF!</v>
      </c>
      <c r="F1344" s="1323" t="e">
        <f>T(#REF!)</f>
        <v>#REF!</v>
      </c>
      <c r="G1344" s="1323" t="e">
        <f>T(#REF!)</f>
        <v>#REF!</v>
      </c>
      <c r="H1344" s="1323"/>
      <c r="I1344" s="1323"/>
      <c r="J1344" s="1323" t="e">
        <f>T(#REF!)</f>
        <v>#REF!</v>
      </c>
      <c r="K1344" s="1323" t="e">
        <f>T(#REF!)</f>
        <v>#REF!</v>
      </c>
      <c r="L1344" s="1323" t="e">
        <f>T(#REF!)</f>
        <v>#REF!</v>
      </c>
      <c r="M1344" s="1323" t="e">
        <f>T(#REF!)</f>
        <v>#REF!</v>
      </c>
      <c r="N1344" s="1324">
        <f>ESTIMATE!R1417</f>
        <v>0</v>
      </c>
      <c r="O1344" s="1324"/>
      <c r="P1344" s="1324" t="str">
        <f>T(ESTIMATE!U1417)</f>
        <v>ea</v>
      </c>
      <c r="Q1344" s="1324"/>
      <c r="R1344" s="1322"/>
      <c r="S1344" s="1322"/>
      <c r="T1344" s="1322"/>
      <c r="U1344" s="1322"/>
      <c r="V1344" s="1322"/>
      <c r="W1344" s="1322"/>
      <c r="X1344" s="1322"/>
      <c r="Y1344" s="1322"/>
      <c r="Z1344" s="1322"/>
      <c r="AA1344" s="1322"/>
      <c r="AB1344" s="1322"/>
      <c r="AC1344" s="1322"/>
      <c r="AD1344" s="1322"/>
      <c r="AE1344" s="405">
        <f t="shared" si="20"/>
        <v>0</v>
      </c>
    </row>
    <row r="1345" spans="3:31" ht="18" hidden="1" customHeight="1">
      <c r="C1345" s="1323" t="str">
        <f>T(ESTIMATE!B1418)</f>
        <v>Range Hood, average</v>
      </c>
      <c r="D1345" s="1323" t="e">
        <f>T(#REF!)</f>
        <v>#REF!</v>
      </c>
      <c r="E1345" s="1323" t="e">
        <f>T(#REF!)</f>
        <v>#REF!</v>
      </c>
      <c r="F1345" s="1323" t="e">
        <f>T(#REF!)</f>
        <v>#REF!</v>
      </c>
      <c r="G1345" s="1323" t="e">
        <f>T(#REF!)</f>
        <v>#REF!</v>
      </c>
      <c r="H1345" s="1323"/>
      <c r="I1345" s="1323"/>
      <c r="J1345" s="1323" t="e">
        <f>T(#REF!)</f>
        <v>#REF!</v>
      </c>
      <c r="K1345" s="1323" t="e">
        <f>T(#REF!)</f>
        <v>#REF!</v>
      </c>
      <c r="L1345" s="1323" t="e">
        <f>T(#REF!)</f>
        <v>#REF!</v>
      </c>
      <c r="M1345" s="1323" t="e">
        <f>T(#REF!)</f>
        <v>#REF!</v>
      </c>
      <c r="N1345" s="1324">
        <f>ESTIMATE!R1418</f>
        <v>0</v>
      </c>
      <c r="O1345" s="1324"/>
      <c r="P1345" s="1324" t="str">
        <f>T(ESTIMATE!U1418)</f>
        <v>ea</v>
      </c>
      <c r="Q1345" s="1324"/>
      <c r="R1345" s="1322"/>
      <c r="S1345" s="1322"/>
      <c r="T1345" s="1322"/>
      <c r="U1345" s="1322"/>
      <c r="V1345" s="1322"/>
      <c r="W1345" s="1322"/>
      <c r="X1345" s="1322"/>
      <c r="Y1345" s="1322"/>
      <c r="Z1345" s="1322"/>
      <c r="AA1345" s="1322"/>
      <c r="AB1345" s="1322"/>
      <c r="AC1345" s="1322"/>
      <c r="AD1345" s="1322"/>
      <c r="AE1345" s="405">
        <f t="shared" si="20"/>
        <v>0</v>
      </c>
    </row>
    <row r="1346" spans="3:31" ht="18" hidden="1" customHeight="1">
      <c r="C1346" s="1323" t="str">
        <f>T(ESTIMATE!B1419)</f>
        <v>Dishwasher, average</v>
      </c>
      <c r="D1346" s="1323" t="e">
        <f>T(#REF!)</f>
        <v>#REF!</v>
      </c>
      <c r="E1346" s="1323" t="e">
        <f>T(#REF!)</f>
        <v>#REF!</v>
      </c>
      <c r="F1346" s="1323" t="e">
        <f>T(#REF!)</f>
        <v>#REF!</v>
      </c>
      <c r="G1346" s="1323" t="e">
        <f>T(#REF!)</f>
        <v>#REF!</v>
      </c>
      <c r="H1346" s="1323"/>
      <c r="I1346" s="1323"/>
      <c r="J1346" s="1323" t="e">
        <f>T(#REF!)</f>
        <v>#REF!</v>
      </c>
      <c r="K1346" s="1323" t="e">
        <f>T(#REF!)</f>
        <v>#REF!</v>
      </c>
      <c r="L1346" s="1323" t="e">
        <f>T(#REF!)</f>
        <v>#REF!</v>
      </c>
      <c r="M1346" s="1323" t="e">
        <f>T(#REF!)</f>
        <v>#REF!</v>
      </c>
      <c r="N1346" s="1324">
        <f>ESTIMATE!R1419</f>
        <v>0</v>
      </c>
      <c r="O1346" s="1324"/>
      <c r="P1346" s="1324" t="str">
        <f>T(ESTIMATE!U1419)</f>
        <v>ea</v>
      </c>
      <c r="Q1346" s="1324"/>
      <c r="R1346" s="1322"/>
      <c r="S1346" s="1322"/>
      <c r="T1346" s="1322"/>
      <c r="U1346" s="1322"/>
      <c r="V1346" s="1322"/>
      <c r="W1346" s="1322"/>
      <c r="X1346" s="1322"/>
      <c r="Y1346" s="1322"/>
      <c r="Z1346" s="1322"/>
      <c r="AA1346" s="1322"/>
      <c r="AB1346" s="1322"/>
      <c r="AC1346" s="1322"/>
      <c r="AD1346" s="1322"/>
      <c r="AE1346" s="405">
        <f t="shared" si="20"/>
        <v>0</v>
      </c>
    </row>
    <row r="1347" spans="3:31" ht="18" hidden="1" customHeight="1">
      <c r="C1347" s="1323" t="str">
        <f>T(ESTIMATE!B1420)</f>
        <v>Microwave, average</v>
      </c>
      <c r="D1347" s="1323" t="e">
        <f>T(#REF!)</f>
        <v>#REF!</v>
      </c>
      <c r="E1347" s="1323" t="e">
        <f>T(#REF!)</f>
        <v>#REF!</v>
      </c>
      <c r="F1347" s="1323" t="e">
        <f>T(#REF!)</f>
        <v>#REF!</v>
      </c>
      <c r="G1347" s="1323" t="e">
        <f>T(#REF!)</f>
        <v>#REF!</v>
      </c>
      <c r="H1347" s="1323"/>
      <c r="I1347" s="1323"/>
      <c r="J1347" s="1323" t="e">
        <f>T(#REF!)</f>
        <v>#REF!</v>
      </c>
      <c r="K1347" s="1323" t="e">
        <f>T(#REF!)</f>
        <v>#REF!</v>
      </c>
      <c r="L1347" s="1323" t="e">
        <f>T(#REF!)</f>
        <v>#REF!</v>
      </c>
      <c r="M1347" s="1323" t="e">
        <f>T(#REF!)</f>
        <v>#REF!</v>
      </c>
      <c r="N1347" s="1324">
        <f>ESTIMATE!R1420</f>
        <v>0</v>
      </c>
      <c r="O1347" s="1324"/>
      <c r="P1347" s="1324" t="str">
        <f>T(ESTIMATE!U1420)</f>
        <v>ea</v>
      </c>
      <c r="Q1347" s="1324"/>
      <c r="R1347" s="1322"/>
      <c r="S1347" s="1322"/>
      <c r="T1347" s="1322"/>
      <c r="U1347" s="1322"/>
      <c r="V1347" s="1322"/>
      <c r="W1347" s="1322"/>
      <c r="X1347" s="1322"/>
      <c r="Y1347" s="1322"/>
      <c r="Z1347" s="1322"/>
      <c r="AA1347" s="1322"/>
      <c r="AB1347" s="1322"/>
      <c r="AC1347" s="1322"/>
      <c r="AD1347" s="1322"/>
      <c r="AE1347" s="405">
        <f t="shared" si="20"/>
        <v>0</v>
      </c>
    </row>
    <row r="1348" spans="3:31" ht="18" hidden="1" customHeight="1">
      <c r="C1348" s="1323" t="str">
        <f>T(ESTIMATE!B1421)</f>
        <v>Appliance delivery</v>
      </c>
      <c r="D1348" s="1323" t="e">
        <f>T(#REF!)</f>
        <v>#REF!</v>
      </c>
      <c r="E1348" s="1323" t="e">
        <f>T(#REF!)</f>
        <v>#REF!</v>
      </c>
      <c r="F1348" s="1323" t="e">
        <f>T(#REF!)</f>
        <v>#REF!</v>
      </c>
      <c r="G1348" s="1323" t="e">
        <f>T(#REF!)</f>
        <v>#REF!</v>
      </c>
      <c r="H1348" s="1323"/>
      <c r="I1348" s="1323"/>
      <c r="J1348" s="1323" t="e">
        <f>T(#REF!)</f>
        <v>#REF!</v>
      </c>
      <c r="K1348" s="1323" t="e">
        <f>T(#REF!)</f>
        <v>#REF!</v>
      </c>
      <c r="L1348" s="1323" t="e">
        <f>T(#REF!)</f>
        <v>#REF!</v>
      </c>
      <c r="M1348" s="1323" t="e">
        <f>T(#REF!)</f>
        <v>#REF!</v>
      </c>
      <c r="N1348" s="1324">
        <f>ESTIMATE!R1421</f>
        <v>0</v>
      </c>
      <c r="O1348" s="1324"/>
      <c r="P1348" s="1324" t="str">
        <f>T(ESTIMATE!U1421)</f>
        <v>ea</v>
      </c>
      <c r="Q1348" s="1324"/>
      <c r="R1348" s="1322"/>
      <c r="S1348" s="1322"/>
      <c r="T1348" s="1322"/>
      <c r="U1348" s="1322"/>
      <c r="V1348" s="1322"/>
      <c r="W1348" s="1322"/>
      <c r="X1348" s="1322"/>
      <c r="Y1348" s="1322"/>
      <c r="Z1348" s="1322"/>
      <c r="AA1348" s="1322"/>
      <c r="AB1348" s="1322"/>
      <c r="AC1348" s="1322"/>
      <c r="AD1348" s="1322"/>
      <c r="AE1348" s="405">
        <f t="shared" si="20"/>
        <v>0</v>
      </c>
    </row>
    <row r="1349" spans="3:31" ht="18" hidden="1" customHeight="1">
      <c r="C1349" s="1323" t="str">
        <f>T(ESTIMATE!B1422)</f>
        <v/>
      </c>
      <c r="D1349" s="1323" t="e">
        <f>T(#REF!)</f>
        <v>#REF!</v>
      </c>
      <c r="E1349" s="1323" t="e">
        <f>T(#REF!)</f>
        <v>#REF!</v>
      </c>
      <c r="F1349" s="1323" t="e">
        <f>T(#REF!)</f>
        <v>#REF!</v>
      </c>
      <c r="G1349" s="1323" t="e">
        <f>T(#REF!)</f>
        <v>#REF!</v>
      </c>
      <c r="H1349" s="1323"/>
      <c r="I1349" s="1323"/>
      <c r="J1349" s="1323" t="e">
        <f>T(#REF!)</f>
        <v>#REF!</v>
      </c>
      <c r="K1349" s="1323" t="e">
        <f>T(#REF!)</f>
        <v>#REF!</v>
      </c>
      <c r="L1349" s="1323" t="e">
        <f>T(#REF!)</f>
        <v>#REF!</v>
      </c>
      <c r="M1349" s="1323" t="e">
        <f>T(#REF!)</f>
        <v>#REF!</v>
      </c>
      <c r="N1349" s="1324">
        <f>ESTIMATE!R1422</f>
        <v>0</v>
      </c>
      <c r="O1349" s="1324"/>
      <c r="P1349" s="1324" t="str">
        <f>T(ESTIMATE!U1422)</f>
        <v/>
      </c>
      <c r="Q1349" s="1324"/>
      <c r="R1349" s="1322"/>
      <c r="S1349" s="1322"/>
      <c r="T1349" s="1322"/>
      <c r="U1349" s="1322"/>
      <c r="V1349" s="1322"/>
      <c r="W1349" s="1322"/>
      <c r="X1349" s="1322"/>
      <c r="Y1349" s="1322"/>
      <c r="Z1349" s="1322"/>
      <c r="AA1349" s="1322"/>
      <c r="AB1349" s="1322"/>
      <c r="AC1349" s="1322"/>
      <c r="AD1349" s="1322"/>
      <c r="AE1349" s="405">
        <f t="shared" si="20"/>
        <v>0</v>
      </c>
    </row>
    <row r="1350" spans="3:31" ht="18" hidden="1" customHeight="1">
      <c r="C1350" s="1323" t="str">
        <f>T(ESTIMATE!B1423)</f>
        <v/>
      </c>
      <c r="D1350" s="1323" t="e">
        <f>T(#REF!)</f>
        <v>#REF!</v>
      </c>
      <c r="E1350" s="1323" t="e">
        <f>T(#REF!)</f>
        <v>#REF!</v>
      </c>
      <c r="F1350" s="1323" t="e">
        <f>T(#REF!)</f>
        <v>#REF!</v>
      </c>
      <c r="G1350" s="1323" t="e">
        <f>T(#REF!)</f>
        <v>#REF!</v>
      </c>
      <c r="H1350" s="1323"/>
      <c r="I1350" s="1323"/>
      <c r="J1350" s="1323" t="e">
        <f>T(#REF!)</f>
        <v>#REF!</v>
      </c>
      <c r="K1350" s="1323" t="e">
        <f>T(#REF!)</f>
        <v>#REF!</v>
      </c>
      <c r="L1350" s="1323" t="e">
        <f>T(#REF!)</f>
        <v>#REF!</v>
      </c>
      <c r="M1350" s="1323" t="e">
        <f>T(#REF!)</f>
        <v>#REF!</v>
      </c>
      <c r="N1350" s="1324">
        <f>ESTIMATE!R1423</f>
        <v>0</v>
      </c>
      <c r="O1350" s="1324"/>
      <c r="P1350" s="1324" t="str">
        <f>T(ESTIMATE!U1423)</f>
        <v/>
      </c>
      <c r="Q1350" s="1324"/>
      <c r="R1350" s="1322"/>
      <c r="S1350" s="1322"/>
      <c r="T1350" s="1322"/>
      <c r="U1350" s="1322"/>
      <c r="V1350" s="1322"/>
      <c r="W1350" s="1322"/>
      <c r="X1350" s="1322"/>
      <c r="Y1350" s="1322"/>
      <c r="Z1350" s="1322"/>
      <c r="AA1350" s="1322"/>
      <c r="AB1350" s="1322"/>
      <c r="AC1350" s="1322"/>
      <c r="AD1350" s="1322"/>
      <c r="AE1350" s="405">
        <f t="shared" si="20"/>
        <v>0</v>
      </c>
    </row>
    <row r="1351" spans="3:31" ht="18" hidden="1" customHeight="1">
      <c r="C1351" s="1323" t="str">
        <f>T(ESTIMATE!B1424)</f>
        <v/>
      </c>
      <c r="D1351" s="1323" t="e">
        <f>T(#REF!)</f>
        <v>#REF!</v>
      </c>
      <c r="E1351" s="1323" t="e">
        <f>T(#REF!)</f>
        <v>#REF!</v>
      </c>
      <c r="F1351" s="1323" t="e">
        <f>T(#REF!)</f>
        <v>#REF!</v>
      </c>
      <c r="G1351" s="1323" t="e">
        <f>T(#REF!)</f>
        <v>#REF!</v>
      </c>
      <c r="H1351" s="1323"/>
      <c r="I1351" s="1323"/>
      <c r="J1351" s="1323" t="e">
        <f>T(#REF!)</f>
        <v>#REF!</v>
      </c>
      <c r="K1351" s="1323" t="e">
        <f>T(#REF!)</f>
        <v>#REF!</v>
      </c>
      <c r="L1351" s="1323" t="e">
        <f>T(#REF!)</f>
        <v>#REF!</v>
      </c>
      <c r="M1351" s="1323" t="e">
        <f>T(#REF!)</f>
        <v>#REF!</v>
      </c>
      <c r="N1351" s="1324">
        <f>ESTIMATE!R1424</f>
        <v>0</v>
      </c>
      <c r="O1351" s="1324"/>
      <c r="P1351" s="1324" t="str">
        <f>T(ESTIMATE!U1424)</f>
        <v/>
      </c>
      <c r="Q1351" s="1324"/>
      <c r="R1351" s="1322"/>
      <c r="S1351" s="1322"/>
      <c r="T1351" s="1322"/>
      <c r="U1351" s="1322"/>
      <c r="V1351" s="1322"/>
      <c r="W1351" s="1322"/>
      <c r="X1351" s="1322"/>
      <c r="Y1351" s="1322"/>
      <c r="Z1351" s="1322"/>
      <c r="AA1351" s="1322"/>
      <c r="AB1351" s="1322"/>
      <c r="AC1351" s="1322"/>
      <c r="AD1351" s="1322"/>
      <c r="AE1351" s="405">
        <f t="shared" si="20"/>
        <v>0</v>
      </c>
    </row>
    <row r="1352" spans="3:31" ht="18" hidden="1" customHeight="1">
      <c r="C1352" s="1323" t="str">
        <f>T(ESTIMATE!B1425)</f>
        <v/>
      </c>
      <c r="D1352" s="1323" t="e">
        <f>T(#REF!)</f>
        <v>#REF!</v>
      </c>
      <c r="E1352" s="1323" t="e">
        <f>T(#REF!)</f>
        <v>#REF!</v>
      </c>
      <c r="F1352" s="1323" t="e">
        <f>T(#REF!)</f>
        <v>#REF!</v>
      </c>
      <c r="G1352" s="1323" t="e">
        <f>T(#REF!)</f>
        <v>#REF!</v>
      </c>
      <c r="H1352" s="1323"/>
      <c r="I1352" s="1323"/>
      <c r="J1352" s="1323" t="e">
        <f>T(#REF!)</f>
        <v>#REF!</v>
      </c>
      <c r="K1352" s="1323" t="e">
        <f>T(#REF!)</f>
        <v>#REF!</v>
      </c>
      <c r="L1352" s="1323" t="e">
        <f>T(#REF!)</f>
        <v>#REF!</v>
      </c>
      <c r="M1352" s="1323" t="e">
        <f>T(#REF!)</f>
        <v>#REF!</v>
      </c>
      <c r="N1352" s="1324">
        <f>ESTIMATE!R1425</f>
        <v>0</v>
      </c>
      <c r="O1352" s="1324"/>
      <c r="P1352" s="1324" t="str">
        <f>T(ESTIMATE!U1425)</f>
        <v/>
      </c>
      <c r="Q1352" s="1324"/>
      <c r="R1352" s="1322"/>
      <c r="S1352" s="1322"/>
      <c r="T1352" s="1322"/>
      <c r="U1352" s="1322"/>
      <c r="V1352" s="1322"/>
      <c r="W1352" s="1322"/>
      <c r="X1352" s="1322"/>
      <c r="Y1352" s="1322"/>
      <c r="Z1352" s="1322"/>
      <c r="AA1352" s="1322"/>
      <c r="AB1352" s="1322"/>
      <c r="AC1352" s="1322"/>
      <c r="AD1352" s="1322"/>
      <c r="AE1352" s="405">
        <f t="shared" si="20"/>
        <v>0</v>
      </c>
    </row>
    <row r="1353" spans="3:31" ht="18" hidden="1" customHeight="1">
      <c r="C1353" s="1323" t="str">
        <f>T(ESTIMATE!B1426)</f>
        <v/>
      </c>
      <c r="D1353" s="1323" t="e">
        <f>T(#REF!)</f>
        <v>#REF!</v>
      </c>
      <c r="E1353" s="1323" t="e">
        <f>T(#REF!)</f>
        <v>#REF!</v>
      </c>
      <c r="F1353" s="1323" t="e">
        <f>T(#REF!)</f>
        <v>#REF!</v>
      </c>
      <c r="G1353" s="1323" t="e">
        <f>T(#REF!)</f>
        <v>#REF!</v>
      </c>
      <c r="H1353" s="1323"/>
      <c r="I1353" s="1323"/>
      <c r="J1353" s="1323" t="e">
        <f>T(#REF!)</f>
        <v>#REF!</v>
      </c>
      <c r="K1353" s="1323" t="e">
        <f>T(#REF!)</f>
        <v>#REF!</v>
      </c>
      <c r="L1353" s="1323" t="e">
        <f>T(#REF!)</f>
        <v>#REF!</v>
      </c>
      <c r="M1353" s="1323" t="e">
        <f>T(#REF!)</f>
        <v>#REF!</v>
      </c>
      <c r="N1353" s="1324">
        <f>ESTIMATE!R1426</f>
        <v>0</v>
      </c>
      <c r="O1353" s="1324"/>
      <c r="P1353" s="1324" t="str">
        <f>T(ESTIMATE!U1426)</f>
        <v/>
      </c>
      <c r="Q1353" s="1324"/>
      <c r="R1353" s="1322"/>
      <c r="S1353" s="1322"/>
      <c r="T1353" s="1322"/>
      <c r="U1353" s="1322"/>
      <c r="V1353" s="1322"/>
      <c r="W1353" s="1322"/>
      <c r="X1353" s="1322"/>
      <c r="Y1353" s="1322"/>
      <c r="Z1353" s="1322"/>
      <c r="AA1353" s="1322"/>
      <c r="AB1353" s="1322"/>
      <c r="AC1353" s="1322"/>
      <c r="AD1353" s="1322"/>
      <c r="AE1353" s="405">
        <f t="shared" si="20"/>
        <v>0</v>
      </c>
    </row>
    <row r="1354" spans="3:31" ht="18" hidden="1" customHeight="1">
      <c r="C1354" s="1323" t="str">
        <f>T(ESTIMATE!B1427)</f>
        <v/>
      </c>
      <c r="D1354" s="1323" t="e">
        <f>T(#REF!)</f>
        <v>#REF!</v>
      </c>
      <c r="E1354" s="1323" t="e">
        <f>T(#REF!)</f>
        <v>#REF!</v>
      </c>
      <c r="F1354" s="1323" t="e">
        <f>T(#REF!)</f>
        <v>#REF!</v>
      </c>
      <c r="G1354" s="1323" t="e">
        <f>T(#REF!)</f>
        <v>#REF!</v>
      </c>
      <c r="H1354" s="1323"/>
      <c r="I1354" s="1323"/>
      <c r="J1354" s="1323" t="e">
        <f>T(#REF!)</f>
        <v>#REF!</v>
      </c>
      <c r="K1354" s="1323" t="e">
        <f>T(#REF!)</f>
        <v>#REF!</v>
      </c>
      <c r="L1354" s="1323" t="e">
        <f>T(#REF!)</f>
        <v>#REF!</v>
      </c>
      <c r="M1354" s="1323" t="e">
        <f>T(#REF!)</f>
        <v>#REF!</v>
      </c>
      <c r="N1354" s="1324">
        <f>ESTIMATE!R1427</f>
        <v>0</v>
      </c>
      <c r="O1354" s="1324"/>
      <c r="P1354" s="1324" t="str">
        <f>T(ESTIMATE!U1427)</f>
        <v/>
      </c>
      <c r="Q1354" s="1324"/>
      <c r="R1354" s="1322"/>
      <c r="S1354" s="1322"/>
      <c r="T1354" s="1322"/>
      <c r="U1354" s="1322"/>
      <c r="V1354" s="1322"/>
      <c r="W1354" s="1322"/>
      <c r="X1354" s="1322"/>
      <c r="Y1354" s="1322"/>
      <c r="Z1354" s="1322"/>
      <c r="AA1354" s="1322"/>
      <c r="AB1354" s="1322"/>
      <c r="AC1354" s="1322"/>
      <c r="AD1354" s="1322"/>
      <c r="AE1354" s="405">
        <f t="shared" si="20"/>
        <v>0</v>
      </c>
    </row>
    <row r="1355" spans="3:31" ht="18" hidden="1" customHeight="1">
      <c r="C1355" s="1323" t="str">
        <f>T(ESTIMATE!B1428)</f>
        <v/>
      </c>
      <c r="D1355" s="1323" t="e">
        <f>T(#REF!)</f>
        <v>#REF!</v>
      </c>
      <c r="E1355" s="1323" t="e">
        <f>T(#REF!)</f>
        <v>#REF!</v>
      </c>
      <c r="F1355" s="1323" t="e">
        <f>T(#REF!)</f>
        <v>#REF!</v>
      </c>
      <c r="G1355" s="1323" t="e">
        <f>T(#REF!)</f>
        <v>#REF!</v>
      </c>
      <c r="H1355" s="1323"/>
      <c r="I1355" s="1323"/>
      <c r="J1355" s="1323" t="e">
        <f>T(#REF!)</f>
        <v>#REF!</v>
      </c>
      <c r="K1355" s="1323" t="e">
        <f>T(#REF!)</f>
        <v>#REF!</v>
      </c>
      <c r="L1355" s="1323" t="e">
        <f>T(#REF!)</f>
        <v>#REF!</v>
      </c>
      <c r="M1355" s="1323" t="e">
        <f>T(#REF!)</f>
        <v>#REF!</v>
      </c>
      <c r="N1355" s="1324">
        <f>ESTIMATE!R1428</f>
        <v>0</v>
      </c>
      <c r="O1355" s="1324"/>
      <c r="P1355" s="1324" t="str">
        <f>T(ESTIMATE!U1428)</f>
        <v/>
      </c>
      <c r="Q1355" s="1324"/>
      <c r="R1355" s="1322"/>
      <c r="S1355" s="1322"/>
      <c r="T1355" s="1322"/>
      <c r="U1355" s="1322"/>
      <c r="V1355" s="1322"/>
      <c r="W1355" s="1322"/>
      <c r="X1355" s="1322"/>
      <c r="Y1355" s="1322"/>
      <c r="Z1355" s="1322"/>
      <c r="AA1355" s="1322"/>
      <c r="AB1355" s="1322"/>
      <c r="AC1355" s="1322"/>
      <c r="AD1355" s="1322"/>
      <c r="AE1355" s="405">
        <f t="shared" si="20"/>
        <v>0</v>
      </c>
    </row>
    <row r="1356" spans="3:31" ht="18" hidden="1" customHeight="1">
      <c r="C1356" s="1323" t="str">
        <f>T(ESTIMATE!B1429)</f>
        <v/>
      </c>
      <c r="D1356" s="1323" t="e">
        <f>T(#REF!)</f>
        <v>#REF!</v>
      </c>
      <c r="E1356" s="1323" t="e">
        <f>T(#REF!)</f>
        <v>#REF!</v>
      </c>
      <c r="F1356" s="1323" t="e">
        <f>T(#REF!)</f>
        <v>#REF!</v>
      </c>
      <c r="G1356" s="1323" t="e">
        <f>T(#REF!)</f>
        <v>#REF!</v>
      </c>
      <c r="H1356" s="1323"/>
      <c r="I1356" s="1323"/>
      <c r="J1356" s="1323" t="e">
        <f>T(#REF!)</f>
        <v>#REF!</v>
      </c>
      <c r="K1356" s="1323" t="e">
        <f>T(#REF!)</f>
        <v>#REF!</v>
      </c>
      <c r="L1356" s="1323" t="e">
        <f>T(#REF!)</f>
        <v>#REF!</v>
      </c>
      <c r="M1356" s="1323" t="e">
        <f>T(#REF!)</f>
        <v>#REF!</v>
      </c>
      <c r="N1356" s="1324">
        <f>ESTIMATE!R1429</f>
        <v>0</v>
      </c>
      <c r="O1356" s="1324"/>
      <c r="P1356" s="1324" t="str">
        <f>T(ESTIMATE!U1429)</f>
        <v/>
      </c>
      <c r="Q1356" s="1324"/>
      <c r="R1356" s="1322"/>
      <c r="S1356" s="1322"/>
      <c r="T1356" s="1322"/>
      <c r="U1356" s="1322"/>
      <c r="V1356" s="1322"/>
      <c r="W1356" s="1322"/>
      <c r="X1356" s="1322"/>
      <c r="Y1356" s="1322"/>
      <c r="Z1356" s="1322"/>
      <c r="AA1356" s="1322"/>
      <c r="AB1356" s="1322"/>
      <c r="AC1356" s="1322"/>
      <c r="AD1356" s="1322"/>
      <c r="AE1356" s="405">
        <f t="shared" si="20"/>
        <v>0</v>
      </c>
    </row>
    <row r="1357" spans="3:31" ht="18" hidden="1" customHeight="1">
      <c r="C1357" s="1323" t="str">
        <f>T(ESTIMATE!B1430)</f>
        <v/>
      </c>
      <c r="D1357" s="1323" t="e">
        <f>T(#REF!)</f>
        <v>#REF!</v>
      </c>
      <c r="E1357" s="1323" t="e">
        <f>T(#REF!)</f>
        <v>#REF!</v>
      </c>
      <c r="F1357" s="1323" t="e">
        <f>T(#REF!)</f>
        <v>#REF!</v>
      </c>
      <c r="G1357" s="1323" t="e">
        <f>T(#REF!)</f>
        <v>#REF!</v>
      </c>
      <c r="H1357" s="1323"/>
      <c r="I1357" s="1323"/>
      <c r="J1357" s="1323" t="e">
        <f>T(#REF!)</f>
        <v>#REF!</v>
      </c>
      <c r="K1357" s="1323" t="e">
        <f>T(#REF!)</f>
        <v>#REF!</v>
      </c>
      <c r="L1357" s="1323" t="e">
        <f>T(#REF!)</f>
        <v>#REF!</v>
      </c>
      <c r="M1357" s="1323" t="e">
        <f>T(#REF!)</f>
        <v>#REF!</v>
      </c>
      <c r="N1357" s="1324">
        <f>ESTIMATE!R1430</f>
        <v>0</v>
      </c>
      <c r="O1357" s="1324"/>
      <c r="P1357" s="1324" t="str">
        <f>T(ESTIMATE!U1430)</f>
        <v/>
      </c>
      <c r="Q1357" s="1324"/>
      <c r="R1357" s="1322"/>
      <c r="S1357" s="1322"/>
      <c r="T1357" s="1322"/>
      <c r="U1357" s="1322"/>
      <c r="V1357" s="1322"/>
      <c r="W1357" s="1322"/>
      <c r="X1357" s="1322"/>
      <c r="Y1357" s="1322"/>
      <c r="Z1357" s="1322"/>
      <c r="AA1357" s="1322"/>
      <c r="AB1357" s="1322"/>
      <c r="AC1357" s="1322"/>
      <c r="AD1357" s="1322"/>
      <c r="AE1357" s="405">
        <f t="shared" si="20"/>
        <v>0</v>
      </c>
    </row>
    <row r="1358" spans="3:31" ht="18" hidden="1" customHeight="1">
      <c r="C1358" s="1323" t="str">
        <f>T(ESTIMATE!B1431)</f>
        <v/>
      </c>
      <c r="D1358" s="1323" t="e">
        <f>T(#REF!)</f>
        <v>#REF!</v>
      </c>
      <c r="E1358" s="1323" t="e">
        <f>T(#REF!)</f>
        <v>#REF!</v>
      </c>
      <c r="F1358" s="1323" t="e">
        <f>T(#REF!)</f>
        <v>#REF!</v>
      </c>
      <c r="G1358" s="1323" t="e">
        <f>T(#REF!)</f>
        <v>#REF!</v>
      </c>
      <c r="H1358" s="1323"/>
      <c r="I1358" s="1323"/>
      <c r="J1358" s="1323" t="e">
        <f>T(#REF!)</f>
        <v>#REF!</v>
      </c>
      <c r="K1358" s="1323" t="e">
        <f>T(#REF!)</f>
        <v>#REF!</v>
      </c>
      <c r="L1358" s="1323" t="e">
        <f>T(#REF!)</f>
        <v>#REF!</v>
      </c>
      <c r="M1358" s="1323" t="e">
        <f>T(#REF!)</f>
        <v>#REF!</v>
      </c>
      <c r="N1358" s="1324">
        <f>ESTIMATE!R1431</f>
        <v>0</v>
      </c>
      <c r="O1358" s="1324"/>
      <c r="P1358" s="1324" t="str">
        <f>T(ESTIMATE!U1431)</f>
        <v/>
      </c>
      <c r="Q1358" s="1324"/>
      <c r="R1358" s="1322"/>
      <c r="S1358" s="1322"/>
      <c r="T1358" s="1322"/>
      <c r="U1358" s="1322"/>
      <c r="V1358" s="1322"/>
      <c r="W1358" s="1322"/>
      <c r="X1358" s="1322"/>
      <c r="Y1358" s="1322"/>
      <c r="Z1358" s="1322"/>
      <c r="AA1358" s="1322"/>
      <c r="AB1358" s="1322"/>
      <c r="AC1358" s="1322"/>
      <c r="AD1358" s="1322"/>
      <c r="AE1358" s="405">
        <f t="shared" si="20"/>
        <v>0</v>
      </c>
    </row>
    <row r="1359" spans="3:31" ht="18" hidden="1" customHeight="1">
      <c r="C1359" s="1323" t="str">
        <f>T(ESTIMATE!B1432)</f>
        <v/>
      </c>
      <c r="D1359" s="1323" t="e">
        <f>T(#REF!)</f>
        <v>#REF!</v>
      </c>
      <c r="E1359" s="1323" t="e">
        <f>T(#REF!)</f>
        <v>#REF!</v>
      </c>
      <c r="F1359" s="1323" t="e">
        <f>T(#REF!)</f>
        <v>#REF!</v>
      </c>
      <c r="G1359" s="1323" t="e">
        <f>T(#REF!)</f>
        <v>#REF!</v>
      </c>
      <c r="H1359" s="1323"/>
      <c r="I1359" s="1323"/>
      <c r="J1359" s="1323" t="e">
        <f>T(#REF!)</f>
        <v>#REF!</v>
      </c>
      <c r="K1359" s="1323" t="e">
        <f>T(#REF!)</f>
        <v>#REF!</v>
      </c>
      <c r="L1359" s="1323" t="e">
        <f>T(#REF!)</f>
        <v>#REF!</v>
      </c>
      <c r="M1359" s="1323" t="e">
        <f>T(#REF!)</f>
        <v>#REF!</v>
      </c>
      <c r="N1359" s="1324">
        <f>ESTIMATE!R1432</f>
        <v>0</v>
      </c>
      <c r="O1359" s="1324"/>
      <c r="P1359" s="1324" t="str">
        <f>T(ESTIMATE!U1432)</f>
        <v/>
      </c>
      <c r="Q1359" s="1324"/>
      <c r="R1359" s="1322"/>
      <c r="S1359" s="1322"/>
      <c r="T1359" s="1322"/>
      <c r="U1359" s="1322"/>
      <c r="V1359" s="1322"/>
      <c r="W1359" s="1322"/>
      <c r="X1359" s="1322"/>
      <c r="Y1359" s="1322"/>
      <c r="Z1359" s="1322"/>
      <c r="AA1359" s="1322"/>
      <c r="AB1359" s="1322"/>
      <c r="AC1359" s="1322"/>
      <c r="AD1359" s="1322"/>
      <c r="AE1359" s="405">
        <f t="shared" si="20"/>
        <v>0</v>
      </c>
    </row>
    <row r="1360" spans="3:31" ht="18" hidden="1" customHeight="1">
      <c r="C1360" s="1323" t="str">
        <f>T(ESTIMATE!B1433)</f>
        <v/>
      </c>
      <c r="D1360" s="1323" t="e">
        <f>T(#REF!)</f>
        <v>#REF!</v>
      </c>
      <c r="E1360" s="1323" t="e">
        <f>T(#REF!)</f>
        <v>#REF!</v>
      </c>
      <c r="F1360" s="1323" t="e">
        <f>T(#REF!)</f>
        <v>#REF!</v>
      </c>
      <c r="G1360" s="1323" t="e">
        <f>T(#REF!)</f>
        <v>#REF!</v>
      </c>
      <c r="H1360" s="1323"/>
      <c r="I1360" s="1323"/>
      <c r="J1360" s="1323" t="e">
        <f>T(#REF!)</f>
        <v>#REF!</v>
      </c>
      <c r="K1360" s="1323" t="e">
        <f>T(#REF!)</f>
        <v>#REF!</v>
      </c>
      <c r="L1360" s="1323" t="e">
        <f>T(#REF!)</f>
        <v>#REF!</v>
      </c>
      <c r="M1360" s="1323" t="e">
        <f>T(#REF!)</f>
        <v>#REF!</v>
      </c>
      <c r="N1360" s="1324">
        <f>ESTIMATE!R1433</f>
        <v>0</v>
      </c>
      <c r="O1360" s="1324"/>
      <c r="P1360" s="1324" t="str">
        <f>T(ESTIMATE!U1433)</f>
        <v/>
      </c>
      <c r="Q1360" s="1324"/>
      <c r="R1360" s="1322"/>
      <c r="S1360" s="1322"/>
      <c r="T1360" s="1322"/>
      <c r="U1360" s="1322"/>
      <c r="V1360" s="1322"/>
      <c r="W1360" s="1322"/>
      <c r="X1360" s="1322"/>
      <c r="Y1360" s="1322"/>
      <c r="Z1360" s="1322"/>
      <c r="AA1360" s="1322"/>
      <c r="AB1360" s="1322"/>
      <c r="AC1360" s="1322"/>
      <c r="AD1360" s="1322"/>
      <c r="AE1360" s="405">
        <f t="shared" si="20"/>
        <v>0</v>
      </c>
    </row>
    <row r="1361" spans="3:31" ht="18" hidden="1" customHeight="1">
      <c r="C1361" s="1323" t="str">
        <f>T(ESTIMATE!B1434)</f>
        <v/>
      </c>
      <c r="D1361" s="1323" t="e">
        <f>T(#REF!)</f>
        <v>#REF!</v>
      </c>
      <c r="E1361" s="1323" t="e">
        <f>T(#REF!)</f>
        <v>#REF!</v>
      </c>
      <c r="F1361" s="1323" t="e">
        <f>T(#REF!)</f>
        <v>#REF!</v>
      </c>
      <c r="G1361" s="1323" t="e">
        <f>T(#REF!)</f>
        <v>#REF!</v>
      </c>
      <c r="H1361" s="1323"/>
      <c r="I1361" s="1323"/>
      <c r="J1361" s="1323" t="e">
        <f>T(#REF!)</f>
        <v>#REF!</v>
      </c>
      <c r="K1361" s="1323" t="e">
        <f>T(#REF!)</f>
        <v>#REF!</v>
      </c>
      <c r="L1361" s="1323" t="e">
        <f>T(#REF!)</f>
        <v>#REF!</v>
      </c>
      <c r="M1361" s="1323" t="e">
        <f>T(#REF!)</f>
        <v>#REF!</v>
      </c>
      <c r="N1361" s="1324">
        <f>ESTIMATE!R1434</f>
        <v>0</v>
      </c>
      <c r="O1361" s="1324"/>
      <c r="P1361" s="1324" t="str">
        <f>T(ESTIMATE!U1434)</f>
        <v/>
      </c>
      <c r="Q1361" s="1324"/>
      <c r="R1361" s="1322"/>
      <c r="S1361" s="1322"/>
      <c r="T1361" s="1322"/>
      <c r="U1361" s="1322"/>
      <c r="V1361" s="1322"/>
      <c r="W1361" s="1322"/>
      <c r="X1361" s="1322"/>
      <c r="Y1361" s="1322"/>
      <c r="Z1361" s="1322"/>
      <c r="AA1361" s="1322"/>
      <c r="AB1361" s="1322"/>
      <c r="AC1361" s="1322"/>
      <c r="AD1361" s="1322"/>
      <c r="AE1361" s="405">
        <f t="shared" si="20"/>
        <v>0</v>
      </c>
    </row>
    <row r="1362" spans="3:31" ht="18" hidden="1" customHeight="1">
      <c r="C1362" s="1323" t="str">
        <f>T(ESTIMATE!B1435)</f>
        <v/>
      </c>
      <c r="D1362" s="1323" t="e">
        <f>T(#REF!)</f>
        <v>#REF!</v>
      </c>
      <c r="E1362" s="1323" t="e">
        <f>T(#REF!)</f>
        <v>#REF!</v>
      </c>
      <c r="F1362" s="1323" t="e">
        <f>T(#REF!)</f>
        <v>#REF!</v>
      </c>
      <c r="G1362" s="1323" t="e">
        <f>T(#REF!)</f>
        <v>#REF!</v>
      </c>
      <c r="H1362" s="1323"/>
      <c r="I1362" s="1323"/>
      <c r="J1362" s="1323" t="e">
        <f>T(#REF!)</f>
        <v>#REF!</v>
      </c>
      <c r="K1362" s="1323" t="e">
        <f>T(#REF!)</f>
        <v>#REF!</v>
      </c>
      <c r="L1362" s="1323" t="e">
        <f>T(#REF!)</f>
        <v>#REF!</v>
      </c>
      <c r="M1362" s="1323" t="e">
        <f>T(#REF!)</f>
        <v>#REF!</v>
      </c>
      <c r="N1362" s="1324">
        <f>ESTIMATE!R1435</f>
        <v>0</v>
      </c>
      <c r="O1362" s="1324"/>
      <c r="P1362" s="1324" t="str">
        <f>T(ESTIMATE!U1435)</f>
        <v/>
      </c>
      <c r="Q1362" s="1324"/>
      <c r="R1362" s="1322"/>
      <c r="S1362" s="1322"/>
      <c r="T1362" s="1322"/>
      <c r="U1362" s="1322"/>
      <c r="V1362" s="1322"/>
      <c r="W1362" s="1322"/>
      <c r="X1362" s="1322"/>
      <c r="Y1362" s="1322"/>
      <c r="Z1362" s="1322"/>
      <c r="AA1362" s="1322"/>
      <c r="AB1362" s="1322"/>
      <c r="AC1362" s="1322"/>
      <c r="AD1362" s="1322"/>
      <c r="AE1362" s="405">
        <f t="shared" si="20"/>
        <v>0</v>
      </c>
    </row>
    <row r="1363" spans="3:31" ht="18" hidden="1" customHeight="1">
      <c r="C1363" s="1323" t="str">
        <f>T(ESTIMATE!B1436)</f>
        <v/>
      </c>
      <c r="D1363" s="1323" t="e">
        <f>T(#REF!)</f>
        <v>#REF!</v>
      </c>
      <c r="E1363" s="1323" t="e">
        <f>T(#REF!)</f>
        <v>#REF!</v>
      </c>
      <c r="F1363" s="1323" t="e">
        <f>T(#REF!)</f>
        <v>#REF!</v>
      </c>
      <c r="G1363" s="1323" t="e">
        <f>T(#REF!)</f>
        <v>#REF!</v>
      </c>
      <c r="H1363" s="1323"/>
      <c r="I1363" s="1323"/>
      <c r="J1363" s="1323" t="e">
        <f>T(#REF!)</f>
        <v>#REF!</v>
      </c>
      <c r="K1363" s="1323" t="e">
        <f>T(#REF!)</f>
        <v>#REF!</v>
      </c>
      <c r="L1363" s="1323" t="e">
        <f>T(#REF!)</f>
        <v>#REF!</v>
      </c>
      <c r="M1363" s="1323" t="e">
        <f>T(#REF!)</f>
        <v>#REF!</v>
      </c>
      <c r="N1363" s="1324">
        <f>ESTIMATE!R1436</f>
        <v>0</v>
      </c>
      <c r="O1363" s="1324"/>
      <c r="P1363" s="1324" t="str">
        <f>T(ESTIMATE!U1436)</f>
        <v/>
      </c>
      <c r="Q1363" s="1324"/>
      <c r="R1363" s="1322"/>
      <c r="S1363" s="1322"/>
      <c r="T1363" s="1322"/>
      <c r="U1363" s="1322"/>
      <c r="V1363" s="1322"/>
      <c r="W1363" s="1322"/>
      <c r="X1363" s="1322"/>
      <c r="Y1363" s="1322"/>
      <c r="Z1363" s="1322"/>
      <c r="AA1363" s="1322"/>
      <c r="AB1363" s="1322"/>
      <c r="AC1363" s="1322"/>
      <c r="AD1363" s="1322"/>
      <c r="AE1363" s="405">
        <f t="shared" si="20"/>
        <v>0</v>
      </c>
    </row>
    <row r="1364" spans="3:31" ht="18" hidden="1" customHeight="1">
      <c r="C1364" s="1323" t="str">
        <f>T(ESTIMATE!B1437)</f>
        <v/>
      </c>
      <c r="D1364" s="1323" t="e">
        <f>T(#REF!)</f>
        <v>#REF!</v>
      </c>
      <c r="E1364" s="1323" t="e">
        <f>T(#REF!)</f>
        <v>#REF!</v>
      </c>
      <c r="F1364" s="1323" t="e">
        <f>T(#REF!)</f>
        <v>#REF!</v>
      </c>
      <c r="G1364" s="1323" t="e">
        <f>T(#REF!)</f>
        <v>#REF!</v>
      </c>
      <c r="H1364" s="1323"/>
      <c r="I1364" s="1323"/>
      <c r="J1364" s="1323" t="e">
        <f>T(#REF!)</f>
        <v>#REF!</v>
      </c>
      <c r="K1364" s="1323" t="e">
        <f>T(#REF!)</f>
        <v>#REF!</v>
      </c>
      <c r="L1364" s="1323" t="e">
        <f>T(#REF!)</f>
        <v>#REF!</v>
      </c>
      <c r="M1364" s="1323" t="e">
        <f>T(#REF!)</f>
        <v>#REF!</v>
      </c>
      <c r="N1364" s="1324">
        <f>ESTIMATE!R1437</f>
        <v>0</v>
      </c>
      <c r="O1364" s="1324"/>
      <c r="P1364" s="1324" t="str">
        <f>T(ESTIMATE!U1437)</f>
        <v/>
      </c>
      <c r="Q1364" s="1324"/>
      <c r="R1364" s="1322"/>
      <c r="S1364" s="1322"/>
      <c r="T1364" s="1322"/>
      <c r="U1364" s="1322"/>
      <c r="V1364" s="1322"/>
      <c r="W1364" s="1322"/>
      <c r="X1364" s="1322"/>
      <c r="Y1364" s="1322"/>
      <c r="Z1364" s="1322"/>
      <c r="AA1364" s="1322"/>
      <c r="AB1364" s="1322"/>
      <c r="AC1364" s="1322"/>
      <c r="AD1364" s="1322"/>
      <c r="AE1364" s="405">
        <f t="shared" si="20"/>
        <v>0</v>
      </c>
    </row>
    <row r="1365" spans="3:31" ht="18" hidden="1" customHeight="1">
      <c r="C1365" s="1323" t="str">
        <f>T(ESTIMATE!B1438)</f>
        <v/>
      </c>
      <c r="D1365" s="1323" t="e">
        <f>T(#REF!)</f>
        <v>#REF!</v>
      </c>
      <c r="E1365" s="1323" t="e">
        <f>T(#REF!)</f>
        <v>#REF!</v>
      </c>
      <c r="F1365" s="1323" t="e">
        <f>T(#REF!)</f>
        <v>#REF!</v>
      </c>
      <c r="G1365" s="1323" t="e">
        <f>T(#REF!)</f>
        <v>#REF!</v>
      </c>
      <c r="H1365" s="1323"/>
      <c r="I1365" s="1323"/>
      <c r="J1365" s="1323" t="e">
        <f>T(#REF!)</f>
        <v>#REF!</v>
      </c>
      <c r="K1365" s="1323" t="e">
        <f>T(#REF!)</f>
        <v>#REF!</v>
      </c>
      <c r="L1365" s="1323" t="e">
        <f>T(#REF!)</f>
        <v>#REF!</v>
      </c>
      <c r="M1365" s="1323" t="e">
        <f>T(#REF!)</f>
        <v>#REF!</v>
      </c>
      <c r="N1365" s="1324">
        <f>ESTIMATE!R1438</f>
        <v>0</v>
      </c>
      <c r="O1365" s="1324"/>
      <c r="P1365" s="1324" t="str">
        <f>T(ESTIMATE!U1438)</f>
        <v/>
      </c>
      <c r="Q1365" s="1324"/>
      <c r="R1365" s="1322"/>
      <c r="S1365" s="1322"/>
      <c r="T1365" s="1322"/>
      <c r="U1365" s="1322"/>
      <c r="V1365" s="1322"/>
      <c r="W1365" s="1322"/>
      <c r="X1365" s="1322"/>
      <c r="Y1365" s="1322"/>
      <c r="Z1365" s="1322"/>
      <c r="AA1365" s="1322"/>
      <c r="AB1365" s="1322"/>
      <c r="AC1365" s="1322"/>
      <c r="AD1365" s="1322"/>
      <c r="AE1365" s="405">
        <f t="shared" si="20"/>
        <v>0</v>
      </c>
    </row>
    <row r="1366" spans="3:31" ht="18" hidden="1" customHeight="1">
      <c r="C1366" s="1323" t="str">
        <f>T(ESTIMATE!B1439)</f>
        <v/>
      </c>
      <c r="D1366" s="1323" t="e">
        <f>T(#REF!)</f>
        <v>#REF!</v>
      </c>
      <c r="E1366" s="1323" t="e">
        <f>T(#REF!)</f>
        <v>#REF!</v>
      </c>
      <c r="F1366" s="1323" t="e">
        <f>T(#REF!)</f>
        <v>#REF!</v>
      </c>
      <c r="G1366" s="1323" t="e">
        <f>T(#REF!)</f>
        <v>#REF!</v>
      </c>
      <c r="H1366" s="1323"/>
      <c r="I1366" s="1323"/>
      <c r="J1366" s="1323" t="e">
        <f>T(#REF!)</f>
        <v>#REF!</v>
      </c>
      <c r="K1366" s="1323" t="e">
        <f>T(#REF!)</f>
        <v>#REF!</v>
      </c>
      <c r="L1366" s="1323" t="e">
        <f>T(#REF!)</f>
        <v>#REF!</v>
      </c>
      <c r="M1366" s="1323" t="e">
        <f>T(#REF!)</f>
        <v>#REF!</v>
      </c>
      <c r="N1366" s="1324">
        <f>ESTIMATE!R1439</f>
        <v>0</v>
      </c>
      <c r="O1366" s="1324"/>
      <c r="P1366" s="1324" t="str">
        <f>T(ESTIMATE!U1439)</f>
        <v/>
      </c>
      <c r="Q1366" s="1324"/>
      <c r="R1366" s="1322"/>
      <c r="S1366" s="1322"/>
      <c r="T1366" s="1322"/>
      <c r="U1366" s="1322"/>
      <c r="V1366" s="1322"/>
      <c r="W1366" s="1322"/>
      <c r="X1366" s="1322"/>
      <c r="Y1366" s="1322"/>
      <c r="Z1366" s="1322"/>
      <c r="AA1366" s="1322"/>
      <c r="AB1366" s="1322"/>
      <c r="AC1366" s="1322"/>
      <c r="AD1366" s="1322"/>
      <c r="AE1366" s="405">
        <f t="shared" si="20"/>
        <v>0</v>
      </c>
    </row>
    <row r="1367" spans="3:31" ht="18" hidden="1" customHeight="1">
      <c r="C1367" s="1323" t="str">
        <f>T(ESTIMATE!B1440)</f>
        <v/>
      </c>
      <c r="D1367" s="1323" t="e">
        <f>T(#REF!)</f>
        <v>#REF!</v>
      </c>
      <c r="E1367" s="1323" t="e">
        <f>T(#REF!)</f>
        <v>#REF!</v>
      </c>
      <c r="F1367" s="1323" t="e">
        <f>T(#REF!)</f>
        <v>#REF!</v>
      </c>
      <c r="G1367" s="1323" t="e">
        <f>T(#REF!)</f>
        <v>#REF!</v>
      </c>
      <c r="H1367" s="1323"/>
      <c r="I1367" s="1323"/>
      <c r="J1367" s="1323" t="e">
        <f>T(#REF!)</f>
        <v>#REF!</v>
      </c>
      <c r="K1367" s="1323" t="e">
        <f>T(#REF!)</f>
        <v>#REF!</v>
      </c>
      <c r="L1367" s="1323" t="e">
        <f>T(#REF!)</f>
        <v>#REF!</v>
      </c>
      <c r="M1367" s="1323" t="e">
        <f>T(#REF!)</f>
        <v>#REF!</v>
      </c>
      <c r="N1367" s="1324">
        <f>ESTIMATE!R1440</f>
        <v>0</v>
      </c>
      <c r="O1367" s="1324"/>
      <c r="P1367" s="1324" t="str">
        <f>T(ESTIMATE!U1440)</f>
        <v/>
      </c>
      <c r="Q1367" s="1324"/>
      <c r="R1367" s="1322"/>
      <c r="S1367" s="1322"/>
      <c r="T1367" s="1322"/>
      <c r="U1367" s="1322"/>
      <c r="V1367" s="1322"/>
      <c r="W1367" s="1322"/>
      <c r="X1367" s="1322"/>
      <c r="Y1367" s="1322"/>
      <c r="Z1367" s="1322"/>
      <c r="AA1367" s="1322"/>
      <c r="AB1367" s="1322"/>
      <c r="AC1367" s="1322"/>
      <c r="AD1367" s="1322"/>
      <c r="AE1367" s="405">
        <f t="shared" si="20"/>
        <v>0</v>
      </c>
    </row>
    <row r="1368" spans="3:31" ht="18" hidden="1" customHeight="1">
      <c r="C1368" s="1323" t="str">
        <f>T(ESTIMATE!B1441)</f>
        <v/>
      </c>
      <c r="D1368" s="1323" t="e">
        <f>T(#REF!)</f>
        <v>#REF!</v>
      </c>
      <c r="E1368" s="1323" t="e">
        <f>T(#REF!)</f>
        <v>#REF!</v>
      </c>
      <c r="F1368" s="1323" t="e">
        <f>T(#REF!)</f>
        <v>#REF!</v>
      </c>
      <c r="G1368" s="1323" t="e">
        <f>T(#REF!)</f>
        <v>#REF!</v>
      </c>
      <c r="H1368" s="1323"/>
      <c r="I1368" s="1323"/>
      <c r="J1368" s="1323" t="e">
        <f>T(#REF!)</f>
        <v>#REF!</v>
      </c>
      <c r="K1368" s="1323" t="e">
        <f>T(#REF!)</f>
        <v>#REF!</v>
      </c>
      <c r="L1368" s="1323" t="e">
        <f>T(#REF!)</f>
        <v>#REF!</v>
      </c>
      <c r="M1368" s="1323" t="e">
        <f>T(#REF!)</f>
        <v>#REF!</v>
      </c>
      <c r="N1368" s="1324">
        <f>ESTIMATE!R1441</f>
        <v>0</v>
      </c>
      <c r="O1368" s="1324"/>
      <c r="P1368" s="1324" t="str">
        <f>T(ESTIMATE!U1441)</f>
        <v/>
      </c>
      <c r="Q1368" s="1324"/>
      <c r="R1368" s="1322"/>
      <c r="S1368" s="1322"/>
      <c r="T1368" s="1322"/>
      <c r="U1368" s="1322"/>
      <c r="V1368" s="1322"/>
      <c r="W1368" s="1322"/>
      <c r="X1368" s="1322"/>
      <c r="Y1368" s="1322"/>
      <c r="Z1368" s="1322"/>
      <c r="AA1368" s="1322"/>
      <c r="AB1368" s="1322"/>
      <c r="AC1368" s="1322"/>
      <c r="AD1368" s="1322"/>
      <c r="AE1368" s="405">
        <f t="shared" si="20"/>
        <v>0</v>
      </c>
    </row>
    <row r="1369" spans="3:31" ht="18" hidden="1" customHeight="1">
      <c r="C1369" s="1323" t="str">
        <f>T(ESTIMATE!B1442)</f>
        <v/>
      </c>
      <c r="D1369" s="1323" t="e">
        <f>T(#REF!)</f>
        <v>#REF!</v>
      </c>
      <c r="E1369" s="1323" t="e">
        <f>T(#REF!)</f>
        <v>#REF!</v>
      </c>
      <c r="F1369" s="1323" t="e">
        <f>T(#REF!)</f>
        <v>#REF!</v>
      </c>
      <c r="G1369" s="1323" t="e">
        <f>T(#REF!)</f>
        <v>#REF!</v>
      </c>
      <c r="H1369" s="1323"/>
      <c r="I1369" s="1323"/>
      <c r="J1369" s="1323" t="e">
        <f>T(#REF!)</f>
        <v>#REF!</v>
      </c>
      <c r="K1369" s="1323" t="e">
        <f>T(#REF!)</f>
        <v>#REF!</v>
      </c>
      <c r="L1369" s="1323" t="e">
        <f>T(#REF!)</f>
        <v>#REF!</v>
      </c>
      <c r="M1369" s="1323" t="e">
        <f>T(#REF!)</f>
        <v>#REF!</v>
      </c>
      <c r="N1369" s="1324">
        <f>ESTIMATE!R1442</f>
        <v>0</v>
      </c>
      <c r="O1369" s="1324"/>
      <c r="P1369" s="1324" t="str">
        <f>T(ESTIMATE!U1442)</f>
        <v/>
      </c>
      <c r="Q1369" s="1324"/>
      <c r="R1369" s="1322"/>
      <c r="S1369" s="1322"/>
      <c r="T1369" s="1322"/>
      <c r="U1369" s="1322"/>
      <c r="V1369" s="1322"/>
      <c r="W1369" s="1322"/>
      <c r="X1369" s="1322"/>
      <c r="Y1369" s="1322"/>
      <c r="Z1369" s="1322"/>
      <c r="AA1369" s="1322"/>
      <c r="AB1369" s="1322"/>
      <c r="AC1369" s="1322"/>
      <c r="AD1369" s="1322"/>
      <c r="AE1369" s="405">
        <f t="shared" si="20"/>
        <v>0</v>
      </c>
    </row>
    <row r="1370" spans="3:31" ht="18" hidden="1" customHeight="1">
      <c r="C1370" s="1323" t="str">
        <f>T(ESTIMATE!B1443)</f>
        <v/>
      </c>
      <c r="D1370" s="1323" t="e">
        <f>T(#REF!)</f>
        <v>#REF!</v>
      </c>
      <c r="E1370" s="1323" t="e">
        <f>T(#REF!)</f>
        <v>#REF!</v>
      </c>
      <c r="F1370" s="1323" t="e">
        <f>T(#REF!)</f>
        <v>#REF!</v>
      </c>
      <c r="G1370" s="1323" t="e">
        <f>T(#REF!)</f>
        <v>#REF!</v>
      </c>
      <c r="H1370" s="1323"/>
      <c r="I1370" s="1323"/>
      <c r="J1370" s="1323" t="e">
        <f>T(#REF!)</f>
        <v>#REF!</v>
      </c>
      <c r="K1370" s="1323" t="e">
        <f>T(#REF!)</f>
        <v>#REF!</v>
      </c>
      <c r="L1370" s="1323" t="e">
        <f>T(#REF!)</f>
        <v>#REF!</v>
      </c>
      <c r="M1370" s="1323" t="e">
        <f>T(#REF!)</f>
        <v>#REF!</v>
      </c>
      <c r="N1370" s="1324">
        <f>ESTIMATE!R1443</f>
        <v>0</v>
      </c>
      <c r="O1370" s="1324"/>
      <c r="P1370" s="1324" t="str">
        <f>T(ESTIMATE!U1443)</f>
        <v/>
      </c>
      <c r="Q1370" s="1324"/>
      <c r="R1370" s="1322"/>
      <c r="S1370" s="1322"/>
      <c r="T1370" s="1322"/>
      <c r="U1370" s="1322"/>
      <c r="V1370" s="1322"/>
      <c r="W1370" s="1322"/>
      <c r="X1370" s="1322"/>
      <c r="Y1370" s="1322"/>
      <c r="Z1370" s="1322"/>
      <c r="AA1370" s="1322"/>
      <c r="AB1370" s="1322"/>
      <c r="AC1370" s="1322"/>
      <c r="AD1370" s="1322"/>
      <c r="AE1370" s="405">
        <f t="shared" si="20"/>
        <v>0</v>
      </c>
    </row>
    <row r="1371" spans="3:31" ht="18" hidden="1" customHeight="1">
      <c r="C1371" s="1323" t="str">
        <f>T(ESTIMATE!B1444)</f>
        <v/>
      </c>
      <c r="D1371" s="1323" t="e">
        <f>T(#REF!)</f>
        <v>#REF!</v>
      </c>
      <c r="E1371" s="1323" t="e">
        <f>T(#REF!)</f>
        <v>#REF!</v>
      </c>
      <c r="F1371" s="1323" t="e">
        <f>T(#REF!)</f>
        <v>#REF!</v>
      </c>
      <c r="G1371" s="1323" t="e">
        <f>T(#REF!)</f>
        <v>#REF!</v>
      </c>
      <c r="H1371" s="1323"/>
      <c r="I1371" s="1323"/>
      <c r="J1371" s="1323" t="e">
        <f>T(#REF!)</f>
        <v>#REF!</v>
      </c>
      <c r="K1371" s="1323" t="e">
        <f>T(#REF!)</f>
        <v>#REF!</v>
      </c>
      <c r="L1371" s="1323" t="e">
        <f>T(#REF!)</f>
        <v>#REF!</v>
      </c>
      <c r="M1371" s="1323" t="e">
        <f>T(#REF!)</f>
        <v>#REF!</v>
      </c>
      <c r="N1371" s="1324">
        <f>ESTIMATE!R1444</f>
        <v>0</v>
      </c>
      <c r="O1371" s="1324"/>
      <c r="P1371" s="1324" t="str">
        <f>T(ESTIMATE!U1444)</f>
        <v/>
      </c>
      <c r="Q1371" s="1324"/>
      <c r="R1371" s="1322"/>
      <c r="S1371" s="1322"/>
      <c r="T1371" s="1322"/>
      <c r="U1371" s="1322"/>
      <c r="V1371" s="1322"/>
      <c r="W1371" s="1322"/>
      <c r="X1371" s="1322"/>
      <c r="Y1371" s="1322"/>
      <c r="Z1371" s="1322"/>
      <c r="AA1371" s="1322"/>
      <c r="AB1371" s="1322"/>
      <c r="AC1371" s="1322"/>
      <c r="AD1371" s="1322"/>
      <c r="AE1371" s="405">
        <f t="shared" si="20"/>
        <v>0</v>
      </c>
    </row>
    <row r="1372" spans="3:31" ht="18" hidden="1" customHeight="1">
      <c r="C1372" s="1325" t="str">
        <f>T(ESTIMATE!B1445)</f>
        <v/>
      </c>
      <c r="D1372" s="1325" t="e">
        <f>T(#REF!)</f>
        <v>#REF!</v>
      </c>
      <c r="E1372" s="1325" t="e">
        <f>T(#REF!)</f>
        <v>#REF!</v>
      </c>
      <c r="F1372" s="1325" t="e">
        <f>T(#REF!)</f>
        <v>#REF!</v>
      </c>
      <c r="G1372" s="1325" t="e">
        <f>T(#REF!)</f>
        <v>#REF!</v>
      </c>
      <c r="H1372" s="1325"/>
      <c r="I1372" s="1325"/>
      <c r="J1372" s="1325" t="e">
        <f>T(#REF!)</f>
        <v>#REF!</v>
      </c>
      <c r="K1372" s="1325" t="e">
        <f>T(#REF!)</f>
        <v>#REF!</v>
      </c>
      <c r="L1372" s="1325" t="e">
        <f>T(#REF!)</f>
        <v>#REF!</v>
      </c>
      <c r="M1372" s="1325" t="e">
        <f>T(#REF!)</f>
        <v>#REF!</v>
      </c>
      <c r="N1372" s="1326">
        <f>ESTIMATE!R1445</f>
        <v>0</v>
      </c>
      <c r="O1372" s="1326"/>
      <c r="P1372" s="1326" t="str">
        <f>T(ESTIMATE!U1445)</f>
        <v/>
      </c>
      <c r="Q1372" s="1326"/>
      <c r="R1372" s="1327"/>
      <c r="S1372" s="1327"/>
      <c r="T1372" s="1327"/>
      <c r="U1372" s="1327"/>
      <c r="V1372" s="1327"/>
      <c r="W1372" s="1327"/>
      <c r="X1372" s="1327"/>
      <c r="Y1372" s="1327"/>
      <c r="Z1372" s="1327"/>
      <c r="AA1372" s="1327"/>
      <c r="AB1372" s="1327"/>
      <c r="AC1372" s="1327"/>
      <c r="AD1372" s="1327"/>
      <c r="AE1372" s="405">
        <f t="shared" si="20"/>
        <v>0</v>
      </c>
    </row>
    <row r="1373" spans="3:31" ht="18" customHeight="1">
      <c r="C1373" s="598"/>
      <c r="D1373" s="599"/>
      <c r="E1373" s="599"/>
      <c r="F1373" s="599"/>
      <c r="G1373" s="599"/>
      <c r="H1373" s="599"/>
      <c r="I1373" s="599"/>
      <c r="J1373" s="599"/>
      <c r="K1373" s="599"/>
      <c r="L1373" s="599"/>
      <c r="M1373" s="599"/>
      <c r="N1373" s="1357">
        <f>N1332</f>
        <v>1</v>
      </c>
      <c r="O1373" s="1357"/>
      <c r="P1373" s="1358"/>
      <c r="Q1373" s="1359"/>
      <c r="R1373" s="600"/>
      <c r="S1373" s="600"/>
      <c r="T1373" s="600"/>
      <c r="U1373" s="600"/>
      <c r="V1373" s="600"/>
      <c r="W1373" s="600"/>
      <c r="X1373" s="600"/>
      <c r="Y1373" s="600"/>
      <c r="Z1373" s="600"/>
      <c r="AA1373" s="600"/>
      <c r="AB1373" s="600"/>
      <c r="AC1373" s="600"/>
      <c r="AD1373" s="601"/>
      <c r="AE1373" s="405">
        <f t="shared" si="20"/>
        <v>1</v>
      </c>
    </row>
    <row r="1374" spans="3:31" ht="22" hidden="1" customHeight="1">
      <c r="C1374" s="1333" t="str">
        <f>T(ESTIMATE!B1450)</f>
        <v>BASEMENT</v>
      </c>
      <c r="D1374" s="1333" t="e">
        <f>T(#REF!)</f>
        <v>#REF!</v>
      </c>
      <c r="E1374" s="1333" t="e">
        <f>T(#REF!)</f>
        <v>#REF!</v>
      </c>
      <c r="F1374" s="1333" t="e">
        <f>T(#REF!)</f>
        <v>#REF!</v>
      </c>
      <c r="G1374" s="1333" t="e">
        <f>T(#REF!)</f>
        <v>#REF!</v>
      </c>
      <c r="H1374" s="1333"/>
      <c r="I1374" s="1333"/>
      <c r="J1374" s="1333" t="e">
        <f>T(#REF!)</f>
        <v>#REF!</v>
      </c>
      <c r="K1374" s="1333" t="e">
        <f>T(#REF!)</f>
        <v>#REF!</v>
      </c>
      <c r="L1374" s="1333" t="e">
        <f>T(#REF!)</f>
        <v>#REF!</v>
      </c>
      <c r="M1374" s="1334" t="e">
        <f>T(#REF!)</f>
        <v>#REF!</v>
      </c>
      <c r="N1374" s="1331">
        <f>SUM(N1375:O1414)</f>
        <v>0</v>
      </c>
      <c r="O1374" s="1332"/>
      <c r="P1374" s="1328"/>
      <c r="Q1374" s="1330"/>
      <c r="R1374" s="1328"/>
      <c r="S1374" s="1329"/>
      <c r="T1374" s="1329"/>
      <c r="U1374" s="1329"/>
      <c r="V1374" s="1329"/>
      <c r="W1374" s="1329"/>
      <c r="X1374" s="1329"/>
      <c r="Y1374" s="1329"/>
      <c r="Z1374" s="1329"/>
      <c r="AA1374" s="1329"/>
      <c r="AB1374" s="1329"/>
      <c r="AC1374" s="1329"/>
      <c r="AD1374" s="1329"/>
      <c r="AE1374" s="405">
        <f t="shared" si="20"/>
        <v>0</v>
      </c>
    </row>
    <row r="1375" spans="3:31" ht="18" hidden="1" customHeight="1">
      <c r="C1375" s="1323" t="str">
        <f>T(ESTIMATE!B1451)</f>
        <v>Basement Bid/Allowance</v>
      </c>
      <c r="D1375" s="1323" t="e">
        <f>T(#REF!)</f>
        <v>#REF!</v>
      </c>
      <c r="E1375" s="1323" t="e">
        <f>T(#REF!)</f>
        <v>#REF!</v>
      </c>
      <c r="F1375" s="1323" t="e">
        <f>T(#REF!)</f>
        <v>#REF!</v>
      </c>
      <c r="G1375" s="1323" t="e">
        <f>T(#REF!)</f>
        <v>#REF!</v>
      </c>
      <c r="H1375" s="1323"/>
      <c r="I1375" s="1323"/>
      <c r="J1375" s="1323" t="e">
        <f>T(#REF!)</f>
        <v>#REF!</v>
      </c>
      <c r="K1375" s="1323" t="e">
        <f>T(#REF!)</f>
        <v>#REF!</v>
      </c>
      <c r="L1375" s="1323" t="e">
        <f>T(#REF!)</f>
        <v>#REF!</v>
      </c>
      <c r="M1375" s="1323" t="e">
        <f>T(#REF!)</f>
        <v>#REF!</v>
      </c>
      <c r="N1375" s="1324">
        <f>ESTIMATE!R1451</f>
        <v>0</v>
      </c>
      <c r="O1375" s="1324"/>
      <c r="P1375" s="1324" t="str">
        <f>T(ESTIMATE!U1451)</f>
        <v/>
      </c>
      <c r="Q1375" s="1324"/>
      <c r="R1375" s="1322"/>
      <c r="S1375" s="1322"/>
      <c r="T1375" s="1322"/>
      <c r="U1375" s="1322"/>
      <c r="V1375" s="1322"/>
      <c r="W1375" s="1322"/>
      <c r="X1375" s="1322"/>
      <c r="Y1375" s="1322"/>
      <c r="Z1375" s="1322"/>
      <c r="AA1375" s="1322"/>
      <c r="AB1375" s="1322"/>
      <c r="AC1375" s="1322"/>
      <c r="AD1375" s="1322"/>
      <c r="AE1375" s="405">
        <f t="shared" ref="AE1375:AE1438" si="21">N1375</f>
        <v>0</v>
      </c>
    </row>
    <row r="1376" spans="3:31" ht="18" hidden="1" customHeight="1">
      <c r="C1376" s="1323" t="str">
        <f>T(ESTIMATE!B1452)</f>
        <v/>
      </c>
      <c r="D1376" s="1323" t="e">
        <f>T(#REF!)</f>
        <v>#REF!</v>
      </c>
      <c r="E1376" s="1323" t="e">
        <f>T(#REF!)</f>
        <v>#REF!</v>
      </c>
      <c r="F1376" s="1323" t="e">
        <f>T(#REF!)</f>
        <v>#REF!</v>
      </c>
      <c r="G1376" s="1323" t="e">
        <f>T(#REF!)</f>
        <v>#REF!</v>
      </c>
      <c r="H1376" s="1323"/>
      <c r="I1376" s="1323"/>
      <c r="J1376" s="1323" t="e">
        <f>T(#REF!)</f>
        <v>#REF!</v>
      </c>
      <c r="K1376" s="1323" t="e">
        <f>T(#REF!)</f>
        <v>#REF!</v>
      </c>
      <c r="L1376" s="1323" t="e">
        <f>T(#REF!)</f>
        <v>#REF!</v>
      </c>
      <c r="M1376" s="1323" t="e">
        <f>T(#REF!)</f>
        <v>#REF!</v>
      </c>
      <c r="N1376" s="1324">
        <f>ESTIMATE!R1452</f>
        <v>0</v>
      </c>
      <c r="O1376" s="1324"/>
      <c r="P1376" s="1324" t="str">
        <f>T(ESTIMATE!U1452)</f>
        <v/>
      </c>
      <c r="Q1376" s="1324"/>
      <c r="R1376" s="1322"/>
      <c r="S1376" s="1322"/>
      <c r="T1376" s="1322"/>
      <c r="U1376" s="1322"/>
      <c r="V1376" s="1322"/>
      <c r="W1376" s="1322"/>
      <c r="X1376" s="1322"/>
      <c r="Y1376" s="1322"/>
      <c r="Z1376" s="1322"/>
      <c r="AA1376" s="1322"/>
      <c r="AB1376" s="1322"/>
      <c r="AC1376" s="1322"/>
      <c r="AD1376" s="1322"/>
      <c r="AE1376" s="405">
        <f t="shared" si="21"/>
        <v>0</v>
      </c>
    </row>
    <row r="1377" spans="3:31" ht="18" hidden="1" customHeight="1">
      <c r="C1377" s="1323" t="str">
        <f>T(ESTIMATE!B1453)</f>
        <v>Basement Items</v>
      </c>
      <c r="D1377" s="1323" t="e">
        <f>T(#REF!)</f>
        <v>#REF!</v>
      </c>
      <c r="E1377" s="1323" t="e">
        <f>T(#REF!)</f>
        <v>#REF!</v>
      </c>
      <c r="F1377" s="1323" t="e">
        <f>T(#REF!)</f>
        <v>#REF!</v>
      </c>
      <c r="G1377" s="1323" t="e">
        <f>T(#REF!)</f>
        <v>#REF!</v>
      </c>
      <c r="H1377" s="1323"/>
      <c r="I1377" s="1323"/>
      <c r="J1377" s="1323" t="e">
        <f>T(#REF!)</f>
        <v>#REF!</v>
      </c>
      <c r="K1377" s="1323" t="e">
        <f>T(#REF!)</f>
        <v>#REF!</v>
      </c>
      <c r="L1377" s="1323" t="e">
        <f>T(#REF!)</f>
        <v>#REF!</v>
      </c>
      <c r="M1377" s="1323" t="e">
        <f>T(#REF!)</f>
        <v>#REF!</v>
      </c>
      <c r="N1377" s="1324">
        <f>ESTIMATE!R1453</f>
        <v>0</v>
      </c>
      <c r="O1377" s="1324"/>
      <c r="P1377" s="1324" t="str">
        <f>T(ESTIMATE!U1453)</f>
        <v/>
      </c>
      <c r="Q1377" s="1324"/>
      <c r="R1377" s="1322"/>
      <c r="S1377" s="1322"/>
      <c r="T1377" s="1322"/>
      <c r="U1377" s="1322"/>
      <c r="V1377" s="1322"/>
      <c r="W1377" s="1322"/>
      <c r="X1377" s="1322"/>
      <c r="Y1377" s="1322"/>
      <c r="Z1377" s="1322"/>
      <c r="AA1377" s="1322"/>
      <c r="AB1377" s="1322"/>
      <c r="AC1377" s="1322"/>
      <c r="AD1377" s="1322"/>
      <c r="AE1377" s="405">
        <f t="shared" si="21"/>
        <v>0</v>
      </c>
    </row>
    <row r="1378" spans="3:31" ht="18" hidden="1" customHeight="1">
      <c r="C1378" s="1323" t="str">
        <f>T(ESTIMATE!B1454)</f>
        <v>Finish existing basement (framing/drywall/finishes/fixtures)</v>
      </c>
      <c r="D1378" s="1323" t="e">
        <f>T(#REF!)</f>
        <v>#REF!</v>
      </c>
      <c r="E1378" s="1323" t="e">
        <f>T(#REF!)</f>
        <v>#REF!</v>
      </c>
      <c r="F1378" s="1323" t="e">
        <f>T(#REF!)</f>
        <v>#REF!</v>
      </c>
      <c r="G1378" s="1323" t="e">
        <f>T(#REF!)</f>
        <v>#REF!</v>
      </c>
      <c r="H1378" s="1323"/>
      <c r="I1378" s="1323"/>
      <c r="J1378" s="1323" t="e">
        <f>T(#REF!)</f>
        <v>#REF!</v>
      </c>
      <c r="K1378" s="1323" t="e">
        <f>T(#REF!)</f>
        <v>#REF!</v>
      </c>
      <c r="L1378" s="1323" t="e">
        <f>T(#REF!)</f>
        <v>#REF!</v>
      </c>
      <c r="M1378" s="1323" t="e">
        <f>T(#REF!)</f>
        <v>#REF!</v>
      </c>
      <c r="N1378" s="1324">
        <f>ESTIMATE!R1454</f>
        <v>0</v>
      </c>
      <c r="O1378" s="1324"/>
      <c r="P1378" s="1324" t="str">
        <f>T(ESTIMATE!U1454)</f>
        <v>sf</v>
      </c>
      <c r="Q1378" s="1324"/>
      <c r="R1378" s="1322"/>
      <c r="S1378" s="1322"/>
      <c r="T1378" s="1322"/>
      <c r="U1378" s="1322"/>
      <c r="V1378" s="1322"/>
      <c r="W1378" s="1322"/>
      <c r="X1378" s="1322"/>
      <c r="Y1378" s="1322"/>
      <c r="Z1378" s="1322"/>
      <c r="AA1378" s="1322"/>
      <c r="AB1378" s="1322"/>
      <c r="AC1378" s="1322"/>
      <c r="AD1378" s="1322"/>
      <c r="AE1378" s="405">
        <f t="shared" si="21"/>
        <v>0</v>
      </c>
    </row>
    <row r="1379" spans="3:31" ht="18" hidden="1" customHeight="1">
      <c r="C1379" s="1323" t="str">
        <f>T(ESTIMATE!B1455)</f>
        <v>Install waterproofing/sump pump system</v>
      </c>
      <c r="D1379" s="1323" t="e">
        <f>T(#REF!)</f>
        <v>#REF!</v>
      </c>
      <c r="E1379" s="1323" t="e">
        <f>T(#REF!)</f>
        <v>#REF!</v>
      </c>
      <c r="F1379" s="1323" t="e">
        <f>T(#REF!)</f>
        <v>#REF!</v>
      </c>
      <c r="G1379" s="1323" t="e">
        <f>T(#REF!)</f>
        <v>#REF!</v>
      </c>
      <c r="H1379" s="1323"/>
      <c r="I1379" s="1323"/>
      <c r="J1379" s="1323" t="e">
        <f>T(#REF!)</f>
        <v>#REF!</v>
      </c>
      <c r="K1379" s="1323" t="e">
        <f>T(#REF!)</f>
        <v>#REF!</v>
      </c>
      <c r="L1379" s="1323" t="e">
        <f>T(#REF!)</f>
        <v>#REF!</v>
      </c>
      <c r="M1379" s="1323" t="e">
        <f>T(#REF!)</f>
        <v>#REF!</v>
      </c>
      <c r="N1379" s="1324">
        <f>ESTIMATE!R1455</f>
        <v>0</v>
      </c>
      <c r="O1379" s="1324"/>
      <c r="P1379" s="1324" t="str">
        <f>T(ESTIMATE!U1455)</f>
        <v>lf</v>
      </c>
      <c r="Q1379" s="1324"/>
      <c r="R1379" s="1322"/>
      <c r="S1379" s="1322"/>
      <c r="T1379" s="1322"/>
      <c r="U1379" s="1322"/>
      <c r="V1379" s="1322"/>
      <c r="W1379" s="1322"/>
      <c r="X1379" s="1322"/>
      <c r="Y1379" s="1322"/>
      <c r="Z1379" s="1322"/>
      <c r="AA1379" s="1322"/>
      <c r="AB1379" s="1322"/>
      <c r="AC1379" s="1322"/>
      <c r="AD1379" s="1322"/>
      <c r="AE1379" s="405">
        <f t="shared" si="21"/>
        <v>0</v>
      </c>
    </row>
    <row r="1380" spans="3:31" ht="18" hidden="1" customHeight="1">
      <c r="C1380" s="1323" t="str">
        <f>T(ESTIMATE!B1456)</f>
        <v/>
      </c>
      <c r="D1380" s="1323" t="e">
        <f>T(#REF!)</f>
        <v>#REF!</v>
      </c>
      <c r="E1380" s="1323" t="e">
        <f>T(#REF!)</f>
        <v>#REF!</v>
      </c>
      <c r="F1380" s="1323" t="e">
        <f>T(#REF!)</f>
        <v>#REF!</v>
      </c>
      <c r="G1380" s="1323" t="e">
        <f>T(#REF!)</f>
        <v>#REF!</v>
      </c>
      <c r="H1380" s="1323"/>
      <c r="I1380" s="1323"/>
      <c r="J1380" s="1323" t="e">
        <f>T(#REF!)</f>
        <v>#REF!</v>
      </c>
      <c r="K1380" s="1323" t="e">
        <f>T(#REF!)</f>
        <v>#REF!</v>
      </c>
      <c r="L1380" s="1323" t="e">
        <f>T(#REF!)</f>
        <v>#REF!</v>
      </c>
      <c r="M1380" s="1323" t="e">
        <f>T(#REF!)</f>
        <v>#REF!</v>
      </c>
      <c r="N1380" s="1324">
        <f>ESTIMATE!R1456</f>
        <v>0</v>
      </c>
      <c r="O1380" s="1324"/>
      <c r="P1380" s="1324" t="str">
        <f>T(ESTIMATE!U1456)</f>
        <v/>
      </c>
      <c r="Q1380" s="1324"/>
      <c r="R1380" s="1322"/>
      <c r="S1380" s="1322"/>
      <c r="T1380" s="1322"/>
      <c r="U1380" s="1322"/>
      <c r="V1380" s="1322"/>
      <c r="W1380" s="1322"/>
      <c r="X1380" s="1322"/>
      <c r="Y1380" s="1322"/>
      <c r="Z1380" s="1322"/>
      <c r="AA1380" s="1322"/>
      <c r="AB1380" s="1322"/>
      <c r="AC1380" s="1322"/>
      <c r="AD1380" s="1322"/>
      <c r="AE1380" s="405">
        <f t="shared" si="21"/>
        <v>0</v>
      </c>
    </row>
    <row r="1381" spans="3:31" ht="18" hidden="1" customHeight="1">
      <c r="C1381" s="1323" t="str">
        <f>T(ESTIMATE!B1457)</f>
        <v/>
      </c>
      <c r="D1381" s="1323" t="e">
        <f>T(#REF!)</f>
        <v>#REF!</v>
      </c>
      <c r="E1381" s="1323" t="e">
        <f>T(#REF!)</f>
        <v>#REF!</v>
      </c>
      <c r="F1381" s="1323" t="e">
        <f>T(#REF!)</f>
        <v>#REF!</v>
      </c>
      <c r="G1381" s="1323" t="e">
        <f>T(#REF!)</f>
        <v>#REF!</v>
      </c>
      <c r="H1381" s="1323"/>
      <c r="I1381" s="1323"/>
      <c r="J1381" s="1323" t="e">
        <f>T(#REF!)</f>
        <v>#REF!</v>
      </c>
      <c r="K1381" s="1323" t="e">
        <f>T(#REF!)</f>
        <v>#REF!</v>
      </c>
      <c r="L1381" s="1323" t="e">
        <f>T(#REF!)</f>
        <v>#REF!</v>
      </c>
      <c r="M1381" s="1323" t="e">
        <f>T(#REF!)</f>
        <v>#REF!</v>
      </c>
      <c r="N1381" s="1324">
        <f>ESTIMATE!R1457</f>
        <v>0</v>
      </c>
      <c r="O1381" s="1324"/>
      <c r="P1381" s="1324" t="str">
        <f>T(ESTIMATE!U1457)</f>
        <v/>
      </c>
      <c r="Q1381" s="1324"/>
      <c r="R1381" s="1322"/>
      <c r="S1381" s="1322"/>
      <c r="T1381" s="1322"/>
      <c r="U1381" s="1322"/>
      <c r="V1381" s="1322"/>
      <c r="W1381" s="1322"/>
      <c r="X1381" s="1322"/>
      <c r="Y1381" s="1322"/>
      <c r="Z1381" s="1322"/>
      <c r="AA1381" s="1322"/>
      <c r="AB1381" s="1322"/>
      <c r="AC1381" s="1322"/>
      <c r="AD1381" s="1322"/>
      <c r="AE1381" s="405">
        <f t="shared" si="21"/>
        <v>0</v>
      </c>
    </row>
    <row r="1382" spans="3:31" ht="18" hidden="1" customHeight="1">
      <c r="C1382" s="1323" t="str">
        <f>T(ESTIMATE!B1458)</f>
        <v/>
      </c>
      <c r="D1382" s="1323" t="e">
        <f>T(#REF!)</f>
        <v>#REF!</v>
      </c>
      <c r="E1382" s="1323" t="e">
        <f>T(#REF!)</f>
        <v>#REF!</v>
      </c>
      <c r="F1382" s="1323" t="e">
        <f>T(#REF!)</f>
        <v>#REF!</v>
      </c>
      <c r="G1382" s="1323" t="e">
        <f>T(#REF!)</f>
        <v>#REF!</v>
      </c>
      <c r="H1382" s="1323"/>
      <c r="I1382" s="1323"/>
      <c r="J1382" s="1323" t="e">
        <f>T(#REF!)</f>
        <v>#REF!</v>
      </c>
      <c r="K1382" s="1323" t="e">
        <f>T(#REF!)</f>
        <v>#REF!</v>
      </c>
      <c r="L1382" s="1323" t="e">
        <f>T(#REF!)</f>
        <v>#REF!</v>
      </c>
      <c r="M1382" s="1323" t="e">
        <f>T(#REF!)</f>
        <v>#REF!</v>
      </c>
      <c r="N1382" s="1324">
        <f>ESTIMATE!R1458</f>
        <v>0</v>
      </c>
      <c r="O1382" s="1324"/>
      <c r="P1382" s="1324" t="str">
        <f>T(ESTIMATE!U1458)</f>
        <v/>
      </c>
      <c r="Q1382" s="1324"/>
      <c r="R1382" s="1322"/>
      <c r="S1382" s="1322"/>
      <c r="T1382" s="1322"/>
      <c r="U1382" s="1322"/>
      <c r="V1382" s="1322"/>
      <c r="W1382" s="1322"/>
      <c r="X1382" s="1322"/>
      <c r="Y1382" s="1322"/>
      <c r="Z1382" s="1322"/>
      <c r="AA1382" s="1322"/>
      <c r="AB1382" s="1322"/>
      <c r="AC1382" s="1322"/>
      <c r="AD1382" s="1322"/>
      <c r="AE1382" s="405">
        <f t="shared" si="21"/>
        <v>0</v>
      </c>
    </row>
    <row r="1383" spans="3:31" ht="18" hidden="1" customHeight="1">
      <c r="C1383" s="1323" t="str">
        <f>T(ESTIMATE!B1459)</f>
        <v/>
      </c>
      <c r="D1383" s="1323" t="e">
        <f>T(#REF!)</f>
        <v>#REF!</v>
      </c>
      <c r="E1383" s="1323" t="e">
        <f>T(#REF!)</f>
        <v>#REF!</v>
      </c>
      <c r="F1383" s="1323" t="e">
        <f>T(#REF!)</f>
        <v>#REF!</v>
      </c>
      <c r="G1383" s="1323" t="e">
        <f>T(#REF!)</f>
        <v>#REF!</v>
      </c>
      <c r="H1383" s="1323"/>
      <c r="I1383" s="1323"/>
      <c r="J1383" s="1323" t="e">
        <f>T(#REF!)</f>
        <v>#REF!</v>
      </c>
      <c r="K1383" s="1323" t="e">
        <f>T(#REF!)</f>
        <v>#REF!</v>
      </c>
      <c r="L1383" s="1323" t="e">
        <f>T(#REF!)</f>
        <v>#REF!</v>
      </c>
      <c r="M1383" s="1323" t="e">
        <f>T(#REF!)</f>
        <v>#REF!</v>
      </c>
      <c r="N1383" s="1324">
        <f>ESTIMATE!R1459</f>
        <v>0</v>
      </c>
      <c r="O1383" s="1324"/>
      <c r="P1383" s="1324" t="str">
        <f>T(ESTIMATE!U1459)</f>
        <v/>
      </c>
      <c r="Q1383" s="1324"/>
      <c r="R1383" s="1322"/>
      <c r="S1383" s="1322"/>
      <c r="T1383" s="1322"/>
      <c r="U1383" s="1322"/>
      <c r="V1383" s="1322"/>
      <c r="W1383" s="1322"/>
      <c r="X1383" s="1322"/>
      <c r="Y1383" s="1322"/>
      <c r="Z1383" s="1322"/>
      <c r="AA1383" s="1322"/>
      <c r="AB1383" s="1322"/>
      <c r="AC1383" s="1322"/>
      <c r="AD1383" s="1322"/>
      <c r="AE1383" s="405">
        <f t="shared" si="21"/>
        <v>0</v>
      </c>
    </row>
    <row r="1384" spans="3:31" ht="18" hidden="1" customHeight="1">
      <c r="C1384" s="1323" t="str">
        <f>T(ESTIMATE!B1460)</f>
        <v/>
      </c>
      <c r="D1384" s="1323" t="e">
        <f>T(#REF!)</f>
        <v>#REF!</v>
      </c>
      <c r="E1384" s="1323" t="e">
        <f>T(#REF!)</f>
        <v>#REF!</v>
      </c>
      <c r="F1384" s="1323" t="e">
        <f>T(#REF!)</f>
        <v>#REF!</v>
      </c>
      <c r="G1384" s="1323" t="e">
        <f>T(#REF!)</f>
        <v>#REF!</v>
      </c>
      <c r="H1384" s="1323"/>
      <c r="I1384" s="1323"/>
      <c r="J1384" s="1323" t="e">
        <f>T(#REF!)</f>
        <v>#REF!</v>
      </c>
      <c r="K1384" s="1323" t="e">
        <f>T(#REF!)</f>
        <v>#REF!</v>
      </c>
      <c r="L1384" s="1323" t="e">
        <f>T(#REF!)</f>
        <v>#REF!</v>
      </c>
      <c r="M1384" s="1323" t="e">
        <f>T(#REF!)</f>
        <v>#REF!</v>
      </c>
      <c r="N1384" s="1324">
        <f>ESTIMATE!R1460</f>
        <v>0</v>
      </c>
      <c r="O1384" s="1324"/>
      <c r="P1384" s="1324" t="str">
        <f>T(ESTIMATE!U1460)</f>
        <v/>
      </c>
      <c r="Q1384" s="1324"/>
      <c r="R1384" s="1322"/>
      <c r="S1384" s="1322"/>
      <c r="T1384" s="1322"/>
      <c r="U1384" s="1322"/>
      <c r="V1384" s="1322"/>
      <c r="W1384" s="1322"/>
      <c r="X1384" s="1322"/>
      <c r="Y1384" s="1322"/>
      <c r="Z1384" s="1322"/>
      <c r="AA1384" s="1322"/>
      <c r="AB1384" s="1322"/>
      <c r="AC1384" s="1322"/>
      <c r="AD1384" s="1322"/>
      <c r="AE1384" s="405">
        <f t="shared" si="21"/>
        <v>0</v>
      </c>
    </row>
    <row r="1385" spans="3:31" ht="18" hidden="1" customHeight="1">
      <c r="C1385" s="1323" t="str">
        <f>T(ESTIMATE!B1461)</f>
        <v/>
      </c>
      <c r="D1385" s="1323" t="e">
        <f>T(#REF!)</f>
        <v>#REF!</v>
      </c>
      <c r="E1385" s="1323" t="e">
        <f>T(#REF!)</f>
        <v>#REF!</v>
      </c>
      <c r="F1385" s="1323" t="e">
        <f>T(#REF!)</f>
        <v>#REF!</v>
      </c>
      <c r="G1385" s="1323" t="e">
        <f>T(#REF!)</f>
        <v>#REF!</v>
      </c>
      <c r="H1385" s="1323"/>
      <c r="I1385" s="1323"/>
      <c r="J1385" s="1323" t="e">
        <f>T(#REF!)</f>
        <v>#REF!</v>
      </c>
      <c r="K1385" s="1323" t="e">
        <f>T(#REF!)</f>
        <v>#REF!</v>
      </c>
      <c r="L1385" s="1323" t="e">
        <f>T(#REF!)</f>
        <v>#REF!</v>
      </c>
      <c r="M1385" s="1323" t="e">
        <f>T(#REF!)</f>
        <v>#REF!</v>
      </c>
      <c r="N1385" s="1324">
        <f>ESTIMATE!R1461</f>
        <v>0</v>
      </c>
      <c r="O1385" s="1324"/>
      <c r="P1385" s="1324" t="str">
        <f>T(ESTIMATE!U1461)</f>
        <v/>
      </c>
      <c r="Q1385" s="1324"/>
      <c r="R1385" s="1322"/>
      <c r="S1385" s="1322"/>
      <c r="T1385" s="1322"/>
      <c r="U1385" s="1322"/>
      <c r="V1385" s="1322"/>
      <c r="W1385" s="1322"/>
      <c r="X1385" s="1322"/>
      <c r="Y1385" s="1322"/>
      <c r="Z1385" s="1322"/>
      <c r="AA1385" s="1322"/>
      <c r="AB1385" s="1322"/>
      <c r="AC1385" s="1322"/>
      <c r="AD1385" s="1322"/>
      <c r="AE1385" s="405">
        <f t="shared" si="21"/>
        <v>0</v>
      </c>
    </row>
    <row r="1386" spans="3:31" ht="18" hidden="1" customHeight="1">
      <c r="C1386" s="1323" t="str">
        <f>T(ESTIMATE!B1462)</f>
        <v/>
      </c>
      <c r="D1386" s="1323" t="e">
        <f>T(#REF!)</f>
        <v>#REF!</v>
      </c>
      <c r="E1386" s="1323" t="e">
        <f>T(#REF!)</f>
        <v>#REF!</v>
      </c>
      <c r="F1386" s="1323" t="e">
        <f>T(#REF!)</f>
        <v>#REF!</v>
      </c>
      <c r="G1386" s="1323" t="e">
        <f>T(#REF!)</f>
        <v>#REF!</v>
      </c>
      <c r="H1386" s="1323"/>
      <c r="I1386" s="1323"/>
      <c r="J1386" s="1323" t="e">
        <f>T(#REF!)</f>
        <v>#REF!</v>
      </c>
      <c r="K1386" s="1323" t="e">
        <f>T(#REF!)</f>
        <v>#REF!</v>
      </c>
      <c r="L1386" s="1323" t="e">
        <f>T(#REF!)</f>
        <v>#REF!</v>
      </c>
      <c r="M1386" s="1323" t="e">
        <f>T(#REF!)</f>
        <v>#REF!</v>
      </c>
      <c r="N1386" s="1324">
        <f>ESTIMATE!R1462</f>
        <v>0</v>
      </c>
      <c r="O1386" s="1324"/>
      <c r="P1386" s="1324" t="str">
        <f>T(ESTIMATE!U1462)</f>
        <v/>
      </c>
      <c r="Q1386" s="1324"/>
      <c r="R1386" s="1322"/>
      <c r="S1386" s="1322"/>
      <c r="T1386" s="1322"/>
      <c r="U1386" s="1322"/>
      <c r="V1386" s="1322"/>
      <c r="W1386" s="1322"/>
      <c r="X1386" s="1322"/>
      <c r="Y1386" s="1322"/>
      <c r="Z1386" s="1322"/>
      <c r="AA1386" s="1322"/>
      <c r="AB1386" s="1322"/>
      <c r="AC1386" s="1322"/>
      <c r="AD1386" s="1322"/>
      <c r="AE1386" s="405">
        <f t="shared" si="21"/>
        <v>0</v>
      </c>
    </row>
    <row r="1387" spans="3:31" ht="18" hidden="1" customHeight="1">
      <c r="C1387" s="1323" t="str">
        <f>T(ESTIMATE!B1463)</f>
        <v/>
      </c>
      <c r="D1387" s="1323" t="e">
        <f>T(#REF!)</f>
        <v>#REF!</v>
      </c>
      <c r="E1387" s="1323" t="e">
        <f>T(#REF!)</f>
        <v>#REF!</v>
      </c>
      <c r="F1387" s="1323" t="e">
        <f>T(#REF!)</f>
        <v>#REF!</v>
      </c>
      <c r="G1387" s="1323" t="e">
        <f>T(#REF!)</f>
        <v>#REF!</v>
      </c>
      <c r="H1387" s="1323"/>
      <c r="I1387" s="1323"/>
      <c r="J1387" s="1323" t="e">
        <f>T(#REF!)</f>
        <v>#REF!</v>
      </c>
      <c r="K1387" s="1323" t="e">
        <f>T(#REF!)</f>
        <v>#REF!</v>
      </c>
      <c r="L1387" s="1323" t="e">
        <f>T(#REF!)</f>
        <v>#REF!</v>
      </c>
      <c r="M1387" s="1323" t="e">
        <f>T(#REF!)</f>
        <v>#REF!</v>
      </c>
      <c r="N1387" s="1324">
        <f>ESTIMATE!R1463</f>
        <v>0</v>
      </c>
      <c r="O1387" s="1324"/>
      <c r="P1387" s="1324" t="str">
        <f>T(ESTIMATE!U1463)</f>
        <v/>
      </c>
      <c r="Q1387" s="1324"/>
      <c r="R1387" s="1322"/>
      <c r="S1387" s="1322"/>
      <c r="T1387" s="1322"/>
      <c r="U1387" s="1322"/>
      <c r="V1387" s="1322"/>
      <c r="W1387" s="1322"/>
      <c r="X1387" s="1322"/>
      <c r="Y1387" s="1322"/>
      <c r="Z1387" s="1322"/>
      <c r="AA1387" s="1322"/>
      <c r="AB1387" s="1322"/>
      <c r="AC1387" s="1322"/>
      <c r="AD1387" s="1322"/>
      <c r="AE1387" s="405">
        <f t="shared" si="21"/>
        <v>0</v>
      </c>
    </row>
    <row r="1388" spans="3:31" ht="18" hidden="1" customHeight="1">
      <c r="C1388" s="1323" t="str">
        <f>T(ESTIMATE!B1464)</f>
        <v/>
      </c>
      <c r="D1388" s="1323" t="e">
        <f>T(#REF!)</f>
        <v>#REF!</v>
      </c>
      <c r="E1388" s="1323" t="e">
        <f>T(#REF!)</f>
        <v>#REF!</v>
      </c>
      <c r="F1388" s="1323" t="e">
        <f>T(#REF!)</f>
        <v>#REF!</v>
      </c>
      <c r="G1388" s="1323" t="e">
        <f>T(#REF!)</f>
        <v>#REF!</v>
      </c>
      <c r="H1388" s="1323"/>
      <c r="I1388" s="1323"/>
      <c r="J1388" s="1323" t="e">
        <f>T(#REF!)</f>
        <v>#REF!</v>
      </c>
      <c r="K1388" s="1323" t="e">
        <f>T(#REF!)</f>
        <v>#REF!</v>
      </c>
      <c r="L1388" s="1323" t="e">
        <f>T(#REF!)</f>
        <v>#REF!</v>
      </c>
      <c r="M1388" s="1323" t="e">
        <f>T(#REF!)</f>
        <v>#REF!</v>
      </c>
      <c r="N1388" s="1324">
        <f>ESTIMATE!R1464</f>
        <v>0</v>
      </c>
      <c r="O1388" s="1324"/>
      <c r="P1388" s="1324" t="str">
        <f>T(ESTIMATE!U1464)</f>
        <v/>
      </c>
      <c r="Q1388" s="1324"/>
      <c r="R1388" s="1322"/>
      <c r="S1388" s="1322"/>
      <c r="T1388" s="1322"/>
      <c r="U1388" s="1322"/>
      <c r="V1388" s="1322"/>
      <c r="W1388" s="1322"/>
      <c r="X1388" s="1322"/>
      <c r="Y1388" s="1322"/>
      <c r="Z1388" s="1322"/>
      <c r="AA1388" s="1322"/>
      <c r="AB1388" s="1322"/>
      <c r="AC1388" s="1322"/>
      <c r="AD1388" s="1322"/>
      <c r="AE1388" s="405">
        <f t="shared" si="21"/>
        <v>0</v>
      </c>
    </row>
    <row r="1389" spans="3:31" ht="18" hidden="1" customHeight="1">
      <c r="C1389" s="1323" t="str">
        <f>T(ESTIMATE!B1465)</f>
        <v/>
      </c>
      <c r="D1389" s="1323" t="e">
        <f>T(#REF!)</f>
        <v>#REF!</v>
      </c>
      <c r="E1389" s="1323" t="e">
        <f>T(#REF!)</f>
        <v>#REF!</v>
      </c>
      <c r="F1389" s="1323" t="e">
        <f>T(#REF!)</f>
        <v>#REF!</v>
      </c>
      <c r="G1389" s="1323" t="e">
        <f>T(#REF!)</f>
        <v>#REF!</v>
      </c>
      <c r="H1389" s="1323"/>
      <c r="I1389" s="1323"/>
      <c r="J1389" s="1323" t="e">
        <f>T(#REF!)</f>
        <v>#REF!</v>
      </c>
      <c r="K1389" s="1323" t="e">
        <f>T(#REF!)</f>
        <v>#REF!</v>
      </c>
      <c r="L1389" s="1323" t="e">
        <f>T(#REF!)</f>
        <v>#REF!</v>
      </c>
      <c r="M1389" s="1323" t="e">
        <f>T(#REF!)</f>
        <v>#REF!</v>
      </c>
      <c r="N1389" s="1324">
        <f>ESTIMATE!R1465</f>
        <v>0</v>
      </c>
      <c r="O1389" s="1324"/>
      <c r="P1389" s="1324" t="str">
        <f>T(ESTIMATE!U1465)</f>
        <v/>
      </c>
      <c r="Q1389" s="1324"/>
      <c r="R1389" s="1322"/>
      <c r="S1389" s="1322"/>
      <c r="T1389" s="1322"/>
      <c r="U1389" s="1322"/>
      <c r="V1389" s="1322"/>
      <c r="W1389" s="1322"/>
      <c r="X1389" s="1322"/>
      <c r="Y1389" s="1322"/>
      <c r="Z1389" s="1322"/>
      <c r="AA1389" s="1322"/>
      <c r="AB1389" s="1322"/>
      <c r="AC1389" s="1322"/>
      <c r="AD1389" s="1322"/>
      <c r="AE1389" s="405">
        <f t="shared" si="21"/>
        <v>0</v>
      </c>
    </row>
    <row r="1390" spans="3:31" ht="18" hidden="1" customHeight="1">
      <c r="C1390" s="1323" t="str">
        <f>T(ESTIMATE!B1466)</f>
        <v/>
      </c>
      <c r="D1390" s="1323" t="e">
        <f>T(#REF!)</f>
        <v>#REF!</v>
      </c>
      <c r="E1390" s="1323" t="e">
        <f>T(#REF!)</f>
        <v>#REF!</v>
      </c>
      <c r="F1390" s="1323" t="e">
        <f>T(#REF!)</f>
        <v>#REF!</v>
      </c>
      <c r="G1390" s="1323" t="e">
        <f>T(#REF!)</f>
        <v>#REF!</v>
      </c>
      <c r="H1390" s="1323"/>
      <c r="I1390" s="1323"/>
      <c r="J1390" s="1323" t="e">
        <f>T(#REF!)</f>
        <v>#REF!</v>
      </c>
      <c r="K1390" s="1323" t="e">
        <f>T(#REF!)</f>
        <v>#REF!</v>
      </c>
      <c r="L1390" s="1323" t="e">
        <f>T(#REF!)</f>
        <v>#REF!</v>
      </c>
      <c r="M1390" s="1323" t="e">
        <f>T(#REF!)</f>
        <v>#REF!</v>
      </c>
      <c r="N1390" s="1324">
        <f>ESTIMATE!R1466</f>
        <v>0</v>
      </c>
      <c r="O1390" s="1324"/>
      <c r="P1390" s="1324" t="str">
        <f>T(ESTIMATE!U1466)</f>
        <v/>
      </c>
      <c r="Q1390" s="1324"/>
      <c r="R1390" s="1322"/>
      <c r="S1390" s="1322"/>
      <c r="T1390" s="1322"/>
      <c r="U1390" s="1322"/>
      <c r="V1390" s="1322"/>
      <c r="W1390" s="1322"/>
      <c r="X1390" s="1322"/>
      <c r="Y1390" s="1322"/>
      <c r="Z1390" s="1322"/>
      <c r="AA1390" s="1322"/>
      <c r="AB1390" s="1322"/>
      <c r="AC1390" s="1322"/>
      <c r="AD1390" s="1322"/>
      <c r="AE1390" s="405">
        <f t="shared" si="21"/>
        <v>0</v>
      </c>
    </row>
    <row r="1391" spans="3:31" ht="18" hidden="1" customHeight="1">
      <c r="C1391" s="1323" t="str">
        <f>T(ESTIMATE!B1467)</f>
        <v/>
      </c>
      <c r="D1391" s="1323" t="e">
        <f>T(#REF!)</f>
        <v>#REF!</v>
      </c>
      <c r="E1391" s="1323" t="e">
        <f>T(#REF!)</f>
        <v>#REF!</v>
      </c>
      <c r="F1391" s="1323" t="e">
        <f>T(#REF!)</f>
        <v>#REF!</v>
      </c>
      <c r="G1391" s="1323" t="e">
        <f>T(#REF!)</f>
        <v>#REF!</v>
      </c>
      <c r="H1391" s="1323"/>
      <c r="I1391" s="1323"/>
      <c r="J1391" s="1323" t="e">
        <f>T(#REF!)</f>
        <v>#REF!</v>
      </c>
      <c r="K1391" s="1323" t="e">
        <f>T(#REF!)</f>
        <v>#REF!</v>
      </c>
      <c r="L1391" s="1323" t="e">
        <f>T(#REF!)</f>
        <v>#REF!</v>
      </c>
      <c r="M1391" s="1323" t="e">
        <f>T(#REF!)</f>
        <v>#REF!</v>
      </c>
      <c r="N1391" s="1324">
        <f>ESTIMATE!R1467</f>
        <v>0</v>
      </c>
      <c r="O1391" s="1324"/>
      <c r="P1391" s="1324" t="str">
        <f>T(ESTIMATE!U1467)</f>
        <v/>
      </c>
      <c r="Q1391" s="1324"/>
      <c r="R1391" s="1322"/>
      <c r="S1391" s="1322"/>
      <c r="T1391" s="1322"/>
      <c r="U1391" s="1322"/>
      <c r="V1391" s="1322"/>
      <c r="W1391" s="1322"/>
      <c r="X1391" s="1322"/>
      <c r="Y1391" s="1322"/>
      <c r="Z1391" s="1322"/>
      <c r="AA1391" s="1322"/>
      <c r="AB1391" s="1322"/>
      <c r="AC1391" s="1322"/>
      <c r="AD1391" s="1322"/>
      <c r="AE1391" s="405">
        <f t="shared" si="21"/>
        <v>0</v>
      </c>
    </row>
    <row r="1392" spans="3:31" ht="18" hidden="1" customHeight="1">
      <c r="C1392" s="1323" t="str">
        <f>T(ESTIMATE!B1468)</f>
        <v/>
      </c>
      <c r="D1392" s="1323" t="e">
        <f>T(#REF!)</f>
        <v>#REF!</v>
      </c>
      <c r="E1392" s="1323" t="e">
        <f>T(#REF!)</f>
        <v>#REF!</v>
      </c>
      <c r="F1392" s="1323" t="e">
        <f>T(#REF!)</f>
        <v>#REF!</v>
      </c>
      <c r="G1392" s="1323" t="e">
        <f>T(#REF!)</f>
        <v>#REF!</v>
      </c>
      <c r="H1392" s="1323"/>
      <c r="I1392" s="1323"/>
      <c r="J1392" s="1323" t="e">
        <f>T(#REF!)</f>
        <v>#REF!</v>
      </c>
      <c r="K1392" s="1323" t="e">
        <f>T(#REF!)</f>
        <v>#REF!</v>
      </c>
      <c r="L1392" s="1323" t="e">
        <f>T(#REF!)</f>
        <v>#REF!</v>
      </c>
      <c r="M1392" s="1323" t="e">
        <f>T(#REF!)</f>
        <v>#REF!</v>
      </c>
      <c r="N1392" s="1324">
        <f>ESTIMATE!R1468</f>
        <v>0</v>
      </c>
      <c r="O1392" s="1324"/>
      <c r="P1392" s="1324" t="str">
        <f>T(ESTIMATE!U1468)</f>
        <v/>
      </c>
      <c r="Q1392" s="1324"/>
      <c r="R1392" s="1322"/>
      <c r="S1392" s="1322"/>
      <c r="T1392" s="1322"/>
      <c r="U1392" s="1322"/>
      <c r="V1392" s="1322"/>
      <c r="W1392" s="1322"/>
      <c r="X1392" s="1322"/>
      <c r="Y1392" s="1322"/>
      <c r="Z1392" s="1322"/>
      <c r="AA1392" s="1322"/>
      <c r="AB1392" s="1322"/>
      <c r="AC1392" s="1322"/>
      <c r="AD1392" s="1322"/>
      <c r="AE1392" s="405">
        <f t="shared" si="21"/>
        <v>0</v>
      </c>
    </row>
    <row r="1393" spans="3:31" ht="18" hidden="1" customHeight="1">
      <c r="C1393" s="1323" t="str">
        <f>T(ESTIMATE!B1469)</f>
        <v/>
      </c>
      <c r="D1393" s="1323" t="e">
        <f>T(#REF!)</f>
        <v>#REF!</v>
      </c>
      <c r="E1393" s="1323" t="e">
        <f>T(#REF!)</f>
        <v>#REF!</v>
      </c>
      <c r="F1393" s="1323" t="e">
        <f>T(#REF!)</f>
        <v>#REF!</v>
      </c>
      <c r="G1393" s="1323" t="e">
        <f>T(#REF!)</f>
        <v>#REF!</v>
      </c>
      <c r="H1393" s="1323"/>
      <c r="I1393" s="1323"/>
      <c r="J1393" s="1323" t="e">
        <f>T(#REF!)</f>
        <v>#REF!</v>
      </c>
      <c r="K1393" s="1323" t="e">
        <f>T(#REF!)</f>
        <v>#REF!</v>
      </c>
      <c r="L1393" s="1323" t="e">
        <f>T(#REF!)</f>
        <v>#REF!</v>
      </c>
      <c r="M1393" s="1323" t="e">
        <f>T(#REF!)</f>
        <v>#REF!</v>
      </c>
      <c r="N1393" s="1324">
        <f>ESTIMATE!R1469</f>
        <v>0</v>
      </c>
      <c r="O1393" s="1324"/>
      <c r="P1393" s="1324" t="str">
        <f>T(ESTIMATE!U1469)</f>
        <v/>
      </c>
      <c r="Q1393" s="1324"/>
      <c r="R1393" s="1322"/>
      <c r="S1393" s="1322"/>
      <c r="T1393" s="1322"/>
      <c r="U1393" s="1322"/>
      <c r="V1393" s="1322"/>
      <c r="W1393" s="1322"/>
      <c r="X1393" s="1322"/>
      <c r="Y1393" s="1322"/>
      <c r="Z1393" s="1322"/>
      <c r="AA1393" s="1322"/>
      <c r="AB1393" s="1322"/>
      <c r="AC1393" s="1322"/>
      <c r="AD1393" s="1322"/>
      <c r="AE1393" s="405">
        <f t="shared" si="21"/>
        <v>0</v>
      </c>
    </row>
    <row r="1394" spans="3:31" ht="18" hidden="1" customHeight="1">
      <c r="C1394" s="1323" t="str">
        <f>T(ESTIMATE!B1470)</f>
        <v/>
      </c>
      <c r="D1394" s="1323" t="e">
        <f>T(#REF!)</f>
        <v>#REF!</v>
      </c>
      <c r="E1394" s="1323" t="e">
        <f>T(#REF!)</f>
        <v>#REF!</v>
      </c>
      <c r="F1394" s="1323" t="e">
        <f>T(#REF!)</f>
        <v>#REF!</v>
      </c>
      <c r="G1394" s="1323" t="e">
        <f>T(#REF!)</f>
        <v>#REF!</v>
      </c>
      <c r="H1394" s="1323"/>
      <c r="I1394" s="1323"/>
      <c r="J1394" s="1323" t="e">
        <f>T(#REF!)</f>
        <v>#REF!</v>
      </c>
      <c r="K1394" s="1323" t="e">
        <f>T(#REF!)</f>
        <v>#REF!</v>
      </c>
      <c r="L1394" s="1323" t="e">
        <f>T(#REF!)</f>
        <v>#REF!</v>
      </c>
      <c r="M1394" s="1323" t="e">
        <f>T(#REF!)</f>
        <v>#REF!</v>
      </c>
      <c r="N1394" s="1324">
        <f>ESTIMATE!R1470</f>
        <v>0</v>
      </c>
      <c r="O1394" s="1324"/>
      <c r="P1394" s="1324" t="str">
        <f>T(ESTIMATE!U1470)</f>
        <v/>
      </c>
      <c r="Q1394" s="1324"/>
      <c r="R1394" s="1322"/>
      <c r="S1394" s="1322"/>
      <c r="T1394" s="1322"/>
      <c r="U1394" s="1322"/>
      <c r="V1394" s="1322"/>
      <c r="W1394" s="1322"/>
      <c r="X1394" s="1322"/>
      <c r="Y1394" s="1322"/>
      <c r="Z1394" s="1322"/>
      <c r="AA1394" s="1322"/>
      <c r="AB1394" s="1322"/>
      <c r="AC1394" s="1322"/>
      <c r="AD1394" s="1322"/>
      <c r="AE1394" s="405">
        <f t="shared" si="21"/>
        <v>0</v>
      </c>
    </row>
    <row r="1395" spans="3:31" ht="18" hidden="1" customHeight="1">
      <c r="C1395" s="1323" t="str">
        <f>T(ESTIMATE!B1471)</f>
        <v/>
      </c>
      <c r="D1395" s="1323" t="e">
        <f>T(#REF!)</f>
        <v>#REF!</v>
      </c>
      <c r="E1395" s="1323" t="e">
        <f>T(#REF!)</f>
        <v>#REF!</v>
      </c>
      <c r="F1395" s="1323" t="e">
        <f>T(#REF!)</f>
        <v>#REF!</v>
      </c>
      <c r="G1395" s="1323" t="e">
        <f>T(#REF!)</f>
        <v>#REF!</v>
      </c>
      <c r="H1395" s="1323"/>
      <c r="I1395" s="1323"/>
      <c r="J1395" s="1323" t="e">
        <f>T(#REF!)</f>
        <v>#REF!</v>
      </c>
      <c r="K1395" s="1323" t="e">
        <f>T(#REF!)</f>
        <v>#REF!</v>
      </c>
      <c r="L1395" s="1323" t="e">
        <f>T(#REF!)</f>
        <v>#REF!</v>
      </c>
      <c r="M1395" s="1323" t="e">
        <f>T(#REF!)</f>
        <v>#REF!</v>
      </c>
      <c r="N1395" s="1324">
        <f>ESTIMATE!R1471</f>
        <v>0</v>
      </c>
      <c r="O1395" s="1324"/>
      <c r="P1395" s="1324" t="str">
        <f>T(ESTIMATE!U1471)</f>
        <v/>
      </c>
      <c r="Q1395" s="1324"/>
      <c r="R1395" s="1322"/>
      <c r="S1395" s="1322"/>
      <c r="T1395" s="1322"/>
      <c r="U1395" s="1322"/>
      <c r="V1395" s="1322"/>
      <c r="W1395" s="1322"/>
      <c r="X1395" s="1322"/>
      <c r="Y1395" s="1322"/>
      <c r="Z1395" s="1322"/>
      <c r="AA1395" s="1322"/>
      <c r="AB1395" s="1322"/>
      <c r="AC1395" s="1322"/>
      <c r="AD1395" s="1322"/>
      <c r="AE1395" s="405">
        <f t="shared" si="21"/>
        <v>0</v>
      </c>
    </row>
    <row r="1396" spans="3:31" ht="18" hidden="1" customHeight="1">
      <c r="C1396" s="1323" t="str">
        <f>T(ESTIMATE!B1472)</f>
        <v/>
      </c>
      <c r="D1396" s="1323" t="e">
        <f>T(#REF!)</f>
        <v>#REF!</v>
      </c>
      <c r="E1396" s="1323" t="e">
        <f>T(#REF!)</f>
        <v>#REF!</v>
      </c>
      <c r="F1396" s="1323" t="e">
        <f>T(#REF!)</f>
        <v>#REF!</v>
      </c>
      <c r="G1396" s="1323" t="e">
        <f>T(#REF!)</f>
        <v>#REF!</v>
      </c>
      <c r="H1396" s="1323"/>
      <c r="I1396" s="1323"/>
      <c r="J1396" s="1323" t="e">
        <f>T(#REF!)</f>
        <v>#REF!</v>
      </c>
      <c r="K1396" s="1323" t="e">
        <f>T(#REF!)</f>
        <v>#REF!</v>
      </c>
      <c r="L1396" s="1323" t="e">
        <f>T(#REF!)</f>
        <v>#REF!</v>
      </c>
      <c r="M1396" s="1323" t="e">
        <f>T(#REF!)</f>
        <v>#REF!</v>
      </c>
      <c r="N1396" s="1324">
        <f>ESTIMATE!R1472</f>
        <v>0</v>
      </c>
      <c r="O1396" s="1324"/>
      <c r="P1396" s="1324" t="str">
        <f>T(ESTIMATE!U1472)</f>
        <v/>
      </c>
      <c r="Q1396" s="1324"/>
      <c r="R1396" s="1322"/>
      <c r="S1396" s="1322"/>
      <c r="T1396" s="1322"/>
      <c r="U1396" s="1322"/>
      <c r="V1396" s="1322"/>
      <c r="W1396" s="1322"/>
      <c r="X1396" s="1322"/>
      <c r="Y1396" s="1322"/>
      <c r="Z1396" s="1322"/>
      <c r="AA1396" s="1322"/>
      <c r="AB1396" s="1322"/>
      <c r="AC1396" s="1322"/>
      <c r="AD1396" s="1322"/>
      <c r="AE1396" s="405">
        <f t="shared" si="21"/>
        <v>0</v>
      </c>
    </row>
    <row r="1397" spans="3:31" ht="18" hidden="1" customHeight="1">
      <c r="C1397" s="1323" t="str">
        <f>T(ESTIMATE!B1473)</f>
        <v/>
      </c>
      <c r="D1397" s="1323" t="e">
        <f>T(#REF!)</f>
        <v>#REF!</v>
      </c>
      <c r="E1397" s="1323" t="e">
        <f>T(#REF!)</f>
        <v>#REF!</v>
      </c>
      <c r="F1397" s="1323" t="e">
        <f>T(#REF!)</f>
        <v>#REF!</v>
      </c>
      <c r="G1397" s="1323" t="e">
        <f>T(#REF!)</f>
        <v>#REF!</v>
      </c>
      <c r="H1397" s="1323"/>
      <c r="I1397" s="1323"/>
      <c r="J1397" s="1323" t="e">
        <f>T(#REF!)</f>
        <v>#REF!</v>
      </c>
      <c r="K1397" s="1323" t="e">
        <f>T(#REF!)</f>
        <v>#REF!</v>
      </c>
      <c r="L1397" s="1323" t="e">
        <f>T(#REF!)</f>
        <v>#REF!</v>
      </c>
      <c r="M1397" s="1323" t="e">
        <f>T(#REF!)</f>
        <v>#REF!</v>
      </c>
      <c r="N1397" s="1324">
        <f>ESTIMATE!R1473</f>
        <v>0</v>
      </c>
      <c r="O1397" s="1324"/>
      <c r="P1397" s="1324" t="str">
        <f>T(ESTIMATE!U1473)</f>
        <v/>
      </c>
      <c r="Q1397" s="1324"/>
      <c r="R1397" s="1322"/>
      <c r="S1397" s="1322"/>
      <c r="T1397" s="1322"/>
      <c r="U1397" s="1322"/>
      <c r="V1397" s="1322"/>
      <c r="W1397" s="1322"/>
      <c r="X1397" s="1322"/>
      <c r="Y1397" s="1322"/>
      <c r="Z1397" s="1322"/>
      <c r="AA1397" s="1322"/>
      <c r="AB1397" s="1322"/>
      <c r="AC1397" s="1322"/>
      <c r="AD1397" s="1322"/>
      <c r="AE1397" s="405">
        <f t="shared" si="21"/>
        <v>0</v>
      </c>
    </row>
    <row r="1398" spans="3:31" ht="18" hidden="1" customHeight="1">
      <c r="C1398" s="1323" t="str">
        <f>T(ESTIMATE!B1474)</f>
        <v/>
      </c>
      <c r="D1398" s="1323" t="e">
        <f>T(#REF!)</f>
        <v>#REF!</v>
      </c>
      <c r="E1398" s="1323" t="e">
        <f>T(#REF!)</f>
        <v>#REF!</v>
      </c>
      <c r="F1398" s="1323" t="e">
        <f>T(#REF!)</f>
        <v>#REF!</v>
      </c>
      <c r="G1398" s="1323" t="e">
        <f>T(#REF!)</f>
        <v>#REF!</v>
      </c>
      <c r="H1398" s="1323"/>
      <c r="I1398" s="1323"/>
      <c r="J1398" s="1323" t="e">
        <f>T(#REF!)</f>
        <v>#REF!</v>
      </c>
      <c r="K1398" s="1323" t="e">
        <f>T(#REF!)</f>
        <v>#REF!</v>
      </c>
      <c r="L1398" s="1323" t="e">
        <f>T(#REF!)</f>
        <v>#REF!</v>
      </c>
      <c r="M1398" s="1323" t="e">
        <f>T(#REF!)</f>
        <v>#REF!</v>
      </c>
      <c r="N1398" s="1324">
        <f>ESTIMATE!R1474</f>
        <v>0</v>
      </c>
      <c r="O1398" s="1324"/>
      <c r="P1398" s="1324" t="str">
        <f>T(ESTIMATE!U1474)</f>
        <v/>
      </c>
      <c r="Q1398" s="1324"/>
      <c r="R1398" s="1322"/>
      <c r="S1398" s="1322"/>
      <c r="T1398" s="1322"/>
      <c r="U1398" s="1322"/>
      <c r="V1398" s="1322"/>
      <c r="W1398" s="1322"/>
      <c r="X1398" s="1322"/>
      <c r="Y1398" s="1322"/>
      <c r="Z1398" s="1322"/>
      <c r="AA1398" s="1322"/>
      <c r="AB1398" s="1322"/>
      <c r="AC1398" s="1322"/>
      <c r="AD1398" s="1322"/>
      <c r="AE1398" s="405">
        <f t="shared" si="21"/>
        <v>0</v>
      </c>
    </row>
    <row r="1399" spans="3:31" ht="18" hidden="1" customHeight="1">
      <c r="C1399" s="1323" t="str">
        <f>T(ESTIMATE!B1475)</f>
        <v/>
      </c>
      <c r="D1399" s="1323" t="e">
        <f>T(#REF!)</f>
        <v>#REF!</v>
      </c>
      <c r="E1399" s="1323" t="e">
        <f>T(#REF!)</f>
        <v>#REF!</v>
      </c>
      <c r="F1399" s="1323" t="e">
        <f>T(#REF!)</f>
        <v>#REF!</v>
      </c>
      <c r="G1399" s="1323" t="e">
        <f>T(#REF!)</f>
        <v>#REF!</v>
      </c>
      <c r="H1399" s="1323"/>
      <c r="I1399" s="1323"/>
      <c r="J1399" s="1323" t="e">
        <f>T(#REF!)</f>
        <v>#REF!</v>
      </c>
      <c r="K1399" s="1323" t="e">
        <f>T(#REF!)</f>
        <v>#REF!</v>
      </c>
      <c r="L1399" s="1323" t="e">
        <f>T(#REF!)</f>
        <v>#REF!</v>
      </c>
      <c r="M1399" s="1323" t="e">
        <f>T(#REF!)</f>
        <v>#REF!</v>
      </c>
      <c r="N1399" s="1324">
        <f>ESTIMATE!R1475</f>
        <v>0</v>
      </c>
      <c r="O1399" s="1324"/>
      <c r="P1399" s="1324" t="str">
        <f>T(ESTIMATE!U1475)</f>
        <v/>
      </c>
      <c r="Q1399" s="1324"/>
      <c r="R1399" s="1322"/>
      <c r="S1399" s="1322"/>
      <c r="T1399" s="1322"/>
      <c r="U1399" s="1322"/>
      <c r="V1399" s="1322"/>
      <c r="W1399" s="1322"/>
      <c r="X1399" s="1322"/>
      <c r="Y1399" s="1322"/>
      <c r="Z1399" s="1322"/>
      <c r="AA1399" s="1322"/>
      <c r="AB1399" s="1322"/>
      <c r="AC1399" s="1322"/>
      <c r="AD1399" s="1322"/>
      <c r="AE1399" s="405">
        <f t="shared" si="21"/>
        <v>0</v>
      </c>
    </row>
    <row r="1400" spans="3:31" ht="18" hidden="1" customHeight="1">
      <c r="C1400" s="1323" t="str">
        <f>T(ESTIMATE!B1476)</f>
        <v/>
      </c>
      <c r="D1400" s="1323" t="e">
        <f>T(#REF!)</f>
        <v>#REF!</v>
      </c>
      <c r="E1400" s="1323" t="e">
        <f>T(#REF!)</f>
        <v>#REF!</v>
      </c>
      <c r="F1400" s="1323" t="e">
        <f>T(#REF!)</f>
        <v>#REF!</v>
      </c>
      <c r="G1400" s="1323" t="e">
        <f>T(#REF!)</f>
        <v>#REF!</v>
      </c>
      <c r="H1400" s="1323"/>
      <c r="I1400" s="1323"/>
      <c r="J1400" s="1323" t="e">
        <f>T(#REF!)</f>
        <v>#REF!</v>
      </c>
      <c r="K1400" s="1323" t="e">
        <f>T(#REF!)</f>
        <v>#REF!</v>
      </c>
      <c r="L1400" s="1323" t="e">
        <f>T(#REF!)</f>
        <v>#REF!</v>
      </c>
      <c r="M1400" s="1323" t="e">
        <f>T(#REF!)</f>
        <v>#REF!</v>
      </c>
      <c r="N1400" s="1324">
        <f>ESTIMATE!R1476</f>
        <v>0</v>
      </c>
      <c r="O1400" s="1324"/>
      <c r="P1400" s="1324" t="str">
        <f>T(ESTIMATE!U1476)</f>
        <v/>
      </c>
      <c r="Q1400" s="1324"/>
      <c r="R1400" s="1322"/>
      <c r="S1400" s="1322"/>
      <c r="T1400" s="1322"/>
      <c r="U1400" s="1322"/>
      <c r="V1400" s="1322"/>
      <c r="W1400" s="1322"/>
      <c r="X1400" s="1322"/>
      <c r="Y1400" s="1322"/>
      <c r="Z1400" s="1322"/>
      <c r="AA1400" s="1322"/>
      <c r="AB1400" s="1322"/>
      <c r="AC1400" s="1322"/>
      <c r="AD1400" s="1322"/>
      <c r="AE1400" s="405">
        <f t="shared" si="21"/>
        <v>0</v>
      </c>
    </row>
    <row r="1401" spans="3:31" ht="18" hidden="1" customHeight="1">
      <c r="C1401" s="1323" t="str">
        <f>T(ESTIMATE!B1477)</f>
        <v/>
      </c>
      <c r="D1401" s="1323" t="e">
        <f>T(#REF!)</f>
        <v>#REF!</v>
      </c>
      <c r="E1401" s="1323" t="e">
        <f>T(#REF!)</f>
        <v>#REF!</v>
      </c>
      <c r="F1401" s="1323" t="e">
        <f>T(#REF!)</f>
        <v>#REF!</v>
      </c>
      <c r="G1401" s="1323" t="e">
        <f>T(#REF!)</f>
        <v>#REF!</v>
      </c>
      <c r="H1401" s="1323"/>
      <c r="I1401" s="1323"/>
      <c r="J1401" s="1323" t="e">
        <f>T(#REF!)</f>
        <v>#REF!</v>
      </c>
      <c r="K1401" s="1323" t="e">
        <f>T(#REF!)</f>
        <v>#REF!</v>
      </c>
      <c r="L1401" s="1323" t="e">
        <f>T(#REF!)</f>
        <v>#REF!</v>
      </c>
      <c r="M1401" s="1323" t="e">
        <f>T(#REF!)</f>
        <v>#REF!</v>
      </c>
      <c r="N1401" s="1324">
        <f>ESTIMATE!R1477</f>
        <v>0</v>
      </c>
      <c r="O1401" s="1324"/>
      <c r="P1401" s="1324" t="str">
        <f>T(ESTIMATE!U1477)</f>
        <v/>
      </c>
      <c r="Q1401" s="1324"/>
      <c r="R1401" s="1322"/>
      <c r="S1401" s="1322"/>
      <c r="T1401" s="1322"/>
      <c r="U1401" s="1322"/>
      <c r="V1401" s="1322"/>
      <c r="W1401" s="1322"/>
      <c r="X1401" s="1322"/>
      <c r="Y1401" s="1322"/>
      <c r="Z1401" s="1322"/>
      <c r="AA1401" s="1322"/>
      <c r="AB1401" s="1322"/>
      <c r="AC1401" s="1322"/>
      <c r="AD1401" s="1322"/>
      <c r="AE1401" s="405">
        <f t="shared" si="21"/>
        <v>0</v>
      </c>
    </row>
    <row r="1402" spans="3:31" ht="18" hidden="1" customHeight="1">
      <c r="C1402" s="1323" t="str">
        <f>T(ESTIMATE!B1478)</f>
        <v/>
      </c>
      <c r="D1402" s="1323" t="e">
        <f>T(#REF!)</f>
        <v>#REF!</v>
      </c>
      <c r="E1402" s="1323" t="e">
        <f>T(#REF!)</f>
        <v>#REF!</v>
      </c>
      <c r="F1402" s="1323" t="e">
        <f>T(#REF!)</f>
        <v>#REF!</v>
      </c>
      <c r="G1402" s="1323" t="e">
        <f>T(#REF!)</f>
        <v>#REF!</v>
      </c>
      <c r="H1402" s="1323"/>
      <c r="I1402" s="1323"/>
      <c r="J1402" s="1323" t="e">
        <f>T(#REF!)</f>
        <v>#REF!</v>
      </c>
      <c r="K1402" s="1323" t="e">
        <f>T(#REF!)</f>
        <v>#REF!</v>
      </c>
      <c r="L1402" s="1323" t="e">
        <f>T(#REF!)</f>
        <v>#REF!</v>
      </c>
      <c r="M1402" s="1323" t="e">
        <f>T(#REF!)</f>
        <v>#REF!</v>
      </c>
      <c r="N1402" s="1324">
        <f>ESTIMATE!R1478</f>
        <v>0</v>
      </c>
      <c r="O1402" s="1324"/>
      <c r="P1402" s="1324" t="str">
        <f>T(ESTIMATE!U1478)</f>
        <v/>
      </c>
      <c r="Q1402" s="1324"/>
      <c r="R1402" s="1322"/>
      <c r="S1402" s="1322"/>
      <c r="T1402" s="1322"/>
      <c r="U1402" s="1322"/>
      <c r="V1402" s="1322"/>
      <c r="W1402" s="1322"/>
      <c r="X1402" s="1322"/>
      <c r="Y1402" s="1322"/>
      <c r="Z1402" s="1322"/>
      <c r="AA1402" s="1322"/>
      <c r="AB1402" s="1322"/>
      <c r="AC1402" s="1322"/>
      <c r="AD1402" s="1322"/>
      <c r="AE1402" s="405">
        <f t="shared" si="21"/>
        <v>0</v>
      </c>
    </row>
    <row r="1403" spans="3:31" ht="18" hidden="1" customHeight="1">
      <c r="C1403" s="1323" t="str">
        <f>T(ESTIMATE!B1479)</f>
        <v/>
      </c>
      <c r="D1403" s="1323" t="e">
        <f>T(#REF!)</f>
        <v>#REF!</v>
      </c>
      <c r="E1403" s="1323" t="e">
        <f>T(#REF!)</f>
        <v>#REF!</v>
      </c>
      <c r="F1403" s="1323" t="e">
        <f>T(#REF!)</f>
        <v>#REF!</v>
      </c>
      <c r="G1403" s="1323" t="e">
        <f>T(#REF!)</f>
        <v>#REF!</v>
      </c>
      <c r="H1403" s="1323"/>
      <c r="I1403" s="1323"/>
      <c r="J1403" s="1323" t="e">
        <f>T(#REF!)</f>
        <v>#REF!</v>
      </c>
      <c r="K1403" s="1323" t="e">
        <f>T(#REF!)</f>
        <v>#REF!</v>
      </c>
      <c r="L1403" s="1323" t="e">
        <f>T(#REF!)</f>
        <v>#REF!</v>
      </c>
      <c r="M1403" s="1323" t="e">
        <f>T(#REF!)</f>
        <v>#REF!</v>
      </c>
      <c r="N1403" s="1324">
        <f>ESTIMATE!R1479</f>
        <v>0</v>
      </c>
      <c r="O1403" s="1324"/>
      <c r="P1403" s="1324" t="str">
        <f>T(ESTIMATE!U1479)</f>
        <v/>
      </c>
      <c r="Q1403" s="1324"/>
      <c r="R1403" s="1322"/>
      <c r="S1403" s="1322"/>
      <c r="T1403" s="1322"/>
      <c r="U1403" s="1322"/>
      <c r="V1403" s="1322"/>
      <c r="W1403" s="1322"/>
      <c r="X1403" s="1322"/>
      <c r="Y1403" s="1322"/>
      <c r="Z1403" s="1322"/>
      <c r="AA1403" s="1322"/>
      <c r="AB1403" s="1322"/>
      <c r="AC1403" s="1322"/>
      <c r="AD1403" s="1322"/>
      <c r="AE1403" s="405">
        <f t="shared" si="21"/>
        <v>0</v>
      </c>
    </row>
    <row r="1404" spans="3:31" ht="18" hidden="1" customHeight="1">
      <c r="C1404" s="1323" t="str">
        <f>T(ESTIMATE!B1480)</f>
        <v/>
      </c>
      <c r="D1404" s="1323" t="e">
        <f>T(#REF!)</f>
        <v>#REF!</v>
      </c>
      <c r="E1404" s="1323" t="e">
        <f>T(#REF!)</f>
        <v>#REF!</v>
      </c>
      <c r="F1404" s="1323" t="e">
        <f>T(#REF!)</f>
        <v>#REF!</v>
      </c>
      <c r="G1404" s="1323" t="e">
        <f>T(#REF!)</f>
        <v>#REF!</v>
      </c>
      <c r="H1404" s="1323"/>
      <c r="I1404" s="1323"/>
      <c r="J1404" s="1323" t="e">
        <f>T(#REF!)</f>
        <v>#REF!</v>
      </c>
      <c r="K1404" s="1323" t="e">
        <f>T(#REF!)</f>
        <v>#REF!</v>
      </c>
      <c r="L1404" s="1323" t="e">
        <f>T(#REF!)</f>
        <v>#REF!</v>
      </c>
      <c r="M1404" s="1323" t="e">
        <f>T(#REF!)</f>
        <v>#REF!</v>
      </c>
      <c r="N1404" s="1324">
        <f>ESTIMATE!R1480</f>
        <v>0</v>
      </c>
      <c r="O1404" s="1324"/>
      <c r="P1404" s="1324" t="str">
        <f>T(ESTIMATE!U1480)</f>
        <v/>
      </c>
      <c r="Q1404" s="1324"/>
      <c r="R1404" s="1322"/>
      <c r="S1404" s="1322"/>
      <c r="T1404" s="1322"/>
      <c r="U1404" s="1322"/>
      <c r="V1404" s="1322"/>
      <c r="W1404" s="1322"/>
      <c r="X1404" s="1322"/>
      <c r="Y1404" s="1322"/>
      <c r="Z1404" s="1322"/>
      <c r="AA1404" s="1322"/>
      <c r="AB1404" s="1322"/>
      <c r="AC1404" s="1322"/>
      <c r="AD1404" s="1322"/>
      <c r="AE1404" s="405">
        <f t="shared" si="21"/>
        <v>0</v>
      </c>
    </row>
    <row r="1405" spans="3:31" ht="18" hidden="1" customHeight="1">
      <c r="C1405" s="1323" t="str">
        <f>T(ESTIMATE!B1481)</f>
        <v/>
      </c>
      <c r="D1405" s="1323" t="e">
        <f>T(#REF!)</f>
        <v>#REF!</v>
      </c>
      <c r="E1405" s="1323" t="e">
        <f>T(#REF!)</f>
        <v>#REF!</v>
      </c>
      <c r="F1405" s="1323" t="e">
        <f>T(#REF!)</f>
        <v>#REF!</v>
      </c>
      <c r="G1405" s="1323" t="e">
        <f>T(#REF!)</f>
        <v>#REF!</v>
      </c>
      <c r="H1405" s="1323"/>
      <c r="I1405" s="1323"/>
      <c r="J1405" s="1323" t="e">
        <f>T(#REF!)</f>
        <v>#REF!</v>
      </c>
      <c r="K1405" s="1323" t="e">
        <f>T(#REF!)</f>
        <v>#REF!</v>
      </c>
      <c r="L1405" s="1323" t="e">
        <f>T(#REF!)</f>
        <v>#REF!</v>
      </c>
      <c r="M1405" s="1323" t="e">
        <f>T(#REF!)</f>
        <v>#REF!</v>
      </c>
      <c r="N1405" s="1324">
        <f>ESTIMATE!R1481</f>
        <v>0</v>
      </c>
      <c r="O1405" s="1324"/>
      <c r="P1405" s="1324" t="str">
        <f>T(ESTIMATE!U1481)</f>
        <v/>
      </c>
      <c r="Q1405" s="1324"/>
      <c r="R1405" s="1322"/>
      <c r="S1405" s="1322"/>
      <c r="T1405" s="1322"/>
      <c r="U1405" s="1322"/>
      <c r="V1405" s="1322"/>
      <c r="W1405" s="1322"/>
      <c r="X1405" s="1322"/>
      <c r="Y1405" s="1322"/>
      <c r="Z1405" s="1322"/>
      <c r="AA1405" s="1322"/>
      <c r="AB1405" s="1322"/>
      <c r="AC1405" s="1322"/>
      <c r="AD1405" s="1322"/>
      <c r="AE1405" s="405">
        <f t="shared" si="21"/>
        <v>0</v>
      </c>
    </row>
    <row r="1406" spans="3:31" ht="18" hidden="1" customHeight="1">
      <c r="C1406" s="1323" t="str">
        <f>T(ESTIMATE!B1482)</f>
        <v/>
      </c>
      <c r="D1406" s="1323" t="e">
        <f>T(#REF!)</f>
        <v>#REF!</v>
      </c>
      <c r="E1406" s="1323" t="e">
        <f>T(#REF!)</f>
        <v>#REF!</v>
      </c>
      <c r="F1406" s="1323" t="e">
        <f>T(#REF!)</f>
        <v>#REF!</v>
      </c>
      <c r="G1406" s="1323" t="e">
        <f>T(#REF!)</f>
        <v>#REF!</v>
      </c>
      <c r="H1406" s="1323"/>
      <c r="I1406" s="1323"/>
      <c r="J1406" s="1323" t="e">
        <f>T(#REF!)</f>
        <v>#REF!</v>
      </c>
      <c r="K1406" s="1323" t="e">
        <f>T(#REF!)</f>
        <v>#REF!</v>
      </c>
      <c r="L1406" s="1323" t="e">
        <f>T(#REF!)</f>
        <v>#REF!</v>
      </c>
      <c r="M1406" s="1323" t="e">
        <f>T(#REF!)</f>
        <v>#REF!</v>
      </c>
      <c r="N1406" s="1324">
        <f>ESTIMATE!R1482</f>
        <v>0</v>
      </c>
      <c r="O1406" s="1324"/>
      <c r="P1406" s="1324" t="str">
        <f>T(ESTIMATE!U1482)</f>
        <v/>
      </c>
      <c r="Q1406" s="1324"/>
      <c r="R1406" s="1322"/>
      <c r="S1406" s="1322"/>
      <c r="T1406" s="1322"/>
      <c r="U1406" s="1322"/>
      <c r="V1406" s="1322"/>
      <c r="W1406" s="1322"/>
      <c r="X1406" s="1322"/>
      <c r="Y1406" s="1322"/>
      <c r="Z1406" s="1322"/>
      <c r="AA1406" s="1322"/>
      <c r="AB1406" s="1322"/>
      <c r="AC1406" s="1322"/>
      <c r="AD1406" s="1322"/>
      <c r="AE1406" s="405">
        <f t="shared" si="21"/>
        <v>0</v>
      </c>
    </row>
    <row r="1407" spans="3:31" ht="18" hidden="1" customHeight="1">
      <c r="C1407" s="1323" t="str">
        <f>T(ESTIMATE!B1483)</f>
        <v/>
      </c>
      <c r="D1407" s="1323" t="e">
        <f>T(#REF!)</f>
        <v>#REF!</v>
      </c>
      <c r="E1407" s="1323" t="e">
        <f>T(#REF!)</f>
        <v>#REF!</v>
      </c>
      <c r="F1407" s="1323" t="e">
        <f>T(#REF!)</f>
        <v>#REF!</v>
      </c>
      <c r="G1407" s="1323" t="e">
        <f>T(#REF!)</f>
        <v>#REF!</v>
      </c>
      <c r="H1407" s="1323"/>
      <c r="I1407" s="1323"/>
      <c r="J1407" s="1323" t="e">
        <f>T(#REF!)</f>
        <v>#REF!</v>
      </c>
      <c r="K1407" s="1323" t="e">
        <f>T(#REF!)</f>
        <v>#REF!</v>
      </c>
      <c r="L1407" s="1323" t="e">
        <f>T(#REF!)</f>
        <v>#REF!</v>
      </c>
      <c r="M1407" s="1323" t="e">
        <f>T(#REF!)</f>
        <v>#REF!</v>
      </c>
      <c r="N1407" s="1324">
        <f>ESTIMATE!R1483</f>
        <v>0</v>
      </c>
      <c r="O1407" s="1324"/>
      <c r="P1407" s="1324" t="str">
        <f>T(ESTIMATE!U1483)</f>
        <v/>
      </c>
      <c r="Q1407" s="1324"/>
      <c r="R1407" s="1322"/>
      <c r="S1407" s="1322"/>
      <c r="T1407" s="1322"/>
      <c r="U1407" s="1322"/>
      <c r="V1407" s="1322"/>
      <c r="W1407" s="1322"/>
      <c r="X1407" s="1322"/>
      <c r="Y1407" s="1322"/>
      <c r="Z1407" s="1322"/>
      <c r="AA1407" s="1322"/>
      <c r="AB1407" s="1322"/>
      <c r="AC1407" s="1322"/>
      <c r="AD1407" s="1322"/>
      <c r="AE1407" s="405">
        <f t="shared" si="21"/>
        <v>0</v>
      </c>
    </row>
    <row r="1408" spans="3:31" ht="18" hidden="1" customHeight="1">
      <c r="C1408" s="1323" t="str">
        <f>T(ESTIMATE!B1484)</f>
        <v/>
      </c>
      <c r="D1408" s="1323" t="e">
        <f>T(#REF!)</f>
        <v>#REF!</v>
      </c>
      <c r="E1408" s="1323" t="e">
        <f>T(#REF!)</f>
        <v>#REF!</v>
      </c>
      <c r="F1408" s="1323" t="e">
        <f>T(#REF!)</f>
        <v>#REF!</v>
      </c>
      <c r="G1408" s="1323" t="e">
        <f>T(#REF!)</f>
        <v>#REF!</v>
      </c>
      <c r="H1408" s="1323"/>
      <c r="I1408" s="1323"/>
      <c r="J1408" s="1323" t="e">
        <f>T(#REF!)</f>
        <v>#REF!</v>
      </c>
      <c r="K1408" s="1323" t="e">
        <f>T(#REF!)</f>
        <v>#REF!</v>
      </c>
      <c r="L1408" s="1323" t="e">
        <f>T(#REF!)</f>
        <v>#REF!</v>
      </c>
      <c r="M1408" s="1323" t="e">
        <f>T(#REF!)</f>
        <v>#REF!</v>
      </c>
      <c r="N1408" s="1324">
        <f>ESTIMATE!R1484</f>
        <v>0</v>
      </c>
      <c r="O1408" s="1324"/>
      <c r="P1408" s="1324" t="str">
        <f>T(ESTIMATE!U1484)</f>
        <v/>
      </c>
      <c r="Q1408" s="1324"/>
      <c r="R1408" s="1322"/>
      <c r="S1408" s="1322"/>
      <c r="T1408" s="1322"/>
      <c r="U1408" s="1322"/>
      <c r="V1408" s="1322"/>
      <c r="W1408" s="1322"/>
      <c r="X1408" s="1322"/>
      <c r="Y1408" s="1322"/>
      <c r="Z1408" s="1322"/>
      <c r="AA1408" s="1322"/>
      <c r="AB1408" s="1322"/>
      <c r="AC1408" s="1322"/>
      <c r="AD1408" s="1322"/>
      <c r="AE1408" s="405">
        <f t="shared" si="21"/>
        <v>0</v>
      </c>
    </row>
    <row r="1409" spans="3:31" ht="18" hidden="1" customHeight="1">
      <c r="C1409" s="1323" t="str">
        <f>T(ESTIMATE!B1485)</f>
        <v/>
      </c>
      <c r="D1409" s="1323" t="e">
        <f>T(#REF!)</f>
        <v>#REF!</v>
      </c>
      <c r="E1409" s="1323" t="e">
        <f>T(#REF!)</f>
        <v>#REF!</v>
      </c>
      <c r="F1409" s="1323" t="e">
        <f>T(#REF!)</f>
        <v>#REF!</v>
      </c>
      <c r="G1409" s="1323" t="e">
        <f>T(#REF!)</f>
        <v>#REF!</v>
      </c>
      <c r="H1409" s="1323"/>
      <c r="I1409" s="1323"/>
      <c r="J1409" s="1323" t="e">
        <f>T(#REF!)</f>
        <v>#REF!</v>
      </c>
      <c r="K1409" s="1323" t="e">
        <f>T(#REF!)</f>
        <v>#REF!</v>
      </c>
      <c r="L1409" s="1323" t="e">
        <f>T(#REF!)</f>
        <v>#REF!</v>
      </c>
      <c r="M1409" s="1323" t="e">
        <f>T(#REF!)</f>
        <v>#REF!</v>
      </c>
      <c r="N1409" s="1324">
        <f>ESTIMATE!R1485</f>
        <v>0</v>
      </c>
      <c r="O1409" s="1324"/>
      <c r="P1409" s="1324" t="str">
        <f>T(ESTIMATE!U1485)</f>
        <v/>
      </c>
      <c r="Q1409" s="1324"/>
      <c r="R1409" s="1322"/>
      <c r="S1409" s="1322"/>
      <c r="T1409" s="1322"/>
      <c r="U1409" s="1322"/>
      <c r="V1409" s="1322"/>
      <c r="W1409" s="1322"/>
      <c r="X1409" s="1322"/>
      <c r="Y1409" s="1322"/>
      <c r="Z1409" s="1322"/>
      <c r="AA1409" s="1322"/>
      <c r="AB1409" s="1322"/>
      <c r="AC1409" s="1322"/>
      <c r="AD1409" s="1322"/>
      <c r="AE1409" s="405">
        <f t="shared" si="21"/>
        <v>0</v>
      </c>
    </row>
    <row r="1410" spans="3:31" ht="18" hidden="1" customHeight="1">
      <c r="C1410" s="1323" t="str">
        <f>T(ESTIMATE!B1486)</f>
        <v/>
      </c>
      <c r="D1410" s="1323" t="e">
        <f>T(#REF!)</f>
        <v>#REF!</v>
      </c>
      <c r="E1410" s="1323" t="e">
        <f>T(#REF!)</f>
        <v>#REF!</v>
      </c>
      <c r="F1410" s="1323" t="e">
        <f>T(#REF!)</f>
        <v>#REF!</v>
      </c>
      <c r="G1410" s="1323" t="e">
        <f>T(#REF!)</f>
        <v>#REF!</v>
      </c>
      <c r="H1410" s="1323"/>
      <c r="I1410" s="1323"/>
      <c r="J1410" s="1323" t="e">
        <f>T(#REF!)</f>
        <v>#REF!</v>
      </c>
      <c r="K1410" s="1323" t="e">
        <f>T(#REF!)</f>
        <v>#REF!</v>
      </c>
      <c r="L1410" s="1323" t="e">
        <f>T(#REF!)</f>
        <v>#REF!</v>
      </c>
      <c r="M1410" s="1323" t="e">
        <f>T(#REF!)</f>
        <v>#REF!</v>
      </c>
      <c r="N1410" s="1324">
        <f>ESTIMATE!R1486</f>
        <v>0</v>
      </c>
      <c r="O1410" s="1324"/>
      <c r="P1410" s="1324" t="str">
        <f>T(ESTIMATE!U1486)</f>
        <v/>
      </c>
      <c r="Q1410" s="1324"/>
      <c r="R1410" s="1322"/>
      <c r="S1410" s="1322"/>
      <c r="T1410" s="1322"/>
      <c r="U1410" s="1322"/>
      <c r="V1410" s="1322"/>
      <c r="W1410" s="1322"/>
      <c r="X1410" s="1322"/>
      <c r="Y1410" s="1322"/>
      <c r="Z1410" s="1322"/>
      <c r="AA1410" s="1322"/>
      <c r="AB1410" s="1322"/>
      <c r="AC1410" s="1322"/>
      <c r="AD1410" s="1322"/>
      <c r="AE1410" s="405">
        <f t="shared" si="21"/>
        <v>0</v>
      </c>
    </row>
    <row r="1411" spans="3:31" ht="18" hidden="1" customHeight="1">
      <c r="C1411" s="1323" t="str">
        <f>T(ESTIMATE!B1487)</f>
        <v/>
      </c>
      <c r="D1411" s="1323" t="e">
        <f>T(#REF!)</f>
        <v>#REF!</v>
      </c>
      <c r="E1411" s="1323" t="e">
        <f>T(#REF!)</f>
        <v>#REF!</v>
      </c>
      <c r="F1411" s="1323" t="e">
        <f>T(#REF!)</f>
        <v>#REF!</v>
      </c>
      <c r="G1411" s="1323" t="e">
        <f>T(#REF!)</f>
        <v>#REF!</v>
      </c>
      <c r="H1411" s="1323"/>
      <c r="I1411" s="1323"/>
      <c r="J1411" s="1323" t="e">
        <f>T(#REF!)</f>
        <v>#REF!</v>
      </c>
      <c r="K1411" s="1323" t="e">
        <f>T(#REF!)</f>
        <v>#REF!</v>
      </c>
      <c r="L1411" s="1323" t="e">
        <f>T(#REF!)</f>
        <v>#REF!</v>
      </c>
      <c r="M1411" s="1323" t="e">
        <f>T(#REF!)</f>
        <v>#REF!</v>
      </c>
      <c r="N1411" s="1324">
        <f>ESTIMATE!R1487</f>
        <v>0</v>
      </c>
      <c r="O1411" s="1324"/>
      <c r="P1411" s="1324" t="str">
        <f>T(ESTIMATE!U1487)</f>
        <v/>
      </c>
      <c r="Q1411" s="1324"/>
      <c r="R1411" s="1322"/>
      <c r="S1411" s="1322"/>
      <c r="T1411" s="1322"/>
      <c r="U1411" s="1322"/>
      <c r="V1411" s="1322"/>
      <c r="W1411" s="1322"/>
      <c r="X1411" s="1322"/>
      <c r="Y1411" s="1322"/>
      <c r="Z1411" s="1322"/>
      <c r="AA1411" s="1322"/>
      <c r="AB1411" s="1322"/>
      <c r="AC1411" s="1322"/>
      <c r="AD1411" s="1322"/>
      <c r="AE1411" s="405">
        <f t="shared" si="21"/>
        <v>0</v>
      </c>
    </row>
    <row r="1412" spans="3:31" ht="18" hidden="1" customHeight="1">
      <c r="C1412" s="1323" t="str">
        <f>T(ESTIMATE!B1488)</f>
        <v/>
      </c>
      <c r="D1412" s="1323" t="e">
        <f>T(#REF!)</f>
        <v>#REF!</v>
      </c>
      <c r="E1412" s="1323" t="e">
        <f>T(#REF!)</f>
        <v>#REF!</v>
      </c>
      <c r="F1412" s="1323" t="e">
        <f>T(#REF!)</f>
        <v>#REF!</v>
      </c>
      <c r="G1412" s="1323" t="e">
        <f>T(#REF!)</f>
        <v>#REF!</v>
      </c>
      <c r="H1412" s="1323"/>
      <c r="I1412" s="1323"/>
      <c r="J1412" s="1323" t="e">
        <f>T(#REF!)</f>
        <v>#REF!</v>
      </c>
      <c r="K1412" s="1323" t="e">
        <f>T(#REF!)</f>
        <v>#REF!</v>
      </c>
      <c r="L1412" s="1323" t="e">
        <f>T(#REF!)</f>
        <v>#REF!</v>
      </c>
      <c r="M1412" s="1323" t="e">
        <f>T(#REF!)</f>
        <v>#REF!</v>
      </c>
      <c r="N1412" s="1324">
        <f>ESTIMATE!R1488</f>
        <v>0</v>
      </c>
      <c r="O1412" s="1324"/>
      <c r="P1412" s="1324" t="str">
        <f>T(ESTIMATE!U1488)</f>
        <v/>
      </c>
      <c r="Q1412" s="1324"/>
      <c r="R1412" s="1322"/>
      <c r="S1412" s="1322"/>
      <c r="T1412" s="1322"/>
      <c r="U1412" s="1322"/>
      <c r="V1412" s="1322"/>
      <c r="W1412" s="1322"/>
      <c r="X1412" s="1322"/>
      <c r="Y1412" s="1322"/>
      <c r="Z1412" s="1322"/>
      <c r="AA1412" s="1322"/>
      <c r="AB1412" s="1322"/>
      <c r="AC1412" s="1322"/>
      <c r="AD1412" s="1322"/>
      <c r="AE1412" s="405">
        <f t="shared" si="21"/>
        <v>0</v>
      </c>
    </row>
    <row r="1413" spans="3:31" ht="18" hidden="1" customHeight="1">
      <c r="C1413" s="1323" t="str">
        <f>T(ESTIMATE!B1489)</f>
        <v/>
      </c>
      <c r="D1413" s="1323" t="e">
        <f>T(#REF!)</f>
        <v>#REF!</v>
      </c>
      <c r="E1413" s="1323" t="e">
        <f>T(#REF!)</f>
        <v>#REF!</v>
      </c>
      <c r="F1413" s="1323" t="e">
        <f>T(#REF!)</f>
        <v>#REF!</v>
      </c>
      <c r="G1413" s="1323" t="e">
        <f>T(#REF!)</f>
        <v>#REF!</v>
      </c>
      <c r="H1413" s="1323"/>
      <c r="I1413" s="1323"/>
      <c r="J1413" s="1323" t="e">
        <f>T(#REF!)</f>
        <v>#REF!</v>
      </c>
      <c r="K1413" s="1323" t="e">
        <f>T(#REF!)</f>
        <v>#REF!</v>
      </c>
      <c r="L1413" s="1323" t="e">
        <f>T(#REF!)</f>
        <v>#REF!</v>
      </c>
      <c r="M1413" s="1323" t="e">
        <f>T(#REF!)</f>
        <v>#REF!</v>
      </c>
      <c r="N1413" s="1324">
        <f>ESTIMATE!R1489</f>
        <v>0</v>
      </c>
      <c r="O1413" s="1324"/>
      <c r="P1413" s="1324" t="str">
        <f>T(ESTIMATE!U1489)</f>
        <v/>
      </c>
      <c r="Q1413" s="1324"/>
      <c r="R1413" s="1322"/>
      <c r="S1413" s="1322"/>
      <c r="T1413" s="1322"/>
      <c r="U1413" s="1322"/>
      <c r="V1413" s="1322"/>
      <c r="W1413" s="1322"/>
      <c r="X1413" s="1322"/>
      <c r="Y1413" s="1322"/>
      <c r="Z1413" s="1322"/>
      <c r="AA1413" s="1322"/>
      <c r="AB1413" s="1322"/>
      <c r="AC1413" s="1322"/>
      <c r="AD1413" s="1322"/>
      <c r="AE1413" s="405">
        <f t="shared" si="21"/>
        <v>0</v>
      </c>
    </row>
    <row r="1414" spans="3:31" ht="18" hidden="1" customHeight="1">
      <c r="C1414" s="1325" t="str">
        <f>T(ESTIMATE!B1490)</f>
        <v/>
      </c>
      <c r="D1414" s="1325" t="e">
        <f>T(#REF!)</f>
        <v>#REF!</v>
      </c>
      <c r="E1414" s="1325" t="e">
        <f>T(#REF!)</f>
        <v>#REF!</v>
      </c>
      <c r="F1414" s="1325" t="e">
        <f>T(#REF!)</f>
        <v>#REF!</v>
      </c>
      <c r="G1414" s="1325" t="e">
        <f>T(#REF!)</f>
        <v>#REF!</v>
      </c>
      <c r="H1414" s="1325"/>
      <c r="I1414" s="1325"/>
      <c r="J1414" s="1325" t="e">
        <f>T(#REF!)</f>
        <v>#REF!</v>
      </c>
      <c r="K1414" s="1325" t="e">
        <f>T(#REF!)</f>
        <v>#REF!</v>
      </c>
      <c r="L1414" s="1325" t="e">
        <f>T(#REF!)</f>
        <v>#REF!</v>
      </c>
      <c r="M1414" s="1325" t="e">
        <f>T(#REF!)</f>
        <v>#REF!</v>
      </c>
      <c r="N1414" s="1326">
        <f>ESTIMATE!R1490</f>
        <v>0</v>
      </c>
      <c r="O1414" s="1326"/>
      <c r="P1414" s="1326" t="str">
        <f>T(ESTIMATE!U1490)</f>
        <v/>
      </c>
      <c r="Q1414" s="1326"/>
      <c r="R1414" s="1327"/>
      <c r="S1414" s="1327"/>
      <c r="T1414" s="1327"/>
      <c r="U1414" s="1327"/>
      <c r="V1414" s="1327"/>
      <c r="W1414" s="1327"/>
      <c r="X1414" s="1327"/>
      <c r="Y1414" s="1327"/>
      <c r="Z1414" s="1327"/>
      <c r="AA1414" s="1327"/>
      <c r="AB1414" s="1327"/>
      <c r="AC1414" s="1327"/>
      <c r="AD1414" s="1327"/>
      <c r="AE1414" s="405">
        <f t="shared" si="21"/>
        <v>0</v>
      </c>
    </row>
    <row r="1415" spans="3:31" ht="18" hidden="1" customHeight="1">
      <c r="C1415" s="598"/>
      <c r="D1415" s="599"/>
      <c r="E1415" s="599"/>
      <c r="F1415" s="599"/>
      <c r="G1415" s="599"/>
      <c r="H1415" s="599"/>
      <c r="I1415" s="599"/>
      <c r="J1415" s="599"/>
      <c r="K1415" s="599"/>
      <c r="L1415" s="599"/>
      <c r="M1415" s="599"/>
      <c r="N1415" s="1357">
        <f>N1374</f>
        <v>0</v>
      </c>
      <c r="O1415" s="1357"/>
      <c r="P1415" s="1358"/>
      <c r="Q1415" s="1359"/>
      <c r="R1415" s="600"/>
      <c r="S1415" s="600"/>
      <c r="T1415" s="600"/>
      <c r="U1415" s="600"/>
      <c r="V1415" s="600"/>
      <c r="W1415" s="600"/>
      <c r="X1415" s="600"/>
      <c r="Y1415" s="600"/>
      <c r="Z1415" s="600"/>
      <c r="AA1415" s="600"/>
      <c r="AB1415" s="600"/>
      <c r="AC1415" s="600"/>
      <c r="AD1415" s="601"/>
      <c r="AE1415" s="405">
        <f t="shared" si="21"/>
        <v>0</v>
      </c>
    </row>
    <row r="1416" spans="3:31" ht="22" hidden="1" customHeight="1">
      <c r="C1416" s="1333" t="str">
        <f>T(ESTIMATE!B1495)</f>
        <v>FOUNDATIONS</v>
      </c>
      <c r="D1416" s="1333" t="e">
        <f>T(#REF!)</f>
        <v>#REF!</v>
      </c>
      <c r="E1416" s="1333" t="e">
        <f>T(#REF!)</f>
        <v>#REF!</v>
      </c>
      <c r="F1416" s="1333" t="e">
        <f>T(#REF!)</f>
        <v>#REF!</v>
      </c>
      <c r="G1416" s="1333" t="e">
        <f>T(#REF!)</f>
        <v>#REF!</v>
      </c>
      <c r="H1416" s="1333"/>
      <c r="I1416" s="1333"/>
      <c r="J1416" s="1333" t="e">
        <f>T(#REF!)</f>
        <v>#REF!</v>
      </c>
      <c r="K1416" s="1333" t="e">
        <f>T(#REF!)</f>
        <v>#REF!</v>
      </c>
      <c r="L1416" s="1333" t="e">
        <f>T(#REF!)</f>
        <v>#REF!</v>
      </c>
      <c r="M1416" s="1334" t="e">
        <f>T(#REF!)</f>
        <v>#REF!</v>
      </c>
      <c r="N1416" s="1331">
        <f>SUM(N1417:O1456)</f>
        <v>0</v>
      </c>
      <c r="O1416" s="1332"/>
      <c r="P1416" s="1328"/>
      <c r="Q1416" s="1330"/>
      <c r="R1416" s="1328"/>
      <c r="S1416" s="1329"/>
      <c r="T1416" s="1329"/>
      <c r="U1416" s="1329"/>
      <c r="V1416" s="1329"/>
      <c r="W1416" s="1329"/>
      <c r="X1416" s="1329"/>
      <c r="Y1416" s="1329"/>
      <c r="Z1416" s="1329"/>
      <c r="AA1416" s="1329"/>
      <c r="AB1416" s="1329"/>
      <c r="AC1416" s="1329"/>
      <c r="AD1416" s="1329"/>
      <c r="AE1416" s="405">
        <f t="shared" si="21"/>
        <v>0</v>
      </c>
    </row>
    <row r="1417" spans="3:31" ht="18" hidden="1" customHeight="1">
      <c r="C1417" s="1323" t="str">
        <f>T(ESTIMATE!B1496)</f>
        <v>Excavation</v>
      </c>
      <c r="D1417" s="1323" t="e">
        <f>T(#REF!)</f>
        <v>#REF!</v>
      </c>
      <c r="E1417" s="1323" t="e">
        <f>T(#REF!)</f>
        <v>#REF!</v>
      </c>
      <c r="F1417" s="1323" t="e">
        <f>T(#REF!)</f>
        <v>#REF!</v>
      </c>
      <c r="G1417" s="1323" t="e">
        <f>T(#REF!)</f>
        <v>#REF!</v>
      </c>
      <c r="H1417" s="1323"/>
      <c r="I1417" s="1323"/>
      <c r="J1417" s="1323" t="e">
        <f>T(#REF!)</f>
        <v>#REF!</v>
      </c>
      <c r="K1417" s="1323" t="e">
        <f>T(#REF!)</f>
        <v>#REF!</v>
      </c>
      <c r="L1417" s="1323" t="e">
        <f>T(#REF!)</f>
        <v>#REF!</v>
      </c>
      <c r="M1417" s="1323" t="e">
        <f>T(#REF!)</f>
        <v>#REF!</v>
      </c>
      <c r="N1417" s="1324">
        <f>ESTIMATE!R1496</f>
        <v>0</v>
      </c>
      <c r="O1417" s="1324"/>
      <c r="P1417" s="1324" t="str">
        <f>T(ESTIMATE!U1496)</f>
        <v/>
      </c>
      <c r="Q1417" s="1324"/>
      <c r="R1417" s="1322"/>
      <c r="S1417" s="1322"/>
      <c r="T1417" s="1322"/>
      <c r="U1417" s="1322"/>
      <c r="V1417" s="1322"/>
      <c r="W1417" s="1322"/>
      <c r="X1417" s="1322"/>
      <c r="Y1417" s="1322"/>
      <c r="Z1417" s="1322"/>
      <c r="AA1417" s="1322"/>
      <c r="AB1417" s="1322"/>
      <c r="AC1417" s="1322"/>
      <c r="AD1417" s="1322"/>
      <c r="AE1417" s="405">
        <f t="shared" si="21"/>
        <v>0</v>
      </c>
    </row>
    <row r="1418" spans="3:31" ht="18" hidden="1" customHeight="1">
      <c r="C1418" s="1323" t="str">
        <f>T(ESTIMATE!B1497)</f>
        <v>Excavation bid/allowance</v>
      </c>
      <c r="D1418" s="1323" t="e">
        <f>T(#REF!)</f>
        <v>#REF!</v>
      </c>
      <c r="E1418" s="1323" t="e">
        <f>T(#REF!)</f>
        <v>#REF!</v>
      </c>
      <c r="F1418" s="1323" t="e">
        <f>T(#REF!)</f>
        <v>#REF!</v>
      </c>
      <c r="G1418" s="1323" t="e">
        <f>T(#REF!)</f>
        <v>#REF!</v>
      </c>
      <c r="H1418" s="1323"/>
      <c r="I1418" s="1323"/>
      <c r="J1418" s="1323" t="e">
        <f>T(#REF!)</f>
        <v>#REF!</v>
      </c>
      <c r="K1418" s="1323" t="e">
        <f>T(#REF!)</f>
        <v>#REF!</v>
      </c>
      <c r="L1418" s="1323" t="e">
        <f>T(#REF!)</f>
        <v>#REF!</v>
      </c>
      <c r="M1418" s="1323" t="e">
        <f>T(#REF!)</f>
        <v>#REF!</v>
      </c>
      <c r="N1418" s="1324">
        <f>ESTIMATE!R1497</f>
        <v>0</v>
      </c>
      <c r="O1418" s="1324"/>
      <c r="P1418" s="1324" t="str">
        <f>T(ESTIMATE!U1497)</f>
        <v>ls</v>
      </c>
      <c r="Q1418" s="1324"/>
      <c r="R1418" s="1322"/>
      <c r="S1418" s="1322"/>
      <c r="T1418" s="1322"/>
      <c r="U1418" s="1322"/>
      <c r="V1418" s="1322"/>
      <c r="W1418" s="1322"/>
      <c r="X1418" s="1322"/>
      <c r="Y1418" s="1322"/>
      <c r="Z1418" s="1322"/>
      <c r="AA1418" s="1322"/>
      <c r="AB1418" s="1322"/>
      <c r="AC1418" s="1322"/>
      <c r="AD1418" s="1322"/>
      <c r="AE1418" s="405">
        <f t="shared" si="21"/>
        <v>0</v>
      </c>
    </row>
    <row r="1419" spans="3:31" ht="18" hidden="1" customHeight="1">
      <c r="C1419" s="1323" t="str">
        <f>T(ESTIMATE!B1498)</f>
        <v>Footing trenching</v>
      </c>
      <c r="D1419" s="1323" t="e">
        <f>T(#REF!)</f>
        <v>#REF!</v>
      </c>
      <c r="E1419" s="1323" t="e">
        <f>T(#REF!)</f>
        <v>#REF!</v>
      </c>
      <c r="F1419" s="1323" t="e">
        <f>T(#REF!)</f>
        <v>#REF!</v>
      </c>
      <c r="G1419" s="1323" t="e">
        <f>T(#REF!)</f>
        <v>#REF!</v>
      </c>
      <c r="H1419" s="1323"/>
      <c r="I1419" s="1323"/>
      <c r="J1419" s="1323" t="e">
        <f>T(#REF!)</f>
        <v>#REF!</v>
      </c>
      <c r="K1419" s="1323" t="e">
        <f>T(#REF!)</f>
        <v>#REF!</v>
      </c>
      <c r="L1419" s="1323" t="e">
        <f>T(#REF!)</f>
        <v>#REF!</v>
      </c>
      <c r="M1419" s="1323" t="e">
        <f>T(#REF!)</f>
        <v>#REF!</v>
      </c>
      <c r="N1419" s="1324">
        <f>ESTIMATE!R1498</f>
        <v>0</v>
      </c>
      <c r="O1419" s="1324"/>
      <c r="P1419" s="1324" t="str">
        <f>T(ESTIMATE!U1498)</f>
        <v>cy</v>
      </c>
      <c r="Q1419" s="1324"/>
      <c r="R1419" s="1322"/>
      <c r="S1419" s="1322"/>
      <c r="T1419" s="1322"/>
      <c r="U1419" s="1322"/>
      <c r="V1419" s="1322"/>
      <c r="W1419" s="1322"/>
      <c r="X1419" s="1322"/>
      <c r="Y1419" s="1322"/>
      <c r="Z1419" s="1322"/>
      <c r="AA1419" s="1322"/>
      <c r="AB1419" s="1322"/>
      <c r="AC1419" s="1322"/>
      <c r="AD1419" s="1322"/>
      <c r="AE1419" s="405">
        <f t="shared" si="21"/>
        <v>0</v>
      </c>
    </row>
    <row r="1420" spans="3:31" ht="18" hidden="1" customHeight="1">
      <c r="C1420" s="1323" t="str">
        <f>T(ESTIMATE!B1499)</f>
        <v xml:space="preserve">Backfill of trenches </v>
      </c>
      <c r="D1420" s="1323" t="e">
        <f>T(#REF!)</f>
        <v>#REF!</v>
      </c>
      <c r="E1420" s="1323" t="e">
        <f>T(#REF!)</f>
        <v>#REF!</v>
      </c>
      <c r="F1420" s="1323" t="e">
        <f>T(#REF!)</f>
        <v>#REF!</v>
      </c>
      <c r="G1420" s="1323" t="e">
        <f>T(#REF!)</f>
        <v>#REF!</v>
      </c>
      <c r="H1420" s="1323"/>
      <c r="I1420" s="1323"/>
      <c r="J1420" s="1323" t="e">
        <f>T(#REF!)</f>
        <v>#REF!</v>
      </c>
      <c r="K1420" s="1323" t="e">
        <f>T(#REF!)</f>
        <v>#REF!</v>
      </c>
      <c r="L1420" s="1323" t="e">
        <f>T(#REF!)</f>
        <v>#REF!</v>
      </c>
      <c r="M1420" s="1323" t="e">
        <f>T(#REF!)</f>
        <v>#REF!</v>
      </c>
      <c r="N1420" s="1324">
        <f>ESTIMATE!R1499</f>
        <v>0</v>
      </c>
      <c r="O1420" s="1324"/>
      <c r="P1420" s="1324" t="str">
        <f>T(ESTIMATE!U1499)</f>
        <v>cy</v>
      </c>
      <c r="Q1420" s="1324"/>
      <c r="R1420" s="1322"/>
      <c r="S1420" s="1322"/>
      <c r="T1420" s="1322"/>
      <c r="U1420" s="1322"/>
      <c r="V1420" s="1322"/>
      <c r="W1420" s="1322"/>
      <c r="X1420" s="1322"/>
      <c r="Y1420" s="1322"/>
      <c r="Z1420" s="1322"/>
      <c r="AA1420" s="1322"/>
      <c r="AB1420" s="1322"/>
      <c r="AC1420" s="1322"/>
      <c r="AD1420" s="1322"/>
      <c r="AE1420" s="405">
        <f t="shared" si="21"/>
        <v>0</v>
      </c>
    </row>
    <row r="1421" spans="3:31" ht="18" hidden="1" customHeight="1">
      <c r="C1421" s="1323" t="str">
        <f>T(ESTIMATE!B1500)</f>
        <v/>
      </c>
      <c r="D1421" s="1323" t="e">
        <f>T(#REF!)</f>
        <v>#REF!</v>
      </c>
      <c r="E1421" s="1323" t="e">
        <f>T(#REF!)</f>
        <v>#REF!</v>
      </c>
      <c r="F1421" s="1323" t="e">
        <f>T(#REF!)</f>
        <v>#REF!</v>
      </c>
      <c r="G1421" s="1323" t="e">
        <f>T(#REF!)</f>
        <v>#REF!</v>
      </c>
      <c r="H1421" s="1323"/>
      <c r="I1421" s="1323"/>
      <c r="J1421" s="1323" t="e">
        <f>T(#REF!)</f>
        <v>#REF!</v>
      </c>
      <c r="K1421" s="1323" t="e">
        <f>T(#REF!)</f>
        <v>#REF!</v>
      </c>
      <c r="L1421" s="1323" t="e">
        <f>T(#REF!)</f>
        <v>#REF!</v>
      </c>
      <c r="M1421" s="1323" t="e">
        <f>T(#REF!)</f>
        <v>#REF!</v>
      </c>
      <c r="N1421" s="1324">
        <f>ESTIMATE!R1500</f>
        <v>0</v>
      </c>
      <c r="O1421" s="1324"/>
      <c r="P1421" s="1324" t="str">
        <f>T(ESTIMATE!U1500)</f>
        <v/>
      </c>
      <c r="Q1421" s="1324"/>
      <c r="R1421" s="1322"/>
      <c r="S1421" s="1322"/>
      <c r="T1421" s="1322"/>
      <c r="U1421" s="1322"/>
      <c r="V1421" s="1322"/>
      <c r="W1421" s="1322"/>
      <c r="X1421" s="1322"/>
      <c r="Y1421" s="1322"/>
      <c r="Z1421" s="1322"/>
      <c r="AA1421" s="1322"/>
      <c r="AB1421" s="1322"/>
      <c r="AC1421" s="1322"/>
      <c r="AD1421" s="1322"/>
      <c r="AE1421" s="405">
        <f t="shared" si="21"/>
        <v>0</v>
      </c>
    </row>
    <row r="1422" spans="3:31" ht="18" hidden="1" customHeight="1">
      <c r="C1422" s="1323" t="str">
        <f>T(ESTIMATE!B1501)</f>
        <v/>
      </c>
      <c r="D1422" s="1323" t="e">
        <f>T(#REF!)</f>
        <v>#REF!</v>
      </c>
      <c r="E1422" s="1323" t="e">
        <f>T(#REF!)</f>
        <v>#REF!</v>
      </c>
      <c r="F1422" s="1323" t="e">
        <f>T(#REF!)</f>
        <v>#REF!</v>
      </c>
      <c r="G1422" s="1323" t="e">
        <f>T(#REF!)</f>
        <v>#REF!</v>
      </c>
      <c r="H1422" s="1323"/>
      <c r="I1422" s="1323"/>
      <c r="J1422" s="1323" t="e">
        <f>T(#REF!)</f>
        <v>#REF!</v>
      </c>
      <c r="K1422" s="1323" t="e">
        <f>T(#REF!)</f>
        <v>#REF!</v>
      </c>
      <c r="L1422" s="1323" t="e">
        <f>T(#REF!)</f>
        <v>#REF!</v>
      </c>
      <c r="M1422" s="1323" t="e">
        <f>T(#REF!)</f>
        <v>#REF!</v>
      </c>
      <c r="N1422" s="1324">
        <f>ESTIMATE!R1501</f>
        <v>0</v>
      </c>
      <c r="O1422" s="1324"/>
      <c r="P1422" s="1324" t="str">
        <f>T(ESTIMATE!U1501)</f>
        <v/>
      </c>
      <c r="Q1422" s="1324"/>
      <c r="R1422" s="1322"/>
      <c r="S1422" s="1322"/>
      <c r="T1422" s="1322"/>
      <c r="U1422" s="1322"/>
      <c r="V1422" s="1322"/>
      <c r="W1422" s="1322"/>
      <c r="X1422" s="1322"/>
      <c r="Y1422" s="1322"/>
      <c r="Z1422" s="1322"/>
      <c r="AA1422" s="1322"/>
      <c r="AB1422" s="1322"/>
      <c r="AC1422" s="1322"/>
      <c r="AD1422" s="1322"/>
      <c r="AE1422" s="405">
        <f t="shared" si="21"/>
        <v>0</v>
      </c>
    </row>
    <row r="1423" spans="3:31" ht="18" hidden="1" customHeight="1">
      <c r="C1423" s="1323" t="str">
        <f>T(ESTIMATE!B1502)</f>
        <v>Foundation</v>
      </c>
      <c r="D1423" s="1323" t="e">
        <f>T(#REF!)</f>
        <v>#REF!</v>
      </c>
      <c r="E1423" s="1323" t="e">
        <f>T(#REF!)</f>
        <v>#REF!</v>
      </c>
      <c r="F1423" s="1323" t="e">
        <f>T(#REF!)</f>
        <v>#REF!</v>
      </c>
      <c r="G1423" s="1323" t="e">
        <f>T(#REF!)</f>
        <v>#REF!</v>
      </c>
      <c r="H1423" s="1323"/>
      <c r="I1423" s="1323"/>
      <c r="J1423" s="1323" t="e">
        <f>T(#REF!)</f>
        <v>#REF!</v>
      </c>
      <c r="K1423" s="1323" t="e">
        <f>T(#REF!)</f>
        <v>#REF!</v>
      </c>
      <c r="L1423" s="1323" t="e">
        <f>T(#REF!)</f>
        <v>#REF!</v>
      </c>
      <c r="M1423" s="1323" t="e">
        <f>T(#REF!)</f>
        <v>#REF!</v>
      </c>
      <c r="N1423" s="1324">
        <f>ESTIMATE!R1502</f>
        <v>0</v>
      </c>
      <c r="O1423" s="1324"/>
      <c r="P1423" s="1324" t="str">
        <f>T(ESTIMATE!U1502)</f>
        <v/>
      </c>
      <c r="Q1423" s="1324"/>
      <c r="R1423" s="1322"/>
      <c r="S1423" s="1322"/>
      <c r="T1423" s="1322"/>
      <c r="U1423" s="1322"/>
      <c r="V1423" s="1322"/>
      <c r="W1423" s="1322"/>
      <c r="X1423" s="1322"/>
      <c r="Y1423" s="1322"/>
      <c r="Z1423" s="1322"/>
      <c r="AA1423" s="1322"/>
      <c r="AB1423" s="1322"/>
      <c r="AC1423" s="1322"/>
      <c r="AD1423" s="1322"/>
      <c r="AE1423" s="405">
        <f t="shared" si="21"/>
        <v>0</v>
      </c>
    </row>
    <row r="1424" spans="3:31" ht="18" hidden="1" customHeight="1">
      <c r="C1424" s="1323" t="str">
        <f>T(ESTIMATE!B1503)</f>
        <v>Foundation bid/allowance</v>
      </c>
      <c r="D1424" s="1323" t="e">
        <f>T(#REF!)</f>
        <v>#REF!</v>
      </c>
      <c r="E1424" s="1323" t="e">
        <f>T(#REF!)</f>
        <v>#REF!</v>
      </c>
      <c r="F1424" s="1323" t="e">
        <f>T(#REF!)</f>
        <v>#REF!</v>
      </c>
      <c r="G1424" s="1323" t="e">
        <f>T(#REF!)</f>
        <v>#REF!</v>
      </c>
      <c r="H1424" s="1323"/>
      <c r="I1424" s="1323"/>
      <c r="J1424" s="1323" t="e">
        <f>T(#REF!)</f>
        <v>#REF!</v>
      </c>
      <c r="K1424" s="1323" t="e">
        <f>T(#REF!)</f>
        <v>#REF!</v>
      </c>
      <c r="L1424" s="1323" t="e">
        <f>T(#REF!)</f>
        <v>#REF!</v>
      </c>
      <c r="M1424" s="1323" t="e">
        <f>T(#REF!)</f>
        <v>#REF!</v>
      </c>
      <c r="N1424" s="1324">
        <f>ESTIMATE!R1503</f>
        <v>0</v>
      </c>
      <c r="O1424" s="1324"/>
      <c r="P1424" s="1324" t="str">
        <f>T(ESTIMATE!U1503)</f>
        <v>ls</v>
      </c>
      <c r="Q1424" s="1324"/>
      <c r="R1424" s="1322"/>
      <c r="S1424" s="1322"/>
      <c r="T1424" s="1322"/>
      <c r="U1424" s="1322"/>
      <c r="V1424" s="1322"/>
      <c r="W1424" s="1322"/>
      <c r="X1424" s="1322"/>
      <c r="Y1424" s="1322"/>
      <c r="Z1424" s="1322"/>
      <c r="AA1424" s="1322"/>
      <c r="AB1424" s="1322"/>
      <c r="AC1424" s="1322"/>
      <c r="AD1424" s="1322"/>
      <c r="AE1424" s="405">
        <f t="shared" si="21"/>
        <v>0</v>
      </c>
    </row>
    <row r="1425" spans="3:31" ht="18" hidden="1" customHeight="1">
      <c r="C1425" s="1323" t="str">
        <f>T(ESTIMATE!B1504)</f>
        <v>Concrete slab on grade, 4" thick</v>
      </c>
      <c r="D1425" s="1323" t="e">
        <f>T(#REF!)</f>
        <v>#REF!</v>
      </c>
      <c r="E1425" s="1323" t="e">
        <f>T(#REF!)</f>
        <v>#REF!</v>
      </c>
      <c r="F1425" s="1323" t="e">
        <f>T(#REF!)</f>
        <v>#REF!</v>
      </c>
      <c r="G1425" s="1323" t="e">
        <f>T(#REF!)</f>
        <v>#REF!</v>
      </c>
      <c r="H1425" s="1323"/>
      <c r="I1425" s="1323"/>
      <c r="J1425" s="1323" t="e">
        <f>T(#REF!)</f>
        <v>#REF!</v>
      </c>
      <c r="K1425" s="1323" t="e">
        <f>T(#REF!)</f>
        <v>#REF!</v>
      </c>
      <c r="L1425" s="1323" t="e">
        <f>T(#REF!)</f>
        <v>#REF!</v>
      </c>
      <c r="M1425" s="1323" t="e">
        <f>T(#REF!)</f>
        <v>#REF!</v>
      </c>
      <c r="N1425" s="1324">
        <f>ESTIMATE!R1504</f>
        <v>0</v>
      </c>
      <c r="O1425" s="1324"/>
      <c r="P1425" s="1324" t="str">
        <f>T(ESTIMATE!U1504)</f>
        <v>sf</v>
      </c>
      <c r="Q1425" s="1324"/>
      <c r="R1425" s="1322"/>
      <c r="S1425" s="1322"/>
      <c r="T1425" s="1322"/>
      <c r="U1425" s="1322"/>
      <c r="V1425" s="1322"/>
      <c r="W1425" s="1322"/>
      <c r="X1425" s="1322"/>
      <c r="Y1425" s="1322"/>
      <c r="Z1425" s="1322"/>
      <c r="AA1425" s="1322"/>
      <c r="AB1425" s="1322"/>
      <c r="AC1425" s="1322"/>
      <c r="AD1425" s="1322"/>
      <c r="AE1425" s="405">
        <f t="shared" si="21"/>
        <v>0</v>
      </c>
    </row>
    <row r="1426" spans="3:31" ht="18" hidden="1" customHeight="1">
      <c r="C1426" s="1323" t="str">
        <f>T(ESTIMATE!B1505)</f>
        <v xml:space="preserve">Concrete footing, 12" wide </v>
      </c>
      <c r="D1426" s="1323" t="e">
        <f>T(#REF!)</f>
        <v>#REF!</v>
      </c>
      <c r="E1426" s="1323" t="e">
        <f>T(#REF!)</f>
        <v>#REF!</v>
      </c>
      <c r="F1426" s="1323" t="e">
        <f>T(#REF!)</f>
        <v>#REF!</v>
      </c>
      <c r="G1426" s="1323" t="e">
        <f>T(#REF!)</f>
        <v>#REF!</v>
      </c>
      <c r="H1426" s="1323"/>
      <c r="I1426" s="1323"/>
      <c r="J1426" s="1323" t="e">
        <f>T(#REF!)</f>
        <v>#REF!</v>
      </c>
      <c r="K1426" s="1323" t="e">
        <f>T(#REF!)</f>
        <v>#REF!</v>
      </c>
      <c r="L1426" s="1323" t="e">
        <f>T(#REF!)</f>
        <v>#REF!</v>
      </c>
      <c r="M1426" s="1323" t="e">
        <f>T(#REF!)</f>
        <v>#REF!</v>
      </c>
      <c r="N1426" s="1324">
        <f>ESTIMATE!R1505</f>
        <v>0</v>
      </c>
      <c r="O1426" s="1324"/>
      <c r="P1426" s="1324" t="str">
        <f>T(ESTIMATE!U1505)</f>
        <v>lf</v>
      </c>
      <c r="Q1426" s="1324"/>
      <c r="R1426" s="1322"/>
      <c r="S1426" s="1322"/>
      <c r="T1426" s="1322"/>
      <c r="U1426" s="1322"/>
      <c r="V1426" s="1322"/>
      <c r="W1426" s="1322"/>
      <c r="X1426" s="1322"/>
      <c r="Y1426" s="1322"/>
      <c r="Z1426" s="1322"/>
      <c r="AA1426" s="1322"/>
      <c r="AB1426" s="1322"/>
      <c r="AC1426" s="1322"/>
      <c r="AD1426" s="1322"/>
      <c r="AE1426" s="405">
        <f t="shared" si="21"/>
        <v>0</v>
      </c>
    </row>
    <row r="1427" spans="3:31" ht="18" hidden="1" customHeight="1">
      <c r="C1427" s="1323" t="str">
        <f>T(ESTIMATE!B1506)</f>
        <v>Stem wall, single story</v>
      </c>
      <c r="D1427" s="1323" t="e">
        <f>T(#REF!)</f>
        <v>#REF!</v>
      </c>
      <c r="E1427" s="1323" t="e">
        <f>T(#REF!)</f>
        <v>#REF!</v>
      </c>
      <c r="F1427" s="1323" t="e">
        <f>T(#REF!)</f>
        <v>#REF!</v>
      </c>
      <c r="G1427" s="1323" t="e">
        <f>T(#REF!)</f>
        <v>#REF!</v>
      </c>
      <c r="H1427" s="1323"/>
      <c r="I1427" s="1323"/>
      <c r="J1427" s="1323" t="e">
        <f>T(#REF!)</f>
        <v>#REF!</v>
      </c>
      <c r="K1427" s="1323" t="e">
        <f>T(#REF!)</f>
        <v>#REF!</v>
      </c>
      <c r="L1427" s="1323" t="e">
        <f>T(#REF!)</f>
        <v>#REF!</v>
      </c>
      <c r="M1427" s="1323" t="e">
        <f>T(#REF!)</f>
        <v>#REF!</v>
      </c>
      <c r="N1427" s="1324">
        <f>ESTIMATE!R1506</f>
        <v>0</v>
      </c>
      <c r="O1427" s="1324"/>
      <c r="P1427" s="1324" t="str">
        <f>T(ESTIMATE!U1506)</f>
        <v>lf</v>
      </c>
      <c r="Q1427" s="1324"/>
      <c r="R1427" s="1322"/>
      <c r="S1427" s="1322"/>
      <c r="T1427" s="1322"/>
      <c r="U1427" s="1322"/>
      <c r="V1427" s="1322"/>
      <c r="W1427" s="1322"/>
      <c r="X1427" s="1322"/>
      <c r="Y1427" s="1322"/>
      <c r="Z1427" s="1322"/>
      <c r="AA1427" s="1322"/>
      <c r="AB1427" s="1322"/>
      <c r="AC1427" s="1322"/>
      <c r="AD1427" s="1322"/>
      <c r="AE1427" s="405">
        <f t="shared" si="21"/>
        <v>0</v>
      </c>
    </row>
    <row r="1428" spans="3:31" ht="18" hidden="1" customHeight="1">
      <c r="C1428" s="1323" t="str">
        <f>T(ESTIMATE!B1507)</f>
        <v/>
      </c>
      <c r="D1428" s="1323" t="e">
        <f>T(#REF!)</f>
        <v>#REF!</v>
      </c>
      <c r="E1428" s="1323" t="e">
        <f>T(#REF!)</f>
        <v>#REF!</v>
      </c>
      <c r="F1428" s="1323" t="e">
        <f>T(#REF!)</f>
        <v>#REF!</v>
      </c>
      <c r="G1428" s="1323" t="e">
        <f>T(#REF!)</f>
        <v>#REF!</v>
      </c>
      <c r="H1428" s="1323"/>
      <c r="I1428" s="1323"/>
      <c r="J1428" s="1323" t="e">
        <f>T(#REF!)</f>
        <v>#REF!</v>
      </c>
      <c r="K1428" s="1323" t="e">
        <f>T(#REF!)</f>
        <v>#REF!</v>
      </c>
      <c r="L1428" s="1323" t="e">
        <f>T(#REF!)</f>
        <v>#REF!</v>
      </c>
      <c r="M1428" s="1323" t="e">
        <f>T(#REF!)</f>
        <v>#REF!</v>
      </c>
      <c r="N1428" s="1324">
        <f>ESTIMATE!R1507</f>
        <v>0</v>
      </c>
      <c r="O1428" s="1324"/>
      <c r="P1428" s="1324" t="str">
        <f>T(ESTIMATE!U1507)</f>
        <v/>
      </c>
      <c r="Q1428" s="1324"/>
      <c r="R1428" s="1322"/>
      <c r="S1428" s="1322"/>
      <c r="T1428" s="1322"/>
      <c r="U1428" s="1322"/>
      <c r="V1428" s="1322"/>
      <c r="W1428" s="1322"/>
      <c r="X1428" s="1322"/>
      <c r="Y1428" s="1322"/>
      <c r="Z1428" s="1322"/>
      <c r="AA1428" s="1322"/>
      <c r="AB1428" s="1322"/>
      <c r="AC1428" s="1322"/>
      <c r="AD1428" s="1322"/>
      <c r="AE1428" s="405">
        <f t="shared" si="21"/>
        <v>0</v>
      </c>
    </row>
    <row r="1429" spans="3:31" ht="18" hidden="1" customHeight="1">
      <c r="C1429" s="1323" t="str">
        <f>T(ESTIMATE!B1508)</f>
        <v/>
      </c>
      <c r="D1429" s="1323" t="e">
        <f>T(#REF!)</f>
        <v>#REF!</v>
      </c>
      <c r="E1429" s="1323" t="e">
        <f>T(#REF!)</f>
        <v>#REF!</v>
      </c>
      <c r="F1429" s="1323" t="e">
        <f>T(#REF!)</f>
        <v>#REF!</v>
      </c>
      <c r="G1429" s="1323" t="e">
        <f>T(#REF!)</f>
        <v>#REF!</v>
      </c>
      <c r="H1429" s="1323"/>
      <c r="I1429" s="1323"/>
      <c r="J1429" s="1323" t="e">
        <f>T(#REF!)</f>
        <v>#REF!</v>
      </c>
      <c r="K1429" s="1323" t="e">
        <f>T(#REF!)</f>
        <v>#REF!</v>
      </c>
      <c r="L1429" s="1323" t="e">
        <f>T(#REF!)</f>
        <v>#REF!</v>
      </c>
      <c r="M1429" s="1323" t="e">
        <f>T(#REF!)</f>
        <v>#REF!</v>
      </c>
      <c r="N1429" s="1324">
        <f>ESTIMATE!R1508</f>
        <v>0</v>
      </c>
      <c r="O1429" s="1324"/>
      <c r="P1429" s="1324" t="str">
        <f>T(ESTIMATE!U1508)</f>
        <v/>
      </c>
      <c r="Q1429" s="1324"/>
      <c r="R1429" s="1322"/>
      <c r="S1429" s="1322"/>
      <c r="T1429" s="1322"/>
      <c r="U1429" s="1322"/>
      <c r="V1429" s="1322"/>
      <c r="W1429" s="1322"/>
      <c r="X1429" s="1322"/>
      <c r="Y1429" s="1322"/>
      <c r="Z1429" s="1322"/>
      <c r="AA1429" s="1322"/>
      <c r="AB1429" s="1322"/>
      <c r="AC1429" s="1322"/>
      <c r="AD1429" s="1322"/>
      <c r="AE1429" s="405">
        <f t="shared" si="21"/>
        <v>0</v>
      </c>
    </row>
    <row r="1430" spans="3:31" ht="18" hidden="1" customHeight="1">
      <c r="C1430" s="1323" t="str">
        <f>T(ESTIMATE!B1509)</f>
        <v>Structural Repairs</v>
      </c>
      <c r="D1430" s="1323" t="e">
        <f>T(#REF!)</f>
        <v>#REF!</v>
      </c>
      <c r="E1430" s="1323" t="e">
        <f>T(#REF!)</f>
        <v>#REF!</v>
      </c>
      <c r="F1430" s="1323" t="e">
        <f>T(#REF!)</f>
        <v>#REF!</v>
      </c>
      <c r="G1430" s="1323" t="e">
        <f>T(#REF!)</f>
        <v>#REF!</v>
      </c>
      <c r="H1430" s="1323"/>
      <c r="I1430" s="1323"/>
      <c r="J1430" s="1323" t="e">
        <f>T(#REF!)</f>
        <v>#REF!</v>
      </c>
      <c r="K1430" s="1323" t="e">
        <f>T(#REF!)</f>
        <v>#REF!</v>
      </c>
      <c r="L1430" s="1323" t="e">
        <f>T(#REF!)</f>
        <v>#REF!</v>
      </c>
      <c r="M1430" s="1323" t="e">
        <f>T(#REF!)</f>
        <v>#REF!</v>
      </c>
      <c r="N1430" s="1324">
        <f>ESTIMATE!R1509</f>
        <v>0</v>
      </c>
      <c r="O1430" s="1324"/>
      <c r="P1430" s="1324" t="str">
        <f>T(ESTIMATE!U1509)</f>
        <v/>
      </c>
      <c r="Q1430" s="1324"/>
      <c r="R1430" s="1322"/>
      <c r="S1430" s="1322"/>
      <c r="T1430" s="1322"/>
      <c r="U1430" s="1322"/>
      <c r="V1430" s="1322"/>
      <c r="W1430" s="1322"/>
      <c r="X1430" s="1322"/>
      <c r="Y1430" s="1322"/>
      <c r="Z1430" s="1322"/>
      <c r="AA1430" s="1322"/>
      <c r="AB1430" s="1322"/>
      <c r="AC1430" s="1322"/>
      <c r="AD1430" s="1322"/>
      <c r="AE1430" s="405">
        <f t="shared" si="21"/>
        <v>0</v>
      </c>
    </row>
    <row r="1431" spans="3:31" ht="18" hidden="1" customHeight="1">
      <c r="C1431" s="1323" t="str">
        <f>T(ESTIMATE!B1510)</f>
        <v>Bowing foundation walls, vertical I-Beams</v>
      </c>
      <c r="D1431" s="1323" t="e">
        <f>T(#REF!)</f>
        <v>#REF!</v>
      </c>
      <c r="E1431" s="1323" t="e">
        <f>T(#REF!)</f>
        <v>#REF!</v>
      </c>
      <c r="F1431" s="1323" t="e">
        <f>T(#REF!)</f>
        <v>#REF!</v>
      </c>
      <c r="G1431" s="1323" t="e">
        <f>T(#REF!)</f>
        <v>#REF!</v>
      </c>
      <c r="H1431" s="1323"/>
      <c r="I1431" s="1323"/>
      <c r="J1431" s="1323" t="e">
        <f>T(#REF!)</f>
        <v>#REF!</v>
      </c>
      <c r="K1431" s="1323" t="e">
        <f>T(#REF!)</f>
        <v>#REF!</v>
      </c>
      <c r="L1431" s="1323" t="e">
        <f>T(#REF!)</f>
        <v>#REF!</v>
      </c>
      <c r="M1431" s="1323" t="e">
        <f>T(#REF!)</f>
        <v>#REF!</v>
      </c>
      <c r="N1431" s="1324">
        <f>ESTIMATE!R1510</f>
        <v>0</v>
      </c>
      <c r="O1431" s="1324"/>
      <c r="P1431" s="1324" t="str">
        <f>T(ESTIMATE!U1510)</f>
        <v>ea</v>
      </c>
      <c r="Q1431" s="1324"/>
      <c r="R1431" s="1322"/>
      <c r="S1431" s="1322"/>
      <c r="T1431" s="1322"/>
      <c r="U1431" s="1322"/>
      <c r="V1431" s="1322"/>
      <c r="W1431" s="1322"/>
      <c r="X1431" s="1322"/>
      <c r="Y1431" s="1322"/>
      <c r="Z1431" s="1322"/>
      <c r="AA1431" s="1322"/>
      <c r="AB1431" s="1322"/>
      <c r="AC1431" s="1322"/>
      <c r="AD1431" s="1322"/>
      <c r="AE1431" s="405">
        <f t="shared" si="21"/>
        <v>0</v>
      </c>
    </row>
    <row r="1432" spans="3:31" ht="18" hidden="1" customHeight="1">
      <c r="C1432" s="1323" t="str">
        <f>T(ESTIMATE!B1511)</f>
        <v>Settled foundation walls, concrete piers/underpinning</v>
      </c>
      <c r="D1432" s="1323" t="e">
        <f>T(#REF!)</f>
        <v>#REF!</v>
      </c>
      <c r="E1432" s="1323" t="e">
        <f>T(#REF!)</f>
        <v>#REF!</v>
      </c>
      <c r="F1432" s="1323" t="e">
        <f>T(#REF!)</f>
        <v>#REF!</v>
      </c>
      <c r="G1432" s="1323" t="e">
        <f>T(#REF!)</f>
        <v>#REF!</v>
      </c>
      <c r="H1432" s="1323"/>
      <c r="I1432" s="1323"/>
      <c r="J1432" s="1323" t="e">
        <f>T(#REF!)</f>
        <v>#REF!</v>
      </c>
      <c r="K1432" s="1323" t="e">
        <f>T(#REF!)</f>
        <v>#REF!</v>
      </c>
      <c r="L1432" s="1323" t="e">
        <f>T(#REF!)</f>
        <v>#REF!</v>
      </c>
      <c r="M1432" s="1323" t="e">
        <f>T(#REF!)</f>
        <v>#REF!</v>
      </c>
      <c r="N1432" s="1324">
        <f>ESTIMATE!R1511</f>
        <v>0</v>
      </c>
      <c r="O1432" s="1324"/>
      <c r="P1432" s="1324" t="str">
        <f>T(ESTIMATE!U1511)</f>
        <v>ea</v>
      </c>
      <c r="Q1432" s="1324"/>
      <c r="R1432" s="1322"/>
      <c r="S1432" s="1322"/>
      <c r="T1432" s="1322"/>
      <c r="U1432" s="1322"/>
      <c r="V1432" s="1322"/>
      <c r="W1432" s="1322"/>
      <c r="X1432" s="1322"/>
      <c r="Y1432" s="1322"/>
      <c r="Z1432" s="1322"/>
      <c r="AA1432" s="1322"/>
      <c r="AB1432" s="1322"/>
      <c r="AC1432" s="1322"/>
      <c r="AD1432" s="1322"/>
      <c r="AE1432" s="405">
        <f t="shared" si="21"/>
        <v>0</v>
      </c>
    </row>
    <row r="1433" spans="3:31" ht="18" hidden="1" customHeight="1">
      <c r="C1433" s="1323" t="str">
        <f>T(ESTIMATE!B1512)</f>
        <v>Foundation waterproofing &amp; drain tile, single story</v>
      </c>
      <c r="D1433" s="1323" t="e">
        <f>T(#REF!)</f>
        <v>#REF!</v>
      </c>
      <c r="E1433" s="1323" t="e">
        <f>T(#REF!)</f>
        <v>#REF!</v>
      </c>
      <c r="F1433" s="1323" t="e">
        <f>T(#REF!)</f>
        <v>#REF!</v>
      </c>
      <c r="G1433" s="1323" t="e">
        <f>T(#REF!)</f>
        <v>#REF!</v>
      </c>
      <c r="H1433" s="1323"/>
      <c r="I1433" s="1323"/>
      <c r="J1433" s="1323" t="e">
        <f>T(#REF!)</f>
        <v>#REF!</v>
      </c>
      <c r="K1433" s="1323" t="e">
        <f>T(#REF!)</f>
        <v>#REF!</v>
      </c>
      <c r="L1433" s="1323" t="e">
        <f>T(#REF!)</f>
        <v>#REF!</v>
      </c>
      <c r="M1433" s="1323" t="e">
        <f>T(#REF!)</f>
        <v>#REF!</v>
      </c>
      <c r="N1433" s="1324">
        <f>ESTIMATE!R1512</f>
        <v>0</v>
      </c>
      <c r="O1433" s="1324"/>
      <c r="P1433" s="1324" t="str">
        <f>T(ESTIMATE!U1512)</f>
        <v>lf</v>
      </c>
      <c r="Q1433" s="1324"/>
      <c r="R1433" s="1322"/>
      <c r="S1433" s="1322"/>
      <c r="T1433" s="1322"/>
      <c r="U1433" s="1322"/>
      <c r="V1433" s="1322"/>
      <c r="W1433" s="1322"/>
      <c r="X1433" s="1322"/>
      <c r="Y1433" s="1322"/>
      <c r="Z1433" s="1322"/>
      <c r="AA1433" s="1322"/>
      <c r="AB1433" s="1322"/>
      <c r="AC1433" s="1322"/>
      <c r="AD1433" s="1322"/>
      <c r="AE1433" s="405">
        <f t="shared" si="21"/>
        <v>0</v>
      </c>
    </row>
    <row r="1434" spans="3:31" ht="18" hidden="1" customHeight="1">
      <c r="C1434" s="1323" t="str">
        <f>T(ESTIMATE!B1513)</f>
        <v>Epoxy crack injection</v>
      </c>
      <c r="D1434" s="1323" t="e">
        <f>T(#REF!)</f>
        <v>#REF!</v>
      </c>
      <c r="E1434" s="1323" t="e">
        <f>T(#REF!)</f>
        <v>#REF!</v>
      </c>
      <c r="F1434" s="1323" t="e">
        <f>T(#REF!)</f>
        <v>#REF!</v>
      </c>
      <c r="G1434" s="1323" t="e">
        <f>T(#REF!)</f>
        <v>#REF!</v>
      </c>
      <c r="H1434" s="1323"/>
      <c r="I1434" s="1323"/>
      <c r="J1434" s="1323" t="e">
        <f>T(#REF!)</f>
        <v>#REF!</v>
      </c>
      <c r="K1434" s="1323" t="e">
        <f>T(#REF!)</f>
        <v>#REF!</v>
      </c>
      <c r="L1434" s="1323" t="e">
        <f>T(#REF!)</f>
        <v>#REF!</v>
      </c>
      <c r="M1434" s="1323" t="e">
        <f>T(#REF!)</f>
        <v>#REF!</v>
      </c>
      <c r="N1434" s="1324">
        <f>ESTIMATE!R1513</f>
        <v>0</v>
      </c>
      <c r="O1434" s="1324"/>
      <c r="P1434" s="1324" t="str">
        <f>T(ESTIMATE!U1513)</f>
        <v>lf</v>
      </c>
      <c r="Q1434" s="1324"/>
      <c r="R1434" s="1322"/>
      <c r="S1434" s="1322"/>
      <c r="T1434" s="1322"/>
      <c r="U1434" s="1322"/>
      <c r="V1434" s="1322"/>
      <c r="W1434" s="1322"/>
      <c r="X1434" s="1322"/>
      <c r="Y1434" s="1322"/>
      <c r="Z1434" s="1322"/>
      <c r="AA1434" s="1322"/>
      <c r="AB1434" s="1322"/>
      <c r="AC1434" s="1322"/>
      <c r="AD1434" s="1322"/>
      <c r="AE1434" s="405">
        <f t="shared" si="21"/>
        <v>0</v>
      </c>
    </row>
    <row r="1435" spans="3:31" ht="18" hidden="1" customHeight="1">
      <c r="C1435" s="1323" t="str">
        <f>T(ESTIMATE!B1514)</f>
        <v/>
      </c>
      <c r="D1435" s="1323" t="e">
        <f>T(#REF!)</f>
        <v>#REF!</v>
      </c>
      <c r="E1435" s="1323" t="e">
        <f>T(#REF!)</f>
        <v>#REF!</v>
      </c>
      <c r="F1435" s="1323" t="e">
        <f>T(#REF!)</f>
        <v>#REF!</v>
      </c>
      <c r="G1435" s="1323" t="e">
        <f>T(#REF!)</f>
        <v>#REF!</v>
      </c>
      <c r="H1435" s="1323"/>
      <c r="I1435" s="1323"/>
      <c r="J1435" s="1323" t="e">
        <f>T(#REF!)</f>
        <v>#REF!</v>
      </c>
      <c r="K1435" s="1323" t="e">
        <f>T(#REF!)</f>
        <v>#REF!</v>
      </c>
      <c r="L1435" s="1323" t="e">
        <f>T(#REF!)</f>
        <v>#REF!</v>
      </c>
      <c r="M1435" s="1323" t="e">
        <f>T(#REF!)</f>
        <v>#REF!</v>
      </c>
      <c r="N1435" s="1324">
        <f>ESTIMATE!R1514</f>
        <v>0</v>
      </c>
      <c r="O1435" s="1324"/>
      <c r="P1435" s="1324" t="str">
        <f>T(ESTIMATE!U1514)</f>
        <v/>
      </c>
      <c r="Q1435" s="1324"/>
      <c r="R1435" s="1322"/>
      <c r="S1435" s="1322"/>
      <c r="T1435" s="1322"/>
      <c r="U1435" s="1322"/>
      <c r="V1435" s="1322"/>
      <c r="W1435" s="1322"/>
      <c r="X1435" s="1322"/>
      <c r="Y1435" s="1322"/>
      <c r="Z1435" s="1322"/>
      <c r="AA1435" s="1322"/>
      <c r="AB1435" s="1322"/>
      <c r="AC1435" s="1322"/>
      <c r="AD1435" s="1322"/>
      <c r="AE1435" s="405">
        <f t="shared" si="21"/>
        <v>0</v>
      </c>
    </row>
    <row r="1436" spans="3:31" ht="18" hidden="1" customHeight="1">
      <c r="C1436" s="1323" t="str">
        <f>T(ESTIMATE!B1515)</f>
        <v/>
      </c>
      <c r="D1436" s="1323" t="e">
        <f>T(#REF!)</f>
        <v>#REF!</v>
      </c>
      <c r="E1436" s="1323" t="e">
        <f>T(#REF!)</f>
        <v>#REF!</v>
      </c>
      <c r="F1436" s="1323" t="e">
        <f>T(#REF!)</f>
        <v>#REF!</v>
      </c>
      <c r="G1436" s="1323" t="e">
        <f>T(#REF!)</f>
        <v>#REF!</v>
      </c>
      <c r="H1436" s="1323"/>
      <c r="I1436" s="1323"/>
      <c r="J1436" s="1323" t="e">
        <f>T(#REF!)</f>
        <v>#REF!</v>
      </c>
      <c r="K1436" s="1323" t="e">
        <f>T(#REF!)</f>
        <v>#REF!</v>
      </c>
      <c r="L1436" s="1323" t="e">
        <f>T(#REF!)</f>
        <v>#REF!</v>
      </c>
      <c r="M1436" s="1323" t="e">
        <f>T(#REF!)</f>
        <v>#REF!</v>
      </c>
      <c r="N1436" s="1324">
        <f>ESTIMATE!R1515</f>
        <v>0</v>
      </c>
      <c r="O1436" s="1324"/>
      <c r="P1436" s="1324" t="str">
        <f>T(ESTIMATE!U1515)</f>
        <v/>
      </c>
      <c r="Q1436" s="1324"/>
      <c r="R1436" s="1322"/>
      <c r="S1436" s="1322"/>
      <c r="T1436" s="1322"/>
      <c r="U1436" s="1322"/>
      <c r="V1436" s="1322"/>
      <c r="W1436" s="1322"/>
      <c r="X1436" s="1322"/>
      <c r="Y1436" s="1322"/>
      <c r="Z1436" s="1322"/>
      <c r="AA1436" s="1322"/>
      <c r="AB1436" s="1322"/>
      <c r="AC1436" s="1322"/>
      <c r="AD1436" s="1322"/>
      <c r="AE1436" s="405">
        <f t="shared" si="21"/>
        <v>0</v>
      </c>
    </row>
    <row r="1437" spans="3:31" ht="18" hidden="1" customHeight="1">
      <c r="C1437" s="1323" t="str">
        <f>T(ESTIMATE!B1516)</f>
        <v/>
      </c>
      <c r="D1437" s="1323" t="e">
        <f>T(#REF!)</f>
        <v>#REF!</v>
      </c>
      <c r="E1437" s="1323" t="e">
        <f>T(#REF!)</f>
        <v>#REF!</v>
      </c>
      <c r="F1437" s="1323" t="e">
        <f>T(#REF!)</f>
        <v>#REF!</v>
      </c>
      <c r="G1437" s="1323" t="e">
        <f>T(#REF!)</f>
        <v>#REF!</v>
      </c>
      <c r="H1437" s="1323"/>
      <c r="I1437" s="1323"/>
      <c r="J1437" s="1323" t="e">
        <f>T(#REF!)</f>
        <v>#REF!</v>
      </c>
      <c r="K1437" s="1323" t="e">
        <f>T(#REF!)</f>
        <v>#REF!</v>
      </c>
      <c r="L1437" s="1323" t="e">
        <f>T(#REF!)</f>
        <v>#REF!</v>
      </c>
      <c r="M1437" s="1323" t="e">
        <f>T(#REF!)</f>
        <v>#REF!</v>
      </c>
      <c r="N1437" s="1324">
        <f>ESTIMATE!R1516</f>
        <v>0</v>
      </c>
      <c r="O1437" s="1324"/>
      <c r="P1437" s="1324" t="str">
        <f>T(ESTIMATE!U1516)</f>
        <v/>
      </c>
      <c r="Q1437" s="1324"/>
      <c r="R1437" s="1322"/>
      <c r="S1437" s="1322"/>
      <c r="T1437" s="1322"/>
      <c r="U1437" s="1322"/>
      <c r="V1437" s="1322"/>
      <c r="W1437" s="1322"/>
      <c r="X1437" s="1322"/>
      <c r="Y1437" s="1322"/>
      <c r="Z1437" s="1322"/>
      <c r="AA1437" s="1322"/>
      <c r="AB1437" s="1322"/>
      <c r="AC1437" s="1322"/>
      <c r="AD1437" s="1322"/>
      <c r="AE1437" s="405">
        <f t="shared" si="21"/>
        <v>0</v>
      </c>
    </row>
    <row r="1438" spans="3:31" ht="18" hidden="1" customHeight="1">
      <c r="C1438" s="1323" t="str">
        <f>T(ESTIMATE!B1517)</f>
        <v/>
      </c>
      <c r="D1438" s="1323" t="e">
        <f>T(#REF!)</f>
        <v>#REF!</v>
      </c>
      <c r="E1438" s="1323" t="e">
        <f>T(#REF!)</f>
        <v>#REF!</v>
      </c>
      <c r="F1438" s="1323" t="e">
        <f>T(#REF!)</f>
        <v>#REF!</v>
      </c>
      <c r="G1438" s="1323" t="e">
        <f>T(#REF!)</f>
        <v>#REF!</v>
      </c>
      <c r="H1438" s="1323"/>
      <c r="I1438" s="1323"/>
      <c r="J1438" s="1323" t="e">
        <f>T(#REF!)</f>
        <v>#REF!</v>
      </c>
      <c r="K1438" s="1323" t="e">
        <f>T(#REF!)</f>
        <v>#REF!</v>
      </c>
      <c r="L1438" s="1323" t="e">
        <f>T(#REF!)</f>
        <v>#REF!</v>
      </c>
      <c r="M1438" s="1323" t="e">
        <f>T(#REF!)</f>
        <v>#REF!</v>
      </c>
      <c r="N1438" s="1324">
        <f>ESTIMATE!R1517</f>
        <v>0</v>
      </c>
      <c r="O1438" s="1324"/>
      <c r="P1438" s="1324" t="str">
        <f>T(ESTIMATE!U1517)</f>
        <v/>
      </c>
      <c r="Q1438" s="1324"/>
      <c r="R1438" s="1322"/>
      <c r="S1438" s="1322"/>
      <c r="T1438" s="1322"/>
      <c r="U1438" s="1322"/>
      <c r="V1438" s="1322"/>
      <c r="W1438" s="1322"/>
      <c r="X1438" s="1322"/>
      <c r="Y1438" s="1322"/>
      <c r="Z1438" s="1322"/>
      <c r="AA1438" s="1322"/>
      <c r="AB1438" s="1322"/>
      <c r="AC1438" s="1322"/>
      <c r="AD1438" s="1322"/>
      <c r="AE1438" s="405">
        <f t="shared" si="21"/>
        <v>0</v>
      </c>
    </row>
    <row r="1439" spans="3:31" ht="18" hidden="1" customHeight="1">
      <c r="C1439" s="1323" t="str">
        <f>T(ESTIMATE!B1518)</f>
        <v/>
      </c>
      <c r="D1439" s="1323" t="e">
        <f>T(#REF!)</f>
        <v>#REF!</v>
      </c>
      <c r="E1439" s="1323" t="e">
        <f>T(#REF!)</f>
        <v>#REF!</v>
      </c>
      <c r="F1439" s="1323" t="e">
        <f>T(#REF!)</f>
        <v>#REF!</v>
      </c>
      <c r="G1439" s="1323" t="e">
        <f>T(#REF!)</f>
        <v>#REF!</v>
      </c>
      <c r="H1439" s="1323"/>
      <c r="I1439" s="1323"/>
      <c r="J1439" s="1323" t="e">
        <f>T(#REF!)</f>
        <v>#REF!</v>
      </c>
      <c r="K1439" s="1323" t="e">
        <f>T(#REF!)</f>
        <v>#REF!</v>
      </c>
      <c r="L1439" s="1323" t="e">
        <f>T(#REF!)</f>
        <v>#REF!</v>
      </c>
      <c r="M1439" s="1323" t="e">
        <f>T(#REF!)</f>
        <v>#REF!</v>
      </c>
      <c r="N1439" s="1324">
        <f>ESTIMATE!R1518</f>
        <v>0</v>
      </c>
      <c r="O1439" s="1324"/>
      <c r="P1439" s="1324" t="str">
        <f>T(ESTIMATE!U1518)</f>
        <v/>
      </c>
      <c r="Q1439" s="1324"/>
      <c r="R1439" s="1322"/>
      <c r="S1439" s="1322"/>
      <c r="T1439" s="1322"/>
      <c r="U1439" s="1322"/>
      <c r="V1439" s="1322"/>
      <c r="W1439" s="1322"/>
      <c r="X1439" s="1322"/>
      <c r="Y1439" s="1322"/>
      <c r="Z1439" s="1322"/>
      <c r="AA1439" s="1322"/>
      <c r="AB1439" s="1322"/>
      <c r="AC1439" s="1322"/>
      <c r="AD1439" s="1322"/>
      <c r="AE1439" s="405">
        <f t="shared" ref="AE1439:AE1502" si="22">N1439</f>
        <v>0</v>
      </c>
    </row>
    <row r="1440" spans="3:31" ht="18" hidden="1" customHeight="1">
      <c r="C1440" s="1323" t="str">
        <f>T(ESTIMATE!B1519)</f>
        <v/>
      </c>
      <c r="D1440" s="1323" t="e">
        <f>T(#REF!)</f>
        <v>#REF!</v>
      </c>
      <c r="E1440" s="1323" t="e">
        <f>T(#REF!)</f>
        <v>#REF!</v>
      </c>
      <c r="F1440" s="1323" t="e">
        <f>T(#REF!)</f>
        <v>#REF!</v>
      </c>
      <c r="G1440" s="1323" t="e">
        <f>T(#REF!)</f>
        <v>#REF!</v>
      </c>
      <c r="H1440" s="1323"/>
      <c r="I1440" s="1323"/>
      <c r="J1440" s="1323" t="e">
        <f>T(#REF!)</f>
        <v>#REF!</v>
      </c>
      <c r="K1440" s="1323" t="e">
        <f>T(#REF!)</f>
        <v>#REF!</v>
      </c>
      <c r="L1440" s="1323" t="e">
        <f>T(#REF!)</f>
        <v>#REF!</v>
      </c>
      <c r="M1440" s="1323" t="e">
        <f>T(#REF!)</f>
        <v>#REF!</v>
      </c>
      <c r="N1440" s="1324">
        <f>ESTIMATE!R1519</f>
        <v>0</v>
      </c>
      <c r="O1440" s="1324"/>
      <c r="P1440" s="1324" t="str">
        <f>T(ESTIMATE!U1519)</f>
        <v/>
      </c>
      <c r="Q1440" s="1324"/>
      <c r="R1440" s="1322"/>
      <c r="S1440" s="1322"/>
      <c r="T1440" s="1322"/>
      <c r="U1440" s="1322"/>
      <c r="V1440" s="1322"/>
      <c r="W1440" s="1322"/>
      <c r="X1440" s="1322"/>
      <c r="Y1440" s="1322"/>
      <c r="Z1440" s="1322"/>
      <c r="AA1440" s="1322"/>
      <c r="AB1440" s="1322"/>
      <c r="AC1440" s="1322"/>
      <c r="AD1440" s="1322"/>
      <c r="AE1440" s="405">
        <f t="shared" si="22"/>
        <v>0</v>
      </c>
    </row>
    <row r="1441" spans="3:31" ht="18" hidden="1" customHeight="1">
      <c r="C1441" s="1323" t="str">
        <f>T(ESTIMATE!B1520)</f>
        <v/>
      </c>
      <c r="D1441" s="1323" t="e">
        <f>T(#REF!)</f>
        <v>#REF!</v>
      </c>
      <c r="E1441" s="1323" t="e">
        <f>T(#REF!)</f>
        <v>#REF!</v>
      </c>
      <c r="F1441" s="1323" t="e">
        <f>T(#REF!)</f>
        <v>#REF!</v>
      </c>
      <c r="G1441" s="1323" t="e">
        <f>T(#REF!)</f>
        <v>#REF!</v>
      </c>
      <c r="H1441" s="1323"/>
      <c r="I1441" s="1323"/>
      <c r="J1441" s="1323" t="e">
        <f>T(#REF!)</f>
        <v>#REF!</v>
      </c>
      <c r="K1441" s="1323" t="e">
        <f>T(#REF!)</f>
        <v>#REF!</v>
      </c>
      <c r="L1441" s="1323" t="e">
        <f>T(#REF!)</f>
        <v>#REF!</v>
      </c>
      <c r="M1441" s="1323" t="e">
        <f>T(#REF!)</f>
        <v>#REF!</v>
      </c>
      <c r="N1441" s="1324">
        <f>ESTIMATE!R1520</f>
        <v>0</v>
      </c>
      <c r="O1441" s="1324"/>
      <c r="P1441" s="1324" t="str">
        <f>T(ESTIMATE!U1520)</f>
        <v/>
      </c>
      <c r="Q1441" s="1324"/>
      <c r="R1441" s="1322"/>
      <c r="S1441" s="1322"/>
      <c r="T1441" s="1322"/>
      <c r="U1441" s="1322"/>
      <c r="V1441" s="1322"/>
      <c r="W1441" s="1322"/>
      <c r="X1441" s="1322"/>
      <c r="Y1441" s="1322"/>
      <c r="Z1441" s="1322"/>
      <c r="AA1441" s="1322"/>
      <c r="AB1441" s="1322"/>
      <c r="AC1441" s="1322"/>
      <c r="AD1441" s="1322"/>
      <c r="AE1441" s="405">
        <f t="shared" si="22"/>
        <v>0</v>
      </c>
    </row>
    <row r="1442" spans="3:31" ht="18" hidden="1" customHeight="1">
      <c r="C1442" s="1323" t="str">
        <f>T(ESTIMATE!B1521)</f>
        <v/>
      </c>
      <c r="D1442" s="1323" t="e">
        <f>T(#REF!)</f>
        <v>#REF!</v>
      </c>
      <c r="E1442" s="1323" t="e">
        <f>T(#REF!)</f>
        <v>#REF!</v>
      </c>
      <c r="F1442" s="1323" t="e">
        <f>T(#REF!)</f>
        <v>#REF!</v>
      </c>
      <c r="G1442" s="1323" t="e">
        <f>T(#REF!)</f>
        <v>#REF!</v>
      </c>
      <c r="H1442" s="1323"/>
      <c r="I1442" s="1323"/>
      <c r="J1442" s="1323" t="e">
        <f>T(#REF!)</f>
        <v>#REF!</v>
      </c>
      <c r="K1442" s="1323" t="e">
        <f>T(#REF!)</f>
        <v>#REF!</v>
      </c>
      <c r="L1442" s="1323" t="e">
        <f>T(#REF!)</f>
        <v>#REF!</v>
      </c>
      <c r="M1442" s="1323" t="e">
        <f>T(#REF!)</f>
        <v>#REF!</v>
      </c>
      <c r="N1442" s="1324">
        <f>ESTIMATE!R1521</f>
        <v>0</v>
      </c>
      <c r="O1442" s="1324"/>
      <c r="P1442" s="1324" t="str">
        <f>T(ESTIMATE!U1521)</f>
        <v/>
      </c>
      <c r="Q1442" s="1324"/>
      <c r="R1442" s="1322"/>
      <c r="S1442" s="1322"/>
      <c r="T1442" s="1322"/>
      <c r="U1442" s="1322"/>
      <c r="V1442" s="1322"/>
      <c r="W1442" s="1322"/>
      <c r="X1442" s="1322"/>
      <c r="Y1442" s="1322"/>
      <c r="Z1442" s="1322"/>
      <c r="AA1442" s="1322"/>
      <c r="AB1442" s="1322"/>
      <c r="AC1442" s="1322"/>
      <c r="AD1442" s="1322"/>
      <c r="AE1442" s="405">
        <f t="shared" si="22"/>
        <v>0</v>
      </c>
    </row>
    <row r="1443" spans="3:31" ht="18" hidden="1" customHeight="1">
      <c r="C1443" s="1323" t="str">
        <f>T(ESTIMATE!B1522)</f>
        <v/>
      </c>
      <c r="D1443" s="1323" t="e">
        <f>T(#REF!)</f>
        <v>#REF!</v>
      </c>
      <c r="E1443" s="1323" t="e">
        <f>T(#REF!)</f>
        <v>#REF!</v>
      </c>
      <c r="F1443" s="1323" t="e">
        <f>T(#REF!)</f>
        <v>#REF!</v>
      </c>
      <c r="G1443" s="1323" t="e">
        <f>T(#REF!)</f>
        <v>#REF!</v>
      </c>
      <c r="H1443" s="1323"/>
      <c r="I1443" s="1323"/>
      <c r="J1443" s="1323" t="e">
        <f>T(#REF!)</f>
        <v>#REF!</v>
      </c>
      <c r="K1443" s="1323" t="e">
        <f>T(#REF!)</f>
        <v>#REF!</v>
      </c>
      <c r="L1443" s="1323" t="e">
        <f>T(#REF!)</f>
        <v>#REF!</v>
      </c>
      <c r="M1443" s="1323" t="e">
        <f>T(#REF!)</f>
        <v>#REF!</v>
      </c>
      <c r="N1443" s="1324">
        <f>ESTIMATE!R1522</f>
        <v>0</v>
      </c>
      <c r="O1443" s="1324"/>
      <c r="P1443" s="1324" t="str">
        <f>T(ESTIMATE!U1522)</f>
        <v/>
      </c>
      <c r="Q1443" s="1324"/>
      <c r="R1443" s="1322"/>
      <c r="S1443" s="1322"/>
      <c r="T1443" s="1322"/>
      <c r="U1443" s="1322"/>
      <c r="V1443" s="1322"/>
      <c r="W1443" s="1322"/>
      <c r="X1443" s="1322"/>
      <c r="Y1443" s="1322"/>
      <c r="Z1443" s="1322"/>
      <c r="AA1443" s="1322"/>
      <c r="AB1443" s="1322"/>
      <c r="AC1443" s="1322"/>
      <c r="AD1443" s="1322"/>
      <c r="AE1443" s="405">
        <f t="shared" si="22"/>
        <v>0</v>
      </c>
    </row>
    <row r="1444" spans="3:31" ht="18" hidden="1" customHeight="1">
      <c r="C1444" s="1323" t="str">
        <f>T(ESTIMATE!B1523)</f>
        <v/>
      </c>
      <c r="D1444" s="1323" t="e">
        <f>T(#REF!)</f>
        <v>#REF!</v>
      </c>
      <c r="E1444" s="1323" t="e">
        <f>T(#REF!)</f>
        <v>#REF!</v>
      </c>
      <c r="F1444" s="1323" t="e">
        <f>T(#REF!)</f>
        <v>#REF!</v>
      </c>
      <c r="G1444" s="1323" t="e">
        <f>T(#REF!)</f>
        <v>#REF!</v>
      </c>
      <c r="H1444" s="1323"/>
      <c r="I1444" s="1323"/>
      <c r="J1444" s="1323" t="e">
        <f>T(#REF!)</f>
        <v>#REF!</v>
      </c>
      <c r="K1444" s="1323" t="e">
        <f>T(#REF!)</f>
        <v>#REF!</v>
      </c>
      <c r="L1444" s="1323" t="e">
        <f>T(#REF!)</f>
        <v>#REF!</v>
      </c>
      <c r="M1444" s="1323" t="e">
        <f>T(#REF!)</f>
        <v>#REF!</v>
      </c>
      <c r="N1444" s="1324">
        <f>ESTIMATE!R1523</f>
        <v>0</v>
      </c>
      <c r="O1444" s="1324"/>
      <c r="P1444" s="1324" t="str">
        <f>T(ESTIMATE!U1523)</f>
        <v/>
      </c>
      <c r="Q1444" s="1324"/>
      <c r="R1444" s="1322"/>
      <c r="S1444" s="1322"/>
      <c r="T1444" s="1322"/>
      <c r="U1444" s="1322"/>
      <c r="V1444" s="1322"/>
      <c r="W1444" s="1322"/>
      <c r="X1444" s="1322"/>
      <c r="Y1444" s="1322"/>
      <c r="Z1444" s="1322"/>
      <c r="AA1444" s="1322"/>
      <c r="AB1444" s="1322"/>
      <c r="AC1444" s="1322"/>
      <c r="AD1444" s="1322"/>
      <c r="AE1444" s="405">
        <f t="shared" si="22"/>
        <v>0</v>
      </c>
    </row>
    <row r="1445" spans="3:31" ht="18" hidden="1" customHeight="1">
      <c r="C1445" s="1323" t="str">
        <f>T(ESTIMATE!B1524)</f>
        <v/>
      </c>
      <c r="D1445" s="1323" t="e">
        <f>T(#REF!)</f>
        <v>#REF!</v>
      </c>
      <c r="E1445" s="1323" t="e">
        <f>T(#REF!)</f>
        <v>#REF!</v>
      </c>
      <c r="F1445" s="1323" t="e">
        <f>T(#REF!)</f>
        <v>#REF!</v>
      </c>
      <c r="G1445" s="1323" t="e">
        <f>T(#REF!)</f>
        <v>#REF!</v>
      </c>
      <c r="H1445" s="1323"/>
      <c r="I1445" s="1323"/>
      <c r="J1445" s="1323" t="e">
        <f>T(#REF!)</f>
        <v>#REF!</v>
      </c>
      <c r="K1445" s="1323" t="e">
        <f>T(#REF!)</f>
        <v>#REF!</v>
      </c>
      <c r="L1445" s="1323" t="e">
        <f>T(#REF!)</f>
        <v>#REF!</v>
      </c>
      <c r="M1445" s="1323" t="e">
        <f>T(#REF!)</f>
        <v>#REF!</v>
      </c>
      <c r="N1445" s="1324">
        <f>ESTIMATE!R1524</f>
        <v>0</v>
      </c>
      <c r="O1445" s="1324"/>
      <c r="P1445" s="1324" t="str">
        <f>T(ESTIMATE!U1524)</f>
        <v/>
      </c>
      <c r="Q1445" s="1324"/>
      <c r="R1445" s="1322"/>
      <c r="S1445" s="1322"/>
      <c r="T1445" s="1322"/>
      <c r="U1445" s="1322"/>
      <c r="V1445" s="1322"/>
      <c r="W1445" s="1322"/>
      <c r="X1445" s="1322"/>
      <c r="Y1445" s="1322"/>
      <c r="Z1445" s="1322"/>
      <c r="AA1445" s="1322"/>
      <c r="AB1445" s="1322"/>
      <c r="AC1445" s="1322"/>
      <c r="AD1445" s="1322"/>
      <c r="AE1445" s="405">
        <f t="shared" si="22"/>
        <v>0</v>
      </c>
    </row>
    <row r="1446" spans="3:31" ht="18" hidden="1" customHeight="1">
      <c r="C1446" s="1323" t="str">
        <f>T(ESTIMATE!B1525)</f>
        <v/>
      </c>
      <c r="D1446" s="1323" t="e">
        <f>T(#REF!)</f>
        <v>#REF!</v>
      </c>
      <c r="E1446" s="1323" t="e">
        <f>T(#REF!)</f>
        <v>#REF!</v>
      </c>
      <c r="F1446" s="1323" t="e">
        <f>T(#REF!)</f>
        <v>#REF!</v>
      </c>
      <c r="G1446" s="1323" t="e">
        <f>T(#REF!)</f>
        <v>#REF!</v>
      </c>
      <c r="H1446" s="1323"/>
      <c r="I1446" s="1323"/>
      <c r="J1446" s="1323" t="e">
        <f>T(#REF!)</f>
        <v>#REF!</v>
      </c>
      <c r="K1446" s="1323" t="e">
        <f>T(#REF!)</f>
        <v>#REF!</v>
      </c>
      <c r="L1446" s="1323" t="e">
        <f>T(#REF!)</f>
        <v>#REF!</v>
      </c>
      <c r="M1446" s="1323" t="e">
        <f>T(#REF!)</f>
        <v>#REF!</v>
      </c>
      <c r="N1446" s="1324">
        <f>ESTIMATE!R1525</f>
        <v>0</v>
      </c>
      <c r="O1446" s="1324"/>
      <c r="P1446" s="1324" t="str">
        <f>T(ESTIMATE!U1525)</f>
        <v/>
      </c>
      <c r="Q1446" s="1324"/>
      <c r="R1446" s="1322"/>
      <c r="S1446" s="1322"/>
      <c r="T1446" s="1322"/>
      <c r="U1446" s="1322"/>
      <c r="V1446" s="1322"/>
      <c r="W1446" s="1322"/>
      <c r="X1446" s="1322"/>
      <c r="Y1446" s="1322"/>
      <c r="Z1446" s="1322"/>
      <c r="AA1446" s="1322"/>
      <c r="AB1446" s="1322"/>
      <c r="AC1446" s="1322"/>
      <c r="AD1446" s="1322"/>
      <c r="AE1446" s="405">
        <f t="shared" si="22"/>
        <v>0</v>
      </c>
    </row>
    <row r="1447" spans="3:31" ht="18" hidden="1" customHeight="1">
      <c r="C1447" s="1323" t="str">
        <f>T(ESTIMATE!B1526)</f>
        <v/>
      </c>
      <c r="D1447" s="1323" t="e">
        <f>T(#REF!)</f>
        <v>#REF!</v>
      </c>
      <c r="E1447" s="1323" t="e">
        <f>T(#REF!)</f>
        <v>#REF!</v>
      </c>
      <c r="F1447" s="1323" t="e">
        <f>T(#REF!)</f>
        <v>#REF!</v>
      </c>
      <c r="G1447" s="1323" t="e">
        <f>T(#REF!)</f>
        <v>#REF!</v>
      </c>
      <c r="H1447" s="1323"/>
      <c r="I1447" s="1323"/>
      <c r="J1447" s="1323" t="e">
        <f>T(#REF!)</f>
        <v>#REF!</v>
      </c>
      <c r="K1447" s="1323" t="e">
        <f>T(#REF!)</f>
        <v>#REF!</v>
      </c>
      <c r="L1447" s="1323" t="e">
        <f>T(#REF!)</f>
        <v>#REF!</v>
      </c>
      <c r="M1447" s="1323" t="e">
        <f>T(#REF!)</f>
        <v>#REF!</v>
      </c>
      <c r="N1447" s="1324">
        <f>ESTIMATE!R1526</f>
        <v>0</v>
      </c>
      <c r="O1447" s="1324"/>
      <c r="P1447" s="1324" t="str">
        <f>T(ESTIMATE!U1526)</f>
        <v/>
      </c>
      <c r="Q1447" s="1324"/>
      <c r="R1447" s="1322"/>
      <c r="S1447" s="1322"/>
      <c r="T1447" s="1322"/>
      <c r="U1447" s="1322"/>
      <c r="V1447" s="1322"/>
      <c r="W1447" s="1322"/>
      <c r="X1447" s="1322"/>
      <c r="Y1447" s="1322"/>
      <c r="Z1447" s="1322"/>
      <c r="AA1447" s="1322"/>
      <c r="AB1447" s="1322"/>
      <c r="AC1447" s="1322"/>
      <c r="AD1447" s="1322"/>
      <c r="AE1447" s="405">
        <f t="shared" si="22"/>
        <v>0</v>
      </c>
    </row>
    <row r="1448" spans="3:31" ht="18" hidden="1" customHeight="1">
      <c r="C1448" s="1323" t="str">
        <f>T(ESTIMATE!B1527)</f>
        <v/>
      </c>
      <c r="D1448" s="1323" t="e">
        <f>T(#REF!)</f>
        <v>#REF!</v>
      </c>
      <c r="E1448" s="1323" t="e">
        <f>T(#REF!)</f>
        <v>#REF!</v>
      </c>
      <c r="F1448" s="1323" t="e">
        <f>T(#REF!)</f>
        <v>#REF!</v>
      </c>
      <c r="G1448" s="1323" t="e">
        <f>T(#REF!)</f>
        <v>#REF!</v>
      </c>
      <c r="H1448" s="1323"/>
      <c r="I1448" s="1323"/>
      <c r="J1448" s="1323" t="e">
        <f>T(#REF!)</f>
        <v>#REF!</v>
      </c>
      <c r="K1448" s="1323" t="e">
        <f>T(#REF!)</f>
        <v>#REF!</v>
      </c>
      <c r="L1448" s="1323" t="e">
        <f>T(#REF!)</f>
        <v>#REF!</v>
      </c>
      <c r="M1448" s="1323" t="e">
        <f>T(#REF!)</f>
        <v>#REF!</v>
      </c>
      <c r="N1448" s="1324">
        <f>ESTIMATE!R1527</f>
        <v>0</v>
      </c>
      <c r="O1448" s="1324"/>
      <c r="P1448" s="1324" t="str">
        <f>T(ESTIMATE!U1527)</f>
        <v/>
      </c>
      <c r="Q1448" s="1324"/>
      <c r="R1448" s="1322"/>
      <c r="S1448" s="1322"/>
      <c r="T1448" s="1322"/>
      <c r="U1448" s="1322"/>
      <c r="V1448" s="1322"/>
      <c r="W1448" s="1322"/>
      <c r="X1448" s="1322"/>
      <c r="Y1448" s="1322"/>
      <c r="Z1448" s="1322"/>
      <c r="AA1448" s="1322"/>
      <c r="AB1448" s="1322"/>
      <c r="AC1448" s="1322"/>
      <c r="AD1448" s="1322"/>
      <c r="AE1448" s="405">
        <f t="shared" si="22"/>
        <v>0</v>
      </c>
    </row>
    <row r="1449" spans="3:31" ht="18" hidden="1" customHeight="1">
      <c r="C1449" s="1323" t="str">
        <f>T(ESTIMATE!B1528)</f>
        <v/>
      </c>
      <c r="D1449" s="1323" t="e">
        <f>T(#REF!)</f>
        <v>#REF!</v>
      </c>
      <c r="E1449" s="1323" t="e">
        <f>T(#REF!)</f>
        <v>#REF!</v>
      </c>
      <c r="F1449" s="1323" t="e">
        <f>T(#REF!)</f>
        <v>#REF!</v>
      </c>
      <c r="G1449" s="1323" t="e">
        <f>T(#REF!)</f>
        <v>#REF!</v>
      </c>
      <c r="H1449" s="1323"/>
      <c r="I1449" s="1323"/>
      <c r="J1449" s="1323" t="e">
        <f>T(#REF!)</f>
        <v>#REF!</v>
      </c>
      <c r="K1449" s="1323" t="e">
        <f>T(#REF!)</f>
        <v>#REF!</v>
      </c>
      <c r="L1449" s="1323" t="e">
        <f>T(#REF!)</f>
        <v>#REF!</v>
      </c>
      <c r="M1449" s="1323" t="e">
        <f>T(#REF!)</f>
        <v>#REF!</v>
      </c>
      <c r="N1449" s="1324">
        <f>ESTIMATE!R1528</f>
        <v>0</v>
      </c>
      <c r="O1449" s="1324"/>
      <c r="P1449" s="1324" t="str">
        <f>T(ESTIMATE!U1528)</f>
        <v/>
      </c>
      <c r="Q1449" s="1324"/>
      <c r="R1449" s="1322"/>
      <c r="S1449" s="1322"/>
      <c r="T1449" s="1322"/>
      <c r="U1449" s="1322"/>
      <c r="V1449" s="1322"/>
      <c r="W1449" s="1322"/>
      <c r="X1449" s="1322"/>
      <c r="Y1449" s="1322"/>
      <c r="Z1449" s="1322"/>
      <c r="AA1449" s="1322"/>
      <c r="AB1449" s="1322"/>
      <c r="AC1449" s="1322"/>
      <c r="AD1449" s="1322"/>
      <c r="AE1449" s="405">
        <f t="shared" si="22"/>
        <v>0</v>
      </c>
    </row>
    <row r="1450" spans="3:31" ht="18" hidden="1" customHeight="1">
      <c r="C1450" s="1323" t="str">
        <f>T(ESTIMATE!B1529)</f>
        <v/>
      </c>
      <c r="D1450" s="1323" t="e">
        <f>T(#REF!)</f>
        <v>#REF!</v>
      </c>
      <c r="E1450" s="1323" t="e">
        <f>T(#REF!)</f>
        <v>#REF!</v>
      </c>
      <c r="F1450" s="1323" t="e">
        <f>T(#REF!)</f>
        <v>#REF!</v>
      </c>
      <c r="G1450" s="1323" t="e">
        <f>T(#REF!)</f>
        <v>#REF!</v>
      </c>
      <c r="H1450" s="1323"/>
      <c r="I1450" s="1323"/>
      <c r="J1450" s="1323" t="e">
        <f>T(#REF!)</f>
        <v>#REF!</v>
      </c>
      <c r="K1450" s="1323" t="e">
        <f>T(#REF!)</f>
        <v>#REF!</v>
      </c>
      <c r="L1450" s="1323" t="e">
        <f>T(#REF!)</f>
        <v>#REF!</v>
      </c>
      <c r="M1450" s="1323" t="e">
        <f>T(#REF!)</f>
        <v>#REF!</v>
      </c>
      <c r="N1450" s="1324">
        <f>ESTIMATE!R1529</f>
        <v>0</v>
      </c>
      <c r="O1450" s="1324"/>
      <c r="P1450" s="1324" t="str">
        <f>T(ESTIMATE!U1529)</f>
        <v/>
      </c>
      <c r="Q1450" s="1324"/>
      <c r="R1450" s="1322"/>
      <c r="S1450" s="1322"/>
      <c r="T1450" s="1322"/>
      <c r="U1450" s="1322"/>
      <c r="V1450" s="1322"/>
      <c r="W1450" s="1322"/>
      <c r="X1450" s="1322"/>
      <c r="Y1450" s="1322"/>
      <c r="Z1450" s="1322"/>
      <c r="AA1450" s="1322"/>
      <c r="AB1450" s="1322"/>
      <c r="AC1450" s="1322"/>
      <c r="AD1450" s="1322"/>
      <c r="AE1450" s="405">
        <f t="shared" si="22"/>
        <v>0</v>
      </c>
    </row>
    <row r="1451" spans="3:31" ht="18" hidden="1" customHeight="1">
      <c r="C1451" s="1323" t="str">
        <f>T(ESTIMATE!B1530)</f>
        <v/>
      </c>
      <c r="D1451" s="1323" t="e">
        <f>T(#REF!)</f>
        <v>#REF!</v>
      </c>
      <c r="E1451" s="1323" t="e">
        <f>T(#REF!)</f>
        <v>#REF!</v>
      </c>
      <c r="F1451" s="1323" t="e">
        <f>T(#REF!)</f>
        <v>#REF!</v>
      </c>
      <c r="G1451" s="1323" t="e">
        <f>T(#REF!)</f>
        <v>#REF!</v>
      </c>
      <c r="H1451" s="1323"/>
      <c r="I1451" s="1323"/>
      <c r="J1451" s="1323" t="e">
        <f>T(#REF!)</f>
        <v>#REF!</v>
      </c>
      <c r="K1451" s="1323" t="e">
        <f>T(#REF!)</f>
        <v>#REF!</v>
      </c>
      <c r="L1451" s="1323" t="e">
        <f>T(#REF!)</f>
        <v>#REF!</v>
      </c>
      <c r="M1451" s="1323" t="e">
        <f>T(#REF!)</f>
        <v>#REF!</v>
      </c>
      <c r="N1451" s="1324">
        <f>ESTIMATE!R1530</f>
        <v>0</v>
      </c>
      <c r="O1451" s="1324"/>
      <c r="P1451" s="1324" t="str">
        <f>T(ESTIMATE!U1530)</f>
        <v/>
      </c>
      <c r="Q1451" s="1324"/>
      <c r="R1451" s="1322"/>
      <c r="S1451" s="1322"/>
      <c r="T1451" s="1322"/>
      <c r="U1451" s="1322"/>
      <c r="V1451" s="1322"/>
      <c r="W1451" s="1322"/>
      <c r="X1451" s="1322"/>
      <c r="Y1451" s="1322"/>
      <c r="Z1451" s="1322"/>
      <c r="AA1451" s="1322"/>
      <c r="AB1451" s="1322"/>
      <c r="AC1451" s="1322"/>
      <c r="AD1451" s="1322"/>
      <c r="AE1451" s="405">
        <f t="shared" si="22"/>
        <v>0</v>
      </c>
    </row>
    <row r="1452" spans="3:31" ht="18" hidden="1" customHeight="1">
      <c r="C1452" s="1323" t="str">
        <f>T(ESTIMATE!B1531)</f>
        <v/>
      </c>
      <c r="D1452" s="1323" t="e">
        <f>T(#REF!)</f>
        <v>#REF!</v>
      </c>
      <c r="E1452" s="1323" t="e">
        <f>T(#REF!)</f>
        <v>#REF!</v>
      </c>
      <c r="F1452" s="1323" t="e">
        <f>T(#REF!)</f>
        <v>#REF!</v>
      </c>
      <c r="G1452" s="1323" t="e">
        <f>T(#REF!)</f>
        <v>#REF!</v>
      </c>
      <c r="H1452" s="1323"/>
      <c r="I1452" s="1323"/>
      <c r="J1452" s="1323" t="e">
        <f>T(#REF!)</f>
        <v>#REF!</v>
      </c>
      <c r="K1452" s="1323" t="e">
        <f>T(#REF!)</f>
        <v>#REF!</v>
      </c>
      <c r="L1452" s="1323" t="e">
        <f>T(#REF!)</f>
        <v>#REF!</v>
      </c>
      <c r="M1452" s="1323" t="e">
        <f>T(#REF!)</f>
        <v>#REF!</v>
      </c>
      <c r="N1452" s="1324">
        <f>ESTIMATE!R1531</f>
        <v>0</v>
      </c>
      <c r="O1452" s="1324"/>
      <c r="P1452" s="1324" t="str">
        <f>T(ESTIMATE!U1531)</f>
        <v/>
      </c>
      <c r="Q1452" s="1324"/>
      <c r="R1452" s="1322"/>
      <c r="S1452" s="1322"/>
      <c r="T1452" s="1322"/>
      <c r="U1452" s="1322"/>
      <c r="V1452" s="1322"/>
      <c r="W1452" s="1322"/>
      <c r="X1452" s="1322"/>
      <c r="Y1452" s="1322"/>
      <c r="Z1452" s="1322"/>
      <c r="AA1452" s="1322"/>
      <c r="AB1452" s="1322"/>
      <c r="AC1452" s="1322"/>
      <c r="AD1452" s="1322"/>
      <c r="AE1452" s="405">
        <f t="shared" si="22"/>
        <v>0</v>
      </c>
    </row>
    <row r="1453" spans="3:31" ht="18" hidden="1" customHeight="1">
      <c r="C1453" s="1323" t="str">
        <f>T(ESTIMATE!B1532)</f>
        <v/>
      </c>
      <c r="D1453" s="1323" t="e">
        <f>T(#REF!)</f>
        <v>#REF!</v>
      </c>
      <c r="E1453" s="1323" t="e">
        <f>T(#REF!)</f>
        <v>#REF!</v>
      </c>
      <c r="F1453" s="1323" t="e">
        <f>T(#REF!)</f>
        <v>#REF!</v>
      </c>
      <c r="G1453" s="1323" t="e">
        <f>T(#REF!)</f>
        <v>#REF!</v>
      </c>
      <c r="H1453" s="1323"/>
      <c r="I1453" s="1323"/>
      <c r="J1453" s="1323" t="e">
        <f>T(#REF!)</f>
        <v>#REF!</v>
      </c>
      <c r="K1453" s="1323" t="e">
        <f>T(#REF!)</f>
        <v>#REF!</v>
      </c>
      <c r="L1453" s="1323" t="e">
        <f>T(#REF!)</f>
        <v>#REF!</v>
      </c>
      <c r="M1453" s="1323" t="e">
        <f>T(#REF!)</f>
        <v>#REF!</v>
      </c>
      <c r="N1453" s="1324">
        <f>ESTIMATE!R1532</f>
        <v>0</v>
      </c>
      <c r="O1453" s="1324"/>
      <c r="P1453" s="1324" t="str">
        <f>T(ESTIMATE!U1532)</f>
        <v/>
      </c>
      <c r="Q1453" s="1324"/>
      <c r="R1453" s="1322"/>
      <c r="S1453" s="1322"/>
      <c r="T1453" s="1322"/>
      <c r="U1453" s="1322"/>
      <c r="V1453" s="1322"/>
      <c r="W1453" s="1322"/>
      <c r="X1453" s="1322"/>
      <c r="Y1453" s="1322"/>
      <c r="Z1453" s="1322"/>
      <c r="AA1453" s="1322"/>
      <c r="AB1453" s="1322"/>
      <c r="AC1453" s="1322"/>
      <c r="AD1453" s="1322"/>
      <c r="AE1453" s="405">
        <f t="shared" si="22"/>
        <v>0</v>
      </c>
    </row>
    <row r="1454" spans="3:31" ht="18" hidden="1" customHeight="1">
      <c r="C1454" s="1323" t="str">
        <f>T(ESTIMATE!B1533)</f>
        <v/>
      </c>
      <c r="D1454" s="1323" t="e">
        <f>T(#REF!)</f>
        <v>#REF!</v>
      </c>
      <c r="E1454" s="1323" t="e">
        <f>T(#REF!)</f>
        <v>#REF!</v>
      </c>
      <c r="F1454" s="1323" t="e">
        <f>T(#REF!)</f>
        <v>#REF!</v>
      </c>
      <c r="G1454" s="1323" t="e">
        <f>T(#REF!)</f>
        <v>#REF!</v>
      </c>
      <c r="H1454" s="1323"/>
      <c r="I1454" s="1323"/>
      <c r="J1454" s="1323" t="e">
        <f>T(#REF!)</f>
        <v>#REF!</v>
      </c>
      <c r="K1454" s="1323" t="e">
        <f>T(#REF!)</f>
        <v>#REF!</v>
      </c>
      <c r="L1454" s="1323" t="e">
        <f>T(#REF!)</f>
        <v>#REF!</v>
      </c>
      <c r="M1454" s="1323" t="e">
        <f>T(#REF!)</f>
        <v>#REF!</v>
      </c>
      <c r="N1454" s="1324">
        <f>ESTIMATE!R1533</f>
        <v>0</v>
      </c>
      <c r="O1454" s="1324"/>
      <c r="P1454" s="1324" t="str">
        <f>T(ESTIMATE!U1533)</f>
        <v/>
      </c>
      <c r="Q1454" s="1324"/>
      <c r="R1454" s="1322"/>
      <c r="S1454" s="1322"/>
      <c r="T1454" s="1322"/>
      <c r="U1454" s="1322"/>
      <c r="V1454" s="1322"/>
      <c r="W1454" s="1322"/>
      <c r="X1454" s="1322"/>
      <c r="Y1454" s="1322"/>
      <c r="Z1454" s="1322"/>
      <c r="AA1454" s="1322"/>
      <c r="AB1454" s="1322"/>
      <c r="AC1454" s="1322"/>
      <c r="AD1454" s="1322"/>
      <c r="AE1454" s="405">
        <f t="shared" si="22"/>
        <v>0</v>
      </c>
    </row>
    <row r="1455" spans="3:31" ht="18" hidden="1" customHeight="1">
      <c r="C1455" s="1323" t="str">
        <f>T(ESTIMATE!B1534)</f>
        <v/>
      </c>
      <c r="D1455" s="1323" t="e">
        <f>T(#REF!)</f>
        <v>#REF!</v>
      </c>
      <c r="E1455" s="1323" t="e">
        <f>T(#REF!)</f>
        <v>#REF!</v>
      </c>
      <c r="F1455" s="1323" t="e">
        <f>T(#REF!)</f>
        <v>#REF!</v>
      </c>
      <c r="G1455" s="1323" t="e">
        <f>T(#REF!)</f>
        <v>#REF!</v>
      </c>
      <c r="H1455" s="1323"/>
      <c r="I1455" s="1323"/>
      <c r="J1455" s="1323" t="e">
        <f>T(#REF!)</f>
        <v>#REF!</v>
      </c>
      <c r="K1455" s="1323" t="e">
        <f>T(#REF!)</f>
        <v>#REF!</v>
      </c>
      <c r="L1455" s="1323" t="e">
        <f>T(#REF!)</f>
        <v>#REF!</v>
      </c>
      <c r="M1455" s="1323" t="e">
        <f>T(#REF!)</f>
        <v>#REF!</v>
      </c>
      <c r="N1455" s="1324">
        <f>ESTIMATE!R1534</f>
        <v>0</v>
      </c>
      <c r="O1455" s="1324"/>
      <c r="P1455" s="1324" t="str">
        <f>T(ESTIMATE!U1534)</f>
        <v/>
      </c>
      <c r="Q1455" s="1324"/>
      <c r="R1455" s="1322"/>
      <c r="S1455" s="1322"/>
      <c r="T1455" s="1322"/>
      <c r="U1455" s="1322"/>
      <c r="V1455" s="1322"/>
      <c r="W1455" s="1322"/>
      <c r="X1455" s="1322"/>
      <c r="Y1455" s="1322"/>
      <c r="Z1455" s="1322"/>
      <c r="AA1455" s="1322"/>
      <c r="AB1455" s="1322"/>
      <c r="AC1455" s="1322"/>
      <c r="AD1455" s="1322"/>
      <c r="AE1455" s="405">
        <f t="shared" si="22"/>
        <v>0</v>
      </c>
    </row>
    <row r="1456" spans="3:31" ht="18" hidden="1" customHeight="1">
      <c r="C1456" s="1325" t="str">
        <f>T(ESTIMATE!B1535)</f>
        <v/>
      </c>
      <c r="D1456" s="1325" t="e">
        <f>T(#REF!)</f>
        <v>#REF!</v>
      </c>
      <c r="E1456" s="1325" t="e">
        <f>T(#REF!)</f>
        <v>#REF!</v>
      </c>
      <c r="F1456" s="1325" t="e">
        <f>T(#REF!)</f>
        <v>#REF!</v>
      </c>
      <c r="G1456" s="1325" t="e">
        <f>T(#REF!)</f>
        <v>#REF!</v>
      </c>
      <c r="H1456" s="1325"/>
      <c r="I1456" s="1325"/>
      <c r="J1456" s="1325" t="e">
        <f>T(#REF!)</f>
        <v>#REF!</v>
      </c>
      <c r="K1456" s="1325" t="e">
        <f>T(#REF!)</f>
        <v>#REF!</v>
      </c>
      <c r="L1456" s="1325" t="e">
        <f>T(#REF!)</f>
        <v>#REF!</v>
      </c>
      <c r="M1456" s="1325" t="e">
        <f>T(#REF!)</f>
        <v>#REF!</v>
      </c>
      <c r="N1456" s="1326">
        <f>ESTIMATE!R1535</f>
        <v>0</v>
      </c>
      <c r="O1456" s="1326"/>
      <c r="P1456" s="1326" t="str">
        <f>T(ESTIMATE!U1535)</f>
        <v/>
      </c>
      <c r="Q1456" s="1326"/>
      <c r="R1456" s="1327"/>
      <c r="S1456" s="1327"/>
      <c r="T1456" s="1327"/>
      <c r="U1456" s="1327"/>
      <c r="V1456" s="1327"/>
      <c r="W1456" s="1327"/>
      <c r="X1456" s="1327"/>
      <c r="Y1456" s="1327"/>
      <c r="Z1456" s="1327"/>
      <c r="AA1456" s="1327"/>
      <c r="AB1456" s="1327"/>
      <c r="AC1456" s="1327"/>
      <c r="AD1456" s="1327"/>
      <c r="AE1456" s="405">
        <f t="shared" si="22"/>
        <v>0</v>
      </c>
    </row>
    <row r="1457" spans="3:31" ht="18" hidden="1" customHeight="1">
      <c r="C1457" s="598"/>
      <c r="D1457" s="599"/>
      <c r="E1457" s="599"/>
      <c r="F1457" s="599"/>
      <c r="G1457" s="599"/>
      <c r="H1457" s="599"/>
      <c r="I1457" s="599"/>
      <c r="J1457" s="599"/>
      <c r="K1457" s="599"/>
      <c r="L1457" s="599"/>
      <c r="M1457" s="599"/>
      <c r="N1457" s="1357">
        <f>N1416</f>
        <v>0</v>
      </c>
      <c r="O1457" s="1357"/>
      <c r="P1457" s="1358"/>
      <c r="Q1457" s="1359"/>
      <c r="R1457" s="600"/>
      <c r="S1457" s="600"/>
      <c r="T1457" s="600"/>
      <c r="U1457" s="600"/>
      <c r="V1457" s="600"/>
      <c r="W1457" s="600"/>
      <c r="X1457" s="600"/>
      <c r="Y1457" s="600"/>
      <c r="Z1457" s="600"/>
      <c r="AA1457" s="600"/>
      <c r="AB1457" s="600"/>
      <c r="AC1457" s="600"/>
      <c r="AD1457" s="601"/>
      <c r="AE1457" s="405">
        <f t="shared" si="22"/>
        <v>0</v>
      </c>
    </row>
    <row r="1458" spans="3:31" ht="22" hidden="1" customHeight="1">
      <c r="C1458" s="1333" t="str">
        <f>T(ESTIMATE!B1540)</f>
        <v>MISCELLANEOUS INTERIOR ITEMS</v>
      </c>
      <c r="D1458" s="1333" t="e">
        <f>T(#REF!)</f>
        <v>#REF!</v>
      </c>
      <c r="E1458" s="1333" t="e">
        <f>T(#REF!)</f>
        <v>#REF!</v>
      </c>
      <c r="F1458" s="1333" t="e">
        <f>T(#REF!)</f>
        <v>#REF!</v>
      </c>
      <c r="G1458" s="1333" t="e">
        <f>T(#REF!)</f>
        <v>#REF!</v>
      </c>
      <c r="H1458" s="1333"/>
      <c r="I1458" s="1333"/>
      <c r="J1458" s="1333" t="e">
        <f>T(#REF!)</f>
        <v>#REF!</v>
      </c>
      <c r="K1458" s="1333" t="e">
        <f>T(#REF!)</f>
        <v>#REF!</v>
      </c>
      <c r="L1458" s="1333" t="e">
        <f>T(#REF!)</f>
        <v>#REF!</v>
      </c>
      <c r="M1458" s="1334" t="e">
        <f>T(#REF!)</f>
        <v>#REF!</v>
      </c>
      <c r="N1458" s="1331">
        <f>SUM(N1459:O1498)</f>
        <v>0</v>
      </c>
      <c r="O1458" s="1332"/>
      <c r="P1458" s="1328"/>
      <c r="Q1458" s="1330"/>
      <c r="R1458" s="1328"/>
      <c r="S1458" s="1329"/>
      <c r="T1458" s="1329"/>
      <c r="U1458" s="1329"/>
      <c r="V1458" s="1329"/>
      <c r="W1458" s="1329"/>
      <c r="X1458" s="1329"/>
      <c r="Y1458" s="1329"/>
      <c r="Z1458" s="1329"/>
      <c r="AA1458" s="1329"/>
      <c r="AB1458" s="1329"/>
      <c r="AC1458" s="1329"/>
      <c r="AD1458" s="1329"/>
      <c r="AE1458" s="405">
        <f t="shared" si="22"/>
        <v>0</v>
      </c>
    </row>
    <row r="1459" spans="3:31" ht="18" hidden="1" customHeight="1">
      <c r="C1459" s="1323" t="str">
        <f>T(ESTIMATE!B1541)</f>
        <v/>
      </c>
      <c r="D1459" s="1323" t="e">
        <f>T(#REF!)</f>
        <v>#REF!</v>
      </c>
      <c r="E1459" s="1323" t="e">
        <f>T(#REF!)</f>
        <v>#REF!</v>
      </c>
      <c r="F1459" s="1323" t="e">
        <f>T(#REF!)</f>
        <v>#REF!</v>
      </c>
      <c r="G1459" s="1323" t="e">
        <f>T(#REF!)</f>
        <v>#REF!</v>
      </c>
      <c r="H1459" s="1323"/>
      <c r="I1459" s="1323"/>
      <c r="J1459" s="1323" t="e">
        <f>T(#REF!)</f>
        <v>#REF!</v>
      </c>
      <c r="K1459" s="1323" t="e">
        <f>T(#REF!)</f>
        <v>#REF!</v>
      </c>
      <c r="L1459" s="1323" t="e">
        <f>T(#REF!)</f>
        <v>#REF!</v>
      </c>
      <c r="M1459" s="1323" t="e">
        <f>T(#REF!)</f>
        <v>#REF!</v>
      </c>
      <c r="N1459" s="1324">
        <f>ESTIMATE!R1541</f>
        <v>0</v>
      </c>
      <c r="O1459" s="1324"/>
      <c r="P1459" s="1324" t="str">
        <f>T(ESTIMATE!U1541)</f>
        <v/>
      </c>
      <c r="Q1459" s="1324"/>
      <c r="R1459" s="1322"/>
      <c r="S1459" s="1322"/>
      <c r="T1459" s="1322"/>
      <c r="U1459" s="1322"/>
      <c r="V1459" s="1322"/>
      <c r="W1459" s="1322"/>
      <c r="X1459" s="1322"/>
      <c r="Y1459" s="1322"/>
      <c r="Z1459" s="1322"/>
      <c r="AA1459" s="1322"/>
      <c r="AB1459" s="1322"/>
      <c r="AC1459" s="1322"/>
      <c r="AD1459" s="1322"/>
      <c r="AE1459" s="405">
        <f t="shared" si="22"/>
        <v>0</v>
      </c>
    </row>
    <row r="1460" spans="3:31" ht="18" hidden="1" customHeight="1">
      <c r="C1460" s="1323" t="str">
        <f>T(ESTIMATE!B1542)</f>
        <v/>
      </c>
      <c r="D1460" s="1323" t="e">
        <f>T(#REF!)</f>
        <v>#REF!</v>
      </c>
      <c r="E1460" s="1323" t="e">
        <f>T(#REF!)</f>
        <v>#REF!</v>
      </c>
      <c r="F1460" s="1323" t="e">
        <f>T(#REF!)</f>
        <v>#REF!</v>
      </c>
      <c r="G1460" s="1323" t="e">
        <f>T(#REF!)</f>
        <v>#REF!</v>
      </c>
      <c r="H1460" s="1323"/>
      <c r="I1460" s="1323"/>
      <c r="J1460" s="1323" t="e">
        <f>T(#REF!)</f>
        <v>#REF!</v>
      </c>
      <c r="K1460" s="1323" t="e">
        <f>T(#REF!)</f>
        <v>#REF!</v>
      </c>
      <c r="L1460" s="1323" t="e">
        <f>T(#REF!)</f>
        <v>#REF!</v>
      </c>
      <c r="M1460" s="1323" t="e">
        <f>T(#REF!)</f>
        <v>#REF!</v>
      </c>
      <c r="N1460" s="1324">
        <f>ESTIMATE!R1542</f>
        <v>0</v>
      </c>
      <c r="O1460" s="1324"/>
      <c r="P1460" s="1324" t="str">
        <f>T(ESTIMATE!U1542)</f>
        <v/>
      </c>
      <c r="Q1460" s="1324"/>
      <c r="R1460" s="1322"/>
      <c r="S1460" s="1322"/>
      <c r="T1460" s="1322"/>
      <c r="U1460" s="1322"/>
      <c r="V1460" s="1322"/>
      <c r="W1460" s="1322"/>
      <c r="X1460" s="1322"/>
      <c r="Y1460" s="1322"/>
      <c r="Z1460" s="1322"/>
      <c r="AA1460" s="1322"/>
      <c r="AB1460" s="1322"/>
      <c r="AC1460" s="1322"/>
      <c r="AD1460" s="1322"/>
      <c r="AE1460" s="405">
        <f t="shared" si="22"/>
        <v>0</v>
      </c>
    </row>
    <row r="1461" spans="3:31" ht="18" hidden="1" customHeight="1">
      <c r="C1461" s="1323" t="str">
        <f>T(ESTIMATE!B1543)</f>
        <v/>
      </c>
      <c r="D1461" s="1323" t="e">
        <f>T(#REF!)</f>
        <v>#REF!</v>
      </c>
      <c r="E1461" s="1323" t="e">
        <f>T(#REF!)</f>
        <v>#REF!</v>
      </c>
      <c r="F1461" s="1323" t="e">
        <f>T(#REF!)</f>
        <v>#REF!</v>
      </c>
      <c r="G1461" s="1323" t="e">
        <f>T(#REF!)</f>
        <v>#REF!</v>
      </c>
      <c r="H1461" s="1323"/>
      <c r="I1461" s="1323"/>
      <c r="J1461" s="1323" t="e">
        <f>T(#REF!)</f>
        <v>#REF!</v>
      </c>
      <c r="K1461" s="1323" t="e">
        <f>T(#REF!)</f>
        <v>#REF!</v>
      </c>
      <c r="L1461" s="1323" t="e">
        <f>T(#REF!)</f>
        <v>#REF!</v>
      </c>
      <c r="M1461" s="1323" t="e">
        <f>T(#REF!)</f>
        <v>#REF!</v>
      </c>
      <c r="N1461" s="1324">
        <f>ESTIMATE!R1543</f>
        <v>0</v>
      </c>
      <c r="O1461" s="1324"/>
      <c r="P1461" s="1324" t="str">
        <f>T(ESTIMATE!U1543)</f>
        <v/>
      </c>
      <c r="Q1461" s="1324"/>
      <c r="R1461" s="1322"/>
      <c r="S1461" s="1322"/>
      <c r="T1461" s="1322"/>
      <c r="U1461" s="1322"/>
      <c r="V1461" s="1322"/>
      <c r="W1461" s="1322"/>
      <c r="X1461" s="1322"/>
      <c r="Y1461" s="1322"/>
      <c r="Z1461" s="1322"/>
      <c r="AA1461" s="1322"/>
      <c r="AB1461" s="1322"/>
      <c r="AC1461" s="1322"/>
      <c r="AD1461" s="1322"/>
      <c r="AE1461" s="405">
        <f t="shared" si="22"/>
        <v>0</v>
      </c>
    </row>
    <row r="1462" spans="3:31" ht="18" hidden="1" customHeight="1">
      <c r="C1462" s="1323" t="str">
        <f>T(ESTIMATE!B1544)</f>
        <v/>
      </c>
      <c r="D1462" s="1323" t="e">
        <f>T(#REF!)</f>
        <v>#REF!</v>
      </c>
      <c r="E1462" s="1323" t="e">
        <f>T(#REF!)</f>
        <v>#REF!</v>
      </c>
      <c r="F1462" s="1323" t="e">
        <f>T(#REF!)</f>
        <v>#REF!</v>
      </c>
      <c r="G1462" s="1323" t="e">
        <f>T(#REF!)</f>
        <v>#REF!</v>
      </c>
      <c r="H1462" s="1323"/>
      <c r="I1462" s="1323"/>
      <c r="J1462" s="1323" t="e">
        <f>T(#REF!)</f>
        <v>#REF!</v>
      </c>
      <c r="K1462" s="1323" t="e">
        <f>T(#REF!)</f>
        <v>#REF!</v>
      </c>
      <c r="L1462" s="1323" t="e">
        <f>T(#REF!)</f>
        <v>#REF!</v>
      </c>
      <c r="M1462" s="1323" t="e">
        <f>T(#REF!)</f>
        <v>#REF!</v>
      </c>
      <c r="N1462" s="1324">
        <f>ESTIMATE!R1544</f>
        <v>0</v>
      </c>
      <c r="O1462" s="1324"/>
      <c r="P1462" s="1324" t="str">
        <f>T(ESTIMATE!U1544)</f>
        <v/>
      </c>
      <c r="Q1462" s="1324"/>
      <c r="R1462" s="1322"/>
      <c r="S1462" s="1322"/>
      <c r="T1462" s="1322"/>
      <c r="U1462" s="1322"/>
      <c r="V1462" s="1322"/>
      <c r="W1462" s="1322"/>
      <c r="X1462" s="1322"/>
      <c r="Y1462" s="1322"/>
      <c r="Z1462" s="1322"/>
      <c r="AA1462" s="1322"/>
      <c r="AB1462" s="1322"/>
      <c r="AC1462" s="1322"/>
      <c r="AD1462" s="1322"/>
      <c r="AE1462" s="405">
        <f t="shared" si="22"/>
        <v>0</v>
      </c>
    </row>
    <row r="1463" spans="3:31" ht="18" hidden="1" customHeight="1">
      <c r="C1463" s="1323" t="str">
        <f>T(ESTIMATE!B1545)</f>
        <v/>
      </c>
      <c r="D1463" s="1323" t="e">
        <f>T(#REF!)</f>
        <v>#REF!</v>
      </c>
      <c r="E1463" s="1323" t="e">
        <f>T(#REF!)</f>
        <v>#REF!</v>
      </c>
      <c r="F1463" s="1323" t="e">
        <f>T(#REF!)</f>
        <v>#REF!</v>
      </c>
      <c r="G1463" s="1323" t="e">
        <f>T(#REF!)</f>
        <v>#REF!</v>
      </c>
      <c r="H1463" s="1323"/>
      <c r="I1463" s="1323"/>
      <c r="J1463" s="1323" t="e">
        <f>T(#REF!)</f>
        <v>#REF!</v>
      </c>
      <c r="K1463" s="1323" t="e">
        <f>T(#REF!)</f>
        <v>#REF!</v>
      </c>
      <c r="L1463" s="1323" t="e">
        <f>T(#REF!)</f>
        <v>#REF!</v>
      </c>
      <c r="M1463" s="1323" t="e">
        <f>T(#REF!)</f>
        <v>#REF!</v>
      </c>
      <c r="N1463" s="1324">
        <f>ESTIMATE!R1545</f>
        <v>0</v>
      </c>
      <c r="O1463" s="1324"/>
      <c r="P1463" s="1324" t="str">
        <f>T(ESTIMATE!U1545)</f>
        <v/>
      </c>
      <c r="Q1463" s="1324"/>
      <c r="R1463" s="1322"/>
      <c r="S1463" s="1322"/>
      <c r="T1463" s="1322"/>
      <c r="U1463" s="1322"/>
      <c r="V1463" s="1322"/>
      <c r="W1463" s="1322"/>
      <c r="X1463" s="1322"/>
      <c r="Y1463" s="1322"/>
      <c r="Z1463" s="1322"/>
      <c r="AA1463" s="1322"/>
      <c r="AB1463" s="1322"/>
      <c r="AC1463" s="1322"/>
      <c r="AD1463" s="1322"/>
      <c r="AE1463" s="405">
        <f t="shared" si="22"/>
        <v>0</v>
      </c>
    </row>
    <row r="1464" spans="3:31" ht="18" hidden="1" customHeight="1">
      <c r="C1464" s="1323" t="str">
        <f>T(ESTIMATE!B1546)</f>
        <v/>
      </c>
      <c r="D1464" s="1323" t="e">
        <f>T(#REF!)</f>
        <v>#REF!</v>
      </c>
      <c r="E1464" s="1323" t="e">
        <f>T(#REF!)</f>
        <v>#REF!</v>
      </c>
      <c r="F1464" s="1323" t="e">
        <f>T(#REF!)</f>
        <v>#REF!</v>
      </c>
      <c r="G1464" s="1323" t="e">
        <f>T(#REF!)</f>
        <v>#REF!</v>
      </c>
      <c r="H1464" s="1323"/>
      <c r="I1464" s="1323"/>
      <c r="J1464" s="1323" t="e">
        <f>T(#REF!)</f>
        <v>#REF!</v>
      </c>
      <c r="K1464" s="1323" t="e">
        <f>T(#REF!)</f>
        <v>#REF!</v>
      </c>
      <c r="L1464" s="1323" t="e">
        <f>T(#REF!)</f>
        <v>#REF!</v>
      </c>
      <c r="M1464" s="1323" t="e">
        <f>T(#REF!)</f>
        <v>#REF!</v>
      </c>
      <c r="N1464" s="1324">
        <f>ESTIMATE!R1546</f>
        <v>0</v>
      </c>
      <c r="O1464" s="1324"/>
      <c r="P1464" s="1324" t="str">
        <f>T(ESTIMATE!U1546)</f>
        <v/>
      </c>
      <c r="Q1464" s="1324"/>
      <c r="R1464" s="1322"/>
      <c r="S1464" s="1322"/>
      <c r="T1464" s="1322"/>
      <c r="U1464" s="1322"/>
      <c r="V1464" s="1322"/>
      <c r="W1464" s="1322"/>
      <c r="X1464" s="1322"/>
      <c r="Y1464" s="1322"/>
      <c r="Z1464" s="1322"/>
      <c r="AA1464" s="1322"/>
      <c r="AB1464" s="1322"/>
      <c r="AC1464" s="1322"/>
      <c r="AD1464" s="1322"/>
      <c r="AE1464" s="405">
        <f t="shared" si="22"/>
        <v>0</v>
      </c>
    </row>
    <row r="1465" spans="3:31" ht="18" hidden="1" customHeight="1">
      <c r="C1465" s="1323" t="str">
        <f>T(ESTIMATE!B1547)</f>
        <v/>
      </c>
      <c r="D1465" s="1323" t="e">
        <f>T(#REF!)</f>
        <v>#REF!</v>
      </c>
      <c r="E1465" s="1323" t="e">
        <f>T(#REF!)</f>
        <v>#REF!</v>
      </c>
      <c r="F1465" s="1323" t="e">
        <f>T(#REF!)</f>
        <v>#REF!</v>
      </c>
      <c r="G1465" s="1323" t="e">
        <f>T(#REF!)</f>
        <v>#REF!</v>
      </c>
      <c r="H1465" s="1323"/>
      <c r="I1465" s="1323"/>
      <c r="J1465" s="1323" t="e">
        <f>T(#REF!)</f>
        <v>#REF!</v>
      </c>
      <c r="K1465" s="1323" t="e">
        <f>T(#REF!)</f>
        <v>#REF!</v>
      </c>
      <c r="L1465" s="1323" t="e">
        <f>T(#REF!)</f>
        <v>#REF!</v>
      </c>
      <c r="M1465" s="1323" t="e">
        <f>T(#REF!)</f>
        <v>#REF!</v>
      </c>
      <c r="N1465" s="1324">
        <f>ESTIMATE!R1547</f>
        <v>0</v>
      </c>
      <c r="O1465" s="1324"/>
      <c r="P1465" s="1324" t="str">
        <f>T(ESTIMATE!U1547)</f>
        <v/>
      </c>
      <c r="Q1465" s="1324"/>
      <c r="R1465" s="1322"/>
      <c r="S1465" s="1322"/>
      <c r="T1465" s="1322"/>
      <c r="U1465" s="1322"/>
      <c r="V1465" s="1322"/>
      <c r="W1465" s="1322"/>
      <c r="X1465" s="1322"/>
      <c r="Y1465" s="1322"/>
      <c r="Z1465" s="1322"/>
      <c r="AA1465" s="1322"/>
      <c r="AB1465" s="1322"/>
      <c r="AC1465" s="1322"/>
      <c r="AD1465" s="1322"/>
      <c r="AE1465" s="405">
        <f t="shared" si="22"/>
        <v>0</v>
      </c>
    </row>
    <row r="1466" spans="3:31" ht="18" hidden="1" customHeight="1">
      <c r="C1466" s="1323" t="str">
        <f>T(ESTIMATE!B1548)</f>
        <v/>
      </c>
      <c r="D1466" s="1323" t="e">
        <f>T(#REF!)</f>
        <v>#REF!</v>
      </c>
      <c r="E1466" s="1323" t="e">
        <f>T(#REF!)</f>
        <v>#REF!</v>
      </c>
      <c r="F1466" s="1323" t="e">
        <f>T(#REF!)</f>
        <v>#REF!</v>
      </c>
      <c r="G1466" s="1323" t="e">
        <f>T(#REF!)</f>
        <v>#REF!</v>
      </c>
      <c r="H1466" s="1323"/>
      <c r="I1466" s="1323"/>
      <c r="J1466" s="1323" t="e">
        <f>T(#REF!)</f>
        <v>#REF!</v>
      </c>
      <c r="K1466" s="1323" t="e">
        <f>T(#REF!)</f>
        <v>#REF!</v>
      </c>
      <c r="L1466" s="1323" t="e">
        <f>T(#REF!)</f>
        <v>#REF!</v>
      </c>
      <c r="M1466" s="1323" t="e">
        <f>T(#REF!)</f>
        <v>#REF!</v>
      </c>
      <c r="N1466" s="1324">
        <f>ESTIMATE!R1548</f>
        <v>0</v>
      </c>
      <c r="O1466" s="1324"/>
      <c r="P1466" s="1324" t="str">
        <f>T(ESTIMATE!U1548)</f>
        <v/>
      </c>
      <c r="Q1466" s="1324"/>
      <c r="R1466" s="1322"/>
      <c r="S1466" s="1322"/>
      <c r="T1466" s="1322"/>
      <c r="U1466" s="1322"/>
      <c r="V1466" s="1322"/>
      <c r="W1466" s="1322"/>
      <c r="X1466" s="1322"/>
      <c r="Y1466" s="1322"/>
      <c r="Z1466" s="1322"/>
      <c r="AA1466" s="1322"/>
      <c r="AB1466" s="1322"/>
      <c r="AC1466" s="1322"/>
      <c r="AD1466" s="1322"/>
      <c r="AE1466" s="405">
        <f t="shared" si="22"/>
        <v>0</v>
      </c>
    </row>
    <row r="1467" spans="3:31" ht="18" hidden="1" customHeight="1">
      <c r="C1467" s="1323" t="str">
        <f>T(ESTIMATE!B1549)</f>
        <v/>
      </c>
      <c r="D1467" s="1323" t="e">
        <f>T(#REF!)</f>
        <v>#REF!</v>
      </c>
      <c r="E1467" s="1323" t="e">
        <f>T(#REF!)</f>
        <v>#REF!</v>
      </c>
      <c r="F1467" s="1323" t="e">
        <f>T(#REF!)</f>
        <v>#REF!</v>
      </c>
      <c r="G1467" s="1323" t="e">
        <f>T(#REF!)</f>
        <v>#REF!</v>
      </c>
      <c r="H1467" s="1323"/>
      <c r="I1467" s="1323"/>
      <c r="J1467" s="1323" t="e">
        <f>T(#REF!)</f>
        <v>#REF!</v>
      </c>
      <c r="K1467" s="1323" t="e">
        <f>T(#REF!)</f>
        <v>#REF!</v>
      </c>
      <c r="L1467" s="1323" t="e">
        <f>T(#REF!)</f>
        <v>#REF!</v>
      </c>
      <c r="M1467" s="1323" t="e">
        <f>T(#REF!)</f>
        <v>#REF!</v>
      </c>
      <c r="N1467" s="1324">
        <f>ESTIMATE!R1549</f>
        <v>0</v>
      </c>
      <c r="O1467" s="1324"/>
      <c r="P1467" s="1324" t="str">
        <f>T(ESTIMATE!U1549)</f>
        <v/>
      </c>
      <c r="Q1467" s="1324"/>
      <c r="R1467" s="1322"/>
      <c r="S1467" s="1322"/>
      <c r="T1467" s="1322"/>
      <c r="U1467" s="1322"/>
      <c r="V1467" s="1322"/>
      <c r="W1467" s="1322"/>
      <c r="X1467" s="1322"/>
      <c r="Y1467" s="1322"/>
      <c r="Z1467" s="1322"/>
      <c r="AA1467" s="1322"/>
      <c r="AB1467" s="1322"/>
      <c r="AC1467" s="1322"/>
      <c r="AD1467" s="1322"/>
      <c r="AE1467" s="405">
        <f t="shared" si="22"/>
        <v>0</v>
      </c>
    </row>
    <row r="1468" spans="3:31" ht="18" hidden="1" customHeight="1">
      <c r="C1468" s="1323" t="str">
        <f>T(ESTIMATE!B1550)</f>
        <v/>
      </c>
      <c r="D1468" s="1323" t="e">
        <f>T(#REF!)</f>
        <v>#REF!</v>
      </c>
      <c r="E1468" s="1323" t="e">
        <f>T(#REF!)</f>
        <v>#REF!</v>
      </c>
      <c r="F1468" s="1323" t="e">
        <f>T(#REF!)</f>
        <v>#REF!</v>
      </c>
      <c r="G1468" s="1323" t="e">
        <f>T(#REF!)</f>
        <v>#REF!</v>
      </c>
      <c r="H1468" s="1323"/>
      <c r="I1468" s="1323"/>
      <c r="J1468" s="1323" t="e">
        <f>T(#REF!)</f>
        <v>#REF!</v>
      </c>
      <c r="K1468" s="1323" t="e">
        <f>T(#REF!)</f>
        <v>#REF!</v>
      </c>
      <c r="L1468" s="1323" t="e">
        <f>T(#REF!)</f>
        <v>#REF!</v>
      </c>
      <c r="M1468" s="1323" t="e">
        <f>T(#REF!)</f>
        <v>#REF!</v>
      </c>
      <c r="N1468" s="1324">
        <f>ESTIMATE!R1550</f>
        <v>0</v>
      </c>
      <c r="O1468" s="1324"/>
      <c r="P1468" s="1324" t="str">
        <f>T(ESTIMATE!U1550)</f>
        <v/>
      </c>
      <c r="Q1468" s="1324"/>
      <c r="R1468" s="1322"/>
      <c r="S1468" s="1322"/>
      <c r="T1468" s="1322"/>
      <c r="U1468" s="1322"/>
      <c r="V1468" s="1322"/>
      <c r="W1468" s="1322"/>
      <c r="X1468" s="1322"/>
      <c r="Y1468" s="1322"/>
      <c r="Z1468" s="1322"/>
      <c r="AA1468" s="1322"/>
      <c r="AB1468" s="1322"/>
      <c r="AC1468" s="1322"/>
      <c r="AD1468" s="1322"/>
      <c r="AE1468" s="405">
        <f t="shared" si="22"/>
        <v>0</v>
      </c>
    </row>
    <row r="1469" spans="3:31" ht="18" hidden="1" customHeight="1">
      <c r="C1469" s="1323" t="str">
        <f>T(ESTIMATE!B1551)</f>
        <v/>
      </c>
      <c r="D1469" s="1323" t="e">
        <f>T(#REF!)</f>
        <v>#REF!</v>
      </c>
      <c r="E1469" s="1323" t="e">
        <f>T(#REF!)</f>
        <v>#REF!</v>
      </c>
      <c r="F1469" s="1323" t="e">
        <f>T(#REF!)</f>
        <v>#REF!</v>
      </c>
      <c r="G1469" s="1323" t="e">
        <f>T(#REF!)</f>
        <v>#REF!</v>
      </c>
      <c r="H1469" s="1323"/>
      <c r="I1469" s="1323"/>
      <c r="J1469" s="1323" t="e">
        <f>T(#REF!)</f>
        <v>#REF!</v>
      </c>
      <c r="K1469" s="1323" t="e">
        <f>T(#REF!)</f>
        <v>#REF!</v>
      </c>
      <c r="L1469" s="1323" t="e">
        <f>T(#REF!)</f>
        <v>#REF!</v>
      </c>
      <c r="M1469" s="1323" t="e">
        <f>T(#REF!)</f>
        <v>#REF!</v>
      </c>
      <c r="N1469" s="1324">
        <f>ESTIMATE!R1551</f>
        <v>0</v>
      </c>
      <c r="O1469" s="1324"/>
      <c r="P1469" s="1324" t="str">
        <f>T(ESTIMATE!U1551)</f>
        <v/>
      </c>
      <c r="Q1469" s="1324"/>
      <c r="R1469" s="1322"/>
      <c r="S1469" s="1322"/>
      <c r="T1469" s="1322"/>
      <c r="U1469" s="1322"/>
      <c r="V1469" s="1322"/>
      <c r="W1469" s="1322"/>
      <c r="X1469" s="1322"/>
      <c r="Y1469" s="1322"/>
      <c r="Z1469" s="1322"/>
      <c r="AA1469" s="1322"/>
      <c r="AB1469" s="1322"/>
      <c r="AC1469" s="1322"/>
      <c r="AD1469" s="1322"/>
      <c r="AE1469" s="405">
        <f t="shared" si="22"/>
        <v>0</v>
      </c>
    </row>
    <row r="1470" spans="3:31" ht="18" hidden="1" customHeight="1">
      <c r="C1470" s="1323" t="str">
        <f>T(ESTIMATE!B1552)</f>
        <v/>
      </c>
      <c r="D1470" s="1323" t="e">
        <f>T(#REF!)</f>
        <v>#REF!</v>
      </c>
      <c r="E1470" s="1323" t="e">
        <f>T(#REF!)</f>
        <v>#REF!</v>
      </c>
      <c r="F1470" s="1323" t="e">
        <f>T(#REF!)</f>
        <v>#REF!</v>
      </c>
      <c r="G1470" s="1323" t="e">
        <f>T(#REF!)</f>
        <v>#REF!</v>
      </c>
      <c r="H1470" s="1323"/>
      <c r="I1470" s="1323"/>
      <c r="J1470" s="1323" t="e">
        <f>T(#REF!)</f>
        <v>#REF!</v>
      </c>
      <c r="K1470" s="1323" t="e">
        <f>T(#REF!)</f>
        <v>#REF!</v>
      </c>
      <c r="L1470" s="1323" t="e">
        <f>T(#REF!)</f>
        <v>#REF!</v>
      </c>
      <c r="M1470" s="1323" t="e">
        <f>T(#REF!)</f>
        <v>#REF!</v>
      </c>
      <c r="N1470" s="1324">
        <f>ESTIMATE!R1552</f>
        <v>0</v>
      </c>
      <c r="O1470" s="1324"/>
      <c r="P1470" s="1324" t="str">
        <f>T(ESTIMATE!U1552)</f>
        <v/>
      </c>
      <c r="Q1470" s="1324"/>
      <c r="R1470" s="1322"/>
      <c r="S1470" s="1322"/>
      <c r="T1470" s="1322"/>
      <c r="U1470" s="1322"/>
      <c r="V1470" s="1322"/>
      <c r="W1470" s="1322"/>
      <c r="X1470" s="1322"/>
      <c r="Y1470" s="1322"/>
      <c r="Z1470" s="1322"/>
      <c r="AA1470" s="1322"/>
      <c r="AB1470" s="1322"/>
      <c r="AC1470" s="1322"/>
      <c r="AD1470" s="1322"/>
      <c r="AE1470" s="405">
        <f t="shared" si="22"/>
        <v>0</v>
      </c>
    </row>
    <row r="1471" spans="3:31" ht="18" hidden="1" customHeight="1">
      <c r="C1471" s="1323" t="str">
        <f>T(ESTIMATE!B1553)</f>
        <v/>
      </c>
      <c r="D1471" s="1323" t="e">
        <f>T(#REF!)</f>
        <v>#REF!</v>
      </c>
      <c r="E1471" s="1323" t="e">
        <f>T(#REF!)</f>
        <v>#REF!</v>
      </c>
      <c r="F1471" s="1323" t="e">
        <f>T(#REF!)</f>
        <v>#REF!</v>
      </c>
      <c r="G1471" s="1323" t="e">
        <f>T(#REF!)</f>
        <v>#REF!</v>
      </c>
      <c r="H1471" s="1323"/>
      <c r="I1471" s="1323"/>
      <c r="J1471" s="1323" t="e">
        <f>T(#REF!)</f>
        <v>#REF!</v>
      </c>
      <c r="K1471" s="1323" t="e">
        <f>T(#REF!)</f>
        <v>#REF!</v>
      </c>
      <c r="L1471" s="1323" t="e">
        <f>T(#REF!)</f>
        <v>#REF!</v>
      </c>
      <c r="M1471" s="1323" t="e">
        <f>T(#REF!)</f>
        <v>#REF!</v>
      </c>
      <c r="N1471" s="1324">
        <f>ESTIMATE!R1553</f>
        <v>0</v>
      </c>
      <c r="O1471" s="1324"/>
      <c r="P1471" s="1324" t="str">
        <f>T(ESTIMATE!U1553)</f>
        <v/>
      </c>
      <c r="Q1471" s="1324"/>
      <c r="R1471" s="1322"/>
      <c r="S1471" s="1322"/>
      <c r="T1471" s="1322"/>
      <c r="U1471" s="1322"/>
      <c r="V1471" s="1322"/>
      <c r="W1471" s="1322"/>
      <c r="X1471" s="1322"/>
      <c r="Y1471" s="1322"/>
      <c r="Z1471" s="1322"/>
      <c r="AA1471" s="1322"/>
      <c r="AB1471" s="1322"/>
      <c r="AC1471" s="1322"/>
      <c r="AD1471" s="1322"/>
      <c r="AE1471" s="405">
        <f t="shared" si="22"/>
        <v>0</v>
      </c>
    </row>
    <row r="1472" spans="3:31" ht="18" hidden="1" customHeight="1">
      <c r="C1472" s="1323" t="str">
        <f>T(ESTIMATE!B1554)</f>
        <v/>
      </c>
      <c r="D1472" s="1323" t="e">
        <f>T(#REF!)</f>
        <v>#REF!</v>
      </c>
      <c r="E1472" s="1323" t="e">
        <f>T(#REF!)</f>
        <v>#REF!</v>
      </c>
      <c r="F1472" s="1323" t="e">
        <f>T(#REF!)</f>
        <v>#REF!</v>
      </c>
      <c r="G1472" s="1323" t="e">
        <f>T(#REF!)</f>
        <v>#REF!</v>
      </c>
      <c r="H1472" s="1323"/>
      <c r="I1472" s="1323"/>
      <c r="J1472" s="1323" t="e">
        <f>T(#REF!)</f>
        <v>#REF!</v>
      </c>
      <c r="K1472" s="1323" t="e">
        <f>T(#REF!)</f>
        <v>#REF!</v>
      </c>
      <c r="L1472" s="1323" t="e">
        <f>T(#REF!)</f>
        <v>#REF!</v>
      </c>
      <c r="M1472" s="1323" t="e">
        <f>T(#REF!)</f>
        <v>#REF!</v>
      </c>
      <c r="N1472" s="1324">
        <f>ESTIMATE!R1554</f>
        <v>0</v>
      </c>
      <c r="O1472" s="1324"/>
      <c r="P1472" s="1324" t="str">
        <f>T(ESTIMATE!U1554)</f>
        <v/>
      </c>
      <c r="Q1472" s="1324"/>
      <c r="R1472" s="1322"/>
      <c r="S1472" s="1322"/>
      <c r="T1472" s="1322"/>
      <c r="U1472" s="1322"/>
      <c r="V1472" s="1322"/>
      <c r="W1472" s="1322"/>
      <c r="X1472" s="1322"/>
      <c r="Y1472" s="1322"/>
      <c r="Z1472" s="1322"/>
      <c r="AA1472" s="1322"/>
      <c r="AB1472" s="1322"/>
      <c r="AC1472" s="1322"/>
      <c r="AD1472" s="1322"/>
      <c r="AE1472" s="405">
        <f t="shared" si="22"/>
        <v>0</v>
      </c>
    </row>
    <row r="1473" spans="3:31" ht="18" hidden="1" customHeight="1">
      <c r="C1473" s="1323" t="str">
        <f>T(ESTIMATE!B1555)</f>
        <v/>
      </c>
      <c r="D1473" s="1323" t="e">
        <f>T(#REF!)</f>
        <v>#REF!</v>
      </c>
      <c r="E1473" s="1323" t="e">
        <f>T(#REF!)</f>
        <v>#REF!</v>
      </c>
      <c r="F1473" s="1323" t="e">
        <f>T(#REF!)</f>
        <v>#REF!</v>
      </c>
      <c r="G1473" s="1323" t="e">
        <f>T(#REF!)</f>
        <v>#REF!</v>
      </c>
      <c r="H1473" s="1323"/>
      <c r="I1473" s="1323"/>
      <c r="J1473" s="1323" t="e">
        <f>T(#REF!)</f>
        <v>#REF!</v>
      </c>
      <c r="K1473" s="1323" t="e">
        <f>T(#REF!)</f>
        <v>#REF!</v>
      </c>
      <c r="L1473" s="1323" t="e">
        <f>T(#REF!)</f>
        <v>#REF!</v>
      </c>
      <c r="M1473" s="1323" t="e">
        <f>T(#REF!)</f>
        <v>#REF!</v>
      </c>
      <c r="N1473" s="1324">
        <f>ESTIMATE!R1555</f>
        <v>0</v>
      </c>
      <c r="O1473" s="1324"/>
      <c r="P1473" s="1324" t="str">
        <f>T(ESTIMATE!U1555)</f>
        <v/>
      </c>
      <c r="Q1473" s="1324"/>
      <c r="R1473" s="1322"/>
      <c r="S1473" s="1322"/>
      <c r="T1473" s="1322"/>
      <c r="U1473" s="1322"/>
      <c r="V1473" s="1322"/>
      <c r="W1473" s="1322"/>
      <c r="X1473" s="1322"/>
      <c r="Y1473" s="1322"/>
      <c r="Z1473" s="1322"/>
      <c r="AA1473" s="1322"/>
      <c r="AB1473" s="1322"/>
      <c r="AC1473" s="1322"/>
      <c r="AD1473" s="1322"/>
      <c r="AE1473" s="405">
        <f t="shared" si="22"/>
        <v>0</v>
      </c>
    </row>
    <row r="1474" spans="3:31" ht="18" hidden="1" customHeight="1">
      <c r="C1474" s="1323" t="str">
        <f>T(ESTIMATE!B1556)</f>
        <v/>
      </c>
      <c r="D1474" s="1323" t="e">
        <f>T(#REF!)</f>
        <v>#REF!</v>
      </c>
      <c r="E1474" s="1323" t="e">
        <f>T(#REF!)</f>
        <v>#REF!</v>
      </c>
      <c r="F1474" s="1323" t="e">
        <f>T(#REF!)</f>
        <v>#REF!</v>
      </c>
      <c r="G1474" s="1323" t="e">
        <f>T(#REF!)</f>
        <v>#REF!</v>
      </c>
      <c r="H1474" s="1323"/>
      <c r="I1474" s="1323"/>
      <c r="J1474" s="1323" t="e">
        <f>T(#REF!)</f>
        <v>#REF!</v>
      </c>
      <c r="K1474" s="1323" t="e">
        <f>T(#REF!)</f>
        <v>#REF!</v>
      </c>
      <c r="L1474" s="1323" t="e">
        <f>T(#REF!)</f>
        <v>#REF!</v>
      </c>
      <c r="M1474" s="1323" t="e">
        <f>T(#REF!)</f>
        <v>#REF!</v>
      </c>
      <c r="N1474" s="1324">
        <f>ESTIMATE!R1556</f>
        <v>0</v>
      </c>
      <c r="O1474" s="1324"/>
      <c r="P1474" s="1324" t="str">
        <f>T(ESTIMATE!U1556)</f>
        <v/>
      </c>
      <c r="Q1474" s="1324"/>
      <c r="R1474" s="1322"/>
      <c r="S1474" s="1322"/>
      <c r="T1474" s="1322"/>
      <c r="U1474" s="1322"/>
      <c r="V1474" s="1322"/>
      <c r="W1474" s="1322"/>
      <c r="X1474" s="1322"/>
      <c r="Y1474" s="1322"/>
      <c r="Z1474" s="1322"/>
      <c r="AA1474" s="1322"/>
      <c r="AB1474" s="1322"/>
      <c r="AC1474" s="1322"/>
      <c r="AD1474" s="1322"/>
      <c r="AE1474" s="405">
        <f t="shared" si="22"/>
        <v>0</v>
      </c>
    </row>
    <row r="1475" spans="3:31" ht="18" hidden="1" customHeight="1">
      <c r="C1475" s="1323" t="str">
        <f>T(ESTIMATE!B1557)</f>
        <v/>
      </c>
      <c r="D1475" s="1323" t="e">
        <f>T(#REF!)</f>
        <v>#REF!</v>
      </c>
      <c r="E1475" s="1323" t="e">
        <f>T(#REF!)</f>
        <v>#REF!</v>
      </c>
      <c r="F1475" s="1323" t="e">
        <f>T(#REF!)</f>
        <v>#REF!</v>
      </c>
      <c r="G1475" s="1323" t="e">
        <f>T(#REF!)</f>
        <v>#REF!</v>
      </c>
      <c r="H1475" s="1323"/>
      <c r="I1475" s="1323"/>
      <c r="J1475" s="1323" t="e">
        <f>T(#REF!)</f>
        <v>#REF!</v>
      </c>
      <c r="K1475" s="1323" t="e">
        <f>T(#REF!)</f>
        <v>#REF!</v>
      </c>
      <c r="L1475" s="1323" t="e">
        <f>T(#REF!)</f>
        <v>#REF!</v>
      </c>
      <c r="M1475" s="1323" t="e">
        <f>T(#REF!)</f>
        <v>#REF!</v>
      </c>
      <c r="N1475" s="1324">
        <f>ESTIMATE!R1557</f>
        <v>0</v>
      </c>
      <c r="O1475" s="1324"/>
      <c r="P1475" s="1324" t="str">
        <f>T(ESTIMATE!U1557)</f>
        <v/>
      </c>
      <c r="Q1475" s="1324"/>
      <c r="R1475" s="1322"/>
      <c r="S1475" s="1322"/>
      <c r="T1475" s="1322"/>
      <c r="U1475" s="1322"/>
      <c r="V1475" s="1322"/>
      <c r="W1475" s="1322"/>
      <c r="X1475" s="1322"/>
      <c r="Y1475" s="1322"/>
      <c r="Z1475" s="1322"/>
      <c r="AA1475" s="1322"/>
      <c r="AB1475" s="1322"/>
      <c r="AC1475" s="1322"/>
      <c r="AD1475" s="1322"/>
      <c r="AE1475" s="405">
        <f t="shared" si="22"/>
        <v>0</v>
      </c>
    </row>
    <row r="1476" spans="3:31" ht="18" hidden="1" customHeight="1">
      <c r="C1476" s="1323" t="str">
        <f>T(ESTIMATE!B1558)</f>
        <v/>
      </c>
      <c r="D1476" s="1323" t="e">
        <f>T(#REF!)</f>
        <v>#REF!</v>
      </c>
      <c r="E1476" s="1323" t="e">
        <f>T(#REF!)</f>
        <v>#REF!</v>
      </c>
      <c r="F1476" s="1323" t="e">
        <f>T(#REF!)</f>
        <v>#REF!</v>
      </c>
      <c r="G1476" s="1323" t="e">
        <f>T(#REF!)</f>
        <v>#REF!</v>
      </c>
      <c r="H1476" s="1323"/>
      <c r="I1476" s="1323"/>
      <c r="J1476" s="1323" t="e">
        <f>T(#REF!)</f>
        <v>#REF!</v>
      </c>
      <c r="K1476" s="1323" t="e">
        <f>T(#REF!)</f>
        <v>#REF!</v>
      </c>
      <c r="L1476" s="1323" t="e">
        <f>T(#REF!)</f>
        <v>#REF!</v>
      </c>
      <c r="M1476" s="1323" t="e">
        <f>T(#REF!)</f>
        <v>#REF!</v>
      </c>
      <c r="N1476" s="1324">
        <f>ESTIMATE!R1558</f>
        <v>0</v>
      </c>
      <c r="O1476" s="1324"/>
      <c r="P1476" s="1324" t="str">
        <f>T(ESTIMATE!U1558)</f>
        <v/>
      </c>
      <c r="Q1476" s="1324"/>
      <c r="R1476" s="1322"/>
      <c r="S1476" s="1322"/>
      <c r="T1476" s="1322"/>
      <c r="U1476" s="1322"/>
      <c r="V1476" s="1322"/>
      <c r="W1476" s="1322"/>
      <c r="X1476" s="1322"/>
      <c r="Y1476" s="1322"/>
      <c r="Z1476" s="1322"/>
      <c r="AA1476" s="1322"/>
      <c r="AB1476" s="1322"/>
      <c r="AC1476" s="1322"/>
      <c r="AD1476" s="1322"/>
      <c r="AE1476" s="405">
        <f t="shared" si="22"/>
        <v>0</v>
      </c>
    </row>
    <row r="1477" spans="3:31" ht="18" hidden="1" customHeight="1">
      <c r="C1477" s="1323" t="str">
        <f>T(ESTIMATE!B1559)</f>
        <v/>
      </c>
      <c r="D1477" s="1323" t="e">
        <f>T(#REF!)</f>
        <v>#REF!</v>
      </c>
      <c r="E1477" s="1323" t="e">
        <f>T(#REF!)</f>
        <v>#REF!</v>
      </c>
      <c r="F1477" s="1323" t="e">
        <f>T(#REF!)</f>
        <v>#REF!</v>
      </c>
      <c r="G1477" s="1323" t="e">
        <f>T(#REF!)</f>
        <v>#REF!</v>
      </c>
      <c r="H1477" s="1323"/>
      <c r="I1477" s="1323"/>
      <c r="J1477" s="1323" t="e">
        <f>T(#REF!)</f>
        <v>#REF!</v>
      </c>
      <c r="K1477" s="1323" t="e">
        <f>T(#REF!)</f>
        <v>#REF!</v>
      </c>
      <c r="L1477" s="1323" t="e">
        <f>T(#REF!)</f>
        <v>#REF!</v>
      </c>
      <c r="M1477" s="1323" t="e">
        <f>T(#REF!)</f>
        <v>#REF!</v>
      </c>
      <c r="N1477" s="1324">
        <f>ESTIMATE!R1559</f>
        <v>0</v>
      </c>
      <c r="O1477" s="1324"/>
      <c r="P1477" s="1324" t="str">
        <f>T(ESTIMATE!U1559)</f>
        <v/>
      </c>
      <c r="Q1477" s="1324"/>
      <c r="R1477" s="1322"/>
      <c r="S1477" s="1322"/>
      <c r="T1477" s="1322"/>
      <c r="U1477" s="1322"/>
      <c r="V1477" s="1322"/>
      <c r="W1477" s="1322"/>
      <c r="X1477" s="1322"/>
      <c r="Y1477" s="1322"/>
      <c r="Z1477" s="1322"/>
      <c r="AA1477" s="1322"/>
      <c r="AB1477" s="1322"/>
      <c r="AC1477" s="1322"/>
      <c r="AD1477" s="1322"/>
      <c r="AE1477" s="405">
        <f t="shared" si="22"/>
        <v>0</v>
      </c>
    </row>
    <row r="1478" spans="3:31" ht="18" hidden="1" customHeight="1">
      <c r="C1478" s="1323" t="str">
        <f>T(ESTIMATE!B1560)</f>
        <v/>
      </c>
      <c r="D1478" s="1323" t="e">
        <f>T(#REF!)</f>
        <v>#REF!</v>
      </c>
      <c r="E1478" s="1323" t="e">
        <f>T(#REF!)</f>
        <v>#REF!</v>
      </c>
      <c r="F1478" s="1323" t="e">
        <f>T(#REF!)</f>
        <v>#REF!</v>
      </c>
      <c r="G1478" s="1323" t="e">
        <f>T(#REF!)</f>
        <v>#REF!</v>
      </c>
      <c r="H1478" s="1323"/>
      <c r="I1478" s="1323"/>
      <c r="J1478" s="1323" t="e">
        <f>T(#REF!)</f>
        <v>#REF!</v>
      </c>
      <c r="K1478" s="1323" t="e">
        <f>T(#REF!)</f>
        <v>#REF!</v>
      </c>
      <c r="L1478" s="1323" t="e">
        <f>T(#REF!)</f>
        <v>#REF!</v>
      </c>
      <c r="M1478" s="1323" t="e">
        <f>T(#REF!)</f>
        <v>#REF!</v>
      </c>
      <c r="N1478" s="1324">
        <f>ESTIMATE!R1560</f>
        <v>0</v>
      </c>
      <c r="O1478" s="1324"/>
      <c r="P1478" s="1324" t="str">
        <f>T(ESTIMATE!U1560)</f>
        <v/>
      </c>
      <c r="Q1478" s="1324"/>
      <c r="R1478" s="1322"/>
      <c r="S1478" s="1322"/>
      <c r="T1478" s="1322"/>
      <c r="U1478" s="1322"/>
      <c r="V1478" s="1322"/>
      <c r="W1478" s="1322"/>
      <c r="X1478" s="1322"/>
      <c r="Y1478" s="1322"/>
      <c r="Z1478" s="1322"/>
      <c r="AA1478" s="1322"/>
      <c r="AB1478" s="1322"/>
      <c r="AC1478" s="1322"/>
      <c r="AD1478" s="1322"/>
      <c r="AE1478" s="405">
        <f t="shared" si="22"/>
        <v>0</v>
      </c>
    </row>
    <row r="1479" spans="3:31" ht="18" hidden="1" customHeight="1">
      <c r="C1479" s="1323" t="str">
        <f>T(ESTIMATE!B1561)</f>
        <v/>
      </c>
      <c r="D1479" s="1323" t="e">
        <f>T(#REF!)</f>
        <v>#REF!</v>
      </c>
      <c r="E1479" s="1323" t="e">
        <f>T(#REF!)</f>
        <v>#REF!</v>
      </c>
      <c r="F1479" s="1323" t="e">
        <f>T(#REF!)</f>
        <v>#REF!</v>
      </c>
      <c r="G1479" s="1323" t="e">
        <f>T(#REF!)</f>
        <v>#REF!</v>
      </c>
      <c r="H1479" s="1323"/>
      <c r="I1479" s="1323"/>
      <c r="J1479" s="1323" t="e">
        <f>T(#REF!)</f>
        <v>#REF!</v>
      </c>
      <c r="K1479" s="1323" t="e">
        <f>T(#REF!)</f>
        <v>#REF!</v>
      </c>
      <c r="L1479" s="1323" t="e">
        <f>T(#REF!)</f>
        <v>#REF!</v>
      </c>
      <c r="M1479" s="1323" t="e">
        <f>T(#REF!)</f>
        <v>#REF!</v>
      </c>
      <c r="N1479" s="1324">
        <f>ESTIMATE!R1561</f>
        <v>0</v>
      </c>
      <c r="O1479" s="1324"/>
      <c r="P1479" s="1324" t="str">
        <f>T(ESTIMATE!U1561)</f>
        <v/>
      </c>
      <c r="Q1479" s="1324"/>
      <c r="R1479" s="1322"/>
      <c r="S1479" s="1322"/>
      <c r="T1479" s="1322"/>
      <c r="U1479" s="1322"/>
      <c r="V1479" s="1322"/>
      <c r="W1479" s="1322"/>
      <c r="X1479" s="1322"/>
      <c r="Y1479" s="1322"/>
      <c r="Z1479" s="1322"/>
      <c r="AA1479" s="1322"/>
      <c r="AB1479" s="1322"/>
      <c r="AC1479" s="1322"/>
      <c r="AD1479" s="1322"/>
      <c r="AE1479" s="405">
        <f t="shared" si="22"/>
        <v>0</v>
      </c>
    </row>
    <row r="1480" spans="3:31" ht="18" hidden="1" customHeight="1">
      <c r="C1480" s="1323" t="str">
        <f>T(ESTIMATE!B1562)</f>
        <v/>
      </c>
      <c r="D1480" s="1323" t="e">
        <f>T(#REF!)</f>
        <v>#REF!</v>
      </c>
      <c r="E1480" s="1323" t="e">
        <f>T(#REF!)</f>
        <v>#REF!</v>
      </c>
      <c r="F1480" s="1323" t="e">
        <f>T(#REF!)</f>
        <v>#REF!</v>
      </c>
      <c r="G1480" s="1323" t="e">
        <f>T(#REF!)</f>
        <v>#REF!</v>
      </c>
      <c r="H1480" s="1323"/>
      <c r="I1480" s="1323"/>
      <c r="J1480" s="1323" t="e">
        <f>T(#REF!)</f>
        <v>#REF!</v>
      </c>
      <c r="K1480" s="1323" t="e">
        <f>T(#REF!)</f>
        <v>#REF!</v>
      </c>
      <c r="L1480" s="1323" t="e">
        <f>T(#REF!)</f>
        <v>#REF!</v>
      </c>
      <c r="M1480" s="1323" t="e">
        <f>T(#REF!)</f>
        <v>#REF!</v>
      </c>
      <c r="N1480" s="1324">
        <f>ESTIMATE!R1562</f>
        <v>0</v>
      </c>
      <c r="O1480" s="1324"/>
      <c r="P1480" s="1324" t="str">
        <f>T(ESTIMATE!U1562)</f>
        <v/>
      </c>
      <c r="Q1480" s="1324"/>
      <c r="R1480" s="1322"/>
      <c r="S1480" s="1322"/>
      <c r="T1480" s="1322"/>
      <c r="U1480" s="1322"/>
      <c r="V1480" s="1322"/>
      <c r="W1480" s="1322"/>
      <c r="X1480" s="1322"/>
      <c r="Y1480" s="1322"/>
      <c r="Z1480" s="1322"/>
      <c r="AA1480" s="1322"/>
      <c r="AB1480" s="1322"/>
      <c r="AC1480" s="1322"/>
      <c r="AD1480" s="1322"/>
      <c r="AE1480" s="405">
        <f t="shared" si="22"/>
        <v>0</v>
      </c>
    </row>
    <row r="1481" spans="3:31" ht="18" hidden="1" customHeight="1">
      <c r="C1481" s="1323" t="str">
        <f>T(ESTIMATE!B1563)</f>
        <v/>
      </c>
      <c r="D1481" s="1323" t="e">
        <f>T(#REF!)</f>
        <v>#REF!</v>
      </c>
      <c r="E1481" s="1323" t="e">
        <f>T(#REF!)</f>
        <v>#REF!</v>
      </c>
      <c r="F1481" s="1323" t="e">
        <f>T(#REF!)</f>
        <v>#REF!</v>
      </c>
      <c r="G1481" s="1323" t="e">
        <f>T(#REF!)</f>
        <v>#REF!</v>
      </c>
      <c r="H1481" s="1323"/>
      <c r="I1481" s="1323"/>
      <c r="J1481" s="1323" t="e">
        <f>T(#REF!)</f>
        <v>#REF!</v>
      </c>
      <c r="K1481" s="1323" t="e">
        <f>T(#REF!)</f>
        <v>#REF!</v>
      </c>
      <c r="L1481" s="1323" t="e">
        <f>T(#REF!)</f>
        <v>#REF!</v>
      </c>
      <c r="M1481" s="1323" t="e">
        <f>T(#REF!)</f>
        <v>#REF!</v>
      </c>
      <c r="N1481" s="1324">
        <f>ESTIMATE!R1563</f>
        <v>0</v>
      </c>
      <c r="O1481" s="1324"/>
      <c r="P1481" s="1324" t="str">
        <f>T(ESTIMATE!U1563)</f>
        <v/>
      </c>
      <c r="Q1481" s="1324"/>
      <c r="R1481" s="1322"/>
      <c r="S1481" s="1322"/>
      <c r="T1481" s="1322"/>
      <c r="U1481" s="1322"/>
      <c r="V1481" s="1322"/>
      <c r="W1481" s="1322"/>
      <c r="X1481" s="1322"/>
      <c r="Y1481" s="1322"/>
      <c r="Z1481" s="1322"/>
      <c r="AA1481" s="1322"/>
      <c r="AB1481" s="1322"/>
      <c r="AC1481" s="1322"/>
      <c r="AD1481" s="1322"/>
      <c r="AE1481" s="405">
        <f t="shared" si="22"/>
        <v>0</v>
      </c>
    </row>
    <row r="1482" spans="3:31" ht="18" hidden="1" customHeight="1">
      <c r="C1482" s="1323" t="str">
        <f>T(ESTIMATE!B1564)</f>
        <v/>
      </c>
      <c r="D1482" s="1323" t="e">
        <f>T(#REF!)</f>
        <v>#REF!</v>
      </c>
      <c r="E1482" s="1323" t="e">
        <f>T(#REF!)</f>
        <v>#REF!</v>
      </c>
      <c r="F1482" s="1323" t="e">
        <f>T(#REF!)</f>
        <v>#REF!</v>
      </c>
      <c r="G1482" s="1323" t="e">
        <f>T(#REF!)</f>
        <v>#REF!</v>
      </c>
      <c r="H1482" s="1323"/>
      <c r="I1482" s="1323"/>
      <c r="J1482" s="1323" t="e">
        <f>T(#REF!)</f>
        <v>#REF!</v>
      </c>
      <c r="K1482" s="1323" t="e">
        <f>T(#REF!)</f>
        <v>#REF!</v>
      </c>
      <c r="L1482" s="1323" t="e">
        <f>T(#REF!)</f>
        <v>#REF!</v>
      </c>
      <c r="M1482" s="1323" t="e">
        <f>T(#REF!)</f>
        <v>#REF!</v>
      </c>
      <c r="N1482" s="1324">
        <f>ESTIMATE!R1564</f>
        <v>0</v>
      </c>
      <c r="O1482" s="1324"/>
      <c r="P1482" s="1324" t="str">
        <f>T(ESTIMATE!U1564)</f>
        <v/>
      </c>
      <c r="Q1482" s="1324"/>
      <c r="R1482" s="1322"/>
      <c r="S1482" s="1322"/>
      <c r="T1482" s="1322"/>
      <c r="U1482" s="1322"/>
      <c r="V1482" s="1322"/>
      <c r="W1482" s="1322"/>
      <c r="X1482" s="1322"/>
      <c r="Y1482" s="1322"/>
      <c r="Z1482" s="1322"/>
      <c r="AA1482" s="1322"/>
      <c r="AB1482" s="1322"/>
      <c r="AC1482" s="1322"/>
      <c r="AD1482" s="1322"/>
      <c r="AE1482" s="405">
        <f t="shared" si="22"/>
        <v>0</v>
      </c>
    </row>
    <row r="1483" spans="3:31" ht="18" hidden="1" customHeight="1">
      <c r="C1483" s="1323" t="str">
        <f>T(ESTIMATE!B1565)</f>
        <v/>
      </c>
      <c r="D1483" s="1323" t="e">
        <f>T(#REF!)</f>
        <v>#REF!</v>
      </c>
      <c r="E1483" s="1323" t="e">
        <f>T(#REF!)</f>
        <v>#REF!</v>
      </c>
      <c r="F1483" s="1323" t="e">
        <f>T(#REF!)</f>
        <v>#REF!</v>
      </c>
      <c r="G1483" s="1323" t="e">
        <f>T(#REF!)</f>
        <v>#REF!</v>
      </c>
      <c r="H1483" s="1323"/>
      <c r="I1483" s="1323"/>
      <c r="J1483" s="1323" t="e">
        <f>T(#REF!)</f>
        <v>#REF!</v>
      </c>
      <c r="K1483" s="1323" t="e">
        <f>T(#REF!)</f>
        <v>#REF!</v>
      </c>
      <c r="L1483" s="1323" t="e">
        <f>T(#REF!)</f>
        <v>#REF!</v>
      </c>
      <c r="M1483" s="1323" t="e">
        <f>T(#REF!)</f>
        <v>#REF!</v>
      </c>
      <c r="N1483" s="1324">
        <f>ESTIMATE!R1565</f>
        <v>0</v>
      </c>
      <c r="O1483" s="1324"/>
      <c r="P1483" s="1324" t="str">
        <f>T(ESTIMATE!U1565)</f>
        <v/>
      </c>
      <c r="Q1483" s="1324"/>
      <c r="R1483" s="1322"/>
      <c r="S1483" s="1322"/>
      <c r="T1483" s="1322"/>
      <c r="U1483" s="1322"/>
      <c r="V1483" s="1322"/>
      <c r="W1483" s="1322"/>
      <c r="X1483" s="1322"/>
      <c r="Y1483" s="1322"/>
      <c r="Z1483" s="1322"/>
      <c r="AA1483" s="1322"/>
      <c r="AB1483" s="1322"/>
      <c r="AC1483" s="1322"/>
      <c r="AD1483" s="1322"/>
      <c r="AE1483" s="405">
        <f t="shared" si="22"/>
        <v>0</v>
      </c>
    </row>
    <row r="1484" spans="3:31" ht="18" hidden="1" customHeight="1">
      <c r="C1484" s="1323" t="str">
        <f>T(ESTIMATE!B1566)</f>
        <v/>
      </c>
      <c r="D1484" s="1323" t="e">
        <f>T(#REF!)</f>
        <v>#REF!</v>
      </c>
      <c r="E1484" s="1323" t="e">
        <f>T(#REF!)</f>
        <v>#REF!</v>
      </c>
      <c r="F1484" s="1323" t="e">
        <f>T(#REF!)</f>
        <v>#REF!</v>
      </c>
      <c r="G1484" s="1323" t="e">
        <f>T(#REF!)</f>
        <v>#REF!</v>
      </c>
      <c r="H1484" s="1323"/>
      <c r="I1484" s="1323"/>
      <c r="J1484" s="1323" t="e">
        <f>T(#REF!)</f>
        <v>#REF!</v>
      </c>
      <c r="K1484" s="1323" t="e">
        <f>T(#REF!)</f>
        <v>#REF!</v>
      </c>
      <c r="L1484" s="1323" t="e">
        <f>T(#REF!)</f>
        <v>#REF!</v>
      </c>
      <c r="M1484" s="1323" t="e">
        <f>T(#REF!)</f>
        <v>#REF!</v>
      </c>
      <c r="N1484" s="1324">
        <f>ESTIMATE!R1566</f>
        <v>0</v>
      </c>
      <c r="O1484" s="1324"/>
      <c r="P1484" s="1324" t="str">
        <f>T(ESTIMATE!U1566)</f>
        <v/>
      </c>
      <c r="Q1484" s="1324"/>
      <c r="R1484" s="1322"/>
      <c r="S1484" s="1322"/>
      <c r="T1484" s="1322"/>
      <c r="U1484" s="1322"/>
      <c r="V1484" s="1322"/>
      <c r="W1484" s="1322"/>
      <c r="X1484" s="1322"/>
      <c r="Y1484" s="1322"/>
      <c r="Z1484" s="1322"/>
      <c r="AA1484" s="1322"/>
      <c r="AB1484" s="1322"/>
      <c r="AC1484" s="1322"/>
      <c r="AD1484" s="1322"/>
      <c r="AE1484" s="405">
        <f t="shared" si="22"/>
        <v>0</v>
      </c>
    </row>
    <row r="1485" spans="3:31" ht="18" hidden="1" customHeight="1">
      <c r="C1485" s="1323" t="str">
        <f>T(ESTIMATE!B1567)</f>
        <v/>
      </c>
      <c r="D1485" s="1323" t="e">
        <f>T(#REF!)</f>
        <v>#REF!</v>
      </c>
      <c r="E1485" s="1323" t="e">
        <f>T(#REF!)</f>
        <v>#REF!</v>
      </c>
      <c r="F1485" s="1323" t="e">
        <f>T(#REF!)</f>
        <v>#REF!</v>
      </c>
      <c r="G1485" s="1323" t="e">
        <f>T(#REF!)</f>
        <v>#REF!</v>
      </c>
      <c r="H1485" s="1323"/>
      <c r="I1485" s="1323"/>
      <c r="J1485" s="1323" t="e">
        <f>T(#REF!)</f>
        <v>#REF!</v>
      </c>
      <c r="K1485" s="1323" t="e">
        <f>T(#REF!)</f>
        <v>#REF!</v>
      </c>
      <c r="L1485" s="1323" t="e">
        <f>T(#REF!)</f>
        <v>#REF!</v>
      </c>
      <c r="M1485" s="1323" t="e">
        <f>T(#REF!)</f>
        <v>#REF!</v>
      </c>
      <c r="N1485" s="1324">
        <f>ESTIMATE!R1567</f>
        <v>0</v>
      </c>
      <c r="O1485" s="1324"/>
      <c r="P1485" s="1324" t="str">
        <f>T(ESTIMATE!U1567)</f>
        <v/>
      </c>
      <c r="Q1485" s="1324"/>
      <c r="R1485" s="1322"/>
      <c r="S1485" s="1322"/>
      <c r="T1485" s="1322"/>
      <c r="U1485" s="1322"/>
      <c r="V1485" s="1322"/>
      <c r="W1485" s="1322"/>
      <c r="X1485" s="1322"/>
      <c r="Y1485" s="1322"/>
      <c r="Z1485" s="1322"/>
      <c r="AA1485" s="1322"/>
      <c r="AB1485" s="1322"/>
      <c r="AC1485" s="1322"/>
      <c r="AD1485" s="1322"/>
      <c r="AE1485" s="405">
        <f t="shared" si="22"/>
        <v>0</v>
      </c>
    </row>
    <row r="1486" spans="3:31" ht="18" hidden="1" customHeight="1">
      <c r="C1486" s="1323" t="str">
        <f>T(ESTIMATE!B1568)</f>
        <v/>
      </c>
      <c r="D1486" s="1323" t="e">
        <f>T(#REF!)</f>
        <v>#REF!</v>
      </c>
      <c r="E1486" s="1323" t="e">
        <f>T(#REF!)</f>
        <v>#REF!</v>
      </c>
      <c r="F1486" s="1323" t="e">
        <f>T(#REF!)</f>
        <v>#REF!</v>
      </c>
      <c r="G1486" s="1323" t="e">
        <f>T(#REF!)</f>
        <v>#REF!</v>
      </c>
      <c r="H1486" s="1323"/>
      <c r="I1486" s="1323"/>
      <c r="J1486" s="1323" t="e">
        <f>T(#REF!)</f>
        <v>#REF!</v>
      </c>
      <c r="K1486" s="1323" t="e">
        <f>T(#REF!)</f>
        <v>#REF!</v>
      </c>
      <c r="L1486" s="1323" t="e">
        <f>T(#REF!)</f>
        <v>#REF!</v>
      </c>
      <c r="M1486" s="1323" t="e">
        <f>T(#REF!)</f>
        <v>#REF!</v>
      </c>
      <c r="N1486" s="1324">
        <f>ESTIMATE!R1568</f>
        <v>0</v>
      </c>
      <c r="O1486" s="1324"/>
      <c r="P1486" s="1324" t="str">
        <f>T(ESTIMATE!U1568)</f>
        <v/>
      </c>
      <c r="Q1486" s="1324"/>
      <c r="R1486" s="1322"/>
      <c r="S1486" s="1322"/>
      <c r="T1486" s="1322"/>
      <c r="U1486" s="1322"/>
      <c r="V1486" s="1322"/>
      <c r="W1486" s="1322"/>
      <c r="X1486" s="1322"/>
      <c r="Y1486" s="1322"/>
      <c r="Z1486" s="1322"/>
      <c r="AA1486" s="1322"/>
      <c r="AB1486" s="1322"/>
      <c r="AC1486" s="1322"/>
      <c r="AD1486" s="1322"/>
      <c r="AE1486" s="405">
        <f t="shared" si="22"/>
        <v>0</v>
      </c>
    </row>
    <row r="1487" spans="3:31" ht="18" hidden="1" customHeight="1">
      <c r="C1487" s="1323" t="str">
        <f>T(ESTIMATE!B1569)</f>
        <v/>
      </c>
      <c r="D1487" s="1323" t="e">
        <f>T(#REF!)</f>
        <v>#REF!</v>
      </c>
      <c r="E1487" s="1323" t="e">
        <f>T(#REF!)</f>
        <v>#REF!</v>
      </c>
      <c r="F1487" s="1323" t="e">
        <f>T(#REF!)</f>
        <v>#REF!</v>
      </c>
      <c r="G1487" s="1323" t="e">
        <f>T(#REF!)</f>
        <v>#REF!</v>
      </c>
      <c r="H1487" s="1323"/>
      <c r="I1487" s="1323"/>
      <c r="J1487" s="1323" t="e">
        <f>T(#REF!)</f>
        <v>#REF!</v>
      </c>
      <c r="K1487" s="1323" t="e">
        <f>T(#REF!)</f>
        <v>#REF!</v>
      </c>
      <c r="L1487" s="1323" t="e">
        <f>T(#REF!)</f>
        <v>#REF!</v>
      </c>
      <c r="M1487" s="1323" t="e">
        <f>T(#REF!)</f>
        <v>#REF!</v>
      </c>
      <c r="N1487" s="1324">
        <f>ESTIMATE!R1569</f>
        <v>0</v>
      </c>
      <c r="O1487" s="1324"/>
      <c r="P1487" s="1324" t="str">
        <f>T(ESTIMATE!U1569)</f>
        <v/>
      </c>
      <c r="Q1487" s="1324"/>
      <c r="R1487" s="1322"/>
      <c r="S1487" s="1322"/>
      <c r="T1487" s="1322"/>
      <c r="U1487" s="1322"/>
      <c r="V1487" s="1322"/>
      <c r="W1487" s="1322"/>
      <c r="X1487" s="1322"/>
      <c r="Y1487" s="1322"/>
      <c r="Z1487" s="1322"/>
      <c r="AA1487" s="1322"/>
      <c r="AB1487" s="1322"/>
      <c r="AC1487" s="1322"/>
      <c r="AD1487" s="1322"/>
      <c r="AE1487" s="405">
        <f t="shared" si="22"/>
        <v>0</v>
      </c>
    </row>
    <row r="1488" spans="3:31" ht="18" hidden="1" customHeight="1">
      <c r="C1488" s="1323" t="str">
        <f>T(ESTIMATE!B1570)</f>
        <v/>
      </c>
      <c r="D1488" s="1323" t="e">
        <f>T(#REF!)</f>
        <v>#REF!</v>
      </c>
      <c r="E1488" s="1323" t="e">
        <f>T(#REF!)</f>
        <v>#REF!</v>
      </c>
      <c r="F1488" s="1323" t="e">
        <f>T(#REF!)</f>
        <v>#REF!</v>
      </c>
      <c r="G1488" s="1323" t="e">
        <f>T(#REF!)</f>
        <v>#REF!</v>
      </c>
      <c r="H1488" s="1323"/>
      <c r="I1488" s="1323"/>
      <c r="J1488" s="1323" t="e">
        <f>T(#REF!)</f>
        <v>#REF!</v>
      </c>
      <c r="K1488" s="1323" t="e">
        <f>T(#REF!)</f>
        <v>#REF!</v>
      </c>
      <c r="L1488" s="1323" t="e">
        <f>T(#REF!)</f>
        <v>#REF!</v>
      </c>
      <c r="M1488" s="1323" t="e">
        <f>T(#REF!)</f>
        <v>#REF!</v>
      </c>
      <c r="N1488" s="1324">
        <f>ESTIMATE!R1570</f>
        <v>0</v>
      </c>
      <c r="O1488" s="1324"/>
      <c r="P1488" s="1324" t="str">
        <f>T(ESTIMATE!U1570)</f>
        <v/>
      </c>
      <c r="Q1488" s="1324"/>
      <c r="R1488" s="1322"/>
      <c r="S1488" s="1322"/>
      <c r="T1488" s="1322"/>
      <c r="U1488" s="1322"/>
      <c r="V1488" s="1322"/>
      <c r="W1488" s="1322"/>
      <c r="X1488" s="1322"/>
      <c r="Y1488" s="1322"/>
      <c r="Z1488" s="1322"/>
      <c r="AA1488" s="1322"/>
      <c r="AB1488" s="1322"/>
      <c r="AC1488" s="1322"/>
      <c r="AD1488" s="1322"/>
      <c r="AE1488" s="405">
        <f t="shared" si="22"/>
        <v>0</v>
      </c>
    </row>
    <row r="1489" spans="3:31" ht="18" hidden="1" customHeight="1">
      <c r="C1489" s="1323" t="str">
        <f>T(ESTIMATE!B1571)</f>
        <v/>
      </c>
      <c r="D1489" s="1323" t="e">
        <f>T(#REF!)</f>
        <v>#REF!</v>
      </c>
      <c r="E1489" s="1323" t="e">
        <f>T(#REF!)</f>
        <v>#REF!</v>
      </c>
      <c r="F1489" s="1323" t="e">
        <f>T(#REF!)</f>
        <v>#REF!</v>
      </c>
      <c r="G1489" s="1323" t="e">
        <f>T(#REF!)</f>
        <v>#REF!</v>
      </c>
      <c r="H1489" s="1323"/>
      <c r="I1489" s="1323"/>
      <c r="J1489" s="1323" t="e">
        <f>T(#REF!)</f>
        <v>#REF!</v>
      </c>
      <c r="K1489" s="1323" t="e">
        <f>T(#REF!)</f>
        <v>#REF!</v>
      </c>
      <c r="L1489" s="1323" t="e">
        <f>T(#REF!)</f>
        <v>#REF!</v>
      </c>
      <c r="M1489" s="1323" t="e">
        <f>T(#REF!)</f>
        <v>#REF!</v>
      </c>
      <c r="N1489" s="1324">
        <f>ESTIMATE!R1571</f>
        <v>0</v>
      </c>
      <c r="O1489" s="1324"/>
      <c r="P1489" s="1324" t="str">
        <f>T(ESTIMATE!U1571)</f>
        <v/>
      </c>
      <c r="Q1489" s="1324"/>
      <c r="R1489" s="1322"/>
      <c r="S1489" s="1322"/>
      <c r="T1489" s="1322"/>
      <c r="U1489" s="1322"/>
      <c r="V1489" s="1322"/>
      <c r="W1489" s="1322"/>
      <c r="X1489" s="1322"/>
      <c r="Y1489" s="1322"/>
      <c r="Z1489" s="1322"/>
      <c r="AA1489" s="1322"/>
      <c r="AB1489" s="1322"/>
      <c r="AC1489" s="1322"/>
      <c r="AD1489" s="1322"/>
      <c r="AE1489" s="405">
        <f t="shared" si="22"/>
        <v>0</v>
      </c>
    </row>
    <row r="1490" spans="3:31" ht="18" hidden="1" customHeight="1">
      <c r="C1490" s="1323" t="str">
        <f>T(ESTIMATE!B1572)</f>
        <v/>
      </c>
      <c r="D1490" s="1323" t="e">
        <f>T(#REF!)</f>
        <v>#REF!</v>
      </c>
      <c r="E1490" s="1323" t="e">
        <f>T(#REF!)</f>
        <v>#REF!</v>
      </c>
      <c r="F1490" s="1323" t="e">
        <f>T(#REF!)</f>
        <v>#REF!</v>
      </c>
      <c r="G1490" s="1323" t="e">
        <f>T(#REF!)</f>
        <v>#REF!</v>
      </c>
      <c r="H1490" s="1323"/>
      <c r="I1490" s="1323"/>
      <c r="J1490" s="1323" t="e">
        <f>T(#REF!)</f>
        <v>#REF!</v>
      </c>
      <c r="K1490" s="1323" t="e">
        <f>T(#REF!)</f>
        <v>#REF!</v>
      </c>
      <c r="L1490" s="1323" t="e">
        <f>T(#REF!)</f>
        <v>#REF!</v>
      </c>
      <c r="M1490" s="1323" t="e">
        <f>T(#REF!)</f>
        <v>#REF!</v>
      </c>
      <c r="N1490" s="1324">
        <f>ESTIMATE!R1572</f>
        <v>0</v>
      </c>
      <c r="O1490" s="1324"/>
      <c r="P1490" s="1324" t="str">
        <f>T(ESTIMATE!U1572)</f>
        <v/>
      </c>
      <c r="Q1490" s="1324"/>
      <c r="R1490" s="1322"/>
      <c r="S1490" s="1322"/>
      <c r="T1490" s="1322"/>
      <c r="U1490" s="1322"/>
      <c r="V1490" s="1322"/>
      <c r="W1490" s="1322"/>
      <c r="X1490" s="1322"/>
      <c r="Y1490" s="1322"/>
      <c r="Z1490" s="1322"/>
      <c r="AA1490" s="1322"/>
      <c r="AB1490" s="1322"/>
      <c r="AC1490" s="1322"/>
      <c r="AD1490" s="1322"/>
      <c r="AE1490" s="405">
        <f t="shared" si="22"/>
        <v>0</v>
      </c>
    </row>
    <row r="1491" spans="3:31" ht="18" hidden="1" customHeight="1">
      <c r="C1491" s="1323" t="str">
        <f>T(ESTIMATE!B1573)</f>
        <v/>
      </c>
      <c r="D1491" s="1323" t="e">
        <f>T(#REF!)</f>
        <v>#REF!</v>
      </c>
      <c r="E1491" s="1323" t="e">
        <f>T(#REF!)</f>
        <v>#REF!</v>
      </c>
      <c r="F1491" s="1323" t="e">
        <f>T(#REF!)</f>
        <v>#REF!</v>
      </c>
      <c r="G1491" s="1323" t="e">
        <f>T(#REF!)</f>
        <v>#REF!</v>
      </c>
      <c r="H1491" s="1323"/>
      <c r="I1491" s="1323"/>
      <c r="J1491" s="1323" t="e">
        <f>T(#REF!)</f>
        <v>#REF!</v>
      </c>
      <c r="K1491" s="1323" t="e">
        <f>T(#REF!)</f>
        <v>#REF!</v>
      </c>
      <c r="L1491" s="1323" t="e">
        <f>T(#REF!)</f>
        <v>#REF!</v>
      </c>
      <c r="M1491" s="1323" t="e">
        <f>T(#REF!)</f>
        <v>#REF!</v>
      </c>
      <c r="N1491" s="1324">
        <f>ESTIMATE!R1573</f>
        <v>0</v>
      </c>
      <c r="O1491" s="1324"/>
      <c r="P1491" s="1324" t="str">
        <f>T(ESTIMATE!U1573)</f>
        <v/>
      </c>
      <c r="Q1491" s="1324"/>
      <c r="R1491" s="1322"/>
      <c r="S1491" s="1322"/>
      <c r="T1491" s="1322"/>
      <c r="U1491" s="1322"/>
      <c r="V1491" s="1322"/>
      <c r="W1491" s="1322"/>
      <c r="X1491" s="1322"/>
      <c r="Y1491" s="1322"/>
      <c r="Z1491" s="1322"/>
      <c r="AA1491" s="1322"/>
      <c r="AB1491" s="1322"/>
      <c r="AC1491" s="1322"/>
      <c r="AD1491" s="1322"/>
      <c r="AE1491" s="405">
        <f t="shared" si="22"/>
        <v>0</v>
      </c>
    </row>
    <row r="1492" spans="3:31" ht="18" hidden="1" customHeight="1">
      <c r="C1492" s="1323" t="str">
        <f>T(ESTIMATE!B1574)</f>
        <v/>
      </c>
      <c r="D1492" s="1323" t="e">
        <f>T(#REF!)</f>
        <v>#REF!</v>
      </c>
      <c r="E1492" s="1323" t="e">
        <f>T(#REF!)</f>
        <v>#REF!</v>
      </c>
      <c r="F1492" s="1323" t="e">
        <f>T(#REF!)</f>
        <v>#REF!</v>
      </c>
      <c r="G1492" s="1323" t="e">
        <f>T(#REF!)</f>
        <v>#REF!</v>
      </c>
      <c r="H1492" s="1323"/>
      <c r="I1492" s="1323"/>
      <c r="J1492" s="1323" t="e">
        <f>T(#REF!)</f>
        <v>#REF!</v>
      </c>
      <c r="K1492" s="1323" t="e">
        <f>T(#REF!)</f>
        <v>#REF!</v>
      </c>
      <c r="L1492" s="1323" t="e">
        <f>T(#REF!)</f>
        <v>#REF!</v>
      </c>
      <c r="M1492" s="1323" t="e">
        <f>T(#REF!)</f>
        <v>#REF!</v>
      </c>
      <c r="N1492" s="1324">
        <f>ESTIMATE!R1574</f>
        <v>0</v>
      </c>
      <c r="O1492" s="1324"/>
      <c r="P1492" s="1324" t="str">
        <f>T(ESTIMATE!U1574)</f>
        <v/>
      </c>
      <c r="Q1492" s="1324"/>
      <c r="R1492" s="1322"/>
      <c r="S1492" s="1322"/>
      <c r="T1492" s="1322"/>
      <c r="U1492" s="1322"/>
      <c r="V1492" s="1322"/>
      <c r="W1492" s="1322"/>
      <c r="X1492" s="1322"/>
      <c r="Y1492" s="1322"/>
      <c r="Z1492" s="1322"/>
      <c r="AA1492" s="1322"/>
      <c r="AB1492" s="1322"/>
      <c r="AC1492" s="1322"/>
      <c r="AD1492" s="1322"/>
      <c r="AE1492" s="405">
        <f t="shared" si="22"/>
        <v>0</v>
      </c>
    </row>
    <row r="1493" spans="3:31" ht="18" hidden="1" customHeight="1">
      <c r="C1493" s="1323" t="str">
        <f>T(ESTIMATE!B1575)</f>
        <v/>
      </c>
      <c r="D1493" s="1323" t="e">
        <f>T(#REF!)</f>
        <v>#REF!</v>
      </c>
      <c r="E1493" s="1323" t="e">
        <f>T(#REF!)</f>
        <v>#REF!</v>
      </c>
      <c r="F1493" s="1323" t="e">
        <f>T(#REF!)</f>
        <v>#REF!</v>
      </c>
      <c r="G1493" s="1323" t="e">
        <f>T(#REF!)</f>
        <v>#REF!</v>
      </c>
      <c r="H1493" s="1323"/>
      <c r="I1493" s="1323"/>
      <c r="J1493" s="1323" t="e">
        <f>T(#REF!)</f>
        <v>#REF!</v>
      </c>
      <c r="K1493" s="1323" t="e">
        <f>T(#REF!)</f>
        <v>#REF!</v>
      </c>
      <c r="L1493" s="1323" t="e">
        <f>T(#REF!)</f>
        <v>#REF!</v>
      </c>
      <c r="M1493" s="1323" t="e">
        <f>T(#REF!)</f>
        <v>#REF!</v>
      </c>
      <c r="N1493" s="1324">
        <f>ESTIMATE!R1575</f>
        <v>0</v>
      </c>
      <c r="O1493" s="1324"/>
      <c r="P1493" s="1324" t="str">
        <f>T(ESTIMATE!U1575)</f>
        <v/>
      </c>
      <c r="Q1493" s="1324"/>
      <c r="R1493" s="1322"/>
      <c r="S1493" s="1322"/>
      <c r="T1493" s="1322"/>
      <c r="U1493" s="1322"/>
      <c r="V1493" s="1322"/>
      <c r="W1493" s="1322"/>
      <c r="X1493" s="1322"/>
      <c r="Y1493" s="1322"/>
      <c r="Z1493" s="1322"/>
      <c r="AA1493" s="1322"/>
      <c r="AB1493" s="1322"/>
      <c r="AC1493" s="1322"/>
      <c r="AD1493" s="1322"/>
      <c r="AE1493" s="405">
        <f t="shared" si="22"/>
        <v>0</v>
      </c>
    </row>
    <row r="1494" spans="3:31" ht="18" hidden="1" customHeight="1">
      <c r="C1494" s="1323" t="str">
        <f>T(ESTIMATE!B1576)</f>
        <v/>
      </c>
      <c r="D1494" s="1323" t="e">
        <f>T(#REF!)</f>
        <v>#REF!</v>
      </c>
      <c r="E1494" s="1323" t="e">
        <f>T(#REF!)</f>
        <v>#REF!</v>
      </c>
      <c r="F1494" s="1323" t="e">
        <f>T(#REF!)</f>
        <v>#REF!</v>
      </c>
      <c r="G1494" s="1323" t="e">
        <f>T(#REF!)</f>
        <v>#REF!</v>
      </c>
      <c r="H1494" s="1323"/>
      <c r="I1494" s="1323"/>
      <c r="J1494" s="1323" t="e">
        <f>T(#REF!)</f>
        <v>#REF!</v>
      </c>
      <c r="K1494" s="1323" t="e">
        <f>T(#REF!)</f>
        <v>#REF!</v>
      </c>
      <c r="L1494" s="1323" t="e">
        <f>T(#REF!)</f>
        <v>#REF!</v>
      </c>
      <c r="M1494" s="1323" t="e">
        <f>T(#REF!)</f>
        <v>#REF!</v>
      </c>
      <c r="N1494" s="1324">
        <f>ESTIMATE!R1576</f>
        <v>0</v>
      </c>
      <c r="O1494" s="1324"/>
      <c r="P1494" s="1324" t="str">
        <f>T(ESTIMATE!U1576)</f>
        <v/>
      </c>
      <c r="Q1494" s="1324"/>
      <c r="R1494" s="1322"/>
      <c r="S1494" s="1322"/>
      <c r="T1494" s="1322"/>
      <c r="U1494" s="1322"/>
      <c r="V1494" s="1322"/>
      <c r="W1494" s="1322"/>
      <c r="X1494" s="1322"/>
      <c r="Y1494" s="1322"/>
      <c r="Z1494" s="1322"/>
      <c r="AA1494" s="1322"/>
      <c r="AB1494" s="1322"/>
      <c r="AC1494" s="1322"/>
      <c r="AD1494" s="1322"/>
      <c r="AE1494" s="405">
        <f t="shared" si="22"/>
        <v>0</v>
      </c>
    </row>
    <row r="1495" spans="3:31" ht="18" hidden="1" customHeight="1">
      <c r="C1495" s="1323" t="str">
        <f>T(ESTIMATE!B1577)</f>
        <v/>
      </c>
      <c r="D1495" s="1323" t="e">
        <f>T(#REF!)</f>
        <v>#REF!</v>
      </c>
      <c r="E1495" s="1323" t="e">
        <f>T(#REF!)</f>
        <v>#REF!</v>
      </c>
      <c r="F1495" s="1323" t="e">
        <f>T(#REF!)</f>
        <v>#REF!</v>
      </c>
      <c r="G1495" s="1323" t="e">
        <f>T(#REF!)</f>
        <v>#REF!</v>
      </c>
      <c r="H1495" s="1323"/>
      <c r="I1495" s="1323"/>
      <c r="J1495" s="1323" t="e">
        <f>T(#REF!)</f>
        <v>#REF!</v>
      </c>
      <c r="K1495" s="1323" t="e">
        <f>T(#REF!)</f>
        <v>#REF!</v>
      </c>
      <c r="L1495" s="1323" t="e">
        <f>T(#REF!)</f>
        <v>#REF!</v>
      </c>
      <c r="M1495" s="1323" t="e">
        <f>T(#REF!)</f>
        <v>#REF!</v>
      </c>
      <c r="N1495" s="1324">
        <f>ESTIMATE!R1577</f>
        <v>0</v>
      </c>
      <c r="O1495" s="1324"/>
      <c r="P1495" s="1324" t="str">
        <f>T(ESTIMATE!U1577)</f>
        <v/>
      </c>
      <c r="Q1495" s="1324"/>
      <c r="R1495" s="1322"/>
      <c r="S1495" s="1322"/>
      <c r="T1495" s="1322"/>
      <c r="U1495" s="1322"/>
      <c r="V1495" s="1322"/>
      <c r="W1495" s="1322"/>
      <c r="X1495" s="1322"/>
      <c r="Y1495" s="1322"/>
      <c r="Z1495" s="1322"/>
      <c r="AA1495" s="1322"/>
      <c r="AB1495" s="1322"/>
      <c r="AC1495" s="1322"/>
      <c r="AD1495" s="1322"/>
      <c r="AE1495" s="405">
        <f t="shared" si="22"/>
        <v>0</v>
      </c>
    </row>
    <row r="1496" spans="3:31" ht="18" hidden="1" customHeight="1">
      <c r="C1496" s="1323" t="str">
        <f>T(ESTIMATE!B1578)</f>
        <v/>
      </c>
      <c r="D1496" s="1323" t="e">
        <f>T(#REF!)</f>
        <v>#REF!</v>
      </c>
      <c r="E1496" s="1323" t="e">
        <f>T(#REF!)</f>
        <v>#REF!</v>
      </c>
      <c r="F1496" s="1323" t="e">
        <f>T(#REF!)</f>
        <v>#REF!</v>
      </c>
      <c r="G1496" s="1323" t="e">
        <f>T(#REF!)</f>
        <v>#REF!</v>
      </c>
      <c r="H1496" s="1323"/>
      <c r="I1496" s="1323"/>
      <c r="J1496" s="1323" t="e">
        <f>T(#REF!)</f>
        <v>#REF!</v>
      </c>
      <c r="K1496" s="1323" t="e">
        <f>T(#REF!)</f>
        <v>#REF!</v>
      </c>
      <c r="L1496" s="1323" t="e">
        <f>T(#REF!)</f>
        <v>#REF!</v>
      </c>
      <c r="M1496" s="1323" t="e">
        <f>T(#REF!)</f>
        <v>#REF!</v>
      </c>
      <c r="N1496" s="1324">
        <f>ESTIMATE!R1578</f>
        <v>0</v>
      </c>
      <c r="O1496" s="1324"/>
      <c r="P1496" s="1324" t="str">
        <f>T(ESTIMATE!U1578)</f>
        <v/>
      </c>
      <c r="Q1496" s="1324"/>
      <c r="R1496" s="1322"/>
      <c r="S1496" s="1322"/>
      <c r="T1496" s="1322"/>
      <c r="U1496" s="1322"/>
      <c r="V1496" s="1322"/>
      <c r="W1496" s="1322"/>
      <c r="X1496" s="1322"/>
      <c r="Y1496" s="1322"/>
      <c r="Z1496" s="1322"/>
      <c r="AA1496" s="1322"/>
      <c r="AB1496" s="1322"/>
      <c r="AC1496" s="1322"/>
      <c r="AD1496" s="1322"/>
      <c r="AE1496" s="405">
        <f t="shared" si="22"/>
        <v>0</v>
      </c>
    </row>
    <row r="1497" spans="3:31" ht="18" hidden="1" customHeight="1">
      <c r="C1497" s="1323" t="str">
        <f>T(ESTIMATE!B1579)</f>
        <v/>
      </c>
      <c r="D1497" s="1323" t="e">
        <f>T(#REF!)</f>
        <v>#REF!</v>
      </c>
      <c r="E1497" s="1323" t="e">
        <f>T(#REF!)</f>
        <v>#REF!</v>
      </c>
      <c r="F1497" s="1323" t="e">
        <f>T(#REF!)</f>
        <v>#REF!</v>
      </c>
      <c r="G1497" s="1323" t="e">
        <f>T(#REF!)</f>
        <v>#REF!</v>
      </c>
      <c r="H1497" s="1323"/>
      <c r="I1497" s="1323"/>
      <c r="J1497" s="1323" t="e">
        <f>T(#REF!)</f>
        <v>#REF!</v>
      </c>
      <c r="K1497" s="1323" t="e">
        <f>T(#REF!)</f>
        <v>#REF!</v>
      </c>
      <c r="L1497" s="1323" t="e">
        <f>T(#REF!)</f>
        <v>#REF!</v>
      </c>
      <c r="M1497" s="1323" t="e">
        <f>T(#REF!)</f>
        <v>#REF!</v>
      </c>
      <c r="N1497" s="1324">
        <f>ESTIMATE!R1579</f>
        <v>0</v>
      </c>
      <c r="O1497" s="1324"/>
      <c r="P1497" s="1324" t="str">
        <f>T(ESTIMATE!U1579)</f>
        <v/>
      </c>
      <c r="Q1497" s="1324"/>
      <c r="R1497" s="1322"/>
      <c r="S1497" s="1322"/>
      <c r="T1497" s="1322"/>
      <c r="U1497" s="1322"/>
      <c r="V1497" s="1322"/>
      <c r="W1497" s="1322"/>
      <c r="X1497" s="1322"/>
      <c r="Y1497" s="1322"/>
      <c r="Z1497" s="1322"/>
      <c r="AA1497" s="1322"/>
      <c r="AB1497" s="1322"/>
      <c r="AC1497" s="1322"/>
      <c r="AD1497" s="1322"/>
      <c r="AE1497" s="405">
        <f t="shared" si="22"/>
        <v>0</v>
      </c>
    </row>
    <row r="1498" spans="3:31" ht="18" hidden="1" customHeight="1">
      <c r="C1498" s="1325" t="str">
        <f>T(ESTIMATE!B1580)</f>
        <v/>
      </c>
      <c r="D1498" s="1325" t="e">
        <f>T(#REF!)</f>
        <v>#REF!</v>
      </c>
      <c r="E1498" s="1325" t="e">
        <f>T(#REF!)</f>
        <v>#REF!</v>
      </c>
      <c r="F1498" s="1325" t="e">
        <f>T(#REF!)</f>
        <v>#REF!</v>
      </c>
      <c r="G1498" s="1325" t="e">
        <f>T(#REF!)</f>
        <v>#REF!</v>
      </c>
      <c r="H1498" s="1325"/>
      <c r="I1498" s="1325"/>
      <c r="J1498" s="1325" t="e">
        <f>T(#REF!)</f>
        <v>#REF!</v>
      </c>
      <c r="K1498" s="1325" t="e">
        <f>T(#REF!)</f>
        <v>#REF!</v>
      </c>
      <c r="L1498" s="1325" t="e">
        <f>T(#REF!)</f>
        <v>#REF!</v>
      </c>
      <c r="M1498" s="1325" t="e">
        <f>T(#REF!)</f>
        <v>#REF!</v>
      </c>
      <c r="N1498" s="1326">
        <f>ESTIMATE!R1580</f>
        <v>0</v>
      </c>
      <c r="O1498" s="1326"/>
      <c r="P1498" s="1326" t="str">
        <f>T(ESTIMATE!U1580)</f>
        <v/>
      </c>
      <c r="Q1498" s="1326"/>
      <c r="R1498" s="1327"/>
      <c r="S1498" s="1327"/>
      <c r="T1498" s="1327"/>
      <c r="U1498" s="1327"/>
      <c r="V1498" s="1327"/>
      <c r="W1498" s="1327"/>
      <c r="X1498" s="1327"/>
      <c r="Y1498" s="1327"/>
      <c r="Z1498" s="1327"/>
      <c r="AA1498" s="1327"/>
      <c r="AB1498" s="1327"/>
      <c r="AC1498" s="1327"/>
      <c r="AD1498" s="1327"/>
      <c r="AE1498" s="405">
        <f t="shared" si="22"/>
        <v>0</v>
      </c>
    </row>
    <row r="1499" spans="3:31" ht="18" hidden="1" customHeight="1">
      <c r="C1499" s="598"/>
      <c r="D1499" s="599"/>
      <c r="E1499" s="599"/>
      <c r="F1499" s="599"/>
      <c r="G1499" s="599"/>
      <c r="H1499" s="599"/>
      <c r="I1499" s="599"/>
      <c r="J1499" s="599"/>
      <c r="K1499" s="599"/>
      <c r="L1499" s="599"/>
      <c r="M1499" s="599"/>
      <c r="N1499" s="1357">
        <f>N1458</f>
        <v>0</v>
      </c>
      <c r="O1499" s="1357"/>
      <c r="P1499" s="1358"/>
      <c r="Q1499" s="1359"/>
      <c r="R1499" s="600"/>
      <c r="S1499" s="600"/>
      <c r="T1499" s="600"/>
      <c r="U1499" s="600"/>
      <c r="V1499" s="600"/>
      <c r="W1499" s="600"/>
      <c r="X1499" s="600"/>
      <c r="Y1499" s="600"/>
      <c r="Z1499" s="600"/>
      <c r="AA1499" s="600"/>
      <c r="AB1499" s="600"/>
      <c r="AC1499" s="600"/>
      <c r="AD1499" s="601"/>
      <c r="AE1499" s="405">
        <f t="shared" si="22"/>
        <v>0</v>
      </c>
    </row>
    <row r="1500" spans="3:31" ht="22" hidden="1" customHeight="1">
      <c r="C1500" s="1333" t="str">
        <f>T(ESTIMATE!B1585)</f>
        <v>INTERIORS 1</v>
      </c>
      <c r="D1500" s="1333" t="e">
        <f>T(#REF!)</f>
        <v>#REF!</v>
      </c>
      <c r="E1500" s="1333" t="e">
        <f>T(#REF!)</f>
        <v>#REF!</v>
      </c>
      <c r="F1500" s="1333" t="e">
        <f>T(#REF!)</f>
        <v>#REF!</v>
      </c>
      <c r="G1500" s="1333" t="e">
        <f>T(#REF!)</f>
        <v>#REF!</v>
      </c>
      <c r="H1500" s="1333"/>
      <c r="I1500" s="1333"/>
      <c r="J1500" s="1333" t="e">
        <f>T(#REF!)</f>
        <v>#REF!</v>
      </c>
      <c r="K1500" s="1333" t="e">
        <f>T(#REF!)</f>
        <v>#REF!</v>
      </c>
      <c r="L1500" s="1333" t="e">
        <f>T(#REF!)</f>
        <v>#REF!</v>
      </c>
      <c r="M1500" s="1334" t="e">
        <f>T(#REF!)</f>
        <v>#REF!</v>
      </c>
      <c r="N1500" s="1331">
        <f>SUM(N1501:O1540)</f>
        <v>0</v>
      </c>
      <c r="O1500" s="1332"/>
      <c r="P1500" s="1328"/>
      <c r="Q1500" s="1330"/>
      <c r="R1500" s="1328"/>
      <c r="S1500" s="1329"/>
      <c r="T1500" s="1329"/>
      <c r="U1500" s="1329"/>
      <c r="V1500" s="1329"/>
      <c r="W1500" s="1329"/>
      <c r="X1500" s="1329"/>
      <c r="Y1500" s="1329"/>
      <c r="Z1500" s="1329"/>
      <c r="AA1500" s="1329"/>
      <c r="AB1500" s="1329"/>
      <c r="AC1500" s="1329"/>
      <c r="AD1500" s="1329"/>
      <c r="AE1500" s="405">
        <f t="shared" si="22"/>
        <v>0</v>
      </c>
    </row>
    <row r="1501" spans="3:31" ht="18" hidden="1" customHeight="1">
      <c r="C1501" s="1323" t="str">
        <f>T(ESTIMATE!B1586)</f>
        <v/>
      </c>
      <c r="D1501" s="1323" t="e">
        <f>T(#REF!)</f>
        <v>#REF!</v>
      </c>
      <c r="E1501" s="1323" t="e">
        <f>T(#REF!)</f>
        <v>#REF!</v>
      </c>
      <c r="F1501" s="1323" t="e">
        <f>T(#REF!)</f>
        <v>#REF!</v>
      </c>
      <c r="G1501" s="1323" t="e">
        <f>T(#REF!)</f>
        <v>#REF!</v>
      </c>
      <c r="H1501" s="1323"/>
      <c r="I1501" s="1323"/>
      <c r="J1501" s="1323" t="e">
        <f>T(#REF!)</f>
        <v>#REF!</v>
      </c>
      <c r="K1501" s="1323" t="e">
        <f>T(#REF!)</f>
        <v>#REF!</v>
      </c>
      <c r="L1501" s="1323" t="e">
        <f>T(#REF!)</f>
        <v>#REF!</v>
      </c>
      <c r="M1501" s="1323" t="e">
        <f>T(#REF!)</f>
        <v>#REF!</v>
      </c>
      <c r="N1501" s="1324">
        <f>ESTIMATE!R1586</f>
        <v>0</v>
      </c>
      <c r="O1501" s="1324"/>
      <c r="P1501" s="1324" t="str">
        <f>T(ESTIMATE!U1586)</f>
        <v/>
      </c>
      <c r="Q1501" s="1324"/>
      <c r="R1501" s="1322"/>
      <c r="S1501" s="1322"/>
      <c r="T1501" s="1322"/>
      <c r="U1501" s="1322"/>
      <c r="V1501" s="1322"/>
      <c r="W1501" s="1322"/>
      <c r="X1501" s="1322"/>
      <c r="Y1501" s="1322"/>
      <c r="Z1501" s="1322"/>
      <c r="AA1501" s="1322"/>
      <c r="AB1501" s="1322"/>
      <c r="AC1501" s="1322"/>
      <c r="AD1501" s="1322"/>
      <c r="AE1501" s="405">
        <f t="shared" si="22"/>
        <v>0</v>
      </c>
    </row>
    <row r="1502" spans="3:31" ht="18" hidden="1" customHeight="1">
      <c r="C1502" s="1323" t="str">
        <f>T(ESTIMATE!B1587)</f>
        <v/>
      </c>
      <c r="D1502" s="1323" t="e">
        <f>T(#REF!)</f>
        <v>#REF!</v>
      </c>
      <c r="E1502" s="1323" t="e">
        <f>T(#REF!)</f>
        <v>#REF!</v>
      </c>
      <c r="F1502" s="1323" t="e">
        <f>T(#REF!)</f>
        <v>#REF!</v>
      </c>
      <c r="G1502" s="1323" t="e">
        <f>T(#REF!)</f>
        <v>#REF!</v>
      </c>
      <c r="H1502" s="1323"/>
      <c r="I1502" s="1323"/>
      <c r="J1502" s="1323" t="e">
        <f>T(#REF!)</f>
        <v>#REF!</v>
      </c>
      <c r="K1502" s="1323" t="e">
        <f>T(#REF!)</f>
        <v>#REF!</v>
      </c>
      <c r="L1502" s="1323" t="e">
        <f>T(#REF!)</f>
        <v>#REF!</v>
      </c>
      <c r="M1502" s="1323" t="e">
        <f>T(#REF!)</f>
        <v>#REF!</v>
      </c>
      <c r="N1502" s="1324">
        <f>ESTIMATE!R1587</f>
        <v>0</v>
      </c>
      <c r="O1502" s="1324"/>
      <c r="P1502" s="1324" t="str">
        <f>T(ESTIMATE!U1587)</f>
        <v/>
      </c>
      <c r="Q1502" s="1324"/>
      <c r="R1502" s="1322"/>
      <c r="S1502" s="1322"/>
      <c r="T1502" s="1322"/>
      <c r="U1502" s="1322"/>
      <c r="V1502" s="1322"/>
      <c r="W1502" s="1322"/>
      <c r="X1502" s="1322"/>
      <c r="Y1502" s="1322"/>
      <c r="Z1502" s="1322"/>
      <c r="AA1502" s="1322"/>
      <c r="AB1502" s="1322"/>
      <c r="AC1502" s="1322"/>
      <c r="AD1502" s="1322"/>
      <c r="AE1502" s="405">
        <f t="shared" si="22"/>
        <v>0</v>
      </c>
    </row>
    <row r="1503" spans="3:31" ht="18" hidden="1" customHeight="1">
      <c r="C1503" s="1323" t="str">
        <f>T(ESTIMATE!B1588)</f>
        <v/>
      </c>
      <c r="D1503" s="1323" t="e">
        <f>T(#REF!)</f>
        <v>#REF!</v>
      </c>
      <c r="E1503" s="1323" t="e">
        <f>T(#REF!)</f>
        <v>#REF!</v>
      </c>
      <c r="F1503" s="1323" t="e">
        <f>T(#REF!)</f>
        <v>#REF!</v>
      </c>
      <c r="G1503" s="1323" t="e">
        <f>T(#REF!)</f>
        <v>#REF!</v>
      </c>
      <c r="H1503" s="1323"/>
      <c r="I1503" s="1323"/>
      <c r="J1503" s="1323" t="e">
        <f>T(#REF!)</f>
        <v>#REF!</v>
      </c>
      <c r="K1503" s="1323" t="e">
        <f>T(#REF!)</f>
        <v>#REF!</v>
      </c>
      <c r="L1503" s="1323" t="e">
        <f>T(#REF!)</f>
        <v>#REF!</v>
      </c>
      <c r="M1503" s="1323" t="e">
        <f>T(#REF!)</f>
        <v>#REF!</v>
      </c>
      <c r="N1503" s="1324">
        <f>ESTIMATE!R1588</f>
        <v>0</v>
      </c>
      <c r="O1503" s="1324"/>
      <c r="P1503" s="1324" t="str">
        <f>T(ESTIMATE!U1588)</f>
        <v/>
      </c>
      <c r="Q1503" s="1324"/>
      <c r="R1503" s="1322"/>
      <c r="S1503" s="1322"/>
      <c r="T1503" s="1322"/>
      <c r="U1503" s="1322"/>
      <c r="V1503" s="1322"/>
      <c r="W1503" s="1322"/>
      <c r="X1503" s="1322"/>
      <c r="Y1503" s="1322"/>
      <c r="Z1503" s="1322"/>
      <c r="AA1503" s="1322"/>
      <c r="AB1503" s="1322"/>
      <c r="AC1503" s="1322"/>
      <c r="AD1503" s="1322"/>
      <c r="AE1503" s="405">
        <f t="shared" ref="AE1503:AE1566" si="23">N1503</f>
        <v>0</v>
      </c>
    </row>
    <row r="1504" spans="3:31" ht="18" hidden="1" customHeight="1">
      <c r="C1504" s="1323" t="str">
        <f>T(ESTIMATE!B1589)</f>
        <v/>
      </c>
      <c r="D1504" s="1323" t="e">
        <f>T(#REF!)</f>
        <v>#REF!</v>
      </c>
      <c r="E1504" s="1323" t="e">
        <f>T(#REF!)</f>
        <v>#REF!</v>
      </c>
      <c r="F1504" s="1323" t="e">
        <f>T(#REF!)</f>
        <v>#REF!</v>
      </c>
      <c r="G1504" s="1323" t="e">
        <f>T(#REF!)</f>
        <v>#REF!</v>
      </c>
      <c r="H1504" s="1323"/>
      <c r="I1504" s="1323"/>
      <c r="J1504" s="1323" t="e">
        <f>T(#REF!)</f>
        <v>#REF!</v>
      </c>
      <c r="K1504" s="1323" t="e">
        <f>T(#REF!)</f>
        <v>#REF!</v>
      </c>
      <c r="L1504" s="1323" t="e">
        <f>T(#REF!)</f>
        <v>#REF!</v>
      </c>
      <c r="M1504" s="1323" t="e">
        <f>T(#REF!)</f>
        <v>#REF!</v>
      </c>
      <c r="N1504" s="1324">
        <f>ESTIMATE!R1589</f>
        <v>0</v>
      </c>
      <c r="O1504" s="1324"/>
      <c r="P1504" s="1324" t="str">
        <f>T(ESTIMATE!U1589)</f>
        <v/>
      </c>
      <c r="Q1504" s="1324"/>
      <c r="R1504" s="1322"/>
      <c r="S1504" s="1322"/>
      <c r="T1504" s="1322"/>
      <c r="U1504" s="1322"/>
      <c r="V1504" s="1322"/>
      <c r="W1504" s="1322"/>
      <c r="X1504" s="1322"/>
      <c r="Y1504" s="1322"/>
      <c r="Z1504" s="1322"/>
      <c r="AA1504" s="1322"/>
      <c r="AB1504" s="1322"/>
      <c r="AC1504" s="1322"/>
      <c r="AD1504" s="1322"/>
      <c r="AE1504" s="405">
        <f t="shared" si="23"/>
        <v>0</v>
      </c>
    </row>
    <row r="1505" spans="3:31" ht="18" hidden="1" customHeight="1">
      <c r="C1505" s="1323" t="str">
        <f>T(ESTIMATE!B1590)</f>
        <v/>
      </c>
      <c r="D1505" s="1323" t="e">
        <f>T(#REF!)</f>
        <v>#REF!</v>
      </c>
      <c r="E1505" s="1323" t="e">
        <f>T(#REF!)</f>
        <v>#REF!</v>
      </c>
      <c r="F1505" s="1323" t="e">
        <f>T(#REF!)</f>
        <v>#REF!</v>
      </c>
      <c r="G1505" s="1323" t="e">
        <f>T(#REF!)</f>
        <v>#REF!</v>
      </c>
      <c r="H1505" s="1323"/>
      <c r="I1505" s="1323"/>
      <c r="J1505" s="1323" t="e">
        <f>T(#REF!)</f>
        <v>#REF!</v>
      </c>
      <c r="K1505" s="1323" t="e">
        <f>T(#REF!)</f>
        <v>#REF!</v>
      </c>
      <c r="L1505" s="1323" t="e">
        <f>T(#REF!)</f>
        <v>#REF!</v>
      </c>
      <c r="M1505" s="1323" t="e">
        <f>T(#REF!)</f>
        <v>#REF!</v>
      </c>
      <c r="N1505" s="1324">
        <f>ESTIMATE!R1590</f>
        <v>0</v>
      </c>
      <c r="O1505" s="1324"/>
      <c r="P1505" s="1324" t="str">
        <f>T(ESTIMATE!U1590)</f>
        <v/>
      </c>
      <c r="Q1505" s="1324"/>
      <c r="R1505" s="1322"/>
      <c r="S1505" s="1322"/>
      <c r="T1505" s="1322"/>
      <c r="U1505" s="1322"/>
      <c r="V1505" s="1322"/>
      <c r="W1505" s="1322"/>
      <c r="X1505" s="1322"/>
      <c r="Y1505" s="1322"/>
      <c r="Z1505" s="1322"/>
      <c r="AA1505" s="1322"/>
      <c r="AB1505" s="1322"/>
      <c r="AC1505" s="1322"/>
      <c r="AD1505" s="1322"/>
      <c r="AE1505" s="405">
        <f t="shared" si="23"/>
        <v>0</v>
      </c>
    </row>
    <row r="1506" spans="3:31" ht="18" hidden="1" customHeight="1">
      <c r="C1506" s="1323" t="str">
        <f>T(ESTIMATE!B1591)</f>
        <v/>
      </c>
      <c r="D1506" s="1323" t="e">
        <f>T(#REF!)</f>
        <v>#REF!</v>
      </c>
      <c r="E1506" s="1323" t="e">
        <f>T(#REF!)</f>
        <v>#REF!</v>
      </c>
      <c r="F1506" s="1323" t="e">
        <f>T(#REF!)</f>
        <v>#REF!</v>
      </c>
      <c r="G1506" s="1323" t="e">
        <f>T(#REF!)</f>
        <v>#REF!</v>
      </c>
      <c r="H1506" s="1323"/>
      <c r="I1506" s="1323"/>
      <c r="J1506" s="1323" t="e">
        <f>T(#REF!)</f>
        <v>#REF!</v>
      </c>
      <c r="K1506" s="1323" t="e">
        <f>T(#REF!)</f>
        <v>#REF!</v>
      </c>
      <c r="L1506" s="1323" t="e">
        <f>T(#REF!)</f>
        <v>#REF!</v>
      </c>
      <c r="M1506" s="1323" t="e">
        <f>T(#REF!)</f>
        <v>#REF!</v>
      </c>
      <c r="N1506" s="1324">
        <f>ESTIMATE!R1591</f>
        <v>0</v>
      </c>
      <c r="O1506" s="1324"/>
      <c r="P1506" s="1324" t="str">
        <f>T(ESTIMATE!U1591)</f>
        <v/>
      </c>
      <c r="Q1506" s="1324"/>
      <c r="R1506" s="1322"/>
      <c r="S1506" s="1322"/>
      <c r="T1506" s="1322"/>
      <c r="U1506" s="1322"/>
      <c r="V1506" s="1322"/>
      <c r="W1506" s="1322"/>
      <c r="X1506" s="1322"/>
      <c r="Y1506" s="1322"/>
      <c r="Z1506" s="1322"/>
      <c r="AA1506" s="1322"/>
      <c r="AB1506" s="1322"/>
      <c r="AC1506" s="1322"/>
      <c r="AD1506" s="1322"/>
      <c r="AE1506" s="405">
        <f t="shared" si="23"/>
        <v>0</v>
      </c>
    </row>
    <row r="1507" spans="3:31" ht="18" hidden="1" customHeight="1">
      <c r="C1507" s="1323" t="str">
        <f>T(ESTIMATE!B1592)</f>
        <v/>
      </c>
      <c r="D1507" s="1323" t="e">
        <f>T(#REF!)</f>
        <v>#REF!</v>
      </c>
      <c r="E1507" s="1323" t="e">
        <f>T(#REF!)</f>
        <v>#REF!</v>
      </c>
      <c r="F1507" s="1323" t="e">
        <f>T(#REF!)</f>
        <v>#REF!</v>
      </c>
      <c r="G1507" s="1323" t="e">
        <f>T(#REF!)</f>
        <v>#REF!</v>
      </c>
      <c r="H1507" s="1323"/>
      <c r="I1507" s="1323"/>
      <c r="J1507" s="1323" t="e">
        <f>T(#REF!)</f>
        <v>#REF!</v>
      </c>
      <c r="K1507" s="1323" t="e">
        <f>T(#REF!)</f>
        <v>#REF!</v>
      </c>
      <c r="L1507" s="1323" t="e">
        <f>T(#REF!)</f>
        <v>#REF!</v>
      </c>
      <c r="M1507" s="1323" t="e">
        <f>T(#REF!)</f>
        <v>#REF!</v>
      </c>
      <c r="N1507" s="1324">
        <f>ESTIMATE!R1592</f>
        <v>0</v>
      </c>
      <c r="O1507" s="1324"/>
      <c r="P1507" s="1324" t="str">
        <f>T(ESTIMATE!U1592)</f>
        <v/>
      </c>
      <c r="Q1507" s="1324"/>
      <c r="R1507" s="1322"/>
      <c r="S1507" s="1322"/>
      <c r="T1507" s="1322"/>
      <c r="U1507" s="1322"/>
      <c r="V1507" s="1322"/>
      <c r="W1507" s="1322"/>
      <c r="X1507" s="1322"/>
      <c r="Y1507" s="1322"/>
      <c r="Z1507" s="1322"/>
      <c r="AA1507" s="1322"/>
      <c r="AB1507" s="1322"/>
      <c r="AC1507" s="1322"/>
      <c r="AD1507" s="1322"/>
      <c r="AE1507" s="405">
        <f t="shared" si="23"/>
        <v>0</v>
      </c>
    </row>
    <row r="1508" spans="3:31" ht="18" hidden="1" customHeight="1">
      <c r="C1508" s="1323" t="str">
        <f>T(ESTIMATE!B1593)</f>
        <v/>
      </c>
      <c r="D1508" s="1323" t="e">
        <f>T(#REF!)</f>
        <v>#REF!</v>
      </c>
      <c r="E1508" s="1323" t="e">
        <f>T(#REF!)</f>
        <v>#REF!</v>
      </c>
      <c r="F1508" s="1323" t="e">
        <f>T(#REF!)</f>
        <v>#REF!</v>
      </c>
      <c r="G1508" s="1323" t="e">
        <f>T(#REF!)</f>
        <v>#REF!</v>
      </c>
      <c r="H1508" s="1323"/>
      <c r="I1508" s="1323"/>
      <c r="J1508" s="1323" t="e">
        <f>T(#REF!)</f>
        <v>#REF!</v>
      </c>
      <c r="K1508" s="1323" t="e">
        <f>T(#REF!)</f>
        <v>#REF!</v>
      </c>
      <c r="L1508" s="1323" t="e">
        <f>T(#REF!)</f>
        <v>#REF!</v>
      </c>
      <c r="M1508" s="1323" t="e">
        <f>T(#REF!)</f>
        <v>#REF!</v>
      </c>
      <c r="N1508" s="1324">
        <f>ESTIMATE!R1593</f>
        <v>0</v>
      </c>
      <c r="O1508" s="1324"/>
      <c r="P1508" s="1324" t="str">
        <f>T(ESTIMATE!U1593)</f>
        <v/>
      </c>
      <c r="Q1508" s="1324"/>
      <c r="R1508" s="1322"/>
      <c r="S1508" s="1322"/>
      <c r="T1508" s="1322"/>
      <c r="U1508" s="1322"/>
      <c r="V1508" s="1322"/>
      <c r="W1508" s="1322"/>
      <c r="X1508" s="1322"/>
      <c r="Y1508" s="1322"/>
      <c r="Z1508" s="1322"/>
      <c r="AA1508" s="1322"/>
      <c r="AB1508" s="1322"/>
      <c r="AC1508" s="1322"/>
      <c r="AD1508" s="1322"/>
      <c r="AE1508" s="405">
        <f t="shared" si="23"/>
        <v>0</v>
      </c>
    </row>
    <row r="1509" spans="3:31" ht="18" hidden="1" customHeight="1">
      <c r="C1509" s="1323" t="str">
        <f>T(ESTIMATE!B1594)</f>
        <v/>
      </c>
      <c r="D1509" s="1323" t="e">
        <f>T(#REF!)</f>
        <v>#REF!</v>
      </c>
      <c r="E1509" s="1323" t="e">
        <f>T(#REF!)</f>
        <v>#REF!</v>
      </c>
      <c r="F1509" s="1323" t="e">
        <f>T(#REF!)</f>
        <v>#REF!</v>
      </c>
      <c r="G1509" s="1323" t="e">
        <f>T(#REF!)</f>
        <v>#REF!</v>
      </c>
      <c r="H1509" s="1323"/>
      <c r="I1509" s="1323"/>
      <c r="J1509" s="1323" t="e">
        <f>T(#REF!)</f>
        <v>#REF!</v>
      </c>
      <c r="K1509" s="1323" t="e">
        <f>T(#REF!)</f>
        <v>#REF!</v>
      </c>
      <c r="L1509" s="1323" t="e">
        <f>T(#REF!)</f>
        <v>#REF!</v>
      </c>
      <c r="M1509" s="1323" t="e">
        <f>T(#REF!)</f>
        <v>#REF!</v>
      </c>
      <c r="N1509" s="1324">
        <f>ESTIMATE!R1594</f>
        <v>0</v>
      </c>
      <c r="O1509" s="1324"/>
      <c r="P1509" s="1324" t="str">
        <f>T(ESTIMATE!U1594)</f>
        <v/>
      </c>
      <c r="Q1509" s="1324"/>
      <c r="R1509" s="1322"/>
      <c r="S1509" s="1322"/>
      <c r="T1509" s="1322"/>
      <c r="U1509" s="1322"/>
      <c r="V1509" s="1322"/>
      <c r="W1509" s="1322"/>
      <c r="X1509" s="1322"/>
      <c r="Y1509" s="1322"/>
      <c r="Z1509" s="1322"/>
      <c r="AA1509" s="1322"/>
      <c r="AB1509" s="1322"/>
      <c r="AC1509" s="1322"/>
      <c r="AD1509" s="1322"/>
      <c r="AE1509" s="405">
        <f t="shared" si="23"/>
        <v>0</v>
      </c>
    </row>
    <row r="1510" spans="3:31" ht="18" hidden="1" customHeight="1">
      <c r="C1510" s="1323" t="str">
        <f>T(ESTIMATE!B1595)</f>
        <v/>
      </c>
      <c r="D1510" s="1323" t="e">
        <f>T(#REF!)</f>
        <v>#REF!</v>
      </c>
      <c r="E1510" s="1323" t="e">
        <f>T(#REF!)</f>
        <v>#REF!</v>
      </c>
      <c r="F1510" s="1323" t="e">
        <f>T(#REF!)</f>
        <v>#REF!</v>
      </c>
      <c r="G1510" s="1323" t="e">
        <f>T(#REF!)</f>
        <v>#REF!</v>
      </c>
      <c r="H1510" s="1323"/>
      <c r="I1510" s="1323"/>
      <c r="J1510" s="1323" t="e">
        <f>T(#REF!)</f>
        <v>#REF!</v>
      </c>
      <c r="K1510" s="1323" t="e">
        <f>T(#REF!)</f>
        <v>#REF!</v>
      </c>
      <c r="L1510" s="1323" t="e">
        <f>T(#REF!)</f>
        <v>#REF!</v>
      </c>
      <c r="M1510" s="1323" t="e">
        <f>T(#REF!)</f>
        <v>#REF!</v>
      </c>
      <c r="N1510" s="1324">
        <f>ESTIMATE!R1595</f>
        <v>0</v>
      </c>
      <c r="O1510" s="1324"/>
      <c r="P1510" s="1324" t="str">
        <f>T(ESTIMATE!U1595)</f>
        <v/>
      </c>
      <c r="Q1510" s="1324"/>
      <c r="R1510" s="1322"/>
      <c r="S1510" s="1322"/>
      <c r="T1510" s="1322"/>
      <c r="U1510" s="1322"/>
      <c r="V1510" s="1322"/>
      <c r="W1510" s="1322"/>
      <c r="X1510" s="1322"/>
      <c r="Y1510" s="1322"/>
      <c r="Z1510" s="1322"/>
      <c r="AA1510" s="1322"/>
      <c r="AB1510" s="1322"/>
      <c r="AC1510" s="1322"/>
      <c r="AD1510" s="1322"/>
      <c r="AE1510" s="405">
        <f t="shared" si="23"/>
        <v>0</v>
      </c>
    </row>
    <row r="1511" spans="3:31" ht="18" hidden="1" customHeight="1">
      <c r="C1511" s="1323" t="str">
        <f>T(ESTIMATE!B1596)</f>
        <v/>
      </c>
      <c r="D1511" s="1323" t="e">
        <f>T(#REF!)</f>
        <v>#REF!</v>
      </c>
      <c r="E1511" s="1323" t="e">
        <f>T(#REF!)</f>
        <v>#REF!</v>
      </c>
      <c r="F1511" s="1323" t="e">
        <f>T(#REF!)</f>
        <v>#REF!</v>
      </c>
      <c r="G1511" s="1323" t="e">
        <f>T(#REF!)</f>
        <v>#REF!</v>
      </c>
      <c r="H1511" s="1323"/>
      <c r="I1511" s="1323"/>
      <c r="J1511" s="1323" t="e">
        <f>T(#REF!)</f>
        <v>#REF!</v>
      </c>
      <c r="K1511" s="1323" t="e">
        <f>T(#REF!)</f>
        <v>#REF!</v>
      </c>
      <c r="L1511" s="1323" t="e">
        <f>T(#REF!)</f>
        <v>#REF!</v>
      </c>
      <c r="M1511" s="1323" t="e">
        <f>T(#REF!)</f>
        <v>#REF!</v>
      </c>
      <c r="N1511" s="1324">
        <f>ESTIMATE!R1596</f>
        <v>0</v>
      </c>
      <c r="O1511" s="1324"/>
      <c r="P1511" s="1324" t="str">
        <f>T(ESTIMATE!U1596)</f>
        <v/>
      </c>
      <c r="Q1511" s="1324"/>
      <c r="R1511" s="1322"/>
      <c r="S1511" s="1322"/>
      <c r="T1511" s="1322"/>
      <c r="U1511" s="1322"/>
      <c r="V1511" s="1322"/>
      <c r="W1511" s="1322"/>
      <c r="X1511" s="1322"/>
      <c r="Y1511" s="1322"/>
      <c r="Z1511" s="1322"/>
      <c r="AA1511" s="1322"/>
      <c r="AB1511" s="1322"/>
      <c r="AC1511" s="1322"/>
      <c r="AD1511" s="1322"/>
      <c r="AE1511" s="405">
        <f t="shared" si="23"/>
        <v>0</v>
      </c>
    </row>
    <row r="1512" spans="3:31" ht="18" hidden="1" customHeight="1">
      <c r="C1512" s="1323" t="str">
        <f>T(ESTIMATE!B1597)</f>
        <v/>
      </c>
      <c r="D1512" s="1323" t="e">
        <f>T(#REF!)</f>
        <v>#REF!</v>
      </c>
      <c r="E1512" s="1323" t="e">
        <f>T(#REF!)</f>
        <v>#REF!</v>
      </c>
      <c r="F1512" s="1323" t="e">
        <f>T(#REF!)</f>
        <v>#REF!</v>
      </c>
      <c r="G1512" s="1323" t="e">
        <f>T(#REF!)</f>
        <v>#REF!</v>
      </c>
      <c r="H1512" s="1323"/>
      <c r="I1512" s="1323"/>
      <c r="J1512" s="1323" t="e">
        <f>T(#REF!)</f>
        <v>#REF!</v>
      </c>
      <c r="K1512" s="1323" t="e">
        <f>T(#REF!)</f>
        <v>#REF!</v>
      </c>
      <c r="L1512" s="1323" t="e">
        <f>T(#REF!)</f>
        <v>#REF!</v>
      </c>
      <c r="M1512" s="1323" t="e">
        <f>T(#REF!)</f>
        <v>#REF!</v>
      </c>
      <c r="N1512" s="1324">
        <f>ESTIMATE!R1597</f>
        <v>0</v>
      </c>
      <c r="O1512" s="1324"/>
      <c r="P1512" s="1324" t="str">
        <f>T(ESTIMATE!U1597)</f>
        <v/>
      </c>
      <c r="Q1512" s="1324"/>
      <c r="R1512" s="1322"/>
      <c r="S1512" s="1322"/>
      <c r="T1512" s="1322"/>
      <c r="U1512" s="1322"/>
      <c r="V1512" s="1322"/>
      <c r="W1512" s="1322"/>
      <c r="X1512" s="1322"/>
      <c r="Y1512" s="1322"/>
      <c r="Z1512" s="1322"/>
      <c r="AA1512" s="1322"/>
      <c r="AB1512" s="1322"/>
      <c r="AC1512" s="1322"/>
      <c r="AD1512" s="1322"/>
      <c r="AE1512" s="405">
        <f t="shared" si="23"/>
        <v>0</v>
      </c>
    </row>
    <row r="1513" spans="3:31" ht="18" hidden="1" customHeight="1">
      <c r="C1513" s="1323" t="str">
        <f>T(ESTIMATE!B1598)</f>
        <v/>
      </c>
      <c r="D1513" s="1323" t="e">
        <f>T(#REF!)</f>
        <v>#REF!</v>
      </c>
      <c r="E1513" s="1323" t="e">
        <f>T(#REF!)</f>
        <v>#REF!</v>
      </c>
      <c r="F1513" s="1323" t="e">
        <f>T(#REF!)</f>
        <v>#REF!</v>
      </c>
      <c r="G1513" s="1323" t="e">
        <f>T(#REF!)</f>
        <v>#REF!</v>
      </c>
      <c r="H1513" s="1323"/>
      <c r="I1513" s="1323"/>
      <c r="J1513" s="1323" t="e">
        <f>T(#REF!)</f>
        <v>#REF!</v>
      </c>
      <c r="K1513" s="1323" t="e">
        <f>T(#REF!)</f>
        <v>#REF!</v>
      </c>
      <c r="L1513" s="1323" t="e">
        <f>T(#REF!)</f>
        <v>#REF!</v>
      </c>
      <c r="M1513" s="1323" t="e">
        <f>T(#REF!)</f>
        <v>#REF!</v>
      </c>
      <c r="N1513" s="1324">
        <f>ESTIMATE!R1598</f>
        <v>0</v>
      </c>
      <c r="O1513" s="1324"/>
      <c r="P1513" s="1324" t="str">
        <f>T(ESTIMATE!U1598)</f>
        <v/>
      </c>
      <c r="Q1513" s="1324"/>
      <c r="R1513" s="1322"/>
      <c r="S1513" s="1322"/>
      <c r="T1513" s="1322"/>
      <c r="U1513" s="1322"/>
      <c r="V1513" s="1322"/>
      <c r="W1513" s="1322"/>
      <c r="X1513" s="1322"/>
      <c r="Y1513" s="1322"/>
      <c r="Z1513" s="1322"/>
      <c r="AA1513" s="1322"/>
      <c r="AB1513" s="1322"/>
      <c r="AC1513" s="1322"/>
      <c r="AD1513" s="1322"/>
      <c r="AE1513" s="405">
        <f t="shared" si="23"/>
        <v>0</v>
      </c>
    </row>
    <row r="1514" spans="3:31" ht="18" hidden="1" customHeight="1">
      <c r="C1514" s="1323" t="str">
        <f>T(ESTIMATE!B1599)</f>
        <v/>
      </c>
      <c r="D1514" s="1323" t="e">
        <f>T(#REF!)</f>
        <v>#REF!</v>
      </c>
      <c r="E1514" s="1323" t="e">
        <f>T(#REF!)</f>
        <v>#REF!</v>
      </c>
      <c r="F1514" s="1323" t="e">
        <f>T(#REF!)</f>
        <v>#REF!</v>
      </c>
      <c r="G1514" s="1323" t="e">
        <f>T(#REF!)</f>
        <v>#REF!</v>
      </c>
      <c r="H1514" s="1323"/>
      <c r="I1514" s="1323"/>
      <c r="J1514" s="1323" t="e">
        <f>T(#REF!)</f>
        <v>#REF!</v>
      </c>
      <c r="K1514" s="1323" t="e">
        <f>T(#REF!)</f>
        <v>#REF!</v>
      </c>
      <c r="L1514" s="1323" t="e">
        <f>T(#REF!)</f>
        <v>#REF!</v>
      </c>
      <c r="M1514" s="1323" t="e">
        <f>T(#REF!)</f>
        <v>#REF!</v>
      </c>
      <c r="N1514" s="1324">
        <f>ESTIMATE!R1599</f>
        <v>0</v>
      </c>
      <c r="O1514" s="1324"/>
      <c r="P1514" s="1324" t="str">
        <f>T(ESTIMATE!U1599)</f>
        <v/>
      </c>
      <c r="Q1514" s="1324"/>
      <c r="R1514" s="1322"/>
      <c r="S1514" s="1322"/>
      <c r="T1514" s="1322"/>
      <c r="U1514" s="1322"/>
      <c r="V1514" s="1322"/>
      <c r="W1514" s="1322"/>
      <c r="X1514" s="1322"/>
      <c r="Y1514" s="1322"/>
      <c r="Z1514" s="1322"/>
      <c r="AA1514" s="1322"/>
      <c r="AB1514" s="1322"/>
      <c r="AC1514" s="1322"/>
      <c r="AD1514" s="1322"/>
      <c r="AE1514" s="405">
        <f t="shared" si="23"/>
        <v>0</v>
      </c>
    </row>
    <row r="1515" spans="3:31" ht="18" hidden="1" customHeight="1">
      <c r="C1515" s="1323" t="str">
        <f>T(ESTIMATE!B1600)</f>
        <v/>
      </c>
      <c r="D1515" s="1323" t="e">
        <f>T(#REF!)</f>
        <v>#REF!</v>
      </c>
      <c r="E1515" s="1323" t="e">
        <f>T(#REF!)</f>
        <v>#REF!</v>
      </c>
      <c r="F1515" s="1323" t="e">
        <f>T(#REF!)</f>
        <v>#REF!</v>
      </c>
      <c r="G1515" s="1323" t="e">
        <f>T(#REF!)</f>
        <v>#REF!</v>
      </c>
      <c r="H1515" s="1323"/>
      <c r="I1515" s="1323"/>
      <c r="J1515" s="1323" t="e">
        <f>T(#REF!)</f>
        <v>#REF!</v>
      </c>
      <c r="K1515" s="1323" t="e">
        <f>T(#REF!)</f>
        <v>#REF!</v>
      </c>
      <c r="L1515" s="1323" t="e">
        <f>T(#REF!)</f>
        <v>#REF!</v>
      </c>
      <c r="M1515" s="1323" t="e">
        <f>T(#REF!)</f>
        <v>#REF!</v>
      </c>
      <c r="N1515" s="1324">
        <f>ESTIMATE!R1600</f>
        <v>0</v>
      </c>
      <c r="O1515" s="1324"/>
      <c r="P1515" s="1324" t="str">
        <f>T(ESTIMATE!U1600)</f>
        <v/>
      </c>
      <c r="Q1515" s="1324"/>
      <c r="R1515" s="1322"/>
      <c r="S1515" s="1322"/>
      <c r="T1515" s="1322"/>
      <c r="U1515" s="1322"/>
      <c r="V1515" s="1322"/>
      <c r="W1515" s="1322"/>
      <c r="X1515" s="1322"/>
      <c r="Y1515" s="1322"/>
      <c r="Z1515" s="1322"/>
      <c r="AA1515" s="1322"/>
      <c r="AB1515" s="1322"/>
      <c r="AC1515" s="1322"/>
      <c r="AD1515" s="1322"/>
      <c r="AE1515" s="405">
        <f t="shared" si="23"/>
        <v>0</v>
      </c>
    </row>
    <row r="1516" spans="3:31" ht="18" hidden="1" customHeight="1">
      <c r="C1516" s="1323" t="str">
        <f>T(ESTIMATE!B1601)</f>
        <v/>
      </c>
      <c r="D1516" s="1323" t="e">
        <f>T(#REF!)</f>
        <v>#REF!</v>
      </c>
      <c r="E1516" s="1323" t="e">
        <f>T(#REF!)</f>
        <v>#REF!</v>
      </c>
      <c r="F1516" s="1323" t="e">
        <f>T(#REF!)</f>
        <v>#REF!</v>
      </c>
      <c r="G1516" s="1323" t="e">
        <f>T(#REF!)</f>
        <v>#REF!</v>
      </c>
      <c r="H1516" s="1323"/>
      <c r="I1516" s="1323"/>
      <c r="J1516" s="1323" t="e">
        <f>T(#REF!)</f>
        <v>#REF!</v>
      </c>
      <c r="K1516" s="1323" t="e">
        <f>T(#REF!)</f>
        <v>#REF!</v>
      </c>
      <c r="L1516" s="1323" t="e">
        <f>T(#REF!)</f>
        <v>#REF!</v>
      </c>
      <c r="M1516" s="1323" t="e">
        <f>T(#REF!)</f>
        <v>#REF!</v>
      </c>
      <c r="N1516" s="1324">
        <f>ESTIMATE!R1601</f>
        <v>0</v>
      </c>
      <c r="O1516" s="1324"/>
      <c r="P1516" s="1324" t="str">
        <f>T(ESTIMATE!U1601)</f>
        <v/>
      </c>
      <c r="Q1516" s="1324"/>
      <c r="R1516" s="1322"/>
      <c r="S1516" s="1322"/>
      <c r="T1516" s="1322"/>
      <c r="U1516" s="1322"/>
      <c r="V1516" s="1322"/>
      <c r="W1516" s="1322"/>
      <c r="X1516" s="1322"/>
      <c r="Y1516" s="1322"/>
      <c r="Z1516" s="1322"/>
      <c r="AA1516" s="1322"/>
      <c r="AB1516" s="1322"/>
      <c r="AC1516" s="1322"/>
      <c r="AD1516" s="1322"/>
      <c r="AE1516" s="405">
        <f t="shared" si="23"/>
        <v>0</v>
      </c>
    </row>
    <row r="1517" spans="3:31" ht="18" hidden="1" customHeight="1">
      <c r="C1517" s="1323" t="str">
        <f>T(ESTIMATE!B1602)</f>
        <v/>
      </c>
      <c r="D1517" s="1323" t="e">
        <f>T(#REF!)</f>
        <v>#REF!</v>
      </c>
      <c r="E1517" s="1323" t="e">
        <f>T(#REF!)</f>
        <v>#REF!</v>
      </c>
      <c r="F1517" s="1323" t="e">
        <f>T(#REF!)</f>
        <v>#REF!</v>
      </c>
      <c r="G1517" s="1323" t="e">
        <f>T(#REF!)</f>
        <v>#REF!</v>
      </c>
      <c r="H1517" s="1323"/>
      <c r="I1517" s="1323"/>
      <c r="J1517" s="1323" t="e">
        <f>T(#REF!)</f>
        <v>#REF!</v>
      </c>
      <c r="K1517" s="1323" t="e">
        <f>T(#REF!)</f>
        <v>#REF!</v>
      </c>
      <c r="L1517" s="1323" t="e">
        <f>T(#REF!)</f>
        <v>#REF!</v>
      </c>
      <c r="M1517" s="1323" t="e">
        <f>T(#REF!)</f>
        <v>#REF!</v>
      </c>
      <c r="N1517" s="1324">
        <f>ESTIMATE!R1602</f>
        <v>0</v>
      </c>
      <c r="O1517" s="1324"/>
      <c r="P1517" s="1324" t="str">
        <f>T(ESTIMATE!U1602)</f>
        <v/>
      </c>
      <c r="Q1517" s="1324"/>
      <c r="R1517" s="1322"/>
      <c r="S1517" s="1322"/>
      <c r="T1517" s="1322"/>
      <c r="U1517" s="1322"/>
      <c r="V1517" s="1322"/>
      <c r="W1517" s="1322"/>
      <c r="X1517" s="1322"/>
      <c r="Y1517" s="1322"/>
      <c r="Z1517" s="1322"/>
      <c r="AA1517" s="1322"/>
      <c r="AB1517" s="1322"/>
      <c r="AC1517" s="1322"/>
      <c r="AD1517" s="1322"/>
      <c r="AE1517" s="405">
        <f t="shared" si="23"/>
        <v>0</v>
      </c>
    </row>
    <row r="1518" spans="3:31" ht="18" hidden="1" customHeight="1">
      <c r="C1518" s="1323" t="str">
        <f>T(ESTIMATE!B1603)</f>
        <v/>
      </c>
      <c r="D1518" s="1323" t="e">
        <f>T(#REF!)</f>
        <v>#REF!</v>
      </c>
      <c r="E1518" s="1323" t="e">
        <f>T(#REF!)</f>
        <v>#REF!</v>
      </c>
      <c r="F1518" s="1323" t="e">
        <f>T(#REF!)</f>
        <v>#REF!</v>
      </c>
      <c r="G1518" s="1323" t="e">
        <f>T(#REF!)</f>
        <v>#REF!</v>
      </c>
      <c r="H1518" s="1323"/>
      <c r="I1518" s="1323"/>
      <c r="J1518" s="1323" t="e">
        <f>T(#REF!)</f>
        <v>#REF!</v>
      </c>
      <c r="K1518" s="1323" t="e">
        <f>T(#REF!)</f>
        <v>#REF!</v>
      </c>
      <c r="L1518" s="1323" t="e">
        <f>T(#REF!)</f>
        <v>#REF!</v>
      </c>
      <c r="M1518" s="1323" t="e">
        <f>T(#REF!)</f>
        <v>#REF!</v>
      </c>
      <c r="N1518" s="1324">
        <f>ESTIMATE!R1603</f>
        <v>0</v>
      </c>
      <c r="O1518" s="1324"/>
      <c r="P1518" s="1324" t="str">
        <f>T(ESTIMATE!U1603)</f>
        <v/>
      </c>
      <c r="Q1518" s="1324"/>
      <c r="R1518" s="1322"/>
      <c r="S1518" s="1322"/>
      <c r="T1518" s="1322"/>
      <c r="U1518" s="1322"/>
      <c r="V1518" s="1322"/>
      <c r="W1518" s="1322"/>
      <c r="X1518" s="1322"/>
      <c r="Y1518" s="1322"/>
      <c r="Z1518" s="1322"/>
      <c r="AA1518" s="1322"/>
      <c r="AB1518" s="1322"/>
      <c r="AC1518" s="1322"/>
      <c r="AD1518" s="1322"/>
      <c r="AE1518" s="405">
        <f t="shared" si="23"/>
        <v>0</v>
      </c>
    </row>
    <row r="1519" spans="3:31" ht="18" hidden="1" customHeight="1">
      <c r="C1519" s="1323" t="str">
        <f>T(ESTIMATE!B1604)</f>
        <v/>
      </c>
      <c r="D1519" s="1323" t="e">
        <f>T(#REF!)</f>
        <v>#REF!</v>
      </c>
      <c r="E1519" s="1323" t="e">
        <f>T(#REF!)</f>
        <v>#REF!</v>
      </c>
      <c r="F1519" s="1323" t="e">
        <f>T(#REF!)</f>
        <v>#REF!</v>
      </c>
      <c r="G1519" s="1323" t="e">
        <f>T(#REF!)</f>
        <v>#REF!</v>
      </c>
      <c r="H1519" s="1323"/>
      <c r="I1519" s="1323"/>
      <c r="J1519" s="1323" t="e">
        <f>T(#REF!)</f>
        <v>#REF!</v>
      </c>
      <c r="K1519" s="1323" t="e">
        <f>T(#REF!)</f>
        <v>#REF!</v>
      </c>
      <c r="L1519" s="1323" t="e">
        <f>T(#REF!)</f>
        <v>#REF!</v>
      </c>
      <c r="M1519" s="1323" t="e">
        <f>T(#REF!)</f>
        <v>#REF!</v>
      </c>
      <c r="N1519" s="1324">
        <f>ESTIMATE!R1604</f>
        <v>0</v>
      </c>
      <c r="O1519" s="1324"/>
      <c r="P1519" s="1324" t="str">
        <f>T(ESTIMATE!U1604)</f>
        <v/>
      </c>
      <c r="Q1519" s="1324"/>
      <c r="R1519" s="1322"/>
      <c r="S1519" s="1322"/>
      <c r="T1519" s="1322"/>
      <c r="U1519" s="1322"/>
      <c r="V1519" s="1322"/>
      <c r="W1519" s="1322"/>
      <c r="X1519" s="1322"/>
      <c r="Y1519" s="1322"/>
      <c r="Z1519" s="1322"/>
      <c r="AA1519" s="1322"/>
      <c r="AB1519" s="1322"/>
      <c r="AC1519" s="1322"/>
      <c r="AD1519" s="1322"/>
      <c r="AE1519" s="405">
        <f t="shared" si="23"/>
        <v>0</v>
      </c>
    </row>
    <row r="1520" spans="3:31" ht="18" hidden="1" customHeight="1">
      <c r="C1520" s="1323" t="str">
        <f>T(ESTIMATE!B1605)</f>
        <v/>
      </c>
      <c r="D1520" s="1323" t="e">
        <f>T(#REF!)</f>
        <v>#REF!</v>
      </c>
      <c r="E1520" s="1323" t="e">
        <f>T(#REF!)</f>
        <v>#REF!</v>
      </c>
      <c r="F1520" s="1323" t="e">
        <f>T(#REF!)</f>
        <v>#REF!</v>
      </c>
      <c r="G1520" s="1323" t="e">
        <f>T(#REF!)</f>
        <v>#REF!</v>
      </c>
      <c r="H1520" s="1323"/>
      <c r="I1520" s="1323"/>
      <c r="J1520" s="1323" t="e">
        <f>T(#REF!)</f>
        <v>#REF!</v>
      </c>
      <c r="K1520" s="1323" t="e">
        <f>T(#REF!)</f>
        <v>#REF!</v>
      </c>
      <c r="L1520" s="1323" t="e">
        <f>T(#REF!)</f>
        <v>#REF!</v>
      </c>
      <c r="M1520" s="1323" t="e">
        <f>T(#REF!)</f>
        <v>#REF!</v>
      </c>
      <c r="N1520" s="1324">
        <f>ESTIMATE!R1605</f>
        <v>0</v>
      </c>
      <c r="O1520" s="1324"/>
      <c r="P1520" s="1324" t="str">
        <f>T(ESTIMATE!U1605)</f>
        <v/>
      </c>
      <c r="Q1520" s="1324"/>
      <c r="R1520" s="1322"/>
      <c r="S1520" s="1322"/>
      <c r="T1520" s="1322"/>
      <c r="U1520" s="1322"/>
      <c r="V1520" s="1322"/>
      <c r="W1520" s="1322"/>
      <c r="X1520" s="1322"/>
      <c r="Y1520" s="1322"/>
      <c r="Z1520" s="1322"/>
      <c r="AA1520" s="1322"/>
      <c r="AB1520" s="1322"/>
      <c r="AC1520" s="1322"/>
      <c r="AD1520" s="1322"/>
      <c r="AE1520" s="405">
        <f t="shared" si="23"/>
        <v>0</v>
      </c>
    </row>
    <row r="1521" spans="3:31" ht="18" hidden="1" customHeight="1">
      <c r="C1521" s="1323" t="str">
        <f>T(ESTIMATE!B1606)</f>
        <v/>
      </c>
      <c r="D1521" s="1323" t="e">
        <f>T(#REF!)</f>
        <v>#REF!</v>
      </c>
      <c r="E1521" s="1323" t="e">
        <f>T(#REF!)</f>
        <v>#REF!</v>
      </c>
      <c r="F1521" s="1323" t="e">
        <f>T(#REF!)</f>
        <v>#REF!</v>
      </c>
      <c r="G1521" s="1323" t="e">
        <f>T(#REF!)</f>
        <v>#REF!</v>
      </c>
      <c r="H1521" s="1323"/>
      <c r="I1521" s="1323"/>
      <c r="J1521" s="1323" t="e">
        <f>T(#REF!)</f>
        <v>#REF!</v>
      </c>
      <c r="K1521" s="1323" t="e">
        <f>T(#REF!)</f>
        <v>#REF!</v>
      </c>
      <c r="L1521" s="1323" t="e">
        <f>T(#REF!)</f>
        <v>#REF!</v>
      </c>
      <c r="M1521" s="1323" t="e">
        <f>T(#REF!)</f>
        <v>#REF!</v>
      </c>
      <c r="N1521" s="1324">
        <f>ESTIMATE!R1606</f>
        <v>0</v>
      </c>
      <c r="O1521" s="1324"/>
      <c r="P1521" s="1324" t="str">
        <f>T(ESTIMATE!U1606)</f>
        <v/>
      </c>
      <c r="Q1521" s="1324"/>
      <c r="R1521" s="1322"/>
      <c r="S1521" s="1322"/>
      <c r="T1521" s="1322"/>
      <c r="U1521" s="1322"/>
      <c r="V1521" s="1322"/>
      <c r="W1521" s="1322"/>
      <c r="X1521" s="1322"/>
      <c r="Y1521" s="1322"/>
      <c r="Z1521" s="1322"/>
      <c r="AA1521" s="1322"/>
      <c r="AB1521" s="1322"/>
      <c r="AC1521" s="1322"/>
      <c r="AD1521" s="1322"/>
      <c r="AE1521" s="405">
        <f t="shared" si="23"/>
        <v>0</v>
      </c>
    </row>
    <row r="1522" spans="3:31" ht="18" hidden="1" customHeight="1">
      <c r="C1522" s="1323" t="str">
        <f>T(ESTIMATE!B1607)</f>
        <v/>
      </c>
      <c r="D1522" s="1323" t="e">
        <f>T(#REF!)</f>
        <v>#REF!</v>
      </c>
      <c r="E1522" s="1323" t="e">
        <f>T(#REF!)</f>
        <v>#REF!</v>
      </c>
      <c r="F1522" s="1323" t="e">
        <f>T(#REF!)</f>
        <v>#REF!</v>
      </c>
      <c r="G1522" s="1323" t="e">
        <f>T(#REF!)</f>
        <v>#REF!</v>
      </c>
      <c r="H1522" s="1323"/>
      <c r="I1522" s="1323"/>
      <c r="J1522" s="1323" t="e">
        <f>T(#REF!)</f>
        <v>#REF!</v>
      </c>
      <c r="K1522" s="1323" t="e">
        <f>T(#REF!)</f>
        <v>#REF!</v>
      </c>
      <c r="L1522" s="1323" t="e">
        <f>T(#REF!)</f>
        <v>#REF!</v>
      </c>
      <c r="M1522" s="1323" t="e">
        <f>T(#REF!)</f>
        <v>#REF!</v>
      </c>
      <c r="N1522" s="1324">
        <f>ESTIMATE!R1607</f>
        <v>0</v>
      </c>
      <c r="O1522" s="1324"/>
      <c r="P1522" s="1324" t="str">
        <f>T(ESTIMATE!U1607)</f>
        <v/>
      </c>
      <c r="Q1522" s="1324"/>
      <c r="R1522" s="1322"/>
      <c r="S1522" s="1322"/>
      <c r="T1522" s="1322"/>
      <c r="U1522" s="1322"/>
      <c r="V1522" s="1322"/>
      <c r="W1522" s="1322"/>
      <c r="X1522" s="1322"/>
      <c r="Y1522" s="1322"/>
      <c r="Z1522" s="1322"/>
      <c r="AA1522" s="1322"/>
      <c r="AB1522" s="1322"/>
      <c r="AC1522" s="1322"/>
      <c r="AD1522" s="1322"/>
      <c r="AE1522" s="405">
        <f t="shared" si="23"/>
        <v>0</v>
      </c>
    </row>
    <row r="1523" spans="3:31" ht="18" hidden="1" customHeight="1">
      <c r="C1523" s="1323" t="str">
        <f>T(ESTIMATE!B1608)</f>
        <v/>
      </c>
      <c r="D1523" s="1323" t="e">
        <f>T(#REF!)</f>
        <v>#REF!</v>
      </c>
      <c r="E1523" s="1323" t="e">
        <f>T(#REF!)</f>
        <v>#REF!</v>
      </c>
      <c r="F1523" s="1323" t="e">
        <f>T(#REF!)</f>
        <v>#REF!</v>
      </c>
      <c r="G1523" s="1323" t="e">
        <f>T(#REF!)</f>
        <v>#REF!</v>
      </c>
      <c r="H1523" s="1323"/>
      <c r="I1523" s="1323"/>
      <c r="J1523" s="1323" t="e">
        <f>T(#REF!)</f>
        <v>#REF!</v>
      </c>
      <c r="K1523" s="1323" t="e">
        <f>T(#REF!)</f>
        <v>#REF!</v>
      </c>
      <c r="L1523" s="1323" t="e">
        <f>T(#REF!)</f>
        <v>#REF!</v>
      </c>
      <c r="M1523" s="1323" t="e">
        <f>T(#REF!)</f>
        <v>#REF!</v>
      </c>
      <c r="N1523" s="1324">
        <f>ESTIMATE!R1608</f>
        <v>0</v>
      </c>
      <c r="O1523" s="1324"/>
      <c r="P1523" s="1324" t="str">
        <f>T(ESTIMATE!U1608)</f>
        <v/>
      </c>
      <c r="Q1523" s="1324"/>
      <c r="R1523" s="1322"/>
      <c r="S1523" s="1322"/>
      <c r="T1523" s="1322"/>
      <c r="U1523" s="1322"/>
      <c r="V1523" s="1322"/>
      <c r="W1523" s="1322"/>
      <c r="X1523" s="1322"/>
      <c r="Y1523" s="1322"/>
      <c r="Z1523" s="1322"/>
      <c r="AA1523" s="1322"/>
      <c r="AB1523" s="1322"/>
      <c r="AC1523" s="1322"/>
      <c r="AD1523" s="1322"/>
      <c r="AE1523" s="405">
        <f t="shared" si="23"/>
        <v>0</v>
      </c>
    </row>
    <row r="1524" spans="3:31" ht="18" hidden="1" customHeight="1">
      <c r="C1524" s="1323" t="str">
        <f>T(ESTIMATE!B1609)</f>
        <v/>
      </c>
      <c r="D1524" s="1323" t="e">
        <f>T(#REF!)</f>
        <v>#REF!</v>
      </c>
      <c r="E1524" s="1323" t="e">
        <f>T(#REF!)</f>
        <v>#REF!</v>
      </c>
      <c r="F1524" s="1323" t="e">
        <f>T(#REF!)</f>
        <v>#REF!</v>
      </c>
      <c r="G1524" s="1323" t="e">
        <f>T(#REF!)</f>
        <v>#REF!</v>
      </c>
      <c r="H1524" s="1323"/>
      <c r="I1524" s="1323"/>
      <c r="J1524" s="1323" t="e">
        <f>T(#REF!)</f>
        <v>#REF!</v>
      </c>
      <c r="K1524" s="1323" t="e">
        <f>T(#REF!)</f>
        <v>#REF!</v>
      </c>
      <c r="L1524" s="1323" t="e">
        <f>T(#REF!)</f>
        <v>#REF!</v>
      </c>
      <c r="M1524" s="1323" t="e">
        <f>T(#REF!)</f>
        <v>#REF!</v>
      </c>
      <c r="N1524" s="1324">
        <f>ESTIMATE!R1609</f>
        <v>0</v>
      </c>
      <c r="O1524" s="1324"/>
      <c r="P1524" s="1324" t="str">
        <f>T(ESTIMATE!U1609)</f>
        <v/>
      </c>
      <c r="Q1524" s="1324"/>
      <c r="R1524" s="1322"/>
      <c r="S1524" s="1322"/>
      <c r="T1524" s="1322"/>
      <c r="U1524" s="1322"/>
      <c r="V1524" s="1322"/>
      <c r="W1524" s="1322"/>
      <c r="X1524" s="1322"/>
      <c r="Y1524" s="1322"/>
      <c r="Z1524" s="1322"/>
      <c r="AA1524" s="1322"/>
      <c r="AB1524" s="1322"/>
      <c r="AC1524" s="1322"/>
      <c r="AD1524" s="1322"/>
      <c r="AE1524" s="405">
        <f t="shared" si="23"/>
        <v>0</v>
      </c>
    </row>
    <row r="1525" spans="3:31" ht="18" hidden="1" customHeight="1">
      <c r="C1525" s="1323" t="str">
        <f>T(ESTIMATE!B1610)</f>
        <v/>
      </c>
      <c r="D1525" s="1323" t="e">
        <f>T(#REF!)</f>
        <v>#REF!</v>
      </c>
      <c r="E1525" s="1323" t="e">
        <f>T(#REF!)</f>
        <v>#REF!</v>
      </c>
      <c r="F1525" s="1323" t="e">
        <f>T(#REF!)</f>
        <v>#REF!</v>
      </c>
      <c r="G1525" s="1323" t="e">
        <f>T(#REF!)</f>
        <v>#REF!</v>
      </c>
      <c r="H1525" s="1323"/>
      <c r="I1525" s="1323"/>
      <c r="J1525" s="1323" t="e">
        <f>T(#REF!)</f>
        <v>#REF!</v>
      </c>
      <c r="K1525" s="1323" t="e">
        <f>T(#REF!)</f>
        <v>#REF!</v>
      </c>
      <c r="L1525" s="1323" t="e">
        <f>T(#REF!)</f>
        <v>#REF!</v>
      </c>
      <c r="M1525" s="1323" t="e">
        <f>T(#REF!)</f>
        <v>#REF!</v>
      </c>
      <c r="N1525" s="1324">
        <f>ESTIMATE!R1610</f>
        <v>0</v>
      </c>
      <c r="O1525" s="1324"/>
      <c r="P1525" s="1324" t="str">
        <f>T(ESTIMATE!U1610)</f>
        <v/>
      </c>
      <c r="Q1525" s="1324"/>
      <c r="R1525" s="1322"/>
      <c r="S1525" s="1322"/>
      <c r="T1525" s="1322"/>
      <c r="U1525" s="1322"/>
      <c r="V1525" s="1322"/>
      <c r="W1525" s="1322"/>
      <c r="X1525" s="1322"/>
      <c r="Y1525" s="1322"/>
      <c r="Z1525" s="1322"/>
      <c r="AA1525" s="1322"/>
      <c r="AB1525" s="1322"/>
      <c r="AC1525" s="1322"/>
      <c r="AD1525" s="1322"/>
      <c r="AE1525" s="405">
        <f t="shared" si="23"/>
        <v>0</v>
      </c>
    </row>
    <row r="1526" spans="3:31" ht="18" hidden="1" customHeight="1">
      <c r="C1526" s="1323" t="str">
        <f>T(ESTIMATE!B1611)</f>
        <v/>
      </c>
      <c r="D1526" s="1323" t="e">
        <f>T(#REF!)</f>
        <v>#REF!</v>
      </c>
      <c r="E1526" s="1323" t="e">
        <f>T(#REF!)</f>
        <v>#REF!</v>
      </c>
      <c r="F1526" s="1323" t="e">
        <f>T(#REF!)</f>
        <v>#REF!</v>
      </c>
      <c r="G1526" s="1323" t="e">
        <f>T(#REF!)</f>
        <v>#REF!</v>
      </c>
      <c r="H1526" s="1323"/>
      <c r="I1526" s="1323"/>
      <c r="J1526" s="1323" t="e">
        <f>T(#REF!)</f>
        <v>#REF!</v>
      </c>
      <c r="K1526" s="1323" t="e">
        <f>T(#REF!)</f>
        <v>#REF!</v>
      </c>
      <c r="L1526" s="1323" t="e">
        <f>T(#REF!)</f>
        <v>#REF!</v>
      </c>
      <c r="M1526" s="1323" t="e">
        <f>T(#REF!)</f>
        <v>#REF!</v>
      </c>
      <c r="N1526" s="1324">
        <f>ESTIMATE!R1611</f>
        <v>0</v>
      </c>
      <c r="O1526" s="1324"/>
      <c r="P1526" s="1324" t="str">
        <f>T(ESTIMATE!U1611)</f>
        <v/>
      </c>
      <c r="Q1526" s="1324"/>
      <c r="R1526" s="1322"/>
      <c r="S1526" s="1322"/>
      <c r="T1526" s="1322"/>
      <c r="U1526" s="1322"/>
      <c r="V1526" s="1322"/>
      <c r="W1526" s="1322"/>
      <c r="X1526" s="1322"/>
      <c r="Y1526" s="1322"/>
      <c r="Z1526" s="1322"/>
      <c r="AA1526" s="1322"/>
      <c r="AB1526" s="1322"/>
      <c r="AC1526" s="1322"/>
      <c r="AD1526" s="1322"/>
      <c r="AE1526" s="405">
        <f t="shared" si="23"/>
        <v>0</v>
      </c>
    </row>
    <row r="1527" spans="3:31" ht="18" hidden="1" customHeight="1">
      <c r="C1527" s="1323" t="str">
        <f>T(ESTIMATE!B1612)</f>
        <v/>
      </c>
      <c r="D1527" s="1323" t="e">
        <f>T(#REF!)</f>
        <v>#REF!</v>
      </c>
      <c r="E1527" s="1323" t="e">
        <f>T(#REF!)</f>
        <v>#REF!</v>
      </c>
      <c r="F1527" s="1323" t="e">
        <f>T(#REF!)</f>
        <v>#REF!</v>
      </c>
      <c r="G1527" s="1323" t="e">
        <f>T(#REF!)</f>
        <v>#REF!</v>
      </c>
      <c r="H1527" s="1323"/>
      <c r="I1527" s="1323"/>
      <c r="J1527" s="1323" t="e">
        <f>T(#REF!)</f>
        <v>#REF!</v>
      </c>
      <c r="K1527" s="1323" t="e">
        <f>T(#REF!)</f>
        <v>#REF!</v>
      </c>
      <c r="L1527" s="1323" t="e">
        <f>T(#REF!)</f>
        <v>#REF!</v>
      </c>
      <c r="M1527" s="1323" t="e">
        <f>T(#REF!)</f>
        <v>#REF!</v>
      </c>
      <c r="N1527" s="1324">
        <f>ESTIMATE!R1612</f>
        <v>0</v>
      </c>
      <c r="O1527" s="1324"/>
      <c r="P1527" s="1324" t="str">
        <f>T(ESTIMATE!U1612)</f>
        <v/>
      </c>
      <c r="Q1527" s="1324"/>
      <c r="R1527" s="1322"/>
      <c r="S1527" s="1322"/>
      <c r="T1527" s="1322"/>
      <c r="U1527" s="1322"/>
      <c r="V1527" s="1322"/>
      <c r="W1527" s="1322"/>
      <c r="X1527" s="1322"/>
      <c r="Y1527" s="1322"/>
      <c r="Z1527" s="1322"/>
      <c r="AA1527" s="1322"/>
      <c r="AB1527" s="1322"/>
      <c r="AC1527" s="1322"/>
      <c r="AD1527" s="1322"/>
      <c r="AE1527" s="405">
        <f t="shared" si="23"/>
        <v>0</v>
      </c>
    </row>
    <row r="1528" spans="3:31" ht="18" hidden="1" customHeight="1">
      <c r="C1528" s="1323" t="str">
        <f>T(ESTIMATE!B1613)</f>
        <v/>
      </c>
      <c r="D1528" s="1323" t="e">
        <f>T(#REF!)</f>
        <v>#REF!</v>
      </c>
      <c r="E1528" s="1323" t="e">
        <f>T(#REF!)</f>
        <v>#REF!</v>
      </c>
      <c r="F1528" s="1323" t="e">
        <f>T(#REF!)</f>
        <v>#REF!</v>
      </c>
      <c r="G1528" s="1323" t="e">
        <f>T(#REF!)</f>
        <v>#REF!</v>
      </c>
      <c r="H1528" s="1323"/>
      <c r="I1528" s="1323"/>
      <c r="J1528" s="1323" t="e">
        <f>T(#REF!)</f>
        <v>#REF!</v>
      </c>
      <c r="K1528" s="1323" t="e">
        <f>T(#REF!)</f>
        <v>#REF!</v>
      </c>
      <c r="L1528" s="1323" t="e">
        <f>T(#REF!)</f>
        <v>#REF!</v>
      </c>
      <c r="M1528" s="1323" t="e">
        <f>T(#REF!)</f>
        <v>#REF!</v>
      </c>
      <c r="N1528" s="1324">
        <f>ESTIMATE!R1613</f>
        <v>0</v>
      </c>
      <c r="O1528" s="1324"/>
      <c r="P1528" s="1324" t="str">
        <f>T(ESTIMATE!U1613)</f>
        <v/>
      </c>
      <c r="Q1528" s="1324"/>
      <c r="R1528" s="1322"/>
      <c r="S1528" s="1322"/>
      <c r="T1528" s="1322"/>
      <c r="U1528" s="1322"/>
      <c r="V1528" s="1322"/>
      <c r="W1528" s="1322"/>
      <c r="X1528" s="1322"/>
      <c r="Y1528" s="1322"/>
      <c r="Z1528" s="1322"/>
      <c r="AA1528" s="1322"/>
      <c r="AB1528" s="1322"/>
      <c r="AC1528" s="1322"/>
      <c r="AD1528" s="1322"/>
      <c r="AE1528" s="405">
        <f t="shared" si="23"/>
        <v>0</v>
      </c>
    </row>
    <row r="1529" spans="3:31" ht="18" hidden="1" customHeight="1">
      <c r="C1529" s="1323" t="str">
        <f>T(ESTIMATE!B1614)</f>
        <v/>
      </c>
      <c r="D1529" s="1323" t="e">
        <f>T(#REF!)</f>
        <v>#REF!</v>
      </c>
      <c r="E1529" s="1323" t="e">
        <f>T(#REF!)</f>
        <v>#REF!</v>
      </c>
      <c r="F1529" s="1323" t="e">
        <f>T(#REF!)</f>
        <v>#REF!</v>
      </c>
      <c r="G1529" s="1323" t="e">
        <f>T(#REF!)</f>
        <v>#REF!</v>
      </c>
      <c r="H1529" s="1323"/>
      <c r="I1529" s="1323"/>
      <c r="J1529" s="1323" t="e">
        <f>T(#REF!)</f>
        <v>#REF!</v>
      </c>
      <c r="K1529" s="1323" t="e">
        <f>T(#REF!)</f>
        <v>#REF!</v>
      </c>
      <c r="L1529" s="1323" t="e">
        <f>T(#REF!)</f>
        <v>#REF!</v>
      </c>
      <c r="M1529" s="1323" t="e">
        <f>T(#REF!)</f>
        <v>#REF!</v>
      </c>
      <c r="N1529" s="1324">
        <f>ESTIMATE!R1614</f>
        <v>0</v>
      </c>
      <c r="O1529" s="1324"/>
      <c r="P1529" s="1324" t="str">
        <f>T(ESTIMATE!U1614)</f>
        <v/>
      </c>
      <c r="Q1529" s="1324"/>
      <c r="R1529" s="1322"/>
      <c r="S1529" s="1322"/>
      <c r="T1529" s="1322"/>
      <c r="U1529" s="1322"/>
      <c r="V1529" s="1322"/>
      <c r="W1529" s="1322"/>
      <c r="X1529" s="1322"/>
      <c r="Y1529" s="1322"/>
      <c r="Z1529" s="1322"/>
      <c r="AA1529" s="1322"/>
      <c r="AB1529" s="1322"/>
      <c r="AC1529" s="1322"/>
      <c r="AD1529" s="1322"/>
      <c r="AE1529" s="405">
        <f t="shared" si="23"/>
        <v>0</v>
      </c>
    </row>
    <row r="1530" spans="3:31" ht="18" hidden="1" customHeight="1">
      <c r="C1530" s="1323" t="str">
        <f>T(ESTIMATE!B1615)</f>
        <v/>
      </c>
      <c r="D1530" s="1323" t="e">
        <f>T(#REF!)</f>
        <v>#REF!</v>
      </c>
      <c r="E1530" s="1323" t="e">
        <f>T(#REF!)</f>
        <v>#REF!</v>
      </c>
      <c r="F1530" s="1323" t="e">
        <f>T(#REF!)</f>
        <v>#REF!</v>
      </c>
      <c r="G1530" s="1323" t="e">
        <f>T(#REF!)</f>
        <v>#REF!</v>
      </c>
      <c r="H1530" s="1323"/>
      <c r="I1530" s="1323"/>
      <c r="J1530" s="1323" t="e">
        <f>T(#REF!)</f>
        <v>#REF!</v>
      </c>
      <c r="K1530" s="1323" t="e">
        <f>T(#REF!)</f>
        <v>#REF!</v>
      </c>
      <c r="L1530" s="1323" t="e">
        <f>T(#REF!)</f>
        <v>#REF!</v>
      </c>
      <c r="M1530" s="1323" t="e">
        <f>T(#REF!)</f>
        <v>#REF!</v>
      </c>
      <c r="N1530" s="1324">
        <f>ESTIMATE!R1615</f>
        <v>0</v>
      </c>
      <c r="O1530" s="1324"/>
      <c r="P1530" s="1324" t="str">
        <f>T(ESTIMATE!U1615)</f>
        <v/>
      </c>
      <c r="Q1530" s="1324"/>
      <c r="R1530" s="1322"/>
      <c r="S1530" s="1322"/>
      <c r="T1530" s="1322"/>
      <c r="U1530" s="1322"/>
      <c r="V1530" s="1322"/>
      <c r="W1530" s="1322"/>
      <c r="X1530" s="1322"/>
      <c r="Y1530" s="1322"/>
      <c r="Z1530" s="1322"/>
      <c r="AA1530" s="1322"/>
      <c r="AB1530" s="1322"/>
      <c r="AC1530" s="1322"/>
      <c r="AD1530" s="1322"/>
      <c r="AE1530" s="405">
        <f t="shared" si="23"/>
        <v>0</v>
      </c>
    </row>
    <row r="1531" spans="3:31" ht="18" hidden="1" customHeight="1">
      <c r="C1531" s="1323" t="str">
        <f>T(ESTIMATE!B1616)</f>
        <v/>
      </c>
      <c r="D1531" s="1323" t="e">
        <f>T(#REF!)</f>
        <v>#REF!</v>
      </c>
      <c r="E1531" s="1323" t="e">
        <f>T(#REF!)</f>
        <v>#REF!</v>
      </c>
      <c r="F1531" s="1323" t="e">
        <f>T(#REF!)</f>
        <v>#REF!</v>
      </c>
      <c r="G1531" s="1323" t="e">
        <f>T(#REF!)</f>
        <v>#REF!</v>
      </c>
      <c r="H1531" s="1323"/>
      <c r="I1531" s="1323"/>
      <c r="J1531" s="1323" t="e">
        <f>T(#REF!)</f>
        <v>#REF!</v>
      </c>
      <c r="K1531" s="1323" t="e">
        <f>T(#REF!)</f>
        <v>#REF!</v>
      </c>
      <c r="L1531" s="1323" t="e">
        <f>T(#REF!)</f>
        <v>#REF!</v>
      </c>
      <c r="M1531" s="1323" t="e">
        <f>T(#REF!)</f>
        <v>#REF!</v>
      </c>
      <c r="N1531" s="1324">
        <f>ESTIMATE!R1616</f>
        <v>0</v>
      </c>
      <c r="O1531" s="1324"/>
      <c r="P1531" s="1324" t="str">
        <f>T(ESTIMATE!U1616)</f>
        <v/>
      </c>
      <c r="Q1531" s="1324"/>
      <c r="R1531" s="1322"/>
      <c r="S1531" s="1322"/>
      <c r="T1531" s="1322"/>
      <c r="U1531" s="1322"/>
      <c r="V1531" s="1322"/>
      <c r="W1531" s="1322"/>
      <c r="X1531" s="1322"/>
      <c r="Y1531" s="1322"/>
      <c r="Z1531" s="1322"/>
      <c r="AA1531" s="1322"/>
      <c r="AB1531" s="1322"/>
      <c r="AC1531" s="1322"/>
      <c r="AD1531" s="1322"/>
      <c r="AE1531" s="405">
        <f t="shared" si="23"/>
        <v>0</v>
      </c>
    </row>
    <row r="1532" spans="3:31" ht="18" hidden="1" customHeight="1">
      <c r="C1532" s="1323" t="str">
        <f>T(ESTIMATE!B1617)</f>
        <v/>
      </c>
      <c r="D1532" s="1323" t="e">
        <f>T(#REF!)</f>
        <v>#REF!</v>
      </c>
      <c r="E1532" s="1323" t="e">
        <f>T(#REF!)</f>
        <v>#REF!</v>
      </c>
      <c r="F1532" s="1323" t="e">
        <f>T(#REF!)</f>
        <v>#REF!</v>
      </c>
      <c r="G1532" s="1323" t="e">
        <f>T(#REF!)</f>
        <v>#REF!</v>
      </c>
      <c r="H1532" s="1323"/>
      <c r="I1532" s="1323"/>
      <c r="J1532" s="1323" t="e">
        <f>T(#REF!)</f>
        <v>#REF!</v>
      </c>
      <c r="K1532" s="1323" t="e">
        <f>T(#REF!)</f>
        <v>#REF!</v>
      </c>
      <c r="L1532" s="1323" t="e">
        <f>T(#REF!)</f>
        <v>#REF!</v>
      </c>
      <c r="M1532" s="1323" t="e">
        <f>T(#REF!)</f>
        <v>#REF!</v>
      </c>
      <c r="N1532" s="1324">
        <f>ESTIMATE!R1617</f>
        <v>0</v>
      </c>
      <c r="O1532" s="1324"/>
      <c r="P1532" s="1324" t="str">
        <f>T(ESTIMATE!U1617)</f>
        <v/>
      </c>
      <c r="Q1532" s="1324"/>
      <c r="R1532" s="1322"/>
      <c r="S1532" s="1322"/>
      <c r="T1532" s="1322"/>
      <c r="U1532" s="1322"/>
      <c r="V1532" s="1322"/>
      <c r="W1532" s="1322"/>
      <c r="X1532" s="1322"/>
      <c r="Y1532" s="1322"/>
      <c r="Z1532" s="1322"/>
      <c r="AA1532" s="1322"/>
      <c r="AB1532" s="1322"/>
      <c r="AC1532" s="1322"/>
      <c r="AD1532" s="1322"/>
      <c r="AE1532" s="405">
        <f t="shared" si="23"/>
        <v>0</v>
      </c>
    </row>
    <row r="1533" spans="3:31" ht="18" hidden="1" customHeight="1">
      <c r="C1533" s="1323" t="str">
        <f>T(ESTIMATE!B1618)</f>
        <v/>
      </c>
      <c r="D1533" s="1323" t="e">
        <f>T(#REF!)</f>
        <v>#REF!</v>
      </c>
      <c r="E1533" s="1323" t="e">
        <f>T(#REF!)</f>
        <v>#REF!</v>
      </c>
      <c r="F1533" s="1323" t="e">
        <f>T(#REF!)</f>
        <v>#REF!</v>
      </c>
      <c r="G1533" s="1323" t="e">
        <f>T(#REF!)</f>
        <v>#REF!</v>
      </c>
      <c r="H1533" s="1323"/>
      <c r="I1533" s="1323"/>
      <c r="J1533" s="1323" t="e">
        <f>T(#REF!)</f>
        <v>#REF!</v>
      </c>
      <c r="K1533" s="1323" t="e">
        <f>T(#REF!)</f>
        <v>#REF!</v>
      </c>
      <c r="L1533" s="1323" t="e">
        <f>T(#REF!)</f>
        <v>#REF!</v>
      </c>
      <c r="M1533" s="1323" t="e">
        <f>T(#REF!)</f>
        <v>#REF!</v>
      </c>
      <c r="N1533" s="1324">
        <f>ESTIMATE!R1618</f>
        <v>0</v>
      </c>
      <c r="O1533" s="1324"/>
      <c r="P1533" s="1324" t="str">
        <f>T(ESTIMATE!U1618)</f>
        <v/>
      </c>
      <c r="Q1533" s="1324"/>
      <c r="R1533" s="1322"/>
      <c r="S1533" s="1322"/>
      <c r="T1533" s="1322"/>
      <c r="U1533" s="1322"/>
      <c r="V1533" s="1322"/>
      <c r="W1533" s="1322"/>
      <c r="X1533" s="1322"/>
      <c r="Y1533" s="1322"/>
      <c r="Z1533" s="1322"/>
      <c r="AA1533" s="1322"/>
      <c r="AB1533" s="1322"/>
      <c r="AC1533" s="1322"/>
      <c r="AD1533" s="1322"/>
      <c r="AE1533" s="405">
        <f t="shared" si="23"/>
        <v>0</v>
      </c>
    </row>
    <row r="1534" spans="3:31" ht="18" hidden="1" customHeight="1">
      <c r="C1534" s="1323" t="str">
        <f>T(ESTIMATE!B1619)</f>
        <v/>
      </c>
      <c r="D1534" s="1323" t="e">
        <f>T(#REF!)</f>
        <v>#REF!</v>
      </c>
      <c r="E1534" s="1323" t="e">
        <f>T(#REF!)</f>
        <v>#REF!</v>
      </c>
      <c r="F1534" s="1323" t="e">
        <f>T(#REF!)</f>
        <v>#REF!</v>
      </c>
      <c r="G1534" s="1323" t="e">
        <f>T(#REF!)</f>
        <v>#REF!</v>
      </c>
      <c r="H1534" s="1323"/>
      <c r="I1534" s="1323"/>
      <c r="J1534" s="1323" t="e">
        <f>T(#REF!)</f>
        <v>#REF!</v>
      </c>
      <c r="K1534" s="1323" t="e">
        <f>T(#REF!)</f>
        <v>#REF!</v>
      </c>
      <c r="L1534" s="1323" t="e">
        <f>T(#REF!)</f>
        <v>#REF!</v>
      </c>
      <c r="M1534" s="1323" t="e">
        <f>T(#REF!)</f>
        <v>#REF!</v>
      </c>
      <c r="N1534" s="1324">
        <f>ESTIMATE!R1619</f>
        <v>0</v>
      </c>
      <c r="O1534" s="1324"/>
      <c r="P1534" s="1324" t="str">
        <f>T(ESTIMATE!U1619)</f>
        <v/>
      </c>
      <c r="Q1534" s="1324"/>
      <c r="R1534" s="1322"/>
      <c r="S1534" s="1322"/>
      <c r="T1534" s="1322"/>
      <c r="U1534" s="1322"/>
      <c r="V1534" s="1322"/>
      <c r="W1534" s="1322"/>
      <c r="X1534" s="1322"/>
      <c r="Y1534" s="1322"/>
      <c r="Z1534" s="1322"/>
      <c r="AA1534" s="1322"/>
      <c r="AB1534" s="1322"/>
      <c r="AC1534" s="1322"/>
      <c r="AD1534" s="1322"/>
      <c r="AE1534" s="405">
        <f t="shared" si="23"/>
        <v>0</v>
      </c>
    </row>
    <row r="1535" spans="3:31" ht="18" hidden="1" customHeight="1">
      <c r="C1535" s="1323" t="str">
        <f>T(ESTIMATE!B1620)</f>
        <v/>
      </c>
      <c r="D1535" s="1323" t="e">
        <f>T(#REF!)</f>
        <v>#REF!</v>
      </c>
      <c r="E1535" s="1323" t="e">
        <f>T(#REF!)</f>
        <v>#REF!</v>
      </c>
      <c r="F1535" s="1323" t="e">
        <f>T(#REF!)</f>
        <v>#REF!</v>
      </c>
      <c r="G1535" s="1323" t="e">
        <f>T(#REF!)</f>
        <v>#REF!</v>
      </c>
      <c r="H1535" s="1323"/>
      <c r="I1535" s="1323"/>
      <c r="J1535" s="1323" t="e">
        <f>T(#REF!)</f>
        <v>#REF!</v>
      </c>
      <c r="K1535" s="1323" t="e">
        <f>T(#REF!)</f>
        <v>#REF!</v>
      </c>
      <c r="L1535" s="1323" t="e">
        <f>T(#REF!)</f>
        <v>#REF!</v>
      </c>
      <c r="M1535" s="1323" t="e">
        <f>T(#REF!)</f>
        <v>#REF!</v>
      </c>
      <c r="N1535" s="1324">
        <f>ESTIMATE!R1620</f>
        <v>0</v>
      </c>
      <c r="O1535" s="1324"/>
      <c r="P1535" s="1324" t="str">
        <f>T(ESTIMATE!U1620)</f>
        <v/>
      </c>
      <c r="Q1535" s="1324"/>
      <c r="R1535" s="1322"/>
      <c r="S1535" s="1322"/>
      <c r="T1535" s="1322"/>
      <c r="U1535" s="1322"/>
      <c r="V1535" s="1322"/>
      <c r="W1535" s="1322"/>
      <c r="X1535" s="1322"/>
      <c r="Y1535" s="1322"/>
      <c r="Z1535" s="1322"/>
      <c r="AA1535" s="1322"/>
      <c r="AB1535" s="1322"/>
      <c r="AC1535" s="1322"/>
      <c r="AD1535" s="1322"/>
      <c r="AE1535" s="405">
        <f t="shared" si="23"/>
        <v>0</v>
      </c>
    </row>
    <row r="1536" spans="3:31" ht="18" hidden="1" customHeight="1">
      <c r="C1536" s="1323" t="str">
        <f>T(ESTIMATE!B1621)</f>
        <v/>
      </c>
      <c r="D1536" s="1323" t="e">
        <f>T(#REF!)</f>
        <v>#REF!</v>
      </c>
      <c r="E1536" s="1323" t="e">
        <f>T(#REF!)</f>
        <v>#REF!</v>
      </c>
      <c r="F1536" s="1323" t="e">
        <f>T(#REF!)</f>
        <v>#REF!</v>
      </c>
      <c r="G1536" s="1323" t="e">
        <f>T(#REF!)</f>
        <v>#REF!</v>
      </c>
      <c r="H1536" s="1323"/>
      <c r="I1536" s="1323"/>
      <c r="J1536" s="1323" t="e">
        <f>T(#REF!)</f>
        <v>#REF!</v>
      </c>
      <c r="K1536" s="1323" t="e">
        <f>T(#REF!)</f>
        <v>#REF!</v>
      </c>
      <c r="L1536" s="1323" t="e">
        <f>T(#REF!)</f>
        <v>#REF!</v>
      </c>
      <c r="M1536" s="1323" t="e">
        <f>T(#REF!)</f>
        <v>#REF!</v>
      </c>
      <c r="N1536" s="1324">
        <f>ESTIMATE!R1621</f>
        <v>0</v>
      </c>
      <c r="O1536" s="1324"/>
      <c r="P1536" s="1324" t="str">
        <f>T(ESTIMATE!U1621)</f>
        <v/>
      </c>
      <c r="Q1536" s="1324"/>
      <c r="R1536" s="1322"/>
      <c r="S1536" s="1322"/>
      <c r="T1536" s="1322"/>
      <c r="U1536" s="1322"/>
      <c r="V1536" s="1322"/>
      <c r="W1536" s="1322"/>
      <c r="X1536" s="1322"/>
      <c r="Y1536" s="1322"/>
      <c r="Z1536" s="1322"/>
      <c r="AA1536" s="1322"/>
      <c r="AB1536" s="1322"/>
      <c r="AC1536" s="1322"/>
      <c r="AD1536" s="1322"/>
      <c r="AE1536" s="405">
        <f t="shared" si="23"/>
        <v>0</v>
      </c>
    </row>
    <row r="1537" spans="3:31" ht="18" hidden="1" customHeight="1">
      <c r="C1537" s="1323" t="str">
        <f>T(ESTIMATE!B1622)</f>
        <v/>
      </c>
      <c r="D1537" s="1323" t="e">
        <f>T(#REF!)</f>
        <v>#REF!</v>
      </c>
      <c r="E1537" s="1323" t="e">
        <f>T(#REF!)</f>
        <v>#REF!</v>
      </c>
      <c r="F1537" s="1323" t="e">
        <f>T(#REF!)</f>
        <v>#REF!</v>
      </c>
      <c r="G1537" s="1323" t="e">
        <f>T(#REF!)</f>
        <v>#REF!</v>
      </c>
      <c r="H1537" s="1323"/>
      <c r="I1537" s="1323"/>
      <c r="J1537" s="1323" t="e">
        <f>T(#REF!)</f>
        <v>#REF!</v>
      </c>
      <c r="K1537" s="1323" t="e">
        <f>T(#REF!)</f>
        <v>#REF!</v>
      </c>
      <c r="L1537" s="1323" t="e">
        <f>T(#REF!)</f>
        <v>#REF!</v>
      </c>
      <c r="M1537" s="1323" t="e">
        <f>T(#REF!)</f>
        <v>#REF!</v>
      </c>
      <c r="N1537" s="1324">
        <f>ESTIMATE!R1622</f>
        <v>0</v>
      </c>
      <c r="O1537" s="1324"/>
      <c r="P1537" s="1324" t="str">
        <f>T(ESTIMATE!U1622)</f>
        <v/>
      </c>
      <c r="Q1537" s="1324"/>
      <c r="R1537" s="1322"/>
      <c r="S1537" s="1322"/>
      <c r="T1537" s="1322"/>
      <c r="U1537" s="1322"/>
      <c r="V1537" s="1322"/>
      <c r="W1537" s="1322"/>
      <c r="X1537" s="1322"/>
      <c r="Y1537" s="1322"/>
      <c r="Z1537" s="1322"/>
      <c r="AA1537" s="1322"/>
      <c r="AB1537" s="1322"/>
      <c r="AC1537" s="1322"/>
      <c r="AD1537" s="1322"/>
      <c r="AE1537" s="405">
        <f t="shared" si="23"/>
        <v>0</v>
      </c>
    </row>
    <row r="1538" spans="3:31" ht="18" hidden="1" customHeight="1">
      <c r="C1538" s="1323" t="str">
        <f>T(ESTIMATE!B1623)</f>
        <v/>
      </c>
      <c r="D1538" s="1323" t="e">
        <f>T(#REF!)</f>
        <v>#REF!</v>
      </c>
      <c r="E1538" s="1323" t="e">
        <f>T(#REF!)</f>
        <v>#REF!</v>
      </c>
      <c r="F1538" s="1323" t="e">
        <f>T(#REF!)</f>
        <v>#REF!</v>
      </c>
      <c r="G1538" s="1323" t="e">
        <f>T(#REF!)</f>
        <v>#REF!</v>
      </c>
      <c r="H1538" s="1323"/>
      <c r="I1538" s="1323"/>
      <c r="J1538" s="1323" t="e">
        <f>T(#REF!)</f>
        <v>#REF!</v>
      </c>
      <c r="K1538" s="1323" t="e">
        <f>T(#REF!)</f>
        <v>#REF!</v>
      </c>
      <c r="L1538" s="1323" t="e">
        <f>T(#REF!)</f>
        <v>#REF!</v>
      </c>
      <c r="M1538" s="1323" t="e">
        <f>T(#REF!)</f>
        <v>#REF!</v>
      </c>
      <c r="N1538" s="1324">
        <f>ESTIMATE!R1623</f>
        <v>0</v>
      </c>
      <c r="O1538" s="1324"/>
      <c r="P1538" s="1324" t="str">
        <f>T(ESTIMATE!U1623)</f>
        <v/>
      </c>
      <c r="Q1538" s="1324"/>
      <c r="R1538" s="1322"/>
      <c r="S1538" s="1322"/>
      <c r="T1538" s="1322"/>
      <c r="U1538" s="1322"/>
      <c r="V1538" s="1322"/>
      <c r="W1538" s="1322"/>
      <c r="X1538" s="1322"/>
      <c r="Y1538" s="1322"/>
      <c r="Z1538" s="1322"/>
      <c r="AA1538" s="1322"/>
      <c r="AB1538" s="1322"/>
      <c r="AC1538" s="1322"/>
      <c r="AD1538" s="1322"/>
      <c r="AE1538" s="405">
        <f t="shared" si="23"/>
        <v>0</v>
      </c>
    </row>
    <row r="1539" spans="3:31" ht="18" hidden="1" customHeight="1">
      <c r="C1539" s="1323" t="str">
        <f>T(ESTIMATE!B1624)</f>
        <v/>
      </c>
      <c r="D1539" s="1323" t="e">
        <f>T(#REF!)</f>
        <v>#REF!</v>
      </c>
      <c r="E1539" s="1323" t="e">
        <f>T(#REF!)</f>
        <v>#REF!</v>
      </c>
      <c r="F1539" s="1323" t="e">
        <f>T(#REF!)</f>
        <v>#REF!</v>
      </c>
      <c r="G1539" s="1323" t="e">
        <f>T(#REF!)</f>
        <v>#REF!</v>
      </c>
      <c r="H1539" s="1323"/>
      <c r="I1539" s="1323"/>
      <c r="J1539" s="1323" t="e">
        <f>T(#REF!)</f>
        <v>#REF!</v>
      </c>
      <c r="K1539" s="1323" t="e">
        <f>T(#REF!)</f>
        <v>#REF!</v>
      </c>
      <c r="L1539" s="1323" t="e">
        <f>T(#REF!)</f>
        <v>#REF!</v>
      </c>
      <c r="M1539" s="1323" t="e">
        <f>T(#REF!)</f>
        <v>#REF!</v>
      </c>
      <c r="N1539" s="1324">
        <f>ESTIMATE!R1624</f>
        <v>0</v>
      </c>
      <c r="O1539" s="1324"/>
      <c r="P1539" s="1324" t="str">
        <f>T(ESTIMATE!U1624)</f>
        <v/>
      </c>
      <c r="Q1539" s="1324"/>
      <c r="R1539" s="1322"/>
      <c r="S1539" s="1322"/>
      <c r="T1539" s="1322"/>
      <c r="U1539" s="1322"/>
      <c r="V1539" s="1322"/>
      <c r="W1539" s="1322"/>
      <c r="X1539" s="1322"/>
      <c r="Y1539" s="1322"/>
      <c r="Z1539" s="1322"/>
      <c r="AA1539" s="1322"/>
      <c r="AB1539" s="1322"/>
      <c r="AC1539" s="1322"/>
      <c r="AD1539" s="1322"/>
      <c r="AE1539" s="405">
        <f t="shared" si="23"/>
        <v>0</v>
      </c>
    </row>
    <row r="1540" spans="3:31" ht="18" hidden="1" customHeight="1">
      <c r="C1540" s="1325" t="str">
        <f>T(ESTIMATE!B1625)</f>
        <v/>
      </c>
      <c r="D1540" s="1325" t="e">
        <f>T(#REF!)</f>
        <v>#REF!</v>
      </c>
      <c r="E1540" s="1325" t="e">
        <f>T(#REF!)</f>
        <v>#REF!</v>
      </c>
      <c r="F1540" s="1325" t="e">
        <f>T(#REF!)</f>
        <v>#REF!</v>
      </c>
      <c r="G1540" s="1325" t="e">
        <f>T(#REF!)</f>
        <v>#REF!</v>
      </c>
      <c r="H1540" s="1325"/>
      <c r="I1540" s="1325"/>
      <c r="J1540" s="1325" t="e">
        <f>T(#REF!)</f>
        <v>#REF!</v>
      </c>
      <c r="K1540" s="1325" t="e">
        <f>T(#REF!)</f>
        <v>#REF!</v>
      </c>
      <c r="L1540" s="1325" t="e">
        <f>T(#REF!)</f>
        <v>#REF!</v>
      </c>
      <c r="M1540" s="1325" t="e">
        <f>T(#REF!)</f>
        <v>#REF!</v>
      </c>
      <c r="N1540" s="1326">
        <f>ESTIMATE!R1625</f>
        <v>0</v>
      </c>
      <c r="O1540" s="1326"/>
      <c r="P1540" s="1326" t="str">
        <f>T(ESTIMATE!U1625)</f>
        <v/>
      </c>
      <c r="Q1540" s="1326"/>
      <c r="R1540" s="1327"/>
      <c r="S1540" s="1327"/>
      <c r="T1540" s="1327"/>
      <c r="U1540" s="1327"/>
      <c r="V1540" s="1327"/>
      <c r="W1540" s="1327"/>
      <c r="X1540" s="1327"/>
      <c r="Y1540" s="1327"/>
      <c r="Z1540" s="1327"/>
      <c r="AA1540" s="1327"/>
      <c r="AB1540" s="1327"/>
      <c r="AC1540" s="1327"/>
      <c r="AD1540" s="1327"/>
      <c r="AE1540" s="405">
        <f t="shared" si="23"/>
        <v>0</v>
      </c>
    </row>
    <row r="1541" spans="3:31" ht="18" hidden="1" customHeight="1">
      <c r="C1541" s="598"/>
      <c r="D1541" s="599"/>
      <c r="E1541" s="599"/>
      <c r="F1541" s="599"/>
      <c r="G1541" s="599"/>
      <c r="H1541" s="599"/>
      <c r="I1541" s="599"/>
      <c r="J1541" s="599"/>
      <c r="K1541" s="599"/>
      <c r="L1541" s="599"/>
      <c r="M1541" s="599"/>
      <c r="N1541" s="1357">
        <f>N1500</f>
        <v>0</v>
      </c>
      <c r="O1541" s="1357"/>
      <c r="P1541" s="1358"/>
      <c r="Q1541" s="1359"/>
      <c r="R1541" s="600"/>
      <c r="S1541" s="600"/>
      <c r="T1541" s="600"/>
      <c r="U1541" s="600"/>
      <c r="V1541" s="600"/>
      <c r="W1541" s="600"/>
      <c r="X1541" s="600"/>
      <c r="Y1541" s="600"/>
      <c r="Z1541" s="600"/>
      <c r="AA1541" s="600"/>
      <c r="AB1541" s="600"/>
      <c r="AC1541" s="600"/>
      <c r="AD1541" s="601"/>
      <c r="AE1541" s="405">
        <f t="shared" si="23"/>
        <v>0</v>
      </c>
    </row>
    <row r="1542" spans="3:31" ht="22" hidden="1" customHeight="1">
      <c r="C1542" s="1333" t="str">
        <f>T(ESTIMATE!B1631)</f>
        <v>FIRE PROTECTION</v>
      </c>
      <c r="D1542" s="1333" t="e">
        <f>T(#REF!)</f>
        <v>#REF!</v>
      </c>
      <c r="E1542" s="1333" t="e">
        <f>T(#REF!)</f>
        <v>#REF!</v>
      </c>
      <c r="F1542" s="1333" t="e">
        <f>T(#REF!)</f>
        <v>#REF!</v>
      </c>
      <c r="G1542" s="1333" t="e">
        <f>T(#REF!)</f>
        <v>#REF!</v>
      </c>
      <c r="H1542" s="1333"/>
      <c r="I1542" s="1333"/>
      <c r="J1542" s="1333" t="e">
        <f>T(#REF!)</f>
        <v>#REF!</v>
      </c>
      <c r="K1542" s="1333" t="e">
        <f>T(#REF!)</f>
        <v>#REF!</v>
      </c>
      <c r="L1542" s="1333" t="e">
        <f>T(#REF!)</f>
        <v>#REF!</v>
      </c>
      <c r="M1542" s="1334" t="e">
        <f>T(#REF!)</f>
        <v>#REF!</v>
      </c>
      <c r="N1542" s="1331">
        <f>SUM(N1543:O1582)</f>
        <v>0</v>
      </c>
      <c r="O1542" s="1332"/>
      <c r="P1542" s="1328"/>
      <c r="Q1542" s="1330"/>
      <c r="R1542" s="1328"/>
      <c r="S1542" s="1329"/>
      <c r="T1542" s="1329"/>
      <c r="U1542" s="1329"/>
      <c r="V1542" s="1329"/>
      <c r="W1542" s="1329"/>
      <c r="X1542" s="1329"/>
      <c r="Y1542" s="1329"/>
      <c r="Z1542" s="1329"/>
      <c r="AA1542" s="1329"/>
      <c r="AB1542" s="1329"/>
      <c r="AC1542" s="1329"/>
      <c r="AD1542" s="1329"/>
      <c r="AE1542" s="405">
        <f t="shared" si="23"/>
        <v>0</v>
      </c>
    </row>
    <row r="1543" spans="3:31" ht="18" hidden="1" customHeight="1">
      <c r="C1543" s="1323" t="str">
        <f>T(ESTIMATE!B1632)</f>
        <v>Fire Protection Bid/Allowance</v>
      </c>
      <c r="D1543" s="1323" t="e">
        <f>T(#REF!)</f>
        <v>#REF!</v>
      </c>
      <c r="E1543" s="1323" t="e">
        <f>T(#REF!)</f>
        <v>#REF!</v>
      </c>
      <c r="F1543" s="1323" t="e">
        <f>T(#REF!)</f>
        <v>#REF!</v>
      </c>
      <c r="G1543" s="1323" t="e">
        <f>T(#REF!)</f>
        <v>#REF!</v>
      </c>
      <c r="H1543" s="1323"/>
      <c r="I1543" s="1323"/>
      <c r="J1543" s="1323" t="e">
        <f>T(#REF!)</f>
        <v>#REF!</v>
      </c>
      <c r="K1543" s="1323" t="e">
        <f>T(#REF!)</f>
        <v>#REF!</v>
      </c>
      <c r="L1543" s="1323" t="e">
        <f>T(#REF!)</f>
        <v>#REF!</v>
      </c>
      <c r="M1543" s="1323" t="e">
        <f>T(#REF!)</f>
        <v>#REF!</v>
      </c>
      <c r="N1543" s="1324">
        <f>ESTIMATE!R1632</f>
        <v>0</v>
      </c>
      <c r="O1543" s="1324"/>
      <c r="P1543" s="1324" t="str">
        <f>T(ESTIMATE!U1632)</f>
        <v/>
      </c>
      <c r="Q1543" s="1324"/>
      <c r="R1543" s="1322"/>
      <c r="S1543" s="1322"/>
      <c r="T1543" s="1322"/>
      <c r="U1543" s="1322"/>
      <c r="V1543" s="1322"/>
      <c r="W1543" s="1322"/>
      <c r="X1543" s="1322"/>
      <c r="Y1543" s="1322"/>
      <c r="Z1543" s="1322"/>
      <c r="AA1543" s="1322"/>
      <c r="AB1543" s="1322"/>
      <c r="AC1543" s="1322"/>
      <c r="AD1543" s="1322"/>
      <c r="AE1543" s="405">
        <f t="shared" si="23"/>
        <v>0</v>
      </c>
    </row>
    <row r="1544" spans="3:31" ht="18" hidden="1" customHeight="1">
      <c r="C1544" s="1323" t="str">
        <f>T(ESTIMATE!B1633)</f>
        <v/>
      </c>
      <c r="D1544" s="1323" t="e">
        <f>T(#REF!)</f>
        <v>#REF!</v>
      </c>
      <c r="E1544" s="1323" t="e">
        <f>T(#REF!)</f>
        <v>#REF!</v>
      </c>
      <c r="F1544" s="1323" t="e">
        <f>T(#REF!)</f>
        <v>#REF!</v>
      </c>
      <c r="G1544" s="1323" t="e">
        <f>T(#REF!)</f>
        <v>#REF!</v>
      </c>
      <c r="H1544" s="1323"/>
      <c r="I1544" s="1323"/>
      <c r="J1544" s="1323" t="e">
        <f>T(#REF!)</f>
        <v>#REF!</v>
      </c>
      <c r="K1544" s="1323" t="e">
        <f>T(#REF!)</f>
        <v>#REF!</v>
      </c>
      <c r="L1544" s="1323" t="e">
        <f>T(#REF!)</f>
        <v>#REF!</v>
      </c>
      <c r="M1544" s="1323" t="e">
        <f>T(#REF!)</f>
        <v>#REF!</v>
      </c>
      <c r="N1544" s="1324">
        <f>ESTIMATE!R1633</f>
        <v>0</v>
      </c>
      <c r="O1544" s="1324"/>
      <c r="P1544" s="1324" t="str">
        <f>T(ESTIMATE!U1633)</f>
        <v/>
      </c>
      <c r="Q1544" s="1324"/>
      <c r="R1544" s="1322"/>
      <c r="S1544" s="1322"/>
      <c r="T1544" s="1322"/>
      <c r="U1544" s="1322"/>
      <c r="V1544" s="1322"/>
      <c r="W1544" s="1322"/>
      <c r="X1544" s="1322"/>
      <c r="Y1544" s="1322"/>
      <c r="Z1544" s="1322"/>
      <c r="AA1544" s="1322"/>
      <c r="AB1544" s="1322"/>
      <c r="AC1544" s="1322"/>
      <c r="AD1544" s="1322"/>
      <c r="AE1544" s="405">
        <f t="shared" si="23"/>
        <v>0</v>
      </c>
    </row>
    <row r="1545" spans="3:31" ht="18" hidden="1" customHeight="1">
      <c r="C1545" s="1323" t="str">
        <f>T(ESTIMATE!B1634)</f>
        <v>New fire protection system, per SF</v>
      </c>
      <c r="D1545" s="1323" t="e">
        <f>T(#REF!)</f>
        <v>#REF!</v>
      </c>
      <c r="E1545" s="1323" t="e">
        <f>T(#REF!)</f>
        <v>#REF!</v>
      </c>
      <c r="F1545" s="1323" t="e">
        <f>T(#REF!)</f>
        <v>#REF!</v>
      </c>
      <c r="G1545" s="1323" t="e">
        <f>T(#REF!)</f>
        <v>#REF!</v>
      </c>
      <c r="H1545" s="1323"/>
      <c r="I1545" s="1323"/>
      <c r="J1545" s="1323" t="e">
        <f>T(#REF!)</f>
        <v>#REF!</v>
      </c>
      <c r="K1545" s="1323" t="e">
        <f>T(#REF!)</f>
        <v>#REF!</v>
      </c>
      <c r="L1545" s="1323" t="e">
        <f>T(#REF!)</f>
        <v>#REF!</v>
      </c>
      <c r="M1545" s="1323" t="e">
        <f>T(#REF!)</f>
        <v>#REF!</v>
      </c>
      <c r="N1545" s="1324">
        <f>ESTIMATE!R1634</f>
        <v>0</v>
      </c>
      <c r="O1545" s="1324"/>
      <c r="P1545" s="1324" t="str">
        <f>T(ESTIMATE!U1634)</f>
        <v>sf</v>
      </c>
      <c r="Q1545" s="1324"/>
      <c r="R1545" s="1322"/>
      <c r="S1545" s="1322"/>
      <c r="T1545" s="1322"/>
      <c r="U1545" s="1322"/>
      <c r="V1545" s="1322"/>
      <c r="W1545" s="1322"/>
      <c r="X1545" s="1322"/>
      <c r="Y1545" s="1322"/>
      <c r="Z1545" s="1322"/>
      <c r="AA1545" s="1322"/>
      <c r="AB1545" s="1322"/>
      <c r="AC1545" s="1322"/>
      <c r="AD1545" s="1322"/>
      <c r="AE1545" s="405">
        <f t="shared" si="23"/>
        <v>0</v>
      </c>
    </row>
    <row r="1546" spans="3:31" ht="18" hidden="1" customHeight="1">
      <c r="C1546" s="1323" t="str">
        <f>T(ESTIMATE!B1635)</f>
        <v/>
      </c>
      <c r="D1546" s="1323" t="e">
        <f>T(#REF!)</f>
        <v>#REF!</v>
      </c>
      <c r="E1546" s="1323" t="e">
        <f>T(#REF!)</f>
        <v>#REF!</v>
      </c>
      <c r="F1546" s="1323" t="e">
        <f>T(#REF!)</f>
        <v>#REF!</v>
      </c>
      <c r="G1546" s="1323" t="e">
        <f>T(#REF!)</f>
        <v>#REF!</v>
      </c>
      <c r="H1546" s="1323"/>
      <c r="I1546" s="1323"/>
      <c r="J1546" s="1323" t="e">
        <f>T(#REF!)</f>
        <v>#REF!</v>
      </c>
      <c r="K1546" s="1323" t="e">
        <f>T(#REF!)</f>
        <v>#REF!</v>
      </c>
      <c r="L1546" s="1323" t="e">
        <f>T(#REF!)</f>
        <v>#REF!</v>
      </c>
      <c r="M1546" s="1323" t="e">
        <f>T(#REF!)</f>
        <v>#REF!</v>
      </c>
      <c r="N1546" s="1324">
        <f>ESTIMATE!R1635</f>
        <v>0</v>
      </c>
      <c r="O1546" s="1324"/>
      <c r="P1546" s="1324" t="str">
        <f>T(ESTIMATE!U1635)</f>
        <v/>
      </c>
      <c r="Q1546" s="1324"/>
      <c r="R1546" s="1322"/>
      <c r="S1546" s="1322"/>
      <c r="T1546" s="1322"/>
      <c r="U1546" s="1322"/>
      <c r="V1546" s="1322"/>
      <c r="W1546" s="1322"/>
      <c r="X1546" s="1322"/>
      <c r="Y1546" s="1322"/>
      <c r="Z1546" s="1322"/>
      <c r="AA1546" s="1322"/>
      <c r="AB1546" s="1322"/>
      <c r="AC1546" s="1322"/>
      <c r="AD1546" s="1322"/>
      <c r="AE1546" s="405">
        <f t="shared" si="23"/>
        <v>0</v>
      </c>
    </row>
    <row r="1547" spans="3:31" ht="18" hidden="1" customHeight="1">
      <c r="C1547" s="1323" t="str">
        <f>T(ESTIMATE!B1636)</f>
        <v/>
      </c>
      <c r="D1547" s="1323" t="e">
        <f>T(#REF!)</f>
        <v>#REF!</v>
      </c>
      <c r="E1547" s="1323" t="e">
        <f>T(#REF!)</f>
        <v>#REF!</v>
      </c>
      <c r="F1547" s="1323" t="e">
        <f>T(#REF!)</f>
        <v>#REF!</v>
      </c>
      <c r="G1547" s="1323" t="e">
        <f>T(#REF!)</f>
        <v>#REF!</v>
      </c>
      <c r="H1547" s="1323"/>
      <c r="I1547" s="1323"/>
      <c r="J1547" s="1323" t="e">
        <f>T(#REF!)</f>
        <v>#REF!</v>
      </c>
      <c r="K1547" s="1323" t="e">
        <f>T(#REF!)</f>
        <v>#REF!</v>
      </c>
      <c r="L1547" s="1323" t="e">
        <f>T(#REF!)</f>
        <v>#REF!</v>
      </c>
      <c r="M1547" s="1323" t="e">
        <f>T(#REF!)</f>
        <v>#REF!</v>
      </c>
      <c r="N1547" s="1324">
        <f>ESTIMATE!R1636</f>
        <v>0</v>
      </c>
      <c r="O1547" s="1324"/>
      <c r="P1547" s="1324" t="str">
        <f>T(ESTIMATE!U1636)</f>
        <v/>
      </c>
      <c r="Q1547" s="1324"/>
      <c r="R1547" s="1322"/>
      <c r="S1547" s="1322"/>
      <c r="T1547" s="1322"/>
      <c r="U1547" s="1322"/>
      <c r="V1547" s="1322"/>
      <c r="W1547" s="1322"/>
      <c r="X1547" s="1322"/>
      <c r="Y1547" s="1322"/>
      <c r="Z1547" s="1322"/>
      <c r="AA1547" s="1322"/>
      <c r="AB1547" s="1322"/>
      <c r="AC1547" s="1322"/>
      <c r="AD1547" s="1322"/>
      <c r="AE1547" s="405">
        <f t="shared" si="23"/>
        <v>0</v>
      </c>
    </row>
    <row r="1548" spans="3:31" ht="18" hidden="1" customHeight="1">
      <c r="C1548" s="1323" t="str">
        <f>T(ESTIMATE!B1637)</f>
        <v/>
      </c>
      <c r="D1548" s="1323" t="e">
        <f>T(#REF!)</f>
        <v>#REF!</v>
      </c>
      <c r="E1548" s="1323" t="e">
        <f>T(#REF!)</f>
        <v>#REF!</v>
      </c>
      <c r="F1548" s="1323" t="e">
        <f>T(#REF!)</f>
        <v>#REF!</v>
      </c>
      <c r="G1548" s="1323" t="e">
        <f>T(#REF!)</f>
        <v>#REF!</v>
      </c>
      <c r="H1548" s="1323"/>
      <c r="I1548" s="1323"/>
      <c r="J1548" s="1323" t="e">
        <f>T(#REF!)</f>
        <v>#REF!</v>
      </c>
      <c r="K1548" s="1323" t="e">
        <f>T(#REF!)</f>
        <v>#REF!</v>
      </c>
      <c r="L1548" s="1323" t="e">
        <f>T(#REF!)</f>
        <v>#REF!</v>
      </c>
      <c r="M1548" s="1323" t="e">
        <f>T(#REF!)</f>
        <v>#REF!</v>
      </c>
      <c r="N1548" s="1324">
        <f>ESTIMATE!R1637</f>
        <v>0</v>
      </c>
      <c r="O1548" s="1324"/>
      <c r="P1548" s="1324" t="str">
        <f>T(ESTIMATE!U1637)</f>
        <v/>
      </c>
      <c r="Q1548" s="1324"/>
      <c r="R1548" s="1322"/>
      <c r="S1548" s="1322"/>
      <c r="T1548" s="1322"/>
      <c r="U1548" s="1322"/>
      <c r="V1548" s="1322"/>
      <c r="W1548" s="1322"/>
      <c r="X1548" s="1322"/>
      <c r="Y1548" s="1322"/>
      <c r="Z1548" s="1322"/>
      <c r="AA1548" s="1322"/>
      <c r="AB1548" s="1322"/>
      <c r="AC1548" s="1322"/>
      <c r="AD1548" s="1322"/>
      <c r="AE1548" s="405">
        <f t="shared" si="23"/>
        <v>0</v>
      </c>
    </row>
    <row r="1549" spans="3:31" ht="18" hidden="1" customHeight="1">
      <c r="C1549" s="1323" t="str">
        <f>T(ESTIMATE!B1638)</f>
        <v/>
      </c>
      <c r="D1549" s="1323" t="e">
        <f>T(#REF!)</f>
        <v>#REF!</v>
      </c>
      <c r="E1549" s="1323" t="e">
        <f>T(#REF!)</f>
        <v>#REF!</v>
      </c>
      <c r="F1549" s="1323" t="e">
        <f>T(#REF!)</f>
        <v>#REF!</v>
      </c>
      <c r="G1549" s="1323" t="e">
        <f>T(#REF!)</f>
        <v>#REF!</v>
      </c>
      <c r="H1549" s="1323"/>
      <c r="I1549" s="1323"/>
      <c r="J1549" s="1323" t="e">
        <f>T(#REF!)</f>
        <v>#REF!</v>
      </c>
      <c r="K1549" s="1323" t="e">
        <f>T(#REF!)</f>
        <v>#REF!</v>
      </c>
      <c r="L1549" s="1323" t="e">
        <f>T(#REF!)</f>
        <v>#REF!</v>
      </c>
      <c r="M1549" s="1323" t="e">
        <f>T(#REF!)</f>
        <v>#REF!</v>
      </c>
      <c r="N1549" s="1324">
        <f>ESTIMATE!R1638</f>
        <v>0</v>
      </c>
      <c r="O1549" s="1324"/>
      <c r="P1549" s="1324" t="str">
        <f>T(ESTIMATE!U1638)</f>
        <v/>
      </c>
      <c r="Q1549" s="1324"/>
      <c r="R1549" s="1322"/>
      <c r="S1549" s="1322"/>
      <c r="T1549" s="1322"/>
      <c r="U1549" s="1322"/>
      <c r="V1549" s="1322"/>
      <c r="W1549" s="1322"/>
      <c r="X1549" s="1322"/>
      <c r="Y1549" s="1322"/>
      <c r="Z1549" s="1322"/>
      <c r="AA1549" s="1322"/>
      <c r="AB1549" s="1322"/>
      <c r="AC1549" s="1322"/>
      <c r="AD1549" s="1322"/>
      <c r="AE1549" s="405">
        <f t="shared" si="23"/>
        <v>0</v>
      </c>
    </row>
    <row r="1550" spans="3:31" ht="18" hidden="1" customHeight="1">
      <c r="C1550" s="1323" t="str">
        <f>T(ESTIMATE!B1639)</f>
        <v/>
      </c>
      <c r="D1550" s="1323" t="e">
        <f>T(#REF!)</f>
        <v>#REF!</v>
      </c>
      <c r="E1550" s="1323" t="e">
        <f>T(#REF!)</f>
        <v>#REF!</v>
      </c>
      <c r="F1550" s="1323" t="e">
        <f>T(#REF!)</f>
        <v>#REF!</v>
      </c>
      <c r="G1550" s="1323" t="e">
        <f>T(#REF!)</f>
        <v>#REF!</v>
      </c>
      <c r="H1550" s="1323"/>
      <c r="I1550" s="1323"/>
      <c r="J1550" s="1323" t="e">
        <f>T(#REF!)</f>
        <v>#REF!</v>
      </c>
      <c r="K1550" s="1323" t="e">
        <f>T(#REF!)</f>
        <v>#REF!</v>
      </c>
      <c r="L1550" s="1323" t="e">
        <f>T(#REF!)</f>
        <v>#REF!</v>
      </c>
      <c r="M1550" s="1323" t="e">
        <f>T(#REF!)</f>
        <v>#REF!</v>
      </c>
      <c r="N1550" s="1324">
        <f>ESTIMATE!R1639</f>
        <v>0</v>
      </c>
      <c r="O1550" s="1324"/>
      <c r="P1550" s="1324" t="str">
        <f>T(ESTIMATE!U1639)</f>
        <v/>
      </c>
      <c r="Q1550" s="1324"/>
      <c r="R1550" s="1322"/>
      <c r="S1550" s="1322"/>
      <c r="T1550" s="1322"/>
      <c r="U1550" s="1322"/>
      <c r="V1550" s="1322"/>
      <c r="W1550" s="1322"/>
      <c r="X1550" s="1322"/>
      <c r="Y1550" s="1322"/>
      <c r="Z1550" s="1322"/>
      <c r="AA1550" s="1322"/>
      <c r="AB1550" s="1322"/>
      <c r="AC1550" s="1322"/>
      <c r="AD1550" s="1322"/>
      <c r="AE1550" s="405">
        <f t="shared" si="23"/>
        <v>0</v>
      </c>
    </row>
    <row r="1551" spans="3:31" ht="18" hidden="1" customHeight="1">
      <c r="C1551" s="1323" t="str">
        <f>T(ESTIMATE!B1640)</f>
        <v/>
      </c>
      <c r="D1551" s="1323" t="e">
        <f>T(#REF!)</f>
        <v>#REF!</v>
      </c>
      <c r="E1551" s="1323" t="e">
        <f>T(#REF!)</f>
        <v>#REF!</v>
      </c>
      <c r="F1551" s="1323" t="e">
        <f>T(#REF!)</f>
        <v>#REF!</v>
      </c>
      <c r="G1551" s="1323" t="e">
        <f>T(#REF!)</f>
        <v>#REF!</v>
      </c>
      <c r="H1551" s="1323"/>
      <c r="I1551" s="1323"/>
      <c r="J1551" s="1323" t="e">
        <f>T(#REF!)</f>
        <v>#REF!</v>
      </c>
      <c r="K1551" s="1323" t="e">
        <f>T(#REF!)</f>
        <v>#REF!</v>
      </c>
      <c r="L1551" s="1323" t="e">
        <f>T(#REF!)</f>
        <v>#REF!</v>
      </c>
      <c r="M1551" s="1323" t="e">
        <f>T(#REF!)</f>
        <v>#REF!</v>
      </c>
      <c r="N1551" s="1324">
        <f>ESTIMATE!R1640</f>
        <v>0</v>
      </c>
      <c r="O1551" s="1324"/>
      <c r="P1551" s="1324" t="str">
        <f>T(ESTIMATE!U1640)</f>
        <v/>
      </c>
      <c r="Q1551" s="1324"/>
      <c r="R1551" s="1322"/>
      <c r="S1551" s="1322"/>
      <c r="T1551" s="1322"/>
      <c r="U1551" s="1322"/>
      <c r="V1551" s="1322"/>
      <c r="W1551" s="1322"/>
      <c r="X1551" s="1322"/>
      <c r="Y1551" s="1322"/>
      <c r="Z1551" s="1322"/>
      <c r="AA1551" s="1322"/>
      <c r="AB1551" s="1322"/>
      <c r="AC1551" s="1322"/>
      <c r="AD1551" s="1322"/>
      <c r="AE1551" s="405">
        <f t="shared" si="23"/>
        <v>0</v>
      </c>
    </row>
    <row r="1552" spans="3:31" ht="18" hidden="1" customHeight="1">
      <c r="C1552" s="1323" t="str">
        <f>T(ESTIMATE!B1641)</f>
        <v/>
      </c>
      <c r="D1552" s="1323" t="e">
        <f>T(#REF!)</f>
        <v>#REF!</v>
      </c>
      <c r="E1552" s="1323" t="e">
        <f>T(#REF!)</f>
        <v>#REF!</v>
      </c>
      <c r="F1552" s="1323" t="e">
        <f>T(#REF!)</f>
        <v>#REF!</v>
      </c>
      <c r="G1552" s="1323" t="e">
        <f>T(#REF!)</f>
        <v>#REF!</v>
      </c>
      <c r="H1552" s="1323"/>
      <c r="I1552" s="1323"/>
      <c r="J1552" s="1323" t="e">
        <f>T(#REF!)</f>
        <v>#REF!</v>
      </c>
      <c r="K1552" s="1323" t="e">
        <f>T(#REF!)</f>
        <v>#REF!</v>
      </c>
      <c r="L1552" s="1323" t="e">
        <f>T(#REF!)</f>
        <v>#REF!</v>
      </c>
      <c r="M1552" s="1323" t="e">
        <f>T(#REF!)</f>
        <v>#REF!</v>
      </c>
      <c r="N1552" s="1324">
        <f>ESTIMATE!R1641</f>
        <v>0</v>
      </c>
      <c r="O1552" s="1324"/>
      <c r="P1552" s="1324" t="str">
        <f>T(ESTIMATE!U1641)</f>
        <v/>
      </c>
      <c r="Q1552" s="1324"/>
      <c r="R1552" s="1322"/>
      <c r="S1552" s="1322"/>
      <c r="T1552" s="1322"/>
      <c r="U1552" s="1322"/>
      <c r="V1552" s="1322"/>
      <c r="W1552" s="1322"/>
      <c r="X1552" s="1322"/>
      <c r="Y1552" s="1322"/>
      <c r="Z1552" s="1322"/>
      <c r="AA1552" s="1322"/>
      <c r="AB1552" s="1322"/>
      <c r="AC1552" s="1322"/>
      <c r="AD1552" s="1322"/>
      <c r="AE1552" s="405">
        <f t="shared" si="23"/>
        <v>0</v>
      </c>
    </row>
    <row r="1553" spans="3:31" ht="18" hidden="1" customHeight="1">
      <c r="C1553" s="1323" t="str">
        <f>T(ESTIMATE!B1642)</f>
        <v/>
      </c>
      <c r="D1553" s="1323" t="e">
        <f>T(#REF!)</f>
        <v>#REF!</v>
      </c>
      <c r="E1553" s="1323" t="e">
        <f>T(#REF!)</f>
        <v>#REF!</v>
      </c>
      <c r="F1553" s="1323" t="e">
        <f>T(#REF!)</f>
        <v>#REF!</v>
      </c>
      <c r="G1553" s="1323" t="e">
        <f>T(#REF!)</f>
        <v>#REF!</v>
      </c>
      <c r="H1553" s="1323"/>
      <c r="I1553" s="1323"/>
      <c r="J1553" s="1323" t="e">
        <f>T(#REF!)</f>
        <v>#REF!</v>
      </c>
      <c r="K1553" s="1323" t="e">
        <f>T(#REF!)</f>
        <v>#REF!</v>
      </c>
      <c r="L1553" s="1323" t="e">
        <f>T(#REF!)</f>
        <v>#REF!</v>
      </c>
      <c r="M1553" s="1323" t="e">
        <f>T(#REF!)</f>
        <v>#REF!</v>
      </c>
      <c r="N1553" s="1324">
        <f>ESTIMATE!R1642</f>
        <v>0</v>
      </c>
      <c r="O1553" s="1324"/>
      <c r="P1553" s="1324" t="str">
        <f>T(ESTIMATE!U1642)</f>
        <v/>
      </c>
      <c r="Q1553" s="1324"/>
      <c r="R1553" s="1322"/>
      <c r="S1553" s="1322"/>
      <c r="T1553" s="1322"/>
      <c r="U1553" s="1322"/>
      <c r="V1553" s="1322"/>
      <c r="W1553" s="1322"/>
      <c r="X1553" s="1322"/>
      <c r="Y1553" s="1322"/>
      <c r="Z1553" s="1322"/>
      <c r="AA1553" s="1322"/>
      <c r="AB1553" s="1322"/>
      <c r="AC1553" s="1322"/>
      <c r="AD1553" s="1322"/>
      <c r="AE1553" s="405">
        <f t="shared" si="23"/>
        <v>0</v>
      </c>
    </row>
    <row r="1554" spans="3:31" ht="18" hidden="1" customHeight="1">
      <c r="C1554" s="1323" t="str">
        <f>T(ESTIMATE!B1643)</f>
        <v/>
      </c>
      <c r="D1554" s="1323" t="e">
        <f>T(#REF!)</f>
        <v>#REF!</v>
      </c>
      <c r="E1554" s="1323" t="e">
        <f>T(#REF!)</f>
        <v>#REF!</v>
      </c>
      <c r="F1554" s="1323" t="e">
        <f>T(#REF!)</f>
        <v>#REF!</v>
      </c>
      <c r="G1554" s="1323" t="e">
        <f>T(#REF!)</f>
        <v>#REF!</v>
      </c>
      <c r="H1554" s="1323"/>
      <c r="I1554" s="1323"/>
      <c r="J1554" s="1323" t="e">
        <f>T(#REF!)</f>
        <v>#REF!</v>
      </c>
      <c r="K1554" s="1323" t="e">
        <f>T(#REF!)</f>
        <v>#REF!</v>
      </c>
      <c r="L1554" s="1323" t="e">
        <f>T(#REF!)</f>
        <v>#REF!</v>
      </c>
      <c r="M1554" s="1323" t="e">
        <f>T(#REF!)</f>
        <v>#REF!</v>
      </c>
      <c r="N1554" s="1324">
        <f>ESTIMATE!R1643</f>
        <v>0</v>
      </c>
      <c r="O1554" s="1324"/>
      <c r="P1554" s="1324" t="str">
        <f>T(ESTIMATE!U1643)</f>
        <v/>
      </c>
      <c r="Q1554" s="1324"/>
      <c r="R1554" s="1322"/>
      <c r="S1554" s="1322"/>
      <c r="T1554" s="1322"/>
      <c r="U1554" s="1322"/>
      <c r="V1554" s="1322"/>
      <c r="W1554" s="1322"/>
      <c r="X1554" s="1322"/>
      <c r="Y1554" s="1322"/>
      <c r="Z1554" s="1322"/>
      <c r="AA1554" s="1322"/>
      <c r="AB1554" s="1322"/>
      <c r="AC1554" s="1322"/>
      <c r="AD1554" s="1322"/>
      <c r="AE1554" s="405">
        <f t="shared" si="23"/>
        <v>0</v>
      </c>
    </row>
    <row r="1555" spans="3:31" ht="18" hidden="1" customHeight="1">
      <c r="C1555" s="1323" t="str">
        <f>T(ESTIMATE!B1644)</f>
        <v/>
      </c>
      <c r="D1555" s="1323" t="e">
        <f>T(#REF!)</f>
        <v>#REF!</v>
      </c>
      <c r="E1555" s="1323" t="e">
        <f>T(#REF!)</f>
        <v>#REF!</v>
      </c>
      <c r="F1555" s="1323" t="e">
        <f>T(#REF!)</f>
        <v>#REF!</v>
      </c>
      <c r="G1555" s="1323" t="e">
        <f>T(#REF!)</f>
        <v>#REF!</v>
      </c>
      <c r="H1555" s="1323"/>
      <c r="I1555" s="1323"/>
      <c r="J1555" s="1323" t="e">
        <f>T(#REF!)</f>
        <v>#REF!</v>
      </c>
      <c r="K1555" s="1323" t="e">
        <f>T(#REF!)</f>
        <v>#REF!</v>
      </c>
      <c r="L1555" s="1323" t="e">
        <f>T(#REF!)</f>
        <v>#REF!</v>
      </c>
      <c r="M1555" s="1323" t="e">
        <f>T(#REF!)</f>
        <v>#REF!</v>
      </c>
      <c r="N1555" s="1324">
        <f>ESTIMATE!R1644</f>
        <v>0</v>
      </c>
      <c r="O1555" s="1324"/>
      <c r="P1555" s="1324" t="str">
        <f>T(ESTIMATE!U1644)</f>
        <v/>
      </c>
      <c r="Q1555" s="1324"/>
      <c r="R1555" s="1322"/>
      <c r="S1555" s="1322"/>
      <c r="T1555" s="1322"/>
      <c r="U1555" s="1322"/>
      <c r="V1555" s="1322"/>
      <c r="W1555" s="1322"/>
      <c r="X1555" s="1322"/>
      <c r="Y1555" s="1322"/>
      <c r="Z1555" s="1322"/>
      <c r="AA1555" s="1322"/>
      <c r="AB1555" s="1322"/>
      <c r="AC1555" s="1322"/>
      <c r="AD1555" s="1322"/>
      <c r="AE1555" s="405">
        <f t="shared" si="23"/>
        <v>0</v>
      </c>
    </row>
    <row r="1556" spans="3:31" ht="18" hidden="1" customHeight="1">
      <c r="C1556" s="1323" t="str">
        <f>T(ESTIMATE!B1645)</f>
        <v/>
      </c>
      <c r="D1556" s="1323" t="e">
        <f>T(#REF!)</f>
        <v>#REF!</v>
      </c>
      <c r="E1556" s="1323" t="e">
        <f>T(#REF!)</f>
        <v>#REF!</v>
      </c>
      <c r="F1556" s="1323" t="e">
        <f>T(#REF!)</f>
        <v>#REF!</v>
      </c>
      <c r="G1556" s="1323" t="e">
        <f>T(#REF!)</f>
        <v>#REF!</v>
      </c>
      <c r="H1556" s="1323"/>
      <c r="I1556" s="1323"/>
      <c r="J1556" s="1323" t="e">
        <f>T(#REF!)</f>
        <v>#REF!</v>
      </c>
      <c r="K1556" s="1323" t="e">
        <f>T(#REF!)</f>
        <v>#REF!</v>
      </c>
      <c r="L1556" s="1323" t="e">
        <f>T(#REF!)</f>
        <v>#REF!</v>
      </c>
      <c r="M1556" s="1323" t="e">
        <f>T(#REF!)</f>
        <v>#REF!</v>
      </c>
      <c r="N1556" s="1324">
        <f>ESTIMATE!R1645</f>
        <v>0</v>
      </c>
      <c r="O1556" s="1324"/>
      <c r="P1556" s="1324" t="str">
        <f>T(ESTIMATE!U1645)</f>
        <v/>
      </c>
      <c r="Q1556" s="1324"/>
      <c r="R1556" s="1322"/>
      <c r="S1556" s="1322"/>
      <c r="T1556" s="1322"/>
      <c r="U1556" s="1322"/>
      <c r="V1556" s="1322"/>
      <c r="W1556" s="1322"/>
      <c r="X1556" s="1322"/>
      <c r="Y1556" s="1322"/>
      <c r="Z1556" s="1322"/>
      <c r="AA1556" s="1322"/>
      <c r="AB1556" s="1322"/>
      <c r="AC1556" s="1322"/>
      <c r="AD1556" s="1322"/>
      <c r="AE1556" s="405">
        <f t="shared" si="23"/>
        <v>0</v>
      </c>
    </row>
    <row r="1557" spans="3:31" ht="18" hidden="1" customHeight="1">
      <c r="C1557" s="1323" t="str">
        <f>T(ESTIMATE!B1646)</f>
        <v/>
      </c>
      <c r="D1557" s="1323" t="e">
        <f>T(#REF!)</f>
        <v>#REF!</v>
      </c>
      <c r="E1557" s="1323" t="e">
        <f>T(#REF!)</f>
        <v>#REF!</v>
      </c>
      <c r="F1557" s="1323" t="e">
        <f>T(#REF!)</f>
        <v>#REF!</v>
      </c>
      <c r="G1557" s="1323" t="e">
        <f>T(#REF!)</f>
        <v>#REF!</v>
      </c>
      <c r="H1557" s="1323"/>
      <c r="I1557" s="1323"/>
      <c r="J1557" s="1323" t="e">
        <f>T(#REF!)</f>
        <v>#REF!</v>
      </c>
      <c r="K1557" s="1323" t="e">
        <f>T(#REF!)</f>
        <v>#REF!</v>
      </c>
      <c r="L1557" s="1323" t="e">
        <f>T(#REF!)</f>
        <v>#REF!</v>
      </c>
      <c r="M1557" s="1323" t="e">
        <f>T(#REF!)</f>
        <v>#REF!</v>
      </c>
      <c r="N1557" s="1324">
        <f>ESTIMATE!R1646</f>
        <v>0</v>
      </c>
      <c r="O1557" s="1324"/>
      <c r="P1557" s="1324" t="str">
        <f>T(ESTIMATE!U1646)</f>
        <v/>
      </c>
      <c r="Q1557" s="1324"/>
      <c r="R1557" s="1322"/>
      <c r="S1557" s="1322"/>
      <c r="T1557" s="1322"/>
      <c r="U1557" s="1322"/>
      <c r="V1557" s="1322"/>
      <c r="W1557" s="1322"/>
      <c r="X1557" s="1322"/>
      <c r="Y1557" s="1322"/>
      <c r="Z1557" s="1322"/>
      <c r="AA1557" s="1322"/>
      <c r="AB1557" s="1322"/>
      <c r="AC1557" s="1322"/>
      <c r="AD1557" s="1322"/>
      <c r="AE1557" s="405">
        <f t="shared" si="23"/>
        <v>0</v>
      </c>
    </row>
    <row r="1558" spans="3:31" ht="18" hidden="1" customHeight="1">
      <c r="C1558" s="1323" t="str">
        <f>T(ESTIMATE!B1647)</f>
        <v/>
      </c>
      <c r="D1558" s="1323" t="e">
        <f>T(#REF!)</f>
        <v>#REF!</v>
      </c>
      <c r="E1558" s="1323" t="e">
        <f>T(#REF!)</f>
        <v>#REF!</v>
      </c>
      <c r="F1558" s="1323" t="e">
        <f>T(#REF!)</f>
        <v>#REF!</v>
      </c>
      <c r="G1558" s="1323" t="e">
        <f>T(#REF!)</f>
        <v>#REF!</v>
      </c>
      <c r="H1558" s="1323"/>
      <c r="I1558" s="1323"/>
      <c r="J1558" s="1323" t="e">
        <f>T(#REF!)</f>
        <v>#REF!</v>
      </c>
      <c r="K1558" s="1323" t="e">
        <f>T(#REF!)</f>
        <v>#REF!</v>
      </c>
      <c r="L1558" s="1323" t="e">
        <f>T(#REF!)</f>
        <v>#REF!</v>
      </c>
      <c r="M1558" s="1323" t="e">
        <f>T(#REF!)</f>
        <v>#REF!</v>
      </c>
      <c r="N1558" s="1324">
        <f>ESTIMATE!R1647</f>
        <v>0</v>
      </c>
      <c r="O1558" s="1324"/>
      <c r="P1558" s="1324" t="str">
        <f>T(ESTIMATE!U1647)</f>
        <v/>
      </c>
      <c r="Q1558" s="1324"/>
      <c r="R1558" s="1322"/>
      <c r="S1558" s="1322"/>
      <c r="T1558" s="1322"/>
      <c r="U1558" s="1322"/>
      <c r="V1558" s="1322"/>
      <c r="W1558" s="1322"/>
      <c r="X1558" s="1322"/>
      <c r="Y1558" s="1322"/>
      <c r="Z1558" s="1322"/>
      <c r="AA1558" s="1322"/>
      <c r="AB1558" s="1322"/>
      <c r="AC1558" s="1322"/>
      <c r="AD1558" s="1322"/>
      <c r="AE1558" s="405">
        <f t="shared" si="23"/>
        <v>0</v>
      </c>
    </row>
    <row r="1559" spans="3:31" ht="18" hidden="1" customHeight="1">
      <c r="C1559" s="1323" t="str">
        <f>T(ESTIMATE!B1648)</f>
        <v/>
      </c>
      <c r="D1559" s="1323" t="e">
        <f>T(#REF!)</f>
        <v>#REF!</v>
      </c>
      <c r="E1559" s="1323" t="e">
        <f>T(#REF!)</f>
        <v>#REF!</v>
      </c>
      <c r="F1559" s="1323" t="e">
        <f>T(#REF!)</f>
        <v>#REF!</v>
      </c>
      <c r="G1559" s="1323" t="e">
        <f>T(#REF!)</f>
        <v>#REF!</v>
      </c>
      <c r="H1559" s="1323"/>
      <c r="I1559" s="1323"/>
      <c r="J1559" s="1323" t="e">
        <f>T(#REF!)</f>
        <v>#REF!</v>
      </c>
      <c r="K1559" s="1323" t="e">
        <f>T(#REF!)</f>
        <v>#REF!</v>
      </c>
      <c r="L1559" s="1323" t="e">
        <f>T(#REF!)</f>
        <v>#REF!</v>
      </c>
      <c r="M1559" s="1323" t="e">
        <f>T(#REF!)</f>
        <v>#REF!</v>
      </c>
      <c r="N1559" s="1324">
        <f>ESTIMATE!R1648</f>
        <v>0</v>
      </c>
      <c r="O1559" s="1324"/>
      <c r="P1559" s="1324" t="str">
        <f>T(ESTIMATE!U1648)</f>
        <v/>
      </c>
      <c r="Q1559" s="1324"/>
      <c r="R1559" s="1322"/>
      <c r="S1559" s="1322"/>
      <c r="T1559" s="1322"/>
      <c r="U1559" s="1322"/>
      <c r="V1559" s="1322"/>
      <c r="W1559" s="1322"/>
      <c r="X1559" s="1322"/>
      <c r="Y1559" s="1322"/>
      <c r="Z1559" s="1322"/>
      <c r="AA1559" s="1322"/>
      <c r="AB1559" s="1322"/>
      <c r="AC1559" s="1322"/>
      <c r="AD1559" s="1322"/>
      <c r="AE1559" s="405">
        <f t="shared" si="23"/>
        <v>0</v>
      </c>
    </row>
    <row r="1560" spans="3:31" ht="18" hidden="1" customHeight="1">
      <c r="C1560" s="1323" t="str">
        <f>T(ESTIMATE!B1649)</f>
        <v/>
      </c>
      <c r="D1560" s="1323" t="e">
        <f>T(#REF!)</f>
        <v>#REF!</v>
      </c>
      <c r="E1560" s="1323" t="e">
        <f>T(#REF!)</f>
        <v>#REF!</v>
      </c>
      <c r="F1560" s="1323" t="e">
        <f>T(#REF!)</f>
        <v>#REF!</v>
      </c>
      <c r="G1560" s="1323" t="e">
        <f>T(#REF!)</f>
        <v>#REF!</v>
      </c>
      <c r="H1560" s="1323"/>
      <c r="I1560" s="1323"/>
      <c r="J1560" s="1323" t="e">
        <f>T(#REF!)</f>
        <v>#REF!</v>
      </c>
      <c r="K1560" s="1323" t="e">
        <f>T(#REF!)</f>
        <v>#REF!</v>
      </c>
      <c r="L1560" s="1323" t="e">
        <f>T(#REF!)</f>
        <v>#REF!</v>
      </c>
      <c r="M1560" s="1323" t="e">
        <f>T(#REF!)</f>
        <v>#REF!</v>
      </c>
      <c r="N1560" s="1324">
        <f>ESTIMATE!R1649</f>
        <v>0</v>
      </c>
      <c r="O1560" s="1324"/>
      <c r="P1560" s="1324" t="str">
        <f>T(ESTIMATE!U1649)</f>
        <v/>
      </c>
      <c r="Q1560" s="1324"/>
      <c r="R1560" s="1322"/>
      <c r="S1560" s="1322"/>
      <c r="T1560" s="1322"/>
      <c r="U1560" s="1322"/>
      <c r="V1560" s="1322"/>
      <c r="W1560" s="1322"/>
      <c r="X1560" s="1322"/>
      <c r="Y1560" s="1322"/>
      <c r="Z1560" s="1322"/>
      <c r="AA1560" s="1322"/>
      <c r="AB1560" s="1322"/>
      <c r="AC1560" s="1322"/>
      <c r="AD1560" s="1322"/>
      <c r="AE1560" s="405">
        <f t="shared" si="23"/>
        <v>0</v>
      </c>
    </row>
    <row r="1561" spans="3:31" ht="18" hidden="1" customHeight="1">
      <c r="C1561" s="1323" t="str">
        <f>T(ESTIMATE!B1650)</f>
        <v/>
      </c>
      <c r="D1561" s="1323" t="e">
        <f>T(#REF!)</f>
        <v>#REF!</v>
      </c>
      <c r="E1561" s="1323" t="e">
        <f>T(#REF!)</f>
        <v>#REF!</v>
      </c>
      <c r="F1561" s="1323" t="e">
        <f>T(#REF!)</f>
        <v>#REF!</v>
      </c>
      <c r="G1561" s="1323" t="e">
        <f>T(#REF!)</f>
        <v>#REF!</v>
      </c>
      <c r="H1561" s="1323"/>
      <c r="I1561" s="1323"/>
      <c r="J1561" s="1323" t="e">
        <f>T(#REF!)</f>
        <v>#REF!</v>
      </c>
      <c r="K1561" s="1323" t="e">
        <f>T(#REF!)</f>
        <v>#REF!</v>
      </c>
      <c r="L1561" s="1323" t="e">
        <f>T(#REF!)</f>
        <v>#REF!</v>
      </c>
      <c r="M1561" s="1323" t="e">
        <f>T(#REF!)</f>
        <v>#REF!</v>
      </c>
      <c r="N1561" s="1324">
        <f>ESTIMATE!R1650</f>
        <v>0</v>
      </c>
      <c r="O1561" s="1324"/>
      <c r="P1561" s="1324" t="str">
        <f>T(ESTIMATE!U1650)</f>
        <v/>
      </c>
      <c r="Q1561" s="1324"/>
      <c r="R1561" s="1322"/>
      <c r="S1561" s="1322"/>
      <c r="T1561" s="1322"/>
      <c r="U1561" s="1322"/>
      <c r="V1561" s="1322"/>
      <c r="W1561" s="1322"/>
      <c r="X1561" s="1322"/>
      <c r="Y1561" s="1322"/>
      <c r="Z1561" s="1322"/>
      <c r="AA1561" s="1322"/>
      <c r="AB1561" s="1322"/>
      <c r="AC1561" s="1322"/>
      <c r="AD1561" s="1322"/>
      <c r="AE1561" s="405">
        <f t="shared" si="23"/>
        <v>0</v>
      </c>
    </row>
    <row r="1562" spans="3:31" ht="18" hidden="1" customHeight="1">
      <c r="C1562" s="1323" t="str">
        <f>T(ESTIMATE!B1651)</f>
        <v/>
      </c>
      <c r="D1562" s="1323" t="e">
        <f>T(#REF!)</f>
        <v>#REF!</v>
      </c>
      <c r="E1562" s="1323" t="e">
        <f>T(#REF!)</f>
        <v>#REF!</v>
      </c>
      <c r="F1562" s="1323" t="e">
        <f>T(#REF!)</f>
        <v>#REF!</v>
      </c>
      <c r="G1562" s="1323" t="e">
        <f>T(#REF!)</f>
        <v>#REF!</v>
      </c>
      <c r="H1562" s="1323"/>
      <c r="I1562" s="1323"/>
      <c r="J1562" s="1323" t="e">
        <f>T(#REF!)</f>
        <v>#REF!</v>
      </c>
      <c r="K1562" s="1323" t="e">
        <f>T(#REF!)</f>
        <v>#REF!</v>
      </c>
      <c r="L1562" s="1323" t="e">
        <f>T(#REF!)</f>
        <v>#REF!</v>
      </c>
      <c r="M1562" s="1323" t="e">
        <f>T(#REF!)</f>
        <v>#REF!</v>
      </c>
      <c r="N1562" s="1324">
        <f>ESTIMATE!R1651</f>
        <v>0</v>
      </c>
      <c r="O1562" s="1324"/>
      <c r="P1562" s="1324" t="str">
        <f>T(ESTIMATE!U1651)</f>
        <v/>
      </c>
      <c r="Q1562" s="1324"/>
      <c r="R1562" s="1322"/>
      <c r="S1562" s="1322"/>
      <c r="T1562" s="1322"/>
      <c r="U1562" s="1322"/>
      <c r="V1562" s="1322"/>
      <c r="W1562" s="1322"/>
      <c r="X1562" s="1322"/>
      <c r="Y1562" s="1322"/>
      <c r="Z1562" s="1322"/>
      <c r="AA1562" s="1322"/>
      <c r="AB1562" s="1322"/>
      <c r="AC1562" s="1322"/>
      <c r="AD1562" s="1322"/>
      <c r="AE1562" s="405">
        <f t="shared" si="23"/>
        <v>0</v>
      </c>
    </row>
    <row r="1563" spans="3:31" ht="18" hidden="1" customHeight="1">
      <c r="C1563" s="1323" t="str">
        <f>T(ESTIMATE!B1652)</f>
        <v/>
      </c>
      <c r="D1563" s="1323" t="e">
        <f>T(#REF!)</f>
        <v>#REF!</v>
      </c>
      <c r="E1563" s="1323" t="e">
        <f>T(#REF!)</f>
        <v>#REF!</v>
      </c>
      <c r="F1563" s="1323" t="e">
        <f>T(#REF!)</f>
        <v>#REF!</v>
      </c>
      <c r="G1563" s="1323" t="e">
        <f>T(#REF!)</f>
        <v>#REF!</v>
      </c>
      <c r="H1563" s="1323"/>
      <c r="I1563" s="1323"/>
      <c r="J1563" s="1323" t="e">
        <f>T(#REF!)</f>
        <v>#REF!</v>
      </c>
      <c r="K1563" s="1323" t="e">
        <f>T(#REF!)</f>
        <v>#REF!</v>
      </c>
      <c r="L1563" s="1323" t="e">
        <f>T(#REF!)</f>
        <v>#REF!</v>
      </c>
      <c r="M1563" s="1323" t="e">
        <f>T(#REF!)</f>
        <v>#REF!</v>
      </c>
      <c r="N1563" s="1324">
        <f>ESTIMATE!R1652</f>
        <v>0</v>
      </c>
      <c r="O1563" s="1324"/>
      <c r="P1563" s="1324" t="str">
        <f>T(ESTIMATE!U1652)</f>
        <v/>
      </c>
      <c r="Q1563" s="1324"/>
      <c r="R1563" s="1322"/>
      <c r="S1563" s="1322"/>
      <c r="T1563" s="1322"/>
      <c r="U1563" s="1322"/>
      <c r="V1563" s="1322"/>
      <c r="W1563" s="1322"/>
      <c r="X1563" s="1322"/>
      <c r="Y1563" s="1322"/>
      <c r="Z1563" s="1322"/>
      <c r="AA1563" s="1322"/>
      <c r="AB1563" s="1322"/>
      <c r="AC1563" s="1322"/>
      <c r="AD1563" s="1322"/>
      <c r="AE1563" s="405">
        <f t="shared" si="23"/>
        <v>0</v>
      </c>
    </row>
    <row r="1564" spans="3:31" ht="18" hidden="1" customHeight="1">
      <c r="C1564" s="1323" t="str">
        <f>T(ESTIMATE!B1653)</f>
        <v/>
      </c>
      <c r="D1564" s="1323" t="e">
        <f>T(#REF!)</f>
        <v>#REF!</v>
      </c>
      <c r="E1564" s="1323" t="e">
        <f>T(#REF!)</f>
        <v>#REF!</v>
      </c>
      <c r="F1564" s="1323" t="e">
        <f>T(#REF!)</f>
        <v>#REF!</v>
      </c>
      <c r="G1564" s="1323" t="e">
        <f>T(#REF!)</f>
        <v>#REF!</v>
      </c>
      <c r="H1564" s="1323"/>
      <c r="I1564" s="1323"/>
      <c r="J1564" s="1323" t="e">
        <f>T(#REF!)</f>
        <v>#REF!</v>
      </c>
      <c r="K1564" s="1323" t="e">
        <f>T(#REF!)</f>
        <v>#REF!</v>
      </c>
      <c r="L1564" s="1323" t="e">
        <f>T(#REF!)</f>
        <v>#REF!</v>
      </c>
      <c r="M1564" s="1323" t="e">
        <f>T(#REF!)</f>
        <v>#REF!</v>
      </c>
      <c r="N1564" s="1324">
        <f>ESTIMATE!R1653</f>
        <v>0</v>
      </c>
      <c r="O1564" s="1324"/>
      <c r="P1564" s="1324" t="str">
        <f>T(ESTIMATE!U1653)</f>
        <v/>
      </c>
      <c r="Q1564" s="1324"/>
      <c r="R1564" s="1322"/>
      <c r="S1564" s="1322"/>
      <c r="T1564" s="1322"/>
      <c r="U1564" s="1322"/>
      <c r="V1564" s="1322"/>
      <c r="W1564" s="1322"/>
      <c r="X1564" s="1322"/>
      <c r="Y1564" s="1322"/>
      <c r="Z1564" s="1322"/>
      <c r="AA1564" s="1322"/>
      <c r="AB1564" s="1322"/>
      <c r="AC1564" s="1322"/>
      <c r="AD1564" s="1322"/>
      <c r="AE1564" s="405">
        <f t="shared" si="23"/>
        <v>0</v>
      </c>
    </row>
    <row r="1565" spans="3:31" ht="18" hidden="1" customHeight="1">
      <c r="C1565" s="1323" t="str">
        <f>T(ESTIMATE!B1654)</f>
        <v/>
      </c>
      <c r="D1565" s="1323" t="e">
        <f>T(#REF!)</f>
        <v>#REF!</v>
      </c>
      <c r="E1565" s="1323" t="e">
        <f>T(#REF!)</f>
        <v>#REF!</v>
      </c>
      <c r="F1565" s="1323" t="e">
        <f>T(#REF!)</f>
        <v>#REF!</v>
      </c>
      <c r="G1565" s="1323" t="e">
        <f>T(#REF!)</f>
        <v>#REF!</v>
      </c>
      <c r="H1565" s="1323"/>
      <c r="I1565" s="1323"/>
      <c r="J1565" s="1323" t="e">
        <f>T(#REF!)</f>
        <v>#REF!</v>
      </c>
      <c r="K1565" s="1323" t="e">
        <f>T(#REF!)</f>
        <v>#REF!</v>
      </c>
      <c r="L1565" s="1323" t="e">
        <f>T(#REF!)</f>
        <v>#REF!</v>
      </c>
      <c r="M1565" s="1323" t="e">
        <f>T(#REF!)</f>
        <v>#REF!</v>
      </c>
      <c r="N1565" s="1324">
        <f>ESTIMATE!R1654</f>
        <v>0</v>
      </c>
      <c r="O1565" s="1324"/>
      <c r="P1565" s="1324" t="str">
        <f>T(ESTIMATE!U1654)</f>
        <v/>
      </c>
      <c r="Q1565" s="1324"/>
      <c r="R1565" s="1322"/>
      <c r="S1565" s="1322"/>
      <c r="T1565" s="1322"/>
      <c r="U1565" s="1322"/>
      <c r="V1565" s="1322"/>
      <c r="W1565" s="1322"/>
      <c r="X1565" s="1322"/>
      <c r="Y1565" s="1322"/>
      <c r="Z1565" s="1322"/>
      <c r="AA1565" s="1322"/>
      <c r="AB1565" s="1322"/>
      <c r="AC1565" s="1322"/>
      <c r="AD1565" s="1322"/>
      <c r="AE1565" s="405">
        <f t="shared" si="23"/>
        <v>0</v>
      </c>
    </row>
    <row r="1566" spans="3:31" ht="18" hidden="1" customHeight="1">
      <c r="C1566" s="1323" t="str">
        <f>T(ESTIMATE!B1655)</f>
        <v/>
      </c>
      <c r="D1566" s="1323" t="e">
        <f>T(#REF!)</f>
        <v>#REF!</v>
      </c>
      <c r="E1566" s="1323" t="e">
        <f>T(#REF!)</f>
        <v>#REF!</v>
      </c>
      <c r="F1566" s="1323" t="e">
        <f>T(#REF!)</f>
        <v>#REF!</v>
      </c>
      <c r="G1566" s="1323" t="e">
        <f>T(#REF!)</f>
        <v>#REF!</v>
      </c>
      <c r="H1566" s="1323"/>
      <c r="I1566" s="1323"/>
      <c r="J1566" s="1323" t="e">
        <f>T(#REF!)</f>
        <v>#REF!</v>
      </c>
      <c r="K1566" s="1323" t="e">
        <f>T(#REF!)</f>
        <v>#REF!</v>
      </c>
      <c r="L1566" s="1323" t="e">
        <f>T(#REF!)</f>
        <v>#REF!</v>
      </c>
      <c r="M1566" s="1323" t="e">
        <f>T(#REF!)</f>
        <v>#REF!</v>
      </c>
      <c r="N1566" s="1324">
        <f>ESTIMATE!R1655</f>
        <v>0</v>
      </c>
      <c r="O1566" s="1324"/>
      <c r="P1566" s="1324" t="str">
        <f>T(ESTIMATE!U1655)</f>
        <v/>
      </c>
      <c r="Q1566" s="1324"/>
      <c r="R1566" s="1322"/>
      <c r="S1566" s="1322"/>
      <c r="T1566" s="1322"/>
      <c r="U1566" s="1322"/>
      <c r="V1566" s="1322"/>
      <c r="W1566" s="1322"/>
      <c r="X1566" s="1322"/>
      <c r="Y1566" s="1322"/>
      <c r="Z1566" s="1322"/>
      <c r="AA1566" s="1322"/>
      <c r="AB1566" s="1322"/>
      <c r="AC1566" s="1322"/>
      <c r="AD1566" s="1322"/>
      <c r="AE1566" s="405">
        <f t="shared" si="23"/>
        <v>0</v>
      </c>
    </row>
    <row r="1567" spans="3:31" ht="18" hidden="1" customHeight="1">
      <c r="C1567" s="1323" t="str">
        <f>T(ESTIMATE!B1656)</f>
        <v/>
      </c>
      <c r="D1567" s="1323" t="e">
        <f>T(#REF!)</f>
        <v>#REF!</v>
      </c>
      <c r="E1567" s="1323" t="e">
        <f>T(#REF!)</f>
        <v>#REF!</v>
      </c>
      <c r="F1567" s="1323" t="e">
        <f>T(#REF!)</f>
        <v>#REF!</v>
      </c>
      <c r="G1567" s="1323" t="e">
        <f>T(#REF!)</f>
        <v>#REF!</v>
      </c>
      <c r="H1567" s="1323"/>
      <c r="I1567" s="1323"/>
      <c r="J1567" s="1323" t="e">
        <f>T(#REF!)</f>
        <v>#REF!</v>
      </c>
      <c r="K1567" s="1323" t="e">
        <f>T(#REF!)</f>
        <v>#REF!</v>
      </c>
      <c r="L1567" s="1323" t="e">
        <f>T(#REF!)</f>
        <v>#REF!</v>
      </c>
      <c r="M1567" s="1323" t="e">
        <f>T(#REF!)</f>
        <v>#REF!</v>
      </c>
      <c r="N1567" s="1324">
        <f>ESTIMATE!R1656</f>
        <v>0</v>
      </c>
      <c r="O1567" s="1324"/>
      <c r="P1567" s="1324" t="str">
        <f>T(ESTIMATE!U1656)</f>
        <v/>
      </c>
      <c r="Q1567" s="1324"/>
      <c r="R1567" s="1322"/>
      <c r="S1567" s="1322"/>
      <c r="T1567" s="1322"/>
      <c r="U1567" s="1322"/>
      <c r="V1567" s="1322"/>
      <c r="W1567" s="1322"/>
      <c r="X1567" s="1322"/>
      <c r="Y1567" s="1322"/>
      <c r="Z1567" s="1322"/>
      <c r="AA1567" s="1322"/>
      <c r="AB1567" s="1322"/>
      <c r="AC1567" s="1322"/>
      <c r="AD1567" s="1322"/>
      <c r="AE1567" s="405">
        <f t="shared" ref="AE1567:AE1630" si="24">N1567</f>
        <v>0</v>
      </c>
    </row>
    <row r="1568" spans="3:31" ht="18" hidden="1" customHeight="1">
      <c r="C1568" s="1323" t="str">
        <f>T(ESTIMATE!B1657)</f>
        <v/>
      </c>
      <c r="D1568" s="1323" t="e">
        <f>T(#REF!)</f>
        <v>#REF!</v>
      </c>
      <c r="E1568" s="1323" t="e">
        <f>T(#REF!)</f>
        <v>#REF!</v>
      </c>
      <c r="F1568" s="1323" t="e">
        <f>T(#REF!)</f>
        <v>#REF!</v>
      </c>
      <c r="G1568" s="1323" t="e">
        <f>T(#REF!)</f>
        <v>#REF!</v>
      </c>
      <c r="H1568" s="1323"/>
      <c r="I1568" s="1323"/>
      <c r="J1568" s="1323" t="e">
        <f>T(#REF!)</f>
        <v>#REF!</v>
      </c>
      <c r="K1568" s="1323" t="e">
        <f>T(#REF!)</f>
        <v>#REF!</v>
      </c>
      <c r="L1568" s="1323" t="e">
        <f>T(#REF!)</f>
        <v>#REF!</v>
      </c>
      <c r="M1568" s="1323" t="e">
        <f>T(#REF!)</f>
        <v>#REF!</v>
      </c>
      <c r="N1568" s="1324">
        <f>ESTIMATE!R1657</f>
        <v>0</v>
      </c>
      <c r="O1568" s="1324"/>
      <c r="P1568" s="1324" t="str">
        <f>T(ESTIMATE!U1657)</f>
        <v/>
      </c>
      <c r="Q1568" s="1324"/>
      <c r="R1568" s="1322"/>
      <c r="S1568" s="1322"/>
      <c r="T1568" s="1322"/>
      <c r="U1568" s="1322"/>
      <c r="V1568" s="1322"/>
      <c r="W1568" s="1322"/>
      <c r="X1568" s="1322"/>
      <c r="Y1568" s="1322"/>
      <c r="Z1568" s="1322"/>
      <c r="AA1568" s="1322"/>
      <c r="AB1568" s="1322"/>
      <c r="AC1568" s="1322"/>
      <c r="AD1568" s="1322"/>
      <c r="AE1568" s="405">
        <f t="shared" si="24"/>
        <v>0</v>
      </c>
    </row>
    <row r="1569" spans="3:31" ht="18" hidden="1" customHeight="1">
      <c r="C1569" s="1323" t="str">
        <f>T(ESTIMATE!B1658)</f>
        <v/>
      </c>
      <c r="D1569" s="1323" t="e">
        <f>T(#REF!)</f>
        <v>#REF!</v>
      </c>
      <c r="E1569" s="1323" t="e">
        <f>T(#REF!)</f>
        <v>#REF!</v>
      </c>
      <c r="F1569" s="1323" t="e">
        <f>T(#REF!)</f>
        <v>#REF!</v>
      </c>
      <c r="G1569" s="1323" t="e">
        <f>T(#REF!)</f>
        <v>#REF!</v>
      </c>
      <c r="H1569" s="1323"/>
      <c r="I1569" s="1323"/>
      <c r="J1569" s="1323" t="e">
        <f>T(#REF!)</f>
        <v>#REF!</v>
      </c>
      <c r="K1569" s="1323" t="e">
        <f>T(#REF!)</f>
        <v>#REF!</v>
      </c>
      <c r="L1569" s="1323" t="e">
        <f>T(#REF!)</f>
        <v>#REF!</v>
      </c>
      <c r="M1569" s="1323" t="e">
        <f>T(#REF!)</f>
        <v>#REF!</v>
      </c>
      <c r="N1569" s="1324">
        <f>ESTIMATE!R1658</f>
        <v>0</v>
      </c>
      <c r="O1569" s="1324"/>
      <c r="P1569" s="1324" t="str">
        <f>T(ESTIMATE!U1658)</f>
        <v/>
      </c>
      <c r="Q1569" s="1324"/>
      <c r="R1569" s="1322"/>
      <c r="S1569" s="1322"/>
      <c r="T1569" s="1322"/>
      <c r="U1569" s="1322"/>
      <c r="V1569" s="1322"/>
      <c r="W1569" s="1322"/>
      <c r="X1569" s="1322"/>
      <c r="Y1569" s="1322"/>
      <c r="Z1569" s="1322"/>
      <c r="AA1569" s="1322"/>
      <c r="AB1569" s="1322"/>
      <c r="AC1569" s="1322"/>
      <c r="AD1569" s="1322"/>
      <c r="AE1569" s="405">
        <f t="shared" si="24"/>
        <v>0</v>
      </c>
    </row>
    <row r="1570" spans="3:31" ht="18" hidden="1" customHeight="1">
      <c r="C1570" s="1323" t="str">
        <f>T(ESTIMATE!B1659)</f>
        <v/>
      </c>
      <c r="D1570" s="1323" t="e">
        <f>T(#REF!)</f>
        <v>#REF!</v>
      </c>
      <c r="E1570" s="1323" t="e">
        <f>T(#REF!)</f>
        <v>#REF!</v>
      </c>
      <c r="F1570" s="1323" t="e">
        <f>T(#REF!)</f>
        <v>#REF!</v>
      </c>
      <c r="G1570" s="1323" t="e">
        <f>T(#REF!)</f>
        <v>#REF!</v>
      </c>
      <c r="H1570" s="1323"/>
      <c r="I1570" s="1323"/>
      <c r="J1570" s="1323" t="e">
        <f>T(#REF!)</f>
        <v>#REF!</v>
      </c>
      <c r="K1570" s="1323" t="e">
        <f>T(#REF!)</f>
        <v>#REF!</v>
      </c>
      <c r="L1570" s="1323" t="e">
        <f>T(#REF!)</f>
        <v>#REF!</v>
      </c>
      <c r="M1570" s="1323" t="e">
        <f>T(#REF!)</f>
        <v>#REF!</v>
      </c>
      <c r="N1570" s="1324">
        <f>ESTIMATE!R1659</f>
        <v>0</v>
      </c>
      <c r="O1570" s="1324"/>
      <c r="P1570" s="1324" t="str">
        <f>T(ESTIMATE!U1659)</f>
        <v/>
      </c>
      <c r="Q1570" s="1324"/>
      <c r="R1570" s="1322"/>
      <c r="S1570" s="1322"/>
      <c r="T1570" s="1322"/>
      <c r="U1570" s="1322"/>
      <c r="V1570" s="1322"/>
      <c r="W1570" s="1322"/>
      <c r="X1570" s="1322"/>
      <c r="Y1570" s="1322"/>
      <c r="Z1570" s="1322"/>
      <c r="AA1570" s="1322"/>
      <c r="AB1570" s="1322"/>
      <c r="AC1570" s="1322"/>
      <c r="AD1570" s="1322"/>
      <c r="AE1570" s="405">
        <f t="shared" si="24"/>
        <v>0</v>
      </c>
    </row>
    <row r="1571" spans="3:31" ht="18" hidden="1" customHeight="1">
      <c r="C1571" s="1323" t="str">
        <f>T(ESTIMATE!B1660)</f>
        <v/>
      </c>
      <c r="D1571" s="1323" t="e">
        <f>T(#REF!)</f>
        <v>#REF!</v>
      </c>
      <c r="E1571" s="1323" t="e">
        <f>T(#REF!)</f>
        <v>#REF!</v>
      </c>
      <c r="F1571" s="1323" t="e">
        <f>T(#REF!)</f>
        <v>#REF!</v>
      </c>
      <c r="G1571" s="1323" t="e">
        <f>T(#REF!)</f>
        <v>#REF!</v>
      </c>
      <c r="H1571" s="1323"/>
      <c r="I1571" s="1323"/>
      <c r="J1571" s="1323" t="e">
        <f>T(#REF!)</f>
        <v>#REF!</v>
      </c>
      <c r="K1571" s="1323" t="e">
        <f>T(#REF!)</f>
        <v>#REF!</v>
      </c>
      <c r="L1571" s="1323" t="e">
        <f>T(#REF!)</f>
        <v>#REF!</v>
      </c>
      <c r="M1571" s="1323" t="e">
        <f>T(#REF!)</f>
        <v>#REF!</v>
      </c>
      <c r="N1571" s="1324">
        <f>ESTIMATE!R1660</f>
        <v>0</v>
      </c>
      <c r="O1571" s="1324"/>
      <c r="P1571" s="1324" t="str">
        <f>T(ESTIMATE!U1660)</f>
        <v/>
      </c>
      <c r="Q1571" s="1324"/>
      <c r="R1571" s="1322"/>
      <c r="S1571" s="1322"/>
      <c r="T1571" s="1322"/>
      <c r="U1571" s="1322"/>
      <c r="V1571" s="1322"/>
      <c r="W1571" s="1322"/>
      <c r="X1571" s="1322"/>
      <c r="Y1571" s="1322"/>
      <c r="Z1571" s="1322"/>
      <c r="AA1571" s="1322"/>
      <c r="AB1571" s="1322"/>
      <c r="AC1571" s="1322"/>
      <c r="AD1571" s="1322"/>
      <c r="AE1571" s="405">
        <f t="shared" si="24"/>
        <v>0</v>
      </c>
    </row>
    <row r="1572" spans="3:31" ht="18" hidden="1" customHeight="1">
      <c r="C1572" s="1323" t="str">
        <f>T(ESTIMATE!B1661)</f>
        <v/>
      </c>
      <c r="D1572" s="1323" t="e">
        <f>T(#REF!)</f>
        <v>#REF!</v>
      </c>
      <c r="E1572" s="1323" t="e">
        <f>T(#REF!)</f>
        <v>#REF!</v>
      </c>
      <c r="F1572" s="1323" t="e">
        <f>T(#REF!)</f>
        <v>#REF!</v>
      </c>
      <c r="G1572" s="1323" t="e">
        <f>T(#REF!)</f>
        <v>#REF!</v>
      </c>
      <c r="H1572" s="1323"/>
      <c r="I1572" s="1323"/>
      <c r="J1572" s="1323" t="e">
        <f>T(#REF!)</f>
        <v>#REF!</v>
      </c>
      <c r="K1572" s="1323" t="e">
        <f>T(#REF!)</f>
        <v>#REF!</v>
      </c>
      <c r="L1572" s="1323" t="e">
        <f>T(#REF!)</f>
        <v>#REF!</v>
      </c>
      <c r="M1572" s="1323" t="e">
        <f>T(#REF!)</f>
        <v>#REF!</v>
      </c>
      <c r="N1572" s="1324">
        <f>ESTIMATE!R1661</f>
        <v>0</v>
      </c>
      <c r="O1572" s="1324"/>
      <c r="P1572" s="1324" t="str">
        <f>T(ESTIMATE!U1661)</f>
        <v/>
      </c>
      <c r="Q1572" s="1324"/>
      <c r="R1572" s="1322"/>
      <c r="S1572" s="1322"/>
      <c r="T1572" s="1322"/>
      <c r="U1572" s="1322"/>
      <c r="V1572" s="1322"/>
      <c r="W1572" s="1322"/>
      <c r="X1572" s="1322"/>
      <c r="Y1572" s="1322"/>
      <c r="Z1572" s="1322"/>
      <c r="AA1572" s="1322"/>
      <c r="AB1572" s="1322"/>
      <c r="AC1572" s="1322"/>
      <c r="AD1572" s="1322"/>
      <c r="AE1572" s="405">
        <f t="shared" si="24"/>
        <v>0</v>
      </c>
    </row>
    <row r="1573" spans="3:31" ht="18" hidden="1" customHeight="1">
      <c r="C1573" s="1323" t="str">
        <f>T(ESTIMATE!B1662)</f>
        <v/>
      </c>
      <c r="D1573" s="1323" t="e">
        <f>T(#REF!)</f>
        <v>#REF!</v>
      </c>
      <c r="E1573" s="1323" t="e">
        <f>T(#REF!)</f>
        <v>#REF!</v>
      </c>
      <c r="F1573" s="1323" t="e">
        <f>T(#REF!)</f>
        <v>#REF!</v>
      </c>
      <c r="G1573" s="1323" t="e">
        <f>T(#REF!)</f>
        <v>#REF!</v>
      </c>
      <c r="H1573" s="1323"/>
      <c r="I1573" s="1323"/>
      <c r="J1573" s="1323" t="e">
        <f>T(#REF!)</f>
        <v>#REF!</v>
      </c>
      <c r="K1573" s="1323" t="e">
        <f>T(#REF!)</f>
        <v>#REF!</v>
      </c>
      <c r="L1573" s="1323" t="e">
        <f>T(#REF!)</f>
        <v>#REF!</v>
      </c>
      <c r="M1573" s="1323" t="e">
        <f>T(#REF!)</f>
        <v>#REF!</v>
      </c>
      <c r="N1573" s="1324">
        <f>ESTIMATE!R1662</f>
        <v>0</v>
      </c>
      <c r="O1573" s="1324"/>
      <c r="P1573" s="1324" t="str">
        <f>T(ESTIMATE!U1662)</f>
        <v/>
      </c>
      <c r="Q1573" s="1324"/>
      <c r="R1573" s="1322"/>
      <c r="S1573" s="1322"/>
      <c r="T1573" s="1322"/>
      <c r="U1573" s="1322"/>
      <c r="V1573" s="1322"/>
      <c r="W1573" s="1322"/>
      <c r="X1573" s="1322"/>
      <c r="Y1573" s="1322"/>
      <c r="Z1573" s="1322"/>
      <c r="AA1573" s="1322"/>
      <c r="AB1573" s="1322"/>
      <c r="AC1573" s="1322"/>
      <c r="AD1573" s="1322"/>
      <c r="AE1573" s="405">
        <f t="shared" si="24"/>
        <v>0</v>
      </c>
    </row>
    <row r="1574" spans="3:31" ht="18" hidden="1" customHeight="1">
      <c r="C1574" s="1323" t="str">
        <f>T(ESTIMATE!B1663)</f>
        <v/>
      </c>
      <c r="D1574" s="1323" t="e">
        <f>T(#REF!)</f>
        <v>#REF!</v>
      </c>
      <c r="E1574" s="1323" t="e">
        <f>T(#REF!)</f>
        <v>#REF!</v>
      </c>
      <c r="F1574" s="1323" t="e">
        <f>T(#REF!)</f>
        <v>#REF!</v>
      </c>
      <c r="G1574" s="1323" t="e">
        <f>T(#REF!)</f>
        <v>#REF!</v>
      </c>
      <c r="H1574" s="1323"/>
      <c r="I1574" s="1323"/>
      <c r="J1574" s="1323" t="e">
        <f>T(#REF!)</f>
        <v>#REF!</v>
      </c>
      <c r="K1574" s="1323" t="e">
        <f>T(#REF!)</f>
        <v>#REF!</v>
      </c>
      <c r="L1574" s="1323" t="e">
        <f>T(#REF!)</f>
        <v>#REF!</v>
      </c>
      <c r="M1574" s="1323" t="e">
        <f>T(#REF!)</f>
        <v>#REF!</v>
      </c>
      <c r="N1574" s="1324">
        <f>ESTIMATE!R1663</f>
        <v>0</v>
      </c>
      <c r="O1574" s="1324"/>
      <c r="P1574" s="1324" t="str">
        <f>T(ESTIMATE!U1663)</f>
        <v/>
      </c>
      <c r="Q1574" s="1324"/>
      <c r="R1574" s="1322"/>
      <c r="S1574" s="1322"/>
      <c r="T1574" s="1322"/>
      <c r="U1574" s="1322"/>
      <c r="V1574" s="1322"/>
      <c r="W1574" s="1322"/>
      <c r="X1574" s="1322"/>
      <c r="Y1574" s="1322"/>
      <c r="Z1574" s="1322"/>
      <c r="AA1574" s="1322"/>
      <c r="AB1574" s="1322"/>
      <c r="AC1574" s="1322"/>
      <c r="AD1574" s="1322"/>
      <c r="AE1574" s="405">
        <f t="shared" si="24"/>
        <v>0</v>
      </c>
    </row>
    <row r="1575" spans="3:31" ht="18" hidden="1" customHeight="1">
      <c r="C1575" s="1323" t="str">
        <f>T(ESTIMATE!B1664)</f>
        <v/>
      </c>
      <c r="D1575" s="1323" t="e">
        <f>T(#REF!)</f>
        <v>#REF!</v>
      </c>
      <c r="E1575" s="1323" t="e">
        <f>T(#REF!)</f>
        <v>#REF!</v>
      </c>
      <c r="F1575" s="1323" t="e">
        <f>T(#REF!)</f>
        <v>#REF!</v>
      </c>
      <c r="G1575" s="1323" t="e">
        <f>T(#REF!)</f>
        <v>#REF!</v>
      </c>
      <c r="H1575" s="1323"/>
      <c r="I1575" s="1323"/>
      <c r="J1575" s="1323" t="e">
        <f>T(#REF!)</f>
        <v>#REF!</v>
      </c>
      <c r="K1575" s="1323" t="e">
        <f>T(#REF!)</f>
        <v>#REF!</v>
      </c>
      <c r="L1575" s="1323" t="e">
        <f>T(#REF!)</f>
        <v>#REF!</v>
      </c>
      <c r="M1575" s="1323" t="e">
        <f>T(#REF!)</f>
        <v>#REF!</v>
      </c>
      <c r="N1575" s="1324">
        <f>ESTIMATE!R1664</f>
        <v>0</v>
      </c>
      <c r="O1575" s="1324"/>
      <c r="P1575" s="1324" t="str">
        <f>T(ESTIMATE!U1664)</f>
        <v/>
      </c>
      <c r="Q1575" s="1324"/>
      <c r="R1575" s="1322"/>
      <c r="S1575" s="1322"/>
      <c r="T1575" s="1322"/>
      <c r="U1575" s="1322"/>
      <c r="V1575" s="1322"/>
      <c r="W1575" s="1322"/>
      <c r="X1575" s="1322"/>
      <c r="Y1575" s="1322"/>
      <c r="Z1575" s="1322"/>
      <c r="AA1575" s="1322"/>
      <c r="AB1575" s="1322"/>
      <c r="AC1575" s="1322"/>
      <c r="AD1575" s="1322"/>
      <c r="AE1575" s="405">
        <f t="shared" si="24"/>
        <v>0</v>
      </c>
    </row>
    <row r="1576" spans="3:31" ht="18" hidden="1" customHeight="1">
      <c r="C1576" s="1323" t="str">
        <f>T(ESTIMATE!B1665)</f>
        <v/>
      </c>
      <c r="D1576" s="1323" t="e">
        <f>T(#REF!)</f>
        <v>#REF!</v>
      </c>
      <c r="E1576" s="1323" t="e">
        <f>T(#REF!)</f>
        <v>#REF!</v>
      </c>
      <c r="F1576" s="1323" t="e">
        <f>T(#REF!)</f>
        <v>#REF!</v>
      </c>
      <c r="G1576" s="1323" t="e">
        <f>T(#REF!)</f>
        <v>#REF!</v>
      </c>
      <c r="H1576" s="1323"/>
      <c r="I1576" s="1323"/>
      <c r="J1576" s="1323" t="e">
        <f>T(#REF!)</f>
        <v>#REF!</v>
      </c>
      <c r="K1576" s="1323" t="e">
        <f>T(#REF!)</f>
        <v>#REF!</v>
      </c>
      <c r="L1576" s="1323" t="e">
        <f>T(#REF!)</f>
        <v>#REF!</v>
      </c>
      <c r="M1576" s="1323" t="e">
        <f>T(#REF!)</f>
        <v>#REF!</v>
      </c>
      <c r="N1576" s="1324">
        <f>ESTIMATE!R1665</f>
        <v>0</v>
      </c>
      <c r="O1576" s="1324"/>
      <c r="P1576" s="1324" t="str">
        <f>T(ESTIMATE!U1665)</f>
        <v/>
      </c>
      <c r="Q1576" s="1324"/>
      <c r="R1576" s="1322"/>
      <c r="S1576" s="1322"/>
      <c r="T1576" s="1322"/>
      <c r="U1576" s="1322"/>
      <c r="V1576" s="1322"/>
      <c r="W1576" s="1322"/>
      <c r="X1576" s="1322"/>
      <c r="Y1576" s="1322"/>
      <c r="Z1576" s="1322"/>
      <c r="AA1576" s="1322"/>
      <c r="AB1576" s="1322"/>
      <c r="AC1576" s="1322"/>
      <c r="AD1576" s="1322"/>
      <c r="AE1576" s="405">
        <f t="shared" si="24"/>
        <v>0</v>
      </c>
    </row>
    <row r="1577" spans="3:31" ht="18" hidden="1" customHeight="1">
      <c r="C1577" s="1323" t="str">
        <f>T(ESTIMATE!B1666)</f>
        <v/>
      </c>
      <c r="D1577" s="1323" t="e">
        <f>T(#REF!)</f>
        <v>#REF!</v>
      </c>
      <c r="E1577" s="1323" t="e">
        <f>T(#REF!)</f>
        <v>#REF!</v>
      </c>
      <c r="F1577" s="1323" t="e">
        <f>T(#REF!)</f>
        <v>#REF!</v>
      </c>
      <c r="G1577" s="1323" t="e">
        <f>T(#REF!)</f>
        <v>#REF!</v>
      </c>
      <c r="H1577" s="1323"/>
      <c r="I1577" s="1323"/>
      <c r="J1577" s="1323" t="e">
        <f>T(#REF!)</f>
        <v>#REF!</v>
      </c>
      <c r="K1577" s="1323" t="e">
        <f>T(#REF!)</f>
        <v>#REF!</v>
      </c>
      <c r="L1577" s="1323" t="e">
        <f>T(#REF!)</f>
        <v>#REF!</v>
      </c>
      <c r="M1577" s="1323" t="e">
        <f>T(#REF!)</f>
        <v>#REF!</v>
      </c>
      <c r="N1577" s="1324">
        <f>ESTIMATE!R1666</f>
        <v>0</v>
      </c>
      <c r="O1577" s="1324"/>
      <c r="P1577" s="1324" t="str">
        <f>T(ESTIMATE!U1666)</f>
        <v/>
      </c>
      <c r="Q1577" s="1324"/>
      <c r="R1577" s="1322"/>
      <c r="S1577" s="1322"/>
      <c r="T1577" s="1322"/>
      <c r="U1577" s="1322"/>
      <c r="V1577" s="1322"/>
      <c r="W1577" s="1322"/>
      <c r="X1577" s="1322"/>
      <c r="Y1577" s="1322"/>
      <c r="Z1577" s="1322"/>
      <c r="AA1577" s="1322"/>
      <c r="AB1577" s="1322"/>
      <c r="AC1577" s="1322"/>
      <c r="AD1577" s="1322"/>
      <c r="AE1577" s="405">
        <f t="shared" si="24"/>
        <v>0</v>
      </c>
    </row>
    <row r="1578" spans="3:31" ht="18" hidden="1" customHeight="1">
      <c r="C1578" s="1323" t="str">
        <f>T(ESTIMATE!B1667)</f>
        <v/>
      </c>
      <c r="D1578" s="1323" t="e">
        <f>T(#REF!)</f>
        <v>#REF!</v>
      </c>
      <c r="E1578" s="1323" t="e">
        <f>T(#REF!)</f>
        <v>#REF!</v>
      </c>
      <c r="F1578" s="1323" t="e">
        <f>T(#REF!)</f>
        <v>#REF!</v>
      </c>
      <c r="G1578" s="1323" t="e">
        <f>T(#REF!)</f>
        <v>#REF!</v>
      </c>
      <c r="H1578" s="1323"/>
      <c r="I1578" s="1323"/>
      <c r="J1578" s="1323" t="e">
        <f>T(#REF!)</f>
        <v>#REF!</v>
      </c>
      <c r="K1578" s="1323" t="e">
        <f>T(#REF!)</f>
        <v>#REF!</v>
      </c>
      <c r="L1578" s="1323" t="e">
        <f>T(#REF!)</f>
        <v>#REF!</v>
      </c>
      <c r="M1578" s="1323" t="e">
        <f>T(#REF!)</f>
        <v>#REF!</v>
      </c>
      <c r="N1578" s="1324">
        <f>ESTIMATE!R1667</f>
        <v>0</v>
      </c>
      <c r="O1578" s="1324"/>
      <c r="P1578" s="1324" t="str">
        <f>T(ESTIMATE!U1667)</f>
        <v/>
      </c>
      <c r="Q1578" s="1324"/>
      <c r="R1578" s="1322"/>
      <c r="S1578" s="1322"/>
      <c r="T1578" s="1322"/>
      <c r="U1578" s="1322"/>
      <c r="V1578" s="1322"/>
      <c r="W1578" s="1322"/>
      <c r="X1578" s="1322"/>
      <c r="Y1578" s="1322"/>
      <c r="Z1578" s="1322"/>
      <c r="AA1578" s="1322"/>
      <c r="AB1578" s="1322"/>
      <c r="AC1578" s="1322"/>
      <c r="AD1578" s="1322"/>
      <c r="AE1578" s="405">
        <f t="shared" si="24"/>
        <v>0</v>
      </c>
    </row>
    <row r="1579" spans="3:31" ht="18" hidden="1" customHeight="1">
      <c r="C1579" s="1323" t="str">
        <f>T(ESTIMATE!B1668)</f>
        <v/>
      </c>
      <c r="D1579" s="1323" t="e">
        <f>T(#REF!)</f>
        <v>#REF!</v>
      </c>
      <c r="E1579" s="1323" t="e">
        <f>T(#REF!)</f>
        <v>#REF!</v>
      </c>
      <c r="F1579" s="1323" t="e">
        <f>T(#REF!)</f>
        <v>#REF!</v>
      </c>
      <c r="G1579" s="1323" t="e">
        <f>T(#REF!)</f>
        <v>#REF!</v>
      </c>
      <c r="H1579" s="1323"/>
      <c r="I1579" s="1323"/>
      <c r="J1579" s="1323" t="e">
        <f>T(#REF!)</f>
        <v>#REF!</v>
      </c>
      <c r="K1579" s="1323" t="e">
        <f>T(#REF!)</f>
        <v>#REF!</v>
      </c>
      <c r="L1579" s="1323" t="e">
        <f>T(#REF!)</f>
        <v>#REF!</v>
      </c>
      <c r="M1579" s="1323" t="e">
        <f>T(#REF!)</f>
        <v>#REF!</v>
      </c>
      <c r="N1579" s="1324">
        <f>ESTIMATE!R1668</f>
        <v>0</v>
      </c>
      <c r="O1579" s="1324"/>
      <c r="P1579" s="1324" t="str">
        <f>T(ESTIMATE!U1668)</f>
        <v/>
      </c>
      <c r="Q1579" s="1324"/>
      <c r="R1579" s="1322"/>
      <c r="S1579" s="1322"/>
      <c r="T1579" s="1322"/>
      <c r="U1579" s="1322"/>
      <c r="V1579" s="1322"/>
      <c r="W1579" s="1322"/>
      <c r="X1579" s="1322"/>
      <c r="Y1579" s="1322"/>
      <c r="Z1579" s="1322"/>
      <c r="AA1579" s="1322"/>
      <c r="AB1579" s="1322"/>
      <c r="AC1579" s="1322"/>
      <c r="AD1579" s="1322"/>
      <c r="AE1579" s="405">
        <f t="shared" si="24"/>
        <v>0</v>
      </c>
    </row>
    <row r="1580" spans="3:31" ht="18" hidden="1" customHeight="1">
      <c r="C1580" s="1323" t="str">
        <f>T(ESTIMATE!B1669)</f>
        <v/>
      </c>
      <c r="D1580" s="1323" t="e">
        <f>T(#REF!)</f>
        <v>#REF!</v>
      </c>
      <c r="E1580" s="1323" t="e">
        <f>T(#REF!)</f>
        <v>#REF!</v>
      </c>
      <c r="F1580" s="1323" t="e">
        <f>T(#REF!)</f>
        <v>#REF!</v>
      </c>
      <c r="G1580" s="1323" t="e">
        <f>T(#REF!)</f>
        <v>#REF!</v>
      </c>
      <c r="H1580" s="1323"/>
      <c r="I1580" s="1323"/>
      <c r="J1580" s="1323" t="e">
        <f>T(#REF!)</f>
        <v>#REF!</v>
      </c>
      <c r="K1580" s="1323" t="e">
        <f>T(#REF!)</f>
        <v>#REF!</v>
      </c>
      <c r="L1580" s="1323" t="e">
        <f>T(#REF!)</f>
        <v>#REF!</v>
      </c>
      <c r="M1580" s="1323" t="e">
        <f>T(#REF!)</f>
        <v>#REF!</v>
      </c>
      <c r="N1580" s="1324">
        <f>ESTIMATE!R1669</f>
        <v>0</v>
      </c>
      <c r="O1580" s="1324"/>
      <c r="P1580" s="1324" t="str">
        <f>T(ESTIMATE!U1669)</f>
        <v/>
      </c>
      <c r="Q1580" s="1324"/>
      <c r="R1580" s="1322"/>
      <c r="S1580" s="1322"/>
      <c r="T1580" s="1322"/>
      <c r="U1580" s="1322"/>
      <c r="V1580" s="1322"/>
      <c r="W1580" s="1322"/>
      <c r="X1580" s="1322"/>
      <c r="Y1580" s="1322"/>
      <c r="Z1580" s="1322"/>
      <c r="AA1580" s="1322"/>
      <c r="AB1580" s="1322"/>
      <c r="AC1580" s="1322"/>
      <c r="AD1580" s="1322"/>
      <c r="AE1580" s="405">
        <f t="shared" si="24"/>
        <v>0</v>
      </c>
    </row>
    <row r="1581" spans="3:31" ht="18" hidden="1" customHeight="1">
      <c r="C1581" s="1323" t="str">
        <f>T(ESTIMATE!B1670)</f>
        <v/>
      </c>
      <c r="D1581" s="1323" t="e">
        <f>T(#REF!)</f>
        <v>#REF!</v>
      </c>
      <c r="E1581" s="1323" t="e">
        <f>T(#REF!)</f>
        <v>#REF!</v>
      </c>
      <c r="F1581" s="1323" t="e">
        <f>T(#REF!)</f>
        <v>#REF!</v>
      </c>
      <c r="G1581" s="1323" t="e">
        <f>T(#REF!)</f>
        <v>#REF!</v>
      </c>
      <c r="H1581" s="1323"/>
      <c r="I1581" s="1323"/>
      <c r="J1581" s="1323" t="e">
        <f>T(#REF!)</f>
        <v>#REF!</v>
      </c>
      <c r="K1581" s="1323" t="e">
        <f>T(#REF!)</f>
        <v>#REF!</v>
      </c>
      <c r="L1581" s="1323" t="e">
        <f>T(#REF!)</f>
        <v>#REF!</v>
      </c>
      <c r="M1581" s="1323" t="e">
        <f>T(#REF!)</f>
        <v>#REF!</v>
      </c>
      <c r="N1581" s="1324">
        <f>ESTIMATE!R1670</f>
        <v>0</v>
      </c>
      <c r="O1581" s="1324"/>
      <c r="P1581" s="1324" t="str">
        <f>T(ESTIMATE!U1670)</f>
        <v/>
      </c>
      <c r="Q1581" s="1324"/>
      <c r="R1581" s="1322"/>
      <c r="S1581" s="1322"/>
      <c r="T1581" s="1322"/>
      <c r="U1581" s="1322"/>
      <c r="V1581" s="1322"/>
      <c r="W1581" s="1322"/>
      <c r="X1581" s="1322"/>
      <c r="Y1581" s="1322"/>
      <c r="Z1581" s="1322"/>
      <c r="AA1581" s="1322"/>
      <c r="AB1581" s="1322"/>
      <c r="AC1581" s="1322"/>
      <c r="AD1581" s="1322"/>
      <c r="AE1581" s="405">
        <f t="shared" si="24"/>
        <v>0</v>
      </c>
    </row>
    <row r="1582" spans="3:31" ht="18" hidden="1" customHeight="1">
      <c r="C1582" s="1325" t="str">
        <f>T(ESTIMATE!B1671)</f>
        <v/>
      </c>
      <c r="D1582" s="1325" t="e">
        <f>T(#REF!)</f>
        <v>#REF!</v>
      </c>
      <c r="E1582" s="1325" t="e">
        <f>T(#REF!)</f>
        <v>#REF!</v>
      </c>
      <c r="F1582" s="1325" t="e">
        <f>T(#REF!)</f>
        <v>#REF!</v>
      </c>
      <c r="G1582" s="1325" t="e">
        <f>T(#REF!)</f>
        <v>#REF!</v>
      </c>
      <c r="H1582" s="1325"/>
      <c r="I1582" s="1325"/>
      <c r="J1582" s="1325" t="e">
        <f>T(#REF!)</f>
        <v>#REF!</v>
      </c>
      <c r="K1582" s="1325" t="e">
        <f>T(#REF!)</f>
        <v>#REF!</v>
      </c>
      <c r="L1582" s="1325" t="e">
        <f>T(#REF!)</f>
        <v>#REF!</v>
      </c>
      <c r="M1582" s="1325" t="e">
        <f>T(#REF!)</f>
        <v>#REF!</v>
      </c>
      <c r="N1582" s="1326">
        <f>ESTIMATE!R1671</f>
        <v>0</v>
      </c>
      <c r="O1582" s="1326"/>
      <c r="P1582" s="1326" t="str">
        <f>T(ESTIMATE!U1671)</f>
        <v/>
      </c>
      <c r="Q1582" s="1326"/>
      <c r="R1582" s="1327"/>
      <c r="S1582" s="1327"/>
      <c r="T1582" s="1327"/>
      <c r="U1582" s="1327"/>
      <c r="V1582" s="1327"/>
      <c r="W1582" s="1327"/>
      <c r="X1582" s="1327"/>
      <c r="Y1582" s="1327"/>
      <c r="Z1582" s="1327"/>
      <c r="AA1582" s="1327"/>
      <c r="AB1582" s="1327"/>
      <c r="AC1582" s="1327"/>
      <c r="AD1582" s="1327"/>
      <c r="AE1582" s="405">
        <f t="shared" si="24"/>
        <v>0</v>
      </c>
    </row>
    <row r="1583" spans="3:31" ht="18" hidden="1" customHeight="1">
      <c r="C1583" s="598"/>
      <c r="D1583" s="599"/>
      <c r="E1583" s="599"/>
      <c r="F1583" s="599"/>
      <c r="G1583" s="599"/>
      <c r="H1583" s="599"/>
      <c r="I1583" s="599"/>
      <c r="J1583" s="599"/>
      <c r="K1583" s="599"/>
      <c r="L1583" s="599"/>
      <c r="M1583" s="599"/>
      <c r="N1583" s="1357">
        <f>N1542</f>
        <v>0</v>
      </c>
      <c r="O1583" s="1357"/>
      <c r="P1583" s="1358"/>
      <c r="Q1583" s="1359"/>
      <c r="R1583" s="600"/>
      <c r="S1583" s="600"/>
      <c r="T1583" s="600"/>
      <c r="U1583" s="600"/>
      <c r="V1583" s="600"/>
      <c r="W1583" s="600"/>
      <c r="X1583" s="600"/>
      <c r="Y1583" s="600"/>
      <c r="Z1583" s="600"/>
      <c r="AA1583" s="600"/>
      <c r="AB1583" s="600"/>
      <c r="AC1583" s="600"/>
      <c r="AD1583" s="601"/>
      <c r="AE1583" s="405">
        <f t="shared" si="24"/>
        <v>0</v>
      </c>
    </row>
    <row r="1584" spans="3:31" ht="22" hidden="1" customHeight="1">
      <c r="C1584" s="1333" t="str">
        <f>T(ESTIMATE!B1676)</f>
        <v>PLUMBING</v>
      </c>
      <c r="D1584" s="1333" t="e">
        <f>T(#REF!)</f>
        <v>#REF!</v>
      </c>
      <c r="E1584" s="1333" t="e">
        <f>T(#REF!)</f>
        <v>#REF!</v>
      </c>
      <c r="F1584" s="1333" t="e">
        <f>T(#REF!)</f>
        <v>#REF!</v>
      </c>
      <c r="G1584" s="1333" t="e">
        <f>T(#REF!)</f>
        <v>#REF!</v>
      </c>
      <c r="H1584" s="1333"/>
      <c r="I1584" s="1333"/>
      <c r="J1584" s="1333" t="e">
        <f>T(#REF!)</f>
        <v>#REF!</v>
      </c>
      <c r="K1584" s="1333" t="e">
        <f>T(#REF!)</f>
        <v>#REF!</v>
      </c>
      <c r="L1584" s="1333" t="e">
        <f>T(#REF!)</f>
        <v>#REF!</v>
      </c>
      <c r="M1584" s="1334" t="e">
        <f>T(#REF!)</f>
        <v>#REF!</v>
      </c>
      <c r="N1584" s="1331">
        <f>SUM(N1585:O1624)</f>
        <v>0</v>
      </c>
      <c r="O1584" s="1332"/>
      <c r="P1584" s="1328"/>
      <c r="Q1584" s="1330"/>
      <c r="R1584" s="1328"/>
      <c r="S1584" s="1329"/>
      <c r="T1584" s="1329"/>
      <c r="U1584" s="1329"/>
      <c r="V1584" s="1329"/>
      <c r="W1584" s="1329"/>
      <c r="X1584" s="1329"/>
      <c r="Y1584" s="1329"/>
      <c r="Z1584" s="1329"/>
      <c r="AA1584" s="1329"/>
      <c r="AB1584" s="1329"/>
      <c r="AC1584" s="1329"/>
      <c r="AD1584" s="1329"/>
      <c r="AE1584" s="405">
        <f t="shared" si="24"/>
        <v>0</v>
      </c>
    </row>
    <row r="1585" spans="3:31" ht="18" hidden="1" customHeight="1">
      <c r="C1585" s="1323" t="str">
        <f>T(ESTIMATE!B1677)</f>
        <v>Plumbing, bid/allowance</v>
      </c>
      <c r="D1585" s="1323" t="e">
        <f>T(#REF!)</f>
        <v>#REF!</v>
      </c>
      <c r="E1585" s="1323" t="e">
        <f>T(#REF!)</f>
        <v>#REF!</v>
      </c>
      <c r="F1585" s="1323" t="e">
        <f>T(#REF!)</f>
        <v>#REF!</v>
      </c>
      <c r="G1585" s="1323" t="e">
        <f>T(#REF!)</f>
        <v>#REF!</v>
      </c>
      <c r="H1585" s="1323"/>
      <c r="I1585" s="1323"/>
      <c r="J1585" s="1323" t="e">
        <f>T(#REF!)</f>
        <v>#REF!</v>
      </c>
      <c r="K1585" s="1323" t="e">
        <f>T(#REF!)</f>
        <v>#REF!</v>
      </c>
      <c r="L1585" s="1323" t="e">
        <f>T(#REF!)</f>
        <v>#REF!</v>
      </c>
      <c r="M1585" s="1323" t="e">
        <f>T(#REF!)</f>
        <v>#REF!</v>
      </c>
      <c r="N1585" s="1324">
        <f>ESTIMATE!R1677</f>
        <v>0</v>
      </c>
      <c r="O1585" s="1324"/>
      <c r="P1585" s="1324" t="str">
        <f>T(ESTIMATE!U1677)</f>
        <v>ls</v>
      </c>
      <c r="Q1585" s="1324"/>
      <c r="R1585" s="1322"/>
      <c r="S1585" s="1322"/>
      <c r="T1585" s="1322"/>
      <c r="U1585" s="1322"/>
      <c r="V1585" s="1322"/>
      <c r="W1585" s="1322"/>
      <c r="X1585" s="1322"/>
      <c r="Y1585" s="1322"/>
      <c r="Z1585" s="1322"/>
      <c r="AA1585" s="1322"/>
      <c r="AB1585" s="1322"/>
      <c r="AC1585" s="1322"/>
      <c r="AD1585" s="1322"/>
      <c r="AE1585" s="405">
        <f t="shared" si="24"/>
        <v>0</v>
      </c>
    </row>
    <row r="1586" spans="3:31" ht="18" hidden="1" customHeight="1">
      <c r="C1586" s="1323" t="str">
        <f>T(ESTIMATE!B1678)</f>
        <v/>
      </c>
      <c r="D1586" s="1323" t="e">
        <f>T(#REF!)</f>
        <v>#REF!</v>
      </c>
      <c r="E1586" s="1323" t="e">
        <f>T(#REF!)</f>
        <v>#REF!</v>
      </c>
      <c r="F1586" s="1323" t="e">
        <f>T(#REF!)</f>
        <v>#REF!</v>
      </c>
      <c r="G1586" s="1323" t="e">
        <f>T(#REF!)</f>
        <v>#REF!</v>
      </c>
      <c r="H1586" s="1323"/>
      <c r="I1586" s="1323"/>
      <c r="J1586" s="1323" t="e">
        <f>T(#REF!)</f>
        <v>#REF!</v>
      </c>
      <c r="K1586" s="1323" t="e">
        <f>T(#REF!)</f>
        <v>#REF!</v>
      </c>
      <c r="L1586" s="1323" t="e">
        <f>T(#REF!)</f>
        <v>#REF!</v>
      </c>
      <c r="M1586" s="1323" t="e">
        <f>T(#REF!)</f>
        <v>#REF!</v>
      </c>
      <c r="N1586" s="1324">
        <f>ESTIMATE!R1678</f>
        <v>0</v>
      </c>
      <c r="O1586" s="1324"/>
      <c r="P1586" s="1324" t="str">
        <f>T(ESTIMATE!U1678)</f>
        <v/>
      </c>
      <c r="Q1586" s="1324"/>
      <c r="R1586" s="1322"/>
      <c r="S1586" s="1322"/>
      <c r="T1586" s="1322"/>
      <c r="U1586" s="1322"/>
      <c r="V1586" s="1322"/>
      <c r="W1586" s="1322"/>
      <c r="X1586" s="1322"/>
      <c r="Y1586" s="1322"/>
      <c r="Z1586" s="1322"/>
      <c r="AA1586" s="1322"/>
      <c r="AB1586" s="1322"/>
      <c r="AC1586" s="1322"/>
      <c r="AD1586" s="1322"/>
      <c r="AE1586" s="405">
        <f t="shared" si="24"/>
        <v>0</v>
      </c>
    </row>
    <row r="1587" spans="3:31" ht="18" hidden="1" customHeight="1">
      <c r="C1587" s="1323" t="str">
        <f>T(ESTIMATE!B1679)</f>
        <v>Plumbing Work, Per Hour</v>
      </c>
      <c r="D1587" s="1323" t="e">
        <f>T(#REF!)</f>
        <v>#REF!</v>
      </c>
      <c r="E1587" s="1323" t="e">
        <f>T(#REF!)</f>
        <v>#REF!</v>
      </c>
      <c r="F1587" s="1323" t="e">
        <f>T(#REF!)</f>
        <v>#REF!</v>
      </c>
      <c r="G1587" s="1323" t="e">
        <f>T(#REF!)</f>
        <v>#REF!</v>
      </c>
      <c r="H1587" s="1323"/>
      <c r="I1587" s="1323"/>
      <c r="J1587" s="1323" t="e">
        <f>T(#REF!)</f>
        <v>#REF!</v>
      </c>
      <c r="K1587" s="1323" t="e">
        <f>T(#REF!)</f>
        <v>#REF!</v>
      </c>
      <c r="L1587" s="1323" t="e">
        <f>T(#REF!)</f>
        <v>#REF!</v>
      </c>
      <c r="M1587" s="1323" t="e">
        <f>T(#REF!)</f>
        <v>#REF!</v>
      </c>
      <c r="N1587" s="1324">
        <f>ESTIMATE!R1679</f>
        <v>0</v>
      </c>
      <c r="O1587" s="1324"/>
      <c r="P1587" s="1324" t="str">
        <f>T(ESTIMATE!U1679)</f>
        <v/>
      </c>
      <c r="Q1587" s="1324"/>
      <c r="R1587" s="1322"/>
      <c r="S1587" s="1322"/>
      <c r="T1587" s="1322"/>
      <c r="U1587" s="1322"/>
      <c r="V1587" s="1322"/>
      <c r="W1587" s="1322"/>
      <c r="X1587" s="1322"/>
      <c r="Y1587" s="1322"/>
      <c r="Z1587" s="1322"/>
      <c r="AA1587" s="1322"/>
      <c r="AB1587" s="1322"/>
      <c r="AC1587" s="1322"/>
      <c r="AD1587" s="1322"/>
      <c r="AE1587" s="405">
        <f t="shared" si="24"/>
        <v>0</v>
      </c>
    </row>
    <row r="1588" spans="3:31" ht="18" hidden="1" customHeight="1">
      <c r="C1588" s="1323" t="str">
        <f>T(ESTIMATE!B1680)</f>
        <v>Plumbing rough-in, per hour</v>
      </c>
      <c r="D1588" s="1323" t="e">
        <f>T(#REF!)</f>
        <v>#REF!</v>
      </c>
      <c r="E1588" s="1323" t="e">
        <f>T(#REF!)</f>
        <v>#REF!</v>
      </c>
      <c r="F1588" s="1323" t="e">
        <f>T(#REF!)</f>
        <v>#REF!</v>
      </c>
      <c r="G1588" s="1323" t="e">
        <f>T(#REF!)</f>
        <v>#REF!</v>
      </c>
      <c r="H1588" s="1323"/>
      <c r="I1588" s="1323"/>
      <c r="J1588" s="1323" t="e">
        <f>T(#REF!)</f>
        <v>#REF!</v>
      </c>
      <c r="K1588" s="1323" t="e">
        <f>T(#REF!)</f>
        <v>#REF!</v>
      </c>
      <c r="L1588" s="1323" t="e">
        <f>T(#REF!)</f>
        <v>#REF!</v>
      </c>
      <c r="M1588" s="1323" t="e">
        <f>T(#REF!)</f>
        <v>#REF!</v>
      </c>
      <c r="N1588" s="1324">
        <f>ESTIMATE!R1680</f>
        <v>0</v>
      </c>
      <c r="O1588" s="1324"/>
      <c r="P1588" s="1324" t="str">
        <f>T(ESTIMATE!U1680)</f>
        <v>hrs</v>
      </c>
      <c r="Q1588" s="1324"/>
      <c r="R1588" s="1322"/>
      <c r="S1588" s="1322"/>
      <c r="T1588" s="1322"/>
      <c r="U1588" s="1322"/>
      <c r="V1588" s="1322"/>
      <c r="W1588" s="1322"/>
      <c r="X1588" s="1322"/>
      <c r="Y1588" s="1322"/>
      <c r="Z1588" s="1322"/>
      <c r="AA1588" s="1322"/>
      <c r="AB1588" s="1322"/>
      <c r="AC1588" s="1322"/>
      <c r="AD1588" s="1322"/>
      <c r="AE1588" s="405">
        <f t="shared" si="24"/>
        <v>0</v>
      </c>
    </row>
    <row r="1589" spans="3:31" ht="18" hidden="1" customHeight="1">
      <c r="C1589" s="1323" t="str">
        <f>T(ESTIMATE!B1681)</f>
        <v>Plumbing finish work, per hour</v>
      </c>
      <c r="D1589" s="1323" t="e">
        <f>T(#REF!)</f>
        <v>#REF!</v>
      </c>
      <c r="E1589" s="1323" t="e">
        <f>T(#REF!)</f>
        <v>#REF!</v>
      </c>
      <c r="F1589" s="1323" t="e">
        <f>T(#REF!)</f>
        <v>#REF!</v>
      </c>
      <c r="G1589" s="1323" t="e">
        <f>T(#REF!)</f>
        <v>#REF!</v>
      </c>
      <c r="H1589" s="1323"/>
      <c r="I1589" s="1323"/>
      <c r="J1589" s="1323" t="e">
        <f>T(#REF!)</f>
        <v>#REF!</v>
      </c>
      <c r="K1589" s="1323" t="e">
        <f>T(#REF!)</f>
        <v>#REF!</v>
      </c>
      <c r="L1589" s="1323" t="e">
        <f>T(#REF!)</f>
        <v>#REF!</v>
      </c>
      <c r="M1589" s="1323" t="e">
        <f>T(#REF!)</f>
        <v>#REF!</v>
      </c>
      <c r="N1589" s="1324">
        <f>ESTIMATE!R1681</f>
        <v>0</v>
      </c>
      <c r="O1589" s="1324"/>
      <c r="P1589" s="1324" t="str">
        <f>T(ESTIMATE!U1681)</f>
        <v>hrs</v>
      </c>
      <c r="Q1589" s="1324"/>
      <c r="R1589" s="1322"/>
      <c r="S1589" s="1322"/>
      <c r="T1589" s="1322"/>
      <c r="U1589" s="1322"/>
      <c r="V1589" s="1322"/>
      <c r="W1589" s="1322"/>
      <c r="X1589" s="1322"/>
      <c r="Y1589" s="1322"/>
      <c r="Z1589" s="1322"/>
      <c r="AA1589" s="1322"/>
      <c r="AB1589" s="1322"/>
      <c r="AC1589" s="1322"/>
      <c r="AD1589" s="1322"/>
      <c r="AE1589" s="405">
        <f t="shared" si="24"/>
        <v>0</v>
      </c>
    </row>
    <row r="1590" spans="3:31" ht="18" hidden="1" customHeight="1">
      <c r="C1590" s="1323" t="str">
        <f>T(ESTIMATE!B1682)</f>
        <v/>
      </c>
      <c r="D1590" s="1323" t="e">
        <f>T(#REF!)</f>
        <v>#REF!</v>
      </c>
      <c r="E1590" s="1323" t="e">
        <f>T(#REF!)</f>
        <v>#REF!</v>
      </c>
      <c r="F1590" s="1323" t="e">
        <f>T(#REF!)</f>
        <v>#REF!</v>
      </c>
      <c r="G1590" s="1323" t="e">
        <f>T(#REF!)</f>
        <v>#REF!</v>
      </c>
      <c r="H1590" s="1323"/>
      <c r="I1590" s="1323"/>
      <c r="J1590" s="1323" t="e">
        <f>T(#REF!)</f>
        <v>#REF!</v>
      </c>
      <c r="K1590" s="1323" t="e">
        <f>T(#REF!)</f>
        <v>#REF!</v>
      </c>
      <c r="L1590" s="1323" t="e">
        <f>T(#REF!)</f>
        <v>#REF!</v>
      </c>
      <c r="M1590" s="1323" t="e">
        <f>T(#REF!)</f>
        <v>#REF!</v>
      </c>
      <c r="N1590" s="1324">
        <f>ESTIMATE!R1682</f>
        <v>0</v>
      </c>
      <c r="O1590" s="1324"/>
      <c r="P1590" s="1324" t="str">
        <f>T(ESTIMATE!U1682)</f>
        <v/>
      </c>
      <c r="Q1590" s="1324"/>
      <c r="R1590" s="1322"/>
      <c r="S1590" s="1322"/>
      <c r="T1590" s="1322"/>
      <c r="U1590" s="1322"/>
      <c r="V1590" s="1322"/>
      <c r="W1590" s="1322"/>
      <c r="X1590" s="1322"/>
      <c r="Y1590" s="1322"/>
      <c r="Z1590" s="1322"/>
      <c r="AA1590" s="1322"/>
      <c r="AB1590" s="1322"/>
      <c r="AC1590" s="1322"/>
      <c r="AD1590" s="1322"/>
      <c r="AE1590" s="405">
        <f t="shared" si="24"/>
        <v>0</v>
      </c>
    </row>
    <row r="1591" spans="3:31" ht="18" hidden="1" customHeight="1">
      <c r="C1591" s="1323" t="str">
        <f>T(ESTIMATE!B1683)</f>
        <v>Plumbing Work, per SF</v>
      </c>
      <c r="D1591" s="1323" t="e">
        <f>T(#REF!)</f>
        <v>#REF!</v>
      </c>
      <c r="E1591" s="1323" t="e">
        <f>T(#REF!)</f>
        <v>#REF!</v>
      </c>
      <c r="F1591" s="1323" t="e">
        <f>T(#REF!)</f>
        <v>#REF!</v>
      </c>
      <c r="G1591" s="1323" t="e">
        <f>T(#REF!)</f>
        <v>#REF!</v>
      </c>
      <c r="H1591" s="1323"/>
      <c r="I1591" s="1323"/>
      <c r="J1591" s="1323" t="e">
        <f>T(#REF!)</f>
        <v>#REF!</v>
      </c>
      <c r="K1591" s="1323" t="e">
        <f>T(#REF!)</f>
        <v>#REF!</v>
      </c>
      <c r="L1591" s="1323" t="e">
        <f>T(#REF!)</f>
        <v>#REF!</v>
      </c>
      <c r="M1591" s="1323" t="e">
        <f>T(#REF!)</f>
        <v>#REF!</v>
      </c>
      <c r="N1591" s="1324">
        <f>ESTIMATE!R1683</f>
        <v>0</v>
      </c>
      <c r="O1591" s="1324"/>
      <c r="P1591" s="1324" t="str">
        <f>T(ESTIMATE!U1683)</f>
        <v/>
      </c>
      <c r="Q1591" s="1324"/>
      <c r="R1591" s="1322"/>
      <c r="S1591" s="1322"/>
      <c r="T1591" s="1322"/>
      <c r="U1591" s="1322"/>
      <c r="V1591" s="1322"/>
      <c r="W1591" s="1322"/>
      <c r="X1591" s="1322"/>
      <c r="Y1591" s="1322"/>
      <c r="Z1591" s="1322"/>
      <c r="AA1591" s="1322"/>
      <c r="AB1591" s="1322"/>
      <c r="AC1591" s="1322"/>
      <c r="AD1591" s="1322"/>
      <c r="AE1591" s="405">
        <f t="shared" si="24"/>
        <v>0</v>
      </c>
    </row>
    <row r="1592" spans="3:31" ht="18" hidden="1" customHeight="1">
      <c r="C1592" s="1323" t="str">
        <f>T(ESTIMATE!B1684)</f>
        <v>New plumbing system throughout (waste/supply)</v>
      </c>
      <c r="D1592" s="1323" t="e">
        <f>T(#REF!)</f>
        <v>#REF!</v>
      </c>
      <c r="E1592" s="1323" t="e">
        <f>T(#REF!)</f>
        <v>#REF!</v>
      </c>
      <c r="F1592" s="1323" t="e">
        <f>T(#REF!)</f>
        <v>#REF!</v>
      </c>
      <c r="G1592" s="1323" t="e">
        <f>T(#REF!)</f>
        <v>#REF!</v>
      </c>
      <c r="H1592" s="1323"/>
      <c r="I1592" s="1323"/>
      <c r="J1592" s="1323" t="e">
        <f>T(#REF!)</f>
        <v>#REF!</v>
      </c>
      <c r="K1592" s="1323" t="e">
        <f>T(#REF!)</f>
        <v>#REF!</v>
      </c>
      <c r="L1592" s="1323" t="e">
        <f>T(#REF!)</f>
        <v>#REF!</v>
      </c>
      <c r="M1592" s="1323" t="e">
        <f>T(#REF!)</f>
        <v>#REF!</v>
      </c>
      <c r="N1592" s="1324">
        <f>ESTIMATE!R1684</f>
        <v>0</v>
      </c>
      <c r="O1592" s="1324"/>
      <c r="P1592" s="1324" t="str">
        <f>T(ESTIMATE!U1684)</f>
        <v>sf</v>
      </c>
      <c r="Q1592" s="1324"/>
      <c r="R1592" s="1322"/>
      <c r="S1592" s="1322"/>
      <c r="T1592" s="1322"/>
      <c r="U1592" s="1322"/>
      <c r="V1592" s="1322"/>
      <c r="W1592" s="1322"/>
      <c r="X1592" s="1322"/>
      <c r="Y1592" s="1322"/>
      <c r="Z1592" s="1322"/>
      <c r="AA1592" s="1322"/>
      <c r="AB1592" s="1322"/>
      <c r="AC1592" s="1322"/>
      <c r="AD1592" s="1322"/>
      <c r="AE1592" s="405">
        <f t="shared" si="24"/>
        <v>0</v>
      </c>
    </row>
    <row r="1593" spans="3:31" ht="18" hidden="1" customHeight="1">
      <c r="C1593" s="1323" t="str">
        <f>T(ESTIMATE!B1685)</f>
        <v>New gas lines to kitchen/fireplace</v>
      </c>
      <c r="D1593" s="1323" t="e">
        <f>T(#REF!)</f>
        <v>#REF!</v>
      </c>
      <c r="E1593" s="1323" t="e">
        <f>T(#REF!)</f>
        <v>#REF!</v>
      </c>
      <c r="F1593" s="1323" t="e">
        <f>T(#REF!)</f>
        <v>#REF!</v>
      </c>
      <c r="G1593" s="1323" t="e">
        <f>T(#REF!)</f>
        <v>#REF!</v>
      </c>
      <c r="H1593" s="1323"/>
      <c r="I1593" s="1323"/>
      <c r="J1593" s="1323" t="e">
        <f>T(#REF!)</f>
        <v>#REF!</v>
      </c>
      <c r="K1593" s="1323" t="e">
        <f>T(#REF!)</f>
        <v>#REF!</v>
      </c>
      <c r="L1593" s="1323" t="e">
        <f>T(#REF!)</f>
        <v>#REF!</v>
      </c>
      <c r="M1593" s="1323" t="e">
        <f>T(#REF!)</f>
        <v>#REF!</v>
      </c>
      <c r="N1593" s="1324">
        <f>ESTIMATE!R1685</f>
        <v>0</v>
      </c>
      <c r="O1593" s="1324"/>
      <c r="P1593" s="1324" t="str">
        <f>T(ESTIMATE!U1685)</f>
        <v>sf</v>
      </c>
      <c r="Q1593" s="1324"/>
      <c r="R1593" s="1322"/>
      <c r="S1593" s="1322"/>
      <c r="T1593" s="1322"/>
      <c r="U1593" s="1322"/>
      <c r="V1593" s="1322"/>
      <c r="W1593" s="1322"/>
      <c r="X1593" s="1322"/>
      <c r="Y1593" s="1322"/>
      <c r="Z1593" s="1322"/>
      <c r="AA1593" s="1322"/>
      <c r="AB1593" s="1322"/>
      <c r="AC1593" s="1322"/>
      <c r="AD1593" s="1322"/>
      <c r="AE1593" s="405">
        <f t="shared" si="24"/>
        <v>0</v>
      </c>
    </row>
    <row r="1594" spans="3:31" ht="18" hidden="1" customHeight="1">
      <c r="C1594" s="1323" t="str">
        <f>T(ESTIMATE!B1686)</f>
        <v/>
      </c>
      <c r="D1594" s="1323" t="e">
        <f>T(#REF!)</f>
        <v>#REF!</v>
      </c>
      <c r="E1594" s="1323" t="e">
        <f>T(#REF!)</f>
        <v>#REF!</v>
      </c>
      <c r="F1594" s="1323" t="e">
        <f>T(#REF!)</f>
        <v>#REF!</v>
      </c>
      <c r="G1594" s="1323" t="e">
        <f>T(#REF!)</f>
        <v>#REF!</v>
      </c>
      <c r="H1594" s="1323"/>
      <c r="I1594" s="1323"/>
      <c r="J1594" s="1323" t="e">
        <f>T(#REF!)</f>
        <v>#REF!</v>
      </c>
      <c r="K1594" s="1323" t="e">
        <f>T(#REF!)</f>
        <v>#REF!</v>
      </c>
      <c r="L1594" s="1323" t="e">
        <f>T(#REF!)</f>
        <v>#REF!</v>
      </c>
      <c r="M1594" s="1323" t="e">
        <f>T(#REF!)</f>
        <v>#REF!</v>
      </c>
      <c r="N1594" s="1324">
        <f>ESTIMATE!R1686</f>
        <v>0</v>
      </c>
      <c r="O1594" s="1324"/>
      <c r="P1594" s="1324" t="str">
        <f>T(ESTIMATE!U1686)</f>
        <v/>
      </c>
      <c r="Q1594" s="1324"/>
      <c r="R1594" s="1322"/>
      <c r="S1594" s="1322"/>
      <c r="T1594" s="1322"/>
      <c r="U1594" s="1322"/>
      <c r="V1594" s="1322"/>
      <c r="W1594" s="1322"/>
      <c r="X1594" s="1322"/>
      <c r="Y1594" s="1322"/>
      <c r="Z1594" s="1322"/>
      <c r="AA1594" s="1322"/>
      <c r="AB1594" s="1322"/>
      <c r="AC1594" s="1322"/>
      <c r="AD1594" s="1322"/>
      <c r="AE1594" s="405">
        <f t="shared" si="24"/>
        <v>0</v>
      </c>
    </row>
    <row r="1595" spans="3:31" ht="18" hidden="1" customHeight="1">
      <c r="C1595" s="1323" t="str">
        <f>T(ESTIMATE!B1687)</f>
        <v>Plumbing, Detailed</v>
      </c>
      <c r="D1595" s="1323" t="e">
        <f>T(#REF!)</f>
        <v>#REF!</v>
      </c>
      <c r="E1595" s="1323" t="e">
        <f>T(#REF!)</f>
        <v>#REF!</v>
      </c>
      <c r="F1595" s="1323" t="e">
        <f>T(#REF!)</f>
        <v>#REF!</v>
      </c>
      <c r="G1595" s="1323" t="e">
        <f>T(#REF!)</f>
        <v>#REF!</v>
      </c>
      <c r="H1595" s="1323"/>
      <c r="I1595" s="1323"/>
      <c r="J1595" s="1323" t="e">
        <f>T(#REF!)</f>
        <v>#REF!</v>
      </c>
      <c r="K1595" s="1323" t="e">
        <f>T(#REF!)</f>
        <v>#REF!</v>
      </c>
      <c r="L1595" s="1323" t="e">
        <f>T(#REF!)</f>
        <v>#REF!</v>
      </c>
      <c r="M1595" s="1323" t="e">
        <f>T(#REF!)</f>
        <v>#REF!</v>
      </c>
      <c r="N1595" s="1324">
        <f>ESTIMATE!R1687</f>
        <v>0</v>
      </c>
      <c r="O1595" s="1324"/>
      <c r="P1595" s="1324" t="str">
        <f>T(ESTIMATE!U1687)</f>
        <v/>
      </c>
      <c r="Q1595" s="1324"/>
      <c r="R1595" s="1322"/>
      <c r="S1595" s="1322"/>
      <c r="T1595" s="1322"/>
      <c r="U1595" s="1322"/>
      <c r="V1595" s="1322"/>
      <c r="W1595" s="1322"/>
      <c r="X1595" s="1322"/>
      <c r="Y1595" s="1322"/>
      <c r="Z1595" s="1322"/>
      <c r="AA1595" s="1322"/>
      <c r="AB1595" s="1322"/>
      <c r="AC1595" s="1322"/>
      <c r="AD1595" s="1322"/>
      <c r="AE1595" s="405">
        <f t="shared" si="24"/>
        <v>0</v>
      </c>
    </row>
    <row r="1596" spans="3:31" ht="18" hidden="1" customHeight="1">
      <c r="C1596" s="1323" t="str">
        <f>T(ESTIMATE!B1688)</f>
        <v>Miscellaneous</v>
      </c>
      <c r="D1596" s="1323" t="e">
        <f>T(#REF!)</f>
        <v>#REF!</v>
      </c>
      <c r="E1596" s="1323" t="e">
        <f>T(#REF!)</f>
        <v>#REF!</v>
      </c>
      <c r="F1596" s="1323" t="e">
        <f>T(#REF!)</f>
        <v>#REF!</v>
      </c>
      <c r="G1596" s="1323" t="e">
        <f>T(#REF!)</f>
        <v>#REF!</v>
      </c>
      <c r="H1596" s="1323"/>
      <c r="I1596" s="1323"/>
      <c r="J1596" s="1323" t="e">
        <f>T(#REF!)</f>
        <v>#REF!</v>
      </c>
      <c r="K1596" s="1323" t="e">
        <f>T(#REF!)</f>
        <v>#REF!</v>
      </c>
      <c r="L1596" s="1323" t="e">
        <f>T(#REF!)</f>
        <v>#REF!</v>
      </c>
      <c r="M1596" s="1323" t="e">
        <f>T(#REF!)</f>
        <v>#REF!</v>
      </c>
      <c r="N1596" s="1324">
        <f>ESTIMATE!R1688</f>
        <v>0</v>
      </c>
      <c r="O1596" s="1324"/>
      <c r="P1596" s="1324" t="str">
        <f>T(ESTIMATE!U1688)</f>
        <v/>
      </c>
      <c r="Q1596" s="1324"/>
      <c r="R1596" s="1322"/>
      <c r="S1596" s="1322"/>
      <c r="T1596" s="1322"/>
      <c r="U1596" s="1322"/>
      <c r="V1596" s="1322"/>
      <c r="W1596" s="1322"/>
      <c r="X1596" s="1322"/>
      <c r="Y1596" s="1322"/>
      <c r="Z1596" s="1322"/>
      <c r="AA1596" s="1322"/>
      <c r="AB1596" s="1322"/>
      <c r="AC1596" s="1322"/>
      <c r="AD1596" s="1322"/>
      <c r="AE1596" s="405">
        <f t="shared" si="24"/>
        <v>0</v>
      </c>
    </row>
    <row r="1597" spans="3:31" ht="18" hidden="1" customHeight="1">
      <c r="C1597" s="1323" t="str">
        <f>T(ESTIMATE!B1689)</f>
        <v>Concrete demo for below slab rough-in</v>
      </c>
      <c r="D1597" s="1323" t="e">
        <f>T(#REF!)</f>
        <v>#REF!</v>
      </c>
      <c r="E1597" s="1323" t="e">
        <f>T(#REF!)</f>
        <v>#REF!</v>
      </c>
      <c r="F1597" s="1323" t="e">
        <f>T(#REF!)</f>
        <v>#REF!</v>
      </c>
      <c r="G1597" s="1323" t="e">
        <f>T(#REF!)</f>
        <v>#REF!</v>
      </c>
      <c r="H1597" s="1323"/>
      <c r="I1597" s="1323"/>
      <c r="J1597" s="1323" t="e">
        <f>T(#REF!)</f>
        <v>#REF!</v>
      </c>
      <c r="K1597" s="1323" t="e">
        <f>T(#REF!)</f>
        <v>#REF!</v>
      </c>
      <c r="L1597" s="1323" t="e">
        <f>T(#REF!)</f>
        <v>#REF!</v>
      </c>
      <c r="M1597" s="1323" t="e">
        <f>T(#REF!)</f>
        <v>#REF!</v>
      </c>
      <c r="N1597" s="1324">
        <f>ESTIMATE!R1689</f>
        <v>0</v>
      </c>
      <c r="O1597" s="1324"/>
      <c r="P1597" s="1324" t="str">
        <f>T(ESTIMATE!U1689)</f>
        <v>sf</v>
      </c>
      <c r="Q1597" s="1324"/>
      <c r="R1597" s="1322"/>
      <c r="S1597" s="1322"/>
      <c r="T1597" s="1322"/>
      <c r="U1597" s="1322"/>
      <c r="V1597" s="1322"/>
      <c r="W1597" s="1322"/>
      <c r="X1597" s="1322"/>
      <c r="Y1597" s="1322"/>
      <c r="Z1597" s="1322"/>
      <c r="AA1597" s="1322"/>
      <c r="AB1597" s="1322"/>
      <c r="AC1597" s="1322"/>
      <c r="AD1597" s="1322"/>
      <c r="AE1597" s="405">
        <f t="shared" si="24"/>
        <v>0</v>
      </c>
    </row>
    <row r="1598" spans="3:31" ht="18" hidden="1" customHeight="1">
      <c r="C1598" s="1323" t="str">
        <f>T(ESTIMATE!B1690)</f>
        <v>Concrete patching for below slab rough-in</v>
      </c>
      <c r="D1598" s="1323" t="e">
        <f>T(#REF!)</f>
        <v>#REF!</v>
      </c>
      <c r="E1598" s="1323" t="e">
        <f>T(#REF!)</f>
        <v>#REF!</v>
      </c>
      <c r="F1598" s="1323" t="e">
        <f>T(#REF!)</f>
        <v>#REF!</v>
      </c>
      <c r="G1598" s="1323" t="e">
        <f>T(#REF!)</f>
        <v>#REF!</v>
      </c>
      <c r="H1598" s="1323"/>
      <c r="I1598" s="1323"/>
      <c r="J1598" s="1323" t="e">
        <f>T(#REF!)</f>
        <v>#REF!</v>
      </c>
      <c r="K1598" s="1323" t="e">
        <f>T(#REF!)</f>
        <v>#REF!</v>
      </c>
      <c r="L1598" s="1323" t="e">
        <f>T(#REF!)</f>
        <v>#REF!</v>
      </c>
      <c r="M1598" s="1323" t="e">
        <f>T(#REF!)</f>
        <v>#REF!</v>
      </c>
      <c r="N1598" s="1324">
        <f>ESTIMATE!R1690</f>
        <v>0</v>
      </c>
      <c r="O1598" s="1324"/>
      <c r="P1598" s="1324" t="str">
        <f>T(ESTIMATE!U1690)</f>
        <v>sf</v>
      </c>
      <c r="Q1598" s="1324"/>
      <c r="R1598" s="1322"/>
      <c r="S1598" s="1322"/>
      <c r="T1598" s="1322"/>
      <c r="U1598" s="1322"/>
      <c r="V1598" s="1322"/>
      <c r="W1598" s="1322"/>
      <c r="X1598" s="1322"/>
      <c r="Y1598" s="1322"/>
      <c r="Z1598" s="1322"/>
      <c r="AA1598" s="1322"/>
      <c r="AB1598" s="1322"/>
      <c r="AC1598" s="1322"/>
      <c r="AD1598" s="1322"/>
      <c r="AE1598" s="405">
        <f t="shared" si="24"/>
        <v>0</v>
      </c>
    </row>
    <row r="1599" spans="3:31" ht="18" hidden="1" customHeight="1">
      <c r="C1599" s="1323" t="str">
        <f>T(ESTIMATE!B1691)</f>
        <v>New sanitary line below slab rough-in</v>
      </c>
      <c r="D1599" s="1323" t="e">
        <f>T(#REF!)</f>
        <v>#REF!</v>
      </c>
      <c r="E1599" s="1323" t="e">
        <f>T(#REF!)</f>
        <v>#REF!</v>
      </c>
      <c r="F1599" s="1323" t="e">
        <f>T(#REF!)</f>
        <v>#REF!</v>
      </c>
      <c r="G1599" s="1323" t="e">
        <f>T(#REF!)</f>
        <v>#REF!</v>
      </c>
      <c r="H1599" s="1323"/>
      <c r="I1599" s="1323"/>
      <c r="J1599" s="1323" t="e">
        <f>T(#REF!)</f>
        <v>#REF!</v>
      </c>
      <c r="K1599" s="1323" t="e">
        <f>T(#REF!)</f>
        <v>#REF!</v>
      </c>
      <c r="L1599" s="1323" t="e">
        <f>T(#REF!)</f>
        <v>#REF!</v>
      </c>
      <c r="M1599" s="1323" t="e">
        <f>T(#REF!)</f>
        <v>#REF!</v>
      </c>
      <c r="N1599" s="1324">
        <f>ESTIMATE!R1691</f>
        <v>0</v>
      </c>
      <c r="O1599" s="1324"/>
      <c r="P1599" s="1324" t="str">
        <f>T(ESTIMATE!U1691)</f>
        <v>lf</v>
      </c>
      <c r="Q1599" s="1324"/>
      <c r="R1599" s="1322"/>
      <c r="S1599" s="1322"/>
      <c r="T1599" s="1322"/>
      <c r="U1599" s="1322"/>
      <c r="V1599" s="1322"/>
      <c r="W1599" s="1322"/>
      <c r="X1599" s="1322"/>
      <c r="Y1599" s="1322"/>
      <c r="Z1599" s="1322"/>
      <c r="AA1599" s="1322"/>
      <c r="AB1599" s="1322"/>
      <c r="AC1599" s="1322"/>
      <c r="AD1599" s="1322"/>
      <c r="AE1599" s="405">
        <f t="shared" si="24"/>
        <v>0</v>
      </c>
    </row>
    <row r="1600" spans="3:31" ht="18" hidden="1" customHeight="1">
      <c r="C1600" s="1323" t="str">
        <f>T(ESTIMATE!B1692)</f>
        <v>New sanitary line, outside</v>
      </c>
      <c r="D1600" s="1323" t="e">
        <f>T(#REF!)</f>
        <v>#REF!</v>
      </c>
      <c r="E1600" s="1323" t="e">
        <f>T(#REF!)</f>
        <v>#REF!</v>
      </c>
      <c r="F1600" s="1323" t="e">
        <f>T(#REF!)</f>
        <v>#REF!</v>
      </c>
      <c r="G1600" s="1323" t="e">
        <f>T(#REF!)</f>
        <v>#REF!</v>
      </c>
      <c r="H1600" s="1323"/>
      <c r="I1600" s="1323"/>
      <c r="J1600" s="1323" t="e">
        <f>T(#REF!)</f>
        <v>#REF!</v>
      </c>
      <c r="K1600" s="1323" t="e">
        <f>T(#REF!)</f>
        <v>#REF!</v>
      </c>
      <c r="L1600" s="1323" t="e">
        <f>T(#REF!)</f>
        <v>#REF!</v>
      </c>
      <c r="M1600" s="1323" t="e">
        <f>T(#REF!)</f>
        <v>#REF!</v>
      </c>
      <c r="N1600" s="1324">
        <f>ESTIMATE!R1692</f>
        <v>0</v>
      </c>
      <c r="O1600" s="1324"/>
      <c r="P1600" s="1324" t="str">
        <f>T(ESTIMATE!U1692)</f>
        <v>lf</v>
      </c>
      <c r="Q1600" s="1324"/>
      <c r="R1600" s="1322"/>
      <c r="S1600" s="1322"/>
      <c r="T1600" s="1322"/>
      <c r="U1600" s="1322"/>
      <c r="V1600" s="1322"/>
      <c r="W1600" s="1322"/>
      <c r="X1600" s="1322"/>
      <c r="Y1600" s="1322"/>
      <c r="Z1600" s="1322"/>
      <c r="AA1600" s="1322"/>
      <c r="AB1600" s="1322"/>
      <c r="AC1600" s="1322"/>
      <c r="AD1600" s="1322"/>
      <c r="AE1600" s="405">
        <f t="shared" si="24"/>
        <v>0</v>
      </c>
    </row>
    <row r="1601" spans="3:31" ht="18" hidden="1" customHeight="1">
      <c r="C1601" s="1323" t="str">
        <f>T(ESTIMATE!B1693)</f>
        <v>Replace gas hot water heater, 40 gallon</v>
      </c>
      <c r="D1601" s="1323" t="e">
        <f>T(#REF!)</f>
        <v>#REF!</v>
      </c>
      <c r="E1601" s="1323" t="e">
        <f>T(#REF!)</f>
        <v>#REF!</v>
      </c>
      <c r="F1601" s="1323" t="e">
        <f>T(#REF!)</f>
        <v>#REF!</v>
      </c>
      <c r="G1601" s="1323" t="e">
        <f>T(#REF!)</f>
        <v>#REF!</v>
      </c>
      <c r="H1601" s="1323"/>
      <c r="I1601" s="1323"/>
      <c r="J1601" s="1323" t="e">
        <f>T(#REF!)</f>
        <v>#REF!</v>
      </c>
      <c r="K1601" s="1323" t="e">
        <f>T(#REF!)</f>
        <v>#REF!</v>
      </c>
      <c r="L1601" s="1323" t="e">
        <f>T(#REF!)</f>
        <v>#REF!</v>
      </c>
      <c r="M1601" s="1323" t="e">
        <f>T(#REF!)</f>
        <v>#REF!</v>
      </c>
      <c r="N1601" s="1324">
        <f>ESTIMATE!R1693</f>
        <v>0</v>
      </c>
      <c r="O1601" s="1324"/>
      <c r="P1601" s="1324" t="str">
        <f>T(ESTIMATE!U1693)</f>
        <v>ea</v>
      </c>
      <c r="Q1601" s="1324"/>
      <c r="R1601" s="1322"/>
      <c r="S1601" s="1322"/>
      <c r="T1601" s="1322"/>
      <c r="U1601" s="1322"/>
      <c r="V1601" s="1322"/>
      <c r="W1601" s="1322"/>
      <c r="X1601" s="1322"/>
      <c r="Y1601" s="1322"/>
      <c r="Z1601" s="1322"/>
      <c r="AA1601" s="1322"/>
      <c r="AB1601" s="1322"/>
      <c r="AC1601" s="1322"/>
      <c r="AD1601" s="1322"/>
      <c r="AE1601" s="405">
        <f t="shared" si="24"/>
        <v>0</v>
      </c>
    </row>
    <row r="1602" spans="3:31" ht="18" hidden="1" customHeight="1">
      <c r="C1602" s="1323" t="str">
        <f>T(ESTIMATE!B1694)</f>
        <v>Replace existing sump pump, 1/2 HP</v>
      </c>
      <c r="D1602" s="1323" t="e">
        <f>T(#REF!)</f>
        <v>#REF!</v>
      </c>
      <c r="E1602" s="1323" t="e">
        <f>T(#REF!)</f>
        <v>#REF!</v>
      </c>
      <c r="F1602" s="1323" t="e">
        <f>T(#REF!)</f>
        <v>#REF!</v>
      </c>
      <c r="G1602" s="1323" t="e">
        <f>T(#REF!)</f>
        <v>#REF!</v>
      </c>
      <c r="H1602" s="1323"/>
      <c r="I1602" s="1323"/>
      <c r="J1602" s="1323" t="e">
        <f>T(#REF!)</f>
        <v>#REF!</v>
      </c>
      <c r="K1602" s="1323" t="e">
        <f>T(#REF!)</f>
        <v>#REF!</v>
      </c>
      <c r="L1602" s="1323" t="e">
        <f>T(#REF!)</f>
        <v>#REF!</v>
      </c>
      <c r="M1602" s="1323" t="e">
        <f>T(#REF!)</f>
        <v>#REF!</v>
      </c>
      <c r="N1602" s="1324">
        <f>ESTIMATE!R1694</f>
        <v>0</v>
      </c>
      <c r="O1602" s="1324"/>
      <c r="P1602" s="1324" t="str">
        <f>T(ESTIMATE!U1694)</f>
        <v>ea</v>
      </c>
      <c r="Q1602" s="1324"/>
      <c r="R1602" s="1322"/>
      <c r="S1602" s="1322"/>
      <c r="T1602" s="1322"/>
      <c r="U1602" s="1322"/>
      <c r="V1602" s="1322"/>
      <c r="W1602" s="1322"/>
      <c r="X1602" s="1322"/>
      <c r="Y1602" s="1322"/>
      <c r="Z1602" s="1322"/>
      <c r="AA1602" s="1322"/>
      <c r="AB1602" s="1322"/>
      <c r="AC1602" s="1322"/>
      <c r="AD1602" s="1322"/>
      <c r="AE1602" s="405">
        <f t="shared" si="24"/>
        <v>0</v>
      </c>
    </row>
    <row r="1603" spans="3:31" ht="18" hidden="1" customHeight="1">
      <c r="C1603" s="1323" t="str">
        <f>T(ESTIMATE!B1695)</f>
        <v/>
      </c>
      <c r="D1603" s="1323" t="e">
        <f>T(#REF!)</f>
        <v>#REF!</v>
      </c>
      <c r="E1603" s="1323" t="e">
        <f>T(#REF!)</f>
        <v>#REF!</v>
      </c>
      <c r="F1603" s="1323" t="e">
        <f>T(#REF!)</f>
        <v>#REF!</v>
      </c>
      <c r="G1603" s="1323" t="e">
        <f>T(#REF!)</f>
        <v>#REF!</v>
      </c>
      <c r="H1603" s="1323"/>
      <c r="I1603" s="1323"/>
      <c r="J1603" s="1323" t="e">
        <f>T(#REF!)</f>
        <v>#REF!</v>
      </c>
      <c r="K1603" s="1323" t="e">
        <f>T(#REF!)</f>
        <v>#REF!</v>
      </c>
      <c r="L1603" s="1323" t="e">
        <f>T(#REF!)</f>
        <v>#REF!</v>
      </c>
      <c r="M1603" s="1323" t="e">
        <f>T(#REF!)</f>
        <v>#REF!</v>
      </c>
      <c r="N1603" s="1324">
        <f>ESTIMATE!R1695</f>
        <v>0</v>
      </c>
      <c r="O1603" s="1324"/>
      <c r="P1603" s="1324" t="str">
        <f>T(ESTIMATE!U1695)</f>
        <v/>
      </c>
      <c r="Q1603" s="1324"/>
      <c r="R1603" s="1322"/>
      <c r="S1603" s="1322"/>
      <c r="T1603" s="1322"/>
      <c r="U1603" s="1322"/>
      <c r="V1603" s="1322"/>
      <c r="W1603" s="1322"/>
      <c r="X1603" s="1322"/>
      <c r="Y1603" s="1322"/>
      <c r="Z1603" s="1322"/>
      <c r="AA1603" s="1322"/>
      <c r="AB1603" s="1322"/>
      <c r="AC1603" s="1322"/>
      <c r="AD1603" s="1322"/>
      <c r="AE1603" s="405">
        <f t="shared" si="24"/>
        <v>0</v>
      </c>
    </row>
    <row r="1604" spans="3:31" ht="18" hidden="1" customHeight="1">
      <c r="C1604" s="1323" t="str">
        <f>T(ESTIMATE!B1696)</f>
        <v>Kitchen Plumbing</v>
      </c>
      <c r="D1604" s="1323" t="e">
        <f>T(#REF!)</f>
        <v>#REF!</v>
      </c>
      <c r="E1604" s="1323" t="e">
        <f>T(#REF!)</f>
        <v>#REF!</v>
      </c>
      <c r="F1604" s="1323" t="e">
        <f>T(#REF!)</f>
        <v>#REF!</v>
      </c>
      <c r="G1604" s="1323" t="e">
        <f>T(#REF!)</f>
        <v>#REF!</v>
      </c>
      <c r="H1604" s="1323"/>
      <c r="I1604" s="1323"/>
      <c r="J1604" s="1323" t="e">
        <f>T(#REF!)</f>
        <v>#REF!</v>
      </c>
      <c r="K1604" s="1323" t="e">
        <f>T(#REF!)</f>
        <v>#REF!</v>
      </c>
      <c r="L1604" s="1323" t="e">
        <f>T(#REF!)</f>
        <v>#REF!</v>
      </c>
      <c r="M1604" s="1323" t="e">
        <f>T(#REF!)</f>
        <v>#REF!</v>
      </c>
      <c r="N1604" s="1324">
        <f>ESTIMATE!R1696</f>
        <v>0</v>
      </c>
      <c r="O1604" s="1324"/>
      <c r="P1604" s="1324" t="str">
        <f>T(ESTIMATE!U1696)</f>
        <v/>
      </c>
      <c r="Q1604" s="1324"/>
      <c r="R1604" s="1322"/>
      <c r="S1604" s="1322"/>
      <c r="T1604" s="1322"/>
      <c r="U1604" s="1322"/>
      <c r="V1604" s="1322"/>
      <c r="W1604" s="1322"/>
      <c r="X1604" s="1322"/>
      <c r="Y1604" s="1322"/>
      <c r="Z1604" s="1322"/>
      <c r="AA1604" s="1322"/>
      <c r="AB1604" s="1322"/>
      <c r="AC1604" s="1322"/>
      <c r="AD1604" s="1322"/>
      <c r="AE1604" s="405">
        <f t="shared" si="24"/>
        <v>0</v>
      </c>
    </row>
    <row r="1605" spans="3:31" ht="18" hidden="1" customHeight="1">
      <c r="C1605" s="1323" t="str">
        <f>T(ESTIMATE!B1697)</f>
        <v>Kitchen sink bowl, stainless steel, undermount</v>
      </c>
      <c r="D1605" s="1323" t="e">
        <f>T(#REF!)</f>
        <v>#REF!</v>
      </c>
      <c r="E1605" s="1323" t="e">
        <f>T(#REF!)</f>
        <v>#REF!</v>
      </c>
      <c r="F1605" s="1323" t="e">
        <f>T(#REF!)</f>
        <v>#REF!</v>
      </c>
      <c r="G1605" s="1323" t="e">
        <f>T(#REF!)</f>
        <v>#REF!</v>
      </c>
      <c r="H1605" s="1323"/>
      <c r="I1605" s="1323"/>
      <c r="J1605" s="1323" t="e">
        <f>T(#REF!)</f>
        <v>#REF!</v>
      </c>
      <c r="K1605" s="1323" t="e">
        <f>T(#REF!)</f>
        <v>#REF!</v>
      </c>
      <c r="L1605" s="1323" t="e">
        <f>T(#REF!)</f>
        <v>#REF!</v>
      </c>
      <c r="M1605" s="1323" t="e">
        <f>T(#REF!)</f>
        <v>#REF!</v>
      </c>
      <c r="N1605" s="1324">
        <f>ESTIMATE!R1697</f>
        <v>0</v>
      </c>
      <c r="O1605" s="1324"/>
      <c r="P1605" s="1324" t="str">
        <f>T(ESTIMATE!U1697)</f>
        <v>ea</v>
      </c>
      <c r="Q1605" s="1324"/>
      <c r="R1605" s="1322"/>
      <c r="S1605" s="1322"/>
      <c r="T1605" s="1322"/>
      <c r="U1605" s="1322"/>
      <c r="V1605" s="1322"/>
      <c r="W1605" s="1322"/>
      <c r="X1605" s="1322"/>
      <c r="Y1605" s="1322"/>
      <c r="Z1605" s="1322"/>
      <c r="AA1605" s="1322"/>
      <c r="AB1605" s="1322"/>
      <c r="AC1605" s="1322"/>
      <c r="AD1605" s="1322"/>
      <c r="AE1605" s="405">
        <f t="shared" si="24"/>
        <v>0</v>
      </c>
    </row>
    <row r="1606" spans="3:31" ht="18" hidden="1" customHeight="1">
      <c r="C1606" s="1323" t="str">
        <f>T(ESTIMATE!B1698)</f>
        <v>Kitchen faucet fixture</v>
      </c>
      <c r="D1606" s="1323" t="e">
        <f>T(#REF!)</f>
        <v>#REF!</v>
      </c>
      <c r="E1606" s="1323" t="e">
        <f>T(#REF!)</f>
        <v>#REF!</v>
      </c>
      <c r="F1606" s="1323" t="e">
        <f>T(#REF!)</f>
        <v>#REF!</v>
      </c>
      <c r="G1606" s="1323" t="e">
        <f>T(#REF!)</f>
        <v>#REF!</v>
      </c>
      <c r="H1606" s="1323"/>
      <c r="I1606" s="1323"/>
      <c r="J1606" s="1323" t="e">
        <f>T(#REF!)</f>
        <v>#REF!</v>
      </c>
      <c r="K1606" s="1323" t="e">
        <f>T(#REF!)</f>
        <v>#REF!</v>
      </c>
      <c r="L1606" s="1323" t="e">
        <f>T(#REF!)</f>
        <v>#REF!</v>
      </c>
      <c r="M1606" s="1323" t="e">
        <f>T(#REF!)</f>
        <v>#REF!</v>
      </c>
      <c r="N1606" s="1324">
        <f>ESTIMATE!R1698</f>
        <v>0</v>
      </c>
      <c r="O1606" s="1324"/>
      <c r="P1606" s="1324" t="str">
        <f>T(ESTIMATE!U1698)</f>
        <v>ea</v>
      </c>
      <c r="Q1606" s="1324"/>
      <c r="R1606" s="1322"/>
      <c r="S1606" s="1322"/>
      <c r="T1606" s="1322"/>
      <c r="U1606" s="1322"/>
      <c r="V1606" s="1322"/>
      <c r="W1606" s="1322"/>
      <c r="X1606" s="1322"/>
      <c r="Y1606" s="1322"/>
      <c r="Z1606" s="1322"/>
      <c r="AA1606" s="1322"/>
      <c r="AB1606" s="1322"/>
      <c r="AC1606" s="1322"/>
      <c r="AD1606" s="1322"/>
      <c r="AE1606" s="405">
        <f t="shared" si="24"/>
        <v>0</v>
      </c>
    </row>
    <row r="1607" spans="3:31" ht="18" hidden="1" customHeight="1">
      <c r="C1607" s="1323" t="str">
        <f>T(ESTIMATE!B1699)</f>
        <v>Garbage disposal</v>
      </c>
      <c r="D1607" s="1323" t="e">
        <f>T(#REF!)</f>
        <v>#REF!</v>
      </c>
      <c r="E1607" s="1323" t="e">
        <f>T(#REF!)</f>
        <v>#REF!</v>
      </c>
      <c r="F1607" s="1323" t="e">
        <f>T(#REF!)</f>
        <v>#REF!</v>
      </c>
      <c r="G1607" s="1323" t="e">
        <f>T(#REF!)</f>
        <v>#REF!</v>
      </c>
      <c r="H1607" s="1323"/>
      <c r="I1607" s="1323"/>
      <c r="J1607" s="1323" t="e">
        <f>T(#REF!)</f>
        <v>#REF!</v>
      </c>
      <c r="K1607" s="1323" t="e">
        <f>T(#REF!)</f>
        <v>#REF!</v>
      </c>
      <c r="L1607" s="1323" t="e">
        <f>T(#REF!)</f>
        <v>#REF!</v>
      </c>
      <c r="M1607" s="1323" t="e">
        <f>T(#REF!)</f>
        <v>#REF!</v>
      </c>
      <c r="N1607" s="1324">
        <f>ESTIMATE!R1699</f>
        <v>0</v>
      </c>
      <c r="O1607" s="1324"/>
      <c r="P1607" s="1324" t="str">
        <f>T(ESTIMATE!U1699)</f>
        <v>ea</v>
      </c>
      <c r="Q1607" s="1324"/>
      <c r="R1607" s="1322"/>
      <c r="S1607" s="1322"/>
      <c r="T1607" s="1322"/>
      <c r="U1607" s="1322"/>
      <c r="V1607" s="1322"/>
      <c r="W1607" s="1322"/>
      <c r="X1607" s="1322"/>
      <c r="Y1607" s="1322"/>
      <c r="Z1607" s="1322"/>
      <c r="AA1607" s="1322"/>
      <c r="AB1607" s="1322"/>
      <c r="AC1607" s="1322"/>
      <c r="AD1607" s="1322"/>
      <c r="AE1607" s="405">
        <f t="shared" si="24"/>
        <v>0</v>
      </c>
    </row>
    <row r="1608" spans="3:31" ht="18" hidden="1" customHeight="1">
      <c r="C1608" s="1323" t="str">
        <f>T(ESTIMATE!B1700)</f>
        <v>Hookup dishwasher</v>
      </c>
      <c r="D1608" s="1323" t="e">
        <f>T(#REF!)</f>
        <v>#REF!</v>
      </c>
      <c r="E1608" s="1323" t="e">
        <f>T(#REF!)</f>
        <v>#REF!</v>
      </c>
      <c r="F1608" s="1323" t="e">
        <f>T(#REF!)</f>
        <v>#REF!</v>
      </c>
      <c r="G1608" s="1323" t="e">
        <f>T(#REF!)</f>
        <v>#REF!</v>
      </c>
      <c r="H1608" s="1323"/>
      <c r="I1608" s="1323"/>
      <c r="J1608" s="1323" t="e">
        <f>T(#REF!)</f>
        <v>#REF!</v>
      </c>
      <c r="K1608" s="1323" t="e">
        <f>T(#REF!)</f>
        <v>#REF!</v>
      </c>
      <c r="L1608" s="1323" t="e">
        <f>T(#REF!)</f>
        <v>#REF!</v>
      </c>
      <c r="M1608" s="1323" t="e">
        <f>T(#REF!)</f>
        <v>#REF!</v>
      </c>
      <c r="N1608" s="1324">
        <f>ESTIMATE!R1700</f>
        <v>0</v>
      </c>
      <c r="O1608" s="1324"/>
      <c r="P1608" s="1324" t="str">
        <f>T(ESTIMATE!U1700)</f>
        <v>ea</v>
      </c>
      <c r="Q1608" s="1324"/>
      <c r="R1608" s="1322"/>
      <c r="S1608" s="1322"/>
      <c r="T1608" s="1322"/>
      <c r="U1608" s="1322"/>
      <c r="V1608" s="1322"/>
      <c r="W1608" s="1322"/>
      <c r="X1608" s="1322"/>
      <c r="Y1608" s="1322"/>
      <c r="Z1608" s="1322"/>
      <c r="AA1608" s="1322"/>
      <c r="AB1608" s="1322"/>
      <c r="AC1608" s="1322"/>
      <c r="AD1608" s="1322"/>
      <c r="AE1608" s="405">
        <f t="shared" si="24"/>
        <v>0</v>
      </c>
    </row>
    <row r="1609" spans="3:31" ht="18" hidden="1" customHeight="1">
      <c r="C1609" s="1323" t="str">
        <f>T(ESTIMATE!B1701)</f>
        <v>Water supply line for refrigerator</v>
      </c>
      <c r="D1609" s="1323" t="e">
        <f>T(#REF!)</f>
        <v>#REF!</v>
      </c>
      <c r="E1609" s="1323" t="e">
        <f>T(#REF!)</f>
        <v>#REF!</v>
      </c>
      <c r="F1609" s="1323" t="e">
        <f>T(#REF!)</f>
        <v>#REF!</v>
      </c>
      <c r="G1609" s="1323" t="e">
        <f>T(#REF!)</f>
        <v>#REF!</v>
      </c>
      <c r="H1609" s="1323"/>
      <c r="I1609" s="1323"/>
      <c r="J1609" s="1323" t="e">
        <f>T(#REF!)</f>
        <v>#REF!</v>
      </c>
      <c r="K1609" s="1323" t="e">
        <f>T(#REF!)</f>
        <v>#REF!</v>
      </c>
      <c r="L1609" s="1323" t="e">
        <f>T(#REF!)</f>
        <v>#REF!</v>
      </c>
      <c r="M1609" s="1323" t="e">
        <f>T(#REF!)</f>
        <v>#REF!</v>
      </c>
      <c r="N1609" s="1324">
        <f>ESTIMATE!R1701</f>
        <v>0</v>
      </c>
      <c r="O1609" s="1324"/>
      <c r="P1609" s="1324" t="str">
        <f>T(ESTIMATE!U1701)</f>
        <v>ea</v>
      </c>
      <c r="Q1609" s="1324"/>
      <c r="R1609" s="1322"/>
      <c r="S1609" s="1322"/>
      <c r="T1609" s="1322"/>
      <c r="U1609" s="1322"/>
      <c r="V1609" s="1322"/>
      <c r="W1609" s="1322"/>
      <c r="X1609" s="1322"/>
      <c r="Y1609" s="1322"/>
      <c r="Z1609" s="1322"/>
      <c r="AA1609" s="1322"/>
      <c r="AB1609" s="1322"/>
      <c r="AC1609" s="1322"/>
      <c r="AD1609" s="1322"/>
      <c r="AE1609" s="405">
        <f t="shared" si="24"/>
        <v>0</v>
      </c>
    </row>
    <row r="1610" spans="3:31" ht="18" hidden="1" customHeight="1">
      <c r="C1610" s="1323" t="str">
        <f>T(ESTIMATE!B1702)</f>
        <v/>
      </c>
      <c r="D1610" s="1323" t="e">
        <f>T(#REF!)</f>
        <v>#REF!</v>
      </c>
      <c r="E1610" s="1323" t="e">
        <f>T(#REF!)</f>
        <v>#REF!</v>
      </c>
      <c r="F1610" s="1323" t="e">
        <f>T(#REF!)</f>
        <v>#REF!</v>
      </c>
      <c r="G1610" s="1323" t="e">
        <f>T(#REF!)</f>
        <v>#REF!</v>
      </c>
      <c r="H1610" s="1323"/>
      <c r="I1610" s="1323"/>
      <c r="J1610" s="1323" t="e">
        <f>T(#REF!)</f>
        <v>#REF!</v>
      </c>
      <c r="K1610" s="1323" t="e">
        <f>T(#REF!)</f>
        <v>#REF!</v>
      </c>
      <c r="L1610" s="1323" t="e">
        <f>T(#REF!)</f>
        <v>#REF!</v>
      </c>
      <c r="M1610" s="1323" t="e">
        <f>T(#REF!)</f>
        <v>#REF!</v>
      </c>
      <c r="N1610" s="1324">
        <f>ESTIMATE!R1702</f>
        <v>0</v>
      </c>
      <c r="O1610" s="1324"/>
      <c r="P1610" s="1324" t="str">
        <f>T(ESTIMATE!U1702)</f>
        <v/>
      </c>
      <c r="Q1610" s="1324"/>
      <c r="R1610" s="1322"/>
      <c r="S1610" s="1322"/>
      <c r="T1610" s="1322"/>
      <c r="U1610" s="1322"/>
      <c r="V1610" s="1322"/>
      <c r="W1610" s="1322"/>
      <c r="X1610" s="1322"/>
      <c r="Y1610" s="1322"/>
      <c r="Z1610" s="1322"/>
      <c r="AA1610" s="1322"/>
      <c r="AB1610" s="1322"/>
      <c r="AC1610" s="1322"/>
      <c r="AD1610" s="1322"/>
      <c r="AE1610" s="405">
        <f t="shared" si="24"/>
        <v>0</v>
      </c>
    </row>
    <row r="1611" spans="3:31" ht="18" hidden="1" customHeight="1">
      <c r="C1611" s="1323" t="str">
        <f>T(ESTIMATE!B1703)</f>
        <v/>
      </c>
      <c r="D1611" s="1323" t="e">
        <f>T(#REF!)</f>
        <v>#REF!</v>
      </c>
      <c r="E1611" s="1323" t="e">
        <f>T(#REF!)</f>
        <v>#REF!</v>
      </c>
      <c r="F1611" s="1323" t="e">
        <f>T(#REF!)</f>
        <v>#REF!</v>
      </c>
      <c r="G1611" s="1323" t="e">
        <f>T(#REF!)</f>
        <v>#REF!</v>
      </c>
      <c r="H1611" s="1323"/>
      <c r="I1611" s="1323"/>
      <c r="J1611" s="1323" t="e">
        <f>T(#REF!)</f>
        <v>#REF!</v>
      </c>
      <c r="K1611" s="1323" t="e">
        <f>T(#REF!)</f>
        <v>#REF!</v>
      </c>
      <c r="L1611" s="1323" t="e">
        <f>T(#REF!)</f>
        <v>#REF!</v>
      </c>
      <c r="M1611" s="1323" t="e">
        <f>T(#REF!)</f>
        <v>#REF!</v>
      </c>
      <c r="N1611" s="1324">
        <f>ESTIMATE!R1703</f>
        <v>0</v>
      </c>
      <c r="O1611" s="1324"/>
      <c r="P1611" s="1324" t="str">
        <f>T(ESTIMATE!U1703)</f>
        <v/>
      </c>
      <c r="Q1611" s="1324"/>
      <c r="R1611" s="1322"/>
      <c r="S1611" s="1322"/>
      <c r="T1611" s="1322"/>
      <c r="U1611" s="1322"/>
      <c r="V1611" s="1322"/>
      <c r="W1611" s="1322"/>
      <c r="X1611" s="1322"/>
      <c r="Y1611" s="1322"/>
      <c r="Z1611" s="1322"/>
      <c r="AA1611" s="1322"/>
      <c r="AB1611" s="1322"/>
      <c r="AC1611" s="1322"/>
      <c r="AD1611" s="1322"/>
      <c r="AE1611" s="405">
        <f t="shared" si="24"/>
        <v>0</v>
      </c>
    </row>
    <row r="1612" spans="3:31" ht="18" hidden="1" customHeight="1">
      <c r="C1612" s="1323" t="str">
        <f>T(ESTIMATE!B1704)</f>
        <v>Bathroom Plumbing</v>
      </c>
      <c r="D1612" s="1323" t="e">
        <f>T(#REF!)</f>
        <v>#REF!</v>
      </c>
      <c r="E1612" s="1323" t="e">
        <f>T(#REF!)</f>
        <v>#REF!</v>
      </c>
      <c r="F1612" s="1323" t="e">
        <f>T(#REF!)</f>
        <v>#REF!</v>
      </c>
      <c r="G1612" s="1323" t="e">
        <f>T(#REF!)</f>
        <v>#REF!</v>
      </c>
      <c r="H1612" s="1323"/>
      <c r="I1612" s="1323"/>
      <c r="J1612" s="1323" t="e">
        <f>T(#REF!)</f>
        <v>#REF!</v>
      </c>
      <c r="K1612" s="1323" t="e">
        <f>T(#REF!)</f>
        <v>#REF!</v>
      </c>
      <c r="L1612" s="1323" t="e">
        <f>T(#REF!)</f>
        <v>#REF!</v>
      </c>
      <c r="M1612" s="1323" t="e">
        <f>T(#REF!)</f>
        <v>#REF!</v>
      </c>
      <c r="N1612" s="1324">
        <f>ESTIMATE!R1704</f>
        <v>0</v>
      </c>
      <c r="O1612" s="1324"/>
      <c r="P1612" s="1324" t="str">
        <f>T(ESTIMATE!U1704)</f>
        <v/>
      </c>
      <c r="Q1612" s="1324"/>
      <c r="R1612" s="1322"/>
      <c r="S1612" s="1322"/>
      <c r="T1612" s="1322"/>
      <c r="U1612" s="1322"/>
      <c r="V1612" s="1322"/>
      <c r="W1612" s="1322"/>
      <c r="X1612" s="1322"/>
      <c r="Y1612" s="1322"/>
      <c r="Z1612" s="1322"/>
      <c r="AA1612" s="1322"/>
      <c r="AB1612" s="1322"/>
      <c r="AC1612" s="1322"/>
      <c r="AD1612" s="1322"/>
      <c r="AE1612" s="405">
        <f t="shared" si="24"/>
        <v>0</v>
      </c>
    </row>
    <row r="1613" spans="3:31" ht="18" hidden="1" customHeight="1">
      <c r="C1613" s="1323" t="str">
        <f>T(ESTIMATE!B1705)</f>
        <v>Bathroom faucet fixture</v>
      </c>
      <c r="D1613" s="1323" t="e">
        <f>T(#REF!)</f>
        <v>#REF!</v>
      </c>
      <c r="E1613" s="1323" t="e">
        <f>T(#REF!)</f>
        <v>#REF!</v>
      </c>
      <c r="F1613" s="1323" t="e">
        <f>T(#REF!)</f>
        <v>#REF!</v>
      </c>
      <c r="G1613" s="1323" t="e">
        <f>T(#REF!)</f>
        <v>#REF!</v>
      </c>
      <c r="H1613" s="1323"/>
      <c r="I1613" s="1323"/>
      <c r="J1613" s="1323" t="e">
        <f>T(#REF!)</f>
        <v>#REF!</v>
      </c>
      <c r="K1613" s="1323" t="e">
        <f>T(#REF!)</f>
        <v>#REF!</v>
      </c>
      <c r="L1613" s="1323" t="e">
        <f>T(#REF!)</f>
        <v>#REF!</v>
      </c>
      <c r="M1613" s="1323" t="e">
        <f>T(#REF!)</f>
        <v>#REF!</v>
      </c>
      <c r="N1613" s="1324">
        <f>ESTIMATE!R1705</f>
        <v>0</v>
      </c>
      <c r="O1613" s="1324"/>
      <c r="P1613" s="1324" t="str">
        <f>T(ESTIMATE!U1705)</f>
        <v>ea</v>
      </c>
      <c r="Q1613" s="1324"/>
      <c r="R1613" s="1322"/>
      <c r="S1613" s="1322"/>
      <c r="T1613" s="1322"/>
      <c r="U1613" s="1322"/>
      <c r="V1613" s="1322"/>
      <c r="W1613" s="1322"/>
      <c r="X1613" s="1322"/>
      <c r="Y1613" s="1322"/>
      <c r="Z1613" s="1322"/>
      <c r="AA1613" s="1322"/>
      <c r="AB1613" s="1322"/>
      <c r="AC1613" s="1322"/>
      <c r="AD1613" s="1322"/>
      <c r="AE1613" s="405">
        <f t="shared" si="24"/>
        <v>0</v>
      </c>
    </row>
    <row r="1614" spans="3:31" ht="18" hidden="1" customHeight="1">
      <c r="C1614" s="1323" t="str">
        <f>T(ESTIMATE!B1706)</f>
        <v>Fiberglass shower stall</v>
      </c>
      <c r="D1614" s="1323" t="e">
        <f>T(#REF!)</f>
        <v>#REF!</v>
      </c>
      <c r="E1614" s="1323" t="e">
        <f>T(#REF!)</f>
        <v>#REF!</v>
      </c>
      <c r="F1614" s="1323" t="e">
        <f>T(#REF!)</f>
        <v>#REF!</v>
      </c>
      <c r="G1614" s="1323" t="e">
        <f>T(#REF!)</f>
        <v>#REF!</v>
      </c>
      <c r="H1614" s="1323"/>
      <c r="I1614" s="1323"/>
      <c r="J1614" s="1323" t="e">
        <f>T(#REF!)</f>
        <v>#REF!</v>
      </c>
      <c r="K1614" s="1323" t="e">
        <f>T(#REF!)</f>
        <v>#REF!</v>
      </c>
      <c r="L1614" s="1323" t="e">
        <f>T(#REF!)</f>
        <v>#REF!</v>
      </c>
      <c r="M1614" s="1323" t="e">
        <f>T(#REF!)</f>
        <v>#REF!</v>
      </c>
      <c r="N1614" s="1324">
        <f>ESTIMATE!R1706</f>
        <v>0</v>
      </c>
      <c r="O1614" s="1324"/>
      <c r="P1614" s="1324" t="str">
        <f>T(ESTIMATE!U1706)</f>
        <v>ea</v>
      </c>
      <c r="Q1614" s="1324"/>
      <c r="R1614" s="1322"/>
      <c r="S1614" s="1322"/>
      <c r="T1614" s="1322"/>
      <c r="U1614" s="1322"/>
      <c r="V1614" s="1322"/>
      <c r="W1614" s="1322"/>
      <c r="X1614" s="1322"/>
      <c r="Y1614" s="1322"/>
      <c r="Z1614" s="1322"/>
      <c r="AA1614" s="1322"/>
      <c r="AB1614" s="1322"/>
      <c r="AC1614" s="1322"/>
      <c r="AD1614" s="1322"/>
      <c r="AE1614" s="405">
        <f t="shared" si="24"/>
        <v>0</v>
      </c>
    </row>
    <row r="1615" spans="3:31" ht="18" hidden="1" customHeight="1">
      <c r="C1615" s="1323" t="str">
        <f>T(ESTIMATE!B1707)</f>
        <v>Fiberglass tub</v>
      </c>
      <c r="D1615" s="1323" t="e">
        <f>T(#REF!)</f>
        <v>#REF!</v>
      </c>
      <c r="E1615" s="1323" t="e">
        <f>T(#REF!)</f>
        <v>#REF!</v>
      </c>
      <c r="F1615" s="1323" t="e">
        <f>T(#REF!)</f>
        <v>#REF!</v>
      </c>
      <c r="G1615" s="1323" t="e">
        <f>T(#REF!)</f>
        <v>#REF!</v>
      </c>
      <c r="H1615" s="1323"/>
      <c r="I1615" s="1323"/>
      <c r="J1615" s="1323" t="e">
        <f>T(#REF!)</f>
        <v>#REF!</v>
      </c>
      <c r="K1615" s="1323" t="e">
        <f>T(#REF!)</f>
        <v>#REF!</v>
      </c>
      <c r="L1615" s="1323" t="e">
        <f>T(#REF!)</f>
        <v>#REF!</v>
      </c>
      <c r="M1615" s="1323" t="e">
        <f>T(#REF!)</f>
        <v>#REF!</v>
      </c>
      <c r="N1615" s="1324">
        <f>ESTIMATE!R1707</f>
        <v>0</v>
      </c>
      <c r="O1615" s="1324"/>
      <c r="P1615" s="1324" t="str">
        <f>T(ESTIMATE!U1707)</f>
        <v>ea</v>
      </c>
      <c r="Q1615" s="1324"/>
      <c r="R1615" s="1322"/>
      <c r="S1615" s="1322"/>
      <c r="T1615" s="1322"/>
      <c r="U1615" s="1322"/>
      <c r="V1615" s="1322"/>
      <c r="W1615" s="1322"/>
      <c r="X1615" s="1322"/>
      <c r="Y1615" s="1322"/>
      <c r="Z1615" s="1322"/>
      <c r="AA1615" s="1322"/>
      <c r="AB1615" s="1322"/>
      <c r="AC1615" s="1322"/>
      <c r="AD1615" s="1322"/>
      <c r="AE1615" s="405">
        <f t="shared" si="24"/>
        <v>0</v>
      </c>
    </row>
    <row r="1616" spans="3:31" ht="18" hidden="1" customHeight="1">
      <c r="C1616" s="1323" t="str">
        <f>T(ESTIMATE!B1708)</f>
        <v>Fiberglass tub/shower surround</v>
      </c>
      <c r="D1616" s="1323" t="e">
        <f>T(#REF!)</f>
        <v>#REF!</v>
      </c>
      <c r="E1616" s="1323" t="e">
        <f>T(#REF!)</f>
        <v>#REF!</v>
      </c>
      <c r="F1616" s="1323" t="e">
        <f>T(#REF!)</f>
        <v>#REF!</v>
      </c>
      <c r="G1616" s="1323" t="e">
        <f>T(#REF!)</f>
        <v>#REF!</v>
      </c>
      <c r="H1616" s="1323"/>
      <c r="I1616" s="1323"/>
      <c r="J1616" s="1323" t="e">
        <f>T(#REF!)</f>
        <v>#REF!</v>
      </c>
      <c r="K1616" s="1323" t="e">
        <f>T(#REF!)</f>
        <v>#REF!</v>
      </c>
      <c r="L1616" s="1323" t="e">
        <f>T(#REF!)</f>
        <v>#REF!</v>
      </c>
      <c r="M1616" s="1323" t="e">
        <f>T(#REF!)</f>
        <v>#REF!</v>
      </c>
      <c r="N1616" s="1324">
        <f>ESTIMATE!R1708</f>
        <v>0</v>
      </c>
      <c r="O1616" s="1324"/>
      <c r="P1616" s="1324" t="str">
        <f>T(ESTIMATE!U1708)</f>
        <v>ea</v>
      </c>
      <c r="Q1616" s="1324"/>
      <c r="R1616" s="1322"/>
      <c r="S1616" s="1322"/>
      <c r="T1616" s="1322"/>
      <c r="U1616" s="1322"/>
      <c r="V1616" s="1322"/>
      <c r="W1616" s="1322"/>
      <c r="X1616" s="1322"/>
      <c r="Y1616" s="1322"/>
      <c r="Z1616" s="1322"/>
      <c r="AA1616" s="1322"/>
      <c r="AB1616" s="1322"/>
      <c r="AC1616" s="1322"/>
      <c r="AD1616" s="1322"/>
      <c r="AE1616" s="405">
        <f t="shared" si="24"/>
        <v>0</v>
      </c>
    </row>
    <row r="1617" spans="3:31" ht="18" hidden="1" customHeight="1">
      <c r="C1617" s="1323" t="str">
        <f>T(ESTIMATE!B1709)</f>
        <v>Showerhead/tub kit</v>
      </c>
      <c r="D1617" s="1323" t="e">
        <f>T(#REF!)</f>
        <v>#REF!</v>
      </c>
      <c r="E1617" s="1323" t="e">
        <f>T(#REF!)</f>
        <v>#REF!</v>
      </c>
      <c r="F1617" s="1323" t="e">
        <f>T(#REF!)</f>
        <v>#REF!</v>
      </c>
      <c r="G1617" s="1323" t="e">
        <f>T(#REF!)</f>
        <v>#REF!</v>
      </c>
      <c r="H1617" s="1323"/>
      <c r="I1617" s="1323"/>
      <c r="J1617" s="1323" t="e">
        <f>T(#REF!)</f>
        <v>#REF!</v>
      </c>
      <c r="K1617" s="1323" t="e">
        <f>T(#REF!)</f>
        <v>#REF!</v>
      </c>
      <c r="L1617" s="1323" t="e">
        <f>T(#REF!)</f>
        <v>#REF!</v>
      </c>
      <c r="M1617" s="1323" t="e">
        <f>T(#REF!)</f>
        <v>#REF!</v>
      </c>
      <c r="N1617" s="1324">
        <f>ESTIMATE!R1709</f>
        <v>0</v>
      </c>
      <c r="O1617" s="1324"/>
      <c r="P1617" s="1324" t="str">
        <f>T(ESTIMATE!U1709)</f>
        <v>ea</v>
      </c>
      <c r="Q1617" s="1324"/>
      <c r="R1617" s="1322"/>
      <c r="S1617" s="1322"/>
      <c r="T1617" s="1322"/>
      <c r="U1617" s="1322"/>
      <c r="V1617" s="1322"/>
      <c r="W1617" s="1322"/>
      <c r="X1617" s="1322"/>
      <c r="Y1617" s="1322"/>
      <c r="Z1617" s="1322"/>
      <c r="AA1617" s="1322"/>
      <c r="AB1617" s="1322"/>
      <c r="AC1617" s="1322"/>
      <c r="AD1617" s="1322"/>
      <c r="AE1617" s="405">
        <f t="shared" si="24"/>
        <v>0</v>
      </c>
    </row>
    <row r="1618" spans="3:31" ht="18" hidden="1" customHeight="1">
      <c r="C1618" s="1323" t="str">
        <f>T(ESTIMATE!B1710)</f>
        <v>Toilets</v>
      </c>
      <c r="D1618" s="1323" t="e">
        <f>T(#REF!)</f>
        <v>#REF!</v>
      </c>
      <c r="E1618" s="1323" t="e">
        <f>T(#REF!)</f>
        <v>#REF!</v>
      </c>
      <c r="F1618" s="1323" t="e">
        <f>T(#REF!)</f>
        <v>#REF!</v>
      </c>
      <c r="G1618" s="1323" t="e">
        <f>T(#REF!)</f>
        <v>#REF!</v>
      </c>
      <c r="H1618" s="1323"/>
      <c r="I1618" s="1323"/>
      <c r="J1618" s="1323" t="e">
        <f>T(#REF!)</f>
        <v>#REF!</v>
      </c>
      <c r="K1618" s="1323" t="e">
        <f>T(#REF!)</f>
        <v>#REF!</v>
      </c>
      <c r="L1618" s="1323" t="e">
        <f>T(#REF!)</f>
        <v>#REF!</v>
      </c>
      <c r="M1618" s="1323" t="e">
        <f>T(#REF!)</f>
        <v>#REF!</v>
      </c>
      <c r="N1618" s="1324">
        <f>ESTIMATE!R1710</f>
        <v>0</v>
      </c>
      <c r="O1618" s="1324"/>
      <c r="P1618" s="1324" t="str">
        <f>T(ESTIMATE!U1710)</f>
        <v>ea</v>
      </c>
      <c r="Q1618" s="1324"/>
      <c r="R1618" s="1322"/>
      <c r="S1618" s="1322"/>
      <c r="T1618" s="1322"/>
      <c r="U1618" s="1322"/>
      <c r="V1618" s="1322"/>
      <c r="W1618" s="1322"/>
      <c r="X1618" s="1322"/>
      <c r="Y1618" s="1322"/>
      <c r="Z1618" s="1322"/>
      <c r="AA1618" s="1322"/>
      <c r="AB1618" s="1322"/>
      <c r="AC1618" s="1322"/>
      <c r="AD1618" s="1322"/>
      <c r="AE1618" s="405">
        <f t="shared" si="24"/>
        <v>0</v>
      </c>
    </row>
    <row r="1619" spans="3:31" ht="18" hidden="1" customHeight="1">
      <c r="C1619" s="1323" t="str">
        <f>T(ESTIMATE!B1711)</f>
        <v>Toilet seats</v>
      </c>
      <c r="D1619" s="1323" t="e">
        <f>T(#REF!)</f>
        <v>#REF!</v>
      </c>
      <c r="E1619" s="1323" t="e">
        <f>T(#REF!)</f>
        <v>#REF!</v>
      </c>
      <c r="F1619" s="1323" t="e">
        <f>T(#REF!)</f>
        <v>#REF!</v>
      </c>
      <c r="G1619" s="1323" t="e">
        <f>T(#REF!)</f>
        <v>#REF!</v>
      </c>
      <c r="H1619" s="1323"/>
      <c r="I1619" s="1323"/>
      <c r="J1619" s="1323" t="e">
        <f>T(#REF!)</f>
        <v>#REF!</v>
      </c>
      <c r="K1619" s="1323" t="e">
        <f>T(#REF!)</f>
        <v>#REF!</v>
      </c>
      <c r="L1619" s="1323" t="e">
        <f>T(#REF!)</f>
        <v>#REF!</v>
      </c>
      <c r="M1619" s="1323" t="e">
        <f>T(#REF!)</f>
        <v>#REF!</v>
      </c>
      <c r="N1619" s="1324">
        <f>ESTIMATE!R1711</f>
        <v>0</v>
      </c>
      <c r="O1619" s="1324"/>
      <c r="P1619" s="1324" t="str">
        <f>T(ESTIMATE!U1711)</f>
        <v>ea</v>
      </c>
      <c r="Q1619" s="1324"/>
      <c r="R1619" s="1322"/>
      <c r="S1619" s="1322"/>
      <c r="T1619" s="1322"/>
      <c r="U1619" s="1322"/>
      <c r="V1619" s="1322"/>
      <c r="W1619" s="1322"/>
      <c r="X1619" s="1322"/>
      <c r="Y1619" s="1322"/>
      <c r="Z1619" s="1322"/>
      <c r="AA1619" s="1322"/>
      <c r="AB1619" s="1322"/>
      <c r="AC1619" s="1322"/>
      <c r="AD1619" s="1322"/>
      <c r="AE1619" s="405">
        <f t="shared" si="24"/>
        <v>0</v>
      </c>
    </row>
    <row r="1620" spans="3:31" ht="18" hidden="1" customHeight="1">
      <c r="C1620" s="1323" t="str">
        <f>T(ESTIMATE!B1712)</f>
        <v>Pedestal sink</v>
      </c>
      <c r="D1620" s="1323" t="e">
        <f>T(#REF!)</f>
        <v>#REF!</v>
      </c>
      <c r="E1620" s="1323" t="e">
        <f>T(#REF!)</f>
        <v>#REF!</v>
      </c>
      <c r="F1620" s="1323" t="e">
        <f>T(#REF!)</f>
        <v>#REF!</v>
      </c>
      <c r="G1620" s="1323" t="e">
        <f>T(#REF!)</f>
        <v>#REF!</v>
      </c>
      <c r="H1620" s="1323"/>
      <c r="I1620" s="1323"/>
      <c r="J1620" s="1323" t="e">
        <f>T(#REF!)</f>
        <v>#REF!</v>
      </c>
      <c r="K1620" s="1323" t="e">
        <f>T(#REF!)</f>
        <v>#REF!</v>
      </c>
      <c r="L1620" s="1323" t="e">
        <f>T(#REF!)</f>
        <v>#REF!</v>
      </c>
      <c r="M1620" s="1323" t="e">
        <f>T(#REF!)</f>
        <v>#REF!</v>
      </c>
      <c r="N1620" s="1324">
        <f>ESTIMATE!R1712</f>
        <v>0</v>
      </c>
      <c r="O1620" s="1324"/>
      <c r="P1620" s="1324" t="str">
        <f>T(ESTIMATE!U1712)</f>
        <v>ea</v>
      </c>
      <c r="Q1620" s="1324"/>
      <c r="R1620" s="1322"/>
      <c r="S1620" s="1322"/>
      <c r="T1620" s="1322"/>
      <c r="U1620" s="1322"/>
      <c r="V1620" s="1322"/>
      <c r="W1620" s="1322"/>
      <c r="X1620" s="1322"/>
      <c r="Y1620" s="1322"/>
      <c r="Z1620" s="1322"/>
      <c r="AA1620" s="1322"/>
      <c r="AB1620" s="1322"/>
      <c r="AC1620" s="1322"/>
      <c r="AD1620" s="1322"/>
      <c r="AE1620" s="405">
        <f t="shared" si="24"/>
        <v>0</v>
      </c>
    </row>
    <row r="1621" spans="3:31" ht="18" hidden="1" customHeight="1">
      <c r="C1621" s="1323" t="str">
        <f>T(ESTIMATE!B1713)</f>
        <v/>
      </c>
      <c r="D1621" s="1323" t="e">
        <f>T(#REF!)</f>
        <v>#REF!</v>
      </c>
      <c r="E1621" s="1323" t="e">
        <f>T(#REF!)</f>
        <v>#REF!</v>
      </c>
      <c r="F1621" s="1323" t="e">
        <f>T(#REF!)</f>
        <v>#REF!</v>
      </c>
      <c r="G1621" s="1323" t="e">
        <f>T(#REF!)</f>
        <v>#REF!</v>
      </c>
      <c r="H1621" s="1323"/>
      <c r="I1621" s="1323"/>
      <c r="J1621" s="1323" t="e">
        <f>T(#REF!)</f>
        <v>#REF!</v>
      </c>
      <c r="K1621" s="1323" t="e">
        <f>T(#REF!)</f>
        <v>#REF!</v>
      </c>
      <c r="L1621" s="1323" t="e">
        <f>T(#REF!)</f>
        <v>#REF!</v>
      </c>
      <c r="M1621" s="1323" t="e">
        <f>T(#REF!)</f>
        <v>#REF!</v>
      </c>
      <c r="N1621" s="1324">
        <f>ESTIMATE!R1713</f>
        <v>0</v>
      </c>
      <c r="O1621" s="1324"/>
      <c r="P1621" s="1324" t="str">
        <f>T(ESTIMATE!U1713)</f>
        <v/>
      </c>
      <c r="Q1621" s="1324"/>
      <c r="R1621" s="1322"/>
      <c r="S1621" s="1322"/>
      <c r="T1621" s="1322"/>
      <c r="U1621" s="1322"/>
      <c r="V1621" s="1322"/>
      <c r="W1621" s="1322"/>
      <c r="X1621" s="1322"/>
      <c r="Y1621" s="1322"/>
      <c r="Z1621" s="1322"/>
      <c r="AA1621" s="1322"/>
      <c r="AB1621" s="1322"/>
      <c r="AC1621" s="1322"/>
      <c r="AD1621" s="1322"/>
      <c r="AE1621" s="405">
        <f t="shared" si="24"/>
        <v>0</v>
      </c>
    </row>
    <row r="1622" spans="3:31" ht="18" hidden="1" customHeight="1">
      <c r="C1622" s="1323" t="str">
        <f>T(ESTIMATE!B1714)</f>
        <v/>
      </c>
      <c r="D1622" s="1323" t="e">
        <f>T(#REF!)</f>
        <v>#REF!</v>
      </c>
      <c r="E1622" s="1323" t="e">
        <f>T(#REF!)</f>
        <v>#REF!</v>
      </c>
      <c r="F1622" s="1323" t="e">
        <f>T(#REF!)</f>
        <v>#REF!</v>
      </c>
      <c r="G1622" s="1323" t="e">
        <f>T(#REF!)</f>
        <v>#REF!</v>
      </c>
      <c r="H1622" s="1323"/>
      <c r="I1622" s="1323"/>
      <c r="J1622" s="1323" t="e">
        <f>T(#REF!)</f>
        <v>#REF!</v>
      </c>
      <c r="K1622" s="1323" t="e">
        <f>T(#REF!)</f>
        <v>#REF!</v>
      </c>
      <c r="L1622" s="1323" t="e">
        <f>T(#REF!)</f>
        <v>#REF!</v>
      </c>
      <c r="M1622" s="1323" t="e">
        <f>T(#REF!)</f>
        <v>#REF!</v>
      </c>
      <c r="N1622" s="1324">
        <f>ESTIMATE!R1714</f>
        <v>0</v>
      </c>
      <c r="O1622" s="1324"/>
      <c r="P1622" s="1324" t="str">
        <f>T(ESTIMATE!U1714)</f>
        <v/>
      </c>
      <c r="Q1622" s="1324"/>
      <c r="R1622" s="1322"/>
      <c r="S1622" s="1322"/>
      <c r="T1622" s="1322"/>
      <c r="U1622" s="1322"/>
      <c r="V1622" s="1322"/>
      <c r="W1622" s="1322"/>
      <c r="X1622" s="1322"/>
      <c r="Y1622" s="1322"/>
      <c r="Z1622" s="1322"/>
      <c r="AA1622" s="1322"/>
      <c r="AB1622" s="1322"/>
      <c r="AC1622" s="1322"/>
      <c r="AD1622" s="1322"/>
      <c r="AE1622" s="405">
        <f t="shared" si="24"/>
        <v>0</v>
      </c>
    </row>
    <row r="1623" spans="3:31" ht="18" hidden="1" customHeight="1">
      <c r="C1623" s="1323" t="str">
        <f>T(ESTIMATE!B1715)</f>
        <v/>
      </c>
      <c r="D1623" s="1323" t="e">
        <f>T(#REF!)</f>
        <v>#REF!</v>
      </c>
      <c r="E1623" s="1323" t="e">
        <f>T(#REF!)</f>
        <v>#REF!</v>
      </c>
      <c r="F1623" s="1323" t="e">
        <f>T(#REF!)</f>
        <v>#REF!</v>
      </c>
      <c r="G1623" s="1323" t="e">
        <f>T(#REF!)</f>
        <v>#REF!</v>
      </c>
      <c r="H1623" s="1323"/>
      <c r="I1623" s="1323"/>
      <c r="J1623" s="1323" t="e">
        <f>T(#REF!)</f>
        <v>#REF!</v>
      </c>
      <c r="K1623" s="1323" t="e">
        <f>T(#REF!)</f>
        <v>#REF!</v>
      </c>
      <c r="L1623" s="1323" t="e">
        <f>T(#REF!)</f>
        <v>#REF!</v>
      </c>
      <c r="M1623" s="1323" t="e">
        <f>T(#REF!)</f>
        <v>#REF!</v>
      </c>
      <c r="N1623" s="1324">
        <f>ESTIMATE!R1715</f>
        <v>0</v>
      </c>
      <c r="O1623" s="1324"/>
      <c r="P1623" s="1324" t="str">
        <f>T(ESTIMATE!U1715)</f>
        <v/>
      </c>
      <c r="Q1623" s="1324"/>
      <c r="R1623" s="1322"/>
      <c r="S1623" s="1322"/>
      <c r="T1623" s="1322"/>
      <c r="U1623" s="1322"/>
      <c r="V1623" s="1322"/>
      <c r="W1623" s="1322"/>
      <c r="X1623" s="1322"/>
      <c r="Y1623" s="1322"/>
      <c r="Z1623" s="1322"/>
      <c r="AA1623" s="1322"/>
      <c r="AB1623" s="1322"/>
      <c r="AC1623" s="1322"/>
      <c r="AD1623" s="1322"/>
      <c r="AE1623" s="405">
        <f t="shared" si="24"/>
        <v>0</v>
      </c>
    </row>
    <row r="1624" spans="3:31" ht="18" hidden="1" customHeight="1">
      <c r="C1624" s="1325" t="str">
        <f>T(ESTIMATE!B1716)</f>
        <v/>
      </c>
      <c r="D1624" s="1325" t="e">
        <f>T(#REF!)</f>
        <v>#REF!</v>
      </c>
      <c r="E1624" s="1325" t="e">
        <f>T(#REF!)</f>
        <v>#REF!</v>
      </c>
      <c r="F1624" s="1325" t="e">
        <f>T(#REF!)</f>
        <v>#REF!</v>
      </c>
      <c r="G1624" s="1325" t="e">
        <f>T(#REF!)</f>
        <v>#REF!</v>
      </c>
      <c r="H1624" s="1325"/>
      <c r="I1624" s="1325"/>
      <c r="J1624" s="1325" t="e">
        <f>T(#REF!)</f>
        <v>#REF!</v>
      </c>
      <c r="K1624" s="1325" t="e">
        <f>T(#REF!)</f>
        <v>#REF!</v>
      </c>
      <c r="L1624" s="1325" t="e">
        <f>T(#REF!)</f>
        <v>#REF!</v>
      </c>
      <c r="M1624" s="1325" t="e">
        <f>T(#REF!)</f>
        <v>#REF!</v>
      </c>
      <c r="N1624" s="1326">
        <f>ESTIMATE!R1716</f>
        <v>0</v>
      </c>
      <c r="O1624" s="1326"/>
      <c r="P1624" s="1326" t="str">
        <f>T(ESTIMATE!U1716)</f>
        <v/>
      </c>
      <c r="Q1624" s="1326"/>
      <c r="R1624" s="1327"/>
      <c r="S1624" s="1327"/>
      <c r="T1624" s="1327"/>
      <c r="U1624" s="1327"/>
      <c r="V1624" s="1327"/>
      <c r="W1624" s="1327"/>
      <c r="X1624" s="1327"/>
      <c r="Y1624" s="1327"/>
      <c r="Z1624" s="1327"/>
      <c r="AA1624" s="1327"/>
      <c r="AB1624" s="1327"/>
      <c r="AC1624" s="1327"/>
      <c r="AD1624" s="1327"/>
      <c r="AE1624" s="405">
        <f t="shared" si="24"/>
        <v>0</v>
      </c>
    </row>
    <row r="1625" spans="3:31" ht="18" hidden="1" customHeight="1">
      <c r="C1625" s="598"/>
      <c r="D1625" s="599"/>
      <c r="E1625" s="599"/>
      <c r="F1625" s="599"/>
      <c r="G1625" s="599"/>
      <c r="H1625" s="599"/>
      <c r="I1625" s="599"/>
      <c r="J1625" s="599"/>
      <c r="K1625" s="599"/>
      <c r="L1625" s="599"/>
      <c r="M1625" s="599"/>
      <c r="N1625" s="1357">
        <f>N1584</f>
        <v>0</v>
      </c>
      <c r="O1625" s="1357"/>
      <c r="P1625" s="1358"/>
      <c r="Q1625" s="1359"/>
      <c r="R1625" s="600"/>
      <c r="S1625" s="600"/>
      <c r="T1625" s="600"/>
      <c r="U1625" s="600"/>
      <c r="V1625" s="600"/>
      <c r="W1625" s="600"/>
      <c r="X1625" s="600"/>
      <c r="Y1625" s="600"/>
      <c r="Z1625" s="600"/>
      <c r="AA1625" s="600"/>
      <c r="AB1625" s="600"/>
      <c r="AC1625" s="600"/>
      <c r="AD1625" s="601"/>
      <c r="AE1625" s="405">
        <f t="shared" si="24"/>
        <v>0</v>
      </c>
    </row>
    <row r="1626" spans="3:31" ht="22" hidden="1" customHeight="1">
      <c r="C1626" s="1333" t="str">
        <f>T(ESTIMATE!B1721)</f>
        <v>SEPTIC SYSTEM</v>
      </c>
      <c r="D1626" s="1333" t="e">
        <f>T(#REF!)</f>
        <v>#REF!</v>
      </c>
      <c r="E1626" s="1333" t="e">
        <f>T(#REF!)</f>
        <v>#REF!</v>
      </c>
      <c r="F1626" s="1333" t="e">
        <f>T(#REF!)</f>
        <v>#REF!</v>
      </c>
      <c r="G1626" s="1333" t="e">
        <f>T(#REF!)</f>
        <v>#REF!</v>
      </c>
      <c r="H1626" s="1333"/>
      <c r="I1626" s="1333"/>
      <c r="J1626" s="1333" t="e">
        <f>T(#REF!)</f>
        <v>#REF!</v>
      </c>
      <c r="K1626" s="1333" t="e">
        <f>T(#REF!)</f>
        <v>#REF!</v>
      </c>
      <c r="L1626" s="1333" t="e">
        <f>T(#REF!)</f>
        <v>#REF!</v>
      </c>
      <c r="M1626" s="1334" t="e">
        <f>T(#REF!)</f>
        <v>#REF!</v>
      </c>
      <c r="N1626" s="1331">
        <f>SUM(N1627:O1666)</f>
        <v>0</v>
      </c>
      <c r="O1626" s="1332"/>
      <c r="P1626" s="1328"/>
      <c r="Q1626" s="1330"/>
      <c r="R1626" s="1328"/>
      <c r="S1626" s="1329"/>
      <c r="T1626" s="1329"/>
      <c r="U1626" s="1329"/>
      <c r="V1626" s="1329"/>
      <c r="W1626" s="1329"/>
      <c r="X1626" s="1329"/>
      <c r="Y1626" s="1329"/>
      <c r="Z1626" s="1329"/>
      <c r="AA1626" s="1329"/>
      <c r="AB1626" s="1329"/>
      <c r="AC1626" s="1329"/>
      <c r="AD1626" s="1329"/>
      <c r="AE1626" s="405">
        <f t="shared" si="24"/>
        <v>0</v>
      </c>
    </row>
    <row r="1627" spans="3:31" ht="18" hidden="1" customHeight="1">
      <c r="C1627" s="1323" t="str">
        <f>T(ESTIMATE!B1722)</f>
        <v/>
      </c>
      <c r="D1627" s="1323" t="e">
        <f>T(#REF!)</f>
        <v>#REF!</v>
      </c>
      <c r="E1627" s="1323" t="e">
        <f>T(#REF!)</f>
        <v>#REF!</v>
      </c>
      <c r="F1627" s="1323" t="e">
        <f>T(#REF!)</f>
        <v>#REF!</v>
      </c>
      <c r="G1627" s="1323" t="e">
        <f>T(#REF!)</f>
        <v>#REF!</v>
      </c>
      <c r="H1627" s="1323"/>
      <c r="I1627" s="1323"/>
      <c r="J1627" s="1323" t="e">
        <f>T(#REF!)</f>
        <v>#REF!</v>
      </c>
      <c r="K1627" s="1323" t="e">
        <f>T(#REF!)</f>
        <v>#REF!</v>
      </c>
      <c r="L1627" s="1323" t="e">
        <f>T(#REF!)</f>
        <v>#REF!</v>
      </c>
      <c r="M1627" s="1323" t="e">
        <f>T(#REF!)</f>
        <v>#REF!</v>
      </c>
      <c r="N1627" s="1324">
        <f>ESTIMATE!R1722</f>
        <v>0</v>
      </c>
      <c r="O1627" s="1324"/>
      <c r="P1627" s="1324" t="str">
        <f>T(ESTIMATE!U1722)</f>
        <v/>
      </c>
      <c r="Q1627" s="1324"/>
      <c r="R1627" s="1322"/>
      <c r="S1627" s="1322"/>
      <c r="T1627" s="1322"/>
      <c r="U1627" s="1322"/>
      <c r="V1627" s="1322"/>
      <c r="W1627" s="1322"/>
      <c r="X1627" s="1322"/>
      <c r="Y1627" s="1322"/>
      <c r="Z1627" s="1322"/>
      <c r="AA1627" s="1322"/>
      <c r="AB1627" s="1322"/>
      <c r="AC1627" s="1322"/>
      <c r="AD1627" s="1322"/>
      <c r="AE1627" s="405">
        <f t="shared" si="24"/>
        <v>0</v>
      </c>
    </row>
    <row r="1628" spans="3:31" ht="18" hidden="1" customHeight="1">
      <c r="C1628" s="1323" t="str">
        <f>T(ESTIMATE!B1723)</f>
        <v/>
      </c>
      <c r="D1628" s="1323" t="e">
        <f>T(#REF!)</f>
        <v>#REF!</v>
      </c>
      <c r="E1628" s="1323" t="e">
        <f>T(#REF!)</f>
        <v>#REF!</v>
      </c>
      <c r="F1628" s="1323" t="e">
        <f>T(#REF!)</f>
        <v>#REF!</v>
      </c>
      <c r="G1628" s="1323" t="e">
        <f>T(#REF!)</f>
        <v>#REF!</v>
      </c>
      <c r="H1628" s="1323"/>
      <c r="I1628" s="1323"/>
      <c r="J1628" s="1323" t="e">
        <f>T(#REF!)</f>
        <v>#REF!</v>
      </c>
      <c r="K1628" s="1323" t="e">
        <f>T(#REF!)</f>
        <v>#REF!</v>
      </c>
      <c r="L1628" s="1323" t="e">
        <f>T(#REF!)</f>
        <v>#REF!</v>
      </c>
      <c r="M1628" s="1323" t="e">
        <f>T(#REF!)</f>
        <v>#REF!</v>
      </c>
      <c r="N1628" s="1324">
        <f>ESTIMATE!R1723</f>
        <v>0</v>
      </c>
      <c r="O1628" s="1324"/>
      <c r="P1628" s="1324" t="str">
        <f>T(ESTIMATE!U1723)</f>
        <v/>
      </c>
      <c r="Q1628" s="1324"/>
      <c r="R1628" s="1322"/>
      <c r="S1628" s="1322"/>
      <c r="T1628" s="1322"/>
      <c r="U1628" s="1322"/>
      <c r="V1628" s="1322"/>
      <c r="W1628" s="1322"/>
      <c r="X1628" s="1322"/>
      <c r="Y1628" s="1322"/>
      <c r="Z1628" s="1322"/>
      <c r="AA1628" s="1322"/>
      <c r="AB1628" s="1322"/>
      <c r="AC1628" s="1322"/>
      <c r="AD1628" s="1322"/>
      <c r="AE1628" s="405">
        <f t="shared" si="24"/>
        <v>0</v>
      </c>
    </row>
    <row r="1629" spans="3:31" ht="18" hidden="1" customHeight="1">
      <c r="C1629" s="1323" t="str">
        <f>T(ESTIMATE!B1724)</f>
        <v/>
      </c>
      <c r="D1629" s="1323" t="e">
        <f>T(#REF!)</f>
        <v>#REF!</v>
      </c>
      <c r="E1629" s="1323" t="e">
        <f>T(#REF!)</f>
        <v>#REF!</v>
      </c>
      <c r="F1629" s="1323" t="e">
        <f>T(#REF!)</f>
        <v>#REF!</v>
      </c>
      <c r="G1629" s="1323" t="e">
        <f>T(#REF!)</f>
        <v>#REF!</v>
      </c>
      <c r="H1629" s="1323"/>
      <c r="I1629" s="1323"/>
      <c r="J1629" s="1323" t="e">
        <f>T(#REF!)</f>
        <v>#REF!</v>
      </c>
      <c r="K1629" s="1323" t="e">
        <f>T(#REF!)</f>
        <v>#REF!</v>
      </c>
      <c r="L1629" s="1323" t="e">
        <f>T(#REF!)</f>
        <v>#REF!</v>
      </c>
      <c r="M1629" s="1323" t="e">
        <f>T(#REF!)</f>
        <v>#REF!</v>
      </c>
      <c r="N1629" s="1324">
        <f>ESTIMATE!R1724</f>
        <v>0</v>
      </c>
      <c r="O1629" s="1324"/>
      <c r="P1629" s="1324" t="str">
        <f>T(ESTIMATE!U1724)</f>
        <v/>
      </c>
      <c r="Q1629" s="1324"/>
      <c r="R1629" s="1322"/>
      <c r="S1629" s="1322"/>
      <c r="T1629" s="1322"/>
      <c r="U1629" s="1322"/>
      <c r="V1629" s="1322"/>
      <c r="W1629" s="1322"/>
      <c r="X1629" s="1322"/>
      <c r="Y1629" s="1322"/>
      <c r="Z1629" s="1322"/>
      <c r="AA1629" s="1322"/>
      <c r="AB1629" s="1322"/>
      <c r="AC1629" s="1322"/>
      <c r="AD1629" s="1322"/>
      <c r="AE1629" s="405">
        <f t="shared" si="24"/>
        <v>0</v>
      </c>
    </row>
    <row r="1630" spans="3:31" ht="18" hidden="1" customHeight="1">
      <c r="C1630" s="1323" t="str">
        <f>T(ESTIMATE!B1725)</f>
        <v/>
      </c>
      <c r="D1630" s="1323" t="e">
        <f>T(#REF!)</f>
        <v>#REF!</v>
      </c>
      <c r="E1630" s="1323" t="e">
        <f>T(#REF!)</f>
        <v>#REF!</v>
      </c>
      <c r="F1630" s="1323" t="e">
        <f>T(#REF!)</f>
        <v>#REF!</v>
      </c>
      <c r="G1630" s="1323" t="e">
        <f>T(#REF!)</f>
        <v>#REF!</v>
      </c>
      <c r="H1630" s="1323"/>
      <c r="I1630" s="1323"/>
      <c r="J1630" s="1323" t="e">
        <f>T(#REF!)</f>
        <v>#REF!</v>
      </c>
      <c r="K1630" s="1323" t="e">
        <f>T(#REF!)</f>
        <v>#REF!</v>
      </c>
      <c r="L1630" s="1323" t="e">
        <f>T(#REF!)</f>
        <v>#REF!</v>
      </c>
      <c r="M1630" s="1323" t="e">
        <f>T(#REF!)</f>
        <v>#REF!</v>
      </c>
      <c r="N1630" s="1324">
        <f>ESTIMATE!R1725</f>
        <v>0</v>
      </c>
      <c r="O1630" s="1324"/>
      <c r="P1630" s="1324" t="str">
        <f>T(ESTIMATE!U1725)</f>
        <v/>
      </c>
      <c r="Q1630" s="1324"/>
      <c r="R1630" s="1322"/>
      <c r="S1630" s="1322"/>
      <c r="T1630" s="1322"/>
      <c r="U1630" s="1322"/>
      <c r="V1630" s="1322"/>
      <c r="W1630" s="1322"/>
      <c r="X1630" s="1322"/>
      <c r="Y1630" s="1322"/>
      <c r="Z1630" s="1322"/>
      <c r="AA1630" s="1322"/>
      <c r="AB1630" s="1322"/>
      <c r="AC1630" s="1322"/>
      <c r="AD1630" s="1322"/>
      <c r="AE1630" s="405">
        <f t="shared" si="24"/>
        <v>0</v>
      </c>
    </row>
    <row r="1631" spans="3:31" ht="18" hidden="1" customHeight="1">
      <c r="C1631" s="1323" t="str">
        <f>T(ESTIMATE!B1726)</f>
        <v/>
      </c>
      <c r="D1631" s="1323" t="e">
        <f>T(#REF!)</f>
        <v>#REF!</v>
      </c>
      <c r="E1631" s="1323" t="e">
        <f>T(#REF!)</f>
        <v>#REF!</v>
      </c>
      <c r="F1631" s="1323" t="e">
        <f>T(#REF!)</f>
        <v>#REF!</v>
      </c>
      <c r="G1631" s="1323" t="e">
        <f>T(#REF!)</f>
        <v>#REF!</v>
      </c>
      <c r="H1631" s="1323"/>
      <c r="I1631" s="1323"/>
      <c r="J1631" s="1323" t="e">
        <f>T(#REF!)</f>
        <v>#REF!</v>
      </c>
      <c r="K1631" s="1323" t="e">
        <f>T(#REF!)</f>
        <v>#REF!</v>
      </c>
      <c r="L1631" s="1323" t="e">
        <f>T(#REF!)</f>
        <v>#REF!</v>
      </c>
      <c r="M1631" s="1323" t="e">
        <f>T(#REF!)</f>
        <v>#REF!</v>
      </c>
      <c r="N1631" s="1324">
        <f>ESTIMATE!R1726</f>
        <v>0</v>
      </c>
      <c r="O1631" s="1324"/>
      <c r="P1631" s="1324" t="str">
        <f>T(ESTIMATE!U1726)</f>
        <v/>
      </c>
      <c r="Q1631" s="1324"/>
      <c r="R1631" s="1322"/>
      <c r="S1631" s="1322"/>
      <c r="T1631" s="1322"/>
      <c r="U1631" s="1322"/>
      <c r="V1631" s="1322"/>
      <c r="W1631" s="1322"/>
      <c r="X1631" s="1322"/>
      <c r="Y1631" s="1322"/>
      <c r="Z1631" s="1322"/>
      <c r="AA1631" s="1322"/>
      <c r="AB1631" s="1322"/>
      <c r="AC1631" s="1322"/>
      <c r="AD1631" s="1322"/>
      <c r="AE1631" s="405">
        <f t="shared" ref="AE1631:AE1694" si="25">N1631</f>
        <v>0</v>
      </c>
    </row>
    <row r="1632" spans="3:31" ht="18" hidden="1" customHeight="1">
      <c r="C1632" s="1323" t="str">
        <f>T(ESTIMATE!B1727)</f>
        <v/>
      </c>
      <c r="D1632" s="1323" t="e">
        <f>T(#REF!)</f>
        <v>#REF!</v>
      </c>
      <c r="E1632" s="1323" t="e">
        <f>T(#REF!)</f>
        <v>#REF!</v>
      </c>
      <c r="F1632" s="1323" t="e">
        <f>T(#REF!)</f>
        <v>#REF!</v>
      </c>
      <c r="G1632" s="1323" t="e">
        <f>T(#REF!)</f>
        <v>#REF!</v>
      </c>
      <c r="H1632" s="1323"/>
      <c r="I1632" s="1323"/>
      <c r="J1632" s="1323" t="e">
        <f>T(#REF!)</f>
        <v>#REF!</v>
      </c>
      <c r="K1632" s="1323" t="e">
        <f>T(#REF!)</f>
        <v>#REF!</v>
      </c>
      <c r="L1632" s="1323" t="e">
        <f>T(#REF!)</f>
        <v>#REF!</v>
      </c>
      <c r="M1632" s="1323" t="e">
        <f>T(#REF!)</f>
        <v>#REF!</v>
      </c>
      <c r="N1632" s="1324">
        <f>ESTIMATE!R1727</f>
        <v>0</v>
      </c>
      <c r="O1632" s="1324"/>
      <c r="P1632" s="1324" t="str">
        <f>T(ESTIMATE!U1727)</f>
        <v/>
      </c>
      <c r="Q1632" s="1324"/>
      <c r="R1632" s="1322"/>
      <c r="S1632" s="1322"/>
      <c r="T1632" s="1322"/>
      <c r="U1632" s="1322"/>
      <c r="V1632" s="1322"/>
      <c r="W1632" s="1322"/>
      <c r="X1632" s="1322"/>
      <c r="Y1632" s="1322"/>
      <c r="Z1632" s="1322"/>
      <c r="AA1632" s="1322"/>
      <c r="AB1632" s="1322"/>
      <c r="AC1632" s="1322"/>
      <c r="AD1632" s="1322"/>
      <c r="AE1632" s="405">
        <f t="shared" si="25"/>
        <v>0</v>
      </c>
    </row>
    <row r="1633" spans="3:31" ht="18" hidden="1" customHeight="1">
      <c r="C1633" s="1323" t="str">
        <f>T(ESTIMATE!B1728)</f>
        <v/>
      </c>
      <c r="D1633" s="1323" t="e">
        <f>T(#REF!)</f>
        <v>#REF!</v>
      </c>
      <c r="E1633" s="1323" t="e">
        <f>T(#REF!)</f>
        <v>#REF!</v>
      </c>
      <c r="F1633" s="1323" t="e">
        <f>T(#REF!)</f>
        <v>#REF!</v>
      </c>
      <c r="G1633" s="1323" t="e">
        <f>T(#REF!)</f>
        <v>#REF!</v>
      </c>
      <c r="H1633" s="1323"/>
      <c r="I1633" s="1323"/>
      <c r="J1633" s="1323" t="e">
        <f>T(#REF!)</f>
        <v>#REF!</v>
      </c>
      <c r="K1633" s="1323" t="e">
        <f>T(#REF!)</f>
        <v>#REF!</v>
      </c>
      <c r="L1633" s="1323" t="e">
        <f>T(#REF!)</f>
        <v>#REF!</v>
      </c>
      <c r="M1633" s="1323" t="e">
        <f>T(#REF!)</f>
        <v>#REF!</v>
      </c>
      <c r="N1633" s="1324">
        <f>ESTIMATE!R1728</f>
        <v>0</v>
      </c>
      <c r="O1633" s="1324"/>
      <c r="P1633" s="1324" t="str">
        <f>T(ESTIMATE!U1728)</f>
        <v/>
      </c>
      <c r="Q1633" s="1324"/>
      <c r="R1633" s="1322"/>
      <c r="S1633" s="1322"/>
      <c r="T1633" s="1322"/>
      <c r="U1633" s="1322"/>
      <c r="V1633" s="1322"/>
      <c r="W1633" s="1322"/>
      <c r="X1633" s="1322"/>
      <c r="Y1633" s="1322"/>
      <c r="Z1633" s="1322"/>
      <c r="AA1633" s="1322"/>
      <c r="AB1633" s="1322"/>
      <c r="AC1633" s="1322"/>
      <c r="AD1633" s="1322"/>
      <c r="AE1633" s="405">
        <f t="shared" si="25"/>
        <v>0</v>
      </c>
    </row>
    <row r="1634" spans="3:31" ht="18" hidden="1" customHeight="1">
      <c r="C1634" s="1323" t="str">
        <f>T(ESTIMATE!B1729)</f>
        <v/>
      </c>
      <c r="D1634" s="1323" t="e">
        <f>T(#REF!)</f>
        <v>#REF!</v>
      </c>
      <c r="E1634" s="1323" t="e">
        <f>T(#REF!)</f>
        <v>#REF!</v>
      </c>
      <c r="F1634" s="1323" t="e">
        <f>T(#REF!)</f>
        <v>#REF!</v>
      </c>
      <c r="G1634" s="1323" t="e">
        <f>T(#REF!)</f>
        <v>#REF!</v>
      </c>
      <c r="H1634" s="1323"/>
      <c r="I1634" s="1323"/>
      <c r="J1634" s="1323" t="e">
        <f>T(#REF!)</f>
        <v>#REF!</v>
      </c>
      <c r="K1634" s="1323" t="e">
        <f>T(#REF!)</f>
        <v>#REF!</v>
      </c>
      <c r="L1634" s="1323" t="e">
        <f>T(#REF!)</f>
        <v>#REF!</v>
      </c>
      <c r="M1634" s="1323" t="e">
        <f>T(#REF!)</f>
        <v>#REF!</v>
      </c>
      <c r="N1634" s="1324">
        <f>ESTIMATE!R1729</f>
        <v>0</v>
      </c>
      <c r="O1634" s="1324"/>
      <c r="P1634" s="1324" t="str">
        <f>T(ESTIMATE!U1729)</f>
        <v/>
      </c>
      <c r="Q1634" s="1324"/>
      <c r="R1634" s="1322"/>
      <c r="S1634" s="1322"/>
      <c r="T1634" s="1322"/>
      <c r="U1634" s="1322"/>
      <c r="V1634" s="1322"/>
      <c r="W1634" s="1322"/>
      <c r="X1634" s="1322"/>
      <c r="Y1634" s="1322"/>
      <c r="Z1634" s="1322"/>
      <c r="AA1634" s="1322"/>
      <c r="AB1634" s="1322"/>
      <c r="AC1634" s="1322"/>
      <c r="AD1634" s="1322"/>
      <c r="AE1634" s="405">
        <f t="shared" si="25"/>
        <v>0</v>
      </c>
    </row>
    <row r="1635" spans="3:31" ht="18" hidden="1" customHeight="1">
      <c r="C1635" s="1323" t="str">
        <f>T(ESTIMATE!B1730)</f>
        <v/>
      </c>
      <c r="D1635" s="1323" t="e">
        <f>T(#REF!)</f>
        <v>#REF!</v>
      </c>
      <c r="E1635" s="1323" t="e">
        <f>T(#REF!)</f>
        <v>#REF!</v>
      </c>
      <c r="F1635" s="1323" t="e">
        <f>T(#REF!)</f>
        <v>#REF!</v>
      </c>
      <c r="G1635" s="1323" t="e">
        <f>T(#REF!)</f>
        <v>#REF!</v>
      </c>
      <c r="H1635" s="1323"/>
      <c r="I1635" s="1323"/>
      <c r="J1635" s="1323" t="e">
        <f>T(#REF!)</f>
        <v>#REF!</v>
      </c>
      <c r="K1635" s="1323" t="e">
        <f>T(#REF!)</f>
        <v>#REF!</v>
      </c>
      <c r="L1635" s="1323" t="e">
        <f>T(#REF!)</f>
        <v>#REF!</v>
      </c>
      <c r="M1635" s="1323" t="e">
        <f>T(#REF!)</f>
        <v>#REF!</v>
      </c>
      <c r="N1635" s="1324">
        <f>ESTIMATE!R1730</f>
        <v>0</v>
      </c>
      <c r="O1635" s="1324"/>
      <c r="P1635" s="1324" t="str">
        <f>T(ESTIMATE!U1730)</f>
        <v/>
      </c>
      <c r="Q1635" s="1324"/>
      <c r="R1635" s="1322"/>
      <c r="S1635" s="1322"/>
      <c r="T1635" s="1322"/>
      <c r="U1635" s="1322"/>
      <c r="V1635" s="1322"/>
      <c r="W1635" s="1322"/>
      <c r="X1635" s="1322"/>
      <c r="Y1635" s="1322"/>
      <c r="Z1635" s="1322"/>
      <c r="AA1635" s="1322"/>
      <c r="AB1635" s="1322"/>
      <c r="AC1635" s="1322"/>
      <c r="AD1635" s="1322"/>
      <c r="AE1635" s="405">
        <f t="shared" si="25"/>
        <v>0</v>
      </c>
    </row>
    <row r="1636" spans="3:31" ht="18" hidden="1" customHeight="1">
      <c r="C1636" s="1323" t="str">
        <f>T(ESTIMATE!B1731)</f>
        <v/>
      </c>
      <c r="D1636" s="1323" t="e">
        <f>T(#REF!)</f>
        <v>#REF!</v>
      </c>
      <c r="E1636" s="1323" t="e">
        <f>T(#REF!)</f>
        <v>#REF!</v>
      </c>
      <c r="F1636" s="1323" t="e">
        <f>T(#REF!)</f>
        <v>#REF!</v>
      </c>
      <c r="G1636" s="1323" t="e">
        <f>T(#REF!)</f>
        <v>#REF!</v>
      </c>
      <c r="H1636" s="1323"/>
      <c r="I1636" s="1323"/>
      <c r="J1636" s="1323" t="e">
        <f>T(#REF!)</f>
        <v>#REF!</v>
      </c>
      <c r="K1636" s="1323" t="e">
        <f>T(#REF!)</f>
        <v>#REF!</v>
      </c>
      <c r="L1636" s="1323" t="e">
        <f>T(#REF!)</f>
        <v>#REF!</v>
      </c>
      <c r="M1636" s="1323" t="e">
        <f>T(#REF!)</f>
        <v>#REF!</v>
      </c>
      <c r="N1636" s="1324">
        <f>ESTIMATE!R1731</f>
        <v>0</v>
      </c>
      <c r="O1636" s="1324"/>
      <c r="P1636" s="1324" t="str">
        <f>T(ESTIMATE!U1731)</f>
        <v/>
      </c>
      <c r="Q1636" s="1324"/>
      <c r="R1636" s="1322"/>
      <c r="S1636" s="1322"/>
      <c r="T1636" s="1322"/>
      <c r="U1636" s="1322"/>
      <c r="V1636" s="1322"/>
      <c r="W1636" s="1322"/>
      <c r="X1636" s="1322"/>
      <c r="Y1636" s="1322"/>
      <c r="Z1636" s="1322"/>
      <c r="AA1636" s="1322"/>
      <c r="AB1636" s="1322"/>
      <c r="AC1636" s="1322"/>
      <c r="AD1636" s="1322"/>
      <c r="AE1636" s="405">
        <f t="shared" si="25"/>
        <v>0</v>
      </c>
    </row>
    <row r="1637" spans="3:31" ht="18" hidden="1" customHeight="1">
      <c r="C1637" s="1323" t="str">
        <f>T(ESTIMATE!B1732)</f>
        <v/>
      </c>
      <c r="D1637" s="1323" t="e">
        <f>T(#REF!)</f>
        <v>#REF!</v>
      </c>
      <c r="E1637" s="1323" t="e">
        <f>T(#REF!)</f>
        <v>#REF!</v>
      </c>
      <c r="F1637" s="1323" t="e">
        <f>T(#REF!)</f>
        <v>#REF!</v>
      </c>
      <c r="G1637" s="1323" t="e">
        <f>T(#REF!)</f>
        <v>#REF!</v>
      </c>
      <c r="H1637" s="1323"/>
      <c r="I1637" s="1323"/>
      <c r="J1637" s="1323" t="e">
        <f>T(#REF!)</f>
        <v>#REF!</v>
      </c>
      <c r="K1637" s="1323" t="e">
        <f>T(#REF!)</f>
        <v>#REF!</v>
      </c>
      <c r="L1637" s="1323" t="e">
        <f>T(#REF!)</f>
        <v>#REF!</v>
      </c>
      <c r="M1637" s="1323" t="e">
        <f>T(#REF!)</f>
        <v>#REF!</v>
      </c>
      <c r="N1637" s="1324">
        <f>ESTIMATE!R1732</f>
        <v>0</v>
      </c>
      <c r="O1637" s="1324"/>
      <c r="P1637" s="1324" t="str">
        <f>T(ESTIMATE!U1732)</f>
        <v/>
      </c>
      <c r="Q1637" s="1324"/>
      <c r="R1637" s="1322"/>
      <c r="S1637" s="1322"/>
      <c r="T1637" s="1322"/>
      <c r="U1637" s="1322"/>
      <c r="V1637" s="1322"/>
      <c r="W1637" s="1322"/>
      <c r="X1637" s="1322"/>
      <c r="Y1637" s="1322"/>
      <c r="Z1637" s="1322"/>
      <c r="AA1637" s="1322"/>
      <c r="AB1637" s="1322"/>
      <c r="AC1637" s="1322"/>
      <c r="AD1637" s="1322"/>
      <c r="AE1637" s="405">
        <f t="shared" si="25"/>
        <v>0</v>
      </c>
    </row>
    <row r="1638" spans="3:31" ht="18" hidden="1" customHeight="1">
      <c r="C1638" s="1323" t="str">
        <f>T(ESTIMATE!B1733)</f>
        <v/>
      </c>
      <c r="D1638" s="1323" t="e">
        <f>T(#REF!)</f>
        <v>#REF!</v>
      </c>
      <c r="E1638" s="1323" t="e">
        <f>T(#REF!)</f>
        <v>#REF!</v>
      </c>
      <c r="F1638" s="1323" t="e">
        <f>T(#REF!)</f>
        <v>#REF!</v>
      </c>
      <c r="G1638" s="1323" t="e">
        <f>T(#REF!)</f>
        <v>#REF!</v>
      </c>
      <c r="H1638" s="1323"/>
      <c r="I1638" s="1323"/>
      <c r="J1638" s="1323" t="e">
        <f>T(#REF!)</f>
        <v>#REF!</v>
      </c>
      <c r="K1638" s="1323" t="e">
        <f>T(#REF!)</f>
        <v>#REF!</v>
      </c>
      <c r="L1638" s="1323" t="e">
        <f>T(#REF!)</f>
        <v>#REF!</v>
      </c>
      <c r="M1638" s="1323" t="e">
        <f>T(#REF!)</f>
        <v>#REF!</v>
      </c>
      <c r="N1638" s="1324">
        <f>ESTIMATE!R1733</f>
        <v>0</v>
      </c>
      <c r="O1638" s="1324"/>
      <c r="P1638" s="1324" t="str">
        <f>T(ESTIMATE!U1733)</f>
        <v/>
      </c>
      <c r="Q1638" s="1324"/>
      <c r="R1638" s="1322"/>
      <c r="S1638" s="1322"/>
      <c r="T1638" s="1322"/>
      <c r="U1638" s="1322"/>
      <c r="V1638" s="1322"/>
      <c r="W1638" s="1322"/>
      <c r="X1638" s="1322"/>
      <c r="Y1638" s="1322"/>
      <c r="Z1638" s="1322"/>
      <c r="AA1638" s="1322"/>
      <c r="AB1638" s="1322"/>
      <c r="AC1638" s="1322"/>
      <c r="AD1638" s="1322"/>
      <c r="AE1638" s="405">
        <f t="shared" si="25"/>
        <v>0</v>
      </c>
    </row>
    <row r="1639" spans="3:31" ht="18" hidden="1" customHeight="1">
      <c r="C1639" s="1323" t="str">
        <f>T(ESTIMATE!B1734)</f>
        <v/>
      </c>
      <c r="D1639" s="1323" t="e">
        <f>T(#REF!)</f>
        <v>#REF!</v>
      </c>
      <c r="E1639" s="1323" t="e">
        <f>T(#REF!)</f>
        <v>#REF!</v>
      </c>
      <c r="F1639" s="1323" t="e">
        <f>T(#REF!)</f>
        <v>#REF!</v>
      </c>
      <c r="G1639" s="1323" t="e">
        <f>T(#REF!)</f>
        <v>#REF!</v>
      </c>
      <c r="H1639" s="1323"/>
      <c r="I1639" s="1323"/>
      <c r="J1639" s="1323" t="e">
        <f>T(#REF!)</f>
        <v>#REF!</v>
      </c>
      <c r="K1639" s="1323" t="e">
        <f>T(#REF!)</f>
        <v>#REF!</v>
      </c>
      <c r="L1639" s="1323" t="e">
        <f>T(#REF!)</f>
        <v>#REF!</v>
      </c>
      <c r="M1639" s="1323" t="e">
        <f>T(#REF!)</f>
        <v>#REF!</v>
      </c>
      <c r="N1639" s="1324">
        <f>ESTIMATE!R1734</f>
        <v>0</v>
      </c>
      <c r="O1639" s="1324"/>
      <c r="P1639" s="1324" t="str">
        <f>T(ESTIMATE!U1734)</f>
        <v/>
      </c>
      <c r="Q1639" s="1324"/>
      <c r="R1639" s="1322"/>
      <c r="S1639" s="1322"/>
      <c r="T1639" s="1322"/>
      <c r="U1639" s="1322"/>
      <c r="V1639" s="1322"/>
      <c r="W1639" s="1322"/>
      <c r="X1639" s="1322"/>
      <c r="Y1639" s="1322"/>
      <c r="Z1639" s="1322"/>
      <c r="AA1639" s="1322"/>
      <c r="AB1639" s="1322"/>
      <c r="AC1639" s="1322"/>
      <c r="AD1639" s="1322"/>
      <c r="AE1639" s="405">
        <f t="shared" si="25"/>
        <v>0</v>
      </c>
    </row>
    <row r="1640" spans="3:31" ht="18" hidden="1" customHeight="1">
      <c r="C1640" s="1323" t="str">
        <f>T(ESTIMATE!B1735)</f>
        <v/>
      </c>
      <c r="D1640" s="1323" t="e">
        <f>T(#REF!)</f>
        <v>#REF!</v>
      </c>
      <c r="E1640" s="1323" t="e">
        <f>T(#REF!)</f>
        <v>#REF!</v>
      </c>
      <c r="F1640" s="1323" t="e">
        <f>T(#REF!)</f>
        <v>#REF!</v>
      </c>
      <c r="G1640" s="1323" t="e">
        <f>T(#REF!)</f>
        <v>#REF!</v>
      </c>
      <c r="H1640" s="1323"/>
      <c r="I1640" s="1323"/>
      <c r="J1640" s="1323" t="e">
        <f>T(#REF!)</f>
        <v>#REF!</v>
      </c>
      <c r="K1640" s="1323" t="e">
        <f>T(#REF!)</f>
        <v>#REF!</v>
      </c>
      <c r="L1640" s="1323" t="e">
        <f>T(#REF!)</f>
        <v>#REF!</v>
      </c>
      <c r="M1640" s="1323" t="e">
        <f>T(#REF!)</f>
        <v>#REF!</v>
      </c>
      <c r="N1640" s="1324">
        <f>ESTIMATE!R1735</f>
        <v>0</v>
      </c>
      <c r="O1640" s="1324"/>
      <c r="P1640" s="1324" t="str">
        <f>T(ESTIMATE!U1735)</f>
        <v/>
      </c>
      <c r="Q1640" s="1324"/>
      <c r="R1640" s="1322"/>
      <c r="S1640" s="1322"/>
      <c r="T1640" s="1322"/>
      <c r="U1640" s="1322"/>
      <c r="V1640" s="1322"/>
      <c r="W1640" s="1322"/>
      <c r="X1640" s="1322"/>
      <c r="Y1640" s="1322"/>
      <c r="Z1640" s="1322"/>
      <c r="AA1640" s="1322"/>
      <c r="AB1640" s="1322"/>
      <c r="AC1640" s="1322"/>
      <c r="AD1640" s="1322"/>
      <c r="AE1640" s="405">
        <f t="shared" si="25"/>
        <v>0</v>
      </c>
    </row>
    <row r="1641" spans="3:31" ht="18" hidden="1" customHeight="1">
      <c r="C1641" s="1323" t="str">
        <f>T(ESTIMATE!B1736)</f>
        <v/>
      </c>
      <c r="D1641" s="1323" t="e">
        <f>T(#REF!)</f>
        <v>#REF!</v>
      </c>
      <c r="E1641" s="1323" t="e">
        <f>T(#REF!)</f>
        <v>#REF!</v>
      </c>
      <c r="F1641" s="1323" t="e">
        <f>T(#REF!)</f>
        <v>#REF!</v>
      </c>
      <c r="G1641" s="1323" t="e">
        <f>T(#REF!)</f>
        <v>#REF!</v>
      </c>
      <c r="H1641" s="1323"/>
      <c r="I1641" s="1323"/>
      <c r="J1641" s="1323" t="e">
        <f>T(#REF!)</f>
        <v>#REF!</v>
      </c>
      <c r="K1641" s="1323" t="e">
        <f>T(#REF!)</f>
        <v>#REF!</v>
      </c>
      <c r="L1641" s="1323" t="e">
        <f>T(#REF!)</f>
        <v>#REF!</v>
      </c>
      <c r="M1641" s="1323" t="e">
        <f>T(#REF!)</f>
        <v>#REF!</v>
      </c>
      <c r="N1641" s="1324">
        <f>ESTIMATE!R1736</f>
        <v>0</v>
      </c>
      <c r="O1641" s="1324"/>
      <c r="P1641" s="1324" t="str">
        <f>T(ESTIMATE!U1736)</f>
        <v/>
      </c>
      <c r="Q1641" s="1324"/>
      <c r="R1641" s="1322"/>
      <c r="S1641" s="1322"/>
      <c r="T1641" s="1322"/>
      <c r="U1641" s="1322"/>
      <c r="V1641" s="1322"/>
      <c r="W1641" s="1322"/>
      <c r="X1641" s="1322"/>
      <c r="Y1641" s="1322"/>
      <c r="Z1641" s="1322"/>
      <c r="AA1641" s="1322"/>
      <c r="AB1641" s="1322"/>
      <c r="AC1641" s="1322"/>
      <c r="AD1641" s="1322"/>
      <c r="AE1641" s="405">
        <f t="shared" si="25"/>
        <v>0</v>
      </c>
    </row>
    <row r="1642" spans="3:31" ht="18" hidden="1" customHeight="1">
      <c r="C1642" s="1323" t="str">
        <f>T(ESTIMATE!B1737)</f>
        <v/>
      </c>
      <c r="D1642" s="1323" t="e">
        <f>T(#REF!)</f>
        <v>#REF!</v>
      </c>
      <c r="E1642" s="1323" t="e">
        <f>T(#REF!)</f>
        <v>#REF!</v>
      </c>
      <c r="F1642" s="1323" t="e">
        <f>T(#REF!)</f>
        <v>#REF!</v>
      </c>
      <c r="G1642" s="1323" t="e">
        <f>T(#REF!)</f>
        <v>#REF!</v>
      </c>
      <c r="H1642" s="1323"/>
      <c r="I1642" s="1323"/>
      <c r="J1642" s="1323" t="e">
        <f>T(#REF!)</f>
        <v>#REF!</v>
      </c>
      <c r="K1642" s="1323" t="e">
        <f>T(#REF!)</f>
        <v>#REF!</v>
      </c>
      <c r="L1642" s="1323" t="e">
        <f>T(#REF!)</f>
        <v>#REF!</v>
      </c>
      <c r="M1642" s="1323" t="e">
        <f>T(#REF!)</f>
        <v>#REF!</v>
      </c>
      <c r="N1642" s="1324">
        <f>ESTIMATE!R1737</f>
        <v>0</v>
      </c>
      <c r="O1642" s="1324"/>
      <c r="P1642" s="1324" t="str">
        <f>T(ESTIMATE!U1737)</f>
        <v/>
      </c>
      <c r="Q1642" s="1324"/>
      <c r="R1642" s="1322"/>
      <c r="S1642" s="1322"/>
      <c r="T1642" s="1322"/>
      <c r="U1642" s="1322"/>
      <c r="V1642" s="1322"/>
      <c r="W1642" s="1322"/>
      <c r="X1642" s="1322"/>
      <c r="Y1642" s="1322"/>
      <c r="Z1642" s="1322"/>
      <c r="AA1642" s="1322"/>
      <c r="AB1642" s="1322"/>
      <c r="AC1642" s="1322"/>
      <c r="AD1642" s="1322"/>
      <c r="AE1642" s="405">
        <f t="shared" si="25"/>
        <v>0</v>
      </c>
    </row>
    <row r="1643" spans="3:31" ht="18" hidden="1" customHeight="1">
      <c r="C1643" s="1323" t="str">
        <f>T(ESTIMATE!B1738)</f>
        <v/>
      </c>
      <c r="D1643" s="1323" t="e">
        <f>T(#REF!)</f>
        <v>#REF!</v>
      </c>
      <c r="E1643" s="1323" t="e">
        <f>T(#REF!)</f>
        <v>#REF!</v>
      </c>
      <c r="F1643" s="1323" t="e">
        <f>T(#REF!)</f>
        <v>#REF!</v>
      </c>
      <c r="G1643" s="1323" t="e">
        <f>T(#REF!)</f>
        <v>#REF!</v>
      </c>
      <c r="H1643" s="1323"/>
      <c r="I1643" s="1323"/>
      <c r="J1643" s="1323" t="e">
        <f>T(#REF!)</f>
        <v>#REF!</v>
      </c>
      <c r="K1643" s="1323" t="e">
        <f>T(#REF!)</f>
        <v>#REF!</v>
      </c>
      <c r="L1643" s="1323" t="e">
        <f>T(#REF!)</f>
        <v>#REF!</v>
      </c>
      <c r="M1643" s="1323" t="e">
        <f>T(#REF!)</f>
        <v>#REF!</v>
      </c>
      <c r="N1643" s="1324">
        <f>ESTIMATE!R1738</f>
        <v>0</v>
      </c>
      <c r="O1643" s="1324"/>
      <c r="P1643" s="1324" t="str">
        <f>T(ESTIMATE!U1738)</f>
        <v/>
      </c>
      <c r="Q1643" s="1324"/>
      <c r="R1643" s="1322"/>
      <c r="S1643" s="1322"/>
      <c r="T1643" s="1322"/>
      <c r="U1643" s="1322"/>
      <c r="V1643" s="1322"/>
      <c r="W1643" s="1322"/>
      <c r="X1643" s="1322"/>
      <c r="Y1643" s="1322"/>
      <c r="Z1643" s="1322"/>
      <c r="AA1643" s="1322"/>
      <c r="AB1643" s="1322"/>
      <c r="AC1643" s="1322"/>
      <c r="AD1643" s="1322"/>
      <c r="AE1643" s="405">
        <f t="shared" si="25"/>
        <v>0</v>
      </c>
    </row>
    <row r="1644" spans="3:31" ht="18" hidden="1" customHeight="1">
      <c r="C1644" s="1323" t="str">
        <f>T(ESTIMATE!B1739)</f>
        <v/>
      </c>
      <c r="D1644" s="1323" t="e">
        <f>T(#REF!)</f>
        <v>#REF!</v>
      </c>
      <c r="E1644" s="1323" t="e">
        <f>T(#REF!)</f>
        <v>#REF!</v>
      </c>
      <c r="F1644" s="1323" t="e">
        <f>T(#REF!)</f>
        <v>#REF!</v>
      </c>
      <c r="G1644" s="1323" t="e">
        <f>T(#REF!)</f>
        <v>#REF!</v>
      </c>
      <c r="H1644" s="1323"/>
      <c r="I1644" s="1323"/>
      <c r="J1644" s="1323" t="e">
        <f>T(#REF!)</f>
        <v>#REF!</v>
      </c>
      <c r="K1644" s="1323" t="e">
        <f>T(#REF!)</f>
        <v>#REF!</v>
      </c>
      <c r="L1644" s="1323" t="e">
        <f>T(#REF!)</f>
        <v>#REF!</v>
      </c>
      <c r="M1644" s="1323" t="e">
        <f>T(#REF!)</f>
        <v>#REF!</v>
      </c>
      <c r="N1644" s="1324">
        <f>ESTIMATE!R1739</f>
        <v>0</v>
      </c>
      <c r="O1644" s="1324"/>
      <c r="P1644" s="1324" t="str">
        <f>T(ESTIMATE!U1739)</f>
        <v/>
      </c>
      <c r="Q1644" s="1324"/>
      <c r="R1644" s="1322"/>
      <c r="S1644" s="1322"/>
      <c r="T1644" s="1322"/>
      <c r="U1644" s="1322"/>
      <c r="V1644" s="1322"/>
      <c r="W1644" s="1322"/>
      <c r="X1644" s="1322"/>
      <c r="Y1644" s="1322"/>
      <c r="Z1644" s="1322"/>
      <c r="AA1644" s="1322"/>
      <c r="AB1644" s="1322"/>
      <c r="AC1644" s="1322"/>
      <c r="AD1644" s="1322"/>
      <c r="AE1644" s="405">
        <f t="shared" si="25"/>
        <v>0</v>
      </c>
    </row>
    <row r="1645" spans="3:31" ht="18" hidden="1" customHeight="1">
      <c r="C1645" s="1323" t="str">
        <f>T(ESTIMATE!B1740)</f>
        <v/>
      </c>
      <c r="D1645" s="1323" t="e">
        <f>T(#REF!)</f>
        <v>#REF!</v>
      </c>
      <c r="E1645" s="1323" t="e">
        <f>T(#REF!)</f>
        <v>#REF!</v>
      </c>
      <c r="F1645" s="1323" t="e">
        <f>T(#REF!)</f>
        <v>#REF!</v>
      </c>
      <c r="G1645" s="1323" t="e">
        <f>T(#REF!)</f>
        <v>#REF!</v>
      </c>
      <c r="H1645" s="1323"/>
      <c r="I1645" s="1323"/>
      <c r="J1645" s="1323" t="e">
        <f>T(#REF!)</f>
        <v>#REF!</v>
      </c>
      <c r="K1645" s="1323" t="e">
        <f>T(#REF!)</f>
        <v>#REF!</v>
      </c>
      <c r="L1645" s="1323" t="e">
        <f>T(#REF!)</f>
        <v>#REF!</v>
      </c>
      <c r="M1645" s="1323" t="e">
        <f>T(#REF!)</f>
        <v>#REF!</v>
      </c>
      <c r="N1645" s="1324">
        <f>ESTIMATE!R1740</f>
        <v>0</v>
      </c>
      <c r="O1645" s="1324"/>
      <c r="P1645" s="1324" t="str">
        <f>T(ESTIMATE!U1740)</f>
        <v/>
      </c>
      <c r="Q1645" s="1324"/>
      <c r="R1645" s="1322"/>
      <c r="S1645" s="1322"/>
      <c r="T1645" s="1322"/>
      <c r="U1645" s="1322"/>
      <c r="V1645" s="1322"/>
      <c r="W1645" s="1322"/>
      <c r="X1645" s="1322"/>
      <c r="Y1645" s="1322"/>
      <c r="Z1645" s="1322"/>
      <c r="AA1645" s="1322"/>
      <c r="AB1645" s="1322"/>
      <c r="AC1645" s="1322"/>
      <c r="AD1645" s="1322"/>
      <c r="AE1645" s="405">
        <f t="shared" si="25"/>
        <v>0</v>
      </c>
    </row>
    <row r="1646" spans="3:31" ht="18" hidden="1" customHeight="1">
      <c r="C1646" s="1323" t="str">
        <f>T(ESTIMATE!B1741)</f>
        <v/>
      </c>
      <c r="D1646" s="1323" t="e">
        <f>T(#REF!)</f>
        <v>#REF!</v>
      </c>
      <c r="E1646" s="1323" t="e">
        <f>T(#REF!)</f>
        <v>#REF!</v>
      </c>
      <c r="F1646" s="1323" t="e">
        <f>T(#REF!)</f>
        <v>#REF!</v>
      </c>
      <c r="G1646" s="1323" t="e">
        <f>T(#REF!)</f>
        <v>#REF!</v>
      </c>
      <c r="H1646" s="1323"/>
      <c r="I1646" s="1323"/>
      <c r="J1646" s="1323" t="e">
        <f>T(#REF!)</f>
        <v>#REF!</v>
      </c>
      <c r="K1646" s="1323" t="e">
        <f>T(#REF!)</f>
        <v>#REF!</v>
      </c>
      <c r="L1646" s="1323" t="e">
        <f>T(#REF!)</f>
        <v>#REF!</v>
      </c>
      <c r="M1646" s="1323" t="e">
        <f>T(#REF!)</f>
        <v>#REF!</v>
      </c>
      <c r="N1646" s="1324">
        <f>ESTIMATE!R1741</f>
        <v>0</v>
      </c>
      <c r="O1646" s="1324"/>
      <c r="P1646" s="1324" t="str">
        <f>T(ESTIMATE!U1741)</f>
        <v/>
      </c>
      <c r="Q1646" s="1324"/>
      <c r="R1646" s="1322"/>
      <c r="S1646" s="1322"/>
      <c r="T1646" s="1322"/>
      <c r="U1646" s="1322"/>
      <c r="V1646" s="1322"/>
      <c r="W1646" s="1322"/>
      <c r="X1646" s="1322"/>
      <c r="Y1646" s="1322"/>
      <c r="Z1646" s="1322"/>
      <c r="AA1646" s="1322"/>
      <c r="AB1646" s="1322"/>
      <c r="AC1646" s="1322"/>
      <c r="AD1646" s="1322"/>
      <c r="AE1646" s="405">
        <f t="shared" si="25"/>
        <v>0</v>
      </c>
    </row>
    <row r="1647" spans="3:31" ht="18" hidden="1" customHeight="1">
      <c r="C1647" s="1323" t="str">
        <f>T(ESTIMATE!B1742)</f>
        <v/>
      </c>
      <c r="D1647" s="1323" t="e">
        <f>T(#REF!)</f>
        <v>#REF!</v>
      </c>
      <c r="E1647" s="1323" t="e">
        <f>T(#REF!)</f>
        <v>#REF!</v>
      </c>
      <c r="F1647" s="1323" t="e">
        <f>T(#REF!)</f>
        <v>#REF!</v>
      </c>
      <c r="G1647" s="1323" t="e">
        <f>T(#REF!)</f>
        <v>#REF!</v>
      </c>
      <c r="H1647" s="1323"/>
      <c r="I1647" s="1323"/>
      <c r="J1647" s="1323" t="e">
        <f>T(#REF!)</f>
        <v>#REF!</v>
      </c>
      <c r="K1647" s="1323" t="e">
        <f>T(#REF!)</f>
        <v>#REF!</v>
      </c>
      <c r="L1647" s="1323" t="e">
        <f>T(#REF!)</f>
        <v>#REF!</v>
      </c>
      <c r="M1647" s="1323" t="e">
        <f>T(#REF!)</f>
        <v>#REF!</v>
      </c>
      <c r="N1647" s="1324">
        <f>ESTIMATE!R1742</f>
        <v>0</v>
      </c>
      <c r="O1647" s="1324"/>
      <c r="P1647" s="1324" t="str">
        <f>T(ESTIMATE!U1742)</f>
        <v/>
      </c>
      <c r="Q1647" s="1324"/>
      <c r="R1647" s="1322"/>
      <c r="S1647" s="1322"/>
      <c r="T1647" s="1322"/>
      <c r="U1647" s="1322"/>
      <c r="V1647" s="1322"/>
      <c r="W1647" s="1322"/>
      <c r="X1647" s="1322"/>
      <c r="Y1647" s="1322"/>
      <c r="Z1647" s="1322"/>
      <c r="AA1647" s="1322"/>
      <c r="AB1647" s="1322"/>
      <c r="AC1647" s="1322"/>
      <c r="AD1647" s="1322"/>
      <c r="AE1647" s="405">
        <f t="shared" si="25"/>
        <v>0</v>
      </c>
    </row>
    <row r="1648" spans="3:31" ht="18" hidden="1" customHeight="1">
      <c r="C1648" s="1323" t="str">
        <f>T(ESTIMATE!B1743)</f>
        <v/>
      </c>
      <c r="D1648" s="1323" t="e">
        <f>T(#REF!)</f>
        <v>#REF!</v>
      </c>
      <c r="E1648" s="1323" t="e">
        <f>T(#REF!)</f>
        <v>#REF!</v>
      </c>
      <c r="F1648" s="1323" t="e">
        <f>T(#REF!)</f>
        <v>#REF!</v>
      </c>
      <c r="G1648" s="1323" t="e">
        <f>T(#REF!)</f>
        <v>#REF!</v>
      </c>
      <c r="H1648" s="1323"/>
      <c r="I1648" s="1323"/>
      <c r="J1648" s="1323" t="e">
        <f>T(#REF!)</f>
        <v>#REF!</v>
      </c>
      <c r="K1648" s="1323" t="e">
        <f>T(#REF!)</f>
        <v>#REF!</v>
      </c>
      <c r="L1648" s="1323" t="e">
        <f>T(#REF!)</f>
        <v>#REF!</v>
      </c>
      <c r="M1648" s="1323" t="e">
        <f>T(#REF!)</f>
        <v>#REF!</v>
      </c>
      <c r="N1648" s="1324">
        <f>ESTIMATE!R1743</f>
        <v>0</v>
      </c>
      <c r="O1648" s="1324"/>
      <c r="P1648" s="1324" t="str">
        <f>T(ESTIMATE!U1743)</f>
        <v/>
      </c>
      <c r="Q1648" s="1324"/>
      <c r="R1648" s="1322"/>
      <c r="S1648" s="1322"/>
      <c r="T1648" s="1322"/>
      <c r="U1648" s="1322"/>
      <c r="V1648" s="1322"/>
      <c r="W1648" s="1322"/>
      <c r="X1648" s="1322"/>
      <c r="Y1648" s="1322"/>
      <c r="Z1648" s="1322"/>
      <c r="AA1648" s="1322"/>
      <c r="AB1648" s="1322"/>
      <c r="AC1648" s="1322"/>
      <c r="AD1648" s="1322"/>
      <c r="AE1648" s="405">
        <f t="shared" si="25"/>
        <v>0</v>
      </c>
    </row>
    <row r="1649" spans="3:31" ht="18" hidden="1" customHeight="1">
      <c r="C1649" s="1323" t="str">
        <f>T(ESTIMATE!B1744)</f>
        <v/>
      </c>
      <c r="D1649" s="1323" t="e">
        <f>T(#REF!)</f>
        <v>#REF!</v>
      </c>
      <c r="E1649" s="1323" t="e">
        <f>T(#REF!)</f>
        <v>#REF!</v>
      </c>
      <c r="F1649" s="1323" t="e">
        <f>T(#REF!)</f>
        <v>#REF!</v>
      </c>
      <c r="G1649" s="1323" t="e">
        <f>T(#REF!)</f>
        <v>#REF!</v>
      </c>
      <c r="H1649" s="1323"/>
      <c r="I1649" s="1323"/>
      <c r="J1649" s="1323" t="e">
        <f>T(#REF!)</f>
        <v>#REF!</v>
      </c>
      <c r="K1649" s="1323" t="e">
        <f>T(#REF!)</f>
        <v>#REF!</v>
      </c>
      <c r="L1649" s="1323" t="e">
        <f>T(#REF!)</f>
        <v>#REF!</v>
      </c>
      <c r="M1649" s="1323" t="e">
        <f>T(#REF!)</f>
        <v>#REF!</v>
      </c>
      <c r="N1649" s="1324">
        <f>ESTIMATE!R1744</f>
        <v>0</v>
      </c>
      <c r="O1649" s="1324"/>
      <c r="P1649" s="1324" t="str">
        <f>T(ESTIMATE!U1744)</f>
        <v/>
      </c>
      <c r="Q1649" s="1324"/>
      <c r="R1649" s="1322"/>
      <c r="S1649" s="1322"/>
      <c r="T1649" s="1322"/>
      <c r="U1649" s="1322"/>
      <c r="V1649" s="1322"/>
      <c r="W1649" s="1322"/>
      <c r="X1649" s="1322"/>
      <c r="Y1649" s="1322"/>
      <c r="Z1649" s="1322"/>
      <c r="AA1649" s="1322"/>
      <c r="AB1649" s="1322"/>
      <c r="AC1649" s="1322"/>
      <c r="AD1649" s="1322"/>
      <c r="AE1649" s="405">
        <f t="shared" si="25"/>
        <v>0</v>
      </c>
    </row>
    <row r="1650" spans="3:31" ht="18" hidden="1" customHeight="1">
      <c r="C1650" s="1323" t="str">
        <f>T(ESTIMATE!B1745)</f>
        <v/>
      </c>
      <c r="D1650" s="1323" t="e">
        <f>T(#REF!)</f>
        <v>#REF!</v>
      </c>
      <c r="E1650" s="1323" t="e">
        <f>T(#REF!)</f>
        <v>#REF!</v>
      </c>
      <c r="F1650" s="1323" t="e">
        <f>T(#REF!)</f>
        <v>#REF!</v>
      </c>
      <c r="G1650" s="1323" t="e">
        <f>T(#REF!)</f>
        <v>#REF!</v>
      </c>
      <c r="H1650" s="1323"/>
      <c r="I1650" s="1323"/>
      <c r="J1650" s="1323" t="e">
        <f>T(#REF!)</f>
        <v>#REF!</v>
      </c>
      <c r="K1650" s="1323" t="e">
        <f>T(#REF!)</f>
        <v>#REF!</v>
      </c>
      <c r="L1650" s="1323" t="e">
        <f>T(#REF!)</f>
        <v>#REF!</v>
      </c>
      <c r="M1650" s="1323" t="e">
        <f>T(#REF!)</f>
        <v>#REF!</v>
      </c>
      <c r="N1650" s="1324">
        <f>ESTIMATE!R1745</f>
        <v>0</v>
      </c>
      <c r="O1650" s="1324"/>
      <c r="P1650" s="1324" t="str">
        <f>T(ESTIMATE!U1745)</f>
        <v/>
      </c>
      <c r="Q1650" s="1324"/>
      <c r="R1650" s="1322"/>
      <c r="S1650" s="1322"/>
      <c r="T1650" s="1322"/>
      <c r="U1650" s="1322"/>
      <c r="V1650" s="1322"/>
      <c r="W1650" s="1322"/>
      <c r="X1650" s="1322"/>
      <c r="Y1650" s="1322"/>
      <c r="Z1650" s="1322"/>
      <c r="AA1650" s="1322"/>
      <c r="AB1650" s="1322"/>
      <c r="AC1650" s="1322"/>
      <c r="AD1650" s="1322"/>
      <c r="AE1650" s="405">
        <f t="shared" si="25"/>
        <v>0</v>
      </c>
    </row>
    <row r="1651" spans="3:31" ht="18" hidden="1" customHeight="1">
      <c r="C1651" s="1323" t="str">
        <f>T(ESTIMATE!B1746)</f>
        <v/>
      </c>
      <c r="D1651" s="1323" t="e">
        <f>T(#REF!)</f>
        <v>#REF!</v>
      </c>
      <c r="E1651" s="1323" t="e">
        <f>T(#REF!)</f>
        <v>#REF!</v>
      </c>
      <c r="F1651" s="1323" t="e">
        <f>T(#REF!)</f>
        <v>#REF!</v>
      </c>
      <c r="G1651" s="1323" t="e">
        <f>T(#REF!)</f>
        <v>#REF!</v>
      </c>
      <c r="H1651" s="1323"/>
      <c r="I1651" s="1323"/>
      <c r="J1651" s="1323" t="e">
        <f>T(#REF!)</f>
        <v>#REF!</v>
      </c>
      <c r="K1651" s="1323" t="e">
        <f>T(#REF!)</f>
        <v>#REF!</v>
      </c>
      <c r="L1651" s="1323" t="e">
        <f>T(#REF!)</f>
        <v>#REF!</v>
      </c>
      <c r="M1651" s="1323" t="e">
        <f>T(#REF!)</f>
        <v>#REF!</v>
      </c>
      <c r="N1651" s="1324">
        <f>ESTIMATE!R1746</f>
        <v>0</v>
      </c>
      <c r="O1651" s="1324"/>
      <c r="P1651" s="1324" t="str">
        <f>T(ESTIMATE!U1746)</f>
        <v/>
      </c>
      <c r="Q1651" s="1324"/>
      <c r="R1651" s="1322"/>
      <c r="S1651" s="1322"/>
      <c r="T1651" s="1322"/>
      <c r="U1651" s="1322"/>
      <c r="V1651" s="1322"/>
      <c r="W1651" s="1322"/>
      <c r="X1651" s="1322"/>
      <c r="Y1651" s="1322"/>
      <c r="Z1651" s="1322"/>
      <c r="AA1651" s="1322"/>
      <c r="AB1651" s="1322"/>
      <c r="AC1651" s="1322"/>
      <c r="AD1651" s="1322"/>
      <c r="AE1651" s="405">
        <f t="shared" si="25"/>
        <v>0</v>
      </c>
    </row>
    <row r="1652" spans="3:31" ht="18" hidden="1" customHeight="1">
      <c r="C1652" s="1323" t="str">
        <f>T(ESTIMATE!B1747)</f>
        <v/>
      </c>
      <c r="D1652" s="1323" t="e">
        <f>T(#REF!)</f>
        <v>#REF!</v>
      </c>
      <c r="E1652" s="1323" t="e">
        <f>T(#REF!)</f>
        <v>#REF!</v>
      </c>
      <c r="F1652" s="1323" t="e">
        <f>T(#REF!)</f>
        <v>#REF!</v>
      </c>
      <c r="G1652" s="1323" t="e">
        <f>T(#REF!)</f>
        <v>#REF!</v>
      </c>
      <c r="H1652" s="1323"/>
      <c r="I1652" s="1323"/>
      <c r="J1652" s="1323" t="e">
        <f>T(#REF!)</f>
        <v>#REF!</v>
      </c>
      <c r="K1652" s="1323" t="e">
        <f>T(#REF!)</f>
        <v>#REF!</v>
      </c>
      <c r="L1652" s="1323" t="e">
        <f>T(#REF!)</f>
        <v>#REF!</v>
      </c>
      <c r="M1652" s="1323" t="e">
        <f>T(#REF!)</f>
        <v>#REF!</v>
      </c>
      <c r="N1652" s="1324">
        <f>ESTIMATE!R1747</f>
        <v>0</v>
      </c>
      <c r="O1652" s="1324"/>
      <c r="P1652" s="1324" t="str">
        <f>T(ESTIMATE!U1747)</f>
        <v/>
      </c>
      <c r="Q1652" s="1324"/>
      <c r="R1652" s="1322"/>
      <c r="S1652" s="1322"/>
      <c r="T1652" s="1322"/>
      <c r="U1652" s="1322"/>
      <c r="V1652" s="1322"/>
      <c r="W1652" s="1322"/>
      <c r="X1652" s="1322"/>
      <c r="Y1652" s="1322"/>
      <c r="Z1652" s="1322"/>
      <c r="AA1652" s="1322"/>
      <c r="AB1652" s="1322"/>
      <c r="AC1652" s="1322"/>
      <c r="AD1652" s="1322"/>
      <c r="AE1652" s="405">
        <f t="shared" si="25"/>
        <v>0</v>
      </c>
    </row>
    <row r="1653" spans="3:31" ht="18" hidden="1" customHeight="1">
      <c r="C1653" s="1323" t="str">
        <f>T(ESTIMATE!B1748)</f>
        <v/>
      </c>
      <c r="D1653" s="1323" t="e">
        <f>T(#REF!)</f>
        <v>#REF!</v>
      </c>
      <c r="E1653" s="1323" t="e">
        <f>T(#REF!)</f>
        <v>#REF!</v>
      </c>
      <c r="F1653" s="1323" t="e">
        <f>T(#REF!)</f>
        <v>#REF!</v>
      </c>
      <c r="G1653" s="1323" t="e">
        <f>T(#REF!)</f>
        <v>#REF!</v>
      </c>
      <c r="H1653" s="1323"/>
      <c r="I1653" s="1323"/>
      <c r="J1653" s="1323" t="e">
        <f>T(#REF!)</f>
        <v>#REF!</v>
      </c>
      <c r="K1653" s="1323" t="e">
        <f>T(#REF!)</f>
        <v>#REF!</v>
      </c>
      <c r="L1653" s="1323" t="e">
        <f>T(#REF!)</f>
        <v>#REF!</v>
      </c>
      <c r="M1653" s="1323" t="e">
        <f>T(#REF!)</f>
        <v>#REF!</v>
      </c>
      <c r="N1653" s="1324">
        <f>ESTIMATE!R1748</f>
        <v>0</v>
      </c>
      <c r="O1653" s="1324"/>
      <c r="P1653" s="1324" t="str">
        <f>T(ESTIMATE!U1748)</f>
        <v/>
      </c>
      <c r="Q1653" s="1324"/>
      <c r="R1653" s="1322"/>
      <c r="S1653" s="1322"/>
      <c r="T1653" s="1322"/>
      <c r="U1653" s="1322"/>
      <c r="V1653" s="1322"/>
      <c r="W1653" s="1322"/>
      <c r="X1653" s="1322"/>
      <c r="Y1653" s="1322"/>
      <c r="Z1653" s="1322"/>
      <c r="AA1653" s="1322"/>
      <c r="AB1653" s="1322"/>
      <c r="AC1653" s="1322"/>
      <c r="AD1653" s="1322"/>
      <c r="AE1653" s="405">
        <f t="shared" si="25"/>
        <v>0</v>
      </c>
    </row>
    <row r="1654" spans="3:31" ht="18" hidden="1" customHeight="1">
      <c r="C1654" s="1323" t="str">
        <f>T(ESTIMATE!B1749)</f>
        <v/>
      </c>
      <c r="D1654" s="1323" t="e">
        <f>T(#REF!)</f>
        <v>#REF!</v>
      </c>
      <c r="E1654" s="1323" t="e">
        <f>T(#REF!)</f>
        <v>#REF!</v>
      </c>
      <c r="F1654" s="1323" t="e">
        <f>T(#REF!)</f>
        <v>#REF!</v>
      </c>
      <c r="G1654" s="1323" t="e">
        <f>T(#REF!)</f>
        <v>#REF!</v>
      </c>
      <c r="H1654" s="1323"/>
      <c r="I1654" s="1323"/>
      <c r="J1654" s="1323" t="e">
        <f>T(#REF!)</f>
        <v>#REF!</v>
      </c>
      <c r="K1654" s="1323" t="e">
        <f>T(#REF!)</f>
        <v>#REF!</v>
      </c>
      <c r="L1654" s="1323" t="e">
        <f>T(#REF!)</f>
        <v>#REF!</v>
      </c>
      <c r="M1654" s="1323" t="e">
        <f>T(#REF!)</f>
        <v>#REF!</v>
      </c>
      <c r="N1654" s="1324">
        <f>ESTIMATE!R1749</f>
        <v>0</v>
      </c>
      <c r="O1654" s="1324"/>
      <c r="P1654" s="1324" t="str">
        <f>T(ESTIMATE!U1749)</f>
        <v/>
      </c>
      <c r="Q1654" s="1324"/>
      <c r="R1654" s="1322"/>
      <c r="S1654" s="1322"/>
      <c r="T1654" s="1322"/>
      <c r="U1654" s="1322"/>
      <c r="V1654" s="1322"/>
      <c r="W1654" s="1322"/>
      <c r="X1654" s="1322"/>
      <c r="Y1654" s="1322"/>
      <c r="Z1654" s="1322"/>
      <c r="AA1654" s="1322"/>
      <c r="AB1654" s="1322"/>
      <c r="AC1654" s="1322"/>
      <c r="AD1654" s="1322"/>
      <c r="AE1654" s="405">
        <f t="shared" si="25"/>
        <v>0</v>
      </c>
    </row>
    <row r="1655" spans="3:31" ht="18" hidden="1" customHeight="1">
      <c r="C1655" s="1323" t="str">
        <f>T(ESTIMATE!B1750)</f>
        <v/>
      </c>
      <c r="D1655" s="1323" t="e">
        <f>T(#REF!)</f>
        <v>#REF!</v>
      </c>
      <c r="E1655" s="1323" t="e">
        <f>T(#REF!)</f>
        <v>#REF!</v>
      </c>
      <c r="F1655" s="1323" t="e">
        <f>T(#REF!)</f>
        <v>#REF!</v>
      </c>
      <c r="G1655" s="1323" t="e">
        <f>T(#REF!)</f>
        <v>#REF!</v>
      </c>
      <c r="H1655" s="1323"/>
      <c r="I1655" s="1323"/>
      <c r="J1655" s="1323" t="e">
        <f>T(#REF!)</f>
        <v>#REF!</v>
      </c>
      <c r="K1655" s="1323" t="e">
        <f>T(#REF!)</f>
        <v>#REF!</v>
      </c>
      <c r="L1655" s="1323" t="e">
        <f>T(#REF!)</f>
        <v>#REF!</v>
      </c>
      <c r="M1655" s="1323" t="e">
        <f>T(#REF!)</f>
        <v>#REF!</v>
      </c>
      <c r="N1655" s="1324">
        <f>ESTIMATE!R1750</f>
        <v>0</v>
      </c>
      <c r="O1655" s="1324"/>
      <c r="P1655" s="1324" t="str">
        <f>T(ESTIMATE!U1750)</f>
        <v/>
      </c>
      <c r="Q1655" s="1324"/>
      <c r="R1655" s="1322"/>
      <c r="S1655" s="1322"/>
      <c r="T1655" s="1322"/>
      <c r="U1655" s="1322"/>
      <c r="V1655" s="1322"/>
      <c r="W1655" s="1322"/>
      <c r="X1655" s="1322"/>
      <c r="Y1655" s="1322"/>
      <c r="Z1655" s="1322"/>
      <c r="AA1655" s="1322"/>
      <c r="AB1655" s="1322"/>
      <c r="AC1655" s="1322"/>
      <c r="AD1655" s="1322"/>
      <c r="AE1655" s="405">
        <f t="shared" si="25"/>
        <v>0</v>
      </c>
    </row>
    <row r="1656" spans="3:31" ht="18" hidden="1" customHeight="1">
      <c r="C1656" s="1323" t="str">
        <f>T(ESTIMATE!B1751)</f>
        <v/>
      </c>
      <c r="D1656" s="1323" t="e">
        <f>T(#REF!)</f>
        <v>#REF!</v>
      </c>
      <c r="E1656" s="1323" t="e">
        <f>T(#REF!)</f>
        <v>#REF!</v>
      </c>
      <c r="F1656" s="1323" t="e">
        <f>T(#REF!)</f>
        <v>#REF!</v>
      </c>
      <c r="G1656" s="1323" t="e">
        <f>T(#REF!)</f>
        <v>#REF!</v>
      </c>
      <c r="H1656" s="1323"/>
      <c r="I1656" s="1323"/>
      <c r="J1656" s="1323" t="e">
        <f>T(#REF!)</f>
        <v>#REF!</v>
      </c>
      <c r="K1656" s="1323" t="e">
        <f>T(#REF!)</f>
        <v>#REF!</v>
      </c>
      <c r="L1656" s="1323" t="e">
        <f>T(#REF!)</f>
        <v>#REF!</v>
      </c>
      <c r="M1656" s="1323" t="e">
        <f>T(#REF!)</f>
        <v>#REF!</v>
      </c>
      <c r="N1656" s="1324">
        <f>ESTIMATE!R1751</f>
        <v>0</v>
      </c>
      <c r="O1656" s="1324"/>
      <c r="P1656" s="1324" t="str">
        <f>T(ESTIMATE!U1751)</f>
        <v/>
      </c>
      <c r="Q1656" s="1324"/>
      <c r="R1656" s="1322"/>
      <c r="S1656" s="1322"/>
      <c r="T1656" s="1322"/>
      <c r="U1656" s="1322"/>
      <c r="V1656" s="1322"/>
      <c r="W1656" s="1322"/>
      <c r="X1656" s="1322"/>
      <c r="Y1656" s="1322"/>
      <c r="Z1656" s="1322"/>
      <c r="AA1656" s="1322"/>
      <c r="AB1656" s="1322"/>
      <c r="AC1656" s="1322"/>
      <c r="AD1656" s="1322"/>
      <c r="AE1656" s="405">
        <f t="shared" si="25"/>
        <v>0</v>
      </c>
    </row>
    <row r="1657" spans="3:31" ht="18" hidden="1" customHeight="1">
      <c r="C1657" s="1323" t="str">
        <f>T(ESTIMATE!B1752)</f>
        <v/>
      </c>
      <c r="D1657" s="1323" t="e">
        <f>T(#REF!)</f>
        <v>#REF!</v>
      </c>
      <c r="E1657" s="1323" t="e">
        <f>T(#REF!)</f>
        <v>#REF!</v>
      </c>
      <c r="F1657" s="1323" t="e">
        <f>T(#REF!)</f>
        <v>#REF!</v>
      </c>
      <c r="G1657" s="1323" t="e">
        <f>T(#REF!)</f>
        <v>#REF!</v>
      </c>
      <c r="H1657" s="1323"/>
      <c r="I1657" s="1323"/>
      <c r="J1657" s="1323" t="e">
        <f>T(#REF!)</f>
        <v>#REF!</v>
      </c>
      <c r="K1657" s="1323" t="e">
        <f>T(#REF!)</f>
        <v>#REF!</v>
      </c>
      <c r="L1657" s="1323" t="e">
        <f>T(#REF!)</f>
        <v>#REF!</v>
      </c>
      <c r="M1657" s="1323" t="e">
        <f>T(#REF!)</f>
        <v>#REF!</v>
      </c>
      <c r="N1657" s="1324">
        <f>ESTIMATE!R1752</f>
        <v>0</v>
      </c>
      <c r="O1657" s="1324"/>
      <c r="P1657" s="1324" t="str">
        <f>T(ESTIMATE!U1752)</f>
        <v/>
      </c>
      <c r="Q1657" s="1324"/>
      <c r="R1657" s="1322"/>
      <c r="S1657" s="1322"/>
      <c r="T1657" s="1322"/>
      <c r="U1657" s="1322"/>
      <c r="V1657" s="1322"/>
      <c r="W1657" s="1322"/>
      <c r="X1657" s="1322"/>
      <c r="Y1657" s="1322"/>
      <c r="Z1657" s="1322"/>
      <c r="AA1657" s="1322"/>
      <c r="AB1657" s="1322"/>
      <c r="AC1657" s="1322"/>
      <c r="AD1657" s="1322"/>
      <c r="AE1657" s="405">
        <f t="shared" si="25"/>
        <v>0</v>
      </c>
    </row>
    <row r="1658" spans="3:31" ht="18" hidden="1" customHeight="1">
      <c r="C1658" s="1323" t="str">
        <f>T(ESTIMATE!B1753)</f>
        <v/>
      </c>
      <c r="D1658" s="1323" t="e">
        <f>T(#REF!)</f>
        <v>#REF!</v>
      </c>
      <c r="E1658" s="1323" t="e">
        <f>T(#REF!)</f>
        <v>#REF!</v>
      </c>
      <c r="F1658" s="1323" t="e">
        <f>T(#REF!)</f>
        <v>#REF!</v>
      </c>
      <c r="G1658" s="1323" t="e">
        <f>T(#REF!)</f>
        <v>#REF!</v>
      </c>
      <c r="H1658" s="1323"/>
      <c r="I1658" s="1323"/>
      <c r="J1658" s="1323" t="e">
        <f>T(#REF!)</f>
        <v>#REF!</v>
      </c>
      <c r="K1658" s="1323" t="e">
        <f>T(#REF!)</f>
        <v>#REF!</v>
      </c>
      <c r="L1658" s="1323" t="e">
        <f>T(#REF!)</f>
        <v>#REF!</v>
      </c>
      <c r="M1658" s="1323" t="e">
        <f>T(#REF!)</f>
        <v>#REF!</v>
      </c>
      <c r="N1658" s="1324">
        <f>ESTIMATE!R1753</f>
        <v>0</v>
      </c>
      <c r="O1658" s="1324"/>
      <c r="P1658" s="1324" t="str">
        <f>T(ESTIMATE!U1753)</f>
        <v/>
      </c>
      <c r="Q1658" s="1324"/>
      <c r="R1658" s="1322"/>
      <c r="S1658" s="1322"/>
      <c r="T1658" s="1322"/>
      <c r="U1658" s="1322"/>
      <c r="V1658" s="1322"/>
      <c r="W1658" s="1322"/>
      <c r="X1658" s="1322"/>
      <c r="Y1658" s="1322"/>
      <c r="Z1658" s="1322"/>
      <c r="AA1658" s="1322"/>
      <c r="AB1658" s="1322"/>
      <c r="AC1658" s="1322"/>
      <c r="AD1658" s="1322"/>
      <c r="AE1658" s="405">
        <f t="shared" si="25"/>
        <v>0</v>
      </c>
    </row>
    <row r="1659" spans="3:31" ht="18" hidden="1" customHeight="1">
      <c r="C1659" s="1323" t="str">
        <f>T(ESTIMATE!B1754)</f>
        <v/>
      </c>
      <c r="D1659" s="1323" t="e">
        <f>T(#REF!)</f>
        <v>#REF!</v>
      </c>
      <c r="E1659" s="1323" t="e">
        <f>T(#REF!)</f>
        <v>#REF!</v>
      </c>
      <c r="F1659" s="1323" t="e">
        <f>T(#REF!)</f>
        <v>#REF!</v>
      </c>
      <c r="G1659" s="1323" t="e">
        <f>T(#REF!)</f>
        <v>#REF!</v>
      </c>
      <c r="H1659" s="1323"/>
      <c r="I1659" s="1323"/>
      <c r="J1659" s="1323" t="e">
        <f>T(#REF!)</f>
        <v>#REF!</v>
      </c>
      <c r="K1659" s="1323" t="e">
        <f>T(#REF!)</f>
        <v>#REF!</v>
      </c>
      <c r="L1659" s="1323" t="e">
        <f>T(#REF!)</f>
        <v>#REF!</v>
      </c>
      <c r="M1659" s="1323" t="e">
        <f>T(#REF!)</f>
        <v>#REF!</v>
      </c>
      <c r="N1659" s="1324">
        <f>ESTIMATE!R1754</f>
        <v>0</v>
      </c>
      <c r="O1659" s="1324"/>
      <c r="P1659" s="1324" t="str">
        <f>T(ESTIMATE!U1754)</f>
        <v/>
      </c>
      <c r="Q1659" s="1324"/>
      <c r="R1659" s="1322"/>
      <c r="S1659" s="1322"/>
      <c r="T1659" s="1322"/>
      <c r="U1659" s="1322"/>
      <c r="V1659" s="1322"/>
      <c r="W1659" s="1322"/>
      <c r="X1659" s="1322"/>
      <c r="Y1659" s="1322"/>
      <c r="Z1659" s="1322"/>
      <c r="AA1659" s="1322"/>
      <c r="AB1659" s="1322"/>
      <c r="AC1659" s="1322"/>
      <c r="AD1659" s="1322"/>
      <c r="AE1659" s="405">
        <f t="shared" si="25"/>
        <v>0</v>
      </c>
    </row>
    <row r="1660" spans="3:31" ht="18" hidden="1" customHeight="1">
      <c r="C1660" s="1323" t="str">
        <f>T(ESTIMATE!B1755)</f>
        <v/>
      </c>
      <c r="D1660" s="1323" t="e">
        <f>T(#REF!)</f>
        <v>#REF!</v>
      </c>
      <c r="E1660" s="1323" t="e">
        <f>T(#REF!)</f>
        <v>#REF!</v>
      </c>
      <c r="F1660" s="1323" t="e">
        <f>T(#REF!)</f>
        <v>#REF!</v>
      </c>
      <c r="G1660" s="1323" t="e">
        <f>T(#REF!)</f>
        <v>#REF!</v>
      </c>
      <c r="H1660" s="1323"/>
      <c r="I1660" s="1323"/>
      <c r="J1660" s="1323" t="e">
        <f>T(#REF!)</f>
        <v>#REF!</v>
      </c>
      <c r="K1660" s="1323" t="e">
        <f>T(#REF!)</f>
        <v>#REF!</v>
      </c>
      <c r="L1660" s="1323" t="e">
        <f>T(#REF!)</f>
        <v>#REF!</v>
      </c>
      <c r="M1660" s="1323" t="e">
        <f>T(#REF!)</f>
        <v>#REF!</v>
      </c>
      <c r="N1660" s="1324">
        <f>ESTIMATE!R1755</f>
        <v>0</v>
      </c>
      <c r="O1660" s="1324"/>
      <c r="P1660" s="1324" t="str">
        <f>T(ESTIMATE!U1755)</f>
        <v/>
      </c>
      <c r="Q1660" s="1324"/>
      <c r="R1660" s="1322"/>
      <c r="S1660" s="1322"/>
      <c r="T1660" s="1322"/>
      <c r="U1660" s="1322"/>
      <c r="V1660" s="1322"/>
      <c r="W1660" s="1322"/>
      <c r="X1660" s="1322"/>
      <c r="Y1660" s="1322"/>
      <c r="Z1660" s="1322"/>
      <c r="AA1660" s="1322"/>
      <c r="AB1660" s="1322"/>
      <c r="AC1660" s="1322"/>
      <c r="AD1660" s="1322"/>
      <c r="AE1660" s="405">
        <f t="shared" si="25"/>
        <v>0</v>
      </c>
    </row>
    <row r="1661" spans="3:31" ht="18" hidden="1" customHeight="1">
      <c r="C1661" s="1323" t="str">
        <f>T(ESTIMATE!B1756)</f>
        <v/>
      </c>
      <c r="D1661" s="1323" t="e">
        <f>T(#REF!)</f>
        <v>#REF!</v>
      </c>
      <c r="E1661" s="1323" t="e">
        <f>T(#REF!)</f>
        <v>#REF!</v>
      </c>
      <c r="F1661" s="1323" t="e">
        <f>T(#REF!)</f>
        <v>#REF!</v>
      </c>
      <c r="G1661" s="1323" t="e">
        <f>T(#REF!)</f>
        <v>#REF!</v>
      </c>
      <c r="H1661" s="1323"/>
      <c r="I1661" s="1323"/>
      <c r="J1661" s="1323" t="e">
        <f>T(#REF!)</f>
        <v>#REF!</v>
      </c>
      <c r="K1661" s="1323" t="e">
        <f>T(#REF!)</f>
        <v>#REF!</v>
      </c>
      <c r="L1661" s="1323" t="e">
        <f>T(#REF!)</f>
        <v>#REF!</v>
      </c>
      <c r="M1661" s="1323" t="e">
        <f>T(#REF!)</f>
        <v>#REF!</v>
      </c>
      <c r="N1661" s="1324">
        <f>ESTIMATE!R1756</f>
        <v>0</v>
      </c>
      <c r="O1661" s="1324"/>
      <c r="P1661" s="1324" t="str">
        <f>T(ESTIMATE!U1756)</f>
        <v/>
      </c>
      <c r="Q1661" s="1324"/>
      <c r="R1661" s="1322"/>
      <c r="S1661" s="1322"/>
      <c r="T1661" s="1322"/>
      <c r="U1661" s="1322"/>
      <c r="V1661" s="1322"/>
      <c r="W1661" s="1322"/>
      <c r="X1661" s="1322"/>
      <c r="Y1661" s="1322"/>
      <c r="Z1661" s="1322"/>
      <c r="AA1661" s="1322"/>
      <c r="AB1661" s="1322"/>
      <c r="AC1661" s="1322"/>
      <c r="AD1661" s="1322"/>
      <c r="AE1661" s="405">
        <f t="shared" si="25"/>
        <v>0</v>
      </c>
    </row>
    <row r="1662" spans="3:31" ht="18" hidden="1" customHeight="1">
      <c r="C1662" s="1323" t="str">
        <f>T(ESTIMATE!B1757)</f>
        <v/>
      </c>
      <c r="D1662" s="1323" t="e">
        <f>T(#REF!)</f>
        <v>#REF!</v>
      </c>
      <c r="E1662" s="1323" t="e">
        <f>T(#REF!)</f>
        <v>#REF!</v>
      </c>
      <c r="F1662" s="1323" t="e">
        <f>T(#REF!)</f>
        <v>#REF!</v>
      </c>
      <c r="G1662" s="1323" t="e">
        <f>T(#REF!)</f>
        <v>#REF!</v>
      </c>
      <c r="H1662" s="1323"/>
      <c r="I1662" s="1323"/>
      <c r="J1662" s="1323" t="e">
        <f>T(#REF!)</f>
        <v>#REF!</v>
      </c>
      <c r="K1662" s="1323" t="e">
        <f>T(#REF!)</f>
        <v>#REF!</v>
      </c>
      <c r="L1662" s="1323" t="e">
        <f>T(#REF!)</f>
        <v>#REF!</v>
      </c>
      <c r="M1662" s="1323" t="e">
        <f>T(#REF!)</f>
        <v>#REF!</v>
      </c>
      <c r="N1662" s="1324">
        <f>ESTIMATE!R1757</f>
        <v>0</v>
      </c>
      <c r="O1662" s="1324"/>
      <c r="P1662" s="1324" t="str">
        <f>T(ESTIMATE!U1757)</f>
        <v/>
      </c>
      <c r="Q1662" s="1324"/>
      <c r="R1662" s="1322"/>
      <c r="S1662" s="1322"/>
      <c r="T1662" s="1322"/>
      <c r="U1662" s="1322"/>
      <c r="V1662" s="1322"/>
      <c r="W1662" s="1322"/>
      <c r="X1662" s="1322"/>
      <c r="Y1662" s="1322"/>
      <c r="Z1662" s="1322"/>
      <c r="AA1662" s="1322"/>
      <c r="AB1662" s="1322"/>
      <c r="AC1662" s="1322"/>
      <c r="AD1662" s="1322"/>
      <c r="AE1662" s="405">
        <f t="shared" si="25"/>
        <v>0</v>
      </c>
    </row>
    <row r="1663" spans="3:31" ht="18" hidden="1" customHeight="1">
      <c r="C1663" s="1323" t="str">
        <f>T(ESTIMATE!B1758)</f>
        <v/>
      </c>
      <c r="D1663" s="1323" t="e">
        <f>T(#REF!)</f>
        <v>#REF!</v>
      </c>
      <c r="E1663" s="1323" t="e">
        <f>T(#REF!)</f>
        <v>#REF!</v>
      </c>
      <c r="F1663" s="1323" t="e">
        <f>T(#REF!)</f>
        <v>#REF!</v>
      </c>
      <c r="G1663" s="1323" t="e">
        <f>T(#REF!)</f>
        <v>#REF!</v>
      </c>
      <c r="H1663" s="1323"/>
      <c r="I1663" s="1323"/>
      <c r="J1663" s="1323" t="e">
        <f>T(#REF!)</f>
        <v>#REF!</v>
      </c>
      <c r="K1663" s="1323" t="e">
        <f>T(#REF!)</f>
        <v>#REF!</v>
      </c>
      <c r="L1663" s="1323" t="e">
        <f>T(#REF!)</f>
        <v>#REF!</v>
      </c>
      <c r="M1663" s="1323" t="e">
        <f>T(#REF!)</f>
        <v>#REF!</v>
      </c>
      <c r="N1663" s="1324">
        <f>ESTIMATE!R1758</f>
        <v>0</v>
      </c>
      <c r="O1663" s="1324"/>
      <c r="P1663" s="1324" t="str">
        <f>T(ESTIMATE!U1758)</f>
        <v/>
      </c>
      <c r="Q1663" s="1324"/>
      <c r="R1663" s="1322"/>
      <c r="S1663" s="1322"/>
      <c r="T1663" s="1322"/>
      <c r="U1663" s="1322"/>
      <c r="V1663" s="1322"/>
      <c r="W1663" s="1322"/>
      <c r="X1663" s="1322"/>
      <c r="Y1663" s="1322"/>
      <c r="Z1663" s="1322"/>
      <c r="AA1663" s="1322"/>
      <c r="AB1663" s="1322"/>
      <c r="AC1663" s="1322"/>
      <c r="AD1663" s="1322"/>
      <c r="AE1663" s="405">
        <f t="shared" si="25"/>
        <v>0</v>
      </c>
    </row>
    <row r="1664" spans="3:31" ht="18" hidden="1" customHeight="1">
      <c r="C1664" s="1323" t="str">
        <f>T(ESTIMATE!B1759)</f>
        <v/>
      </c>
      <c r="D1664" s="1323" t="e">
        <f>T(#REF!)</f>
        <v>#REF!</v>
      </c>
      <c r="E1664" s="1323" t="e">
        <f>T(#REF!)</f>
        <v>#REF!</v>
      </c>
      <c r="F1664" s="1323" t="e">
        <f>T(#REF!)</f>
        <v>#REF!</v>
      </c>
      <c r="G1664" s="1323" t="e">
        <f>T(#REF!)</f>
        <v>#REF!</v>
      </c>
      <c r="H1664" s="1323"/>
      <c r="I1664" s="1323"/>
      <c r="J1664" s="1323" t="e">
        <f>T(#REF!)</f>
        <v>#REF!</v>
      </c>
      <c r="K1664" s="1323" t="e">
        <f>T(#REF!)</f>
        <v>#REF!</v>
      </c>
      <c r="L1664" s="1323" t="e">
        <f>T(#REF!)</f>
        <v>#REF!</v>
      </c>
      <c r="M1664" s="1323" t="e">
        <f>T(#REF!)</f>
        <v>#REF!</v>
      </c>
      <c r="N1664" s="1324">
        <f>ESTIMATE!R1759</f>
        <v>0</v>
      </c>
      <c r="O1664" s="1324"/>
      <c r="P1664" s="1324" t="str">
        <f>T(ESTIMATE!U1759)</f>
        <v/>
      </c>
      <c r="Q1664" s="1324"/>
      <c r="R1664" s="1322"/>
      <c r="S1664" s="1322"/>
      <c r="T1664" s="1322"/>
      <c r="U1664" s="1322"/>
      <c r="V1664" s="1322"/>
      <c r="W1664" s="1322"/>
      <c r="X1664" s="1322"/>
      <c r="Y1664" s="1322"/>
      <c r="Z1664" s="1322"/>
      <c r="AA1664" s="1322"/>
      <c r="AB1664" s="1322"/>
      <c r="AC1664" s="1322"/>
      <c r="AD1664" s="1322"/>
      <c r="AE1664" s="405">
        <f t="shared" si="25"/>
        <v>0</v>
      </c>
    </row>
    <row r="1665" spans="3:31" ht="18" hidden="1" customHeight="1">
      <c r="C1665" s="1323" t="str">
        <f>T(ESTIMATE!B1760)</f>
        <v/>
      </c>
      <c r="D1665" s="1323" t="e">
        <f>T(#REF!)</f>
        <v>#REF!</v>
      </c>
      <c r="E1665" s="1323" t="e">
        <f>T(#REF!)</f>
        <v>#REF!</v>
      </c>
      <c r="F1665" s="1323" t="e">
        <f>T(#REF!)</f>
        <v>#REF!</v>
      </c>
      <c r="G1665" s="1323" t="e">
        <f>T(#REF!)</f>
        <v>#REF!</v>
      </c>
      <c r="H1665" s="1323"/>
      <c r="I1665" s="1323"/>
      <c r="J1665" s="1323" t="e">
        <f>T(#REF!)</f>
        <v>#REF!</v>
      </c>
      <c r="K1665" s="1323" t="e">
        <f>T(#REF!)</f>
        <v>#REF!</v>
      </c>
      <c r="L1665" s="1323" t="e">
        <f>T(#REF!)</f>
        <v>#REF!</v>
      </c>
      <c r="M1665" s="1323" t="e">
        <f>T(#REF!)</f>
        <v>#REF!</v>
      </c>
      <c r="N1665" s="1324">
        <f>ESTIMATE!R1760</f>
        <v>0</v>
      </c>
      <c r="O1665" s="1324"/>
      <c r="P1665" s="1324" t="str">
        <f>T(ESTIMATE!U1760)</f>
        <v/>
      </c>
      <c r="Q1665" s="1324"/>
      <c r="R1665" s="1322"/>
      <c r="S1665" s="1322"/>
      <c r="T1665" s="1322"/>
      <c r="U1665" s="1322"/>
      <c r="V1665" s="1322"/>
      <c r="W1665" s="1322"/>
      <c r="X1665" s="1322"/>
      <c r="Y1665" s="1322"/>
      <c r="Z1665" s="1322"/>
      <c r="AA1665" s="1322"/>
      <c r="AB1665" s="1322"/>
      <c r="AC1665" s="1322"/>
      <c r="AD1665" s="1322"/>
      <c r="AE1665" s="405">
        <f t="shared" si="25"/>
        <v>0</v>
      </c>
    </row>
    <row r="1666" spans="3:31" ht="18" hidden="1" customHeight="1">
      <c r="C1666" s="1325" t="str">
        <f>T(ESTIMATE!B1761)</f>
        <v/>
      </c>
      <c r="D1666" s="1325" t="e">
        <f>T(#REF!)</f>
        <v>#REF!</v>
      </c>
      <c r="E1666" s="1325" t="e">
        <f>T(#REF!)</f>
        <v>#REF!</v>
      </c>
      <c r="F1666" s="1325" t="e">
        <f>T(#REF!)</f>
        <v>#REF!</v>
      </c>
      <c r="G1666" s="1325" t="e">
        <f>T(#REF!)</f>
        <v>#REF!</v>
      </c>
      <c r="H1666" s="1325"/>
      <c r="I1666" s="1325"/>
      <c r="J1666" s="1325" t="e">
        <f>T(#REF!)</f>
        <v>#REF!</v>
      </c>
      <c r="K1666" s="1325" t="e">
        <f>T(#REF!)</f>
        <v>#REF!</v>
      </c>
      <c r="L1666" s="1325" t="e">
        <f>T(#REF!)</f>
        <v>#REF!</v>
      </c>
      <c r="M1666" s="1325" t="e">
        <f>T(#REF!)</f>
        <v>#REF!</v>
      </c>
      <c r="N1666" s="1326">
        <f>ESTIMATE!R1761</f>
        <v>0</v>
      </c>
      <c r="O1666" s="1326"/>
      <c r="P1666" s="1326" t="str">
        <f>T(ESTIMATE!U1761)</f>
        <v/>
      </c>
      <c r="Q1666" s="1326"/>
      <c r="R1666" s="1327"/>
      <c r="S1666" s="1327"/>
      <c r="T1666" s="1327"/>
      <c r="U1666" s="1327"/>
      <c r="V1666" s="1327"/>
      <c r="W1666" s="1327"/>
      <c r="X1666" s="1327"/>
      <c r="Y1666" s="1327"/>
      <c r="Z1666" s="1327"/>
      <c r="AA1666" s="1327"/>
      <c r="AB1666" s="1327"/>
      <c r="AC1666" s="1327"/>
      <c r="AD1666" s="1327"/>
      <c r="AE1666" s="405">
        <f t="shared" si="25"/>
        <v>0</v>
      </c>
    </row>
    <row r="1667" spans="3:31" ht="18" hidden="1" customHeight="1">
      <c r="C1667" s="598"/>
      <c r="D1667" s="599"/>
      <c r="E1667" s="599"/>
      <c r="F1667" s="599"/>
      <c r="G1667" s="599"/>
      <c r="H1667" s="599"/>
      <c r="I1667" s="599"/>
      <c r="J1667" s="599"/>
      <c r="K1667" s="599"/>
      <c r="L1667" s="599"/>
      <c r="M1667" s="599"/>
      <c r="N1667" s="1357">
        <f>N1626</f>
        <v>0</v>
      </c>
      <c r="O1667" s="1357"/>
      <c r="P1667" s="1358"/>
      <c r="Q1667" s="1359"/>
      <c r="R1667" s="600"/>
      <c r="S1667" s="600"/>
      <c r="T1667" s="600"/>
      <c r="U1667" s="600"/>
      <c r="V1667" s="600"/>
      <c r="W1667" s="600"/>
      <c r="X1667" s="600"/>
      <c r="Y1667" s="600"/>
      <c r="Z1667" s="600"/>
      <c r="AA1667" s="600"/>
      <c r="AB1667" s="600"/>
      <c r="AC1667" s="600"/>
      <c r="AD1667" s="601"/>
      <c r="AE1667" s="405">
        <f t="shared" si="25"/>
        <v>0</v>
      </c>
    </row>
    <row r="1668" spans="3:31" ht="22" hidden="1" customHeight="1">
      <c r="C1668" s="1333" t="str">
        <f>T(ESTIMATE!B1766)</f>
        <v>HVAC</v>
      </c>
      <c r="D1668" s="1333" t="e">
        <f>T(#REF!)</f>
        <v>#REF!</v>
      </c>
      <c r="E1668" s="1333" t="e">
        <f>T(#REF!)</f>
        <v>#REF!</v>
      </c>
      <c r="F1668" s="1333" t="e">
        <f>T(#REF!)</f>
        <v>#REF!</v>
      </c>
      <c r="G1668" s="1333" t="e">
        <f>T(#REF!)</f>
        <v>#REF!</v>
      </c>
      <c r="H1668" s="1333"/>
      <c r="I1668" s="1333"/>
      <c r="J1668" s="1333" t="e">
        <f>T(#REF!)</f>
        <v>#REF!</v>
      </c>
      <c r="K1668" s="1333" t="e">
        <f>T(#REF!)</f>
        <v>#REF!</v>
      </c>
      <c r="L1668" s="1333" t="e">
        <f>T(#REF!)</f>
        <v>#REF!</v>
      </c>
      <c r="M1668" s="1334" t="e">
        <f>T(#REF!)</f>
        <v>#REF!</v>
      </c>
      <c r="N1668" s="1331">
        <f>SUM(N1669:O1708)</f>
        <v>0</v>
      </c>
      <c r="O1668" s="1332"/>
      <c r="P1668" s="1328"/>
      <c r="Q1668" s="1330"/>
      <c r="R1668" s="1328"/>
      <c r="S1668" s="1329"/>
      <c r="T1668" s="1329"/>
      <c r="U1668" s="1329"/>
      <c r="V1668" s="1329"/>
      <c r="W1668" s="1329"/>
      <c r="X1668" s="1329"/>
      <c r="Y1668" s="1329"/>
      <c r="Z1668" s="1329"/>
      <c r="AA1668" s="1329"/>
      <c r="AB1668" s="1329"/>
      <c r="AC1668" s="1329"/>
      <c r="AD1668" s="1329"/>
      <c r="AE1668" s="405">
        <f t="shared" si="25"/>
        <v>0</v>
      </c>
    </row>
    <row r="1669" spans="3:31" ht="18" hidden="1" customHeight="1">
      <c r="C1669" s="1323" t="str">
        <f>T(ESTIMATE!B1767)</f>
        <v>HVAC, bid/allowance</v>
      </c>
      <c r="D1669" s="1323" t="e">
        <f>T(#REF!)</f>
        <v>#REF!</v>
      </c>
      <c r="E1669" s="1323" t="e">
        <f>T(#REF!)</f>
        <v>#REF!</v>
      </c>
      <c r="F1669" s="1323" t="e">
        <f>T(#REF!)</f>
        <v>#REF!</v>
      </c>
      <c r="G1669" s="1323" t="e">
        <f>T(#REF!)</f>
        <v>#REF!</v>
      </c>
      <c r="H1669" s="1323"/>
      <c r="I1669" s="1323"/>
      <c r="J1669" s="1323" t="e">
        <f>T(#REF!)</f>
        <v>#REF!</v>
      </c>
      <c r="K1669" s="1323" t="e">
        <f>T(#REF!)</f>
        <v>#REF!</v>
      </c>
      <c r="L1669" s="1323" t="e">
        <f>T(#REF!)</f>
        <v>#REF!</v>
      </c>
      <c r="M1669" s="1323" t="e">
        <f>T(#REF!)</f>
        <v>#REF!</v>
      </c>
      <c r="N1669" s="1324">
        <f>ESTIMATE!R1767</f>
        <v>0</v>
      </c>
      <c r="O1669" s="1324"/>
      <c r="P1669" s="1324" t="str">
        <f>T(ESTIMATE!U1767)</f>
        <v>ls</v>
      </c>
      <c r="Q1669" s="1324"/>
      <c r="R1669" s="1322"/>
      <c r="S1669" s="1322"/>
      <c r="T1669" s="1322"/>
      <c r="U1669" s="1322"/>
      <c r="V1669" s="1322"/>
      <c r="W1669" s="1322"/>
      <c r="X1669" s="1322"/>
      <c r="Y1669" s="1322"/>
      <c r="Z1669" s="1322"/>
      <c r="AA1669" s="1322"/>
      <c r="AB1669" s="1322"/>
      <c r="AC1669" s="1322"/>
      <c r="AD1669" s="1322"/>
      <c r="AE1669" s="405">
        <f t="shared" si="25"/>
        <v>0</v>
      </c>
    </row>
    <row r="1670" spans="3:31" ht="18" hidden="1" customHeight="1">
      <c r="C1670" s="1323" t="str">
        <f>T(ESTIMATE!B1768)</f>
        <v>HVAC Rough-In, per hour</v>
      </c>
      <c r="D1670" s="1323" t="e">
        <f>T(#REF!)</f>
        <v>#REF!</v>
      </c>
      <c r="E1670" s="1323" t="e">
        <f>T(#REF!)</f>
        <v>#REF!</v>
      </c>
      <c r="F1670" s="1323" t="e">
        <f>T(#REF!)</f>
        <v>#REF!</v>
      </c>
      <c r="G1670" s="1323" t="e">
        <f>T(#REF!)</f>
        <v>#REF!</v>
      </c>
      <c r="H1670" s="1323"/>
      <c r="I1670" s="1323"/>
      <c r="J1670" s="1323" t="e">
        <f>T(#REF!)</f>
        <v>#REF!</v>
      </c>
      <c r="K1670" s="1323" t="e">
        <f>T(#REF!)</f>
        <v>#REF!</v>
      </c>
      <c r="L1670" s="1323" t="e">
        <f>T(#REF!)</f>
        <v>#REF!</v>
      </c>
      <c r="M1670" s="1323" t="e">
        <f>T(#REF!)</f>
        <v>#REF!</v>
      </c>
      <c r="N1670" s="1324">
        <f>ESTIMATE!R1768</f>
        <v>0</v>
      </c>
      <c r="O1670" s="1324"/>
      <c r="P1670" s="1324" t="str">
        <f>T(ESTIMATE!U1768)</f>
        <v>hrs</v>
      </c>
      <c r="Q1670" s="1324"/>
      <c r="R1670" s="1322"/>
      <c r="S1670" s="1322"/>
      <c r="T1670" s="1322"/>
      <c r="U1670" s="1322"/>
      <c r="V1670" s="1322"/>
      <c r="W1670" s="1322"/>
      <c r="X1670" s="1322"/>
      <c r="Y1670" s="1322"/>
      <c r="Z1670" s="1322"/>
      <c r="AA1670" s="1322"/>
      <c r="AB1670" s="1322"/>
      <c r="AC1670" s="1322"/>
      <c r="AD1670" s="1322"/>
      <c r="AE1670" s="405">
        <f t="shared" si="25"/>
        <v>0</v>
      </c>
    </row>
    <row r="1671" spans="3:31" ht="18" hidden="1" customHeight="1">
      <c r="C1671" s="1323" t="str">
        <f>T(ESTIMATE!B1769)</f>
        <v>HVAC Finish Work, per hour</v>
      </c>
      <c r="D1671" s="1323" t="e">
        <f>T(#REF!)</f>
        <v>#REF!</v>
      </c>
      <c r="E1671" s="1323" t="e">
        <f>T(#REF!)</f>
        <v>#REF!</v>
      </c>
      <c r="F1671" s="1323" t="e">
        <f>T(#REF!)</f>
        <v>#REF!</v>
      </c>
      <c r="G1671" s="1323" t="e">
        <f>T(#REF!)</f>
        <v>#REF!</v>
      </c>
      <c r="H1671" s="1323"/>
      <c r="I1671" s="1323"/>
      <c r="J1671" s="1323" t="e">
        <f>T(#REF!)</f>
        <v>#REF!</v>
      </c>
      <c r="K1671" s="1323" t="e">
        <f>T(#REF!)</f>
        <v>#REF!</v>
      </c>
      <c r="L1671" s="1323" t="e">
        <f>T(#REF!)</f>
        <v>#REF!</v>
      </c>
      <c r="M1671" s="1323" t="e">
        <f>T(#REF!)</f>
        <v>#REF!</v>
      </c>
      <c r="N1671" s="1324">
        <f>ESTIMATE!R1769</f>
        <v>0</v>
      </c>
      <c r="O1671" s="1324"/>
      <c r="P1671" s="1324" t="str">
        <f>T(ESTIMATE!U1769)</f>
        <v>hrs</v>
      </c>
      <c r="Q1671" s="1324"/>
      <c r="R1671" s="1322"/>
      <c r="S1671" s="1322"/>
      <c r="T1671" s="1322"/>
      <c r="U1671" s="1322"/>
      <c r="V1671" s="1322"/>
      <c r="W1671" s="1322"/>
      <c r="X1671" s="1322"/>
      <c r="Y1671" s="1322"/>
      <c r="Z1671" s="1322"/>
      <c r="AA1671" s="1322"/>
      <c r="AB1671" s="1322"/>
      <c r="AC1671" s="1322"/>
      <c r="AD1671" s="1322"/>
      <c r="AE1671" s="405">
        <f t="shared" si="25"/>
        <v>0</v>
      </c>
    </row>
    <row r="1672" spans="3:31" ht="18" hidden="1" customHeight="1">
      <c r="C1672" s="1323" t="str">
        <f>T(ESTIMATE!B1770)</f>
        <v/>
      </c>
      <c r="D1672" s="1323" t="e">
        <f>T(#REF!)</f>
        <v>#REF!</v>
      </c>
      <c r="E1672" s="1323" t="e">
        <f>T(#REF!)</f>
        <v>#REF!</v>
      </c>
      <c r="F1672" s="1323" t="e">
        <f>T(#REF!)</f>
        <v>#REF!</v>
      </c>
      <c r="G1672" s="1323" t="e">
        <f>T(#REF!)</f>
        <v>#REF!</v>
      </c>
      <c r="H1672" s="1323"/>
      <c r="I1672" s="1323"/>
      <c r="J1672" s="1323" t="e">
        <f>T(#REF!)</f>
        <v>#REF!</v>
      </c>
      <c r="K1672" s="1323" t="e">
        <f>T(#REF!)</f>
        <v>#REF!</v>
      </c>
      <c r="L1672" s="1323" t="e">
        <f>T(#REF!)</f>
        <v>#REF!</v>
      </c>
      <c r="M1672" s="1323" t="e">
        <f>T(#REF!)</f>
        <v>#REF!</v>
      </c>
      <c r="N1672" s="1324">
        <f>ESTIMATE!R1770</f>
        <v>0</v>
      </c>
      <c r="O1672" s="1324"/>
      <c r="P1672" s="1324" t="str">
        <f>T(ESTIMATE!U1770)</f>
        <v/>
      </c>
      <c r="Q1672" s="1324"/>
      <c r="R1672" s="1322"/>
      <c r="S1672" s="1322"/>
      <c r="T1672" s="1322"/>
      <c r="U1672" s="1322"/>
      <c r="V1672" s="1322"/>
      <c r="W1672" s="1322"/>
      <c r="X1672" s="1322"/>
      <c r="Y1672" s="1322"/>
      <c r="Z1672" s="1322"/>
      <c r="AA1672" s="1322"/>
      <c r="AB1672" s="1322"/>
      <c r="AC1672" s="1322"/>
      <c r="AD1672" s="1322"/>
      <c r="AE1672" s="405">
        <f t="shared" si="25"/>
        <v>0</v>
      </c>
    </row>
    <row r="1673" spans="3:31" ht="18" hidden="1" customHeight="1">
      <c r="C1673" s="1323" t="str">
        <f>T(ESTIMATE!B1771)</f>
        <v>Equipment</v>
      </c>
      <c r="D1673" s="1323" t="e">
        <f>T(#REF!)</f>
        <v>#REF!</v>
      </c>
      <c r="E1673" s="1323" t="e">
        <f>T(#REF!)</f>
        <v>#REF!</v>
      </c>
      <c r="F1673" s="1323" t="e">
        <f>T(#REF!)</f>
        <v>#REF!</v>
      </c>
      <c r="G1673" s="1323" t="e">
        <f>T(#REF!)</f>
        <v>#REF!</v>
      </c>
      <c r="H1673" s="1323"/>
      <c r="I1673" s="1323"/>
      <c r="J1673" s="1323" t="e">
        <f>T(#REF!)</f>
        <v>#REF!</v>
      </c>
      <c r="K1673" s="1323" t="e">
        <f>T(#REF!)</f>
        <v>#REF!</v>
      </c>
      <c r="L1673" s="1323" t="e">
        <f>T(#REF!)</f>
        <v>#REF!</v>
      </c>
      <c r="M1673" s="1323" t="e">
        <f>T(#REF!)</f>
        <v>#REF!</v>
      </c>
      <c r="N1673" s="1324">
        <f>ESTIMATE!R1771</f>
        <v>0</v>
      </c>
      <c r="O1673" s="1324"/>
      <c r="P1673" s="1324" t="str">
        <f>T(ESTIMATE!U1771)</f>
        <v/>
      </c>
      <c r="Q1673" s="1324"/>
      <c r="R1673" s="1322"/>
      <c r="S1673" s="1322"/>
      <c r="T1673" s="1322"/>
      <c r="U1673" s="1322"/>
      <c r="V1673" s="1322"/>
      <c r="W1673" s="1322"/>
      <c r="X1673" s="1322"/>
      <c r="Y1673" s="1322"/>
      <c r="Z1673" s="1322"/>
      <c r="AA1673" s="1322"/>
      <c r="AB1673" s="1322"/>
      <c r="AC1673" s="1322"/>
      <c r="AD1673" s="1322"/>
      <c r="AE1673" s="405">
        <f t="shared" si="25"/>
        <v>0</v>
      </c>
    </row>
    <row r="1674" spans="3:31" ht="18" hidden="1" customHeight="1">
      <c r="C1674" s="1323" t="str">
        <f>T(ESTIMATE!B1772)</f>
        <v>Replace gas fired forced air unit, 1000 sf, 60k btus</v>
      </c>
      <c r="D1674" s="1323" t="e">
        <f>T(#REF!)</f>
        <v>#REF!</v>
      </c>
      <c r="E1674" s="1323" t="e">
        <f>T(#REF!)</f>
        <v>#REF!</v>
      </c>
      <c r="F1674" s="1323" t="e">
        <f>T(#REF!)</f>
        <v>#REF!</v>
      </c>
      <c r="G1674" s="1323" t="e">
        <f>T(#REF!)</f>
        <v>#REF!</v>
      </c>
      <c r="H1674" s="1323"/>
      <c r="I1674" s="1323"/>
      <c r="J1674" s="1323" t="e">
        <f>T(#REF!)</f>
        <v>#REF!</v>
      </c>
      <c r="K1674" s="1323" t="e">
        <f>T(#REF!)</f>
        <v>#REF!</v>
      </c>
      <c r="L1674" s="1323" t="e">
        <f>T(#REF!)</f>
        <v>#REF!</v>
      </c>
      <c r="M1674" s="1323" t="e">
        <f>T(#REF!)</f>
        <v>#REF!</v>
      </c>
      <c r="N1674" s="1324">
        <f>ESTIMATE!R1772</f>
        <v>0</v>
      </c>
      <c r="O1674" s="1324"/>
      <c r="P1674" s="1324" t="str">
        <f>T(ESTIMATE!U1772)</f>
        <v>ea</v>
      </c>
      <c r="Q1674" s="1324"/>
      <c r="R1674" s="1322"/>
      <c r="S1674" s="1322"/>
      <c r="T1674" s="1322"/>
      <c r="U1674" s="1322"/>
      <c r="V1674" s="1322"/>
      <c r="W1674" s="1322"/>
      <c r="X1674" s="1322"/>
      <c r="Y1674" s="1322"/>
      <c r="Z1674" s="1322"/>
      <c r="AA1674" s="1322"/>
      <c r="AB1674" s="1322"/>
      <c r="AC1674" s="1322"/>
      <c r="AD1674" s="1322"/>
      <c r="AE1674" s="405">
        <f t="shared" si="25"/>
        <v>0</v>
      </c>
    </row>
    <row r="1675" spans="3:31" ht="18" hidden="1" customHeight="1">
      <c r="C1675" s="1323" t="str">
        <f>T(ESTIMATE!B1773)</f>
        <v>Replace gas fired forced air unit, 2,000, 80k btus</v>
      </c>
      <c r="D1675" s="1323" t="e">
        <f>T(#REF!)</f>
        <v>#REF!</v>
      </c>
      <c r="E1675" s="1323" t="e">
        <f>T(#REF!)</f>
        <v>#REF!</v>
      </c>
      <c r="F1675" s="1323" t="e">
        <f>T(#REF!)</f>
        <v>#REF!</v>
      </c>
      <c r="G1675" s="1323" t="e">
        <f>T(#REF!)</f>
        <v>#REF!</v>
      </c>
      <c r="H1675" s="1323"/>
      <c r="I1675" s="1323"/>
      <c r="J1675" s="1323" t="e">
        <f>T(#REF!)</f>
        <v>#REF!</v>
      </c>
      <c r="K1675" s="1323" t="e">
        <f>T(#REF!)</f>
        <v>#REF!</v>
      </c>
      <c r="L1675" s="1323" t="e">
        <f>T(#REF!)</f>
        <v>#REF!</v>
      </c>
      <c r="M1675" s="1323" t="e">
        <f>T(#REF!)</f>
        <v>#REF!</v>
      </c>
      <c r="N1675" s="1324">
        <f>ESTIMATE!R1773</f>
        <v>0</v>
      </c>
      <c r="O1675" s="1324"/>
      <c r="P1675" s="1324" t="str">
        <f>T(ESTIMATE!U1773)</f>
        <v>ea</v>
      </c>
      <c r="Q1675" s="1324"/>
      <c r="R1675" s="1322"/>
      <c r="S1675" s="1322"/>
      <c r="T1675" s="1322"/>
      <c r="U1675" s="1322"/>
      <c r="V1675" s="1322"/>
      <c r="W1675" s="1322"/>
      <c r="X1675" s="1322"/>
      <c r="Y1675" s="1322"/>
      <c r="Z1675" s="1322"/>
      <c r="AA1675" s="1322"/>
      <c r="AB1675" s="1322"/>
      <c r="AC1675" s="1322"/>
      <c r="AD1675" s="1322"/>
      <c r="AE1675" s="405">
        <f t="shared" si="25"/>
        <v>0</v>
      </c>
    </row>
    <row r="1676" spans="3:31" ht="18" hidden="1" customHeight="1">
      <c r="C1676" s="1323" t="str">
        <f>T(ESTIMATE!B1774)</f>
        <v>Replace gas fired forced air unit, 3,000, 100k btus</v>
      </c>
      <c r="D1676" s="1323" t="e">
        <f>T(#REF!)</f>
        <v>#REF!</v>
      </c>
      <c r="E1676" s="1323" t="e">
        <f>T(#REF!)</f>
        <v>#REF!</v>
      </c>
      <c r="F1676" s="1323" t="e">
        <f>T(#REF!)</f>
        <v>#REF!</v>
      </c>
      <c r="G1676" s="1323" t="e">
        <f>T(#REF!)</f>
        <v>#REF!</v>
      </c>
      <c r="H1676" s="1323"/>
      <c r="I1676" s="1323"/>
      <c r="J1676" s="1323" t="e">
        <f>T(#REF!)</f>
        <v>#REF!</v>
      </c>
      <c r="K1676" s="1323" t="e">
        <f>T(#REF!)</f>
        <v>#REF!</v>
      </c>
      <c r="L1676" s="1323" t="e">
        <f>T(#REF!)</f>
        <v>#REF!</v>
      </c>
      <c r="M1676" s="1323" t="e">
        <f>T(#REF!)</f>
        <v>#REF!</v>
      </c>
      <c r="N1676" s="1324">
        <f>ESTIMATE!R1774</f>
        <v>0</v>
      </c>
      <c r="O1676" s="1324"/>
      <c r="P1676" s="1324" t="str">
        <f>T(ESTIMATE!U1774)</f>
        <v>ea</v>
      </c>
      <c r="Q1676" s="1324"/>
      <c r="R1676" s="1322"/>
      <c r="S1676" s="1322"/>
      <c r="T1676" s="1322"/>
      <c r="U1676" s="1322"/>
      <c r="V1676" s="1322"/>
      <c r="W1676" s="1322"/>
      <c r="X1676" s="1322"/>
      <c r="Y1676" s="1322"/>
      <c r="Z1676" s="1322"/>
      <c r="AA1676" s="1322"/>
      <c r="AB1676" s="1322"/>
      <c r="AC1676" s="1322"/>
      <c r="AD1676" s="1322"/>
      <c r="AE1676" s="405">
        <f t="shared" si="25"/>
        <v>0</v>
      </c>
    </row>
    <row r="1677" spans="3:31" ht="18" hidden="1" customHeight="1">
      <c r="C1677" s="1323" t="str">
        <f>T(ESTIMATE!B1775)</f>
        <v>Replace air conditioning unit, ~1,000 sf, 2 ton</v>
      </c>
      <c r="D1677" s="1323" t="e">
        <f>T(#REF!)</f>
        <v>#REF!</v>
      </c>
      <c r="E1677" s="1323" t="e">
        <f>T(#REF!)</f>
        <v>#REF!</v>
      </c>
      <c r="F1677" s="1323" t="e">
        <f>T(#REF!)</f>
        <v>#REF!</v>
      </c>
      <c r="G1677" s="1323" t="e">
        <f>T(#REF!)</f>
        <v>#REF!</v>
      </c>
      <c r="H1677" s="1323"/>
      <c r="I1677" s="1323"/>
      <c r="J1677" s="1323" t="e">
        <f>T(#REF!)</f>
        <v>#REF!</v>
      </c>
      <c r="K1677" s="1323" t="e">
        <f>T(#REF!)</f>
        <v>#REF!</v>
      </c>
      <c r="L1677" s="1323" t="e">
        <f>T(#REF!)</f>
        <v>#REF!</v>
      </c>
      <c r="M1677" s="1323" t="e">
        <f>T(#REF!)</f>
        <v>#REF!</v>
      </c>
      <c r="N1677" s="1324">
        <f>ESTIMATE!R1775</f>
        <v>0</v>
      </c>
      <c r="O1677" s="1324"/>
      <c r="P1677" s="1324" t="str">
        <f>T(ESTIMATE!U1775)</f>
        <v>ea</v>
      </c>
      <c r="Q1677" s="1324"/>
      <c r="R1677" s="1322"/>
      <c r="S1677" s="1322"/>
      <c r="T1677" s="1322"/>
      <c r="U1677" s="1322"/>
      <c r="V1677" s="1322"/>
      <c r="W1677" s="1322"/>
      <c r="X1677" s="1322"/>
      <c r="Y1677" s="1322"/>
      <c r="Z1677" s="1322"/>
      <c r="AA1677" s="1322"/>
      <c r="AB1677" s="1322"/>
      <c r="AC1677" s="1322"/>
      <c r="AD1677" s="1322"/>
      <c r="AE1677" s="405">
        <f t="shared" si="25"/>
        <v>0</v>
      </c>
    </row>
    <row r="1678" spans="3:31" ht="18" hidden="1" customHeight="1">
      <c r="C1678" s="1323" t="str">
        <f>T(ESTIMATE!B1776)</f>
        <v>Replace air conditioning unit, ~2,000 sf, 3.5 ton</v>
      </c>
      <c r="D1678" s="1323" t="e">
        <f>T(#REF!)</f>
        <v>#REF!</v>
      </c>
      <c r="E1678" s="1323" t="e">
        <f>T(#REF!)</f>
        <v>#REF!</v>
      </c>
      <c r="F1678" s="1323" t="e">
        <f>T(#REF!)</f>
        <v>#REF!</v>
      </c>
      <c r="G1678" s="1323" t="e">
        <f>T(#REF!)</f>
        <v>#REF!</v>
      </c>
      <c r="H1678" s="1323"/>
      <c r="I1678" s="1323"/>
      <c r="J1678" s="1323" t="e">
        <f>T(#REF!)</f>
        <v>#REF!</v>
      </c>
      <c r="K1678" s="1323" t="e">
        <f>T(#REF!)</f>
        <v>#REF!</v>
      </c>
      <c r="L1678" s="1323" t="e">
        <f>T(#REF!)</f>
        <v>#REF!</v>
      </c>
      <c r="M1678" s="1323" t="e">
        <f>T(#REF!)</f>
        <v>#REF!</v>
      </c>
      <c r="N1678" s="1324">
        <f>ESTIMATE!R1776</f>
        <v>0</v>
      </c>
      <c r="O1678" s="1324"/>
      <c r="P1678" s="1324" t="str">
        <f>T(ESTIMATE!U1776)</f>
        <v>ea</v>
      </c>
      <c r="Q1678" s="1324"/>
      <c r="R1678" s="1322"/>
      <c r="S1678" s="1322"/>
      <c r="T1678" s="1322"/>
      <c r="U1678" s="1322"/>
      <c r="V1678" s="1322"/>
      <c r="W1678" s="1322"/>
      <c r="X1678" s="1322"/>
      <c r="Y1678" s="1322"/>
      <c r="Z1678" s="1322"/>
      <c r="AA1678" s="1322"/>
      <c r="AB1678" s="1322"/>
      <c r="AC1678" s="1322"/>
      <c r="AD1678" s="1322"/>
      <c r="AE1678" s="405">
        <f t="shared" si="25"/>
        <v>0</v>
      </c>
    </row>
    <row r="1679" spans="3:31" ht="18" hidden="1" customHeight="1">
      <c r="C1679" s="1323" t="str">
        <f>T(ESTIMATE!B1777)</f>
        <v>Replace air conditioning unit, ~3,000sf, 5 ton</v>
      </c>
      <c r="D1679" s="1323" t="e">
        <f>T(#REF!)</f>
        <v>#REF!</v>
      </c>
      <c r="E1679" s="1323" t="e">
        <f>T(#REF!)</f>
        <v>#REF!</v>
      </c>
      <c r="F1679" s="1323" t="e">
        <f>T(#REF!)</f>
        <v>#REF!</v>
      </c>
      <c r="G1679" s="1323" t="e">
        <f>T(#REF!)</f>
        <v>#REF!</v>
      </c>
      <c r="H1679" s="1323"/>
      <c r="I1679" s="1323"/>
      <c r="J1679" s="1323" t="e">
        <f>T(#REF!)</f>
        <v>#REF!</v>
      </c>
      <c r="K1679" s="1323" t="e">
        <f>T(#REF!)</f>
        <v>#REF!</v>
      </c>
      <c r="L1679" s="1323" t="e">
        <f>T(#REF!)</f>
        <v>#REF!</v>
      </c>
      <c r="M1679" s="1323" t="e">
        <f>T(#REF!)</f>
        <v>#REF!</v>
      </c>
      <c r="N1679" s="1324">
        <f>ESTIMATE!R1777</f>
        <v>0</v>
      </c>
      <c r="O1679" s="1324"/>
      <c r="P1679" s="1324" t="str">
        <f>T(ESTIMATE!U1777)</f>
        <v>ea</v>
      </c>
      <c r="Q1679" s="1324"/>
      <c r="R1679" s="1322"/>
      <c r="S1679" s="1322"/>
      <c r="T1679" s="1322"/>
      <c r="U1679" s="1322"/>
      <c r="V1679" s="1322"/>
      <c r="W1679" s="1322"/>
      <c r="X1679" s="1322"/>
      <c r="Y1679" s="1322"/>
      <c r="Z1679" s="1322"/>
      <c r="AA1679" s="1322"/>
      <c r="AB1679" s="1322"/>
      <c r="AC1679" s="1322"/>
      <c r="AD1679" s="1322"/>
      <c r="AE1679" s="405">
        <f t="shared" si="25"/>
        <v>0</v>
      </c>
    </row>
    <row r="1680" spans="3:31" ht="18" hidden="1" customHeight="1">
      <c r="C1680" s="1323" t="str">
        <f>T(ESTIMATE!B1778)</f>
        <v>Hotel type, hot/cold packaged unit</v>
      </c>
      <c r="D1680" s="1323" t="e">
        <f>T(#REF!)</f>
        <v>#REF!</v>
      </c>
      <c r="E1680" s="1323" t="e">
        <f>T(#REF!)</f>
        <v>#REF!</v>
      </c>
      <c r="F1680" s="1323" t="e">
        <f>T(#REF!)</f>
        <v>#REF!</v>
      </c>
      <c r="G1680" s="1323" t="e">
        <f>T(#REF!)</f>
        <v>#REF!</v>
      </c>
      <c r="H1680" s="1323"/>
      <c r="I1680" s="1323"/>
      <c r="J1680" s="1323" t="e">
        <f>T(#REF!)</f>
        <v>#REF!</v>
      </c>
      <c r="K1680" s="1323" t="e">
        <f>T(#REF!)</f>
        <v>#REF!</v>
      </c>
      <c r="L1680" s="1323" t="e">
        <f>T(#REF!)</f>
        <v>#REF!</v>
      </c>
      <c r="M1680" s="1323" t="e">
        <f>T(#REF!)</f>
        <v>#REF!</v>
      </c>
      <c r="N1680" s="1324">
        <f>ESTIMATE!R1778</f>
        <v>0</v>
      </c>
      <c r="O1680" s="1324"/>
      <c r="P1680" s="1324" t="str">
        <f>T(ESTIMATE!U1778)</f>
        <v>ea</v>
      </c>
      <c r="Q1680" s="1324"/>
      <c r="R1680" s="1322"/>
      <c r="S1680" s="1322"/>
      <c r="T1680" s="1322"/>
      <c r="U1680" s="1322"/>
      <c r="V1680" s="1322"/>
      <c r="W1680" s="1322"/>
      <c r="X1680" s="1322"/>
      <c r="Y1680" s="1322"/>
      <c r="Z1680" s="1322"/>
      <c r="AA1680" s="1322"/>
      <c r="AB1680" s="1322"/>
      <c r="AC1680" s="1322"/>
      <c r="AD1680" s="1322"/>
      <c r="AE1680" s="405">
        <f t="shared" si="25"/>
        <v>0</v>
      </c>
    </row>
    <row r="1681" spans="3:31" ht="18" hidden="1" customHeight="1">
      <c r="C1681" s="1323" t="str">
        <f>T(ESTIMATE!B1779)</f>
        <v>Window mounted unit</v>
      </c>
      <c r="D1681" s="1323" t="e">
        <f>T(#REF!)</f>
        <v>#REF!</v>
      </c>
      <c r="E1681" s="1323" t="e">
        <f>T(#REF!)</f>
        <v>#REF!</v>
      </c>
      <c r="F1681" s="1323" t="e">
        <f>T(#REF!)</f>
        <v>#REF!</v>
      </c>
      <c r="G1681" s="1323" t="e">
        <f>T(#REF!)</f>
        <v>#REF!</v>
      </c>
      <c r="H1681" s="1323"/>
      <c r="I1681" s="1323"/>
      <c r="J1681" s="1323" t="e">
        <f>T(#REF!)</f>
        <v>#REF!</v>
      </c>
      <c r="K1681" s="1323" t="e">
        <f>T(#REF!)</f>
        <v>#REF!</v>
      </c>
      <c r="L1681" s="1323" t="e">
        <f>T(#REF!)</f>
        <v>#REF!</v>
      </c>
      <c r="M1681" s="1323" t="e">
        <f>T(#REF!)</f>
        <v>#REF!</v>
      </c>
      <c r="N1681" s="1324">
        <f>ESTIMATE!R1779</f>
        <v>0</v>
      </c>
      <c r="O1681" s="1324"/>
      <c r="P1681" s="1324" t="str">
        <f>T(ESTIMATE!U1779)</f>
        <v>ea</v>
      </c>
      <c r="Q1681" s="1324"/>
      <c r="R1681" s="1322"/>
      <c r="S1681" s="1322"/>
      <c r="T1681" s="1322"/>
      <c r="U1681" s="1322"/>
      <c r="V1681" s="1322"/>
      <c r="W1681" s="1322"/>
      <c r="X1681" s="1322"/>
      <c r="Y1681" s="1322"/>
      <c r="Z1681" s="1322"/>
      <c r="AA1681" s="1322"/>
      <c r="AB1681" s="1322"/>
      <c r="AC1681" s="1322"/>
      <c r="AD1681" s="1322"/>
      <c r="AE1681" s="405">
        <f t="shared" si="25"/>
        <v>0</v>
      </c>
    </row>
    <row r="1682" spans="3:31" ht="18" hidden="1" customHeight="1">
      <c r="C1682" s="1323" t="str">
        <f>T(ESTIMATE!B1780)</f>
        <v/>
      </c>
      <c r="D1682" s="1323" t="e">
        <f>T(#REF!)</f>
        <v>#REF!</v>
      </c>
      <c r="E1682" s="1323" t="e">
        <f>T(#REF!)</f>
        <v>#REF!</v>
      </c>
      <c r="F1682" s="1323" t="e">
        <f>T(#REF!)</f>
        <v>#REF!</v>
      </c>
      <c r="G1682" s="1323" t="e">
        <f>T(#REF!)</f>
        <v>#REF!</v>
      </c>
      <c r="H1682" s="1323"/>
      <c r="I1682" s="1323"/>
      <c r="J1682" s="1323" t="e">
        <f>T(#REF!)</f>
        <v>#REF!</v>
      </c>
      <c r="K1682" s="1323" t="e">
        <f>T(#REF!)</f>
        <v>#REF!</v>
      </c>
      <c r="L1682" s="1323" t="e">
        <f>T(#REF!)</f>
        <v>#REF!</v>
      </c>
      <c r="M1682" s="1323" t="e">
        <f>T(#REF!)</f>
        <v>#REF!</v>
      </c>
      <c r="N1682" s="1324">
        <f>ESTIMATE!R1780</f>
        <v>0</v>
      </c>
      <c r="O1682" s="1324"/>
      <c r="P1682" s="1324" t="str">
        <f>T(ESTIMATE!U1780)</f>
        <v/>
      </c>
      <c r="Q1682" s="1324"/>
      <c r="R1682" s="1322"/>
      <c r="S1682" s="1322"/>
      <c r="T1682" s="1322"/>
      <c r="U1682" s="1322"/>
      <c r="V1682" s="1322"/>
      <c r="W1682" s="1322"/>
      <c r="X1682" s="1322"/>
      <c r="Y1682" s="1322"/>
      <c r="Z1682" s="1322"/>
      <c r="AA1682" s="1322"/>
      <c r="AB1682" s="1322"/>
      <c r="AC1682" s="1322"/>
      <c r="AD1682" s="1322"/>
      <c r="AE1682" s="405">
        <f t="shared" si="25"/>
        <v>0</v>
      </c>
    </row>
    <row r="1683" spans="3:31" ht="18" hidden="1" customHeight="1">
      <c r="C1683" s="1323" t="str">
        <f>T(ESTIMATE!B1781)</f>
        <v/>
      </c>
      <c r="D1683" s="1323" t="e">
        <f>T(#REF!)</f>
        <v>#REF!</v>
      </c>
      <c r="E1683" s="1323" t="e">
        <f>T(#REF!)</f>
        <v>#REF!</v>
      </c>
      <c r="F1683" s="1323" t="e">
        <f>T(#REF!)</f>
        <v>#REF!</v>
      </c>
      <c r="G1683" s="1323" t="e">
        <f>T(#REF!)</f>
        <v>#REF!</v>
      </c>
      <c r="H1683" s="1323"/>
      <c r="I1683" s="1323"/>
      <c r="J1683" s="1323" t="e">
        <f>T(#REF!)</f>
        <v>#REF!</v>
      </c>
      <c r="K1683" s="1323" t="e">
        <f>T(#REF!)</f>
        <v>#REF!</v>
      </c>
      <c r="L1683" s="1323" t="e">
        <f>T(#REF!)</f>
        <v>#REF!</v>
      </c>
      <c r="M1683" s="1323" t="e">
        <f>T(#REF!)</f>
        <v>#REF!</v>
      </c>
      <c r="N1683" s="1324">
        <f>ESTIMATE!R1781</f>
        <v>0</v>
      </c>
      <c r="O1683" s="1324"/>
      <c r="P1683" s="1324" t="str">
        <f>T(ESTIMATE!U1781)</f>
        <v/>
      </c>
      <c r="Q1683" s="1324"/>
      <c r="R1683" s="1322"/>
      <c r="S1683" s="1322"/>
      <c r="T1683" s="1322"/>
      <c r="U1683" s="1322"/>
      <c r="V1683" s="1322"/>
      <c r="W1683" s="1322"/>
      <c r="X1683" s="1322"/>
      <c r="Y1683" s="1322"/>
      <c r="Z1683" s="1322"/>
      <c r="AA1683" s="1322"/>
      <c r="AB1683" s="1322"/>
      <c r="AC1683" s="1322"/>
      <c r="AD1683" s="1322"/>
      <c r="AE1683" s="405">
        <f t="shared" si="25"/>
        <v>0</v>
      </c>
    </row>
    <row r="1684" spans="3:31" ht="18" hidden="1" customHeight="1">
      <c r="C1684" s="1323" t="str">
        <f>T(ESTIMATE!B1782)</f>
        <v>Miscellaneous Items</v>
      </c>
      <c r="D1684" s="1323" t="e">
        <f>T(#REF!)</f>
        <v>#REF!</v>
      </c>
      <c r="E1684" s="1323" t="e">
        <f>T(#REF!)</f>
        <v>#REF!</v>
      </c>
      <c r="F1684" s="1323" t="e">
        <f>T(#REF!)</f>
        <v>#REF!</v>
      </c>
      <c r="G1684" s="1323" t="e">
        <f>T(#REF!)</f>
        <v>#REF!</v>
      </c>
      <c r="H1684" s="1323"/>
      <c r="I1684" s="1323"/>
      <c r="J1684" s="1323" t="e">
        <f>T(#REF!)</f>
        <v>#REF!</v>
      </c>
      <c r="K1684" s="1323" t="e">
        <f>T(#REF!)</f>
        <v>#REF!</v>
      </c>
      <c r="L1684" s="1323" t="e">
        <f>T(#REF!)</f>
        <v>#REF!</v>
      </c>
      <c r="M1684" s="1323" t="e">
        <f>T(#REF!)</f>
        <v>#REF!</v>
      </c>
      <c r="N1684" s="1324">
        <f>ESTIMATE!R1782</f>
        <v>0</v>
      </c>
      <c r="O1684" s="1324"/>
      <c r="P1684" s="1324" t="str">
        <f>T(ESTIMATE!U1782)</f>
        <v/>
      </c>
      <c r="Q1684" s="1324"/>
      <c r="R1684" s="1322"/>
      <c r="S1684" s="1322"/>
      <c r="T1684" s="1322"/>
      <c r="U1684" s="1322"/>
      <c r="V1684" s="1322"/>
      <c r="W1684" s="1322"/>
      <c r="X1684" s="1322"/>
      <c r="Y1684" s="1322"/>
      <c r="Z1684" s="1322"/>
      <c r="AA1684" s="1322"/>
      <c r="AB1684" s="1322"/>
      <c r="AC1684" s="1322"/>
      <c r="AD1684" s="1322"/>
      <c r="AE1684" s="405">
        <f t="shared" si="25"/>
        <v>0</v>
      </c>
    </row>
    <row r="1685" spans="3:31" ht="18" hidden="1" customHeight="1">
      <c r="C1685" s="1323" t="str">
        <f>T(ESTIMATE!B1783)</f>
        <v>HVAC equipment tune-up/service call</v>
      </c>
      <c r="D1685" s="1323" t="e">
        <f>T(#REF!)</f>
        <v>#REF!</v>
      </c>
      <c r="E1685" s="1323" t="e">
        <f>T(#REF!)</f>
        <v>#REF!</v>
      </c>
      <c r="F1685" s="1323" t="e">
        <f>T(#REF!)</f>
        <v>#REF!</v>
      </c>
      <c r="G1685" s="1323" t="e">
        <f>T(#REF!)</f>
        <v>#REF!</v>
      </c>
      <c r="H1685" s="1323"/>
      <c r="I1685" s="1323"/>
      <c r="J1685" s="1323" t="e">
        <f>T(#REF!)</f>
        <v>#REF!</v>
      </c>
      <c r="K1685" s="1323" t="e">
        <f>T(#REF!)</f>
        <v>#REF!</v>
      </c>
      <c r="L1685" s="1323" t="e">
        <f>T(#REF!)</f>
        <v>#REF!</v>
      </c>
      <c r="M1685" s="1323" t="e">
        <f>T(#REF!)</f>
        <v>#REF!</v>
      </c>
      <c r="N1685" s="1324">
        <f>ESTIMATE!R1783</f>
        <v>0</v>
      </c>
      <c r="O1685" s="1324"/>
      <c r="P1685" s="1324" t="str">
        <f>T(ESTIMATE!U1783)</f>
        <v>ea</v>
      </c>
      <c r="Q1685" s="1324"/>
      <c r="R1685" s="1322"/>
      <c r="S1685" s="1322"/>
      <c r="T1685" s="1322"/>
      <c r="U1685" s="1322"/>
      <c r="V1685" s="1322"/>
      <c r="W1685" s="1322"/>
      <c r="X1685" s="1322"/>
      <c r="Y1685" s="1322"/>
      <c r="Z1685" s="1322"/>
      <c r="AA1685" s="1322"/>
      <c r="AB1685" s="1322"/>
      <c r="AC1685" s="1322"/>
      <c r="AD1685" s="1322"/>
      <c r="AE1685" s="405">
        <f t="shared" si="25"/>
        <v>0</v>
      </c>
    </row>
    <row r="1686" spans="3:31" ht="18" hidden="1" customHeight="1">
      <c r="C1686" s="1323" t="str">
        <f>T(ESTIMATE!B1784)</f>
        <v>Programmable thermostat</v>
      </c>
      <c r="D1686" s="1323" t="e">
        <f>T(#REF!)</f>
        <v>#REF!</v>
      </c>
      <c r="E1686" s="1323" t="e">
        <f>T(#REF!)</f>
        <v>#REF!</v>
      </c>
      <c r="F1686" s="1323" t="e">
        <f>T(#REF!)</f>
        <v>#REF!</v>
      </c>
      <c r="G1686" s="1323" t="e">
        <f>T(#REF!)</f>
        <v>#REF!</v>
      </c>
      <c r="H1686" s="1323"/>
      <c r="I1686" s="1323"/>
      <c r="J1686" s="1323" t="e">
        <f>T(#REF!)</f>
        <v>#REF!</v>
      </c>
      <c r="K1686" s="1323" t="e">
        <f>T(#REF!)</f>
        <v>#REF!</v>
      </c>
      <c r="L1686" s="1323" t="e">
        <f>T(#REF!)</f>
        <v>#REF!</v>
      </c>
      <c r="M1686" s="1323" t="e">
        <f>T(#REF!)</f>
        <v>#REF!</v>
      </c>
      <c r="N1686" s="1324">
        <f>ESTIMATE!R1784</f>
        <v>0</v>
      </c>
      <c r="O1686" s="1324"/>
      <c r="P1686" s="1324" t="str">
        <f>T(ESTIMATE!U1784)</f>
        <v>ea</v>
      </c>
      <c r="Q1686" s="1324"/>
      <c r="R1686" s="1322"/>
      <c r="S1686" s="1322"/>
      <c r="T1686" s="1322"/>
      <c r="U1686" s="1322"/>
      <c r="V1686" s="1322"/>
      <c r="W1686" s="1322"/>
      <c r="X1686" s="1322"/>
      <c r="Y1686" s="1322"/>
      <c r="Z1686" s="1322"/>
      <c r="AA1686" s="1322"/>
      <c r="AB1686" s="1322"/>
      <c r="AC1686" s="1322"/>
      <c r="AD1686" s="1322"/>
      <c r="AE1686" s="405">
        <f t="shared" si="25"/>
        <v>0</v>
      </c>
    </row>
    <row r="1687" spans="3:31" ht="18" hidden="1" customHeight="1">
      <c r="C1687" s="1323" t="str">
        <f>T(ESTIMATE!B1785)</f>
        <v>Replace supply air grilles/returns</v>
      </c>
      <c r="D1687" s="1323" t="e">
        <f>T(#REF!)</f>
        <v>#REF!</v>
      </c>
      <c r="E1687" s="1323" t="e">
        <f>T(#REF!)</f>
        <v>#REF!</v>
      </c>
      <c r="F1687" s="1323" t="e">
        <f>T(#REF!)</f>
        <v>#REF!</v>
      </c>
      <c r="G1687" s="1323" t="e">
        <f>T(#REF!)</f>
        <v>#REF!</v>
      </c>
      <c r="H1687" s="1323"/>
      <c r="I1687" s="1323"/>
      <c r="J1687" s="1323" t="e">
        <f>T(#REF!)</f>
        <v>#REF!</v>
      </c>
      <c r="K1687" s="1323" t="e">
        <f>T(#REF!)</f>
        <v>#REF!</v>
      </c>
      <c r="L1687" s="1323" t="e">
        <f>T(#REF!)</f>
        <v>#REF!</v>
      </c>
      <c r="M1687" s="1323" t="e">
        <f>T(#REF!)</f>
        <v>#REF!</v>
      </c>
      <c r="N1687" s="1324">
        <f>ESTIMATE!R1785</f>
        <v>0</v>
      </c>
      <c r="O1687" s="1324"/>
      <c r="P1687" s="1324" t="str">
        <f>T(ESTIMATE!U1785)</f>
        <v>ea</v>
      </c>
      <c r="Q1687" s="1324"/>
      <c r="R1687" s="1322"/>
      <c r="S1687" s="1322"/>
      <c r="T1687" s="1322"/>
      <c r="U1687" s="1322"/>
      <c r="V1687" s="1322"/>
      <c r="W1687" s="1322"/>
      <c r="X1687" s="1322"/>
      <c r="Y1687" s="1322"/>
      <c r="Z1687" s="1322"/>
      <c r="AA1687" s="1322"/>
      <c r="AB1687" s="1322"/>
      <c r="AC1687" s="1322"/>
      <c r="AD1687" s="1322"/>
      <c r="AE1687" s="405">
        <f t="shared" si="25"/>
        <v>0</v>
      </c>
    </row>
    <row r="1688" spans="3:31" ht="18" hidden="1" customHeight="1">
      <c r="C1688" s="1323" t="str">
        <f>T(ESTIMATE!B1786)</f>
        <v>Clean ductwork</v>
      </c>
      <c r="D1688" s="1323" t="e">
        <f>T(#REF!)</f>
        <v>#REF!</v>
      </c>
      <c r="E1688" s="1323" t="e">
        <f>T(#REF!)</f>
        <v>#REF!</v>
      </c>
      <c r="F1688" s="1323" t="e">
        <f>T(#REF!)</f>
        <v>#REF!</v>
      </c>
      <c r="G1688" s="1323" t="e">
        <f>T(#REF!)</f>
        <v>#REF!</v>
      </c>
      <c r="H1688" s="1323"/>
      <c r="I1688" s="1323"/>
      <c r="J1688" s="1323" t="e">
        <f>T(#REF!)</f>
        <v>#REF!</v>
      </c>
      <c r="K1688" s="1323" t="e">
        <f>T(#REF!)</f>
        <v>#REF!</v>
      </c>
      <c r="L1688" s="1323" t="e">
        <f>T(#REF!)</f>
        <v>#REF!</v>
      </c>
      <c r="M1688" s="1323" t="e">
        <f>T(#REF!)</f>
        <v>#REF!</v>
      </c>
      <c r="N1688" s="1324">
        <f>ESTIMATE!R1786</f>
        <v>0</v>
      </c>
      <c r="O1688" s="1324"/>
      <c r="P1688" s="1324" t="str">
        <f>T(ESTIMATE!U1786)</f>
        <v>ls</v>
      </c>
      <c r="Q1688" s="1324"/>
      <c r="R1688" s="1322"/>
      <c r="S1688" s="1322"/>
      <c r="T1688" s="1322"/>
      <c r="U1688" s="1322"/>
      <c r="V1688" s="1322"/>
      <c r="W1688" s="1322"/>
      <c r="X1688" s="1322"/>
      <c r="Y1688" s="1322"/>
      <c r="Z1688" s="1322"/>
      <c r="AA1688" s="1322"/>
      <c r="AB1688" s="1322"/>
      <c r="AC1688" s="1322"/>
      <c r="AD1688" s="1322"/>
      <c r="AE1688" s="405">
        <f t="shared" si="25"/>
        <v>0</v>
      </c>
    </row>
    <row r="1689" spans="3:31" ht="18" hidden="1" customHeight="1">
      <c r="C1689" s="1323" t="str">
        <f>T(ESTIMATE!B1787)</f>
        <v/>
      </c>
      <c r="D1689" s="1323" t="e">
        <f>T(#REF!)</f>
        <v>#REF!</v>
      </c>
      <c r="E1689" s="1323" t="e">
        <f>T(#REF!)</f>
        <v>#REF!</v>
      </c>
      <c r="F1689" s="1323" t="e">
        <f>T(#REF!)</f>
        <v>#REF!</v>
      </c>
      <c r="G1689" s="1323" t="e">
        <f>T(#REF!)</f>
        <v>#REF!</v>
      </c>
      <c r="H1689" s="1323"/>
      <c r="I1689" s="1323"/>
      <c r="J1689" s="1323" t="e">
        <f>T(#REF!)</f>
        <v>#REF!</v>
      </c>
      <c r="K1689" s="1323" t="e">
        <f>T(#REF!)</f>
        <v>#REF!</v>
      </c>
      <c r="L1689" s="1323" t="e">
        <f>T(#REF!)</f>
        <v>#REF!</v>
      </c>
      <c r="M1689" s="1323" t="e">
        <f>T(#REF!)</f>
        <v>#REF!</v>
      </c>
      <c r="N1689" s="1324">
        <f>ESTIMATE!R1787</f>
        <v>0</v>
      </c>
      <c r="O1689" s="1324"/>
      <c r="P1689" s="1324" t="str">
        <f>T(ESTIMATE!U1787)</f>
        <v/>
      </c>
      <c r="Q1689" s="1324"/>
      <c r="R1689" s="1322"/>
      <c r="S1689" s="1322"/>
      <c r="T1689" s="1322"/>
      <c r="U1689" s="1322"/>
      <c r="V1689" s="1322"/>
      <c r="W1689" s="1322"/>
      <c r="X1689" s="1322"/>
      <c r="Y1689" s="1322"/>
      <c r="Z1689" s="1322"/>
      <c r="AA1689" s="1322"/>
      <c r="AB1689" s="1322"/>
      <c r="AC1689" s="1322"/>
      <c r="AD1689" s="1322"/>
      <c r="AE1689" s="405">
        <f t="shared" si="25"/>
        <v>0</v>
      </c>
    </row>
    <row r="1690" spans="3:31" ht="18" hidden="1" customHeight="1">
      <c r="C1690" s="1323" t="str">
        <f>T(ESTIMATE!B1788)</f>
        <v/>
      </c>
      <c r="D1690" s="1323" t="e">
        <f>T(#REF!)</f>
        <v>#REF!</v>
      </c>
      <c r="E1690" s="1323" t="e">
        <f>T(#REF!)</f>
        <v>#REF!</v>
      </c>
      <c r="F1690" s="1323" t="e">
        <f>T(#REF!)</f>
        <v>#REF!</v>
      </c>
      <c r="G1690" s="1323" t="e">
        <f>T(#REF!)</f>
        <v>#REF!</v>
      </c>
      <c r="H1690" s="1323"/>
      <c r="I1690" s="1323"/>
      <c r="J1690" s="1323" t="e">
        <f>T(#REF!)</f>
        <v>#REF!</v>
      </c>
      <c r="K1690" s="1323" t="e">
        <f>T(#REF!)</f>
        <v>#REF!</v>
      </c>
      <c r="L1690" s="1323" t="e">
        <f>T(#REF!)</f>
        <v>#REF!</v>
      </c>
      <c r="M1690" s="1323" t="e">
        <f>T(#REF!)</f>
        <v>#REF!</v>
      </c>
      <c r="N1690" s="1324">
        <f>ESTIMATE!R1788</f>
        <v>0</v>
      </c>
      <c r="O1690" s="1324"/>
      <c r="P1690" s="1324" t="str">
        <f>T(ESTIMATE!U1788)</f>
        <v/>
      </c>
      <c r="Q1690" s="1324"/>
      <c r="R1690" s="1322"/>
      <c r="S1690" s="1322"/>
      <c r="T1690" s="1322"/>
      <c r="U1690" s="1322"/>
      <c r="V1690" s="1322"/>
      <c r="W1690" s="1322"/>
      <c r="X1690" s="1322"/>
      <c r="Y1690" s="1322"/>
      <c r="Z1690" s="1322"/>
      <c r="AA1690" s="1322"/>
      <c r="AB1690" s="1322"/>
      <c r="AC1690" s="1322"/>
      <c r="AD1690" s="1322"/>
      <c r="AE1690" s="405">
        <f t="shared" si="25"/>
        <v>0</v>
      </c>
    </row>
    <row r="1691" spans="3:31" ht="18" hidden="1" customHeight="1">
      <c r="C1691" s="1323" t="str">
        <f>T(ESTIMATE!B1789)</f>
        <v/>
      </c>
      <c r="D1691" s="1323" t="e">
        <f>T(#REF!)</f>
        <v>#REF!</v>
      </c>
      <c r="E1691" s="1323" t="e">
        <f>T(#REF!)</f>
        <v>#REF!</v>
      </c>
      <c r="F1691" s="1323" t="e">
        <f>T(#REF!)</f>
        <v>#REF!</v>
      </c>
      <c r="G1691" s="1323" t="e">
        <f>T(#REF!)</f>
        <v>#REF!</v>
      </c>
      <c r="H1691" s="1323"/>
      <c r="I1691" s="1323"/>
      <c r="J1691" s="1323" t="e">
        <f>T(#REF!)</f>
        <v>#REF!</v>
      </c>
      <c r="K1691" s="1323" t="e">
        <f>T(#REF!)</f>
        <v>#REF!</v>
      </c>
      <c r="L1691" s="1323" t="e">
        <f>T(#REF!)</f>
        <v>#REF!</v>
      </c>
      <c r="M1691" s="1323" t="e">
        <f>T(#REF!)</f>
        <v>#REF!</v>
      </c>
      <c r="N1691" s="1324">
        <f>ESTIMATE!R1789</f>
        <v>0</v>
      </c>
      <c r="O1691" s="1324"/>
      <c r="P1691" s="1324" t="str">
        <f>T(ESTIMATE!U1789)</f>
        <v/>
      </c>
      <c r="Q1691" s="1324"/>
      <c r="R1691" s="1322"/>
      <c r="S1691" s="1322"/>
      <c r="T1691" s="1322"/>
      <c r="U1691" s="1322"/>
      <c r="V1691" s="1322"/>
      <c r="W1691" s="1322"/>
      <c r="X1691" s="1322"/>
      <c r="Y1691" s="1322"/>
      <c r="Z1691" s="1322"/>
      <c r="AA1691" s="1322"/>
      <c r="AB1691" s="1322"/>
      <c r="AC1691" s="1322"/>
      <c r="AD1691" s="1322"/>
      <c r="AE1691" s="405">
        <f t="shared" si="25"/>
        <v>0</v>
      </c>
    </row>
    <row r="1692" spans="3:31" ht="18" hidden="1" customHeight="1">
      <c r="C1692" s="1323" t="str">
        <f>T(ESTIMATE!B1790)</f>
        <v/>
      </c>
      <c r="D1692" s="1323" t="e">
        <f>T(#REF!)</f>
        <v>#REF!</v>
      </c>
      <c r="E1692" s="1323" t="e">
        <f>T(#REF!)</f>
        <v>#REF!</v>
      </c>
      <c r="F1692" s="1323" t="e">
        <f>T(#REF!)</f>
        <v>#REF!</v>
      </c>
      <c r="G1692" s="1323" t="e">
        <f>T(#REF!)</f>
        <v>#REF!</v>
      </c>
      <c r="H1692" s="1323"/>
      <c r="I1692" s="1323"/>
      <c r="J1692" s="1323" t="e">
        <f>T(#REF!)</f>
        <v>#REF!</v>
      </c>
      <c r="K1692" s="1323" t="e">
        <f>T(#REF!)</f>
        <v>#REF!</v>
      </c>
      <c r="L1692" s="1323" t="e">
        <f>T(#REF!)</f>
        <v>#REF!</v>
      </c>
      <c r="M1692" s="1323" t="e">
        <f>T(#REF!)</f>
        <v>#REF!</v>
      </c>
      <c r="N1692" s="1324">
        <f>ESTIMATE!R1790</f>
        <v>0</v>
      </c>
      <c r="O1692" s="1324"/>
      <c r="P1692" s="1324" t="str">
        <f>T(ESTIMATE!U1790)</f>
        <v/>
      </c>
      <c r="Q1692" s="1324"/>
      <c r="R1692" s="1322"/>
      <c r="S1692" s="1322"/>
      <c r="T1692" s="1322"/>
      <c r="U1692" s="1322"/>
      <c r="V1692" s="1322"/>
      <c r="W1692" s="1322"/>
      <c r="X1692" s="1322"/>
      <c r="Y1692" s="1322"/>
      <c r="Z1692" s="1322"/>
      <c r="AA1692" s="1322"/>
      <c r="AB1692" s="1322"/>
      <c r="AC1692" s="1322"/>
      <c r="AD1692" s="1322"/>
      <c r="AE1692" s="405">
        <f t="shared" si="25"/>
        <v>0</v>
      </c>
    </row>
    <row r="1693" spans="3:31" ht="18" hidden="1" customHeight="1">
      <c r="C1693" s="1323" t="str">
        <f>T(ESTIMATE!B1791)</f>
        <v/>
      </c>
      <c r="D1693" s="1323" t="e">
        <f>T(#REF!)</f>
        <v>#REF!</v>
      </c>
      <c r="E1693" s="1323" t="e">
        <f>T(#REF!)</f>
        <v>#REF!</v>
      </c>
      <c r="F1693" s="1323" t="e">
        <f>T(#REF!)</f>
        <v>#REF!</v>
      </c>
      <c r="G1693" s="1323" t="e">
        <f>T(#REF!)</f>
        <v>#REF!</v>
      </c>
      <c r="H1693" s="1323"/>
      <c r="I1693" s="1323"/>
      <c r="J1693" s="1323" t="e">
        <f>T(#REF!)</f>
        <v>#REF!</v>
      </c>
      <c r="K1693" s="1323" t="e">
        <f>T(#REF!)</f>
        <v>#REF!</v>
      </c>
      <c r="L1693" s="1323" t="e">
        <f>T(#REF!)</f>
        <v>#REF!</v>
      </c>
      <c r="M1693" s="1323" t="e">
        <f>T(#REF!)</f>
        <v>#REF!</v>
      </c>
      <c r="N1693" s="1324">
        <f>ESTIMATE!R1791</f>
        <v>0</v>
      </c>
      <c r="O1693" s="1324"/>
      <c r="P1693" s="1324" t="str">
        <f>T(ESTIMATE!U1791)</f>
        <v/>
      </c>
      <c r="Q1693" s="1324"/>
      <c r="R1693" s="1322"/>
      <c r="S1693" s="1322"/>
      <c r="T1693" s="1322"/>
      <c r="U1693" s="1322"/>
      <c r="V1693" s="1322"/>
      <c r="W1693" s="1322"/>
      <c r="X1693" s="1322"/>
      <c r="Y1693" s="1322"/>
      <c r="Z1693" s="1322"/>
      <c r="AA1693" s="1322"/>
      <c r="AB1693" s="1322"/>
      <c r="AC1693" s="1322"/>
      <c r="AD1693" s="1322"/>
      <c r="AE1693" s="405">
        <f t="shared" si="25"/>
        <v>0</v>
      </c>
    </row>
    <row r="1694" spans="3:31" ht="18" hidden="1" customHeight="1">
      <c r="C1694" s="1323" t="str">
        <f>T(ESTIMATE!B1792)</f>
        <v/>
      </c>
      <c r="D1694" s="1323" t="e">
        <f>T(#REF!)</f>
        <v>#REF!</v>
      </c>
      <c r="E1694" s="1323" t="e">
        <f>T(#REF!)</f>
        <v>#REF!</v>
      </c>
      <c r="F1694" s="1323" t="e">
        <f>T(#REF!)</f>
        <v>#REF!</v>
      </c>
      <c r="G1694" s="1323" t="e">
        <f>T(#REF!)</f>
        <v>#REF!</v>
      </c>
      <c r="H1694" s="1323"/>
      <c r="I1694" s="1323"/>
      <c r="J1694" s="1323" t="e">
        <f>T(#REF!)</f>
        <v>#REF!</v>
      </c>
      <c r="K1694" s="1323" t="e">
        <f>T(#REF!)</f>
        <v>#REF!</v>
      </c>
      <c r="L1694" s="1323" t="e">
        <f>T(#REF!)</f>
        <v>#REF!</v>
      </c>
      <c r="M1694" s="1323" t="e">
        <f>T(#REF!)</f>
        <v>#REF!</v>
      </c>
      <c r="N1694" s="1324">
        <f>ESTIMATE!R1792</f>
        <v>0</v>
      </c>
      <c r="O1694" s="1324"/>
      <c r="P1694" s="1324" t="str">
        <f>T(ESTIMATE!U1792)</f>
        <v/>
      </c>
      <c r="Q1694" s="1324"/>
      <c r="R1694" s="1322"/>
      <c r="S1694" s="1322"/>
      <c r="T1694" s="1322"/>
      <c r="U1694" s="1322"/>
      <c r="V1694" s="1322"/>
      <c r="W1694" s="1322"/>
      <c r="X1694" s="1322"/>
      <c r="Y1694" s="1322"/>
      <c r="Z1694" s="1322"/>
      <c r="AA1694" s="1322"/>
      <c r="AB1694" s="1322"/>
      <c r="AC1694" s="1322"/>
      <c r="AD1694" s="1322"/>
      <c r="AE1694" s="405">
        <f t="shared" si="25"/>
        <v>0</v>
      </c>
    </row>
    <row r="1695" spans="3:31" ht="18" hidden="1" customHeight="1">
      <c r="C1695" s="1323" t="str">
        <f>T(ESTIMATE!B1793)</f>
        <v/>
      </c>
      <c r="D1695" s="1323" t="e">
        <f>T(#REF!)</f>
        <v>#REF!</v>
      </c>
      <c r="E1695" s="1323" t="e">
        <f>T(#REF!)</f>
        <v>#REF!</v>
      </c>
      <c r="F1695" s="1323" t="e">
        <f>T(#REF!)</f>
        <v>#REF!</v>
      </c>
      <c r="G1695" s="1323" t="e">
        <f>T(#REF!)</f>
        <v>#REF!</v>
      </c>
      <c r="H1695" s="1323"/>
      <c r="I1695" s="1323"/>
      <c r="J1695" s="1323" t="e">
        <f>T(#REF!)</f>
        <v>#REF!</v>
      </c>
      <c r="K1695" s="1323" t="e">
        <f>T(#REF!)</f>
        <v>#REF!</v>
      </c>
      <c r="L1695" s="1323" t="e">
        <f>T(#REF!)</f>
        <v>#REF!</v>
      </c>
      <c r="M1695" s="1323" t="e">
        <f>T(#REF!)</f>
        <v>#REF!</v>
      </c>
      <c r="N1695" s="1324">
        <f>ESTIMATE!R1793</f>
        <v>0</v>
      </c>
      <c r="O1695" s="1324"/>
      <c r="P1695" s="1324" t="str">
        <f>T(ESTIMATE!U1793)</f>
        <v/>
      </c>
      <c r="Q1695" s="1324"/>
      <c r="R1695" s="1322"/>
      <c r="S1695" s="1322"/>
      <c r="T1695" s="1322"/>
      <c r="U1695" s="1322"/>
      <c r="V1695" s="1322"/>
      <c r="W1695" s="1322"/>
      <c r="X1695" s="1322"/>
      <c r="Y1695" s="1322"/>
      <c r="Z1695" s="1322"/>
      <c r="AA1695" s="1322"/>
      <c r="AB1695" s="1322"/>
      <c r="AC1695" s="1322"/>
      <c r="AD1695" s="1322"/>
      <c r="AE1695" s="405">
        <f t="shared" ref="AE1695:AE1758" si="26">N1695</f>
        <v>0</v>
      </c>
    </row>
    <row r="1696" spans="3:31" ht="18" hidden="1" customHeight="1">
      <c r="C1696" s="1323" t="str">
        <f>T(ESTIMATE!B1794)</f>
        <v/>
      </c>
      <c r="D1696" s="1323" t="e">
        <f>T(#REF!)</f>
        <v>#REF!</v>
      </c>
      <c r="E1696" s="1323" t="e">
        <f>T(#REF!)</f>
        <v>#REF!</v>
      </c>
      <c r="F1696" s="1323" t="e">
        <f>T(#REF!)</f>
        <v>#REF!</v>
      </c>
      <c r="G1696" s="1323" t="e">
        <f>T(#REF!)</f>
        <v>#REF!</v>
      </c>
      <c r="H1696" s="1323"/>
      <c r="I1696" s="1323"/>
      <c r="J1696" s="1323" t="e">
        <f>T(#REF!)</f>
        <v>#REF!</v>
      </c>
      <c r="K1696" s="1323" t="e">
        <f>T(#REF!)</f>
        <v>#REF!</v>
      </c>
      <c r="L1696" s="1323" t="e">
        <f>T(#REF!)</f>
        <v>#REF!</v>
      </c>
      <c r="M1696" s="1323" t="e">
        <f>T(#REF!)</f>
        <v>#REF!</v>
      </c>
      <c r="N1696" s="1324">
        <f>ESTIMATE!R1794</f>
        <v>0</v>
      </c>
      <c r="O1696" s="1324"/>
      <c r="P1696" s="1324" t="str">
        <f>T(ESTIMATE!U1794)</f>
        <v/>
      </c>
      <c r="Q1696" s="1324"/>
      <c r="R1696" s="1322"/>
      <c r="S1696" s="1322"/>
      <c r="T1696" s="1322"/>
      <c r="U1696" s="1322"/>
      <c r="V1696" s="1322"/>
      <c r="W1696" s="1322"/>
      <c r="X1696" s="1322"/>
      <c r="Y1696" s="1322"/>
      <c r="Z1696" s="1322"/>
      <c r="AA1696" s="1322"/>
      <c r="AB1696" s="1322"/>
      <c r="AC1696" s="1322"/>
      <c r="AD1696" s="1322"/>
      <c r="AE1696" s="405">
        <f t="shared" si="26"/>
        <v>0</v>
      </c>
    </row>
    <row r="1697" spans="3:31" ht="18" hidden="1" customHeight="1">
      <c r="C1697" s="1323" t="str">
        <f>T(ESTIMATE!B1795)</f>
        <v/>
      </c>
      <c r="D1697" s="1323" t="e">
        <f>T(#REF!)</f>
        <v>#REF!</v>
      </c>
      <c r="E1697" s="1323" t="e">
        <f>T(#REF!)</f>
        <v>#REF!</v>
      </c>
      <c r="F1697" s="1323" t="e">
        <f>T(#REF!)</f>
        <v>#REF!</v>
      </c>
      <c r="G1697" s="1323" t="e">
        <f>T(#REF!)</f>
        <v>#REF!</v>
      </c>
      <c r="H1697" s="1323"/>
      <c r="I1697" s="1323"/>
      <c r="J1697" s="1323" t="e">
        <f>T(#REF!)</f>
        <v>#REF!</v>
      </c>
      <c r="K1697" s="1323" t="e">
        <f>T(#REF!)</f>
        <v>#REF!</v>
      </c>
      <c r="L1697" s="1323" t="e">
        <f>T(#REF!)</f>
        <v>#REF!</v>
      </c>
      <c r="M1697" s="1323" t="e">
        <f>T(#REF!)</f>
        <v>#REF!</v>
      </c>
      <c r="N1697" s="1324">
        <f>ESTIMATE!R1795</f>
        <v>0</v>
      </c>
      <c r="O1697" s="1324"/>
      <c r="P1697" s="1324" t="str">
        <f>T(ESTIMATE!U1795)</f>
        <v/>
      </c>
      <c r="Q1697" s="1324"/>
      <c r="R1697" s="1322"/>
      <c r="S1697" s="1322"/>
      <c r="T1697" s="1322"/>
      <c r="U1697" s="1322"/>
      <c r="V1697" s="1322"/>
      <c r="W1697" s="1322"/>
      <c r="X1697" s="1322"/>
      <c r="Y1697" s="1322"/>
      <c r="Z1697" s="1322"/>
      <c r="AA1697" s="1322"/>
      <c r="AB1697" s="1322"/>
      <c r="AC1697" s="1322"/>
      <c r="AD1697" s="1322"/>
      <c r="AE1697" s="405">
        <f t="shared" si="26"/>
        <v>0</v>
      </c>
    </row>
    <row r="1698" spans="3:31" ht="18" hidden="1" customHeight="1">
      <c r="C1698" s="1323" t="str">
        <f>T(ESTIMATE!B1796)</f>
        <v/>
      </c>
      <c r="D1698" s="1323" t="e">
        <f>T(#REF!)</f>
        <v>#REF!</v>
      </c>
      <c r="E1698" s="1323" t="e">
        <f>T(#REF!)</f>
        <v>#REF!</v>
      </c>
      <c r="F1698" s="1323" t="e">
        <f>T(#REF!)</f>
        <v>#REF!</v>
      </c>
      <c r="G1698" s="1323" t="e">
        <f>T(#REF!)</f>
        <v>#REF!</v>
      </c>
      <c r="H1698" s="1323"/>
      <c r="I1698" s="1323"/>
      <c r="J1698" s="1323" t="e">
        <f>T(#REF!)</f>
        <v>#REF!</v>
      </c>
      <c r="K1698" s="1323" t="e">
        <f>T(#REF!)</f>
        <v>#REF!</v>
      </c>
      <c r="L1698" s="1323" t="e">
        <f>T(#REF!)</f>
        <v>#REF!</v>
      </c>
      <c r="M1698" s="1323" t="e">
        <f>T(#REF!)</f>
        <v>#REF!</v>
      </c>
      <c r="N1698" s="1324">
        <f>ESTIMATE!R1796</f>
        <v>0</v>
      </c>
      <c r="O1698" s="1324"/>
      <c r="P1698" s="1324" t="str">
        <f>T(ESTIMATE!U1796)</f>
        <v/>
      </c>
      <c r="Q1698" s="1324"/>
      <c r="R1698" s="1322"/>
      <c r="S1698" s="1322"/>
      <c r="T1698" s="1322"/>
      <c r="U1698" s="1322"/>
      <c r="V1698" s="1322"/>
      <c r="W1698" s="1322"/>
      <c r="X1698" s="1322"/>
      <c r="Y1698" s="1322"/>
      <c r="Z1698" s="1322"/>
      <c r="AA1698" s="1322"/>
      <c r="AB1698" s="1322"/>
      <c r="AC1698" s="1322"/>
      <c r="AD1698" s="1322"/>
      <c r="AE1698" s="405">
        <f t="shared" si="26"/>
        <v>0</v>
      </c>
    </row>
    <row r="1699" spans="3:31" ht="18" hidden="1" customHeight="1">
      <c r="C1699" s="1323" t="str">
        <f>T(ESTIMATE!B1797)</f>
        <v/>
      </c>
      <c r="D1699" s="1323" t="e">
        <f>T(#REF!)</f>
        <v>#REF!</v>
      </c>
      <c r="E1699" s="1323" t="e">
        <f>T(#REF!)</f>
        <v>#REF!</v>
      </c>
      <c r="F1699" s="1323" t="e">
        <f>T(#REF!)</f>
        <v>#REF!</v>
      </c>
      <c r="G1699" s="1323" t="e">
        <f>T(#REF!)</f>
        <v>#REF!</v>
      </c>
      <c r="H1699" s="1323"/>
      <c r="I1699" s="1323"/>
      <c r="J1699" s="1323" t="e">
        <f>T(#REF!)</f>
        <v>#REF!</v>
      </c>
      <c r="K1699" s="1323" t="e">
        <f>T(#REF!)</f>
        <v>#REF!</v>
      </c>
      <c r="L1699" s="1323" t="e">
        <f>T(#REF!)</f>
        <v>#REF!</v>
      </c>
      <c r="M1699" s="1323" t="e">
        <f>T(#REF!)</f>
        <v>#REF!</v>
      </c>
      <c r="N1699" s="1324">
        <f>ESTIMATE!R1797</f>
        <v>0</v>
      </c>
      <c r="O1699" s="1324"/>
      <c r="P1699" s="1324" t="str">
        <f>T(ESTIMATE!U1797)</f>
        <v/>
      </c>
      <c r="Q1699" s="1324"/>
      <c r="R1699" s="1322"/>
      <c r="S1699" s="1322"/>
      <c r="T1699" s="1322"/>
      <c r="U1699" s="1322"/>
      <c r="V1699" s="1322"/>
      <c r="W1699" s="1322"/>
      <c r="X1699" s="1322"/>
      <c r="Y1699" s="1322"/>
      <c r="Z1699" s="1322"/>
      <c r="AA1699" s="1322"/>
      <c r="AB1699" s="1322"/>
      <c r="AC1699" s="1322"/>
      <c r="AD1699" s="1322"/>
      <c r="AE1699" s="405">
        <f t="shared" si="26"/>
        <v>0</v>
      </c>
    </row>
    <row r="1700" spans="3:31" ht="18" hidden="1" customHeight="1">
      <c r="C1700" s="1323" t="str">
        <f>T(ESTIMATE!B1798)</f>
        <v/>
      </c>
      <c r="D1700" s="1323" t="e">
        <f>T(#REF!)</f>
        <v>#REF!</v>
      </c>
      <c r="E1700" s="1323" t="e">
        <f>T(#REF!)</f>
        <v>#REF!</v>
      </c>
      <c r="F1700" s="1323" t="e">
        <f>T(#REF!)</f>
        <v>#REF!</v>
      </c>
      <c r="G1700" s="1323" t="e">
        <f>T(#REF!)</f>
        <v>#REF!</v>
      </c>
      <c r="H1700" s="1323"/>
      <c r="I1700" s="1323"/>
      <c r="J1700" s="1323" t="e">
        <f>T(#REF!)</f>
        <v>#REF!</v>
      </c>
      <c r="K1700" s="1323" t="e">
        <f>T(#REF!)</f>
        <v>#REF!</v>
      </c>
      <c r="L1700" s="1323" t="e">
        <f>T(#REF!)</f>
        <v>#REF!</v>
      </c>
      <c r="M1700" s="1323" t="e">
        <f>T(#REF!)</f>
        <v>#REF!</v>
      </c>
      <c r="N1700" s="1324">
        <f>ESTIMATE!R1798</f>
        <v>0</v>
      </c>
      <c r="O1700" s="1324"/>
      <c r="P1700" s="1324" t="str">
        <f>T(ESTIMATE!U1798)</f>
        <v/>
      </c>
      <c r="Q1700" s="1324"/>
      <c r="R1700" s="1322"/>
      <c r="S1700" s="1322"/>
      <c r="T1700" s="1322"/>
      <c r="U1700" s="1322"/>
      <c r="V1700" s="1322"/>
      <c r="W1700" s="1322"/>
      <c r="X1700" s="1322"/>
      <c r="Y1700" s="1322"/>
      <c r="Z1700" s="1322"/>
      <c r="AA1700" s="1322"/>
      <c r="AB1700" s="1322"/>
      <c r="AC1700" s="1322"/>
      <c r="AD1700" s="1322"/>
      <c r="AE1700" s="405">
        <f t="shared" si="26"/>
        <v>0</v>
      </c>
    </row>
    <row r="1701" spans="3:31" ht="18" hidden="1" customHeight="1">
      <c r="C1701" s="1323" t="str">
        <f>T(ESTIMATE!B1799)</f>
        <v/>
      </c>
      <c r="D1701" s="1323" t="e">
        <f>T(#REF!)</f>
        <v>#REF!</v>
      </c>
      <c r="E1701" s="1323" t="e">
        <f>T(#REF!)</f>
        <v>#REF!</v>
      </c>
      <c r="F1701" s="1323" t="e">
        <f>T(#REF!)</f>
        <v>#REF!</v>
      </c>
      <c r="G1701" s="1323" t="e">
        <f>T(#REF!)</f>
        <v>#REF!</v>
      </c>
      <c r="H1701" s="1323"/>
      <c r="I1701" s="1323"/>
      <c r="J1701" s="1323" t="e">
        <f>T(#REF!)</f>
        <v>#REF!</v>
      </c>
      <c r="K1701" s="1323" t="e">
        <f>T(#REF!)</f>
        <v>#REF!</v>
      </c>
      <c r="L1701" s="1323" t="e">
        <f>T(#REF!)</f>
        <v>#REF!</v>
      </c>
      <c r="M1701" s="1323" t="e">
        <f>T(#REF!)</f>
        <v>#REF!</v>
      </c>
      <c r="N1701" s="1324">
        <f>ESTIMATE!R1799</f>
        <v>0</v>
      </c>
      <c r="O1701" s="1324"/>
      <c r="P1701" s="1324" t="str">
        <f>T(ESTIMATE!U1799)</f>
        <v/>
      </c>
      <c r="Q1701" s="1324"/>
      <c r="R1701" s="1322"/>
      <c r="S1701" s="1322"/>
      <c r="T1701" s="1322"/>
      <c r="U1701" s="1322"/>
      <c r="V1701" s="1322"/>
      <c r="W1701" s="1322"/>
      <c r="X1701" s="1322"/>
      <c r="Y1701" s="1322"/>
      <c r="Z1701" s="1322"/>
      <c r="AA1701" s="1322"/>
      <c r="AB1701" s="1322"/>
      <c r="AC1701" s="1322"/>
      <c r="AD1701" s="1322"/>
      <c r="AE1701" s="405">
        <f t="shared" si="26"/>
        <v>0</v>
      </c>
    </row>
    <row r="1702" spans="3:31" ht="18" hidden="1" customHeight="1">
      <c r="C1702" s="1323" t="str">
        <f>T(ESTIMATE!B1800)</f>
        <v/>
      </c>
      <c r="D1702" s="1323" t="e">
        <f>T(#REF!)</f>
        <v>#REF!</v>
      </c>
      <c r="E1702" s="1323" t="e">
        <f>T(#REF!)</f>
        <v>#REF!</v>
      </c>
      <c r="F1702" s="1323" t="e">
        <f>T(#REF!)</f>
        <v>#REF!</v>
      </c>
      <c r="G1702" s="1323" t="e">
        <f>T(#REF!)</f>
        <v>#REF!</v>
      </c>
      <c r="H1702" s="1323"/>
      <c r="I1702" s="1323"/>
      <c r="J1702" s="1323" t="e">
        <f>T(#REF!)</f>
        <v>#REF!</v>
      </c>
      <c r="K1702" s="1323" t="e">
        <f>T(#REF!)</f>
        <v>#REF!</v>
      </c>
      <c r="L1702" s="1323" t="e">
        <f>T(#REF!)</f>
        <v>#REF!</v>
      </c>
      <c r="M1702" s="1323" t="e">
        <f>T(#REF!)</f>
        <v>#REF!</v>
      </c>
      <c r="N1702" s="1324">
        <f>ESTIMATE!R1800</f>
        <v>0</v>
      </c>
      <c r="O1702" s="1324"/>
      <c r="P1702" s="1324" t="str">
        <f>T(ESTIMATE!U1800)</f>
        <v/>
      </c>
      <c r="Q1702" s="1324"/>
      <c r="R1702" s="1322"/>
      <c r="S1702" s="1322"/>
      <c r="T1702" s="1322"/>
      <c r="U1702" s="1322"/>
      <c r="V1702" s="1322"/>
      <c r="W1702" s="1322"/>
      <c r="X1702" s="1322"/>
      <c r="Y1702" s="1322"/>
      <c r="Z1702" s="1322"/>
      <c r="AA1702" s="1322"/>
      <c r="AB1702" s="1322"/>
      <c r="AC1702" s="1322"/>
      <c r="AD1702" s="1322"/>
      <c r="AE1702" s="405">
        <f t="shared" si="26"/>
        <v>0</v>
      </c>
    </row>
    <row r="1703" spans="3:31" ht="18" hidden="1" customHeight="1">
      <c r="C1703" s="1323" t="str">
        <f>T(ESTIMATE!B1801)</f>
        <v/>
      </c>
      <c r="D1703" s="1323" t="e">
        <f>T(#REF!)</f>
        <v>#REF!</v>
      </c>
      <c r="E1703" s="1323" t="e">
        <f>T(#REF!)</f>
        <v>#REF!</v>
      </c>
      <c r="F1703" s="1323" t="e">
        <f>T(#REF!)</f>
        <v>#REF!</v>
      </c>
      <c r="G1703" s="1323" t="e">
        <f>T(#REF!)</f>
        <v>#REF!</v>
      </c>
      <c r="H1703" s="1323"/>
      <c r="I1703" s="1323"/>
      <c r="J1703" s="1323" t="e">
        <f>T(#REF!)</f>
        <v>#REF!</v>
      </c>
      <c r="K1703" s="1323" t="e">
        <f>T(#REF!)</f>
        <v>#REF!</v>
      </c>
      <c r="L1703" s="1323" t="e">
        <f>T(#REF!)</f>
        <v>#REF!</v>
      </c>
      <c r="M1703" s="1323" t="e">
        <f>T(#REF!)</f>
        <v>#REF!</v>
      </c>
      <c r="N1703" s="1324">
        <f>ESTIMATE!R1801</f>
        <v>0</v>
      </c>
      <c r="O1703" s="1324"/>
      <c r="P1703" s="1324" t="str">
        <f>T(ESTIMATE!U1801)</f>
        <v/>
      </c>
      <c r="Q1703" s="1324"/>
      <c r="R1703" s="1322"/>
      <c r="S1703" s="1322"/>
      <c r="T1703" s="1322"/>
      <c r="U1703" s="1322"/>
      <c r="V1703" s="1322"/>
      <c r="W1703" s="1322"/>
      <c r="X1703" s="1322"/>
      <c r="Y1703" s="1322"/>
      <c r="Z1703" s="1322"/>
      <c r="AA1703" s="1322"/>
      <c r="AB1703" s="1322"/>
      <c r="AC1703" s="1322"/>
      <c r="AD1703" s="1322"/>
      <c r="AE1703" s="405">
        <f t="shared" si="26"/>
        <v>0</v>
      </c>
    </row>
    <row r="1704" spans="3:31" ht="18" hidden="1" customHeight="1">
      <c r="C1704" s="1323" t="str">
        <f>T(ESTIMATE!B1802)</f>
        <v/>
      </c>
      <c r="D1704" s="1323" t="e">
        <f>T(#REF!)</f>
        <v>#REF!</v>
      </c>
      <c r="E1704" s="1323" t="e">
        <f>T(#REF!)</f>
        <v>#REF!</v>
      </c>
      <c r="F1704" s="1323" t="e">
        <f>T(#REF!)</f>
        <v>#REF!</v>
      </c>
      <c r="G1704" s="1323" t="e">
        <f>T(#REF!)</f>
        <v>#REF!</v>
      </c>
      <c r="H1704" s="1323"/>
      <c r="I1704" s="1323"/>
      <c r="J1704" s="1323" t="e">
        <f>T(#REF!)</f>
        <v>#REF!</v>
      </c>
      <c r="K1704" s="1323" t="e">
        <f>T(#REF!)</f>
        <v>#REF!</v>
      </c>
      <c r="L1704" s="1323" t="e">
        <f>T(#REF!)</f>
        <v>#REF!</v>
      </c>
      <c r="M1704" s="1323" t="e">
        <f>T(#REF!)</f>
        <v>#REF!</v>
      </c>
      <c r="N1704" s="1324">
        <f>ESTIMATE!R1802</f>
        <v>0</v>
      </c>
      <c r="O1704" s="1324"/>
      <c r="P1704" s="1324" t="str">
        <f>T(ESTIMATE!U1802)</f>
        <v/>
      </c>
      <c r="Q1704" s="1324"/>
      <c r="R1704" s="1322"/>
      <c r="S1704" s="1322"/>
      <c r="T1704" s="1322"/>
      <c r="U1704" s="1322"/>
      <c r="V1704" s="1322"/>
      <c r="W1704" s="1322"/>
      <c r="X1704" s="1322"/>
      <c r="Y1704" s="1322"/>
      <c r="Z1704" s="1322"/>
      <c r="AA1704" s="1322"/>
      <c r="AB1704" s="1322"/>
      <c r="AC1704" s="1322"/>
      <c r="AD1704" s="1322"/>
      <c r="AE1704" s="405">
        <f t="shared" si="26"/>
        <v>0</v>
      </c>
    </row>
    <row r="1705" spans="3:31" ht="18" hidden="1" customHeight="1">
      <c r="C1705" s="1323" t="str">
        <f>T(ESTIMATE!B1803)</f>
        <v/>
      </c>
      <c r="D1705" s="1323" t="e">
        <f>T(#REF!)</f>
        <v>#REF!</v>
      </c>
      <c r="E1705" s="1323" t="e">
        <f>T(#REF!)</f>
        <v>#REF!</v>
      </c>
      <c r="F1705" s="1323" t="e">
        <f>T(#REF!)</f>
        <v>#REF!</v>
      </c>
      <c r="G1705" s="1323" t="e">
        <f>T(#REF!)</f>
        <v>#REF!</v>
      </c>
      <c r="H1705" s="1323"/>
      <c r="I1705" s="1323"/>
      <c r="J1705" s="1323" t="e">
        <f>T(#REF!)</f>
        <v>#REF!</v>
      </c>
      <c r="K1705" s="1323" t="e">
        <f>T(#REF!)</f>
        <v>#REF!</v>
      </c>
      <c r="L1705" s="1323" t="e">
        <f>T(#REF!)</f>
        <v>#REF!</v>
      </c>
      <c r="M1705" s="1323" t="e">
        <f>T(#REF!)</f>
        <v>#REF!</v>
      </c>
      <c r="N1705" s="1324">
        <f>ESTIMATE!R1803</f>
        <v>0</v>
      </c>
      <c r="O1705" s="1324"/>
      <c r="P1705" s="1324" t="str">
        <f>T(ESTIMATE!U1803)</f>
        <v/>
      </c>
      <c r="Q1705" s="1324"/>
      <c r="R1705" s="1322"/>
      <c r="S1705" s="1322"/>
      <c r="T1705" s="1322"/>
      <c r="U1705" s="1322"/>
      <c r="V1705" s="1322"/>
      <c r="W1705" s="1322"/>
      <c r="X1705" s="1322"/>
      <c r="Y1705" s="1322"/>
      <c r="Z1705" s="1322"/>
      <c r="AA1705" s="1322"/>
      <c r="AB1705" s="1322"/>
      <c r="AC1705" s="1322"/>
      <c r="AD1705" s="1322"/>
      <c r="AE1705" s="405">
        <f t="shared" si="26"/>
        <v>0</v>
      </c>
    </row>
    <row r="1706" spans="3:31" ht="18" hidden="1" customHeight="1">
      <c r="C1706" s="1323" t="str">
        <f>T(ESTIMATE!B1804)</f>
        <v/>
      </c>
      <c r="D1706" s="1323" t="e">
        <f>T(#REF!)</f>
        <v>#REF!</v>
      </c>
      <c r="E1706" s="1323" t="e">
        <f>T(#REF!)</f>
        <v>#REF!</v>
      </c>
      <c r="F1706" s="1323" t="e">
        <f>T(#REF!)</f>
        <v>#REF!</v>
      </c>
      <c r="G1706" s="1323" t="e">
        <f>T(#REF!)</f>
        <v>#REF!</v>
      </c>
      <c r="H1706" s="1323"/>
      <c r="I1706" s="1323"/>
      <c r="J1706" s="1323" t="e">
        <f>T(#REF!)</f>
        <v>#REF!</v>
      </c>
      <c r="K1706" s="1323" t="e">
        <f>T(#REF!)</f>
        <v>#REF!</v>
      </c>
      <c r="L1706" s="1323" t="e">
        <f>T(#REF!)</f>
        <v>#REF!</v>
      </c>
      <c r="M1706" s="1323" t="e">
        <f>T(#REF!)</f>
        <v>#REF!</v>
      </c>
      <c r="N1706" s="1324">
        <f>ESTIMATE!R1804</f>
        <v>0</v>
      </c>
      <c r="O1706" s="1324"/>
      <c r="P1706" s="1324" t="str">
        <f>T(ESTIMATE!U1804)</f>
        <v/>
      </c>
      <c r="Q1706" s="1324"/>
      <c r="R1706" s="1322"/>
      <c r="S1706" s="1322"/>
      <c r="T1706" s="1322"/>
      <c r="U1706" s="1322"/>
      <c r="V1706" s="1322"/>
      <c r="W1706" s="1322"/>
      <c r="X1706" s="1322"/>
      <c r="Y1706" s="1322"/>
      <c r="Z1706" s="1322"/>
      <c r="AA1706" s="1322"/>
      <c r="AB1706" s="1322"/>
      <c r="AC1706" s="1322"/>
      <c r="AD1706" s="1322"/>
      <c r="AE1706" s="405">
        <f t="shared" si="26"/>
        <v>0</v>
      </c>
    </row>
    <row r="1707" spans="3:31" ht="18" hidden="1" customHeight="1">
      <c r="C1707" s="1323" t="str">
        <f>T(ESTIMATE!B1805)</f>
        <v/>
      </c>
      <c r="D1707" s="1323" t="e">
        <f>T(#REF!)</f>
        <v>#REF!</v>
      </c>
      <c r="E1707" s="1323" t="e">
        <f>T(#REF!)</f>
        <v>#REF!</v>
      </c>
      <c r="F1707" s="1323" t="e">
        <f>T(#REF!)</f>
        <v>#REF!</v>
      </c>
      <c r="G1707" s="1323" t="e">
        <f>T(#REF!)</f>
        <v>#REF!</v>
      </c>
      <c r="H1707" s="1323"/>
      <c r="I1707" s="1323"/>
      <c r="J1707" s="1323" t="e">
        <f>T(#REF!)</f>
        <v>#REF!</v>
      </c>
      <c r="K1707" s="1323" t="e">
        <f>T(#REF!)</f>
        <v>#REF!</v>
      </c>
      <c r="L1707" s="1323" t="e">
        <f>T(#REF!)</f>
        <v>#REF!</v>
      </c>
      <c r="M1707" s="1323" t="e">
        <f>T(#REF!)</f>
        <v>#REF!</v>
      </c>
      <c r="N1707" s="1324">
        <f>ESTIMATE!R1805</f>
        <v>0</v>
      </c>
      <c r="O1707" s="1324"/>
      <c r="P1707" s="1324" t="str">
        <f>T(ESTIMATE!U1805)</f>
        <v/>
      </c>
      <c r="Q1707" s="1324"/>
      <c r="R1707" s="1322"/>
      <c r="S1707" s="1322"/>
      <c r="T1707" s="1322"/>
      <c r="U1707" s="1322"/>
      <c r="V1707" s="1322"/>
      <c r="W1707" s="1322"/>
      <c r="X1707" s="1322"/>
      <c r="Y1707" s="1322"/>
      <c r="Z1707" s="1322"/>
      <c r="AA1707" s="1322"/>
      <c r="AB1707" s="1322"/>
      <c r="AC1707" s="1322"/>
      <c r="AD1707" s="1322"/>
      <c r="AE1707" s="405">
        <f t="shared" si="26"/>
        <v>0</v>
      </c>
    </row>
    <row r="1708" spans="3:31" ht="18" hidden="1" customHeight="1">
      <c r="C1708" s="1325" t="str">
        <f>T(ESTIMATE!B1806)</f>
        <v/>
      </c>
      <c r="D1708" s="1325" t="e">
        <f>T(#REF!)</f>
        <v>#REF!</v>
      </c>
      <c r="E1708" s="1325" t="e">
        <f>T(#REF!)</f>
        <v>#REF!</v>
      </c>
      <c r="F1708" s="1325" t="e">
        <f>T(#REF!)</f>
        <v>#REF!</v>
      </c>
      <c r="G1708" s="1325" t="e">
        <f>T(#REF!)</f>
        <v>#REF!</v>
      </c>
      <c r="H1708" s="1325"/>
      <c r="I1708" s="1325"/>
      <c r="J1708" s="1325" t="e">
        <f>T(#REF!)</f>
        <v>#REF!</v>
      </c>
      <c r="K1708" s="1325" t="e">
        <f>T(#REF!)</f>
        <v>#REF!</v>
      </c>
      <c r="L1708" s="1325" t="e">
        <f>T(#REF!)</f>
        <v>#REF!</v>
      </c>
      <c r="M1708" s="1325" t="e">
        <f>T(#REF!)</f>
        <v>#REF!</v>
      </c>
      <c r="N1708" s="1326">
        <f>ESTIMATE!R1806</f>
        <v>0</v>
      </c>
      <c r="O1708" s="1326"/>
      <c r="P1708" s="1326" t="str">
        <f>T(ESTIMATE!U1806)</f>
        <v/>
      </c>
      <c r="Q1708" s="1326"/>
      <c r="R1708" s="1327"/>
      <c r="S1708" s="1327"/>
      <c r="T1708" s="1327"/>
      <c r="U1708" s="1327"/>
      <c r="V1708" s="1327"/>
      <c r="W1708" s="1327"/>
      <c r="X1708" s="1327"/>
      <c r="Y1708" s="1327"/>
      <c r="Z1708" s="1327"/>
      <c r="AA1708" s="1327"/>
      <c r="AB1708" s="1327"/>
      <c r="AC1708" s="1327"/>
      <c r="AD1708" s="1327"/>
      <c r="AE1708" s="405">
        <f t="shared" si="26"/>
        <v>0</v>
      </c>
    </row>
    <row r="1709" spans="3:31" ht="18" hidden="1" customHeight="1">
      <c r="C1709" s="598"/>
      <c r="D1709" s="599"/>
      <c r="E1709" s="599"/>
      <c r="F1709" s="599"/>
      <c r="G1709" s="599"/>
      <c r="H1709" s="599"/>
      <c r="I1709" s="599"/>
      <c r="J1709" s="599"/>
      <c r="K1709" s="599"/>
      <c r="L1709" s="599"/>
      <c r="M1709" s="599"/>
      <c r="N1709" s="1357">
        <f>N1668</f>
        <v>0</v>
      </c>
      <c r="O1709" s="1357"/>
      <c r="P1709" s="1358"/>
      <c r="Q1709" s="1359"/>
      <c r="R1709" s="600"/>
      <c r="S1709" s="600"/>
      <c r="T1709" s="600"/>
      <c r="U1709" s="600"/>
      <c r="V1709" s="600"/>
      <c r="W1709" s="600"/>
      <c r="X1709" s="600"/>
      <c r="Y1709" s="600"/>
      <c r="Z1709" s="600"/>
      <c r="AA1709" s="600"/>
      <c r="AB1709" s="600"/>
      <c r="AC1709" s="600"/>
      <c r="AD1709" s="601"/>
      <c r="AE1709" s="405">
        <f t="shared" si="26"/>
        <v>0</v>
      </c>
    </row>
    <row r="1710" spans="3:31" ht="22" hidden="1" customHeight="1">
      <c r="C1710" s="1333" t="str">
        <f>T(ESTIMATE!B1811)</f>
        <v>ELECTRICAL</v>
      </c>
      <c r="D1710" s="1333" t="e">
        <f>T(#REF!)</f>
        <v>#REF!</v>
      </c>
      <c r="E1710" s="1333" t="e">
        <f>T(#REF!)</f>
        <v>#REF!</v>
      </c>
      <c r="F1710" s="1333" t="e">
        <f>T(#REF!)</f>
        <v>#REF!</v>
      </c>
      <c r="G1710" s="1333" t="e">
        <f>T(#REF!)</f>
        <v>#REF!</v>
      </c>
      <c r="H1710" s="1333"/>
      <c r="I1710" s="1333"/>
      <c r="J1710" s="1333" t="e">
        <f>T(#REF!)</f>
        <v>#REF!</v>
      </c>
      <c r="K1710" s="1333" t="e">
        <f>T(#REF!)</f>
        <v>#REF!</v>
      </c>
      <c r="L1710" s="1333" t="e">
        <f>T(#REF!)</f>
        <v>#REF!</v>
      </c>
      <c r="M1710" s="1334" t="e">
        <f>T(#REF!)</f>
        <v>#REF!</v>
      </c>
      <c r="N1710" s="1331">
        <f>SUM(N1711:O1750)</f>
        <v>2000</v>
      </c>
      <c r="O1710" s="1332"/>
      <c r="P1710" s="1328"/>
      <c r="Q1710" s="1330"/>
      <c r="R1710" s="1328"/>
      <c r="S1710" s="1329"/>
      <c r="T1710" s="1329"/>
      <c r="U1710" s="1329"/>
      <c r="V1710" s="1329"/>
      <c r="W1710" s="1329"/>
      <c r="X1710" s="1329"/>
      <c r="Y1710" s="1329"/>
      <c r="Z1710" s="1329"/>
      <c r="AA1710" s="1329"/>
      <c r="AB1710" s="1329"/>
      <c r="AC1710" s="1329"/>
      <c r="AD1710" s="1329"/>
      <c r="AE1710" s="405">
        <f t="shared" si="26"/>
        <v>2000</v>
      </c>
    </row>
    <row r="1711" spans="3:31" ht="18" hidden="1" customHeight="1">
      <c r="C1711" s="1323" t="str">
        <f>T(ESTIMATE!B1812)</f>
        <v>Electrical, bid/allowance</v>
      </c>
      <c r="D1711" s="1323" t="e">
        <f>T(#REF!)</f>
        <v>#REF!</v>
      </c>
      <c r="E1711" s="1323" t="e">
        <f>T(#REF!)</f>
        <v>#REF!</v>
      </c>
      <c r="F1711" s="1323" t="e">
        <f>T(#REF!)</f>
        <v>#REF!</v>
      </c>
      <c r="G1711" s="1323" t="e">
        <f>T(#REF!)</f>
        <v>#REF!</v>
      </c>
      <c r="H1711" s="1323"/>
      <c r="I1711" s="1323"/>
      <c r="J1711" s="1323" t="e">
        <f>T(#REF!)</f>
        <v>#REF!</v>
      </c>
      <c r="K1711" s="1323" t="e">
        <f>T(#REF!)</f>
        <v>#REF!</v>
      </c>
      <c r="L1711" s="1323" t="e">
        <f>T(#REF!)</f>
        <v>#REF!</v>
      </c>
      <c r="M1711" s="1323" t="e">
        <f>T(#REF!)</f>
        <v>#REF!</v>
      </c>
      <c r="N1711" s="1324">
        <f>ESTIMATE!R1812</f>
        <v>0</v>
      </c>
      <c r="O1711" s="1324"/>
      <c r="P1711" s="1324" t="str">
        <f>T(ESTIMATE!U1812)</f>
        <v>ls</v>
      </c>
      <c r="Q1711" s="1324"/>
      <c r="R1711" s="1322"/>
      <c r="S1711" s="1322"/>
      <c r="T1711" s="1322"/>
      <c r="U1711" s="1322"/>
      <c r="V1711" s="1322"/>
      <c r="W1711" s="1322"/>
      <c r="X1711" s="1322"/>
      <c r="Y1711" s="1322"/>
      <c r="Z1711" s="1322"/>
      <c r="AA1711" s="1322"/>
      <c r="AB1711" s="1322"/>
      <c r="AC1711" s="1322"/>
      <c r="AD1711" s="1322"/>
      <c r="AE1711" s="405">
        <f t="shared" si="26"/>
        <v>0</v>
      </c>
    </row>
    <row r="1712" spans="3:31" ht="18" hidden="1" customHeight="1">
      <c r="C1712" s="1323" t="str">
        <f>T(ESTIMATE!B1813)</f>
        <v/>
      </c>
      <c r="D1712" s="1323" t="e">
        <f>T(#REF!)</f>
        <v>#REF!</v>
      </c>
      <c r="E1712" s="1323" t="e">
        <f>T(#REF!)</f>
        <v>#REF!</v>
      </c>
      <c r="F1712" s="1323" t="e">
        <f>T(#REF!)</f>
        <v>#REF!</v>
      </c>
      <c r="G1712" s="1323" t="e">
        <f>T(#REF!)</f>
        <v>#REF!</v>
      </c>
      <c r="H1712" s="1323"/>
      <c r="I1712" s="1323"/>
      <c r="J1712" s="1323" t="e">
        <f>T(#REF!)</f>
        <v>#REF!</v>
      </c>
      <c r="K1712" s="1323" t="e">
        <f>T(#REF!)</f>
        <v>#REF!</v>
      </c>
      <c r="L1712" s="1323" t="e">
        <f>T(#REF!)</f>
        <v>#REF!</v>
      </c>
      <c r="M1712" s="1323" t="e">
        <f>T(#REF!)</f>
        <v>#REF!</v>
      </c>
      <c r="N1712" s="1324">
        <f>ESTIMATE!R1813</f>
        <v>0</v>
      </c>
      <c r="O1712" s="1324"/>
      <c r="P1712" s="1324" t="str">
        <f>T(ESTIMATE!U1813)</f>
        <v/>
      </c>
      <c r="Q1712" s="1324"/>
      <c r="R1712" s="1322"/>
      <c r="S1712" s="1322"/>
      <c r="T1712" s="1322"/>
      <c r="U1712" s="1322"/>
      <c r="V1712" s="1322"/>
      <c r="W1712" s="1322"/>
      <c r="X1712" s="1322"/>
      <c r="Y1712" s="1322"/>
      <c r="Z1712" s="1322"/>
      <c r="AA1712" s="1322"/>
      <c r="AB1712" s="1322"/>
      <c r="AC1712" s="1322"/>
      <c r="AD1712" s="1322"/>
      <c r="AE1712" s="405">
        <f t="shared" si="26"/>
        <v>0</v>
      </c>
    </row>
    <row r="1713" spans="3:31" ht="18" hidden="1" customHeight="1">
      <c r="C1713" s="1323" t="str">
        <f>T(ESTIMATE!B1814)</f>
        <v>Electrical Work, Per Hour</v>
      </c>
      <c r="D1713" s="1323" t="e">
        <f>T(#REF!)</f>
        <v>#REF!</v>
      </c>
      <c r="E1713" s="1323" t="e">
        <f>T(#REF!)</f>
        <v>#REF!</v>
      </c>
      <c r="F1713" s="1323" t="e">
        <f>T(#REF!)</f>
        <v>#REF!</v>
      </c>
      <c r="G1713" s="1323" t="e">
        <f>T(#REF!)</f>
        <v>#REF!</v>
      </c>
      <c r="H1713" s="1323"/>
      <c r="I1713" s="1323"/>
      <c r="J1713" s="1323" t="e">
        <f>T(#REF!)</f>
        <v>#REF!</v>
      </c>
      <c r="K1713" s="1323" t="e">
        <f>T(#REF!)</f>
        <v>#REF!</v>
      </c>
      <c r="L1713" s="1323" t="e">
        <f>T(#REF!)</f>
        <v>#REF!</v>
      </c>
      <c r="M1713" s="1323" t="e">
        <f>T(#REF!)</f>
        <v>#REF!</v>
      </c>
      <c r="N1713" s="1324">
        <f>ESTIMATE!R1814</f>
        <v>0</v>
      </c>
      <c r="O1713" s="1324"/>
      <c r="P1713" s="1324" t="str">
        <f>T(ESTIMATE!U1814)</f>
        <v/>
      </c>
      <c r="Q1713" s="1324"/>
      <c r="R1713" s="1322"/>
      <c r="S1713" s="1322"/>
      <c r="T1713" s="1322"/>
      <c r="U1713" s="1322"/>
      <c r="V1713" s="1322"/>
      <c r="W1713" s="1322"/>
      <c r="X1713" s="1322"/>
      <c r="Y1713" s="1322"/>
      <c r="Z1713" s="1322"/>
      <c r="AA1713" s="1322"/>
      <c r="AB1713" s="1322"/>
      <c r="AC1713" s="1322"/>
      <c r="AD1713" s="1322"/>
      <c r="AE1713" s="405">
        <f t="shared" si="26"/>
        <v>0</v>
      </c>
    </row>
    <row r="1714" spans="3:31" ht="18" hidden="1" customHeight="1">
      <c r="C1714" s="1323" t="str">
        <f>T(ESTIMATE!B1815)</f>
        <v>Electrical rough-in, per hour</v>
      </c>
      <c r="D1714" s="1323" t="e">
        <f>T(#REF!)</f>
        <v>#REF!</v>
      </c>
      <c r="E1714" s="1323" t="e">
        <f>T(#REF!)</f>
        <v>#REF!</v>
      </c>
      <c r="F1714" s="1323" t="e">
        <f>T(#REF!)</f>
        <v>#REF!</v>
      </c>
      <c r="G1714" s="1323" t="e">
        <f>T(#REF!)</f>
        <v>#REF!</v>
      </c>
      <c r="H1714" s="1323"/>
      <c r="I1714" s="1323"/>
      <c r="J1714" s="1323" t="e">
        <f>T(#REF!)</f>
        <v>#REF!</v>
      </c>
      <c r="K1714" s="1323" t="e">
        <f>T(#REF!)</f>
        <v>#REF!</v>
      </c>
      <c r="L1714" s="1323" t="e">
        <f>T(#REF!)</f>
        <v>#REF!</v>
      </c>
      <c r="M1714" s="1323" t="e">
        <f>T(#REF!)</f>
        <v>#REF!</v>
      </c>
      <c r="N1714" s="1324">
        <f>ESTIMATE!R1815</f>
        <v>0</v>
      </c>
      <c r="O1714" s="1324"/>
      <c r="P1714" s="1324" t="str">
        <f>T(ESTIMATE!U1815)</f>
        <v>hrs</v>
      </c>
      <c r="Q1714" s="1324"/>
      <c r="R1714" s="1322"/>
      <c r="S1714" s="1322"/>
      <c r="T1714" s="1322"/>
      <c r="U1714" s="1322"/>
      <c r="V1714" s="1322"/>
      <c r="W1714" s="1322"/>
      <c r="X1714" s="1322"/>
      <c r="Y1714" s="1322"/>
      <c r="Z1714" s="1322"/>
      <c r="AA1714" s="1322"/>
      <c r="AB1714" s="1322"/>
      <c r="AC1714" s="1322"/>
      <c r="AD1714" s="1322"/>
      <c r="AE1714" s="405">
        <f t="shared" si="26"/>
        <v>0</v>
      </c>
    </row>
    <row r="1715" spans="3:31" ht="18" hidden="1" customHeight="1">
      <c r="C1715" s="1323" t="str">
        <f>T(ESTIMATE!B1816)</f>
        <v>Electrical finish work, per hour</v>
      </c>
      <c r="D1715" s="1323" t="e">
        <f>T(#REF!)</f>
        <v>#REF!</v>
      </c>
      <c r="E1715" s="1323" t="e">
        <f>T(#REF!)</f>
        <v>#REF!</v>
      </c>
      <c r="F1715" s="1323" t="e">
        <f>T(#REF!)</f>
        <v>#REF!</v>
      </c>
      <c r="G1715" s="1323" t="e">
        <f>T(#REF!)</f>
        <v>#REF!</v>
      </c>
      <c r="H1715" s="1323"/>
      <c r="I1715" s="1323"/>
      <c r="J1715" s="1323" t="e">
        <f>T(#REF!)</f>
        <v>#REF!</v>
      </c>
      <c r="K1715" s="1323" t="e">
        <f>T(#REF!)</f>
        <v>#REF!</v>
      </c>
      <c r="L1715" s="1323" t="e">
        <f>T(#REF!)</f>
        <v>#REF!</v>
      </c>
      <c r="M1715" s="1323" t="e">
        <f>T(#REF!)</f>
        <v>#REF!</v>
      </c>
      <c r="N1715" s="1324">
        <f>ESTIMATE!R1816</f>
        <v>0</v>
      </c>
      <c r="O1715" s="1324"/>
      <c r="P1715" s="1324" t="str">
        <f>T(ESTIMATE!U1816)</f>
        <v>hrs</v>
      </c>
      <c r="Q1715" s="1324"/>
      <c r="R1715" s="1322"/>
      <c r="S1715" s="1322"/>
      <c r="T1715" s="1322"/>
      <c r="U1715" s="1322"/>
      <c r="V1715" s="1322"/>
      <c r="W1715" s="1322"/>
      <c r="X1715" s="1322"/>
      <c r="Y1715" s="1322"/>
      <c r="Z1715" s="1322"/>
      <c r="AA1715" s="1322"/>
      <c r="AB1715" s="1322"/>
      <c r="AC1715" s="1322"/>
      <c r="AD1715" s="1322"/>
      <c r="AE1715" s="405">
        <f t="shared" si="26"/>
        <v>0</v>
      </c>
    </row>
    <row r="1716" spans="3:31" ht="18" hidden="1" customHeight="1">
      <c r="C1716" s="1323" t="str">
        <f>T(ESTIMATE!B1817)</f>
        <v/>
      </c>
      <c r="D1716" s="1323" t="e">
        <f>T(#REF!)</f>
        <v>#REF!</v>
      </c>
      <c r="E1716" s="1323" t="e">
        <f>T(#REF!)</f>
        <v>#REF!</v>
      </c>
      <c r="F1716" s="1323" t="e">
        <f>T(#REF!)</f>
        <v>#REF!</v>
      </c>
      <c r="G1716" s="1323" t="e">
        <f>T(#REF!)</f>
        <v>#REF!</v>
      </c>
      <c r="H1716" s="1323"/>
      <c r="I1716" s="1323"/>
      <c r="J1716" s="1323" t="e">
        <f>T(#REF!)</f>
        <v>#REF!</v>
      </c>
      <c r="K1716" s="1323" t="e">
        <f>T(#REF!)</f>
        <v>#REF!</v>
      </c>
      <c r="L1716" s="1323" t="e">
        <f>T(#REF!)</f>
        <v>#REF!</v>
      </c>
      <c r="M1716" s="1323" t="e">
        <f>T(#REF!)</f>
        <v>#REF!</v>
      </c>
      <c r="N1716" s="1324">
        <f>ESTIMATE!R1817</f>
        <v>0</v>
      </c>
      <c r="O1716" s="1324"/>
      <c r="P1716" s="1324" t="str">
        <f>T(ESTIMATE!U1817)</f>
        <v/>
      </c>
      <c r="Q1716" s="1324"/>
      <c r="R1716" s="1322"/>
      <c r="S1716" s="1322"/>
      <c r="T1716" s="1322"/>
      <c r="U1716" s="1322"/>
      <c r="V1716" s="1322"/>
      <c r="W1716" s="1322"/>
      <c r="X1716" s="1322"/>
      <c r="Y1716" s="1322"/>
      <c r="Z1716" s="1322"/>
      <c r="AA1716" s="1322"/>
      <c r="AB1716" s="1322"/>
      <c r="AC1716" s="1322"/>
      <c r="AD1716" s="1322"/>
      <c r="AE1716" s="405">
        <f t="shared" si="26"/>
        <v>0</v>
      </c>
    </row>
    <row r="1717" spans="3:31" ht="18" hidden="1" customHeight="1">
      <c r="C1717" s="1323" t="str">
        <f>T(ESTIMATE!B1818)</f>
        <v>Electrical Work, per SF</v>
      </c>
      <c r="D1717" s="1323" t="e">
        <f>T(#REF!)</f>
        <v>#REF!</v>
      </c>
      <c r="E1717" s="1323" t="e">
        <f>T(#REF!)</f>
        <v>#REF!</v>
      </c>
      <c r="F1717" s="1323" t="e">
        <f>T(#REF!)</f>
        <v>#REF!</v>
      </c>
      <c r="G1717" s="1323" t="e">
        <f>T(#REF!)</f>
        <v>#REF!</v>
      </c>
      <c r="H1717" s="1323"/>
      <c r="I1717" s="1323"/>
      <c r="J1717" s="1323" t="e">
        <f>T(#REF!)</f>
        <v>#REF!</v>
      </c>
      <c r="K1717" s="1323" t="e">
        <f>T(#REF!)</f>
        <v>#REF!</v>
      </c>
      <c r="L1717" s="1323" t="e">
        <f>T(#REF!)</f>
        <v>#REF!</v>
      </c>
      <c r="M1717" s="1323" t="e">
        <f>T(#REF!)</f>
        <v>#REF!</v>
      </c>
      <c r="N1717" s="1324">
        <f>ESTIMATE!R1818</f>
        <v>0</v>
      </c>
      <c r="O1717" s="1324"/>
      <c r="P1717" s="1324" t="str">
        <f>T(ESTIMATE!U1818)</f>
        <v/>
      </c>
      <c r="Q1717" s="1324"/>
      <c r="R1717" s="1322"/>
      <c r="S1717" s="1322"/>
      <c r="T1717" s="1322"/>
      <c r="U1717" s="1322"/>
      <c r="V1717" s="1322"/>
      <c r="W1717" s="1322"/>
      <c r="X1717" s="1322"/>
      <c r="Y1717" s="1322"/>
      <c r="Z1717" s="1322"/>
      <c r="AA1717" s="1322"/>
      <c r="AB1717" s="1322"/>
      <c r="AC1717" s="1322"/>
      <c r="AD1717" s="1322"/>
      <c r="AE1717" s="405">
        <f t="shared" si="26"/>
        <v>0</v>
      </c>
    </row>
    <row r="1718" spans="3:31" ht="18" hidden="1" customHeight="1">
      <c r="C1718" s="1323" t="str">
        <f>T(ESTIMATE!B1819)</f>
        <v>Rewire entire house (new panel, circuits, outlets, lighting)</v>
      </c>
      <c r="D1718" s="1323" t="e">
        <f>T(#REF!)</f>
        <v>#REF!</v>
      </c>
      <c r="E1718" s="1323" t="e">
        <f>T(#REF!)</f>
        <v>#REF!</v>
      </c>
      <c r="F1718" s="1323" t="e">
        <f>T(#REF!)</f>
        <v>#REF!</v>
      </c>
      <c r="G1718" s="1323" t="e">
        <f>T(#REF!)</f>
        <v>#REF!</v>
      </c>
      <c r="H1718" s="1323"/>
      <c r="I1718" s="1323"/>
      <c r="J1718" s="1323" t="e">
        <f>T(#REF!)</f>
        <v>#REF!</v>
      </c>
      <c r="K1718" s="1323" t="e">
        <f>T(#REF!)</f>
        <v>#REF!</v>
      </c>
      <c r="L1718" s="1323" t="e">
        <f>T(#REF!)</f>
        <v>#REF!</v>
      </c>
      <c r="M1718" s="1323" t="e">
        <f>T(#REF!)</f>
        <v>#REF!</v>
      </c>
      <c r="N1718" s="1324">
        <f>ESTIMATE!R1819</f>
        <v>2000</v>
      </c>
      <c r="O1718" s="1324"/>
      <c r="P1718" s="1324" t="str">
        <f>T(ESTIMATE!U1819)</f>
        <v>sf</v>
      </c>
      <c r="Q1718" s="1324"/>
      <c r="R1718" s="1322"/>
      <c r="S1718" s="1322"/>
      <c r="T1718" s="1322"/>
      <c r="U1718" s="1322"/>
      <c r="V1718" s="1322"/>
      <c r="W1718" s="1322"/>
      <c r="X1718" s="1322"/>
      <c r="Y1718" s="1322"/>
      <c r="Z1718" s="1322"/>
      <c r="AA1718" s="1322"/>
      <c r="AB1718" s="1322"/>
      <c r="AC1718" s="1322"/>
      <c r="AD1718" s="1322"/>
      <c r="AE1718" s="405">
        <f t="shared" si="26"/>
        <v>2000</v>
      </c>
    </row>
    <row r="1719" spans="3:31" ht="18" hidden="1" customHeight="1">
      <c r="C1719" s="1323" t="str">
        <f>T(ESTIMATE!B1820)</f>
        <v>Electrical, finish work only, etc (fixtures, cover plates, etc)</v>
      </c>
      <c r="D1719" s="1323" t="e">
        <f>T(#REF!)</f>
        <v>#REF!</v>
      </c>
      <c r="E1719" s="1323" t="e">
        <f>T(#REF!)</f>
        <v>#REF!</v>
      </c>
      <c r="F1719" s="1323" t="e">
        <f>T(#REF!)</f>
        <v>#REF!</v>
      </c>
      <c r="G1719" s="1323" t="e">
        <f>T(#REF!)</f>
        <v>#REF!</v>
      </c>
      <c r="H1719" s="1323"/>
      <c r="I1719" s="1323"/>
      <c r="J1719" s="1323" t="e">
        <f>T(#REF!)</f>
        <v>#REF!</v>
      </c>
      <c r="K1719" s="1323" t="e">
        <f>T(#REF!)</f>
        <v>#REF!</v>
      </c>
      <c r="L1719" s="1323" t="e">
        <f>T(#REF!)</f>
        <v>#REF!</v>
      </c>
      <c r="M1719" s="1323" t="e">
        <f>T(#REF!)</f>
        <v>#REF!</v>
      </c>
      <c r="N1719" s="1324">
        <f>ESTIMATE!R1820</f>
        <v>0</v>
      </c>
      <c r="O1719" s="1324"/>
      <c r="P1719" s="1324" t="str">
        <f>T(ESTIMATE!U1820)</f>
        <v>sf</v>
      </c>
      <c r="Q1719" s="1324"/>
      <c r="R1719" s="1322"/>
      <c r="S1719" s="1322"/>
      <c r="T1719" s="1322"/>
      <c r="U1719" s="1322"/>
      <c r="V1719" s="1322"/>
      <c r="W1719" s="1322"/>
      <c r="X1719" s="1322"/>
      <c r="Y1719" s="1322"/>
      <c r="Z1719" s="1322"/>
      <c r="AA1719" s="1322"/>
      <c r="AB1719" s="1322"/>
      <c r="AC1719" s="1322"/>
      <c r="AD1719" s="1322"/>
      <c r="AE1719" s="405">
        <f t="shared" si="26"/>
        <v>0</v>
      </c>
    </row>
    <row r="1720" spans="3:31" ht="18" hidden="1" customHeight="1">
      <c r="C1720" s="1323" t="str">
        <f>T(ESTIMATE!B1821)</f>
        <v/>
      </c>
      <c r="D1720" s="1323" t="e">
        <f>T(#REF!)</f>
        <v>#REF!</v>
      </c>
      <c r="E1720" s="1323" t="e">
        <f>T(#REF!)</f>
        <v>#REF!</v>
      </c>
      <c r="F1720" s="1323" t="e">
        <f>T(#REF!)</f>
        <v>#REF!</v>
      </c>
      <c r="G1720" s="1323" t="e">
        <f>T(#REF!)</f>
        <v>#REF!</v>
      </c>
      <c r="H1720" s="1323"/>
      <c r="I1720" s="1323"/>
      <c r="J1720" s="1323" t="e">
        <f>T(#REF!)</f>
        <v>#REF!</v>
      </c>
      <c r="K1720" s="1323" t="e">
        <f>T(#REF!)</f>
        <v>#REF!</v>
      </c>
      <c r="L1720" s="1323" t="e">
        <f>T(#REF!)</f>
        <v>#REF!</v>
      </c>
      <c r="M1720" s="1323" t="e">
        <f>T(#REF!)</f>
        <v>#REF!</v>
      </c>
      <c r="N1720" s="1324">
        <f>ESTIMATE!R1821</f>
        <v>0</v>
      </c>
      <c r="O1720" s="1324"/>
      <c r="P1720" s="1324" t="str">
        <f>T(ESTIMATE!U1821)</f>
        <v/>
      </c>
      <c r="Q1720" s="1324"/>
      <c r="R1720" s="1322"/>
      <c r="S1720" s="1322"/>
      <c r="T1720" s="1322"/>
      <c r="U1720" s="1322"/>
      <c r="V1720" s="1322"/>
      <c r="W1720" s="1322"/>
      <c r="X1720" s="1322"/>
      <c r="Y1720" s="1322"/>
      <c r="Z1720" s="1322"/>
      <c r="AA1720" s="1322"/>
      <c r="AB1720" s="1322"/>
      <c r="AC1720" s="1322"/>
      <c r="AD1720" s="1322"/>
      <c r="AE1720" s="405">
        <f t="shared" si="26"/>
        <v>0</v>
      </c>
    </row>
    <row r="1721" spans="3:31" ht="18" hidden="1" customHeight="1">
      <c r="C1721" s="1323" t="str">
        <f>T(ESTIMATE!B1822)</f>
        <v>Electrical work, Detailed</v>
      </c>
      <c r="D1721" s="1323" t="e">
        <f>T(#REF!)</f>
        <v>#REF!</v>
      </c>
      <c r="E1721" s="1323" t="e">
        <f>T(#REF!)</f>
        <v>#REF!</v>
      </c>
      <c r="F1721" s="1323" t="e">
        <f>T(#REF!)</f>
        <v>#REF!</v>
      </c>
      <c r="G1721" s="1323" t="e">
        <f>T(#REF!)</f>
        <v>#REF!</v>
      </c>
      <c r="H1721" s="1323"/>
      <c r="I1721" s="1323"/>
      <c r="J1721" s="1323" t="e">
        <f>T(#REF!)</f>
        <v>#REF!</v>
      </c>
      <c r="K1721" s="1323" t="e">
        <f>T(#REF!)</f>
        <v>#REF!</v>
      </c>
      <c r="L1721" s="1323" t="e">
        <f>T(#REF!)</f>
        <v>#REF!</v>
      </c>
      <c r="M1721" s="1323" t="e">
        <f>T(#REF!)</f>
        <v>#REF!</v>
      </c>
      <c r="N1721" s="1324">
        <f>ESTIMATE!R1822</f>
        <v>0</v>
      </c>
      <c r="O1721" s="1324"/>
      <c r="P1721" s="1324" t="str">
        <f>T(ESTIMATE!U1822)</f>
        <v/>
      </c>
      <c r="Q1721" s="1324"/>
      <c r="R1721" s="1322"/>
      <c r="S1721" s="1322"/>
      <c r="T1721" s="1322"/>
      <c r="U1721" s="1322"/>
      <c r="V1721" s="1322"/>
      <c r="W1721" s="1322"/>
      <c r="X1721" s="1322"/>
      <c r="Y1721" s="1322"/>
      <c r="Z1721" s="1322"/>
      <c r="AA1721" s="1322"/>
      <c r="AB1721" s="1322"/>
      <c r="AC1721" s="1322"/>
      <c r="AD1721" s="1322"/>
      <c r="AE1721" s="405">
        <f t="shared" si="26"/>
        <v>0</v>
      </c>
    </row>
    <row r="1722" spans="3:31" ht="18" hidden="1" customHeight="1">
      <c r="C1722" s="1323" t="str">
        <f>T(ESTIMATE!B1823)</f>
        <v>Miscellaneous</v>
      </c>
      <c r="D1722" s="1323" t="e">
        <f>T(#REF!)</f>
        <v>#REF!</v>
      </c>
      <c r="E1722" s="1323" t="e">
        <f>T(#REF!)</f>
        <v>#REF!</v>
      </c>
      <c r="F1722" s="1323" t="e">
        <f>T(#REF!)</f>
        <v>#REF!</v>
      </c>
      <c r="G1722" s="1323" t="e">
        <f>T(#REF!)</f>
        <v>#REF!</v>
      </c>
      <c r="H1722" s="1323"/>
      <c r="I1722" s="1323"/>
      <c r="J1722" s="1323" t="e">
        <f>T(#REF!)</f>
        <v>#REF!</v>
      </c>
      <c r="K1722" s="1323" t="e">
        <f>T(#REF!)</f>
        <v>#REF!</v>
      </c>
      <c r="L1722" s="1323" t="e">
        <f>T(#REF!)</f>
        <v>#REF!</v>
      </c>
      <c r="M1722" s="1323" t="e">
        <f>T(#REF!)</f>
        <v>#REF!</v>
      </c>
      <c r="N1722" s="1324">
        <f>ESTIMATE!R1823</f>
        <v>0</v>
      </c>
      <c r="O1722" s="1324"/>
      <c r="P1722" s="1324" t="str">
        <f>T(ESTIMATE!U1823)</f>
        <v/>
      </c>
      <c r="Q1722" s="1324"/>
      <c r="R1722" s="1322"/>
      <c r="S1722" s="1322"/>
      <c r="T1722" s="1322"/>
      <c r="U1722" s="1322"/>
      <c r="V1722" s="1322"/>
      <c r="W1722" s="1322"/>
      <c r="X1722" s="1322"/>
      <c r="Y1722" s="1322"/>
      <c r="Z1722" s="1322"/>
      <c r="AA1722" s="1322"/>
      <c r="AB1722" s="1322"/>
      <c r="AC1722" s="1322"/>
      <c r="AD1722" s="1322"/>
      <c r="AE1722" s="405">
        <f t="shared" si="26"/>
        <v>0</v>
      </c>
    </row>
    <row r="1723" spans="3:31" ht="18" hidden="1" customHeight="1">
      <c r="C1723" s="1323" t="str">
        <f>T(ESTIMATE!B1824)</f>
        <v>Replace electrical panel, 100 AMP</v>
      </c>
      <c r="D1723" s="1323" t="e">
        <f>T(#REF!)</f>
        <v>#REF!</v>
      </c>
      <c r="E1723" s="1323" t="e">
        <f>T(#REF!)</f>
        <v>#REF!</v>
      </c>
      <c r="F1723" s="1323" t="e">
        <f>T(#REF!)</f>
        <v>#REF!</v>
      </c>
      <c r="G1723" s="1323" t="e">
        <f>T(#REF!)</f>
        <v>#REF!</v>
      </c>
      <c r="H1723" s="1323"/>
      <c r="I1723" s="1323"/>
      <c r="J1723" s="1323" t="e">
        <f>T(#REF!)</f>
        <v>#REF!</v>
      </c>
      <c r="K1723" s="1323" t="e">
        <f>T(#REF!)</f>
        <v>#REF!</v>
      </c>
      <c r="L1723" s="1323" t="e">
        <f>T(#REF!)</f>
        <v>#REF!</v>
      </c>
      <c r="M1723" s="1323" t="e">
        <f>T(#REF!)</f>
        <v>#REF!</v>
      </c>
      <c r="N1723" s="1324">
        <f>ESTIMATE!R1824</f>
        <v>0</v>
      </c>
      <c r="O1723" s="1324"/>
      <c r="P1723" s="1324" t="str">
        <f>T(ESTIMATE!U1824)</f>
        <v>ea</v>
      </c>
      <c r="Q1723" s="1324"/>
      <c r="R1723" s="1322"/>
      <c r="S1723" s="1322"/>
      <c r="T1723" s="1322"/>
      <c r="U1723" s="1322"/>
      <c r="V1723" s="1322"/>
      <c r="W1723" s="1322"/>
      <c r="X1723" s="1322"/>
      <c r="Y1723" s="1322"/>
      <c r="Z1723" s="1322"/>
      <c r="AA1723" s="1322"/>
      <c r="AB1723" s="1322"/>
      <c r="AC1723" s="1322"/>
      <c r="AD1723" s="1322"/>
      <c r="AE1723" s="405">
        <f t="shared" si="26"/>
        <v>0</v>
      </c>
    </row>
    <row r="1724" spans="3:31" ht="18" hidden="1" customHeight="1">
      <c r="C1724" s="1323" t="str">
        <f>T(ESTIMATE!B1825)</f>
        <v>Replace electrical panel, 200 AMP</v>
      </c>
      <c r="D1724" s="1323" t="e">
        <f>T(#REF!)</f>
        <v>#REF!</v>
      </c>
      <c r="E1724" s="1323" t="e">
        <f>T(#REF!)</f>
        <v>#REF!</v>
      </c>
      <c r="F1724" s="1323" t="e">
        <f>T(#REF!)</f>
        <v>#REF!</v>
      </c>
      <c r="G1724" s="1323" t="e">
        <f>T(#REF!)</f>
        <v>#REF!</v>
      </c>
      <c r="H1724" s="1323"/>
      <c r="I1724" s="1323"/>
      <c r="J1724" s="1323" t="e">
        <f>T(#REF!)</f>
        <v>#REF!</v>
      </c>
      <c r="K1724" s="1323" t="e">
        <f>T(#REF!)</f>
        <v>#REF!</v>
      </c>
      <c r="L1724" s="1323" t="e">
        <f>T(#REF!)</f>
        <v>#REF!</v>
      </c>
      <c r="M1724" s="1323" t="e">
        <f>T(#REF!)</f>
        <v>#REF!</v>
      </c>
      <c r="N1724" s="1324">
        <f>ESTIMATE!R1825</f>
        <v>0</v>
      </c>
      <c r="O1724" s="1324"/>
      <c r="P1724" s="1324" t="str">
        <f>T(ESTIMATE!U1825)</f>
        <v>ea</v>
      </c>
      <c r="Q1724" s="1324"/>
      <c r="R1724" s="1322"/>
      <c r="S1724" s="1322"/>
      <c r="T1724" s="1322"/>
      <c r="U1724" s="1322"/>
      <c r="V1724" s="1322"/>
      <c r="W1724" s="1322"/>
      <c r="X1724" s="1322"/>
      <c r="Y1724" s="1322"/>
      <c r="Z1724" s="1322"/>
      <c r="AA1724" s="1322"/>
      <c r="AB1724" s="1322"/>
      <c r="AC1724" s="1322"/>
      <c r="AD1724" s="1322"/>
      <c r="AE1724" s="405">
        <f t="shared" si="26"/>
        <v>0</v>
      </c>
    </row>
    <row r="1725" spans="3:31" ht="18" hidden="1" customHeight="1">
      <c r="C1725" s="1323" t="str">
        <f>T(ESTIMATE!B1826)</f>
        <v>Replace outlets, light switches</v>
      </c>
      <c r="D1725" s="1323" t="e">
        <f>T(#REF!)</f>
        <v>#REF!</v>
      </c>
      <c r="E1725" s="1323" t="e">
        <f>T(#REF!)</f>
        <v>#REF!</v>
      </c>
      <c r="F1725" s="1323" t="e">
        <f>T(#REF!)</f>
        <v>#REF!</v>
      </c>
      <c r="G1725" s="1323" t="e">
        <f>T(#REF!)</f>
        <v>#REF!</v>
      </c>
      <c r="H1725" s="1323"/>
      <c r="I1725" s="1323"/>
      <c r="J1725" s="1323" t="e">
        <f>T(#REF!)</f>
        <v>#REF!</v>
      </c>
      <c r="K1725" s="1323" t="e">
        <f>T(#REF!)</f>
        <v>#REF!</v>
      </c>
      <c r="L1725" s="1323" t="e">
        <f>T(#REF!)</f>
        <v>#REF!</v>
      </c>
      <c r="M1725" s="1323" t="e">
        <f>T(#REF!)</f>
        <v>#REF!</v>
      </c>
      <c r="N1725" s="1324">
        <f>ESTIMATE!R1826</f>
        <v>0</v>
      </c>
      <c r="O1725" s="1324"/>
      <c r="P1725" s="1324" t="str">
        <f>T(ESTIMATE!U1826)</f>
        <v>ea</v>
      </c>
      <c r="Q1725" s="1324"/>
      <c r="R1725" s="1322"/>
      <c r="S1725" s="1322"/>
      <c r="T1725" s="1322"/>
      <c r="U1725" s="1322"/>
      <c r="V1725" s="1322"/>
      <c r="W1725" s="1322"/>
      <c r="X1725" s="1322"/>
      <c r="Y1725" s="1322"/>
      <c r="Z1725" s="1322"/>
      <c r="AA1725" s="1322"/>
      <c r="AB1725" s="1322"/>
      <c r="AC1725" s="1322"/>
      <c r="AD1725" s="1322"/>
      <c r="AE1725" s="405">
        <f t="shared" si="26"/>
        <v>0</v>
      </c>
    </row>
    <row r="1726" spans="3:31" ht="18" hidden="1" customHeight="1">
      <c r="C1726" s="1323" t="str">
        <f>T(ESTIMATE!B1827)</f>
        <v>Replace GFI outlets/ground back to panel</v>
      </c>
      <c r="D1726" s="1323" t="e">
        <f>T(#REF!)</f>
        <v>#REF!</v>
      </c>
      <c r="E1726" s="1323" t="e">
        <f>T(#REF!)</f>
        <v>#REF!</v>
      </c>
      <c r="F1726" s="1323" t="e">
        <f>T(#REF!)</f>
        <v>#REF!</v>
      </c>
      <c r="G1726" s="1323" t="e">
        <f>T(#REF!)</f>
        <v>#REF!</v>
      </c>
      <c r="H1726" s="1323"/>
      <c r="I1726" s="1323"/>
      <c r="J1726" s="1323" t="e">
        <f>T(#REF!)</f>
        <v>#REF!</v>
      </c>
      <c r="K1726" s="1323" t="e">
        <f>T(#REF!)</f>
        <v>#REF!</v>
      </c>
      <c r="L1726" s="1323" t="e">
        <f>T(#REF!)</f>
        <v>#REF!</v>
      </c>
      <c r="M1726" s="1323" t="e">
        <f>T(#REF!)</f>
        <v>#REF!</v>
      </c>
      <c r="N1726" s="1324">
        <f>ESTIMATE!R1827</f>
        <v>0</v>
      </c>
      <c r="O1726" s="1324"/>
      <c r="P1726" s="1324" t="str">
        <f>T(ESTIMATE!U1827)</f>
        <v>ea</v>
      </c>
      <c r="Q1726" s="1324"/>
      <c r="R1726" s="1322"/>
      <c r="S1726" s="1322"/>
      <c r="T1726" s="1322"/>
      <c r="U1726" s="1322"/>
      <c r="V1726" s="1322"/>
      <c r="W1726" s="1322"/>
      <c r="X1726" s="1322"/>
      <c r="Y1726" s="1322"/>
      <c r="Z1726" s="1322"/>
      <c r="AA1726" s="1322"/>
      <c r="AB1726" s="1322"/>
      <c r="AC1726" s="1322"/>
      <c r="AD1726" s="1322"/>
      <c r="AE1726" s="405">
        <f t="shared" si="26"/>
        <v>0</v>
      </c>
    </row>
    <row r="1727" spans="3:31" ht="18" hidden="1" customHeight="1">
      <c r="C1727" s="1323" t="str">
        <f>T(ESTIMATE!B1828)</f>
        <v>Exhaust Fan</v>
      </c>
      <c r="D1727" s="1323" t="e">
        <f>T(#REF!)</f>
        <v>#REF!</v>
      </c>
      <c r="E1727" s="1323" t="e">
        <f>T(#REF!)</f>
        <v>#REF!</v>
      </c>
      <c r="F1727" s="1323" t="e">
        <f>T(#REF!)</f>
        <v>#REF!</v>
      </c>
      <c r="G1727" s="1323" t="e">
        <f>T(#REF!)</f>
        <v>#REF!</v>
      </c>
      <c r="H1727" s="1323"/>
      <c r="I1727" s="1323"/>
      <c r="J1727" s="1323" t="e">
        <f>T(#REF!)</f>
        <v>#REF!</v>
      </c>
      <c r="K1727" s="1323" t="e">
        <f>T(#REF!)</f>
        <v>#REF!</v>
      </c>
      <c r="L1727" s="1323" t="e">
        <f>T(#REF!)</f>
        <v>#REF!</v>
      </c>
      <c r="M1727" s="1323" t="e">
        <f>T(#REF!)</f>
        <v>#REF!</v>
      </c>
      <c r="N1727" s="1324">
        <f>ESTIMATE!R1828</f>
        <v>0</v>
      </c>
      <c r="O1727" s="1324"/>
      <c r="P1727" s="1324" t="str">
        <f>T(ESTIMATE!U1828)</f>
        <v>ea</v>
      </c>
      <c r="Q1727" s="1324"/>
      <c r="R1727" s="1322"/>
      <c r="S1727" s="1322"/>
      <c r="T1727" s="1322"/>
      <c r="U1727" s="1322"/>
      <c r="V1727" s="1322"/>
      <c r="W1727" s="1322"/>
      <c r="X1727" s="1322"/>
      <c r="Y1727" s="1322"/>
      <c r="Z1727" s="1322"/>
      <c r="AA1727" s="1322"/>
      <c r="AB1727" s="1322"/>
      <c r="AC1727" s="1322"/>
      <c r="AD1727" s="1322"/>
      <c r="AE1727" s="405">
        <f t="shared" si="26"/>
        <v>0</v>
      </c>
    </row>
    <row r="1728" spans="3:31" ht="18" hidden="1" customHeight="1">
      <c r="C1728" s="1323" t="str">
        <f>T(ESTIMATE!B1829)</f>
        <v>Smoke detectors</v>
      </c>
      <c r="D1728" s="1323" t="e">
        <f>T(#REF!)</f>
        <v>#REF!</v>
      </c>
      <c r="E1728" s="1323" t="e">
        <f>T(#REF!)</f>
        <v>#REF!</v>
      </c>
      <c r="F1728" s="1323" t="e">
        <f>T(#REF!)</f>
        <v>#REF!</v>
      </c>
      <c r="G1728" s="1323" t="e">
        <f>T(#REF!)</f>
        <v>#REF!</v>
      </c>
      <c r="H1728" s="1323"/>
      <c r="I1728" s="1323"/>
      <c r="J1728" s="1323" t="e">
        <f>T(#REF!)</f>
        <v>#REF!</v>
      </c>
      <c r="K1728" s="1323" t="e">
        <f>T(#REF!)</f>
        <v>#REF!</v>
      </c>
      <c r="L1728" s="1323" t="e">
        <f>T(#REF!)</f>
        <v>#REF!</v>
      </c>
      <c r="M1728" s="1323" t="e">
        <f>T(#REF!)</f>
        <v>#REF!</v>
      </c>
      <c r="N1728" s="1324">
        <f>ESTIMATE!R1829</f>
        <v>0</v>
      </c>
      <c r="O1728" s="1324"/>
      <c r="P1728" s="1324" t="str">
        <f>T(ESTIMATE!U1829)</f>
        <v>ea</v>
      </c>
      <c r="Q1728" s="1324"/>
      <c r="R1728" s="1322"/>
      <c r="S1728" s="1322"/>
      <c r="T1728" s="1322"/>
      <c r="U1728" s="1322"/>
      <c r="V1728" s="1322"/>
      <c r="W1728" s="1322"/>
      <c r="X1728" s="1322"/>
      <c r="Y1728" s="1322"/>
      <c r="Z1728" s="1322"/>
      <c r="AA1728" s="1322"/>
      <c r="AB1728" s="1322"/>
      <c r="AC1728" s="1322"/>
      <c r="AD1728" s="1322"/>
      <c r="AE1728" s="405">
        <f t="shared" si="26"/>
        <v>0</v>
      </c>
    </row>
    <row r="1729" spans="3:31" ht="18" hidden="1" customHeight="1">
      <c r="C1729" s="1323" t="str">
        <f>T(ESTIMATE!B1830)</f>
        <v>Carbon monoxide detector</v>
      </c>
      <c r="D1729" s="1323" t="e">
        <f>T(#REF!)</f>
        <v>#REF!</v>
      </c>
      <c r="E1729" s="1323" t="e">
        <f>T(#REF!)</f>
        <v>#REF!</v>
      </c>
      <c r="F1729" s="1323" t="e">
        <f>T(#REF!)</f>
        <v>#REF!</v>
      </c>
      <c r="G1729" s="1323" t="e">
        <f>T(#REF!)</f>
        <v>#REF!</v>
      </c>
      <c r="H1729" s="1323"/>
      <c r="I1729" s="1323"/>
      <c r="J1729" s="1323" t="e">
        <f>T(#REF!)</f>
        <v>#REF!</v>
      </c>
      <c r="K1729" s="1323" t="e">
        <f>T(#REF!)</f>
        <v>#REF!</v>
      </c>
      <c r="L1729" s="1323" t="e">
        <f>T(#REF!)</f>
        <v>#REF!</v>
      </c>
      <c r="M1729" s="1323" t="e">
        <f>T(#REF!)</f>
        <v>#REF!</v>
      </c>
      <c r="N1729" s="1324">
        <f>ESTIMATE!R1830</f>
        <v>0</v>
      </c>
      <c r="O1729" s="1324"/>
      <c r="P1729" s="1324" t="str">
        <f>T(ESTIMATE!U1830)</f>
        <v>ea</v>
      </c>
      <c r="Q1729" s="1324"/>
      <c r="R1729" s="1322"/>
      <c r="S1729" s="1322"/>
      <c r="T1729" s="1322"/>
      <c r="U1729" s="1322"/>
      <c r="V1729" s="1322"/>
      <c r="W1729" s="1322"/>
      <c r="X1729" s="1322"/>
      <c r="Y1729" s="1322"/>
      <c r="Z1729" s="1322"/>
      <c r="AA1729" s="1322"/>
      <c r="AB1729" s="1322"/>
      <c r="AC1729" s="1322"/>
      <c r="AD1729" s="1322"/>
      <c r="AE1729" s="405">
        <f t="shared" si="26"/>
        <v>0</v>
      </c>
    </row>
    <row r="1730" spans="3:31" ht="18" hidden="1" customHeight="1">
      <c r="C1730" s="1323" t="str">
        <f>T(ESTIMATE!B1831)</f>
        <v/>
      </c>
      <c r="D1730" s="1323" t="e">
        <f>T(#REF!)</f>
        <v>#REF!</v>
      </c>
      <c r="E1730" s="1323" t="e">
        <f>T(#REF!)</f>
        <v>#REF!</v>
      </c>
      <c r="F1730" s="1323" t="e">
        <f>T(#REF!)</f>
        <v>#REF!</v>
      </c>
      <c r="G1730" s="1323" t="e">
        <f>T(#REF!)</f>
        <v>#REF!</v>
      </c>
      <c r="H1730" s="1323"/>
      <c r="I1730" s="1323"/>
      <c r="J1730" s="1323" t="e">
        <f>T(#REF!)</f>
        <v>#REF!</v>
      </c>
      <c r="K1730" s="1323" t="e">
        <f>T(#REF!)</f>
        <v>#REF!</v>
      </c>
      <c r="L1730" s="1323" t="e">
        <f>T(#REF!)</f>
        <v>#REF!</v>
      </c>
      <c r="M1730" s="1323" t="e">
        <f>T(#REF!)</f>
        <v>#REF!</v>
      </c>
      <c r="N1730" s="1324">
        <f>ESTIMATE!R1831</f>
        <v>0</v>
      </c>
      <c r="O1730" s="1324"/>
      <c r="P1730" s="1324" t="str">
        <f>T(ESTIMATE!U1831)</f>
        <v/>
      </c>
      <c r="Q1730" s="1324"/>
      <c r="R1730" s="1322"/>
      <c r="S1730" s="1322"/>
      <c r="T1730" s="1322"/>
      <c r="U1730" s="1322"/>
      <c r="V1730" s="1322"/>
      <c r="W1730" s="1322"/>
      <c r="X1730" s="1322"/>
      <c r="Y1730" s="1322"/>
      <c r="Z1730" s="1322"/>
      <c r="AA1730" s="1322"/>
      <c r="AB1730" s="1322"/>
      <c r="AC1730" s="1322"/>
      <c r="AD1730" s="1322"/>
      <c r="AE1730" s="405">
        <f t="shared" si="26"/>
        <v>0</v>
      </c>
    </row>
    <row r="1731" spans="3:31" ht="18" hidden="1" customHeight="1">
      <c r="C1731" s="1323" t="str">
        <f>T(ESTIMATE!B1832)</f>
        <v/>
      </c>
      <c r="D1731" s="1323" t="e">
        <f>T(#REF!)</f>
        <v>#REF!</v>
      </c>
      <c r="E1731" s="1323" t="e">
        <f>T(#REF!)</f>
        <v>#REF!</v>
      </c>
      <c r="F1731" s="1323" t="e">
        <f>T(#REF!)</f>
        <v>#REF!</v>
      </c>
      <c r="G1731" s="1323" t="e">
        <f>T(#REF!)</f>
        <v>#REF!</v>
      </c>
      <c r="H1731" s="1323"/>
      <c r="I1731" s="1323"/>
      <c r="J1731" s="1323" t="e">
        <f>T(#REF!)</f>
        <v>#REF!</v>
      </c>
      <c r="K1731" s="1323" t="e">
        <f>T(#REF!)</f>
        <v>#REF!</v>
      </c>
      <c r="L1731" s="1323" t="e">
        <f>T(#REF!)</f>
        <v>#REF!</v>
      </c>
      <c r="M1731" s="1323" t="e">
        <f>T(#REF!)</f>
        <v>#REF!</v>
      </c>
      <c r="N1731" s="1324">
        <f>ESTIMATE!R1832</f>
        <v>0</v>
      </c>
      <c r="O1731" s="1324"/>
      <c r="P1731" s="1324" t="str">
        <f>T(ESTIMATE!U1832)</f>
        <v/>
      </c>
      <c r="Q1731" s="1324"/>
      <c r="R1731" s="1322"/>
      <c r="S1731" s="1322"/>
      <c r="T1731" s="1322"/>
      <c r="U1731" s="1322"/>
      <c r="V1731" s="1322"/>
      <c r="W1731" s="1322"/>
      <c r="X1731" s="1322"/>
      <c r="Y1731" s="1322"/>
      <c r="Z1731" s="1322"/>
      <c r="AA1731" s="1322"/>
      <c r="AB1731" s="1322"/>
      <c r="AC1731" s="1322"/>
      <c r="AD1731" s="1322"/>
      <c r="AE1731" s="405">
        <f t="shared" si="26"/>
        <v>0</v>
      </c>
    </row>
    <row r="1732" spans="3:31" ht="18" hidden="1" customHeight="1">
      <c r="C1732" s="1323" t="str">
        <f>T(ESTIMATE!B1833)</f>
        <v>Lighting</v>
      </c>
      <c r="D1732" s="1323" t="e">
        <f>T(#REF!)</f>
        <v>#REF!</v>
      </c>
      <c r="E1732" s="1323" t="e">
        <f>T(#REF!)</f>
        <v>#REF!</v>
      </c>
      <c r="F1732" s="1323" t="e">
        <f>T(#REF!)</f>
        <v>#REF!</v>
      </c>
      <c r="G1732" s="1323" t="e">
        <f>T(#REF!)</f>
        <v>#REF!</v>
      </c>
      <c r="H1732" s="1323"/>
      <c r="I1732" s="1323"/>
      <c r="J1732" s="1323" t="e">
        <f>T(#REF!)</f>
        <v>#REF!</v>
      </c>
      <c r="K1732" s="1323" t="e">
        <f>T(#REF!)</f>
        <v>#REF!</v>
      </c>
      <c r="L1732" s="1323" t="e">
        <f>T(#REF!)</f>
        <v>#REF!</v>
      </c>
      <c r="M1732" s="1323" t="e">
        <f>T(#REF!)</f>
        <v>#REF!</v>
      </c>
      <c r="N1732" s="1324">
        <f>ESTIMATE!R1833</f>
        <v>0</v>
      </c>
      <c r="O1732" s="1324"/>
      <c r="P1732" s="1324" t="str">
        <f>T(ESTIMATE!U1833)</f>
        <v/>
      </c>
      <c r="Q1732" s="1324"/>
      <c r="R1732" s="1322"/>
      <c r="S1732" s="1322"/>
      <c r="T1732" s="1322"/>
      <c r="U1732" s="1322"/>
      <c r="V1732" s="1322"/>
      <c r="W1732" s="1322"/>
      <c r="X1732" s="1322"/>
      <c r="Y1732" s="1322"/>
      <c r="Z1732" s="1322"/>
      <c r="AA1732" s="1322"/>
      <c r="AB1732" s="1322"/>
      <c r="AC1732" s="1322"/>
      <c r="AD1732" s="1322"/>
      <c r="AE1732" s="405">
        <f t="shared" si="26"/>
        <v>0</v>
      </c>
    </row>
    <row r="1733" spans="3:31" ht="18" hidden="1" customHeight="1">
      <c r="C1733" s="1323" t="str">
        <f>T(ESTIMATE!B1834)</f>
        <v>Track/Pendent light</v>
      </c>
      <c r="D1733" s="1323" t="e">
        <f>T(#REF!)</f>
        <v>#REF!</v>
      </c>
      <c r="E1733" s="1323" t="e">
        <f>T(#REF!)</f>
        <v>#REF!</v>
      </c>
      <c r="F1733" s="1323" t="e">
        <f>T(#REF!)</f>
        <v>#REF!</v>
      </c>
      <c r="G1733" s="1323" t="e">
        <f>T(#REF!)</f>
        <v>#REF!</v>
      </c>
      <c r="H1733" s="1323"/>
      <c r="I1733" s="1323"/>
      <c r="J1733" s="1323" t="e">
        <f>T(#REF!)</f>
        <v>#REF!</v>
      </c>
      <c r="K1733" s="1323" t="e">
        <f>T(#REF!)</f>
        <v>#REF!</v>
      </c>
      <c r="L1733" s="1323" t="e">
        <f>T(#REF!)</f>
        <v>#REF!</v>
      </c>
      <c r="M1733" s="1323" t="e">
        <f>T(#REF!)</f>
        <v>#REF!</v>
      </c>
      <c r="N1733" s="1324">
        <f>ESTIMATE!R1834</f>
        <v>0</v>
      </c>
      <c r="O1733" s="1324"/>
      <c r="P1733" s="1324" t="str">
        <f>T(ESTIMATE!U1834)</f>
        <v>ea</v>
      </c>
      <c r="Q1733" s="1324"/>
      <c r="R1733" s="1322"/>
      <c r="S1733" s="1322"/>
      <c r="T1733" s="1322"/>
      <c r="U1733" s="1322"/>
      <c r="V1733" s="1322"/>
      <c r="W1733" s="1322"/>
      <c r="X1733" s="1322"/>
      <c r="Y1733" s="1322"/>
      <c r="Z1733" s="1322"/>
      <c r="AA1733" s="1322"/>
      <c r="AB1733" s="1322"/>
      <c r="AC1733" s="1322"/>
      <c r="AD1733" s="1322"/>
      <c r="AE1733" s="405">
        <f t="shared" si="26"/>
        <v>0</v>
      </c>
    </row>
    <row r="1734" spans="3:31" ht="18" hidden="1" customHeight="1">
      <c r="C1734" s="1323" t="str">
        <f>T(ESTIMATE!B1835)</f>
        <v>Chandelier light fixture</v>
      </c>
      <c r="D1734" s="1323" t="e">
        <f>T(#REF!)</f>
        <v>#REF!</v>
      </c>
      <c r="E1734" s="1323" t="e">
        <f>T(#REF!)</f>
        <v>#REF!</v>
      </c>
      <c r="F1734" s="1323" t="e">
        <f>T(#REF!)</f>
        <v>#REF!</v>
      </c>
      <c r="G1734" s="1323" t="e">
        <f>T(#REF!)</f>
        <v>#REF!</v>
      </c>
      <c r="H1734" s="1323"/>
      <c r="I1734" s="1323"/>
      <c r="J1734" s="1323" t="e">
        <f>T(#REF!)</f>
        <v>#REF!</v>
      </c>
      <c r="K1734" s="1323" t="e">
        <f>T(#REF!)</f>
        <v>#REF!</v>
      </c>
      <c r="L1734" s="1323" t="e">
        <f>T(#REF!)</f>
        <v>#REF!</v>
      </c>
      <c r="M1734" s="1323" t="e">
        <f>T(#REF!)</f>
        <v>#REF!</v>
      </c>
      <c r="N1734" s="1324">
        <f>ESTIMATE!R1835</f>
        <v>0</v>
      </c>
      <c r="O1734" s="1324"/>
      <c r="P1734" s="1324" t="str">
        <f>T(ESTIMATE!U1835)</f>
        <v>ea</v>
      </c>
      <c r="Q1734" s="1324"/>
      <c r="R1734" s="1322"/>
      <c r="S1734" s="1322"/>
      <c r="T1734" s="1322"/>
      <c r="U1734" s="1322"/>
      <c r="V1734" s="1322"/>
      <c r="W1734" s="1322"/>
      <c r="X1734" s="1322"/>
      <c r="Y1734" s="1322"/>
      <c r="Z1734" s="1322"/>
      <c r="AA1734" s="1322"/>
      <c r="AB1734" s="1322"/>
      <c r="AC1734" s="1322"/>
      <c r="AD1734" s="1322"/>
      <c r="AE1734" s="405">
        <f t="shared" si="26"/>
        <v>0</v>
      </c>
    </row>
    <row r="1735" spans="3:31" ht="18" hidden="1" customHeight="1">
      <c r="C1735" s="1323" t="str">
        <f>T(ESTIMATE!B1836)</f>
        <v>Ceiling dome light</v>
      </c>
      <c r="D1735" s="1323" t="e">
        <f>T(#REF!)</f>
        <v>#REF!</v>
      </c>
      <c r="E1735" s="1323" t="e">
        <f>T(#REF!)</f>
        <v>#REF!</v>
      </c>
      <c r="F1735" s="1323" t="e">
        <f>T(#REF!)</f>
        <v>#REF!</v>
      </c>
      <c r="G1735" s="1323" t="e">
        <f>T(#REF!)</f>
        <v>#REF!</v>
      </c>
      <c r="H1735" s="1323"/>
      <c r="I1735" s="1323"/>
      <c r="J1735" s="1323" t="e">
        <f>T(#REF!)</f>
        <v>#REF!</v>
      </c>
      <c r="K1735" s="1323" t="e">
        <f>T(#REF!)</f>
        <v>#REF!</v>
      </c>
      <c r="L1735" s="1323" t="e">
        <f>T(#REF!)</f>
        <v>#REF!</v>
      </c>
      <c r="M1735" s="1323" t="e">
        <f>T(#REF!)</f>
        <v>#REF!</v>
      </c>
      <c r="N1735" s="1324">
        <f>ESTIMATE!R1836</f>
        <v>0</v>
      </c>
      <c r="O1735" s="1324"/>
      <c r="P1735" s="1324" t="str">
        <f>T(ESTIMATE!U1836)</f>
        <v>ea</v>
      </c>
      <c r="Q1735" s="1324"/>
      <c r="R1735" s="1322"/>
      <c r="S1735" s="1322"/>
      <c r="T1735" s="1322"/>
      <c r="U1735" s="1322"/>
      <c r="V1735" s="1322"/>
      <c r="W1735" s="1322"/>
      <c r="X1735" s="1322"/>
      <c r="Y1735" s="1322"/>
      <c r="Z1735" s="1322"/>
      <c r="AA1735" s="1322"/>
      <c r="AB1735" s="1322"/>
      <c r="AC1735" s="1322"/>
      <c r="AD1735" s="1322"/>
      <c r="AE1735" s="405">
        <f t="shared" si="26"/>
        <v>0</v>
      </c>
    </row>
    <row r="1736" spans="3:31" ht="18" hidden="1" customHeight="1">
      <c r="C1736" s="1323" t="str">
        <f>T(ESTIMATE!B1837)</f>
        <v>Ceiling fan fixture</v>
      </c>
      <c r="D1736" s="1323" t="e">
        <f>T(#REF!)</f>
        <v>#REF!</v>
      </c>
      <c r="E1736" s="1323" t="e">
        <f>T(#REF!)</f>
        <v>#REF!</v>
      </c>
      <c r="F1736" s="1323" t="e">
        <f>T(#REF!)</f>
        <v>#REF!</v>
      </c>
      <c r="G1736" s="1323" t="e">
        <f>T(#REF!)</f>
        <v>#REF!</v>
      </c>
      <c r="H1736" s="1323"/>
      <c r="I1736" s="1323"/>
      <c r="J1736" s="1323" t="e">
        <f>T(#REF!)</f>
        <v>#REF!</v>
      </c>
      <c r="K1736" s="1323" t="e">
        <f>T(#REF!)</f>
        <v>#REF!</v>
      </c>
      <c r="L1736" s="1323" t="e">
        <f>T(#REF!)</f>
        <v>#REF!</v>
      </c>
      <c r="M1736" s="1323" t="e">
        <f>T(#REF!)</f>
        <v>#REF!</v>
      </c>
      <c r="N1736" s="1324">
        <f>ESTIMATE!R1837</f>
        <v>0</v>
      </c>
      <c r="O1736" s="1324"/>
      <c r="P1736" s="1324" t="str">
        <f>T(ESTIMATE!U1837)</f>
        <v>ea</v>
      </c>
      <c r="Q1736" s="1324"/>
      <c r="R1736" s="1322"/>
      <c r="S1736" s="1322"/>
      <c r="T1736" s="1322"/>
      <c r="U1736" s="1322"/>
      <c r="V1736" s="1322"/>
      <c r="W1736" s="1322"/>
      <c r="X1736" s="1322"/>
      <c r="Y1736" s="1322"/>
      <c r="Z1736" s="1322"/>
      <c r="AA1736" s="1322"/>
      <c r="AB1736" s="1322"/>
      <c r="AC1736" s="1322"/>
      <c r="AD1736" s="1322"/>
      <c r="AE1736" s="405">
        <f t="shared" si="26"/>
        <v>0</v>
      </c>
    </row>
    <row r="1737" spans="3:31" ht="18" hidden="1" customHeight="1">
      <c r="C1737" s="1323" t="str">
        <f>T(ESTIMATE!B1838)</f>
        <v>Can lighting</v>
      </c>
      <c r="D1737" s="1323" t="e">
        <f>T(#REF!)</f>
        <v>#REF!</v>
      </c>
      <c r="E1737" s="1323" t="e">
        <f>T(#REF!)</f>
        <v>#REF!</v>
      </c>
      <c r="F1737" s="1323" t="e">
        <f>T(#REF!)</f>
        <v>#REF!</v>
      </c>
      <c r="G1737" s="1323" t="e">
        <f>T(#REF!)</f>
        <v>#REF!</v>
      </c>
      <c r="H1737" s="1323"/>
      <c r="I1737" s="1323"/>
      <c r="J1737" s="1323" t="e">
        <f>T(#REF!)</f>
        <v>#REF!</v>
      </c>
      <c r="K1737" s="1323" t="e">
        <f>T(#REF!)</f>
        <v>#REF!</v>
      </c>
      <c r="L1737" s="1323" t="e">
        <f>T(#REF!)</f>
        <v>#REF!</v>
      </c>
      <c r="M1737" s="1323" t="e">
        <f>T(#REF!)</f>
        <v>#REF!</v>
      </c>
      <c r="N1737" s="1324">
        <f>ESTIMATE!R1838</f>
        <v>0</v>
      </c>
      <c r="O1737" s="1324"/>
      <c r="P1737" s="1324" t="str">
        <f>T(ESTIMATE!U1838)</f>
        <v>ea</v>
      </c>
      <c r="Q1737" s="1324"/>
      <c r="R1737" s="1322"/>
      <c r="S1737" s="1322"/>
      <c r="T1737" s="1322"/>
      <c r="U1737" s="1322"/>
      <c r="V1737" s="1322"/>
      <c r="W1737" s="1322"/>
      <c r="X1737" s="1322"/>
      <c r="Y1737" s="1322"/>
      <c r="Z1737" s="1322"/>
      <c r="AA1737" s="1322"/>
      <c r="AB1737" s="1322"/>
      <c r="AC1737" s="1322"/>
      <c r="AD1737" s="1322"/>
      <c r="AE1737" s="405">
        <f t="shared" si="26"/>
        <v>0</v>
      </c>
    </row>
    <row r="1738" spans="3:31" ht="18" hidden="1" customHeight="1">
      <c r="C1738" s="1323" t="str">
        <f>T(ESTIMATE!B1839)</f>
        <v>Exterior light fixture</v>
      </c>
      <c r="D1738" s="1323" t="e">
        <f>T(#REF!)</f>
        <v>#REF!</v>
      </c>
      <c r="E1738" s="1323" t="e">
        <f>T(#REF!)</f>
        <v>#REF!</v>
      </c>
      <c r="F1738" s="1323" t="e">
        <f>T(#REF!)</f>
        <v>#REF!</v>
      </c>
      <c r="G1738" s="1323" t="e">
        <f>T(#REF!)</f>
        <v>#REF!</v>
      </c>
      <c r="H1738" s="1323"/>
      <c r="I1738" s="1323"/>
      <c r="J1738" s="1323" t="e">
        <f>T(#REF!)</f>
        <v>#REF!</v>
      </c>
      <c r="K1738" s="1323" t="e">
        <f>T(#REF!)</f>
        <v>#REF!</v>
      </c>
      <c r="L1738" s="1323" t="e">
        <f>T(#REF!)</f>
        <v>#REF!</v>
      </c>
      <c r="M1738" s="1323" t="e">
        <f>T(#REF!)</f>
        <v>#REF!</v>
      </c>
      <c r="N1738" s="1324">
        <f>ESTIMATE!R1839</f>
        <v>0</v>
      </c>
      <c r="O1738" s="1324"/>
      <c r="P1738" s="1324" t="str">
        <f>T(ESTIMATE!U1839)</f>
        <v>ea</v>
      </c>
      <c r="Q1738" s="1324"/>
      <c r="R1738" s="1322"/>
      <c r="S1738" s="1322"/>
      <c r="T1738" s="1322"/>
      <c r="U1738" s="1322"/>
      <c r="V1738" s="1322"/>
      <c r="W1738" s="1322"/>
      <c r="X1738" s="1322"/>
      <c r="Y1738" s="1322"/>
      <c r="Z1738" s="1322"/>
      <c r="AA1738" s="1322"/>
      <c r="AB1738" s="1322"/>
      <c r="AC1738" s="1322"/>
      <c r="AD1738" s="1322"/>
      <c r="AE1738" s="405">
        <f t="shared" si="26"/>
        <v>0</v>
      </c>
    </row>
    <row r="1739" spans="3:31" ht="18" hidden="1" customHeight="1">
      <c r="C1739" s="1323" t="str">
        <f>T(ESTIMATE!B1840)</f>
        <v/>
      </c>
      <c r="D1739" s="1323" t="e">
        <f>T(#REF!)</f>
        <v>#REF!</v>
      </c>
      <c r="E1739" s="1323" t="e">
        <f>T(#REF!)</f>
        <v>#REF!</v>
      </c>
      <c r="F1739" s="1323" t="e">
        <f>T(#REF!)</f>
        <v>#REF!</v>
      </c>
      <c r="G1739" s="1323" t="e">
        <f>T(#REF!)</f>
        <v>#REF!</v>
      </c>
      <c r="H1739" s="1323"/>
      <c r="I1739" s="1323"/>
      <c r="J1739" s="1323" t="e">
        <f>T(#REF!)</f>
        <v>#REF!</v>
      </c>
      <c r="K1739" s="1323" t="e">
        <f>T(#REF!)</f>
        <v>#REF!</v>
      </c>
      <c r="L1739" s="1323" t="e">
        <f>T(#REF!)</f>
        <v>#REF!</v>
      </c>
      <c r="M1739" s="1323" t="e">
        <f>T(#REF!)</f>
        <v>#REF!</v>
      </c>
      <c r="N1739" s="1324">
        <f>ESTIMATE!R1840</f>
        <v>0</v>
      </c>
      <c r="O1739" s="1324"/>
      <c r="P1739" s="1324" t="str">
        <f>T(ESTIMATE!U1840)</f>
        <v/>
      </c>
      <c r="Q1739" s="1324"/>
      <c r="R1739" s="1322"/>
      <c r="S1739" s="1322"/>
      <c r="T1739" s="1322"/>
      <c r="U1739" s="1322"/>
      <c r="V1739" s="1322"/>
      <c r="W1739" s="1322"/>
      <c r="X1739" s="1322"/>
      <c r="Y1739" s="1322"/>
      <c r="Z1739" s="1322"/>
      <c r="AA1739" s="1322"/>
      <c r="AB1739" s="1322"/>
      <c r="AC1739" s="1322"/>
      <c r="AD1739" s="1322"/>
      <c r="AE1739" s="405">
        <f t="shared" si="26"/>
        <v>0</v>
      </c>
    </row>
    <row r="1740" spans="3:31" ht="18" hidden="1" customHeight="1">
      <c r="C1740" s="1323" t="str">
        <f>T(ESTIMATE!B1841)</f>
        <v/>
      </c>
      <c r="D1740" s="1323" t="e">
        <f>T(#REF!)</f>
        <v>#REF!</v>
      </c>
      <c r="E1740" s="1323" t="e">
        <f>T(#REF!)</f>
        <v>#REF!</v>
      </c>
      <c r="F1740" s="1323" t="e">
        <f>T(#REF!)</f>
        <v>#REF!</v>
      </c>
      <c r="G1740" s="1323" t="e">
        <f>T(#REF!)</f>
        <v>#REF!</v>
      </c>
      <c r="H1740" s="1323"/>
      <c r="I1740" s="1323"/>
      <c r="J1740" s="1323" t="e">
        <f>T(#REF!)</f>
        <v>#REF!</v>
      </c>
      <c r="K1740" s="1323" t="e">
        <f>T(#REF!)</f>
        <v>#REF!</v>
      </c>
      <c r="L1740" s="1323" t="e">
        <f>T(#REF!)</f>
        <v>#REF!</v>
      </c>
      <c r="M1740" s="1323" t="e">
        <f>T(#REF!)</f>
        <v>#REF!</v>
      </c>
      <c r="N1740" s="1324">
        <f>ESTIMATE!R1841</f>
        <v>0</v>
      </c>
      <c r="O1740" s="1324"/>
      <c r="P1740" s="1324" t="str">
        <f>T(ESTIMATE!U1841)</f>
        <v/>
      </c>
      <c r="Q1740" s="1324"/>
      <c r="R1740" s="1322"/>
      <c r="S1740" s="1322"/>
      <c r="T1740" s="1322"/>
      <c r="U1740" s="1322"/>
      <c r="V1740" s="1322"/>
      <c r="W1740" s="1322"/>
      <c r="X1740" s="1322"/>
      <c r="Y1740" s="1322"/>
      <c r="Z1740" s="1322"/>
      <c r="AA1740" s="1322"/>
      <c r="AB1740" s="1322"/>
      <c r="AC1740" s="1322"/>
      <c r="AD1740" s="1322"/>
      <c r="AE1740" s="405">
        <f t="shared" si="26"/>
        <v>0</v>
      </c>
    </row>
    <row r="1741" spans="3:31" ht="18" hidden="1" customHeight="1">
      <c r="C1741" s="1323" t="str">
        <f>T(ESTIMATE!B1842)</f>
        <v/>
      </c>
      <c r="D1741" s="1323" t="e">
        <f>T(#REF!)</f>
        <v>#REF!</v>
      </c>
      <c r="E1741" s="1323" t="e">
        <f>T(#REF!)</f>
        <v>#REF!</v>
      </c>
      <c r="F1741" s="1323" t="e">
        <f>T(#REF!)</f>
        <v>#REF!</v>
      </c>
      <c r="G1741" s="1323" t="e">
        <f>T(#REF!)</f>
        <v>#REF!</v>
      </c>
      <c r="H1741" s="1323"/>
      <c r="I1741" s="1323"/>
      <c r="J1741" s="1323" t="e">
        <f>T(#REF!)</f>
        <v>#REF!</v>
      </c>
      <c r="K1741" s="1323" t="e">
        <f>T(#REF!)</f>
        <v>#REF!</v>
      </c>
      <c r="L1741" s="1323" t="e">
        <f>T(#REF!)</f>
        <v>#REF!</v>
      </c>
      <c r="M1741" s="1323" t="e">
        <f>T(#REF!)</f>
        <v>#REF!</v>
      </c>
      <c r="N1741" s="1324">
        <f>ESTIMATE!R1842</f>
        <v>0</v>
      </c>
      <c r="O1741" s="1324"/>
      <c r="P1741" s="1324" t="str">
        <f>T(ESTIMATE!U1842)</f>
        <v/>
      </c>
      <c r="Q1741" s="1324"/>
      <c r="R1741" s="1322"/>
      <c r="S1741" s="1322"/>
      <c r="T1741" s="1322"/>
      <c r="U1741" s="1322"/>
      <c r="V1741" s="1322"/>
      <c r="W1741" s="1322"/>
      <c r="X1741" s="1322"/>
      <c r="Y1741" s="1322"/>
      <c r="Z1741" s="1322"/>
      <c r="AA1741" s="1322"/>
      <c r="AB1741" s="1322"/>
      <c r="AC1741" s="1322"/>
      <c r="AD1741" s="1322"/>
      <c r="AE1741" s="405">
        <f t="shared" si="26"/>
        <v>0</v>
      </c>
    </row>
    <row r="1742" spans="3:31" ht="18" hidden="1" customHeight="1">
      <c r="C1742" s="1323" t="str">
        <f>T(ESTIMATE!B1843)</f>
        <v/>
      </c>
      <c r="D1742" s="1323" t="e">
        <f>T(#REF!)</f>
        <v>#REF!</v>
      </c>
      <c r="E1742" s="1323" t="e">
        <f>T(#REF!)</f>
        <v>#REF!</v>
      </c>
      <c r="F1742" s="1323" t="e">
        <f>T(#REF!)</f>
        <v>#REF!</v>
      </c>
      <c r="G1742" s="1323" t="e">
        <f>T(#REF!)</f>
        <v>#REF!</v>
      </c>
      <c r="H1742" s="1323"/>
      <c r="I1742" s="1323"/>
      <c r="J1742" s="1323" t="e">
        <f>T(#REF!)</f>
        <v>#REF!</v>
      </c>
      <c r="K1742" s="1323" t="e">
        <f>T(#REF!)</f>
        <v>#REF!</v>
      </c>
      <c r="L1742" s="1323" t="e">
        <f>T(#REF!)</f>
        <v>#REF!</v>
      </c>
      <c r="M1742" s="1323" t="e">
        <f>T(#REF!)</f>
        <v>#REF!</v>
      </c>
      <c r="N1742" s="1324">
        <f>ESTIMATE!R1843</f>
        <v>0</v>
      </c>
      <c r="O1742" s="1324"/>
      <c r="P1742" s="1324" t="str">
        <f>T(ESTIMATE!U1843)</f>
        <v/>
      </c>
      <c r="Q1742" s="1324"/>
      <c r="R1742" s="1322"/>
      <c r="S1742" s="1322"/>
      <c r="T1742" s="1322"/>
      <c r="U1742" s="1322"/>
      <c r="V1742" s="1322"/>
      <c r="W1742" s="1322"/>
      <c r="X1742" s="1322"/>
      <c r="Y1742" s="1322"/>
      <c r="Z1742" s="1322"/>
      <c r="AA1742" s="1322"/>
      <c r="AB1742" s="1322"/>
      <c r="AC1742" s="1322"/>
      <c r="AD1742" s="1322"/>
      <c r="AE1742" s="405">
        <f t="shared" si="26"/>
        <v>0</v>
      </c>
    </row>
    <row r="1743" spans="3:31" ht="18" hidden="1" customHeight="1">
      <c r="C1743" s="1323" t="str">
        <f>T(ESTIMATE!B1844)</f>
        <v/>
      </c>
      <c r="D1743" s="1323" t="e">
        <f>T(#REF!)</f>
        <v>#REF!</v>
      </c>
      <c r="E1743" s="1323" t="e">
        <f>T(#REF!)</f>
        <v>#REF!</v>
      </c>
      <c r="F1743" s="1323" t="e">
        <f>T(#REF!)</f>
        <v>#REF!</v>
      </c>
      <c r="G1743" s="1323" t="e">
        <f>T(#REF!)</f>
        <v>#REF!</v>
      </c>
      <c r="H1743" s="1323"/>
      <c r="I1743" s="1323"/>
      <c r="J1743" s="1323" t="e">
        <f>T(#REF!)</f>
        <v>#REF!</v>
      </c>
      <c r="K1743" s="1323" t="e">
        <f>T(#REF!)</f>
        <v>#REF!</v>
      </c>
      <c r="L1743" s="1323" t="e">
        <f>T(#REF!)</f>
        <v>#REF!</v>
      </c>
      <c r="M1743" s="1323" t="e">
        <f>T(#REF!)</f>
        <v>#REF!</v>
      </c>
      <c r="N1743" s="1324">
        <f>ESTIMATE!R1844</f>
        <v>0</v>
      </c>
      <c r="O1743" s="1324"/>
      <c r="P1743" s="1324" t="str">
        <f>T(ESTIMATE!U1844)</f>
        <v/>
      </c>
      <c r="Q1743" s="1324"/>
      <c r="R1743" s="1322"/>
      <c r="S1743" s="1322"/>
      <c r="T1743" s="1322"/>
      <c r="U1743" s="1322"/>
      <c r="V1743" s="1322"/>
      <c r="W1743" s="1322"/>
      <c r="X1743" s="1322"/>
      <c r="Y1743" s="1322"/>
      <c r="Z1743" s="1322"/>
      <c r="AA1743" s="1322"/>
      <c r="AB1743" s="1322"/>
      <c r="AC1743" s="1322"/>
      <c r="AD1743" s="1322"/>
      <c r="AE1743" s="405">
        <f t="shared" si="26"/>
        <v>0</v>
      </c>
    </row>
    <row r="1744" spans="3:31" ht="18" hidden="1" customHeight="1">
      <c r="C1744" s="1323" t="str">
        <f>T(ESTIMATE!B1845)</f>
        <v/>
      </c>
      <c r="D1744" s="1323" t="e">
        <f>T(#REF!)</f>
        <v>#REF!</v>
      </c>
      <c r="E1744" s="1323" t="e">
        <f>T(#REF!)</f>
        <v>#REF!</v>
      </c>
      <c r="F1744" s="1323" t="e">
        <f>T(#REF!)</f>
        <v>#REF!</v>
      </c>
      <c r="G1744" s="1323" t="e">
        <f>T(#REF!)</f>
        <v>#REF!</v>
      </c>
      <c r="H1744" s="1323"/>
      <c r="I1744" s="1323"/>
      <c r="J1744" s="1323" t="e">
        <f>T(#REF!)</f>
        <v>#REF!</v>
      </c>
      <c r="K1744" s="1323" t="e">
        <f>T(#REF!)</f>
        <v>#REF!</v>
      </c>
      <c r="L1744" s="1323" t="e">
        <f>T(#REF!)</f>
        <v>#REF!</v>
      </c>
      <c r="M1744" s="1323" t="e">
        <f>T(#REF!)</f>
        <v>#REF!</v>
      </c>
      <c r="N1744" s="1324">
        <f>ESTIMATE!R1845</f>
        <v>0</v>
      </c>
      <c r="O1744" s="1324"/>
      <c r="P1744" s="1324" t="str">
        <f>T(ESTIMATE!U1845)</f>
        <v/>
      </c>
      <c r="Q1744" s="1324"/>
      <c r="R1744" s="1322"/>
      <c r="S1744" s="1322"/>
      <c r="T1744" s="1322"/>
      <c r="U1744" s="1322"/>
      <c r="V1744" s="1322"/>
      <c r="W1744" s="1322"/>
      <c r="X1744" s="1322"/>
      <c r="Y1744" s="1322"/>
      <c r="Z1744" s="1322"/>
      <c r="AA1744" s="1322"/>
      <c r="AB1744" s="1322"/>
      <c r="AC1744" s="1322"/>
      <c r="AD1744" s="1322"/>
      <c r="AE1744" s="405">
        <f t="shared" si="26"/>
        <v>0</v>
      </c>
    </row>
    <row r="1745" spans="3:31" ht="18" hidden="1" customHeight="1">
      <c r="C1745" s="1323" t="str">
        <f>T(ESTIMATE!B1846)</f>
        <v/>
      </c>
      <c r="D1745" s="1323" t="e">
        <f>T(#REF!)</f>
        <v>#REF!</v>
      </c>
      <c r="E1745" s="1323" t="e">
        <f>T(#REF!)</f>
        <v>#REF!</v>
      </c>
      <c r="F1745" s="1323" t="e">
        <f>T(#REF!)</f>
        <v>#REF!</v>
      </c>
      <c r="G1745" s="1323" t="e">
        <f>T(#REF!)</f>
        <v>#REF!</v>
      </c>
      <c r="H1745" s="1323"/>
      <c r="I1745" s="1323"/>
      <c r="J1745" s="1323" t="e">
        <f>T(#REF!)</f>
        <v>#REF!</v>
      </c>
      <c r="K1745" s="1323" t="e">
        <f>T(#REF!)</f>
        <v>#REF!</v>
      </c>
      <c r="L1745" s="1323" t="e">
        <f>T(#REF!)</f>
        <v>#REF!</v>
      </c>
      <c r="M1745" s="1323" t="e">
        <f>T(#REF!)</f>
        <v>#REF!</v>
      </c>
      <c r="N1745" s="1324">
        <f>ESTIMATE!R1846</f>
        <v>0</v>
      </c>
      <c r="O1745" s="1324"/>
      <c r="P1745" s="1324" t="str">
        <f>T(ESTIMATE!U1846)</f>
        <v/>
      </c>
      <c r="Q1745" s="1324"/>
      <c r="R1745" s="1322"/>
      <c r="S1745" s="1322"/>
      <c r="T1745" s="1322"/>
      <c r="U1745" s="1322"/>
      <c r="V1745" s="1322"/>
      <c r="W1745" s="1322"/>
      <c r="X1745" s="1322"/>
      <c r="Y1745" s="1322"/>
      <c r="Z1745" s="1322"/>
      <c r="AA1745" s="1322"/>
      <c r="AB1745" s="1322"/>
      <c r="AC1745" s="1322"/>
      <c r="AD1745" s="1322"/>
      <c r="AE1745" s="405">
        <f t="shared" si="26"/>
        <v>0</v>
      </c>
    </row>
    <row r="1746" spans="3:31" ht="18" hidden="1" customHeight="1">
      <c r="C1746" s="1323" t="str">
        <f>T(ESTIMATE!B1847)</f>
        <v/>
      </c>
      <c r="D1746" s="1323" t="e">
        <f>T(#REF!)</f>
        <v>#REF!</v>
      </c>
      <c r="E1746" s="1323" t="e">
        <f>T(#REF!)</f>
        <v>#REF!</v>
      </c>
      <c r="F1746" s="1323" t="e">
        <f>T(#REF!)</f>
        <v>#REF!</v>
      </c>
      <c r="G1746" s="1323" t="e">
        <f>T(#REF!)</f>
        <v>#REF!</v>
      </c>
      <c r="H1746" s="1323"/>
      <c r="I1746" s="1323"/>
      <c r="J1746" s="1323" t="e">
        <f>T(#REF!)</f>
        <v>#REF!</v>
      </c>
      <c r="K1746" s="1323" t="e">
        <f>T(#REF!)</f>
        <v>#REF!</v>
      </c>
      <c r="L1746" s="1323" t="e">
        <f>T(#REF!)</f>
        <v>#REF!</v>
      </c>
      <c r="M1746" s="1323" t="e">
        <f>T(#REF!)</f>
        <v>#REF!</v>
      </c>
      <c r="N1746" s="1324">
        <f>ESTIMATE!R1847</f>
        <v>0</v>
      </c>
      <c r="O1746" s="1324"/>
      <c r="P1746" s="1324" t="str">
        <f>T(ESTIMATE!U1847)</f>
        <v/>
      </c>
      <c r="Q1746" s="1324"/>
      <c r="R1746" s="1322"/>
      <c r="S1746" s="1322"/>
      <c r="T1746" s="1322"/>
      <c r="U1746" s="1322"/>
      <c r="V1746" s="1322"/>
      <c r="W1746" s="1322"/>
      <c r="X1746" s="1322"/>
      <c r="Y1746" s="1322"/>
      <c r="Z1746" s="1322"/>
      <c r="AA1746" s="1322"/>
      <c r="AB1746" s="1322"/>
      <c r="AC1746" s="1322"/>
      <c r="AD1746" s="1322"/>
      <c r="AE1746" s="405">
        <f t="shared" si="26"/>
        <v>0</v>
      </c>
    </row>
    <row r="1747" spans="3:31" ht="18" hidden="1" customHeight="1">
      <c r="C1747" s="1323" t="str">
        <f>T(ESTIMATE!B1848)</f>
        <v/>
      </c>
      <c r="D1747" s="1323" t="e">
        <f>T(#REF!)</f>
        <v>#REF!</v>
      </c>
      <c r="E1747" s="1323" t="e">
        <f>T(#REF!)</f>
        <v>#REF!</v>
      </c>
      <c r="F1747" s="1323" t="e">
        <f>T(#REF!)</f>
        <v>#REF!</v>
      </c>
      <c r="G1747" s="1323" t="e">
        <f>T(#REF!)</f>
        <v>#REF!</v>
      </c>
      <c r="H1747" s="1323"/>
      <c r="I1747" s="1323"/>
      <c r="J1747" s="1323" t="e">
        <f>T(#REF!)</f>
        <v>#REF!</v>
      </c>
      <c r="K1747" s="1323" t="e">
        <f>T(#REF!)</f>
        <v>#REF!</v>
      </c>
      <c r="L1747" s="1323" t="e">
        <f>T(#REF!)</f>
        <v>#REF!</v>
      </c>
      <c r="M1747" s="1323" t="e">
        <f>T(#REF!)</f>
        <v>#REF!</v>
      </c>
      <c r="N1747" s="1324">
        <f>ESTIMATE!R1848</f>
        <v>0</v>
      </c>
      <c r="O1747" s="1324"/>
      <c r="P1747" s="1324" t="str">
        <f>T(ESTIMATE!U1848)</f>
        <v/>
      </c>
      <c r="Q1747" s="1324"/>
      <c r="R1747" s="1322"/>
      <c r="S1747" s="1322"/>
      <c r="T1747" s="1322"/>
      <c r="U1747" s="1322"/>
      <c r="V1747" s="1322"/>
      <c r="W1747" s="1322"/>
      <c r="X1747" s="1322"/>
      <c r="Y1747" s="1322"/>
      <c r="Z1747" s="1322"/>
      <c r="AA1747" s="1322"/>
      <c r="AB1747" s="1322"/>
      <c r="AC1747" s="1322"/>
      <c r="AD1747" s="1322"/>
      <c r="AE1747" s="405">
        <f t="shared" si="26"/>
        <v>0</v>
      </c>
    </row>
    <row r="1748" spans="3:31" ht="18" hidden="1" customHeight="1">
      <c r="C1748" s="1323" t="str">
        <f>T(ESTIMATE!B1849)</f>
        <v/>
      </c>
      <c r="D1748" s="1323" t="e">
        <f>T(#REF!)</f>
        <v>#REF!</v>
      </c>
      <c r="E1748" s="1323" t="e">
        <f>T(#REF!)</f>
        <v>#REF!</v>
      </c>
      <c r="F1748" s="1323" t="e">
        <f>T(#REF!)</f>
        <v>#REF!</v>
      </c>
      <c r="G1748" s="1323" t="e">
        <f>T(#REF!)</f>
        <v>#REF!</v>
      </c>
      <c r="H1748" s="1323"/>
      <c r="I1748" s="1323"/>
      <c r="J1748" s="1323" t="e">
        <f>T(#REF!)</f>
        <v>#REF!</v>
      </c>
      <c r="K1748" s="1323" t="e">
        <f>T(#REF!)</f>
        <v>#REF!</v>
      </c>
      <c r="L1748" s="1323" t="e">
        <f>T(#REF!)</f>
        <v>#REF!</v>
      </c>
      <c r="M1748" s="1323" t="e">
        <f>T(#REF!)</f>
        <v>#REF!</v>
      </c>
      <c r="N1748" s="1324">
        <f>ESTIMATE!R1849</f>
        <v>0</v>
      </c>
      <c r="O1748" s="1324"/>
      <c r="P1748" s="1324" t="str">
        <f>T(ESTIMATE!U1849)</f>
        <v/>
      </c>
      <c r="Q1748" s="1324"/>
      <c r="R1748" s="1322"/>
      <c r="S1748" s="1322"/>
      <c r="T1748" s="1322"/>
      <c r="U1748" s="1322"/>
      <c r="V1748" s="1322"/>
      <c r="W1748" s="1322"/>
      <c r="X1748" s="1322"/>
      <c r="Y1748" s="1322"/>
      <c r="Z1748" s="1322"/>
      <c r="AA1748" s="1322"/>
      <c r="AB1748" s="1322"/>
      <c r="AC1748" s="1322"/>
      <c r="AD1748" s="1322"/>
      <c r="AE1748" s="405">
        <f t="shared" si="26"/>
        <v>0</v>
      </c>
    </row>
    <row r="1749" spans="3:31" ht="18" hidden="1" customHeight="1">
      <c r="C1749" s="1323" t="str">
        <f>T(ESTIMATE!B1850)</f>
        <v/>
      </c>
      <c r="D1749" s="1323" t="e">
        <f>T(#REF!)</f>
        <v>#REF!</v>
      </c>
      <c r="E1749" s="1323" t="e">
        <f>T(#REF!)</f>
        <v>#REF!</v>
      </c>
      <c r="F1749" s="1323" t="e">
        <f>T(#REF!)</f>
        <v>#REF!</v>
      </c>
      <c r="G1749" s="1323" t="e">
        <f>T(#REF!)</f>
        <v>#REF!</v>
      </c>
      <c r="H1749" s="1323"/>
      <c r="I1749" s="1323"/>
      <c r="J1749" s="1323" t="e">
        <f>T(#REF!)</f>
        <v>#REF!</v>
      </c>
      <c r="K1749" s="1323" t="e">
        <f>T(#REF!)</f>
        <v>#REF!</v>
      </c>
      <c r="L1749" s="1323" t="e">
        <f>T(#REF!)</f>
        <v>#REF!</v>
      </c>
      <c r="M1749" s="1323" t="e">
        <f>T(#REF!)</f>
        <v>#REF!</v>
      </c>
      <c r="N1749" s="1324">
        <f>ESTIMATE!R1850</f>
        <v>0</v>
      </c>
      <c r="O1749" s="1324"/>
      <c r="P1749" s="1324" t="str">
        <f>T(ESTIMATE!U1850)</f>
        <v/>
      </c>
      <c r="Q1749" s="1324"/>
      <c r="R1749" s="1322"/>
      <c r="S1749" s="1322"/>
      <c r="T1749" s="1322"/>
      <c r="U1749" s="1322"/>
      <c r="V1749" s="1322"/>
      <c r="W1749" s="1322"/>
      <c r="X1749" s="1322"/>
      <c r="Y1749" s="1322"/>
      <c r="Z1749" s="1322"/>
      <c r="AA1749" s="1322"/>
      <c r="AB1749" s="1322"/>
      <c r="AC1749" s="1322"/>
      <c r="AD1749" s="1322"/>
      <c r="AE1749" s="405">
        <f t="shared" si="26"/>
        <v>0</v>
      </c>
    </row>
    <row r="1750" spans="3:31" ht="18" hidden="1" customHeight="1">
      <c r="C1750" s="1325" t="str">
        <f>T(ESTIMATE!B1851)</f>
        <v/>
      </c>
      <c r="D1750" s="1325" t="e">
        <f>T(#REF!)</f>
        <v>#REF!</v>
      </c>
      <c r="E1750" s="1325" t="e">
        <f>T(#REF!)</f>
        <v>#REF!</v>
      </c>
      <c r="F1750" s="1325" t="e">
        <f>T(#REF!)</f>
        <v>#REF!</v>
      </c>
      <c r="G1750" s="1325" t="e">
        <f>T(#REF!)</f>
        <v>#REF!</v>
      </c>
      <c r="H1750" s="1325"/>
      <c r="I1750" s="1325"/>
      <c r="J1750" s="1325" t="e">
        <f>T(#REF!)</f>
        <v>#REF!</v>
      </c>
      <c r="K1750" s="1325" t="e">
        <f>T(#REF!)</f>
        <v>#REF!</v>
      </c>
      <c r="L1750" s="1325" t="e">
        <f>T(#REF!)</f>
        <v>#REF!</v>
      </c>
      <c r="M1750" s="1325" t="e">
        <f>T(#REF!)</f>
        <v>#REF!</v>
      </c>
      <c r="N1750" s="1326">
        <f>ESTIMATE!R1851</f>
        <v>0</v>
      </c>
      <c r="O1750" s="1326"/>
      <c r="P1750" s="1326" t="str">
        <f>T(ESTIMATE!U1851)</f>
        <v/>
      </c>
      <c r="Q1750" s="1326"/>
      <c r="R1750" s="1327"/>
      <c r="S1750" s="1327"/>
      <c r="T1750" s="1327"/>
      <c r="U1750" s="1327"/>
      <c r="V1750" s="1327"/>
      <c r="W1750" s="1327"/>
      <c r="X1750" s="1327"/>
      <c r="Y1750" s="1327"/>
      <c r="Z1750" s="1327"/>
      <c r="AA1750" s="1327"/>
      <c r="AB1750" s="1327"/>
      <c r="AC1750" s="1327"/>
      <c r="AD1750" s="1327"/>
      <c r="AE1750" s="405">
        <f t="shared" si="26"/>
        <v>0</v>
      </c>
    </row>
    <row r="1751" spans="3:31" ht="18" hidden="1" customHeight="1">
      <c r="C1751" s="598"/>
      <c r="D1751" s="599"/>
      <c r="E1751" s="599"/>
      <c r="F1751" s="599"/>
      <c r="G1751" s="599"/>
      <c r="H1751" s="599"/>
      <c r="I1751" s="599"/>
      <c r="J1751" s="599"/>
      <c r="K1751" s="599"/>
      <c r="L1751" s="599"/>
      <c r="M1751" s="599"/>
      <c r="N1751" s="1357">
        <f>N1710</f>
        <v>2000</v>
      </c>
      <c r="O1751" s="1357"/>
      <c r="P1751" s="1358"/>
      <c r="Q1751" s="1359"/>
      <c r="R1751" s="600"/>
      <c r="S1751" s="600"/>
      <c r="T1751" s="600"/>
      <c r="U1751" s="600"/>
      <c r="V1751" s="600"/>
      <c r="W1751" s="600"/>
      <c r="X1751" s="600"/>
      <c r="Y1751" s="600"/>
      <c r="Z1751" s="600"/>
      <c r="AA1751" s="600"/>
      <c r="AB1751" s="600"/>
      <c r="AC1751" s="600"/>
      <c r="AD1751" s="601"/>
      <c r="AE1751" s="405">
        <f t="shared" si="26"/>
        <v>2000</v>
      </c>
    </row>
    <row r="1752" spans="3:31" ht="22" hidden="1" customHeight="1">
      <c r="C1752" s="1333" t="str">
        <f>T(ESTIMATE!B1857)</f>
        <v>GENERAL REQUIREMENTS</v>
      </c>
      <c r="D1752" s="1333" t="e">
        <f>T(#REF!)</f>
        <v>#REF!</v>
      </c>
      <c r="E1752" s="1333" t="e">
        <f>T(#REF!)</f>
        <v>#REF!</v>
      </c>
      <c r="F1752" s="1333" t="e">
        <f>T(#REF!)</f>
        <v>#REF!</v>
      </c>
      <c r="G1752" s="1333" t="e">
        <f>T(#REF!)</f>
        <v>#REF!</v>
      </c>
      <c r="H1752" s="1333"/>
      <c r="I1752" s="1333"/>
      <c r="J1752" s="1333" t="e">
        <f>T(#REF!)</f>
        <v>#REF!</v>
      </c>
      <c r="K1752" s="1333" t="e">
        <f>T(#REF!)</f>
        <v>#REF!</v>
      </c>
      <c r="L1752" s="1333" t="e">
        <f>T(#REF!)</f>
        <v>#REF!</v>
      </c>
      <c r="M1752" s="1334" t="e">
        <f>T(#REF!)</f>
        <v>#REF!</v>
      </c>
      <c r="N1752" s="1331">
        <f>SUM(N1753:O1792)</f>
        <v>0</v>
      </c>
      <c r="O1752" s="1332"/>
      <c r="P1752" s="1328"/>
      <c r="Q1752" s="1330"/>
      <c r="R1752" s="1328"/>
      <c r="S1752" s="1329"/>
      <c r="T1752" s="1329"/>
      <c r="U1752" s="1329"/>
      <c r="V1752" s="1329"/>
      <c r="W1752" s="1329"/>
      <c r="X1752" s="1329"/>
      <c r="Y1752" s="1329"/>
      <c r="Z1752" s="1329"/>
      <c r="AA1752" s="1329"/>
      <c r="AB1752" s="1329"/>
      <c r="AC1752" s="1329"/>
      <c r="AD1752" s="1329"/>
      <c r="AE1752" s="405">
        <f t="shared" si="26"/>
        <v>0</v>
      </c>
    </row>
    <row r="1753" spans="3:31" ht="18" hidden="1" customHeight="1">
      <c r="C1753" s="1323" t="str">
        <f>T(ESTIMATE!B1858)</f>
        <v>Dumpster rental-40 yard</v>
      </c>
      <c r="D1753" s="1323" t="e">
        <f>T(#REF!)</f>
        <v>#REF!</v>
      </c>
      <c r="E1753" s="1323" t="e">
        <f>T(#REF!)</f>
        <v>#REF!</v>
      </c>
      <c r="F1753" s="1323" t="e">
        <f>T(#REF!)</f>
        <v>#REF!</v>
      </c>
      <c r="G1753" s="1323" t="e">
        <f>T(#REF!)</f>
        <v>#REF!</v>
      </c>
      <c r="H1753" s="1323"/>
      <c r="I1753" s="1323"/>
      <c r="J1753" s="1323" t="e">
        <f>T(#REF!)</f>
        <v>#REF!</v>
      </c>
      <c r="K1753" s="1323" t="e">
        <f>T(#REF!)</f>
        <v>#REF!</v>
      </c>
      <c r="L1753" s="1323" t="e">
        <f>T(#REF!)</f>
        <v>#REF!</v>
      </c>
      <c r="M1753" s="1323" t="e">
        <f>T(#REF!)</f>
        <v>#REF!</v>
      </c>
      <c r="N1753" s="1324">
        <f>ESTIMATE!R1858</f>
        <v>0</v>
      </c>
      <c r="O1753" s="1324"/>
      <c r="P1753" s="1324" t="str">
        <f>T(ESTIMATE!U1858)</f>
        <v>ea</v>
      </c>
      <c r="Q1753" s="1324"/>
      <c r="R1753" s="1322"/>
      <c r="S1753" s="1322"/>
      <c r="T1753" s="1322"/>
      <c r="U1753" s="1322"/>
      <c r="V1753" s="1322"/>
      <c r="W1753" s="1322"/>
      <c r="X1753" s="1322"/>
      <c r="Y1753" s="1322"/>
      <c r="Z1753" s="1322"/>
      <c r="AA1753" s="1322"/>
      <c r="AB1753" s="1322"/>
      <c r="AC1753" s="1322"/>
      <c r="AD1753" s="1322"/>
      <c r="AE1753" s="405">
        <f t="shared" si="26"/>
        <v>0</v>
      </c>
    </row>
    <row r="1754" spans="3:31" ht="18" hidden="1" customHeight="1">
      <c r="C1754" s="1323" t="str">
        <f>T(ESTIMATE!B1859)</f>
        <v>Storage Container</v>
      </c>
      <c r="D1754" s="1323" t="e">
        <f>T(#REF!)</f>
        <v>#REF!</v>
      </c>
      <c r="E1754" s="1323" t="e">
        <f>T(#REF!)</f>
        <v>#REF!</v>
      </c>
      <c r="F1754" s="1323" t="e">
        <f>T(#REF!)</f>
        <v>#REF!</v>
      </c>
      <c r="G1754" s="1323" t="e">
        <f>T(#REF!)</f>
        <v>#REF!</v>
      </c>
      <c r="H1754" s="1323"/>
      <c r="I1754" s="1323"/>
      <c r="J1754" s="1323" t="e">
        <f>T(#REF!)</f>
        <v>#REF!</v>
      </c>
      <c r="K1754" s="1323" t="e">
        <f>T(#REF!)</f>
        <v>#REF!</v>
      </c>
      <c r="L1754" s="1323" t="e">
        <f>T(#REF!)</f>
        <v>#REF!</v>
      </c>
      <c r="M1754" s="1323" t="e">
        <f>T(#REF!)</f>
        <v>#REF!</v>
      </c>
      <c r="N1754" s="1324">
        <f>ESTIMATE!R1859</f>
        <v>0</v>
      </c>
      <c r="O1754" s="1324"/>
      <c r="P1754" s="1324" t="str">
        <f>T(ESTIMATE!U1859)</f>
        <v>ea</v>
      </c>
      <c r="Q1754" s="1324"/>
      <c r="R1754" s="1322"/>
      <c r="S1754" s="1322"/>
      <c r="T1754" s="1322"/>
      <c r="U1754" s="1322"/>
      <c r="V1754" s="1322"/>
      <c r="W1754" s="1322"/>
      <c r="X1754" s="1322"/>
      <c r="Y1754" s="1322"/>
      <c r="Z1754" s="1322"/>
      <c r="AA1754" s="1322"/>
      <c r="AB1754" s="1322"/>
      <c r="AC1754" s="1322"/>
      <c r="AD1754" s="1322"/>
      <c r="AE1754" s="405">
        <f t="shared" si="26"/>
        <v>0</v>
      </c>
    </row>
    <row r="1755" spans="3:31" ht="18" hidden="1" customHeight="1">
      <c r="C1755" s="1323" t="str">
        <f>T(ESTIMATE!B1860)</f>
        <v>Chemical Toilet</v>
      </c>
      <c r="D1755" s="1323" t="e">
        <f>T(#REF!)</f>
        <v>#REF!</v>
      </c>
      <c r="E1755" s="1323" t="e">
        <f>T(#REF!)</f>
        <v>#REF!</v>
      </c>
      <c r="F1755" s="1323" t="e">
        <f>T(#REF!)</f>
        <v>#REF!</v>
      </c>
      <c r="G1755" s="1323" t="e">
        <f>T(#REF!)</f>
        <v>#REF!</v>
      </c>
      <c r="H1755" s="1323"/>
      <c r="I1755" s="1323"/>
      <c r="J1755" s="1323" t="e">
        <f>T(#REF!)</f>
        <v>#REF!</v>
      </c>
      <c r="K1755" s="1323" t="e">
        <f>T(#REF!)</f>
        <v>#REF!</v>
      </c>
      <c r="L1755" s="1323" t="e">
        <f>T(#REF!)</f>
        <v>#REF!</v>
      </c>
      <c r="M1755" s="1323" t="e">
        <f>T(#REF!)</f>
        <v>#REF!</v>
      </c>
      <c r="N1755" s="1324">
        <f>ESTIMATE!R1860</f>
        <v>0</v>
      </c>
      <c r="O1755" s="1324"/>
      <c r="P1755" s="1324" t="str">
        <f>T(ESTIMATE!U1860)</f>
        <v>ea</v>
      </c>
      <c r="Q1755" s="1324"/>
      <c r="R1755" s="1322"/>
      <c r="S1755" s="1322"/>
      <c r="T1755" s="1322"/>
      <c r="U1755" s="1322"/>
      <c r="V1755" s="1322"/>
      <c r="W1755" s="1322"/>
      <c r="X1755" s="1322"/>
      <c r="Y1755" s="1322"/>
      <c r="Z1755" s="1322"/>
      <c r="AA1755" s="1322"/>
      <c r="AB1755" s="1322"/>
      <c r="AC1755" s="1322"/>
      <c r="AD1755" s="1322"/>
      <c r="AE1755" s="405">
        <f t="shared" si="26"/>
        <v>0</v>
      </c>
    </row>
    <row r="1756" spans="3:31" ht="18" hidden="1" customHeight="1">
      <c r="C1756" s="1323" t="str">
        <f>T(ESTIMATE!B1861)</f>
        <v>Misc. Tools &amp; Materials</v>
      </c>
      <c r="D1756" s="1323" t="e">
        <f>T(#REF!)</f>
        <v>#REF!</v>
      </c>
      <c r="E1756" s="1323" t="e">
        <f>T(#REF!)</f>
        <v>#REF!</v>
      </c>
      <c r="F1756" s="1323" t="e">
        <f>T(#REF!)</f>
        <v>#REF!</v>
      </c>
      <c r="G1756" s="1323" t="e">
        <f>T(#REF!)</f>
        <v>#REF!</v>
      </c>
      <c r="H1756" s="1323"/>
      <c r="I1756" s="1323"/>
      <c r="J1756" s="1323" t="e">
        <f>T(#REF!)</f>
        <v>#REF!</v>
      </c>
      <c r="K1756" s="1323" t="e">
        <f>T(#REF!)</f>
        <v>#REF!</v>
      </c>
      <c r="L1756" s="1323" t="e">
        <f>T(#REF!)</f>
        <v>#REF!</v>
      </c>
      <c r="M1756" s="1323" t="e">
        <f>T(#REF!)</f>
        <v>#REF!</v>
      </c>
      <c r="N1756" s="1324">
        <f>ESTIMATE!R1861</f>
        <v>0</v>
      </c>
      <c r="O1756" s="1324"/>
      <c r="P1756" s="1324" t="str">
        <f>T(ESTIMATE!U1861)</f>
        <v>ea</v>
      </c>
      <c r="Q1756" s="1324"/>
      <c r="R1756" s="1322"/>
      <c r="S1756" s="1322"/>
      <c r="T1756" s="1322"/>
      <c r="U1756" s="1322"/>
      <c r="V1756" s="1322"/>
      <c r="W1756" s="1322"/>
      <c r="X1756" s="1322"/>
      <c r="Y1756" s="1322"/>
      <c r="Z1756" s="1322"/>
      <c r="AA1756" s="1322"/>
      <c r="AB1756" s="1322"/>
      <c r="AC1756" s="1322"/>
      <c r="AD1756" s="1322"/>
      <c r="AE1756" s="405">
        <f t="shared" si="26"/>
        <v>0</v>
      </c>
    </row>
    <row r="1757" spans="3:31" ht="18" hidden="1" customHeight="1">
      <c r="C1757" s="1323" t="str">
        <f>T(ESTIMATE!B1862)</f>
        <v>Rekey/lock box</v>
      </c>
      <c r="D1757" s="1323" t="e">
        <f>T(#REF!)</f>
        <v>#REF!</v>
      </c>
      <c r="E1757" s="1323" t="e">
        <f>T(#REF!)</f>
        <v>#REF!</v>
      </c>
      <c r="F1757" s="1323" t="e">
        <f>T(#REF!)</f>
        <v>#REF!</v>
      </c>
      <c r="G1757" s="1323" t="e">
        <f>T(#REF!)</f>
        <v>#REF!</v>
      </c>
      <c r="H1757" s="1323"/>
      <c r="I1757" s="1323"/>
      <c r="J1757" s="1323" t="e">
        <f>T(#REF!)</f>
        <v>#REF!</v>
      </c>
      <c r="K1757" s="1323" t="e">
        <f>T(#REF!)</f>
        <v>#REF!</v>
      </c>
      <c r="L1757" s="1323" t="e">
        <f>T(#REF!)</f>
        <v>#REF!</v>
      </c>
      <c r="M1757" s="1323" t="e">
        <f>T(#REF!)</f>
        <v>#REF!</v>
      </c>
      <c r="N1757" s="1324">
        <f>ESTIMATE!R1862</f>
        <v>0</v>
      </c>
      <c r="O1757" s="1324"/>
      <c r="P1757" s="1324" t="str">
        <f>T(ESTIMATE!U1862)</f>
        <v>ea</v>
      </c>
      <c r="Q1757" s="1324"/>
      <c r="R1757" s="1322"/>
      <c r="S1757" s="1322"/>
      <c r="T1757" s="1322"/>
      <c r="U1757" s="1322"/>
      <c r="V1757" s="1322"/>
      <c r="W1757" s="1322"/>
      <c r="X1757" s="1322"/>
      <c r="Y1757" s="1322"/>
      <c r="Z1757" s="1322"/>
      <c r="AA1757" s="1322"/>
      <c r="AB1757" s="1322"/>
      <c r="AC1757" s="1322"/>
      <c r="AD1757" s="1322"/>
      <c r="AE1757" s="405">
        <f t="shared" si="26"/>
        <v>0</v>
      </c>
    </row>
    <row r="1758" spans="3:31" ht="18" hidden="1" customHeight="1">
      <c r="C1758" s="1323" t="str">
        <f>T(ESTIMATE!B1863)</f>
        <v>Turn on utilities</v>
      </c>
      <c r="D1758" s="1323" t="e">
        <f>T(#REF!)</f>
        <v>#REF!</v>
      </c>
      <c r="E1758" s="1323" t="e">
        <f>T(#REF!)</f>
        <v>#REF!</v>
      </c>
      <c r="F1758" s="1323" t="e">
        <f>T(#REF!)</f>
        <v>#REF!</v>
      </c>
      <c r="G1758" s="1323" t="e">
        <f>T(#REF!)</f>
        <v>#REF!</v>
      </c>
      <c r="H1758" s="1323"/>
      <c r="I1758" s="1323"/>
      <c r="J1758" s="1323" t="e">
        <f>T(#REF!)</f>
        <v>#REF!</v>
      </c>
      <c r="K1758" s="1323" t="e">
        <f>T(#REF!)</f>
        <v>#REF!</v>
      </c>
      <c r="L1758" s="1323" t="e">
        <f>T(#REF!)</f>
        <v>#REF!</v>
      </c>
      <c r="M1758" s="1323" t="e">
        <f>T(#REF!)</f>
        <v>#REF!</v>
      </c>
      <c r="N1758" s="1324">
        <f>ESTIMATE!R1863</f>
        <v>0</v>
      </c>
      <c r="O1758" s="1324"/>
      <c r="P1758" s="1324" t="str">
        <f>T(ESTIMATE!U1863)</f>
        <v>ea</v>
      </c>
      <c r="Q1758" s="1324"/>
      <c r="R1758" s="1322"/>
      <c r="S1758" s="1322"/>
      <c r="T1758" s="1322"/>
      <c r="U1758" s="1322"/>
      <c r="V1758" s="1322"/>
      <c r="W1758" s="1322"/>
      <c r="X1758" s="1322"/>
      <c r="Y1758" s="1322"/>
      <c r="Z1758" s="1322"/>
      <c r="AA1758" s="1322"/>
      <c r="AB1758" s="1322"/>
      <c r="AC1758" s="1322"/>
      <c r="AD1758" s="1322"/>
      <c r="AE1758" s="405">
        <f t="shared" si="26"/>
        <v>0</v>
      </c>
    </row>
    <row r="1759" spans="3:31" ht="18" hidden="1" customHeight="1">
      <c r="C1759" s="1323" t="str">
        <f>T(ESTIMATE!B1864)</f>
        <v>Truck expense/car payment</v>
      </c>
      <c r="D1759" s="1323" t="e">
        <f>T(#REF!)</f>
        <v>#REF!</v>
      </c>
      <c r="E1759" s="1323" t="e">
        <f>T(#REF!)</f>
        <v>#REF!</v>
      </c>
      <c r="F1759" s="1323" t="e">
        <f>T(#REF!)</f>
        <v>#REF!</v>
      </c>
      <c r="G1759" s="1323" t="e">
        <f>T(#REF!)</f>
        <v>#REF!</v>
      </c>
      <c r="H1759" s="1323"/>
      <c r="I1759" s="1323"/>
      <c r="J1759" s="1323" t="e">
        <f>T(#REF!)</f>
        <v>#REF!</v>
      </c>
      <c r="K1759" s="1323" t="e">
        <f>T(#REF!)</f>
        <v>#REF!</v>
      </c>
      <c r="L1759" s="1323" t="e">
        <f>T(#REF!)</f>
        <v>#REF!</v>
      </c>
      <c r="M1759" s="1323" t="e">
        <f>T(#REF!)</f>
        <v>#REF!</v>
      </c>
      <c r="N1759" s="1324">
        <f>ESTIMATE!R1864</f>
        <v>0</v>
      </c>
      <c r="O1759" s="1324"/>
      <c r="P1759" s="1324" t="str">
        <f>T(ESTIMATE!U1864)</f>
        <v>ea</v>
      </c>
      <c r="Q1759" s="1324"/>
      <c r="R1759" s="1322"/>
      <c r="S1759" s="1322"/>
      <c r="T1759" s="1322"/>
      <c r="U1759" s="1322"/>
      <c r="V1759" s="1322"/>
      <c r="W1759" s="1322"/>
      <c r="X1759" s="1322"/>
      <c r="Y1759" s="1322"/>
      <c r="Z1759" s="1322"/>
      <c r="AA1759" s="1322"/>
      <c r="AB1759" s="1322"/>
      <c r="AC1759" s="1322"/>
      <c r="AD1759" s="1322"/>
      <c r="AE1759" s="405">
        <f t="shared" ref="AE1759:AE1822" si="27">N1759</f>
        <v>0</v>
      </c>
    </row>
    <row r="1760" spans="3:31" ht="18" hidden="1" customHeight="1">
      <c r="C1760" s="1323" t="str">
        <f>T(ESTIMATE!B1865)</f>
        <v>Fuel/gas expense</v>
      </c>
      <c r="D1760" s="1323" t="e">
        <f>T(#REF!)</f>
        <v>#REF!</v>
      </c>
      <c r="E1760" s="1323" t="e">
        <f>T(#REF!)</f>
        <v>#REF!</v>
      </c>
      <c r="F1760" s="1323" t="e">
        <f>T(#REF!)</f>
        <v>#REF!</v>
      </c>
      <c r="G1760" s="1323" t="e">
        <f>T(#REF!)</f>
        <v>#REF!</v>
      </c>
      <c r="H1760" s="1323"/>
      <c r="I1760" s="1323"/>
      <c r="J1760" s="1323" t="e">
        <f>T(#REF!)</f>
        <v>#REF!</v>
      </c>
      <c r="K1760" s="1323" t="e">
        <f>T(#REF!)</f>
        <v>#REF!</v>
      </c>
      <c r="L1760" s="1323" t="e">
        <f>T(#REF!)</f>
        <v>#REF!</v>
      </c>
      <c r="M1760" s="1323" t="e">
        <f>T(#REF!)</f>
        <v>#REF!</v>
      </c>
      <c r="N1760" s="1324">
        <f>ESTIMATE!R1865</f>
        <v>0</v>
      </c>
      <c r="O1760" s="1324"/>
      <c r="P1760" s="1324" t="str">
        <f>T(ESTIMATE!U1865)</f>
        <v>ea</v>
      </c>
      <c r="Q1760" s="1324"/>
      <c r="R1760" s="1322"/>
      <c r="S1760" s="1322"/>
      <c r="T1760" s="1322"/>
      <c r="U1760" s="1322"/>
      <c r="V1760" s="1322"/>
      <c r="W1760" s="1322"/>
      <c r="X1760" s="1322"/>
      <c r="Y1760" s="1322"/>
      <c r="Z1760" s="1322"/>
      <c r="AA1760" s="1322"/>
      <c r="AB1760" s="1322"/>
      <c r="AC1760" s="1322"/>
      <c r="AD1760" s="1322"/>
      <c r="AE1760" s="405">
        <f t="shared" si="27"/>
        <v>0</v>
      </c>
    </row>
    <row r="1761" spans="3:31" ht="18" hidden="1" customHeight="1">
      <c r="C1761" s="1323" t="str">
        <f>T(ESTIMATE!B1866)</f>
        <v>Professional Photography</v>
      </c>
      <c r="D1761" s="1323" t="e">
        <f>T(#REF!)</f>
        <v>#REF!</v>
      </c>
      <c r="E1761" s="1323" t="e">
        <f>T(#REF!)</f>
        <v>#REF!</v>
      </c>
      <c r="F1761" s="1323" t="e">
        <f>T(#REF!)</f>
        <v>#REF!</v>
      </c>
      <c r="G1761" s="1323" t="e">
        <f>T(#REF!)</f>
        <v>#REF!</v>
      </c>
      <c r="H1761" s="1323"/>
      <c r="I1761" s="1323"/>
      <c r="J1761" s="1323" t="e">
        <f>T(#REF!)</f>
        <v>#REF!</v>
      </c>
      <c r="K1761" s="1323" t="e">
        <f>T(#REF!)</f>
        <v>#REF!</v>
      </c>
      <c r="L1761" s="1323" t="e">
        <f>T(#REF!)</f>
        <v>#REF!</v>
      </c>
      <c r="M1761" s="1323" t="e">
        <f>T(#REF!)</f>
        <v>#REF!</v>
      </c>
      <c r="N1761" s="1324">
        <f>ESTIMATE!R1866</f>
        <v>0</v>
      </c>
      <c r="O1761" s="1324"/>
      <c r="P1761" s="1324" t="str">
        <f>T(ESTIMATE!U1866)</f>
        <v>ea</v>
      </c>
      <c r="Q1761" s="1324"/>
      <c r="R1761" s="1322"/>
      <c r="S1761" s="1322"/>
      <c r="T1761" s="1322"/>
      <c r="U1761" s="1322"/>
      <c r="V1761" s="1322"/>
      <c r="W1761" s="1322"/>
      <c r="X1761" s="1322"/>
      <c r="Y1761" s="1322"/>
      <c r="Z1761" s="1322"/>
      <c r="AA1761" s="1322"/>
      <c r="AB1761" s="1322"/>
      <c r="AC1761" s="1322"/>
      <c r="AD1761" s="1322"/>
      <c r="AE1761" s="405">
        <f t="shared" si="27"/>
        <v>0</v>
      </c>
    </row>
    <row r="1762" spans="3:31" ht="18" hidden="1" customHeight="1">
      <c r="C1762" s="1323" t="str">
        <f>T(ESTIMATE!B1867)</f>
        <v>Material Deliveries</v>
      </c>
      <c r="D1762" s="1323" t="e">
        <f>T(#REF!)</f>
        <v>#REF!</v>
      </c>
      <c r="E1762" s="1323" t="e">
        <f>T(#REF!)</f>
        <v>#REF!</v>
      </c>
      <c r="F1762" s="1323" t="e">
        <f>T(#REF!)</f>
        <v>#REF!</v>
      </c>
      <c r="G1762" s="1323" t="e">
        <f>T(#REF!)</f>
        <v>#REF!</v>
      </c>
      <c r="H1762" s="1323"/>
      <c r="I1762" s="1323"/>
      <c r="J1762" s="1323" t="e">
        <f>T(#REF!)</f>
        <v>#REF!</v>
      </c>
      <c r="K1762" s="1323" t="e">
        <f>T(#REF!)</f>
        <v>#REF!</v>
      </c>
      <c r="L1762" s="1323" t="e">
        <f>T(#REF!)</f>
        <v>#REF!</v>
      </c>
      <c r="M1762" s="1323" t="e">
        <f>T(#REF!)</f>
        <v>#REF!</v>
      </c>
      <c r="N1762" s="1324">
        <f>ESTIMATE!R1867</f>
        <v>0</v>
      </c>
      <c r="O1762" s="1324"/>
      <c r="P1762" s="1324" t="str">
        <f>T(ESTIMATE!U1867)</f>
        <v>ea</v>
      </c>
      <c r="Q1762" s="1324"/>
      <c r="R1762" s="1322"/>
      <c r="S1762" s="1322"/>
      <c r="T1762" s="1322"/>
      <c r="U1762" s="1322"/>
      <c r="V1762" s="1322"/>
      <c r="W1762" s="1322"/>
      <c r="X1762" s="1322"/>
      <c r="Y1762" s="1322"/>
      <c r="Z1762" s="1322"/>
      <c r="AA1762" s="1322"/>
      <c r="AB1762" s="1322"/>
      <c r="AC1762" s="1322"/>
      <c r="AD1762" s="1322"/>
      <c r="AE1762" s="405">
        <f t="shared" si="27"/>
        <v>0</v>
      </c>
    </row>
    <row r="1763" spans="3:31" ht="18" hidden="1" customHeight="1">
      <c r="C1763" s="1323" t="str">
        <f>T(ESTIMATE!B1868)</f>
        <v>Final cleaning</v>
      </c>
      <c r="D1763" s="1323" t="e">
        <f>T(#REF!)</f>
        <v>#REF!</v>
      </c>
      <c r="E1763" s="1323" t="e">
        <f>T(#REF!)</f>
        <v>#REF!</v>
      </c>
      <c r="F1763" s="1323" t="e">
        <f>T(#REF!)</f>
        <v>#REF!</v>
      </c>
      <c r="G1763" s="1323" t="e">
        <f>T(#REF!)</f>
        <v>#REF!</v>
      </c>
      <c r="H1763" s="1323"/>
      <c r="I1763" s="1323"/>
      <c r="J1763" s="1323" t="e">
        <f>T(#REF!)</f>
        <v>#REF!</v>
      </c>
      <c r="K1763" s="1323" t="e">
        <f>T(#REF!)</f>
        <v>#REF!</v>
      </c>
      <c r="L1763" s="1323" t="e">
        <f>T(#REF!)</f>
        <v>#REF!</v>
      </c>
      <c r="M1763" s="1323" t="e">
        <f>T(#REF!)</f>
        <v>#REF!</v>
      </c>
      <c r="N1763" s="1324">
        <f>ESTIMATE!R1868</f>
        <v>0</v>
      </c>
      <c r="O1763" s="1324"/>
      <c r="P1763" s="1324" t="str">
        <f>T(ESTIMATE!U1868)</f>
        <v>ea</v>
      </c>
      <c r="Q1763" s="1324"/>
      <c r="R1763" s="1322"/>
      <c r="S1763" s="1322"/>
      <c r="T1763" s="1322"/>
      <c r="U1763" s="1322"/>
      <c r="V1763" s="1322"/>
      <c r="W1763" s="1322"/>
      <c r="X1763" s="1322"/>
      <c r="Y1763" s="1322"/>
      <c r="Z1763" s="1322"/>
      <c r="AA1763" s="1322"/>
      <c r="AB1763" s="1322"/>
      <c r="AC1763" s="1322"/>
      <c r="AD1763" s="1322"/>
      <c r="AE1763" s="405">
        <f t="shared" si="27"/>
        <v>0</v>
      </c>
    </row>
    <row r="1764" spans="3:31" ht="18" hidden="1" customHeight="1">
      <c r="C1764" s="1323" t="str">
        <f>T(ESTIMATE!B1869)</f>
        <v/>
      </c>
      <c r="D1764" s="1323" t="e">
        <f>T(#REF!)</f>
        <v>#REF!</v>
      </c>
      <c r="E1764" s="1323" t="e">
        <f>T(#REF!)</f>
        <v>#REF!</v>
      </c>
      <c r="F1764" s="1323" t="e">
        <f>T(#REF!)</f>
        <v>#REF!</v>
      </c>
      <c r="G1764" s="1323" t="e">
        <f>T(#REF!)</f>
        <v>#REF!</v>
      </c>
      <c r="H1764" s="1323"/>
      <c r="I1764" s="1323"/>
      <c r="J1764" s="1323" t="e">
        <f>T(#REF!)</f>
        <v>#REF!</v>
      </c>
      <c r="K1764" s="1323" t="e">
        <f>T(#REF!)</f>
        <v>#REF!</v>
      </c>
      <c r="L1764" s="1323" t="e">
        <f>T(#REF!)</f>
        <v>#REF!</v>
      </c>
      <c r="M1764" s="1323" t="e">
        <f>T(#REF!)</f>
        <v>#REF!</v>
      </c>
      <c r="N1764" s="1324">
        <f>ESTIMATE!R1869</f>
        <v>0</v>
      </c>
      <c r="O1764" s="1324"/>
      <c r="P1764" s="1324" t="str">
        <f>T(ESTIMATE!U1869)</f>
        <v/>
      </c>
      <c r="Q1764" s="1324"/>
      <c r="R1764" s="1322"/>
      <c r="S1764" s="1322"/>
      <c r="T1764" s="1322"/>
      <c r="U1764" s="1322"/>
      <c r="V1764" s="1322"/>
      <c r="W1764" s="1322"/>
      <c r="X1764" s="1322"/>
      <c r="Y1764" s="1322"/>
      <c r="Z1764" s="1322"/>
      <c r="AA1764" s="1322"/>
      <c r="AB1764" s="1322"/>
      <c r="AC1764" s="1322"/>
      <c r="AD1764" s="1322"/>
      <c r="AE1764" s="405">
        <f t="shared" si="27"/>
        <v>0</v>
      </c>
    </row>
    <row r="1765" spans="3:31" ht="18" hidden="1" customHeight="1">
      <c r="C1765" s="1323" t="str">
        <f>T(ESTIMATE!B1870)</f>
        <v/>
      </c>
      <c r="D1765" s="1323" t="e">
        <f>T(#REF!)</f>
        <v>#REF!</v>
      </c>
      <c r="E1765" s="1323" t="e">
        <f>T(#REF!)</f>
        <v>#REF!</v>
      </c>
      <c r="F1765" s="1323" t="e">
        <f>T(#REF!)</f>
        <v>#REF!</v>
      </c>
      <c r="G1765" s="1323" t="e">
        <f>T(#REF!)</f>
        <v>#REF!</v>
      </c>
      <c r="H1765" s="1323"/>
      <c r="I1765" s="1323"/>
      <c r="J1765" s="1323" t="e">
        <f>T(#REF!)</f>
        <v>#REF!</v>
      </c>
      <c r="K1765" s="1323" t="e">
        <f>T(#REF!)</f>
        <v>#REF!</v>
      </c>
      <c r="L1765" s="1323" t="e">
        <f>T(#REF!)</f>
        <v>#REF!</v>
      </c>
      <c r="M1765" s="1323" t="e">
        <f>T(#REF!)</f>
        <v>#REF!</v>
      </c>
      <c r="N1765" s="1324">
        <f>ESTIMATE!R1870</f>
        <v>0</v>
      </c>
      <c r="O1765" s="1324"/>
      <c r="P1765" s="1324" t="str">
        <f>T(ESTIMATE!U1870)</f>
        <v/>
      </c>
      <c r="Q1765" s="1324"/>
      <c r="R1765" s="1322"/>
      <c r="S1765" s="1322"/>
      <c r="T1765" s="1322"/>
      <c r="U1765" s="1322"/>
      <c r="V1765" s="1322"/>
      <c r="W1765" s="1322"/>
      <c r="X1765" s="1322"/>
      <c r="Y1765" s="1322"/>
      <c r="Z1765" s="1322"/>
      <c r="AA1765" s="1322"/>
      <c r="AB1765" s="1322"/>
      <c r="AC1765" s="1322"/>
      <c r="AD1765" s="1322"/>
      <c r="AE1765" s="405">
        <f t="shared" si="27"/>
        <v>0</v>
      </c>
    </row>
    <row r="1766" spans="3:31" ht="18" hidden="1" customHeight="1">
      <c r="C1766" s="1323" t="str">
        <f>T(ESTIMATE!B1871)</f>
        <v/>
      </c>
      <c r="D1766" s="1323" t="e">
        <f>T(#REF!)</f>
        <v>#REF!</v>
      </c>
      <c r="E1766" s="1323" t="e">
        <f>T(#REF!)</f>
        <v>#REF!</v>
      </c>
      <c r="F1766" s="1323" t="e">
        <f>T(#REF!)</f>
        <v>#REF!</v>
      </c>
      <c r="G1766" s="1323" t="e">
        <f>T(#REF!)</f>
        <v>#REF!</v>
      </c>
      <c r="H1766" s="1323"/>
      <c r="I1766" s="1323"/>
      <c r="J1766" s="1323" t="e">
        <f>T(#REF!)</f>
        <v>#REF!</v>
      </c>
      <c r="K1766" s="1323" t="e">
        <f>T(#REF!)</f>
        <v>#REF!</v>
      </c>
      <c r="L1766" s="1323" t="e">
        <f>T(#REF!)</f>
        <v>#REF!</v>
      </c>
      <c r="M1766" s="1323" t="e">
        <f>T(#REF!)</f>
        <v>#REF!</v>
      </c>
      <c r="N1766" s="1324">
        <f>ESTIMATE!R1871</f>
        <v>0</v>
      </c>
      <c r="O1766" s="1324"/>
      <c r="P1766" s="1324" t="str">
        <f>T(ESTIMATE!U1871)</f>
        <v/>
      </c>
      <c r="Q1766" s="1324"/>
      <c r="R1766" s="1322"/>
      <c r="S1766" s="1322"/>
      <c r="T1766" s="1322"/>
      <c r="U1766" s="1322"/>
      <c r="V1766" s="1322"/>
      <c r="W1766" s="1322"/>
      <c r="X1766" s="1322"/>
      <c r="Y1766" s="1322"/>
      <c r="Z1766" s="1322"/>
      <c r="AA1766" s="1322"/>
      <c r="AB1766" s="1322"/>
      <c r="AC1766" s="1322"/>
      <c r="AD1766" s="1322"/>
      <c r="AE1766" s="405">
        <f t="shared" si="27"/>
        <v>0</v>
      </c>
    </row>
    <row r="1767" spans="3:31" ht="18" hidden="1" customHeight="1">
      <c r="C1767" s="1323" t="str">
        <f>T(ESTIMATE!B1872)</f>
        <v/>
      </c>
      <c r="D1767" s="1323" t="e">
        <f>T(#REF!)</f>
        <v>#REF!</v>
      </c>
      <c r="E1767" s="1323" t="e">
        <f>T(#REF!)</f>
        <v>#REF!</v>
      </c>
      <c r="F1767" s="1323" t="e">
        <f>T(#REF!)</f>
        <v>#REF!</v>
      </c>
      <c r="G1767" s="1323" t="e">
        <f>T(#REF!)</f>
        <v>#REF!</v>
      </c>
      <c r="H1767" s="1323"/>
      <c r="I1767" s="1323"/>
      <c r="J1767" s="1323" t="e">
        <f>T(#REF!)</f>
        <v>#REF!</v>
      </c>
      <c r="K1767" s="1323" t="e">
        <f>T(#REF!)</f>
        <v>#REF!</v>
      </c>
      <c r="L1767" s="1323" t="e">
        <f>T(#REF!)</f>
        <v>#REF!</v>
      </c>
      <c r="M1767" s="1323" t="e">
        <f>T(#REF!)</f>
        <v>#REF!</v>
      </c>
      <c r="N1767" s="1324">
        <f>ESTIMATE!R1872</f>
        <v>0</v>
      </c>
      <c r="O1767" s="1324"/>
      <c r="P1767" s="1324" t="str">
        <f>T(ESTIMATE!U1872)</f>
        <v/>
      </c>
      <c r="Q1767" s="1324"/>
      <c r="R1767" s="1322"/>
      <c r="S1767" s="1322"/>
      <c r="T1767" s="1322"/>
      <c r="U1767" s="1322"/>
      <c r="V1767" s="1322"/>
      <c r="W1767" s="1322"/>
      <c r="X1767" s="1322"/>
      <c r="Y1767" s="1322"/>
      <c r="Z1767" s="1322"/>
      <c r="AA1767" s="1322"/>
      <c r="AB1767" s="1322"/>
      <c r="AC1767" s="1322"/>
      <c r="AD1767" s="1322"/>
      <c r="AE1767" s="405">
        <f t="shared" si="27"/>
        <v>0</v>
      </c>
    </row>
    <row r="1768" spans="3:31" ht="18" hidden="1" customHeight="1">
      <c r="C1768" s="1323" t="str">
        <f>T(ESTIMATE!B1873)</f>
        <v/>
      </c>
      <c r="D1768" s="1323" t="e">
        <f>T(#REF!)</f>
        <v>#REF!</v>
      </c>
      <c r="E1768" s="1323" t="e">
        <f>T(#REF!)</f>
        <v>#REF!</v>
      </c>
      <c r="F1768" s="1323" t="e">
        <f>T(#REF!)</f>
        <v>#REF!</v>
      </c>
      <c r="G1768" s="1323" t="e">
        <f>T(#REF!)</f>
        <v>#REF!</v>
      </c>
      <c r="H1768" s="1323"/>
      <c r="I1768" s="1323"/>
      <c r="J1768" s="1323" t="e">
        <f>T(#REF!)</f>
        <v>#REF!</v>
      </c>
      <c r="K1768" s="1323" t="e">
        <f>T(#REF!)</f>
        <v>#REF!</v>
      </c>
      <c r="L1768" s="1323" t="e">
        <f>T(#REF!)</f>
        <v>#REF!</v>
      </c>
      <c r="M1768" s="1323" t="e">
        <f>T(#REF!)</f>
        <v>#REF!</v>
      </c>
      <c r="N1768" s="1324">
        <f>ESTIMATE!R1873</f>
        <v>0</v>
      </c>
      <c r="O1768" s="1324"/>
      <c r="P1768" s="1324" t="str">
        <f>T(ESTIMATE!U1873)</f>
        <v/>
      </c>
      <c r="Q1768" s="1324"/>
      <c r="R1768" s="1322"/>
      <c r="S1768" s="1322"/>
      <c r="T1768" s="1322"/>
      <c r="U1768" s="1322"/>
      <c r="V1768" s="1322"/>
      <c r="W1768" s="1322"/>
      <c r="X1768" s="1322"/>
      <c r="Y1768" s="1322"/>
      <c r="Z1768" s="1322"/>
      <c r="AA1768" s="1322"/>
      <c r="AB1768" s="1322"/>
      <c r="AC1768" s="1322"/>
      <c r="AD1768" s="1322"/>
      <c r="AE1768" s="405">
        <f t="shared" si="27"/>
        <v>0</v>
      </c>
    </row>
    <row r="1769" spans="3:31" ht="18" hidden="1" customHeight="1">
      <c r="C1769" s="1323" t="str">
        <f>T(ESTIMATE!B1874)</f>
        <v/>
      </c>
      <c r="D1769" s="1323" t="e">
        <f>T(#REF!)</f>
        <v>#REF!</v>
      </c>
      <c r="E1769" s="1323" t="e">
        <f>T(#REF!)</f>
        <v>#REF!</v>
      </c>
      <c r="F1769" s="1323" t="e">
        <f>T(#REF!)</f>
        <v>#REF!</v>
      </c>
      <c r="G1769" s="1323" t="e">
        <f>T(#REF!)</f>
        <v>#REF!</v>
      </c>
      <c r="H1769" s="1323"/>
      <c r="I1769" s="1323"/>
      <c r="J1769" s="1323" t="e">
        <f>T(#REF!)</f>
        <v>#REF!</v>
      </c>
      <c r="K1769" s="1323" t="e">
        <f>T(#REF!)</f>
        <v>#REF!</v>
      </c>
      <c r="L1769" s="1323" t="e">
        <f>T(#REF!)</f>
        <v>#REF!</v>
      </c>
      <c r="M1769" s="1323" t="e">
        <f>T(#REF!)</f>
        <v>#REF!</v>
      </c>
      <c r="N1769" s="1324">
        <f>ESTIMATE!R1874</f>
        <v>0</v>
      </c>
      <c r="O1769" s="1324"/>
      <c r="P1769" s="1324" t="str">
        <f>T(ESTIMATE!U1874)</f>
        <v/>
      </c>
      <c r="Q1769" s="1324"/>
      <c r="R1769" s="1322"/>
      <c r="S1769" s="1322"/>
      <c r="T1769" s="1322"/>
      <c r="U1769" s="1322"/>
      <c r="V1769" s="1322"/>
      <c r="W1769" s="1322"/>
      <c r="X1769" s="1322"/>
      <c r="Y1769" s="1322"/>
      <c r="Z1769" s="1322"/>
      <c r="AA1769" s="1322"/>
      <c r="AB1769" s="1322"/>
      <c r="AC1769" s="1322"/>
      <c r="AD1769" s="1322"/>
      <c r="AE1769" s="405">
        <f t="shared" si="27"/>
        <v>0</v>
      </c>
    </row>
    <row r="1770" spans="3:31" ht="18" hidden="1" customHeight="1">
      <c r="C1770" s="1323" t="str">
        <f>T(ESTIMATE!B1875)</f>
        <v/>
      </c>
      <c r="D1770" s="1323" t="e">
        <f>T(#REF!)</f>
        <v>#REF!</v>
      </c>
      <c r="E1770" s="1323" t="e">
        <f>T(#REF!)</f>
        <v>#REF!</v>
      </c>
      <c r="F1770" s="1323" t="e">
        <f>T(#REF!)</f>
        <v>#REF!</v>
      </c>
      <c r="G1770" s="1323" t="e">
        <f>T(#REF!)</f>
        <v>#REF!</v>
      </c>
      <c r="H1770" s="1323"/>
      <c r="I1770" s="1323"/>
      <c r="J1770" s="1323" t="e">
        <f>T(#REF!)</f>
        <v>#REF!</v>
      </c>
      <c r="K1770" s="1323" t="e">
        <f>T(#REF!)</f>
        <v>#REF!</v>
      </c>
      <c r="L1770" s="1323" t="e">
        <f>T(#REF!)</f>
        <v>#REF!</v>
      </c>
      <c r="M1770" s="1323" t="e">
        <f>T(#REF!)</f>
        <v>#REF!</v>
      </c>
      <c r="N1770" s="1324">
        <f>ESTIMATE!R1875</f>
        <v>0</v>
      </c>
      <c r="O1770" s="1324"/>
      <c r="P1770" s="1324" t="str">
        <f>T(ESTIMATE!U1875)</f>
        <v/>
      </c>
      <c r="Q1770" s="1324"/>
      <c r="R1770" s="1322"/>
      <c r="S1770" s="1322"/>
      <c r="T1770" s="1322"/>
      <c r="U1770" s="1322"/>
      <c r="V1770" s="1322"/>
      <c r="W1770" s="1322"/>
      <c r="X1770" s="1322"/>
      <c r="Y1770" s="1322"/>
      <c r="Z1770" s="1322"/>
      <c r="AA1770" s="1322"/>
      <c r="AB1770" s="1322"/>
      <c r="AC1770" s="1322"/>
      <c r="AD1770" s="1322"/>
      <c r="AE1770" s="405">
        <f t="shared" si="27"/>
        <v>0</v>
      </c>
    </row>
    <row r="1771" spans="3:31" ht="18" hidden="1" customHeight="1">
      <c r="C1771" s="1323" t="str">
        <f>T(ESTIMATE!B1876)</f>
        <v/>
      </c>
      <c r="D1771" s="1323" t="e">
        <f>T(#REF!)</f>
        <v>#REF!</v>
      </c>
      <c r="E1771" s="1323" t="e">
        <f>T(#REF!)</f>
        <v>#REF!</v>
      </c>
      <c r="F1771" s="1323" t="e">
        <f>T(#REF!)</f>
        <v>#REF!</v>
      </c>
      <c r="G1771" s="1323" t="e">
        <f>T(#REF!)</f>
        <v>#REF!</v>
      </c>
      <c r="H1771" s="1323"/>
      <c r="I1771" s="1323"/>
      <c r="J1771" s="1323" t="e">
        <f>T(#REF!)</f>
        <v>#REF!</v>
      </c>
      <c r="K1771" s="1323" t="e">
        <f>T(#REF!)</f>
        <v>#REF!</v>
      </c>
      <c r="L1771" s="1323" t="e">
        <f>T(#REF!)</f>
        <v>#REF!</v>
      </c>
      <c r="M1771" s="1323" t="e">
        <f>T(#REF!)</f>
        <v>#REF!</v>
      </c>
      <c r="N1771" s="1324">
        <f>ESTIMATE!R1876</f>
        <v>0</v>
      </c>
      <c r="O1771" s="1324"/>
      <c r="P1771" s="1324" t="str">
        <f>T(ESTIMATE!U1876)</f>
        <v/>
      </c>
      <c r="Q1771" s="1324"/>
      <c r="R1771" s="1322"/>
      <c r="S1771" s="1322"/>
      <c r="T1771" s="1322"/>
      <c r="U1771" s="1322"/>
      <c r="V1771" s="1322"/>
      <c r="W1771" s="1322"/>
      <c r="X1771" s="1322"/>
      <c r="Y1771" s="1322"/>
      <c r="Z1771" s="1322"/>
      <c r="AA1771" s="1322"/>
      <c r="AB1771" s="1322"/>
      <c r="AC1771" s="1322"/>
      <c r="AD1771" s="1322"/>
      <c r="AE1771" s="405">
        <f t="shared" si="27"/>
        <v>0</v>
      </c>
    </row>
    <row r="1772" spans="3:31" ht="18" hidden="1" customHeight="1">
      <c r="C1772" s="1323" t="str">
        <f>T(ESTIMATE!B1877)</f>
        <v/>
      </c>
      <c r="D1772" s="1323" t="e">
        <f>T(#REF!)</f>
        <v>#REF!</v>
      </c>
      <c r="E1772" s="1323" t="e">
        <f>T(#REF!)</f>
        <v>#REF!</v>
      </c>
      <c r="F1772" s="1323" t="e">
        <f>T(#REF!)</f>
        <v>#REF!</v>
      </c>
      <c r="G1772" s="1323" t="e">
        <f>T(#REF!)</f>
        <v>#REF!</v>
      </c>
      <c r="H1772" s="1323"/>
      <c r="I1772" s="1323"/>
      <c r="J1772" s="1323" t="e">
        <f>T(#REF!)</f>
        <v>#REF!</v>
      </c>
      <c r="K1772" s="1323" t="e">
        <f>T(#REF!)</f>
        <v>#REF!</v>
      </c>
      <c r="L1772" s="1323" t="e">
        <f>T(#REF!)</f>
        <v>#REF!</v>
      </c>
      <c r="M1772" s="1323" t="e">
        <f>T(#REF!)</f>
        <v>#REF!</v>
      </c>
      <c r="N1772" s="1324">
        <f>ESTIMATE!R1877</f>
        <v>0</v>
      </c>
      <c r="O1772" s="1324"/>
      <c r="P1772" s="1324" t="str">
        <f>T(ESTIMATE!U1877)</f>
        <v/>
      </c>
      <c r="Q1772" s="1324"/>
      <c r="R1772" s="1322"/>
      <c r="S1772" s="1322"/>
      <c r="T1772" s="1322"/>
      <c r="U1772" s="1322"/>
      <c r="V1772" s="1322"/>
      <c r="W1772" s="1322"/>
      <c r="X1772" s="1322"/>
      <c r="Y1772" s="1322"/>
      <c r="Z1772" s="1322"/>
      <c r="AA1772" s="1322"/>
      <c r="AB1772" s="1322"/>
      <c r="AC1772" s="1322"/>
      <c r="AD1772" s="1322"/>
      <c r="AE1772" s="405">
        <f t="shared" si="27"/>
        <v>0</v>
      </c>
    </row>
    <row r="1773" spans="3:31" ht="18" hidden="1" customHeight="1">
      <c r="C1773" s="1323" t="str">
        <f>T(ESTIMATE!B1878)</f>
        <v/>
      </c>
      <c r="D1773" s="1323" t="e">
        <f>T(#REF!)</f>
        <v>#REF!</v>
      </c>
      <c r="E1773" s="1323" t="e">
        <f>T(#REF!)</f>
        <v>#REF!</v>
      </c>
      <c r="F1773" s="1323" t="e">
        <f>T(#REF!)</f>
        <v>#REF!</v>
      </c>
      <c r="G1773" s="1323" t="e">
        <f>T(#REF!)</f>
        <v>#REF!</v>
      </c>
      <c r="H1773" s="1323"/>
      <c r="I1773" s="1323"/>
      <c r="J1773" s="1323" t="e">
        <f>T(#REF!)</f>
        <v>#REF!</v>
      </c>
      <c r="K1773" s="1323" t="e">
        <f>T(#REF!)</f>
        <v>#REF!</v>
      </c>
      <c r="L1773" s="1323" t="e">
        <f>T(#REF!)</f>
        <v>#REF!</v>
      </c>
      <c r="M1773" s="1323" t="e">
        <f>T(#REF!)</f>
        <v>#REF!</v>
      </c>
      <c r="N1773" s="1324">
        <f>ESTIMATE!R1878</f>
        <v>0</v>
      </c>
      <c r="O1773" s="1324"/>
      <c r="P1773" s="1324" t="str">
        <f>T(ESTIMATE!U1878)</f>
        <v/>
      </c>
      <c r="Q1773" s="1324"/>
      <c r="R1773" s="1322"/>
      <c r="S1773" s="1322"/>
      <c r="T1773" s="1322"/>
      <c r="U1773" s="1322"/>
      <c r="V1773" s="1322"/>
      <c r="W1773" s="1322"/>
      <c r="X1773" s="1322"/>
      <c r="Y1773" s="1322"/>
      <c r="Z1773" s="1322"/>
      <c r="AA1773" s="1322"/>
      <c r="AB1773" s="1322"/>
      <c r="AC1773" s="1322"/>
      <c r="AD1773" s="1322"/>
      <c r="AE1773" s="405">
        <f t="shared" si="27"/>
        <v>0</v>
      </c>
    </row>
    <row r="1774" spans="3:31" ht="18" hidden="1" customHeight="1">
      <c r="C1774" s="1323" t="str">
        <f>T(ESTIMATE!B1879)</f>
        <v/>
      </c>
      <c r="D1774" s="1323" t="e">
        <f>T(#REF!)</f>
        <v>#REF!</v>
      </c>
      <c r="E1774" s="1323" t="e">
        <f>T(#REF!)</f>
        <v>#REF!</v>
      </c>
      <c r="F1774" s="1323" t="e">
        <f>T(#REF!)</f>
        <v>#REF!</v>
      </c>
      <c r="G1774" s="1323" t="e">
        <f>T(#REF!)</f>
        <v>#REF!</v>
      </c>
      <c r="H1774" s="1323"/>
      <c r="I1774" s="1323"/>
      <c r="J1774" s="1323" t="e">
        <f>T(#REF!)</f>
        <v>#REF!</v>
      </c>
      <c r="K1774" s="1323" t="e">
        <f>T(#REF!)</f>
        <v>#REF!</v>
      </c>
      <c r="L1774" s="1323" t="e">
        <f>T(#REF!)</f>
        <v>#REF!</v>
      </c>
      <c r="M1774" s="1323" t="e">
        <f>T(#REF!)</f>
        <v>#REF!</v>
      </c>
      <c r="N1774" s="1324">
        <f>ESTIMATE!R1879</f>
        <v>0</v>
      </c>
      <c r="O1774" s="1324"/>
      <c r="P1774" s="1324" t="str">
        <f>T(ESTIMATE!U1879)</f>
        <v/>
      </c>
      <c r="Q1774" s="1324"/>
      <c r="R1774" s="1322"/>
      <c r="S1774" s="1322"/>
      <c r="T1774" s="1322"/>
      <c r="U1774" s="1322"/>
      <c r="V1774" s="1322"/>
      <c r="W1774" s="1322"/>
      <c r="X1774" s="1322"/>
      <c r="Y1774" s="1322"/>
      <c r="Z1774" s="1322"/>
      <c r="AA1774" s="1322"/>
      <c r="AB1774" s="1322"/>
      <c r="AC1774" s="1322"/>
      <c r="AD1774" s="1322"/>
      <c r="AE1774" s="405">
        <f t="shared" si="27"/>
        <v>0</v>
      </c>
    </row>
    <row r="1775" spans="3:31" ht="18" hidden="1" customHeight="1">
      <c r="C1775" s="1323" t="str">
        <f>T(ESTIMATE!B1880)</f>
        <v/>
      </c>
      <c r="D1775" s="1323" t="e">
        <f>T(#REF!)</f>
        <v>#REF!</v>
      </c>
      <c r="E1775" s="1323" t="e">
        <f>T(#REF!)</f>
        <v>#REF!</v>
      </c>
      <c r="F1775" s="1323" t="e">
        <f>T(#REF!)</f>
        <v>#REF!</v>
      </c>
      <c r="G1775" s="1323" t="e">
        <f>T(#REF!)</f>
        <v>#REF!</v>
      </c>
      <c r="H1775" s="1323"/>
      <c r="I1775" s="1323"/>
      <c r="J1775" s="1323" t="e">
        <f>T(#REF!)</f>
        <v>#REF!</v>
      </c>
      <c r="K1775" s="1323" t="e">
        <f>T(#REF!)</f>
        <v>#REF!</v>
      </c>
      <c r="L1775" s="1323" t="e">
        <f>T(#REF!)</f>
        <v>#REF!</v>
      </c>
      <c r="M1775" s="1323" t="e">
        <f>T(#REF!)</f>
        <v>#REF!</v>
      </c>
      <c r="N1775" s="1324">
        <f>ESTIMATE!R1880</f>
        <v>0</v>
      </c>
      <c r="O1775" s="1324"/>
      <c r="P1775" s="1324" t="str">
        <f>T(ESTIMATE!U1880)</f>
        <v/>
      </c>
      <c r="Q1775" s="1324"/>
      <c r="R1775" s="1322"/>
      <c r="S1775" s="1322"/>
      <c r="T1775" s="1322"/>
      <c r="U1775" s="1322"/>
      <c r="V1775" s="1322"/>
      <c r="W1775" s="1322"/>
      <c r="X1775" s="1322"/>
      <c r="Y1775" s="1322"/>
      <c r="Z1775" s="1322"/>
      <c r="AA1775" s="1322"/>
      <c r="AB1775" s="1322"/>
      <c r="AC1775" s="1322"/>
      <c r="AD1775" s="1322"/>
      <c r="AE1775" s="405">
        <f t="shared" si="27"/>
        <v>0</v>
      </c>
    </row>
    <row r="1776" spans="3:31" ht="18" hidden="1" customHeight="1">
      <c r="C1776" s="1323" t="str">
        <f>T(ESTIMATE!B1881)</f>
        <v/>
      </c>
      <c r="D1776" s="1323" t="e">
        <f>T(#REF!)</f>
        <v>#REF!</v>
      </c>
      <c r="E1776" s="1323" t="e">
        <f>T(#REF!)</f>
        <v>#REF!</v>
      </c>
      <c r="F1776" s="1323" t="e">
        <f>T(#REF!)</f>
        <v>#REF!</v>
      </c>
      <c r="G1776" s="1323" t="e">
        <f>T(#REF!)</f>
        <v>#REF!</v>
      </c>
      <c r="H1776" s="1323"/>
      <c r="I1776" s="1323"/>
      <c r="J1776" s="1323" t="e">
        <f>T(#REF!)</f>
        <v>#REF!</v>
      </c>
      <c r="K1776" s="1323" t="e">
        <f>T(#REF!)</f>
        <v>#REF!</v>
      </c>
      <c r="L1776" s="1323" t="e">
        <f>T(#REF!)</f>
        <v>#REF!</v>
      </c>
      <c r="M1776" s="1323" t="e">
        <f>T(#REF!)</f>
        <v>#REF!</v>
      </c>
      <c r="N1776" s="1324">
        <f>ESTIMATE!R1881</f>
        <v>0</v>
      </c>
      <c r="O1776" s="1324"/>
      <c r="P1776" s="1324" t="str">
        <f>T(ESTIMATE!U1881)</f>
        <v/>
      </c>
      <c r="Q1776" s="1324"/>
      <c r="R1776" s="1322"/>
      <c r="S1776" s="1322"/>
      <c r="T1776" s="1322"/>
      <c r="U1776" s="1322"/>
      <c r="V1776" s="1322"/>
      <c r="W1776" s="1322"/>
      <c r="X1776" s="1322"/>
      <c r="Y1776" s="1322"/>
      <c r="Z1776" s="1322"/>
      <c r="AA1776" s="1322"/>
      <c r="AB1776" s="1322"/>
      <c r="AC1776" s="1322"/>
      <c r="AD1776" s="1322"/>
      <c r="AE1776" s="405">
        <f t="shared" si="27"/>
        <v>0</v>
      </c>
    </row>
    <row r="1777" spans="3:31" ht="18" hidden="1" customHeight="1">
      <c r="C1777" s="1323" t="str">
        <f>T(ESTIMATE!B1882)</f>
        <v/>
      </c>
      <c r="D1777" s="1323" t="e">
        <f>T(#REF!)</f>
        <v>#REF!</v>
      </c>
      <c r="E1777" s="1323" t="e">
        <f>T(#REF!)</f>
        <v>#REF!</v>
      </c>
      <c r="F1777" s="1323" t="e">
        <f>T(#REF!)</f>
        <v>#REF!</v>
      </c>
      <c r="G1777" s="1323" t="e">
        <f>T(#REF!)</f>
        <v>#REF!</v>
      </c>
      <c r="H1777" s="1323"/>
      <c r="I1777" s="1323"/>
      <c r="J1777" s="1323" t="e">
        <f>T(#REF!)</f>
        <v>#REF!</v>
      </c>
      <c r="K1777" s="1323" t="e">
        <f>T(#REF!)</f>
        <v>#REF!</v>
      </c>
      <c r="L1777" s="1323" t="e">
        <f>T(#REF!)</f>
        <v>#REF!</v>
      </c>
      <c r="M1777" s="1323" t="e">
        <f>T(#REF!)</f>
        <v>#REF!</v>
      </c>
      <c r="N1777" s="1324">
        <f>ESTIMATE!R1882</f>
        <v>0</v>
      </c>
      <c r="O1777" s="1324"/>
      <c r="P1777" s="1324" t="str">
        <f>T(ESTIMATE!U1882)</f>
        <v/>
      </c>
      <c r="Q1777" s="1324"/>
      <c r="R1777" s="1322"/>
      <c r="S1777" s="1322"/>
      <c r="T1777" s="1322"/>
      <c r="U1777" s="1322"/>
      <c r="V1777" s="1322"/>
      <c r="W1777" s="1322"/>
      <c r="X1777" s="1322"/>
      <c r="Y1777" s="1322"/>
      <c r="Z1777" s="1322"/>
      <c r="AA1777" s="1322"/>
      <c r="AB1777" s="1322"/>
      <c r="AC1777" s="1322"/>
      <c r="AD1777" s="1322"/>
      <c r="AE1777" s="405">
        <f t="shared" si="27"/>
        <v>0</v>
      </c>
    </row>
    <row r="1778" spans="3:31" ht="18" hidden="1" customHeight="1">
      <c r="C1778" s="1323" t="str">
        <f>T(ESTIMATE!B1883)</f>
        <v/>
      </c>
      <c r="D1778" s="1323" t="e">
        <f>T(#REF!)</f>
        <v>#REF!</v>
      </c>
      <c r="E1778" s="1323" t="e">
        <f>T(#REF!)</f>
        <v>#REF!</v>
      </c>
      <c r="F1778" s="1323" t="e">
        <f>T(#REF!)</f>
        <v>#REF!</v>
      </c>
      <c r="G1778" s="1323" t="e">
        <f>T(#REF!)</f>
        <v>#REF!</v>
      </c>
      <c r="H1778" s="1323"/>
      <c r="I1778" s="1323"/>
      <c r="J1778" s="1323" t="e">
        <f>T(#REF!)</f>
        <v>#REF!</v>
      </c>
      <c r="K1778" s="1323" t="e">
        <f>T(#REF!)</f>
        <v>#REF!</v>
      </c>
      <c r="L1778" s="1323" t="e">
        <f>T(#REF!)</f>
        <v>#REF!</v>
      </c>
      <c r="M1778" s="1323" t="e">
        <f>T(#REF!)</f>
        <v>#REF!</v>
      </c>
      <c r="N1778" s="1324">
        <f>ESTIMATE!R1883</f>
        <v>0</v>
      </c>
      <c r="O1778" s="1324"/>
      <c r="P1778" s="1324" t="str">
        <f>T(ESTIMATE!U1883)</f>
        <v/>
      </c>
      <c r="Q1778" s="1324"/>
      <c r="R1778" s="1322"/>
      <c r="S1778" s="1322"/>
      <c r="T1778" s="1322"/>
      <c r="U1778" s="1322"/>
      <c r="V1778" s="1322"/>
      <c r="W1778" s="1322"/>
      <c r="X1778" s="1322"/>
      <c r="Y1778" s="1322"/>
      <c r="Z1778" s="1322"/>
      <c r="AA1778" s="1322"/>
      <c r="AB1778" s="1322"/>
      <c r="AC1778" s="1322"/>
      <c r="AD1778" s="1322"/>
      <c r="AE1778" s="405">
        <f t="shared" si="27"/>
        <v>0</v>
      </c>
    </row>
    <row r="1779" spans="3:31" ht="18" hidden="1" customHeight="1">
      <c r="C1779" s="1323" t="str">
        <f>T(ESTIMATE!B1884)</f>
        <v/>
      </c>
      <c r="D1779" s="1323" t="e">
        <f>T(#REF!)</f>
        <v>#REF!</v>
      </c>
      <c r="E1779" s="1323" t="e">
        <f>T(#REF!)</f>
        <v>#REF!</v>
      </c>
      <c r="F1779" s="1323" t="e">
        <f>T(#REF!)</f>
        <v>#REF!</v>
      </c>
      <c r="G1779" s="1323" t="e">
        <f>T(#REF!)</f>
        <v>#REF!</v>
      </c>
      <c r="H1779" s="1323"/>
      <c r="I1779" s="1323"/>
      <c r="J1779" s="1323" t="e">
        <f>T(#REF!)</f>
        <v>#REF!</v>
      </c>
      <c r="K1779" s="1323" t="e">
        <f>T(#REF!)</f>
        <v>#REF!</v>
      </c>
      <c r="L1779" s="1323" t="e">
        <f>T(#REF!)</f>
        <v>#REF!</v>
      </c>
      <c r="M1779" s="1323" t="e">
        <f>T(#REF!)</f>
        <v>#REF!</v>
      </c>
      <c r="N1779" s="1324">
        <f>ESTIMATE!R1884</f>
        <v>0</v>
      </c>
      <c r="O1779" s="1324"/>
      <c r="P1779" s="1324" t="str">
        <f>T(ESTIMATE!U1884)</f>
        <v/>
      </c>
      <c r="Q1779" s="1324"/>
      <c r="R1779" s="1322"/>
      <c r="S1779" s="1322"/>
      <c r="T1779" s="1322"/>
      <c r="U1779" s="1322"/>
      <c r="V1779" s="1322"/>
      <c r="W1779" s="1322"/>
      <c r="X1779" s="1322"/>
      <c r="Y1779" s="1322"/>
      <c r="Z1779" s="1322"/>
      <c r="AA1779" s="1322"/>
      <c r="AB1779" s="1322"/>
      <c r="AC1779" s="1322"/>
      <c r="AD1779" s="1322"/>
      <c r="AE1779" s="405">
        <f t="shared" si="27"/>
        <v>0</v>
      </c>
    </row>
    <row r="1780" spans="3:31" ht="18" hidden="1" customHeight="1">
      <c r="C1780" s="1323" t="str">
        <f>T(ESTIMATE!B1885)</f>
        <v/>
      </c>
      <c r="D1780" s="1323" t="e">
        <f>T(#REF!)</f>
        <v>#REF!</v>
      </c>
      <c r="E1780" s="1323" t="e">
        <f>T(#REF!)</f>
        <v>#REF!</v>
      </c>
      <c r="F1780" s="1323" t="e">
        <f>T(#REF!)</f>
        <v>#REF!</v>
      </c>
      <c r="G1780" s="1323" t="e">
        <f>T(#REF!)</f>
        <v>#REF!</v>
      </c>
      <c r="H1780" s="1323"/>
      <c r="I1780" s="1323"/>
      <c r="J1780" s="1323" t="e">
        <f>T(#REF!)</f>
        <v>#REF!</v>
      </c>
      <c r="K1780" s="1323" t="e">
        <f>T(#REF!)</f>
        <v>#REF!</v>
      </c>
      <c r="L1780" s="1323" t="e">
        <f>T(#REF!)</f>
        <v>#REF!</v>
      </c>
      <c r="M1780" s="1323" t="e">
        <f>T(#REF!)</f>
        <v>#REF!</v>
      </c>
      <c r="N1780" s="1324">
        <f>ESTIMATE!R1885</f>
        <v>0</v>
      </c>
      <c r="O1780" s="1324"/>
      <c r="P1780" s="1324" t="str">
        <f>T(ESTIMATE!U1885)</f>
        <v/>
      </c>
      <c r="Q1780" s="1324"/>
      <c r="R1780" s="1322"/>
      <c r="S1780" s="1322"/>
      <c r="T1780" s="1322"/>
      <c r="U1780" s="1322"/>
      <c r="V1780" s="1322"/>
      <c r="W1780" s="1322"/>
      <c r="X1780" s="1322"/>
      <c r="Y1780" s="1322"/>
      <c r="Z1780" s="1322"/>
      <c r="AA1780" s="1322"/>
      <c r="AB1780" s="1322"/>
      <c r="AC1780" s="1322"/>
      <c r="AD1780" s="1322"/>
      <c r="AE1780" s="405">
        <f t="shared" si="27"/>
        <v>0</v>
      </c>
    </row>
    <row r="1781" spans="3:31" ht="18" hidden="1" customHeight="1">
      <c r="C1781" s="1323" t="str">
        <f>T(ESTIMATE!B1886)</f>
        <v/>
      </c>
      <c r="D1781" s="1323" t="e">
        <f>T(#REF!)</f>
        <v>#REF!</v>
      </c>
      <c r="E1781" s="1323" t="e">
        <f>T(#REF!)</f>
        <v>#REF!</v>
      </c>
      <c r="F1781" s="1323" t="e">
        <f>T(#REF!)</f>
        <v>#REF!</v>
      </c>
      <c r="G1781" s="1323" t="e">
        <f>T(#REF!)</f>
        <v>#REF!</v>
      </c>
      <c r="H1781" s="1323"/>
      <c r="I1781" s="1323"/>
      <c r="J1781" s="1323" t="e">
        <f>T(#REF!)</f>
        <v>#REF!</v>
      </c>
      <c r="K1781" s="1323" t="e">
        <f>T(#REF!)</f>
        <v>#REF!</v>
      </c>
      <c r="L1781" s="1323" t="e">
        <f>T(#REF!)</f>
        <v>#REF!</v>
      </c>
      <c r="M1781" s="1323" t="e">
        <f>T(#REF!)</f>
        <v>#REF!</v>
      </c>
      <c r="N1781" s="1324">
        <f>ESTIMATE!R1886</f>
        <v>0</v>
      </c>
      <c r="O1781" s="1324"/>
      <c r="P1781" s="1324" t="str">
        <f>T(ESTIMATE!U1886)</f>
        <v/>
      </c>
      <c r="Q1781" s="1324"/>
      <c r="R1781" s="1322"/>
      <c r="S1781" s="1322"/>
      <c r="T1781" s="1322"/>
      <c r="U1781" s="1322"/>
      <c r="V1781" s="1322"/>
      <c r="W1781" s="1322"/>
      <c r="X1781" s="1322"/>
      <c r="Y1781" s="1322"/>
      <c r="Z1781" s="1322"/>
      <c r="AA1781" s="1322"/>
      <c r="AB1781" s="1322"/>
      <c r="AC1781" s="1322"/>
      <c r="AD1781" s="1322"/>
      <c r="AE1781" s="405">
        <f t="shared" si="27"/>
        <v>0</v>
      </c>
    </row>
    <row r="1782" spans="3:31" ht="18" hidden="1" customHeight="1">
      <c r="C1782" s="1323" t="str">
        <f>T(ESTIMATE!B1887)</f>
        <v/>
      </c>
      <c r="D1782" s="1323" t="e">
        <f>T(#REF!)</f>
        <v>#REF!</v>
      </c>
      <c r="E1782" s="1323" t="e">
        <f>T(#REF!)</f>
        <v>#REF!</v>
      </c>
      <c r="F1782" s="1323" t="e">
        <f>T(#REF!)</f>
        <v>#REF!</v>
      </c>
      <c r="G1782" s="1323" t="e">
        <f>T(#REF!)</f>
        <v>#REF!</v>
      </c>
      <c r="H1782" s="1323"/>
      <c r="I1782" s="1323"/>
      <c r="J1782" s="1323" t="e">
        <f>T(#REF!)</f>
        <v>#REF!</v>
      </c>
      <c r="K1782" s="1323" t="e">
        <f>T(#REF!)</f>
        <v>#REF!</v>
      </c>
      <c r="L1782" s="1323" t="e">
        <f>T(#REF!)</f>
        <v>#REF!</v>
      </c>
      <c r="M1782" s="1323" t="e">
        <f>T(#REF!)</f>
        <v>#REF!</v>
      </c>
      <c r="N1782" s="1324">
        <f>ESTIMATE!R1887</f>
        <v>0</v>
      </c>
      <c r="O1782" s="1324"/>
      <c r="P1782" s="1324" t="str">
        <f>T(ESTIMATE!U1887)</f>
        <v/>
      </c>
      <c r="Q1782" s="1324"/>
      <c r="R1782" s="1322"/>
      <c r="S1782" s="1322"/>
      <c r="T1782" s="1322"/>
      <c r="U1782" s="1322"/>
      <c r="V1782" s="1322"/>
      <c r="W1782" s="1322"/>
      <c r="X1782" s="1322"/>
      <c r="Y1782" s="1322"/>
      <c r="Z1782" s="1322"/>
      <c r="AA1782" s="1322"/>
      <c r="AB1782" s="1322"/>
      <c r="AC1782" s="1322"/>
      <c r="AD1782" s="1322"/>
      <c r="AE1782" s="405">
        <f t="shared" si="27"/>
        <v>0</v>
      </c>
    </row>
    <row r="1783" spans="3:31" ht="18" hidden="1" customHeight="1">
      <c r="C1783" s="1323" t="str">
        <f>T(ESTIMATE!B1888)</f>
        <v/>
      </c>
      <c r="D1783" s="1323" t="e">
        <f>T(#REF!)</f>
        <v>#REF!</v>
      </c>
      <c r="E1783" s="1323" t="e">
        <f>T(#REF!)</f>
        <v>#REF!</v>
      </c>
      <c r="F1783" s="1323" t="e">
        <f>T(#REF!)</f>
        <v>#REF!</v>
      </c>
      <c r="G1783" s="1323" t="e">
        <f>T(#REF!)</f>
        <v>#REF!</v>
      </c>
      <c r="H1783" s="1323"/>
      <c r="I1783" s="1323"/>
      <c r="J1783" s="1323" t="e">
        <f>T(#REF!)</f>
        <v>#REF!</v>
      </c>
      <c r="K1783" s="1323" t="e">
        <f>T(#REF!)</f>
        <v>#REF!</v>
      </c>
      <c r="L1783" s="1323" t="e">
        <f>T(#REF!)</f>
        <v>#REF!</v>
      </c>
      <c r="M1783" s="1323" t="e">
        <f>T(#REF!)</f>
        <v>#REF!</v>
      </c>
      <c r="N1783" s="1324">
        <f>ESTIMATE!R1888</f>
        <v>0</v>
      </c>
      <c r="O1783" s="1324"/>
      <c r="P1783" s="1324" t="str">
        <f>T(ESTIMATE!U1888)</f>
        <v/>
      </c>
      <c r="Q1783" s="1324"/>
      <c r="R1783" s="1322"/>
      <c r="S1783" s="1322"/>
      <c r="T1783" s="1322"/>
      <c r="U1783" s="1322"/>
      <c r="V1783" s="1322"/>
      <c r="W1783" s="1322"/>
      <c r="X1783" s="1322"/>
      <c r="Y1783" s="1322"/>
      <c r="Z1783" s="1322"/>
      <c r="AA1783" s="1322"/>
      <c r="AB1783" s="1322"/>
      <c r="AC1783" s="1322"/>
      <c r="AD1783" s="1322"/>
      <c r="AE1783" s="405">
        <f t="shared" si="27"/>
        <v>0</v>
      </c>
    </row>
    <row r="1784" spans="3:31" ht="18" hidden="1" customHeight="1">
      <c r="C1784" s="1323" t="str">
        <f>T(ESTIMATE!B1889)</f>
        <v/>
      </c>
      <c r="D1784" s="1323" t="e">
        <f>T(#REF!)</f>
        <v>#REF!</v>
      </c>
      <c r="E1784" s="1323" t="e">
        <f>T(#REF!)</f>
        <v>#REF!</v>
      </c>
      <c r="F1784" s="1323" t="e">
        <f>T(#REF!)</f>
        <v>#REF!</v>
      </c>
      <c r="G1784" s="1323" t="e">
        <f>T(#REF!)</f>
        <v>#REF!</v>
      </c>
      <c r="H1784" s="1323"/>
      <c r="I1784" s="1323"/>
      <c r="J1784" s="1323" t="e">
        <f>T(#REF!)</f>
        <v>#REF!</v>
      </c>
      <c r="K1784" s="1323" t="e">
        <f>T(#REF!)</f>
        <v>#REF!</v>
      </c>
      <c r="L1784" s="1323" t="e">
        <f>T(#REF!)</f>
        <v>#REF!</v>
      </c>
      <c r="M1784" s="1323" t="e">
        <f>T(#REF!)</f>
        <v>#REF!</v>
      </c>
      <c r="N1784" s="1324">
        <f>ESTIMATE!R1889</f>
        <v>0</v>
      </c>
      <c r="O1784" s="1324"/>
      <c r="P1784" s="1324" t="str">
        <f>T(ESTIMATE!U1889)</f>
        <v/>
      </c>
      <c r="Q1784" s="1324"/>
      <c r="R1784" s="1322"/>
      <c r="S1784" s="1322"/>
      <c r="T1784" s="1322"/>
      <c r="U1784" s="1322"/>
      <c r="V1784" s="1322"/>
      <c r="W1784" s="1322"/>
      <c r="X1784" s="1322"/>
      <c r="Y1784" s="1322"/>
      <c r="Z1784" s="1322"/>
      <c r="AA1784" s="1322"/>
      <c r="AB1784" s="1322"/>
      <c r="AC1784" s="1322"/>
      <c r="AD1784" s="1322"/>
      <c r="AE1784" s="405">
        <f t="shared" si="27"/>
        <v>0</v>
      </c>
    </row>
    <row r="1785" spans="3:31" ht="18" hidden="1" customHeight="1">
      <c r="C1785" s="1323" t="str">
        <f>T(ESTIMATE!B1890)</f>
        <v/>
      </c>
      <c r="D1785" s="1323" t="e">
        <f>T(#REF!)</f>
        <v>#REF!</v>
      </c>
      <c r="E1785" s="1323" t="e">
        <f>T(#REF!)</f>
        <v>#REF!</v>
      </c>
      <c r="F1785" s="1323" t="e">
        <f>T(#REF!)</f>
        <v>#REF!</v>
      </c>
      <c r="G1785" s="1323" t="e">
        <f>T(#REF!)</f>
        <v>#REF!</v>
      </c>
      <c r="H1785" s="1323"/>
      <c r="I1785" s="1323"/>
      <c r="J1785" s="1323" t="e">
        <f>T(#REF!)</f>
        <v>#REF!</v>
      </c>
      <c r="K1785" s="1323" t="e">
        <f>T(#REF!)</f>
        <v>#REF!</v>
      </c>
      <c r="L1785" s="1323" t="e">
        <f>T(#REF!)</f>
        <v>#REF!</v>
      </c>
      <c r="M1785" s="1323" t="e">
        <f>T(#REF!)</f>
        <v>#REF!</v>
      </c>
      <c r="N1785" s="1324">
        <f>ESTIMATE!R1890</f>
        <v>0</v>
      </c>
      <c r="O1785" s="1324"/>
      <c r="P1785" s="1324" t="str">
        <f>T(ESTIMATE!U1890)</f>
        <v/>
      </c>
      <c r="Q1785" s="1324"/>
      <c r="R1785" s="1322"/>
      <c r="S1785" s="1322"/>
      <c r="T1785" s="1322"/>
      <c r="U1785" s="1322"/>
      <c r="V1785" s="1322"/>
      <c r="W1785" s="1322"/>
      <c r="X1785" s="1322"/>
      <c r="Y1785" s="1322"/>
      <c r="Z1785" s="1322"/>
      <c r="AA1785" s="1322"/>
      <c r="AB1785" s="1322"/>
      <c r="AC1785" s="1322"/>
      <c r="AD1785" s="1322"/>
      <c r="AE1785" s="405">
        <f t="shared" si="27"/>
        <v>0</v>
      </c>
    </row>
    <row r="1786" spans="3:31" ht="18" hidden="1" customHeight="1">
      <c r="C1786" s="1323" t="str">
        <f>T(ESTIMATE!B1891)</f>
        <v/>
      </c>
      <c r="D1786" s="1323" t="e">
        <f>T(#REF!)</f>
        <v>#REF!</v>
      </c>
      <c r="E1786" s="1323" t="e">
        <f>T(#REF!)</f>
        <v>#REF!</v>
      </c>
      <c r="F1786" s="1323" t="e">
        <f>T(#REF!)</f>
        <v>#REF!</v>
      </c>
      <c r="G1786" s="1323" t="e">
        <f>T(#REF!)</f>
        <v>#REF!</v>
      </c>
      <c r="H1786" s="1323"/>
      <c r="I1786" s="1323"/>
      <c r="J1786" s="1323" t="e">
        <f>T(#REF!)</f>
        <v>#REF!</v>
      </c>
      <c r="K1786" s="1323" t="e">
        <f>T(#REF!)</f>
        <v>#REF!</v>
      </c>
      <c r="L1786" s="1323" t="e">
        <f>T(#REF!)</f>
        <v>#REF!</v>
      </c>
      <c r="M1786" s="1323" t="e">
        <f>T(#REF!)</f>
        <v>#REF!</v>
      </c>
      <c r="N1786" s="1324">
        <f>ESTIMATE!R1891</f>
        <v>0</v>
      </c>
      <c r="O1786" s="1324"/>
      <c r="P1786" s="1324" t="str">
        <f>T(ESTIMATE!U1891)</f>
        <v/>
      </c>
      <c r="Q1786" s="1324"/>
      <c r="R1786" s="1322"/>
      <c r="S1786" s="1322"/>
      <c r="T1786" s="1322"/>
      <c r="U1786" s="1322"/>
      <c r="V1786" s="1322"/>
      <c r="W1786" s="1322"/>
      <c r="X1786" s="1322"/>
      <c r="Y1786" s="1322"/>
      <c r="Z1786" s="1322"/>
      <c r="AA1786" s="1322"/>
      <c r="AB1786" s="1322"/>
      <c r="AC1786" s="1322"/>
      <c r="AD1786" s="1322"/>
      <c r="AE1786" s="405">
        <f t="shared" si="27"/>
        <v>0</v>
      </c>
    </row>
    <row r="1787" spans="3:31" ht="18" hidden="1" customHeight="1">
      <c r="C1787" s="1323" t="str">
        <f>T(ESTIMATE!B1892)</f>
        <v/>
      </c>
      <c r="D1787" s="1323" t="e">
        <f>T(#REF!)</f>
        <v>#REF!</v>
      </c>
      <c r="E1787" s="1323" t="e">
        <f>T(#REF!)</f>
        <v>#REF!</v>
      </c>
      <c r="F1787" s="1323" t="e">
        <f>T(#REF!)</f>
        <v>#REF!</v>
      </c>
      <c r="G1787" s="1323" t="e">
        <f>T(#REF!)</f>
        <v>#REF!</v>
      </c>
      <c r="H1787" s="1323"/>
      <c r="I1787" s="1323"/>
      <c r="J1787" s="1323" t="e">
        <f>T(#REF!)</f>
        <v>#REF!</v>
      </c>
      <c r="K1787" s="1323" t="e">
        <f>T(#REF!)</f>
        <v>#REF!</v>
      </c>
      <c r="L1787" s="1323" t="e">
        <f>T(#REF!)</f>
        <v>#REF!</v>
      </c>
      <c r="M1787" s="1323" t="e">
        <f>T(#REF!)</f>
        <v>#REF!</v>
      </c>
      <c r="N1787" s="1324">
        <f>ESTIMATE!R1892</f>
        <v>0</v>
      </c>
      <c r="O1787" s="1324"/>
      <c r="P1787" s="1324" t="str">
        <f>T(ESTIMATE!U1892)</f>
        <v/>
      </c>
      <c r="Q1787" s="1324"/>
      <c r="R1787" s="1322"/>
      <c r="S1787" s="1322"/>
      <c r="T1787" s="1322"/>
      <c r="U1787" s="1322"/>
      <c r="V1787" s="1322"/>
      <c r="W1787" s="1322"/>
      <c r="X1787" s="1322"/>
      <c r="Y1787" s="1322"/>
      <c r="Z1787" s="1322"/>
      <c r="AA1787" s="1322"/>
      <c r="AB1787" s="1322"/>
      <c r="AC1787" s="1322"/>
      <c r="AD1787" s="1322"/>
      <c r="AE1787" s="405">
        <f t="shared" si="27"/>
        <v>0</v>
      </c>
    </row>
    <row r="1788" spans="3:31" ht="18" hidden="1" customHeight="1">
      <c r="C1788" s="1323" t="str">
        <f>T(ESTIMATE!B1893)</f>
        <v/>
      </c>
      <c r="D1788" s="1323" t="e">
        <f>T(#REF!)</f>
        <v>#REF!</v>
      </c>
      <c r="E1788" s="1323" t="e">
        <f>T(#REF!)</f>
        <v>#REF!</v>
      </c>
      <c r="F1788" s="1323" t="e">
        <f>T(#REF!)</f>
        <v>#REF!</v>
      </c>
      <c r="G1788" s="1323" t="e">
        <f>T(#REF!)</f>
        <v>#REF!</v>
      </c>
      <c r="H1788" s="1323"/>
      <c r="I1788" s="1323"/>
      <c r="J1788" s="1323" t="e">
        <f>T(#REF!)</f>
        <v>#REF!</v>
      </c>
      <c r="K1788" s="1323" t="e">
        <f>T(#REF!)</f>
        <v>#REF!</v>
      </c>
      <c r="L1788" s="1323" t="e">
        <f>T(#REF!)</f>
        <v>#REF!</v>
      </c>
      <c r="M1788" s="1323" t="e">
        <f>T(#REF!)</f>
        <v>#REF!</v>
      </c>
      <c r="N1788" s="1324">
        <f>ESTIMATE!R1893</f>
        <v>0</v>
      </c>
      <c r="O1788" s="1324"/>
      <c r="P1788" s="1324" t="str">
        <f>T(ESTIMATE!U1893)</f>
        <v/>
      </c>
      <c r="Q1788" s="1324"/>
      <c r="R1788" s="1322"/>
      <c r="S1788" s="1322"/>
      <c r="T1788" s="1322"/>
      <c r="U1788" s="1322"/>
      <c r="V1788" s="1322"/>
      <c r="W1788" s="1322"/>
      <c r="X1788" s="1322"/>
      <c r="Y1788" s="1322"/>
      <c r="Z1788" s="1322"/>
      <c r="AA1788" s="1322"/>
      <c r="AB1788" s="1322"/>
      <c r="AC1788" s="1322"/>
      <c r="AD1788" s="1322"/>
      <c r="AE1788" s="405">
        <f t="shared" si="27"/>
        <v>0</v>
      </c>
    </row>
    <row r="1789" spans="3:31" ht="18" hidden="1" customHeight="1">
      <c r="C1789" s="1323" t="str">
        <f>T(ESTIMATE!B1894)</f>
        <v/>
      </c>
      <c r="D1789" s="1323" t="e">
        <f>T(#REF!)</f>
        <v>#REF!</v>
      </c>
      <c r="E1789" s="1323" t="e">
        <f>T(#REF!)</f>
        <v>#REF!</v>
      </c>
      <c r="F1789" s="1323" t="e">
        <f>T(#REF!)</f>
        <v>#REF!</v>
      </c>
      <c r="G1789" s="1323" t="e">
        <f>T(#REF!)</f>
        <v>#REF!</v>
      </c>
      <c r="H1789" s="1323"/>
      <c r="I1789" s="1323"/>
      <c r="J1789" s="1323" t="e">
        <f>T(#REF!)</f>
        <v>#REF!</v>
      </c>
      <c r="K1789" s="1323" t="e">
        <f>T(#REF!)</f>
        <v>#REF!</v>
      </c>
      <c r="L1789" s="1323" t="e">
        <f>T(#REF!)</f>
        <v>#REF!</v>
      </c>
      <c r="M1789" s="1323" t="e">
        <f>T(#REF!)</f>
        <v>#REF!</v>
      </c>
      <c r="N1789" s="1324">
        <f>ESTIMATE!R1894</f>
        <v>0</v>
      </c>
      <c r="O1789" s="1324"/>
      <c r="P1789" s="1324" t="str">
        <f>T(ESTIMATE!U1894)</f>
        <v/>
      </c>
      <c r="Q1789" s="1324"/>
      <c r="R1789" s="1322"/>
      <c r="S1789" s="1322"/>
      <c r="T1789" s="1322"/>
      <c r="U1789" s="1322"/>
      <c r="V1789" s="1322"/>
      <c r="W1789" s="1322"/>
      <c r="X1789" s="1322"/>
      <c r="Y1789" s="1322"/>
      <c r="Z1789" s="1322"/>
      <c r="AA1789" s="1322"/>
      <c r="AB1789" s="1322"/>
      <c r="AC1789" s="1322"/>
      <c r="AD1789" s="1322"/>
      <c r="AE1789" s="405">
        <f t="shared" si="27"/>
        <v>0</v>
      </c>
    </row>
    <row r="1790" spans="3:31" ht="18" hidden="1" customHeight="1">
      <c r="C1790" s="1323" t="str">
        <f>T(ESTIMATE!B1895)</f>
        <v/>
      </c>
      <c r="D1790" s="1323" t="e">
        <f>T(#REF!)</f>
        <v>#REF!</v>
      </c>
      <c r="E1790" s="1323" t="e">
        <f>T(#REF!)</f>
        <v>#REF!</v>
      </c>
      <c r="F1790" s="1323" t="e">
        <f>T(#REF!)</f>
        <v>#REF!</v>
      </c>
      <c r="G1790" s="1323" t="e">
        <f>T(#REF!)</f>
        <v>#REF!</v>
      </c>
      <c r="H1790" s="1323"/>
      <c r="I1790" s="1323"/>
      <c r="J1790" s="1323" t="e">
        <f>T(#REF!)</f>
        <v>#REF!</v>
      </c>
      <c r="K1790" s="1323" t="e">
        <f>T(#REF!)</f>
        <v>#REF!</v>
      </c>
      <c r="L1790" s="1323" t="e">
        <f>T(#REF!)</f>
        <v>#REF!</v>
      </c>
      <c r="M1790" s="1323" t="e">
        <f>T(#REF!)</f>
        <v>#REF!</v>
      </c>
      <c r="N1790" s="1324">
        <f>ESTIMATE!R1895</f>
        <v>0</v>
      </c>
      <c r="O1790" s="1324"/>
      <c r="P1790" s="1324" t="str">
        <f>T(ESTIMATE!U1895)</f>
        <v/>
      </c>
      <c r="Q1790" s="1324"/>
      <c r="R1790" s="1322"/>
      <c r="S1790" s="1322"/>
      <c r="T1790" s="1322"/>
      <c r="U1790" s="1322"/>
      <c r="V1790" s="1322"/>
      <c r="W1790" s="1322"/>
      <c r="X1790" s="1322"/>
      <c r="Y1790" s="1322"/>
      <c r="Z1790" s="1322"/>
      <c r="AA1790" s="1322"/>
      <c r="AB1790" s="1322"/>
      <c r="AC1790" s="1322"/>
      <c r="AD1790" s="1322"/>
      <c r="AE1790" s="405">
        <f t="shared" si="27"/>
        <v>0</v>
      </c>
    </row>
    <row r="1791" spans="3:31" ht="18" hidden="1" customHeight="1">
      <c r="C1791" s="1323" t="str">
        <f>T(ESTIMATE!B1896)</f>
        <v/>
      </c>
      <c r="D1791" s="1323" t="e">
        <f>T(#REF!)</f>
        <v>#REF!</v>
      </c>
      <c r="E1791" s="1323" t="e">
        <f>T(#REF!)</f>
        <v>#REF!</v>
      </c>
      <c r="F1791" s="1323" t="e">
        <f>T(#REF!)</f>
        <v>#REF!</v>
      </c>
      <c r="G1791" s="1323" t="e">
        <f>T(#REF!)</f>
        <v>#REF!</v>
      </c>
      <c r="H1791" s="1323"/>
      <c r="I1791" s="1323"/>
      <c r="J1791" s="1323" t="e">
        <f>T(#REF!)</f>
        <v>#REF!</v>
      </c>
      <c r="K1791" s="1323" t="e">
        <f>T(#REF!)</f>
        <v>#REF!</v>
      </c>
      <c r="L1791" s="1323" t="e">
        <f>T(#REF!)</f>
        <v>#REF!</v>
      </c>
      <c r="M1791" s="1323" t="e">
        <f>T(#REF!)</f>
        <v>#REF!</v>
      </c>
      <c r="N1791" s="1324">
        <f>ESTIMATE!R1896</f>
        <v>0</v>
      </c>
      <c r="O1791" s="1324"/>
      <c r="P1791" s="1324" t="str">
        <f>T(ESTIMATE!U1896)</f>
        <v/>
      </c>
      <c r="Q1791" s="1324"/>
      <c r="R1791" s="1322"/>
      <c r="S1791" s="1322"/>
      <c r="T1791" s="1322"/>
      <c r="U1791" s="1322"/>
      <c r="V1791" s="1322"/>
      <c r="W1791" s="1322"/>
      <c r="X1791" s="1322"/>
      <c r="Y1791" s="1322"/>
      <c r="Z1791" s="1322"/>
      <c r="AA1791" s="1322"/>
      <c r="AB1791" s="1322"/>
      <c r="AC1791" s="1322"/>
      <c r="AD1791" s="1322"/>
      <c r="AE1791" s="405">
        <f t="shared" si="27"/>
        <v>0</v>
      </c>
    </row>
    <row r="1792" spans="3:31" ht="18" hidden="1" customHeight="1">
      <c r="C1792" s="1325" t="str">
        <f>T(ESTIMATE!B1897)</f>
        <v/>
      </c>
      <c r="D1792" s="1325" t="e">
        <f>T(#REF!)</f>
        <v>#REF!</v>
      </c>
      <c r="E1792" s="1325" t="e">
        <f>T(#REF!)</f>
        <v>#REF!</v>
      </c>
      <c r="F1792" s="1325" t="e">
        <f>T(#REF!)</f>
        <v>#REF!</v>
      </c>
      <c r="G1792" s="1325" t="e">
        <f>T(#REF!)</f>
        <v>#REF!</v>
      </c>
      <c r="H1792" s="1325"/>
      <c r="I1792" s="1325"/>
      <c r="J1792" s="1325" t="e">
        <f>T(#REF!)</f>
        <v>#REF!</v>
      </c>
      <c r="K1792" s="1325" t="e">
        <f>T(#REF!)</f>
        <v>#REF!</v>
      </c>
      <c r="L1792" s="1325" t="e">
        <f>T(#REF!)</f>
        <v>#REF!</v>
      </c>
      <c r="M1792" s="1325" t="e">
        <f>T(#REF!)</f>
        <v>#REF!</v>
      </c>
      <c r="N1792" s="1326">
        <f>ESTIMATE!R1897</f>
        <v>0</v>
      </c>
      <c r="O1792" s="1326"/>
      <c r="P1792" s="1326" t="str">
        <f>T(ESTIMATE!U1897)</f>
        <v/>
      </c>
      <c r="Q1792" s="1326"/>
      <c r="R1792" s="1327"/>
      <c r="S1792" s="1327"/>
      <c r="T1792" s="1327"/>
      <c r="U1792" s="1327"/>
      <c r="V1792" s="1327"/>
      <c r="W1792" s="1327"/>
      <c r="X1792" s="1327"/>
      <c r="Y1792" s="1327"/>
      <c r="Z1792" s="1327"/>
      <c r="AA1792" s="1327"/>
      <c r="AB1792" s="1327"/>
      <c r="AC1792" s="1327"/>
      <c r="AD1792" s="1327"/>
      <c r="AE1792" s="405">
        <f t="shared" si="27"/>
        <v>0</v>
      </c>
    </row>
    <row r="1793" spans="3:31" ht="18" hidden="1" customHeight="1">
      <c r="C1793" s="598"/>
      <c r="D1793" s="599"/>
      <c r="E1793" s="599"/>
      <c r="F1793" s="599"/>
      <c r="G1793" s="599"/>
      <c r="H1793" s="599"/>
      <c r="I1793" s="599"/>
      <c r="J1793" s="599"/>
      <c r="K1793" s="599"/>
      <c r="L1793" s="599"/>
      <c r="M1793" s="599"/>
      <c r="N1793" s="1357">
        <f>N1752</f>
        <v>0</v>
      </c>
      <c r="O1793" s="1357"/>
      <c r="P1793" s="1358"/>
      <c r="Q1793" s="1359"/>
      <c r="R1793" s="600"/>
      <c r="S1793" s="600"/>
      <c r="T1793" s="600"/>
      <c r="U1793" s="600"/>
      <c r="V1793" s="600"/>
      <c r="W1793" s="600"/>
      <c r="X1793" s="600"/>
      <c r="Y1793" s="600"/>
      <c r="Z1793" s="600"/>
      <c r="AA1793" s="600"/>
      <c r="AB1793" s="600"/>
      <c r="AC1793" s="600"/>
      <c r="AD1793" s="601"/>
      <c r="AE1793" s="405">
        <f t="shared" si="27"/>
        <v>0</v>
      </c>
    </row>
    <row r="1794" spans="3:31" ht="22" hidden="1" customHeight="1">
      <c r="C1794" s="1333" t="str">
        <f>T(ESTIMATE!B1902)</f>
        <v>ARCHITECTURAL/ENGINEERING</v>
      </c>
      <c r="D1794" s="1333" t="e">
        <f>T(#REF!)</f>
        <v>#REF!</v>
      </c>
      <c r="E1794" s="1333" t="e">
        <f>T(#REF!)</f>
        <v>#REF!</v>
      </c>
      <c r="F1794" s="1333" t="e">
        <f>T(#REF!)</f>
        <v>#REF!</v>
      </c>
      <c r="G1794" s="1333" t="e">
        <f>T(#REF!)</f>
        <v>#REF!</v>
      </c>
      <c r="H1794" s="1333"/>
      <c r="I1794" s="1333"/>
      <c r="J1794" s="1333" t="e">
        <f>T(#REF!)</f>
        <v>#REF!</v>
      </c>
      <c r="K1794" s="1333" t="e">
        <f>T(#REF!)</f>
        <v>#REF!</v>
      </c>
      <c r="L1794" s="1333" t="e">
        <f>T(#REF!)</f>
        <v>#REF!</v>
      </c>
      <c r="M1794" s="1334" t="e">
        <f>T(#REF!)</f>
        <v>#REF!</v>
      </c>
      <c r="N1794" s="1331">
        <f>SUM(N1795:O1834)</f>
        <v>0</v>
      </c>
      <c r="O1794" s="1332"/>
      <c r="P1794" s="1328"/>
      <c r="Q1794" s="1330"/>
      <c r="R1794" s="1328"/>
      <c r="S1794" s="1329"/>
      <c r="T1794" s="1329"/>
      <c r="U1794" s="1329"/>
      <c r="V1794" s="1329"/>
      <c r="W1794" s="1329"/>
      <c r="X1794" s="1329"/>
      <c r="Y1794" s="1329"/>
      <c r="Z1794" s="1329"/>
      <c r="AA1794" s="1329"/>
      <c r="AB1794" s="1329"/>
      <c r="AC1794" s="1329"/>
      <c r="AD1794" s="1329"/>
      <c r="AE1794" s="405">
        <f t="shared" si="27"/>
        <v>0</v>
      </c>
    </row>
    <row r="1795" spans="3:31" ht="18" hidden="1" customHeight="1">
      <c r="C1795" s="1323" t="str">
        <f>T(ESTIMATE!B1903)</f>
        <v>Architectural/Engineering Bid/Allowance</v>
      </c>
      <c r="D1795" s="1323" t="e">
        <f>T(#REF!)</f>
        <v>#REF!</v>
      </c>
      <c r="E1795" s="1323" t="e">
        <f>T(#REF!)</f>
        <v>#REF!</v>
      </c>
      <c r="F1795" s="1323" t="e">
        <f>T(#REF!)</f>
        <v>#REF!</v>
      </c>
      <c r="G1795" s="1323" t="e">
        <f>T(#REF!)</f>
        <v>#REF!</v>
      </c>
      <c r="H1795" s="1323"/>
      <c r="I1795" s="1323"/>
      <c r="J1795" s="1323" t="e">
        <f>T(#REF!)</f>
        <v>#REF!</v>
      </c>
      <c r="K1795" s="1323" t="e">
        <f>T(#REF!)</f>
        <v>#REF!</v>
      </c>
      <c r="L1795" s="1323" t="e">
        <f>T(#REF!)</f>
        <v>#REF!</v>
      </c>
      <c r="M1795" s="1323" t="e">
        <f>T(#REF!)</f>
        <v>#REF!</v>
      </c>
      <c r="N1795" s="1324">
        <f>ESTIMATE!R1903</f>
        <v>0</v>
      </c>
      <c r="O1795" s="1324"/>
      <c r="P1795" s="1324" t="str">
        <f>T(ESTIMATE!U1903)</f>
        <v/>
      </c>
      <c r="Q1795" s="1324"/>
      <c r="R1795" s="1322"/>
      <c r="S1795" s="1322"/>
      <c r="T1795" s="1322"/>
      <c r="U1795" s="1322"/>
      <c r="V1795" s="1322"/>
      <c r="W1795" s="1322"/>
      <c r="X1795" s="1322"/>
      <c r="Y1795" s="1322"/>
      <c r="Z1795" s="1322"/>
      <c r="AA1795" s="1322"/>
      <c r="AB1795" s="1322"/>
      <c r="AC1795" s="1322"/>
      <c r="AD1795" s="1322"/>
      <c r="AE1795" s="405">
        <f t="shared" si="27"/>
        <v>0</v>
      </c>
    </row>
    <row r="1796" spans="3:31" ht="18" hidden="1" customHeight="1">
      <c r="C1796" s="1323" t="str">
        <f>T(ESTIMATE!B1904)</f>
        <v/>
      </c>
      <c r="D1796" s="1323" t="e">
        <f>T(#REF!)</f>
        <v>#REF!</v>
      </c>
      <c r="E1796" s="1323" t="e">
        <f>T(#REF!)</f>
        <v>#REF!</v>
      </c>
      <c r="F1796" s="1323" t="e">
        <f>T(#REF!)</f>
        <v>#REF!</v>
      </c>
      <c r="G1796" s="1323" t="e">
        <f>T(#REF!)</f>
        <v>#REF!</v>
      </c>
      <c r="H1796" s="1323"/>
      <c r="I1796" s="1323"/>
      <c r="J1796" s="1323" t="e">
        <f>T(#REF!)</f>
        <v>#REF!</v>
      </c>
      <c r="K1796" s="1323" t="e">
        <f>T(#REF!)</f>
        <v>#REF!</v>
      </c>
      <c r="L1796" s="1323" t="e">
        <f>T(#REF!)</f>
        <v>#REF!</v>
      </c>
      <c r="M1796" s="1323" t="e">
        <f>T(#REF!)</f>
        <v>#REF!</v>
      </c>
      <c r="N1796" s="1324">
        <f>ESTIMATE!R1904</f>
        <v>0</v>
      </c>
      <c r="O1796" s="1324"/>
      <c r="P1796" s="1324" t="str">
        <f>T(ESTIMATE!U1904)</f>
        <v/>
      </c>
      <c r="Q1796" s="1324"/>
      <c r="R1796" s="1322"/>
      <c r="S1796" s="1322"/>
      <c r="T1796" s="1322"/>
      <c r="U1796" s="1322"/>
      <c r="V1796" s="1322"/>
      <c r="W1796" s="1322"/>
      <c r="X1796" s="1322"/>
      <c r="Y1796" s="1322"/>
      <c r="Z1796" s="1322"/>
      <c r="AA1796" s="1322"/>
      <c r="AB1796" s="1322"/>
      <c r="AC1796" s="1322"/>
      <c r="AD1796" s="1322"/>
      <c r="AE1796" s="405">
        <f t="shared" si="27"/>
        <v>0</v>
      </c>
    </row>
    <row r="1797" spans="3:31" ht="18" hidden="1" customHeight="1">
      <c r="C1797" s="1323" t="str">
        <f>T(ESTIMATE!B1905)</f>
        <v>Architectural Fees</v>
      </c>
      <c r="D1797" s="1323" t="e">
        <f>T(#REF!)</f>
        <v>#REF!</v>
      </c>
      <c r="E1797" s="1323" t="e">
        <f>T(#REF!)</f>
        <v>#REF!</v>
      </c>
      <c r="F1797" s="1323" t="e">
        <f>T(#REF!)</f>
        <v>#REF!</v>
      </c>
      <c r="G1797" s="1323" t="e">
        <f>T(#REF!)</f>
        <v>#REF!</v>
      </c>
      <c r="H1797" s="1323"/>
      <c r="I1797" s="1323"/>
      <c r="J1797" s="1323" t="e">
        <f>T(#REF!)</f>
        <v>#REF!</v>
      </c>
      <c r="K1797" s="1323" t="e">
        <f>T(#REF!)</f>
        <v>#REF!</v>
      </c>
      <c r="L1797" s="1323" t="e">
        <f>T(#REF!)</f>
        <v>#REF!</v>
      </c>
      <c r="M1797" s="1323" t="e">
        <f>T(#REF!)</f>
        <v>#REF!</v>
      </c>
      <c r="N1797" s="1324">
        <f>ESTIMATE!R1905</f>
        <v>0</v>
      </c>
      <c r="O1797" s="1324"/>
      <c r="P1797" s="1324" t="str">
        <f>T(ESTIMATE!U1905)</f>
        <v>hrs</v>
      </c>
      <c r="Q1797" s="1324"/>
      <c r="R1797" s="1322"/>
      <c r="S1797" s="1322"/>
      <c r="T1797" s="1322"/>
      <c r="U1797" s="1322"/>
      <c r="V1797" s="1322"/>
      <c r="W1797" s="1322"/>
      <c r="X1797" s="1322"/>
      <c r="Y1797" s="1322"/>
      <c r="Z1797" s="1322"/>
      <c r="AA1797" s="1322"/>
      <c r="AB1797" s="1322"/>
      <c r="AC1797" s="1322"/>
      <c r="AD1797" s="1322"/>
      <c r="AE1797" s="405">
        <f t="shared" si="27"/>
        <v>0</v>
      </c>
    </row>
    <row r="1798" spans="3:31" ht="18" hidden="1" customHeight="1">
      <c r="C1798" s="1323" t="str">
        <f>T(ESTIMATE!B1906)</f>
        <v>Engineering Fees</v>
      </c>
      <c r="D1798" s="1323" t="e">
        <f>T(#REF!)</f>
        <v>#REF!</v>
      </c>
      <c r="E1798" s="1323" t="e">
        <f>T(#REF!)</f>
        <v>#REF!</v>
      </c>
      <c r="F1798" s="1323" t="e">
        <f>T(#REF!)</f>
        <v>#REF!</v>
      </c>
      <c r="G1798" s="1323" t="e">
        <f>T(#REF!)</f>
        <v>#REF!</v>
      </c>
      <c r="H1798" s="1323"/>
      <c r="I1798" s="1323"/>
      <c r="J1798" s="1323" t="e">
        <f>T(#REF!)</f>
        <v>#REF!</v>
      </c>
      <c r="K1798" s="1323" t="e">
        <f>T(#REF!)</f>
        <v>#REF!</v>
      </c>
      <c r="L1798" s="1323" t="e">
        <f>T(#REF!)</f>
        <v>#REF!</v>
      </c>
      <c r="M1798" s="1323" t="e">
        <f>T(#REF!)</f>
        <v>#REF!</v>
      </c>
      <c r="N1798" s="1324">
        <f>ESTIMATE!R1906</f>
        <v>0</v>
      </c>
      <c r="O1798" s="1324"/>
      <c r="P1798" s="1324" t="str">
        <f>T(ESTIMATE!U1906)</f>
        <v>hrs</v>
      </c>
      <c r="Q1798" s="1324"/>
      <c r="R1798" s="1322"/>
      <c r="S1798" s="1322"/>
      <c r="T1798" s="1322"/>
      <c r="U1798" s="1322"/>
      <c r="V1798" s="1322"/>
      <c r="W1798" s="1322"/>
      <c r="X1798" s="1322"/>
      <c r="Y1798" s="1322"/>
      <c r="Z1798" s="1322"/>
      <c r="AA1798" s="1322"/>
      <c r="AB1798" s="1322"/>
      <c r="AC1798" s="1322"/>
      <c r="AD1798" s="1322"/>
      <c r="AE1798" s="405">
        <f t="shared" si="27"/>
        <v>0</v>
      </c>
    </row>
    <row r="1799" spans="3:31" ht="18" hidden="1" customHeight="1">
      <c r="C1799" s="1323" t="str">
        <f>T(ESTIMATE!B1907)</f>
        <v/>
      </c>
      <c r="D1799" s="1323" t="e">
        <f>T(#REF!)</f>
        <v>#REF!</v>
      </c>
      <c r="E1799" s="1323" t="e">
        <f>T(#REF!)</f>
        <v>#REF!</v>
      </c>
      <c r="F1799" s="1323" t="e">
        <f>T(#REF!)</f>
        <v>#REF!</v>
      </c>
      <c r="G1799" s="1323" t="e">
        <f>T(#REF!)</f>
        <v>#REF!</v>
      </c>
      <c r="H1799" s="1323"/>
      <c r="I1799" s="1323"/>
      <c r="J1799" s="1323" t="e">
        <f>T(#REF!)</f>
        <v>#REF!</v>
      </c>
      <c r="K1799" s="1323" t="e">
        <f>T(#REF!)</f>
        <v>#REF!</v>
      </c>
      <c r="L1799" s="1323" t="e">
        <f>T(#REF!)</f>
        <v>#REF!</v>
      </c>
      <c r="M1799" s="1323" t="e">
        <f>T(#REF!)</f>
        <v>#REF!</v>
      </c>
      <c r="N1799" s="1324">
        <f>ESTIMATE!R1907</f>
        <v>0</v>
      </c>
      <c r="O1799" s="1324"/>
      <c r="P1799" s="1324" t="str">
        <f>T(ESTIMATE!U1907)</f>
        <v/>
      </c>
      <c r="Q1799" s="1324"/>
      <c r="R1799" s="1322"/>
      <c r="S1799" s="1322"/>
      <c r="T1799" s="1322"/>
      <c r="U1799" s="1322"/>
      <c r="V1799" s="1322"/>
      <c r="W1799" s="1322"/>
      <c r="X1799" s="1322"/>
      <c r="Y1799" s="1322"/>
      <c r="Z1799" s="1322"/>
      <c r="AA1799" s="1322"/>
      <c r="AB1799" s="1322"/>
      <c r="AC1799" s="1322"/>
      <c r="AD1799" s="1322"/>
      <c r="AE1799" s="405">
        <f t="shared" si="27"/>
        <v>0</v>
      </c>
    </row>
    <row r="1800" spans="3:31" ht="18" hidden="1" customHeight="1">
      <c r="C1800" s="1323" t="str">
        <f>T(ESTIMATE!B1908)</f>
        <v/>
      </c>
      <c r="D1800" s="1323" t="e">
        <f>T(#REF!)</f>
        <v>#REF!</v>
      </c>
      <c r="E1800" s="1323" t="e">
        <f>T(#REF!)</f>
        <v>#REF!</v>
      </c>
      <c r="F1800" s="1323" t="e">
        <f>T(#REF!)</f>
        <v>#REF!</v>
      </c>
      <c r="G1800" s="1323" t="e">
        <f>T(#REF!)</f>
        <v>#REF!</v>
      </c>
      <c r="H1800" s="1323"/>
      <c r="I1800" s="1323"/>
      <c r="J1800" s="1323" t="e">
        <f>T(#REF!)</f>
        <v>#REF!</v>
      </c>
      <c r="K1800" s="1323" t="e">
        <f>T(#REF!)</f>
        <v>#REF!</v>
      </c>
      <c r="L1800" s="1323" t="e">
        <f>T(#REF!)</f>
        <v>#REF!</v>
      </c>
      <c r="M1800" s="1323" t="e">
        <f>T(#REF!)</f>
        <v>#REF!</v>
      </c>
      <c r="N1800" s="1324">
        <f>ESTIMATE!R1908</f>
        <v>0</v>
      </c>
      <c r="O1800" s="1324"/>
      <c r="P1800" s="1324" t="str">
        <f>T(ESTIMATE!U1908)</f>
        <v/>
      </c>
      <c r="Q1800" s="1324"/>
      <c r="R1800" s="1322"/>
      <c r="S1800" s="1322"/>
      <c r="T1800" s="1322"/>
      <c r="U1800" s="1322"/>
      <c r="V1800" s="1322"/>
      <c r="W1800" s="1322"/>
      <c r="X1800" s="1322"/>
      <c r="Y1800" s="1322"/>
      <c r="Z1800" s="1322"/>
      <c r="AA1800" s="1322"/>
      <c r="AB1800" s="1322"/>
      <c r="AC1800" s="1322"/>
      <c r="AD1800" s="1322"/>
      <c r="AE1800" s="405">
        <f t="shared" si="27"/>
        <v>0</v>
      </c>
    </row>
    <row r="1801" spans="3:31" ht="18" hidden="1" customHeight="1">
      <c r="C1801" s="1323" t="str">
        <f>T(ESTIMATE!B1909)</f>
        <v/>
      </c>
      <c r="D1801" s="1323" t="e">
        <f>T(#REF!)</f>
        <v>#REF!</v>
      </c>
      <c r="E1801" s="1323" t="e">
        <f>T(#REF!)</f>
        <v>#REF!</v>
      </c>
      <c r="F1801" s="1323" t="e">
        <f>T(#REF!)</f>
        <v>#REF!</v>
      </c>
      <c r="G1801" s="1323" t="e">
        <f>T(#REF!)</f>
        <v>#REF!</v>
      </c>
      <c r="H1801" s="1323"/>
      <c r="I1801" s="1323"/>
      <c r="J1801" s="1323" t="e">
        <f>T(#REF!)</f>
        <v>#REF!</v>
      </c>
      <c r="K1801" s="1323" t="e">
        <f>T(#REF!)</f>
        <v>#REF!</v>
      </c>
      <c r="L1801" s="1323" t="e">
        <f>T(#REF!)</f>
        <v>#REF!</v>
      </c>
      <c r="M1801" s="1323" t="e">
        <f>T(#REF!)</f>
        <v>#REF!</v>
      </c>
      <c r="N1801" s="1324">
        <f>ESTIMATE!R1909</f>
        <v>0</v>
      </c>
      <c r="O1801" s="1324"/>
      <c r="P1801" s="1324" t="str">
        <f>T(ESTIMATE!U1909)</f>
        <v/>
      </c>
      <c r="Q1801" s="1324"/>
      <c r="R1801" s="1322"/>
      <c r="S1801" s="1322"/>
      <c r="T1801" s="1322"/>
      <c r="U1801" s="1322"/>
      <c r="V1801" s="1322"/>
      <c r="W1801" s="1322"/>
      <c r="X1801" s="1322"/>
      <c r="Y1801" s="1322"/>
      <c r="Z1801" s="1322"/>
      <c r="AA1801" s="1322"/>
      <c r="AB1801" s="1322"/>
      <c r="AC1801" s="1322"/>
      <c r="AD1801" s="1322"/>
      <c r="AE1801" s="405">
        <f t="shared" si="27"/>
        <v>0</v>
      </c>
    </row>
    <row r="1802" spans="3:31" ht="18" hidden="1" customHeight="1">
      <c r="C1802" s="1323" t="str">
        <f>T(ESTIMATE!B1910)</f>
        <v/>
      </c>
      <c r="D1802" s="1323" t="e">
        <f>T(#REF!)</f>
        <v>#REF!</v>
      </c>
      <c r="E1802" s="1323" t="e">
        <f>T(#REF!)</f>
        <v>#REF!</v>
      </c>
      <c r="F1802" s="1323" t="e">
        <f>T(#REF!)</f>
        <v>#REF!</v>
      </c>
      <c r="G1802" s="1323" t="e">
        <f>T(#REF!)</f>
        <v>#REF!</v>
      </c>
      <c r="H1802" s="1323"/>
      <c r="I1802" s="1323"/>
      <c r="J1802" s="1323" t="e">
        <f>T(#REF!)</f>
        <v>#REF!</v>
      </c>
      <c r="K1802" s="1323" t="e">
        <f>T(#REF!)</f>
        <v>#REF!</v>
      </c>
      <c r="L1802" s="1323" t="e">
        <f>T(#REF!)</f>
        <v>#REF!</v>
      </c>
      <c r="M1802" s="1323" t="e">
        <f>T(#REF!)</f>
        <v>#REF!</v>
      </c>
      <c r="N1802" s="1324">
        <f>ESTIMATE!R1910</f>
        <v>0</v>
      </c>
      <c r="O1802" s="1324"/>
      <c r="P1802" s="1324" t="str">
        <f>T(ESTIMATE!U1910)</f>
        <v/>
      </c>
      <c r="Q1802" s="1324"/>
      <c r="R1802" s="1322"/>
      <c r="S1802" s="1322"/>
      <c r="T1802" s="1322"/>
      <c r="U1802" s="1322"/>
      <c r="V1802" s="1322"/>
      <c r="W1802" s="1322"/>
      <c r="X1802" s="1322"/>
      <c r="Y1802" s="1322"/>
      <c r="Z1802" s="1322"/>
      <c r="AA1802" s="1322"/>
      <c r="AB1802" s="1322"/>
      <c r="AC1802" s="1322"/>
      <c r="AD1802" s="1322"/>
      <c r="AE1802" s="405">
        <f t="shared" si="27"/>
        <v>0</v>
      </c>
    </row>
    <row r="1803" spans="3:31" ht="18" hidden="1" customHeight="1">
      <c r="C1803" s="1323" t="str">
        <f>T(ESTIMATE!B1911)</f>
        <v/>
      </c>
      <c r="D1803" s="1323" t="e">
        <f>T(#REF!)</f>
        <v>#REF!</v>
      </c>
      <c r="E1803" s="1323" t="e">
        <f>T(#REF!)</f>
        <v>#REF!</v>
      </c>
      <c r="F1803" s="1323" t="e">
        <f>T(#REF!)</f>
        <v>#REF!</v>
      </c>
      <c r="G1803" s="1323" t="e">
        <f>T(#REF!)</f>
        <v>#REF!</v>
      </c>
      <c r="H1803" s="1323"/>
      <c r="I1803" s="1323"/>
      <c r="J1803" s="1323" t="e">
        <f>T(#REF!)</f>
        <v>#REF!</v>
      </c>
      <c r="K1803" s="1323" t="e">
        <f>T(#REF!)</f>
        <v>#REF!</v>
      </c>
      <c r="L1803" s="1323" t="e">
        <f>T(#REF!)</f>
        <v>#REF!</v>
      </c>
      <c r="M1803" s="1323" t="e">
        <f>T(#REF!)</f>
        <v>#REF!</v>
      </c>
      <c r="N1803" s="1324">
        <f>ESTIMATE!R1911</f>
        <v>0</v>
      </c>
      <c r="O1803" s="1324"/>
      <c r="P1803" s="1324" t="str">
        <f>T(ESTIMATE!U1911)</f>
        <v/>
      </c>
      <c r="Q1803" s="1324"/>
      <c r="R1803" s="1322"/>
      <c r="S1803" s="1322"/>
      <c r="T1803" s="1322"/>
      <c r="U1803" s="1322"/>
      <c r="V1803" s="1322"/>
      <c r="W1803" s="1322"/>
      <c r="X1803" s="1322"/>
      <c r="Y1803" s="1322"/>
      <c r="Z1803" s="1322"/>
      <c r="AA1803" s="1322"/>
      <c r="AB1803" s="1322"/>
      <c r="AC1803" s="1322"/>
      <c r="AD1803" s="1322"/>
      <c r="AE1803" s="405">
        <f t="shared" si="27"/>
        <v>0</v>
      </c>
    </row>
    <row r="1804" spans="3:31" ht="18" hidden="1" customHeight="1">
      <c r="C1804" s="1323" t="str">
        <f>T(ESTIMATE!B1912)</f>
        <v/>
      </c>
      <c r="D1804" s="1323" t="e">
        <f>T(#REF!)</f>
        <v>#REF!</v>
      </c>
      <c r="E1804" s="1323" t="e">
        <f>T(#REF!)</f>
        <v>#REF!</v>
      </c>
      <c r="F1804" s="1323" t="e">
        <f>T(#REF!)</f>
        <v>#REF!</v>
      </c>
      <c r="G1804" s="1323" t="e">
        <f>T(#REF!)</f>
        <v>#REF!</v>
      </c>
      <c r="H1804" s="1323"/>
      <c r="I1804" s="1323"/>
      <c r="J1804" s="1323" t="e">
        <f>T(#REF!)</f>
        <v>#REF!</v>
      </c>
      <c r="K1804" s="1323" t="e">
        <f>T(#REF!)</f>
        <v>#REF!</v>
      </c>
      <c r="L1804" s="1323" t="e">
        <f>T(#REF!)</f>
        <v>#REF!</v>
      </c>
      <c r="M1804" s="1323" t="e">
        <f>T(#REF!)</f>
        <v>#REF!</v>
      </c>
      <c r="N1804" s="1324">
        <f>ESTIMATE!R1912</f>
        <v>0</v>
      </c>
      <c r="O1804" s="1324"/>
      <c r="P1804" s="1324" t="str">
        <f>T(ESTIMATE!U1912)</f>
        <v/>
      </c>
      <c r="Q1804" s="1324"/>
      <c r="R1804" s="1322"/>
      <c r="S1804" s="1322"/>
      <c r="T1804" s="1322"/>
      <c r="U1804" s="1322"/>
      <c r="V1804" s="1322"/>
      <c r="W1804" s="1322"/>
      <c r="X1804" s="1322"/>
      <c r="Y1804" s="1322"/>
      <c r="Z1804" s="1322"/>
      <c r="AA1804" s="1322"/>
      <c r="AB1804" s="1322"/>
      <c r="AC1804" s="1322"/>
      <c r="AD1804" s="1322"/>
      <c r="AE1804" s="405">
        <f t="shared" si="27"/>
        <v>0</v>
      </c>
    </row>
    <row r="1805" spans="3:31" ht="18" hidden="1" customHeight="1">
      <c r="C1805" s="1323" t="str">
        <f>T(ESTIMATE!B1913)</f>
        <v/>
      </c>
      <c r="D1805" s="1323" t="e">
        <f>T(#REF!)</f>
        <v>#REF!</v>
      </c>
      <c r="E1805" s="1323" t="e">
        <f>T(#REF!)</f>
        <v>#REF!</v>
      </c>
      <c r="F1805" s="1323" t="e">
        <f>T(#REF!)</f>
        <v>#REF!</v>
      </c>
      <c r="G1805" s="1323" t="e">
        <f>T(#REF!)</f>
        <v>#REF!</v>
      </c>
      <c r="H1805" s="1323"/>
      <c r="I1805" s="1323"/>
      <c r="J1805" s="1323" t="e">
        <f>T(#REF!)</f>
        <v>#REF!</v>
      </c>
      <c r="K1805" s="1323" t="e">
        <f>T(#REF!)</f>
        <v>#REF!</v>
      </c>
      <c r="L1805" s="1323" t="e">
        <f>T(#REF!)</f>
        <v>#REF!</v>
      </c>
      <c r="M1805" s="1323" t="e">
        <f>T(#REF!)</f>
        <v>#REF!</v>
      </c>
      <c r="N1805" s="1324">
        <f>ESTIMATE!R1913</f>
        <v>0</v>
      </c>
      <c r="O1805" s="1324"/>
      <c r="P1805" s="1324" t="str">
        <f>T(ESTIMATE!U1913)</f>
        <v/>
      </c>
      <c r="Q1805" s="1324"/>
      <c r="R1805" s="1322"/>
      <c r="S1805" s="1322"/>
      <c r="T1805" s="1322"/>
      <c r="U1805" s="1322"/>
      <c r="V1805" s="1322"/>
      <c r="W1805" s="1322"/>
      <c r="X1805" s="1322"/>
      <c r="Y1805" s="1322"/>
      <c r="Z1805" s="1322"/>
      <c r="AA1805" s="1322"/>
      <c r="AB1805" s="1322"/>
      <c r="AC1805" s="1322"/>
      <c r="AD1805" s="1322"/>
      <c r="AE1805" s="405">
        <f t="shared" si="27"/>
        <v>0</v>
      </c>
    </row>
    <row r="1806" spans="3:31" ht="18" hidden="1" customHeight="1">
      <c r="C1806" s="1323" t="str">
        <f>T(ESTIMATE!B1914)</f>
        <v/>
      </c>
      <c r="D1806" s="1323" t="e">
        <f>T(#REF!)</f>
        <v>#REF!</v>
      </c>
      <c r="E1806" s="1323" t="e">
        <f>T(#REF!)</f>
        <v>#REF!</v>
      </c>
      <c r="F1806" s="1323" t="e">
        <f>T(#REF!)</f>
        <v>#REF!</v>
      </c>
      <c r="G1806" s="1323" t="e">
        <f>T(#REF!)</f>
        <v>#REF!</v>
      </c>
      <c r="H1806" s="1323"/>
      <c r="I1806" s="1323"/>
      <c r="J1806" s="1323" t="e">
        <f>T(#REF!)</f>
        <v>#REF!</v>
      </c>
      <c r="K1806" s="1323" t="e">
        <f>T(#REF!)</f>
        <v>#REF!</v>
      </c>
      <c r="L1806" s="1323" t="e">
        <f>T(#REF!)</f>
        <v>#REF!</v>
      </c>
      <c r="M1806" s="1323" t="e">
        <f>T(#REF!)</f>
        <v>#REF!</v>
      </c>
      <c r="N1806" s="1324">
        <f>ESTIMATE!R1914</f>
        <v>0</v>
      </c>
      <c r="O1806" s="1324"/>
      <c r="P1806" s="1324" t="str">
        <f>T(ESTIMATE!U1914)</f>
        <v/>
      </c>
      <c r="Q1806" s="1324"/>
      <c r="R1806" s="1322"/>
      <c r="S1806" s="1322"/>
      <c r="T1806" s="1322"/>
      <c r="U1806" s="1322"/>
      <c r="V1806" s="1322"/>
      <c r="W1806" s="1322"/>
      <c r="X1806" s="1322"/>
      <c r="Y1806" s="1322"/>
      <c r="Z1806" s="1322"/>
      <c r="AA1806" s="1322"/>
      <c r="AB1806" s="1322"/>
      <c r="AC1806" s="1322"/>
      <c r="AD1806" s="1322"/>
      <c r="AE1806" s="405">
        <f t="shared" si="27"/>
        <v>0</v>
      </c>
    </row>
    <row r="1807" spans="3:31" ht="18" hidden="1" customHeight="1">
      <c r="C1807" s="1323" t="str">
        <f>T(ESTIMATE!B1915)</f>
        <v/>
      </c>
      <c r="D1807" s="1323" t="e">
        <f>T(#REF!)</f>
        <v>#REF!</v>
      </c>
      <c r="E1807" s="1323" t="e">
        <f>T(#REF!)</f>
        <v>#REF!</v>
      </c>
      <c r="F1807" s="1323" t="e">
        <f>T(#REF!)</f>
        <v>#REF!</v>
      </c>
      <c r="G1807" s="1323" t="e">
        <f>T(#REF!)</f>
        <v>#REF!</v>
      </c>
      <c r="H1807" s="1323"/>
      <c r="I1807" s="1323"/>
      <c r="J1807" s="1323" t="e">
        <f>T(#REF!)</f>
        <v>#REF!</v>
      </c>
      <c r="K1807" s="1323" t="e">
        <f>T(#REF!)</f>
        <v>#REF!</v>
      </c>
      <c r="L1807" s="1323" t="e">
        <f>T(#REF!)</f>
        <v>#REF!</v>
      </c>
      <c r="M1807" s="1323" t="e">
        <f>T(#REF!)</f>
        <v>#REF!</v>
      </c>
      <c r="N1807" s="1324">
        <f>ESTIMATE!R1915</f>
        <v>0</v>
      </c>
      <c r="O1807" s="1324"/>
      <c r="P1807" s="1324" t="str">
        <f>T(ESTIMATE!U1915)</f>
        <v/>
      </c>
      <c r="Q1807" s="1324"/>
      <c r="R1807" s="1322"/>
      <c r="S1807" s="1322"/>
      <c r="T1807" s="1322"/>
      <c r="U1807" s="1322"/>
      <c r="V1807" s="1322"/>
      <c r="W1807" s="1322"/>
      <c r="X1807" s="1322"/>
      <c r="Y1807" s="1322"/>
      <c r="Z1807" s="1322"/>
      <c r="AA1807" s="1322"/>
      <c r="AB1807" s="1322"/>
      <c r="AC1807" s="1322"/>
      <c r="AD1807" s="1322"/>
      <c r="AE1807" s="405">
        <f t="shared" si="27"/>
        <v>0</v>
      </c>
    </row>
    <row r="1808" spans="3:31" ht="18" hidden="1" customHeight="1">
      <c r="C1808" s="1323" t="str">
        <f>T(ESTIMATE!B1916)</f>
        <v/>
      </c>
      <c r="D1808" s="1323" t="e">
        <f>T(#REF!)</f>
        <v>#REF!</v>
      </c>
      <c r="E1808" s="1323" t="e">
        <f>T(#REF!)</f>
        <v>#REF!</v>
      </c>
      <c r="F1808" s="1323" t="e">
        <f>T(#REF!)</f>
        <v>#REF!</v>
      </c>
      <c r="G1808" s="1323" t="e">
        <f>T(#REF!)</f>
        <v>#REF!</v>
      </c>
      <c r="H1808" s="1323"/>
      <c r="I1808" s="1323"/>
      <c r="J1808" s="1323" t="e">
        <f>T(#REF!)</f>
        <v>#REF!</v>
      </c>
      <c r="K1808" s="1323" t="e">
        <f>T(#REF!)</f>
        <v>#REF!</v>
      </c>
      <c r="L1808" s="1323" t="e">
        <f>T(#REF!)</f>
        <v>#REF!</v>
      </c>
      <c r="M1808" s="1323" t="e">
        <f>T(#REF!)</f>
        <v>#REF!</v>
      </c>
      <c r="N1808" s="1324">
        <f>ESTIMATE!R1916</f>
        <v>0</v>
      </c>
      <c r="O1808" s="1324"/>
      <c r="P1808" s="1324" t="str">
        <f>T(ESTIMATE!U1916)</f>
        <v/>
      </c>
      <c r="Q1808" s="1324"/>
      <c r="R1808" s="1322"/>
      <c r="S1808" s="1322"/>
      <c r="T1808" s="1322"/>
      <c r="U1808" s="1322"/>
      <c r="V1808" s="1322"/>
      <c r="W1808" s="1322"/>
      <c r="X1808" s="1322"/>
      <c r="Y1808" s="1322"/>
      <c r="Z1808" s="1322"/>
      <c r="AA1808" s="1322"/>
      <c r="AB1808" s="1322"/>
      <c r="AC1808" s="1322"/>
      <c r="AD1808" s="1322"/>
      <c r="AE1808" s="405">
        <f t="shared" si="27"/>
        <v>0</v>
      </c>
    </row>
    <row r="1809" spans="3:31" ht="18" hidden="1" customHeight="1">
      <c r="C1809" s="1323" t="str">
        <f>T(ESTIMATE!B1917)</f>
        <v/>
      </c>
      <c r="D1809" s="1323" t="e">
        <f>T(#REF!)</f>
        <v>#REF!</v>
      </c>
      <c r="E1809" s="1323" t="e">
        <f>T(#REF!)</f>
        <v>#REF!</v>
      </c>
      <c r="F1809" s="1323" t="e">
        <f>T(#REF!)</f>
        <v>#REF!</v>
      </c>
      <c r="G1809" s="1323" t="e">
        <f>T(#REF!)</f>
        <v>#REF!</v>
      </c>
      <c r="H1809" s="1323"/>
      <c r="I1809" s="1323"/>
      <c r="J1809" s="1323" t="e">
        <f>T(#REF!)</f>
        <v>#REF!</v>
      </c>
      <c r="K1809" s="1323" t="e">
        <f>T(#REF!)</f>
        <v>#REF!</v>
      </c>
      <c r="L1809" s="1323" t="e">
        <f>T(#REF!)</f>
        <v>#REF!</v>
      </c>
      <c r="M1809" s="1323" t="e">
        <f>T(#REF!)</f>
        <v>#REF!</v>
      </c>
      <c r="N1809" s="1324">
        <f>ESTIMATE!R1917</f>
        <v>0</v>
      </c>
      <c r="O1809" s="1324"/>
      <c r="P1809" s="1324" t="str">
        <f>T(ESTIMATE!U1917)</f>
        <v/>
      </c>
      <c r="Q1809" s="1324"/>
      <c r="R1809" s="1322"/>
      <c r="S1809" s="1322"/>
      <c r="T1809" s="1322"/>
      <c r="U1809" s="1322"/>
      <c r="V1809" s="1322"/>
      <c r="W1809" s="1322"/>
      <c r="X1809" s="1322"/>
      <c r="Y1809" s="1322"/>
      <c r="Z1809" s="1322"/>
      <c r="AA1809" s="1322"/>
      <c r="AB1809" s="1322"/>
      <c r="AC1809" s="1322"/>
      <c r="AD1809" s="1322"/>
      <c r="AE1809" s="405">
        <f t="shared" si="27"/>
        <v>0</v>
      </c>
    </row>
    <row r="1810" spans="3:31" ht="18" hidden="1" customHeight="1">
      <c r="C1810" s="1323" t="str">
        <f>T(ESTIMATE!B1918)</f>
        <v/>
      </c>
      <c r="D1810" s="1323" t="e">
        <f>T(#REF!)</f>
        <v>#REF!</v>
      </c>
      <c r="E1810" s="1323" t="e">
        <f>T(#REF!)</f>
        <v>#REF!</v>
      </c>
      <c r="F1810" s="1323" t="e">
        <f>T(#REF!)</f>
        <v>#REF!</v>
      </c>
      <c r="G1810" s="1323" t="e">
        <f>T(#REF!)</f>
        <v>#REF!</v>
      </c>
      <c r="H1810" s="1323"/>
      <c r="I1810" s="1323"/>
      <c r="J1810" s="1323" t="e">
        <f>T(#REF!)</f>
        <v>#REF!</v>
      </c>
      <c r="K1810" s="1323" t="e">
        <f>T(#REF!)</f>
        <v>#REF!</v>
      </c>
      <c r="L1810" s="1323" t="e">
        <f>T(#REF!)</f>
        <v>#REF!</v>
      </c>
      <c r="M1810" s="1323" t="e">
        <f>T(#REF!)</f>
        <v>#REF!</v>
      </c>
      <c r="N1810" s="1324">
        <f>ESTIMATE!R1918</f>
        <v>0</v>
      </c>
      <c r="O1810" s="1324"/>
      <c r="P1810" s="1324" t="str">
        <f>T(ESTIMATE!U1918)</f>
        <v/>
      </c>
      <c r="Q1810" s="1324"/>
      <c r="R1810" s="1322"/>
      <c r="S1810" s="1322"/>
      <c r="T1810" s="1322"/>
      <c r="U1810" s="1322"/>
      <c r="V1810" s="1322"/>
      <c r="W1810" s="1322"/>
      <c r="X1810" s="1322"/>
      <c r="Y1810" s="1322"/>
      <c r="Z1810" s="1322"/>
      <c r="AA1810" s="1322"/>
      <c r="AB1810" s="1322"/>
      <c r="AC1810" s="1322"/>
      <c r="AD1810" s="1322"/>
      <c r="AE1810" s="405">
        <f t="shared" si="27"/>
        <v>0</v>
      </c>
    </row>
    <row r="1811" spans="3:31" ht="18" hidden="1" customHeight="1">
      <c r="C1811" s="1323" t="str">
        <f>T(ESTIMATE!B1919)</f>
        <v/>
      </c>
      <c r="D1811" s="1323" t="e">
        <f>T(#REF!)</f>
        <v>#REF!</v>
      </c>
      <c r="E1811" s="1323" t="e">
        <f>T(#REF!)</f>
        <v>#REF!</v>
      </c>
      <c r="F1811" s="1323" t="e">
        <f>T(#REF!)</f>
        <v>#REF!</v>
      </c>
      <c r="G1811" s="1323" t="e">
        <f>T(#REF!)</f>
        <v>#REF!</v>
      </c>
      <c r="H1811" s="1323"/>
      <c r="I1811" s="1323"/>
      <c r="J1811" s="1323" t="e">
        <f>T(#REF!)</f>
        <v>#REF!</v>
      </c>
      <c r="K1811" s="1323" t="e">
        <f>T(#REF!)</f>
        <v>#REF!</v>
      </c>
      <c r="L1811" s="1323" t="e">
        <f>T(#REF!)</f>
        <v>#REF!</v>
      </c>
      <c r="M1811" s="1323" t="e">
        <f>T(#REF!)</f>
        <v>#REF!</v>
      </c>
      <c r="N1811" s="1324">
        <f>ESTIMATE!R1919</f>
        <v>0</v>
      </c>
      <c r="O1811" s="1324"/>
      <c r="P1811" s="1324" t="str">
        <f>T(ESTIMATE!U1919)</f>
        <v/>
      </c>
      <c r="Q1811" s="1324"/>
      <c r="R1811" s="1322"/>
      <c r="S1811" s="1322"/>
      <c r="T1811" s="1322"/>
      <c r="U1811" s="1322"/>
      <c r="V1811" s="1322"/>
      <c r="W1811" s="1322"/>
      <c r="X1811" s="1322"/>
      <c r="Y1811" s="1322"/>
      <c r="Z1811" s="1322"/>
      <c r="AA1811" s="1322"/>
      <c r="AB1811" s="1322"/>
      <c r="AC1811" s="1322"/>
      <c r="AD1811" s="1322"/>
      <c r="AE1811" s="405">
        <f t="shared" si="27"/>
        <v>0</v>
      </c>
    </row>
    <row r="1812" spans="3:31" ht="18" hidden="1" customHeight="1">
      <c r="C1812" s="1323" t="str">
        <f>T(ESTIMATE!B1920)</f>
        <v/>
      </c>
      <c r="D1812" s="1323" t="e">
        <f>T(#REF!)</f>
        <v>#REF!</v>
      </c>
      <c r="E1812" s="1323" t="e">
        <f>T(#REF!)</f>
        <v>#REF!</v>
      </c>
      <c r="F1812" s="1323" t="e">
        <f>T(#REF!)</f>
        <v>#REF!</v>
      </c>
      <c r="G1812" s="1323" t="e">
        <f>T(#REF!)</f>
        <v>#REF!</v>
      </c>
      <c r="H1812" s="1323"/>
      <c r="I1812" s="1323"/>
      <c r="J1812" s="1323" t="e">
        <f>T(#REF!)</f>
        <v>#REF!</v>
      </c>
      <c r="K1812" s="1323" t="e">
        <f>T(#REF!)</f>
        <v>#REF!</v>
      </c>
      <c r="L1812" s="1323" t="e">
        <f>T(#REF!)</f>
        <v>#REF!</v>
      </c>
      <c r="M1812" s="1323" t="e">
        <f>T(#REF!)</f>
        <v>#REF!</v>
      </c>
      <c r="N1812" s="1324">
        <f>ESTIMATE!R1920</f>
        <v>0</v>
      </c>
      <c r="O1812" s="1324"/>
      <c r="P1812" s="1324" t="str">
        <f>T(ESTIMATE!U1920)</f>
        <v/>
      </c>
      <c r="Q1812" s="1324"/>
      <c r="R1812" s="1322"/>
      <c r="S1812" s="1322"/>
      <c r="T1812" s="1322"/>
      <c r="U1812" s="1322"/>
      <c r="V1812" s="1322"/>
      <c r="W1812" s="1322"/>
      <c r="X1812" s="1322"/>
      <c r="Y1812" s="1322"/>
      <c r="Z1812" s="1322"/>
      <c r="AA1812" s="1322"/>
      <c r="AB1812" s="1322"/>
      <c r="AC1812" s="1322"/>
      <c r="AD1812" s="1322"/>
      <c r="AE1812" s="405">
        <f t="shared" si="27"/>
        <v>0</v>
      </c>
    </row>
    <row r="1813" spans="3:31" ht="18" hidden="1" customHeight="1">
      <c r="C1813" s="1323" t="str">
        <f>T(ESTIMATE!B1921)</f>
        <v/>
      </c>
      <c r="D1813" s="1323" t="e">
        <f>T(#REF!)</f>
        <v>#REF!</v>
      </c>
      <c r="E1813" s="1323" t="e">
        <f>T(#REF!)</f>
        <v>#REF!</v>
      </c>
      <c r="F1813" s="1323" t="e">
        <f>T(#REF!)</f>
        <v>#REF!</v>
      </c>
      <c r="G1813" s="1323" t="e">
        <f>T(#REF!)</f>
        <v>#REF!</v>
      </c>
      <c r="H1813" s="1323"/>
      <c r="I1813" s="1323"/>
      <c r="J1813" s="1323" t="e">
        <f>T(#REF!)</f>
        <v>#REF!</v>
      </c>
      <c r="K1813" s="1323" t="e">
        <f>T(#REF!)</f>
        <v>#REF!</v>
      </c>
      <c r="L1813" s="1323" t="e">
        <f>T(#REF!)</f>
        <v>#REF!</v>
      </c>
      <c r="M1813" s="1323" t="e">
        <f>T(#REF!)</f>
        <v>#REF!</v>
      </c>
      <c r="N1813" s="1324">
        <f>ESTIMATE!R1921</f>
        <v>0</v>
      </c>
      <c r="O1813" s="1324"/>
      <c r="P1813" s="1324" t="str">
        <f>T(ESTIMATE!U1921)</f>
        <v/>
      </c>
      <c r="Q1813" s="1324"/>
      <c r="R1813" s="1322"/>
      <c r="S1813" s="1322"/>
      <c r="T1813" s="1322"/>
      <c r="U1813" s="1322"/>
      <c r="V1813" s="1322"/>
      <c r="W1813" s="1322"/>
      <c r="X1813" s="1322"/>
      <c r="Y1813" s="1322"/>
      <c r="Z1813" s="1322"/>
      <c r="AA1813" s="1322"/>
      <c r="AB1813" s="1322"/>
      <c r="AC1813" s="1322"/>
      <c r="AD1813" s="1322"/>
      <c r="AE1813" s="405">
        <f t="shared" si="27"/>
        <v>0</v>
      </c>
    </row>
    <row r="1814" spans="3:31" ht="18" hidden="1" customHeight="1">
      <c r="C1814" s="1323" t="str">
        <f>T(ESTIMATE!B1922)</f>
        <v/>
      </c>
      <c r="D1814" s="1323" t="e">
        <f>T(#REF!)</f>
        <v>#REF!</v>
      </c>
      <c r="E1814" s="1323" t="e">
        <f>T(#REF!)</f>
        <v>#REF!</v>
      </c>
      <c r="F1814" s="1323" t="e">
        <f>T(#REF!)</f>
        <v>#REF!</v>
      </c>
      <c r="G1814" s="1323" t="e">
        <f>T(#REF!)</f>
        <v>#REF!</v>
      </c>
      <c r="H1814" s="1323"/>
      <c r="I1814" s="1323"/>
      <c r="J1814" s="1323" t="e">
        <f>T(#REF!)</f>
        <v>#REF!</v>
      </c>
      <c r="K1814" s="1323" t="e">
        <f>T(#REF!)</f>
        <v>#REF!</v>
      </c>
      <c r="L1814" s="1323" t="e">
        <f>T(#REF!)</f>
        <v>#REF!</v>
      </c>
      <c r="M1814" s="1323" t="e">
        <f>T(#REF!)</f>
        <v>#REF!</v>
      </c>
      <c r="N1814" s="1324">
        <f>ESTIMATE!R1922</f>
        <v>0</v>
      </c>
      <c r="O1814" s="1324"/>
      <c r="P1814" s="1324" t="str">
        <f>T(ESTIMATE!U1922)</f>
        <v/>
      </c>
      <c r="Q1814" s="1324"/>
      <c r="R1814" s="1322"/>
      <c r="S1814" s="1322"/>
      <c r="T1814" s="1322"/>
      <c r="U1814" s="1322"/>
      <c r="V1814" s="1322"/>
      <c r="W1814" s="1322"/>
      <c r="X1814" s="1322"/>
      <c r="Y1814" s="1322"/>
      <c r="Z1814" s="1322"/>
      <c r="AA1814" s="1322"/>
      <c r="AB1814" s="1322"/>
      <c r="AC1814" s="1322"/>
      <c r="AD1814" s="1322"/>
      <c r="AE1814" s="405">
        <f t="shared" si="27"/>
        <v>0</v>
      </c>
    </row>
    <row r="1815" spans="3:31" ht="18" hidden="1" customHeight="1">
      <c r="C1815" s="1323" t="str">
        <f>T(ESTIMATE!B1923)</f>
        <v/>
      </c>
      <c r="D1815" s="1323" t="e">
        <f>T(#REF!)</f>
        <v>#REF!</v>
      </c>
      <c r="E1815" s="1323" t="e">
        <f>T(#REF!)</f>
        <v>#REF!</v>
      </c>
      <c r="F1815" s="1323" t="e">
        <f>T(#REF!)</f>
        <v>#REF!</v>
      </c>
      <c r="G1815" s="1323" t="e">
        <f>T(#REF!)</f>
        <v>#REF!</v>
      </c>
      <c r="H1815" s="1323"/>
      <c r="I1815" s="1323"/>
      <c r="J1815" s="1323" t="e">
        <f>T(#REF!)</f>
        <v>#REF!</v>
      </c>
      <c r="K1815" s="1323" t="e">
        <f>T(#REF!)</f>
        <v>#REF!</v>
      </c>
      <c r="L1815" s="1323" t="e">
        <f>T(#REF!)</f>
        <v>#REF!</v>
      </c>
      <c r="M1815" s="1323" t="e">
        <f>T(#REF!)</f>
        <v>#REF!</v>
      </c>
      <c r="N1815" s="1324">
        <f>ESTIMATE!R1923</f>
        <v>0</v>
      </c>
      <c r="O1815" s="1324"/>
      <c r="P1815" s="1324" t="str">
        <f>T(ESTIMATE!U1923)</f>
        <v/>
      </c>
      <c r="Q1815" s="1324"/>
      <c r="R1815" s="1322"/>
      <c r="S1815" s="1322"/>
      <c r="T1815" s="1322"/>
      <c r="U1815" s="1322"/>
      <c r="V1815" s="1322"/>
      <c r="W1815" s="1322"/>
      <c r="X1815" s="1322"/>
      <c r="Y1815" s="1322"/>
      <c r="Z1815" s="1322"/>
      <c r="AA1815" s="1322"/>
      <c r="AB1815" s="1322"/>
      <c r="AC1815" s="1322"/>
      <c r="AD1815" s="1322"/>
      <c r="AE1815" s="405">
        <f t="shared" si="27"/>
        <v>0</v>
      </c>
    </row>
    <row r="1816" spans="3:31" ht="18" hidden="1" customHeight="1">
      <c r="C1816" s="1323" t="str">
        <f>T(ESTIMATE!B1924)</f>
        <v/>
      </c>
      <c r="D1816" s="1323" t="e">
        <f>T(#REF!)</f>
        <v>#REF!</v>
      </c>
      <c r="E1816" s="1323" t="e">
        <f>T(#REF!)</f>
        <v>#REF!</v>
      </c>
      <c r="F1816" s="1323" t="e">
        <f>T(#REF!)</f>
        <v>#REF!</v>
      </c>
      <c r="G1816" s="1323" t="e">
        <f>T(#REF!)</f>
        <v>#REF!</v>
      </c>
      <c r="H1816" s="1323"/>
      <c r="I1816" s="1323"/>
      <c r="J1816" s="1323" t="e">
        <f>T(#REF!)</f>
        <v>#REF!</v>
      </c>
      <c r="K1816" s="1323" t="e">
        <f>T(#REF!)</f>
        <v>#REF!</v>
      </c>
      <c r="L1816" s="1323" t="e">
        <f>T(#REF!)</f>
        <v>#REF!</v>
      </c>
      <c r="M1816" s="1323" t="e">
        <f>T(#REF!)</f>
        <v>#REF!</v>
      </c>
      <c r="N1816" s="1324">
        <f>ESTIMATE!R1924</f>
        <v>0</v>
      </c>
      <c r="O1816" s="1324"/>
      <c r="P1816" s="1324" t="str">
        <f>T(ESTIMATE!U1924)</f>
        <v/>
      </c>
      <c r="Q1816" s="1324"/>
      <c r="R1816" s="1322"/>
      <c r="S1816" s="1322"/>
      <c r="T1816" s="1322"/>
      <c r="U1816" s="1322"/>
      <c r="V1816" s="1322"/>
      <c r="W1816" s="1322"/>
      <c r="X1816" s="1322"/>
      <c r="Y1816" s="1322"/>
      <c r="Z1816" s="1322"/>
      <c r="AA1816" s="1322"/>
      <c r="AB1816" s="1322"/>
      <c r="AC1816" s="1322"/>
      <c r="AD1816" s="1322"/>
      <c r="AE1816" s="405">
        <f t="shared" si="27"/>
        <v>0</v>
      </c>
    </row>
    <row r="1817" spans="3:31" ht="18" hidden="1" customHeight="1">
      <c r="C1817" s="1323" t="str">
        <f>T(ESTIMATE!B1925)</f>
        <v/>
      </c>
      <c r="D1817" s="1323" t="e">
        <f>T(#REF!)</f>
        <v>#REF!</v>
      </c>
      <c r="E1817" s="1323" t="e">
        <f>T(#REF!)</f>
        <v>#REF!</v>
      </c>
      <c r="F1817" s="1323" t="e">
        <f>T(#REF!)</f>
        <v>#REF!</v>
      </c>
      <c r="G1817" s="1323" t="e">
        <f>T(#REF!)</f>
        <v>#REF!</v>
      </c>
      <c r="H1817" s="1323"/>
      <c r="I1817" s="1323"/>
      <c r="J1817" s="1323" t="e">
        <f>T(#REF!)</f>
        <v>#REF!</v>
      </c>
      <c r="K1817" s="1323" t="e">
        <f>T(#REF!)</f>
        <v>#REF!</v>
      </c>
      <c r="L1817" s="1323" t="e">
        <f>T(#REF!)</f>
        <v>#REF!</v>
      </c>
      <c r="M1817" s="1323" t="e">
        <f>T(#REF!)</f>
        <v>#REF!</v>
      </c>
      <c r="N1817" s="1324">
        <f>ESTIMATE!R1925</f>
        <v>0</v>
      </c>
      <c r="O1817" s="1324"/>
      <c r="P1817" s="1324" t="str">
        <f>T(ESTIMATE!U1925)</f>
        <v/>
      </c>
      <c r="Q1817" s="1324"/>
      <c r="R1817" s="1322"/>
      <c r="S1817" s="1322"/>
      <c r="T1817" s="1322"/>
      <c r="U1817" s="1322"/>
      <c r="V1817" s="1322"/>
      <c r="W1817" s="1322"/>
      <c r="X1817" s="1322"/>
      <c r="Y1817" s="1322"/>
      <c r="Z1817" s="1322"/>
      <c r="AA1817" s="1322"/>
      <c r="AB1817" s="1322"/>
      <c r="AC1817" s="1322"/>
      <c r="AD1817" s="1322"/>
      <c r="AE1817" s="405">
        <f t="shared" si="27"/>
        <v>0</v>
      </c>
    </row>
    <row r="1818" spans="3:31" ht="18" hidden="1" customHeight="1">
      <c r="C1818" s="1323" t="str">
        <f>T(ESTIMATE!B1926)</f>
        <v/>
      </c>
      <c r="D1818" s="1323" t="e">
        <f>T(#REF!)</f>
        <v>#REF!</v>
      </c>
      <c r="E1818" s="1323" t="e">
        <f>T(#REF!)</f>
        <v>#REF!</v>
      </c>
      <c r="F1818" s="1323" t="e">
        <f>T(#REF!)</f>
        <v>#REF!</v>
      </c>
      <c r="G1818" s="1323" t="e">
        <f>T(#REF!)</f>
        <v>#REF!</v>
      </c>
      <c r="H1818" s="1323"/>
      <c r="I1818" s="1323"/>
      <c r="J1818" s="1323" t="e">
        <f>T(#REF!)</f>
        <v>#REF!</v>
      </c>
      <c r="K1818" s="1323" t="e">
        <f>T(#REF!)</f>
        <v>#REF!</v>
      </c>
      <c r="L1818" s="1323" t="e">
        <f>T(#REF!)</f>
        <v>#REF!</v>
      </c>
      <c r="M1818" s="1323" t="e">
        <f>T(#REF!)</f>
        <v>#REF!</v>
      </c>
      <c r="N1818" s="1324">
        <f>ESTIMATE!R1926</f>
        <v>0</v>
      </c>
      <c r="O1818" s="1324"/>
      <c r="P1818" s="1324" t="str">
        <f>T(ESTIMATE!U1926)</f>
        <v/>
      </c>
      <c r="Q1818" s="1324"/>
      <c r="R1818" s="1322"/>
      <c r="S1818" s="1322"/>
      <c r="T1818" s="1322"/>
      <c r="U1818" s="1322"/>
      <c r="V1818" s="1322"/>
      <c r="W1818" s="1322"/>
      <c r="X1818" s="1322"/>
      <c r="Y1818" s="1322"/>
      <c r="Z1818" s="1322"/>
      <c r="AA1818" s="1322"/>
      <c r="AB1818" s="1322"/>
      <c r="AC1818" s="1322"/>
      <c r="AD1818" s="1322"/>
      <c r="AE1818" s="405">
        <f t="shared" si="27"/>
        <v>0</v>
      </c>
    </row>
    <row r="1819" spans="3:31" ht="18" hidden="1" customHeight="1">
      <c r="C1819" s="1323" t="str">
        <f>T(ESTIMATE!B1927)</f>
        <v/>
      </c>
      <c r="D1819" s="1323" t="e">
        <f>T(#REF!)</f>
        <v>#REF!</v>
      </c>
      <c r="E1819" s="1323" t="e">
        <f>T(#REF!)</f>
        <v>#REF!</v>
      </c>
      <c r="F1819" s="1323" t="e">
        <f>T(#REF!)</f>
        <v>#REF!</v>
      </c>
      <c r="G1819" s="1323" t="e">
        <f>T(#REF!)</f>
        <v>#REF!</v>
      </c>
      <c r="H1819" s="1323"/>
      <c r="I1819" s="1323"/>
      <c r="J1819" s="1323" t="e">
        <f>T(#REF!)</f>
        <v>#REF!</v>
      </c>
      <c r="K1819" s="1323" t="e">
        <f>T(#REF!)</f>
        <v>#REF!</v>
      </c>
      <c r="L1819" s="1323" t="e">
        <f>T(#REF!)</f>
        <v>#REF!</v>
      </c>
      <c r="M1819" s="1323" t="e">
        <f>T(#REF!)</f>
        <v>#REF!</v>
      </c>
      <c r="N1819" s="1324">
        <f>ESTIMATE!R1927</f>
        <v>0</v>
      </c>
      <c r="O1819" s="1324"/>
      <c r="P1819" s="1324" t="str">
        <f>T(ESTIMATE!U1927)</f>
        <v/>
      </c>
      <c r="Q1819" s="1324"/>
      <c r="R1819" s="1322"/>
      <c r="S1819" s="1322"/>
      <c r="T1819" s="1322"/>
      <c r="U1819" s="1322"/>
      <c r="V1819" s="1322"/>
      <c r="W1819" s="1322"/>
      <c r="X1819" s="1322"/>
      <c r="Y1819" s="1322"/>
      <c r="Z1819" s="1322"/>
      <c r="AA1819" s="1322"/>
      <c r="AB1819" s="1322"/>
      <c r="AC1819" s="1322"/>
      <c r="AD1819" s="1322"/>
      <c r="AE1819" s="405">
        <f t="shared" si="27"/>
        <v>0</v>
      </c>
    </row>
    <row r="1820" spans="3:31" ht="18" hidden="1" customHeight="1">
      <c r="C1820" s="1323" t="str">
        <f>T(ESTIMATE!B1928)</f>
        <v/>
      </c>
      <c r="D1820" s="1323" t="e">
        <f>T(#REF!)</f>
        <v>#REF!</v>
      </c>
      <c r="E1820" s="1323" t="e">
        <f>T(#REF!)</f>
        <v>#REF!</v>
      </c>
      <c r="F1820" s="1323" t="e">
        <f>T(#REF!)</f>
        <v>#REF!</v>
      </c>
      <c r="G1820" s="1323" t="e">
        <f>T(#REF!)</f>
        <v>#REF!</v>
      </c>
      <c r="H1820" s="1323"/>
      <c r="I1820" s="1323"/>
      <c r="J1820" s="1323" t="e">
        <f>T(#REF!)</f>
        <v>#REF!</v>
      </c>
      <c r="K1820" s="1323" t="e">
        <f>T(#REF!)</f>
        <v>#REF!</v>
      </c>
      <c r="L1820" s="1323" t="e">
        <f>T(#REF!)</f>
        <v>#REF!</v>
      </c>
      <c r="M1820" s="1323" t="e">
        <f>T(#REF!)</f>
        <v>#REF!</v>
      </c>
      <c r="N1820" s="1324">
        <f>ESTIMATE!R1928</f>
        <v>0</v>
      </c>
      <c r="O1820" s="1324"/>
      <c r="P1820" s="1324" t="str">
        <f>T(ESTIMATE!U1928)</f>
        <v/>
      </c>
      <c r="Q1820" s="1324"/>
      <c r="R1820" s="1322"/>
      <c r="S1820" s="1322"/>
      <c r="T1820" s="1322"/>
      <c r="U1820" s="1322"/>
      <c r="V1820" s="1322"/>
      <c r="W1820" s="1322"/>
      <c r="X1820" s="1322"/>
      <c r="Y1820" s="1322"/>
      <c r="Z1820" s="1322"/>
      <c r="AA1820" s="1322"/>
      <c r="AB1820" s="1322"/>
      <c r="AC1820" s="1322"/>
      <c r="AD1820" s="1322"/>
      <c r="AE1820" s="405">
        <f t="shared" si="27"/>
        <v>0</v>
      </c>
    </row>
    <row r="1821" spans="3:31" ht="18" hidden="1" customHeight="1">
      <c r="C1821" s="1323" t="str">
        <f>T(ESTIMATE!B1929)</f>
        <v/>
      </c>
      <c r="D1821" s="1323" t="e">
        <f>T(#REF!)</f>
        <v>#REF!</v>
      </c>
      <c r="E1821" s="1323" t="e">
        <f>T(#REF!)</f>
        <v>#REF!</v>
      </c>
      <c r="F1821" s="1323" t="e">
        <f>T(#REF!)</f>
        <v>#REF!</v>
      </c>
      <c r="G1821" s="1323" t="e">
        <f>T(#REF!)</f>
        <v>#REF!</v>
      </c>
      <c r="H1821" s="1323"/>
      <c r="I1821" s="1323"/>
      <c r="J1821" s="1323" t="e">
        <f>T(#REF!)</f>
        <v>#REF!</v>
      </c>
      <c r="K1821" s="1323" t="e">
        <f>T(#REF!)</f>
        <v>#REF!</v>
      </c>
      <c r="L1821" s="1323" t="e">
        <f>T(#REF!)</f>
        <v>#REF!</v>
      </c>
      <c r="M1821" s="1323" t="e">
        <f>T(#REF!)</f>
        <v>#REF!</v>
      </c>
      <c r="N1821" s="1324">
        <f>ESTIMATE!R1929</f>
        <v>0</v>
      </c>
      <c r="O1821" s="1324"/>
      <c r="P1821" s="1324" t="str">
        <f>T(ESTIMATE!U1929)</f>
        <v/>
      </c>
      <c r="Q1821" s="1324"/>
      <c r="R1821" s="1322"/>
      <c r="S1821" s="1322"/>
      <c r="T1821" s="1322"/>
      <c r="U1821" s="1322"/>
      <c r="V1821" s="1322"/>
      <c r="W1821" s="1322"/>
      <c r="X1821" s="1322"/>
      <c r="Y1821" s="1322"/>
      <c r="Z1821" s="1322"/>
      <c r="AA1821" s="1322"/>
      <c r="AB1821" s="1322"/>
      <c r="AC1821" s="1322"/>
      <c r="AD1821" s="1322"/>
      <c r="AE1821" s="405">
        <f t="shared" si="27"/>
        <v>0</v>
      </c>
    </row>
    <row r="1822" spans="3:31" ht="18" hidden="1" customHeight="1">
      <c r="C1822" s="1323" t="str">
        <f>T(ESTIMATE!B1930)</f>
        <v/>
      </c>
      <c r="D1822" s="1323" t="e">
        <f>T(#REF!)</f>
        <v>#REF!</v>
      </c>
      <c r="E1822" s="1323" t="e">
        <f>T(#REF!)</f>
        <v>#REF!</v>
      </c>
      <c r="F1822" s="1323" t="e">
        <f>T(#REF!)</f>
        <v>#REF!</v>
      </c>
      <c r="G1822" s="1323" t="e">
        <f>T(#REF!)</f>
        <v>#REF!</v>
      </c>
      <c r="H1822" s="1323"/>
      <c r="I1822" s="1323"/>
      <c r="J1822" s="1323" t="e">
        <f>T(#REF!)</f>
        <v>#REF!</v>
      </c>
      <c r="K1822" s="1323" t="e">
        <f>T(#REF!)</f>
        <v>#REF!</v>
      </c>
      <c r="L1822" s="1323" t="e">
        <f>T(#REF!)</f>
        <v>#REF!</v>
      </c>
      <c r="M1822" s="1323" t="e">
        <f>T(#REF!)</f>
        <v>#REF!</v>
      </c>
      <c r="N1822" s="1324">
        <f>ESTIMATE!R1930</f>
        <v>0</v>
      </c>
      <c r="O1822" s="1324"/>
      <c r="P1822" s="1324" t="str">
        <f>T(ESTIMATE!U1930)</f>
        <v/>
      </c>
      <c r="Q1822" s="1324"/>
      <c r="R1822" s="1322"/>
      <c r="S1822" s="1322"/>
      <c r="T1822" s="1322"/>
      <c r="U1822" s="1322"/>
      <c r="V1822" s="1322"/>
      <c r="W1822" s="1322"/>
      <c r="X1822" s="1322"/>
      <c r="Y1822" s="1322"/>
      <c r="Z1822" s="1322"/>
      <c r="AA1822" s="1322"/>
      <c r="AB1822" s="1322"/>
      <c r="AC1822" s="1322"/>
      <c r="AD1822" s="1322"/>
      <c r="AE1822" s="405">
        <f t="shared" si="27"/>
        <v>0</v>
      </c>
    </row>
    <row r="1823" spans="3:31" ht="18" hidden="1" customHeight="1">
      <c r="C1823" s="1323" t="str">
        <f>T(ESTIMATE!B1931)</f>
        <v/>
      </c>
      <c r="D1823" s="1323" t="e">
        <f>T(#REF!)</f>
        <v>#REF!</v>
      </c>
      <c r="E1823" s="1323" t="e">
        <f>T(#REF!)</f>
        <v>#REF!</v>
      </c>
      <c r="F1823" s="1323" t="e">
        <f>T(#REF!)</f>
        <v>#REF!</v>
      </c>
      <c r="G1823" s="1323" t="e">
        <f>T(#REF!)</f>
        <v>#REF!</v>
      </c>
      <c r="H1823" s="1323"/>
      <c r="I1823" s="1323"/>
      <c r="J1823" s="1323" t="e">
        <f>T(#REF!)</f>
        <v>#REF!</v>
      </c>
      <c r="K1823" s="1323" t="e">
        <f>T(#REF!)</f>
        <v>#REF!</v>
      </c>
      <c r="L1823" s="1323" t="e">
        <f>T(#REF!)</f>
        <v>#REF!</v>
      </c>
      <c r="M1823" s="1323" t="e">
        <f>T(#REF!)</f>
        <v>#REF!</v>
      </c>
      <c r="N1823" s="1324">
        <f>ESTIMATE!R1931</f>
        <v>0</v>
      </c>
      <c r="O1823" s="1324"/>
      <c r="P1823" s="1324" t="str">
        <f>T(ESTIMATE!U1931)</f>
        <v/>
      </c>
      <c r="Q1823" s="1324"/>
      <c r="R1823" s="1322"/>
      <c r="S1823" s="1322"/>
      <c r="T1823" s="1322"/>
      <c r="U1823" s="1322"/>
      <c r="V1823" s="1322"/>
      <c r="W1823" s="1322"/>
      <c r="X1823" s="1322"/>
      <c r="Y1823" s="1322"/>
      <c r="Z1823" s="1322"/>
      <c r="AA1823" s="1322"/>
      <c r="AB1823" s="1322"/>
      <c r="AC1823" s="1322"/>
      <c r="AD1823" s="1322"/>
      <c r="AE1823" s="405">
        <f t="shared" ref="AE1823:AE1886" si="28">N1823</f>
        <v>0</v>
      </c>
    </row>
    <row r="1824" spans="3:31" ht="18" hidden="1" customHeight="1">
      <c r="C1824" s="1323" t="str">
        <f>T(ESTIMATE!B1932)</f>
        <v/>
      </c>
      <c r="D1824" s="1323" t="e">
        <f>T(#REF!)</f>
        <v>#REF!</v>
      </c>
      <c r="E1824" s="1323" t="e">
        <f>T(#REF!)</f>
        <v>#REF!</v>
      </c>
      <c r="F1824" s="1323" t="e">
        <f>T(#REF!)</f>
        <v>#REF!</v>
      </c>
      <c r="G1824" s="1323" t="e">
        <f>T(#REF!)</f>
        <v>#REF!</v>
      </c>
      <c r="H1824" s="1323"/>
      <c r="I1824" s="1323"/>
      <c r="J1824" s="1323" t="e">
        <f>T(#REF!)</f>
        <v>#REF!</v>
      </c>
      <c r="K1824" s="1323" t="e">
        <f>T(#REF!)</f>
        <v>#REF!</v>
      </c>
      <c r="L1824" s="1323" t="e">
        <f>T(#REF!)</f>
        <v>#REF!</v>
      </c>
      <c r="M1824" s="1323" t="e">
        <f>T(#REF!)</f>
        <v>#REF!</v>
      </c>
      <c r="N1824" s="1324">
        <f>ESTIMATE!R1932</f>
        <v>0</v>
      </c>
      <c r="O1824" s="1324"/>
      <c r="P1824" s="1324" t="str">
        <f>T(ESTIMATE!U1932)</f>
        <v/>
      </c>
      <c r="Q1824" s="1324"/>
      <c r="R1824" s="1322"/>
      <c r="S1824" s="1322"/>
      <c r="T1824" s="1322"/>
      <c r="U1824" s="1322"/>
      <c r="V1824" s="1322"/>
      <c r="W1824" s="1322"/>
      <c r="X1824" s="1322"/>
      <c r="Y1824" s="1322"/>
      <c r="Z1824" s="1322"/>
      <c r="AA1824" s="1322"/>
      <c r="AB1824" s="1322"/>
      <c r="AC1824" s="1322"/>
      <c r="AD1824" s="1322"/>
      <c r="AE1824" s="405">
        <f t="shared" si="28"/>
        <v>0</v>
      </c>
    </row>
    <row r="1825" spans="3:31" ht="18" hidden="1" customHeight="1">
      <c r="C1825" s="1323" t="str">
        <f>T(ESTIMATE!B1933)</f>
        <v/>
      </c>
      <c r="D1825" s="1323" t="e">
        <f>T(#REF!)</f>
        <v>#REF!</v>
      </c>
      <c r="E1825" s="1323" t="e">
        <f>T(#REF!)</f>
        <v>#REF!</v>
      </c>
      <c r="F1825" s="1323" t="e">
        <f>T(#REF!)</f>
        <v>#REF!</v>
      </c>
      <c r="G1825" s="1323" t="e">
        <f>T(#REF!)</f>
        <v>#REF!</v>
      </c>
      <c r="H1825" s="1323"/>
      <c r="I1825" s="1323"/>
      <c r="J1825" s="1323" t="e">
        <f>T(#REF!)</f>
        <v>#REF!</v>
      </c>
      <c r="K1825" s="1323" t="e">
        <f>T(#REF!)</f>
        <v>#REF!</v>
      </c>
      <c r="L1825" s="1323" t="e">
        <f>T(#REF!)</f>
        <v>#REF!</v>
      </c>
      <c r="M1825" s="1323" t="e">
        <f>T(#REF!)</f>
        <v>#REF!</v>
      </c>
      <c r="N1825" s="1324">
        <f>ESTIMATE!R1933</f>
        <v>0</v>
      </c>
      <c r="O1825" s="1324"/>
      <c r="P1825" s="1324" t="str">
        <f>T(ESTIMATE!U1933)</f>
        <v/>
      </c>
      <c r="Q1825" s="1324"/>
      <c r="R1825" s="1322"/>
      <c r="S1825" s="1322"/>
      <c r="T1825" s="1322"/>
      <c r="U1825" s="1322"/>
      <c r="V1825" s="1322"/>
      <c r="W1825" s="1322"/>
      <c r="X1825" s="1322"/>
      <c r="Y1825" s="1322"/>
      <c r="Z1825" s="1322"/>
      <c r="AA1825" s="1322"/>
      <c r="AB1825" s="1322"/>
      <c r="AC1825" s="1322"/>
      <c r="AD1825" s="1322"/>
      <c r="AE1825" s="405">
        <f t="shared" si="28"/>
        <v>0</v>
      </c>
    </row>
    <row r="1826" spans="3:31" ht="18" hidden="1" customHeight="1">
      <c r="C1826" s="1323" t="str">
        <f>T(ESTIMATE!B1934)</f>
        <v/>
      </c>
      <c r="D1826" s="1323" t="e">
        <f>T(#REF!)</f>
        <v>#REF!</v>
      </c>
      <c r="E1826" s="1323" t="e">
        <f>T(#REF!)</f>
        <v>#REF!</v>
      </c>
      <c r="F1826" s="1323" t="e">
        <f>T(#REF!)</f>
        <v>#REF!</v>
      </c>
      <c r="G1826" s="1323" t="e">
        <f>T(#REF!)</f>
        <v>#REF!</v>
      </c>
      <c r="H1826" s="1323"/>
      <c r="I1826" s="1323"/>
      <c r="J1826" s="1323" t="e">
        <f>T(#REF!)</f>
        <v>#REF!</v>
      </c>
      <c r="K1826" s="1323" t="e">
        <f>T(#REF!)</f>
        <v>#REF!</v>
      </c>
      <c r="L1826" s="1323" t="e">
        <f>T(#REF!)</f>
        <v>#REF!</v>
      </c>
      <c r="M1826" s="1323" t="e">
        <f>T(#REF!)</f>
        <v>#REF!</v>
      </c>
      <c r="N1826" s="1324">
        <f>ESTIMATE!R1934</f>
        <v>0</v>
      </c>
      <c r="O1826" s="1324"/>
      <c r="P1826" s="1324" t="str">
        <f>T(ESTIMATE!U1934)</f>
        <v/>
      </c>
      <c r="Q1826" s="1324"/>
      <c r="R1826" s="1322"/>
      <c r="S1826" s="1322"/>
      <c r="T1826" s="1322"/>
      <c r="U1826" s="1322"/>
      <c r="V1826" s="1322"/>
      <c r="W1826" s="1322"/>
      <c r="X1826" s="1322"/>
      <c r="Y1826" s="1322"/>
      <c r="Z1826" s="1322"/>
      <c r="AA1826" s="1322"/>
      <c r="AB1826" s="1322"/>
      <c r="AC1826" s="1322"/>
      <c r="AD1826" s="1322"/>
      <c r="AE1826" s="405">
        <f t="shared" si="28"/>
        <v>0</v>
      </c>
    </row>
    <row r="1827" spans="3:31" ht="18" hidden="1" customHeight="1">
      <c r="C1827" s="1323" t="str">
        <f>T(ESTIMATE!B1935)</f>
        <v/>
      </c>
      <c r="D1827" s="1323" t="e">
        <f>T(#REF!)</f>
        <v>#REF!</v>
      </c>
      <c r="E1827" s="1323" t="e">
        <f>T(#REF!)</f>
        <v>#REF!</v>
      </c>
      <c r="F1827" s="1323" t="e">
        <f>T(#REF!)</f>
        <v>#REF!</v>
      </c>
      <c r="G1827" s="1323" t="e">
        <f>T(#REF!)</f>
        <v>#REF!</v>
      </c>
      <c r="H1827" s="1323"/>
      <c r="I1827" s="1323"/>
      <c r="J1827" s="1323" t="e">
        <f>T(#REF!)</f>
        <v>#REF!</v>
      </c>
      <c r="K1827" s="1323" t="e">
        <f>T(#REF!)</f>
        <v>#REF!</v>
      </c>
      <c r="L1827" s="1323" t="e">
        <f>T(#REF!)</f>
        <v>#REF!</v>
      </c>
      <c r="M1827" s="1323" t="e">
        <f>T(#REF!)</f>
        <v>#REF!</v>
      </c>
      <c r="N1827" s="1324">
        <f>ESTIMATE!R1935</f>
        <v>0</v>
      </c>
      <c r="O1827" s="1324"/>
      <c r="P1827" s="1324" t="str">
        <f>T(ESTIMATE!U1935)</f>
        <v/>
      </c>
      <c r="Q1827" s="1324"/>
      <c r="R1827" s="1322"/>
      <c r="S1827" s="1322"/>
      <c r="T1827" s="1322"/>
      <c r="U1827" s="1322"/>
      <c r="V1827" s="1322"/>
      <c r="W1827" s="1322"/>
      <c r="X1827" s="1322"/>
      <c r="Y1827" s="1322"/>
      <c r="Z1827" s="1322"/>
      <c r="AA1827" s="1322"/>
      <c r="AB1827" s="1322"/>
      <c r="AC1827" s="1322"/>
      <c r="AD1827" s="1322"/>
      <c r="AE1827" s="405">
        <f t="shared" si="28"/>
        <v>0</v>
      </c>
    </row>
    <row r="1828" spans="3:31" ht="18" hidden="1" customHeight="1">
      <c r="C1828" s="1323" t="str">
        <f>T(ESTIMATE!B1936)</f>
        <v/>
      </c>
      <c r="D1828" s="1323" t="e">
        <f>T(#REF!)</f>
        <v>#REF!</v>
      </c>
      <c r="E1828" s="1323" t="e">
        <f>T(#REF!)</f>
        <v>#REF!</v>
      </c>
      <c r="F1828" s="1323" t="e">
        <f>T(#REF!)</f>
        <v>#REF!</v>
      </c>
      <c r="G1828" s="1323" t="e">
        <f>T(#REF!)</f>
        <v>#REF!</v>
      </c>
      <c r="H1828" s="1323"/>
      <c r="I1828" s="1323"/>
      <c r="J1828" s="1323" t="e">
        <f>T(#REF!)</f>
        <v>#REF!</v>
      </c>
      <c r="K1828" s="1323" t="e">
        <f>T(#REF!)</f>
        <v>#REF!</v>
      </c>
      <c r="L1828" s="1323" t="e">
        <f>T(#REF!)</f>
        <v>#REF!</v>
      </c>
      <c r="M1828" s="1323" t="e">
        <f>T(#REF!)</f>
        <v>#REF!</v>
      </c>
      <c r="N1828" s="1324">
        <f>ESTIMATE!R1936</f>
        <v>0</v>
      </c>
      <c r="O1828" s="1324"/>
      <c r="P1828" s="1324" t="str">
        <f>T(ESTIMATE!U1936)</f>
        <v/>
      </c>
      <c r="Q1828" s="1324"/>
      <c r="R1828" s="1322"/>
      <c r="S1828" s="1322"/>
      <c r="T1828" s="1322"/>
      <c r="U1828" s="1322"/>
      <c r="V1828" s="1322"/>
      <c r="W1828" s="1322"/>
      <c r="X1828" s="1322"/>
      <c r="Y1828" s="1322"/>
      <c r="Z1828" s="1322"/>
      <c r="AA1828" s="1322"/>
      <c r="AB1828" s="1322"/>
      <c r="AC1828" s="1322"/>
      <c r="AD1828" s="1322"/>
      <c r="AE1828" s="405">
        <f t="shared" si="28"/>
        <v>0</v>
      </c>
    </row>
    <row r="1829" spans="3:31" ht="18" hidden="1" customHeight="1">
      <c r="C1829" s="1323" t="str">
        <f>T(ESTIMATE!B1937)</f>
        <v/>
      </c>
      <c r="D1829" s="1323" t="e">
        <f>T(#REF!)</f>
        <v>#REF!</v>
      </c>
      <c r="E1829" s="1323" t="e">
        <f>T(#REF!)</f>
        <v>#REF!</v>
      </c>
      <c r="F1829" s="1323" t="e">
        <f>T(#REF!)</f>
        <v>#REF!</v>
      </c>
      <c r="G1829" s="1323" t="e">
        <f>T(#REF!)</f>
        <v>#REF!</v>
      </c>
      <c r="H1829" s="1323"/>
      <c r="I1829" s="1323"/>
      <c r="J1829" s="1323" t="e">
        <f>T(#REF!)</f>
        <v>#REF!</v>
      </c>
      <c r="K1829" s="1323" t="e">
        <f>T(#REF!)</f>
        <v>#REF!</v>
      </c>
      <c r="L1829" s="1323" t="e">
        <f>T(#REF!)</f>
        <v>#REF!</v>
      </c>
      <c r="M1829" s="1323" t="e">
        <f>T(#REF!)</f>
        <v>#REF!</v>
      </c>
      <c r="N1829" s="1324">
        <f>ESTIMATE!R1937</f>
        <v>0</v>
      </c>
      <c r="O1829" s="1324"/>
      <c r="P1829" s="1324" t="str">
        <f>T(ESTIMATE!U1937)</f>
        <v/>
      </c>
      <c r="Q1829" s="1324"/>
      <c r="R1829" s="1322"/>
      <c r="S1829" s="1322"/>
      <c r="T1829" s="1322"/>
      <c r="U1829" s="1322"/>
      <c r="V1829" s="1322"/>
      <c r="W1829" s="1322"/>
      <c r="X1829" s="1322"/>
      <c r="Y1829" s="1322"/>
      <c r="Z1829" s="1322"/>
      <c r="AA1829" s="1322"/>
      <c r="AB1829" s="1322"/>
      <c r="AC1829" s="1322"/>
      <c r="AD1829" s="1322"/>
      <c r="AE1829" s="405">
        <f t="shared" si="28"/>
        <v>0</v>
      </c>
    </row>
    <row r="1830" spans="3:31" ht="18" hidden="1" customHeight="1">
      <c r="C1830" s="1323" t="str">
        <f>T(ESTIMATE!B1938)</f>
        <v/>
      </c>
      <c r="D1830" s="1323" t="e">
        <f>T(#REF!)</f>
        <v>#REF!</v>
      </c>
      <c r="E1830" s="1323" t="e">
        <f>T(#REF!)</f>
        <v>#REF!</v>
      </c>
      <c r="F1830" s="1323" t="e">
        <f>T(#REF!)</f>
        <v>#REF!</v>
      </c>
      <c r="G1830" s="1323" t="e">
        <f>T(#REF!)</f>
        <v>#REF!</v>
      </c>
      <c r="H1830" s="1323"/>
      <c r="I1830" s="1323"/>
      <c r="J1830" s="1323" t="e">
        <f>T(#REF!)</f>
        <v>#REF!</v>
      </c>
      <c r="K1830" s="1323" t="e">
        <f>T(#REF!)</f>
        <v>#REF!</v>
      </c>
      <c r="L1830" s="1323" t="e">
        <f>T(#REF!)</f>
        <v>#REF!</v>
      </c>
      <c r="M1830" s="1323" t="e">
        <f>T(#REF!)</f>
        <v>#REF!</v>
      </c>
      <c r="N1830" s="1324">
        <f>ESTIMATE!R1938</f>
        <v>0</v>
      </c>
      <c r="O1830" s="1324"/>
      <c r="P1830" s="1324" t="str">
        <f>T(ESTIMATE!U1938)</f>
        <v/>
      </c>
      <c r="Q1830" s="1324"/>
      <c r="R1830" s="1322"/>
      <c r="S1830" s="1322"/>
      <c r="T1830" s="1322"/>
      <c r="U1830" s="1322"/>
      <c r="V1830" s="1322"/>
      <c r="W1830" s="1322"/>
      <c r="X1830" s="1322"/>
      <c r="Y1830" s="1322"/>
      <c r="Z1830" s="1322"/>
      <c r="AA1830" s="1322"/>
      <c r="AB1830" s="1322"/>
      <c r="AC1830" s="1322"/>
      <c r="AD1830" s="1322"/>
      <c r="AE1830" s="405">
        <f t="shared" si="28"/>
        <v>0</v>
      </c>
    </row>
    <row r="1831" spans="3:31" ht="18" hidden="1" customHeight="1">
      <c r="C1831" s="1323" t="str">
        <f>T(ESTIMATE!B1939)</f>
        <v/>
      </c>
      <c r="D1831" s="1323" t="e">
        <f>T(#REF!)</f>
        <v>#REF!</v>
      </c>
      <c r="E1831" s="1323" t="e">
        <f>T(#REF!)</f>
        <v>#REF!</v>
      </c>
      <c r="F1831" s="1323" t="e">
        <f>T(#REF!)</f>
        <v>#REF!</v>
      </c>
      <c r="G1831" s="1323" t="e">
        <f>T(#REF!)</f>
        <v>#REF!</v>
      </c>
      <c r="H1831" s="1323"/>
      <c r="I1831" s="1323"/>
      <c r="J1831" s="1323" t="e">
        <f>T(#REF!)</f>
        <v>#REF!</v>
      </c>
      <c r="K1831" s="1323" t="e">
        <f>T(#REF!)</f>
        <v>#REF!</v>
      </c>
      <c r="L1831" s="1323" t="e">
        <f>T(#REF!)</f>
        <v>#REF!</v>
      </c>
      <c r="M1831" s="1323" t="e">
        <f>T(#REF!)</f>
        <v>#REF!</v>
      </c>
      <c r="N1831" s="1324">
        <f>ESTIMATE!R1939</f>
        <v>0</v>
      </c>
      <c r="O1831" s="1324"/>
      <c r="P1831" s="1324" t="str">
        <f>T(ESTIMATE!U1939)</f>
        <v/>
      </c>
      <c r="Q1831" s="1324"/>
      <c r="R1831" s="1322"/>
      <c r="S1831" s="1322"/>
      <c r="T1831" s="1322"/>
      <c r="U1831" s="1322"/>
      <c r="V1831" s="1322"/>
      <c r="W1831" s="1322"/>
      <c r="X1831" s="1322"/>
      <c r="Y1831" s="1322"/>
      <c r="Z1831" s="1322"/>
      <c r="AA1831" s="1322"/>
      <c r="AB1831" s="1322"/>
      <c r="AC1831" s="1322"/>
      <c r="AD1831" s="1322"/>
      <c r="AE1831" s="405">
        <f t="shared" si="28"/>
        <v>0</v>
      </c>
    </row>
    <row r="1832" spans="3:31" ht="18" hidden="1" customHeight="1">
      <c r="C1832" s="1323" t="str">
        <f>T(ESTIMATE!B1940)</f>
        <v/>
      </c>
      <c r="D1832" s="1323" t="e">
        <f>T(#REF!)</f>
        <v>#REF!</v>
      </c>
      <c r="E1832" s="1323" t="e">
        <f>T(#REF!)</f>
        <v>#REF!</v>
      </c>
      <c r="F1832" s="1323" t="e">
        <f>T(#REF!)</f>
        <v>#REF!</v>
      </c>
      <c r="G1832" s="1323" t="e">
        <f>T(#REF!)</f>
        <v>#REF!</v>
      </c>
      <c r="H1832" s="1323"/>
      <c r="I1832" s="1323"/>
      <c r="J1832" s="1323" t="e">
        <f>T(#REF!)</f>
        <v>#REF!</v>
      </c>
      <c r="K1832" s="1323" t="e">
        <f>T(#REF!)</f>
        <v>#REF!</v>
      </c>
      <c r="L1832" s="1323" t="e">
        <f>T(#REF!)</f>
        <v>#REF!</v>
      </c>
      <c r="M1832" s="1323" t="e">
        <f>T(#REF!)</f>
        <v>#REF!</v>
      </c>
      <c r="N1832" s="1324">
        <f>ESTIMATE!R1940</f>
        <v>0</v>
      </c>
      <c r="O1832" s="1324"/>
      <c r="P1832" s="1324" t="str">
        <f>T(ESTIMATE!U1940)</f>
        <v/>
      </c>
      <c r="Q1832" s="1324"/>
      <c r="R1832" s="1322"/>
      <c r="S1832" s="1322"/>
      <c r="T1832" s="1322"/>
      <c r="U1832" s="1322"/>
      <c r="V1832" s="1322"/>
      <c r="W1832" s="1322"/>
      <c r="X1832" s="1322"/>
      <c r="Y1832" s="1322"/>
      <c r="Z1832" s="1322"/>
      <c r="AA1832" s="1322"/>
      <c r="AB1832" s="1322"/>
      <c r="AC1832" s="1322"/>
      <c r="AD1832" s="1322"/>
      <c r="AE1832" s="405">
        <f t="shared" si="28"/>
        <v>0</v>
      </c>
    </row>
    <row r="1833" spans="3:31" ht="18" hidden="1" customHeight="1">
      <c r="C1833" s="1323" t="str">
        <f>T(ESTIMATE!B1941)</f>
        <v/>
      </c>
      <c r="D1833" s="1323" t="e">
        <f>T(#REF!)</f>
        <v>#REF!</v>
      </c>
      <c r="E1833" s="1323" t="e">
        <f>T(#REF!)</f>
        <v>#REF!</v>
      </c>
      <c r="F1833" s="1323" t="e">
        <f>T(#REF!)</f>
        <v>#REF!</v>
      </c>
      <c r="G1833" s="1323" t="e">
        <f>T(#REF!)</f>
        <v>#REF!</v>
      </c>
      <c r="H1833" s="1323"/>
      <c r="I1833" s="1323"/>
      <c r="J1833" s="1323" t="e">
        <f>T(#REF!)</f>
        <v>#REF!</v>
      </c>
      <c r="K1833" s="1323" t="e">
        <f>T(#REF!)</f>
        <v>#REF!</v>
      </c>
      <c r="L1833" s="1323" t="e">
        <f>T(#REF!)</f>
        <v>#REF!</v>
      </c>
      <c r="M1833" s="1323" t="e">
        <f>T(#REF!)</f>
        <v>#REF!</v>
      </c>
      <c r="N1833" s="1324">
        <f>ESTIMATE!R1941</f>
        <v>0</v>
      </c>
      <c r="O1833" s="1324"/>
      <c r="P1833" s="1324" t="str">
        <f>T(ESTIMATE!U1941)</f>
        <v/>
      </c>
      <c r="Q1833" s="1324"/>
      <c r="R1833" s="1322"/>
      <c r="S1833" s="1322"/>
      <c r="T1833" s="1322"/>
      <c r="U1833" s="1322"/>
      <c r="V1833" s="1322"/>
      <c r="W1833" s="1322"/>
      <c r="X1833" s="1322"/>
      <c r="Y1833" s="1322"/>
      <c r="Z1833" s="1322"/>
      <c r="AA1833" s="1322"/>
      <c r="AB1833" s="1322"/>
      <c r="AC1833" s="1322"/>
      <c r="AD1833" s="1322"/>
      <c r="AE1833" s="405">
        <f t="shared" si="28"/>
        <v>0</v>
      </c>
    </row>
    <row r="1834" spans="3:31" ht="18" hidden="1" customHeight="1">
      <c r="C1834" s="1325" t="str">
        <f>T(ESTIMATE!B1942)</f>
        <v/>
      </c>
      <c r="D1834" s="1325" t="e">
        <f>T(#REF!)</f>
        <v>#REF!</v>
      </c>
      <c r="E1834" s="1325" t="e">
        <f>T(#REF!)</f>
        <v>#REF!</v>
      </c>
      <c r="F1834" s="1325" t="e">
        <f>T(#REF!)</f>
        <v>#REF!</v>
      </c>
      <c r="G1834" s="1325" t="e">
        <f>T(#REF!)</f>
        <v>#REF!</v>
      </c>
      <c r="H1834" s="1325"/>
      <c r="I1834" s="1325"/>
      <c r="J1834" s="1325" t="e">
        <f>T(#REF!)</f>
        <v>#REF!</v>
      </c>
      <c r="K1834" s="1325" t="e">
        <f>T(#REF!)</f>
        <v>#REF!</v>
      </c>
      <c r="L1834" s="1325" t="e">
        <f>T(#REF!)</f>
        <v>#REF!</v>
      </c>
      <c r="M1834" s="1325" t="e">
        <f>T(#REF!)</f>
        <v>#REF!</v>
      </c>
      <c r="N1834" s="1326">
        <f>ESTIMATE!R1942</f>
        <v>0</v>
      </c>
      <c r="O1834" s="1326"/>
      <c r="P1834" s="1326" t="str">
        <f>T(ESTIMATE!U1942)</f>
        <v/>
      </c>
      <c r="Q1834" s="1326"/>
      <c r="R1834" s="1327"/>
      <c r="S1834" s="1327"/>
      <c r="T1834" s="1327"/>
      <c r="U1834" s="1327"/>
      <c r="V1834" s="1327"/>
      <c r="W1834" s="1327"/>
      <c r="X1834" s="1327"/>
      <c r="Y1834" s="1327"/>
      <c r="Z1834" s="1327"/>
      <c r="AA1834" s="1327"/>
      <c r="AB1834" s="1327"/>
      <c r="AC1834" s="1327"/>
      <c r="AD1834" s="1327"/>
      <c r="AE1834" s="405">
        <f t="shared" si="28"/>
        <v>0</v>
      </c>
    </row>
    <row r="1835" spans="3:31" ht="18" hidden="1" customHeight="1">
      <c r="C1835" s="598"/>
      <c r="D1835" s="599"/>
      <c r="E1835" s="599"/>
      <c r="F1835" s="599"/>
      <c r="G1835" s="599"/>
      <c r="H1835" s="599"/>
      <c r="I1835" s="599"/>
      <c r="J1835" s="599"/>
      <c r="K1835" s="599"/>
      <c r="L1835" s="599"/>
      <c r="M1835" s="599"/>
      <c r="N1835" s="1357">
        <f>N1794</f>
        <v>0</v>
      </c>
      <c r="O1835" s="1357"/>
      <c r="P1835" s="1358"/>
      <c r="Q1835" s="1359"/>
      <c r="R1835" s="600"/>
      <c r="S1835" s="600"/>
      <c r="T1835" s="600"/>
      <c r="U1835" s="600"/>
      <c r="V1835" s="600"/>
      <c r="W1835" s="600"/>
      <c r="X1835" s="600"/>
      <c r="Y1835" s="600"/>
      <c r="Z1835" s="600"/>
      <c r="AA1835" s="600"/>
      <c r="AB1835" s="600"/>
      <c r="AC1835" s="600"/>
      <c r="AD1835" s="601"/>
      <c r="AE1835" s="405">
        <f t="shared" si="28"/>
        <v>0</v>
      </c>
    </row>
    <row r="1836" spans="3:31" ht="22" hidden="1" customHeight="1">
      <c r="C1836" s="1333" t="str">
        <f>T(ESTIMATE!B1947)</f>
        <v>BUILDING PERMITS</v>
      </c>
      <c r="D1836" s="1333" t="e">
        <f>T(#REF!)</f>
        <v>#REF!</v>
      </c>
      <c r="E1836" s="1333" t="e">
        <f>T(#REF!)</f>
        <v>#REF!</v>
      </c>
      <c r="F1836" s="1333" t="e">
        <f>T(#REF!)</f>
        <v>#REF!</v>
      </c>
      <c r="G1836" s="1333" t="e">
        <f>T(#REF!)</f>
        <v>#REF!</v>
      </c>
      <c r="H1836" s="1333"/>
      <c r="I1836" s="1333"/>
      <c r="J1836" s="1333" t="e">
        <f>T(#REF!)</f>
        <v>#REF!</v>
      </c>
      <c r="K1836" s="1333" t="e">
        <f>T(#REF!)</f>
        <v>#REF!</v>
      </c>
      <c r="L1836" s="1333" t="e">
        <f>T(#REF!)</f>
        <v>#REF!</v>
      </c>
      <c r="M1836" s="1334" t="e">
        <f>T(#REF!)</f>
        <v>#REF!</v>
      </c>
      <c r="N1836" s="1331">
        <f>SUM(N1837:O1876)</f>
        <v>0</v>
      </c>
      <c r="O1836" s="1332"/>
      <c r="P1836" s="1328"/>
      <c r="Q1836" s="1330"/>
      <c r="R1836" s="1328"/>
      <c r="S1836" s="1329"/>
      <c r="T1836" s="1329"/>
      <c r="U1836" s="1329"/>
      <c r="V1836" s="1329"/>
      <c r="W1836" s="1329"/>
      <c r="X1836" s="1329"/>
      <c r="Y1836" s="1329"/>
      <c r="Z1836" s="1329"/>
      <c r="AA1836" s="1329"/>
      <c r="AB1836" s="1329"/>
      <c r="AC1836" s="1329"/>
      <c r="AD1836" s="1329"/>
      <c r="AE1836" s="405">
        <f t="shared" si="28"/>
        <v>0</v>
      </c>
    </row>
    <row r="1837" spans="3:31" ht="18" hidden="1" customHeight="1">
      <c r="C1837" s="1323" t="str">
        <f>T(ESTIMATE!B1948)</f>
        <v>Construction Permits &lt; $10k</v>
      </c>
      <c r="D1837" s="1323" t="e">
        <f>T(#REF!)</f>
        <v>#REF!</v>
      </c>
      <c r="E1837" s="1323" t="e">
        <f>T(#REF!)</f>
        <v>#REF!</v>
      </c>
      <c r="F1837" s="1323" t="e">
        <f>T(#REF!)</f>
        <v>#REF!</v>
      </c>
      <c r="G1837" s="1323" t="e">
        <f>T(#REF!)</f>
        <v>#REF!</v>
      </c>
      <c r="H1837" s="1323"/>
      <c r="I1837" s="1323"/>
      <c r="J1837" s="1323" t="e">
        <f>T(#REF!)</f>
        <v>#REF!</v>
      </c>
      <c r="K1837" s="1323" t="e">
        <f>T(#REF!)</f>
        <v>#REF!</v>
      </c>
      <c r="L1837" s="1323" t="e">
        <f>T(#REF!)</f>
        <v>#REF!</v>
      </c>
      <c r="M1837" s="1323" t="e">
        <f>T(#REF!)</f>
        <v>#REF!</v>
      </c>
      <c r="N1837" s="1324">
        <f>ESTIMATE!R1948</f>
        <v>0</v>
      </c>
      <c r="O1837" s="1324"/>
      <c r="P1837" s="1324" t="str">
        <f>T(ESTIMATE!U1948)</f>
        <v>ea</v>
      </c>
      <c r="Q1837" s="1324"/>
      <c r="R1837" s="1322"/>
      <c r="S1837" s="1322"/>
      <c r="T1837" s="1322"/>
      <c r="U1837" s="1322"/>
      <c r="V1837" s="1322"/>
      <c r="W1837" s="1322"/>
      <c r="X1837" s="1322"/>
      <c r="Y1837" s="1322"/>
      <c r="Z1837" s="1322"/>
      <c r="AA1837" s="1322"/>
      <c r="AB1837" s="1322"/>
      <c r="AC1837" s="1322"/>
      <c r="AD1837" s="1322"/>
      <c r="AE1837" s="405">
        <f t="shared" si="28"/>
        <v>0</v>
      </c>
    </row>
    <row r="1838" spans="3:31" ht="18" hidden="1" customHeight="1">
      <c r="C1838" s="1323" t="str">
        <f>T(ESTIMATE!B1949)</f>
        <v>Construction Permits, 10k to $25k</v>
      </c>
      <c r="D1838" s="1323" t="e">
        <f>T(#REF!)</f>
        <v>#REF!</v>
      </c>
      <c r="E1838" s="1323" t="e">
        <f>T(#REF!)</f>
        <v>#REF!</v>
      </c>
      <c r="F1838" s="1323" t="e">
        <f>T(#REF!)</f>
        <v>#REF!</v>
      </c>
      <c r="G1838" s="1323" t="e">
        <f>T(#REF!)</f>
        <v>#REF!</v>
      </c>
      <c r="H1838" s="1323"/>
      <c r="I1838" s="1323"/>
      <c r="J1838" s="1323" t="e">
        <f>T(#REF!)</f>
        <v>#REF!</v>
      </c>
      <c r="K1838" s="1323" t="e">
        <f>T(#REF!)</f>
        <v>#REF!</v>
      </c>
      <c r="L1838" s="1323" t="e">
        <f>T(#REF!)</f>
        <v>#REF!</v>
      </c>
      <c r="M1838" s="1323" t="e">
        <f>T(#REF!)</f>
        <v>#REF!</v>
      </c>
      <c r="N1838" s="1324">
        <f>ESTIMATE!R1949</f>
        <v>0</v>
      </c>
      <c r="O1838" s="1324"/>
      <c r="P1838" s="1324" t="str">
        <f>T(ESTIMATE!U1949)</f>
        <v>ea</v>
      </c>
      <c r="Q1838" s="1324"/>
      <c r="R1838" s="1322"/>
      <c r="S1838" s="1322"/>
      <c r="T1838" s="1322"/>
      <c r="U1838" s="1322"/>
      <c r="V1838" s="1322"/>
      <c r="W1838" s="1322"/>
      <c r="X1838" s="1322"/>
      <c r="Y1838" s="1322"/>
      <c r="Z1838" s="1322"/>
      <c r="AA1838" s="1322"/>
      <c r="AB1838" s="1322"/>
      <c r="AC1838" s="1322"/>
      <c r="AD1838" s="1322"/>
      <c r="AE1838" s="405">
        <f t="shared" si="28"/>
        <v>0</v>
      </c>
    </row>
    <row r="1839" spans="3:31" ht="18" hidden="1" customHeight="1">
      <c r="C1839" s="1323" t="str">
        <f>T(ESTIMATE!B1950)</f>
        <v>Construction Permits, 25k to 50k</v>
      </c>
      <c r="D1839" s="1323" t="e">
        <f>T(#REF!)</f>
        <v>#REF!</v>
      </c>
      <c r="E1839" s="1323" t="e">
        <f>T(#REF!)</f>
        <v>#REF!</v>
      </c>
      <c r="F1839" s="1323" t="e">
        <f>T(#REF!)</f>
        <v>#REF!</v>
      </c>
      <c r="G1839" s="1323" t="e">
        <f>T(#REF!)</f>
        <v>#REF!</v>
      </c>
      <c r="H1839" s="1323"/>
      <c r="I1839" s="1323"/>
      <c r="J1839" s="1323" t="e">
        <f>T(#REF!)</f>
        <v>#REF!</v>
      </c>
      <c r="K1839" s="1323" t="e">
        <f>T(#REF!)</f>
        <v>#REF!</v>
      </c>
      <c r="L1839" s="1323" t="e">
        <f>T(#REF!)</f>
        <v>#REF!</v>
      </c>
      <c r="M1839" s="1323" t="e">
        <f>T(#REF!)</f>
        <v>#REF!</v>
      </c>
      <c r="N1839" s="1324">
        <f>ESTIMATE!R1950</f>
        <v>0</v>
      </c>
      <c r="O1839" s="1324"/>
      <c r="P1839" s="1324" t="str">
        <f>T(ESTIMATE!U1950)</f>
        <v>ea</v>
      </c>
      <c r="Q1839" s="1324"/>
      <c r="R1839" s="1322"/>
      <c r="S1839" s="1322"/>
      <c r="T1839" s="1322"/>
      <c r="U1839" s="1322"/>
      <c r="V1839" s="1322"/>
      <c r="W1839" s="1322"/>
      <c r="X1839" s="1322"/>
      <c r="Y1839" s="1322"/>
      <c r="Z1839" s="1322"/>
      <c r="AA1839" s="1322"/>
      <c r="AB1839" s="1322"/>
      <c r="AC1839" s="1322"/>
      <c r="AD1839" s="1322"/>
      <c r="AE1839" s="405">
        <f t="shared" si="28"/>
        <v>0</v>
      </c>
    </row>
    <row r="1840" spans="3:31" ht="18" hidden="1" customHeight="1">
      <c r="C1840" s="1323" t="str">
        <f>T(ESTIMATE!B1951)</f>
        <v/>
      </c>
      <c r="D1840" s="1323" t="e">
        <f>T(#REF!)</f>
        <v>#REF!</v>
      </c>
      <c r="E1840" s="1323" t="e">
        <f>T(#REF!)</f>
        <v>#REF!</v>
      </c>
      <c r="F1840" s="1323" t="e">
        <f>T(#REF!)</f>
        <v>#REF!</v>
      </c>
      <c r="G1840" s="1323" t="e">
        <f>T(#REF!)</f>
        <v>#REF!</v>
      </c>
      <c r="H1840" s="1323"/>
      <c r="I1840" s="1323"/>
      <c r="J1840" s="1323" t="e">
        <f>T(#REF!)</f>
        <v>#REF!</v>
      </c>
      <c r="K1840" s="1323" t="e">
        <f>T(#REF!)</f>
        <v>#REF!</v>
      </c>
      <c r="L1840" s="1323" t="e">
        <f>T(#REF!)</f>
        <v>#REF!</v>
      </c>
      <c r="M1840" s="1323" t="e">
        <f>T(#REF!)</f>
        <v>#REF!</v>
      </c>
      <c r="N1840" s="1324">
        <f>ESTIMATE!R1951</f>
        <v>0</v>
      </c>
      <c r="O1840" s="1324"/>
      <c r="P1840" s="1324" t="str">
        <f>T(ESTIMATE!U1951)</f>
        <v/>
      </c>
      <c r="Q1840" s="1324"/>
      <c r="R1840" s="1322"/>
      <c r="S1840" s="1322"/>
      <c r="T1840" s="1322"/>
      <c r="U1840" s="1322"/>
      <c r="V1840" s="1322"/>
      <c r="W1840" s="1322"/>
      <c r="X1840" s="1322"/>
      <c r="Y1840" s="1322"/>
      <c r="Z1840" s="1322"/>
      <c r="AA1840" s="1322"/>
      <c r="AB1840" s="1322"/>
      <c r="AC1840" s="1322"/>
      <c r="AD1840" s="1322"/>
      <c r="AE1840" s="405">
        <f t="shared" si="28"/>
        <v>0</v>
      </c>
    </row>
    <row r="1841" spans="3:31" ht="18" hidden="1" customHeight="1">
      <c r="C1841" s="1323" t="str">
        <f>T(ESTIMATE!B1952)</f>
        <v/>
      </c>
      <c r="D1841" s="1323" t="e">
        <f>T(#REF!)</f>
        <v>#REF!</v>
      </c>
      <c r="E1841" s="1323" t="e">
        <f>T(#REF!)</f>
        <v>#REF!</v>
      </c>
      <c r="F1841" s="1323" t="e">
        <f>T(#REF!)</f>
        <v>#REF!</v>
      </c>
      <c r="G1841" s="1323" t="e">
        <f>T(#REF!)</f>
        <v>#REF!</v>
      </c>
      <c r="H1841" s="1323"/>
      <c r="I1841" s="1323"/>
      <c r="J1841" s="1323" t="e">
        <f>T(#REF!)</f>
        <v>#REF!</v>
      </c>
      <c r="K1841" s="1323" t="e">
        <f>T(#REF!)</f>
        <v>#REF!</v>
      </c>
      <c r="L1841" s="1323" t="e">
        <f>T(#REF!)</f>
        <v>#REF!</v>
      </c>
      <c r="M1841" s="1323" t="e">
        <f>T(#REF!)</f>
        <v>#REF!</v>
      </c>
      <c r="N1841" s="1324">
        <f>ESTIMATE!R1952</f>
        <v>0</v>
      </c>
      <c r="O1841" s="1324"/>
      <c r="P1841" s="1324" t="str">
        <f>T(ESTIMATE!U1952)</f>
        <v/>
      </c>
      <c r="Q1841" s="1324"/>
      <c r="R1841" s="1322"/>
      <c r="S1841" s="1322"/>
      <c r="T1841" s="1322"/>
      <c r="U1841" s="1322"/>
      <c r="V1841" s="1322"/>
      <c r="W1841" s="1322"/>
      <c r="X1841" s="1322"/>
      <c r="Y1841" s="1322"/>
      <c r="Z1841" s="1322"/>
      <c r="AA1841" s="1322"/>
      <c r="AB1841" s="1322"/>
      <c r="AC1841" s="1322"/>
      <c r="AD1841" s="1322"/>
      <c r="AE1841" s="405">
        <f t="shared" si="28"/>
        <v>0</v>
      </c>
    </row>
    <row r="1842" spans="3:31" ht="18" hidden="1" customHeight="1">
      <c r="C1842" s="1323" t="str">
        <f>T(ESTIMATE!B1953)</f>
        <v/>
      </c>
      <c r="D1842" s="1323" t="e">
        <f>T(#REF!)</f>
        <v>#REF!</v>
      </c>
      <c r="E1842" s="1323" t="e">
        <f>T(#REF!)</f>
        <v>#REF!</v>
      </c>
      <c r="F1842" s="1323" t="e">
        <f>T(#REF!)</f>
        <v>#REF!</v>
      </c>
      <c r="G1842" s="1323" t="e">
        <f>T(#REF!)</f>
        <v>#REF!</v>
      </c>
      <c r="H1842" s="1323"/>
      <c r="I1842" s="1323"/>
      <c r="J1842" s="1323" t="e">
        <f>T(#REF!)</f>
        <v>#REF!</v>
      </c>
      <c r="K1842" s="1323" t="e">
        <f>T(#REF!)</f>
        <v>#REF!</v>
      </c>
      <c r="L1842" s="1323" t="e">
        <f>T(#REF!)</f>
        <v>#REF!</v>
      </c>
      <c r="M1842" s="1323" t="e">
        <f>T(#REF!)</f>
        <v>#REF!</v>
      </c>
      <c r="N1842" s="1324">
        <f>ESTIMATE!R1953</f>
        <v>0</v>
      </c>
      <c r="O1842" s="1324"/>
      <c r="P1842" s="1324" t="str">
        <f>T(ESTIMATE!U1953)</f>
        <v/>
      </c>
      <c r="Q1842" s="1324"/>
      <c r="R1842" s="1322"/>
      <c r="S1842" s="1322"/>
      <c r="T1842" s="1322"/>
      <c r="U1842" s="1322"/>
      <c r="V1842" s="1322"/>
      <c r="W1842" s="1322"/>
      <c r="X1842" s="1322"/>
      <c r="Y1842" s="1322"/>
      <c r="Z1842" s="1322"/>
      <c r="AA1842" s="1322"/>
      <c r="AB1842" s="1322"/>
      <c r="AC1842" s="1322"/>
      <c r="AD1842" s="1322"/>
      <c r="AE1842" s="405">
        <f t="shared" si="28"/>
        <v>0</v>
      </c>
    </row>
    <row r="1843" spans="3:31" ht="18" hidden="1" customHeight="1">
      <c r="C1843" s="1323" t="str">
        <f>T(ESTIMATE!B1954)</f>
        <v/>
      </c>
      <c r="D1843" s="1323" t="e">
        <f>T(#REF!)</f>
        <v>#REF!</v>
      </c>
      <c r="E1843" s="1323" t="e">
        <f>T(#REF!)</f>
        <v>#REF!</v>
      </c>
      <c r="F1843" s="1323" t="e">
        <f>T(#REF!)</f>
        <v>#REF!</v>
      </c>
      <c r="G1843" s="1323" t="e">
        <f>T(#REF!)</f>
        <v>#REF!</v>
      </c>
      <c r="H1843" s="1323"/>
      <c r="I1843" s="1323"/>
      <c r="J1843" s="1323" t="e">
        <f>T(#REF!)</f>
        <v>#REF!</v>
      </c>
      <c r="K1843" s="1323" t="e">
        <f>T(#REF!)</f>
        <v>#REF!</v>
      </c>
      <c r="L1843" s="1323" t="e">
        <f>T(#REF!)</f>
        <v>#REF!</v>
      </c>
      <c r="M1843" s="1323" t="e">
        <f>T(#REF!)</f>
        <v>#REF!</v>
      </c>
      <c r="N1843" s="1324">
        <f>ESTIMATE!R1954</f>
        <v>0</v>
      </c>
      <c r="O1843" s="1324"/>
      <c r="P1843" s="1324" t="str">
        <f>T(ESTIMATE!U1954)</f>
        <v/>
      </c>
      <c r="Q1843" s="1324"/>
      <c r="R1843" s="1322"/>
      <c r="S1843" s="1322"/>
      <c r="T1843" s="1322"/>
      <c r="U1843" s="1322"/>
      <c r="V1843" s="1322"/>
      <c r="W1843" s="1322"/>
      <c r="X1843" s="1322"/>
      <c r="Y1843" s="1322"/>
      <c r="Z1843" s="1322"/>
      <c r="AA1843" s="1322"/>
      <c r="AB1843" s="1322"/>
      <c r="AC1843" s="1322"/>
      <c r="AD1843" s="1322"/>
      <c r="AE1843" s="405">
        <f t="shared" si="28"/>
        <v>0</v>
      </c>
    </row>
    <row r="1844" spans="3:31" ht="18" hidden="1" customHeight="1">
      <c r="C1844" s="1323" t="str">
        <f>T(ESTIMATE!B1955)</f>
        <v/>
      </c>
      <c r="D1844" s="1323" t="e">
        <f>T(#REF!)</f>
        <v>#REF!</v>
      </c>
      <c r="E1844" s="1323" t="e">
        <f>T(#REF!)</f>
        <v>#REF!</v>
      </c>
      <c r="F1844" s="1323" t="e">
        <f>T(#REF!)</f>
        <v>#REF!</v>
      </c>
      <c r="G1844" s="1323" t="e">
        <f>T(#REF!)</f>
        <v>#REF!</v>
      </c>
      <c r="H1844" s="1323"/>
      <c r="I1844" s="1323"/>
      <c r="J1844" s="1323" t="e">
        <f>T(#REF!)</f>
        <v>#REF!</v>
      </c>
      <c r="K1844" s="1323" t="e">
        <f>T(#REF!)</f>
        <v>#REF!</v>
      </c>
      <c r="L1844" s="1323" t="e">
        <f>T(#REF!)</f>
        <v>#REF!</v>
      </c>
      <c r="M1844" s="1323" t="e">
        <f>T(#REF!)</f>
        <v>#REF!</v>
      </c>
      <c r="N1844" s="1324">
        <f>ESTIMATE!R1955</f>
        <v>0</v>
      </c>
      <c r="O1844" s="1324"/>
      <c r="P1844" s="1324" t="str">
        <f>T(ESTIMATE!U1955)</f>
        <v/>
      </c>
      <c r="Q1844" s="1324"/>
      <c r="R1844" s="1322"/>
      <c r="S1844" s="1322"/>
      <c r="T1844" s="1322"/>
      <c r="U1844" s="1322"/>
      <c r="V1844" s="1322"/>
      <c r="W1844" s="1322"/>
      <c r="X1844" s="1322"/>
      <c r="Y1844" s="1322"/>
      <c r="Z1844" s="1322"/>
      <c r="AA1844" s="1322"/>
      <c r="AB1844" s="1322"/>
      <c r="AC1844" s="1322"/>
      <c r="AD1844" s="1322"/>
      <c r="AE1844" s="405">
        <f t="shared" si="28"/>
        <v>0</v>
      </c>
    </row>
    <row r="1845" spans="3:31" ht="18" hidden="1" customHeight="1">
      <c r="C1845" s="1323" t="str">
        <f>T(ESTIMATE!B1956)</f>
        <v/>
      </c>
      <c r="D1845" s="1323" t="e">
        <f>T(#REF!)</f>
        <v>#REF!</v>
      </c>
      <c r="E1845" s="1323" t="e">
        <f>T(#REF!)</f>
        <v>#REF!</v>
      </c>
      <c r="F1845" s="1323" t="e">
        <f>T(#REF!)</f>
        <v>#REF!</v>
      </c>
      <c r="G1845" s="1323" t="e">
        <f>T(#REF!)</f>
        <v>#REF!</v>
      </c>
      <c r="H1845" s="1323"/>
      <c r="I1845" s="1323"/>
      <c r="J1845" s="1323" t="e">
        <f>T(#REF!)</f>
        <v>#REF!</v>
      </c>
      <c r="K1845" s="1323" t="e">
        <f>T(#REF!)</f>
        <v>#REF!</v>
      </c>
      <c r="L1845" s="1323" t="e">
        <f>T(#REF!)</f>
        <v>#REF!</v>
      </c>
      <c r="M1845" s="1323" t="e">
        <f>T(#REF!)</f>
        <v>#REF!</v>
      </c>
      <c r="N1845" s="1324">
        <f>ESTIMATE!R1956</f>
        <v>0</v>
      </c>
      <c r="O1845" s="1324"/>
      <c r="P1845" s="1324" t="str">
        <f>T(ESTIMATE!U1956)</f>
        <v/>
      </c>
      <c r="Q1845" s="1324"/>
      <c r="R1845" s="1322"/>
      <c r="S1845" s="1322"/>
      <c r="T1845" s="1322"/>
      <c r="U1845" s="1322"/>
      <c r="V1845" s="1322"/>
      <c r="W1845" s="1322"/>
      <c r="X1845" s="1322"/>
      <c r="Y1845" s="1322"/>
      <c r="Z1845" s="1322"/>
      <c r="AA1845" s="1322"/>
      <c r="AB1845" s="1322"/>
      <c r="AC1845" s="1322"/>
      <c r="AD1845" s="1322"/>
      <c r="AE1845" s="405">
        <f t="shared" si="28"/>
        <v>0</v>
      </c>
    </row>
    <row r="1846" spans="3:31" ht="18" hidden="1" customHeight="1">
      <c r="C1846" s="1323" t="str">
        <f>T(ESTIMATE!B1957)</f>
        <v/>
      </c>
      <c r="D1846" s="1323" t="e">
        <f>T(#REF!)</f>
        <v>#REF!</v>
      </c>
      <c r="E1846" s="1323" t="e">
        <f>T(#REF!)</f>
        <v>#REF!</v>
      </c>
      <c r="F1846" s="1323" t="e">
        <f>T(#REF!)</f>
        <v>#REF!</v>
      </c>
      <c r="G1846" s="1323" t="e">
        <f>T(#REF!)</f>
        <v>#REF!</v>
      </c>
      <c r="H1846" s="1323"/>
      <c r="I1846" s="1323"/>
      <c r="J1846" s="1323" t="e">
        <f>T(#REF!)</f>
        <v>#REF!</v>
      </c>
      <c r="K1846" s="1323" t="e">
        <f>T(#REF!)</f>
        <v>#REF!</v>
      </c>
      <c r="L1846" s="1323" t="e">
        <f>T(#REF!)</f>
        <v>#REF!</v>
      </c>
      <c r="M1846" s="1323" t="e">
        <f>T(#REF!)</f>
        <v>#REF!</v>
      </c>
      <c r="N1846" s="1324">
        <f>ESTIMATE!R1957</f>
        <v>0</v>
      </c>
      <c r="O1846" s="1324"/>
      <c r="P1846" s="1324" t="str">
        <f>T(ESTIMATE!U1957)</f>
        <v/>
      </c>
      <c r="Q1846" s="1324"/>
      <c r="R1846" s="1322"/>
      <c r="S1846" s="1322"/>
      <c r="T1846" s="1322"/>
      <c r="U1846" s="1322"/>
      <c r="V1846" s="1322"/>
      <c r="W1846" s="1322"/>
      <c r="X1846" s="1322"/>
      <c r="Y1846" s="1322"/>
      <c r="Z1846" s="1322"/>
      <c r="AA1846" s="1322"/>
      <c r="AB1846" s="1322"/>
      <c r="AC1846" s="1322"/>
      <c r="AD1846" s="1322"/>
      <c r="AE1846" s="405">
        <f t="shared" si="28"/>
        <v>0</v>
      </c>
    </row>
    <row r="1847" spans="3:31" ht="18" hidden="1" customHeight="1">
      <c r="C1847" s="1323" t="str">
        <f>T(ESTIMATE!B1958)</f>
        <v/>
      </c>
      <c r="D1847" s="1323" t="e">
        <f>T(#REF!)</f>
        <v>#REF!</v>
      </c>
      <c r="E1847" s="1323" t="e">
        <f>T(#REF!)</f>
        <v>#REF!</v>
      </c>
      <c r="F1847" s="1323" t="e">
        <f>T(#REF!)</f>
        <v>#REF!</v>
      </c>
      <c r="G1847" s="1323" t="e">
        <f>T(#REF!)</f>
        <v>#REF!</v>
      </c>
      <c r="H1847" s="1323"/>
      <c r="I1847" s="1323"/>
      <c r="J1847" s="1323" t="e">
        <f>T(#REF!)</f>
        <v>#REF!</v>
      </c>
      <c r="K1847" s="1323" t="e">
        <f>T(#REF!)</f>
        <v>#REF!</v>
      </c>
      <c r="L1847" s="1323" t="e">
        <f>T(#REF!)</f>
        <v>#REF!</v>
      </c>
      <c r="M1847" s="1323" t="e">
        <f>T(#REF!)</f>
        <v>#REF!</v>
      </c>
      <c r="N1847" s="1324">
        <f>ESTIMATE!R1958</f>
        <v>0</v>
      </c>
      <c r="O1847" s="1324"/>
      <c r="P1847" s="1324" t="str">
        <f>T(ESTIMATE!U1958)</f>
        <v/>
      </c>
      <c r="Q1847" s="1324"/>
      <c r="R1847" s="1322"/>
      <c r="S1847" s="1322"/>
      <c r="T1847" s="1322"/>
      <c r="U1847" s="1322"/>
      <c r="V1847" s="1322"/>
      <c r="W1847" s="1322"/>
      <c r="X1847" s="1322"/>
      <c r="Y1847" s="1322"/>
      <c r="Z1847" s="1322"/>
      <c r="AA1847" s="1322"/>
      <c r="AB1847" s="1322"/>
      <c r="AC1847" s="1322"/>
      <c r="AD1847" s="1322"/>
      <c r="AE1847" s="405">
        <f t="shared" si="28"/>
        <v>0</v>
      </c>
    </row>
    <row r="1848" spans="3:31" ht="18" hidden="1" customHeight="1">
      <c r="C1848" s="1323" t="str">
        <f>T(ESTIMATE!B1959)</f>
        <v/>
      </c>
      <c r="D1848" s="1323" t="e">
        <f>T(#REF!)</f>
        <v>#REF!</v>
      </c>
      <c r="E1848" s="1323" t="e">
        <f>T(#REF!)</f>
        <v>#REF!</v>
      </c>
      <c r="F1848" s="1323" t="e">
        <f>T(#REF!)</f>
        <v>#REF!</v>
      </c>
      <c r="G1848" s="1323" t="e">
        <f>T(#REF!)</f>
        <v>#REF!</v>
      </c>
      <c r="H1848" s="1323"/>
      <c r="I1848" s="1323"/>
      <c r="J1848" s="1323" t="e">
        <f>T(#REF!)</f>
        <v>#REF!</v>
      </c>
      <c r="K1848" s="1323" t="e">
        <f>T(#REF!)</f>
        <v>#REF!</v>
      </c>
      <c r="L1848" s="1323" t="e">
        <f>T(#REF!)</f>
        <v>#REF!</v>
      </c>
      <c r="M1848" s="1323" t="e">
        <f>T(#REF!)</f>
        <v>#REF!</v>
      </c>
      <c r="N1848" s="1324">
        <f>ESTIMATE!R1959</f>
        <v>0</v>
      </c>
      <c r="O1848" s="1324"/>
      <c r="P1848" s="1324" t="str">
        <f>T(ESTIMATE!U1959)</f>
        <v/>
      </c>
      <c r="Q1848" s="1324"/>
      <c r="R1848" s="1322"/>
      <c r="S1848" s="1322"/>
      <c r="T1848" s="1322"/>
      <c r="U1848" s="1322"/>
      <c r="V1848" s="1322"/>
      <c r="W1848" s="1322"/>
      <c r="X1848" s="1322"/>
      <c r="Y1848" s="1322"/>
      <c r="Z1848" s="1322"/>
      <c r="AA1848" s="1322"/>
      <c r="AB1848" s="1322"/>
      <c r="AC1848" s="1322"/>
      <c r="AD1848" s="1322"/>
      <c r="AE1848" s="405">
        <f t="shared" si="28"/>
        <v>0</v>
      </c>
    </row>
    <row r="1849" spans="3:31" ht="18" hidden="1" customHeight="1">
      <c r="C1849" s="1323" t="str">
        <f>T(ESTIMATE!B1960)</f>
        <v/>
      </c>
      <c r="D1849" s="1323" t="e">
        <f>T(#REF!)</f>
        <v>#REF!</v>
      </c>
      <c r="E1849" s="1323" t="e">
        <f>T(#REF!)</f>
        <v>#REF!</v>
      </c>
      <c r="F1849" s="1323" t="e">
        <f>T(#REF!)</f>
        <v>#REF!</v>
      </c>
      <c r="G1849" s="1323" t="e">
        <f>T(#REF!)</f>
        <v>#REF!</v>
      </c>
      <c r="H1849" s="1323"/>
      <c r="I1849" s="1323"/>
      <c r="J1849" s="1323" t="e">
        <f>T(#REF!)</f>
        <v>#REF!</v>
      </c>
      <c r="K1849" s="1323" t="e">
        <f>T(#REF!)</f>
        <v>#REF!</v>
      </c>
      <c r="L1849" s="1323" t="e">
        <f>T(#REF!)</f>
        <v>#REF!</v>
      </c>
      <c r="M1849" s="1323" t="e">
        <f>T(#REF!)</f>
        <v>#REF!</v>
      </c>
      <c r="N1849" s="1324">
        <f>ESTIMATE!R1960</f>
        <v>0</v>
      </c>
      <c r="O1849" s="1324"/>
      <c r="P1849" s="1324" t="str">
        <f>T(ESTIMATE!U1960)</f>
        <v/>
      </c>
      <c r="Q1849" s="1324"/>
      <c r="R1849" s="1322"/>
      <c r="S1849" s="1322"/>
      <c r="T1849" s="1322"/>
      <c r="U1849" s="1322"/>
      <c r="V1849" s="1322"/>
      <c r="W1849" s="1322"/>
      <c r="X1849" s="1322"/>
      <c r="Y1849" s="1322"/>
      <c r="Z1849" s="1322"/>
      <c r="AA1849" s="1322"/>
      <c r="AB1849" s="1322"/>
      <c r="AC1849" s="1322"/>
      <c r="AD1849" s="1322"/>
      <c r="AE1849" s="405">
        <f t="shared" si="28"/>
        <v>0</v>
      </c>
    </row>
    <row r="1850" spans="3:31" ht="18" hidden="1" customHeight="1">
      <c r="C1850" s="1323" t="str">
        <f>T(ESTIMATE!B1961)</f>
        <v/>
      </c>
      <c r="D1850" s="1323" t="e">
        <f>T(#REF!)</f>
        <v>#REF!</v>
      </c>
      <c r="E1850" s="1323" t="e">
        <f>T(#REF!)</f>
        <v>#REF!</v>
      </c>
      <c r="F1850" s="1323" t="e">
        <f>T(#REF!)</f>
        <v>#REF!</v>
      </c>
      <c r="G1850" s="1323" t="e">
        <f>T(#REF!)</f>
        <v>#REF!</v>
      </c>
      <c r="H1850" s="1323"/>
      <c r="I1850" s="1323"/>
      <c r="J1850" s="1323" t="e">
        <f>T(#REF!)</f>
        <v>#REF!</v>
      </c>
      <c r="K1850" s="1323" t="e">
        <f>T(#REF!)</f>
        <v>#REF!</v>
      </c>
      <c r="L1850" s="1323" t="e">
        <f>T(#REF!)</f>
        <v>#REF!</v>
      </c>
      <c r="M1850" s="1323" t="e">
        <f>T(#REF!)</f>
        <v>#REF!</v>
      </c>
      <c r="N1850" s="1324">
        <f>ESTIMATE!R1961</f>
        <v>0</v>
      </c>
      <c r="O1850" s="1324"/>
      <c r="P1850" s="1324" t="str">
        <f>T(ESTIMATE!U1961)</f>
        <v/>
      </c>
      <c r="Q1850" s="1324"/>
      <c r="R1850" s="1322"/>
      <c r="S1850" s="1322"/>
      <c r="T1850" s="1322"/>
      <c r="U1850" s="1322"/>
      <c r="V1850" s="1322"/>
      <c r="W1850" s="1322"/>
      <c r="X1850" s="1322"/>
      <c r="Y1850" s="1322"/>
      <c r="Z1850" s="1322"/>
      <c r="AA1850" s="1322"/>
      <c r="AB1850" s="1322"/>
      <c r="AC1850" s="1322"/>
      <c r="AD1850" s="1322"/>
      <c r="AE1850" s="405">
        <f t="shared" si="28"/>
        <v>0</v>
      </c>
    </row>
    <row r="1851" spans="3:31" ht="18" hidden="1" customHeight="1">
      <c r="C1851" s="1323" t="str">
        <f>T(ESTIMATE!B1962)</f>
        <v/>
      </c>
      <c r="D1851" s="1323" t="e">
        <f>T(#REF!)</f>
        <v>#REF!</v>
      </c>
      <c r="E1851" s="1323" t="e">
        <f>T(#REF!)</f>
        <v>#REF!</v>
      </c>
      <c r="F1851" s="1323" t="e">
        <f>T(#REF!)</f>
        <v>#REF!</v>
      </c>
      <c r="G1851" s="1323" t="e">
        <f>T(#REF!)</f>
        <v>#REF!</v>
      </c>
      <c r="H1851" s="1323"/>
      <c r="I1851" s="1323"/>
      <c r="J1851" s="1323" t="e">
        <f>T(#REF!)</f>
        <v>#REF!</v>
      </c>
      <c r="K1851" s="1323" t="e">
        <f>T(#REF!)</f>
        <v>#REF!</v>
      </c>
      <c r="L1851" s="1323" t="e">
        <f>T(#REF!)</f>
        <v>#REF!</v>
      </c>
      <c r="M1851" s="1323" t="e">
        <f>T(#REF!)</f>
        <v>#REF!</v>
      </c>
      <c r="N1851" s="1324">
        <f>ESTIMATE!R1962</f>
        <v>0</v>
      </c>
      <c r="O1851" s="1324"/>
      <c r="P1851" s="1324" t="str">
        <f>T(ESTIMATE!U1962)</f>
        <v/>
      </c>
      <c r="Q1851" s="1324"/>
      <c r="R1851" s="1322"/>
      <c r="S1851" s="1322"/>
      <c r="T1851" s="1322"/>
      <c r="U1851" s="1322"/>
      <c r="V1851" s="1322"/>
      <c r="W1851" s="1322"/>
      <c r="X1851" s="1322"/>
      <c r="Y1851" s="1322"/>
      <c r="Z1851" s="1322"/>
      <c r="AA1851" s="1322"/>
      <c r="AB1851" s="1322"/>
      <c r="AC1851" s="1322"/>
      <c r="AD1851" s="1322"/>
      <c r="AE1851" s="405">
        <f t="shared" si="28"/>
        <v>0</v>
      </c>
    </row>
    <row r="1852" spans="3:31" ht="18" hidden="1" customHeight="1">
      <c r="C1852" s="1323" t="str">
        <f>T(ESTIMATE!B1963)</f>
        <v/>
      </c>
      <c r="D1852" s="1323" t="e">
        <f>T(#REF!)</f>
        <v>#REF!</v>
      </c>
      <c r="E1852" s="1323" t="e">
        <f>T(#REF!)</f>
        <v>#REF!</v>
      </c>
      <c r="F1852" s="1323" t="e">
        <f>T(#REF!)</f>
        <v>#REF!</v>
      </c>
      <c r="G1852" s="1323" t="e">
        <f>T(#REF!)</f>
        <v>#REF!</v>
      </c>
      <c r="H1852" s="1323"/>
      <c r="I1852" s="1323"/>
      <c r="J1852" s="1323" t="e">
        <f>T(#REF!)</f>
        <v>#REF!</v>
      </c>
      <c r="K1852" s="1323" t="e">
        <f>T(#REF!)</f>
        <v>#REF!</v>
      </c>
      <c r="L1852" s="1323" t="e">
        <f>T(#REF!)</f>
        <v>#REF!</v>
      </c>
      <c r="M1852" s="1323" t="e">
        <f>T(#REF!)</f>
        <v>#REF!</v>
      </c>
      <c r="N1852" s="1324">
        <f>ESTIMATE!R1963</f>
        <v>0</v>
      </c>
      <c r="O1852" s="1324"/>
      <c r="P1852" s="1324" t="str">
        <f>T(ESTIMATE!U1963)</f>
        <v/>
      </c>
      <c r="Q1852" s="1324"/>
      <c r="R1852" s="1322"/>
      <c r="S1852" s="1322"/>
      <c r="T1852" s="1322"/>
      <c r="U1852" s="1322"/>
      <c r="V1852" s="1322"/>
      <c r="W1852" s="1322"/>
      <c r="X1852" s="1322"/>
      <c r="Y1852" s="1322"/>
      <c r="Z1852" s="1322"/>
      <c r="AA1852" s="1322"/>
      <c r="AB1852" s="1322"/>
      <c r="AC1852" s="1322"/>
      <c r="AD1852" s="1322"/>
      <c r="AE1852" s="405">
        <f t="shared" si="28"/>
        <v>0</v>
      </c>
    </row>
    <row r="1853" spans="3:31" ht="18" hidden="1" customHeight="1">
      <c r="C1853" s="1323" t="str">
        <f>T(ESTIMATE!B1964)</f>
        <v/>
      </c>
      <c r="D1853" s="1323" t="e">
        <f>T(#REF!)</f>
        <v>#REF!</v>
      </c>
      <c r="E1853" s="1323" t="e">
        <f>T(#REF!)</f>
        <v>#REF!</v>
      </c>
      <c r="F1853" s="1323" t="e">
        <f>T(#REF!)</f>
        <v>#REF!</v>
      </c>
      <c r="G1853" s="1323" t="e">
        <f>T(#REF!)</f>
        <v>#REF!</v>
      </c>
      <c r="H1853" s="1323"/>
      <c r="I1853" s="1323"/>
      <c r="J1853" s="1323" t="e">
        <f>T(#REF!)</f>
        <v>#REF!</v>
      </c>
      <c r="K1853" s="1323" t="e">
        <f>T(#REF!)</f>
        <v>#REF!</v>
      </c>
      <c r="L1853" s="1323" t="e">
        <f>T(#REF!)</f>
        <v>#REF!</v>
      </c>
      <c r="M1853" s="1323" t="e">
        <f>T(#REF!)</f>
        <v>#REF!</v>
      </c>
      <c r="N1853" s="1324">
        <f>ESTIMATE!R1964</f>
        <v>0</v>
      </c>
      <c r="O1853" s="1324"/>
      <c r="P1853" s="1324" t="str">
        <f>T(ESTIMATE!U1964)</f>
        <v/>
      </c>
      <c r="Q1853" s="1324"/>
      <c r="R1853" s="1322"/>
      <c r="S1853" s="1322"/>
      <c r="T1853" s="1322"/>
      <c r="U1853" s="1322"/>
      <c r="V1853" s="1322"/>
      <c r="W1853" s="1322"/>
      <c r="X1853" s="1322"/>
      <c r="Y1853" s="1322"/>
      <c r="Z1853" s="1322"/>
      <c r="AA1853" s="1322"/>
      <c r="AB1853" s="1322"/>
      <c r="AC1853" s="1322"/>
      <c r="AD1853" s="1322"/>
      <c r="AE1853" s="405">
        <f t="shared" si="28"/>
        <v>0</v>
      </c>
    </row>
    <row r="1854" spans="3:31" ht="18" hidden="1" customHeight="1">
      <c r="C1854" s="1323" t="str">
        <f>T(ESTIMATE!B1965)</f>
        <v/>
      </c>
      <c r="D1854" s="1323" t="e">
        <f>T(#REF!)</f>
        <v>#REF!</v>
      </c>
      <c r="E1854" s="1323" t="e">
        <f>T(#REF!)</f>
        <v>#REF!</v>
      </c>
      <c r="F1854" s="1323" t="e">
        <f>T(#REF!)</f>
        <v>#REF!</v>
      </c>
      <c r="G1854" s="1323" t="e">
        <f>T(#REF!)</f>
        <v>#REF!</v>
      </c>
      <c r="H1854" s="1323"/>
      <c r="I1854" s="1323"/>
      <c r="J1854" s="1323" t="e">
        <f>T(#REF!)</f>
        <v>#REF!</v>
      </c>
      <c r="K1854" s="1323" t="e">
        <f>T(#REF!)</f>
        <v>#REF!</v>
      </c>
      <c r="L1854" s="1323" t="e">
        <f>T(#REF!)</f>
        <v>#REF!</v>
      </c>
      <c r="M1854" s="1323" t="e">
        <f>T(#REF!)</f>
        <v>#REF!</v>
      </c>
      <c r="N1854" s="1324">
        <f>ESTIMATE!R1965</f>
        <v>0</v>
      </c>
      <c r="O1854" s="1324"/>
      <c r="P1854" s="1324" t="str">
        <f>T(ESTIMATE!U1965)</f>
        <v/>
      </c>
      <c r="Q1854" s="1324"/>
      <c r="R1854" s="1322"/>
      <c r="S1854" s="1322"/>
      <c r="T1854" s="1322"/>
      <c r="U1854" s="1322"/>
      <c r="V1854" s="1322"/>
      <c r="W1854" s="1322"/>
      <c r="X1854" s="1322"/>
      <c r="Y1854" s="1322"/>
      <c r="Z1854" s="1322"/>
      <c r="AA1854" s="1322"/>
      <c r="AB1854" s="1322"/>
      <c r="AC1854" s="1322"/>
      <c r="AD1854" s="1322"/>
      <c r="AE1854" s="405">
        <f t="shared" si="28"/>
        <v>0</v>
      </c>
    </row>
    <row r="1855" spans="3:31" ht="18" hidden="1" customHeight="1">
      <c r="C1855" s="1323" t="str">
        <f>T(ESTIMATE!B1966)</f>
        <v/>
      </c>
      <c r="D1855" s="1323" t="e">
        <f>T(#REF!)</f>
        <v>#REF!</v>
      </c>
      <c r="E1855" s="1323" t="e">
        <f>T(#REF!)</f>
        <v>#REF!</v>
      </c>
      <c r="F1855" s="1323" t="e">
        <f>T(#REF!)</f>
        <v>#REF!</v>
      </c>
      <c r="G1855" s="1323" t="e">
        <f>T(#REF!)</f>
        <v>#REF!</v>
      </c>
      <c r="H1855" s="1323"/>
      <c r="I1855" s="1323"/>
      <c r="J1855" s="1323" t="e">
        <f>T(#REF!)</f>
        <v>#REF!</v>
      </c>
      <c r="K1855" s="1323" t="e">
        <f>T(#REF!)</f>
        <v>#REF!</v>
      </c>
      <c r="L1855" s="1323" t="e">
        <f>T(#REF!)</f>
        <v>#REF!</v>
      </c>
      <c r="M1855" s="1323" t="e">
        <f>T(#REF!)</f>
        <v>#REF!</v>
      </c>
      <c r="N1855" s="1324">
        <f>ESTIMATE!R1966</f>
        <v>0</v>
      </c>
      <c r="O1855" s="1324"/>
      <c r="P1855" s="1324" t="str">
        <f>T(ESTIMATE!U1966)</f>
        <v/>
      </c>
      <c r="Q1855" s="1324"/>
      <c r="R1855" s="1322"/>
      <c r="S1855" s="1322"/>
      <c r="T1855" s="1322"/>
      <c r="U1855" s="1322"/>
      <c r="V1855" s="1322"/>
      <c r="W1855" s="1322"/>
      <c r="X1855" s="1322"/>
      <c r="Y1855" s="1322"/>
      <c r="Z1855" s="1322"/>
      <c r="AA1855" s="1322"/>
      <c r="AB1855" s="1322"/>
      <c r="AC1855" s="1322"/>
      <c r="AD1855" s="1322"/>
      <c r="AE1855" s="405">
        <f t="shared" si="28"/>
        <v>0</v>
      </c>
    </row>
    <row r="1856" spans="3:31" ht="18" hidden="1" customHeight="1">
      <c r="C1856" s="1323" t="str">
        <f>T(ESTIMATE!B1967)</f>
        <v/>
      </c>
      <c r="D1856" s="1323" t="e">
        <f>T(#REF!)</f>
        <v>#REF!</v>
      </c>
      <c r="E1856" s="1323" t="e">
        <f>T(#REF!)</f>
        <v>#REF!</v>
      </c>
      <c r="F1856" s="1323" t="e">
        <f>T(#REF!)</f>
        <v>#REF!</v>
      </c>
      <c r="G1856" s="1323" t="e">
        <f>T(#REF!)</f>
        <v>#REF!</v>
      </c>
      <c r="H1856" s="1323"/>
      <c r="I1856" s="1323"/>
      <c r="J1856" s="1323" t="e">
        <f>T(#REF!)</f>
        <v>#REF!</v>
      </c>
      <c r="K1856" s="1323" t="e">
        <f>T(#REF!)</f>
        <v>#REF!</v>
      </c>
      <c r="L1856" s="1323" t="e">
        <f>T(#REF!)</f>
        <v>#REF!</v>
      </c>
      <c r="M1856" s="1323" t="e">
        <f>T(#REF!)</f>
        <v>#REF!</v>
      </c>
      <c r="N1856" s="1324">
        <f>ESTIMATE!R1967</f>
        <v>0</v>
      </c>
      <c r="O1856" s="1324"/>
      <c r="P1856" s="1324" t="str">
        <f>T(ESTIMATE!U1967)</f>
        <v/>
      </c>
      <c r="Q1856" s="1324"/>
      <c r="R1856" s="1322"/>
      <c r="S1856" s="1322"/>
      <c r="T1856" s="1322"/>
      <c r="U1856" s="1322"/>
      <c r="V1856" s="1322"/>
      <c r="W1856" s="1322"/>
      <c r="X1856" s="1322"/>
      <c r="Y1856" s="1322"/>
      <c r="Z1856" s="1322"/>
      <c r="AA1856" s="1322"/>
      <c r="AB1856" s="1322"/>
      <c r="AC1856" s="1322"/>
      <c r="AD1856" s="1322"/>
      <c r="AE1856" s="405">
        <f t="shared" si="28"/>
        <v>0</v>
      </c>
    </row>
    <row r="1857" spans="3:31" ht="18" hidden="1" customHeight="1">
      <c r="C1857" s="1323" t="str">
        <f>T(ESTIMATE!B1968)</f>
        <v/>
      </c>
      <c r="D1857" s="1323" t="e">
        <f>T(#REF!)</f>
        <v>#REF!</v>
      </c>
      <c r="E1857" s="1323" t="e">
        <f>T(#REF!)</f>
        <v>#REF!</v>
      </c>
      <c r="F1857" s="1323" t="e">
        <f>T(#REF!)</f>
        <v>#REF!</v>
      </c>
      <c r="G1857" s="1323" t="e">
        <f>T(#REF!)</f>
        <v>#REF!</v>
      </c>
      <c r="H1857" s="1323"/>
      <c r="I1857" s="1323"/>
      <c r="J1857" s="1323" t="e">
        <f>T(#REF!)</f>
        <v>#REF!</v>
      </c>
      <c r="K1857" s="1323" t="e">
        <f>T(#REF!)</f>
        <v>#REF!</v>
      </c>
      <c r="L1857" s="1323" t="e">
        <f>T(#REF!)</f>
        <v>#REF!</v>
      </c>
      <c r="M1857" s="1323" t="e">
        <f>T(#REF!)</f>
        <v>#REF!</v>
      </c>
      <c r="N1857" s="1324">
        <f>ESTIMATE!R1968</f>
        <v>0</v>
      </c>
      <c r="O1857" s="1324"/>
      <c r="P1857" s="1324" t="str">
        <f>T(ESTIMATE!U1968)</f>
        <v/>
      </c>
      <c r="Q1857" s="1324"/>
      <c r="R1857" s="1322"/>
      <c r="S1857" s="1322"/>
      <c r="T1857" s="1322"/>
      <c r="U1857" s="1322"/>
      <c r="V1857" s="1322"/>
      <c r="W1857" s="1322"/>
      <c r="X1857" s="1322"/>
      <c r="Y1857" s="1322"/>
      <c r="Z1857" s="1322"/>
      <c r="AA1857" s="1322"/>
      <c r="AB1857" s="1322"/>
      <c r="AC1857" s="1322"/>
      <c r="AD1857" s="1322"/>
      <c r="AE1857" s="405">
        <f t="shared" si="28"/>
        <v>0</v>
      </c>
    </row>
    <row r="1858" spans="3:31" ht="18" hidden="1" customHeight="1">
      <c r="C1858" s="1323" t="str">
        <f>T(ESTIMATE!B1969)</f>
        <v/>
      </c>
      <c r="D1858" s="1323" t="e">
        <f>T(#REF!)</f>
        <v>#REF!</v>
      </c>
      <c r="E1858" s="1323" t="e">
        <f>T(#REF!)</f>
        <v>#REF!</v>
      </c>
      <c r="F1858" s="1323" t="e">
        <f>T(#REF!)</f>
        <v>#REF!</v>
      </c>
      <c r="G1858" s="1323" t="e">
        <f>T(#REF!)</f>
        <v>#REF!</v>
      </c>
      <c r="H1858" s="1323"/>
      <c r="I1858" s="1323"/>
      <c r="J1858" s="1323" t="e">
        <f>T(#REF!)</f>
        <v>#REF!</v>
      </c>
      <c r="K1858" s="1323" t="e">
        <f>T(#REF!)</f>
        <v>#REF!</v>
      </c>
      <c r="L1858" s="1323" t="e">
        <f>T(#REF!)</f>
        <v>#REF!</v>
      </c>
      <c r="M1858" s="1323" t="e">
        <f>T(#REF!)</f>
        <v>#REF!</v>
      </c>
      <c r="N1858" s="1324">
        <f>ESTIMATE!R1969</f>
        <v>0</v>
      </c>
      <c r="O1858" s="1324"/>
      <c r="P1858" s="1324" t="str">
        <f>T(ESTIMATE!U1969)</f>
        <v/>
      </c>
      <c r="Q1858" s="1324"/>
      <c r="R1858" s="1322"/>
      <c r="S1858" s="1322"/>
      <c r="T1858" s="1322"/>
      <c r="U1858" s="1322"/>
      <c r="V1858" s="1322"/>
      <c r="W1858" s="1322"/>
      <c r="X1858" s="1322"/>
      <c r="Y1858" s="1322"/>
      <c r="Z1858" s="1322"/>
      <c r="AA1858" s="1322"/>
      <c r="AB1858" s="1322"/>
      <c r="AC1858" s="1322"/>
      <c r="AD1858" s="1322"/>
      <c r="AE1858" s="405">
        <f t="shared" si="28"/>
        <v>0</v>
      </c>
    </row>
    <row r="1859" spans="3:31" ht="18" hidden="1" customHeight="1">
      <c r="C1859" s="1323" t="str">
        <f>T(ESTIMATE!B1970)</f>
        <v/>
      </c>
      <c r="D1859" s="1323" t="e">
        <f>T(#REF!)</f>
        <v>#REF!</v>
      </c>
      <c r="E1859" s="1323" t="e">
        <f>T(#REF!)</f>
        <v>#REF!</v>
      </c>
      <c r="F1859" s="1323" t="e">
        <f>T(#REF!)</f>
        <v>#REF!</v>
      </c>
      <c r="G1859" s="1323" t="e">
        <f>T(#REF!)</f>
        <v>#REF!</v>
      </c>
      <c r="H1859" s="1323"/>
      <c r="I1859" s="1323"/>
      <c r="J1859" s="1323" t="e">
        <f>T(#REF!)</f>
        <v>#REF!</v>
      </c>
      <c r="K1859" s="1323" t="e">
        <f>T(#REF!)</f>
        <v>#REF!</v>
      </c>
      <c r="L1859" s="1323" t="e">
        <f>T(#REF!)</f>
        <v>#REF!</v>
      </c>
      <c r="M1859" s="1323" t="e">
        <f>T(#REF!)</f>
        <v>#REF!</v>
      </c>
      <c r="N1859" s="1324">
        <f>ESTIMATE!R1970</f>
        <v>0</v>
      </c>
      <c r="O1859" s="1324"/>
      <c r="P1859" s="1324" t="str">
        <f>T(ESTIMATE!U1970)</f>
        <v/>
      </c>
      <c r="Q1859" s="1324"/>
      <c r="R1859" s="1322"/>
      <c r="S1859" s="1322"/>
      <c r="T1859" s="1322"/>
      <c r="U1859" s="1322"/>
      <c r="V1859" s="1322"/>
      <c r="W1859" s="1322"/>
      <c r="X1859" s="1322"/>
      <c r="Y1859" s="1322"/>
      <c r="Z1859" s="1322"/>
      <c r="AA1859" s="1322"/>
      <c r="AB1859" s="1322"/>
      <c r="AC1859" s="1322"/>
      <c r="AD1859" s="1322"/>
      <c r="AE1859" s="405">
        <f t="shared" si="28"/>
        <v>0</v>
      </c>
    </row>
    <row r="1860" spans="3:31" ht="18" hidden="1" customHeight="1">
      <c r="C1860" s="1323" t="str">
        <f>T(ESTIMATE!B1971)</f>
        <v/>
      </c>
      <c r="D1860" s="1323" t="e">
        <f>T(#REF!)</f>
        <v>#REF!</v>
      </c>
      <c r="E1860" s="1323" t="e">
        <f>T(#REF!)</f>
        <v>#REF!</v>
      </c>
      <c r="F1860" s="1323" t="e">
        <f>T(#REF!)</f>
        <v>#REF!</v>
      </c>
      <c r="G1860" s="1323" t="e">
        <f>T(#REF!)</f>
        <v>#REF!</v>
      </c>
      <c r="H1860" s="1323"/>
      <c r="I1860" s="1323"/>
      <c r="J1860" s="1323" t="e">
        <f>T(#REF!)</f>
        <v>#REF!</v>
      </c>
      <c r="K1860" s="1323" t="e">
        <f>T(#REF!)</f>
        <v>#REF!</v>
      </c>
      <c r="L1860" s="1323" t="e">
        <f>T(#REF!)</f>
        <v>#REF!</v>
      </c>
      <c r="M1860" s="1323" t="e">
        <f>T(#REF!)</f>
        <v>#REF!</v>
      </c>
      <c r="N1860" s="1324">
        <f>ESTIMATE!R1971</f>
        <v>0</v>
      </c>
      <c r="O1860" s="1324"/>
      <c r="P1860" s="1324" t="str">
        <f>T(ESTIMATE!U1971)</f>
        <v/>
      </c>
      <c r="Q1860" s="1324"/>
      <c r="R1860" s="1322"/>
      <c r="S1860" s="1322"/>
      <c r="T1860" s="1322"/>
      <c r="U1860" s="1322"/>
      <c r="V1860" s="1322"/>
      <c r="W1860" s="1322"/>
      <c r="X1860" s="1322"/>
      <c r="Y1860" s="1322"/>
      <c r="Z1860" s="1322"/>
      <c r="AA1860" s="1322"/>
      <c r="AB1860" s="1322"/>
      <c r="AC1860" s="1322"/>
      <c r="AD1860" s="1322"/>
      <c r="AE1860" s="405">
        <f t="shared" si="28"/>
        <v>0</v>
      </c>
    </row>
    <row r="1861" spans="3:31" ht="18" hidden="1" customHeight="1">
      <c r="C1861" s="1323" t="str">
        <f>T(ESTIMATE!B1972)</f>
        <v/>
      </c>
      <c r="D1861" s="1323" t="e">
        <f>T(#REF!)</f>
        <v>#REF!</v>
      </c>
      <c r="E1861" s="1323" t="e">
        <f>T(#REF!)</f>
        <v>#REF!</v>
      </c>
      <c r="F1861" s="1323" t="e">
        <f>T(#REF!)</f>
        <v>#REF!</v>
      </c>
      <c r="G1861" s="1323" t="e">
        <f>T(#REF!)</f>
        <v>#REF!</v>
      </c>
      <c r="H1861" s="1323"/>
      <c r="I1861" s="1323"/>
      <c r="J1861" s="1323" t="e">
        <f>T(#REF!)</f>
        <v>#REF!</v>
      </c>
      <c r="K1861" s="1323" t="e">
        <f>T(#REF!)</f>
        <v>#REF!</v>
      </c>
      <c r="L1861" s="1323" t="e">
        <f>T(#REF!)</f>
        <v>#REF!</v>
      </c>
      <c r="M1861" s="1323" t="e">
        <f>T(#REF!)</f>
        <v>#REF!</v>
      </c>
      <c r="N1861" s="1324">
        <f>ESTIMATE!R1972</f>
        <v>0</v>
      </c>
      <c r="O1861" s="1324"/>
      <c r="P1861" s="1324" t="str">
        <f>T(ESTIMATE!U1972)</f>
        <v/>
      </c>
      <c r="Q1861" s="1324"/>
      <c r="R1861" s="1322"/>
      <c r="S1861" s="1322"/>
      <c r="T1861" s="1322"/>
      <c r="U1861" s="1322"/>
      <c r="V1861" s="1322"/>
      <c r="W1861" s="1322"/>
      <c r="X1861" s="1322"/>
      <c r="Y1861" s="1322"/>
      <c r="Z1861" s="1322"/>
      <c r="AA1861" s="1322"/>
      <c r="AB1861" s="1322"/>
      <c r="AC1861" s="1322"/>
      <c r="AD1861" s="1322"/>
      <c r="AE1861" s="405">
        <f t="shared" si="28"/>
        <v>0</v>
      </c>
    </row>
    <row r="1862" spans="3:31" ht="18" hidden="1" customHeight="1">
      <c r="C1862" s="1323" t="str">
        <f>T(ESTIMATE!B1973)</f>
        <v/>
      </c>
      <c r="D1862" s="1323" t="e">
        <f>T(#REF!)</f>
        <v>#REF!</v>
      </c>
      <c r="E1862" s="1323" t="e">
        <f>T(#REF!)</f>
        <v>#REF!</v>
      </c>
      <c r="F1862" s="1323" t="e">
        <f>T(#REF!)</f>
        <v>#REF!</v>
      </c>
      <c r="G1862" s="1323" t="e">
        <f>T(#REF!)</f>
        <v>#REF!</v>
      </c>
      <c r="H1862" s="1323"/>
      <c r="I1862" s="1323"/>
      <c r="J1862" s="1323" t="e">
        <f>T(#REF!)</f>
        <v>#REF!</v>
      </c>
      <c r="K1862" s="1323" t="e">
        <f>T(#REF!)</f>
        <v>#REF!</v>
      </c>
      <c r="L1862" s="1323" t="e">
        <f>T(#REF!)</f>
        <v>#REF!</v>
      </c>
      <c r="M1862" s="1323" t="e">
        <f>T(#REF!)</f>
        <v>#REF!</v>
      </c>
      <c r="N1862" s="1324">
        <f>ESTIMATE!R1973</f>
        <v>0</v>
      </c>
      <c r="O1862" s="1324"/>
      <c r="P1862" s="1324" t="str">
        <f>T(ESTIMATE!U1973)</f>
        <v/>
      </c>
      <c r="Q1862" s="1324"/>
      <c r="R1862" s="1322"/>
      <c r="S1862" s="1322"/>
      <c r="T1862" s="1322"/>
      <c r="U1862" s="1322"/>
      <c r="V1862" s="1322"/>
      <c r="W1862" s="1322"/>
      <c r="X1862" s="1322"/>
      <c r="Y1862" s="1322"/>
      <c r="Z1862" s="1322"/>
      <c r="AA1862" s="1322"/>
      <c r="AB1862" s="1322"/>
      <c r="AC1862" s="1322"/>
      <c r="AD1862" s="1322"/>
      <c r="AE1862" s="405">
        <f t="shared" si="28"/>
        <v>0</v>
      </c>
    </row>
    <row r="1863" spans="3:31" ht="18" hidden="1" customHeight="1">
      <c r="C1863" s="1323" t="str">
        <f>T(ESTIMATE!B1974)</f>
        <v/>
      </c>
      <c r="D1863" s="1323" t="e">
        <f>T(#REF!)</f>
        <v>#REF!</v>
      </c>
      <c r="E1863" s="1323" t="e">
        <f>T(#REF!)</f>
        <v>#REF!</v>
      </c>
      <c r="F1863" s="1323" t="e">
        <f>T(#REF!)</f>
        <v>#REF!</v>
      </c>
      <c r="G1863" s="1323" t="e">
        <f>T(#REF!)</f>
        <v>#REF!</v>
      </c>
      <c r="H1863" s="1323"/>
      <c r="I1863" s="1323"/>
      <c r="J1863" s="1323" t="e">
        <f>T(#REF!)</f>
        <v>#REF!</v>
      </c>
      <c r="K1863" s="1323" t="e">
        <f>T(#REF!)</f>
        <v>#REF!</v>
      </c>
      <c r="L1863" s="1323" t="e">
        <f>T(#REF!)</f>
        <v>#REF!</v>
      </c>
      <c r="M1863" s="1323" t="e">
        <f>T(#REF!)</f>
        <v>#REF!</v>
      </c>
      <c r="N1863" s="1324">
        <f>ESTIMATE!R1974</f>
        <v>0</v>
      </c>
      <c r="O1863" s="1324"/>
      <c r="P1863" s="1324" t="str">
        <f>T(ESTIMATE!U1974)</f>
        <v/>
      </c>
      <c r="Q1863" s="1324"/>
      <c r="R1863" s="1322"/>
      <c r="S1863" s="1322"/>
      <c r="T1863" s="1322"/>
      <c r="U1863" s="1322"/>
      <c r="V1863" s="1322"/>
      <c r="W1863" s="1322"/>
      <c r="X1863" s="1322"/>
      <c r="Y1863" s="1322"/>
      <c r="Z1863" s="1322"/>
      <c r="AA1863" s="1322"/>
      <c r="AB1863" s="1322"/>
      <c r="AC1863" s="1322"/>
      <c r="AD1863" s="1322"/>
      <c r="AE1863" s="405">
        <f t="shared" si="28"/>
        <v>0</v>
      </c>
    </row>
    <row r="1864" spans="3:31" ht="18" hidden="1" customHeight="1">
      <c r="C1864" s="1323" t="str">
        <f>T(ESTIMATE!B1975)</f>
        <v/>
      </c>
      <c r="D1864" s="1323" t="e">
        <f>T(#REF!)</f>
        <v>#REF!</v>
      </c>
      <c r="E1864" s="1323" t="e">
        <f>T(#REF!)</f>
        <v>#REF!</v>
      </c>
      <c r="F1864" s="1323" t="e">
        <f>T(#REF!)</f>
        <v>#REF!</v>
      </c>
      <c r="G1864" s="1323" t="e">
        <f>T(#REF!)</f>
        <v>#REF!</v>
      </c>
      <c r="H1864" s="1323"/>
      <c r="I1864" s="1323"/>
      <c r="J1864" s="1323" t="e">
        <f>T(#REF!)</f>
        <v>#REF!</v>
      </c>
      <c r="K1864" s="1323" t="e">
        <f>T(#REF!)</f>
        <v>#REF!</v>
      </c>
      <c r="L1864" s="1323" t="e">
        <f>T(#REF!)</f>
        <v>#REF!</v>
      </c>
      <c r="M1864" s="1323" t="e">
        <f>T(#REF!)</f>
        <v>#REF!</v>
      </c>
      <c r="N1864" s="1324">
        <f>ESTIMATE!R1975</f>
        <v>0</v>
      </c>
      <c r="O1864" s="1324"/>
      <c r="P1864" s="1324" t="str">
        <f>T(ESTIMATE!U1975)</f>
        <v/>
      </c>
      <c r="Q1864" s="1324"/>
      <c r="R1864" s="1322"/>
      <c r="S1864" s="1322"/>
      <c r="T1864" s="1322"/>
      <c r="U1864" s="1322"/>
      <c r="V1864" s="1322"/>
      <c r="W1864" s="1322"/>
      <c r="X1864" s="1322"/>
      <c r="Y1864" s="1322"/>
      <c r="Z1864" s="1322"/>
      <c r="AA1864" s="1322"/>
      <c r="AB1864" s="1322"/>
      <c r="AC1864" s="1322"/>
      <c r="AD1864" s="1322"/>
      <c r="AE1864" s="405">
        <f t="shared" si="28"/>
        <v>0</v>
      </c>
    </row>
    <row r="1865" spans="3:31" ht="18" hidden="1" customHeight="1">
      <c r="C1865" s="1323" t="str">
        <f>T(ESTIMATE!B1976)</f>
        <v/>
      </c>
      <c r="D1865" s="1323" t="e">
        <f>T(#REF!)</f>
        <v>#REF!</v>
      </c>
      <c r="E1865" s="1323" t="e">
        <f>T(#REF!)</f>
        <v>#REF!</v>
      </c>
      <c r="F1865" s="1323" t="e">
        <f>T(#REF!)</f>
        <v>#REF!</v>
      </c>
      <c r="G1865" s="1323" t="e">
        <f>T(#REF!)</f>
        <v>#REF!</v>
      </c>
      <c r="H1865" s="1323"/>
      <c r="I1865" s="1323"/>
      <c r="J1865" s="1323" t="e">
        <f>T(#REF!)</f>
        <v>#REF!</v>
      </c>
      <c r="K1865" s="1323" t="e">
        <f>T(#REF!)</f>
        <v>#REF!</v>
      </c>
      <c r="L1865" s="1323" t="e">
        <f>T(#REF!)</f>
        <v>#REF!</v>
      </c>
      <c r="M1865" s="1323" t="e">
        <f>T(#REF!)</f>
        <v>#REF!</v>
      </c>
      <c r="N1865" s="1324">
        <f>ESTIMATE!R1976</f>
        <v>0</v>
      </c>
      <c r="O1865" s="1324"/>
      <c r="P1865" s="1324" t="str">
        <f>T(ESTIMATE!U1976)</f>
        <v/>
      </c>
      <c r="Q1865" s="1324"/>
      <c r="R1865" s="1322"/>
      <c r="S1865" s="1322"/>
      <c r="T1865" s="1322"/>
      <c r="U1865" s="1322"/>
      <c r="V1865" s="1322"/>
      <c r="W1865" s="1322"/>
      <c r="X1865" s="1322"/>
      <c r="Y1865" s="1322"/>
      <c r="Z1865" s="1322"/>
      <c r="AA1865" s="1322"/>
      <c r="AB1865" s="1322"/>
      <c r="AC1865" s="1322"/>
      <c r="AD1865" s="1322"/>
      <c r="AE1865" s="405">
        <f t="shared" si="28"/>
        <v>0</v>
      </c>
    </row>
    <row r="1866" spans="3:31" ht="18" hidden="1" customHeight="1">
      <c r="C1866" s="1323" t="str">
        <f>T(ESTIMATE!B1977)</f>
        <v/>
      </c>
      <c r="D1866" s="1323" t="e">
        <f>T(#REF!)</f>
        <v>#REF!</v>
      </c>
      <c r="E1866" s="1323" t="e">
        <f>T(#REF!)</f>
        <v>#REF!</v>
      </c>
      <c r="F1866" s="1323" t="e">
        <f>T(#REF!)</f>
        <v>#REF!</v>
      </c>
      <c r="G1866" s="1323" t="e">
        <f>T(#REF!)</f>
        <v>#REF!</v>
      </c>
      <c r="H1866" s="1323"/>
      <c r="I1866" s="1323"/>
      <c r="J1866" s="1323" t="e">
        <f>T(#REF!)</f>
        <v>#REF!</v>
      </c>
      <c r="K1866" s="1323" t="e">
        <f>T(#REF!)</f>
        <v>#REF!</v>
      </c>
      <c r="L1866" s="1323" t="e">
        <f>T(#REF!)</f>
        <v>#REF!</v>
      </c>
      <c r="M1866" s="1323" t="e">
        <f>T(#REF!)</f>
        <v>#REF!</v>
      </c>
      <c r="N1866" s="1324">
        <f>ESTIMATE!R1977</f>
        <v>0</v>
      </c>
      <c r="O1866" s="1324"/>
      <c r="P1866" s="1324" t="str">
        <f>T(ESTIMATE!U1977)</f>
        <v/>
      </c>
      <c r="Q1866" s="1324"/>
      <c r="R1866" s="1322"/>
      <c r="S1866" s="1322"/>
      <c r="T1866" s="1322"/>
      <c r="U1866" s="1322"/>
      <c r="V1866" s="1322"/>
      <c r="W1866" s="1322"/>
      <c r="X1866" s="1322"/>
      <c r="Y1866" s="1322"/>
      <c r="Z1866" s="1322"/>
      <c r="AA1866" s="1322"/>
      <c r="AB1866" s="1322"/>
      <c r="AC1866" s="1322"/>
      <c r="AD1866" s="1322"/>
      <c r="AE1866" s="405">
        <f t="shared" si="28"/>
        <v>0</v>
      </c>
    </row>
    <row r="1867" spans="3:31" ht="18" hidden="1" customHeight="1">
      <c r="C1867" s="1323" t="str">
        <f>T(ESTIMATE!B1978)</f>
        <v/>
      </c>
      <c r="D1867" s="1323" t="e">
        <f>T(#REF!)</f>
        <v>#REF!</v>
      </c>
      <c r="E1867" s="1323" t="e">
        <f>T(#REF!)</f>
        <v>#REF!</v>
      </c>
      <c r="F1867" s="1323" t="e">
        <f>T(#REF!)</f>
        <v>#REF!</v>
      </c>
      <c r="G1867" s="1323" t="e">
        <f>T(#REF!)</f>
        <v>#REF!</v>
      </c>
      <c r="H1867" s="1323"/>
      <c r="I1867" s="1323"/>
      <c r="J1867" s="1323" t="e">
        <f>T(#REF!)</f>
        <v>#REF!</v>
      </c>
      <c r="K1867" s="1323" t="e">
        <f>T(#REF!)</f>
        <v>#REF!</v>
      </c>
      <c r="L1867" s="1323" t="e">
        <f>T(#REF!)</f>
        <v>#REF!</v>
      </c>
      <c r="M1867" s="1323" t="e">
        <f>T(#REF!)</f>
        <v>#REF!</v>
      </c>
      <c r="N1867" s="1324">
        <f>ESTIMATE!R1978</f>
        <v>0</v>
      </c>
      <c r="O1867" s="1324"/>
      <c r="P1867" s="1324" t="str">
        <f>T(ESTIMATE!U1978)</f>
        <v/>
      </c>
      <c r="Q1867" s="1324"/>
      <c r="R1867" s="1322"/>
      <c r="S1867" s="1322"/>
      <c r="T1867" s="1322"/>
      <c r="U1867" s="1322"/>
      <c r="V1867" s="1322"/>
      <c r="W1867" s="1322"/>
      <c r="X1867" s="1322"/>
      <c r="Y1867" s="1322"/>
      <c r="Z1867" s="1322"/>
      <c r="AA1867" s="1322"/>
      <c r="AB1867" s="1322"/>
      <c r="AC1867" s="1322"/>
      <c r="AD1867" s="1322"/>
      <c r="AE1867" s="405">
        <f t="shared" si="28"/>
        <v>0</v>
      </c>
    </row>
    <row r="1868" spans="3:31" ht="18" hidden="1" customHeight="1">
      <c r="C1868" s="1323" t="str">
        <f>T(ESTIMATE!B1979)</f>
        <v/>
      </c>
      <c r="D1868" s="1323" t="e">
        <f>T(#REF!)</f>
        <v>#REF!</v>
      </c>
      <c r="E1868" s="1323" t="e">
        <f>T(#REF!)</f>
        <v>#REF!</v>
      </c>
      <c r="F1868" s="1323" t="e">
        <f>T(#REF!)</f>
        <v>#REF!</v>
      </c>
      <c r="G1868" s="1323" t="e">
        <f>T(#REF!)</f>
        <v>#REF!</v>
      </c>
      <c r="H1868" s="1323"/>
      <c r="I1868" s="1323"/>
      <c r="J1868" s="1323" t="e">
        <f>T(#REF!)</f>
        <v>#REF!</v>
      </c>
      <c r="K1868" s="1323" t="e">
        <f>T(#REF!)</f>
        <v>#REF!</v>
      </c>
      <c r="L1868" s="1323" t="e">
        <f>T(#REF!)</f>
        <v>#REF!</v>
      </c>
      <c r="M1868" s="1323" t="e">
        <f>T(#REF!)</f>
        <v>#REF!</v>
      </c>
      <c r="N1868" s="1324">
        <f>ESTIMATE!R1979</f>
        <v>0</v>
      </c>
      <c r="O1868" s="1324"/>
      <c r="P1868" s="1324" t="str">
        <f>T(ESTIMATE!U1979)</f>
        <v/>
      </c>
      <c r="Q1868" s="1324"/>
      <c r="R1868" s="1322"/>
      <c r="S1868" s="1322"/>
      <c r="T1868" s="1322"/>
      <c r="U1868" s="1322"/>
      <c r="V1868" s="1322"/>
      <c r="W1868" s="1322"/>
      <c r="X1868" s="1322"/>
      <c r="Y1868" s="1322"/>
      <c r="Z1868" s="1322"/>
      <c r="AA1868" s="1322"/>
      <c r="AB1868" s="1322"/>
      <c r="AC1868" s="1322"/>
      <c r="AD1868" s="1322"/>
      <c r="AE1868" s="405">
        <f t="shared" si="28"/>
        <v>0</v>
      </c>
    </row>
    <row r="1869" spans="3:31" ht="18" hidden="1" customHeight="1">
      <c r="C1869" s="1323" t="str">
        <f>T(ESTIMATE!B1980)</f>
        <v/>
      </c>
      <c r="D1869" s="1323" t="e">
        <f>T(#REF!)</f>
        <v>#REF!</v>
      </c>
      <c r="E1869" s="1323" t="e">
        <f>T(#REF!)</f>
        <v>#REF!</v>
      </c>
      <c r="F1869" s="1323" t="e">
        <f>T(#REF!)</f>
        <v>#REF!</v>
      </c>
      <c r="G1869" s="1323" t="e">
        <f>T(#REF!)</f>
        <v>#REF!</v>
      </c>
      <c r="H1869" s="1323"/>
      <c r="I1869" s="1323"/>
      <c r="J1869" s="1323" t="e">
        <f>T(#REF!)</f>
        <v>#REF!</v>
      </c>
      <c r="K1869" s="1323" t="e">
        <f>T(#REF!)</f>
        <v>#REF!</v>
      </c>
      <c r="L1869" s="1323" t="e">
        <f>T(#REF!)</f>
        <v>#REF!</v>
      </c>
      <c r="M1869" s="1323" t="e">
        <f>T(#REF!)</f>
        <v>#REF!</v>
      </c>
      <c r="N1869" s="1324">
        <f>ESTIMATE!R1980</f>
        <v>0</v>
      </c>
      <c r="O1869" s="1324"/>
      <c r="P1869" s="1324" t="str">
        <f>T(ESTIMATE!U1980)</f>
        <v/>
      </c>
      <c r="Q1869" s="1324"/>
      <c r="R1869" s="1322"/>
      <c r="S1869" s="1322"/>
      <c r="T1869" s="1322"/>
      <c r="U1869" s="1322"/>
      <c r="V1869" s="1322"/>
      <c r="W1869" s="1322"/>
      <c r="X1869" s="1322"/>
      <c r="Y1869" s="1322"/>
      <c r="Z1869" s="1322"/>
      <c r="AA1869" s="1322"/>
      <c r="AB1869" s="1322"/>
      <c r="AC1869" s="1322"/>
      <c r="AD1869" s="1322"/>
      <c r="AE1869" s="405">
        <f t="shared" si="28"/>
        <v>0</v>
      </c>
    </row>
    <row r="1870" spans="3:31" ht="18" hidden="1" customHeight="1">
      <c r="C1870" s="1323" t="str">
        <f>T(ESTIMATE!B1981)</f>
        <v/>
      </c>
      <c r="D1870" s="1323" t="e">
        <f>T(#REF!)</f>
        <v>#REF!</v>
      </c>
      <c r="E1870" s="1323" t="e">
        <f>T(#REF!)</f>
        <v>#REF!</v>
      </c>
      <c r="F1870" s="1323" t="e">
        <f>T(#REF!)</f>
        <v>#REF!</v>
      </c>
      <c r="G1870" s="1323" t="e">
        <f>T(#REF!)</f>
        <v>#REF!</v>
      </c>
      <c r="H1870" s="1323"/>
      <c r="I1870" s="1323"/>
      <c r="J1870" s="1323" t="e">
        <f>T(#REF!)</f>
        <v>#REF!</v>
      </c>
      <c r="K1870" s="1323" t="e">
        <f>T(#REF!)</f>
        <v>#REF!</v>
      </c>
      <c r="L1870" s="1323" t="e">
        <f>T(#REF!)</f>
        <v>#REF!</v>
      </c>
      <c r="M1870" s="1323" t="e">
        <f>T(#REF!)</f>
        <v>#REF!</v>
      </c>
      <c r="N1870" s="1324">
        <f>ESTIMATE!R1981</f>
        <v>0</v>
      </c>
      <c r="O1870" s="1324"/>
      <c r="P1870" s="1324" t="str">
        <f>T(ESTIMATE!U1981)</f>
        <v/>
      </c>
      <c r="Q1870" s="1324"/>
      <c r="R1870" s="1322"/>
      <c r="S1870" s="1322"/>
      <c r="T1870" s="1322"/>
      <c r="U1870" s="1322"/>
      <c r="V1870" s="1322"/>
      <c r="W1870" s="1322"/>
      <c r="X1870" s="1322"/>
      <c r="Y1870" s="1322"/>
      <c r="Z1870" s="1322"/>
      <c r="AA1870" s="1322"/>
      <c r="AB1870" s="1322"/>
      <c r="AC1870" s="1322"/>
      <c r="AD1870" s="1322"/>
      <c r="AE1870" s="405">
        <f t="shared" si="28"/>
        <v>0</v>
      </c>
    </row>
    <row r="1871" spans="3:31" ht="18" hidden="1" customHeight="1">
      <c r="C1871" s="1323" t="str">
        <f>T(ESTIMATE!B1982)</f>
        <v/>
      </c>
      <c r="D1871" s="1323" t="e">
        <f>T(#REF!)</f>
        <v>#REF!</v>
      </c>
      <c r="E1871" s="1323" t="e">
        <f>T(#REF!)</f>
        <v>#REF!</v>
      </c>
      <c r="F1871" s="1323" t="e">
        <f>T(#REF!)</f>
        <v>#REF!</v>
      </c>
      <c r="G1871" s="1323" t="e">
        <f>T(#REF!)</f>
        <v>#REF!</v>
      </c>
      <c r="H1871" s="1323"/>
      <c r="I1871" s="1323"/>
      <c r="J1871" s="1323" t="e">
        <f>T(#REF!)</f>
        <v>#REF!</v>
      </c>
      <c r="K1871" s="1323" t="e">
        <f>T(#REF!)</f>
        <v>#REF!</v>
      </c>
      <c r="L1871" s="1323" t="e">
        <f>T(#REF!)</f>
        <v>#REF!</v>
      </c>
      <c r="M1871" s="1323" t="e">
        <f>T(#REF!)</f>
        <v>#REF!</v>
      </c>
      <c r="N1871" s="1324">
        <f>ESTIMATE!R1982</f>
        <v>0</v>
      </c>
      <c r="O1871" s="1324"/>
      <c r="P1871" s="1324" t="str">
        <f>T(ESTIMATE!U1982)</f>
        <v/>
      </c>
      <c r="Q1871" s="1324"/>
      <c r="R1871" s="1322"/>
      <c r="S1871" s="1322"/>
      <c r="T1871" s="1322"/>
      <c r="U1871" s="1322"/>
      <c r="V1871" s="1322"/>
      <c r="W1871" s="1322"/>
      <c r="X1871" s="1322"/>
      <c r="Y1871" s="1322"/>
      <c r="Z1871" s="1322"/>
      <c r="AA1871" s="1322"/>
      <c r="AB1871" s="1322"/>
      <c r="AC1871" s="1322"/>
      <c r="AD1871" s="1322"/>
      <c r="AE1871" s="405">
        <f t="shared" si="28"/>
        <v>0</v>
      </c>
    </row>
    <row r="1872" spans="3:31" ht="18" hidden="1" customHeight="1">
      <c r="C1872" s="1323" t="str">
        <f>T(ESTIMATE!B1983)</f>
        <v/>
      </c>
      <c r="D1872" s="1323" t="e">
        <f>T(#REF!)</f>
        <v>#REF!</v>
      </c>
      <c r="E1872" s="1323" t="e">
        <f>T(#REF!)</f>
        <v>#REF!</v>
      </c>
      <c r="F1872" s="1323" t="e">
        <f>T(#REF!)</f>
        <v>#REF!</v>
      </c>
      <c r="G1872" s="1323" t="e">
        <f>T(#REF!)</f>
        <v>#REF!</v>
      </c>
      <c r="H1872" s="1323"/>
      <c r="I1872" s="1323"/>
      <c r="J1872" s="1323" t="e">
        <f>T(#REF!)</f>
        <v>#REF!</v>
      </c>
      <c r="K1872" s="1323" t="e">
        <f>T(#REF!)</f>
        <v>#REF!</v>
      </c>
      <c r="L1872" s="1323" t="e">
        <f>T(#REF!)</f>
        <v>#REF!</v>
      </c>
      <c r="M1872" s="1323" t="e">
        <f>T(#REF!)</f>
        <v>#REF!</v>
      </c>
      <c r="N1872" s="1324">
        <f>ESTIMATE!R1983</f>
        <v>0</v>
      </c>
      <c r="O1872" s="1324"/>
      <c r="P1872" s="1324" t="str">
        <f>T(ESTIMATE!U1983)</f>
        <v/>
      </c>
      <c r="Q1872" s="1324"/>
      <c r="R1872" s="1322"/>
      <c r="S1872" s="1322"/>
      <c r="T1872" s="1322"/>
      <c r="U1872" s="1322"/>
      <c r="V1872" s="1322"/>
      <c r="W1872" s="1322"/>
      <c r="X1872" s="1322"/>
      <c r="Y1872" s="1322"/>
      <c r="Z1872" s="1322"/>
      <c r="AA1872" s="1322"/>
      <c r="AB1872" s="1322"/>
      <c r="AC1872" s="1322"/>
      <c r="AD1872" s="1322"/>
      <c r="AE1872" s="405">
        <f t="shared" si="28"/>
        <v>0</v>
      </c>
    </row>
    <row r="1873" spans="3:31" ht="18" hidden="1" customHeight="1">
      <c r="C1873" s="1323" t="str">
        <f>T(ESTIMATE!B1984)</f>
        <v/>
      </c>
      <c r="D1873" s="1323" t="e">
        <f>T(#REF!)</f>
        <v>#REF!</v>
      </c>
      <c r="E1873" s="1323" t="e">
        <f>T(#REF!)</f>
        <v>#REF!</v>
      </c>
      <c r="F1873" s="1323" t="e">
        <f>T(#REF!)</f>
        <v>#REF!</v>
      </c>
      <c r="G1873" s="1323" t="e">
        <f>T(#REF!)</f>
        <v>#REF!</v>
      </c>
      <c r="H1873" s="1323"/>
      <c r="I1873" s="1323"/>
      <c r="J1873" s="1323" t="e">
        <f>T(#REF!)</f>
        <v>#REF!</v>
      </c>
      <c r="K1873" s="1323" t="e">
        <f>T(#REF!)</f>
        <v>#REF!</v>
      </c>
      <c r="L1873" s="1323" t="e">
        <f>T(#REF!)</f>
        <v>#REF!</v>
      </c>
      <c r="M1873" s="1323" t="e">
        <f>T(#REF!)</f>
        <v>#REF!</v>
      </c>
      <c r="N1873" s="1324">
        <f>ESTIMATE!R1984</f>
        <v>0</v>
      </c>
      <c r="O1873" s="1324"/>
      <c r="P1873" s="1324" t="str">
        <f>T(ESTIMATE!U1984)</f>
        <v/>
      </c>
      <c r="Q1873" s="1324"/>
      <c r="R1873" s="1322"/>
      <c r="S1873" s="1322"/>
      <c r="T1873" s="1322"/>
      <c r="U1873" s="1322"/>
      <c r="V1873" s="1322"/>
      <c r="W1873" s="1322"/>
      <c r="X1873" s="1322"/>
      <c r="Y1873" s="1322"/>
      <c r="Z1873" s="1322"/>
      <c r="AA1873" s="1322"/>
      <c r="AB1873" s="1322"/>
      <c r="AC1873" s="1322"/>
      <c r="AD1873" s="1322"/>
      <c r="AE1873" s="405">
        <f t="shared" si="28"/>
        <v>0</v>
      </c>
    </row>
    <row r="1874" spans="3:31" ht="18" hidden="1" customHeight="1">
      <c r="C1874" s="1323" t="str">
        <f>T(ESTIMATE!B1985)</f>
        <v/>
      </c>
      <c r="D1874" s="1323" t="e">
        <f>T(#REF!)</f>
        <v>#REF!</v>
      </c>
      <c r="E1874" s="1323" t="e">
        <f>T(#REF!)</f>
        <v>#REF!</v>
      </c>
      <c r="F1874" s="1323" t="e">
        <f>T(#REF!)</f>
        <v>#REF!</v>
      </c>
      <c r="G1874" s="1323" t="e">
        <f>T(#REF!)</f>
        <v>#REF!</v>
      </c>
      <c r="H1874" s="1323"/>
      <c r="I1874" s="1323"/>
      <c r="J1874" s="1323" t="e">
        <f>T(#REF!)</f>
        <v>#REF!</v>
      </c>
      <c r="K1874" s="1323" t="e">
        <f>T(#REF!)</f>
        <v>#REF!</v>
      </c>
      <c r="L1874" s="1323" t="e">
        <f>T(#REF!)</f>
        <v>#REF!</v>
      </c>
      <c r="M1874" s="1323" t="e">
        <f>T(#REF!)</f>
        <v>#REF!</v>
      </c>
      <c r="N1874" s="1324">
        <f>ESTIMATE!R1985</f>
        <v>0</v>
      </c>
      <c r="O1874" s="1324"/>
      <c r="P1874" s="1324" t="str">
        <f>T(ESTIMATE!U1985)</f>
        <v/>
      </c>
      <c r="Q1874" s="1324"/>
      <c r="R1874" s="1322"/>
      <c r="S1874" s="1322"/>
      <c r="T1874" s="1322"/>
      <c r="U1874" s="1322"/>
      <c r="V1874" s="1322"/>
      <c r="W1874" s="1322"/>
      <c r="X1874" s="1322"/>
      <c r="Y1874" s="1322"/>
      <c r="Z1874" s="1322"/>
      <c r="AA1874" s="1322"/>
      <c r="AB1874" s="1322"/>
      <c r="AC1874" s="1322"/>
      <c r="AD1874" s="1322"/>
      <c r="AE1874" s="405">
        <f t="shared" si="28"/>
        <v>0</v>
      </c>
    </row>
    <row r="1875" spans="3:31" ht="18" hidden="1" customHeight="1">
      <c r="C1875" s="1323" t="str">
        <f>T(ESTIMATE!B1986)</f>
        <v/>
      </c>
      <c r="D1875" s="1323" t="e">
        <f>T(#REF!)</f>
        <v>#REF!</v>
      </c>
      <c r="E1875" s="1323" t="e">
        <f>T(#REF!)</f>
        <v>#REF!</v>
      </c>
      <c r="F1875" s="1323" t="e">
        <f>T(#REF!)</f>
        <v>#REF!</v>
      </c>
      <c r="G1875" s="1323" t="e">
        <f>T(#REF!)</f>
        <v>#REF!</v>
      </c>
      <c r="H1875" s="1323"/>
      <c r="I1875" s="1323"/>
      <c r="J1875" s="1323" t="e">
        <f>T(#REF!)</f>
        <v>#REF!</v>
      </c>
      <c r="K1875" s="1323" t="e">
        <f>T(#REF!)</f>
        <v>#REF!</v>
      </c>
      <c r="L1875" s="1323" t="e">
        <f>T(#REF!)</f>
        <v>#REF!</v>
      </c>
      <c r="M1875" s="1323" t="e">
        <f>T(#REF!)</f>
        <v>#REF!</v>
      </c>
      <c r="N1875" s="1324">
        <f>ESTIMATE!R1986</f>
        <v>0</v>
      </c>
      <c r="O1875" s="1324"/>
      <c r="P1875" s="1324" t="str">
        <f>T(ESTIMATE!U1986)</f>
        <v/>
      </c>
      <c r="Q1875" s="1324"/>
      <c r="R1875" s="1322"/>
      <c r="S1875" s="1322"/>
      <c r="T1875" s="1322"/>
      <c r="U1875" s="1322"/>
      <c r="V1875" s="1322"/>
      <c r="W1875" s="1322"/>
      <c r="X1875" s="1322"/>
      <c r="Y1875" s="1322"/>
      <c r="Z1875" s="1322"/>
      <c r="AA1875" s="1322"/>
      <c r="AB1875" s="1322"/>
      <c r="AC1875" s="1322"/>
      <c r="AD1875" s="1322"/>
      <c r="AE1875" s="405">
        <f t="shared" si="28"/>
        <v>0</v>
      </c>
    </row>
    <row r="1876" spans="3:31" ht="18" hidden="1" customHeight="1">
      <c r="C1876" s="1325" t="str">
        <f>T(ESTIMATE!B1987)</f>
        <v/>
      </c>
      <c r="D1876" s="1325" t="e">
        <f>T(#REF!)</f>
        <v>#REF!</v>
      </c>
      <c r="E1876" s="1325" t="e">
        <f>T(#REF!)</f>
        <v>#REF!</v>
      </c>
      <c r="F1876" s="1325" t="e">
        <f>T(#REF!)</f>
        <v>#REF!</v>
      </c>
      <c r="G1876" s="1325" t="e">
        <f>T(#REF!)</f>
        <v>#REF!</v>
      </c>
      <c r="H1876" s="1325"/>
      <c r="I1876" s="1325"/>
      <c r="J1876" s="1325" t="e">
        <f>T(#REF!)</f>
        <v>#REF!</v>
      </c>
      <c r="K1876" s="1325" t="e">
        <f>T(#REF!)</f>
        <v>#REF!</v>
      </c>
      <c r="L1876" s="1325" t="e">
        <f>T(#REF!)</f>
        <v>#REF!</v>
      </c>
      <c r="M1876" s="1325" t="e">
        <f>T(#REF!)</f>
        <v>#REF!</v>
      </c>
      <c r="N1876" s="1326">
        <f>ESTIMATE!R1987</f>
        <v>0</v>
      </c>
      <c r="O1876" s="1326"/>
      <c r="P1876" s="1326" t="str">
        <f>T(ESTIMATE!U1987)</f>
        <v/>
      </c>
      <c r="Q1876" s="1326"/>
      <c r="R1876" s="1327"/>
      <c r="S1876" s="1327"/>
      <c r="T1876" s="1327"/>
      <c r="U1876" s="1327"/>
      <c r="V1876" s="1327"/>
      <c r="W1876" s="1327"/>
      <c r="X1876" s="1327"/>
      <c r="Y1876" s="1327"/>
      <c r="Z1876" s="1327"/>
      <c r="AA1876" s="1327"/>
      <c r="AB1876" s="1327"/>
      <c r="AC1876" s="1327"/>
      <c r="AD1876" s="1327"/>
      <c r="AE1876" s="405">
        <f t="shared" si="28"/>
        <v>0</v>
      </c>
    </row>
    <row r="1877" spans="3:31" ht="18" hidden="1" customHeight="1">
      <c r="C1877" s="598"/>
      <c r="D1877" s="599"/>
      <c r="E1877" s="599"/>
      <c r="F1877" s="599"/>
      <c r="G1877" s="599"/>
      <c r="H1877" s="599"/>
      <c r="I1877" s="599"/>
      <c r="J1877" s="599"/>
      <c r="K1877" s="599"/>
      <c r="L1877" s="599"/>
      <c r="M1877" s="599"/>
      <c r="N1877" s="1357">
        <f>N1836</f>
        <v>0</v>
      </c>
      <c r="O1877" s="1357"/>
      <c r="P1877" s="1358"/>
      <c r="Q1877" s="1359"/>
      <c r="R1877" s="600"/>
      <c r="S1877" s="600"/>
      <c r="T1877" s="600"/>
      <c r="U1877" s="600"/>
      <c r="V1877" s="600"/>
      <c r="W1877" s="600"/>
      <c r="X1877" s="600"/>
      <c r="Y1877" s="600"/>
      <c r="Z1877" s="600"/>
      <c r="AA1877" s="600"/>
      <c r="AB1877" s="600"/>
      <c r="AC1877" s="600"/>
      <c r="AD1877" s="601"/>
      <c r="AE1877" s="405">
        <f t="shared" si="28"/>
        <v>0</v>
      </c>
    </row>
    <row r="1878" spans="3:31" ht="22" hidden="1" customHeight="1">
      <c r="C1878" s="1333" t="str">
        <f>T(ESTIMATE!B1992)</f>
        <v>OTHER 1</v>
      </c>
      <c r="D1878" s="1333" t="e">
        <f>T(#REF!)</f>
        <v>#REF!</v>
      </c>
      <c r="E1878" s="1333" t="e">
        <f>T(#REF!)</f>
        <v>#REF!</v>
      </c>
      <c r="F1878" s="1333" t="e">
        <f>T(#REF!)</f>
        <v>#REF!</v>
      </c>
      <c r="G1878" s="1333" t="e">
        <f>T(#REF!)</f>
        <v>#REF!</v>
      </c>
      <c r="H1878" s="1333"/>
      <c r="I1878" s="1333"/>
      <c r="J1878" s="1333" t="e">
        <f>T(#REF!)</f>
        <v>#REF!</v>
      </c>
      <c r="K1878" s="1333" t="e">
        <f>T(#REF!)</f>
        <v>#REF!</v>
      </c>
      <c r="L1878" s="1333" t="e">
        <f>T(#REF!)</f>
        <v>#REF!</v>
      </c>
      <c r="M1878" s="1334" t="e">
        <f>T(#REF!)</f>
        <v>#REF!</v>
      </c>
      <c r="N1878" s="1331">
        <f>SUM(N1879:O1918)</f>
        <v>0</v>
      </c>
      <c r="O1878" s="1332"/>
      <c r="P1878" s="1328"/>
      <c r="Q1878" s="1330"/>
      <c r="R1878" s="1328"/>
      <c r="S1878" s="1329"/>
      <c r="T1878" s="1329"/>
      <c r="U1878" s="1329"/>
      <c r="V1878" s="1329"/>
      <c r="W1878" s="1329"/>
      <c r="X1878" s="1329"/>
      <c r="Y1878" s="1329"/>
      <c r="Z1878" s="1329"/>
      <c r="AA1878" s="1329"/>
      <c r="AB1878" s="1329"/>
      <c r="AC1878" s="1329"/>
      <c r="AD1878" s="1329"/>
      <c r="AE1878" s="405">
        <f t="shared" si="28"/>
        <v>0</v>
      </c>
    </row>
    <row r="1879" spans="3:31" ht="18" hidden="1" customHeight="1">
      <c r="C1879" s="1323" t="str">
        <f>T(ESTIMATE!B1993)</f>
        <v/>
      </c>
      <c r="D1879" s="1323" t="e">
        <f>T(#REF!)</f>
        <v>#REF!</v>
      </c>
      <c r="E1879" s="1323" t="e">
        <f>T(#REF!)</f>
        <v>#REF!</v>
      </c>
      <c r="F1879" s="1323" t="e">
        <f>T(#REF!)</f>
        <v>#REF!</v>
      </c>
      <c r="G1879" s="1323" t="e">
        <f>T(#REF!)</f>
        <v>#REF!</v>
      </c>
      <c r="H1879" s="1323"/>
      <c r="I1879" s="1323"/>
      <c r="J1879" s="1323" t="e">
        <f>T(#REF!)</f>
        <v>#REF!</v>
      </c>
      <c r="K1879" s="1323" t="e">
        <f>T(#REF!)</f>
        <v>#REF!</v>
      </c>
      <c r="L1879" s="1323" t="e">
        <f>T(#REF!)</f>
        <v>#REF!</v>
      </c>
      <c r="M1879" s="1323" t="e">
        <f>T(#REF!)</f>
        <v>#REF!</v>
      </c>
      <c r="N1879" s="1324">
        <f>ESTIMATE!R1993</f>
        <v>0</v>
      </c>
      <c r="O1879" s="1324"/>
      <c r="P1879" s="1324" t="str">
        <f>T(ESTIMATE!U1993)</f>
        <v/>
      </c>
      <c r="Q1879" s="1324"/>
      <c r="R1879" s="1322"/>
      <c r="S1879" s="1322"/>
      <c r="T1879" s="1322"/>
      <c r="U1879" s="1322"/>
      <c r="V1879" s="1322"/>
      <c r="W1879" s="1322"/>
      <c r="X1879" s="1322"/>
      <c r="Y1879" s="1322"/>
      <c r="Z1879" s="1322"/>
      <c r="AA1879" s="1322"/>
      <c r="AB1879" s="1322"/>
      <c r="AC1879" s="1322"/>
      <c r="AD1879" s="1322"/>
      <c r="AE1879" s="405">
        <f t="shared" si="28"/>
        <v>0</v>
      </c>
    </row>
    <row r="1880" spans="3:31" ht="18" hidden="1" customHeight="1">
      <c r="C1880" s="1323" t="str">
        <f>T(ESTIMATE!B1994)</f>
        <v/>
      </c>
      <c r="D1880" s="1323" t="e">
        <f>T(#REF!)</f>
        <v>#REF!</v>
      </c>
      <c r="E1880" s="1323" t="e">
        <f>T(#REF!)</f>
        <v>#REF!</v>
      </c>
      <c r="F1880" s="1323" t="e">
        <f>T(#REF!)</f>
        <v>#REF!</v>
      </c>
      <c r="G1880" s="1323" t="e">
        <f>T(#REF!)</f>
        <v>#REF!</v>
      </c>
      <c r="H1880" s="1323"/>
      <c r="I1880" s="1323"/>
      <c r="J1880" s="1323" t="e">
        <f>T(#REF!)</f>
        <v>#REF!</v>
      </c>
      <c r="K1880" s="1323" t="e">
        <f>T(#REF!)</f>
        <v>#REF!</v>
      </c>
      <c r="L1880" s="1323" t="e">
        <f>T(#REF!)</f>
        <v>#REF!</v>
      </c>
      <c r="M1880" s="1323" t="e">
        <f>T(#REF!)</f>
        <v>#REF!</v>
      </c>
      <c r="N1880" s="1324">
        <f>ESTIMATE!R1994</f>
        <v>0</v>
      </c>
      <c r="O1880" s="1324"/>
      <c r="P1880" s="1324" t="str">
        <f>T(ESTIMATE!U1994)</f>
        <v/>
      </c>
      <c r="Q1880" s="1324"/>
      <c r="R1880" s="1322"/>
      <c r="S1880" s="1322"/>
      <c r="T1880" s="1322"/>
      <c r="U1880" s="1322"/>
      <c r="V1880" s="1322"/>
      <c r="W1880" s="1322"/>
      <c r="X1880" s="1322"/>
      <c r="Y1880" s="1322"/>
      <c r="Z1880" s="1322"/>
      <c r="AA1880" s="1322"/>
      <c r="AB1880" s="1322"/>
      <c r="AC1880" s="1322"/>
      <c r="AD1880" s="1322"/>
      <c r="AE1880" s="405">
        <f t="shared" si="28"/>
        <v>0</v>
      </c>
    </row>
    <row r="1881" spans="3:31" ht="18" hidden="1" customHeight="1">
      <c r="C1881" s="1323" t="str">
        <f>T(ESTIMATE!B1995)</f>
        <v/>
      </c>
      <c r="D1881" s="1323" t="e">
        <f>T(#REF!)</f>
        <v>#REF!</v>
      </c>
      <c r="E1881" s="1323" t="e">
        <f>T(#REF!)</f>
        <v>#REF!</v>
      </c>
      <c r="F1881" s="1323" t="e">
        <f>T(#REF!)</f>
        <v>#REF!</v>
      </c>
      <c r="G1881" s="1323" t="e">
        <f>T(#REF!)</f>
        <v>#REF!</v>
      </c>
      <c r="H1881" s="1323"/>
      <c r="I1881" s="1323"/>
      <c r="J1881" s="1323" t="e">
        <f>T(#REF!)</f>
        <v>#REF!</v>
      </c>
      <c r="K1881" s="1323" t="e">
        <f>T(#REF!)</f>
        <v>#REF!</v>
      </c>
      <c r="L1881" s="1323" t="e">
        <f>T(#REF!)</f>
        <v>#REF!</v>
      </c>
      <c r="M1881" s="1323" t="e">
        <f>T(#REF!)</f>
        <v>#REF!</v>
      </c>
      <c r="N1881" s="1324">
        <f>ESTIMATE!R1995</f>
        <v>0</v>
      </c>
      <c r="O1881" s="1324"/>
      <c r="P1881" s="1324" t="str">
        <f>T(ESTIMATE!U1995)</f>
        <v/>
      </c>
      <c r="Q1881" s="1324"/>
      <c r="R1881" s="1322"/>
      <c r="S1881" s="1322"/>
      <c r="T1881" s="1322"/>
      <c r="U1881" s="1322"/>
      <c r="V1881" s="1322"/>
      <c r="W1881" s="1322"/>
      <c r="X1881" s="1322"/>
      <c r="Y1881" s="1322"/>
      <c r="Z1881" s="1322"/>
      <c r="AA1881" s="1322"/>
      <c r="AB1881" s="1322"/>
      <c r="AC1881" s="1322"/>
      <c r="AD1881" s="1322"/>
      <c r="AE1881" s="405">
        <f t="shared" si="28"/>
        <v>0</v>
      </c>
    </row>
    <row r="1882" spans="3:31" ht="18" hidden="1" customHeight="1">
      <c r="C1882" s="1323" t="str">
        <f>T(ESTIMATE!B1996)</f>
        <v/>
      </c>
      <c r="D1882" s="1323" t="e">
        <f>T(#REF!)</f>
        <v>#REF!</v>
      </c>
      <c r="E1882" s="1323" t="e">
        <f>T(#REF!)</f>
        <v>#REF!</v>
      </c>
      <c r="F1882" s="1323" t="e">
        <f>T(#REF!)</f>
        <v>#REF!</v>
      </c>
      <c r="G1882" s="1323" t="e">
        <f>T(#REF!)</f>
        <v>#REF!</v>
      </c>
      <c r="H1882" s="1323"/>
      <c r="I1882" s="1323"/>
      <c r="J1882" s="1323" t="e">
        <f>T(#REF!)</f>
        <v>#REF!</v>
      </c>
      <c r="K1882" s="1323" t="e">
        <f>T(#REF!)</f>
        <v>#REF!</v>
      </c>
      <c r="L1882" s="1323" t="e">
        <f>T(#REF!)</f>
        <v>#REF!</v>
      </c>
      <c r="M1882" s="1323" t="e">
        <f>T(#REF!)</f>
        <v>#REF!</v>
      </c>
      <c r="N1882" s="1324">
        <f>ESTIMATE!R1996</f>
        <v>0</v>
      </c>
      <c r="O1882" s="1324"/>
      <c r="P1882" s="1324" t="str">
        <f>T(ESTIMATE!U1996)</f>
        <v/>
      </c>
      <c r="Q1882" s="1324"/>
      <c r="R1882" s="1322"/>
      <c r="S1882" s="1322"/>
      <c r="T1882" s="1322"/>
      <c r="U1882" s="1322"/>
      <c r="V1882" s="1322"/>
      <c r="W1882" s="1322"/>
      <c r="X1882" s="1322"/>
      <c r="Y1882" s="1322"/>
      <c r="Z1882" s="1322"/>
      <c r="AA1882" s="1322"/>
      <c r="AB1882" s="1322"/>
      <c r="AC1882" s="1322"/>
      <c r="AD1882" s="1322"/>
      <c r="AE1882" s="405">
        <f t="shared" si="28"/>
        <v>0</v>
      </c>
    </row>
    <row r="1883" spans="3:31" ht="18" hidden="1" customHeight="1">
      <c r="C1883" s="1323" t="str">
        <f>T(ESTIMATE!B1997)</f>
        <v/>
      </c>
      <c r="D1883" s="1323" t="e">
        <f>T(#REF!)</f>
        <v>#REF!</v>
      </c>
      <c r="E1883" s="1323" t="e">
        <f>T(#REF!)</f>
        <v>#REF!</v>
      </c>
      <c r="F1883" s="1323" t="e">
        <f>T(#REF!)</f>
        <v>#REF!</v>
      </c>
      <c r="G1883" s="1323" t="e">
        <f>T(#REF!)</f>
        <v>#REF!</v>
      </c>
      <c r="H1883" s="1323"/>
      <c r="I1883" s="1323"/>
      <c r="J1883" s="1323" t="e">
        <f>T(#REF!)</f>
        <v>#REF!</v>
      </c>
      <c r="K1883" s="1323" t="e">
        <f>T(#REF!)</f>
        <v>#REF!</v>
      </c>
      <c r="L1883" s="1323" t="e">
        <f>T(#REF!)</f>
        <v>#REF!</v>
      </c>
      <c r="M1883" s="1323" t="e">
        <f>T(#REF!)</f>
        <v>#REF!</v>
      </c>
      <c r="N1883" s="1324">
        <f>ESTIMATE!R1997</f>
        <v>0</v>
      </c>
      <c r="O1883" s="1324"/>
      <c r="P1883" s="1324" t="str">
        <f>T(ESTIMATE!U1997)</f>
        <v/>
      </c>
      <c r="Q1883" s="1324"/>
      <c r="R1883" s="1322"/>
      <c r="S1883" s="1322"/>
      <c r="T1883" s="1322"/>
      <c r="U1883" s="1322"/>
      <c r="V1883" s="1322"/>
      <c r="W1883" s="1322"/>
      <c r="X1883" s="1322"/>
      <c r="Y1883" s="1322"/>
      <c r="Z1883" s="1322"/>
      <c r="AA1883" s="1322"/>
      <c r="AB1883" s="1322"/>
      <c r="AC1883" s="1322"/>
      <c r="AD1883" s="1322"/>
      <c r="AE1883" s="405">
        <f t="shared" si="28"/>
        <v>0</v>
      </c>
    </row>
    <row r="1884" spans="3:31" ht="18" hidden="1" customHeight="1">
      <c r="C1884" s="1323" t="str">
        <f>T(ESTIMATE!B1998)</f>
        <v/>
      </c>
      <c r="D1884" s="1323" t="e">
        <f>T(#REF!)</f>
        <v>#REF!</v>
      </c>
      <c r="E1884" s="1323" t="e">
        <f>T(#REF!)</f>
        <v>#REF!</v>
      </c>
      <c r="F1884" s="1323" t="e">
        <f>T(#REF!)</f>
        <v>#REF!</v>
      </c>
      <c r="G1884" s="1323" t="e">
        <f>T(#REF!)</f>
        <v>#REF!</v>
      </c>
      <c r="H1884" s="1323"/>
      <c r="I1884" s="1323"/>
      <c r="J1884" s="1323" t="e">
        <f>T(#REF!)</f>
        <v>#REF!</v>
      </c>
      <c r="K1884" s="1323" t="e">
        <f>T(#REF!)</f>
        <v>#REF!</v>
      </c>
      <c r="L1884" s="1323" t="e">
        <f>T(#REF!)</f>
        <v>#REF!</v>
      </c>
      <c r="M1884" s="1323" t="e">
        <f>T(#REF!)</f>
        <v>#REF!</v>
      </c>
      <c r="N1884" s="1324">
        <f>ESTIMATE!R1998</f>
        <v>0</v>
      </c>
      <c r="O1884" s="1324"/>
      <c r="P1884" s="1324" t="str">
        <f>T(ESTIMATE!U1998)</f>
        <v/>
      </c>
      <c r="Q1884" s="1324"/>
      <c r="R1884" s="1322"/>
      <c r="S1884" s="1322"/>
      <c r="T1884" s="1322"/>
      <c r="U1884" s="1322"/>
      <c r="V1884" s="1322"/>
      <c r="W1884" s="1322"/>
      <c r="X1884" s="1322"/>
      <c r="Y1884" s="1322"/>
      <c r="Z1884" s="1322"/>
      <c r="AA1884" s="1322"/>
      <c r="AB1884" s="1322"/>
      <c r="AC1884" s="1322"/>
      <c r="AD1884" s="1322"/>
      <c r="AE1884" s="405">
        <f t="shared" si="28"/>
        <v>0</v>
      </c>
    </row>
    <row r="1885" spans="3:31" ht="18" hidden="1" customHeight="1">
      <c r="C1885" s="1323" t="str">
        <f>T(ESTIMATE!B1999)</f>
        <v/>
      </c>
      <c r="D1885" s="1323" t="e">
        <f>T(#REF!)</f>
        <v>#REF!</v>
      </c>
      <c r="E1885" s="1323" t="e">
        <f>T(#REF!)</f>
        <v>#REF!</v>
      </c>
      <c r="F1885" s="1323" t="e">
        <f>T(#REF!)</f>
        <v>#REF!</v>
      </c>
      <c r="G1885" s="1323" t="e">
        <f>T(#REF!)</f>
        <v>#REF!</v>
      </c>
      <c r="H1885" s="1323"/>
      <c r="I1885" s="1323"/>
      <c r="J1885" s="1323" t="e">
        <f>T(#REF!)</f>
        <v>#REF!</v>
      </c>
      <c r="K1885" s="1323" t="e">
        <f>T(#REF!)</f>
        <v>#REF!</v>
      </c>
      <c r="L1885" s="1323" t="e">
        <f>T(#REF!)</f>
        <v>#REF!</v>
      </c>
      <c r="M1885" s="1323" t="e">
        <f>T(#REF!)</f>
        <v>#REF!</v>
      </c>
      <c r="N1885" s="1324">
        <f>ESTIMATE!R1999</f>
        <v>0</v>
      </c>
      <c r="O1885" s="1324"/>
      <c r="P1885" s="1324" t="str">
        <f>T(ESTIMATE!U1999)</f>
        <v/>
      </c>
      <c r="Q1885" s="1324"/>
      <c r="R1885" s="1322"/>
      <c r="S1885" s="1322"/>
      <c r="T1885" s="1322"/>
      <c r="U1885" s="1322"/>
      <c r="V1885" s="1322"/>
      <c r="W1885" s="1322"/>
      <c r="X1885" s="1322"/>
      <c r="Y1885" s="1322"/>
      <c r="Z1885" s="1322"/>
      <c r="AA1885" s="1322"/>
      <c r="AB1885" s="1322"/>
      <c r="AC1885" s="1322"/>
      <c r="AD1885" s="1322"/>
      <c r="AE1885" s="405">
        <f t="shared" si="28"/>
        <v>0</v>
      </c>
    </row>
    <row r="1886" spans="3:31" ht="18" hidden="1" customHeight="1">
      <c r="C1886" s="1323" t="str">
        <f>T(ESTIMATE!B2000)</f>
        <v/>
      </c>
      <c r="D1886" s="1323" t="e">
        <f>T(#REF!)</f>
        <v>#REF!</v>
      </c>
      <c r="E1886" s="1323" t="e">
        <f>T(#REF!)</f>
        <v>#REF!</v>
      </c>
      <c r="F1886" s="1323" t="e">
        <f>T(#REF!)</f>
        <v>#REF!</v>
      </c>
      <c r="G1886" s="1323" t="e">
        <f>T(#REF!)</f>
        <v>#REF!</v>
      </c>
      <c r="H1886" s="1323"/>
      <c r="I1886" s="1323"/>
      <c r="J1886" s="1323" t="e">
        <f>T(#REF!)</f>
        <v>#REF!</v>
      </c>
      <c r="K1886" s="1323" t="e">
        <f>T(#REF!)</f>
        <v>#REF!</v>
      </c>
      <c r="L1886" s="1323" t="e">
        <f>T(#REF!)</f>
        <v>#REF!</v>
      </c>
      <c r="M1886" s="1323" t="e">
        <f>T(#REF!)</f>
        <v>#REF!</v>
      </c>
      <c r="N1886" s="1324">
        <f>ESTIMATE!R2000</f>
        <v>0</v>
      </c>
      <c r="O1886" s="1324"/>
      <c r="P1886" s="1324" t="str">
        <f>T(ESTIMATE!U2000)</f>
        <v/>
      </c>
      <c r="Q1886" s="1324"/>
      <c r="R1886" s="1322"/>
      <c r="S1886" s="1322"/>
      <c r="T1886" s="1322"/>
      <c r="U1886" s="1322"/>
      <c r="V1886" s="1322"/>
      <c r="W1886" s="1322"/>
      <c r="X1886" s="1322"/>
      <c r="Y1886" s="1322"/>
      <c r="Z1886" s="1322"/>
      <c r="AA1886" s="1322"/>
      <c r="AB1886" s="1322"/>
      <c r="AC1886" s="1322"/>
      <c r="AD1886" s="1322"/>
      <c r="AE1886" s="405">
        <f t="shared" si="28"/>
        <v>0</v>
      </c>
    </row>
    <row r="1887" spans="3:31" ht="18" hidden="1" customHeight="1">
      <c r="C1887" s="1323" t="str">
        <f>T(ESTIMATE!B2001)</f>
        <v/>
      </c>
      <c r="D1887" s="1323" t="e">
        <f>T(#REF!)</f>
        <v>#REF!</v>
      </c>
      <c r="E1887" s="1323" t="e">
        <f>T(#REF!)</f>
        <v>#REF!</v>
      </c>
      <c r="F1887" s="1323" t="e">
        <f>T(#REF!)</f>
        <v>#REF!</v>
      </c>
      <c r="G1887" s="1323" t="e">
        <f>T(#REF!)</f>
        <v>#REF!</v>
      </c>
      <c r="H1887" s="1323"/>
      <c r="I1887" s="1323"/>
      <c r="J1887" s="1323" t="e">
        <f>T(#REF!)</f>
        <v>#REF!</v>
      </c>
      <c r="K1887" s="1323" t="e">
        <f>T(#REF!)</f>
        <v>#REF!</v>
      </c>
      <c r="L1887" s="1323" t="e">
        <f>T(#REF!)</f>
        <v>#REF!</v>
      </c>
      <c r="M1887" s="1323" t="e">
        <f>T(#REF!)</f>
        <v>#REF!</v>
      </c>
      <c r="N1887" s="1324">
        <f>ESTIMATE!R2001</f>
        <v>0</v>
      </c>
      <c r="O1887" s="1324"/>
      <c r="P1887" s="1324" t="str">
        <f>T(ESTIMATE!U2001)</f>
        <v/>
      </c>
      <c r="Q1887" s="1324"/>
      <c r="R1887" s="1322"/>
      <c r="S1887" s="1322"/>
      <c r="T1887" s="1322"/>
      <c r="U1887" s="1322"/>
      <c r="V1887" s="1322"/>
      <c r="W1887" s="1322"/>
      <c r="X1887" s="1322"/>
      <c r="Y1887" s="1322"/>
      <c r="Z1887" s="1322"/>
      <c r="AA1887" s="1322"/>
      <c r="AB1887" s="1322"/>
      <c r="AC1887" s="1322"/>
      <c r="AD1887" s="1322"/>
      <c r="AE1887" s="405">
        <f t="shared" ref="AE1887:AE1950" si="29">N1887</f>
        <v>0</v>
      </c>
    </row>
    <row r="1888" spans="3:31" ht="18" hidden="1" customHeight="1">
      <c r="C1888" s="1323" t="str">
        <f>T(ESTIMATE!B2002)</f>
        <v/>
      </c>
      <c r="D1888" s="1323" t="e">
        <f>T(#REF!)</f>
        <v>#REF!</v>
      </c>
      <c r="E1888" s="1323" t="e">
        <f>T(#REF!)</f>
        <v>#REF!</v>
      </c>
      <c r="F1888" s="1323" t="e">
        <f>T(#REF!)</f>
        <v>#REF!</v>
      </c>
      <c r="G1888" s="1323" t="e">
        <f>T(#REF!)</f>
        <v>#REF!</v>
      </c>
      <c r="H1888" s="1323"/>
      <c r="I1888" s="1323"/>
      <c r="J1888" s="1323" t="e">
        <f>T(#REF!)</f>
        <v>#REF!</v>
      </c>
      <c r="K1888" s="1323" t="e">
        <f>T(#REF!)</f>
        <v>#REF!</v>
      </c>
      <c r="L1888" s="1323" t="e">
        <f>T(#REF!)</f>
        <v>#REF!</v>
      </c>
      <c r="M1888" s="1323" t="e">
        <f>T(#REF!)</f>
        <v>#REF!</v>
      </c>
      <c r="N1888" s="1324">
        <f>ESTIMATE!R2002</f>
        <v>0</v>
      </c>
      <c r="O1888" s="1324"/>
      <c r="P1888" s="1324" t="str">
        <f>T(ESTIMATE!U2002)</f>
        <v/>
      </c>
      <c r="Q1888" s="1324"/>
      <c r="R1888" s="1322"/>
      <c r="S1888" s="1322"/>
      <c r="T1888" s="1322"/>
      <c r="U1888" s="1322"/>
      <c r="V1888" s="1322"/>
      <c r="W1888" s="1322"/>
      <c r="X1888" s="1322"/>
      <c r="Y1888" s="1322"/>
      <c r="Z1888" s="1322"/>
      <c r="AA1888" s="1322"/>
      <c r="AB1888" s="1322"/>
      <c r="AC1888" s="1322"/>
      <c r="AD1888" s="1322"/>
      <c r="AE1888" s="405">
        <f t="shared" si="29"/>
        <v>0</v>
      </c>
    </row>
    <row r="1889" spans="3:31" ht="18" hidden="1" customHeight="1">
      <c r="C1889" s="1323" t="str">
        <f>T(ESTIMATE!B2003)</f>
        <v/>
      </c>
      <c r="D1889" s="1323" t="e">
        <f>T(#REF!)</f>
        <v>#REF!</v>
      </c>
      <c r="E1889" s="1323" t="e">
        <f>T(#REF!)</f>
        <v>#REF!</v>
      </c>
      <c r="F1889" s="1323" t="e">
        <f>T(#REF!)</f>
        <v>#REF!</v>
      </c>
      <c r="G1889" s="1323" t="e">
        <f>T(#REF!)</f>
        <v>#REF!</v>
      </c>
      <c r="H1889" s="1323"/>
      <c r="I1889" s="1323"/>
      <c r="J1889" s="1323" t="e">
        <f>T(#REF!)</f>
        <v>#REF!</v>
      </c>
      <c r="K1889" s="1323" t="e">
        <f>T(#REF!)</f>
        <v>#REF!</v>
      </c>
      <c r="L1889" s="1323" t="e">
        <f>T(#REF!)</f>
        <v>#REF!</v>
      </c>
      <c r="M1889" s="1323" t="e">
        <f>T(#REF!)</f>
        <v>#REF!</v>
      </c>
      <c r="N1889" s="1324">
        <f>ESTIMATE!R2003</f>
        <v>0</v>
      </c>
      <c r="O1889" s="1324"/>
      <c r="P1889" s="1324" t="str">
        <f>T(ESTIMATE!U2003)</f>
        <v/>
      </c>
      <c r="Q1889" s="1324"/>
      <c r="R1889" s="1322"/>
      <c r="S1889" s="1322"/>
      <c r="T1889" s="1322"/>
      <c r="U1889" s="1322"/>
      <c r="V1889" s="1322"/>
      <c r="W1889" s="1322"/>
      <c r="X1889" s="1322"/>
      <c r="Y1889" s="1322"/>
      <c r="Z1889" s="1322"/>
      <c r="AA1889" s="1322"/>
      <c r="AB1889" s="1322"/>
      <c r="AC1889" s="1322"/>
      <c r="AD1889" s="1322"/>
      <c r="AE1889" s="405">
        <f t="shared" si="29"/>
        <v>0</v>
      </c>
    </row>
    <row r="1890" spans="3:31" ht="18" hidden="1" customHeight="1">
      <c r="C1890" s="1323" t="str">
        <f>T(ESTIMATE!B2004)</f>
        <v/>
      </c>
      <c r="D1890" s="1323" t="e">
        <f>T(#REF!)</f>
        <v>#REF!</v>
      </c>
      <c r="E1890" s="1323" t="e">
        <f>T(#REF!)</f>
        <v>#REF!</v>
      </c>
      <c r="F1890" s="1323" t="e">
        <f>T(#REF!)</f>
        <v>#REF!</v>
      </c>
      <c r="G1890" s="1323" t="e">
        <f>T(#REF!)</f>
        <v>#REF!</v>
      </c>
      <c r="H1890" s="1323"/>
      <c r="I1890" s="1323"/>
      <c r="J1890" s="1323" t="e">
        <f>T(#REF!)</f>
        <v>#REF!</v>
      </c>
      <c r="K1890" s="1323" t="e">
        <f>T(#REF!)</f>
        <v>#REF!</v>
      </c>
      <c r="L1890" s="1323" t="e">
        <f>T(#REF!)</f>
        <v>#REF!</v>
      </c>
      <c r="M1890" s="1323" t="e">
        <f>T(#REF!)</f>
        <v>#REF!</v>
      </c>
      <c r="N1890" s="1324">
        <f>ESTIMATE!R2004</f>
        <v>0</v>
      </c>
      <c r="O1890" s="1324"/>
      <c r="P1890" s="1324" t="str">
        <f>T(ESTIMATE!U2004)</f>
        <v/>
      </c>
      <c r="Q1890" s="1324"/>
      <c r="R1890" s="1322"/>
      <c r="S1890" s="1322"/>
      <c r="T1890" s="1322"/>
      <c r="U1890" s="1322"/>
      <c r="V1890" s="1322"/>
      <c r="W1890" s="1322"/>
      <c r="X1890" s="1322"/>
      <c r="Y1890" s="1322"/>
      <c r="Z1890" s="1322"/>
      <c r="AA1890" s="1322"/>
      <c r="AB1890" s="1322"/>
      <c r="AC1890" s="1322"/>
      <c r="AD1890" s="1322"/>
      <c r="AE1890" s="405">
        <f t="shared" si="29"/>
        <v>0</v>
      </c>
    </row>
    <row r="1891" spans="3:31" ht="18" hidden="1" customHeight="1">
      <c r="C1891" s="1323" t="str">
        <f>T(ESTIMATE!B2005)</f>
        <v/>
      </c>
      <c r="D1891" s="1323" t="e">
        <f>T(#REF!)</f>
        <v>#REF!</v>
      </c>
      <c r="E1891" s="1323" t="e">
        <f>T(#REF!)</f>
        <v>#REF!</v>
      </c>
      <c r="F1891" s="1323" t="e">
        <f>T(#REF!)</f>
        <v>#REF!</v>
      </c>
      <c r="G1891" s="1323" t="e">
        <f>T(#REF!)</f>
        <v>#REF!</v>
      </c>
      <c r="H1891" s="1323"/>
      <c r="I1891" s="1323"/>
      <c r="J1891" s="1323" t="e">
        <f>T(#REF!)</f>
        <v>#REF!</v>
      </c>
      <c r="K1891" s="1323" t="e">
        <f>T(#REF!)</f>
        <v>#REF!</v>
      </c>
      <c r="L1891" s="1323" t="e">
        <f>T(#REF!)</f>
        <v>#REF!</v>
      </c>
      <c r="M1891" s="1323" t="e">
        <f>T(#REF!)</f>
        <v>#REF!</v>
      </c>
      <c r="N1891" s="1324">
        <f>ESTIMATE!R2005</f>
        <v>0</v>
      </c>
      <c r="O1891" s="1324"/>
      <c r="P1891" s="1324" t="str">
        <f>T(ESTIMATE!U2005)</f>
        <v/>
      </c>
      <c r="Q1891" s="1324"/>
      <c r="R1891" s="1322"/>
      <c r="S1891" s="1322"/>
      <c r="T1891" s="1322"/>
      <c r="U1891" s="1322"/>
      <c r="V1891" s="1322"/>
      <c r="W1891" s="1322"/>
      <c r="X1891" s="1322"/>
      <c r="Y1891" s="1322"/>
      <c r="Z1891" s="1322"/>
      <c r="AA1891" s="1322"/>
      <c r="AB1891" s="1322"/>
      <c r="AC1891" s="1322"/>
      <c r="AD1891" s="1322"/>
      <c r="AE1891" s="405">
        <f t="shared" si="29"/>
        <v>0</v>
      </c>
    </row>
    <row r="1892" spans="3:31" ht="18" hidden="1" customHeight="1">
      <c r="C1892" s="1323" t="str">
        <f>T(ESTIMATE!B2006)</f>
        <v/>
      </c>
      <c r="D1892" s="1323" t="e">
        <f>T(#REF!)</f>
        <v>#REF!</v>
      </c>
      <c r="E1892" s="1323" t="e">
        <f>T(#REF!)</f>
        <v>#REF!</v>
      </c>
      <c r="F1892" s="1323" t="e">
        <f>T(#REF!)</f>
        <v>#REF!</v>
      </c>
      <c r="G1892" s="1323" t="e">
        <f>T(#REF!)</f>
        <v>#REF!</v>
      </c>
      <c r="H1892" s="1323"/>
      <c r="I1892" s="1323"/>
      <c r="J1892" s="1323" t="e">
        <f>T(#REF!)</f>
        <v>#REF!</v>
      </c>
      <c r="K1892" s="1323" t="e">
        <f>T(#REF!)</f>
        <v>#REF!</v>
      </c>
      <c r="L1892" s="1323" t="e">
        <f>T(#REF!)</f>
        <v>#REF!</v>
      </c>
      <c r="M1892" s="1323" t="e">
        <f>T(#REF!)</f>
        <v>#REF!</v>
      </c>
      <c r="N1892" s="1324">
        <f>ESTIMATE!R2006</f>
        <v>0</v>
      </c>
      <c r="O1892" s="1324"/>
      <c r="P1892" s="1324" t="str">
        <f>T(ESTIMATE!U2006)</f>
        <v/>
      </c>
      <c r="Q1892" s="1324"/>
      <c r="R1892" s="1322"/>
      <c r="S1892" s="1322"/>
      <c r="T1892" s="1322"/>
      <c r="U1892" s="1322"/>
      <c r="V1892" s="1322"/>
      <c r="W1892" s="1322"/>
      <c r="X1892" s="1322"/>
      <c r="Y1892" s="1322"/>
      <c r="Z1892" s="1322"/>
      <c r="AA1892" s="1322"/>
      <c r="AB1892" s="1322"/>
      <c r="AC1892" s="1322"/>
      <c r="AD1892" s="1322"/>
      <c r="AE1892" s="405">
        <f t="shared" si="29"/>
        <v>0</v>
      </c>
    </row>
    <row r="1893" spans="3:31" ht="18" hidden="1" customHeight="1">
      <c r="C1893" s="1323" t="str">
        <f>T(ESTIMATE!B2007)</f>
        <v/>
      </c>
      <c r="D1893" s="1323" t="e">
        <f>T(#REF!)</f>
        <v>#REF!</v>
      </c>
      <c r="E1893" s="1323" t="e">
        <f>T(#REF!)</f>
        <v>#REF!</v>
      </c>
      <c r="F1893" s="1323" t="e">
        <f>T(#REF!)</f>
        <v>#REF!</v>
      </c>
      <c r="G1893" s="1323" t="e">
        <f>T(#REF!)</f>
        <v>#REF!</v>
      </c>
      <c r="H1893" s="1323"/>
      <c r="I1893" s="1323"/>
      <c r="J1893" s="1323" t="e">
        <f>T(#REF!)</f>
        <v>#REF!</v>
      </c>
      <c r="K1893" s="1323" t="e">
        <f>T(#REF!)</f>
        <v>#REF!</v>
      </c>
      <c r="L1893" s="1323" t="e">
        <f>T(#REF!)</f>
        <v>#REF!</v>
      </c>
      <c r="M1893" s="1323" t="e">
        <f>T(#REF!)</f>
        <v>#REF!</v>
      </c>
      <c r="N1893" s="1324">
        <f>ESTIMATE!R2007</f>
        <v>0</v>
      </c>
      <c r="O1893" s="1324"/>
      <c r="P1893" s="1324" t="str">
        <f>T(ESTIMATE!U2007)</f>
        <v/>
      </c>
      <c r="Q1893" s="1324"/>
      <c r="R1893" s="1322"/>
      <c r="S1893" s="1322"/>
      <c r="T1893" s="1322"/>
      <c r="U1893" s="1322"/>
      <c r="V1893" s="1322"/>
      <c r="W1893" s="1322"/>
      <c r="X1893" s="1322"/>
      <c r="Y1893" s="1322"/>
      <c r="Z1893" s="1322"/>
      <c r="AA1893" s="1322"/>
      <c r="AB1893" s="1322"/>
      <c r="AC1893" s="1322"/>
      <c r="AD1893" s="1322"/>
      <c r="AE1893" s="405">
        <f t="shared" si="29"/>
        <v>0</v>
      </c>
    </row>
    <row r="1894" spans="3:31" ht="18" hidden="1" customHeight="1">
      <c r="C1894" s="1323" t="str">
        <f>T(ESTIMATE!B2008)</f>
        <v/>
      </c>
      <c r="D1894" s="1323" t="e">
        <f>T(#REF!)</f>
        <v>#REF!</v>
      </c>
      <c r="E1894" s="1323" t="e">
        <f>T(#REF!)</f>
        <v>#REF!</v>
      </c>
      <c r="F1894" s="1323" t="e">
        <f>T(#REF!)</f>
        <v>#REF!</v>
      </c>
      <c r="G1894" s="1323" t="e">
        <f>T(#REF!)</f>
        <v>#REF!</v>
      </c>
      <c r="H1894" s="1323"/>
      <c r="I1894" s="1323"/>
      <c r="J1894" s="1323" t="e">
        <f>T(#REF!)</f>
        <v>#REF!</v>
      </c>
      <c r="K1894" s="1323" t="e">
        <f>T(#REF!)</f>
        <v>#REF!</v>
      </c>
      <c r="L1894" s="1323" t="e">
        <f>T(#REF!)</f>
        <v>#REF!</v>
      </c>
      <c r="M1894" s="1323" t="e">
        <f>T(#REF!)</f>
        <v>#REF!</v>
      </c>
      <c r="N1894" s="1324">
        <f>ESTIMATE!R2008</f>
        <v>0</v>
      </c>
      <c r="O1894" s="1324"/>
      <c r="P1894" s="1324" t="str">
        <f>T(ESTIMATE!U2008)</f>
        <v/>
      </c>
      <c r="Q1894" s="1324"/>
      <c r="R1894" s="1322"/>
      <c r="S1894" s="1322"/>
      <c r="T1894" s="1322"/>
      <c r="U1894" s="1322"/>
      <c r="V1894" s="1322"/>
      <c r="W1894" s="1322"/>
      <c r="X1894" s="1322"/>
      <c r="Y1894" s="1322"/>
      <c r="Z1894" s="1322"/>
      <c r="AA1894" s="1322"/>
      <c r="AB1894" s="1322"/>
      <c r="AC1894" s="1322"/>
      <c r="AD1894" s="1322"/>
      <c r="AE1894" s="405">
        <f t="shared" si="29"/>
        <v>0</v>
      </c>
    </row>
    <row r="1895" spans="3:31" ht="18" hidden="1" customHeight="1">
      <c r="C1895" s="1323" t="str">
        <f>T(ESTIMATE!B2009)</f>
        <v/>
      </c>
      <c r="D1895" s="1323" t="e">
        <f>T(#REF!)</f>
        <v>#REF!</v>
      </c>
      <c r="E1895" s="1323" t="e">
        <f>T(#REF!)</f>
        <v>#REF!</v>
      </c>
      <c r="F1895" s="1323" t="e">
        <f>T(#REF!)</f>
        <v>#REF!</v>
      </c>
      <c r="G1895" s="1323" t="e">
        <f>T(#REF!)</f>
        <v>#REF!</v>
      </c>
      <c r="H1895" s="1323"/>
      <c r="I1895" s="1323"/>
      <c r="J1895" s="1323" t="e">
        <f>T(#REF!)</f>
        <v>#REF!</v>
      </c>
      <c r="K1895" s="1323" t="e">
        <f>T(#REF!)</f>
        <v>#REF!</v>
      </c>
      <c r="L1895" s="1323" t="e">
        <f>T(#REF!)</f>
        <v>#REF!</v>
      </c>
      <c r="M1895" s="1323" t="e">
        <f>T(#REF!)</f>
        <v>#REF!</v>
      </c>
      <c r="N1895" s="1324">
        <f>ESTIMATE!R2009</f>
        <v>0</v>
      </c>
      <c r="O1895" s="1324"/>
      <c r="P1895" s="1324" t="str">
        <f>T(ESTIMATE!U2009)</f>
        <v/>
      </c>
      <c r="Q1895" s="1324"/>
      <c r="R1895" s="1322"/>
      <c r="S1895" s="1322"/>
      <c r="T1895" s="1322"/>
      <c r="U1895" s="1322"/>
      <c r="V1895" s="1322"/>
      <c r="W1895" s="1322"/>
      <c r="X1895" s="1322"/>
      <c r="Y1895" s="1322"/>
      <c r="Z1895" s="1322"/>
      <c r="AA1895" s="1322"/>
      <c r="AB1895" s="1322"/>
      <c r="AC1895" s="1322"/>
      <c r="AD1895" s="1322"/>
      <c r="AE1895" s="405">
        <f t="shared" si="29"/>
        <v>0</v>
      </c>
    </row>
    <row r="1896" spans="3:31" ht="18" hidden="1" customHeight="1">
      <c r="C1896" s="1323" t="str">
        <f>T(ESTIMATE!B2010)</f>
        <v/>
      </c>
      <c r="D1896" s="1323" t="e">
        <f>T(#REF!)</f>
        <v>#REF!</v>
      </c>
      <c r="E1896" s="1323" t="e">
        <f>T(#REF!)</f>
        <v>#REF!</v>
      </c>
      <c r="F1896" s="1323" t="e">
        <f>T(#REF!)</f>
        <v>#REF!</v>
      </c>
      <c r="G1896" s="1323" t="e">
        <f>T(#REF!)</f>
        <v>#REF!</v>
      </c>
      <c r="H1896" s="1323"/>
      <c r="I1896" s="1323"/>
      <c r="J1896" s="1323" t="e">
        <f>T(#REF!)</f>
        <v>#REF!</v>
      </c>
      <c r="K1896" s="1323" t="e">
        <f>T(#REF!)</f>
        <v>#REF!</v>
      </c>
      <c r="L1896" s="1323" t="e">
        <f>T(#REF!)</f>
        <v>#REF!</v>
      </c>
      <c r="M1896" s="1323" t="e">
        <f>T(#REF!)</f>
        <v>#REF!</v>
      </c>
      <c r="N1896" s="1324">
        <f>ESTIMATE!R2010</f>
        <v>0</v>
      </c>
      <c r="O1896" s="1324"/>
      <c r="P1896" s="1324" t="str">
        <f>T(ESTIMATE!U2010)</f>
        <v/>
      </c>
      <c r="Q1896" s="1324"/>
      <c r="R1896" s="1322"/>
      <c r="S1896" s="1322"/>
      <c r="T1896" s="1322"/>
      <c r="U1896" s="1322"/>
      <c r="V1896" s="1322"/>
      <c r="W1896" s="1322"/>
      <c r="X1896" s="1322"/>
      <c r="Y1896" s="1322"/>
      <c r="Z1896" s="1322"/>
      <c r="AA1896" s="1322"/>
      <c r="AB1896" s="1322"/>
      <c r="AC1896" s="1322"/>
      <c r="AD1896" s="1322"/>
      <c r="AE1896" s="405">
        <f t="shared" si="29"/>
        <v>0</v>
      </c>
    </row>
    <row r="1897" spans="3:31" ht="18" hidden="1" customHeight="1">
      <c r="C1897" s="1323" t="str">
        <f>T(ESTIMATE!B2011)</f>
        <v/>
      </c>
      <c r="D1897" s="1323" t="e">
        <f>T(#REF!)</f>
        <v>#REF!</v>
      </c>
      <c r="E1897" s="1323" t="e">
        <f>T(#REF!)</f>
        <v>#REF!</v>
      </c>
      <c r="F1897" s="1323" t="e">
        <f>T(#REF!)</f>
        <v>#REF!</v>
      </c>
      <c r="G1897" s="1323" t="e">
        <f>T(#REF!)</f>
        <v>#REF!</v>
      </c>
      <c r="H1897" s="1323"/>
      <c r="I1897" s="1323"/>
      <c r="J1897" s="1323" t="e">
        <f>T(#REF!)</f>
        <v>#REF!</v>
      </c>
      <c r="K1897" s="1323" t="e">
        <f>T(#REF!)</f>
        <v>#REF!</v>
      </c>
      <c r="L1897" s="1323" t="e">
        <f>T(#REF!)</f>
        <v>#REF!</v>
      </c>
      <c r="M1897" s="1323" t="e">
        <f>T(#REF!)</f>
        <v>#REF!</v>
      </c>
      <c r="N1897" s="1324">
        <f>ESTIMATE!R2011</f>
        <v>0</v>
      </c>
      <c r="O1897" s="1324"/>
      <c r="P1897" s="1324" t="str">
        <f>T(ESTIMATE!U2011)</f>
        <v/>
      </c>
      <c r="Q1897" s="1324"/>
      <c r="R1897" s="1322"/>
      <c r="S1897" s="1322"/>
      <c r="T1897" s="1322"/>
      <c r="U1897" s="1322"/>
      <c r="V1897" s="1322"/>
      <c r="W1897" s="1322"/>
      <c r="X1897" s="1322"/>
      <c r="Y1897" s="1322"/>
      <c r="Z1897" s="1322"/>
      <c r="AA1897" s="1322"/>
      <c r="AB1897" s="1322"/>
      <c r="AC1897" s="1322"/>
      <c r="AD1897" s="1322"/>
      <c r="AE1897" s="405">
        <f t="shared" si="29"/>
        <v>0</v>
      </c>
    </row>
    <row r="1898" spans="3:31" ht="18" hidden="1" customHeight="1">
      <c r="C1898" s="1323" t="str">
        <f>T(ESTIMATE!B2012)</f>
        <v/>
      </c>
      <c r="D1898" s="1323" t="e">
        <f>T(#REF!)</f>
        <v>#REF!</v>
      </c>
      <c r="E1898" s="1323" t="e">
        <f>T(#REF!)</f>
        <v>#REF!</v>
      </c>
      <c r="F1898" s="1323" t="e">
        <f>T(#REF!)</f>
        <v>#REF!</v>
      </c>
      <c r="G1898" s="1323" t="e">
        <f>T(#REF!)</f>
        <v>#REF!</v>
      </c>
      <c r="H1898" s="1323"/>
      <c r="I1898" s="1323"/>
      <c r="J1898" s="1323" t="e">
        <f>T(#REF!)</f>
        <v>#REF!</v>
      </c>
      <c r="K1898" s="1323" t="e">
        <f>T(#REF!)</f>
        <v>#REF!</v>
      </c>
      <c r="L1898" s="1323" t="e">
        <f>T(#REF!)</f>
        <v>#REF!</v>
      </c>
      <c r="M1898" s="1323" t="e">
        <f>T(#REF!)</f>
        <v>#REF!</v>
      </c>
      <c r="N1898" s="1324">
        <f>ESTIMATE!R2012</f>
        <v>0</v>
      </c>
      <c r="O1898" s="1324"/>
      <c r="P1898" s="1324" t="str">
        <f>T(ESTIMATE!U2012)</f>
        <v/>
      </c>
      <c r="Q1898" s="1324"/>
      <c r="R1898" s="1322"/>
      <c r="S1898" s="1322"/>
      <c r="T1898" s="1322"/>
      <c r="U1898" s="1322"/>
      <c r="V1898" s="1322"/>
      <c r="W1898" s="1322"/>
      <c r="X1898" s="1322"/>
      <c r="Y1898" s="1322"/>
      <c r="Z1898" s="1322"/>
      <c r="AA1898" s="1322"/>
      <c r="AB1898" s="1322"/>
      <c r="AC1898" s="1322"/>
      <c r="AD1898" s="1322"/>
      <c r="AE1898" s="405">
        <f t="shared" si="29"/>
        <v>0</v>
      </c>
    </row>
    <row r="1899" spans="3:31" ht="18" hidden="1" customHeight="1">
      <c r="C1899" s="1323" t="str">
        <f>T(ESTIMATE!B2013)</f>
        <v/>
      </c>
      <c r="D1899" s="1323" t="e">
        <f>T(#REF!)</f>
        <v>#REF!</v>
      </c>
      <c r="E1899" s="1323" t="e">
        <f>T(#REF!)</f>
        <v>#REF!</v>
      </c>
      <c r="F1899" s="1323" t="e">
        <f>T(#REF!)</f>
        <v>#REF!</v>
      </c>
      <c r="G1899" s="1323" t="e">
        <f>T(#REF!)</f>
        <v>#REF!</v>
      </c>
      <c r="H1899" s="1323"/>
      <c r="I1899" s="1323"/>
      <c r="J1899" s="1323" t="e">
        <f>T(#REF!)</f>
        <v>#REF!</v>
      </c>
      <c r="K1899" s="1323" t="e">
        <f>T(#REF!)</f>
        <v>#REF!</v>
      </c>
      <c r="L1899" s="1323" t="e">
        <f>T(#REF!)</f>
        <v>#REF!</v>
      </c>
      <c r="M1899" s="1323" t="e">
        <f>T(#REF!)</f>
        <v>#REF!</v>
      </c>
      <c r="N1899" s="1324">
        <f>ESTIMATE!R2013</f>
        <v>0</v>
      </c>
      <c r="O1899" s="1324"/>
      <c r="P1899" s="1324" t="str">
        <f>T(ESTIMATE!U2013)</f>
        <v/>
      </c>
      <c r="Q1899" s="1324"/>
      <c r="R1899" s="1322"/>
      <c r="S1899" s="1322"/>
      <c r="T1899" s="1322"/>
      <c r="U1899" s="1322"/>
      <c r="V1899" s="1322"/>
      <c r="W1899" s="1322"/>
      <c r="X1899" s="1322"/>
      <c r="Y1899" s="1322"/>
      <c r="Z1899" s="1322"/>
      <c r="AA1899" s="1322"/>
      <c r="AB1899" s="1322"/>
      <c r="AC1899" s="1322"/>
      <c r="AD1899" s="1322"/>
      <c r="AE1899" s="405">
        <f t="shared" si="29"/>
        <v>0</v>
      </c>
    </row>
    <row r="1900" spans="3:31" ht="18" hidden="1" customHeight="1">
      <c r="C1900" s="1323" t="str">
        <f>T(ESTIMATE!B2014)</f>
        <v/>
      </c>
      <c r="D1900" s="1323" t="e">
        <f>T(#REF!)</f>
        <v>#REF!</v>
      </c>
      <c r="E1900" s="1323" t="e">
        <f>T(#REF!)</f>
        <v>#REF!</v>
      </c>
      <c r="F1900" s="1323" t="e">
        <f>T(#REF!)</f>
        <v>#REF!</v>
      </c>
      <c r="G1900" s="1323" t="e">
        <f>T(#REF!)</f>
        <v>#REF!</v>
      </c>
      <c r="H1900" s="1323"/>
      <c r="I1900" s="1323"/>
      <c r="J1900" s="1323" t="e">
        <f>T(#REF!)</f>
        <v>#REF!</v>
      </c>
      <c r="K1900" s="1323" t="e">
        <f>T(#REF!)</f>
        <v>#REF!</v>
      </c>
      <c r="L1900" s="1323" t="e">
        <f>T(#REF!)</f>
        <v>#REF!</v>
      </c>
      <c r="M1900" s="1323" t="e">
        <f>T(#REF!)</f>
        <v>#REF!</v>
      </c>
      <c r="N1900" s="1324">
        <f>ESTIMATE!R2014</f>
        <v>0</v>
      </c>
      <c r="O1900" s="1324"/>
      <c r="P1900" s="1324" t="str">
        <f>T(ESTIMATE!U2014)</f>
        <v/>
      </c>
      <c r="Q1900" s="1324"/>
      <c r="R1900" s="1322"/>
      <c r="S1900" s="1322"/>
      <c r="T1900" s="1322"/>
      <c r="U1900" s="1322"/>
      <c r="V1900" s="1322"/>
      <c r="W1900" s="1322"/>
      <c r="X1900" s="1322"/>
      <c r="Y1900" s="1322"/>
      <c r="Z1900" s="1322"/>
      <c r="AA1900" s="1322"/>
      <c r="AB1900" s="1322"/>
      <c r="AC1900" s="1322"/>
      <c r="AD1900" s="1322"/>
      <c r="AE1900" s="405">
        <f t="shared" si="29"/>
        <v>0</v>
      </c>
    </row>
    <row r="1901" spans="3:31" ht="18" hidden="1" customHeight="1">
      <c r="C1901" s="1323" t="str">
        <f>T(ESTIMATE!B2015)</f>
        <v/>
      </c>
      <c r="D1901" s="1323" t="e">
        <f>T(#REF!)</f>
        <v>#REF!</v>
      </c>
      <c r="E1901" s="1323" t="e">
        <f>T(#REF!)</f>
        <v>#REF!</v>
      </c>
      <c r="F1901" s="1323" t="e">
        <f>T(#REF!)</f>
        <v>#REF!</v>
      </c>
      <c r="G1901" s="1323" t="e">
        <f>T(#REF!)</f>
        <v>#REF!</v>
      </c>
      <c r="H1901" s="1323"/>
      <c r="I1901" s="1323"/>
      <c r="J1901" s="1323" t="e">
        <f>T(#REF!)</f>
        <v>#REF!</v>
      </c>
      <c r="K1901" s="1323" t="e">
        <f>T(#REF!)</f>
        <v>#REF!</v>
      </c>
      <c r="L1901" s="1323" t="e">
        <f>T(#REF!)</f>
        <v>#REF!</v>
      </c>
      <c r="M1901" s="1323" t="e">
        <f>T(#REF!)</f>
        <v>#REF!</v>
      </c>
      <c r="N1901" s="1324">
        <f>ESTIMATE!R2015</f>
        <v>0</v>
      </c>
      <c r="O1901" s="1324"/>
      <c r="P1901" s="1324" t="str">
        <f>T(ESTIMATE!U2015)</f>
        <v/>
      </c>
      <c r="Q1901" s="1324"/>
      <c r="R1901" s="1322"/>
      <c r="S1901" s="1322"/>
      <c r="T1901" s="1322"/>
      <c r="U1901" s="1322"/>
      <c r="V1901" s="1322"/>
      <c r="W1901" s="1322"/>
      <c r="X1901" s="1322"/>
      <c r="Y1901" s="1322"/>
      <c r="Z1901" s="1322"/>
      <c r="AA1901" s="1322"/>
      <c r="AB1901" s="1322"/>
      <c r="AC1901" s="1322"/>
      <c r="AD1901" s="1322"/>
      <c r="AE1901" s="405">
        <f t="shared" si="29"/>
        <v>0</v>
      </c>
    </row>
    <row r="1902" spans="3:31" ht="18" hidden="1" customHeight="1">
      <c r="C1902" s="1323" t="str">
        <f>T(ESTIMATE!B2016)</f>
        <v/>
      </c>
      <c r="D1902" s="1323" t="e">
        <f>T(#REF!)</f>
        <v>#REF!</v>
      </c>
      <c r="E1902" s="1323" t="e">
        <f>T(#REF!)</f>
        <v>#REF!</v>
      </c>
      <c r="F1902" s="1323" t="e">
        <f>T(#REF!)</f>
        <v>#REF!</v>
      </c>
      <c r="G1902" s="1323" t="e">
        <f>T(#REF!)</f>
        <v>#REF!</v>
      </c>
      <c r="H1902" s="1323"/>
      <c r="I1902" s="1323"/>
      <c r="J1902" s="1323" t="e">
        <f>T(#REF!)</f>
        <v>#REF!</v>
      </c>
      <c r="K1902" s="1323" t="e">
        <f>T(#REF!)</f>
        <v>#REF!</v>
      </c>
      <c r="L1902" s="1323" t="e">
        <f>T(#REF!)</f>
        <v>#REF!</v>
      </c>
      <c r="M1902" s="1323" t="e">
        <f>T(#REF!)</f>
        <v>#REF!</v>
      </c>
      <c r="N1902" s="1324">
        <f>ESTIMATE!R2016</f>
        <v>0</v>
      </c>
      <c r="O1902" s="1324"/>
      <c r="P1902" s="1324" t="str">
        <f>T(ESTIMATE!U2016)</f>
        <v/>
      </c>
      <c r="Q1902" s="1324"/>
      <c r="R1902" s="1322"/>
      <c r="S1902" s="1322"/>
      <c r="T1902" s="1322"/>
      <c r="U1902" s="1322"/>
      <c r="V1902" s="1322"/>
      <c r="W1902" s="1322"/>
      <c r="X1902" s="1322"/>
      <c r="Y1902" s="1322"/>
      <c r="Z1902" s="1322"/>
      <c r="AA1902" s="1322"/>
      <c r="AB1902" s="1322"/>
      <c r="AC1902" s="1322"/>
      <c r="AD1902" s="1322"/>
      <c r="AE1902" s="405">
        <f t="shared" si="29"/>
        <v>0</v>
      </c>
    </row>
    <row r="1903" spans="3:31" ht="18" hidden="1" customHeight="1">
      <c r="C1903" s="1323" t="str">
        <f>T(ESTIMATE!B2017)</f>
        <v/>
      </c>
      <c r="D1903" s="1323" t="e">
        <f>T(#REF!)</f>
        <v>#REF!</v>
      </c>
      <c r="E1903" s="1323" t="e">
        <f>T(#REF!)</f>
        <v>#REF!</v>
      </c>
      <c r="F1903" s="1323" t="e">
        <f>T(#REF!)</f>
        <v>#REF!</v>
      </c>
      <c r="G1903" s="1323" t="e">
        <f>T(#REF!)</f>
        <v>#REF!</v>
      </c>
      <c r="H1903" s="1323"/>
      <c r="I1903" s="1323"/>
      <c r="J1903" s="1323" t="e">
        <f>T(#REF!)</f>
        <v>#REF!</v>
      </c>
      <c r="K1903" s="1323" t="e">
        <f>T(#REF!)</f>
        <v>#REF!</v>
      </c>
      <c r="L1903" s="1323" t="e">
        <f>T(#REF!)</f>
        <v>#REF!</v>
      </c>
      <c r="M1903" s="1323" t="e">
        <f>T(#REF!)</f>
        <v>#REF!</v>
      </c>
      <c r="N1903" s="1324">
        <f>ESTIMATE!R2017</f>
        <v>0</v>
      </c>
      <c r="O1903" s="1324"/>
      <c r="P1903" s="1324" t="str">
        <f>T(ESTIMATE!U2017)</f>
        <v/>
      </c>
      <c r="Q1903" s="1324"/>
      <c r="R1903" s="1322"/>
      <c r="S1903" s="1322"/>
      <c r="T1903" s="1322"/>
      <c r="U1903" s="1322"/>
      <c r="V1903" s="1322"/>
      <c r="W1903" s="1322"/>
      <c r="X1903" s="1322"/>
      <c r="Y1903" s="1322"/>
      <c r="Z1903" s="1322"/>
      <c r="AA1903" s="1322"/>
      <c r="AB1903" s="1322"/>
      <c r="AC1903" s="1322"/>
      <c r="AD1903" s="1322"/>
      <c r="AE1903" s="405">
        <f t="shared" si="29"/>
        <v>0</v>
      </c>
    </row>
    <row r="1904" spans="3:31" ht="18" hidden="1" customHeight="1">
      <c r="C1904" s="1323" t="str">
        <f>T(ESTIMATE!B2018)</f>
        <v/>
      </c>
      <c r="D1904" s="1323" t="e">
        <f>T(#REF!)</f>
        <v>#REF!</v>
      </c>
      <c r="E1904" s="1323" t="e">
        <f>T(#REF!)</f>
        <v>#REF!</v>
      </c>
      <c r="F1904" s="1323" t="e">
        <f>T(#REF!)</f>
        <v>#REF!</v>
      </c>
      <c r="G1904" s="1323" t="e">
        <f>T(#REF!)</f>
        <v>#REF!</v>
      </c>
      <c r="H1904" s="1323"/>
      <c r="I1904" s="1323"/>
      <c r="J1904" s="1323" t="e">
        <f>T(#REF!)</f>
        <v>#REF!</v>
      </c>
      <c r="K1904" s="1323" t="e">
        <f>T(#REF!)</f>
        <v>#REF!</v>
      </c>
      <c r="L1904" s="1323" t="e">
        <f>T(#REF!)</f>
        <v>#REF!</v>
      </c>
      <c r="M1904" s="1323" t="e">
        <f>T(#REF!)</f>
        <v>#REF!</v>
      </c>
      <c r="N1904" s="1324">
        <f>ESTIMATE!R2018</f>
        <v>0</v>
      </c>
      <c r="O1904" s="1324"/>
      <c r="P1904" s="1324" t="str">
        <f>T(ESTIMATE!U2018)</f>
        <v/>
      </c>
      <c r="Q1904" s="1324"/>
      <c r="R1904" s="1322"/>
      <c r="S1904" s="1322"/>
      <c r="T1904" s="1322"/>
      <c r="U1904" s="1322"/>
      <c r="V1904" s="1322"/>
      <c r="W1904" s="1322"/>
      <c r="X1904" s="1322"/>
      <c r="Y1904" s="1322"/>
      <c r="Z1904" s="1322"/>
      <c r="AA1904" s="1322"/>
      <c r="AB1904" s="1322"/>
      <c r="AC1904" s="1322"/>
      <c r="AD1904" s="1322"/>
      <c r="AE1904" s="405">
        <f t="shared" si="29"/>
        <v>0</v>
      </c>
    </row>
    <row r="1905" spans="3:31" ht="18" hidden="1" customHeight="1">
      <c r="C1905" s="1323" t="str">
        <f>T(ESTIMATE!B2019)</f>
        <v/>
      </c>
      <c r="D1905" s="1323" t="e">
        <f>T(#REF!)</f>
        <v>#REF!</v>
      </c>
      <c r="E1905" s="1323" t="e">
        <f>T(#REF!)</f>
        <v>#REF!</v>
      </c>
      <c r="F1905" s="1323" t="e">
        <f>T(#REF!)</f>
        <v>#REF!</v>
      </c>
      <c r="G1905" s="1323" t="e">
        <f>T(#REF!)</f>
        <v>#REF!</v>
      </c>
      <c r="H1905" s="1323"/>
      <c r="I1905" s="1323"/>
      <c r="J1905" s="1323" t="e">
        <f>T(#REF!)</f>
        <v>#REF!</v>
      </c>
      <c r="K1905" s="1323" t="e">
        <f>T(#REF!)</f>
        <v>#REF!</v>
      </c>
      <c r="L1905" s="1323" t="e">
        <f>T(#REF!)</f>
        <v>#REF!</v>
      </c>
      <c r="M1905" s="1323" t="e">
        <f>T(#REF!)</f>
        <v>#REF!</v>
      </c>
      <c r="N1905" s="1324">
        <f>ESTIMATE!R2019</f>
        <v>0</v>
      </c>
      <c r="O1905" s="1324"/>
      <c r="P1905" s="1324" t="str">
        <f>T(ESTIMATE!U2019)</f>
        <v/>
      </c>
      <c r="Q1905" s="1324"/>
      <c r="R1905" s="1322"/>
      <c r="S1905" s="1322"/>
      <c r="T1905" s="1322"/>
      <c r="U1905" s="1322"/>
      <c r="V1905" s="1322"/>
      <c r="W1905" s="1322"/>
      <c r="X1905" s="1322"/>
      <c r="Y1905" s="1322"/>
      <c r="Z1905" s="1322"/>
      <c r="AA1905" s="1322"/>
      <c r="AB1905" s="1322"/>
      <c r="AC1905" s="1322"/>
      <c r="AD1905" s="1322"/>
      <c r="AE1905" s="405">
        <f t="shared" si="29"/>
        <v>0</v>
      </c>
    </row>
    <row r="1906" spans="3:31" ht="18" hidden="1" customHeight="1">
      <c r="C1906" s="1323" t="str">
        <f>T(ESTIMATE!B2020)</f>
        <v/>
      </c>
      <c r="D1906" s="1323" t="e">
        <f>T(#REF!)</f>
        <v>#REF!</v>
      </c>
      <c r="E1906" s="1323" t="e">
        <f>T(#REF!)</f>
        <v>#REF!</v>
      </c>
      <c r="F1906" s="1323" t="e">
        <f>T(#REF!)</f>
        <v>#REF!</v>
      </c>
      <c r="G1906" s="1323" t="e">
        <f>T(#REF!)</f>
        <v>#REF!</v>
      </c>
      <c r="H1906" s="1323"/>
      <c r="I1906" s="1323"/>
      <c r="J1906" s="1323" t="e">
        <f>T(#REF!)</f>
        <v>#REF!</v>
      </c>
      <c r="K1906" s="1323" t="e">
        <f>T(#REF!)</f>
        <v>#REF!</v>
      </c>
      <c r="L1906" s="1323" t="e">
        <f>T(#REF!)</f>
        <v>#REF!</v>
      </c>
      <c r="M1906" s="1323" t="e">
        <f>T(#REF!)</f>
        <v>#REF!</v>
      </c>
      <c r="N1906" s="1324">
        <f>ESTIMATE!R2020</f>
        <v>0</v>
      </c>
      <c r="O1906" s="1324"/>
      <c r="P1906" s="1324" t="str">
        <f>T(ESTIMATE!U2020)</f>
        <v/>
      </c>
      <c r="Q1906" s="1324"/>
      <c r="R1906" s="1322"/>
      <c r="S1906" s="1322"/>
      <c r="T1906" s="1322"/>
      <c r="U1906" s="1322"/>
      <c r="V1906" s="1322"/>
      <c r="W1906" s="1322"/>
      <c r="X1906" s="1322"/>
      <c r="Y1906" s="1322"/>
      <c r="Z1906" s="1322"/>
      <c r="AA1906" s="1322"/>
      <c r="AB1906" s="1322"/>
      <c r="AC1906" s="1322"/>
      <c r="AD1906" s="1322"/>
      <c r="AE1906" s="405">
        <f t="shared" si="29"/>
        <v>0</v>
      </c>
    </row>
    <row r="1907" spans="3:31" ht="18" hidden="1" customHeight="1">
      <c r="C1907" s="1323" t="str">
        <f>T(ESTIMATE!B2021)</f>
        <v/>
      </c>
      <c r="D1907" s="1323" t="e">
        <f>T(#REF!)</f>
        <v>#REF!</v>
      </c>
      <c r="E1907" s="1323" t="e">
        <f>T(#REF!)</f>
        <v>#REF!</v>
      </c>
      <c r="F1907" s="1323" t="e">
        <f>T(#REF!)</f>
        <v>#REF!</v>
      </c>
      <c r="G1907" s="1323" t="e">
        <f>T(#REF!)</f>
        <v>#REF!</v>
      </c>
      <c r="H1907" s="1323"/>
      <c r="I1907" s="1323"/>
      <c r="J1907" s="1323" t="e">
        <f>T(#REF!)</f>
        <v>#REF!</v>
      </c>
      <c r="K1907" s="1323" t="e">
        <f>T(#REF!)</f>
        <v>#REF!</v>
      </c>
      <c r="L1907" s="1323" t="e">
        <f>T(#REF!)</f>
        <v>#REF!</v>
      </c>
      <c r="M1907" s="1323" t="e">
        <f>T(#REF!)</f>
        <v>#REF!</v>
      </c>
      <c r="N1907" s="1324">
        <f>ESTIMATE!R2021</f>
        <v>0</v>
      </c>
      <c r="O1907" s="1324"/>
      <c r="P1907" s="1324" t="str">
        <f>T(ESTIMATE!U2021)</f>
        <v/>
      </c>
      <c r="Q1907" s="1324"/>
      <c r="R1907" s="1322"/>
      <c r="S1907" s="1322"/>
      <c r="T1907" s="1322"/>
      <c r="U1907" s="1322"/>
      <c r="V1907" s="1322"/>
      <c r="W1907" s="1322"/>
      <c r="X1907" s="1322"/>
      <c r="Y1907" s="1322"/>
      <c r="Z1907" s="1322"/>
      <c r="AA1907" s="1322"/>
      <c r="AB1907" s="1322"/>
      <c r="AC1907" s="1322"/>
      <c r="AD1907" s="1322"/>
      <c r="AE1907" s="405">
        <f t="shared" si="29"/>
        <v>0</v>
      </c>
    </row>
    <row r="1908" spans="3:31" ht="18" hidden="1" customHeight="1">
      <c r="C1908" s="1323" t="str">
        <f>T(ESTIMATE!B2022)</f>
        <v/>
      </c>
      <c r="D1908" s="1323" t="e">
        <f>T(#REF!)</f>
        <v>#REF!</v>
      </c>
      <c r="E1908" s="1323" t="e">
        <f>T(#REF!)</f>
        <v>#REF!</v>
      </c>
      <c r="F1908" s="1323" t="e">
        <f>T(#REF!)</f>
        <v>#REF!</v>
      </c>
      <c r="G1908" s="1323" t="e">
        <f>T(#REF!)</f>
        <v>#REF!</v>
      </c>
      <c r="H1908" s="1323"/>
      <c r="I1908" s="1323"/>
      <c r="J1908" s="1323" t="e">
        <f>T(#REF!)</f>
        <v>#REF!</v>
      </c>
      <c r="K1908" s="1323" t="e">
        <f>T(#REF!)</f>
        <v>#REF!</v>
      </c>
      <c r="L1908" s="1323" t="e">
        <f>T(#REF!)</f>
        <v>#REF!</v>
      </c>
      <c r="M1908" s="1323" t="e">
        <f>T(#REF!)</f>
        <v>#REF!</v>
      </c>
      <c r="N1908" s="1324">
        <f>ESTIMATE!R2022</f>
        <v>0</v>
      </c>
      <c r="O1908" s="1324"/>
      <c r="P1908" s="1324" t="str">
        <f>T(ESTIMATE!U2022)</f>
        <v/>
      </c>
      <c r="Q1908" s="1324"/>
      <c r="R1908" s="1322"/>
      <c r="S1908" s="1322"/>
      <c r="T1908" s="1322"/>
      <c r="U1908" s="1322"/>
      <c r="V1908" s="1322"/>
      <c r="W1908" s="1322"/>
      <c r="X1908" s="1322"/>
      <c r="Y1908" s="1322"/>
      <c r="Z1908" s="1322"/>
      <c r="AA1908" s="1322"/>
      <c r="AB1908" s="1322"/>
      <c r="AC1908" s="1322"/>
      <c r="AD1908" s="1322"/>
      <c r="AE1908" s="405">
        <f t="shared" si="29"/>
        <v>0</v>
      </c>
    </row>
    <row r="1909" spans="3:31" ht="18" hidden="1" customHeight="1">
      <c r="C1909" s="1323" t="str">
        <f>T(ESTIMATE!B2023)</f>
        <v/>
      </c>
      <c r="D1909" s="1323" t="e">
        <f>T(#REF!)</f>
        <v>#REF!</v>
      </c>
      <c r="E1909" s="1323" t="e">
        <f>T(#REF!)</f>
        <v>#REF!</v>
      </c>
      <c r="F1909" s="1323" t="e">
        <f>T(#REF!)</f>
        <v>#REF!</v>
      </c>
      <c r="G1909" s="1323" t="e">
        <f>T(#REF!)</f>
        <v>#REF!</v>
      </c>
      <c r="H1909" s="1323"/>
      <c r="I1909" s="1323"/>
      <c r="J1909" s="1323" t="e">
        <f>T(#REF!)</f>
        <v>#REF!</v>
      </c>
      <c r="K1909" s="1323" t="e">
        <f>T(#REF!)</f>
        <v>#REF!</v>
      </c>
      <c r="L1909" s="1323" t="e">
        <f>T(#REF!)</f>
        <v>#REF!</v>
      </c>
      <c r="M1909" s="1323" t="e">
        <f>T(#REF!)</f>
        <v>#REF!</v>
      </c>
      <c r="N1909" s="1324">
        <f>ESTIMATE!R2023</f>
        <v>0</v>
      </c>
      <c r="O1909" s="1324"/>
      <c r="P1909" s="1324" t="str">
        <f>T(ESTIMATE!U2023)</f>
        <v/>
      </c>
      <c r="Q1909" s="1324"/>
      <c r="R1909" s="1322"/>
      <c r="S1909" s="1322"/>
      <c r="T1909" s="1322"/>
      <c r="U1909" s="1322"/>
      <c r="V1909" s="1322"/>
      <c r="W1909" s="1322"/>
      <c r="X1909" s="1322"/>
      <c r="Y1909" s="1322"/>
      <c r="Z1909" s="1322"/>
      <c r="AA1909" s="1322"/>
      <c r="AB1909" s="1322"/>
      <c r="AC1909" s="1322"/>
      <c r="AD1909" s="1322"/>
      <c r="AE1909" s="405">
        <f t="shared" si="29"/>
        <v>0</v>
      </c>
    </row>
    <row r="1910" spans="3:31" ht="18" hidden="1" customHeight="1">
      <c r="C1910" s="1323" t="str">
        <f>T(ESTIMATE!B2024)</f>
        <v/>
      </c>
      <c r="D1910" s="1323" t="e">
        <f>T(#REF!)</f>
        <v>#REF!</v>
      </c>
      <c r="E1910" s="1323" t="e">
        <f>T(#REF!)</f>
        <v>#REF!</v>
      </c>
      <c r="F1910" s="1323" t="e">
        <f>T(#REF!)</f>
        <v>#REF!</v>
      </c>
      <c r="G1910" s="1323" t="e">
        <f>T(#REF!)</f>
        <v>#REF!</v>
      </c>
      <c r="H1910" s="1323"/>
      <c r="I1910" s="1323"/>
      <c r="J1910" s="1323" t="e">
        <f>T(#REF!)</f>
        <v>#REF!</v>
      </c>
      <c r="K1910" s="1323" t="e">
        <f>T(#REF!)</f>
        <v>#REF!</v>
      </c>
      <c r="L1910" s="1323" t="e">
        <f>T(#REF!)</f>
        <v>#REF!</v>
      </c>
      <c r="M1910" s="1323" t="e">
        <f>T(#REF!)</f>
        <v>#REF!</v>
      </c>
      <c r="N1910" s="1324">
        <f>ESTIMATE!R2024</f>
        <v>0</v>
      </c>
      <c r="O1910" s="1324"/>
      <c r="P1910" s="1324" t="str">
        <f>T(ESTIMATE!U2024)</f>
        <v/>
      </c>
      <c r="Q1910" s="1324"/>
      <c r="R1910" s="1322"/>
      <c r="S1910" s="1322"/>
      <c r="T1910" s="1322"/>
      <c r="U1910" s="1322"/>
      <c r="V1910" s="1322"/>
      <c r="W1910" s="1322"/>
      <c r="X1910" s="1322"/>
      <c r="Y1910" s="1322"/>
      <c r="Z1910" s="1322"/>
      <c r="AA1910" s="1322"/>
      <c r="AB1910" s="1322"/>
      <c r="AC1910" s="1322"/>
      <c r="AD1910" s="1322"/>
      <c r="AE1910" s="405">
        <f t="shared" si="29"/>
        <v>0</v>
      </c>
    </row>
    <row r="1911" spans="3:31" ht="18" hidden="1" customHeight="1">
      <c r="C1911" s="1323" t="str">
        <f>T(ESTIMATE!B2025)</f>
        <v/>
      </c>
      <c r="D1911" s="1323" t="e">
        <f>T(#REF!)</f>
        <v>#REF!</v>
      </c>
      <c r="E1911" s="1323" t="e">
        <f>T(#REF!)</f>
        <v>#REF!</v>
      </c>
      <c r="F1911" s="1323" t="e">
        <f>T(#REF!)</f>
        <v>#REF!</v>
      </c>
      <c r="G1911" s="1323" t="e">
        <f>T(#REF!)</f>
        <v>#REF!</v>
      </c>
      <c r="H1911" s="1323"/>
      <c r="I1911" s="1323"/>
      <c r="J1911" s="1323" t="e">
        <f>T(#REF!)</f>
        <v>#REF!</v>
      </c>
      <c r="K1911" s="1323" t="e">
        <f>T(#REF!)</f>
        <v>#REF!</v>
      </c>
      <c r="L1911" s="1323" t="e">
        <f>T(#REF!)</f>
        <v>#REF!</v>
      </c>
      <c r="M1911" s="1323" t="e">
        <f>T(#REF!)</f>
        <v>#REF!</v>
      </c>
      <c r="N1911" s="1324">
        <f>ESTIMATE!R2025</f>
        <v>0</v>
      </c>
      <c r="O1911" s="1324"/>
      <c r="P1911" s="1324" t="str">
        <f>T(ESTIMATE!U2025)</f>
        <v/>
      </c>
      <c r="Q1911" s="1324"/>
      <c r="R1911" s="1322"/>
      <c r="S1911" s="1322"/>
      <c r="T1911" s="1322"/>
      <c r="U1911" s="1322"/>
      <c r="V1911" s="1322"/>
      <c r="W1911" s="1322"/>
      <c r="X1911" s="1322"/>
      <c r="Y1911" s="1322"/>
      <c r="Z1911" s="1322"/>
      <c r="AA1911" s="1322"/>
      <c r="AB1911" s="1322"/>
      <c r="AC1911" s="1322"/>
      <c r="AD1911" s="1322"/>
      <c r="AE1911" s="405">
        <f t="shared" si="29"/>
        <v>0</v>
      </c>
    </row>
    <row r="1912" spans="3:31" ht="18" hidden="1" customHeight="1">
      <c r="C1912" s="1323" t="str">
        <f>T(ESTIMATE!B2026)</f>
        <v/>
      </c>
      <c r="D1912" s="1323" t="e">
        <f>T(#REF!)</f>
        <v>#REF!</v>
      </c>
      <c r="E1912" s="1323" t="e">
        <f>T(#REF!)</f>
        <v>#REF!</v>
      </c>
      <c r="F1912" s="1323" t="e">
        <f>T(#REF!)</f>
        <v>#REF!</v>
      </c>
      <c r="G1912" s="1323" t="e">
        <f>T(#REF!)</f>
        <v>#REF!</v>
      </c>
      <c r="H1912" s="1323"/>
      <c r="I1912" s="1323"/>
      <c r="J1912" s="1323" t="e">
        <f>T(#REF!)</f>
        <v>#REF!</v>
      </c>
      <c r="K1912" s="1323" t="e">
        <f>T(#REF!)</f>
        <v>#REF!</v>
      </c>
      <c r="L1912" s="1323" t="e">
        <f>T(#REF!)</f>
        <v>#REF!</v>
      </c>
      <c r="M1912" s="1323" t="e">
        <f>T(#REF!)</f>
        <v>#REF!</v>
      </c>
      <c r="N1912" s="1324">
        <f>ESTIMATE!R2026</f>
        <v>0</v>
      </c>
      <c r="O1912" s="1324"/>
      <c r="P1912" s="1324" t="str">
        <f>T(ESTIMATE!U2026)</f>
        <v/>
      </c>
      <c r="Q1912" s="1324"/>
      <c r="R1912" s="1322"/>
      <c r="S1912" s="1322"/>
      <c r="T1912" s="1322"/>
      <c r="U1912" s="1322"/>
      <c r="V1912" s="1322"/>
      <c r="W1912" s="1322"/>
      <c r="X1912" s="1322"/>
      <c r="Y1912" s="1322"/>
      <c r="Z1912" s="1322"/>
      <c r="AA1912" s="1322"/>
      <c r="AB1912" s="1322"/>
      <c r="AC1912" s="1322"/>
      <c r="AD1912" s="1322"/>
      <c r="AE1912" s="405">
        <f t="shared" si="29"/>
        <v>0</v>
      </c>
    </row>
    <row r="1913" spans="3:31" ht="18" hidden="1" customHeight="1">
      <c r="C1913" s="1323" t="str">
        <f>T(ESTIMATE!B2027)</f>
        <v/>
      </c>
      <c r="D1913" s="1323" t="e">
        <f>T(#REF!)</f>
        <v>#REF!</v>
      </c>
      <c r="E1913" s="1323" t="e">
        <f>T(#REF!)</f>
        <v>#REF!</v>
      </c>
      <c r="F1913" s="1323" t="e">
        <f>T(#REF!)</f>
        <v>#REF!</v>
      </c>
      <c r="G1913" s="1323" t="e">
        <f>T(#REF!)</f>
        <v>#REF!</v>
      </c>
      <c r="H1913" s="1323"/>
      <c r="I1913" s="1323"/>
      <c r="J1913" s="1323" t="e">
        <f>T(#REF!)</f>
        <v>#REF!</v>
      </c>
      <c r="K1913" s="1323" t="e">
        <f>T(#REF!)</f>
        <v>#REF!</v>
      </c>
      <c r="L1913" s="1323" t="e">
        <f>T(#REF!)</f>
        <v>#REF!</v>
      </c>
      <c r="M1913" s="1323" t="e">
        <f>T(#REF!)</f>
        <v>#REF!</v>
      </c>
      <c r="N1913" s="1324">
        <f>ESTIMATE!R2027</f>
        <v>0</v>
      </c>
      <c r="O1913" s="1324"/>
      <c r="P1913" s="1324" t="str">
        <f>T(ESTIMATE!U2027)</f>
        <v/>
      </c>
      <c r="Q1913" s="1324"/>
      <c r="R1913" s="1322"/>
      <c r="S1913" s="1322"/>
      <c r="T1913" s="1322"/>
      <c r="U1913" s="1322"/>
      <c r="V1913" s="1322"/>
      <c r="W1913" s="1322"/>
      <c r="X1913" s="1322"/>
      <c r="Y1913" s="1322"/>
      <c r="Z1913" s="1322"/>
      <c r="AA1913" s="1322"/>
      <c r="AB1913" s="1322"/>
      <c r="AC1913" s="1322"/>
      <c r="AD1913" s="1322"/>
      <c r="AE1913" s="405">
        <f t="shared" si="29"/>
        <v>0</v>
      </c>
    </row>
    <row r="1914" spans="3:31" ht="18" hidden="1" customHeight="1">
      <c r="C1914" s="1323" t="str">
        <f>T(ESTIMATE!B2028)</f>
        <v/>
      </c>
      <c r="D1914" s="1323" t="e">
        <f>T(#REF!)</f>
        <v>#REF!</v>
      </c>
      <c r="E1914" s="1323" t="e">
        <f>T(#REF!)</f>
        <v>#REF!</v>
      </c>
      <c r="F1914" s="1323" t="e">
        <f>T(#REF!)</f>
        <v>#REF!</v>
      </c>
      <c r="G1914" s="1323" t="e">
        <f>T(#REF!)</f>
        <v>#REF!</v>
      </c>
      <c r="H1914" s="1323"/>
      <c r="I1914" s="1323"/>
      <c r="J1914" s="1323" t="e">
        <f>T(#REF!)</f>
        <v>#REF!</v>
      </c>
      <c r="K1914" s="1323" t="e">
        <f>T(#REF!)</f>
        <v>#REF!</v>
      </c>
      <c r="L1914" s="1323" t="e">
        <f>T(#REF!)</f>
        <v>#REF!</v>
      </c>
      <c r="M1914" s="1323" t="e">
        <f>T(#REF!)</f>
        <v>#REF!</v>
      </c>
      <c r="N1914" s="1324">
        <f>ESTIMATE!R2028</f>
        <v>0</v>
      </c>
      <c r="O1914" s="1324"/>
      <c r="P1914" s="1324" t="str">
        <f>T(ESTIMATE!U2028)</f>
        <v/>
      </c>
      <c r="Q1914" s="1324"/>
      <c r="R1914" s="1322"/>
      <c r="S1914" s="1322"/>
      <c r="T1914" s="1322"/>
      <c r="U1914" s="1322"/>
      <c r="V1914" s="1322"/>
      <c r="W1914" s="1322"/>
      <c r="X1914" s="1322"/>
      <c r="Y1914" s="1322"/>
      <c r="Z1914" s="1322"/>
      <c r="AA1914" s="1322"/>
      <c r="AB1914" s="1322"/>
      <c r="AC1914" s="1322"/>
      <c r="AD1914" s="1322"/>
      <c r="AE1914" s="405">
        <f t="shared" si="29"/>
        <v>0</v>
      </c>
    </row>
    <row r="1915" spans="3:31" ht="18" hidden="1" customHeight="1">
      <c r="C1915" s="1323" t="str">
        <f>T(ESTIMATE!B2029)</f>
        <v/>
      </c>
      <c r="D1915" s="1323" t="e">
        <f>T(#REF!)</f>
        <v>#REF!</v>
      </c>
      <c r="E1915" s="1323" t="e">
        <f>T(#REF!)</f>
        <v>#REF!</v>
      </c>
      <c r="F1915" s="1323" t="e">
        <f>T(#REF!)</f>
        <v>#REF!</v>
      </c>
      <c r="G1915" s="1323" t="e">
        <f>T(#REF!)</f>
        <v>#REF!</v>
      </c>
      <c r="H1915" s="1323"/>
      <c r="I1915" s="1323"/>
      <c r="J1915" s="1323" t="e">
        <f>T(#REF!)</f>
        <v>#REF!</v>
      </c>
      <c r="K1915" s="1323" t="e">
        <f>T(#REF!)</f>
        <v>#REF!</v>
      </c>
      <c r="L1915" s="1323" t="e">
        <f>T(#REF!)</f>
        <v>#REF!</v>
      </c>
      <c r="M1915" s="1323" t="e">
        <f>T(#REF!)</f>
        <v>#REF!</v>
      </c>
      <c r="N1915" s="1324">
        <f>ESTIMATE!R2029</f>
        <v>0</v>
      </c>
      <c r="O1915" s="1324"/>
      <c r="P1915" s="1324" t="str">
        <f>T(ESTIMATE!U2029)</f>
        <v/>
      </c>
      <c r="Q1915" s="1324"/>
      <c r="R1915" s="1322"/>
      <c r="S1915" s="1322"/>
      <c r="T1915" s="1322"/>
      <c r="U1915" s="1322"/>
      <c r="V1915" s="1322"/>
      <c r="W1915" s="1322"/>
      <c r="X1915" s="1322"/>
      <c r="Y1915" s="1322"/>
      <c r="Z1915" s="1322"/>
      <c r="AA1915" s="1322"/>
      <c r="AB1915" s="1322"/>
      <c r="AC1915" s="1322"/>
      <c r="AD1915" s="1322"/>
      <c r="AE1915" s="405">
        <f t="shared" si="29"/>
        <v>0</v>
      </c>
    </row>
    <row r="1916" spans="3:31" ht="18" hidden="1" customHeight="1">
      <c r="C1916" s="1323" t="str">
        <f>T(ESTIMATE!B2030)</f>
        <v/>
      </c>
      <c r="D1916" s="1323" t="e">
        <f>T(#REF!)</f>
        <v>#REF!</v>
      </c>
      <c r="E1916" s="1323" t="e">
        <f>T(#REF!)</f>
        <v>#REF!</v>
      </c>
      <c r="F1916" s="1323" t="e">
        <f>T(#REF!)</f>
        <v>#REF!</v>
      </c>
      <c r="G1916" s="1323" t="e">
        <f>T(#REF!)</f>
        <v>#REF!</v>
      </c>
      <c r="H1916" s="1323"/>
      <c r="I1916" s="1323"/>
      <c r="J1916" s="1323" t="e">
        <f>T(#REF!)</f>
        <v>#REF!</v>
      </c>
      <c r="K1916" s="1323" t="e">
        <f>T(#REF!)</f>
        <v>#REF!</v>
      </c>
      <c r="L1916" s="1323" t="e">
        <f>T(#REF!)</f>
        <v>#REF!</v>
      </c>
      <c r="M1916" s="1323" t="e">
        <f>T(#REF!)</f>
        <v>#REF!</v>
      </c>
      <c r="N1916" s="1324">
        <f>ESTIMATE!R2030</f>
        <v>0</v>
      </c>
      <c r="O1916" s="1324"/>
      <c r="P1916" s="1324" t="str">
        <f>T(ESTIMATE!U2030)</f>
        <v/>
      </c>
      <c r="Q1916" s="1324"/>
      <c r="R1916" s="1322"/>
      <c r="S1916" s="1322"/>
      <c r="T1916" s="1322"/>
      <c r="U1916" s="1322"/>
      <c r="V1916" s="1322"/>
      <c r="W1916" s="1322"/>
      <c r="X1916" s="1322"/>
      <c r="Y1916" s="1322"/>
      <c r="Z1916" s="1322"/>
      <c r="AA1916" s="1322"/>
      <c r="AB1916" s="1322"/>
      <c r="AC1916" s="1322"/>
      <c r="AD1916" s="1322"/>
      <c r="AE1916" s="405">
        <f t="shared" si="29"/>
        <v>0</v>
      </c>
    </row>
    <row r="1917" spans="3:31" ht="18" hidden="1" customHeight="1">
      <c r="C1917" s="1323" t="str">
        <f>T(ESTIMATE!B2031)</f>
        <v/>
      </c>
      <c r="D1917" s="1323" t="e">
        <f>T(#REF!)</f>
        <v>#REF!</v>
      </c>
      <c r="E1917" s="1323" t="e">
        <f>T(#REF!)</f>
        <v>#REF!</v>
      </c>
      <c r="F1917" s="1323" t="e">
        <f>T(#REF!)</f>
        <v>#REF!</v>
      </c>
      <c r="G1917" s="1323" t="e">
        <f>T(#REF!)</f>
        <v>#REF!</v>
      </c>
      <c r="H1917" s="1323"/>
      <c r="I1917" s="1323"/>
      <c r="J1917" s="1323" t="e">
        <f>T(#REF!)</f>
        <v>#REF!</v>
      </c>
      <c r="K1917" s="1323" t="e">
        <f>T(#REF!)</f>
        <v>#REF!</v>
      </c>
      <c r="L1917" s="1323" t="e">
        <f>T(#REF!)</f>
        <v>#REF!</v>
      </c>
      <c r="M1917" s="1323" t="e">
        <f>T(#REF!)</f>
        <v>#REF!</v>
      </c>
      <c r="N1917" s="1324">
        <f>ESTIMATE!R2031</f>
        <v>0</v>
      </c>
      <c r="O1917" s="1324"/>
      <c r="P1917" s="1324" t="str">
        <f>T(ESTIMATE!U2031)</f>
        <v/>
      </c>
      <c r="Q1917" s="1324"/>
      <c r="R1917" s="1322"/>
      <c r="S1917" s="1322"/>
      <c r="T1917" s="1322"/>
      <c r="U1917" s="1322"/>
      <c r="V1917" s="1322"/>
      <c r="W1917" s="1322"/>
      <c r="X1917" s="1322"/>
      <c r="Y1917" s="1322"/>
      <c r="Z1917" s="1322"/>
      <c r="AA1917" s="1322"/>
      <c r="AB1917" s="1322"/>
      <c r="AC1917" s="1322"/>
      <c r="AD1917" s="1322"/>
      <c r="AE1917" s="405">
        <f t="shared" si="29"/>
        <v>0</v>
      </c>
    </row>
    <row r="1918" spans="3:31" ht="18" hidden="1" customHeight="1">
      <c r="C1918" s="1325" t="str">
        <f>T(ESTIMATE!B2032)</f>
        <v/>
      </c>
      <c r="D1918" s="1325" t="e">
        <f>T(#REF!)</f>
        <v>#REF!</v>
      </c>
      <c r="E1918" s="1325" t="e">
        <f>T(#REF!)</f>
        <v>#REF!</v>
      </c>
      <c r="F1918" s="1325" t="e">
        <f>T(#REF!)</f>
        <v>#REF!</v>
      </c>
      <c r="G1918" s="1325" t="e">
        <f>T(#REF!)</f>
        <v>#REF!</v>
      </c>
      <c r="H1918" s="1325"/>
      <c r="I1918" s="1325"/>
      <c r="J1918" s="1325" t="e">
        <f>T(#REF!)</f>
        <v>#REF!</v>
      </c>
      <c r="K1918" s="1325" t="e">
        <f>T(#REF!)</f>
        <v>#REF!</v>
      </c>
      <c r="L1918" s="1325" t="e">
        <f>T(#REF!)</f>
        <v>#REF!</v>
      </c>
      <c r="M1918" s="1325" t="e">
        <f>T(#REF!)</f>
        <v>#REF!</v>
      </c>
      <c r="N1918" s="1326">
        <f>ESTIMATE!R2032</f>
        <v>0</v>
      </c>
      <c r="O1918" s="1326"/>
      <c r="P1918" s="1326" t="str">
        <f>T(ESTIMATE!U2032)</f>
        <v/>
      </c>
      <c r="Q1918" s="1326"/>
      <c r="R1918" s="1327"/>
      <c r="S1918" s="1327"/>
      <c r="T1918" s="1327"/>
      <c r="U1918" s="1327"/>
      <c r="V1918" s="1327"/>
      <c r="W1918" s="1327"/>
      <c r="X1918" s="1327"/>
      <c r="Y1918" s="1327"/>
      <c r="Z1918" s="1327"/>
      <c r="AA1918" s="1327"/>
      <c r="AB1918" s="1327"/>
      <c r="AC1918" s="1327"/>
      <c r="AD1918" s="1327"/>
      <c r="AE1918" s="405">
        <f t="shared" si="29"/>
        <v>0</v>
      </c>
    </row>
    <row r="1919" spans="3:31" ht="18" hidden="1" customHeight="1">
      <c r="C1919" s="598"/>
      <c r="D1919" s="599"/>
      <c r="E1919" s="599"/>
      <c r="F1919" s="599"/>
      <c r="G1919" s="599"/>
      <c r="H1919" s="599"/>
      <c r="I1919" s="599"/>
      <c r="J1919" s="599"/>
      <c r="K1919" s="599"/>
      <c r="L1919" s="599"/>
      <c r="M1919" s="599"/>
      <c r="N1919" s="1357">
        <f>N1878</f>
        <v>0</v>
      </c>
      <c r="O1919" s="1357"/>
      <c r="P1919" s="1358"/>
      <c r="Q1919" s="1359"/>
      <c r="R1919" s="600"/>
      <c r="S1919" s="600"/>
      <c r="T1919" s="600"/>
      <c r="U1919" s="600"/>
      <c r="V1919" s="600"/>
      <c r="W1919" s="600"/>
      <c r="X1919" s="600"/>
      <c r="Y1919" s="600"/>
      <c r="Z1919" s="600"/>
      <c r="AA1919" s="600"/>
      <c r="AB1919" s="600"/>
      <c r="AC1919" s="600"/>
      <c r="AD1919" s="601"/>
      <c r="AE1919" s="405">
        <f t="shared" si="29"/>
        <v>0</v>
      </c>
    </row>
    <row r="1920" spans="3:31" ht="22" hidden="1" customHeight="1">
      <c r="C1920" s="1333" t="str">
        <f>T(ESTIMATE!B2037)</f>
        <v>OTHER 2</v>
      </c>
      <c r="D1920" s="1333" t="e">
        <f>T(#REF!)</f>
        <v>#REF!</v>
      </c>
      <c r="E1920" s="1333" t="e">
        <f>T(#REF!)</f>
        <v>#REF!</v>
      </c>
      <c r="F1920" s="1333" t="e">
        <f>T(#REF!)</f>
        <v>#REF!</v>
      </c>
      <c r="G1920" s="1333" t="e">
        <f>T(#REF!)</f>
        <v>#REF!</v>
      </c>
      <c r="H1920" s="1333"/>
      <c r="I1920" s="1333"/>
      <c r="J1920" s="1333" t="e">
        <f>T(#REF!)</f>
        <v>#REF!</v>
      </c>
      <c r="K1920" s="1333" t="e">
        <f>T(#REF!)</f>
        <v>#REF!</v>
      </c>
      <c r="L1920" s="1333" t="e">
        <f>T(#REF!)</f>
        <v>#REF!</v>
      </c>
      <c r="M1920" s="1334" t="e">
        <f>T(#REF!)</f>
        <v>#REF!</v>
      </c>
      <c r="N1920" s="1331">
        <f>SUM(N1921:O1960)</f>
        <v>0</v>
      </c>
      <c r="O1920" s="1332"/>
      <c r="P1920" s="1328"/>
      <c r="Q1920" s="1330"/>
      <c r="R1920" s="1328"/>
      <c r="S1920" s="1329"/>
      <c r="T1920" s="1329"/>
      <c r="U1920" s="1329"/>
      <c r="V1920" s="1329"/>
      <c r="W1920" s="1329"/>
      <c r="X1920" s="1329"/>
      <c r="Y1920" s="1329"/>
      <c r="Z1920" s="1329"/>
      <c r="AA1920" s="1329"/>
      <c r="AB1920" s="1329"/>
      <c r="AC1920" s="1329"/>
      <c r="AD1920" s="1329"/>
      <c r="AE1920" s="405">
        <f t="shared" si="29"/>
        <v>0</v>
      </c>
    </row>
    <row r="1921" spans="3:31" ht="18" hidden="1" customHeight="1">
      <c r="C1921" s="1323" t="str">
        <f>T(ESTIMATE!B2038)</f>
        <v/>
      </c>
      <c r="D1921" s="1323" t="e">
        <f>T(#REF!)</f>
        <v>#REF!</v>
      </c>
      <c r="E1921" s="1323" t="e">
        <f>T(#REF!)</f>
        <v>#REF!</v>
      </c>
      <c r="F1921" s="1323" t="e">
        <f>T(#REF!)</f>
        <v>#REF!</v>
      </c>
      <c r="G1921" s="1323" t="e">
        <f>T(#REF!)</f>
        <v>#REF!</v>
      </c>
      <c r="H1921" s="1323"/>
      <c r="I1921" s="1323"/>
      <c r="J1921" s="1323" t="e">
        <f>T(#REF!)</f>
        <v>#REF!</v>
      </c>
      <c r="K1921" s="1323" t="e">
        <f>T(#REF!)</f>
        <v>#REF!</v>
      </c>
      <c r="L1921" s="1323" t="e">
        <f>T(#REF!)</f>
        <v>#REF!</v>
      </c>
      <c r="M1921" s="1323" t="e">
        <f>T(#REF!)</f>
        <v>#REF!</v>
      </c>
      <c r="N1921" s="1324">
        <f>ESTIMATE!R2038</f>
        <v>0</v>
      </c>
      <c r="O1921" s="1324"/>
      <c r="P1921" s="1324" t="str">
        <f>T(ESTIMATE!U2038)</f>
        <v/>
      </c>
      <c r="Q1921" s="1324"/>
      <c r="R1921" s="1322"/>
      <c r="S1921" s="1322"/>
      <c r="T1921" s="1322"/>
      <c r="U1921" s="1322"/>
      <c r="V1921" s="1322"/>
      <c r="W1921" s="1322"/>
      <c r="X1921" s="1322"/>
      <c r="Y1921" s="1322"/>
      <c r="Z1921" s="1322"/>
      <c r="AA1921" s="1322"/>
      <c r="AB1921" s="1322"/>
      <c r="AC1921" s="1322"/>
      <c r="AD1921" s="1322"/>
      <c r="AE1921" s="405">
        <f t="shared" si="29"/>
        <v>0</v>
      </c>
    </row>
    <row r="1922" spans="3:31" ht="18" hidden="1" customHeight="1">
      <c r="C1922" s="1323" t="str">
        <f>T(ESTIMATE!B2039)</f>
        <v/>
      </c>
      <c r="D1922" s="1323" t="e">
        <f>T(#REF!)</f>
        <v>#REF!</v>
      </c>
      <c r="E1922" s="1323" t="e">
        <f>T(#REF!)</f>
        <v>#REF!</v>
      </c>
      <c r="F1922" s="1323" t="e">
        <f>T(#REF!)</f>
        <v>#REF!</v>
      </c>
      <c r="G1922" s="1323" t="e">
        <f>T(#REF!)</f>
        <v>#REF!</v>
      </c>
      <c r="H1922" s="1323"/>
      <c r="I1922" s="1323"/>
      <c r="J1922" s="1323" t="e">
        <f>T(#REF!)</f>
        <v>#REF!</v>
      </c>
      <c r="K1922" s="1323" t="e">
        <f>T(#REF!)</f>
        <v>#REF!</v>
      </c>
      <c r="L1922" s="1323" t="e">
        <f>T(#REF!)</f>
        <v>#REF!</v>
      </c>
      <c r="M1922" s="1323" t="e">
        <f>T(#REF!)</f>
        <v>#REF!</v>
      </c>
      <c r="N1922" s="1324">
        <f>ESTIMATE!R2039</f>
        <v>0</v>
      </c>
      <c r="O1922" s="1324"/>
      <c r="P1922" s="1324" t="str">
        <f>T(ESTIMATE!U2039)</f>
        <v/>
      </c>
      <c r="Q1922" s="1324"/>
      <c r="R1922" s="1322"/>
      <c r="S1922" s="1322"/>
      <c r="T1922" s="1322"/>
      <c r="U1922" s="1322"/>
      <c r="V1922" s="1322"/>
      <c r="W1922" s="1322"/>
      <c r="X1922" s="1322"/>
      <c r="Y1922" s="1322"/>
      <c r="Z1922" s="1322"/>
      <c r="AA1922" s="1322"/>
      <c r="AB1922" s="1322"/>
      <c r="AC1922" s="1322"/>
      <c r="AD1922" s="1322"/>
      <c r="AE1922" s="405">
        <f t="shared" si="29"/>
        <v>0</v>
      </c>
    </row>
    <row r="1923" spans="3:31" ht="18" hidden="1" customHeight="1">
      <c r="C1923" s="1323" t="str">
        <f>T(ESTIMATE!B2040)</f>
        <v/>
      </c>
      <c r="D1923" s="1323" t="e">
        <f>T(#REF!)</f>
        <v>#REF!</v>
      </c>
      <c r="E1923" s="1323" t="e">
        <f>T(#REF!)</f>
        <v>#REF!</v>
      </c>
      <c r="F1923" s="1323" t="e">
        <f>T(#REF!)</f>
        <v>#REF!</v>
      </c>
      <c r="G1923" s="1323" t="e">
        <f>T(#REF!)</f>
        <v>#REF!</v>
      </c>
      <c r="H1923" s="1323"/>
      <c r="I1923" s="1323"/>
      <c r="J1923" s="1323" t="e">
        <f>T(#REF!)</f>
        <v>#REF!</v>
      </c>
      <c r="K1923" s="1323" t="e">
        <f>T(#REF!)</f>
        <v>#REF!</v>
      </c>
      <c r="L1923" s="1323" t="e">
        <f>T(#REF!)</f>
        <v>#REF!</v>
      </c>
      <c r="M1923" s="1323" t="e">
        <f>T(#REF!)</f>
        <v>#REF!</v>
      </c>
      <c r="N1923" s="1324">
        <f>ESTIMATE!R2040</f>
        <v>0</v>
      </c>
      <c r="O1923" s="1324"/>
      <c r="P1923" s="1324" t="str">
        <f>T(ESTIMATE!U2040)</f>
        <v/>
      </c>
      <c r="Q1923" s="1324"/>
      <c r="R1923" s="1322"/>
      <c r="S1923" s="1322"/>
      <c r="T1923" s="1322"/>
      <c r="U1923" s="1322"/>
      <c r="V1923" s="1322"/>
      <c r="W1923" s="1322"/>
      <c r="X1923" s="1322"/>
      <c r="Y1923" s="1322"/>
      <c r="Z1923" s="1322"/>
      <c r="AA1923" s="1322"/>
      <c r="AB1923" s="1322"/>
      <c r="AC1923" s="1322"/>
      <c r="AD1923" s="1322"/>
      <c r="AE1923" s="405">
        <f t="shared" si="29"/>
        <v>0</v>
      </c>
    </row>
    <row r="1924" spans="3:31" ht="18" hidden="1" customHeight="1">
      <c r="C1924" s="1323" t="str">
        <f>T(ESTIMATE!B2041)</f>
        <v/>
      </c>
      <c r="D1924" s="1323" t="e">
        <f>T(#REF!)</f>
        <v>#REF!</v>
      </c>
      <c r="E1924" s="1323" t="e">
        <f>T(#REF!)</f>
        <v>#REF!</v>
      </c>
      <c r="F1924" s="1323" t="e">
        <f>T(#REF!)</f>
        <v>#REF!</v>
      </c>
      <c r="G1924" s="1323" t="e">
        <f>T(#REF!)</f>
        <v>#REF!</v>
      </c>
      <c r="H1924" s="1323"/>
      <c r="I1924" s="1323"/>
      <c r="J1924" s="1323" t="e">
        <f>T(#REF!)</f>
        <v>#REF!</v>
      </c>
      <c r="K1924" s="1323" t="e">
        <f>T(#REF!)</f>
        <v>#REF!</v>
      </c>
      <c r="L1924" s="1323" t="e">
        <f>T(#REF!)</f>
        <v>#REF!</v>
      </c>
      <c r="M1924" s="1323" t="e">
        <f>T(#REF!)</f>
        <v>#REF!</v>
      </c>
      <c r="N1924" s="1324">
        <f>ESTIMATE!R2041</f>
        <v>0</v>
      </c>
      <c r="O1924" s="1324"/>
      <c r="P1924" s="1324" t="str">
        <f>T(ESTIMATE!U2041)</f>
        <v/>
      </c>
      <c r="Q1924" s="1324"/>
      <c r="R1924" s="1322"/>
      <c r="S1924" s="1322"/>
      <c r="T1924" s="1322"/>
      <c r="U1924" s="1322"/>
      <c r="V1924" s="1322"/>
      <c r="W1924" s="1322"/>
      <c r="X1924" s="1322"/>
      <c r="Y1924" s="1322"/>
      <c r="Z1924" s="1322"/>
      <c r="AA1924" s="1322"/>
      <c r="AB1924" s="1322"/>
      <c r="AC1924" s="1322"/>
      <c r="AD1924" s="1322"/>
      <c r="AE1924" s="405">
        <f t="shared" si="29"/>
        <v>0</v>
      </c>
    </row>
    <row r="1925" spans="3:31" ht="18" hidden="1" customHeight="1">
      <c r="C1925" s="1323" t="str">
        <f>T(ESTIMATE!B2042)</f>
        <v/>
      </c>
      <c r="D1925" s="1323" t="e">
        <f>T(#REF!)</f>
        <v>#REF!</v>
      </c>
      <c r="E1925" s="1323" t="e">
        <f>T(#REF!)</f>
        <v>#REF!</v>
      </c>
      <c r="F1925" s="1323" t="e">
        <f>T(#REF!)</f>
        <v>#REF!</v>
      </c>
      <c r="G1925" s="1323" t="e">
        <f>T(#REF!)</f>
        <v>#REF!</v>
      </c>
      <c r="H1925" s="1323"/>
      <c r="I1925" s="1323"/>
      <c r="J1925" s="1323" t="e">
        <f>T(#REF!)</f>
        <v>#REF!</v>
      </c>
      <c r="K1925" s="1323" t="e">
        <f>T(#REF!)</f>
        <v>#REF!</v>
      </c>
      <c r="L1925" s="1323" t="e">
        <f>T(#REF!)</f>
        <v>#REF!</v>
      </c>
      <c r="M1925" s="1323" t="e">
        <f>T(#REF!)</f>
        <v>#REF!</v>
      </c>
      <c r="N1925" s="1324">
        <f>ESTIMATE!R2042</f>
        <v>0</v>
      </c>
      <c r="O1925" s="1324"/>
      <c r="P1925" s="1324" t="str">
        <f>T(ESTIMATE!U2042)</f>
        <v/>
      </c>
      <c r="Q1925" s="1324"/>
      <c r="R1925" s="1322"/>
      <c r="S1925" s="1322"/>
      <c r="T1925" s="1322"/>
      <c r="U1925" s="1322"/>
      <c r="V1925" s="1322"/>
      <c r="W1925" s="1322"/>
      <c r="X1925" s="1322"/>
      <c r="Y1925" s="1322"/>
      <c r="Z1925" s="1322"/>
      <c r="AA1925" s="1322"/>
      <c r="AB1925" s="1322"/>
      <c r="AC1925" s="1322"/>
      <c r="AD1925" s="1322"/>
      <c r="AE1925" s="405">
        <f t="shared" si="29"/>
        <v>0</v>
      </c>
    </row>
    <row r="1926" spans="3:31" ht="18" hidden="1" customHeight="1">
      <c r="C1926" s="1323" t="str">
        <f>T(ESTIMATE!B2043)</f>
        <v/>
      </c>
      <c r="D1926" s="1323" t="e">
        <f>T(#REF!)</f>
        <v>#REF!</v>
      </c>
      <c r="E1926" s="1323" t="e">
        <f>T(#REF!)</f>
        <v>#REF!</v>
      </c>
      <c r="F1926" s="1323" t="e">
        <f>T(#REF!)</f>
        <v>#REF!</v>
      </c>
      <c r="G1926" s="1323" t="e">
        <f>T(#REF!)</f>
        <v>#REF!</v>
      </c>
      <c r="H1926" s="1323"/>
      <c r="I1926" s="1323"/>
      <c r="J1926" s="1323" t="e">
        <f>T(#REF!)</f>
        <v>#REF!</v>
      </c>
      <c r="K1926" s="1323" t="e">
        <f>T(#REF!)</f>
        <v>#REF!</v>
      </c>
      <c r="L1926" s="1323" t="e">
        <f>T(#REF!)</f>
        <v>#REF!</v>
      </c>
      <c r="M1926" s="1323" t="e">
        <f>T(#REF!)</f>
        <v>#REF!</v>
      </c>
      <c r="N1926" s="1324">
        <f>ESTIMATE!R2043</f>
        <v>0</v>
      </c>
      <c r="O1926" s="1324"/>
      <c r="P1926" s="1324" t="str">
        <f>T(ESTIMATE!U2043)</f>
        <v/>
      </c>
      <c r="Q1926" s="1324"/>
      <c r="R1926" s="1322"/>
      <c r="S1926" s="1322"/>
      <c r="T1926" s="1322"/>
      <c r="U1926" s="1322"/>
      <c r="V1926" s="1322"/>
      <c r="W1926" s="1322"/>
      <c r="X1926" s="1322"/>
      <c r="Y1926" s="1322"/>
      <c r="Z1926" s="1322"/>
      <c r="AA1926" s="1322"/>
      <c r="AB1926" s="1322"/>
      <c r="AC1926" s="1322"/>
      <c r="AD1926" s="1322"/>
      <c r="AE1926" s="405">
        <f t="shared" si="29"/>
        <v>0</v>
      </c>
    </row>
    <row r="1927" spans="3:31" ht="18" hidden="1" customHeight="1">
      <c r="C1927" s="1323" t="str">
        <f>T(ESTIMATE!B2044)</f>
        <v/>
      </c>
      <c r="D1927" s="1323" t="e">
        <f>T(#REF!)</f>
        <v>#REF!</v>
      </c>
      <c r="E1927" s="1323" t="e">
        <f>T(#REF!)</f>
        <v>#REF!</v>
      </c>
      <c r="F1927" s="1323" t="e">
        <f>T(#REF!)</f>
        <v>#REF!</v>
      </c>
      <c r="G1927" s="1323" t="e">
        <f>T(#REF!)</f>
        <v>#REF!</v>
      </c>
      <c r="H1927" s="1323"/>
      <c r="I1927" s="1323"/>
      <c r="J1927" s="1323" t="e">
        <f>T(#REF!)</f>
        <v>#REF!</v>
      </c>
      <c r="K1927" s="1323" t="e">
        <f>T(#REF!)</f>
        <v>#REF!</v>
      </c>
      <c r="L1927" s="1323" t="e">
        <f>T(#REF!)</f>
        <v>#REF!</v>
      </c>
      <c r="M1927" s="1323" t="e">
        <f>T(#REF!)</f>
        <v>#REF!</v>
      </c>
      <c r="N1927" s="1324">
        <f>ESTIMATE!R2044</f>
        <v>0</v>
      </c>
      <c r="O1927" s="1324"/>
      <c r="P1927" s="1324" t="str">
        <f>T(ESTIMATE!U2044)</f>
        <v/>
      </c>
      <c r="Q1927" s="1324"/>
      <c r="R1927" s="1322"/>
      <c r="S1927" s="1322"/>
      <c r="T1927" s="1322"/>
      <c r="U1927" s="1322"/>
      <c r="V1927" s="1322"/>
      <c r="W1927" s="1322"/>
      <c r="X1927" s="1322"/>
      <c r="Y1927" s="1322"/>
      <c r="Z1927" s="1322"/>
      <c r="AA1927" s="1322"/>
      <c r="AB1927" s="1322"/>
      <c r="AC1927" s="1322"/>
      <c r="AD1927" s="1322"/>
      <c r="AE1927" s="405">
        <f t="shared" si="29"/>
        <v>0</v>
      </c>
    </row>
    <row r="1928" spans="3:31" ht="18" hidden="1" customHeight="1">
      <c r="C1928" s="1323" t="str">
        <f>T(ESTIMATE!B2045)</f>
        <v/>
      </c>
      <c r="D1928" s="1323" t="e">
        <f>T(#REF!)</f>
        <v>#REF!</v>
      </c>
      <c r="E1928" s="1323" t="e">
        <f>T(#REF!)</f>
        <v>#REF!</v>
      </c>
      <c r="F1928" s="1323" t="e">
        <f>T(#REF!)</f>
        <v>#REF!</v>
      </c>
      <c r="G1928" s="1323" t="e">
        <f>T(#REF!)</f>
        <v>#REF!</v>
      </c>
      <c r="H1928" s="1323"/>
      <c r="I1928" s="1323"/>
      <c r="J1928" s="1323" t="e">
        <f>T(#REF!)</f>
        <v>#REF!</v>
      </c>
      <c r="K1928" s="1323" t="e">
        <f>T(#REF!)</f>
        <v>#REF!</v>
      </c>
      <c r="L1928" s="1323" t="e">
        <f>T(#REF!)</f>
        <v>#REF!</v>
      </c>
      <c r="M1928" s="1323" t="e">
        <f>T(#REF!)</f>
        <v>#REF!</v>
      </c>
      <c r="N1928" s="1324">
        <f>ESTIMATE!R2045</f>
        <v>0</v>
      </c>
      <c r="O1928" s="1324"/>
      <c r="P1928" s="1324" t="str">
        <f>T(ESTIMATE!U2045)</f>
        <v/>
      </c>
      <c r="Q1928" s="1324"/>
      <c r="R1928" s="1322"/>
      <c r="S1928" s="1322"/>
      <c r="T1928" s="1322"/>
      <c r="U1928" s="1322"/>
      <c r="V1928" s="1322"/>
      <c r="W1928" s="1322"/>
      <c r="X1928" s="1322"/>
      <c r="Y1928" s="1322"/>
      <c r="Z1928" s="1322"/>
      <c r="AA1928" s="1322"/>
      <c r="AB1928" s="1322"/>
      <c r="AC1928" s="1322"/>
      <c r="AD1928" s="1322"/>
      <c r="AE1928" s="405">
        <f t="shared" si="29"/>
        <v>0</v>
      </c>
    </row>
    <row r="1929" spans="3:31" ht="18" hidden="1" customHeight="1">
      <c r="C1929" s="1323" t="str">
        <f>T(ESTIMATE!B2046)</f>
        <v/>
      </c>
      <c r="D1929" s="1323" t="e">
        <f>T(#REF!)</f>
        <v>#REF!</v>
      </c>
      <c r="E1929" s="1323" t="e">
        <f>T(#REF!)</f>
        <v>#REF!</v>
      </c>
      <c r="F1929" s="1323" t="e">
        <f>T(#REF!)</f>
        <v>#REF!</v>
      </c>
      <c r="G1929" s="1323" t="e">
        <f>T(#REF!)</f>
        <v>#REF!</v>
      </c>
      <c r="H1929" s="1323"/>
      <c r="I1929" s="1323"/>
      <c r="J1929" s="1323" t="e">
        <f>T(#REF!)</f>
        <v>#REF!</v>
      </c>
      <c r="K1929" s="1323" t="e">
        <f>T(#REF!)</f>
        <v>#REF!</v>
      </c>
      <c r="L1929" s="1323" t="e">
        <f>T(#REF!)</f>
        <v>#REF!</v>
      </c>
      <c r="M1929" s="1323" t="e">
        <f>T(#REF!)</f>
        <v>#REF!</v>
      </c>
      <c r="N1929" s="1324">
        <f>ESTIMATE!R2046</f>
        <v>0</v>
      </c>
      <c r="O1929" s="1324"/>
      <c r="P1929" s="1324" t="str">
        <f>T(ESTIMATE!U2046)</f>
        <v/>
      </c>
      <c r="Q1929" s="1324"/>
      <c r="R1929" s="1322"/>
      <c r="S1929" s="1322"/>
      <c r="T1929" s="1322"/>
      <c r="U1929" s="1322"/>
      <c r="V1929" s="1322"/>
      <c r="W1929" s="1322"/>
      <c r="X1929" s="1322"/>
      <c r="Y1929" s="1322"/>
      <c r="Z1929" s="1322"/>
      <c r="AA1929" s="1322"/>
      <c r="AB1929" s="1322"/>
      <c r="AC1929" s="1322"/>
      <c r="AD1929" s="1322"/>
      <c r="AE1929" s="405">
        <f t="shared" si="29"/>
        <v>0</v>
      </c>
    </row>
    <row r="1930" spans="3:31" ht="18" hidden="1" customHeight="1">
      <c r="C1930" s="1323" t="str">
        <f>T(ESTIMATE!B2047)</f>
        <v/>
      </c>
      <c r="D1930" s="1323" t="e">
        <f>T(#REF!)</f>
        <v>#REF!</v>
      </c>
      <c r="E1930" s="1323" t="e">
        <f>T(#REF!)</f>
        <v>#REF!</v>
      </c>
      <c r="F1930" s="1323" t="e">
        <f>T(#REF!)</f>
        <v>#REF!</v>
      </c>
      <c r="G1930" s="1323" t="e">
        <f>T(#REF!)</f>
        <v>#REF!</v>
      </c>
      <c r="H1930" s="1323"/>
      <c r="I1930" s="1323"/>
      <c r="J1930" s="1323" t="e">
        <f>T(#REF!)</f>
        <v>#REF!</v>
      </c>
      <c r="K1930" s="1323" t="e">
        <f>T(#REF!)</f>
        <v>#REF!</v>
      </c>
      <c r="L1930" s="1323" t="e">
        <f>T(#REF!)</f>
        <v>#REF!</v>
      </c>
      <c r="M1930" s="1323" t="e">
        <f>T(#REF!)</f>
        <v>#REF!</v>
      </c>
      <c r="N1930" s="1324">
        <f>ESTIMATE!R2047</f>
        <v>0</v>
      </c>
      <c r="O1930" s="1324"/>
      <c r="P1930" s="1324" t="str">
        <f>T(ESTIMATE!U2047)</f>
        <v/>
      </c>
      <c r="Q1930" s="1324"/>
      <c r="R1930" s="1322"/>
      <c r="S1930" s="1322"/>
      <c r="T1930" s="1322"/>
      <c r="U1930" s="1322"/>
      <c r="V1930" s="1322"/>
      <c r="W1930" s="1322"/>
      <c r="X1930" s="1322"/>
      <c r="Y1930" s="1322"/>
      <c r="Z1930" s="1322"/>
      <c r="AA1930" s="1322"/>
      <c r="AB1930" s="1322"/>
      <c r="AC1930" s="1322"/>
      <c r="AD1930" s="1322"/>
      <c r="AE1930" s="405">
        <f t="shared" si="29"/>
        <v>0</v>
      </c>
    </row>
    <row r="1931" spans="3:31" ht="18" hidden="1" customHeight="1">
      <c r="C1931" s="1323" t="str">
        <f>T(ESTIMATE!B2048)</f>
        <v/>
      </c>
      <c r="D1931" s="1323" t="e">
        <f>T(#REF!)</f>
        <v>#REF!</v>
      </c>
      <c r="E1931" s="1323" t="e">
        <f>T(#REF!)</f>
        <v>#REF!</v>
      </c>
      <c r="F1931" s="1323" t="e">
        <f>T(#REF!)</f>
        <v>#REF!</v>
      </c>
      <c r="G1931" s="1323" t="e">
        <f>T(#REF!)</f>
        <v>#REF!</v>
      </c>
      <c r="H1931" s="1323"/>
      <c r="I1931" s="1323"/>
      <c r="J1931" s="1323" t="e">
        <f>T(#REF!)</f>
        <v>#REF!</v>
      </c>
      <c r="K1931" s="1323" t="e">
        <f>T(#REF!)</f>
        <v>#REF!</v>
      </c>
      <c r="L1931" s="1323" t="e">
        <f>T(#REF!)</f>
        <v>#REF!</v>
      </c>
      <c r="M1931" s="1323" t="e">
        <f>T(#REF!)</f>
        <v>#REF!</v>
      </c>
      <c r="N1931" s="1324">
        <f>ESTIMATE!R2048</f>
        <v>0</v>
      </c>
      <c r="O1931" s="1324"/>
      <c r="P1931" s="1324" t="str">
        <f>T(ESTIMATE!U2048)</f>
        <v/>
      </c>
      <c r="Q1931" s="1324"/>
      <c r="R1931" s="1322"/>
      <c r="S1931" s="1322"/>
      <c r="T1931" s="1322"/>
      <c r="U1931" s="1322"/>
      <c r="V1931" s="1322"/>
      <c r="W1931" s="1322"/>
      <c r="X1931" s="1322"/>
      <c r="Y1931" s="1322"/>
      <c r="Z1931" s="1322"/>
      <c r="AA1931" s="1322"/>
      <c r="AB1931" s="1322"/>
      <c r="AC1931" s="1322"/>
      <c r="AD1931" s="1322"/>
      <c r="AE1931" s="405">
        <f t="shared" si="29"/>
        <v>0</v>
      </c>
    </row>
    <row r="1932" spans="3:31" ht="18" hidden="1" customHeight="1">
      <c r="C1932" s="1323" t="str">
        <f>T(ESTIMATE!B2049)</f>
        <v/>
      </c>
      <c r="D1932" s="1323" t="e">
        <f>T(#REF!)</f>
        <v>#REF!</v>
      </c>
      <c r="E1932" s="1323" t="e">
        <f>T(#REF!)</f>
        <v>#REF!</v>
      </c>
      <c r="F1932" s="1323" t="e">
        <f>T(#REF!)</f>
        <v>#REF!</v>
      </c>
      <c r="G1932" s="1323" t="e">
        <f>T(#REF!)</f>
        <v>#REF!</v>
      </c>
      <c r="H1932" s="1323"/>
      <c r="I1932" s="1323"/>
      <c r="J1932" s="1323" t="e">
        <f>T(#REF!)</f>
        <v>#REF!</v>
      </c>
      <c r="K1932" s="1323" t="e">
        <f>T(#REF!)</f>
        <v>#REF!</v>
      </c>
      <c r="L1932" s="1323" t="e">
        <f>T(#REF!)</f>
        <v>#REF!</v>
      </c>
      <c r="M1932" s="1323" t="e">
        <f>T(#REF!)</f>
        <v>#REF!</v>
      </c>
      <c r="N1932" s="1324">
        <f>ESTIMATE!R2049</f>
        <v>0</v>
      </c>
      <c r="O1932" s="1324"/>
      <c r="P1932" s="1324" t="str">
        <f>T(ESTIMATE!U2049)</f>
        <v/>
      </c>
      <c r="Q1932" s="1324"/>
      <c r="R1932" s="1322"/>
      <c r="S1932" s="1322"/>
      <c r="T1932" s="1322"/>
      <c r="U1932" s="1322"/>
      <c r="V1932" s="1322"/>
      <c r="W1932" s="1322"/>
      <c r="X1932" s="1322"/>
      <c r="Y1932" s="1322"/>
      <c r="Z1932" s="1322"/>
      <c r="AA1932" s="1322"/>
      <c r="AB1932" s="1322"/>
      <c r="AC1932" s="1322"/>
      <c r="AD1932" s="1322"/>
      <c r="AE1932" s="405">
        <f t="shared" si="29"/>
        <v>0</v>
      </c>
    </row>
    <row r="1933" spans="3:31" ht="18" hidden="1" customHeight="1">
      <c r="C1933" s="1323" t="str">
        <f>T(ESTIMATE!B2050)</f>
        <v/>
      </c>
      <c r="D1933" s="1323" t="e">
        <f>T(#REF!)</f>
        <v>#REF!</v>
      </c>
      <c r="E1933" s="1323" t="e">
        <f>T(#REF!)</f>
        <v>#REF!</v>
      </c>
      <c r="F1933" s="1323" t="e">
        <f>T(#REF!)</f>
        <v>#REF!</v>
      </c>
      <c r="G1933" s="1323" t="e">
        <f>T(#REF!)</f>
        <v>#REF!</v>
      </c>
      <c r="H1933" s="1323"/>
      <c r="I1933" s="1323"/>
      <c r="J1933" s="1323" t="e">
        <f>T(#REF!)</f>
        <v>#REF!</v>
      </c>
      <c r="K1933" s="1323" t="e">
        <f>T(#REF!)</f>
        <v>#REF!</v>
      </c>
      <c r="L1933" s="1323" t="e">
        <f>T(#REF!)</f>
        <v>#REF!</v>
      </c>
      <c r="M1933" s="1323" t="e">
        <f>T(#REF!)</f>
        <v>#REF!</v>
      </c>
      <c r="N1933" s="1324">
        <f>ESTIMATE!R2050</f>
        <v>0</v>
      </c>
      <c r="O1933" s="1324"/>
      <c r="P1933" s="1324" t="str">
        <f>T(ESTIMATE!U2050)</f>
        <v/>
      </c>
      <c r="Q1933" s="1324"/>
      <c r="R1933" s="1322"/>
      <c r="S1933" s="1322"/>
      <c r="T1933" s="1322"/>
      <c r="U1933" s="1322"/>
      <c r="V1933" s="1322"/>
      <c r="W1933" s="1322"/>
      <c r="X1933" s="1322"/>
      <c r="Y1933" s="1322"/>
      <c r="Z1933" s="1322"/>
      <c r="AA1933" s="1322"/>
      <c r="AB1933" s="1322"/>
      <c r="AC1933" s="1322"/>
      <c r="AD1933" s="1322"/>
      <c r="AE1933" s="405">
        <f t="shared" si="29"/>
        <v>0</v>
      </c>
    </row>
    <row r="1934" spans="3:31" ht="18" hidden="1" customHeight="1">
      <c r="C1934" s="1323" t="str">
        <f>T(ESTIMATE!B2051)</f>
        <v/>
      </c>
      <c r="D1934" s="1323" t="e">
        <f>T(#REF!)</f>
        <v>#REF!</v>
      </c>
      <c r="E1934" s="1323" t="e">
        <f>T(#REF!)</f>
        <v>#REF!</v>
      </c>
      <c r="F1934" s="1323" t="e">
        <f>T(#REF!)</f>
        <v>#REF!</v>
      </c>
      <c r="G1934" s="1323" t="e">
        <f>T(#REF!)</f>
        <v>#REF!</v>
      </c>
      <c r="H1934" s="1323"/>
      <c r="I1934" s="1323"/>
      <c r="J1934" s="1323" t="e">
        <f>T(#REF!)</f>
        <v>#REF!</v>
      </c>
      <c r="K1934" s="1323" t="e">
        <f>T(#REF!)</f>
        <v>#REF!</v>
      </c>
      <c r="L1934" s="1323" t="e">
        <f>T(#REF!)</f>
        <v>#REF!</v>
      </c>
      <c r="M1934" s="1323" t="e">
        <f>T(#REF!)</f>
        <v>#REF!</v>
      </c>
      <c r="N1934" s="1324">
        <f>ESTIMATE!R2051</f>
        <v>0</v>
      </c>
      <c r="O1934" s="1324"/>
      <c r="P1934" s="1324" t="str">
        <f>T(ESTIMATE!U2051)</f>
        <v/>
      </c>
      <c r="Q1934" s="1324"/>
      <c r="R1934" s="1322"/>
      <c r="S1934" s="1322"/>
      <c r="T1934" s="1322"/>
      <c r="U1934" s="1322"/>
      <c r="V1934" s="1322"/>
      <c r="W1934" s="1322"/>
      <c r="X1934" s="1322"/>
      <c r="Y1934" s="1322"/>
      <c r="Z1934" s="1322"/>
      <c r="AA1934" s="1322"/>
      <c r="AB1934" s="1322"/>
      <c r="AC1934" s="1322"/>
      <c r="AD1934" s="1322"/>
      <c r="AE1934" s="405">
        <f t="shared" si="29"/>
        <v>0</v>
      </c>
    </row>
    <row r="1935" spans="3:31" ht="18" hidden="1" customHeight="1">
      <c r="C1935" s="1323" t="str">
        <f>T(ESTIMATE!B2052)</f>
        <v/>
      </c>
      <c r="D1935" s="1323" t="e">
        <f>T(#REF!)</f>
        <v>#REF!</v>
      </c>
      <c r="E1935" s="1323" t="e">
        <f>T(#REF!)</f>
        <v>#REF!</v>
      </c>
      <c r="F1935" s="1323" t="e">
        <f>T(#REF!)</f>
        <v>#REF!</v>
      </c>
      <c r="G1935" s="1323" t="e">
        <f>T(#REF!)</f>
        <v>#REF!</v>
      </c>
      <c r="H1935" s="1323"/>
      <c r="I1935" s="1323"/>
      <c r="J1935" s="1323" t="e">
        <f>T(#REF!)</f>
        <v>#REF!</v>
      </c>
      <c r="K1935" s="1323" t="e">
        <f>T(#REF!)</f>
        <v>#REF!</v>
      </c>
      <c r="L1935" s="1323" t="e">
        <f>T(#REF!)</f>
        <v>#REF!</v>
      </c>
      <c r="M1935" s="1323" t="e">
        <f>T(#REF!)</f>
        <v>#REF!</v>
      </c>
      <c r="N1935" s="1324">
        <f>ESTIMATE!R2052</f>
        <v>0</v>
      </c>
      <c r="O1935" s="1324"/>
      <c r="P1935" s="1324" t="str">
        <f>T(ESTIMATE!U2052)</f>
        <v/>
      </c>
      <c r="Q1935" s="1324"/>
      <c r="R1935" s="1322"/>
      <c r="S1935" s="1322"/>
      <c r="T1935" s="1322"/>
      <c r="U1935" s="1322"/>
      <c r="V1935" s="1322"/>
      <c r="W1935" s="1322"/>
      <c r="X1935" s="1322"/>
      <c r="Y1935" s="1322"/>
      <c r="Z1935" s="1322"/>
      <c r="AA1935" s="1322"/>
      <c r="AB1935" s="1322"/>
      <c r="AC1935" s="1322"/>
      <c r="AD1935" s="1322"/>
      <c r="AE1935" s="405">
        <f t="shared" si="29"/>
        <v>0</v>
      </c>
    </row>
    <row r="1936" spans="3:31" ht="18" hidden="1" customHeight="1">
      <c r="C1936" s="1323" t="str">
        <f>T(ESTIMATE!B2053)</f>
        <v/>
      </c>
      <c r="D1936" s="1323" t="e">
        <f>T(#REF!)</f>
        <v>#REF!</v>
      </c>
      <c r="E1936" s="1323" t="e">
        <f>T(#REF!)</f>
        <v>#REF!</v>
      </c>
      <c r="F1936" s="1323" t="e">
        <f>T(#REF!)</f>
        <v>#REF!</v>
      </c>
      <c r="G1936" s="1323" t="e">
        <f>T(#REF!)</f>
        <v>#REF!</v>
      </c>
      <c r="H1936" s="1323"/>
      <c r="I1936" s="1323"/>
      <c r="J1936" s="1323" t="e">
        <f>T(#REF!)</f>
        <v>#REF!</v>
      </c>
      <c r="K1936" s="1323" t="e">
        <f>T(#REF!)</f>
        <v>#REF!</v>
      </c>
      <c r="L1936" s="1323" t="e">
        <f>T(#REF!)</f>
        <v>#REF!</v>
      </c>
      <c r="M1936" s="1323" t="e">
        <f>T(#REF!)</f>
        <v>#REF!</v>
      </c>
      <c r="N1936" s="1324">
        <f>ESTIMATE!R2053</f>
        <v>0</v>
      </c>
      <c r="O1936" s="1324"/>
      <c r="P1936" s="1324" t="str">
        <f>T(ESTIMATE!U2053)</f>
        <v/>
      </c>
      <c r="Q1936" s="1324"/>
      <c r="R1936" s="1322"/>
      <c r="S1936" s="1322"/>
      <c r="T1936" s="1322"/>
      <c r="U1936" s="1322"/>
      <c r="V1936" s="1322"/>
      <c r="W1936" s="1322"/>
      <c r="X1936" s="1322"/>
      <c r="Y1936" s="1322"/>
      <c r="Z1936" s="1322"/>
      <c r="AA1936" s="1322"/>
      <c r="AB1936" s="1322"/>
      <c r="AC1936" s="1322"/>
      <c r="AD1936" s="1322"/>
      <c r="AE1936" s="405">
        <f t="shared" si="29"/>
        <v>0</v>
      </c>
    </row>
    <row r="1937" spans="3:31" ht="18" hidden="1" customHeight="1">
      <c r="C1937" s="1323" t="str">
        <f>T(ESTIMATE!B2054)</f>
        <v/>
      </c>
      <c r="D1937" s="1323" t="e">
        <f>T(#REF!)</f>
        <v>#REF!</v>
      </c>
      <c r="E1937" s="1323" t="e">
        <f>T(#REF!)</f>
        <v>#REF!</v>
      </c>
      <c r="F1937" s="1323" t="e">
        <f>T(#REF!)</f>
        <v>#REF!</v>
      </c>
      <c r="G1937" s="1323" t="e">
        <f>T(#REF!)</f>
        <v>#REF!</v>
      </c>
      <c r="H1937" s="1323"/>
      <c r="I1937" s="1323"/>
      <c r="J1937" s="1323" t="e">
        <f>T(#REF!)</f>
        <v>#REF!</v>
      </c>
      <c r="K1937" s="1323" t="e">
        <f>T(#REF!)</f>
        <v>#REF!</v>
      </c>
      <c r="L1937" s="1323" t="e">
        <f>T(#REF!)</f>
        <v>#REF!</v>
      </c>
      <c r="M1937" s="1323" t="e">
        <f>T(#REF!)</f>
        <v>#REF!</v>
      </c>
      <c r="N1937" s="1324">
        <f>ESTIMATE!R2054</f>
        <v>0</v>
      </c>
      <c r="O1937" s="1324"/>
      <c r="P1937" s="1324" t="str">
        <f>T(ESTIMATE!U2054)</f>
        <v/>
      </c>
      <c r="Q1937" s="1324"/>
      <c r="R1937" s="1322"/>
      <c r="S1937" s="1322"/>
      <c r="T1937" s="1322"/>
      <c r="U1937" s="1322"/>
      <c r="V1937" s="1322"/>
      <c r="W1937" s="1322"/>
      <c r="X1937" s="1322"/>
      <c r="Y1937" s="1322"/>
      <c r="Z1937" s="1322"/>
      <c r="AA1937" s="1322"/>
      <c r="AB1937" s="1322"/>
      <c r="AC1937" s="1322"/>
      <c r="AD1937" s="1322"/>
      <c r="AE1937" s="405">
        <f t="shared" si="29"/>
        <v>0</v>
      </c>
    </row>
    <row r="1938" spans="3:31" ht="18" hidden="1" customHeight="1">
      <c r="C1938" s="1323" t="str">
        <f>T(ESTIMATE!B2055)</f>
        <v/>
      </c>
      <c r="D1938" s="1323" t="e">
        <f>T(#REF!)</f>
        <v>#REF!</v>
      </c>
      <c r="E1938" s="1323" t="e">
        <f>T(#REF!)</f>
        <v>#REF!</v>
      </c>
      <c r="F1938" s="1323" t="e">
        <f>T(#REF!)</f>
        <v>#REF!</v>
      </c>
      <c r="G1938" s="1323" t="e">
        <f>T(#REF!)</f>
        <v>#REF!</v>
      </c>
      <c r="H1938" s="1323"/>
      <c r="I1938" s="1323"/>
      <c r="J1938" s="1323" t="e">
        <f>T(#REF!)</f>
        <v>#REF!</v>
      </c>
      <c r="K1938" s="1323" t="e">
        <f>T(#REF!)</f>
        <v>#REF!</v>
      </c>
      <c r="L1938" s="1323" t="e">
        <f>T(#REF!)</f>
        <v>#REF!</v>
      </c>
      <c r="M1938" s="1323" t="e">
        <f>T(#REF!)</f>
        <v>#REF!</v>
      </c>
      <c r="N1938" s="1324">
        <f>ESTIMATE!R2055</f>
        <v>0</v>
      </c>
      <c r="O1938" s="1324"/>
      <c r="P1938" s="1324" t="str">
        <f>T(ESTIMATE!U2055)</f>
        <v/>
      </c>
      <c r="Q1938" s="1324"/>
      <c r="R1938" s="1322"/>
      <c r="S1938" s="1322"/>
      <c r="T1938" s="1322"/>
      <c r="U1938" s="1322"/>
      <c r="V1938" s="1322"/>
      <c r="W1938" s="1322"/>
      <c r="X1938" s="1322"/>
      <c r="Y1938" s="1322"/>
      <c r="Z1938" s="1322"/>
      <c r="AA1938" s="1322"/>
      <c r="AB1938" s="1322"/>
      <c r="AC1938" s="1322"/>
      <c r="AD1938" s="1322"/>
      <c r="AE1938" s="405">
        <f t="shared" si="29"/>
        <v>0</v>
      </c>
    </row>
    <row r="1939" spans="3:31" ht="18" hidden="1" customHeight="1">
      <c r="C1939" s="1323" t="str">
        <f>T(ESTIMATE!B2056)</f>
        <v/>
      </c>
      <c r="D1939" s="1323" t="e">
        <f>T(#REF!)</f>
        <v>#REF!</v>
      </c>
      <c r="E1939" s="1323" t="e">
        <f>T(#REF!)</f>
        <v>#REF!</v>
      </c>
      <c r="F1939" s="1323" t="e">
        <f>T(#REF!)</f>
        <v>#REF!</v>
      </c>
      <c r="G1939" s="1323" t="e">
        <f>T(#REF!)</f>
        <v>#REF!</v>
      </c>
      <c r="H1939" s="1323"/>
      <c r="I1939" s="1323"/>
      <c r="J1939" s="1323" t="e">
        <f>T(#REF!)</f>
        <v>#REF!</v>
      </c>
      <c r="K1939" s="1323" t="e">
        <f>T(#REF!)</f>
        <v>#REF!</v>
      </c>
      <c r="L1939" s="1323" t="e">
        <f>T(#REF!)</f>
        <v>#REF!</v>
      </c>
      <c r="M1939" s="1323" t="e">
        <f>T(#REF!)</f>
        <v>#REF!</v>
      </c>
      <c r="N1939" s="1324">
        <f>ESTIMATE!R2056</f>
        <v>0</v>
      </c>
      <c r="O1939" s="1324"/>
      <c r="P1939" s="1324" t="str">
        <f>T(ESTIMATE!U2056)</f>
        <v/>
      </c>
      <c r="Q1939" s="1324"/>
      <c r="R1939" s="1322"/>
      <c r="S1939" s="1322"/>
      <c r="T1939" s="1322"/>
      <c r="U1939" s="1322"/>
      <c r="V1939" s="1322"/>
      <c r="W1939" s="1322"/>
      <c r="X1939" s="1322"/>
      <c r="Y1939" s="1322"/>
      <c r="Z1939" s="1322"/>
      <c r="AA1939" s="1322"/>
      <c r="AB1939" s="1322"/>
      <c r="AC1939" s="1322"/>
      <c r="AD1939" s="1322"/>
      <c r="AE1939" s="405">
        <f t="shared" si="29"/>
        <v>0</v>
      </c>
    </row>
    <row r="1940" spans="3:31" ht="18" hidden="1" customHeight="1">
      <c r="C1940" s="1323" t="str">
        <f>T(ESTIMATE!B2057)</f>
        <v/>
      </c>
      <c r="D1940" s="1323" t="e">
        <f>T(#REF!)</f>
        <v>#REF!</v>
      </c>
      <c r="E1940" s="1323" t="e">
        <f>T(#REF!)</f>
        <v>#REF!</v>
      </c>
      <c r="F1940" s="1323" t="e">
        <f>T(#REF!)</f>
        <v>#REF!</v>
      </c>
      <c r="G1940" s="1323" t="e">
        <f>T(#REF!)</f>
        <v>#REF!</v>
      </c>
      <c r="H1940" s="1323"/>
      <c r="I1940" s="1323"/>
      <c r="J1940" s="1323" t="e">
        <f>T(#REF!)</f>
        <v>#REF!</v>
      </c>
      <c r="K1940" s="1323" t="e">
        <f>T(#REF!)</f>
        <v>#REF!</v>
      </c>
      <c r="L1940" s="1323" t="e">
        <f>T(#REF!)</f>
        <v>#REF!</v>
      </c>
      <c r="M1940" s="1323" t="e">
        <f>T(#REF!)</f>
        <v>#REF!</v>
      </c>
      <c r="N1940" s="1324">
        <f>ESTIMATE!R2057</f>
        <v>0</v>
      </c>
      <c r="O1940" s="1324"/>
      <c r="P1940" s="1324" t="str">
        <f>T(ESTIMATE!U2057)</f>
        <v/>
      </c>
      <c r="Q1940" s="1324"/>
      <c r="R1940" s="1322"/>
      <c r="S1940" s="1322"/>
      <c r="T1940" s="1322"/>
      <c r="U1940" s="1322"/>
      <c r="V1940" s="1322"/>
      <c r="W1940" s="1322"/>
      <c r="X1940" s="1322"/>
      <c r="Y1940" s="1322"/>
      <c r="Z1940" s="1322"/>
      <c r="AA1940" s="1322"/>
      <c r="AB1940" s="1322"/>
      <c r="AC1940" s="1322"/>
      <c r="AD1940" s="1322"/>
      <c r="AE1940" s="405">
        <f t="shared" si="29"/>
        <v>0</v>
      </c>
    </row>
    <row r="1941" spans="3:31" ht="18" hidden="1" customHeight="1">
      <c r="C1941" s="1323" t="str">
        <f>T(ESTIMATE!B2058)</f>
        <v/>
      </c>
      <c r="D1941" s="1323" t="e">
        <f>T(#REF!)</f>
        <v>#REF!</v>
      </c>
      <c r="E1941" s="1323" t="e">
        <f>T(#REF!)</f>
        <v>#REF!</v>
      </c>
      <c r="F1941" s="1323" t="e">
        <f>T(#REF!)</f>
        <v>#REF!</v>
      </c>
      <c r="G1941" s="1323" t="e">
        <f>T(#REF!)</f>
        <v>#REF!</v>
      </c>
      <c r="H1941" s="1323"/>
      <c r="I1941" s="1323"/>
      <c r="J1941" s="1323" t="e">
        <f>T(#REF!)</f>
        <v>#REF!</v>
      </c>
      <c r="K1941" s="1323" t="e">
        <f>T(#REF!)</f>
        <v>#REF!</v>
      </c>
      <c r="L1941" s="1323" t="e">
        <f>T(#REF!)</f>
        <v>#REF!</v>
      </c>
      <c r="M1941" s="1323" t="e">
        <f>T(#REF!)</f>
        <v>#REF!</v>
      </c>
      <c r="N1941" s="1324">
        <f>ESTIMATE!R2058</f>
        <v>0</v>
      </c>
      <c r="O1941" s="1324"/>
      <c r="P1941" s="1324" t="str">
        <f>T(ESTIMATE!U2058)</f>
        <v/>
      </c>
      <c r="Q1941" s="1324"/>
      <c r="R1941" s="1322"/>
      <c r="S1941" s="1322"/>
      <c r="T1941" s="1322"/>
      <c r="U1941" s="1322"/>
      <c r="V1941" s="1322"/>
      <c r="W1941" s="1322"/>
      <c r="X1941" s="1322"/>
      <c r="Y1941" s="1322"/>
      <c r="Z1941" s="1322"/>
      <c r="AA1941" s="1322"/>
      <c r="AB1941" s="1322"/>
      <c r="AC1941" s="1322"/>
      <c r="AD1941" s="1322"/>
      <c r="AE1941" s="405">
        <f t="shared" si="29"/>
        <v>0</v>
      </c>
    </row>
    <row r="1942" spans="3:31" ht="18" hidden="1" customHeight="1">
      <c r="C1942" s="1323" t="str">
        <f>T(ESTIMATE!B2059)</f>
        <v/>
      </c>
      <c r="D1942" s="1323" t="e">
        <f>T(#REF!)</f>
        <v>#REF!</v>
      </c>
      <c r="E1942" s="1323" t="e">
        <f>T(#REF!)</f>
        <v>#REF!</v>
      </c>
      <c r="F1942" s="1323" t="e">
        <f>T(#REF!)</f>
        <v>#REF!</v>
      </c>
      <c r="G1942" s="1323" t="e">
        <f>T(#REF!)</f>
        <v>#REF!</v>
      </c>
      <c r="H1942" s="1323"/>
      <c r="I1942" s="1323"/>
      <c r="J1942" s="1323" t="e">
        <f>T(#REF!)</f>
        <v>#REF!</v>
      </c>
      <c r="K1942" s="1323" t="e">
        <f>T(#REF!)</f>
        <v>#REF!</v>
      </c>
      <c r="L1942" s="1323" t="e">
        <f>T(#REF!)</f>
        <v>#REF!</v>
      </c>
      <c r="M1942" s="1323" t="e">
        <f>T(#REF!)</f>
        <v>#REF!</v>
      </c>
      <c r="N1942" s="1324">
        <f>ESTIMATE!R2059</f>
        <v>0</v>
      </c>
      <c r="O1942" s="1324"/>
      <c r="P1942" s="1324" t="str">
        <f>T(ESTIMATE!U2059)</f>
        <v/>
      </c>
      <c r="Q1942" s="1324"/>
      <c r="R1942" s="1322"/>
      <c r="S1942" s="1322"/>
      <c r="T1942" s="1322"/>
      <c r="U1942" s="1322"/>
      <c r="V1942" s="1322"/>
      <c r="W1942" s="1322"/>
      <c r="X1942" s="1322"/>
      <c r="Y1942" s="1322"/>
      <c r="Z1942" s="1322"/>
      <c r="AA1942" s="1322"/>
      <c r="AB1942" s="1322"/>
      <c r="AC1942" s="1322"/>
      <c r="AD1942" s="1322"/>
      <c r="AE1942" s="405">
        <f t="shared" si="29"/>
        <v>0</v>
      </c>
    </row>
    <row r="1943" spans="3:31" ht="18" hidden="1" customHeight="1">
      <c r="C1943" s="1323" t="str">
        <f>T(ESTIMATE!B2060)</f>
        <v/>
      </c>
      <c r="D1943" s="1323" t="e">
        <f>T(#REF!)</f>
        <v>#REF!</v>
      </c>
      <c r="E1943" s="1323" t="e">
        <f>T(#REF!)</f>
        <v>#REF!</v>
      </c>
      <c r="F1943" s="1323" t="e">
        <f>T(#REF!)</f>
        <v>#REF!</v>
      </c>
      <c r="G1943" s="1323" t="e">
        <f>T(#REF!)</f>
        <v>#REF!</v>
      </c>
      <c r="H1943" s="1323"/>
      <c r="I1943" s="1323"/>
      <c r="J1943" s="1323" t="e">
        <f>T(#REF!)</f>
        <v>#REF!</v>
      </c>
      <c r="K1943" s="1323" t="e">
        <f>T(#REF!)</f>
        <v>#REF!</v>
      </c>
      <c r="L1943" s="1323" t="e">
        <f>T(#REF!)</f>
        <v>#REF!</v>
      </c>
      <c r="M1943" s="1323" t="e">
        <f>T(#REF!)</f>
        <v>#REF!</v>
      </c>
      <c r="N1943" s="1324">
        <f>ESTIMATE!R2060</f>
        <v>0</v>
      </c>
      <c r="O1943" s="1324"/>
      <c r="P1943" s="1324" t="str">
        <f>T(ESTIMATE!U2060)</f>
        <v/>
      </c>
      <c r="Q1943" s="1324"/>
      <c r="R1943" s="1322"/>
      <c r="S1943" s="1322"/>
      <c r="T1943" s="1322"/>
      <c r="U1943" s="1322"/>
      <c r="V1943" s="1322"/>
      <c r="W1943" s="1322"/>
      <c r="X1943" s="1322"/>
      <c r="Y1943" s="1322"/>
      <c r="Z1943" s="1322"/>
      <c r="AA1943" s="1322"/>
      <c r="AB1943" s="1322"/>
      <c r="AC1943" s="1322"/>
      <c r="AD1943" s="1322"/>
      <c r="AE1943" s="405">
        <f t="shared" si="29"/>
        <v>0</v>
      </c>
    </row>
    <row r="1944" spans="3:31" ht="18" hidden="1" customHeight="1">
      <c r="C1944" s="1323" t="str">
        <f>T(ESTIMATE!B2061)</f>
        <v/>
      </c>
      <c r="D1944" s="1323" t="e">
        <f>T(#REF!)</f>
        <v>#REF!</v>
      </c>
      <c r="E1944" s="1323" t="e">
        <f>T(#REF!)</f>
        <v>#REF!</v>
      </c>
      <c r="F1944" s="1323" t="e">
        <f>T(#REF!)</f>
        <v>#REF!</v>
      </c>
      <c r="G1944" s="1323" t="e">
        <f>T(#REF!)</f>
        <v>#REF!</v>
      </c>
      <c r="H1944" s="1323"/>
      <c r="I1944" s="1323"/>
      <c r="J1944" s="1323" t="e">
        <f>T(#REF!)</f>
        <v>#REF!</v>
      </c>
      <c r="K1944" s="1323" t="e">
        <f>T(#REF!)</f>
        <v>#REF!</v>
      </c>
      <c r="L1944" s="1323" t="e">
        <f>T(#REF!)</f>
        <v>#REF!</v>
      </c>
      <c r="M1944" s="1323" t="e">
        <f>T(#REF!)</f>
        <v>#REF!</v>
      </c>
      <c r="N1944" s="1324">
        <f>ESTIMATE!R2061</f>
        <v>0</v>
      </c>
      <c r="O1944" s="1324"/>
      <c r="P1944" s="1324" t="str">
        <f>T(ESTIMATE!U2061)</f>
        <v/>
      </c>
      <c r="Q1944" s="1324"/>
      <c r="R1944" s="1322"/>
      <c r="S1944" s="1322"/>
      <c r="T1944" s="1322"/>
      <c r="U1944" s="1322"/>
      <c r="V1944" s="1322"/>
      <c r="W1944" s="1322"/>
      <c r="X1944" s="1322"/>
      <c r="Y1944" s="1322"/>
      <c r="Z1944" s="1322"/>
      <c r="AA1944" s="1322"/>
      <c r="AB1944" s="1322"/>
      <c r="AC1944" s="1322"/>
      <c r="AD1944" s="1322"/>
      <c r="AE1944" s="405">
        <f t="shared" si="29"/>
        <v>0</v>
      </c>
    </row>
    <row r="1945" spans="3:31" ht="18" hidden="1" customHeight="1">
      <c r="C1945" s="1323" t="str">
        <f>T(ESTIMATE!B2062)</f>
        <v/>
      </c>
      <c r="D1945" s="1323" t="e">
        <f>T(#REF!)</f>
        <v>#REF!</v>
      </c>
      <c r="E1945" s="1323" t="e">
        <f>T(#REF!)</f>
        <v>#REF!</v>
      </c>
      <c r="F1945" s="1323" t="e">
        <f>T(#REF!)</f>
        <v>#REF!</v>
      </c>
      <c r="G1945" s="1323" t="e">
        <f>T(#REF!)</f>
        <v>#REF!</v>
      </c>
      <c r="H1945" s="1323"/>
      <c r="I1945" s="1323"/>
      <c r="J1945" s="1323" t="e">
        <f>T(#REF!)</f>
        <v>#REF!</v>
      </c>
      <c r="K1945" s="1323" t="e">
        <f>T(#REF!)</f>
        <v>#REF!</v>
      </c>
      <c r="L1945" s="1323" t="e">
        <f>T(#REF!)</f>
        <v>#REF!</v>
      </c>
      <c r="M1945" s="1323" t="e">
        <f>T(#REF!)</f>
        <v>#REF!</v>
      </c>
      <c r="N1945" s="1324">
        <f>ESTIMATE!R2062</f>
        <v>0</v>
      </c>
      <c r="O1945" s="1324"/>
      <c r="P1945" s="1324" t="str">
        <f>T(ESTIMATE!U2062)</f>
        <v/>
      </c>
      <c r="Q1945" s="1324"/>
      <c r="R1945" s="1322"/>
      <c r="S1945" s="1322"/>
      <c r="T1945" s="1322"/>
      <c r="U1945" s="1322"/>
      <c r="V1945" s="1322"/>
      <c r="W1945" s="1322"/>
      <c r="X1945" s="1322"/>
      <c r="Y1945" s="1322"/>
      <c r="Z1945" s="1322"/>
      <c r="AA1945" s="1322"/>
      <c r="AB1945" s="1322"/>
      <c r="AC1945" s="1322"/>
      <c r="AD1945" s="1322"/>
      <c r="AE1945" s="405">
        <f t="shared" si="29"/>
        <v>0</v>
      </c>
    </row>
    <row r="1946" spans="3:31" ht="18" hidden="1" customHeight="1">
      <c r="C1946" s="1323" t="str">
        <f>T(ESTIMATE!B2063)</f>
        <v/>
      </c>
      <c r="D1946" s="1323" t="e">
        <f>T(#REF!)</f>
        <v>#REF!</v>
      </c>
      <c r="E1946" s="1323" t="e">
        <f>T(#REF!)</f>
        <v>#REF!</v>
      </c>
      <c r="F1946" s="1323" t="e">
        <f>T(#REF!)</f>
        <v>#REF!</v>
      </c>
      <c r="G1946" s="1323" t="e">
        <f>T(#REF!)</f>
        <v>#REF!</v>
      </c>
      <c r="H1946" s="1323"/>
      <c r="I1946" s="1323"/>
      <c r="J1946" s="1323" t="e">
        <f>T(#REF!)</f>
        <v>#REF!</v>
      </c>
      <c r="K1946" s="1323" t="e">
        <f>T(#REF!)</f>
        <v>#REF!</v>
      </c>
      <c r="L1946" s="1323" t="e">
        <f>T(#REF!)</f>
        <v>#REF!</v>
      </c>
      <c r="M1946" s="1323" t="e">
        <f>T(#REF!)</f>
        <v>#REF!</v>
      </c>
      <c r="N1946" s="1324">
        <f>ESTIMATE!R2063</f>
        <v>0</v>
      </c>
      <c r="O1946" s="1324"/>
      <c r="P1946" s="1324" t="str">
        <f>T(ESTIMATE!U2063)</f>
        <v/>
      </c>
      <c r="Q1946" s="1324"/>
      <c r="R1946" s="1322"/>
      <c r="S1946" s="1322"/>
      <c r="T1946" s="1322"/>
      <c r="U1946" s="1322"/>
      <c r="V1946" s="1322"/>
      <c r="W1946" s="1322"/>
      <c r="X1946" s="1322"/>
      <c r="Y1946" s="1322"/>
      <c r="Z1946" s="1322"/>
      <c r="AA1946" s="1322"/>
      <c r="AB1946" s="1322"/>
      <c r="AC1946" s="1322"/>
      <c r="AD1946" s="1322"/>
      <c r="AE1946" s="405">
        <f t="shared" si="29"/>
        <v>0</v>
      </c>
    </row>
    <row r="1947" spans="3:31" ht="18" hidden="1" customHeight="1">
      <c r="C1947" s="1323" t="str">
        <f>T(ESTIMATE!B2064)</f>
        <v/>
      </c>
      <c r="D1947" s="1323" t="e">
        <f>T(#REF!)</f>
        <v>#REF!</v>
      </c>
      <c r="E1947" s="1323" t="e">
        <f>T(#REF!)</f>
        <v>#REF!</v>
      </c>
      <c r="F1947" s="1323" t="e">
        <f>T(#REF!)</f>
        <v>#REF!</v>
      </c>
      <c r="G1947" s="1323" t="e">
        <f>T(#REF!)</f>
        <v>#REF!</v>
      </c>
      <c r="H1947" s="1323"/>
      <c r="I1947" s="1323"/>
      <c r="J1947" s="1323" t="e">
        <f>T(#REF!)</f>
        <v>#REF!</v>
      </c>
      <c r="K1947" s="1323" t="e">
        <f>T(#REF!)</f>
        <v>#REF!</v>
      </c>
      <c r="L1947" s="1323" t="e">
        <f>T(#REF!)</f>
        <v>#REF!</v>
      </c>
      <c r="M1947" s="1323" t="e">
        <f>T(#REF!)</f>
        <v>#REF!</v>
      </c>
      <c r="N1947" s="1324">
        <f>ESTIMATE!R2064</f>
        <v>0</v>
      </c>
      <c r="O1947" s="1324"/>
      <c r="P1947" s="1324" t="str">
        <f>T(ESTIMATE!U2064)</f>
        <v/>
      </c>
      <c r="Q1947" s="1324"/>
      <c r="R1947" s="1322"/>
      <c r="S1947" s="1322"/>
      <c r="T1947" s="1322"/>
      <c r="U1947" s="1322"/>
      <c r="V1947" s="1322"/>
      <c r="W1947" s="1322"/>
      <c r="X1947" s="1322"/>
      <c r="Y1947" s="1322"/>
      <c r="Z1947" s="1322"/>
      <c r="AA1947" s="1322"/>
      <c r="AB1947" s="1322"/>
      <c r="AC1947" s="1322"/>
      <c r="AD1947" s="1322"/>
      <c r="AE1947" s="405">
        <f t="shared" si="29"/>
        <v>0</v>
      </c>
    </row>
    <row r="1948" spans="3:31" ht="18" hidden="1" customHeight="1">
      <c r="C1948" s="1323" t="str">
        <f>T(ESTIMATE!B2065)</f>
        <v/>
      </c>
      <c r="D1948" s="1323" t="e">
        <f>T(#REF!)</f>
        <v>#REF!</v>
      </c>
      <c r="E1948" s="1323" t="e">
        <f>T(#REF!)</f>
        <v>#REF!</v>
      </c>
      <c r="F1948" s="1323" t="e">
        <f>T(#REF!)</f>
        <v>#REF!</v>
      </c>
      <c r="G1948" s="1323" t="e">
        <f>T(#REF!)</f>
        <v>#REF!</v>
      </c>
      <c r="H1948" s="1323"/>
      <c r="I1948" s="1323"/>
      <c r="J1948" s="1323" t="e">
        <f>T(#REF!)</f>
        <v>#REF!</v>
      </c>
      <c r="K1948" s="1323" t="e">
        <f>T(#REF!)</f>
        <v>#REF!</v>
      </c>
      <c r="L1948" s="1323" t="e">
        <f>T(#REF!)</f>
        <v>#REF!</v>
      </c>
      <c r="M1948" s="1323" t="e">
        <f>T(#REF!)</f>
        <v>#REF!</v>
      </c>
      <c r="N1948" s="1324">
        <f>ESTIMATE!R2065</f>
        <v>0</v>
      </c>
      <c r="O1948" s="1324"/>
      <c r="P1948" s="1324" t="str">
        <f>T(ESTIMATE!U2065)</f>
        <v/>
      </c>
      <c r="Q1948" s="1324"/>
      <c r="R1948" s="1322"/>
      <c r="S1948" s="1322"/>
      <c r="T1948" s="1322"/>
      <c r="U1948" s="1322"/>
      <c r="V1948" s="1322"/>
      <c r="W1948" s="1322"/>
      <c r="X1948" s="1322"/>
      <c r="Y1948" s="1322"/>
      <c r="Z1948" s="1322"/>
      <c r="AA1948" s="1322"/>
      <c r="AB1948" s="1322"/>
      <c r="AC1948" s="1322"/>
      <c r="AD1948" s="1322"/>
      <c r="AE1948" s="405">
        <f t="shared" si="29"/>
        <v>0</v>
      </c>
    </row>
    <row r="1949" spans="3:31" ht="18" hidden="1" customHeight="1">
      <c r="C1949" s="1323" t="str">
        <f>T(ESTIMATE!B2066)</f>
        <v/>
      </c>
      <c r="D1949" s="1323" t="e">
        <f>T(#REF!)</f>
        <v>#REF!</v>
      </c>
      <c r="E1949" s="1323" t="e">
        <f>T(#REF!)</f>
        <v>#REF!</v>
      </c>
      <c r="F1949" s="1323" t="e">
        <f>T(#REF!)</f>
        <v>#REF!</v>
      </c>
      <c r="G1949" s="1323" t="e">
        <f>T(#REF!)</f>
        <v>#REF!</v>
      </c>
      <c r="H1949" s="1323"/>
      <c r="I1949" s="1323"/>
      <c r="J1949" s="1323" t="e">
        <f>T(#REF!)</f>
        <v>#REF!</v>
      </c>
      <c r="K1949" s="1323" t="e">
        <f>T(#REF!)</f>
        <v>#REF!</v>
      </c>
      <c r="L1949" s="1323" t="e">
        <f>T(#REF!)</f>
        <v>#REF!</v>
      </c>
      <c r="M1949" s="1323" t="e">
        <f>T(#REF!)</f>
        <v>#REF!</v>
      </c>
      <c r="N1949" s="1324">
        <f>ESTIMATE!R2066</f>
        <v>0</v>
      </c>
      <c r="O1949" s="1324"/>
      <c r="P1949" s="1324" t="str">
        <f>T(ESTIMATE!U2066)</f>
        <v/>
      </c>
      <c r="Q1949" s="1324"/>
      <c r="R1949" s="1322"/>
      <c r="S1949" s="1322"/>
      <c r="T1949" s="1322"/>
      <c r="U1949" s="1322"/>
      <c r="V1949" s="1322"/>
      <c r="W1949" s="1322"/>
      <c r="X1949" s="1322"/>
      <c r="Y1949" s="1322"/>
      <c r="Z1949" s="1322"/>
      <c r="AA1949" s="1322"/>
      <c r="AB1949" s="1322"/>
      <c r="AC1949" s="1322"/>
      <c r="AD1949" s="1322"/>
      <c r="AE1949" s="405">
        <f t="shared" si="29"/>
        <v>0</v>
      </c>
    </row>
    <row r="1950" spans="3:31" ht="18" hidden="1" customHeight="1">
      <c r="C1950" s="1323" t="str">
        <f>T(ESTIMATE!B2067)</f>
        <v/>
      </c>
      <c r="D1950" s="1323" t="e">
        <f>T(#REF!)</f>
        <v>#REF!</v>
      </c>
      <c r="E1950" s="1323" t="e">
        <f>T(#REF!)</f>
        <v>#REF!</v>
      </c>
      <c r="F1950" s="1323" t="e">
        <f>T(#REF!)</f>
        <v>#REF!</v>
      </c>
      <c r="G1950" s="1323" t="e">
        <f>T(#REF!)</f>
        <v>#REF!</v>
      </c>
      <c r="H1950" s="1323"/>
      <c r="I1950" s="1323"/>
      <c r="J1950" s="1323" t="e">
        <f>T(#REF!)</f>
        <v>#REF!</v>
      </c>
      <c r="K1950" s="1323" t="e">
        <f>T(#REF!)</f>
        <v>#REF!</v>
      </c>
      <c r="L1950" s="1323" t="e">
        <f>T(#REF!)</f>
        <v>#REF!</v>
      </c>
      <c r="M1950" s="1323" t="e">
        <f>T(#REF!)</f>
        <v>#REF!</v>
      </c>
      <c r="N1950" s="1324">
        <f>ESTIMATE!R2067</f>
        <v>0</v>
      </c>
      <c r="O1950" s="1324"/>
      <c r="P1950" s="1324" t="str">
        <f>T(ESTIMATE!U2067)</f>
        <v/>
      </c>
      <c r="Q1950" s="1324"/>
      <c r="R1950" s="1322"/>
      <c r="S1950" s="1322"/>
      <c r="T1950" s="1322"/>
      <c r="U1950" s="1322"/>
      <c r="V1950" s="1322"/>
      <c r="W1950" s="1322"/>
      <c r="X1950" s="1322"/>
      <c r="Y1950" s="1322"/>
      <c r="Z1950" s="1322"/>
      <c r="AA1950" s="1322"/>
      <c r="AB1950" s="1322"/>
      <c r="AC1950" s="1322"/>
      <c r="AD1950" s="1322"/>
      <c r="AE1950" s="405">
        <f t="shared" si="29"/>
        <v>0</v>
      </c>
    </row>
    <row r="1951" spans="3:31" ht="18" hidden="1" customHeight="1">
      <c r="C1951" s="1323" t="str">
        <f>T(ESTIMATE!B2068)</f>
        <v/>
      </c>
      <c r="D1951" s="1323" t="e">
        <f>T(#REF!)</f>
        <v>#REF!</v>
      </c>
      <c r="E1951" s="1323" t="e">
        <f>T(#REF!)</f>
        <v>#REF!</v>
      </c>
      <c r="F1951" s="1323" t="e">
        <f>T(#REF!)</f>
        <v>#REF!</v>
      </c>
      <c r="G1951" s="1323" t="e">
        <f>T(#REF!)</f>
        <v>#REF!</v>
      </c>
      <c r="H1951" s="1323"/>
      <c r="I1951" s="1323"/>
      <c r="J1951" s="1323" t="e">
        <f>T(#REF!)</f>
        <v>#REF!</v>
      </c>
      <c r="K1951" s="1323" t="e">
        <f>T(#REF!)</f>
        <v>#REF!</v>
      </c>
      <c r="L1951" s="1323" t="e">
        <f>T(#REF!)</f>
        <v>#REF!</v>
      </c>
      <c r="M1951" s="1323" t="e">
        <f>T(#REF!)</f>
        <v>#REF!</v>
      </c>
      <c r="N1951" s="1324">
        <f>ESTIMATE!R2068</f>
        <v>0</v>
      </c>
      <c r="O1951" s="1324"/>
      <c r="P1951" s="1324" t="str">
        <f>T(ESTIMATE!U2068)</f>
        <v/>
      </c>
      <c r="Q1951" s="1324"/>
      <c r="R1951" s="1322"/>
      <c r="S1951" s="1322"/>
      <c r="T1951" s="1322"/>
      <c r="U1951" s="1322"/>
      <c r="V1951" s="1322"/>
      <c r="W1951" s="1322"/>
      <c r="X1951" s="1322"/>
      <c r="Y1951" s="1322"/>
      <c r="Z1951" s="1322"/>
      <c r="AA1951" s="1322"/>
      <c r="AB1951" s="1322"/>
      <c r="AC1951" s="1322"/>
      <c r="AD1951" s="1322"/>
      <c r="AE1951" s="405">
        <f t="shared" ref="AE1951:AE1960" si="30">N1951</f>
        <v>0</v>
      </c>
    </row>
    <row r="1952" spans="3:31" ht="18" hidden="1" customHeight="1">
      <c r="C1952" s="1323" t="str">
        <f>T(ESTIMATE!B2069)</f>
        <v/>
      </c>
      <c r="D1952" s="1323" t="e">
        <f>T(#REF!)</f>
        <v>#REF!</v>
      </c>
      <c r="E1952" s="1323" t="e">
        <f>T(#REF!)</f>
        <v>#REF!</v>
      </c>
      <c r="F1952" s="1323" t="e">
        <f>T(#REF!)</f>
        <v>#REF!</v>
      </c>
      <c r="G1952" s="1323" t="e">
        <f>T(#REF!)</f>
        <v>#REF!</v>
      </c>
      <c r="H1952" s="1323"/>
      <c r="I1952" s="1323"/>
      <c r="J1952" s="1323" t="e">
        <f>T(#REF!)</f>
        <v>#REF!</v>
      </c>
      <c r="K1952" s="1323" t="e">
        <f>T(#REF!)</f>
        <v>#REF!</v>
      </c>
      <c r="L1952" s="1323" t="e">
        <f>T(#REF!)</f>
        <v>#REF!</v>
      </c>
      <c r="M1952" s="1323" t="e">
        <f>T(#REF!)</f>
        <v>#REF!</v>
      </c>
      <c r="N1952" s="1324">
        <f>ESTIMATE!R2069</f>
        <v>0</v>
      </c>
      <c r="O1952" s="1324"/>
      <c r="P1952" s="1324" t="str">
        <f>T(ESTIMATE!U2069)</f>
        <v/>
      </c>
      <c r="Q1952" s="1324"/>
      <c r="R1952" s="1322"/>
      <c r="S1952" s="1322"/>
      <c r="T1952" s="1322"/>
      <c r="U1952" s="1322"/>
      <c r="V1952" s="1322"/>
      <c r="W1952" s="1322"/>
      <c r="X1952" s="1322"/>
      <c r="Y1952" s="1322"/>
      <c r="Z1952" s="1322"/>
      <c r="AA1952" s="1322"/>
      <c r="AB1952" s="1322"/>
      <c r="AC1952" s="1322"/>
      <c r="AD1952" s="1322"/>
      <c r="AE1952" s="405">
        <f t="shared" si="30"/>
        <v>0</v>
      </c>
    </row>
    <row r="1953" spans="1:31" ht="18" hidden="1" customHeight="1">
      <c r="C1953" s="1323" t="str">
        <f>T(ESTIMATE!B2070)</f>
        <v/>
      </c>
      <c r="D1953" s="1323" t="e">
        <f>T(#REF!)</f>
        <v>#REF!</v>
      </c>
      <c r="E1953" s="1323" t="e">
        <f>T(#REF!)</f>
        <v>#REF!</v>
      </c>
      <c r="F1953" s="1323" t="e">
        <f>T(#REF!)</f>
        <v>#REF!</v>
      </c>
      <c r="G1953" s="1323" t="e">
        <f>T(#REF!)</f>
        <v>#REF!</v>
      </c>
      <c r="H1953" s="1323"/>
      <c r="I1953" s="1323"/>
      <c r="J1953" s="1323" t="e">
        <f>T(#REF!)</f>
        <v>#REF!</v>
      </c>
      <c r="K1953" s="1323" t="e">
        <f>T(#REF!)</f>
        <v>#REF!</v>
      </c>
      <c r="L1953" s="1323" t="e">
        <f>T(#REF!)</f>
        <v>#REF!</v>
      </c>
      <c r="M1953" s="1323" t="e">
        <f>T(#REF!)</f>
        <v>#REF!</v>
      </c>
      <c r="N1953" s="1324">
        <f>ESTIMATE!R2070</f>
        <v>0</v>
      </c>
      <c r="O1953" s="1324"/>
      <c r="P1953" s="1324" t="str">
        <f>T(ESTIMATE!U2070)</f>
        <v/>
      </c>
      <c r="Q1953" s="1324"/>
      <c r="R1953" s="1322"/>
      <c r="S1953" s="1322"/>
      <c r="T1953" s="1322"/>
      <c r="U1953" s="1322"/>
      <c r="V1953" s="1322"/>
      <c r="W1953" s="1322"/>
      <c r="X1953" s="1322"/>
      <c r="Y1953" s="1322"/>
      <c r="Z1953" s="1322"/>
      <c r="AA1953" s="1322"/>
      <c r="AB1953" s="1322"/>
      <c r="AC1953" s="1322"/>
      <c r="AD1953" s="1322"/>
      <c r="AE1953" s="405">
        <f t="shared" si="30"/>
        <v>0</v>
      </c>
    </row>
    <row r="1954" spans="1:31" ht="18" hidden="1" customHeight="1">
      <c r="C1954" s="1323" t="str">
        <f>T(ESTIMATE!B2071)</f>
        <v/>
      </c>
      <c r="D1954" s="1323" t="e">
        <f>T(#REF!)</f>
        <v>#REF!</v>
      </c>
      <c r="E1954" s="1323" t="e">
        <f>T(#REF!)</f>
        <v>#REF!</v>
      </c>
      <c r="F1954" s="1323" t="e">
        <f>T(#REF!)</f>
        <v>#REF!</v>
      </c>
      <c r="G1954" s="1323" t="e">
        <f>T(#REF!)</f>
        <v>#REF!</v>
      </c>
      <c r="H1954" s="1323"/>
      <c r="I1954" s="1323"/>
      <c r="J1954" s="1323" t="e">
        <f>T(#REF!)</f>
        <v>#REF!</v>
      </c>
      <c r="K1954" s="1323" t="e">
        <f>T(#REF!)</f>
        <v>#REF!</v>
      </c>
      <c r="L1954" s="1323" t="e">
        <f>T(#REF!)</f>
        <v>#REF!</v>
      </c>
      <c r="M1954" s="1323" t="e">
        <f>T(#REF!)</f>
        <v>#REF!</v>
      </c>
      <c r="N1954" s="1324">
        <f>ESTIMATE!R2071</f>
        <v>0</v>
      </c>
      <c r="O1954" s="1324"/>
      <c r="P1954" s="1324" t="str">
        <f>T(ESTIMATE!U2071)</f>
        <v/>
      </c>
      <c r="Q1954" s="1324"/>
      <c r="R1954" s="1322"/>
      <c r="S1954" s="1322"/>
      <c r="T1954" s="1322"/>
      <c r="U1954" s="1322"/>
      <c r="V1954" s="1322"/>
      <c r="W1954" s="1322"/>
      <c r="X1954" s="1322"/>
      <c r="Y1954" s="1322"/>
      <c r="Z1954" s="1322"/>
      <c r="AA1954" s="1322"/>
      <c r="AB1954" s="1322"/>
      <c r="AC1954" s="1322"/>
      <c r="AD1954" s="1322"/>
      <c r="AE1954" s="405">
        <f t="shared" si="30"/>
        <v>0</v>
      </c>
    </row>
    <row r="1955" spans="1:31" ht="18" hidden="1" customHeight="1">
      <c r="C1955" s="1323" t="str">
        <f>T(ESTIMATE!B2072)</f>
        <v/>
      </c>
      <c r="D1955" s="1323" t="e">
        <f>T(#REF!)</f>
        <v>#REF!</v>
      </c>
      <c r="E1955" s="1323" t="e">
        <f>T(#REF!)</f>
        <v>#REF!</v>
      </c>
      <c r="F1955" s="1323" t="e">
        <f>T(#REF!)</f>
        <v>#REF!</v>
      </c>
      <c r="G1955" s="1323" t="e">
        <f>T(#REF!)</f>
        <v>#REF!</v>
      </c>
      <c r="H1955" s="1323"/>
      <c r="I1955" s="1323"/>
      <c r="J1955" s="1323" t="e">
        <f>T(#REF!)</f>
        <v>#REF!</v>
      </c>
      <c r="K1955" s="1323" t="e">
        <f>T(#REF!)</f>
        <v>#REF!</v>
      </c>
      <c r="L1955" s="1323" t="e">
        <f>T(#REF!)</f>
        <v>#REF!</v>
      </c>
      <c r="M1955" s="1323" t="e">
        <f>T(#REF!)</f>
        <v>#REF!</v>
      </c>
      <c r="N1955" s="1324">
        <f>ESTIMATE!R2072</f>
        <v>0</v>
      </c>
      <c r="O1955" s="1324"/>
      <c r="P1955" s="1324" t="str">
        <f>T(ESTIMATE!U2072)</f>
        <v/>
      </c>
      <c r="Q1955" s="1324"/>
      <c r="R1955" s="1322"/>
      <c r="S1955" s="1322"/>
      <c r="T1955" s="1322"/>
      <c r="U1955" s="1322"/>
      <c r="V1955" s="1322"/>
      <c r="W1955" s="1322"/>
      <c r="X1955" s="1322"/>
      <c r="Y1955" s="1322"/>
      <c r="Z1955" s="1322"/>
      <c r="AA1955" s="1322"/>
      <c r="AB1955" s="1322"/>
      <c r="AC1955" s="1322"/>
      <c r="AD1955" s="1322"/>
      <c r="AE1955" s="405">
        <f t="shared" si="30"/>
        <v>0</v>
      </c>
    </row>
    <row r="1956" spans="1:31" ht="18" hidden="1" customHeight="1">
      <c r="C1956" s="1323" t="str">
        <f>T(ESTIMATE!B2073)</f>
        <v/>
      </c>
      <c r="D1956" s="1323" t="e">
        <f>T(#REF!)</f>
        <v>#REF!</v>
      </c>
      <c r="E1956" s="1323" t="e">
        <f>T(#REF!)</f>
        <v>#REF!</v>
      </c>
      <c r="F1956" s="1323" t="e">
        <f>T(#REF!)</f>
        <v>#REF!</v>
      </c>
      <c r="G1956" s="1323" t="e">
        <f>T(#REF!)</f>
        <v>#REF!</v>
      </c>
      <c r="H1956" s="1323"/>
      <c r="I1956" s="1323"/>
      <c r="J1956" s="1323" t="e">
        <f>T(#REF!)</f>
        <v>#REF!</v>
      </c>
      <c r="K1956" s="1323" t="e">
        <f>T(#REF!)</f>
        <v>#REF!</v>
      </c>
      <c r="L1956" s="1323" t="e">
        <f>T(#REF!)</f>
        <v>#REF!</v>
      </c>
      <c r="M1956" s="1323" t="e">
        <f>T(#REF!)</f>
        <v>#REF!</v>
      </c>
      <c r="N1956" s="1324">
        <f>ESTIMATE!R2073</f>
        <v>0</v>
      </c>
      <c r="O1956" s="1324"/>
      <c r="P1956" s="1324" t="str">
        <f>T(ESTIMATE!U2073)</f>
        <v/>
      </c>
      <c r="Q1956" s="1324"/>
      <c r="R1956" s="1322"/>
      <c r="S1956" s="1322"/>
      <c r="T1956" s="1322"/>
      <c r="U1956" s="1322"/>
      <c r="V1956" s="1322"/>
      <c r="W1956" s="1322"/>
      <c r="X1956" s="1322"/>
      <c r="Y1956" s="1322"/>
      <c r="Z1956" s="1322"/>
      <c r="AA1956" s="1322"/>
      <c r="AB1956" s="1322"/>
      <c r="AC1956" s="1322"/>
      <c r="AD1956" s="1322"/>
      <c r="AE1956" s="405">
        <f t="shared" si="30"/>
        <v>0</v>
      </c>
    </row>
    <row r="1957" spans="1:31" ht="18" hidden="1" customHeight="1">
      <c r="C1957" s="1323" t="str">
        <f>T(ESTIMATE!B2074)</f>
        <v/>
      </c>
      <c r="D1957" s="1323" t="e">
        <f>T(#REF!)</f>
        <v>#REF!</v>
      </c>
      <c r="E1957" s="1323" t="e">
        <f>T(#REF!)</f>
        <v>#REF!</v>
      </c>
      <c r="F1957" s="1323" t="e">
        <f>T(#REF!)</f>
        <v>#REF!</v>
      </c>
      <c r="G1957" s="1323" t="e">
        <f>T(#REF!)</f>
        <v>#REF!</v>
      </c>
      <c r="H1957" s="1323"/>
      <c r="I1957" s="1323"/>
      <c r="J1957" s="1323" t="e">
        <f>T(#REF!)</f>
        <v>#REF!</v>
      </c>
      <c r="K1957" s="1323" t="e">
        <f>T(#REF!)</f>
        <v>#REF!</v>
      </c>
      <c r="L1957" s="1323" t="e">
        <f>T(#REF!)</f>
        <v>#REF!</v>
      </c>
      <c r="M1957" s="1323" t="e">
        <f>T(#REF!)</f>
        <v>#REF!</v>
      </c>
      <c r="N1957" s="1324">
        <f>ESTIMATE!R2074</f>
        <v>0</v>
      </c>
      <c r="O1957" s="1324"/>
      <c r="P1957" s="1324" t="str">
        <f>T(ESTIMATE!U2074)</f>
        <v/>
      </c>
      <c r="Q1957" s="1324"/>
      <c r="R1957" s="1322"/>
      <c r="S1957" s="1322"/>
      <c r="T1957" s="1322"/>
      <c r="U1957" s="1322"/>
      <c r="V1957" s="1322"/>
      <c r="W1957" s="1322"/>
      <c r="X1957" s="1322"/>
      <c r="Y1957" s="1322"/>
      <c r="Z1957" s="1322"/>
      <c r="AA1957" s="1322"/>
      <c r="AB1957" s="1322"/>
      <c r="AC1957" s="1322"/>
      <c r="AD1957" s="1322"/>
      <c r="AE1957" s="405">
        <f t="shared" si="30"/>
        <v>0</v>
      </c>
    </row>
    <row r="1958" spans="1:31" ht="18" hidden="1" customHeight="1">
      <c r="C1958" s="1323" t="str">
        <f>T(ESTIMATE!B2075)</f>
        <v/>
      </c>
      <c r="D1958" s="1323" t="e">
        <f>T(#REF!)</f>
        <v>#REF!</v>
      </c>
      <c r="E1958" s="1323" t="e">
        <f>T(#REF!)</f>
        <v>#REF!</v>
      </c>
      <c r="F1958" s="1323" t="e">
        <f>T(#REF!)</f>
        <v>#REF!</v>
      </c>
      <c r="G1958" s="1323" t="e">
        <f>T(#REF!)</f>
        <v>#REF!</v>
      </c>
      <c r="H1958" s="1323"/>
      <c r="I1958" s="1323"/>
      <c r="J1958" s="1323" t="e">
        <f>T(#REF!)</f>
        <v>#REF!</v>
      </c>
      <c r="K1958" s="1323" t="e">
        <f>T(#REF!)</f>
        <v>#REF!</v>
      </c>
      <c r="L1958" s="1323" t="e">
        <f>T(#REF!)</f>
        <v>#REF!</v>
      </c>
      <c r="M1958" s="1323" t="e">
        <f>T(#REF!)</f>
        <v>#REF!</v>
      </c>
      <c r="N1958" s="1324">
        <f>ESTIMATE!R2075</f>
        <v>0</v>
      </c>
      <c r="O1958" s="1324"/>
      <c r="P1958" s="1324" t="str">
        <f>T(ESTIMATE!U2075)</f>
        <v/>
      </c>
      <c r="Q1958" s="1324"/>
      <c r="R1958" s="1322"/>
      <c r="S1958" s="1322"/>
      <c r="T1958" s="1322"/>
      <c r="U1958" s="1322"/>
      <c r="V1958" s="1322"/>
      <c r="W1958" s="1322"/>
      <c r="X1958" s="1322"/>
      <c r="Y1958" s="1322"/>
      <c r="Z1958" s="1322"/>
      <c r="AA1958" s="1322"/>
      <c r="AB1958" s="1322"/>
      <c r="AC1958" s="1322"/>
      <c r="AD1958" s="1322"/>
      <c r="AE1958" s="405">
        <f t="shared" si="30"/>
        <v>0</v>
      </c>
    </row>
    <row r="1959" spans="1:31" ht="18" hidden="1" customHeight="1">
      <c r="C1959" s="1323" t="str">
        <f>T(ESTIMATE!B2076)</f>
        <v/>
      </c>
      <c r="D1959" s="1323" t="e">
        <f>T(#REF!)</f>
        <v>#REF!</v>
      </c>
      <c r="E1959" s="1323" t="e">
        <f>T(#REF!)</f>
        <v>#REF!</v>
      </c>
      <c r="F1959" s="1323" t="e">
        <f>T(#REF!)</f>
        <v>#REF!</v>
      </c>
      <c r="G1959" s="1323" t="e">
        <f>T(#REF!)</f>
        <v>#REF!</v>
      </c>
      <c r="H1959" s="1323"/>
      <c r="I1959" s="1323"/>
      <c r="J1959" s="1323" t="e">
        <f>T(#REF!)</f>
        <v>#REF!</v>
      </c>
      <c r="K1959" s="1323" t="e">
        <f>T(#REF!)</f>
        <v>#REF!</v>
      </c>
      <c r="L1959" s="1323" t="e">
        <f>T(#REF!)</f>
        <v>#REF!</v>
      </c>
      <c r="M1959" s="1323" t="e">
        <f>T(#REF!)</f>
        <v>#REF!</v>
      </c>
      <c r="N1959" s="1324">
        <f>ESTIMATE!R2076</f>
        <v>0</v>
      </c>
      <c r="O1959" s="1324"/>
      <c r="P1959" s="1324" t="str">
        <f>T(ESTIMATE!U2076)</f>
        <v/>
      </c>
      <c r="Q1959" s="1324"/>
      <c r="R1959" s="1322"/>
      <c r="S1959" s="1322"/>
      <c r="T1959" s="1322"/>
      <c r="U1959" s="1322"/>
      <c r="V1959" s="1322"/>
      <c r="W1959" s="1322"/>
      <c r="X1959" s="1322"/>
      <c r="Y1959" s="1322"/>
      <c r="Z1959" s="1322"/>
      <c r="AA1959" s="1322"/>
      <c r="AB1959" s="1322"/>
      <c r="AC1959" s="1322"/>
      <c r="AD1959" s="1322"/>
      <c r="AE1959" s="405">
        <f t="shared" si="30"/>
        <v>0</v>
      </c>
    </row>
    <row r="1960" spans="1:31" ht="18" hidden="1" customHeight="1">
      <c r="C1960" s="1325" t="str">
        <f>T(ESTIMATE!B2077)</f>
        <v/>
      </c>
      <c r="D1960" s="1325" t="e">
        <f>T(#REF!)</f>
        <v>#REF!</v>
      </c>
      <c r="E1960" s="1325" t="e">
        <f>T(#REF!)</f>
        <v>#REF!</v>
      </c>
      <c r="F1960" s="1325" t="e">
        <f>T(#REF!)</f>
        <v>#REF!</v>
      </c>
      <c r="G1960" s="1325" t="e">
        <f>T(#REF!)</f>
        <v>#REF!</v>
      </c>
      <c r="H1960" s="1325"/>
      <c r="I1960" s="1325"/>
      <c r="J1960" s="1325" t="e">
        <f>T(#REF!)</f>
        <v>#REF!</v>
      </c>
      <c r="K1960" s="1325" t="e">
        <f>T(#REF!)</f>
        <v>#REF!</v>
      </c>
      <c r="L1960" s="1325" t="e">
        <f>T(#REF!)</f>
        <v>#REF!</v>
      </c>
      <c r="M1960" s="1325" t="e">
        <f>T(#REF!)</f>
        <v>#REF!</v>
      </c>
      <c r="N1960" s="1326">
        <f>ESTIMATE!R2077</f>
        <v>0</v>
      </c>
      <c r="O1960" s="1326"/>
      <c r="P1960" s="1326" t="str">
        <f>T(ESTIMATE!U2077)</f>
        <v/>
      </c>
      <c r="Q1960" s="1326"/>
      <c r="R1960" s="1327"/>
      <c r="S1960" s="1327"/>
      <c r="T1960" s="1327"/>
      <c r="U1960" s="1327"/>
      <c r="V1960" s="1327"/>
      <c r="W1960" s="1327"/>
      <c r="X1960" s="1327"/>
      <c r="Y1960" s="1327"/>
      <c r="Z1960" s="1327"/>
      <c r="AA1960" s="1327"/>
      <c r="AB1960" s="1327"/>
      <c r="AC1960" s="1327"/>
      <c r="AD1960" s="1327"/>
      <c r="AE1960" s="405">
        <f t="shared" si="30"/>
        <v>0</v>
      </c>
    </row>
    <row r="1961" spans="1:31" ht="25.5" customHeight="1">
      <c r="C1961" s="1339" t="str">
        <f>IF(AE1963=0,"TOTAL PROPOSAL","SUBTOTAL")</f>
        <v>SUBTOTAL</v>
      </c>
      <c r="D1961" s="1339"/>
      <c r="E1961" s="1339"/>
      <c r="F1961" s="1339"/>
      <c r="G1961" s="1339"/>
      <c r="H1961" s="1339"/>
      <c r="I1961" s="1339"/>
      <c r="J1961" s="1339"/>
      <c r="K1961" s="1339"/>
      <c r="L1961" s="1339"/>
      <c r="M1961" s="1339"/>
      <c r="N1961" s="1339"/>
      <c r="O1961" s="1339"/>
      <c r="P1961" s="1339"/>
      <c r="Q1961" s="1339"/>
      <c r="R1961" s="1339"/>
      <c r="S1961" s="1339"/>
      <c r="T1961" s="1339"/>
      <c r="U1961" s="1339"/>
      <c r="V1961" s="1339"/>
      <c r="W1961" s="1339"/>
      <c r="X1961" s="1339"/>
      <c r="Y1961" s="1341">
        <f>IF(Scope_Proposal_Adders_Setting="Allocate Adders",ADDERS!Z7+ADDERS!AL59,ADDERS!Z7)</f>
        <v>83562.5</v>
      </c>
      <c r="Z1961" s="1341"/>
      <c r="AA1961" s="1341"/>
      <c r="AB1961" s="1341"/>
      <c r="AC1961" s="1341"/>
      <c r="AD1961" s="1341"/>
      <c r="AE1961" s="405">
        <f>IF(Y1961&gt;0,1,0)</f>
        <v>1</v>
      </c>
    </row>
    <row r="1962" spans="1:31" ht="25.5" customHeight="1">
      <c r="C1962" s="1339" t="s">
        <v>685</v>
      </c>
      <c r="D1962" s="1339"/>
      <c r="E1962" s="1339"/>
      <c r="F1962" s="1339"/>
      <c r="G1962" s="1339"/>
      <c r="H1962" s="1339"/>
      <c r="I1962" s="1339"/>
      <c r="J1962" s="1339"/>
      <c r="K1962" s="1339"/>
      <c r="L1962" s="1339"/>
      <c r="M1962" s="1339"/>
      <c r="N1962" s="1339"/>
      <c r="O1962" s="1339"/>
      <c r="P1962" s="1339"/>
      <c r="Q1962" s="1339"/>
      <c r="R1962" s="1339"/>
      <c r="S1962" s="1339"/>
      <c r="T1962" s="1339"/>
      <c r="U1962" s="1339"/>
      <c r="V1962" s="1339"/>
      <c r="W1962" s="1339"/>
      <c r="X1962" s="1339"/>
      <c r="Y1962" s="1340">
        <f>IF(Scope_Proposal_Adders_Setting="Allocate Adders",Shown_Adders,TOTAL_ADDERS)</f>
        <v>27521.875</v>
      </c>
      <c r="Z1962" s="1340"/>
      <c r="AA1962" s="1340"/>
      <c r="AB1962" s="1340"/>
      <c r="AC1962" s="1340"/>
      <c r="AD1962" s="1340"/>
      <c r="AE1962" s="405">
        <f>IF(Y1962&gt;0,1,0)</f>
        <v>1</v>
      </c>
    </row>
    <row r="1963" spans="1:31" ht="33.35" customHeight="1">
      <c r="C1963" s="1339" t="s">
        <v>683</v>
      </c>
      <c r="D1963" s="1339"/>
      <c r="E1963" s="1339"/>
      <c r="F1963" s="1339"/>
      <c r="G1963" s="1339"/>
      <c r="H1963" s="1339"/>
      <c r="I1963" s="1339"/>
      <c r="J1963" s="1339"/>
      <c r="K1963" s="1339"/>
      <c r="L1963" s="1339"/>
      <c r="M1963" s="1339"/>
      <c r="N1963" s="1339"/>
      <c r="O1963" s="1339"/>
      <c r="P1963" s="1339"/>
      <c r="Q1963" s="1339"/>
      <c r="R1963" s="1339"/>
      <c r="S1963" s="1339"/>
      <c r="T1963" s="1339"/>
      <c r="U1963" s="1339"/>
      <c r="V1963" s="1339"/>
      <c r="W1963" s="1339"/>
      <c r="X1963" s="1339"/>
      <c r="Y1963" s="1342">
        <f>Y1961+Y1962</f>
        <v>111084.375</v>
      </c>
      <c r="Z1963" s="1343"/>
      <c r="AA1963" s="1343"/>
      <c r="AB1963" s="1343"/>
      <c r="AC1963" s="1343"/>
      <c r="AD1963" s="1344"/>
      <c r="AE1963" s="405">
        <f>IF(AND(Scope_Proposal_Adders_Setting="Allocate Adders",Shown_Adders=0),0,1)</f>
        <v>1</v>
      </c>
    </row>
    <row r="1964" spans="1:31" ht="18.350000000000001" hidden="1" customHeight="1">
      <c r="C1964" s="512"/>
      <c r="D1964" s="512"/>
      <c r="E1964" s="512"/>
      <c r="F1964" s="512"/>
      <c r="G1964" s="512"/>
      <c r="H1964" s="512"/>
      <c r="I1964" s="512"/>
      <c r="J1964" s="512"/>
      <c r="K1964" s="512"/>
      <c r="L1964" s="512"/>
      <c r="M1964" s="512"/>
      <c r="N1964" s="512"/>
      <c r="O1964" s="512"/>
      <c r="P1964" s="512"/>
      <c r="Q1964" s="512"/>
      <c r="R1964" s="512"/>
      <c r="S1964" s="512"/>
      <c r="T1964" s="512"/>
      <c r="U1964" s="512"/>
      <c r="V1964" s="512"/>
      <c r="W1964" s="512"/>
      <c r="X1964" s="512"/>
      <c r="Y1964" s="602"/>
      <c r="Z1964" s="602"/>
      <c r="AA1964" s="602"/>
      <c r="AB1964" s="602"/>
      <c r="AC1964" s="602"/>
      <c r="AD1964" s="602"/>
      <c r="AE1964" s="405">
        <f t="shared" ref="AE1964:AE1982" si="31">IF(Scope_Proposal_Report_Setting="Client Proposal",1,0)</f>
        <v>0</v>
      </c>
    </row>
    <row r="1965" spans="1:31" ht="13.5" hidden="1" customHeight="1">
      <c r="A1965" s="252"/>
      <c r="B1965" s="252"/>
      <c r="C1965" s="1375" t="s">
        <v>509</v>
      </c>
      <c r="D1965" s="1376"/>
      <c r="E1965" s="1376"/>
      <c r="F1965" s="1376"/>
      <c r="G1965" s="1376"/>
      <c r="H1965" s="1376"/>
      <c r="I1965" s="1376"/>
      <c r="J1965" s="1376"/>
      <c r="K1965" s="1376"/>
      <c r="L1965" s="1376"/>
      <c r="M1965" s="1376"/>
      <c r="N1965" s="1376"/>
      <c r="O1965" s="1376"/>
      <c r="P1965" s="1376"/>
      <c r="Q1965" s="1376"/>
      <c r="R1965" s="1376"/>
      <c r="S1965" s="1376"/>
      <c r="T1965" s="1376"/>
      <c r="U1965" s="1376"/>
      <c r="V1965" s="1376"/>
      <c r="W1965" s="1376"/>
      <c r="X1965" s="1376"/>
      <c r="Y1965" s="1376"/>
      <c r="Z1965" s="1376"/>
      <c r="AA1965" s="1376"/>
      <c r="AB1965" s="1376"/>
      <c r="AC1965" s="1376"/>
      <c r="AD1965" s="1376"/>
      <c r="AE1965" s="405">
        <f t="shared" si="31"/>
        <v>0</v>
      </c>
    </row>
    <row r="1966" spans="1:31" ht="13.5" hidden="1" customHeight="1">
      <c r="A1966" s="252"/>
      <c r="B1966" s="252"/>
      <c r="C1966" s="1375"/>
      <c r="D1966" s="1376"/>
      <c r="E1966" s="1376"/>
      <c r="F1966" s="1376"/>
      <c r="G1966" s="1376"/>
      <c r="H1966" s="1376"/>
      <c r="I1966" s="1376"/>
      <c r="J1966" s="1376"/>
      <c r="K1966" s="1376"/>
      <c r="L1966" s="1376"/>
      <c r="M1966" s="1376"/>
      <c r="N1966" s="1376"/>
      <c r="O1966" s="1376"/>
      <c r="P1966" s="1376"/>
      <c r="Q1966" s="1376"/>
      <c r="R1966" s="1376"/>
      <c r="S1966" s="1376"/>
      <c r="T1966" s="1376"/>
      <c r="U1966" s="1376"/>
      <c r="V1966" s="1376"/>
      <c r="W1966" s="1376"/>
      <c r="X1966" s="1376"/>
      <c r="Y1966" s="1376"/>
      <c r="Z1966" s="1376"/>
      <c r="AA1966" s="1376"/>
      <c r="AB1966" s="1376"/>
      <c r="AC1966" s="1376"/>
      <c r="AD1966" s="1376"/>
      <c r="AE1966" s="405">
        <f t="shared" si="31"/>
        <v>0</v>
      </c>
    </row>
    <row r="1967" spans="1:31" ht="13.5" hidden="1" customHeight="1">
      <c r="A1967" s="252"/>
      <c r="B1967" s="252"/>
      <c r="C1967" s="1376"/>
      <c r="D1967" s="1376"/>
      <c r="E1967" s="1376"/>
      <c r="F1967" s="1376"/>
      <c r="G1967" s="1376"/>
      <c r="H1967" s="1376"/>
      <c r="I1967" s="1376"/>
      <c r="J1967" s="1376"/>
      <c r="K1967" s="1376"/>
      <c r="L1967" s="1376"/>
      <c r="M1967" s="1376"/>
      <c r="N1967" s="1376"/>
      <c r="O1967" s="1376"/>
      <c r="P1967" s="1376"/>
      <c r="Q1967" s="1376"/>
      <c r="R1967" s="1376"/>
      <c r="S1967" s="1376"/>
      <c r="T1967" s="1376"/>
      <c r="U1967" s="1376"/>
      <c r="V1967" s="1376"/>
      <c r="W1967" s="1376"/>
      <c r="X1967" s="1376"/>
      <c r="Y1967" s="1376"/>
      <c r="Z1967" s="1376"/>
      <c r="AA1967" s="1376"/>
      <c r="AB1967" s="1376"/>
      <c r="AC1967" s="1376"/>
      <c r="AD1967" s="1376"/>
      <c r="AE1967" s="405">
        <f t="shared" si="31"/>
        <v>0</v>
      </c>
    </row>
    <row r="1968" spans="1:31" ht="13.5" hidden="1" customHeight="1">
      <c r="A1968" s="252"/>
      <c r="B1968" s="252"/>
      <c r="C1968" s="1376"/>
      <c r="D1968" s="1376"/>
      <c r="E1968" s="1376"/>
      <c r="F1968" s="1376"/>
      <c r="G1968" s="1376"/>
      <c r="H1968" s="1376"/>
      <c r="I1968" s="1376"/>
      <c r="J1968" s="1376"/>
      <c r="K1968" s="1376"/>
      <c r="L1968" s="1376"/>
      <c r="M1968" s="1376"/>
      <c r="N1968" s="1376"/>
      <c r="O1968" s="1376"/>
      <c r="P1968" s="1376"/>
      <c r="Q1968" s="1376"/>
      <c r="R1968" s="1376"/>
      <c r="S1968" s="1376"/>
      <c r="T1968" s="1376"/>
      <c r="U1968" s="1376"/>
      <c r="V1968" s="1376"/>
      <c r="W1968" s="1376"/>
      <c r="X1968" s="1376"/>
      <c r="Y1968" s="1376"/>
      <c r="Z1968" s="1376"/>
      <c r="AA1968" s="1376"/>
      <c r="AB1968" s="1376"/>
      <c r="AC1968" s="1376"/>
      <c r="AD1968" s="1376"/>
      <c r="AE1968" s="405">
        <f t="shared" si="31"/>
        <v>0</v>
      </c>
    </row>
    <row r="1969" spans="1:31" ht="13.5" hidden="1" customHeight="1">
      <c r="A1969" s="252"/>
      <c r="B1969" s="252"/>
      <c r="C1969" s="1376"/>
      <c r="D1969" s="1376"/>
      <c r="E1969" s="1376"/>
      <c r="F1969" s="1376"/>
      <c r="G1969" s="1376"/>
      <c r="H1969" s="1376"/>
      <c r="I1969" s="1376"/>
      <c r="J1969" s="1376"/>
      <c r="K1969" s="1376"/>
      <c r="L1969" s="1376"/>
      <c r="M1969" s="1376"/>
      <c r="N1969" s="1376"/>
      <c r="O1969" s="1376"/>
      <c r="P1969" s="1376"/>
      <c r="Q1969" s="1376"/>
      <c r="R1969" s="1376"/>
      <c r="S1969" s="1376"/>
      <c r="T1969" s="1376"/>
      <c r="U1969" s="1376"/>
      <c r="V1969" s="1376"/>
      <c r="W1969" s="1376"/>
      <c r="X1969" s="1376"/>
      <c r="Y1969" s="1376"/>
      <c r="Z1969" s="1376"/>
      <c r="AA1969" s="1376"/>
      <c r="AB1969" s="1376"/>
      <c r="AC1969" s="1376"/>
      <c r="AD1969" s="1376"/>
      <c r="AE1969" s="405">
        <f t="shared" si="31"/>
        <v>0</v>
      </c>
    </row>
    <row r="1970" spans="1:31" ht="13.5" hidden="1" customHeight="1">
      <c r="A1970" s="252"/>
      <c r="B1970" s="252"/>
      <c r="C1970" s="1376"/>
      <c r="D1970" s="1376"/>
      <c r="E1970" s="1376"/>
      <c r="F1970" s="1376"/>
      <c r="G1970" s="1376"/>
      <c r="H1970" s="1376"/>
      <c r="I1970" s="1376"/>
      <c r="J1970" s="1376"/>
      <c r="K1970" s="1376"/>
      <c r="L1970" s="1376"/>
      <c r="M1970" s="1376"/>
      <c r="N1970" s="1376"/>
      <c r="O1970" s="1376"/>
      <c r="P1970" s="1376"/>
      <c r="Q1970" s="1376"/>
      <c r="R1970" s="1376"/>
      <c r="S1970" s="1376"/>
      <c r="T1970" s="1376"/>
      <c r="U1970" s="1376"/>
      <c r="V1970" s="1376"/>
      <c r="W1970" s="1376"/>
      <c r="X1970" s="1376"/>
      <c r="Y1970" s="1376"/>
      <c r="Z1970" s="1376"/>
      <c r="AA1970" s="1376"/>
      <c r="AB1970" s="1376"/>
      <c r="AC1970" s="1376"/>
      <c r="AD1970" s="1376"/>
      <c r="AE1970" s="405">
        <f t="shared" si="31"/>
        <v>0</v>
      </c>
    </row>
    <row r="1971" spans="1:31" ht="13.5" hidden="1" customHeight="1">
      <c r="A1971" s="252"/>
      <c r="B1971" s="252"/>
      <c r="C1971" s="1376"/>
      <c r="D1971" s="1376"/>
      <c r="E1971" s="1376"/>
      <c r="F1971" s="1376"/>
      <c r="G1971" s="1376"/>
      <c r="H1971" s="1376"/>
      <c r="I1971" s="1376"/>
      <c r="J1971" s="1376"/>
      <c r="K1971" s="1376"/>
      <c r="L1971" s="1376"/>
      <c r="M1971" s="1376"/>
      <c r="N1971" s="1376"/>
      <c r="O1971" s="1376"/>
      <c r="P1971" s="1376"/>
      <c r="Q1971" s="1376"/>
      <c r="R1971" s="1376"/>
      <c r="S1971" s="1376"/>
      <c r="T1971" s="1376"/>
      <c r="U1971" s="1376"/>
      <c r="V1971" s="1376"/>
      <c r="W1971" s="1376"/>
      <c r="X1971" s="1376"/>
      <c r="Y1971" s="1376"/>
      <c r="Z1971" s="1376"/>
      <c r="AA1971" s="1376"/>
      <c r="AB1971" s="1376"/>
      <c r="AC1971" s="1376"/>
      <c r="AD1971" s="1376"/>
      <c r="AE1971" s="405">
        <f t="shared" si="31"/>
        <v>0</v>
      </c>
    </row>
    <row r="1972" spans="1:31" ht="13.5" hidden="1" customHeight="1">
      <c r="A1972" s="252"/>
      <c r="B1972" s="252"/>
      <c r="C1972" s="1376"/>
      <c r="D1972" s="1376"/>
      <c r="E1972" s="1376"/>
      <c r="F1972" s="1376"/>
      <c r="G1972" s="1376"/>
      <c r="H1972" s="1376"/>
      <c r="I1972" s="1376"/>
      <c r="J1972" s="1376"/>
      <c r="K1972" s="1376"/>
      <c r="L1972" s="1376"/>
      <c r="M1972" s="1376"/>
      <c r="N1972" s="1376"/>
      <c r="O1972" s="1376"/>
      <c r="P1972" s="1376"/>
      <c r="Q1972" s="1376"/>
      <c r="R1972" s="1376"/>
      <c r="S1972" s="1376"/>
      <c r="T1972" s="1376"/>
      <c r="U1972" s="1376"/>
      <c r="V1972" s="1376"/>
      <c r="W1972" s="1376"/>
      <c r="X1972" s="1376"/>
      <c r="Y1972" s="1376"/>
      <c r="Z1972" s="1376"/>
      <c r="AA1972" s="1376"/>
      <c r="AB1972" s="1376"/>
      <c r="AC1972" s="1376"/>
      <c r="AD1972" s="1376"/>
      <c r="AE1972" s="405">
        <f t="shared" si="31"/>
        <v>0</v>
      </c>
    </row>
    <row r="1973" spans="1:31" ht="13.5" hidden="1" customHeight="1">
      <c r="A1973" s="252"/>
      <c r="B1973" s="252"/>
      <c r="C1973" s="1245" t="s">
        <v>680</v>
      </c>
      <c r="D1973" s="1245"/>
      <c r="E1973" s="1245"/>
      <c r="F1973" s="1245"/>
      <c r="G1973" s="1245"/>
      <c r="H1973" s="1245"/>
      <c r="I1973" s="1245"/>
      <c r="J1973" s="1245"/>
      <c r="K1973" s="1245"/>
      <c r="L1973" s="1245"/>
      <c r="M1973" s="1245"/>
      <c r="N1973" s="1245"/>
      <c r="O1973" s="1245"/>
      <c r="P1973" s="1245"/>
      <c r="Q1973" s="1245"/>
      <c r="R1973" s="1245"/>
      <c r="S1973" s="1245"/>
      <c r="T1973" s="1245"/>
      <c r="U1973" s="1245"/>
      <c r="V1973" s="1245"/>
      <c r="W1973" s="1245"/>
      <c r="X1973" s="1245"/>
      <c r="Y1973" s="1245"/>
      <c r="Z1973" s="1245"/>
      <c r="AA1973" s="1245"/>
      <c r="AB1973" s="1245"/>
      <c r="AC1973" s="1245"/>
      <c r="AD1973" s="1245"/>
      <c r="AE1973" s="405">
        <f t="shared" si="31"/>
        <v>0</v>
      </c>
    </row>
    <row r="1974" spans="1:31" ht="13.5" hidden="1" customHeight="1">
      <c r="A1974" s="252"/>
      <c r="B1974" s="252"/>
      <c r="C1974" s="1245"/>
      <c r="D1974" s="1245"/>
      <c r="E1974" s="1245"/>
      <c r="F1974" s="1245"/>
      <c r="G1974" s="1245"/>
      <c r="H1974" s="1245"/>
      <c r="I1974" s="1245"/>
      <c r="J1974" s="1245"/>
      <c r="K1974" s="1245"/>
      <c r="L1974" s="1245"/>
      <c r="M1974" s="1245"/>
      <c r="N1974" s="1245"/>
      <c r="O1974" s="1245"/>
      <c r="P1974" s="1245"/>
      <c r="Q1974" s="1245"/>
      <c r="R1974" s="1245"/>
      <c r="S1974" s="1245"/>
      <c r="T1974" s="1245"/>
      <c r="U1974" s="1245"/>
      <c r="V1974" s="1245"/>
      <c r="W1974" s="1245"/>
      <c r="X1974" s="1245"/>
      <c r="Y1974" s="1245"/>
      <c r="Z1974" s="1245"/>
      <c r="AA1974" s="1245"/>
      <c r="AB1974" s="1245"/>
      <c r="AC1974" s="1245"/>
      <c r="AD1974" s="1245"/>
      <c r="AE1974" s="405">
        <f t="shared" si="31"/>
        <v>0</v>
      </c>
    </row>
    <row r="1975" spans="1:31" ht="13.5" hidden="1" customHeight="1">
      <c r="A1975" s="252"/>
      <c r="B1975" s="252"/>
      <c r="C1975" s="1245"/>
      <c r="D1975" s="1245"/>
      <c r="E1975" s="1245"/>
      <c r="F1975" s="1245"/>
      <c r="G1975" s="1245"/>
      <c r="H1975" s="1245"/>
      <c r="I1975" s="1245"/>
      <c r="J1975" s="1245"/>
      <c r="K1975" s="1245"/>
      <c r="L1975" s="1245"/>
      <c r="M1975" s="1245"/>
      <c r="N1975" s="1245"/>
      <c r="O1975" s="1245"/>
      <c r="P1975" s="1245"/>
      <c r="Q1975" s="1245"/>
      <c r="R1975" s="1245"/>
      <c r="S1975" s="1245"/>
      <c r="T1975" s="1245"/>
      <c r="U1975" s="1245"/>
      <c r="V1975" s="1245"/>
      <c r="W1975" s="1245"/>
      <c r="X1975" s="1245"/>
      <c r="Y1975" s="1245"/>
      <c r="Z1975" s="1245"/>
      <c r="AA1975" s="1245"/>
      <c r="AB1975" s="1245"/>
      <c r="AC1975" s="1245"/>
      <c r="AD1975" s="1245"/>
      <c r="AE1975" s="405">
        <f t="shared" si="31"/>
        <v>0</v>
      </c>
    </row>
    <row r="1976" spans="1:31" ht="13.5" hidden="1" customHeight="1">
      <c r="A1976" s="252"/>
      <c r="B1976" s="252"/>
      <c r="C1976" s="1374" t="s">
        <v>511</v>
      </c>
      <c r="D1976" s="1374"/>
      <c r="E1976" s="1374"/>
      <c r="F1976" s="1374"/>
      <c r="G1976" s="1374"/>
      <c r="H1976" s="1374"/>
      <c r="I1976" s="1374"/>
      <c r="J1976" s="1374"/>
      <c r="K1976" s="1374"/>
      <c r="L1976" s="1374"/>
      <c r="M1976" s="1374"/>
      <c r="N1976" s="1374"/>
      <c r="O1976" s="1374"/>
      <c r="P1976" s="1374"/>
      <c r="Q1976" s="1374"/>
      <c r="R1976" s="1374"/>
      <c r="S1976" s="1374"/>
      <c r="T1976" s="1374"/>
      <c r="U1976" s="1374"/>
      <c r="V1976" s="1374"/>
      <c r="W1976" s="1374"/>
      <c r="X1976" s="1374"/>
      <c r="Y1976" s="1374"/>
      <c r="Z1976" s="1374"/>
      <c r="AA1976" s="1374"/>
      <c r="AB1976" s="1374"/>
      <c r="AC1976" s="1374"/>
      <c r="AD1976" s="1374"/>
      <c r="AE1976" s="405">
        <f t="shared" si="31"/>
        <v>0</v>
      </c>
    </row>
    <row r="1977" spans="1:31" ht="13.5" hidden="1" customHeight="1">
      <c r="A1977" s="252"/>
      <c r="B1977" s="252"/>
      <c r="C1977" s="1374"/>
      <c r="D1977" s="1374"/>
      <c r="E1977" s="1374"/>
      <c r="F1977" s="1374"/>
      <c r="G1977" s="1374"/>
      <c r="H1977" s="1374"/>
      <c r="I1977" s="1374"/>
      <c r="J1977" s="1374"/>
      <c r="K1977" s="1374"/>
      <c r="L1977" s="1374"/>
      <c r="M1977" s="1374"/>
      <c r="N1977" s="1374"/>
      <c r="O1977" s="1374"/>
      <c r="P1977" s="1374"/>
      <c r="Q1977" s="1374"/>
      <c r="R1977" s="1374"/>
      <c r="S1977" s="1374"/>
      <c r="T1977" s="1374"/>
      <c r="U1977" s="1374"/>
      <c r="V1977" s="1374"/>
      <c r="W1977" s="1374"/>
      <c r="X1977" s="1374"/>
      <c r="Y1977" s="1374"/>
      <c r="Z1977" s="1374"/>
      <c r="AA1977" s="1374"/>
      <c r="AB1977" s="1374"/>
      <c r="AC1977" s="1374"/>
      <c r="AD1977" s="1374"/>
      <c r="AE1977" s="405">
        <f t="shared" si="31"/>
        <v>0</v>
      </c>
    </row>
    <row r="1978" spans="1:31" ht="13.5" hidden="1" customHeight="1">
      <c r="A1978" s="252"/>
      <c r="B1978" s="252"/>
      <c r="C1978" s="439"/>
      <c r="D1978" s="439"/>
      <c r="E1978" s="439"/>
      <c r="F1978" s="439"/>
      <c r="G1978" s="439"/>
      <c r="H1978" s="439"/>
      <c r="I1978" s="439"/>
      <c r="J1978" s="439"/>
      <c r="K1978" s="439"/>
      <c r="L1978" s="439"/>
      <c r="M1978" s="439"/>
      <c r="N1978" s="439"/>
      <c r="O1978" s="439"/>
      <c r="P1978" s="439"/>
      <c r="Q1978" s="439"/>
      <c r="R1978" s="439"/>
      <c r="S1978" s="439"/>
      <c r="T1978" s="439"/>
      <c r="U1978" s="439"/>
      <c r="V1978" s="439"/>
      <c r="W1978" s="439"/>
      <c r="X1978" s="439"/>
      <c r="Y1978" s="439"/>
      <c r="Z1978" s="439"/>
      <c r="AA1978" s="439"/>
      <c r="AB1978" s="439"/>
      <c r="AC1978" s="439"/>
      <c r="AD1978" s="439"/>
      <c r="AE1978" s="405">
        <f t="shared" si="31"/>
        <v>0</v>
      </c>
    </row>
    <row r="1979" spans="1:31" ht="13.5" hidden="1" customHeight="1">
      <c r="A1979" s="252"/>
      <c r="B1979" s="252"/>
      <c r="C1979" s="1345" t="s">
        <v>510</v>
      </c>
      <c r="D1979" s="1345"/>
      <c r="E1979" s="1345"/>
      <c r="F1979" s="1345"/>
      <c r="G1979" s="1346"/>
      <c r="H1979" s="1346"/>
      <c r="I1979" s="1346"/>
      <c r="J1979" s="1346"/>
      <c r="K1979" s="1346"/>
      <c r="L1979" s="1346"/>
      <c r="M1979" s="1346"/>
      <c r="N1979" s="1346"/>
      <c r="O1979" s="1346"/>
      <c r="P1979" s="1346"/>
      <c r="Q1979" s="1346"/>
      <c r="R1979" s="1346"/>
      <c r="S1979" s="1346"/>
      <c r="T1979" s="1345" t="s">
        <v>681</v>
      </c>
      <c r="U1979" s="1345"/>
      <c r="V1979" s="1345"/>
      <c r="W1979" s="1345"/>
      <c r="X1979" s="1346"/>
      <c r="Y1979" s="1346"/>
      <c r="Z1979" s="1346"/>
      <c r="AA1979" s="1346"/>
      <c r="AB1979" s="1346"/>
      <c r="AC1979" s="1346"/>
      <c r="AD1979" s="1346"/>
      <c r="AE1979" s="405">
        <f t="shared" si="31"/>
        <v>0</v>
      </c>
    </row>
    <row r="1980" spans="1:31" ht="13.5" hidden="1" customHeight="1">
      <c r="A1980" s="252"/>
      <c r="B1980" s="252"/>
      <c r="C1980" s="1345"/>
      <c r="D1980" s="1345"/>
      <c r="E1980" s="1345"/>
      <c r="F1980" s="1345"/>
      <c r="G1980" s="1346"/>
      <c r="H1980" s="1346"/>
      <c r="I1980" s="1346"/>
      <c r="J1980" s="1346"/>
      <c r="K1980" s="1346"/>
      <c r="L1980" s="1346"/>
      <c r="M1980" s="1346"/>
      <c r="N1980" s="1346"/>
      <c r="O1980" s="1346"/>
      <c r="P1980" s="1346"/>
      <c r="Q1980" s="1346"/>
      <c r="R1980" s="1346"/>
      <c r="S1980" s="1346"/>
      <c r="T1980" s="1345"/>
      <c r="U1980" s="1345"/>
      <c r="V1980" s="1345"/>
      <c r="W1980" s="1345"/>
      <c r="X1980" s="1346"/>
      <c r="Y1980" s="1346"/>
      <c r="Z1980" s="1346"/>
      <c r="AA1980" s="1346"/>
      <c r="AB1980" s="1346"/>
      <c r="AC1980" s="1346"/>
      <c r="AD1980" s="1346"/>
      <c r="AE1980" s="405">
        <f t="shared" si="31"/>
        <v>0</v>
      </c>
    </row>
    <row r="1981" spans="1:31" ht="13.5" hidden="1" customHeight="1">
      <c r="A1981" s="252"/>
      <c r="B1981" s="252"/>
      <c r="C1981" s="1345"/>
      <c r="D1981" s="1345"/>
      <c r="E1981" s="1345"/>
      <c r="F1981" s="1345"/>
      <c r="G1981" s="1346"/>
      <c r="H1981" s="1346"/>
      <c r="I1981" s="1346"/>
      <c r="J1981" s="1346"/>
      <c r="K1981" s="1346"/>
      <c r="L1981" s="1346"/>
      <c r="M1981" s="1346"/>
      <c r="N1981" s="1346"/>
      <c r="O1981" s="1346"/>
      <c r="P1981" s="1346"/>
      <c r="Q1981" s="1346"/>
      <c r="R1981" s="1346"/>
      <c r="S1981" s="1346"/>
      <c r="T1981" s="1345"/>
      <c r="U1981" s="1345"/>
      <c r="V1981" s="1345"/>
      <c r="W1981" s="1345"/>
      <c r="X1981" s="1347"/>
      <c r="Y1981" s="1347"/>
      <c r="Z1981" s="1347"/>
      <c r="AA1981" s="1347"/>
      <c r="AB1981" s="1347"/>
      <c r="AC1981" s="1347"/>
      <c r="AD1981" s="1347"/>
      <c r="AE1981" s="405">
        <f t="shared" si="31"/>
        <v>0</v>
      </c>
    </row>
    <row r="1982" spans="1:31" ht="13.5" hidden="1" customHeight="1">
      <c r="A1982" s="252"/>
      <c r="B1982" s="252"/>
      <c r="C1982" s="440"/>
      <c r="D1982" s="440"/>
      <c r="E1982" s="440"/>
      <c r="F1982" s="440"/>
      <c r="G1982" s="441"/>
      <c r="H1982" s="441"/>
      <c r="I1982" s="441"/>
      <c r="J1982" s="441"/>
      <c r="K1982" s="441"/>
      <c r="L1982" s="441"/>
      <c r="M1982" s="441"/>
      <c r="N1982" s="441"/>
      <c r="O1982" s="441"/>
      <c r="P1982" s="441"/>
      <c r="Q1982" s="441"/>
      <c r="R1982" s="441"/>
      <c r="S1982" s="441"/>
      <c r="T1982" s="440"/>
      <c r="U1982" s="440"/>
      <c r="V1982" s="440"/>
      <c r="W1982" s="440"/>
      <c r="X1982" s="440"/>
      <c r="Y1982" s="440"/>
      <c r="Z1982" s="440"/>
      <c r="AA1982" s="440"/>
      <c r="AB1982" s="440"/>
      <c r="AC1982" s="440"/>
      <c r="AD1982" s="440"/>
      <c r="AE1982" s="405">
        <f t="shared" si="31"/>
        <v>0</v>
      </c>
    </row>
    <row r="1983" spans="1:31" ht="13.5" customHeight="1">
      <c r="A1983" s="252"/>
      <c r="B1983" s="252"/>
      <c r="C1983" s="442"/>
      <c r="D1983" s="442"/>
      <c r="E1983" s="442"/>
      <c r="F1983" s="442"/>
      <c r="G1983" s="442"/>
      <c r="H1983" s="442"/>
      <c r="I1983" s="442"/>
      <c r="J1983" s="442"/>
      <c r="K1983" s="442"/>
      <c r="L1983" s="442"/>
      <c r="M1983" s="442"/>
      <c r="N1983" s="442"/>
      <c r="O1983" s="442"/>
      <c r="P1983" s="442"/>
      <c r="Q1983" s="442"/>
      <c r="R1983" s="442"/>
      <c r="S1983" s="442"/>
      <c r="T1983" s="442"/>
      <c r="U1983" s="442"/>
      <c r="V1983" s="442"/>
      <c r="W1983" s="442"/>
      <c r="X1983" s="442"/>
      <c r="Y1983" s="442"/>
      <c r="Z1983" s="442"/>
      <c r="AA1983" s="442"/>
      <c r="AB1983" s="442"/>
      <c r="AC1983" s="442"/>
      <c r="AD1983" s="442"/>
    </row>
    <row r="1984" spans="1:31" ht="15" customHeight="1">
      <c r="C1984" s="1362" t="str">
        <f>T(Company_Name)</f>
        <v>ABC Builders</v>
      </c>
      <c r="D1984" s="1362"/>
      <c r="E1984" s="1362"/>
      <c r="F1984" s="1362"/>
      <c r="G1984" s="1362"/>
      <c r="H1984" s="1362"/>
      <c r="I1984" s="1362"/>
      <c r="J1984" s="1373">
        <f>Company_Phone</f>
        <v>8161234567</v>
      </c>
      <c r="K1984" s="1373"/>
      <c r="L1984" s="1373"/>
      <c r="M1984" s="1373"/>
      <c r="N1984" s="1373"/>
      <c r="O1984" s="1373"/>
      <c r="P1984" s="1373"/>
      <c r="Q1984" s="1362" t="str">
        <f>T(Company_Email)</f>
        <v>dave@abcbuilders.com</v>
      </c>
      <c r="R1984" s="1362"/>
      <c r="S1984" s="1362"/>
      <c r="T1984" s="1362"/>
      <c r="U1984" s="1362"/>
      <c r="V1984" s="1362"/>
      <c r="W1984" s="1362"/>
      <c r="X1984" s="1362" t="str">
        <f>T(Company_Website)</f>
        <v/>
      </c>
      <c r="Y1984" s="1362"/>
      <c r="Z1984" s="1362"/>
      <c r="AA1984" s="1362"/>
      <c r="AB1984" s="1362"/>
      <c r="AC1984" s="1362"/>
      <c r="AD1984" s="1362"/>
    </row>
    <row r="1985" spans="3:34" ht="15.7">
      <c r="C1985" s="1039" t="s">
        <v>770</v>
      </c>
      <c r="D1985" s="1039"/>
      <c r="E1985" s="1039"/>
      <c r="F1985" s="1039"/>
      <c r="G1985" s="1039"/>
      <c r="H1985" s="1039"/>
      <c r="I1985" s="1039"/>
      <c r="J1985" s="1039"/>
      <c r="K1985" s="1039"/>
      <c r="L1985" s="1039"/>
      <c r="M1985" s="1039"/>
      <c r="N1985" s="1039"/>
      <c r="O1985" s="1039"/>
      <c r="P1985" s="1039"/>
      <c r="Q1985" s="1039"/>
      <c r="R1985" s="1039"/>
      <c r="S1985" s="1039"/>
      <c r="T1985" s="1039"/>
      <c r="U1985" s="1039"/>
      <c r="V1985" s="1039"/>
      <c r="W1985" s="1039"/>
      <c r="X1985" s="1039"/>
      <c r="Y1985" s="1039"/>
      <c r="Z1985" s="1039"/>
      <c r="AA1985" s="1039"/>
      <c r="AB1985" s="1039"/>
      <c r="AC1985" s="1039"/>
      <c r="AD1985" s="1039"/>
      <c r="AE1985" s="447"/>
      <c r="AF1985" s="447"/>
      <c r="AG1985" s="447"/>
      <c r="AH1985" s="447"/>
    </row>
    <row r="1986" spans="3:34" ht="15.7">
      <c r="C1986" s="1039"/>
      <c r="D1986" s="1039"/>
      <c r="E1986" s="1039"/>
      <c r="F1986" s="1039"/>
      <c r="G1986" s="1039"/>
      <c r="H1986" s="1039"/>
      <c r="I1986" s="1039"/>
      <c r="J1986" s="1039"/>
      <c r="K1986" s="1039"/>
      <c r="L1986" s="1039"/>
      <c r="M1986" s="1039"/>
      <c r="N1986" s="1039"/>
      <c r="O1986" s="1039"/>
      <c r="P1986" s="1039"/>
      <c r="Q1986" s="1039"/>
      <c r="R1986" s="1039"/>
      <c r="S1986" s="1039"/>
      <c r="T1986" s="1039"/>
      <c r="U1986" s="1039"/>
      <c r="V1986" s="1039"/>
      <c r="W1986" s="1039"/>
      <c r="X1986" s="1039"/>
      <c r="Y1986" s="1039"/>
      <c r="Z1986" s="1039"/>
      <c r="AA1986" s="1039"/>
      <c r="AB1986" s="1039"/>
      <c r="AC1986" s="1039"/>
      <c r="AD1986" s="1039"/>
      <c r="AE1986" s="447"/>
      <c r="AF1986" s="447"/>
      <c r="AG1986" s="447"/>
      <c r="AH1986" s="447"/>
    </row>
  </sheetData>
  <sheetProtection algorithmName="SHA-512" hashValue="n3yob+i1SU1i0bmZLoGdVoSecvFXp1/9+t/NL9frs6gf+xFgA2IU5g2eEz0W1OEwHd0zt/a7/SBowXOKo9pq8A==" saltValue="ZSNoGQGyJPA2pw9DTuV8ug==" spinCount="100000" sheet="1" objects="1" scenarios="1" selectLockedCells="1"/>
  <autoFilter ref="C29:AE1982" xr:uid="{1A271931-D069-47BB-AD19-FC62D4991E4E}">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1" showButton="0"/>
    <filterColumn colId="13"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8">
      <customFilters>
        <customFilter operator="greaterThan" val="0"/>
      </customFilters>
    </filterColumn>
  </autoFilter>
  <mergeCells count="7680">
    <mergeCell ref="N785:O785"/>
    <mergeCell ref="P785:Q785"/>
    <mergeCell ref="N827:O827"/>
    <mergeCell ref="P827:Q827"/>
    <mergeCell ref="N869:O869"/>
    <mergeCell ref="P869:Q869"/>
    <mergeCell ref="N911:O911"/>
    <mergeCell ref="P911:Q911"/>
    <mergeCell ref="N834:O834"/>
    <mergeCell ref="P834:Q834"/>
    <mergeCell ref="N1919:O1919"/>
    <mergeCell ref="P1919:Q1919"/>
    <mergeCell ref="N1541:O1541"/>
    <mergeCell ref="P1541:Q1541"/>
    <mergeCell ref="N1583:O1583"/>
    <mergeCell ref="P1583:Q1583"/>
    <mergeCell ref="N1625:O1625"/>
    <mergeCell ref="P1625:Q1625"/>
    <mergeCell ref="N1667:O1667"/>
    <mergeCell ref="P1667:Q1667"/>
    <mergeCell ref="N1709:O1709"/>
    <mergeCell ref="P1709:Q1709"/>
    <mergeCell ref="N1751:O1751"/>
    <mergeCell ref="P1751:Q1751"/>
    <mergeCell ref="N1793:O1793"/>
    <mergeCell ref="P1793:Q1793"/>
    <mergeCell ref="N1835:O1835"/>
    <mergeCell ref="P1835:Q1835"/>
    <mergeCell ref="N1877:O1877"/>
    <mergeCell ref="P1877:Q1877"/>
    <mergeCell ref="P994:Q994"/>
    <mergeCell ref="P951:Q951"/>
    <mergeCell ref="N323:O323"/>
    <mergeCell ref="P323:Q323"/>
    <mergeCell ref="N365:O365"/>
    <mergeCell ref="P365:Q365"/>
    <mergeCell ref="N407:O407"/>
    <mergeCell ref="P407:Q407"/>
    <mergeCell ref="N77:O77"/>
    <mergeCell ref="P77:Q77"/>
    <mergeCell ref="N88:O88"/>
    <mergeCell ref="P88:Q88"/>
    <mergeCell ref="N575:O575"/>
    <mergeCell ref="P575:Q575"/>
    <mergeCell ref="N617:O617"/>
    <mergeCell ref="P617:Q617"/>
    <mergeCell ref="N659:O659"/>
    <mergeCell ref="P659:Q659"/>
    <mergeCell ref="N701:O701"/>
    <mergeCell ref="P701:Q701"/>
    <mergeCell ref="P78:Q78"/>
    <mergeCell ref="C1960:M1960"/>
    <mergeCell ref="N1960:O1960"/>
    <mergeCell ref="P1960:Q1960"/>
    <mergeCell ref="R1960:AD1960"/>
    <mergeCell ref="C1955:M1955"/>
    <mergeCell ref="N1955:O1955"/>
    <mergeCell ref="P1955:Q1955"/>
    <mergeCell ref="R1955:AD1955"/>
    <mergeCell ref="C1956:M1956"/>
    <mergeCell ref="N1956:O1956"/>
    <mergeCell ref="P1956:Q1956"/>
    <mergeCell ref="R1956:AD1956"/>
    <mergeCell ref="C1957:M1957"/>
    <mergeCell ref="N1957:O1957"/>
    <mergeCell ref="P1957:Q1957"/>
    <mergeCell ref="R1957:AD1957"/>
    <mergeCell ref="C1958:M1958"/>
    <mergeCell ref="N1958:O1958"/>
    <mergeCell ref="P1958:Q1958"/>
    <mergeCell ref="R1958:AD1958"/>
    <mergeCell ref="C1959:M1959"/>
    <mergeCell ref="N1959:O1959"/>
    <mergeCell ref="P1959:Q1959"/>
    <mergeCell ref="R1959:AD1959"/>
    <mergeCell ref="C1950:M1950"/>
    <mergeCell ref="N1950:O1950"/>
    <mergeCell ref="P1950:Q1950"/>
    <mergeCell ref="R1950:AD1950"/>
    <mergeCell ref="C1951:M1951"/>
    <mergeCell ref="N1951:O1951"/>
    <mergeCell ref="P1951:Q1951"/>
    <mergeCell ref="R1951:AD1951"/>
    <mergeCell ref="C1952:M1952"/>
    <mergeCell ref="N1952:O1952"/>
    <mergeCell ref="P1952:Q1952"/>
    <mergeCell ref="R1952:AD1952"/>
    <mergeCell ref="C1953:M1953"/>
    <mergeCell ref="N1953:O1953"/>
    <mergeCell ref="P1953:Q1953"/>
    <mergeCell ref="R1953:AD1953"/>
    <mergeCell ref="C1954:M1954"/>
    <mergeCell ref="N1954:O1954"/>
    <mergeCell ref="P1954:Q1954"/>
    <mergeCell ref="R1954:AD1954"/>
    <mergeCell ref="C1945:M1945"/>
    <mergeCell ref="N1945:O1945"/>
    <mergeCell ref="P1945:Q1945"/>
    <mergeCell ref="R1945:AD1945"/>
    <mergeCell ref="C1946:M1946"/>
    <mergeCell ref="N1946:O1946"/>
    <mergeCell ref="P1946:Q1946"/>
    <mergeCell ref="R1946:AD1946"/>
    <mergeCell ref="C1947:M1947"/>
    <mergeCell ref="N1947:O1947"/>
    <mergeCell ref="P1947:Q1947"/>
    <mergeCell ref="R1947:AD1947"/>
    <mergeCell ref="C1948:M1948"/>
    <mergeCell ref="N1948:O1948"/>
    <mergeCell ref="P1948:Q1948"/>
    <mergeCell ref="R1948:AD1948"/>
    <mergeCell ref="C1949:M1949"/>
    <mergeCell ref="N1949:O1949"/>
    <mergeCell ref="P1949:Q1949"/>
    <mergeCell ref="R1949:AD1949"/>
    <mergeCell ref="C1940:M1940"/>
    <mergeCell ref="N1940:O1940"/>
    <mergeCell ref="P1940:Q1940"/>
    <mergeCell ref="R1940:AD1940"/>
    <mergeCell ref="C1941:M1941"/>
    <mergeCell ref="N1941:O1941"/>
    <mergeCell ref="P1941:Q1941"/>
    <mergeCell ref="R1941:AD1941"/>
    <mergeCell ref="C1942:M1942"/>
    <mergeCell ref="N1942:O1942"/>
    <mergeCell ref="P1942:Q1942"/>
    <mergeCell ref="R1942:AD1942"/>
    <mergeCell ref="C1943:M1943"/>
    <mergeCell ref="N1943:O1943"/>
    <mergeCell ref="P1943:Q1943"/>
    <mergeCell ref="R1943:AD1943"/>
    <mergeCell ref="C1944:M1944"/>
    <mergeCell ref="N1944:O1944"/>
    <mergeCell ref="P1944:Q1944"/>
    <mergeCell ref="R1944:AD1944"/>
    <mergeCell ref="C1935:M1935"/>
    <mergeCell ref="N1935:O1935"/>
    <mergeCell ref="P1935:Q1935"/>
    <mergeCell ref="R1935:AD1935"/>
    <mergeCell ref="C1936:M1936"/>
    <mergeCell ref="N1936:O1936"/>
    <mergeCell ref="P1936:Q1936"/>
    <mergeCell ref="R1936:AD1936"/>
    <mergeCell ref="C1937:M1937"/>
    <mergeCell ref="N1937:O1937"/>
    <mergeCell ref="P1937:Q1937"/>
    <mergeCell ref="R1937:AD1937"/>
    <mergeCell ref="C1938:M1938"/>
    <mergeCell ref="N1938:O1938"/>
    <mergeCell ref="P1938:Q1938"/>
    <mergeCell ref="R1938:AD1938"/>
    <mergeCell ref="C1939:M1939"/>
    <mergeCell ref="N1939:O1939"/>
    <mergeCell ref="P1939:Q1939"/>
    <mergeCell ref="R1939:AD1939"/>
    <mergeCell ref="C1930:M1930"/>
    <mergeCell ref="N1930:O1930"/>
    <mergeCell ref="P1930:Q1930"/>
    <mergeCell ref="R1930:AD1930"/>
    <mergeCell ref="C1931:M1931"/>
    <mergeCell ref="N1931:O1931"/>
    <mergeCell ref="P1931:Q1931"/>
    <mergeCell ref="R1931:AD1931"/>
    <mergeCell ref="C1932:M1932"/>
    <mergeCell ref="N1932:O1932"/>
    <mergeCell ref="P1932:Q1932"/>
    <mergeCell ref="R1932:AD1932"/>
    <mergeCell ref="C1933:M1933"/>
    <mergeCell ref="N1933:O1933"/>
    <mergeCell ref="P1933:Q1933"/>
    <mergeCell ref="R1933:AD1933"/>
    <mergeCell ref="C1934:M1934"/>
    <mergeCell ref="N1934:O1934"/>
    <mergeCell ref="P1934:Q1934"/>
    <mergeCell ref="R1934:AD1934"/>
    <mergeCell ref="C1925:M1925"/>
    <mergeCell ref="N1925:O1925"/>
    <mergeCell ref="P1925:Q1925"/>
    <mergeCell ref="R1925:AD1925"/>
    <mergeCell ref="C1926:M1926"/>
    <mergeCell ref="N1926:O1926"/>
    <mergeCell ref="P1926:Q1926"/>
    <mergeCell ref="R1926:AD1926"/>
    <mergeCell ref="C1927:M1927"/>
    <mergeCell ref="N1927:O1927"/>
    <mergeCell ref="P1927:Q1927"/>
    <mergeCell ref="R1927:AD1927"/>
    <mergeCell ref="C1928:M1928"/>
    <mergeCell ref="N1928:O1928"/>
    <mergeCell ref="P1928:Q1928"/>
    <mergeCell ref="R1928:AD1928"/>
    <mergeCell ref="C1929:M1929"/>
    <mergeCell ref="N1929:O1929"/>
    <mergeCell ref="P1929:Q1929"/>
    <mergeCell ref="R1929:AD1929"/>
    <mergeCell ref="C1920:M1920"/>
    <mergeCell ref="N1920:O1920"/>
    <mergeCell ref="P1920:Q1920"/>
    <mergeCell ref="R1920:AD1920"/>
    <mergeCell ref="C1921:M1921"/>
    <mergeCell ref="N1921:O1921"/>
    <mergeCell ref="P1921:Q1921"/>
    <mergeCell ref="R1921:AD1921"/>
    <mergeCell ref="C1922:M1922"/>
    <mergeCell ref="N1922:O1922"/>
    <mergeCell ref="P1922:Q1922"/>
    <mergeCell ref="R1922:AD1922"/>
    <mergeCell ref="C1923:M1923"/>
    <mergeCell ref="N1923:O1923"/>
    <mergeCell ref="P1923:Q1923"/>
    <mergeCell ref="R1923:AD1923"/>
    <mergeCell ref="C1924:M1924"/>
    <mergeCell ref="N1924:O1924"/>
    <mergeCell ref="P1924:Q1924"/>
    <mergeCell ref="R1924:AD1924"/>
    <mergeCell ref="C1918:M1918"/>
    <mergeCell ref="N1918:O1918"/>
    <mergeCell ref="P1918:Q1918"/>
    <mergeCell ref="R1918:AD1918"/>
    <mergeCell ref="C1913:M1913"/>
    <mergeCell ref="N1913:O1913"/>
    <mergeCell ref="P1913:Q1913"/>
    <mergeCell ref="R1913:AD1913"/>
    <mergeCell ref="C1914:M1914"/>
    <mergeCell ref="N1914:O1914"/>
    <mergeCell ref="P1914:Q1914"/>
    <mergeCell ref="R1914:AD1914"/>
    <mergeCell ref="C1915:M1915"/>
    <mergeCell ref="N1915:O1915"/>
    <mergeCell ref="P1915:Q1915"/>
    <mergeCell ref="R1915:AD1915"/>
    <mergeCell ref="C1916:M1916"/>
    <mergeCell ref="N1916:O1916"/>
    <mergeCell ref="P1916:Q1916"/>
    <mergeCell ref="R1916:AD1916"/>
    <mergeCell ref="C1917:M1917"/>
    <mergeCell ref="N1917:O1917"/>
    <mergeCell ref="P1917:Q1917"/>
    <mergeCell ref="R1917:AD1917"/>
    <mergeCell ref="C1908:M1908"/>
    <mergeCell ref="N1908:O1908"/>
    <mergeCell ref="P1908:Q1908"/>
    <mergeCell ref="R1908:AD1908"/>
    <mergeCell ref="C1909:M1909"/>
    <mergeCell ref="N1909:O1909"/>
    <mergeCell ref="P1909:Q1909"/>
    <mergeCell ref="R1909:AD1909"/>
    <mergeCell ref="C1910:M1910"/>
    <mergeCell ref="N1910:O1910"/>
    <mergeCell ref="P1910:Q1910"/>
    <mergeCell ref="R1910:AD1910"/>
    <mergeCell ref="C1911:M1911"/>
    <mergeCell ref="N1911:O1911"/>
    <mergeCell ref="P1911:Q1911"/>
    <mergeCell ref="R1911:AD1911"/>
    <mergeCell ref="C1912:M1912"/>
    <mergeCell ref="N1912:O1912"/>
    <mergeCell ref="P1912:Q1912"/>
    <mergeCell ref="R1912:AD1912"/>
    <mergeCell ref="C1903:M1903"/>
    <mergeCell ref="N1903:O1903"/>
    <mergeCell ref="P1903:Q1903"/>
    <mergeCell ref="R1903:AD1903"/>
    <mergeCell ref="C1904:M1904"/>
    <mergeCell ref="N1904:O1904"/>
    <mergeCell ref="P1904:Q1904"/>
    <mergeCell ref="R1904:AD1904"/>
    <mergeCell ref="C1905:M1905"/>
    <mergeCell ref="N1905:O1905"/>
    <mergeCell ref="P1905:Q1905"/>
    <mergeCell ref="R1905:AD1905"/>
    <mergeCell ref="C1906:M1906"/>
    <mergeCell ref="N1906:O1906"/>
    <mergeCell ref="P1906:Q1906"/>
    <mergeCell ref="R1906:AD1906"/>
    <mergeCell ref="C1907:M1907"/>
    <mergeCell ref="N1907:O1907"/>
    <mergeCell ref="P1907:Q1907"/>
    <mergeCell ref="R1907:AD1907"/>
    <mergeCell ref="C1898:M1898"/>
    <mergeCell ref="N1898:O1898"/>
    <mergeCell ref="P1898:Q1898"/>
    <mergeCell ref="R1898:AD1898"/>
    <mergeCell ref="C1899:M1899"/>
    <mergeCell ref="N1899:O1899"/>
    <mergeCell ref="P1899:Q1899"/>
    <mergeCell ref="R1899:AD1899"/>
    <mergeCell ref="C1900:M1900"/>
    <mergeCell ref="N1900:O1900"/>
    <mergeCell ref="P1900:Q1900"/>
    <mergeCell ref="R1900:AD1900"/>
    <mergeCell ref="C1901:M1901"/>
    <mergeCell ref="N1901:O1901"/>
    <mergeCell ref="P1901:Q1901"/>
    <mergeCell ref="R1901:AD1901"/>
    <mergeCell ref="C1902:M1902"/>
    <mergeCell ref="N1902:O1902"/>
    <mergeCell ref="P1902:Q1902"/>
    <mergeCell ref="R1902:AD1902"/>
    <mergeCell ref="C1893:M1893"/>
    <mergeCell ref="N1893:O1893"/>
    <mergeCell ref="P1893:Q1893"/>
    <mergeCell ref="R1893:AD1893"/>
    <mergeCell ref="C1894:M1894"/>
    <mergeCell ref="N1894:O1894"/>
    <mergeCell ref="P1894:Q1894"/>
    <mergeCell ref="R1894:AD1894"/>
    <mergeCell ref="C1895:M1895"/>
    <mergeCell ref="N1895:O1895"/>
    <mergeCell ref="P1895:Q1895"/>
    <mergeCell ref="R1895:AD1895"/>
    <mergeCell ref="C1896:M1896"/>
    <mergeCell ref="N1896:O1896"/>
    <mergeCell ref="P1896:Q1896"/>
    <mergeCell ref="R1896:AD1896"/>
    <mergeCell ref="C1897:M1897"/>
    <mergeCell ref="N1897:O1897"/>
    <mergeCell ref="P1897:Q1897"/>
    <mergeCell ref="R1897:AD1897"/>
    <mergeCell ref="C1888:M1888"/>
    <mergeCell ref="N1888:O1888"/>
    <mergeCell ref="P1888:Q1888"/>
    <mergeCell ref="R1888:AD1888"/>
    <mergeCell ref="C1889:M1889"/>
    <mergeCell ref="N1889:O1889"/>
    <mergeCell ref="P1889:Q1889"/>
    <mergeCell ref="R1889:AD1889"/>
    <mergeCell ref="C1890:M1890"/>
    <mergeCell ref="N1890:O1890"/>
    <mergeCell ref="P1890:Q1890"/>
    <mergeCell ref="R1890:AD1890"/>
    <mergeCell ref="C1891:M1891"/>
    <mergeCell ref="N1891:O1891"/>
    <mergeCell ref="P1891:Q1891"/>
    <mergeCell ref="R1891:AD1891"/>
    <mergeCell ref="C1892:M1892"/>
    <mergeCell ref="N1892:O1892"/>
    <mergeCell ref="P1892:Q1892"/>
    <mergeCell ref="R1892:AD1892"/>
    <mergeCell ref="C1883:M1883"/>
    <mergeCell ref="N1883:O1883"/>
    <mergeCell ref="P1883:Q1883"/>
    <mergeCell ref="R1883:AD1883"/>
    <mergeCell ref="C1884:M1884"/>
    <mergeCell ref="N1884:O1884"/>
    <mergeCell ref="P1884:Q1884"/>
    <mergeCell ref="R1884:AD1884"/>
    <mergeCell ref="C1885:M1885"/>
    <mergeCell ref="N1885:O1885"/>
    <mergeCell ref="P1885:Q1885"/>
    <mergeCell ref="R1885:AD1885"/>
    <mergeCell ref="C1886:M1886"/>
    <mergeCell ref="N1886:O1886"/>
    <mergeCell ref="P1886:Q1886"/>
    <mergeCell ref="R1886:AD1886"/>
    <mergeCell ref="C1887:M1887"/>
    <mergeCell ref="N1887:O1887"/>
    <mergeCell ref="P1887:Q1887"/>
    <mergeCell ref="R1887:AD1887"/>
    <mergeCell ref="C1878:M1878"/>
    <mergeCell ref="N1878:O1878"/>
    <mergeCell ref="P1878:Q1878"/>
    <mergeCell ref="R1878:AD1878"/>
    <mergeCell ref="C1879:M1879"/>
    <mergeCell ref="N1879:O1879"/>
    <mergeCell ref="P1879:Q1879"/>
    <mergeCell ref="R1879:AD1879"/>
    <mergeCell ref="C1880:M1880"/>
    <mergeCell ref="N1880:O1880"/>
    <mergeCell ref="P1880:Q1880"/>
    <mergeCell ref="R1880:AD1880"/>
    <mergeCell ref="C1881:M1881"/>
    <mergeCell ref="N1881:O1881"/>
    <mergeCell ref="P1881:Q1881"/>
    <mergeCell ref="R1881:AD1881"/>
    <mergeCell ref="C1882:M1882"/>
    <mergeCell ref="N1882:O1882"/>
    <mergeCell ref="P1882:Q1882"/>
    <mergeCell ref="R1882:AD1882"/>
    <mergeCell ref="C1876:M1876"/>
    <mergeCell ref="N1876:O1876"/>
    <mergeCell ref="P1876:Q1876"/>
    <mergeCell ref="R1876:AD1876"/>
    <mergeCell ref="C1871:M1871"/>
    <mergeCell ref="N1871:O1871"/>
    <mergeCell ref="P1871:Q1871"/>
    <mergeCell ref="R1871:AD1871"/>
    <mergeCell ref="C1872:M1872"/>
    <mergeCell ref="N1872:O1872"/>
    <mergeCell ref="P1872:Q1872"/>
    <mergeCell ref="R1872:AD1872"/>
    <mergeCell ref="C1873:M1873"/>
    <mergeCell ref="N1873:O1873"/>
    <mergeCell ref="P1873:Q1873"/>
    <mergeCell ref="R1873:AD1873"/>
    <mergeCell ref="C1874:M1874"/>
    <mergeCell ref="N1874:O1874"/>
    <mergeCell ref="P1874:Q1874"/>
    <mergeCell ref="R1874:AD1874"/>
    <mergeCell ref="C1875:M1875"/>
    <mergeCell ref="N1875:O1875"/>
    <mergeCell ref="P1875:Q1875"/>
    <mergeCell ref="R1875:AD1875"/>
    <mergeCell ref="C1866:M1866"/>
    <mergeCell ref="N1866:O1866"/>
    <mergeCell ref="P1866:Q1866"/>
    <mergeCell ref="R1866:AD1866"/>
    <mergeCell ref="C1867:M1867"/>
    <mergeCell ref="N1867:O1867"/>
    <mergeCell ref="P1867:Q1867"/>
    <mergeCell ref="R1867:AD1867"/>
    <mergeCell ref="C1868:M1868"/>
    <mergeCell ref="N1868:O1868"/>
    <mergeCell ref="P1868:Q1868"/>
    <mergeCell ref="R1868:AD1868"/>
    <mergeCell ref="C1869:M1869"/>
    <mergeCell ref="N1869:O1869"/>
    <mergeCell ref="P1869:Q1869"/>
    <mergeCell ref="R1869:AD1869"/>
    <mergeCell ref="C1870:M1870"/>
    <mergeCell ref="N1870:O1870"/>
    <mergeCell ref="P1870:Q1870"/>
    <mergeCell ref="R1870:AD1870"/>
    <mergeCell ref="C1861:M1861"/>
    <mergeCell ref="N1861:O1861"/>
    <mergeCell ref="P1861:Q1861"/>
    <mergeCell ref="R1861:AD1861"/>
    <mergeCell ref="C1862:M1862"/>
    <mergeCell ref="N1862:O1862"/>
    <mergeCell ref="P1862:Q1862"/>
    <mergeCell ref="R1862:AD1862"/>
    <mergeCell ref="C1863:M1863"/>
    <mergeCell ref="N1863:O1863"/>
    <mergeCell ref="P1863:Q1863"/>
    <mergeCell ref="R1863:AD1863"/>
    <mergeCell ref="C1864:M1864"/>
    <mergeCell ref="N1864:O1864"/>
    <mergeCell ref="P1864:Q1864"/>
    <mergeCell ref="R1864:AD1864"/>
    <mergeCell ref="C1865:M1865"/>
    <mergeCell ref="N1865:O1865"/>
    <mergeCell ref="P1865:Q1865"/>
    <mergeCell ref="R1865:AD1865"/>
    <mergeCell ref="C1856:M1856"/>
    <mergeCell ref="N1856:O1856"/>
    <mergeCell ref="P1856:Q1856"/>
    <mergeCell ref="R1856:AD1856"/>
    <mergeCell ref="C1857:M1857"/>
    <mergeCell ref="N1857:O1857"/>
    <mergeCell ref="P1857:Q1857"/>
    <mergeCell ref="R1857:AD1857"/>
    <mergeCell ref="C1858:M1858"/>
    <mergeCell ref="N1858:O1858"/>
    <mergeCell ref="P1858:Q1858"/>
    <mergeCell ref="R1858:AD1858"/>
    <mergeCell ref="C1859:M1859"/>
    <mergeCell ref="N1859:O1859"/>
    <mergeCell ref="P1859:Q1859"/>
    <mergeCell ref="R1859:AD1859"/>
    <mergeCell ref="C1860:M1860"/>
    <mergeCell ref="N1860:O1860"/>
    <mergeCell ref="P1860:Q1860"/>
    <mergeCell ref="R1860:AD1860"/>
    <mergeCell ref="C1851:M1851"/>
    <mergeCell ref="N1851:O1851"/>
    <mergeCell ref="P1851:Q1851"/>
    <mergeCell ref="R1851:AD1851"/>
    <mergeCell ref="C1852:M1852"/>
    <mergeCell ref="N1852:O1852"/>
    <mergeCell ref="P1852:Q1852"/>
    <mergeCell ref="R1852:AD1852"/>
    <mergeCell ref="C1853:M1853"/>
    <mergeCell ref="N1853:O1853"/>
    <mergeCell ref="P1853:Q1853"/>
    <mergeCell ref="R1853:AD1853"/>
    <mergeCell ref="C1854:M1854"/>
    <mergeCell ref="N1854:O1854"/>
    <mergeCell ref="P1854:Q1854"/>
    <mergeCell ref="R1854:AD1854"/>
    <mergeCell ref="C1855:M1855"/>
    <mergeCell ref="N1855:O1855"/>
    <mergeCell ref="P1855:Q1855"/>
    <mergeCell ref="R1855:AD1855"/>
    <mergeCell ref="C1846:M1846"/>
    <mergeCell ref="N1846:O1846"/>
    <mergeCell ref="P1846:Q1846"/>
    <mergeCell ref="R1846:AD1846"/>
    <mergeCell ref="C1847:M1847"/>
    <mergeCell ref="N1847:O1847"/>
    <mergeCell ref="P1847:Q1847"/>
    <mergeCell ref="R1847:AD1847"/>
    <mergeCell ref="C1848:M1848"/>
    <mergeCell ref="N1848:O1848"/>
    <mergeCell ref="P1848:Q1848"/>
    <mergeCell ref="R1848:AD1848"/>
    <mergeCell ref="C1849:M1849"/>
    <mergeCell ref="N1849:O1849"/>
    <mergeCell ref="P1849:Q1849"/>
    <mergeCell ref="R1849:AD1849"/>
    <mergeCell ref="C1850:M1850"/>
    <mergeCell ref="N1850:O1850"/>
    <mergeCell ref="P1850:Q1850"/>
    <mergeCell ref="R1850:AD1850"/>
    <mergeCell ref="C1841:M1841"/>
    <mergeCell ref="N1841:O1841"/>
    <mergeCell ref="P1841:Q1841"/>
    <mergeCell ref="R1841:AD1841"/>
    <mergeCell ref="C1842:M1842"/>
    <mergeCell ref="N1842:O1842"/>
    <mergeCell ref="P1842:Q1842"/>
    <mergeCell ref="R1842:AD1842"/>
    <mergeCell ref="C1843:M1843"/>
    <mergeCell ref="N1843:O1843"/>
    <mergeCell ref="P1843:Q1843"/>
    <mergeCell ref="R1843:AD1843"/>
    <mergeCell ref="C1844:M1844"/>
    <mergeCell ref="N1844:O1844"/>
    <mergeCell ref="P1844:Q1844"/>
    <mergeCell ref="R1844:AD1844"/>
    <mergeCell ref="C1845:M1845"/>
    <mergeCell ref="N1845:O1845"/>
    <mergeCell ref="P1845:Q1845"/>
    <mergeCell ref="R1845:AD1845"/>
    <mergeCell ref="C1836:M1836"/>
    <mergeCell ref="N1836:O1836"/>
    <mergeCell ref="P1836:Q1836"/>
    <mergeCell ref="R1836:AD1836"/>
    <mergeCell ref="C1837:M1837"/>
    <mergeCell ref="N1837:O1837"/>
    <mergeCell ref="P1837:Q1837"/>
    <mergeCell ref="R1837:AD1837"/>
    <mergeCell ref="C1838:M1838"/>
    <mergeCell ref="N1838:O1838"/>
    <mergeCell ref="P1838:Q1838"/>
    <mergeCell ref="R1838:AD1838"/>
    <mergeCell ref="C1839:M1839"/>
    <mergeCell ref="N1839:O1839"/>
    <mergeCell ref="P1839:Q1839"/>
    <mergeCell ref="R1839:AD1839"/>
    <mergeCell ref="C1840:M1840"/>
    <mergeCell ref="N1840:O1840"/>
    <mergeCell ref="P1840:Q1840"/>
    <mergeCell ref="R1840:AD1840"/>
    <mergeCell ref="C1834:M1834"/>
    <mergeCell ref="N1834:O1834"/>
    <mergeCell ref="P1834:Q1834"/>
    <mergeCell ref="R1834:AD1834"/>
    <mergeCell ref="C1829:M1829"/>
    <mergeCell ref="N1829:O1829"/>
    <mergeCell ref="P1829:Q1829"/>
    <mergeCell ref="R1829:AD1829"/>
    <mergeCell ref="C1830:M1830"/>
    <mergeCell ref="N1830:O1830"/>
    <mergeCell ref="P1830:Q1830"/>
    <mergeCell ref="R1830:AD1830"/>
    <mergeCell ref="C1831:M1831"/>
    <mergeCell ref="N1831:O1831"/>
    <mergeCell ref="P1831:Q1831"/>
    <mergeCell ref="R1831:AD1831"/>
    <mergeCell ref="C1832:M1832"/>
    <mergeCell ref="N1832:O1832"/>
    <mergeCell ref="P1832:Q1832"/>
    <mergeCell ref="R1832:AD1832"/>
    <mergeCell ref="C1833:M1833"/>
    <mergeCell ref="N1833:O1833"/>
    <mergeCell ref="P1833:Q1833"/>
    <mergeCell ref="R1833:AD1833"/>
    <mergeCell ref="C1824:M1824"/>
    <mergeCell ref="N1824:O1824"/>
    <mergeCell ref="P1824:Q1824"/>
    <mergeCell ref="R1824:AD1824"/>
    <mergeCell ref="C1825:M1825"/>
    <mergeCell ref="N1825:O1825"/>
    <mergeCell ref="P1825:Q1825"/>
    <mergeCell ref="R1825:AD1825"/>
    <mergeCell ref="C1826:M1826"/>
    <mergeCell ref="N1826:O1826"/>
    <mergeCell ref="P1826:Q1826"/>
    <mergeCell ref="R1826:AD1826"/>
    <mergeCell ref="C1827:M1827"/>
    <mergeCell ref="N1827:O1827"/>
    <mergeCell ref="P1827:Q1827"/>
    <mergeCell ref="R1827:AD1827"/>
    <mergeCell ref="C1828:M1828"/>
    <mergeCell ref="N1828:O1828"/>
    <mergeCell ref="P1828:Q1828"/>
    <mergeCell ref="R1828:AD1828"/>
    <mergeCell ref="C1819:M1819"/>
    <mergeCell ref="N1819:O1819"/>
    <mergeCell ref="P1819:Q1819"/>
    <mergeCell ref="R1819:AD1819"/>
    <mergeCell ref="C1820:M1820"/>
    <mergeCell ref="N1820:O1820"/>
    <mergeCell ref="P1820:Q1820"/>
    <mergeCell ref="R1820:AD1820"/>
    <mergeCell ref="C1821:M1821"/>
    <mergeCell ref="N1821:O1821"/>
    <mergeCell ref="P1821:Q1821"/>
    <mergeCell ref="R1821:AD1821"/>
    <mergeCell ref="C1822:M1822"/>
    <mergeCell ref="N1822:O1822"/>
    <mergeCell ref="P1822:Q1822"/>
    <mergeCell ref="R1822:AD1822"/>
    <mergeCell ref="C1823:M1823"/>
    <mergeCell ref="N1823:O1823"/>
    <mergeCell ref="P1823:Q1823"/>
    <mergeCell ref="R1823:AD1823"/>
    <mergeCell ref="C1814:M1814"/>
    <mergeCell ref="N1814:O1814"/>
    <mergeCell ref="P1814:Q1814"/>
    <mergeCell ref="R1814:AD1814"/>
    <mergeCell ref="C1815:M1815"/>
    <mergeCell ref="N1815:O1815"/>
    <mergeCell ref="P1815:Q1815"/>
    <mergeCell ref="R1815:AD1815"/>
    <mergeCell ref="C1816:M1816"/>
    <mergeCell ref="N1816:O1816"/>
    <mergeCell ref="P1816:Q1816"/>
    <mergeCell ref="R1816:AD1816"/>
    <mergeCell ref="C1817:M1817"/>
    <mergeCell ref="N1817:O1817"/>
    <mergeCell ref="P1817:Q1817"/>
    <mergeCell ref="R1817:AD1817"/>
    <mergeCell ref="C1818:M1818"/>
    <mergeCell ref="N1818:O1818"/>
    <mergeCell ref="P1818:Q1818"/>
    <mergeCell ref="R1818:AD1818"/>
    <mergeCell ref="C1809:M1809"/>
    <mergeCell ref="N1809:O1809"/>
    <mergeCell ref="P1809:Q1809"/>
    <mergeCell ref="R1809:AD1809"/>
    <mergeCell ref="C1810:M1810"/>
    <mergeCell ref="N1810:O1810"/>
    <mergeCell ref="P1810:Q1810"/>
    <mergeCell ref="R1810:AD1810"/>
    <mergeCell ref="C1811:M1811"/>
    <mergeCell ref="N1811:O1811"/>
    <mergeCell ref="P1811:Q1811"/>
    <mergeCell ref="R1811:AD1811"/>
    <mergeCell ref="C1812:M1812"/>
    <mergeCell ref="N1812:O1812"/>
    <mergeCell ref="P1812:Q1812"/>
    <mergeCell ref="R1812:AD1812"/>
    <mergeCell ref="C1813:M1813"/>
    <mergeCell ref="N1813:O1813"/>
    <mergeCell ref="P1813:Q1813"/>
    <mergeCell ref="R1813:AD1813"/>
    <mergeCell ref="C1804:M1804"/>
    <mergeCell ref="N1804:O1804"/>
    <mergeCell ref="P1804:Q1804"/>
    <mergeCell ref="R1804:AD1804"/>
    <mergeCell ref="C1805:M1805"/>
    <mergeCell ref="N1805:O1805"/>
    <mergeCell ref="P1805:Q1805"/>
    <mergeCell ref="R1805:AD1805"/>
    <mergeCell ref="C1806:M1806"/>
    <mergeCell ref="N1806:O1806"/>
    <mergeCell ref="P1806:Q1806"/>
    <mergeCell ref="R1806:AD1806"/>
    <mergeCell ref="C1807:M1807"/>
    <mergeCell ref="N1807:O1807"/>
    <mergeCell ref="P1807:Q1807"/>
    <mergeCell ref="R1807:AD1807"/>
    <mergeCell ref="C1808:M1808"/>
    <mergeCell ref="N1808:O1808"/>
    <mergeCell ref="P1808:Q1808"/>
    <mergeCell ref="R1808:AD1808"/>
    <mergeCell ref="C1799:M1799"/>
    <mergeCell ref="N1799:O1799"/>
    <mergeCell ref="P1799:Q1799"/>
    <mergeCell ref="R1799:AD1799"/>
    <mergeCell ref="C1800:M1800"/>
    <mergeCell ref="N1800:O1800"/>
    <mergeCell ref="P1800:Q1800"/>
    <mergeCell ref="R1800:AD1800"/>
    <mergeCell ref="C1801:M1801"/>
    <mergeCell ref="N1801:O1801"/>
    <mergeCell ref="P1801:Q1801"/>
    <mergeCell ref="R1801:AD1801"/>
    <mergeCell ref="C1802:M1802"/>
    <mergeCell ref="N1802:O1802"/>
    <mergeCell ref="P1802:Q1802"/>
    <mergeCell ref="R1802:AD1802"/>
    <mergeCell ref="C1803:M1803"/>
    <mergeCell ref="N1803:O1803"/>
    <mergeCell ref="P1803:Q1803"/>
    <mergeCell ref="R1803:AD1803"/>
    <mergeCell ref="C1794:M1794"/>
    <mergeCell ref="N1794:O1794"/>
    <mergeCell ref="P1794:Q1794"/>
    <mergeCell ref="R1794:AD1794"/>
    <mergeCell ref="C1795:M1795"/>
    <mergeCell ref="N1795:O1795"/>
    <mergeCell ref="P1795:Q1795"/>
    <mergeCell ref="R1795:AD1795"/>
    <mergeCell ref="C1796:M1796"/>
    <mergeCell ref="N1796:O1796"/>
    <mergeCell ref="P1796:Q1796"/>
    <mergeCell ref="R1796:AD1796"/>
    <mergeCell ref="C1797:M1797"/>
    <mergeCell ref="N1797:O1797"/>
    <mergeCell ref="P1797:Q1797"/>
    <mergeCell ref="R1797:AD1797"/>
    <mergeCell ref="C1798:M1798"/>
    <mergeCell ref="N1798:O1798"/>
    <mergeCell ref="P1798:Q1798"/>
    <mergeCell ref="R1798:AD1798"/>
    <mergeCell ref="C1752:M1752"/>
    <mergeCell ref="N1752:O1752"/>
    <mergeCell ref="P1752:Q1752"/>
    <mergeCell ref="R1752:AD1752"/>
    <mergeCell ref="C1753:M1753"/>
    <mergeCell ref="N1753:O1753"/>
    <mergeCell ref="P1753:Q1753"/>
    <mergeCell ref="R1753:AD1753"/>
    <mergeCell ref="C1754:M1754"/>
    <mergeCell ref="N1754:O1754"/>
    <mergeCell ref="P1754:Q1754"/>
    <mergeCell ref="R1754:AD1754"/>
    <mergeCell ref="C1755:M1755"/>
    <mergeCell ref="N1755:O1755"/>
    <mergeCell ref="P1755:Q1755"/>
    <mergeCell ref="R1755:AD1755"/>
    <mergeCell ref="C1791:M1791"/>
    <mergeCell ref="N1791:O1791"/>
    <mergeCell ref="P1791:Q1791"/>
    <mergeCell ref="R1791:AD1791"/>
    <mergeCell ref="C1781:M1781"/>
    <mergeCell ref="N1781:O1781"/>
    <mergeCell ref="P1781:Q1781"/>
    <mergeCell ref="R1781:AD1781"/>
    <mergeCell ref="C1782:M1782"/>
    <mergeCell ref="N1782:O1782"/>
    <mergeCell ref="P1782:Q1782"/>
    <mergeCell ref="R1782:AD1782"/>
    <mergeCell ref="C1783:M1783"/>
    <mergeCell ref="N1783:O1783"/>
    <mergeCell ref="P1783:Q1783"/>
    <mergeCell ref="R1783:AD1783"/>
    <mergeCell ref="C1792:M1792"/>
    <mergeCell ref="N1792:O1792"/>
    <mergeCell ref="P1792:Q1792"/>
    <mergeCell ref="R1792:AD1792"/>
    <mergeCell ref="C1786:M1786"/>
    <mergeCell ref="N1786:O1786"/>
    <mergeCell ref="P1786:Q1786"/>
    <mergeCell ref="R1786:AD1786"/>
    <mergeCell ref="C1787:M1787"/>
    <mergeCell ref="N1787:O1787"/>
    <mergeCell ref="P1787:Q1787"/>
    <mergeCell ref="R1787:AD1787"/>
    <mergeCell ref="C1788:M1788"/>
    <mergeCell ref="N1788:O1788"/>
    <mergeCell ref="P1788:Q1788"/>
    <mergeCell ref="R1788:AD1788"/>
    <mergeCell ref="C1789:M1789"/>
    <mergeCell ref="N1789:O1789"/>
    <mergeCell ref="P1789:Q1789"/>
    <mergeCell ref="R1789:AD1789"/>
    <mergeCell ref="C1790:M1790"/>
    <mergeCell ref="N1790:O1790"/>
    <mergeCell ref="P1790:Q1790"/>
    <mergeCell ref="R1790:AD1790"/>
    <mergeCell ref="C1784:M1784"/>
    <mergeCell ref="N1784:O1784"/>
    <mergeCell ref="P1784:Q1784"/>
    <mergeCell ref="R1784:AD1784"/>
    <mergeCell ref="C1785:M1785"/>
    <mergeCell ref="N1785:O1785"/>
    <mergeCell ref="P1785:Q1785"/>
    <mergeCell ref="R1785:AD1785"/>
    <mergeCell ref="C1776:M1776"/>
    <mergeCell ref="N1776:O1776"/>
    <mergeCell ref="P1776:Q1776"/>
    <mergeCell ref="R1776:AD1776"/>
    <mergeCell ref="C1777:M1777"/>
    <mergeCell ref="N1777:O1777"/>
    <mergeCell ref="P1777:Q1777"/>
    <mergeCell ref="R1777:AD1777"/>
    <mergeCell ref="C1778:M1778"/>
    <mergeCell ref="N1778:O1778"/>
    <mergeCell ref="P1778:Q1778"/>
    <mergeCell ref="R1778:AD1778"/>
    <mergeCell ref="C1779:M1779"/>
    <mergeCell ref="N1779:O1779"/>
    <mergeCell ref="P1779:Q1779"/>
    <mergeCell ref="R1779:AD1779"/>
    <mergeCell ref="C1780:M1780"/>
    <mergeCell ref="N1780:O1780"/>
    <mergeCell ref="P1780:Q1780"/>
    <mergeCell ref="R1780:AD1780"/>
    <mergeCell ref="C1771:M1771"/>
    <mergeCell ref="N1771:O1771"/>
    <mergeCell ref="P1771:Q1771"/>
    <mergeCell ref="R1771:AD1771"/>
    <mergeCell ref="C1772:M1772"/>
    <mergeCell ref="N1772:O1772"/>
    <mergeCell ref="P1772:Q1772"/>
    <mergeCell ref="R1772:AD1772"/>
    <mergeCell ref="C1773:M1773"/>
    <mergeCell ref="N1773:O1773"/>
    <mergeCell ref="P1773:Q1773"/>
    <mergeCell ref="R1773:AD1773"/>
    <mergeCell ref="C1774:M1774"/>
    <mergeCell ref="N1774:O1774"/>
    <mergeCell ref="P1774:Q1774"/>
    <mergeCell ref="R1774:AD1774"/>
    <mergeCell ref="C1775:M1775"/>
    <mergeCell ref="N1775:O1775"/>
    <mergeCell ref="P1775:Q1775"/>
    <mergeCell ref="R1775:AD1775"/>
    <mergeCell ref="C1766:M1766"/>
    <mergeCell ref="N1766:O1766"/>
    <mergeCell ref="P1766:Q1766"/>
    <mergeCell ref="R1766:AD1766"/>
    <mergeCell ref="C1767:M1767"/>
    <mergeCell ref="N1767:O1767"/>
    <mergeCell ref="P1767:Q1767"/>
    <mergeCell ref="R1767:AD1767"/>
    <mergeCell ref="C1768:M1768"/>
    <mergeCell ref="N1768:O1768"/>
    <mergeCell ref="P1768:Q1768"/>
    <mergeCell ref="R1768:AD1768"/>
    <mergeCell ref="C1769:M1769"/>
    <mergeCell ref="N1769:O1769"/>
    <mergeCell ref="P1769:Q1769"/>
    <mergeCell ref="R1769:AD1769"/>
    <mergeCell ref="C1770:M1770"/>
    <mergeCell ref="N1770:O1770"/>
    <mergeCell ref="P1770:Q1770"/>
    <mergeCell ref="R1770:AD1770"/>
    <mergeCell ref="C1761:M1761"/>
    <mergeCell ref="N1761:O1761"/>
    <mergeCell ref="P1761:Q1761"/>
    <mergeCell ref="R1761:AD1761"/>
    <mergeCell ref="C1762:M1762"/>
    <mergeCell ref="N1762:O1762"/>
    <mergeCell ref="P1762:Q1762"/>
    <mergeCell ref="R1762:AD1762"/>
    <mergeCell ref="C1763:M1763"/>
    <mergeCell ref="N1763:O1763"/>
    <mergeCell ref="P1763:Q1763"/>
    <mergeCell ref="R1763:AD1763"/>
    <mergeCell ref="C1764:M1764"/>
    <mergeCell ref="N1764:O1764"/>
    <mergeCell ref="P1764:Q1764"/>
    <mergeCell ref="R1764:AD1764"/>
    <mergeCell ref="C1765:M1765"/>
    <mergeCell ref="N1765:O1765"/>
    <mergeCell ref="P1765:Q1765"/>
    <mergeCell ref="R1765:AD1765"/>
    <mergeCell ref="C1756:M1756"/>
    <mergeCell ref="N1756:O1756"/>
    <mergeCell ref="P1756:Q1756"/>
    <mergeCell ref="R1756:AD1756"/>
    <mergeCell ref="C1757:M1757"/>
    <mergeCell ref="N1757:O1757"/>
    <mergeCell ref="P1757:Q1757"/>
    <mergeCell ref="R1757:AD1757"/>
    <mergeCell ref="C1758:M1758"/>
    <mergeCell ref="N1758:O1758"/>
    <mergeCell ref="P1758:Q1758"/>
    <mergeCell ref="R1758:AD1758"/>
    <mergeCell ref="C1759:M1759"/>
    <mergeCell ref="N1759:O1759"/>
    <mergeCell ref="P1759:Q1759"/>
    <mergeCell ref="R1759:AD1759"/>
    <mergeCell ref="C1760:M1760"/>
    <mergeCell ref="N1760:O1760"/>
    <mergeCell ref="P1760:Q1760"/>
    <mergeCell ref="R1760:AD1760"/>
    <mergeCell ref="C1750:M1750"/>
    <mergeCell ref="N1750:O1750"/>
    <mergeCell ref="P1750:Q1750"/>
    <mergeCell ref="R1750:AD1750"/>
    <mergeCell ref="C1745:M1745"/>
    <mergeCell ref="N1745:O1745"/>
    <mergeCell ref="P1745:Q1745"/>
    <mergeCell ref="R1745:AD1745"/>
    <mergeCell ref="C1746:M1746"/>
    <mergeCell ref="N1746:O1746"/>
    <mergeCell ref="P1746:Q1746"/>
    <mergeCell ref="R1746:AD1746"/>
    <mergeCell ref="C1747:M1747"/>
    <mergeCell ref="N1747:O1747"/>
    <mergeCell ref="P1747:Q1747"/>
    <mergeCell ref="R1747:AD1747"/>
    <mergeCell ref="C1748:M1748"/>
    <mergeCell ref="N1748:O1748"/>
    <mergeCell ref="P1748:Q1748"/>
    <mergeCell ref="R1748:AD1748"/>
    <mergeCell ref="C1749:M1749"/>
    <mergeCell ref="N1749:O1749"/>
    <mergeCell ref="P1749:Q1749"/>
    <mergeCell ref="R1749:AD1749"/>
    <mergeCell ref="C1740:M1740"/>
    <mergeCell ref="N1740:O1740"/>
    <mergeCell ref="P1740:Q1740"/>
    <mergeCell ref="R1740:AD1740"/>
    <mergeCell ref="C1741:M1741"/>
    <mergeCell ref="N1741:O1741"/>
    <mergeCell ref="P1741:Q1741"/>
    <mergeCell ref="R1741:AD1741"/>
    <mergeCell ref="C1742:M1742"/>
    <mergeCell ref="N1742:O1742"/>
    <mergeCell ref="P1742:Q1742"/>
    <mergeCell ref="R1742:AD1742"/>
    <mergeCell ref="C1743:M1743"/>
    <mergeCell ref="N1743:O1743"/>
    <mergeCell ref="P1743:Q1743"/>
    <mergeCell ref="R1743:AD1743"/>
    <mergeCell ref="C1744:M1744"/>
    <mergeCell ref="N1744:O1744"/>
    <mergeCell ref="P1744:Q1744"/>
    <mergeCell ref="R1744:AD1744"/>
    <mergeCell ref="C1735:M1735"/>
    <mergeCell ref="N1735:O1735"/>
    <mergeCell ref="P1735:Q1735"/>
    <mergeCell ref="R1735:AD1735"/>
    <mergeCell ref="C1736:M1736"/>
    <mergeCell ref="N1736:O1736"/>
    <mergeCell ref="P1736:Q1736"/>
    <mergeCell ref="R1736:AD1736"/>
    <mergeCell ref="C1737:M1737"/>
    <mergeCell ref="N1737:O1737"/>
    <mergeCell ref="P1737:Q1737"/>
    <mergeCell ref="R1737:AD1737"/>
    <mergeCell ref="C1738:M1738"/>
    <mergeCell ref="N1738:O1738"/>
    <mergeCell ref="P1738:Q1738"/>
    <mergeCell ref="R1738:AD1738"/>
    <mergeCell ref="C1739:M1739"/>
    <mergeCell ref="N1739:O1739"/>
    <mergeCell ref="P1739:Q1739"/>
    <mergeCell ref="R1739:AD1739"/>
    <mergeCell ref="C1730:M1730"/>
    <mergeCell ref="N1730:O1730"/>
    <mergeCell ref="P1730:Q1730"/>
    <mergeCell ref="R1730:AD1730"/>
    <mergeCell ref="C1731:M1731"/>
    <mergeCell ref="N1731:O1731"/>
    <mergeCell ref="P1731:Q1731"/>
    <mergeCell ref="R1731:AD1731"/>
    <mergeCell ref="C1732:M1732"/>
    <mergeCell ref="N1732:O1732"/>
    <mergeCell ref="P1732:Q1732"/>
    <mergeCell ref="R1732:AD1732"/>
    <mergeCell ref="C1733:M1733"/>
    <mergeCell ref="N1733:O1733"/>
    <mergeCell ref="P1733:Q1733"/>
    <mergeCell ref="R1733:AD1733"/>
    <mergeCell ref="C1734:M1734"/>
    <mergeCell ref="N1734:O1734"/>
    <mergeCell ref="P1734:Q1734"/>
    <mergeCell ref="R1734:AD1734"/>
    <mergeCell ref="C1725:M1725"/>
    <mergeCell ref="N1725:O1725"/>
    <mergeCell ref="P1725:Q1725"/>
    <mergeCell ref="R1725:AD1725"/>
    <mergeCell ref="C1726:M1726"/>
    <mergeCell ref="N1726:O1726"/>
    <mergeCell ref="P1726:Q1726"/>
    <mergeCell ref="R1726:AD1726"/>
    <mergeCell ref="C1727:M1727"/>
    <mergeCell ref="N1727:O1727"/>
    <mergeCell ref="P1727:Q1727"/>
    <mergeCell ref="R1727:AD1727"/>
    <mergeCell ref="C1728:M1728"/>
    <mergeCell ref="N1728:O1728"/>
    <mergeCell ref="P1728:Q1728"/>
    <mergeCell ref="R1728:AD1728"/>
    <mergeCell ref="C1729:M1729"/>
    <mergeCell ref="N1729:O1729"/>
    <mergeCell ref="P1729:Q1729"/>
    <mergeCell ref="R1729:AD1729"/>
    <mergeCell ref="C1720:M1720"/>
    <mergeCell ref="N1720:O1720"/>
    <mergeCell ref="P1720:Q1720"/>
    <mergeCell ref="R1720:AD1720"/>
    <mergeCell ref="C1721:M1721"/>
    <mergeCell ref="N1721:O1721"/>
    <mergeCell ref="P1721:Q1721"/>
    <mergeCell ref="R1721:AD1721"/>
    <mergeCell ref="C1722:M1722"/>
    <mergeCell ref="N1722:O1722"/>
    <mergeCell ref="P1722:Q1722"/>
    <mergeCell ref="R1722:AD1722"/>
    <mergeCell ref="C1723:M1723"/>
    <mergeCell ref="N1723:O1723"/>
    <mergeCell ref="P1723:Q1723"/>
    <mergeCell ref="R1723:AD1723"/>
    <mergeCell ref="C1724:M1724"/>
    <mergeCell ref="N1724:O1724"/>
    <mergeCell ref="P1724:Q1724"/>
    <mergeCell ref="R1724:AD1724"/>
    <mergeCell ref="C1715:M1715"/>
    <mergeCell ref="N1715:O1715"/>
    <mergeCell ref="P1715:Q1715"/>
    <mergeCell ref="R1715:AD1715"/>
    <mergeCell ref="C1716:M1716"/>
    <mergeCell ref="N1716:O1716"/>
    <mergeCell ref="P1716:Q1716"/>
    <mergeCell ref="R1716:AD1716"/>
    <mergeCell ref="C1717:M1717"/>
    <mergeCell ref="N1717:O1717"/>
    <mergeCell ref="P1717:Q1717"/>
    <mergeCell ref="R1717:AD1717"/>
    <mergeCell ref="C1718:M1718"/>
    <mergeCell ref="N1718:O1718"/>
    <mergeCell ref="P1718:Q1718"/>
    <mergeCell ref="R1718:AD1718"/>
    <mergeCell ref="C1719:M1719"/>
    <mergeCell ref="N1719:O1719"/>
    <mergeCell ref="P1719:Q1719"/>
    <mergeCell ref="R1719:AD1719"/>
    <mergeCell ref="C1710:M1710"/>
    <mergeCell ref="N1710:O1710"/>
    <mergeCell ref="P1710:Q1710"/>
    <mergeCell ref="R1710:AD1710"/>
    <mergeCell ref="C1711:M1711"/>
    <mergeCell ref="N1711:O1711"/>
    <mergeCell ref="P1711:Q1711"/>
    <mergeCell ref="R1711:AD1711"/>
    <mergeCell ref="C1712:M1712"/>
    <mergeCell ref="N1712:O1712"/>
    <mergeCell ref="P1712:Q1712"/>
    <mergeCell ref="R1712:AD1712"/>
    <mergeCell ref="C1713:M1713"/>
    <mergeCell ref="N1713:O1713"/>
    <mergeCell ref="P1713:Q1713"/>
    <mergeCell ref="R1713:AD1713"/>
    <mergeCell ref="C1714:M1714"/>
    <mergeCell ref="N1714:O1714"/>
    <mergeCell ref="P1714:Q1714"/>
    <mergeCell ref="R1714:AD1714"/>
    <mergeCell ref="C1708:M1708"/>
    <mergeCell ref="N1708:O1708"/>
    <mergeCell ref="P1708:Q1708"/>
    <mergeCell ref="R1708:AD1708"/>
    <mergeCell ref="C1703:M1703"/>
    <mergeCell ref="N1703:O1703"/>
    <mergeCell ref="P1703:Q1703"/>
    <mergeCell ref="R1703:AD1703"/>
    <mergeCell ref="C1704:M1704"/>
    <mergeCell ref="N1704:O1704"/>
    <mergeCell ref="P1704:Q1704"/>
    <mergeCell ref="R1704:AD1704"/>
    <mergeCell ref="C1705:M1705"/>
    <mergeCell ref="N1705:O1705"/>
    <mergeCell ref="P1705:Q1705"/>
    <mergeCell ref="R1705:AD1705"/>
    <mergeCell ref="C1706:M1706"/>
    <mergeCell ref="N1706:O1706"/>
    <mergeCell ref="P1706:Q1706"/>
    <mergeCell ref="R1706:AD1706"/>
    <mergeCell ref="C1707:M1707"/>
    <mergeCell ref="N1707:O1707"/>
    <mergeCell ref="P1707:Q1707"/>
    <mergeCell ref="R1707:AD1707"/>
    <mergeCell ref="C1698:M1698"/>
    <mergeCell ref="N1698:O1698"/>
    <mergeCell ref="P1698:Q1698"/>
    <mergeCell ref="R1698:AD1698"/>
    <mergeCell ref="C1699:M1699"/>
    <mergeCell ref="N1699:O1699"/>
    <mergeCell ref="P1699:Q1699"/>
    <mergeCell ref="R1699:AD1699"/>
    <mergeCell ref="C1700:M1700"/>
    <mergeCell ref="N1700:O1700"/>
    <mergeCell ref="P1700:Q1700"/>
    <mergeCell ref="R1700:AD1700"/>
    <mergeCell ref="C1701:M1701"/>
    <mergeCell ref="N1701:O1701"/>
    <mergeCell ref="P1701:Q1701"/>
    <mergeCell ref="R1701:AD1701"/>
    <mergeCell ref="C1702:M1702"/>
    <mergeCell ref="N1702:O1702"/>
    <mergeCell ref="P1702:Q1702"/>
    <mergeCell ref="R1702:AD1702"/>
    <mergeCell ref="C1693:M1693"/>
    <mergeCell ref="N1693:O1693"/>
    <mergeCell ref="P1693:Q1693"/>
    <mergeCell ref="R1693:AD1693"/>
    <mergeCell ref="C1694:M1694"/>
    <mergeCell ref="N1694:O1694"/>
    <mergeCell ref="P1694:Q1694"/>
    <mergeCell ref="R1694:AD1694"/>
    <mergeCell ref="C1695:M1695"/>
    <mergeCell ref="N1695:O1695"/>
    <mergeCell ref="P1695:Q1695"/>
    <mergeCell ref="R1695:AD1695"/>
    <mergeCell ref="C1696:M1696"/>
    <mergeCell ref="N1696:O1696"/>
    <mergeCell ref="P1696:Q1696"/>
    <mergeCell ref="R1696:AD1696"/>
    <mergeCell ref="C1697:M1697"/>
    <mergeCell ref="N1697:O1697"/>
    <mergeCell ref="P1697:Q1697"/>
    <mergeCell ref="R1697:AD1697"/>
    <mergeCell ref="C1688:M1688"/>
    <mergeCell ref="N1688:O1688"/>
    <mergeCell ref="P1688:Q1688"/>
    <mergeCell ref="R1688:AD1688"/>
    <mergeCell ref="C1689:M1689"/>
    <mergeCell ref="N1689:O1689"/>
    <mergeCell ref="P1689:Q1689"/>
    <mergeCell ref="R1689:AD1689"/>
    <mergeCell ref="C1690:M1690"/>
    <mergeCell ref="N1690:O1690"/>
    <mergeCell ref="P1690:Q1690"/>
    <mergeCell ref="R1690:AD1690"/>
    <mergeCell ref="C1691:M1691"/>
    <mergeCell ref="N1691:O1691"/>
    <mergeCell ref="P1691:Q1691"/>
    <mergeCell ref="R1691:AD1691"/>
    <mergeCell ref="C1692:M1692"/>
    <mergeCell ref="N1692:O1692"/>
    <mergeCell ref="P1692:Q1692"/>
    <mergeCell ref="R1692:AD1692"/>
    <mergeCell ref="C1683:M1683"/>
    <mergeCell ref="N1683:O1683"/>
    <mergeCell ref="P1683:Q1683"/>
    <mergeCell ref="R1683:AD1683"/>
    <mergeCell ref="C1684:M1684"/>
    <mergeCell ref="N1684:O1684"/>
    <mergeCell ref="P1684:Q1684"/>
    <mergeCell ref="R1684:AD1684"/>
    <mergeCell ref="C1685:M1685"/>
    <mergeCell ref="N1685:O1685"/>
    <mergeCell ref="P1685:Q1685"/>
    <mergeCell ref="R1685:AD1685"/>
    <mergeCell ref="C1686:M1686"/>
    <mergeCell ref="N1686:O1686"/>
    <mergeCell ref="P1686:Q1686"/>
    <mergeCell ref="R1686:AD1686"/>
    <mergeCell ref="C1687:M1687"/>
    <mergeCell ref="N1687:O1687"/>
    <mergeCell ref="P1687:Q1687"/>
    <mergeCell ref="R1687:AD1687"/>
    <mergeCell ref="C1678:M1678"/>
    <mergeCell ref="N1678:O1678"/>
    <mergeCell ref="P1678:Q1678"/>
    <mergeCell ref="R1678:AD1678"/>
    <mergeCell ref="C1679:M1679"/>
    <mergeCell ref="N1679:O1679"/>
    <mergeCell ref="P1679:Q1679"/>
    <mergeCell ref="R1679:AD1679"/>
    <mergeCell ref="C1680:M1680"/>
    <mergeCell ref="N1680:O1680"/>
    <mergeCell ref="P1680:Q1680"/>
    <mergeCell ref="R1680:AD1680"/>
    <mergeCell ref="C1681:M1681"/>
    <mergeCell ref="N1681:O1681"/>
    <mergeCell ref="P1681:Q1681"/>
    <mergeCell ref="R1681:AD1681"/>
    <mergeCell ref="C1682:M1682"/>
    <mergeCell ref="N1682:O1682"/>
    <mergeCell ref="P1682:Q1682"/>
    <mergeCell ref="R1682:AD1682"/>
    <mergeCell ref="C1673:M1673"/>
    <mergeCell ref="N1673:O1673"/>
    <mergeCell ref="P1673:Q1673"/>
    <mergeCell ref="R1673:AD1673"/>
    <mergeCell ref="C1674:M1674"/>
    <mergeCell ref="N1674:O1674"/>
    <mergeCell ref="P1674:Q1674"/>
    <mergeCell ref="R1674:AD1674"/>
    <mergeCell ref="C1675:M1675"/>
    <mergeCell ref="N1675:O1675"/>
    <mergeCell ref="P1675:Q1675"/>
    <mergeCell ref="R1675:AD1675"/>
    <mergeCell ref="C1676:M1676"/>
    <mergeCell ref="N1676:O1676"/>
    <mergeCell ref="P1676:Q1676"/>
    <mergeCell ref="R1676:AD1676"/>
    <mergeCell ref="C1677:M1677"/>
    <mergeCell ref="N1677:O1677"/>
    <mergeCell ref="P1677:Q1677"/>
    <mergeCell ref="R1677:AD1677"/>
    <mergeCell ref="C1668:M1668"/>
    <mergeCell ref="N1668:O1668"/>
    <mergeCell ref="P1668:Q1668"/>
    <mergeCell ref="R1668:AD1668"/>
    <mergeCell ref="C1669:M1669"/>
    <mergeCell ref="N1669:O1669"/>
    <mergeCell ref="P1669:Q1669"/>
    <mergeCell ref="R1669:AD1669"/>
    <mergeCell ref="C1670:M1670"/>
    <mergeCell ref="N1670:O1670"/>
    <mergeCell ref="P1670:Q1670"/>
    <mergeCell ref="R1670:AD1670"/>
    <mergeCell ref="C1671:M1671"/>
    <mergeCell ref="N1671:O1671"/>
    <mergeCell ref="P1671:Q1671"/>
    <mergeCell ref="R1671:AD1671"/>
    <mergeCell ref="C1672:M1672"/>
    <mergeCell ref="N1672:O1672"/>
    <mergeCell ref="P1672:Q1672"/>
    <mergeCell ref="R1672:AD1672"/>
    <mergeCell ref="C1666:M1666"/>
    <mergeCell ref="N1666:O1666"/>
    <mergeCell ref="P1666:Q1666"/>
    <mergeCell ref="R1666:AD1666"/>
    <mergeCell ref="C1661:M1661"/>
    <mergeCell ref="N1661:O1661"/>
    <mergeCell ref="P1661:Q1661"/>
    <mergeCell ref="R1661:AD1661"/>
    <mergeCell ref="C1662:M1662"/>
    <mergeCell ref="N1662:O1662"/>
    <mergeCell ref="P1662:Q1662"/>
    <mergeCell ref="R1662:AD1662"/>
    <mergeCell ref="C1663:M1663"/>
    <mergeCell ref="N1663:O1663"/>
    <mergeCell ref="P1663:Q1663"/>
    <mergeCell ref="R1663:AD1663"/>
    <mergeCell ref="C1664:M1664"/>
    <mergeCell ref="N1664:O1664"/>
    <mergeCell ref="P1664:Q1664"/>
    <mergeCell ref="R1664:AD1664"/>
    <mergeCell ref="C1665:M1665"/>
    <mergeCell ref="N1665:O1665"/>
    <mergeCell ref="P1665:Q1665"/>
    <mergeCell ref="R1665:AD1665"/>
    <mergeCell ref="C1656:M1656"/>
    <mergeCell ref="N1656:O1656"/>
    <mergeCell ref="P1656:Q1656"/>
    <mergeCell ref="R1656:AD1656"/>
    <mergeCell ref="C1657:M1657"/>
    <mergeCell ref="N1657:O1657"/>
    <mergeCell ref="P1657:Q1657"/>
    <mergeCell ref="R1657:AD1657"/>
    <mergeCell ref="C1658:M1658"/>
    <mergeCell ref="N1658:O1658"/>
    <mergeCell ref="P1658:Q1658"/>
    <mergeCell ref="R1658:AD1658"/>
    <mergeCell ref="C1659:M1659"/>
    <mergeCell ref="N1659:O1659"/>
    <mergeCell ref="P1659:Q1659"/>
    <mergeCell ref="R1659:AD1659"/>
    <mergeCell ref="C1660:M1660"/>
    <mergeCell ref="N1660:O1660"/>
    <mergeCell ref="P1660:Q1660"/>
    <mergeCell ref="R1660:AD1660"/>
    <mergeCell ref="C1651:M1651"/>
    <mergeCell ref="N1651:O1651"/>
    <mergeCell ref="P1651:Q1651"/>
    <mergeCell ref="R1651:AD1651"/>
    <mergeCell ref="C1652:M1652"/>
    <mergeCell ref="N1652:O1652"/>
    <mergeCell ref="P1652:Q1652"/>
    <mergeCell ref="R1652:AD1652"/>
    <mergeCell ref="C1653:M1653"/>
    <mergeCell ref="N1653:O1653"/>
    <mergeCell ref="P1653:Q1653"/>
    <mergeCell ref="R1653:AD1653"/>
    <mergeCell ref="C1654:M1654"/>
    <mergeCell ref="N1654:O1654"/>
    <mergeCell ref="P1654:Q1654"/>
    <mergeCell ref="R1654:AD1654"/>
    <mergeCell ref="C1655:M1655"/>
    <mergeCell ref="N1655:O1655"/>
    <mergeCell ref="P1655:Q1655"/>
    <mergeCell ref="R1655:AD1655"/>
    <mergeCell ref="C1646:M1646"/>
    <mergeCell ref="N1646:O1646"/>
    <mergeCell ref="P1646:Q1646"/>
    <mergeCell ref="R1646:AD1646"/>
    <mergeCell ref="C1647:M1647"/>
    <mergeCell ref="N1647:O1647"/>
    <mergeCell ref="P1647:Q1647"/>
    <mergeCell ref="R1647:AD1647"/>
    <mergeCell ref="C1648:M1648"/>
    <mergeCell ref="N1648:O1648"/>
    <mergeCell ref="P1648:Q1648"/>
    <mergeCell ref="R1648:AD1648"/>
    <mergeCell ref="C1649:M1649"/>
    <mergeCell ref="N1649:O1649"/>
    <mergeCell ref="P1649:Q1649"/>
    <mergeCell ref="R1649:AD1649"/>
    <mergeCell ref="C1650:M1650"/>
    <mergeCell ref="N1650:O1650"/>
    <mergeCell ref="P1650:Q1650"/>
    <mergeCell ref="R1650:AD1650"/>
    <mergeCell ref="C1641:M1641"/>
    <mergeCell ref="N1641:O1641"/>
    <mergeCell ref="P1641:Q1641"/>
    <mergeCell ref="R1641:AD1641"/>
    <mergeCell ref="C1642:M1642"/>
    <mergeCell ref="N1642:O1642"/>
    <mergeCell ref="P1642:Q1642"/>
    <mergeCell ref="R1642:AD1642"/>
    <mergeCell ref="C1643:M1643"/>
    <mergeCell ref="N1643:O1643"/>
    <mergeCell ref="P1643:Q1643"/>
    <mergeCell ref="R1643:AD1643"/>
    <mergeCell ref="C1644:M1644"/>
    <mergeCell ref="N1644:O1644"/>
    <mergeCell ref="P1644:Q1644"/>
    <mergeCell ref="R1644:AD1644"/>
    <mergeCell ref="C1645:M1645"/>
    <mergeCell ref="N1645:O1645"/>
    <mergeCell ref="P1645:Q1645"/>
    <mergeCell ref="R1645:AD1645"/>
    <mergeCell ref="C1636:M1636"/>
    <mergeCell ref="N1636:O1636"/>
    <mergeCell ref="P1636:Q1636"/>
    <mergeCell ref="R1636:AD1636"/>
    <mergeCell ref="C1637:M1637"/>
    <mergeCell ref="N1637:O1637"/>
    <mergeCell ref="P1637:Q1637"/>
    <mergeCell ref="R1637:AD1637"/>
    <mergeCell ref="C1638:M1638"/>
    <mergeCell ref="N1638:O1638"/>
    <mergeCell ref="P1638:Q1638"/>
    <mergeCell ref="R1638:AD1638"/>
    <mergeCell ref="C1639:M1639"/>
    <mergeCell ref="N1639:O1639"/>
    <mergeCell ref="P1639:Q1639"/>
    <mergeCell ref="R1639:AD1639"/>
    <mergeCell ref="C1640:M1640"/>
    <mergeCell ref="N1640:O1640"/>
    <mergeCell ref="P1640:Q1640"/>
    <mergeCell ref="R1640:AD1640"/>
    <mergeCell ref="C1631:M1631"/>
    <mergeCell ref="N1631:O1631"/>
    <mergeCell ref="P1631:Q1631"/>
    <mergeCell ref="R1631:AD1631"/>
    <mergeCell ref="C1632:M1632"/>
    <mergeCell ref="N1632:O1632"/>
    <mergeCell ref="P1632:Q1632"/>
    <mergeCell ref="R1632:AD1632"/>
    <mergeCell ref="C1633:M1633"/>
    <mergeCell ref="N1633:O1633"/>
    <mergeCell ref="P1633:Q1633"/>
    <mergeCell ref="R1633:AD1633"/>
    <mergeCell ref="C1634:M1634"/>
    <mergeCell ref="N1634:O1634"/>
    <mergeCell ref="P1634:Q1634"/>
    <mergeCell ref="R1634:AD1634"/>
    <mergeCell ref="C1635:M1635"/>
    <mergeCell ref="N1635:O1635"/>
    <mergeCell ref="P1635:Q1635"/>
    <mergeCell ref="R1635:AD1635"/>
    <mergeCell ref="C1626:M1626"/>
    <mergeCell ref="N1626:O1626"/>
    <mergeCell ref="P1626:Q1626"/>
    <mergeCell ref="R1626:AD1626"/>
    <mergeCell ref="C1627:M1627"/>
    <mergeCell ref="N1627:O1627"/>
    <mergeCell ref="P1627:Q1627"/>
    <mergeCell ref="R1627:AD1627"/>
    <mergeCell ref="C1628:M1628"/>
    <mergeCell ref="N1628:O1628"/>
    <mergeCell ref="P1628:Q1628"/>
    <mergeCell ref="R1628:AD1628"/>
    <mergeCell ref="C1629:M1629"/>
    <mergeCell ref="N1629:O1629"/>
    <mergeCell ref="P1629:Q1629"/>
    <mergeCell ref="R1629:AD1629"/>
    <mergeCell ref="C1630:M1630"/>
    <mergeCell ref="N1630:O1630"/>
    <mergeCell ref="P1630:Q1630"/>
    <mergeCell ref="R1630:AD1630"/>
    <mergeCell ref="C1624:M1624"/>
    <mergeCell ref="N1624:O1624"/>
    <mergeCell ref="P1624:Q1624"/>
    <mergeCell ref="R1624:AD1624"/>
    <mergeCell ref="C1619:M1619"/>
    <mergeCell ref="N1619:O1619"/>
    <mergeCell ref="P1619:Q1619"/>
    <mergeCell ref="R1619:AD1619"/>
    <mergeCell ref="C1620:M1620"/>
    <mergeCell ref="N1620:O1620"/>
    <mergeCell ref="P1620:Q1620"/>
    <mergeCell ref="R1620:AD1620"/>
    <mergeCell ref="C1621:M1621"/>
    <mergeCell ref="N1621:O1621"/>
    <mergeCell ref="P1621:Q1621"/>
    <mergeCell ref="R1621:AD1621"/>
    <mergeCell ref="C1622:M1622"/>
    <mergeCell ref="N1622:O1622"/>
    <mergeCell ref="P1622:Q1622"/>
    <mergeCell ref="R1622:AD1622"/>
    <mergeCell ref="C1623:M1623"/>
    <mergeCell ref="N1623:O1623"/>
    <mergeCell ref="P1623:Q1623"/>
    <mergeCell ref="R1623:AD1623"/>
    <mergeCell ref="C1614:M1614"/>
    <mergeCell ref="N1614:O1614"/>
    <mergeCell ref="P1614:Q1614"/>
    <mergeCell ref="R1614:AD1614"/>
    <mergeCell ref="C1615:M1615"/>
    <mergeCell ref="N1615:O1615"/>
    <mergeCell ref="P1615:Q1615"/>
    <mergeCell ref="R1615:AD1615"/>
    <mergeCell ref="C1616:M1616"/>
    <mergeCell ref="N1616:O1616"/>
    <mergeCell ref="P1616:Q1616"/>
    <mergeCell ref="R1616:AD1616"/>
    <mergeCell ref="C1617:M1617"/>
    <mergeCell ref="N1617:O1617"/>
    <mergeCell ref="P1617:Q1617"/>
    <mergeCell ref="R1617:AD1617"/>
    <mergeCell ref="C1618:M1618"/>
    <mergeCell ref="N1618:O1618"/>
    <mergeCell ref="P1618:Q1618"/>
    <mergeCell ref="R1618:AD1618"/>
    <mergeCell ref="C1609:M1609"/>
    <mergeCell ref="N1609:O1609"/>
    <mergeCell ref="P1609:Q1609"/>
    <mergeCell ref="R1609:AD1609"/>
    <mergeCell ref="C1610:M1610"/>
    <mergeCell ref="N1610:O1610"/>
    <mergeCell ref="P1610:Q1610"/>
    <mergeCell ref="R1610:AD1610"/>
    <mergeCell ref="C1611:M1611"/>
    <mergeCell ref="N1611:O1611"/>
    <mergeCell ref="P1611:Q1611"/>
    <mergeCell ref="R1611:AD1611"/>
    <mergeCell ref="C1612:M1612"/>
    <mergeCell ref="N1612:O1612"/>
    <mergeCell ref="P1612:Q1612"/>
    <mergeCell ref="R1612:AD1612"/>
    <mergeCell ref="C1613:M1613"/>
    <mergeCell ref="N1613:O1613"/>
    <mergeCell ref="P1613:Q1613"/>
    <mergeCell ref="R1613:AD1613"/>
    <mergeCell ref="C1604:M1604"/>
    <mergeCell ref="N1604:O1604"/>
    <mergeCell ref="P1604:Q1604"/>
    <mergeCell ref="R1604:AD1604"/>
    <mergeCell ref="C1605:M1605"/>
    <mergeCell ref="N1605:O1605"/>
    <mergeCell ref="P1605:Q1605"/>
    <mergeCell ref="R1605:AD1605"/>
    <mergeCell ref="C1606:M1606"/>
    <mergeCell ref="N1606:O1606"/>
    <mergeCell ref="P1606:Q1606"/>
    <mergeCell ref="R1606:AD1606"/>
    <mergeCell ref="C1607:M1607"/>
    <mergeCell ref="N1607:O1607"/>
    <mergeCell ref="P1607:Q1607"/>
    <mergeCell ref="R1607:AD1607"/>
    <mergeCell ref="C1608:M1608"/>
    <mergeCell ref="N1608:O1608"/>
    <mergeCell ref="P1608:Q1608"/>
    <mergeCell ref="R1608:AD1608"/>
    <mergeCell ref="C1599:M1599"/>
    <mergeCell ref="N1599:O1599"/>
    <mergeCell ref="P1599:Q1599"/>
    <mergeCell ref="R1599:AD1599"/>
    <mergeCell ref="C1600:M1600"/>
    <mergeCell ref="N1600:O1600"/>
    <mergeCell ref="P1600:Q1600"/>
    <mergeCell ref="R1600:AD1600"/>
    <mergeCell ref="C1601:M1601"/>
    <mergeCell ref="N1601:O1601"/>
    <mergeCell ref="P1601:Q1601"/>
    <mergeCell ref="R1601:AD1601"/>
    <mergeCell ref="C1602:M1602"/>
    <mergeCell ref="N1602:O1602"/>
    <mergeCell ref="P1602:Q1602"/>
    <mergeCell ref="R1602:AD1602"/>
    <mergeCell ref="C1603:M1603"/>
    <mergeCell ref="N1603:O1603"/>
    <mergeCell ref="P1603:Q1603"/>
    <mergeCell ref="R1603:AD1603"/>
    <mergeCell ref="C1594:M1594"/>
    <mergeCell ref="N1594:O1594"/>
    <mergeCell ref="P1594:Q1594"/>
    <mergeCell ref="R1594:AD1594"/>
    <mergeCell ref="C1595:M1595"/>
    <mergeCell ref="N1595:O1595"/>
    <mergeCell ref="P1595:Q1595"/>
    <mergeCell ref="R1595:AD1595"/>
    <mergeCell ref="C1596:M1596"/>
    <mergeCell ref="N1596:O1596"/>
    <mergeCell ref="P1596:Q1596"/>
    <mergeCell ref="R1596:AD1596"/>
    <mergeCell ref="C1597:M1597"/>
    <mergeCell ref="N1597:O1597"/>
    <mergeCell ref="P1597:Q1597"/>
    <mergeCell ref="R1597:AD1597"/>
    <mergeCell ref="C1598:M1598"/>
    <mergeCell ref="N1598:O1598"/>
    <mergeCell ref="P1598:Q1598"/>
    <mergeCell ref="R1598:AD1598"/>
    <mergeCell ref="C1589:M1589"/>
    <mergeCell ref="N1589:O1589"/>
    <mergeCell ref="P1589:Q1589"/>
    <mergeCell ref="R1589:AD1589"/>
    <mergeCell ref="C1590:M1590"/>
    <mergeCell ref="N1590:O1590"/>
    <mergeCell ref="P1590:Q1590"/>
    <mergeCell ref="R1590:AD1590"/>
    <mergeCell ref="C1591:M1591"/>
    <mergeCell ref="N1591:O1591"/>
    <mergeCell ref="P1591:Q1591"/>
    <mergeCell ref="R1591:AD1591"/>
    <mergeCell ref="C1592:M1592"/>
    <mergeCell ref="N1592:O1592"/>
    <mergeCell ref="P1592:Q1592"/>
    <mergeCell ref="R1592:AD1592"/>
    <mergeCell ref="C1593:M1593"/>
    <mergeCell ref="N1593:O1593"/>
    <mergeCell ref="P1593:Q1593"/>
    <mergeCell ref="R1593:AD1593"/>
    <mergeCell ref="C1584:M1584"/>
    <mergeCell ref="N1584:O1584"/>
    <mergeCell ref="P1584:Q1584"/>
    <mergeCell ref="R1584:AD1584"/>
    <mergeCell ref="C1585:M1585"/>
    <mergeCell ref="N1585:O1585"/>
    <mergeCell ref="P1585:Q1585"/>
    <mergeCell ref="R1585:AD1585"/>
    <mergeCell ref="C1586:M1586"/>
    <mergeCell ref="N1586:O1586"/>
    <mergeCell ref="P1586:Q1586"/>
    <mergeCell ref="R1586:AD1586"/>
    <mergeCell ref="C1587:M1587"/>
    <mergeCell ref="N1587:O1587"/>
    <mergeCell ref="P1587:Q1587"/>
    <mergeCell ref="R1587:AD1587"/>
    <mergeCell ref="C1588:M1588"/>
    <mergeCell ref="N1588:O1588"/>
    <mergeCell ref="P1588:Q1588"/>
    <mergeCell ref="R1588:AD1588"/>
    <mergeCell ref="C1582:M1582"/>
    <mergeCell ref="N1582:O1582"/>
    <mergeCell ref="P1582:Q1582"/>
    <mergeCell ref="R1582:AD1582"/>
    <mergeCell ref="C1577:M1577"/>
    <mergeCell ref="N1577:O1577"/>
    <mergeCell ref="P1577:Q1577"/>
    <mergeCell ref="R1577:AD1577"/>
    <mergeCell ref="C1578:M1578"/>
    <mergeCell ref="N1578:O1578"/>
    <mergeCell ref="P1578:Q1578"/>
    <mergeCell ref="R1578:AD1578"/>
    <mergeCell ref="C1579:M1579"/>
    <mergeCell ref="N1579:O1579"/>
    <mergeCell ref="P1579:Q1579"/>
    <mergeCell ref="R1579:AD1579"/>
    <mergeCell ref="C1580:M1580"/>
    <mergeCell ref="N1580:O1580"/>
    <mergeCell ref="P1580:Q1580"/>
    <mergeCell ref="R1580:AD1580"/>
    <mergeCell ref="C1581:M1581"/>
    <mergeCell ref="N1581:O1581"/>
    <mergeCell ref="P1581:Q1581"/>
    <mergeCell ref="R1581:AD1581"/>
    <mergeCell ref="C1572:M1572"/>
    <mergeCell ref="N1572:O1572"/>
    <mergeCell ref="P1572:Q1572"/>
    <mergeCell ref="R1572:AD1572"/>
    <mergeCell ref="C1573:M1573"/>
    <mergeCell ref="N1573:O1573"/>
    <mergeCell ref="P1573:Q1573"/>
    <mergeCell ref="R1573:AD1573"/>
    <mergeCell ref="C1574:M1574"/>
    <mergeCell ref="N1574:O1574"/>
    <mergeCell ref="P1574:Q1574"/>
    <mergeCell ref="R1574:AD1574"/>
    <mergeCell ref="C1575:M1575"/>
    <mergeCell ref="N1575:O1575"/>
    <mergeCell ref="P1575:Q1575"/>
    <mergeCell ref="R1575:AD1575"/>
    <mergeCell ref="C1576:M1576"/>
    <mergeCell ref="N1576:O1576"/>
    <mergeCell ref="P1576:Q1576"/>
    <mergeCell ref="R1576:AD1576"/>
    <mergeCell ref="C1567:M1567"/>
    <mergeCell ref="N1567:O1567"/>
    <mergeCell ref="P1567:Q1567"/>
    <mergeCell ref="R1567:AD1567"/>
    <mergeCell ref="C1568:M1568"/>
    <mergeCell ref="N1568:O1568"/>
    <mergeCell ref="P1568:Q1568"/>
    <mergeCell ref="R1568:AD1568"/>
    <mergeCell ref="C1569:M1569"/>
    <mergeCell ref="N1569:O1569"/>
    <mergeCell ref="P1569:Q1569"/>
    <mergeCell ref="R1569:AD1569"/>
    <mergeCell ref="C1570:M1570"/>
    <mergeCell ref="N1570:O1570"/>
    <mergeCell ref="P1570:Q1570"/>
    <mergeCell ref="R1570:AD1570"/>
    <mergeCell ref="C1571:M1571"/>
    <mergeCell ref="N1571:O1571"/>
    <mergeCell ref="P1571:Q1571"/>
    <mergeCell ref="R1571:AD1571"/>
    <mergeCell ref="C1562:M1562"/>
    <mergeCell ref="N1562:O1562"/>
    <mergeCell ref="P1562:Q1562"/>
    <mergeCell ref="R1562:AD1562"/>
    <mergeCell ref="C1563:M1563"/>
    <mergeCell ref="N1563:O1563"/>
    <mergeCell ref="P1563:Q1563"/>
    <mergeCell ref="R1563:AD1563"/>
    <mergeCell ref="C1564:M1564"/>
    <mergeCell ref="N1564:O1564"/>
    <mergeCell ref="P1564:Q1564"/>
    <mergeCell ref="R1564:AD1564"/>
    <mergeCell ref="C1565:M1565"/>
    <mergeCell ref="N1565:O1565"/>
    <mergeCell ref="P1565:Q1565"/>
    <mergeCell ref="R1565:AD1565"/>
    <mergeCell ref="C1566:M1566"/>
    <mergeCell ref="N1566:O1566"/>
    <mergeCell ref="P1566:Q1566"/>
    <mergeCell ref="R1566:AD1566"/>
    <mergeCell ref="C1557:M1557"/>
    <mergeCell ref="N1557:O1557"/>
    <mergeCell ref="P1557:Q1557"/>
    <mergeCell ref="R1557:AD1557"/>
    <mergeCell ref="C1558:M1558"/>
    <mergeCell ref="N1558:O1558"/>
    <mergeCell ref="P1558:Q1558"/>
    <mergeCell ref="R1558:AD1558"/>
    <mergeCell ref="C1559:M1559"/>
    <mergeCell ref="N1559:O1559"/>
    <mergeCell ref="P1559:Q1559"/>
    <mergeCell ref="R1559:AD1559"/>
    <mergeCell ref="C1560:M1560"/>
    <mergeCell ref="N1560:O1560"/>
    <mergeCell ref="P1560:Q1560"/>
    <mergeCell ref="R1560:AD1560"/>
    <mergeCell ref="C1561:M1561"/>
    <mergeCell ref="N1561:O1561"/>
    <mergeCell ref="P1561:Q1561"/>
    <mergeCell ref="R1561:AD1561"/>
    <mergeCell ref="C1552:M1552"/>
    <mergeCell ref="N1552:O1552"/>
    <mergeCell ref="P1552:Q1552"/>
    <mergeCell ref="R1552:AD1552"/>
    <mergeCell ref="C1553:M1553"/>
    <mergeCell ref="N1553:O1553"/>
    <mergeCell ref="P1553:Q1553"/>
    <mergeCell ref="R1553:AD1553"/>
    <mergeCell ref="C1554:M1554"/>
    <mergeCell ref="N1554:O1554"/>
    <mergeCell ref="P1554:Q1554"/>
    <mergeCell ref="R1554:AD1554"/>
    <mergeCell ref="C1555:M1555"/>
    <mergeCell ref="N1555:O1555"/>
    <mergeCell ref="P1555:Q1555"/>
    <mergeCell ref="R1555:AD1555"/>
    <mergeCell ref="C1556:M1556"/>
    <mergeCell ref="N1556:O1556"/>
    <mergeCell ref="P1556:Q1556"/>
    <mergeCell ref="R1556:AD1556"/>
    <mergeCell ref="C1547:M1547"/>
    <mergeCell ref="N1547:O1547"/>
    <mergeCell ref="P1547:Q1547"/>
    <mergeCell ref="R1547:AD1547"/>
    <mergeCell ref="C1548:M1548"/>
    <mergeCell ref="N1548:O1548"/>
    <mergeCell ref="P1548:Q1548"/>
    <mergeCell ref="R1548:AD1548"/>
    <mergeCell ref="C1549:M1549"/>
    <mergeCell ref="N1549:O1549"/>
    <mergeCell ref="P1549:Q1549"/>
    <mergeCell ref="R1549:AD1549"/>
    <mergeCell ref="C1550:M1550"/>
    <mergeCell ref="N1550:O1550"/>
    <mergeCell ref="P1550:Q1550"/>
    <mergeCell ref="R1550:AD1550"/>
    <mergeCell ref="C1551:M1551"/>
    <mergeCell ref="N1551:O1551"/>
    <mergeCell ref="P1551:Q1551"/>
    <mergeCell ref="R1551:AD1551"/>
    <mergeCell ref="C1542:M1542"/>
    <mergeCell ref="N1542:O1542"/>
    <mergeCell ref="P1542:Q1542"/>
    <mergeCell ref="R1542:AD1542"/>
    <mergeCell ref="C1543:M1543"/>
    <mergeCell ref="N1543:O1543"/>
    <mergeCell ref="P1543:Q1543"/>
    <mergeCell ref="R1543:AD1543"/>
    <mergeCell ref="C1544:M1544"/>
    <mergeCell ref="N1544:O1544"/>
    <mergeCell ref="P1544:Q1544"/>
    <mergeCell ref="R1544:AD1544"/>
    <mergeCell ref="C1545:M1545"/>
    <mergeCell ref="N1545:O1545"/>
    <mergeCell ref="P1545:Q1545"/>
    <mergeCell ref="R1545:AD1545"/>
    <mergeCell ref="C1546:M1546"/>
    <mergeCell ref="N1546:O1546"/>
    <mergeCell ref="P1546:Q1546"/>
    <mergeCell ref="R1546:AD1546"/>
    <mergeCell ref="C1536:M1536"/>
    <mergeCell ref="N1536:O1536"/>
    <mergeCell ref="P1536:Q1536"/>
    <mergeCell ref="R1536:AD1536"/>
    <mergeCell ref="C1537:M1537"/>
    <mergeCell ref="N1537:O1537"/>
    <mergeCell ref="P1537:Q1537"/>
    <mergeCell ref="R1537:AD1537"/>
    <mergeCell ref="C1538:M1538"/>
    <mergeCell ref="N1538:O1538"/>
    <mergeCell ref="P1538:Q1538"/>
    <mergeCell ref="R1538:AD1538"/>
    <mergeCell ref="C1539:M1539"/>
    <mergeCell ref="N1539:O1539"/>
    <mergeCell ref="P1539:Q1539"/>
    <mergeCell ref="R1539:AD1539"/>
    <mergeCell ref="C1540:M1540"/>
    <mergeCell ref="N1540:O1540"/>
    <mergeCell ref="P1540:Q1540"/>
    <mergeCell ref="R1540:AD1540"/>
    <mergeCell ref="C1531:M1531"/>
    <mergeCell ref="N1531:O1531"/>
    <mergeCell ref="P1531:Q1531"/>
    <mergeCell ref="R1531:AD1531"/>
    <mergeCell ref="C1532:M1532"/>
    <mergeCell ref="N1532:O1532"/>
    <mergeCell ref="P1532:Q1532"/>
    <mergeCell ref="R1532:AD1532"/>
    <mergeCell ref="C1533:M1533"/>
    <mergeCell ref="N1533:O1533"/>
    <mergeCell ref="P1533:Q1533"/>
    <mergeCell ref="R1533:AD1533"/>
    <mergeCell ref="C1534:M1534"/>
    <mergeCell ref="N1534:O1534"/>
    <mergeCell ref="P1534:Q1534"/>
    <mergeCell ref="R1534:AD1534"/>
    <mergeCell ref="C1535:M1535"/>
    <mergeCell ref="N1535:O1535"/>
    <mergeCell ref="P1535:Q1535"/>
    <mergeCell ref="R1535:AD1535"/>
    <mergeCell ref="C1526:M1526"/>
    <mergeCell ref="N1526:O1526"/>
    <mergeCell ref="P1526:Q1526"/>
    <mergeCell ref="R1526:AD1526"/>
    <mergeCell ref="C1527:M1527"/>
    <mergeCell ref="N1527:O1527"/>
    <mergeCell ref="P1527:Q1527"/>
    <mergeCell ref="R1527:AD1527"/>
    <mergeCell ref="C1528:M1528"/>
    <mergeCell ref="N1528:O1528"/>
    <mergeCell ref="P1528:Q1528"/>
    <mergeCell ref="R1528:AD1528"/>
    <mergeCell ref="C1529:M1529"/>
    <mergeCell ref="N1529:O1529"/>
    <mergeCell ref="P1529:Q1529"/>
    <mergeCell ref="R1529:AD1529"/>
    <mergeCell ref="C1530:M1530"/>
    <mergeCell ref="N1530:O1530"/>
    <mergeCell ref="P1530:Q1530"/>
    <mergeCell ref="R1530:AD1530"/>
    <mergeCell ref="C1521:M1521"/>
    <mergeCell ref="N1521:O1521"/>
    <mergeCell ref="P1521:Q1521"/>
    <mergeCell ref="R1521:AD1521"/>
    <mergeCell ref="C1522:M1522"/>
    <mergeCell ref="N1522:O1522"/>
    <mergeCell ref="P1522:Q1522"/>
    <mergeCell ref="R1522:AD1522"/>
    <mergeCell ref="C1523:M1523"/>
    <mergeCell ref="N1523:O1523"/>
    <mergeCell ref="P1523:Q1523"/>
    <mergeCell ref="R1523:AD1523"/>
    <mergeCell ref="C1524:M1524"/>
    <mergeCell ref="N1524:O1524"/>
    <mergeCell ref="P1524:Q1524"/>
    <mergeCell ref="R1524:AD1524"/>
    <mergeCell ref="C1525:M1525"/>
    <mergeCell ref="N1525:O1525"/>
    <mergeCell ref="P1525:Q1525"/>
    <mergeCell ref="R1525:AD1525"/>
    <mergeCell ref="C1516:M1516"/>
    <mergeCell ref="N1516:O1516"/>
    <mergeCell ref="P1516:Q1516"/>
    <mergeCell ref="R1516:AD1516"/>
    <mergeCell ref="C1517:M1517"/>
    <mergeCell ref="N1517:O1517"/>
    <mergeCell ref="P1517:Q1517"/>
    <mergeCell ref="R1517:AD1517"/>
    <mergeCell ref="C1518:M1518"/>
    <mergeCell ref="N1518:O1518"/>
    <mergeCell ref="P1518:Q1518"/>
    <mergeCell ref="R1518:AD1518"/>
    <mergeCell ref="C1519:M1519"/>
    <mergeCell ref="N1519:O1519"/>
    <mergeCell ref="P1519:Q1519"/>
    <mergeCell ref="R1519:AD1519"/>
    <mergeCell ref="C1520:M1520"/>
    <mergeCell ref="N1520:O1520"/>
    <mergeCell ref="P1520:Q1520"/>
    <mergeCell ref="R1520:AD1520"/>
    <mergeCell ref="C1511:M1511"/>
    <mergeCell ref="N1511:O1511"/>
    <mergeCell ref="P1511:Q1511"/>
    <mergeCell ref="R1511:AD1511"/>
    <mergeCell ref="C1512:M1512"/>
    <mergeCell ref="N1512:O1512"/>
    <mergeCell ref="P1512:Q1512"/>
    <mergeCell ref="R1512:AD1512"/>
    <mergeCell ref="C1513:M1513"/>
    <mergeCell ref="N1513:O1513"/>
    <mergeCell ref="P1513:Q1513"/>
    <mergeCell ref="R1513:AD1513"/>
    <mergeCell ref="C1514:M1514"/>
    <mergeCell ref="N1514:O1514"/>
    <mergeCell ref="P1514:Q1514"/>
    <mergeCell ref="R1514:AD1514"/>
    <mergeCell ref="C1515:M1515"/>
    <mergeCell ref="N1515:O1515"/>
    <mergeCell ref="P1515:Q1515"/>
    <mergeCell ref="R1515:AD1515"/>
    <mergeCell ref="C1506:M1506"/>
    <mergeCell ref="N1506:O1506"/>
    <mergeCell ref="P1506:Q1506"/>
    <mergeCell ref="R1506:AD1506"/>
    <mergeCell ref="C1507:M1507"/>
    <mergeCell ref="N1507:O1507"/>
    <mergeCell ref="P1507:Q1507"/>
    <mergeCell ref="R1507:AD1507"/>
    <mergeCell ref="C1508:M1508"/>
    <mergeCell ref="N1508:O1508"/>
    <mergeCell ref="P1508:Q1508"/>
    <mergeCell ref="R1508:AD1508"/>
    <mergeCell ref="C1509:M1509"/>
    <mergeCell ref="N1509:O1509"/>
    <mergeCell ref="P1509:Q1509"/>
    <mergeCell ref="R1509:AD1509"/>
    <mergeCell ref="C1510:M1510"/>
    <mergeCell ref="N1510:O1510"/>
    <mergeCell ref="P1510:Q1510"/>
    <mergeCell ref="R1510:AD1510"/>
    <mergeCell ref="C1501:M1501"/>
    <mergeCell ref="N1501:O1501"/>
    <mergeCell ref="P1501:Q1501"/>
    <mergeCell ref="R1501:AD1501"/>
    <mergeCell ref="C1502:M1502"/>
    <mergeCell ref="N1502:O1502"/>
    <mergeCell ref="P1502:Q1502"/>
    <mergeCell ref="R1502:AD1502"/>
    <mergeCell ref="C1503:M1503"/>
    <mergeCell ref="N1503:O1503"/>
    <mergeCell ref="P1503:Q1503"/>
    <mergeCell ref="R1503:AD1503"/>
    <mergeCell ref="C1504:M1504"/>
    <mergeCell ref="N1504:O1504"/>
    <mergeCell ref="P1504:Q1504"/>
    <mergeCell ref="R1504:AD1504"/>
    <mergeCell ref="C1505:M1505"/>
    <mergeCell ref="N1505:O1505"/>
    <mergeCell ref="P1505:Q1505"/>
    <mergeCell ref="R1505:AD1505"/>
    <mergeCell ref="C1500:M1500"/>
    <mergeCell ref="N1500:O1500"/>
    <mergeCell ref="P1500:Q1500"/>
    <mergeCell ref="R1500:AD1500"/>
    <mergeCell ref="N1499:O1499"/>
    <mergeCell ref="P1499:Q1499"/>
    <mergeCell ref="C1494:M1494"/>
    <mergeCell ref="N1494:O1494"/>
    <mergeCell ref="P1494:Q1494"/>
    <mergeCell ref="R1494:AD1494"/>
    <mergeCell ref="C1495:M1495"/>
    <mergeCell ref="N1495:O1495"/>
    <mergeCell ref="P1495:Q1495"/>
    <mergeCell ref="R1495:AD1495"/>
    <mergeCell ref="C1496:M1496"/>
    <mergeCell ref="N1496:O1496"/>
    <mergeCell ref="P1496:Q1496"/>
    <mergeCell ref="R1496:AD1496"/>
    <mergeCell ref="C1497:M1497"/>
    <mergeCell ref="N1497:O1497"/>
    <mergeCell ref="P1497:Q1497"/>
    <mergeCell ref="R1497:AD1497"/>
    <mergeCell ref="C1498:M1498"/>
    <mergeCell ref="N1498:O1498"/>
    <mergeCell ref="P1498:Q1498"/>
    <mergeCell ref="R1498:AD1498"/>
    <mergeCell ref="C1489:M1489"/>
    <mergeCell ref="N1489:O1489"/>
    <mergeCell ref="P1489:Q1489"/>
    <mergeCell ref="R1489:AD1489"/>
    <mergeCell ref="C1490:M1490"/>
    <mergeCell ref="N1490:O1490"/>
    <mergeCell ref="P1490:Q1490"/>
    <mergeCell ref="R1490:AD1490"/>
    <mergeCell ref="C1491:M1491"/>
    <mergeCell ref="N1491:O1491"/>
    <mergeCell ref="P1491:Q1491"/>
    <mergeCell ref="R1491:AD1491"/>
    <mergeCell ref="C1492:M1492"/>
    <mergeCell ref="N1492:O1492"/>
    <mergeCell ref="P1492:Q1492"/>
    <mergeCell ref="R1492:AD1492"/>
    <mergeCell ref="C1493:M1493"/>
    <mergeCell ref="N1493:O1493"/>
    <mergeCell ref="P1493:Q1493"/>
    <mergeCell ref="R1493:AD1493"/>
    <mergeCell ref="C1484:M1484"/>
    <mergeCell ref="N1484:O1484"/>
    <mergeCell ref="P1484:Q1484"/>
    <mergeCell ref="R1484:AD1484"/>
    <mergeCell ref="C1485:M1485"/>
    <mergeCell ref="N1485:O1485"/>
    <mergeCell ref="P1485:Q1485"/>
    <mergeCell ref="R1485:AD1485"/>
    <mergeCell ref="C1486:M1486"/>
    <mergeCell ref="N1486:O1486"/>
    <mergeCell ref="P1486:Q1486"/>
    <mergeCell ref="R1486:AD1486"/>
    <mergeCell ref="C1487:M1487"/>
    <mergeCell ref="N1487:O1487"/>
    <mergeCell ref="P1487:Q1487"/>
    <mergeCell ref="R1487:AD1487"/>
    <mergeCell ref="C1488:M1488"/>
    <mergeCell ref="N1488:O1488"/>
    <mergeCell ref="P1488:Q1488"/>
    <mergeCell ref="R1488:AD1488"/>
    <mergeCell ref="C1479:M1479"/>
    <mergeCell ref="N1479:O1479"/>
    <mergeCell ref="P1479:Q1479"/>
    <mergeCell ref="R1479:AD1479"/>
    <mergeCell ref="C1480:M1480"/>
    <mergeCell ref="N1480:O1480"/>
    <mergeCell ref="P1480:Q1480"/>
    <mergeCell ref="R1480:AD1480"/>
    <mergeCell ref="C1481:M1481"/>
    <mergeCell ref="N1481:O1481"/>
    <mergeCell ref="P1481:Q1481"/>
    <mergeCell ref="R1481:AD1481"/>
    <mergeCell ref="C1482:M1482"/>
    <mergeCell ref="N1482:O1482"/>
    <mergeCell ref="P1482:Q1482"/>
    <mergeCell ref="R1482:AD1482"/>
    <mergeCell ref="C1483:M1483"/>
    <mergeCell ref="N1483:O1483"/>
    <mergeCell ref="P1483:Q1483"/>
    <mergeCell ref="R1483:AD1483"/>
    <mergeCell ref="C1474:M1474"/>
    <mergeCell ref="N1474:O1474"/>
    <mergeCell ref="P1474:Q1474"/>
    <mergeCell ref="R1474:AD1474"/>
    <mergeCell ref="C1475:M1475"/>
    <mergeCell ref="N1475:O1475"/>
    <mergeCell ref="P1475:Q1475"/>
    <mergeCell ref="R1475:AD1475"/>
    <mergeCell ref="C1476:M1476"/>
    <mergeCell ref="N1476:O1476"/>
    <mergeCell ref="P1476:Q1476"/>
    <mergeCell ref="R1476:AD1476"/>
    <mergeCell ref="C1477:M1477"/>
    <mergeCell ref="N1477:O1477"/>
    <mergeCell ref="P1477:Q1477"/>
    <mergeCell ref="R1477:AD1477"/>
    <mergeCell ref="C1478:M1478"/>
    <mergeCell ref="N1478:O1478"/>
    <mergeCell ref="P1478:Q1478"/>
    <mergeCell ref="R1478:AD1478"/>
    <mergeCell ref="C1469:M1469"/>
    <mergeCell ref="N1469:O1469"/>
    <mergeCell ref="P1469:Q1469"/>
    <mergeCell ref="R1469:AD1469"/>
    <mergeCell ref="C1470:M1470"/>
    <mergeCell ref="N1470:O1470"/>
    <mergeCell ref="P1470:Q1470"/>
    <mergeCell ref="R1470:AD1470"/>
    <mergeCell ref="C1471:M1471"/>
    <mergeCell ref="N1471:O1471"/>
    <mergeCell ref="P1471:Q1471"/>
    <mergeCell ref="R1471:AD1471"/>
    <mergeCell ref="C1472:M1472"/>
    <mergeCell ref="N1472:O1472"/>
    <mergeCell ref="P1472:Q1472"/>
    <mergeCell ref="R1472:AD1472"/>
    <mergeCell ref="C1473:M1473"/>
    <mergeCell ref="N1473:O1473"/>
    <mergeCell ref="P1473:Q1473"/>
    <mergeCell ref="R1473:AD1473"/>
    <mergeCell ref="C1464:M1464"/>
    <mergeCell ref="N1464:O1464"/>
    <mergeCell ref="P1464:Q1464"/>
    <mergeCell ref="R1464:AD1464"/>
    <mergeCell ref="C1465:M1465"/>
    <mergeCell ref="N1465:O1465"/>
    <mergeCell ref="P1465:Q1465"/>
    <mergeCell ref="R1465:AD1465"/>
    <mergeCell ref="C1466:M1466"/>
    <mergeCell ref="N1466:O1466"/>
    <mergeCell ref="P1466:Q1466"/>
    <mergeCell ref="R1466:AD1466"/>
    <mergeCell ref="C1467:M1467"/>
    <mergeCell ref="N1467:O1467"/>
    <mergeCell ref="P1467:Q1467"/>
    <mergeCell ref="R1467:AD1467"/>
    <mergeCell ref="C1468:M1468"/>
    <mergeCell ref="N1468:O1468"/>
    <mergeCell ref="P1468:Q1468"/>
    <mergeCell ref="R1468:AD1468"/>
    <mergeCell ref="C1459:M1459"/>
    <mergeCell ref="N1459:O1459"/>
    <mergeCell ref="P1459:Q1459"/>
    <mergeCell ref="R1459:AD1459"/>
    <mergeCell ref="C1460:M1460"/>
    <mergeCell ref="N1460:O1460"/>
    <mergeCell ref="P1460:Q1460"/>
    <mergeCell ref="R1460:AD1460"/>
    <mergeCell ref="C1461:M1461"/>
    <mergeCell ref="N1461:O1461"/>
    <mergeCell ref="P1461:Q1461"/>
    <mergeCell ref="R1461:AD1461"/>
    <mergeCell ref="C1462:M1462"/>
    <mergeCell ref="N1462:O1462"/>
    <mergeCell ref="P1462:Q1462"/>
    <mergeCell ref="R1462:AD1462"/>
    <mergeCell ref="C1463:M1463"/>
    <mergeCell ref="N1463:O1463"/>
    <mergeCell ref="P1463:Q1463"/>
    <mergeCell ref="R1463:AD1463"/>
    <mergeCell ref="C1458:M1458"/>
    <mergeCell ref="N1458:O1458"/>
    <mergeCell ref="P1458:Q1458"/>
    <mergeCell ref="R1458:AD1458"/>
    <mergeCell ref="N1457:O1457"/>
    <mergeCell ref="P1457:Q1457"/>
    <mergeCell ref="C1452:M1452"/>
    <mergeCell ref="N1452:O1452"/>
    <mergeCell ref="P1452:Q1452"/>
    <mergeCell ref="R1452:AD1452"/>
    <mergeCell ref="C1453:M1453"/>
    <mergeCell ref="N1453:O1453"/>
    <mergeCell ref="P1453:Q1453"/>
    <mergeCell ref="R1453:AD1453"/>
    <mergeCell ref="C1454:M1454"/>
    <mergeCell ref="N1454:O1454"/>
    <mergeCell ref="P1454:Q1454"/>
    <mergeCell ref="R1454:AD1454"/>
    <mergeCell ref="C1455:M1455"/>
    <mergeCell ref="N1455:O1455"/>
    <mergeCell ref="P1455:Q1455"/>
    <mergeCell ref="R1455:AD1455"/>
    <mergeCell ref="C1456:M1456"/>
    <mergeCell ref="N1456:O1456"/>
    <mergeCell ref="P1456:Q1456"/>
    <mergeCell ref="R1456:AD1456"/>
    <mergeCell ref="C1447:M1447"/>
    <mergeCell ref="N1447:O1447"/>
    <mergeCell ref="P1447:Q1447"/>
    <mergeCell ref="R1447:AD1447"/>
    <mergeCell ref="C1448:M1448"/>
    <mergeCell ref="N1448:O1448"/>
    <mergeCell ref="P1448:Q1448"/>
    <mergeCell ref="R1448:AD1448"/>
    <mergeCell ref="C1449:M1449"/>
    <mergeCell ref="N1449:O1449"/>
    <mergeCell ref="P1449:Q1449"/>
    <mergeCell ref="R1449:AD1449"/>
    <mergeCell ref="C1450:M1450"/>
    <mergeCell ref="N1450:O1450"/>
    <mergeCell ref="P1450:Q1450"/>
    <mergeCell ref="R1450:AD1450"/>
    <mergeCell ref="C1451:M1451"/>
    <mergeCell ref="N1451:O1451"/>
    <mergeCell ref="P1451:Q1451"/>
    <mergeCell ref="R1451:AD1451"/>
    <mergeCell ref="C1442:M1442"/>
    <mergeCell ref="N1442:O1442"/>
    <mergeCell ref="P1442:Q1442"/>
    <mergeCell ref="R1442:AD1442"/>
    <mergeCell ref="C1443:M1443"/>
    <mergeCell ref="N1443:O1443"/>
    <mergeCell ref="P1443:Q1443"/>
    <mergeCell ref="R1443:AD1443"/>
    <mergeCell ref="C1444:M1444"/>
    <mergeCell ref="N1444:O1444"/>
    <mergeCell ref="P1444:Q1444"/>
    <mergeCell ref="R1444:AD1444"/>
    <mergeCell ref="C1445:M1445"/>
    <mergeCell ref="N1445:O1445"/>
    <mergeCell ref="P1445:Q1445"/>
    <mergeCell ref="R1445:AD1445"/>
    <mergeCell ref="C1446:M1446"/>
    <mergeCell ref="N1446:O1446"/>
    <mergeCell ref="P1446:Q1446"/>
    <mergeCell ref="R1446:AD1446"/>
    <mergeCell ref="C1437:M1437"/>
    <mergeCell ref="N1437:O1437"/>
    <mergeCell ref="P1437:Q1437"/>
    <mergeCell ref="R1437:AD1437"/>
    <mergeCell ref="C1438:M1438"/>
    <mergeCell ref="N1438:O1438"/>
    <mergeCell ref="P1438:Q1438"/>
    <mergeCell ref="R1438:AD1438"/>
    <mergeCell ref="C1439:M1439"/>
    <mergeCell ref="N1439:O1439"/>
    <mergeCell ref="P1439:Q1439"/>
    <mergeCell ref="R1439:AD1439"/>
    <mergeCell ref="C1440:M1440"/>
    <mergeCell ref="N1440:O1440"/>
    <mergeCell ref="P1440:Q1440"/>
    <mergeCell ref="R1440:AD1440"/>
    <mergeCell ref="C1441:M1441"/>
    <mergeCell ref="N1441:O1441"/>
    <mergeCell ref="P1441:Q1441"/>
    <mergeCell ref="R1441:AD1441"/>
    <mergeCell ref="C1432:M1432"/>
    <mergeCell ref="N1432:O1432"/>
    <mergeCell ref="P1432:Q1432"/>
    <mergeCell ref="R1432:AD1432"/>
    <mergeCell ref="C1433:M1433"/>
    <mergeCell ref="N1433:O1433"/>
    <mergeCell ref="P1433:Q1433"/>
    <mergeCell ref="R1433:AD1433"/>
    <mergeCell ref="C1434:M1434"/>
    <mergeCell ref="N1434:O1434"/>
    <mergeCell ref="P1434:Q1434"/>
    <mergeCell ref="R1434:AD1434"/>
    <mergeCell ref="C1435:M1435"/>
    <mergeCell ref="N1435:O1435"/>
    <mergeCell ref="P1435:Q1435"/>
    <mergeCell ref="R1435:AD1435"/>
    <mergeCell ref="C1436:M1436"/>
    <mergeCell ref="N1436:O1436"/>
    <mergeCell ref="P1436:Q1436"/>
    <mergeCell ref="R1436:AD1436"/>
    <mergeCell ref="C1427:M1427"/>
    <mergeCell ref="N1427:O1427"/>
    <mergeCell ref="P1427:Q1427"/>
    <mergeCell ref="R1427:AD1427"/>
    <mergeCell ref="C1428:M1428"/>
    <mergeCell ref="N1428:O1428"/>
    <mergeCell ref="P1428:Q1428"/>
    <mergeCell ref="R1428:AD1428"/>
    <mergeCell ref="C1429:M1429"/>
    <mergeCell ref="N1429:O1429"/>
    <mergeCell ref="P1429:Q1429"/>
    <mergeCell ref="R1429:AD1429"/>
    <mergeCell ref="C1430:M1430"/>
    <mergeCell ref="N1430:O1430"/>
    <mergeCell ref="P1430:Q1430"/>
    <mergeCell ref="R1430:AD1430"/>
    <mergeCell ref="C1431:M1431"/>
    <mergeCell ref="N1431:O1431"/>
    <mergeCell ref="P1431:Q1431"/>
    <mergeCell ref="R1431:AD1431"/>
    <mergeCell ref="C1422:M1422"/>
    <mergeCell ref="N1422:O1422"/>
    <mergeCell ref="P1422:Q1422"/>
    <mergeCell ref="R1422:AD1422"/>
    <mergeCell ref="C1423:M1423"/>
    <mergeCell ref="N1423:O1423"/>
    <mergeCell ref="P1423:Q1423"/>
    <mergeCell ref="R1423:AD1423"/>
    <mergeCell ref="C1424:M1424"/>
    <mergeCell ref="N1424:O1424"/>
    <mergeCell ref="P1424:Q1424"/>
    <mergeCell ref="R1424:AD1424"/>
    <mergeCell ref="C1425:M1425"/>
    <mergeCell ref="N1425:O1425"/>
    <mergeCell ref="P1425:Q1425"/>
    <mergeCell ref="R1425:AD1425"/>
    <mergeCell ref="C1426:M1426"/>
    <mergeCell ref="N1426:O1426"/>
    <mergeCell ref="P1426:Q1426"/>
    <mergeCell ref="R1426:AD1426"/>
    <mergeCell ref="C1417:M1417"/>
    <mergeCell ref="N1417:O1417"/>
    <mergeCell ref="P1417:Q1417"/>
    <mergeCell ref="R1417:AD1417"/>
    <mergeCell ref="C1418:M1418"/>
    <mergeCell ref="N1418:O1418"/>
    <mergeCell ref="P1418:Q1418"/>
    <mergeCell ref="R1418:AD1418"/>
    <mergeCell ref="C1419:M1419"/>
    <mergeCell ref="N1419:O1419"/>
    <mergeCell ref="P1419:Q1419"/>
    <mergeCell ref="R1419:AD1419"/>
    <mergeCell ref="C1420:M1420"/>
    <mergeCell ref="N1420:O1420"/>
    <mergeCell ref="P1420:Q1420"/>
    <mergeCell ref="R1420:AD1420"/>
    <mergeCell ref="C1421:M1421"/>
    <mergeCell ref="N1421:O1421"/>
    <mergeCell ref="P1421:Q1421"/>
    <mergeCell ref="R1421:AD1421"/>
    <mergeCell ref="C1416:M1416"/>
    <mergeCell ref="N1416:O1416"/>
    <mergeCell ref="P1416:Q1416"/>
    <mergeCell ref="R1416:AD1416"/>
    <mergeCell ref="N1415:O1415"/>
    <mergeCell ref="P1415:Q1415"/>
    <mergeCell ref="C1410:M1410"/>
    <mergeCell ref="N1410:O1410"/>
    <mergeCell ref="P1410:Q1410"/>
    <mergeCell ref="R1410:AD1410"/>
    <mergeCell ref="C1411:M1411"/>
    <mergeCell ref="N1411:O1411"/>
    <mergeCell ref="P1411:Q1411"/>
    <mergeCell ref="R1411:AD1411"/>
    <mergeCell ref="C1412:M1412"/>
    <mergeCell ref="N1412:O1412"/>
    <mergeCell ref="P1412:Q1412"/>
    <mergeCell ref="R1412:AD1412"/>
    <mergeCell ref="C1413:M1413"/>
    <mergeCell ref="N1413:O1413"/>
    <mergeCell ref="P1413:Q1413"/>
    <mergeCell ref="R1413:AD1413"/>
    <mergeCell ref="C1414:M1414"/>
    <mergeCell ref="N1414:O1414"/>
    <mergeCell ref="P1414:Q1414"/>
    <mergeCell ref="R1414:AD1414"/>
    <mergeCell ref="C1405:M1405"/>
    <mergeCell ref="N1405:O1405"/>
    <mergeCell ref="P1405:Q1405"/>
    <mergeCell ref="R1405:AD1405"/>
    <mergeCell ref="C1406:M1406"/>
    <mergeCell ref="N1406:O1406"/>
    <mergeCell ref="P1406:Q1406"/>
    <mergeCell ref="R1406:AD1406"/>
    <mergeCell ref="C1407:M1407"/>
    <mergeCell ref="N1407:O1407"/>
    <mergeCell ref="P1407:Q1407"/>
    <mergeCell ref="R1407:AD1407"/>
    <mergeCell ref="C1408:M1408"/>
    <mergeCell ref="N1408:O1408"/>
    <mergeCell ref="P1408:Q1408"/>
    <mergeCell ref="R1408:AD1408"/>
    <mergeCell ref="C1409:M1409"/>
    <mergeCell ref="N1409:O1409"/>
    <mergeCell ref="P1409:Q1409"/>
    <mergeCell ref="R1409:AD1409"/>
    <mergeCell ref="C1400:M1400"/>
    <mergeCell ref="N1400:O1400"/>
    <mergeCell ref="P1400:Q1400"/>
    <mergeCell ref="R1400:AD1400"/>
    <mergeCell ref="C1401:M1401"/>
    <mergeCell ref="N1401:O1401"/>
    <mergeCell ref="P1401:Q1401"/>
    <mergeCell ref="R1401:AD1401"/>
    <mergeCell ref="C1402:M1402"/>
    <mergeCell ref="N1402:O1402"/>
    <mergeCell ref="P1402:Q1402"/>
    <mergeCell ref="R1402:AD1402"/>
    <mergeCell ref="C1403:M1403"/>
    <mergeCell ref="N1403:O1403"/>
    <mergeCell ref="P1403:Q1403"/>
    <mergeCell ref="R1403:AD1403"/>
    <mergeCell ref="C1404:M1404"/>
    <mergeCell ref="N1404:O1404"/>
    <mergeCell ref="P1404:Q1404"/>
    <mergeCell ref="R1404:AD1404"/>
    <mergeCell ref="C1395:M1395"/>
    <mergeCell ref="N1395:O1395"/>
    <mergeCell ref="P1395:Q1395"/>
    <mergeCell ref="R1395:AD1395"/>
    <mergeCell ref="C1396:M1396"/>
    <mergeCell ref="N1396:O1396"/>
    <mergeCell ref="P1396:Q1396"/>
    <mergeCell ref="R1396:AD1396"/>
    <mergeCell ref="C1397:M1397"/>
    <mergeCell ref="N1397:O1397"/>
    <mergeCell ref="P1397:Q1397"/>
    <mergeCell ref="R1397:AD1397"/>
    <mergeCell ref="C1398:M1398"/>
    <mergeCell ref="N1398:O1398"/>
    <mergeCell ref="P1398:Q1398"/>
    <mergeCell ref="R1398:AD1398"/>
    <mergeCell ref="C1399:M1399"/>
    <mergeCell ref="N1399:O1399"/>
    <mergeCell ref="P1399:Q1399"/>
    <mergeCell ref="R1399:AD1399"/>
    <mergeCell ref="C1390:M1390"/>
    <mergeCell ref="N1390:O1390"/>
    <mergeCell ref="P1390:Q1390"/>
    <mergeCell ref="R1390:AD1390"/>
    <mergeCell ref="C1391:M1391"/>
    <mergeCell ref="N1391:O1391"/>
    <mergeCell ref="P1391:Q1391"/>
    <mergeCell ref="R1391:AD1391"/>
    <mergeCell ref="C1392:M1392"/>
    <mergeCell ref="N1392:O1392"/>
    <mergeCell ref="P1392:Q1392"/>
    <mergeCell ref="R1392:AD1392"/>
    <mergeCell ref="C1393:M1393"/>
    <mergeCell ref="N1393:O1393"/>
    <mergeCell ref="P1393:Q1393"/>
    <mergeCell ref="R1393:AD1393"/>
    <mergeCell ref="C1394:M1394"/>
    <mergeCell ref="N1394:O1394"/>
    <mergeCell ref="P1394:Q1394"/>
    <mergeCell ref="R1394:AD1394"/>
    <mergeCell ref="C1385:M1385"/>
    <mergeCell ref="N1385:O1385"/>
    <mergeCell ref="P1385:Q1385"/>
    <mergeCell ref="R1385:AD1385"/>
    <mergeCell ref="C1386:M1386"/>
    <mergeCell ref="N1386:O1386"/>
    <mergeCell ref="P1386:Q1386"/>
    <mergeCell ref="R1386:AD1386"/>
    <mergeCell ref="C1387:M1387"/>
    <mergeCell ref="N1387:O1387"/>
    <mergeCell ref="P1387:Q1387"/>
    <mergeCell ref="R1387:AD1387"/>
    <mergeCell ref="C1388:M1388"/>
    <mergeCell ref="N1388:O1388"/>
    <mergeCell ref="P1388:Q1388"/>
    <mergeCell ref="R1388:AD1388"/>
    <mergeCell ref="C1389:M1389"/>
    <mergeCell ref="N1389:O1389"/>
    <mergeCell ref="P1389:Q1389"/>
    <mergeCell ref="R1389:AD1389"/>
    <mergeCell ref="C1380:M1380"/>
    <mergeCell ref="N1380:O1380"/>
    <mergeCell ref="P1380:Q1380"/>
    <mergeCell ref="R1380:AD1380"/>
    <mergeCell ref="C1381:M1381"/>
    <mergeCell ref="N1381:O1381"/>
    <mergeCell ref="P1381:Q1381"/>
    <mergeCell ref="R1381:AD1381"/>
    <mergeCell ref="C1382:M1382"/>
    <mergeCell ref="N1382:O1382"/>
    <mergeCell ref="P1382:Q1382"/>
    <mergeCell ref="R1382:AD1382"/>
    <mergeCell ref="C1383:M1383"/>
    <mergeCell ref="N1383:O1383"/>
    <mergeCell ref="P1383:Q1383"/>
    <mergeCell ref="R1383:AD1383"/>
    <mergeCell ref="C1384:M1384"/>
    <mergeCell ref="N1384:O1384"/>
    <mergeCell ref="P1384:Q1384"/>
    <mergeCell ref="R1384:AD1384"/>
    <mergeCell ref="C1375:M1375"/>
    <mergeCell ref="N1375:O1375"/>
    <mergeCell ref="P1375:Q1375"/>
    <mergeCell ref="R1375:AD1375"/>
    <mergeCell ref="C1376:M1376"/>
    <mergeCell ref="N1376:O1376"/>
    <mergeCell ref="P1376:Q1376"/>
    <mergeCell ref="R1376:AD1376"/>
    <mergeCell ref="C1377:M1377"/>
    <mergeCell ref="N1377:O1377"/>
    <mergeCell ref="P1377:Q1377"/>
    <mergeCell ref="R1377:AD1377"/>
    <mergeCell ref="C1378:M1378"/>
    <mergeCell ref="N1378:O1378"/>
    <mergeCell ref="P1378:Q1378"/>
    <mergeCell ref="R1378:AD1378"/>
    <mergeCell ref="C1379:M1379"/>
    <mergeCell ref="N1379:O1379"/>
    <mergeCell ref="P1379:Q1379"/>
    <mergeCell ref="R1379:AD1379"/>
    <mergeCell ref="C1374:M1374"/>
    <mergeCell ref="N1374:O1374"/>
    <mergeCell ref="P1374:Q1374"/>
    <mergeCell ref="R1374:AD1374"/>
    <mergeCell ref="N1373:O1373"/>
    <mergeCell ref="P1373:Q1373"/>
    <mergeCell ref="C1368:M1368"/>
    <mergeCell ref="N1368:O1368"/>
    <mergeCell ref="P1368:Q1368"/>
    <mergeCell ref="R1368:AD1368"/>
    <mergeCell ref="C1369:M1369"/>
    <mergeCell ref="N1369:O1369"/>
    <mergeCell ref="P1369:Q1369"/>
    <mergeCell ref="R1369:AD1369"/>
    <mergeCell ref="C1370:M1370"/>
    <mergeCell ref="N1370:O1370"/>
    <mergeCell ref="P1370:Q1370"/>
    <mergeCell ref="R1370:AD1370"/>
    <mergeCell ref="C1371:M1371"/>
    <mergeCell ref="N1371:O1371"/>
    <mergeCell ref="P1371:Q1371"/>
    <mergeCell ref="R1371:AD1371"/>
    <mergeCell ref="C1372:M1372"/>
    <mergeCell ref="N1372:O1372"/>
    <mergeCell ref="P1372:Q1372"/>
    <mergeCell ref="R1372:AD1372"/>
    <mergeCell ref="C1363:M1363"/>
    <mergeCell ref="N1363:O1363"/>
    <mergeCell ref="P1363:Q1363"/>
    <mergeCell ref="R1363:AD1363"/>
    <mergeCell ref="C1364:M1364"/>
    <mergeCell ref="N1364:O1364"/>
    <mergeCell ref="P1364:Q1364"/>
    <mergeCell ref="R1364:AD1364"/>
    <mergeCell ref="C1365:M1365"/>
    <mergeCell ref="N1365:O1365"/>
    <mergeCell ref="P1365:Q1365"/>
    <mergeCell ref="R1365:AD1365"/>
    <mergeCell ref="C1366:M1366"/>
    <mergeCell ref="N1366:O1366"/>
    <mergeCell ref="P1366:Q1366"/>
    <mergeCell ref="R1366:AD1366"/>
    <mergeCell ref="C1367:M1367"/>
    <mergeCell ref="N1367:O1367"/>
    <mergeCell ref="P1367:Q1367"/>
    <mergeCell ref="R1367:AD1367"/>
    <mergeCell ref="C1358:M1358"/>
    <mergeCell ref="N1358:O1358"/>
    <mergeCell ref="P1358:Q1358"/>
    <mergeCell ref="R1358:AD1358"/>
    <mergeCell ref="C1359:M1359"/>
    <mergeCell ref="N1359:O1359"/>
    <mergeCell ref="P1359:Q1359"/>
    <mergeCell ref="R1359:AD1359"/>
    <mergeCell ref="C1360:M1360"/>
    <mergeCell ref="N1360:O1360"/>
    <mergeCell ref="P1360:Q1360"/>
    <mergeCell ref="R1360:AD1360"/>
    <mergeCell ref="C1361:M1361"/>
    <mergeCell ref="N1361:O1361"/>
    <mergeCell ref="P1361:Q1361"/>
    <mergeCell ref="R1361:AD1361"/>
    <mergeCell ref="C1362:M1362"/>
    <mergeCell ref="N1362:O1362"/>
    <mergeCell ref="P1362:Q1362"/>
    <mergeCell ref="R1362:AD1362"/>
    <mergeCell ref="C1353:M1353"/>
    <mergeCell ref="N1353:O1353"/>
    <mergeCell ref="P1353:Q1353"/>
    <mergeCell ref="R1353:AD1353"/>
    <mergeCell ref="C1354:M1354"/>
    <mergeCell ref="N1354:O1354"/>
    <mergeCell ref="P1354:Q1354"/>
    <mergeCell ref="R1354:AD1354"/>
    <mergeCell ref="C1355:M1355"/>
    <mergeCell ref="N1355:O1355"/>
    <mergeCell ref="P1355:Q1355"/>
    <mergeCell ref="R1355:AD1355"/>
    <mergeCell ref="C1356:M1356"/>
    <mergeCell ref="N1356:O1356"/>
    <mergeCell ref="P1356:Q1356"/>
    <mergeCell ref="R1356:AD1356"/>
    <mergeCell ref="C1357:M1357"/>
    <mergeCell ref="N1357:O1357"/>
    <mergeCell ref="P1357:Q1357"/>
    <mergeCell ref="R1357:AD1357"/>
    <mergeCell ref="C1348:M1348"/>
    <mergeCell ref="N1348:O1348"/>
    <mergeCell ref="P1348:Q1348"/>
    <mergeCell ref="R1348:AD1348"/>
    <mergeCell ref="C1349:M1349"/>
    <mergeCell ref="N1349:O1349"/>
    <mergeCell ref="P1349:Q1349"/>
    <mergeCell ref="R1349:AD1349"/>
    <mergeCell ref="C1350:M1350"/>
    <mergeCell ref="N1350:O1350"/>
    <mergeCell ref="P1350:Q1350"/>
    <mergeCell ref="R1350:AD1350"/>
    <mergeCell ref="C1351:M1351"/>
    <mergeCell ref="N1351:O1351"/>
    <mergeCell ref="P1351:Q1351"/>
    <mergeCell ref="R1351:AD1351"/>
    <mergeCell ref="C1352:M1352"/>
    <mergeCell ref="N1352:O1352"/>
    <mergeCell ref="P1352:Q1352"/>
    <mergeCell ref="R1352:AD1352"/>
    <mergeCell ref="C1343:M1343"/>
    <mergeCell ref="N1343:O1343"/>
    <mergeCell ref="P1343:Q1343"/>
    <mergeCell ref="R1343:AD1343"/>
    <mergeCell ref="C1344:M1344"/>
    <mergeCell ref="N1344:O1344"/>
    <mergeCell ref="P1344:Q1344"/>
    <mergeCell ref="R1344:AD1344"/>
    <mergeCell ref="C1345:M1345"/>
    <mergeCell ref="N1345:O1345"/>
    <mergeCell ref="P1345:Q1345"/>
    <mergeCell ref="R1345:AD1345"/>
    <mergeCell ref="C1346:M1346"/>
    <mergeCell ref="N1346:O1346"/>
    <mergeCell ref="P1346:Q1346"/>
    <mergeCell ref="R1346:AD1346"/>
    <mergeCell ref="C1347:M1347"/>
    <mergeCell ref="N1347:O1347"/>
    <mergeCell ref="P1347:Q1347"/>
    <mergeCell ref="R1347:AD1347"/>
    <mergeCell ref="C1338:M1338"/>
    <mergeCell ref="N1338:O1338"/>
    <mergeCell ref="P1338:Q1338"/>
    <mergeCell ref="R1338:AD1338"/>
    <mergeCell ref="C1339:M1339"/>
    <mergeCell ref="N1339:O1339"/>
    <mergeCell ref="P1339:Q1339"/>
    <mergeCell ref="R1339:AD1339"/>
    <mergeCell ref="C1340:M1340"/>
    <mergeCell ref="N1340:O1340"/>
    <mergeCell ref="P1340:Q1340"/>
    <mergeCell ref="R1340:AD1340"/>
    <mergeCell ref="C1341:M1341"/>
    <mergeCell ref="N1341:O1341"/>
    <mergeCell ref="P1341:Q1341"/>
    <mergeCell ref="R1341:AD1341"/>
    <mergeCell ref="C1342:M1342"/>
    <mergeCell ref="N1342:O1342"/>
    <mergeCell ref="P1342:Q1342"/>
    <mergeCell ref="R1342:AD1342"/>
    <mergeCell ref="C1333:M1333"/>
    <mergeCell ref="N1333:O1333"/>
    <mergeCell ref="P1333:Q1333"/>
    <mergeCell ref="R1333:AD1333"/>
    <mergeCell ref="C1334:M1334"/>
    <mergeCell ref="N1334:O1334"/>
    <mergeCell ref="P1334:Q1334"/>
    <mergeCell ref="R1334:AD1334"/>
    <mergeCell ref="C1335:M1335"/>
    <mergeCell ref="N1335:O1335"/>
    <mergeCell ref="P1335:Q1335"/>
    <mergeCell ref="R1335:AD1335"/>
    <mergeCell ref="C1336:M1336"/>
    <mergeCell ref="N1336:O1336"/>
    <mergeCell ref="P1336:Q1336"/>
    <mergeCell ref="R1336:AD1336"/>
    <mergeCell ref="C1337:M1337"/>
    <mergeCell ref="N1337:O1337"/>
    <mergeCell ref="P1337:Q1337"/>
    <mergeCell ref="R1337:AD1337"/>
    <mergeCell ref="C1332:M1332"/>
    <mergeCell ref="N1332:O1332"/>
    <mergeCell ref="P1332:Q1332"/>
    <mergeCell ref="R1332:AD1332"/>
    <mergeCell ref="N1331:O1331"/>
    <mergeCell ref="P1331:Q1331"/>
    <mergeCell ref="C1326:M1326"/>
    <mergeCell ref="N1326:O1326"/>
    <mergeCell ref="P1326:Q1326"/>
    <mergeCell ref="R1326:AD1326"/>
    <mergeCell ref="C1327:M1327"/>
    <mergeCell ref="N1327:O1327"/>
    <mergeCell ref="P1327:Q1327"/>
    <mergeCell ref="R1327:AD1327"/>
    <mergeCell ref="C1328:M1328"/>
    <mergeCell ref="N1328:O1328"/>
    <mergeCell ref="P1328:Q1328"/>
    <mergeCell ref="R1328:AD1328"/>
    <mergeCell ref="C1329:M1329"/>
    <mergeCell ref="N1329:O1329"/>
    <mergeCell ref="P1329:Q1329"/>
    <mergeCell ref="R1329:AD1329"/>
    <mergeCell ref="C1330:M1330"/>
    <mergeCell ref="N1330:O1330"/>
    <mergeCell ref="P1330:Q1330"/>
    <mergeCell ref="R1330:AD1330"/>
    <mergeCell ref="C1321:M1321"/>
    <mergeCell ref="N1321:O1321"/>
    <mergeCell ref="P1321:Q1321"/>
    <mergeCell ref="R1321:AD1321"/>
    <mergeCell ref="C1322:M1322"/>
    <mergeCell ref="N1322:O1322"/>
    <mergeCell ref="P1322:Q1322"/>
    <mergeCell ref="R1322:AD1322"/>
    <mergeCell ref="C1323:M1323"/>
    <mergeCell ref="N1323:O1323"/>
    <mergeCell ref="P1323:Q1323"/>
    <mergeCell ref="R1323:AD1323"/>
    <mergeCell ref="C1324:M1324"/>
    <mergeCell ref="N1324:O1324"/>
    <mergeCell ref="P1324:Q1324"/>
    <mergeCell ref="R1324:AD1324"/>
    <mergeCell ref="C1325:M1325"/>
    <mergeCell ref="N1325:O1325"/>
    <mergeCell ref="P1325:Q1325"/>
    <mergeCell ref="R1325:AD1325"/>
    <mergeCell ref="C1316:M1316"/>
    <mergeCell ref="N1316:O1316"/>
    <mergeCell ref="P1316:Q1316"/>
    <mergeCell ref="R1316:AD1316"/>
    <mergeCell ref="C1317:M1317"/>
    <mergeCell ref="N1317:O1317"/>
    <mergeCell ref="P1317:Q1317"/>
    <mergeCell ref="R1317:AD1317"/>
    <mergeCell ref="C1318:M1318"/>
    <mergeCell ref="N1318:O1318"/>
    <mergeCell ref="P1318:Q1318"/>
    <mergeCell ref="R1318:AD1318"/>
    <mergeCell ref="C1319:M1319"/>
    <mergeCell ref="N1319:O1319"/>
    <mergeCell ref="P1319:Q1319"/>
    <mergeCell ref="R1319:AD1319"/>
    <mergeCell ref="C1320:M1320"/>
    <mergeCell ref="N1320:O1320"/>
    <mergeCell ref="P1320:Q1320"/>
    <mergeCell ref="R1320:AD1320"/>
    <mergeCell ref="C1311:M1311"/>
    <mergeCell ref="N1311:O1311"/>
    <mergeCell ref="P1311:Q1311"/>
    <mergeCell ref="R1311:AD1311"/>
    <mergeCell ref="C1312:M1312"/>
    <mergeCell ref="N1312:O1312"/>
    <mergeCell ref="P1312:Q1312"/>
    <mergeCell ref="R1312:AD1312"/>
    <mergeCell ref="C1313:M1313"/>
    <mergeCell ref="N1313:O1313"/>
    <mergeCell ref="P1313:Q1313"/>
    <mergeCell ref="R1313:AD1313"/>
    <mergeCell ref="C1314:M1314"/>
    <mergeCell ref="N1314:O1314"/>
    <mergeCell ref="P1314:Q1314"/>
    <mergeCell ref="R1314:AD1314"/>
    <mergeCell ref="C1315:M1315"/>
    <mergeCell ref="N1315:O1315"/>
    <mergeCell ref="P1315:Q1315"/>
    <mergeCell ref="R1315:AD1315"/>
    <mergeCell ref="C1306:M1306"/>
    <mergeCell ref="N1306:O1306"/>
    <mergeCell ref="P1306:Q1306"/>
    <mergeCell ref="R1306:AD1306"/>
    <mergeCell ref="C1307:M1307"/>
    <mergeCell ref="N1307:O1307"/>
    <mergeCell ref="P1307:Q1307"/>
    <mergeCell ref="R1307:AD1307"/>
    <mergeCell ref="C1308:M1308"/>
    <mergeCell ref="N1308:O1308"/>
    <mergeCell ref="P1308:Q1308"/>
    <mergeCell ref="R1308:AD1308"/>
    <mergeCell ref="C1309:M1309"/>
    <mergeCell ref="N1309:O1309"/>
    <mergeCell ref="P1309:Q1309"/>
    <mergeCell ref="R1309:AD1309"/>
    <mergeCell ref="C1310:M1310"/>
    <mergeCell ref="N1310:O1310"/>
    <mergeCell ref="P1310:Q1310"/>
    <mergeCell ref="R1310:AD1310"/>
    <mergeCell ref="C1301:M1301"/>
    <mergeCell ref="N1301:O1301"/>
    <mergeCell ref="P1301:Q1301"/>
    <mergeCell ref="R1301:AD1301"/>
    <mergeCell ref="C1302:M1302"/>
    <mergeCell ref="N1302:O1302"/>
    <mergeCell ref="P1302:Q1302"/>
    <mergeCell ref="R1302:AD1302"/>
    <mergeCell ref="C1303:M1303"/>
    <mergeCell ref="N1303:O1303"/>
    <mergeCell ref="P1303:Q1303"/>
    <mergeCell ref="R1303:AD1303"/>
    <mergeCell ref="C1304:M1304"/>
    <mergeCell ref="N1304:O1304"/>
    <mergeCell ref="P1304:Q1304"/>
    <mergeCell ref="R1304:AD1304"/>
    <mergeCell ref="C1305:M1305"/>
    <mergeCell ref="N1305:O1305"/>
    <mergeCell ref="P1305:Q1305"/>
    <mergeCell ref="R1305:AD1305"/>
    <mergeCell ref="C1296:M1296"/>
    <mergeCell ref="N1296:O1296"/>
    <mergeCell ref="P1296:Q1296"/>
    <mergeCell ref="R1296:AD1296"/>
    <mergeCell ref="C1297:M1297"/>
    <mergeCell ref="N1297:O1297"/>
    <mergeCell ref="P1297:Q1297"/>
    <mergeCell ref="R1297:AD1297"/>
    <mergeCell ref="C1298:M1298"/>
    <mergeCell ref="N1298:O1298"/>
    <mergeCell ref="P1298:Q1298"/>
    <mergeCell ref="R1298:AD1298"/>
    <mergeCell ref="C1299:M1299"/>
    <mergeCell ref="N1299:O1299"/>
    <mergeCell ref="P1299:Q1299"/>
    <mergeCell ref="R1299:AD1299"/>
    <mergeCell ref="C1300:M1300"/>
    <mergeCell ref="N1300:O1300"/>
    <mergeCell ref="P1300:Q1300"/>
    <mergeCell ref="R1300:AD1300"/>
    <mergeCell ref="C1291:M1291"/>
    <mergeCell ref="N1291:O1291"/>
    <mergeCell ref="P1291:Q1291"/>
    <mergeCell ref="R1291:AD1291"/>
    <mergeCell ref="C1292:M1292"/>
    <mergeCell ref="N1292:O1292"/>
    <mergeCell ref="P1292:Q1292"/>
    <mergeCell ref="R1292:AD1292"/>
    <mergeCell ref="C1293:M1293"/>
    <mergeCell ref="N1293:O1293"/>
    <mergeCell ref="P1293:Q1293"/>
    <mergeCell ref="R1293:AD1293"/>
    <mergeCell ref="C1294:M1294"/>
    <mergeCell ref="N1294:O1294"/>
    <mergeCell ref="P1294:Q1294"/>
    <mergeCell ref="R1294:AD1294"/>
    <mergeCell ref="C1295:M1295"/>
    <mergeCell ref="N1295:O1295"/>
    <mergeCell ref="P1295:Q1295"/>
    <mergeCell ref="R1295:AD1295"/>
    <mergeCell ref="C1290:M1290"/>
    <mergeCell ref="N1290:O1290"/>
    <mergeCell ref="P1290:Q1290"/>
    <mergeCell ref="R1290:AD1290"/>
    <mergeCell ref="N1289:O1289"/>
    <mergeCell ref="P1289:Q1289"/>
    <mergeCell ref="C1284:M1284"/>
    <mergeCell ref="N1284:O1284"/>
    <mergeCell ref="P1284:Q1284"/>
    <mergeCell ref="R1284:AD1284"/>
    <mergeCell ref="C1285:M1285"/>
    <mergeCell ref="N1285:O1285"/>
    <mergeCell ref="P1285:Q1285"/>
    <mergeCell ref="R1285:AD1285"/>
    <mergeCell ref="C1286:M1286"/>
    <mergeCell ref="N1286:O1286"/>
    <mergeCell ref="P1286:Q1286"/>
    <mergeCell ref="R1286:AD1286"/>
    <mergeCell ref="C1287:M1287"/>
    <mergeCell ref="N1287:O1287"/>
    <mergeCell ref="P1287:Q1287"/>
    <mergeCell ref="R1287:AD1287"/>
    <mergeCell ref="C1288:M1288"/>
    <mergeCell ref="N1288:O1288"/>
    <mergeCell ref="P1288:Q1288"/>
    <mergeCell ref="R1288:AD1288"/>
    <mergeCell ref="C1279:M1279"/>
    <mergeCell ref="N1279:O1279"/>
    <mergeCell ref="P1279:Q1279"/>
    <mergeCell ref="R1279:AD1279"/>
    <mergeCell ref="C1280:M1280"/>
    <mergeCell ref="N1280:O1280"/>
    <mergeCell ref="P1280:Q1280"/>
    <mergeCell ref="R1280:AD1280"/>
    <mergeCell ref="C1281:M1281"/>
    <mergeCell ref="N1281:O1281"/>
    <mergeCell ref="P1281:Q1281"/>
    <mergeCell ref="R1281:AD1281"/>
    <mergeCell ref="C1282:M1282"/>
    <mergeCell ref="N1282:O1282"/>
    <mergeCell ref="P1282:Q1282"/>
    <mergeCell ref="R1282:AD1282"/>
    <mergeCell ref="C1283:M1283"/>
    <mergeCell ref="N1283:O1283"/>
    <mergeCell ref="P1283:Q1283"/>
    <mergeCell ref="R1283:AD1283"/>
    <mergeCell ref="C1274:M1274"/>
    <mergeCell ref="N1274:O1274"/>
    <mergeCell ref="P1274:Q1274"/>
    <mergeCell ref="R1274:AD1274"/>
    <mergeCell ref="C1275:M1275"/>
    <mergeCell ref="N1275:O1275"/>
    <mergeCell ref="P1275:Q1275"/>
    <mergeCell ref="R1275:AD1275"/>
    <mergeCell ref="C1276:M1276"/>
    <mergeCell ref="N1276:O1276"/>
    <mergeCell ref="P1276:Q1276"/>
    <mergeCell ref="R1276:AD1276"/>
    <mergeCell ref="C1277:M1277"/>
    <mergeCell ref="N1277:O1277"/>
    <mergeCell ref="P1277:Q1277"/>
    <mergeCell ref="R1277:AD1277"/>
    <mergeCell ref="C1278:M1278"/>
    <mergeCell ref="N1278:O1278"/>
    <mergeCell ref="P1278:Q1278"/>
    <mergeCell ref="R1278:AD1278"/>
    <mergeCell ref="C1269:M1269"/>
    <mergeCell ref="N1269:O1269"/>
    <mergeCell ref="P1269:Q1269"/>
    <mergeCell ref="R1269:AD1269"/>
    <mergeCell ref="C1270:M1270"/>
    <mergeCell ref="N1270:O1270"/>
    <mergeCell ref="P1270:Q1270"/>
    <mergeCell ref="R1270:AD1270"/>
    <mergeCell ref="C1271:M1271"/>
    <mergeCell ref="N1271:O1271"/>
    <mergeCell ref="P1271:Q1271"/>
    <mergeCell ref="R1271:AD1271"/>
    <mergeCell ref="C1272:M1272"/>
    <mergeCell ref="N1272:O1272"/>
    <mergeCell ref="P1272:Q1272"/>
    <mergeCell ref="R1272:AD1272"/>
    <mergeCell ref="C1273:M1273"/>
    <mergeCell ref="N1273:O1273"/>
    <mergeCell ref="P1273:Q1273"/>
    <mergeCell ref="R1273:AD1273"/>
    <mergeCell ref="C1264:M1264"/>
    <mergeCell ref="N1264:O1264"/>
    <mergeCell ref="P1264:Q1264"/>
    <mergeCell ref="R1264:AD1264"/>
    <mergeCell ref="C1265:M1265"/>
    <mergeCell ref="N1265:O1265"/>
    <mergeCell ref="P1265:Q1265"/>
    <mergeCell ref="R1265:AD1265"/>
    <mergeCell ref="C1266:M1266"/>
    <mergeCell ref="N1266:O1266"/>
    <mergeCell ref="P1266:Q1266"/>
    <mergeCell ref="R1266:AD1266"/>
    <mergeCell ref="C1267:M1267"/>
    <mergeCell ref="N1267:O1267"/>
    <mergeCell ref="P1267:Q1267"/>
    <mergeCell ref="R1267:AD1267"/>
    <mergeCell ref="C1268:M1268"/>
    <mergeCell ref="N1268:O1268"/>
    <mergeCell ref="P1268:Q1268"/>
    <mergeCell ref="R1268:AD1268"/>
    <mergeCell ref="C1259:M1259"/>
    <mergeCell ref="N1259:O1259"/>
    <mergeCell ref="P1259:Q1259"/>
    <mergeCell ref="R1259:AD1259"/>
    <mergeCell ref="C1260:M1260"/>
    <mergeCell ref="N1260:O1260"/>
    <mergeCell ref="P1260:Q1260"/>
    <mergeCell ref="R1260:AD1260"/>
    <mergeCell ref="C1261:M1261"/>
    <mergeCell ref="N1261:O1261"/>
    <mergeCell ref="P1261:Q1261"/>
    <mergeCell ref="R1261:AD1261"/>
    <mergeCell ref="C1262:M1262"/>
    <mergeCell ref="N1262:O1262"/>
    <mergeCell ref="P1262:Q1262"/>
    <mergeCell ref="R1262:AD1262"/>
    <mergeCell ref="C1263:M1263"/>
    <mergeCell ref="N1263:O1263"/>
    <mergeCell ref="P1263:Q1263"/>
    <mergeCell ref="R1263:AD1263"/>
    <mergeCell ref="C1254:M1254"/>
    <mergeCell ref="N1254:O1254"/>
    <mergeCell ref="P1254:Q1254"/>
    <mergeCell ref="R1254:AD1254"/>
    <mergeCell ref="C1255:M1255"/>
    <mergeCell ref="N1255:O1255"/>
    <mergeCell ref="P1255:Q1255"/>
    <mergeCell ref="R1255:AD1255"/>
    <mergeCell ref="C1256:M1256"/>
    <mergeCell ref="N1256:O1256"/>
    <mergeCell ref="P1256:Q1256"/>
    <mergeCell ref="R1256:AD1256"/>
    <mergeCell ref="C1257:M1257"/>
    <mergeCell ref="N1257:O1257"/>
    <mergeCell ref="P1257:Q1257"/>
    <mergeCell ref="R1257:AD1257"/>
    <mergeCell ref="C1258:M1258"/>
    <mergeCell ref="N1258:O1258"/>
    <mergeCell ref="P1258:Q1258"/>
    <mergeCell ref="R1258:AD1258"/>
    <mergeCell ref="C1249:M1249"/>
    <mergeCell ref="N1249:O1249"/>
    <mergeCell ref="P1249:Q1249"/>
    <mergeCell ref="R1249:AD1249"/>
    <mergeCell ref="C1250:M1250"/>
    <mergeCell ref="N1250:O1250"/>
    <mergeCell ref="P1250:Q1250"/>
    <mergeCell ref="R1250:AD1250"/>
    <mergeCell ref="C1251:M1251"/>
    <mergeCell ref="N1251:O1251"/>
    <mergeCell ref="P1251:Q1251"/>
    <mergeCell ref="R1251:AD1251"/>
    <mergeCell ref="C1252:M1252"/>
    <mergeCell ref="N1252:O1252"/>
    <mergeCell ref="P1252:Q1252"/>
    <mergeCell ref="R1252:AD1252"/>
    <mergeCell ref="C1253:M1253"/>
    <mergeCell ref="N1253:O1253"/>
    <mergeCell ref="P1253:Q1253"/>
    <mergeCell ref="R1253:AD1253"/>
    <mergeCell ref="C1248:M1248"/>
    <mergeCell ref="N1248:O1248"/>
    <mergeCell ref="P1248:Q1248"/>
    <mergeCell ref="R1248:AD1248"/>
    <mergeCell ref="N1247:O1247"/>
    <mergeCell ref="P1247:Q1247"/>
    <mergeCell ref="C1242:M1242"/>
    <mergeCell ref="N1242:O1242"/>
    <mergeCell ref="P1242:Q1242"/>
    <mergeCell ref="R1242:AD1242"/>
    <mergeCell ref="C1243:M1243"/>
    <mergeCell ref="N1243:O1243"/>
    <mergeCell ref="P1243:Q1243"/>
    <mergeCell ref="R1243:AD1243"/>
    <mergeCell ref="C1244:M1244"/>
    <mergeCell ref="N1244:O1244"/>
    <mergeCell ref="P1244:Q1244"/>
    <mergeCell ref="R1244:AD1244"/>
    <mergeCell ref="C1245:M1245"/>
    <mergeCell ref="N1245:O1245"/>
    <mergeCell ref="P1245:Q1245"/>
    <mergeCell ref="R1245:AD1245"/>
    <mergeCell ref="C1246:M1246"/>
    <mergeCell ref="N1246:O1246"/>
    <mergeCell ref="P1246:Q1246"/>
    <mergeCell ref="R1246:AD1246"/>
    <mergeCell ref="C1237:M1237"/>
    <mergeCell ref="N1237:O1237"/>
    <mergeCell ref="P1237:Q1237"/>
    <mergeCell ref="R1237:AD1237"/>
    <mergeCell ref="C1238:M1238"/>
    <mergeCell ref="N1238:O1238"/>
    <mergeCell ref="P1238:Q1238"/>
    <mergeCell ref="R1238:AD1238"/>
    <mergeCell ref="C1239:M1239"/>
    <mergeCell ref="N1239:O1239"/>
    <mergeCell ref="P1239:Q1239"/>
    <mergeCell ref="R1239:AD1239"/>
    <mergeCell ref="C1240:M1240"/>
    <mergeCell ref="N1240:O1240"/>
    <mergeCell ref="P1240:Q1240"/>
    <mergeCell ref="R1240:AD1240"/>
    <mergeCell ref="C1241:M1241"/>
    <mergeCell ref="N1241:O1241"/>
    <mergeCell ref="P1241:Q1241"/>
    <mergeCell ref="R1241:AD1241"/>
    <mergeCell ref="C1232:M1232"/>
    <mergeCell ref="N1232:O1232"/>
    <mergeCell ref="P1232:Q1232"/>
    <mergeCell ref="R1232:AD1232"/>
    <mergeCell ref="C1233:M1233"/>
    <mergeCell ref="N1233:O1233"/>
    <mergeCell ref="P1233:Q1233"/>
    <mergeCell ref="R1233:AD1233"/>
    <mergeCell ref="C1234:M1234"/>
    <mergeCell ref="N1234:O1234"/>
    <mergeCell ref="P1234:Q1234"/>
    <mergeCell ref="R1234:AD1234"/>
    <mergeCell ref="C1235:M1235"/>
    <mergeCell ref="N1235:O1235"/>
    <mergeCell ref="P1235:Q1235"/>
    <mergeCell ref="R1235:AD1235"/>
    <mergeCell ref="C1236:M1236"/>
    <mergeCell ref="N1236:O1236"/>
    <mergeCell ref="P1236:Q1236"/>
    <mergeCell ref="R1236:AD1236"/>
    <mergeCell ref="C1227:M1227"/>
    <mergeCell ref="N1227:O1227"/>
    <mergeCell ref="P1227:Q1227"/>
    <mergeCell ref="R1227:AD1227"/>
    <mergeCell ref="C1228:M1228"/>
    <mergeCell ref="N1228:O1228"/>
    <mergeCell ref="P1228:Q1228"/>
    <mergeCell ref="R1228:AD1228"/>
    <mergeCell ref="C1229:M1229"/>
    <mergeCell ref="N1229:O1229"/>
    <mergeCell ref="P1229:Q1229"/>
    <mergeCell ref="R1229:AD1229"/>
    <mergeCell ref="C1230:M1230"/>
    <mergeCell ref="N1230:O1230"/>
    <mergeCell ref="P1230:Q1230"/>
    <mergeCell ref="R1230:AD1230"/>
    <mergeCell ref="C1231:M1231"/>
    <mergeCell ref="N1231:O1231"/>
    <mergeCell ref="P1231:Q1231"/>
    <mergeCell ref="R1231:AD1231"/>
    <mergeCell ref="C1222:M1222"/>
    <mergeCell ref="N1222:O1222"/>
    <mergeCell ref="P1222:Q1222"/>
    <mergeCell ref="R1222:AD1222"/>
    <mergeCell ref="C1223:M1223"/>
    <mergeCell ref="N1223:O1223"/>
    <mergeCell ref="P1223:Q1223"/>
    <mergeCell ref="R1223:AD1223"/>
    <mergeCell ref="C1224:M1224"/>
    <mergeCell ref="N1224:O1224"/>
    <mergeCell ref="P1224:Q1224"/>
    <mergeCell ref="R1224:AD1224"/>
    <mergeCell ref="C1225:M1225"/>
    <mergeCell ref="N1225:O1225"/>
    <mergeCell ref="P1225:Q1225"/>
    <mergeCell ref="R1225:AD1225"/>
    <mergeCell ref="C1226:M1226"/>
    <mergeCell ref="N1226:O1226"/>
    <mergeCell ref="P1226:Q1226"/>
    <mergeCell ref="R1226:AD1226"/>
    <mergeCell ref="C1217:M1217"/>
    <mergeCell ref="N1217:O1217"/>
    <mergeCell ref="P1217:Q1217"/>
    <mergeCell ref="R1217:AD1217"/>
    <mergeCell ref="C1218:M1218"/>
    <mergeCell ref="N1218:O1218"/>
    <mergeCell ref="P1218:Q1218"/>
    <mergeCell ref="R1218:AD1218"/>
    <mergeCell ref="C1219:M1219"/>
    <mergeCell ref="N1219:O1219"/>
    <mergeCell ref="P1219:Q1219"/>
    <mergeCell ref="R1219:AD1219"/>
    <mergeCell ref="C1220:M1220"/>
    <mergeCell ref="N1220:O1220"/>
    <mergeCell ref="P1220:Q1220"/>
    <mergeCell ref="R1220:AD1220"/>
    <mergeCell ref="C1221:M1221"/>
    <mergeCell ref="N1221:O1221"/>
    <mergeCell ref="P1221:Q1221"/>
    <mergeCell ref="R1221:AD1221"/>
    <mergeCell ref="C1212:M1212"/>
    <mergeCell ref="N1212:O1212"/>
    <mergeCell ref="P1212:Q1212"/>
    <mergeCell ref="R1212:AD1212"/>
    <mergeCell ref="C1213:M1213"/>
    <mergeCell ref="N1213:O1213"/>
    <mergeCell ref="P1213:Q1213"/>
    <mergeCell ref="R1213:AD1213"/>
    <mergeCell ref="C1214:M1214"/>
    <mergeCell ref="N1214:O1214"/>
    <mergeCell ref="P1214:Q1214"/>
    <mergeCell ref="R1214:AD1214"/>
    <mergeCell ref="C1215:M1215"/>
    <mergeCell ref="N1215:O1215"/>
    <mergeCell ref="P1215:Q1215"/>
    <mergeCell ref="R1215:AD1215"/>
    <mergeCell ref="C1216:M1216"/>
    <mergeCell ref="N1216:O1216"/>
    <mergeCell ref="P1216:Q1216"/>
    <mergeCell ref="R1216:AD1216"/>
    <mergeCell ref="C1207:M1207"/>
    <mergeCell ref="N1207:O1207"/>
    <mergeCell ref="P1207:Q1207"/>
    <mergeCell ref="R1207:AD1207"/>
    <mergeCell ref="C1208:M1208"/>
    <mergeCell ref="N1208:O1208"/>
    <mergeCell ref="P1208:Q1208"/>
    <mergeCell ref="R1208:AD1208"/>
    <mergeCell ref="C1209:M1209"/>
    <mergeCell ref="N1209:O1209"/>
    <mergeCell ref="P1209:Q1209"/>
    <mergeCell ref="R1209:AD1209"/>
    <mergeCell ref="C1210:M1210"/>
    <mergeCell ref="N1210:O1210"/>
    <mergeCell ref="P1210:Q1210"/>
    <mergeCell ref="R1210:AD1210"/>
    <mergeCell ref="C1211:M1211"/>
    <mergeCell ref="N1211:O1211"/>
    <mergeCell ref="P1211:Q1211"/>
    <mergeCell ref="R1211:AD1211"/>
    <mergeCell ref="C1206:M1206"/>
    <mergeCell ref="N1206:O1206"/>
    <mergeCell ref="P1206:Q1206"/>
    <mergeCell ref="R1206:AD1206"/>
    <mergeCell ref="N1205:O1205"/>
    <mergeCell ref="P1205:Q1205"/>
    <mergeCell ref="C1200:M1200"/>
    <mergeCell ref="N1200:O1200"/>
    <mergeCell ref="P1200:Q1200"/>
    <mergeCell ref="R1200:AD1200"/>
    <mergeCell ref="C1201:M1201"/>
    <mergeCell ref="N1201:O1201"/>
    <mergeCell ref="P1201:Q1201"/>
    <mergeCell ref="R1201:AD1201"/>
    <mergeCell ref="C1202:M1202"/>
    <mergeCell ref="N1202:O1202"/>
    <mergeCell ref="P1202:Q1202"/>
    <mergeCell ref="R1202:AD1202"/>
    <mergeCell ref="C1203:M1203"/>
    <mergeCell ref="N1203:O1203"/>
    <mergeCell ref="P1203:Q1203"/>
    <mergeCell ref="R1203:AD1203"/>
    <mergeCell ref="C1204:M1204"/>
    <mergeCell ref="N1204:O1204"/>
    <mergeCell ref="P1204:Q1204"/>
    <mergeCell ref="R1204:AD1204"/>
    <mergeCell ref="C1195:M1195"/>
    <mergeCell ref="N1195:O1195"/>
    <mergeCell ref="P1195:Q1195"/>
    <mergeCell ref="R1195:AD1195"/>
    <mergeCell ref="C1196:M1196"/>
    <mergeCell ref="N1196:O1196"/>
    <mergeCell ref="P1196:Q1196"/>
    <mergeCell ref="R1196:AD1196"/>
    <mergeCell ref="C1197:M1197"/>
    <mergeCell ref="N1197:O1197"/>
    <mergeCell ref="P1197:Q1197"/>
    <mergeCell ref="R1197:AD1197"/>
    <mergeCell ref="C1198:M1198"/>
    <mergeCell ref="N1198:O1198"/>
    <mergeCell ref="P1198:Q1198"/>
    <mergeCell ref="R1198:AD1198"/>
    <mergeCell ref="C1199:M1199"/>
    <mergeCell ref="N1199:O1199"/>
    <mergeCell ref="P1199:Q1199"/>
    <mergeCell ref="R1199:AD1199"/>
    <mergeCell ref="C1190:M1190"/>
    <mergeCell ref="N1190:O1190"/>
    <mergeCell ref="P1190:Q1190"/>
    <mergeCell ref="R1190:AD1190"/>
    <mergeCell ref="C1191:M1191"/>
    <mergeCell ref="N1191:O1191"/>
    <mergeCell ref="P1191:Q1191"/>
    <mergeCell ref="R1191:AD1191"/>
    <mergeCell ref="C1192:M1192"/>
    <mergeCell ref="N1192:O1192"/>
    <mergeCell ref="P1192:Q1192"/>
    <mergeCell ref="R1192:AD1192"/>
    <mergeCell ref="C1193:M1193"/>
    <mergeCell ref="N1193:O1193"/>
    <mergeCell ref="P1193:Q1193"/>
    <mergeCell ref="R1193:AD1193"/>
    <mergeCell ref="C1194:M1194"/>
    <mergeCell ref="N1194:O1194"/>
    <mergeCell ref="P1194:Q1194"/>
    <mergeCell ref="R1194:AD1194"/>
    <mergeCell ref="C1185:M1185"/>
    <mergeCell ref="N1185:O1185"/>
    <mergeCell ref="P1185:Q1185"/>
    <mergeCell ref="R1185:AD1185"/>
    <mergeCell ref="C1186:M1186"/>
    <mergeCell ref="N1186:O1186"/>
    <mergeCell ref="P1186:Q1186"/>
    <mergeCell ref="R1186:AD1186"/>
    <mergeCell ref="C1187:M1187"/>
    <mergeCell ref="N1187:O1187"/>
    <mergeCell ref="P1187:Q1187"/>
    <mergeCell ref="R1187:AD1187"/>
    <mergeCell ref="C1188:M1188"/>
    <mergeCell ref="N1188:O1188"/>
    <mergeCell ref="P1188:Q1188"/>
    <mergeCell ref="R1188:AD1188"/>
    <mergeCell ref="C1189:M1189"/>
    <mergeCell ref="N1189:O1189"/>
    <mergeCell ref="P1189:Q1189"/>
    <mergeCell ref="R1189:AD1189"/>
    <mergeCell ref="C1180:M1180"/>
    <mergeCell ref="N1180:O1180"/>
    <mergeCell ref="P1180:Q1180"/>
    <mergeCell ref="R1180:AD1180"/>
    <mergeCell ref="C1181:M1181"/>
    <mergeCell ref="N1181:O1181"/>
    <mergeCell ref="P1181:Q1181"/>
    <mergeCell ref="R1181:AD1181"/>
    <mergeCell ref="C1182:M1182"/>
    <mergeCell ref="N1182:O1182"/>
    <mergeCell ref="P1182:Q1182"/>
    <mergeCell ref="R1182:AD1182"/>
    <mergeCell ref="C1183:M1183"/>
    <mergeCell ref="N1183:O1183"/>
    <mergeCell ref="P1183:Q1183"/>
    <mergeCell ref="R1183:AD1183"/>
    <mergeCell ref="C1184:M1184"/>
    <mergeCell ref="N1184:O1184"/>
    <mergeCell ref="P1184:Q1184"/>
    <mergeCell ref="R1184:AD1184"/>
    <mergeCell ref="C1175:M1175"/>
    <mergeCell ref="N1175:O1175"/>
    <mergeCell ref="P1175:Q1175"/>
    <mergeCell ref="R1175:AD1175"/>
    <mergeCell ref="C1176:M1176"/>
    <mergeCell ref="N1176:O1176"/>
    <mergeCell ref="P1176:Q1176"/>
    <mergeCell ref="R1176:AD1176"/>
    <mergeCell ref="C1177:M1177"/>
    <mergeCell ref="N1177:O1177"/>
    <mergeCell ref="P1177:Q1177"/>
    <mergeCell ref="R1177:AD1177"/>
    <mergeCell ref="C1178:M1178"/>
    <mergeCell ref="N1178:O1178"/>
    <mergeCell ref="P1178:Q1178"/>
    <mergeCell ref="R1178:AD1178"/>
    <mergeCell ref="C1179:M1179"/>
    <mergeCell ref="N1179:O1179"/>
    <mergeCell ref="P1179:Q1179"/>
    <mergeCell ref="R1179:AD1179"/>
    <mergeCell ref="C1170:M1170"/>
    <mergeCell ref="N1170:O1170"/>
    <mergeCell ref="P1170:Q1170"/>
    <mergeCell ref="R1170:AD1170"/>
    <mergeCell ref="C1171:M1171"/>
    <mergeCell ref="N1171:O1171"/>
    <mergeCell ref="P1171:Q1171"/>
    <mergeCell ref="R1171:AD1171"/>
    <mergeCell ref="C1172:M1172"/>
    <mergeCell ref="N1172:O1172"/>
    <mergeCell ref="P1172:Q1172"/>
    <mergeCell ref="R1172:AD1172"/>
    <mergeCell ref="C1173:M1173"/>
    <mergeCell ref="N1173:O1173"/>
    <mergeCell ref="P1173:Q1173"/>
    <mergeCell ref="R1173:AD1173"/>
    <mergeCell ref="C1174:M1174"/>
    <mergeCell ref="N1174:O1174"/>
    <mergeCell ref="P1174:Q1174"/>
    <mergeCell ref="R1174:AD1174"/>
    <mergeCell ref="C1165:M1165"/>
    <mergeCell ref="N1165:O1165"/>
    <mergeCell ref="P1165:Q1165"/>
    <mergeCell ref="R1165:AD1165"/>
    <mergeCell ref="C1166:M1166"/>
    <mergeCell ref="N1166:O1166"/>
    <mergeCell ref="P1166:Q1166"/>
    <mergeCell ref="R1166:AD1166"/>
    <mergeCell ref="C1167:M1167"/>
    <mergeCell ref="N1167:O1167"/>
    <mergeCell ref="P1167:Q1167"/>
    <mergeCell ref="R1167:AD1167"/>
    <mergeCell ref="C1168:M1168"/>
    <mergeCell ref="N1168:O1168"/>
    <mergeCell ref="P1168:Q1168"/>
    <mergeCell ref="R1168:AD1168"/>
    <mergeCell ref="C1169:M1169"/>
    <mergeCell ref="N1169:O1169"/>
    <mergeCell ref="P1169:Q1169"/>
    <mergeCell ref="R1169:AD1169"/>
    <mergeCell ref="C1164:M1164"/>
    <mergeCell ref="N1164:O1164"/>
    <mergeCell ref="P1164:Q1164"/>
    <mergeCell ref="R1164:AD1164"/>
    <mergeCell ref="N1163:O1163"/>
    <mergeCell ref="P1163:Q1163"/>
    <mergeCell ref="C1158:M1158"/>
    <mergeCell ref="N1158:O1158"/>
    <mergeCell ref="P1158:Q1158"/>
    <mergeCell ref="R1158:AD1158"/>
    <mergeCell ref="C1159:M1159"/>
    <mergeCell ref="N1159:O1159"/>
    <mergeCell ref="P1159:Q1159"/>
    <mergeCell ref="R1159:AD1159"/>
    <mergeCell ref="C1160:M1160"/>
    <mergeCell ref="N1160:O1160"/>
    <mergeCell ref="P1160:Q1160"/>
    <mergeCell ref="R1160:AD1160"/>
    <mergeCell ref="C1161:M1161"/>
    <mergeCell ref="N1161:O1161"/>
    <mergeCell ref="P1161:Q1161"/>
    <mergeCell ref="R1161:AD1161"/>
    <mergeCell ref="C1162:M1162"/>
    <mergeCell ref="N1162:O1162"/>
    <mergeCell ref="P1162:Q1162"/>
    <mergeCell ref="R1162:AD1162"/>
    <mergeCell ref="C1153:M1153"/>
    <mergeCell ref="N1153:O1153"/>
    <mergeCell ref="P1153:Q1153"/>
    <mergeCell ref="R1153:AD1153"/>
    <mergeCell ref="C1154:M1154"/>
    <mergeCell ref="N1154:O1154"/>
    <mergeCell ref="P1154:Q1154"/>
    <mergeCell ref="R1154:AD1154"/>
    <mergeCell ref="C1155:M1155"/>
    <mergeCell ref="N1155:O1155"/>
    <mergeCell ref="P1155:Q1155"/>
    <mergeCell ref="R1155:AD1155"/>
    <mergeCell ref="C1156:M1156"/>
    <mergeCell ref="N1156:O1156"/>
    <mergeCell ref="P1156:Q1156"/>
    <mergeCell ref="R1156:AD1156"/>
    <mergeCell ref="C1157:M1157"/>
    <mergeCell ref="N1157:O1157"/>
    <mergeCell ref="P1157:Q1157"/>
    <mergeCell ref="R1157:AD1157"/>
    <mergeCell ref="C1148:M1148"/>
    <mergeCell ref="N1148:O1148"/>
    <mergeCell ref="P1148:Q1148"/>
    <mergeCell ref="R1148:AD1148"/>
    <mergeCell ref="C1149:M1149"/>
    <mergeCell ref="N1149:O1149"/>
    <mergeCell ref="P1149:Q1149"/>
    <mergeCell ref="R1149:AD1149"/>
    <mergeCell ref="C1150:M1150"/>
    <mergeCell ref="N1150:O1150"/>
    <mergeCell ref="P1150:Q1150"/>
    <mergeCell ref="R1150:AD1150"/>
    <mergeCell ref="C1151:M1151"/>
    <mergeCell ref="N1151:O1151"/>
    <mergeCell ref="P1151:Q1151"/>
    <mergeCell ref="R1151:AD1151"/>
    <mergeCell ref="C1152:M1152"/>
    <mergeCell ref="N1152:O1152"/>
    <mergeCell ref="P1152:Q1152"/>
    <mergeCell ref="R1152:AD1152"/>
    <mergeCell ref="C1143:M1143"/>
    <mergeCell ref="N1143:O1143"/>
    <mergeCell ref="P1143:Q1143"/>
    <mergeCell ref="R1143:AD1143"/>
    <mergeCell ref="C1144:M1144"/>
    <mergeCell ref="N1144:O1144"/>
    <mergeCell ref="P1144:Q1144"/>
    <mergeCell ref="R1144:AD1144"/>
    <mergeCell ref="C1145:M1145"/>
    <mergeCell ref="N1145:O1145"/>
    <mergeCell ref="P1145:Q1145"/>
    <mergeCell ref="R1145:AD1145"/>
    <mergeCell ref="C1146:M1146"/>
    <mergeCell ref="N1146:O1146"/>
    <mergeCell ref="P1146:Q1146"/>
    <mergeCell ref="R1146:AD1146"/>
    <mergeCell ref="C1147:M1147"/>
    <mergeCell ref="N1147:O1147"/>
    <mergeCell ref="P1147:Q1147"/>
    <mergeCell ref="R1147:AD1147"/>
    <mergeCell ref="C1138:M1138"/>
    <mergeCell ref="N1138:O1138"/>
    <mergeCell ref="P1138:Q1138"/>
    <mergeCell ref="R1138:AD1138"/>
    <mergeCell ref="C1139:M1139"/>
    <mergeCell ref="N1139:O1139"/>
    <mergeCell ref="P1139:Q1139"/>
    <mergeCell ref="R1139:AD1139"/>
    <mergeCell ref="C1140:M1140"/>
    <mergeCell ref="N1140:O1140"/>
    <mergeCell ref="P1140:Q1140"/>
    <mergeCell ref="R1140:AD1140"/>
    <mergeCell ref="C1141:M1141"/>
    <mergeCell ref="N1141:O1141"/>
    <mergeCell ref="P1141:Q1141"/>
    <mergeCell ref="R1141:AD1141"/>
    <mergeCell ref="C1142:M1142"/>
    <mergeCell ref="N1142:O1142"/>
    <mergeCell ref="P1142:Q1142"/>
    <mergeCell ref="R1142:AD1142"/>
    <mergeCell ref="C1133:M1133"/>
    <mergeCell ref="N1133:O1133"/>
    <mergeCell ref="P1133:Q1133"/>
    <mergeCell ref="R1133:AD1133"/>
    <mergeCell ref="C1134:M1134"/>
    <mergeCell ref="N1134:O1134"/>
    <mergeCell ref="P1134:Q1134"/>
    <mergeCell ref="R1134:AD1134"/>
    <mergeCell ref="C1135:M1135"/>
    <mergeCell ref="N1135:O1135"/>
    <mergeCell ref="P1135:Q1135"/>
    <mergeCell ref="R1135:AD1135"/>
    <mergeCell ref="C1136:M1136"/>
    <mergeCell ref="N1136:O1136"/>
    <mergeCell ref="P1136:Q1136"/>
    <mergeCell ref="R1136:AD1136"/>
    <mergeCell ref="C1137:M1137"/>
    <mergeCell ref="N1137:O1137"/>
    <mergeCell ref="P1137:Q1137"/>
    <mergeCell ref="R1137:AD1137"/>
    <mergeCell ref="C1128:M1128"/>
    <mergeCell ref="N1128:O1128"/>
    <mergeCell ref="P1128:Q1128"/>
    <mergeCell ref="R1128:AD1128"/>
    <mergeCell ref="C1129:M1129"/>
    <mergeCell ref="N1129:O1129"/>
    <mergeCell ref="P1129:Q1129"/>
    <mergeCell ref="R1129:AD1129"/>
    <mergeCell ref="C1130:M1130"/>
    <mergeCell ref="N1130:O1130"/>
    <mergeCell ref="P1130:Q1130"/>
    <mergeCell ref="R1130:AD1130"/>
    <mergeCell ref="C1131:M1131"/>
    <mergeCell ref="N1131:O1131"/>
    <mergeCell ref="P1131:Q1131"/>
    <mergeCell ref="R1131:AD1131"/>
    <mergeCell ref="C1132:M1132"/>
    <mergeCell ref="N1132:O1132"/>
    <mergeCell ref="P1132:Q1132"/>
    <mergeCell ref="R1132:AD1132"/>
    <mergeCell ref="C1123:M1123"/>
    <mergeCell ref="N1123:O1123"/>
    <mergeCell ref="P1123:Q1123"/>
    <mergeCell ref="R1123:AD1123"/>
    <mergeCell ref="C1124:M1124"/>
    <mergeCell ref="N1124:O1124"/>
    <mergeCell ref="P1124:Q1124"/>
    <mergeCell ref="R1124:AD1124"/>
    <mergeCell ref="C1125:M1125"/>
    <mergeCell ref="N1125:O1125"/>
    <mergeCell ref="P1125:Q1125"/>
    <mergeCell ref="R1125:AD1125"/>
    <mergeCell ref="C1126:M1126"/>
    <mergeCell ref="N1126:O1126"/>
    <mergeCell ref="P1126:Q1126"/>
    <mergeCell ref="R1126:AD1126"/>
    <mergeCell ref="C1127:M1127"/>
    <mergeCell ref="N1127:O1127"/>
    <mergeCell ref="P1127:Q1127"/>
    <mergeCell ref="R1127:AD1127"/>
    <mergeCell ref="C1122:M1122"/>
    <mergeCell ref="N1122:O1122"/>
    <mergeCell ref="P1122:Q1122"/>
    <mergeCell ref="R1122:AD1122"/>
    <mergeCell ref="N1121:O1121"/>
    <mergeCell ref="P1121:Q1121"/>
    <mergeCell ref="C1116:M1116"/>
    <mergeCell ref="N1116:O1116"/>
    <mergeCell ref="P1116:Q1116"/>
    <mergeCell ref="R1116:AD1116"/>
    <mergeCell ref="C1117:M1117"/>
    <mergeCell ref="N1117:O1117"/>
    <mergeCell ref="P1117:Q1117"/>
    <mergeCell ref="R1117:AD1117"/>
    <mergeCell ref="C1118:M1118"/>
    <mergeCell ref="N1118:O1118"/>
    <mergeCell ref="P1118:Q1118"/>
    <mergeCell ref="R1118:AD1118"/>
    <mergeCell ref="C1119:M1119"/>
    <mergeCell ref="N1119:O1119"/>
    <mergeCell ref="P1119:Q1119"/>
    <mergeCell ref="R1119:AD1119"/>
    <mergeCell ref="C1120:M1120"/>
    <mergeCell ref="N1120:O1120"/>
    <mergeCell ref="P1120:Q1120"/>
    <mergeCell ref="R1120:AD1120"/>
    <mergeCell ref="C1111:M1111"/>
    <mergeCell ref="N1111:O1111"/>
    <mergeCell ref="P1111:Q1111"/>
    <mergeCell ref="R1111:AD1111"/>
    <mergeCell ref="C1112:M1112"/>
    <mergeCell ref="N1112:O1112"/>
    <mergeCell ref="P1112:Q1112"/>
    <mergeCell ref="R1112:AD1112"/>
    <mergeCell ref="C1113:M1113"/>
    <mergeCell ref="N1113:O1113"/>
    <mergeCell ref="P1113:Q1113"/>
    <mergeCell ref="R1113:AD1113"/>
    <mergeCell ref="C1114:M1114"/>
    <mergeCell ref="N1114:O1114"/>
    <mergeCell ref="P1114:Q1114"/>
    <mergeCell ref="R1114:AD1114"/>
    <mergeCell ref="C1115:M1115"/>
    <mergeCell ref="N1115:O1115"/>
    <mergeCell ref="P1115:Q1115"/>
    <mergeCell ref="R1115:AD1115"/>
    <mergeCell ref="C1106:M1106"/>
    <mergeCell ref="N1106:O1106"/>
    <mergeCell ref="P1106:Q1106"/>
    <mergeCell ref="R1106:AD1106"/>
    <mergeCell ref="C1107:M1107"/>
    <mergeCell ref="N1107:O1107"/>
    <mergeCell ref="P1107:Q1107"/>
    <mergeCell ref="R1107:AD1107"/>
    <mergeCell ref="C1108:M1108"/>
    <mergeCell ref="N1108:O1108"/>
    <mergeCell ref="P1108:Q1108"/>
    <mergeCell ref="R1108:AD1108"/>
    <mergeCell ref="C1109:M1109"/>
    <mergeCell ref="N1109:O1109"/>
    <mergeCell ref="P1109:Q1109"/>
    <mergeCell ref="R1109:AD1109"/>
    <mergeCell ref="C1110:M1110"/>
    <mergeCell ref="N1110:O1110"/>
    <mergeCell ref="P1110:Q1110"/>
    <mergeCell ref="R1110:AD1110"/>
    <mergeCell ref="C1101:M1101"/>
    <mergeCell ref="N1101:O1101"/>
    <mergeCell ref="P1101:Q1101"/>
    <mergeCell ref="R1101:AD1101"/>
    <mergeCell ref="C1102:M1102"/>
    <mergeCell ref="N1102:O1102"/>
    <mergeCell ref="P1102:Q1102"/>
    <mergeCell ref="R1102:AD1102"/>
    <mergeCell ref="C1103:M1103"/>
    <mergeCell ref="N1103:O1103"/>
    <mergeCell ref="P1103:Q1103"/>
    <mergeCell ref="R1103:AD1103"/>
    <mergeCell ref="C1104:M1104"/>
    <mergeCell ref="N1104:O1104"/>
    <mergeCell ref="P1104:Q1104"/>
    <mergeCell ref="R1104:AD1104"/>
    <mergeCell ref="C1105:M1105"/>
    <mergeCell ref="N1105:O1105"/>
    <mergeCell ref="P1105:Q1105"/>
    <mergeCell ref="R1105:AD1105"/>
    <mergeCell ref="C1096:M1096"/>
    <mergeCell ref="N1096:O1096"/>
    <mergeCell ref="P1096:Q1096"/>
    <mergeCell ref="R1096:AD1096"/>
    <mergeCell ref="C1097:M1097"/>
    <mergeCell ref="N1097:O1097"/>
    <mergeCell ref="P1097:Q1097"/>
    <mergeCell ref="R1097:AD1097"/>
    <mergeCell ref="C1098:M1098"/>
    <mergeCell ref="N1098:O1098"/>
    <mergeCell ref="P1098:Q1098"/>
    <mergeCell ref="R1098:AD1098"/>
    <mergeCell ref="C1099:M1099"/>
    <mergeCell ref="N1099:O1099"/>
    <mergeCell ref="P1099:Q1099"/>
    <mergeCell ref="R1099:AD1099"/>
    <mergeCell ref="C1100:M1100"/>
    <mergeCell ref="N1100:O1100"/>
    <mergeCell ref="P1100:Q1100"/>
    <mergeCell ref="R1100:AD1100"/>
    <mergeCell ref="C1091:M1091"/>
    <mergeCell ref="N1091:O1091"/>
    <mergeCell ref="P1091:Q1091"/>
    <mergeCell ref="R1091:AD1091"/>
    <mergeCell ref="C1092:M1092"/>
    <mergeCell ref="N1092:O1092"/>
    <mergeCell ref="P1092:Q1092"/>
    <mergeCell ref="R1092:AD1092"/>
    <mergeCell ref="C1093:M1093"/>
    <mergeCell ref="N1093:O1093"/>
    <mergeCell ref="P1093:Q1093"/>
    <mergeCell ref="R1093:AD1093"/>
    <mergeCell ref="C1094:M1094"/>
    <mergeCell ref="N1094:O1094"/>
    <mergeCell ref="P1094:Q1094"/>
    <mergeCell ref="R1094:AD1094"/>
    <mergeCell ref="C1095:M1095"/>
    <mergeCell ref="N1095:O1095"/>
    <mergeCell ref="P1095:Q1095"/>
    <mergeCell ref="R1095:AD1095"/>
    <mergeCell ref="C1086:M1086"/>
    <mergeCell ref="N1086:O1086"/>
    <mergeCell ref="P1086:Q1086"/>
    <mergeCell ref="R1086:AD1086"/>
    <mergeCell ref="C1087:M1087"/>
    <mergeCell ref="N1087:O1087"/>
    <mergeCell ref="P1087:Q1087"/>
    <mergeCell ref="R1087:AD1087"/>
    <mergeCell ref="C1088:M1088"/>
    <mergeCell ref="N1088:O1088"/>
    <mergeCell ref="P1088:Q1088"/>
    <mergeCell ref="R1088:AD1088"/>
    <mergeCell ref="C1089:M1089"/>
    <mergeCell ref="N1089:O1089"/>
    <mergeCell ref="P1089:Q1089"/>
    <mergeCell ref="R1089:AD1089"/>
    <mergeCell ref="C1090:M1090"/>
    <mergeCell ref="N1090:O1090"/>
    <mergeCell ref="P1090:Q1090"/>
    <mergeCell ref="R1090:AD1090"/>
    <mergeCell ref="C1081:M1081"/>
    <mergeCell ref="N1081:O1081"/>
    <mergeCell ref="P1081:Q1081"/>
    <mergeCell ref="R1081:AD1081"/>
    <mergeCell ref="C1082:M1082"/>
    <mergeCell ref="N1082:O1082"/>
    <mergeCell ref="P1082:Q1082"/>
    <mergeCell ref="R1082:AD1082"/>
    <mergeCell ref="C1083:M1083"/>
    <mergeCell ref="N1083:O1083"/>
    <mergeCell ref="P1083:Q1083"/>
    <mergeCell ref="R1083:AD1083"/>
    <mergeCell ref="C1084:M1084"/>
    <mergeCell ref="N1084:O1084"/>
    <mergeCell ref="P1084:Q1084"/>
    <mergeCell ref="R1084:AD1084"/>
    <mergeCell ref="C1085:M1085"/>
    <mergeCell ref="N1085:O1085"/>
    <mergeCell ref="P1085:Q1085"/>
    <mergeCell ref="R1085:AD1085"/>
    <mergeCell ref="C1080:M1080"/>
    <mergeCell ref="N1080:O1080"/>
    <mergeCell ref="P1080:Q1080"/>
    <mergeCell ref="R1080:AD1080"/>
    <mergeCell ref="N1079:O1079"/>
    <mergeCell ref="P1079:Q1079"/>
    <mergeCell ref="C1074:M1074"/>
    <mergeCell ref="N1074:O1074"/>
    <mergeCell ref="P1074:Q1074"/>
    <mergeCell ref="R1074:AD1074"/>
    <mergeCell ref="C1075:M1075"/>
    <mergeCell ref="N1075:O1075"/>
    <mergeCell ref="P1075:Q1075"/>
    <mergeCell ref="R1075:AD1075"/>
    <mergeCell ref="C1076:M1076"/>
    <mergeCell ref="N1076:O1076"/>
    <mergeCell ref="P1076:Q1076"/>
    <mergeCell ref="R1076:AD1076"/>
    <mergeCell ref="C1077:M1077"/>
    <mergeCell ref="N1077:O1077"/>
    <mergeCell ref="P1077:Q1077"/>
    <mergeCell ref="R1077:AD1077"/>
    <mergeCell ref="C1078:M1078"/>
    <mergeCell ref="N1078:O1078"/>
    <mergeCell ref="P1078:Q1078"/>
    <mergeCell ref="R1078:AD1078"/>
    <mergeCell ref="C1069:M1069"/>
    <mergeCell ref="N1069:O1069"/>
    <mergeCell ref="P1069:Q1069"/>
    <mergeCell ref="R1069:AD1069"/>
    <mergeCell ref="C1070:M1070"/>
    <mergeCell ref="N1070:O1070"/>
    <mergeCell ref="P1070:Q1070"/>
    <mergeCell ref="R1070:AD1070"/>
    <mergeCell ref="C1071:M1071"/>
    <mergeCell ref="N1071:O1071"/>
    <mergeCell ref="P1071:Q1071"/>
    <mergeCell ref="R1071:AD1071"/>
    <mergeCell ref="C1072:M1072"/>
    <mergeCell ref="N1072:O1072"/>
    <mergeCell ref="P1072:Q1072"/>
    <mergeCell ref="R1072:AD1072"/>
    <mergeCell ref="C1073:M1073"/>
    <mergeCell ref="N1073:O1073"/>
    <mergeCell ref="P1073:Q1073"/>
    <mergeCell ref="R1073:AD1073"/>
    <mergeCell ref="C1064:M1064"/>
    <mergeCell ref="N1064:O1064"/>
    <mergeCell ref="P1064:Q1064"/>
    <mergeCell ref="R1064:AD1064"/>
    <mergeCell ref="C1065:M1065"/>
    <mergeCell ref="N1065:O1065"/>
    <mergeCell ref="P1065:Q1065"/>
    <mergeCell ref="R1065:AD1065"/>
    <mergeCell ref="C1066:M1066"/>
    <mergeCell ref="N1066:O1066"/>
    <mergeCell ref="P1066:Q1066"/>
    <mergeCell ref="R1066:AD1066"/>
    <mergeCell ref="C1067:M1067"/>
    <mergeCell ref="N1067:O1067"/>
    <mergeCell ref="P1067:Q1067"/>
    <mergeCell ref="R1067:AD1067"/>
    <mergeCell ref="C1068:M1068"/>
    <mergeCell ref="N1068:O1068"/>
    <mergeCell ref="P1068:Q1068"/>
    <mergeCell ref="R1068:AD1068"/>
    <mergeCell ref="C1059:M1059"/>
    <mergeCell ref="N1059:O1059"/>
    <mergeCell ref="P1059:Q1059"/>
    <mergeCell ref="R1059:AD1059"/>
    <mergeCell ref="C1060:M1060"/>
    <mergeCell ref="N1060:O1060"/>
    <mergeCell ref="P1060:Q1060"/>
    <mergeCell ref="R1060:AD1060"/>
    <mergeCell ref="C1061:M1061"/>
    <mergeCell ref="N1061:O1061"/>
    <mergeCell ref="P1061:Q1061"/>
    <mergeCell ref="R1061:AD1061"/>
    <mergeCell ref="C1062:M1062"/>
    <mergeCell ref="N1062:O1062"/>
    <mergeCell ref="P1062:Q1062"/>
    <mergeCell ref="R1062:AD1062"/>
    <mergeCell ref="C1063:M1063"/>
    <mergeCell ref="N1063:O1063"/>
    <mergeCell ref="P1063:Q1063"/>
    <mergeCell ref="R1063:AD1063"/>
    <mergeCell ref="C1054:M1054"/>
    <mergeCell ref="N1054:O1054"/>
    <mergeCell ref="P1054:Q1054"/>
    <mergeCell ref="R1054:AD1054"/>
    <mergeCell ref="C1055:M1055"/>
    <mergeCell ref="N1055:O1055"/>
    <mergeCell ref="P1055:Q1055"/>
    <mergeCell ref="R1055:AD1055"/>
    <mergeCell ref="C1056:M1056"/>
    <mergeCell ref="N1056:O1056"/>
    <mergeCell ref="P1056:Q1056"/>
    <mergeCell ref="R1056:AD1056"/>
    <mergeCell ref="C1057:M1057"/>
    <mergeCell ref="N1057:O1057"/>
    <mergeCell ref="P1057:Q1057"/>
    <mergeCell ref="R1057:AD1057"/>
    <mergeCell ref="C1058:M1058"/>
    <mergeCell ref="N1058:O1058"/>
    <mergeCell ref="P1058:Q1058"/>
    <mergeCell ref="R1058:AD1058"/>
    <mergeCell ref="C1049:M1049"/>
    <mergeCell ref="N1049:O1049"/>
    <mergeCell ref="P1049:Q1049"/>
    <mergeCell ref="R1049:AD1049"/>
    <mergeCell ref="C1050:M1050"/>
    <mergeCell ref="N1050:O1050"/>
    <mergeCell ref="P1050:Q1050"/>
    <mergeCell ref="R1050:AD1050"/>
    <mergeCell ref="C1051:M1051"/>
    <mergeCell ref="N1051:O1051"/>
    <mergeCell ref="P1051:Q1051"/>
    <mergeCell ref="R1051:AD1051"/>
    <mergeCell ref="C1052:M1052"/>
    <mergeCell ref="N1052:O1052"/>
    <mergeCell ref="P1052:Q1052"/>
    <mergeCell ref="R1052:AD1052"/>
    <mergeCell ref="C1053:M1053"/>
    <mergeCell ref="N1053:O1053"/>
    <mergeCell ref="P1053:Q1053"/>
    <mergeCell ref="R1053:AD1053"/>
    <mergeCell ref="C1044:M1044"/>
    <mergeCell ref="N1044:O1044"/>
    <mergeCell ref="P1044:Q1044"/>
    <mergeCell ref="R1044:AD1044"/>
    <mergeCell ref="C1045:M1045"/>
    <mergeCell ref="N1045:O1045"/>
    <mergeCell ref="P1045:Q1045"/>
    <mergeCell ref="R1045:AD1045"/>
    <mergeCell ref="C1046:M1046"/>
    <mergeCell ref="N1046:O1046"/>
    <mergeCell ref="P1046:Q1046"/>
    <mergeCell ref="R1046:AD1046"/>
    <mergeCell ref="C1047:M1047"/>
    <mergeCell ref="N1047:O1047"/>
    <mergeCell ref="P1047:Q1047"/>
    <mergeCell ref="R1047:AD1047"/>
    <mergeCell ref="C1048:M1048"/>
    <mergeCell ref="N1048:O1048"/>
    <mergeCell ref="P1048:Q1048"/>
    <mergeCell ref="R1048:AD1048"/>
    <mergeCell ref="C1039:M1039"/>
    <mergeCell ref="N1039:O1039"/>
    <mergeCell ref="P1039:Q1039"/>
    <mergeCell ref="R1039:AD1039"/>
    <mergeCell ref="C1040:M1040"/>
    <mergeCell ref="N1040:O1040"/>
    <mergeCell ref="P1040:Q1040"/>
    <mergeCell ref="R1040:AD1040"/>
    <mergeCell ref="C1041:M1041"/>
    <mergeCell ref="N1041:O1041"/>
    <mergeCell ref="P1041:Q1041"/>
    <mergeCell ref="R1041:AD1041"/>
    <mergeCell ref="C1042:M1042"/>
    <mergeCell ref="N1042:O1042"/>
    <mergeCell ref="P1042:Q1042"/>
    <mergeCell ref="R1042:AD1042"/>
    <mergeCell ref="C1043:M1043"/>
    <mergeCell ref="N1043:O1043"/>
    <mergeCell ref="P1043:Q1043"/>
    <mergeCell ref="R1043:AD1043"/>
    <mergeCell ref="C1031:M1031"/>
    <mergeCell ref="N1031:O1031"/>
    <mergeCell ref="P1031:Q1031"/>
    <mergeCell ref="R1031:AD1031"/>
    <mergeCell ref="C1038:M1038"/>
    <mergeCell ref="N1038:O1038"/>
    <mergeCell ref="P1038:Q1038"/>
    <mergeCell ref="R1038:AD1038"/>
    <mergeCell ref="N1037:O1037"/>
    <mergeCell ref="P1037:Q1037"/>
    <mergeCell ref="C1032:M1032"/>
    <mergeCell ref="N1032:O1032"/>
    <mergeCell ref="P1032:Q1032"/>
    <mergeCell ref="R1032:AD1032"/>
    <mergeCell ref="C1033:M1033"/>
    <mergeCell ref="N1033:O1033"/>
    <mergeCell ref="P1033:Q1033"/>
    <mergeCell ref="R1033:AD1033"/>
    <mergeCell ref="C1034:M1034"/>
    <mergeCell ref="N1034:O1034"/>
    <mergeCell ref="P1034:Q1034"/>
    <mergeCell ref="R1034:AD1034"/>
    <mergeCell ref="C1035:M1035"/>
    <mergeCell ref="N1035:O1035"/>
    <mergeCell ref="P1035:Q1035"/>
    <mergeCell ref="R1035:AD1035"/>
    <mergeCell ref="C1036:M1036"/>
    <mergeCell ref="N1036:O1036"/>
    <mergeCell ref="P1036:Q1036"/>
    <mergeCell ref="R1036:AD1036"/>
    <mergeCell ref="C1026:M1026"/>
    <mergeCell ref="N1026:O1026"/>
    <mergeCell ref="P1026:Q1026"/>
    <mergeCell ref="R1026:AD1026"/>
    <mergeCell ref="C1027:M1027"/>
    <mergeCell ref="N1027:O1027"/>
    <mergeCell ref="P1027:Q1027"/>
    <mergeCell ref="R1027:AD1027"/>
    <mergeCell ref="C1028:M1028"/>
    <mergeCell ref="N1028:O1028"/>
    <mergeCell ref="P1028:Q1028"/>
    <mergeCell ref="R1028:AD1028"/>
    <mergeCell ref="C1029:M1029"/>
    <mergeCell ref="N1029:O1029"/>
    <mergeCell ref="P1029:Q1029"/>
    <mergeCell ref="R1029:AD1029"/>
    <mergeCell ref="C1030:M1030"/>
    <mergeCell ref="N1030:O1030"/>
    <mergeCell ref="P1030:Q1030"/>
    <mergeCell ref="R1030:AD1030"/>
    <mergeCell ref="C1021:M1021"/>
    <mergeCell ref="N1021:O1021"/>
    <mergeCell ref="P1021:Q1021"/>
    <mergeCell ref="R1021:AD1021"/>
    <mergeCell ref="C1022:M1022"/>
    <mergeCell ref="N1022:O1022"/>
    <mergeCell ref="P1022:Q1022"/>
    <mergeCell ref="R1022:AD1022"/>
    <mergeCell ref="C1023:M1023"/>
    <mergeCell ref="N1023:O1023"/>
    <mergeCell ref="P1023:Q1023"/>
    <mergeCell ref="R1023:AD1023"/>
    <mergeCell ref="C1024:M1024"/>
    <mergeCell ref="N1024:O1024"/>
    <mergeCell ref="P1024:Q1024"/>
    <mergeCell ref="R1024:AD1024"/>
    <mergeCell ref="C1025:M1025"/>
    <mergeCell ref="N1025:O1025"/>
    <mergeCell ref="P1025:Q1025"/>
    <mergeCell ref="R1025:AD1025"/>
    <mergeCell ref="C1016:M1016"/>
    <mergeCell ref="N1016:O1016"/>
    <mergeCell ref="P1016:Q1016"/>
    <mergeCell ref="R1016:AD1016"/>
    <mergeCell ref="C1017:M1017"/>
    <mergeCell ref="N1017:O1017"/>
    <mergeCell ref="P1017:Q1017"/>
    <mergeCell ref="R1017:AD1017"/>
    <mergeCell ref="C1018:M1018"/>
    <mergeCell ref="N1018:O1018"/>
    <mergeCell ref="P1018:Q1018"/>
    <mergeCell ref="R1018:AD1018"/>
    <mergeCell ref="C1019:M1019"/>
    <mergeCell ref="N1019:O1019"/>
    <mergeCell ref="P1019:Q1019"/>
    <mergeCell ref="R1019:AD1019"/>
    <mergeCell ref="C1020:M1020"/>
    <mergeCell ref="N1020:O1020"/>
    <mergeCell ref="P1020:Q1020"/>
    <mergeCell ref="R1020:AD1020"/>
    <mergeCell ref="C1011:M1011"/>
    <mergeCell ref="N1011:O1011"/>
    <mergeCell ref="P1011:Q1011"/>
    <mergeCell ref="R1011:AD1011"/>
    <mergeCell ref="C1012:M1012"/>
    <mergeCell ref="N1012:O1012"/>
    <mergeCell ref="P1012:Q1012"/>
    <mergeCell ref="R1012:AD1012"/>
    <mergeCell ref="C1013:M1013"/>
    <mergeCell ref="N1013:O1013"/>
    <mergeCell ref="P1013:Q1013"/>
    <mergeCell ref="R1013:AD1013"/>
    <mergeCell ref="C1014:M1014"/>
    <mergeCell ref="N1014:O1014"/>
    <mergeCell ref="P1014:Q1014"/>
    <mergeCell ref="R1014:AD1014"/>
    <mergeCell ref="C1015:M1015"/>
    <mergeCell ref="N1015:O1015"/>
    <mergeCell ref="P1015:Q1015"/>
    <mergeCell ref="R1015:AD1015"/>
    <mergeCell ref="C1006:M1006"/>
    <mergeCell ref="N1006:O1006"/>
    <mergeCell ref="P1006:Q1006"/>
    <mergeCell ref="R1006:AD1006"/>
    <mergeCell ref="C1007:M1007"/>
    <mergeCell ref="N1007:O1007"/>
    <mergeCell ref="P1007:Q1007"/>
    <mergeCell ref="R1007:AD1007"/>
    <mergeCell ref="C1008:M1008"/>
    <mergeCell ref="N1008:O1008"/>
    <mergeCell ref="P1008:Q1008"/>
    <mergeCell ref="R1008:AD1008"/>
    <mergeCell ref="C1009:M1009"/>
    <mergeCell ref="N1009:O1009"/>
    <mergeCell ref="P1009:Q1009"/>
    <mergeCell ref="R1009:AD1009"/>
    <mergeCell ref="C1010:M1010"/>
    <mergeCell ref="N1010:O1010"/>
    <mergeCell ref="P1010:Q1010"/>
    <mergeCell ref="R1010:AD1010"/>
    <mergeCell ref="C1001:M1001"/>
    <mergeCell ref="N1001:O1001"/>
    <mergeCell ref="P1001:Q1001"/>
    <mergeCell ref="R1001:AD1001"/>
    <mergeCell ref="C1002:M1002"/>
    <mergeCell ref="N1002:O1002"/>
    <mergeCell ref="P1002:Q1002"/>
    <mergeCell ref="R1002:AD1002"/>
    <mergeCell ref="C1003:M1003"/>
    <mergeCell ref="N1003:O1003"/>
    <mergeCell ref="P1003:Q1003"/>
    <mergeCell ref="R1003:AD1003"/>
    <mergeCell ref="C1004:M1004"/>
    <mergeCell ref="N1004:O1004"/>
    <mergeCell ref="P1004:Q1004"/>
    <mergeCell ref="R1004:AD1004"/>
    <mergeCell ref="C1005:M1005"/>
    <mergeCell ref="N1005:O1005"/>
    <mergeCell ref="P1005:Q1005"/>
    <mergeCell ref="R1005:AD1005"/>
    <mergeCell ref="R994:AD994"/>
    <mergeCell ref="C997:M997"/>
    <mergeCell ref="N997:O997"/>
    <mergeCell ref="P997:Q997"/>
    <mergeCell ref="R997:AD997"/>
    <mergeCell ref="C998:M998"/>
    <mergeCell ref="N998:O998"/>
    <mergeCell ref="P998:Q998"/>
    <mergeCell ref="R998:AD998"/>
    <mergeCell ref="C999:M999"/>
    <mergeCell ref="N999:O999"/>
    <mergeCell ref="P999:Q999"/>
    <mergeCell ref="R999:AD999"/>
    <mergeCell ref="C1000:M1000"/>
    <mergeCell ref="N1000:O1000"/>
    <mergeCell ref="P1000:Q1000"/>
    <mergeCell ref="R1000:AD1000"/>
    <mergeCell ref="C988:M988"/>
    <mergeCell ref="N988:O988"/>
    <mergeCell ref="P988:Q988"/>
    <mergeCell ref="R988:AD988"/>
    <mergeCell ref="C989:M989"/>
    <mergeCell ref="N989:O989"/>
    <mergeCell ref="P989:Q989"/>
    <mergeCell ref="R989:AD989"/>
    <mergeCell ref="C996:M996"/>
    <mergeCell ref="N996:O996"/>
    <mergeCell ref="P996:Q996"/>
    <mergeCell ref="R996:AD996"/>
    <mergeCell ref="N995:O995"/>
    <mergeCell ref="P995:Q995"/>
    <mergeCell ref="C990:M990"/>
    <mergeCell ref="N990:O990"/>
    <mergeCell ref="P990:Q990"/>
    <mergeCell ref="R990:AD990"/>
    <mergeCell ref="C991:M991"/>
    <mergeCell ref="N991:O991"/>
    <mergeCell ref="P991:Q991"/>
    <mergeCell ref="R991:AD991"/>
    <mergeCell ref="C992:M992"/>
    <mergeCell ref="N992:O992"/>
    <mergeCell ref="P992:Q992"/>
    <mergeCell ref="R992:AD992"/>
    <mergeCell ref="C993:M993"/>
    <mergeCell ref="N993:O993"/>
    <mergeCell ref="P993:Q993"/>
    <mergeCell ref="R993:AD993"/>
    <mergeCell ref="C994:M994"/>
    <mergeCell ref="N994:O994"/>
    <mergeCell ref="C983:M983"/>
    <mergeCell ref="N983:O983"/>
    <mergeCell ref="P983:Q983"/>
    <mergeCell ref="R983:AD983"/>
    <mergeCell ref="C984:M984"/>
    <mergeCell ref="N984:O984"/>
    <mergeCell ref="P984:Q984"/>
    <mergeCell ref="R984:AD984"/>
    <mergeCell ref="C985:M985"/>
    <mergeCell ref="N985:O985"/>
    <mergeCell ref="P985:Q985"/>
    <mergeCell ref="R985:AD985"/>
    <mergeCell ref="C986:M986"/>
    <mergeCell ref="N986:O986"/>
    <mergeCell ref="P986:Q986"/>
    <mergeCell ref="R986:AD986"/>
    <mergeCell ref="C987:M987"/>
    <mergeCell ref="N987:O987"/>
    <mergeCell ref="P987:Q987"/>
    <mergeCell ref="R987:AD987"/>
    <mergeCell ref="C978:M978"/>
    <mergeCell ref="N978:O978"/>
    <mergeCell ref="P978:Q978"/>
    <mergeCell ref="R978:AD978"/>
    <mergeCell ref="C979:M979"/>
    <mergeCell ref="N979:O979"/>
    <mergeCell ref="P979:Q979"/>
    <mergeCell ref="R979:AD979"/>
    <mergeCell ref="C980:M980"/>
    <mergeCell ref="N980:O980"/>
    <mergeCell ref="P980:Q980"/>
    <mergeCell ref="R980:AD980"/>
    <mergeCell ref="C981:M981"/>
    <mergeCell ref="N981:O981"/>
    <mergeCell ref="P981:Q981"/>
    <mergeCell ref="R981:AD981"/>
    <mergeCell ref="C982:M982"/>
    <mergeCell ref="N982:O982"/>
    <mergeCell ref="P982:Q982"/>
    <mergeCell ref="R982:AD982"/>
    <mergeCell ref="C973:M973"/>
    <mergeCell ref="N973:O973"/>
    <mergeCell ref="P973:Q973"/>
    <mergeCell ref="R973:AD973"/>
    <mergeCell ref="C974:M974"/>
    <mergeCell ref="N974:O974"/>
    <mergeCell ref="P974:Q974"/>
    <mergeCell ref="R974:AD974"/>
    <mergeCell ref="C975:M975"/>
    <mergeCell ref="N975:O975"/>
    <mergeCell ref="P975:Q975"/>
    <mergeCell ref="R975:AD975"/>
    <mergeCell ref="C976:M976"/>
    <mergeCell ref="N976:O976"/>
    <mergeCell ref="P976:Q976"/>
    <mergeCell ref="R976:AD976"/>
    <mergeCell ref="C977:M977"/>
    <mergeCell ref="N977:O977"/>
    <mergeCell ref="P977:Q977"/>
    <mergeCell ref="R977:AD977"/>
    <mergeCell ref="C968:M968"/>
    <mergeCell ref="N968:O968"/>
    <mergeCell ref="P968:Q968"/>
    <mergeCell ref="R968:AD968"/>
    <mergeCell ref="C969:M969"/>
    <mergeCell ref="N969:O969"/>
    <mergeCell ref="P969:Q969"/>
    <mergeCell ref="R969:AD969"/>
    <mergeCell ref="C970:M970"/>
    <mergeCell ref="N970:O970"/>
    <mergeCell ref="P970:Q970"/>
    <mergeCell ref="R970:AD970"/>
    <mergeCell ref="C971:M971"/>
    <mergeCell ref="N971:O971"/>
    <mergeCell ref="P971:Q971"/>
    <mergeCell ref="R971:AD971"/>
    <mergeCell ref="C972:M972"/>
    <mergeCell ref="N972:O972"/>
    <mergeCell ref="P972:Q972"/>
    <mergeCell ref="R972:AD972"/>
    <mergeCell ref="C963:M963"/>
    <mergeCell ref="N963:O963"/>
    <mergeCell ref="P963:Q963"/>
    <mergeCell ref="R963:AD963"/>
    <mergeCell ref="C964:M964"/>
    <mergeCell ref="N964:O964"/>
    <mergeCell ref="P964:Q964"/>
    <mergeCell ref="R964:AD964"/>
    <mergeCell ref="C965:M965"/>
    <mergeCell ref="N965:O965"/>
    <mergeCell ref="P965:Q965"/>
    <mergeCell ref="R965:AD965"/>
    <mergeCell ref="C966:M966"/>
    <mergeCell ref="N966:O966"/>
    <mergeCell ref="P966:Q966"/>
    <mergeCell ref="R966:AD966"/>
    <mergeCell ref="C967:M967"/>
    <mergeCell ref="N967:O967"/>
    <mergeCell ref="P967:Q967"/>
    <mergeCell ref="R967:AD967"/>
    <mergeCell ref="C958:M958"/>
    <mergeCell ref="N958:O958"/>
    <mergeCell ref="P958:Q958"/>
    <mergeCell ref="R958:AD958"/>
    <mergeCell ref="C959:M959"/>
    <mergeCell ref="N959:O959"/>
    <mergeCell ref="P959:Q959"/>
    <mergeCell ref="R959:AD959"/>
    <mergeCell ref="C960:M960"/>
    <mergeCell ref="N960:O960"/>
    <mergeCell ref="P960:Q960"/>
    <mergeCell ref="R960:AD960"/>
    <mergeCell ref="C961:M961"/>
    <mergeCell ref="N961:O961"/>
    <mergeCell ref="P961:Q961"/>
    <mergeCell ref="R961:AD961"/>
    <mergeCell ref="C962:M962"/>
    <mergeCell ref="N962:O962"/>
    <mergeCell ref="P962:Q962"/>
    <mergeCell ref="R962:AD962"/>
    <mergeCell ref="R951:AD951"/>
    <mergeCell ref="C952:M952"/>
    <mergeCell ref="N952:O952"/>
    <mergeCell ref="P952:Q952"/>
    <mergeCell ref="R952:AD952"/>
    <mergeCell ref="C955:M955"/>
    <mergeCell ref="N955:O955"/>
    <mergeCell ref="P955:Q955"/>
    <mergeCell ref="R955:AD955"/>
    <mergeCell ref="C956:M956"/>
    <mergeCell ref="N956:O956"/>
    <mergeCell ref="P956:Q956"/>
    <mergeCell ref="R956:AD956"/>
    <mergeCell ref="C957:M957"/>
    <mergeCell ref="N957:O957"/>
    <mergeCell ref="P957:Q957"/>
    <mergeCell ref="R957:AD957"/>
    <mergeCell ref="C945:M945"/>
    <mergeCell ref="N945:O945"/>
    <mergeCell ref="P945:Q945"/>
    <mergeCell ref="R945:AD945"/>
    <mergeCell ref="C946:M946"/>
    <mergeCell ref="N946:O946"/>
    <mergeCell ref="P946:Q946"/>
    <mergeCell ref="R946:AD946"/>
    <mergeCell ref="C947:M947"/>
    <mergeCell ref="N947:O947"/>
    <mergeCell ref="P947:Q947"/>
    <mergeCell ref="R947:AD947"/>
    <mergeCell ref="C954:M954"/>
    <mergeCell ref="N954:O954"/>
    <mergeCell ref="P954:Q954"/>
    <mergeCell ref="R954:AD954"/>
    <mergeCell ref="N953:O953"/>
    <mergeCell ref="P953:Q953"/>
    <mergeCell ref="C948:M948"/>
    <mergeCell ref="N948:O948"/>
    <mergeCell ref="P948:Q948"/>
    <mergeCell ref="R948:AD948"/>
    <mergeCell ref="C949:M949"/>
    <mergeCell ref="N949:O949"/>
    <mergeCell ref="P949:Q949"/>
    <mergeCell ref="R949:AD949"/>
    <mergeCell ref="C950:M950"/>
    <mergeCell ref="N950:O950"/>
    <mergeCell ref="P950:Q950"/>
    <mergeCell ref="R950:AD950"/>
    <mergeCell ref="C951:M951"/>
    <mergeCell ref="N951:O951"/>
    <mergeCell ref="C940:M940"/>
    <mergeCell ref="N940:O940"/>
    <mergeCell ref="P940:Q940"/>
    <mergeCell ref="R940:AD940"/>
    <mergeCell ref="C941:M941"/>
    <mergeCell ref="N941:O941"/>
    <mergeCell ref="P941:Q941"/>
    <mergeCell ref="R941:AD941"/>
    <mergeCell ref="C942:M942"/>
    <mergeCell ref="N942:O942"/>
    <mergeCell ref="P942:Q942"/>
    <mergeCell ref="R942:AD942"/>
    <mergeCell ref="C943:M943"/>
    <mergeCell ref="N943:O943"/>
    <mergeCell ref="P943:Q943"/>
    <mergeCell ref="R943:AD943"/>
    <mergeCell ref="C944:M944"/>
    <mergeCell ref="N944:O944"/>
    <mergeCell ref="P944:Q944"/>
    <mergeCell ref="R944:AD944"/>
    <mergeCell ref="C935:M935"/>
    <mergeCell ref="N935:O935"/>
    <mergeCell ref="P935:Q935"/>
    <mergeCell ref="R935:AD935"/>
    <mergeCell ref="C936:M936"/>
    <mergeCell ref="N936:O936"/>
    <mergeCell ref="P936:Q936"/>
    <mergeCell ref="R936:AD936"/>
    <mergeCell ref="C937:M937"/>
    <mergeCell ref="N937:O937"/>
    <mergeCell ref="P937:Q937"/>
    <mergeCell ref="R937:AD937"/>
    <mergeCell ref="C938:M938"/>
    <mergeCell ref="N938:O938"/>
    <mergeCell ref="P938:Q938"/>
    <mergeCell ref="R938:AD938"/>
    <mergeCell ref="C939:M939"/>
    <mergeCell ref="N939:O939"/>
    <mergeCell ref="P939:Q939"/>
    <mergeCell ref="R939:AD939"/>
    <mergeCell ref="C930:M930"/>
    <mergeCell ref="N930:O930"/>
    <mergeCell ref="P930:Q930"/>
    <mergeCell ref="R930:AD930"/>
    <mergeCell ref="C931:M931"/>
    <mergeCell ref="N931:O931"/>
    <mergeCell ref="P931:Q931"/>
    <mergeCell ref="R931:AD931"/>
    <mergeCell ref="C932:M932"/>
    <mergeCell ref="N932:O932"/>
    <mergeCell ref="P932:Q932"/>
    <mergeCell ref="R932:AD932"/>
    <mergeCell ref="C933:M933"/>
    <mergeCell ref="N933:O933"/>
    <mergeCell ref="P933:Q933"/>
    <mergeCell ref="R933:AD933"/>
    <mergeCell ref="C934:M934"/>
    <mergeCell ref="N934:O934"/>
    <mergeCell ref="P934:Q934"/>
    <mergeCell ref="R934:AD934"/>
    <mergeCell ref="C925:M925"/>
    <mergeCell ref="N925:O925"/>
    <mergeCell ref="P925:Q925"/>
    <mergeCell ref="R925:AD925"/>
    <mergeCell ref="C926:M926"/>
    <mergeCell ref="N926:O926"/>
    <mergeCell ref="P926:Q926"/>
    <mergeCell ref="R926:AD926"/>
    <mergeCell ref="C927:M927"/>
    <mergeCell ref="N927:O927"/>
    <mergeCell ref="P927:Q927"/>
    <mergeCell ref="R927:AD927"/>
    <mergeCell ref="C928:M928"/>
    <mergeCell ref="N928:O928"/>
    <mergeCell ref="P928:Q928"/>
    <mergeCell ref="R928:AD928"/>
    <mergeCell ref="C929:M929"/>
    <mergeCell ref="N929:O929"/>
    <mergeCell ref="P929:Q929"/>
    <mergeCell ref="R929:AD929"/>
    <mergeCell ref="C920:M920"/>
    <mergeCell ref="N920:O920"/>
    <mergeCell ref="P920:Q920"/>
    <mergeCell ref="R920:AD920"/>
    <mergeCell ref="C921:M921"/>
    <mergeCell ref="N921:O921"/>
    <mergeCell ref="P921:Q921"/>
    <mergeCell ref="R921:AD921"/>
    <mergeCell ref="C922:M922"/>
    <mergeCell ref="N922:O922"/>
    <mergeCell ref="P922:Q922"/>
    <mergeCell ref="R922:AD922"/>
    <mergeCell ref="C923:M923"/>
    <mergeCell ref="N923:O923"/>
    <mergeCell ref="P923:Q923"/>
    <mergeCell ref="R923:AD923"/>
    <mergeCell ref="C924:M924"/>
    <mergeCell ref="N924:O924"/>
    <mergeCell ref="P924:Q924"/>
    <mergeCell ref="R924:AD924"/>
    <mergeCell ref="C915:M915"/>
    <mergeCell ref="N915:O915"/>
    <mergeCell ref="P915:Q915"/>
    <mergeCell ref="R915:AD915"/>
    <mergeCell ref="C916:M916"/>
    <mergeCell ref="N916:O916"/>
    <mergeCell ref="P916:Q916"/>
    <mergeCell ref="R916:AD916"/>
    <mergeCell ref="C917:M917"/>
    <mergeCell ref="N917:O917"/>
    <mergeCell ref="P917:Q917"/>
    <mergeCell ref="R917:AD917"/>
    <mergeCell ref="C918:M918"/>
    <mergeCell ref="N918:O918"/>
    <mergeCell ref="P918:Q918"/>
    <mergeCell ref="R918:AD918"/>
    <mergeCell ref="C919:M919"/>
    <mergeCell ref="N919:O919"/>
    <mergeCell ref="P919:Q919"/>
    <mergeCell ref="R919:AD919"/>
    <mergeCell ref="R910:AD910"/>
    <mergeCell ref="C904:M904"/>
    <mergeCell ref="N904:O904"/>
    <mergeCell ref="P904:Q904"/>
    <mergeCell ref="R904:AD904"/>
    <mergeCell ref="C905:M905"/>
    <mergeCell ref="N905:O905"/>
    <mergeCell ref="P905:Q905"/>
    <mergeCell ref="R905:AD905"/>
    <mergeCell ref="C913:M913"/>
    <mergeCell ref="N913:O913"/>
    <mergeCell ref="P913:Q913"/>
    <mergeCell ref="R913:AD913"/>
    <mergeCell ref="C914:M914"/>
    <mergeCell ref="N914:O914"/>
    <mergeCell ref="P914:Q914"/>
    <mergeCell ref="R914:AD914"/>
    <mergeCell ref="C906:M906"/>
    <mergeCell ref="N906:O906"/>
    <mergeCell ref="P906:Q906"/>
    <mergeCell ref="R906:AD906"/>
    <mergeCell ref="C832:M832"/>
    <mergeCell ref="N832:O832"/>
    <mergeCell ref="P832:Q832"/>
    <mergeCell ref="R832:AD832"/>
    <mergeCell ref="C833:M833"/>
    <mergeCell ref="N833:O833"/>
    <mergeCell ref="P833:Q833"/>
    <mergeCell ref="R833:AD833"/>
    <mergeCell ref="C834:M834"/>
    <mergeCell ref="C912:M912"/>
    <mergeCell ref="N912:O912"/>
    <mergeCell ref="P912:Q912"/>
    <mergeCell ref="R912:AD912"/>
    <mergeCell ref="C873:M873"/>
    <mergeCell ref="N873:O873"/>
    <mergeCell ref="P873:Q873"/>
    <mergeCell ref="R873:AD873"/>
    <mergeCell ref="C907:M907"/>
    <mergeCell ref="N907:O907"/>
    <mergeCell ref="P907:Q907"/>
    <mergeCell ref="R907:AD907"/>
    <mergeCell ref="C908:M908"/>
    <mergeCell ref="N908:O908"/>
    <mergeCell ref="P908:Q908"/>
    <mergeCell ref="R908:AD908"/>
    <mergeCell ref="C909:M909"/>
    <mergeCell ref="N909:O909"/>
    <mergeCell ref="P909:Q909"/>
    <mergeCell ref="R909:AD909"/>
    <mergeCell ref="C910:M910"/>
    <mergeCell ref="N910:O910"/>
    <mergeCell ref="P910:Q910"/>
    <mergeCell ref="R864:AD864"/>
    <mergeCell ref="P864:Q864"/>
    <mergeCell ref="N864:O864"/>
    <mergeCell ref="C864:M864"/>
    <mergeCell ref="P863:Q863"/>
    <mergeCell ref="N863:O863"/>
    <mergeCell ref="C863:M863"/>
    <mergeCell ref="R862:AD862"/>
    <mergeCell ref="P862:Q862"/>
    <mergeCell ref="N862:O862"/>
    <mergeCell ref="C862:M862"/>
    <mergeCell ref="R861:AD861"/>
    <mergeCell ref="P861:Q861"/>
    <mergeCell ref="N861:O861"/>
    <mergeCell ref="C861:M861"/>
    <mergeCell ref="R860:AD860"/>
    <mergeCell ref="P860:Q860"/>
    <mergeCell ref="N860:O860"/>
    <mergeCell ref="C860:M860"/>
    <mergeCell ref="R866:AD866"/>
    <mergeCell ref="P866:Q866"/>
    <mergeCell ref="N866:O866"/>
    <mergeCell ref="C866:M866"/>
    <mergeCell ref="R865:AD865"/>
    <mergeCell ref="P865:Q865"/>
    <mergeCell ref="N865:O865"/>
    <mergeCell ref="C865:M865"/>
    <mergeCell ref="C870:M870"/>
    <mergeCell ref="N870:O870"/>
    <mergeCell ref="P870:Q870"/>
    <mergeCell ref="R870:AD870"/>
    <mergeCell ref="C871:M871"/>
    <mergeCell ref="N871:O871"/>
    <mergeCell ref="P871:Q871"/>
    <mergeCell ref="R871:AD871"/>
    <mergeCell ref="C872:M872"/>
    <mergeCell ref="N872:O872"/>
    <mergeCell ref="P872:Q872"/>
    <mergeCell ref="R872:AD872"/>
    <mergeCell ref="P868:Q868"/>
    <mergeCell ref="R868:AD868"/>
    <mergeCell ref="C867:M867"/>
    <mergeCell ref="N867:O867"/>
    <mergeCell ref="P867:Q867"/>
    <mergeCell ref="R867:AD867"/>
    <mergeCell ref="C868:M868"/>
    <mergeCell ref="N868:O868"/>
    <mergeCell ref="C903:M903"/>
    <mergeCell ref="N903:O903"/>
    <mergeCell ref="P903:Q903"/>
    <mergeCell ref="R903:AD903"/>
    <mergeCell ref="C894:M894"/>
    <mergeCell ref="N894:O894"/>
    <mergeCell ref="P894:Q894"/>
    <mergeCell ref="R894:AD894"/>
    <mergeCell ref="C895:M895"/>
    <mergeCell ref="N895:O895"/>
    <mergeCell ref="P895:Q895"/>
    <mergeCell ref="R895:AD895"/>
    <mergeCell ref="C896:M896"/>
    <mergeCell ref="N896:O896"/>
    <mergeCell ref="P896:Q896"/>
    <mergeCell ref="R896:AD896"/>
    <mergeCell ref="C897:M897"/>
    <mergeCell ref="N897:O897"/>
    <mergeCell ref="P897:Q897"/>
    <mergeCell ref="R897:AD897"/>
    <mergeCell ref="C901:M901"/>
    <mergeCell ref="N901:O901"/>
    <mergeCell ref="P901:Q901"/>
    <mergeCell ref="R901:AD901"/>
    <mergeCell ref="C893:M893"/>
    <mergeCell ref="N893:O893"/>
    <mergeCell ref="P893:Q893"/>
    <mergeCell ref="R893:AD893"/>
    <mergeCell ref="C899:M899"/>
    <mergeCell ref="N899:O899"/>
    <mergeCell ref="P899:Q899"/>
    <mergeCell ref="R899:AD899"/>
    <mergeCell ref="C900:M900"/>
    <mergeCell ref="N900:O900"/>
    <mergeCell ref="P900:Q900"/>
    <mergeCell ref="R900:AD900"/>
    <mergeCell ref="C898:M898"/>
    <mergeCell ref="N898:O898"/>
    <mergeCell ref="P898:Q898"/>
    <mergeCell ref="R898:AD898"/>
    <mergeCell ref="C902:M902"/>
    <mergeCell ref="N902:O902"/>
    <mergeCell ref="P902:Q902"/>
    <mergeCell ref="R902:AD902"/>
    <mergeCell ref="C888:M888"/>
    <mergeCell ref="N888:O888"/>
    <mergeCell ref="P888:Q888"/>
    <mergeCell ref="R888:AD888"/>
    <mergeCell ref="C889:M889"/>
    <mergeCell ref="N889:O889"/>
    <mergeCell ref="P889:Q889"/>
    <mergeCell ref="R889:AD889"/>
    <mergeCell ref="C891:M891"/>
    <mergeCell ref="N891:O891"/>
    <mergeCell ref="P891:Q891"/>
    <mergeCell ref="R891:AD891"/>
    <mergeCell ref="C892:M892"/>
    <mergeCell ref="N892:O892"/>
    <mergeCell ref="P892:Q892"/>
    <mergeCell ref="R892:AD892"/>
    <mergeCell ref="C890:M890"/>
    <mergeCell ref="N890:O890"/>
    <mergeCell ref="P890:Q890"/>
    <mergeCell ref="R890:AD890"/>
    <mergeCell ref="P881:Q881"/>
    <mergeCell ref="R881:AD881"/>
    <mergeCell ref="C882:M882"/>
    <mergeCell ref="N882:O882"/>
    <mergeCell ref="P882:Q882"/>
    <mergeCell ref="R882:AD882"/>
    <mergeCell ref="C883:M883"/>
    <mergeCell ref="N883:O883"/>
    <mergeCell ref="P883:Q883"/>
    <mergeCell ref="R883:AD883"/>
    <mergeCell ref="C884:M884"/>
    <mergeCell ref="N884:O884"/>
    <mergeCell ref="P884:Q884"/>
    <mergeCell ref="R884:AD884"/>
    <mergeCell ref="C887:M887"/>
    <mergeCell ref="N887:O887"/>
    <mergeCell ref="P887:Q887"/>
    <mergeCell ref="R887:AD887"/>
    <mergeCell ref="C885:M885"/>
    <mergeCell ref="N885:O885"/>
    <mergeCell ref="P885:Q885"/>
    <mergeCell ref="R885:AD885"/>
    <mergeCell ref="C886:M886"/>
    <mergeCell ref="N886:O886"/>
    <mergeCell ref="P886:Q886"/>
    <mergeCell ref="R886:AD886"/>
    <mergeCell ref="P875:Q875"/>
    <mergeCell ref="R875:AD875"/>
    <mergeCell ref="C876:M876"/>
    <mergeCell ref="N876:O876"/>
    <mergeCell ref="P876:Q876"/>
    <mergeCell ref="R876:AD876"/>
    <mergeCell ref="C877:M877"/>
    <mergeCell ref="N877:O877"/>
    <mergeCell ref="P877:Q877"/>
    <mergeCell ref="R877:AD877"/>
    <mergeCell ref="C878:M878"/>
    <mergeCell ref="N878:O878"/>
    <mergeCell ref="P878:Q878"/>
    <mergeCell ref="R878:AD878"/>
    <mergeCell ref="C879:M879"/>
    <mergeCell ref="N879:O879"/>
    <mergeCell ref="P879:Q879"/>
    <mergeCell ref="R879:AD879"/>
    <mergeCell ref="C880:M880"/>
    <mergeCell ref="N880:O880"/>
    <mergeCell ref="P880:Q880"/>
    <mergeCell ref="R880:AD880"/>
    <mergeCell ref="C881:M881"/>
    <mergeCell ref="N881:O881"/>
    <mergeCell ref="C1965:AD1972"/>
    <mergeCell ref="C81:M81"/>
    <mergeCell ref="N81:O81"/>
    <mergeCell ref="P81:Q81"/>
    <mergeCell ref="R81:AD81"/>
    <mergeCell ref="C82:M82"/>
    <mergeCell ref="N82:O82"/>
    <mergeCell ref="C62:M62"/>
    <mergeCell ref="N62:O62"/>
    <mergeCell ref="P62:Q62"/>
    <mergeCell ref="R62:AD62"/>
    <mergeCell ref="C64:M64"/>
    <mergeCell ref="N64:O64"/>
    <mergeCell ref="P64:Q64"/>
    <mergeCell ref="R64:AD64"/>
    <mergeCell ref="C65:M65"/>
    <mergeCell ref="N65:O65"/>
    <mergeCell ref="P65:Q65"/>
    <mergeCell ref="R65:AD65"/>
    <mergeCell ref="C66:M66"/>
    <mergeCell ref="N66:O66"/>
    <mergeCell ref="P66:Q66"/>
    <mergeCell ref="R66:AD66"/>
    <mergeCell ref="C77:M77"/>
    <mergeCell ref="C874:M874"/>
    <mergeCell ref="N874:O874"/>
    <mergeCell ref="P874:Q874"/>
    <mergeCell ref="R874:AD874"/>
    <mergeCell ref="C875:M875"/>
    <mergeCell ref="N875:O875"/>
    <mergeCell ref="C78:M78"/>
    <mergeCell ref="N78:O78"/>
    <mergeCell ref="J1984:P1984"/>
    <mergeCell ref="Q1984:W1984"/>
    <mergeCell ref="X1984:AD1984"/>
    <mergeCell ref="C69:M69"/>
    <mergeCell ref="N69:O69"/>
    <mergeCell ref="P69:Q69"/>
    <mergeCell ref="R69:AD69"/>
    <mergeCell ref="C70:M70"/>
    <mergeCell ref="N70:O70"/>
    <mergeCell ref="P70:Q70"/>
    <mergeCell ref="R70:AD70"/>
    <mergeCell ref="G1979:S1981"/>
    <mergeCell ref="C1973:AD1975"/>
    <mergeCell ref="C1976:AD1977"/>
    <mergeCell ref="C73:M73"/>
    <mergeCell ref="P82:Q82"/>
    <mergeCell ref="R82:AD82"/>
    <mergeCell ref="C83:M83"/>
    <mergeCell ref="N83:O83"/>
    <mergeCell ref="P83:Q83"/>
    <mergeCell ref="R83:AD83"/>
    <mergeCell ref="C87:M87"/>
    <mergeCell ref="N87:O87"/>
    <mergeCell ref="P87:Q87"/>
    <mergeCell ref="R87:AD87"/>
    <mergeCell ref="C88:M88"/>
    <mergeCell ref="R78:AD78"/>
    <mergeCell ref="C79:M79"/>
    <mergeCell ref="N79:O79"/>
    <mergeCell ref="P79:Q79"/>
    <mergeCell ref="R79:AD79"/>
    <mergeCell ref="C80:M80"/>
    <mergeCell ref="N80:O80"/>
    <mergeCell ref="P80:Q80"/>
    <mergeCell ref="N73:O73"/>
    <mergeCell ref="R67:AD67"/>
    <mergeCell ref="R80:AD80"/>
    <mergeCell ref="R77:AD77"/>
    <mergeCell ref="P73:Q73"/>
    <mergeCell ref="R75:AD75"/>
    <mergeCell ref="C76:M76"/>
    <mergeCell ref="N76:O76"/>
    <mergeCell ref="P76:Q76"/>
    <mergeCell ref="P71:Q71"/>
    <mergeCell ref="N71:O71"/>
    <mergeCell ref="P75:Q75"/>
    <mergeCell ref="R76:AD76"/>
    <mergeCell ref="C74:M74"/>
    <mergeCell ref="N74:O74"/>
    <mergeCell ref="P74:Q74"/>
    <mergeCell ref="R74:AD74"/>
    <mergeCell ref="C75:M75"/>
    <mergeCell ref="N75:O75"/>
    <mergeCell ref="C12:D12"/>
    <mergeCell ref="C13:D13"/>
    <mergeCell ref="E13:N13"/>
    <mergeCell ref="E11:N11"/>
    <mergeCell ref="R12:S12"/>
    <mergeCell ref="R13:S13"/>
    <mergeCell ref="C30:M30"/>
    <mergeCell ref="N30:O30"/>
    <mergeCell ref="P30:Q30"/>
    <mergeCell ref="R30:AD30"/>
    <mergeCell ref="R53:AD53"/>
    <mergeCell ref="R54:AD54"/>
    <mergeCell ref="C47:M47"/>
    <mergeCell ref="N47:O47"/>
    <mergeCell ref="P47:Q47"/>
    <mergeCell ref="R47:AD47"/>
    <mergeCell ref="R42:AD42"/>
    <mergeCell ref="C49:M49"/>
    <mergeCell ref="N49:O49"/>
    <mergeCell ref="P49:Q49"/>
    <mergeCell ref="N51:O51"/>
    <mergeCell ref="P52:Q52"/>
    <mergeCell ref="P53:Q53"/>
    <mergeCell ref="R43:AD43"/>
    <mergeCell ref="C48:M48"/>
    <mergeCell ref="P46:Q46"/>
    <mergeCell ref="P54:Q54"/>
    <mergeCell ref="N52:O52"/>
    <mergeCell ref="N53:O53"/>
    <mergeCell ref="N35:O35"/>
    <mergeCell ref="P35:Q35"/>
    <mergeCell ref="R35:AD35"/>
    <mergeCell ref="C1984:I1984"/>
    <mergeCell ref="C7:Q8"/>
    <mergeCell ref="C9:Q10"/>
    <mergeCell ref="E12:N12"/>
    <mergeCell ref="R9:AD10"/>
    <mergeCell ref="T12:AC12"/>
    <mergeCell ref="T11:AC11"/>
    <mergeCell ref="T13:AC13"/>
    <mergeCell ref="C14:AD16"/>
    <mergeCell ref="C56:M56"/>
    <mergeCell ref="N56:O56"/>
    <mergeCell ref="P56:Q56"/>
    <mergeCell ref="R56:AD56"/>
    <mergeCell ref="C57:M57"/>
    <mergeCell ref="N57:O57"/>
    <mergeCell ref="N46:O46"/>
    <mergeCell ref="R38:AD38"/>
    <mergeCell ref="C44:M44"/>
    <mergeCell ref="N44:O44"/>
    <mergeCell ref="P44:Q44"/>
    <mergeCell ref="R44:AD44"/>
    <mergeCell ref="C41:M41"/>
    <mergeCell ref="N55:O55"/>
    <mergeCell ref="P55:Q55"/>
    <mergeCell ref="R55:AD55"/>
    <mergeCell ref="R27:AD28"/>
    <mergeCell ref="C27:M28"/>
    <mergeCell ref="N27:O28"/>
    <mergeCell ref="P27:Q28"/>
    <mergeCell ref="P43:Q43"/>
    <mergeCell ref="R11:S11"/>
    <mergeCell ref="C11:D11"/>
    <mergeCell ref="C36:M36"/>
    <mergeCell ref="N36:O36"/>
    <mergeCell ref="P36:Q36"/>
    <mergeCell ref="R36:AD36"/>
    <mergeCell ref="C33:M33"/>
    <mergeCell ref="N33:O33"/>
    <mergeCell ref="P33:Q33"/>
    <mergeCell ref="R33:AD33"/>
    <mergeCell ref="C34:M34"/>
    <mergeCell ref="N34:O34"/>
    <mergeCell ref="P34:Q34"/>
    <mergeCell ref="R34:AD34"/>
    <mergeCell ref="C31:M31"/>
    <mergeCell ref="N31:O31"/>
    <mergeCell ref="P31:Q31"/>
    <mergeCell ref="N32:O32"/>
    <mergeCell ref="P32:Q32"/>
    <mergeCell ref="R31:AD31"/>
    <mergeCell ref="C32:M32"/>
    <mergeCell ref="R32:AD32"/>
    <mergeCell ref="C35:M35"/>
    <mergeCell ref="C29:M29"/>
    <mergeCell ref="N29:O29"/>
    <mergeCell ref="P29:Q29"/>
    <mergeCell ref="R29:AD29"/>
    <mergeCell ref="C50:M50"/>
    <mergeCell ref="C51:M51"/>
    <mergeCell ref="R50:AD50"/>
    <mergeCell ref="R51:AD51"/>
    <mergeCell ref="R52:AD52"/>
    <mergeCell ref="R58:AD58"/>
    <mergeCell ref="C68:M68"/>
    <mergeCell ref="N68:O68"/>
    <mergeCell ref="P68:Q68"/>
    <mergeCell ref="R68:AD68"/>
    <mergeCell ref="C59:M59"/>
    <mergeCell ref="N59:O59"/>
    <mergeCell ref="P59:Q59"/>
    <mergeCell ref="R59:AD59"/>
    <mergeCell ref="C60:M60"/>
    <mergeCell ref="N60:O60"/>
    <mergeCell ref="P60:Q60"/>
    <mergeCell ref="R60:AD60"/>
    <mergeCell ref="C61:M61"/>
    <mergeCell ref="N61:O61"/>
    <mergeCell ref="C63:M63"/>
    <mergeCell ref="N63:O63"/>
    <mergeCell ref="P63:Q63"/>
    <mergeCell ref="R63:AD63"/>
    <mergeCell ref="C67:M67"/>
    <mergeCell ref="P61:Q61"/>
    <mergeCell ref="R61:AD61"/>
    <mergeCell ref="P67:Q67"/>
    <mergeCell ref="N45:O45"/>
    <mergeCell ref="P45:Q45"/>
    <mergeCell ref="R45:AD45"/>
    <mergeCell ref="C46:M46"/>
    <mergeCell ref="C53:M53"/>
    <mergeCell ref="R48:AD48"/>
    <mergeCell ref="R73:AD73"/>
    <mergeCell ref="C55:M55"/>
    <mergeCell ref="N50:O50"/>
    <mergeCell ref="N41:O41"/>
    <mergeCell ref="P41:Q41"/>
    <mergeCell ref="R41:AD41"/>
    <mergeCell ref="C42:M42"/>
    <mergeCell ref="N42:O42"/>
    <mergeCell ref="P42:Q42"/>
    <mergeCell ref="C72:M72"/>
    <mergeCell ref="N72:O72"/>
    <mergeCell ref="P72:Q72"/>
    <mergeCell ref="R72:AD72"/>
    <mergeCell ref="N67:O67"/>
    <mergeCell ref="N37:O37"/>
    <mergeCell ref="P37:Q37"/>
    <mergeCell ref="R37:AD37"/>
    <mergeCell ref="C38:M38"/>
    <mergeCell ref="N38:O38"/>
    <mergeCell ref="P38:Q38"/>
    <mergeCell ref="P50:Q50"/>
    <mergeCell ref="P51:Q51"/>
    <mergeCell ref="C58:M58"/>
    <mergeCell ref="R46:AD46"/>
    <mergeCell ref="C43:M43"/>
    <mergeCell ref="N43:O43"/>
    <mergeCell ref="C37:M37"/>
    <mergeCell ref="N54:O54"/>
    <mergeCell ref="C54:M54"/>
    <mergeCell ref="C52:M52"/>
    <mergeCell ref="P57:Q57"/>
    <mergeCell ref="R57:AD57"/>
    <mergeCell ref="N58:O58"/>
    <mergeCell ref="P58:Q58"/>
    <mergeCell ref="C39:M39"/>
    <mergeCell ref="N39:O39"/>
    <mergeCell ref="N48:O48"/>
    <mergeCell ref="P48:Q48"/>
    <mergeCell ref="R49:AD49"/>
    <mergeCell ref="P39:Q39"/>
    <mergeCell ref="R39:AD39"/>
    <mergeCell ref="C40:M40"/>
    <mergeCell ref="N40:O40"/>
    <mergeCell ref="P40:Q40"/>
    <mergeCell ref="R40:AD40"/>
    <mergeCell ref="C45:M45"/>
    <mergeCell ref="R88:AD88"/>
    <mergeCell ref="C89:M89"/>
    <mergeCell ref="N89:O89"/>
    <mergeCell ref="P89:Q89"/>
    <mergeCell ref="R89:AD89"/>
    <mergeCell ref="C84:M84"/>
    <mergeCell ref="N84:O84"/>
    <mergeCell ref="P84:Q84"/>
    <mergeCell ref="R84:AD84"/>
    <mergeCell ref="C85:M85"/>
    <mergeCell ref="N85:O85"/>
    <mergeCell ref="P85:Q85"/>
    <mergeCell ref="R85:AD85"/>
    <mergeCell ref="C86:M86"/>
    <mergeCell ref="N86:O86"/>
    <mergeCell ref="P86:Q86"/>
    <mergeCell ref="R86:AD86"/>
    <mergeCell ref="C93:M93"/>
    <mergeCell ref="N93:O93"/>
    <mergeCell ref="P93:Q93"/>
    <mergeCell ref="R93:AD93"/>
    <mergeCell ref="C94:M94"/>
    <mergeCell ref="N94:O94"/>
    <mergeCell ref="P94:Q94"/>
    <mergeCell ref="R94:AD94"/>
    <mergeCell ref="C95:M95"/>
    <mergeCell ref="N95:O95"/>
    <mergeCell ref="P95:Q95"/>
    <mergeCell ref="R95:AD95"/>
    <mergeCell ref="C90:M90"/>
    <mergeCell ref="N90:O90"/>
    <mergeCell ref="P90:Q90"/>
    <mergeCell ref="R90:AD90"/>
    <mergeCell ref="C91:M91"/>
    <mergeCell ref="N91:O91"/>
    <mergeCell ref="P91:Q91"/>
    <mergeCell ref="R91:AD91"/>
    <mergeCell ref="C92:M92"/>
    <mergeCell ref="N92:O92"/>
    <mergeCell ref="P92:Q92"/>
    <mergeCell ref="R92:AD92"/>
    <mergeCell ref="C99:M99"/>
    <mergeCell ref="N99:O99"/>
    <mergeCell ref="P99:Q99"/>
    <mergeCell ref="R99:AD99"/>
    <mergeCell ref="C100:M100"/>
    <mergeCell ref="N100:O100"/>
    <mergeCell ref="P100:Q100"/>
    <mergeCell ref="R100:AD100"/>
    <mergeCell ref="C101:M101"/>
    <mergeCell ref="N101:O101"/>
    <mergeCell ref="P101:Q101"/>
    <mergeCell ref="R101:AD101"/>
    <mergeCell ref="C96:M96"/>
    <mergeCell ref="N96:O96"/>
    <mergeCell ref="P96:Q96"/>
    <mergeCell ref="R96:AD96"/>
    <mergeCell ref="C97:M97"/>
    <mergeCell ref="N97:O97"/>
    <mergeCell ref="P97:Q97"/>
    <mergeCell ref="R97:AD97"/>
    <mergeCell ref="C98:M98"/>
    <mergeCell ref="N98:O98"/>
    <mergeCell ref="P98:Q98"/>
    <mergeCell ref="R98:AD98"/>
    <mergeCell ref="C105:M105"/>
    <mergeCell ref="N105:O105"/>
    <mergeCell ref="P105:Q105"/>
    <mergeCell ref="R105:AD105"/>
    <mergeCell ref="C106:M106"/>
    <mergeCell ref="N106:O106"/>
    <mergeCell ref="P106:Q106"/>
    <mergeCell ref="R106:AD106"/>
    <mergeCell ref="C107:M107"/>
    <mergeCell ref="N107:O107"/>
    <mergeCell ref="P107:Q107"/>
    <mergeCell ref="R107:AD107"/>
    <mergeCell ref="C102:M102"/>
    <mergeCell ref="N102:O102"/>
    <mergeCell ref="P102:Q102"/>
    <mergeCell ref="R102:AD102"/>
    <mergeCell ref="C103:M103"/>
    <mergeCell ref="N103:O103"/>
    <mergeCell ref="P103:Q103"/>
    <mergeCell ref="R103:AD103"/>
    <mergeCell ref="C104:M104"/>
    <mergeCell ref="N104:O104"/>
    <mergeCell ref="P104:Q104"/>
    <mergeCell ref="R104:AD104"/>
    <mergeCell ref="C111:M111"/>
    <mergeCell ref="N111:O111"/>
    <mergeCell ref="P111:Q111"/>
    <mergeCell ref="R111:AD111"/>
    <mergeCell ref="C112:M112"/>
    <mergeCell ref="N112:O112"/>
    <mergeCell ref="P112:Q112"/>
    <mergeCell ref="R112:AD112"/>
    <mergeCell ref="C114:M114"/>
    <mergeCell ref="N114:O114"/>
    <mergeCell ref="P114:Q114"/>
    <mergeCell ref="R114:AD114"/>
    <mergeCell ref="C108:M108"/>
    <mergeCell ref="N108:O108"/>
    <mergeCell ref="P108:Q108"/>
    <mergeCell ref="R108:AD108"/>
    <mergeCell ref="C109:M109"/>
    <mergeCell ref="N109:O109"/>
    <mergeCell ref="P109:Q109"/>
    <mergeCell ref="R109:AD109"/>
    <mergeCell ref="C110:M110"/>
    <mergeCell ref="N110:O110"/>
    <mergeCell ref="P110:Q110"/>
    <mergeCell ref="R110:AD110"/>
    <mergeCell ref="N113:O113"/>
    <mergeCell ref="P113:Q113"/>
    <mergeCell ref="C118:M118"/>
    <mergeCell ref="N118:O118"/>
    <mergeCell ref="P118:Q118"/>
    <mergeCell ref="R118:AD118"/>
    <mergeCell ref="C119:M119"/>
    <mergeCell ref="N119:O119"/>
    <mergeCell ref="P119:Q119"/>
    <mergeCell ref="R119:AD119"/>
    <mergeCell ref="C120:M120"/>
    <mergeCell ref="N120:O120"/>
    <mergeCell ref="P120:Q120"/>
    <mergeCell ref="R120:AD120"/>
    <mergeCell ref="C115:M115"/>
    <mergeCell ref="N115:O115"/>
    <mergeCell ref="P115:Q115"/>
    <mergeCell ref="R115:AD115"/>
    <mergeCell ref="C116:M116"/>
    <mergeCell ref="N116:O116"/>
    <mergeCell ref="P116:Q116"/>
    <mergeCell ref="R116:AD116"/>
    <mergeCell ref="C117:M117"/>
    <mergeCell ref="N117:O117"/>
    <mergeCell ref="P117:Q117"/>
    <mergeCell ref="R117:AD117"/>
    <mergeCell ref="C124:M124"/>
    <mergeCell ref="N124:O124"/>
    <mergeCell ref="P124:Q124"/>
    <mergeCell ref="R124:AD124"/>
    <mergeCell ref="C125:M125"/>
    <mergeCell ref="N125:O125"/>
    <mergeCell ref="P125:Q125"/>
    <mergeCell ref="R125:AD125"/>
    <mergeCell ref="C126:M126"/>
    <mergeCell ref="N126:O126"/>
    <mergeCell ref="P126:Q126"/>
    <mergeCell ref="R126:AD126"/>
    <mergeCell ref="C121:M121"/>
    <mergeCell ref="N121:O121"/>
    <mergeCell ref="P121:Q121"/>
    <mergeCell ref="R121:AD121"/>
    <mergeCell ref="C122:M122"/>
    <mergeCell ref="N122:O122"/>
    <mergeCell ref="P122:Q122"/>
    <mergeCell ref="R122:AD122"/>
    <mergeCell ref="C123:M123"/>
    <mergeCell ref="N123:O123"/>
    <mergeCell ref="P123:Q123"/>
    <mergeCell ref="R123:AD123"/>
    <mergeCell ref="C130:M130"/>
    <mergeCell ref="N130:O130"/>
    <mergeCell ref="P130:Q130"/>
    <mergeCell ref="R130:AD130"/>
    <mergeCell ref="C131:M131"/>
    <mergeCell ref="N131:O131"/>
    <mergeCell ref="P131:Q131"/>
    <mergeCell ref="R131:AD131"/>
    <mergeCell ref="C132:M132"/>
    <mergeCell ref="N132:O132"/>
    <mergeCell ref="P132:Q132"/>
    <mergeCell ref="R132:AD132"/>
    <mergeCell ref="C127:M127"/>
    <mergeCell ref="N127:O127"/>
    <mergeCell ref="P127:Q127"/>
    <mergeCell ref="R127:AD127"/>
    <mergeCell ref="C128:M128"/>
    <mergeCell ref="N128:O128"/>
    <mergeCell ref="P128:Q128"/>
    <mergeCell ref="R128:AD128"/>
    <mergeCell ref="C129:M129"/>
    <mergeCell ref="N129:O129"/>
    <mergeCell ref="P129:Q129"/>
    <mergeCell ref="R129:AD129"/>
    <mergeCell ref="C136:M136"/>
    <mergeCell ref="N136:O136"/>
    <mergeCell ref="P136:Q136"/>
    <mergeCell ref="R136:AD136"/>
    <mergeCell ref="C137:M137"/>
    <mergeCell ref="N137:O137"/>
    <mergeCell ref="P137:Q137"/>
    <mergeCell ref="R137:AD137"/>
    <mergeCell ref="C138:M138"/>
    <mergeCell ref="N138:O138"/>
    <mergeCell ref="P138:Q138"/>
    <mergeCell ref="R138:AD138"/>
    <mergeCell ref="C133:M133"/>
    <mergeCell ref="N133:O133"/>
    <mergeCell ref="P133:Q133"/>
    <mergeCell ref="R133:AD133"/>
    <mergeCell ref="C134:M134"/>
    <mergeCell ref="N134:O134"/>
    <mergeCell ref="P134:Q134"/>
    <mergeCell ref="R134:AD134"/>
    <mergeCell ref="C135:M135"/>
    <mergeCell ref="N135:O135"/>
    <mergeCell ref="P135:Q135"/>
    <mergeCell ref="R135:AD135"/>
    <mergeCell ref="C142:M142"/>
    <mergeCell ref="N142:O142"/>
    <mergeCell ref="P142:Q142"/>
    <mergeCell ref="R142:AD142"/>
    <mergeCell ref="C143:M143"/>
    <mergeCell ref="N143:O143"/>
    <mergeCell ref="P143:Q143"/>
    <mergeCell ref="R143:AD143"/>
    <mergeCell ref="C144:M144"/>
    <mergeCell ref="N144:O144"/>
    <mergeCell ref="P144:Q144"/>
    <mergeCell ref="R144:AD144"/>
    <mergeCell ref="C139:M139"/>
    <mergeCell ref="N139:O139"/>
    <mergeCell ref="P139:Q139"/>
    <mergeCell ref="R139:AD139"/>
    <mergeCell ref="C140:M140"/>
    <mergeCell ref="N140:O140"/>
    <mergeCell ref="P140:Q140"/>
    <mergeCell ref="R140:AD140"/>
    <mergeCell ref="C141:M141"/>
    <mergeCell ref="N141:O141"/>
    <mergeCell ref="P141:Q141"/>
    <mergeCell ref="R141:AD141"/>
    <mergeCell ref="C148:M148"/>
    <mergeCell ref="N148:O148"/>
    <mergeCell ref="P148:Q148"/>
    <mergeCell ref="R148:AD148"/>
    <mergeCell ref="C149:M149"/>
    <mergeCell ref="N149:O149"/>
    <mergeCell ref="P149:Q149"/>
    <mergeCell ref="R149:AD149"/>
    <mergeCell ref="C150:M150"/>
    <mergeCell ref="N150:O150"/>
    <mergeCell ref="P150:Q150"/>
    <mergeCell ref="R150:AD150"/>
    <mergeCell ref="C145:M145"/>
    <mergeCell ref="N145:O145"/>
    <mergeCell ref="P145:Q145"/>
    <mergeCell ref="R145:AD145"/>
    <mergeCell ref="C146:M146"/>
    <mergeCell ref="N146:O146"/>
    <mergeCell ref="P146:Q146"/>
    <mergeCell ref="R146:AD146"/>
    <mergeCell ref="C147:M147"/>
    <mergeCell ref="N147:O147"/>
    <mergeCell ref="P147:Q147"/>
    <mergeCell ref="R147:AD147"/>
    <mergeCell ref="C154:M154"/>
    <mergeCell ref="N154:O154"/>
    <mergeCell ref="P154:Q154"/>
    <mergeCell ref="R154:AD154"/>
    <mergeCell ref="C156:M156"/>
    <mergeCell ref="N156:O156"/>
    <mergeCell ref="P156:Q156"/>
    <mergeCell ref="R156:AD156"/>
    <mergeCell ref="C157:M157"/>
    <mergeCell ref="N157:O157"/>
    <mergeCell ref="P157:Q157"/>
    <mergeCell ref="R157:AD157"/>
    <mergeCell ref="C151:M151"/>
    <mergeCell ref="N151:O151"/>
    <mergeCell ref="P151:Q151"/>
    <mergeCell ref="R151:AD151"/>
    <mergeCell ref="C152:M152"/>
    <mergeCell ref="N152:O152"/>
    <mergeCell ref="P152:Q152"/>
    <mergeCell ref="R152:AD152"/>
    <mergeCell ref="C153:M153"/>
    <mergeCell ref="N153:O153"/>
    <mergeCell ref="P153:Q153"/>
    <mergeCell ref="R153:AD153"/>
    <mergeCell ref="N155:O155"/>
    <mergeCell ref="P155:Q155"/>
    <mergeCell ref="C161:M161"/>
    <mergeCell ref="N161:O161"/>
    <mergeCell ref="P161:Q161"/>
    <mergeCell ref="R161:AD161"/>
    <mergeCell ref="C162:M162"/>
    <mergeCell ref="N162:O162"/>
    <mergeCell ref="P162:Q162"/>
    <mergeCell ref="R162:AD162"/>
    <mergeCell ref="C163:M163"/>
    <mergeCell ref="N163:O163"/>
    <mergeCell ref="P163:Q163"/>
    <mergeCell ref="R163:AD163"/>
    <mergeCell ref="C158:M158"/>
    <mergeCell ref="N158:O158"/>
    <mergeCell ref="P158:Q158"/>
    <mergeCell ref="R158:AD158"/>
    <mergeCell ref="C159:M159"/>
    <mergeCell ref="N159:O159"/>
    <mergeCell ref="P159:Q159"/>
    <mergeCell ref="R159:AD159"/>
    <mergeCell ref="C160:M160"/>
    <mergeCell ref="N160:O160"/>
    <mergeCell ref="P160:Q160"/>
    <mergeCell ref="R160:AD160"/>
    <mergeCell ref="C167:M167"/>
    <mergeCell ref="N167:O167"/>
    <mergeCell ref="P167:Q167"/>
    <mergeCell ref="R167:AD167"/>
    <mergeCell ref="C168:M168"/>
    <mergeCell ref="N168:O168"/>
    <mergeCell ref="P168:Q168"/>
    <mergeCell ref="R168:AD168"/>
    <mergeCell ref="C169:M169"/>
    <mergeCell ref="N169:O169"/>
    <mergeCell ref="P169:Q169"/>
    <mergeCell ref="R169:AD169"/>
    <mergeCell ref="C164:M164"/>
    <mergeCell ref="N164:O164"/>
    <mergeCell ref="P164:Q164"/>
    <mergeCell ref="R164:AD164"/>
    <mergeCell ref="C165:M165"/>
    <mergeCell ref="N165:O165"/>
    <mergeCell ref="P165:Q165"/>
    <mergeCell ref="R165:AD165"/>
    <mergeCell ref="C166:M166"/>
    <mergeCell ref="N166:O166"/>
    <mergeCell ref="P166:Q166"/>
    <mergeCell ref="R166:AD166"/>
    <mergeCell ref="C173:M173"/>
    <mergeCell ref="N173:O173"/>
    <mergeCell ref="P173:Q173"/>
    <mergeCell ref="R173:AD173"/>
    <mergeCell ref="C174:M174"/>
    <mergeCell ref="N174:O174"/>
    <mergeCell ref="P174:Q174"/>
    <mergeCell ref="R174:AD174"/>
    <mergeCell ref="C175:M175"/>
    <mergeCell ref="N175:O175"/>
    <mergeCell ref="P175:Q175"/>
    <mergeCell ref="R175:AD175"/>
    <mergeCell ref="C170:M170"/>
    <mergeCell ref="N170:O170"/>
    <mergeCell ref="P170:Q170"/>
    <mergeCell ref="R170:AD170"/>
    <mergeCell ref="C171:M171"/>
    <mergeCell ref="N171:O171"/>
    <mergeCell ref="P171:Q171"/>
    <mergeCell ref="R171:AD171"/>
    <mergeCell ref="C172:M172"/>
    <mergeCell ref="N172:O172"/>
    <mergeCell ref="P172:Q172"/>
    <mergeCell ref="R172:AD172"/>
    <mergeCell ref="C179:M179"/>
    <mergeCell ref="N179:O179"/>
    <mergeCell ref="P179:Q179"/>
    <mergeCell ref="R179:AD179"/>
    <mergeCell ref="C180:M180"/>
    <mergeCell ref="N180:O180"/>
    <mergeCell ref="P180:Q180"/>
    <mergeCell ref="R180:AD180"/>
    <mergeCell ref="C181:M181"/>
    <mergeCell ref="N181:O181"/>
    <mergeCell ref="P181:Q181"/>
    <mergeCell ref="R181:AD181"/>
    <mergeCell ref="C176:M176"/>
    <mergeCell ref="N176:O176"/>
    <mergeCell ref="P176:Q176"/>
    <mergeCell ref="R176:AD176"/>
    <mergeCell ref="C177:M177"/>
    <mergeCell ref="N177:O177"/>
    <mergeCell ref="P177:Q177"/>
    <mergeCell ref="R177:AD177"/>
    <mergeCell ref="C178:M178"/>
    <mergeCell ref="N178:O178"/>
    <mergeCell ref="P178:Q178"/>
    <mergeCell ref="R178:AD178"/>
    <mergeCell ref="C185:M185"/>
    <mergeCell ref="N185:O185"/>
    <mergeCell ref="P185:Q185"/>
    <mergeCell ref="R185:AD185"/>
    <mergeCell ref="C186:M186"/>
    <mergeCell ref="N186:O186"/>
    <mergeCell ref="P186:Q186"/>
    <mergeCell ref="R186:AD186"/>
    <mergeCell ref="C187:M187"/>
    <mergeCell ref="N187:O187"/>
    <mergeCell ref="P187:Q187"/>
    <mergeCell ref="R187:AD187"/>
    <mergeCell ref="C182:M182"/>
    <mergeCell ref="N182:O182"/>
    <mergeCell ref="P182:Q182"/>
    <mergeCell ref="R182:AD182"/>
    <mergeCell ref="C183:M183"/>
    <mergeCell ref="N183:O183"/>
    <mergeCell ref="P183:Q183"/>
    <mergeCell ref="R183:AD183"/>
    <mergeCell ref="C184:M184"/>
    <mergeCell ref="N184:O184"/>
    <mergeCell ref="P184:Q184"/>
    <mergeCell ref="R184:AD184"/>
    <mergeCell ref="C191:M191"/>
    <mergeCell ref="N191:O191"/>
    <mergeCell ref="P191:Q191"/>
    <mergeCell ref="R191:AD191"/>
    <mergeCell ref="C192:M192"/>
    <mergeCell ref="N192:O192"/>
    <mergeCell ref="P192:Q192"/>
    <mergeCell ref="R192:AD192"/>
    <mergeCell ref="C193:M193"/>
    <mergeCell ref="N193:O193"/>
    <mergeCell ref="P193:Q193"/>
    <mergeCell ref="R193:AD193"/>
    <mergeCell ref="C188:M188"/>
    <mergeCell ref="N188:O188"/>
    <mergeCell ref="P188:Q188"/>
    <mergeCell ref="R188:AD188"/>
    <mergeCell ref="C189:M189"/>
    <mergeCell ref="N189:O189"/>
    <mergeCell ref="P189:Q189"/>
    <mergeCell ref="R189:AD189"/>
    <mergeCell ref="C190:M190"/>
    <mergeCell ref="N190:O190"/>
    <mergeCell ref="P190:Q190"/>
    <mergeCell ref="R190:AD190"/>
    <mergeCell ref="C198:M198"/>
    <mergeCell ref="N198:O198"/>
    <mergeCell ref="P198:Q198"/>
    <mergeCell ref="R198:AD198"/>
    <mergeCell ref="C199:M199"/>
    <mergeCell ref="N199:O199"/>
    <mergeCell ref="P199:Q199"/>
    <mergeCell ref="R199:AD199"/>
    <mergeCell ref="C200:M200"/>
    <mergeCell ref="N200:O200"/>
    <mergeCell ref="P200:Q200"/>
    <mergeCell ref="R200:AD200"/>
    <mergeCell ref="C194:M194"/>
    <mergeCell ref="N194:O194"/>
    <mergeCell ref="P194:Q194"/>
    <mergeCell ref="R194:AD194"/>
    <mergeCell ref="C195:M195"/>
    <mergeCell ref="N195:O195"/>
    <mergeCell ref="P195:Q195"/>
    <mergeCell ref="R195:AD195"/>
    <mergeCell ref="C196:M196"/>
    <mergeCell ref="N196:O196"/>
    <mergeCell ref="P196:Q196"/>
    <mergeCell ref="R196:AD196"/>
    <mergeCell ref="N197:O197"/>
    <mergeCell ref="P197:Q197"/>
    <mergeCell ref="C204:M204"/>
    <mergeCell ref="N204:O204"/>
    <mergeCell ref="P204:Q204"/>
    <mergeCell ref="R204:AD204"/>
    <mergeCell ref="C205:M205"/>
    <mergeCell ref="N205:O205"/>
    <mergeCell ref="P205:Q205"/>
    <mergeCell ref="R205:AD205"/>
    <mergeCell ref="C206:M206"/>
    <mergeCell ref="N206:O206"/>
    <mergeCell ref="P206:Q206"/>
    <mergeCell ref="R206:AD206"/>
    <mergeCell ref="C201:M201"/>
    <mergeCell ref="N201:O201"/>
    <mergeCell ref="P201:Q201"/>
    <mergeCell ref="R201:AD201"/>
    <mergeCell ref="C202:M202"/>
    <mergeCell ref="N202:O202"/>
    <mergeCell ref="P202:Q202"/>
    <mergeCell ref="R202:AD202"/>
    <mergeCell ref="C203:M203"/>
    <mergeCell ref="N203:O203"/>
    <mergeCell ref="P203:Q203"/>
    <mergeCell ref="R203:AD203"/>
    <mergeCell ref="C210:M210"/>
    <mergeCell ref="N210:O210"/>
    <mergeCell ref="P210:Q210"/>
    <mergeCell ref="R210:AD210"/>
    <mergeCell ref="C211:M211"/>
    <mergeCell ref="N211:O211"/>
    <mergeCell ref="P211:Q211"/>
    <mergeCell ref="R211:AD211"/>
    <mergeCell ref="C212:M212"/>
    <mergeCell ref="N212:O212"/>
    <mergeCell ref="P212:Q212"/>
    <mergeCell ref="R212:AD212"/>
    <mergeCell ref="C207:M207"/>
    <mergeCell ref="N207:O207"/>
    <mergeCell ref="P207:Q207"/>
    <mergeCell ref="R207:AD207"/>
    <mergeCell ref="C208:M208"/>
    <mergeCell ref="N208:O208"/>
    <mergeCell ref="P208:Q208"/>
    <mergeCell ref="R208:AD208"/>
    <mergeCell ref="C209:M209"/>
    <mergeCell ref="N209:O209"/>
    <mergeCell ref="P209:Q209"/>
    <mergeCell ref="R209:AD209"/>
    <mergeCell ref="C216:M216"/>
    <mergeCell ref="N216:O216"/>
    <mergeCell ref="P216:Q216"/>
    <mergeCell ref="R216:AD216"/>
    <mergeCell ref="C217:M217"/>
    <mergeCell ref="N217:O217"/>
    <mergeCell ref="P217:Q217"/>
    <mergeCell ref="R217:AD217"/>
    <mergeCell ref="C218:M218"/>
    <mergeCell ref="N218:O218"/>
    <mergeCell ref="P218:Q218"/>
    <mergeCell ref="R218:AD218"/>
    <mergeCell ref="C213:M213"/>
    <mergeCell ref="N213:O213"/>
    <mergeCell ref="P213:Q213"/>
    <mergeCell ref="R213:AD213"/>
    <mergeCell ref="C214:M214"/>
    <mergeCell ref="N214:O214"/>
    <mergeCell ref="P214:Q214"/>
    <mergeCell ref="R214:AD214"/>
    <mergeCell ref="C215:M215"/>
    <mergeCell ref="N215:O215"/>
    <mergeCell ref="P215:Q215"/>
    <mergeCell ref="R215:AD215"/>
    <mergeCell ref="C222:M222"/>
    <mergeCell ref="N222:O222"/>
    <mergeCell ref="P222:Q222"/>
    <mergeCell ref="R222:AD222"/>
    <mergeCell ref="C223:M223"/>
    <mergeCell ref="N223:O223"/>
    <mergeCell ref="P223:Q223"/>
    <mergeCell ref="R223:AD223"/>
    <mergeCell ref="C224:M224"/>
    <mergeCell ref="N224:O224"/>
    <mergeCell ref="P224:Q224"/>
    <mergeCell ref="R224:AD224"/>
    <mergeCell ref="C219:M219"/>
    <mergeCell ref="N219:O219"/>
    <mergeCell ref="P219:Q219"/>
    <mergeCell ref="R219:AD219"/>
    <mergeCell ref="C220:M220"/>
    <mergeCell ref="N220:O220"/>
    <mergeCell ref="P220:Q220"/>
    <mergeCell ref="R220:AD220"/>
    <mergeCell ref="C221:M221"/>
    <mergeCell ref="N221:O221"/>
    <mergeCell ref="P221:Q221"/>
    <mergeCell ref="R221:AD221"/>
    <mergeCell ref="C228:M228"/>
    <mergeCell ref="N228:O228"/>
    <mergeCell ref="P228:Q228"/>
    <mergeCell ref="R228:AD228"/>
    <mergeCell ref="C229:M229"/>
    <mergeCell ref="N229:O229"/>
    <mergeCell ref="P229:Q229"/>
    <mergeCell ref="R229:AD229"/>
    <mergeCell ref="C230:M230"/>
    <mergeCell ref="N230:O230"/>
    <mergeCell ref="P230:Q230"/>
    <mergeCell ref="R230:AD230"/>
    <mergeCell ref="C225:M225"/>
    <mergeCell ref="N225:O225"/>
    <mergeCell ref="P225:Q225"/>
    <mergeCell ref="R225:AD225"/>
    <mergeCell ref="C226:M226"/>
    <mergeCell ref="N226:O226"/>
    <mergeCell ref="P226:Q226"/>
    <mergeCell ref="R226:AD226"/>
    <mergeCell ref="C227:M227"/>
    <mergeCell ref="N227:O227"/>
    <mergeCell ref="P227:Q227"/>
    <mergeCell ref="R227:AD227"/>
    <mergeCell ref="C234:M234"/>
    <mergeCell ref="N234:O234"/>
    <mergeCell ref="P234:Q234"/>
    <mergeCell ref="R234:AD234"/>
    <mergeCell ref="C235:M235"/>
    <mergeCell ref="N235:O235"/>
    <mergeCell ref="P235:Q235"/>
    <mergeCell ref="R235:AD235"/>
    <mergeCell ref="C236:M236"/>
    <mergeCell ref="N236:O236"/>
    <mergeCell ref="P236:Q236"/>
    <mergeCell ref="R236:AD236"/>
    <mergeCell ref="C231:M231"/>
    <mergeCell ref="N231:O231"/>
    <mergeCell ref="P231:Q231"/>
    <mergeCell ref="R231:AD231"/>
    <mergeCell ref="C232:M232"/>
    <mergeCell ref="N232:O232"/>
    <mergeCell ref="P232:Q232"/>
    <mergeCell ref="R232:AD232"/>
    <mergeCell ref="C233:M233"/>
    <mergeCell ref="N233:O233"/>
    <mergeCell ref="P233:Q233"/>
    <mergeCell ref="R233:AD233"/>
    <mergeCell ref="C241:M241"/>
    <mergeCell ref="N241:O241"/>
    <mergeCell ref="P241:Q241"/>
    <mergeCell ref="R241:AD241"/>
    <mergeCell ref="C242:M242"/>
    <mergeCell ref="N242:O242"/>
    <mergeCell ref="P242:Q242"/>
    <mergeCell ref="R242:AD242"/>
    <mergeCell ref="C243:M243"/>
    <mergeCell ref="N243:O243"/>
    <mergeCell ref="P243:Q243"/>
    <mergeCell ref="R243:AD243"/>
    <mergeCell ref="C237:M237"/>
    <mergeCell ref="N237:O237"/>
    <mergeCell ref="P237:Q237"/>
    <mergeCell ref="R237:AD237"/>
    <mergeCell ref="C238:M238"/>
    <mergeCell ref="N238:O238"/>
    <mergeCell ref="P238:Q238"/>
    <mergeCell ref="R238:AD238"/>
    <mergeCell ref="C240:M240"/>
    <mergeCell ref="N240:O240"/>
    <mergeCell ref="P240:Q240"/>
    <mergeCell ref="R240:AD240"/>
    <mergeCell ref="N239:O239"/>
    <mergeCell ref="P239:Q239"/>
    <mergeCell ref="C247:M247"/>
    <mergeCell ref="N247:O247"/>
    <mergeCell ref="P247:Q247"/>
    <mergeCell ref="R247:AD247"/>
    <mergeCell ref="C248:M248"/>
    <mergeCell ref="N248:O248"/>
    <mergeCell ref="P248:Q248"/>
    <mergeCell ref="R248:AD248"/>
    <mergeCell ref="C249:M249"/>
    <mergeCell ref="N249:O249"/>
    <mergeCell ref="P249:Q249"/>
    <mergeCell ref="R249:AD249"/>
    <mergeCell ref="C244:M244"/>
    <mergeCell ref="N244:O244"/>
    <mergeCell ref="P244:Q244"/>
    <mergeCell ref="R244:AD244"/>
    <mergeCell ref="C245:M245"/>
    <mergeCell ref="N245:O245"/>
    <mergeCell ref="P245:Q245"/>
    <mergeCell ref="R245:AD245"/>
    <mergeCell ref="C246:M246"/>
    <mergeCell ref="N246:O246"/>
    <mergeCell ref="P246:Q246"/>
    <mergeCell ref="R246:AD246"/>
    <mergeCell ref="C253:M253"/>
    <mergeCell ref="N253:O253"/>
    <mergeCell ref="P253:Q253"/>
    <mergeCell ref="R253:AD253"/>
    <mergeCell ref="C254:M254"/>
    <mergeCell ref="N254:O254"/>
    <mergeCell ref="P254:Q254"/>
    <mergeCell ref="R254:AD254"/>
    <mergeCell ref="C255:M255"/>
    <mergeCell ref="N255:O255"/>
    <mergeCell ref="P255:Q255"/>
    <mergeCell ref="R255:AD255"/>
    <mergeCell ref="C250:M250"/>
    <mergeCell ref="N250:O250"/>
    <mergeCell ref="P250:Q250"/>
    <mergeCell ref="R250:AD250"/>
    <mergeCell ref="C251:M251"/>
    <mergeCell ref="N251:O251"/>
    <mergeCell ref="P251:Q251"/>
    <mergeCell ref="R251:AD251"/>
    <mergeCell ref="C252:M252"/>
    <mergeCell ref="N252:O252"/>
    <mergeCell ref="P252:Q252"/>
    <mergeCell ref="R252:AD252"/>
    <mergeCell ref="C259:M259"/>
    <mergeCell ref="N259:O259"/>
    <mergeCell ref="P259:Q259"/>
    <mergeCell ref="R259:AD259"/>
    <mergeCell ref="C260:M260"/>
    <mergeCell ref="N260:O260"/>
    <mergeCell ref="P260:Q260"/>
    <mergeCell ref="R260:AD260"/>
    <mergeCell ref="C261:M261"/>
    <mergeCell ref="N261:O261"/>
    <mergeCell ref="P261:Q261"/>
    <mergeCell ref="R261:AD261"/>
    <mergeCell ref="C256:M256"/>
    <mergeCell ref="N256:O256"/>
    <mergeCell ref="P256:Q256"/>
    <mergeCell ref="R256:AD256"/>
    <mergeCell ref="C257:M257"/>
    <mergeCell ref="N257:O257"/>
    <mergeCell ref="P257:Q257"/>
    <mergeCell ref="R257:AD257"/>
    <mergeCell ref="C258:M258"/>
    <mergeCell ref="N258:O258"/>
    <mergeCell ref="P258:Q258"/>
    <mergeCell ref="R258:AD258"/>
    <mergeCell ref="C265:M265"/>
    <mergeCell ref="N265:O265"/>
    <mergeCell ref="P265:Q265"/>
    <mergeCell ref="R265:AD265"/>
    <mergeCell ref="C266:M266"/>
    <mergeCell ref="N266:O266"/>
    <mergeCell ref="P266:Q266"/>
    <mergeCell ref="R266:AD266"/>
    <mergeCell ref="C267:M267"/>
    <mergeCell ref="N267:O267"/>
    <mergeCell ref="P267:Q267"/>
    <mergeCell ref="R267:AD267"/>
    <mergeCell ref="C262:M262"/>
    <mergeCell ref="N262:O262"/>
    <mergeCell ref="P262:Q262"/>
    <mergeCell ref="R262:AD262"/>
    <mergeCell ref="C263:M263"/>
    <mergeCell ref="N263:O263"/>
    <mergeCell ref="P263:Q263"/>
    <mergeCell ref="R263:AD263"/>
    <mergeCell ref="C264:M264"/>
    <mergeCell ref="N264:O264"/>
    <mergeCell ref="P264:Q264"/>
    <mergeCell ref="R264:AD264"/>
    <mergeCell ref="C271:M271"/>
    <mergeCell ref="N271:O271"/>
    <mergeCell ref="P271:Q271"/>
    <mergeCell ref="R271:AD271"/>
    <mergeCell ref="C272:M272"/>
    <mergeCell ref="N272:O272"/>
    <mergeCell ref="P272:Q272"/>
    <mergeCell ref="R272:AD272"/>
    <mergeCell ref="C273:M273"/>
    <mergeCell ref="N273:O273"/>
    <mergeCell ref="P273:Q273"/>
    <mergeCell ref="R273:AD273"/>
    <mergeCell ref="C268:M268"/>
    <mergeCell ref="N268:O268"/>
    <mergeCell ref="P268:Q268"/>
    <mergeCell ref="R268:AD268"/>
    <mergeCell ref="C269:M269"/>
    <mergeCell ref="N269:O269"/>
    <mergeCell ref="P269:Q269"/>
    <mergeCell ref="R269:AD269"/>
    <mergeCell ref="C270:M270"/>
    <mergeCell ref="N270:O270"/>
    <mergeCell ref="P270:Q270"/>
    <mergeCell ref="R270:AD270"/>
    <mergeCell ref="C277:M277"/>
    <mergeCell ref="N277:O277"/>
    <mergeCell ref="P277:Q277"/>
    <mergeCell ref="R277:AD277"/>
    <mergeCell ref="C278:M278"/>
    <mergeCell ref="N278:O278"/>
    <mergeCell ref="P278:Q278"/>
    <mergeCell ref="R278:AD278"/>
    <mergeCell ref="C279:M279"/>
    <mergeCell ref="N279:O279"/>
    <mergeCell ref="P279:Q279"/>
    <mergeCell ref="R279:AD279"/>
    <mergeCell ref="C274:M274"/>
    <mergeCell ref="N274:O274"/>
    <mergeCell ref="P274:Q274"/>
    <mergeCell ref="R274:AD274"/>
    <mergeCell ref="C275:M275"/>
    <mergeCell ref="N275:O275"/>
    <mergeCell ref="P275:Q275"/>
    <mergeCell ref="R275:AD275"/>
    <mergeCell ref="C276:M276"/>
    <mergeCell ref="N276:O276"/>
    <mergeCell ref="P276:Q276"/>
    <mergeCell ref="R276:AD276"/>
    <mergeCell ref="C284:M284"/>
    <mergeCell ref="N284:O284"/>
    <mergeCell ref="P284:Q284"/>
    <mergeCell ref="R284:AD284"/>
    <mergeCell ref="C285:M285"/>
    <mergeCell ref="N285:O285"/>
    <mergeCell ref="P285:Q285"/>
    <mergeCell ref="R285:AD285"/>
    <mergeCell ref="C286:M286"/>
    <mergeCell ref="N286:O286"/>
    <mergeCell ref="P286:Q286"/>
    <mergeCell ref="R286:AD286"/>
    <mergeCell ref="C280:M280"/>
    <mergeCell ref="N280:O280"/>
    <mergeCell ref="P280:Q280"/>
    <mergeCell ref="R280:AD280"/>
    <mergeCell ref="C282:M282"/>
    <mergeCell ref="N282:O282"/>
    <mergeCell ref="P282:Q282"/>
    <mergeCell ref="R282:AD282"/>
    <mergeCell ref="C283:M283"/>
    <mergeCell ref="N283:O283"/>
    <mergeCell ref="P283:Q283"/>
    <mergeCell ref="R283:AD283"/>
    <mergeCell ref="N281:O281"/>
    <mergeCell ref="P281:Q281"/>
    <mergeCell ref="C290:M290"/>
    <mergeCell ref="N290:O290"/>
    <mergeCell ref="P290:Q290"/>
    <mergeCell ref="R290:AD290"/>
    <mergeCell ref="C291:M291"/>
    <mergeCell ref="N291:O291"/>
    <mergeCell ref="P291:Q291"/>
    <mergeCell ref="R291:AD291"/>
    <mergeCell ref="C292:M292"/>
    <mergeCell ref="N292:O292"/>
    <mergeCell ref="P292:Q292"/>
    <mergeCell ref="R292:AD292"/>
    <mergeCell ref="C287:M287"/>
    <mergeCell ref="N287:O287"/>
    <mergeCell ref="P287:Q287"/>
    <mergeCell ref="R287:AD287"/>
    <mergeCell ref="C288:M288"/>
    <mergeCell ref="N288:O288"/>
    <mergeCell ref="P288:Q288"/>
    <mergeCell ref="R288:AD288"/>
    <mergeCell ref="C289:M289"/>
    <mergeCell ref="N289:O289"/>
    <mergeCell ref="P289:Q289"/>
    <mergeCell ref="R289:AD289"/>
    <mergeCell ref="C296:M296"/>
    <mergeCell ref="N296:O296"/>
    <mergeCell ref="P296:Q296"/>
    <mergeCell ref="R296:AD296"/>
    <mergeCell ref="C297:M297"/>
    <mergeCell ref="N297:O297"/>
    <mergeCell ref="P297:Q297"/>
    <mergeCell ref="R297:AD297"/>
    <mergeCell ref="C298:M298"/>
    <mergeCell ref="N298:O298"/>
    <mergeCell ref="P298:Q298"/>
    <mergeCell ref="R298:AD298"/>
    <mergeCell ref="C293:M293"/>
    <mergeCell ref="N293:O293"/>
    <mergeCell ref="P293:Q293"/>
    <mergeCell ref="R293:AD293"/>
    <mergeCell ref="C294:M294"/>
    <mergeCell ref="N294:O294"/>
    <mergeCell ref="P294:Q294"/>
    <mergeCell ref="R294:AD294"/>
    <mergeCell ref="C295:M295"/>
    <mergeCell ref="N295:O295"/>
    <mergeCell ref="P295:Q295"/>
    <mergeCell ref="R295:AD295"/>
    <mergeCell ref="C302:M302"/>
    <mergeCell ref="N302:O302"/>
    <mergeCell ref="P302:Q302"/>
    <mergeCell ref="R302:AD302"/>
    <mergeCell ref="C303:M303"/>
    <mergeCell ref="N303:O303"/>
    <mergeCell ref="P303:Q303"/>
    <mergeCell ref="R303:AD303"/>
    <mergeCell ref="C304:M304"/>
    <mergeCell ref="N304:O304"/>
    <mergeCell ref="P304:Q304"/>
    <mergeCell ref="R304:AD304"/>
    <mergeCell ref="C299:M299"/>
    <mergeCell ref="N299:O299"/>
    <mergeCell ref="P299:Q299"/>
    <mergeCell ref="R299:AD299"/>
    <mergeCell ref="C300:M300"/>
    <mergeCell ref="N300:O300"/>
    <mergeCell ref="P300:Q300"/>
    <mergeCell ref="R300:AD300"/>
    <mergeCell ref="C301:M301"/>
    <mergeCell ref="N301:O301"/>
    <mergeCell ref="P301:Q301"/>
    <mergeCell ref="R301:AD301"/>
    <mergeCell ref="C308:M308"/>
    <mergeCell ref="N308:O308"/>
    <mergeCell ref="P308:Q308"/>
    <mergeCell ref="R308:AD308"/>
    <mergeCell ref="C309:M309"/>
    <mergeCell ref="N309:O309"/>
    <mergeCell ref="P309:Q309"/>
    <mergeCell ref="R309:AD309"/>
    <mergeCell ref="C310:M310"/>
    <mergeCell ref="N310:O310"/>
    <mergeCell ref="P310:Q310"/>
    <mergeCell ref="R310:AD310"/>
    <mergeCell ref="C305:M305"/>
    <mergeCell ref="N305:O305"/>
    <mergeCell ref="P305:Q305"/>
    <mergeCell ref="R305:AD305"/>
    <mergeCell ref="C306:M306"/>
    <mergeCell ref="N306:O306"/>
    <mergeCell ref="P306:Q306"/>
    <mergeCell ref="R306:AD306"/>
    <mergeCell ref="C307:M307"/>
    <mergeCell ref="N307:O307"/>
    <mergeCell ref="P307:Q307"/>
    <mergeCell ref="R307:AD307"/>
    <mergeCell ref="C314:M314"/>
    <mergeCell ref="N314:O314"/>
    <mergeCell ref="P314:Q314"/>
    <mergeCell ref="R314:AD314"/>
    <mergeCell ref="C315:M315"/>
    <mergeCell ref="N315:O315"/>
    <mergeCell ref="P315:Q315"/>
    <mergeCell ref="R315:AD315"/>
    <mergeCell ref="C316:M316"/>
    <mergeCell ref="N316:O316"/>
    <mergeCell ref="P316:Q316"/>
    <mergeCell ref="R316:AD316"/>
    <mergeCell ref="C311:M311"/>
    <mergeCell ref="N311:O311"/>
    <mergeCell ref="P311:Q311"/>
    <mergeCell ref="R311:AD311"/>
    <mergeCell ref="C312:M312"/>
    <mergeCell ref="N312:O312"/>
    <mergeCell ref="P312:Q312"/>
    <mergeCell ref="R312:AD312"/>
    <mergeCell ref="C313:M313"/>
    <mergeCell ref="N313:O313"/>
    <mergeCell ref="P313:Q313"/>
    <mergeCell ref="R313:AD313"/>
    <mergeCell ref="C320:M320"/>
    <mergeCell ref="N320:O320"/>
    <mergeCell ref="P320:Q320"/>
    <mergeCell ref="R320:AD320"/>
    <mergeCell ref="C321:M321"/>
    <mergeCell ref="N321:O321"/>
    <mergeCell ref="P321:Q321"/>
    <mergeCell ref="R321:AD321"/>
    <mergeCell ref="C322:M322"/>
    <mergeCell ref="N322:O322"/>
    <mergeCell ref="P322:Q322"/>
    <mergeCell ref="R322:AD322"/>
    <mergeCell ref="C317:M317"/>
    <mergeCell ref="N317:O317"/>
    <mergeCell ref="P317:Q317"/>
    <mergeCell ref="R317:AD317"/>
    <mergeCell ref="C318:M318"/>
    <mergeCell ref="N318:O318"/>
    <mergeCell ref="P318:Q318"/>
    <mergeCell ref="R318:AD318"/>
    <mergeCell ref="C319:M319"/>
    <mergeCell ref="N319:O319"/>
    <mergeCell ref="P319:Q319"/>
    <mergeCell ref="R319:AD319"/>
    <mergeCell ref="C327:M327"/>
    <mergeCell ref="N327:O327"/>
    <mergeCell ref="P327:Q327"/>
    <mergeCell ref="R327:AD327"/>
    <mergeCell ref="C328:M328"/>
    <mergeCell ref="N328:O328"/>
    <mergeCell ref="P328:Q328"/>
    <mergeCell ref="R328:AD328"/>
    <mergeCell ref="C329:M329"/>
    <mergeCell ref="N329:O329"/>
    <mergeCell ref="P329:Q329"/>
    <mergeCell ref="R329:AD329"/>
    <mergeCell ref="C324:M324"/>
    <mergeCell ref="N324:O324"/>
    <mergeCell ref="P324:Q324"/>
    <mergeCell ref="R324:AD324"/>
    <mergeCell ref="C325:M325"/>
    <mergeCell ref="N325:O325"/>
    <mergeCell ref="P325:Q325"/>
    <mergeCell ref="R325:AD325"/>
    <mergeCell ref="C326:M326"/>
    <mergeCell ref="N326:O326"/>
    <mergeCell ref="P326:Q326"/>
    <mergeCell ref="R326:AD326"/>
    <mergeCell ref="C333:M333"/>
    <mergeCell ref="N333:O333"/>
    <mergeCell ref="P333:Q333"/>
    <mergeCell ref="R333:AD333"/>
    <mergeCell ref="C334:M334"/>
    <mergeCell ref="N334:O334"/>
    <mergeCell ref="P334:Q334"/>
    <mergeCell ref="R334:AD334"/>
    <mergeCell ref="C335:M335"/>
    <mergeCell ref="N335:O335"/>
    <mergeCell ref="P335:Q335"/>
    <mergeCell ref="R335:AD335"/>
    <mergeCell ref="C330:M330"/>
    <mergeCell ref="N330:O330"/>
    <mergeCell ref="P330:Q330"/>
    <mergeCell ref="R330:AD330"/>
    <mergeCell ref="C331:M331"/>
    <mergeCell ref="N331:O331"/>
    <mergeCell ref="P331:Q331"/>
    <mergeCell ref="R331:AD331"/>
    <mergeCell ref="C332:M332"/>
    <mergeCell ref="N332:O332"/>
    <mergeCell ref="P332:Q332"/>
    <mergeCell ref="R332:AD332"/>
    <mergeCell ref="C339:M339"/>
    <mergeCell ref="N339:O339"/>
    <mergeCell ref="P339:Q339"/>
    <mergeCell ref="R339:AD339"/>
    <mergeCell ref="C340:M340"/>
    <mergeCell ref="N340:O340"/>
    <mergeCell ref="P340:Q340"/>
    <mergeCell ref="R340:AD340"/>
    <mergeCell ref="C341:M341"/>
    <mergeCell ref="N341:O341"/>
    <mergeCell ref="P341:Q341"/>
    <mergeCell ref="R341:AD341"/>
    <mergeCell ref="C336:M336"/>
    <mergeCell ref="N336:O336"/>
    <mergeCell ref="P336:Q336"/>
    <mergeCell ref="R336:AD336"/>
    <mergeCell ref="C337:M337"/>
    <mergeCell ref="N337:O337"/>
    <mergeCell ref="P337:Q337"/>
    <mergeCell ref="R337:AD337"/>
    <mergeCell ref="C338:M338"/>
    <mergeCell ref="N338:O338"/>
    <mergeCell ref="P338:Q338"/>
    <mergeCell ref="R338:AD338"/>
    <mergeCell ref="C345:M345"/>
    <mergeCell ref="N345:O345"/>
    <mergeCell ref="P345:Q345"/>
    <mergeCell ref="R345:AD345"/>
    <mergeCell ref="C346:M346"/>
    <mergeCell ref="N346:O346"/>
    <mergeCell ref="P346:Q346"/>
    <mergeCell ref="R346:AD346"/>
    <mergeCell ref="C347:M347"/>
    <mergeCell ref="N347:O347"/>
    <mergeCell ref="P347:Q347"/>
    <mergeCell ref="R347:AD347"/>
    <mergeCell ref="C342:M342"/>
    <mergeCell ref="N342:O342"/>
    <mergeCell ref="P342:Q342"/>
    <mergeCell ref="R342:AD342"/>
    <mergeCell ref="C343:M343"/>
    <mergeCell ref="N343:O343"/>
    <mergeCell ref="P343:Q343"/>
    <mergeCell ref="R343:AD343"/>
    <mergeCell ref="C344:M344"/>
    <mergeCell ref="N344:O344"/>
    <mergeCell ref="P344:Q344"/>
    <mergeCell ref="R344:AD344"/>
    <mergeCell ref="C351:M351"/>
    <mergeCell ref="N351:O351"/>
    <mergeCell ref="P351:Q351"/>
    <mergeCell ref="R351:AD351"/>
    <mergeCell ref="C352:M352"/>
    <mergeCell ref="N352:O352"/>
    <mergeCell ref="P352:Q352"/>
    <mergeCell ref="R352:AD352"/>
    <mergeCell ref="C353:M353"/>
    <mergeCell ref="N353:O353"/>
    <mergeCell ref="P353:Q353"/>
    <mergeCell ref="R353:AD353"/>
    <mergeCell ref="C348:M348"/>
    <mergeCell ref="N348:O348"/>
    <mergeCell ref="P348:Q348"/>
    <mergeCell ref="R348:AD348"/>
    <mergeCell ref="C349:M349"/>
    <mergeCell ref="N349:O349"/>
    <mergeCell ref="P349:Q349"/>
    <mergeCell ref="R349:AD349"/>
    <mergeCell ref="C350:M350"/>
    <mergeCell ref="N350:O350"/>
    <mergeCell ref="P350:Q350"/>
    <mergeCell ref="R350:AD350"/>
    <mergeCell ref="C357:M357"/>
    <mergeCell ref="N357:O357"/>
    <mergeCell ref="P357:Q357"/>
    <mergeCell ref="R357:AD357"/>
    <mergeCell ref="C358:M358"/>
    <mergeCell ref="N358:O358"/>
    <mergeCell ref="P358:Q358"/>
    <mergeCell ref="R358:AD358"/>
    <mergeCell ref="C359:M359"/>
    <mergeCell ref="N359:O359"/>
    <mergeCell ref="P359:Q359"/>
    <mergeCell ref="R359:AD359"/>
    <mergeCell ref="C354:M354"/>
    <mergeCell ref="N354:O354"/>
    <mergeCell ref="P354:Q354"/>
    <mergeCell ref="R354:AD354"/>
    <mergeCell ref="C355:M355"/>
    <mergeCell ref="N355:O355"/>
    <mergeCell ref="P355:Q355"/>
    <mergeCell ref="R355:AD355"/>
    <mergeCell ref="C356:M356"/>
    <mergeCell ref="N356:O356"/>
    <mergeCell ref="P356:Q356"/>
    <mergeCell ref="R356:AD356"/>
    <mergeCell ref="C363:M363"/>
    <mergeCell ref="N363:O363"/>
    <mergeCell ref="P363:Q363"/>
    <mergeCell ref="R363:AD363"/>
    <mergeCell ref="C364:M364"/>
    <mergeCell ref="N364:O364"/>
    <mergeCell ref="P364:Q364"/>
    <mergeCell ref="R364:AD364"/>
    <mergeCell ref="C366:M366"/>
    <mergeCell ref="N366:O366"/>
    <mergeCell ref="P366:Q366"/>
    <mergeCell ref="R366:AD366"/>
    <mergeCell ref="C360:M360"/>
    <mergeCell ref="N360:O360"/>
    <mergeCell ref="P360:Q360"/>
    <mergeCell ref="R360:AD360"/>
    <mergeCell ref="C361:M361"/>
    <mergeCell ref="N361:O361"/>
    <mergeCell ref="P361:Q361"/>
    <mergeCell ref="R361:AD361"/>
    <mergeCell ref="C362:M362"/>
    <mergeCell ref="N362:O362"/>
    <mergeCell ref="P362:Q362"/>
    <mergeCell ref="R362:AD362"/>
    <mergeCell ref="C370:M370"/>
    <mergeCell ref="N370:O370"/>
    <mergeCell ref="P370:Q370"/>
    <mergeCell ref="R370:AD370"/>
    <mergeCell ref="C371:M371"/>
    <mergeCell ref="N371:O371"/>
    <mergeCell ref="P371:Q371"/>
    <mergeCell ref="R371:AD371"/>
    <mergeCell ref="C372:M372"/>
    <mergeCell ref="N372:O372"/>
    <mergeCell ref="P372:Q372"/>
    <mergeCell ref="R372:AD372"/>
    <mergeCell ref="C367:M367"/>
    <mergeCell ref="N367:O367"/>
    <mergeCell ref="P367:Q367"/>
    <mergeCell ref="R367:AD367"/>
    <mergeCell ref="C368:M368"/>
    <mergeCell ref="N368:O368"/>
    <mergeCell ref="P368:Q368"/>
    <mergeCell ref="R368:AD368"/>
    <mergeCell ref="C369:M369"/>
    <mergeCell ref="N369:O369"/>
    <mergeCell ref="P369:Q369"/>
    <mergeCell ref="R369:AD369"/>
    <mergeCell ref="C376:M376"/>
    <mergeCell ref="N376:O376"/>
    <mergeCell ref="P376:Q376"/>
    <mergeCell ref="R376:AD376"/>
    <mergeCell ref="C377:M377"/>
    <mergeCell ref="N377:O377"/>
    <mergeCell ref="P377:Q377"/>
    <mergeCell ref="R377:AD377"/>
    <mergeCell ref="C378:M378"/>
    <mergeCell ref="N378:O378"/>
    <mergeCell ref="P378:Q378"/>
    <mergeCell ref="R378:AD378"/>
    <mergeCell ref="C373:M373"/>
    <mergeCell ref="N373:O373"/>
    <mergeCell ref="P373:Q373"/>
    <mergeCell ref="R373:AD373"/>
    <mergeCell ref="C374:M374"/>
    <mergeCell ref="N374:O374"/>
    <mergeCell ref="P374:Q374"/>
    <mergeCell ref="R374:AD374"/>
    <mergeCell ref="C375:M375"/>
    <mergeCell ref="N375:O375"/>
    <mergeCell ref="P375:Q375"/>
    <mergeCell ref="R375:AD375"/>
    <mergeCell ref="C382:M382"/>
    <mergeCell ref="N382:O382"/>
    <mergeCell ref="P382:Q382"/>
    <mergeCell ref="R382:AD382"/>
    <mergeCell ref="C383:M383"/>
    <mergeCell ref="N383:O383"/>
    <mergeCell ref="P383:Q383"/>
    <mergeCell ref="R383:AD383"/>
    <mergeCell ref="C384:M384"/>
    <mergeCell ref="N384:O384"/>
    <mergeCell ref="P384:Q384"/>
    <mergeCell ref="R384:AD384"/>
    <mergeCell ref="C379:M379"/>
    <mergeCell ref="N379:O379"/>
    <mergeCell ref="P379:Q379"/>
    <mergeCell ref="R379:AD379"/>
    <mergeCell ref="C380:M380"/>
    <mergeCell ref="N380:O380"/>
    <mergeCell ref="P380:Q380"/>
    <mergeCell ref="R380:AD380"/>
    <mergeCell ref="C381:M381"/>
    <mergeCell ref="N381:O381"/>
    <mergeCell ref="P381:Q381"/>
    <mergeCell ref="R381:AD381"/>
    <mergeCell ref="C388:M388"/>
    <mergeCell ref="N388:O388"/>
    <mergeCell ref="P388:Q388"/>
    <mergeCell ref="R388:AD388"/>
    <mergeCell ref="C389:M389"/>
    <mergeCell ref="N389:O389"/>
    <mergeCell ref="P389:Q389"/>
    <mergeCell ref="R389:AD389"/>
    <mergeCell ref="C390:M390"/>
    <mergeCell ref="N390:O390"/>
    <mergeCell ref="P390:Q390"/>
    <mergeCell ref="R390:AD390"/>
    <mergeCell ref="C385:M385"/>
    <mergeCell ref="N385:O385"/>
    <mergeCell ref="P385:Q385"/>
    <mergeCell ref="R385:AD385"/>
    <mergeCell ref="C386:M386"/>
    <mergeCell ref="N386:O386"/>
    <mergeCell ref="P386:Q386"/>
    <mergeCell ref="R386:AD386"/>
    <mergeCell ref="C387:M387"/>
    <mergeCell ref="N387:O387"/>
    <mergeCell ref="P387:Q387"/>
    <mergeCell ref="R387:AD387"/>
    <mergeCell ref="C394:M394"/>
    <mergeCell ref="N394:O394"/>
    <mergeCell ref="P394:Q394"/>
    <mergeCell ref="R394:AD394"/>
    <mergeCell ref="C395:M395"/>
    <mergeCell ref="N395:O395"/>
    <mergeCell ref="P395:Q395"/>
    <mergeCell ref="R395:AD395"/>
    <mergeCell ref="C396:M396"/>
    <mergeCell ref="N396:O396"/>
    <mergeCell ref="P396:Q396"/>
    <mergeCell ref="R396:AD396"/>
    <mergeCell ref="C391:M391"/>
    <mergeCell ref="N391:O391"/>
    <mergeCell ref="P391:Q391"/>
    <mergeCell ref="R391:AD391"/>
    <mergeCell ref="C392:M392"/>
    <mergeCell ref="N392:O392"/>
    <mergeCell ref="P392:Q392"/>
    <mergeCell ref="R392:AD392"/>
    <mergeCell ref="C393:M393"/>
    <mergeCell ref="N393:O393"/>
    <mergeCell ref="P393:Q393"/>
    <mergeCell ref="R393:AD393"/>
    <mergeCell ref="C400:M400"/>
    <mergeCell ref="N400:O400"/>
    <mergeCell ref="P400:Q400"/>
    <mergeCell ref="R400:AD400"/>
    <mergeCell ref="C401:M401"/>
    <mergeCell ref="N401:O401"/>
    <mergeCell ref="P401:Q401"/>
    <mergeCell ref="R401:AD401"/>
    <mergeCell ref="C402:M402"/>
    <mergeCell ref="N402:O402"/>
    <mergeCell ref="P402:Q402"/>
    <mergeCell ref="R402:AD402"/>
    <mergeCell ref="C397:M397"/>
    <mergeCell ref="N397:O397"/>
    <mergeCell ref="P397:Q397"/>
    <mergeCell ref="R397:AD397"/>
    <mergeCell ref="C398:M398"/>
    <mergeCell ref="N398:O398"/>
    <mergeCell ref="P398:Q398"/>
    <mergeCell ref="R398:AD398"/>
    <mergeCell ref="C399:M399"/>
    <mergeCell ref="N399:O399"/>
    <mergeCell ref="P399:Q399"/>
    <mergeCell ref="R399:AD399"/>
    <mergeCell ref="C406:M406"/>
    <mergeCell ref="N406:O406"/>
    <mergeCell ref="P406:Q406"/>
    <mergeCell ref="R406:AD406"/>
    <mergeCell ref="C408:M408"/>
    <mergeCell ref="N408:O408"/>
    <mergeCell ref="P408:Q408"/>
    <mergeCell ref="R408:AD408"/>
    <mergeCell ref="C409:M409"/>
    <mergeCell ref="N409:O409"/>
    <mergeCell ref="P409:Q409"/>
    <mergeCell ref="R409:AD409"/>
    <mergeCell ref="C403:M403"/>
    <mergeCell ref="N403:O403"/>
    <mergeCell ref="P403:Q403"/>
    <mergeCell ref="R403:AD403"/>
    <mergeCell ref="C404:M404"/>
    <mergeCell ref="N404:O404"/>
    <mergeCell ref="P404:Q404"/>
    <mergeCell ref="R404:AD404"/>
    <mergeCell ref="C405:M405"/>
    <mergeCell ref="N405:O405"/>
    <mergeCell ref="P405:Q405"/>
    <mergeCell ref="R405:AD405"/>
    <mergeCell ref="C413:M413"/>
    <mergeCell ref="N413:O413"/>
    <mergeCell ref="P413:Q413"/>
    <mergeCell ref="R413:AD413"/>
    <mergeCell ref="C414:M414"/>
    <mergeCell ref="N414:O414"/>
    <mergeCell ref="P414:Q414"/>
    <mergeCell ref="R414:AD414"/>
    <mergeCell ref="C415:M415"/>
    <mergeCell ref="N415:O415"/>
    <mergeCell ref="P415:Q415"/>
    <mergeCell ref="R415:AD415"/>
    <mergeCell ref="C410:M410"/>
    <mergeCell ref="N410:O410"/>
    <mergeCell ref="P410:Q410"/>
    <mergeCell ref="R410:AD410"/>
    <mergeCell ref="C411:M411"/>
    <mergeCell ref="N411:O411"/>
    <mergeCell ref="P411:Q411"/>
    <mergeCell ref="R411:AD411"/>
    <mergeCell ref="C412:M412"/>
    <mergeCell ref="N412:O412"/>
    <mergeCell ref="P412:Q412"/>
    <mergeCell ref="R412:AD412"/>
    <mergeCell ref="C419:M419"/>
    <mergeCell ref="N419:O419"/>
    <mergeCell ref="P419:Q419"/>
    <mergeCell ref="R419:AD419"/>
    <mergeCell ref="C420:M420"/>
    <mergeCell ref="N420:O420"/>
    <mergeCell ref="P420:Q420"/>
    <mergeCell ref="R420:AD420"/>
    <mergeCell ref="C421:M421"/>
    <mergeCell ref="N421:O421"/>
    <mergeCell ref="P421:Q421"/>
    <mergeCell ref="R421:AD421"/>
    <mergeCell ref="C416:M416"/>
    <mergeCell ref="N416:O416"/>
    <mergeCell ref="P416:Q416"/>
    <mergeCell ref="R416:AD416"/>
    <mergeCell ref="C417:M417"/>
    <mergeCell ref="N417:O417"/>
    <mergeCell ref="P417:Q417"/>
    <mergeCell ref="R417:AD417"/>
    <mergeCell ref="C418:M418"/>
    <mergeCell ref="N418:O418"/>
    <mergeCell ref="P418:Q418"/>
    <mergeCell ref="R418:AD418"/>
    <mergeCell ref="C425:M425"/>
    <mergeCell ref="N425:O425"/>
    <mergeCell ref="P425:Q425"/>
    <mergeCell ref="R425:AD425"/>
    <mergeCell ref="C426:M426"/>
    <mergeCell ref="N426:O426"/>
    <mergeCell ref="P426:Q426"/>
    <mergeCell ref="R426:AD426"/>
    <mergeCell ref="C427:M427"/>
    <mergeCell ref="N427:O427"/>
    <mergeCell ref="P427:Q427"/>
    <mergeCell ref="R427:AD427"/>
    <mergeCell ref="C422:M422"/>
    <mergeCell ref="N422:O422"/>
    <mergeCell ref="P422:Q422"/>
    <mergeCell ref="R422:AD422"/>
    <mergeCell ref="C423:M423"/>
    <mergeCell ref="N423:O423"/>
    <mergeCell ref="P423:Q423"/>
    <mergeCell ref="R423:AD423"/>
    <mergeCell ref="C424:M424"/>
    <mergeCell ref="N424:O424"/>
    <mergeCell ref="P424:Q424"/>
    <mergeCell ref="R424:AD424"/>
    <mergeCell ref="C431:M431"/>
    <mergeCell ref="N431:O431"/>
    <mergeCell ref="P431:Q431"/>
    <mergeCell ref="R431:AD431"/>
    <mergeCell ref="C432:M432"/>
    <mergeCell ref="N432:O432"/>
    <mergeCell ref="P432:Q432"/>
    <mergeCell ref="R432:AD432"/>
    <mergeCell ref="C433:M433"/>
    <mergeCell ref="N433:O433"/>
    <mergeCell ref="P433:Q433"/>
    <mergeCell ref="R433:AD433"/>
    <mergeCell ref="C428:M428"/>
    <mergeCell ref="N428:O428"/>
    <mergeCell ref="P428:Q428"/>
    <mergeCell ref="R428:AD428"/>
    <mergeCell ref="C429:M429"/>
    <mergeCell ref="N429:O429"/>
    <mergeCell ref="P429:Q429"/>
    <mergeCell ref="R429:AD429"/>
    <mergeCell ref="C430:M430"/>
    <mergeCell ref="N430:O430"/>
    <mergeCell ref="P430:Q430"/>
    <mergeCell ref="R430:AD430"/>
    <mergeCell ref="C437:M437"/>
    <mergeCell ref="N437:O437"/>
    <mergeCell ref="P437:Q437"/>
    <mergeCell ref="R437:AD437"/>
    <mergeCell ref="C438:M438"/>
    <mergeCell ref="N438:O438"/>
    <mergeCell ref="P438:Q438"/>
    <mergeCell ref="R438:AD438"/>
    <mergeCell ref="C439:M439"/>
    <mergeCell ref="N439:O439"/>
    <mergeCell ref="P439:Q439"/>
    <mergeCell ref="R439:AD439"/>
    <mergeCell ref="C434:M434"/>
    <mergeCell ref="N434:O434"/>
    <mergeCell ref="P434:Q434"/>
    <mergeCell ref="R434:AD434"/>
    <mergeCell ref="C435:M435"/>
    <mergeCell ref="N435:O435"/>
    <mergeCell ref="P435:Q435"/>
    <mergeCell ref="R435:AD435"/>
    <mergeCell ref="C436:M436"/>
    <mergeCell ref="N436:O436"/>
    <mergeCell ref="P436:Q436"/>
    <mergeCell ref="R436:AD436"/>
    <mergeCell ref="C443:M443"/>
    <mergeCell ref="N443:O443"/>
    <mergeCell ref="P443:Q443"/>
    <mergeCell ref="R443:AD443"/>
    <mergeCell ref="C444:M444"/>
    <mergeCell ref="N444:O444"/>
    <mergeCell ref="P444:Q444"/>
    <mergeCell ref="R444:AD444"/>
    <mergeCell ref="C445:M445"/>
    <mergeCell ref="N445:O445"/>
    <mergeCell ref="P445:Q445"/>
    <mergeCell ref="R445:AD445"/>
    <mergeCell ref="C440:M440"/>
    <mergeCell ref="N440:O440"/>
    <mergeCell ref="P440:Q440"/>
    <mergeCell ref="R440:AD440"/>
    <mergeCell ref="C441:M441"/>
    <mergeCell ref="N441:O441"/>
    <mergeCell ref="P441:Q441"/>
    <mergeCell ref="R441:AD441"/>
    <mergeCell ref="C442:M442"/>
    <mergeCell ref="N442:O442"/>
    <mergeCell ref="P442:Q442"/>
    <mergeCell ref="R442:AD442"/>
    <mergeCell ref="C450:M450"/>
    <mergeCell ref="N450:O450"/>
    <mergeCell ref="P450:Q450"/>
    <mergeCell ref="R450:AD450"/>
    <mergeCell ref="C451:M451"/>
    <mergeCell ref="N451:O451"/>
    <mergeCell ref="P451:Q451"/>
    <mergeCell ref="R451:AD451"/>
    <mergeCell ref="C452:M452"/>
    <mergeCell ref="N452:O452"/>
    <mergeCell ref="P452:Q452"/>
    <mergeCell ref="R452:AD452"/>
    <mergeCell ref="C446:M446"/>
    <mergeCell ref="N446:O446"/>
    <mergeCell ref="P446:Q446"/>
    <mergeCell ref="R446:AD446"/>
    <mergeCell ref="C447:M447"/>
    <mergeCell ref="N447:O447"/>
    <mergeCell ref="P447:Q447"/>
    <mergeCell ref="R447:AD447"/>
    <mergeCell ref="C448:M448"/>
    <mergeCell ref="N448:O448"/>
    <mergeCell ref="P448:Q448"/>
    <mergeCell ref="R448:AD448"/>
    <mergeCell ref="N449:O449"/>
    <mergeCell ref="P449:Q449"/>
    <mergeCell ref="C456:M456"/>
    <mergeCell ref="N456:O456"/>
    <mergeCell ref="P456:Q456"/>
    <mergeCell ref="R456:AD456"/>
    <mergeCell ref="C457:M457"/>
    <mergeCell ref="N457:O457"/>
    <mergeCell ref="P457:Q457"/>
    <mergeCell ref="R457:AD457"/>
    <mergeCell ref="C458:M458"/>
    <mergeCell ref="N458:O458"/>
    <mergeCell ref="P458:Q458"/>
    <mergeCell ref="R458:AD458"/>
    <mergeCell ref="C453:M453"/>
    <mergeCell ref="N453:O453"/>
    <mergeCell ref="P453:Q453"/>
    <mergeCell ref="R453:AD453"/>
    <mergeCell ref="C454:M454"/>
    <mergeCell ref="N454:O454"/>
    <mergeCell ref="P454:Q454"/>
    <mergeCell ref="R454:AD454"/>
    <mergeCell ref="C455:M455"/>
    <mergeCell ref="N455:O455"/>
    <mergeCell ref="P455:Q455"/>
    <mergeCell ref="R455:AD455"/>
    <mergeCell ref="C462:M462"/>
    <mergeCell ref="N462:O462"/>
    <mergeCell ref="P462:Q462"/>
    <mergeCell ref="R462:AD462"/>
    <mergeCell ref="C463:M463"/>
    <mergeCell ref="N463:O463"/>
    <mergeCell ref="P463:Q463"/>
    <mergeCell ref="R463:AD463"/>
    <mergeCell ref="C464:M464"/>
    <mergeCell ref="N464:O464"/>
    <mergeCell ref="P464:Q464"/>
    <mergeCell ref="R464:AD464"/>
    <mergeCell ref="C459:M459"/>
    <mergeCell ref="N459:O459"/>
    <mergeCell ref="P459:Q459"/>
    <mergeCell ref="R459:AD459"/>
    <mergeCell ref="C460:M460"/>
    <mergeCell ref="N460:O460"/>
    <mergeCell ref="P460:Q460"/>
    <mergeCell ref="R460:AD460"/>
    <mergeCell ref="C461:M461"/>
    <mergeCell ref="N461:O461"/>
    <mergeCell ref="P461:Q461"/>
    <mergeCell ref="R461:AD461"/>
    <mergeCell ref="C468:M468"/>
    <mergeCell ref="N468:O468"/>
    <mergeCell ref="P468:Q468"/>
    <mergeCell ref="R468:AD468"/>
    <mergeCell ref="C469:M469"/>
    <mergeCell ref="N469:O469"/>
    <mergeCell ref="P469:Q469"/>
    <mergeCell ref="R469:AD469"/>
    <mergeCell ref="C470:M470"/>
    <mergeCell ref="N470:O470"/>
    <mergeCell ref="P470:Q470"/>
    <mergeCell ref="R470:AD470"/>
    <mergeCell ref="C465:M465"/>
    <mergeCell ref="N465:O465"/>
    <mergeCell ref="P465:Q465"/>
    <mergeCell ref="R465:AD465"/>
    <mergeCell ref="C466:M466"/>
    <mergeCell ref="N466:O466"/>
    <mergeCell ref="P466:Q466"/>
    <mergeCell ref="R466:AD466"/>
    <mergeCell ref="C467:M467"/>
    <mergeCell ref="N467:O467"/>
    <mergeCell ref="P467:Q467"/>
    <mergeCell ref="R467:AD467"/>
    <mergeCell ref="C474:M474"/>
    <mergeCell ref="N474:O474"/>
    <mergeCell ref="P474:Q474"/>
    <mergeCell ref="R474:AD474"/>
    <mergeCell ref="C475:M475"/>
    <mergeCell ref="N475:O475"/>
    <mergeCell ref="P475:Q475"/>
    <mergeCell ref="R475:AD475"/>
    <mergeCell ref="C476:M476"/>
    <mergeCell ref="N476:O476"/>
    <mergeCell ref="P476:Q476"/>
    <mergeCell ref="R476:AD476"/>
    <mergeCell ref="C471:M471"/>
    <mergeCell ref="N471:O471"/>
    <mergeCell ref="P471:Q471"/>
    <mergeCell ref="R471:AD471"/>
    <mergeCell ref="C472:M472"/>
    <mergeCell ref="N472:O472"/>
    <mergeCell ref="P472:Q472"/>
    <mergeCell ref="R472:AD472"/>
    <mergeCell ref="C473:M473"/>
    <mergeCell ref="N473:O473"/>
    <mergeCell ref="P473:Q473"/>
    <mergeCell ref="R473:AD473"/>
    <mergeCell ref="C480:M480"/>
    <mergeCell ref="N480:O480"/>
    <mergeCell ref="P480:Q480"/>
    <mergeCell ref="R480:AD480"/>
    <mergeCell ref="C481:M481"/>
    <mergeCell ref="N481:O481"/>
    <mergeCell ref="P481:Q481"/>
    <mergeCell ref="R481:AD481"/>
    <mergeCell ref="C482:M482"/>
    <mergeCell ref="N482:O482"/>
    <mergeCell ref="P482:Q482"/>
    <mergeCell ref="R482:AD482"/>
    <mergeCell ref="C477:M477"/>
    <mergeCell ref="N477:O477"/>
    <mergeCell ref="P477:Q477"/>
    <mergeCell ref="R477:AD477"/>
    <mergeCell ref="C478:M478"/>
    <mergeCell ref="N478:O478"/>
    <mergeCell ref="P478:Q478"/>
    <mergeCell ref="R478:AD478"/>
    <mergeCell ref="C479:M479"/>
    <mergeCell ref="N479:O479"/>
    <mergeCell ref="P479:Q479"/>
    <mergeCell ref="R479:AD479"/>
    <mergeCell ref="C486:M486"/>
    <mergeCell ref="N486:O486"/>
    <mergeCell ref="P486:Q486"/>
    <mergeCell ref="R486:AD486"/>
    <mergeCell ref="C487:M487"/>
    <mergeCell ref="N487:O487"/>
    <mergeCell ref="P487:Q487"/>
    <mergeCell ref="R487:AD487"/>
    <mergeCell ref="C488:M488"/>
    <mergeCell ref="N488:O488"/>
    <mergeCell ref="P488:Q488"/>
    <mergeCell ref="R488:AD488"/>
    <mergeCell ref="C483:M483"/>
    <mergeCell ref="N483:O483"/>
    <mergeCell ref="P483:Q483"/>
    <mergeCell ref="R483:AD483"/>
    <mergeCell ref="C484:M484"/>
    <mergeCell ref="N484:O484"/>
    <mergeCell ref="P484:Q484"/>
    <mergeCell ref="R484:AD484"/>
    <mergeCell ref="C485:M485"/>
    <mergeCell ref="N485:O485"/>
    <mergeCell ref="P485:Q485"/>
    <mergeCell ref="R485:AD485"/>
    <mergeCell ref="C493:M493"/>
    <mergeCell ref="N493:O493"/>
    <mergeCell ref="P493:Q493"/>
    <mergeCell ref="R493:AD493"/>
    <mergeCell ref="C494:M494"/>
    <mergeCell ref="N494:O494"/>
    <mergeCell ref="P494:Q494"/>
    <mergeCell ref="R494:AD494"/>
    <mergeCell ref="C495:M495"/>
    <mergeCell ref="N495:O495"/>
    <mergeCell ref="P495:Q495"/>
    <mergeCell ref="R495:AD495"/>
    <mergeCell ref="C489:M489"/>
    <mergeCell ref="N489:O489"/>
    <mergeCell ref="P489:Q489"/>
    <mergeCell ref="R489:AD489"/>
    <mergeCell ref="C490:M490"/>
    <mergeCell ref="N490:O490"/>
    <mergeCell ref="P490:Q490"/>
    <mergeCell ref="R490:AD490"/>
    <mergeCell ref="C492:M492"/>
    <mergeCell ref="N492:O492"/>
    <mergeCell ref="P492:Q492"/>
    <mergeCell ref="R492:AD492"/>
    <mergeCell ref="N491:O491"/>
    <mergeCell ref="P491:Q491"/>
    <mergeCell ref="C499:M499"/>
    <mergeCell ref="N499:O499"/>
    <mergeCell ref="P499:Q499"/>
    <mergeCell ref="R499:AD499"/>
    <mergeCell ref="C500:M500"/>
    <mergeCell ref="N500:O500"/>
    <mergeCell ref="P500:Q500"/>
    <mergeCell ref="R500:AD500"/>
    <mergeCell ref="C501:M501"/>
    <mergeCell ref="N501:O501"/>
    <mergeCell ref="P501:Q501"/>
    <mergeCell ref="R501:AD501"/>
    <mergeCell ref="C496:M496"/>
    <mergeCell ref="N496:O496"/>
    <mergeCell ref="P496:Q496"/>
    <mergeCell ref="R496:AD496"/>
    <mergeCell ref="C497:M497"/>
    <mergeCell ref="N497:O497"/>
    <mergeCell ref="P497:Q497"/>
    <mergeCell ref="R497:AD497"/>
    <mergeCell ref="C498:M498"/>
    <mergeCell ref="N498:O498"/>
    <mergeCell ref="P498:Q498"/>
    <mergeCell ref="R498:AD498"/>
    <mergeCell ref="C505:M505"/>
    <mergeCell ref="N505:O505"/>
    <mergeCell ref="P505:Q505"/>
    <mergeCell ref="R505:AD505"/>
    <mergeCell ref="C506:M506"/>
    <mergeCell ref="N506:O506"/>
    <mergeCell ref="P506:Q506"/>
    <mergeCell ref="R506:AD506"/>
    <mergeCell ref="C507:M507"/>
    <mergeCell ref="N507:O507"/>
    <mergeCell ref="P507:Q507"/>
    <mergeCell ref="R507:AD507"/>
    <mergeCell ref="C502:M502"/>
    <mergeCell ref="N502:O502"/>
    <mergeCell ref="P502:Q502"/>
    <mergeCell ref="R502:AD502"/>
    <mergeCell ref="C503:M503"/>
    <mergeCell ref="N503:O503"/>
    <mergeCell ref="P503:Q503"/>
    <mergeCell ref="R503:AD503"/>
    <mergeCell ref="C504:M504"/>
    <mergeCell ref="N504:O504"/>
    <mergeCell ref="P504:Q504"/>
    <mergeCell ref="R504:AD504"/>
    <mergeCell ref="C511:M511"/>
    <mergeCell ref="N511:O511"/>
    <mergeCell ref="P511:Q511"/>
    <mergeCell ref="R511:AD511"/>
    <mergeCell ref="C512:M512"/>
    <mergeCell ref="N512:O512"/>
    <mergeCell ref="P512:Q512"/>
    <mergeCell ref="R512:AD512"/>
    <mergeCell ref="C513:M513"/>
    <mergeCell ref="N513:O513"/>
    <mergeCell ref="P513:Q513"/>
    <mergeCell ref="R513:AD513"/>
    <mergeCell ref="C508:M508"/>
    <mergeCell ref="N508:O508"/>
    <mergeCell ref="P508:Q508"/>
    <mergeCell ref="R508:AD508"/>
    <mergeCell ref="C509:M509"/>
    <mergeCell ref="N509:O509"/>
    <mergeCell ref="P509:Q509"/>
    <mergeCell ref="R509:AD509"/>
    <mergeCell ref="C510:M510"/>
    <mergeCell ref="N510:O510"/>
    <mergeCell ref="P510:Q510"/>
    <mergeCell ref="R510:AD510"/>
    <mergeCell ref="C517:M517"/>
    <mergeCell ref="N517:O517"/>
    <mergeCell ref="P517:Q517"/>
    <mergeCell ref="R517:AD517"/>
    <mergeCell ref="C518:M518"/>
    <mergeCell ref="N518:O518"/>
    <mergeCell ref="P518:Q518"/>
    <mergeCell ref="R518:AD518"/>
    <mergeCell ref="C519:M519"/>
    <mergeCell ref="N519:O519"/>
    <mergeCell ref="P519:Q519"/>
    <mergeCell ref="R519:AD519"/>
    <mergeCell ref="C514:M514"/>
    <mergeCell ref="N514:O514"/>
    <mergeCell ref="P514:Q514"/>
    <mergeCell ref="R514:AD514"/>
    <mergeCell ref="C515:M515"/>
    <mergeCell ref="N515:O515"/>
    <mergeCell ref="P515:Q515"/>
    <mergeCell ref="R515:AD515"/>
    <mergeCell ref="C516:M516"/>
    <mergeCell ref="N516:O516"/>
    <mergeCell ref="P516:Q516"/>
    <mergeCell ref="R516:AD516"/>
    <mergeCell ref="C523:M523"/>
    <mergeCell ref="N523:O523"/>
    <mergeCell ref="P523:Q523"/>
    <mergeCell ref="R523:AD523"/>
    <mergeCell ref="C524:M524"/>
    <mergeCell ref="N524:O524"/>
    <mergeCell ref="P524:Q524"/>
    <mergeCell ref="R524:AD524"/>
    <mergeCell ref="C525:M525"/>
    <mergeCell ref="N525:O525"/>
    <mergeCell ref="P525:Q525"/>
    <mergeCell ref="R525:AD525"/>
    <mergeCell ref="C520:M520"/>
    <mergeCell ref="N520:O520"/>
    <mergeCell ref="P520:Q520"/>
    <mergeCell ref="R520:AD520"/>
    <mergeCell ref="C521:M521"/>
    <mergeCell ref="N521:O521"/>
    <mergeCell ref="P521:Q521"/>
    <mergeCell ref="R521:AD521"/>
    <mergeCell ref="C522:M522"/>
    <mergeCell ref="N522:O522"/>
    <mergeCell ref="P522:Q522"/>
    <mergeCell ref="R522:AD522"/>
    <mergeCell ref="C529:M529"/>
    <mergeCell ref="N529:O529"/>
    <mergeCell ref="P529:Q529"/>
    <mergeCell ref="R529:AD529"/>
    <mergeCell ref="C530:M530"/>
    <mergeCell ref="N530:O530"/>
    <mergeCell ref="P530:Q530"/>
    <mergeCell ref="R530:AD530"/>
    <mergeCell ref="C531:M531"/>
    <mergeCell ref="N531:O531"/>
    <mergeCell ref="P531:Q531"/>
    <mergeCell ref="R531:AD531"/>
    <mergeCell ref="C526:M526"/>
    <mergeCell ref="N526:O526"/>
    <mergeCell ref="P526:Q526"/>
    <mergeCell ref="R526:AD526"/>
    <mergeCell ref="C527:M527"/>
    <mergeCell ref="N527:O527"/>
    <mergeCell ref="P527:Q527"/>
    <mergeCell ref="R527:AD527"/>
    <mergeCell ref="C528:M528"/>
    <mergeCell ref="N528:O528"/>
    <mergeCell ref="P528:Q528"/>
    <mergeCell ref="R528:AD528"/>
    <mergeCell ref="C536:M536"/>
    <mergeCell ref="N536:O536"/>
    <mergeCell ref="P536:Q536"/>
    <mergeCell ref="R536:AD536"/>
    <mergeCell ref="C537:M537"/>
    <mergeCell ref="N537:O537"/>
    <mergeCell ref="P537:Q537"/>
    <mergeCell ref="R537:AD537"/>
    <mergeCell ref="C538:M538"/>
    <mergeCell ref="N538:O538"/>
    <mergeCell ref="P538:Q538"/>
    <mergeCell ref="R538:AD538"/>
    <mergeCell ref="C532:M532"/>
    <mergeCell ref="N532:O532"/>
    <mergeCell ref="P532:Q532"/>
    <mergeCell ref="R532:AD532"/>
    <mergeCell ref="C534:M534"/>
    <mergeCell ref="N534:O534"/>
    <mergeCell ref="P534:Q534"/>
    <mergeCell ref="R534:AD534"/>
    <mergeCell ref="C535:M535"/>
    <mergeCell ref="N535:O535"/>
    <mergeCell ref="P535:Q535"/>
    <mergeCell ref="R535:AD535"/>
    <mergeCell ref="N533:O533"/>
    <mergeCell ref="P533:Q533"/>
    <mergeCell ref="C542:M542"/>
    <mergeCell ref="N542:O542"/>
    <mergeCell ref="P542:Q542"/>
    <mergeCell ref="R542:AD542"/>
    <mergeCell ref="C543:M543"/>
    <mergeCell ref="N543:O543"/>
    <mergeCell ref="P543:Q543"/>
    <mergeCell ref="R543:AD543"/>
    <mergeCell ref="C544:M544"/>
    <mergeCell ref="N544:O544"/>
    <mergeCell ref="P544:Q544"/>
    <mergeCell ref="R544:AD544"/>
    <mergeCell ref="C539:M539"/>
    <mergeCell ref="N539:O539"/>
    <mergeCell ref="P539:Q539"/>
    <mergeCell ref="R539:AD539"/>
    <mergeCell ref="C540:M540"/>
    <mergeCell ref="N540:O540"/>
    <mergeCell ref="P540:Q540"/>
    <mergeCell ref="R540:AD540"/>
    <mergeCell ref="C541:M541"/>
    <mergeCell ref="N541:O541"/>
    <mergeCell ref="P541:Q541"/>
    <mergeCell ref="R541:AD541"/>
    <mergeCell ref="C548:M548"/>
    <mergeCell ref="N548:O548"/>
    <mergeCell ref="P548:Q548"/>
    <mergeCell ref="R548:AD548"/>
    <mergeCell ref="C549:M549"/>
    <mergeCell ref="N549:O549"/>
    <mergeCell ref="P549:Q549"/>
    <mergeCell ref="R549:AD549"/>
    <mergeCell ref="C550:M550"/>
    <mergeCell ref="N550:O550"/>
    <mergeCell ref="P550:Q550"/>
    <mergeCell ref="R550:AD550"/>
    <mergeCell ref="C545:M545"/>
    <mergeCell ref="N545:O545"/>
    <mergeCell ref="P545:Q545"/>
    <mergeCell ref="R545:AD545"/>
    <mergeCell ref="C546:M546"/>
    <mergeCell ref="N546:O546"/>
    <mergeCell ref="P546:Q546"/>
    <mergeCell ref="R546:AD546"/>
    <mergeCell ref="C547:M547"/>
    <mergeCell ref="N547:O547"/>
    <mergeCell ref="P547:Q547"/>
    <mergeCell ref="R547:AD547"/>
    <mergeCell ref="C554:M554"/>
    <mergeCell ref="N554:O554"/>
    <mergeCell ref="P554:Q554"/>
    <mergeCell ref="R554:AD554"/>
    <mergeCell ref="C555:M555"/>
    <mergeCell ref="N555:O555"/>
    <mergeCell ref="P555:Q555"/>
    <mergeCell ref="R555:AD555"/>
    <mergeCell ref="C556:M556"/>
    <mergeCell ref="N556:O556"/>
    <mergeCell ref="P556:Q556"/>
    <mergeCell ref="R556:AD556"/>
    <mergeCell ref="C551:M551"/>
    <mergeCell ref="N551:O551"/>
    <mergeCell ref="P551:Q551"/>
    <mergeCell ref="R551:AD551"/>
    <mergeCell ref="C552:M552"/>
    <mergeCell ref="N552:O552"/>
    <mergeCell ref="P552:Q552"/>
    <mergeCell ref="R552:AD552"/>
    <mergeCell ref="C553:M553"/>
    <mergeCell ref="N553:O553"/>
    <mergeCell ref="P553:Q553"/>
    <mergeCell ref="R553:AD553"/>
    <mergeCell ref="C560:M560"/>
    <mergeCell ref="N560:O560"/>
    <mergeCell ref="P560:Q560"/>
    <mergeCell ref="R560:AD560"/>
    <mergeCell ref="C561:M561"/>
    <mergeCell ref="N561:O561"/>
    <mergeCell ref="P561:Q561"/>
    <mergeCell ref="R561:AD561"/>
    <mergeCell ref="C562:M562"/>
    <mergeCell ref="N562:O562"/>
    <mergeCell ref="P562:Q562"/>
    <mergeCell ref="R562:AD562"/>
    <mergeCell ref="C557:M557"/>
    <mergeCell ref="N557:O557"/>
    <mergeCell ref="P557:Q557"/>
    <mergeCell ref="R557:AD557"/>
    <mergeCell ref="C558:M558"/>
    <mergeCell ref="N558:O558"/>
    <mergeCell ref="P558:Q558"/>
    <mergeCell ref="R558:AD558"/>
    <mergeCell ref="C559:M559"/>
    <mergeCell ref="N559:O559"/>
    <mergeCell ref="P559:Q559"/>
    <mergeCell ref="R559:AD559"/>
    <mergeCell ref="C566:M566"/>
    <mergeCell ref="N566:O566"/>
    <mergeCell ref="P566:Q566"/>
    <mergeCell ref="R566:AD566"/>
    <mergeCell ref="C567:M567"/>
    <mergeCell ref="N567:O567"/>
    <mergeCell ref="P567:Q567"/>
    <mergeCell ref="R567:AD567"/>
    <mergeCell ref="C568:M568"/>
    <mergeCell ref="N568:O568"/>
    <mergeCell ref="P568:Q568"/>
    <mergeCell ref="R568:AD568"/>
    <mergeCell ref="C563:M563"/>
    <mergeCell ref="N563:O563"/>
    <mergeCell ref="P563:Q563"/>
    <mergeCell ref="R563:AD563"/>
    <mergeCell ref="C564:M564"/>
    <mergeCell ref="N564:O564"/>
    <mergeCell ref="P564:Q564"/>
    <mergeCell ref="R564:AD564"/>
    <mergeCell ref="C565:M565"/>
    <mergeCell ref="N565:O565"/>
    <mergeCell ref="P565:Q565"/>
    <mergeCell ref="R565:AD565"/>
    <mergeCell ref="C572:M572"/>
    <mergeCell ref="N572:O572"/>
    <mergeCell ref="P572:Q572"/>
    <mergeCell ref="R572:AD572"/>
    <mergeCell ref="C573:M573"/>
    <mergeCell ref="N573:O573"/>
    <mergeCell ref="P573:Q573"/>
    <mergeCell ref="R573:AD573"/>
    <mergeCell ref="C574:M574"/>
    <mergeCell ref="N574:O574"/>
    <mergeCell ref="P574:Q574"/>
    <mergeCell ref="R574:AD574"/>
    <mergeCell ref="C569:M569"/>
    <mergeCell ref="N569:O569"/>
    <mergeCell ref="P569:Q569"/>
    <mergeCell ref="R569:AD569"/>
    <mergeCell ref="C570:M570"/>
    <mergeCell ref="N570:O570"/>
    <mergeCell ref="P570:Q570"/>
    <mergeCell ref="R570:AD570"/>
    <mergeCell ref="C571:M571"/>
    <mergeCell ref="N571:O571"/>
    <mergeCell ref="P571:Q571"/>
    <mergeCell ref="R571:AD571"/>
    <mergeCell ref="C579:M579"/>
    <mergeCell ref="N579:O579"/>
    <mergeCell ref="P579:Q579"/>
    <mergeCell ref="R579:AD579"/>
    <mergeCell ref="C580:M580"/>
    <mergeCell ref="N580:O580"/>
    <mergeCell ref="P580:Q580"/>
    <mergeCell ref="R580:AD580"/>
    <mergeCell ref="C581:M581"/>
    <mergeCell ref="N581:O581"/>
    <mergeCell ref="P581:Q581"/>
    <mergeCell ref="R581:AD581"/>
    <mergeCell ref="C576:M576"/>
    <mergeCell ref="N576:O576"/>
    <mergeCell ref="P576:Q576"/>
    <mergeCell ref="R576:AD576"/>
    <mergeCell ref="C577:M577"/>
    <mergeCell ref="N577:O577"/>
    <mergeCell ref="P577:Q577"/>
    <mergeCell ref="R577:AD577"/>
    <mergeCell ref="C578:M578"/>
    <mergeCell ref="N578:O578"/>
    <mergeCell ref="P578:Q578"/>
    <mergeCell ref="R578:AD578"/>
    <mergeCell ref="C585:M585"/>
    <mergeCell ref="N585:O585"/>
    <mergeCell ref="P585:Q585"/>
    <mergeCell ref="R585:AD585"/>
    <mergeCell ref="C586:M586"/>
    <mergeCell ref="N586:O586"/>
    <mergeCell ref="P586:Q586"/>
    <mergeCell ref="R586:AD586"/>
    <mergeCell ref="C587:M587"/>
    <mergeCell ref="N587:O587"/>
    <mergeCell ref="P587:Q587"/>
    <mergeCell ref="R587:AD587"/>
    <mergeCell ref="C582:M582"/>
    <mergeCell ref="N582:O582"/>
    <mergeCell ref="P582:Q582"/>
    <mergeCell ref="R582:AD582"/>
    <mergeCell ref="C583:M583"/>
    <mergeCell ref="N583:O583"/>
    <mergeCell ref="P583:Q583"/>
    <mergeCell ref="R583:AD583"/>
    <mergeCell ref="C584:M584"/>
    <mergeCell ref="N584:O584"/>
    <mergeCell ref="P584:Q584"/>
    <mergeCell ref="R584:AD584"/>
    <mergeCell ref="C591:M591"/>
    <mergeCell ref="N591:O591"/>
    <mergeCell ref="P591:Q591"/>
    <mergeCell ref="R591:AD591"/>
    <mergeCell ref="C592:M592"/>
    <mergeCell ref="N592:O592"/>
    <mergeCell ref="P592:Q592"/>
    <mergeCell ref="R592:AD592"/>
    <mergeCell ref="C593:M593"/>
    <mergeCell ref="N593:O593"/>
    <mergeCell ref="P593:Q593"/>
    <mergeCell ref="R593:AD593"/>
    <mergeCell ref="C588:M588"/>
    <mergeCell ref="N588:O588"/>
    <mergeCell ref="P588:Q588"/>
    <mergeCell ref="R588:AD588"/>
    <mergeCell ref="C589:M589"/>
    <mergeCell ref="N589:O589"/>
    <mergeCell ref="P589:Q589"/>
    <mergeCell ref="R589:AD589"/>
    <mergeCell ref="C590:M590"/>
    <mergeCell ref="N590:O590"/>
    <mergeCell ref="P590:Q590"/>
    <mergeCell ref="R590:AD590"/>
    <mergeCell ref="C597:M597"/>
    <mergeCell ref="N597:O597"/>
    <mergeCell ref="P597:Q597"/>
    <mergeCell ref="R597:AD597"/>
    <mergeCell ref="C598:M598"/>
    <mergeCell ref="N598:O598"/>
    <mergeCell ref="P598:Q598"/>
    <mergeCell ref="R598:AD598"/>
    <mergeCell ref="C599:M599"/>
    <mergeCell ref="N599:O599"/>
    <mergeCell ref="P599:Q599"/>
    <mergeCell ref="R599:AD599"/>
    <mergeCell ref="C594:M594"/>
    <mergeCell ref="N594:O594"/>
    <mergeCell ref="P594:Q594"/>
    <mergeCell ref="R594:AD594"/>
    <mergeCell ref="C595:M595"/>
    <mergeCell ref="N595:O595"/>
    <mergeCell ref="P595:Q595"/>
    <mergeCell ref="R595:AD595"/>
    <mergeCell ref="C596:M596"/>
    <mergeCell ref="N596:O596"/>
    <mergeCell ref="P596:Q596"/>
    <mergeCell ref="R596:AD596"/>
    <mergeCell ref="C603:M603"/>
    <mergeCell ref="N603:O603"/>
    <mergeCell ref="P603:Q603"/>
    <mergeCell ref="R603:AD603"/>
    <mergeCell ref="C604:M604"/>
    <mergeCell ref="N604:O604"/>
    <mergeCell ref="P604:Q604"/>
    <mergeCell ref="R604:AD604"/>
    <mergeCell ref="C605:M605"/>
    <mergeCell ref="N605:O605"/>
    <mergeCell ref="P605:Q605"/>
    <mergeCell ref="R605:AD605"/>
    <mergeCell ref="C600:M600"/>
    <mergeCell ref="N600:O600"/>
    <mergeCell ref="P600:Q600"/>
    <mergeCell ref="R600:AD600"/>
    <mergeCell ref="C601:M601"/>
    <mergeCell ref="N601:O601"/>
    <mergeCell ref="P601:Q601"/>
    <mergeCell ref="R601:AD601"/>
    <mergeCell ref="C602:M602"/>
    <mergeCell ref="N602:O602"/>
    <mergeCell ref="P602:Q602"/>
    <mergeCell ref="R602:AD602"/>
    <mergeCell ref="C609:M609"/>
    <mergeCell ref="N609:O609"/>
    <mergeCell ref="P609:Q609"/>
    <mergeCell ref="R609:AD609"/>
    <mergeCell ref="C610:M610"/>
    <mergeCell ref="N610:O610"/>
    <mergeCell ref="P610:Q610"/>
    <mergeCell ref="R610:AD610"/>
    <mergeCell ref="C611:M611"/>
    <mergeCell ref="N611:O611"/>
    <mergeCell ref="P611:Q611"/>
    <mergeCell ref="R611:AD611"/>
    <mergeCell ref="C606:M606"/>
    <mergeCell ref="N606:O606"/>
    <mergeCell ref="P606:Q606"/>
    <mergeCell ref="R606:AD606"/>
    <mergeCell ref="C607:M607"/>
    <mergeCell ref="N607:O607"/>
    <mergeCell ref="P607:Q607"/>
    <mergeCell ref="R607:AD607"/>
    <mergeCell ref="C608:M608"/>
    <mergeCell ref="N608:O608"/>
    <mergeCell ref="P608:Q608"/>
    <mergeCell ref="R608:AD608"/>
    <mergeCell ref="C615:M615"/>
    <mergeCell ref="N615:O615"/>
    <mergeCell ref="P615:Q615"/>
    <mergeCell ref="R615:AD615"/>
    <mergeCell ref="C616:M616"/>
    <mergeCell ref="N616:O616"/>
    <mergeCell ref="P616:Q616"/>
    <mergeCell ref="R616:AD616"/>
    <mergeCell ref="C618:M618"/>
    <mergeCell ref="N618:O618"/>
    <mergeCell ref="P618:Q618"/>
    <mergeCell ref="R618:AD618"/>
    <mergeCell ref="C612:M612"/>
    <mergeCell ref="N612:O612"/>
    <mergeCell ref="P612:Q612"/>
    <mergeCell ref="R612:AD612"/>
    <mergeCell ref="C613:M613"/>
    <mergeCell ref="N613:O613"/>
    <mergeCell ref="P613:Q613"/>
    <mergeCell ref="R613:AD613"/>
    <mergeCell ref="C614:M614"/>
    <mergeCell ref="N614:O614"/>
    <mergeCell ref="P614:Q614"/>
    <mergeCell ref="R614:AD614"/>
    <mergeCell ref="C622:M622"/>
    <mergeCell ref="N622:O622"/>
    <mergeCell ref="P622:Q622"/>
    <mergeCell ref="R622:AD622"/>
    <mergeCell ref="C623:M623"/>
    <mergeCell ref="N623:O623"/>
    <mergeCell ref="P623:Q623"/>
    <mergeCell ref="R623:AD623"/>
    <mergeCell ref="C624:M624"/>
    <mergeCell ref="N624:O624"/>
    <mergeCell ref="P624:Q624"/>
    <mergeCell ref="R624:AD624"/>
    <mergeCell ref="C619:M619"/>
    <mergeCell ref="N619:O619"/>
    <mergeCell ref="P619:Q619"/>
    <mergeCell ref="R619:AD619"/>
    <mergeCell ref="C620:M620"/>
    <mergeCell ref="N620:O620"/>
    <mergeCell ref="P620:Q620"/>
    <mergeCell ref="R620:AD620"/>
    <mergeCell ref="C621:M621"/>
    <mergeCell ref="N621:O621"/>
    <mergeCell ref="P621:Q621"/>
    <mergeCell ref="R621:AD621"/>
    <mergeCell ref="C628:M628"/>
    <mergeCell ref="N628:O628"/>
    <mergeCell ref="P628:Q628"/>
    <mergeCell ref="R628:AD628"/>
    <mergeCell ref="C629:M629"/>
    <mergeCell ref="N629:O629"/>
    <mergeCell ref="P629:Q629"/>
    <mergeCell ref="R629:AD629"/>
    <mergeCell ref="C630:M630"/>
    <mergeCell ref="N630:O630"/>
    <mergeCell ref="P630:Q630"/>
    <mergeCell ref="R630:AD630"/>
    <mergeCell ref="C625:M625"/>
    <mergeCell ref="N625:O625"/>
    <mergeCell ref="P625:Q625"/>
    <mergeCell ref="R625:AD625"/>
    <mergeCell ref="C626:M626"/>
    <mergeCell ref="N626:O626"/>
    <mergeCell ref="P626:Q626"/>
    <mergeCell ref="R626:AD626"/>
    <mergeCell ref="C627:M627"/>
    <mergeCell ref="N627:O627"/>
    <mergeCell ref="P627:Q627"/>
    <mergeCell ref="R627:AD627"/>
    <mergeCell ref="C634:M634"/>
    <mergeCell ref="N634:O634"/>
    <mergeCell ref="P634:Q634"/>
    <mergeCell ref="R634:AD634"/>
    <mergeCell ref="C635:M635"/>
    <mergeCell ref="N635:O635"/>
    <mergeCell ref="P635:Q635"/>
    <mergeCell ref="R635:AD635"/>
    <mergeCell ref="C636:M636"/>
    <mergeCell ref="N636:O636"/>
    <mergeCell ref="P636:Q636"/>
    <mergeCell ref="R636:AD636"/>
    <mergeCell ref="C631:M631"/>
    <mergeCell ref="N631:O631"/>
    <mergeCell ref="P631:Q631"/>
    <mergeCell ref="R631:AD631"/>
    <mergeCell ref="C632:M632"/>
    <mergeCell ref="N632:O632"/>
    <mergeCell ref="P632:Q632"/>
    <mergeCell ref="R632:AD632"/>
    <mergeCell ref="C633:M633"/>
    <mergeCell ref="N633:O633"/>
    <mergeCell ref="P633:Q633"/>
    <mergeCell ref="R633:AD633"/>
    <mergeCell ref="C640:M640"/>
    <mergeCell ref="N640:O640"/>
    <mergeCell ref="P640:Q640"/>
    <mergeCell ref="R640:AD640"/>
    <mergeCell ref="C641:M641"/>
    <mergeCell ref="N641:O641"/>
    <mergeCell ref="P641:Q641"/>
    <mergeCell ref="R641:AD641"/>
    <mergeCell ref="C642:M642"/>
    <mergeCell ref="N642:O642"/>
    <mergeCell ref="P642:Q642"/>
    <mergeCell ref="R642:AD642"/>
    <mergeCell ref="C637:M637"/>
    <mergeCell ref="N637:O637"/>
    <mergeCell ref="P637:Q637"/>
    <mergeCell ref="R637:AD637"/>
    <mergeCell ref="C638:M638"/>
    <mergeCell ref="N638:O638"/>
    <mergeCell ref="P638:Q638"/>
    <mergeCell ref="R638:AD638"/>
    <mergeCell ref="C639:M639"/>
    <mergeCell ref="N639:O639"/>
    <mergeCell ref="P639:Q639"/>
    <mergeCell ref="R639:AD639"/>
    <mergeCell ref="C646:M646"/>
    <mergeCell ref="N646:O646"/>
    <mergeCell ref="P646:Q646"/>
    <mergeCell ref="R646:AD646"/>
    <mergeCell ref="C647:M647"/>
    <mergeCell ref="N647:O647"/>
    <mergeCell ref="P647:Q647"/>
    <mergeCell ref="R647:AD647"/>
    <mergeCell ref="C648:M648"/>
    <mergeCell ref="N648:O648"/>
    <mergeCell ref="P648:Q648"/>
    <mergeCell ref="R648:AD648"/>
    <mergeCell ref="C643:M643"/>
    <mergeCell ref="N643:O643"/>
    <mergeCell ref="P643:Q643"/>
    <mergeCell ref="R643:AD643"/>
    <mergeCell ref="C644:M644"/>
    <mergeCell ref="N644:O644"/>
    <mergeCell ref="P644:Q644"/>
    <mergeCell ref="R644:AD644"/>
    <mergeCell ref="C645:M645"/>
    <mergeCell ref="N645:O645"/>
    <mergeCell ref="P645:Q645"/>
    <mergeCell ref="R645:AD645"/>
    <mergeCell ref="C652:M652"/>
    <mergeCell ref="N652:O652"/>
    <mergeCell ref="P652:Q652"/>
    <mergeCell ref="R652:AD652"/>
    <mergeCell ref="C653:M653"/>
    <mergeCell ref="N653:O653"/>
    <mergeCell ref="P653:Q653"/>
    <mergeCell ref="R653:AD653"/>
    <mergeCell ref="C654:M654"/>
    <mergeCell ref="N654:O654"/>
    <mergeCell ref="P654:Q654"/>
    <mergeCell ref="R654:AD654"/>
    <mergeCell ref="C649:M649"/>
    <mergeCell ref="N649:O649"/>
    <mergeCell ref="P649:Q649"/>
    <mergeCell ref="R649:AD649"/>
    <mergeCell ref="C650:M650"/>
    <mergeCell ref="N650:O650"/>
    <mergeCell ref="P650:Q650"/>
    <mergeCell ref="R650:AD650"/>
    <mergeCell ref="C651:M651"/>
    <mergeCell ref="N651:O651"/>
    <mergeCell ref="P651:Q651"/>
    <mergeCell ref="R651:AD651"/>
    <mergeCell ref="C658:M658"/>
    <mergeCell ref="N658:O658"/>
    <mergeCell ref="P658:Q658"/>
    <mergeCell ref="R658:AD658"/>
    <mergeCell ref="C660:M660"/>
    <mergeCell ref="N660:O660"/>
    <mergeCell ref="P660:Q660"/>
    <mergeCell ref="R660:AD660"/>
    <mergeCell ref="C661:M661"/>
    <mergeCell ref="N661:O661"/>
    <mergeCell ref="P661:Q661"/>
    <mergeCell ref="R661:AD661"/>
    <mergeCell ref="C655:M655"/>
    <mergeCell ref="N655:O655"/>
    <mergeCell ref="P655:Q655"/>
    <mergeCell ref="R655:AD655"/>
    <mergeCell ref="C656:M656"/>
    <mergeCell ref="N656:O656"/>
    <mergeCell ref="P656:Q656"/>
    <mergeCell ref="R656:AD656"/>
    <mergeCell ref="C657:M657"/>
    <mergeCell ref="N657:O657"/>
    <mergeCell ref="P657:Q657"/>
    <mergeCell ref="R657:AD657"/>
    <mergeCell ref="C665:M665"/>
    <mergeCell ref="N665:O665"/>
    <mergeCell ref="P665:Q665"/>
    <mergeCell ref="R665:AD665"/>
    <mergeCell ref="C666:M666"/>
    <mergeCell ref="N666:O666"/>
    <mergeCell ref="P666:Q666"/>
    <mergeCell ref="R666:AD666"/>
    <mergeCell ref="C667:M667"/>
    <mergeCell ref="N667:O667"/>
    <mergeCell ref="P667:Q667"/>
    <mergeCell ref="R667:AD667"/>
    <mergeCell ref="C662:M662"/>
    <mergeCell ref="N662:O662"/>
    <mergeCell ref="P662:Q662"/>
    <mergeCell ref="R662:AD662"/>
    <mergeCell ref="C663:M663"/>
    <mergeCell ref="N663:O663"/>
    <mergeCell ref="P663:Q663"/>
    <mergeCell ref="R663:AD663"/>
    <mergeCell ref="C664:M664"/>
    <mergeCell ref="N664:O664"/>
    <mergeCell ref="P664:Q664"/>
    <mergeCell ref="R664:AD664"/>
    <mergeCell ref="C671:M671"/>
    <mergeCell ref="N671:O671"/>
    <mergeCell ref="P671:Q671"/>
    <mergeCell ref="R671:AD671"/>
    <mergeCell ref="C672:M672"/>
    <mergeCell ref="N672:O672"/>
    <mergeCell ref="P672:Q672"/>
    <mergeCell ref="R672:AD672"/>
    <mergeCell ref="C673:M673"/>
    <mergeCell ref="N673:O673"/>
    <mergeCell ref="P673:Q673"/>
    <mergeCell ref="R673:AD673"/>
    <mergeCell ref="C668:M668"/>
    <mergeCell ref="N668:O668"/>
    <mergeCell ref="P668:Q668"/>
    <mergeCell ref="R668:AD668"/>
    <mergeCell ref="C669:M669"/>
    <mergeCell ref="N669:O669"/>
    <mergeCell ref="P669:Q669"/>
    <mergeCell ref="R669:AD669"/>
    <mergeCell ref="C670:M670"/>
    <mergeCell ref="N670:O670"/>
    <mergeCell ref="P670:Q670"/>
    <mergeCell ref="R670:AD670"/>
    <mergeCell ref="C677:M677"/>
    <mergeCell ref="N677:O677"/>
    <mergeCell ref="P677:Q677"/>
    <mergeCell ref="R677:AD677"/>
    <mergeCell ref="C678:M678"/>
    <mergeCell ref="N678:O678"/>
    <mergeCell ref="P678:Q678"/>
    <mergeCell ref="R678:AD678"/>
    <mergeCell ref="C679:M679"/>
    <mergeCell ref="N679:O679"/>
    <mergeCell ref="P679:Q679"/>
    <mergeCell ref="R679:AD679"/>
    <mergeCell ref="C674:M674"/>
    <mergeCell ref="N674:O674"/>
    <mergeCell ref="P674:Q674"/>
    <mergeCell ref="R674:AD674"/>
    <mergeCell ref="C675:M675"/>
    <mergeCell ref="N675:O675"/>
    <mergeCell ref="P675:Q675"/>
    <mergeCell ref="R675:AD675"/>
    <mergeCell ref="C676:M676"/>
    <mergeCell ref="N676:O676"/>
    <mergeCell ref="P676:Q676"/>
    <mergeCell ref="R676:AD676"/>
    <mergeCell ref="C683:M683"/>
    <mergeCell ref="N683:O683"/>
    <mergeCell ref="P683:Q683"/>
    <mergeCell ref="R683:AD683"/>
    <mergeCell ref="C684:M684"/>
    <mergeCell ref="N684:O684"/>
    <mergeCell ref="P684:Q684"/>
    <mergeCell ref="R684:AD684"/>
    <mergeCell ref="C685:M685"/>
    <mergeCell ref="N685:O685"/>
    <mergeCell ref="P685:Q685"/>
    <mergeCell ref="R685:AD685"/>
    <mergeCell ref="C680:M680"/>
    <mergeCell ref="N680:O680"/>
    <mergeCell ref="P680:Q680"/>
    <mergeCell ref="R680:AD680"/>
    <mergeCell ref="C681:M681"/>
    <mergeCell ref="N681:O681"/>
    <mergeCell ref="P681:Q681"/>
    <mergeCell ref="R681:AD681"/>
    <mergeCell ref="C682:M682"/>
    <mergeCell ref="N682:O682"/>
    <mergeCell ref="P682:Q682"/>
    <mergeCell ref="R682:AD682"/>
    <mergeCell ref="C689:M689"/>
    <mergeCell ref="N689:O689"/>
    <mergeCell ref="P689:Q689"/>
    <mergeCell ref="R689:AD689"/>
    <mergeCell ref="C690:M690"/>
    <mergeCell ref="N690:O690"/>
    <mergeCell ref="P690:Q690"/>
    <mergeCell ref="R690:AD690"/>
    <mergeCell ref="C691:M691"/>
    <mergeCell ref="N691:O691"/>
    <mergeCell ref="P691:Q691"/>
    <mergeCell ref="R691:AD691"/>
    <mergeCell ref="C686:M686"/>
    <mergeCell ref="N686:O686"/>
    <mergeCell ref="P686:Q686"/>
    <mergeCell ref="R686:AD686"/>
    <mergeCell ref="C687:M687"/>
    <mergeCell ref="N687:O687"/>
    <mergeCell ref="P687:Q687"/>
    <mergeCell ref="R687:AD687"/>
    <mergeCell ref="C688:M688"/>
    <mergeCell ref="N688:O688"/>
    <mergeCell ref="P688:Q688"/>
    <mergeCell ref="R688:AD688"/>
    <mergeCell ref="C695:M695"/>
    <mergeCell ref="N695:O695"/>
    <mergeCell ref="P695:Q695"/>
    <mergeCell ref="R695:AD695"/>
    <mergeCell ref="C696:M696"/>
    <mergeCell ref="N696:O696"/>
    <mergeCell ref="P696:Q696"/>
    <mergeCell ref="R696:AD696"/>
    <mergeCell ref="C697:M697"/>
    <mergeCell ref="N697:O697"/>
    <mergeCell ref="P697:Q697"/>
    <mergeCell ref="R697:AD697"/>
    <mergeCell ref="C692:M692"/>
    <mergeCell ref="N692:O692"/>
    <mergeCell ref="P692:Q692"/>
    <mergeCell ref="R692:AD692"/>
    <mergeCell ref="C693:M693"/>
    <mergeCell ref="N693:O693"/>
    <mergeCell ref="P693:Q693"/>
    <mergeCell ref="R693:AD693"/>
    <mergeCell ref="C694:M694"/>
    <mergeCell ref="N694:O694"/>
    <mergeCell ref="P694:Q694"/>
    <mergeCell ref="R694:AD694"/>
    <mergeCell ref="C702:M702"/>
    <mergeCell ref="N702:O702"/>
    <mergeCell ref="P702:Q702"/>
    <mergeCell ref="R702:AD702"/>
    <mergeCell ref="C703:M703"/>
    <mergeCell ref="N703:O703"/>
    <mergeCell ref="P703:Q703"/>
    <mergeCell ref="R703:AD703"/>
    <mergeCell ref="C704:M704"/>
    <mergeCell ref="N704:O704"/>
    <mergeCell ref="P704:Q704"/>
    <mergeCell ref="R704:AD704"/>
    <mergeCell ref="C698:M698"/>
    <mergeCell ref="N698:O698"/>
    <mergeCell ref="P698:Q698"/>
    <mergeCell ref="R698:AD698"/>
    <mergeCell ref="C699:M699"/>
    <mergeCell ref="N699:O699"/>
    <mergeCell ref="P699:Q699"/>
    <mergeCell ref="R699:AD699"/>
    <mergeCell ref="C700:M700"/>
    <mergeCell ref="N700:O700"/>
    <mergeCell ref="P700:Q700"/>
    <mergeCell ref="R700:AD700"/>
    <mergeCell ref="C708:M708"/>
    <mergeCell ref="N708:O708"/>
    <mergeCell ref="P708:Q708"/>
    <mergeCell ref="R708:AD708"/>
    <mergeCell ref="C709:M709"/>
    <mergeCell ref="N709:O709"/>
    <mergeCell ref="P709:Q709"/>
    <mergeCell ref="R709:AD709"/>
    <mergeCell ref="C710:M710"/>
    <mergeCell ref="N710:O710"/>
    <mergeCell ref="P710:Q710"/>
    <mergeCell ref="R710:AD710"/>
    <mergeCell ref="C705:M705"/>
    <mergeCell ref="N705:O705"/>
    <mergeCell ref="P705:Q705"/>
    <mergeCell ref="R705:AD705"/>
    <mergeCell ref="C706:M706"/>
    <mergeCell ref="N706:O706"/>
    <mergeCell ref="P706:Q706"/>
    <mergeCell ref="R706:AD706"/>
    <mergeCell ref="C707:M707"/>
    <mergeCell ref="N707:O707"/>
    <mergeCell ref="P707:Q707"/>
    <mergeCell ref="R707:AD707"/>
    <mergeCell ref="C714:M714"/>
    <mergeCell ref="N714:O714"/>
    <mergeCell ref="P714:Q714"/>
    <mergeCell ref="R714:AD714"/>
    <mergeCell ref="C715:M715"/>
    <mergeCell ref="N715:O715"/>
    <mergeCell ref="P715:Q715"/>
    <mergeCell ref="R715:AD715"/>
    <mergeCell ref="C716:M716"/>
    <mergeCell ref="N716:O716"/>
    <mergeCell ref="P716:Q716"/>
    <mergeCell ref="R716:AD716"/>
    <mergeCell ref="C711:M711"/>
    <mergeCell ref="N711:O711"/>
    <mergeCell ref="P711:Q711"/>
    <mergeCell ref="R711:AD711"/>
    <mergeCell ref="C712:M712"/>
    <mergeCell ref="N712:O712"/>
    <mergeCell ref="P712:Q712"/>
    <mergeCell ref="R712:AD712"/>
    <mergeCell ref="C713:M713"/>
    <mergeCell ref="N713:O713"/>
    <mergeCell ref="P713:Q713"/>
    <mergeCell ref="R713:AD713"/>
    <mergeCell ref="C720:M720"/>
    <mergeCell ref="N720:O720"/>
    <mergeCell ref="P720:Q720"/>
    <mergeCell ref="R720:AD720"/>
    <mergeCell ref="C721:M721"/>
    <mergeCell ref="N721:O721"/>
    <mergeCell ref="P721:Q721"/>
    <mergeCell ref="R721:AD721"/>
    <mergeCell ref="C722:M722"/>
    <mergeCell ref="N722:O722"/>
    <mergeCell ref="P722:Q722"/>
    <mergeCell ref="R722:AD722"/>
    <mergeCell ref="C717:M717"/>
    <mergeCell ref="N717:O717"/>
    <mergeCell ref="P717:Q717"/>
    <mergeCell ref="R717:AD717"/>
    <mergeCell ref="C718:M718"/>
    <mergeCell ref="N718:O718"/>
    <mergeCell ref="P718:Q718"/>
    <mergeCell ref="R718:AD718"/>
    <mergeCell ref="C719:M719"/>
    <mergeCell ref="N719:O719"/>
    <mergeCell ref="P719:Q719"/>
    <mergeCell ref="R719:AD719"/>
    <mergeCell ref="C726:M726"/>
    <mergeCell ref="N726:O726"/>
    <mergeCell ref="P726:Q726"/>
    <mergeCell ref="R726:AD726"/>
    <mergeCell ref="C727:M727"/>
    <mergeCell ref="N727:O727"/>
    <mergeCell ref="P727:Q727"/>
    <mergeCell ref="R727:AD727"/>
    <mergeCell ref="C728:M728"/>
    <mergeCell ref="N728:O728"/>
    <mergeCell ref="P728:Q728"/>
    <mergeCell ref="R728:AD728"/>
    <mergeCell ref="C723:M723"/>
    <mergeCell ref="N723:O723"/>
    <mergeCell ref="P723:Q723"/>
    <mergeCell ref="R723:AD723"/>
    <mergeCell ref="C724:M724"/>
    <mergeCell ref="N724:O724"/>
    <mergeCell ref="P724:Q724"/>
    <mergeCell ref="R724:AD724"/>
    <mergeCell ref="C725:M725"/>
    <mergeCell ref="N725:O725"/>
    <mergeCell ref="P725:Q725"/>
    <mergeCell ref="R725:AD725"/>
    <mergeCell ref="C732:M732"/>
    <mergeCell ref="N732:O732"/>
    <mergeCell ref="P732:Q732"/>
    <mergeCell ref="R732:AD732"/>
    <mergeCell ref="C733:M733"/>
    <mergeCell ref="N733:O733"/>
    <mergeCell ref="P733:Q733"/>
    <mergeCell ref="R733:AD733"/>
    <mergeCell ref="C734:M734"/>
    <mergeCell ref="N734:O734"/>
    <mergeCell ref="P734:Q734"/>
    <mergeCell ref="R734:AD734"/>
    <mergeCell ref="C729:M729"/>
    <mergeCell ref="N729:O729"/>
    <mergeCell ref="P729:Q729"/>
    <mergeCell ref="R729:AD729"/>
    <mergeCell ref="C730:M730"/>
    <mergeCell ref="N730:O730"/>
    <mergeCell ref="P730:Q730"/>
    <mergeCell ref="R730:AD730"/>
    <mergeCell ref="C731:M731"/>
    <mergeCell ref="N731:O731"/>
    <mergeCell ref="P731:Q731"/>
    <mergeCell ref="R731:AD731"/>
    <mergeCell ref="C738:M738"/>
    <mergeCell ref="N738:O738"/>
    <mergeCell ref="P738:Q738"/>
    <mergeCell ref="R738:AD738"/>
    <mergeCell ref="C739:M739"/>
    <mergeCell ref="N739:O739"/>
    <mergeCell ref="P739:Q739"/>
    <mergeCell ref="R739:AD739"/>
    <mergeCell ref="C740:M740"/>
    <mergeCell ref="N740:O740"/>
    <mergeCell ref="P740:Q740"/>
    <mergeCell ref="R740:AD740"/>
    <mergeCell ref="C735:M735"/>
    <mergeCell ref="N735:O735"/>
    <mergeCell ref="P735:Q735"/>
    <mergeCell ref="R735:AD735"/>
    <mergeCell ref="C736:M736"/>
    <mergeCell ref="N736:O736"/>
    <mergeCell ref="P736:Q736"/>
    <mergeCell ref="R736:AD736"/>
    <mergeCell ref="C737:M737"/>
    <mergeCell ref="N737:O737"/>
    <mergeCell ref="P737:Q737"/>
    <mergeCell ref="R737:AD737"/>
    <mergeCell ref="C745:M745"/>
    <mergeCell ref="N745:O745"/>
    <mergeCell ref="P745:Q745"/>
    <mergeCell ref="R745:AD745"/>
    <mergeCell ref="C746:M746"/>
    <mergeCell ref="N746:O746"/>
    <mergeCell ref="P746:Q746"/>
    <mergeCell ref="R746:AD746"/>
    <mergeCell ref="C747:M747"/>
    <mergeCell ref="N747:O747"/>
    <mergeCell ref="P747:Q747"/>
    <mergeCell ref="R747:AD747"/>
    <mergeCell ref="C741:M741"/>
    <mergeCell ref="N741:O741"/>
    <mergeCell ref="P741:Q741"/>
    <mergeCell ref="R741:AD741"/>
    <mergeCell ref="C742:M742"/>
    <mergeCell ref="N742:O742"/>
    <mergeCell ref="P742:Q742"/>
    <mergeCell ref="R742:AD742"/>
    <mergeCell ref="C744:M744"/>
    <mergeCell ref="N744:O744"/>
    <mergeCell ref="P744:Q744"/>
    <mergeCell ref="R744:AD744"/>
    <mergeCell ref="N743:O743"/>
    <mergeCell ref="P743:Q743"/>
    <mergeCell ref="C751:M751"/>
    <mergeCell ref="N751:O751"/>
    <mergeCell ref="P751:Q751"/>
    <mergeCell ref="R751:AD751"/>
    <mergeCell ref="C752:M752"/>
    <mergeCell ref="N752:O752"/>
    <mergeCell ref="P752:Q752"/>
    <mergeCell ref="R752:AD752"/>
    <mergeCell ref="C753:M753"/>
    <mergeCell ref="N753:O753"/>
    <mergeCell ref="P753:Q753"/>
    <mergeCell ref="R753:AD753"/>
    <mergeCell ref="C748:M748"/>
    <mergeCell ref="N748:O748"/>
    <mergeCell ref="P748:Q748"/>
    <mergeCell ref="R748:AD748"/>
    <mergeCell ref="C749:M749"/>
    <mergeCell ref="N749:O749"/>
    <mergeCell ref="P749:Q749"/>
    <mergeCell ref="R749:AD749"/>
    <mergeCell ref="C750:M750"/>
    <mergeCell ref="N750:O750"/>
    <mergeCell ref="P750:Q750"/>
    <mergeCell ref="R750:AD750"/>
    <mergeCell ref="C757:M757"/>
    <mergeCell ref="N757:O757"/>
    <mergeCell ref="P757:Q757"/>
    <mergeCell ref="R757:AD757"/>
    <mergeCell ref="C758:M758"/>
    <mergeCell ref="N758:O758"/>
    <mergeCell ref="P758:Q758"/>
    <mergeCell ref="R758:AD758"/>
    <mergeCell ref="C759:M759"/>
    <mergeCell ref="N759:O759"/>
    <mergeCell ref="P759:Q759"/>
    <mergeCell ref="R759:AD759"/>
    <mergeCell ref="C754:M754"/>
    <mergeCell ref="N754:O754"/>
    <mergeCell ref="P754:Q754"/>
    <mergeCell ref="R754:AD754"/>
    <mergeCell ref="C755:M755"/>
    <mergeCell ref="N755:O755"/>
    <mergeCell ref="P755:Q755"/>
    <mergeCell ref="R755:AD755"/>
    <mergeCell ref="C756:M756"/>
    <mergeCell ref="N756:O756"/>
    <mergeCell ref="P756:Q756"/>
    <mergeCell ref="R756:AD756"/>
    <mergeCell ref="C763:M763"/>
    <mergeCell ref="N763:O763"/>
    <mergeCell ref="P763:Q763"/>
    <mergeCell ref="R763:AD763"/>
    <mergeCell ref="C764:M764"/>
    <mergeCell ref="N764:O764"/>
    <mergeCell ref="P764:Q764"/>
    <mergeCell ref="R764:AD764"/>
    <mergeCell ref="C765:M765"/>
    <mergeCell ref="N765:O765"/>
    <mergeCell ref="P765:Q765"/>
    <mergeCell ref="R765:AD765"/>
    <mergeCell ref="C760:M760"/>
    <mergeCell ref="N760:O760"/>
    <mergeCell ref="P760:Q760"/>
    <mergeCell ref="R760:AD760"/>
    <mergeCell ref="C761:M761"/>
    <mergeCell ref="N761:O761"/>
    <mergeCell ref="P761:Q761"/>
    <mergeCell ref="R761:AD761"/>
    <mergeCell ref="C762:M762"/>
    <mergeCell ref="N762:O762"/>
    <mergeCell ref="P762:Q762"/>
    <mergeCell ref="R762:AD762"/>
    <mergeCell ref="C769:M769"/>
    <mergeCell ref="N769:O769"/>
    <mergeCell ref="P769:Q769"/>
    <mergeCell ref="R769:AD769"/>
    <mergeCell ref="C770:M770"/>
    <mergeCell ref="N770:O770"/>
    <mergeCell ref="P770:Q770"/>
    <mergeCell ref="R770:AD770"/>
    <mergeCell ref="C771:M771"/>
    <mergeCell ref="N771:O771"/>
    <mergeCell ref="P771:Q771"/>
    <mergeCell ref="R771:AD771"/>
    <mergeCell ref="C766:M766"/>
    <mergeCell ref="N766:O766"/>
    <mergeCell ref="P766:Q766"/>
    <mergeCell ref="R766:AD766"/>
    <mergeCell ref="C767:M767"/>
    <mergeCell ref="N767:O767"/>
    <mergeCell ref="P767:Q767"/>
    <mergeCell ref="R767:AD767"/>
    <mergeCell ref="C768:M768"/>
    <mergeCell ref="N768:O768"/>
    <mergeCell ref="P768:Q768"/>
    <mergeCell ref="R768:AD768"/>
    <mergeCell ref="R776:AD776"/>
    <mergeCell ref="C777:M777"/>
    <mergeCell ref="N777:O777"/>
    <mergeCell ref="P777:Q777"/>
    <mergeCell ref="R777:AD777"/>
    <mergeCell ref="C772:M772"/>
    <mergeCell ref="N772:O772"/>
    <mergeCell ref="P772:Q772"/>
    <mergeCell ref="R772:AD772"/>
    <mergeCell ref="C773:M773"/>
    <mergeCell ref="N773:O773"/>
    <mergeCell ref="P773:Q773"/>
    <mergeCell ref="R773:AD773"/>
    <mergeCell ref="C774:M774"/>
    <mergeCell ref="N774:O774"/>
    <mergeCell ref="P774:Q774"/>
    <mergeCell ref="R774:AD774"/>
    <mergeCell ref="C1985:AD1986"/>
    <mergeCell ref="G3:K3"/>
    <mergeCell ref="C1962:X1962"/>
    <mergeCell ref="C1961:X1961"/>
    <mergeCell ref="Y1962:AD1962"/>
    <mergeCell ref="Y1961:AD1961"/>
    <mergeCell ref="Y1963:AD1963"/>
    <mergeCell ref="C1963:X1963"/>
    <mergeCell ref="C784:M784"/>
    <mergeCell ref="N784:O784"/>
    <mergeCell ref="P784:Q784"/>
    <mergeCell ref="R784:AD784"/>
    <mergeCell ref="C1979:F1981"/>
    <mergeCell ref="T1979:W1981"/>
    <mergeCell ref="X1979:AD1981"/>
    <mergeCell ref="C17:AD25"/>
    <mergeCell ref="C781:M781"/>
    <mergeCell ref="N781:O781"/>
    <mergeCell ref="P781:Q781"/>
    <mergeCell ref="R781:AD781"/>
    <mergeCell ref="C782:M782"/>
    <mergeCell ref="N782:O782"/>
    <mergeCell ref="P782:Q782"/>
    <mergeCell ref="R782:AD782"/>
    <mergeCell ref="C783:M783"/>
    <mergeCell ref="N783:O783"/>
    <mergeCell ref="P783:Q783"/>
    <mergeCell ref="R783:AD783"/>
    <mergeCell ref="C778:M778"/>
    <mergeCell ref="N778:O778"/>
    <mergeCell ref="P778:Q778"/>
    <mergeCell ref="R778:AD778"/>
    <mergeCell ref="C6:AD6"/>
    <mergeCell ref="C786:M786"/>
    <mergeCell ref="N786:O786"/>
    <mergeCell ref="P786:Q786"/>
    <mergeCell ref="R786:AD786"/>
    <mergeCell ref="C787:M787"/>
    <mergeCell ref="N787:O787"/>
    <mergeCell ref="P787:Q787"/>
    <mergeCell ref="R787:AD787"/>
    <mergeCell ref="C788:M788"/>
    <mergeCell ref="N788:O788"/>
    <mergeCell ref="P788:Q788"/>
    <mergeCell ref="R788:AD788"/>
    <mergeCell ref="C789:M789"/>
    <mergeCell ref="N789:O789"/>
    <mergeCell ref="P789:Q789"/>
    <mergeCell ref="R789:AD789"/>
    <mergeCell ref="C779:M779"/>
    <mergeCell ref="N779:O779"/>
    <mergeCell ref="P779:Q779"/>
    <mergeCell ref="R779:AD779"/>
    <mergeCell ref="C780:M780"/>
    <mergeCell ref="N780:O780"/>
    <mergeCell ref="P780:Q780"/>
    <mergeCell ref="R780:AD780"/>
    <mergeCell ref="C775:M775"/>
    <mergeCell ref="N775:O775"/>
    <mergeCell ref="P775:Q775"/>
    <mergeCell ref="R775:AD775"/>
    <mergeCell ref="C776:M776"/>
    <mergeCell ref="N776:O776"/>
    <mergeCell ref="P776:Q776"/>
    <mergeCell ref="C790:M790"/>
    <mergeCell ref="N790:O790"/>
    <mergeCell ref="P790:Q790"/>
    <mergeCell ref="R790:AD790"/>
    <mergeCell ref="C791:M791"/>
    <mergeCell ref="N791:O791"/>
    <mergeCell ref="P791:Q791"/>
    <mergeCell ref="R791:AD791"/>
    <mergeCell ref="C792:M792"/>
    <mergeCell ref="N792:O792"/>
    <mergeCell ref="P792:Q792"/>
    <mergeCell ref="R792:AD792"/>
    <mergeCell ref="C793:M793"/>
    <mergeCell ref="N793:O793"/>
    <mergeCell ref="P793:Q793"/>
    <mergeCell ref="R793:AD793"/>
    <mergeCell ref="C794:M794"/>
    <mergeCell ref="N794:O794"/>
    <mergeCell ref="P794:Q794"/>
    <mergeCell ref="R794:AD794"/>
    <mergeCell ref="C795:M795"/>
    <mergeCell ref="N795:O795"/>
    <mergeCell ref="P795:Q795"/>
    <mergeCell ref="R795:AD795"/>
    <mergeCell ref="C796:M796"/>
    <mergeCell ref="N796:O796"/>
    <mergeCell ref="P796:Q796"/>
    <mergeCell ref="R796:AD796"/>
    <mergeCell ref="C797:M797"/>
    <mergeCell ref="N797:O797"/>
    <mergeCell ref="P797:Q797"/>
    <mergeCell ref="R797:AD797"/>
    <mergeCell ref="C798:M798"/>
    <mergeCell ref="N798:O798"/>
    <mergeCell ref="P798:Q798"/>
    <mergeCell ref="R798:AD798"/>
    <mergeCell ref="C799:M799"/>
    <mergeCell ref="N799:O799"/>
    <mergeCell ref="P799:Q799"/>
    <mergeCell ref="R799:AD799"/>
    <mergeCell ref="C800:M800"/>
    <mergeCell ref="N800:O800"/>
    <mergeCell ref="P800:Q800"/>
    <mergeCell ref="R800:AD800"/>
    <mergeCell ref="C801:M801"/>
    <mergeCell ref="N801:O801"/>
    <mergeCell ref="P801:Q801"/>
    <mergeCell ref="R801:AD801"/>
    <mergeCell ref="C802:M802"/>
    <mergeCell ref="N802:O802"/>
    <mergeCell ref="P802:Q802"/>
    <mergeCell ref="R802:AD802"/>
    <mergeCell ref="C803:M803"/>
    <mergeCell ref="N803:O803"/>
    <mergeCell ref="P803:Q803"/>
    <mergeCell ref="R803:AD803"/>
    <mergeCell ref="C804:M804"/>
    <mergeCell ref="N804:O804"/>
    <mergeCell ref="P804:Q804"/>
    <mergeCell ref="R804:AD804"/>
    <mergeCell ref="C805:M805"/>
    <mergeCell ref="N805:O805"/>
    <mergeCell ref="P805:Q805"/>
    <mergeCell ref="R805:AD805"/>
    <mergeCell ref="C806:M806"/>
    <mergeCell ref="N806:O806"/>
    <mergeCell ref="P806:Q806"/>
    <mergeCell ref="R806:AD806"/>
    <mergeCell ref="C807:M807"/>
    <mergeCell ref="N807:O807"/>
    <mergeCell ref="P807:Q807"/>
    <mergeCell ref="R807:AD807"/>
    <mergeCell ref="C808:M808"/>
    <mergeCell ref="N808:O808"/>
    <mergeCell ref="P808:Q808"/>
    <mergeCell ref="R808:AD808"/>
    <mergeCell ref="C809:M809"/>
    <mergeCell ref="N809:O809"/>
    <mergeCell ref="P809:Q809"/>
    <mergeCell ref="R809:AD809"/>
    <mergeCell ref="C810:M810"/>
    <mergeCell ref="N810:O810"/>
    <mergeCell ref="P810:Q810"/>
    <mergeCell ref="R810:AD810"/>
    <mergeCell ref="C811:M811"/>
    <mergeCell ref="N811:O811"/>
    <mergeCell ref="P811:Q811"/>
    <mergeCell ref="R811:AD811"/>
    <mergeCell ref="C812:M812"/>
    <mergeCell ref="N812:O812"/>
    <mergeCell ref="P812:Q812"/>
    <mergeCell ref="R812:AD812"/>
    <mergeCell ref="C813:M813"/>
    <mergeCell ref="N813:O813"/>
    <mergeCell ref="P813:Q813"/>
    <mergeCell ref="R813:AD813"/>
    <mergeCell ref="C814:M814"/>
    <mergeCell ref="N814:O814"/>
    <mergeCell ref="P814:Q814"/>
    <mergeCell ref="R814:AD814"/>
    <mergeCell ref="C815:M815"/>
    <mergeCell ref="N815:O815"/>
    <mergeCell ref="P815:Q815"/>
    <mergeCell ref="R815:AD815"/>
    <mergeCell ref="C816:M816"/>
    <mergeCell ref="N816:O816"/>
    <mergeCell ref="P816:Q816"/>
    <mergeCell ref="R816:AD816"/>
    <mergeCell ref="C817:M817"/>
    <mergeCell ref="N817:O817"/>
    <mergeCell ref="P817:Q817"/>
    <mergeCell ref="R817:AD817"/>
    <mergeCell ref="C818:M818"/>
    <mergeCell ref="N818:O818"/>
    <mergeCell ref="P818:Q818"/>
    <mergeCell ref="R818:AD818"/>
    <mergeCell ref="C819:M819"/>
    <mergeCell ref="N819:O819"/>
    <mergeCell ref="P819:Q819"/>
    <mergeCell ref="R819:AD819"/>
    <mergeCell ref="C820:M820"/>
    <mergeCell ref="N820:O820"/>
    <mergeCell ref="P820:Q820"/>
    <mergeCell ref="R820:AD820"/>
    <mergeCell ref="C821:M821"/>
    <mergeCell ref="N821:O821"/>
    <mergeCell ref="P821:Q821"/>
    <mergeCell ref="R821:AD821"/>
    <mergeCell ref="C822:M822"/>
    <mergeCell ref="N822:O822"/>
    <mergeCell ref="P822:Q822"/>
    <mergeCell ref="R822:AD822"/>
    <mergeCell ref="C823:M823"/>
    <mergeCell ref="N823:O823"/>
    <mergeCell ref="P823:Q823"/>
    <mergeCell ref="R823:AD823"/>
    <mergeCell ref="C824:M824"/>
    <mergeCell ref="N824:O824"/>
    <mergeCell ref="P824:Q824"/>
    <mergeCell ref="R824:AD824"/>
    <mergeCell ref="C825:M825"/>
    <mergeCell ref="N825:O825"/>
    <mergeCell ref="P825:Q825"/>
    <mergeCell ref="R825:AD825"/>
    <mergeCell ref="C826:M826"/>
    <mergeCell ref="N826:O826"/>
    <mergeCell ref="P826:Q826"/>
    <mergeCell ref="R826:AD826"/>
    <mergeCell ref="C829:M829"/>
    <mergeCell ref="N829:O829"/>
    <mergeCell ref="P829:Q829"/>
    <mergeCell ref="R829:AD829"/>
    <mergeCell ref="C830:M830"/>
    <mergeCell ref="N830:O830"/>
    <mergeCell ref="P830:Q830"/>
    <mergeCell ref="R830:AD830"/>
    <mergeCell ref="C831:M831"/>
    <mergeCell ref="N831:O831"/>
    <mergeCell ref="P831:Q831"/>
    <mergeCell ref="R831:AD831"/>
    <mergeCell ref="R828:AD828"/>
    <mergeCell ref="P828:Q828"/>
    <mergeCell ref="N828:O828"/>
    <mergeCell ref="C828:M828"/>
    <mergeCell ref="R834:AD834"/>
    <mergeCell ref="C835:M835"/>
    <mergeCell ref="N835:O835"/>
    <mergeCell ref="P835:Q835"/>
    <mergeCell ref="R835:AD835"/>
    <mergeCell ref="C836:M836"/>
    <mergeCell ref="N836:O836"/>
    <mergeCell ref="P836:Q836"/>
    <mergeCell ref="R836:AD836"/>
    <mergeCell ref="C837:M837"/>
    <mergeCell ref="N837:O837"/>
    <mergeCell ref="P837:Q837"/>
    <mergeCell ref="R837:AD837"/>
    <mergeCell ref="C838:M838"/>
    <mergeCell ref="N838:O838"/>
    <mergeCell ref="P838:Q838"/>
    <mergeCell ref="R838:AD838"/>
    <mergeCell ref="P848:Q848"/>
    <mergeCell ref="R848:AD848"/>
    <mergeCell ref="C839:M839"/>
    <mergeCell ref="N839:O839"/>
    <mergeCell ref="P839:Q839"/>
    <mergeCell ref="R839:AD839"/>
    <mergeCell ref="C840:M840"/>
    <mergeCell ref="N840:O840"/>
    <mergeCell ref="P840:Q840"/>
    <mergeCell ref="R840:AD840"/>
    <mergeCell ref="C841:M841"/>
    <mergeCell ref="N841:O841"/>
    <mergeCell ref="P841:Q841"/>
    <mergeCell ref="R841:AD841"/>
    <mergeCell ref="C842:M842"/>
    <mergeCell ref="N842:O842"/>
    <mergeCell ref="P842:Q842"/>
    <mergeCell ref="R842:AD842"/>
    <mergeCell ref="C843:M843"/>
    <mergeCell ref="N843:O843"/>
    <mergeCell ref="P843:Q843"/>
    <mergeCell ref="R843:AD843"/>
    <mergeCell ref="P850:Q850"/>
    <mergeCell ref="R850:AD850"/>
    <mergeCell ref="C851:M851"/>
    <mergeCell ref="N851:O851"/>
    <mergeCell ref="P851:Q851"/>
    <mergeCell ref="R851:AD851"/>
    <mergeCell ref="C852:M852"/>
    <mergeCell ref="N852:O852"/>
    <mergeCell ref="P852:Q852"/>
    <mergeCell ref="R852:AD852"/>
    <mergeCell ref="C853:M853"/>
    <mergeCell ref="N853:O853"/>
    <mergeCell ref="P853:Q853"/>
    <mergeCell ref="R853:AD853"/>
    <mergeCell ref="C844:M844"/>
    <mergeCell ref="N844:O844"/>
    <mergeCell ref="P844:Q844"/>
    <mergeCell ref="R844:AD844"/>
    <mergeCell ref="C845:M845"/>
    <mergeCell ref="N845:O845"/>
    <mergeCell ref="P845:Q845"/>
    <mergeCell ref="R845:AD845"/>
    <mergeCell ref="C846:M846"/>
    <mergeCell ref="N846:O846"/>
    <mergeCell ref="P846:Q846"/>
    <mergeCell ref="R846:AD846"/>
    <mergeCell ref="C847:M847"/>
    <mergeCell ref="N847:O847"/>
    <mergeCell ref="P847:Q847"/>
    <mergeCell ref="R847:AD847"/>
    <mergeCell ref="C848:M848"/>
    <mergeCell ref="N848:O848"/>
    <mergeCell ref="A3:B3"/>
    <mergeCell ref="R863:AD863"/>
    <mergeCell ref="C854:M854"/>
    <mergeCell ref="N854:O854"/>
    <mergeCell ref="P854:Q854"/>
    <mergeCell ref="R854:AD854"/>
    <mergeCell ref="C855:M855"/>
    <mergeCell ref="N855:O855"/>
    <mergeCell ref="P855:Q855"/>
    <mergeCell ref="R855:AD855"/>
    <mergeCell ref="C856:M856"/>
    <mergeCell ref="N856:O856"/>
    <mergeCell ref="P856:Q856"/>
    <mergeCell ref="R856:AD856"/>
    <mergeCell ref="C857:M857"/>
    <mergeCell ref="N857:O857"/>
    <mergeCell ref="P857:Q857"/>
    <mergeCell ref="R857:AD857"/>
    <mergeCell ref="C858:M858"/>
    <mergeCell ref="N858:O858"/>
    <mergeCell ref="P858:Q858"/>
    <mergeCell ref="R858:AD858"/>
    <mergeCell ref="R859:AD859"/>
    <mergeCell ref="P859:Q859"/>
    <mergeCell ref="N859:O859"/>
    <mergeCell ref="C859:M859"/>
    <mergeCell ref="C849:M849"/>
    <mergeCell ref="N849:O849"/>
    <mergeCell ref="P849:Q849"/>
    <mergeCell ref="R849:AD849"/>
    <mergeCell ref="C850:M850"/>
    <mergeCell ref="N850:O850"/>
  </mergeCells>
  <pageMargins left="0.7" right="0.7" top="0.75" bottom="0.75" header="0.3" footer="0.3"/>
  <pageSetup scale="62" fitToHeight="0" orientation="portrait" r:id="rId1"/>
  <headerFooter scaleWithDoc="0" alignWithMargins="0"/>
  <ignoredErrors>
    <ignoredError sqref="C1969:AD1972 C7:AD8 C1984:AD1984 C9:AD13 C1965:AD1967 C744:AD784 C30:AD70 C72:AD112 C114:AD154 C156:AD196 C198:AD238 C240:AD280 C282:AD322 C324:AD364 C366:AD406 C408:AD448 C450:AD490 C492:AD532 C534:AD574 C576:AD616 C618:AD658 C660:AD700 C702:AD742 D1961:X1961 Z1961:AD1961 C1962:X1962 Z1962:AD1962 C1963:X1963 Z1963:AD1963" unlocked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B00-000000000000}">
          <x14:formula1>
            <xm:f>Lists!$AG$20:$AG$21</xm:f>
          </x14:formula1>
          <xm:sqref>G3</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wsBLANK_PROPOSAL">
    <tabColor theme="9" tint="0.79998168889431442"/>
    <pageSetUpPr fitToPage="1"/>
  </sheetPr>
  <dimension ref="B1:AD66"/>
  <sheetViews>
    <sheetView showGridLines="0" showRowColHeaders="0" zoomScaleNormal="100" workbookViewId="0">
      <pane ySplit="1" topLeftCell="A2" activePane="bottomLeft" state="frozen"/>
      <selection pane="bottomLeft" activeCell="C4" sqref="C4:H5"/>
    </sheetView>
  </sheetViews>
  <sheetFormatPr defaultColWidth="8.84765625" defaultRowHeight="15"/>
  <cols>
    <col min="1" max="1" width="21.09765625" style="282" customWidth="1"/>
    <col min="2" max="2" width="16.546875" style="282" customWidth="1"/>
    <col min="3" max="6" width="11.09765625" style="282" customWidth="1"/>
    <col min="7" max="7" width="9.3984375" style="405" customWidth="1"/>
    <col min="8" max="8" width="9.3984375" style="410" customWidth="1"/>
    <col min="9" max="9" width="11" style="411" customWidth="1"/>
    <col min="10" max="12" width="10" style="411" customWidth="1"/>
    <col min="13" max="14" width="10" style="412" customWidth="1"/>
    <col min="15" max="15" width="8.44921875" style="405" hidden="1" customWidth="1"/>
    <col min="16" max="16" width="5.44921875" style="282" hidden="1" customWidth="1"/>
    <col min="17" max="17" width="14.09765625" style="282" hidden="1" customWidth="1"/>
    <col min="18" max="24" width="8.84765625" style="282" hidden="1" customWidth="1"/>
    <col min="25" max="32" width="0" style="282" hidden="1" customWidth="1"/>
    <col min="33" max="16384" width="8.84765625" style="282"/>
  </cols>
  <sheetData>
    <row r="1" spans="2:30" s="71" customFormat="1" ht="45.45" customHeight="1"/>
    <row r="2" spans="2:30" ht="10.45" customHeight="1"/>
    <row r="3" spans="2:30" ht="22.5" customHeight="1">
      <c r="C3" s="1335" t="str">
        <f ca="1">CONCATENATE("Date Created: ",TEXT(TODAY(),"mm/dd/yyyy"))</f>
        <v>Date Created: 08/27/2018</v>
      </c>
      <c r="D3" s="1335"/>
      <c r="E3" s="1335"/>
      <c r="F3" s="1335"/>
      <c r="G3" s="1335"/>
      <c r="H3" s="1335"/>
      <c r="I3" s="1335"/>
      <c r="J3" s="1335"/>
      <c r="K3" s="1335"/>
      <c r="L3" s="1335"/>
      <c r="M3" s="1335"/>
      <c r="N3" s="1335"/>
    </row>
    <row r="4" spans="2:30" ht="15" customHeight="1">
      <c r="C4" s="1406" t="s">
        <v>702</v>
      </c>
      <c r="D4" s="1406"/>
      <c r="E4" s="1406"/>
      <c r="F4" s="1406"/>
      <c r="G4" s="1406"/>
      <c r="H4" s="1406"/>
      <c r="I4" s="122"/>
      <c r="J4" s="1230"/>
      <c r="K4" s="1230"/>
      <c r="L4" s="1230"/>
      <c r="M4" s="1230"/>
      <c r="N4" s="1230"/>
    </row>
    <row r="5" spans="2:30" ht="15" customHeight="1">
      <c r="C5" s="1406"/>
      <c r="D5" s="1406"/>
      <c r="E5" s="1406"/>
      <c r="F5" s="1406"/>
      <c r="G5" s="1406"/>
      <c r="H5" s="1406"/>
      <c r="I5" s="122"/>
      <c r="J5" s="1230"/>
      <c r="K5" s="1230"/>
      <c r="L5" s="1230"/>
      <c r="M5" s="1230"/>
      <c r="N5" s="1230"/>
    </row>
    <row r="6" spans="2:30" ht="19.25" customHeight="1">
      <c r="B6" s="406"/>
      <c r="C6" s="1234" t="s">
        <v>512</v>
      </c>
      <c r="D6" s="1234"/>
      <c r="E6" s="1234"/>
      <c r="F6" s="1234"/>
      <c r="G6" s="1234"/>
      <c r="H6" s="217"/>
      <c r="I6" s="1234" t="str">
        <f>T(Company_Name)</f>
        <v>ABC Builders</v>
      </c>
      <c r="J6" s="1234"/>
      <c r="K6" s="1234"/>
      <c r="L6" s="1234"/>
      <c r="M6" s="1234"/>
      <c r="N6" s="125"/>
      <c r="AD6" s="282" t="s">
        <v>605</v>
      </c>
    </row>
    <row r="7" spans="2:30" ht="19.25" customHeight="1">
      <c r="B7" s="406"/>
      <c r="C7" s="1234"/>
      <c r="D7" s="1234"/>
      <c r="E7" s="1234"/>
      <c r="F7" s="1234"/>
      <c r="G7" s="1234"/>
      <c r="H7" s="217"/>
      <c r="I7" s="1234"/>
      <c r="J7" s="1234"/>
      <c r="K7" s="1234"/>
      <c r="L7" s="1234"/>
      <c r="M7" s="1234"/>
      <c r="N7" s="125"/>
      <c r="AD7" s="282" t="s">
        <v>606</v>
      </c>
    </row>
    <row r="8" spans="2:30" ht="26" customHeight="1">
      <c r="B8" s="406"/>
      <c r="C8" s="151" t="s">
        <v>584</v>
      </c>
      <c r="D8" s="1231" t="str">
        <f>T(CLIENT_NAME)</f>
        <v/>
      </c>
      <c r="E8" s="1231"/>
      <c r="F8" s="1231"/>
      <c r="G8" s="1231"/>
      <c r="H8" s="217"/>
      <c r="I8" s="151" t="s">
        <v>584</v>
      </c>
      <c r="J8" s="1231" t="str">
        <f>T(Company_Contact)</f>
        <v>Dave</v>
      </c>
      <c r="K8" s="1231"/>
      <c r="L8" s="1231"/>
      <c r="M8" s="1231"/>
      <c r="N8" s="125"/>
    </row>
    <row r="9" spans="2:30" ht="26" customHeight="1">
      <c r="B9" s="406"/>
      <c r="C9" s="151" t="s">
        <v>583</v>
      </c>
      <c r="D9" s="1233">
        <f>CLIENT_PHONE</f>
        <v>0</v>
      </c>
      <c r="E9" s="1233"/>
      <c r="F9" s="1233"/>
      <c r="G9" s="1233"/>
      <c r="H9" s="217"/>
      <c r="I9" s="151" t="s">
        <v>583</v>
      </c>
      <c r="J9" s="1233">
        <f>Company_Phone</f>
        <v>8161234567</v>
      </c>
      <c r="K9" s="1233"/>
      <c r="L9" s="1233"/>
      <c r="M9" s="1233"/>
      <c r="N9" s="125"/>
    </row>
    <row r="10" spans="2:30" ht="26" customHeight="1">
      <c r="B10" s="406"/>
      <c r="C10" s="152" t="s">
        <v>193</v>
      </c>
      <c r="D10" s="1232" t="str">
        <f>T(CLIENT_EMAIL)</f>
        <v/>
      </c>
      <c r="E10" s="1232"/>
      <c r="F10" s="1232"/>
      <c r="G10" s="1232"/>
      <c r="H10" s="189"/>
      <c r="I10" s="152" t="s">
        <v>193</v>
      </c>
      <c r="J10" s="1232" t="str">
        <f>T(Company_Email)</f>
        <v>dave@abcbuilders.com</v>
      </c>
      <c r="K10" s="1232"/>
      <c r="L10" s="1232"/>
      <c r="M10" s="1232"/>
      <c r="N10" s="125"/>
    </row>
    <row r="11" spans="2:30" ht="19.25" customHeight="1">
      <c r="B11" s="406"/>
      <c r="C11" s="217"/>
      <c r="D11" s="217"/>
      <c r="E11" s="217"/>
      <c r="F11" s="217"/>
      <c r="G11" s="217"/>
      <c r="H11" s="217"/>
      <c r="I11" s="217"/>
      <c r="J11" s="124"/>
      <c r="K11" s="124"/>
      <c r="L11" s="124"/>
      <c r="M11" s="125"/>
      <c r="N11" s="125"/>
    </row>
    <row r="12" spans="2:30" ht="23.45" customHeight="1">
      <c r="B12" s="406"/>
      <c r="C12" s="1313" t="s">
        <v>508</v>
      </c>
      <c r="D12" s="1313"/>
      <c r="E12" s="1313"/>
      <c r="F12" s="1313"/>
      <c r="G12" s="1313"/>
      <c r="H12" s="1313"/>
      <c r="I12" s="1313"/>
      <c r="J12" s="1313"/>
      <c r="K12" s="1313"/>
      <c r="L12" s="1313"/>
      <c r="M12" s="1313"/>
      <c r="N12" s="1313"/>
    </row>
    <row r="13" spans="2:30" ht="15" customHeight="1">
      <c r="B13" s="406"/>
      <c r="C13" s="217"/>
      <c r="D13" s="217"/>
      <c r="E13" s="217"/>
      <c r="F13" s="217"/>
      <c r="G13" s="217"/>
      <c r="H13" s="217"/>
      <c r="I13" s="217"/>
      <c r="J13" s="124"/>
      <c r="K13" s="124"/>
      <c r="L13" s="124"/>
      <c r="M13" s="125"/>
      <c r="N13" s="125"/>
    </row>
    <row r="14" spans="2:30" ht="12" customHeight="1">
      <c r="C14" s="1396" t="s">
        <v>607</v>
      </c>
      <c r="D14" s="1397"/>
      <c r="E14" s="1397"/>
      <c r="F14" s="1397"/>
      <c r="G14" s="1397"/>
      <c r="H14" s="1397"/>
      <c r="I14" s="1397"/>
      <c r="J14" s="1397"/>
      <c r="K14" s="1397"/>
      <c r="L14" s="1400" t="s">
        <v>682</v>
      </c>
      <c r="M14" s="1401"/>
      <c r="N14" s="1402"/>
    </row>
    <row r="15" spans="2:30" ht="12" customHeight="1">
      <c r="C15" s="1398"/>
      <c r="D15" s="1399"/>
      <c r="E15" s="1399"/>
      <c r="F15" s="1399"/>
      <c r="G15" s="1399"/>
      <c r="H15" s="1399"/>
      <c r="I15" s="1399"/>
      <c r="J15" s="1399"/>
      <c r="K15" s="1399"/>
      <c r="L15" s="1403"/>
      <c r="M15" s="1404"/>
      <c r="N15" s="1405"/>
    </row>
    <row r="16" spans="2:30" ht="21" customHeight="1">
      <c r="C16" s="1385"/>
      <c r="D16" s="1386"/>
      <c r="E16" s="1386"/>
      <c r="F16" s="1386"/>
      <c r="G16" s="1386"/>
      <c r="H16" s="1386"/>
      <c r="I16" s="1386"/>
      <c r="J16" s="1386"/>
      <c r="K16" s="1387"/>
      <c r="L16" s="1380"/>
      <c r="M16" s="1381"/>
      <c r="N16" s="1382"/>
    </row>
    <row r="17" spans="3:14" ht="21" customHeight="1">
      <c r="C17" s="1383"/>
      <c r="D17" s="1384"/>
      <c r="E17" s="1384"/>
      <c r="F17" s="1384"/>
      <c r="G17" s="1384"/>
      <c r="H17" s="1384"/>
      <c r="I17" s="1384"/>
      <c r="J17" s="1384"/>
      <c r="K17" s="1384"/>
      <c r="L17" s="1377"/>
      <c r="M17" s="1378"/>
      <c r="N17" s="1379"/>
    </row>
    <row r="18" spans="3:14" ht="21" customHeight="1">
      <c r="C18" s="1383"/>
      <c r="D18" s="1384"/>
      <c r="E18" s="1384"/>
      <c r="F18" s="1384"/>
      <c r="G18" s="1384"/>
      <c r="H18" s="1384"/>
      <c r="I18" s="1384"/>
      <c r="J18" s="1384"/>
      <c r="K18" s="1388"/>
      <c r="L18" s="1377"/>
      <c r="M18" s="1378"/>
      <c r="N18" s="1379"/>
    </row>
    <row r="19" spans="3:14" ht="21" customHeight="1">
      <c r="C19" s="1383"/>
      <c r="D19" s="1384"/>
      <c r="E19" s="1384"/>
      <c r="F19" s="1384"/>
      <c r="G19" s="1384"/>
      <c r="H19" s="1384"/>
      <c r="I19" s="1384"/>
      <c r="J19" s="1384"/>
      <c r="K19" s="1384"/>
      <c r="L19" s="1377"/>
      <c r="M19" s="1378"/>
      <c r="N19" s="1379"/>
    </row>
    <row r="20" spans="3:14" ht="21" customHeight="1">
      <c r="C20" s="1383"/>
      <c r="D20" s="1384"/>
      <c r="E20" s="1384"/>
      <c r="F20" s="1384"/>
      <c r="G20" s="1384"/>
      <c r="H20" s="1384"/>
      <c r="I20" s="1384"/>
      <c r="J20" s="1384"/>
      <c r="K20" s="1388"/>
      <c r="L20" s="1377"/>
      <c r="M20" s="1378"/>
      <c r="N20" s="1379"/>
    </row>
    <row r="21" spans="3:14" ht="21" customHeight="1">
      <c r="C21" s="1383"/>
      <c r="D21" s="1384"/>
      <c r="E21" s="1384"/>
      <c r="F21" s="1384"/>
      <c r="G21" s="1384"/>
      <c r="H21" s="1384"/>
      <c r="I21" s="1384"/>
      <c r="J21" s="1384"/>
      <c r="K21" s="1388"/>
      <c r="L21" s="1377"/>
      <c r="M21" s="1378"/>
      <c r="N21" s="1379"/>
    </row>
    <row r="22" spans="3:14" ht="21" customHeight="1">
      <c r="C22" s="1383"/>
      <c r="D22" s="1384"/>
      <c r="E22" s="1384"/>
      <c r="F22" s="1384"/>
      <c r="G22" s="1384"/>
      <c r="H22" s="1384"/>
      <c r="I22" s="1384"/>
      <c r="J22" s="1384"/>
      <c r="K22" s="1388"/>
      <c r="L22" s="1377"/>
      <c r="M22" s="1378"/>
      <c r="N22" s="1379"/>
    </row>
    <row r="23" spans="3:14" ht="21" customHeight="1">
      <c r="C23" s="1383" t="str">
        <f>T(ESTIMATE!P5)</f>
        <v/>
      </c>
      <c r="D23" s="1384"/>
      <c r="E23" s="1384"/>
      <c r="F23" s="1384"/>
      <c r="G23" s="1384"/>
      <c r="H23" s="1384"/>
      <c r="I23" s="1384"/>
      <c r="J23" s="1384"/>
      <c r="K23" s="1388"/>
      <c r="L23" s="1377"/>
      <c r="M23" s="1378"/>
      <c r="N23" s="1379"/>
    </row>
    <row r="24" spans="3:14" ht="21" customHeight="1">
      <c r="C24" s="1383" t="str">
        <f>T(ESTIMATE!P6)</f>
        <v/>
      </c>
      <c r="D24" s="1384"/>
      <c r="E24" s="1384"/>
      <c r="F24" s="1384"/>
      <c r="G24" s="1384"/>
      <c r="H24" s="1384"/>
      <c r="I24" s="1384"/>
      <c r="J24" s="1384"/>
      <c r="K24" s="1388"/>
      <c r="L24" s="1377"/>
      <c r="M24" s="1378"/>
      <c r="N24" s="1379"/>
    </row>
    <row r="25" spans="3:14" ht="21" customHeight="1">
      <c r="C25" s="1383" t="str">
        <f>T(ESTIMATE!P7)</f>
        <v/>
      </c>
      <c r="D25" s="1384"/>
      <c r="E25" s="1384"/>
      <c r="F25" s="1384"/>
      <c r="G25" s="1384"/>
      <c r="H25" s="1384"/>
      <c r="I25" s="1384"/>
      <c r="J25" s="1384"/>
      <c r="K25" s="1388"/>
      <c r="L25" s="1377"/>
      <c r="M25" s="1378"/>
      <c r="N25" s="1379"/>
    </row>
    <row r="26" spans="3:14" ht="21" customHeight="1">
      <c r="C26" s="1383" t="str">
        <f>T(ESTIMATE!P9)</f>
        <v/>
      </c>
      <c r="D26" s="1384"/>
      <c r="E26" s="1384"/>
      <c r="F26" s="1384"/>
      <c r="G26" s="1384"/>
      <c r="H26" s="1384"/>
      <c r="I26" s="1384"/>
      <c r="J26" s="1384"/>
      <c r="K26" s="1388"/>
      <c r="L26" s="1377"/>
      <c r="M26" s="1378"/>
      <c r="N26" s="1379"/>
    </row>
    <row r="27" spans="3:14" ht="21" customHeight="1">
      <c r="C27" s="1383" t="str">
        <f>T(ESTIMATE!P10)</f>
        <v/>
      </c>
      <c r="D27" s="1384"/>
      <c r="E27" s="1384"/>
      <c r="F27" s="1384"/>
      <c r="G27" s="1384"/>
      <c r="H27" s="1384"/>
      <c r="I27" s="1384"/>
      <c r="J27" s="1384"/>
      <c r="K27" s="1384"/>
      <c r="L27" s="1377"/>
      <c r="M27" s="1378"/>
      <c r="N27" s="1379"/>
    </row>
    <row r="28" spans="3:14" ht="21" customHeight="1">
      <c r="C28" s="1383" t="str">
        <f>T(ESTIMATE!P11)</f>
        <v/>
      </c>
      <c r="D28" s="1384"/>
      <c r="E28" s="1384"/>
      <c r="F28" s="1384"/>
      <c r="G28" s="1384"/>
      <c r="H28" s="1384"/>
      <c r="I28" s="1384"/>
      <c r="J28" s="1384"/>
      <c r="K28" s="1388"/>
      <c r="L28" s="1377"/>
      <c r="M28" s="1378"/>
      <c r="N28" s="1379"/>
    </row>
    <row r="29" spans="3:14" ht="21" customHeight="1">
      <c r="C29" s="1383" t="str">
        <f>T(ESTIMATE!P12)</f>
        <v/>
      </c>
      <c r="D29" s="1384"/>
      <c r="E29" s="1384"/>
      <c r="F29" s="1384"/>
      <c r="G29" s="1384"/>
      <c r="H29" s="1384"/>
      <c r="I29" s="1384"/>
      <c r="J29" s="1384"/>
      <c r="K29" s="1388"/>
      <c r="L29" s="1377"/>
      <c r="M29" s="1378"/>
      <c r="N29" s="1379"/>
    </row>
    <row r="30" spans="3:14" ht="21" customHeight="1">
      <c r="C30" s="1383" t="str">
        <f>T(ESTIMATE!P13)</f>
        <v/>
      </c>
      <c r="D30" s="1384"/>
      <c r="E30" s="1384"/>
      <c r="F30" s="1384"/>
      <c r="G30" s="1384"/>
      <c r="H30" s="1384"/>
      <c r="I30" s="1384"/>
      <c r="J30" s="1384"/>
      <c r="K30" s="1388"/>
      <c r="L30" s="1377"/>
      <c r="M30" s="1378"/>
      <c r="N30" s="1379"/>
    </row>
    <row r="31" spans="3:14" ht="21" customHeight="1">
      <c r="C31" s="1383" t="str">
        <f>T(ESTIMATE!P14)</f>
        <v/>
      </c>
      <c r="D31" s="1384"/>
      <c r="E31" s="1384"/>
      <c r="F31" s="1384"/>
      <c r="G31" s="1384"/>
      <c r="H31" s="1384"/>
      <c r="I31" s="1384"/>
      <c r="J31" s="1384"/>
      <c r="K31" s="1388"/>
      <c r="L31" s="1377"/>
      <c r="M31" s="1378"/>
      <c r="N31" s="1379"/>
    </row>
    <row r="32" spans="3:14" ht="21" customHeight="1">
      <c r="C32" s="1383" t="str">
        <f>T(ESTIMATE!P15)</f>
        <v/>
      </c>
      <c r="D32" s="1384"/>
      <c r="E32" s="1384"/>
      <c r="F32" s="1384"/>
      <c r="G32" s="1384"/>
      <c r="H32" s="1384"/>
      <c r="I32" s="1384"/>
      <c r="J32" s="1384"/>
      <c r="K32" s="1388"/>
      <c r="L32" s="1377"/>
      <c r="M32" s="1378"/>
      <c r="N32" s="1379"/>
    </row>
    <row r="33" spans="3:14" ht="21" customHeight="1">
      <c r="C33" s="1383" t="str">
        <f>T(ESTIMATE!P16)</f>
        <v/>
      </c>
      <c r="D33" s="1384"/>
      <c r="E33" s="1384"/>
      <c r="F33" s="1384"/>
      <c r="G33" s="1384"/>
      <c r="H33" s="1384"/>
      <c r="I33" s="1384"/>
      <c r="J33" s="1384"/>
      <c r="K33" s="1384"/>
      <c r="L33" s="1377"/>
      <c r="M33" s="1378"/>
      <c r="N33" s="1379"/>
    </row>
    <row r="34" spans="3:14" ht="21" customHeight="1">
      <c r="C34" s="1383" t="str">
        <f>T(ESTIMATE!P17)</f>
        <v/>
      </c>
      <c r="D34" s="1384"/>
      <c r="E34" s="1384"/>
      <c r="F34" s="1384"/>
      <c r="G34" s="1384"/>
      <c r="H34" s="1384"/>
      <c r="I34" s="1384"/>
      <c r="J34" s="1384"/>
      <c r="K34" s="1388"/>
      <c r="L34" s="1377"/>
      <c r="M34" s="1378"/>
      <c r="N34" s="1379"/>
    </row>
    <row r="35" spans="3:14" ht="21" customHeight="1">
      <c r="C35" s="1383" t="str">
        <f>T(ESTIMATE!P18)</f>
        <v/>
      </c>
      <c r="D35" s="1384"/>
      <c r="E35" s="1384"/>
      <c r="F35" s="1384"/>
      <c r="G35" s="1384"/>
      <c r="H35" s="1384"/>
      <c r="I35" s="1384"/>
      <c r="J35" s="1384"/>
      <c r="K35" s="1384"/>
      <c r="L35" s="1377"/>
      <c r="M35" s="1378"/>
      <c r="N35" s="1379"/>
    </row>
    <row r="36" spans="3:14" ht="21" customHeight="1">
      <c r="C36" s="1383" t="str">
        <f>T(ESTIMATE!P19)</f>
        <v/>
      </c>
      <c r="D36" s="1384"/>
      <c r="E36" s="1384"/>
      <c r="F36" s="1384"/>
      <c r="G36" s="1384"/>
      <c r="H36" s="1384"/>
      <c r="I36" s="1384"/>
      <c r="J36" s="1384"/>
      <c r="K36" s="1388"/>
      <c r="L36" s="1377"/>
      <c r="M36" s="1378"/>
      <c r="N36" s="1379"/>
    </row>
    <row r="37" spans="3:14" ht="21" customHeight="1">
      <c r="C37" s="1383" t="str">
        <f>T(ESTIMATE!P24)</f>
        <v/>
      </c>
      <c r="D37" s="1384"/>
      <c r="E37" s="1384"/>
      <c r="F37" s="1384"/>
      <c r="G37" s="1384"/>
      <c r="H37" s="1384"/>
      <c r="I37" s="1384"/>
      <c r="J37" s="1384"/>
      <c r="K37" s="1388"/>
      <c r="L37" s="1377"/>
      <c r="M37" s="1378"/>
      <c r="N37" s="1379"/>
    </row>
    <row r="38" spans="3:14" ht="21" customHeight="1">
      <c r="C38" s="1383" t="str">
        <f>T(ESTIMATE!P25)</f>
        <v/>
      </c>
      <c r="D38" s="1384"/>
      <c r="E38" s="1384"/>
      <c r="F38" s="1384"/>
      <c r="G38" s="1384"/>
      <c r="H38" s="1384"/>
      <c r="I38" s="1384"/>
      <c r="J38" s="1384"/>
      <c r="K38" s="1388"/>
      <c r="L38" s="220"/>
      <c r="M38" s="221"/>
      <c r="N38" s="222"/>
    </row>
    <row r="39" spans="3:14" ht="21" customHeight="1">
      <c r="C39" s="1389" t="str">
        <f>T(ESTIMATE!P26)</f>
        <v/>
      </c>
      <c r="D39" s="1390"/>
      <c r="E39" s="1390"/>
      <c r="F39" s="1390"/>
      <c r="G39" s="1390"/>
      <c r="H39" s="1390"/>
      <c r="I39" s="1390"/>
      <c r="J39" s="1390"/>
      <c r="K39" s="1390"/>
      <c r="L39" s="1393"/>
      <c r="M39" s="1394"/>
      <c r="N39" s="1395"/>
    </row>
    <row r="40" spans="3:14" ht="9" customHeight="1">
      <c r="C40" s="193"/>
      <c r="D40" s="193"/>
      <c r="E40" s="193"/>
      <c r="F40" s="193"/>
      <c r="G40" s="193"/>
      <c r="H40" s="193"/>
      <c r="I40" s="193"/>
      <c r="J40" s="193"/>
      <c r="K40" s="193"/>
      <c r="L40" s="223"/>
      <c r="M40" s="223"/>
      <c r="N40" s="223"/>
    </row>
    <row r="41" spans="3:14" ht="42.6" customHeight="1">
      <c r="C41" s="1339" t="s">
        <v>683</v>
      </c>
      <c r="D41" s="1339"/>
      <c r="E41" s="1339"/>
      <c r="F41" s="1339"/>
      <c r="G41" s="1339"/>
      <c r="H41" s="1339"/>
      <c r="I41" s="1339"/>
      <c r="J41" s="1339"/>
      <c r="K41" s="1339"/>
      <c r="L41" s="1342">
        <f>ADDERS!Z61</f>
        <v>111084.375</v>
      </c>
      <c r="M41" s="1343"/>
      <c r="N41" s="1344"/>
    </row>
    <row r="42" spans="3:14" ht="15" customHeight="1">
      <c r="C42" s="126"/>
      <c r="D42" s="126"/>
      <c r="E42" s="126"/>
      <c r="F42" s="126"/>
      <c r="G42" s="126"/>
      <c r="H42" s="431"/>
      <c r="I42" s="126"/>
      <c r="J42" s="126"/>
      <c r="K42" s="431"/>
      <c r="L42" s="126"/>
      <c r="M42" s="126"/>
      <c r="N42" s="431"/>
    </row>
    <row r="43" spans="3:14" ht="15" customHeight="1">
      <c r="C43" s="1392" t="s">
        <v>509</v>
      </c>
      <c r="D43" s="1392"/>
      <c r="E43" s="1392"/>
      <c r="F43" s="1392"/>
      <c r="G43" s="1392"/>
      <c r="H43" s="1392"/>
      <c r="I43" s="1392"/>
      <c r="J43" s="1392"/>
      <c r="K43" s="1392"/>
      <c r="L43" s="1392"/>
      <c r="M43" s="1392"/>
      <c r="N43" s="1392"/>
    </row>
    <row r="44" spans="3:14" ht="15" customHeight="1">
      <c r="C44" s="1392"/>
      <c r="D44" s="1392"/>
      <c r="E44" s="1392"/>
      <c r="F44" s="1392"/>
      <c r="G44" s="1392"/>
      <c r="H44" s="1392"/>
      <c r="I44" s="1392"/>
      <c r="J44" s="1392"/>
      <c r="K44" s="1392"/>
      <c r="L44" s="1392"/>
      <c r="M44" s="1392"/>
      <c r="N44" s="1392"/>
    </row>
    <row r="45" spans="3:14" ht="15" customHeight="1">
      <c r="C45" s="1392"/>
      <c r="D45" s="1392"/>
      <c r="E45" s="1392"/>
      <c r="F45" s="1392"/>
      <c r="G45" s="1392"/>
      <c r="H45" s="1392"/>
      <c r="I45" s="1392"/>
      <c r="J45" s="1392"/>
      <c r="K45" s="1392"/>
      <c r="L45" s="1392"/>
      <c r="M45" s="1392"/>
      <c r="N45" s="1392"/>
    </row>
    <row r="46" spans="3:14" ht="15" customHeight="1">
      <c r="C46" s="1392"/>
      <c r="D46" s="1392"/>
      <c r="E46" s="1392"/>
      <c r="F46" s="1392"/>
      <c r="G46" s="1392"/>
      <c r="H46" s="1392"/>
      <c r="I46" s="1392"/>
      <c r="J46" s="1392"/>
      <c r="K46" s="1392"/>
      <c r="L46" s="1392"/>
      <c r="M46" s="1392"/>
      <c r="N46" s="1392"/>
    </row>
    <row r="47" spans="3:14" ht="15" customHeight="1">
      <c r="C47" s="1392"/>
      <c r="D47" s="1392"/>
      <c r="E47" s="1392"/>
      <c r="F47" s="1392"/>
      <c r="G47" s="1392"/>
      <c r="H47" s="1392"/>
      <c r="I47" s="1392"/>
      <c r="J47" s="1392"/>
      <c r="K47" s="1392"/>
      <c r="L47" s="1392"/>
      <c r="M47" s="1392"/>
      <c r="N47" s="1392"/>
    </row>
    <row r="48" spans="3:14" ht="15" customHeight="1">
      <c r="C48" s="1392"/>
      <c r="D48" s="1392"/>
      <c r="E48" s="1392"/>
      <c r="F48" s="1392"/>
      <c r="G48" s="1392"/>
      <c r="H48" s="1392"/>
      <c r="I48" s="1392"/>
      <c r="J48" s="1392"/>
      <c r="K48" s="1392"/>
      <c r="L48" s="1392"/>
      <c r="M48" s="1392"/>
      <c r="N48" s="1392"/>
    </row>
    <row r="49" spans="2:15" ht="15" customHeight="1">
      <c r="C49" s="1392"/>
      <c r="D49" s="1392"/>
      <c r="E49" s="1392"/>
      <c r="F49" s="1392"/>
      <c r="G49" s="1392"/>
      <c r="H49" s="1392"/>
      <c r="I49" s="1392"/>
      <c r="J49" s="1392"/>
      <c r="K49" s="1392"/>
      <c r="L49" s="1392"/>
      <c r="M49" s="1392"/>
      <c r="N49" s="1392"/>
    </row>
    <row r="50" spans="2:15" ht="15" customHeight="1">
      <c r="C50" s="1245" t="s">
        <v>680</v>
      </c>
      <c r="D50" s="1245"/>
      <c r="E50" s="1245"/>
      <c r="F50" s="1245"/>
      <c r="G50" s="1245"/>
      <c r="H50" s="1245"/>
      <c r="I50" s="1245"/>
      <c r="J50" s="1245"/>
      <c r="K50" s="1245"/>
      <c r="L50" s="1245"/>
      <c r="M50" s="1245"/>
      <c r="N50" s="1245"/>
    </row>
    <row r="51" spans="2:15" ht="15" customHeight="1">
      <c r="C51" s="1245"/>
      <c r="D51" s="1245"/>
      <c r="E51" s="1245"/>
      <c r="F51" s="1245"/>
      <c r="G51" s="1245"/>
      <c r="H51" s="1245"/>
      <c r="I51" s="1245"/>
      <c r="J51" s="1245"/>
      <c r="K51" s="1245"/>
      <c r="L51" s="1245"/>
      <c r="M51" s="1245"/>
      <c r="N51" s="1245"/>
    </row>
    <row r="52" spans="2:15" ht="15" customHeight="1">
      <c r="C52" s="1245"/>
      <c r="D52" s="1245"/>
      <c r="E52" s="1245"/>
      <c r="F52" s="1245"/>
      <c r="G52" s="1245"/>
      <c r="H52" s="1245"/>
      <c r="I52" s="1245"/>
      <c r="J52" s="1245"/>
      <c r="K52" s="1245"/>
      <c r="L52" s="1245"/>
      <c r="M52" s="1245"/>
      <c r="N52" s="1245"/>
    </row>
    <row r="53" spans="2:15" ht="15" customHeight="1">
      <c r="C53" s="1391" t="s">
        <v>511</v>
      </c>
      <c r="D53" s="1391"/>
      <c r="E53" s="1391"/>
      <c r="F53" s="1391"/>
      <c r="G53" s="1391"/>
      <c r="H53" s="1391"/>
      <c r="I53" s="1391"/>
      <c r="J53" s="1391"/>
      <c r="K53" s="1391"/>
      <c r="L53" s="1391"/>
      <c r="M53" s="1391"/>
      <c r="N53" s="1391"/>
    </row>
    <row r="54" spans="2:15" ht="15" customHeight="1">
      <c r="C54" s="1391"/>
      <c r="D54" s="1391"/>
      <c r="E54" s="1391"/>
      <c r="F54" s="1391"/>
      <c r="G54" s="1391"/>
      <c r="H54" s="1391"/>
      <c r="I54" s="1391"/>
      <c r="J54" s="1391"/>
      <c r="K54" s="1391"/>
      <c r="L54" s="1391"/>
      <c r="M54" s="1391"/>
      <c r="N54" s="1391"/>
    </row>
    <row r="55" spans="2:15" ht="15" customHeight="1">
      <c r="C55" s="126"/>
      <c r="D55" s="126"/>
      <c r="E55" s="126"/>
      <c r="F55" s="126"/>
      <c r="G55" s="126"/>
      <c r="H55" s="431"/>
      <c r="I55" s="126"/>
      <c r="J55" s="126"/>
      <c r="K55" s="431"/>
      <c r="L55" s="126"/>
      <c r="M55" s="126"/>
      <c r="N55" s="431"/>
    </row>
    <row r="56" spans="2:15" ht="15" customHeight="1">
      <c r="C56" s="1249" t="s">
        <v>510</v>
      </c>
      <c r="D56" s="1249"/>
      <c r="E56" s="1247"/>
      <c r="F56" s="1247"/>
      <c r="G56" s="1247"/>
      <c r="H56" s="1247"/>
      <c r="I56" s="1247"/>
      <c r="J56" s="1249" t="s">
        <v>681</v>
      </c>
      <c r="K56" s="1249"/>
      <c r="L56" s="1247"/>
      <c r="M56" s="1247"/>
      <c r="N56" s="1247"/>
    </row>
    <row r="57" spans="2:15" ht="15" customHeight="1">
      <c r="C57" s="1249"/>
      <c r="D57" s="1249"/>
      <c r="E57" s="1248"/>
      <c r="F57" s="1248"/>
      <c r="G57" s="1248"/>
      <c r="H57" s="1248"/>
      <c r="I57" s="1248"/>
      <c r="J57" s="1249"/>
      <c r="K57" s="1249"/>
      <c r="L57" s="1248"/>
      <c r="M57" s="1248"/>
      <c r="N57" s="1248"/>
    </row>
    <row r="58" spans="2:15" ht="15" customHeight="1">
      <c r="C58" s="126"/>
      <c r="D58" s="126"/>
      <c r="E58" s="126"/>
      <c r="F58" s="126"/>
      <c r="G58" s="126"/>
      <c r="H58" s="126"/>
      <c r="I58" s="126"/>
      <c r="J58" s="126"/>
      <c r="K58" s="126"/>
      <c r="L58" s="126"/>
      <c r="M58" s="126"/>
      <c r="N58" s="126"/>
    </row>
    <row r="59" spans="2:15" ht="15" customHeight="1">
      <c r="C59" s="126"/>
      <c r="D59" s="126"/>
      <c r="E59" s="126"/>
      <c r="F59" s="126"/>
      <c r="G59" s="126"/>
      <c r="H59" s="431"/>
      <c r="I59" s="126"/>
      <c r="J59" s="126"/>
      <c r="K59" s="431"/>
      <c r="L59" s="126"/>
      <c r="M59" s="126"/>
      <c r="N59" s="431"/>
    </row>
    <row r="60" spans="2:15" ht="15" customHeight="1">
      <c r="C60" s="1240" t="str">
        <f>T(Company_Name)</f>
        <v>ABC Builders</v>
      </c>
      <c r="D60" s="1240"/>
      <c r="E60" s="1240"/>
      <c r="F60" s="1246">
        <f>(Company_Phone)</f>
        <v>8161234567</v>
      </c>
      <c r="G60" s="1246"/>
      <c r="H60" s="1246"/>
      <c r="I60" s="1240" t="str">
        <f>T(Company_Email)</f>
        <v>dave@abcbuilders.com</v>
      </c>
      <c r="J60" s="1240"/>
      <c r="K60" s="1240"/>
      <c r="L60" s="1240" t="str">
        <f>T(Company_Website)</f>
        <v/>
      </c>
      <c r="M60" s="1240"/>
      <c r="N60" s="1240"/>
      <c r="O60" s="282"/>
    </row>
    <row r="61" spans="2:15" ht="15" customHeight="1">
      <c r="C61" s="1039" t="s">
        <v>770</v>
      </c>
      <c r="D61" s="1039"/>
      <c r="E61" s="1039"/>
      <c r="F61" s="1039"/>
      <c r="G61" s="1039"/>
      <c r="H61" s="1039"/>
      <c r="I61" s="1039"/>
      <c r="J61" s="1039"/>
      <c r="K61" s="1039"/>
      <c r="L61" s="1039"/>
      <c r="M61" s="1039"/>
      <c r="N61" s="1039"/>
      <c r="O61" s="1039"/>
    </row>
    <row r="62" spans="2:15" ht="15" customHeight="1">
      <c r="C62" s="1039"/>
      <c r="D62" s="1039"/>
      <c r="E62" s="1039"/>
      <c r="F62" s="1039"/>
      <c r="G62" s="1039"/>
      <c r="H62" s="1039"/>
      <c r="I62" s="1039"/>
      <c r="J62" s="1039"/>
      <c r="K62" s="1039"/>
      <c r="L62" s="1039"/>
      <c r="M62" s="1039"/>
      <c r="N62" s="1039"/>
      <c r="O62" s="1039"/>
    </row>
    <row r="63" spans="2:15">
      <c r="B63" s="430"/>
    </row>
    <row r="65" spans="7:9">
      <c r="G65" s="282"/>
      <c r="H65" s="282"/>
      <c r="I65" s="282"/>
    </row>
    <row r="66" spans="7:9">
      <c r="G66" s="282"/>
      <c r="H66" s="282"/>
      <c r="I66" s="282"/>
    </row>
  </sheetData>
  <sheetProtection formatCells="0" formatRows="0" insertColumns="0" insertRows="0" insertHyperlinks="0" deleteColumns="0" deleteRows="0" selectLockedCells="1" sort="0" autoFilter="0"/>
  <mergeCells count="75">
    <mergeCell ref="C6:G7"/>
    <mergeCell ref="I6:M7"/>
    <mergeCell ref="C4:H5"/>
    <mergeCell ref="J4:N5"/>
    <mergeCell ref="C12:N12"/>
    <mergeCell ref="D8:G8"/>
    <mergeCell ref="J8:M8"/>
    <mergeCell ref="D9:G9"/>
    <mergeCell ref="J9:M9"/>
    <mergeCell ref="D10:G10"/>
    <mergeCell ref="J10:M10"/>
    <mergeCell ref="L28:N28"/>
    <mergeCell ref="C22:K22"/>
    <mergeCell ref="C23:K23"/>
    <mergeCell ref="C14:K15"/>
    <mergeCell ref="L14:N15"/>
    <mergeCell ref="L21:N21"/>
    <mergeCell ref="C27:K27"/>
    <mergeCell ref="C60:E60"/>
    <mergeCell ref="F60:H60"/>
    <mergeCell ref="I60:K60"/>
    <mergeCell ref="L60:N60"/>
    <mergeCell ref="C61:O62"/>
    <mergeCell ref="L33:N33"/>
    <mergeCell ref="L34:N34"/>
    <mergeCell ref="C50:N52"/>
    <mergeCell ref="C53:N54"/>
    <mergeCell ref="C56:D57"/>
    <mergeCell ref="E56:I57"/>
    <mergeCell ref="J56:K57"/>
    <mergeCell ref="L56:N57"/>
    <mergeCell ref="C43:N49"/>
    <mergeCell ref="C34:K34"/>
    <mergeCell ref="C35:K35"/>
    <mergeCell ref="C36:K36"/>
    <mergeCell ref="L37:N37"/>
    <mergeCell ref="L39:N39"/>
    <mergeCell ref="L35:N35"/>
    <mergeCell ref="L36:N36"/>
    <mergeCell ref="C37:K37"/>
    <mergeCell ref="C38:K38"/>
    <mergeCell ref="C41:K41"/>
    <mergeCell ref="L41:N41"/>
    <mergeCell ref="C39:K39"/>
    <mergeCell ref="C33:K33"/>
    <mergeCell ref="C16:K16"/>
    <mergeCell ref="C17:K17"/>
    <mergeCell ref="C18:K18"/>
    <mergeCell ref="C19:K19"/>
    <mergeCell ref="C20:K20"/>
    <mergeCell ref="C21:K21"/>
    <mergeCell ref="C24:K24"/>
    <mergeCell ref="C25:K25"/>
    <mergeCell ref="C28:K28"/>
    <mergeCell ref="C29:K29"/>
    <mergeCell ref="C30:K30"/>
    <mergeCell ref="C31:K31"/>
    <mergeCell ref="C32:K32"/>
    <mergeCell ref="C26:K26"/>
    <mergeCell ref="L32:N32"/>
    <mergeCell ref="L29:N29"/>
    <mergeCell ref="C3:N3"/>
    <mergeCell ref="L31:N31"/>
    <mergeCell ref="L16:N16"/>
    <mergeCell ref="L17:N17"/>
    <mergeCell ref="L18:N18"/>
    <mergeCell ref="L19:N19"/>
    <mergeCell ref="L20:N20"/>
    <mergeCell ref="L23:N23"/>
    <mergeCell ref="L24:N24"/>
    <mergeCell ref="L25:N25"/>
    <mergeCell ref="L26:N26"/>
    <mergeCell ref="L27:N27"/>
    <mergeCell ref="L30:N30"/>
    <mergeCell ref="L22:N22"/>
  </mergeCells>
  <printOptions horizontalCentered="1" verticalCentered="1"/>
  <pageMargins left="0.7" right="0.7" top="0.75" bottom="0.75" header="0.3" footer="0.3"/>
  <pageSetup scale="61" orientation="portrait" r:id="rId1"/>
  <headerFooter scaleWithDoc="0" alignWithMargins="0"/>
  <ignoredErrors>
    <ignoredError sqref="C6:N9 C58:N58 C59:N60 C23:N44 L22:N22 C47:N57 E10:I10 K10:N10 C10 C11:N21 D10 C45:N46 J10 C22:K22" unlockedFormula="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wsGC_SOFT_COST">
    <tabColor theme="9" tint="0.79998168889431442"/>
    <pageSetUpPr fitToPage="1"/>
  </sheetPr>
  <dimension ref="B1:O847"/>
  <sheetViews>
    <sheetView showGridLines="0" showRowColHeaders="0" zoomScaleNormal="100" workbookViewId="0">
      <pane ySplit="1" topLeftCell="A2" activePane="bottomLeft" state="frozen"/>
      <selection pane="bottomLeft" activeCell="C4" sqref="C4:N5"/>
    </sheetView>
  </sheetViews>
  <sheetFormatPr defaultColWidth="8.84765625" defaultRowHeight="15"/>
  <cols>
    <col min="1" max="1" width="21.1484375" style="282" customWidth="1"/>
    <col min="2" max="2" width="17.8984375" style="282" customWidth="1"/>
    <col min="3" max="7" width="10" style="282" customWidth="1"/>
    <col min="8" max="8" width="10" style="405" customWidth="1"/>
    <col min="9" max="9" width="10" style="410" customWidth="1"/>
    <col min="10" max="12" width="10" style="411" customWidth="1"/>
    <col min="13" max="14" width="10" style="412" customWidth="1"/>
    <col min="15" max="15" width="8.84765625" style="523" hidden="1" customWidth="1"/>
    <col min="16" max="23" width="8.84765625" style="282" customWidth="1"/>
    <col min="24" max="16384" width="8.84765625" style="282"/>
  </cols>
  <sheetData>
    <row r="1" spans="2:15" s="150" customFormat="1" ht="45.45" customHeight="1">
      <c r="O1" s="522"/>
    </row>
    <row r="2" spans="2:15" ht="17" customHeight="1">
      <c r="H2" s="282"/>
      <c r="I2" s="282"/>
      <c r="J2" s="282"/>
      <c r="K2" s="282"/>
      <c r="L2" s="282"/>
      <c r="M2" s="282"/>
      <c r="N2" s="282"/>
    </row>
    <row r="3" spans="2:15" ht="22.45" customHeight="1">
      <c r="C3" s="1409" t="str">
        <f ca="1">CONCATENATE("Date Created: ",TEXT(TODAY(),"mm/dd/yyyy"))</f>
        <v>Date Created: 08/27/2018</v>
      </c>
      <c r="D3" s="1410"/>
      <c r="E3" s="1410"/>
      <c r="F3" s="1410"/>
      <c r="G3" s="1410"/>
      <c r="H3" s="1410"/>
      <c r="I3" s="1410"/>
      <c r="J3" s="1410"/>
      <c r="K3" s="1410"/>
      <c r="L3" s="1410"/>
      <c r="M3" s="1410"/>
      <c r="N3" s="1410"/>
    </row>
    <row r="4" spans="2:15">
      <c r="C4" s="1406" t="s">
        <v>701</v>
      </c>
      <c r="D4" s="1406"/>
      <c r="E4" s="1406"/>
      <c r="F4" s="1406"/>
      <c r="G4" s="1406"/>
      <c r="H4" s="1406"/>
      <c r="I4" s="1406"/>
      <c r="J4" s="1406"/>
      <c r="K4" s="1406"/>
      <c r="L4" s="1406"/>
      <c r="M4" s="1406"/>
      <c r="N4" s="1406"/>
    </row>
    <row r="5" spans="2:15">
      <c r="C5" s="1406"/>
      <c r="D5" s="1406"/>
      <c r="E5" s="1406"/>
      <c r="F5" s="1406"/>
      <c r="G5" s="1406"/>
      <c r="H5" s="1406"/>
      <c r="I5" s="1406"/>
      <c r="J5" s="1406"/>
      <c r="K5" s="1406"/>
      <c r="L5" s="1406"/>
      <c r="M5" s="1406"/>
      <c r="N5" s="1406"/>
    </row>
    <row r="6" spans="2:15" ht="15" customHeight="1">
      <c r="C6" s="394"/>
      <c r="D6" s="394"/>
      <c r="E6" s="394"/>
      <c r="F6" s="394"/>
      <c r="G6" s="394"/>
      <c r="H6" s="394"/>
      <c r="I6" s="394"/>
      <c r="J6" s="394"/>
      <c r="K6" s="122"/>
      <c r="L6" s="122"/>
      <c r="M6" s="123"/>
      <c r="N6" s="123"/>
    </row>
    <row r="7" spans="2:15" ht="15" customHeight="1">
      <c r="B7" s="406"/>
      <c r="C7" s="1234" t="s">
        <v>512</v>
      </c>
      <c r="D7" s="1234"/>
      <c r="E7" s="1234"/>
      <c r="F7" s="1234"/>
      <c r="G7" s="1234"/>
      <c r="H7" s="217"/>
      <c r="I7" s="1411" t="str">
        <f>T(Company_Name)</f>
        <v>ABC Builders</v>
      </c>
      <c r="J7" s="1411"/>
      <c r="K7" s="1411"/>
      <c r="L7" s="1411"/>
      <c r="M7" s="1411"/>
      <c r="N7" s="125"/>
    </row>
    <row r="8" spans="2:15" ht="15" customHeight="1">
      <c r="B8" s="406"/>
      <c r="C8" s="1234"/>
      <c r="D8" s="1234"/>
      <c r="E8" s="1234"/>
      <c r="F8" s="1234"/>
      <c r="G8" s="1234"/>
      <c r="H8" s="217"/>
      <c r="I8" s="1411"/>
      <c r="J8" s="1411"/>
      <c r="K8" s="1411"/>
      <c r="L8" s="1411"/>
      <c r="M8" s="1411"/>
      <c r="N8" s="125"/>
    </row>
    <row r="9" spans="2:15" ht="26" customHeight="1">
      <c r="B9" s="406"/>
      <c r="C9" s="151" t="s">
        <v>584</v>
      </c>
      <c r="D9" s="1231" t="str">
        <f>T(CLIENT_NAME)</f>
        <v/>
      </c>
      <c r="E9" s="1231"/>
      <c r="F9" s="1231"/>
      <c r="G9" s="1231"/>
      <c r="H9" s="217"/>
      <c r="I9" s="151" t="s">
        <v>584</v>
      </c>
      <c r="J9" s="1231" t="str">
        <f>T(Company_Contact)</f>
        <v>Dave</v>
      </c>
      <c r="K9" s="1231"/>
      <c r="L9" s="1231"/>
      <c r="M9" s="1231"/>
      <c r="N9" s="125"/>
    </row>
    <row r="10" spans="2:15" ht="26" customHeight="1">
      <c r="B10" s="406"/>
      <c r="C10" s="151" t="s">
        <v>583</v>
      </c>
      <c r="D10" s="1232"/>
      <c r="E10" s="1232"/>
      <c r="F10" s="1232"/>
      <c r="G10" s="1232"/>
      <c r="H10" s="217"/>
      <c r="I10" s="151" t="s">
        <v>583</v>
      </c>
      <c r="J10" s="1233">
        <f>Company_Phone</f>
        <v>8161234567</v>
      </c>
      <c r="K10" s="1233"/>
      <c r="L10" s="1233"/>
      <c r="M10" s="1233"/>
      <c r="N10" s="125"/>
    </row>
    <row r="11" spans="2:15" ht="26" customHeight="1">
      <c r="B11" s="406"/>
      <c r="C11" s="152" t="s">
        <v>193</v>
      </c>
      <c r="D11" s="1232"/>
      <c r="E11" s="1232"/>
      <c r="F11" s="1232"/>
      <c r="G11" s="1232"/>
      <c r="H11" s="217"/>
      <c r="I11" s="152" t="s">
        <v>193</v>
      </c>
      <c r="J11" s="1232" t="str">
        <f>T(Company_Email)</f>
        <v>dave@abcbuilders.com</v>
      </c>
      <c r="K11" s="1232"/>
      <c r="L11" s="1232"/>
      <c r="M11" s="1232"/>
      <c r="N11" s="125"/>
    </row>
    <row r="12" spans="2:15" ht="15" customHeight="1">
      <c r="B12" s="406"/>
      <c r="C12" s="217"/>
      <c r="D12" s="217"/>
      <c r="E12" s="217"/>
      <c r="F12" s="217"/>
      <c r="G12" s="217"/>
      <c r="H12" s="217"/>
      <c r="I12" s="217"/>
      <c r="J12" s="217"/>
      <c r="K12" s="124"/>
      <c r="L12" s="124"/>
      <c r="M12" s="125"/>
      <c r="N12" s="125"/>
    </row>
    <row r="13" spans="2:15" ht="9.6" customHeight="1">
      <c r="C13" s="129"/>
      <c r="D13" s="129"/>
      <c r="E13" s="129"/>
      <c r="F13" s="129"/>
      <c r="G13" s="129"/>
      <c r="H13" s="130"/>
      <c r="I13" s="131"/>
      <c r="J13" s="122"/>
      <c r="K13" s="122"/>
      <c r="L13" s="122"/>
      <c r="M13" s="123"/>
      <c r="N13" s="123"/>
    </row>
    <row r="14" spans="2:15" ht="17.45" customHeight="1">
      <c r="C14" s="1412"/>
      <c r="D14" s="1412"/>
      <c r="E14" s="1412"/>
      <c r="F14" s="1412"/>
      <c r="G14" s="1412"/>
      <c r="H14" s="396"/>
      <c r="I14" s="396"/>
      <c r="J14" s="1413" t="s">
        <v>248</v>
      </c>
      <c r="K14" s="1413"/>
      <c r="L14" s="1413"/>
      <c r="M14" s="1414">
        <f>I175</f>
        <v>27521.875</v>
      </c>
      <c r="N14" s="1414"/>
    </row>
    <row r="15" spans="2:15" ht="26.45" customHeight="1">
      <c r="C15" s="1415" t="s">
        <v>0</v>
      </c>
      <c r="D15" s="1415"/>
      <c r="E15" s="1415"/>
      <c r="F15" s="1415"/>
      <c r="G15" s="1415"/>
      <c r="H15" s="397" t="s">
        <v>30</v>
      </c>
      <c r="I15" s="398" t="s">
        <v>26</v>
      </c>
      <c r="J15" s="395" t="s">
        <v>178</v>
      </c>
      <c r="K15" s="395" t="s">
        <v>179</v>
      </c>
      <c r="L15" s="395" t="s">
        <v>171</v>
      </c>
      <c r="M15" s="1416" t="s">
        <v>52</v>
      </c>
      <c r="N15" s="1416"/>
      <c r="O15" s="523" t="s">
        <v>240</v>
      </c>
    </row>
    <row r="16" spans="2:15" ht="5.45" customHeight="1">
      <c r="C16" s="1417"/>
      <c r="D16" s="1418"/>
      <c r="E16" s="1418"/>
      <c r="F16" s="1418"/>
      <c r="G16" s="1418"/>
      <c r="H16" s="413"/>
      <c r="I16" s="414"/>
      <c r="J16" s="415"/>
      <c r="K16" s="415"/>
      <c r="L16" s="415"/>
      <c r="M16" s="1419"/>
      <c r="N16" s="1420"/>
    </row>
    <row r="17" spans="2:15" ht="23.35" customHeight="1">
      <c r="B17" s="407"/>
      <c r="C17" s="1423" t="str">
        <f>T(GCS!B7)</f>
        <v>OFFICE PERSONNEL</v>
      </c>
      <c r="D17" s="1423"/>
      <c r="E17" s="1423"/>
      <c r="F17" s="1423"/>
      <c r="G17" s="1424"/>
      <c r="H17" s="399">
        <f>SUM(H18:H32)</f>
        <v>84</v>
      </c>
      <c r="I17" s="400"/>
      <c r="J17" s="401"/>
      <c r="K17" s="401"/>
      <c r="L17" s="401"/>
      <c r="M17" s="1425"/>
      <c r="N17" s="1426"/>
      <c r="O17" s="523">
        <f t="shared" ref="O17:O32" si="0">H17</f>
        <v>84</v>
      </c>
    </row>
    <row r="18" spans="2:15" s="520" customFormat="1" ht="18" customHeight="1">
      <c r="B18" s="516"/>
      <c r="C18" s="1421" t="str">
        <f>T(GCS!B8)</f>
        <v>Project Manager 1</v>
      </c>
      <c r="D18" s="1421"/>
      <c r="E18" s="1421"/>
      <c r="F18" s="1421"/>
      <c r="G18" s="1421"/>
      <c r="H18" s="517">
        <f>GCS!Q8</f>
        <v>0</v>
      </c>
      <c r="I18" s="518" t="str">
        <f>T(GCS!T8)</f>
        <v>hrs</v>
      </c>
      <c r="J18" s="519">
        <f>(GCS!AE8)</f>
        <v>0</v>
      </c>
      <c r="K18" s="519">
        <f>GCS!AJ8</f>
        <v>0</v>
      </c>
      <c r="L18" s="519">
        <f>GCS!AO8</f>
        <v>0</v>
      </c>
      <c r="M18" s="1422">
        <f>GCS!AU8</f>
        <v>0</v>
      </c>
      <c r="N18" s="1422"/>
      <c r="O18" s="524">
        <f t="shared" si="0"/>
        <v>0</v>
      </c>
    </row>
    <row r="19" spans="2:15" s="520" customFormat="1" ht="18" customHeight="1">
      <c r="B19" s="516"/>
      <c r="C19" s="1421" t="str">
        <f>T(GCS!B9)</f>
        <v>Project Manager 2</v>
      </c>
      <c r="D19" s="1421"/>
      <c r="E19" s="1421"/>
      <c r="F19" s="1421"/>
      <c r="G19" s="1421"/>
      <c r="H19" s="517">
        <f>GCS!Q9</f>
        <v>80</v>
      </c>
      <c r="I19" s="518" t="str">
        <f>T(GCS!T9)</f>
        <v>hrs</v>
      </c>
      <c r="J19" s="519">
        <f>(GCS!AE9)</f>
        <v>4000</v>
      </c>
      <c r="K19" s="519">
        <f>GCS!AJ9</f>
        <v>0</v>
      </c>
      <c r="L19" s="519">
        <f>GCS!AO9</f>
        <v>0</v>
      </c>
      <c r="M19" s="1422">
        <f>GCS!AU9</f>
        <v>4000</v>
      </c>
      <c r="N19" s="1422"/>
      <c r="O19" s="524">
        <f t="shared" si="0"/>
        <v>80</v>
      </c>
    </row>
    <row r="20" spans="2:15" s="520" customFormat="1" ht="18" customHeight="1">
      <c r="B20" s="521"/>
      <c r="C20" s="1421" t="str">
        <f>T(GCS!B10)</f>
        <v>Project Manager 3</v>
      </c>
      <c r="D20" s="1421"/>
      <c r="E20" s="1421"/>
      <c r="F20" s="1421"/>
      <c r="G20" s="1421"/>
      <c r="H20" s="517">
        <f>GCS!Q10</f>
        <v>0</v>
      </c>
      <c r="I20" s="518" t="str">
        <f>T(GCS!T10)</f>
        <v>hrs</v>
      </c>
      <c r="J20" s="519">
        <f>(GCS!AE10)</f>
        <v>0</v>
      </c>
      <c r="K20" s="519">
        <f>GCS!AJ10</f>
        <v>0</v>
      </c>
      <c r="L20" s="519">
        <f>GCS!AO10</f>
        <v>0</v>
      </c>
      <c r="M20" s="1422">
        <f>GCS!AU10</f>
        <v>0</v>
      </c>
      <c r="N20" s="1422"/>
      <c r="O20" s="524">
        <f t="shared" si="0"/>
        <v>0</v>
      </c>
    </row>
    <row r="21" spans="2:15" s="520" customFormat="1" ht="18" customHeight="1">
      <c r="B21" s="516"/>
      <c r="C21" s="1421" t="str">
        <f>T(GCS!B11)</f>
        <v>Project Engineer</v>
      </c>
      <c r="D21" s="1421"/>
      <c r="E21" s="1421"/>
      <c r="F21" s="1421"/>
      <c r="G21" s="1421"/>
      <c r="H21" s="517">
        <f>GCS!Q11</f>
        <v>0</v>
      </c>
      <c r="I21" s="518" t="str">
        <f>T(GCS!T11)</f>
        <v>hrs</v>
      </c>
      <c r="J21" s="519">
        <f>(GCS!AE11)</f>
        <v>0</v>
      </c>
      <c r="K21" s="519">
        <f>GCS!AJ11</f>
        <v>0</v>
      </c>
      <c r="L21" s="519">
        <f>GCS!AO11</f>
        <v>0</v>
      </c>
      <c r="M21" s="1422">
        <f>GCS!AU11</f>
        <v>0</v>
      </c>
      <c r="N21" s="1422"/>
      <c r="O21" s="524">
        <f t="shared" si="0"/>
        <v>0</v>
      </c>
    </row>
    <row r="22" spans="2:15" s="520" customFormat="1" ht="18" customHeight="1">
      <c r="B22" s="516"/>
      <c r="C22" s="1421" t="str">
        <f>T(GCS!B12)</f>
        <v>Project Designer</v>
      </c>
      <c r="D22" s="1421"/>
      <c r="E22" s="1421"/>
      <c r="F22" s="1421"/>
      <c r="G22" s="1421"/>
      <c r="H22" s="517">
        <f>GCS!Q12</f>
        <v>0</v>
      </c>
      <c r="I22" s="518" t="str">
        <f>T(GCS!T12)</f>
        <v>hrs</v>
      </c>
      <c r="J22" s="519">
        <f>(GCS!AE12)</f>
        <v>0</v>
      </c>
      <c r="K22" s="519">
        <f>GCS!AJ12</f>
        <v>0</v>
      </c>
      <c r="L22" s="519">
        <f>GCS!AO12</f>
        <v>0</v>
      </c>
      <c r="M22" s="1422">
        <f>GCS!AU12</f>
        <v>0</v>
      </c>
      <c r="N22" s="1422"/>
      <c r="O22" s="524">
        <f t="shared" si="0"/>
        <v>0</v>
      </c>
    </row>
    <row r="23" spans="2:15" s="520" customFormat="1" ht="18" customHeight="1">
      <c r="B23" s="521"/>
      <c r="C23" s="1421" t="str">
        <f>T(GCS!B13)</f>
        <v>Project Estimator</v>
      </c>
      <c r="D23" s="1421"/>
      <c r="E23" s="1421"/>
      <c r="F23" s="1421"/>
      <c r="G23" s="1421"/>
      <c r="H23" s="517">
        <f>GCS!Q13</f>
        <v>4</v>
      </c>
      <c r="I23" s="518" t="str">
        <f>T(GCS!T13)</f>
        <v>hrs</v>
      </c>
      <c r="J23" s="519">
        <f>(GCS!AE13)</f>
        <v>160</v>
      </c>
      <c r="K23" s="519">
        <f>GCS!AJ13</f>
        <v>0</v>
      </c>
      <c r="L23" s="519">
        <f>GCS!AO13</f>
        <v>0</v>
      </c>
      <c r="M23" s="1422">
        <f>GCS!AU13</f>
        <v>160</v>
      </c>
      <c r="N23" s="1422"/>
      <c r="O23" s="524">
        <f t="shared" si="0"/>
        <v>4</v>
      </c>
    </row>
    <row r="24" spans="2:15" s="520" customFormat="1" ht="18" customHeight="1">
      <c r="B24" s="516"/>
      <c r="C24" s="1421" t="str">
        <f>T(GCS!B14)</f>
        <v>Project Administrator</v>
      </c>
      <c r="D24" s="1421"/>
      <c r="E24" s="1421"/>
      <c r="F24" s="1421"/>
      <c r="G24" s="1421"/>
      <c r="H24" s="517">
        <f>GCS!Q14</f>
        <v>0</v>
      </c>
      <c r="I24" s="518" t="str">
        <f>T(GCS!T14)</f>
        <v>hrs</v>
      </c>
      <c r="J24" s="519">
        <f>(GCS!AE14)</f>
        <v>0</v>
      </c>
      <c r="K24" s="519">
        <f>GCS!AJ14</f>
        <v>0</v>
      </c>
      <c r="L24" s="519">
        <f>GCS!AO14</f>
        <v>0</v>
      </c>
      <c r="M24" s="1422">
        <f>GCS!AU14</f>
        <v>0</v>
      </c>
      <c r="N24" s="1422"/>
      <c r="O24" s="524">
        <f t="shared" si="0"/>
        <v>0</v>
      </c>
    </row>
    <row r="25" spans="2:15" s="520" customFormat="1" ht="18" customHeight="1">
      <c r="B25" s="516"/>
      <c r="C25" s="1421" t="str">
        <f>T(GCS!B15)</f>
        <v>Other Office Personnel 1</v>
      </c>
      <c r="D25" s="1421"/>
      <c r="E25" s="1421"/>
      <c r="F25" s="1421"/>
      <c r="G25" s="1421"/>
      <c r="H25" s="517">
        <f>GCS!Q15</f>
        <v>0</v>
      </c>
      <c r="I25" s="518" t="str">
        <f>T(GCS!T15)</f>
        <v>hrs</v>
      </c>
      <c r="J25" s="519">
        <f>(GCS!AE15)</f>
        <v>0</v>
      </c>
      <c r="K25" s="519">
        <f>GCS!AJ15</f>
        <v>0</v>
      </c>
      <c r="L25" s="519">
        <f>GCS!AO15</f>
        <v>0</v>
      </c>
      <c r="M25" s="1422">
        <f>GCS!AU15</f>
        <v>0</v>
      </c>
      <c r="N25" s="1422"/>
      <c r="O25" s="524">
        <f t="shared" si="0"/>
        <v>0</v>
      </c>
    </row>
    <row r="26" spans="2:15" s="520" customFormat="1" ht="18" customHeight="1">
      <c r="B26" s="521"/>
      <c r="C26" s="1421" t="str">
        <f>T(GCS!B16)</f>
        <v>Other Office Personnel 2</v>
      </c>
      <c r="D26" s="1421"/>
      <c r="E26" s="1421"/>
      <c r="F26" s="1421"/>
      <c r="G26" s="1421"/>
      <c r="H26" s="517">
        <f>GCS!Q16</f>
        <v>0</v>
      </c>
      <c r="I26" s="518" t="str">
        <f>T(GCS!T16)</f>
        <v>hrs</v>
      </c>
      <c r="J26" s="519">
        <f>(GCS!AE16)</f>
        <v>0</v>
      </c>
      <c r="K26" s="519">
        <f>GCS!AJ16</f>
        <v>0</v>
      </c>
      <c r="L26" s="519">
        <f>GCS!AO16</f>
        <v>0</v>
      </c>
      <c r="M26" s="1422">
        <f>GCS!AU16</f>
        <v>0</v>
      </c>
      <c r="N26" s="1422"/>
      <c r="O26" s="524">
        <f t="shared" si="0"/>
        <v>0</v>
      </c>
    </row>
    <row r="27" spans="2:15" s="520" customFormat="1" ht="18" customHeight="1">
      <c r="B27" s="516"/>
      <c r="C27" s="1421" t="str">
        <f>T(GCS!B17)</f>
        <v>Other Office Personnel 2</v>
      </c>
      <c r="D27" s="1421"/>
      <c r="E27" s="1421"/>
      <c r="F27" s="1421"/>
      <c r="G27" s="1421"/>
      <c r="H27" s="517">
        <f>GCS!Q17</f>
        <v>0</v>
      </c>
      <c r="I27" s="518" t="str">
        <f>T(GCS!T17)</f>
        <v>hrs</v>
      </c>
      <c r="J27" s="519">
        <f>(GCS!AE17)</f>
        <v>0</v>
      </c>
      <c r="K27" s="519">
        <f>GCS!AJ17</f>
        <v>0</v>
      </c>
      <c r="L27" s="519">
        <f>GCS!AO17</f>
        <v>0</v>
      </c>
      <c r="M27" s="1422">
        <f>GCS!AU17</f>
        <v>0</v>
      </c>
      <c r="N27" s="1422"/>
      <c r="O27" s="524">
        <f t="shared" si="0"/>
        <v>0</v>
      </c>
    </row>
    <row r="28" spans="2:15" s="520" customFormat="1" ht="18" customHeight="1">
      <c r="B28" s="516"/>
      <c r="C28" s="1421" t="str">
        <f>T(GCS!B18)</f>
        <v/>
      </c>
      <c r="D28" s="1421"/>
      <c r="E28" s="1421"/>
      <c r="F28" s="1421"/>
      <c r="G28" s="1421"/>
      <c r="H28" s="517">
        <f>GCS!Q18</f>
        <v>0</v>
      </c>
      <c r="I28" s="518" t="str">
        <f>T(GCS!T18)</f>
        <v/>
      </c>
      <c r="J28" s="519">
        <f>(GCS!AE18)</f>
        <v>0</v>
      </c>
      <c r="K28" s="519">
        <f>GCS!AJ18</f>
        <v>0</v>
      </c>
      <c r="L28" s="519">
        <f>GCS!AO18</f>
        <v>0</v>
      </c>
      <c r="M28" s="1422">
        <f>GCS!AU18</f>
        <v>0</v>
      </c>
      <c r="N28" s="1422"/>
      <c r="O28" s="524">
        <f t="shared" si="0"/>
        <v>0</v>
      </c>
    </row>
    <row r="29" spans="2:15" s="520" customFormat="1" ht="18" customHeight="1">
      <c r="B29" s="521"/>
      <c r="C29" s="1421" t="str">
        <f>T(GCS!B19)</f>
        <v/>
      </c>
      <c r="D29" s="1421"/>
      <c r="E29" s="1421"/>
      <c r="F29" s="1421"/>
      <c r="G29" s="1421"/>
      <c r="H29" s="517">
        <f>GCS!Q19</f>
        <v>0</v>
      </c>
      <c r="I29" s="518" t="str">
        <f>T(GCS!T19)</f>
        <v/>
      </c>
      <c r="J29" s="519">
        <f>(GCS!AE19)</f>
        <v>0</v>
      </c>
      <c r="K29" s="519">
        <f>GCS!AJ19</f>
        <v>0</v>
      </c>
      <c r="L29" s="519">
        <f>GCS!AO19</f>
        <v>0</v>
      </c>
      <c r="M29" s="1422">
        <f>GCS!AU19</f>
        <v>0</v>
      </c>
      <c r="N29" s="1422"/>
      <c r="O29" s="524">
        <f t="shared" si="0"/>
        <v>0</v>
      </c>
    </row>
    <row r="30" spans="2:15" s="520" customFormat="1" ht="18" customHeight="1">
      <c r="B30" s="516"/>
      <c r="C30" s="1421" t="str">
        <f>T(GCS!B20)</f>
        <v/>
      </c>
      <c r="D30" s="1421"/>
      <c r="E30" s="1421"/>
      <c r="F30" s="1421"/>
      <c r="G30" s="1421"/>
      <c r="H30" s="517">
        <f>GCS!Q20</f>
        <v>0</v>
      </c>
      <c r="I30" s="518" t="str">
        <f>T(GCS!T20)</f>
        <v/>
      </c>
      <c r="J30" s="519">
        <f>(GCS!AE20)</f>
        <v>0</v>
      </c>
      <c r="K30" s="519">
        <f>GCS!AJ20</f>
        <v>0</v>
      </c>
      <c r="L30" s="519">
        <f>GCS!AO20</f>
        <v>0</v>
      </c>
      <c r="M30" s="1422">
        <f>GCS!AU20</f>
        <v>0</v>
      </c>
      <c r="N30" s="1422"/>
      <c r="O30" s="524">
        <f t="shared" si="0"/>
        <v>0</v>
      </c>
    </row>
    <row r="31" spans="2:15" s="520" customFormat="1" ht="18" customHeight="1">
      <c r="B31" s="516"/>
      <c r="C31" s="1421" t="str">
        <f>T(GCS!B21)</f>
        <v/>
      </c>
      <c r="D31" s="1421"/>
      <c r="E31" s="1421"/>
      <c r="F31" s="1421"/>
      <c r="G31" s="1421"/>
      <c r="H31" s="517">
        <f>GCS!Q21</f>
        <v>0</v>
      </c>
      <c r="I31" s="518" t="str">
        <f>T(GCS!T21)</f>
        <v/>
      </c>
      <c r="J31" s="519">
        <f>(GCS!AE21)</f>
        <v>0</v>
      </c>
      <c r="K31" s="519">
        <f>GCS!AJ21</f>
        <v>0</v>
      </c>
      <c r="L31" s="519">
        <f>GCS!AO21</f>
        <v>0</v>
      </c>
      <c r="M31" s="1422">
        <f>GCS!AU21</f>
        <v>0</v>
      </c>
      <c r="N31" s="1422"/>
      <c r="O31" s="524">
        <f t="shared" si="0"/>
        <v>0</v>
      </c>
    </row>
    <row r="32" spans="2:15" s="520" customFormat="1" ht="18" customHeight="1">
      <c r="B32" s="521"/>
      <c r="C32" s="1421" t="str">
        <f>T(GCS!B22)</f>
        <v/>
      </c>
      <c r="D32" s="1421"/>
      <c r="E32" s="1421"/>
      <c r="F32" s="1421"/>
      <c r="G32" s="1421"/>
      <c r="H32" s="517">
        <f>GCS!Q22</f>
        <v>0</v>
      </c>
      <c r="I32" s="518" t="str">
        <f>T(GCS!T22)</f>
        <v/>
      </c>
      <c r="J32" s="519">
        <f>(GCS!AE22)</f>
        <v>0</v>
      </c>
      <c r="K32" s="519">
        <f>GCS!AJ22</f>
        <v>0</v>
      </c>
      <c r="L32" s="519">
        <f>GCS!AO22</f>
        <v>0</v>
      </c>
      <c r="M32" s="1422">
        <f>GCS!AU22</f>
        <v>0</v>
      </c>
      <c r="N32" s="1422"/>
      <c r="O32" s="524">
        <f t="shared" si="0"/>
        <v>0</v>
      </c>
    </row>
    <row r="33" spans="2:15" ht="4.3499999999999996" customHeight="1">
      <c r="B33" s="408"/>
      <c r="C33" s="416"/>
      <c r="D33" s="416"/>
      <c r="E33" s="416"/>
      <c r="F33" s="416"/>
      <c r="G33" s="416"/>
      <c r="H33" s="417"/>
      <c r="I33" s="416"/>
      <c r="J33" s="418"/>
      <c r="K33" s="418"/>
      <c r="L33" s="418"/>
      <c r="M33" s="419"/>
      <c r="N33" s="419"/>
      <c r="O33" s="523">
        <f>O34</f>
        <v>168</v>
      </c>
    </row>
    <row r="34" spans="2:15" ht="20.5" customHeight="1">
      <c r="B34" s="408"/>
      <c r="C34" s="1427" t="str">
        <f>CONCATENATE(C17," ","TOTAL")</f>
        <v>OFFICE PERSONNEL TOTAL</v>
      </c>
      <c r="D34" s="1427"/>
      <c r="E34" s="1427"/>
      <c r="F34" s="1427"/>
      <c r="G34" s="1427"/>
      <c r="H34" s="1427"/>
      <c r="I34" s="1427"/>
      <c r="J34" s="404">
        <f>SUM(J18:J33)</f>
        <v>4160</v>
      </c>
      <c r="K34" s="404">
        <f>SUM(K18:K33)</f>
        <v>0</v>
      </c>
      <c r="L34" s="404">
        <f>SUM(L18:L33)</f>
        <v>0</v>
      </c>
      <c r="M34" s="1422">
        <f>SUM(M18:N33)</f>
        <v>4160</v>
      </c>
      <c r="N34" s="1422"/>
      <c r="O34" s="523">
        <f>SUM(O17:O32)</f>
        <v>168</v>
      </c>
    </row>
    <row r="35" spans="2:15" ht="4.3499999999999996" customHeight="1">
      <c r="B35" s="408"/>
      <c r="C35" s="420"/>
      <c r="D35" s="421"/>
      <c r="E35" s="421"/>
      <c r="F35" s="421"/>
      <c r="G35" s="421"/>
      <c r="H35" s="422"/>
      <c r="I35" s="421"/>
      <c r="J35" s="423"/>
      <c r="K35" s="423"/>
      <c r="L35" s="423"/>
      <c r="M35" s="424"/>
      <c r="N35" s="425"/>
      <c r="O35" s="523">
        <f>O34</f>
        <v>168</v>
      </c>
    </row>
    <row r="36" spans="2:15" ht="23.35" customHeight="1">
      <c r="B36" s="407"/>
      <c r="C36" s="1423" t="str">
        <f>T(GCS!B26)</f>
        <v>FIELD PERSONNEL</v>
      </c>
      <c r="D36" s="1423"/>
      <c r="E36" s="1423"/>
      <c r="F36" s="1423"/>
      <c r="G36" s="1424"/>
      <c r="H36" s="399">
        <f>SUM(H37:H51)</f>
        <v>16</v>
      </c>
      <c r="I36" s="400"/>
      <c r="J36" s="401"/>
      <c r="K36" s="401"/>
      <c r="L36" s="401"/>
      <c r="M36" s="1425"/>
      <c r="N36" s="1426"/>
      <c r="O36" s="523">
        <f t="shared" ref="O36:O51" si="1">H36</f>
        <v>16</v>
      </c>
    </row>
    <row r="37" spans="2:15" s="520" customFormat="1" ht="18" customHeight="1">
      <c r="B37" s="516"/>
      <c r="C37" s="1421" t="str">
        <f>T(GCS!B27)</f>
        <v>Superintendent 1</v>
      </c>
      <c r="D37" s="1421"/>
      <c r="E37" s="1421"/>
      <c r="F37" s="1421"/>
      <c r="G37" s="1421"/>
      <c r="H37" s="517">
        <f>GCS!Q27</f>
        <v>0</v>
      </c>
      <c r="I37" s="518" t="str">
        <f>T(GCS!T27)</f>
        <v>hrs</v>
      </c>
      <c r="J37" s="519">
        <f>(GCS!AE27)</f>
        <v>0</v>
      </c>
      <c r="K37" s="519">
        <f>GCS!AJ27</f>
        <v>0</v>
      </c>
      <c r="L37" s="519">
        <f>GCS!AO27</f>
        <v>0</v>
      </c>
      <c r="M37" s="1422">
        <f>GCS!AU27</f>
        <v>0</v>
      </c>
      <c r="N37" s="1422"/>
      <c r="O37" s="524">
        <f t="shared" si="1"/>
        <v>0</v>
      </c>
    </row>
    <row r="38" spans="2:15" s="520" customFormat="1" ht="18" customHeight="1">
      <c r="B38" s="516"/>
      <c r="C38" s="1421" t="str">
        <f>T(GCS!B28)</f>
        <v>Superintendent 2</v>
      </c>
      <c r="D38" s="1421"/>
      <c r="E38" s="1421"/>
      <c r="F38" s="1421"/>
      <c r="G38" s="1421"/>
      <c r="H38" s="517">
        <f>GCS!Q28</f>
        <v>16</v>
      </c>
      <c r="I38" s="518" t="str">
        <f>T(GCS!T28)</f>
        <v>hrs</v>
      </c>
      <c r="J38" s="519">
        <f>(GCS!AE28)</f>
        <v>800</v>
      </c>
      <c r="K38" s="519">
        <f>GCS!AJ28</f>
        <v>0</v>
      </c>
      <c r="L38" s="519">
        <f>GCS!AO28</f>
        <v>0</v>
      </c>
      <c r="M38" s="1422">
        <f>GCS!AU28</f>
        <v>800</v>
      </c>
      <c r="N38" s="1422"/>
      <c r="O38" s="524">
        <f t="shared" si="1"/>
        <v>16</v>
      </c>
    </row>
    <row r="39" spans="2:15" s="520" customFormat="1" ht="18" customHeight="1">
      <c r="B39" s="521"/>
      <c r="C39" s="1421" t="str">
        <f>T(GCS!B29)</f>
        <v>Superintendent 3</v>
      </c>
      <c r="D39" s="1421"/>
      <c r="E39" s="1421"/>
      <c r="F39" s="1421"/>
      <c r="G39" s="1421"/>
      <c r="H39" s="517">
        <f>GCS!Q29</f>
        <v>0</v>
      </c>
      <c r="I39" s="518" t="str">
        <f>T(GCS!T29)</f>
        <v>hrs</v>
      </c>
      <c r="J39" s="519">
        <f>(GCS!AE29)</f>
        <v>0</v>
      </c>
      <c r="K39" s="519">
        <f>GCS!AJ29</f>
        <v>0</v>
      </c>
      <c r="L39" s="519">
        <f>GCS!AO29</f>
        <v>0</v>
      </c>
      <c r="M39" s="1422">
        <f>GCS!AU29</f>
        <v>0</v>
      </c>
      <c r="N39" s="1422"/>
      <c r="O39" s="524">
        <f t="shared" si="1"/>
        <v>0</v>
      </c>
    </row>
    <row r="40" spans="2:15" s="520" customFormat="1" ht="18" customHeight="1">
      <c r="B40" s="516"/>
      <c r="C40" s="1421" t="str">
        <f>T(GCS!B30)</f>
        <v>Field Project Engineer</v>
      </c>
      <c r="D40" s="1421"/>
      <c r="E40" s="1421"/>
      <c r="F40" s="1421"/>
      <c r="G40" s="1421"/>
      <c r="H40" s="517">
        <f>GCS!Q30</f>
        <v>0</v>
      </c>
      <c r="I40" s="518" t="str">
        <f>T(GCS!T30)</f>
        <v>hrs</v>
      </c>
      <c r="J40" s="519">
        <f>(GCS!AE30)</f>
        <v>0</v>
      </c>
      <c r="K40" s="519">
        <f>GCS!AJ30</f>
        <v>0</v>
      </c>
      <c r="L40" s="519">
        <f>GCS!AO30</f>
        <v>0</v>
      </c>
      <c r="M40" s="1422">
        <f>GCS!AU30</f>
        <v>0</v>
      </c>
      <c r="N40" s="1422"/>
      <c r="O40" s="524">
        <f t="shared" si="1"/>
        <v>0</v>
      </c>
    </row>
    <row r="41" spans="2:15" s="520" customFormat="1" ht="18" customHeight="1">
      <c r="B41" s="516"/>
      <c r="C41" s="1421" t="str">
        <f>T(GCS!B31)</f>
        <v>Foreman</v>
      </c>
      <c r="D41" s="1421"/>
      <c r="E41" s="1421"/>
      <c r="F41" s="1421"/>
      <c r="G41" s="1421"/>
      <c r="H41" s="517">
        <f>GCS!Q31</f>
        <v>0</v>
      </c>
      <c r="I41" s="518" t="str">
        <f>T(GCS!T31)</f>
        <v>hrs</v>
      </c>
      <c r="J41" s="519">
        <f>(GCS!AE31)</f>
        <v>0</v>
      </c>
      <c r="K41" s="519">
        <f>GCS!AJ31</f>
        <v>0</v>
      </c>
      <c r="L41" s="519">
        <f>GCS!AO31</f>
        <v>0</v>
      </c>
      <c r="M41" s="1422">
        <f>GCS!AU31</f>
        <v>0</v>
      </c>
      <c r="N41" s="1422"/>
      <c r="O41" s="524">
        <f t="shared" si="1"/>
        <v>0</v>
      </c>
    </row>
    <row r="42" spans="2:15" s="520" customFormat="1" ht="18" customHeight="1">
      <c r="B42" s="521"/>
      <c r="C42" s="1421" t="str">
        <f>T(GCS!B32)</f>
        <v>Apprentice</v>
      </c>
      <c r="D42" s="1421"/>
      <c r="E42" s="1421"/>
      <c r="F42" s="1421"/>
      <c r="G42" s="1421"/>
      <c r="H42" s="517">
        <f>GCS!Q32</f>
        <v>0</v>
      </c>
      <c r="I42" s="518" t="str">
        <f>T(GCS!T32)</f>
        <v>hrs</v>
      </c>
      <c r="J42" s="519">
        <f>(GCS!AE32)</f>
        <v>0</v>
      </c>
      <c r="K42" s="519">
        <f>GCS!AJ32</f>
        <v>0</v>
      </c>
      <c r="L42" s="519">
        <f>GCS!AO32</f>
        <v>0</v>
      </c>
      <c r="M42" s="1422">
        <f>GCS!AU32</f>
        <v>0</v>
      </c>
      <c r="N42" s="1422"/>
      <c r="O42" s="524">
        <f t="shared" si="1"/>
        <v>0</v>
      </c>
    </row>
    <row r="43" spans="2:15" s="520" customFormat="1" ht="18" customHeight="1">
      <c r="B43" s="516"/>
      <c r="C43" s="1421" t="str">
        <f>T(GCS!B33)</f>
        <v>Other Field Personnel 1</v>
      </c>
      <c r="D43" s="1421"/>
      <c r="E43" s="1421"/>
      <c r="F43" s="1421"/>
      <c r="G43" s="1421"/>
      <c r="H43" s="517">
        <f>GCS!Q33</f>
        <v>0</v>
      </c>
      <c r="I43" s="518" t="str">
        <f>T(GCS!T33)</f>
        <v>hrs</v>
      </c>
      <c r="J43" s="519">
        <f>(GCS!AE33)</f>
        <v>0</v>
      </c>
      <c r="K43" s="519">
        <f>GCS!AJ33</f>
        <v>0</v>
      </c>
      <c r="L43" s="519">
        <f>GCS!AO33</f>
        <v>0</v>
      </c>
      <c r="M43" s="1422">
        <f>GCS!AU33</f>
        <v>0</v>
      </c>
      <c r="N43" s="1422"/>
      <c r="O43" s="524">
        <f t="shared" si="1"/>
        <v>0</v>
      </c>
    </row>
    <row r="44" spans="2:15" s="520" customFormat="1" ht="18" customHeight="1">
      <c r="B44" s="516"/>
      <c r="C44" s="1421" t="str">
        <f>T(GCS!B34)</f>
        <v>Other Field Personnel 2</v>
      </c>
      <c r="D44" s="1421"/>
      <c r="E44" s="1421"/>
      <c r="F44" s="1421"/>
      <c r="G44" s="1421"/>
      <c r="H44" s="517">
        <f>GCS!Q34</f>
        <v>0</v>
      </c>
      <c r="I44" s="518" t="str">
        <f>T(GCS!T34)</f>
        <v>hrs</v>
      </c>
      <c r="J44" s="519">
        <f>(GCS!AE34)</f>
        <v>0</v>
      </c>
      <c r="K44" s="519">
        <f>GCS!AJ34</f>
        <v>0</v>
      </c>
      <c r="L44" s="519">
        <f>GCS!AO34</f>
        <v>0</v>
      </c>
      <c r="M44" s="1422">
        <f>GCS!AU34</f>
        <v>0</v>
      </c>
      <c r="N44" s="1422"/>
      <c r="O44" s="524">
        <f t="shared" si="1"/>
        <v>0</v>
      </c>
    </row>
    <row r="45" spans="2:15" s="520" customFormat="1" ht="18" customHeight="1">
      <c r="B45" s="521"/>
      <c r="C45" s="1421" t="str">
        <f>T(GCS!B35)</f>
        <v>Other Field Personnel 3</v>
      </c>
      <c r="D45" s="1421"/>
      <c r="E45" s="1421"/>
      <c r="F45" s="1421"/>
      <c r="G45" s="1421"/>
      <c r="H45" s="517">
        <f>GCS!Q35</f>
        <v>0</v>
      </c>
      <c r="I45" s="518" t="str">
        <f>T(GCS!T35)</f>
        <v>hrs</v>
      </c>
      <c r="J45" s="519">
        <f>(GCS!AE35)</f>
        <v>0</v>
      </c>
      <c r="K45" s="519">
        <f>GCS!AJ35</f>
        <v>0</v>
      </c>
      <c r="L45" s="519">
        <f>GCS!AO35</f>
        <v>0</v>
      </c>
      <c r="M45" s="1422">
        <f>GCS!AU35</f>
        <v>0</v>
      </c>
      <c r="N45" s="1422"/>
      <c r="O45" s="524">
        <f t="shared" si="1"/>
        <v>0</v>
      </c>
    </row>
    <row r="46" spans="2:15" s="520" customFormat="1" ht="18" customHeight="1">
      <c r="B46" s="516"/>
      <c r="C46" s="1421" t="str">
        <f>T(GCS!B36)</f>
        <v/>
      </c>
      <c r="D46" s="1421"/>
      <c r="E46" s="1421"/>
      <c r="F46" s="1421"/>
      <c r="G46" s="1421"/>
      <c r="H46" s="517">
        <f>GCS!Q36</f>
        <v>0</v>
      </c>
      <c r="I46" s="518" t="str">
        <f>T(GCS!T36)</f>
        <v/>
      </c>
      <c r="J46" s="519">
        <f>(GCS!AE36)</f>
        <v>0</v>
      </c>
      <c r="K46" s="519">
        <f>GCS!AJ36</f>
        <v>0</v>
      </c>
      <c r="L46" s="519">
        <f>GCS!AO36</f>
        <v>0</v>
      </c>
      <c r="M46" s="1422">
        <f>GCS!AU36</f>
        <v>0</v>
      </c>
      <c r="N46" s="1422"/>
      <c r="O46" s="524">
        <f t="shared" si="1"/>
        <v>0</v>
      </c>
    </row>
    <row r="47" spans="2:15" s="520" customFormat="1" ht="18" customHeight="1">
      <c r="B47" s="516"/>
      <c r="C47" s="1421" t="str">
        <f>T(GCS!B37)</f>
        <v/>
      </c>
      <c r="D47" s="1421"/>
      <c r="E47" s="1421"/>
      <c r="F47" s="1421"/>
      <c r="G47" s="1421"/>
      <c r="H47" s="517">
        <f>GCS!Q37</f>
        <v>0</v>
      </c>
      <c r="I47" s="518" t="str">
        <f>T(GCS!T37)</f>
        <v/>
      </c>
      <c r="J47" s="519">
        <f>(GCS!AE37)</f>
        <v>0</v>
      </c>
      <c r="K47" s="519">
        <f>GCS!AJ37</f>
        <v>0</v>
      </c>
      <c r="L47" s="519">
        <f>GCS!AO37</f>
        <v>0</v>
      </c>
      <c r="M47" s="1422">
        <f>GCS!AU37</f>
        <v>0</v>
      </c>
      <c r="N47" s="1422"/>
      <c r="O47" s="524">
        <f t="shared" si="1"/>
        <v>0</v>
      </c>
    </row>
    <row r="48" spans="2:15" s="520" customFormat="1" ht="18" customHeight="1">
      <c r="B48" s="521"/>
      <c r="C48" s="1421" t="str">
        <f>T(GCS!B38)</f>
        <v/>
      </c>
      <c r="D48" s="1421"/>
      <c r="E48" s="1421"/>
      <c r="F48" s="1421"/>
      <c r="G48" s="1421"/>
      <c r="H48" s="517">
        <f>GCS!Q38</f>
        <v>0</v>
      </c>
      <c r="I48" s="518" t="str">
        <f>T(GCS!T38)</f>
        <v/>
      </c>
      <c r="J48" s="519">
        <f>(GCS!AE38)</f>
        <v>0</v>
      </c>
      <c r="K48" s="519">
        <f>GCS!AJ38</f>
        <v>0</v>
      </c>
      <c r="L48" s="519">
        <f>GCS!AO38</f>
        <v>0</v>
      </c>
      <c r="M48" s="1422">
        <f>GCS!AU38</f>
        <v>0</v>
      </c>
      <c r="N48" s="1422"/>
      <c r="O48" s="524">
        <f t="shared" si="1"/>
        <v>0</v>
      </c>
    </row>
    <row r="49" spans="2:15" s="520" customFormat="1" ht="18" customHeight="1">
      <c r="B49" s="516"/>
      <c r="C49" s="1421" t="str">
        <f>T(GCS!B39)</f>
        <v/>
      </c>
      <c r="D49" s="1421"/>
      <c r="E49" s="1421"/>
      <c r="F49" s="1421"/>
      <c r="G49" s="1421"/>
      <c r="H49" s="517">
        <f>GCS!Q39</f>
        <v>0</v>
      </c>
      <c r="I49" s="518" t="str">
        <f>T(GCS!T39)</f>
        <v/>
      </c>
      <c r="J49" s="519">
        <f>(GCS!AE39)</f>
        <v>0</v>
      </c>
      <c r="K49" s="519">
        <f>GCS!AJ39</f>
        <v>0</v>
      </c>
      <c r="L49" s="519">
        <f>GCS!AO39</f>
        <v>0</v>
      </c>
      <c r="M49" s="1422">
        <f>GCS!AU39</f>
        <v>0</v>
      </c>
      <c r="N49" s="1422"/>
      <c r="O49" s="524">
        <f t="shared" si="1"/>
        <v>0</v>
      </c>
    </row>
    <row r="50" spans="2:15" s="520" customFormat="1" ht="18" customHeight="1">
      <c r="B50" s="516"/>
      <c r="C50" s="1421" t="str">
        <f>T(GCS!B40)</f>
        <v/>
      </c>
      <c r="D50" s="1421"/>
      <c r="E50" s="1421"/>
      <c r="F50" s="1421"/>
      <c r="G50" s="1421"/>
      <c r="H50" s="517">
        <f>GCS!Q40</f>
        <v>0</v>
      </c>
      <c r="I50" s="518" t="str">
        <f>T(GCS!T40)</f>
        <v/>
      </c>
      <c r="J50" s="519">
        <f>(GCS!AE40)</f>
        <v>0</v>
      </c>
      <c r="K50" s="519">
        <f>GCS!AJ40</f>
        <v>0</v>
      </c>
      <c r="L50" s="519">
        <f>GCS!AO40</f>
        <v>0</v>
      </c>
      <c r="M50" s="1422">
        <f>GCS!AU40</f>
        <v>0</v>
      </c>
      <c r="N50" s="1422"/>
      <c r="O50" s="524">
        <f t="shared" si="1"/>
        <v>0</v>
      </c>
    </row>
    <row r="51" spans="2:15" s="520" customFormat="1" ht="18" customHeight="1">
      <c r="B51" s="521"/>
      <c r="C51" s="1421" t="str">
        <f>T(GCS!B41)</f>
        <v/>
      </c>
      <c r="D51" s="1421"/>
      <c r="E51" s="1421"/>
      <c r="F51" s="1421"/>
      <c r="G51" s="1421"/>
      <c r="H51" s="517">
        <f>GCS!Q41</f>
        <v>0</v>
      </c>
      <c r="I51" s="518" t="str">
        <f>T(GCS!T41)</f>
        <v/>
      </c>
      <c r="J51" s="519">
        <f>(GCS!AE41)</f>
        <v>0</v>
      </c>
      <c r="K51" s="519">
        <f>GCS!AJ41</f>
        <v>0</v>
      </c>
      <c r="L51" s="519">
        <f>GCS!AO41</f>
        <v>0</v>
      </c>
      <c r="M51" s="1422">
        <f>GCS!AU41</f>
        <v>0</v>
      </c>
      <c r="N51" s="1422"/>
      <c r="O51" s="524">
        <f t="shared" si="1"/>
        <v>0</v>
      </c>
    </row>
    <row r="52" spans="2:15" ht="4.3499999999999996" customHeight="1">
      <c r="B52" s="408"/>
      <c r="C52" s="416"/>
      <c r="D52" s="416"/>
      <c r="E52" s="416"/>
      <c r="F52" s="416"/>
      <c r="G52" s="416"/>
      <c r="H52" s="417"/>
      <c r="I52" s="416"/>
      <c r="J52" s="418"/>
      <c r="K52" s="418"/>
      <c r="L52" s="418"/>
      <c r="M52" s="419"/>
      <c r="N52" s="419"/>
      <c r="O52" s="523">
        <f>O53</f>
        <v>32</v>
      </c>
    </row>
    <row r="53" spans="2:15" ht="20.5" customHeight="1">
      <c r="B53" s="408"/>
      <c r="C53" s="1427" t="str">
        <f>CONCATENATE(C36," ","TOTAL")</f>
        <v>FIELD PERSONNEL TOTAL</v>
      </c>
      <c r="D53" s="1427"/>
      <c r="E53" s="1427"/>
      <c r="F53" s="1427"/>
      <c r="G53" s="1427"/>
      <c r="H53" s="1427"/>
      <c r="I53" s="1427"/>
      <c r="J53" s="404">
        <f>SUM(J37:J52)</f>
        <v>800</v>
      </c>
      <c r="K53" s="404">
        <f>SUM(K37:K52)</f>
        <v>0</v>
      </c>
      <c r="L53" s="404">
        <f>SUM(L37:L52)</f>
        <v>0</v>
      </c>
      <c r="M53" s="1422">
        <f>SUM(M37:N52)</f>
        <v>800</v>
      </c>
      <c r="N53" s="1422"/>
      <c r="O53" s="523">
        <f>SUM(O36:O51)</f>
        <v>32</v>
      </c>
    </row>
    <row r="54" spans="2:15" ht="4.3499999999999996" customHeight="1">
      <c r="B54" s="408"/>
      <c r="C54" s="420"/>
      <c r="D54" s="421"/>
      <c r="E54" s="421"/>
      <c r="F54" s="421"/>
      <c r="G54" s="421"/>
      <c r="H54" s="422"/>
      <c r="I54" s="421"/>
      <c r="J54" s="423"/>
      <c r="K54" s="423"/>
      <c r="L54" s="423"/>
      <c r="M54" s="424"/>
      <c r="N54" s="425"/>
      <c r="O54" s="523">
        <f>O53</f>
        <v>32</v>
      </c>
    </row>
    <row r="55" spans="2:15" ht="23.35" customHeight="1">
      <c r="B55" s="407"/>
      <c r="C55" s="1423" t="str">
        <f>T(GCS!B45)</f>
        <v>TEMPORARY UTILITIES</v>
      </c>
      <c r="D55" s="1423"/>
      <c r="E55" s="1423"/>
      <c r="F55" s="1423"/>
      <c r="G55" s="1424"/>
      <c r="H55" s="399">
        <f>SUM(H56:H70)</f>
        <v>0</v>
      </c>
      <c r="I55" s="400"/>
      <c r="J55" s="401"/>
      <c r="K55" s="401"/>
      <c r="L55" s="401"/>
      <c r="M55" s="1425"/>
      <c r="N55" s="1426"/>
      <c r="O55" s="523">
        <f t="shared" ref="O55:O70" si="2">H55</f>
        <v>0</v>
      </c>
    </row>
    <row r="56" spans="2:15" s="520" customFormat="1" ht="18" customHeight="1">
      <c r="B56" s="516"/>
      <c r="C56" s="1421" t="str">
        <f>T(GCS!B46)</f>
        <v>Temporary Electrical Usage</v>
      </c>
      <c r="D56" s="1421"/>
      <c r="E56" s="1421"/>
      <c r="F56" s="1421"/>
      <c r="G56" s="1421"/>
      <c r="H56" s="517">
        <f>GCS!Q46</f>
        <v>0</v>
      </c>
      <c r="I56" s="518" t="str">
        <f>T(GCS!T46)</f>
        <v>months</v>
      </c>
      <c r="J56" s="519">
        <f>(GCS!AE46)</f>
        <v>0</v>
      </c>
      <c r="K56" s="519">
        <f>GCS!AJ46</f>
        <v>0</v>
      </c>
      <c r="L56" s="519">
        <f>GCS!AO46</f>
        <v>0</v>
      </c>
      <c r="M56" s="1422">
        <f>GCS!AU46</f>
        <v>0</v>
      </c>
      <c r="N56" s="1422"/>
      <c r="O56" s="524">
        <f t="shared" si="2"/>
        <v>0</v>
      </c>
    </row>
    <row r="57" spans="2:15" s="520" customFormat="1" ht="18" customHeight="1">
      <c r="B57" s="516"/>
      <c r="C57" s="1421" t="str">
        <f>T(GCS!B47)</f>
        <v>Temporary Gas</v>
      </c>
      <c r="D57" s="1421"/>
      <c r="E57" s="1421"/>
      <c r="F57" s="1421"/>
      <c r="G57" s="1421"/>
      <c r="H57" s="517">
        <f>GCS!Q47</f>
        <v>0</v>
      </c>
      <c r="I57" s="518" t="str">
        <f>T(GCS!T47)</f>
        <v>months</v>
      </c>
      <c r="J57" s="519">
        <f>(GCS!AE47)</f>
        <v>0</v>
      </c>
      <c r="K57" s="519">
        <f>GCS!AJ47</f>
        <v>0</v>
      </c>
      <c r="L57" s="519">
        <f>GCS!AO47</f>
        <v>0</v>
      </c>
      <c r="M57" s="1422">
        <f>GCS!AU47</f>
        <v>0</v>
      </c>
      <c r="N57" s="1422"/>
      <c r="O57" s="524">
        <f t="shared" si="2"/>
        <v>0</v>
      </c>
    </row>
    <row r="58" spans="2:15" s="520" customFormat="1" ht="18" customHeight="1">
      <c r="B58" s="521"/>
      <c r="C58" s="1421" t="str">
        <f>T(GCS!B48)</f>
        <v>Temporary Water</v>
      </c>
      <c r="D58" s="1421"/>
      <c r="E58" s="1421"/>
      <c r="F58" s="1421"/>
      <c r="G58" s="1421"/>
      <c r="H58" s="517">
        <f>GCS!Q48</f>
        <v>0</v>
      </c>
      <c r="I58" s="518" t="str">
        <f>T(GCS!T48)</f>
        <v>months</v>
      </c>
      <c r="J58" s="519">
        <f>(GCS!AE48)</f>
        <v>0</v>
      </c>
      <c r="K58" s="519">
        <f>GCS!AJ48</f>
        <v>0</v>
      </c>
      <c r="L58" s="519">
        <f>GCS!AO48</f>
        <v>0</v>
      </c>
      <c r="M58" s="1422">
        <f>GCS!AU48</f>
        <v>0</v>
      </c>
      <c r="N58" s="1422"/>
      <c r="O58" s="524">
        <f t="shared" si="2"/>
        <v>0</v>
      </c>
    </row>
    <row r="59" spans="2:15" s="520" customFormat="1" ht="18" customHeight="1">
      <c r="B59" s="516"/>
      <c r="C59" s="1421" t="str">
        <f>T(GCS!B49)</f>
        <v>Temporary Toilets</v>
      </c>
      <c r="D59" s="1421"/>
      <c r="E59" s="1421"/>
      <c r="F59" s="1421"/>
      <c r="G59" s="1421"/>
      <c r="H59" s="517">
        <f>GCS!Q49</f>
        <v>0</v>
      </c>
      <c r="I59" s="518" t="str">
        <f>T(GCS!T49)</f>
        <v>months</v>
      </c>
      <c r="J59" s="519">
        <f>(GCS!AE49)</f>
        <v>0</v>
      </c>
      <c r="K59" s="519">
        <f>GCS!AJ49</f>
        <v>0</v>
      </c>
      <c r="L59" s="519">
        <f>GCS!AO49</f>
        <v>0</v>
      </c>
      <c r="M59" s="1422">
        <f>GCS!AU49</f>
        <v>0</v>
      </c>
      <c r="N59" s="1422"/>
      <c r="O59" s="524">
        <f t="shared" si="2"/>
        <v>0</v>
      </c>
    </row>
    <row r="60" spans="2:15" s="520" customFormat="1" ht="18" customHeight="1">
      <c r="B60" s="516"/>
      <c r="C60" s="1421" t="str">
        <f>T(GCS!B50)</f>
        <v>Temporary Lighting</v>
      </c>
      <c r="D60" s="1421"/>
      <c r="E60" s="1421"/>
      <c r="F60" s="1421"/>
      <c r="G60" s="1421"/>
      <c r="H60" s="517">
        <f>GCS!Q50</f>
        <v>0</v>
      </c>
      <c r="I60" s="518" t="str">
        <f>T(GCS!T50)</f>
        <v>months</v>
      </c>
      <c r="J60" s="519">
        <f>(GCS!AE50)</f>
        <v>0</v>
      </c>
      <c r="K60" s="519">
        <f>GCS!AJ50</f>
        <v>0</v>
      </c>
      <c r="L60" s="519">
        <f>GCS!AO50</f>
        <v>0</v>
      </c>
      <c r="M60" s="1422">
        <f>GCS!AU50</f>
        <v>0</v>
      </c>
      <c r="N60" s="1422"/>
      <c r="O60" s="524">
        <f t="shared" si="2"/>
        <v>0</v>
      </c>
    </row>
    <row r="61" spans="2:15" s="520" customFormat="1" ht="18" customHeight="1">
      <c r="B61" s="521"/>
      <c r="C61" s="1421" t="str">
        <f>T(GCS!B51)</f>
        <v>Temporary Heat</v>
      </c>
      <c r="D61" s="1421"/>
      <c r="E61" s="1421"/>
      <c r="F61" s="1421"/>
      <c r="G61" s="1421"/>
      <c r="H61" s="517">
        <f>GCS!Q51</f>
        <v>0</v>
      </c>
      <c r="I61" s="518" t="str">
        <f>T(GCS!T51)</f>
        <v>months</v>
      </c>
      <c r="J61" s="519">
        <f>(GCS!AE51)</f>
        <v>0</v>
      </c>
      <c r="K61" s="519">
        <f>GCS!AJ51</f>
        <v>0</v>
      </c>
      <c r="L61" s="519">
        <f>GCS!AO51</f>
        <v>0</v>
      </c>
      <c r="M61" s="1422">
        <f>GCS!AU51</f>
        <v>0</v>
      </c>
      <c r="N61" s="1422"/>
      <c r="O61" s="524">
        <f t="shared" si="2"/>
        <v>0</v>
      </c>
    </row>
    <row r="62" spans="2:15" s="520" customFormat="1" ht="18" customHeight="1">
      <c r="B62" s="516"/>
      <c r="C62" s="1421" t="str">
        <f>T(GCS!B52)</f>
        <v/>
      </c>
      <c r="D62" s="1421"/>
      <c r="E62" s="1421"/>
      <c r="F62" s="1421"/>
      <c r="G62" s="1421"/>
      <c r="H62" s="517">
        <f>GCS!Q52</f>
        <v>0</v>
      </c>
      <c r="I62" s="518" t="str">
        <f>T(GCS!T52)</f>
        <v/>
      </c>
      <c r="J62" s="519">
        <f>(GCS!AE52)</f>
        <v>0</v>
      </c>
      <c r="K62" s="519">
        <f>GCS!AJ52</f>
        <v>0</v>
      </c>
      <c r="L62" s="519">
        <f>GCS!AO52</f>
        <v>0</v>
      </c>
      <c r="M62" s="1422">
        <f>GCS!AU52</f>
        <v>0</v>
      </c>
      <c r="N62" s="1422"/>
      <c r="O62" s="524">
        <f t="shared" si="2"/>
        <v>0</v>
      </c>
    </row>
    <row r="63" spans="2:15" s="520" customFormat="1" ht="18" customHeight="1">
      <c r="B63" s="516"/>
      <c r="C63" s="1421" t="str">
        <f>T(GCS!B53)</f>
        <v/>
      </c>
      <c r="D63" s="1421"/>
      <c r="E63" s="1421"/>
      <c r="F63" s="1421"/>
      <c r="G63" s="1421"/>
      <c r="H63" s="517">
        <f>GCS!Q53</f>
        <v>0</v>
      </c>
      <c r="I63" s="518" t="str">
        <f>T(GCS!T53)</f>
        <v/>
      </c>
      <c r="J63" s="519">
        <f>(GCS!AE53)</f>
        <v>0</v>
      </c>
      <c r="K63" s="519">
        <f>GCS!AJ53</f>
        <v>0</v>
      </c>
      <c r="L63" s="519">
        <f>GCS!AO53</f>
        <v>0</v>
      </c>
      <c r="M63" s="1422">
        <f>GCS!AU53</f>
        <v>0</v>
      </c>
      <c r="N63" s="1422"/>
      <c r="O63" s="524">
        <f t="shared" si="2"/>
        <v>0</v>
      </c>
    </row>
    <row r="64" spans="2:15" s="520" customFormat="1" ht="18" customHeight="1">
      <c r="B64" s="521"/>
      <c r="C64" s="1421" t="str">
        <f>T(GCS!B54)</f>
        <v/>
      </c>
      <c r="D64" s="1421"/>
      <c r="E64" s="1421"/>
      <c r="F64" s="1421"/>
      <c r="G64" s="1421"/>
      <c r="H64" s="517">
        <f>GCS!Q54</f>
        <v>0</v>
      </c>
      <c r="I64" s="518" t="str">
        <f>T(GCS!T54)</f>
        <v/>
      </c>
      <c r="J64" s="519">
        <f>(GCS!AE54)</f>
        <v>0</v>
      </c>
      <c r="K64" s="519">
        <f>GCS!AJ54</f>
        <v>0</v>
      </c>
      <c r="L64" s="519">
        <f>GCS!AO54</f>
        <v>0</v>
      </c>
      <c r="M64" s="1422">
        <f>GCS!AU54</f>
        <v>0</v>
      </c>
      <c r="N64" s="1422"/>
      <c r="O64" s="524">
        <f t="shared" si="2"/>
        <v>0</v>
      </c>
    </row>
    <row r="65" spans="2:15" s="520" customFormat="1" ht="18" customHeight="1">
      <c r="B65" s="516"/>
      <c r="C65" s="1421" t="str">
        <f>T(GCS!B55)</f>
        <v/>
      </c>
      <c r="D65" s="1421"/>
      <c r="E65" s="1421"/>
      <c r="F65" s="1421"/>
      <c r="G65" s="1421"/>
      <c r="H65" s="517">
        <f>GCS!Q55</f>
        <v>0</v>
      </c>
      <c r="I65" s="518" t="str">
        <f>T(GCS!T55)</f>
        <v/>
      </c>
      <c r="J65" s="519">
        <f>(GCS!AE55)</f>
        <v>0</v>
      </c>
      <c r="K65" s="519">
        <f>GCS!AJ55</f>
        <v>0</v>
      </c>
      <c r="L65" s="519">
        <f>GCS!AO55</f>
        <v>0</v>
      </c>
      <c r="M65" s="1422">
        <f>GCS!AU55</f>
        <v>0</v>
      </c>
      <c r="N65" s="1422"/>
      <c r="O65" s="524">
        <f t="shared" si="2"/>
        <v>0</v>
      </c>
    </row>
    <row r="66" spans="2:15" s="520" customFormat="1" ht="18" customHeight="1">
      <c r="B66" s="516"/>
      <c r="C66" s="1421" t="str">
        <f>T(GCS!B56)</f>
        <v/>
      </c>
      <c r="D66" s="1421"/>
      <c r="E66" s="1421"/>
      <c r="F66" s="1421"/>
      <c r="G66" s="1421"/>
      <c r="H66" s="517">
        <f>GCS!Q56</f>
        <v>0</v>
      </c>
      <c r="I66" s="518" t="str">
        <f>T(GCS!T56)</f>
        <v/>
      </c>
      <c r="J66" s="519">
        <f>(GCS!AE56)</f>
        <v>0</v>
      </c>
      <c r="K66" s="519">
        <f>GCS!AJ56</f>
        <v>0</v>
      </c>
      <c r="L66" s="519">
        <f>GCS!AO56</f>
        <v>0</v>
      </c>
      <c r="M66" s="1422">
        <f>GCS!AU56</f>
        <v>0</v>
      </c>
      <c r="N66" s="1422"/>
      <c r="O66" s="524">
        <f t="shared" si="2"/>
        <v>0</v>
      </c>
    </row>
    <row r="67" spans="2:15" s="520" customFormat="1" ht="18" customHeight="1">
      <c r="B67" s="521"/>
      <c r="C67" s="1421" t="str">
        <f>T(GCS!B57)</f>
        <v/>
      </c>
      <c r="D67" s="1421"/>
      <c r="E67" s="1421"/>
      <c r="F67" s="1421"/>
      <c r="G67" s="1421"/>
      <c r="H67" s="517">
        <f>GCS!Q57</f>
        <v>0</v>
      </c>
      <c r="I67" s="518" t="str">
        <f>T(GCS!T57)</f>
        <v/>
      </c>
      <c r="J67" s="519">
        <f>(GCS!AE57)</f>
        <v>0</v>
      </c>
      <c r="K67" s="519">
        <f>GCS!AJ57</f>
        <v>0</v>
      </c>
      <c r="L67" s="519">
        <f>GCS!AO57</f>
        <v>0</v>
      </c>
      <c r="M67" s="1422">
        <f>GCS!AU57</f>
        <v>0</v>
      </c>
      <c r="N67" s="1422"/>
      <c r="O67" s="524">
        <f t="shared" si="2"/>
        <v>0</v>
      </c>
    </row>
    <row r="68" spans="2:15" s="520" customFormat="1" ht="18" customHeight="1">
      <c r="B68" s="516"/>
      <c r="C68" s="1421" t="str">
        <f>T(GCS!B58)</f>
        <v/>
      </c>
      <c r="D68" s="1421"/>
      <c r="E68" s="1421"/>
      <c r="F68" s="1421"/>
      <c r="G68" s="1421"/>
      <c r="H68" s="517">
        <f>GCS!Q58</f>
        <v>0</v>
      </c>
      <c r="I68" s="518" t="str">
        <f>T(GCS!T58)</f>
        <v/>
      </c>
      <c r="J68" s="519">
        <f>(GCS!AE58)</f>
        <v>0</v>
      </c>
      <c r="K68" s="519">
        <f>GCS!AJ58</f>
        <v>0</v>
      </c>
      <c r="L68" s="519">
        <f>GCS!AO58</f>
        <v>0</v>
      </c>
      <c r="M68" s="1422">
        <f>GCS!AU58</f>
        <v>0</v>
      </c>
      <c r="N68" s="1422"/>
      <c r="O68" s="524">
        <f t="shared" si="2"/>
        <v>0</v>
      </c>
    </row>
    <row r="69" spans="2:15" s="520" customFormat="1" ht="18" customHeight="1">
      <c r="B69" s="516"/>
      <c r="C69" s="1421" t="str">
        <f>T(GCS!B59)</f>
        <v/>
      </c>
      <c r="D69" s="1421"/>
      <c r="E69" s="1421"/>
      <c r="F69" s="1421"/>
      <c r="G69" s="1421"/>
      <c r="H69" s="517">
        <f>GCS!Q59</f>
        <v>0</v>
      </c>
      <c r="I69" s="518" t="str">
        <f>T(GCS!T59)</f>
        <v/>
      </c>
      <c r="J69" s="519">
        <f>(GCS!AE59)</f>
        <v>0</v>
      </c>
      <c r="K69" s="519">
        <f>GCS!AJ59</f>
        <v>0</v>
      </c>
      <c r="L69" s="519">
        <f>GCS!AO59</f>
        <v>0</v>
      </c>
      <c r="M69" s="1422">
        <f>GCS!AU59</f>
        <v>0</v>
      </c>
      <c r="N69" s="1422"/>
      <c r="O69" s="524">
        <f t="shared" si="2"/>
        <v>0</v>
      </c>
    </row>
    <row r="70" spans="2:15" s="520" customFormat="1" ht="18" customHeight="1">
      <c r="B70" s="521"/>
      <c r="C70" s="1421" t="str">
        <f>T(GCS!B60)</f>
        <v/>
      </c>
      <c r="D70" s="1421"/>
      <c r="E70" s="1421"/>
      <c r="F70" s="1421"/>
      <c r="G70" s="1421"/>
      <c r="H70" s="517">
        <f>GCS!Q60</f>
        <v>0</v>
      </c>
      <c r="I70" s="518" t="str">
        <f>T(GCS!T60)</f>
        <v/>
      </c>
      <c r="J70" s="519">
        <f>(GCS!AE60)</f>
        <v>0</v>
      </c>
      <c r="K70" s="519">
        <f>GCS!AJ60</f>
        <v>0</v>
      </c>
      <c r="L70" s="519">
        <f>GCS!AO60</f>
        <v>0</v>
      </c>
      <c r="M70" s="1422">
        <f>GCS!AU60</f>
        <v>0</v>
      </c>
      <c r="N70" s="1422"/>
      <c r="O70" s="524">
        <f t="shared" si="2"/>
        <v>0</v>
      </c>
    </row>
    <row r="71" spans="2:15" ht="4.3499999999999996" customHeight="1">
      <c r="B71" s="408"/>
      <c r="C71" s="416"/>
      <c r="D71" s="416"/>
      <c r="E71" s="416"/>
      <c r="F71" s="416"/>
      <c r="G71" s="416"/>
      <c r="H71" s="417"/>
      <c r="I71" s="416"/>
      <c r="J71" s="418"/>
      <c r="K71" s="418"/>
      <c r="L71" s="418"/>
      <c r="M71" s="419"/>
      <c r="N71" s="419"/>
      <c r="O71" s="523">
        <f>O72</f>
        <v>0</v>
      </c>
    </row>
    <row r="72" spans="2:15" ht="20.5" customHeight="1">
      <c r="B72" s="408"/>
      <c r="C72" s="1427" t="str">
        <f>CONCATENATE(C55," ","TOTAL")</f>
        <v>TEMPORARY UTILITIES TOTAL</v>
      </c>
      <c r="D72" s="1427"/>
      <c r="E72" s="1427"/>
      <c r="F72" s="1427"/>
      <c r="G72" s="1427"/>
      <c r="H72" s="1427"/>
      <c r="I72" s="1427"/>
      <c r="J72" s="404">
        <f>SUM(J56:J71)</f>
        <v>0</v>
      </c>
      <c r="K72" s="404">
        <f>SUM(K56:K71)</f>
        <v>0</v>
      </c>
      <c r="L72" s="404">
        <f>SUM(L56:L71)</f>
        <v>0</v>
      </c>
      <c r="M72" s="1422">
        <f>SUM(M56:N71)</f>
        <v>0</v>
      </c>
      <c r="N72" s="1422"/>
      <c r="O72" s="523">
        <f>SUM(O55:O70)</f>
        <v>0</v>
      </c>
    </row>
    <row r="73" spans="2:15" ht="4.3499999999999996" customHeight="1">
      <c r="B73" s="408"/>
      <c r="C73" s="420"/>
      <c r="D73" s="421"/>
      <c r="E73" s="421"/>
      <c r="F73" s="421"/>
      <c r="G73" s="421"/>
      <c r="H73" s="422"/>
      <c r="I73" s="421"/>
      <c r="J73" s="423"/>
      <c r="K73" s="423"/>
      <c r="L73" s="423"/>
      <c r="M73" s="424"/>
      <c r="N73" s="425"/>
      <c r="O73" s="523">
        <f>O72</f>
        <v>0</v>
      </c>
    </row>
    <row r="74" spans="2:15" ht="23.35" customHeight="1">
      <c r="B74" s="407"/>
      <c r="C74" s="1423" t="str">
        <f>T(GCS!B64)</f>
        <v>TEMPORARY PROJECT REQUIREMENTS</v>
      </c>
      <c r="D74" s="1423"/>
      <c r="E74" s="1423"/>
      <c r="F74" s="1423"/>
      <c r="G74" s="1424"/>
      <c r="H74" s="399">
        <f>SUM(H75:H89)</f>
        <v>0</v>
      </c>
      <c r="I74" s="400"/>
      <c r="J74" s="401"/>
      <c r="K74" s="401"/>
      <c r="L74" s="401"/>
      <c r="M74" s="1425"/>
      <c r="N74" s="1426"/>
      <c r="O74" s="523">
        <f t="shared" ref="O74:O89" si="3">H74</f>
        <v>0</v>
      </c>
    </row>
    <row r="75" spans="2:15" s="520" customFormat="1" ht="18" customHeight="1">
      <c r="B75" s="516"/>
      <c r="C75" s="1421" t="str">
        <f>T(GCS!B65)</f>
        <v>Office trailer, place &amp; remove</v>
      </c>
      <c r="D75" s="1421"/>
      <c r="E75" s="1421"/>
      <c r="F75" s="1421"/>
      <c r="G75" s="1421"/>
      <c r="H75" s="517">
        <f>GCS!Q65</f>
        <v>0</v>
      </c>
      <c r="I75" s="518" t="str">
        <f>T(GCS!T65)</f>
        <v>ea</v>
      </c>
      <c r="J75" s="519">
        <f>(GCS!AE65)</f>
        <v>0</v>
      </c>
      <c r="K75" s="519">
        <f>GCS!AJ65</f>
        <v>0</v>
      </c>
      <c r="L75" s="519">
        <f>GCS!AO65</f>
        <v>0</v>
      </c>
      <c r="M75" s="1422">
        <f>GCS!AU65</f>
        <v>0</v>
      </c>
      <c r="N75" s="1422"/>
      <c r="O75" s="524">
        <f t="shared" si="3"/>
        <v>0</v>
      </c>
    </row>
    <row r="76" spans="2:15" s="520" customFormat="1" ht="18" customHeight="1">
      <c r="B76" s="516"/>
      <c r="C76" s="1421" t="str">
        <f>T(GCS!B66)</f>
        <v>Office trailer rental</v>
      </c>
      <c r="D76" s="1421"/>
      <c r="E76" s="1421"/>
      <c r="F76" s="1421"/>
      <c r="G76" s="1421"/>
      <c r="H76" s="517">
        <f>GCS!Q66</f>
        <v>0</v>
      </c>
      <c r="I76" s="518" t="str">
        <f>T(GCS!T66)</f>
        <v>months</v>
      </c>
      <c r="J76" s="519">
        <f>(GCS!AE66)</f>
        <v>0</v>
      </c>
      <c r="K76" s="519">
        <f>GCS!AJ66</f>
        <v>0</v>
      </c>
      <c r="L76" s="519">
        <f>GCS!AO66</f>
        <v>0</v>
      </c>
      <c r="M76" s="1422">
        <f>GCS!AU66</f>
        <v>0</v>
      </c>
      <c r="N76" s="1422"/>
      <c r="O76" s="524">
        <f t="shared" si="3"/>
        <v>0</v>
      </c>
    </row>
    <row r="77" spans="2:15" s="520" customFormat="1" ht="18" customHeight="1">
      <c r="B77" s="521"/>
      <c r="C77" s="1421" t="str">
        <f>T(GCS!B67)</f>
        <v>Storage container, place &amp; remove</v>
      </c>
      <c r="D77" s="1421"/>
      <c r="E77" s="1421"/>
      <c r="F77" s="1421"/>
      <c r="G77" s="1421"/>
      <c r="H77" s="517">
        <f>GCS!Q67</f>
        <v>0</v>
      </c>
      <c r="I77" s="518" t="str">
        <f>T(GCS!T67)</f>
        <v>ea</v>
      </c>
      <c r="J77" s="519">
        <f>(GCS!AE67)</f>
        <v>0</v>
      </c>
      <c r="K77" s="519">
        <f>GCS!AJ67</f>
        <v>0</v>
      </c>
      <c r="L77" s="519">
        <f>GCS!AO67</f>
        <v>0</v>
      </c>
      <c r="M77" s="1422">
        <f>GCS!AU67</f>
        <v>0</v>
      </c>
      <c r="N77" s="1422"/>
      <c r="O77" s="524">
        <f t="shared" si="3"/>
        <v>0</v>
      </c>
    </row>
    <row r="78" spans="2:15" s="520" customFormat="1" ht="18" customHeight="1">
      <c r="B78" s="516"/>
      <c r="C78" s="1421" t="str">
        <f>T(GCS!B68)</f>
        <v>Storage container rental</v>
      </c>
      <c r="D78" s="1421"/>
      <c r="E78" s="1421"/>
      <c r="F78" s="1421"/>
      <c r="G78" s="1421"/>
      <c r="H78" s="517">
        <f>GCS!Q68</f>
        <v>0</v>
      </c>
      <c r="I78" s="518" t="str">
        <f>T(GCS!T68)</f>
        <v>months</v>
      </c>
      <c r="J78" s="519">
        <f>(GCS!AE68)</f>
        <v>0</v>
      </c>
      <c r="K78" s="519">
        <f>GCS!AJ68</f>
        <v>0</v>
      </c>
      <c r="L78" s="519">
        <f>GCS!AO68</f>
        <v>0</v>
      </c>
      <c r="M78" s="1422">
        <f>GCS!AU68</f>
        <v>0</v>
      </c>
      <c r="N78" s="1422"/>
      <c r="O78" s="524">
        <f t="shared" si="3"/>
        <v>0</v>
      </c>
    </row>
    <row r="79" spans="2:15" s="520" customFormat="1" ht="18" customHeight="1">
      <c r="B79" s="516"/>
      <c r="C79" s="1421" t="str">
        <f>T(GCS!B69)</f>
        <v>Scaffolding, place &amp; remove</v>
      </c>
      <c r="D79" s="1421"/>
      <c r="E79" s="1421"/>
      <c r="F79" s="1421"/>
      <c r="G79" s="1421"/>
      <c r="H79" s="517">
        <f>GCS!Q69</f>
        <v>0</v>
      </c>
      <c r="I79" s="518" t="str">
        <f>T(GCS!T69)</f>
        <v>months</v>
      </c>
      <c r="J79" s="519">
        <f>(GCS!AE69)</f>
        <v>0</v>
      </c>
      <c r="K79" s="519">
        <f>GCS!AJ69</f>
        <v>0</v>
      </c>
      <c r="L79" s="519">
        <f>GCS!AO69</f>
        <v>0</v>
      </c>
      <c r="M79" s="1422">
        <f>GCS!AU69</f>
        <v>0</v>
      </c>
      <c r="N79" s="1422"/>
      <c r="O79" s="524">
        <f t="shared" si="3"/>
        <v>0</v>
      </c>
    </row>
    <row r="80" spans="2:15" s="520" customFormat="1" ht="18" customHeight="1">
      <c r="B80" s="521"/>
      <c r="C80" s="1421" t="str">
        <f>T(GCS!B70)</f>
        <v>Scaffolding rental</v>
      </c>
      <c r="D80" s="1421"/>
      <c r="E80" s="1421"/>
      <c r="F80" s="1421"/>
      <c r="G80" s="1421"/>
      <c r="H80" s="517">
        <f>GCS!Q70</f>
        <v>0</v>
      </c>
      <c r="I80" s="518" t="str">
        <f>T(GCS!T70)</f>
        <v>months</v>
      </c>
      <c r="J80" s="519">
        <f>(GCS!AE70)</f>
        <v>0</v>
      </c>
      <c r="K80" s="519">
        <f>GCS!AJ70</f>
        <v>0</v>
      </c>
      <c r="L80" s="519">
        <f>GCS!AO70</f>
        <v>0</v>
      </c>
      <c r="M80" s="1422">
        <f>GCS!AU70</f>
        <v>0</v>
      </c>
      <c r="N80" s="1422"/>
      <c r="O80" s="524">
        <f t="shared" si="3"/>
        <v>0</v>
      </c>
    </row>
    <row r="81" spans="2:15" s="520" customFormat="1" ht="18" customHeight="1">
      <c r="B81" s="516"/>
      <c r="C81" s="1421" t="str">
        <f>T(GCS!B71)</f>
        <v>Temporary Fencing</v>
      </c>
      <c r="D81" s="1421"/>
      <c r="E81" s="1421"/>
      <c r="F81" s="1421"/>
      <c r="G81" s="1421"/>
      <c r="H81" s="517">
        <f>GCS!Q71</f>
        <v>0</v>
      </c>
      <c r="I81" s="518" t="str">
        <f>T(GCS!T71)</f>
        <v>lf</v>
      </c>
      <c r="J81" s="519">
        <f>(GCS!AE71)</f>
        <v>0</v>
      </c>
      <c r="K81" s="519">
        <f>GCS!AJ71</f>
        <v>0</v>
      </c>
      <c r="L81" s="519">
        <f>GCS!AO71</f>
        <v>0</v>
      </c>
      <c r="M81" s="1422">
        <f>GCS!AU71</f>
        <v>0</v>
      </c>
      <c r="N81" s="1422"/>
      <c r="O81" s="524">
        <f t="shared" si="3"/>
        <v>0</v>
      </c>
    </row>
    <row r="82" spans="2:15" s="520" customFormat="1" ht="18" customHeight="1">
      <c r="B82" s="516"/>
      <c r="C82" s="1421" t="str">
        <f>T(GCS!B72)</f>
        <v>Zip-wall, plastic partitions</v>
      </c>
      <c r="D82" s="1421"/>
      <c r="E82" s="1421"/>
      <c r="F82" s="1421"/>
      <c r="G82" s="1421"/>
      <c r="H82" s="517">
        <f>GCS!Q72</f>
        <v>0</v>
      </c>
      <c r="I82" s="518" t="str">
        <f>T(GCS!T72)</f>
        <v>lf</v>
      </c>
      <c r="J82" s="519">
        <f>(GCS!AE72)</f>
        <v>0</v>
      </c>
      <c r="K82" s="519">
        <f>GCS!AJ72</f>
        <v>0</v>
      </c>
      <c r="L82" s="519">
        <f>GCS!AO72</f>
        <v>0</v>
      </c>
      <c r="M82" s="1422">
        <f>GCS!AU72</f>
        <v>0</v>
      </c>
      <c r="N82" s="1422"/>
      <c r="O82" s="524">
        <f t="shared" si="3"/>
        <v>0</v>
      </c>
    </row>
    <row r="83" spans="2:15" s="520" customFormat="1" ht="18" customHeight="1">
      <c r="B83" s="521"/>
      <c r="C83" s="1421" t="str">
        <f>T(GCS!B73)</f>
        <v>Temporary drywall partitions</v>
      </c>
      <c r="D83" s="1421"/>
      <c r="E83" s="1421"/>
      <c r="F83" s="1421"/>
      <c r="G83" s="1421"/>
      <c r="H83" s="517">
        <f>GCS!Q73</f>
        <v>0</v>
      </c>
      <c r="I83" s="518" t="str">
        <f>T(GCS!T73)</f>
        <v>lf</v>
      </c>
      <c r="J83" s="519">
        <f>(GCS!AE73)</f>
        <v>0</v>
      </c>
      <c r="K83" s="519">
        <f>GCS!AJ73</f>
        <v>0</v>
      </c>
      <c r="L83" s="519">
        <f>GCS!AO73</f>
        <v>0</v>
      </c>
      <c r="M83" s="1422">
        <f>GCS!AU73</f>
        <v>0</v>
      </c>
      <c r="N83" s="1422"/>
      <c r="O83" s="524">
        <f t="shared" si="3"/>
        <v>0</v>
      </c>
    </row>
    <row r="84" spans="2:15" s="520" customFormat="1" ht="18" customHeight="1">
      <c r="B84" s="516"/>
      <c r="C84" s="1421" t="str">
        <f>T(GCS!B74)</f>
        <v>Temporary floor protection, RAM board</v>
      </c>
      <c r="D84" s="1421"/>
      <c r="E84" s="1421"/>
      <c r="F84" s="1421"/>
      <c r="G84" s="1421"/>
      <c r="H84" s="517">
        <f>GCS!Q74</f>
        <v>0</v>
      </c>
      <c r="I84" s="518" t="str">
        <f>T(GCS!T74)</f>
        <v>sf</v>
      </c>
      <c r="J84" s="519">
        <f>(GCS!AE74)</f>
        <v>0</v>
      </c>
      <c r="K84" s="519">
        <f>GCS!AJ74</f>
        <v>0</v>
      </c>
      <c r="L84" s="519">
        <f>GCS!AO74</f>
        <v>0</v>
      </c>
      <c r="M84" s="1422">
        <f>GCS!AU74</f>
        <v>0</v>
      </c>
      <c r="N84" s="1422"/>
      <c r="O84" s="524">
        <f t="shared" si="3"/>
        <v>0</v>
      </c>
    </row>
    <row r="85" spans="2:15" s="520" customFormat="1" ht="18" customHeight="1">
      <c r="B85" s="516"/>
      <c r="C85" s="1421" t="str">
        <f>T(GCS!B75)</f>
        <v>Miscellaneous coverings/protections</v>
      </c>
      <c r="D85" s="1421"/>
      <c r="E85" s="1421"/>
      <c r="F85" s="1421"/>
      <c r="G85" s="1421"/>
      <c r="H85" s="517">
        <f>GCS!Q75</f>
        <v>0</v>
      </c>
      <c r="I85" s="518" t="str">
        <f>T(GCS!T75)</f>
        <v>sf</v>
      </c>
      <c r="J85" s="519">
        <f>(GCS!AE75)</f>
        <v>0</v>
      </c>
      <c r="K85" s="519">
        <f>GCS!AJ75</f>
        <v>0</v>
      </c>
      <c r="L85" s="519">
        <f>GCS!AO75</f>
        <v>0</v>
      </c>
      <c r="M85" s="1422">
        <f>GCS!AU75</f>
        <v>0</v>
      </c>
      <c r="N85" s="1422"/>
      <c r="O85" s="524">
        <f t="shared" si="3"/>
        <v>0</v>
      </c>
    </row>
    <row r="86" spans="2:15" s="520" customFormat="1" ht="18" customHeight="1">
      <c r="B86" s="521"/>
      <c r="C86" s="1421" t="str">
        <f>T(GCS!B76)</f>
        <v/>
      </c>
      <c r="D86" s="1421"/>
      <c r="E86" s="1421"/>
      <c r="F86" s="1421"/>
      <c r="G86" s="1421"/>
      <c r="H86" s="517">
        <f>GCS!Q76</f>
        <v>0</v>
      </c>
      <c r="I86" s="518" t="str">
        <f>T(GCS!T76)</f>
        <v/>
      </c>
      <c r="J86" s="519">
        <f>(GCS!AE76)</f>
        <v>0</v>
      </c>
      <c r="K86" s="519">
        <f>GCS!AJ76</f>
        <v>0</v>
      </c>
      <c r="L86" s="519">
        <f>GCS!AO76</f>
        <v>0</v>
      </c>
      <c r="M86" s="1422">
        <f>GCS!AU76</f>
        <v>0</v>
      </c>
      <c r="N86" s="1422"/>
      <c r="O86" s="524">
        <f t="shared" si="3"/>
        <v>0</v>
      </c>
    </row>
    <row r="87" spans="2:15" s="520" customFormat="1" ht="18" customHeight="1">
      <c r="B87" s="516"/>
      <c r="C87" s="1421" t="str">
        <f>T(GCS!B77)</f>
        <v/>
      </c>
      <c r="D87" s="1421"/>
      <c r="E87" s="1421"/>
      <c r="F87" s="1421"/>
      <c r="G87" s="1421"/>
      <c r="H87" s="517">
        <f>GCS!Q77</f>
        <v>0</v>
      </c>
      <c r="I87" s="518" t="str">
        <f>T(GCS!T77)</f>
        <v/>
      </c>
      <c r="J87" s="519">
        <f>(GCS!AE77)</f>
        <v>0</v>
      </c>
      <c r="K87" s="519">
        <f>GCS!AJ77</f>
        <v>0</v>
      </c>
      <c r="L87" s="519">
        <f>GCS!AO77</f>
        <v>0</v>
      </c>
      <c r="M87" s="1422">
        <f>GCS!AU77</f>
        <v>0</v>
      </c>
      <c r="N87" s="1422"/>
      <c r="O87" s="524">
        <f t="shared" si="3"/>
        <v>0</v>
      </c>
    </row>
    <row r="88" spans="2:15" s="520" customFormat="1" ht="18" customHeight="1">
      <c r="B88" s="516"/>
      <c r="C88" s="1421" t="str">
        <f>T(GCS!B78)</f>
        <v/>
      </c>
      <c r="D88" s="1421"/>
      <c r="E88" s="1421"/>
      <c r="F88" s="1421"/>
      <c r="G88" s="1421"/>
      <c r="H88" s="517">
        <f>GCS!Q78</f>
        <v>0</v>
      </c>
      <c r="I88" s="518" t="str">
        <f>T(GCS!T78)</f>
        <v/>
      </c>
      <c r="J88" s="519">
        <f>(GCS!AE78)</f>
        <v>0</v>
      </c>
      <c r="K88" s="519">
        <f>GCS!AJ78</f>
        <v>0</v>
      </c>
      <c r="L88" s="519">
        <f>GCS!AO78</f>
        <v>0</v>
      </c>
      <c r="M88" s="1422">
        <f>GCS!AU78</f>
        <v>0</v>
      </c>
      <c r="N88" s="1422"/>
      <c r="O88" s="524">
        <f t="shared" si="3"/>
        <v>0</v>
      </c>
    </row>
    <row r="89" spans="2:15" s="520" customFormat="1" ht="18" customHeight="1">
      <c r="B89" s="521"/>
      <c r="C89" s="1421" t="str">
        <f>T(GCS!B79)</f>
        <v/>
      </c>
      <c r="D89" s="1421"/>
      <c r="E89" s="1421"/>
      <c r="F89" s="1421"/>
      <c r="G89" s="1421"/>
      <c r="H89" s="517">
        <f>GCS!Q79</f>
        <v>0</v>
      </c>
      <c r="I89" s="518" t="str">
        <f>T(GCS!T79)</f>
        <v/>
      </c>
      <c r="J89" s="519">
        <f>(GCS!AE79)</f>
        <v>0</v>
      </c>
      <c r="K89" s="519">
        <f>GCS!AJ79</f>
        <v>0</v>
      </c>
      <c r="L89" s="519">
        <f>GCS!AO79</f>
        <v>0</v>
      </c>
      <c r="M89" s="1422">
        <f>GCS!AU79</f>
        <v>0</v>
      </c>
      <c r="N89" s="1422"/>
      <c r="O89" s="524">
        <f t="shared" si="3"/>
        <v>0</v>
      </c>
    </row>
    <row r="90" spans="2:15" ht="4.3499999999999996" customHeight="1">
      <c r="B90" s="408"/>
      <c r="C90" s="416"/>
      <c r="D90" s="416"/>
      <c r="E90" s="416"/>
      <c r="F90" s="416"/>
      <c r="G90" s="416"/>
      <c r="H90" s="417"/>
      <c r="I90" s="416"/>
      <c r="J90" s="418"/>
      <c r="K90" s="418"/>
      <c r="L90" s="418"/>
      <c r="M90" s="419"/>
      <c r="N90" s="419"/>
      <c r="O90" s="523">
        <f>O91</f>
        <v>0</v>
      </c>
    </row>
    <row r="91" spans="2:15" ht="20.5" customHeight="1">
      <c r="B91" s="408"/>
      <c r="C91" s="1427" t="str">
        <f>CONCATENATE(C74," ","TOTAL")</f>
        <v>TEMPORARY PROJECT REQUIREMENTS TOTAL</v>
      </c>
      <c r="D91" s="1427"/>
      <c r="E91" s="1427"/>
      <c r="F91" s="1427"/>
      <c r="G91" s="1427"/>
      <c r="H91" s="1427"/>
      <c r="I91" s="1427"/>
      <c r="J91" s="404">
        <f>SUM(J75:J90)</f>
        <v>0</v>
      </c>
      <c r="K91" s="404">
        <f>SUM(K75:K90)</f>
        <v>0</v>
      </c>
      <c r="L91" s="404">
        <f>SUM(L75:L90)</f>
        <v>0</v>
      </c>
      <c r="M91" s="1422">
        <f>SUM(M75:N90)</f>
        <v>0</v>
      </c>
      <c r="N91" s="1422"/>
      <c r="O91" s="523">
        <f>SUM(O74:O89)</f>
        <v>0</v>
      </c>
    </row>
    <row r="92" spans="2:15" ht="4.3499999999999996" customHeight="1">
      <c r="B92" s="408"/>
      <c r="C92" s="420"/>
      <c r="D92" s="421"/>
      <c r="E92" s="421"/>
      <c r="F92" s="421"/>
      <c r="G92" s="421"/>
      <c r="H92" s="422"/>
      <c r="I92" s="421"/>
      <c r="J92" s="423"/>
      <c r="K92" s="423"/>
      <c r="L92" s="423"/>
      <c r="M92" s="424"/>
      <c r="N92" s="425"/>
      <c r="O92" s="523">
        <f>O91</f>
        <v>0</v>
      </c>
    </row>
    <row r="93" spans="2:15" ht="23.35" customHeight="1">
      <c r="B93" s="407"/>
      <c r="C93" s="1423" t="str">
        <f>T(GCS!B83)</f>
        <v>EQUIPMENT</v>
      </c>
      <c r="D93" s="1423"/>
      <c r="E93" s="1423"/>
      <c r="F93" s="1423"/>
      <c r="G93" s="1424"/>
      <c r="H93" s="399">
        <f>SUM(H94:H108)</f>
        <v>0</v>
      </c>
      <c r="I93" s="400"/>
      <c r="J93" s="401"/>
      <c r="K93" s="401"/>
      <c r="L93" s="401"/>
      <c r="M93" s="1425"/>
      <c r="N93" s="1426"/>
      <c r="O93" s="523">
        <f t="shared" ref="O93:O108" si="4">H93</f>
        <v>0</v>
      </c>
    </row>
    <row r="94" spans="2:15" s="520" customFormat="1" ht="18" customHeight="1">
      <c r="B94" s="516"/>
      <c r="C94" s="1421" t="str">
        <f>T(GCS!B84)</f>
        <v>Flatbed truck</v>
      </c>
      <c r="D94" s="1421"/>
      <c r="E94" s="1421"/>
      <c r="F94" s="1421"/>
      <c r="G94" s="1421"/>
      <c r="H94" s="517">
        <f>GCS!Q84</f>
        <v>0</v>
      </c>
      <c r="I94" s="518" t="str">
        <f>T(GCS!T84)</f>
        <v>hrs</v>
      </c>
      <c r="J94" s="519">
        <f>(GCS!AE84)</f>
        <v>0</v>
      </c>
      <c r="K94" s="519">
        <f>GCS!AJ84</f>
        <v>0</v>
      </c>
      <c r="L94" s="519">
        <f>GCS!AO84</f>
        <v>0</v>
      </c>
      <c r="M94" s="1422">
        <f>GCS!AU84</f>
        <v>0</v>
      </c>
      <c r="N94" s="1422"/>
      <c r="O94" s="524">
        <f t="shared" si="4"/>
        <v>0</v>
      </c>
    </row>
    <row r="95" spans="2:15" s="520" customFormat="1" ht="18" customHeight="1">
      <c r="B95" s="516"/>
      <c r="C95" s="1421" t="str">
        <f>T(GCS!B85)</f>
        <v>Skid steer loader, Bobcat</v>
      </c>
      <c r="D95" s="1421"/>
      <c r="E95" s="1421"/>
      <c r="F95" s="1421"/>
      <c r="G95" s="1421"/>
      <c r="H95" s="517">
        <f>GCS!Q85</f>
        <v>0</v>
      </c>
      <c r="I95" s="518" t="str">
        <f>T(GCS!T85)</f>
        <v>hrs</v>
      </c>
      <c r="J95" s="519">
        <f>(GCS!AE85)</f>
        <v>0</v>
      </c>
      <c r="K95" s="519">
        <f>GCS!AJ85</f>
        <v>0</v>
      </c>
      <c r="L95" s="519">
        <f>GCS!AO85</f>
        <v>0</v>
      </c>
      <c r="M95" s="1422">
        <f>GCS!AU85</f>
        <v>0</v>
      </c>
      <c r="N95" s="1422"/>
      <c r="O95" s="524">
        <f t="shared" si="4"/>
        <v>0</v>
      </c>
    </row>
    <row r="96" spans="2:15" s="520" customFormat="1" ht="18" customHeight="1">
      <c r="B96" s="521"/>
      <c r="C96" s="1421" t="str">
        <f>T(GCS!B86)</f>
        <v>Generators</v>
      </c>
      <c r="D96" s="1421"/>
      <c r="E96" s="1421"/>
      <c r="F96" s="1421"/>
      <c r="G96" s="1421"/>
      <c r="H96" s="517">
        <f>GCS!Q86</f>
        <v>0</v>
      </c>
      <c r="I96" s="518" t="str">
        <f>T(GCS!T86)</f>
        <v>hrs</v>
      </c>
      <c r="J96" s="519">
        <f>(GCS!AE86)</f>
        <v>0</v>
      </c>
      <c r="K96" s="519">
        <f>GCS!AJ86</f>
        <v>0</v>
      </c>
      <c r="L96" s="519">
        <f>GCS!AO86</f>
        <v>0</v>
      </c>
      <c r="M96" s="1422">
        <f>GCS!AU86</f>
        <v>0</v>
      </c>
      <c r="N96" s="1422"/>
      <c r="O96" s="524">
        <f t="shared" si="4"/>
        <v>0</v>
      </c>
    </row>
    <row r="97" spans="2:15" s="520" customFormat="1" ht="18" customHeight="1">
      <c r="B97" s="516"/>
      <c r="C97" s="1421" t="str">
        <f>T(GCS!B87)</f>
        <v>Space heater</v>
      </c>
      <c r="D97" s="1421"/>
      <c r="E97" s="1421"/>
      <c r="F97" s="1421"/>
      <c r="G97" s="1421"/>
      <c r="H97" s="517">
        <f>GCS!Q87</f>
        <v>0</v>
      </c>
      <c r="I97" s="518" t="str">
        <f>T(GCS!T87)</f>
        <v>hrs</v>
      </c>
      <c r="J97" s="519">
        <f>(GCS!AE87)</f>
        <v>0</v>
      </c>
      <c r="K97" s="519">
        <f>GCS!AJ87</f>
        <v>0</v>
      </c>
      <c r="L97" s="519">
        <f>GCS!AO87</f>
        <v>0</v>
      </c>
      <c r="M97" s="1422">
        <f>GCS!AU87</f>
        <v>0</v>
      </c>
      <c r="N97" s="1422"/>
      <c r="O97" s="524">
        <f t="shared" si="4"/>
        <v>0</v>
      </c>
    </row>
    <row r="98" spans="2:15" s="520" customFormat="1" ht="18" customHeight="1">
      <c r="B98" s="516"/>
      <c r="C98" s="1421" t="str">
        <f>T(GCS!B88)</f>
        <v>Air Compressors</v>
      </c>
      <c r="D98" s="1421"/>
      <c r="E98" s="1421"/>
      <c r="F98" s="1421"/>
      <c r="G98" s="1421"/>
      <c r="H98" s="517">
        <f>GCS!Q88</f>
        <v>0</v>
      </c>
      <c r="I98" s="518" t="str">
        <f>T(GCS!T88)</f>
        <v>hrs</v>
      </c>
      <c r="J98" s="519">
        <f>(GCS!AE88)</f>
        <v>0</v>
      </c>
      <c r="K98" s="519">
        <f>GCS!AJ88</f>
        <v>0</v>
      </c>
      <c r="L98" s="519">
        <f>GCS!AO88</f>
        <v>0</v>
      </c>
      <c r="M98" s="1422">
        <f>GCS!AU88</f>
        <v>0</v>
      </c>
      <c r="N98" s="1422"/>
      <c r="O98" s="524">
        <f t="shared" si="4"/>
        <v>0</v>
      </c>
    </row>
    <row r="99" spans="2:15" s="520" customFormat="1" ht="18" customHeight="1">
      <c r="B99" s="521"/>
      <c r="C99" s="1421" t="str">
        <f>T(GCS!B89)</f>
        <v/>
      </c>
      <c r="D99" s="1421"/>
      <c r="E99" s="1421"/>
      <c r="F99" s="1421"/>
      <c r="G99" s="1421"/>
      <c r="H99" s="517">
        <f>GCS!Q89</f>
        <v>0</v>
      </c>
      <c r="I99" s="518" t="str">
        <f>T(GCS!T89)</f>
        <v/>
      </c>
      <c r="J99" s="519">
        <f>(GCS!AE89)</f>
        <v>0</v>
      </c>
      <c r="K99" s="519">
        <f>GCS!AJ89</f>
        <v>0</v>
      </c>
      <c r="L99" s="519">
        <f>GCS!AO89</f>
        <v>0</v>
      </c>
      <c r="M99" s="1422">
        <f>GCS!AU89</f>
        <v>0</v>
      </c>
      <c r="N99" s="1422"/>
      <c r="O99" s="524">
        <f t="shared" si="4"/>
        <v>0</v>
      </c>
    </row>
    <row r="100" spans="2:15" s="520" customFormat="1" ht="18" customHeight="1">
      <c r="B100" s="516"/>
      <c r="C100" s="1421" t="str">
        <f>T(GCS!B90)</f>
        <v/>
      </c>
      <c r="D100" s="1421"/>
      <c r="E100" s="1421"/>
      <c r="F100" s="1421"/>
      <c r="G100" s="1421"/>
      <c r="H100" s="517">
        <f>GCS!Q90</f>
        <v>0</v>
      </c>
      <c r="I100" s="518" t="str">
        <f>T(GCS!T90)</f>
        <v/>
      </c>
      <c r="J100" s="519">
        <f>(GCS!AE90)</f>
        <v>0</v>
      </c>
      <c r="K100" s="519">
        <f>GCS!AJ90</f>
        <v>0</v>
      </c>
      <c r="L100" s="519">
        <f>GCS!AO90</f>
        <v>0</v>
      </c>
      <c r="M100" s="1422">
        <f>GCS!AU90</f>
        <v>0</v>
      </c>
      <c r="N100" s="1422"/>
      <c r="O100" s="524">
        <f t="shared" si="4"/>
        <v>0</v>
      </c>
    </row>
    <row r="101" spans="2:15" s="520" customFormat="1" ht="18" customHeight="1">
      <c r="B101" s="516"/>
      <c r="C101" s="1421" t="str">
        <f>T(GCS!B91)</f>
        <v/>
      </c>
      <c r="D101" s="1421"/>
      <c r="E101" s="1421"/>
      <c r="F101" s="1421"/>
      <c r="G101" s="1421"/>
      <c r="H101" s="517">
        <f>GCS!Q91</f>
        <v>0</v>
      </c>
      <c r="I101" s="518" t="str">
        <f>T(GCS!T91)</f>
        <v/>
      </c>
      <c r="J101" s="519">
        <f>(GCS!AE91)</f>
        <v>0</v>
      </c>
      <c r="K101" s="519">
        <f>GCS!AJ91</f>
        <v>0</v>
      </c>
      <c r="L101" s="519">
        <f>GCS!AO91</f>
        <v>0</v>
      </c>
      <c r="M101" s="1422">
        <f>GCS!AU91</f>
        <v>0</v>
      </c>
      <c r="N101" s="1422"/>
      <c r="O101" s="524">
        <f t="shared" si="4"/>
        <v>0</v>
      </c>
    </row>
    <row r="102" spans="2:15" s="520" customFormat="1" ht="18" customHeight="1">
      <c r="B102" s="521"/>
      <c r="C102" s="1421" t="str">
        <f>T(GCS!B92)</f>
        <v/>
      </c>
      <c r="D102" s="1421"/>
      <c r="E102" s="1421"/>
      <c r="F102" s="1421"/>
      <c r="G102" s="1421"/>
      <c r="H102" s="517">
        <f>GCS!Q92</f>
        <v>0</v>
      </c>
      <c r="I102" s="518" t="str">
        <f>T(GCS!T92)</f>
        <v/>
      </c>
      <c r="J102" s="519">
        <f>(GCS!AE92)</f>
        <v>0</v>
      </c>
      <c r="K102" s="519">
        <f>GCS!AJ92</f>
        <v>0</v>
      </c>
      <c r="L102" s="519">
        <f>GCS!AO92</f>
        <v>0</v>
      </c>
      <c r="M102" s="1422">
        <f>GCS!AU92</f>
        <v>0</v>
      </c>
      <c r="N102" s="1422"/>
      <c r="O102" s="524">
        <f t="shared" si="4"/>
        <v>0</v>
      </c>
    </row>
    <row r="103" spans="2:15" s="520" customFormat="1" ht="18" customHeight="1">
      <c r="B103" s="516"/>
      <c r="C103" s="1421" t="str">
        <f>T(GCS!B93)</f>
        <v/>
      </c>
      <c r="D103" s="1421"/>
      <c r="E103" s="1421"/>
      <c r="F103" s="1421"/>
      <c r="G103" s="1421"/>
      <c r="H103" s="517">
        <f>GCS!Q93</f>
        <v>0</v>
      </c>
      <c r="I103" s="518" t="str">
        <f>T(GCS!T93)</f>
        <v/>
      </c>
      <c r="J103" s="519">
        <f>(GCS!AE93)</f>
        <v>0</v>
      </c>
      <c r="K103" s="519">
        <f>GCS!AJ93</f>
        <v>0</v>
      </c>
      <c r="L103" s="519">
        <f>GCS!AO93</f>
        <v>0</v>
      </c>
      <c r="M103" s="1422">
        <f>GCS!AU93</f>
        <v>0</v>
      </c>
      <c r="N103" s="1422"/>
      <c r="O103" s="524">
        <f t="shared" si="4"/>
        <v>0</v>
      </c>
    </row>
    <row r="104" spans="2:15" s="520" customFormat="1" ht="18" customHeight="1">
      <c r="B104" s="516"/>
      <c r="C104" s="1421" t="str">
        <f>T(GCS!B94)</f>
        <v/>
      </c>
      <c r="D104" s="1421"/>
      <c r="E104" s="1421"/>
      <c r="F104" s="1421"/>
      <c r="G104" s="1421"/>
      <c r="H104" s="517">
        <f>GCS!Q94</f>
        <v>0</v>
      </c>
      <c r="I104" s="518" t="str">
        <f>T(GCS!T94)</f>
        <v/>
      </c>
      <c r="J104" s="519">
        <f>(GCS!AE94)</f>
        <v>0</v>
      </c>
      <c r="K104" s="519">
        <f>GCS!AJ94</f>
        <v>0</v>
      </c>
      <c r="L104" s="519">
        <f>GCS!AO94</f>
        <v>0</v>
      </c>
      <c r="M104" s="1422">
        <f>GCS!AU94</f>
        <v>0</v>
      </c>
      <c r="N104" s="1422"/>
      <c r="O104" s="524">
        <f t="shared" si="4"/>
        <v>0</v>
      </c>
    </row>
    <row r="105" spans="2:15" s="520" customFormat="1" ht="18" customHeight="1">
      <c r="B105" s="521"/>
      <c r="C105" s="1421" t="str">
        <f>T(GCS!B95)</f>
        <v/>
      </c>
      <c r="D105" s="1421"/>
      <c r="E105" s="1421"/>
      <c r="F105" s="1421"/>
      <c r="G105" s="1421"/>
      <c r="H105" s="517">
        <f>GCS!Q95</f>
        <v>0</v>
      </c>
      <c r="I105" s="518" t="str">
        <f>T(GCS!T95)</f>
        <v/>
      </c>
      <c r="J105" s="519">
        <f>(GCS!AE95)</f>
        <v>0</v>
      </c>
      <c r="K105" s="519">
        <f>GCS!AJ95</f>
        <v>0</v>
      </c>
      <c r="L105" s="519">
        <f>GCS!AO95</f>
        <v>0</v>
      </c>
      <c r="M105" s="1422">
        <f>GCS!AU95</f>
        <v>0</v>
      </c>
      <c r="N105" s="1422"/>
      <c r="O105" s="524">
        <f t="shared" si="4"/>
        <v>0</v>
      </c>
    </row>
    <row r="106" spans="2:15" s="520" customFormat="1" ht="18" customHeight="1">
      <c r="B106" s="516"/>
      <c r="C106" s="1421" t="str">
        <f>T(GCS!B96)</f>
        <v/>
      </c>
      <c r="D106" s="1421"/>
      <c r="E106" s="1421"/>
      <c r="F106" s="1421"/>
      <c r="G106" s="1421"/>
      <c r="H106" s="517">
        <f>GCS!Q96</f>
        <v>0</v>
      </c>
      <c r="I106" s="518" t="str">
        <f>T(GCS!T96)</f>
        <v/>
      </c>
      <c r="J106" s="519">
        <f>(GCS!AE96)</f>
        <v>0</v>
      </c>
      <c r="K106" s="519">
        <f>GCS!AJ96</f>
        <v>0</v>
      </c>
      <c r="L106" s="519">
        <f>GCS!AO96</f>
        <v>0</v>
      </c>
      <c r="M106" s="1422">
        <f>GCS!AU96</f>
        <v>0</v>
      </c>
      <c r="N106" s="1422"/>
      <c r="O106" s="524">
        <f t="shared" si="4"/>
        <v>0</v>
      </c>
    </row>
    <row r="107" spans="2:15" s="520" customFormat="1" ht="18" customHeight="1">
      <c r="B107" s="516"/>
      <c r="C107" s="1421" t="str">
        <f>T(GCS!B97)</f>
        <v/>
      </c>
      <c r="D107" s="1421"/>
      <c r="E107" s="1421"/>
      <c r="F107" s="1421"/>
      <c r="G107" s="1421"/>
      <c r="H107" s="517">
        <f>GCS!Q97</f>
        <v>0</v>
      </c>
      <c r="I107" s="518" t="str">
        <f>T(GCS!T97)</f>
        <v/>
      </c>
      <c r="J107" s="519">
        <f>(GCS!AE97)</f>
        <v>0</v>
      </c>
      <c r="K107" s="519">
        <f>GCS!AJ97</f>
        <v>0</v>
      </c>
      <c r="L107" s="519">
        <f>GCS!AO97</f>
        <v>0</v>
      </c>
      <c r="M107" s="1422">
        <f>GCS!AU97</f>
        <v>0</v>
      </c>
      <c r="N107" s="1422"/>
      <c r="O107" s="524">
        <f t="shared" si="4"/>
        <v>0</v>
      </c>
    </row>
    <row r="108" spans="2:15" s="520" customFormat="1" ht="18" customHeight="1">
      <c r="B108" s="521"/>
      <c r="C108" s="1421" t="str">
        <f>T(GCS!B98)</f>
        <v/>
      </c>
      <c r="D108" s="1421"/>
      <c r="E108" s="1421"/>
      <c r="F108" s="1421"/>
      <c r="G108" s="1421"/>
      <c r="H108" s="517">
        <f>GCS!Q98</f>
        <v>0</v>
      </c>
      <c r="I108" s="518" t="str">
        <f>T(GCS!T98)</f>
        <v/>
      </c>
      <c r="J108" s="519">
        <f>(GCS!AE98)</f>
        <v>0</v>
      </c>
      <c r="K108" s="519">
        <f>GCS!AJ98</f>
        <v>0</v>
      </c>
      <c r="L108" s="519">
        <f>GCS!AO98</f>
        <v>0</v>
      </c>
      <c r="M108" s="1422">
        <f>GCS!AU98</f>
        <v>0</v>
      </c>
      <c r="N108" s="1422"/>
      <c r="O108" s="524">
        <f t="shared" si="4"/>
        <v>0</v>
      </c>
    </row>
    <row r="109" spans="2:15" ht="4.3499999999999996" customHeight="1">
      <c r="B109" s="408"/>
      <c r="C109" s="416"/>
      <c r="D109" s="416"/>
      <c r="E109" s="416"/>
      <c r="F109" s="416"/>
      <c r="G109" s="416"/>
      <c r="H109" s="417"/>
      <c r="I109" s="416"/>
      <c r="J109" s="418"/>
      <c r="K109" s="418"/>
      <c r="L109" s="418"/>
      <c r="M109" s="419"/>
      <c r="N109" s="419"/>
      <c r="O109" s="523">
        <f>O110</f>
        <v>0</v>
      </c>
    </row>
    <row r="110" spans="2:15" ht="20.5" customHeight="1">
      <c r="B110" s="408"/>
      <c r="C110" s="1427" t="str">
        <f>CONCATENATE(C93," ","TOTAL")</f>
        <v>EQUIPMENT TOTAL</v>
      </c>
      <c r="D110" s="1427"/>
      <c r="E110" s="1427"/>
      <c r="F110" s="1427"/>
      <c r="G110" s="1427"/>
      <c r="H110" s="1427"/>
      <c r="I110" s="1427"/>
      <c r="J110" s="404">
        <f>SUM(J94:J109)</f>
        <v>0</v>
      </c>
      <c r="K110" s="404">
        <f>SUM(K94:K109)</f>
        <v>0</v>
      </c>
      <c r="L110" s="404">
        <f>SUM(L94:L109)</f>
        <v>0</v>
      </c>
      <c r="M110" s="1422">
        <f>SUM(M94:N109)</f>
        <v>0</v>
      </c>
      <c r="N110" s="1422"/>
      <c r="O110" s="523">
        <f>SUM(O93:O108)</f>
        <v>0</v>
      </c>
    </row>
    <row r="111" spans="2:15" ht="4.3499999999999996" customHeight="1">
      <c r="B111" s="408"/>
      <c r="C111" s="420"/>
      <c r="D111" s="421"/>
      <c r="E111" s="421"/>
      <c r="F111" s="421"/>
      <c r="G111" s="421"/>
      <c r="H111" s="422"/>
      <c r="I111" s="421"/>
      <c r="J111" s="423"/>
      <c r="K111" s="423"/>
      <c r="L111" s="423"/>
      <c r="M111" s="424"/>
      <c r="N111" s="425"/>
      <c r="O111" s="523">
        <f>O110</f>
        <v>0</v>
      </c>
    </row>
    <row r="112" spans="2:15" ht="23.35" customHeight="1">
      <c r="B112" s="407"/>
      <c r="C112" s="1423" t="str">
        <f>T(GCS!B102)</f>
        <v>CLEAN-UP</v>
      </c>
      <c r="D112" s="1423"/>
      <c r="E112" s="1423"/>
      <c r="F112" s="1423"/>
      <c r="G112" s="1424"/>
      <c r="H112" s="399">
        <f>SUM(H113:H127)</f>
        <v>0</v>
      </c>
      <c r="I112" s="400"/>
      <c r="J112" s="401"/>
      <c r="K112" s="401"/>
      <c r="L112" s="401"/>
      <c r="M112" s="1425"/>
      <c r="N112" s="1426"/>
      <c r="O112" s="523">
        <f t="shared" ref="O112:O127" si="5">H112</f>
        <v>0</v>
      </c>
    </row>
    <row r="113" spans="2:15" s="520" customFormat="1" ht="18" customHeight="1">
      <c r="B113" s="516"/>
      <c r="C113" s="1421" t="str">
        <f>T(GCS!B103)</f>
        <v>General Clean-Up</v>
      </c>
      <c r="D113" s="1421"/>
      <c r="E113" s="1421"/>
      <c r="F113" s="1421"/>
      <c r="G113" s="1421"/>
      <c r="H113" s="517">
        <f>GCS!Q103</f>
        <v>0</v>
      </c>
      <c r="I113" s="518" t="str">
        <f>T(GCS!T103)</f>
        <v>weeks</v>
      </c>
      <c r="J113" s="519">
        <f>(GCS!AE103)</f>
        <v>0</v>
      </c>
      <c r="K113" s="519">
        <f>GCS!AJ103</f>
        <v>0</v>
      </c>
      <c r="L113" s="519">
        <f>GCS!AO103</f>
        <v>0</v>
      </c>
      <c r="M113" s="1422">
        <f>GCS!AU103</f>
        <v>0</v>
      </c>
      <c r="N113" s="1422"/>
      <c r="O113" s="524">
        <f t="shared" si="5"/>
        <v>0</v>
      </c>
    </row>
    <row r="114" spans="2:15" s="520" customFormat="1" ht="18" customHeight="1">
      <c r="B114" s="516"/>
      <c r="C114" s="1421" t="str">
        <f>T(GCS!B104)</f>
        <v>Final Clean-Up</v>
      </c>
      <c r="D114" s="1421"/>
      <c r="E114" s="1421"/>
      <c r="F114" s="1421"/>
      <c r="G114" s="1421"/>
      <c r="H114" s="517">
        <f>GCS!Q104</f>
        <v>0</v>
      </c>
      <c r="I114" s="518" t="str">
        <f>T(GCS!T104)</f>
        <v>hrs</v>
      </c>
      <c r="J114" s="519">
        <f>(GCS!AE104)</f>
        <v>0</v>
      </c>
      <c r="K114" s="519">
        <f>GCS!AJ104</f>
        <v>0</v>
      </c>
      <c r="L114" s="519">
        <f>GCS!AO104</f>
        <v>0</v>
      </c>
      <c r="M114" s="1422">
        <f>GCS!AU104</f>
        <v>0</v>
      </c>
      <c r="N114" s="1422"/>
      <c r="O114" s="524">
        <f t="shared" si="5"/>
        <v>0</v>
      </c>
    </row>
    <row r="115" spans="2:15" s="520" customFormat="1" ht="18" customHeight="1">
      <c r="B115" s="521"/>
      <c r="C115" s="1421" t="str">
        <f>T(GCS!B105)</f>
        <v>Dumpsters</v>
      </c>
      <c r="D115" s="1421"/>
      <c r="E115" s="1421"/>
      <c r="F115" s="1421"/>
      <c r="G115" s="1421"/>
      <c r="H115" s="517">
        <f>GCS!Q105</f>
        <v>0</v>
      </c>
      <c r="I115" s="518" t="str">
        <f>T(GCS!T105)</f>
        <v>ea</v>
      </c>
      <c r="J115" s="519">
        <f>(GCS!AE105)</f>
        <v>0</v>
      </c>
      <c r="K115" s="519">
        <f>GCS!AJ105</f>
        <v>0</v>
      </c>
      <c r="L115" s="519">
        <f>GCS!AO105</f>
        <v>0</v>
      </c>
      <c r="M115" s="1422">
        <f>GCS!AU105</f>
        <v>0</v>
      </c>
      <c r="N115" s="1422"/>
      <c r="O115" s="524">
        <f t="shared" si="5"/>
        <v>0</v>
      </c>
    </row>
    <row r="116" spans="2:15" s="520" customFormat="1" ht="18" customHeight="1">
      <c r="B116" s="516"/>
      <c r="C116" s="1421" t="str">
        <f>T(GCS!B106)</f>
        <v/>
      </c>
      <c r="D116" s="1421"/>
      <c r="E116" s="1421"/>
      <c r="F116" s="1421"/>
      <c r="G116" s="1421"/>
      <c r="H116" s="517">
        <f>GCS!Q106</f>
        <v>0</v>
      </c>
      <c r="I116" s="518" t="str">
        <f>T(GCS!T106)</f>
        <v/>
      </c>
      <c r="J116" s="519">
        <f>(GCS!AE106)</f>
        <v>0</v>
      </c>
      <c r="K116" s="519">
        <f>GCS!AJ106</f>
        <v>0</v>
      </c>
      <c r="L116" s="519">
        <f>GCS!AO106</f>
        <v>0</v>
      </c>
      <c r="M116" s="1422">
        <f>GCS!AU106</f>
        <v>0</v>
      </c>
      <c r="N116" s="1422"/>
      <c r="O116" s="524">
        <f t="shared" si="5"/>
        <v>0</v>
      </c>
    </row>
    <row r="117" spans="2:15" s="520" customFormat="1" ht="18" customHeight="1">
      <c r="B117" s="516"/>
      <c r="C117" s="1421" t="str">
        <f>T(GCS!B107)</f>
        <v/>
      </c>
      <c r="D117" s="1421"/>
      <c r="E117" s="1421"/>
      <c r="F117" s="1421"/>
      <c r="G117" s="1421"/>
      <c r="H117" s="517">
        <f>GCS!Q107</f>
        <v>0</v>
      </c>
      <c r="I117" s="518" t="str">
        <f>T(GCS!T107)</f>
        <v/>
      </c>
      <c r="J117" s="519">
        <f>(GCS!AE107)</f>
        <v>0</v>
      </c>
      <c r="K117" s="519">
        <f>GCS!AJ107</f>
        <v>0</v>
      </c>
      <c r="L117" s="519">
        <f>GCS!AO107</f>
        <v>0</v>
      </c>
      <c r="M117" s="1422">
        <f>GCS!AU107</f>
        <v>0</v>
      </c>
      <c r="N117" s="1422"/>
      <c r="O117" s="524">
        <f t="shared" si="5"/>
        <v>0</v>
      </c>
    </row>
    <row r="118" spans="2:15" s="520" customFormat="1" ht="18" customHeight="1">
      <c r="B118" s="521"/>
      <c r="C118" s="1421" t="str">
        <f>T(GCS!B108)</f>
        <v/>
      </c>
      <c r="D118" s="1421"/>
      <c r="E118" s="1421"/>
      <c r="F118" s="1421"/>
      <c r="G118" s="1421"/>
      <c r="H118" s="517">
        <f>GCS!Q108</f>
        <v>0</v>
      </c>
      <c r="I118" s="518" t="str">
        <f>T(GCS!T108)</f>
        <v/>
      </c>
      <c r="J118" s="519">
        <f>(GCS!AE108)</f>
        <v>0</v>
      </c>
      <c r="K118" s="519">
        <f>GCS!AJ108</f>
        <v>0</v>
      </c>
      <c r="L118" s="519">
        <f>GCS!AO108</f>
        <v>0</v>
      </c>
      <c r="M118" s="1422">
        <f>GCS!AU108</f>
        <v>0</v>
      </c>
      <c r="N118" s="1422"/>
      <c r="O118" s="524">
        <f t="shared" si="5"/>
        <v>0</v>
      </c>
    </row>
    <row r="119" spans="2:15" s="520" customFormat="1" ht="18" customHeight="1">
      <c r="B119" s="516"/>
      <c r="C119" s="1421" t="str">
        <f>T(GCS!B109)</f>
        <v/>
      </c>
      <c r="D119" s="1421"/>
      <c r="E119" s="1421"/>
      <c r="F119" s="1421"/>
      <c r="G119" s="1421"/>
      <c r="H119" s="517">
        <f>GCS!Q109</f>
        <v>0</v>
      </c>
      <c r="I119" s="518" t="str">
        <f>T(GCS!T109)</f>
        <v/>
      </c>
      <c r="J119" s="519">
        <f>(GCS!AE109)</f>
        <v>0</v>
      </c>
      <c r="K119" s="519">
        <f>GCS!AJ109</f>
        <v>0</v>
      </c>
      <c r="L119" s="519">
        <f>GCS!AO109</f>
        <v>0</v>
      </c>
      <c r="M119" s="1422">
        <f>GCS!AU109</f>
        <v>0</v>
      </c>
      <c r="N119" s="1422"/>
      <c r="O119" s="524">
        <f t="shared" si="5"/>
        <v>0</v>
      </c>
    </row>
    <row r="120" spans="2:15" s="520" customFormat="1" ht="18" customHeight="1">
      <c r="B120" s="516"/>
      <c r="C120" s="1421" t="str">
        <f>T(GCS!B110)</f>
        <v/>
      </c>
      <c r="D120" s="1421"/>
      <c r="E120" s="1421"/>
      <c r="F120" s="1421"/>
      <c r="G120" s="1421"/>
      <c r="H120" s="517">
        <f>GCS!Q110</f>
        <v>0</v>
      </c>
      <c r="I120" s="518" t="str">
        <f>T(GCS!T110)</f>
        <v/>
      </c>
      <c r="J120" s="519">
        <f>(GCS!AE110)</f>
        <v>0</v>
      </c>
      <c r="K120" s="519">
        <f>GCS!AJ110</f>
        <v>0</v>
      </c>
      <c r="L120" s="519">
        <f>GCS!AO110</f>
        <v>0</v>
      </c>
      <c r="M120" s="1422">
        <f>GCS!AU110</f>
        <v>0</v>
      </c>
      <c r="N120" s="1422"/>
      <c r="O120" s="524">
        <f t="shared" si="5"/>
        <v>0</v>
      </c>
    </row>
    <row r="121" spans="2:15" s="520" customFormat="1" ht="18" customHeight="1">
      <c r="B121" s="521"/>
      <c r="C121" s="1421" t="str">
        <f>T(GCS!B111)</f>
        <v/>
      </c>
      <c r="D121" s="1421"/>
      <c r="E121" s="1421"/>
      <c r="F121" s="1421"/>
      <c r="G121" s="1421"/>
      <c r="H121" s="517">
        <f>GCS!Q111</f>
        <v>0</v>
      </c>
      <c r="I121" s="518" t="str">
        <f>T(GCS!T111)</f>
        <v/>
      </c>
      <c r="J121" s="519">
        <f>(GCS!AE111)</f>
        <v>0</v>
      </c>
      <c r="K121" s="519">
        <f>GCS!AJ111</f>
        <v>0</v>
      </c>
      <c r="L121" s="519">
        <f>GCS!AO111</f>
        <v>0</v>
      </c>
      <c r="M121" s="1422">
        <f>GCS!AU111</f>
        <v>0</v>
      </c>
      <c r="N121" s="1422"/>
      <c r="O121" s="524">
        <f t="shared" si="5"/>
        <v>0</v>
      </c>
    </row>
    <row r="122" spans="2:15" s="520" customFormat="1" ht="18" customHeight="1">
      <c r="B122" s="516"/>
      <c r="C122" s="1421" t="str">
        <f>T(GCS!B112)</f>
        <v/>
      </c>
      <c r="D122" s="1421"/>
      <c r="E122" s="1421"/>
      <c r="F122" s="1421"/>
      <c r="G122" s="1421"/>
      <c r="H122" s="517">
        <f>GCS!Q112</f>
        <v>0</v>
      </c>
      <c r="I122" s="518" t="str">
        <f>T(GCS!T112)</f>
        <v/>
      </c>
      <c r="J122" s="519">
        <f>(GCS!AE112)</f>
        <v>0</v>
      </c>
      <c r="K122" s="519">
        <f>GCS!AJ112</f>
        <v>0</v>
      </c>
      <c r="L122" s="519">
        <f>GCS!AO112</f>
        <v>0</v>
      </c>
      <c r="M122" s="1422">
        <f>GCS!AU112</f>
        <v>0</v>
      </c>
      <c r="N122" s="1422"/>
      <c r="O122" s="524">
        <f t="shared" si="5"/>
        <v>0</v>
      </c>
    </row>
    <row r="123" spans="2:15" s="520" customFormat="1" ht="18" customHeight="1">
      <c r="B123" s="516"/>
      <c r="C123" s="1421" t="str">
        <f>T(GCS!B113)</f>
        <v/>
      </c>
      <c r="D123" s="1421"/>
      <c r="E123" s="1421"/>
      <c r="F123" s="1421"/>
      <c r="G123" s="1421"/>
      <c r="H123" s="517">
        <f>GCS!Q113</f>
        <v>0</v>
      </c>
      <c r="I123" s="518" t="str">
        <f>T(GCS!T113)</f>
        <v/>
      </c>
      <c r="J123" s="519">
        <f>(GCS!AE113)</f>
        <v>0</v>
      </c>
      <c r="K123" s="519">
        <f>GCS!AJ113</f>
        <v>0</v>
      </c>
      <c r="L123" s="519">
        <f>GCS!AO113</f>
        <v>0</v>
      </c>
      <c r="M123" s="1422">
        <f>GCS!AU113</f>
        <v>0</v>
      </c>
      <c r="N123" s="1422"/>
      <c r="O123" s="524">
        <f t="shared" si="5"/>
        <v>0</v>
      </c>
    </row>
    <row r="124" spans="2:15" s="520" customFormat="1" ht="18" customHeight="1">
      <c r="B124" s="521"/>
      <c r="C124" s="1421" t="str">
        <f>T(GCS!B114)</f>
        <v/>
      </c>
      <c r="D124" s="1421"/>
      <c r="E124" s="1421"/>
      <c r="F124" s="1421"/>
      <c r="G124" s="1421"/>
      <c r="H124" s="517">
        <f>GCS!Q114</f>
        <v>0</v>
      </c>
      <c r="I124" s="518" t="str">
        <f>T(GCS!T114)</f>
        <v/>
      </c>
      <c r="J124" s="519">
        <f>(GCS!AE114)</f>
        <v>0</v>
      </c>
      <c r="K124" s="519">
        <f>GCS!AJ114</f>
        <v>0</v>
      </c>
      <c r="L124" s="519">
        <f>GCS!AO114</f>
        <v>0</v>
      </c>
      <c r="M124" s="1422">
        <f>GCS!AU114</f>
        <v>0</v>
      </c>
      <c r="N124" s="1422"/>
      <c r="O124" s="524">
        <f t="shared" si="5"/>
        <v>0</v>
      </c>
    </row>
    <row r="125" spans="2:15" s="520" customFormat="1" ht="18" customHeight="1">
      <c r="B125" s="516"/>
      <c r="C125" s="1421" t="str">
        <f>T(GCS!B115)</f>
        <v/>
      </c>
      <c r="D125" s="1421"/>
      <c r="E125" s="1421"/>
      <c r="F125" s="1421"/>
      <c r="G125" s="1421"/>
      <c r="H125" s="517">
        <f>GCS!Q115</f>
        <v>0</v>
      </c>
      <c r="I125" s="518" t="str">
        <f>T(GCS!T115)</f>
        <v/>
      </c>
      <c r="J125" s="519">
        <f>(GCS!AE115)</f>
        <v>0</v>
      </c>
      <c r="K125" s="519">
        <f>GCS!AJ115</f>
        <v>0</v>
      </c>
      <c r="L125" s="519">
        <f>GCS!AO115</f>
        <v>0</v>
      </c>
      <c r="M125" s="1422">
        <f>GCS!AU115</f>
        <v>0</v>
      </c>
      <c r="N125" s="1422"/>
      <c r="O125" s="524">
        <f t="shared" si="5"/>
        <v>0</v>
      </c>
    </row>
    <row r="126" spans="2:15" s="520" customFormat="1" ht="18" customHeight="1">
      <c r="B126" s="516"/>
      <c r="C126" s="1421" t="str">
        <f>T(GCS!B116)</f>
        <v/>
      </c>
      <c r="D126" s="1421"/>
      <c r="E126" s="1421"/>
      <c r="F126" s="1421"/>
      <c r="G126" s="1421"/>
      <c r="H126" s="517">
        <f>GCS!Q116</f>
        <v>0</v>
      </c>
      <c r="I126" s="518" t="str">
        <f>T(GCS!T116)</f>
        <v/>
      </c>
      <c r="J126" s="519">
        <f>(GCS!AE116)</f>
        <v>0</v>
      </c>
      <c r="K126" s="519">
        <f>GCS!AJ116</f>
        <v>0</v>
      </c>
      <c r="L126" s="519">
        <f>GCS!AO116</f>
        <v>0</v>
      </c>
      <c r="M126" s="1422">
        <f>GCS!AU116</f>
        <v>0</v>
      </c>
      <c r="N126" s="1422"/>
      <c r="O126" s="524">
        <f t="shared" si="5"/>
        <v>0</v>
      </c>
    </row>
    <row r="127" spans="2:15" s="520" customFormat="1" ht="18" customHeight="1">
      <c r="B127" s="521"/>
      <c r="C127" s="1421" t="str">
        <f>T(GCS!B117)</f>
        <v/>
      </c>
      <c r="D127" s="1421"/>
      <c r="E127" s="1421"/>
      <c r="F127" s="1421"/>
      <c r="G127" s="1421"/>
      <c r="H127" s="517">
        <f>GCS!Q117</f>
        <v>0</v>
      </c>
      <c r="I127" s="518" t="str">
        <f>T(GCS!T117)</f>
        <v/>
      </c>
      <c r="J127" s="519">
        <f>(GCS!AE117)</f>
        <v>0</v>
      </c>
      <c r="K127" s="519">
        <f>GCS!AJ117</f>
        <v>0</v>
      </c>
      <c r="L127" s="519">
        <f>GCS!AO117</f>
        <v>0</v>
      </c>
      <c r="M127" s="1422">
        <f>GCS!AU117</f>
        <v>0</v>
      </c>
      <c r="N127" s="1422"/>
      <c r="O127" s="524">
        <f t="shared" si="5"/>
        <v>0</v>
      </c>
    </row>
    <row r="128" spans="2:15" ht="4.3499999999999996" customHeight="1">
      <c r="B128" s="408"/>
      <c r="C128" s="416"/>
      <c r="D128" s="416"/>
      <c r="E128" s="416"/>
      <c r="F128" s="416"/>
      <c r="G128" s="416"/>
      <c r="H128" s="417"/>
      <c r="I128" s="416"/>
      <c r="J128" s="418"/>
      <c r="K128" s="418"/>
      <c r="L128" s="418"/>
      <c r="M128" s="419"/>
      <c r="N128" s="419"/>
      <c r="O128" s="523">
        <f>O129</f>
        <v>0</v>
      </c>
    </row>
    <row r="129" spans="2:15" ht="20.5" customHeight="1">
      <c r="B129" s="408"/>
      <c r="C129" s="1427" t="str">
        <f>CONCATENATE(C112," ","TOTAL")</f>
        <v>CLEAN-UP TOTAL</v>
      </c>
      <c r="D129" s="1427"/>
      <c r="E129" s="1427"/>
      <c r="F129" s="1427"/>
      <c r="G129" s="1427"/>
      <c r="H129" s="1427"/>
      <c r="I129" s="1427"/>
      <c r="J129" s="404">
        <f>SUM(J113:J128)</f>
        <v>0</v>
      </c>
      <c r="K129" s="404">
        <f>SUM(K113:K128)</f>
        <v>0</v>
      </c>
      <c r="L129" s="404">
        <f>SUM(L113:L128)</f>
        <v>0</v>
      </c>
      <c r="M129" s="1422">
        <f>SUM(M113:N128)</f>
        <v>0</v>
      </c>
      <c r="N129" s="1422"/>
      <c r="O129" s="523">
        <f>SUM(O112:O127)</f>
        <v>0</v>
      </c>
    </row>
    <row r="130" spans="2:15" ht="4.3499999999999996" customHeight="1">
      <c r="B130" s="408"/>
      <c r="C130" s="420"/>
      <c r="D130" s="421"/>
      <c r="E130" s="421"/>
      <c r="F130" s="421"/>
      <c r="G130" s="421"/>
      <c r="H130" s="422"/>
      <c r="I130" s="421"/>
      <c r="J130" s="423"/>
      <c r="K130" s="423"/>
      <c r="L130" s="423"/>
      <c r="M130" s="424"/>
      <c r="N130" s="425"/>
      <c r="O130" s="523">
        <f>O129</f>
        <v>0</v>
      </c>
    </row>
    <row r="131" spans="2:15" ht="23.35" customHeight="1">
      <c r="B131" s="407"/>
      <c r="C131" s="1423" t="str">
        <f>T(GCS!B121)</f>
        <v>OTHER 1</v>
      </c>
      <c r="D131" s="1423"/>
      <c r="E131" s="1423"/>
      <c r="F131" s="1423"/>
      <c r="G131" s="1424"/>
      <c r="H131" s="399">
        <f>SUM(H132:H146)</f>
        <v>0</v>
      </c>
      <c r="I131" s="400"/>
      <c r="J131" s="401"/>
      <c r="K131" s="401"/>
      <c r="L131" s="401"/>
      <c r="M131" s="1425"/>
      <c r="N131" s="1426"/>
      <c r="O131" s="523">
        <f t="shared" ref="O131:O146" si="6">H131</f>
        <v>0</v>
      </c>
    </row>
    <row r="132" spans="2:15" s="520" customFormat="1" ht="18" customHeight="1">
      <c r="B132" s="516"/>
      <c r="C132" s="1421" t="str">
        <f>T(GCS!B122)</f>
        <v/>
      </c>
      <c r="D132" s="1421"/>
      <c r="E132" s="1421"/>
      <c r="F132" s="1421"/>
      <c r="G132" s="1421"/>
      <c r="H132" s="517">
        <f>GCS!Q122</f>
        <v>0</v>
      </c>
      <c r="I132" s="518" t="str">
        <f>T(GCS!T122)</f>
        <v/>
      </c>
      <c r="J132" s="519">
        <f>(GCS!AE122)</f>
        <v>0</v>
      </c>
      <c r="K132" s="519">
        <f>GCS!AJ122</f>
        <v>0</v>
      </c>
      <c r="L132" s="519">
        <f>GCS!AO122</f>
        <v>0</v>
      </c>
      <c r="M132" s="1422">
        <f>GCS!AU122</f>
        <v>0</v>
      </c>
      <c r="N132" s="1422"/>
      <c r="O132" s="524">
        <f t="shared" si="6"/>
        <v>0</v>
      </c>
    </row>
    <row r="133" spans="2:15" s="520" customFormat="1" ht="18" customHeight="1">
      <c r="B133" s="516"/>
      <c r="C133" s="1421" t="str">
        <f>T(GCS!B123)</f>
        <v/>
      </c>
      <c r="D133" s="1421"/>
      <c r="E133" s="1421"/>
      <c r="F133" s="1421"/>
      <c r="G133" s="1421"/>
      <c r="H133" s="517">
        <f>GCS!Q123</f>
        <v>0</v>
      </c>
      <c r="I133" s="518" t="str">
        <f>T(GCS!T123)</f>
        <v/>
      </c>
      <c r="J133" s="519">
        <f>(GCS!AE123)</f>
        <v>0</v>
      </c>
      <c r="K133" s="519">
        <f>GCS!AJ123</f>
        <v>0</v>
      </c>
      <c r="L133" s="519">
        <f>GCS!AO123</f>
        <v>0</v>
      </c>
      <c r="M133" s="1422">
        <f>GCS!AU123</f>
        <v>0</v>
      </c>
      <c r="N133" s="1422"/>
      <c r="O133" s="524">
        <f t="shared" si="6"/>
        <v>0</v>
      </c>
    </row>
    <row r="134" spans="2:15" s="520" customFormat="1" ht="18" customHeight="1">
      <c r="B134" s="521"/>
      <c r="C134" s="1421" t="str">
        <f>T(GCS!B124)</f>
        <v/>
      </c>
      <c r="D134" s="1421"/>
      <c r="E134" s="1421"/>
      <c r="F134" s="1421"/>
      <c r="G134" s="1421"/>
      <c r="H134" s="517">
        <f>GCS!Q124</f>
        <v>0</v>
      </c>
      <c r="I134" s="518" t="str">
        <f>T(GCS!T124)</f>
        <v/>
      </c>
      <c r="J134" s="519">
        <f>(GCS!AE124)</f>
        <v>0</v>
      </c>
      <c r="K134" s="519">
        <f>GCS!AJ124</f>
        <v>0</v>
      </c>
      <c r="L134" s="519">
        <f>GCS!AO124</f>
        <v>0</v>
      </c>
      <c r="M134" s="1422">
        <f>GCS!AU124</f>
        <v>0</v>
      </c>
      <c r="N134" s="1422"/>
      <c r="O134" s="524">
        <f t="shared" si="6"/>
        <v>0</v>
      </c>
    </row>
    <row r="135" spans="2:15" s="520" customFormat="1" ht="18" customHeight="1">
      <c r="B135" s="516"/>
      <c r="C135" s="1421" t="str">
        <f>T(GCS!B125)</f>
        <v/>
      </c>
      <c r="D135" s="1421"/>
      <c r="E135" s="1421"/>
      <c r="F135" s="1421"/>
      <c r="G135" s="1421"/>
      <c r="H135" s="517">
        <f>GCS!Q125</f>
        <v>0</v>
      </c>
      <c r="I135" s="518" t="str">
        <f>T(GCS!T125)</f>
        <v/>
      </c>
      <c r="J135" s="519">
        <f>(GCS!AE125)</f>
        <v>0</v>
      </c>
      <c r="K135" s="519">
        <f>GCS!AJ125</f>
        <v>0</v>
      </c>
      <c r="L135" s="519">
        <f>GCS!AO125</f>
        <v>0</v>
      </c>
      <c r="M135" s="1422">
        <f>GCS!AU125</f>
        <v>0</v>
      </c>
      <c r="N135" s="1422"/>
      <c r="O135" s="524">
        <f t="shared" si="6"/>
        <v>0</v>
      </c>
    </row>
    <row r="136" spans="2:15" s="520" customFormat="1" ht="18" customHeight="1">
      <c r="B136" s="516"/>
      <c r="C136" s="1421" t="str">
        <f>T(GCS!B126)</f>
        <v/>
      </c>
      <c r="D136" s="1421"/>
      <c r="E136" s="1421"/>
      <c r="F136" s="1421"/>
      <c r="G136" s="1421"/>
      <c r="H136" s="517">
        <f>GCS!Q126</f>
        <v>0</v>
      </c>
      <c r="I136" s="518" t="str">
        <f>T(GCS!T126)</f>
        <v/>
      </c>
      <c r="J136" s="519">
        <f>(GCS!AE126)</f>
        <v>0</v>
      </c>
      <c r="K136" s="519">
        <f>GCS!AJ126</f>
        <v>0</v>
      </c>
      <c r="L136" s="519">
        <f>GCS!AO126</f>
        <v>0</v>
      </c>
      <c r="M136" s="1422">
        <f>GCS!AU126</f>
        <v>0</v>
      </c>
      <c r="N136" s="1422"/>
      <c r="O136" s="524">
        <f t="shared" si="6"/>
        <v>0</v>
      </c>
    </row>
    <row r="137" spans="2:15" s="520" customFormat="1" ht="18" customHeight="1">
      <c r="B137" s="521"/>
      <c r="C137" s="1421" t="str">
        <f>T(GCS!B127)</f>
        <v/>
      </c>
      <c r="D137" s="1421"/>
      <c r="E137" s="1421"/>
      <c r="F137" s="1421"/>
      <c r="G137" s="1421"/>
      <c r="H137" s="517">
        <f>GCS!Q127</f>
        <v>0</v>
      </c>
      <c r="I137" s="518" t="str">
        <f>T(GCS!T127)</f>
        <v/>
      </c>
      <c r="J137" s="519">
        <f>(GCS!AE127)</f>
        <v>0</v>
      </c>
      <c r="K137" s="519">
        <f>GCS!AJ127</f>
        <v>0</v>
      </c>
      <c r="L137" s="519">
        <f>GCS!AO127</f>
        <v>0</v>
      </c>
      <c r="M137" s="1422">
        <f>GCS!AU127</f>
        <v>0</v>
      </c>
      <c r="N137" s="1422"/>
      <c r="O137" s="524">
        <f t="shared" si="6"/>
        <v>0</v>
      </c>
    </row>
    <row r="138" spans="2:15" s="520" customFormat="1" ht="18" customHeight="1">
      <c r="B138" s="516"/>
      <c r="C138" s="1421" t="str">
        <f>T(GCS!B128)</f>
        <v/>
      </c>
      <c r="D138" s="1421"/>
      <c r="E138" s="1421"/>
      <c r="F138" s="1421"/>
      <c r="G138" s="1421"/>
      <c r="H138" s="517">
        <f>GCS!Q128</f>
        <v>0</v>
      </c>
      <c r="I138" s="518" t="str">
        <f>T(GCS!T128)</f>
        <v/>
      </c>
      <c r="J138" s="519">
        <f>(GCS!AE128)</f>
        <v>0</v>
      </c>
      <c r="K138" s="519">
        <f>GCS!AJ128</f>
        <v>0</v>
      </c>
      <c r="L138" s="519">
        <f>GCS!AO128</f>
        <v>0</v>
      </c>
      <c r="M138" s="1422">
        <f>GCS!AU128</f>
        <v>0</v>
      </c>
      <c r="N138" s="1422"/>
      <c r="O138" s="524">
        <f t="shared" si="6"/>
        <v>0</v>
      </c>
    </row>
    <row r="139" spans="2:15" s="520" customFormat="1" ht="18" customHeight="1">
      <c r="B139" s="516"/>
      <c r="C139" s="1421" t="str">
        <f>T(GCS!B129)</f>
        <v/>
      </c>
      <c r="D139" s="1421"/>
      <c r="E139" s="1421"/>
      <c r="F139" s="1421"/>
      <c r="G139" s="1421"/>
      <c r="H139" s="517">
        <f>GCS!Q129</f>
        <v>0</v>
      </c>
      <c r="I139" s="518" t="str">
        <f>T(GCS!T129)</f>
        <v/>
      </c>
      <c r="J139" s="519">
        <f>(GCS!AE129)</f>
        <v>0</v>
      </c>
      <c r="K139" s="519">
        <f>GCS!AJ129</f>
        <v>0</v>
      </c>
      <c r="L139" s="519">
        <f>GCS!AO129</f>
        <v>0</v>
      </c>
      <c r="M139" s="1422">
        <f>GCS!AU129</f>
        <v>0</v>
      </c>
      <c r="N139" s="1422"/>
      <c r="O139" s="524">
        <f t="shared" si="6"/>
        <v>0</v>
      </c>
    </row>
    <row r="140" spans="2:15" s="520" customFormat="1" ht="18" customHeight="1">
      <c r="B140" s="521"/>
      <c r="C140" s="1421" t="str">
        <f>T(GCS!B130)</f>
        <v/>
      </c>
      <c r="D140" s="1421"/>
      <c r="E140" s="1421"/>
      <c r="F140" s="1421"/>
      <c r="G140" s="1421"/>
      <c r="H140" s="517">
        <f>GCS!Q130</f>
        <v>0</v>
      </c>
      <c r="I140" s="518" t="str">
        <f>T(GCS!T130)</f>
        <v/>
      </c>
      <c r="J140" s="519">
        <f>(GCS!AE130)</f>
        <v>0</v>
      </c>
      <c r="K140" s="519">
        <f>GCS!AJ130</f>
        <v>0</v>
      </c>
      <c r="L140" s="519">
        <f>GCS!AO130</f>
        <v>0</v>
      </c>
      <c r="M140" s="1422">
        <f>GCS!AU130</f>
        <v>0</v>
      </c>
      <c r="N140" s="1422"/>
      <c r="O140" s="524">
        <f t="shared" si="6"/>
        <v>0</v>
      </c>
    </row>
    <row r="141" spans="2:15" s="520" customFormat="1" ht="18" customHeight="1">
      <c r="B141" s="516"/>
      <c r="C141" s="1421" t="str">
        <f>T(GCS!B131)</f>
        <v/>
      </c>
      <c r="D141" s="1421"/>
      <c r="E141" s="1421"/>
      <c r="F141" s="1421"/>
      <c r="G141" s="1421"/>
      <c r="H141" s="517">
        <f>GCS!Q131</f>
        <v>0</v>
      </c>
      <c r="I141" s="518" t="str">
        <f>T(GCS!T131)</f>
        <v/>
      </c>
      <c r="J141" s="519">
        <f>(GCS!AE131)</f>
        <v>0</v>
      </c>
      <c r="K141" s="519">
        <f>GCS!AJ131</f>
        <v>0</v>
      </c>
      <c r="L141" s="519">
        <f>GCS!AO131</f>
        <v>0</v>
      </c>
      <c r="M141" s="1422">
        <f>GCS!AU131</f>
        <v>0</v>
      </c>
      <c r="N141" s="1422"/>
      <c r="O141" s="524">
        <f t="shared" si="6"/>
        <v>0</v>
      </c>
    </row>
    <row r="142" spans="2:15" s="520" customFormat="1" ht="18" customHeight="1">
      <c r="B142" s="516"/>
      <c r="C142" s="1421" t="str">
        <f>T(GCS!B132)</f>
        <v/>
      </c>
      <c r="D142" s="1421"/>
      <c r="E142" s="1421"/>
      <c r="F142" s="1421"/>
      <c r="G142" s="1421"/>
      <c r="H142" s="517">
        <f>GCS!Q132</f>
        <v>0</v>
      </c>
      <c r="I142" s="518" t="str">
        <f>T(GCS!T132)</f>
        <v/>
      </c>
      <c r="J142" s="519">
        <f>(GCS!AE132)</f>
        <v>0</v>
      </c>
      <c r="K142" s="519">
        <f>GCS!AJ132</f>
        <v>0</v>
      </c>
      <c r="L142" s="519">
        <f>GCS!AO132</f>
        <v>0</v>
      </c>
      <c r="M142" s="1422">
        <f>GCS!AU132</f>
        <v>0</v>
      </c>
      <c r="N142" s="1422"/>
      <c r="O142" s="524">
        <f t="shared" si="6"/>
        <v>0</v>
      </c>
    </row>
    <row r="143" spans="2:15" s="520" customFormat="1" ht="18" customHeight="1">
      <c r="B143" s="521"/>
      <c r="C143" s="1421" t="str">
        <f>T(GCS!B133)</f>
        <v/>
      </c>
      <c r="D143" s="1421"/>
      <c r="E143" s="1421"/>
      <c r="F143" s="1421"/>
      <c r="G143" s="1421"/>
      <c r="H143" s="517">
        <f>GCS!Q133</f>
        <v>0</v>
      </c>
      <c r="I143" s="518" t="str">
        <f>T(GCS!T133)</f>
        <v/>
      </c>
      <c r="J143" s="519">
        <f>(GCS!AE133)</f>
        <v>0</v>
      </c>
      <c r="K143" s="519">
        <f>GCS!AJ133</f>
        <v>0</v>
      </c>
      <c r="L143" s="519">
        <f>GCS!AO133</f>
        <v>0</v>
      </c>
      <c r="M143" s="1422">
        <f>GCS!AU133</f>
        <v>0</v>
      </c>
      <c r="N143" s="1422"/>
      <c r="O143" s="524">
        <f t="shared" si="6"/>
        <v>0</v>
      </c>
    </row>
    <row r="144" spans="2:15" s="520" customFormat="1" ht="18" customHeight="1">
      <c r="B144" s="516"/>
      <c r="C144" s="1421" t="str">
        <f>T(GCS!B134)</f>
        <v/>
      </c>
      <c r="D144" s="1421"/>
      <c r="E144" s="1421"/>
      <c r="F144" s="1421"/>
      <c r="G144" s="1421"/>
      <c r="H144" s="517">
        <f>GCS!Q134</f>
        <v>0</v>
      </c>
      <c r="I144" s="518" t="str">
        <f>T(GCS!T134)</f>
        <v/>
      </c>
      <c r="J144" s="519">
        <f>(GCS!AE134)</f>
        <v>0</v>
      </c>
      <c r="K144" s="519">
        <f>GCS!AJ134</f>
        <v>0</v>
      </c>
      <c r="L144" s="519">
        <f>GCS!AO134</f>
        <v>0</v>
      </c>
      <c r="M144" s="1422">
        <f>GCS!AU134</f>
        <v>0</v>
      </c>
      <c r="N144" s="1422"/>
      <c r="O144" s="524">
        <f t="shared" si="6"/>
        <v>0</v>
      </c>
    </row>
    <row r="145" spans="2:15" s="520" customFormat="1" ht="18" customHeight="1">
      <c r="B145" s="516"/>
      <c r="C145" s="1421" t="str">
        <f>T(GCS!B135)</f>
        <v/>
      </c>
      <c r="D145" s="1421"/>
      <c r="E145" s="1421"/>
      <c r="F145" s="1421"/>
      <c r="G145" s="1421"/>
      <c r="H145" s="517">
        <f>GCS!Q135</f>
        <v>0</v>
      </c>
      <c r="I145" s="518" t="str">
        <f>T(GCS!T135)</f>
        <v/>
      </c>
      <c r="J145" s="519">
        <f>(GCS!AE135)</f>
        <v>0</v>
      </c>
      <c r="K145" s="519">
        <f>GCS!AJ135</f>
        <v>0</v>
      </c>
      <c r="L145" s="519">
        <f>GCS!AO135</f>
        <v>0</v>
      </c>
      <c r="M145" s="1422">
        <f>GCS!AU135</f>
        <v>0</v>
      </c>
      <c r="N145" s="1422"/>
      <c r="O145" s="524">
        <f t="shared" si="6"/>
        <v>0</v>
      </c>
    </row>
    <row r="146" spans="2:15" s="520" customFormat="1" ht="18" customHeight="1">
      <c r="B146" s="521"/>
      <c r="C146" s="1421" t="str">
        <f>T(GCS!B136)</f>
        <v/>
      </c>
      <c r="D146" s="1421"/>
      <c r="E146" s="1421"/>
      <c r="F146" s="1421"/>
      <c r="G146" s="1421"/>
      <c r="H146" s="517">
        <f>GCS!Q136</f>
        <v>0</v>
      </c>
      <c r="I146" s="518" t="str">
        <f>T(GCS!T136)</f>
        <v/>
      </c>
      <c r="J146" s="519">
        <f>(GCS!AE136)</f>
        <v>0</v>
      </c>
      <c r="K146" s="519">
        <f>GCS!AJ136</f>
        <v>0</v>
      </c>
      <c r="L146" s="519">
        <f>GCS!AO136</f>
        <v>0</v>
      </c>
      <c r="M146" s="1422">
        <f>GCS!AU136</f>
        <v>0</v>
      </c>
      <c r="N146" s="1422"/>
      <c r="O146" s="524">
        <f t="shared" si="6"/>
        <v>0</v>
      </c>
    </row>
    <row r="147" spans="2:15" ht="4.3499999999999996" customHeight="1">
      <c r="B147" s="408"/>
      <c r="C147" s="416"/>
      <c r="D147" s="416"/>
      <c r="E147" s="416"/>
      <c r="F147" s="416"/>
      <c r="G147" s="416"/>
      <c r="H147" s="417"/>
      <c r="I147" s="416"/>
      <c r="J147" s="418"/>
      <c r="K147" s="418"/>
      <c r="L147" s="418"/>
      <c r="M147" s="419"/>
      <c r="N147" s="419"/>
      <c r="O147" s="523">
        <f>O148</f>
        <v>0</v>
      </c>
    </row>
    <row r="148" spans="2:15" ht="20.5" customHeight="1">
      <c r="B148" s="408"/>
      <c r="C148" s="1427" t="str">
        <f>CONCATENATE(C131," ","TOTAL")</f>
        <v>OTHER 1 TOTAL</v>
      </c>
      <c r="D148" s="1427"/>
      <c r="E148" s="1427"/>
      <c r="F148" s="1427"/>
      <c r="G148" s="1427"/>
      <c r="H148" s="1427"/>
      <c r="I148" s="1427"/>
      <c r="J148" s="404">
        <f>SUM(J132:J147)</f>
        <v>0</v>
      </c>
      <c r="K148" s="404">
        <f>SUM(K132:K147)</f>
        <v>0</v>
      </c>
      <c r="L148" s="404">
        <f>SUM(L132:L147)</f>
        <v>0</v>
      </c>
      <c r="M148" s="1422">
        <f>SUM(M132:N147)</f>
        <v>0</v>
      </c>
      <c r="N148" s="1422"/>
      <c r="O148" s="523">
        <f>SUM(O131:O146)</f>
        <v>0</v>
      </c>
    </row>
    <row r="149" spans="2:15" ht="4.3499999999999996" customHeight="1">
      <c r="B149" s="408"/>
      <c r="C149" s="420"/>
      <c r="D149" s="421"/>
      <c r="E149" s="421"/>
      <c r="F149" s="421"/>
      <c r="G149" s="421"/>
      <c r="H149" s="422"/>
      <c r="I149" s="421"/>
      <c r="J149" s="423"/>
      <c r="K149" s="423"/>
      <c r="L149" s="423"/>
      <c r="M149" s="424"/>
      <c r="N149" s="425"/>
      <c r="O149" s="523">
        <f>O148</f>
        <v>0</v>
      </c>
    </row>
    <row r="150" spans="2:15" ht="15.35">
      <c r="C150" s="128"/>
      <c r="D150" s="128"/>
      <c r="E150" s="128"/>
      <c r="F150" s="133"/>
      <c r="G150" s="133"/>
      <c r="H150" s="133"/>
      <c r="I150" s="133"/>
      <c r="J150" s="194"/>
      <c r="K150" s="219"/>
      <c r="L150" s="219"/>
      <c r="M150" s="154"/>
      <c r="N150" s="154"/>
    </row>
    <row r="151" spans="2:15" ht="15.75" customHeight="1">
      <c r="C151" s="128"/>
      <c r="D151" s="128"/>
      <c r="E151" s="195"/>
      <c r="F151" s="195"/>
      <c r="G151" s="195"/>
      <c r="H151" s="195"/>
      <c r="I151" s="1407" t="s">
        <v>700</v>
      </c>
      <c r="J151" s="1408"/>
      <c r="K151" s="402" t="s">
        <v>698</v>
      </c>
      <c r="L151" s="403" t="s">
        <v>699</v>
      </c>
      <c r="M151" s="42"/>
      <c r="N151" s="154"/>
    </row>
    <row r="152" spans="2:15" ht="15" customHeight="1">
      <c r="C152" s="128"/>
      <c r="D152" s="128"/>
      <c r="E152" s="1443" t="s">
        <v>694</v>
      </c>
      <c r="F152" s="1443"/>
      <c r="G152" s="1443"/>
      <c r="H152" s="1444"/>
      <c r="I152" s="1428">
        <f>ADDERS!U11</f>
        <v>4960</v>
      </c>
      <c r="J152" s="1429"/>
      <c r="K152" s="1437">
        <f>IFERROR(I152/PROJECT_SIZE,0)</f>
        <v>3.3066666666666666</v>
      </c>
      <c r="L152" s="1439">
        <f>IFERROR(I152/Total_Detailed_Estimate,0)</f>
        <v>5.9356768885564695E-2</v>
      </c>
      <c r="M152" s="42"/>
      <c r="N152" s="154"/>
    </row>
    <row r="153" spans="2:15" ht="15" customHeight="1">
      <c r="C153" s="128"/>
      <c r="D153" s="128"/>
      <c r="E153" s="1443"/>
      <c r="F153" s="1443"/>
      <c r="G153" s="1443"/>
      <c r="H153" s="1444"/>
      <c r="I153" s="1435"/>
      <c r="J153" s="1436"/>
      <c r="K153" s="1438"/>
      <c r="L153" s="1440"/>
      <c r="M153" s="42"/>
      <c r="N153" s="154"/>
    </row>
    <row r="154" spans="2:15" ht="15.35">
      <c r="C154" s="128"/>
      <c r="D154" s="128"/>
      <c r="E154" s="128"/>
      <c r="F154" s="133"/>
      <c r="G154" s="133"/>
      <c r="H154" s="133"/>
      <c r="I154" s="133"/>
      <c r="J154" s="219"/>
      <c r="K154" s="219"/>
      <c r="L154" s="219"/>
      <c r="M154" s="154"/>
      <c r="N154" s="154"/>
    </row>
    <row r="155" spans="2:15" ht="18">
      <c r="C155" s="128"/>
      <c r="D155" s="128"/>
      <c r="E155" s="1430" t="s">
        <v>695</v>
      </c>
      <c r="F155" s="1430"/>
      <c r="G155" s="1430"/>
      <c r="H155" s="1430"/>
      <c r="I155" s="1407" t="s">
        <v>700</v>
      </c>
      <c r="J155" s="1408"/>
      <c r="K155" s="402" t="s">
        <v>698</v>
      </c>
      <c r="L155" s="403" t="s">
        <v>699</v>
      </c>
      <c r="M155" s="42"/>
      <c r="N155" s="154"/>
    </row>
    <row r="156" spans="2:15" ht="18">
      <c r="C156" s="1433" t="str">
        <f>T(ADDERS!C13)</f>
        <v>Building Permit (Lump Sum)</v>
      </c>
      <c r="D156" s="1433"/>
      <c r="E156" s="1433"/>
      <c r="F156" s="1433"/>
      <c r="G156" s="1433"/>
      <c r="H156" s="1434"/>
      <c r="I156" s="1428">
        <f>ADDERS!Z14</f>
        <v>0</v>
      </c>
      <c r="J156" s="1429"/>
      <c r="K156" s="513">
        <f t="shared" ref="K156:K170" si="7">IFERROR(I156/PROJECT_SIZE,0)</f>
        <v>0</v>
      </c>
      <c r="L156" s="514">
        <f t="shared" ref="L156:L172" si="8">IFERROR(I156/Total_Detailed_Estimate,0)</f>
        <v>0</v>
      </c>
      <c r="M156" s="42"/>
      <c r="N156" s="154"/>
    </row>
    <row r="157" spans="2:15" ht="18">
      <c r="C157" s="1433" t="str">
        <f>T(ADDERS!C16)</f>
        <v>Estimating Contingency (% of Subtotal Estimate)</v>
      </c>
      <c r="D157" s="1433"/>
      <c r="E157" s="1433"/>
      <c r="F157" s="1433"/>
      <c r="G157" s="1433"/>
      <c r="H157" s="1434"/>
      <c r="I157" s="1428">
        <f>ADDERS!Z17</f>
        <v>4178.125</v>
      </c>
      <c r="J157" s="1429"/>
      <c r="K157" s="513">
        <f t="shared" si="7"/>
        <v>2.7854166666666669</v>
      </c>
      <c r="L157" s="514">
        <f t="shared" si="8"/>
        <v>0.05</v>
      </c>
      <c r="M157" s="42"/>
      <c r="N157" s="154"/>
    </row>
    <row r="158" spans="2:15" ht="18">
      <c r="C158" s="1433" t="str">
        <f>T(ADDERS!C19)</f>
        <v>Construction Contingency (% of Subtotal Estimate)</v>
      </c>
      <c r="D158" s="1433"/>
      <c r="E158" s="1433"/>
      <c r="F158" s="1433"/>
      <c r="G158" s="1433"/>
      <c r="H158" s="1434"/>
      <c r="I158" s="1428">
        <f>ADDERS!Z20</f>
        <v>8356.25</v>
      </c>
      <c r="J158" s="1429"/>
      <c r="K158" s="513">
        <f t="shared" si="7"/>
        <v>5.5708333333333337</v>
      </c>
      <c r="L158" s="514">
        <f t="shared" si="8"/>
        <v>0.1</v>
      </c>
      <c r="M158" s="42"/>
      <c r="N158" s="154"/>
    </row>
    <row r="159" spans="2:15" ht="18">
      <c r="C159" s="1433" t="str">
        <f>T(ADDERS!C22)</f>
        <v>Remodeling Tax (% of Subtotal Estimate)</v>
      </c>
      <c r="D159" s="1433"/>
      <c r="E159" s="1433"/>
      <c r="F159" s="1433"/>
      <c r="G159" s="1433"/>
      <c r="H159" s="1434"/>
      <c r="I159" s="1428">
        <f>ADDERS!Z23</f>
        <v>0</v>
      </c>
      <c r="J159" s="1429"/>
      <c r="K159" s="513">
        <f t="shared" si="7"/>
        <v>0</v>
      </c>
      <c r="L159" s="514">
        <f t="shared" si="8"/>
        <v>0</v>
      </c>
      <c r="M159" s="42"/>
      <c r="N159" s="154"/>
    </row>
    <row r="160" spans="2:15" ht="18">
      <c r="C160" s="1433" t="str">
        <f>T(ADDERS!C25)</f>
        <v>Warranty (% of Subtotal Estimate)</v>
      </c>
      <c r="D160" s="1433"/>
      <c r="E160" s="1433"/>
      <c r="F160" s="1433"/>
      <c r="G160" s="1433"/>
      <c r="H160" s="1434"/>
      <c r="I160" s="1428">
        <f>ADDERS!Z26</f>
        <v>417.8125</v>
      </c>
      <c r="J160" s="1429"/>
      <c r="K160" s="513">
        <f t="shared" si="7"/>
        <v>0.27854166666666669</v>
      </c>
      <c r="L160" s="514">
        <f t="shared" si="8"/>
        <v>5.0000000000000001E-3</v>
      </c>
      <c r="M160" s="42"/>
      <c r="N160" s="154"/>
    </row>
    <row r="161" spans="3:14" ht="18">
      <c r="C161" s="1433" t="str">
        <f>T(ADDERS!C28)</f>
        <v>General Liability Insurance (% of Subtotal Estimate)</v>
      </c>
      <c r="D161" s="1433"/>
      <c r="E161" s="1433"/>
      <c r="F161" s="1433"/>
      <c r="G161" s="1433"/>
      <c r="H161" s="1434"/>
      <c r="I161" s="1428">
        <f>ADDERS!Z29</f>
        <v>417.8125</v>
      </c>
      <c r="J161" s="1429"/>
      <c r="K161" s="513">
        <f t="shared" si="7"/>
        <v>0.27854166666666669</v>
      </c>
      <c r="L161" s="514">
        <f t="shared" si="8"/>
        <v>5.0000000000000001E-3</v>
      </c>
      <c r="M161" s="42"/>
      <c r="N161" s="154"/>
    </row>
    <row r="162" spans="3:14" ht="18">
      <c r="C162" s="1433" t="str">
        <f>T(ADDERS!C31)</f>
        <v>Builder's Risk Insurance (% of Subtotal Estimate)</v>
      </c>
      <c r="D162" s="1433"/>
      <c r="E162" s="1433"/>
      <c r="F162" s="1433"/>
      <c r="G162" s="1433"/>
      <c r="H162" s="1434"/>
      <c r="I162" s="1428">
        <f>ADDERS!Z32</f>
        <v>835.625</v>
      </c>
      <c r="J162" s="1429"/>
      <c r="K162" s="513">
        <f t="shared" si="7"/>
        <v>0.55708333333333337</v>
      </c>
      <c r="L162" s="514">
        <f t="shared" si="8"/>
        <v>0.01</v>
      </c>
      <c r="M162" s="42"/>
      <c r="N162" s="154"/>
    </row>
    <row r="163" spans="3:14" ht="18">
      <c r="C163" s="1433" t="str">
        <f>T(ADDERS!C34)</f>
        <v>Contractor's Profit (% of Subtotal Estimate)</v>
      </c>
      <c r="D163" s="1433"/>
      <c r="E163" s="1433"/>
      <c r="F163" s="1433"/>
      <c r="G163" s="1433"/>
      <c r="H163" s="1434"/>
      <c r="I163" s="1428">
        <f>ADDERS!Z35</f>
        <v>8356.25</v>
      </c>
      <c r="J163" s="1429"/>
      <c r="K163" s="513">
        <f t="shared" si="7"/>
        <v>5.5708333333333337</v>
      </c>
      <c r="L163" s="514">
        <f t="shared" si="8"/>
        <v>0.1</v>
      </c>
      <c r="M163" s="42"/>
      <c r="N163" s="154"/>
    </row>
    <row r="164" spans="3:14" ht="18">
      <c r="C164" s="1433" t="str">
        <f>T(ADDERS!C37)</f>
        <v>Labor Markup (% of Labor Total)</v>
      </c>
      <c r="D164" s="1433"/>
      <c r="E164" s="1433"/>
      <c r="F164" s="1433"/>
      <c r="G164" s="1433"/>
      <c r="H164" s="1434"/>
      <c r="I164" s="1428">
        <f>ADDERS!Z38</f>
        <v>0</v>
      </c>
      <c r="J164" s="1429"/>
      <c r="K164" s="513">
        <f t="shared" si="7"/>
        <v>0</v>
      </c>
      <c r="L164" s="514">
        <f t="shared" si="8"/>
        <v>0</v>
      </c>
      <c r="M164" s="42"/>
      <c r="N164" s="154"/>
    </row>
    <row r="165" spans="3:14" ht="18">
      <c r="C165" s="1433" t="str">
        <f>T(ADDERS!C40)</f>
        <v>Material Markup (% of Material Total)</v>
      </c>
      <c r="D165" s="1433"/>
      <c r="E165" s="1433"/>
      <c r="F165" s="1433"/>
      <c r="G165" s="1433"/>
      <c r="H165" s="1434"/>
      <c r="I165" s="1428">
        <f>ADDERS!Z41</f>
        <v>0</v>
      </c>
      <c r="J165" s="1429"/>
      <c r="K165" s="513">
        <f t="shared" si="7"/>
        <v>0</v>
      </c>
      <c r="L165" s="514">
        <f t="shared" si="8"/>
        <v>0</v>
      </c>
      <c r="M165" s="42"/>
      <c r="N165" s="154"/>
    </row>
    <row r="166" spans="3:14" ht="18">
      <c r="C166" s="1433" t="str">
        <f>T(ADDERS!C43)</f>
        <v>Subcontractor  Markup (% of Sub Total)</v>
      </c>
      <c r="D166" s="1433"/>
      <c r="E166" s="1433"/>
      <c r="F166" s="1433"/>
      <c r="G166" s="1433"/>
      <c r="H166" s="1434"/>
      <c r="I166" s="1428">
        <f>ADDERS!Z44</f>
        <v>0</v>
      </c>
      <c r="J166" s="1429"/>
      <c r="K166" s="513">
        <f t="shared" si="7"/>
        <v>0</v>
      </c>
      <c r="L166" s="514">
        <f t="shared" si="8"/>
        <v>0</v>
      </c>
      <c r="M166" s="42"/>
      <c r="N166" s="154"/>
    </row>
    <row r="167" spans="3:14" ht="18">
      <c r="C167" s="1433" t="str">
        <f>T(ADDERS!C46)</f>
        <v>P &amp; P Bond (% of Subtotal Estimate)</v>
      </c>
      <c r="D167" s="1433"/>
      <c r="E167" s="1433"/>
      <c r="F167" s="1433"/>
      <c r="G167" s="1433"/>
      <c r="H167" s="1434"/>
      <c r="I167" s="1428">
        <f>ADDERS!Z47</f>
        <v>0</v>
      </c>
      <c r="J167" s="1429"/>
      <c r="K167" s="513">
        <f t="shared" si="7"/>
        <v>0</v>
      </c>
      <c r="L167" s="514">
        <f t="shared" si="8"/>
        <v>0</v>
      </c>
      <c r="M167" s="42"/>
      <c r="N167" s="154"/>
    </row>
    <row r="168" spans="3:14" ht="18">
      <c r="C168" s="1433" t="str">
        <f>T(ADDERS!C49)</f>
        <v>Other 1</v>
      </c>
      <c r="D168" s="1433"/>
      <c r="E168" s="1433"/>
      <c r="F168" s="1433"/>
      <c r="G168" s="1433"/>
      <c r="H168" s="1434"/>
      <c r="I168" s="1428">
        <f>ADDERS!Z50</f>
        <v>0</v>
      </c>
      <c r="J168" s="1429"/>
      <c r="K168" s="513">
        <f t="shared" si="7"/>
        <v>0</v>
      </c>
      <c r="L168" s="514">
        <f t="shared" si="8"/>
        <v>0</v>
      </c>
      <c r="M168" s="42"/>
      <c r="N168" s="154"/>
    </row>
    <row r="169" spans="3:14" ht="18">
      <c r="C169" s="1433" t="str">
        <f>T(ADDERS!C52)</f>
        <v>Other 2</v>
      </c>
      <c r="D169" s="1433"/>
      <c r="E169" s="1433"/>
      <c r="F169" s="1433"/>
      <c r="G169" s="1433"/>
      <c r="H169" s="1434"/>
      <c r="I169" s="1428">
        <f>ADDERS!Z53</f>
        <v>0</v>
      </c>
      <c r="J169" s="1429"/>
      <c r="K169" s="513">
        <f t="shared" si="7"/>
        <v>0</v>
      </c>
      <c r="L169" s="514">
        <f t="shared" si="8"/>
        <v>0</v>
      </c>
      <c r="M169" s="42"/>
      <c r="N169" s="154"/>
    </row>
    <row r="170" spans="3:14" ht="18.350000000000001" thickBot="1">
      <c r="C170" s="1433" t="str">
        <f>T(ADDERS!C55)</f>
        <v>Other 3</v>
      </c>
      <c r="D170" s="1433"/>
      <c r="E170" s="1433"/>
      <c r="F170" s="1433"/>
      <c r="G170" s="1433"/>
      <c r="H170" s="1434"/>
      <c r="I170" s="1441">
        <f>ADDERS!Z56</f>
        <v>0</v>
      </c>
      <c r="J170" s="1442"/>
      <c r="K170" s="515">
        <f t="shared" si="7"/>
        <v>0</v>
      </c>
      <c r="L170" s="514">
        <f t="shared" si="8"/>
        <v>0</v>
      </c>
      <c r="M170" s="42"/>
      <c r="N170" s="154"/>
    </row>
    <row r="171" spans="3:14" ht="16.45" customHeight="1" thickTop="1">
      <c r="C171" s="128"/>
      <c r="D171" s="128"/>
      <c r="E171" s="1431" t="s">
        <v>696</v>
      </c>
      <c r="F171" s="1431"/>
      <c r="G171" s="1431"/>
      <c r="H171" s="1432"/>
      <c r="I171" s="1428">
        <f>SUM(I156:J170)</f>
        <v>22561.875</v>
      </c>
      <c r="J171" s="1429"/>
      <c r="K171" s="1437">
        <f>IFERROR(I171/PROJECT_SIZE,0)</f>
        <v>15.04125</v>
      </c>
      <c r="L171" s="1445">
        <f t="shared" si="8"/>
        <v>0.27</v>
      </c>
      <c r="M171" s="42"/>
      <c r="N171" s="154"/>
    </row>
    <row r="172" spans="3:14" ht="16.45" customHeight="1">
      <c r="C172" s="128"/>
      <c r="D172" s="128"/>
      <c r="E172" s="1431"/>
      <c r="F172" s="1431"/>
      <c r="G172" s="1431"/>
      <c r="H172" s="1432"/>
      <c r="I172" s="1435"/>
      <c r="J172" s="1436"/>
      <c r="K172" s="1438"/>
      <c r="L172" s="1440">
        <f t="shared" si="8"/>
        <v>0</v>
      </c>
      <c r="M172" s="42"/>
      <c r="N172" s="154"/>
    </row>
    <row r="173" spans="3:14" ht="15.35">
      <c r="C173" s="128"/>
      <c r="D173" s="128"/>
      <c r="E173" s="128"/>
      <c r="F173" s="133"/>
      <c r="G173" s="133"/>
      <c r="H173" s="133"/>
      <c r="I173" s="133"/>
      <c r="J173" s="219"/>
      <c r="K173" s="219"/>
      <c r="L173" s="219"/>
      <c r="M173" s="154"/>
      <c r="N173" s="154"/>
    </row>
    <row r="174" spans="3:14" ht="15.75" customHeight="1">
      <c r="C174" s="128"/>
      <c r="D174" s="128"/>
      <c r="E174" s="195"/>
      <c r="F174" s="195"/>
      <c r="G174" s="195"/>
      <c r="H174" s="195"/>
      <c r="I174" s="1407" t="s">
        <v>700</v>
      </c>
      <c r="J174" s="1408"/>
      <c r="K174" s="402" t="s">
        <v>698</v>
      </c>
      <c r="L174" s="403" t="s">
        <v>699</v>
      </c>
      <c r="M174" s="42"/>
      <c r="N174" s="154"/>
    </row>
    <row r="175" spans="3:14" ht="17.45" customHeight="1">
      <c r="C175" s="1431" t="s">
        <v>697</v>
      </c>
      <c r="D175" s="1431"/>
      <c r="E175" s="1431"/>
      <c r="F175" s="1431"/>
      <c r="G175" s="1431"/>
      <c r="H175" s="1432"/>
      <c r="I175" s="1428">
        <f>I152+I171</f>
        <v>27521.875</v>
      </c>
      <c r="J175" s="1429"/>
      <c r="K175" s="1437">
        <f>IFERROR(I175/PROJECT_SIZE,0)</f>
        <v>18.347916666666666</v>
      </c>
      <c r="L175" s="1439">
        <f>IFERROR(I175/Total_Detailed_Estimate,0)</f>
        <v>0.3293567688855647</v>
      </c>
      <c r="M175" s="42"/>
      <c r="N175" s="154"/>
    </row>
    <row r="176" spans="3:14" ht="17.45" customHeight="1">
      <c r="C176" s="1431"/>
      <c r="D176" s="1431"/>
      <c r="E176" s="1431"/>
      <c r="F176" s="1431"/>
      <c r="G176" s="1431"/>
      <c r="H176" s="1432"/>
      <c r="I176" s="1435"/>
      <c r="J176" s="1436"/>
      <c r="K176" s="1438"/>
      <c r="L176" s="1440"/>
      <c r="M176" s="42"/>
      <c r="N176" s="154"/>
    </row>
    <row r="177" spans="2:14" ht="20.7">
      <c r="C177" s="157"/>
      <c r="D177" s="157"/>
      <c r="E177" s="157"/>
      <c r="F177" s="218"/>
      <c r="G177" s="218"/>
      <c r="H177" s="218"/>
      <c r="I177" s="218"/>
      <c r="J177" s="218"/>
      <c r="K177" s="218"/>
      <c r="L177" s="218"/>
      <c r="M177" s="218"/>
      <c r="N177" s="154"/>
    </row>
    <row r="178" spans="2:14" ht="15.6" customHeight="1">
      <c r="C178" s="157"/>
      <c r="D178" s="157"/>
      <c r="E178" s="157"/>
      <c r="F178" s="157"/>
      <c r="G178" s="157"/>
      <c r="H178" s="158"/>
      <c r="I178" s="159"/>
      <c r="J178" s="219"/>
      <c r="K178" s="219"/>
      <c r="L178" s="219"/>
      <c r="M178" s="154"/>
      <c r="N178" s="154"/>
    </row>
    <row r="179" spans="2:14" ht="15.6" customHeight="1">
      <c r="C179" s="1240" t="str">
        <f>T(Company_Name)</f>
        <v>ABC Builders</v>
      </c>
      <c r="D179" s="1240"/>
      <c r="E179" s="1240"/>
      <c r="F179" s="1246">
        <f>(Company_Phone)</f>
        <v>8161234567</v>
      </c>
      <c r="G179" s="1246"/>
      <c r="H179" s="1246"/>
      <c r="I179" s="1240" t="str">
        <f>T(Company_Email)</f>
        <v>dave@abcbuilders.com</v>
      </c>
      <c r="J179" s="1240"/>
      <c r="K179" s="1240"/>
      <c r="L179" s="1240" t="str">
        <f>T(Company_Website)</f>
        <v/>
      </c>
      <c r="M179" s="1240"/>
      <c r="N179" s="1240"/>
    </row>
    <row r="180" spans="2:14" ht="15" customHeight="1">
      <c r="C180" s="1039" t="s">
        <v>770</v>
      </c>
      <c r="D180" s="1039"/>
      <c r="E180" s="1039"/>
      <c r="F180" s="1039"/>
      <c r="G180" s="1039"/>
      <c r="H180" s="1039"/>
      <c r="I180" s="1039"/>
      <c r="J180" s="1039"/>
      <c r="K180" s="1039"/>
      <c r="L180" s="1039"/>
      <c r="M180" s="1039"/>
      <c r="N180" s="1039"/>
    </row>
    <row r="181" spans="2:14" ht="15" customHeight="1">
      <c r="C181" s="1039"/>
      <c r="D181" s="1039"/>
      <c r="E181" s="1039"/>
      <c r="F181" s="1039"/>
      <c r="G181" s="1039"/>
      <c r="H181" s="1039"/>
      <c r="I181" s="1039"/>
      <c r="J181" s="1039"/>
      <c r="K181" s="1039"/>
      <c r="L181" s="1039"/>
      <c r="M181" s="1039"/>
      <c r="N181" s="1039"/>
    </row>
    <row r="182" spans="2:14" ht="15.35">
      <c r="B182" s="409"/>
    </row>
    <row r="846" hidden="1"/>
    <row r="847" hidden="1"/>
  </sheetData>
  <sheetProtection formatCells="0" formatColumns="0" formatRows="0" insertColumns="0" insertHyperlinks="0" deleteColumns="0" deleteRows="0" selectLockedCells="1" sort="0" autoFilter="0"/>
  <autoFilter ref="C16:O149" xr:uid="{00000000-0009-0000-0000-00000D000000}">
    <filterColumn colId="0" showButton="0"/>
    <filterColumn colId="1" showButton="0"/>
    <filterColumn colId="2" showButton="0"/>
    <filterColumn colId="3" showButton="0"/>
    <filterColumn colId="10" showButton="0"/>
  </autoFilter>
  <mergeCells count="306">
    <mergeCell ref="C4:N5"/>
    <mergeCell ref="C148:I148"/>
    <mergeCell ref="M148:N148"/>
    <mergeCell ref="C146:G146"/>
    <mergeCell ref="C144:G144"/>
    <mergeCell ref="M144:N144"/>
    <mergeCell ref="C145:G145"/>
    <mergeCell ref="M145:N145"/>
    <mergeCell ref="C140:G140"/>
    <mergeCell ref="M140:N140"/>
    <mergeCell ref="C141:G141"/>
    <mergeCell ref="M141:N141"/>
    <mergeCell ref="C142:G142"/>
    <mergeCell ref="M142:N142"/>
    <mergeCell ref="C131:G131"/>
    <mergeCell ref="M131:N131"/>
    <mergeCell ref="C132:G132"/>
    <mergeCell ref="M132:N132"/>
    <mergeCell ref="C133:G133"/>
    <mergeCell ref="M133:N133"/>
    <mergeCell ref="C129:I129"/>
    <mergeCell ref="M129:N129"/>
    <mergeCell ref="C125:G125"/>
    <mergeCell ref="M125:N125"/>
    <mergeCell ref="I175:J176"/>
    <mergeCell ref="K175:K176"/>
    <mergeCell ref="L175:L176"/>
    <mergeCell ref="E171:H172"/>
    <mergeCell ref="I171:J172"/>
    <mergeCell ref="I169:J169"/>
    <mergeCell ref="I170:J170"/>
    <mergeCell ref="K152:K153"/>
    <mergeCell ref="L152:L153"/>
    <mergeCell ref="I152:J153"/>
    <mergeCell ref="E152:H153"/>
    <mergeCell ref="K171:K172"/>
    <mergeCell ref="L171:L172"/>
    <mergeCell ref="I168:J168"/>
    <mergeCell ref="I163:J163"/>
    <mergeCell ref="I167:J167"/>
    <mergeCell ref="C168:H168"/>
    <mergeCell ref="C161:H161"/>
    <mergeCell ref="C162:H162"/>
    <mergeCell ref="C163:H163"/>
    <mergeCell ref="C167:H167"/>
    <mergeCell ref="C165:H165"/>
    <mergeCell ref="C164:H164"/>
    <mergeCell ref="C166:H166"/>
    <mergeCell ref="C179:E179"/>
    <mergeCell ref="F179:H179"/>
    <mergeCell ref="I179:K179"/>
    <mergeCell ref="L179:N179"/>
    <mergeCell ref="I156:J156"/>
    <mergeCell ref="E155:H155"/>
    <mergeCell ref="I159:J159"/>
    <mergeCell ref="I160:J160"/>
    <mergeCell ref="I161:J161"/>
    <mergeCell ref="I162:J162"/>
    <mergeCell ref="I157:J157"/>
    <mergeCell ref="I158:J158"/>
    <mergeCell ref="C175:H176"/>
    <mergeCell ref="C169:H169"/>
    <mergeCell ref="C170:H170"/>
    <mergeCell ref="I164:J164"/>
    <mergeCell ref="I165:J165"/>
    <mergeCell ref="I166:J166"/>
    <mergeCell ref="C156:H156"/>
    <mergeCell ref="C157:H157"/>
    <mergeCell ref="C158:H158"/>
    <mergeCell ref="C159:H159"/>
    <mergeCell ref="C160:H160"/>
    <mergeCell ref="I174:J174"/>
    <mergeCell ref="I151:J151"/>
    <mergeCell ref="C137:G137"/>
    <mergeCell ref="M137:N137"/>
    <mergeCell ref="C138:G138"/>
    <mergeCell ref="M138:N138"/>
    <mergeCell ref="C139:G139"/>
    <mergeCell ref="M139:N139"/>
    <mergeCell ref="C134:G134"/>
    <mergeCell ref="M134:N134"/>
    <mergeCell ref="C135:G135"/>
    <mergeCell ref="M135:N135"/>
    <mergeCell ref="C136:G136"/>
    <mergeCell ref="M136:N136"/>
    <mergeCell ref="M146:N146"/>
    <mergeCell ref="C143:G143"/>
    <mergeCell ref="M143:N143"/>
    <mergeCell ref="C126:G126"/>
    <mergeCell ref="M126:N126"/>
    <mergeCell ref="C127:G127"/>
    <mergeCell ref="M127:N127"/>
    <mergeCell ref="C122:G122"/>
    <mergeCell ref="M122:N122"/>
    <mergeCell ref="C123:G123"/>
    <mergeCell ref="M123:N123"/>
    <mergeCell ref="C124:G124"/>
    <mergeCell ref="M124:N124"/>
    <mergeCell ref="C119:G119"/>
    <mergeCell ref="M119:N119"/>
    <mergeCell ref="C120:G120"/>
    <mergeCell ref="M120:N120"/>
    <mergeCell ref="C121:G121"/>
    <mergeCell ref="M121:N121"/>
    <mergeCell ref="C116:G116"/>
    <mergeCell ref="M116:N116"/>
    <mergeCell ref="C117:G117"/>
    <mergeCell ref="M117:N117"/>
    <mergeCell ref="C118:G118"/>
    <mergeCell ref="M118:N118"/>
    <mergeCell ref="C113:G113"/>
    <mergeCell ref="M113:N113"/>
    <mergeCell ref="C114:G114"/>
    <mergeCell ref="M114:N114"/>
    <mergeCell ref="C115:G115"/>
    <mergeCell ref="M115:N115"/>
    <mergeCell ref="C110:I110"/>
    <mergeCell ref="M110:N110"/>
    <mergeCell ref="C112:G112"/>
    <mergeCell ref="M112:N112"/>
    <mergeCell ref="C107:G107"/>
    <mergeCell ref="M107:N107"/>
    <mergeCell ref="C108:G108"/>
    <mergeCell ref="M108:N108"/>
    <mergeCell ref="C104:G104"/>
    <mergeCell ref="M104:N104"/>
    <mergeCell ref="C105:G105"/>
    <mergeCell ref="M105:N105"/>
    <mergeCell ref="C106:G106"/>
    <mergeCell ref="M106:N106"/>
    <mergeCell ref="C101:G101"/>
    <mergeCell ref="M101:N101"/>
    <mergeCell ref="C102:G102"/>
    <mergeCell ref="M102:N102"/>
    <mergeCell ref="C103:G103"/>
    <mergeCell ref="M103:N103"/>
    <mergeCell ref="C98:G98"/>
    <mergeCell ref="M98:N98"/>
    <mergeCell ref="C99:G99"/>
    <mergeCell ref="M99:N99"/>
    <mergeCell ref="C100:G100"/>
    <mergeCell ref="M100:N100"/>
    <mergeCell ref="C95:G95"/>
    <mergeCell ref="M95:N95"/>
    <mergeCell ref="C96:G96"/>
    <mergeCell ref="M96:N96"/>
    <mergeCell ref="C97:G97"/>
    <mergeCell ref="M97:N97"/>
    <mergeCell ref="C93:G93"/>
    <mergeCell ref="M93:N93"/>
    <mergeCell ref="C94:G94"/>
    <mergeCell ref="M94:N94"/>
    <mergeCell ref="C91:I91"/>
    <mergeCell ref="M91:N91"/>
    <mergeCell ref="C89:G89"/>
    <mergeCell ref="M89:N89"/>
    <mergeCell ref="C86:G86"/>
    <mergeCell ref="M86:N86"/>
    <mergeCell ref="C87:G87"/>
    <mergeCell ref="M87:N87"/>
    <mergeCell ref="C88:G88"/>
    <mergeCell ref="M88:N88"/>
    <mergeCell ref="C83:G83"/>
    <mergeCell ref="M83:N83"/>
    <mergeCell ref="C84:G84"/>
    <mergeCell ref="M84:N84"/>
    <mergeCell ref="C85:G85"/>
    <mergeCell ref="M85:N85"/>
    <mergeCell ref="C80:G80"/>
    <mergeCell ref="M80:N80"/>
    <mergeCell ref="C81:G81"/>
    <mergeCell ref="M81:N81"/>
    <mergeCell ref="C82:G82"/>
    <mergeCell ref="M82:N82"/>
    <mergeCell ref="C77:G77"/>
    <mergeCell ref="M77:N77"/>
    <mergeCell ref="C78:G78"/>
    <mergeCell ref="M78:N78"/>
    <mergeCell ref="C79:G79"/>
    <mergeCell ref="M79:N79"/>
    <mergeCell ref="C74:G74"/>
    <mergeCell ref="M74:N74"/>
    <mergeCell ref="C75:G75"/>
    <mergeCell ref="M75:N75"/>
    <mergeCell ref="C76:G76"/>
    <mergeCell ref="M76:N76"/>
    <mergeCell ref="C72:I72"/>
    <mergeCell ref="M72:N72"/>
    <mergeCell ref="C68:G68"/>
    <mergeCell ref="M68:N68"/>
    <mergeCell ref="C69:G69"/>
    <mergeCell ref="M69:N69"/>
    <mergeCell ref="C70:G70"/>
    <mergeCell ref="M70:N70"/>
    <mergeCell ref="C65:G65"/>
    <mergeCell ref="M65:N65"/>
    <mergeCell ref="C66:G66"/>
    <mergeCell ref="M66:N66"/>
    <mergeCell ref="C67:G67"/>
    <mergeCell ref="M67:N67"/>
    <mergeCell ref="C62:G62"/>
    <mergeCell ref="M62:N62"/>
    <mergeCell ref="C63:G63"/>
    <mergeCell ref="M63:N63"/>
    <mergeCell ref="C64:G64"/>
    <mergeCell ref="M64:N64"/>
    <mergeCell ref="C59:G59"/>
    <mergeCell ref="M59:N59"/>
    <mergeCell ref="C60:G60"/>
    <mergeCell ref="M60:N60"/>
    <mergeCell ref="C61:G61"/>
    <mergeCell ref="M61:N61"/>
    <mergeCell ref="C56:G56"/>
    <mergeCell ref="M56:N56"/>
    <mergeCell ref="C57:G57"/>
    <mergeCell ref="M57:N57"/>
    <mergeCell ref="C58:G58"/>
    <mergeCell ref="M58:N58"/>
    <mergeCell ref="C53:I53"/>
    <mergeCell ref="M53:N53"/>
    <mergeCell ref="C55:G55"/>
    <mergeCell ref="M55:N55"/>
    <mergeCell ref="C50:G50"/>
    <mergeCell ref="M50:N50"/>
    <mergeCell ref="C51:G51"/>
    <mergeCell ref="M51:N51"/>
    <mergeCell ref="C47:G47"/>
    <mergeCell ref="M47:N47"/>
    <mergeCell ref="C48:G48"/>
    <mergeCell ref="M48:N48"/>
    <mergeCell ref="C49:G49"/>
    <mergeCell ref="M49:N49"/>
    <mergeCell ref="C44:G44"/>
    <mergeCell ref="M44:N44"/>
    <mergeCell ref="C45:G45"/>
    <mergeCell ref="M45:N45"/>
    <mergeCell ref="C46:G46"/>
    <mergeCell ref="M46:N46"/>
    <mergeCell ref="C41:G41"/>
    <mergeCell ref="M41:N41"/>
    <mergeCell ref="C42:G42"/>
    <mergeCell ref="M42:N42"/>
    <mergeCell ref="C43:G43"/>
    <mergeCell ref="M43:N43"/>
    <mergeCell ref="C38:G38"/>
    <mergeCell ref="M38:N38"/>
    <mergeCell ref="C39:G39"/>
    <mergeCell ref="M39:N39"/>
    <mergeCell ref="C40:G40"/>
    <mergeCell ref="M40:N40"/>
    <mergeCell ref="C36:G36"/>
    <mergeCell ref="M36:N36"/>
    <mergeCell ref="C37:G37"/>
    <mergeCell ref="M37:N37"/>
    <mergeCell ref="C28:G28"/>
    <mergeCell ref="M28:N28"/>
    <mergeCell ref="C23:G23"/>
    <mergeCell ref="M23:N23"/>
    <mergeCell ref="C24:G24"/>
    <mergeCell ref="M24:N24"/>
    <mergeCell ref="C25:G25"/>
    <mergeCell ref="M25:N25"/>
    <mergeCell ref="C34:I34"/>
    <mergeCell ref="M34:N34"/>
    <mergeCell ref="C32:G32"/>
    <mergeCell ref="M32:N32"/>
    <mergeCell ref="C29:G29"/>
    <mergeCell ref="M29:N29"/>
    <mergeCell ref="C30:G30"/>
    <mergeCell ref="M30:N30"/>
    <mergeCell ref="C31:G31"/>
    <mergeCell ref="M31:N31"/>
    <mergeCell ref="C17:G17"/>
    <mergeCell ref="M17:N17"/>
    <mergeCell ref="C18:G18"/>
    <mergeCell ref="M18:N18"/>
    <mergeCell ref="C19:G19"/>
    <mergeCell ref="M19:N19"/>
    <mergeCell ref="C26:G26"/>
    <mergeCell ref="M26:N26"/>
    <mergeCell ref="C27:G27"/>
    <mergeCell ref="M27:N27"/>
    <mergeCell ref="I155:J155"/>
    <mergeCell ref="C3:N3"/>
    <mergeCell ref="C180:N181"/>
    <mergeCell ref="D9:G9"/>
    <mergeCell ref="J9:M9"/>
    <mergeCell ref="D10:G10"/>
    <mergeCell ref="J10:M10"/>
    <mergeCell ref="D11:G11"/>
    <mergeCell ref="J11:M11"/>
    <mergeCell ref="C7:G8"/>
    <mergeCell ref="I7:M8"/>
    <mergeCell ref="C14:G14"/>
    <mergeCell ref="J14:L14"/>
    <mergeCell ref="M14:N14"/>
    <mergeCell ref="C15:G15"/>
    <mergeCell ref="M15:N15"/>
    <mergeCell ref="C16:G16"/>
    <mergeCell ref="M16:N16"/>
    <mergeCell ref="C20:G20"/>
    <mergeCell ref="M20:N20"/>
    <mergeCell ref="C21:G21"/>
    <mergeCell ref="M21:N21"/>
    <mergeCell ref="C22:G22"/>
    <mergeCell ref="M22:N22"/>
  </mergeCells>
  <pageMargins left="0.7" right="0.7" top="0.75" bottom="0.75" header="0.3" footer="0.3"/>
  <pageSetup scale="63" fitToHeight="0" orientation="portrait" r:id="rId1"/>
  <headerFooter scaleWithDoc="0" alignWithMargins="0"/>
  <ignoredErrors>
    <ignoredError sqref="C15:O149 C14:L14 N14:O14 C156:L175 I152 D9:M11 I7 C176:K176" unlockedFormula="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5B098-22B8-409E-B41E-E4B43BD9EAD7}">
  <sheetPr codeName="wsALTERNATE_PROPOSAL">
    <tabColor theme="9" tint="0.79998168889431442"/>
    <pageSetUpPr fitToPage="1"/>
  </sheetPr>
  <dimension ref="A1:AH45"/>
  <sheetViews>
    <sheetView showGridLines="0" showRowColHeaders="0" zoomScaleNormal="100" workbookViewId="0">
      <pane ySplit="4" topLeftCell="A5" activePane="bottomLeft" state="frozen"/>
      <selection pane="bottomLeft" activeCell="B7" sqref="B7:G8"/>
    </sheetView>
  </sheetViews>
  <sheetFormatPr defaultColWidth="8.84765625" defaultRowHeight="15"/>
  <cols>
    <col min="1" max="1" width="21.09765625" style="488" customWidth="1"/>
    <col min="2" max="2" width="17.09765625" style="488" customWidth="1"/>
    <col min="3" max="6" width="11.09765625" style="488" customWidth="1"/>
    <col min="7" max="7" width="9.3984375" style="489" customWidth="1"/>
    <col min="8" max="8" width="9.3984375" style="490" customWidth="1"/>
    <col min="9" max="9" width="11" style="491" customWidth="1"/>
    <col min="10" max="12" width="10" style="491" customWidth="1"/>
    <col min="13" max="14" width="10" style="492" customWidth="1"/>
    <col min="15" max="15" width="10" style="488" customWidth="1"/>
    <col min="16" max="16" width="5.44921875" style="488" hidden="1" customWidth="1"/>
    <col min="17" max="17" width="5.44921875" style="488" customWidth="1"/>
    <col min="18" max="18" width="14.09765625" style="488" customWidth="1"/>
    <col min="19" max="34" width="8.84765625" style="488" customWidth="1"/>
    <col min="35" max="16384" width="8.84765625" style="488"/>
  </cols>
  <sheetData>
    <row r="1" spans="1:19" s="71" customFormat="1" ht="45.75" customHeight="1"/>
    <row r="2" spans="1:19" s="42" customFormat="1" ht="5" customHeight="1">
      <c r="E2" s="426"/>
      <c r="F2" s="427"/>
      <c r="G2" s="426"/>
      <c r="H2" s="427"/>
      <c r="I2" s="428"/>
      <c r="J2" s="428"/>
      <c r="K2" s="428"/>
      <c r="L2" s="428"/>
      <c r="M2" s="429"/>
      <c r="N2" s="429"/>
    </row>
    <row r="3" spans="1:19" s="42" customFormat="1" ht="22" customHeight="1">
      <c r="A3" s="1226" t="s">
        <v>956</v>
      </c>
      <c r="B3" s="1226"/>
      <c r="E3" s="426"/>
      <c r="F3" s="427"/>
      <c r="G3" s="426"/>
      <c r="H3" s="427"/>
      <c r="I3" s="428"/>
      <c r="J3" s="428"/>
      <c r="M3" s="429"/>
      <c r="N3" s="429"/>
      <c r="R3" s="503"/>
      <c r="S3" s="503"/>
    </row>
    <row r="4" spans="1:19" s="42" customFormat="1" ht="5" customHeight="1">
      <c r="E4" s="426"/>
      <c r="F4" s="427"/>
      <c r="G4" s="426"/>
      <c r="H4" s="427"/>
      <c r="I4" s="428"/>
      <c r="J4" s="428"/>
      <c r="K4" s="428"/>
      <c r="L4" s="428"/>
      <c r="M4" s="429"/>
      <c r="N4" s="429"/>
    </row>
    <row r="5" spans="1:19" ht="15.7" customHeight="1"/>
    <row r="6" spans="1:19" ht="22.5" customHeight="1">
      <c r="B6" s="1225" t="str">
        <f ca="1">CONCATENATE("Date Created: ",TEXT(TODAY(),"mm/dd/yyyy"))</f>
        <v>Date Created: 08/27/2018</v>
      </c>
      <c r="C6" s="1225"/>
      <c r="D6" s="1225"/>
      <c r="E6" s="1225"/>
      <c r="F6" s="1225"/>
      <c r="G6" s="1225"/>
      <c r="H6" s="1225"/>
      <c r="I6" s="1225"/>
      <c r="J6" s="1225"/>
      <c r="K6" s="1225"/>
      <c r="L6" s="1225"/>
      <c r="M6" s="1225"/>
      <c r="N6" s="1225"/>
      <c r="O6" s="1225"/>
    </row>
    <row r="7" spans="1:19" ht="15" customHeight="1">
      <c r="B7" s="1228" t="s">
        <v>910</v>
      </c>
      <c r="C7" s="1228"/>
      <c r="D7" s="1228"/>
      <c r="E7" s="1228"/>
      <c r="F7" s="1228"/>
      <c r="G7" s="1228"/>
      <c r="H7" s="575"/>
      <c r="I7" s="575"/>
      <c r="J7" s="575"/>
      <c r="K7" s="575"/>
      <c r="L7" s="575"/>
      <c r="M7" s="575"/>
      <c r="N7" s="575"/>
      <c r="O7" s="575"/>
    </row>
    <row r="8" spans="1:19" ht="15" customHeight="1">
      <c r="B8" s="1228"/>
      <c r="C8" s="1228"/>
      <c r="D8" s="1228"/>
      <c r="E8" s="1228"/>
      <c r="F8" s="1228"/>
      <c r="G8" s="1228"/>
      <c r="H8" s="575"/>
      <c r="I8" s="575"/>
      <c r="J8" s="575"/>
      <c r="K8" s="575"/>
      <c r="L8" s="575"/>
      <c r="M8" s="575"/>
      <c r="N8" s="575"/>
      <c r="O8" s="575"/>
    </row>
    <row r="9" spans="1:19" ht="24" customHeight="1">
      <c r="B9" s="575"/>
      <c r="C9" s="575"/>
      <c r="D9" s="575"/>
      <c r="E9" s="575"/>
      <c r="F9" s="575"/>
      <c r="G9" s="575"/>
      <c r="H9" s="575"/>
      <c r="I9" s="575"/>
      <c r="J9" s="575"/>
      <c r="K9" s="575"/>
      <c r="L9" s="575"/>
      <c r="M9" s="575"/>
      <c r="N9" s="575"/>
      <c r="O9" s="575"/>
    </row>
    <row r="10" spans="1:19" ht="24" customHeight="1">
      <c r="B10" s="575"/>
      <c r="C10" s="575"/>
      <c r="D10" s="575"/>
      <c r="E10" s="575"/>
      <c r="F10" s="575"/>
      <c r="G10" s="575"/>
      <c r="H10" s="575"/>
      <c r="I10" s="575"/>
      <c r="J10" s="575"/>
      <c r="K10" s="575"/>
      <c r="L10" s="575"/>
      <c r="M10" s="575"/>
      <c r="N10" s="575"/>
      <c r="O10" s="575"/>
    </row>
    <row r="11" spans="1:19" ht="24" customHeight="1">
      <c r="B11" s="575"/>
      <c r="C11" s="575"/>
      <c r="D11" s="575"/>
      <c r="E11" s="575"/>
      <c r="F11" s="575"/>
      <c r="G11" s="575"/>
      <c r="H11" s="575"/>
      <c r="I11" s="575"/>
      <c r="J11" s="575"/>
      <c r="K11" s="575"/>
      <c r="L11" s="575"/>
      <c r="M11" s="575"/>
      <c r="N11" s="575"/>
      <c r="O11" s="575"/>
    </row>
    <row r="12" spans="1:19" ht="24" customHeight="1">
      <c r="B12" s="575"/>
      <c r="C12" s="575"/>
      <c r="D12" s="575"/>
      <c r="E12" s="575"/>
      <c r="F12" s="575"/>
      <c r="G12" s="575"/>
      <c r="H12" s="575"/>
      <c r="I12" s="575"/>
      <c r="J12" s="575"/>
      <c r="K12" s="575"/>
      <c r="L12" s="575"/>
      <c r="M12" s="575"/>
      <c r="N12" s="575"/>
      <c r="O12" s="575"/>
    </row>
    <row r="13" spans="1:19" ht="24" customHeight="1">
      <c r="B13" s="153"/>
      <c r="C13" s="153"/>
      <c r="D13" s="153"/>
      <c r="E13" s="153"/>
      <c r="F13" s="153"/>
      <c r="G13" s="153"/>
      <c r="H13" s="153"/>
      <c r="I13" s="153"/>
      <c r="J13" s="153"/>
      <c r="K13" s="153"/>
      <c r="L13" s="153"/>
      <c r="M13" s="153"/>
      <c r="N13" s="153"/>
      <c r="O13" s="153"/>
    </row>
    <row r="14" spans="1:19" ht="29.45" customHeight="1">
      <c r="B14" s="1455" t="s">
        <v>607</v>
      </c>
      <c r="C14" s="1450"/>
      <c r="D14" s="1450"/>
      <c r="E14" s="1450"/>
      <c r="F14" s="1450" t="s">
        <v>958</v>
      </c>
      <c r="G14" s="1450"/>
      <c r="H14" s="1450" t="s">
        <v>959</v>
      </c>
      <c r="I14" s="1450"/>
      <c r="J14" s="1450" t="s">
        <v>907</v>
      </c>
      <c r="K14" s="1450"/>
      <c r="L14" s="1450" t="s">
        <v>908</v>
      </c>
      <c r="M14" s="1450"/>
      <c r="N14" s="1450" t="s">
        <v>909</v>
      </c>
      <c r="O14" s="1457"/>
    </row>
    <row r="15" spans="1:19" ht="29.45" customHeight="1">
      <c r="B15" s="1456" t="s">
        <v>910</v>
      </c>
      <c r="C15" s="1255"/>
      <c r="D15" s="1255"/>
      <c r="E15" s="1255"/>
      <c r="F15" s="1251"/>
      <c r="G15" s="1251"/>
      <c r="H15" s="1251"/>
      <c r="I15" s="1251"/>
      <c r="J15" s="1251"/>
      <c r="K15" s="1251"/>
      <c r="L15" s="1251"/>
      <c r="M15" s="1251"/>
      <c r="N15" s="1251"/>
      <c r="O15" s="1458"/>
      <c r="P15" s="488">
        <f>P26</f>
        <v>1</v>
      </c>
    </row>
    <row r="16" spans="1:19" ht="29.45" customHeight="1">
      <c r="B16" s="1454" t="str">
        <f>Alternate1_Description</f>
        <v>Alternate #1:  Build new deck (10 x 20ft)</v>
      </c>
      <c r="C16" s="1235"/>
      <c r="D16" s="1235"/>
      <c r="E16" s="1235"/>
      <c r="F16" s="1239">
        <f>'ALTERNATES SUMMARY'!R6</f>
        <v>0</v>
      </c>
      <c r="G16" s="1239"/>
      <c r="H16" s="1239">
        <f>'ALTERNATES SUMMARY'!V6</f>
        <v>7860</v>
      </c>
      <c r="I16" s="1239"/>
      <c r="J16" s="1239">
        <f>'ALTERNATES SUMMARY'!Z6</f>
        <v>7860</v>
      </c>
      <c r="K16" s="1239"/>
      <c r="L16" s="1239">
        <f>'ALTERNATES SUMMARY'!AD6</f>
        <v>0</v>
      </c>
      <c r="M16" s="1239"/>
      <c r="N16" s="1239">
        <f>'ALTERNATES SUMMARY'!AH6</f>
        <v>0</v>
      </c>
      <c r="O16" s="1446"/>
      <c r="P16" s="488">
        <f>IF(SUM(F16:O16)&lt;&gt;0,1,0)</f>
        <v>1</v>
      </c>
    </row>
    <row r="17" spans="2:16" ht="29.45" customHeight="1">
      <c r="B17" s="1454" t="str">
        <f>Alternate2_Description</f>
        <v>Alternate #2: Build new pool (15 x 30ft)</v>
      </c>
      <c r="C17" s="1235"/>
      <c r="D17" s="1235"/>
      <c r="E17" s="1235"/>
      <c r="F17" s="1239">
        <f>'ALTERNATES SUMMARY'!R7</f>
        <v>0</v>
      </c>
      <c r="G17" s="1239"/>
      <c r="H17" s="1239">
        <f>'ALTERNATES SUMMARY'!V7</f>
        <v>40000</v>
      </c>
      <c r="I17" s="1239"/>
      <c r="J17" s="1239">
        <f>'ALTERNATES SUMMARY'!Z7</f>
        <v>0</v>
      </c>
      <c r="K17" s="1239"/>
      <c r="L17" s="1239">
        <f>'ALTERNATES SUMMARY'!AD7</f>
        <v>40000</v>
      </c>
      <c r="M17" s="1239"/>
      <c r="N17" s="1239">
        <f>'ALTERNATES SUMMARY'!AH7</f>
        <v>0</v>
      </c>
      <c r="O17" s="1446"/>
      <c r="P17" s="488">
        <f t="shared" ref="P17:P26" si="0">IF(SUM(F17:O17)&lt;&gt;0,1,0)</f>
        <v>1</v>
      </c>
    </row>
    <row r="18" spans="2:16" ht="29.45" customHeight="1">
      <c r="B18" s="1454" t="str">
        <f>Alternate3_Description</f>
        <v>Alternate #3: Build new fence around pool (200 lf)</v>
      </c>
      <c r="C18" s="1235"/>
      <c r="D18" s="1235"/>
      <c r="E18" s="1235"/>
      <c r="F18" s="1239">
        <f>'ALTERNATES SUMMARY'!R8</f>
        <v>0</v>
      </c>
      <c r="G18" s="1239"/>
      <c r="H18" s="1239">
        <f>'ALTERNATES SUMMARY'!V8</f>
        <v>5000</v>
      </c>
      <c r="I18" s="1239"/>
      <c r="J18" s="1239">
        <f>'ALTERNATES SUMMARY'!Z8</f>
        <v>0</v>
      </c>
      <c r="K18" s="1239"/>
      <c r="L18" s="1239">
        <f>'ALTERNATES SUMMARY'!AD8</f>
        <v>5000</v>
      </c>
      <c r="M18" s="1239"/>
      <c r="N18" s="1239">
        <f>'ALTERNATES SUMMARY'!AH8</f>
        <v>0</v>
      </c>
      <c r="O18" s="1446"/>
      <c r="P18" s="488">
        <f t="shared" si="0"/>
        <v>1</v>
      </c>
    </row>
    <row r="19" spans="2:16" ht="29.45" customHeight="1">
      <c r="B19" s="1454" t="str">
        <f>Alternate4_Description</f>
        <v>Alternate #4: Deduct new roof</v>
      </c>
      <c r="C19" s="1235"/>
      <c r="D19" s="1235"/>
      <c r="E19" s="1235"/>
      <c r="F19" s="1239">
        <f>'ALTERNATES SUMMARY'!R9</f>
        <v>-7500</v>
      </c>
      <c r="G19" s="1239"/>
      <c r="H19" s="1239">
        <f>'ALTERNATES SUMMARY'!V9</f>
        <v>0</v>
      </c>
      <c r="I19" s="1239"/>
      <c r="J19" s="1239">
        <f>'ALTERNATES SUMMARY'!Z9</f>
        <v>0</v>
      </c>
      <c r="K19" s="1239"/>
      <c r="L19" s="1239">
        <f>'ALTERNATES SUMMARY'!AD9</f>
        <v>-7500</v>
      </c>
      <c r="M19" s="1239"/>
      <c r="N19" s="1239">
        <f>'ALTERNATES SUMMARY'!AH9</f>
        <v>0</v>
      </c>
      <c r="O19" s="1446"/>
      <c r="P19" s="488">
        <f t="shared" si="0"/>
        <v>1</v>
      </c>
    </row>
    <row r="20" spans="2:16" ht="29.45" customHeight="1">
      <c r="B20" s="1454" t="str">
        <f>Alternate5_Description</f>
        <v>Alternate #5</v>
      </c>
      <c r="C20" s="1235"/>
      <c r="D20" s="1235"/>
      <c r="E20" s="1235"/>
      <c r="F20" s="1239">
        <f>'ALTERNATES SUMMARY'!R10</f>
        <v>0</v>
      </c>
      <c r="G20" s="1239"/>
      <c r="H20" s="1239">
        <f>'ALTERNATES SUMMARY'!V10</f>
        <v>0</v>
      </c>
      <c r="I20" s="1239"/>
      <c r="J20" s="1239">
        <f>'ALTERNATES SUMMARY'!Z10</f>
        <v>0</v>
      </c>
      <c r="K20" s="1239"/>
      <c r="L20" s="1239">
        <f>'ALTERNATES SUMMARY'!AD10</f>
        <v>0</v>
      </c>
      <c r="M20" s="1239"/>
      <c r="N20" s="1239">
        <f>'ALTERNATES SUMMARY'!AH10</f>
        <v>0</v>
      </c>
      <c r="O20" s="1446"/>
      <c r="P20" s="488">
        <f t="shared" si="0"/>
        <v>0</v>
      </c>
    </row>
    <row r="21" spans="2:16" ht="29.45" customHeight="1">
      <c r="B21" s="1454" t="str">
        <f>Alternate6_Description</f>
        <v>Alternate #6</v>
      </c>
      <c r="C21" s="1235"/>
      <c r="D21" s="1235"/>
      <c r="E21" s="1235"/>
      <c r="F21" s="1239">
        <f>'ALTERNATES SUMMARY'!R11</f>
        <v>0</v>
      </c>
      <c r="G21" s="1239"/>
      <c r="H21" s="1239">
        <f>'ALTERNATES SUMMARY'!V11</f>
        <v>0</v>
      </c>
      <c r="I21" s="1239"/>
      <c r="J21" s="1239">
        <f>'ALTERNATES SUMMARY'!Z11</f>
        <v>0</v>
      </c>
      <c r="K21" s="1239"/>
      <c r="L21" s="1239">
        <f>'ALTERNATES SUMMARY'!AD11</f>
        <v>0</v>
      </c>
      <c r="M21" s="1239"/>
      <c r="N21" s="1239">
        <f>'ALTERNATES SUMMARY'!AH11</f>
        <v>0</v>
      </c>
      <c r="O21" s="1446"/>
      <c r="P21" s="488">
        <f t="shared" si="0"/>
        <v>0</v>
      </c>
    </row>
    <row r="22" spans="2:16" ht="29.45" customHeight="1">
      <c r="B22" s="1454" t="str">
        <f>Alternate7_Description</f>
        <v>Alternate #7</v>
      </c>
      <c r="C22" s="1235"/>
      <c r="D22" s="1235"/>
      <c r="E22" s="1235"/>
      <c r="F22" s="1239">
        <f>'ALTERNATES SUMMARY'!R12</f>
        <v>0</v>
      </c>
      <c r="G22" s="1239"/>
      <c r="H22" s="1239">
        <f>'ALTERNATES SUMMARY'!V12</f>
        <v>0</v>
      </c>
      <c r="I22" s="1239"/>
      <c r="J22" s="1239">
        <f>'ALTERNATES SUMMARY'!Z12</f>
        <v>0</v>
      </c>
      <c r="K22" s="1239"/>
      <c r="L22" s="1239">
        <f>'ALTERNATES SUMMARY'!AD12</f>
        <v>0</v>
      </c>
      <c r="M22" s="1239"/>
      <c r="N22" s="1239">
        <f>'ALTERNATES SUMMARY'!AH12</f>
        <v>0</v>
      </c>
      <c r="O22" s="1446"/>
      <c r="P22" s="488">
        <f t="shared" si="0"/>
        <v>0</v>
      </c>
    </row>
    <row r="23" spans="2:16" ht="29.45" customHeight="1">
      <c r="B23" s="1454" t="str">
        <f>Alternate8_Description</f>
        <v>Alternate #8</v>
      </c>
      <c r="C23" s="1235"/>
      <c r="D23" s="1235"/>
      <c r="E23" s="1235"/>
      <c r="F23" s="1239">
        <f>'ALTERNATES SUMMARY'!R13</f>
        <v>0</v>
      </c>
      <c r="G23" s="1239"/>
      <c r="H23" s="1239">
        <f>'ALTERNATES SUMMARY'!V13</f>
        <v>0</v>
      </c>
      <c r="I23" s="1239"/>
      <c r="J23" s="1239">
        <f>'ALTERNATES SUMMARY'!Z13</f>
        <v>0</v>
      </c>
      <c r="K23" s="1239"/>
      <c r="L23" s="1239">
        <f>'ALTERNATES SUMMARY'!AD13</f>
        <v>0</v>
      </c>
      <c r="M23" s="1239"/>
      <c r="N23" s="1239">
        <f>'ALTERNATES SUMMARY'!AH13</f>
        <v>0</v>
      </c>
      <c r="O23" s="1446"/>
      <c r="P23" s="488">
        <f t="shared" si="0"/>
        <v>0</v>
      </c>
    </row>
    <row r="24" spans="2:16" ht="29.45" customHeight="1">
      <c r="B24" s="1454" t="str">
        <f>Alternate9_Description</f>
        <v>Alternate #9</v>
      </c>
      <c r="C24" s="1235"/>
      <c r="D24" s="1235"/>
      <c r="E24" s="1235"/>
      <c r="F24" s="1239">
        <f>'ALTERNATES SUMMARY'!R14</f>
        <v>0</v>
      </c>
      <c r="G24" s="1239"/>
      <c r="H24" s="1239">
        <f>'ALTERNATES SUMMARY'!V14</f>
        <v>0</v>
      </c>
      <c r="I24" s="1239"/>
      <c r="J24" s="1239">
        <f>'ALTERNATES SUMMARY'!Z14</f>
        <v>0</v>
      </c>
      <c r="K24" s="1239"/>
      <c r="L24" s="1239">
        <f>'ALTERNATES SUMMARY'!AD14</f>
        <v>0</v>
      </c>
      <c r="M24" s="1239"/>
      <c r="N24" s="1239">
        <f>'ALTERNATES SUMMARY'!AH14</f>
        <v>0</v>
      </c>
      <c r="O24" s="1446"/>
      <c r="P24" s="488">
        <f t="shared" si="0"/>
        <v>0</v>
      </c>
    </row>
    <row r="25" spans="2:16" ht="29.45" customHeight="1">
      <c r="B25" s="1454" t="str">
        <f>Alternate10_Description</f>
        <v>Alternate #10</v>
      </c>
      <c r="C25" s="1235"/>
      <c r="D25" s="1235"/>
      <c r="E25" s="1235"/>
      <c r="F25" s="1239">
        <f>'ALTERNATES SUMMARY'!R15</f>
        <v>0</v>
      </c>
      <c r="G25" s="1239"/>
      <c r="H25" s="1239">
        <f>'ALTERNATES SUMMARY'!V15</f>
        <v>0</v>
      </c>
      <c r="I25" s="1239"/>
      <c r="J25" s="1239">
        <f>'ALTERNATES SUMMARY'!Z15</f>
        <v>0</v>
      </c>
      <c r="K25" s="1239"/>
      <c r="L25" s="1239">
        <f>'ALTERNATES SUMMARY'!AD15</f>
        <v>0</v>
      </c>
      <c r="M25" s="1239"/>
      <c r="N25" s="1239">
        <f>'ALTERNATES SUMMARY'!AH15</f>
        <v>0</v>
      </c>
      <c r="O25" s="1446"/>
      <c r="P25" s="488">
        <f t="shared" si="0"/>
        <v>0</v>
      </c>
    </row>
    <row r="26" spans="2:16" ht="29.45" customHeight="1">
      <c r="B26" s="1451" t="s">
        <v>957</v>
      </c>
      <c r="C26" s="1452"/>
      <c r="D26" s="1452"/>
      <c r="E26" s="1453"/>
      <c r="F26" s="1447">
        <f>SUM(F16:G25)</f>
        <v>-7500</v>
      </c>
      <c r="G26" s="1449"/>
      <c r="H26" s="1447">
        <f>SUM(H16:I25)</f>
        <v>52860</v>
      </c>
      <c r="I26" s="1449"/>
      <c r="J26" s="1447">
        <f>SUM(J16:K25)</f>
        <v>7860</v>
      </c>
      <c r="K26" s="1449"/>
      <c r="L26" s="1447">
        <f>SUM(L16:M25)</f>
        <v>37500</v>
      </c>
      <c r="M26" s="1449"/>
      <c r="N26" s="1447">
        <f>SUM(N16:O25)</f>
        <v>0</v>
      </c>
      <c r="O26" s="1448"/>
      <c r="P26" s="488">
        <f t="shared" si="0"/>
        <v>1</v>
      </c>
    </row>
    <row r="27" spans="2:16" ht="20.45" customHeight="1">
      <c r="B27" s="126"/>
      <c r="C27" s="126"/>
      <c r="D27" s="126"/>
      <c r="E27" s="126"/>
      <c r="F27" s="126"/>
      <c r="G27" s="126"/>
      <c r="H27" s="126"/>
      <c r="I27" s="126"/>
      <c r="J27" s="126"/>
      <c r="K27" s="126"/>
      <c r="L27" s="126"/>
      <c r="M27" s="126"/>
      <c r="N27" s="126"/>
      <c r="O27" s="126"/>
    </row>
    <row r="28" spans="2:16" ht="20.45" customHeight="1">
      <c r="B28" s="126"/>
      <c r="C28" s="126"/>
      <c r="D28" s="126"/>
      <c r="E28" s="126"/>
      <c r="F28" s="126"/>
      <c r="G28" s="126"/>
      <c r="H28" s="126"/>
      <c r="I28" s="126"/>
      <c r="J28" s="126"/>
      <c r="K28" s="126"/>
      <c r="L28" s="126"/>
      <c r="M28" s="126"/>
      <c r="N28" s="126"/>
      <c r="O28" s="126"/>
    </row>
    <row r="29" spans="2:16" ht="20.45" customHeight="1">
      <c r="B29" s="126"/>
      <c r="C29" s="126"/>
      <c r="D29" s="126"/>
      <c r="E29" s="126"/>
      <c r="F29" s="126"/>
      <c r="G29" s="126"/>
      <c r="H29" s="126"/>
      <c r="I29" s="126"/>
      <c r="J29" s="126"/>
      <c r="K29" s="126"/>
      <c r="L29" s="126"/>
      <c r="M29" s="126"/>
      <c r="N29" s="126"/>
      <c r="O29" s="126"/>
    </row>
    <row r="30" spans="2:16" ht="20.45" customHeight="1">
      <c r="B30" s="126"/>
      <c r="C30" s="126"/>
      <c r="D30" s="126"/>
      <c r="E30" s="126"/>
      <c r="F30" s="126"/>
      <c r="G30" s="126"/>
      <c r="H30" s="126"/>
      <c r="I30" s="126"/>
      <c r="J30" s="126"/>
      <c r="K30" s="126"/>
      <c r="L30" s="126"/>
      <c r="M30" s="126"/>
      <c r="N30" s="126"/>
      <c r="O30" s="126"/>
    </row>
    <row r="31" spans="2:16" ht="20.45" customHeight="1">
      <c r="B31" s="126"/>
      <c r="C31" s="126"/>
      <c r="D31" s="126"/>
      <c r="E31" s="126"/>
      <c r="F31" s="126"/>
      <c r="G31" s="126"/>
      <c r="H31" s="126"/>
      <c r="I31" s="126"/>
      <c r="J31" s="126"/>
      <c r="K31" s="126"/>
      <c r="L31" s="126"/>
      <c r="M31" s="126"/>
      <c r="N31" s="126"/>
      <c r="O31" s="126"/>
    </row>
    <row r="32" spans="2:16" ht="20.45" customHeight="1">
      <c r="B32" s="126"/>
      <c r="C32" s="126"/>
      <c r="D32" s="126"/>
      <c r="E32" s="126"/>
      <c r="F32" s="126"/>
      <c r="G32" s="126"/>
      <c r="H32" s="126"/>
      <c r="I32" s="126"/>
      <c r="J32" s="126"/>
      <c r="K32" s="126"/>
      <c r="L32" s="126"/>
      <c r="M32" s="126"/>
      <c r="N32" s="126"/>
      <c r="O32" s="126"/>
    </row>
    <row r="33" spans="2:34" ht="20.45" customHeight="1">
      <c r="B33" s="126"/>
      <c r="C33" s="126"/>
      <c r="D33" s="126"/>
      <c r="E33" s="126"/>
      <c r="F33" s="126"/>
      <c r="G33" s="126"/>
      <c r="H33" s="126"/>
      <c r="I33" s="126"/>
      <c r="J33" s="126"/>
      <c r="K33" s="126"/>
      <c r="L33" s="126"/>
      <c r="M33" s="126"/>
      <c r="N33" s="126"/>
      <c r="O33" s="126"/>
    </row>
    <row r="34" spans="2:34" ht="20.45" customHeight="1">
      <c r="B34" s="576"/>
      <c r="C34" s="576"/>
      <c r="D34" s="576"/>
      <c r="E34" s="576"/>
      <c r="F34" s="576"/>
      <c r="G34" s="576"/>
      <c r="H34" s="576"/>
      <c r="I34" s="576"/>
      <c r="J34" s="576"/>
      <c r="K34" s="576"/>
      <c r="L34" s="576"/>
      <c r="M34" s="576"/>
      <c r="N34" s="576"/>
      <c r="O34" s="576"/>
    </row>
    <row r="35" spans="2:34" ht="15" customHeight="1">
      <c r="B35" s="1362" t="str">
        <f>T(Company_Name)</f>
        <v>ABC Builders</v>
      </c>
      <c r="C35" s="1362"/>
      <c r="D35" s="1362"/>
      <c r="E35" s="1373">
        <f>(Company_Phone)</f>
        <v>8161234567</v>
      </c>
      <c r="F35" s="1373"/>
      <c r="G35" s="1373"/>
      <c r="H35" s="1362" t="str">
        <f>T(Company_Email)</f>
        <v>dave@abcbuilders.com</v>
      </c>
      <c r="I35" s="1362"/>
      <c r="J35" s="1362"/>
      <c r="K35" s="1362"/>
      <c r="L35" s="1362" t="str">
        <f>T(Company_Website)</f>
        <v/>
      </c>
      <c r="M35" s="1362"/>
      <c r="N35" s="1362"/>
      <c r="O35" s="1362"/>
    </row>
    <row r="36" spans="2:34" ht="15" customHeight="1">
      <c r="B36" s="1227" t="s">
        <v>770</v>
      </c>
      <c r="C36" s="1227"/>
      <c r="D36" s="1227"/>
      <c r="E36" s="1227"/>
      <c r="F36" s="1227"/>
      <c r="G36" s="1227"/>
      <c r="H36" s="1227"/>
      <c r="I36" s="1227"/>
      <c r="J36" s="1227"/>
      <c r="K36" s="1227"/>
      <c r="L36" s="1227"/>
      <c r="M36" s="1227"/>
      <c r="N36" s="1227"/>
      <c r="O36" s="1227"/>
    </row>
    <row r="37" spans="2:34" ht="4.3499999999999996" customHeight="1">
      <c r="B37" s="1227"/>
      <c r="C37" s="1227"/>
      <c r="D37" s="1227"/>
      <c r="E37" s="1227"/>
      <c r="F37" s="1227"/>
      <c r="G37" s="1227"/>
      <c r="H37" s="1227"/>
      <c r="I37" s="1227"/>
      <c r="J37" s="1227"/>
      <c r="K37" s="1227"/>
      <c r="L37" s="1227"/>
      <c r="M37" s="1227"/>
      <c r="N37" s="1227"/>
      <c r="O37" s="1227"/>
      <c r="U37" s="495"/>
      <c r="V37" s="496"/>
      <c r="W37" s="496"/>
      <c r="X37" s="496"/>
      <c r="Y37" s="497"/>
      <c r="Z37" s="498"/>
      <c r="AA37" s="497"/>
      <c r="AB37" s="498"/>
      <c r="AC37" s="497"/>
      <c r="AD37" s="498"/>
      <c r="AE37" s="497"/>
      <c r="AF37" s="498"/>
      <c r="AG37" s="497"/>
      <c r="AH37" s="498"/>
    </row>
    <row r="38" spans="2:34" ht="6" customHeight="1">
      <c r="G38" s="488"/>
      <c r="H38" s="488"/>
      <c r="I38" s="488"/>
      <c r="J38" s="488"/>
      <c r="K38" s="488"/>
      <c r="L38" s="488"/>
      <c r="M38" s="488"/>
      <c r="N38" s="488"/>
      <c r="Y38" s="489"/>
      <c r="Z38" s="490"/>
      <c r="AA38" s="489"/>
      <c r="AB38" s="490"/>
      <c r="AC38" s="489"/>
      <c r="AD38" s="490"/>
      <c r="AE38" s="489"/>
      <c r="AF38" s="490"/>
      <c r="AG38" s="489"/>
      <c r="AH38" s="490"/>
    </row>
    <row r="39" spans="2:34" ht="3" customHeight="1">
      <c r="G39" s="488"/>
      <c r="H39" s="488"/>
      <c r="I39" s="488"/>
      <c r="J39" s="488"/>
      <c r="K39" s="488"/>
      <c r="L39" s="488"/>
      <c r="M39" s="488"/>
      <c r="N39" s="488"/>
      <c r="Y39" s="489"/>
      <c r="Z39" s="490"/>
      <c r="AA39" s="489"/>
      <c r="AB39" s="490"/>
      <c r="AC39" s="489"/>
      <c r="AD39" s="490"/>
      <c r="AE39" s="489"/>
      <c r="AF39" s="490"/>
      <c r="AG39" s="489"/>
      <c r="AH39" s="490"/>
    </row>
    <row r="40" spans="2:34" ht="15" customHeight="1">
      <c r="G40" s="488"/>
      <c r="H40" s="488"/>
      <c r="I40" s="488"/>
      <c r="J40" s="488"/>
      <c r="K40" s="488"/>
      <c r="L40" s="488"/>
      <c r="M40" s="488"/>
      <c r="N40" s="488"/>
    </row>
    <row r="41" spans="2:34" ht="15" customHeight="1">
      <c r="G41" s="488"/>
      <c r="H41" s="488"/>
      <c r="I41" s="488"/>
      <c r="J41" s="488"/>
      <c r="K41" s="488"/>
      <c r="L41" s="488"/>
      <c r="M41" s="488"/>
      <c r="N41" s="488"/>
    </row>
    <row r="42" spans="2:34">
      <c r="B42" s="502"/>
    </row>
    <row r="44" spans="2:34">
      <c r="G44" s="488"/>
      <c r="H44" s="488"/>
      <c r="I44" s="488"/>
    </row>
    <row r="45" spans="2:34">
      <c r="G45" s="488"/>
      <c r="H45" s="488"/>
      <c r="I45" s="488"/>
    </row>
  </sheetData>
  <sheetProtection formatCells="0" formatColumns="0" formatRows="0" insertColumns="0" insertHyperlinks="0" deleteColumns="0" deleteRows="0" selectLockedCells="1" sort="0" autoFilter="0"/>
  <autoFilter ref="B14:P26" xr:uid="{973C6E24-1BBD-49BF-9A60-558C4DC4381A}">
    <filterColumn colId="0" showButton="0"/>
    <filterColumn colId="1" showButton="0"/>
    <filterColumn colId="2" showButton="0"/>
    <filterColumn colId="4" showButton="0"/>
    <filterColumn colId="6" showButton="0"/>
    <filterColumn colId="8" showButton="0"/>
    <filterColumn colId="10" showButton="0"/>
    <filterColumn colId="12" showButton="0"/>
  </autoFilter>
  <mergeCells count="86">
    <mergeCell ref="J15:K15"/>
    <mergeCell ref="A3:B3"/>
    <mergeCell ref="B6:O6"/>
    <mergeCell ref="B7:G8"/>
    <mergeCell ref="B14:E14"/>
    <mergeCell ref="F14:G14"/>
    <mergeCell ref="B15:E15"/>
    <mergeCell ref="F15:G15"/>
    <mergeCell ref="N14:O14"/>
    <mergeCell ref="N15:O15"/>
    <mergeCell ref="H26:I26"/>
    <mergeCell ref="B16:E16"/>
    <mergeCell ref="F16:G16"/>
    <mergeCell ref="B17:E17"/>
    <mergeCell ref="F17:G17"/>
    <mergeCell ref="B20:E20"/>
    <mergeCell ref="F20:G20"/>
    <mergeCell ref="B21:E21"/>
    <mergeCell ref="F21:G21"/>
    <mergeCell ref="F24:G24"/>
    <mergeCell ref="B25:E25"/>
    <mergeCell ref="F25:G25"/>
    <mergeCell ref="H24:I24"/>
    <mergeCell ref="H25:I25"/>
    <mergeCell ref="J16:K16"/>
    <mergeCell ref="J17:K17"/>
    <mergeCell ref="B18:E18"/>
    <mergeCell ref="F18:G18"/>
    <mergeCell ref="B19:E19"/>
    <mergeCell ref="F19:G19"/>
    <mergeCell ref="J18:K18"/>
    <mergeCell ref="J19:K19"/>
    <mergeCell ref="J20:K20"/>
    <mergeCell ref="J21:K21"/>
    <mergeCell ref="B22:E22"/>
    <mergeCell ref="F22:G22"/>
    <mergeCell ref="B23:E23"/>
    <mergeCell ref="F23:G23"/>
    <mergeCell ref="H23:I23"/>
    <mergeCell ref="B36:O37"/>
    <mergeCell ref="H14:I14"/>
    <mergeCell ref="H15:I15"/>
    <mergeCell ref="H16:I16"/>
    <mergeCell ref="H17:I17"/>
    <mergeCell ref="H18:I18"/>
    <mergeCell ref="H19:I19"/>
    <mergeCell ref="H20:I20"/>
    <mergeCell ref="H21:I21"/>
    <mergeCell ref="H22:I22"/>
    <mergeCell ref="B35:D35"/>
    <mergeCell ref="E35:G35"/>
    <mergeCell ref="H35:K35"/>
    <mergeCell ref="B26:E26"/>
    <mergeCell ref="F26:G26"/>
    <mergeCell ref="B24:E24"/>
    <mergeCell ref="J26:K26"/>
    <mergeCell ref="L14:M14"/>
    <mergeCell ref="L15:M15"/>
    <mergeCell ref="L16:M16"/>
    <mergeCell ref="L17:M17"/>
    <mergeCell ref="L18:M18"/>
    <mergeCell ref="L19:M19"/>
    <mergeCell ref="L20:M20"/>
    <mergeCell ref="L21:M21"/>
    <mergeCell ref="L22:M22"/>
    <mergeCell ref="J24:K24"/>
    <mergeCell ref="J25:K25"/>
    <mergeCell ref="J22:K22"/>
    <mergeCell ref="J23:K23"/>
    <mergeCell ref="L23:M23"/>
    <mergeCell ref="J14:K14"/>
    <mergeCell ref="N16:O16"/>
    <mergeCell ref="N17:O17"/>
    <mergeCell ref="N18:O18"/>
    <mergeCell ref="N26:O26"/>
    <mergeCell ref="L35:O35"/>
    <mergeCell ref="L24:M24"/>
    <mergeCell ref="L25:M25"/>
    <mergeCell ref="L26:M26"/>
    <mergeCell ref="N24:O24"/>
    <mergeCell ref="N25:O25"/>
    <mergeCell ref="N19:O19"/>
    <mergeCell ref="N20:O20"/>
    <mergeCell ref="N21:O21"/>
    <mergeCell ref="N22:O22"/>
    <mergeCell ref="N23:O23"/>
  </mergeCells>
  <printOptions horizontalCentered="1" verticalCentered="1"/>
  <pageMargins left="0.7" right="0.7" top="0.75" bottom="0.75" header="0.3" footer="0.3"/>
  <pageSetup scale="67" orientation="landscape" r:id="rId1"/>
  <headerFooter scaleWithDoc="0"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wsEULA">
    <pageSetUpPr fitToPage="1"/>
  </sheetPr>
  <dimension ref="C1:Q24"/>
  <sheetViews>
    <sheetView showGridLines="0" showRowColHeaders="0" zoomScaleNormal="100" workbookViewId="0"/>
  </sheetViews>
  <sheetFormatPr defaultColWidth="8.8984375" defaultRowHeight="15"/>
  <cols>
    <col min="1" max="1" width="2.1484375" style="65" customWidth="1"/>
    <col min="2" max="2" width="30.44921875" style="65" customWidth="1"/>
    <col min="3" max="12" width="11.09765625" style="65" customWidth="1"/>
    <col min="13" max="13" width="0.8984375" style="65" customWidth="1"/>
    <col min="14" max="14" width="0.44921875" style="65" customWidth="1"/>
    <col min="15" max="16" width="8.8984375" style="65"/>
    <col min="17" max="17" width="1.59765625" style="65" customWidth="1"/>
    <col min="18" max="16384" width="8.8984375" style="65"/>
  </cols>
  <sheetData>
    <row r="1" spans="3:17" s="71" customFormat="1" ht="45.75" customHeight="1"/>
    <row r="2" spans="3:17" ht="9" customHeight="1"/>
    <row r="3" spans="3:17">
      <c r="C3" s="17"/>
      <c r="D3" s="17"/>
      <c r="E3" s="17"/>
      <c r="F3" s="17"/>
      <c r="G3" s="17"/>
      <c r="H3" s="17"/>
      <c r="I3" s="17"/>
      <c r="J3" s="17"/>
      <c r="K3" s="17"/>
      <c r="L3" s="17"/>
    </row>
    <row r="4" spans="3:17" ht="23.25" customHeight="1">
      <c r="C4" s="17"/>
      <c r="D4" s="617" t="s">
        <v>301</v>
      </c>
      <c r="E4" s="617"/>
      <c r="F4" s="617"/>
      <c r="G4" s="617"/>
      <c r="H4" s="18"/>
      <c r="I4" s="18"/>
      <c r="J4" s="18"/>
      <c r="K4" s="18"/>
      <c r="L4" s="18"/>
    </row>
    <row r="5" spans="3:17" ht="15.6" customHeight="1">
      <c r="C5" s="18"/>
      <c r="D5" s="617"/>
      <c r="E5" s="617"/>
      <c r="F5" s="617"/>
      <c r="G5" s="617"/>
      <c r="H5" s="18"/>
      <c r="I5" s="18"/>
      <c r="J5" s="18"/>
      <c r="K5" s="18"/>
      <c r="L5" s="18"/>
      <c r="N5" s="66"/>
      <c r="O5" s="66"/>
      <c r="P5" s="66"/>
    </row>
    <row r="6" spans="3:17" ht="15.6" customHeight="1">
      <c r="C6" s="18"/>
      <c r="D6" s="617"/>
      <c r="E6" s="617"/>
      <c r="F6" s="617"/>
      <c r="G6" s="617"/>
      <c r="H6" s="18"/>
      <c r="I6" s="18"/>
      <c r="J6" s="18"/>
      <c r="K6" s="18"/>
      <c r="L6" s="18"/>
      <c r="N6" s="66"/>
      <c r="O6" s="66"/>
      <c r="P6" s="66"/>
    </row>
    <row r="7" spans="3:17" ht="15.7">
      <c r="C7" s="18"/>
      <c r="D7" s="19"/>
      <c r="E7" s="18"/>
      <c r="F7" s="18"/>
      <c r="G7" s="18"/>
      <c r="H7" s="18"/>
      <c r="I7" s="18"/>
      <c r="J7" s="18"/>
      <c r="K7" s="18"/>
      <c r="L7" s="18"/>
    </row>
    <row r="8" spans="3:17" ht="81.75" customHeight="1">
      <c r="C8" s="20"/>
      <c r="D8" s="618" t="s">
        <v>778</v>
      </c>
      <c r="E8" s="618"/>
      <c r="F8" s="618"/>
      <c r="G8" s="618"/>
      <c r="H8" s="618"/>
      <c r="I8" s="618"/>
      <c r="J8" s="618"/>
      <c r="K8" s="618"/>
      <c r="L8" s="20"/>
      <c r="N8" s="67"/>
      <c r="O8" s="67"/>
      <c r="P8" s="67"/>
    </row>
    <row r="9" spans="3:17" ht="25.5" customHeight="1">
      <c r="C9" s="20"/>
      <c r="D9" s="619" t="s">
        <v>58</v>
      </c>
      <c r="E9" s="619"/>
      <c r="F9" s="619"/>
      <c r="G9" s="619"/>
      <c r="H9" s="619"/>
      <c r="I9" s="619"/>
      <c r="J9" s="619"/>
      <c r="K9" s="619"/>
      <c r="L9" s="20"/>
      <c r="N9" s="68"/>
      <c r="O9" s="68"/>
      <c r="P9" s="68"/>
    </row>
    <row r="10" spans="3:17" ht="51.75" customHeight="1">
      <c r="C10" s="20"/>
      <c r="D10" s="618" t="s">
        <v>59</v>
      </c>
      <c r="E10" s="618"/>
      <c r="F10" s="618"/>
      <c r="G10" s="618"/>
      <c r="H10" s="618"/>
      <c r="I10" s="618"/>
      <c r="J10" s="618"/>
      <c r="K10" s="618"/>
      <c r="L10" s="20"/>
    </row>
    <row r="11" spans="3:17" ht="93" customHeight="1">
      <c r="C11" s="20"/>
      <c r="D11" s="618" t="s">
        <v>247</v>
      </c>
      <c r="E11" s="618"/>
      <c r="F11" s="618"/>
      <c r="G11" s="618"/>
      <c r="H11" s="618"/>
      <c r="I11" s="618"/>
      <c r="J11" s="618"/>
      <c r="K11" s="618"/>
      <c r="L11" s="20"/>
      <c r="M11" s="68"/>
      <c r="N11" s="68"/>
      <c r="O11" s="68"/>
      <c r="P11" s="68"/>
      <c r="Q11" s="68"/>
    </row>
    <row r="12" spans="3:17" ht="68.25" customHeight="1">
      <c r="C12" s="20"/>
      <c r="D12" s="618" t="s">
        <v>779</v>
      </c>
      <c r="E12" s="618"/>
      <c r="F12" s="618"/>
      <c r="G12" s="618"/>
      <c r="H12" s="618"/>
      <c r="I12" s="618"/>
      <c r="J12" s="618"/>
      <c r="K12" s="618"/>
      <c r="L12" s="20"/>
      <c r="M12" s="68"/>
      <c r="N12" s="68"/>
      <c r="O12" s="68"/>
      <c r="P12" s="68"/>
      <c r="Q12" s="68"/>
    </row>
    <row r="13" spans="3:17" ht="87.75" customHeight="1">
      <c r="C13" s="20"/>
      <c r="D13" s="618" t="s">
        <v>60</v>
      </c>
      <c r="E13" s="618"/>
      <c r="F13" s="618"/>
      <c r="G13" s="618"/>
      <c r="H13" s="618"/>
      <c r="I13" s="618"/>
      <c r="J13" s="618"/>
      <c r="K13" s="618"/>
      <c r="L13" s="20"/>
      <c r="M13" s="68"/>
      <c r="N13" s="68"/>
      <c r="O13" s="68"/>
      <c r="P13" s="68"/>
      <c r="Q13" s="68"/>
    </row>
    <row r="14" spans="3:17" ht="179.25" customHeight="1">
      <c r="C14" s="20"/>
      <c r="D14" s="618" t="s">
        <v>780</v>
      </c>
      <c r="E14" s="618"/>
      <c r="F14" s="618"/>
      <c r="G14" s="618"/>
      <c r="H14" s="618"/>
      <c r="I14" s="618"/>
      <c r="J14" s="618"/>
      <c r="K14" s="618"/>
      <c r="L14" s="20"/>
      <c r="M14" s="68"/>
      <c r="N14" s="68"/>
      <c r="O14" s="68"/>
      <c r="P14" s="68"/>
      <c r="Q14" s="68"/>
    </row>
    <row r="15" spans="3:17" ht="108" customHeight="1">
      <c r="C15" s="20"/>
      <c r="D15" s="618" t="s">
        <v>56</v>
      </c>
      <c r="E15" s="618"/>
      <c r="F15" s="618"/>
      <c r="G15" s="618"/>
      <c r="H15" s="618"/>
      <c r="I15" s="618"/>
      <c r="J15" s="618"/>
      <c r="K15" s="618"/>
      <c r="L15" s="20"/>
    </row>
    <row r="16" spans="3:17" ht="60.75" customHeight="1">
      <c r="C16" s="20"/>
      <c r="D16" s="618" t="s">
        <v>57</v>
      </c>
      <c r="E16" s="618"/>
      <c r="F16" s="618"/>
      <c r="G16" s="618"/>
      <c r="H16" s="618"/>
      <c r="I16" s="618"/>
      <c r="J16" s="618"/>
      <c r="K16" s="618"/>
      <c r="L16" s="20"/>
    </row>
    <row r="17" spans="3:12" ht="69.75" customHeight="1">
      <c r="C17" s="20"/>
      <c r="D17" s="618" t="s">
        <v>61</v>
      </c>
      <c r="E17" s="618"/>
      <c r="F17" s="618"/>
      <c r="G17" s="618"/>
      <c r="H17" s="618"/>
      <c r="I17" s="618"/>
      <c r="J17" s="618"/>
      <c r="K17" s="618"/>
      <c r="L17" s="20"/>
    </row>
    <row r="18" spans="3:12" ht="18">
      <c r="C18" s="616" t="s">
        <v>781</v>
      </c>
      <c r="D18" s="616"/>
      <c r="E18" s="616"/>
      <c r="F18" s="616"/>
      <c r="G18" s="616"/>
      <c r="H18" s="616"/>
      <c r="I18" s="616"/>
      <c r="J18" s="616"/>
      <c r="K18" s="616"/>
      <c r="L18" s="616"/>
    </row>
    <row r="19" spans="3:12" ht="6" customHeight="1">
      <c r="D19" s="69"/>
      <c r="E19" s="69"/>
      <c r="F19" s="69"/>
      <c r="G19" s="69"/>
      <c r="H19" s="69"/>
      <c r="I19" s="69"/>
      <c r="J19" s="69"/>
      <c r="K19" s="69"/>
    </row>
    <row r="20" spans="3:12" ht="3" customHeight="1">
      <c r="D20" s="70"/>
      <c r="E20" s="70"/>
      <c r="F20" s="70"/>
      <c r="G20" s="70"/>
      <c r="H20" s="70"/>
      <c r="I20" s="70"/>
      <c r="J20" s="70"/>
      <c r="K20" s="70"/>
    </row>
    <row r="21" spans="3:12">
      <c r="D21" s="70"/>
      <c r="E21" s="70"/>
      <c r="F21" s="70"/>
      <c r="G21" s="70"/>
      <c r="H21" s="70"/>
      <c r="I21" s="70"/>
      <c r="J21" s="70"/>
      <c r="K21" s="70"/>
    </row>
    <row r="22" spans="3:12">
      <c r="D22" s="70"/>
      <c r="E22" s="70"/>
      <c r="F22" s="70"/>
      <c r="G22" s="70"/>
      <c r="H22" s="70"/>
      <c r="I22" s="70"/>
      <c r="J22" s="70"/>
      <c r="K22" s="70"/>
    </row>
    <row r="23" spans="3:12">
      <c r="D23" s="70"/>
      <c r="E23" s="70"/>
      <c r="F23" s="70"/>
      <c r="G23" s="70"/>
      <c r="H23" s="70"/>
      <c r="I23" s="70"/>
      <c r="J23" s="70"/>
      <c r="K23" s="70"/>
    </row>
    <row r="24" spans="3:12">
      <c r="D24" s="70"/>
      <c r="E24" s="70"/>
      <c r="F24" s="70"/>
      <c r="G24" s="70"/>
      <c r="H24" s="70"/>
      <c r="I24" s="70"/>
      <c r="J24" s="70"/>
      <c r="K24" s="70"/>
    </row>
  </sheetData>
  <sheetProtection algorithmName="SHA-512" hashValue="Je9AeaqPHCTO5epxxiOhh3oJ0WFImuWAfADsR2xR/lsyemuaoJ1ap5xccBAbco2Bo1v7C8+auep4XgbcxySs5g==" saltValue="8CmV6KZkTvwSbLJ00NaC7Q==" spinCount="100000" sheet="1" objects="1" formatCells="0" formatRows="0" insertHyperlinks="0" selectLockedCells="1" sort="0" autoFilter="0"/>
  <customSheetViews>
    <customSheetView guid="{CCC3C480-7EFF-4539-BA29-9C13086C00B7}" scale="90" showGridLines="0">
      <selection activeCell="L8" sqref="L8"/>
      <pageMargins left="0.7" right="0.7" top="0.75" bottom="0.75" header="0.3" footer="0.3"/>
      <pageSetup paperSize="5" scale="89" orientation="portrait"/>
    </customSheetView>
  </customSheetViews>
  <mergeCells count="12">
    <mergeCell ref="C18:L18"/>
    <mergeCell ref="D4:G6"/>
    <mergeCell ref="D17:K17"/>
    <mergeCell ref="D8:K8"/>
    <mergeCell ref="D9:K9"/>
    <mergeCell ref="D10:K10"/>
    <mergeCell ref="D11:K11"/>
    <mergeCell ref="D12:K12"/>
    <mergeCell ref="D13:K13"/>
    <mergeCell ref="D14:K14"/>
    <mergeCell ref="D15:K15"/>
    <mergeCell ref="D16:K16"/>
  </mergeCells>
  <printOptions horizontalCentered="1" verticalCentered="1"/>
  <pageMargins left="0.86" right="0.39" top="0.75" bottom="0.75" header="0.3" footer="0.3"/>
  <pageSetup scale="74"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wsHOME">
    <tabColor theme="3" tint="0.79998168889431442"/>
  </sheetPr>
  <dimension ref="B1:BV36"/>
  <sheetViews>
    <sheetView showGridLines="0" showRowColHeaders="0" tabSelected="1" zoomScaleNormal="100" workbookViewId="0">
      <selection activeCell="C9" sqref="C9:I10"/>
    </sheetView>
  </sheetViews>
  <sheetFormatPr defaultColWidth="2.1484375" defaultRowHeight="15.7"/>
  <cols>
    <col min="1" max="16384" width="2.1484375" style="162"/>
  </cols>
  <sheetData>
    <row r="1" spans="2:72" s="161" customFormat="1" ht="45" customHeight="1"/>
    <row r="3" spans="2:72" ht="15.75" customHeight="1">
      <c r="L3" s="167"/>
      <c r="M3" s="167"/>
      <c r="N3" s="163"/>
      <c r="O3" s="163"/>
      <c r="P3" s="163"/>
      <c r="Q3" s="163"/>
      <c r="R3" s="163"/>
      <c r="S3" s="163"/>
      <c r="T3" s="163"/>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row>
    <row r="4" spans="2:72" ht="15.75" customHeight="1">
      <c r="L4" s="167"/>
      <c r="M4" s="167"/>
      <c r="N4" s="624" t="s">
        <v>712</v>
      </c>
      <c r="O4" s="624"/>
      <c r="P4" s="624"/>
      <c r="Q4" s="624"/>
      <c r="R4" s="624"/>
      <c r="S4" s="624"/>
      <c r="T4" s="624"/>
      <c r="U4" s="624"/>
      <c r="V4" s="624"/>
      <c r="W4" s="624"/>
      <c r="X4" s="624"/>
      <c r="Y4" s="624"/>
      <c r="Z4" s="624"/>
      <c r="AA4" s="624"/>
      <c r="AB4" s="624"/>
      <c r="AC4" s="624"/>
      <c r="AD4" s="624"/>
      <c r="AE4" s="163"/>
      <c r="AF4" s="163"/>
      <c r="AG4" s="163"/>
      <c r="AH4" s="163"/>
      <c r="AI4" s="163"/>
      <c r="AJ4" s="163"/>
      <c r="AK4" s="163"/>
      <c r="AL4" s="163"/>
      <c r="AM4" s="163"/>
      <c r="AN4" s="163"/>
      <c r="AO4" s="163"/>
      <c r="AP4" s="163"/>
      <c r="AQ4" s="163"/>
      <c r="AR4" s="163"/>
      <c r="AS4" s="163"/>
      <c r="AT4" s="163"/>
      <c r="AU4" s="163"/>
      <c r="AV4" s="163"/>
      <c r="AW4" s="163"/>
      <c r="AX4" s="163"/>
      <c r="AY4" s="163"/>
      <c r="AZ4" s="163"/>
      <c r="BA4" s="163"/>
      <c r="BB4" s="163"/>
      <c r="BC4" s="163"/>
      <c r="BD4" s="163"/>
      <c r="BE4" s="163"/>
      <c r="BF4" s="163"/>
      <c r="BG4" s="163"/>
      <c r="BH4" s="163"/>
      <c r="BI4" s="163"/>
      <c r="BJ4" s="163"/>
      <c r="BK4" s="163"/>
      <c r="BL4" s="163"/>
      <c r="BM4" s="163"/>
      <c r="BN4" s="163"/>
      <c r="BO4" s="163"/>
      <c r="BP4" s="163"/>
      <c r="BQ4" s="163"/>
      <c r="BR4" s="163"/>
      <c r="BS4" s="163"/>
      <c r="BT4" s="163"/>
    </row>
    <row r="5" spans="2:72">
      <c r="L5" s="163"/>
      <c r="M5" s="163"/>
      <c r="N5" s="625"/>
      <c r="O5" s="625"/>
      <c r="P5" s="625"/>
      <c r="Q5" s="625"/>
      <c r="R5" s="625"/>
      <c r="S5" s="625"/>
      <c r="T5" s="625"/>
      <c r="U5" s="625"/>
      <c r="V5" s="625"/>
      <c r="W5" s="625"/>
      <c r="X5" s="625"/>
      <c r="Y5" s="625"/>
      <c r="Z5" s="625"/>
      <c r="AA5" s="625"/>
      <c r="AB5" s="625"/>
      <c r="AC5" s="625"/>
      <c r="AD5" s="625"/>
      <c r="AE5" s="163"/>
      <c r="AF5" s="163"/>
      <c r="AG5" s="163"/>
      <c r="AH5" s="163"/>
      <c r="AI5" s="163"/>
      <c r="AJ5" s="163"/>
      <c r="AK5" s="163"/>
      <c r="AL5" s="163"/>
      <c r="AM5" s="163"/>
      <c r="AN5" s="163"/>
      <c r="AO5" s="163"/>
      <c r="AP5" s="163"/>
      <c r="AQ5" s="163"/>
      <c r="AR5" s="163"/>
      <c r="AS5" s="163"/>
      <c r="AT5" s="163"/>
      <c r="AU5" s="163"/>
      <c r="AV5" s="163"/>
      <c r="AW5" s="163"/>
      <c r="AX5" s="163"/>
      <c r="AY5" s="163"/>
      <c r="AZ5" s="163"/>
      <c r="BA5" s="163"/>
      <c r="BB5" s="163"/>
      <c r="BC5" s="163"/>
      <c r="BD5" s="163"/>
      <c r="BE5" s="163"/>
      <c r="BF5" s="163"/>
      <c r="BG5" s="163"/>
      <c r="BH5" s="163"/>
      <c r="BI5" s="163"/>
      <c r="BJ5" s="163"/>
      <c r="BK5" s="163"/>
      <c r="BL5" s="163"/>
      <c r="BM5" s="163"/>
      <c r="BN5" s="163"/>
      <c r="BO5" s="163"/>
      <c r="BP5" s="163"/>
      <c r="BQ5" s="163"/>
      <c r="BR5" s="163"/>
      <c r="BS5" s="163"/>
      <c r="BT5" s="163"/>
    </row>
    <row r="6" spans="2:72">
      <c r="B6" s="621" t="s">
        <v>707</v>
      </c>
      <c r="C6" s="621"/>
      <c r="D6" s="621"/>
      <c r="E6" s="621"/>
      <c r="F6" s="621"/>
      <c r="G6" s="621"/>
      <c r="H6" s="621"/>
      <c r="I6" s="621"/>
      <c r="J6" s="621"/>
      <c r="L6" s="163"/>
      <c r="M6" s="163"/>
      <c r="N6" s="166"/>
      <c r="O6" s="166"/>
      <c r="P6" s="166"/>
      <c r="Q6" s="166"/>
      <c r="R6" s="166"/>
      <c r="S6" s="166"/>
      <c r="T6" s="166"/>
      <c r="U6" s="166"/>
      <c r="V6" s="166"/>
      <c r="W6" s="166"/>
      <c r="X6" s="166"/>
      <c r="Y6" s="166"/>
      <c r="Z6" s="166"/>
      <c r="AA6" s="166"/>
      <c r="AB6" s="166"/>
      <c r="AC6" s="166"/>
      <c r="AD6" s="166"/>
      <c r="AE6" s="166"/>
      <c r="AF6" s="166"/>
      <c r="AG6" s="166"/>
      <c r="AH6" s="166"/>
      <c r="AI6" s="166"/>
      <c r="AJ6" s="166"/>
      <c r="AK6" s="166"/>
      <c r="AL6" s="166"/>
      <c r="AM6" s="166"/>
      <c r="AN6" s="166"/>
      <c r="AO6" s="166"/>
      <c r="AP6" s="166"/>
      <c r="AQ6" s="166"/>
      <c r="AR6" s="166"/>
      <c r="AS6" s="166"/>
      <c r="AT6" s="166"/>
      <c r="AU6" s="166"/>
      <c r="AV6" s="166"/>
      <c r="AW6" s="166"/>
      <c r="AX6" s="166"/>
      <c r="AY6" s="166"/>
      <c r="AZ6" s="166"/>
      <c r="BA6" s="166"/>
      <c r="BB6" s="166"/>
      <c r="BC6" s="166"/>
      <c r="BD6" s="166"/>
      <c r="BE6" s="166"/>
      <c r="BF6" s="166"/>
      <c r="BG6" s="166"/>
      <c r="BH6" s="166"/>
      <c r="BI6" s="166"/>
      <c r="BJ6" s="166"/>
      <c r="BK6" s="166"/>
      <c r="BL6" s="166"/>
      <c r="BM6" s="166"/>
      <c r="BN6" s="166"/>
      <c r="BO6" s="166"/>
      <c r="BP6" s="166"/>
      <c r="BQ6" s="166"/>
      <c r="BR6" s="166"/>
      <c r="BS6" s="163"/>
      <c r="BT6" s="163"/>
    </row>
    <row r="7" spans="2:72">
      <c r="B7" s="621"/>
      <c r="C7" s="621"/>
      <c r="D7" s="621"/>
      <c r="E7" s="621"/>
      <c r="F7" s="621"/>
      <c r="G7" s="621"/>
      <c r="H7" s="621"/>
      <c r="I7" s="621"/>
      <c r="J7" s="621"/>
      <c r="L7" s="163"/>
      <c r="M7" s="163"/>
      <c r="N7" s="163"/>
      <c r="O7" s="163"/>
      <c r="P7" s="163"/>
      <c r="Q7" s="163"/>
      <c r="R7" s="163"/>
      <c r="S7" s="163"/>
      <c r="T7" s="163"/>
      <c r="U7" s="163"/>
      <c r="V7" s="163"/>
      <c r="W7" s="163"/>
      <c r="X7" s="163"/>
      <c r="Y7" s="163"/>
      <c r="Z7" s="163"/>
      <c r="AA7" s="163"/>
      <c r="AB7" s="163"/>
      <c r="AC7" s="163"/>
      <c r="AD7" s="163"/>
      <c r="AE7" s="163"/>
      <c r="AF7" s="163"/>
      <c r="AG7" s="163"/>
      <c r="AH7" s="163"/>
      <c r="AI7" s="163"/>
      <c r="AJ7" s="163"/>
      <c r="AK7" s="163"/>
      <c r="AL7" s="163"/>
      <c r="AM7" s="163"/>
      <c r="AN7" s="163"/>
      <c r="AO7" s="163"/>
      <c r="AP7" s="163"/>
      <c r="AQ7" s="163"/>
      <c r="AR7" s="163"/>
      <c r="AS7" s="163"/>
      <c r="AT7" s="163"/>
      <c r="AU7" s="163"/>
      <c r="AV7" s="163"/>
      <c r="AW7" s="163"/>
      <c r="AX7" s="163"/>
      <c r="AY7" s="163"/>
      <c r="AZ7" s="163"/>
      <c r="BA7" s="163"/>
      <c r="BB7" s="163"/>
      <c r="BC7" s="163"/>
      <c r="BD7" s="163"/>
      <c r="BE7" s="163"/>
      <c r="BF7" s="163"/>
      <c r="BG7" s="163"/>
      <c r="BH7" s="163"/>
      <c r="BI7" s="163"/>
      <c r="BJ7" s="163"/>
      <c r="BK7" s="163"/>
      <c r="BL7" s="163"/>
      <c r="BM7" s="163"/>
      <c r="BN7" s="163"/>
      <c r="BO7" s="163"/>
      <c r="BP7" s="163"/>
      <c r="BQ7" s="163"/>
      <c r="BR7" s="163"/>
      <c r="BS7" s="163"/>
      <c r="BT7" s="163"/>
    </row>
    <row r="8" spans="2:72" ht="16" thickBot="1">
      <c r="B8" s="165"/>
      <c r="C8" s="622" t="s">
        <v>708</v>
      </c>
      <c r="D8" s="622"/>
      <c r="E8" s="622"/>
      <c r="F8" s="622"/>
      <c r="G8" s="622"/>
      <c r="H8" s="622"/>
      <c r="I8" s="622"/>
      <c r="J8" s="165"/>
      <c r="L8" s="163"/>
      <c r="M8" s="163"/>
      <c r="N8" s="163"/>
      <c r="O8" s="163"/>
      <c r="P8" s="163"/>
      <c r="Q8" s="163"/>
      <c r="R8" s="163"/>
      <c r="S8" s="163"/>
      <c r="T8" s="163"/>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c r="AS8" s="163"/>
      <c r="AT8" s="163"/>
      <c r="AU8" s="163"/>
      <c r="AV8" s="163"/>
      <c r="AW8" s="163"/>
      <c r="AX8" s="163"/>
      <c r="AY8" s="163"/>
      <c r="AZ8" s="163"/>
      <c r="BA8" s="163"/>
      <c r="BB8" s="163"/>
      <c r="BC8" s="163"/>
      <c r="BD8" s="163"/>
      <c r="BE8" s="163"/>
      <c r="BF8" s="163"/>
      <c r="BG8" s="163"/>
      <c r="BH8" s="163"/>
      <c r="BI8" s="163"/>
      <c r="BJ8" s="163"/>
      <c r="BK8" s="163"/>
      <c r="BL8" s="163"/>
      <c r="BM8" s="163"/>
      <c r="BN8" s="163"/>
      <c r="BO8" s="163"/>
      <c r="BP8" s="163"/>
      <c r="BQ8" s="163"/>
      <c r="BR8" s="163"/>
      <c r="BS8" s="163"/>
      <c r="BT8" s="163"/>
    </row>
    <row r="9" spans="2:72">
      <c r="B9" s="165"/>
      <c r="C9" s="626">
        <v>1</v>
      </c>
      <c r="D9" s="627"/>
      <c r="E9" s="627"/>
      <c r="F9" s="627"/>
      <c r="G9" s="627"/>
      <c r="H9" s="627"/>
      <c r="I9" s="628"/>
      <c r="J9" s="165"/>
      <c r="L9" s="163"/>
      <c r="M9" s="163"/>
      <c r="N9" s="163"/>
      <c r="O9" s="163"/>
      <c r="P9" s="163"/>
      <c r="Q9" s="163"/>
      <c r="R9" s="163"/>
      <c r="S9" s="163"/>
      <c r="T9" s="163"/>
      <c r="U9" s="163"/>
      <c r="V9" s="163"/>
      <c r="W9" s="163"/>
      <c r="X9" s="163"/>
      <c r="Y9" s="163"/>
      <c r="Z9" s="163"/>
      <c r="AA9" s="163"/>
      <c r="AB9" s="163"/>
      <c r="AC9" s="163"/>
      <c r="AD9" s="163"/>
      <c r="AE9" s="163"/>
      <c r="AF9" s="163"/>
      <c r="AG9" s="163"/>
      <c r="AH9" s="163"/>
      <c r="AI9" s="163"/>
      <c r="AJ9" s="163"/>
      <c r="AK9" s="163"/>
      <c r="AL9" s="163"/>
      <c r="AM9" s="163"/>
      <c r="AN9" s="163"/>
      <c r="AO9" s="163"/>
      <c r="AP9" s="163"/>
      <c r="AQ9" s="163"/>
      <c r="AR9" s="163"/>
      <c r="AS9" s="163"/>
      <c r="AT9" s="163"/>
      <c r="AU9" s="163"/>
      <c r="AV9" s="163"/>
      <c r="AW9" s="163"/>
      <c r="AX9" s="163"/>
      <c r="AY9" s="163"/>
      <c r="AZ9" s="163"/>
      <c r="BA9" s="163"/>
      <c r="BB9" s="163"/>
      <c r="BC9" s="163"/>
      <c r="BD9" s="163"/>
      <c r="BE9" s="163"/>
      <c r="BF9" s="163"/>
      <c r="BG9" s="163"/>
      <c r="BH9" s="163"/>
      <c r="BI9" s="163"/>
      <c r="BJ9" s="163"/>
      <c r="BK9" s="163"/>
      <c r="BL9" s="163"/>
      <c r="BM9" s="163"/>
      <c r="BN9" s="163"/>
      <c r="BO9" s="163"/>
      <c r="BP9" s="163"/>
      <c r="BQ9" s="163"/>
      <c r="BR9" s="163"/>
      <c r="BS9" s="163"/>
      <c r="BT9" s="163"/>
    </row>
    <row r="10" spans="2:72" ht="16" thickBot="1">
      <c r="B10" s="165"/>
      <c r="C10" s="629"/>
      <c r="D10" s="630"/>
      <c r="E10" s="630"/>
      <c r="F10" s="630"/>
      <c r="G10" s="630"/>
      <c r="H10" s="630"/>
      <c r="I10" s="631"/>
      <c r="J10" s="165"/>
      <c r="L10" s="163"/>
      <c r="M10" s="163"/>
      <c r="N10" s="163"/>
      <c r="O10" s="163"/>
      <c r="P10" s="163"/>
      <c r="Q10" s="163"/>
      <c r="R10" s="163"/>
      <c r="S10" s="163"/>
      <c r="T10" s="163"/>
      <c r="U10" s="163"/>
      <c r="V10" s="163"/>
      <c r="W10" s="163"/>
      <c r="X10" s="163"/>
      <c r="Y10" s="163"/>
      <c r="Z10" s="163"/>
      <c r="AA10" s="163"/>
      <c r="AB10" s="163"/>
      <c r="AC10" s="163"/>
      <c r="AD10" s="163"/>
      <c r="AE10" s="163"/>
      <c r="AF10" s="163"/>
      <c r="AG10" s="163"/>
      <c r="AH10" s="163"/>
      <c r="AI10" s="163"/>
      <c r="AJ10" s="163"/>
      <c r="AK10" s="163"/>
      <c r="AL10" s="163"/>
      <c r="AM10" s="163"/>
      <c r="AN10" s="163"/>
      <c r="AO10" s="163"/>
      <c r="AP10" s="163"/>
      <c r="AQ10" s="163"/>
      <c r="AR10" s="163"/>
      <c r="AS10" s="163"/>
      <c r="AT10" s="163"/>
      <c r="AU10" s="163"/>
      <c r="AV10" s="163"/>
      <c r="AW10" s="163"/>
      <c r="AX10" s="163"/>
      <c r="AY10" s="163"/>
      <c r="AZ10" s="163"/>
      <c r="BA10" s="163"/>
      <c r="BB10" s="163"/>
      <c r="BC10" s="163"/>
      <c r="BD10" s="163"/>
      <c r="BE10" s="163"/>
      <c r="BF10" s="163"/>
      <c r="BG10" s="163"/>
      <c r="BH10" s="163"/>
      <c r="BI10" s="163"/>
      <c r="BJ10" s="163"/>
      <c r="BK10" s="163"/>
      <c r="BL10" s="163"/>
      <c r="BM10" s="163"/>
      <c r="BN10" s="163"/>
      <c r="BO10" s="163"/>
      <c r="BP10" s="163"/>
      <c r="BQ10" s="163"/>
      <c r="BR10" s="163"/>
      <c r="BS10" s="163"/>
      <c r="BT10" s="163"/>
    </row>
    <row r="11" spans="2:72" ht="16" thickBot="1">
      <c r="B11" s="165"/>
      <c r="C11" s="622" t="s">
        <v>709</v>
      </c>
      <c r="D11" s="622"/>
      <c r="E11" s="622"/>
      <c r="F11" s="622"/>
      <c r="G11" s="622"/>
      <c r="H11" s="622"/>
      <c r="I11" s="622"/>
      <c r="J11" s="165"/>
      <c r="L11" s="163"/>
      <c r="M11" s="163"/>
      <c r="N11" s="163"/>
      <c r="O11" s="163"/>
      <c r="P11" s="163"/>
      <c r="Q11" s="163"/>
      <c r="R11" s="163"/>
      <c r="S11" s="163"/>
      <c r="T11" s="163"/>
      <c r="U11" s="163"/>
      <c r="V11" s="163"/>
      <c r="W11" s="163"/>
      <c r="X11" s="163"/>
      <c r="Y11" s="163"/>
      <c r="Z11" s="163"/>
      <c r="AA11" s="163"/>
      <c r="AB11" s="163"/>
      <c r="AC11" s="163"/>
      <c r="AD11" s="163"/>
      <c r="AE11" s="163"/>
      <c r="AF11" s="163"/>
      <c r="AG11" s="163"/>
      <c r="AH11" s="163"/>
      <c r="AI11" s="163"/>
      <c r="AJ11" s="163"/>
      <c r="AK11" s="163"/>
      <c r="AL11" s="163"/>
      <c r="AM11" s="163"/>
      <c r="AN11" s="163"/>
      <c r="AO11" s="163"/>
      <c r="AP11" s="163"/>
      <c r="AQ11" s="163"/>
      <c r="AR11" s="163"/>
      <c r="AS11" s="163"/>
      <c r="AT11" s="163"/>
      <c r="AU11" s="163"/>
      <c r="AV11" s="163"/>
      <c r="AW11" s="163"/>
      <c r="AX11" s="163"/>
      <c r="AY11" s="163"/>
      <c r="AZ11" s="163"/>
      <c r="BA11" s="163"/>
      <c r="BB11" s="163"/>
      <c r="BC11" s="163"/>
      <c r="BD11" s="163"/>
      <c r="BE11" s="163"/>
      <c r="BF11" s="163"/>
      <c r="BG11" s="163"/>
      <c r="BH11" s="163"/>
      <c r="BI11" s="163"/>
      <c r="BJ11" s="163"/>
      <c r="BK11" s="163"/>
      <c r="BL11" s="163"/>
      <c r="BM11" s="163"/>
      <c r="BN11" s="163"/>
      <c r="BO11" s="163"/>
      <c r="BP11" s="163"/>
      <c r="BQ11" s="163"/>
      <c r="BR11" s="163"/>
      <c r="BS11" s="163"/>
      <c r="BT11" s="163"/>
    </row>
    <row r="12" spans="2:72">
      <c r="B12" s="165"/>
      <c r="C12" s="632" t="s">
        <v>703</v>
      </c>
      <c r="D12" s="633"/>
      <c r="E12" s="633"/>
      <c r="F12" s="633"/>
      <c r="G12" s="633"/>
      <c r="H12" s="633"/>
      <c r="I12" s="634"/>
      <c r="J12" s="165"/>
      <c r="L12" s="163"/>
      <c r="M12" s="163"/>
      <c r="N12" s="163"/>
      <c r="O12" s="163"/>
      <c r="P12" s="163"/>
      <c r="Q12" s="163"/>
      <c r="R12" s="163"/>
      <c r="S12" s="163"/>
      <c r="T12" s="163"/>
      <c r="U12" s="163"/>
      <c r="V12" s="163"/>
      <c r="W12" s="163"/>
      <c r="X12" s="163"/>
      <c r="Y12" s="163"/>
      <c r="Z12" s="163"/>
      <c r="AA12" s="163"/>
      <c r="AB12" s="163"/>
      <c r="AC12" s="163"/>
      <c r="AD12" s="163"/>
      <c r="AE12" s="163"/>
      <c r="AF12" s="163"/>
      <c r="AG12" s="163"/>
      <c r="AH12" s="163"/>
      <c r="AI12" s="163"/>
      <c r="AJ12" s="163"/>
      <c r="AK12" s="163"/>
      <c r="AL12" s="163"/>
      <c r="AM12" s="163"/>
      <c r="AN12" s="163"/>
      <c r="AO12" s="163"/>
      <c r="AP12" s="163"/>
      <c r="AQ12" s="163"/>
      <c r="AR12" s="163"/>
      <c r="AS12" s="163"/>
      <c r="AT12" s="163"/>
      <c r="AU12" s="163"/>
      <c r="AV12" s="163"/>
      <c r="AW12" s="163"/>
      <c r="AX12" s="163"/>
      <c r="AY12" s="163"/>
      <c r="AZ12" s="163"/>
      <c r="BA12" s="163"/>
      <c r="BB12" s="163"/>
      <c r="BC12" s="163"/>
      <c r="BD12" s="163"/>
      <c r="BE12" s="163"/>
      <c r="BF12" s="163"/>
      <c r="BG12" s="163"/>
      <c r="BH12" s="163"/>
      <c r="BI12" s="163"/>
      <c r="BJ12" s="163"/>
      <c r="BK12" s="163"/>
      <c r="BL12" s="163"/>
      <c r="BM12" s="163"/>
      <c r="BN12" s="163"/>
      <c r="BO12" s="163"/>
      <c r="BP12" s="163"/>
      <c r="BQ12" s="163"/>
      <c r="BR12" s="163"/>
      <c r="BS12" s="163"/>
      <c r="BT12" s="163"/>
    </row>
    <row r="13" spans="2:72" ht="16" thickBot="1">
      <c r="B13" s="165"/>
      <c r="C13" s="635"/>
      <c r="D13" s="636"/>
      <c r="E13" s="636"/>
      <c r="F13" s="636"/>
      <c r="G13" s="636"/>
      <c r="H13" s="636"/>
      <c r="I13" s="637"/>
      <c r="J13" s="165"/>
      <c r="L13" s="163"/>
      <c r="M13" s="163"/>
      <c r="N13" s="163"/>
      <c r="O13" s="163"/>
      <c r="P13" s="163"/>
      <c r="Q13" s="163"/>
      <c r="R13" s="163"/>
      <c r="S13" s="163"/>
      <c r="T13" s="163"/>
      <c r="U13" s="163"/>
      <c r="V13" s="163"/>
      <c r="W13" s="163"/>
      <c r="X13" s="163"/>
      <c r="Y13" s="163"/>
      <c r="Z13" s="163"/>
      <c r="AA13" s="163"/>
      <c r="AB13" s="163"/>
      <c r="AC13" s="163"/>
      <c r="AD13" s="163"/>
      <c r="AE13" s="163"/>
      <c r="AF13" s="163"/>
      <c r="AG13" s="163"/>
      <c r="AH13" s="163"/>
      <c r="AI13" s="163"/>
      <c r="AJ13" s="163"/>
      <c r="AK13" s="163"/>
      <c r="AL13" s="163"/>
      <c r="AM13" s="163"/>
      <c r="AN13" s="163"/>
      <c r="AO13" s="163"/>
      <c r="AP13" s="163"/>
      <c r="AQ13" s="163"/>
      <c r="AR13" s="163"/>
      <c r="AS13" s="163"/>
      <c r="AT13" s="163"/>
      <c r="AU13" s="163"/>
      <c r="AV13" s="163"/>
      <c r="AW13" s="163"/>
      <c r="AX13" s="163"/>
      <c r="AY13" s="163"/>
      <c r="AZ13" s="163"/>
      <c r="BA13" s="163"/>
      <c r="BB13" s="163"/>
      <c r="BC13" s="163"/>
      <c r="BD13" s="163"/>
      <c r="BE13" s="163"/>
      <c r="BF13" s="163"/>
      <c r="BG13" s="163"/>
      <c r="BH13" s="163"/>
      <c r="BI13" s="163"/>
      <c r="BJ13" s="163"/>
      <c r="BK13" s="163"/>
      <c r="BL13" s="163"/>
      <c r="BM13" s="163"/>
      <c r="BN13" s="163"/>
      <c r="BO13" s="163"/>
      <c r="BP13" s="163"/>
      <c r="BQ13" s="163"/>
      <c r="BR13" s="163"/>
      <c r="BS13" s="163"/>
      <c r="BT13" s="163"/>
    </row>
    <row r="14" spans="2:72">
      <c r="B14" s="165"/>
      <c r="C14" s="165"/>
      <c r="D14" s="165"/>
      <c r="E14" s="165"/>
      <c r="F14" s="165"/>
      <c r="G14" s="165"/>
      <c r="H14" s="165"/>
      <c r="I14" s="165"/>
      <c r="J14" s="165"/>
      <c r="L14" s="163"/>
      <c r="M14" s="163"/>
      <c r="N14" s="163"/>
      <c r="O14" s="163"/>
      <c r="P14" s="163"/>
      <c r="Q14" s="163"/>
      <c r="R14" s="163"/>
      <c r="S14" s="163"/>
      <c r="T14" s="163"/>
      <c r="U14" s="163"/>
      <c r="V14" s="163"/>
      <c r="W14" s="163"/>
      <c r="X14" s="163"/>
      <c r="Y14" s="163"/>
      <c r="Z14" s="163"/>
      <c r="AA14" s="163"/>
      <c r="AB14" s="163"/>
      <c r="AC14" s="163"/>
      <c r="AD14" s="163"/>
      <c r="AE14" s="163"/>
      <c r="AF14" s="163"/>
      <c r="AG14" s="163"/>
      <c r="AH14" s="163"/>
      <c r="AI14" s="163"/>
      <c r="AJ14" s="163"/>
      <c r="AK14" s="163"/>
      <c r="AL14" s="163"/>
      <c r="AM14" s="163"/>
      <c r="AN14" s="163"/>
      <c r="AO14" s="163"/>
      <c r="AP14" s="163"/>
      <c r="AQ14" s="163"/>
      <c r="AR14" s="163"/>
      <c r="AS14" s="163"/>
      <c r="AT14" s="163"/>
      <c r="AU14" s="163"/>
      <c r="AV14" s="163"/>
      <c r="AW14" s="163"/>
      <c r="AX14" s="163"/>
      <c r="AY14" s="163"/>
      <c r="AZ14" s="163"/>
      <c r="BA14" s="163"/>
      <c r="BB14" s="163"/>
      <c r="BC14" s="163"/>
      <c r="BD14" s="163"/>
      <c r="BE14" s="163"/>
      <c r="BF14" s="163"/>
      <c r="BG14" s="163"/>
      <c r="BH14" s="163"/>
      <c r="BI14" s="163"/>
      <c r="BJ14" s="163"/>
      <c r="BK14" s="163"/>
      <c r="BL14" s="163"/>
      <c r="BM14" s="163"/>
      <c r="BN14" s="163"/>
      <c r="BO14" s="163"/>
      <c r="BP14" s="163"/>
      <c r="BQ14" s="163"/>
      <c r="BR14" s="163"/>
      <c r="BS14" s="163"/>
      <c r="BT14" s="163"/>
    </row>
    <row r="15" spans="2:72">
      <c r="L15" s="163"/>
      <c r="M15" s="163"/>
      <c r="N15" s="163"/>
      <c r="O15" s="224"/>
      <c r="P15" s="224"/>
      <c r="Q15" s="224"/>
      <c r="R15" s="224"/>
      <c r="S15" s="224"/>
      <c r="T15" s="224"/>
      <c r="U15" s="623" t="s">
        <v>710</v>
      </c>
      <c r="V15" s="623"/>
      <c r="W15" s="623"/>
      <c r="X15" s="623"/>
      <c r="Y15" s="623"/>
      <c r="Z15" s="623"/>
      <c r="AA15" s="623"/>
      <c r="AB15" s="163"/>
      <c r="AC15" s="163"/>
      <c r="AD15" s="163"/>
      <c r="AE15" s="163"/>
      <c r="AF15" s="623" t="s">
        <v>711</v>
      </c>
      <c r="AG15" s="623"/>
      <c r="AH15" s="623"/>
      <c r="AI15" s="623"/>
      <c r="AJ15" s="623"/>
      <c r="AK15" s="623"/>
      <c r="AL15" s="623"/>
      <c r="AM15" s="165"/>
      <c r="AN15" s="165"/>
      <c r="AO15" s="163"/>
      <c r="AP15" s="163"/>
      <c r="AQ15" s="623" t="s">
        <v>518</v>
      </c>
      <c r="AR15" s="623"/>
      <c r="AS15" s="623"/>
      <c r="AT15" s="623"/>
      <c r="AU15" s="623"/>
      <c r="AV15" s="623"/>
      <c r="AW15" s="623"/>
      <c r="AX15" s="623"/>
      <c r="AY15" s="623"/>
      <c r="AZ15" s="623"/>
      <c r="BA15" s="165"/>
      <c r="BB15" s="163"/>
      <c r="BC15" s="163"/>
      <c r="BD15" s="623" t="s">
        <v>713</v>
      </c>
      <c r="BE15" s="623"/>
      <c r="BF15" s="623"/>
      <c r="BG15" s="623"/>
      <c r="BH15" s="623"/>
      <c r="BI15" s="623"/>
      <c r="BJ15" s="623"/>
      <c r="BK15" s="623"/>
      <c r="BL15" s="623"/>
      <c r="BM15" s="163"/>
      <c r="BN15" s="163"/>
      <c r="BO15" s="163"/>
      <c r="BP15" s="163"/>
      <c r="BQ15" s="163"/>
      <c r="BR15" s="163"/>
      <c r="BS15" s="163"/>
      <c r="BT15" s="163"/>
    </row>
    <row r="16" spans="2:72">
      <c r="L16" s="163"/>
      <c r="M16" s="163"/>
      <c r="N16" s="163"/>
      <c r="O16" s="163"/>
      <c r="P16" s="163"/>
      <c r="Q16" s="163"/>
      <c r="R16" s="163"/>
      <c r="S16" s="163"/>
      <c r="T16" s="163"/>
      <c r="U16" s="163"/>
      <c r="V16" s="163"/>
      <c r="W16" s="163"/>
      <c r="X16" s="163"/>
      <c r="Y16" s="163"/>
      <c r="Z16" s="163"/>
      <c r="AA16" s="163"/>
      <c r="AB16" s="163"/>
      <c r="AC16" s="163"/>
      <c r="AD16" s="163"/>
      <c r="AE16" s="163"/>
      <c r="AF16" s="163"/>
      <c r="AG16" s="163"/>
      <c r="AH16" s="165"/>
      <c r="AI16" s="165"/>
      <c r="AJ16" s="165"/>
      <c r="AK16" s="165"/>
      <c r="AL16" s="165"/>
      <c r="AM16" s="165"/>
      <c r="AN16" s="165"/>
      <c r="AO16" s="163"/>
      <c r="AP16" s="163"/>
      <c r="AQ16" s="165"/>
      <c r="AR16" s="165"/>
      <c r="AS16" s="165"/>
      <c r="AT16" s="165"/>
      <c r="AU16" s="165"/>
      <c r="AV16" s="165"/>
      <c r="AW16" s="165"/>
      <c r="AX16" s="165"/>
      <c r="AY16" s="165"/>
      <c r="AZ16" s="165"/>
      <c r="BA16" s="163"/>
      <c r="BB16" s="163"/>
      <c r="BC16" s="163"/>
      <c r="BD16" s="163"/>
      <c r="BE16" s="163"/>
      <c r="BF16" s="163"/>
      <c r="BG16" s="163"/>
      <c r="BH16" s="163"/>
      <c r="BI16" s="163"/>
      <c r="BJ16" s="163"/>
      <c r="BK16" s="163"/>
      <c r="BL16" s="163"/>
      <c r="BM16" s="163"/>
      <c r="BN16" s="163"/>
      <c r="BO16" s="163"/>
      <c r="BP16" s="163"/>
      <c r="BQ16" s="163"/>
      <c r="BR16" s="163"/>
      <c r="BS16" s="163"/>
      <c r="BT16" s="163"/>
    </row>
    <row r="17" spans="11:72">
      <c r="L17" s="163"/>
      <c r="M17" s="163"/>
      <c r="N17" s="163"/>
      <c r="O17" s="163"/>
      <c r="P17" s="163"/>
      <c r="Q17" s="163"/>
      <c r="R17" s="163"/>
      <c r="S17" s="163"/>
      <c r="T17" s="163"/>
      <c r="U17" s="163"/>
      <c r="V17" s="163"/>
      <c r="W17" s="163"/>
      <c r="X17" s="163"/>
      <c r="Y17" s="163"/>
      <c r="Z17" s="163"/>
      <c r="AA17" s="163"/>
      <c r="AB17" s="163"/>
      <c r="AC17" s="163"/>
      <c r="AD17" s="163"/>
      <c r="AE17" s="163"/>
      <c r="AF17" s="163"/>
      <c r="AG17" s="163"/>
      <c r="AH17" s="163"/>
      <c r="AI17" s="163"/>
      <c r="AJ17" s="163"/>
      <c r="AK17" s="163"/>
      <c r="AL17" s="163"/>
      <c r="AM17" s="163"/>
      <c r="AN17" s="163"/>
      <c r="AO17" s="163"/>
      <c r="AP17" s="163"/>
      <c r="AQ17" s="163"/>
      <c r="AR17" s="163"/>
      <c r="AS17" s="163"/>
      <c r="AT17" s="163"/>
      <c r="AU17" s="163"/>
      <c r="AV17" s="163"/>
      <c r="AW17" s="163"/>
      <c r="AX17" s="163"/>
      <c r="AY17" s="163"/>
      <c r="AZ17" s="163"/>
      <c r="BA17" s="163"/>
      <c r="BB17" s="163"/>
      <c r="BC17" s="163"/>
      <c r="BD17" s="163"/>
      <c r="BE17" s="163"/>
      <c r="BF17" s="163"/>
      <c r="BG17" s="163"/>
      <c r="BH17" s="163"/>
      <c r="BI17" s="163"/>
      <c r="BJ17" s="163"/>
      <c r="BK17" s="163"/>
      <c r="BL17" s="163"/>
      <c r="BM17" s="163"/>
      <c r="BN17" s="163"/>
      <c r="BO17" s="163"/>
      <c r="BP17" s="163"/>
      <c r="BQ17" s="163"/>
      <c r="BR17" s="163"/>
      <c r="BS17" s="163"/>
      <c r="BT17" s="163"/>
    </row>
    <row r="19" spans="11:72">
      <c r="K19" s="225"/>
      <c r="L19" s="163"/>
      <c r="M19" s="163"/>
      <c r="N19" s="163"/>
      <c r="O19" s="163"/>
      <c r="P19" s="163"/>
      <c r="Q19" s="163"/>
      <c r="R19" s="163"/>
      <c r="S19" s="163"/>
      <c r="T19" s="163"/>
      <c r="U19" s="163"/>
      <c r="V19" s="163"/>
      <c r="W19" s="163"/>
      <c r="X19" s="163"/>
      <c r="Y19" s="163"/>
      <c r="Z19" s="163"/>
      <c r="AA19" s="163"/>
      <c r="AB19" s="163"/>
      <c r="AC19" s="163"/>
      <c r="AD19" s="163"/>
      <c r="AE19" s="163"/>
      <c r="AF19" s="163"/>
      <c r="AG19" s="163"/>
      <c r="AH19" s="163"/>
      <c r="AI19" s="163"/>
      <c r="AJ19" s="163"/>
      <c r="AK19" s="163"/>
      <c r="AL19" s="163"/>
      <c r="AM19" s="163"/>
      <c r="AN19" s="163"/>
      <c r="AO19" s="163"/>
      <c r="AP19" s="163"/>
      <c r="AQ19" s="163"/>
      <c r="AR19" s="163"/>
      <c r="AS19" s="163"/>
      <c r="AT19" s="163"/>
      <c r="AU19" s="163"/>
      <c r="AV19" s="163"/>
      <c r="AW19" s="163"/>
      <c r="AX19" s="163"/>
      <c r="AY19" s="163"/>
      <c r="AZ19" s="163"/>
      <c r="BA19" s="163"/>
      <c r="BB19" s="163"/>
      <c r="BC19" s="163"/>
      <c r="BD19" s="163"/>
      <c r="BE19" s="163"/>
      <c r="BF19" s="163"/>
      <c r="BG19" s="163"/>
      <c r="BH19" s="163"/>
      <c r="BI19" s="163"/>
      <c r="BJ19" s="163"/>
      <c r="BK19" s="163"/>
      <c r="BL19" s="163"/>
      <c r="BM19" s="163"/>
      <c r="BN19" s="163"/>
      <c r="BO19" s="163"/>
      <c r="BP19" s="163"/>
      <c r="BQ19" s="163"/>
      <c r="BR19" s="163"/>
      <c r="BS19" s="163"/>
      <c r="BT19" s="163"/>
    </row>
    <row r="20" spans="11:72">
      <c r="K20" s="225"/>
      <c r="L20" s="163"/>
      <c r="M20" s="163"/>
      <c r="N20" s="624" t="s">
        <v>714</v>
      </c>
      <c r="O20" s="624"/>
      <c r="P20" s="624"/>
      <c r="Q20" s="624"/>
      <c r="R20" s="624"/>
      <c r="S20" s="624"/>
      <c r="T20" s="624"/>
      <c r="U20" s="624"/>
      <c r="V20" s="624"/>
      <c r="W20" s="624"/>
      <c r="X20" s="624"/>
      <c r="Y20" s="624"/>
      <c r="Z20" s="624"/>
      <c r="AA20" s="624"/>
      <c r="AB20" s="624"/>
      <c r="AC20" s="624"/>
      <c r="AD20" s="624"/>
      <c r="AE20" s="163"/>
      <c r="AF20" s="163"/>
      <c r="AG20" s="163"/>
      <c r="AH20" s="163"/>
      <c r="AI20" s="163"/>
      <c r="AJ20" s="163"/>
      <c r="AK20" s="163"/>
      <c r="AL20" s="163"/>
      <c r="AM20" s="163"/>
      <c r="AN20" s="163"/>
      <c r="AO20" s="163"/>
      <c r="AP20" s="163"/>
      <c r="AQ20" s="163"/>
      <c r="AR20" s="163"/>
      <c r="AS20" s="163"/>
      <c r="AT20" s="163"/>
      <c r="AU20" s="163"/>
      <c r="AV20" s="163"/>
      <c r="AW20" s="163"/>
      <c r="AX20" s="163"/>
      <c r="AY20" s="163"/>
      <c r="AZ20" s="163"/>
      <c r="BA20" s="163"/>
      <c r="BB20" s="163"/>
      <c r="BC20" s="163"/>
      <c r="BD20" s="163"/>
      <c r="BE20" s="163"/>
      <c r="BF20" s="163"/>
      <c r="BG20" s="163"/>
      <c r="BH20" s="163"/>
      <c r="BI20" s="163"/>
      <c r="BJ20" s="163"/>
      <c r="BK20" s="163"/>
      <c r="BL20" s="163"/>
      <c r="BM20" s="163"/>
      <c r="BN20" s="163"/>
      <c r="BO20" s="163"/>
      <c r="BP20" s="163"/>
      <c r="BQ20" s="163"/>
      <c r="BR20" s="163"/>
      <c r="BS20" s="163"/>
      <c r="BT20" s="163"/>
    </row>
    <row r="21" spans="11:72">
      <c r="K21" s="225"/>
      <c r="L21" s="163"/>
      <c r="M21" s="163"/>
      <c r="N21" s="625"/>
      <c r="O21" s="625"/>
      <c r="P21" s="625"/>
      <c r="Q21" s="625"/>
      <c r="R21" s="625"/>
      <c r="S21" s="625"/>
      <c r="T21" s="625"/>
      <c r="U21" s="625"/>
      <c r="V21" s="625"/>
      <c r="W21" s="625"/>
      <c r="X21" s="625"/>
      <c r="Y21" s="625"/>
      <c r="Z21" s="625"/>
      <c r="AA21" s="625"/>
      <c r="AB21" s="625"/>
      <c r="AC21" s="625"/>
      <c r="AD21" s="625"/>
      <c r="AE21" s="164"/>
      <c r="AF21" s="164"/>
      <c r="AG21" s="164"/>
      <c r="AH21" s="164"/>
      <c r="AI21" s="164"/>
      <c r="AJ21" s="164"/>
      <c r="AK21" s="164"/>
      <c r="AL21" s="164"/>
      <c r="AM21" s="164"/>
      <c r="AN21" s="164"/>
      <c r="AO21" s="164"/>
      <c r="AP21" s="164"/>
      <c r="AQ21" s="164"/>
      <c r="AR21" s="164"/>
      <c r="AS21" s="164"/>
      <c r="AT21" s="164"/>
      <c r="AU21" s="164"/>
      <c r="AV21" s="164"/>
      <c r="AW21" s="164"/>
      <c r="AX21" s="164"/>
      <c r="AY21" s="164"/>
      <c r="AZ21" s="164"/>
      <c r="BA21" s="164"/>
      <c r="BB21" s="164"/>
      <c r="BC21" s="164"/>
      <c r="BD21" s="164"/>
      <c r="BE21" s="164"/>
      <c r="BF21" s="164"/>
      <c r="BG21" s="164"/>
      <c r="BH21" s="164"/>
      <c r="BI21" s="164"/>
      <c r="BJ21" s="164"/>
      <c r="BK21" s="164"/>
      <c r="BL21" s="164"/>
      <c r="BM21" s="164"/>
      <c r="BN21" s="164"/>
      <c r="BO21" s="164"/>
      <c r="BP21" s="164"/>
      <c r="BQ21" s="164"/>
      <c r="BR21" s="164"/>
      <c r="BS21" s="163"/>
      <c r="BT21" s="163"/>
    </row>
    <row r="22" spans="11:72">
      <c r="K22" s="225"/>
      <c r="L22" s="163"/>
      <c r="M22" s="163"/>
      <c r="N22" s="163"/>
      <c r="O22" s="163"/>
      <c r="P22" s="163"/>
      <c r="Q22" s="163"/>
      <c r="R22" s="163"/>
      <c r="S22" s="163"/>
      <c r="T22" s="163"/>
      <c r="U22" s="163"/>
      <c r="V22" s="163"/>
      <c r="W22" s="163"/>
      <c r="X22" s="163"/>
      <c r="Y22" s="163"/>
      <c r="Z22" s="163"/>
      <c r="AA22" s="163"/>
      <c r="AB22" s="163"/>
      <c r="AC22" s="163"/>
      <c r="AD22" s="163"/>
      <c r="AE22" s="163"/>
      <c r="AF22" s="163"/>
      <c r="AG22" s="163"/>
      <c r="AH22" s="163"/>
      <c r="AI22" s="163"/>
      <c r="AJ22" s="163"/>
      <c r="AK22" s="163"/>
      <c r="AL22" s="163"/>
      <c r="AM22" s="163"/>
      <c r="AN22" s="163"/>
      <c r="AO22" s="163"/>
      <c r="AP22" s="163"/>
      <c r="AQ22" s="163"/>
      <c r="AR22" s="163"/>
      <c r="AS22" s="163"/>
      <c r="AT22" s="163"/>
      <c r="AU22" s="163"/>
      <c r="AV22" s="163"/>
      <c r="AW22" s="163"/>
      <c r="AX22" s="163"/>
      <c r="AY22" s="163"/>
      <c r="AZ22" s="163"/>
      <c r="BA22" s="163"/>
      <c r="BB22" s="163"/>
      <c r="BC22" s="163"/>
      <c r="BD22" s="163"/>
      <c r="BE22" s="163"/>
      <c r="BF22" s="163"/>
      <c r="BG22" s="163"/>
      <c r="BH22" s="163"/>
      <c r="BI22" s="163"/>
      <c r="BJ22" s="163"/>
      <c r="BK22" s="163"/>
      <c r="BL22" s="163"/>
      <c r="BM22" s="163"/>
      <c r="BN22" s="163"/>
      <c r="BO22" s="163"/>
      <c r="BP22" s="163"/>
      <c r="BQ22" s="163"/>
      <c r="BR22" s="163"/>
      <c r="BS22" s="163"/>
      <c r="BT22" s="163"/>
    </row>
    <row r="23" spans="11:72">
      <c r="K23" s="225"/>
      <c r="L23" s="163"/>
      <c r="M23" s="163"/>
      <c r="N23" s="163"/>
      <c r="O23" s="163"/>
      <c r="P23" s="163"/>
      <c r="Q23" s="163"/>
      <c r="R23" s="163"/>
      <c r="S23" s="163"/>
      <c r="T23" s="163"/>
      <c r="U23" s="163"/>
      <c r="V23" s="163"/>
      <c r="W23" s="163"/>
      <c r="X23" s="163"/>
      <c r="Y23" s="163"/>
      <c r="Z23" s="163"/>
      <c r="AA23" s="163"/>
      <c r="AB23" s="163"/>
      <c r="AC23" s="163"/>
      <c r="AD23" s="163"/>
      <c r="AE23" s="163"/>
      <c r="AF23" s="163"/>
      <c r="AG23" s="163"/>
      <c r="AH23" s="163"/>
      <c r="AI23" s="163"/>
      <c r="AJ23" s="163"/>
      <c r="AK23" s="163"/>
      <c r="AL23" s="163"/>
      <c r="AM23" s="163"/>
      <c r="AN23" s="163"/>
      <c r="AO23" s="163"/>
      <c r="AP23" s="163"/>
      <c r="AQ23" s="163"/>
      <c r="AR23" s="163"/>
      <c r="AS23" s="163"/>
      <c r="AT23" s="163"/>
      <c r="AU23" s="163"/>
      <c r="AV23" s="163"/>
      <c r="AW23" s="163"/>
      <c r="AX23" s="163"/>
      <c r="AY23" s="163"/>
      <c r="AZ23" s="163"/>
      <c r="BA23" s="163"/>
      <c r="BB23" s="163"/>
      <c r="BC23" s="163"/>
      <c r="BD23" s="163"/>
      <c r="BE23" s="163"/>
      <c r="BF23" s="163"/>
      <c r="BG23" s="163"/>
      <c r="BH23" s="163"/>
      <c r="BI23" s="163"/>
      <c r="BJ23" s="163"/>
      <c r="BK23" s="163"/>
      <c r="BL23" s="163"/>
      <c r="BM23" s="163"/>
      <c r="BN23" s="163"/>
      <c r="BO23" s="163"/>
      <c r="BP23" s="163"/>
      <c r="BQ23" s="163"/>
      <c r="BR23" s="163"/>
      <c r="BS23" s="163"/>
      <c r="BT23" s="163"/>
    </row>
    <row r="24" spans="11:72">
      <c r="K24" s="225"/>
      <c r="L24" s="163"/>
      <c r="M24" s="163"/>
      <c r="N24" s="163"/>
      <c r="O24" s="163"/>
      <c r="P24" s="163"/>
      <c r="Q24" s="163"/>
      <c r="R24" s="163"/>
      <c r="S24" s="163"/>
      <c r="T24" s="163"/>
      <c r="U24" s="163"/>
      <c r="V24" s="163"/>
      <c r="W24" s="163"/>
      <c r="X24" s="163"/>
      <c r="Y24" s="163"/>
      <c r="Z24" s="163"/>
      <c r="AA24" s="163"/>
      <c r="AB24" s="163"/>
      <c r="AC24" s="163"/>
      <c r="AD24" s="163"/>
      <c r="AE24" s="163"/>
      <c r="AF24" s="163"/>
      <c r="AG24" s="163"/>
      <c r="AH24" s="163"/>
      <c r="AI24" s="163"/>
      <c r="AJ24" s="163"/>
      <c r="AK24" s="163"/>
      <c r="AL24" s="163"/>
      <c r="AM24" s="163"/>
      <c r="AN24" s="163"/>
      <c r="AO24" s="163"/>
      <c r="AP24" s="163"/>
      <c r="AQ24" s="163"/>
      <c r="AR24" s="163"/>
      <c r="AS24" s="163"/>
      <c r="AT24" s="163"/>
      <c r="AU24" s="163"/>
      <c r="AV24" s="163"/>
      <c r="AW24" s="163"/>
      <c r="AX24" s="163"/>
      <c r="AY24" s="163"/>
      <c r="AZ24" s="163"/>
      <c r="BA24" s="163"/>
      <c r="BB24" s="163"/>
      <c r="BC24" s="163"/>
      <c r="BD24" s="163"/>
      <c r="BE24" s="163"/>
      <c r="BF24" s="163"/>
      <c r="BG24" s="163"/>
      <c r="BH24" s="163"/>
      <c r="BI24" s="163"/>
      <c r="BJ24" s="163"/>
      <c r="BK24" s="163"/>
      <c r="BL24" s="163"/>
      <c r="BM24" s="163"/>
      <c r="BN24" s="163"/>
      <c r="BO24" s="163"/>
      <c r="BP24" s="163"/>
      <c r="BQ24" s="163"/>
      <c r="BR24" s="163"/>
      <c r="BS24" s="163"/>
      <c r="BT24" s="163"/>
    </row>
    <row r="25" spans="11:72">
      <c r="K25" s="225"/>
      <c r="L25" s="163"/>
      <c r="M25" s="163"/>
      <c r="N25" s="163"/>
      <c r="O25" s="163"/>
      <c r="P25" s="163"/>
      <c r="Q25" s="163"/>
      <c r="R25" s="163"/>
      <c r="S25" s="163"/>
      <c r="T25" s="163"/>
      <c r="U25" s="163"/>
      <c r="V25" s="163"/>
      <c r="W25" s="163"/>
      <c r="X25" s="163"/>
      <c r="Y25" s="163"/>
      <c r="Z25" s="163"/>
      <c r="AA25" s="163"/>
      <c r="AB25" s="163"/>
      <c r="AC25" s="163"/>
      <c r="AD25" s="163"/>
      <c r="AE25" s="163"/>
      <c r="AF25" s="163"/>
      <c r="AG25" s="163"/>
      <c r="AH25" s="163"/>
      <c r="AI25" s="163"/>
      <c r="AJ25" s="163"/>
      <c r="AK25" s="163"/>
      <c r="AL25" s="163"/>
      <c r="AM25" s="163"/>
      <c r="AN25" s="163"/>
      <c r="AO25" s="163"/>
      <c r="AP25" s="163"/>
      <c r="AQ25" s="163"/>
      <c r="AR25" s="163"/>
      <c r="AS25" s="163"/>
      <c r="AT25" s="163"/>
      <c r="AU25" s="163"/>
      <c r="AV25" s="163"/>
      <c r="AW25" s="163"/>
      <c r="AX25" s="163"/>
      <c r="AY25" s="163"/>
      <c r="AZ25" s="163"/>
      <c r="BA25" s="163"/>
      <c r="BB25" s="163"/>
      <c r="BC25" s="163"/>
      <c r="BD25" s="163"/>
      <c r="BE25" s="163"/>
      <c r="BF25" s="163"/>
      <c r="BG25" s="163"/>
      <c r="BH25" s="163"/>
      <c r="BI25" s="163"/>
      <c r="BJ25" s="163"/>
      <c r="BK25" s="163"/>
      <c r="BL25" s="163"/>
      <c r="BM25" s="163"/>
      <c r="BN25" s="163"/>
      <c r="BO25" s="163"/>
      <c r="BP25" s="163"/>
      <c r="BQ25" s="163"/>
      <c r="BR25" s="163"/>
      <c r="BS25" s="163"/>
      <c r="BT25" s="163"/>
    </row>
    <row r="26" spans="11:72">
      <c r="K26" s="225"/>
      <c r="L26" s="163"/>
      <c r="M26" s="163"/>
      <c r="N26" s="163"/>
      <c r="O26" s="163"/>
      <c r="P26" s="163"/>
      <c r="Q26" s="163"/>
      <c r="R26" s="163"/>
      <c r="S26" s="163"/>
      <c r="T26" s="163"/>
      <c r="U26" s="163"/>
      <c r="V26" s="163"/>
      <c r="W26" s="163"/>
      <c r="X26" s="163"/>
      <c r="Y26" s="163"/>
      <c r="Z26" s="163"/>
      <c r="AA26" s="163"/>
      <c r="AB26" s="163"/>
      <c r="AC26" s="163"/>
      <c r="AD26" s="163"/>
      <c r="AE26" s="163"/>
      <c r="AF26" s="163"/>
      <c r="AG26" s="163"/>
      <c r="AH26" s="163"/>
      <c r="AI26" s="163"/>
      <c r="AJ26" s="163"/>
      <c r="AK26" s="163"/>
      <c r="AL26" s="163"/>
      <c r="AM26" s="163"/>
      <c r="AN26" s="163"/>
      <c r="AO26" s="163"/>
      <c r="AP26" s="163"/>
      <c r="AQ26" s="163"/>
      <c r="AR26" s="163"/>
      <c r="AS26" s="163"/>
      <c r="AT26" s="163"/>
      <c r="AU26" s="163"/>
      <c r="AV26" s="163"/>
      <c r="AW26" s="163"/>
      <c r="AX26" s="163"/>
      <c r="AY26" s="163"/>
      <c r="AZ26" s="163"/>
      <c r="BA26" s="163"/>
      <c r="BB26" s="163"/>
      <c r="BC26" s="163"/>
      <c r="BD26" s="163"/>
      <c r="BE26" s="163"/>
      <c r="BF26" s="163"/>
      <c r="BG26" s="163"/>
      <c r="BH26" s="163"/>
      <c r="BI26" s="163"/>
      <c r="BJ26" s="163"/>
      <c r="BK26" s="163"/>
      <c r="BL26" s="163"/>
      <c r="BM26" s="163"/>
      <c r="BN26" s="163"/>
      <c r="BO26" s="163"/>
      <c r="BP26" s="163"/>
      <c r="BQ26" s="163"/>
      <c r="BR26" s="163"/>
      <c r="BS26" s="163"/>
      <c r="BT26" s="163"/>
    </row>
    <row r="27" spans="11:72">
      <c r="K27" s="225"/>
      <c r="L27" s="163"/>
      <c r="M27" s="163"/>
      <c r="N27" s="163"/>
      <c r="O27" s="163"/>
      <c r="P27" s="163"/>
      <c r="Q27" s="163"/>
      <c r="R27" s="163"/>
      <c r="S27" s="163"/>
      <c r="T27" s="163"/>
      <c r="U27" s="163"/>
      <c r="V27" s="163"/>
      <c r="W27" s="163"/>
      <c r="X27" s="163"/>
      <c r="Y27" s="163"/>
      <c r="Z27" s="163"/>
      <c r="AA27" s="163"/>
      <c r="AB27" s="163"/>
      <c r="AC27" s="163"/>
      <c r="AD27" s="163"/>
      <c r="AE27" s="163"/>
      <c r="AF27" s="163"/>
      <c r="AG27" s="163"/>
      <c r="AH27" s="163"/>
      <c r="AI27" s="163"/>
      <c r="AJ27" s="163"/>
      <c r="AK27" s="163"/>
      <c r="AL27" s="163"/>
      <c r="AM27" s="163"/>
      <c r="AN27" s="163"/>
      <c r="AO27" s="163"/>
      <c r="AP27" s="163"/>
      <c r="AQ27" s="163"/>
      <c r="AR27" s="163"/>
      <c r="AS27" s="163"/>
      <c r="AT27" s="163"/>
      <c r="AU27" s="163"/>
      <c r="AV27" s="163"/>
      <c r="AW27" s="163"/>
      <c r="AX27" s="163"/>
      <c r="AY27" s="163"/>
      <c r="AZ27" s="163"/>
      <c r="BA27" s="163"/>
      <c r="BB27" s="163"/>
      <c r="BC27" s="163"/>
      <c r="BD27" s="163"/>
      <c r="BE27" s="163"/>
      <c r="BF27" s="163"/>
      <c r="BG27" s="163"/>
      <c r="BH27" s="163"/>
      <c r="BI27" s="163"/>
      <c r="BJ27" s="163"/>
      <c r="BK27" s="163"/>
      <c r="BL27" s="163"/>
      <c r="BM27" s="163"/>
      <c r="BN27" s="163"/>
      <c r="BO27" s="163"/>
      <c r="BP27" s="163"/>
      <c r="BQ27" s="163"/>
      <c r="BR27" s="163"/>
      <c r="BS27" s="163"/>
      <c r="BT27" s="163"/>
    </row>
    <row r="28" spans="11:72">
      <c r="K28" s="225"/>
      <c r="L28" s="163"/>
      <c r="M28" s="163"/>
      <c r="N28" s="163"/>
      <c r="O28" s="163"/>
      <c r="P28" s="163"/>
      <c r="Q28" s="163"/>
      <c r="R28" s="163"/>
      <c r="S28" s="163"/>
      <c r="T28" s="163"/>
      <c r="U28" s="163"/>
      <c r="V28" s="163"/>
      <c r="W28" s="163"/>
      <c r="X28" s="163"/>
      <c r="Y28" s="163"/>
      <c r="Z28" s="163"/>
      <c r="AA28" s="163"/>
      <c r="AB28" s="163"/>
      <c r="AC28" s="163"/>
      <c r="AD28" s="163"/>
      <c r="AE28" s="163"/>
      <c r="AF28" s="163"/>
      <c r="AG28" s="163"/>
      <c r="AH28" s="163"/>
      <c r="AI28" s="163"/>
      <c r="AJ28" s="163"/>
      <c r="AK28" s="163"/>
      <c r="AL28" s="163"/>
      <c r="AM28" s="163"/>
      <c r="AN28" s="163"/>
      <c r="AO28" s="163"/>
      <c r="AP28" s="163"/>
      <c r="AQ28" s="163"/>
      <c r="AR28" s="163"/>
      <c r="AS28" s="163"/>
      <c r="AT28" s="163"/>
      <c r="AU28" s="163"/>
      <c r="AV28" s="163"/>
      <c r="AW28" s="163"/>
      <c r="AX28" s="163"/>
      <c r="AY28" s="163"/>
      <c r="AZ28" s="163"/>
      <c r="BA28" s="163"/>
      <c r="BB28" s="163"/>
      <c r="BC28" s="163"/>
      <c r="BD28" s="163"/>
      <c r="BE28" s="163"/>
      <c r="BF28" s="163"/>
      <c r="BG28" s="163"/>
      <c r="BH28" s="163"/>
      <c r="BI28" s="163"/>
      <c r="BJ28" s="163"/>
      <c r="BK28" s="163"/>
      <c r="BL28" s="163"/>
      <c r="BM28" s="163"/>
      <c r="BN28" s="163"/>
      <c r="BO28" s="163"/>
      <c r="BP28" s="163"/>
      <c r="BQ28" s="163"/>
      <c r="BR28" s="163"/>
      <c r="BS28" s="163"/>
      <c r="BT28" s="163"/>
    </row>
    <row r="29" spans="11:72">
      <c r="K29" s="225"/>
      <c r="L29" s="163"/>
      <c r="M29" s="163"/>
      <c r="N29" s="163"/>
      <c r="O29" s="163"/>
      <c r="P29" s="163"/>
      <c r="Q29" s="163"/>
      <c r="R29" s="163"/>
      <c r="S29" s="163"/>
      <c r="T29" s="163"/>
      <c r="U29" s="163"/>
      <c r="V29" s="163"/>
      <c r="W29" s="163"/>
      <c r="X29" s="163"/>
      <c r="Y29" s="163"/>
      <c r="Z29" s="163"/>
      <c r="AA29" s="163"/>
      <c r="AB29" s="163"/>
      <c r="AC29" s="163"/>
      <c r="AD29" s="163"/>
      <c r="AE29" s="163"/>
      <c r="AF29" s="163"/>
      <c r="AG29" s="163"/>
      <c r="AH29" s="163"/>
      <c r="AI29" s="163"/>
      <c r="AJ29" s="163"/>
      <c r="AK29" s="163"/>
      <c r="AL29" s="163"/>
      <c r="AM29" s="163"/>
      <c r="AN29" s="163"/>
      <c r="AO29" s="163"/>
      <c r="AP29" s="163"/>
      <c r="AQ29" s="163"/>
      <c r="AR29" s="163"/>
      <c r="AS29" s="163"/>
      <c r="AT29" s="163"/>
      <c r="AU29" s="163"/>
      <c r="AV29" s="163"/>
      <c r="AW29" s="163"/>
      <c r="AX29" s="163"/>
      <c r="AY29" s="163"/>
      <c r="AZ29" s="163"/>
      <c r="BA29" s="163"/>
      <c r="BB29" s="163"/>
      <c r="BC29" s="163"/>
      <c r="BD29" s="163"/>
      <c r="BE29" s="163"/>
      <c r="BF29" s="163"/>
      <c r="BG29" s="163"/>
      <c r="BH29" s="163"/>
      <c r="BI29" s="163"/>
      <c r="BJ29" s="163"/>
      <c r="BK29" s="163"/>
      <c r="BL29" s="163"/>
      <c r="BM29" s="163"/>
      <c r="BN29" s="163"/>
      <c r="BO29" s="163"/>
      <c r="BP29" s="163"/>
      <c r="BQ29" s="163"/>
      <c r="BR29" s="163"/>
      <c r="BS29" s="163"/>
      <c r="BT29" s="163"/>
    </row>
    <row r="30" spans="11:72">
      <c r="K30" s="225"/>
      <c r="L30" s="163"/>
      <c r="M30" s="163"/>
      <c r="N30" s="163"/>
      <c r="O30" s="163"/>
      <c r="P30" s="163"/>
      <c r="Q30" s="163"/>
      <c r="R30" s="163"/>
      <c r="S30" s="163"/>
      <c r="T30" s="163"/>
      <c r="U30" s="163"/>
      <c r="V30" s="163"/>
      <c r="W30" s="163"/>
      <c r="X30" s="163"/>
      <c r="Y30" s="163"/>
      <c r="Z30" s="163"/>
      <c r="AA30" s="163"/>
      <c r="AB30" s="163"/>
      <c r="AC30" s="163"/>
      <c r="AD30" s="163"/>
      <c r="AE30" s="163"/>
      <c r="AF30" s="163"/>
      <c r="AG30" s="163"/>
      <c r="AH30" s="163"/>
      <c r="AI30" s="163"/>
      <c r="AJ30" s="163"/>
      <c r="AK30" s="163"/>
      <c r="AL30" s="163"/>
      <c r="AM30" s="163"/>
      <c r="AN30" s="163"/>
      <c r="AO30" s="163"/>
      <c r="AP30" s="163"/>
      <c r="AQ30" s="163"/>
      <c r="AR30" s="163"/>
      <c r="AS30" s="163"/>
      <c r="AT30" s="163"/>
      <c r="AU30" s="163"/>
      <c r="AV30" s="163"/>
      <c r="AW30" s="163"/>
      <c r="AX30" s="163"/>
      <c r="AY30" s="163"/>
      <c r="AZ30" s="163"/>
      <c r="BA30" s="163"/>
      <c r="BB30" s="163"/>
      <c r="BC30" s="163"/>
      <c r="BD30" s="163"/>
      <c r="BE30" s="163"/>
      <c r="BF30" s="163"/>
      <c r="BG30" s="163"/>
      <c r="BH30" s="163"/>
      <c r="BI30" s="163"/>
      <c r="BJ30" s="163"/>
      <c r="BK30" s="163"/>
      <c r="BL30" s="163"/>
      <c r="BM30" s="163"/>
      <c r="BN30" s="163"/>
      <c r="BO30" s="163"/>
      <c r="BP30" s="163"/>
      <c r="BQ30" s="163"/>
      <c r="BR30" s="163"/>
      <c r="BS30" s="163"/>
      <c r="BT30" s="163"/>
    </row>
    <row r="31" spans="11:72">
      <c r="K31" s="225"/>
      <c r="L31" s="163"/>
      <c r="M31" s="163"/>
      <c r="N31" s="163"/>
      <c r="O31" s="163"/>
      <c r="P31" s="163"/>
      <c r="Q31" s="163"/>
      <c r="R31" s="163"/>
      <c r="S31" s="163"/>
      <c r="T31" s="163"/>
      <c r="U31" s="163"/>
      <c r="V31" s="163"/>
      <c r="W31" s="163"/>
      <c r="X31" s="163"/>
      <c r="Y31" s="163"/>
      <c r="Z31" s="163"/>
      <c r="AA31" s="163"/>
      <c r="AB31" s="163"/>
      <c r="AC31" s="163"/>
      <c r="AD31" s="163"/>
      <c r="AE31" s="163"/>
      <c r="AF31" s="163"/>
      <c r="AG31" s="163"/>
      <c r="AH31" s="163"/>
      <c r="AI31" s="163"/>
      <c r="AJ31" s="163"/>
      <c r="AK31" s="163"/>
      <c r="AL31" s="163"/>
      <c r="AM31" s="163"/>
      <c r="AN31" s="163"/>
      <c r="AO31" s="163"/>
      <c r="AP31" s="163"/>
      <c r="AQ31" s="163"/>
      <c r="AR31" s="163"/>
      <c r="AS31" s="163"/>
      <c r="AT31" s="163"/>
      <c r="AU31" s="163"/>
      <c r="AV31" s="163"/>
      <c r="AW31" s="163"/>
      <c r="AX31" s="163"/>
      <c r="AY31" s="163"/>
      <c r="AZ31" s="163"/>
      <c r="BA31" s="163"/>
      <c r="BB31" s="163"/>
      <c r="BC31" s="163"/>
      <c r="BD31" s="163"/>
      <c r="BE31" s="163"/>
      <c r="BF31" s="163"/>
      <c r="BG31" s="163"/>
      <c r="BH31" s="163"/>
      <c r="BI31" s="163"/>
      <c r="BJ31" s="163"/>
      <c r="BK31" s="163"/>
      <c r="BL31" s="163"/>
      <c r="BM31" s="163"/>
      <c r="BN31" s="163"/>
      <c r="BO31" s="163"/>
      <c r="BP31" s="163"/>
      <c r="BQ31" s="163"/>
      <c r="BR31" s="163"/>
      <c r="BS31" s="163"/>
      <c r="BT31" s="163"/>
    </row>
    <row r="32" spans="11:72">
      <c r="K32" s="225"/>
      <c r="L32" s="163"/>
      <c r="M32" s="163"/>
      <c r="N32" s="163"/>
      <c r="O32" s="623" t="s">
        <v>715</v>
      </c>
      <c r="P32" s="623"/>
      <c r="Q32" s="623"/>
      <c r="R32" s="623"/>
      <c r="S32" s="623"/>
      <c r="T32" s="623"/>
      <c r="U32" s="623"/>
      <c r="V32" s="623"/>
      <c r="W32" s="623"/>
      <c r="X32" s="623" t="s">
        <v>716</v>
      </c>
      <c r="Y32" s="623"/>
      <c r="Z32" s="623"/>
      <c r="AA32" s="623"/>
      <c r="AB32" s="623"/>
      <c r="AC32" s="623"/>
      <c r="AD32" s="623"/>
      <c r="AE32" s="623"/>
      <c r="AF32" s="623"/>
      <c r="AG32" s="623" t="s">
        <v>717</v>
      </c>
      <c r="AH32" s="623"/>
      <c r="AI32" s="623"/>
      <c r="AJ32" s="623"/>
      <c r="AK32" s="623"/>
      <c r="AL32" s="623"/>
      <c r="AM32" s="623"/>
      <c r="AN32" s="623"/>
      <c r="AO32" s="623"/>
      <c r="AP32" s="623" t="s">
        <v>718</v>
      </c>
      <c r="AQ32" s="623"/>
      <c r="AR32" s="623"/>
      <c r="AS32" s="623"/>
      <c r="AT32" s="623"/>
      <c r="AU32" s="623"/>
      <c r="AV32" s="623"/>
      <c r="AW32" s="623"/>
      <c r="AX32" s="623"/>
      <c r="AY32" s="623" t="s">
        <v>719</v>
      </c>
      <c r="AZ32" s="623"/>
      <c r="BA32" s="623"/>
      <c r="BB32" s="623"/>
      <c r="BC32" s="623"/>
      <c r="BD32" s="623"/>
      <c r="BE32" s="623"/>
      <c r="BF32" s="623"/>
      <c r="BG32" s="623"/>
      <c r="BH32" s="623" t="s">
        <v>720</v>
      </c>
      <c r="BI32" s="623"/>
      <c r="BJ32" s="623"/>
      <c r="BK32" s="623"/>
      <c r="BL32" s="623"/>
      <c r="BM32" s="623"/>
      <c r="BN32" s="623"/>
      <c r="BO32" s="623"/>
      <c r="BP32" s="623"/>
      <c r="BQ32" s="163"/>
      <c r="BR32" s="163"/>
      <c r="BS32" s="163"/>
      <c r="BT32" s="163"/>
    </row>
    <row r="33" spans="11:74">
      <c r="K33" s="225"/>
      <c r="L33" s="163"/>
      <c r="M33" s="163"/>
      <c r="N33" s="163"/>
      <c r="O33" s="163"/>
      <c r="P33" s="163"/>
      <c r="Q33" s="163"/>
      <c r="R33" s="163"/>
      <c r="S33" s="163"/>
      <c r="T33" s="163"/>
      <c r="U33" s="163"/>
      <c r="V33" s="163"/>
      <c r="W33" s="163"/>
      <c r="X33" s="163"/>
      <c r="Y33" s="163"/>
      <c r="Z33" s="163"/>
      <c r="AA33" s="163"/>
      <c r="AB33" s="163"/>
      <c r="AC33" s="163"/>
      <c r="AD33" s="163"/>
      <c r="AE33" s="163"/>
      <c r="AF33" s="163"/>
      <c r="AG33" s="163"/>
      <c r="AH33" s="163"/>
      <c r="AI33" s="163"/>
      <c r="AJ33" s="163"/>
      <c r="AK33" s="163"/>
      <c r="AL33" s="163"/>
      <c r="AM33" s="163"/>
      <c r="AN33" s="163"/>
      <c r="AO33" s="163"/>
      <c r="AP33" s="163"/>
      <c r="AQ33" s="163"/>
      <c r="AR33" s="163"/>
      <c r="AS33" s="163"/>
      <c r="AT33" s="163"/>
      <c r="AU33" s="163"/>
      <c r="AV33" s="163"/>
      <c r="AW33" s="163"/>
      <c r="AX33" s="163"/>
      <c r="AY33" s="163"/>
      <c r="AZ33" s="163"/>
      <c r="BA33" s="163"/>
      <c r="BB33" s="163"/>
      <c r="BC33" s="163"/>
      <c r="BD33" s="163"/>
      <c r="BE33" s="163"/>
      <c r="BF33" s="163"/>
      <c r="BG33" s="163"/>
      <c r="BH33" s="163"/>
      <c r="BI33" s="163"/>
      <c r="BJ33" s="163"/>
      <c r="BK33" s="163"/>
      <c r="BL33" s="163"/>
      <c r="BM33" s="163"/>
      <c r="BN33" s="163"/>
      <c r="BO33" s="163"/>
      <c r="BP33" s="163"/>
      <c r="BQ33" s="163"/>
      <c r="BR33" s="163"/>
      <c r="BS33" s="163"/>
      <c r="BT33" s="163"/>
    </row>
    <row r="34" spans="11:74">
      <c r="K34" s="225"/>
      <c r="L34" s="163"/>
      <c r="M34" s="163"/>
      <c r="N34" s="163"/>
      <c r="O34" s="163"/>
      <c r="P34" s="163"/>
      <c r="Q34" s="163"/>
      <c r="R34" s="163"/>
      <c r="S34" s="163"/>
      <c r="T34" s="163"/>
      <c r="U34" s="163"/>
      <c r="V34" s="163"/>
      <c r="W34" s="163"/>
      <c r="X34" s="163"/>
      <c r="Y34" s="163"/>
      <c r="Z34" s="163"/>
      <c r="AA34" s="163"/>
      <c r="AB34" s="163"/>
      <c r="AC34" s="163"/>
      <c r="AD34" s="163"/>
      <c r="AE34" s="163"/>
      <c r="AF34" s="163"/>
      <c r="AG34" s="163"/>
      <c r="AH34" s="163"/>
      <c r="AI34" s="163"/>
      <c r="AJ34" s="163"/>
      <c r="AK34" s="163"/>
      <c r="AL34" s="163"/>
      <c r="AM34" s="163"/>
      <c r="AN34" s="163"/>
      <c r="AO34" s="163"/>
      <c r="AP34" s="163"/>
      <c r="AQ34" s="163"/>
      <c r="AR34" s="163"/>
      <c r="AS34" s="163"/>
      <c r="AT34" s="163"/>
      <c r="AU34" s="163"/>
      <c r="AV34" s="163"/>
      <c r="AW34" s="163"/>
      <c r="AX34" s="163"/>
      <c r="AY34" s="163"/>
      <c r="AZ34" s="163"/>
      <c r="BA34" s="163"/>
      <c r="BB34" s="163"/>
      <c r="BC34" s="163"/>
      <c r="BD34" s="163"/>
      <c r="BE34" s="163"/>
      <c r="BF34" s="163"/>
      <c r="BG34" s="163"/>
      <c r="BH34" s="163"/>
      <c r="BI34" s="163"/>
      <c r="BJ34" s="163"/>
      <c r="BK34" s="163"/>
      <c r="BL34" s="163"/>
      <c r="BM34" s="163"/>
      <c r="BN34" s="163"/>
      <c r="BO34" s="163"/>
      <c r="BP34" s="163"/>
      <c r="BQ34" s="163"/>
      <c r="BR34" s="163"/>
      <c r="BS34" s="163"/>
      <c r="BT34" s="163"/>
    </row>
    <row r="35" spans="11:74">
      <c r="K35" s="620" t="s">
        <v>770</v>
      </c>
      <c r="L35" s="620"/>
      <c r="M35" s="620"/>
      <c r="N35" s="620"/>
      <c r="O35" s="620"/>
      <c r="P35" s="620"/>
      <c r="Q35" s="620"/>
      <c r="R35" s="620"/>
      <c r="S35" s="620"/>
      <c r="T35" s="620"/>
      <c r="U35" s="620"/>
      <c r="V35" s="620"/>
      <c r="W35" s="620"/>
      <c r="X35" s="620"/>
      <c r="Y35" s="620"/>
      <c r="Z35" s="620"/>
      <c r="AA35" s="620"/>
      <c r="AB35" s="620"/>
      <c r="AC35" s="620"/>
      <c r="AD35" s="620"/>
      <c r="AE35" s="620"/>
      <c r="AF35" s="620"/>
      <c r="AG35" s="620"/>
      <c r="AH35" s="620"/>
      <c r="AI35" s="620"/>
      <c r="AJ35" s="620"/>
      <c r="AK35" s="620"/>
      <c r="AL35" s="620"/>
      <c r="AM35" s="620"/>
      <c r="AN35" s="620"/>
      <c r="AO35" s="620"/>
      <c r="AP35" s="620"/>
      <c r="AQ35" s="620"/>
      <c r="AR35" s="620"/>
      <c r="AS35" s="620"/>
      <c r="AT35" s="620"/>
      <c r="AU35" s="620"/>
      <c r="AV35" s="620"/>
      <c r="AW35" s="620"/>
      <c r="AX35" s="620"/>
      <c r="AY35" s="620"/>
      <c r="AZ35" s="620"/>
      <c r="BA35" s="620"/>
      <c r="BB35" s="620"/>
      <c r="BC35" s="620"/>
      <c r="BD35" s="620"/>
      <c r="BE35" s="620"/>
      <c r="BF35" s="620"/>
      <c r="BG35" s="620"/>
      <c r="BH35" s="620"/>
      <c r="BI35" s="620"/>
      <c r="BJ35" s="620"/>
      <c r="BK35" s="620"/>
      <c r="BL35" s="620"/>
      <c r="BM35" s="620"/>
      <c r="BN35" s="620"/>
      <c r="BO35" s="620"/>
      <c r="BP35" s="620"/>
      <c r="BQ35" s="620"/>
      <c r="BR35" s="620"/>
      <c r="BS35" s="620"/>
      <c r="BT35" s="620"/>
      <c r="BU35" s="620"/>
      <c r="BV35" s="620"/>
    </row>
    <row r="36" spans="11:74">
      <c r="K36" s="620"/>
      <c r="L36" s="620"/>
      <c r="M36" s="620"/>
      <c r="N36" s="620"/>
      <c r="O36" s="620"/>
      <c r="P36" s="620"/>
      <c r="Q36" s="620"/>
      <c r="R36" s="620"/>
      <c r="S36" s="620"/>
      <c r="T36" s="620"/>
      <c r="U36" s="620"/>
      <c r="V36" s="620"/>
      <c r="W36" s="620"/>
      <c r="X36" s="620"/>
      <c r="Y36" s="620"/>
      <c r="Z36" s="620"/>
      <c r="AA36" s="620"/>
      <c r="AB36" s="620"/>
      <c r="AC36" s="620"/>
      <c r="AD36" s="620"/>
      <c r="AE36" s="620"/>
      <c r="AF36" s="620"/>
      <c r="AG36" s="620"/>
      <c r="AH36" s="620"/>
      <c r="AI36" s="620"/>
      <c r="AJ36" s="620"/>
      <c r="AK36" s="620"/>
      <c r="AL36" s="620"/>
      <c r="AM36" s="620"/>
      <c r="AN36" s="620"/>
      <c r="AO36" s="620"/>
      <c r="AP36" s="620"/>
      <c r="AQ36" s="620"/>
      <c r="AR36" s="620"/>
      <c r="AS36" s="620"/>
      <c r="AT36" s="620"/>
      <c r="AU36" s="620"/>
      <c r="AV36" s="620"/>
      <c r="AW36" s="620"/>
      <c r="AX36" s="620"/>
      <c r="AY36" s="620"/>
      <c r="AZ36" s="620"/>
      <c r="BA36" s="620"/>
      <c r="BB36" s="620"/>
      <c r="BC36" s="620"/>
      <c r="BD36" s="620"/>
      <c r="BE36" s="620"/>
      <c r="BF36" s="620"/>
      <c r="BG36" s="620"/>
      <c r="BH36" s="620"/>
      <c r="BI36" s="620"/>
      <c r="BJ36" s="620"/>
      <c r="BK36" s="620"/>
      <c r="BL36" s="620"/>
      <c r="BM36" s="620"/>
      <c r="BN36" s="620"/>
      <c r="BO36" s="620"/>
      <c r="BP36" s="620"/>
      <c r="BQ36" s="620"/>
      <c r="BR36" s="620"/>
      <c r="BS36" s="620"/>
      <c r="BT36" s="620"/>
      <c r="BU36" s="620"/>
      <c r="BV36" s="620"/>
    </row>
  </sheetData>
  <sheetProtection formatCells="0" formatColumns="0" formatRows="0" insertHyperlinks="0" selectLockedCells="1" sort="0" autoFilter="0"/>
  <mergeCells count="18">
    <mergeCell ref="N4:AD5"/>
    <mergeCell ref="C9:I10"/>
    <mergeCell ref="C12:I13"/>
    <mergeCell ref="K35:BV36"/>
    <mergeCell ref="B6:J7"/>
    <mergeCell ref="C8:I8"/>
    <mergeCell ref="C11:I11"/>
    <mergeCell ref="U15:AA15"/>
    <mergeCell ref="AF15:AL15"/>
    <mergeCell ref="AP32:AX32"/>
    <mergeCell ref="AY32:BG32"/>
    <mergeCell ref="BH32:BP32"/>
    <mergeCell ref="AQ15:AZ15"/>
    <mergeCell ref="N20:AD21"/>
    <mergeCell ref="O32:W32"/>
    <mergeCell ref="X32:AF32"/>
    <mergeCell ref="AG32:AO32"/>
    <mergeCell ref="BD15:BL15"/>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Lists!$AG$23:$AG$73</xm:f>
          </x14:formula1>
          <xm:sqref>C9:I10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wsSETUP">
    <tabColor theme="3" tint="0.79998168889431442"/>
    <pageSetUpPr fitToPage="1"/>
  </sheetPr>
  <dimension ref="A1:BK48"/>
  <sheetViews>
    <sheetView showGridLines="0" showRowColHeaders="0" zoomScaleNormal="100" workbookViewId="0">
      <selection activeCell="AX21" sqref="AX21"/>
    </sheetView>
  </sheetViews>
  <sheetFormatPr defaultColWidth="8.8984375" defaultRowHeight="15"/>
  <cols>
    <col min="1" max="1" width="10.296875" style="252" customWidth="1"/>
    <col min="2" max="38" width="3.44921875" style="252" customWidth="1"/>
    <col min="39" max="39" width="1.3984375" style="252" customWidth="1"/>
    <col min="40" max="42" width="3.44921875" style="252" customWidth="1"/>
    <col min="43" max="43" width="0.75" style="252" customWidth="1"/>
    <col min="44" max="76" width="3.44921875" style="252" customWidth="1"/>
    <col min="77" max="126" width="2.59765625" style="252" customWidth="1"/>
    <col min="127" max="16384" width="8.8984375" style="252"/>
  </cols>
  <sheetData>
    <row r="1" spans="1:63" s="253" customFormat="1" ht="45.45" customHeight="1"/>
    <row r="2" spans="1:63" s="254" customFormat="1" ht="33.700000000000003" customHeight="1">
      <c r="A2" s="452" t="s">
        <v>733</v>
      </c>
      <c r="B2" s="673" t="s">
        <v>721</v>
      </c>
      <c r="C2" s="673"/>
      <c r="D2" s="673"/>
      <c r="E2" s="673"/>
      <c r="F2" s="673" t="s">
        <v>722</v>
      </c>
      <c r="G2" s="673"/>
      <c r="H2" s="673"/>
      <c r="I2" s="673"/>
      <c r="J2" s="673" t="s">
        <v>713</v>
      </c>
      <c r="K2" s="673"/>
      <c r="L2" s="673"/>
      <c r="M2" s="673"/>
      <c r="N2" s="673" t="s">
        <v>904</v>
      </c>
      <c r="O2" s="673"/>
      <c r="P2" s="673"/>
      <c r="Q2" s="673"/>
    </row>
    <row r="3" spans="1:63" s="251" customFormat="1" ht="15" customHeight="1"/>
    <row r="4" spans="1:63" ht="12.45" customHeight="1">
      <c r="J4" s="667" t="s">
        <v>446</v>
      </c>
      <c r="K4" s="668"/>
      <c r="L4" s="668"/>
      <c r="M4" s="668"/>
      <c r="N4" s="668"/>
      <c r="O4" s="668"/>
      <c r="P4" s="668"/>
      <c r="Q4" s="668"/>
      <c r="R4" s="668"/>
      <c r="S4" s="668"/>
      <c r="T4" s="668"/>
      <c r="U4" s="668"/>
      <c r="V4" s="668"/>
      <c r="W4" s="668"/>
      <c r="X4" s="668"/>
      <c r="Y4" s="668"/>
      <c r="Z4" s="668"/>
      <c r="AA4" s="668"/>
      <c r="AB4" s="668"/>
      <c r="AC4" s="668"/>
      <c r="AD4" s="668"/>
      <c r="AE4" s="668"/>
      <c r="AF4" s="668"/>
      <c r="AG4" s="668"/>
      <c r="AH4" s="668"/>
      <c r="AI4" s="668"/>
      <c r="AJ4" s="668"/>
      <c r="AK4" s="668"/>
      <c r="AL4" s="668"/>
      <c r="AM4" s="668"/>
      <c r="AN4" s="668"/>
      <c r="AO4" s="668"/>
      <c r="AP4" s="668"/>
      <c r="AQ4" s="669"/>
    </row>
    <row r="5" spans="1:63" ht="12.45" customHeight="1">
      <c r="J5" s="670"/>
      <c r="K5" s="671"/>
      <c r="L5" s="671"/>
      <c r="M5" s="671"/>
      <c r="N5" s="671"/>
      <c r="O5" s="671"/>
      <c r="P5" s="671"/>
      <c r="Q5" s="671"/>
      <c r="R5" s="671"/>
      <c r="S5" s="671"/>
      <c r="T5" s="671"/>
      <c r="U5" s="671"/>
      <c r="V5" s="671"/>
      <c r="W5" s="671"/>
      <c r="X5" s="671"/>
      <c r="Y5" s="671"/>
      <c r="Z5" s="671"/>
      <c r="AA5" s="671"/>
      <c r="AB5" s="671"/>
      <c r="AC5" s="671"/>
      <c r="AD5" s="671"/>
      <c r="AE5" s="671"/>
      <c r="AF5" s="671"/>
      <c r="AG5" s="671"/>
      <c r="AH5" s="671"/>
      <c r="AI5" s="671"/>
      <c r="AJ5" s="671"/>
      <c r="AK5" s="671"/>
      <c r="AL5" s="671"/>
      <c r="AM5" s="671"/>
      <c r="AN5" s="671"/>
      <c r="AO5" s="671"/>
      <c r="AP5" s="671"/>
      <c r="AQ5" s="672"/>
    </row>
    <row r="6" spans="1:63" ht="12.45" customHeight="1">
      <c r="B6" s="732" t="s">
        <v>964</v>
      </c>
      <c r="C6" s="733"/>
      <c r="D6" s="733"/>
      <c r="E6" s="733"/>
      <c r="F6" s="733"/>
      <c r="G6" s="733"/>
      <c r="H6" s="734"/>
      <c r="J6" s="748" t="s">
        <v>507</v>
      </c>
      <c r="K6" s="748"/>
      <c r="L6" s="748"/>
      <c r="M6" s="748"/>
      <c r="N6" s="748"/>
      <c r="O6" s="748"/>
      <c r="P6" s="748"/>
      <c r="Q6" s="748"/>
      <c r="R6" s="749"/>
      <c r="S6" s="750" t="s">
        <v>1092</v>
      </c>
      <c r="T6" s="751"/>
      <c r="U6" s="751"/>
      <c r="V6" s="751"/>
      <c r="W6" s="751"/>
      <c r="X6" s="751"/>
      <c r="Y6" s="751"/>
      <c r="Z6" s="751"/>
      <c r="AA6" s="751"/>
      <c r="AB6" s="751"/>
      <c r="AC6" s="751"/>
      <c r="AD6" s="751"/>
      <c r="AE6" s="751"/>
      <c r="AF6" s="751"/>
      <c r="AG6" s="751"/>
      <c r="AH6" s="751"/>
      <c r="AI6" s="751"/>
      <c r="AJ6" s="751"/>
      <c r="AK6" s="751"/>
      <c r="AL6" s="751"/>
      <c r="AM6" s="751"/>
      <c r="AN6" s="751"/>
      <c r="AO6" s="751"/>
      <c r="AP6" s="751"/>
      <c r="AQ6" s="752"/>
      <c r="BA6" s="251"/>
      <c r="BB6" s="251"/>
      <c r="BC6" s="251"/>
      <c r="BD6" s="251"/>
      <c r="BE6" s="251"/>
      <c r="BF6" s="251"/>
      <c r="BG6" s="251"/>
      <c r="BH6" s="251"/>
      <c r="BI6" s="251"/>
      <c r="BJ6" s="251"/>
      <c r="BK6" s="251"/>
    </row>
    <row r="7" spans="1:63" ht="12.45" customHeight="1">
      <c r="B7" s="735"/>
      <c r="C7" s="736"/>
      <c r="D7" s="736"/>
      <c r="E7" s="736"/>
      <c r="F7" s="736"/>
      <c r="G7" s="736"/>
      <c r="H7" s="737"/>
      <c r="J7" s="646"/>
      <c r="K7" s="646"/>
      <c r="L7" s="646"/>
      <c r="M7" s="646"/>
      <c r="N7" s="646"/>
      <c r="O7" s="646"/>
      <c r="P7" s="646"/>
      <c r="Q7" s="646"/>
      <c r="R7" s="709"/>
      <c r="S7" s="706"/>
      <c r="T7" s="707"/>
      <c r="U7" s="707"/>
      <c r="V7" s="707"/>
      <c r="W7" s="707"/>
      <c r="X7" s="707"/>
      <c r="Y7" s="707"/>
      <c r="Z7" s="707"/>
      <c r="AA7" s="707"/>
      <c r="AB7" s="707"/>
      <c r="AC7" s="707"/>
      <c r="AD7" s="707"/>
      <c r="AE7" s="707"/>
      <c r="AF7" s="707"/>
      <c r="AG7" s="707"/>
      <c r="AH7" s="707"/>
      <c r="AI7" s="707"/>
      <c r="AJ7" s="707"/>
      <c r="AK7" s="707"/>
      <c r="AL7" s="707"/>
      <c r="AM7" s="707"/>
      <c r="AN7" s="707"/>
      <c r="AO7" s="707"/>
      <c r="AP7" s="707"/>
      <c r="AQ7" s="708"/>
    </row>
    <row r="8" spans="1:63" ht="12.45" customHeight="1">
      <c r="B8" s="735"/>
      <c r="C8" s="736"/>
      <c r="D8" s="736"/>
      <c r="E8" s="736"/>
      <c r="F8" s="736"/>
      <c r="G8" s="736"/>
      <c r="H8" s="737"/>
      <c r="J8" s="701" t="s">
        <v>444</v>
      </c>
      <c r="K8" s="701"/>
      <c r="L8" s="701"/>
      <c r="M8" s="701"/>
      <c r="N8" s="701"/>
      <c r="O8" s="701"/>
      <c r="P8" s="701"/>
      <c r="Q8" s="701"/>
      <c r="R8" s="702"/>
      <c r="S8" s="703" t="s">
        <v>439</v>
      </c>
      <c r="T8" s="704"/>
      <c r="U8" s="704"/>
      <c r="V8" s="704"/>
      <c r="W8" s="704"/>
      <c r="X8" s="704"/>
      <c r="Y8" s="704"/>
      <c r="Z8" s="704"/>
      <c r="AA8" s="704"/>
      <c r="AB8" s="704"/>
      <c r="AC8" s="704"/>
      <c r="AD8" s="704"/>
      <c r="AE8" s="704"/>
      <c r="AF8" s="704"/>
      <c r="AG8" s="704"/>
      <c r="AH8" s="704"/>
      <c r="AI8" s="704"/>
      <c r="AJ8" s="704"/>
      <c r="AK8" s="704"/>
      <c r="AL8" s="704"/>
      <c r="AM8" s="704"/>
      <c r="AN8" s="704"/>
      <c r="AO8" s="704"/>
      <c r="AP8" s="704"/>
      <c r="AQ8" s="705"/>
    </row>
    <row r="9" spans="1:63" ht="12.45" customHeight="1">
      <c r="B9" s="735"/>
      <c r="C9" s="736"/>
      <c r="D9" s="736"/>
      <c r="E9" s="736"/>
      <c r="F9" s="736"/>
      <c r="G9" s="736"/>
      <c r="H9" s="737"/>
      <c r="J9" s="701"/>
      <c r="K9" s="701"/>
      <c r="L9" s="701"/>
      <c r="M9" s="701"/>
      <c r="N9" s="701"/>
      <c r="O9" s="701"/>
      <c r="P9" s="701"/>
      <c r="Q9" s="701"/>
      <c r="R9" s="702"/>
      <c r="S9" s="706"/>
      <c r="T9" s="707"/>
      <c r="U9" s="707"/>
      <c r="V9" s="707"/>
      <c r="W9" s="707"/>
      <c r="X9" s="707"/>
      <c r="Y9" s="707"/>
      <c r="Z9" s="707"/>
      <c r="AA9" s="707"/>
      <c r="AB9" s="707"/>
      <c r="AC9" s="707"/>
      <c r="AD9" s="707"/>
      <c r="AE9" s="707"/>
      <c r="AF9" s="707"/>
      <c r="AG9" s="707"/>
      <c r="AH9" s="707"/>
      <c r="AI9" s="707"/>
      <c r="AJ9" s="707"/>
      <c r="AK9" s="707"/>
      <c r="AL9" s="707"/>
      <c r="AM9" s="707"/>
      <c r="AN9" s="707"/>
      <c r="AO9" s="707"/>
      <c r="AP9" s="707"/>
      <c r="AQ9" s="708"/>
    </row>
    <row r="10" spans="1:63" ht="12.45" customHeight="1">
      <c r="B10" s="738"/>
      <c r="C10" s="739"/>
      <c r="D10" s="739"/>
      <c r="E10" s="739"/>
      <c r="F10" s="739"/>
      <c r="G10" s="739"/>
      <c r="H10" s="740"/>
      <c r="J10" s="701" t="s">
        <v>458</v>
      </c>
      <c r="K10" s="701"/>
      <c r="L10" s="701"/>
      <c r="M10" s="701"/>
      <c r="N10" s="701"/>
      <c r="O10" s="701"/>
      <c r="P10" s="701"/>
      <c r="Q10" s="701"/>
      <c r="R10" s="702"/>
      <c r="S10" s="703" t="s">
        <v>450</v>
      </c>
      <c r="T10" s="704"/>
      <c r="U10" s="704"/>
      <c r="V10" s="704"/>
      <c r="W10" s="704"/>
      <c r="X10" s="704"/>
      <c r="Y10" s="704"/>
      <c r="Z10" s="704"/>
      <c r="AA10" s="704"/>
      <c r="AB10" s="704"/>
      <c r="AC10" s="704"/>
      <c r="AD10" s="704"/>
      <c r="AE10" s="704"/>
      <c r="AF10" s="704"/>
      <c r="AG10" s="704"/>
      <c r="AH10" s="704"/>
      <c r="AI10" s="704"/>
      <c r="AJ10" s="704"/>
      <c r="AK10" s="704"/>
      <c r="AL10" s="704"/>
      <c r="AM10" s="704"/>
      <c r="AN10" s="704"/>
      <c r="AO10" s="704"/>
      <c r="AP10" s="704"/>
      <c r="AQ10" s="705"/>
    </row>
    <row r="11" spans="1:63" ht="12.45" customHeight="1">
      <c r="J11" s="701"/>
      <c r="K11" s="701"/>
      <c r="L11" s="701"/>
      <c r="M11" s="701"/>
      <c r="N11" s="701"/>
      <c r="O11" s="701"/>
      <c r="P11" s="701"/>
      <c r="Q11" s="701"/>
      <c r="R11" s="702"/>
      <c r="S11" s="706"/>
      <c r="T11" s="707"/>
      <c r="U11" s="707"/>
      <c r="V11" s="707"/>
      <c r="W11" s="707"/>
      <c r="X11" s="707"/>
      <c r="Y11" s="707"/>
      <c r="Z11" s="707"/>
      <c r="AA11" s="707"/>
      <c r="AB11" s="707"/>
      <c r="AC11" s="707"/>
      <c r="AD11" s="707"/>
      <c r="AE11" s="707"/>
      <c r="AF11" s="707"/>
      <c r="AG11" s="707"/>
      <c r="AH11" s="707"/>
      <c r="AI11" s="707"/>
      <c r="AJ11" s="707"/>
      <c r="AK11" s="707"/>
      <c r="AL11" s="707"/>
      <c r="AM11" s="707"/>
      <c r="AN11" s="707"/>
      <c r="AO11" s="707"/>
      <c r="AP11" s="707"/>
      <c r="AQ11" s="708"/>
    </row>
    <row r="12" spans="1:63" ht="12.45" customHeight="1">
      <c r="J12" s="646" t="s">
        <v>445</v>
      </c>
      <c r="K12" s="646"/>
      <c r="L12" s="646"/>
      <c r="M12" s="646"/>
      <c r="N12" s="646"/>
      <c r="O12" s="646"/>
      <c r="P12" s="646"/>
      <c r="Q12" s="646"/>
      <c r="R12" s="709"/>
      <c r="S12" s="703" t="s">
        <v>1093</v>
      </c>
      <c r="T12" s="704"/>
      <c r="U12" s="704"/>
      <c r="V12" s="704"/>
      <c r="W12" s="704"/>
      <c r="X12" s="704"/>
      <c r="Y12" s="704"/>
      <c r="Z12" s="704"/>
      <c r="AA12" s="704"/>
      <c r="AB12" s="704"/>
      <c r="AC12" s="704"/>
      <c r="AD12" s="704"/>
      <c r="AE12" s="704"/>
      <c r="AF12" s="704"/>
      <c r="AG12" s="704"/>
      <c r="AH12" s="704"/>
      <c r="AI12" s="704"/>
      <c r="AJ12" s="704"/>
      <c r="AK12" s="704"/>
      <c r="AL12" s="704"/>
      <c r="AM12" s="704"/>
      <c r="AN12" s="704"/>
      <c r="AO12" s="704"/>
      <c r="AP12" s="704"/>
      <c r="AQ12" s="705"/>
    </row>
    <row r="13" spans="1:63" ht="12.45" customHeight="1">
      <c r="J13" s="646"/>
      <c r="K13" s="646"/>
      <c r="L13" s="646"/>
      <c r="M13" s="646"/>
      <c r="N13" s="646"/>
      <c r="O13" s="646"/>
      <c r="P13" s="646"/>
      <c r="Q13" s="646"/>
      <c r="R13" s="709"/>
      <c r="S13" s="706"/>
      <c r="T13" s="707"/>
      <c r="U13" s="707"/>
      <c r="V13" s="707"/>
      <c r="W13" s="707"/>
      <c r="X13" s="707"/>
      <c r="Y13" s="707"/>
      <c r="Z13" s="707"/>
      <c r="AA13" s="707"/>
      <c r="AB13" s="707"/>
      <c r="AC13" s="707"/>
      <c r="AD13" s="707"/>
      <c r="AE13" s="707"/>
      <c r="AF13" s="707"/>
      <c r="AG13" s="707"/>
      <c r="AH13" s="707"/>
      <c r="AI13" s="707"/>
      <c r="AJ13" s="707"/>
      <c r="AK13" s="707"/>
      <c r="AL13" s="707"/>
      <c r="AM13" s="707"/>
      <c r="AN13" s="707"/>
      <c r="AO13" s="707"/>
      <c r="AP13" s="707"/>
      <c r="AQ13" s="708"/>
    </row>
    <row r="14" spans="1:63" ht="12.45" customHeight="1">
      <c r="J14" s="646" t="s">
        <v>192</v>
      </c>
      <c r="K14" s="646"/>
      <c r="L14" s="646"/>
      <c r="M14" s="646"/>
      <c r="N14" s="646"/>
      <c r="O14" s="646"/>
      <c r="P14" s="646"/>
      <c r="Q14" s="646"/>
      <c r="R14" s="709"/>
      <c r="S14" s="703" t="s">
        <v>1094</v>
      </c>
      <c r="T14" s="704"/>
      <c r="U14" s="704"/>
      <c r="V14" s="704"/>
      <c r="W14" s="704"/>
      <c r="X14" s="704"/>
      <c r="Y14" s="704"/>
      <c r="Z14" s="704"/>
      <c r="AA14" s="704"/>
      <c r="AB14" s="704"/>
      <c r="AC14" s="704"/>
      <c r="AD14" s="704"/>
      <c r="AE14" s="704"/>
      <c r="AF14" s="704"/>
      <c r="AG14" s="704"/>
      <c r="AH14" s="704"/>
      <c r="AI14" s="704"/>
      <c r="AJ14" s="704"/>
      <c r="AK14" s="704"/>
      <c r="AL14" s="704"/>
      <c r="AM14" s="704"/>
      <c r="AN14" s="704"/>
      <c r="AO14" s="704"/>
      <c r="AP14" s="704"/>
      <c r="AQ14" s="705"/>
    </row>
    <row r="15" spans="1:63" ht="12.45" customHeight="1">
      <c r="J15" s="646"/>
      <c r="K15" s="646"/>
      <c r="L15" s="646"/>
      <c r="M15" s="646"/>
      <c r="N15" s="646"/>
      <c r="O15" s="646"/>
      <c r="P15" s="646"/>
      <c r="Q15" s="646"/>
      <c r="R15" s="709"/>
      <c r="S15" s="706"/>
      <c r="T15" s="707"/>
      <c r="U15" s="707"/>
      <c r="V15" s="707"/>
      <c r="W15" s="707"/>
      <c r="X15" s="707"/>
      <c r="Y15" s="707"/>
      <c r="Z15" s="707"/>
      <c r="AA15" s="741"/>
      <c r="AB15" s="741"/>
      <c r="AC15" s="741"/>
      <c r="AD15" s="741"/>
      <c r="AE15" s="741"/>
      <c r="AF15" s="741"/>
      <c r="AG15" s="741"/>
      <c r="AH15" s="707"/>
      <c r="AI15" s="707"/>
      <c r="AJ15" s="707"/>
      <c r="AK15" s="707"/>
      <c r="AL15" s="707"/>
      <c r="AM15" s="707"/>
      <c r="AN15" s="707"/>
      <c r="AO15" s="707"/>
      <c r="AP15" s="707"/>
      <c r="AQ15" s="708"/>
    </row>
    <row r="16" spans="1:63" ht="5" customHeight="1">
      <c r="J16" s="646" t="s">
        <v>447</v>
      </c>
      <c r="K16" s="646"/>
      <c r="L16" s="646"/>
      <c r="M16" s="646"/>
      <c r="N16" s="646"/>
      <c r="O16" s="646"/>
      <c r="P16" s="646"/>
      <c r="Q16" s="646"/>
      <c r="R16" s="709"/>
      <c r="S16" s="710">
        <v>1500</v>
      </c>
      <c r="T16" s="711"/>
      <c r="U16" s="711"/>
      <c r="V16" s="711"/>
      <c r="W16" s="711"/>
      <c r="X16" s="711"/>
      <c r="Y16" s="711"/>
      <c r="Z16" s="711"/>
      <c r="AA16" s="695" t="s">
        <v>448</v>
      </c>
      <c r="AB16" s="696"/>
      <c r="AC16" s="696"/>
      <c r="AD16" s="696"/>
      <c r="AE16" s="696"/>
      <c r="AF16" s="696"/>
      <c r="AG16" s="696"/>
      <c r="AH16" s="716"/>
      <c r="AI16" s="716"/>
      <c r="AJ16" s="716"/>
      <c r="AK16" s="716"/>
      <c r="AL16" s="716"/>
      <c r="AM16" s="603"/>
      <c r="AN16" s="603"/>
      <c r="AO16" s="603"/>
      <c r="AP16" s="603"/>
      <c r="AQ16" s="603"/>
    </row>
    <row r="17" spans="10:63" ht="21.35" customHeight="1">
      <c r="J17" s="646"/>
      <c r="K17" s="646"/>
      <c r="L17" s="646"/>
      <c r="M17" s="646"/>
      <c r="N17" s="646"/>
      <c r="O17" s="646"/>
      <c r="P17" s="646"/>
      <c r="Q17" s="646"/>
      <c r="R17" s="709"/>
      <c r="S17" s="712"/>
      <c r="T17" s="713"/>
      <c r="U17" s="713"/>
      <c r="V17" s="713"/>
      <c r="W17" s="713"/>
      <c r="X17" s="713"/>
      <c r="Y17" s="713"/>
      <c r="Z17" s="713"/>
      <c r="AA17" s="697"/>
      <c r="AB17" s="698"/>
      <c r="AC17" s="698"/>
      <c r="AD17" s="698"/>
      <c r="AE17" s="698"/>
      <c r="AF17" s="698"/>
      <c r="AG17" s="698"/>
      <c r="AH17" s="716"/>
      <c r="AI17" s="716"/>
      <c r="AJ17" s="716"/>
      <c r="AK17" s="716"/>
      <c r="AL17" s="716"/>
      <c r="AM17" s="604"/>
      <c r="AN17" s="716" t="s">
        <v>564</v>
      </c>
      <c r="AO17" s="716"/>
      <c r="AP17" s="716"/>
      <c r="AQ17" s="605"/>
    </row>
    <row r="18" spans="10:63" ht="4.3499999999999996" customHeight="1">
      <c r="J18" s="646"/>
      <c r="K18" s="646"/>
      <c r="L18" s="646"/>
      <c r="M18" s="646"/>
      <c r="N18" s="646"/>
      <c r="O18" s="646"/>
      <c r="P18" s="646"/>
      <c r="Q18" s="646"/>
      <c r="R18" s="709"/>
      <c r="S18" s="714"/>
      <c r="T18" s="715"/>
      <c r="U18" s="715"/>
      <c r="V18" s="715"/>
      <c r="W18" s="715"/>
      <c r="X18" s="715"/>
      <c r="Y18" s="715"/>
      <c r="Z18" s="715"/>
      <c r="AA18" s="699"/>
      <c r="AB18" s="700"/>
      <c r="AC18" s="700"/>
      <c r="AD18" s="700"/>
      <c r="AE18" s="700"/>
      <c r="AF18" s="700"/>
      <c r="AG18" s="700"/>
      <c r="AH18" s="716"/>
      <c r="AI18" s="716"/>
      <c r="AJ18" s="716"/>
      <c r="AK18" s="716"/>
      <c r="AL18" s="716"/>
      <c r="AM18" s="606"/>
      <c r="AN18" s="606"/>
      <c r="AO18" s="606"/>
      <c r="AP18" s="606"/>
      <c r="AQ18" s="606"/>
    </row>
    <row r="19" spans="10:63" ht="12.45" customHeight="1" thickBot="1">
      <c r="J19" s="646" t="s">
        <v>455</v>
      </c>
      <c r="K19" s="646"/>
      <c r="L19" s="646"/>
      <c r="M19" s="646"/>
      <c r="N19" s="646"/>
      <c r="O19" s="646"/>
      <c r="P19" s="646"/>
      <c r="Q19" s="646"/>
      <c r="R19" s="709"/>
      <c r="S19" s="675">
        <v>2</v>
      </c>
      <c r="T19" s="676"/>
      <c r="U19" s="676"/>
      <c r="V19" s="676"/>
      <c r="W19" s="677"/>
      <c r="X19" s="686" t="s">
        <v>456</v>
      </c>
      <c r="Y19" s="687"/>
      <c r="Z19" s="687"/>
      <c r="AA19" s="688"/>
      <c r="AB19" s="689"/>
      <c r="AC19" s="744">
        <v>3</v>
      </c>
      <c r="AD19" s="745"/>
      <c r="AE19" s="745"/>
      <c r="AF19" s="745"/>
      <c r="AG19" s="742" t="s">
        <v>459</v>
      </c>
      <c r="AH19" s="687"/>
      <c r="AI19" s="687"/>
      <c r="AJ19" s="687"/>
      <c r="AK19" s="743"/>
      <c r="AL19" s="675">
        <v>2</v>
      </c>
      <c r="AM19" s="676"/>
      <c r="AN19" s="676"/>
      <c r="AO19" s="676"/>
      <c r="AP19" s="676"/>
      <c r="AQ19" s="693"/>
    </row>
    <row r="20" spans="10:63" ht="12.45" customHeight="1">
      <c r="J20" s="646"/>
      <c r="K20" s="646"/>
      <c r="L20" s="646"/>
      <c r="M20" s="646"/>
      <c r="N20" s="646"/>
      <c r="O20" s="646"/>
      <c r="P20" s="646"/>
      <c r="Q20" s="646"/>
      <c r="R20" s="709"/>
      <c r="S20" s="678"/>
      <c r="T20" s="679"/>
      <c r="U20" s="679"/>
      <c r="V20" s="679"/>
      <c r="W20" s="680"/>
      <c r="X20" s="690"/>
      <c r="Y20" s="691"/>
      <c r="Z20" s="691"/>
      <c r="AA20" s="691"/>
      <c r="AB20" s="692"/>
      <c r="AC20" s="746"/>
      <c r="AD20" s="747"/>
      <c r="AE20" s="747"/>
      <c r="AF20" s="747"/>
      <c r="AG20" s="690"/>
      <c r="AH20" s="691"/>
      <c r="AI20" s="691"/>
      <c r="AJ20" s="691"/>
      <c r="AK20" s="692"/>
      <c r="AL20" s="678"/>
      <c r="AM20" s="679"/>
      <c r="AN20" s="679"/>
      <c r="AO20" s="679"/>
      <c r="AP20" s="679"/>
      <c r="AQ20" s="694"/>
    </row>
    <row r="21" spans="10:63" ht="12.45" customHeight="1"/>
    <row r="22" spans="10:63" ht="12.45" customHeight="1">
      <c r="J22" s="639" t="s">
        <v>512</v>
      </c>
      <c r="K22" s="640"/>
      <c r="L22" s="640"/>
      <c r="M22" s="640"/>
      <c r="N22" s="640"/>
      <c r="O22" s="640"/>
      <c r="P22" s="640"/>
      <c r="Q22" s="640"/>
      <c r="R22" s="640"/>
      <c r="S22" s="640"/>
      <c r="T22" s="640"/>
      <c r="U22" s="640"/>
      <c r="V22" s="640"/>
      <c r="W22" s="640"/>
      <c r="X22" s="640"/>
      <c r="Y22" s="640"/>
      <c r="Z22" s="640"/>
      <c r="AA22" s="640"/>
      <c r="AB22" s="640"/>
      <c r="AC22" s="640"/>
      <c r="AD22" s="640"/>
      <c r="AE22" s="640"/>
      <c r="AF22" s="640"/>
      <c r="AG22" s="640"/>
      <c r="AH22" s="640"/>
      <c r="AI22" s="640"/>
      <c r="AJ22" s="640"/>
      <c r="AK22" s="640"/>
      <c r="AL22" s="640"/>
      <c r="AM22" s="640"/>
      <c r="AN22" s="640"/>
      <c r="AO22" s="640"/>
      <c r="AP22" s="640"/>
      <c r="AQ22" s="641"/>
    </row>
    <row r="23" spans="10:63" ht="12.45" customHeight="1">
      <c r="J23" s="642"/>
      <c r="K23" s="643"/>
      <c r="L23" s="643"/>
      <c r="M23" s="643"/>
      <c r="N23" s="643"/>
      <c r="O23" s="643"/>
      <c r="P23" s="643"/>
      <c r="Q23" s="643"/>
      <c r="R23" s="643"/>
      <c r="S23" s="643"/>
      <c r="T23" s="643"/>
      <c r="U23" s="643"/>
      <c r="V23" s="643"/>
      <c r="W23" s="643"/>
      <c r="X23" s="643"/>
      <c r="Y23" s="643"/>
      <c r="Z23" s="643"/>
      <c r="AA23" s="643"/>
      <c r="AB23" s="643"/>
      <c r="AC23" s="643"/>
      <c r="AD23" s="643"/>
      <c r="AE23" s="643"/>
      <c r="AF23" s="643"/>
      <c r="AG23" s="643"/>
      <c r="AH23" s="643"/>
      <c r="AI23" s="643"/>
      <c r="AJ23" s="643"/>
      <c r="AK23" s="643"/>
      <c r="AL23" s="643"/>
      <c r="AM23" s="643"/>
      <c r="AN23" s="643"/>
      <c r="AO23" s="643"/>
      <c r="AP23" s="643"/>
      <c r="AQ23" s="644"/>
    </row>
    <row r="24" spans="10:63" ht="12.45" customHeight="1">
      <c r="J24" s="645" t="s">
        <v>506</v>
      </c>
      <c r="K24" s="645"/>
      <c r="L24" s="645"/>
      <c r="M24" s="645"/>
      <c r="N24" s="645"/>
      <c r="O24" s="645"/>
      <c r="P24" s="645"/>
      <c r="Q24" s="645"/>
      <c r="R24" s="645"/>
      <c r="S24" s="647"/>
      <c r="T24" s="647"/>
      <c r="U24" s="647"/>
      <c r="V24" s="647"/>
      <c r="W24" s="647"/>
      <c r="X24" s="647"/>
      <c r="Y24" s="647"/>
      <c r="Z24" s="647"/>
      <c r="AA24" s="647"/>
      <c r="AB24" s="647"/>
      <c r="AC24" s="647"/>
      <c r="AD24" s="647"/>
      <c r="AE24" s="647"/>
      <c r="AF24" s="647"/>
      <c r="AG24" s="647"/>
      <c r="AH24" s="647"/>
      <c r="AI24" s="647"/>
      <c r="AJ24" s="647"/>
      <c r="AK24" s="647"/>
      <c r="AL24" s="647"/>
      <c r="AM24" s="647"/>
      <c r="AN24" s="647"/>
      <c r="AO24" s="647"/>
      <c r="AP24" s="647"/>
      <c r="AQ24" s="648"/>
      <c r="BA24" s="251"/>
      <c r="BB24" s="251"/>
      <c r="BC24" s="251"/>
      <c r="BD24" s="251"/>
      <c r="BE24" s="251"/>
      <c r="BF24" s="251"/>
      <c r="BG24" s="251"/>
      <c r="BH24" s="251"/>
      <c r="BI24" s="251"/>
      <c r="BJ24" s="251"/>
      <c r="BK24" s="251"/>
    </row>
    <row r="25" spans="10:63" ht="12.45" customHeight="1">
      <c r="J25" s="646"/>
      <c r="K25" s="646"/>
      <c r="L25" s="646"/>
      <c r="M25" s="646"/>
      <c r="N25" s="646"/>
      <c r="O25" s="646"/>
      <c r="P25" s="646"/>
      <c r="Q25" s="646"/>
      <c r="R25" s="646"/>
      <c r="S25" s="647"/>
      <c r="T25" s="647"/>
      <c r="U25" s="647"/>
      <c r="V25" s="647"/>
      <c r="W25" s="647"/>
      <c r="X25" s="647"/>
      <c r="Y25" s="647"/>
      <c r="Z25" s="647"/>
      <c r="AA25" s="647"/>
      <c r="AB25" s="647"/>
      <c r="AC25" s="647"/>
      <c r="AD25" s="647"/>
      <c r="AE25" s="647"/>
      <c r="AF25" s="647"/>
      <c r="AG25" s="647"/>
      <c r="AH25" s="647"/>
      <c r="AI25" s="647"/>
      <c r="AJ25" s="647"/>
      <c r="AK25" s="647"/>
      <c r="AL25" s="647"/>
      <c r="AM25" s="647"/>
      <c r="AN25" s="647"/>
      <c r="AO25" s="647"/>
      <c r="AP25" s="647"/>
      <c r="AQ25" s="648"/>
    </row>
    <row r="26" spans="10:63" ht="12.45" customHeight="1">
      <c r="J26" s="638" t="s">
        <v>563</v>
      </c>
      <c r="K26" s="638"/>
      <c r="L26" s="638"/>
      <c r="M26" s="638"/>
      <c r="N26" s="638"/>
      <c r="O26" s="638"/>
      <c r="P26" s="638"/>
      <c r="Q26" s="638"/>
      <c r="R26" s="638"/>
      <c r="S26" s="651"/>
      <c r="T26" s="652"/>
      <c r="U26" s="652"/>
      <c r="V26" s="652"/>
      <c r="W26" s="652"/>
      <c r="X26" s="652"/>
      <c r="Y26" s="652"/>
      <c r="Z26" s="652"/>
      <c r="AA26" s="652"/>
      <c r="AB26" s="653"/>
      <c r="AC26" s="657" t="s">
        <v>771</v>
      </c>
      <c r="AD26" s="658"/>
      <c r="AE26" s="659"/>
      <c r="AF26" s="649"/>
      <c r="AG26" s="649"/>
      <c r="AH26" s="649"/>
      <c r="AI26" s="649"/>
      <c r="AJ26" s="649"/>
      <c r="AK26" s="649"/>
      <c r="AL26" s="649"/>
      <c r="AM26" s="649"/>
      <c r="AN26" s="649"/>
      <c r="AO26" s="649"/>
      <c r="AP26" s="649"/>
      <c r="AQ26" s="650"/>
    </row>
    <row r="27" spans="10:63" ht="12.45" customHeight="1">
      <c r="J27" s="638"/>
      <c r="K27" s="638"/>
      <c r="L27" s="638"/>
      <c r="M27" s="638"/>
      <c r="N27" s="638"/>
      <c r="O27" s="638"/>
      <c r="P27" s="638"/>
      <c r="Q27" s="638"/>
      <c r="R27" s="638"/>
      <c r="S27" s="654"/>
      <c r="T27" s="655"/>
      <c r="U27" s="655"/>
      <c r="V27" s="655"/>
      <c r="W27" s="655"/>
      <c r="X27" s="655"/>
      <c r="Y27" s="655"/>
      <c r="Z27" s="655"/>
      <c r="AA27" s="655"/>
      <c r="AB27" s="656"/>
      <c r="AC27" s="660"/>
      <c r="AD27" s="661"/>
      <c r="AE27" s="662"/>
      <c r="AF27" s="649"/>
      <c r="AG27" s="649"/>
      <c r="AH27" s="649"/>
      <c r="AI27" s="649"/>
      <c r="AJ27" s="649"/>
      <c r="AK27" s="649"/>
      <c r="AL27" s="649"/>
      <c r="AM27" s="649"/>
      <c r="AN27" s="649"/>
      <c r="AO27" s="649"/>
      <c r="AP27" s="649"/>
      <c r="AQ27" s="650"/>
    </row>
    <row r="28" spans="10:63" ht="12.45" customHeight="1">
      <c r="J28" s="638" t="s">
        <v>193</v>
      </c>
      <c r="K28" s="638"/>
      <c r="L28" s="638"/>
      <c r="M28" s="638"/>
      <c r="N28" s="638"/>
      <c r="O28" s="638"/>
      <c r="P28" s="638"/>
      <c r="Q28" s="638"/>
      <c r="R28" s="638"/>
      <c r="S28" s="683"/>
      <c r="T28" s="647"/>
      <c r="U28" s="647"/>
      <c r="V28" s="647"/>
      <c r="W28" s="647"/>
      <c r="X28" s="647"/>
      <c r="Y28" s="647"/>
      <c r="Z28" s="647"/>
      <c r="AA28" s="647"/>
      <c r="AB28" s="647"/>
      <c r="AC28" s="647"/>
      <c r="AD28" s="647"/>
      <c r="AE28" s="647"/>
      <c r="AF28" s="647"/>
      <c r="AG28" s="647"/>
      <c r="AH28" s="647"/>
      <c r="AI28" s="647"/>
      <c r="AJ28" s="647"/>
      <c r="AK28" s="647"/>
      <c r="AL28" s="647"/>
      <c r="AM28" s="647"/>
      <c r="AN28" s="647"/>
      <c r="AO28" s="647"/>
      <c r="AP28" s="647"/>
      <c r="AQ28" s="648"/>
    </row>
    <row r="29" spans="10:63" ht="12.45" customHeight="1">
      <c r="J29" s="638"/>
      <c r="K29" s="638"/>
      <c r="L29" s="638"/>
      <c r="M29" s="638"/>
      <c r="N29" s="638"/>
      <c r="O29" s="638"/>
      <c r="P29" s="638"/>
      <c r="Q29" s="638"/>
      <c r="R29" s="638"/>
      <c r="S29" s="684"/>
      <c r="T29" s="684"/>
      <c r="U29" s="684"/>
      <c r="V29" s="684"/>
      <c r="W29" s="684"/>
      <c r="X29" s="684"/>
      <c r="Y29" s="684"/>
      <c r="Z29" s="684"/>
      <c r="AA29" s="684"/>
      <c r="AB29" s="684"/>
      <c r="AC29" s="684"/>
      <c r="AD29" s="684"/>
      <c r="AE29" s="684"/>
      <c r="AF29" s="684"/>
      <c r="AG29" s="684"/>
      <c r="AH29" s="684"/>
      <c r="AI29" s="684"/>
      <c r="AJ29" s="684"/>
      <c r="AK29" s="684"/>
      <c r="AL29" s="684"/>
      <c r="AM29" s="684"/>
      <c r="AN29" s="684"/>
      <c r="AO29" s="684"/>
      <c r="AP29" s="684"/>
      <c r="AQ29" s="685"/>
    </row>
    <row r="30" spans="10:63" ht="12.45" customHeight="1"/>
    <row r="31" spans="10:63" ht="12.45" customHeight="1">
      <c r="J31" s="667" t="s">
        <v>187</v>
      </c>
      <c r="K31" s="668"/>
      <c r="L31" s="668"/>
      <c r="M31" s="668"/>
      <c r="N31" s="668"/>
      <c r="O31" s="668"/>
      <c r="P31" s="668"/>
      <c r="Q31" s="668"/>
      <c r="R31" s="668"/>
      <c r="S31" s="668"/>
      <c r="T31" s="668"/>
      <c r="U31" s="668"/>
      <c r="V31" s="668"/>
      <c r="W31" s="668"/>
      <c r="X31" s="668"/>
      <c r="Y31" s="668"/>
      <c r="Z31" s="668"/>
      <c r="AA31" s="668"/>
      <c r="AB31" s="668"/>
      <c r="AC31" s="668"/>
      <c r="AD31" s="668"/>
      <c r="AE31" s="668"/>
      <c r="AF31" s="668"/>
      <c r="AG31" s="668"/>
      <c r="AH31" s="668"/>
      <c r="AI31" s="668"/>
      <c r="AJ31" s="668"/>
      <c r="AK31" s="668"/>
      <c r="AL31" s="668"/>
      <c r="AM31" s="668"/>
      <c r="AN31" s="668"/>
      <c r="AO31" s="668"/>
      <c r="AP31" s="668"/>
      <c r="AQ31" s="669"/>
    </row>
    <row r="32" spans="10:63" ht="12.45" customHeight="1">
      <c r="J32" s="670"/>
      <c r="K32" s="671"/>
      <c r="L32" s="671"/>
      <c r="M32" s="671"/>
      <c r="N32" s="671"/>
      <c r="O32" s="671"/>
      <c r="P32" s="671"/>
      <c r="Q32" s="671"/>
      <c r="R32" s="671"/>
      <c r="S32" s="671"/>
      <c r="T32" s="671"/>
      <c r="U32" s="671"/>
      <c r="V32" s="671"/>
      <c r="W32" s="671"/>
      <c r="X32" s="671"/>
      <c r="Y32" s="671"/>
      <c r="Z32" s="671"/>
      <c r="AA32" s="671"/>
      <c r="AB32" s="671"/>
      <c r="AC32" s="671"/>
      <c r="AD32" s="671"/>
      <c r="AE32" s="671"/>
      <c r="AF32" s="671"/>
      <c r="AG32" s="671"/>
      <c r="AH32" s="671"/>
      <c r="AI32" s="671"/>
      <c r="AJ32" s="671"/>
      <c r="AK32" s="671"/>
      <c r="AL32" s="671"/>
      <c r="AM32" s="671"/>
      <c r="AN32" s="671"/>
      <c r="AO32" s="671"/>
      <c r="AP32" s="671"/>
      <c r="AQ32" s="672"/>
    </row>
    <row r="33" spans="10:43" ht="12.45" customHeight="1">
      <c r="J33" s="674" t="s">
        <v>188</v>
      </c>
      <c r="K33" s="674"/>
      <c r="L33" s="674"/>
      <c r="M33" s="674"/>
      <c r="N33" s="674"/>
      <c r="O33" s="674"/>
      <c r="P33" s="674"/>
      <c r="Q33" s="674"/>
      <c r="R33" s="674"/>
      <c r="S33" s="681" t="s">
        <v>1095</v>
      </c>
      <c r="T33" s="681"/>
      <c r="U33" s="681"/>
      <c r="V33" s="681"/>
      <c r="W33" s="681"/>
      <c r="X33" s="681"/>
      <c r="Y33" s="681"/>
      <c r="Z33" s="681"/>
      <c r="AA33" s="681"/>
      <c r="AB33" s="681"/>
      <c r="AC33" s="681"/>
      <c r="AD33" s="681"/>
      <c r="AE33" s="681"/>
      <c r="AF33" s="681"/>
      <c r="AG33" s="681"/>
      <c r="AH33" s="681"/>
      <c r="AI33" s="681"/>
      <c r="AJ33" s="681"/>
      <c r="AK33" s="681"/>
      <c r="AL33" s="681"/>
      <c r="AM33" s="681"/>
      <c r="AN33" s="681"/>
      <c r="AO33" s="681"/>
      <c r="AP33" s="681"/>
      <c r="AQ33" s="682"/>
    </row>
    <row r="34" spans="10:43" ht="12.45" customHeight="1">
      <c r="J34" s="638"/>
      <c r="K34" s="638"/>
      <c r="L34" s="638"/>
      <c r="M34" s="638"/>
      <c r="N34" s="638"/>
      <c r="O34" s="638"/>
      <c r="P34" s="638"/>
      <c r="Q34" s="638"/>
      <c r="R34" s="638"/>
      <c r="S34" s="665"/>
      <c r="T34" s="665"/>
      <c r="U34" s="665"/>
      <c r="V34" s="665"/>
      <c r="W34" s="665"/>
      <c r="X34" s="665"/>
      <c r="Y34" s="665"/>
      <c r="Z34" s="665"/>
      <c r="AA34" s="665"/>
      <c r="AB34" s="665"/>
      <c r="AC34" s="665"/>
      <c r="AD34" s="665"/>
      <c r="AE34" s="665"/>
      <c r="AF34" s="665"/>
      <c r="AG34" s="665"/>
      <c r="AH34" s="665"/>
      <c r="AI34" s="665"/>
      <c r="AJ34" s="665"/>
      <c r="AK34" s="665"/>
      <c r="AL34" s="665"/>
      <c r="AM34" s="665"/>
      <c r="AN34" s="665"/>
      <c r="AO34" s="665"/>
      <c r="AP34" s="665"/>
      <c r="AQ34" s="666"/>
    </row>
    <row r="35" spans="10:43" ht="12.45" customHeight="1">
      <c r="J35" s="638" t="s">
        <v>585</v>
      </c>
      <c r="K35" s="638"/>
      <c r="L35" s="638"/>
      <c r="M35" s="638"/>
      <c r="N35" s="638"/>
      <c r="O35" s="638"/>
      <c r="P35" s="638"/>
      <c r="Q35" s="638"/>
      <c r="R35" s="638"/>
      <c r="S35" s="663" t="s">
        <v>1096</v>
      </c>
      <c r="T35" s="663"/>
      <c r="U35" s="663"/>
      <c r="V35" s="663"/>
      <c r="W35" s="663"/>
      <c r="X35" s="663"/>
      <c r="Y35" s="663"/>
      <c r="Z35" s="663"/>
      <c r="AA35" s="663"/>
      <c r="AB35" s="663"/>
      <c r="AC35" s="663"/>
      <c r="AD35" s="663"/>
      <c r="AE35" s="663"/>
      <c r="AF35" s="663"/>
      <c r="AG35" s="663"/>
      <c r="AH35" s="663"/>
      <c r="AI35" s="663"/>
      <c r="AJ35" s="663"/>
      <c r="AK35" s="663"/>
      <c r="AL35" s="663"/>
      <c r="AM35" s="663"/>
      <c r="AN35" s="663"/>
      <c r="AO35" s="663"/>
      <c r="AP35" s="663"/>
      <c r="AQ35" s="664"/>
    </row>
    <row r="36" spans="10:43" ht="12.45" customHeight="1">
      <c r="J36" s="638"/>
      <c r="K36" s="638"/>
      <c r="L36" s="638"/>
      <c r="M36" s="638"/>
      <c r="N36" s="638"/>
      <c r="O36" s="638"/>
      <c r="P36" s="638"/>
      <c r="Q36" s="638"/>
      <c r="R36" s="638"/>
      <c r="S36" s="665"/>
      <c r="T36" s="665"/>
      <c r="U36" s="665"/>
      <c r="V36" s="665"/>
      <c r="W36" s="665"/>
      <c r="X36" s="665"/>
      <c r="Y36" s="665"/>
      <c r="Z36" s="665"/>
      <c r="AA36" s="665"/>
      <c r="AB36" s="665"/>
      <c r="AC36" s="665"/>
      <c r="AD36" s="665"/>
      <c r="AE36" s="665"/>
      <c r="AF36" s="665"/>
      <c r="AG36" s="665"/>
      <c r="AH36" s="665"/>
      <c r="AI36" s="665"/>
      <c r="AJ36" s="665"/>
      <c r="AK36" s="665"/>
      <c r="AL36" s="665"/>
      <c r="AM36" s="665"/>
      <c r="AN36" s="665"/>
      <c r="AO36" s="665"/>
      <c r="AP36" s="665"/>
      <c r="AQ36" s="666"/>
    </row>
    <row r="37" spans="10:43" ht="12.45" customHeight="1">
      <c r="J37" s="638" t="s">
        <v>55</v>
      </c>
      <c r="K37" s="638"/>
      <c r="L37" s="638"/>
      <c r="M37" s="638"/>
      <c r="N37" s="638"/>
      <c r="O37" s="638"/>
      <c r="P37" s="638"/>
      <c r="Q37" s="638"/>
      <c r="R37" s="638"/>
      <c r="S37" s="665" t="s">
        <v>1097</v>
      </c>
      <c r="T37" s="665"/>
      <c r="U37" s="665"/>
      <c r="V37" s="665"/>
      <c r="W37" s="665"/>
      <c r="X37" s="665"/>
      <c r="Y37" s="665"/>
      <c r="Z37" s="665"/>
      <c r="AA37" s="665"/>
      <c r="AB37" s="665"/>
      <c r="AC37" s="665"/>
      <c r="AD37" s="665"/>
      <c r="AE37" s="665"/>
      <c r="AF37" s="665"/>
      <c r="AG37" s="665"/>
      <c r="AH37" s="665"/>
      <c r="AI37" s="665"/>
      <c r="AJ37" s="665"/>
      <c r="AK37" s="665"/>
      <c r="AL37" s="665"/>
      <c r="AM37" s="665"/>
      <c r="AN37" s="665"/>
      <c r="AO37" s="665"/>
      <c r="AP37" s="665"/>
      <c r="AQ37" s="666"/>
    </row>
    <row r="38" spans="10:43" ht="12.45" customHeight="1">
      <c r="J38" s="638"/>
      <c r="K38" s="638"/>
      <c r="L38" s="638"/>
      <c r="M38" s="638"/>
      <c r="N38" s="638"/>
      <c r="O38" s="638"/>
      <c r="P38" s="638"/>
      <c r="Q38" s="638"/>
      <c r="R38" s="638"/>
      <c r="S38" s="665"/>
      <c r="T38" s="665"/>
      <c r="U38" s="665"/>
      <c r="V38" s="665"/>
      <c r="W38" s="665"/>
      <c r="X38" s="665"/>
      <c r="Y38" s="665"/>
      <c r="Z38" s="665"/>
      <c r="AA38" s="665"/>
      <c r="AB38" s="665"/>
      <c r="AC38" s="665"/>
      <c r="AD38" s="665"/>
      <c r="AE38" s="665"/>
      <c r="AF38" s="665"/>
      <c r="AG38" s="665"/>
      <c r="AH38" s="665"/>
      <c r="AI38" s="665"/>
      <c r="AJ38" s="665"/>
      <c r="AK38" s="665"/>
      <c r="AL38" s="665"/>
      <c r="AM38" s="665"/>
      <c r="AN38" s="665"/>
      <c r="AO38" s="665"/>
      <c r="AP38" s="665"/>
      <c r="AQ38" s="666"/>
    </row>
    <row r="39" spans="10:43" ht="12.45" customHeight="1">
      <c r="J39" s="638" t="s">
        <v>185</v>
      </c>
      <c r="K39" s="638"/>
      <c r="L39" s="638"/>
      <c r="M39" s="638"/>
      <c r="N39" s="638"/>
      <c r="O39" s="638"/>
      <c r="P39" s="638"/>
      <c r="Q39" s="638"/>
      <c r="R39" s="638"/>
      <c r="S39" s="665" t="s">
        <v>1094</v>
      </c>
      <c r="T39" s="665"/>
      <c r="U39" s="665"/>
      <c r="V39" s="665"/>
      <c r="W39" s="665"/>
      <c r="X39" s="665"/>
      <c r="Y39" s="665"/>
      <c r="Z39" s="665"/>
      <c r="AA39" s="665"/>
      <c r="AB39" s="665"/>
      <c r="AC39" s="665"/>
      <c r="AD39" s="665"/>
      <c r="AE39" s="665"/>
      <c r="AF39" s="665"/>
      <c r="AG39" s="665"/>
      <c r="AH39" s="665"/>
      <c r="AI39" s="665"/>
      <c r="AJ39" s="665"/>
      <c r="AK39" s="665"/>
      <c r="AL39" s="665"/>
      <c r="AM39" s="665"/>
      <c r="AN39" s="665"/>
      <c r="AO39" s="665"/>
      <c r="AP39" s="665"/>
      <c r="AQ39" s="666"/>
    </row>
    <row r="40" spans="10:43" ht="12.45" customHeight="1">
      <c r="J40" s="638"/>
      <c r="K40" s="638"/>
      <c r="L40" s="638"/>
      <c r="M40" s="638"/>
      <c r="N40" s="638"/>
      <c r="O40" s="638"/>
      <c r="P40" s="638"/>
      <c r="Q40" s="638"/>
      <c r="R40" s="638"/>
      <c r="S40" s="665"/>
      <c r="T40" s="665"/>
      <c r="U40" s="665"/>
      <c r="V40" s="665"/>
      <c r="W40" s="665"/>
      <c r="X40" s="665"/>
      <c r="Y40" s="665"/>
      <c r="Z40" s="665"/>
      <c r="AA40" s="665"/>
      <c r="AB40" s="665"/>
      <c r="AC40" s="665"/>
      <c r="AD40" s="665"/>
      <c r="AE40" s="665"/>
      <c r="AF40" s="665"/>
      <c r="AG40" s="665"/>
      <c r="AH40" s="665"/>
      <c r="AI40" s="665"/>
      <c r="AJ40" s="665"/>
      <c r="AK40" s="665"/>
      <c r="AL40" s="665"/>
      <c r="AM40" s="665"/>
      <c r="AN40" s="665"/>
      <c r="AO40" s="665"/>
      <c r="AP40" s="665"/>
      <c r="AQ40" s="666"/>
    </row>
    <row r="41" spans="10:43" ht="12.45" customHeight="1">
      <c r="J41" s="638" t="s">
        <v>193</v>
      </c>
      <c r="K41" s="638"/>
      <c r="L41" s="638"/>
      <c r="M41" s="638"/>
      <c r="N41" s="638"/>
      <c r="O41" s="638"/>
      <c r="P41" s="638"/>
      <c r="Q41" s="638"/>
      <c r="R41" s="638"/>
      <c r="S41" s="717" t="s">
        <v>1098</v>
      </c>
      <c r="T41" s="665"/>
      <c r="U41" s="665"/>
      <c r="V41" s="665"/>
      <c r="W41" s="665"/>
      <c r="X41" s="665"/>
      <c r="Y41" s="665"/>
      <c r="Z41" s="665"/>
      <c r="AA41" s="665"/>
      <c r="AB41" s="665"/>
      <c r="AC41" s="665"/>
      <c r="AD41" s="665"/>
      <c r="AE41" s="665"/>
      <c r="AF41" s="665"/>
      <c r="AG41" s="665"/>
      <c r="AH41" s="665"/>
      <c r="AI41" s="665"/>
      <c r="AJ41" s="665"/>
      <c r="AK41" s="665"/>
      <c r="AL41" s="665"/>
      <c r="AM41" s="665"/>
      <c r="AN41" s="665"/>
      <c r="AO41" s="665"/>
      <c r="AP41" s="665"/>
      <c r="AQ41" s="666"/>
    </row>
    <row r="42" spans="10:43" ht="12.45" customHeight="1">
      <c r="J42" s="638"/>
      <c r="K42" s="638"/>
      <c r="L42" s="638"/>
      <c r="M42" s="638"/>
      <c r="N42" s="638"/>
      <c r="O42" s="638"/>
      <c r="P42" s="638"/>
      <c r="Q42" s="638"/>
      <c r="R42" s="638"/>
      <c r="S42" s="665"/>
      <c r="T42" s="665"/>
      <c r="U42" s="665"/>
      <c r="V42" s="665"/>
      <c r="W42" s="665"/>
      <c r="X42" s="665"/>
      <c r="Y42" s="665"/>
      <c r="Z42" s="665"/>
      <c r="AA42" s="665"/>
      <c r="AB42" s="665"/>
      <c r="AC42" s="665"/>
      <c r="AD42" s="665"/>
      <c r="AE42" s="665"/>
      <c r="AF42" s="665"/>
      <c r="AG42" s="665"/>
      <c r="AH42" s="665"/>
      <c r="AI42" s="665"/>
      <c r="AJ42" s="665"/>
      <c r="AK42" s="665"/>
      <c r="AL42" s="665"/>
      <c r="AM42" s="665"/>
      <c r="AN42" s="665"/>
      <c r="AO42" s="665"/>
      <c r="AP42" s="665"/>
      <c r="AQ42" s="666"/>
    </row>
    <row r="43" spans="10:43" ht="12.45" customHeight="1">
      <c r="J43" s="638" t="s">
        <v>189</v>
      </c>
      <c r="K43" s="638"/>
      <c r="L43" s="638"/>
      <c r="M43" s="638"/>
      <c r="N43" s="638"/>
      <c r="O43" s="638"/>
      <c r="P43" s="638"/>
      <c r="Q43" s="638"/>
      <c r="R43" s="638"/>
      <c r="S43" s="720">
        <v>8161234567</v>
      </c>
      <c r="T43" s="721"/>
      <c r="U43" s="721"/>
      <c r="V43" s="721"/>
      <c r="W43" s="721"/>
      <c r="X43" s="721"/>
      <c r="Y43" s="721"/>
      <c r="Z43" s="721"/>
      <c r="AA43" s="721"/>
      <c r="AB43" s="722"/>
      <c r="AC43" s="726" t="s">
        <v>190</v>
      </c>
      <c r="AD43" s="727"/>
      <c r="AE43" s="728"/>
      <c r="AF43" s="718"/>
      <c r="AG43" s="718"/>
      <c r="AH43" s="718"/>
      <c r="AI43" s="718"/>
      <c r="AJ43" s="718"/>
      <c r="AK43" s="718"/>
      <c r="AL43" s="718"/>
      <c r="AM43" s="718"/>
      <c r="AN43" s="718"/>
      <c r="AO43" s="718"/>
      <c r="AP43" s="718"/>
      <c r="AQ43" s="719"/>
    </row>
    <row r="44" spans="10:43" ht="12.45" customHeight="1">
      <c r="J44" s="638"/>
      <c r="K44" s="638"/>
      <c r="L44" s="638"/>
      <c r="M44" s="638"/>
      <c r="N44" s="638"/>
      <c r="O44" s="638"/>
      <c r="P44" s="638"/>
      <c r="Q44" s="638"/>
      <c r="R44" s="638"/>
      <c r="S44" s="723"/>
      <c r="T44" s="724"/>
      <c r="U44" s="724"/>
      <c r="V44" s="724"/>
      <c r="W44" s="724"/>
      <c r="X44" s="724"/>
      <c r="Y44" s="724"/>
      <c r="Z44" s="724"/>
      <c r="AA44" s="724"/>
      <c r="AB44" s="725"/>
      <c r="AC44" s="729"/>
      <c r="AD44" s="730"/>
      <c r="AE44" s="731"/>
      <c r="AF44" s="718"/>
      <c r="AG44" s="718"/>
      <c r="AH44" s="718"/>
      <c r="AI44" s="718"/>
      <c r="AJ44" s="718"/>
      <c r="AK44" s="718"/>
      <c r="AL44" s="718"/>
      <c r="AM44" s="718"/>
      <c r="AN44" s="718"/>
      <c r="AO44" s="718"/>
      <c r="AP44" s="718"/>
      <c r="AQ44" s="719"/>
    </row>
    <row r="45" spans="10:43" ht="12.45" customHeight="1">
      <c r="J45" s="638" t="s">
        <v>191</v>
      </c>
      <c r="K45" s="638"/>
      <c r="L45" s="638"/>
      <c r="M45" s="638"/>
      <c r="N45" s="638"/>
      <c r="O45" s="638"/>
      <c r="P45" s="638"/>
      <c r="Q45" s="638"/>
      <c r="R45" s="638"/>
      <c r="S45" s="753"/>
      <c r="T45" s="754"/>
      <c r="U45" s="754"/>
      <c r="V45" s="754"/>
      <c r="W45" s="754"/>
      <c r="X45" s="754"/>
      <c r="Y45" s="754"/>
      <c r="Z45" s="754"/>
      <c r="AA45" s="754"/>
      <c r="AB45" s="754"/>
      <c r="AC45" s="754"/>
      <c r="AD45" s="754"/>
      <c r="AE45" s="754"/>
      <c r="AF45" s="754"/>
      <c r="AG45" s="754"/>
      <c r="AH45" s="754"/>
      <c r="AI45" s="754"/>
      <c r="AJ45" s="754"/>
      <c r="AK45" s="754"/>
      <c r="AL45" s="754"/>
      <c r="AM45" s="754"/>
      <c r="AN45" s="754"/>
      <c r="AO45" s="754"/>
      <c r="AP45" s="754"/>
      <c r="AQ45" s="755"/>
    </row>
    <row r="46" spans="10:43" ht="12.45" customHeight="1">
      <c r="J46" s="638"/>
      <c r="K46" s="638"/>
      <c r="L46" s="638"/>
      <c r="M46" s="638"/>
      <c r="N46" s="638"/>
      <c r="O46" s="638"/>
      <c r="P46" s="638"/>
      <c r="Q46" s="638"/>
      <c r="R46" s="638"/>
      <c r="S46" s="756"/>
      <c r="T46" s="756"/>
      <c r="U46" s="756"/>
      <c r="V46" s="756"/>
      <c r="W46" s="756"/>
      <c r="X46" s="756"/>
      <c r="Y46" s="756"/>
      <c r="Z46" s="756"/>
      <c r="AA46" s="756"/>
      <c r="AB46" s="756"/>
      <c r="AC46" s="756"/>
      <c r="AD46" s="756"/>
      <c r="AE46" s="756"/>
      <c r="AF46" s="756"/>
      <c r="AG46" s="756"/>
      <c r="AH46" s="756"/>
      <c r="AI46" s="756"/>
      <c r="AJ46" s="756"/>
      <c r="AK46" s="756"/>
      <c r="AL46" s="756"/>
      <c r="AM46" s="756"/>
      <c r="AN46" s="756"/>
      <c r="AO46" s="756"/>
      <c r="AP46" s="756"/>
      <c r="AQ46" s="757"/>
    </row>
    <row r="47" spans="10:43" ht="15" customHeight="1">
      <c r="J47" s="620" t="s">
        <v>770</v>
      </c>
      <c r="K47" s="620"/>
      <c r="L47" s="620"/>
      <c r="M47" s="620"/>
      <c r="N47" s="620"/>
      <c r="O47" s="620"/>
      <c r="P47" s="620"/>
      <c r="Q47" s="620"/>
      <c r="R47" s="620"/>
      <c r="S47" s="620"/>
      <c r="T47" s="620"/>
      <c r="U47" s="620"/>
      <c r="V47" s="620"/>
      <c r="W47" s="620"/>
      <c r="X47" s="620"/>
      <c r="Y47" s="620"/>
      <c r="Z47" s="620"/>
      <c r="AA47" s="620"/>
      <c r="AB47" s="620"/>
      <c r="AC47" s="620"/>
      <c r="AD47" s="620"/>
      <c r="AE47" s="620"/>
      <c r="AF47" s="620"/>
      <c r="AG47" s="620"/>
      <c r="AH47" s="620"/>
      <c r="AI47" s="620"/>
      <c r="AJ47" s="620"/>
      <c r="AK47" s="620"/>
      <c r="AL47" s="620"/>
      <c r="AM47" s="620"/>
      <c r="AN47" s="620"/>
      <c r="AO47" s="620"/>
      <c r="AP47" s="620"/>
      <c r="AQ47" s="620"/>
    </row>
    <row r="48" spans="10:43" ht="15" customHeight="1">
      <c r="J48" s="620"/>
      <c r="K48" s="620"/>
      <c r="L48" s="620"/>
      <c r="M48" s="620"/>
      <c r="N48" s="620"/>
      <c r="O48" s="620"/>
      <c r="P48" s="620"/>
      <c r="Q48" s="620"/>
      <c r="R48" s="620"/>
      <c r="S48" s="620"/>
      <c r="T48" s="620"/>
      <c r="U48" s="620"/>
      <c r="V48" s="620"/>
      <c r="W48" s="620"/>
      <c r="X48" s="620"/>
      <c r="Y48" s="620"/>
      <c r="Z48" s="620"/>
      <c r="AA48" s="620"/>
      <c r="AB48" s="620"/>
      <c r="AC48" s="620"/>
      <c r="AD48" s="620"/>
      <c r="AE48" s="620"/>
      <c r="AF48" s="620"/>
      <c r="AG48" s="620"/>
      <c r="AH48" s="620"/>
      <c r="AI48" s="620"/>
      <c r="AJ48" s="620"/>
      <c r="AK48" s="620"/>
      <c r="AL48" s="620"/>
      <c r="AM48" s="620"/>
      <c r="AN48" s="620"/>
      <c r="AO48" s="620"/>
      <c r="AP48" s="620"/>
      <c r="AQ48" s="620"/>
    </row>
  </sheetData>
  <sheetProtection formatCells="0" formatRows="0" insertHyperlinks="0" selectLockedCells="1" sort="0" autoFilter="0"/>
  <dataConsolidate/>
  <mergeCells count="54">
    <mergeCell ref="N2:Q2"/>
    <mergeCell ref="B6:H10"/>
    <mergeCell ref="J47:AQ48"/>
    <mergeCell ref="J4:AQ5"/>
    <mergeCell ref="J16:R18"/>
    <mergeCell ref="S14:AQ15"/>
    <mergeCell ref="AG19:AK20"/>
    <mergeCell ref="AC19:AF20"/>
    <mergeCell ref="J6:R7"/>
    <mergeCell ref="J12:R13"/>
    <mergeCell ref="J8:R9"/>
    <mergeCell ref="S8:AQ9"/>
    <mergeCell ref="J14:R15"/>
    <mergeCell ref="S6:AQ7"/>
    <mergeCell ref="S12:AQ13"/>
    <mergeCell ref="S45:AQ46"/>
    <mergeCell ref="S39:AQ40"/>
    <mergeCell ref="J43:R44"/>
    <mergeCell ref="J39:R40"/>
    <mergeCell ref="S41:AQ42"/>
    <mergeCell ref="J45:R46"/>
    <mergeCell ref="AF43:AQ44"/>
    <mergeCell ref="J41:R42"/>
    <mergeCell ref="S43:AB44"/>
    <mergeCell ref="AC43:AE44"/>
    <mergeCell ref="B2:E2"/>
    <mergeCell ref="F2:I2"/>
    <mergeCell ref="J2:M2"/>
    <mergeCell ref="J33:R34"/>
    <mergeCell ref="S19:W20"/>
    <mergeCell ref="S33:AQ34"/>
    <mergeCell ref="S28:AQ29"/>
    <mergeCell ref="X19:AB20"/>
    <mergeCell ref="AL19:AQ20"/>
    <mergeCell ref="AA16:AG18"/>
    <mergeCell ref="J10:R11"/>
    <mergeCell ref="S10:AQ11"/>
    <mergeCell ref="J19:R20"/>
    <mergeCell ref="S16:Z18"/>
    <mergeCell ref="AH16:AL18"/>
    <mergeCell ref="AN17:AP17"/>
    <mergeCell ref="J37:R38"/>
    <mergeCell ref="J22:AQ23"/>
    <mergeCell ref="J24:R25"/>
    <mergeCell ref="S24:AQ25"/>
    <mergeCell ref="J26:R27"/>
    <mergeCell ref="AF26:AQ27"/>
    <mergeCell ref="S26:AB27"/>
    <mergeCell ref="AC26:AE27"/>
    <mergeCell ref="J35:R36"/>
    <mergeCell ref="S35:AQ36"/>
    <mergeCell ref="J28:R29"/>
    <mergeCell ref="J31:AQ32"/>
    <mergeCell ref="S37:AQ38"/>
  </mergeCells>
  <hyperlinks>
    <hyperlink ref="S41" r:id="rId1" xr:uid="{D9497FF2-92DA-4162-8232-FB594AB8DC9D}"/>
  </hyperlinks>
  <printOptions horizontalCentered="1"/>
  <pageMargins left="0.7" right="0.7" top="0.75" bottom="0.75" header="0.3" footer="0.3"/>
  <pageSetup scale="58" orientation="landscape" r:id="rId2"/>
  <drawing r:id="rId3"/>
  <extLst>
    <ext xmlns:x14="http://schemas.microsoft.com/office/spreadsheetml/2009/9/main" uri="{CCE6A557-97BC-4b89-ADB6-D9C93CAAB3DF}">
      <x14:dataValidations xmlns:xm="http://schemas.microsoft.com/office/excel/2006/main" xWindow="1322" yWindow="623" count="3">
        <x14:dataValidation type="list" allowBlank="1" showInputMessage="1" showErrorMessage="1" promptTitle="Weeks or Month" prompt="Duration of project in weeks or months?" xr:uid="{00000000-0002-0000-0300-000002000000}">
          <x14:formula1>
            <xm:f>Lists!$AG$13:$AG$14</xm:f>
          </x14:formula1>
          <xm:sqref>AN17:AP17</xm:sqref>
        </x14:dataValidation>
        <x14:dataValidation type="list" allowBlank="1" showInputMessage="1" xr:uid="{00000000-0002-0000-0300-000000000000}">
          <x14:formula1>
            <xm:f>Lists!$BA$7:$BA$15</xm:f>
          </x14:formula1>
          <xm:sqref>S8:AQ9</xm:sqref>
        </x14:dataValidation>
        <x14:dataValidation type="list" allowBlank="1" showInputMessage="1" xr:uid="{00000000-0002-0000-0300-000001000000}">
          <x14:formula1>
            <xm:f>Lists!$BA$18:$BA$26</xm:f>
          </x14:formula1>
          <xm:sqref>S10:AQ11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wsESTIMATE">
    <tabColor theme="4" tint="0.79998168889431442"/>
    <pageSetUpPr fitToPage="1"/>
  </sheetPr>
  <dimension ref="A1:DH2080"/>
  <sheetViews>
    <sheetView showGridLines="0" showRowColHeaders="0" zoomScaleNormal="100" workbookViewId="0">
      <pane ySplit="7" topLeftCell="A8" activePane="bottomLeft" state="frozen"/>
      <selection pane="bottomLeft" activeCell="B8" sqref="B8:BN8"/>
    </sheetView>
  </sheetViews>
  <sheetFormatPr defaultColWidth="8.8984375" defaultRowHeight="15.7"/>
  <cols>
    <col min="1" max="1" width="10.296875" style="87" customWidth="1"/>
    <col min="2" max="2" width="3.44921875" style="87" customWidth="1"/>
    <col min="3" max="4" width="3.44921875" style="113" customWidth="1"/>
    <col min="5" max="43" width="3.44921875" style="111" customWidth="1"/>
    <col min="44" max="44" width="0.44921875" style="111" customWidth="1"/>
    <col min="45" max="49" width="3.44921875" style="112" customWidth="1"/>
    <col min="50" max="50" width="1.3984375" style="88" hidden="1" customWidth="1"/>
    <col min="51" max="53" width="9.8984375" style="92" hidden="1" customWidth="1"/>
    <col min="54" max="56" width="9.8984375" style="88" hidden="1" customWidth="1"/>
    <col min="57" max="63" width="9.8984375" style="92" hidden="1" customWidth="1"/>
    <col min="64" max="64" width="12.3984375" style="88" hidden="1" customWidth="1"/>
    <col min="65" max="65" width="3.09765625" style="89" hidden="1" customWidth="1"/>
    <col min="66" max="66" width="9" style="89" customWidth="1"/>
    <col min="67" max="67" width="1.1484375" style="89" customWidth="1"/>
    <col min="68" max="68" width="41.8984375" style="89" customWidth="1"/>
    <col min="69" max="83" width="3.09765625" style="87" customWidth="1"/>
    <col min="84" max="16384" width="8.8984375" style="87"/>
  </cols>
  <sheetData>
    <row r="1" spans="1:112" s="137" customFormat="1" ht="44.75" customHeight="1"/>
    <row r="2" spans="1:112" s="128" customFormat="1" ht="33.700000000000003" customHeight="1">
      <c r="A2" s="236" t="s">
        <v>733</v>
      </c>
      <c r="B2" s="776" t="s">
        <v>721</v>
      </c>
      <c r="C2" s="776"/>
      <c r="D2" s="776"/>
      <c r="E2" s="776"/>
      <c r="F2" s="777" t="s">
        <v>722</v>
      </c>
      <c r="G2" s="777"/>
      <c r="H2" s="777"/>
      <c r="I2" s="777"/>
      <c r="J2" s="777" t="s">
        <v>713</v>
      </c>
      <c r="K2" s="777"/>
      <c r="L2" s="777"/>
      <c r="M2" s="777"/>
      <c r="N2" s="777" t="s">
        <v>904</v>
      </c>
      <c r="O2" s="777"/>
      <c r="P2" s="777"/>
      <c r="Q2" s="777"/>
      <c r="R2" s="237"/>
      <c r="S2" s="237"/>
      <c r="T2" s="237"/>
      <c r="U2" s="237"/>
      <c r="V2" s="237"/>
      <c r="W2" s="237"/>
      <c r="X2" s="775"/>
      <c r="Y2" s="775"/>
      <c r="AF2" s="238"/>
      <c r="AG2" s="824" t="s">
        <v>763</v>
      </c>
      <c r="AH2" s="824"/>
      <c r="AI2" s="824"/>
      <c r="AJ2" s="824"/>
      <c r="AK2" s="824"/>
      <c r="AL2" s="824"/>
      <c r="AM2" s="824" t="s">
        <v>964</v>
      </c>
      <c r="AN2" s="824"/>
      <c r="AO2" s="824"/>
      <c r="AP2" s="824"/>
      <c r="AQ2" s="824"/>
      <c r="AR2" s="824"/>
      <c r="AS2" s="824"/>
      <c r="AT2" s="825" t="s">
        <v>965</v>
      </c>
      <c r="AU2" s="825"/>
      <c r="AV2" s="825"/>
      <c r="AW2" s="825"/>
      <c r="AX2" s="579"/>
      <c r="AY2" s="579"/>
      <c r="AZ2" s="579"/>
      <c r="BA2" s="579"/>
      <c r="BB2" s="579"/>
      <c r="BC2" s="579"/>
      <c r="BD2" s="579"/>
      <c r="BE2" s="579"/>
      <c r="BF2" s="579"/>
      <c r="BG2" s="579"/>
      <c r="BH2" s="579"/>
      <c r="BI2" s="579"/>
      <c r="BJ2" s="579"/>
      <c r="BK2" s="579"/>
      <c r="BL2" s="579"/>
      <c r="BM2" s="579"/>
      <c r="BN2" s="579"/>
      <c r="BO2" s="239"/>
      <c r="BP2" s="239"/>
    </row>
    <row r="3" spans="1:112" ht="15.7" customHeight="1">
      <c r="A3" s="94"/>
      <c r="AX3" s="91"/>
      <c r="AZ3" s="93"/>
      <c r="BA3" s="88"/>
      <c r="BG3" s="93"/>
      <c r="BH3" s="93"/>
      <c r="BI3" s="93"/>
      <c r="BJ3" s="88"/>
      <c r="BK3" s="88"/>
    </row>
    <row r="4" spans="1:112" ht="24.7" customHeight="1">
      <c r="A4" s="245" t="s">
        <v>766</v>
      </c>
      <c r="B4" s="826" t="s">
        <v>766</v>
      </c>
      <c r="C4" s="826"/>
      <c r="D4" s="826"/>
      <c r="E4" s="826"/>
      <c r="F4" s="826" t="s">
        <v>764</v>
      </c>
      <c r="G4" s="826"/>
      <c r="H4" s="826"/>
      <c r="I4" s="826"/>
      <c r="J4" s="826" t="s">
        <v>765</v>
      </c>
      <c r="K4" s="826"/>
      <c r="L4" s="826"/>
      <c r="M4" s="826"/>
      <c r="N4" s="826" t="s">
        <v>767</v>
      </c>
      <c r="O4" s="826"/>
      <c r="P4" s="826"/>
      <c r="Q4" s="826"/>
      <c r="R4" s="826" t="s">
        <v>25</v>
      </c>
      <c r="S4" s="826"/>
      <c r="T4" s="826"/>
      <c r="U4" s="826"/>
      <c r="AX4" s="91"/>
      <c r="AZ4" s="93"/>
      <c r="BA4" s="88"/>
      <c r="BG4" s="93"/>
      <c r="BH4" s="93"/>
      <c r="BI4" s="93"/>
      <c r="BJ4" s="88"/>
      <c r="BK4" s="88"/>
    </row>
    <row r="5" spans="1:112" s="96" customFormat="1" ht="18.5" customHeight="1" thickBot="1">
      <c r="A5" s="241"/>
      <c r="B5" s="774" t="s">
        <v>373</v>
      </c>
      <c r="C5" s="774"/>
      <c r="D5" s="774"/>
      <c r="E5" s="774"/>
      <c r="F5" s="774"/>
      <c r="G5" s="774"/>
      <c r="H5" s="774"/>
      <c r="I5" s="774"/>
      <c r="J5" s="774"/>
      <c r="K5" s="774"/>
      <c r="L5" s="774"/>
      <c r="M5" s="774"/>
      <c r="N5" s="774"/>
      <c r="O5" s="774"/>
      <c r="P5" s="774"/>
      <c r="Q5" s="774"/>
      <c r="R5" s="774" t="s">
        <v>30</v>
      </c>
      <c r="S5" s="774"/>
      <c r="T5" s="774"/>
      <c r="U5" s="774" t="s">
        <v>372</v>
      </c>
      <c r="V5" s="774"/>
      <c r="W5" s="771" t="s">
        <v>612</v>
      </c>
      <c r="X5" s="771"/>
      <c r="Y5" s="771"/>
      <c r="Z5" s="771"/>
      <c r="AA5" s="771"/>
      <c r="AB5" s="771"/>
      <c r="AC5" s="771"/>
      <c r="AD5" s="771"/>
      <c r="AE5" s="771"/>
      <c r="AF5" s="771" t="s">
        <v>613</v>
      </c>
      <c r="AG5" s="771"/>
      <c r="AH5" s="771"/>
      <c r="AI5" s="771"/>
      <c r="AJ5" s="771" t="s">
        <v>27</v>
      </c>
      <c r="AK5" s="771"/>
      <c r="AL5" s="771"/>
      <c r="AM5" s="771"/>
      <c r="AN5" s="771" t="s">
        <v>29</v>
      </c>
      <c r="AO5" s="771"/>
      <c r="AP5" s="771"/>
      <c r="AQ5" s="771"/>
      <c r="AR5" s="243"/>
      <c r="AS5" s="773" t="s">
        <v>210</v>
      </c>
      <c r="AT5" s="773"/>
      <c r="AU5" s="773"/>
      <c r="AV5" s="773"/>
      <c r="AW5" s="773"/>
      <c r="AX5" s="95"/>
      <c r="AY5" s="138">
        <f>AY51+AY96+AY141+AY186+AY231+AY276+AY321+AY366+AY411+AY456+AY501+AY546+AY591+AY636+AY681+AY726+AY772+AY817+AY862+AY907+AY952+AY997+AY1042+AY1087+AY1132+AY1177+AY1222+AY1267+AY1312+AY1357+AY1402+AY1447+AY1492+AY1537+AY1582+AY1627+AY1673+AY1718+AY1763+AY1808+AY1853+AY1899+AY1944+AY1989+AY2034+AY2079</f>
        <v>37625</v>
      </c>
      <c r="AZ5" s="138">
        <f t="shared" ref="AZ5:BL5" si="0">AZ51+AZ96+AZ141+AZ186+AZ231+AZ276+AZ321+AZ366+AZ411+AZ456+AZ501+AZ546+AZ591+AZ636+AZ681+AZ726+AZ772+AZ817+AZ862+AZ907+AZ952+AZ997+AZ1042+AZ1087+AZ1132+AZ1177+AZ1222+AZ1267+AZ1312+AZ1357+AZ1402+AZ1447+AZ1492+AZ1537+AZ1582+AZ1627+AZ1673+AZ1718+AZ1763+AZ1808+AZ1853+AZ1899+AZ1944+AZ1989+AZ2034+AZ2079</f>
        <v>39937.5</v>
      </c>
      <c r="BA5" s="138">
        <f t="shared" si="0"/>
        <v>6000</v>
      </c>
      <c r="BB5" s="138">
        <f t="shared" si="0"/>
        <v>83562.5</v>
      </c>
      <c r="BC5" s="139">
        <f t="shared" si="0"/>
        <v>0.45026178010471202</v>
      </c>
      <c r="BD5" s="138">
        <f t="shared" si="0"/>
        <v>10158.75</v>
      </c>
      <c r="BE5" s="138">
        <f t="shared" si="0"/>
        <v>47783.75</v>
      </c>
      <c r="BF5" s="139">
        <f t="shared" si="0"/>
        <v>0.47793567688855643</v>
      </c>
      <c r="BG5" s="138">
        <f t="shared" si="0"/>
        <v>10783.125</v>
      </c>
      <c r="BH5" s="138">
        <f t="shared" si="0"/>
        <v>50720.625</v>
      </c>
      <c r="BI5" s="139">
        <f t="shared" si="0"/>
        <v>7.1802543006731487E-2</v>
      </c>
      <c r="BJ5" s="138">
        <f t="shared" si="0"/>
        <v>1620</v>
      </c>
      <c r="BK5" s="138">
        <f t="shared" si="0"/>
        <v>7620</v>
      </c>
      <c r="BL5" s="138">
        <f t="shared" si="0"/>
        <v>106124.375</v>
      </c>
      <c r="BN5" s="372" t="s">
        <v>776</v>
      </c>
      <c r="BP5" s="780" t="s">
        <v>505</v>
      </c>
      <c r="DH5" s="98"/>
    </row>
    <row r="6" spans="1:112" s="96" customFormat="1" ht="18.5" customHeight="1" thickTop="1" thickBot="1">
      <c r="A6" s="241"/>
      <c r="B6" s="774"/>
      <c r="C6" s="774"/>
      <c r="D6" s="774"/>
      <c r="E6" s="774"/>
      <c r="F6" s="774"/>
      <c r="G6" s="774"/>
      <c r="H6" s="774"/>
      <c r="I6" s="774"/>
      <c r="J6" s="774"/>
      <c r="K6" s="774"/>
      <c r="L6" s="774"/>
      <c r="M6" s="774"/>
      <c r="N6" s="774"/>
      <c r="O6" s="774"/>
      <c r="P6" s="774"/>
      <c r="Q6" s="774"/>
      <c r="R6" s="774"/>
      <c r="S6" s="774"/>
      <c r="T6" s="774"/>
      <c r="U6" s="774"/>
      <c r="V6" s="774"/>
      <c r="W6" s="770" t="s">
        <v>613</v>
      </c>
      <c r="X6" s="770"/>
      <c r="Y6" s="770"/>
      <c r="Z6" s="770" t="s">
        <v>27</v>
      </c>
      <c r="AA6" s="770"/>
      <c r="AB6" s="770"/>
      <c r="AC6" s="770" t="s">
        <v>29</v>
      </c>
      <c r="AD6" s="770"/>
      <c r="AE6" s="770"/>
      <c r="AF6" s="772">
        <f>'ESTIMATE SUMMARY'!P60</f>
        <v>37625</v>
      </c>
      <c r="AG6" s="772"/>
      <c r="AH6" s="772"/>
      <c r="AI6" s="772"/>
      <c r="AJ6" s="772">
        <f>'ESTIMATE SUMMARY'!T60</f>
        <v>39937.5</v>
      </c>
      <c r="AK6" s="772"/>
      <c r="AL6" s="772"/>
      <c r="AM6" s="772"/>
      <c r="AN6" s="772">
        <f>'ESTIMATE SUMMARY'!X60</f>
        <v>6000</v>
      </c>
      <c r="AO6" s="772"/>
      <c r="AP6" s="772"/>
      <c r="AQ6" s="772"/>
      <c r="AR6" s="244"/>
      <c r="AS6" s="772">
        <f>'ESTIMATE SUMMARY'!AB60</f>
        <v>83562.5</v>
      </c>
      <c r="AT6" s="772"/>
      <c r="AU6" s="772"/>
      <c r="AV6" s="772"/>
      <c r="AW6" s="772"/>
      <c r="AX6" s="95"/>
      <c r="AY6" s="86" t="s">
        <v>28</v>
      </c>
      <c r="AZ6" s="86" t="s">
        <v>27</v>
      </c>
      <c r="BA6" s="86" t="s">
        <v>29</v>
      </c>
      <c r="BB6" s="86" t="s">
        <v>210</v>
      </c>
      <c r="BC6" s="86" t="s">
        <v>674</v>
      </c>
      <c r="BD6" s="86" t="s">
        <v>675</v>
      </c>
      <c r="BE6" s="86" t="s">
        <v>28</v>
      </c>
      <c r="BF6" s="86" t="s">
        <v>567</v>
      </c>
      <c r="BG6" s="86" t="s">
        <v>676</v>
      </c>
      <c r="BH6" s="86" t="s">
        <v>27</v>
      </c>
      <c r="BI6" s="86" t="s">
        <v>568</v>
      </c>
      <c r="BJ6" s="86" t="s">
        <v>677</v>
      </c>
      <c r="BK6" s="86" t="s">
        <v>29</v>
      </c>
      <c r="BL6" s="86" t="s">
        <v>678</v>
      </c>
      <c r="BN6" s="376">
        <f>IFERROR(AS6/Total_Detailed_Estimate,0)</f>
        <v>1</v>
      </c>
      <c r="BP6" s="780"/>
      <c r="DH6" s="99"/>
    </row>
    <row r="7" spans="1:112" s="96" customFormat="1" ht="7.25" customHeight="1" thickTop="1">
      <c r="A7" s="97"/>
      <c r="B7" s="764"/>
      <c r="C7" s="765"/>
      <c r="D7" s="765"/>
      <c r="E7" s="765"/>
      <c r="F7" s="765"/>
      <c r="G7" s="765"/>
      <c r="H7" s="765"/>
      <c r="I7" s="765"/>
      <c r="J7" s="765"/>
      <c r="K7" s="765"/>
      <c r="L7" s="765"/>
      <c r="M7" s="765"/>
      <c r="N7" s="765"/>
      <c r="O7" s="765"/>
      <c r="P7" s="765"/>
      <c r="Q7" s="766"/>
      <c r="R7" s="767"/>
      <c r="S7" s="768"/>
      <c r="T7" s="769"/>
      <c r="U7" s="767"/>
      <c r="V7" s="769"/>
      <c r="W7" s="758"/>
      <c r="X7" s="759"/>
      <c r="Y7" s="760"/>
      <c r="Z7" s="758"/>
      <c r="AA7" s="759"/>
      <c r="AB7" s="760"/>
      <c r="AC7" s="758"/>
      <c r="AD7" s="759"/>
      <c r="AE7" s="760"/>
      <c r="AF7" s="758"/>
      <c r="AG7" s="759"/>
      <c r="AH7" s="759"/>
      <c r="AI7" s="760"/>
      <c r="AJ7" s="758"/>
      <c r="AK7" s="759"/>
      <c r="AL7" s="759"/>
      <c r="AM7" s="760"/>
      <c r="AN7" s="758"/>
      <c r="AO7" s="759"/>
      <c r="AP7" s="759"/>
      <c r="AQ7" s="760"/>
      <c r="AR7" s="242"/>
      <c r="AS7" s="761"/>
      <c r="AT7" s="762"/>
      <c r="AU7" s="762"/>
      <c r="AV7" s="762"/>
      <c r="AW7" s="763"/>
      <c r="AX7" s="95"/>
      <c r="AY7" s="44"/>
      <c r="AZ7" s="44"/>
      <c r="BA7" s="44"/>
      <c r="BB7" s="44"/>
      <c r="BC7" s="44"/>
      <c r="BD7" s="44"/>
      <c r="BE7" s="44"/>
      <c r="BF7" s="44"/>
      <c r="BG7" s="44"/>
      <c r="BH7" s="44"/>
      <c r="BI7" s="44"/>
      <c r="BJ7" s="44"/>
      <c r="BK7" s="44"/>
      <c r="BL7" s="44"/>
      <c r="BN7" s="373"/>
      <c r="BP7" s="373"/>
      <c r="DH7" s="99"/>
    </row>
    <row r="8" spans="1:112" s="96" customFormat="1" ht="24" customHeight="1">
      <c r="A8" s="97"/>
      <c r="B8" s="778" t="s">
        <v>723</v>
      </c>
      <c r="C8" s="778"/>
      <c r="D8" s="778"/>
      <c r="E8" s="778"/>
      <c r="F8" s="778"/>
      <c r="G8" s="778"/>
      <c r="H8" s="778"/>
      <c r="I8" s="778"/>
      <c r="J8" s="778"/>
      <c r="K8" s="778"/>
      <c r="L8" s="778"/>
      <c r="M8" s="778"/>
      <c r="N8" s="778"/>
      <c r="O8" s="778"/>
      <c r="P8" s="778"/>
      <c r="Q8" s="778"/>
      <c r="R8" s="778"/>
      <c r="S8" s="778"/>
      <c r="T8" s="778"/>
      <c r="U8" s="778"/>
      <c r="V8" s="778"/>
      <c r="W8" s="778"/>
      <c r="X8" s="778"/>
      <c r="Y8" s="778"/>
      <c r="Z8" s="778"/>
      <c r="AA8" s="778"/>
      <c r="AB8" s="778"/>
      <c r="AC8" s="778"/>
      <c r="AD8" s="778"/>
      <c r="AE8" s="778"/>
      <c r="AF8" s="778"/>
      <c r="AG8" s="778"/>
      <c r="AH8" s="778"/>
      <c r="AI8" s="778"/>
      <c r="AJ8" s="778"/>
      <c r="AK8" s="778"/>
      <c r="AL8" s="778"/>
      <c r="AM8" s="778"/>
      <c r="AN8" s="778"/>
      <c r="AO8" s="778"/>
      <c r="AP8" s="778"/>
      <c r="AQ8" s="778"/>
      <c r="AR8" s="778"/>
      <c r="AS8" s="778"/>
      <c r="AT8" s="778"/>
      <c r="AU8" s="778"/>
      <c r="AV8" s="778"/>
      <c r="AW8" s="778"/>
      <c r="AX8" s="778"/>
      <c r="AY8" s="778"/>
      <c r="AZ8" s="778"/>
      <c r="BA8" s="778"/>
      <c r="BB8" s="778"/>
      <c r="BC8" s="778"/>
      <c r="BD8" s="778"/>
      <c r="BE8" s="778"/>
      <c r="BF8" s="778"/>
      <c r="BG8" s="778"/>
      <c r="BH8" s="778"/>
      <c r="BI8" s="778"/>
      <c r="BJ8" s="778"/>
      <c r="BK8" s="778"/>
      <c r="BL8" s="778"/>
      <c r="BM8" s="778"/>
      <c r="BN8" s="779"/>
      <c r="BP8" s="379"/>
      <c r="DH8" s="240"/>
    </row>
    <row r="9" spans="1:112" ht="21" customHeight="1">
      <c r="A9" s="114" t="s">
        <v>704</v>
      </c>
      <c r="B9" s="795" t="str">
        <f>UPPER(Exterior1_Category)</f>
        <v>ROOFING</v>
      </c>
      <c r="C9" s="796"/>
      <c r="D9" s="796"/>
      <c r="E9" s="796"/>
      <c r="F9" s="796"/>
      <c r="G9" s="796"/>
      <c r="H9" s="796"/>
      <c r="I9" s="796"/>
      <c r="J9" s="796"/>
      <c r="K9" s="796"/>
      <c r="L9" s="796"/>
      <c r="M9" s="796"/>
      <c r="N9" s="796"/>
      <c r="O9" s="796"/>
      <c r="P9" s="796"/>
      <c r="Q9" s="797"/>
      <c r="R9" s="798"/>
      <c r="S9" s="798"/>
      <c r="T9" s="798"/>
      <c r="U9" s="799"/>
      <c r="V9" s="800"/>
      <c r="W9" s="790"/>
      <c r="X9" s="790"/>
      <c r="Y9" s="790"/>
      <c r="Z9" s="790"/>
      <c r="AA9" s="790"/>
      <c r="AB9" s="790"/>
      <c r="AC9" s="790"/>
      <c r="AD9" s="790"/>
      <c r="AE9" s="790"/>
      <c r="AF9" s="791">
        <f>IF(Exterior1_Labor=0,"",Exterior1_Labor)</f>
        <v>5000</v>
      </c>
      <c r="AG9" s="791"/>
      <c r="AH9" s="791"/>
      <c r="AI9" s="791"/>
      <c r="AJ9" s="791">
        <f>IF(Exterior1_Material=0,"",Exterior1_Material)</f>
        <v>2000</v>
      </c>
      <c r="AK9" s="791"/>
      <c r="AL9" s="791"/>
      <c r="AM9" s="791"/>
      <c r="AN9" s="791" t="str">
        <f>IF(Exterior1_Sub=0,"",Exterior1_Sub)</f>
        <v/>
      </c>
      <c r="AO9" s="791"/>
      <c r="AP9" s="791"/>
      <c r="AQ9" s="791"/>
      <c r="AR9" s="358"/>
      <c r="AS9" s="792">
        <f>IF(Exterior1_Total=0,"",Exterior1_Total)</f>
        <v>7000</v>
      </c>
      <c r="AT9" s="792"/>
      <c r="AU9" s="793"/>
      <c r="AV9" s="793"/>
      <c r="AW9" s="794"/>
      <c r="AX9" s="371"/>
      <c r="AY9" s="101"/>
      <c r="AZ9" s="101"/>
      <c r="BA9" s="101"/>
      <c r="BB9" s="101"/>
      <c r="BC9" s="101"/>
      <c r="BD9" s="101"/>
      <c r="BE9" s="101"/>
      <c r="BF9" s="101"/>
      <c r="BG9" s="101"/>
      <c r="BH9" s="101"/>
      <c r="BI9" s="101"/>
      <c r="BJ9" s="101"/>
      <c r="BK9" s="101"/>
      <c r="BL9" s="101"/>
      <c r="BN9" s="374"/>
      <c r="BO9" s="96"/>
      <c r="BP9" s="378"/>
      <c r="BQ9" s="96"/>
      <c r="BR9" s="96"/>
      <c r="DH9" s="102"/>
    </row>
    <row r="10" spans="1:112" hidden="1">
      <c r="A10" s="110"/>
      <c r="B10" s="786" t="s">
        <v>42</v>
      </c>
      <c r="C10" s="786"/>
      <c r="D10" s="786"/>
      <c r="E10" s="786"/>
      <c r="F10" s="786"/>
      <c r="G10" s="786"/>
      <c r="H10" s="786"/>
      <c r="I10" s="786"/>
      <c r="J10" s="786"/>
      <c r="K10" s="786"/>
      <c r="L10" s="786"/>
      <c r="M10" s="786"/>
      <c r="N10" s="786"/>
      <c r="O10" s="786"/>
      <c r="P10" s="786"/>
      <c r="Q10" s="786"/>
      <c r="R10" s="787"/>
      <c r="S10" s="787"/>
      <c r="T10" s="788"/>
      <c r="U10" s="787" t="s">
        <v>2</v>
      </c>
      <c r="V10" s="787" t="s">
        <v>2</v>
      </c>
      <c r="W10" s="783"/>
      <c r="X10" s="789"/>
      <c r="Y10" s="789"/>
      <c r="Z10" s="781"/>
      <c r="AA10" s="782"/>
      <c r="AB10" s="783"/>
      <c r="AC10" s="781"/>
      <c r="AD10" s="782"/>
      <c r="AE10" s="783"/>
      <c r="AF10" s="784">
        <f>R10*W10</f>
        <v>0</v>
      </c>
      <c r="AG10" s="784"/>
      <c r="AH10" s="784"/>
      <c r="AI10" s="784"/>
      <c r="AJ10" s="784">
        <f t="shared" ref="AJ10:AJ44" si="1">R10*Z10</f>
        <v>0</v>
      </c>
      <c r="AK10" s="784"/>
      <c r="AL10" s="784"/>
      <c r="AM10" s="784"/>
      <c r="AN10" s="784">
        <f t="shared" ref="AN10:AN44" si="2">R10*AC10</f>
        <v>0</v>
      </c>
      <c r="AO10" s="784"/>
      <c r="AP10" s="784"/>
      <c r="AQ10" s="784"/>
      <c r="AR10" s="363"/>
      <c r="AS10" s="785">
        <f>SUM(AF10:AP10)</f>
        <v>0</v>
      </c>
      <c r="AT10" s="785"/>
      <c r="AU10" s="785"/>
      <c r="AV10" s="785"/>
      <c r="AW10" s="785"/>
      <c r="AX10" s="100"/>
      <c r="AY10" s="116">
        <f t="shared" ref="AY10:AY49" si="3">AF10</f>
        <v>0</v>
      </c>
      <c r="AZ10" s="116">
        <f t="shared" ref="AZ10:AZ49" si="4">AJ10</f>
        <v>0</v>
      </c>
      <c r="BA10" s="116">
        <f t="shared" ref="BA10:BA49" si="5">AN10</f>
        <v>0</v>
      </c>
      <c r="BB10" s="116">
        <f t="shared" ref="BB10:BB49" si="6">SUM(AY10:BA10)</f>
        <v>0</v>
      </c>
      <c r="BC10" s="115">
        <f>IFERROR(AY10/$BB$5,0)</f>
        <v>0</v>
      </c>
      <c r="BD10" s="116">
        <f t="shared" ref="BD10:BD49" si="7">BC10*Allocated_Adders</f>
        <v>0</v>
      </c>
      <c r="BE10" s="120">
        <f>AY10+BD10</f>
        <v>0</v>
      </c>
      <c r="BF10" s="115">
        <f>IFERROR(AZ10/$BB$5,0)</f>
        <v>0</v>
      </c>
      <c r="BG10" s="116">
        <f t="shared" ref="BG10:BG53" si="8">BF10*Allocated_Adders</f>
        <v>0</v>
      </c>
      <c r="BH10" s="120">
        <f>AZ10+BG10</f>
        <v>0</v>
      </c>
      <c r="BI10" s="115">
        <f>IFERROR(BA10/$BB$5,0)</f>
        <v>0</v>
      </c>
      <c r="BJ10" s="116">
        <f t="shared" ref="BJ10:BJ53" si="9">BI10*Allocated_Adders</f>
        <v>0</v>
      </c>
      <c r="BK10" s="120">
        <f>BA10+BJ10</f>
        <v>0</v>
      </c>
      <c r="BL10" s="120">
        <f>BE10+BH10+BK10</f>
        <v>0</v>
      </c>
      <c r="BN10" s="375">
        <f t="shared" ref="BN10:BN49" si="10">IFERROR(AS10/Total_Detailed_Estimate,0)</f>
        <v>0</v>
      </c>
      <c r="BP10" s="380"/>
      <c r="DH10" s="104"/>
    </row>
    <row r="11" spans="1:112" hidden="1">
      <c r="A11" s="110"/>
      <c r="B11" s="786" t="s">
        <v>351</v>
      </c>
      <c r="C11" s="786"/>
      <c r="D11" s="786"/>
      <c r="E11" s="786"/>
      <c r="F11" s="786"/>
      <c r="G11" s="786"/>
      <c r="H11" s="786"/>
      <c r="I11" s="786"/>
      <c r="J11" s="786"/>
      <c r="K11" s="786"/>
      <c r="L11" s="786"/>
      <c r="M11" s="786"/>
      <c r="N11" s="786"/>
      <c r="O11" s="786"/>
      <c r="P11" s="786"/>
      <c r="Q11" s="786"/>
      <c r="R11" s="787"/>
      <c r="S11" s="787"/>
      <c r="T11" s="788"/>
      <c r="U11" s="787"/>
      <c r="V11" s="787"/>
      <c r="W11" s="783"/>
      <c r="X11" s="789"/>
      <c r="Y11" s="789"/>
      <c r="Z11" s="781"/>
      <c r="AA11" s="782"/>
      <c r="AB11" s="783"/>
      <c r="AC11" s="781"/>
      <c r="AD11" s="782"/>
      <c r="AE11" s="783"/>
      <c r="AF11" s="784">
        <f t="shared" ref="AF11:AF49" si="11">R11*W11</f>
        <v>0</v>
      </c>
      <c r="AG11" s="784"/>
      <c r="AH11" s="784"/>
      <c r="AI11" s="784"/>
      <c r="AJ11" s="784">
        <f t="shared" si="1"/>
        <v>0</v>
      </c>
      <c r="AK11" s="784"/>
      <c r="AL11" s="784"/>
      <c r="AM11" s="784"/>
      <c r="AN11" s="784">
        <f t="shared" si="2"/>
        <v>0</v>
      </c>
      <c r="AO11" s="784"/>
      <c r="AP11" s="784"/>
      <c r="AQ11" s="784"/>
      <c r="AR11" s="363"/>
      <c r="AS11" s="785">
        <f t="shared" ref="AS11:AS49" si="12">SUM(AF11:AQ11)</f>
        <v>0</v>
      </c>
      <c r="AT11" s="785"/>
      <c r="AU11" s="785"/>
      <c r="AV11" s="785"/>
      <c r="AW11" s="785"/>
      <c r="AX11" s="90"/>
      <c r="AY11" s="116">
        <f t="shared" si="3"/>
        <v>0</v>
      </c>
      <c r="AZ11" s="116">
        <f t="shared" si="4"/>
        <v>0</v>
      </c>
      <c r="BA11" s="116">
        <f t="shared" si="5"/>
        <v>0</v>
      </c>
      <c r="BB11" s="116">
        <f t="shared" si="6"/>
        <v>0</v>
      </c>
      <c r="BC11" s="115">
        <f t="shared" ref="BC11:BC49" si="13">IFERROR(AY11/$BB$5,0)</f>
        <v>0</v>
      </c>
      <c r="BD11" s="116">
        <f t="shared" si="7"/>
        <v>0</v>
      </c>
      <c r="BE11" s="120">
        <f t="shared" ref="BE11:BE49" si="14">AY11+BD11</f>
        <v>0</v>
      </c>
      <c r="BF11" s="115">
        <f t="shared" ref="BF11:BF49" si="15">IFERROR(AZ11/$BB$5,0)</f>
        <v>0</v>
      </c>
      <c r="BG11" s="116">
        <f t="shared" si="8"/>
        <v>0</v>
      </c>
      <c r="BH11" s="120">
        <f t="shared" ref="BH11:BH49" si="16">AZ11+BG11</f>
        <v>0</v>
      </c>
      <c r="BI11" s="115">
        <f t="shared" ref="BI11:BI49" si="17">IFERROR(BA11/$BB$5,0)</f>
        <v>0</v>
      </c>
      <c r="BJ11" s="116">
        <f t="shared" si="9"/>
        <v>0</v>
      </c>
      <c r="BK11" s="120">
        <f t="shared" ref="BK11:BK49" si="18">BA11+BJ11</f>
        <v>0</v>
      </c>
      <c r="BL11" s="120">
        <f t="shared" ref="BL11:BL49" si="19">BE11+BH11+BK11</f>
        <v>0</v>
      </c>
      <c r="BN11" s="375">
        <f t="shared" si="10"/>
        <v>0</v>
      </c>
      <c r="BP11" s="380"/>
      <c r="DH11" s="104"/>
    </row>
    <row r="12" spans="1:112" hidden="1">
      <c r="A12" s="110"/>
      <c r="B12" s="786" t="s">
        <v>350</v>
      </c>
      <c r="C12" s="786"/>
      <c r="D12" s="786"/>
      <c r="E12" s="786"/>
      <c r="F12" s="786"/>
      <c r="G12" s="786"/>
      <c r="H12" s="786"/>
      <c r="I12" s="786"/>
      <c r="J12" s="786"/>
      <c r="K12" s="786"/>
      <c r="L12" s="786"/>
      <c r="M12" s="786"/>
      <c r="N12" s="786"/>
      <c r="O12" s="786"/>
      <c r="P12" s="786"/>
      <c r="Q12" s="786"/>
      <c r="R12" s="787">
        <v>20</v>
      </c>
      <c r="S12" s="787"/>
      <c r="T12" s="788"/>
      <c r="U12" s="787" t="s">
        <v>1</v>
      </c>
      <c r="V12" s="787" t="s">
        <v>1</v>
      </c>
      <c r="W12" s="783">
        <v>250</v>
      </c>
      <c r="X12" s="789"/>
      <c r="Y12" s="789"/>
      <c r="Z12" s="781">
        <v>100</v>
      </c>
      <c r="AA12" s="782"/>
      <c r="AB12" s="783">
        <v>100</v>
      </c>
      <c r="AC12" s="781"/>
      <c r="AD12" s="782"/>
      <c r="AE12" s="783"/>
      <c r="AF12" s="784">
        <f t="shared" si="11"/>
        <v>5000</v>
      </c>
      <c r="AG12" s="784"/>
      <c r="AH12" s="784"/>
      <c r="AI12" s="784"/>
      <c r="AJ12" s="784">
        <f t="shared" si="1"/>
        <v>2000</v>
      </c>
      <c r="AK12" s="784"/>
      <c r="AL12" s="784"/>
      <c r="AM12" s="784"/>
      <c r="AN12" s="784">
        <f t="shared" si="2"/>
        <v>0</v>
      </c>
      <c r="AO12" s="784"/>
      <c r="AP12" s="784"/>
      <c r="AQ12" s="784"/>
      <c r="AR12" s="363"/>
      <c r="AS12" s="785">
        <f t="shared" si="12"/>
        <v>7000</v>
      </c>
      <c r="AT12" s="785"/>
      <c r="AU12" s="785"/>
      <c r="AV12" s="785"/>
      <c r="AW12" s="785"/>
      <c r="AX12" s="91"/>
      <c r="AY12" s="116">
        <f t="shared" si="3"/>
        <v>5000</v>
      </c>
      <c r="AZ12" s="116">
        <f t="shared" si="4"/>
        <v>2000</v>
      </c>
      <c r="BA12" s="116">
        <f t="shared" si="5"/>
        <v>0</v>
      </c>
      <c r="BB12" s="116">
        <f t="shared" si="6"/>
        <v>7000</v>
      </c>
      <c r="BC12" s="115">
        <f t="shared" si="13"/>
        <v>5.9835452505609572E-2</v>
      </c>
      <c r="BD12" s="116">
        <f t="shared" si="7"/>
        <v>1350</v>
      </c>
      <c r="BE12" s="120">
        <f t="shared" si="14"/>
        <v>6350</v>
      </c>
      <c r="BF12" s="115">
        <f t="shared" si="15"/>
        <v>2.3934181002243829E-2</v>
      </c>
      <c r="BG12" s="116">
        <f t="shared" si="8"/>
        <v>540</v>
      </c>
      <c r="BH12" s="120">
        <f t="shared" si="16"/>
        <v>2540</v>
      </c>
      <c r="BI12" s="115">
        <f t="shared" si="17"/>
        <v>0</v>
      </c>
      <c r="BJ12" s="116">
        <f t="shared" si="9"/>
        <v>0</v>
      </c>
      <c r="BK12" s="120">
        <f t="shared" si="18"/>
        <v>0</v>
      </c>
      <c r="BL12" s="120">
        <f t="shared" si="19"/>
        <v>8890</v>
      </c>
      <c r="BN12" s="375">
        <f t="shared" si="10"/>
        <v>8.3769633507853408E-2</v>
      </c>
      <c r="BP12" s="380"/>
      <c r="DH12" s="104"/>
    </row>
    <row r="13" spans="1:112" hidden="1">
      <c r="A13" s="110"/>
      <c r="B13" s="786" t="s">
        <v>353</v>
      </c>
      <c r="C13" s="786"/>
      <c r="D13" s="786"/>
      <c r="E13" s="786"/>
      <c r="F13" s="786"/>
      <c r="G13" s="786"/>
      <c r="H13" s="786"/>
      <c r="I13" s="786"/>
      <c r="J13" s="786"/>
      <c r="K13" s="786"/>
      <c r="L13" s="786"/>
      <c r="M13" s="786"/>
      <c r="N13" s="786"/>
      <c r="O13" s="786"/>
      <c r="P13" s="786"/>
      <c r="Q13" s="786"/>
      <c r="R13" s="787"/>
      <c r="S13" s="787"/>
      <c r="T13" s="788"/>
      <c r="U13" s="787" t="s">
        <v>5</v>
      </c>
      <c r="V13" s="787"/>
      <c r="W13" s="783">
        <v>80</v>
      </c>
      <c r="X13" s="789"/>
      <c r="Y13" s="789"/>
      <c r="Z13" s="781">
        <v>85</v>
      </c>
      <c r="AA13" s="782"/>
      <c r="AB13" s="783"/>
      <c r="AC13" s="781"/>
      <c r="AD13" s="782"/>
      <c r="AE13" s="783"/>
      <c r="AF13" s="784">
        <f t="shared" si="11"/>
        <v>0</v>
      </c>
      <c r="AG13" s="784"/>
      <c r="AH13" s="784"/>
      <c r="AI13" s="784"/>
      <c r="AJ13" s="784">
        <f t="shared" si="1"/>
        <v>0</v>
      </c>
      <c r="AK13" s="784"/>
      <c r="AL13" s="784"/>
      <c r="AM13" s="784"/>
      <c r="AN13" s="784">
        <f t="shared" si="2"/>
        <v>0</v>
      </c>
      <c r="AO13" s="784"/>
      <c r="AP13" s="784"/>
      <c r="AQ13" s="784"/>
      <c r="AR13" s="363"/>
      <c r="AS13" s="785">
        <f t="shared" si="12"/>
        <v>0</v>
      </c>
      <c r="AT13" s="785"/>
      <c r="AU13" s="785"/>
      <c r="AV13" s="785"/>
      <c r="AW13" s="785"/>
      <c r="AX13" s="91"/>
      <c r="AY13" s="116">
        <f t="shared" si="3"/>
        <v>0</v>
      </c>
      <c r="AZ13" s="116">
        <f t="shared" si="4"/>
        <v>0</v>
      </c>
      <c r="BA13" s="116">
        <f t="shared" si="5"/>
        <v>0</v>
      </c>
      <c r="BB13" s="116">
        <f t="shared" si="6"/>
        <v>0</v>
      </c>
      <c r="BC13" s="115">
        <f t="shared" si="13"/>
        <v>0</v>
      </c>
      <c r="BD13" s="116">
        <f t="shared" si="7"/>
        <v>0</v>
      </c>
      <c r="BE13" s="120">
        <f t="shared" si="14"/>
        <v>0</v>
      </c>
      <c r="BF13" s="115">
        <f t="shared" si="15"/>
        <v>0</v>
      </c>
      <c r="BG13" s="116">
        <f t="shared" si="8"/>
        <v>0</v>
      </c>
      <c r="BH13" s="120">
        <f t="shared" si="16"/>
        <v>0</v>
      </c>
      <c r="BI13" s="115">
        <f t="shared" si="17"/>
        <v>0</v>
      </c>
      <c r="BJ13" s="116">
        <f t="shared" si="9"/>
        <v>0</v>
      </c>
      <c r="BK13" s="120">
        <f t="shared" si="18"/>
        <v>0</v>
      </c>
      <c r="BL13" s="120">
        <f t="shared" si="19"/>
        <v>0</v>
      </c>
      <c r="BN13" s="375">
        <f t="shared" si="10"/>
        <v>0</v>
      </c>
      <c r="BP13" s="380"/>
      <c r="DH13" s="104"/>
    </row>
    <row r="14" spans="1:112" hidden="1">
      <c r="A14" s="110"/>
      <c r="B14" s="786" t="s">
        <v>352</v>
      </c>
      <c r="C14" s="786"/>
      <c r="D14" s="786"/>
      <c r="E14" s="786"/>
      <c r="F14" s="786"/>
      <c r="G14" s="786"/>
      <c r="H14" s="786"/>
      <c r="I14" s="786"/>
      <c r="J14" s="786"/>
      <c r="K14" s="786"/>
      <c r="L14" s="786"/>
      <c r="M14" s="786"/>
      <c r="N14" s="786"/>
      <c r="O14" s="786"/>
      <c r="P14" s="786"/>
      <c r="Q14" s="786"/>
      <c r="R14" s="787"/>
      <c r="S14" s="787"/>
      <c r="T14" s="788"/>
      <c r="U14" s="787" t="s">
        <v>5</v>
      </c>
      <c r="V14" s="787"/>
      <c r="W14" s="783">
        <v>110</v>
      </c>
      <c r="X14" s="789"/>
      <c r="Y14" s="789"/>
      <c r="Z14" s="781">
        <v>125</v>
      </c>
      <c r="AA14" s="782"/>
      <c r="AB14" s="783">
        <v>100</v>
      </c>
      <c r="AC14" s="781"/>
      <c r="AD14" s="782"/>
      <c r="AE14" s="783"/>
      <c r="AF14" s="784">
        <f t="shared" si="11"/>
        <v>0</v>
      </c>
      <c r="AG14" s="784"/>
      <c r="AH14" s="784"/>
      <c r="AI14" s="784"/>
      <c r="AJ14" s="784">
        <f t="shared" si="1"/>
        <v>0</v>
      </c>
      <c r="AK14" s="784"/>
      <c r="AL14" s="784"/>
      <c r="AM14" s="784"/>
      <c r="AN14" s="784">
        <f t="shared" si="2"/>
        <v>0</v>
      </c>
      <c r="AO14" s="784"/>
      <c r="AP14" s="784"/>
      <c r="AQ14" s="784"/>
      <c r="AR14" s="363"/>
      <c r="AS14" s="785">
        <f t="shared" si="12"/>
        <v>0</v>
      </c>
      <c r="AT14" s="785"/>
      <c r="AU14" s="785"/>
      <c r="AV14" s="785"/>
      <c r="AW14" s="785"/>
      <c r="AX14" s="91"/>
      <c r="AY14" s="116">
        <f t="shared" si="3"/>
        <v>0</v>
      </c>
      <c r="AZ14" s="116">
        <f t="shared" si="4"/>
        <v>0</v>
      </c>
      <c r="BA14" s="116">
        <f t="shared" si="5"/>
        <v>0</v>
      </c>
      <c r="BB14" s="116">
        <f t="shared" si="6"/>
        <v>0</v>
      </c>
      <c r="BC14" s="115">
        <f t="shared" si="13"/>
        <v>0</v>
      </c>
      <c r="BD14" s="116">
        <f t="shared" si="7"/>
        <v>0</v>
      </c>
      <c r="BE14" s="120">
        <f t="shared" si="14"/>
        <v>0</v>
      </c>
      <c r="BF14" s="115">
        <f t="shared" si="15"/>
        <v>0</v>
      </c>
      <c r="BG14" s="116">
        <f t="shared" si="8"/>
        <v>0</v>
      </c>
      <c r="BH14" s="120">
        <f t="shared" si="16"/>
        <v>0</v>
      </c>
      <c r="BI14" s="115">
        <f t="shared" si="17"/>
        <v>0</v>
      </c>
      <c r="BJ14" s="116">
        <f t="shared" si="9"/>
        <v>0</v>
      </c>
      <c r="BK14" s="120">
        <f t="shared" si="18"/>
        <v>0</v>
      </c>
      <c r="BL14" s="120">
        <f t="shared" si="19"/>
        <v>0</v>
      </c>
      <c r="BN14" s="375">
        <f t="shared" si="10"/>
        <v>0</v>
      </c>
      <c r="BP14" s="380"/>
      <c r="DH14" s="104"/>
    </row>
    <row r="15" spans="1:112" hidden="1">
      <c r="A15" s="110"/>
      <c r="B15" s="786" t="s">
        <v>169</v>
      </c>
      <c r="C15" s="786"/>
      <c r="D15" s="786"/>
      <c r="E15" s="786"/>
      <c r="F15" s="786"/>
      <c r="G15" s="786"/>
      <c r="H15" s="786"/>
      <c r="I15" s="786"/>
      <c r="J15" s="786"/>
      <c r="K15" s="786"/>
      <c r="L15" s="786"/>
      <c r="M15" s="786"/>
      <c r="N15" s="786"/>
      <c r="O15" s="786"/>
      <c r="P15" s="786"/>
      <c r="Q15" s="786"/>
      <c r="R15" s="787"/>
      <c r="S15" s="787"/>
      <c r="T15" s="788"/>
      <c r="U15" s="787" t="s">
        <v>5</v>
      </c>
      <c r="V15" s="787" t="s">
        <v>5</v>
      </c>
      <c r="W15" s="783">
        <v>35</v>
      </c>
      <c r="X15" s="789"/>
      <c r="Y15" s="789"/>
      <c r="Z15" s="781"/>
      <c r="AA15" s="782"/>
      <c r="AB15" s="783"/>
      <c r="AC15" s="781"/>
      <c r="AD15" s="782"/>
      <c r="AE15" s="783"/>
      <c r="AF15" s="784">
        <f t="shared" si="11"/>
        <v>0</v>
      </c>
      <c r="AG15" s="784"/>
      <c r="AH15" s="784"/>
      <c r="AI15" s="784"/>
      <c r="AJ15" s="784">
        <f t="shared" si="1"/>
        <v>0</v>
      </c>
      <c r="AK15" s="784"/>
      <c r="AL15" s="784"/>
      <c r="AM15" s="784"/>
      <c r="AN15" s="784">
        <f t="shared" si="2"/>
        <v>0</v>
      </c>
      <c r="AO15" s="784"/>
      <c r="AP15" s="784"/>
      <c r="AQ15" s="784"/>
      <c r="AR15" s="363"/>
      <c r="AS15" s="785">
        <f t="shared" si="12"/>
        <v>0</v>
      </c>
      <c r="AT15" s="785"/>
      <c r="AU15" s="785"/>
      <c r="AV15" s="785"/>
      <c r="AW15" s="785"/>
      <c r="AX15" s="91"/>
      <c r="AY15" s="116">
        <f t="shared" si="3"/>
        <v>0</v>
      </c>
      <c r="AZ15" s="116">
        <f t="shared" si="4"/>
        <v>0</v>
      </c>
      <c r="BA15" s="116">
        <f t="shared" si="5"/>
        <v>0</v>
      </c>
      <c r="BB15" s="116">
        <f t="shared" si="6"/>
        <v>0</v>
      </c>
      <c r="BC15" s="115">
        <f t="shared" si="13"/>
        <v>0</v>
      </c>
      <c r="BD15" s="116">
        <f t="shared" si="7"/>
        <v>0</v>
      </c>
      <c r="BE15" s="120">
        <f t="shared" si="14"/>
        <v>0</v>
      </c>
      <c r="BF15" s="115">
        <f t="shared" si="15"/>
        <v>0</v>
      </c>
      <c r="BG15" s="116">
        <f t="shared" si="8"/>
        <v>0</v>
      </c>
      <c r="BH15" s="120">
        <f t="shared" si="16"/>
        <v>0</v>
      </c>
      <c r="BI15" s="115">
        <f t="shared" si="17"/>
        <v>0</v>
      </c>
      <c r="BJ15" s="116">
        <f t="shared" si="9"/>
        <v>0</v>
      </c>
      <c r="BK15" s="120">
        <f t="shared" si="18"/>
        <v>0</v>
      </c>
      <c r="BL15" s="120">
        <f t="shared" si="19"/>
        <v>0</v>
      </c>
      <c r="BN15" s="375">
        <f t="shared" si="10"/>
        <v>0</v>
      </c>
      <c r="BP15" s="380"/>
      <c r="DH15" s="104"/>
    </row>
    <row r="16" spans="1:112" hidden="1">
      <c r="A16" s="110"/>
      <c r="B16" s="786" t="s">
        <v>170</v>
      </c>
      <c r="C16" s="786"/>
      <c r="D16" s="786"/>
      <c r="E16" s="786"/>
      <c r="F16" s="786"/>
      <c r="G16" s="786"/>
      <c r="H16" s="786"/>
      <c r="I16" s="786"/>
      <c r="J16" s="786"/>
      <c r="K16" s="786"/>
      <c r="L16" s="786"/>
      <c r="M16" s="786"/>
      <c r="N16" s="786"/>
      <c r="O16" s="786"/>
      <c r="P16" s="786"/>
      <c r="Q16" s="786"/>
      <c r="R16" s="787"/>
      <c r="S16" s="787"/>
      <c r="T16" s="788"/>
      <c r="U16" s="787" t="s">
        <v>5</v>
      </c>
      <c r="V16" s="787" t="s">
        <v>5</v>
      </c>
      <c r="W16" s="783">
        <v>25</v>
      </c>
      <c r="X16" s="789"/>
      <c r="Y16" s="789"/>
      <c r="Z16" s="781"/>
      <c r="AA16" s="782"/>
      <c r="AB16" s="783"/>
      <c r="AC16" s="781"/>
      <c r="AD16" s="782"/>
      <c r="AE16" s="783"/>
      <c r="AF16" s="784">
        <f t="shared" si="11"/>
        <v>0</v>
      </c>
      <c r="AG16" s="784"/>
      <c r="AH16" s="784"/>
      <c r="AI16" s="784"/>
      <c r="AJ16" s="784">
        <f t="shared" si="1"/>
        <v>0</v>
      </c>
      <c r="AK16" s="784"/>
      <c r="AL16" s="784"/>
      <c r="AM16" s="784"/>
      <c r="AN16" s="784">
        <f t="shared" si="2"/>
        <v>0</v>
      </c>
      <c r="AO16" s="784"/>
      <c r="AP16" s="784"/>
      <c r="AQ16" s="784"/>
      <c r="AR16" s="363"/>
      <c r="AS16" s="785">
        <f t="shared" si="12"/>
        <v>0</v>
      </c>
      <c r="AT16" s="785"/>
      <c r="AU16" s="785"/>
      <c r="AV16" s="785"/>
      <c r="AW16" s="785"/>
      <c r="AX16" s="91"/>
      <c r="AY16" s="116">
        <f t="shared" si="3"/>
        <v>0</v>
      </c>
      <c r="AZ16" s="116">
        <f t="shared" si="4"/>
        <v>0</v>
      </c>
      <c r="BA16" s="116">
        <f t="shared" si="5"/>
        <v>0</v>
      </c>
      <c r="BB16" s="116">
        <f t="shared" si="6"/>
        <v>0</v>
      </c>
      <c r="BC16" s="115">
        <f t="shared" si="13"/>
        <v>0</v>
      </c>
      <c r="BD16" s="116">
        <f t="shared" si="7"/>
        <v>0</v>
      </c>
      <c r="BE16" s="120">
        <f t="shared" si="14"/>
        <v>0</v>
      </c>
      <c r="BF16" s="115">
        <f t="shared" si="15"/>
        <v>0</v>
      </c>
      <c r="BG16" s="116">
        <f t="shared" si="8"/>
        <v>0</v>
      </c>
      <c r="BH16" s="120">
        <f t="shared" si="16"/>
        <v>0</v>
      </c>
      <c r="BI16" s="115">
        <f t="shared" si="17"/>
        <v>0</v>
      </c>
      <c r="BJ16" s="116">
        <f t="shared" si="9"/>
        <v>0</v>
      </c>
      <c r="BK16" s="120">
        <f t="shared" si="18"/>
        <v>0</v>
      </c>
      <c r="BL16" s="120">
        <f t="shared" si="19"/>
        <v>0</v>
      </c>
      <c r="BN16" s="375">
        <f t="shared" si="10"/>
        <v>0</v>
      </c>
      <c r="BP16" s="380"/>
      <c r="DH16" s="104"/>
    </row>
    <row r="17" spans="1:112" hidden="1">
      <c r="A17" s="110"/>
      <c r="B17" s="786"/>
      <c r="C17" s="786"/>
      <c r="D17" s="786"/>
      <c r="E17" s="786"/>
      <c r="F17" s="786"/>
      <c r="G17" s="786"/>
      <c r="H17" s="786"/>
      <c r="I17" s="786"/>
      <c r="J17" s="786"/>
      <c r="K17" s="786"/>
      <c r="L17" s="786"/>
      <c r="M17" s="786"/>
      <c r="N17" s="786"/>
      <c r="O17" s="786"/>
      <c r="P17" s="786"/>
      <c r="Q17" s="786"/>
      <c r="R17" s="787"/>
      <c r="S17" s="787"/>
      <c r="T17" s="788"/>
      <c r="U17" s="787"/>
      <c r="V17" s="787"/>
      <c r="W17" s="783"/>
      <c r="X17" s="789"/>
      <c r="Y17" s="789"/>
      <c r="Z17" s="781"/>
      <c r="AA17" s="782"/>
      <c r="AB17" s="783"/>
      <c r="AC17" s="781"/>
      <c r="AD17" s="782"/>
      <c r="AE17" s="783"/>
      <c r="AF17" s="784">
        <f t="shared" si="11"/>
        <v>0</v>
      </c>
      <c r="AG17" s="784"/>
      <c r="AH17" s="784"/>
      <c r="AI17" s="784"/>
      <c r="AJ17" s="784">
        <f t="shared" si="1"/>
        <v>0</v>
      </c>
      <c r="AK17" s="784"/>
      <c r="AL17" s="784"/>
      <c r="AM17" s="784"/>
      <c r="AN17" s="784">
        <f t="shared" si="2"/>
        <v>0</v>
      </c>
      <c r="AO17" s="784"/>
      <c r="AP17" s="784"/>
      <c r="AQ17" s="784"/>
      <c r="AR17" s="363"/>
      <c r="AS17" s="785">
        <f t="shared" si="12"/>
        <v>0</v>
      </c>
      <c r="AT17" s="785"/>
      <c r="AU17" s="785"/>
      <c r="AV17" s="785"/>
      <c r="AW17" s="785"/>
      <c r="AX17" s="91"/>
      <c r="AY17" s="116">
        <f t="shared" si="3"/>
        <v>0</v>
      </c>
      <c r="AZ17" s="116">
        <f t="shared" si="4"/>
        <v>0</v>
      </c>
      <c r="BA17" s="116">
        <f t="shared" si="5"/>
        <v>0</v>
      </c>
      <c r="BB17" s="116">
        <f t="shared" si="6"/>
        <v>0</v>
      </c>
      <c r="BC17" s="115">
        <f t="shared" si="13"/>
        <v>0</v>
      </c>
      <c r="BD17" s="116">
        <f t="shared" si="7"/>
        <v>0</v>
      </c>
      <c r="BE17" s="120">
        <f t="shared" si="14"/>
        <v>0</v>
      </c>
      <c r="BF17" s="115">
        <f t="shared" si="15"/>
        <v>0</v>
      </c>
      <c r="BG17" s="116">
        <f t="shared" si="8"/>
        <v>0</v>
      </c>
      <c r="BH17" s="120">
        <f t="shared" si="16"/>
        <v>0</v>
      </c>
      <c r="BI17" s="115">
        <f t="shared" si="17"/>
        <v>0</v>
      </c>
      <c r="BJ17" s="116">
        <f t="shared" si="9"/>
        <v>0</v>
      </c>
      <c r="BK17" s="120">
        <f t="shared" si="18"/>
        <v>0</v>
      </c>
      <c r="BL17" s="120">
        <f t="shared" si="19"/>
        <v>0</v>
      </c>
      <c r="BN17" s="375">
        <f t="shared" si="10"/>
        <v>0</v>
      </c>
      <c r="BP17" s="380"/>
      <c r="DH17" s="104"/>
    </row>
    <row r="18" spans="1:112" hidden="1">
      <c r="A18" s="110"/>
      <c r="B18" s="801" t="s">
        <v>354</v>
      </c>
      <c r="C18" s="801"/>
      <c r="D18" s="801"/>
      <c r="E18" s="801"/>
      <c r="F18" s="801"/>
      <c r="G18" s="801"/>
      <c r="H18" s="801"/>
      <c r="I18" s="801"/>
      <c r="J18" s="801"/>
      <c r="K18" s="801"/>
      <c r="L18" s="801"/>
      <c r="M18" s="801"/>
      <c r="N18" s="801"/>
      <c r="O18" s="801"/>
      <c r="P18" s="801"/>
      <c r="Q18" s="801"/>
      <c r="R18" s="787"/>
      <c r="S18" s="787"/>
      <c r="T18" s="788"/>
      <c r="U18" s="787"/>
      <c r="V18" s="787"/>
      <c r="W18" s="783"/>
      <c r="X18" s="789"/>
      <c r="Y18" s="789"/>
      <c r="Z18" s="781"/>
      <c r="AA18" s="782"/>
      <c r="AB18" s="783"/>
      <c r="AC18" s="781"/>
      <c r="AD18" s="782"/>
      <c r="AE18" s="783"/>
      <c r="AF18" s="784">
        <f t="shared" si="11"/>
        <v>0</v>
      </c>
      <c r="AG18" s="784"/>
      <c r="AH18" s="784"/>
      <c r="AI18" s="784"/>
      <c r="AJ18" s="784">
        <f t="shared" si="1"/>
        <v>0</v>
      </c>
      <c r="AK18" s="784"/>
      <c r="AL18" s="784"/>
      <c r="AM18" s="784"/>
      <c r="AN18" s="784">
        <f t="shared" si="2"/>
        <v>0</v>
      </c>
      <c r="AO18" s="784"/>
      <c r="AP18" s="784"/>
      <c r="AQ18" s="784"/>
      <c r="AR18" s="363"/>
      <c r="AS18" s="785">
        <f t="shared" si="12"/>
        <v>0</v>
      </c>
      <c r="AT18" s="785"/>
      <c r="AU18" s="785"/>
      <c r="AV18" s="785"/>
      <c r="AW18" s="785"/>
      <c r="AX18" s="91"/>
      <c r="AY18" s="116">
        <f t="shared" si="3"/>
        <v>0</v>
      </c>
      <c r="AZ18" s="116">
        <f t="shared" si="4"/>
        <v>0</v>
      </c>
      <c r="BA18" s="116">
        <f t="shared" si="5"/>
        <v>0</v>
      </c>
      <c r="BB18" s="116">
        <f t="shared" si="6"/>
        <v>0</v>
      </c>
      <c r="BC18" s="115">
        <f t="shared" si="13"/>
        <v>0</v>
      </c>
      <c r="BD18" s="116">
        <f t="shared" si="7"/>
        <v>0</v>
      </c>
      <c r="BE18" s="120">
        <f t="shared" si="14"/>
        <v>0</v>
      </c>
      <c r="BF18" s="115">
        <f t="shared" si="15"/>
        <v>0</v>
      </c>
      <c r="BG18" s="116">
        <f t="shared" si="8"/>
        <v>0</v>
      </c>
      <c r="BH18" s="120">
        <f t="shared" si="16"/>
        <v>0</v>
      </c>
      <c r="BI18" s="115">
        <f t="shared" si="17"/>
        <v>0</v>
      </c>
      <c r="BJ18" s="116">
        <f t="shared" si="9"/>
        <v>0</v>
      </c>
      <c r="BK18" s="120">
        <f t="shared" si="18"/>
        <v>0</v>
      </c>
      <c r="BL18" s="120">
        <f t="shared" si="19"/>
        <v>0</v>
      </c>
      <c r="BN18" s="375">
        <f t="shared" si="10"/>
        <v>0</v>
      </c>
      <c r="BP18" s="380"/>
      <c r="DH18" s="104"/>
    </row>
    <row r="19" spans="1:112" hidden="1">
      <c r="A19" s="110"/>
      <c r="B19" s="786" t="s">
        <v>355</v>
      </c>
      <c r="C19" s="786"/>
      <c r="D19" s="786"/>
      <c r="E19" s="786"/>
      <c r="F19" s="786"/>
      <c r="G19" s="786"/>
      <c r="H19" s="786"/>
      <c r="I19" s="786"/>
      <c r="J19" s="786"/>
      <c r="K19" s="786"/>
      <c r="L19" s="786"/>
      <c r="M19" s="786"/>
      <c r="N19" s="786"/>
      <c r="O19" s="786"/>
      <c r="P19" s="786"/>
      <c r="Q19" s="786"/>
      <c r="R19" s="787"/>
      <c r="S19" s="787"/>
      <c r="T19" s="788"/>
      <c r="U19" s="787" t="s">
        <v>1</v>
      </c>
      <c r="V19" s="787" t="s">
        <v>1</v>
      </c>
      <c r="W19" s="783">
        <v>250</v>
      </c>
      <c r="X19" s="789"/>
      <c r="Y19" s="789"/>
      <c r="Z19" s="781">
        <v>100</v>
      </c>
      <c r="AA19" s="782"/>
      <c r="AB19" s="783">
        <v>100</v>
      </c>
      <c r="AC19" s="781"/>
      <c r="AD19" s="782"/>
      <c r="AE19" s="783"/>
      <c r="AF19" s="784">
        <f t="shared" si="11"/>
        <v>0</v>
      </c>
      <c r="AG19" s="784"/>
      <c r="AH19" s="784"/>
      <c r="AI19" s="784"/>
      <c r="AJ19" s="784">
        <f t="shared" si="1"/>
        <v>0</v>
      </c>
      <c r="AK19" s="784"/>
      <c r="AL19" s="784"/>
      <c r="AM19" s="784"/>
      <c r="AN19" s="784">
        <f t="shared" si="2"/>
        <v>0</v>
      </c>
      <c r="AO19" s="784"/>
      <c r="AP19" s="784"/>
      <c r="AQ19" s="784"/>
      <c r="AR19" s="363"/>
      <c r="AS19" s="785">
        <f t="shared" si="12"/>
        <v>0</v>
      </c>
      <c r="AT19" s="785"/>
      <c r="AU19" s="785"/>
      <c r="AV19" s="785"/>
      <c r="AW19" s="785"/>
      <c r="AX19" s="91"/>
      <c r="AY19" s="116">
        <f t="shared" si="3"/>
        <v>0</v>
      </c>
      <c r="AZ19" s="116">
        <f t="shared" si="4"/>
        <v>0</v>
      </c>
      <c r="BA19" s="116">
        <f t="shared" si="5"/>
        <v>0</v>
      </c>
      <c r="BB19" s="116">
        <f t="shared" si="6"/>
        <v>0</v>
      </c>
      <c r="BC19" s="115">
        <f t="shared" si="13"/>
        <v>0</v>
      </c>
      <c r="BD19" s="116">
        <f t="shared" si="7"/>
        <v>0</v>
      </c>
      <c r="BE19" s="120">
        <f t="shared" si="14"/>
        <v>0</v>
      </c>
      <c r="BF19" s="115">
        <f t="shared" si="15"/>
        <v>0</v>
      </c>
      <c r="BG19" s="116">
        <f t="shared" si="8"/>
        <v>0</v>
      </c>
      <c r="BH19" s="120">
        <f t="shared" si="16"/>
        <v>0</v>
      </c>
      <c r="BI19" s="115">
        <f t="shared" si="17"/>
        <v>0</v>
      </c>
      <c r="BJ19" s="116">
        <f t="shared" si="9"/>
        <v>0</v>
      </c>
      <c r="BK19" s="120">
        <f t="shared" si="18"/>
        <v>0</v>
      </c>
      <c r="BL19" s="120">
        <f t="shared" si="19"/>
        <v>0</v>
      </c>
      <c r="BN19" s="375">
        <f t="shared" si="10"/>
        <v>0</v>
      </c>
      <c r="BP19" s="380"/>
      <c r="DH19" s="104"/>
    </row>
    <row r="20" spans="1:112" hidden="1">
      <c r="A20" s="110"/>
      <c r="B20" s="786" t="s">
        <v>353</v>
      </c>
      <c r="C20" s="786"/>
      <c r="D20" s="786"/>
      <c r="E20" s="786"/>
      <c r="F20" s="786"/>
      <c r="G20" s="786"/>
      <c r="H20" s="786"/>
      <c r="I20" s="786"/>
      <c r="J20" s="786"/>
      <c r="K20" s="786"/>
      <c r="L20" s="786"/>
      <c r="M20" s="786"/>
      <c r="N20" s="786"/>
      <c r="O20" s="786"/>
      <c r="P20" s="786"/>
      <c r="Q20" s="786"/>
      <c r="R20" s="787"/>
      <c r="S20" s="787"/>
      <c r="T20" s="788"/>
      <c r="U20" s="787" t="s">
        <v>5</v>
      </c>
      <c r="V20" s="787"/>
      <c r="W20" s="783">
        <v>75</v>
      </c>
      <c r="X20" s="789"/>
      <c r="Y20" s="789"/>
      <c r="Z20" s="781">
        <v>50</v>
      </c>
      <c r="AA20" s="782"/>
      <c r="AB20" s="783"/>
      <c r="AC20" s="781"/>
      <c r="AD20" s="782"/>
      <c r="AE20" s="783"/>
      <c r="AF20" s="784">
        <f t="shared" si="11"/>
        <v>0</v>
      </c>
      <c r="AG20" s="784"/>
      <c r="AH20" s="784"/>
      <c r="AI20" s="784"/>
      <c r="AJ20" s="784">
        <f t="shared" si="1"/>
        <v>0</v>
      </c>
      <c r="AK20" s="784"/>
      <c r="AL20" s="784"/>
      <c r="AM20" s="784"/>
      <c r="AN20" s="784">
        <f t="shared" si="2"/>
        <v>0</v>
      </c>
      <c r="AO20" s="784"/>
      <c r="AP20" s="784"/>
      <c r="AQ20" s="784"/>
      <c r="AR20" s="363"/>
      <c r="AS20" s="785">
        <f t="shared" si="12"/>
        <v>0</v>
      </c>
      <c r="AT20" s="785"/>
      <c r="AU20" s="785"/>
      <c r="AV20" s="785"/>
      <c r="AW20" s="785"/>
      <c r="AX20" s="91"/>
      <c r="AY20" s="116">
        <f t="shared" si="3"/>
        <v>0</v>
      </c>
      <c r="AZ20" s="116">
        <f t="shared" si="4"/>
        <v>0</v>
      </c>
      <c r="BA20" s="116">
        <f t="shared" si="5"/>
        <v>0</v>
      </c>
      <c r="BB20" s="116">
        <f t="shared" si="6"/>
        <v>0</v>
      </c>
      <c r="BC20" s="115">
        <f t="shared" si="13"/>
        <v>0</v>
      </c>
      <c r="BD20" s="116">
        <f t="shared" si="7"/>
        <v>0</v>
      </c>
      <c r="BE20" s="120">
        <f t="shared" si="14"/>
        <v>0</v>
      </c>
      <c r="BF20" s="115">
        <f t="shared" si="15"/>
        <v>0</v>
      </c>
      <c r="BG20" s="116">
        <f t="shared" si="8"/>
        <v>0</v>
      </c>
      <c r="BH20" s="120">
        <f t="shared" si="16"/>
        <v>0</v>
      </c>
      <c r="BI20" s="115">
        <f t="shared" si="17"/>
        <v>0</v>
      </c>
      <c r="BJ20" s="116">
        <f t="shared" si="9"/>
        <v>0</v>
      </c>
      <c r="BK20" s="120">
        <f t="shared" si="18"/>
        <v>0</v>
      </c>
      <c r="BL20" s="120">
        <f t="shared" si="19"/>
        <v>0</v>
      </c>
      <c r="BN20" s="375">
        <f t="shared" si="10"/>
        <v>0</v>
      </c>
      <c r="BP20" s="380"/>
      <c r="DH20" s="104"/>
    </row>
    <row r="21" spans="1:112" hidden="1">
      <c r="A21" s="110"/>
      <c r="B21" s="786" t="s">
        <v>356</v>
      </c>
      <c r="C21" s="786"/>
      <c r="D21" s="786"/>
      <c r="E21" s="786"/>
      <c r="F21" s="786"/>
      <c r="G21" s="786"/>
      <c r="H21" s="786"/>
      <c r="I21" s="786"/>
      <c r="J21" s="786"/>
      <c r="K21" s="786"/>
      <c r="L21" s="786"/>
      <c r="M21" s="786"/>
      <c r="N21" s="786"/>
      <c r="O21" s="786"/>
      <c r="P21" s="786"/>
      <c r="Q21" s="786"/>
      <c r="R21" s="787"/>
      <c r="S21" s="787"/>
      <c r="T21" s="788"/>
      <c r="U21" s="787" t="s">
        <v>5</v>
      </c>
      <c r="V21" s="787"/>
      <c r="W21" s="783">
        <v>250</v>
      </c>
      <c r="X21" s="789"/>
      <c r="Y21" s="789"/>
      <c r="Z21" s="781">
        <v>175</v>
      </c>
      <c r="AA21" s="782"/>
      <c r="AB21" s="783"/>
      <c r="AC21" s="781"/>
      <c r="AD21" s="782"/>
      <c r="AE21" s="783"/>
      <c r="AF21" s="784">
        <f t="shared" si="11"/>
        <v>0</v>
      </c>
      <c r="AG21" s="784"/>
      <c r="AH21" s="784"/>
      <c r="AI21" s="784"/>
      <c r="AJ21" s="784">
        <f t="shared" si="1"/>
        <v>0</v>
      </c>
      <c r="AK21" s="784"/>
      <c r="AL21" s="784"/>
      <c r="AM21" s="784"/>
      <c r="AN21" s="784">
        <f t="shared" si="2"/>
        <v>0</v>
      </c>
      <c r="AO21" s="784"/>
      <c r="AP21" s="784"/>
      <c r="AQ21" s="784"/>
      <c r="AR21" s="363"/>
      <c r="AS21" s="785">
        <f t="shared" si="12"/>
        <v>0</v>
      </c>
      <c r="AT21" s="785"/>
      <c r="AU21" s="785"/>
      <c r="AV21" s="785"/>
      <c r="AW21" s="785"/>
      <c r="AX21" s="91"/>
      <c r="AY21" s="116">
        <f t="shared" si="3"/>
        <v>0</v>
      </c>
      <c r="AZ21" s="116">
        <f t="shared" si="4"/>
        <v>0</v>
      </c>
      <c r="BA21" s="116">
        <f t="shared" si="5"/>
        <v>0</v>
      </c>
      <c r="BB21" s="116">
        <f t="shared" si="6"/>
        <v>0</v>
      </c>
      <c r="BC21" s="115">
        <f t="shared" si="13"/>
        <v>0</v>
      </c>
      <c r="BD21" s="116">
        <f t="shared" si="7"/>
        <v>0</v>
      </c>
      <c r="BE21" s="120">
        <f t="shared" si="14"/>
        <v>0</v>
      </c>
      <c r="BF21" s="115">
        <f t="shared" si="15"/>
        <v>0</v>
      </c>
      <c r="BG21" s="116">
        <f t="shared" si="8"/>
        <v>0</v>
      </c>
      <c r="BH21" s="120">
        <f t="shared" si="16"/>
        <v>0</v>
      </c>
      <c r="BI21" s="115">
        <f t="shared" si="17"/>
        <v>0</v>
      </c>
      <c r="BJ21" s="116">
        <f t="shared" si="9"/>
        <v>0</v>
      </c>
      <c r="BK21" s="120">
        <f t="shared" si="18"/>
        <v>0</v>
      </c>
      <c r="BL21" s="120">
        <f t="shared" si="19"/>
        <v>0</v>
      </c>
      <c r="BN21" s="375">
        <f t="shared" si="10"/>
        <v>0</v>
      </c>
      <c r="BP21" s="380"/>
      <c r="DH21" s="104"/>
    </row>
    <row r="22" spans="1:112" hidden="1">
      <c r="A22" s="110"/>
      <c r="B22" s="786" t="s">
        <v>357</v>
      </c>
      <c r="C22" s="786"/>
      <c r="D22" s="786"/>
      <c r="E22" s="786"/>
      <c r="F22" s="786"/>
      <c r="G22" s="786"/>
      <c r="H22" s="786"/>
      <c r="I22" s="786"/>
      <c r="J22" s="786"/>
      <c r="K22" s="786"/>
      <c r="L22" s="786"/>
      <c r="M22" s="786"/>
      <c r="N22" s="786"/>
      <c r="O22" s="786"/>
      <c r="P22" s="786"/>
      <c r="Q22" s="786"/>
      <c r="R22" s="787"/>
      <c r="S22" s="787"/>
      <c r="T22" s="788"/>
      <c r="U22" s="787" t="s">
        <v>5</v>
      </c>
      <c r="V22" s="787"/>
      <c r="W22" s="783">
        <v>250</v>
      </c>
      <c r="X22" s="789"/>
      <c r="Y22" s="789"/>
      <c r="Z22" s="781">
        <v>350</v>
      </c>
      <c r="AA22" s="782"/>
      <c r="AB22" s="783"/>
      <c r="AC22" s="781"/>
      <c r="AD22" s="782"/>
      <c r="AE22" s="783"/>
      <c r="AF22" s="784">
        <f t="shared" si="11"/>
        <v>0</v>
      </c>
      <c r="AG22" s="784"/>
      <c r="AH22" s="784"/>
      <c r="AI22" s="784"/>
      <c r="AJ22" s="784">
        <f t="shared" si="1"/>
        <v>0</v>
      </c>
      <c r="AK22" s="784"/>
      <c r="AL22" s="784"/>
      <c r="AM22" s="784"/>
      <c r="AN22" s="784">
        <f t="shared" si="2"/>
        <v>0</v>
      </c>
      <c r="AO22" s="784"/>
      <c r="AP22" s="784"/>
      <c r="AQ22" s="784"/>
      <c r="AR22" s="363"/>
      <c r="AS22" s="785">
        <f t="shared" si="12"/>
        <v>0</v>
      </c>
      <c r="AT22" s="785"/>
      <c r="AU22" s="785"/>
      <c r="AV22" s="785"/>
      <c r="AW22" s="785"/>
      <c r="AX22" s="91"/>
      <c r="AY22" s="116">
        <f t="shared" si="3"/>
        <v>0</v>
      </c>
      <c r="AZ22" s="116">
        <f t="shared" si="4"/>
        <v>0</v>
      </c>
      <c r="BA22" s="116">
        <f t="shared" si="5"/>
        <v>0</v>
      </c>
      <c r="BB22" s="116">
        <f t="shared" si="6"/>
        <v>0</v>
      </c>
      <c r="BC22" s="115">
        <f t="shared" si="13"/>
        <v>0</v>
      </c>
      <c r="BD22" s="116">
        <f t="shared" si="7"/>
        <v>0</v>
      </c>
      <c r="BE22" s="120">
        <f t="shared" si="14"/>
        <v>0</v>
      </c>
      <c r="BF22" s="115">
        <f t="shared" si="15"/>
        <v>0</v>
      </c>
      <c r="BG22" s="116">
        <f t="shared" si="8"/>
        <v>0</v>
      </c>
      <c r="BH22" s="120">
        <f t="shared" si="16"/>
        <v>0</v>
      </c>
      <c r="BI22" s="115">
        <f t="shared" si="17"/>
        <v>0</v>
      </c>
      <c r="BJ22" s="116">
        <f t="shared" si="9"/>
        <v>0</v>
      </c>
      <c r="BK22" s="120">
        <f t="shared" si="18"/>
        <v>0</v>
      </c>
      <c r="BL22" s="120">
        <f t="shared" si="19"/>
        <v>0</v>
      </c>
      <c r="BN22" s="375">
        <f t="shared" si="10"/>
        <v>0</v>
      </c>
      <c r="BP22" s="380"/>
      <c r="DH22" s="105"/>
    </row>
    <row r="23" spans="1:112" hidden="1">
      <c r="A23" s="110"/>
      <c r="B23" s="786" t="s">
        <v>6</v>
      </c>
      <c r="C23" s="786"/>
      <c r="D23" s="786"/>
      <c r="E23" s="786"/>
      <c r="F23" s="786"/>
      <c r="G23" s="786"/>
      <c r="H23" s="786"/>
      <c r="I23" s="786"/>
      <c r="J23" s="786"/>
      <c r="K23" s="786"/>
      <c r="L23" s="786"/>
      <c r="M23" s="786"/>
      <c r="N23" s="786"/>
      <c r="O23" s="786"/>
      <c r="P23" s="786"/>
      <c r="Q23" s="786"/>
      <c r="R23" s="787"/>
      <c r="S23" s="787"/>
      <c r="T23" s="788"/>
      <c r="U23" s="787" t="s">
        <v>131</v>
      </c>
      <c r="V23" s="787" t="s">
        <v>131</v>
      </c>
      <c r="W23" s="783">
        <v>15</v>
      </c>
      <c r="X23" s="789"/>
      <c r="Y23" s="789"/>
      <c r="Z23" s="781">
        <v>25</v>
      </c>
      <c r="AA23" s="782"/>
      <c r="AB23" s="783">
        <v>25</v>
      </c>
      <c r="AC23" s="781"/>
      <c r="AD23" s="782"/>
      <c r="AE23" s="783"/>
      <c r="AF23" s="784">
        <f t="shared" si="11"/>
        <v>0</v>
      </c>
      <c r="AG23" s="784"/>
      <c r="AH23" s="784"/>
      <c r="AI23" s="784"/>
      <c r="AJ23" s="784">
        <f t="shared" si="1"/>
        <v>0</v>
      </c>
      <c r="AK23" s="784"/>
      <c r="AL23" s="784"/>
      <c r="AM23" s="784"/>
      <c r="AN23" s="784">
        <f t="shared" si="2"/>
        <v>0</v>
      </c>
      <c r="AO23" s="784"/>
      <c r="AP23" s="784"/>
      <c r="AQ23" s="784"/>
      <c r="AR23" s="363"/>
      <c r="AS23" s="785">
        <f t="shared" si="12"/>
        <v>0</v>
      </c>
      <c r="AT23" s="785"/>
      <c r="AU23" s="785"/>
      <c r="AV23" s="785"/>
      <c r="AW23" s="785"/>
      <c r="AX23" s="91"/>
      <c r="AY23" s="116">
        <f t="shared" si="3"/>
        <v>0</v>
      </c>
      <c r="AZ23" s="116">
        <f t="shared" si="4"/>
        <v>0</v>
      </c>
      <c r="BA23" s="116">
        <f t="shared" si="5"/>
        <v>0</v>
      </c>
      <c r="BB23" s="116">
        <f t="shared" si="6"/>
        <v>0</v>
      </c>
      <c r="BC23" s="115">
        <f t="shared" si="13"/>
        <v>0</v>
      </c>
      <c r="BD23" s="116">
        <f t="shared" si="7"/>
        <v>0</v>
      </c>
      <c r="BE23" s="120">
        <f t="shared" si="14"/>
        <v>0</v>
      </c>
      <c r="BF23" s="115">
        <f t="shared" si="15"/>
        <v>0</v>
      </c>
      <c r="BG23" s="116">
        <f t="shared" si="8"/>
        <v>0</v>
      </c>
      <c r="BH23" s="120">
        <f t="shared" si="16"/>
        <v>0</v>
      </c>
      <c r="BI23" s="115">
        <f t="shared" si="17"/>
        <v>0</v>
      </c>
      <c r="BJ23" s="116">
        <f t="shared" si="9"/>
        <v>0</v>
      </c>
      <c r="BK23" s="120">
        <f t="shared" si="18"/>
        <v>0</v>
      </c>
      <c r="BL23" s="120">
        <f t="shared" si="19"/>
        <v>0</v>
      </c>
      <c r="BN23" s="375">
        <f t="shared" si="10"/>
        <v>0</v>
      </c>
      <c r="BP23" s="380"/>
      <c r="DH23" s="105"/>
    </row>
    <row r="24" spans="1:112" hidden="1">
      <c r="A24" s="110"/>
      <c r="B24" s="786"/>
      <c r="C24" s="786"/>
      <c r="D24" s="786"/>
      <c r="E24" s="786"/>
      <c r="F24" s="786"/>
      <c r="G24" s="786"/>
      <c r="H24" s="786"/>
      <c r="I24" s="786"/>
      <c r="J24" s="786"/>
      <c r="K24" s="786"/>
      <c r="L24" s="786"/>
      <c r="M24" s="786"/>
      <c r="N24" s="786"/>
      <c r="O24" s="786"/>
      <c r="P24" s="786"/>
      <c r="Q24" s="786"/>
      <c r="R24" s="787"/>
      <c r="S24" s="787"/>
      <c r="T24" s="788"/>
      <c r="U24" s="787"/>
      <c r="V24" s="787"/>
      <c r="W24" s="783"/>
      <c r="X24" s="789"/>
      <c r="Y24" s="789"/>
      <c r="Z24" s="781"/>
      <c r="AA24" s="782"/>
      <c r="AB24" s="783"/>
      <c r="AC24" s="781"/>
      <c r="AD24" s="782"/>
      <c r="AE24" s="783"/>
      <c r="AF24" s="784">
        <f t="shared" si="11"/>
        <v>0</v>
      </c>
      <c r="AG24" s="784"/>
      <c r="AH24" s="784"/>
      <c r="AI24" s="784"/>
      <c r="AJ24" s="784">
        <f t="shared" si="1"/>
        <v>0</v>
      </c>
      <c r="AK24" s="784"/>
      <c r="AL24" s="784"/>
      <c r="AM24" s="784"/>
      <c r="AN24" s="784">
        <f t="shared" si="2"/>
        <v>0</v>
      </c>
      <c r="AO24" s="784"/>
      <c r="AP24" s="784"/>
      <c r="AQ24" s="784"/>
      <c r="AR24" s="363"/>
      <c r="AS24" s="785">
        <f t="shared" si="12"/>
        <v>0</v>
      </c>
      <c r="AT24" s="785"/>
      <c r="AU24" s="785"/>
      <c r="AV24" s="785"/>
      <c r="AW24" s="785"/>
      <c r="AX24" s="91"/>
      <c r="AY24" s="116">
        <f t="shared" si="3"/>
        <v>0</v>
      </c>
      <c r="AZ24" s="116">
        <f t="shared" si="4"/>
        <v>0</v>
      </c>
      <c r="BA24" s="116">
        <f t="shared" si="5"/>
        <v>0</v>
      </c>
      <c r="BB24" s="116">
        <f t="shared" si="6"/>
        <v>0</v>
      </c>
      <c r="BC24" s="115">
        <f t="shared" si="13"/>
        <v>0</v>
      </c>
      <c r="BD24" s="116">
        <f t="shared" si="7"/>
        <v>0</v>
      </c>
      <c r="BE24" s="120">
        <f t="shared" si="14"/>
        <v>0</v>
      </c>
      <c r="BF24" s="115">
        <f t="shared" si="15"/>
        <v>0</v>
      </c>
      <c r="BG24" s="116">
        <f t="shared" si="8"/>
        <v>0</v>
      </c>
      <c r="BH24" s="120">
        <f t="shared" si="16"/>
        <v>0</v>
      </c>
      <c r="BI24" s="115">
        <f t="shared" si="17"/>
        <v>0</v>
      </c>
      <c r="BJ24" s="116">
        <f t="shared" si="9"/>
        <v>0</v>
      </c>
      <c r="BK24" s="120">
        <f t="shared" si="18"/>
        <v>0</v>
      </c>
      <c r="BL24" s="120">
        <f t="shared" si="19"/>
        <v>0</v>
      </c>
      <c r="BN24" s="375">
        <f t="shared" si="10"/>
        <v>0</v>
      </c>
      <c r="BP24" s="380"/>
      <c r="DH24" s="105"/>
    </row>
    <row r="25" spans="1:112" hidden="1">
      <c r="A25" s="110"/>
      <c r="B25" s="801" t="s">
        <v>358</v>
      </c>
      <c r="C25" s="801"/>
      <c r="D25" s="801"/>
      <c r="E25" s="801"/>
      <c r="F25" s="801"/>
      <c r="G25" s="801"/>
      <c r="H25" s="801"/>
      <c r="I25" s="801"/>
      <c r="J25" s="801"/>
      <c r="K25" s="801"/>
      <c r="L25" s="801"/>
      <c r="M25" s="801"/>
      <c r="N25" s="801"/>
      <c r="O25" s="801"/>
      <c r="P25" s="801"/>
      <c r="Q25" s="801"/>
      <c r="R25" s="787"/>
      <c r="S25" s="787"/>
      <c r="T25" s="788"/>
      <c r="U25" s="787"/>
      <c r="V25" s="787"/>
      <c r="W25" s="783"/>
      <c r="X25" s="789"/>
      <c r="Y25" s="789"/>
      <c r="Z25" s="781"/>
      <c r="AA25" s="782"/>
      <c r="AB25" s="783"/>
      <c r="AC25" s="781"/>
      <c r="AD25" s="782"/>
      <c r="AE25" s="783"/>
      <c r="AF25" s="784">
        <f t="shared" si="11"/>
        <v>0</v>
      </c>
      <c r="AG25" s="784"/>
      <c r="AH25" s="784"/>
      <c r="AI25" s="784"/>
      <c r="AJ25" s="784">
        <f t="shared" si="1"/>
        <v>0</v>
      </c>
      <c r="AK25" s="784"/>
      <c r="AL25" s="784"/>
      <c r="AM25" s="784"/>
      <c r="AN25" s="784">
        <f t="shared" si="2"/>
        <v>0</v>
      </c>
      <c r="AO25" s="784"/>
      <c r="AP25" s="784"/>
      <c r="AQ25" s="784"/>
      <c r="AR25" s="363"/>
      <c r="AS25" s="785">
        <f t="shared" si="12"/>
        <v>0</v>
      </c>
      <c r="AT25" s="785"/>
      <c r="AU25" s="785"/>
      <c r="AV25" s="785"/>
      <c r="AW25" s="785"/>
      <c r="AX25" s="91"/>
      <c r="AY25" s="116">
        <f t="shared" si="3"/>
        <v>0</v>
      </c>
      <c r="AZ25" s="116">
        <f t="shared" si="4"/>
        <v>0</v>
      </c>
      <c r="BA25" s="116">
        <f t="shared" si="5"/>
        <v>0</v>
      </c>
      <c r="BB25" s="116">
        <f t="shared" si="6"/>
        <v>0</v>
      </c>
      <c r="BC25" s="115">
        <f t="shared" si="13"/>
        <v>0</v>
      </c>
      <c r="BD25" s="116">
        <f t="shared" si="7"/>
        <v>0</v>
      </c>
      <c r="BE25" s="120">
        <f t="shared" si="14"/>
        <v>0</v>
      </c>
      <c r="BF25" s="115">
        <f t="shared" si="15"/>
        <v>0</v>
      </c>
      <c r="BG25" s="116">
        <f t="shared" si="8"/>
        <v>0</v>
      </c>
      <c r="BH25" s="120">
        <f t="shared" si="16"/>
        <v>0</v>
      </c>
      <c r="BI25" s="115">
        <f t="shared" si="17"/>
        <v>0</v>
      </c>
      <c r="BJ25" s="116">
        <f t="shared" si="9"/>
        <v>0</v>
      </c>
      <c r="BK25" s="120">
        <f t="shared" si="18"/>
        <v>0</v>
      </c>
      <c r="BL25" s="120">
        <f t="shared" si="19"/>
        <v>0</v>
      </c>
      <c r="BN25" s="375">
        <f t="shared" si="10"/>
        <v>0</v>
      </c>
      <c r="BP25" s="380"/>
      <c r="DH25" s="105"/>
    </row>
    <row r="26" spans="1:112" hidden="1">
      <c r="A26" s="110"/>
      <c r="B26" s="786" t="s">
        <v>359</v>
      </c>
      <c r="C26" s="786"/>
      <c r="D26" s="786"/>
      <c r="E26" s="786"/>
      <c r="F26" s="786"/>
      <c r="G26" s="786"/>
      <c r="H26" s="786"/>
      <c r="I26" s="786"/>
      <c r="J26" s="786"/>
      <c r="K26" s="786"/>
      <c r="L26" s="786"/>
      <c r="M26" s="786"/>
      <c r="N26" s="786"/>
      <c r="O26" s="786"/>
      <c r="P26" s="786"/>
      <c r="Q26" s="786"/>
      <c r="R26" s="787"/>
      <c r="S26" s="787"/>
      <c r="T26" s="788"/>
      <c r="U26" s="787" t="s">
        <v>5</v>
      </c>
      <c r="V26" s="787"/>
      <c r="W26" s="783">
        <v>300</v>
      </c>
      <c r="X26" s="789"/>
      <c r="Y26" s="789"/>
      <c r="Z26" s="789">
        <v>500</v>
      </c>
      <c r="AA26" s="789"/>
      <c r="AB26" s="789"/>
      <c r="AC26" s="781"/>
      <c r="AD26" s="782"/>
      <c r="AE26" s="783"/>
      <c r="AF26" s="784">
        <f t="shared" si="11"/>
        <v>0</v>
      </c>
      <c r="AG26" s="784"/>
      <c r="AH26" s="784"/>
      <c r="AI26" s="784"/>
      <c r="AJ26" s="784">
        <f t="shared" si="1"/>
        <v>0</v>
      </c>
      <c r="AK26" s="784"/>
      <c r="AL26" s="784"/>
      <c r="AM26" s="784"/>
      <c r="AN26" s="784">
        <f t="shared" si="2"/>
        <v>0</v>
      </c>
      <c r="AO26" s="784"/>
      <c r="AP26" s="784"/>
      <c r="AQ26" s="784"/>
      <c r="AR26" s="363"/>
      <c r="AS26" s="785">
        <f t="shared" si="12"/>
        <v>0</v>
      </c>
      <c r="AT26" s="785"/>
      <c r="AU26" s="785"/>
      <c r="AV26" s="785"/>
      <c r="AW26" s="785"/>
      <c r="AX26" s="91"/>
      <c r="AY26" s="116">
        <f t="shared" si="3"/>
        <v>0</v>
      </c>
      <c r="AZ26" s="116">
        <f t="shared" si="4"/>
        <v>0</v>
      </c>
      <c r="BA26" s="116">
        <f t="shared" si="5"/>
        <v>0</v>
      </c>
      <c r="BB26" s="116">
        <f t="shared" si="6"/>
        <v>0</v>
      </c>
      <c r="BC26" s="115">
        <f t="shared" si="13"/>
        <v>0</v>
      </c>
      <c r="BD26" s="116">
        <f t="shared" si="7"/>
        <v>0</v>
      </c>
      <c r="BE26" s="120">
        <f t="shared" si="14"/>
        <v>0</v>
      </c>
      <c r="BF26" s="115">
        <f t="shared" si="15"/>
        <v>0</v>
      </c>
      <c r="BG26" s="116">
        <f t="shared" si="8"/>
        <v>0</v>
      </c>
      <c r="BH26" s="120">
        <f t="shared" si="16"/>
        <v>0</v>
      </c>
      <c r="BI26" s="115">
        <f t="shared" si="17"/>
        <v>0</v>
      </c>
      <c r="BJ26" s="116">
        <f t="shared" si="9"/>
        <v>0</v>
      </c>
      <c r="BK26" s="120">
        <f t="shared" si="18"/>
        <v>0</v>
      </c>
      <c r="BL26" s="120">
        <f t="shared" si="19"/>
        <v>0</v>
      </c>
      <c r="BN26" s="375">
        <f t="shared" si="10"/>
        <v>0</v>
      </c>
      <c r="BP26" s="380"/>
      <c r="DH26" s="105"/>
    </row>
    <row r="27" spans="1:112" hidden="1">
      <c r="A27" s="110"/>
      <c r="B27" s="786"/>
      <c r="C27" s="786"/>
      <c r="D27" s="786"/>
      <c r="E27" s="786"/>
      <c r="F27" s="786"/>
      <c r="G27" s="786"/>
      <c r="H27" s="786"/>
      <c r="I27" s="786"/>
      <c r="J27" s="786"/>
      <c r="K27" s="786"/>
      <c r="L27" s="786"/>
      <c r="M27" s="786"/>
      <c r="N27" s="786"/>
      <c r="O27" s="786"/>
      <c r="P27" s="786"/>
      <c r="Q27" s="786"/>
      <c r="R27" s="787"/>
      <c r="S27" s="787"/>
      <c r="T27" s="788"/>
      <c r="U27" s="787"/>
      <c r="V27" s="787"/>
      <c r="W27" s="783"/>
      <c r="X27" s="789"/>
      <c r="Y27" s="789"/>
      <c r="Z27" s="789"/>
      <c r="AA27" s="789"/>
      <c r="AB27" s="789"/>
      <c r="AC27" s="781"/>
      <c r="AD27" s="782"/>
      <c r="AE27" s="783"/>
      <c r="AF27" s="784">
        <f t="shared" si="11"/>
        <v>0</v>
      </c>
      <c r="AG27" s="784"/>
      <c r="AH27" s="784"/>
      <c r="AI27" s="784"/>
      <c r="AJ27" s="784">
        <f t="shared" si="1"/>
        <v>0</v>
      </c>
      <c r="AK27" s="784"/>
      <c r="AL27" s="784"/>
      <c r="AM27" s="784"/>
      <c r="AN27" s="784">
        <f t="shared" si="2"/>
        <v>0</v>
      </c>
      <c r="AO27" s="784"/>
      <c r="AP27" s="784"/>
      <c r="AQ27" s="784"/>
      <c r="AR27" s="363"/>
      <c r="AS27" s="785">
        <f t="shared" si="12"/>
        <v>0</v>
      </c>
      <c r="AT27" s="785"/>
      <c r="AU27" s="785"/>
      <c r="AV27" s="785"/>
      <c r="AW27" s="785"/>
      <c r="AX27" s="91"/>
      <c r="AY27" s="116">
        <f t="shared" si="3"/>
        <v>0</v>
      </c>
      <c r="AZ27" s="116">
        <f t="shared" si="4"/>
        <v>0</v>
      </c>
      <c r="BA27" s="116">
        <f t="shared" si="5"/>
        <v>0</v>
      </c>
      <c r="BB27" s="116">
        <f t="shared" si="6"/>
        <v>0</v>
      </c>
      <c r="BC27" s="115">
        <f t="shared" si="13"/>
        <v>0</v>
      </c>
      <c r="BD27" s="116">
        <f t="shared" si="7"/>
        <v>0</v>
      </c>
      <c r="BE27" s="120">
        <f t="shared" si="14"/>
        <v>0</v>
      </c>
      <c r="BF27" s="115">
        <f t="shared" si="15"/>
        <v>0</v>
      </c>
      <c r="BG27" s="116">
        <f t="shared" si="8"/>
        <v>0</v>
      </c>
      <c r="BH27" s="120">
        <f t="shared" si="16"/>
        <v>0</v>
      </c>
      <c r="BI27" s="115">
        <f t="shared" si="17"/>
        <v>0</v>
      </c>
      <c r="BJ27" s="116">
        <f t="shared" si="9"/>
        <v>0</v>
      </c>
      <c r="BK27" s="120">
        <f t="shared" si="18"/>
        <v>0</v>
      </c>
      <c r="BL27" s="120">
        <f t="shared" si="19"/>
        <v>0</v>
      </c>
      <c r="BN27" s="375">
        <f t="shared" si="10"/>
        <v>0</v>
      </c>
      <c r="BP27" s="380"/>
      <c r="DH27" s="105"/>
    </row>
    <row r="28" spans="1:112" hidden="1">
      <c r="A28" s="110"/>
      <c r="B28" s="801"/>
      <c r="C28" s="801"/>
      <c r="D28" s="801"/>
      <c r="E28" s="801"/>
      <c r="F28" s="801"/>
      <c r="G28" s="801"/>
      <c r="H28" s="801"/>
      <c r="I28" s="801"/>
      <c r="J28" s="801"/>
      <c r="K28" s="801"/>
      <c r="L28" s="801"/>
      <c r="M28" s="801"/>
      <c r="N28" s="801"/>
      <c r="O28" s="801"/>
      <c r="P28" s="801"/>
      <c r="Q28" s="801"/>
      <c r="R28" s="787"/>
      <c r="S28" s="787"/>
      <c r="T28" s="788"/>
      <c r="U28" s="787"/>
      <c r="V28" s="787"/>
      <c r="W28" s="783"/>
      <c r="X28" s="789"/>
      <c r="Y28" s="789"/>
      <c r="Z28" s="789"/>
      <c r="AA28" s="789"/>
      <c r="AB28" s="789"/>
      <c r="AC28" s="781"/>
      <c r="AD28" s="782"/>
      <c r="AE28" s="783"/>
      <c r="AF28" s="784">
        <f t="shared" si="11"/>
        <v>0</v>
      </c>
      <c r="AG28" s="784"/>
      <c r="AH28" s="784"/>
      <c r="AI28" s="784"/>
      <c r="AJ28" s="784">
        <f t="shared" si="1"/>
        <v>0</v>
      </c>
      <c r="AK28" s="784"/>
      <c r="AL28" s="784"/>
      <c r="AM28" s="784"/>
      <c r="AN28" s="784">
        <f t="shared" si="2"/>
        <v>0</v>
      </c>
      <c r="AO28" s="784"/>
      <c r="AP28" s="784"/>
      <c r="AQ28" s="784"/>
      <c r="AR28" s="363"/>
      <c r="AS28" s="785">
        <f t="shared" si="12"/>
        <v>0</v>
      </c>
      <c r="AT28" s="785"/>
      <c r="AU28" s="785"/>
      <c r="AV28" s="785"/>
      <c r="AW28" s="785"/>
      <c r="AX28" s="91"/>
      <c r="AY28" s="116">
        <f t="shared" si="3"/>
        <v>0</v>
      </c>
      <c r="AZ28" s="116">
        <f t="shared" si="4"/>
        <v>0</v>
      </c>
      <c r="BA28" s="116">
        <f t="shared" si="5"/>
        <v>0</v>
      </c>
      <c r="BB28" s="116">
        <f t="shared" si="6"/>
        <v>0</v>
      </c>
      <c r="BC28" s="115">
        <f t="shared" si="13"/>
        <v>0</v>
      </c>
      <c r="BD28" s="116">
        <f t="shared" si="7"/>
        <v>0</v>
      </c>
      <c r="BE28" s="120">
        <f t="shared" si="14"/>
        <v>0</v>
      </c>
      <c r="BF28" s="115">
        <f t="shared" si="15"/>
        <v>0</v>
      </c>
      <c r="BG28" s="116">
        <f t="shared" si="8"/>
        <v>0</v>
      </c>
      <c r="BH28" s="120">
        <f t="shared" si="16"/>
        <v>0</v>
      </c>
      <c r="BI28" s="115">
        <f t="shared" si="17"/>
        <v>0</v>
      </c>
      <c r="BJ28" s="116">
        <f t="shared" si="9"/>
        <v>0</v>
      </c>
      <c r="BK28" s="120">
        <f t="shared" si="18"/>
        <v>0</v>
      </c>
      <c r="BL28" s="120">
        <f t="shared" si="19"/>
        <v>0</v>
      </c>
      <c r="BN28" s="375">
        <f t="shared" si="10"/>
        <v>0</v>
      </c>
      <c r="BP28" s="380"/>
      <c r="DH28" s="105"/>
    </row>
    <row r="29" spans="1:112" hidden="1">
      <c r="A29" s="110"/>
      <c r="B29" s="801" t="s">
        <v>782</v>
      </c>
      <c r="C29" s="801" t="s">
        <v>783</v>
      </c>
      <c r="D29" s="801" t="s">
        <v>783</v>
      </c>
      <c r="E29" s="801" t="s">
        <v>783</v>
      </c>
      <c r="F29" s="801" t="s">
        <v>783</v>
      </c>
      <c r="G29" s="801" t="s">
        <v>783</v>
      </c>
      <c r="H29" s="801" t="s">
        <v>783</v>
      </c>
      <c r="I29" s="801" t="s">
        <v>783</v>
      </c>
      <c r="J29" s="801" t="s">
        <v>783</v>
      </c>
      <c r="K29" s="801" t="s">
        <v>783</v>
      </c>
      <c r="L29" s="801" t="s">
        <v>783</v>
      </c>
      <c r="M29" s="801" t="s">
        <v>783</v>
      </c>
      <c r="N29" s="801" t="s">
        <v>783</v>
      </c>
      <c r="O29" s="801" t="s">
        <v>783</v>
      </c>
      <c r="P29" s="801" t="s">
        <v>783</v>
      </c>
      <c r="Q29" s="801" t="s">
        <v>783</v>
      </c>
      <c r="R29" s="787"/>
      <c r="S29" s="787"/>
      <c r="T29" s="788"/>
      <c r="U29" s="787"/>
      <c r="V29" s="787"/>
      <c r="W29" s="783"/>
      <c r="X29" s="789"/>
      <c r="Y29" s="789"/>
      <c r="Z29" s="789"/>
      <c r="AA29" s="789"/>
      <c r="AB29" s="789"/>
      <c r="AC29" s="781"/>
      <c r="AD29" s="782"/>
      <c r="AE29" s="783"/>
      <c r="AF29" s="784">
        <f t="shared" si="11"/>
        <v>0</v>
      </c>
      <c r="AG29" s="784"/>
      <c r="AH29" s="784"/>
      <c r="AI29" s="784"/>
      <c r="AJ29" s="784">
        <f t="shared" si="1"/>
        <v>0</v>
      </c>
      <c r="AK29" s="784"/>
      <c r="AL29" s="784"/>
      <c r="AM29" s="784"/>
      <c r="AN29" s="784">
        <f t="shared" si="2"/>
        <v>0</v>
      </c>
      <c r="AO29" s="784"/>
      <c r="AP29" s="784"/>
      <c r="AQ29" s="784"/>
      <c r="AR29" s="363"/>
      <c r="AS29" s="785">
        <f t="shared" si="12"/>
        <v>0</v>
      </c>
      <c r="AT29" s="785"/>
      <c r="AU29" s="785"/>
      <c r="AV29" s="785"/>
      <c r="AW29" s="785"/>
      <c r="AX29" s="91"/>
      <c r="AY29" s="116">
        <f t="shared" si="3"/>
        <v>0</v>
      </c>
      <c r="AZ29" s="116">
        <f t="shared" si="4"/>
        <v>0</v>
      </c>
      <c r="BA29" s="116">
        <f t="shared" si="5"/>
        <v>0</v>
      </c>
      <c r="BB29" s="116">
        <f t="shared" si="6"/>
        <v>0</v>
      </c>
      <c r="BC29" s="115">
        <f t="shared" si="13"/>
        <v>0</v>
      </c>
      <c r="BD29" s="116">
        <f t="shared" si="7"/>
        <v>0</v>
      </c>
      <c r="BE29" s="120">
        <f t="shared" si="14"/>
        <v>0</v>
      </c>
      <c r="BF29" s="115">
        <f t="shared" si="15"/>
        <v>0</v>
      </c>
      <c r="BG29" s="116">
        <f t="shared" si="8"/>
        <v>0</v>
      </c>
      <c r="BH29" s="120">
        <f t="shared" si="16"/>
        <v>0</v>
      </c>
      <c r="BI29" s="115">
        <f t="shared" si="17"/>
        <v>0</v>
      </c>
      <c r="BJ29" s="116">
        <f t="shared" si="9"/>
        <v>0</v>
      </c>
      <c r="BK29" s="120">
        <f t="shared" si="18"/>
        <v>0</v>
      </c>
      <c r="BL29" s="120">
        <f t="shared" si="19"/>
        <v>0</v>
      </c>
      <c r="BN29" s="375">
        <f t="shared" si="10"/>
        <v>0</v>
      </c>
      <c r="BP29" s="380"/>
      <c r="DH29" s="105"/>
    </row>
    <row r="30" spans="1:112" hidden="1">
      <c r="A30" s="110"/>
      <c r="B30" s="786" t="s">
        <v>784</v>
      </c>
      <c r="C30" s="786" t="s">
        <v>784</v>
      </c>
      <c r="D30" s="786" t="s">
        <v>784</v>
      </c>
      <c r="E30" s="786" t="s">
        <v>784</v>
      </c>
      <c r="F30" s="786" t="s">
        <v>784</v>
      </c>
      <c r="G30" s="786" t="s">
        <v>784</v>
      </c>
      <c r="H30" s="786" t="s">
        <v>784</v>
      </c>
      <c r="I30" s="786" t="s">
        <v>784</v>
      </c>
      <c r="J30" s="786" t="s">
        <v>784</v>
      </c>
      <c r="K30" s="786" t="s">
        <v>784</v>
      </c>
      <c r="L30" s="786" t="s">
        <v>784</v>
      </c>
      <c r="M30" s="786" t="s">
        <v>784</v>
      </c>
      <c r="N30" s="786" t="s">
        <v>784</v>
      </c>
      <c r="O30" s="786" t="s">
        <v>784</v>
      </c>
      <c r="P30" s="786" t="s">
        <v>784</v>
      </c>
      <c r="Q30" s="786" t="s">
        <v>784</v>
      </c>
      <c r="R30" s="787"/>
      <c r="S30" s="787"/>
      <c r="T30" s="788"/>
      <c r="U30" s="787" t="s">
        <v>1</v>
      </c>
      <c r="V30" s="787"/>
      <c r="W30" s="783">
        <v>250</v>
      </c>
      <c r="X30" s="789"/>
      <c r="Y30" s="789"/>
      <c r="Z30" s="789"/>
      <c r="AA30" s="789"/>
      <c r="AB30" s="789"/>
      <c r="AC30" s="781"/>
      <c r="AD30" s="782"/>
      <c r="AE30" s="783"/>
      <c r="AF30" s="784">
        <f t="shared" si="11"/>
        <v>0</v>
      </c>
      <c r="AG30" s="784"/>
      <c r="AH30" s="784"/>
      <c r="AI30" s="784"/>
      <c r="AJ30" s="784">
        <f t="shared" si="1"/>
        <v>0</v>
      </c>
      <c r="AK30" s="784"/>
      <c r="AL30" s="784"/>
      <c r="AM30" s="784"/>
      <c r="AN30" s="784">
        <f t="shared" si="2"/>
        <v>0</v>
      </c>
      <c r="AO30" s="784"/>
      <c r="AP30" s="784"/>
      <c r="AQ30" s="784"/>
      <c r="AR30" s="363"/>
      <c r="AS30" s="785">
        <f t="shared" si="12"/>
        <v>0</v>
      </c>
      <c r="AT30" s="785"/>
      <c r="AU30" s="785"/>
      <c r="AV30" s="785"/>
      <c r="AW30" s="785"/>
      <c r="AX30" s="91"/>
      <c r="AY30" s="116">
        <f t="shared" si="3"/>
        <v>0</v>
      </c>
      <c r="AZ30" s="116">
        <f t="shared" si="4"/>
        <v>0</v>
      </c>
      <c r="BA30" s="116">
        <f t="shared" si="5"/>
        <v>0</v>
      </c>
      <c r="BB30" s="116">
        <f t="shared" si="6"/>
        <v>0</v>
      </c>
      <c r="BC30" s="115">
        <f t="shared" si="13"/>
        <v>0</v>
      </c>
      <c r="BD30" s="116">
        <f t="shared" si="7"/>
        <v>0</v>
      </c>
      <c r="BE30" s="120">
        <f t="shared" si="14"/>
        <v>0</v>
      </c>
      <c r="BF30" s="115">
        <f t="shared" si="15"/>
        <v>0</v>
      </c>
      <c r="BG30" s="116">
        <f t="shared" si="8"/>
        <v>0</v>
      </c>
      <c r="BH30" s="120">
        <f t="shared" si="16"/>
        <v>0</v>
      </c>
      <c r="BI30" s="115">
        <f t="shared" si="17"/>
        <v>0</v>
      </c>
      <c r="BJ30" s="116">
        <f t="shared" si="9"/>
        <v>0</v>
      </c>
      <c r="BK30" s="120">
        <f t="shared" si="18"/>
        <v>0</v>
      </c>
      <c r="BL30" s="120">
        <f t="shared" si="19"/>
        <v>0</v>
      </c>
      <c r="BN30" s="375">
        <f t="shared" si="10"/>
        <v>0</v>
      </c>
      <c r="BP30" s="380"/>
      <c r="DH30" s="105"/>
    </row>
    <row r="31" spans="1:112" hidden="1">
      <c r="A31" s="110"/>
      <c r="B31" s="786" t="s">
        <v>785</v>
      </c>
      <c r="C31" s="786" t="s">
        <v>785</v>
      </c>
      <c r="D31" s="786" t="s">
        <v>785</v>
      </c>
      <c r="E31" s="786" t="s">
        <v>785</v>
      </c>
      <c r="F31" s="786" t="s">
        <v>785</v>
      </c>
      <c r="G31" s="786" t="s">
        <v>785</v>
      </c>
      <c r="H31" s="786" t="s">
        <v>785</v>
      </c>
      <c r="I31" s="786" t="s">
        <v>785</v>
      </c>
      <c r="J31" s="786" t="s">
        <v>785</v>
      </c>
      <c r="K31" s="786" t="s">
        <v>785</v>
      </c>
      <c r="L31" s="786" t="s">
        <v>785</v>
      </c>
      <c r="M31" s="786" t="s">
        <v>785</v>
      </c>
      <c r="N31" s="786" t="s">
        <v>785</v>
      </c>
      <c r="O31" s="786" t="s">
        <v>785</v>
      </c>
      <c r="P31" s="786" t="s">
        <v>785</v>
      </c>
      <c r="Q31" s="786" t="s">
        <v>785</v>
      </c>
      <c r="R31" s="787"/>
      <c r="S31" s="787"/>
      <c r="T31" s="788"/>
      <c r="U31" s="787" t="s">
        <v>1</v>
      </c>
      <c r="V31" s="787"/>
      <c r="W31" s="783">
        <v>500</v>
      </c>
      <c r="X31" s="789"/>
      <c r="Y31" s="789"/>
      <c r="Z31" s="789"/>
      <c r="AA31" s="789"/>
      <c r="AB31" s="789"/>
      <c r="AC31" s="781"/>
      <c r="AD31" s="782"/>
      <c r="AE31" s="783"/>
      <c r="AF31" s="784">
        <f t="shared" si="11"/>
        <v>0</v>
      </c>
      <c r="AG31" s="784"/>
      <c r="AH31" s="784"/>
      <c r="AI31" s="784"/>
      <c r="AJ31" s="784">
        <f t="shared" si="1"/>
        <v>0</v>
      </c>
      <c r="AK31" s="784"/>
      <c r="AL31" s="784"/>
      <c r="AM31" s="784"/>
      <c r="AN31" s="784">
        <f t="shared" si="2"/>
        <v>0</v>
      </c>
      <c r="AO31" s="784"/>
      <c r="AP31" s="784"/>
      <c r="AQ31" s="784"/>
      <c r="AR31" s="363"/>
      <c r="AS31" s="785">
        <f t="shared" si="12"/>
        <v>0</v>
      </c>
      <c r="AT31" s="785"/>
      <c r="AU31" s="785"/>
      <c r="AV31" s="785"/>
      <c r="AW31" s="785"/>
      <c r="AX31" s="91"/>
      <c r="AY31" s="116">
        <f t="shared" si="3"/>
        <v>0</v>
      </c>
      <c r="AZ31" s="116">
        <f t="shared" si="4"/>
        <v>0</v>
      </c>
      <c r="BA31" s="116">
        <f t="shared" si="5"/>
        <v>0</v>
      </c>
      <c r="BB31" s="116">
        <f t="shared" si="6"/>
        <v>0</v>
      </c>
      <c r="BC31" s="115">
        <f t="shared" si="13"/>
        <v>0</v>
      </c>
      <c r="BD31" s="116">
        <f t="shared" si="7"/>
        <v>0</v>
      </c>
      <c r="BE31" s="120">
        <f t="shared" si="14"/>
        <v>0</v>
      </c>
      <c r="BF31" s="115">
        <f t="shared" si="15"/>
        <v>0</v>
      </c>
      <c r="BG31" s="116">
        <f t="shared" si="8"/>
        <v>0</v>
      </c>
      <c r="BH31" s="120">
        <f t="shared" si="16"/>
        <v>0</v>
      </c>
      <c r="BI31" s="115">
        <f t="shared" si="17"/>
        <v>0</v>
      </c>
      <c r="BJ31" s="116">
        <f t="shared" si="9"/>
        <v>0</v>
      </c>
      <c r="BK31" s="120">
        <f t="shared" si="18"/>
        <v>0</v>
      </c>
      <c r="BL31" s="120">
        <f t="shared" si="19"/>
        <v>0</v>
      </c>
      <c r="BN31" s="375">
        <f t="shared" si="10"/>
        <v>0</v>
      </c>
      <c r="BP31" s="380"/>
      <c r="DH31" s="105"/>
    </row>
    <row r="32" spans="1:112" hidden="1">
      <c r="A32" s="110"/>
      <c r="B32" s="786" t="s">
        <v>786</v>
      </c>
      <c r="C32" s="786" t="s">
        <v>786</v>
      </c>
      <c r="D32" s="786" t="s">
        <v>786</v>
      </c>
      <c r="E32" s="786" t="s">
        <v>786</v>
      </c>
      <c r="F32" s="786" t="s">
        <v>786</v>
      </c>
      <c r="G32" s="786" t="s">
        <v>786</v>
      </c>
      <c r="H32" s="786" t="s">
        <v>786</v>
      </c>
      <c r="I32" s="786" t="s">
        <v>786</v>
      </c>
      <c r="J32" s="786" t="s">
        <v>786</v>
      </c>
      <c r="K32" s="786" t="s">
        <v>786</v>
      </c>
      <c r="L32" s="786" t="s">
        <v>786</v>
      </c>
      <c r="M32" s="786" t="s">
        <v>786</v>
      </c>
      <c r="N32" s="786" t="s">
        <v>786</v>
      </c>
      <c r="O32" s="786" t="s">
        <v>786</v>
      </c>
      <c r="P32" s="786" t="s">
        <v>786</v>
      </c>
      <c r="Q32" s="786" t="s">
        <v>786</v>
      </c>
      <c r="R32" s="787"/>
      <c r="S32" s="787"/>
      <c r="T32" s="788"/>
      <c r="U32" s="787" t="s">
        <v>131</v>
      </c>
      <c r="V32" s="787"/>
      <c r="W32" s="783">
        <v>45</v>
      </c>
      <c r="X32" s="789"/>
      <c r="Y32" s="789"/>
      <c r="Z32" s="789"/>
      <c r="AA32" s="789"/>
      <c r="AB32" s="789"/>
      <c r="AC32" s="781"/>
      <c r="AD32" s="782"/>
      <c r="AE32" s="783"/>
      <c r="AF32" s="784">
        <f t="shared" si="11"/>
        <v>0</v>
      </c>
      <c r="AG32" s="784"/>
      <c r="AH32" s="784"/>
      <c r="AI32" s="784"/>
      <c r="AJ32" s="784">
        <f t="shared" si="1"/>
        <v>0</v>
      </c>
      <c r="AK32" s="784"/>
      <c r="AL32" s="784"/>
      <c r="AM32" s="784"/>
      <c r="AN32" s="784">
        <f t="shared" si="2"/>
        <v>0</v>
      </c>
      <c r="AO32" s="784"/>
      <c r="AP32" s="784"/>
      <c r="AQ32" s="784"/>
      <c r="AR32" s="363"/>
      <c r="AS32" s="785">
        <f t="shared" si="12"/>
        <v>0</v>
      </c>
      <c r="AT32" s="785"/>
      <c r="AU32" s="785"/>
      <c r="AV32" s="785"/>
      <c r="AW32" s="785"/>
      <c r="AX32" s="91"/>
      <c r="AY32" s="116">
        <f t="shared" si="3"/>
        <v>0</v>
      </c>
      <c r="AZ32" s="116">
        <f t="shared" si="4"/>
        <v>0</v>
      </c>
      <c r="BA32" s="116">
        <f t="shared" si="5"/>
        <v>0</v>
      </c>
      <c r="BB32" s="116">
        <f t="shared" si="6"/>
        <v>0</v>
      </c>
      <c r="BC32" s="115">
        <f t="shared" si="13"/>
        <v>0</v>
      </c>
      <c r="BD32" s="116">
        <f t="shared" si="7"/>
        <v>0</v>
      </c>
      <c r="BE32" s="120">
        <f t="shared" si="14"/>
        <v>0</v>
      </c>
      <c r="BF32" s="115">
        <f t="shared" si="15"/>
        <v>0</v>
      </c>
      <c r="BG32" s="116">
        <f t="shared" si="8"/>
        <v>0</v>
      </c>
      <c r="BH32" s="120">
        <f t="shared" si="16"/>
        <v>0</v>
      </c>
      <c r="BI32" s="115">
        <f t="shared" si="17"/>
        <v>0</v>
      </c>
      <c r="BJ32" s="116">
        <f t="shared" si="9"/>
        <v>0</v>
      </c>
      <c r="BK32" s="120">
        <f t="shared" si="18"/>
        <v>0</v>
      </c>
      <c r="BL32" s="120">
        <f t="shared" si="19"/>
        <v>0</v>
      </c>
      <c r="BN32" s="375">
        <f t="shared" si="10"/>
        <v>0</v>
      </c>
      <c r="BP32" s="380"/>
      <c r="DH32" s="105"/>
    </row>
    <row r="33" spans="1:112" hidden="1">
      <c r="A33" s="110"/>
      <c r="B33" s="786" t="s">
        <v>787</v>
      </c>
      <c r="C33" s="786" t="s">
        <v>787</v>
      </c>
      <c r="D33" s="786" t="s">
        <v>787</v>
      </c>
      <c r="E33" s="786" t="s">
        <v>787</v>
      </c>
      <c r="F33" s="786" t="s">
        <v>787</v>
      </c>
      <c r="G33" s="786" t="s">
        <v>787</v>
      </c>
      <c r="H33" s="786" t="s">
        <v>787</v>
      </c>
      <c r="I33" s="786" t="s">
        <v>787</v>
      </c>
      <c r="J33" s="786" t="s">
        <v>787</v>
      </c>
      <c r="K33" s="786" t="s">
        <v>787</v>
      </c>
      <c r="L33" s="786" t="s">
        <v>787</v>
      </c>
      <c r="M33" s="786" t="s">
        <v>787</v>
      </c>
      <c r="N33" s="786" t="s">
        <v>787</v>
      </c>
      <c r="O33" s="786" t="s">
        <v>787</v>
      </c>
      <c r="P33" s="786" t="s">
        <v>787</v>
      </c>
      <c r="Q33" s="786" t="s">
        <v>787</v>
      </c>
      <c r="R33" s="787"/>
      <c r="S33" s="787"/>
      <c r="T33" s="788"/>
      <c r="U33" s="787" t="s">
        <v>8</v>
      </c>
      <c r="V33" s="787"/>
      <c r="W33" s="783">
        <v>7.5</v>
      </c>
      <c r="X33" s="789"/>
      <c r="Y33" s="789"/>
      <c r="Z33" s="789"/>
      <c r="AA33" s="789"/>
      <c r="AB33" s="789"/>
      <c r="AC33" s="781"/>
      <c r="AD33" s="782"/>
      <c r="AE33" s="783"/>
      <c r="AF33" s="784">
        <f t="shared" si="11"/>
        <v>0</v>
      </c>
      <c r="AG33" s="784"/>
      <c r="AH33" s="784"/>
      <c r="AI33" s="784"/>
      <c r="AJ33" s="784">
        <f t="shared" si="1"/>
        <v>0</v>
      </c>
      <c r="AK33" s="784"/>
      <c r="AL33" s="784"/>
      <c r="AM33" s="784"/>
      <c r="AN33" s="784">
        <f t="shared" si="2"/>
        <v>0</v>
      </c>
      <c r="AO33" s="784"/>
      <c r="AP33" s="784"/>
      <c r="AQ33" s="784"/>
      <c r="AR33" s="363"/>
      <c r="AS33" s="785">
        <f t="shared" si="12"/>
        <v>0</v>
      </c>
      <c r="AT33" s="785"/>
      <c r="AU33" s="785"/>
      <c r="AV33" s="785"/>
      <c r="AW33" s="785"/>
      <c r="AX33" s="91"/>
      <c r="AY33" s="116">
        <f t="shared" si="3"/>
        <v>0</v>
      </c>
      <c r="AZ33" s="116">
        <f t="shared" si="4"/>
        <v>0</v>
      </c>
      <c r="BA33" s="116">
        <f t="shared" si="5"/>
        <v>0</v>
      </c>
      <c r="BB33" s="116">
        <f t="shared" si="6"/>
        <v>0</v>
      </c>
      <c r="BC33" s="115">
        <f t="shared" si="13"/>
        <v>0</v>
      </c>
      <c r="BD33" s="116">
        <f t="shared" si="7"/>
        <v>0</v>
      </c>
      <c r="BE33" s="120">
        <f t="shared" si="14"/>
        <v>0</v>
      </c>
      <c r="BF33" s="115">
        <f t="shared" si="15"/>
        <v>0</v>
      </c>
      <c r="BG33" s="116">
        <f t="shared" si="8"/>
        <v>0</v>
      </c>
      <c r="BH33" s="120">
        <f t="shared" si="16"/>
        <v>0</v>
      </c>
      <c r="BI33" s="115">
        <f t="shared" si="17"/>
        <v>0</v>
      </c>
      <c r="BJ33" s="116">
        <f t="shared" si="9"/>
        <v>0</v>
      </c>
      <c r="BK33" s="120">
        <f t="shared" si="18"/>
        <v>0</v>
      </c>
      <c r="BL33" s="120">
        <f t="shared" si="19"/>
        <v>0</v>
      </c>
      <c r="BN33" s="375">
        <f t="shared" si="10"/>
        <v>0</v>
      </c>
      <c r="BP33" s="380"/>
      <c r="DH33" s="105"/>
    </row>
    <row r="34" spans="1:112" hidden="1">
      <c r="A34" s="110"/>
      <c r="B34" s="786" t="s">
        <v>788</v>
      </c>
      <c r="C34" s="786" t="s">
        <v>788</v>
      </c>
      <c r="D34" s="786" t="s">
        <v>788</v>
      </c>
      <c r="E34" s="786" t="s">
        <v>788</v>
      </c>
      <c r="F34" s="786" t="s">
        <v>788</v>
      </c>
      <c r="G34" s="786" t="s">
        <v>788</v>
      </c>
      <c r="H34" s="786" t="s">
        <v>788</v>
      </c>
      <c r="I34" s="786" t="s">
        <v>788</v>
      </c>
      <c r="J34" s="786" t="s">
        <v>788</v>
      </c>
      <c r="K34" s="786" t="s">
        <v>788</v>
      </c>
      <c r="L34" s="786" t="s">
        <v>788</v>
      </c>
      <c r="M34" s="786" t="s">
        <v>788</v>
      </c>
      <c r="N34" s="786" t="s">
        <v>788</v>
      </c>
      <c r="O34" s="786" t="s">
        <v>788</v>
      </c>
      <c r="P34" s="786" t="s">
        <v>788</v>
      </c>
      <c r="Q34" s="786" t="s">
        <v>788</v>
      </c>
      <c r="R34" s="787"/>
      <c r="S34" s="787"/>
      <c r="T34" s="788"/>
      <c r="U34" s="787" t="s">
        <v>5</v>
      </c>
      <c r="V34" s="787"/>
      <c r="W34" s="783">
        <v>200</v>
      </c>
      <c r="X34" s="789"/>
      <c r="Y34" s="789"/>
      <c r="Z34" s="789"/>
      <c r="AA34" s="789"/>
      <c r="AB34" s="789"/>
      <c r="AC34" s="781"/>
      <c r="AD34" s="782"/>
      <c r="AE34" s="783"/>
      <c r="AF34" s="784">
        <f t="shared" si="11"/>
        <v>0</v>
      </c>
      <c r="AG34" s="784"/>
      <c r="AH34" s="784"/>
      <c r="AI34" s="784"/>
      <c r="AJ34" s="784">
        <f t="shared" si="1"/>
        <v>0</v>
      </c>
      <c r="AK34" s="784"/>
      <c r="AL34" s="784"/>
      <c r="AM34" s="784"/>
      <c r="AN34" s="784">
        <f t="shared" si="2"/>
        <v>0</v>
      </c>
      <c r="AO34" s="784"/>
      <c r="AP34" s="784"/>
      <c r="AQ34" s="784"/>
      <c r="AR34" s="363"/>
      <c r="AS34" s="785">
        <f t="shared" si="12"/>
        <v>0</v>
      </c>
      <c r="AT34" s="785"/>
      <c r="AU34" s="785"/>
      <c r="AV34" s="785"/>
      <c r="AW34" s="785"/>
      <c r="AX34" s="91"/>
      <c r="AY34" s="116">
        <f t="shared" si="3"/>
        <v>0</v>
      </c>
      <c r="AZ34" s="116">
        <f t="shared" si="4"/>
        <v>0</v>
      </c>
      <c r="BA34" s="116">
        <f t="shared" si="5"/>
        <v>0</v>
      </c>
      <c r="BB34" s="116">
        <f t="shared" si="6"/>
        <v>0</v>
      </c>
      <c r="BC34" s="115">
        <f t="shared" si="13"/>
        <v>0</v>
      </c>
      <c r="BD34" s="116">
        <f t="shared" si="7"/>
        <v>0</v>
      </c>
      <c r="BE34" s="120">
        <f t="shared" si="14"/>
        <v>0</v>
      </c>
      <c r="BF34" s="115">
        <f t="shared" si="15"/>
        <v>0</v>
      </c>
      <c r="BG34" s="116">
        <f t="shared" si="8"/>
        <v>0</v>
      </c>
      <c r="BH34" s="120">
        <f t="shared" si="16"/>
        <v>0</v>
      </c>
      <c r="BI34" s="115">
        <f t="shared" si="17"/>
        <v>0</v>
      </c>
      <c r="BJ34" s="116">
        <f t="shared" si="9"/>
        <v>0</v>
      </c>
      <c r="BK34" s="120">
        <f t="shared" si="18"/>
        <v>0</v>
      </c>
      <c r="BL34" s="120">
        <f t="shared" si="19"/>
        <v>0</v>
      </c>
      <c r="BN34" s="375">
        <f t="shared" si="10"/>
        <v>0</v>
      </c>
      <c r="BP34" s="380"/>
      <c r="DH34" s="105"/>
    </row>
    <row r="35" spans="1:112" hidden="1">
      <c r="A35" s="110"/>
      <c r="B35" s="786" t="s">
        <v>789</v>
      </c>
      <c r="C35" s="786" t="s">
        <v>789</v>
      </c>
      <c r="D35" s="786" t="s">
        <v>789</v>
      </c>
      <c r="E35" s="786" t="s">
        <v>789</v>
      </c>
      <c r="F35" s="786" t="s">
        <v>789</v>
      </c>
      <c r="G35" s="786" t="s">
        <v>789</v>
      </c>
      <c r="H35" s="786" t="s">
        <v>789</v>
      </c>
      <c r="I35" s="786" t="s">
        <v>789</v>
      </c>
      <c r="J35" s="786" t="s">
        <v>789</v>
      </c>
      <c r="K35" s="786" t="s">
        <v>789</v>
      </c>
      <c r="L35" s="786" t="s">
        <v>789</v>
      </c>
      <c r="M35" s="786" t="s">
        <v>789</v>
      </c>
      <c r="N35" s="786" t="s">
        <v>789</v>
      </c>
      <c r="O35" s="786" t="s">
        <v>789</v>
      </c>
      <c r="P35" s="786" t="s">
        <v>789</v>
      </c>
      <c r="Q35" s="786" t="s">
        <v>789</v>
      </c>
      <c r="R35" s="787"/>
      <c r="S35" s="787"/>
      <c r="T35" s="788"/>
      <c r="U35" s="787" t="s">
        <v>5</v>
      </c>
      <c r="V35" s="787"/>
      <c r="W35" s="783">
        <v>250</v>
      </c>
      <c r="X35" s="789"/>
      <c r="Y35" s="789"/>
      <c r="Z35" s="789"/>
      <c r="AA35" s="789"/>
      <c r="AB35" s="789"/>
      <c r="AC35" s="781"/>
      <c r="AD35" s="782"/>
      <c r="AE35" s="783"/>
      <c r="AF35" s="784">
        <f t="shared" si="11"/>
        <v>0</v>
      </c>
      <c r="AG35" s="784"/>
      <c r="AH35" s="784"/>
      <c r="AI35" s="784"/>
      <c r="AJ35" s="784">
        <f t="shared" si="1"/>
        <v>0</v>
      </c>
      <c r="AK35" s="784"/>
      <c r="AL35" s="784"/>
      <c r="AM35" s="784"/>
      <c r="AN35" s="784">
        <f t="shared" si="2"/>
        <v>0</v>
      </c>
      <c r="AO35" s="784"/>
      <c r="AP35" s="784"/>
      <c r="AQ35" s="784"/>
      <c r="AR35" s="363"/>
      <c r="AS35" s="785">
        <f t="shared" si="12"/>
        <v>0</v>
      </c>
      <c r="AT35" s="785"/>
      <c r="AU35" s="785"/>
      <c r="AV35" s="785"/>
      <c r="AW35" s="785"/>
      <c r="AX35" s="91"/>
      <c r="AY35" s="116">
        <f t="shared" si="3"/>
        <v>0</v>
      </c>
      <c r="AZ35" s="116">
        <f t="shared" si="4"/>
        <v>0</v>
      </c>
      <c r="BA35" s="116">
        <f t="shared" si="5"/>
        <v>0</v>
      </c>
      <c r="BB35" s="116">
        <f t="shared" si="6"/>
        <v>0</v>
      </c>
      <c r="BC35" s="115">
        <f t="shared" si="13"/>
        <v>0</v>
      </c>
      <c r="BD35" s="116">
        <f t="shared" si="7"/>
        <v>0</v>
      </c>
      <c r="BE35" s="120">
        <f t="shared" si="14"/>
        <v>0</v>
      </c>
      <c r="BF35" s="115">
        <f t="shared" si="15"/>
        <v>0</v>
      </c>
      <c r="BG35" s="116">
        <f t="shared" si="8"/>
        <v>0</v>
      </c>
      <c r="BH35" s="120">
        <f t="shared" si="16"/>
        <v>0</v>
      </c>
      <c r="BI35" s="115">
        <f t="shared" si="17"/>
        <v>0</v>
      </c>
      <c r="BJ35" s="116">
        <f t="shared" si="9"/>
        <v>0</v>
      </c>
      <c r="BK35" s="120">
        <f t="shared" si="18"/>
        <v>0</v>
      </c>
      <c r="BL35" s="120">
        <f t="shared" si="19"/>
        <v>0</v>
      </c>
      <c r="BN35" s="375">
        <f t="shared" si="10"/>
        <v>0</v>
      </c>
      <c r="BP35" s="380"/>
      <c r="DH35" s="105"/>
    </row>
    <row r="36" spans="1:112" hidden="1">
      <c r="A36" s="110"/>
      <c r="B36" s="786" t="s">
        <v>790</v>
      </c>
      <c r="C36" s="786" t="s">
        <v>790</v>
      </c>
      <c r="D36" s="786" t="s">
        <v>790</v>
      </c>
      <c r="E36" s="786" t="s">
        <v>790</v>
      </c>
      <c r="F36" s="786" t="s">
        <v>790</v>
      </c>
      <c r="G36" s="786" t="s">
        <v>790</v>
      </c>
      <c r="H36" s="786" t="s">
        <v>790</v>
      </c>
      <c r="I36" s="786" t="s">
        <v>790</v>
      </c>
      <c r="J36" s="786" t="s">
        <v>790</v>
      </c>
      <c r="K36" s="786" t="s">
        <v>790</v>
      </c>
      <c r="L36" s="786" t="s">
        <v>790</v>
      </c>
      <c r="M36" s="786" t="s">
        <v>790</v>
      </c>
      <c r="N36" s="786" t="s">
        <v>790</v>
      </c>
      <c r="O36" s="786" t="s">
        <v>790</v>
      </c>
      <c r="P36" s="786" t="s">
        <v>790</v>
      </c>
      <c r="Q36" s="786" t="s">
        <v>790</v>
      </c>
      <c r="R36" s="787"/>
      <c r="S36" s="787"/>
      <c r="T36" s="788"/>
      <c r="U36" s="787" t="s">
        <v>8</v>
      </c>
      <c r="V36" s="787"/>
      <c r="W36" s="783">
        <v>5</v>
      </c>
      <c r="X36" s="789"/>
      <c r="Y36" s="789"/>
      <c r="Z36" s="789"/>
      <c r="AA36" s="789"/>
      <c r="AB36" s="789"/>
      <c r="AC36" s="781"/>
      <c r="AD36" s="782"/>
      <c r="AE36" s="783"/>
      <c r="AF36" s="784">
        <f t="shared" si="11"/>
        <v>0</v>
      </c>
      <c r="AG36" s="784"/>
      <c r="AH36" s="784"/>
      <c r="AI36" s="784"/>
      <c r="AJ36" s="784">
        <f t="shared" si="1"/>
        <v>0</v>
      </c>
      <c r="AK36" s="784"/>
      <c r="AL36" s="784"/>
      <c r="AM36" s="784"/>
      <c r="AN36" s="784">
        <f t="shared" si="2"/>
        <v>0</v>
      </c>
      <c r="AO36" s="784"/>
      <c r="AP36" s="784"/>
      <c r="AQ36" s="784"/>
      <c r="AR36" s="363"/>
      <c r="AS36" s="785">
        <f t="shared" si="12"/>
        <v>0</v>
      </c>
      <c r="AT36" s="785"/>
      <c r="AU36" s="785"/>
      <c r="AV36" s="785"/>
      <c r="AW36" s="785"/>
      <c r="AX36" s="91"/>
      <c r="AY36" s="116">
        <f t="shared" si="3"/>
        <v>0</v>
      </c>
      <c r="AZ36" s="116">
        <f t="shared" si="4"/>
        <v>0</v>
      </c>
      <c r="BA36" s="116">
        <f t="shared" si="5"/>
        <v>0</v>
      </c>
      <c r="BB36" s="116">
        <f t="shared" si="6"/>
        <v>0</v>
      </c>
      <c r="BC36" s="115">
        <f t="shared" si="13"/>
        <v>0</v>
      </c>
      <c r="BD36" s="116">
        <f t="shared" si="7"/>
        <v>0</v>
      </c>
      <c r="BE36" s="120">
        <f t="shared" si="14"/>
        <v>0</v>
      </c>
      <c r="BF36" s="115">
        <f t="shared" si="15"/>
        <v>0</v>
      </c>
      <c r="BG36" s="116">
        <f t="shared" si="8"/>
        <v>0</v>
      </c>
      <c r="BH36" s="120">
        <f t="shared" si="16"/>
        <v>0</v>
      </c>
      <c r="BI36" s="115">
        <f t="shared" si="17"/>
        <v>0</v>
      </c>
      <c r="BJ36" s="116">
        <f t="shared" si="9"/>
        <v>0</v>
      </c>
      <c r="BK36" s="120">
        <f t="shared" si="18"/>
        <v>0</v>
      </c>
      <c r="BL36" s="120">
        <f t="shared" si="19"/>
        <v>0</v>
      </c>
      <c r="BN36" s="375">
        <f t="shared" si="10"/>
        <v>0</v>
      </c>
      <c r="BP36" s="380"/>
      <c r="DH36" s="105"/>
    </row>
    <row r="37" spans="1:112" hidden="1">
      <c r="A37" s="110"/>
      <c r="B37" s="786" t="s">
        <v>791</v>
      </c>
      <c r="C37" s="786" t="s">
        <v>791</v>
      </c>
      <c r="D37" s="786" t="s">
        <v>791</v>
      </c>
      <c r="E37" s="786" t="s">
        <v>791</v>
      </c>
      <c r="F37" s="786" t="s">
        <v>791</v>
      </c>
      <c r="G37" s="786" t="s">
        <v>791</v>
      </c>
      <c r="H37" s="786" t="s">
        <v>791</v>
      </c>
      <c r="I37" s="786" t="s">
        <v>791</v>
      </c>
      <c r="J37" s="786" t="s">
        <v>791</v>
      </c>
      <c r="K37" s="786" t="s">
        <v>791</v>
      </c>
      <c r="L37" s="786" t="s">
        <v>791</v>
      </c>
      <c r="M37" s="786" t="s">
        <v>791</v>
      </c>
      <c r="N37" s="786" t="s">
        <v>791</v>
      </c>
      <c r="O37" s="786" t="s">
        <v>791</v>
      </c>
      <c r="P37" s="786" t="s">
        <v>791</v>
      </c>
      <c r="Q37" s="786" t="s">
        <v>791</v>
      </c>
      <c r="R37" s="787"/>
      <c r="S37" s="787"/>
      <c r="T37" s="788"/>
      <c r="U37" s="787" t="s">
        <v>8</v>
      </c>
      <c r="V37" s="787"/>
      <c r="W37" s="783">
        <v>5</v>
      </c>
      <c r="X37" s="789"/>
      <c r="Y37" s="789"/>
      <c r="Z37" s="789"/>
      <c r="AA37" s="789"/>
      <c r="AB37" s="789"/>
      <c r="AC37" s="781"/>
      <c r="AD37" s="782"/>
      <c r="AE37" s="783"/>
      <c r="AF37" s="784">
        <f t="shared" si="11"/>
        <v>0</v>
      </c>
      <c r="AG37" s="784"/>
      <c r="AH37" s="784"/>
      <c r="AI37" s="784"/>
      <c r="AJ37" s="784">
        <f t="shared" si="1"/>
        <v>0</v>
      </c>
      <c r="AK37" s="784"/>
      <c r="AL37" s="784"/>
      <c r="AM37" s="784"/>
      <c r="AN37" s="784">
        <f t="shared" si="2"/>
        <v>0</v>
      </c>
      <c r="AO37" s="784"/>
      <c r="AP37" s="784"/>
      <c r="AQ37" s="784"/>
      <c r="AR37" s="363"/>
      <c r="AS37" s="785">
        <f t="shared" si="12"/>
        <v>0</v>
      </c>
      <c r="AT37" s="785"/>
      <c r="AU37" s="785"/>
      <c r="AV37" s="785"/>
      <c r="AW37" s="785"/>
      <c r="AX37" s="91"/>
      <c r="AY37" s="116">
        <f t="shared" si="3"/>
        <v>0</v>
      </c>
      <c r="AZ37" s="116">
        <f t="shared" si="4"/>
        <v>0</v>
      </c>
      <c r="BA37" s="116">
        <f t="shared" si="5"/>
        <v>0</v>
      </c>
      <c r="BB37" s="116">
        <f t="shared" si="6"/>
        <v>0</v>
      </c>
      <c r="BC37" s="115">
        <f t="shared" si="13"/>
        <v>0</v>
      </c>
      <c r="BD37" s="116">
        <f t="shared" si="7"/>
        <v>0</v>
      </c>
      <c r="BE37" s="120">
        <f t="shared" si="14"/>
        <v>0</v>
      </c>
      <c r="BF37" s="115">
        <f t="shared" si="15"/>
        <v>0</v>
      </c>
      <c r="BG37" s="116">
        <f t="shared" si="8"/>
        <v>0</v>
      </c>
      <c r="BH37" s="120">
        <f t="shared" si="16"/>
        <v>0</v>
      </c>
      <c r="BI37" s="115">
        <f t="shared" si="17"/>
        <v>0</v>
      </c>
      <c r="BJ37" s="116">
        <f t="shared" si="9"/>
        <v>0</v>
      </c>
      <c r="BK37" s="120">
        <f t="shared" si="18"/>
        <v>0</v>
      </c>
      <c r="BL37" s="120">
        <f t="shared" si="19"/>
        <v>0</v>
      </c>
      <c r="BN37" s="375">
        <f t="shared" si="10"/>
        <v>0</v>
      </c>
      <c r="BP37" s="380"/>
      <c r="DH37" s="105"/>
    </row>
    <row r="38" spans="1:112" hidden="1">
      <c r="A38" s="110"/>
      <c r="B38" s="786"/>
      <c r="C38" s="786"/>
      <c r="D38" s="786"/>
      <c r="E38" s="786"/>
      <c r="F38" s="786"/>
      <c r="G38" s="786"/>
      <c r="H38" s="786"/>
      <c r="I38" s="786"/>
      <c r="J38" s="786"/>
      <c r="K38" s="786"/>
      <c r="L38" s="786"/>
      <c r="M38" s="786"/>
      <c r="N38" s="786"/>
      <c r="O38" s="786"/>
      <c r="P38" s="786"/>
      <c r="Q38" s="786"/>
      <c r="R38" s="787"/>
      <c r="S38" s="787"/>
      <c r="T38" s="788"/>
      <c r="U38" s="787"/>
      <c r="V38" s="787"/>
      <c r="W38" s="783"/>
      <c r="X38" s="789"/>
      <c r="Y38" s="789"/>
      <c r="Z38" s="789"/>
      <c r="AA38" s="789"/>
      <c r="AB38" s="789"/>
      <c r="AC38" s="781"/>
      <c r="AD38" s="782"/>
      <c r="AE38" s="783"/>
      <c r="AF38" s="784">
        <f t="shared" si="11"/>
        <v>0</v>
      </c>
      <c r="AG38" s="784"/>
      <c r="AH38" s="784"/>
      <c r="AI38" s="784"/>
      <c r="AJ38" s="784">
        <f t="shared" si="1"/>
        <v>0</v>
      </c>
      <c r="AK38" s="784"/>
      <c r="AL38" s="784"/>
      <c r="AM38" s="784"/>
      <c r="AN38" s="784">
        <f t="shared" si="2"/>
        <v>0</v>
      </c>
      <c r="AO38" s="784"/>
      <c r="AP38" s="784"/>
      <c r="AQ38" s="784"/>
      <c r="AR38" s="363"/>
      <c r="AS38" s="785">
        <f t="shared" si="12"/>
        <v>0</v>
      </c>
      <c r="AT38" s="785"/>
      <c r="AU38" s="785"/>
      <c r="AV38" s="785"/>
      <c r="AW38" s="785"/>
      <c r="AX38" s="91"/>
      <c r="AY38" s="116">
        <f t="shared" si="3"/>
        <v>0</v>
      </c>
      <c r="AZ38" s="116">
        <f t="shared" si="4"/>
        <v>0</v>
      </c>
      <c r="BA38" s="116">
        <f t="shared" si="5"/>
        <v>0</v>
      </c>
      <c r="BB38" s="116">
        <f t="shared" si="6"/>
        <v>0</v>
      </c>
      <c r="BC38" s="115">
        <f t="shared" si="13"/>
        <v>0</v>
      </c>
      <c r="BD38" s="116">
        <f t="shared" si="7"/>
        <v>0</v>
      </c>
      <c r="BE38" s="120">
        <f t="shared" si="14"/>
        <v>0</v>
      </c>
      <c r="BF38" s="115">
        <f t="shared" si="15"/>
        <v>0</v>
      </c>
      <c r="BG38" s="116">
        <f t="shared" si="8"/>
        <v>0</v>
      </c>
      <c r="BH38" s="120">
        <f t="shared" si="16"/>
        <v>0</v>
      </c>
      <c r="BI38" s="115">
        <f t="shared" si="17"/>
        <v>0</v>
      </c>
      <c r="BJ38" s="116">
        <f t="shared" si="9"/>
        <v>0</v>
      </c>
      <c r="BK38" s="120">
        <f t="shared" si="18"/>
        <v>0</v>
      </c>
      <c r="BL38" s="120">
        <f t="shared" si="19"/>
        <v>0</v>
      </c>
      <c r="BN38" s="375">
        <f t="shared" si="10"/>
        <v>0</v>
      </c>
      <c r="BP38" s="380"/>
      <c r="DH38" s="105"/>
    </row>
    <row r="39" spans="1:112" hidden="1">
      <c r="A39" s="110"/>
      <c r="B39" s="786"/>
      <c r="C39" s="786"/>
      <c r="D39" s="786"/>
      <c r="E39" s="786"/>
      <c r="F39" s="786"/>
      <c r="G39" s="786"/>
      <c r="H39" s="786"/>
      <c r="I39" s="786"/>
      <c r="J39" s="786"/>
      <c r="K39" s="786"/>
      <c r="L39" s="786"/>
      <c r="M39" s="786"/>
      <c r="N39" s="786"/>
      <c r="O39" s="786"/>
      <c r="P39" s="786"/>
      <c r="Q39" s="786"/>
      <c r="R39" s="787"/>
      <c r="S39" s="787"/>
      <c r="T39" s="788"/>
      <c r="U39" s="787"/>
      <c r="V39" s="787"/>
      <c r="W39" s="783"/>
      <c r="X39" s="789"/>
      <c r="Y39" s="789"/>
      <c r="Z39" s="789"/>
      <c r="AA39" s="789"/>
      <c r="AB39" s="789"/>
      <c r="AC39" s="781"/>
      <c r="AD39" s="782"/>
      <c r="AE39" s="783"/>
      <c r="AF39" s="784">
        <f t="shared" si="11"/>
        <v>0</v>
      </c>
      <c r="AG39" s="784"/>
      <c r="AH39" s="784"/>
      <c r="AI39" s="784"/>
      <c r="AJ39" s="784">
        <f>R39*Z39</f>
        <v>0</v>
      </c>
      <c r="AK39" s="784"/>
      <c r="AL39" s="784"/>
      <c r="AM39" s="784"/>
      <c r="AN39" s="784">
        <f>R39*AC39</f>
        <v>0</v>
      </c>
      <c r="AO39" s="784"/>
      <c r="AP39" s="784"/>
      <c r="AQ39" s="784"/>
      <c r="AR39" s="363"/>
      <c r="AS39" s="785">
        <f t="shared" si="12"/>
        <v>0</v>
      </c>
      <c r="AT39" s="785"/>
      <c r="AU39" s="785"/>
      <c r="AV39" s="785"/>
      <c r="AW39" s="785"/>
      <c r="AX39" s="91"/>
      <c r="AY39" s="116">
        <f t="shared" si="3"/>
        <v>0</v>
      </c>
      <c r="AZ39" s="116">
        <f t="shared" si="4"/>
        <v>0</v>
      </c>
      <c r="BA39" s="116">
        <f t="shared" si="5"/>
        <v>0</v>
      </c>
      <c r="BB39" s="116">
        <f t="shared" si="6"/>
        <v>0</v>
      </c>
      <c r="BC39" s="115">
        <f t="shared" si="13"/>
        <v>0</v>
      </c>
      <c r="BD39" s="116">
        <f t="shared" si="7"/>
        <v>0</v>
      </c>
      <c r="BE39" s="120">
        <f t="shared" si="14"/>
        <v>0</v>
      </c>
      <c r="BF39" s="115">
        <f t="shared" si="15"/>
        <v>0</v>
      </c>
      <c r="BG39" s="116">
        <f t="shared" si="8"/>
        <v>0</v>
      </c>
      <c r="BH39" s="120">
        <f t="shared" si="16"/>
        <v>0</v>
      </c>
      <c r="BI39" s="115">
        <f t="shared" si="17"/>
        <v>0</v>
      </c>
      <c r="BJ39" s="116">
        <f t="shared" si="9"/>
        <v>0</v>
      </c>
      <c r="BK39" s="120">
        <f t="shared" si="18"/>
        <v>0</v>
      </c>
      <c r="BL39" s="120">
        <f t="shared" si="19"/>
        <v>0</v>
      </c>
      <c r="BN39" s="375">
        <f t="shared" si="10"/>
        <v>0</v>
      </c>
      <c r="BP39" s="380"/>
      <c r="DH39" s="105"/>
    </row>
    <row r="40" spans="1:112" hidden="1">
      <c r="A40" s="110"/>
      <c r="B40" s="786"/>
      <c r="C40" s="786"/>
      <c r="D40" s="786"/>
      <c r="E40" s="786"/>
      <c r="F40" s="786"/>
      <c r="G40" s="786"/>
      <c r="H40" s="786"/>
      <c r="I40" s="786"/>
      <c r="J40" s="786"/>
      <c r="K40" s="786"/>
      <c r="L40" s="786"/>
      <c r="M40" s="786"/>
      <c r="N40" s="786"/>
      <c r="O40" s="786"/>
      <c r="P40" s="786"/>
      <c r="Q40" s="786"/>
      <c r="R40" s="787"/>
      <c r="S40" s="787"/>
      <c r="T40" s="788"/>
      <c r="U40" s="787"/>
      <c r="V40" s="787"/>
      <c r="W40" s="783"/>
      <c r="X40" s="789"/>
      <c r="Y40" s="789"/>
      <c r="Z40" s="789"/>
      <c r="AA40" s="789"/>
      <c r="AB40" s="789"/>
      <c r="AC40" s="781"/>
      <c r="AD40" s="782"/>
      <c r="AE40" s="783"/>
      <c r="AF40" s="784">
        <f t="shared" si="11"/>
        <v>0</v>
      </c>
      <c r="AG40" s="784"/>
      <c r="AH40" s="784"/>
      <c r="AI40" s="784"/>
      <c r="AJ40" s="784">
        <f>R40*Z40</f>
        <v>0</v>
      </c>
      <c r="AK40" s="784"/>
      <c r="AL40" s="784"/>
      <c r="AM40" s="784"/>
      <c r="AN40" s="784">
        <f>R40*AC40</f>
        <v>0</v>
      </c>
      <c r="AO40" s="784"/>
      <c r="AP40" s="784"/>
      <c r="AQ40" s="784"/>
      <c r="AR40" s="363"/>
      <c r="AS40" s="785">
        <f t="shared" si="12"/>
        <v>0</v>
      </c>
      <c r="AT40" s="785"/>
      <c r="AU40" s="785"/>
      <c r="AV40" s="785"/>
      <c r="AW40" s="785"/>
      <c r="AX40" s="91"/>
      <c r="AY40" s="116">
        <f t="shared" si="3"/>
        <v>0</v>
      </c>
      <c r="AZ40" s="116">
        <f t="shared" si="4"/>
        <v>0</v>
      </c>
      <c r="BA40" s="116">
        <f t="shared" si="5"/>
        <v>0</v>
      </c>
      <c r="BB40" s="116">
        <f t="shared" si="6"/>
        <v>0</v>
      </c>
      <c r="BC40" s="115">
        <f t="shared" si="13"/>
        <v>0</v>
      </c>
      <c r="BD40" s="116">
        <f t="shared" si="7"/>
        <v>0</v>
      </c>
      <c r="BE40" s="120">
        <f t="shared" si="14"/>
        <v>0</v>
      </c>
      <c r="BF40" s="115">
        <f t="shared" si="15"/>
        <v>0</v>
      </c>
      <c r="BG40" s="116">
        <f t="shared" si="8"/>
        <v>0</v>
      </c>
      <c r="BH40" s="120">
        <f t="shared" si="16"/>
        <v>0</v>
      </c>
      <c r="BI40" s="115">
        <f t="shared" si="17"/>
        <v>0</v>
      </c>
      <c r="BJ40" s="116">
        <f t="shared" si="9"/>
        <v>0</v>
      </c>
      <c r="BK40" s="120">
        <f t="shared" si="18"/>
        <v>0</v>
      </c>
      <c r="BL40" s="120">
        <f t="shared" si="19"/>
        <v>0</v>
      </c>
      <c r="BN40" s="375">
        <f t="shared" si="10"/>
        <v>0</v>
      </c>
      <c r="BP40" s="380"/>
      <c r="DH40" s="105"/>
    </row>
    <row r="41" spans="1:112" hidden="1">
      <c r="A41" s="110"/>
      <c r="B41" s="786"/>
      <c r="C41" s="786"/>
      <c r="D41" s="786"/>
      <c r="E41" s="786"/>
      <c r="F41" s="786"/>
      <c r="G41" s="786"/>
      <c r="H41" s="786"/>
      <c r="I41" s="786"/>
      <c r="J41" s="786"/>
      <c r="K41" s="786"/>
      <c r="L41" s="786"/>
      <c r="M41" s="786"/>
      <c r="N41" s="786"/>
      <c r="O41" s="786"/>
      <c r="P41" s="786"/>
      <c r="Q41" s="786"/>
      <c r="R41" s="787"/>
      <c r="S41" s="787"/>
      <c r="T41" s="788"/>
      <c r="U41" s="787"/>
      <c r="V41" s="787"/>
      <c r="W41" s="783"/>
      <c r="X41" s="789"/>
      <c r="Y41" s="789"/>
      <c r="Z41" s="789"/>
      <c r="AA41" s="789"/>
      <c r="AB41" s="789"/>
      <c r="AC41" s="781"/>
      <c r="AD41" s="782"/>
      <c r="AE41" s="783"/>
      <c r="AF41" s="784">
        <f t="shared" si="11"/>
        <v>0</v>
      </c>
      <c r="AG41" s="784"/>
      <c r="AH41" s="784"/>
      <c r="AI41" s="784"/>
      <c r="AJ41" s="784">
        <f>R41*Z41</f>
        <v>0</v>
      </c>
      <c r="AK41" s="784"/>
      <c r="AL41" s="784"/>
      <c r="AM41" s="784"/>
      <c r="AN41" s="784">
        <f>R41*AC41</f>
        <v>0</v>
      </c>
      <c r="AO41" s="784"/>
      <c r="AP41" s="784"/>
      <c r="AQ41" s="784"/>
      <c r="AR41" s="363"/>
      <c r="AS41" s="785">
        <f t="shared" si="12"/>
        <v>0</v>
      </c>
      <c r="AT41" s="785"/>
      <c r="AU41" s="785"/>
      <c r="AV41" s="785"/>
      <c r="AW41" s="785"/>
      <c r="AX41" s="91"/>
      <c r="AY41" s="116">
        <f t="shared" si="3"/>
        <v>0</v>
      </c>
      <c r="AZ41" s="116">
        <f t="shared" si="4"/>
        <v>0</v>
      </c>
      <c r="BA41" s="116">
        <f t="shared" si="5"/>
        <v>0</v>
      </c>
      <c r="BB41" s="116">
        <f t="shared" si="6"/>
        <v>0</v>
      </c>
      <c r="BC41" s="115">
        <f t="shared" si="13"/>
        <v>0</v>
      </c>
      <c r="BD41" s="116">
        <f t="shared" si="7"/>
        <v>0</v>
      </c>
      <c r="BE41" s="120">
        <f t="shared" si="14"/>
        <v>0</v>
      </c>
      <c r="BF41" s="115">
        <f t="shared" si="15"/>
        <v>0</v>
      </c>
      <c r="BG41" s="116">
        <f t="shared" si="8"/>
        <v>0</v>
      </c>
      <c r="BH41" s="120">
        <f t="shared" si="16"/>
        <v>0</v>
      </c>
      <c r="BI41" s="115">
        <f t="shared" si="17"/>
        <v>0</v>
      </c>
      <c r="BJ41" s="116">
        <f t="shared" si="9"/>
        <v>0</v>
      </c>
      <c r="BK41" s="120">
        <f t="shared" si="18"/>
        <v>0</v>
      </c>
      <c r="BL41" s="120">
        <f t="shared" si="19"/>
        <v>0</v>
      </c>
      <c r="BN41" s="375">
        <f t="shared" si="10"/>
        <v>0</v>
      </c>
      <c r="BP41" s="380"/>
      <c r="DH41" s="105"/>
    </row>
    <row r="42" spans="1:112" hidden="1">
      <c r="A42" s="110"/>
      <c r="B42" s="786"/>
      <c r="C42" s="786"/>
      <c r="D42" s="786"/>
      <c r="E42" s="786"/>
      <c r="F42" s="786"/>
      <c r="G42" s="786"/>
      <c r="H42" s="786"/>
      <c r="I42" s="786"/>
      <c r="J42" s="786"/>
      <c r="K42" s="786"/>
      <c r="L42" s="786"/>
      <c r="M42" s="786"/>
      <c r="N42" s="786"/>
      <c r="O42" s="786"/>
      <c r="P42" s="786"/>
      <c r="Q42" s="786"/>
      <c r="R42" s="787"/>
      <c r="S42" s="787"/>
      <c r="T42" s="788"/>
      <c r="U42" s="787"/>
      <c r="V42" s="787"/>
      <c r="W42" s="783"/>
      <c r="X42" s="789"/>
      <c r="Y42" s="789"/>
      <c r="Z42" s="789"/>
      <c r="AA42" s="789"/>
      <c r="AB42" s="789"/>
      <c r="AC42" s="781"/>
      <c r="AD42" s="782"/>
      <c r="AE42" s="783"/>
      <c r="AF42" s="784">
        <f t="shared" si="11"/>
        <v>0</v>
      </c>
      <c r="AG42" s="784"/>
      <c r="AH42" s="784"/>
      <c r="AI42" s="784"/>
      <c r="AJ42" s="784">
        <f t="shared" si="1"/>
        <v>0</v>
      </c>
      <c r="AK42" s="784"/>
      <c r="AL42" s="784"/>
      <c r="AM42" s="784"/>
      <c r="AN42" s="784">
        <f t="shared" si="2"/>
        <v>0</v>
      </c>
      <c r="AO42" s="784"/>
      <c r="AP42" s="784"/>
      <c r="AQ42" s="784"/>
      <c r="AR42" s="363"/>
      <c r="AS42" s="785">
        <f t="shared" si="12"/>
        <v>0</v>
      </c>
      <c r="AT42" s="785"/>
      <c r="AU42" s="785"/>
      <c r="AV42" s="785"/>
      <c r="AW42" s="785"/>
      <c r="AX42" s="91"/>
      <c r="AY42" s="116">
        <f t="shared" si="3"/>
        <v>0</v>
      </c>
      <c r="AZ42" s="116">
        <f t="shared" si="4"/>
        <v>0</v>
      </c>
      <c r="BA42" s="116">
        <f t="shared" si="5"/>
        <v>0</v>
      </c>
      <c r="BB42" s="116">
        <f t="shared" si="6"/>
        <v>0</v>
      </c>
      <c r="BC42" s="115">
        <f t="shared" si="13"/>
        <v>0</v>
      </c>
      <c r="BD42" s="116">
        <f t="shared" si="7"/>
        <v>0</v>
      </c>
      <c r="BE42" s="120">
        <f t="shared" si="14"/>
        <v>0</v>
      </c>
      <c r="BF42" s="115">
        <f t="shared" si="15"/>
        <v>0</v>
      </c>
      <c r="BG42" s="116">
        <f t="shared" si="8"/>
        <v>0</v>
      </c>
      <c r="BH42" s="120">
        <f t="shared" si="16"/>
        <v>0</v>
      </c>
      <c r="BI42" s="115">
        <f t="shared" si="17"/>
        <v>0</v>
      </c>
      <c r="BJ42" s="116">
        <f t="shared" si="9"/>
        <v>0</v>
      </c>
      <c r="BK42" s="120">
        <f t="shared" si="18"/>
        <v>0</v>
      </c>
      <c r="BL42" s="120">
        <f t="shared" si="19"/>
        <v>0</v>
      </c>
      <c r="BN42" s="375">
        <f t="shared" si="10"/>
        <v>0</v>
      </c>
      <c r="BP42" s="380"/>
      <c r="DH42" s="105"/>
    </row>
    <row r="43" spans="1:112" hidden="1">
      <c r="A43" s="110"/>
      <c r="B43" s="786"/>
      <c r="C43" s="786"/>
      <c r="D43" s="786"/>
      <c r="E43" s="786"/>
      <c r="F43" s="786"/>
      <c r="G43" s="786"/>
      <c r="H43" s="786"/>
      <c r="I43" s="786"/>
      <c r="J43" s="786"/>
      <c r="K43" s="786"/>
      <c r="L43" s="786"/>
      <c r="M43" s="786"/>
      <c r="N43" s="786"/>
      <c r="O43" s="786"/>
      <c r="P43" s="786"/>
      <c r="Q43" s="786"/>
      <c r="R43" s="787"/>
      <c r="S43" s="787"/>
      <c r="T43" s="788"/>
      <c r="U43" s="787"/>
      <c r="V43" s="787"/>
      <c r="W43" s="783"/>
      <c r="X43" s="789"/>
      <c r="Y43" s="789"/>
      <c r="Z43" s="789"/>
      <c r="AA43" s="789"/>
      <c r="AB43" s="789"/>
      <c r="AC43" s="781"/>
      <c r="AD43" s="782"/>
      <c r="AE43" s="783"/>
      <c r="AF43" s="784">
        <f t="shared" si="11"/>
        <v>0</v>
      </c>
      <c r="AG43" s="784"/>
      <c r="AH43" s="784"/>
      <c r="AI43" s="784"/>
      <c r="AJ43" s="784">
        <f t="shared" si="1"/>
        <v>0</v>
      </c>
      <c r="AK43" s="784"/>
      <c r="AL43" s="784"/>
      <c r="AM43" s="784"/>
      <c r="AN43" s="784">
        <f t="shared" si="2"/>
        <v>0</v>
      </c>
      <c r="AO43" s="784"/>
      <c r="AP43" s="784"/>
      <c r="AQ43" s="784"/>
      <c r="AR43" s="363"/>
      <c r="AS43" s="785">
        <f t="shared" si="12"/>
        <v>0</v>
      </c>
      <c r="AT43" s="785"/>
      <c r="AU43" s="785"/>
      <c r="AV43" s="785"/>
      <c r="AW43" s="785"/>
      <c r="AX43" s="91"/>
      <c r="AY43" s="116">
        <f t="shared" si="3"/>
        <v>0</v>
      </c>
      <c r="AZ43" s="116">
        <f t="shared" si="4"/>
        <v>0</v>
      </c>
      <c r="BA43" s="116">
        <f t="shared" si="5"/>
        <v>0</v>
      </c>
      <c r="BB43" s="116">
        <f t="shared" si="6"/>
        <v>0</v>
      </c>
      <c r="BC43" s="115">
        <f t="shared" si="13"/>
        <v>0</v>
      </c>
      <c r="BD43" s="116">
        <f t="shared" si="7"/>
        <v>0</v>
      </c>
      <c r="BE43" s="120">
        <f t="shared" si="14"/>
        <v>0</v>
      </c>
      <c r="BF43" s="115">
        <f t="shared" si="15"/>
        <v>0</v>
      </c>
      <c r="BG43" s="116">
        <f t="shared" si="8"/>
        <v>0</v>
      </c>
      <c r="BH43" s="120">
        <f t="shared" si="16"/>
        <v>0</v>
      </c>
      <c r="BI43" s="115">
        <f t="shared" si="17"/>
        <v>0</v>
      </c>
      <c r="BJ43" s="116">
        <f t="shared" si="9"/>
        <v>0</v>
      </c>
      <c r="BK43" s="120">
        <f t="shared" si="18"/>
        <v>0</v>
      </c>
      <c r="BL43" s="120">
        <f t="shared" si="19"/>
        <v>0</v>
      </c>
      <c r="BN43" s="375">
        <f t="shared" si="10"/>
        <v>0</v>
      </c>
      <c r="BP43" s="380"/>
      <c r="DH43" s="105"/>
    </row>
    <row r="44" spans="1:112" hidden="1">
      <c r="A44" s="110"/>
      <c r="B44" s="786"/>
      <c r="C44" s="786"/>
      <c r="D44" s="786"/>
      <c r="E44" s="786"/>
      <c r="F44" s="786"/>
      <c r="G44" s="786"/>
      <c r="H44" s="786"/>
      <c r="I44" s="786"/>
      <c r="J44" s="786"/>
      <c r="K44" s="786"/>
      <c r="L44" s="786"/>
      <c r="M44" s="786"/>
      <c r="N44" s="786"/>
      <c r="O44" s="786"/>
      <c r="P44" s="786"/>
      <c r="Q44" s="786"/>
      <c r="R44" s="787"/>
      <c r="S44" s="787"/>
      <c r="T44" s="788"/>
      <c r="U44" s="787"/>
      <c r="V44" s="787"/>
      <c r="W44" s="783"/>
      <c r="X44" s="789"/>
      <c r="Y44" s="789"/>
      <c r="Z44" s="789"/>
      <c r="AA44" s="789"/>
      <c r="AB44" s="789"/>
      <c r="AC44" s="781"/>
      <c r="AD44" s="782"/>
      <c r="AE44" s="783"/>
      <c r="AF44" s="784">
        <f t="shared" si="11"/>
        <v>0</v>
      </c>
      <c r="AG44" s="784"/>
      <c r="AH44" s="784"/>
      <c r="AI44" s="784"/>
      <c r="AJ44" s="784">
        <f t="shared" si="1"/>
        <v>0</v>
      </c>
      <c r="AK44" s="784"/>
      <c r="AL44" s="784"/>
      <c r="AM44" s="784"/>
      <c r="AN44" s="784">
        <f t="shared" si="2"/>
        <v>0</v>
      </c>
      <c r="AO44" s="784"/>
      <c r="AP44" s="784"/>
      <c r="AQ44" s="784"/>
      <c r="AR44" s="363"/>
      <c r="AS44" s="785">
        <f t="shared" si="12"/>
        <v>0</v>
      </c>
      <c r="AT44" s="785"/>
      <c r="AU44" s="785"/>
      <c r="AV44" s="785"/>
      <c r="AW44" s="785"/>
      <c r="AX44" s="91"/>
      <c r="AY44" s="116">
        <f t="shared" si="3"/>
        <v>0</v>
      </c>
      <c r="AZ44" s="116">
        <f t="shared" si="4"/>
        <v>0</v>
      </c>
      <c r="BA44" s="116">
        <f t="shared" si="5"/>
        <v>0</v>
      </c>
      <c r="BB44" s="116">
        <f t="shared" si="6"/>
        <v>0</v>
      </c>
      <c r="BC44" s="115">
        <f t="shared" si="13"/>
        <v>0</v>
      </c>
      <c r="BD44" s="116">
        <f t="shared" si="7"/>
        <v>0</v>
      </c>
      <c r="BE44" s="120">
        <f t="shared" si="14"/>
        <v>0</v>
      </c>
      <c r="BF44" s="115">
        <f t="shared" si="15"/>
        <v>0</v>
      </c>
      <c r="BG44" s="116">
        <f t="shared" si="8"/>
        <v>0</v>
      </c>
      <c r="BH44" s="120">
        <f t="shared" si="16"/>
        <v>0</v>
      </c>
      <c r="BI44" s="115">
        <f t="shared" si="17"/>
        <v>0</v>
      </c>
      <c r="BJ44" s="116">
        <f t="shared" si="9"/>
        <v>0</v>
      </c>
      <c r="BK44" s="120">
        <f t="shared" si="18"/>
        <v>0</v>
      </c>
      <c r="BL44" s="120">
        <f t="shared" si="19"/>
        <v>0</v>
      </c>
      <c r="BN44" s="375">
        <f t="shared" si="10"/>
        <v>0</v>
      </c>
      <c r="BP44" s="380"/>
      <c r="DH44" s="105"/>
    </row>
    <row r="45" spans="1:112" hidden="1">
      <c r="A45" s="110"/>
      <c r="B45" s="786"/>
      <c r="C45" s="786"/>
      <c r="D45" s="786"/>
      <c r="E45" s="786"/>
      <c r="F45" s="786"/>
      <c r="G45" s="786"/>
      <c r="H45" s="786"/>
      <c r="I45" s="786"/>
      <c r="J45" s="786"/>
      <c r="K45" s="786"/>
      <c r="L45" s="786"/>
      <c r="M45" s="786"/>
      <c r="N45" s="786"/>
      <c r="O45" s="786"/>
      <c r="P45" s="786"/>
      <c r="Q45" s="786"/>
      <c r="R45" s="787"/>
      <c r="S45" s="787"/>
      <c r="T45" s="788"/>
      <c r="U45" s="787"/>
      <c r="V45" s="787"/>
      <c r="W45" s="783"/>
      <c r="X45" s="789"/>
      <c r="Y45" s="789"/>
      <c r="Z45" s="789"/>
      <c r="AA45" s="789"/>
      <c r="AB45" s="789"/>
      <c r="AC45" s="781"/>
      <c r="AD45" s="782"/>
      <c r="AE45" s="783"/>
      <c r="AF45" s="784">
        <f t="shared" si="11"/>
        <v>0</v>
      </c>
      <c r="AG45" s="784"/>
      <c r="AH45" s="784"/>
      <c r="AI45" s="784"/>
      <c r="AJ45" s="784">
        <f>R45*Z45</f>
        <v>0</v>
      </c>
      <c r="AK45" s="784"/>
      <c r="AL45" s="784"/>
      <c r="AM45" s="784"/>
      <c r="AN45" s="784">
        <f>R45*AC45</f>
        <v>0</v>
      </c>
      <c r="AO45" s="784"/>
      <c r="AP45" s="784"/>
      <c r="AQ45" s="784"/>
      <c r="AR45" s="363"/>
      <c r="AS45" s="785">
        <f t="shared" si="12"/>
        <v>0</v>
      </c>
      <c r="AT45" s="785"/>
      <c r="AU45" s="785"/>
      <c r="AV45" s="785"/>
      <c r="AW45" s="785"/>
      <c r="AX45" s="91"/>
      <c r="AY45" s="116">
        <f t="shared" si="3"/>
        <v>0</v>
      </c>
      <c r="AZ45" s="116">
        <f t="shared" si="4"/>
        <v>0</v>
      </c>
      <c r="BA45" s="116">
        <f t="shared" si="5"/>
        <v>0</v>
      </c>
      <c r="BB45" s="116">
        <f t="shared" si="6"/>
        <v>0</v>
      </c>
      <c r="BC45" s="115">
        <f t="shared" si="13"/>
        <v>0</v>
      </c>
      <c r="BD45" s="116">
        <f t="shared" si="7"/>
        <v>0</v>
      </c>
      <c r="BE45" s="120">
        <f t="shared" si="14"/>
        <v>0</v>
      </c>
      <c r="BF45" s="115">
        <f t="shared" si="15"/>
        <v>0</v>
      </c>
      <c r="BG45" s="116">
        <f t="shared" si="8"/>
        <v>0</v>
      </c>
      <c r="BH45" s="120">
        <f t="shared" si="16"/>
        <v>0</v>
      </c>
      <c r="BI45" s="115">
        <f t="shared" si="17"/>
        <v>0</v>
      </c>
      <c r="BJ45" s="116">
        <f t="shared" si="9"/>
        <v>0</v>
      </c>
      <c r="BK45" s="120">
        <f t="shared" si="18"/>
        <v>0</v>
      </c>
      <c r="BL45" s="120">
        <f t="shared" si="19"/>
        <v>0</v>
      </c>
      <c r="BN45" s="375">
        <f t="shared" si="10"/>
        <v>0</v>
      </c>
      <c r="BP45" s="380"/>
      <c r="DH45" s="105"/>
    </row>
    <row r="46" spans="1:112" hidden="1">
      <c r="A46" s="110"/>
      <c r="B46" s="786"/>
      <c r="C46" s="786"/>
      <c r="D46" s="786"/>
      <c r="E46" s="786"/>
      <c r="F46" s="786"/>
      <c r="G46" s="786"/>
      <c r="H46" s="786"/>
      <c r="I46" s="786"/>
      <c r="J46" s="786"/>
      <c r="K46" s="786"/>
      <c r="L46" s="786"/>
      <c r="M46" s="786"/>
      <c r="N46" s="786"/>
      <c r="O46" s="786"/>
      <c r="P46" s="786"/>
      <c r="Q46" s="786"/>
      <c r="R46" s="787"/>
      <c r="S46" s="787"/>
      <c r="T46" s="788"/>
      <c r="U46" s="787"/>
      <c r="V46" s="787"/>
      <c r="W46" s="783"/>
      <c r="X46" s="789"/>
      <c r="Y46" s="789"/>
      <c r="Z46" s="789"/>
      <c r="AA46" s="789"/>
      <c r="AB46" s="789"/>
      <c r="AC46" s="781"/>
      <c r="AD46" s="782"/>
      <c r="AE46" s="783"/>
      <c r="AF46" s="784">
        <f t="shared" si="11"/>
        <v>0</v>
      </c>
      <c r="AG46" s="784"/>
      <c r="AH46" s="784"/>
      <c r="AI46" s="784"/>
      <c r="AJ46" s="784">
        <f>R46*Z46</f>
        <v>0</v>
      </c>
      <c r="AK46" s="784"/>
      <c r="AL46" s="784"/>
      <c r="AM46" s="784"/>
      <c r="AN46" s="784">
        <f>R46*AC46</f>
        <v>0</v>
      </c>
      <c r="AO46" s="784"/>
      <c r="AP46" s="784"/>
      <c r="AQ46" s="784"/>
      <c r="AR46" s="363"/>
      <c r="AS46" s="785">
        <f t="shared" si="12"/>
        <v>0</v>
      </c>
      <c r="AT46" s="785"/>
      <c r="AU46" s="785"/>
      <c r="AV46" s="785"/>
      <c r="AW46" s="785"/>
      <c r="AX46" s="91"/>
      <c r="AY46" s="116">
        <f t="shared" si="3"/>
        <v>0</v>
      </c>
      <c r="AZ46" s="116">
        <f t="shared" si="4"/>
        <v>0</v>
      </c>
      <c r="BA46" s="116">
        <f t="shared" si="5"/>
        <v>0</v>
      </c>
      <c r="BB46" s="116">
        <f t="shared" si="6"/>
        <v>0</v>
      </c>
      <c r="BC46" s="115">
        <f t="shared" si="13"/>
        <v>0</v>
      </c>
      <c r="BD46" s="116">
        <f t="shared" si="7"/>
        <v>0</v>
      </c>
      <c r="BE46" s="120">
        <f t="shared" si="14"/>
        <v>0</v>
      </c>
      <c r="BF46" s="115">
        <f t="shared" si="15"/>
        <v>0</v>
      </c>
      <c r="BG46" s="116">
        <f t="shared" si="8"/>
        <v>0</v>
      </c>
      <c r="BH46" s="120">
        <f t="shared" si="16"/>
        <v>0</v>
      </c>
      <c r="BI46" s="115">
        <f t="shared" si="17"/>
        <v>0</v>
      </c>
      <c r="BJ46" s="116">
        <f t="shared" si="9"/>
        <v>0</v>
      </c>
      <c r="BK46" s="120">
        <f t="shared" si="18"/>
        <v>0</v>
      </c>
      <c r="BL46" s="120">
        <f t="shared" si="19"/>
        <v>0</v>
      </c>
      <c r="BN46" s="375">
        <f t="shared" si="10"/>
        <v>0</v>
      </c>
      <c r="BP46" s="380"/>
      <c r="DH46" s="105"/>
    </row>
    <row r="47" spans="1:112" hidden="1">
      <c r="A47" s="110"/>
      <c r="B47" s="786"/>
      <c r="C47" s="786"/>
      <c r="D47" s="786"/>
      <c r="E47" s="786"/>
      <c r="F47" s="786"/>
      <c r="G47" s="786"/>
      <c r="H47" s="786"/>
      <c r="I47" s="786"/>
      <c r="J47" s="786"/>
      <c r="K47" s="786"/>
      <c r="L47" s="786"/>
      <c r="M47" s="786"/>
      <c r="N47" s="786"/>
      <c r="O47" s="786"/>
      <c r="P47" s="786"/>
      <c r="Q47" s="786"/>
      <c r="R47" s="787"/>
      <c r="S47" s="787"/>
      <c r="T47" s="788"/>
      <c r="U47" s="787"/>
      <c r="V47" s="787"/>
      <c r="W47" s="783"/>
      <c r="X47" s="789"/>
      <c r="Y47" s="789"/>
      <c r="Z47" s="789"/>
      <c r="AA47" s="789"/>
      <c r="AB47" s="789"/>
      <c r="AC47" s="781"/>
      <c r="AD47" s="782"/>
      <c r="AE47" s="783"/>
      <c r="AF47" s="784">
        <f t="shared" si="11"/>
        <v>0</v>
      </c>
      <c r="AG47" s="784"/>
      <c r="AH47" s="784"/>
      <c r="AI47" s="784"/>
      <c r="AJ47" s="784">
        <f>R47*Z47</f>
        <v>0</v>
      </c>
      <c r="AK47" s="784"/>
      <c r="AL47" s="784"/>
      <c r="AM47" s="784"/>
      <c r="AN47" s="784">
        <f>R47*AC47</f>
        <v>0</v>
      </c>
      <c r="AO47" s="784"/>
      <c r="AP47" s="784"/>
      <c r="AQ47" s="784"/>
      <c r="AR47" s="363"/>
      <c r="AS47" s="785">
        <f t="shared" si="12"/>
        <v>0</v>
      </c>
      <c r="AT47" s="785"/>
      <c r="AU47" s="785"/>
      <c r="AV47" s="785"/>
      <c r="AW47" s="785"/>
      <c r="AX47" s="91"/>
      <c r="AY47" s="116">
        <f t="shared" si="3"/>
        <v>0</v>
      </c>
      <c r="AZ47" s="116">
        <f t="shared" si="4"/>
        <v>0</v>
      </c>
      <c r="BA47" s="116">
        <f t="shared" si="5"/>
        <v>0</v>
      </c>
      <c r="BB47" s="116">
        <f t="shared" si="6"/>
        <v>0</v>
      </c>
      <c r="BC47" s="115">
        <f t="shared" si="13"/>
        <v>0</v>
      </c>
      <c r="BD47" s="116">
        <f t="shared" si="7"/>
        <v>0</v>
      </c>
      <c r="BE47" s="120">
        <f t="shared" si="14"/>
        <v>0</v>
      </c>
      <c r="BF47" s="115">
        <f t="shared" si="15"/>
        <v>0</v>
      </c>
      <c r="BG47" s="116">
        <f t="shared" si="8"/>
        <v>0</v>
      </c>
      <c r="BH47" s="120">
        <f t="shared" si="16"/>
        <v>0</v>
      </c>
      <c r="BI47" s="115">
        <f t="shared" si="17"/>
        <v>0</v>
      </c>
      <c r="BJ47" s="116">
        <f t="shared" si="9"/>
        <v>0</v>
      </c>
      <c r="BK47" s="120">
        <f t="shared" si="18"/>
        <v>0</v>
      </c>
      <c r="BL47" s="120">
        <f t="shared" si="19"/>
        <v>0</v>
      </c>
      <c r="BN47" s="375">
        <f t="shared" si="10"/>
        <v>0</v>
      </c>
      <c r="BP47" s="380"/>
      <c r="DH47" s="105"/>
    </row>
    <row r="48" spans="1:112" hidden="1">
      <c r="A48" s="110"/>
      <c r="B48" s="786"/>
      <c r="C48" s="786"/>
      <c r="D48" s="786"/>
      <c r="E48" s="786"/>
      <c r="F48" s="786"/>
      <c r="G48" s="786"/>
      <c r="H48" s="786"/>
      <c r="I48" s="786"/>
      <c r="J48" s="786"/>
      <c r="K48" s="786"/>
      <c r="L48" s="786"/>
      <c r="M48" s="786"/>
      <c r="N48" s="786"/>
      <c r="O48" s="786"/>
      <c r="P48" s="786"/>
      <c r="Q48" s="786"/>
      <c r="R48" s="787"/>
      <c r="S48" s="787"/>
      <c r="T48" s="788"/>
      <c r="U48" s="787"/>
      <c r="V48" s="787"/>
      <c r="W48" s="783"/>
      <c r="X48" s="789"/>
      <c r="Y48" s="789"/>
      <c r="Z48" s="789"/>
      <c r="AA48" s="789"/>
      <c r="AB48" s="789"/>
      <c r="AC48" s="781"/>
      <c r="AD48" s="782"/>
      <c r="AE48" s="783"/>
      <c r="AF48" s="784">
        <f t="shared" si="11"/>
        <v>0</v>
      </c>
      <c r="AG48" s="784"/>
      <c r="AH48" s="784"/>
      <c r="AI48" s="784"/>
      <c r="AJ48" s="784">
        <f>R48*Z48</f>
        <v>0</v>
      </c>
      <c r="AK48" s="784"/>
      <c r="AL48" s="784"/>
      <c r="AM48" s="784"/>
      <c r="AN48" s="784">
        <f>R48*AC48</f>
        <v>0</v>
      </c>
      <c r="AO48" s="784"/>
      <c r="AP48" s="784"/>
      <c r="AQ48" s="784"/>
      <c r="AR48" s="363"/>
      <c r="AS48" s="785">
        <f t="shared" si="12"/>
        <v>0</v>
      </c>
      <c r="AT48" s="785"/>
      <c r="AU48" s="785"/>
      <c r="AV48" s="785"/>
      <c r="AW48" s="785"/>
      <c r="AX48" s="91"/>
      <c r="AY48" s="116">
        <f t="shared" si="3"/>
        <v>0</v>
      </c>
      <c r="AZ48" s="116">
        <f t="shared" si="4"/>
        <v>0</v>
      </c>
      <c r="BA48" s="116">
        <f t="shared" si="5"/>
        <v>0</v>
      </c>
      <c r="BB48" s="116">
        <f t="shared" si="6"/>
        <v>0</v>
      </c>
      <c r="BC48" s="115">
        <f t="shared" si="13"/>
        <v>0</v>
      </c>
      <c r="BD48" s="116">
        <f t="shared" si="7"/>
        <v>0</v>
      </c>
      <c r="BE48" s="120">
        <f t="shared" si="14"/>
        <v>0</v>
      </c>
      <c r="BF48" s="115">
        <f t="shared" si="15"/>
        <v>0</v>
      </c>
      <c r="BG48" s="116">
        <f t="shared" si="8"/>
        <v>0</v>
      </c>
      <c r="BH48" s="120">
        <f t="shared" si="16"/>
        <v>0</v>
      </c>
      <c r="BI48" s="115">
        <f t="shared" si="17"/>
        <v>0</v>
      </c>
      <c r="BJ48" s="116">
        <f t="shared" si="9"/>
        <v>0</v>
      </c>
      <c r="BK48" s="120">
        <f t="shared" si="18"/>
        <v>0</v>
      </c>
      <c r="BL48" s="120">
        <f t="shared" si="19"/>
        <v>0</v>
      </c>
      <c r="BN48" s="375">
        <f t="shared" si="10"/>
        <v>0</v>
      </c>
      <c r="BP48" s="380"/>
      <c r="DH48" s="105"/>
    </row>
    <row r="49" spans="1:112" hidden="1">
      <c r="A49" s="110"/>
      <c r="B49" s="786"/>
      <c r="C49" s="786"/>
      <c r="D49" s="786"/>
      <c r="E49" s="786"/>
      <c r="F49" s="786"/>
      <c r="G49" s="786"/>
      <c r="H49" s="786"/>
      <c r="I49" s="786"/>
      <c r="J49" s="786"/>
      <c r="K49" s="786"/>
      <c r="L49" s="786"/>
      <c r="M49" s="786"/>
      <c r="N49" s="786"/>
      <c r="O49" s="786"/>
      <c r="P49" s="786"/>
      <c r="Q49" s="786"/>
      <c r="R49" s="787"/>
      <c r="S49" s="787"/>
      <c r="T49" s="788"/>
      <c r="U49" s="787"/>
      <c r="V49" s="787"/>
      <c r="W49" s="783"/>
      <c r="X49" s="789"/>
      <c r="Y49" s="789"/>
      <c r="Z49" s="789"/>
      <c r="AA49" s="789"/>
      <c r="AB49" s="789"/>
      <c r="AC49" s="781"/>
      <c r="AD49" s="782"/>
      <c r="AE49" s="783"/>
      <c r="AF49" s="784">
        <f t="shared" si="11"/>
        <v>0</v>
      </c>
      <c r="AG49" s="784"/>
      <c r="AH49" s="784"/>
      <c r="AI49" s="784"/>
      <c r="AJ49" s="784">
        <f>R49*Z49</f>
        <v>0</v>
      </c>
      <c r="AK49" s="784"/>
      <c r="AL49" s="784"/>
      <c r="AM49" s="784"/>
      <c r="AN49" s="784">
        <f>R49*AC49</f>
        <v>0</v>
      </c>
      <c r="AO49" s="784"/>
      <c r="AP49" s="784"/>
      <c r="AQ49" s="784"/>
      <c r="AR49" s="363"/>
      <c r="AS49" s="785">
        <f t="shared" si="12"/>
        <v>0</v>
      </c>
      <c r="AT49" s="785"/>
      <c r="AU49" s="785"/>
      <c r="AV49" s="785"/>
      <c r="AW49" s="785"/>
      <c r="AX49" s="91"/>
      <c r="AY49" s="116">
        <f t="shared" si="3"/>
        <v>0</v>
      </c>
      <c r="AZ49" s="116">
        <f t="shared" si="4"/>
        <v>0</v>
      </c>
      <c r="BA49" s="116">
        <f t="shared" si="5"/>
        <v>0</v>
      </c>
      <c r="BB49" s="116">
        <f t="shared" si="6"/>
        <v>0</v>
      </c>
      <c r="BC49" s="115">
        <f t="shared" si="13"/>
        <v>0</v>
      </c>
      <c r="BD49" s="116">
        <f t="shared" si="7"/>
        <v>0</v>
      </c>
      <c r="BE49" s="120">
        <f t="shared" si="14"/>
        <v>0</v>
      </c>
      <c r="BF49" s="115">
        <f t="shared" si="15"/>
        <v>0</v>
      </c>
      <c r="BG49" s="116">
        <f t="shared" si="8"/>
        <v>0</v>
      </c>
      <c r="BH49" s="120">
        <f t="shared" si="16"/>
        <v>0</v>
      </c>
      <c r="BI49" s="115">
        <f t="shared" si="17"/>
        <v>0</v>
      </c>
      <c r="BJ49" s="116">
        <f t="shared" si="9"/>
        <v>0</v>
      </c>
      <c r="BK49" s="120">
        <f t="shared" si="18"/>
        <v>0</v>
      </c>
      <c r="BL49" s="120">
        <f t="shared" si="19"/>
        <v>0</v>
      </c>
      <c r="BN49" s="375">
        <f t="shared" si="10"/>
        <v>0</v>
      </c>
      <c r="BP49" s="380"/>
      <c r="DH49" s="105"/>
    </row>
    <row r="50" spans="1:112" ht="5" hidden="1" customHeight="1">
      <c r="A50" s="103"/>
      <c r="B50" s="364"/>
      <c r="C50" s="364"/>
      <c r="D50" s="364"/>
      <c r="E50" s="364"/>
      <c r="F50" s="364"/>
      <c r="G50" s="364"/>
      <c r="H50" s="364"/>
      <c r="I50" s="364"/>
      <c r="J50" s="364"/>
      <c r="K50" s="364"/>
      <c r="L50" s="364"/>
      <c r="M50" s="364"/>
      <c r="N50" s="364"/>
      <c r="O50" s="364"/>
      <c r="P50" s="364"/>
      <c r="Q50" s="364"/>
      <c r="R50" s="365"/>
      <c r="S50" s="365"/>
      <c r="T50" s="365"/>
      <c r="U50" s="365"/>
      <c r="V50" s="365"/>
      <c r="W50" s="366"/>
      <c r="X50" s="366"/>
      <c r="Y50" s="366"/>
      <c r="Z50" s="366"/>
      <c r="AA50" s="366"/>
      <c r="AB50" s="366"/>
      <c r="AC50" s="366"/>
      <c r="AD50" s="366"/>
      <c r="AE50" s="366"/>
      <c r="AF50" s="367"/>
      <c r="AG50" s="367"/>
      <c r="AH50" s="367"/>
      <c r="AI50" s="367"/>
      <c r="AJ50" s="367"/>
      <c r="AK50" s="367"/>
      <c r="AL50" s="367"/>
      <c r="AM50" s="367"/>
      <c r="AN50" s="367"/>
      <c r="AO50" s="367"/>
      <c r="AP50" s="367"/>
      <c r="AQ50" s="367"/>
      <c r="AR50" s="368"/>
      <c r="AS50" s="361"/>
      <c r="AT50" s="361"/>
      <c r="AU50" s="361"/>
      <c r="AV50" s="361"/>
      <c r="AW50" s="361"/>
      <c r="AX50" s="91"/>
      <c r="AY50" s="106">
        <f>AY9</f>
        <v>0</v>
      </c>
      <c r="AZ50" s="106">
        <f>AZ9</f>
        <v>0</v>
      </c>
      <c r="BA50" s="106">
        <f>BA9</f>
        <v>0</v>
      </c>
      <c r="BB50" s="106">
        <f>BB9</f>
        <v>0</v>
      </c>
      <c r="BC50" s="106"/>
      <c r="BD50" s="117"/>
      <c r="BE50" s="119">
        <f>BE9</f>
        <v>0</v>
      </c>
      <c r="BF50" s="106"/>
      <c r="BG50" s="116">
        <f t="shared" si="8"/>
        <v>0</v>
      </c>
      <c r="BH50" s="119">
        <f>BH9</f>
        <v>0</v>
      </c>
      <c r="BI50" s="106"/>
      <c r="BJ50" s="116">
        <f t="shared" si="9"/>
        <v>0</v>
      </c>
      <c r="BK50" s="119">
        <f>BK9</f>
        <v>0</v>
      </c>
      <c r="BL50" s="119">
        <f>BL9</f>
        <v>0</v>
      </c>
      <c r="BN50" s="377"/>
      <c r="BP50" s="382"/>
      <c r="DH50" s="104"/>
    </row>
    <row r="51" spans="1:112" ht="21.5" hidden="1" customHeight="1">
      <c r="A51" s="103"/>
      <c r="B51" s="369"/>
      <c r="C51" s="370"/>
      <c r="D51" s="370"/>
      <c r="E51" s="370"/>
      <c r="F51" s="370"/>
      <c r="G51" s="370"/>
      <c r="H51" s="370"/>
      <c r="I51" s="370"/>
      <c r="J51" s="370"/>
      <c r="K51" s="370"/>
      <c r="L51" s="370"/>
      <c r="M51" s="370"/>
      <c r="N51" s="370"/>
      <c r="O51" s="370"/>
      <c r="P51" s="370"/>
      <c r="Q51" s="370"/>
      <c r="R51" s="143"/>
      <c r="S51" s="143"/>
      <c r="T51" s="143"/>
      <c r="U51" s="143"/>
      <c r="V51" s="143"/>
      <c r="W51" s="143"/>
      <c r="X51" s="143"/>
      <c r="Y51" s="143"/>
      <c r="Z51" s="143"/>
      <c r="AA51" s="143"/>
      <c r="AB51" s="143"/>
      <c r="AC51" s="143"/>
      <c r="AD51" s="143"/>
      <c r="AE51" s="246" t="str">
        <f>CONCATENATE(B9," ","TOTAL")</f>
        <v>ROOFING TOTAL</v>
      </c>
      <c r="AF51" s="802">
        <f>SUBTOTAL(9,AF10:AF50)</f>
        <v>5000</v>
      </c>
      <c r="AG51" s="802"/>
      <c r="AH51" s="802"/>
      <c r="AI51" s="802"/>
      <c r="AJ51" s="802">
        <f>SUBTOTAL(9,AJ10:AJ50)</f>
        <v>2000</v>
      </c>
      <c r="AK51" s="802"/>
      <c r="AL51" s="802"/>
      <c r="AM51" s="802"/>
      <c r="AN51" s="802">
        <f>SUBTOTAL(9,AN10:AN50)</f>
        <v>0</v>
      </c>
      <c r="AO51" s="802"/>
      <c r="AP51" s="802"/>
      <c r="AQ51" s="802"/>
      <c r="AR51" s="359"/>
      <c r="AS51" s="803">
        <f>SUBTOTAL(9,AS10:AS50)</f>
        <v>7000</v>
      </c>
      <c r="AT51" s="803"/>
      <c r="AU51" s="803"/>
      <c r="AV51" s="803"/>
      <c r="AW51" s="803">
        <f>SUM(AW5:AW42)</f>
        <v>0</v>
      </c>
      <c r="AX51" s="91"/>
      <c r="AY51" s="121">
        <f t="shared" ref="AY51:BL51" si="20">SUM(AY10:AY50)</f>
        <v>5000</v>
      </c>
      <c r="AZ51" s="121">
        <f t="shared" si="20"/>
        <v>2000</v>
      </c>
      <c r="BA51" s="121">
        <f t="shared" si="20"/>
        <v>0</v>
      </c>
      <c r="BB51" s="121">
        <f t="shared" si="20"/>
        <v>7000</v>
      </c>
      <c r="BC51" s="118">
        <f t="shared" si="20"/>
        <v>5.9835452505609572E-2</v>
      </c>
      <c r="BD51" s="121">
        <f t="shared" si="20"/>
        <v>1350</v>
      </c>
      <c r="BE51" s="121">
        <f t="shared" si="20"/>
        <v>6350</v>
      </c>
      <c r="BF51" s="118">
        <f t="shared" si="20"/>
        <v>2.3934181002243829E-2</v>
      </c>
      <c r="BG51" s="116">
        <f t="shared" si="8"/>
        <v>540</v>
      </c>
      <c r="BH51" s="121">
        <f t="shared" si="20"/>
        <v>2540</v>
      </c>
      <c r="BI51" s="118">
        <f t="shared" si="20"/>
        <v>0</v>
      </c>
      <c r="BJ51" s="116">
        <f t="shared" si="9"/>
        <v>0</v>
      </c>
      <c r="BK51" s="121">
        <f t="shared" si="20"/>
        <v>0</v>
      </c>
      <c r="BL51" s="121">
        <f t="shared" si="20"/>
        <v>8890</v>
      </c>
      <c r="BN51" s="383">
        <f>IFERROR(AS51/Total_Detailed_Estimate,0)</f>
        <v>8.3769633507853408E-2</v>
      </c>
      <c r="BP51" s="381"/>
      <c r="DH51" s="107"/>
    </row>
    <row r="52" spans="1:112" ht="5" hidden="1" customHeight="1">
      <c r="A52" s="103"/>
      <c r="B52" s="140"/>
      <c r="C52" s="140"/>
      <c r="D52" s="140"/>
      <c r="E52" s="140"/>
      <c r="F52" s="140"/>
      <c r="G52" s="140"/>
      <c r="H52" s="140"/>
      <c r="I52" s="140"/>
      <c r="J52" s="140"/>
      <c r="K52" s="140"/>
      <c r="L52" s="140"/>
      <c r="M52" s="140"/>
      <c r="N52" s="140"/>
      <c r="O52" s="140"/>
      <c r="P52" s="140"/>
      <c r="Q52" s="140"/>
      <c r="R52" s="141"/>
      <c r="S52" s="141"/>
      <c r="T52" s="141"/>
      <c r="U52" s="141"/>
      <c r="V52" s="141"/>
      <c r="W52" s="142"/>
      <c r="X52" s="142"/>
      <c r="Y52" s="142"/>
      <c r="Z52" s="142"/>
      <c r="AA52" s="142"/>
      <c r="AB52" s="142"/>
      <c r="AC52" s="142"/>
      <c r="AD52" s="142"/>
      <c r="AE52" s="142"/>
      <c r="AF52" s="144"/>
      <c r="AG52" s="144"/>
      <c r="AH52" s="144"/>
      <c r="AI52" s="144"/>
      <c r="AJ52" s="144"/>
      <c r="AK52" s="144"/>
      <c r="AL52" s="144"/>
      <c r="AM52" s="144"/>
      <c r="AN52" s="144"/>
      <c r="AO52" s="144"/>
      <c r="AP52" s="144"/>
      <c r="AQ52" s="144"/>
      <c r="AR52" s="360"/>
      <c r="AS52" s="362"/>
      <c r="AT52" s="362"/>
      <c r="AU52" s="362"/>
      <c r="AV52" s="362"/>
      <c r="AW52" s="362"/>
      <c r="AX52" s="91"/>
      <c r="AY52" s="106">
        <f>AY9</f>
        <v>0</v>
      </c>
      <c r="AZ52" s="106">
        <f>AZ9</f>
        <v>0</v>
      </c>
      <c r="BA52" s="106">
        <f>BA9</f>
        <v>0</v>
      </c>
      <c r="BB52" s="106">
        <f>BB9</f>
        <v>0</v>
      </c>
      <c r="BC52" s="106"/>
      <c r="BD52" s="106"/>
      <c r="BE52" s="106">
        <f>BE9</f>
        <v>0</v>
      </c>
      <c r="BF52" s="106"/>
      <c r="BG52" s="116">
        <f t="shared" si="8"/>
        <v>0</v>
      </c>
      <c r="BH52" s="106">
        <f>BH9</f>
        <v>0</v>
      </c>
      <c r="BI52" s="106"/>
      <c r="BJ52" s="116">
        <f t="shared" si="9"/>
        <v>0</v>
      </c>
      <c r="BK52" s="106">
        <f>BK9</f>
        <v>0</v>
      </c>
      <c r="BL52" s="106">
        <f>BL9</f>
        <v>0</v>
      </c>
      <c r="BN52" s="377"/>
      <c r="BP52" s="382"/>
      <c r="DH52" s="104"/>
    </row>
    <row r="53" spans="1:112" ht="9.5" hidden="1" customHeight="1">
      <c r="A53" s="103"/>
      <c r="B53" s="145"/>
      <c r="C53" s="145"/>
      <c r="D53" s="145"/>
      <c r="E53" s="145"/>
      <c r="F53" s="145"/>
      <c r="G53" s="145"/>
      <c r="H53" s="145"/>
      <c r="I53" s="145"/>
      <c r="J53" s="145"/>
      <c r="K53" s="145"/>
      <c r="L53" s="145"/>
      <c r="M53" s="145"/>
      <c r="N53" s="145"/>
      <c r="O53" s="145"/>
      <c r="P53" s="145"/>
      <c r="Q53" s="145"/>
      <c r="R53" s="146"/>
      <c r="S53" s="146"/>
      <c r="T53" s="146"/>
      <c r="U53" s="146"/>
      <c r="V53" s="146"/>
      <c r="W53" s="146"/>
      <c r="X53" s="146"/>
      <c r="Y53" s="146"/>
      <c r="Z53" s="146"/>
      <c r="AA53" s="146"/>
      <c r="AB53" s="146"/>
      <c r="AC53" s="146"/>
      <c r="AD53" s="146"/>
      <c r="AE53" s="147"/>
      <c r="AF53" s="148"/>
      <c r="AG53" s="148"/>
      <c r="AH53" s="148"/>
      <c r="AI53" s="148"/>
      <c r="AJ53" s="148"/>
      <c r="AK53" s="148"/>
      <c r="AL53" s="148"/>
      <c r="AM53" s="148"/>
      <c r="AN53" s="148"/>
      <c r="AO53" s="148"/>
      <c r="AP53" s="148"/>
      <c r="AQ53" s="148"/>
      <c r="AR53" s="148"/>
      <c r="AS53" s="149"/>
      <c r="AT53" s="149"/>
      <c r="AU53" s="149"/>
      <c r="AV53" s="149"/>
      <c r="AW53" s="149"/>
      <c r="AX53" s="91"/>
      <c r="AY53" s="108">
        <f>AY51</f>
        <v>5000</v>
      </c>
      <c r="AZ53" s="108">
        <f>AZ51</f>
        <v>2000</v>
      </c>
      <c r="BA53" s="108">
        <f>BA51</f>
        <v>0</v>
      </c>
      <c r="BB53" s="108">
        <f>BB51</f>
        <v>7000</v>
      </c>
      <c r="BC53" s="108"/>
      <c r="BD53" s="108"/>
      <c r="BE53" s="108">
        <f>BE51</f>
        <v>6350</v>
      </c>
      <c r="BF53" s="108"/>
      <c r="BG53" s="116">
        <f t="shared" si="8"/>
        <v>0</v>
      </c>
      <c r="BH53" s="108">
        <f>BH51</f>
        <v>2540</v>
      </c>
      <c r="BI53" s="108"/>
      <c r="BJ53" s="116">
        <f t="shared" si="9"/>
        <v>0</v>
      </c>
      <c r="BK53" s="108">
        <f>BK51</f>
        <v>0</v>
      </c>
      <c r="BL53" s="108">
        <f>BL51</f>
        <v>8890</v>
      </c>
      <c r="DH53" s="107"/>
    </row>
    <row r="54" spans="1:112" ht="21.5" customHeight="1">
      <c r="A54" s="114" t="s">
        <v>704</v>
      </c>
      <c r="B54" s="795" t="str">
        <f>UPPER(Exterior2_Category)</f>
        <v>SIDING</v>
      </c>
      <c r="C54" s="796"/>
      <c r="D54" s="796"/>
      <c r="E54" s="796"/>
      <c r="F54" s="796"/>
      <c r="G54" s="796"/>
      <c r="H54" s="796"/>
      <c r="I54" s="796"/>
      <c r="J54" s="796"/>
      <c r="K54" s="796"/>
      <c r="L54" s="796"/>
      <c r="M54" s="796"/>
      <c r="N54" s="796"/>
      <c r="O54" s="796"/>
      <c r="P54" s="796"/>
      <c r="Q54" s="797"/>
      <c r="R54" s="798"/>
      <c r="S54" s="798"/>
      <c r="T54" s="798"/>
      <c r="U54" s="799"/>
      <c r="V54" s="800"/>
      <c r="W54" s="790"/>
      <c r="X54" s="790"/>
      <c r="Y54" s="790"/>
      <c r="Z54" s="790"/>
      <c r="AA54" s="790"/>
      <c r="AB54" s="790"/>
      <c r="AC54" s="790"/>
      <c r="AD54" s="790"/>
      <c r="AE54" s="790"/>
      <c r="AF54" s="791" t="str">
        <f>IF(Exterior2_Labor=0,"",Exterior2_Labor)</f>
        <v/>
      </c>
      <c r="AG54" s="791"/>
      <c r="AH54" s="791"/>
      <c r="AI54" s="791"/>
      <c r="AJ54" s="791" t="str">
        <f>IF(Exterior2_Material=0,"",Exterior2_Material)</f>
        <v/>
      </c>
      <c r="AK54" s="791"/>
      <c r="AL54" s="791"/>
      <c r="AM54" s="791"/>
      <c r="AN54" s="791" t="str">
        <f>IF(Exterior2_Sub=0,"",Exterior2_Sub)</f>
        <v/>
      </c>
      <c r="AO54" s="791"/>
      <c r="AP54" s="791"/>
      <c r="AQ54" s="791"/>
      <c r="AR54" s="358"/>
      <c r="AS54" s="792" t="str">
        <f>IF(Exterior2_Total=0,"",Exterior2_Total)</f>
        <v/>
      </c>
      <c r="AT54" s="792"/>
      <c r="AU54" s="793"/>
      <c r="AV54" s="793"/>
      <c r="AW54" s="794"/>
      <c r="AX54" s="371"/>
      <c r="AY54" s="101"/>
      <c r="AZ54" s="101"/>
      <c r="BA54" s="101"/>
      <c r="BB54" s="101"/>
      <c r="BC54" s="101"/>
      <c r="BD54" s="101"/>
      <c r="BE54" s="101"/>
      <c r="BF54" s="101"/>
      <c r="BG54" s="101"/>
      <c r="BH54" s="101"/>
      <c r="BI54" s="101"/>
      <c r="BJ54" s="101"/>
      <c r="BK54" s="101"/>
      <c r="BL54" s="101"/>
      <c r="BN54" s="374"/>
      <c r="BP54" s="378"/>
      <c r="DH54" s="102"/>
    </row>
    <row r="55" spans="1:112" ht="17" hidden="1" customHeight="1">
      <c r="A55" s="110"/>
      <c r="B55" s="786" t="s">
        <v>617</v>
      </c>
      <c r="C55" s="786"/>
      <c r="D55" s="786"/>
      <c r="E55" s="786"/>
      <c r="F55" s="786"/>
      <c r="G55" s="786"/>
      <c r="H55" s="786"/>
      <c r="I55" s="786"/>
      <c r="J55" s="786"/>
      <c r="K55" s="786"/>
      <c r="L55" s="786"/>
      <c r="M55" s="786"/>
      <c r="N55" s="786"/>
      <c r="O55" s="786"/>
      <c r="P55" s="786"/>
      <c r="Q55" s="786"/>
      <c r="R55" s="787"/>
      <c r="S55" s="787"/>
      <c r="T55" s="788"/>
      <c r="U55" s="787"/>
      <c r="V55" s="787"/>
      <c r="W55" s="783"/>
      <c r="X55" s="789"/>
      <c r="Y55" s="789"/>
      <c r="Z55" s="781"/>
      <c r="AA55" s="782"/>
      <c r="AB55" s="783"/>
      <c r="AC55" s="781"/>
      <c r="AD55" s="782"/>
      <c r="AE55" s="783"/>
      <c r="AF55" s="784">
        <f>R55*W55</f>
        <v>0</v>
      </c>
      <c r="AG55" s="784"/>
      <c r="AH55" s="784"/>
      <c r="AI55" s="784"/>
      <c r="AJ55" s="784">
        <f t="shared" ref="AJ55:AJ94" si="21">R55*Z55</f>
        <v>0</v>
      </c>
      <c r="AK55" s="784"/>
      <c r="AL55" s="784"/>
      <c r="AM55" s="784"/>
      <c r="AN55" s="784">
        <f t="shared" ref="AN55:AN94" si="22">R55*AC55</f>
        <v>0</v>
      </c>
      <c r="AO55" s="784"/>
      <c r="AP55" s="784"/>
      <c r="AQ55" s="784"/>
      <c r="AR55" s="363"/>
      <c r="AS55" s="785">
        <f t="shared" ref="AS55:AS94" si="23">SUM(AF55:AQ55)</f>
        <v>0</v>
      </c>
      <c r="AT55" s="785"/>
      <c r="AU55" s="785"/>
      <c r="AV55" s="785"/>
      <c r="AW55" s="785">
        <f t="shared" ref="AW55:AW94" si="24">SUM(AF55:AQ55)</f>
        <v>0</v>
      </c>
      <c r="AX55" s="100"/>
      <c r="AY55" s="116">
        <f t="shared" ref="AY55:AY94" si="25">AF55</f>
        <v>0</v>
      </c>
      <c r="AZ55" s="116">
        <f t="shared" ref="AZ55:AZ94" si="26">AJ55</f>
        <v>0</v>
      </c>
      <c r="BA55" s="116">
        <f t="shared" ref="BA55:BA94" si="27">AN55</f>
        <v>0</v>
      </c>
      <c r="BB55" s="116">
        <f t="shared" ref="BB55:BB94" si="28">SUM(AY55:BA55)</f>
        <v>0</v>
      </c>
      <c r="BC55" s="115">
        <f>IFERROR(AY55/$BB$5,0)</f>
        <v>0</v>
      </c>
      <c r="BD55" s="116">
        <f t="shared" ref="BD55:BD94" si="29">BC55*Allocated_Adders</f>
        <v>0</v>
      </c>
      <c r="BE55" s="120">
        <f>AY55+BD55</f>
        <v>0</v>
      </c>
      <c r="BF55" s="115">
        <f>IFERROR(AZ55/$BB$5,0)</f>
        <v>0</v>
      </c>
      <c r="BG55" s="116">
        <f t="shared" ref="BG55:BG94" si="30">BF55*Allocated_Adders</f>
        <v>0</v>
      </c>
      <c r="BH55" s="120">
        <f>AZ55+BG55</f>
        <v>0</v>
      </c>
      <c r="BI55" s="115">
        <f>IFERROR(BA55/$BB$5,0)</f>
        <v>0</v>
      </c>
      <c r="BJ55" s="116">
        <f t="shared" ref="BJ55:BJ94" si="31">BI55*Allocated_Adders</f>
        <v>0</v>
      </c>
      <c r="BK55" s="120">
        <f>BA55+BJ55</f>
        <v>0</v>
      </c>
      <c r="BL55" s="120">
        <f>BE55+BH55+BK55</f>
        <v>0</v>
      </c>
      <c r="BN55" s="375">
        <f t="shared" ref="BN55:BN94" si="32">IFERROR(AS55/Total_Detailed_Estimate,0)</f>
        <v>0</v>
      </c>
      <c r="BP55" s="380"/>
      <c r="DH55" s="102"/>
    </row>
    <row r="56" spans="1:112" ht="17" hidden="1" customHeight="1">
      <c r="A56" s="110"/>
      <c r="B56" s="786" t="s">
        <v>40</v>
      </c>
      <c r="C56" s="786"/>
      <c r="D56" s="786"/>
      <c r="E56" s="786"/>
      <c r="F56" s="786"/>
      <c r="G56" s="786"/>
      <c r="H56" s="786"/>
      <c r="I56" s="786"/>
      <c r="J56" s="786"/>
      <c r="K56" s="786"/>
      <c r="L56" s="786"/>
      <c r="M56" s="786"/>
      <c r="N56" s="786"/>
      <c r="O56" s="786"/>
      <c r="P56" s="786"/>
      <c r="Q56" s="786"/>
      <c r="R56" s="787"/>
      <c r="S56" s="787"/>
      <c r="T56" s="788"/>
      <c r="U56" s="787" t="s">
        <v>2</v>
      </c>
      <c r="V56" s="787" t="s">
        <v>2</v>
      </c>
      <c r="W56" s="783"/>
      <c r="X56" s="789"/>
      <c r="Y56" s="789"/>
      <c r="Z56" s="781"/>
      <c r="AA56" s="782"/>
      <c r="AB56" s="783"/>
      <c r="AC56" s="781"/>
      <c r="AD56" s="782"/>
      <c r="AE56" s="783"/>
      <c r="AF56" s="784">
        <f t="shared" ref="AF56:AF94" si="33">R56*W56</f>
        <v>0</v>
      </c>
      <c r="AG56" s="784"/>
      <c r="AH56" s="784"/>
      <c r="AI56" s="784"/>
      <c r="AJ56" s="784">
        <f t="shared" si="21"/>
        <v>0</v>
      </c>
      <c r="AK56" s="784"/>
      <c r="AL56" s="784"/>
      <c r="AM56" s="784"/>
      <c r="AN56" s="784">
        <f t="shared" si="22"/>
        <v>0</v>
      </c>
      <c r="AO56" s="784"/>
      <c r="AP56" s="784"/>
      <c r="AQ56" s="784"/>
      <c r="AR56" s="363"/>
      <c r="AS56" s="785">
        <f t="shared" si="23"/>
        <v>0</v>
      </c>
      <c r="AT56" s="785"/>
      <c r="AU56" s="785"/>
      <c r="AV56" s="785"/>
      <c r="AW56" s="785">
        <f t="shared" si="24"/>
        <v>0</v>
      </c>
      <c r="AX56" s="90"/>
      <c r="AY56" s="116">
        <f t="shared" si="25"/>
        <v>0</v>
      </c>
      <c r="AZ56" s="116">
        <f t="shared" si="26"/>
        <v>0</v>
      </c>
      <c r="BA56" s="116">
        <f t="shared" si="27"/>
        <v>0</v>
      </c>
      <c r="BB56" s="116">
        <f t="shared" si="28"/>
        <v>0</v>
      </c>
      <c r="BC56" s="115">
        <f t="shared" ref="BC56:BC94" si="34">IFERROR(AY56/$BB$5,0)</f>
        <v>0</v>
      </c>
      <c r="BD56" s="116">
        <f t="shared" si="29"/>
        <v>0</v>
      </c>
      <c r="BE56" s="120">
        <f t="shared" ref="BE56:BE94" si="35">AY56+BD56</f>
        <v>0</v>
      </c>
      <c r="BF56" s="115">
        <f t="shared" ref="BF56:BF94" si="36">IFERROR(AZ56/$BB$5,0)</f>
        <v>0</v>
      </c>
      <c r="BG56" s="116">
        <f t="shared" si="30"/>
        <v>0</v>
      </c>
      <c r="BH56" s="120">
        <f t="shared" ref="BH56:BH94" si="37">AZ56+BG56</f>
        <v>0</v>
      </c>
      <c r="BI56" s="115">
        <f t="shared" ref="BI56:BI94" si="38">IFERROR(BA56/$BB$5,0)</f>
        <v>0</v>
      </c>
      <c r="BJ56" s="116">
        <f t="shared" si="31"/>
        <v>0</v>
      </c>
      <c r="BK56" s="120">
        <f t="shared" ref="BK56:BK94" si="39">BA56+BJ56</f>
        <v>0</v>
      </c>
      <c r="BL56" s="120">
        <f t="shared" ref="BL56:BL94" si="40">BE56+BH56+BK56</f>
        <v>0</v>
      </c>
      <c r="BN56" s="375">
        <f t="shared" si="32"/>
        <v>0</v>
      </c>
      <c r="BP56" s="380"/>
      <c r="DH56" s="102"/>
    </row>
    <row r="57" spans="1:112" ht="17" hidden="1" customHeight="1">
      <c r="A57" s="110"/>
      <c r="B57" s="786" t="s">
        <v>9</v>
      </c>
      <c r="C57" s="786"/>
      <c r="D57" s="786"/>
      <c r="E57" s="786"/>
      <c r="F57" s="786"/>
      <c r="G57" s="786"/>
      <c r="H57" s="786"/>
      <c r="I57" s="786"/>
      <c r="J57" s="786"/>
      <c r="K57" s="786"/>
      <c r="L57" s="786"/>
      <c r="M57" s="786"/>
      <c r="N57" s="786"/>
      <c r="O57" s="786"/>
      <c r="P57" s="786"/>
      <c r="Q57" s="786"/>
      <c r="R57" s="787"/>
      <c r="S57" s="787"/>
      <c r="T57" s="788"/>
      <c r="U57" s="787" t="s">
        <v>7</v>
      </c>
      <c r="V57" s="787" t="s">
        <v>7</v>
      </c>
      <c r="W57" s="783">
        <v>0.75</v>
      </c>
      <c r="X57" s="789"/>
      <c r="Y57" s="789"/>
      <c r="Z57" s="781"/>
      <c r="AA57" s="782"/>
      <c r="AB57" s="783"/>
      <c r="AC57" s="781"/>
      <c r="AD57" s="782"/>
      <c r="AE57" s="783"/>
      <c r="AF57" s="784">
        <f t="shared" si="33"/>
        <v>0</v>
      </c>
      <c r="AG57" s="784"/>
      <c r="AH57" s="784"/>
      <c r="AI57" s="784"/>
      <c r="AJ57" s="784">
        <f t="shared" si="21"/>
        <v>0</v>
      </c>
      <c r="AK57" s="784"/>
      <c r="AL57" s="784"/>
      <c r="AM57" s="784"/>
      <c r="AN57" s="784">
        <f t="shared" si="22"/>
        <v>0</v>
      </c>
      <c r="AO57" s="784"/>
      <c r="AP57" s="784"/>
      <c r="AQ57" s="784"/>
      <c r="AR57" s="363"/>
      <c r="AS57" s="785">
        <f t="shared" si="23"/>
        <v>0</v>
      </c>
      <c r="AT57" s="785"/>
      <c r="AU57" s="785"/>
      <c r="AV57" s="785"/>
      <c r="AW57" s="785">
        <f t="shared" si="24"/>
        <v>0</v>
      </c>
      <c r="AX57" s="91"/>
      <c r="AY57" s="116">
        <f t="shared" si="25"/>
        <v>0</v>
      </c>
      <c r="AZ57" s="116">
        <f t="shared" si="26"/>
        <v>0</v>
      </c>
      <c r="BA57" s="116">
        <f t="shared" si="27"/>
        <v>0</v>
      </c>
      <c r="BB57" s="116">
        <f t="shared" si="28"/>
        <v>0</v>
      </c>
      <c r="BC57" s="115">
        <f t="shared" si="34"/>
        <v>0</v>
      </c>
      <c r="BD57" s="116">
        <f t="shared" si="29"/>
        <v>0</v>
      </c>
      <c r="BE57" s="120">
        <f t="shared" si="35"/>
        <v>0</v>
      </c>
      <c r="BF57" s="115">
        <f t="shared" si="36"/>
        <v>0</v>
      </c>
      <c r="BG57" s="116">
        <f t="shared" si="30"/>
        <v>0</v>
      </c>
      <c r="BH57" s="120">
        <f t="shared" si="37"/>
        <v>0</v>
      </c>
      <c r="BI57" s="115">
        <f t="shared" si="38"/>
        <v>0</v>
      </c>
      <c r="BJ57" s="116">
        <f t="shared" si="31"/>
        <v>0</v>
      </c>
      <c r="BK57" s="120">
        <f t="shared" si="39"/>
        <v>0</v>
      </c>
      <c r="BL57" s="120">
        <f t="shared" si="40"/>
        <v>0</v>
      </c>
      <c r="BN57" s="375">
        <f t="shared" si="32"/>
        <v>0</v>
      </c>
      <c r="BP57" s="380"/>
      <c r="DH57" s="102"/>
    </row>
    <row r="58" spans="1:112" ht="17" hidden="1" customHeight="1">
      <c r="A58" s="110"/>
      <c r="B58" s="786" t="s">
        <v>329</v>
      </c>
      <c r="C58" s="786"/>
      <c r="D58" s="786"/>
      <c r="E58" s="786"/>
      <c r="F58" s="786"/>
      <c r="G58" s="786"/>
      <c r="H58" s="786"/>
      <c r="I58" s="786"/>
      <c r="J58" s="786"/>
      <c r="K58" s="786"/>
      <c r="L58" s="786"/>
      <c r="M58" s="786"/>
      <c r="N58" s="786"/>
      <c r="O58" s="786"/>
      <c r="P58" s="786"/>
      <c r="Q58" s="786"/>
      <c r="R58" s="787"/>
      <c r="S58" s="787"/>
      <c r="T58" s="788"/>
      <c r="U58" s="787" t="s">
        <v>7</v>
      </c>
      <c r="V58" s="787" t="s">
        <v>7</v>
      </c>
      <c r="W58" s="783">
        <v>1.1499999999999999</v>
      </c>
      <c r="X58" s="789"/>
      <c r="Y58" s="789"/>
      <c r="Z58" s="781">
        <v>1.25</v>
      </c>
      <c r="AA58" s="782"/>
      <c r="AB58" s="783">
        <v>1.25</v>
      </c>
      <c r="AC58" s="781"/>
      <c r="AD58" s="782"/>
      <c r="AE58" s="783"/>
      <c r="AF58" s="784">
        <f t="shared" si="33"/>
        <v>0</v>
      </c>
      <c r="AG58" s="784"/>
      <c r="AH58" s="784"/>
      <c r="AI58" s="784"/>
      <c r="AJ58" s="784">
        <f t="shared" si="21"/>
        <v>0</v>
      </c>
      <c r="AK58" s="784"/>
      <c r="AL58" s="784"/>
      <c r="AM58" s="784"/>
      <c r="AN58" s="784">
        <f t="shared" si="22"/>
        <v>0</v>
      </c>
      <c r="AO58" s="784"/>
      <c r="AP58" s="784"/>
      <c r="AQ58" s="784"/>
      <c r="AR58" s="363"/>
      <c r="AS58" s="785">
        <f t="shared" si="23"/>
        <v>0</v>
      </c>
      <c r="AT58" s="785"/>
      <c r="AU58" s="785"/>
      <c r="AV58" s="785"/>
      <c r="AW58" s="785">
        <f t="shared" si="24"/>
        <v>0</v>
      </c>
      <c r="AX58" s="91"/>
      <c r="AY58" s="116">
        <f t="shared" si="25"/>
        <v>0</v>
      </c>
      <c r="AZ58" s="116">
        <f t="shared" si="26"/>
        <v>0</v>
      </c>
      <c r="BA58" s="116">
        <f t="shared" si="27"/>
        <v>0</v>
      </c>
      <c r="BB58" s="116">
        <f t="shared" si="28"/>
        <v>0</v>
      </c>
      <c r="BC58" s="115">
        <f t="shared" si="34"/>
        <v>0</v>
      </c>
      <c r="BD58" s="116">
        <f t="shared" si="29"/>
        <v>0</v>
      </c>
      <c r="BE58" s="120">
        <f t="shared" si="35"/>
        <v>0</v>
      </c>
      <c r="BF58" s="115">
        <f t="shared" si="36"/>
        <v>0</v>
      </c>
      <c r="BG58" s="116">
        <f t="shared" si="30"/>
        <v>0</v>
      </c>
      <c r="BH58" s="120">
        <f t="shared" si="37"/>
        <v>0</v>
      </c>
      <c r="BI58" s="115">
        <f t="shared" si="38"/>
        <v>0</v>
      </c>
      <c r="BJ58" s="116">
        <f t="shared" si="31"/>
        <v>0</v>
      </c>
      <c r="BK58" s="120">
        <f t="shared" si="39"/>
        <v>0</v>
      </c>
      <c r="BL58" s="120">
        <f t="shared" si="40"/>
        <v>0</v>
      </c>
      <c r="BN58" s="375">
        <f t="shared" si="32"/>
        <v>0</v>
      </c>
      <c r="BP58" s="380"/>
      <c r="DH58" s="102"/>
    </row>
    <row r="59" spans="1:112" ht="17" hidden="1" customHeight="1">
      <c r="A59" s="110"/>
      <c r="B59" s="786" t="s">
        <v>330</v>
      </c>
      <c r="C59" s="786"/>
      <c r="D59" s="786"/>
      <c r="E59" s="786"/>
      <c r="F59" s="786"/>
      <c r="G59" s="786"/>
      <c r="H59" s="786"/>
      <c r="I59" s="786"/>
      <c r="J59" s="786"/>
      <c r="K59" s="786"/>
      <c r="L59" s="786"/>
      <c r="M59" s="786"/>
      <c r="N59" s="786"/>
      <c r="O59" s="786"/>
      <c r="P59" s="786"/>
      <c r="Q59" s="786"/>
      <c r="R59" s="787"/>
      <c r="S59" s="787"/>
      <c r="T59" s="788"/>
      <c r="U59" s="787" t="s">
        <v>7</v>
      </c>
      <c r="V59" s="787" t="s">
        <v>7</v>
      </c>
      <c r="W59" s="783">
        <v>1.2</v>
      </c>
      <c r="X59" s="789"/>
      <c r="Y59" s="789"/>
      <c r="Z59" s="781">
        <v>2.75</v>
      </c>
      <c r="AA59" s="782"/>
      <c r="AB59" s="783">
        <v>1</v>
      </c>
      <c r="AC59" s="781"/>
      <c r="AD59" s="782"/>
      <c r="AE59" s="783"/>
      <c r="AF59" s="784">
        <f t="shared" si="33"/>
        <v>0</v>
      </c>
      <c r="AG59" s="784"/>
      <c r="AH59" s="784"/>
      <c r="AI59" s="784"/>
      <c r="AJ59" s="784">
        <f t="shared" si="21"/>
        <v>0</v>
      </c>
      <c r="AK59" s="784"/>
      <c r="AL59" s="784"/>
      <c r="AM59" s="784"/>
      <c r="AN59" s="784">
        <f t="shared" si="22"/>
        <v>0</v>
      </c>
      <c r="AO59" s="784"/>
      <c r="AP59" s="784"/>
      <c r="AQ59" s="784"/>
      <c r="AR59" s="363"/>
      <c r="AS59" s="785">
        <f t="shared" si="23"/>
        <v>0</v>
      </c>
      <c r="AT59" s="785"/>
      <c r="AU59" s="785"/>
      <c r="AV59" s="785"/>
      <c r="AW59" s="785">
        <f t="shared" si="24"/>
        <v>0</v>
      </c>
      <c r="AX59" s="91"/>
      <c r="AY59" s="116">
        <f t="shared" si="25"/>
        <v>0</v>
      </c>
      <c r="AZ59" s="116">
        <f t="shared" si="26"/>
        <v>0</v>
      </c>
      <c r="BA59" s="116">
        <f t="shared" si="27"/>
        <v>0</v>
      </c>
      <c r="BB59" s="116">
        <f t="shared" si="28"/>
        <v>0</v>
      </c>
      <c r="BC59" s="115">
        <f t="shared" si="34"/>
        <v>0</v>
      </c>
      <c r="BD59" s="116">
        <f t="shared" si="29"/>
        <v>0</v>
      </c>
      <c r="BE59" s="120">
        <f t="shared" si="35"/>
        <v>0</v>
      </c>
      <c r="BF59" s="115">
        <f t="shared" si="36"/>
        <v>0</v>
      </c>
      <c r="BG59" s="116">
        <f t="shared" si="30"/>
        <v>0</v>
      </c>
      <c r="BH59" s="120">
        <f t="shared" si="37"/>
        <v>0</v>
      </c>
      <c r="BI59" s="115">
        <f t="shared" si="38"/>
        <v>0</v>
      </c>
      <c r="BJ59" s="116">
        <f t="shared" si="31"/>
        <v>0</v>
      </c>
      <c r="BK59" s="120">
        <f t="shared" si="39"/>
        <v>0</v>
      </c>
      <c r="BL59" s="120">
        <f t="shared" si="40"/>
        <v>0</v>
      </c>
      <c r="BN59" s="375">
        <f t="shared" si="32"/>
        <v>0</v>
      </c>
      <c r="BP59" s="380"/>
      <c r="DH59" s="102"/>
    </row>
    <row r="60" spans="1:112" ht="17" hidden="1" customHeight="1">
      <c r="A60" s="110"/>
      <c r="B60" s="786" t="s">
        <v>331</v>
      </c>
      <c r="C60" s="786"/>
      <c r="D60" s="786"/>
      <c r="E60" s="786"/>
      <c r="F60" s="786"/>
      <c r="G60" s="786"/>
      <c r="H60" s="786"/>
      <c r="I60" s="786"/>
      <c r="J60" s="786"/>
      <c r="K60" s="786"/>
      <c r="L60" s="786"/>
      <c r="M60" s="786"/>
      <c r="N60" s="786"/>
      <c r="O60" s="786"/>
      <c r="P60" s="786"/>
      <c r="Q60" s="786"/>
      <c r="R60" s="787"/>
      <c r="S60" s="787"/>
      <c r="T60" s="788"/>
      <c r="U60" s="787" t="s">
        <v>7</v>
      </c>
      <c r="V60" s="787" t="s">
        <v>7</v>
      </c>
      <c r="W60" s="783">
        <v>1.25</v>
      </c>
      <c r="X60" s="789"/>
      <c r="Y60" s="789"/>
      <c r="Z60" s="781">
        <v>2.5</v>
      </c>
      <c r="AA60" s="782"/>
      <c r="AB60" s="783">
        <v>1.5</v>
      </c>
      <c r="AC60" s="781"/>
      <c r="AD60" s="782"/>
      <c r="AE60" s="783"/>
      <c r="AF60" s="784">
        <f t="shared" si="33"/>
        <v>0</v>
      </c>
      <c r="AG60" s="784"/>
      <c r="AH60" s="784"/>
      <c r="AI60" s="784"/>
      <c r="AJ60" s="784">
        <f t="shared" si="21"/>
        <v>0</v>
      </c>
      <c r="AK60" s="784"/>
      <c r="AL60" s="784"/>
      <c r="AM60" s="784"/>
      <c r="AN60" s="784">
        <f t="shared" si="22"/>
        <v>0</v>
      </c>
      <c r="AO60" s="784"/>
      <c r="AP60" s="784"/>
      <c r="AQ60" s="784"/>
      <c r="AR60" s="363"/>
      <c r="AS60" s="785">
        <f t="shared" si="23"/>
        <v>0</v>
      </c>
      <c r="AT60" s="785"/>
      <c r="AU60" s="785"/>
      <c r="AV60" s="785"/>
      <c r="AW60" s="785">
        <f t="shared" si="24"/>
        <v>0</v>
      </c>
      <c r="AX60" s="91"/>
      <c r="AY60" s="116">
        <f t="shared" si="25"/>
        <v>0</v>
      </c>
      <c r="AZ60" s="116">
        <f t="shared" si="26"/>
        <v>0</v>
      </c>
      <c r="BA60" s="116">
        <f t="shared" si="27"/>
        <v>0</v>
      </c>
      <c r="BB60" s="116">
        <f t="shared" si="28"/>
        <v>0</v>
      </c>
      <c r="BC60" s="115">
        <f t="shared" si="34"/>
        <v>0</v>
      </c>
      <c r="BD60" s="116">
        <f t="shared" si="29"/>
        <v>0</v>
      </c>
      <c r="BE60" s="120">
        <f t="shared" si="35"/>
        <v>0</v>
      </c>
      <c r="BF60" s="115">
        <f t="shared" si="36"/>
        <v>0</v>
      </c>
      <c r="BG60" s="116">
        <f t="shared" si="30"/>
        <v>0</v>
      </c>
      <c r="BH60" s="120">
        <f t="shared" si="37"/>
        <v>0</v>
      </c>
      <c r="BI60" s="115">
        <f t="shared" si="38"/>
        <v>0</v>
      </c>
      <c r="BJ60" s="116">
        <f t="shared" si="31"/>
        <v>0</v>
      </c>
      <c r="BK60" s="120">
        <f t="shared" si="39"/>
        <v>0</v>
      </c>
      <c r="BL60" s="120">
        <f t="shared" si="40"/>
        <v>0</v>
      </c>
      <c r="BN60" s="375">
        <f t="shared" si="32"/>
        <v>0</v>
      </c>
      <c r="BP60" s="380"/>
      <c r="DH60" s="102"/>
    </row>
    <row r="61" spans="1:112" ht="17" hidden="1" customHeight="1">
      <c r="A61" s="110"/>
      <c r="B61" s="786" t="s">
        <v>332</v>
      </c>
      <c r="C61" s="786"/>
      <c r="D61" s="786"/>
      <c r="E61" s="786"/>
      <c r="F61" s="786"/>
      <c r="G61" s="786"/>
      <c r="H61" s="786"/>
      <c r="I61" s="786"/>
      <c r="J61" s="786"/>
      <c r="K61" s="786"/>
      <c r="L61" s="786"/>
      <c r="M61" s="786"/>
      <c r="N61" s="786"/>
      <c r="O61" s="786"/>
      <c r="P61" s="786"/>
      <c r="Q61" s="786"/>
      <c r="R61" s="787"/>
      <c r="S61" s="787"/>
      <c r="T61" s="788"/>
      <c r="U61" s="787" t="s">
        <v>7</v>
      </c>
      <c r="V61" s="787" t="s">
        <v>7</v>
      </c>
      <c r="W61" s="783">
        <v>1.75</v>
      </c>
      <c r="X61" s="789"/>
      <c r="Y61" s="789"/>
      <c r="Z61" s="781">
        <v>4</v>
      </c>
      <c r="AA61" s="782"/>
      <c r="AB61" s="783">
        <v>1</v>
      </c>
      <c r="AC61" s="781"/>
      <c r="AD61" s="782"/>
      <c r="AE61" s="783"/>
      <c r="AF61" s="784">
        <f t="shared" si="33"/>
        <v>0</v>
      </c>
      <c r="AG61" s="784"/>
      <c r="AH61" s="784"/>
      <c r="AI61" s="784"/>
      <c r="AJ61" s="784">
        <f t="shared" si="21"/>
        <v>0</v>
      </c>
      <c r="AK61" s="784"/>
      <c r="AL61" s="784"/>
      <c r="AM61" s="784"/>
      <c r="AN61" s="784">
        <f t="shared" si="22"/>
        <v>0</v>
      </c>
      <c r="AO61" s="784"/>
      <c r="AP61" s="784"/>
      <c r="AQ61" s="784"/>
      <c r="AR61" s="363"/>
      <c r="AS61" s="785">
        <f t="shared" si="23"/>
        <v>0</v>
      </c>
      <c r="AT61" s="785"/>
      <c r="AU61" s="785"/>
      <c r="AV61" s="785"/>
      <c r="AW61" s="785">
        <f t="shared" si="24"/>
        <v>0</v>
      </c>
      <c r="AX61" s="91"/>
      <c r="AY61" s="116">
        <f t="shared" si="25"/>
        <v>0</v>
      </c>
      <c r="AZ61" s="116">
        <f t="shared" si="26"/>
        <v>0</v>
      </c>
      <c r="BA61" s="116">
        <f t="shared" si="27"/>
        <v>0</v>
      </c>
      <c r="BB61" s="116">
        <f t="shared" si="28"/>
        <v>0</v>
      </c>
      <c r="BC61" s="115">
        <f t="shared" si="34"/>
        <v>0</v>
      </c>
      <c r="BD61" s="116">
        <f t="shared" si="29"/>
        <v>0</v>
      </c>
      <c r="BE61" s="120">
        <f t="shared" si="35"/>
        <v>0</v>
      </c>
      <c r="BF61" s="115">
        <f t="shared" si="36"/>
        <v>0</v>
      </c>
      <c r="BG61" s="116">
        <f t="shared" si="30"/>
        <v>0</v>
      </c>
      <c r="BH61" s="120">
        <f t="shared" si="37"/>
        <v>0</v>
      </c>
      <c r="BI61" s="115">
        <f t="shared" si="38"/>
        <v>0</v>
      </c>
      <c r="BJ61" s="116">
        <f t="shared" si="31"/>
        <v>0</v>
      </c>
      <c r="BK61" s="120">
        <f t="shared" si="39"/>
        <v>0</v>
      </c>
      <c r="BL61" s="120">
        <f t="shared" si="40"/>
        <v>0</v>
      </c>
      <c r="BN61" s="375">
        <f t="shared" si="32"/>
        <v>0</v>
      </c>
      <c r="BP61" s="380"/>
      <c r="DH61" s="102"/>
    </row>
    <row r="62" spans="1:112" ht="17" hidden="1" customHeight="1">
      <c r="A62" s="110"/>
      <c r="B62" s="786" t="s">
        <v>333</v>
      </c>
      <c r="C62" s="786"/>
      <c r="D62" s="786"/>
      <c r="E62" s="786"/>
      <c r="F62" s="786"/>
      <c r="G62" s="786"/>
      <c r="H62" s="786"/>
      <c r="I62" s="786"/>
      <c r="J62" s="786"/>
      <c r="K62" s="786"/>
      <c r="L62" s="786"/>
      <c r="M62" s="786"/>
      <c r="N62" s="786"/>
      <c r="O62" s="786"/>
      <c r="P62" s="786"/>
      <c r="Q62" s="786"/>
      <c r="R62" s="787"/>
      <c r="S62" s="787"/>
      <c r="T62" s="788"/>
      <c r="U62" s="787" t="s">
        <v>7</v>
      </c>
      <c r="V62" s="787" t="s">
        <v>7</v>
      </c>
      <c r="W62" s="783">
        <v>2.25</v>
      </c>
      <c r="X62" s="789"/>
      <c r="Y62" s="789"/>
      <c r="Z62" s="781">
        <v>1</v>
      </c>
      <c r="AA62" s="782"/>
      <c r="AB62" s="783">
        <v>1.5</v>
      </c>
      <c r="AC62" s="781"/>
      <c r="AD62" s="782"/>
      <c r="AE62" s="783"/>
      <c r="AF62" s="784">
        <f t="shared" si="33"/>
        <v>0</v>
      </c>
      <c r="AG62" s="784"/>
      <c r="AH62" s="784"/>
      <c r="AI62" s="784"/>
      <c r="AJ62" s="784">
        <f t="shared" si="21"/>
        <v>0</v>
      </c>
      <c r="AK62" s="784"/>
      <c r="AL62" s="784"/>
      <c r="AM62" s="784"/>
      <c r="AN62" s="784">
        <f t="shared" si="22"/>
        <v>0</v>
      </c>
      <c r="AO62" s="784"/>
      <c r="AP62" s="784"/>
      <c r="AQ62" s="784"/>
      <c r="AR62" s="363"/>
      <c r="AS62" s="785">
        <f t="shared" si="23"/>
        <v>0</v>
      </c>
      <c r="AT62" s="785"/>
      <c r="AU62" s="785"/>
      <c r="AV62" s="785"/>
      <c r="AW62" s="785">
        <f t="shared" si="24"/>
        <v>0</v>
      </c>
      <c r="AX62" s="91"/>
      <c r="AY62" s="116">
        <f t="shared" si="25"/>
        <v>0</v>
      </c>
      <c r="AZ62" s="116">
        <f t="shared" si="26"/>
        <v>0</v>
      </c>
      <c r="BA62" s="116">
        <f t="shared" si="27"/>
        <v>0</v>
      </c>
      <c r="BB62" s="116">
        <f t="shared" si="28"/>
        <v>0</v>
      </c>
      <c r="BC62" s="115">
        <f t="shared" si="34"/>
        <v>0</v>
      </c>
      <c r="BD62" s="116">
        <f t="shared" si="29"/>
        <v>0</v>
      </c>
      <c r="BE62" s="120">
        <f t="shared" si="35"/>
        <v>0</v>
      </c>
      <c r="BF62" s="115">
        <f t="shared" si="36"/>
        <v>0</v>
      </c>
      <c r="BG62" s="116">
        <f t="shared" si="30"/>
        <v>0</v>
      </c>
      <c r="BH62" s="120">
        <f t="shared" si="37"/>
        <v>0</v>
      </c>
      <c r="BI62" s="115">
        <f t="shared" si="38"/>
        <v>0</v>
      </c>
      <c r="BJ62" s="116">
        <f t="shared" si="31"/>
        <v>0</v>
      </c>
      <c r="BK62" s="120">
        <f t="shared" si="39"/>
        <v>0</v>
      </c>
      <c r="BL62" s="120">
        <f t="shared" si="40"/>
        <v>0</v>
      </c>
      <c r="BN62" s="375">
        <f t="shared" si="32"/>
        <v>0</v>
      </c>
      <c r="BP62" s="380"/>
      <c r="DH62" s="102"/>
    </row>
    <row r="63" spans="1:112" ht="17" hidden="1" customHeight="1">
      <c r="A63" s="110"/>
      <c r="B63" s="786" t="s">
        <v>334</v>
      </c>
      <c r="C63" s="786"/>
      <c r="D63" s="786"/>
      <c r="E63" s="786"/>
      <c r="F63" s="786"/>
      <c r="G63" s="786"/>
      <c r="H63" s="786"/>
      <c r="I63" s="786"/>
      <c r="J63" s="786"/>
      <c r="K63" s="786"/>
      <c r="L63" s="786"/>
      <c r="M63" s="786"/>
      <c r="N63" s="786"/>
      <c r="O63" s="786"/>
      <c r="P63" s="786"/>
      <c r="Q63" s="786"/>
      <c r="R63" s="787"/>
      <c r="S63" s="787"/>
      <c r="T63" s="788"/>
      <c r="U63" s="787" t="s">
        <v>7</v>
      </c>
      <c r="V63" s="787"/>
      <c r="W63" s="783">
        <v>2.5</v>
      </c>
      <c r="X63" s="789"/>
      <c r="Y63" s="789"/>
      <c r="Z63" s="781">
        <v>1</v>
      </c>
      <c r="AA63" s="782"/>
      <c r="AB63" s="783"/>
      <c r="AC63" s="781"/>
      <c r="AD63" s="782"/>
      <c r="AE63" s="783"/>
      <c r="AF63" s="784">
        <f t="shared" si="33"/>
        <v>0</v>
      </c>
      <c r="AG63" s="784"/>
      <c r="AH63" s="784"/>
      <c r="AI63" s="784"/>
      <c r="AJ63" s="784">
        <f t="shared" si="21"/>
        <v>0</v>
      </c>
      <c r="AK63" s="784"/>
      <c r="AL63" s="784"/>
      <c r="AM63" s="784"/>
      <c r="AN63" s="784">
        <f t="shared" si="22"/>
        <v>0</v>
      </c>
      <c r="AO63" s="784"/>
      <c r="AP63" s="784"/>
      <c r="AQ63" s="784"/>
      <c r="AR63" s="363"/>
      <c r="AS63" s="785">
        <f t="shared" si="23"/>
        <v>0</v>
      </c>
      <c r="AT63" s="785"/>
      <c r="AU63" s="785"/>
      <c r="AV63" s="785"/>
      <c r="AW63" s="785">
        <f t="shared" si="24"/>
        <v>0</v>
      </c>
      <c r="AX63" s="91"/>
      <c r="AY63" s="116">
        <f t="shared" si="25"/>
        <v>0</v>
      </c>
      <c r="AZ63" s="116">
        <f t="shared" si="26"/>
        <v>0</v>
      </c>
      <c r="BA63" s="116">
        <f t="shared" si="27"/>
        <v>0</v>
      </c>
      <c r="BB63" s="116">
        <f t="shared" si="28"/>
        <v>0</v>
      </c>
      <c r="BC63" s="115">
        <f t="shared" si="34"/>
        <v>0</v>
      </c>
      <c r="BD63" s="116">
        <f t="shared" si="29"/>
        <v>0</v>
      </c>
      <c r="BE63" s="120">
        <f t="shared" si="35"/>
        <v>0</v>
      </c>
      <c r="BF63" s="115">
        <f t="shared" si="36"/>
        <v>0</v>
      </c>
      <c r="BG63" s="116">
        <f t="shared" si="30"/>
        <v>0</v>
      </c>
      <c r="BH63" s="120">
        <f t="shared" si="37"/>
        <v>0</v>
      </c>
      <c r="BI63" s="115">
        <f t="shared" si="38"/>
        <v>0</v>
      </c>
      <c r="BJ63" s="116">
        <f t="shared" si="31"/>
        <v>0</v>
      </c>
      <c r="BK63" s="120">
        <f t="shared" si="39"/>
        <v>0</v>
      </c>
      <c r="BL63" s="120">
        <f t="shared" si="40"/>
        <v>0</v>
      </c>
      <c r="BN63" s="375">
        <f t="shared" si="32"/>
        <v>0</v>
      </c>
      <c r="BP63" s="380"/>
      <c r="DH63" s="102"/>
    </row>
    <row r="64" spans="1:112" ht="17" hidden="1" customHeight="1">
      <c r="A64" s="110"/>
      <c r="B64" s="786" t="s">
        <v>335</v>
      </c>
      <c r="C64" s="786"/>
      <c r="D64" s="786"/>
      <c r="E64" s="786"/>
      <c r="F64" s="786"/>
      <c r="G64" s="786"/>
      <c r="H64" s="786"/>
      <c r="I64" s="786"/>
      <c r="J64" s="786"/>
      <c r="K64" s="786"/>
      <c r="L64" s="786"/>
      <c r="M64" s="786"/>
      <c r="N64" s="786"/>
      <c r="O64" s="786"/>
      <c r="P64" s="786"/>
      <c r="Q64" s="786"/>
      <c r="R64" s="787"/>
      <c r="S64" s="787"/>
      <c r="T64" s="788"/>
      <c r="U64" s="787" t="s">
        <v>7</v>
      </c>
      <c r="V64" s="787"/>
      <c r="W64" s="783">
        <v>2.75</v>
      </c>
      <c r="X64" s="789"/>
      <c r="Y64" s="789"/>
      <c r="Z64" s="781">
        <v>1.75</v>
      </c>
      <c r="AA64" s="782"/>
      <c r="AB64" s="783"/>
      <c r="AC64" s="781"/>
      <c r="AD64" s="782"/>
      <c r="AE64" s="783"/>
      <c r="AF64" s="784">
        <f t="shared" si="33"/>
        <v>0</v>
      </c>
      <c r="AG64" s="784"/>
      <c r="AH64" s="784"/>
      <c r="AI64" s="784"/>
      <c r="AJ64" s="784">
        <f t="shared" si="21"/>
        <v>0</v>
      </c>
      <c r="AK64" s="784"/>
      <c r="AL64" s="784"/>
      <c r="AM64" s="784"/>
      <c r="AN64" s="784">
        <f t="shared" si="22"/>
        <v>0</v>
      </c>
      <c r="AO64" s="784"/>
      <c r="AP64" s="784"/>
      <c r="AQ64" s="784"/>
      <c r="AR64" s="363"/>
      <c r="AS64" s="785">
        <f t="shared" si="23"/>
        <v>0</v>
      </c>
      <c r="AT64" s="785"/>
      <c r="AU64" s="785"/>
      <c r="AV64" s="785"/>
      <c r="AW64" s="785">
        <f t="shared" si="24"/>
        <v>0</v>
      </c>
      <c r="AX64" s="91"/>
      <c r="AY64" s="116">
        <f t="shared" si="25"/>
        <v>0</v>
      </c>
      <c r="AZ64" s="116">
        <f t="shared" si="26"/>
        <v>0</v>
      </c>
      <c r="BA64" s="116">
        <f t="shared" si="27"/>
        <v>0</v>
      </c>
      <c r="BB64" s="116">
        <f t="shared" si="28"/>
        <v>0</v>
      </c>
      <c r="BC64" s="115">
        <f t="shared" si="34"/>
        <v>0</v>
      </c>
      <c r="BD64" s="116">
        <f t="shared" si="29"/>
        <v>0</v>
      </c>
      <c r="BE64" s="120">
        <f t="shared" si="35"/>
        <v>0</v>
      </c>
      <c r="BF64" s="115">
        <f t="shared" si="36"/>
        <v>0</v>
      </c>
      <c r="BG64" s="116">
        <f t="shared" si="30"/>
        <v>0</v>
      </c>
      <c r="BH64" s="120">
        <f t="shared" si="37"/>
        <v>0</v>
      </c>
      <c r="BI64" s="115">
        <f t="shared" si="38"/>
        <v>0</v>
      </c>
      <c r="BJ64" s="116">
        <f t="shared" si="31"/>
        <v>0</v>
      </c>
      <c r="BK64" s="120">
        <f t="shared" si="39"/>
        <v>0</v>
      </c>
      <c r="BL64" s="120">
        <f t="shared" si="40"/>
        <v>0</v>
      </c>
      <c r="BN64" s="375">
        <f t="shared" si="32"/>
        <v>0</v>
      </c>
      <c r="BP64" s="380"/>
      <c r="DH64" s="102"/>
    </row>
    <row r="65" spans="1:112" ht="17" hidden="1" customHeight="1">
      <c r="A65" s="110"/>
      <c r="B65" s="786" t="s">
        <v>336</v>
      </c>
      <c r="C65" s="786"/>
      <c r="D65" s="786"/>
      <c r="E65" s="786"/>
      <c r="F65" s="786"/>
      <c r="G65" s="786"/>
      <c r="H65" s="786"/>
      <c r="I65" s="786"/>
      <c r="J65" s="786"/>
      <c r="K65" s="786"/>
      <c r="L65" s="786"/>
      <c r="M65" s="786"/>
      <c r="N65" s="786"/>
      <c r="O65" s="786"/>
      <c r="P65" s="786"/>
      <c r="Q65" s="786"/>
      <c r="R65" s="787"/>
      <c r="S65" s="787"/>
      <c r="T65" s="788"/>
      <c r="U65" s="787" t="s">
        <v>7</v>
      </c>
      <c r="V65" s="787"/>
      <c r="W65" s="783">
        <v>0.85</v>
      </c>
      <c r="X65" s="789"/>
      <c r="Y65" s="789"/>
      <c r="Z65" s="781">
        <v>1</v>
      </c>
      <c r="AA65" s="782"/>
      <c r="AB65" s="783"/>
      <c r="AC65" s="781"/>
      <c r="AD65" s="782"/>
      <c r="AE65" s="783"/>
      <c r="AF65" s="784">
        <f t="shared" si="33"/>
        <v>0</v>
      </c>
      <c r="AG65" s="784"/>
      <c r="AH65" s="784"/>
      <c r="AI65" s="784"/>
      <c r="AJ65" s="784">
        <f t="shared" si="21"/>
        <v>0</v>
      </c>
      <c r="AK65" s="784"/>
      <c r="AL65" s="784"/>
      <c r="AM65" s="784"/>
      <c r="AN65" s="784">
        <f t="shared" si="22"/>
        <v>0</v>
      </c>
      <c r="AO65" s="784"/>
      <c r="AP65" s="784"/>
      <c r="AQ65" s="784"/>
      <c r="AR65" s="363"/>
      <c r="AS65" s="785">
        <f t="shared" si="23"/>
        <v>0</v>
      </c>
      <c r="AT65" s="785"/>
      <c r="AU65" s="785"/>
      <c r="AV65" s="785"/>
      <c r="AW65" s="785">
        <f t="shared" si="24"/>
        <v>0</v>
      </c>
      <c r="AX65" s="91"/>
      <c r="AY65" s="116">
        <f t="shared" si="25"/>
        <v>0</v>
      </c>
      <c r="AZ65" s="116">
        <f t="shared" si="26"/>
        <v>0</v>
      </c>
      <c r="BA65" s="116">
        <f t="shared" si="27"/>
        <v>0</v>
      </c>
      <c r="BB65" s="116">
        <f t="shared" si="28"/>
        <v>0</v>
      </c>
      <c r="BC65" s="115">
        <f t="shared" si="34"/>
        <v>0</v>
      </c>
      <c r="BD65" s="116">
        <f t="shared" si="29"/>
        <v>0</v>
      </c>
      <c r="BE65" s="120">
        <f t="shared" si="35"/>
        <v>0</v>
      </c>
      <c r="BF65" s="115">
        <f t="shared" si="36"/>
        <v>0</v>
      </c>
      <c r="BG65" s="116">
        <f t="shared" si="30"/>
        <v>0</v>
      </c>
      <c r="BH65" s="120">
        <f t="shared" si="37"/>
        <v>0</v>
      </c>
      <c r="BI65" s="115">
        <f t="shared" si="38"/>
        <v>0</v>
      </c>
      <c r="BJ65" s="116">
        <f t="shared" si="31"/>
        <v>0</v>
      </c>
      <c r="BK65" s="120">
        <f t="shared" si="39"/>
        <v>0</v>
      </c>
      <c r="BL65" s="120">
        <f t="shared" si="40"/>
        <v>0</v>
      </c>
      <c r="BN65" s="375">
        <f t="shared" si="32"/>
        <v>0</v>
      </c>
      <c r="BP65" s="380"/>
      <c r="DH65" s="102"/>
    </row>
    <row r="66" spans="1:112" ht="17" hidden="1" customHeight="1">
      <c r="A66" s="110"/>
      <c r="B66" s="786" t="s">
        <v>337</v>
      </c>
      <c r="C66" s="786"/>
      <c r="D66" s="786"/>
      <c r="E66" s="786"/>
      <c r="F66" s="786"/>
      <c r="G66" s="786"/>
      <c r="H66" s="786"/>
      <c r="I66" s="786"/>
      <c r="J66" s="786"/>
      <c r="K66" s="786"/>
      <c r="L66" s="786"/>
      <c r="M66" s="786"/>
      <c r="N66" s="786"/>
      <c r="O66" s="786"/>
      <c r="P66" s="786"/>
      <c r="Q66" s="786"/>
      <c r="R66" s="787"/>
      <c r="S66" s="787"/>
      <c r="T66" s="788"/>
      <c r="U66" s="787" t="s">
        <v>7</v>
      </c>
      <c r="V66" s="787"/>
      <c r="W66" s="783">
        <v>1.5</v>
      </c>
      <c r="X66" s="789"/>
      <c r="Y66" s="789"/>
      <c r="Z66" s="781">
        <v>1.2</v>
      </c>
      <c r="AA66" s="782"/>
      <c r="AB66" s="783"/>
      <c r="AC66" s="781"/>
      <c r="AD66" s="782"/>
      <c r="AE66" s="783"/>
      <c r="AF66" s="784">
        <f t="shared" si="33"/>
        <v>0</v>
      </c>
      <c r="AG66" s="784"/>
      <c r="AH66" s="784"/>
      <c r="AI66" s="784"/>
      <c r="AJ66" s="784">
        <f t="shared" si="21"/>
        <v>0</v>
      </c>
      <c r="AK66" s="784"/>
      <c r="AL66" s="784"/>
      <c r="AM66" s="784"/>
      <c r="AN66" s="784">
        <f t="shared" si="22"/>
        <v>0</v>
      </c>
      <c r="AO66" s="784"/>
      <c r="AP66" s="784"/>
      <c r="AQ66" s="784"/>
      <c r="AR66" s="363"/>
      <c r="AS66" s="785">
        <f t="shared" si="23"/>
        <v>0</v>
      </c>
      <c r="AT66" s="785"/>
      <c r="AU66" s="785"/>
      <c r="AV66" s="785"/>
      <c r="AW66" s="785">
        <f t="shared" si="24"/>
        <v>0</v>
      </c>
      <c r="AX66" s="91"/>
      <c r="AY66" s="116">
        <f t="shared" si="25"/>
        <v>0</v>
      </c>
      <c r="AZ66" s="116">
        <f t="shared" si="26"/>
        <v>0</v>
      </c>
      <c r="BA66" s="116">
        <f t="shared" si="27"/>
        <v>0</v>
      </c>
      <c r="BB66" s="116">
        <f t="shared" si="28"/>
        <v>0</v>
      </c>
      <c r="BC66" s="115">
        <f t="shared" si="34"/>
        <v>0</v>
      </c>
      <c r="BD66" s="116">
        <f t="shared" si="29"/>
        <v>0</v>
      </c>
      <c r="BE66" s="120">
        <f t="shared" si="35"/>
        <v>0</v>
      </c>
      <c r="BF66" s="115">
        <f t="shared" si="36"/>
        <v>0</v>
      </c>
      <c r="BG66" s="116">
        <f t="shared" si="30"/>
        <v>0</v>
      </c>
      <c r="BH66" s="120">
        <f t="shared" si="37"/>
        <v>0</v>
      </c>
      <c r="BI66" s="115">
        <f t="shared" si="38"/>
        <v>0</v>
      </c>
      <c r="BJ66" s="116">
        <f t="shared" si="31"/>
        <v>0</v>
      </c>
      <c r="BK66" s="120">
        <f t="shared" si="39"/>
        <v>0</v>
      </c>
      <c r="BL66" s="120">
        <f t="shared" si="40"/>
        <v>0</v>
      </c>
      <c r="BN66" s="375">
        <f t="shared" si="32"/>
        <v>0</v>
      </c>
      <c r="BP66" s="380"/>
      <c r="DH66" s="102"/>
    </row>
    <row r="67" spans="1:112" ht="17" hidden="1" customHeight="1">
      <c r="A67" s="110"/>
      <c r="B67" s="786" t="s">
        <v>338</v>
      </c>
      <c r="C67" s="786"/>
      <c r="D67" s="786"/>
      <c r="E67" s="786"/>
      <c r="F67" s="786"/>
      <c r="G67" s="786"/>
      <c r="H67" s="786"/>
      <c r="I67" s="786"/>
      <c r="J67" s="786"/>
      <c r="K67" s="786"/>
      <c r="L67" s="786"/>
      <c r="M67" s="786"/>
      <c r="N67" s="786"/>
      <c r="O67" s="786"/>
      <c r="P67" s="786"/>
      <c r="Q67" s="786"/>
      <c r="R67" s="787"/>
      <c r="S67" s="787"/>
      <c r="T67" s="788"/>
      <c r="U67" s="787" t="s">
        <v>7</v>
      </c>
      <c r="V67" s="787"/>
      <c r="W67" s="783">
        <v>1.5</v>
      </c>
      <c r="X67" s="789"/>
      <c r="Y67" s="789"/>
      <c r="Z67" s="781">
        <v>1.3</v>
      </c>
      <c r="AA67" s="782"/>
      <c r="AB67" s="783"/>
      <c r="AC67" s="781"/>
      <c r="AD67" s="782"/>
      <c r="AE67" s="783"/>
      <c r="AF67" s="784">
        <f t="shared" si="33"/>
        <v>0</v>
      </c>
      <c r="AG67" s="784"/>
      <c r="AH67" s="784"/>
      <c r="AI67" s="784"/>
      <c r="AJ67" s="784">
        <f t="shared" si="21"/>
        <v>0</v>
      </c>
      <c r="AK67" s="784"/>
      <c r="AL67" s="784"/>
      <c r="AM67" s="784"/>
      <c r="AN67" s="784">
        <f t="shared" si="22"/>
        <v>0</v>
      </c>
      <c r="AO67" s="784"/>
      <c r="AP67" s="784"/>
      <c r="AQ67" s="784"/>
      <c r="AR67" s="363"/>
      <c r="AS67" s="785">
        <f t="shared" si="23"/>
        <v>0</v>
      </c>
      <c r="AT67" s="785"/>
      <c r="AU67" s="785"/>
      <c r="AV67" s="785"/>
      <c r="AW67" s="785">
        <f t="shared" si="24"/>
        <v>0</v>
      </c>
      <c r="AX67" s="91"/>
      <c r="AY67" s="116">
        <f t="shared" si="25"/>
        <v>0</v>
      </c>
      <c r="AZ67" s="116">
        <f t="shared" si="26"/>
        <v>0</v>
      </c>
      <c r="BA67" s="116">
        <f t="shared" si="27"/>
        <v>0</v>
      </c>
      <c r="BB67" s="116">
        <f t="shared" si="28"/>
        <v>0</v>
      </c>
      <c r="BC67" s="115">
        <f t="shared" si="34"/>
        <v>0</v>
      </c>
      <c r="BD67" s="116">
        <f t="shared" si="29"/>
        <v>0</v>
      </c>
      <c r="BE67" s="120">
        <f t="shared" si="35"/>
        <v>0</v>
      </c>
      <c r="BF67" s="115">
        <f t="shared" si="36"/>
        <v>0</v>
      </c>
      <c r="BG67" s="116">
        <f t="shared" si="30"/>
        <v>0</v>
      </c>
      <c r="BH67" s="120">
        <f t="shared" si="37"/>
        <v>0</v>
      </c>
      <c r="BI67" s="115">
        <f t="shared" si="38"/>
        <v>0</v>
      </c>
      <c r="BJ67" s="116">
        <f t="shared" si="31"/>
        <v>0</v>
      </c>
      <c r="BK67" s="120">
        <f t="shared" si="39"/>
        <v>0</v>
      </c>
      <c r="BL67" s="120">
        <f t="shared" si="40"/>
        <v>0</v>
      </c>
      <c r="BN67" s="375">
        <f t="shared" si="32"/>
        <v>0</v>
      </c>
      <c r="BP67" s="380"/>
      <c r="DH67" s="102"/>
    </row>
    <row r="68" spans="1:112" ht="17" hidden="1" customHeight="1">
      <c r="A68" s="110"/>
      <c r="B68" s="786" t="s">
        <v>339</v>
      </c>
      <c r="C68" s="786"/>
      <c r="D68" s="786"/>
      <c r="E68" s="786"/>
      <c r="F68" s="786"/>
      <c r="G68" s="786"/>
      <c r="H68" s="786"/>
      <c r="I68" s="786"/>
      <c r="J68" s="786"/>
      <c r="K68" s="786"/>
      <c r="L68" s="786"/>
      <c r="M68" s="786"/>
      <c r="N68" s="786"/>
      <c r="O68" s="786"/>
      <c r="P68" s="786"/>
      <c r="Q68" s="786"/>
      <c r="R68" s="787"/>
      <c r="S68" s="787"/>
      <c r="T68" s="788"/>
      <c r="U68" s="787" t="s">
        <v>7</v>
      </c>
      <c r="V68" s="787"/>
      <c r="W68" s="783">
        <v>3</v>
      </c>
      <c r="X68" s="789"/>
      <c r="Y68" s="789"/>
      <c r="Z68" s="781">
        <v>1.75</v>
      </c>
      <c r="AA68" s="782"/>
      <c r="AB68" s="783"/>
      <c r="AC68" s="781"/>
      <c r="AD68" s="782"/>
      <c r="AE68" s="783"/>
      <c r="AF68" s="784">
        <f t="shared" si="33"/>
        <v>0</v>
      </c>
      <c r="AG68" s="784"/>
      <c r="AH68" s="784"/>
      <c r="AI68" s="784"/>
      <c r="AJ68" s="784">
        <f t="shared" si="21"/>
        <v>0</v>
      </c>
      <c r="AK68" s="784"/>
      <c r="AL68" s="784"/>
      <c r="AM68" s="784"/>
      <c r="AN68" s="784">
        <f t="shared" si="22"/>
        <v>0</v>
      </c>
      <c r="AO68" s="784"/>
      <c r="AP68" s="784"/>
      <c r="AQ68" s="784"/>
      <c r="AR68" s="363"/>
      <c r="AS68" s="785">
        <f t="shared" si="23"/>
        <v>0</v>
      </c>
      <c r="AT68" s="785"/>
      <c r="AU68" s="785"/>
      <c r="AV68" s="785"/>
      <c r="AW68" s="785">
        <f t="shared" si="24"/>
        <v>0</v>
      </c>
      <c r="AX68" s="91"/>
      <c r="AY68" s="116">
        <f t="shared" si="25"/>
        <v>0</v>
      </c>
      <c r="AZ68" s="116">
        <f t="shared" si="26"/>
        <v>0</v>
      </c>
      <c r="BA68" s="116">
        <f t="shared" si="27"/>
        <v>0</v>
      </c>
      <c r="BB68" s="116">
        <f t="shared" si="28"/>
        <v>0</v>
      </c>
      <c r="BC68" s="115">
        <f t="shared" si="34"/>
        <v>0</v>
      </c>
      <c r="BD68" s="116">
        <f t="shared" si="29"/>
        <v>0</v>
      </c>
      <c r="BE68" s="120">
        <f t="shared" si="35"/>
        <v>0</v>
      </c>
      <c r="BF68" s="115">
        <f t="shared" si="36"/>
        <v>0</v>
      </c>
      <c r="BG68" s="116">
        <f t="shared" si="30"/>
        <v>0</v>
      </c>
      <c r="BH68" s="120">
        <f t="shared" si="37"/>
        <v>0</v>
      </c>
      <c r="BI68" s="115">
        <f t="shared" si="38"/>
        <v>0</v>
      </c>
      <c r="BJ68" s="116">
        <f t="shared" si="31"/>
        <v>0</v>
      </c>
      <c r="BK68" s="120">
        <f t="shared" si="39"/>
        <v>0</v>
      </c>
      <c r="BL68" s="120">
        <f t="shared" si="40"/>
        <v>0</v>
      </c>
      <c r="BN68" s="375">
        <f t="shared" si="32"/>
        <v>0</v>
      </c>
      <c r="BP68" s="380"/>
      <c r="DH68" s="102"/>
    </row>
    <row r="69" spans="1:112" ht="17" hidden="1" customHeight="1">
      <c r="A69" s="110"/>
      <c r="B69" s="786" t="s">
        <v>341</v>
      </c>
      <c r="C69" s="786"/>
      <c r="D69" s="786"/>
      <c r="E69" s="786"/>
      <c r="F69" s="786"/>
      <c r="G69" s="786"/>
      <c r="H69" s="786"/>
      <c r="I69" s="786"/>
      <c r="J69" s="786"/>
      <c r="K69" s="786"/>
      <c r="L69" s="786"/>
      <c r="M69" s="786"/>
      <c r="N69" s="786"/>
      <c r="O69" s="786"/>
      <c r="P69" s="786"/>
      <c r="Q69" s="786"/>
      <c r="R69" s="787"/>
      <c r="S69" s="787"/>
      <c r="T69" s="788"/>
      <c r="U69" s="787" t="s">
        <v>8</v>
      </c>
      <c r="V69" s="787"/>
      <c r="W69" s="783">
        <v>1.25</v>
      </c>
      <c r="X69" s="789"/>
      <c r="Y69" s="789"/>
      <c r="Z69" s="781">
        <v>0.4</v>
      </c>
      <c r="AA69" s="782"/>
      <c r="AB69" s="783"/>
      <c r="AC69" s="781"/>
      <c r="AD69" s="782"/>
      <c r="AE69" s="783"/>
      <c r="AF69" s="784">
        <f t="shared" si="33"/>
        <v>0</v>
      </c>
      <c r="AG69" s="784"/>
      <c r="AH69" s="784"/>
      <c r="AI69" s="784"/>
      <c r="AJ69" s="784">
        <f t="shared" si="21"/>
        <v>0</v>
      </c>
      <c r="AK69" s="784"/>
      <c r="AL69" s="784"/>
      <c r="AM69" s="784"/>
      <c r="AN69" s="784">
        <f t="shared" si="22"/>
        <v>0</v>
      </c>
      <c r="AO69" s="784"/>
      <c r="AP69" s="784"/>
      <c r="AQ69" s="784"/>
      <c r="AR69" s="363"/>
      <c r="AS69" s="785">
        <f t="shared" si="23"/>
        <v>0</v>
      </c>
      <c r="AT69" s="785"/>
      <c r="AU69" s="785"/>
      <c r="AV69" s="785"/>
      <c r="AW69" s="785">
        <f t="shared" si="24"/>
        <v>0</v>
      </c>
      <c r="AX69" s="91"/>
      <c r="AY69" s="116">
        <f t="shared" si="25"/>
        <v>0</v>
      </c>
      <c r="AZ69" s="116">
        <f t="shared" si="26"/>
        <v>0</v>
      </c>
      <c r="BA69" s="116">
        <f t="shared" si="27"/>
        <v>0</v>
      </c>
      <c r="BB69" s="116">
        <f t="shared" si="28"/>
        <v>0</v>
      </c>
      <c r="BC69" s="115">
        <f t="shared" si="34"/>
        <v>0</v>
      </c>
      <c r="BD69" s="116">
        <f t="shared" si="29"/>
        <v>0</v>
      </c>
      <c r="BE69" s="120">
        <f t="shared" si="35"/>
        <v>0</v>
      </c>
      <c r="BF69" s="115">
        <f t="shared" si="36"/>
        <v>0</v>
      </c>
      <c r="BG69" s="116">
        <f t="shared" si="30"/>
        <v>0</v>
      </c>
      <c r="BH69" s="120">
        <f t="shared" si="37"/>
        <v>0</v>
      </c>
      <c r="BI69" s="115">
        <f t="shared" si="38"/>
        <v>0</v>
      </c>
      <c r="BJ69" s="116">
        <f t="shared" si="31"/>
        <v>0</v>
      </c>
      <c r="BK69" s="120">
        <f t="shared" si="39"/>
        <v>0</v>
      </c>
      <c r="BL69" s="120">
        <f t="shared" si="40"/>
        <v>0</v>
      </c>
      <c r="BN69" s="375">
        <f t="shared" si="32"/>
        <v>0</v>
      </c>
      <c r="BP69" s="380"/>
      <c r="DH69" s="102"/>
    </row>
    <row r="70" spans="1:112" ht="17" hidden="1" customHeight="1">
      <c r="A70" s="110"/>
      <c r="B70" s="786" t="s">
        <v>340</v>
      </c>
      <c r="C70" s="786"/>
      <c r="D70" s="786"/>
      <c r="E70" s="786"/>
      <c r="F70" s="786"/>
      <c r="G70" s="786"/>
      <c r="H70" s="786"/>
      <c r="I70" s="786"/>
      <c r="J70" s="786"/>
      <c r="K70" s="786"/>
      <c r="L70" s="786"/>
      <c r="M70" s="786"/>
      <c r="N70" s="786"/>
      <c r="O70" s="786"/>
      <c r="P70" s="786"/>
      <c r="Q70" s="786"/>
      <c r="R70" s="787"/>
      <c r="S70" s="787"/>
      <c r="T70" s="788"/>
      <c r="U70" s="787" t="s">
        <v>8</v>
      </c>
      <c r="V70" s="787"/>
      <c r="W70" s="783">
        <v>1.5</v>
      </c>
      <c r="X70" s="789"/>
      <c r="Y70" s="789"/>
      <c r="Z70" s="781">
        <v>0.9</v>
      </c>
      <c r="AA70" s="782"/>
      <c r="AB70" s="783"/>
      <c r="AC70" s="781"/>
      <c r="AD70" s="782"/>
      <c r="AE70" s="783"/>
      <c r="AF70" s="784">
        <f t="shared" si="33"/>
        <v>0</v>
      </c>
      <c r="AG70" s="784"/>
      <c r="AH70" s="784"/>
      <c r="AI70" s="784"/>
      <c r="AJ70" s="784">
        <f t="shared" si="21"/>
        <v>0</v>
      </c>
      <c r="AK70" s="784"/>
      <c r="AL70" s="784"/>
      <c r="AM70" s="784"/>
      <c r="AN70" s="784">
        <f t="shared" si="22"/>
        <v>0</v>
      </c>
      <c r="AO70" s="784"/>
      <c r="AP70" s="784"/>
      <c r="AQ70" s="784"/>
      <c r="AR70" s="363"/>
      <c r="AS70" s="785">
        <f t="shared" si="23"/>
        <v>0</v>
      </c>
      <c r="AT70" s="785"/>
      <c r="AU70" s="785"/>
      <c r="AV70" s="785"/>
      <c r="AW70" s="785">
        <f t="shared" si="24"/>
        <v>0</v>
      </c>
      <c r="AX70" s="91"/>
      <c r="AY70" s="116">
        <f t="shared" si="25"/>
        <v>0</v>
      </c>
      <c r="AZ70" s="116">
        <f t="shared" si="26"/>
        <v>0</v>
      </c>
      <c r="BA70" s="116">
        <f t="shared" si="27"/>
        <v>0</v>
      </c>
      <c r="BB70" s="116">
        <f t="shared" si="28"/>
        <v>0</v>
      </c>
      <c r="BC70" s="115">
        <f t="shared" si="34"/>
        <v>0</v>
      </c>
      <c r="BD70" s="116">
        <f t="shared" si="29"/>
        <v>0</v>
      </c>
      <c r="BE70" s="120">
        <f t="shared" si="35"/>
        <v>0</v>
      </c>
      <c r="BF70" s="115">
        <f t="shared" si="36"/>
        <v>0</v>
      </c>
      <c r="BG70" s="116">
        <f t="shared" si="30"/>
        <v>0</v>
      </c>
      <c r="BH70" s="120">
        <f t="shared" si="37"/>
        <v>0</v>
      </c>
      <c r="BI70" s="115">
        <f t="shared" si="38"/>
        <v>0</v>
      </c>
      <c r="BJ70" s="116">
        <f t="shared" si="31"/>
        <v>0</v>
      </c>
      <c r="BK70" s="120">
        <f t="shared" si="39"/>
        <v>0</v>
      </c>
      <c r="BL70" s="120">
        <f t="shared" si="40"/>
        <v>0</v>
      </c>
      <c r="BN70" s="375">
        <f t="shared" si="32"/>
        <v>0</v>
      </c>
      <c r="BP70" s="380"/>
      <c r="DH70" s="102"/>
    </row>
    <row r="71" spans="1:112" ht="17" hidden="1" customHeight="1">
      <c r="A71" s="110"/>
      <c r="B71" s="786" t="s">
        <v>342</v>
      </c>
      <c r="C71" s="786"/>
      <c r="D71" s="786"/>
      <c r="E71" s="786"/>
      <c r="F71" s="786"/>
      <c r="G71" s="786"/>
      <c r="H71" s="786"/>
      <c r="I71" s="786"/>
      <c r="J71" s="786"/>
      <c r="K71" s="786"/>
      <c r="L71" s="786"/>
      <c r="M71" s="786"/>
      <c r="N71" s="786"/>
      <c r="O71" s="786"/>
      <c r="P71" s="786"/>
      <c r="Q71" s="786"/>
      <c r="R71" s="787"/>
      <c r="S71" s="787"/>
      <c r="T71" s="788"/>
      <c r="U71" s="787" t="s">
        <v>8</v>
      </c>
      <c r="V71" s="787"/>
      <c r="W71" s="783">
        <v>1.5</v>
      </c>
      <c r="X71" s="789"/>
      <c r="Y71" s="789"/>
      <c r="Z71" s="789">
        <v>1.3</v>
      </c>
      <c r="AA71" s="789"/>
      <c r="AB71" s="789"/>
      <c r="AC71" s="781"/>
      <c r="AD71" s="782"/>
      <c r="AE71" s="783"/>
      <c r="AF71" s="784">
        <f t="shared" si="33"/>
        <v>0</v>
      </c>
      <c r="AG71" s="784"/>
      <c r="AH71" s="784"/>
      <c r="AI71" s="784"/>
      <c r="AJ71" s="784">
        <f t="shared" si="21"/>
        <v>0</v>
      </c>
      <c r="AK71" s="784"/>
      <c r="AL71" s="784"/>
      <c r="AM71" s="784"/>
      <c r="AN71" s="784">
        <f t="shared" si="22"/>
        <v>0</v>
      </c>
      <c r="AO71" s="784"/>
      <c r="AP71" s="784"/>
      <c r="AQ71" s="784"/>
      <c r="AR71" s="363"/>
      <c r="AS71" s="785">
        <f t="shared" si="23"/>
        <v>0</v>
      </c>
      <c r="AT71" s="785"/>
      <c r="AU71" s="785"/>
      <c r="AV71" s="785"/>
      <c r="AW71" s="785">
        <f t="shared" si="24"/>
        <v>0</v>
      </c>
      <c r="AX71" s="91"/>
      <c r="AY71" s="116">
        <f t="shared" si="25"/>
        <v>0</v>
      </c>
      <c r="AZ71" s="116">
        <f t="shared" si="26"/>
        <v>0</v>
      </c>
      <c r="BA71" s="116">
        <f t="shared" si="27"/>
        <v>0</v>
      </c>
      <c r="BB71" s="116">
        <f t="shared" si="28"/>
        <v>0</v>
      </c>
      <c r="BC71" s="115">
        <f t="shared" si="34"/>
        <v>0</v>
      </c>
      <c r="BD71" s="116">
        <f t="shared" si="29"/>
        <v>0</v>
      </c>
      <c r="BE71" s="120">
        <f t="shared" si="35"/>
        <v>0</v>
      </c>
      <c r="BF71" s="115">
        <f t="shared" si="36"/>
        <v>0</v>
      </c>
      <c r="BG71" s="116">
        <f t="shared" si="30"/>
        <v>0</v>
      </c>
      <c r="BH71" s="120">
        <f t="shared" si="37"/>
        <v>0</v>
      </c>
      <c r="BI71" s="115">
        <f t="shared" si="38"/>
        <v>0</v>
      </c>
      <c r="BJ71" s="116">
        <f t="shared" si="31"/>
        <v>0</v>
      </c>
      <c r="BK71" s="120">
        <f t="shared" si="39"/>
        <v>0</v>
      </c>
      <c r="BL71" s="120">
        <f t="shared" si="40"/>
        <v>0</v>
      </c>
      <c r="BN71" s="375">
        <f t="shared" si="32"/>
        <v>0</v>
      </c>
      <c r="BP71" s="380"/>
      <c r="DH71" s="102"/>
    </row>
    <row r="72" spans="1:112" ht="17" hidden="1" customHeight="1">
      <c r="A72" s="110"/>
      <c r="B72" s="786" t="s">
        <v>343</v>
      </c>
      <c r="C72" s="786"/>
      <c r="D72" s="786"/>
      <c r="E72" s="786"/>
      <c r="F72" s="786"/>
      <c r="G72" s="786"/>
      <c r="H72" s="786"/>
      <c r="I72" s="786"/>
      <c r="J72" s="786"/>
      <c r="K72" s="786"/>
      <c r="L72" s="786"/>
      <c r="M72" s="786"/>
      <c r="N72" s="786"/>
      <c r="O72" s="786"/>
      <c r="P72" s="786"/>
      <c r="Q72" s="786"/>
      <c r="R72" s="787"/>
      <c r="S72" s="787"/>
      <c r="T72" s="788"/>
      <c r="U72" s="787" t="s">
        <v>1</v>
      </c>
      <c r="V72" s="787"/>
      <c r="W72" s="783">
        <v>125</v>
      </c>
      <c r="X72" s="789"/>
      <c r="Y72" s="789"/>
      <c r="Z72" s="789">
        <v>75</v>
      </c>
      <c r="AA72" s="789"/>
      <c r="AB72" s="789"/>
      <c r="AC72" s="781"/>
      <c r="AD72" s="782"/>
      <c r="AE72" s="783"/>
      <c r="AF72" s="784">
        <f t="shared" si="33"/>
        <v>0</v>
      </c>
      <c r="AG72" s="784"/>
      <c r="AH72" s="784"/>
      <c r="AI72" s="784"/>
      <c r="AJ72" s="784">
        <f t="shared" si="21"/>
        <v>0</v>
      </c>
      <c r="AK72" s="784"/>
      <c r="AL72" s="784"/>
      <c r="AM72" s="784"/>
      <c r="AN72" s="784">
        <f t="shared" si="22"/>
        <v>0</v>
      </c>
      <c r="AO72" s="784"/>
      <c r="AP72" s="784"/>
      <c r="AQ72" s="784"/>
      <c r="AR72" s="363"/>
      <c r="AS72" s="785">
        <f t="shared" si="23"/>
        <v>0</v>
      </c>
      <c r="AT72" s="785"/>
      <c r="AU72" s="785"/>
      <c r="AV72" s="785"/>
      <c r="AW72" s="785">
        <f t="shared" si="24"/>
        <v>0</v>
      </c>
      <c r="AX72" s="91"/>
      <c r="AY72" s="116">
        <f t="shared" si="25"/>
        <v>0</v>
      </c>
      <c r="AZ72" s="116">
        <f t="shared" si="26"/>
        <v>0</v>
      </c>
      <c r="BA72" s="116">
        <f t="shared" si="27"/>
        <v>0</v>
      </c>
      <c r="BB72" s="116">
        <f t="shared" si="28"/>
        <v>0</v>
      </c>
      <c r="BC72" s="115">
        <f t="shared" si="34"/>
        <v>0</v>
      </c>
      <c r="BD72" s="116">
        <f t="shared" si="29"/>
        <v>0</v>
      </c>
      <c r="BE72" s="120">
        <f t="shared" si="35"/>
        <v>0</v>
      </c>
      <c r="BF72" s="115">
        <f t="shared" si="36"/>
        <v>0</v>
      </c>
      <c r="BG72" s="116">
        <f t="shared" si="30"/>
        <v>0</v>
      </c>
      <c r="BH72" s="120">
        <f t="shared" si="37"/>
        <v>0</v>
      </c>
      <c r="BI72" s="115">
        <f t="shared" si="38"/>
        <v>0</v>
      </c>
      <c r="BJ72" s="116">
        <f t="shared" si="31"/>
        <v>0</v>
      </c>
      <c r="BK72" s="120">
        <f t="shared" si="39"/>
        <v>0</v>
      </c>
      <c r="BL72" s="120">
        <f t="shared" si="40"/>
        <v>0</v>
      </c>
      <c r="BN72" s="375">
        <f t="shared" si="32"/>
        <v>0</v>
      </c>
      <c r="BP72" s="380"/>
      <c r="DH72" s="102"/>
    </row>
    <row r="73" spans="1:112" ht="17" hidden="1" customHeight="1">
      <c r="A73" s="110"/>
      <c r="B73" s="786" t="s">
        <v>164</v>
      </c>
      <c r="C73" s="786"/>
      <c r="D73" s="786"/>
      <c r="E73" s="786"/>
      <c r="F73" s="786"/>
      <c r="G73" s="786"/>
      <c r="H73" s="786"/>
      <c r="I73" s="786"/>
      <c r="J73" s="786"/>
      <c r="K73" s="786"/>
      <c r="L73" s="786"/>
      <c r="M73" s="786"/>
      <c r="N73" s="786"/>
      <c r="O73" s="786"/>
      <c r="P73" s="786"/>
      <c r="Q73" s="786"/>
      <c r="R73" s="787"/>
      <c r="S73" s="787"/>
      <c r="T73" s="788"/>
      <c r="U73" s="787" t="s">
        <v>7</v>
      </c>
      <c r="V73" s="787"/>
      <c r="W73" s="783">
        <v>7.25</v>
      </c>
      <c r="X73" s="789"/>
      <c r="Y73" s="789"/>
      <c r="Z73" s="789">
        <v>3</v>
      </c>
      <c r="AA73" s="789"/>
      <c r="AB73" s="789"/>
      <c r="AC73" s="781"/>
      <c r="AD73" s="782"/>
      <c r="AE73" s="783"/>
      <c r="AF73" s="784">
        <f t="shared" si="33"/>
        <v>0</v>
      </c>
      <c r="AG73" s="784"/>
      <c r="AH73" s="784"/>
      <c r="AI73" s="784"/>
      <c r="AJ73" s="784">
        <f t="shared" si="21"/>
        <v>0</v>
      </c>
      <c r="AK73" s="784"/>
      <c r="AL73" s="784"/>
      <c r="AM73" s="784"/>
      <c r="AN73" s="784">
        <f t="shared" si="22"/>
        <v>0</v>
      </c>
      <c r="AO73" s="784"/>
      <c r="AP73" s="784"/>
      <c r="AQ73" s="784"/>
      <c r="AR73" s="363"/>
      <c r="AS73" s="785">
        <f t="shared" si="23"/>
        <v>0</v>
      </c>
      <c r="AT73" s="785"/>
      <c r="AU73" s="785"/>
      <c r="AV73" s="785"/>
      <c r="AW73" s="785">
        <f t="shared" si="24"/>
        <v>0</v>
      </c>
      <c r="AX73" s="91"/>
      <c r="AY73" s="116">
        <f t="shared" si="25"/>
        <v>0</v>
      </c>
      <c r="AZ73" s="116">
        <f t="shared" si="26"/>
        <v>0</v>
      </c>
      <c r="BA73" s="116">
        <f t="shared" si="27"/>
        <v>0</v>
      </c>
      <c r="BB73" s="116">
        <f t="shared" si="28"/>
        <v>0</v>
      </c>
      <c r="BC73" s="115">
        <f t="shared" si="34"/>
        <v>0</v>
      </c>
      <c r="BD73" s="116">
        <f t="shared" si="29"/>
        <v>0</v>
      </c>
      <c r="BE73" s="120">
        <f t="shared" si="35"/>
        <v>0</v>
      </c>
      <c r="BF73" s="115">
        <f t="shared" si="36"/>
        <v>0</v>
      </c>
      <c r="BG73" s="116">
        <f t="shared" si="30"/>
        <v>0</v>
      </c>
      <c r="BH73" s="120">
        <f t="shared" si="37"/>
        <v>0</v>
      </c>
      <c r="BI73" s="115">
        <f t="shared" si="38"/>
        <v>0</v>
      </c>
      <c r="BJ73" s="116">
        <f t="shared" si="31"/>
        <v>0</v>
      </c>
      <c r="BK73" s="120">
        <f t="shared" si="39"/>
        <v>0</v>
      </c>
      <c r="BL73" s="120">
        <f t="shared" si="40"/>
        <v>0</v>
      </c>
      <c r="BN73" s="375">
        <f t="shared" si="32"/>
        <v>0</v>
      </c>
      <c r="BP73" s="380"/>
      <c r="DH73" s="102"/>
    </row>
    <row r="74" spans="1:112" ht="17" hidden="1" customHeight="1">
      <c r="A74" s="110"/>
      <c r="B74" s="786"/>
      <c r="C74" s="786"/>
      <c r="D74" s="786"/>
      <c r="E74" s="786"/>
      <c r="F74" s="786"/>
      <c r="G74" s="786"/>
      <c r="H74" s="786"/>
      <c r="I74" s="786"/>
      <c r="J74" s="786"/>
      <c r="K74" s="786"/>
      <c r="L74" s="786"/>
      <c r="M74" s="786"/>
      <c r="N74" s="786"/>
      <c r="O74" s="786"/>
      <c r="P74" s="786"/>
      <c r="Q74" s="786"/>
      <c r="R74" s="787"/>
      <c r="S74" s="787"/>
      <c r="T74" s="788"/>
      <c r="U74" s="787"/>
      <c r="V74" s="787"/>
      <c r="W74" s="783"/>
      <c r="X74" s="789"/>
      <c r="Y74" s="789"/>
      <c r="Z74" s="789"/>
      <c r="AA74" s="789"/>
      <c r="AB74" s="789"/>
      <c r="AC74" s="781"/>
      <c r="AD74" s="782"/>
      <c r="AE74" s="783"/>
      <c r="AF74" s="784">
        <f t="shared" si="33"/>
        <v>0</v>
      </c>
      <c r="AG74" s="784"/>
      <c r="AH74" s="784"/>
      <c r="AI74" s="784"/>
      <c r="AJ74" s="784">
        <f t="shared" si="21"/>
        <v>0</v>
      </c>
      <c r="AK74" s="784"/>
      <c r="AL74" s="784"/>
      <c r="AM74" s="784"/>
      <c r="AN74" s="784">
        <f t="shared" si="22"/>
        <v>0</v>
      </c>
      <c r="AO74" s="784"/>
      <c r="AP74" s="784"/>
      <c r="AQ74" s="784"/>
      <c r="AR74" s="363"/>
      <c r="AS74" s="785">
        <f t="shared" si="23"/>
        <v>0</v>
      </c>
      <c r="AT74" s="785"/>
      <c r="AU74" s="785"/>
      <c r="AV74" s="785"/>
      <c r="AW74" s="785">
        <f t="shared" si="24"/>
        <v>0</v>
      </c>
      <c r="AX74" s="91"/>
      <c r="AY74" s="116">
        <f t="shared" si="25"/>
        <v>0</v>
      </c>
      <c r="AZ74" s="116">
        <f t="shared" si="26"/>
        <v>0</v>
      </c>
      <c r="BA74" s="116">
        <f t="shared" si="27"/>
        <v>0</v>
      </c>
      <c r="BB74" s="116">
        <f t="shared" si="28"/>
        <v>0</v>
      </c>
      <c r="BC74" s="115">
        <f t="shared" si="34"/>
        <v>0</v>
      </c>
      <c r="BD74" s="116">
        <f t="shared" si="29"/>
        <v>0</v>
      </c>
      <c r="BE74" s="120">
        <f t="shared" si="35"/>
        <v>0</v>
      </c>
      <c r="BF74" s="115">
        <f t="shared" si="36"/>
        <v>0</v>
      </c>
      <c r="BG74" s="116">
        <f t="shared" si="30"/>
        <v>0</v>
      </c>
      <c r="BH74" s="120">
        <f t="shared" si="37"/>
        <v>0</v>
      </c>
      <c r="BI74" s="115">
        <f t="shared" si="38"/>
        <v>0</v>
      </c>
      <c r="BJ74" s="116">
        <f t="shared" si="31"/>
        <v>0</v>
      </c>
      <c r="BK74" s="120">
        <f t="shared" si="39"/>
        <v>0</v>
      </c>
      <c r="BL74" s="120">
        <f t="shared" si="40"/>
        <v>0</v>
      </c>
      <c r="BN74" s="375">
        <f t="shared" si="32"/>
        <v>0</v>
      </c>
      <c r="BP74" s="380"/>
      <c r="DH74" s="102"/>
    </row>
    <row r="75" spans="1:112" ht="17" hidden="1" customHeight="1">
      <c r="A75" s="110"/>
      <c r="B75" s="786"/>
      <c r="C75" s="786"/>
      <c r="D75" s="786"/>
      <c r="E75" s="786"/>
      <c r="F75" s="786"/>
      <c r="G75" s="786"/>
      <c r="H75" s="786"/>
      <c r="I75" s="786"/>
      <c r="J75" s="786"/>
      <c r="K75" s="786"/>
      <c r="L75" s="786"/>
      <c r="M75" s="786"/>
      <c r="N75" s="786"/>
      <c r="O75" s="786"/>
      <c r="P75" s="786"/>
      <c r="Q75" s="786"/>
      <c r="R75" s="787"/>
      <c r="S75" s="787"/>
      <c r="T75" s="788"/>
      <c r="U75" s="787"/>
      <c r="V75" s="787"/>
      <c r="W75" s="783"/>
      <c r="X75" s="789"/>
      <c r="Y75" s="789"/>
      <c r="Z75" s="789"/>
      <c r="AA75" s="789"/>
      <c r="AB75" s="789"/>
      <c r="AC75" s="781"/>
      <c r="AD75" s="782"/>
      <c r="AE75" s="783"/>
      <c r="AF75" s="784">
        <f t="shared" si="33"/>
        <v>0</v>
      </c>
      <c r="AG75" s="784"/>
      <c r="AH75" s="784"/>
      <c r="AI75" s="784"/>
      <c r="AJ75" s="784">
        <f t="shared" si="21"/>
        <v>0</v>
      </c>
      <c r="AK75" s="784"/>
      <c r="AL75" s="784"/>
      <c r="AM75" s="784"/>
      <c r="AN75" s="784">
        <f t="shared" si="22"/>
        <v>0</v>
      </c>
      <c r="AO75" s="784"/>
      <c r="AP75" s="784"/>
      <c r="AQ75" s="784"/>
      <c r="AR75" s="363"/>
      <c r="AS75" s="785">
        <f t="shared" si="23"/>
        <v>0</v>
      </c>
      <c r="AT75" s="785"/>
      <c r="AU75" s="785"/>
      <c r="AV75" s="785"/>
      <c r="AW75" s="785">
        <f t="shared" si="24"/>
        <v>0</v>
      </c>
      <c r="AX75" s="91"/>
      <c r="AY75" s="116">
        <f t="shared" si="25"/>
        <v>0</v>
      </c>
      <c r="AZ75" s="116">
        <f t="shared" si="26"/>
        <v>0</v>
      </c>
      <c r="BA75" s="116">
        <f t="shared" si="27"/>
        <v>0</v>
      </c>
      <c r="BB75" s="116">
        <f t="shared" si="28"/>
        <v>0</v>
      </c>
      <c r="BC75" s="115">
        <f t="shared" si="34"/>
        <v>0</v>
      </c>
      <c r="BD75" s="116">
        <f t="shared" si="29"/>
        <v>0</v>
      </c>
      <c r="BE75" s="120">
        <f t="shared" si="35"/>
        <v>0</v>
      </c>
      <c r="BF75" s="115">
        <f t="shared" si="36"/>
        <v>0</v>
      </c>
      <c r="BG75" s="116">
        <f t="shared" si="30"/>
        <v>0</v>
      </c>
      <c r="BH75" s="120">
        <f t="shared" si="37"/>
        <v>0</v>
      </c>
      <c r="BI75" s="115">
        <f t="shared" si="38"/>
        <v>0</v>
      </c>
      <c r="BJ75" s="116">
        <f t="shared" si="31"/>
        <v>0</v>
      </c>
      <c r="BK75" s="120">
        <f t="shared" si="39"/>
        <v>0</v>
      </c>
      <c r="BL75" s="120">
        <f t="shared" si="40"/>
        <v>0</v>
      </c>
      <c r="BN75" s="375">
        <f t="shared" si="32"/>
        <v>0</v>
      </c>
      <c r="BP75" s="380"/>
      <c r="DH75" s="102"/>
    </row>
    <row r="76" spans="1:112" ht="17" hidden="1" customHeight="1">
      <c r="A76" s="110"/>
      <c r="B76" s="801" t="s">
        <v>793</v>
      </c>
      <c r="C76" s="801"/>
      <c r="D76" s="801"/>
      <c r="E76" s="801"/>
      <c r="F76" s="801"/>
      <c r="G76" s="801"/>
      <c r="H76" s="801"/>
      <c r="I76" s="801"/>
      <c r="J76" s="801"/>
      <c r="K76" s="801"/>
      <c r="L76" s="801"/>
      <c r="M76" s="801"/>
      <c r="N76" s="801"/>
      <c r="O76" s="801"/>
      <c r="P76" s="801"/>
      <c r="Q76" s="801"/>
      <c r="R76" s="787"/>
      <c r="S76" s="787"/>
      <c r="T76" s="788"/>
      <c r="U76" s="787"/>
      <c r="V76" s="787"/>
      <c r="W76" s="783"/>
      <c r="X76" s="789"/>
      <c r="Y76" s="789"/>
      <c r="Z76" s="789"/>
      <c r="AA76" s="789"/>
      <c r="AB76" s="789"/>
      <c r="AC76" s="781"/>
      <c r="AD76" s="782"/>
      <c r="AE76" s="783"/>
      <c r="AF76" s="784">
        <f t="shared" si="33"/>
        <v>0</v>
      </c>
      <c r="AG76" s="784"/>
      <c r="AH76" s="784"/>
      <c r="AI76" s="784"/>
      <c r="AJ76" s="784">
        <f t="shared" si="21"/>
        <v>0</v>
      </c>
      <c r="AK76" s="784"/>
      <c r="AL76" s="784"/>
      <c r="AM76" s="784"/>
      <c r="AN76" s="784">
        <f t="shared" si="22"/>
        <v>0</v>
      </c>
      <c r="AO76" s="784"/>
      <c r="AP76" s="784"/>
      <c r="AQ76" s="784"/>
      <c r="AR76" s="363"/>
      <c r="AS76" s="785">
        <f t="shared" si="23"/>
        <v>0</v>
      </c>
      <c r="AT76" s="785"/>
      <c r="AU76" s="785"/>
      <c r="AV76" s="785"/>
      <c r="AW76" s="785">
        <f t="shared" si="24"/>
        <v>0</v>
      </c>
      <c r="AX76" s="91"/>
      <c r="AY76" s="116">
        <f t="shared" si="25"/>
        <v>0</v>
      </c>
      <c r="AZ76" s="116">
        <f t="shared" si="26"/>
        <v>0</v>
      </c>
      <c r="BA76" s="116">
        <f t="shared" si="27"/>
        <v>0</v>
      </c>
      <c r="BB76" s="116">
        <f t="shared" si="28"/>
        <v>0</v>
      </c>
      <c r="BC76" s="115">
        <f t="shared" si="34"/>
        <v>0</v>
      </c>
      <c r="BD76" s="116">
        <f t="shared" si="29"/>
        <v>0</v>
      </c>
      <c r="BE76" s="120">
        <f t="shared" si="35"/>
        <v>0</v>
      </c>
      <c r="BF76" s="115">
        <f t="shared" si="36"/>
        <v>0</v>
      </c>
      <c r="BG76" s="116">
        <f t="shared" si="30"/>
        <v>0</v>
      </c>
      <c r="BH76" s="120">
        <f t="shared" si="37"/>
        <v>0</v>
      </c>
      <c r="BI76" s="115">
        <f t="shared" si="38"/>
        <v>0</v>
      </c>
      <c r="BJ76" s="116">
        <f t="shared" si="31"/>
        <v>0</v>
      </c>
      <c r="BK76" s="120">
        <f t="shared" si="39"/>
        <v>0</v>
      </c>
      <c r="BL76" s="120">
        <f t="shared" si="40"/>
        <v>0</v>
      </c>
      <c r="BN76" s="375">
        <f t="shared" si="32"/>
        <v>0</v>
      </c>
      <c r="BP76" s="380"/>
      <c r="DH76" s="102"/>
    </row>
    <row r="77" spans="1:112" ht="17" hidden="1" customHeight="1">
      <c r="A77" s="110"/>
      <c r="B77" s="786" t="s">
        <v>794</v>
      </c>
      <c r="C77" s="786"/>
      <c r="D77" s="786"/>
      <c r="E77" s="786"/>
      <c r="F77" s="786"/>
      <c r="G77" s="786"/>
      <c r="H77" s="786"/>
      <c r="I77" s="786"/>
      <c r="J77" s="786"/>
      <c r="K77" s="786"/>
      <c r="L77" s="786"/>
      <c r="M77" s="786"/>
      <c r="N77" s="786"/>
      <c r="O77" s="786"/>
      <c r="P77" s="786"/>
      <c r="Q77" s="786"/>
      <c r="R77" s="787"/>
      <c r="S77" s="787"/>
      <c r="T77" s="788"/>
      <c r="U77" s="787" t="s">
        <v>1</v>
      </c>
      <c r="V77" s="787"/>
      <c r="W77" s="783">
        <v>250</v>
      </c>
      <c r="X77" s="789"/>
      <c r="Y77" s="789"/>
      <c r="Z77" s="789"/>
      <c r="AA77" s="789"/>
      <c r="AB77" s="789"/>
      <c r="AC77" s="781"/>
      <c r="AD77" s="782"/>
      <c r="AE77" s="783"/>
      <c r="AF77" s="784">
        <f t="shared" si="33"/>
        <v>0</v>
      </c>
      <c r="AG77" s="784"/>
      <c r="AH77" s="784"/>
      <c r="AI77" s="784"/>
      <c r="AJ77" s="784">
        <f t="shared" si="21"/>
        <v>0</v>
      </c>
      <c r="AK77" s="784"/>
      <c r="AL77" s="784"/>
      <c r="AM77" s="784"/>
      <c r="AN77" s="784">
        <f t="shared" si="22"/>
        <v>0</v>
      </c>
      <c r="AO77" s="784"/>
      <c r="AP77" s="784"/>
      <c r="AQ77" s="784"/>
      <c r="AR77" s="363"/>
      <c r="AS77" s="785">
        <f t="shared" si="23"/>
        <v>0</v>
      </c>
      <c r="AT77" s="785"/>
      <c r="AU77" s="785"/>
      <c r="AV77" s="785"/>
      <c r="AW77" s="785">
        <f t="shared" si="24"/>
        <v>0</v>
      </c>
      <c r="AX77" s="91"/>
      <c r="AY77" s="116">
        <f t="shared" si="25"/>
        <v>0</v>
      </c>
      <c r="AZ77" s="116">
        <f t="shared" si="26"/>
        <v>0</v>
      </c>
      <c r="BA77" s="116">
        <f t="shared" si="27"/>
        <v>0</v>
      </c>
      <c r="BB77" s="116">
        <f t="shared" si="28"/>
        <v>0</v>
      </c>
      <c r="BC77" s="115">
        <f t="shared" si="34"/>
        <v>0</v>
      </c>
      <c r="BD77" s="116">
        <f t="shared" si="29"/>
        <v>0</v>
      </c>
      <c r="BE77" s="120">
        <f t="shared" si="35"/>
        <v>0</v>
      </c>
      <c r="BF77" s="115">
        <f t="shared" si="36"/>
        <v>0</v>
      </c>
      <c r="BG77" s="116">
        <f t="shared" si="30"/>
        <v>0</v>
      </c>
      <c r="BH77" s="120">
        <f t="shared" si="37"/>
        <v>0</v>
      </c>
      <c r="BI77" s="115">
        <f t="shared" si="38"/>
        <v>0</v>
      </c>
      <c r="BJ77" s="116">
        <f t="shared" si="31"/>
        <v>0</v>
      </c>
      <c r="BK77" s="120">
        <f t="shared" si="39"/>
        <v>0</v>
      </c>
      <c r="BL77" s="120">
        <f t="shared" si="40"/>
        <v>0</v>
      </c>
      <c r="BN77" s="375">
        <f t="shared" si="32"/>
        <v>0</v>
      </c>
      <c r="BP77" s="380"/>
      <c r="DH77" s="102"/>
    </row>
    <row r="78" spans="1:112" ht="17" hidden="1" customHeight="1">
      <c r="A78" s="110"/>
      <c r="B78" s="786" t="s">
        <v>795</v>
      </c>
      <c r="C78" s="786"/>
      <c r="D78" s="786"/>
      <c r="E78" s="786"/>
      <c r="F78" s="786"/>
      <c r="G78" s="786"/>
      <c r="H78" s="786"/>
      <c r="I78" s="786"/>
      <c r="J78" s="786"/>
      <c r="K78" s="786"/>
      <c r="L78" s="786"/>
      <c r="M78" s="786"/>
      <c r="N78" s="786"/>
      <c r="O78" s="786"/>
      <c r="P78" s="786"/>
      <c r="Q78" s="786"/>
      <c r="R78" s="787"/>
      <c r="S78" s="787"/>
      <c r="T78" s="788"/>
      <c r="U78" s="787" t="s">
        <v>1</v>
      </c>
      <c r="V78" s="787"/>
      <c r="W78" s="783">
        <v>250</v>
      </c>
      <c r="X78" s="789"/>
      <c r="Y78" s="789"/>
      <c r="Z78" s="789"/>
      <c r="AA78" s="789"/>
      <c r="AB78" s="789"/>
      <c r="AC78" s="781"/>
      <c r="AD78" s="782"/>
      <c r="AE78" s="783"/>
      <c r="AF78" s="784">
        <f t="shared" si="33"/>
        <v>0</v>
      </c>
      <c r="AG78" s="784"/>
      <c r="AH78" s="784"/>
      <c r="AI78" s="784"/>
      <c r="AJ78" s="784">
        <f t="shared" si="21"/>
        <v>0</v>
      </c>
      <c r="AK78" s="784"/>
      <c r="AL78" s="784"/>
      <c r="AM78" s="784"/>
      <c r="AN78" s="784">
        <f t="shared" si="22"/>
        <v>0</v>
      </c>
      <c r="AO78" s="784"/>
      <c r="AP78" s="784"/>
      <c r="AQ78" s="784"/>
      <c r="AR78" s="363"/>
      <c r="AS78" s="785">
        <f t="shared" si="23"/>
        <v>0</v>
      </c>
      <c r="AT78" s="785"/>
      <c r="AU78" s="785"/>
      <c r="AV78" s="785"/>
      <c r="AW78" s="785">
        <f t="shared" si="24"/>
        <v>0</v>
      </c>
      <c r="AX78" s="91"/>
      <c r="AY78" s="116">
        <f t="shared" si="25"/>
        <v>0</v>
      </c>
      <c r="AZ78" s="116">
        <f t="shared" si="26"/>
        <v>0</v>
      </c>
      <c r="BA78" s="116">
        <f t="shared" si="27"/>
        <v>0</v>
      </c>
      <c r="BB78" s="116">
        <f t="shared" si="28"/>
        <v>0</v>
      </c>
      <c r="BC78" s="115">
        <f t="shared" si="34"/>
        <v>0</v>
      </c>
      <c r="BD78" s="116">
        <f t="shared" si="29"/>
        <v>0</v>
      </c>
      <c r="BE78" s="120">
        <f t="shared" si="35"/>
        <v>0</v>
      </c>
      <c r="BF78" s="115">
        <f t="shared" si="36"/>
        <v>0</v>
      </c>
      <c r="BG78" s="116">
        <f t="shared" si="30"/>
        <v>0</v>
      </c>
      <c r="BH78" s="120">
        <f t="shared" si="37"/>
        <v>0</v>
      </c>
      <c r="BI78" s="115">
        <f t="shared" si="38"/>
        <v>0</v>
      </c>
      <c r="BJ78" s="116">
        <f t="shared" si="31"/>
        <v>0</v>
      </c>
      <c r="BK78" s="120">
        <f t="shared" si="39"/>
        <v>0</v>
      </c>
      <c r="BL78" s="120">
        <f t="shared" si="40"/>
        <v>0</v>
      </c>
      <c r="BN78" s="375">
        <f t="shared" si="32"/>
        <v>0</v>
      </c>
      <c r="BP78" s="380"/>
      <c r="DH78" s="102"/>
    </row>
    <row r="79" spans="1:112" ht="17" hidden="1" customHeight="1">
      <c r="A79" s="110"/>
      <c r="B79" s="786" t="s">
        <v>796</v>
      </c>
      <c r="C79" s="786"/>
      <c r="D79" s="786"/>
      <c r="E79" s="786"/>
      <c r="F79" s="786"/>
      <c r="G79" s="786"/>
      <c r="H79" s="786"/>
      <c r="I79" s="786"/>
      <c r="J79" s="786"/>
      <c r="K79" s="786"/>
      <c r="L79" s="786"/>
      <c r="M79" s="786"/>
      <c r="N79" s="786"/>
      <c r="O79" s="786"/>
      <c r="P79" s="786"/>
      <c r="Q79" s="786"/>
      <c r="R79" s="787"/>
      <c r="S79" s="787"/>
      <c r="T79" s="788"/>
      <c r="U79" s="787" t="s">
        <v>1</v>
      </c>
      <c r="V79" s="787"/>
      <c r="W79" s="783">
        <v>10</v>
      </c>
      <c r="X79" s="789"/>
      <c r="Y79" s="789"/>
      <c r="Z79" s="789"/>
      <c r="AA79" s="789"/>
      <c r="AB79" s="789"/>
      <c r="AC79" s="781"/>
      <c r="AD79" s="782"/>
      <c r="AE79" s="783"/>
      <c r="AF79" s="784">
        <f t="shared" si="33"/>
        <v>0</v>
      </c>
      <c r="AG79" s="784"/>
      <c r="AH79" s="784"/>
      <c r="AI79" s="784"/>
      <c r="AJ79" s="784">
        <f t="shared" si="21"/>
        <v>0</v>
      </c>
      <c r="AK79" s="784"/>
      <c r="AL79" s="784"/>
      <c r="AM79" s="784"/>
      <c r="AN79" s="784">
        <f t="shared" si="22"/>
        <v>0</v>
      </c>
      <c r="AO79" s="784"/>
      <c r="AP79" s="784"/>
      <c r="AQ79" s="784"/>
      <c r="AR79" s="363"/>
      <c r="AS79" s="785">
        <f t="shared" si="23"/>
        <v>0</v>
      </c>
      <c r="AT79" s="785"/>
      <c r="AU79" s="785"/>
      <c r="AV79" s="785"/>
      <c r="AW79" s="785">
        <f t="shared" si="24"/>
        <v>0</v>
      </c>
      <c r="AX79" s="91"/>
      <c r="AY79" s="116">
        <f t="shared" si="25"/>
        <v>0</v>
      </c>
      <c r="AZ79" s="116">
        <f t="shared" si="26"/>
        <v>0</v>
      </c>
      <c r="BA79" s="116">
        <f t="shared" si="27"/>
        <v>0</v>
      </c>
      <c r="BB79" s="116">
        <f t="shared" si="28"/>
        <v>0</v>
      </c>
      <c r="BC79" s="115">
        <f t="shared" si="34"/>
        <v>0</v>
      </c>
      <c r="BD79" s="116">
        <f t="shared" si="29"/>
        <v>0</v>
      </c>
      <c r="BE79" s="120">
        <f t="shared" si="35"/>
        <v>0</v>
      </c>
      <c r="BF79" s="115">
        <f t="shared" si="36"/>
        <v>0</v>
      </c>
      <c r="BG79" s="116">
        <f t="shared" si="30"/>
        <v>0</v>
      </c>
      <c r="BH79" s="120">
        <f t="shared" si="37"/>
        <v>0</v>
      </c>
      <c r="BI79" s="115">
        <f t="shared" si="38"/>
        <v>0</v>
      </c>
      <c r="BJ79" s="116">
        <f t="shared" si="31"/>
        <v>0</v>
      </c>
      <c r="BK79" s="120">
        <f t="shared" si="39"/>
        <v>0</v>
      </c>
      <c r="BL79" s="120">
        <f t="shared" si="40"/>
        <v>0</v>
      </c>
      <c r="BN79" s="375">
        <f t="shared" si="32"/>
        <v>0</v>
      </c>
      <c r="BP79" s="380"/>
      <c r="DH79" s="102"/>
    </row>
    <row r="80" spans="1:112" ht="17" hidden="1" customHeight="1">
      <c r="A80" s="110"/>
      <c r="B80" s="786" t="s">
        <v>797</v>
      </c>
      <c r="C80" s="786"/>
      <c r="D80" s="786"/>
      <c r="E80" s="786"/>
      <c r="F80" s="786"/>
      <c r="G80" s="786"/>
      <c r="H80" s="786"/>
      <c r="I80" s="786"/>
      <c r="J80" s="786"/>
      <c r="K80" s="786"/>
      <c r="L80" s="786"/>
      <c r="M80" s="786"/>
      <c r="N80" s="786"/>
      <c r="O80" s="786"/>
      <c r="P80" s="786"/>
      <c r="Q80" s="786"/>
      <c r="R80" s="787"/>
      <c r="S80" s="787"/>
      <c r="T80" s="788"/>
      <c r="U80" s="787" t="s">
        <v>131</v>
      </c>
      <c r="V80" s="787"/>
      <c r="W80" s="783">
        <v>45</v>
      </c>
      <c r="X80" s="789"/>
      <c r="Y80" s="789"/>
      <c r="Z80" s="789"/>
      <c r="AA80" s="789"/>
      <c r="AB80" s="789"/>
      <c r="AC80" s="781"/>
      <c r="AD80" s="782"/>
      <c r="AE80" s="783"/>
      <c r="AF80" s="784">
        <f t="shared" si="33"/>
        <v>0</v>
      </c>
      <c r="AG80" s="784"/>
      <c r="AH80" s="784"/>
      <c r="AI80" s="784"/>
      <c r="AJ80" s="784">
        <f t="shared" si="21"/>
        <v>0</v>
      </c>
      <c r="AK80" s="784"/>
      <c r="AL80" s="784"/>
      <c r="AM80" s="784"/>
      <c r="AN80" s="784">
        <f t="shared" si="22"/>
        <v>0</v>
      </c>
      <c r="AO80" s="784"/>
      <c r="AP80" s="784"/>
      <c r="AQ80" s="784"/>
      <c r="AR80" s="363"/>
      <c r="AS80" s="785">
        <f t="shared" si="23"/>
        <v>0</v>
      </c>
      <c r="AT80" s="785"/>
      <c r="AU80" s="785"/>
      <c r="AV80" s="785"/>
      <c r="AW80" s="785">
        <f t="shared" si="24"/>
        <v>0</v>
      </c>
      <c r="AX80" s="91"/>
      <c r="AY80" s="116">
        <f t="shared" si="25"/>
        <v>0</v>
      </c>
      <c r="AZ80" s="116">
        <f t="shared" si="26"/>
        <v>0</v>
      </c>
      <c r="BA80" s="116">
        <f t="shared" si="27"/>
        <v>0</v>
      </c>
      <c r="BB80" s="116">
        <f t="shared" si="28"/>
        <v>0</v>
      </c>
      <c r="BC80" s="115">
        <f t="shared" si="34"/>
        <v>0</v>
      </c>
      <c r="BD80" s="116">
        <f t="shared" si="29"/>
        <v>0</v>
      </c>
      <c r="BE80" s="120">
        <f t="shared" si="35"/>
        <v>0</v>
      </c>
      <c r="BF80" s="115">
        <f t="shared" si="36"/>
        <v>0</v>
      </c>
      <c r="BG80" s="116">
        <f t="shared" si="30"/>
        <v>0</v>
      </c>
      <c r="BH80" s="120">
        <f t="shared" si="37"/>
        <v>0</v>
      </c>
      <c r="BI80" s="115">
        <f t="shared" si="38"/>
        <v>0</v>
      </c>
      <c r="BJ80" s="116">
        <f t="shared" si="31"/>
        <v>0</v>
      </c>
      <c r="BK80" s="120">
        <f t="shared" si="39"/>
        <v>0</v>
      </c>
      <c r="BL80" s="120">
        <f t="shared" si="40"/>
        <v>0</v>
      </c>
      <c r="BN80" s="375">
        <f t="shared" si="32"/>
        <v>0</v>
      </c>
      <c r="BP80" s="380"/>
      <c r="DH80" s="102"/>
    </row>
    <row r="81" spans="1:112" ht="17" hidden="1" customHeight="1">
      <c r="A81" s="110"/>
      <c r="B81" s="786" t="s">
        <v>798</v>
      </c>
      <c r="C81" s="786"/>
      <c r="D81" s="786"/>
      <c r="E81" s="786"/>
      <c r="F81" s="786"/>
      <c r="G81" s="786"/>
      <c r="H81" s="786"/>
      <c r="I81" s="786"/>
      <c r="J81" s="786"/>
      <c r="K81" s="786"/>
      <c r="L81" s="786"/>
      <c r="M81" s="786"/>
      <c r="N81" s="786"/>
      <c r="O81" s="786"/>
      <c r="P81" s="786"/>
      <c r="Q81" s="786"/>
      <c r="R81" s="787"/>
      <c r="S81" s="787"/>
      <c r="T81" s="788"/>
      <c r="U81" s="787" t="s">
        <v>7</v>
      </c>
      <c r="V81" s="787"/>
      <c r="W81" s="783">
        <v>500</v>
      </c>
      <c r="X81" s="789"/>
      <c r="Y81" s="789"/>
      <c r="Z81" s="789"/>
      <c r="AA81" s="789"/>
      <c r="AB81" s="789"/>
      <c r="AC81" s="781"/>
      <c r="AD81" s="782"/>
      <c r="AE81" s="783"/>
      <c r="AF81" s="784">
        <f t="shared" si="33"/>
        <v>0</v>
      </c>
      <c r="AG81" s="784"/>
      <c r="AH81" s="784"/>
      <c r="AI81" s="784"/>
      <c r="AJ81" s="784">
        <f t="shared" si="21"/>
        <v>0</v>
      </c>
      <c r="AK81" s="784"/>
      <c r="AL81" s="784"/>
      <c r="AM81" s="784"/>
      <c r="AN81" s="784">
        <f t="shared" si="22"/>
        <v>0</v>
      </c>
      <c r="AO81" s="784"/>
      <c r="AP81" s="784"/>
      <c r="AQ81" s="784"/>
      <c r="AR81" s="363"/>
      <c r="AS81" s="785">
        <f t="shared" si="23"/>
        <v>0</v>
      </c>
      <c r="AT81" s="785"/>
      <c r="AU81" s="785"/>
      <c r="AV81" s="785"/>
      <c r="AW81" s="785">
        <f t="shared" si="24"/>
        <v>0</v>
      </c>
      <c r="AX81" s="91"/>
      <c r="AY81" s="116">
        <f t="shared" si="25"/>
        <v>0</v>
      </c>
      <c r="AZ81" s="116">
        <f t="shared" si="26"/>
        <v>0</v>
      </c>
      <c r="BA81" s="116">
        <f t="shared" si="27"/>
        <v>0</v>
      </c>
      <c r="BB81" s="116">
        <f t="shared" si="28"/>
        <v>0</v>
      </c>
      <c r="BC81" s="115">
        <f t="shared" si="34"/>
        <v>0</v>
      </c>
      <c r="BD81" s="116">
        <f t="shared" si="29"/>
        <v>0</v>
      </c>
      <c r="BE81" s="120">
        <f t="shared" si="35"/>
        <v>0</v>
      </c>
      <c r="BF81" s="115">
        <f t="shared" si="36"/>
        <v>0</v>
      </c>
      <c r="BG81" s="116">
        <f t="shared" si="30"/>
        <v>0</v>
      </c>
      <c r="BH81" s="120">
        <f t="shared" si="37"/>
        <v>0</v>
      </c>
      <c r="BI81" s="115">
        <f t="shared" si="38"/>
        <v>0</v>
      </c>
      <c r="BJ81" s="116">
        <f t="shared" si="31"/>
        <v>0</v>
      </c>
      <c r="BK81" s="120">
        <f t="shared" si="39"/>
        <v>0</v>
      </c>
      <c r="BL81" s="120">
        <f t="shared" si="40"/>
        <v>0</v>
      </c>
      <c r="BN81" s="375">
        <f t="shared" si="32"/>
        <v>0</v>
      </c>
      <c r="BP81" s="380"/>
      <c r="DH81" s="102"/>
    </row>
    <row r="82" spans="1:112" ht="17" hidden="1" customHeight="1">
      <c r="A82" s="110"/>
      <c r="B82" s="786" t="s">
        <v>799</v>
      </c>
      <c r="C82" s="786"/>
      <c r="D82" s="786"/>
      <c r="E82" s="786"/>
      <c r="F82" s="786"/>
      <c r="G82" s="786"/>
      <c r="H82" s="786"/>
      <c r="I82" s="786"/>
      <c r="J82" s="786"/>
      <c r="K82" s="786"/>
      <c r="L82" s="786"/>
      <c r="M82" s="786"/>
      <c r="N82" s="786"/>
      <c r="O82" s="786"/>
      <c r="P82" s="786"/>
      <c r="Q82" s="786"/>
      <c r="R82" s="787"/>
      <c r="S82" s="787"/>
      <c r="T82" s="788"/>
      <c r="U82" s="787" t="s">
        <v>8</v>
      </c>
      <c r="V82" s="787"/>
      <c r="W82" s="783">
        <v>10</v>
      </c>
      <c r="X82" s="789"/>
      <c r="Y82" s="789"/>
      <c r="Z82" s="789"/>
      <c r="AA82" s="789"/>
      <c r="AB82" s="789"/>
      <c r="AC82" s="781"/>
      <c r="AD82" s="782"/>
      <c r="AE82" s="783"/>
      <c r="AF82" s="784">
        <f t="shared" si="33"/>
        <v>0</v>
      </c>
      <c r="AG82" s="784"/>
      <c r="AH82" s="784"/>
      <c r="AI82" s="784"/>
      <c r="AJ82" s="784">
        <f t="shared" si="21"/>
        <v>0</v>
      </c>
      <c r="AK82" s="784"/>
      <c r="AL82" s="784"/>
      <c r="AM82" s="784"/>
      <c r="AN82" s="784">
        <f t="shared" si="22"/>
        <v>0</v>
      </c>
      <c r="AO82" s="784"/>
      <c r="AP82" s="784"/>
      <c r="AQ82" s="784"/>
      <c r="AR82" s="363"/>
      <c r="AS82" s="785">
        <f t="shared" si="23"/>
        <v>0</v>
      </c>
      <c r="AT82" s="785"/>
      <c r="AU82" s="785"/>
      <c r="AV82" s="785"/>
      <c r="AW82" s="785">
        <f t="shared" si="24"/>
        <v>0</v>
      </c>
      <c r="AX82" s="91"/>
      <c r="AY82" s="116">
        <f t="shared" si="25"/>
        <v>0</v>
      </c>
      <c r="AZ82" s="116">
        <f t="shared" si="26"/>
        <v>0</v>
      </c>
      <c r="BA82" s="116">
        <f t="shared" si="27"/>
        <v>0</v>
      </c>
      <c r="BB82" s="116">
        <f t="shared" si="28"/>
        <v>0</v>
      </c>
      <c r="BC82" s="115">
        <f t="shared" si="34"/>
        <v>0</v>
      </c>
      <c r="BD82" s="116">
        <f t="shared" si="29"/>
        <v>0</v>
      </c>
      <c r="BE82" s="120">
        <f t="shared" si="35"/>
        <v>0</v>
      </c>
      <c r="BF82" s="115">
        <f t="shared" si="36"/>
        <v>0</v>
      </c>
      <c r="BG82" s="116">
        <f t="shared" si="30"/>
        <v>0</v>
      </c>
      <c r="BH82" s="120">
        <f t="shared" si="37"/>
        <v>0</v>
      </c>
      <c r="BI82" s="115">
        <f t="shared" si="38"/>
        <v>0</v>
      </c>
      <c r="BJ82" s="116">
        <f t="shared" si="31"/>
        <v>0</v>
      </c>
      <c r="BK82" s="120">
        <f t="shared" si="39"/>
        <v>0</v>
      </c>
      <c r="BL82" s="120">
        <f t="shared" si="40"/>
        <v>0</v>
      </c>
      <c r="BN82" s="375">
        <f t="shared" si="32"/>
        <v>0</v>
      </c>
      <c r="BP82" s="380"/>
      <c r="DH82" s="102"/>
    </row>
    <row r="83" spans="1:112" ht="17" hidden="1" customHeight="1">
      <c r="A83" s="110"/>
      <c r="B83" s="786" t="s">
        <v>800</v>
      </c>
      <c r="C83" s="786"/>
      <c r="D83" s="786"/>
      <c r="E83" s="786"/>
      <c r="F83" s="786"/>
      <c r="G83" s="786"/>
      <c r="H83" s="786"/>
      <c r="I83" s="786"/>
      <c r="J83" s="786"/>
      <c r="K83" s="786"/>
      <c r="L83" s="786"/>
      <c r="M83" s="786"/>
      <c r="N83" s="786"/>
      <c r="O83" s="786"/>
      <c r="P83" s="786"/>
      <c r="Q83" s="786"/>
      <c r="R83" s="787"/>
      <c r="S83" s="787"/>
      <c r="T83" s="788"/>
      <c r="U83" s="787" t="s">
        <v>1</v>
      </c>
      <c r="V83" s="787"/>
      <c r="W83" s="783">
        <v>100</v>
      </c>
      <c r="X83" s="789"/>
      <c r="Y83" s="789"/>
      <c r="Z83" s="789"/>
      <c r="AA83" s="789"/>
      <c r="AB83" s="789"/>
      <c r="AC83" s="781"/>
      <c r="AD83" s="782"/>
      <c r="AE83" s="783"/>
      <c r="AF83" s="784">
        <f t="shared" si="33"/>
        <v>0</v>
      </c>
      <c r="AG83" s="784"/>
      <c r="AH83" s="784"/>
      <c r="AI83" s="784"/>
      <c r="AJ83" s="784">
        <f t="shared" si="21"/>
        <v>0</v>
      </c>
      <c r="AK83" s="784"/>
      <c r="AL83" s="784"/>
      <c r="AM83" s="784"/>
      <c r="AN83" s="784">
        <f t="shared" si="22"/>
        <v>0</v>
      </c>
      <c r="AO83" s="784"/>
      <c r="AP83" s="784"/>
      <c r="AQ83" s="784"/>
      <c r="AR83" s="363"/>
      <c r="AS83" s="785">
        <f t="shared" si="23"/>
        <v>0</v>
      </c>
      <c r="AT83" s="785"/>
      <c r="AU83" s="785"/>
      <c r="AV83" s="785"/>
      <c r="AW83" s="785">
        <f t="shared" si="24"/>
        <v>0</v>
      </c>
      <c r="AX83" s="91"/>
      <c r="AY83" s="116">
        <f t="shared" si="25"/>
        <v>0</v>
      </c>
      <c r="AZ83" s="116">
        <f t="shared" si="26"/>
        <v>0</v>
      </c>
      <c r="BA83" s="116">
        <f t="shared" si="27"/>
        <v>0</v>
      </c>
      <c r="BB83" s="116">
        <f t="shared" si="28"/>
        <v>0</v>
      </c>
      <c r="BC83" s="115">
        <f t="shared" si="34"/>
        <v>0</v>
      </c>
      <c r="BD83" s="116">
        <f t="shared" si="29"/>
        <v>0</v>
      </c>
      <c r="BE83" s="120">
        <f t="shared" si="35"/>
        <v>0</v>
      </c>
      <c r="BF83" s="115">
        <f t="shared" si="36"/>
        <v>0</v>
      </c>
      <c r="BG83" s="116">
        <f t="shared" si="30"/>
        <v>0</v>
      </c>
      <c r="BH83" s="120">
        <f t="shared" si="37"/>
        <v>0</v>
      </c>
      <c r="BI83" s="115">
        <f t="shared" si="38"/>
        <v>0</v>
      </c>
      <c r="BJ83" s="116">
        <f t="shared" si="31"/>
        <v>0</v>
      </c>
      <c r="BK83" s="120">
        <f t="shared" si="39"/>
        <v>0</v>
      </c>
      <c r="BL83" s="120">
        <f t="shared" si="40"/>
        <v>0</v>
      </c>
      <c r="BN83" s="375">
        <f t="shared" si="32"/>
        <v>0</v>
      </c>
      <c r="BP83" s="380"/>
      <c r="DH83" s="102"/>
    </row>
    <row r="84" spans="1:112" ht="17" hidden="1" customHeight="1">
      <c r="A84" s="110"/>
      <c r="B84" s="786" t="s">
        <v>801</v>
      </c>
      <c r="C84" s="786"/>
      <c r="D84" s="786"/>
      <c r="E84" s="786"/>
      <c r="F84" s="786"/>
      <c r="G84" s="786"/>
      <c r="H84" s="786"/>
      <c r="I84" s="786"/>
      <c r="J84" s="786"/>
      <c r="K84" s="786"/>
      <c r="L84" s="786"/>
      <c r="M84" s="786"/>
      <c r="N84" s="786"/>
      <c r="O84" s="786"/>
      <c r="P84" s="786"/>
      <c r="Q84" s="786"/>
      <c r="R84" s="787"/>
      <c r="S84" s="787"/>
      <c r="T84" s="788"/>
      <c r="U84" s="787" t="s">
        <v>1</v>
      </c>
      <c r="V84" s="787"/>
      <c r="W84" s="783">
        <v>100</v>
      </c>
      <c r="X84" s="789"/>
      <c r="Y84" s="789"/>
      <c r="Z84" s="789"/>
      <c r="AA84" s="789"/>
      <c r="AB84" s="789"/>
      <c r="AC84" s="781"/>
      <c r="AD84" s="782"/>
      <c r="AE84" s="783"/>
      <c r="AF84" s="784">
        <f t="shared" si="33"/>
        <v>0</v>
      </c>
      <c r="AG84" s="784"/>
      <c r="AH84" s="784"/>
      <c r="AI84" s="784"/>
      <c r="AJ84" s="784">
        <f t="shared" si="21"/>
        <v>0</v>
      </c>
      <c r="AK84" s="784"/>
      <c r="AL84" s="784"/>
      <c r="AM84" s="784"/>
      <c r="AN84" s="784">
        <f t="shared" si="22"/>
        <v>0</v>
      </c>
      <c r="AO84" s="784"/>
      <c r="AP84" s="784"/>
      <c r="AQ84" s="784"/>
      <c r="AR84" s="363"/>
      <c r="AS84" s="785">
        <f t="shared" si="23"/>
        <v>0</v>
      </c>
      <c r="AT84" s="785"/>
      <c r="AU84" s="785"/>
      <c r="AV84" s="785"/>
      <c r="AW84" s="785">
        <f t="shared" si="24"/>
        <v>0</v>
      </c>
      <c r="AX84" s="91"/>
      <c r="AY84" s="116">
        <f t="shared" si="25"/>
        <v>0</v>
      </c>
      <c r="AZ84" s="116">
        <f t="shared" si="26"/>
        <v>0</v>
      </c>
      <c r="BA84" s="116">
        <f t="shared" si="27"/>
        <v>0</v>
      </c>
      <c r="BB84" s="116">
        <f t="shared" si="28"/>
        <v>0</v>
      </c>
      <c r="BC84" s="115">
        <f t="shared" si="34"/>
        <v>0</v>
      </c>
      <c r="BD84" s="116">
        <f t="shared" si="29"/>
        <v>0</v>
      </c>
      <c r="BE84" s="120">
        <f t="shared" si="35"/>
        <v>0</v>
      </c>
      <c r="BF84" s="115">
        <f t="shared" si="36"/>
        <v>0</v>
      </c>
      <c r="BG84" s="116">
        <f t="shared" si="30"/>
        <v>0</v>
      </c>
      <c r="BH84" s="120">
        <f t="shared" si="37"/>
        <v>0</v>
      </c>
      <c r="BI84" s="115">
        <f t="shared" si="38"/>
        <v>0</v>
      </c>
      <c r="BJ84" s="116">
        <f t="shared" si="31"/>
        <v>0</v>
      </c>
      <c r="BK84" s="120">
        <f t="shared" si="39"/>
        <v>0</v>
      </c>
      <c r="BL84" s="120">
        <f t="shared" si="40"/>
        <v>0</v>
      </c>
      <c r="BN84" s="375">
        <f t="shared" si="32"/>
        <v>0</v>
      </c>
      <c r="BP84" s="380"/>
      <c r="DH84" s="102"/>
    </row>
    <row r="85" spans="1:112" ht="17" hidden="1" customHeight="1">
      <c r="A85" s="110"/>
      <c r="B85" s="786"/>
      <c r="C85" s="786"/>
      <c r="D85" s="786"/>
      <c r="E85" s="786"/>
      <c r="F85" s="786"/>
      <c r="G85" s="786"/>
      <c r="H85" s="786"/>
      <c r="I85" s="786"/>
      <c r="J85" s="786"/>
      <c r="K85" s="786"/>
      <c r="L85" s="786"/>
      <c r="M85" s="786"/>
      <c r="N85" s="786"/>
      <c r="O85" s="786"/>
      <c r="P85" s="786"/>
      <c r="Q85" s="786"/>
      <c r="R85" s="787"/>
      <c r="S85" s="787"/>
      <c r="T85" s="788"/>
      <c r="U85" s="787"/>
      <c r="V85" s="787"/>
      <c r="W85" s="783"/>
      <c r="X85" s="789"/>
      <c r="Y85" s="789"/>
      <c r="Z85" s="789"/>
      <c r="AA85" s="789"/>
      <c r="AB85" s="789"/>
      <c r="AC85" s="781"/>
      <c r="AD85" s="782"/>
      <c r="AE85" s="783"/>
      <c r="AF85" s="784">
        <f t="shared" si="33"/>
        <v>0</v>
      </c>
      <c r="AG85" s="784"/>
      <c r="AH85" s="784"/>
      <c r="AI85" s="784"/>
      <c r="AJ85" s="784">
        <f>R85*Z85</f>
        <v>0</v>
      </c>
      <c r="AK85" s="784"/>
      <c r="AL85" s="784"/>
      <c r="AM85" s="784"/>
      <c r="AN85" s="784">
        <f>R85*AC85</f>
        <v>0</v>
      </c>
      <c r="AO85" s="784"/>
      <c r="AP85" s="784"/>
      <c r="AQ85" s="784"/>
      <c r="AR85" s="363"/>
      <c r="AS85" s="785">
        <f t="shared" si="23"/>
        <v>0</v>
      </c>
      <c r="AT85" s="785"/>
      <c r="AU85" s="785"/>
      <c r="AV85" s="785"/>
      <c r="AW85" s="785">
        <f t="shared" si="24"/>
        <v>0</v>
      </c>
      <c r="AX85" s="91"/>
      <c r="AY85" s="116">
        <f t="shared" si="25"/>
        <v>0</v>
      </c>
      <c r="AZ85" s="116">
        <f t="shared" si="26"/>
        <v>0</v>
      </c>
      <c r="BA85" s="116">
        <f t="shared" si="27"/>
        <v>0</v>
      </c>
      <c r="BB85" s="116">
        <f t="shared" si="28"/>
        <v>0</v>
      </c>
      <c r="BC85" s="115">
        <f t="shared" si="34"/>
        <v>0</v>
      </c>
      <c r="BD85" s="116">
        <f t="shared" si="29"/>
        <v>0</v>
      </c>
      <c r="BE85" s="120">
        <f t="shared" si="35"/>
        <v>0</v>
      </c>
      <c r="BF85" s="115">
        <f t="shared" si="36"/>
        <v>0</v>
      </c>
      <c r="BG85" s="116">
        <f t="shared" si="30"/>
        <v>0</v>
      </c>
      <c r="BH85" s="120">
        <f t="shared" si="37"/>
        <v>0</v>
      </c>
      <c r="BI85" s="115">
        <f t="shared" si="38"/>
        <v>0</v>
      </c>
      <c r="BJ85" s="116">
        <f t="shared" si="31"/>
        <v>0</v>
      </c>
      <c r="BK85" s="120">
        <f t="shared" si="39"/>
        <v>0</v>
      </c>
      <c r="BL85" s="120">
        <f t="shared" si="40"/>
        <v>0</v>
      </c>
      <c r="BN85" s="375">
        <f t="shared" si="32"/>
        <v>0</v>
      </c>
      <c r="BP85" s="380"/>
      <c r="DH85" s="102"/>
    </row>
    <row r="86" spans="1:112" ht="17" hidden="1" customHeight="1">
      <c r="A86" s="110"/>
      <c r="B86" s="786"/>
      <c r="C86" s="786"/>
      <c r="D86" s="786"/>
      <c r="E86" s="786"/>
      <c r="F86" s="786"/>
      <c r="G86" s="786"/>
      <c r="H86" s="786"/>
      <c r="I86" s="786"/>
      <c r="J86" s="786"/>
      <c r="K86" s="786"/>
      <c r="L86" s="786"/>
      <c r="M86" s="786"/>
      <c r="N86" s="786"/>
      <c r="O86" s="786"/>
      <c r="P86" s="786"/>
      <c r="Q86" s="786"/>
      <c r="R86" s="787"/>
      <c r="S86" s="787"/>
      <c r="T86" s="788"/>
      <c r="U86" s="787"/>
      <c r="V86" s="787"/>
      <c r="W86" s="783"/>
      <c r="X86" s="789"/>
      <c r="Y86" s="789"/>
      <c r="Z86" s="789"/>
      <c r="AA86" s="789"/>
      <c r="AB86" s="789"/>
      <c r="AC86" s="781"/>
      <c r="AD86" s="782"/>
      <c r="AE86" s="783"/>
      <c r="AF86" s="784">
        <f t="shared" si="33"/>
        <v>0</v>
      </c>
      <c r="AG86" s="784"/>
      <c r="AH86" s="784"/>
      <c r="AI86" s="784"/>
      <c r="AJ86" s="784">
        <f>R86*Z86</f>
        <v>0</v>
      </c>
      <c r="AK86" s="784"/>
      <c r="AL86" s="784"/>
      <c r="AM86" s="784"/>
      <c r="AN86" s="784">
        <f>R86*AC86</f>
        <v>0</v>
      </c>
      <c r="AO86" s="784"/>
      <c r="AP86" s="784"/>
      <c r="AQ86" s="784"/>
      <c r="AR86" s="363"/>
      <c r="AS86" s="785">
        <f t="shared" si="23"/>
        <v>0</v>
      </c>
      <c r="AT86" s="785"/>
      <c r="AU86" s="785"/>
      <c r="AV86" s="785"/>
      <c r="AW86" s="785">
        <f t="shared" si="24"/>
        <v>0</v>
      </c>
      <c r="AX86" s="91"/>
      <c r="AY86" s="116">
        <f t="shared" si="25"/>
        <v>0</v>
      </c>
      <c r="AZ86" s="116">
        <f t="shared" si="26"/>
        <v>0</v>
      </c>
      <c r="BA86" s="116">
        <f t="shared" si="27"/>
        <v>0</v>
      </c>
      <c r="BB86" s="116">
        <f t="shared" si="28"/>
        <v>0</v>
      </c>
      <c r="BC86" s="115">
        <f t="shared" si="34"/>
        <v>0</v>
      </c>
      <c r="BD86" s="116">
        <f t="shared" si="29"/>
        <v>0</v>
      </c>
      <c r="BE86" s="120">
        <f t="shared" si="35"/>
        <v>0</v>
      </c>
      <c r="BF86" s="115">
        <f t="shared" si="36"/>
        <v>0</v>
      </c>
      <c r="BG86" s="116">
        <f t="shared" si="30"/>
        <v>0</v>
      </c>
      <c r="BH86" s="120">
        <f t="shared" si="37"/>
        <v>0</v>
      </c>
      <c r="BI86" s="115">
        <f t="shared" si="38"/>
        <v>0</v>
      </c>
      <c r="BJ86" s="116">
        <f t="shared" si="31"/>
        <v>0</v>
      </c>
      <c r="BK86" s="120">
        <f t="shared" si="39"/>
        <v>0</v>
      </c>
      <c r="BL86" s="120">
        <f t="shared" si="40"/>
        <v>0</v>
      </c>
      <c r="BN86" s="375">
        <f t="shared" si="32"/>
        <v>0</v>
      </c>
      <c r="BP86" s="380"/>
      <c r="DH86" s="102"/>
    </row>
    <row r="87" spans="1:112" ht="17" hidden="1" customHeight="1">
      <c r="A87" s="110"/>
      <c r="B87" s="786"/>
      <c r="C87" s="786"/>
      <c r="D87" s="786"/>
      <c r="E87" s="786"/>
      <c r="F87" s="786"/>
      <c r="G87" s="786"/>
      <c r="H87" s="786"/>
      <c r="I87" s="786"/>
      <c r="J87" s="786"/>
      <c r="K87" s="786"/>
      <c r="L87" s="786"/>
      <c r="M87" s="786"/>
      <c r="N87" s="786"/>
      <c r="O87" s="786"/>
      <c r="P87" s="786"/>
      <c r="Q87" s="786"/>
      <c r="R87" s="787"/>
      <c r="S87" s="787"/>
      <c r="T87" s="788"/>
      <c r="U87" s="787"/>
      <c r="V87" s="787"/>
      <c r="W87" s="783"/>
      <c r="X87" s="789"/>
      <c r="Y87" s="789"/>
      <c r="Z87" s="789"/>
      <c r="AA87" s="789"/>
      <c r="AB87" s="789"/>
      <c r="AC87" s="781"/>
      <c r="AD87" s="782"/>
      <c r="AE87" s="783"/>
      <c r="AF87" s="784">
        <f t="shared" si="33"/>
        <v>0</v>
      </c>
      <c r="AG87" s="784"/>
      <c r="AH87" s="784"/>
      <c r="AI87" s="784"/>
      <c r="AJ87" s="784">
        <f t="shared" si="21"/>
        <v>0</v>
      </c>
      <c r="AK87" s="784"/>
      <c r="AL87" s="784"/>
      <c r="AM87" s="784"/>
      <c r="AN87" s="784">
        <f t="shared" si="22"/>
        <v>0</v>
      </c>
      <c r="AO87" s="784"/>
      <c r="AP87" s="784"/>
      <c r="AQ87" s="784"/>
      <c r="AR87" s="363"/>
      <c r="AS87" s="785">
        <f t="shared" si="23"/>
        <v>0</v>
      </c>
      <c r="AT87" s="785"/>
      <c r="AU87" s="785"/>
      <c r="AV87" s="785"/>
      <c r="AW87" s="785">
        <f t="shared" si="24"/>
        <v>0</v>
      </c>
      <c r="AX87" s="91"/>
      <c r="AY87" s="116">
        <f t="shared" si="25"/>
        <v>0</v>
      </c>
      <c r="AZ87" s="116">
        <f t="shared" si="26"/>
        <v>0</v>
      </c>
      <c r="BA87" s="116">
        <f t="shared" si="27"/>
        <v>0</v>
      </c>
      <c r="BB87" s="116">
        <f t="shared" si="28"/>
        <v>0</v>
      </c>
      <c r="BC87" s="115">
        <f t="shared" si="34"/>
        <v>0</v>
      </c>
      <c r="BD87" s="116">
        <f t="shared" si="29"/>
        <v>0</v>
      </c>
      <c r="BE87" s="120">
        <f t="shared" si="35"/>
        <v>0</v>
      </c>
      <c r="BF87" s="115">
        <f t="shared" si="36"/>
        <v>0</v>
      </c>
      <c r="BG87" s="116">
        <f t="shared" si="30"/>
        <v>0</v>
      </c>
      <c r="BH87" s="120">
        <f t="shared" si="37"/>
        <v>0</v>
      </c>
      <c r="BI87" s="115">
        <f t="shared" si="38"/>
        <v>0</v>
      </c>
      <c r="BJ87" s="116">
        <f t="shared" si="31"/>
        <v>0</v>
      </c>
      <c r="BK87" s="120">
        <f t="shared" si="39"/>
        <v>0</v>
      </c>
      <c r="BL87" s="120">
        <f t="shared" si="40"/>
        <v>0</v>
      </c>
      <c r="BN87" s="375">
        <f t="shared" si="32"/>
        <v>0</v>
      </c>
      <c r="BP87" s="380"/>
      <c r="DH87" s="102"/>
    </row>
    <row r="88" spans="1:112" ht="17" hidden="1" customHeight="1">
      <c r="A88" s="110"/>
      <c r="B88" s="786"/>
      <c r="C88" s="786"/>
      <c r="D88" s="786"/>
      <c r="E88" s="786"/>
      <c r="F88" s="786"/>
      <c r="G88" s="786"/>
      <c r="H88" s="786"/>
      <c r="I88" s="786"/>
      <c r="J88" s="786"/>
      <c r="K88" s="786"/>
      <c r="L88" s="786"/>
      <c r="M88" s="786"/>
      <c r="N88" s="786"/>
      <c r="O88" s="786"/>
      <c r="P88" s="786"/>
      <c r="Q88" s="786"/>
      <c r="R88" s="787"/>
      <c r="S88" s="787"/>
      <c r="T88" s="788"/>
      <c r="U88" s="787"/>
      <c r="V88" s="787"/>
      <c r="W88" s="783"/>
      <c r="X88" s="789"/>
      <c r="Y88" s="789"/>
      <c r="Z88" s="789"/>
      <c r="AA88" s="789"/>
      <c r="AB88" s="789"/>
      <c r="AC88" s="781"/>
      <c r="AD88" s="782"/>
      <c r="AE88" s="783"/>
      <c r="AF88" s="784">
        <f t="shared" si="33"/>
        <v>0</v>
      </c>
      <c r="AG88" s="784"/>
      <c r="AH88" s="784"/>
      <c r="AI88" s="784"/>
      <c r="AJ88" s="784">
        <f t="shared" si="21"/>
        <v>0</v>
      </c>
      <c r="AK88" s="784"/>
      <c r="AL88" s="784"/>
      <c r="AM88" s="784"/>
      <c r="AN88" s="784">
        <f t="shared" si="22"/>
        <v>0</v>
      </c>
      <c r="AO88" s="784"/>
      <c r="AP88" s="784"/>
      <c r="AQ88" s="784"/>
      <c r="AR88" s="363"/>
      <c r="AS88" s="785">
        <f t="shared" si="23"/>
        <v>0</v>
      </c>
      <c r="AT88" s="785"/>
      <c r="AU88" s="785"/>
      <c r="AV88" s="785"/>
      <c r="AW88" s="785">
        <f t="shared" si="24"/>
        <v>0</v>
      </c>
      <c r="AX88" s="91"/>
      <c r="AY88" s="116">
        <f t="shared" si="25"/>
        <v>0</v>
      </c>
      <c r="AZ88" s="116">
        <f t="shared" si="26"/>
        <v>0</v>
      </c>
      <c r="BA88" s="116">
        <f t="shared" si="27"/>
        <v>0</v>
      </c>
      <c r="BB88" s="116">
        <f t="shared" si="28"/>
        <v>0</v>
      </c>
      <c r="BC88" s="115">
        <f t="shared" si="34"/>
        <v>0</v>
      </c>
      <c r="BD88" s="116">
        <f t="shared" si="29"/>
        <v>0</v>
      </c>
      <c r="BE88" s="120">
        <f t="shared" si="35"/>
        <v>0</v>
      </c>
      <c r="BF88" s="115">
        <f t="shared" si="36"/>
        <v>0</v>
      </c>
      <c r="BG88" s="116">
        <f t="shared" si="30"/>
        <v>0</v>
      </c>
      <c r="BH88" s="120">
        <f t="shared" si="37"/>
        <v>0</v>
      </c>
      <c r="BI88" s="115">
        <f t="shared" si="38"/>
        <v>0</v>
      </c>
      <c r="BJ88" s="116">
        <f t="shared" si="31"/>
        <v>0</v>
      </c>
      <c r="BK88" s="120">
        <f t="shared" si="39"/>
        <v>0</v>
      </c>
      <c r="BL88" s="120">
        <f t="shared" si="40"/>
        <v>0</v>
      </c>
      <c r="BN88" s="375">
        <f t="shared" si="32"/>
        <v>0</v>
      </c>
      <c r="BP88" s="380"/>
      <c r="DH88" s="102"/>
    </row>
    <row r="89" spans="1:112" ht="17" hidden="1" customHeight="1">
      <c r="A89" s="110"/>
      <c r="B89" s="786"/>
      <c r="C89" s="786"/>
      <c r="D89" s="786"/>
      <c r="E89" s="786"/>
      <c r="F89" s="786"/>
      <c r="G89" s="786"/>
      <c r="H89" s="786"/>
      <c r="I89" s="786"/>
      <c r="J89" s="786"/>
      <c r="K89" s="786"/>
      <c r="L89" s="786"/>
      <c r="M89" s="786"/>
      <c r="N89" s="786"/>
      <c r="O89" s="786"/>
      <c r="P89" s="786"/>
      <c r="Q89" s="786"/>
      <c r="R89" s="787"/>
      <c r="S89" s="787"/>
      <c r="T89" s="788"/>
      <c r="U89" s="787"/>
      <c r="V89" s="787"/>
      <c r="W89" s="783"/>
      <c r="X89" s="789"/>
      <c r="Y89" s="789"/>
      <c r="Z89" s="789"/>
      <c r="AA89" s="789"/>
      <c r="AB89" s="789"/>
      <c r="AC89" s="781"/>
      <c r="AD89" s="782"/>
      <c r="AE89" s="783"/>
      <c r="AF89" s="784">
        <f t="shared" si="33"/>
        <v>0</v>
      </c>
      <c r="AG89" s="784"/>
      <c r="AH89" s="784"/>
      <c r="AI89" s="784"/>
      <c r="AJ89" s="784">
        <f t="shared" si="21"/>
        <v>0</v>
      </c>
      <c r="AK89" s="784"/>
      <c r="AL89" s="784"/>
      <c r="AM89" s="784"/>
      <c r="AN89" s="784">
        <f t="shared" si="22"/>
        <v>0</v>
      </c>
      <c r="AO89" s="784"/>
      <c r="AP89" s="784"/>
      <c r="AQ89" s="784"/>
      <c r="AR89" s="363"/>
      <c r="AS89" s="785">
        <f t="shared" si="23"/>
        <v>0</v>
      </c>
      <c r="AT89" s="785"/>
      <c r="AU89" s="785"/>
      <c r="AV89" s="785"/>
      <c r="AW89" s="785">
        <f t="shared" si="24"/>
        <v>0</v>
      </c>
      <c r="AX89" s="91"/>
      <c r="AY89" s="116">
        <f t="shared" si="25"/>
        <v>0</v>
      </c>
      <c r="AZ89" s="116">
        <f t="shared" si="26"/>
        <v>0</v>
      </c>
      <c r="BA89" s="116">
        <f t="shared" si="27"/>
        <v>0</v>
      </c>
      <c r="BB89" s="116">
        <f t="shared" si="28"/>
        <v>0</v>
      </c>
      <c r="BC89" s="115">
        <f t="shared" si="34"/>
        <v>0</v>
      </c>
      <c r="BD89" s="116">
        <f t="shared" si="29"/>
        <v>0</v>
      </c>
      <c r="BE89" s="120">
        <f t="shared" si="35"/>
        <v>0</v>
      </c>
      <c r="BF89" s="115">
        <f t="shared" si="36"/>
        <v>0</v>
      </c>
      <c r="BG89" s="116">
        <f t="shared" si="30"/>
        <v>0</v>
      </c>
      <c r="BH89" s="120">
        <f t="shared" si="37"/>
        <v>0</v>
      </c>
      <c r="BI89" s="115">
        <f t="shared" si="38"/>
        <v>0</v>
      </c>
      <c r="BJ89" s="116">
        <f t="shared" si="31"/>
        <v>0</v>
      </c>
      <c r="BK89" s="120">
        <f t="shared" si="39"/>
        <v>0</v>
      </c>
      <c r="BL89" s="120">
        <f t="shared" si="40"/>
        <v>0</v>
      </c>
      <c r="BN89" s="375">
        <f t="shared" si="32"/>
        <v>0</v>
      </c>
      <c r="BP89" s="380"/>
      <c r="DH89" s="102"/>
    </row>
    <row r="90" spans="1:112" ht="17" hidden="1" customHeight="1">
      <c r="A90" s="110"/>
      <c r="B90" s="786"/>
      <c r="C90" s="786"/>
      <c r="D90" s="786"/>
      <c r="E90" s="786"/>
      <c r="F90" s="786"/>
      <c r="G90" s="786"/>
      <c r="H90" s="786"/>
      <c r="I90" s="786"/>
      <c r="J90" s="786"/>
      <c r="K90" s="786"/>
      <c r="L90" s="786"/>
      <c r="M90" s="786"/>
      <c r="N90" s="786"/>
      <c r="O90" s="786"/>
      <c r="P90" s="786"/>
      <c r="Q90" s="786"/>
      <c r="R90" s="787"/>
      <c r="S90" s="787"/>
      <c r="T90" s="788"/>
      <c r="U90" s="787"/>
      <c r="V90" s="787"/>
      <c r="W90" s="783"/>
      <c r="X90" s="789"/>
      <c r="Y90" s="789"/>
      <c r="Z90" s="789"/>
      <c r="AA90" s="789"/>
      <c r="AB90" s="789"/>
      <c r="AC90" s="781"/>
      <c r="AD90" s="782"/>
      <c r="AE90" s="783"/>
      <c r="AF90" s="784">
        <f t="shared" si="33"/>
        <v>0</v>
      </c>
      <c r="AG90" s="784"/>
      <c r="AH90" s="784"/>
      <c r="AI90" s="784"/>
      <c r="AJ90" s="784">
        <f t="shared" si="21"/>
        <v>0</v>
      </c>
      <c r="AK90" s="784"/>
      <c r="AL90" s="784"/>
      <c r="AM90" s="784"/>
      <c r="AN90" s="784">
        <f t="shared" si="22"/>
        <v>0</v>
      </c>
      <c r="AO90" s="784"/>
      <c r="AP90" s="784"/>
      <c r="AQ90" s="784"/>
      <c r="AR90" s="363"/>
      <c r="AS90" s="785">
        <f t="shared" si="23"/>
        <v>0</v>
      </c>
      <c r="AT90" s="785"/>
      <c r="AU90" s="785"/>
      <c r="AV90" s="785"/>
      <c r="AW90" s="785">
        <f t="shared" si="24"/>
        <v>0</v>
      </c>
      <c r="AX90" s="91"/>
      <c r="AY90" s="116">
        <f t="shared" si="25"/>
        <v>0</v>
      </c>
      <c r="AZ90" s="116">
        <f t="shared" si="26"/>
        <v>0</v>
      </c>
      <c r="BA90" s="116">
        <f t="shared" si="27"/>
        <v>0</v>
      </c>
      <c r="BB90" s="116">
        <f t="shared" si="28"/>
        <v>0</v>
      </c>
      <c r="BC90" s="115">
        <f t="shared" si="34"/>
        <v>0</v>
      </c>
      <c r="BD90" s="116">
        <f t="shared" si="29"/>
        <v>0</v>
      </c>
      <c r="BE90" s="120">
        <f t="shared" si="35"/>
        <v>0</v>
      </c>
      <c r="BF90" s="115">
        <f t="shared" si="36"/>
        <v>0</v>
      </c>
      <c r="BG90" s="116">
        <f t="shared" si="30"/>
        <v>0</v>
      </c>
      <c r="BH90" s="120">
        <f t="shared" si="37"/>
        <v>0</v>
      </c>
      <c r="BI90" s="115">
        <f t="shared" si="38"/>
        <v>0</v>
      </c>
      <c r="BJ90" s="116">
        <f t="shared" si="31"/>
        <v>0</v>
      </c>
      <c r="BK90" s="120">
        <f t="shared" si="39"/>
        <v>0</v>
      </c>
      <c r="BL90" s="120">
        <f t="shared" si="40"/>
        <v>0</v>
      </c>
      <c r="BN90" s="375">
        <f t="shared" si="32"/>
        <v>0</v>
      </c>
      <c r="BP90" s="380"/>
      <c r="DH90" s="102"/>
    </row>
    <row r="91" spans="1:112" ht="17" hidden="1" customHeight="1">
      <c r="A91" s="110"/>
      <c r="B91" s="786"/>
      <c r="C91" s="786"/>
      <c r="D91" s="786"/>
      <c r="E91" s="786"/>
      <c r="F91" s="786"/>
      <c r="G91" s="786"/>
      <c r="H91" s="786"/>
      <c r="I91" s="786"/>
      <c r="J91" s="786"/>
      <c r="K91" s="786"/>
      <c r="L91" s="786"/>
      <c r="M91" s="786"/>
      <c r="N91" s="786"/>
      <c r="O91" s="786"/>
      <c r="P91" s="786"/>
      <c r="Q91" s="786"/>
      <c r="R91" s="787"/>
      <c r="S91" s="787"/>
      <c r="T91" s="788"/>
      <c r="U91" s="787"/>
      <c r="V91" s="787"/>
      <c r="W91" s="783"/>
      <c r="X91" s="789"/>
      <c r="Y91" s="789"/>
      <c r="Z91" s="789"/>
      <c r="AA91" s="789"/>
      <c r="AB91" s="789"/>
      <c r="AC91" s="781"/>
      <c r="AD91" s="782"/>
      <c r="AE91" s="783"/>
      <c r="AF91" s="784">
        <f t="shared" si="33"/>
        <v>0</v>
      </c>
      <c r="AG91" s="784"/>
      <c r="AH91" s="784"/>
      <c r="AI91" s="784"/>
      <c r="AJ91" s="784">
        <f>R91*Z91</f>
        <v>0</v>
      </c>
      <c r="AK91" s="784"/>
      <c r="AL91" s="784"/>
      <c r="AM91" s="784"/>
      <c r="AN91" s="784">
        <f>R91*AC91</f>
        <v>0</v>
      </c>
      <c r="AO91" s="784"/>
      <c r="AP91" s="784"/>
      <c r="AQ91" s="784"/>
      <c r="AR91" s="363"/>
      <c r="AS91" s="785">
        <f t="shared" si="23"/>
        <v>0</v>
      </c>
      <c r="AT91" s="785"/>
      <c r="AU91" s="785"/>
      <c r="AV91" s="785"/>
      <c r="AW91" s="785">
        <f t="shared" si="24"/>
        <v>0</v>
      </c>
      <c r="AX91" s="91"/>
      <c r="AY91" s="116">
        <f t="shared" si="25"/>
        <v>0</v>
      </c>
      <c r="AZ91" s="116">
        <f t="shared" si="26"/>
        <v>0</v>
      </c>
      <c r="BA91" s="116">
        <f t="shared" si="27"/>
        <v>0</v>
      </c>
      <c r="BB91" s="116">
        <f t="shared" si="28"/>
        <v>0</v>
      </c>
      <c r="BC91" s="115">
        <f t="shared" si="34"/>
        <v>0</v>
      </c>
      <c r="BD91" s="116">
        <f t="shared" si="29"/>
        <v>0</v>
      </c>
      <c r="BE91" s="120">
        <f t="shared" si="35"/>
        <v>0</v>
      </c>
      <c r="BF91" s="115">
        <f t="shared" si="36"/>
        <v>0</v>
      </c>
      <c r="BG91" s="116">
        <f t="shared" si="30"/>
        <v>0</v>
      </c>
      <c r="BH91" s="120">
        <f t="shared" si="37"/>
        <v>0</v>
      </c>
      <c r="BI91" s="115">
        <f t="shared" si="38"/>
        <v>0</v>
      </c>
      <c r="BJ91" s="116">
        <f t="shared" si="31"/>
        <v>0</v>
      </c>
      <c r="BK91" s="120">
        <f t="shared" si="39"/>
        <v>0</v>
      </c>
      <c r="BL91" s="120">
        <f t="shared" si="40"/>
        <v>0</v>
      </c>
      <c r="BN91" s="375">
        <f t="shared" si="32"/>
        <v>0</v>
      </c>
      <c r="BP91" s="380"/>
      <c r="DH91" s="102"/>
    </row>
    <row r="92" spans="1:112" ht="17" hidden="1" customHeight="1">
      <c r="A92" s="110"/>
      <c r="B92" s="786"/>
      <c r="C92" s="786"/>
      <c r="D92" s="786"/>
      <c r="E92" s="786"/>
      <c r="F92" s="786"/>
      <c r="G92" s="786"/>
      <c r="H92" s="786"/>
      <c r="I92" s="786"/>
      <c r="J92" s="786"/>
      <c r="K92" s="786"/>
      <c r="L92" s="786"/>
      <c r="M92" s="786"/>
      <c r="N92" s="786"/>
      <c r="O92" s="786"/>
      <c r="P92" s="786"/>
      <c r="Q92" s="786"/>
      <c r="R92" s="787"/>
      <c r="S92" s="787"/>
      <c r="T92" s="788"/>
      <c r="U92" s="787"/>
      <c r="V92" s="787"/>
      <c r="W92" s="783"/>
      <c r="X92" s="789"/>
      <c r="Y92" s="789"/>
      <c r="Z92" s="789"/>
      <c r="AA92" s="789"/>
      <c r="AB92" s="789"/>
      <c r="AC92" s="781"/>
      <c r="AD92" s="782"/>
      <c r="AE92" s="783"/>
      <c r="AF92" s="784">
        <f t="shared" si="33"/>
        <v>0</v>
      </c>
      <c r="AG92" s="784"/>
      <c r="AH92" s="784"/>
      <c r="AI92" s="784"/>
      <c r="AJ92" s="784">
        <f>R92*Z92</f>
        <v>0</v>
      </c>
      <c r="AK92" s="784"/>
      <c r="AL92" s="784"/>
      <c r="AM92" s="784"/>
      <c r="AN92" s="784">
        <f>R92*AC92</f>
        <v>0</v>
      </c>
      <c r="AO92" s="784"/>
      <c r="AP92" s="784"/>
      <c r="AQ92" s="784"/>
      <c r="AR92" s="363"/>
      <c r="AS92" s="785">
        <f t="shared" si="23"/>
        <v>0</v>
      </c>
      <c r="AT92" s="785"/>
      <c r="AU92" s="785"/>
      <c r="AV92" s="785"/>
      <c r="AW92" s="785">
        <f t="shared" si="24"/>
        <v>0</v>
      </c>
      <c r="AX92" s="91"/>
      <c r="AY92" s="116">
        <f t="shared" si="25"/>
        <v>0</v>
      </c>
      <c r="AZ92" s="116">
        <f t="shared" si="26"/>
        <v>0</v>
      </c>
      <c r="BA92" s="116">
        <f t="shared" si="27"/>
        <v>0</v>
      </c>
      <c r="BB92" s="116">
        <f t="shared" si="28"/>
        <v>0</v>
      </c>
      <c r="BC92" s="115">
        <f t="shared" si="34"/>
        <v>0</v>
      </c>
      <c r="BD92" s="116">
        <f t="shared" si="29"/>
        <v>0</v>
      </c>
      <c r="BE92" s="120">
        <f t="shared" si="35"/>
        <v>0</v>
      </c>
      <c r="BF92" s="115">
        <f t="shared" si="36"/>
        <v>0</v>
      </c>
      <c r="BG92" s="116">
        <f t="shared" si="30"/>
        <v>0</v>
      </c>
      <c r="BH92" s="120">
        <f t="shared" si="37"/>
        <v>0</v>
      </c>
      <c r="BI92" s="115">
        <f t="shared" si="38"/>
        <v>0</v>
      </c>
      <c r="BJ92" s="116">
        <f t="shared" si="31"/>
        <v>0</v>
      </c>
      <c r="BK92" s="120">
        <f t="shared" si="39"/>
        <v>0</v>
      </c>
      <c r="BL92" s="120">
        <f t="shared" si="40"/>
        <v>0</v>
      </c>
      <c r="BN92" s="375">
        <f t="shared" si="32"/>
        <v>0</v>
      </c>
      <c r="BP92" s="380"/>
      <c r="DH92" s="102"/>
    </row>
    <row r="93" spans="1:112" ht="17" hidden="1" customHeight="1">
      <c r="A93" s="110"/>
      <c r="B93" s="786"/>
      <c r="C93" s="786"/>
      <c r="D93" s="786"/>
      <c r="E93" s="786"/>
      <c r="F93" s="786"/>
      <c r="G93" s="786"/>
      <c r="H93" s="786"/>
      <c r="I93" s="786"/>
      <c r="J93" s="786"/>
      <c r="K93" s="786"/>
      <c r="L93" s="786"/>
      <c r="M93" s="786"/>
      <c r="N93" s="786"/>
      <c r="O93" s="786"/>
      <c r="P93" s="786"/>
      <c r="Q93" s="786"/>
      <c r="R93" s="787"/>
      <c r="S93" s="787"/>
      <c r="T93" s="788"/>
      <c r="U93" s="787"/>
      <c r="V93" s="787"/>
      <c r="W93" s="783"/>
      <c r="X93" s="789"/>
      <c r="Y93" s="789"/>
      <c r="Z93" s="789"/>
      <c r="AA93" s="789"/>
      <c r="AB93" s="789"/>
      <c r="AC93" s="781"/>
      <c r="AD93" s="782"/>
      <c r="AE93" s="783"/>
      <c r="AF93" s="784">
        <f t="shared" si="33"/>
        <v>0</v>
      </c>
      <c r="AG93" s="784"/>
      <c r="AH93" s="784"/>
      <c r="AI93" s="784"/>
      <c r="AJ93" s="784">
        <f t="shared" si="21"/>
        <v>0</v>
      </c>
      <c r="AK93" s="784"/>
      <c r="AL93" s="784"/>
      <c r="AM93" s="784"/>
      <c r="AN93" s="784">
        <f t="shared" si="22"/>
        <v>0</v>
      </c>
      <c r="AO93" s="784"/>
      <c r="AP93" s="784"/>
      <c r="AQ93" s="784"/>
      <c r="AR93" s="363"/>
      <c r="AS93" s="785">
        <f t="shared" si="23"/>
        <v>0</v>
      </c>
      <c r="AT93" s="785"/>
      <c r="AU93" s="785"/>
      <c r="AV93" s="785"/>
      <c r="AW93" s="785">
        <f t="shared" si="24"/>
        <v>0</v>
      </c>
      <c r="AX93" s="91"/>
      <c r="AY93" s="116">
        <f t="shared" si="25"/>
        <v>0</v>
      </c>
      <c r="AZ93" s="116">
        <f t="shared" si="26"/>
        <v>0</v>
      </c>
      <c r="BA93" s="116">
        <f t="shared" si="27"/>
        <v>0</v>
      </c>
      <c r="BB93" s="116">
        <f t="shared" si="28"/>
        <v>0</v>
      </c>
      <c r="BC93" s="115">
        <f t="shared" si="34"/>
        <v>0</v>
      </c>
      <c r="BD93" s="116">
        <f t="shared" si="29"/>
        <v>0</v>
      </c>
      <c r="BE93" s="120">
        <f t="shared" si="35"/>
        <v>0</v>
      </c>
      <c r="BF93" s="115">
        <f t="shared" si="36"/>
        <v>0</v>
      </c>
      <c r="BG93" s="116">
        <f t="shared" si="30"/>
        <v>0</v>
      </c>
      <c r="BH93" s="120">
        <f t="shared" si="37"/>
        <v>0</v>
      </c>
      <c r="BI93" s="115">
        <f t="shared" si="38"/>
        <v>0</v>
      </c>
      <c r="BJ93" s="116">
        <f t="shared" si="31"/>
        <v>0</v>
      </c>
      <c r="BK93" s="120">
        <f t="shared" si="39"/>
        <v>0</v>
      </c>
      <c r="BL93" s="120">
        <f t="shared" si="40"/>
        <v>0</v>
      </c>
      <c r="BN93" s="375">
        <f t="shared" si="32"/>
        <v>0</v>
      </c>
      <c r="BP93" s="380"/>
      <c r="DH93" s="102"/>
    </row>
    <row r="94" spans="1:112" ht="17" hidden="1" customHeight="1">
      <c r="A94" s="110"/>
      <c r="B94" s="786"/>
      <c r="C94" s="786"/>
      <c r="D94" s="786"/>
      <c r="E94" s="786"/>
      <c r="F94" s="786"/>
      <c r="G94" s="786"/>
      <c r="H94" s="786"/>
      <c r="I94" s="786"/>
      <c r="J94" s="786"/>
      <c r="K94" s="786"/>
      <c r="L94" s="786"/>
      <c r="M94" s="786"/>
      <c r="N94" s="786"/>
      <c r="O94" s="786"/>
      <c r="P94" s="786"/>
      <c r="Q94" s="786"/>
      <c r="R94" s="787"/>
      <c r="S94" s="787"/>
      <c r="T94" s="788"/>
      <c r="U94" s="787"/>
      <c r="V94" s="787"/>
      <c r="W94" s="783"/>
      <c r="X94" s="789"/>
      <c r="Y94" s="789"/>
      <c r="Z94" s="789"/>
      <c r="AA94" s="789"/>
      <c r="AB94" s="789"/>
      <c r="AC94" s="781"/>
      <c r="AD94" s="782"/>
      <c r="AE94" s="783"/>
      <c r="AF94" s="784">
        <f t="shared" si="33"/>
        <v>0</v>
      </c>
      <c r="AG94" s="784"/>
      <c r="AH94" s="784"/>
      <c r="AI94" s="784"/>
      <c r="AJ94" s="784">
        <f t="shared" si="21"/>
        <v>0</v>
      </c>
      <c r="AK94" s="784"/>
      <c r="AL94" s="784"/>
      <c r="AM94" s="784"/>
      <c r="AN94" s="784">
        <f t="shared" si="22"/>
        <v>0</v>
      </c>
      <c r="AO94" s="784"/>
      <c r="AP94" s="784"/>
      <c r="AQ94" s="784"/>
      <c r="AR94" s="363"/>
      <c r="AS94" s="785">
        <f t="shared" si="23"/>
        <v>0</v>
      </c>
      <c r="AT94" s="785"/>
      <c r="AU94" s="785"/>
      <c r="AV94" s="785"/>
      <c r="AW94" s="785">
        <f t="shared" si="24"/>
        <v>0</v>
      </c>
      <c r="AX94" s="91"/>
      <c r="AY94" s="116">
        <f t="shared" si="25"/>
        <v>0</v>
      </c>
      <c r="AZ94" s="116">
        <f t="shared" si="26"/>
        <v>0</v>
      </c>
      <c r="BA94" s="116">
        <f t="shared" si="27"/>
        <v>0</v>
      </c>
      <c r="BB94" s="116">
        <f t="shared" si="28"/>
        <v>0</v>
      </c>
      <c r="BC94" s="115">
        <f t="shared" si="34"/>
        <v>0</v>
      </c>
      <c r="BD94" s="116">
        <f t="shared" si="29"/>
        <v>0</v>
      </c>
      <c r="BE94" s="120">
        <f t="shared" si="35"/>
        <v>0</v>
      </c>
      <c r="BF94" s="115">
        <f t="shared" si="36"/>
        <v>0</v>
      </c>
      <c r="BG94" s="116">
        <f t="shared" si="30"/>
        <v>0</v>
      </c>
      <c r="BH94" s="120">
        <f t="shared" si="37"/>
        <v>0</v>
      </c>
      <c r="BI94" s="115">
        <f t="shared" si="38"/>
        <v>0</v>
      </c>
      <c r="BJ94" s="116">
        <f t="shared" si="31"/>
        <v>0</v>
      </c>
      <c r="BK94" s="120">
        <f t="shared" si="39"/>
        <v>0</v>
      </c>
      <c r="BL94" s="120">
        <f t="shared" si="40"/>
        <v>0</v>
      </c>
      <c r="BN94" s="375">
        <f t="shared" si="32"/>
        <v>0</v>
      </c>
      <c r="BP94" s="380"/>
      <c r="DH94" s="102"/>
    </row>
    <row r="95" spans="1:112" ht="5" hidden="1" customHeight="1">
      <c r="A95" s="103"/>
      <c r="B95" s="364"/>
      <c r="C95" s="364"/>
      <c r="D95" s="364"/>
      <c r="E95" s="364"/>
      <c r="F95" s="364"/>
      <c r="G95" s="364"/>
      <c r="H95" s="364"/>
      <c r="I95" s="364"/>
      <c r="J95" s="364"/>
      <c r="K95" s="364"/>
      <c r="L95" s="364"/>
      <c r="M95" s="364"/>
      <c r="N95" s="364"/>
      <c r="O95" s="364"/>
      <c r="P95" s="364"/>
      <c r="Q95" s="364"/>
      <c r="R95" s="365"/>
      <c r="S95" s="365"/>
      <c r="T95" s="365"/>
      <c r="U95" s="365"/>
      <c r="V95" s="365"/>
      <c r="W95" s="366"/>
      <c r="X95" s="366"/>
      <c r="Y95" s="366"/>
      <c r="Z95" s="366"/>
      <c r="AA95" s="366"/>
      <c r="AB95" s="366"/>
      <c r="AC95" s="366"/>
      <c r="AD95" s="366"/>
      <c r="AE95" s="366"/>
      <c r="AF95" s="367"/>
      <c r="AG95" s="367"/>
      <c r="AH95" s="367"/>
      <c r="AI95" s="367"/>
      <c r="AJ95" s="367"/>
      <c r="AK95" s="367"/>
      <c r="AL95" s="367"/>
      <c r="AM95" s="367"/>
      <c r="AN95" s="367"/>
      <c r="AO95" s="367"/>
      <c r="AP95" s="367"/>
      <c r="AQ95" s="367"/>
      <c r="AR95" s="368"/>
      <c r="AS95" s="361"/>
      <c r="AT95" s="361"/>
      <c r="AU95" s="361"/>
      <c r="AV95" s="361"/>
      <c r="AW95" s="361"/>
      <c r="AX95" s="91"/>
      <c r="AY95" s="106">
        <f>AY54</f>
        <v>0</v>
      </c>
      <c r="AZ95" s="106">
        <f>AZ54</f>
        <v>0</v>
      </c>
      <c r="BA95" s="106">
        <f>BA54</f>
        <v>0</v>
      </c>
      <c r="BB95" s="106">
        <f>BB54</f>
        <v>0</v>
      </c>
      <c r="BC95" s="106"/>
      <c r="BD95" s="117"/>
      <c r="BE95" s="119">
        <f>BE54</f>
        <v>0</v>
      </c>
      <c r="BF95" s="106"/>
      <c r="BG95" s="106">
        <f>BG54</f>
        <v>0</v>
      </c>
      <c r="BH95" s="119">
        <f>BH54</f>
        <v>0</v>
      </c>
      <c r="BI95" s="106"/>
      <c r="BJ95" s="106">
        <f>BJ54</f>
        <v>0</v>
      </c>
      <c r="BK95" s="119">
        <f>BK54</f>
        <v>0</v>
      </c>
      <c r="BL95" s="119">
        <f>BL54</f>
        <v>0</v>
      </c>
      <c r="BN95" s="377"/>
      <c r="BP95" s="382"/>
      <c r="DH95" s="104"/>
    </row>
    <row r="96" spans="1:112" ht="21.5" hidden="1" customHeight="1">
      <c r="A96" s="103"/>
      <c r="B96" s="369"/>
      <c r="C96" s="370"/>
      <c r="D96" s="370"/>
      <c r="E96" s="370"/>
      <c r="F96" s="370"/>
      <c r="G96" s="370"/>
      <c r="H96" s="370"/>
      <c r="I96" s="370"/>
      <c r="J96" s="370"/>
      <c r="K96" s="370"/>
      <c r="L96" s="370"/>
      <c r="M96" s="370"/>
      <c r="N96" s="370"/>
      <c r="O96" s="370"/>
      <c r="P96" s="370"/>
      <c r="Q96" s="370"/>
      <c r="R96" s="143"/>
      <c r="S96" s="143"/>
      <c r="T96" s="143"/>
      <c r="U96" s="143"/>
      <c r="V96" s="143"/>
      <c r="W96" s="143"/>
      <c r="X96" s="143"/>
      <c r="Y96" s="143"/>
      <c r="Z96" s="143"/>
      <c r="AA96" s="143"/>
      <c r="AB96" s="143"/>
      <c r="AC96" s="143"/>
      <c r="AD96" s="143"/>
      <c r="AE96" s="246" t="str">
        <f>CONCATENATE(B54," ","TOTAL")</f>
        <v>SIDING TOTAL</v>
      </c>
      <c r="AF96" s="802">
        <f>SUBTOTAL(9,AF55:AF95)</f>
        <v>0</v>
      </c>
      <c r="AG96" s="802"/>
      <c r="AH96" s="802"/>
      <c r="AI96" s="802"/>
      <c r="AJ96" s="802">
        <f>SUBTOTAL(9,AJ55:AJ95)</f>
        <v>0</v>
      </c>
      <c r="AK96" s="802"/>
      <c r="AL96" s="802"/>
      <c r="AM96" s="802"/>
      <c r="AN96" s="802">
        <f>SUBTOTAL(9,AN55:AN95)</f>
        <v>0</v>
      </c>
      <c r="AO96" s="802"/>
      <c r="AP96" s="802"/>
      <c r="AQ96" s="802"/>
      <c r="AR96" s="359"/>
      <c r="AS96" s="803">
        <f>SUBTOTAL(9,AS55:AS95)</f>
        <v>0</v>
      </c>
      <c r="AT96" s="803"/>
      <c r="AU96" s="803"/>
      <c r="AV96" s="803"/>
      <c r="AW96" s="803">
        <f>SUM(AW17:AW64)</f>
        <v>0</v>
      </c>
      <c r="AX96" s="91"/>
      <c r="AY96" s="121">
        <f t="shared" ref="AY96:BL96" si="41">SUM(AY55:AY95)</f>
        <v>0</v>
      </c>
      <c r="AZ96" s="121">
        <f t="shared" si="41"/>
        <v>0</v>
      </c>
      <c r="BA96" s="121">
        <f t="shared" si="41"/>
        <v>0</v>
      </c>
      <c r="BB96" s="121">
        <f t="shared" si="41"/>
        <v>0</v>
      </c>
      <c r="BC96" s="118">
        <f t="shared" si="41"/>
        <v>0</v>
      </c>
      <c r="BD96" s="121">
        <f t="shared" si="41"/>
        <v>0</v>
      </c>
      <c r="BE96" s="121">
        <f t="shared" si="41"/>
        <v>0</v>
      </c>
      <c r="BF96" s="118">
        <f t="shared" si="41"/>
        <v>0</v>
      </c>
      <c r="BG96" s="121">
        <f t="shared" si="41"/>
        <v>0</v>
      </c>
      <c r="BH96" s="121">
        <f t="shared" si="41"/>
        <v>0</v>
      </c>
      <c r="BI96" s="118">
        <f t="shared" si="41"/>
        <v>0</v>
      </c>
      <c r="BJ96" s="121">
        <f t="shared" si="41"/>
        <v>0</v>
      </c>
      <c r="BK96" s="121">
        <f t="shared" si="41"/>
        <v>0</v>
      </c>
      <c r="BL96" s="121">
        <f t="shared" si="41"/>
        <v>0</v>
      </c>
      <c r="BN96" s="383">
        <f>IFERROR(AS96/Total_Detailed_Estimate,0)</f>
        <v>0</v>
      </c>
      <c r="BP96" s="381"/>
      <c r="DH96" s="109"/>
    </row>
    <row r="97" spans="1:112" ht="5" hidden="1" customHeight="1">
      <c r="A97" s="103"/>
      <c r="B97" s="140"/>
      <c r="C97" s="140"/>
      <c r="D97" s="140"/>
      <c r="E97" s="140"/>
      <c r="F97" s="140"/>
      <c r="G97" s="140"/>
      <c r="H97" s="140"/>
      <c r="I97" s="140"/>
      <c r="J97" s="140"/>
      <c r="K97" s="140"/>
      <c r="L97" s="140"/>
      <c r="M97" s="140"/>
      <c r="N97" s="140"/>
      <c r="O97" s="140"/>
      <c r="P97" s="140"/>
      <c r="Q97" s="140"/>
      <c r="R97" s="141"/>
      <c r="S97" s="141"/>
      <c r="T97" s="141"/>
      <c r="U97" s="141"/>
      <c r="V97" s="141"/>
      <c r="W97" s="142"/>
      <c r="X97" s="142"/>
      <c r="Y97" s="142"/>
      <c r="Z97" s="142"/>
      <c r="AA97" s="142"/>
      <c r="AB97" s="142"/>
      <c r="AC97" s="142"/>
      <c r="AD97" s="142"/>
      <c r="AE97" s="142"/>
      <c r="AF97" s="144"/>
      <c r="AG97" s="144"/>
      <c r="AH97" s="144"/>
      <c r="AI97" s="144"/>
      <c r="AJ97" s="144"/>
      <c r="AK97" s="144"/>
      <c r="AL97" s="144"/>
      <c r="AM97" s="144"/>
      <c r="AN97" s="144"/>
      <c r="AO97" s="144"/>
      <c r="AP97" s="144"/>
      <c r="AQ97" s="144"/>
      <c r="AR97" s="360"/>
      <c r="AS97" s="362"/>
      <c r="AT97" s="362"/>
      <c r="AU97" s="362"/>
      <c r="AV97" s="362"/>
      <c r="AW97" s="362"/>
      <c r="AX97" s="91"/>
      <c r="AY97" s="106">
        <f>AY54</f>
        <v>0</v>
      </c>
      <c r="AZ97" s="106">
        <f>AZ54</f>
        <v>0</v>
      </c>
      <c r="BA97" s="106">
        <f>BA54</f>
        <v>0</v>
      </c>
      <c r="BB97" s="106">
        <f>BB54</f>
        <v>0</v>
      </c>
      <c r="BC97" s="106"/>
      <c r="BD97" s="106"/>
      <c r="BE97" s="106">
        <f>BE54</f>
        <v>0</v>
      </c>
      <c r="BF97" s="106"/>
      <c r="BG97" s="106">
        <f>BG54</f>
        <v>0</v>
      </c>
      <c r="BH97" s="106">
        <f>BH54</f>
        <v>0</v>
      </c>
      <c r="BI97" s="106"/>
      <c r="BJ97" s="106">
        <f>BJ54</f>
        <v>0</v>
      </c>
      <c r="BK97" s="106">
        <f>BK54</f>
        <v>0</v>
      </c>
      <c r="BL97" s="106">
        <f>BL54</f>
        <v>0</v>
      </c>
      <c r="BN97" s="377"/>
      <c r="BP97" s="382"/>
      <c r="DH97" s="104"/>
    </row>
    <row r="98" spans="1:112" ht="9.5" hidden="1" customHeight="1">
      <c r="A98" s="103"/>
      <c r="B98" s="145"/>
      <c r="C98" s="145"/>
      <c r="D98" s="145"/>
      <c r="E98" s="145"/>
      <c r="F98" s="145"/>
      <c r="G98" s="145"/>
      <c r="H98" s="145"/>
      <c r="I98" s="145"/>
      <c r="J98" s="145"/>
      <c r="K98" s="145"/>
      <c r="L98" s="145"/>
      <c r="M98" s="145"/>
      <c r="N98" s="145"/>
      <c r="O98" s="145"/>
      <c r="P98" s="145"/>
      <c r="Q98" s="145"/>
      <c r="R98" s="146"/>
      <c r="S98" s="146"/>
      <c r="T98" s="146"/>
      <c r="U98" s="146"/>
      <c r="V98" s="146"/>
      <c r="W98" s="146"/>
      <c r="X98" s="146"/>
      <c r="Y98" s="146"/>
      <c r="Z98" s="146"/>
      <c r="AA98" s="146"/>
      <c r="AB98" s="146"/>
      <c r="AC98" s="146"/>
      <c r="AD98" s="146"/>
      <c r="AE98" s="147"/>
      <c r="AF98" s="148"/>
      <c r="AG98" s="148"/>
      <c r="AH98" s="148"/>
      <c r="AI98" s="148"/>
      <c r="AJ98" s="148"/>
      <c r="AK98" s="148"/>
      <c r="AL98" s="148"/>
      <c r="AM98" s="148"/>
      <c r="AN98" s="148"/>
      <c r="AO98" s="148"/>
      <c r="AP98" s="148"/>
      <c r="AQ98" s="148"/>
      <c r="AR98" s="148"/>
      <c r="AS98" s="149"/>
      <c r="AT98" s="149"/>
      <c r="AU98" s="149"/>
      <c r="AV98" s="149"/>
      <c r="AW98" s="149"/>
      <c r="AX98" s="91"/>
      <c r="AY98" s="108">
        <f>AY96</f>
        <v>0</v>
      </c>
      <c r="AZ98" s="108">
        <f>AZ96</f>
        <v>0</v>
      </c>
      <c r="BA98" s="108">
        <f>BA96</f>
        <v>0</v>
      </c>
      <c r="BB98" s="108">
        <f>BB96</f>
        <v>0</v>
      </c>
      <c r="BC98" s="108"/>
      <c r="BD98" s="108"/>
      <c r="BE98" s="108">
        <f>BE96</f>
        <v>0</v>
      </c>
      <c r="BF98" s="108"/>
      <c r="BG98" s="108">
        <f>BG96</f>
        <v>0</v>
      </c>
      <c r="BH98" s="108">
        <f>BH96</f>
        <v>0</v>
      </c>
      <c r="BI98" s="108"/>
      <c r="BJ98" s="108">
        <f>BJ96</f>
        <v>0</v>
      </c>
      <c r="BK98" s="108">
        <f>BK96</f>
        <v>0</v>
      </c>
      <c r="BL98" s="108">
        <f>BL96</f>
        <v>0</v>
      </c>
      <c r="DH98" s="107"/>
    </row>
    <row r="99" spans="1:112" ht="21" customHeight="1">
      <c r="A99" s="114" t="s">
        <v>704</v>
      </c>
      <c r="B99" s="795" t="str">
        <f>UPPER(Exterior3_Category)</f>
        <v>MASONRY</v>
      </c>
      <c r="C99" s="796"/>
      <c r="D99" s="796"/>
      <c r="E99" s="796"/>
      <c r="F99" s="796"/>
      <c r="G99" s="796"/>
      <c r="H99" s="796"/>
      <c r="I99" s="796"/>
      <c r="J99" s="796"/>
      <c r="K99" s="796"/>
      <c r="L99" s="796"/>
      <c r="M99" s="796"/>
      <c r="N99" s="796"/>
      <c r="O99" s="796"/>
      <c r="P99" s="796"/>
      <c r="Q99" s="797"/>
      <c r="R99" s="798"/>
      <c r="S99" s="798"/>
      <c r="T99" s="798"/>
      <c r="U99" s="799"/>
      <c r="V99" s="800"/>
      <c r="W99" s="790"/>
      <c r="X99" s="790"/>
      <c r="Y99" s="790"/>
      <c r="Z99" s="790"/>
      <c r="AA99" s="790"/>
      <c r="AB99" s="790"/>
      <c r="AC99" s="790"/>
      <c r="AD99" s="790"/>
      <c r="AE99" s="790"/>
      <c r="AF99" s="791">
        <f>IF(Exterior3_Labor=0,"",Exterior3_Labor)</f>
        <v>937.5</v>
      </c>
      <c r="AG99" s="791"/>
      <c r="AH99" s="791"/>
      <c r="AI99" s="791"/>
      <c r="AJ99" s="791">
        <f>IF(Exterior3_Material=0,"",Exterior3_Material)</f>
        <v>500</v>
      </c>
      <c r="AK99" s="791"/>
      <c r="AL99" s="791"/>
      <c r="AM99" s="791"/>
      <c r="AN99" s="791" t="str">
        <f>IF(Exterior3_Sub=0,"",Exterior3_Sub)</f>
        <v/>
      </c>
      <c r="AO99" s="791"/>
      <c r="AP99" s="791"/>
      <c r="AQ99" s="791"/>
      <c r="AR99" s="358"/>
      <c r="AS99" s="792">
        <f>IF(Exterior3_Total=0,"",Exterior3_Total)</f>
        <v>1437.5</v>
      </c>
      <c r="AT99" s="792"/>
      <c r="AU99" s="793"/>
      <c r="AV99" s="793"/>
      <c r="AW99" s="794"/>
      <c r="AX99" s="371"/>
      <c r="AY99" s="101"/>
      <c r="AZ99" s="101"/>
      <c r="BA99" s="101"/>
      <c r="BB99" s="101"/>
      <c r="BC99" s="101"/>
      <c r="BD99" s="101"/>
      <c r="BE99" s="101"/>
      <c r="BF99" s="101"/>
      <c r="BG99" s="101"/>
      <c r="BH99" s="101"/>
      <c r="BI99" s="101"/>
      <c r="BJ99" s="101"/>
      <c r="BK99" s="101"/>
      <c r="BL99" s="101"/>
      <c r="BN99" s="374"/>
      <c r="BP99" s="378"/>
      <c r="DH99" s="102"/>
    </row>
    <row r="100" spans="1:112" hidden="1">
      <c r="A100" s="110"/>
      <c r="B100" s="801" t="s">
        <v>618</v>
      </c>
      <c r="C100" s="801"/>
      <c r="D100" s="801"/>
      <c r="E100" s="801"/>
      <c r="F100" s="801"/>
      <c r="G100" s="801"/>
      <c r="H100" s="801"/>
      <c r="I100" s="801"/>
      <c r="J100" s="801"/>
      <c r="K100" s="801"/>
      <c r="L100" s="801"/>
      <c r="M100" s="801"/>
      <c r="N100" s="801"/>
      <c r="O100" s="801"/>
      <c r="P100" s="801"/>
      <c r="Q100" s="801"/>
      <c r="R100" s="787"/>
      <c r="S100" s="787"/>
      <c r="T100" s="788"/>
      <c r="U100" s="787"/>
      <c r="V100" s="787"/>
      <c r="W100" s="783"/>
      <c r="X100" s="789"/>
      <c r="Y100" s="789"/>
      <c r="Z100" s="789"/>
      <c r="AA100" s="789"/>
      <c r="AB100" s="789"/>
      <c r="AC100" s="781"/>
      <c r="AD100" s="782"/>
      <c r="AE100" s="783"/>
      <c r="AF100" s="784">
        <f>R100*W100</f>
        <v>0</v>
      </c>
      <c r="AG100" s="784"/>
      <c r="AH100" s="784"/>
      <c r="AI100" s="784"/>
      <c r="AJ100" s="784">
        <f t="shared" ref="AJ100:AJ137" si="42">R100*Z100</f>
        <v>0</v>
      </c>
      <c r="AK100" s="784"/>
      <c r="AL100" s="784"/>
      <c r="AM100" s="784"/>
      <c r="AN100" s="784">
        <f t="shared" ref="AN100:AN137" si="43">R100*AC100</f>
        <v>0</v>
      </c>
      <c r="AO100" s="784"/>
      <c r="AP100" s="784"/>
      <c r="AQ100" s="784"/>
      <c r="AR100" s="363"/>
      <c r="AS100" s="785">
        <f t="shared" ref="AS100:AS139" si="44">SUM(AF100:AQ100)</f>
        <v>0</v>
      </c>
      <c r="AT100" s="785"/>
      <c r="AU100" s="785"/>
      <c r="AV100" s="785"/>
      <c r="AW100" s="785">
        <f t="shared" ref="AW100:AW139" si="45">SUM(AF100:AQ100)</f>
        <v>0</v>
      </c>
      <c r="AX100" s="100"/>
      <c r="AY100" s="116">
        <f t="shared" ref="AY100:AY139" si="46">AF100</f>
        <v>0</v>
      </c>
      <c r="AZ100" s="116">
        <f t="shared" ref="AZ100:AZ139" si="47">AJ100</f>
        <v>0</v>
      </c>
      <c r="BA100" s="116">
        <f t="shared" ref="BA100:BA139" si="48">AN100</f>
        <v>0</v>
      </c>
      <c r="BB100" s="116">
        <f t="shared" ref="BB100:BB139" si="49">SUM(AY100:BA100)</f>
        <v>0</v>
      </c>
      <c r="BC100" s="115">
        <f>IFERROR(AY100/$BB$5,0)</f>
        <v>0</v>
      </c>
      <c r="BD100" s="116">
        <f t="shared" ref="BD100:BD139" si="50">BC100*Allocated_Adders</f>
        <v>0</v>
      </c>
      <c r="BE100" s="120">
        <f>AY100+BD100</f>
        <v>0</v>
      </c>
      <c r="BF100" s="115">
        <f>IFERROR(AZ100/$BB$5,0)</f>
        <v>0</v>
      </c>
      <c r="BG100" s="116">
        <f t="shared" ref="BG100:BG139" si="51">BF100*Allocated_Adders</f>
        <v>0</v>
      </c>
      <c r="BH100" s="120">
        <f>AZ100+BG100</f>
        <v>0</v>
      </c>
      <c r="BI100" s="115">
        <f>IFERROR(BA100/$BB$5,0)</f>
        <v>0</v>
      </c>
      <c r="BJ100" s="116">
        <f t="shared" ref="BJ100:BJ139" si="52">BI100*Allocated_Adders</f>
        <v>0</v>
      </c>
      <c r="BK100" s="120">
        <f>BA100+BJ100</f>
        <v>0</v>
      </c>
      <c r="BL100" s="120">
        <f>BE100+BH100+BK100</f>
        <v>0</v>
      </c>
      <c r="BN100" s="375">
        <f t="shared" ref="BN100:BN139" si="53">IFERROR(AS100/Total_Detailed_Estimate,0)</f>
        <v>0</v>
      </c>
      <c r="BP100" s="380"/>
      <c r="DH100" s="102"/>
    </row>
    <row r="101" spans="1:112" hidden="1">
      <c r="A101" s="110"/>
      <c r="B101" s="786" t="s">
        <v>41</v>
      </c>
      <c r="C101" s="786"/>
      <c r="D101" s="786"/>
      <c r="E101" s="786"/>
      <c r="F101" s="786"/>
      <c r="G101" s="786"/>
      <c r="H101" s="786"/>
      <c r="I101" s="786"/>
      <c r="J101" s="786"/>
      <c r="K101" s="786"/>
      <c r="L101" s="786"/>
      <c r="M101" s="786"/>
      <c r="N101" s="786"/>
      <c r="O101" s="786"/>
      <c r="P101" s="786"/>
      <c r="Q101" s="786"/>
      <c r="R101" s="787"/>
      <c r="S101" s="787"/>
      <c r="T101" s="788"/>
      <c r="U101" s="787" t="s">
        <v>2</v>
      </c>
      <c r="V101" s="787" t="s">
        <v>2</v>
      </c>
      <c r="W101" s="783"/>
      <c r="X101" s="789"/>
      <c r="Y101" s="789"/>
      <c r="Z101" s="789"/>
      <c r="AA101" s="789"/>
      <c r="AB101" s="789"/>
      <c r="AC101" s="781"/>
      <c r="AD101" s="782"/>
      <c r="AE101" s="783"/>
      <c r="AF101" s="784">
        <f t="shared" ref="AF101:AF139" si="54">R101*W101</f>
        <v>0</v>
      </c>
      <c r="AG101" s="784"/>
      <c r="AH101" s="784"/>
      <c r="AI101" s="784"/>
      <c r="AJ101" s="784">
        <f t="shared" si="42"/>
        <v>0</v>
      </c>
      <c r="AK101" s="784"/>
      <c r="AL101" s="784"/>
      <c r="AM101" s="784"/>
      <c r="AN101" s="784">
        <f t="shared" si="43"/>
        <v>0</v>
      </c>
      <c r="AO101" s="784"/>
      <c r="AP101" s="784"/>
      <c r="AQ101" s="784"/>
      <c r="AR101" s="363"/>
      <c r="AS101" s="785">
        <f t="shared" si="44"/>
        <v>0</v>
      </c>
      <c r="AT101" s="785"/>
      <c r="AU101" s="785"/>
      <c r="AV101" s="785"/>
      <c r="AW101" s="785">
        <f t="shared" si="45"/>
        <v>0</v>
      </c>
      <c r="AX101" s="90"/>
      <c r="AY101" s="116">
        <f t="shared" si="46"/>
        <v>0</v>
      </c>
      <c r="AZ101" s="116">
        <f t="shared" si="47"/>
        <v>0</v>
      </c>
      <c r="BA101" s="116">
        <f t="shared" si="48"/>
        <v>0</v>
      </c>
      <c r="BB101" s="116">
        <f t="shared" si="49"/>
        <v>0</v>
      </c>
      <c r="BC101" s="115">
        <f t="shared" ref="BC101:BC139" si="55">IFERROR(AY101/$BB$5,0)</f>
        <v>0</v>
      </c>
      <c r="BD101" s="116">
        <f t="shared" si="50"/>
        <v>0</v>
      </c>
      <c r="BE101" s="120">
        <f t="shared" ref="BE101:BE139" si="56">AY101+BD101</f>
        <v>0</v>
      </c>
      <c r="BF101" s="115">
        <f t="shared" ref="BF101:BF139" si="57">IFERROR(AZ101/$BB$5,0)</f>
        <v>0</v>
      </c>
      <c r="BG101" s="116">
        <f t="shared" si="51"/>
        <v>0</v>
      </c>
      <c r="BH101" s="120">
        <f t="shared" ref="BH101:BH139" si="58">AZ101+BG101</f>
        <v>0</v>
      </c>
      <c r="BI101" s="115">
        <f t="shared" ref="BI101:BI139" si="59">IFERROR(BA101/$BB$5,0)</f>
        <v>0</v>
      </c>
      <c r="BJ101" s="116">
        <f t="shared" si="52"/>
        <v>0</v>
      </c>
      <c r="BK101" s="120">
        <f t="shared" ref="BK101:BK139" si="60">BA101+BJ101</f>
        <v>0</v>
      </c>
      <c r="BL101" s="120">
        <f t="shared" ref="BL101:BL139" si="61">BE101+BH101+BK101</f>
        <v>0</v>
      </c>
      <c r="BN101" s="375">
        <f t="shared" si="53"/>
        <v>0</v>
      </c>
      <c r="BP101" s="380"/>
      <c r="DH101" s="102"/>
    </row>
    <row r="102" spans="1:112" hidden="1">
      <c r="A102" s="110"/>
      <c r="B102" s="786" t="s">
        <v>320</v>
      </c>
      <c r="C102" s="786"/>
      <c r="D102" s="786"/>
      <c r="E102" s="786"/>
      <c r="F102" s="786"/>
      <c r="G102" s="786"/>
      <c r="H102" s="786"/>
      <c r="I102" s="786"/>
      <c r="J102" s="786"/>
      <c r="K102" s="786"/>
      <c r="L102" s="786"/>
      <c r="M102" s="786"/>
      <c r="N102" s="786"/>
      <c r="O102" s="786"/>
      <c r="P102" s="786"/>
      <c r="Q102" s="786"/>
      <c r="R102" s="787">
        <v>250</v>
      </c>
      <c r="S102" s="787"/>
      <c r="T102" s="788"/>
      <c r="U102" s="787" t="s">
        <v>7</v>
      </c>
      <c r="V102" s="787" t="s">
        <v>7</v>
      </c>
      <c r="W102" s="783">
        <v>3.75</v>
      </c>
      <c r="X102" s="789"/>
      <c r="Y102" s="789"/>
      <c r="Z102" s="789">
        <v>2</v>
      </c>
      <c r="AA102" s="789"/>
      <c r="AB102" s="789">
        <v>2</v>
      </c>
      <c r="AC102" s="781"/>
      <c r="AD102" s="782"/>
      <c r="AE102" s="783"/>
      <c r="AF102" s="784">
        <f t="shared" si="54"/>
        <v>937.5</v>
      </c>
      <c r="AG102" s="784"/>
      <c r="AH102" s="784"/>
      <c r="AI102" s="784"/>
      <c r="AJ102" s="784">
        <f t="shared" si="42"/>
        <v>500</v>
      </c>
      <c r="AK102" s="784"/>
      <c r="AL102" s="784"/>
      <c r="AM102" s="784"/>
      <c r="AN102" s="784">
        <f t="shared" si="43"/>
        <v>0</v>
      </c>
      <c r="AO102" s="784"/>
      <c r="AP102" s="784"/>
      <c r="AQ102" s="784"/>
      <c r="AR102" s="363"/>
      <c r="AS102" s="785">
        <f t="shared" si="44"/>
        <v>1437.5</v>
      </c>
      <c r="AT102" s="785"/>
      <c r="AU102" s="785"/>
      <c r="AV102" s="785"/>
      <c r="AW102" s="785">
        <f t="shared" si="45"/>
        <v>1437.5</v>
      </c>
      <c r="AX102" s="91"/>
      <c r="AY102" s="116">
        <f t="shared" si="46"/>
        <v>937.5</v>
      </c>
      <c r="AZ102" s="116">
        <f t="shared" si="47"/>
        <v>500</v>
      </c>
      <c r="BA102" s="116">
        <f t="shared" si="48"/>
        <v>0</v>
      </c>
      <c r="BB102" s="116">
        <f t="shared" si="49"/>
        <v>1437.5</v>
      </c>
      <c r="BC102" s="115">
        <f t="shared" si="55"/>
        <v>1.1219147344801795E-2</v>
      </c>
      <c r="BD102" s="116">
        <f t="shared" si="50"/>
        <v>253.125</v>
      </c>
      <c r="BE102" s="120">
        <f t="shared" si="56"/>
        <v>1190.625</v>
      </c>
      <c r="BF102" s="115">
        <f t="shared" si="57"/>
        <v>5.9835452505609572E-3</v>
      </c>
      <c r="BG102" s="116">
        <f t="shared" si="51"/>
        <v>135</v>
      </c>
      <c r="BH102" s="120">
        <f t="shared" si="58"/>
        <v>635</v>
      </c>
      <c r="BI102" s="115">
        <f t="shared" si="59"/>
        <v>0</v>
      </c>
      <c r="BJ102" s="116">
        <f t="shared" si="52"/>
        <v>0</v>
      </c>
      <c r="BK102" s="120">
        <f t="shared" si="60"/>
        <v>0</v>
      </c>
      <c r="BL102" s="120">
        <f t="shared" si="61"/>
        <v>1825.625</v>
      </c>
      <c r="BN102" s="375">
        <f t="shared" si="53"/>
        <v>1.7202692595362751E-2</v>
      </c>
      <c r="BP102" s="380"/>
      <c r="DH102" s="102"/>
    </row>
    <row r="103" spans="1:112" hidden="1">
      <c r="A103" s="110"/>
      <c r="B103" s="786" t="s">
        <v>321</v>
      </c>
      <c r="C103" s="786"/>
      <c r="D103" s="786"/>
      <c r="E103" s="786"/>
      <c r="F103" s="786"/>
      <c r="G103" s="786"/>
      <c r="H103" s="786"/>
      <c r="I103" s="786"/>
      <c r="J103" s="786"/>
      <c r="K103" s="786"/>
      <c r="L103" s="786"/>
      <c r="M103" s="786"/>
      <c r="N103" s="786"/>
      <c r="O103" s="786"/>
      <c r="P103" s="786"/>
      <c r="Q103" s="786"/>
      <c r="R103" s="787"/>
      <c r="S103" s="787"/>
      <c r="T103" s="788"/>
      <c r="U103" s="787" t="s">
        <v>7</v>
      </c>
      <c r="V103" s="787" t="s">
        <v>7</v>
      </c>
      <c r="W103" s="783">
        <v>4.5</v>
      </c>
      <c r="X103" s="789"/>
      <c r="Y103" s="789"/>
      <c r="Z103" s="789">
        <v>2.5</v>
      </c>
      <c r="AA103" s="789"/>
      <c r="AB103" s="789">
        <v>4</v>
      </c>
      <c r="AC103" s="781"/>
      <c r="AD103" s="782"/>
      <c r="AE103" s="783"/>
      <c r="AF103" s="784">
        <f t="shared" si="54"/>
        <v>0</v>
      </c>
      <c r="AG103" s="784"/>
      <c r="AH103" s="784"/>
      <c r="AI103" s="784"/>
      <c r="AJ103" s="784">
        <f t="shared" si="42"/>
        <v>0</v>
      </c>
      <c r="AK103" s="784"/>
      <c r="AL103" s="784"/>
      <c r="AM103" s="784"/>
      <c r="AN103" s="784">
        <f t="shared" si="43"/>
        <v>0</v>
      </c>
      <c r="AO103" s="784"/>
      <c r="AP103" s="784"/>
      <c r="AQ103" s="784"/>
      <c r="AR103" s="363"/>
      <c r="AS103" s="785">
        <f t="shared" si="44"/>
        <v>0</v>
      </c>
      <c r="AT103" s="785"/>
      <c r="AU103" s="785"/>
      <c r="AV103" s="785"/>
      <c r="AW103" s="785">
        <f t="shared" si="45"/>
        <v>0</v>
      </c>
      <c r="AX103" s="91"/>
      <c r="AY103" s="116">
        <f t="shared" si="46"/>
        <v>0</v>
      </c>
      <c r="AZ103" s="116">
        <f t="shared" si="47"/>
        <v>0</v>
      </c>
      <c r="BA103" s="116">
        <f t="shared" si="48"/>
        <v>0</v>
      </c>
      <c r="BB103" s="116">
        <f t="shared" si="49"/>
        <v>0</v>
      </c>
      <c r="BC103" s="115">
        <f t="shared" si="55"/>
        <v>0</v>
      </c>
      <c r="BD103" s="116">
        <f t="shared" si="50"/>
        <v>0</v>
      </c>
      <c r="BE103" s="120">
        <f t="shared" si="56"/>
        <v>0</v>
      </c>
      <c r="BF103" s="115">
        <f t="shared" si="57"/>
        <v>0</v>
      </c>
      <c r="BG103" s="116">
        <f t="shared" si="51"/>
        <v>0</v>
      </c>
      <c r="BH103" s="120">
        <f t="shared" si="58"/>
        <v>0</v>
      </c>
      <c r="BI103" s="115">
        <f t="shared" si="59"/>
        <v>0</v>
      </c>
      <c r="BJ103" s="116">
        <f t="shared" si="52"/>
        <v>0</v>
      </c>
      <c r="BK103" s="120">
        <f t="shared" si="60"/>
        <v>0</v>
      </c>
      <c r="BL103" s="120">
        <f t="shared" si="61"/>
        <v>0</v>
      </c>
      <c r="BN103" s="375">
        <f t="shared" si="53"/>
        <v>0</v>
      </c>
      <c r="BP103" s="380"/>
      <c r="DH103" s="102"/>
    </row>
    <row r="104" spans="1:112" hidden="1">
      <c r="A104" s="110"/>
      <c r="B104" s="786" t="s">
        <v>322</v>
      </c>
      <c r="C104" s="786"/>
      <c r="D104" s="786"/>
      <c r="E104" s="786"/>
      <c r="F104" s="786"/>
      <c r="G104" s="786"/>
      <c r="H104" s="786"/>
      <c r="I104" s="786"/>
      <c r="J104" s="786"/>
      <c r="K104" s="786"/>
      <c r="L104" s="786"/>
      <c r="M104" s="786"/>
      <c r="N104" s="786"/>
      <c r="O104" s="786"/>
      <c r="P104" s="786"/>
      <c r="Q104" s="786"/>
      <c r="R104" s="787"/>
      <c r="S104" s="787"/>
      <c r="T104" s="788"/>
      <c r="U104" s="787" t="s">
        <v>7</v>
      </c>
      <c r="V104" s="787" t="s">
        <v>7</v>
      </c>
      <c r="W104" s="783">
        <v>8</v>
      </c>
      <c r="X104" s="789"/>
      <c r="Y104" s="789"/>
      <c r="Z104" s="789">
        <v>6</v>
      </c>
      <c r="AA104" s="789"/>
      <c r="AB104" s="789">
        <v>8</v>
      </c>
      <c r="AC104" s="781"/>
      <c r="AD104" s="782"/>
      <c r="AE104" s="783"/>
      <c r="AF104" s="784">
        <f t="shared" si="54"/>
        <v>0</v>
      </c>
      <c r="AG104" s="784"/>
      <c r="AH104" s="784"/>
      <c r="AI104" s="784"/>
      <c r="AJ104" s="784">
        <f t="shared" si="42"/>
        <v>0</v>
      </c>
      <c r="AK104" s="784"/>
      <c r="AL104" s="784"/>
      <c r="AM104" s="784"/>
      <c r="AN104" s="784">
        <f t="shared" si="43"/>
        <v>0</v>
      </c>
      <c r="AO104" s="784"/>
      <c r="AP104" s="784"/>
      <c r="AQ104" s="784"/>
      <c r="AR104" s="363"/>
      <c r="AS104" s="785">
        <f t="shared" si="44"/>
        <v>0</v>
      </c>
      <c r="AT104" s="785"/>
      <c r="AU104" s="785"/>
      <c r="AV104" s="785"/>
      <c r="AW104" s="785">
        <f t="shared" si="45"/>
        <v>0</v>
      </c>
      <c r="AX104" s="91"/>
      <c r="AY104" s="116">
        <f t="shared" si="46"/>
        <v>0</v>
      </c>
      <c r="AZ104" s="116">
        <f t="shared" si="47"/>
        <v>0</v>
      </c>
      <c r="BA104" s="116">
        <f t="shared" si="48"/>
        <v>0</v>
      </c>
      <c r="BB104" s="116">
        <f t="shared" si="49"/>
        <v>0</v>
      </c>
      <c r="BC104" s="115">
        <f t="shared" si="55"/>
        <v>0</v>
      </c>
      <c r="BD104" s="116">
        <f t="shared" si="50"/>
        <v>0</v>
      </c>
      <c r="BE104" s="120">
        <f t="shared" si="56"/>
        <v>0</v>
      </c>
      <c r="BF104" s="115">
        <f t="shared" si="57"/>
        <v>0</v>
      </c>
      <c r="BG104" s="116">
        <f t="shared" si="51"/>
        <v>0</v>
      </c>
      <c r="BH104" s="120">
        <f t="shared" si="58"/>
        <v>0</v>
      </c>
      <c r="BI104" s="115">
        <f t="shared" si="59"/>
        <v>0</v>
      </c>
      <c r="BJ104" s="116">
        <f t="shared" si="52"/>
        <v>0</v>
      </c>
      <c r="BK104" s="120">
        <f t="shared" si="60"/>
        <v>0</v>
      </c>
      <c r="BL104" s="120">
        <f t="shared" si="61"/>
        <v>0</v>
      </c>
      <c r="BN104" s="375">
        <f t="shared" si="53"/>
        <v>0</v>
      </c>
      <c r="BP104" s="380"/>
      <c r="DH104" s="102"/>
    </row>
    <row r="105" spans="1:112" hidden="1">
      <c r="A105" s="110"/>
      <c r="B105" s="786" t="s">
        <v>327</v>
      </c>
      <c r="C105" s="786"/>
      <c r="D105" s="786"/>
      <c r="E105" s="786"/>
      <c r="F105" s="786"/>
      <c r="G105" s="786"/>
      <c r="H105" s="786"/>
      <c r="I105" s="786"/>
      <c r="J105" s="786"/>
      <c r="K105" s="786"/>
      <c r="L105" s="786"/>
      <c r="M105" s="786"/>
      <c r="N105" s="786"/>
      <c r="O105" s="786"/>
      <c r="P105" s="786"/>
      <c r="Q105" s="786"/>
      <c r="R105" s="787"/>
      <c r="S105" s="787"/>
      <c r="T105" s="788"/>
      <c r="U105" s="787" t="s">
        <v>7</v>
      </c>
      <c r="V105" s="787" t="s">
        <v>2</v>
      </c>
      <c r="W105" s="783">
        <v>17</v>
      </c>
      <c r="X105" s="789"/>
      <c r="Y105" s="789"/>
      <c r="Z105" s="789">
        <v>13</v>
      </c>
      <c r="AA105" s="789"/>
      <c r="AB105" s="789">
        <v>2000</v>
      </c>
      <c r="AC105" s="781"/>
      <c r="AD105" s="782"/>
      <c r="AE105" s="783"/>
      <c r="AF105" s="784">
        <f t="shared" si="54"/>
        <v>0</v>
      </c>
      <c r="AG105" s="784"/>
      <c r="AH105" s="784"/>
      <c r="AI105" s="784"/>
      <c r="AJ105" s="784">
        <f t="shared" si="42"/>
        <v>0</v>
      </c>
      <c r="AK105" s="784"/>
      <c r="AL105" s="784"/>
      <c r="AM105" s="784"/>
      <c r="AN105" s="784">
        <f t="shared" si="43"/>
        <v>0</v>
      </c>
      <c r="AO105" s="784"/>
      <c r="AP105" s="784"/>
      <c r="AQ105" s="784"/>
      <c r="AR105" s="363"/>
      <c r="AS105" s="785">
        <f t="shared" si="44"/>
        <v>0</v>
      </c>
      <c r="AT105" s="785"/>
      <c r="AU105" s="785"/>
      <c r="AV105" s="785"/>
      <c r="AW105" s="785">
        <f t="shared" si="45"/>
        <v>0</v>
      </c>
      <c r="AX105" s="91"/>
      <c r="AY105" s="116">
        <f t="shared" si="46"/>
        <v>0</v>
      </c>
      <c r="AZ105" s="116">
        <f t="shared" si="47"/>
        <v>0</v>
      </c>
      <c r="BA105" s="116">
        <f t="shared" si="48"/>
        <v>0</v>
      </c>
      <c r="BB105" s="116">
        <f t="shared" si="49"/>
        <v>0</v>
      </c>
      <c r="BC105" s="115">
        <f t="shared" si="55"/>
        <v>0</v>
      </c>
      <c r="BD105" s="116">
        <f t="shared" si="50"/>
        <v>0</v>
      </c>
      <c r="BE105" s="120">
        <f t="shared" si="56"/>
        <v>0</v>
      </c>
      <c r="BF105" s="115">
        <f t="shared" si="57"/>
        <v>0</v>
      </c>
      <c r="BG105" s="116">
        <f t="shared" si="51"/>
        <v>0</v>
      </c>
      <c r="BH105" s="120">
        <f t="shared" si="58"/>
        <v>0</v>
      </c>
      <c r="BI105" s="115">
        <f t="shared" si="59"/>
        <v>0</v>
      </c>
      <c r="BJ105" s="116">
        <f t="shared" si="52"/>
        <v>0</v>
      </c>
      <c r="BK105" s="120">
        <f t="shared" si="60"/>
        <v>0</v>
      </c>
      <c r="BL105" s="120">
        <f t="shared" si="61"/>
        <v>0</v>
      </c>
      <c r="BN105" s="375">
        <f t="shared" si="53"/>
        <v>0</v>
      </c>
      <c r="BP105" s="380"/>
      <c r="DH105" s="102"/>
    </row>
    <row r="106" spans="1:112" hidden="1">
      <c r="A106" s="110"/>
      <c r="B106" s="786" t="s">
        <v>323</v>
      </c>
      <c r="C106" s="786"/>
      <c r="D106" s="786"/>
      <c r="E106" s="786"/>
      <c r="F106" s="786"/>
      <c r="G106" s="786"/>
      <c r="H106" s="786"/>
      <c r="I106" s="786"/>
      <c r="J106" s="786"/>
      <c r="K106" s="786"/>
      <c r="L106" s="786"/>
      <c r="M106" s="786"/>
      <c r="N106" s="786"/>
      <c r="O106" s="786"/>
      <c r="P106" s="786"/>
      <c r="Q106" s="786"/>
      <c r="R106" s="787"/>
      <c r="S106" s="787"/>
      <c r="T106" s="788"/>
      <c r="U106" s="787" t="s">
        <v>7</v>
      </c>
      <c r="V106" s="787" t="s">
        <v>7</v>
      </c>
      <c r="W106" s="783">
        <v>0.8</v>
      </c>
      <c r="X106" s="789"/>
      <c r="Y106" s="789"/>
      <c r="Z106" s="789">
        <v>0.5</v>
      </c>
      <c r="AA106" s="789"/>
      <c r="AB106" s="789">
        <v>0.5</v>
      </c>
      <c r="AC106" s="781"/>
      <c r="AD106" s="782"/>
      <c r="AE106" s="783"/>
      <c r="AF106" s="784">
        <f t="shared" si="54"/>
        <v>0</v>
      </c>
      <c r="AG106" s="784"/>
      <c r="AH106" s="784"/>
      <c r="AI106" s="784"/>
      <c r="AJ106" s="784">
        <f t="shared" si="42"/>
        <v>0</v>
      </c>
      <c r="AK106" s="784"/>
      <c r="AL106" s="784"/>
      <c r="AM106" s="784"/>
      <c r="AN106" s="784">
        <f t="shared" si="43"/>
        <v>0</v>
      </c>
      <c r="AO106" s="784"/>
      <c r="AP106" s="784"/>
      <c r="AQ106" s="784"/>
      <c r="AR106" s="363"/>
      <c r="AS106" s="785">
        <f t="shared" si="44"/>
        <v>0</v>
      </c>
      <c r="AT106" s="785"/>
      <c r="AU106" s="785"/>
      <c r="AV106" s="785"/>
      <c r="AW106" s="785">
        <f t="shared" si="45"/>
        <v>0</v>
      </c>
      <c r="AX106" s="91"/>
      <c r="AY106" s="116">
        <f t="shared" si="46"/>
        <v>0</v>
      </c>
      <c r="AZ106" s="116">
        <f t="shared" si="47"/>
        <v>0</v>
      </c>
      <c r="BA106" s="116">
        <f t="shared" si="48"/>
        <v>0</v>
      </c>
      <c r="BB106" s="116">
        <f t="shared" si="49"/>
        <v>0</v>
      </c>
      <c r="BC106" s="115">
        <f t="shared" si="55"/>
        <v>0</v>
      </c>
      <c r="BD106" s="116">
        <f t="shared" si="50"/>
        <v>0</v>
      </c>
      <c r="BE106" s="120">
        <f t="shared" si="56"/>
        <v>0</v>
      </c>
      <c r="BF106" s="115">
        <f t="shared" si="57"/>
        <v>0</v>
      </c>
      <c r="BG106" s="116">
        <f t="shared" si="51"/>
        <v>0</v>
      </c>
      <c r="BH106" s="120">
        <f t="shared" si="58"/>
        <v>0</v>
      </c>
      <c r="BI106" s="115">
        <f t="shared" si="59"/>
        <v>0</v>
      </c>
      <c r="BJ106" s="116">
        <f t="shared" si="52"/>
        <v>0</v>
      </c>
      <c r="BK106" s="120">
        <f t="shared" si="60"/>
        <v>0</v>
      </c>
      <c r="BL106" s="120">
        <f t="shared" si="61"/>
        <v>0</v>
      </c>
      <c r="BN106" s="375">
        <f t="shared" si="53"/>
        <v>0</v>
      </c>
      <c r="BP106" s="380"/>
      <c r="DH106" s="102"/>
    </row>
    <row r="107" spans="1:112" hidden="1">
      <c r="A107" s="110"/>
      <c r="B107" s="786" t="s">
        <v>324</v>
      </c>
      <c r="C107" s="786"/>
      <c r="D107" s="786"/>
      <c r="E107" s="786"/>
      <c r="F107" s="786"/>
      <c r="G107" s="786"/>
      <c r="H107" s="786"/>
      <c r="I107" s="786"/>
      <c r="J107" s="786"/>
      <c r="K107" s="786"/>
      <c r="L107" s="786"/>
      <c r="M107" s="786"/>
      <c r="N107" s="786"/>
      <c r="O107" s="786"/>
      <c r="P107" s="786"/>
      <c r="Q107" s="786"/>
      <c r="R107" s="787"/>
      <c r="S107" s="787"/>
      <c r="T107" s="788"/>
      <c r="U107" s="787" t="s">
        <v>325</v>
      </c>
      <c r="V107" s="787"/>
      <c r="W107" s="783">
        <v>50</v>
      </c>
      <c r="X107" s="789"/>
      <c r="Y107" s="789"/>
      <c r="Z107" s="789">
        <v>35</v>
      </c>
      <c r="AA107" s="789"/>
      <c r="AB107" s="789"/>
      <c r="AC107" s="781"/>
      <c r="AD107" s="782"/>
      <c r="AE107" s="783"/>
      <c r="AF107" s="784">
        <f t="shared" si="54"/>
        <v>0</v>
      </c>
      <c r="AG107" s="784"/>
      <c r="AH107" s="784"/>
      <c r="AI107" s="784"/>
      <c r="AJ107" s="784">
        <f t="shared" si="42"/>
        <v>0</v>
      </c>
      <c r="AK107" s="784"/>
      <c r="AL107" s="784"/>
      <c r="AM107" s="784"/>
      <c r="AN107" s="784">
        <f t="shared" si="43"/>
        <v>0</v>
      </c>
      <c r="AO107" s="784"/>
      <c r="AP107" s="784"/>
      <c r="AQ107" s="784"/>
      <c r="AR107" s="363"/>
      <c r="AS107" s="785">
        <f t="shared" si="44"/>
        <v>0</v>
      </c>
      <c r="AT107" s="785"/>
      <c r="AU107" s="785"/>
      <c r="AV107" s="785"/>
      <c r="AW107" s="785">
        <f t="shared" si="45"/>
        <v>0</v>
      </c>
      <c r="AX107" s="91"/>
      <c r="AY107" s="116">
        <f t="shared" si="46"/>
        <v>0</v>
      </c>
      <c r="AZ107" s="116">
        <f t="shared" si="47"/>
        <v>0</v>
      </c>
      <c r="BA107" s="116">
        <f t="shared" si="48"/>
        <v>0</v>
      </c>
      <c r="BB107" s="116">
        <f t="shared" si="49"/>
        <v>0</v>
      </c>
      <c r="BC107" s="115">
        <f t="shared" si="55"/>
        <v>0</v>
      </c>
      <c r="BD107" s="116">
        <f t="shared" si="50"/>
        <v>0</v>
      </c>
      <c r="BE107" s="120">
        <f t="shared" si="56"/>
        <v>0</v>
      </c>
      <c r="BF107" s="115">
        <f t="shared" si="57"/>
        <v>0</v>
      </c>
      <c r="BG107" s="116">
        <f t="shared" si="51"/>
        <v>0</v>
      </c>
      <c r="BH107" s="120">
        <f t="shared" si="58"/>
        <v>0</v>
      </c>
      <c r="BI107" s="115">
        <f t="shared" si="59"/>
        <v>0</v>
      </c>
      <c r="BJ107" s="116">
        <f t="shared" si="52"/>
        <v>0</v>
      </c>
      <c r="BK107" s="120">
        <f t="shared" si="60"/>
        <v>0</v>
      </c>
      <c r="BL107" s="120">
        <f t="shared" si="61"/>
        <v>0</v>
      </c>
      <c r="BN107" s="375">
        <f t="shared" si="53"/>
        <v>0</v>
      </c>
      <c r="BP107" s="380"/>
      <c r="DH107" s="102"/>
    </row>
    <row r="108" spans="1:112" hidden="1">
      <c r="A108" s="110"/>
      <c r="B108" s="786" t="s">
        <v>326</v>
      </c>
      <c r="C108" s="786"/>
      <c r="D108" s="786"/>
      <c r="E108" s="786"/>
      <c r="F108" s="786"/>
      <c r="G108" s="786"/>
      <c r="H108" s="786"/>
      <c r="I108" s="786"/>
      <c r="J108" s="786"/>
      <c r="K108" s="786"/>
      <c r="L108" s="786"/>
      <c r="M108" s="786"/>
      <c r="N108" s="786"/>
      <c r="O108" s="786"/>
      <c r="P108" s="786"/>
      <c r="Q108" s="786"/>
      <c r="R108" s="787"/>
      <c r="S108" s="787"/>
      <c r="T108" s="788"/>
      <c r="U108" s="787" t="s">
        <v>325</v>
      </c>
      <c r="V108" s="787"/>
      <c r="W108" s="783">
        <v>70</v>
      </c>
      <c r="X108" s="789"/>
      <c r="Y108" s="789"/>
      <c r="Z108" s="789">
        <v>75</v>
      </c>
      <c r="AA108" s="789"/>
      <c r="AB108" s="789"/>
      <c r="AC108" s="781"/>
      <c r="AD108" s="782"/>
      <c r="AE108" s="783"/>
      <c r="AF108" s="784">
        <f t="shared" si="54"/>
        <v>0</v>
      </c>
      <c r="AG108" s="784"/>
      <c r="AH108" s="784"/>
      <c r="AI108" s="784"/>
      <c r="AJ108" s="784">
        <f t="shared" si="42"/>
        <v>0</v>
      </c>
      <c r="AK108" s="784"/>
      <c r="AL108" s="784"/>
      <c r="AM108" s="784"/>
      <c r="AN108" s="784">
        <f t="shared" si="43"/>
        <v>0</v>
      </c>
      <c r="AO108" s="784"/>
      <c r="AP108" s="784"/>
      <c r="AQ108" s="784"/>
      <c r="AR108" s="363"/>
      <c r="AS108" s="785">
        <f t="shared" si="44"/>
        <v>0</v>
      </c>
      <c r="AT108" s="785"/>
      <c r="AU108" s="785"/>
      <c r="AV108" s="785"/>
      <c r="AW108" s="785">
        <f t="shared" si="45"/>
        <v>0</v>
      </c>
      <c r="AX108" s="91"/>
      <c r="AY108" s="116">
        <f t="shared" si="46"/>
        <v>0</v>
      </c>
      <c r="AZ108" s="116">
        <f t="shared" si="47"/>
        <v>0</v>
      </c>
      <c r="BA108" s="116">
        <f t="shared" si="48"/>
        <v>0</v>
      </c>
      <c r="BB108" s="116">
        <f t="shared" si="49"/>
        <v>0</v>
      </c>
      <c r="BC108" s="115">
        <f t="shared" si="55"/>
        <v>0</v>
      </c>
      <c r="BD108" s="116">
        <f t="shared" si="50"/>
        <v>0</v>
      </c>
      <c r="BE108" s="120">
        <f t="shared" si="56"/>
        <v>0</v>
      </c>
      <c r="BF108" s="115">
        <f t="shared" si="57"/>
        <v>0</v>
      </c>
      <c r="BG108" s="116">
        <f t="shared" si="51"/>
        <v>0</v>
      </c>
      <c r="BH108" s="120">
        <f t="shared" si="58"/>
        <v>0</v>
      </c>
      <c r="BI108" s="115">
        <f t="shared" si="59"/>
        <v>0</v>
      </c>
      <c r="BJ108" s="116">
        <f t="shared" si="52"/>
        <v>0</v>
      </c>
      <c r="BK108" s="120">
        <f t="shared" si="60"/>
        <v>0</v>
      </c>
      <c r="BL108" s="120">
        <f t="shared" si="61"/>
        <v>0</v>
      </c>
      <c r="BN108" s="375">
        <f t="shared" si="53"/>
        <v>0</v>
      </c>
      <c r="BP108" s="380"/>
      <c r="DH108" s="102"/>
    </row>
    <row r="109" spans="1:112" hidden="1">
      <c r="A109" s="110"/>
      <c r="B109" s="786" t="s">
        <v>328</v>
      </c>
      <c r="C109" s="786"/>
      <c r="D109" s="786"/>
      <c r="E109" s="786"/>
      <c r="F109" s="786"/>
      <c r="G109" s="786"/>
      <c r="H109" s="786"/>
      <c r="I109" s="786"/>
      <c r="J109" s="786"/>
      <c r="K109" s="786"/>
      <c r="L109" s="786"/>
      <c r="M109" s="786"/>
      <c r="N109" s="786"/>
      <c r="O109" s="786"/>
      <c r="P109" s="786"/>
      <c r="Q109" s="786"/>
      <c r="R109" s="787"/>
      <c r="S109" s="787"/>
      <c r="T109" s="788"/>
      <c r="U109" s="787" t="s">
        <v>1</v>
      </c>
      <c r="V109" s="787"/>
      <c r="W109" s="783">
        <v>3500</v>
      </c>
      <c r="X109" s="789"/>
      <c r="Y109" s="789"/>
      <c r="Z109" s="789">
        <v>2000</v>
      </c>
      <c r="AA109" s="789"/>
      <c r="AB109" s="789"/>
      <c r="AC109" s="781"/>
      <c r="AD109" s="782"/>
      <c r="AE109" s="783"/>
      <c r="AF109" s="784">
        <f t="shared" si="54"/>
        <v>0</v>
      </c>
      <c r="AG109" s="784"/>
      <c r="AH109" s="784"/>
      <c r="AI109" s="784"/>
      <c r="AJ109" s="784">
        <f t="shared" si="42"/>
        <v>0</v>
      </c>
      <c r="AK109" s="784"/>
      <c r="AL109" s="784"/>
      <c r="AM109" s="784"/>
      <c r="AN109" s="784">
        <f t="shared" si="43"/>
        <v>0</v>
      </c>
      <c r="AO109" s="784"/>
      <c r="AP109" s="784"/>
      <c r="AQ109" s="784"/>
      <c r="AR109" s="363"/>
      <c r="AS109" s="785">
        <f t="shared" si="44"/>
        <v>0</v>
      </c>
      <c r="AT109" s="785"/>
      <c r="AU109" s="785"/>
      <c r="AV109" s="785"/>
      <c r="AW109" s="785">
        <f t="shared" si="45"/>
        <v>0</v>
      </c>
      <c r="AX109" s="91"/>
      <c r="AY109" s="116">
        <f t="shared" si="46"/>
        <v>0</v>
      </c>
      <c r="AZ109" s="116">
        <f t="shared" si="47"/>
        <v>0</v>
      </c>
      <c r="BA109" s="116">
        <f t="shared" si="48"/>
        <v>0</v>
      </c>
      <c r="BB109" s="116">
        <f t="shared" si="49"/>
        <v>0</v>
      </c>
      <c r="BC109" s="115">
        <f t="shared" si="55"/>
        <v>0</v>
      </c>
      <c r="BD109" s="116">
        <f t="shared" si="50"/>
        <v>0</v>
      </c>
      <c r="BE109" s="120">
        <f t="shared" si="56"/>
        <v>0</v>
      </c>
      <c r="BF109" s="115">
        <f t="shared" si="57"/>
        <v>0</v>
      </c>
      <c r="BG109" s="116">
        <f t="shared" si="51"/>
        <v>0</v>
      </c>
      <c r="BH109" s="120">
        <f t="shared" si="58"/>
        <v>0</v>
      </c>
      <c r="BI109" s="115">
        <f t="shared" si="59"/>
        <v>0</v>
      </c>
      <c r="BJ109" s="116">
        <f t="shared" si="52"/>
        <v>0</v>
      </c>
      <c r="BK109" s="120">
        <f t="shared" si="60"/>
        <v>0</v>
      </c>
      <c r="BL109" s="120">
        <f t="shared" si="61"/>
        <v>0</v>
      </c>
      <c r="BN109" s="375">
        <f t="shared" si="53"/>
        <v>0</v>
      </c>
      <c r="BP109" s="380"/>
      <c r="DH109" s="102"/>
    </row>
    <row r="110" spans="1:112" hidden="1">
      <c r="A110" s="110"/>
      <c r="B110" s="786"/>
      <c r="C110" s="786"/>
      <c r="D110" s="786"/>
      <c r="E110" s="786"/>
      <c r="F110" s="786"/>
      <c r="G110" s="786"/>
      <c r="H110" s="786"/>
      <c r="I110" s="786"/>
      <c r="J110" s="786"/>
      <c r="K110" s="786"/>
      <c r="L110" s="786"/>
      <c r="M110" s="786"/>
      <c r="N110" s="786"/>
      <c r="O110" s="786"/>
      <c r="P110" s="786"/>
      <c r="Q110" s="786"/>
      <c r="R110" s="787"/>
      <c r="S110" s="787"/>
      <c r="T110" s="788"/>
      <c r="U110" s="787"/>
      <c r="V110" s="787"/>
      <c r="W110" s="783"/>
      <c r="X110" s="789"/>
      <c r="Y110" s="789"/>
      <c r="Z110" s="789"/>
      <c r="AA110" s="789"/>
      <c r="AB110" s="789"/>
      <c r="AC110" s="781"/>
      <c r="AD110" s="782"/>
      <c r="AE110" s="783"/>
      <c r="AF110" s="784">
        <f t="shared" si="54"/>
        <v>0</v>
      </c>
      <c r="AG110" s="784"/>
      <c r="AH110" s="784"/>
      <c r="AI110" s="784"/>
      <c r="AJ110" s="784">
        <f t="shared" si="42"/>
        <v>0</v>
      </c>
      <c r="AK110" s="784"/>
      <c r="AL110" s="784"/>
      <c r="AM110" s="784"/>
      <c r="AN110" s="784">
        <f t="shared" si="43"/>
        <v>0</v>
      </c>
      <c r="AO110" s="784"/>
      <c r="AP110" s="784"/>
      <c r="AQ110" s="784"/>
      <c r="AR110" s="363"/>
      <c r="AS110" s="785">
        <f t="shared" si="44"/>
        <v>0</v>
      </c>
      <c r="AT110" s="785"/>
      <c r="AU110" s="785"/>
      <c r="AV110" s="785"/>
      <c r="AW110" s="785">
        <f t="shared" si="45"/>
        <v>0</v>
      </c>
      <c r="AX110" s="91"/>
      <c r="AY110" s="116">
        <f t="shared" si="46"/>
        <v>0</v>
      </c>
      <c r="AZ110" s="116">
        <f t="shared" si="47"/>
        <v>0</v>
      </c>
      <c r="BA110" s="116">
        <f t="shared" si="48"/>
        <v>0</v>
      </c>
      <c r="BB110" s="116">
        <f t="shared" si="49"/>
        <v>0</v>
      </c>
      <c r="BC110" s="115">
        <f t="shared" si="55"/>
        <v>0</v>
      </c>
      <c r="BD110" s="116">
        <f t="shared" si="50"/>
        <v>0</v>
      </c>
      <c r="BE110" s="120">
        <f t="shared" si="56"/>
        <v>0</v>
      </c>
      <c r="BF110" s="115">
        <f t="shared" si="57"/>
        <v>0</v>
      </c>
      <c r="BG110" s="116">
        <f t="shared" si="51"/>
        <v>0</v>
      </c>
      <c r="BH110" s="120">
        <f t="shared" si="58"/>
        <v>0</v>
      </c>
      <c r="BI110" s="115">
        <f t="shared" si="59"/>
        <v>0</v>
      </c>
      <c r="BJ110" s="116">
        <f t="shared" si="52"/>
        <v>0</v>
      </c>
      <c r="BK110" s="120">
        <f t="shared" si="60"/>
        <v>0</v>
      </c>
      <c r="BL110" s="120">
        <f t="shared" si="61"/>
        <v>0</v>
      </c>
      <c r="BN110" s="375">
        <f t="shared" si="53"/>
        <v>0</v>
      </c>
      <c r="BP110" s="380"/>
      <c r="DH110" s="102"/>
    </row>
    <row r="111" spans="1:112" hidden="1">
      <c r="A111" s="110"/>
      <c r="B111" s="786"/>
      <c r="C111" s="786"/>
      <c r="D111" s="786"/>
      <c r="E111" s="786"/>
      <c r="F111" s="786"/>
      <c r="G111" s="786"/>
      <c r="H111" s="786"/>
      <c r="I111" s="786"/>
      <c r="J111" s="786"/>
      <c r="K111" s="786"/>
      <c r="L111" s="786"/>
      <c r="M111" s="786"/>
      <c r="N111" s="786"/>
      <c r="O111" s="786"/>
      <c r="P111" s="786"/>
      <c r="Q111" s="786"/>
      <c r="R111" s="787"/>
      <c r="S111" s="787"/>
      <c r="T111" s="788"/>
      <c r="U111" s="787"/>
      <c r="V111" s="787"/>
      <c r="W111" s="783"/>
      <c r="X111" s="789"/>
      <c r="Y111" s="789"/>
      <c r="Z111" s="789"/>
      <c r="AA111" s="789"/>
      <c r="AB111" s="789"/>
      <c r="AC111" s="781"/>
      <c r="AD111" s="782"/>
      <c r="AE111" s="783"/>
      <c r="AF111" s="784">
        <f t="shared" si="54"/>
        <v>0</v>
      </c>
      <c r="AG111" s="784"/>
      <c r="AH111" s="784"/>
      <c r="AI111" s="784"/>
      <c r="AJ111" s="784">
        <f t="shared" si="42"/>
        <v>0</v>
      </c>
      <c r="AK111" s="784"/>
      <c r="AL111" s="784"/>
      <c r="AM111" s="784"/>
      <c r="AN111" s="784">
        <f t="shared" si="43"/>
        <v>0</v>
      </c>
      <c r="AO111" s="784"/>
      <c r="AP111" s="784"/>
      <c r="AQ111" s="784"/>
      <c r="AR111" s="363"/>
      <c r="AS111" s="785">
        <f t="shared" si="44"/>
        <v>0</v>
      </c>
      <c r="AT111" s="785"/>
      <c r="AU111" s="785"/>
      <c r="AV111" s="785"/>
      <c r="AW111" s="785">
        <f t="shared" si="45"/>
        <v>0</v>
      </c>
      <c r="AX111" s="91"/>
      <c r="AY111" s="116">
        <f t="shared" si="46"/>
        <v>0</v>
      </c>
      <c r="AZ111" s="116">
        <f t="shared" si="47"/>
        <v>0</v>
      </c>
      <c r="BA111" s="116">
        <f t="shared" si="48"/>
        <v>0</v>
      </c>
      <c r="BB111" s="116">
        <f t="shared" si="49"/>
        <v>0</v>
      </c>
      <c r="BC111" s="115">
        <f t="shared" si="55"/>
        <v>0</v>
      </c>
      <c r="BD111" s="116">
        <f t="shared" si="50"/>
        <v>0</v>
      </c>
      <c r="BE111" s="120">
        <f t="shared" si="56"/>
        <v>0</v>
      </c>
      <c r="BF111" s="115">
        <f t="shared" si="57"/>
        <v>0</v>
      </c>
      <c r="BG111" s="116">
        <f t="shared" si="51"/>
        <v>0</v>
      </c>
      <c r="BH111" s="120">
        <f t="shared" si="58"/>
        <v>0</v>
      </c>
      <c r="BI111" s="115">
        <f t="shared" si="59"/>
        <v>0</v>
      </c>
      <c r="BJ111" s="116">
        <f t="shared" si="52"/>
        <v>0</v>
      </c>
      <c r="BK111" s="120">
        <f t="shared" si="60"/>
        <v>0</v>
      </c>
      <c r="BL111" s="120">
        <f t="shared" si="61"/>
        <v>0</v>
      </c>
      <c r="BN111" s="375">
        <f t="shared" si="53"/>
        <v>0</v>
      </c>
      <c r="BP111" s="380"/>
      <c r="DH111" s="102"/>
    </row>
    <row r="112" spans="1:112" hidden="1">
      <c r="A112" s="110"/>
      <c r="B112" s="801" t="s">
        <v>802</v>
      </c>
      <c r="C112" s="801"/>
      <c r="D112" s="801"/>
      <c r="E112" s="801"/>
      <c r="F112" s="801"/>
      <c r="G112" s="801"/>
      <c r="H112" s="801"/>
      <c r="I112" s="801"/>
      <c r="J112" s="801"/>
      <c r="K112" s="801"/>
      <c r="L112" s="801"/>
      <c r="M112" s="801"/>
      <c r="N112" s="801"/>
      <c r="O112" s="801"/>
      <c r="P112" s="801"/>
      <c r="Q112" s="801"/>
      <c r="R112" s="787"/>
      <c r="S112" s="787"/>
      <c r="T112" s="788"/>
      <c r="U112" s="787"/>
      <c r="V112" s="787"/>
      <c r="W112" s="783"/>
      <c r="X112" s="789"/>
      <c r="Y112" s="789"/>
      <c r="Z112" s="789"/>
      <c r="AA112" s="789"/>
      <c r="AB112" s="789"/>
      <c r="AC112" s="781"/>
      <c r="AD112" s="782"/>
      <c r="AE112" s="783"/>
      <c r="AF112" s="784">
        <f t="shared" si="54"/>
        <v>0</v>
      </c>
      <c r="AG112" s="784"/>
      <c r="AH112" s="784"/>
      <c r="AI112" s="784"/>
      <c r="AJ112" s="784">
        <f t="shared" si="42"/>
        <v>0</v>
      </c>
      <c r="AK112" s="784"/>
      <c r="AL112" s="784"/>
      <c r="AM112" s="784"/>
      <c r="AN112" s="784">
        <f t="shared" si="43"/>
        <v>0</v>
      </c>
      <c r="AO112" s="784"/>
      <c r="AP112" s="784"/>
      <c r="AQ112" s="784"/>
      <c r="AR112" s="363"/>
      <c r="AS112" s="785">
        <f t="shared" si="44"/>
        <v>0</v>
      </c>
      <c r="AT112" s="785"/>
      <c r="AU112" s="785"/>
      <c r="AV112" s="785"/>
      <c r="AW112" s="785">
        <f t="shared" si="45"/>
        <v>0</v>
      </c>
      <c r="AX112" s="91"/>
      <c r="AY112" s="116">
        <f t="shared" si="46"/>
        <v>0</v>
      </c>
      <c r="AZ112" s="116">
        <f t="shared" si="47"/>
        <v>0</v>
      </c>
      <c r="BA112" s="116">
        <f t="shared" si="48"/>
        <v>0</v>
      </c>
      <c r="BB112" s="116">
        <f t="shared" si="49"/>
        <v>0</v>
      </c>
      <c r="BC112" s="115">
        <f t="shared" si="55"/>
        <v>0</v>
      </c>
      <c r="BD112" s="116">
        <f t="shared" si="50"/>
        <v>0</v>
      </c>
      <c r="BE112" s="120">
        <f t="shared" si="56"/>
        <v>0</v>
      </c>
      <c r="BF112" s="115">
        <f t="shared" si="57"/>
        <v>0</v>
      </c>
      <c r="BG112" s="116">
        <f t="shared" si="51"/>
        <v>0</v>
      </c>
      <c r="BH112" s="120">
        <f t="shared" si="58"/>
        <v>0</v>
      </c>
      <c r="BI112" s="115">
        <f t="shared" si="59"/>
        <v>0</v>
      </c>
      <c r="BJ112" s="116">
        <f t="shared" si="52"/>
        <v>0</v>
      </c>
      <c r="BK112" s="120">
        <f t="shared" si="60"/>
        <v>0</v>
      </c>
      <c r="BL112" s="120">
        <f t="shared" si="61"/>
        <v>0</v>
      </c>
      <c r="BN112" s="375">
        <f t="shared" si="53"/>
        <v>0</v>
      </c>
      <c r="BP112" s="380"/>
      <c r="DH112" s="102"/>
    </row>
    <row r="113" spans="1:112" hidden="1">
      <c r="A113" s="110"/>
      <c r="B113" s="786" t="s">
        <v>803</v>
      </c>
      <c r="C113" s="786"/>
      <c r="D113" s="786"/>
      <c r="E113" s="786"/>
      <c r="F113" s="786"/>
      <c r="G113" s="786"/>
      <c r="H113" s="786"/>
      <c r="I113" s="786"/>
      <c r="J113" s="786"/>
      <c r="K113" s="786"/>
      <c r="L113" s="786"/>
      <c r="M113" s="786"/>
      <c r="N113" s="786"/>
      <c r="O113" s="786"/>
      <c r="P113" s="786"/>
      <c r="Q113" s="786"/>
      <c r="R113" s="787"/>
      <c r="S113" s="787"/>
      <c r="T113" s="788"/>
      <c r="U113" s="787" t="s">
        <v>1</v>
      </c>
      <c r="V113" s="787"/>
      <c r="W113" s="783">
        <v>500</v>
      </c>
      <c r="X113" s="789"/>
      <c r="Y113" s="789"/>
      <c r="Z113" s="789"/>
      <c r="AA113" s="789"/>
      <c r="AB113" s="789"/>
      <c r="AC113" s="781"/>
      <c r="AD113" s="782"/>
      <c r="AE113" s="783"/>
      <c r="AF113" s="784">
        <f t="shared" si="54"/>
        <v>0</v>
      </c>
      <c r="AG113" s="784"/>
      <c r="AH113" s="784"/>
      <c r="AI113" s="784"/>
      <c r="AJ113" s="784">
        <f t="shared" si="42"/>
        <v>0</v>
      </c>
      <c r="AK113" s="784"/>
      <c r="AL113" s="784"/>
      <c r="AM113" s="784"/>
      <c r="AN113" s="784">
        <f t="shared" si="43"/>
        <v>0</v>
      </c>
      <c r="AO113" s="784"/>
      <c r="AP113" s="784"/>
      <c r="AQ113" s="784"/>
      <c r="AR113" s="363"/>
      <c r="AS113" s="785">
        <f t="shared" si="44"/>
        <v>0</v>
      </c>
      <c r="AT113" s="785"/>
      <c r="AU113" s="785"/>
      <c r="AV113" s="785"/>
      <c r="AW113" s="785">
        <f t="shared" si="45"/>
        <v>0</v>
      </c>
      <c r="AX113" s="91"/>
      <c r="AY113" s="116">
        <f t="shared" si="46"/>
        <v>0</v>
      </c>
      <c r="AZ113" s="116">
        <f t="shared" si="47"/>
        <v>0</v>
      </c>
      <c r="BA113" s="116">
        <f t="shared" si="48"/>
        <v>0</v>
      </c>
      <c r="BB113" s="116">
        <f t="shared" si="49"/>
        <v>0</v>
      </c>
      <c r="BC113" s="115">
        <f t="shared" si="55"/>
        <v>0</v>
      </c>
      <c r="BD113" s="116">
        <f t="shared" si="50"/>
        <v>0</v>
      </c>
      <c r="BE113" s="120">
        <f t="shared" si="56"/>
        <v>0</v>
      </c>
      <c r="BF113" s="115">
        <f t="shared" si="57"/>
        <v>0</v>
      </c>
      <c r="BG113" s="116">
        <f t="shared" si="51"/>
        <v>0</v>
      </c>
      <c r="BH113" s="120">
        <f t="shared" si="58"/>
        <v>0</v>
      </c>
      <c r="BI113" s="115">
        <f t="shared" si="59"/>
        <v>0</v>
      </c>
      <c r="BJ113" s="116">
        <f t="shared" si="52"/>
        <v>0</v>
      </c>
      <c r="BK113" s="120">
        <f t="shared" si="60"/>
        <v>0</v>
      </c>
      <c r="BL113" s="120">
        <f t="shared" si="61"/>
        <v>0</v>
      </c>
      <c r="BN113" s="375">
        <f t="shared" si="53"/>
        <v>0</v>
      </c>
      <c r="BP113" s="380"/>
      <c r="DH113" s="102"/>
    </row>
    <row r="114" spans="1:112" hidden="1">
      <c r="A114" s="110"/>
      <c r="B114" s="786" t="s">
        <v>804</v>
      </c>
      <c r="C114" s="786"/>
      <c r="D114" s="786"/>
      <c r="E114" s="786"/>
      <c r="F114" s="786"/>
      <c r="G114" s="786"/>
      <c r="H114" s="786"/>
      <c r="I114" s="786"/>
      <c r="J114" s="786"/>
      <c r="K114" s="786"/>
      <c r="L114" s="786"/>
      <c r="M114" s="786"/>
      <c r="N114" s="786"/>
      <c r="O114" s="786"/>
      <c r="P114" s="786"/>
      <c r="Q114" s="786"/>
      <c r="R114" s="787"/>
      <c r="S114" s="787"/>
      <c r="T114" s="788"/>
      <c r="U114" s="787" t="s">
        <v>7</v>
      </c>
      <c r="V114" s="787"/>
      <c r="W114" s="783">
        <v>0.25</v>
      </c>
      <c r="X114" s="789"/>
      <c r="Y114" s="789"/>
      <c r="Z114" s="789"/>
      <c r="AA114" s="789"/>
      <c r="AB114" s="789"/>
      <c r="AC114" s="781"/>
      <c r="AD114" s="782"/>
      <c r="AE114" s="783"/>
      <c r="AF114" s="784">
        <f t="shared" si="54"/>
        <v>0</v>
      </c>
      <c r="AG114" s="784"/>
      <c r="AH114" s="784"/>
      <c r="AI114" s="784"/>
      <c r="AJ114" s="784">
        <f t="shared" si="42"/>
        <v>0</v>
      </c>
      <c r="AK114" s="784"/>
      <c r="AL114" s="784"/>
      <c r="AM114" s="784"/>
      <c r="AN114" s="784">
        <f t="shared" si="43"/>
        <v>0</v>
      </c>
      <c r="AO114" s="784"/>
      <c r="AP114" s="784"/>
      <c r="AQ114" s="784"/>
      <c r="AR114" s="363"/>
      <c r="AS114" s="785">
        <f t="shared" si="44"/>
        <v>0</v>
      </c>
      <c r="AT114" s="785"/>
      <c r="AU114" s="785"/>
      <c r="AV114" s="785"/>
      <c r="AW114" s="785">
        <f t="shared" si="45"/>
        <v>0</v>
      </c>
      <c r="AX114" s="91"/>
      <c r="AY114" s="116">
        <f t="shared" si="46"/>
        <v>0</v>
      </c>
      <c r="AZ114" s="116">
        <f t="shared" si="47"/>
        <v>0</v>
      </c>
      <c r="BA114" s="116">
        <f t="shared" si="48"/>
        <v>0</v>
      </c>
      <c r="BB114" s="116">
        <f t="shared" si="49"/>
        <v>0</v>
      </c>
      <c r="BC114" s="115">
        <f t="shared" si="55"/>
        <v>0</v>
      </c>
      <c r="BD114" s="116">
        <f t="shared" si="50"/>
        <v>0</v>
      </c>
      <c r="BE114" s="120">
        <f t="shared" si="56"/>
        <v>0</v>
      </c>
      <c r="BF114" s="115">
        <f t="shared" si="57"/>
        <v>0</v>
      </c>
      <c r="BG114" s="116">
        <f t="shared" si="51"/>
        <v>0</v>
      </c>
      <c r="BH114" s="120">
        <f t="shared" si="58"/>
        <v>0</v>
      </c>
      <c r="BI114" s="115">
        <f t="shared" si="59"/>
        <v>0</v>
      </c>
      <c r="BJ114" s="116">
        <f t="shared" si="52"/>
        <v>0</v>
      </c>
      <c r="BK114" s="120">
        <f t="shared" si="60"/>
        <v>0</v>
      </c>
      <c r="BL114" s="120">
        <f t="shared" si="61"/>
        <v>0</v>
      </c>
      <c r="BN114" s="375">
        <f t="shared" si="53"/>
        <v>0</v>
      </c>
      <c r="BP114" s="380"/>
      <c r="DH114" s="102"/>
    </row>
    <row r="115" spans="1:112" hidden="1">
      <c r="A115" s="110"/>
      <c r="B115" s="786" t="s">
        <v>805</v>
      </c>
      <c r="C115" s="786"/>
      <c r="D115" s="786"/>
      <c r="E115" s="786"/>
      <c r="F115" s="786"/>
      <c r="G115" s="786"/>
      <c r="H115" s="786"/>
      <c r="I115" s="786"/>
      <c r="J115" s="786"/>
      <c r="K115" s="786"/>
      <c r="L115" s="786"/>
      <c r="M115" s="786"/>
      <c r="N115" s="786"/>
      <c r="O115" s="786"/>
      <c r="P115" s="786"/>
      <c r="Q115" s="786"/>
      <c r="R115" s="787"/>
      <c r="S115" s="787"/>
      <c r="T115" s="788"/>
      <c r="U115" s="787" t="s">
        <v>7</v>
      </c>
      <c r="V115" s="787"/>
      <c r="W115" s="783">
        <v>5.5</v>
      </c>
      <c r="X115" s="789"/>
      <c r="Y115" s="789"/>
      <c r="Z115" s="789"/>
      <c r="AA115" s="789"/>
      <c r="AB115" s="789"/>
      <c r="AC115" s="781"/>
      <c r="AD115" s="782"/>
      <c r="AE115" s="783"/>
      <c r="AF115" s="784">
        <f t="shared" si="54"/>
        <v>0</v>
      </c>
      <c r="AG115" s="784"/>
      <c r="AH115" s="784"/>
      <c r="AI115" s="784"/>
      <c r="AJ115" s="784">
        <f t="shared" si="42"/>
        <v>0</v>
      </c>
      <c r="AK115" s="784"/>
      <c r="AL115" s="784"/>
      <c r="AM115" s="784"/>
      <c r="AN115" s="784">
        <f t="shared" si="43"/>
        <v>0</v>
      </c>
      <c r="AO115" s="784"/>
      <c r="AP115" s="784"/>
      <c r="AQ115" s="784"/>
      <c r="AR115" s="363"/>
      <c r="AS115" s="785">
        <f t="shared" si="44"/>
        <v>0</v>
      </c>
      <c r="AT115" s="785"/>
      <c r="AU115" s="785"/>
      <c r="AV115" s="785"/>
      <c r="AW115" s="785">
        <f t="shared" si="45"/>
        <v>0</v>
      </c>
      <c r="AX115" s="91"/>
      <c r="AY115" s="116">
        <f t="shared" si="46"/>
        <v>0</v>
      </c>
      <c r="AZ115" s="116">
        <f t="shared" si="47"/>
        <v>0</v>
      </c>
      <c r="BA115" s="116">
        <f t="shared" si="48"/>
        <v>0</v>
      </c>
      <c r="BB115" s="116">
        <f t="shared" si="49"/>
        <v>0</v>
      </c>
      <c r="BC115" s="115">
        <f t="shared" si="55"/>
        <v>0</v>
      </c>
      <c r="BD115" s="116">
        <f t="shared" si="50"/>
        <v>0</v>
      </c>
      <c r="BE115" s="120">
        <f t="shared" si="56"/>
        <v>0</v>
      </c>
      <c r="BF115" s="115">
        <f t="shared" si="57"/>
        <v>0</v>
      </c>
      <c r="BG115" s="116">
        <f t="shared" si="51"/>
        <v>0</v>
      </c>
      <c r="BH115" s="120">
        <f t="shared" si="58"/>
        <v>0</v>
      </c>
      <c r="BI115" s="115">
        <f t="shared" si="59"/>
        <v>0</v>
      </c>
      <c r="BJ115" s="116">
        <f t="shared" si="52"/>
        <v>0</v>
      </c>
      <c r="BK115" s="120">
        <f t="shared" si="60"/>
        <v>0</v>
      </c>
      <c r="BL115" s="120">
        <f t="shared" si="61"/>
        <v>0</v>
      </c>
      <c r="BN115" s="375">
        <f t="shared" si="53"/>
        <v>0</v>
      </c>
      <c r="BP115" s="380"/>
      <c r="DH115" s="102"/>
    </row>
    <row r="116" spans="1:112" hidden="1">
      <c r="A116" s="110"/>
      <c r="B116" s="786" t="s">
        <v>806</v>
      </c>
      <c r="C116" s="786"/>
      <c r="D116" s="786"/>
      <c r="E116" s="786"/>
      <c r="F116" s="786"/>
      <c r="G116" s="786"/>
      <c r="H116" s="786"/>
      <c r="I116" s="786"/>
      <c r="J116" s="786"/>
      <c r="K116" s="786"/>
      <c r="L116" s="786"/>
      <c r="M116" s="786"/>
      <c r="N116" s="786"/>
      <c r="O116" s="786"/>
      <c r="P116" s="786"/>
      <c r="Q116" s="786"/>
      <c r="R116" s="787"/>
      <c r="S116" s="787"/>
      <c r="T116" s="788"/>
      <c r="U116" s="787" t="s">
        <v>1</v>
      </c>
      <c r="V116" s="787"/>
      <c r="W116" s="783">
        <v>150</v>
      </c>
      <c r="X116" s="789"/>
      <c r="Y116" s="789"/>
      <c r="Z116" s="789"/>
      <c r="AA116" s="789"/>
      <c r="AB116" s="789"/>
      <c r="AC116" s="781"/>
      <c r="AD116" s="782"/>
      <c r="AE116" s="783"/>
      <c r="AF116" s="784">
        <f t="shared" si="54"/>
        <v>0</v>
      </c>
      <c r="AG116" s="784"/>
      <c r="AH116" s="784"/>
      <c r="AI116" s="784"/>
      <c r="AJ116" s="784">
        <f t="shared" si="42"/>
        <v>0</v>
      </c>
      <c r="AK116" s="784"/>
      <c r="AL116" s="784"/>
      <c r="AM116" s="784"/>
      <c r="AN116" s="784">
        <f t="shared" si="43"/>
        <v>0</v>
      </c>
      <c r="AO116" s="784"/>
      <c r="AP116" s="784"/>
      <c r="AQ116" s="784"/>
      <c r="AR116" s="363"/>
      <c r="AS116" s="785">
        <f t="shared" si="44"/>
        <v>0</v>
      </c>
      <c r="AT116" s="785"/>
      <c r="AU116" s="785"/>
      <c r="AV116" s="785"/>
      <c r="AW116" s="785">
        <f t="shared" si="45"/>
        <v>0</v>
      </c>
      <c r="AX116" s="91"/>
      <c r="AY116" s="116">
        <f t="shared" si="46"/>
        <v>0</v>
      </c>
      <c r="AZ116" s="116">
        <f t="shared" si="47"/>
        <v>0</v>
      </c>
      <c r="BA116" s="116">
        <f t="shared" si="48"/>
        <v>0</v>
      </c>
      <c r="BB116" s="116">
        <f t="shared" si="49"/>
        <v>0</v>
      </c>
      <c r="BC116" s="115">
        <f t="shared" si="55"/>
        <v>0</v>
      </c>
      <c r="BD116" s="116">
        <f t="shared" si="50"/>
        <v>0</v>
      </c>
      <c r="BE116" s="120">
        <f t="shared" si="56"/>
        <v>0</v>
      </c>
      <c r="BF116" s="115">
        <f t="shared" si="57"/>
        <v>0</v>
      </c>
      <c r="BG116" s="116">
        <f t="shared" si="51"/>
        <v>0</v>
      </c>
      <c r="BH116" s="120">
        <f t="shared" si="58"/>
        <v>0</v>
      </c>
      <c r="BI116" s="115">
        <f t="shared" si="59"/>
        <v>0</v>
      </c>
      <c r="BJ116" s="116">
        <f t="shared" si="52"/>
        <v>0</v>
      </c>
      <c r="BK116" s="120">
        <f t="shared" si="60"/>
        <v>0</v>
      </c>
      <c r="BL116" s="120">
        <f t="shared" si="61"/>
        <v>0</v>
      </c>
      <c r="BN116" s="375">
        <f t="shared" si="53"/>
        <v>0</v>
      </c>
      <c r="BP116" s="380"/>
      <c r="DH116" s="102"/>
    </row>
    <row r="117" spans="1:112" hidden="1">
      <c r="A117" s="110"/>
      <c r="B117" s="786" t="s">
        <v>807</v>
      </c>
      <c r="C117" s="786"/>
      <c r="D117" s="786"/>
      <c r="E117" s="786"/>
      <c r="F117" s="786"/>
      <c r="G117" s="786"/>
      <c r="H117" s="786"/>
      <c r="I117" s="786"/>
      <c r="J117" s="786"/>
      <c r="K117" s="786"/>
      <c r="L117" s="786"/>
      <c r="M117" s="786"/>
      <c r="N117" s="786"/>
      <c r="O117" s="786"/>
      <c r="P117" s="786"/>
      <c r="Q117" s="786"/>
      <c r="R117" s="787"/>
      <c r="S117" s="787"/>
      <c r="T117" s="788"/>
      <c r="U117" s="787" t="s">
        <v>1</v>
      </c>
      <c r="V117" s="787"/>
      <c r="W117" s="783">
        <v>200</v>
      </c>
      <c r="X117" s="789"/>
      <c r="Y117" s="789"/>
      <c r="Z117" s="789"/>
      <c r="AA117" s="789"/>
      <c r="AB117" s="789"/>
      <c r="AC117" s="781"/>
      <c r="AD117" s="782"/>
      <c r="AE117" s="783"/>
      <c r="AF117" s="784">
        <f t="shared" si="54"/>
        <v>0</v>
      </c>
      <c r="AG117" s="784"/>
      <c r="AH117" s="784"/>
      <c r="AI117" s="784"/>
      <c r="AJ117" s="784">
        <f t="shared" si="42"/>
        <v>0</v>
      </c>
      <c r="AK117" s="784"/>
      <c r="AL117" s="784"/>
      <c r="AM117" s="784"/>
      <c r="AN117" s="784">
        <f t="shared" si="43"/>
        <v>0</v>
      </c>
      <c r="AO117" s="784"/>
      <c r="AP117" s="784"/>
      <c r="AQ117" s="784"/>
      <c r="AR117" s="363"/>
      <c r="AS117" s="785">
        <f t="shared" si="44"/>
        <v>0</v>
      </c>
      <c r="AT117" s="785"/>
      <c r="AU117" s="785"/>
      <c r="AV117" s="785"/>
      <c r="AW117" s="785">
        <f t="shared" si="45"/>
        <v>0</v>
      </c>
      <c r="AX117" s="91"/>
      <c r="AY117" s="116">
        <f t="shared" si="46"/>
        <v>0</v>
      </c>
      <c r="AZ117" s="116">
        <f t="shared" si="47"/>
        <v>0</v>
      </c>
      <c r="BA117" s="116">
        <f t="shared" si="48"/>
        <v>0</v>
      </c>
      <c r="BB117" s="116">
        <f t="shared" si="49"/>
        <v>0</v>
      </c>
      <c r="BC117" s="115">
        <f t="shared" si="55"/>
        <v>0</v>
      </c>
      <c r="BD117" s="116">
        <f t="shared" si="50"/>
        <v>0</v>
      </c>
      <c r="BE117" s="120">
        <f t="shared" si="56"/>
        <v>0</v>
      </c>
      <c r="BF117" s="115">
        <f t="shared" si="57"/>
        <v>0</v>
      </c>
      <c r="BG117" s="116">
        <f t="shared" si="51"/>
        <v>0</v>
      </c>
      <c r="BH117" s="120">
        <f t="shared" si="58"/>
        <v>0</v>
      </c>
      <c r="BI117" s="115">
        <f t="shared" si="59"/>
        <v>0</v>
      </c>
      <c r="BJ117" s="116">
        <f t="shared" si="52"/>
        <v>0</v>
      </c>
      <c r="BK117" s="120">
        <f t="shared" si="60"/>
        <v>0</v>
      </c>
      <c r="BL117" s="120">
        <f t="shared" si="61"/>
        <v>0</v>
      </c>
      <c r="BN117" s="375">
        <f t="shared" si="53"/>
        <v>0</v>
      </c>
      <c r="BP117" s="380"/>
      <c r="DH117" s="102"/>
    </row>
    <row r="118" spans="1:112" hidden="1">
      <c r="A118" s="110"/>
      <c r="B118" s="786"/>
      <c r="C118" s="786"/>
      <c r="D118" s="786"/>
      <c r="E118" s="786"/>
      <c r="F118" s="786"/>
      <c r="G118" s="786"/>
      <c r="H118" s="786"/>
      <c r="I118" s="786"/>
      <c r="J118" s="786"/>
      <c r="K118" s="786"/>
      <c r="L118" s="786"/>
      <c r="M118" s="786"/>
      <c r="N118" s="786"/>
      <c r="O118" s="786"/>
      <c r="P118" s="786"/>
      <c r="Q118" s="786"/>
      <c r="R118" s="787"/>
      <c r="S118" s="787"/>
      <c r="T118" s="788"/>
      <c r="U118" s="787"/>
      <c r="V118" s="787"/>
      <c r="W118" s="783"/>
      <c r="X118" s="789"/>
      <c r="Y118" s="789"/>
      <c r="Z118" s="789"/>
      <c r="AA118" s="789"/>
      <c r="AB118" s="789"/>
      <c r="AC118" s="781"/>
      <c r="AD118" s="782"/>
      <c r="AE118" s="783"/>
      <c r="AF118" s="784">
        <f t="shared" si="54"/>
        <v>0</v>
      </c>
      <c r="AG118" s="784"/>
      <c r="AH118" s="784"/>
      <c r="AI118" s="784"/>
      <c r="AJ118" s="784">
        <f t="shared" si="42"/>
        <v>0</v>
      </c>
      <c r="AK118" s="784"/>
      <c r="AL118" s="784"/>
      <c r="AM118" s="784"/>
      <c r="AN118" s="784">
        <f t="shared" si="43"/>
        <v>0</v>
      </c>
      <c r="AO118" s="784"/>
      <c r="AP118" s="784"/>
      <c r="AQ118" s="784"/>
      <c r="AR118" s="363"/>
      <c r="AS118" s="785">
        <f t="shared" si="44"/>
        <v>0</v>
      </c>
      <c r="AT118" s="785"/>
      <c r="AU118" s="785"/>
      <c r="AV118" s="785"/>
      <c r="AW118" s="785">
        <f t="shared" si="45"/>
        <v>0</v>
      </c>
      <c r="AX118" s="91"/>
      <c r="AY118" s="116">
        <f t="shared" si="46"/>
        <v>0</v>
      </c>
      <c r="AZ118" s="116">
        <f t="shared" si="47"/>
        <v>0</v>
      </c>
      <c r="BA118" s="116">
        <f t="shared" si="48"/>
        <v>0</v>
      </c>
      <c r="BB118" s="116">
        <f t="shared" si="49"/>
        <v>0</v>
      </c>
      <c r="BC118" s="115">
        <f t="shared" si="55"/>
        <v>0</v>
      </c>
      <c r="BD118" s="116">
        <f t="shared" si="50"/>
        <v>0</v>
      </c>
      <c r="BE118" s="120">
        <f t="shared" si="56"/>
        <v>0</v>
      </c>
      <c r="BF118" s="115">
        <f t="shared" si="57"/>
        <v>0</v>
      </c>
      <c r="BG118" s="116">
        <f t="shared" si="51"/>
        <v>0</v>
      </c>
      <c r="BH118" s="120">
        <f t="shared" si="58"/>
        <v>0</v>
      </c>
      <c r="BI118" s="115">
        <f t="shared" si="59"/>
        <v>0</v>
      </c>
      <c r="BJ118" s="116">
        <f t="shared" si="52"/>
        <v>0</v>
      </c>
      <c r="BK118" s="120">
        <f t="shared" si="60"/>
        <v>0</v>
      </c>
      <c r="BL118" s="120">
        <f t="shared" si="61"/>
        <v>0</v>
      </c>
      <c r="BN118" s="375">
        <f t="shared" si="53"/>
        <v>0</v>
      </c>
      <c r="BP118" s="380"/>
      <c r="DH118" s="102"/>
    </row>
    <row r="119" spans="1:112" hidden="1">
      <c r="A119" s="110"/>
      <c r="B119" s="786"/>
      <c r="C119" s="786"/>
      <c r="D119" s="786"/>
      <c r="E119" s="786"/>
      <c r="F119" s="786"/>
      <c r="G119" s="786"/>
      <c r="H119" s="786"/>
      <c r="I119" s="786"/>
      <c r="J119" s="786"/>
      <c r="K119" s="786"/>
      <c r="L119" s="786"/>
      <c r="M119" s="786"/>
      <c r="N119" s="786"/>
      <c r="O119" s="786"/>
      <c r="P119" s="786"/>
      <c r="Q119" s="786"/>
      <c r="R119" s="787"/>
      <c r="S119" s="787"/>
      <c r="T119" s="788"/>
      <c r="U119" s="787"/>
      <c r="V119" s="787"/>
      <c r="W119" s="783"/>
      <c r="X119" s="789"/>
      <c r="Y119" s="789"/>
      <c r="Z119" s="789"/>
      <c r="AA119" s="789"/>
      <c r="AB119" s="789"/>
      <c r="AC119" s="781"/>
      <c r="AD119" s="782"/>
      <c r="AE119" s="783"/>
      <c r="AF119" s="784">
        <f t="shared" si="54"/>
        <v>0</v>
      </c>
      <c r="AG119" s="784"/>
      <c r="AH119" s="784"/>
      <c r="AI119" s="784"/>
      <c r="AJ119" s="784">
        <f t="shared" si="42"/>
        <v>0</v>
      </c>
      <c r="AK119" s="784"/>
      <c r="AL119" s="784"/>
      <c r="AM119" s="784"/>
      <c r="AN119" s="784">
        <f t="shared" si="43"/>
        <v>0</v>
      </c>
      <c r="AO119" s="784"/>
      <c r="AP119" s="784"/>
      <c r="AQ119" s="784"/>
      <c r="AR119" s="363"/>
      <c r="AS119" s="785">
        <f t="shared" si="44"/>
        <v>0</v>
      </c>
      <c r="AT119" s="785"/>
      <c r="AU119" s="785"/>
      <c r="AV119" s="785"/>
      <c r="AW119" s="785">
        <f t="shared" si="45"/>
        <v>0</v>
      </c>
      <c r="AX119" s="91"/>
      <c r="AY119" s="116">
        <f t="shared" si="46"/>
        <v>0</v>
      </c>
      <c r="AZ119" s="116">
        <f t="shared" si="47"/>
        <v>0</v>
      </c>
      <c r="BA119" s="116">
        <f t="shared" si="48"/>
        <v>0</v>
      </c>
      <c r="BB119" s="116">
        <f t="shared" si="49"/>
        <v>0</v>
      </c>
      <c r="BC119" s="115">
        <f t="shared" si="55"/>
        <v>0</v>
      </c>
      <c r="BD119" s="116">
        <f t="shared" si="50"/>
        <v>0</v>
      </c>
      <c r="BE119" s="120">
        <f t="shared" si="56"/>
        <v>0</v>
      </c>
      <c r="BF119" s="115">
        <f t="shared" si="57"/>
        <v>0</v>
      </c>
      <c r="BG119" s="116">
        <f t="shared" si="51"/>
        <v>0</v>
      </c>
      <c r="BH119" s="120">
        <f t="shared" si="58"/>
        <v>0</v>
      </c>
      <c r="BI119" s="115">
        <f t="shared" si="59"/>
        <v>0</v>
      </c>
      <c r="BJ119" s="116">
        <f t="shared" si="52"/>
        <v>0</v>
      </c>
      <c r="BK119" s="120">
        <f t="shared" si="60"/>
        <v>0</v>
      </c>
      <c r="BL119" s="120">
        <f t="shared" si="61"/>
        <v>0</v>
      </c>
      <c r="BN119" s="375">
        <f t="shared" si="53"/>
        <v>0</v>
      </c>
      <c r="BP119" s="380"/>
      <c r="DH119" s="102"/>
    </row>
    <row r="120" spans="1:112" hidden="1">
      <c r="A120" s="110"/>
      <c r="B120" s="786"/>
      <c r="C120" s="786"/>
      <c r="D120" s="786"/>
      <c r="E120" s="786"/>
      <c r="F120" s="786"/>
      <c r="G120" s="786"/>
      <c r="H120" s="786"/>
      <c r="I120" s="786"/>
      <c r="J120" s="786"/>
      <c r="K120" s="786"/>
      <c r="L120" s="786"/>
      <c r="M120" s="786"/>
      <c r="N120" s="786"/>
      <c r="O120" s="786"/>
      <c r="P120" s="786"/>
      <c r="Q120" s="786"/>
      <c r="R120" s="787"/>
      <c r="S120" s="787"/>
      <c r="T120" s="788"/>
      <c r="U120" s="787"/>
      <c r="V120" s="787"/>
      <c r="W120" s="783"/>
      <c r="X120" s="789"/>
      <c r="Y120" s="789"/>
      <c r="Z120" s="789"/>
      <c r="AA120" s="789"/>
      <c r="AB120" s="789"/>
      <c r="AC120" s="781"/>
      <c r="AD120" s="782"/>
      <c r="AE120" s="783"/>
      <c r="AF120" s="784">
        <f t="shared" si="54"/>
        <v>0</v>
      </c>
      <c r="AG120" s="784"/>
      <c r="AH120" s="784"/>
      <c r="AI120" s="784"/>
      <c r="AJ120" s="784">
        <f t="shared" si="42"/>
        <v>0</v>
      </c>
      <c r="AK120" s="784"/>
      <c r="AL120" s="784"/>
      <c r="AM120" s="784"/>
      <c r="AN120" s="784">
        <f t="shared" si="43"/>
        <v>0</v>
      </c>
      <c r="AO120" s="784"/>
      <c r="AP120" s="784"/>
      <c r="AQ120" s="784"/>
      <c r="AR120" s="363"/>
      <c r="AS120" s="785">
        <f t="shared" si="44"/>
        <v>0</v>
      </c>
      <c r="AT120" s="785"/>
      <c r="AU120" s="785"/>
      <c r="AV120" s="785"/>
      <c r="AW120" s="785">
        <f t="shared" si="45"/>
        <v>0</v>
      </c>
      <c r="AX120" s="91"/>
      <c r="AY120" s="116">
        <f t="shared" si="46"/>
        <v>0</v>
      </c>
      <c r="AZ120" s="116">
        <f t="shared" si="47"/>
        <v>0</v>
      </c>
      <c r="BA120" s="116">
        <f t="shared" si="48"/>
        <v>0</v>
      </c>
      <c r="BB120" s="116">
        <f t="shared" si="49"/>
        <v>0</v>
      </c>
      <c r="BC120" s="115">
        <f t="shared" si="55"/>
        <v>0</v>
      </c>
      <c r="BD120" s="116">
        <f t="shared" si="50"/>
        <v>0</v>
      </c>
      <c r="BE120" s="120">
        <f t="shared" si="56"/>
        <v>0</v>
      </c>
      <c r="BF120" s="115">
        <f t="shared" si="57"/>
        <v>0</v>
      </c>
      <c r="BG120" s="116">
        <f t="shared" si="51"/>
        <v>0</v>
      </c>
      <c r="BH120" s="120">
        <f t="shared" si="58"/>
        <v>0</v>
      </c>
      <c r="BI120" s="115">
        <f t="shared" si="59"/>
        <v>0</v>
      </c>
      <c r="BJ120" s="116">
        <f t="shared" si="52"/>
        <v>0</v>
      </c>
      <c r="BK120" s="120">
        <f t="shared" si="60"/>
        <v>0</v>
      </c>
      <c r="BL120" s="120">
        <f t="shared" si="61"/>
        <v>0</v>
      </c>
      <c r="BN120" s="375">
        <f t="shared" si="53"/>
        <v>0</v>
      </c>
      <c r="BP120" s="380"/>
      <c r="DH120" s="102"/>
    </row>
    <row r="121" spans="1:112" hidden="1">
      <c r="A121" s="110"/>
      <c r="B121" s="786"/>
      <c r="C121" s="786"/>
      <c r="D121" s="786"/>
      <c r="E121" s="786"/>
      <c r="F121" s="786"/>
      <c r="G121" s="786"/>
      <c r="H121" s="786"/>
      <c r="I121" s="786"/>
      <c r="J121" s="786"/>
      <c r="K121" s="786"/>
      <c r="L121" s="786"/>
      <c r="M121" s="786"/>
      <c r="N121" s="786"/>
      <c r="O121" s="786"/>
      <c r="P121" s="786"/>
      <c r="Q121" s="786"/>
      <c r="R121" s="787"/>
      <c r="S121" s="787"/>
      <c r="T121" s="788"/>
      <c r="U121" s="787"/>
      <c r="V121" s="787"/>
      <c r="W121" s="783"/>
      <c r="X121" s="789"/>
      <c r="Y121" s="789"/>
      <c r="Z121" s="789"/>
      <c r="AA121" s="789"/>
      <c r="AB121" s="789"/>
      <c r="AC121" s="781"/>
      <c r="AD121" s="782"/>
      <c r="AE121" s="783"/>
      <c r="AF121" s="784">
        <f t="shared" si="54"/>
        <v>0</v>
      </c>
      <c r="AG121" s="784"/>
      <c r="AH121" s="784"/>
      <c r="AI121" s="784"/>
      <c r="AJ121" s="784">
        <f t="shared" si="42"/>
        <v>0</v>
      </c>
      <c r="AK121" s="784"/>
      <c r="AL121" s="784"/>
      <c r="AM121" s="784"/>
      <c r="AN121" s="784">
        <f t="shared" si="43"/>
        <v>0</v>
      </c>
      <c r="AO121" s="784"/>
      <c r="AP121" s="784"/>
      <c r="AQ121" s="784"/>
      <c r="AR121" s="363"/>
      <c r="AS121" s="785">
        <f t="shared" si="44"/>
        <v>0</v>
      </c>
      <c r="AT121" s="785"/>
      <c r="AU121" s="785"/>
      <c r="AV121" s="785"/>
      <c r="AW121" s="785">
        <f t="shared" si="45"/>
        <v>0</v>
      </c>
      <c r="AX121" s="91"/>
      <c r="AY121" s="116">
        <f t="shared" si="46"/>
        <v>0</v>
      </c>
      <c r="AZ121" s="116">
        <f t="shared" si="47"/>
        <v>0</v>
      </c>
      <c r="BA121" s="116">
        <f t="shared" si="48"/>
        <v>0</v>
      </c>
      <c r="BB121" s="116">
        <f t="shared" si="49"/>
        <v>0</v>
      </c>
      <c r="BC121" s="115">
        <f t="shared" si="55"/>
        <v>0</v>
      </c>
      <c r="BD121" s="116">
        <f t="shared" si="50"/>
        <v>0</v>
      </c>
      <c r="BE121" s="120">
        <f t="shared" si="56"/>
        <v>0</v>
      </c>
      <c r="BF121" s="115">
        <f t="shared" si="57"/>
        <v>0</v>
      </c>
      <c r="BG121" s="116">
        <f t="shared" si="51"/>
        <v>0</v>
      </c>
      <c r="BH121" s="120">
        <f t="shared" si="58"/>
        <v>0</v>
      </c>
      <c r="BI121" s="115">
        <f t="shared" si="59"/>
        <v>0</v>
      </c>
      <c r="BJ121" s="116">
        <f t="shared" si="52"/>
        <v>0</v>
      </c>
      <c r="BK121" s="120">
        <f t="shared" si="60"/>
        <v>0</v>
      </c>
      <c r="BL121" s="120">
        <f t="shared" si="61"/>
        <v>0</v>
      </c>
      <c r="BN121" s="375">
        <f t="shared" si="53"/>
        <v>0</v>
      </c>
      <c r="BP121" s="380"/>
      <c r="DH121" s="102"/>
    </row>
    <row r="122" spans="1:112" hidden="1">
      <c r="A122" s="110"/>
      <c r="B122" s="786"/>
      <c r="C122" s="786"/>
      <c r="D122" s="786"/>
      <c r="E122" s="786"/>
      <c r="F122" s="786"/>
      <c r="G122" s="786"/>
      <c r="H122" s="786"/>
      <c r="I122" s="786"/>
      <c r="J122" s="786"/>
      <c r="K122" s="786"/>
      <c r="L122" s="786"/>
      <c r="M122" s="786"/>
      <c r="N122" s="786"/>
      <c r="O122" s="786"/>
      <c r="P122" s="786"/>
      <c r="Q122" s="786"/>
      <c r="R122" s="787"/>
      <c r="S122" s="787"/>
      <c r="T122" s="788"/>
      <c r="U122" s="787"/>
      <c r="V122" s="787"/>
      <c r="W122" s="783"/>
      <c r="X122" s="789"/>
      <c r="Y122" s="789"/>
      <c r="Z122" s="789"/>
      <c r="AA122" s="789"/>
      <c r="AB122" s="789"/>
      <c r="AC122" s="781"/>
      <c r="AD122" s="782"/>
      <c r="AE122" s="783"/>
      <c r="AF122" s="784">
        <f t="shared" si="54"/>
        <v>0</v>
      </c>
      <c r="AG122" s="784"/>
      <c r="AH122" s="784"/>
      <c r="AI122" s="784"/>
      <c r="AJ122" s="784">
        <f t="shared" si="42"/>
        <v>0</v>
      </c>
      <c r="AK122" s="784"/>
      <c r="AL122" s="784"/>
      <c r="AM122" s="784"/>
      <c r="AN122" s="784">
        <f t="shared" si="43"/>
        <v>0</v>
      </c>
      <c r="AO122" s="784"/>
      <c r="AP122" s="784"/>
      <c r="AQ122" s="784"/>
      <c r="AR122" s="363"/>
      <c r="AS122" s="785">
        <f t="shared" si="44"/>
        <v>0</v>
      </c>
      <c r="AT122" s="785"/>
      <c r="AU122" s="785"/>
      <c r="AV122" s="785"/>
      <c r="AW122" s="785">
        <f t="shared" si="45"/>
        <v>0</v>
      </c>
      <c r="AX122" s="91"/>
      <c r="AY122" s="116">
        <f t="shared" si="46"/>
        <v>0</v>
      </c>
      <c r="AZ122" s="116">
        <f t="shared" si="47"/>
        <v>0</v>
      </c>
      <c r="BA122" s="116">
        <f t="shared" si="48"/>
        <v>0</v>
      </c>
      <c r="BB122" s="116">
        <f t="shared" si="49"/>
        <v>0</v>
      </c>
      <c r="BC122" s="115">
        <f t="shared" si="55"/>
        <v>0</v>
      </c>
      <c r="BD122" s="116">
        <f t="shared" si="50"/>
        <v>0</v>
      </c>
      <c r="BE122" s="120">
        <f t="shared" si="56"/>
        <v>0</v>
      </c>
      <c r="BF122" s="115">
        <f t="shared" si="57"/>
        <v>0</v>
      </c>
      <c r="BG122" s="116">
        <f t="shared" si="51"/>
        <v>0</v>
      </c>
      <c r="BH122" s="120">
        <f t="shared" si="58"/>
        <v>0</v>
      </c>
      <c r="BI122" s="115">
        <f t="shared" si="59"/>
        <v>0</v>
      </c>
      <c r="BJ122" s="116">
        <f t="shared" si="52"/>
        <v>0</v>
      </c>
      <c r="BK122" s="120">
        <f t="shared" si="60"/>
        <v>0</v>
      </c>
      <c r="BL122" s="120">
        <f t="shared" si="61"/>
        <v>0</v>
      </c>
      <c r="BN122" s="375">
        <f t="shared" si="53"/>
        <v>0</v>
      </c>
      <c r="BP122" s="380"/>
      <c r="DH122" s="102"/>
    </row>
    <row r="123" spans="1:112" hidden="1">
      <c r="A123" s="110"/>
      <c r="B123" s="786"/>
      <c r="C123" s="786"/>
      <c r="D123" s="786"/>
      <c r="E123" s="786"/>
      <c r="F123" s="786"/>
      <c r="G123" s="786"/>
      <c r="H123" s="786"/>
      <c r="I123" s="786"/>
      <c r="J123" s="786"/>
      <c r="K123" s="786"/>
      <c r="L123" s="786"/>
      <c r="M123" s="786"/>
      <c r="N123" s="786"/>
      <c r="O123" s="786"/>
      <c r="P123" s="786"/>
      <c r="Q123" s="786"/>
      <c r="R123" s="787"/>
      <c r="S123" s="787"/>
      <c r="T123" s="788"/>
      <c r="U123" s="787"/>
      <c r="V123" s="787"/>
      <c r="W123" s="783"/>
      <c r="X123" s="789"/>
      <c r="Y123" s="789"/>
      <c r="Z123" s="789"/>
      <c r="AA123" s="789"/>
      <c r="AB123" s="789"/>
      <c r="AC123" s="781"/>
      <c r="AD123" s="782"/>
      <c r="AE123" s="783"/>
      <c r="AF123" s="784">
        <f t="shared" si="54"/>
        <v>0</v>
      </c>
      <c r="AG123" s="784"/>
      <c r="AH123" s="784"/>
      <c r="AI123" s="784"/>
      <c r="AJ123" s="784">
        <f t="shared" si="42"/>
        <v>0</v>
      </c>
      <c r="AK123" s="784"/>
      <c r="AL123" s="784"/>
      <c r="AM123" s="784"/>
      <c r="AN123" s="784">
        <f t="shared" si="43"/>
        <v>0</v>
      </c>
      <c r="AO123" s="784"/>
      <c r="AP123" s="784"/>
      <c r="AQ123" s="784"/>
      <c r="AR123" s="363"/>
      <c r="AS123" s="785">
        <f t="shared" si="44"/>
        <v>0</v>
      </c>
      <c r="AT123" s="785"/>
      <c r="AU123" s="785"/>
      <c r="AV123" s="785"/>
      <c r="AW123" s="785">
        <f t="shared" si="45"/>
        <v>0</v>
      </c>
      <c r="AX123" s="91"/>
      <c r="AY123" s="116">
        <f t="shared" si="46"/>
        <v>0</v>
      </c>
      <c r="AZ123" s="116">
        <f t="shared" si="47"/>
        <v>0</v>
      </c>
      <c r="BA123" s="116">
        <f t="shared" si="48"/>
        <v>0</v>
      </c>
      <c r="BB123" s="116">
        <f t="shared" si="49"/>
        <v>0</v>
      </c>
      <c r="BC123" s="115">
        <f t="shared" si="55"/>
        <v>0</v>
      </c>
      <c r="BD123" s="116">
        <f t="shared" si="50"/>
        <v>0</v>
      </c>
      <c r="BE123" s="120">
        <f t="shared" si="56"/>
        <v>0</v>
      </c>
      <c r="BF123" s="115">
        <f t="shared" si="57"/>
        <v>0</v>
      </c>
      <c r="BG123" s="116">
        <f t="shared" si="51"/>
        <v>0</v>
      </c>
      <c r="BH123" s="120">
        <f t="shared" si="58"/>
        <v>0</v>
      </c>
      <c r="BI123" s="115">
        <f t="shared" si="59"/>
        <v>0</v>
      </c>
      <c r="BJ123" s="116">
        <f t="shared" si="52"/>
        <v>0</v>
      </c>
      <c r="BK123" s="120">
        <f t="shared" si="60"/>
        <v>0</v>
      </c>
      <c r="BL123" s="120">
        <f t="shared" si="61"/>
        <v>0</v>
      </c>
      <c r="BN123" s="375">
        <f t="shared" si="53"/>
        <v>0</v>
      </c>
      <c r="BP123" s="380"/>
      <c r="DH123" s="102"/>
    </row>
    <row r="124" spans="1:112" hidden="1">
      <c r="A124" s="110"/>
      <c r="B124" s="786"/>
      <c r="C124" s="786"/>
      <c r="D124" s="786"/>
      <c r="E124" s="786"/>
      <c r="F124" s="786"/>
      <c r="G124" s="786"/>
      <c r="H124" s="786"/>
      <c r="I124" s="786"/>
      <c r="J124" s="786"/>
      <c r="K124" s="786"/>
      <c r="L124" s="786"/>
      <c r="M124" s="786"/>
      <c r="N124" s="786"/>
      <c r="O124" s="786"/>
      <c r="P124" s="786"/>
      <c r="Q124" s="786"/>
      <c r="R124" s="787"/>
      <c r="S124" s="787"/>
      <c r="T124" s="788"/>
      <c r="U124" s="787"/>
      <c r="V124" s="787"/>
      <c r="W124" s="783"/>
      <c r="X124" s="789"/>
      <c r="Y124" s="789"/>
      <c r="Z124" s="789"/>
      <c r="AA124" s="789"/>
      <c r="AB124" s="789"/>
      <c r="AC124" s="781"/>
      <c r="AD124" s="782"/>
      <c r="AE124" s="783"/>
      <c r="AF124" s="784">
        <f t="shared" si="54"/>
        <v>0</v>
      </c>
      <c r="AG124" s="784"/>
      <c r="AH124" s="784"/>
      <c r="AI124" s="784"/>
      <c r="AJ124" s="784">
        <f t="shared" si="42"/>
        <v>0</v>
      </c>
      <c r="AK124" s="784"/>
      <c r="AL124" s="784"/>
      <c r="AM124" s="784"/>
      <c r="AN124" s="784">
        <f t="shared" si="43"/>
        <v>0</v>
      </c>
      <c r="AO124" s="784"/>
      <c r="AP124" s="784"/>
      <c r="AQ124" s="784"/>
      <c r="AR124" s="363"/>
      <c r="AS124" s="785">
        <f t="shared" si="44"/>
        <v>0</v>
      </c>
      <c r="AT124" s="785"/>
      <c r="AU124" s="785"/>
      <c r="AV124" s="785"/>
      <c r="AW124" s="785">
        <f t="shared" si="45"/>
        <v>0</v>
      </c>
      <c r="AX124" s="91"/>
      <c r="AY124" s="116">
        <f t="shared" si="46"/>
        <v>0</v>
      </c>
      <c r="AZ124" s="116">
        <f t="shared" si="47"/>
        <v>0</v>
      </c>
      <c r="BA124" s="116">
        <f t="shared" si="48"/>
        <v>0</v>
      </c>
      <c r="BB124" s="116">
        <f t="shared" si="49"/>
        <v>0</v>
      </c>
      <c r="BC124" s="115">
        <f t="shared" si="55"/>
        <v>0</v>
      </c>
      <c r="BD124" s="116">
        <f t="shared" si="50"/>
        <v>0</v>
      </c>
      <c r="BE124" s="120">
        <f t="shared" si="56"/>
        <v>0</v>
      </c>
      <c r="BF124" s="115">
        <f t="shared" si="57"/>
        <v>0</v>
      </c>
      <c r="BG124" s="116">
        <f t="shared" si="51"/>
        <v>0</v>
      </c>
      <c r="BH124" s="120">
        <f t="shared" si="58"/>
        <v>0</v>
      </c>
      <c r="BI124" s="115">
        <f t="shared" si="59"/>
        <v>0</v>
      </c>
      <c r="BJ124" s="116">
        <f t="shared" si="52"/>
        <v>0</v>
      </c>
      <c r="BK124" s="120">
        <f t="shared" si="60"/>
        <v>0</v>
      </c>
      <c r="BL124" s="120">
        <f t="shared" si="61"/>
        <v>0</v>
      </c>
      <c r="BN124" s="375">
        <f t="shared" si="53"/>
        <v>0</v>
      </c>
      <c r="BP124" s="380"/>
      <c r="DH124" s="102"/>
    </row>
    <row r="125" spans="1:112" hidden="1">
      <c r="A125" s="110"/>
      <c r="B125" s="786"/>
      <c r="C125" s="786"/>
      <c r="D125" s="786"/>
      <c r="E125" s="786"/>
      <c r="F125" s="786"/>
      <c r="G125" s="786"/>
      <c r="H125" s="786"/>
      <c r="I125" s="786"/>
      <c r="J125" s="786"/>
      <c r="K125" s="786"/>
      <c r="L125" s="786"/>
      <c r="M125" s="786"/>
      <c r="N125" s="786"/>
      <c r="O125" s="786"/>
      <c r="P125" s="786"/>
      <c r="Q125" s="786"/>
      <c r="R125" s="787"/>
      <c r="S125" s="787"/>
      <c r="T125" s="788"/>
      <c r="U125" s="787"/>
      <c r="V125" s="787"/>
      <c r="W125" s="783"/>
      <c r="X125" s="789"/>
      <c r="Y125" s="789"/>
      <c r="Z125" s="789"/>
      <c r="AA125" s="789"/>
      <c r="AB125" s="789"/>
      <c r="AC125" s="781"/>
      <c r="AD125" s="782"/>
      <c r="AE125" s="783"/>
      <c r="AF125" s="784">
        <f t="shared" si="54"/>
        <v>0</v>
      </c>
      <c r="AG125" s="784"/>
      <c r="AH125" s="784"/>
      <c r="AI125" s="784"/>
      <c r="AJ125" s="784">
        <f t="shared" si="42"/>
        <v>0</v>
      </c>
      <c r="AK125" s="784"/>
      <c r="AL125" s="784"/>
      <c r="AM125" s="784"/>
      <c r="AN125" s="784">
        <f t="shared" si="43"/>
        <v>0</v>
      </c>
      <c r="AO125" s="784"/>
      <c r="AP125" s="784"/>
      <c r="AQ125" s="784"/>
      <c r="AR125" s="363"/>
      <c r="AS125" s="785">
        <f t="shared" si="44"/>
        <v>0</v>
      </c>
      <c r="AT125" s="785"/>
      <c r="AU125" s="785"/>
      <c r="AV125" s="785"/>
      <c r="AW125" s="785">
        <f t="shared" si="45"/>
        <v>0</v>
      </c>
      <c r="AX125" s="91"/>
      <c r="AY125" s="116">
        <f t="shared" si="46"/>
        <v>0</v>
      </c>
      <c r="AZ125" s="116">
        <f t="shared" si="47"/>
        <v>0</v>
      </c>
      <c r="BA125" s="116">
        <f t="shared" si="48"/>
        <v>0</v>
      </c>
      <c r="BB125" s="116">
        <f t="shared" si="49"/>
        <v>0</v>
      </c>
      <c r="BC125" s="115">
        <f t="shared" si="55"/>
        <v>0</v>
      </c>
      <c r="BD125" s="116">
        <f t="shared" si="50"/>
        <v>0</v>
      </c>
      <c r="BE125" s="120">
        <f t="shared" si="56"/>
        <v>0</v>
      </c>
      <c r="BF125" s="115">
        <f t="shared" si="57"/>
        <v>0</v>
      </c>
      <c r="BG125" s="116">
        <f t="shared" si="51"/>
        <v>0</v>
      </c>
      <c r="BH125" s="120">
        <f t="shared" si="58"/>
        <v>0</v>
      </c>
      <c r="BI125" s="115">
        <f t="shared" si="59"/>
        <v>0</v>
      </c>
      <c r="BJ125" s="116">
        <f t="shared" si="52"/>
        <v>0</v>
      </c>
      <c r="BK125" s="120">
        <f t="shared" si="60"/>
        <v>0</v>
      </c>
      <c r="BL125" s="120">
        <f t="shared" si="61"/>
        <v>0</v>
      </c>
      <c r="BN125" s="375">
        <f t="shared" si="53"/>
        <v>0</v>
      </c>
      <c r="BP125" s="380"/>
      <c r="DH125" s="102"/>
    </row>
    <row r="126" spans="1:112" hidden="1">
      <c r="A126" s="110"/>
      <c r="B126" s="786"/>
      <c r="C126" s="786"/>
      <c r="D126" s="786"/>
      <c r="E126" s="786"/>
      <c r="F126" s="786"/>
      <c r="G126" s="786"/>
      <c r="H126" s="786"/>
      <c r="I126" s="786"/>
      <c r="J126" s="786"/>
      <c r="K126" s="786"/>
      <c r="L126" s="786"/>
      <c r="M126" s="786"/>
      <c r="N126" s="786"/>
      <c r="O126" s="786"/>
      <c r="P126" s="786"/>
      <c r="Q126" s="786"/>
      <c r="R126" s="787"/>
      <c r="S126" s="787"/>
      <c r="T126" s="788"/>
      <c r="U126" s="787"/>
      <c r="V126" s="787"/>
      <c r="W126" s="783"/>
      <c r="X126" s="789"/>
      <c r="Y126" s="789"/>
      <c r="Z126" s="789"/>
      <c r="AA126" s="789"/>
      <c r="AB126" s="789"/>
      <c r="AC126" s="781"/>
      <c r="AD126" s="782"/>
      <c r="AE126" s="783"/>
      <c r="AF126" s="784">
        <f t="shared" si="54"/>
        <v>0</v>
      </c>
      <c r="AG126" s="784"/>
      <c r="AH126" s="784"/>
      <c r="AI126" s="784"/>
      <c r="AJ126" s="784">
        <f t="shared" si="42"/>
        <v>0</v>
      </c>
      <c r="AK126" s="784"/>
      <c r="AL126" s="784"/>
      <c r="AM126" s="784"/>
      <c r="AN126" s="784">
        <f t="shared" si="43"/>
        <v>0</v>
      </c>
      <c r="AO126" s="784"/>
      <c r="AP126" s="784"/>
      <c r="AQ126" s="784"/>
      <c r="AR126" s="363"/>
      <c r="AS126" s="785">
        <f t="shared" si="44"/>
        <v>0</v>
      </c>
      <c r="AT126" s="785"/>
      <c r="AU126" s="785"/>
      <c r="AV126" s="785"/>
      <c r="AW126" s="785">
        <f t="shared" si="45"/>
        <v>0</v>
      </c>
      <c r="AX126" s="91"/>
      <c r="AY126" s="116">
        <f t="shared" si="46"/>
        <v>0</v>
      </c>
      <c r="AZ126" s="116">
        <f t="shared" si="47"/>
        <v>0</v>
      </c>
      <c r="BA126" s="116">
        <f t="shared" si="48"/>
        <v>0</v>
      </c>
      <c r="BB126" s="116">
        <f t="shared" si="49"/>
        <v>0</v>
      </c>
      <c r="BC126" s="115">
        <f t="shared" si="55"/>
        <v>0</v>
      </c>
      <c r="BD126" s="116">
        <f t="shared" si="50"/>
        <v>0</v>
      </c>
      <c r="BE126" s="120">
        <f t="shared" si="56"/>
        <v>0</v>
      </c>
      <c r="BF126" s="115">
        <f t="shared" si="57"/>
        <v>0</v>
      </c>
      <c r="BG126" s="116">
        <f t="shared" si="51"/>
        <v>0</v>
      </c>
      <c r="BH126" s="120">
        <f t="shared" si="58"/>
        <v>0</v>
      </c>
      <c r="BI126" s="115">
        <f t="shared" si="59"/>
        <v>0</v>
      </c>
      <c r="BJ126" s="116">
        <f t="shared" si="52"/>
        <v>0</v>
      </c>
      <c r="BK126" s="120">
        <f t="shared" si="60"/>
        <v>0</v>
      </c>
      <c r="BL126" s="120">
        <f t="shared" si="61"/>
        <v>0</v>
      </c>
      <c r="BN126" s="375">
        <f t="shared" si="53"/>
        <v>0</v>
      </c>
      <c r="BP126" s="380"/>
      <c r="DH126" s="102"/>
    </row>
    <row r="127" spans="1:112" hidden="1">
      <c r="A127" s="110"/>
      <c r="B127" s="786"/>
      <c r="C127" s="786"/>
      <c r="D127" s="786"/>
      <c r="E127" s="786"/>
      <c r="F127" s="786"/>
      <c r="G127" s="786"/>
      <c r="H127" s="786"/>
      <c r="I127" s="786"/>
      <c r="J127" s="786"/>
      <c r="K127" s="786"/>
      <c r="L127" s="786"/>
      <c r="M127" s="786"/>
      <c r="N127" s="786"/>
      <c r="O127" s="786"/>
      <c r="P127" s="786"/>
      <c r="Q127" s="786"/>
      <c r="R127" s="787"/>
      <c r="S127" s="787"/>
      <c r="T127" s="788"/>
      <c r="U127" s="787"/>
      <c r="V127" s="787"/>
      <c r="W127" s="783"/>
      <c r="X127" s="789"/>
      <c r="Y127" s="789"/>
      <c r="Z127" s="789"/>
      <c r="AA127" s="789"/>
      <c r="AB127" s="789"/>
      <c r="AC127" s="781"/>
      <c r="AD127" s="782"/>
      <c r="AE127" s="783"/>
      <c r="AF127" s="784">
        <f t="shared" si="54"/>
        <v>0</v>
      </c>
      <c r="AG127" s="784"/>
      <c r="AH127" s="784"/>
      <c r="AI127" s="784"/>
      <c r="AJ127" s="784">
        <f t="shared" si="42"/>
        <v>0</v>
      </c>
      <c r="AK127" s="784"/>
      <c r="AL127" s="784"/>
      <c r="AM127" s="784"/>
      <c r="AN127" s="784">
        <f t="shared" si="43"/>
        <v>0</v>
      </c>
      <c r="AO127" s="784"/>
      <c r="AP127" s="784"/>
      <c r="AQ127" s="784"/>
      <c r="AR127" s="363"/>
      <c r="AS127" s="785">
        <f t="shared" si="44"/>
        <v>0</v>
      </c>
      <c r="AT127" s="785"/>
      <c r="AU127" s="785"/>
      <c r="AV127" s="785"/>
      <c r="AW127" s="785">
        <f t="shared" si="45"/>
        <v>0</v>
      </c>
      <c r="AX127" s="91"/>
      <c r="AY127" s="116">
        <f t="shared" si="46"/>
        <v>0</v>
      </c>
      <c r="AZ127" s="116">
        <f t="shared" si="47"/>
        <v>0</v>
      </c>
      <c r="BA127" s="116">
        <f t="shared" si="48"/>
        <v>0</v>
      </c>
      <c r="BB127" s="116">
        <f t="shared" si="49"/>
        <v>0</v>
      </c>
      <c r="BC127" s="115">
        <f t="shared" si="55"/>
        <v>0</v>
      </c>
      <c r="BD127" s="116">
        <f t="shared" si="50"/>
        <v>0</v>
      </c>
      <c r="BE127" s="120">
        <f t="shared" si="56"/>
        <v>0</v>
      </c>
      <c r="BF127" s="115">
        <f t="shared" si="57"/>
        <v>0</v>
      </c>
      <c r="BG127" s="116">
        <f t="shared" si="51"/>
        <v>0</v>
      </c>
      <c r="BH127" s="120">
        <f t="shared" si="58"/>
        <v>0</v>
      </c>
      <c r="BI127" s="115">
        <f t="shared" si="59"/>
        <v>0</v>
      </c>
      <c r="BJ127" s="116">
        <f t="shared" si="52"/>
        <v>0</v>
      </c>
      <c r="BK127" s="120">
        <f t="shared" si="60"/>
        <v>0</v>
      </c>
      <c r="BL127" s="120">
        <f t="shared" si="61"/>
        <v>0</v>
      </c>
      <c r="BN127" s="375">
        <f t="shared" si="53"/>
        <v>0</v>
      </c>
      <c r="BP127" s="380"/>
      <c r="DH127" s="102"/>
    </row>
    <row r="128" spans="1:112" hidden="1">
      <c r="A128" s="110"/>
      <c r="B128" s="786"/>
      <c r="C128" s="786"/>
      <c r="D128" s="786"/>
      <c r="E128" s="786"/>
      <c r="F128" s="786"/>
      <c r="G128" s="786"/>
      <c r="H128" s="786"/>
      <c r="I128" s="786"/>
      <c r="J128" s="786"/>
      <c r="K128" s="786"/>
      <c r="L128" s="786"/>
      <c r="M128" s="786"/>
      <c r="N128" s="786"/>
      <c r="O128" s="786"/>
      <c r="P128" s="786"/>
      <c r="Q128" s="786"/>
      <c r="R128" s="787"/>
      <c r="S128" s="787"/>
      <c r="T128" s="788"/>
      <c r="U128" s="787"/>
      <c r="V128" s="787"/>
      <c r="W128" s="783"/>
      <c r="X128" s="789"/>
      <c r="Y128" s="789"/>
      <c r="Z128" s="789"/>
      <c r="AA128" s="789"/>
      <c r="AB128" s="789"/>
      <c r="AC128" s="781"/>
      <c r="AD128" s="782"/>
      <c r="AE128" s="783"/>
      <c r="AF128" s="784">
        <f t="shared" si="54"/>
        <v>0</v>
      </c>
      <c r="AG128" s="784"/>
      <c r="AH128" s="784"/>
      <c r="AI128" s="784"/>
      <c r="AJ128" s="784">
        <f t="shared" si="42"/>
        <v>0</v>
      </c>
      <c r="AK128" s="784"/>
      <c r="AL128" s="784"/>
      <c r="AM128" s="784"/>
      <c r="AN128" s="784">
        <f t="shared" si="43"/>
        <v>0</v>
      </c>
      <c r="AO128" s="784"/>
      <c r="AP128" s="784"/>
      <c r="AQ128" s="784"/>
      <c r="AR128" s="363"/>
      <c r="AS128" s="785">
        <f t="shared" si="44"/>
        <v>0</v>
      </c>
      <c r="AT128" s="785"/>
      <c r="AU128" s="785"/>
      <c r="AV128" s="785"/>
      <c r="AW128" s="785">
        <f t="shared" si="45"/>
        <v>0</v>
      </c>
      <c r="AX128" s="91"/>
      <c r="AY128" s="116">
        <f t="shared" si="46"/>
        <v>0</v>
      </c>
      <c r="AZ128" s="116">
        <f t="shared" si="47"/>
        <v>0</v>
      </c>
      <c r="BA128" s="116">
        <f t="shared" si="48"/>
        <v>0</v>
      </c>
      <c r="BB128" s="116">
        <f t="shared" si="49"/>
        <v>0</v>
      </c>
      <c r="BC128" s="115">
        <f t="shared" si="55"/>
        <v>0</v>
      </c>
      <c r="BD128" s="116">
        <f t="shared" si="50"/>
        <v>0</v>
      </c>
      <c r="BE128" s="120">
        <f t="shared" si="56"/>
        <v>0</v>
      </c>
      <c r="BF128" s="115">
        <f t="shared" si="57"/>
        <v>0</v>
      </c>
      <c r="BG128" s="116">
        <f t="shared" si="51"/>
        <v>0</v>
      </c>
      <c r="BH128" s="120">
        <f t="shared" si="58"/>
        <v>0</v>
      </c>
      <c r="BI128" s="115">
        <f t="shared" si="59"/>
        <v>0</v>
      </c>
      <c r="BJ128" s="116">
        <f t="shared" si="52"/>
        <v>0</v>
      </c>
      <c r="BK128" s="120">
        <f t="shared" si="60"/>
        <v>0</v>
      </c>
      <c r="BL128" s="120">
        <f t="shared" si="61"/>
        <v>0</v>
      </c>
      <c r="BN128" s="375">
        <f t="shared" si="53"/>
        <v>0</v>
      </c>
      <c r="BP128" s="380"/>
      <c r="DH128" s="102"/>
    </row>
    <row r="129" spans="1:112" hidden="1">
      <c r="A129" s="110"/>
      <c r="B129" s="786"/>
      <c r="C129" s="786"/>
      <c r="D129" s="786"/>
      <c r="E129" s="786"/>
      <c r="F129" s="786"/>
      <c r="G129" s="786"/>
      <c r="H129" s="786"/>
      <c r="I129" s="786"/>
      <c r="J129" s="786"/>
      <c r="K129" s="786"/>
      <c r="L129" s="786"/>
      <c r="M129" s="786"/>
      <c r="N129" s="786"/>
      <c r="O129" s="786"/>
      <c r="P129" s="786"/>
      <c r="Q129" s="786"/>
      <c r="R129" s="787"/>
      <c r="S129" s="787"/>
      <c r="T129" s="788"/>
      <c r="U129" s="787"/>
      <c r="V129" s="787"/>
      <c r="W129" s="783"/>
      <c r="X129" s="789"/>
      <c r="Y129" s="789"/>
      <c r="Z129" s="789"/>
      <c r="AA129" s="789"/>
      <c r="AB129" s="789"/>
      <c r="AC129" s="781"/>
      <c r="AD129" s="782"/>
      <c r="AE129" s="783"/>
      <c r="AF129" s="784">
        <f t="shared" si="54"/>
        <v>0</v>
      </c>
      <c r="AG129" s="784"/>
      <c r="AH129" s="784"/>
      <c r="AI129" s="784"/>
      <c r="AJ129" s="784">
        <f t="shared" si="42"/>
        <v>0</v>
      </c>
      <c r="AK129" s="784"/>
      <c r="AL129" s="784"/>
      <c r="AM129" s="784"/>
      <c r="AN129" s="784">
        <f t="shared" si="43"/>
        <v>0</v>
      </c>
      <c r="AO129" s="784"/>
      <c r="AP129" s="784"/>
      <c r="AQ129" s="784"/>
      <c r="AR129" s="363"/>
      <c r="AS129" s="785">
        <f t="shared" si="44"/>
        <v>0</v>
      </c>
      <c r="AT129" s="785"/>
      <c r="AU129" s="785"/>
      <c r="AV129" s="785"/>
      <c r="AW129" s="785">
        <f t="shared" si="45"/>
        <v>0</v>
      </c>
      <c r="AX129" s="91"/>
      <c r="AY129" s="116">
        <f t="shared" si="46"/>
        <v>0</v>
      </c>
      <c r="AZ129" s="116">
        <f t="shared" si="47"/>
        <v>0</v>
      </c>
      <c r="BA129" s="116">
        <f t="shared" si="48"/>
        <v>0</v>
      </c>
      <c r="BB129" s="116">
        <f t="shared" si="49"/>
        <v>0</v>
      </c>
      <c r="BC129" s="115">
        <f t="shared" si="55"/>
        <v>0</v>
      </c>
      <c r="BD129" s="116">
        <f t="shared" si="50"/>
        <v>0</v>
      </c>
      <c r="BE129" s="120">
        <f t="shared" si="56"/>
        <v>0</v>
      </c>
      <c r="BF129" s="115">
        <f t="shared" si="57"/>
        <v>0</v>
      </c>
      <c r="BG129" s="116">
        <f t="shared" si="51"/>
        <v>0</v>
      </c>
      <c r="BH129" s="120">
        <f t="shared" si="58"/>
        <v>0</v>
      </c>
      <c r="BI129" s="115">
        <f t="shared" si="59"/>
        <v>0</v>
      </c>
      <c r="BJ129" s="116">
        <f t="shared" si="52"/>
        <v>0</v>
      </c>
      <c r="BK129" s="120">
        <f t="shared" si="60"/>
        <v>0</v>
      </c>
      <c r="BL129" s="120">
        <f t="shared" si="61"/>
        <v>0</v>
      </c>
      <c r="BN129" s="375">
        <f t="shared" si="53"/>
        <v>0</v>
      </c>
      <c r="BP129" s="380"/>
      <c r="DH129" s="102"/>
    </row>
    <row r="130" spans="1:112" hidden="1">
      <c r="A130" s="110"/>
      <c r="B130" s="786"/>
      <c r="C130" s="786"/>
      <c r="D130" s="786"/>
      <c r="E130" s="786"/>
      <c r="F130" s="786"/>
      <c r="G130" s="786"/>
      <c r="H130" s="786"/>
      <c r="I130" s="786"/>
      <c r="J130" s="786"/>
      <c r="K130" s="786"/>
      <c r="L130" s="786"/>
      <c r="M130" s="786"/>
      <c r="N130" s="786"/>
      <c r="O130" s="786"/>
      <c r="P130" s="786"/>
      <c r="Q130" s="786"/>
      <c r="R130" s="787"/>
      <c r="S130" s="787"/>
      <c r="T130" s="788"/>
      <c r="U130" s="787"/>
      <c r="V130" s="787"/>
      <c r="W130" s="783"/>
      <c r="X130" s="789"/>
      <c r="Y130" s="789"/>
      <c r="Z130" s="789"/>
      <c r="AA130" s="789"/>
      <c r="AB130" s="789"/>
      <c r="AC130" s="781"/>
      <c r="AD130" s="782"/>
      <c r="AE130" s="783"/>
      <c r="AF130" s="784">
        <f t="shared" si="54"/>
        <v>0</v>
      </c>
      <c r="AG130" s="784"/>
      <c r="AH130" s="784"/>
      <c r="AI130" s="784"/>
      <c r="AJ130" s="784">
        <f t="shared" si="42"/>
        <v>0</v>
      </c>
      <c r="AK130" s="784"/>
      <c r="AL130" s="784"/>
      <c r="AM130" s="784"/>
      <c r="AN130" s="784">
        <f t="shared" si="43"/>
        <v>0</v>
      </c>
      <c r="AO130" s="784"/>
      <c r="AP130" s="784"/>
      <c r="AQ130" s="784"/>
      <c r="AR130" s="363"/>
      <c r="AS130" s="785">
        <f t="shared" si="44"/>
        <v>0</v>
      </c>
      <c r="AT130" s="785"/>
      <c r="AU130" s="785"/>
      <c r="AV130" s="785"/>
      <c r="AW130" s="785">
        <f t="shared" si="45"/>
        <v>0</v>
      </c>
      <c r="AX130" s="91"/>
      <c r="AY130" s="116">
        <f t="shared" si="46"/>
        <v>0</v>
      </c>
      <c r="AZ130" s="116">
        <f t="shared" si="47"/>
        <v>0</v>
      </c>
      <c r="BA130" s="116">
        <f t="shared" si="48"/>
        <v>0</v>
      </c>
      <c r="BB130" s="116">
        <f t="shared" si="49"/>
        <v>0</v>
      </c>
      <c r="BC130" s="115">
        <f t="shared" si="55"/>
        <v>0</v>
      </c>
      <c r="BD130" s="116">
        <f t="shared" si="50"/>
        <v>0</v>
      </c>
      <c r="BE130" s="120">
        <f t="shared" si="56"/>
        <v>0</v>
      </c>
      <c r="BF130" s="115">
        <f t="shared" si="57"/>
        <v>0</v>
      </c>
      <c r="BG130" s="116">
        <f t="shared" si="51"/>
        <v>0</v>
      </c>
      <c r="BH130" s="120">
        <f t="shared" si="58"/>
        <v>0</v>
      </c>
      <c r="BI130" s="115">
        <f t="shared" si="59"/>
        <v>0</v>
      </c>
      <c r="BJ130" s="116">
        <f t="shared" si="52"/>
        <v>0</v>
      </c>
      <c r="BK130" s="120">
        <f t="shared" si="60"/>
        <v>0</v>
      </c>
      <c r="BL130" s="120">
        <f t="shared" si="61"/>
        <v>0</v>
      </c>
      <c r="BN130" s="375">
        <f t="shared" si="53"/>
        <v>0</v>
      </c>
      <c r="BP130" s="380"/>
      <c r="DH130" s="102"/>
    </row>
    <row r="131" spans="1:112" hidden="1">
      <c r="A131" s="110"/>
      <c r="B131" s="786"/>
      <c r="C131" s="786"/>
      <c r="D131" s="786"/>
      <c r="E131" s="786"/>
      <c r="F131" s="786"/>
      <c r="G131" s="786"/>
      <c r="H131" s="786"/>
      <c r="I131" s="786"/>
      <c r="J131" s="786"/>
      <c r="K131" s="786"/>
      <c r="L131" s="786"/>
      <c r="M131" s="786"/>
      <c r="N131" s="786"/>
      <c r="O131" s="786"/>
      <c r="P131" s="786"/>
      <c r="Q131" s="786"/>
      <c r="R131" s="787"/>
      <c r="S131" s="787"/>
      <c r="T131" s="788"/>
      <c r="U131" s="787"/>
      <c r="V131" s="787"/>
      <c r="W131" s="783"/>
      <c r="X131" s="789"/>
      <c r="Y131" s="789"/>
      <c r="Z131" s="789"/>
      <c r="AA131" s="789"/>
      <c r="AB131" s="789"/>
      <c r="AC131" s="781"/>
      <c r="AD131" s="782"/>
      <c r="AE131" s="783"/>
      <c r="AF131" s="784">
        <f t="shared" si="54"/>
        <v>0</v>
      </c>
      <c r="AG131" s="784"/>
      <c r="AH131" s="784"/>
      <c r="AI131" s="784"/>
      <c r="AJ131" s="784">
        <f t="shared" si="42"/>
        <v>0</v>
      </c>
      <c r="AK131" s="784"/>
      <c r="AL131" s="784"/>
      <c r="AM131" s="784"/>
      <c r="AN131" s="784">
        <f t="shared" si="43"/>
        <v>0</v>
      </c>
      <c r="AO131" s="784"/>
      <c r="AP131" s="784"/>
      <c r="AQ131" s="784"/>
      <c r="AR131" s="363"/>
      <c r="AS131" s="785">
        <f t="shared" si="44"/>
        <v>0</v>
      </c>
      <c r="AT131" s="785"/>
      <c r="AU131" s="785"/>
      <c r="AV131" s="785"/>
      <c r="AW131" s="785">
        <f t="shared" si="45"/>
        <v>0</v>
      </c>
      <c r="AX131" s="91"/>
      <c r="AY131" s="116">
        <f t="shared" si="46"/>
        <v>0</v>
      </c>
      <c r="AZ131" s="116">
        <f t="shared" si="47"/>
        <v>0</v>
      </c>
      <c r="BA131" s="116">
        <f t="shared" si="48"/>
        <v>0</v>
      </c>
      <c r="BB131" s="116">
        <f t="shared" si="49"/>
        <v>0</v>
      </c>
      <c r="BC131" s="115">
        <f t="shared" si="55"/>
        <v>0</v>
      </c>
      <c r="BD131" s="116">
        <f t="shared" si="50"/>
        <v>0</v>
      </c>
      <c r="BE131" s="120">
        <f t="shared" si="56"/>
        <v>0</v>
      </c>
      <c r="BF131" s="115">
        <f t="shared" si="57"/>
        <v>0</v>
      </c>
      <c r="BG131" s="116">
        <f t="shared" si="51"/>
        <v>0</v>
      </c>
      <c r="BH131" s="120">
        <f t="shared" si="58"/>
        <v>0</v>
      </c>
      <c r="BI131" s="115">
        <f t="shared" si="59"/>
        <v>0</v>
      </c>
      <c r="BJ131" s="116">
        <f t="shared" si="52"/>
        <v>0</v>
      </c>
      <c r="BK131" s="120">
        <f t="shared" si="60"/>
        <v>0</v>
      </c>
      <c r="BL131" s="120">
        <f t="shared" si="61"/>
        <v>0</v>
      </c>
      <c r="BN131" s="375">
        <f t="shared" si="53"/>
        <v>0</v>
      </c>
      <c r="BP131" s="380"/>
      <c r="DH131" s="102"/>
    </row>
    <row r="132" spans="1:112" hidden="1">
      <c r="A132" s="110"/>
      <c r="B132" s="786"/>
      <c r="C132" s="786"/>
      <c r="D132" s="786"/>
      <c r="E132" s="786"/>
      <c r="F132" s="786"/>
      <c r="G132" s="786"/>
      <c r="H132" s="786"/>
      <c r="I132" s="786"/>
      <c r="J132" s="786"/>
      <c r="K132" s="786"/>
      <c r="L132" s="786"/>
      <c r="M132" s="786"/>
      <c r="N132" s="786"/>
      <c r="O132" s="786"/>
      <c r="P132" s="786"/>
      <c r="Q132" s="786"/>
      <c r="R132" s="787"/>
      <c r="S132" s="787"/>
      <c r="T132" s="788"/>
      <c r="U132" s="787"/>
      <c r="V132" s="787"/>
      <c r="W132" s="783"/>
      <c r="X132" s="789"/>
      <c r="Y132" s="789"/>
      <c r="Z132" s="789"/>
      <c r="AA132" s="789"/>
      <c r="AB132" s="789"/>
      <c r="AC132" s="781"/>
      <c r="AD132" s="782"/>
      <c r="AE132" s="783"/>
      <c r="AF132" s="784">
        <f t="shared" si="54"/>
        <v>0</v>
      </c>
      <c r="AG132" s="784"/>
      <c r="AH132" s="784"/>
      <c r="AI132" s="784"/>
      <c r="AJ132" s="784">
        <f>R132*Z132</f>
        <v>0</v>
      </c>
      <c r="AK132" s="784"/>
      <c r="AL132" s="784"/>
      <c r="AM132" s="784"/>
      <c r="AN132" s="784">
        <f>R132*AC132</f>
        <v>0</v>
      </c>
      <c r="AO132" s="784"/>
      <c r="AP132" s="784"/>
      <c r="AQ132" s="784"/>
      <c r="AR132" s="363"/>
      <c r="AS132" s="785">
        <f t="shared" si="44"/>
        <v>0</v>
      </c>
      <c r="AT132" s="785"/>
      <c r="AU132" s="785"/>
      <c r="AV132" s="785"/>
      <c r="AW132" s="785">
        <f t="shared" si="45"/>
        <v>0</v>
      </c>
      <c r="AX132" s="91"/>
      <c r="AY132" s="116">
        <f t="shared" si="46"/>
        <v>0</v>
      </c>
      <c r="AZ132" s="116">
        <f t="shared" si="47"/>
        <v>0</v>
      </c>
      <c r="BA132" s="116">
        <f t="shared" si="48"/>
        <v>0</v>
      </c>
      <c r="BB132" s="116">
        <f t="shared" si="49"/>
        <v>0</v>
      </c>
      <c r="BC132" s="115">
        <f t="shared" si="55"/>
        <v>0</v>
      </c>
      <c r="BD132" s="116">
        <f t="shared" si="50"/>
        <v>0</v>
      </c>
      <c r="BE132" s="120">
        <f t="shared" si="56"/>
        <v>0</v>
      </c>
      <c r="BF132" s="115">
        <f t="shared" si="57"/>
        <v>0</v>
      </c>
      <c r="BG132" s="116">
        <f t="shared" si="51"/>
        <v>0</v>
      </c>
      <c r="BH132" s="120">
        <f t="shared" si="58"/>
        <v>0</v>
      </c>
      <c r="BI132" s="115">
        <f t="shared" si="59"/>
        <v>0</v>
      </c>
      <c r="BJ132" s="116">
        <f t="shared" si="52"/>
        <v>0</v>
      </c>
      <c r="BK132" s="120">
        <f t="shared" si="60"/>
        <v>0</v>
      </c>
      <c r="BL132" s="120">
        <f t="shared" si="61"/>
        <v>0</v>
      </c>
      <c r="BN132" s="375">
        <f t="shared" si="53"/>
        <v>0</v>
      </c>
      <c r="BP132" s="380"/>
      <c r="DH132" s="102"/>
    </row>
    <row r="133" spans="1:112" hidden="1">
      <c r="A133" s="110"/>
      <c r="B133" s="786"/>
      <c r="C133" s="786"/>
      <c r="D133" s="786"/>
      <c r="E133" s="786"/>
      <c r="F133" s="786"/>
      <c r="G133" s="786"/>
      <c r="H133" s="786"/>
      <c r="I133" s="786"/>
      <c r="J133" s="786"/>
      <c r="K133" s="786"/>
      <c r="L133" s="786"/>
      <c r="M133" s="786"/>
      <c r="N133" s="786"/>
      <c r="O133" s="786"/>
      <c r="P133" s="786"/>
      <c r="Q133" s="786"/>
      <c r="R133" s="787"/>
      <c r="S133" s="787"/>
      <c r="T133" s="788"/>
      <c r="U133" s="787"/>
      <c r="V133" s="787"/>
      <c r="W133" s="783"/>
      <c r="X133" s="789"/>
      <c r="Y133" s="789"/>
      <c r="Z133" s="789"/>
      <c r="AA133" s="789"/>
      <c r="AB133" s="789"/>
      <c r="AC133" s="781"/>
      <c r="AD133" s="782"/>
      <c r="AE133" s="783"/>
      <c r="AF133" s="784">
        <f t="shared" si="54"/>
        <v>0</v>
      </c>
      <c r="AG133" s="784"/>
      <c r="AH133" s="784"/>
      <c r="AI133" s="784"/>
      <c r="AJ133" s="784">
        <f>R133*Z133</f>
        <v>0</v>
      </c>
      <c r="AK133" s="784"/>
      <c r="AL133" s="784"/>
      <c r="AM133" s="784"/>
      <c r="AN133" s="784">
        <f>R133*AC133</f>
        <v>0</v>
      </c>
      <c r="AO133" s="784"/>
      <c r="AP133" s="784"/>
      <c r="AQ133" s="784"/>
      <c r="AR133" s="363"/>
      <c r="AS133" s="785">
        <f t="shared" si="44"/>
        <v>0</v>
      </c>
      <c r="AT133" s="785"/>
      <c r="AU133" s="785"/>
      <c r="AV133" s="785"/>
      <c r="AW133" s="785">
        <f t="shared" si="45"/>
        <v>0</v>
      </c>
      <c r="AX133" s="91"/>
      <c r="AY133" s="116">
        <f t="shared" si="46"/>
        <v>0</v>
      </c>
      <c r="AZ133" s="116">
        <f t="shared" si="47"/>
        <v>0</v>
      </c>
      <c r="BA133" s="116">
        <f t="shared" si="48"/>
        <v>0</v>
      </c>
      <c r="BB133" s="116">
        <f t="shared" si="49"/>
        <v>0</v>
      </c>
      <c r="BC133" s="115">
        <f t="shared" si="55"/>
        <v>0</v>
      </c>
      <c r="BD133" s="116">
        <f t="shared" si="50"/>
        <v>0</v>
      </c>
      <c r="BE133" s="120">
        <f t="shared" si="56"/>
        <v>0</v>
      </c>
      <c r="BF133" s="115">
        <f t="shared" si="57"/>
        <v>0</v>
      </c>
      <c r="BG133" s="116">
        <f t="shared" si="51"/>
        <v>0</v>
      </c>
      <c r="BH133" s="120">
        <f t="shared" si="58"/>
        <v>0</v>
      </c>
      <c r="BI133" s="115">
        <f t="shared" si="59"/>
        <v>0</v>
      </c>
      <c r="BJ133" s="116">
        <f t="shared" si="52"/>
        <v>0</v>
      </c>
      <c r="BK133" s="120">
        <f t="shared" si="60"/>
        <v>0</v>
      </c>
      <c r="BL133" s="120">
        <f t="shared" si="61"/>
        <v>0</v>
      </c>
      <c r="BN133" s="375">
        <f t="shared" si="53"/>
        <v>0</v>
      </c>
      <c r="BP133" s="380"/>
      <c r="DH133" s="102"/>
    </row>
    <row r="134" spans="1:112" hidden="1">
      <c r="A134" s="110"/>
      <c r="B134" s="786"/>
      <c r="C134" s="786"/>
      <c r="D134" s="786"/>
      <c r="E134" s="786"/>
      <c r="F134" s="786"/>
      <c r="G134" s="786"/>
      <c r="H134" s="786"/>
      <c r="I134" s="786"/>
      <c r="J134" s="786"/>
      <c r="K134" s="786"/>
      <c r="L134" s="786"/>
      <c r="M134" s="786"/>
      <c r="N134" s="786"/>
      <c r="O134" s="786"/>
      <c r="P134" s="786"/>
      <c r="Q134" s="786"/>
      <c r="R134" s="787"/>
      <c r="S134" s="787"/>
      <c r="T134" s="788"/>
      <c r="U134" s="787"/>
      <c r="V134" s="787"/>
      <c r="W134" s="783"/>
      <c r="X134" s="789"/>
      <c r="Y134" s="789"/>
      <c r="Z134" s="789"/>
      <c r="AA134" s="789"/>
      <c r="AB134" s="789"/>
      <c r="AC134" s="781"/>
      <c r="AD134" s="782"/>
      <c r="AE134" s="783"/>
      <c r="AF134" s="784">
        <f t="shared" si="54"/>
        <v>0</v>
      </c>
      <c r="AG134" s="784"/>
      <c r="AH134" s="784"/>
      <c r="AI134" s="784"/>
      <c r="AJ134" s="784">
        <f>R134*Z134</f>
        <v>0</v>
      </c>
      <c r="AK134" s="784"/>
      <c r="AL134" s="784"/>
      <c r="AM134" s="784"/>
      <c r="AN134" s="784">
        <f>R134*AC134</f>
        <v>0</v>
      </c>
      <c r="AO134" s="784"/>
      <c r="AP134" s="784"/>
      <c r="AQ134" s="784"/>
      <c r="AR134" s="363"/>
      <c r="AS134" s="785">
        <f t="shared" si="44"/>
        <v>0</v>
      </c>
      <c r="AT134" s="785"/>
      <c r="AU134" s="785"/>
      <c r="AV134" s="785"/>
      <c r="AW134" s="785">
        <f t="shared" si="45"/>
        <v>0</v>
      </c>
      <c r="AX134" s="91"/>
      <c r="AY134" s="116">
        <f t="shared" si="46"/>
        <v>0</v>
      </c>
      <c r="AZ134" s="116">
        <f t="shared" si="47"/>
        <v>0</v>
      </c>
      <c r="BA134" s="116">
        <f t="shared" si="48"/>
        <v>0</v>
      </c>
      <c r="BB134" s="116">
        <f t="shared" si="49"/>
        <v>0</v>
      </c>
      <c r="BC134" s="115">
        <f t="shared" si="55"/>
        <v>0</v>
      </c>
      <c r="BD134" s="116">
        <f t="shared" si="50"/>
        <v>0</v>
      </c>
      <c r="BE134" s="120">
        <f t="shared" si="56"/>
        <v>0</v>
      </c>
      <c r="BF134" s="115">
        <f t="shared" si="57"/>
        <v>0</v>
      </c>
      <c r="BG134" s="116">
        <f t="shared" si="51"/>
        <v>0</v>
      </c>
      <c r="BH134" s="120">
        <f t="shared" si="58"/>
        <v>0</v>
      </c>
      <c r="BI134" s="115">
        <f t="shared" si="59"/>
        <v>0</v>
      </c>
      <c r="BJ134" s="116">
        <f t="shared" si="52"/>
        <v>0</v>
      </c>
      <c r="BK134" s="120">
        <f t="shared" si="60"/>
        <v>0</v>
      </c>
      <c r="BL134" s="120">
        <f t="shared" si="61"/>
        <v>0</v>
      </c>
      <c r="BN134" s="375">
        <f t="shared" si="53"/>
        <v>0</v>
      </c>
      <c r="BP134" s="380"/>
      <c r="DH134" s="102"/>
    </row>
    <row r="135" spans="1:112" hidden="1">
      <c r="A135" s="110"/>
      <c r="B135" s="786"/>
      <c r="C135" s="786"/>
      <c r="D135" s="786"/>
      <c r="E135" s="786"/>
      <c r="F135" s="786"/>
      <c r="G135" s="786"/>
      <c r="H135" s="786"/>
      <c r="I135" s="786"/>
      <c r="J135" s="786"/>
      <c r="K135" s="786"/>
      <c r="L135" s="786"/>
      <c r="M135" s="786"/>
      <c r="N135" s="786"/>
      <c r="O135" s="786"/>
      <c r="P135" s="786"/>
      <c r="Q135" s="786"/>
      <c r="R135" s="787"/>
      <c r="S135" s="787"/>
      <c r="T135" s="788"/>
      <c r="U135" s="787"/>
      <c r="V135" s="787"/>
      <c r="W135" s="783"/>
      <c r="X135" s="789"/>
      <c r="Y135" s="789"/>
      <c r="Z135" s="789"/>
      <c r="AA135" s="789"/>
      <c r="AB135" s="789"/>
      <c r="AC135" s="781"/>
      <c r="AD135" s="782"/>
      <c r="AE135" s="783"/>
      <c r="AF135" s="784">
        <f t="shared" si="54"/>
        <v>0</v>
      </c>
      <c r="AG135" s="784"/>
      <c r="AH135" s="784"/>
      <c r="AI135" s="784"/>
      <c r="AJ135" s="784">
        <f>R135*Z135</f>
        <v>0</v>
      </c>
      <c r="AK135" s="784"/>
      <c r="AL135" s="784"/>
      <c r="AM135" s="784"/>
      <c r="AN135" s="784">
        <f>R135*AC135</f>
        <v>0</v>
      </c>
      <c r="AO135" s="784"/>
      <c r="AP135" s="784"/>
      <c r="AQ135" s="784"/>
      <c r="AR135" s="363"/>
      <c r="AS135" s="785">
        <f t="shared" si="44"/>
        <v>0</v>
      </c>
      <c r="AT135" s="785"/>
      <c r="AU135" s="785"/>
      <c r="AV135" s="785"/>
      <c r="AW135" s="785">
        <f t="shared" si="45"/>
        <v>0</v>
      </c>
      <c r="AX135" s="91"/>
      <c r="AY135" s="116">
        <f t="shared" si="46"/>
        <v>0</v>
      </c>
      <c r="AZ135" s="116">
        <f t="shared" si="47"/>
        <v>0</v>
      </c>
      <c r="BA135" s="116">
        <f t="shared" si="48"/>
        <v>0</v>
      </c>
      <c r="BB135" s="116">
        <f t="shared" si="49"/>
        <v>0</v>
      </c>
      <c r="BC135" s="115">
        <f t="shared" si="55"/>
        <v>0</v>
      </c>
      <c r="BD135" s="116">
        <f t="shared" si="50"/>
        <v>0</v>
      </c>
      <c r="BE135" s="120">
        <f t="shared" si="56"/>
        <v>0</v>
      </c>
      <c r="BF135" s="115">
        <f t="shared" si="57"/>
        <v>0</v>
      </c>
      <c r="BG135" s="116">
        <f t="shared" si="51"/>
        <v>0</v>
      </c>
      <c r="BH135" s="120">
        <f t="shared" si="58"/>
        <v>0</v>
      </c>
      <c r="BI135" s="115">
        <f t="shared" si="59"/>
        <v>0</v>
      </c>
      <c r="BJ135" s="116">
        <f t="shared" si="52"/>
        <v>0</v>
      </c>
      <c r="BK135" s="120">
        <f t="shared" si="60"/>
        <v>0</v>
      </c>
      <c r="BL135" s="120">
        <f t="shared" si="61"/>
        <v>0</v>
      </c>
      <c r="BN135" s="375">
        <f t="shared" si="53"/>
        <v>0</v>
      </c>
      <c r="BP135" s="380"/>
      <c r="DH135" s="102"/>
    </row>
    <row r="136" spans="1:112" hidden="1">
      <c r="A136" s="110"/>
      <c r="B136" s="786"/>
      <c r="C136" s="786"/>
      <c r="D136" s="786"/>
      <c r="E136" s="786"/>
      <c r="F136" s="786"/>
      <c r="G136" s="786"/>
      <c r="H136" s="786"/>
      <c r="I136" s="786"/>
      <c r="J136" s="786"/>
      <c r="K136" s="786"/>
      <c r="L136" s="786"/>
      <c r="M136" s="786"/>
      <c r="N136" s="786"/>
      <c r="O136" s="786"/>
      <c r="P136" s="786"/>
      <c r="Q136" s="786"/>
      <c r="R136" s="787"/>
      <c r="S136" s="787"/>
      <c r="T136" s="788"/>
      <c r="U136" s="787"/>
      <c r="V136" s="787"/>
      <c r="W136" s="783"/>
      <c r="X136" s="789"/>
      <c r="Y136" s="789"/>
      <c r="Z136" s="789"/>
      <c r="AA136" s="789"/>
      <c r="AB136" s="789"/>
      <c r="AC136" s="781"/>
      <c r="AD136" s="782"/>
      <c r="AE136" s="783"/>
      <c r="AF136" s="784">
        <f t="shared" si="54"/>
        <v>0</v>
      </c>
      <c r="AG136" s="784"/>
      <c r="AH136" s="784"/>
      <c r="AI136" s="784"/>
      <c r="AJ136" s="784">
        <f t="shared" si="42"/>
        <v>0</v>
      </c>
      <c r="AK136" s="784"/>
      <c r="AL136" s="784"/>
      <c r="AM136" s="784"/>
      <c r="AN136" s="784">
        <f t="shared" si="43"/>
        <v>0</v>
      </c>
      <c r="AO136" s="784"/>
      <c r="AP136" s="784"/>
      <c r="AQ136" s="784"/>
      <c r="AR136" s="363"/>
      <c r="AS136" s="785">
        <f t="shared" si="44"/>
        <v>0</v>
      </c>
      <c r="AT136" s="785"/>
      <c r="AU136" s="785"/>
      <c r="AV136" s="785"/>
      <c r="AW136" s="785">
        <f t="shared" si="45"/>
        <v>0</v>
      </c>
      <c r="AX136" s="91"/>
      <c r="AY136" s="116">
        <f t="shared" si="46"/>
        <v>0</v>
      </c>
      <c r="AZ136" s="116">
        <f t="shared" si="47"/>
        <v>0</v>
      </c>
      <c r="BA136" s="116">
        <f t="shared" si="48"/>
        <v>0</v>
      </c>
      <c r="BB136" s="116">
        <f t="shared" si="49"/>
        <v>0</v>
      </c>
      <c r="BC136" s="115">
        <f t="shared" si="55"/>
        <v>0</v>
      </c>
      <c r="BD136" s="116">
        <f t="shared" si="50"/>
        <v>0</v>
      </c>
      <c r="BE136" s="120">
        <f t="shared" si="56"/>
        <v>0</v>
      </c>
      <c r="BF136" s="115">
        <f t="shared" si="57"/>
        <v>0</v>
      </c>
      <c r="BG136" s="116">
        <f t="shared" si="51"/>
        <v>0</v>
      </c>
      <c r="BH136" s="120">
        <f t="shared" si="58"/>
        <v>0</v>
      </c>
      <c r="BI136" s="115">
        <f t="shared" si="59"/>
        <v>0</v>
      </c>
      <c r="BJ136" s="116">
        <f t="shared" si="52"/>
        <v>0</v>
      </c>
      <c r="BK136" s="120">
        <f t="shared" si="60"/>
        <v>0</v>
      </c>
      <c r="BL136" s="120">
        <f t="shared" si="61"/>
        <v>0</v>
      </c>
      <c r="BN136" s="375">
        <f t="shared" si="53"/>
        <v>0</v>
      </c>
      <c r="BP136" s="380"/>
      <c r="DH136" s="102"/>
    </row>
    <row r="137" spans="1:112" hidden="1">
      <c r="A137" s="110"/>
      <c r="B137" s="786"/>
      <c r="C137" s="786"/>
      <c r="D137" s="786"/>
      <c r="E137" s="786"/>
      <c r="F137" s="786"/>
      <c r="G137" s="786"/>
      <c r="H137" s="786"/>
      <c r="I137" s="786"/>
      <c r="J137" s="786"/>
      <c r="K137" s="786"/>
      <c r="L137" s="786"/>
      <c r="M137" s="786"/>
      <c r="N137" s="786"/>
      <c r="O137" s="786"/>
      <c r="P137" s="786"/>
      <c r="Q137" s="786"/>
      <c r="R137" s="787"/>
      <c r="S137" s="787"/>
      <c r="T137" s="788"/>
      <c r="U137" s="787"/>
      <c r="V137" s="787"/>
      <c r="W137" s="783"/>
      <c r="X137" s="789"/>
      <c r="Y137" s="789"/>
      <c r="Z137" s="789"/>
      <c r="AA137" s="789"/>
      <c r="AB137" s="789"/>
      <c r="AC137" s="781"/>
      <c r="AD137" s="782"/>
      <c r="AE137" s="783"/>
      <c r="AF137" s="784">
        <f t="shared" si="54"/>
        <v>0</v>
      </c>
      <c r="AG137" s="784"/>
      <c r="AH137" s="784"/>
      <c r="AI137" s="784"/>
      <c r="AJ137" s="784">
        <f t="shared" si="42"/>
        <v>0</v>
      </c>
      <c r="AK137" s="784"/>
      <c r="AL137" s="784"/>
      <c r="AM137" s="784"/>
      <c r="AN137" s="784">
        <f t="shared" si="43"/>
        <v>0</v>
      </c>
      <c r="AO137" s="784"/>
      <c r="AP137" s="784"/>
      <c r="AQ137" s="784"/>
      <c r="AR137" s="363"/>
      <c r="AS137" s="785">
        <f t="shared" si="44"/>
        <v>0</v>
      </c>
      <c r="AT137" s="785"/>
      <c r="AU137" s="785"/>
      <c r="AV137" s="785"/>
      <c r="AW137" s="785">
        <f t="shared" si="45"/>
        <v>0</v>
      </c>
      <c r="AX137" s="91"/>
      <c r="AY137" s="116">
        <f t="shared" si="46"/>
        <v>0</v>
      </c>
      <c r="AZ137" s="116">
        <f t="shared" si="47"/>
        <v>0</v>
      </c>
      <c r="BA137" s="116">
        <f t="shared" si="48"/>
        <v>0</v>
      </c>
      <c r="BB137" s="116">
        <f t="shared" si="49"/>
        <v>0</v>
      </c>
      <c r="BC137" s="115">
        <f t="shared" si="55"/>
        <v>0</v>
      </c>
      <c r="BD137" s="116">
        <f t="shared" si="50"/>
        <v>0</v>
      </c>
      <c r="BE137" s="120">
        <f t="shared" si="56"/>
        <v>0</v>
      </c>
      <c r="BF137" s="115">
        <f t="shared" si="57"/>
        <v>0</v>
      </c>
      <c r="BG137" s="116">
        <f t="shared" si="51"/>
        <v>0</v>
      </c>
      <c r="BH137" s="120">
        <f t="shared" si="58"/>
        <v>0</v>
      </c>
      <c r="BI137" s="115">
        <f t="shared" si="59"/>
        <v>0</v>
      </c>
      <c r="BJ137" s="116">
        <f t="shared" si="52"/>
        <v>0</v>
      </c>
      <c r="BK137" s="120">
        <f t="shared" si="60"/>
        <v>0</v>
      </c>
      <c r="BL137" s="120">
        <f t="shared" si="61"/>
        <v>0</v>
      </c>
      <c r="BN137" s="375">
        <f t="shared" si="53"/>
        <v>0</v>
      </c>
      <c r="BP137" s="380"/>
      <c r="DH137" s="102"/>
    </row>
    <row r="138" spans="1:112" hidden="1">
      <c r="A138" s="110"/>
      <c r="B138" s="786"/>
      <c r="C138" s="786"/>
      <c r="D138" s="786"/>
      <c r="E138" s="786"/>
      <c r="F138" s="786"/>
      <c r="G138" s="786"/>
      <c r="H138" s="786"/>
      <c r="I138" s="786"/>
      <c r="J138" s="786"/>
      <c r="K138" s="786"/>
      <c r="L138" s="786"/>
      <c r="M138" s="786"/>
      <c r="N138" s="786"/>
      <c r="O138" s="786"/>
      <c r="P138" s="786"/>
      <c r="Q138" s="786"/>
      <c r="R138" s="787"/>
      <c r="S138" s="787"/>
      <c r="T138" s="788"/>
      <c r="U138" s="787"/>
      <c r="V138" s="787"/>
      <c r="W138" s="783"/>
      <c r="X138" s="789"/>
      <c r="Y138" s="789"/>
      <c r="Z138" s="789"/>
      <c r="AA138" s="789"/>
      <c r="AB138" s="789"/>
      <c r="AC138" s="781"/>
      <c r="AD138" s="782"/>
      <c r="AE138" s="783"/>
      <c r="AF138" s="784">
        <f t="shared" si="54"/>
        <v>0</v>
      </c>
      <c r="AG138" s="784"/>
      <c r="AH138" s="784"/>
      <c r="AI138" s="784"/>
      <c r="AJ138" s="784">
        <f>R138*Z138</f>
        <v>0</v>
      </c>
      <c r="AK138" s="784"/>
      <c r="AL138" s="784"/>
      <c r="AM138" s="784"/>
      <c r="AN138" s="784">
        <f>R138*AC138</f>
        <v>0</v>
      </c>
      <c r="AO138" s="784"/>
      <c r="AP138" s="784"/>
      <c r="AQ138" s="784"/>
      <c r="AR138" s="363"/>
      <c r="AS138" s="785">
        <f t="shared" si="44"/>
        <v>0</v>
      </c>
      <c r="AT138" s="785"/>
      <c r="AU138" s="785"/>
      <c r="AV138" s="785"/>
      <c r="AW138" s="785">
        <f t="shared" si="45"/>
        <v>0</v>
      </c>
      <c r="AX138" s="91"/>
      <c r="AY138" s="116">
        <f t="shared" si="46"/>
        <v>0</v>
      </c>
      <c r="AZ138" s="116">
        <f t="shared" si="47"/>
        <v>0</v>
      </c>
      <c r="BA138" s="116">
        <f t="shared" si="48"/>
        <v>0</v>
      </c>
      <c r="BB138" s="116">
        <f t="shared" si="49"/>
        <v>0</v>
      </c>
      <c r="BC138" s="115">
        <f t="shared" si="55"/>
        <v>0</v>
      </c>
      <c r="BD138" s="116">
        <f t="shared" si="50"/>
        <v>0</v>
      </c>
      <c r="BE138" s="120">
        <f t="shared" si="56"/>
        <v>0</v>
      </c>
      <c r="BF138" s="115">
        <f t="shared" si="57"/>
        <v>0</v>
      </c>
      <c r="BG138" s="116">
        <f t="shared" si="51"/>
        <v>0</v>
      </c>
      <c r="BH138" s="120">
        <f t="shared" si="58"/>
        <v>0</v>
      </c>
      <c r="BI138" s="115">
        <f t="shared" si="59"/>
        <v>0</v>
      </c>
      <c r="BJ138" s="116">
        <f t="shared" si="52"/>
        <v>0</v>
      </c>
      <c r="BK138" s="120">
        <f t="shared" si="60"/>
        <v>0</v>
      </c>
      <c r="BL138" s="120">
        <f t="shared" si="61"/>
        <v>0</v>
      </c>
      <c r="BN138" s="375">
        <f t="shared" si="53"/>
        <v>0</v>
      </c>
      <c r="BP138" s="380"/>
      <c r="DH138" s="102"/>
    </row>
    <row r="139" spans="1:112" hidden="1">
      <c r="A139" s="110"/>
      <c r="B139" s="786"/>
      <c r="C139" s="786"/>
      <c r="D139" s="786"/>
      <c r="E139" s="786"/>
      <c r="F139" s="786"/>
      <c r="G139" s="786"/>
      <c r="H139" s="786"/>
      <c r="I139" s="786"/>
      <c r="J139" s="786"/>
      <c r="K139" s="786"/>
      <c r="L139" s="786"/>
      <c r="M139" s="786"/>
      <c r="N139" s="786"/>
      <c r="O139" s="786"/>
      <c r="P139" s="786"/>
      <c r="Q139" s="786"/>
      <c r="R139" s="787"/>
      <c r="S139" s="787"/>
      <c r="T139" s="788"/>
      <c r="U139" s="787"/>
      <c r="V139" s="787"/>
      <c r="W139" s="783"/>
      <c r="X139" s="789"/>
      <c r="Y139" s="789"/>
      <c r="Z139" s="789"/>
      <c r="AA139" s="789"/>
      <c r="AB139" s="789"/>
      <c r="AC139" s="781"/>
      <c r="AD139" s="782"/>
      <c r="AE139" s="783"/>
      <c r="AF139" s="784">
        <f t="shared" si="54"/>
        <v>0</v>
      </c>
      <c r="AG139" s="784"/>
      <c r="AH139" s="784"/>
      <c r="AI139" s="784"/>
      <c r="AJ139" s="784">
        <f>R139*Z139</f>
        <v>0</v>
      </c>
      <c r="AK139" s="784"/>
      <c r="AL139" s="784"/>
      <c r="AM139" s="784"/>
      <c r="AN139" s="784">
        <f>R139*AC139</f>
        <v>0</v>
      </c>
      <c r="AO139" s="784"/>
      <c r="AP139" s="784"/>
      <c r="AQ139" s="784"/>
      <c r="AR139" s="363"/>
      <c r="AS139" s="785">
        <f t="shared" si="44"/>
        <v>0</v>
      </c>
      <c r="AT139" s="785"/>
      <c r="AU139" s="785"/>
      <c r="AV139" s="785"/>
      <c r="AW139" s="785">
        <f t="shared" si="45"/>
        <v>0</v>
      </c>
      <c r="AX139" s="91"/>
      <c r="AY139" s="116">
        <f t="shared" si="46"/>
        <v>0</v>
      </c>
      <c r="AZ139" s="116">
        <f t="shared" si="47"/>
        <v>0</v>
      </c>
      <c r="BA139" s="116">
        <f t="shared" si="48"/>
        <v>0</v>
      </c>
      <c r="BB139" s="116">
        <f t="shared" si="49"/>
        <v>0</v>
      </c>
      <c r="BC139" s="115">
        <f t="shared" si="55"/>
        <v>0</v>
      </c>
      <c r="BD139" s="116">
        <f t="shared" si="50"/>
        <v>0</v>
      </c>
      <c r="BE139" s="120">
        <f t="shared" si="56"/>
        <v>0</v>
      </c>
      <c r="BF139" s="115">
        <f t="shared" si="57"/>
        <v>0</v>
      </c>
      <c r="BG139" s="116">
        <f t="shared" si="51"/>
        <v>0</v>
      </c>
      <c r="BH139" s="120">
        <f t="shared" si="58"/>
        <v>0</v>
      </c>
      <c r="BI139" s="115">
        <f t="shared" si="59"/>
        <v>0</v>
      </c>
      <c r="BJ139" s="116">
        <f t="shared" si="52"/>
        <v>0</v>
      </c>
      <c r="BK139" s="120">
        <f t="shared" si="60"/>
        <v>0</v>
      </c>
      <c r="BL139" s="120">
        <f t="shared" si="61"/>
        <v>0</v>
      </c>
      <c r="BN139" s="375">
        <f t="shared" si="53"/>
        <v>0</v>
      </c>
      <c r="BP139" s="380"/>
      <c r="DH139" s="102"/>
    </row>
    <row r="140" spans="1:112" ht="5" hidden="1" customHeight="1">
      <c r="A140" s="103"/>
      <c r="B140" s="364"/>
      <c r="C140" s="364"/>
      <c r="D140" s="364"/>
      <c r="E140" s="364"/>
      <c r="F140" s="364"/>
      <c r="G140" s="364"/>
      <c r="H140" s="364"/>
      <c r="I140" s="364"/>
      <c r="J140" s="364"/>
      <c r="K140" s="364"/>
      <c r="L140" s="364"/>
      <c r="M140" s="364"/>
      <c r="N140" s="364"/>
      <c r="O140" s="364"/>
      <c r="P140" s="364"/>
      <c r="Q140" s="364"/>
      <c r="R140" s="365"/>
      <c r="S140" s="365"/>
      <c r="T140" s="365"/>
      <c r="U140" s="365"/>
      <c r="V140" s="365"/>
      <c r="W140" s="366"/>
      <c r="X140" s="366"/>
      <c r="Y140" s="366"/>
      <c r="Z140" s="366"/>
      <c r="AA140" s="366"/>
      <c r="AB140" s="366"/>
      <c r="AC140" s="366"/>
      <c r="AD140" s="366"/>
      <c r="AE140" s="366"/>
      <c r="AF140" s="367"/>
      <c r="AG140" s="367"/>
      <c r="AH140" s="367"/>
      <c r="AI140" s="367"/>
      <c r="AJ140" s="367"/>
      <c r="AK140" s="367"/>
      <c r="AL140" s="367"/>
      <c r="AM140" s="367"/>
      <c r="AN140" s="367"/>
      <c r="AO140" s="367"/>
      <c r="AP140" s="367"/>
      <c r="AQ140" s="367"/>
      <c r="AR140" s="368"/>
      <c r="AS140" s="361"/>
      <c r="AT140" s="361"/>
      <c r="AU140" s="361"/>
      <c r="AV140" s="361"/>
      <c r="AW140" s="361"/>
      <c r="AX140" s="91"/>
      <c r="AY140" s="106">
        <f>AY99</f>
        <v>0</v>
      </c>
      <c r="AZ140" s="106">
        <f>AZ99</f>
        <v>0</v>
      </c>
      <c r="BA140" s="106">
        <f>BA99</f>
        <v>0</v>
      </c>
      <c r="BB140" s="106">
        <f>BB99</f>
        <v>0</v>
      </c>
      <c r="BC140" s="106"/>
      <c r="BD140" s="117"/>
      <c r="BE140" s="119">
        <f>BE99</f>
        <v>0</v>
      </c>
      <c r="BF140" s="106"/>
      <c r="BG140" s="106">
        <f>BG99</f>
        <v>0</v>
      </c>
      <c r="BH140" s="119">
        <f>BH99</f>
        <v>0</v>
      </c>
      <c r="BI140" s="106"/>
      <c r="BJ140" s="106">
        <f>BJ99</f>
        <v>0</v>
      </c>
      <c r="BK140" s="119">
        <f>BK99</f>
        <v>0</v>
      </c>
      <c r="BL140" s="119">
        <f>BL99</f>
        <v>0</v>
      </c>
      <c r="BN140" s="377"/>
      <c r="BP140" s="382"/>
      <c r="DH140" s="104"/>
    </row>
    <row r="141" spans="1:112" ht="21.5" hidden="1" customHeight="1">
      <c r="A141" s="103"/>
      <c r="B141" s="369"/>
      <c r="C141" s="370"/>
      <c r="D141" s="370"/>
      <c r="E141" s="370"/>
      <c r="F141" s="370"/>
      <c r="G141" s="370"/>
      <c r="H141" s="370"/>
      <c r="I141" s="370"/>
      <c r="J141" s="370"/>
      <c r="K141" s="370"/>
      <c r="L141" s="370"/>
      <c r="M141" s="370"/>
      <c r="N141" s="370"/>
      <c r="O141" s="370"/>
      <c r="P141" s="370"/>
      <c r="Q141" s="370"/>
      <c r="R141" s="143"/>
      <c r="S141" s="143"/>
      <c r="T141" s="143"/>
      <c r="U141" s="143"/>
      <c r="V141" s="143"/>
      <c r="W141" s="143"/>
      <c r="X141" s="143"/>
      <c r="Y141" s="143"/>
      <c r="Z141" s="143"/>
      <c r="AA141" s="143"/>
      <c r="AB141" s="143"/>
      <c r="AC141" s="143"/>
      <c r="AD141" s="143"/>
      <c r="AE141" s="246" t="str">
        <f>CONCATENATE(B99," ","TOTAL")</f>
        <v>MASONRY TOTAL</v>
      </c>
      <c r="AF141" s="802">
        <f>SUBTOTAL(9,AF100:AF140)</f>
        <v>937.5</v>
      </c>
      <c r="AG141" s="802"/>
      <c r="AH141" s="802"/>
      <c r="AI141" s="802"/>
      <c r="AJ141" s="802">
        <f t="shared" ref="AJ141" si="62">SUBTOTAL(9,AJ100:AJ140)</f>
        <v>500</v>
      </c>
      <c r="AK141" s="802"/>
      <c r="AL141" s="802"/>
      <c r="AM141" s="802"/>
      <c r="AN141" s="802">
        <f t="shared" ref="AN141" si="63">SUBTOTAL(9,AN100:AN140)</f>
        <v>0</v>
      </c>
      <c r="AO141" s="802"/>
      <c r="AP141" s="802"/>
      <c r="AQ141" s="802"/>
      <c r="AR141" s="359"/>
      <c r="AS141" s="803">
        <f>SUBTOTAL(9,AS100:AS140)</f>
        <v>1437.5</v>
      </c>
      <c r="AT141" s="803"/>
      <c r="AU141" s="803"/>
      <c r="AV141" s="803"/>
      <c r="AW141" s="803">
        <f>SUM(AW99:AW119)</f>
        <v>1437.5</v>
      </c>
      <c r="AX141" s="91"/>
      <c r="AY141" s="121">
        <f t="shared" ref="AY141:BL141" si="64">SUM(AY100:AY140)</f>
        <v>937.5</v>
      </c>
      <c r="AZ141" s="121">
        <f t="shared" si="64"/>
        <v>500</v>
      </c>
      <c r="BA141" s="121">
        <f t="shared" si="64"/>
        <v>0</v>
      </c>
      <c r="BB141" s="121">
        <f t="shared" si="64"/>
        <v>1437.5</v>
      </c>
      <c r="BC141" s="118">
        <f t="shared" si="64"/>
        <v>1.1219147344801795E-2</v>
      </c>
      <c r="BD141" s="121">
        <f t="shared" si="64"/>
        <v>253.125</v>
      </c>
      <c r="BE141" s="121">
        <f t="shared" si="64"/>
        <v>1190.625</v>
      </c>
      <c r="BF141" s="118">
        <f t="shared" si="64"/>
        <v>5.9835452505609572E-3</v>
      </c>
      <c r="BG141" s="121">
        <f t="shared" si="64"/>
        <v>135</v>
      </c>
      <c r="BH141" s="121">
        <f t="shared" si="64"/>
        <v>635</v>
      </c>
      <c r="BI141" s="118">
        <f t="shared" si="64"/>
        <v>0</v>
      </c>
      <c r="BJ141" s="121">
        <f t="shared" si="64"/>
        <v>0</v>
      </c>
      <c r="BK141" s="121">
        <f t="shared" si="64"/>
        <v>0</v>
      </c>
      <c r="BL141" s="121">
        <f t="shared" si="64"/>
        <v>1825.625</v>
      </c>
      <c r="BN141" s="383">
        <f>IFERROR(AS141/Total_Detailed_Estimate,0)</f>
        <v>1.7202692595362751E-2</v>
      </c>
      <c r="BP141" s="381"/>
      <c r="DH141" s="109"/>
    </row>
    <row r="142" spans="1:112" ht="5" hidden="1" customHeight="1">
      <c r="A142" s="103"/>
      <c r="B142" s="140"/>
      <c r="C142" s="140"/>
      <c r="D142" s="140"/>
      <c r="E142" s="140"/>
      <c r="F142" s="140"/>
      <c r="G142" s="140"/>
      <c r="H142" s="140"/>
      <c r="I142" s="140"/>
      <c r="J142" s="140"/>
      <c r="K142" s="140"/>
      <c r="L142" s="140"/>
      <c r="M142" s="140"/>
      <c r="N142" s="140"/>
      <c r="O142" s="140"/>
      <c r="P142" s="140"/>
      <c r="Q142" s="140"/>
      <c r="R142" s="141"/>
      <c r="S142" s="141"/>
      <c r="T142" s="141"/>
      <c r="U142" s="141"/>
      <c r="V142" s="141"/>
      <c r="W142" s="142"/>
      <c r="X142" s="142"/>
      <c r="Y142" s="142"/>
      <c r="Z142" s="142"/>
      <c r="AA142" s="142"/>
      <c r="AB142" s="142"/>
      <c r="AC142" s="142"/>
      <c r="AD142" s="142"/>
      <c r="AE142" s="142"/>
      <c r="AF142" s="144"/>
      <c r="AG142" s="144"/>
      <c r="AH142" s="144"/>
      <c r="AI142" s="144"/>
      <c r="AJ142" s="144"/>
      <c r="AK142" s="144"/>
      <c r="AL142" s="144"/>
      <c r="AM142" s="144"/>
      <c r="AN142" s="144"/>
      <c r="AO142" s="144"/>
      <c r="AP142" s="144"/>
      <c r="AQ142" s="144"/>
      <c r="AR142" s="360"/>
      <c r="AS142" s="362"/>
      <c r="AT142" s="362"/>
      <c r="AU142" s="362"/>
      <c r="AV142" s="362"/>
      <c r="AW142" s="362"/>
      <c r="AX142" s="91"/>
      <c r="AY142" s="106">
        <f>AY99</f>
        <v>0</v>
      </c>
      <c r="AZ142" s="106">
        <f>AZ99</f>
        <v>0</v>
      </c>
      <c r="BA142" s="106">
        <f>BA99</f>
        <v>0</v>
      </c>
      <c r="BB142" s="106">
        <f>BB99</f>
        <v>0</v>
      </c>
      <c r="BC142" s="106"/>
      <c r="BD142" s="106"/>
      <c r="BE142" s="106">
        <f>BE99</f>
        <v>0</v>
      </c>
      <c r="BF142" s="106"/>
      <c r="BG142" s="106">
        <f>BG99</f>
        <v>0</v>
      </c>
      <c r="BH142" s="106">
        <f>BH99</f>
        <v>0</v>
      </c>
      <c r="BI142" s="106"/>
      <c r="BJ142" s="106">
        <f>BJ99</f>
        <v>0</v>
      </c>
      <c r="BK142" s="106">
        <f>BK99</f>
        <v>0</v>
      </c>
      <c r="BL142" s="106">
        <f>BL99</f>
        <v>0</v>
      </c>
      <c r="BN142" s="377"/>
      <c r="BP142" s="382"/>
      <c r="DH142" s="104"/>
    </row>
    <row r="143" spans="1:112" ht="9.5" hidden="1" customHeight="1">
      <c r="A143" s="103"/>
      <c r="B143" s="145"/>
      <c r="C143" s="145"/>
      <c r="D143" s="145"/>
      <c r="E143" s="145"/>
      <c r="F143" s="145"/>
      <c r="G143" s="145"/>
      <c r="H143" s="145"/>
      <c r="I143" s="145"/>
      <c r="J143" s="145"/>
      <c r="K143" s="145"/>
      <c r="L143" s="145"/>
      <c r="M143" s="145"/>
      <c r="N143" s="145"/>
      <c r="O143" s="145"/>
      <c r="P143" s="145"/>
      <c r="Q143" s="145"/>
      <c r="R143" s="146"/>
      <c r="S143" s="146"/>
      <c r="T143" s="146"/>
      <c r="U143" s="146"/>
      <c r="V143" s="146"/>
      <c r="W143" s="146"/>
      <c r="X143" s="146"/>
      <c r="Y143" s="146"/>
      <c r="Z143" s="146"/>
      <c r="AA143" s="146"/>
      <c r="AB143" s="146"/>
      <c r="AC143" s="146"/>
      <c r="AD143" s="146"/>
      <c r="AE143" s="147"/>
      <c r="AF143" s="148"/>
      <c r="AG143" s="148"/>
      <c r="AH143" s="148"/>
      <c r="AI143" s="148"/>
      <c r="AJ143" s="148"/>
      <c r="AK143" s="148"/>
      <c r="AL143" s="148"/>
      <c r="AM143" s="148"/>
      <c r="AN143" s="148"/>
      <c r="AO143" s="148"/>
      <c r="AP143" s="148"/>
      <c r="AQ143" s="148"/>
      <c r="AR143" s="148"/>
      <c r="AS143" s="149"/>
      <c r="AT143" s="149"/>
      <c r="AU143" s="149"/>
      <c r="AV143" s="149"/>
      <c r="AW143" s="149"/>
      <c r="AX143" s="91"/>
      <c r="AY143" s="108">
        <f>AY141</f>
        <v>937.5</v>
      </c>
      <c r="AZ143" s="108">
        <f>AZ141</f>
        <v>500</v>
      </c>
      <c r="BA143" s="108">
        <f>BA141</f>
        <v>0</v>
      </c>
      <c r="BB143" s="108">
        <f>BB141</f>
        <v>1437.5</v>
      </c>
      <c r="BC143" s="108"/>
      <c r="BD143" s="108"/>
      <c r="BE143" s="108">
        <f>BE141</f>
        <v>1190.625</v>
      </c>
      <c r="BF143" s="108"/>
      <c r="BG143" s="108">
        <f>BG141</f>
        <v>135</v>
      </c>
      <c r="BH143" s="108">
        <f>BH141</f>
        <v>635</v>
      </c>
      <c r="BI143" s="108"/>
      <c r="BJ143" s="108">
        <f>BJ141</f>
        <v>0</v>
      </c>
      <c r="BK143" s="108">
        <f>BK141</f>
        <v>0</v>
      </c>
      <c r="BL143" s="108">
        <f>BL141</f>
        <v>1825.625</v>
      </c>
      <c r="DH143" s="107"/>
    </row>
    <row r="144" spans="1:112" ht="21" customHeight="1">
      <c r="A144" s="114" t="s">
        <v>704</v>
      </c>
      <c r="B144" s="795" t="str">
        <f>UPPER(Exterior4_Category)</f>
        <v>EXTERIOR PAINTING</v>
      </c>
      <c r="C144" s="796"/>
      <c r="D144" s="796"/>
      <c r="E144" s="796"/>
      <c r="F144" s="796"/>
      <c r="G144" s="796"/>
      <c r="H144" s="796"/>
      <c r="I144" s="796"/>
      <c r="J144" s="796"/>
      <c r="K144" s="796"/>
      <c r="L144" s="796"/>
      <c r="M144" s="796"/>
      <c r="N144" s="796"/>
      <c r="O144" s="796"/>
      <c r="P144" s="796"/>
      <c r="Q144" s="797"/>
      <c r="R144" s="798"/>
      <c r="S144" s="798"/>
      <c r="T144" s="798"/>
      <c r="U144" s="799"/>
      <c r="V144" s="800"/>
      <c r="W144" s="790"/>
      <c r="X144" s="790"/>
      <c r="Y144" s="790"/>
      <c r="Z144" s="790"/>
      <c r="AA144" s="790"/>
      <c r="AB144" s="790"/>
      <c r="AC144" s="790"/>
      <c r="AD144" s="790"/>
      <c r="AE144" s="790"/>
      <c r="AF144" s="791">
        <f>IF(Exterior4_Labor=0,"",Exterior4_Labor)</f>
        <v>2812.5</v>
      </c>
      <c r="AG144" s="791"/>
      <c r="AH144" s="791"/>
      <c r="AI144" s="791"/>
      <c r="AJ144" s="791">
        <f>IF(Exterior4_Material=0,"",Exterior4_Material)</f>
        <v>562.5</v>
      </c>
      <c r="AK144" s="791"/>
      <c r="AL144" s="791"/>
      <c r="AM144" s="791"/>
      <c r="AN144" s="791" t="str">
        <f>IF(Exterior4_Sub=0,"",Exterior4_Sub)</f>
        <v/>
      </c>
      <c r="AO144" s="791"/>
      <c r="AP144" s="791"/>
      <c r="AQ144" s="791"/>
      <c r="AR144" s="358"/>
      <c r="AS144" s="792">
        <f>IF(Exterior4_Total=0,"",Exterior4_Total)</f>
        <v>3375</v>
      </c>
      <c r="AT144" s="792"/>
      <c r="AU144" s="793"/>
      <c r="AV144" s="793"/>
      <c r="AW144" s="794"/>
      <c r="AX144" s="371"/>
      <c r="AY144" s="101"/>
      <c r="AZ144" s="101"/>
      <c r="BA144" s="101"/>
      <c r="BB144" s="101"/>
      <c r="BC144" s="101"/>
      <c r="BD144" s="101"/>
      <c r="BE144" s="101"/>
      <c r="BF144" s="101"/>
      <c r="BG144" s="101"/>
      <c r="BH144" s="101"/>
      <c r="BI144" s="101"/>
      <c r="BJ144" s="101"/>
      <c r="BK144" s="101"/>
      <c r="BL144" s="101"/>
      <c r="BN144" s="374"/>
      <c r="BP144" s="378"/>
      <c r="DH144" s="102"/>
    </row>
    <row r="145" spans="1:112" hidden="1">
      <c r="A145" s="110"/>
      <c r="B145" s="801" t="s">
        <v>43</v>
      </c>
      <c r="C145" s="801"/>
      <c r="D145" s="801"/>
      <c r="E145" s="801"/>
      <c r="F145" s="801"/>
      <c r="G145" s="801"/>
      <c r="H145" s="801"/>
      <c r="I145" s="801"/>
      <c r="J145" s="801"/>
      <c r="K145" s="801"/>
      <c r="L145" s="801"/>
      <c r="M145" s="801"/>
      <c r="N145" s="801"/>
      <c r="O145" s="801"/>
      <c r="P145" s="801"/>
      <c r="Q145" s="801"/>
      <c r="R145" s="787"/>
      <c r="S145" s="787"/>
      <c r="T145" s="788"/>
      <c r="U145" s="787"/>
      <c r="V145" s="787"/>
      <c r="W145" s="783"/>
      <c r="X145" s="789"/>
      <c r="Y145" s="789"/>
      <c r="Z145" s="781"/>
      <c r="AA145" s="782"/>
      <c r="AB145" s="783"/>
      <c r="AC145" s="781"/>
      <c r="AD145" s="782"/>
      <c r="AE145" s="783"/>
      <c r="AF145" s="784">
        <f>R145*W145</f>
        <v>0</v>
      </c>
      <c r="AG145" s="784"/>
      <c r="AH145" s="784"/>
      <c r="AI145" s="784"/>
      <c r="AJ145" s="784">
        <f t="shared" ref="AJ145:AJ180" si="65">R145*Z145</f>
        <v>0</v>
      </c>
      <c r="AK145" s="784"/>
      <c r="AL145" s="784"/>
      <c r="AM145" s="784"/>
      <c r="AN145" s="784">
        <f t="shared" ref="AN145:AN180" si="66">R145*AC145</f>
        <v>0</v>
      </c>
      <c r="AO145" s="784"/>
      <c r="AP145" s="784"/>
      <c r="AQ145" s="784"/>
      <c r="AR145" s="363"/>
      <c r="AS145" s="785">
        <f t="shared" ref="AS145:AS184" si="67">SUM(AF145:AQ145)</f>
        <v>0</v>
      </c>
      <c r="AT145" s="785"/>
      <c r="AU145" s="785"/>
      <c r="AV145" s="785"/>
      <c r="AW145" s="785"/>
      <c r="AX145" s="100"/>
      <c r="AY145" s="116">
        <f t="shared" ref="AY145:AY184" si="68">AF145</f>
        <v>0</v>
      </c>
      <c r="AZ145" s="116">
        <f t="shared" ref="AZ145:AZ184" si="69">AJ145</f>
        <v>0</v>
      </c>
      <c r="BA145" s="116">
        <f t="shared" ref="BA145:BA184" si="70">AN145</f>
        <v>0</v>
      </c>
      <c r="BB145" s="116">
        <f t="shared" ref="BB145:BB184" si="71">SUM(AY145:BA145)</f>
        <v>0</v>
      </c>
      <c r="BC145" s="115">
        <f>IFERROR(AY145/$BB$5,0)</f>
        <v>0</v>
      </c>
      <c r="BD145" s="116">
        <f t="shared" ref="BD145:BD184" si="72">BC145*Allocated_Adders</f>
        <v>0</v>
      </c>
      <c r="BE145" s="120">
        <f>AY145+BD145</f>
        <v>0</v>
      </c>
      <c r="BF145" s="115">
        <f>IFERROR(AZ145/$BB$5,0)</f>
        <v>0</v>
      </c>
      <c r="BG145" s="116">
        <f t="shared" ref="BG145:BG184" si="73">BF145*Allocated_Adders</f>
        <v>0</v>
      </c>
      <c r="BH145" s="120">
        <f>AZ145+BG145</f>
        <v>0</v>
      </c>
      <c r="BI145" s="115">
        <f>IFERROR(BA145/$BB$5,0)</f>
        <v>0</v>
      </c>
      <c r="BJ145" s="116">
        <f t="shared" ref="BJ145:BJ184" si="74">BI145*Allocated_Adders</f>
        <v>0</v>
      </c>
      <c r="BK145" s="120">
        <f>BA145+BJ145</f>
        <v>0</v>
      </c>
      <c r="BL145" s="120">
        <f>BE145+BH145+BK145</f>
        <v>0</v>
      </c>
      <c r="BN145" s="375">
        <f t="shared" ref="BN145:BN184" si="75">IFERROR(AS145/Total_Detailed_Estimate,0)</f>
        <v>0</v>
      </c>
      <c r="BP145" s="380"/>
      <c r="DH145" s="102"/>
    </row>
    <row r="146" spans="1:112" hidden="1">
      <c r="A146" s="110"/>
      <c r="B146" s="786" t="s">
        <v>160</v>
      </c>
      <c r="C146" s="786"/>
      <c r="D146" s="786"/>
      <c r="E146" s="786"/>
      <c r="F146" s="786"/>
      <c r="G146" s="786"/>
      <c r="H146" s="786"/>
      <c r="I146" s="786"/>
      <c r="J146" s="786"/>
      <c r="K146" s="786"/>
      <c r="L146" s="786"/>
      <c r="M146" s="786"/>
      <c r="N146" s="786"/>
      <c r="O146" s="786"/>
      <c r="P146" s="786"/>
      <c r="Q146" s="786"/>
      <c r="R146" s="787"/>
      <c r="S146" s="787"/>
      <c r="T146" s="788"/>
      <c r="U146" s="787" t="s">
        <v>2</v>
      </c>
      <c r="V146" s="787" t="s">
        <v>2</v>
      </c>
      <c r="W146" s="783">
        <v>2000</v>
      </c>
      <c r="X146" s="789"/>
      <c r="Y146" s="789"/>
      <c r="Z146" s="781"/>
      <c r="AA146" s="782"/>
      <c r="AB146" s="783"/>
      <c r="AC146" s="781"/>
      <c r="AD146" s="782"/>
      <c r="AE146" s="783"/>
      <c r="AF146" s="784">
        <f t="shared" ref="AF146:AF184" si="76">R146*W146</f>
        <v>0</v>
      </c>
      <c r="AG146" s="784"/>
      <c r="AH146" s="784"/>
      <c r="AI146" s="784"/>
      <c r="AJ146" s="784">
        <f t="shared" si="65"/>
        <v>0</v>
      </c>
      <c r="AK146" s="784"/>
      <c r="AL146" s="784"/>
      <c r="AM146" s="784"/>
      <c r="AN146" s="784">
        <f t="shared" si="66"/>
        <v>0</v>
      </c>
      <c r="AO146" s="784"/>
      <c r="AP146" s="784"/>
      <c r="AQ146" s="784"/>
      <c r="AR146" s="363"/>
      <c r="AS146" s="785">
        <f t="shared" si="67"/>
        <v>0</v>
      </c>
      <c r="AT146" s="785"/>
      <c r="AU146" s="785"/>
      <c r="AV146" s="785"/>
      <c r="AW146" s="785"/>
      <c r="AX146" s="90"/>
      <c r="AY146" s="116">
        <f t="shared" si="68"/>
        <v>0</v>
      </c>
      <c r="AZ146" s="116">
        <f t="shared" si="69"/>
        <v>0</v>
      </c>
      <c r="BA146" s="116">
        <f t="shared" si="70"/>
        <v>0</v>
      </c>
      <c r="BB146" s="116">
        <f t="shared" si="71"/>
        <v>0</v>
      </c>
      <c r="BC146" s="115">
        <f t="shared" ref="BC146:BC184" si="77">IFERROR(AY146/$BB$5,0)</f>
        <v>0</v>
      </c>
      <c r="BD146" s="116">
        <f t="shared" si="72"/>
        <v>0</v>
      </c>
      <c r="BE146" s="120">
        <f t="shared" ref="BE146:BE184" si="78">AY146+BD146</f>
        <v>0</v>
      </c>
      <c r="BF146" s="115">
        <f t="shared" ref="BF146:BF184" si="79">IFERROR(AZ146/$BB$5,0)</f>
        <v>0</v>
      </c>
      <c r="BG146" s="116">
        <f t="shared" si="73"/>
        <v>0</v>
      </c>
      <c r="BH146" s="120">
        <f t="shared" ref="BH146:BH184" si="80">AZ146+BG146</f>
        <v>0</v>
      </c>
      <c r="BI146" s="115">
        <f t="shared" ref="BI146:BI184" si="81">IFERROR(BA146/$BB$5,0)</f>
        <v>0</v>
      </c>
      <c r="BJ146" s="116">
        <f t="shared" si="74"/>
        <v>0</v>
      </c>
      <c r="BK146" s="120">
        <f t="shared" ref="BK146:BK184" si="82">BA146+BJ146</f>
        <v>0</v>
      </c>
      <c r="BL146" s="120">
        <f t="shared" ref="BL146:BL184" si="83">BE146+BH146+BK146</f>
        <v>0</v>
      </c>
      <c r="BN146" s="375">
        <f t="shared" si="75"/>
        <v>0</v>
      </c>
      <c r="BP146" s="380"/>
      <c r="DH146" s="102"/>
    </row>
    <row r="147" spans="1:112" hidden="1">
      <c r="A147" s="110"/>
      <c r="B147" s="786" t="s">
        <v>234</v>
      </c>
      <c r="C147" s="786"/>
      <c r="D147" s="786"/>
      <c r="E147" s="786"/>
      <c r="F147" s="786"/>
      <c r="G147" s="786"/>
      <c r="H147" s="786"/>
      <c r="I147" s="786"/>
      <c r="J147" s="786"/>
      <c r="K147" s="786"/>
      <c r="L147" s="786"/>
      <c r="M147" s="786"/>
      <c r="N147" s="786"/>
      <c r="O147" s="786"/>
      <c r="P147" s="786"/>
      <c r="Q147" s="786"/>
      <c r="R147" s="787"/>
      <c r="S147" s="787"/>
      <c r="T147" s="788"/>
      <c r="U147" s="787" t="s">
        <v>409</v>
      </c>
      <c r="V147" s="787" t="s">
        <v>233</v>
      </c>
      <c r="W147" s="783"/>
      <c r="X147" s="789"/>
      <c r="Y147" s="789"/>
      <c r="Z147" s="781">
        <v>35</v>
      </c>
      <c r="AA147" s="782"/>
      <c r="AB147" s="783">
        <v>35</v>
      </c>
      <c r="AC147" s="781"/>
      <c r="AD147" s="782"/>
      <c r="AE147" s="783"/>
      <c r="AF147" s="784">
        <f t="shared" si="76"/>
        <v>0</v>
      </c>
      <c r="AG147" s="784"/>
      <c r="AH147" s="784"/>
      <c r="AI147" s="784"/>
      <c r="AJ147" s="784">
        <f t="shared" si="65"/>
        <v>0</v>
      </c>
      <c r="AK147" s="784"/>
      <c r="AL147" s="784"/>
      <c r="AM147" s="784"/>
      <c r="AN147" s="784">
        <f t="shared" si="66"/>
        <v>0</v>
      </c>
      <c r="AO147" s="784"/>
      <c r="AP147" s="784"/>
      <c r="AQ147" s="784"/>
      <c r="AR147" s="363"/>
      <c r="AS147" s="785">
        <f t="shared" si="67"/>
        <v>0</v>
      </c>
      <c r="AT147" s="785"/>
      <c r="AU147" s="785"/>
      <c r="AV147" s="785"/>
      <c r="AW147" s="785"/>
      <c r="AX147" s="91"/>
      <c r="AY147" s="116">
        <f t="shared" si="68"/>
        <v>0</v>
      </c>
      <c r="AZ147" s="116">
        <f t="shared" si="69"/>
        <v>0</v>
      </c>
      <c r="BA147" s="116">
        <f t="shared" si="70"/>
        <v>0</v>
      </c>
      <c r="BB147" s="116">
        <f t="shared" si="71"/>
        <v>0</v>
      </c>
      <c r="BC147" s="115">
        <f t="shared" si="77"/>
        <v>0</v>
      </c>
      <c r="BD147" s="116">
        <f t="shared" si="72"/>
        <v>0</v>
      </c>
      <c r="BE147" s="120">
        <f t="shared" si="78"/>
        <v>0</v>
      </c>
      <c r="BF147" s="115">
        <f t="shared" si="79"/>
        <v>0</v>
      </c>
      <c r="BG147" s="116">
        <f t="shared" si="73"/>
        <v>0</v>
      </c>
      <c r="BH147" s="120">
        <f t="shared" si="80"/>
        <v>0</v>
      </c>
      <c r="BI147" s="115">
        <f t="shared" si="81"/>
        <v>0</v>
      </c>
      <c r="BJ147" s="116">
        <f t="shared" si="74"/>
        <v>0</v>
      </c>
      <c r="BK147" s="120">
        <f t="shared" si="82"/>
        <v>0</v>
      </c>
      <c r="BL147" s="120">
        <f t="shared" si="83"/>
        <v>0</v>
      </c>
      <c r="BN147" s="375">
        <f t="shared" si="75"/>
        <v>0</v>
      </c>
      <c r="BP147" s="380"/>
      <c r="DH147" s="102"/>
    </row>
    <row r="148" spans="1:112" hidden="1">
      <c r="A148" s="110"/>
      <c r="B148" s="786"/>
      <c r="C148" s="786"/>
      <c r="D148" s="786"/>
      <c r="E148" s="786"/>
      <c r="F148" s="786"/>
      <c r="G148" s="786"/>
      <c r="H148" s="786"/>
      <c r="I148" s="786"/>
      <c r="J148" s="786"/>
      <c r="K148" s="786"/>
      <c r="L148" s="786"/>
      <c r="M148" s="786"/>
      <c r="N148" s="786"/>
      <c r="O148" s="786"/>
      <c r="P148" s="786"/>
      <c r="Q148" s="786"/>
      <c r="R148" s="787"/>
      <c r="S148" s="787"/>
      <c r="T148" s="788"/>
      <c r="U148" s="787"/>
      <c r="V148" s="787"/>
      <c r="W148" s="783"/>
      <c r="X148" s="789"/>
      <c r="Y148" s="789"/>
      <c r="Z148" s="781"/>
      <c r="AA148" s="782"/>
      <c r="AB148" s="783"/>
      <c r="AC148" s="781"/>
      <c r="AD148" s="782"/>
      <c r="AE148" s="783"/>
      <c r="AF148" s="784">
        <f t="shared" si="76"/>
        <v>0</v>
      </c>
      <c r="AG148" s="784"/>
      <c r="AH148" s="784"/>
      <c r="AI148" s="784"/>
      <c r="AJ148" s="784">
        <f t="shared" si="65"/>
        <v>0</v>
      </c>
      <c r="AK148" s="784"/>
      <c r="AL148" s="784"/>
      <c r="AM148" s="784"/>
      <c r="AN148" s="784">
        <f t="shared" si="66"/>
        <v>0</v>
      </c>
      <c r="AO148" s="784"/>
      <c r="AP148" s="784"/>
      <c r="AQ148" s="784"/>
      <c r="AR148" s="363"/>
      <c r="AS148" s="785">
        <f t="shared" si="67"/>
        <v>0</v>
      </c>
      <c r="AT148" s="785"/>
      <c r="AU148" s="785"/>
      <c r="AV148" s="785"/>
      <c r="AW148" s="785"/>
      <c r="AX148" s="91"/>
      <c r="AY148" s="116">
        <f t="shared" si="68"/>
        <v>0</v>
      </c>
      <c r="AZ148" s="116">
        <f t="shared" si="69"/>
        <v>0</v>
      </c>
      <c r="BA148" s="116">
        <f t="shared" si="70"/>
        <v>0</v>
      </c>
      <c r="BB148" s="116">
        <f t="shared" si="71"/>
        <v>0</v>
      </c>
      <c r="BC148" s="115">
        <f t="shared" si="77"/>
        <v>0</v>
      </c>
      <c r="BD148" s="116">
        <f t="shared" si="72"/>
        <v>0</v>
      </c>
      <c r="BE148" s="120">
        <f t="shared" si="78"/>
        <v>0</v>
      </c>
      <c r="BF148" s="115">
        <f t="shared" si="79"/>
        <v>0</v>
      </c>
      <c r="BG148" s="116">
        <f t="shared" si="73"/>
        <v>0</v>
      </c>
      <c r="BH148" s="120">
        <f t="shared" si="80"/>
        <v>0</v>
      </c>
      <c r="BI148" s="115">
        <f t="shared" si="81"/>
        <v>0</v>
      </c>
      <c r="BJ148" s="116">
        <f t="shared" si="74"/>
        <v>0</v>
      </c>
      <c r="BK148" s="120">
        <f t="shared" si="82"/>
        <v>0</v>
      </c>
      <c r="BL148" s="120">
        <f t="shared" si="83"/>
        <v>0</v>
      </c>
      <c r="BN148" s="375">
        <f t="shared" si="75"/>
        <v>0</v>
      </c>
      <c r="BP148" s="380"/>
      <c r="DH148" s="102"/>
    </row>
    <row r="149" spans="1:112" hidden="1">
      <c r="A149" s="110"/>
      <c r="B149" s="786" t="s">
        <v>808</v>
      </c>
      <c r="C149" s="786"/>
      <c r="D149" s="786"/>
      <c r="E149" s="786"/>
      <c r="F149" s="786"/>
      <c r="G149" s="786"/>
      <c r="H149" s="786"/>
      <c r="I149" s="786"/>
      <c r="J149" s="786"/>
      <c r="K149" s="786"/>
      <c r="L149" s="786"/>
      <c r="M149" s="786"/>
      <c r="N149" s="786"/>
      <c r="O149" s="786"/>
      <c r="P149" s="786"/>
      <c r="Q149" s="786"/>
      <c r="R149" s="787"/>
      <c r="S149" s="787"/>
      <c r="T149" s="788"/>
      <c r="U149" s="787" t="s">
        <v>7</v>
      </c>
      <c r="V149" s="787"/>
      <c r="W149" s="783">
        <v>1</v>
      </c>
      <c r="X149" s="789"/>
      <c r="Y149" s="789"/>
      <c r="Z149" s="781">
        <v>0.25</v>
      </c>
      <c r="AA149" s="782"/>
      <c r="AB149" s="783"/>
      <c r="AC149" s="781"/>
      <c r="AD149" s="782"/>
      <c r="AE149" s="783"/>
      <c r="AF149" s="784">
        <f t="shared" si="76"/>
        <v>0</v>
      </c>
      <c r="AG149" s="784"/>
      <c r="AH149" s="784"/>
      <c r="AI149" s="784"/>
      <c r="AJ149" s="784">
        <f t="shared" si="65"/>
        <v>0</v>
      </c>
      <c r="AK149" s="784"/>
      <c r="AL149" s="784"/>
      <c r="AM149" s="784"/>
      <c r="AN149" s="784">
        <f t="shared" si="66"/>
        <v>0</v>
      </c>
      <c r="AO149" s="784"/>
      <c r="AP149" s="784"/>
      <c r="AQ149" s="784"/>
      <c r="AR149" s="363"/>
      <c r="AS149" s="785">
        <f t="shared" si="67"/>
        <v>0</v>
      </c>
      <c r="AT149" s="785"/>
      <c r="AU149" s="785"/>
      <c r="AV149" s="785"/>
      <c r="AW149" s="785"/>
      <c r="AX149" s="91"/>
      <c r="AY149" s="116">
        <f t="shared" si="68"/>
        <v>0</v>
      </c>
      <c r="AZ149" s="116">
        <f t="shared" si="69"/>
        <v>0</v>
      </c>
      <c r="BA149" s="116">
        <f t="shared" si="70"/>
        <v>0</v>
      </c>
      <c r="BB149" s="116">
        <f t="shared" si="71"/>
        <v>0</v>
      </c>
      <c r="BC149" s="115">
        <f t="shared" si="77"/>
        <v>0</v>
      </c>
      <c r="BD149" s="116">
        <f t="shared" si="72"/>
        <v>0</v>
      </c>
      <c r="BE149" s="120">
        <f t="shared" si="78"/>
        <v>0</v>
      </c>
      <c r="BF149" s="115">
        <f t="shared" si="79"/>
        <v>0</v>
      </c>
      <c r="BG149" s="116">
        <f t="shared" si="73"/>
        <v>0</v>
      </c>
      <c r="BH149" s="120">
        <f t="shared" si="80"/>
        <v>0</v>
      </c>
      <c r="BI149" s="115">
        <f t="shared" si="81"/>
        <v>0</v>
      </c>
      <c r="BJ149" s="116">
        <f t="shared" si="74"/>
        <v>0</v>
      </c>
      <c r="BK149" s="120">
        <f t="shared" si="82"/>
        <v>0</v>
      </c>
      <c r="BL149" s="120">
        <f t="shared" si="83"/>
        <v>0</v>
      </c>
      <c r="BN149" s="375">
        <f t="shared" si="75"/>
        <v>0</v>
      </c>
      <c r="BP149" s="380"/>
      <c r="DH149" s="102"/>
    </row>
    <row r="150" spans="1:112" hidden="1">
      <c r="A150" s="110"/>
      <c r="B150" s="786" t="s">
        <v>809</v>
      </c>
      <c r="C150" s="786"/>
      <c r="D150" s="786"/>
      <c r="E150" s="786"/>
      <c r="F150" s="786"/>
      <c r="G150" s="786"/>
      <c r="H150" s="786"/>
      <c r="I150" s="786"/>
      <c r="J150" s="786"/>
      <c r="K150" s="786"/>
      <c r="L150" s="786"/>
      <c r="M150" s="786"/>
      <c r="N150" s="786"/>
      <c r="O150" s="786"/>
      <c r="P150" s="786"/>
      <c r="Q150" s="786"/>
      <c r="R150" s="787">
        <v>2250</v>
      </c>
      <c r="S150" s="787"/>
      <c r="T150" s="788"/>
      <c r="U150" s="787" t="s">
        <v>7</v>
      </c>
      <c r="V150" s="787"/>
      <c r="W150" s="783">
        <v>0.75</v>
      </c>
      <c r="X150" s="789"/>
      <c r="Y150" s="789"/>
      <c r="Z150" s="781">
        <v>0.25</v>
      </c>
      <c r="AA150" s="782"/>
      <c r="AB150" s="783"/>
      <c r="AC150" s="781"/>
      <c r="AD150" s="782"/>
      <c r="AE150" s="783"/>
      <c r="AF150" s="784">
        <f t="shared" si="76"/>
        <v>1687.5</v>
      </c>
      <c r="AG150" s="784"/>
      <c r="AH150" s="784"/>
      <c r="AI150" s="784"/>
      <c r="AJ150" s="784">
        <f t="shared" si="65"/>
        <v>562.5</v>
      </c>
      <c r="AK150" s="784"/>
      <c r="AL150" s="784"/>
      <c r="AM150" s="784"/>
      <c r="AN150" s="784">
        <f t="shared" si="66"/>
        <v>0</v>
      </c>
      <c r="AO150" s="784"/>
      <c r="AP150" s="784"/>
      <c r="AQ150" s="784"/>
      <c r="AR150" s="363"/>
      <c r="AS150" s="785">
        <f t="shared" si="67"/>
        <v>2250</v>
      </c>
      <c r="AT150" s="785"/>
      <c r="AU150" s="785"/>
      <c r="AV150" s="785"/>
      <c r="AW150" s="785"/>
      <c r="AX150" s="91"/>
      <c r="AY150" s="116">
        <f t="shared" si="68"/>
        <v>1687.5</v>
      </c>
      <c r="AZ150" s="116">
        <f t="shared" si="69"/>
        <v>562.5</v>
      </c>
      <c r="BA150" s="116">
        <f t="shared" si="70"/>
        <v>0</v>
      </c>
      <c r="BB150" s="116">
        <f t="shared" si="71"/>
        <v>2250</v>
      </c>
      <c r="BC150" s="115">
        <f t="shared" si="77"/>
        <v>2.0194465220643231E-2</v>
      </c>
      <c r="BD150" s="116">
        <f t="shared" si="72"/>
        <v>455.625</v>
      </c>
      <c r="BE150" s="120">
        <f t="shared" si="78"/>
        <v>2143.125</v>
      </c>
      <c r="BF150" s="115">
        <f t="shared" si="79"/>
        <v>6.7314884068810773E-3</v>
      </c>
      <c r="BG150" s="116">
        <f t="shared" si="73"/>
        <v>151.875</v>
      </c>
      <c r="BH150" s="120">
        <f t="shared" si="80"/>
        <v>714.375</v>
      </c>
      <c r="BI150" s="115">
        <f t="shared" si="81"/>
        <v>0</v>
      </c>
      <c r="BJ150" s="116">
        <f t="shared" si="74"/>
        <v>0</v>
      </c>
      <c r="BK150" s="120">
        <f t="shared" si="82"/>
        <v>0</v>
      </c>
      <c r="BL150" s="120">
        <f t="shared" si="83"/>
        <v>2857.5</v>
      </c>
      <c r="BN150" s="375">
        <f t="shared" si="75"/>
        <v>2.6925953627524309E-2</v>
      </c>
      <c r="BP150" s="380"/>
      <c r="DH150" s="102"/>
    </row>
    <row r="151" spans="1:112" hidden="1">
      <c r="A151" s="110"/>
      <c r="B151" s="786" t="s">
        <v>810</v>
      </c>
      <c r="C151" s="786"/>
      <c r="D151" s="786"/>
      <c r="E151" s="786"/>
      <c r="F151" s="786"/>
      <c r="G151" s="786"/>
      <c r="H151" s="786"/>
      <c r="I151" s="786"/>
      <c r="J151" s="786"/>
      <c r="K151" s="786"/>
      <c r="L151" s="786"/>
      <c r="M151" s="786"/>
      <c r="N151" s="786"/>
      <c r="O151" s="786"/>
      <c r="P151" s="786"/>
      <c r="Q151" s="786"/>
      <c r="R151" s="787">
        <v>2250</v>
      </c>
      <c r="S151" s="787"/>
      <c r="T151" s="788"/>
      <c r="U151" s="787" t="s">
        <v>7</v>
      </c>
      <c r="V151" s="787"/>
      <c r="W151" s="783">
        <v>0.5</v>
      </c>
      <c r="X151" s="789"/>
      <c r="Y151" s="789"/>
      <c r="Z151" s="781"/>
      <c r="AA151" s="782"/>
      <c r="AB151" s="783"/>
      <c r="AC151" s="781"/>
      <c r="AD151" s="782"/>
      <c r="AE151" s="783"/>
      <c r="AF151" s="784">
        <f t="shared" si="76"/>
        <v>1125</v>
      </c>
      <c r="AG151" s="784"/>
      <c r="AH151" s="784"/>
      <c r="AI151" s="784"/>
      <c r="AJ151" s="784">
        <f t="shared" si="65"/>
        <v>0</v>
      </c>
      <c r="AK151" s="784"/>
      <c r="AL151" s="784"/>
      <c r="AM151" s="784"/>
      <c r="AN151" s="784">
        <f t="shared" si="66"/>
        <v>0</v>
      </c>
      <c r="AO151" s="784"/>
      <c r="AP151" s="784"/>
      <c r="AQ151" s="784"/>
      <c r="AR151" s="363"/>
      <c r="AS151" s="785">
        <f t="shared" si="67"/>
        <v>1125</v>
      </c>
      <c r="AT151" s="785"/>
      <c r="AU151" s="785"/>
      <c r="AV151" s="785"/>
      <c r="AW151" s="785"/>
      <c r="AX151" s="91"/>
      <c r="AY151" s="116">
        <f t="shared" si="68"/>
        <v>1125</v>
      </c>
      <c r="AZ151" s="116">
        <f t="shared" si="69"/>
        <v>0</v>
      </c>
      <c r="BA151" s="116">
        <f t="shared" si="70"/>
        <v>0</v>
      </c>
      <c r="BB151" s="116">
        <f t="shared" si="71"/>
        <v>1125</v>
      </c>
      <c r="BC151" s="115">
        <f t="shared" si="77"/>
        <v>1.3462976813762155E-2</v>
      </c>
      <c r="BD151" s="116">
        <f t="shared" si="72"/>
        <v>303.75</v>
      </c>
      <c r="BE151" s="120">
        <f t="shared" si="78"/>
        <v>1428.75</v>
      </c>
      <c r="BF151" s="115">
        <f t="shared" si="79"/>
        <v>0</v>
      </c>
      <c r="BG151" s="116">
        <f t="shared" si="73"/>
        <v>0</v>
      </c>
      <c r="BH151" s="120">
        <f t="shared" si="80"/>
        <v>0</v>
      </c>
      <c r="BI151" s="115">
        <f t="shared" si="81"/>
        <v>0</v>
      </c>
      <c r="BJ151" s="116">
        <f t="shared" si="74"/>
        <v>0</v>
      </c>
      <c r="BK151" s="120">
        <f t="shared" si="82"/>
        <v>0</v>
      </c>
      <c r="BL151" s="120">
        <f t="shared" si="83"/>
        <v>1428.75</v>
      </c>
      <c r="BN151" s="375">
        <f t="shared" si="75"/>
        <v>1.3462976813762155E-2</v>
      </c>
      <c r="BP151" s="380"/>
      <c r="DH151" s="102"/>
    </row>
    <row r="152" spans="1:112" hidden="1">
      <c r="A152" s="110"/>
      <c r="B152" s="786"/>
      <c r="C152" s="786"/>
      <c r="D152" s="786"/>
      <c r="E152" s="786"/>
      <c r="F152" s="786"/>
      <c r="G152" s="786"/>
      <c r="H152" s="786"/>
      <c r="I152" s="786"/>
      <c r="J152" s="786"/>
      <c r="K152" s="786"/>
      <c r="L152" s="786"/>
      <c r="M152" s="786"/>
      <c r="N152" s="786"/>
      <c r="O152" s="786"/>
      <c r="P152" s="786"/>
      <c r="Q152" s="786"/>
      <c r="R152" s="787"/>
      <c r="S152" s="787"/>
      <c r="T152" s="788"/>
      <c r="U152" s="787"/>
      <c r="V152" s="787"/>
      <c r="W152" s="783"/>
      <c r="X152" s="789"/>
      <c r="Y152" s="789"/>
      <c r="Z152" s="781"/>
      <c r="AA152" s="782"/>
      <c r="AB152" s="783"/>
      <c r="AC152" s="781"/>
      <c r="AD152" s="782"/>
      <c r="AE152" s="783"/>
      <c r="AF152" s="784">
        <f t="shared" si="76"/>
        <v>0</v>
      </c>
      <c r="AG152" s="784"/>
      <c r="AH152" s="784"/>
      <c r="AI152" s="784"/>
      <c r="AJ152" s="784">
        <f t="shared" si="65"/>
        <v>0</v>
      </c>
      <c r="AK152" s="784"/>
      <c r="AL152" s="784"/>
      <c r="AM152" s="784"/>
      <c r="AN152" s="784">
        <f t="shared" si="66"/>
        <v>0</v>
      </c>
      <c r="AO152" s="784"/>
      <c r="AP152" s="784"/>
      <c r="AQ152" s="784"/>
      <c r="AR152" s="363"/>
      <c r="AS152" s="785">
        <f t="shared" si="67"/>
        <v>0</v>
      </c>
      <c r="AT152" s="785"/>
      <c r="AU152" s="785"/>
      <c r="AV152" s="785"/>
      <c r="AW152" s="785"/>
      <c r="AX152" s="91"/>
      <c r="AY152" s="116">
        <f t="shared" si="68"/>
        <v>0</v>
      </c>
      <c r="AZ152" s="116">
        <f t="shared" si="69"/>
        <v>0</v>
      </c>
      <c r="BA152" s="116">
        <f t="shared" si="70"/>
        <v>0</v>
      </c>
      <c r="BB152" s="116">
        <f t="shared" si="71"/>
        <v>0</v>
      </c>
      <c r="BC152" s="115">
        <f t="shared" si="77"/>
        <v>0</v>
      </c>
      <c r="BD152" s="116">
        <f t="shared" si="72"/>
        <v>0</v>
      </c>
      <c r="BE152" s="120">
        <f t="shared" si="78"/>
        <v>0</v>
      </c>
      <c r="BF152" s="115">
        <f t="shared" si="79"/>
        <v>0</v>
      </c>
      <c r="BG152" s="116">
        <f t="shared" si="73"/>
        <v>0</v>
      </c>
      <c r="BH152" s="120">
        <f t="shared" si="80"/>
        <v>0</v>
      </c>
      <c r="BI152" s="115">
        <f t="shared" si="81"/>
        <v>0</v>
      </c>
      <c r="BJ152" s="116">
        <f t="shared" si="74"/>
        <v>0</v>
      </c>
      <c r="BK152" s="120">
        <f t="shared" si="82"/>
        <v>0</v>
      </c>
      <c r="BL152" s="120">
        <f t="shared" si="83"/>
        <v>0</v>
      </c>
      <c r="BN152" s="375">
        <f t="shared" si="75"/>
        <v>0</v>
      </c>
      <c r="BP152" s="380"/>
      <c r="DH152" s="102"/>
    </row>
    <row r="153" spans="1:112" hidden="1">
      <c r="A153" s="110"/>
      <c r="B153" s="804" t="s">
        <v>811</v>
      </c>
      <c r="C153" s="804"/>
      <c r="D153" s="804"/>
      <c r="E153" s="804"/>
      <c r="F153" s="804"/>
      <c r="G153" s="804"/>
      <c r="H153" s="804"/>
      <c r="I153" s="804"/>
      <c r="J153" s="804"/>
      <c r="K153" s="804"/>
      <c r="L153" s="804"/>
      <c r="M153" s="804"/>
      <c r="N153" s="804"/>
      <c r="O153" s="804"/>
      <c r="P153" s="804"/>
      <c r="Q153" s="804"/>
      <c r="R153" s="787"/>
      <c r="S153" s="787"/>
      <c r="T153" s="788"/>
      <c r="U153" s="787"/>
      <c r="V153" s="787"/>
      <c r="W153" s="783"/>
      <c r="X153" s="789"/>
      <c r="Y153" s="789"/>
      <c r="Z153" s="781"/>
      <c r="AA153" s="782"/>
      <c r="AB153" s="783"/>
      <c r="AC153" s="781"/>
      <c r="AD153" s="782"/>
      <c r="AE153" s="783"/>
      <c r="AF153" s="784">
        <f t="shared" si="76"/>
        <v>0</v>
      </c>
      <c r="AG153" s="784"/>
      <c r="AH153" s="784"/>
      <c r="AI153" s="784"/>
      <c r="AJ153" s="784">
        <f t="shared" si="65"/>
        <v>0</v>
      </c>
      <c r="AK153" s="784"/>
      <c r="AL153" s="784"/>
      <c r="AM153" s="784"/>
      <c r="AN153" s="784">
        <f t="shared" si="66"/>
        <v>0</v>
      </c>
      <c r="AO153" s="784"/>
      <c r="AP153" s="784"/>
      <c r="AQ153" s="784"/>
      <c r="AR153" s="363"/>
      <c r="AS153" s="785">
        <f t="shared" si="67"/>
        <v>0</v>
      </c>
      <c r="AT153" s="785"/>
      <c r="AU153" s="785"/>
      <c r="AV153" s="785"/>
      <c r="AW153" s="785"/>
      <c r="AX153" s="91"/>
      <c r="AY153" s="116">
        <f t="shared" si="68"/>
        <v>0</v>
      </c>
      <c r="AZ153" s="116">
        <f t="shared" si="69"/>
        <v>0</v>
      </c>
      <c r="BA153" s="116">
        <f t="shared" si="70"/>
        <v>0</v>
      </c>
      <c r="BB153" s="116">
        <f t="shared" si="71"/>
        <v>0</v>
      </c>
      <c r="BC153" s="115">
        <f t="shared" si="77"/>
        <v>0</v>
      </c>
      <c r="BD153" s="116">
        <f t="shared" si="72"/>
        <v>0</v>
      </c>
      <c r="BE153" s="120">
        <f t="shared" si="78"/>
        <v>0</v>
      </c>
      <c r="BF153" s="115">
        <f t="shared" si="79"/>
        <v>0</v>
      </c>
      <c r="BG153" s="116">
        <f t="shared" si="73"/>
        <v>0</v>
      </c>
      <c r="BH153" s="120">
        <f t="shared" si="80"/>
        <v>0</v>
      </c>
      <c r="BI153" s="115">
        <f t="shared" si="81"/>
        <v>0</v>
      </c>
      <c r="BJ153" s="116">
        <f t="shared" si="74"/>
        <v>0</v>
      </c>
      <c r="BK153" s="120">
        <f t="shared" si="82"/>
        <v>0</v>
      </c>
      <c r="BL153" s="120">
        <f t="shared" si="83"/>
        <v>0</v>
      </c>
      <c r="BN153" s="375">
        <f t="shared" si="75"/>
        <v>0</v>
      </c>
      <c r="BP153" s="380"/>
      <c r="DH153" s="102"/>
    </row>
    <row r="154" spans="1:112" hidden="1">
      <c r="A154" s="110"/>
      <c r="B154" s="786" t="s">
        <v>204</v>
      </c>
      <c r="C154" s="786"/>
      <c r="D154" s="786"/>
      <c r="E154" s="786"/>
      <c r="F154" s="786"/>
      <c r="G154" s="786"/>
      <c r="H154" s="786"/>
      <c r="I154" s="786"/>
      <c r="J154" s="786"/>
      <c r="K154" s="786"/>
      <c r="L154" s="786"/>
      <c r="M154" s="786"/>
      <c r="N154" s="786"/>
      <c r="O154" s="786"/>
      <c r="P154" s="786"/>
      <c r="Q154" s="786"/>
      <c r="R154" s="787"/>
      <c r="S154" s="787"/>
      <c r="T154" s="788"/>
      <c r="U154" s="787" t="s">
        <v>7</v>
      </c>
      <c r="V154" s="787" t="s">
        <v>7</v>
      </c>
      <c r="W154" s="783">
        <v>0.2</v>
      </c>
      <c r="X154" s="789"/>
      <c r="Y154" s="789"/>
      <c r="Z154" s="781"/>
      <c r="AA154" s="782"/>
      <c r="AB154" s="783"/>
      <c r="AC154" s="781"/>
      <c r="AD154" s="782"/>
      <c r="AE154" s="783"/>
      <c r="AF154" s="784">
        <f t="shared" si="76"/>
        <v>0</v>
      </c>
      <c r="AG154" s="784"/>
      <c r="AH154" s="784"/>
      <c r="AI154" s="784"/>
      <c r="AJ154" s="784">
        <f t="shared" si="65"/>
        <v>0</v>
      </c>
      <c r="AK154" s="784"/>
      <c r="AL154" s="784"/>
      <c r="AM154" s="784"/>
      <c r="AN154" s="784">
        <f t="shared" si="66"/>
        <v>0</v>
      </c>
      <c r="AO154" s="784"/>
      <c r="AP154" s="784"/>
      <c r="AQ154" s="784"/>
      <c r="AR154" s="363"/>
      <c r="AS154" s="785">
        <f t="shared" si="67"/>
        <v>0</v>
      </c>
      <c r="AT154" s="785"/>
      <c r="AU154" s="785"/>
      <c r="AV154" s="785"/>
      <c r="AW154" s="785"/>
      <c r="AX154" s="91"/>
      <c r="AY154" s="116">
        <f t="shared" si="68"/>
        <v>0</v>
      </c>
      <c r="AZ154" s="116">
        <f t="shared" si="69"/>
        <v>0</v>
      </c>
      <c r="BA154" s="116">
        <f t="shared" si="70"/>
        <v>0</v>
      </c>
      <c r="BB154" s="116">
        <f t="shared" si="71"/>
        <v>0</v>
      </c>
      <c r="BC154" s="115">
        <f t="shared" si="77"/>
        <v>0</v>
      </c>
      <c r="BD154" s="116">
        <f t="shared" si="72"/>
        <v>0</v>
      </c>
      <c r="BE154" s="120">
        <f t="shared" si="78"/>
        <v>0</v>
      </c>
      <c r="BF154" s="115">
        <f t="shared" si="79"/>
        <v>0</v>
      </c>
      <c r="BG154" s="116">
        <f t="shared" si="73"/>
        <v>0</v>
      </c>
      <c r="BH154" s="120">
        <f t="shared" si="80"/>
        <v>0</v>
      </c>
      <c r="BI154" s="115">
        <f t="shared" si="81"/>
        <v>0</v>
      </c>
      <c r="BJ154" s="116">
        <f t="shared" si="74"/>
        <v>0</v>
      </c>
      <c r="BK154" s="120">
        <f t="shared" si="82"/>
        <v>0</v>
      </c>
      <c r="BL154" s="120">
        <f t="shared" si="83"/>
        <v>0</v>
      </c>
      <c r="BN154" s="375">
        <f t="shared" si="75"/>
        <v>0</v>
      </c>
      <c r="BP154" s="380"/>
      <c r="DH154" s="102"/>
    </row>
    <row r="155" spans="1:112" hidden="1">
      <c r="A155" s="110"/>
      <c r="B155" s="786" t="s">
        <v>205</v>
      </c>
      <c r="C155" s="786"/>
      <c r="D155" s="786"/>
      <c r="E155" s="786"/>
      <c r="F155" s="786"/>
      <c r="G155" s="786"/>
      <c r="H155" s="786"/>
      <c r="I155" s="786"/>
      <c r="J155" s="786"/>
      <c r="K155" s="786"/>
      <c r="L155" s="786"/>
      <c r="M155" s="786"/>
      <c r="N155" s="786"/>
      <c r="O155" s="786"/>
      <c r="P155" s="786"/>
      <c r="Q155" s="786"/>
      <c r="R155" s="787"/>
      <c r="S155" s="787"/>
      <c r="T155" s="788"/>
      <c r="U155" s="787" t="s">
        <v>7</v>
      </c>
      <c r="V155" s="787" t="s">
        <v>7</v>
      </c>
      <c r="W155" s="783">
        <v>0.75</v>
      </c>
      <c r="X155" s="789"/>
      <c r="Y155" s="789"/>
      <c r="Z155" s="781">
        <v>0.25</v>
      </c>
      <c r="AA155" s="782"/>
      <c r="AB155" s="783">
        <v>0.25</v>
      </c>
      <c r="AC155" s="781"/>
      <c r="AD155" s="782"/>
      <c r="AE155" s="783"/>
      <c r="AF155" s="784">
        <f t="shared" si="76"/>
        <v>0</v>
      </c>
      <c r="AG155" s="784"/>
      <c r="AH155" s="784"/>
      <c r="AI155" s="784"/>
      <c r="AJ155" s="784">
        <f t="shared" si="65"/>
        <v>0</v>
      </c>
      <c r="AK155" s="784"/>
      <c r="AL155" s="784"/>
      <c r="AM155" s="784"/>
      <c r="AN155" s="784">
        <f t="shared" si="66"/>
        <v>0</v>
      </c>
      <c r="AO155" s="784"/>
      <c r="AP155" s="784"/>
      <c r="AQ155" s="784"/>
      <c r="AR155" s="363"/>
      <c r="AS155" s="785">
        <f t="shared" si="67"/>
        <v>0</v>
      </c>
      <c r="AT155" s="785"/>
      <c r="AU155" s="785"/>
      <c r="AV155" s="785"/>
      <c r="AW155" s="785"/>
      <c r="AX155" s="91"/>
      <c r="AY155" s="116">
        <f t="shared" si="68"/>
        <v>0</v>
      </c>
      <c r="AZ155" s="116">
        <f t="shared" si="69"/>
        <v>0</v>
      </c>
      <c r="BA155" s="116">
        <f t="shared" si="70"/>
        <v>0</v>
      </c>
      <c r="BB155" s="116">
        <f t="shared" si="71"/>
        <v>0</v>
      </c>
      <c r="BC155" s="115">
        <f t="shared" si="77"/>
        <v>0</v>
      </c>
      <c r="BD155" s="116">
        <f t="shared" si="72"/>
        <v>0</v>
      </c>
      <c r="BE155" s="120">
        <f t="shared" si="78"/>
        <v>0</v>
      </c>
      <c r="BF155" s="115">
        <f t="shared" si="79"/>
        <v>0</v>
      </c>
      <c r="BG155" s="116">
        <f t="shared" si="73"/>
        <v>0</v>
      </c>
      <c r="BH155" s="120">
        <f t="shared" si="80"/>
        <v>0</v>
      </c>
      <c r="BI155" s="115">
        <f t="shared" si="81"/>
        <v>0</v>
      </c>
      <c r="BJ155" s="116">
        <f t="shared" si="74"/>
        <v>0</v>
      </c>
      <c r="BK155" s="120">
        <f t="shared" si="82"/>
        <v>0</v>
      </c>
      <c r="BL155" s="120">
        <f t="shared" si="83"/>
        <v>0</v>
      </c>
      <c r="BN155" s="375">
        <f t="shared" si="75"/>
        <v>0</v>
      </c>
      <c r="BP155" s="380"/>
      <c r="DH155" s="102"/>
    </row>
    <row r="156" spans="1:112" hidden="1">
      <c r="A156" s="110"/>
      <c r="B156" s="786" t="s">
        <v>11</v>
      </c>
      <c r="C156" s="786"/>
      <c r="D156" s="786"/>
      <c r="E156" s="786"/>
      <c r="F156" s="786"/>
      <c r="G156" s="786"/>
      <c r="H156" s="786"/>
      <c r="I156" s="786"/>
      <c r="J156" s="786"/>
      <c r="K156" s="786"/>
      <c r="L156" s="786"/>
      <c r="M156" s="786"/>
      <c r="N156" s="786"/>
      <c r="O156" s="786"/>
      <c r="P156" s="786"/>
      <c r="Q156" s="786"/>
      <c r="R156" s="787"/>
      <c r="S156" s="787"/>
      <c r="T156" s="788"/>
      <c r="U156" s="787" t="s">
        <v>1</v>
      </c>
      <c r="V156" s="787" t="s">
        <v>1</v>
      </c>
      <c r="W156" s="783">
        <v>75</v>
      </c>
      <c r="X156" s="789"/>
      <c r="Y156" s="789"/>
      <c r="Z156" s="781">
        <v>10</v>
      </c>
      <c r="AA156" s="782"/>
      <c r="AB156" s="783">
        <v>10</v>
      </c>
      <c r="AC156" s="781"/>
      <c r="AD156" s="782"/>
      <c r="AE156" s="783"/>
      <c r="AF156" s="784">
        <f t="shared" si="76"/>
        <v>0</v>
      </c>
      <c r="AG156" s="784"/>
      <c r="AH156" s="784"/>
      <c r="AI156" s="784"/>
      <c r="AJ156" s="784">
        <f t="shared" si="65"/>
        <v>0</v>
      </c>
      <c r="AK156" s="784"/>
      <c r="AL156" s="784"/>
      <c r="AM156" s="784"/>
      <c r="AN156" s="784">
        <f t="shared" si="66"/>
        <v>0</v>
      </c>
      <c r="AO156" s="784"/>
      <c r="AP156" s="784"/>
      <c r="AQ156" s="784"/>
      <c r="AR156" s="363"/>
      <c r="AS156" s="785">
        <f t="shared" si="67"/>
        <v>0</v>
      </c>
      <c r="AT156" s="785"/>
      <c r="AU156" s="785"/>
      <c r="AV156" s="785"/>
      <c r="AW156" s="785"/>
      <c r="AX156" s="91"/>
      <c r="AY156" s="116">
        <f t="shared" si="68"/>
        <v>0</v>
      </c>
      <c r="AZ156" s="116">
        <f t="shared" si="69"/>
        <v>0</v>
      </c>
      <c r="BA156" s="116">
        <f t="shared" si="70"/>
        <v>0</v>
      </c>
      <c r="BB156" s="116">
        <f t="shared" si="71"/>
        <v>0</v>
      </c>
      <c r="BC156" s="115">
        <f t="shared" si="77"/>
        <v>0</v>
      </c>
      <c r="BD156" s="116">
        <f t="shared" si="72"/>
        <v>0</v>
      </c>
      <c r="BE156" s="120">
        <f t="shared" si="78"/>
        <v>0</v>
      </c>
      <c r="BF156" s="115">
        <f t="shared" si="79"/>
        <v>0</v>
      </c>
      <c r="BG156" s="116">
        <f t="shared" si="73"/>
        <v>0</v>
      </c>
      <c r="BH156" s="120">
        <f t="shared" si="80"/>
        <v>0</v>
      </c>
      <c r="BI156" s="115">
        <f t="shared" si="81"/>
        <v>0</v>
      </c>
      <c r="BJ156" s="116">
        <f t="shared" si="74"/>
        <v>0</v>
      </c>
      <c r="BK156" s="120">
        <f t="shared" si="82"/>
        <v>0</v>
      </c>
      <c r="BL156" s="120">
        <f t="shared" si="83"/>
        <v>0</v>
      </c>
      <c r="BN156" s="375">
        <f t="shared" si="75"/>
        <v>0</v>
      </c>
      <c r="BP156" s="380"/>
      <c r="DH156" s="102"/>
    </row>
    <row r="157" spans="1:112" hidden="1">
      <c r="A157" s="110"/>
      <c r="B157" s="786" t="s">
        <v>36</v>
      </c>
      <c r="C157" s="786"/>
      <c r="D157" s="786"/>
      <c r="E157" s="786"/>
      <c r="F157" s="786"/>
      <c r="G157" s="786"/>
      <c r="H157" s="786"/>
      <c r="I157" s="786"/>
      <c r="J157" s="786"/>
      <c r="K157" s="786"/>
      <c r="L157" s="786"/>
      <c r="M157" s="786"/>
      <c r="N157" s="786"/>
      <c r="O157" s="786"/>
      <c r="P157" s="786"/>
      <c r="Q157" s="786"/>
      <c r="R157" s="787"/>
      <c r="S157" s="787"/>
      <c r="T157" s="788"/>
      <c r="U157" s="787" t="s">
        <v>8</v>
      </c>
      <c r="V157" s="787" t="s">
        <v>8</v>
      </c>
      <c r="W157" s="783">
        <v>1.5</v>
      </c>
      <c r="X157" s="789"/>
      <c r="Y157" s="789"/>
      <c r="Z157" s="781">
        <v>0.15</v>
      </c>
      <c r="AA157" s="782"/>
      <c r="AB157" s="783">
        <v>0.15</v>
      </c>
      <c r="AC157" s="781"/>
      <c r="AD157" s="782"/>
      <c r="AE157" s="783"/>
      <c r="AF157" s="784">
        <f t="shared" si="76"/>
        <v>0</v>
      </c>
      <c r="AG157" s="784"/>
      <c r="AH157" s="784"/>
      <c r="AI157" s="784"/>
      <c r="AJ157" s="784">
        <f t="shared" si="65"/>
        <v>0</v>
      </c>
      <c r="AK157" s="784"/>
      <c r="AL157" s="784"/>
      <c r="AM157" s="784"/>
      <c r="AN157" s="784">
        <f t="shared" si="66"/>
        <v>0</v>
      </c>
      <c r="AO157" s="784"/>
      <c r="AP157" s="784"/>
      <c r="AQ157" s="784"/>
      <c r="AR157" s="363"/>
      <c r="AS157" s="785">
        <f t="shared" si="67"/>
        <v>0</v>
      </c>
      <c r="AT157" s="785"/>
      <c r="AU157" s="785"/>
      <c r="AV157" s="785"/>
      <c r="AW157" s="785"/>
      <c r="AX157" s="91"/>
      <c r="AY157" s="116">
        <f t="shared" si="68"/>
        <v>0</v>
      </c>
      <c r="AZ157" s="116">
        <f t="shared" si="69"/>
        <v>0</v>
      </c>
      <c r="BA157" s="116">
        <f t="shared" si="70"/>
        <v>0</v>
      </c>
      <c r="BB157" s="116">
        <f t="shared" si="71"/>
        <v>0</v>
      </c>
      <c r="BC157" s="115">
        <f t="shared" si="77"/>
        <v>0</v>
      </c>
      <c r="BD157" s="116">
        <f t="shared" si="72"/>
        <v>0</v>
      </c>
      <c r="BE157" s="120">
        <f t="shared" si="78"/>
        <v>0</v>
      </c>
      <c r="BF157" s="115">
        <f t="shared" si="79"/>
        <v>0</v>
      </c>
      <c r="BG157" s="116">
        <f t="shared" si="73"/>
        <v>0</v>
      </c>
      <c r="BH157" s="120">
        <f t="shared" si="80"/>
        <v>0</v>
      </c>
      <c r="BI157" s="115">
        <f t="shared" si="81"/>
        <v>0</v>
      </c>
      <c r="BJ157" s="116">
        <f t="shared" si="74"/>
        <v>0</v>
      </c>
      <c r="BK157" s="120">
        <f t="shared" si="82"/>
        <v>0</v>
      </c>
      <c r="BL157" s="120">
        <f t="shared" si="83"/>
        <v>0</v>
      </c>
      <c r="BN157" s="375">
        <f t="shared" si="75"/>
        <v>0</v>
      </c>
      <c r="BP157" s="380"/>
      <c r="DH157" s="102"/>
    </row>
    <row r="158" spans="1:112" hidden="1">
      <c r="A158" s="110"/>
      <c r="B158" s="786" t="s">
        <v>38</v>
      </c>
      <c r="C158" s="786"/>
      <c r="D158" s="786"/>
      <c r="E158" s="786"/>
      <c r="F158" s="786"/>
      <c r="G158" s="786"/>
      <c r="H158" s="786"/>
      <c r="I158" s="786"/>
      <c r="J158" s="786"/>
      <c r="K158" s="786"/>
      <c r="L158" s="786"/>
      <c r="M158" s="786"/>
      <c r="N158" s="786"/>
      <c r="O158" s="786"/>
      <c r="P158" s="786"/>
      <c r="Q158" s="786"/>
      <c r="R158" s="787"/>
      <c r="S158" s="787"/>
      <c r="T158" s="788"/>
      <c r="U158" s="787" t="s">
        <v>7</v>
      </c>
      <c r="V158" s="787" t="s">
        <v>7</v>
      </c>
      <c r="W158" s="783">
        <v>1.5</v>
      </c>
      <c r="X158" s="789"/>
      <c r="Y158" s="789"/>
      <c r="Z158" s="781">
        <v>0.25</v>
      </c>
      <c r="AA158" s="782"/>
      <c r="AB158" s="783">
        <v>0.25</v>
      </c>
      <c r="AC158" s="781"/>
      <c r="AD158" s="782"/>
      <c r="AE158" s="783"/>
      <c r="AF158" s="784">
        <f t="shared" si="76"/>
        <v>0</v>
      </c>
      <c r="AG158" s="784"/>
      <c r="AH158" s="784"/>
      <c r="AI158" s="784"/>
      <c r="AJ158" s="784">
        <f t="shared" si="65"/>
        <v>0</v>
      </c>
      <c r="AK158" s="784"/>
      <c r="AL158" s="784"/>
      <c r="AM158" s="784"/>
      <c r="AN158" s="784">
        <f t="shared" si="66"/>
        <v>0</v>
      </c>
      <c r="AO158" s="784"/>
      <c r="AP158" s="784"/>
      <c r="AQ158" s="784"/>
      <c r="AR158" s="363"/>
      <c r="AS158" s="785">
        <f t="shared" si="67"/>
        <v>0</v>
      </c>
      <c r="AT158" s="785"/>
      <c r="AU158" s="785"/>
      <c r="AV158" s="785"/>
      <c r="AW158" s="785"/>
      <c r="AX158" s="91"/>
      <c r="AY158" s="116">
        <f t="shared" si="68"/>
        <v>0</v>
      </c>
      <c r="AZ158" s="116">
        <f t="shared" si="69"/>
        <v>0</v>
      </c>
      <c r="BA158" s="116">
        <f t="shared" si="70"/>
        <v>0</v>
      </c>
      <c r="BB158" s="116">
        <f t="shared" si="71"/>
        <v>0</v>
      </c>
      <c r="BC158" s="115">
        <f t="shared" si="77"/>
        <v>0</v>
      </c>
      <c r="BD158" s="116">
        <f t="shared" si="72"/>
        <v>0</v>
      </c>
      <c r="BE158" s="120">
        <f t="shared" si="78"/>
        <v>0</v>
      </c>
      <c r="BF158" s="115">
        <f t="shared" si="79"/>
        <v>0</v>
      </c>
      <c r="BG158" s="116">
        <f t="shared" si="73"/>
        <v>0</v>
      </c>
      <c r="BH158" s="120">
        <f t="shared" si="80"/>
        <v>0</v>
      </c>
      <c r="BI158" s="115">
        <f t="shared" si="81"/>
        <v>0</v>
      </c>
      <c r="BJ158" s="116">
        <f t="shared" si="74"/>
        <v>0</v>
      </c>
      <c r="BK158" s="120">
        <f t="shared" si="82"/>
        <v>0</v>
      </c>
      <c r="BL158" s="120">
        <f t="shared" si="83"/>
        <v>0</v>
      </c>
      <c r="BN158" s="375">
        <f t="shared" si="75"/>
        <v>0</v>
      </c>
      <c r="BP158" s="380"/>
      <c r="DH158" s="102"/>
    </row>
    <row r="159" spans="1:112" hidden="1">
      <c r="A159" s="110"/>
      <c r="B159" s="786"/>
      <c r="C159" s="786"/>
      <c r="D159" s="786"/>
      <c r="E159" s="786"/>
      <c r="F159" s="786"/>
      <c r="G159" s="786"/>
      <c r="H159" s="786"/>
      <c r="I159" s="786"/>
      <c r="J159" s="786"/>
      <c r="K159" s="786"/>
      <c r="L159" s="786"/>
      <c r="M159" s="786"/>
      <c r="N159" s="786"/>
      <c r="O159" s="786"/>
      <c r="P159" s="786"/>
      <c r="Q159" s="786"/>
      <c r="R159" s="787"/>
      <c r="S159" s="787"/>
      <c r="T159" s="788"/>
      <c r="U159" s="787"/>
      <c r="V159" s="787"/>
      <c r="W159" s="783"/>
      <c r="X159" s="789"/>
      <c r="Y159" s="789"/>
      <c r="Z159" s="781"/>
      <c r="AA159" s="782"/>
      <c r="AB159" s="783"/>
      <c r="AC159" s="781"/>
      <c r="AD159" s="782"/>
      <c r="AE159" s="783"/>
      <c r="AF159" s="784">
        <f t="shared" si="76"/>
        <v>0</v>
      </c>
      <c r="AG159" s="784"/>
      <c r="AH159" s="784"/>
      <c r="AI159" s="784"/>
      <c r="AJ159" s="784">
        <f t="shared" si="65"/>
        <v>0</v>
      </c>
      <c r="AK159" s="784"/>
      <c r="AL159" s="784"/>
      <c r="AM159" s="784"/>
      <c r="AN159" s="784">
        <f t="shared" si="66"/>
        <v>0</v>
      </c>
      <c r="AO159" s="784"/>
      <c r="AP159" s="784"/>
      <c r="AQ159" s="784"/>
      <c r="AR159" s="363"/>
      <c r="AS159" s="785">
        <f t="shared" si="67"/>
        <v>0</v>
      </c>
      <c r="AT159" s="785"/>
      <c r="AU159" s="785"/>
      <c r="AV159" s="785"/>
      <c r="AW159" s="785"/>
      <c r="AX159" s="91"/>
      <c r="AY159" s="116">
        <f t="shared" si="68"/>
        <v>0</v>
      </c>
      <c r="AZ159" s="116">
        <f t="shared" si="69"/>
        <v>0</v>
      </c>
      <c r="BA159" s="116">
        <f t="shared" si="70"/>
        <v>0</v>
      </c>
      <c r="BB159" s="116">
        <f t="shared" si="71"/>
        <v>0</v>
      </c>
      <c r="BC159" s="115">
        <f t="shared" si="77"/>
        <v>0</v>
      </c>
      <c r="BD159" s="116">
        <f t="shared" si="72"/>
        <v>0</v>
      </c>
      <c r="BE159" s="120">
        <f t="shared" si="78"/>
        <v>0</v>
      </c>
      <c r="BF159" s="115">
        <f t="shared" si="79"/>
        <v>0</v>
      </c>
      <c r="BG159" s="116">
        <f t="shared" si="73"/>
        <v>0</v>
      </c>
      <c r="BH159" s="120">
        <f t="shared" si="80"/>
        <v>0</v>
      </c>
      <c r="BI159" s="115">
        <f t="shared" si="81"/>
        <v>0</v>
      </c>
      <c r="BJ159" s="116">
        <f t="shared" si="74"/>
        <v>0</v>
      </c>
      <c r="BK159" s="120">
        <f t="shared" si="82"/>
        <v>0</v>
      </c>
      <c r="BL159" s="120">
        <f t="shared" si="83"/>
        <v>0</v>
      </c>
      <c r="BN159" s="375">
        <f t="shared" si="75"/>
        <v>0</v>
      </c>
      <c r="BP159" s="380"/>
      <c r="DH159" s="102"/>
    </row>
    <row r="160" spans="1:112" hidden="1">
      <c r="A160" s="110"/>
      <c r="B160" s="786"/>
      <c r="C160" s="786"/>
      <c r="D160" s="786"/>
      <c r="E160" s="786"/>
      <c r="F160" s="786"/>
      <c r="G160" s="786"/>
      <c r="H160" s="786"/>
      <c r="I160" s="786"/>
      <c r="J160" s="786"/>
      <c r="K160" s="786"/>
      <c r="L160" s="786"/>
      <c r="M160" s="786"/>
      <c r="N160" s="786"/>
      <c r="O160" s="786"/>
      <c r="P160" s="786"/>
      <c r="Q160" s="786"/>
      <c r="R160" s="787"/>
      <c r="S160" s="787"/>
      <c r="T160" s="788"/>
      <c r="U160" s="787"/>
      <c r="V160" s="787"/>
      <c r="W160" s="783"/>
      <c r="X160" s="789"/>
      <c r="Y160" s="789"/>
      <c r="Z160" s="781"/>
      <c r="AA160" s="782"/>
      <c r="AB160" s="783"/>
      <c r="AC160" s="781"/>
      <c r="AD160" s="782"/>
      <c r="AE160" s="783"/>
      <c r="AF160" s="784">
        <f t="shared" si="76"/>
        <v>0</v>
      </c>
      <c r="AG160" s="784"/>
      <c r="AH160" s="784"/>
      <c r="AI160" s="784"/>
      <c r="AJ160" s="784">
        <f t="shared" si="65"/>
        <v>0</v>
      </c>
      <c r="AK160" s="784"/>
      <c r="AL160" s="784"/>
      <c r="AM160" s="784"/>
      <c r="AN160" s="784">
        <f t="shared" si="66"/>
        <v>0</v>
      </c>
      <c r="AO160" s="784"/>
      <c r="AP160" s="784"/>
      <c r="AQ160" s="784"/>
      <c r="AR160" s="363"/>
      <c r="AS160" s="785">
        <f t="shared" si="67"/>
        <v>0</v>
      </c>
      <c r="AT160" s="785"/>
      <c r="AU160" s="785"/>
      <c r="AV160" s="785"/>
      <c r="AW160" s="785"/>
      <c r="AX160" s="91"/>
      <c r="AY160" s="116">
        <f t="shared" si="68"/>
        <v>0</v>
      </c>
      <c r="AZ160" s="116">
        <f t="shared" si="69"/>
        <v>0</v>
      </c>
      <c r="BA160" s="116">
        <f t="shared" si="70"/>
        <v>0</v>
      </c>
      <c r="BB160" s="116">
        <f t="shared" si="71"/>
        <v>0</v>
      </c>
      <c r="BC160" s="115">
        <f t="shared" si="77"/>
        <v>0</v>
      </c>
      <c r="BD160" s="116">
        <f t="shared" si="72"/>
        <v>0</v>
      </c>
      <c r="BE160" s="120">
        <f t="shared" si="78"/>
        <v>0</v>
      </c>
      <c r="BF160" s="115">
        <f t="shared" si="79"/>
        <v>0</v>
      </c>
      <c r="BG160" s="116">
        <f t="shared" si="73"/>
        <v>0</v>
      </c>
      <c r="BH160" s="120">
        <f t="shared" si="80"/>
        <v>0</v>
      </c>
      <c r="BI160" s="115">
        <f t="shared" si="81"/>
        <v>0</v>
      </c>
      <c r="BJ160" s="116">
        <f t="shared" si="74"/>
        <v>0</v>
      </c>
      <c r="BK160" s="120">
        <f t="shared" si="82"/>
        <v>0</v>
      </c>
      <c r="BL160" s="120">
        <f t="shared" si="83"/>
        <v>0</v>
      </c>
      <c r="BN160" s="375">
        <f t="shared" si="75"/>
        <v>0</v>
      </c>
      <c r="BP160" s="380"/>
      <c r="DH160" s="102"/>
    </row>
    <row r="161" spans="1:112" hidden="1">
      <c r="A161" s="110"/>
      <c r="B161" s="786"/>
      <c r="C161" s="786"/>
      <c r="D161" s="786"/>
      <c r="E161" s="786"/>
      <c r="F161" s="786"/>
      <c r="G161" s="786"/>
      <c r="H161" s="786"/>
      <c r="I161" s="786"/>
      <c r="J161" s="786"/>
      <c r="K161" s="786"/>
      <c r="L161" s="786"/>
      <c r="M161" s="786"/>
      <c r="N161" s="786"/>
      <c r="O161" s="786"/>
      <c r="P161" s="786"/>
      <c r="Q161" s="786"/>
      <c r="R161" s="787"/>
      <c r="S161" s="787"/>
      <c r="T161" s="788"/>
      <c r="U161" s="787"/>
      <c r="V161" s="787"/>
      <c r="W161" s="783"/>
      <c r="X161" s="789"/>
      <c r="Y161" s="789"/>
      <c r="Z161" s="781"/>
      <c r="AA161" s="782"/>
      <c r="AB161" s="783"/>
      <c r="AC161" s="781"/>
      <c r="AD161" s="782"/>
      <c r="AE161" s="783"/>
      <c r="AF161" s="784">
        <f t="shared" si="76"/>
        <v>0</v>
      </c>
      <c r="AG161" s="784"/>
      <c r="AH161" s="784"/>
      <c r="AI161" s="784"/>
      <c r="AJ161" s="784">
        <f t="shared" si="65"/>
        <v>0</v>
      </c>
      <c r="AK161" s="784"/>
      <c r="AL161" s="784"/>
      <c r="AM161" s="784"/>
      <c r="AN161" s="784">
        <f t="shared" si="66"/>
        <v>0</v>
      </c>
      <c r="AO161" s="784"/>
      <c r="AP161" s="784"/>
      <c r="AQ161" s="784"/>
      <c r="AR161" s="363"/>
      <c r="AS161" s="785">
        <f t="shared" si="67"/>
        <v>0</v>
      </c>
      <c r="AT161" s="785"/>
      <c r="AU161" s="785"/>
      <c r="AV161" s="785"/>
      <c r="AW161" s="785"/>
      <c r="AX161" s="91"/>
      <c r="AY161" s="116">
        <f t="shared" si="68"/>
        <v>0</v>
      </c>
      <c r="AZ161" s="116">
        <f t="shared" si="69"/>
        <v>0</v>
      </c>
      <c r="BA161" s="116">
        <f t="shared" si="70"/>
        <v>0</v>
      </c>
      <c r="BB161" s="116">
        <f t="shared" si="71"/>
        <v>0</v>
      </c>
      <c r="BC161" s="115">
        <f t="shared" si="77"/>
        <v>0</v>
      </c>
      <c r="BD161" s="116">
        <f t="shared" si="72"/>
        <v>0</v>
      </c>
      <c r="BE161" s="120">
        <f t="shared" si="78"/>
        <v>0</v>
      </c>
      <c r="BF161" s="115">
        <f t="shared" si="79"/>
        <v>0</v>
      </c>
      <c r="BG161" s="116">
        <f t="shared" si="73"/>
        <v>0</v>
      </c>
      <c r="BH161" s="120">
        <f t="shared" si="80"/>
        <v>0</v>
      </c>
      <c r="BI161" s="115">
        <f t="shared" si="81"/>
        <v>0</v>
      </c>
      <c r="BJ161" s="116">
        <f t="shared" si="74"/>
        <v>0</v>
      </c>
      <c r="BK161" s="120">
        <f t="shared" si="82"/>
        <v>0</v>
      </c>
      <c r="BL161" s="120">
        <f t="shared" si="83"/>
        <v>0</v>
      </c>
      <c r="BN161" s="375">
        <f t="shared" si="75"/>
        <v>0</v>
      </c>
      <c r="BP161" s="380"/>
      <c r="DH161" s="102"/>
    </row>
    <row r="162" spans="1:112" hidden="1">
      <c r="A162" s="110"/>
      <c r="B162" s="786"/>
      <c r="C162" s="786"/>
      <c r="D162" s="786"/>
      <c r="E162" s="786"/>
      <c r="F162" s="786"/>
      <c r="G162" s="786"/>
      <c r="H162" s="786"/>
      <c r="I162" s="786"/>
      <c r="J162" s="786"/>
      <c r="K162" s="786"/>
      <c r="L162" s="786"/>
      <c r="M162" s="786"/>
      <c r="N162" s="786"/>
      <c r="O162" s="786"/>
      <c r="P162" s="786"/>
      <c r="Q162" s="786"/>
      <c r="R162" s="787"/>
      <c r="S162" s="787"/>
      <c r="T162" s="788"/>
      <c r="U162" s="787"/>
      <c r="V162" s="787"/>
      <c r="W162" s="783"/>
      <c r="X162" s="789"/>
      <c r="Y162" s="789"/>
      <c r="Z162" s="789"/>
      <c r="AA162" s="789"/>
      <c r="AB162" s="789"/>
      <c r="AC162" s="781"/>
      <c r="AD162" s="782"/>
      <c r="AE162" s="783"/>
      <c r="AF162" s="784">
        <f t="shared" si="76"/>
        <v>0</v>
      </c>
      <c r="AG162" s="784"/>
      <c r="AH162" s="784"/>
      <c r="AI162" s="784"/>
      <c r="AJ162" s="784">
        <f t="shared" si="65"/>
        <v>0</v>
      </c>
      <c r="AK162" s="784"/>
      <c r="AL162" s="784"/>
      <c r="AM162" s="784"/>
      <c r="AN162" s="784">
        <f t="shared" si="66"/>
        <v>0</v>
      </c>
      <c r="AO162" s="784"/>
      <c r="AP162" s="784"/>
      <c r="AQ162" s="784"/>
      <c r="AR162" s="363"/>
      <c r="AS162" s="785">
        <f t="shared" si="67"/>
        <v>0</v>
      </c>
      <c r="AT162" s="785"/>
      <c r="AU162" s="785"/>
      <c r="AV162" s="785"/>
      <c r="AW162" s="785"/>
      <c r="AX162" s="91"/>
      <c r="AY162" s="116">
        <f t="shared" si="68"/>
        <v>0</v>
      </c>
      <c r="AZ162" s="116">
        <f t="shared" si="69"/>
        <v>0</v>
      </c>
      <c r="BA162" s="116">
        <f t="shared" si="70"/>
        <v>0</v>
      </c>
      <c r="BB162" s="116">
        <f t="shared" si="71"/>
        <v>0</v>
      </c>
      <c r="BC162" s="115">
        <f t="shared" si="77"/>
        <v>0</v>
      </c>
      <c r="BD162" s="116">
        <f t="shared" si="72"/>
        <v>0</v>
      </c>
      <c r="BE162" s="120">
        <f t="shared" si="78"/>
        <v>0</v>
      </c>
      <c r="BF162" s="115">
        <f t="shared" si="79"/>
        <v>0</v>
      </c>
      <c r="BG162" s="116">
        <f t="shared" si="73"/>
        <v>0</v>
      </c>
      <c r="BH162" s="120">
        <f t="shared" si="80"/>
        <v>0</v>
      </c>
      <c r="BI162" s="115">
        <f t="shared" si="81"/>
        <v>0</v>
      </c>
      <c r="BJ162" s="116">
        <f t="shared" si="74"/>
        <v>0</v>
      </c>
      <c r="BK162" s="120">
        <f t="shared" si="82"/>
        <v>0</v>
      </c>
      <c r="BL162" s="120">
        <f t="shared" si="83"/>
        <v>0</v>
      </c>
      <c r="BN162" s="375">
        <f t="shared" si="75"/>
        <v>0</v>
      </c>
      <c r="BP162" s="380"/>
      <c r="DH162" s="102"/>
    </row>
    <row r="163" spans="1:112" hidden="1">
      <c r="A163" s="110"/>
      <c r="B163" s="786"/>
      <c r="C163" s="786"/>
      <c r="D163" s="786"/>
      <c r="E163" s="786"/>
      <c r="F163" s="786"/>
      <c r="G163" s="786"/>
      <c r="H163" s="786"/>
      <c r="I163" s="786"/>
      <c r="J163" s="786"/>
      <c r="K163" s="786"/>
      <c r="L163" s="786"/>
      <c r="M163" s="786"/>
      <c r="N163" s="786"/>
      <c r="O163" s="786"/>
      <c r="P163" s="786"/>
      <c r="Q163" s="786"/>
      <c r="R163" s="787"/>
      <c r="S163" s="787"/>
      <c r="T163" s="788"/>
      <c r="U163" s="787"/>
      <c r="V163" s="787"/>
      <c r="W163" s="783"/>
      <c r="X163" s="789"/>
      <c r="Y163" s="789"/>
      <c r="Z163" s="789"/>
      <c r="AA163" s="789"/>
      <c r="AB163" s="789"/>
      <c r="AC163" s="781"/>
      <c r="AD163" s="782"/>
      <c r="AE163" s="783"/>
      <c r="AF163" s="784">
        <f t="shared" si="76"/>
        <v>0</v>
      </c>
      <c r="AG163" s="784"/>
      <c r="AH163" s="784"/>
      <c r="AI163" s="784"/>
      <c r="AJ163" s="784">
        <f t="shared" si="65"/>
        <v>0</v>
      </c>
      <c r="AK163" s="784"/>
      <c r="AL163" s="784"/>
      <c r="AM163" s="784"/>
      <c r="AN163" s="784">
        <f t="shared" si="66"/>
        <v>0</v>
      </c>
      <c r="AO163" s="784"/>
      <c r="AP163" s="784"/>
      <c r="AQ163" s="784"/>
      <c r="AR163" s="363"/>
      <c r="AS163" s="785">
        <f t="shared" si="67"/>
        <v>0</v>
      </c>
      <c r="AT163" s="785"/>
      <c r="AU163" s="785"/>
      <c r="AV163" s="785"/>
      <c r="AW163" s="785"/>
      <c r="AX163" s="91"/>
      <c r="AY163" s="116">
        <f t="shared" si="68"/>
        <v>0</v>
      </c>
      <c r="AZ163" s="116">
        <f t="shared" si="69"/>
        <v>0</v>
      </c>
      <c r="BA163" s="116">
        <f t="shared" si="70"/>
        <v>0</v>
      </c>
      <c r="BB163" s="116">
        <f t="shared" si="71"/>
        <v>0</v>
      </c>
      <c r="BC163" s="115">
        <f t="shared" si="77"/>
        <v>0</v>
      </c>
      <c r="BD163" s="116">
        <f t="shared" si="72"/>
        <v>0</v>
      </c>
      <c r="BE163" s="120">
        <f t="shared" si="78"/>
        <v>0</v>
      </c>
      <c r="BF163" s="115">
        <f t="shared" si="79"/>
        <v>0</v>
      </c>
      <c r="BG163" s="116">
        <f t="shared" si="73"/>
        <v>0</v>
      </c>
      <c r="BH163" s="120">
        <f t="shared" si="80"/>
        <v>0</v>
      </c>
      <c r="BI163" s="115">
        <f t="shared" si="81"/>
        <v>0</v>
      </c>
      <c r="BJ163" s="116">
        <f t="shared" si="74"/>
        <v>0</v>
      </c>
      <c r="BK163" s="120">
        <f t="shared" si="82"/>
        <v>0</v>
      </c>
      <c r="BL163" s="120">
        <f t="shared" si="83"/>
        <v>0</v>
      </c>
      <c r="BN163" s="375">
        <f t="shared" si="75"/>
        <v>0</v>
      </c>
      <c r="BP163" s="380"/>
      <c r="DH163" s="102"/>
    </row>
    <row r="164" spans="1:112" hidden="1">
      <c r="A164" s="110"/>
      <c r="B164" s="786"/>
      <c r="C164" s="786"/>
      <c r="D164" s="786"/>
      <c r="E164" s="786"/>
      <c r="F164" s="786"/>
      <c r="G164" s="786"/>
      <c r="H164" s="786"/>
      <c r="I164" s="786"/>
      <c r="J164" s="786"/>
      <c r="K164" s="786"/>
      <c r="L164" s="786"/>
      <c r="M164" s="786"/>
      <c r="N164" s="786"/>
      <c r="O164" s="786"/>
      <c r="P164" s="786"/>
      <c r="Q164" s="786"/>
      <c r="R164" s="787"/>
      <c r="S164" s="787"/>
      <c r="T164" s="788"/>
      <c r="U164" s="787"/>
      <c r="V164" s="787"/>
      <c r="W164" s="783"/>
      <c r="X164" s="789"/>
      <c r="Y164" s="789"/>
      <c r="Z164" s="789"/>
      <c r="AA164" s="789"/>
      <c r="AB164" s="789"/>
      <c r="AC164" s="781"/>
      <c r="AD164" s="782"/>
      <c r="AE164" s="783"/>
      <c r="AF164" s="784">
        <f t="shared" si="76"/>
        <v>0</v>
      </c>
      <c r="AG164" s="784"/>
      <c r="AH164" s="784"/>
      <c r="AI164" s="784"/>
      <c r="AJ164" s="784">
        <f t="shared" si="65"/>
        <v>0</v>
      </c>
      <c r="AK164" s="784"/>
      <c r="AL164" s="784"/>
      <c r="AM164" s="784"/>
      <c r="AN164" s="784">
        <f t="shared" si="66"/>
        <v>0</v>
      </c>
      <c r="AO164" s="784"/>
      <c r="AP164" s="784"/>
      <c r="AQ164" s="784"/>
      <c r="AR164" s="363"/>
      <c r="AS164" s="785">
        <f t="shared" si="67"/>
        <v>0</v>
      </c>
      <c r="AT164" s="785"/>
      <c r="AU164" s="785"/>
      <c r="AV164" s="785"/>
      <c r="AW164" s="785"/>
      <c r="AX164" s="91"/>
      <c r="AY164" s="116">
        <f t="shared" si="68"/>
        <v>0</v>
      </c>
      <c r="AZ164" s="116">
        <f t="shared" si="69"/>
        <v>0</v>
      </c>
      <c r="BA164" s="116">
        <f t="shared" si="70"/>
        <v>0</v>
      </c>
      <c r="BB164" s="116">
        <f t="shared" si="71"/>
        <v>0</v>
      </c>
      <c r="BC164" s="115">
        <f t="shared" si="77"/>
        <v>0</v>
      </c>
      <c r="BD164" s="116">
        <f t="shared" si="72"/>
        <v>0</v>
      </c>
      <c r="BE164" s="120">
        <f t="shared" si="78"/>
        <v>0</v>
      </c>
      <c r="BF164" s="115">
        <f t="shared" si="79"/>
        <v>0</v>
      </c>
      <c r="BG164" s="116">
        <f t="shared" si="73"/>
        <v>0</v>
      </c>
      <c r="BH164" s="120">
        <f t="shared" si="80"/>
        <v>0</v>
      </c>
      <c r="BI164" s="115">
        <f t="shared" si="81"/>
        <v>0</v>
      </c>
      <c r="BJ164" s="116">
        <f t="shared" si="74"/>
        <v>0</v>
      </c>
      <c r="BK164" s="120">
        <f t="shared" si="82"/>
        <v>0</v>
      </c>
      <c r="BL164" s="120">
        <f t="shared" si="83"/>
        <v>0</v>
      </c>
      <c r="BN164" s="375">
        <f t="shared" si="75"/>
        <v>0</v>
      </c>
      <c r="BP164" s="380"/>
      <c r="DH164" s="102"/>
    </row>
    <row r="165" spans="1:112" hidden="1">
      <c r="A165" s="110"/>
      <c r="B165" s="786"/>
      <c r="C165" s="786"/>
      <c r="D165" s="786"/>
      <c r="E165" s="786"/>
      <c r="F165" s="786"/>
      <c r="G165" s="786"/>
      <c r="H165" s="786"/>
      <c r="I165" s="786"/>
      <c r="J165" s="786"/>
      <c r="K165" s="786"/>
      <c r="L165" s="786"/>
      <c r="M165" s="786"/>
      <c r="N165" s="786"/>
      <c r="O165" s="786"/>
      <c r="P165" s="786"/>
      <c r="Q165" s="786"/>
      <c r="R165" s="787"/>
      <c r="S165" s="787"/>
      <c r="T165" s="788"/>
      <c r="U165" s="787"/>
      <c r="V165" s="787"/>
      <c r="W165" s="783"/>
      <c r="X165" s="789"/>
      <c r="Y165" s="789"/>
      <c r="Z165" s="789"/>
      <c r="AA165" s="789"/>
      <c r="AB165" s="789"/>
      <c r="AC165" s="781"/>
      <c r="AD165" s="782"/>
      <c r="AE165" s="783"/>
      <c r="AF165" s="784">
        <f t="shared" si="76"/>
        <v>0</v>
      </c>
      <c r="AG165" s="784"/>
      <c r="AH165" s="784"/>
      <c r="AI165" s="784"/>
      <c r="AJ165" s="784">
        <f t="shared" si="65"/>
        <v>0</v>
      </c>
      <c r="AK165" s="784"/>
      <c r="AL165" s="784"/>
      <c r="AM165" s="784"/>
      <c r="AN165" s="784">
        <f t="shared" si="66"/>
        <v>0</v>
      </c>
      <c r="AO165" s="784"/>
      <c r="AP165" s="784"/>
      <c r="AQ165" s="784"/>
      <c r="AR165" s="363"/>
      <c r="AS165" s="785">
        <f t="shared" si="67"/>
        <v>0</v>
      </c>
      <c r="AT165" s="785"/>
      <c r="AU165" s="785"/>
      <c r="AV165" s="785"/>
      <c r="AW165" s="785"/>
      <c r="AX165" s="91"/>
      <c r="AY165" s="116">
        <f t="shared" si="68"/>
        <v>0</v>
      </c>
      <c r="AZ165" s="116">
        <f t="shared" si="69"/>
        <v>0</v>
      </c>
      <c r="BA165" s="116">
        <f t="shared" si="70"/>
        <v>0</v>
      </c>
      <c r="BB165" s="116">
        <f t="shared" si="71"/>
        <v>0</v>
      </c>
      <c r="BC165" s="115">
        <f t="shared" si="77"/>
        <v>0</v>
      </c>
      <c r="BD165" s="116">
        <f t="shared" si="72"/>
        <v>0</v>
      </c>
      <c r="BE165" s="120">
        <f t="shared" si="78"/>
        <v>0</v>
      </c>
      <c r="BF165" s="115">
        <f t="shared" si="79"/>
        <v>0</v>
      </c>
      <c r="BG165" s="116">
        <f t="shared" si="73"/>
        <v>0</v>
      </c>
      <c r="BH165" s="120">
        <f t="shared" si="80"/>
        <v>0</v>
      </c>
      <c r="BI165" s="115">
        <f t="shared" si="81"/>
        <v>0</v>
      </c>
      <c r="BJ165" s="116">
        <f t="shared" si="74"/>
        <v>0</v>
      </c>
      <c r="BK165" s="120">
        <f t="shared" si="82"/>
        <v>0</v>
      </c>
      <c r="BL165" s="120">
        <f t="shared" si="83"/>
        <v>0</v>
      </c>
      <c r="BN165" s="375">
        <f t="shared" si="75"/>
        <v>0</v>
      </c>
      <c r="BP165" s="380"/>
      <c r="DH165" s="102"/>
    </row>
    <row r="166" spans="1:112" hidden="1">
      <c r="A166" s="110"/>
      <c r="B166" s="786"/>
      <c r="C166" s="786"/>
      <c r="D166" s="786"/>
      <c r="E166" s="786"/>
      <c r="F166" s="786"/>
      <c r="G166" s="786"/>
      <c r="H166" s="786"/>
      <c r="I166" s="786"/>
      <c r="J166" s="786"/>
      <c r="K166" s="786"/>
      <c r="L166" s="786"/>
      <c r="M166" s="786"/>
      <c r="N166" s="786"/>
      <c r="O166" s="786"/>
      <c r="P166" s="786"/>
      <c r="Q166" s="786"/>
      <c r="R166" s="787"/>
      <c r="S166" s="787"/>
      <c r="T166" s="788"/>
      <c r="U166" s="787"/>
      <c r="V166" s="787"/>
      <c r="W166" s="783"/>
      <c r="X166" s="789"/>
      <c r="Y166" s="789"/>
      <c r="Z166" s="789"/>
      <c r="AA166" s="789"/>
      <c r="AB166" s="789"/>
      <c r="AC166" s="781"/>
      <c r="AD166" s="782"/>
      <c r="AE166" s="783"/>
      <c r="AF166" s="784">
        <f t="shared" si="76"/>
        <v>0</v>
      </c>
      <c r="AG166" s="784"/>
      <c r="AH166" s="784"/>
      <c r="AI166" s="784"/>
      <c r="AJ166" s="784">
        <f t="shared" si="65"/>
        <v>0</v>
      </c>
      <c r="AK166" s="784"/>
      <c r="AL166" s="784"/>
      <c r="AM166" s="784"/>
      <c r="AN166" s="784">
        <f t="shared" si="66"/>
        <v>0</v>
      </c>
      <c r="AO166" s="784"/>
      <c r="AP166" s="784"/>
      <c r="AQ166" s="784"/>
      <c r="AR166" s="363"/>
      <c r="AS166" s="785">
        <f t="shared" si="67"/>
        <v>0</v>
      </c>
      <c r="AT166" s="785"/>
      <c r="AU166" s="785"/>
      <c r="AV166" s="785"/>
      <c r="AW166" s="785"/>
      <c r="AX166" s="91"/>
      <c r="AY166" s="116">
        <f t="shared" si="68"/>
        <v>0</v>
      </c>
      <c r="AZ166" s="116">
        <f t="shared" si="69"/>
        <v>0</v>
      </c>
      <c r="BA166" s="116">
        <f t="shared" si="70"/>
        <v>0</v>
      </c>
      <c r="BB166" s="116">
        <f t="shared" si="71"/>
        <v>0</v>
      </c>
      <c r="BC166" s="115">
        <f t="shared" si="77"/>
        <v>0</v>
      </c>
      <c r="BD166" s="116">
        <f t="shared" si="72"/>
        <v>0</v>
      </c>
      <c r="BE166" s="120">
        <f t="shared" si="78"/>
        <v>0</v>
      </c>
      <c r="BF166" s="115">
        <f t="shared" si="79"/>
        <v>0</v>
      </c>
      <c r="BG166" s="116">
        <f t="shared" si="73"/>
        <v>0</v>
      </c>
      <c r="BH166" s="120">
        <f t="shared" si="80"/>
        <v>0</v>
      </c>
      <c r="BI166" s="115">
        <f t="shared" si="81"/>
        <v>0</v>
      </c>
      <c r="BJ166" s="116">
        <f t="shared" si="74"/>
        <v>0</v>
      </c>
      <c r="BK166" s="120">
        <f t="shared" si="82"/>
        <v>0</v>
      </c>
      <c r="BL166" s="120">
        <f t="shared" si="83"/>
        <v>0</v>
      </c>
      <c r="BN166" s="375">
        <f t="shared" si="75"/>
        <v>0</v>
      </c>
      <c r="BP166" s="380"/>
      <c r="DH166" s="102"/>
    </row>
    <row r="167" spans="1:112" hidden="1">
      <c r="A167" s="110"/>
      <c r="B167" s="786"/>
      <c r="C167" s="786"/>
      <c r="D167" s="786"/>
      <c r="E167" s="786"/>
      <c r="F167" s="786"/>
      <c r="G167" s="786"/>
      <c r="H167" s="786"/>
      <c r="I167" s="786"/>
      <c r="J167" s="786"/>
      <c r="K167" s="786"/>
      <c r="L167" s="786"/>
      <c r="M167" s="786"/>
      <c r="N167" s="786"/>
      <c r="O167" s="786"/>
      <c r="P167" s="786"/>
      <c r="Q167" s="786"/>
      <c r="R167" s="787"/>
      <c r="S167" s="787"/>
      <c r="T167" s="788"/>
      <c r="U167" s="787"/>
      <c r="V167" s="787"/>
      <c r="W167" s="783"/>
      <c r="X167" s="789"/>
      <c r="Y167" s="789"/>
      <c r="Z167" s="789"/>
      <c r="AA167" s="789"/>
      <c r="AB167" s="789"/>
      <c r="AC167" s="781"/>
      <c r="AD167" s="782"/>
      <c r="AE167" s="783"/>
      <c r="AF167" s="784">
        <f t="shared" si="76"/>
        <v>0</v>
      </c>
      <c r="AG167" s="784"/>
      <c r="AH167" s="784"/>
      <c r="AI167" s="784"/>
      <c r="AJ167" s="784">
        <f t="shared" si="65"/>
        <v>0</v>
      </c>
      <c r="AK167" s="784"/>
      <c r="AL167" s="784"/>
      <c r="AM167" s="784"/>
      <c r="AN167" s="784">
        <f t="shared" si="66"/>
        <v>0</v>
      </c>
      <c r="AO167" s="784"/>
      <c r="AP167" s="784"/>
      <c r="AQ167" s="784"/>
      <c r="AR167" s="363"/>
      <c r="AS167" s="785">
        <f t="shared" si="67"/>
        <v>0</v>
      </c>
      <c r="AT167" s="785"/>
      <c r="AU167" s="785"/>
      <c r="AV167" s="785"/>
      <c r="AW167" s="785"/>
      <c r="AX167" s="91"/>
      <c r="AY167" s="116">
        <f t="shared" si="68"/>
        <v>0</v>
      </c>
      <c r="AZ167" s="116">
        <f t="shared" si="69"/>
        <v>0</v>
      </c>
      <c r="BA167" s="116">
        <f t="shared" si="70"/>
        <v>0</v>
      </c>
      <c r="BB167" s="116">
        <f t="shared" si="71"/>
        <v>0</v>
      </c>
      <c r="BC167" s="115">
        <f t="shared" si="77"/>
        <v>0</v>
      </c>
      <c r="BD167" s="116">
        <f t="shared" si="72"/>
        <v>0</v>
      </c>
      <c r="BE167" s="120">
        <f t="shared" si="78"/>
        <v>0</v>
      </c>
      <c r="BF167" s="115">
        <f t="shared" si="79"/>
        <v>0</v>
      </c>
      <c r="BG167" s="116">
        <f t="shared" si="73"/>
        <v>0</v>
      </c>
      <c r="BH167" s="120">
        <f t="shared" si="80"/>
        <v>0</v>
      </c>
      <c r="BI167" s="115">
        <f t="shared" si="81"/>
        <v>0</v>
      </c>
      <c r="BJ167" s="116">
        <f t="shared" si="74"/>
        <v>0</v>
      </c>
      <c r="BK167" s="120">
        <f t="shared" si="82"/>
        <v>0</v>
      </c>
      <c r="BL167" s="120">
        <f t="shared" si="83"/>
        <v>0</v>
      </c>
      <c r="BN167" s="375">
        <f t="shared" si="75"/>
        <v>0</v>
      </c>
      <c r="BP167" s="380"/>
      <c r="DH167" s="102"/>
    </row>
    <row r="168" spans="1:112" hidden="1">
      <c r="A168" s="110"/>
      <c r="B168" s="786"/>
      <c r="C168" s="786"/>
      <c r="D168" s="786"/>
      <c r="E168" s="786"/>
      <c r="F168" s="786"/>
      <c r="G168" s="786"/>
      <c r="H168" s="786"/>
      <c r="I168" s="786"/>
      <c r="J168" s="786"/>
      <c r="K168" s="786"/>
      <c r="L168" s="786"/>
      <c r="M168" s="786"/>
      <c r="N168" s="786"/>
      <c r="O168" s="786"/>
      <c r="P168" s="786"/>
      <c r="Q168" s="786"/>
      <c r="R168" s="787"/>
      <c r="S168" s="787"/>
      <c r="T168" s="788"/>
      <c r="U168" s="787"/>
      <c r="V168" s="787"/>
      <c r="W168" s="783"/>
      <c r="X168" s="789"/>
      <c r="Y168" s="789"/>
      <c r="Z168" s="789"/>
      <c r="AA168" s="789"/>
      <c r="AB168" s="789"/>
      <c r="AC168" s="781"/>
      <c r="AD168" s="782"/>
      <c r="AE168" s="783"/>
      <c r="AF168" s="784">
        <f t="shared" si="76"/>
        <v>0</v>
      </c>
      <c r="AG168" s="784"/>
      <c r="AH168" s="784"/>
      <c r="AI168" s="784"/>
      <c r="AJ168" s="784">
        <f t="shared" si="65"/>
        <v>0</v>
      </c>
      <c r="AK168" s="784"/>
      <c r="AL168" s="784"/>
      <c r="AM168" s="784"/>
      <c r="AN168" s="784">
        <f t="shared" si="66"/>
        <v>0</v>
      </c>
      <c r="AO168" s="784"/>
      <c r="AP168" s="784"/>
      <c r="AQ168" s="784"/>
      <c r="AR168" s="363"/>
      <c r="AS168" s="785">
        <f t="shared" si="67"/>
        <v>0</v>
      </c>
      <c r="AT168" s="785"/>
      <c r="AU168" s="785"/>
      <c r="AV168" s="785"/>
      <c r="AW168" s="785"/>
      <c r="AX168" s="91"/>
      <c r="AY168" s="116">
        <f t="shared" si="68"/>
        <v>0</v>
      </c>
      <c r="AZ168" s="116">
        <f t="shared" si="69"/>
        <v>0</v>
      </c>
      <c r="BA168" s="116">
        <f t="shared" si="70"/>
        <v>0</v>
      </c>
      <c r="BB168" s="116">
        <f t="shared" si="71"/>
        <v>0</v>
      </c>
      <c r="BC168" s="115">
        <f t="shared" si="77"/>
        <v>0</v>
      </c>
      <c r="BD168" s="116">
        <f t="shared" si="72"/>
        <v>0</v>
      </c>
      <c r="BE168" s="120">
        <f t="shared" si="78"/>
        <v>0</v>
      </c>
      <c r="BF168" s="115">
        <f t="shared" si="79"/>
        <v>0</v>
      </c>
      <c r="BG168" s="116">
        <f t="shared" si="73"/>
        <v>0</v>
      </c>
      <c r="BH168" s="120">
        <f t="shared" si="80"/>
        <v>0</v>
      </c>
      <c r="BI168" s="115">
        <f t="shared" si="81"/>
        <v>0</v>
      </c>
      <c r="BJ168" s="116">
        <f t="shared" si="74"/>
        <v>0</v>
      </c>
      <c r="BK168" s="120">
        <f t="shared" si="82"/>
        <v>0</v>
      </c>
      <c r="BL168" s="120">
        <f t="shared" si="83"/>
        <v>0</v>
      </c>
      <c r="BN168" s="375">
        <f t="shared" si="75"/>
        <v>0</v>
      </c>
      <c r="BP168" s="380"/>
      <c r="DH168" s="102"/>
    </row>
    <row r="169" spans="1:112" hidden="1">
      <c r="A169" s="110"/>
      <c r="B169" s="786"/>
      <c r="C169" s="786"/>
      <c r="D169" s="786"/>
      <c r="E169" s="786"/>
      <c r="F169" s="786"/>
      <c r="G169" s="786"/>
      <c r="H169" s="786"/>
      <c r="I169" s="786"/>
      <c r="J169" s="786"/>
      <c r="K169" s="786"/>
      <c r="L169" s="786"/>
      <c r="M169" s="786"/>
      <c r="N169" s="786"/>
      <c r="O169" s="786"/>
      <c r="P169" s="786"/>
      <c r="Q169" s="786"/>
      <c r="R169" s="787"/>
      <c r="S169" s="787"/>
      <c r="T169" s="788"/>
      <c r="U169" s="787"/>
      <c r="V169" s="787"/>
      <c r="W169" s="783"/>
      <c r="X169" s="789"/>
      <c r="Y169" s="789"/>
      <c r="Z169" s="789"/>
      <c r="AA169" s="789"/>
      <c r="AB169" s="789"/>
      <c r="AC169" s="781"/>
      <c r="AD169" s="782"/>
      <c r="AE169" s="783"/>
      <c r="AF169" s="784">
        <f t="shared" si="76"/>
        <v>0</v>
      </c>
      <c r="AG169" s="784"/>
      <c r="AH169" s="784"/>
      <c r="AI169" s="784"/>
      <c r="AJ169" s="784">
        <f t="shared" si="65"/>
        <v>0</v>
      </c>
      <c r="AK169" s="784"/>
      <c r="AL169" s="784"/>
      <c r="AM169" s="784"/>
      <c r="AN169" s="784">
        <f t="shared" si="66"/>
        <v>0</v>
      </c>
      <c r="AO169" s="784"/>
      <c r="AP169" s="784"/>
      <c r="AQ169" s="784"/>
      <c r="AR169" s="363"/>
      <c r="AS169" s="785">
        <f t="shared" si="67"/>
        <v>0</v>
      </c>
      <c r="AT169" s="785"/>
      <c r="AU169" s="785"/>
      <c r="AV169" s="785"/>
      <c r="AW169" s="785"/>
      <c r="AX169" s="91"/>
      <c r="AY169" s="116">
        <f t="shared" si="68"/>
        <v>0</v>
      </c>
      <c r="AZ169" s="116">
        <f t="shared" si="69"/>
        <v>0</v>
      </c>
      <c r="BA169" s="116">
        <f t="shared" si="70"/>
        <v>0</v>
      </c>
      <c r="BB169" s="116">
        <f t="shared" si="71"/>
        <v>0</v>
      </c>
      <c r="BC169" s="115">
        <f t="shared" si="77"/>
        <v>0</v>
      </c>
      <c r="BD169" s="116">
        <f t="shared" si="72"/>
        <v>0</v>
      </c>
      <c r="BE169" s="120">
        <f t="shared" si="78"/>
        <v>0</v>
      </c>
      <c r="BF169" s="115">
        <f t="shared" si="79"/>
        <v>0</v>
      </c>
      <c r="BG169" s="116">
        <f t="shared" si="73"/>
        <v>0</v>
      </c>
      <c r="BH169" s="120">
        <f t="shared" si="80"/>
        <v>0</v>
      </c>
      <c r="BI169" s="115">
        <f t="shared" si="81"/>
        <v>0</v>
      </c>
      <c r="BJ169" s="116">
        <f t="shared" si="74"/>
        <v>0</v>
      </c>
      <c r="BK169" s="120">
        <f t="shared" si="82"/>
        <v>0</v>
      </c>
      <c r="BL169" s="120">
        <f t="shared" si="83"/>
        <v>0</v>
      </c>
      <c r="BN169" s="375">
        <f t="shared" si="75"/>
        <v>0</v>
      </c>
      <c r="BP169" s="380"/>
      <c r="DH169" s="102"/>
    </row>
    <row r="170" spans="1:112" hidden="1">
      <c r="A170" s="110"/>
      <c r="B170" s="786"/>
      <c r="C170" s="786"/>
      <c r="D170" s="786"/>
      <c r="E170" s="786"/>
      <c r="F170" s="786"/>
      <c r="G170" s="786"/>
      <c r="H170" s="786"/>
      <c r="I170" s="786"/>
      <c r="J170" s="786"/>
      <c r="K170" s="786"/>
      <c r="L170" s="786"/>
      <c r="M170" s="786"/>
      <c r="N170" s="786"/>
      <c r="O170" s="786"/>
      <c r="P170" s="786"/>
      <c r="Q170" s="786"/>
      <c r="R170" s="787"/>
      <c r="S170" s="787"/>
      <c r="T170" s="788"/>
      <c r="U170" s="787"/>
      <c r="V170" s="787"/>
      <c r="W170" s="783"/>
      <c r="X170" s="789"/>
      <c r="Y170" s="789"/>
      <c r="Z170" s="789"/>
      <c r="AA170" s="789"/>
      <c r="AB170" s="789"/>
      <c r="AC170" s="781"/>
      <c r="AD170" s="782"/>
      <c r="AE170" s="783"/>
      <c r="AF170" s="784">
        <f t="shared" si="76"/>
        <v>0</v>
      </c>
      <c r="AG170" s="784"/>
      <c r="AH170" s="784"/>
      <c r="AI170" s="784"/>
      <c r="AJ170" s="784">
        <f t="shared" si="65"/>
        <v>0</v>
      </c>
      <c r="AK170" s="784"/>
      <c r="AL170" s="784"/>
      <c r="AM170" s="784"/>
      <c r="AN170" s="784">
        <f t="shared" si="66"/>
        <v>0</v>
      </c>
      <c r="AO170" s="784"/>
      <c r="AP170" s="784"/>
      <c r="AQ170" s="784"/>
      <c r="AR170" s="363"/>
      <c r="AS170" s="785">
        <f t="shared" si="67"/>
        <v>0</v>
      </c>
      <c r="AT170" s="785"/>
      <c r="AU170" s="785"/>
      <c r="AV170" s="785"/>
      <c r="AW170" s="785"/>
      <c r="AX170" s="91"/>
      <c r="AY170" s="116">
        <f t="shared" si="68"/>
        <v>0</v>
      </c>
      <c r="AZ170" s="116">
        <f t="shared" si="69"/>
        <v>0</v>
      </c>
      <c r="BA170" s="116">
        <f t="shared" si="70"/>
        <v>0</v>
      </c>
      <c r="BB170" s="116">
        <f t="shared" si="71"/>
        <v>0</v>
      </c>
      <c r="BC170" s="115">
        <f t="shared" si="77"/>
        <v>0</v>
      </c>
      <c r="BD170" s="116">
        <f t="shared" si="72"/>
        <v>0</v>
      </c>
      <c r="BE170" s="120">
        <f t="shared" si="78"/>
        <v>0</v>
      </c>
      <c r="BF170" s="115">
        <f t="shared" si="79"/>
        <v>0</v>
      </c>
      <c r="BG170" s="116">
        <f t="shared" si="73"/>
        <v>0</v>
      </c>
      <c r="BH170" s="120">
        <f t="shared" si="80"/>
        <v>0</v>
      </c>
      <c r="BI170" s="115">
        <f t="shared" si="81"/>
        <v>0</v>
      </c>
      <c r="BJ170" s="116">
        <f t="shared" si="74"/>
        <v>0</v>
      </c>
      <c r="BK170" s="120">
        <f t="shared" si="82"/>
        <v>0</v>
      </c>
      <c r="BL170" s="120">
        <f t="shared" si="83"/>
        <v>0</v>
      </c>
      <c r="BN170" s="375">
        <f t="shared" si="75"/>
        <v>0</v>
      </c>
      <c r="BP170" s="380"/>
      <c r="DH170" s="102"/>
    </row>
    <row r="171" spans="1:112" hidden="1">
      <c r="A171" s="110"/>
      <c r="B171" s="786"/>
      <c r="C171" s="786"/>
      <c r="D171" s="786"/>
      <c r="E171" s="786"/>
      <c r="F171" s="786"/>
      <c r="G171" s="786"/>
      <c r="H171" s="786"/>
      <c r="I171" s="786"/>
      <c r="J171" s="786"/>
      <c r="K171" s="786"/>
      <c r="L171" s="786"/>
      <c r="M171" s="786"/>
      <c r="N171" s="786"/>
      <c r="O171" s="786"/>
      <c r="P171" s="786"/>
      <c r="Q171" s="786"/>
      <c r="R171" s="787"/>
      <c r="S171" s="787"/>
      <c r="T171" s="788"/>
      <c r="U171" s="787"/>
      <c r="V171" s="787"/>
      <c r="W171" s="783"/>
      <c r="X171" s="789"/>
      <c r="Y171" s="789"/>
      <c r="Z171" s="789"/>
      <c r="AA171" s="789"/>
      <c r="AB171" s="789"/>
      <c r="AC171" s="781"/>
      <c r="AD171" s="782"/>
      <c r="AE171" s="783"/>
      <c r="AF171" s="784">
        <f t="shared" si="76"/>
        <v>0</v>
      </c>
      <c r="AG171" s="784"/>
      <c r="AH171" s="784"/>
      <c r="AI171" s="784"/>
      <c r="AJ171" s="784">
        <f t="shared" si="65"/>
        <v>0</v>
      </c>
      <c r="AK171" s="784"/>
      <c r="AL171" s="784"/>
      <c r="AM171" s="784"/>
      <c r="AN171" s="784">
        <f t="shared" si="66"/>
        <v>0</v>
      </c>
      <c r="AO171" s="784"/>
      <c r="AP171" s="784"/>
      <c r="AQ171" s="784"/>
      <c r="AR171" s="363"/>
      <c r="AS171" s="785">
        <f t="shared" si="67"/>
        <v>0</v>
      </c>
      <c r="AT171" s="785"/>
      <c r="AU171" s="785"/>
      <c r="AV171" s="785"/>
      <c r="AW171" s="785"/>
      <c r="AX171" s="91"/>
      <c r="AY171" s="116">
        <f t="shared" si="68"/>
        <v>0</v>
      </c>
      <c r="AZ171" s="116">
        <f t="shared" si="69"/>
        <v>0</v>
      </c>
      <c r="BA171" s="116">
        <f t="shared" si="70"/>
        <v>0</v>
      </c>
      <c r="BB171" s="116">
        <f t="shared" si="71"/>
        <v>0</v>
      </c>
      <c r="BC171" s="115">
        <f t="shared" si="77"/>
        <v>0</v>
      </c>
      <c r="BD171" s="116">
        <f t="shared" si="72"/>
        <v>0</v>
      </c>
      <c r="BE171" s="120">
        <f t="shared" si="78"/>
        <v>0</v>
      </c>
      <c r="BF171" s="115">
        <f t="shared" si="79"/>
        <v>0</v>
      </c>
      <c r="BG171" s="116">
        <f t="shared" si="73"/>
        <v>0</v>
      </c>
      <c r="BH171" s="120">
        <f t="shared" si="80"/>
        <v>0</v>
      </c>
      <c r="BI171" s="115">
        <f t="shared" si="81"/>
        <v>0</v>
      </c>
      <c r="BJ171" s="116">
        <f t="shared" si="74"/>
        <v>0</v>
      </c>
      <c r="BK171" s="120">
        <f t="shared" si="82"/>
        <v>0</v>
      </c>
      <c r="BL171" s="120">
        <f t="shared" si="83"/>
        <v>0</v>
      </c>
      <c r="BN171" s="375">
        <f t="shared" si="75"/>
        <v>0</v>
      </c>
      <c r="BP171" s="380"/>
      <c r="DH171" s="102"/>
    </row>
    <row r="172" spans="1:112" hidden="1">
      <c r="A172" s="110"/>
      <c r="B172" s="786"/>
      <c r="C172" s="786"/>
      <c r="D172" s="786"/>
      <c r="E172" s="786"/>
      <c r="F172" s="786"/>
      <c r="G172" s="786"/>
      <c r="H172" s="786"/>
      <c r="I172" s="786"/>
      <c r="J172" s="786"/>
      <c r="K172" s="786"/>
      <c r="L172" s="786"/>
      <c r="M172" s="786"/>
      <c r="N172" s="786"/>
      <c r="O172" s="786"/>
      <c r="P172" s="786"/>
      <c r="Q172" s="786"/>
      <c r="R172" s="787"/>
      <c r="S172" s="787"/>
      <c r="T172" s="788"/>
      <c r="U172" s="787"/>
      <c r="V172" s="787"/>
      <c r="W172" s="783"/>
      <c r="X172" s="789"/>
      <c r="Y172" s="789"/>
      <c r="Z172" s="789"/>
      <c r="AA172" s="789"/>
      <c r="AB172" s="789"/>
      <c r="AC172" s="781"/>
      <c r="AD172" s="782"/>
      <c r="AE172" s="783"/>
      <c r="AF172" s="784">
        <f t="shared" si="76"/>
        <v>0</v>
      </c>
      <c r="AG172" s="784"/>
      <c r="AH172" s="784"/>
      <c r="AI172" s="784"/>
      <c r="AJ172" s="784">
        <f t="shared" si="65"/>
        <v>0</v>
      </c>
      <c r="AK172" s="784"/>
      <c r="AL172" s="784"/>
      <c r="AM172" s="784"/>
      <c r="AN172" s="784">
        <f t="shared" si="66"/>
        <v>0</v>
      </c>
      <c r="AO172" s="784"/>
      <c r="AP172" s="784"/>
      <c r="AQ172" s="784"/>
      <c r="AR172" s="363"/>
      <c r="AS172" s="785">
        <f t="shared" si="67"/>
        <v>0</v>
      </c>
      <c r="AT172" s="785"/>
      <c r="AU172" s="785"/>
      <c r="AV172" s="785"/>
      <c r="AW172" s="785"/>
      <c r="AX172" s="91"/>
      <c r="AY172" s="116">
        <f t="shared" si="68"/>
        <v>0</v>
      </c>
      <c r="AZ172" s="116">
        <f t="shared" si="69"/>
        <v>0</v>
      </c>
      <c r="BA172" s="116">
        <f t="shared" si="70"/>
        <v>0</v>
      </c>
      <c r="BB172" s="116">
        <f t="shared" si="71"/>
        <v>0</v>
      </c>
      <c r="BC172" s="115">
        <f t="shared" si="77"/>
        <v>0</v>
      </c>
      <c r="BD172" s="116">
        <f t="shared" si="72"/>
        <v>0</v>
      </c>
      <c r="BE172" s="120">
        <f t="shared" si="78"/>
        <v>0</v>
      </c>
      <c r="BF172" s="115">
        <f t="shared" si="79"/>
        <v>0</v>
      </c>
      <c r="BG172" s="116">
        <f t="shared" si="73"/>
        <v>0</v>
      </c>
      <c r="BH172" s="120">
        <f t="shared" si="80"/>
        <v>0</v>
      </c>
      <c r="BI172" s="115">
        <f t="shared" si="81"/>
        <v>0</v>
      </c>
      <c r="BJ172" s="116">
        <f t="shared" si="74"/>
        <v>0</v>
      </c>
      <c r="BK172" s="120">
        <f t="shared" si="82"/>
        <v>0</v>
      </c>
      <c r="BL172" s="120">
        <f t="shared" si="83"/>
        <v>0</v>
      </c>
      <c r="BN172" s="375">
        <f t="shared" si="75"/>
        <v>0</v>
      </c>
      <c r="BP172" s="380"/>
      <c r="DH172" s="102"/>
    </row>
    <row r="173" spans="1:112" hidden="1">
      <c r="A173" s="110"/>
      <c r="B173" s="786"/>
      <c r="C173" s="786"/>
      <c r="D173" s="786"/>
      <c r="E173" s="786"/>
      <c r="F173" s="786"/>
      <c r="G173" s="786"/>
      <c r="H173" s="786"/>
      <c r="I173" s="786"/>
      <c r="J173" s="786"/>
      <c r="K173" s="786"/>
      <c r="L173" s="786"/>
      <c r="M173" s="786"/>
      <c r="N173" s="786"/>
      <c r="O173" s="786"/>
      <c r="P173" s="786"/>
      <c r="Q173" s="786"/>
      <c r="R173" s="787"/>
      <c r="S173" s="787"/>
      <c r="T173" s="788"/>
      <c r="U173" s="787"/>
      <c r="V173" s="787"/>
      <c r="W173" s="783"/>
      <c r="X173" s="789"/>
      <c r="Y173" s="789"/>
      <c r="Z173" s="789"/>
      <c r="AA173" s="789"/>
      <c r="AB173" s="789"/>
      <c r="AC173" s="781"/>
      <c r="AD173" s="782"/>
      <c r="AE173" s="783"/>
      <c r="AF173" s="784">
        <f t="shared" si="76"/>
        <v>0</v>
      </c>
      <c r="AG173" s="784"/>
      <c r="AH173" s="784"/>
      <c r="AI173" s="784"/>
      <c r="AJ173" s="784">
        <f t="shared" si="65"/>
        <v>0</v>
      </c>
      <c r="AK173" s="784"/>
      <c r="AL173" s="784"/>
      <c r="AM173" s="784"/>
      <c r="AN173" s="784">
        <f t="shared" si="66"/>
        <v>0</v>
      </c>
      <c r="AO173" s="784"/>
      <c r="AP173" s="784"/>
      <c r="AQ173" s="784"/>
      <c r="AR173" s="363"/>
      <c r="AS173" s="785">
        <f t="shared" si="67"/>
        <v>0</v>
      </c>
      <c r="AT173" s="785"/>
      <c r="AU173" s="785"/>
      <c r="AV173" s="785"/>
      <c r="AW173" s="785"/>
      <c r="AX173" s="91"/>
      <c r="AY173" s="116">
        <f t="shared" si="68"/>
        <v>0</v>
      </c>
      <c r="AZ173" s="116">
        <f t="shared" si="69"/>
        <v>0</v>
      </c>
      <c r="BA173" s="116">
        <f t="shared" si="70"/>
        <v>0</v>
      </c>
      <c r="BB173" s="116">
        <f t="shared" si="71"/>
        <v>0</v>
      </c>
      <c r="BC173" s="115">
        <f t="shared" si="77"/>
        <v>0</v>
      </c>
      <c r="BD173" s="116">
        <f t="shared" si="72"/>
        <v>0</v>
      </c>
      <c r="BE173" s="120">
        <f t="shared" si="78"/>
        <v>0</v>
      </c>
      <c r="BF173" s="115">
        <f t="shared" si="79"/>
        <v>0</v>
      </c>
      <c r="BG173" s="116">
        <f t="shared" si="73"/>
        <v>0</v>
      </c>
      <c r="BH173" s="120">
        <f t="shared" si="80"/>
        <v>0</v>
      </c>
      <c r="BI173" s="115">
        <f t="shared" si="81"/>
        <v>0</v>
      </c>
      <c r="BJ173" s="116">
        <f t="shared" si="74"/>
        <v>0</v>
      </c>
      <c r="BK173" s="120">
        <f t="shared" si="82"/>
        <v>0</v>
      </c>
      <c r="BL173" s="120">
        <f t="shared" si="83"/>
        <v>0</v>
      </c>
      <c r="BN173" s="375">
        <f t="shared" si="75"/>
        <v>0</v>
      </c>
      <c r="BP173" s="380"/>
      <c r="DH173" s="102"/>
    </row>
    <row r="174" spans="1:112" hidden="1">
      <c r="A174" s="110"/>
      <c r="B174" s="786"/>
      <c r="C174" s="786"/>
      <c r="D174" s="786"/>
      <c r="E174" s="786"/>
      <c r="F174" s="786"/>
      <c r="G174" s="786"/>
      <c r="H174" s="786"/>
      <c r="I174" s="786"/>
      <c r="J174" s="786"/>
      <c r="K174" s="786"/>
      <c r="L174" s="786"/>
      <c r="M174" s="786"/>
      <c r="N174" s="786"/>
      <c r="O174" s="786"/>
      <c r="P174" s="786"/>
      <c r="Q174" s="786"/>
      <c r="R174" s="787"/>
      <c r="S174" s="787"/>
      <c r="T174" s="788"/>
      <c r="U174" s="787"/>
      <c r="V174" s="787"/>
      <c r="W174" s="783"/>
      <c r="X174" s="789"/>
      <c r="Y174" s="789"/>
      <c r="Z174" s="789"/>
      <c r="AA174" s="789"/>
      <c r="AB174" s="789"/>
      <c r="AC174" s="781"/>
      <c r="AD174" s="782"/>
      <c r="AE174" s="783"/>
      <c r="AF174" s="784">
        <f t="shared" si="76"/>
        <v>0</v>
      </c>
      <c r="AG174" s="784"/>
      <c r="AH174" s="784"/>
      <c r="AI174" s="784"/>
      <c r="AJ174" s="784">
        <f t="shared" si="65"/>
        <v>0</v>
      </c>
      <c r="AK174" s="784"/>
      <c r="AL174" s="784"/>
      <c r="AM174" s="784"/>
      <c r="AN174" s="784">
        <f t="shared" si="66"/>
        <v>0</v>
      </c>
      <c r="AO174" s="784"/>
      <c r="AP174" s="784"/>
      <c r="AQ174" s="784"/>
      <c r="AR174" s="363"/>
      <c r="AS174" s="785">
        <f t="shared" si="67"/>
        <v>0</v>
      </c>
      <c r="AT174" s="785"/>
      <c r="AU174" s="785"/>
      <c r="AV174" s="785"/>
      <c r="AW174" s="785"/>
      <c r="AX174" s="91"/>
      <c r="AY174" s="116">
        <f t="shared" si="68"/>
        <v>0</v>
      </c>
      <c r="AZ174" s="116">
        <f t="shared" si="69"/>
        <v>0</v>
      </c>
      <c r="BA174" s="116">
        <f t="shared" si="70"/>
        <v>0</v>
      </c>
      <c r="BB174" s="116">
        <f t="shared" si="71"/>
        <v>0</v>
      </c>
      <c r="BC174" s="115">
        <f t="shared" si="77"/>
        <v>0</v>
      </c>
      <c r="BD174" s="116">
        <f t="shared" si="72"/>
        <v>0</v>
      </c>
      <c r="BE174" s="120">
        <f t="shared" si="78"/>
        <v>0</v>
      </c>
      <c r="BF174" s="115">
        <f t="shared" si="79"/>
        <v>0</v>
      </c>
      <c r="BG174" s="116">
        <f t="shared" si="73"/>
        <v>0</v>
      </c>
      <c r="BH174" s="120">
        <f t="shared" si="80"/>
        <v>0</v>
      </c>
      <c r="BI174" s="115">
        <f t="shared" si="81"/>
        <v>0</v>
      </c>
      <c r="BJ174" s="116">
        <f t="shared" si="74"/>
        <v>0</v>
      </c>
      <c r="BK174" s="120">
        <f t="shared" si="82"/>
        <v>0</v>
      </c>
      <c r="BL174" s="120">
        <f t="shared" si="83"/>
        <v>0</v>
      </c>
      <c r="BN174" s="375">
        <f t="shared" si="75"/>
        <v>0</v>
      </c>
      <c r="BP174" s="380"/>
      <c r="DH174" s="102"/>
    </row>
    <row r="175" spans="1:112" hidden="1">
      <c r="A175" s="110"/>
      <c r="B175" s="786"/>
      <c r="C175" s="786"/>
      <c r="D175" s="786"/>
      <c r="E175" s="786"/>
      <c r="F175" s="786"/>
      <c r="G175" s="786"/>
      <c r="H175" s="786"/>
      <c r="I175" s="786"/>
      <c r="J175" s="786"/>
      <c r="K175" s="786"/>
      <c r="L175" s="786"/>
      <c r="M175" s="786"/>
      <c r="N175" s="786"/>
      <c r="O175" s="786"/>
      <c r="P175" s="786"/>
      <c r="Q175" s="786"/>
      <c r="R175" s="787"/>
      <c r="S175" s="787"/>
      <c r="T175" s="788"/>
      <c r="U175" s="787"/>
      <c r="V175" s="787"/>
      <c r="W175" s="783"/>
      <c r="X175" s="789"/>
      <c r="Y175" s="789"/>
      <c r="Z175" s="789"/>
      <c r="AA175" s="789"/>
      <c r="AB175" s="789"/>
      <c r="AC175" s="781"/>
      <c r="AD175" s="782"/>
      <c r="AE175" s="783"/>
      <c r="AF175" s="784">
        <f t="shared" si="76"/>
        <v>0</v>
      </c>
      <c r="AG175" s="784"/>
      <c r="AH175" s="784"/>
      <c r="AI175" s="784"/>
      <c r="AJ175" s="784">
        <f t="shared" si="65"/>
        <v>0</v>
      </c>
      <c r="AK175" s="784"/>
      <c r="AL175" s="784"/>
      <c r="AM175" s="784"/>
      <c r="AN175" s="784">
        <f t="shared" si="66"/>
        <v>0</v>
      </c>
      <c r="AO175" s="784"/>
      <c r="AP175" s="784"/>
      <c r="AQ175" s="784"/>
      <c r="AR175" s="363"/>
      <c r="AS175" s="785">
        <f t="shared" si="67"/>
        <v>0</v>
      </c>
      <c r="AT175" s="785"/>
      <c r="AU175" s="785"/>
      <c r="AV175" s="785"/>
      <c r="AW175" s="785"/>
      <c r="AX175" s="91"/>
      <c r="AY175" s="116">
        <f t="shared" si="68"/>
        <v>0</v>
      </c>
      <c r="AZ175" s="116">
        <f t="shared" si="69"/>
        <v>0</v>
      </c>
      <c r="BA175" s="116">
        <f t="shared" si="70"/>
        <v>0</v>
      </c>
      <c r="BB175" s="116">
        <f t="shared" si="71"/>
        <v>0</v>
      </c>
      <c r="BC175" s="115">
        <f t="shared" si="77"/>
        <v>0</v>
      </c>
      <c r="BD175" s="116">
        <f t="shared" si="72"/>
        <v>0</v>
      </c>
      <c r="BE175" s="120">
        <f t="shared" si="78"/>
        <v>0</v>
      </c>
      <c r="BF175" s="115">
        <f t="shared" si="79"/>
        <v>0</v>
      </c>
      <c r="BG175" s="116">
        <f t="shared" si="73"/>
        <v>0</v>
      </c>
      <c r="BH175" s="120">
        <f t="shared" si="80"/>
        <v>0</v>
      </c>
      <c r="BI175" s="115">
        <f t="shared" si="81"/>
        <v>0</v>
      </c>
      <c r="BJ175" s="116">
        <f t="shared" si="74"/>
        <v>0</v>
      </c>
      <c r="BK175" s="120">
        <f t="shared" si="82"/>
        <v>0</v>
      </c>
      <c r="BL175" s="120">
        <f t="shared" si="83"/>
        <v>0</v>
      </c>
      <c r="BN175" s="375">
        <f t="shared" si="75"/>
        <v>0</v>
      </c>
      <c r="BP175" s="380"/>
      <c r="DH175" s="102"/>
    </row>
    <row r="176" spans="1:112" hidden="1">
      <c r="A176" s="110"/>
      <c r="B176" s="786"/>
      <c r="C176" s="786"/>
      <c r="D176" s="786"/>
      <c r="E176" s="786"/>
      <c r="F176" s="786"/>
      <c r="G176" s="786"/>
      <c r="H176" s="786"/>
      <c r="I176" s="786"/>
      <c r="J176" s="786"/>
      <c r="K176" s="786"/>
      <c r="L176" s="786"/>
      <c r="M176" s="786"/>
      <c r="N176" s="786"/>
      <c r="O176" s="786"/>
      <c r="P176" s="786"/>
      <c r="Q176" s="786"/>
      <c r="R176" s="787"/>
      <c r="S176" s="787"/>
      <c r="T176" s="788"/>
      <c r="U176" s="787"/>
      <c r="V176" s="787"/>
      <c r="W176" s="783"/>
      <c r="X176" s="789"/>
      <c r="Y176" s="789"/>
      <c r="Z176" s="789"/>
      <c r="AA176" s="789"/>
      <c r="AB176" s="789"/>
      <c r="AC176" s="781"/>
      <c r="AD176" s="782"/>
      <c r="AE176" s="783"/>
      <c r="AF176" s="784">
        <f t="shared" si="76"/>
        <v>0</v>
      </c>
      <c r="AG176" s="784"/>
      <c r="AH176" s="784"/>
      <c r="AI176" s="784"/>
      <c r="AJ176" s="784">
        <f t="shared" si="65"/>
        <v>0</v>
      </c>
      <c r="AK176" s="784"/>
      <c r="AL176" s="784"/>
      <c r="AM176" s="784"/>
      <c r="AN176" s="784">
        <f t="shared" si="66"/>
        <v>0</v>
      </c>
      <c r="AO176" s="784"/>
      <c r="AP176" s="784"/>
      <c r="AQ176" s="784"/>
      <c r="AR176" s="363"/>
      <c r="AS176" s="785">
        <f t="shared" si="67"/>
        <v>0</v>
      </c>
      <c r="AT176" s="785"/>
      <c r="AU176" s="785"/>
      <c r="AV176" s="785"/>
      <c r="AW176" s="785"/>
      <c r="AX176" s="91"/>
      <c r="AY176" s="116">
        <f t="shared" si="68"/>
        <v>0</v>
      </c>
      <c r="AZ176" s="116">
        <f t="shared" si="69"/>
        <v>0</v>
      </c>
      <c r="BA176" s="116">
        <f t="shared" si="70"/>
        <v>0</v>
      </c>
      <c r="BB176" s="116">
        <f t="shared" si="71"/>
        <v>0</v>
      </c>
      <c r="BC176" s="115">
        <f t="shared" si="77"/>
        <v>0</v>
      </c>
      <c r="BD176" s="116">
        <f t="shared" si="72"/>
        <v>0</v>
      </c>
      <c r="BE176" s="120">
        <f t="shared" si="78"/>
        <v>0</v>
      </c>
      <c r="BF176" s="115">
        <f t="shared" si="79"/>
        <v>0</v>
      </c>
      <c r="BG176" s="116">
        <f t="shared" si="73"/>
        <v>0</v>
      </c>
      <c r="BH176" s="120">
        <f t="shared" si="80"/>
        <v>0</v>
      </c>
      <c r="BI176" s="115">
        <f t="shared" si="81"/>
        <v>0</v>
      </c>
      <c r="BJ176" s="116">
        <f t="shared" si="74"/>
        <v>0</v>
      </c>
      <c r="BK176" s="120">
        <f t="shared" si="82"/>
        <v>0</v>
      </c>
      <c r="BL176" s="120">
        <f t="shared" si="83"/>
        <v>0</v>
      </c>
      <c r="BN176" s="375">
        <f t="shared" si="75"/>
        <v>0</v>
      </c>
      <c r="BP176" s="380"/>
      <c r="DH176" s="102"/>
    </row>
    <row r="177" spans="1:112" hidden="1">
      <c r="A177" s="110"/>
      <c r="B177" s="786"/>
      <c r="C177" s="786"/>
      <c r="D177" s="786"/>
      <c r="E177" s="786"/>
      <c r="F177" s="786"/>
      <c r="G177" s="786"/>
      <c r="H177" s="786"/>
      <c r="I177" s="786"/>
      <c r="J177" s="786"/>
      <c r="K177" s="786"/>
      <c r="L177" s="786"/>
      <c r="M177" s="786"/>
      <c r="N177" s="786"/>
      <c r="O177" s="786"/>
      <c r="P177" s="786"/>
      <c r="Q177" s="786"/>
      <c r="R177" s="787"/>
      <c r="S177" s="787"/>
      <c r="T177" s="788"/>
      <c r="U177" s="787"/>
      <c r="V177" s="787"/>
      <c r="W177" s="783"/>
      <c r="X177" s="789"/>
      <c r="Y177" s="789"/>
      <c r="Z177" s="789"/>
      <c r="AA177" s="789"/>
      <c r="AB177" s="789"/>
      <c r="AC177" s="781"/>
      <c r="AD177" s="782"/>
      <c r="AE177" s="783"/>
      <c r="AF177" s="784">
        <f t="shared" si="76"/>
        <v>0</v>
      </c>
      <c r="AG177" s="784"/>
      <c r="AH177" s="784"/>
      <c r="AI177" s="784"/>
      <c r="AJ177" s="784">
        <f t="shared" si="65"/>
        <v>0</v>
      </c>
      <c r="AK177" s="784"/>
      <c r="AL177" s="784"/>
      <c r="AM177" s="784"/>
      <c r="AN177" s="784">
        <f t="shared" si="66"/>
        <v>0</v>
      </c>
      <c r="AO177" s="784"/>
      <c r="AP177" s="784"/>
      <c r="AQ177" s="784"/>
      <c r="AR177" s="363"/>
      <c r="AS177" s="785">
        <f t="shared" si="67"/>
        <v>0</v>
      </c>
      <c r="AT177" s="785"/>
      <c r="AU177" s="785"/>
      <c r="AV177" s="785"/>
      <c r="AW177" s="785"/>
      <c r="AX177" s="91"/>
      <c r="AY177" s="116">
        <f t="shared" si="68"/>
        <v>0</v>
      </c>
      <c r="AZ177" s="116">
        <f t="shared" si="69"/>
        <v>0</v>
      </c>
      <c r="BA177" s="116">
        <f t="shared" si="70"/>
        <v>0</v>
      </c>
      <c r="BB177" s="116">
        <f t="shared" si="71"/>
        <v>0</v>
      </c>
      <c r="BC177" s="115">
        <f t="shared" si="77"/>
        <v>0</v>
      </c>
      <c r="BD177" s="116">
        <f t="shared" si="72"/>
        <v>0</v>
      </c>
      <c r="BE177" s="120">
        <f t="shared" si="78"/>
        <v>0</v>
      </c>
      <c r="BF177" s="115">
        <f t="shared" si="79"/>
        <v>0</v>
      </c>
      <c r="BG177" s="116">
        <f t="shared" si="73"/>
        <v>0</v>
      </c>
      <c r="BH177" s="120">
        <f t="shared" si="80"/>
        <v>0</v>
      </c>
      <c r="BI177" s="115">
        <f t="shared" si="81"/>
        <v>0</v>
      </c>
      <c r="BJ177" s="116">
        <f t="shared" si="74"/>
        <v>0</v>
      </c>
      <c r="BK177" s="120">
        <f t="shared" si="82"/>
        <v>0</v>
      </c>
      <c r="BL177" s="120">
        <f t="shared" si="83"/>
        <v>0</v>
      </c>
      <c r="BN177" s="375">
        <f t="shared" si="75"/>
        <v>0</v>
      </c>
      <c r="BP177" s="380"/>
      <c r="DH177" s="102"/>
    </row>
    <row r="178" spans="1:112" hidden="1">
      <c r="A178" s="110"/>
      <c r="B178" s="786"/>
      <c r="C178" s="786"/>
      <c r="D178" s="786"/>
      <c r="E178" s="786"/>
      <c r="F178" s="786"/>
      <c r="G178" s="786"/>
      <c r="H178" s="786"/>
      <c r="I178" s="786"/>
      <c r="J178" s="786"/>
      <c r="K178" s="786"/>
      <c r="L178" s="786"/>
      <c r="M178" s="786"/>
      <c r="N178" s="786"/>
      <c r="O178" s="786"/>
      <c r="P178" s="786"/>
      <c r="Q178" s="786"/>
      <c r="R178" s="787"/>
      <c r="S178" s="787"/>
      <c r="T178" s="788"/>
      <c r="U178" s="787"/>
      <c r="V178" s="787"/>
      <c r="W178" s="783"/>
      <c r="X178" s="789"/>
      <c r="Y178" s="789"/>
      <c r="Z178" s="789"/>
      <c r="AA178" s="789"/>
      <c r="AB178" s="789"/>
      <c r="AC178" s="781"/>
      <c r="AD178" s="782"/>
      <c r="AE178" s="783"/>
      <c r="AF178" s="784">
        <f t="shared" si="76"/>
        <v>0</v>
      </c>
      <c r="AG178" s="784"/>
      <c r="AH178" s="784"/>
      <c r="AI178" s="784"/>
      <c r="AJ178" s="784">
        <f t="shared" si="65"/>
        <v>0</v>
      </c>
      <c r="AK178" s="784"/>
      <c r="AL178" s="784"/>
      <c r="AM178" s="784"/>
      <c r="AN178" s="784">
        <f t="shared" si="66"/>
        <v>0</v>
      </c>
      <c r="AO178" s="784"/>
      <c r="AP178" s="784"/>
      <c r="AQ178" s="784"/>
      <c r="AR178" s="363"/>
      <c r="AS178" s="785">
        <f t="shared" si="67"/>
        <v>0</v>
      </c>
      <c r="AT178" s="785"/>
      <c r="AU178" s="785"/>
      <c r="AV178" s="785"/>
      <c r="AW178" s="785"/>
      <c r="AX178" s="91"/>
      <c r="AY178" s="116">
        <f t="shared" si="68"/>
        <v>0</v>
      </c>
      <c r="AZ178" s="116">
        <f t="shared" si="69"/>
        <v>0</v>
      </c>
      <c r="BA178" s="116">
        <f t="shared" si="70"/>
        <v>0</v>
      </c>
      <c r="BB178" s="116">
        <f t="shared" si="71"/>
        <v>0</v>
      </c>
      <c r="BC178" s="115">
        <f t="shared" si="77"/>
        <v>0</v>
      </c>
      <c r="BD178" s="116">
        <f t="shared" si="72"/>
        <v>0</v>
      </c>
      <c r="BE178" s="120">
        <f t="shared" si="78"/>
        <v>0</v>
      </c>
      <c r="BF178" s="115">
        <f t="shared" si="79"/>
        <v>0</v>
      </c>
      <c r="BG178" s="116">
        <f t="shared" si="73"/>
        <v>0</v>
      </c>
      <c r="BH178" s="120">
        <f t="shared" si="80"/>
        <v>0</v>
      </c>
      <c r="BI178" s="115">
        <f t="shared" si="81"/>
        <v>0</v>
      </c>
      <c r="BJ178" s="116">
        <f t="shared" si="74"/>
        <v>0</v>
      </c>
      <c r="BK178" s="120">
        <f t="shared" si="82"/>
        <v>0</v>
      </c>
      <c r="BL178" s="120">
        <f t="shared" si="83"/>
        <v>0</v>
      </c>
      <c r="BN178" s="375">
        <f t="shared" si="75"/>
        <v>0</v>
      </c>
      <c r="BP178" s="380"/>
      <c r="DH178" s="102"/>
    </row>
    <row r="179" spans="1:112" hidden="1">
      <c r="A179" s="110"/>
      <c r="B179" s="786"/>
      <c r="C179" s="786"/>
      <c r="D179" s="786"/>
      <c r="E179" s="786"/>
      <c r="F179" s="786"/>
      <c r="G179" s="786"/>
      <c r="H179" s="786"/>
      <c r="I179" s="786"/>
      <c r="J179" s="786"/>
      <c r="K179" s="786"/>
      <c r="L179" s="786"/>
      <c r="M179" s="786"/>
      <c r="N179" s="786"/>
      <c r="O179" s="786"/>
      <c r="P179" s="786"/>
      <c r="Q179" s="786"/>
      <c r="R179" s="787"/>
      <c r="S179" s="787"/>
      <c r="T179" s="788"/>
      <c r="U179" s="787"/>
      <c r="V179" s="787"/>
      <c r="W179" s="783"/>
      <c r="X179" s="789"/>
      <c r="Y179" s="789"/>
      <c r="Z179" s="789"/>
      <c r="AA179" s="789"/>
      <c r="AB179" s="789"/>
      <c r="AC179" s="781"/>
      <c r="AD179" s="782"/>
      <c r="AE179" s="783"/>
      <c r="AF179" s="784">
        <f t="shared" si="76"/>
        <v>0</v>
      </c>
      <c r="AG179" s="784"/>
      <c r="AH179" s="784"/>
      <c r="AI179" s="784"/>
      <c r="AJ179" s="784">
        <f t="shared" si="65"/>
        <v>0</v>
      </c>
      <c r="AK179" s="784"/>
      <c r="AL179" s="784"/>
      <c r="AM179" s="784"/>
      <c r="AN179" s="784">
        <f t="shared" si="66"/>
        <v>0</v>
      </c>
      <c r="AO179" s="784"/>
      <c r="AP179" s="784"/>
      <c r="AQ179" s="784"/>
      <c r="AR179" s="363"/>
      <c r="AS179" s="785">
        <f t="shared" si="67"/>
        <v>0</v>
      </c>
      <c r="AT179" s="785"/>
      <c r="AU179" s="785"/>
      <c r="AV179" s="785"/>
      <c r="AW179" s="785"/>
      <c r="AX179" s="91"/>
      <c r="AY179" s="116">
        <f t="shared" si="68"/>
        <v>0</v>
      </c>
      <c r="AZ179" s="116">
        <f t="shared" si="69"/>
        <v>0</v>
      </c>
      <c r="BA179" s="116">
        <f t="shared" si="70"/>
        <v>0</v>
      </c>
      <c r="BB179" s="116">
        <f t="shared" si="71"/>
        <v>0</v>
      </c>
      <c r="BC179" s="115">
        <f t="shared" si="77"/>
        <v>0</v>
      </c>
      <c r="BD179" s="116">
        <f t="shared" si="72"/>
        <v>0</v>
      </c>
      <c r="BE179" s="120">
        <f t="shared" si="78"/>
        <v>0</v>
      </c>
      <c r="BF179" s="115">
        <f t="shared" si="79"/>
        <v>0</v>
      </c>
      <c r="BG179" s="116">
        <f t="shared" si="73"/>
        <v>0</v>
      </c>
      <c r="BH179" s="120">
        <f t="shared" si="80"/>
        <v>0</v>
      </c>
      <c r="BI179" s="115">
        <f t="shared" si="81"/>
        <v>0</v>
      </c>
      <c r="BJ179" s="116">
        <f t="shared" si="74"/>
        <v>0</v>
      </c>
      <c r="BK179" s="120">
        <f t="shared" si="82"/>
        <v>0</v>
      </c>
      <c r="BL179" s="120">
        <f t="shared" si="83"/>
        <v>0</v>
      </c>
      <c r="BN179" s="375">
        <f t="shared" si="75"/>
        <v>0</v>
      </c>
      <c r="BP179" s="380"/>
      <c r="DH179" s="102"/>
    </row>
    <row r="180" spans="1:112" hidden="1">
      <c r="A180" s="110"/>
      <c r="B180" s="786"/>
      <c r="C180" s="786"/>
      <c r="D180" s="786"/>
      <c r="E180" s="786"/>
      <c r="F180" s="786"/>
      <c r="G180" s="786"/>
      <c r="H180" s="786"/>
      <c r="I180" s="786"/>
      <c r="J180" s="786"/>
      <c r="K180" s="786"/>
      <c r="L180" s="786"/>
      <c r="M180" s="786"/>
      <c r="N180" s="786"/>
      <c r="O180" s="786"/>
      <c r="P180" s="786"/>
      <c r="Q180" s="786"/>
      <c r="R180" s="787"/>
      <c r="S180" s="787"/>
      <c r="T180" s="788"/>
      <c r="U180" s="787"/>
      <c r="V180" s="787"/>
      <c r="W180" s="783"/>
      <c r="X180" s="789"/>
      <c r="Y180" s="789"/>
      <c r="Z180" s="789"/>
      <c r="AA180" s="789"/>
      <c r="AB180" s="789"/>
      <c r="AC180" s="781"/>
      <c r="AD180" s="782"/>
      <c r="AE180" s="783"/>
      <c r="AF180" s="784">
        <f t="shared" si="76"/>
        <v>0</v>
      </c>
      <c r="AG180" s="784"/>
      <c r="AH180" s="784"/>
      <c r="AI180" s="784"/>
      <c r="AJ180" s="784">
        <f t="shared" si="65"/>
        <v>0</v>
      </c>
      <c r="AK180" s="784"/>
      <c r="AL180" s="784"/>
      <c r="AM180" s="784"/>
      <c r="AN180" s="784">
        <f t="shared" si="66"/>
        <v>0</v>
      </c>
      <c r="AO180" s="784"/>
      <c r="AP180" s="784"/>
      <c r="AQ180" s="784"/>
      <c r="AR180" s="363"/>
      <c r="AS180" s="785">
        <f t="shared" si="67"/>
        <v>0</v>
      </c>
      <c r="AT180" s="785"/>
      <c r="AU180" s="785"/>
      <c r="AV180" s="785"/>
      <c r="AW180" s="785"/>
      <c r="AX180" s="91"/>
      <c r="AY180" s="116">
        <f t="shared" si="68"/>
        <v>0</v>
      </c>
      <c r="AZ180" s="116">
        <f t="shared" si="69"/>
        <v>0</v>
      </c>
      <c r="BA180" s="116">
        <f t="shared" si="70"/>
        <v>0</v>
      </c>
      <c r="BB180" s="116">
        <f t="shared" si="71"/>
        <v>0</v>
      </c>
      <c r="BC180" s="115">
        <f t="shared" si="77"/>
        <v>0</v>
      </c>
      <c r="BD180" s="116">
        <f t="shared" si="72"/>
        <v>0</v>
      </c>
      <c r="BE180" s="120">
        <f t="shared" si="78"/>
        <v>0</v>
      </c>
      <c r="BF180" s="115">
        <f t="shared" si="79"/>
        <v>0</v>
      </c>
      <c r="BG180" s="116">
        <f t="shared" si="73"/>
        <v>0</v>
      </c>
      <c r="BH180" s="120">
        <f t="shared" si="80"/>
        <v>0</v>
      </c>
      <c r="BI180" s="115">
        <f t="shared" si="81"/>
        <v>0</v>
      </c>
      <c r="BJ180" s="116">
        <f t="shared" si="74"/>
        <v>0</v>
      </c>
      <c r="BK180" s="120">
        <f t="shared" si="82"/>
        <v>0</v>
      </c>
      <c r="BL180" s="120">
        <f t="shared" si="83"/>
        <v>0</v>
      </c>
      <c r="BN180" s="375">
        <f t="shared" si="75"/>
        <v>0</v>
      </c>
      <c r="BP180" s="380"/>
      <c r="DH180" s="102"/>
    </row>
    <row r="181" spans="1:112" hidden="1">
      <c r="A181" s="110"/>
      <c r="B181" s="786"/>
      <c r="C181" s="786"/>
      <c r="D181" s="786"/>
      <c r="E181" s="786"/>
      <c r="F181" s="786"/>
      <c r="G181" s="786"/>
      <c r="H181" s="786"/>
      <c r="I181" s="786"/>
      <c r="J181" s="786"/>
      <c r="K181" s="786"/>
      <c r="L181" s="786"/>
      <c r="M181" s="786"/>
      <c r="N181" s="786"/>
      <c r="O181" s="786"/>
      <c r="P181" s="786"/>
      <c r="Q181" s="786"/>
      <c r="R181" s="787"/>
      <c r="S181" s="787"/>
      <c r="T181" s="788"/>
      <c r="U181" s="787"/>
      <c r="V181" s="787"/>
      <c r="W181" s="783"/>
      <c r="X181" s="789"/>
      <c r="Y181" s="789"/>
      <c r="Z181" s="789"/>
      <c r="AA181" s="789"/>
      <c r="AB181" s="789"/>
      <c r="AC181" s="781"/>
      <c r="AD181" s="782"/>
      <c r="AE181" s="783"/>
      <c r="AF181" s="784">
        <f t="shared" si="76"/>
        <v>0</v>
      </c>
      <c r="AG181" s="784"/>
      <c r="AH181" s="784"/>
      <c r="AI181" s="784"/>
      <c r="AJ181" s="784">
        <f>R181*Z181</f>
        <v>0</v>
      </c>
      <c r="AK181" s="784"/>
      <c r="AL181" s="784"/>
      <c r="AM181" s="784"/>
      <c r="AN181" s="784">
        <f>R181*AC181</f>
        <v>0</v>
      </c>
      <c r="AO181" s="784"/>
      <c r="AP181" s="784"/>
      <c r="AQ181" s="784"/>
      <c r="AR181" s="363"/>
      <c r="AS181" s="785">
        <f t="shared" si="67"/>
        <v>0</v>
      </c>
      <c r="AT181" s="785"/>
      <c r="AU181" s="785"/>
      <c r="AV181" s="785"/>
      <c r="AW181" s="785"/>
      <c r="AX181" s="91"/>
      <c r="AY181" s="116">
        <f t="shared" si="68"/>
        <v>0</v>
      </c>
      <c r="AZ181" s="116">
        <f t="shared" si="69"/>
        <v>0</v>
      </c>
      <c r="BA181" s="116">
        <f t="shared" si="70"/>
        <v>0</v>
      </c>
      <c r="BB181" s="116">
        <f t="shared" si="71"/>
        <v>0</v>
      </c>
      <c r="BC181" s="115">
        <f t="shared" si="77"/>
        <v>0</v>
      </c>
      <c r="BD181" s="116">
        <f t="shared" si="72"/>
        <v>0</v>
      </c>
      <c r="BE181" s="120">
        <f t="shared" si="78"/>
        <v>0</v>
      </c>
      <c r="BF181" s="115">
        <f t="shared" si="79"/>
        <v>0</v>
      </c>
      <c r="BG181" s="116">
        <f t="shared" si="73"/>
        <v>0</v>
      </c>
      <c r="BH181" s="120">
        <f t="shared" si="80"/>
        <v>0</v>
      </c>
      <c r="BI181" s="115">
        <f t="shared" si="81"/>
        <v>0</v>
      </c>
      <c r="BJ181" s="116">
        <f t="shared" si="74"/>
        <v>0</v>
      </c>
      <c r="BK181" s="120">
        <f t="shared" si="82"/>
        <v>0</v>
      </c>
      <c r="BL181" s="120">
        <f t="shared" si="83"/>
        <v>0</v>
      </c>
      <c r="BN181" s="375">
        <f t="shared" si="75"/>
        <v>0</v>
      </c>
      <c r="BP181" s="380"/>
      <c r="DH181" s="102"/>
    </row>
    <row r="182" spans="1:112" hidden="1">
      <c r="A182" s="110"/>
      <c r="B182" s="786"/>
      <c r="C182" s="786"/>
      <c r="D182" s="786"/>
      <c r="E182" s="786"/>
      <c r="F182" s="786"/>
      <c r="G182" s="786"/>
      <c r="H182" s="786"/>
      <c r="I182" s="786"/>
      <c r="J182" s="786"/>
      <c r="K182" s="786"/>
      <c r="L182" s="786"/>
      <c r="M182" s="786"/>
      <c r="N182" s="786"/>
      <c r="O182" s="786"/>
      <c r="P182" s="786"/>
      <c r="Q182" s="786"/>
      <c r="R182" s="787"/>
      <c r="S182" s="787"/>
      <c r="T182" s="788"/>
      <c r="U182" s="787"/>
      <c r="V182" s="787"/>
      <c r="W182" s="783"/>
      <c r="X182" s="789"/>
      <c r="Y182" s="789"/>
      <c r="Z182" s="789"/>
      <c r="AA182" s="789"/>
      <c r="AB182" s="789"/>
      <c r="AC182" s="781"/>
      <c r="AD182" s="782"/>
      <c r="AE182" s="783"/>
      <c r="AF182" s="784">
        <f t="shared" si="76"/>
        <v>0</v>
      </c>
      <c r="AG182" s="784"/>
      <c r="AH182" s="784"/>
      <c r="AI182" s="784"/>
      <c r="AJ182" s="784">
        <f>R182*Z182</f>
        <v>0</v>
      </c>
      <c r="AK182" s="784"/>
      <c r="AL182" s="784"/>
      <c r="AM182" s="784"/>
      <c r="AN182" s="784">
        <f>R182*AC182</f>
        <v>0</v>
      </c>
      <c r="AO182" s="784"/>
      <c r="AP182" s="784"/>
      <c r="AQ182" s="784"/>
      <c r="AR182" s="363"/>
      <c r="AS182" s="785">
        <f t="shared" si="67"/>
        <v>0</v>
      </c>
      <c r="AT182" s="785"/>
      <c r="AU182" s="785"/>
      <c r="AV182" s="785"/>
      <c r="AW182" s="785"/>
      <c r="AX182" s="91"/>
      <c r="AY182" s="116">
        <f t="shared" si="68"/>
        <v>0</v>
      </c>
      <c r="AZ182" s="116">
        <f t="shared" si="69"/>
        <v>0</v>
      </c>
      <c r="BA182" s="116">
        <f t="shared" si="70"/>
        <v>0</v>
      </c>
      <c r="BB182" s="116">
        <f t="shared" si="71"/>
        <v>0</v>
      </c>
      <c r="BC182" s="115">
        <f t="shared" si="77"/>
        <v>0</v>
      </c>
      <c r="BD182" s="116">
        <f t="shared" si="72"/>
        <v>0</v>
      </c>
      <c r="BE182" s="120">
        <f t="shared" si="78"/>
        <v>0</v>
      </c>
      <c r="BF182" s="115">
        <f t="shared" si="79"/>
        <v>0</v>
      </c>
      <c r="BG182" s="116">
        <f t="shared" si="73"/>
        <v>0</v>
      </c>
      <c r="BH182" s="120">
        <f t="shared" si="80"/>
        <v>0</v>
      </c>
      <c r="BI182" s="115">
        <f t="shared" si="81"/>
        <v>0</v>
      </c>
      <c r="BJ182" s="116">
        <f t="shared" si="74"/>
        <v>0</v>
      </c>
      <c r="BK182" s="120">
        <f t="shared" si="82"/>
        <v>0</v>
      </c>
      <c r="BL182" s="120">
        <f t="shared" si="83"/>
        <v>0</v>
      </c>
      <c r="BN182" s="375">
        <f t="shared" si="75"/>
        <v>0</v>
      </c>
      <c r="BP182" s="380"/>
      <c r="DH182" s="102"/>
    </row>
    <row r="183" spans="1:112" hidden="1">
      <c r="A183" s="110"/>
      <c r="B183" s="786"/>
      <c r="C183" s="786"/>
      <c r="D183" s="786"/>
      <c r="E183" s="786"/>
      <c r="F183" s="786"/>
      <c r="G183" s="786"/>
      <c r="H183" s="786"/>
      <c r="I183" s="786"/>
      <c r="J183" s="786"/>
      <c r="K183" s="786"/>
      <c r="L183" s="786"/>
      <c r="M183" s="786"/>
      <c r="N183" s="786"/>
      <c r="O183" s="786"/>
      <c r="P183" s="786"/>
      <c r="Q183" s="786"/>
      <c r="R183" s="787"/>
      <c r="S183" s="787"/>
      <c r="T183" s="788"/>
      <c r="U183" s="787"/>
      <c r="V183" s="787"/>
      <c r="W183" s="783"/>
      <c r="X183" s="789"/>
      <c r="Y183" s="789"/>
      <c r="Z183" s="789"/>
      <c r="AA183" s="789"/>
      <c r="AB183" s="789"/>
      <c r="AC183" s="781"/>
      <c r="AD183" s="782"/>
      <c r="AE183" s="783"/>
      <c r="AF183" s="784">
        <f t="shared" si="76"/>
        <v>0</v>
      </c>
      <c r="AG183" s="784"/>
      <c r="AH183" s="784"/>
      <c r="AI183" s="784"/>
      <c r="AJ183" s="784">
        <f>R183*Z183</f>
        <v>0</v>
      </c>
      <c r="AK183" s="784"/>
      <c r="AL183" s="784"/>
      <c r="AM183" s="784"/>
      <c r="AN183" s="784">
        <f>R183*AC183</f>
        <v>0</v>
      </c>
      <c r="AO183" s="784"/>
      <c r="AP183" s="784"/>
      <c r="AQ183" s="784"/>
      <c r="AR183" s="363"/>
      <c r="AS183" s="785">
        <f t="shared" si="67"/>
        <v>0</v>
      </c>
      <c r="AT183" s="785"/>
      <c r="AU183" s="785"/>
      <c r="AV183" s="785"/>
      <c r="AW183" s="785"/>
      <c r="AX183" s="91"/>
      <c r="AY183" s="116">
        <f t="shared" si="68"/>
        <v>0</v>
      </c>
      <c r="AZ183" s="116">
        <f t="shared" si="69"/>
        <v>0</v>
      </c>
      <c r="BA183" s="116">
        <f t="shared" si="70"/>
        <v>0</v>
      </c>
      <c r="BB183" s="116">
        <f t="shared" si="71"/>
        <v>0</v>
      </c>
      <c r="BC183" s="115">
        <f t="shared" si="77"/>
        <v>0</v>
      </c>
      <c r="BD183" s="116">
        <f t="shared" si="72"/>
        <v>0</v>
      </c>
      <c r="BE183" s="120">
        <f t="shared" si="78"/>
        <v>0</v>
      </c>
      <c r="BF183" s="115">
        <f t="shared" si="79"/>
        <v>0</v>
      </c>
      <c r="BG183" s="116">
        <f t="shared" si="73"/>
        <v>0</v>
      </c>
      <c r="BH183" s="120">
        <f t="shared" si="80"/>
        <v>0</v>
      </c>
      <c r="BI183" s="115">
        <f t="shared" si="81"/>
        <v>0</v>
      </c>
      <c r="BJ183" s="116">
        <f t="shared" si="74"/>
        <v>0</v>
      </c>
      <c r="BK183" s="120">
        <f t="shared" si="82"/>
        <v>0</v>
      </c>
      <c r="BL183" s="120">
        <f t="shared" si="83"/>
        <v>0</v>
      </c>
      <c r="BN183" s="375">
        <f t="shared" si="75"/>
        <v>0</v>
      </c>
      <c r="BP183" s="380"/>
      <c r="DH183" s="102"/>
    </row>
    <row r="184" spans="1:112" hidden="1">
      <c r="A184" s="110"/>
      <c r="B184" s="786"/>
      <c r="C184" s="786"/>
      <c r="D184" s="786"/>
      <c r="E184" s="786"/>
      <c r="F184" s="786"/>
      <c r="G184" s="786"/>
      <c r="H184" s="786"/>
      <c r="I184" s="786"/>
      <c r="J184" s="786"/>
      <c r="K184" s="786"/>
      <c r="L184" s="786"/>
      <c r="M184" s="786"/>
      <c r="N184" s="786"/>
      <c r="O184" s="786"/>
      <c r="P184" s="786"/>
      <c r="Q184" s="786"/>
      <c r="R184" s="787"/>
      <c r="S184" s="787"/>
      <c r="T184" s="788"/>
      <c r="U184" s="787"/>
      <c r="V184" s="787"/>
      <c r="W184" s="783"/>
      <c r="X184" s="789"/>
      <c r="Y184" s="789"/>
      <c r="Z184" s="789"/>
      <c r="AA184" s="789"/>
      <c r="AB184" s="789"/>
      <c r="AC184" s="781"/>
      <c r="AD184" s="782"/>
      <c r="AE184" s="783"/>
      <c r="AF184" s="784">
        <f t="shared" si="76"/>
        <v>0</v>
      </c>
      <c r="AG184" s="784"/>
      <c r="AH184" s="784"/>
      <c r="AI184" s="784"/>
      <c r="AJ184" s="784">
        <f>R184*Z184</f>
        <v>0</v>
      </c>
      <c r="AK184" s="784"/>
      <c r="AL184" s="784"/>
      <c r="AM184" s="784"/>
      <c r="AN184" s="784">
        <f>R184*AC184</f>
        <v>0</v>
      </c>
      <c r="AO184" s="784"/>
      <c r="AP184" s="784"/>
      <c r="AQ184" s="784"/>
      <c r="AR184" s="363"/>
      <c r="AS184" s="785">
        <f t="shared" si="67"/>
        <v>0</v>
      </c>
      <c r="AT184" s="785"/>
      <c r="AU184" s="785"/>
      <c r="AV184" s="785"/>
      <c r="AW184" s="785"/>
      <c r="AX184" s="91"/>
      <c r="AY184" s="116">
        <f t="shared" si="68"/>
        <v>0</v>
      </c>
      <c r="AZ184" s="116">
        <f t="shared" si="69"/>
        <v>0</v>
      </c>
      <c r="BA184" s="116">
        <f t="shared" si="70"/>
        <v>0</v>
      </c>
      <c r="BB184" s="116">
        <f t="shared" si="71"/>
        <v>0</v>
      </c>
      <c r="BC184" s="115">
        <f t="shared" si="77"/>
        <v>0</v>
      </c>
      <c r="BD184" s="116">
        <f t="shared" si="72"/>
        <v>0</v>
      </c>
      <c r="BE184" s="120">
        <f t="shared" si="78"/>
        <v>0</v>
      </c>
      <c r="BF184" s="115">
        <f t="shared" si="79"/>
        <v>0</v>
      </c>
      <c r="BG184" s="116">
        <f t="shared" si="73"/>
        <v>0</v>
      </c>
      <c r="BH184" s="120">
        <f t="shared" si="80"/>
        <v>0</v>
      </c>
      <c r="BI184" s="115">
        <f t="shared" si="81"/>
        <v>0</v>
      </c>
      <c r="BJ184" s="116">
        <f t="shared" si="74"/>
        <v>0</v>
      </c>
      <c r="BK184" s="120">
        <f t="shared" si="82"/>
        <v>0</v>
      </c>
      <c r="BL184" s="120">
        <f t="shared" si="83"/>
        <v>0</v>
      </c>
      <c r="BN184" s="375">
        <f t="shared" si="75"/>
        <v>0</v>
      </c>
      <c r="BP184" s="380"/>
      <c r="DH184" s="102"/>
    </row>
    <row r="185" spans="1:112" ht="5" hidden="1" customHeight="1">
      <c r="A185" s="103"/>
      <c r="B185" s="364"/>
      <c r="C185" s="364"/>
      <c r="D185" s="364"/>
      <c r="E185" s="364"/>
      <c r="F185" s="364"/>
      <c r="G185" s="364"/>
      <c r="H185" s="364"/>
      <c r="I185" s="364"/>
      <c r="J185" s="364"/>
      <c r="K185" s="364"/>
      <c r="L185" s="364"/>
      <c r="M185" s="364"/>
      <c r="N185" s="364"/>
      <c r="O185" s="364"/>
      <c r="P185" s="364"/>
      <c r="Q185" s="364"/>
      <c r="R185" s="365"/>
      <c r="S185" s="365"/>
      <c r="T185" s="365"/>
      <c r="U185" s="365"/>
      <c r="V185" s="365"/>
      <c r="W185" s="366"/>
      <c r="X185" s="366"/>
      <c r="Y185" s="366"/>
      <c r="Z185" s="366"/>
      <c r="AA185" s="366"/>
      <c r="AB185" s="366"/>
      <c r="AC185" s="366"/>
      <c r="AD185" s="366"/>
      <c r="AE185" s="366"/>
      <c r="AF185" s="367"/>
      <c r="AG185" s="367"/>
      <c r="AH185" s="367"/>
      <c r="AI185" s="367"/>
      <c r="AJ185" s="367"/>
      <c r="AK185" s="367"/>
      <c r="AL185" s="367"/>
      <c r="AM185" s="367"/>
      <c r="AN185" s="367"/>
      <c r="AO185" s="367"/>
      <c r="AP185" s="367"/>
      <c r="AQ185" s="367"/>
      <c r="AR185" s="368"/>
      <c r="AS185" s="361"/>
      <c r="AT185" s="361"/>
      <c r="AU185" s="361"/>
      <c r="AV185" s="361"/>
      <c r="AW185" s="361"/>
      <c r="AX185" s="91"/>
      <c r="AY185" s="106">
        <f>AY144</f>
        <v>0</v>
      </c>
      <c r="AZ185" s="106">
        <f>AZ144</f>
        <v>0</v>
      </c>
      <c r="BA185" s="106">
        <f>BA144</f>
        <v>0</v>
      </c>
      <c r="BB185" s="106">
        <f>BB144</f>
        <v>0</v>
      </c>
      <c r="BC185" s="106"/>
      <c r="BD185" s="117"/>
      <c r="BE185" s="119">
        <f>BE144</f>
        <v>0</v>
      </c>
      <c r="BF185" s="106"/>
      <c r="BG185" s="106">
        <f>BG144</f>
        <v>0</v>
      </c>
      <c r="BH185" s="119">
        <f>BH144</f>
        <v>0</v>
      </c>
      <c r="BI185" s="106"/>
      <c r="BJ185" s="106">
        <f>BJ144</f>
        <v>0</v>
      </c>
      <c r="BK185" s="119">
        <f>BK144</f>
        <v>0</v>
      </c>
      <c r="BL185" s="119">
        <f>BL144</f>
        <v>0</v>
      </c>
      <c r="BN185" s="377"/>
      <c r="BP185" s="382"/>
      <c r="DH185" s="104"/>
    </row>
    <row r="186" spans="1:112" ht="21.5" hidden="1" customHeight="1">
      <c r="A186" s="103"/>
      <c r="B186" s="369"/>
      <c r="C186" s="370"/>
      <c r="D186" s="370"/>
      <c r="E186" s="370"/>
      <c r="F186" s="370"/>
      <c r="G186" s="370"/>
      <c r="H186" s="370"/>
      <c r="I186" s="370"/>
      <c r="J186" s="370"/>
      <c r="K186" s="370"/>
      <c r="L186" s="370"/>
      <c r="M186" s="370"/>
      <c r="N186" s="370"/>
      <c r="O186" s="370"/>
      <c r="P186" s="370"/>
      <c r="Q186" s="370"/>
      <c r="R186" s="143"/>
      <c r="S186" s="143"/>
      <c r="T186" s="143"/>
      <c r="U186" s="143"/>
      <c r="V186" s="143"/>
      <c r="W186" s="143"/>
      <c r="X186" s="143"/>
      <c r="Y186" s="143"/>
      <c r="Z186" s="143"/>
      <c r="AA186" s="143"/>
      <c r="AB186" s="143"/>
      <c r="AC186" s="143"/>
      <c r="AD186" s="143"/>
      <c r="AE186" s="246" t="str">
        <f>CONCATENATE(B144," ","TOTAL")</f>
        <v>EXTERIOR PAINTING TOTAL</v>
      </c>
      <c r="AF186" s="802">
        <f>SUBTOTAL(9,AF145:AF185)</f>
        <v>2812.5</v>
      </c>
      <c r="AG186" s="802"/>
      <c r="AH186" s="802"/>
      <c r="AI186" s="802"/>
      <c r="AJ186" s="802">
        <f t="shared" ref="AJ186" si="84">SUBTOTAL(9,AJ145:AJ185)</f>
        <v>562.5</v>
      </c>
      <c r="AK186" s="802"/>
      <c r="AL186" s="802"/>
      <c r="AM186" s="802"/>
      <c r="AN186" s="802">
        <f t="shared" ref="AN186" si="85">SUBTOTAL(9,AN145:AN185)</f>
        <v>0</v>
      </c>
      <c r="AO186" s="802"/>
      <c r="AP186" s="802"/>
      <c r="AQ186" s="802"/>
      <c r="AR186" s="359"/>
      <c r="AS186" s="803">
        <f>SUBTOTAL(9,AS145:AS185)</f>
        <v>3375</v>
      </c>
      <c r="AT186" s="803"/>
      <c r="AU186" s="803"/>
      <c r="AV186" s="803"/>
      <c r="AW186" s="803">
        <f>SUM(AW147:AW167)</f>
        <v>0</v>
      </c>
      <c r="AX186" s="91"/>
      <c r="AY186" s="121">
        <f t="shared" ref="AY186:BL186" si="86">SUM(AY145:AY185)</f>
        <v>2812.5</v>
      </c>
      <c r="AZ186" s="121">
        <f t="shared" si="86"/>
        <v>562.5</v>
      </c>
      <c r="BA186" s="121">
        <f t="shared" si="86"/>
        <v>0</v>
      </c>
      <c r="BB186" s="121">
        <f t="shared" si="86"/>
        <v>3375</v>
      </c>
      <c r="BC186" s="118">
        <f t="shared" si="86"/>
        <v>3.3657442034405384E-2</v>
      </c>
      <c r="BD186" s="121">
        <f t="shared" si="86"/>
        <v>759.375</v>
      </c>
      <c r="BE186" s="121">
        <f t="shared" si="86"/>
        <v>3571.875</v>
      </c>
      <c r="BF186" s="118">
        <f t="shared" si="86"/>
        <v>6.7314884068810773E-3</v>
      </c>
      <c r="BG186" s="121">
        <f t="shared" si="86"/>
        <v>151.875</v>
      </c>
      <c r="BH186" s="121">
        <f t="shared" si="86"/>
        <v>714.375</v>
      </c>
      <c r="BI186" s="118">
        <f t="shared" si="86"/>
        <v>0</v>
      </c>
      <c r="BJ186" s="121">
        <f t="shared" si="86"/>
        <v>0</v>
      </c>
      <c r="BK186" s="121">
        <f t="shared" si="86"/>
        <v>0</v>
      </c>
      <c r="BL186" s="121">
        <f t="shared" si="86"/>
        <v>4286.25</v>
      </c>
      <c r="BN186" s="383">
        <f>IFERROR(AS186/Total_Detailed_Estimate,0)</f>
        <v>4.0388930441286462E-2</v>
      </c>
      <c r="BP186" s="381"/>
      <c r="DH186" s="109"/>
    </row>
    <row r="187" spans="1:112" ht="5" hidden="1" customHeight="1">
      <c r="A187" s="103"/>
      <c r="B187" s="140"/>
      <c r="C187" s="140"/>
      <c r="D187" s="140"/>
      <c r="E187" s="140"/>
      <c r="F187" s="140"/>
      <c r="G187" s="140"/>
      <c r="H187" s="140"/>
      <c r="I187" s="140"/>
      <c r="J187" s="140"/>
      <c r="K187" s="140"/>
      <c r="L187" s="140"/>
      <c r="M187" s="140"/>
      <c r="N187" s="140"/>
      <c r="O187" s="140"/>
      <c r="P187" s="140"/>
      <c r="Q187" s="140"/>
      <c r="R187" s="141"/>
      <c r="S187" s="141"/>
      <c r="T187" s="141"/>
      <c r="U187" s="141"/>
      <c r="V187" s="141"/>
      <c r="W187" s="142"/>
      <c r="X187" s="142"/>
      <c r="Y187" s="142"/>
      <c r="Z187" s="142"/>
      <c r="AA187" s="142"/>
      <c r="AB187" s="142"/>
      <c r="AC187" s="142"/>
      <c r="AD187" s="142"/>
      <c r="AE187" s="142"/>
      <c r="AF187" s="144"/>
      <c r="AG187" s="144"/>
      <c r="AH187" s="144"/>
      <c r="AI187" s="144"/>
      <c r="AJ187" s="144"/>
      <c r="AK187" s="144"/>
      <c r="AL187" s="144"/>
      <c r="AM187" s="144"/>
      <c r="AN187" s="144"/>
      <c r="AO187" s="144"/>
      <c r="AP187" s="144"/>
      <c r="AQ187" s="144"/>
      <c r="AR187" s="360"/>
      <c r="AS187" s="362"/>
      <c r="AT187" s="362"/>
      <c r="AU187" s="362"/>
      <c r="AV187" s="362"/>
      <c r="AW187" s="362"/>
      <c r="AX187" s="91"/>
      <c r="AY187" s="106">
        <f>AY144</f>
        <v>0</v>
      </c>
      <c r="AZ187" s="106">
        <f>AZ144</f>
        <v>0</v>
      </c>
      <c r="BA187" s="106">
        <f>BA144</f>
        <v>0</v>
      </c>
      <c r="BB187" s="106">
        <f>BB144</f>
        <v>0</v>
      </c>
      <c r="BC187" s="106"/>
      <c r="BD187" s="106"/>
      <c r="BE187" s="106">
        <f>BE144</f>
        <v>0</v>
      </c>
      <c r="BF187" s="106"/>
      <c r="BG187" s="106">
        <f>BG144</f>
        <v>0</v>
      </c>
      <c r="BH187" s="106">
        <f>BH144</f>
        <v>0</v>
      </c>
      <c r="BI187" s="106"/>
      <c r="BJ187" s="106">
        <f>BJ144</f>
        <v>0</v>
      </c>
      <c r="BK187" s="106">
        <f>BK144</f>
        <v>0</v>
      </c>
      <c r="BL187" s="106">
        <f>BL144</f>
        <v>0</v>
      </c>
      <c r="BN187" s="377"/>
      <c r="BP187" s="382"/>
      <c r="DH187" s="104"/>
    </row>
    <row r="188" spans="1:112" ht="9.5" hidden="1" customHeight="1">
      <c r="A188" s="103"/>
      <c r="B188" s="145"/>
      <c r="C188" s="145"/>
      <c r="D188" s="145"/>
      <c r="E188" s="145"/>
      <c r="F188" s="145"/>
      <c r="G188" s="145"/>
      <c r="H188" s="145"/>
      <c r="I188" s="145"/>
      <c r="J188" s="145"/>
      <c r="K188" s="145"/>
      <c r="L188" s="145"/>
      <c r="M188" s="145"/>
      <c r="N188" s="145"/>
      <c r="O188" s="145"/>
      <c r="P188" s="145"/>
      <c r="Q188" s="145"/>
      <c r="R188" s="146"/>
      <c r="S188" s="146"/>
      <c r="T188" s="146"/>
      <c r="U188" s="146"/>
      <c r="V188" s="146"/>
      <c r="W188" s="146"/>
      <c r="X188" s="146"/>
      <c r="Y188" s="146"/>
      <c r="Z188" s="146"/>
      <c r="AA188" s="146"/>
      <c r="AB188" s="146"/>
      <c r="AC188" s="146"/>
      <c r="AD188" s="146"/>
      <c r="AE188" s="147"/>
      <c r="AF188" s="148"/>
      <c r="AG188" s="148"/>
      <c r="AH188" s="148"/>
      <c r="AI188" s="148"/>
      <c r="AJ188" s="148"/>
      <c r="AK188" s="148"/>
      <c r="AL188" s="148"/>
      <c r="AM188" s="148"/>
      <c r="AN188" s="148"/>
      <c r="AO188" s="148"/>
      <c r="AP188" s="148"/>
      <c r="AQ188" s="148"/>
      <c r="AR188" s="148"/>
      <c r="AS188" s="149"/>
      <c r="AT188" s="149"/>
      <c r="AU188" s="149"/>
      <c r="AV188" s="149"/>
      <c r="AW188" s="149"/>
      <c r="AX188" s="91"/>
      <c r="AY188" s="108">
        <f>AY186</f>
        <v>2812.5</v>
      </c>
      <c r="AZ188" s="108">
        <f>AZ186</f>
        <v>562.5</v>
      </c>
      <c r="BA188" s="108">
        <f>BA186</f>
        <v>0</v>
      </c>
      <c r="BB188" s="108">
        <f>BB186</f>
        <v>3375</v>
      </c>
      <c r="BC188" s="108"/>
      <c r="BD188" s="108"/>
      <c r="BE188" s="108">
        <f>BE186</f>
        <v>3571.875</v>
      </c>
      <c r="BF188" s="108"/>
      <c r="BG188" s="108">
        <f>BG186</f>
        <v>151.875</v>
      </c>
      <c r="BH188" s="108">
        <f>BH186</f>
        <v>714.375</v>
      </c>
      <c r="BI188" s="108"/>
      <c r="BJ188" s="108">
        <f>BJ186</f>
        <v>0</v>
      </c>
      <c r="BK188" s="108">
        <f>BK186</f>
        <v>0</v>
      </c>
      <c r="BL188" s="108">
        <f>BL186</f>
        <v>4286.25</v>
      </c>
      <c r="DH188" s="107"/>
    </row>
    <row r="189" spans="1:112" ht="22.25" customHeight="1">
      <c r="A189" s="114" t="s">
        <v>704</v>
      </c>
      <c r="B189" s="795" t="str">
        <f>UPPER(Exterior5_Category)</f>
        <v>DECKS/PORCHES</v>
      </c>
      <c r="C189" s="796"/>
      <c r="D189" s="796"/>
      <c r="E189" s="796"/>
      <c r="F189" s="796"/>
      <c r="G189" s="796"/>
      <c r="H189" s="796"/>
      <c r="I189" s="796"/>
      <c r="J189" s="796"/>
      <c r="K189" s="796"/>
      <c r="L189" s="796"/>
      <c r="M189" s="796"/>
      <c r="N189" s="796"/>
      <c r="O189" s="796"/>
      <c r="P189" s="796"/>
      <c r="Q189" s="797"/>
      <c r="R189" s="798"/>
      <c r="S189" s="798"/>
      <c r="T189" s="798"/>
      <c r="U189" s="799"/>
      <c r="V189" s="800"/>
      <c r="W189" s="790"/>
      <c r="X189" s="790"/>
      <c r="Y189" s="790"/>
      <c r="Z189" s="790"/>
      <c r="AA189" s="790"/>
      <c r="AB189" s="790"/>
      <c r="AC189" s="790"/>
      <c r="AD189" s="790"/>
      <c r="AE189" s="790"/>
      <c r="AF189" s="791">
        <f>IF(Exterior5_Labor=0,"",Exterior5_Labor)</f>
        <v>1000</v>
      </c>
      <c r="AG189" s="791"/>
      <c r="AH189" s="791"/>
      <c r="AI189" s="791"/>
      <c r="AJ189" s="791">
        <f>IF(Exterior5_Material=0,"",Exterior5_Material)</f>
        <v>900</v>
      </c>
      <c r="AK189" s="791"/>
      <c r="AL189" s="791"/>
      <c r="AM189" s="791"/>
      <c r="AN189" s="791" t="str">
        <f>IF(Exterior5_Sub=0,"",Exterior5_Sub)</f>
        <v/>
      </c>
      <c r="AO189" s="791"/>
      <c r="AP189" s="791"/>
      <c r="AQ189" s="791"/>
      <c r="AR189" s="358"/>
      <c r="AS189" s="792">
        <f>IF(Exterior5_Total=0,"",Exterior5_Total)</f>
        <v>1900</v>
      </c>
      <c r="AT189" s="792"/>
      <c r="AU189" s="793"/>
      <c r="AV189" s="793"/>
      <c r="AW189" s="794"/>
      <c r="AX189" s="371"/>
      <c r="AY189" s="101"/>
      <c r="AZ189" s="101"/>
      <c r="BA189" s="101"/>
      <c r="BB189" s="101"/>
      <c r="BC189" s="101"/>
      <c r="BD189" s="101"/>
      <c r="BE189" s="101"/>
      <c r="BF189" s="101"/>
      <c r="BG189" s="101"/>
      <c r="BH189" s="101"/>
      <c r="BI189" s="101"/>
      <c r="BJ189" s="101"/>
      <c r="BK189" s="101"/>
      <c r="BL189" s="101"/>
      <c r="BN189" s="374"/>
      <c r="BP189" s="378"/>
      <c r="DH189" s="102"/>
    </row>
    <row r="190" spans="1:112" hidden="1">
      <c r="A190" s="110"/>
      <c r="B190" s="801" t="s">
        <v>161</v>
      </c>
      <c r="C190" s="801"/>
      <c r="D190" s="801"/>
      <c r="E190" s="801"/>
      <c r="F190" s="801"/>
      <c r="G190" s="801"/>
      <c r="H190" s="801"/>
      <c r="I190" s="801"/>
      <c r="J190" s="801"/>
      <c r="K190" s="801"/>
      <c r="L190" s="801"/>
      <c r="M190" s="801"/>
      <c r="N190" s="801"/>
      <c r="O190" s="801"/>
      <c r="P190" s="801"/>
      <c r="Q190" s="801"/>
      <c r="R190" s="787"/>
      <c r="S190" s="787"/>
      <c r="T190" s="788"/>
      <c r="U190" s="787"/>
      <c r="V190" s="787"/>
      <c r="W190" s="783"/>
      <c r="X190" s="789"/>
      <c r="Y190" s="789"/>
      <c r="Z190" s="781"/>
      <c r="AA190" s="782"/>
      <c r="AB190" s="783"/>
      <c r="AC190" s="781"/>
      <c r="AD190" s="782"/>
      <c r="AE190" s="783"/>
      <c r="AF190" s="784">
        <f>R190*W190</f>
        <v>0</v>
      </c>
      <c r="AG190" s="784"/>
      <c r="AH190" s="784"/>
      <c r="AI190" s="784"/>
      <c r="AJ190" s="784">
        <f t="shared" ref="AJ190:AJ209" si="87">R190*Z190</f>
        <v>0</v>
      </c>
      <c r="AK190" s="784"/>
      <c r="AL190" s="784"/>
      <c r="AM190" s="784"/>
      <c r="AN190" s="784">
        <f t="shared" ref="AN190:AN209" si="88">R190*AC190</f>
        <v>0</v>
      </c>
      <c r="AO190" s="784"/>
      <c r="AP190" s="784"/>
      <c r="AQ190" s="784"/>
      <c r="AR190" s="363"/>
      <c r="AS190" s="785">
        <f t="shared" ref="AS190:AS229" si="89">SUM(AF190:AQ190)</f>
        <v>0</v>
      </c>
      <c r="AT190" s="785"/>
      <c r="AU190" s="785"/>
      <c r="AV190" s="785"/>
      <c r="AW190" s="785">
        <f t="shared" ref="AW190:AW229" si="90">SUM(AF190:AQ190)</f>
        <v>0</v>
      </c>
      <c r="AX190" s="100"/>
      <c r="AY190" s="116">
        <f t="shared" ref="AY190:AY229" si="91">AF190</f>
        <v>0</v>
      </c>
      <c r="AZ190" s="116">
        <f t="shared" ref="AZ190:AZ229" si="92">AJ190</f>
        <v>0</v>
      </c>
      <c r="BA190" s="116">
        <f t="shared" ref="BA190:BA229" si="93">AN190</f>
        <v>0</v>
      </c>
      <c r="BB190" s="116">
        <f t="shared" ref="BB190:BB229" si="94">SUM(AY190:BA190)</f>
        <v>0</v>
      </c>
      <c r="BC190" s="115">
        <f>IFERROR(AY190/$BB$5,0)</f>
        <v>0</v>
      </c>
      <c r="BD190" s="116">
        <f t="shared" ref="BD190:BD229" si="95">BC190*Allocated_Adders</f>
        <v>0</v>
      </c>
      <c r="BE190" s="120">
        <f>AY190+BD190</f>
        <v>0</v>
      </c>
      <c r="BF190" s="115">
        <f>IFERROR(AZ190/$BB$5,0)</f>
        <v>0</v>
      </c>
      <c r="BG190" s="116">
        <f t="shared" ref="BG190:BG229" si="96">BF190*Allocated_Adders</f>
        <v>0</v>
      </c>
      <c r="BH190" s="120">
        <f>AZ190+BG190</f>
        <v>0</v>
      </c>
      <c r="BI190" s="115">
        <f>IFERROR(BA190/$BB$5,0)</f>
        <v>0</v>
      </c>
      <c r="BJ190" s="116">
        <f t="shared" ref="BJ190:BJ229" si="97">BI190*Allocated_Adders</f>
        <v>0</v>
      </c>
      <c r="BK190" s="120">
        <f>BA190+BJ190</f>
        <v>0</v>
      </c>
      <c r="BL190" s="120">
        <f>BE190+BH190+BK190</f>
        <v>0</v>
      </c>
      <c r="BN190" s="375">
        <f t="shared" ref="BN190:BN229" si="98">IFERROR(AS190/Total_Detailed_Estimate,0)</f>
        <v>0</v>
      </c>
      <c r="BP190" s="380"/>
      <c r="DH190" s="102"/>
    </row>
    <row r="191" spans="1:112" hidden="1">
      <c r="A191" s="110"/>
      <c r="B191" s="786" t="s">
        <v>130</v>
      </c>
      <c r="C191" s="786"/>
      <c r="D191" s="786"/>
      <c r="E191" s="786"/>
      <c r="F191" s="786"/>
      <c r="G191" s="786"/>
      <c r="H191" s="786"/>
      <c r="I191" s="786"/>
      <c r="J191" s="786"/>
      <c r="K191" s="786"/>
      <c r="L191" s="786"/>
      <c r="M191" s="786"/>
      <c r="N191" s="786"/>
      <c r="O191" s="786"/>
      <c r="P191" s="786"/>
      <c r="Q191" s="786"/>
      <c r="R191" s="787"/>
      <c r="S191" s="787"/>
      <c r="T191" s="788"/>
      <c r="U191" s="787" t="s">
        <v>2</v>
      </c>
      <c r="V191" s="787" t="s">
        <v>2</v>
      </c>
      <c r="W191" s="783"/>
      <c r="X191" s="789"/>
      <c r="Y191" s="789"/>
      <c r="Z191" s="781"/>
      <c r="AA191" s="782"/>
      <c r="AB191" s="783"/>
      <c r="AC191" s="781"/>
      <c r="AD191" s="782"/>
      <c r="AE191" s="783"/>
      <c r="AF191" s="784">
        <f t="shared" ref="AF191:AF229" si="99">R191*W191</f>
        <v>0</v>
      </c>
      <c r="AG191" s="784"/>
      <c r="AH191" s="784"/>
      <c r="AI191" s="784"/>
      <c r="AJ191" s="784">
        <f t="shared" si="87"/>
        <v>0</v>
      </c>
      <c r="AK191" s="784"/>
      <c r="AL191" s="784"/>
      <c r="AM191" s="784"/>
      <c r="AN191" s="784">
        <f t="shared" si="88"/>
        <v>0</v>
      </c>
      <c r="AO191" s="784"/>
      <c r="AP191" s="784"/>
      <c r="AQ191" s="784"/>
      <c r="AR191" s="363"/>
      <c r="AS191" s="785">
        <f t="shared" si="89"/>
        <v>0</v>
      </c>
      <c r="AT191" s="785"/>
      <c r="AU191" s="785"/>
      <c r="AV191" s="785"/>
      <c r="AW191" s="785">
        <f t="shared" si="90"/>
        <v>0</v>
      </c>
      <c r="AX191" s="90"/>
      <c r="AY191" s="116">
        <f t="shared" si="91"/>
        <v>0</v>
      </c>
      <c r="AZ191" s="116">
        <f t="shared" si="92"/>
        <v>0</v>
      </c>
      <c r="BA191" s="116">
        <f t="shared" si="93"/>
        <v>0</v>
      </c>
      <c r="BB191" s="116">
        <f t="shared" si="94"/>
        <v>0</v>
      </c>
      <c r="BC191" s="115">
        <f t="shared" ref="BC191:BC229" si="100">IFERROR(AY191/$BB$5,0)</f>
        <v>0</v>
      </c>
      <c r="BD191" s="116">
        <f t="shared" si="95"/>
        <v>0</v>
      </c>
      <c r="BE191" s="120">
        <f t="shared" ref="BE191:BE229" si="101">AY191+BD191</f>
        <v>0</v>
      </c>
      <c r="BF191" s="115">
        <f t="shared" ref="BF191:BF229" si="102">IFERROR(AZ191/$BB$5,0)</f>
        <v>0</v>
      </c>
      <c r="BG191" s="116">
        <f t="shared" si="96"/>
        <v>0</v>
      </c>
      <c r="BH191" s="120">
        <f t="shared" ref="BH191:BH229" si="103">AZ191+BG191</f>
        <v>0</v>
      </c>
      <c r="BI191" s="115">
        <f t="shared" ref="BI191:BI229" si="104">IFERROR(BA191/$BB$5,0)</f>
        <v>0</v>
      </c>
      <c r="BJ191" s="116">
        <f t="shared" si="97"/>
        <v>0</v>
      </c>
      <c r="BK191" s="120">
        <f t="shared" ref="BK191:BK229" si="105">BA191+BJ191</f>
        <v>0</v>
      </c>
      <c r="BL191" s="120">
        <f t="shared" ref="BL191:BL229" si="106">BE191+BH191+BK191</f>
        <v>0</v>
      </c>
      <c r="BN191" s="375">
        <f t="shared" si="98"/>
        <v>0</v>
      </c>
      <c r="BP191" s="380"/>
      <c r="DH191" s="102"/>
    </row>
    <row r="192" spans="1:112" hidden="1">
      <c r="A192" s="110"/>
      <c r="B192" s="786" t="s">
        <v>217</v>
      </c>
      <c r="C192" s="786"/>
      <c r="D192" s="786"/>
      <c r="E192" s="786"/>
      <c r="F192" s="786"/>
      <c r="G192" s="786"/>
      <c r="H192" s="786"/>
      <c r="I192" s="786"/>
      <c r="J192" s="786"/>
      <c r="K192" s="786"/>
      <c r="L192" s="786"/>
      <c r="M192" s="786"/>
      <c r="N192" s="786"/>
      <c r="O192" s="786"/>
      <c r="P192" s="786"/>
      <c r="Q192" s="786"/>
      <c r="R192" s="787"/>
      <c r="S192" s="787"/>
      <c r="T192" s="788"/>
      <c r="U192" s="787" t="s">
        <v>7</v>
      </c>
      <c r="V192" s="787" t="s">
        <v>7</v>
      </c>
      <c r="W192" s="783">
        <v>10</v>
      </c>
      <c r="X192" s="789"/>
      <c r="Y192" s="789"/>
      <c r="Z192" s="781">
        <v>5</v>
      </c>
      <c r="AA192" s="782"/>
      <c r="AB192" s="783">
        <v>5</v>
      </c>
      <c r="AC192" s="781"/>
      <c r="AD192" s="782"/>
      <c r="AE192" s="783"/>
      <c r="AF192" s="784">
        <f t="shared" si="99"/>
        <v>0</v>
      </c>
      <c r="AG192" s="784"/>
      <c r="AH192" s="784"/>
      <c r="AI192" s="784"/>
      <c r="AJ192" s="784">
        <f t="shared" si="87"/>
        <v>0</v>
      </c>
      <c r="AK192" s="784"/>
      <c r="AL192" s="784"/>
      <c r="AM192" s="784"/>
      <c r="AN192" s="784">
        <f t="shared" si="88"/>
        <v>0</v>
      </c>
      <c r="AO192" s="784"/>
      <c r="AP192" s="784"/>
      <c r="AQ192" s="784"/>
      <c r="AR192" s="363"/>
      <c r="AS192" s="785">
        <f t="shared" si="89"/>
        <v>0</v>
      </c>
      <c r="AT192" s="785"/>
      <c r="AU192" s="785"/>
      <c r="AV192" s="785"/>
      <c r="AW192" s="785">
        <f t="shared" si="90"/>
        <v>0</v>
      </c>
      <c r="AX192" s="91"/>
      <c r="AY192" s="116">
        <f t="shared" si="91"/>
        <v>0</v>
      </c>
      <c r="AZ192" s="116">
        <f t="shared" si="92"/>
        <v>0</v>
      </c>
      <c r="BA192" s="116">
        <f t="shared" si="93"/>
        <v>0</v>
      </c>
      <c r="BB192" s="116">
        <f t="shared" si="94"/>
        <v>0</v>
      </c>
      <c r="BC192" s="115">
        <f t="shared" si="100"/>
        <v>0</v>
      </c>
      <c r="BD192" s="116">
        <f t="shared" si="95"/>
        <v>0</v>
      </c>
      <c r="BE192" s="120">
        <f t="shared" si="101"/>
        <v>0</v>
      </c>
      <c r="BF192" s="115">
        <f t="shared" si="102"/>
        <v>0</v>
      </c>
      <c r="BG192" s="116">
        <f t="shared" si="96"/>
        <v>0</v>
      </c>
      <c r="BH192" s="120">
        <f t="shared" si="103"/>
        <v>0</v>
      </c>
      <c r="BI192" s="115">
        <f t="shared" si="104"/>
        <v>0</v>
      </c>
      <c r="BJ192" s="116">
        <f t="shared" si="97"/>
        <v>0</v>
      </c>
      <c r="BK192" s="120">
        <f t="shared" si="105"/>
        <v>0</v>
      </c>
      <c r="BL192" s="120">
        <f t="shared" si="106"/>
        <v>0</v>
      </c>
      <c r="BN192" s="375">
        <f t="shared" si="98"/>
        <v>0</v>
      </c>
      <c r="BP192" s="380"/>
      <c r="DH192" s="102"/>
    </row>
    <row r="193" spans="1:112" hidden="1">
      <c r="A193" s="110"/>
      <c r="B193" s="786" t="s">
        <v>218</v>
      </c>
      <c r="C193" s="786"/>
      <c r="D193" s="786"/>
      <c r="E193" s="786"/>
      <c r="F193" s="786"/>
      <c r="G193" s="786"/>
      <c r="H193" s="786"/>
      <c r="I193" s="786"/>
      <c r="J193" s="786"/>
      <c r="K193" s="786"/>
      <c r="L193" s="786"/>
      <c r="M193" s="786"/>
      <c r="N193" s="786"/>
      <c r="O193" s="786"/>
      <c r="P193" s="786"/>
      <c r="Q193" s="786"/>
      <c r="R193" s="787">
        <v>100</v>
      </c>
      <c r="S193" s="787"/>
      <c r="T193" s="788"/>
      <c r="U193" s="787" t="s">
        <v>7</v>
      </c>
      <c r="V193" s="787" t="s">
        <v>7</v>
      </c>
      <c r="W193" s="783">
        <v>10</v>
      </c>
      <c r="X193" s="789"/>
      <c r="Y193" s="789"/>
      <c r="Z193" s="781">
        <v>9</v>
      </c>
      <c r="AA193" s="782"/>
      <c r="AB193" s="783">
        <v>8.5</v>
      </c>
      <c r="AC193" s="781"/>
      <c r="AD193" s="782"/>
      <c r="AE193" s="783"/>
      <c r="AF193" s="784">
        <f t="shared" si="99"/>
        <v>1000</v>
      </c>
      <c r="AG193" s="784"/>
      <c r="AH193" s="784"/>
      <c r="AI193" s="784"/>
      <c r="AJ193" s="784">
        <f t="shared" si="87"/>
        <v>900</v>
      </c>
      <c r="AK193" s="784"/>
      <c r="AL193" s="784"/>
      <c r="AM193" s="784"/>
      <c r="AN193" s="784">
        <f t="shared" si="88"/>
        <v>0</v>
      </c>
      <c r="AO193" s="784"/>
      <c r="AP193" s="784"/>
      <c r="AQ193" s="784"/>
      <c r="AR193" s="363"/>
      <c r="AS193" s="785">
        <f t="shared" si="89"/>
        <v>1900</v>
      </c>
      <c r="AT193" s="785"/>
      <c r="AU193" s="785"/>
      <c r="AV193" s="785"/>
      <c r="AW193" s="785">
        <f t="shared" si="90"/>
        <v>1900</v>
      </c>
      <c r="AX193" s="91"/>
      <c r="AY193" s="116">
        <f t="shared" si="91"/>
        <v>1000</v>
      </c>
      <c r="AZ193" s="116">
        <f t="shared" si="92"/>
        <v>900</v>
      </c>
      <c r="BA193" s="116">
        <f t="shared" si="93"/>
        <v>0</v>
      </c>
      <c r="BB193" s="116">
        <f t="shared" si="94"/>
        <v>1900</v>
      </c>
      <c r="BC193" s="115">
        <f t="shared" si="100"/>
        <v>1.1967090501121914E-2</v>
      </c>
      <c r="BD193" s="116">
        <f t="shared" si="95"/>
        <v>270</v>
      </c>
      <c r="BE193" s="120">
        <f t="shared" si="101"/>
        <v>1270</v>
      </c>
      <c r="BF193" s="115">
        <f t="shared" si="102"/>
        <v>1.0770381451009723E-2</v>
      </c>
      <c r="BG193" s="116">
        <f t="shared" si="96"/>
        <v>243</v>
      </c>
      <c r="BH193" s="120">
        <f t="shared" si="103"/>
        <v>1143</v>
      </c>
      <c r="BI193" s="115">
        <f t="shared" si="104"/>
        <v>0</v>
      </c>
      <c r="BJ193" s="116">
        <f t="shared" si="97"/>
        <v>0</v>
      </c>
      <c r="BK193" s="120">
        <f t="shared" si="105"/>
        <v>0</v>
      </c>
      <c r="BL193" s="120">
        <f t="shared" si="106"/>
        <v>2413</v>
      </c>
      <c r="BN193" s="375">
        <f t="shared" si="98"/>
        <v>2.273747195213164E-2</v>
      </c>
      <c r="BP193" s="380"/>
      <c r="DH193" s="102"/>
    </row>
    <row r="194" spans="1:112" hidden="1">
      <c r="A194" s="110"/>
      <c r="B194" s="786" t="s">
        <v>216</v>
      </c>
      <c r="C194" s="786"/>
      <c r="D194" s="786"/>
      <c r="E194" s="786"/>
      <c r="F194" s="786"/>
      <c r="G194" s="786"/>
      <c r="H194" s="786"/>
      <c r="I194" s="786"/>
      <c r="J194" s="786"/>
      <c r="K194" s="786"/>
      <c r="L194" s="786"/>
      <c r="M194" s="786"/>
      <c r="N194" s="786"/>
      <c r="O194" s="786"/>
      <c r="P194" s="786"/>
      <c r="Q194" s="786"/>
      <c r="R194" s="787"/>
      <c r="S194" s="787"/>
      <c r="T194" s="788"/>
      <c r="U194" s="787" t="s">
        <v>7</v>
      </c>
      <c r="V194" s="787" t="s">
        <v>7</v>
      </c>
      <c r="W194" s="783">
        <v>5</v>
      </c>
      <c r="X194" s="789"/>
      <c r="Y194" s="789"/>
      <c r="Z194" s="781">
        <v>2</v>
      </c>
      <c r="AA194" s="782"/>
      <c r="AB194" s="783">
        <v>2</v>
      </c>
      <c r="AC194" s="781"/>
      <c r="AD194" s="782"/>
      <c r="AE194" s="783"/>
      <c r="AF194" s="784">
        <f t="shared" si="99"/>
        <v>0</v>
      </c>
      <c r="AG194" s="784"/>
      <c r="AH194" s="784"/>
      <c r="AI194" s="784"/>
      <c r="AJ194" s="784">
        <f t="shared" si="87"/>
        <v>0</v>
      </c>
      <c r="AK194" s="784"/>
      <c r="AL194" s="784"/>
      <c r="AM194" s="784"/>
      <c r="AN194" s="784">
        <f t="shared" si="88"/>
        <v>0</v>
      </c>
      <c r="AO194" s="784"/>
      <c r="AP194" s="784"/>
      <c r="AQ194" s="784"/>
      <c r="AR194" s="363"/>
      <c r="AS194" s="785">
        <f t="shared" si="89"/>
        <v>0</v>
      </c>
      <c r="AT194" s="785"/>
      <c r="AU194" s="785"/>
      <c r="AV194" s="785"/>
      <c r="AW194" s="785">
        <f t="shared" si="90"/>
        <v>0</v>
      </c>
      <c r="AX194" s="91"/>
      <c r="AY194" s="116">
        <f t="shared" si="91"/>
        <v>0</v>
      </c>
      <c r="AZ194" s="116">
        <f t="shared" si="92"/>
        <v>0</v>
      </c>
      <c r="BA194" s="116">
        <f t="shared" si="93"/>
        <v>0</v>
      </c>
      <c r="BB194" s="116">
        <f t="shared" si="94"/>
        <v>0</v>
      </c>
      <c r="BC194" s="115">
        <f t="shared" si="100"/>
        <v>0</v>
      </c>
      <c r="BD194" s="116">
        <f t="shared" si="95"/>
        <v>0</v>
      </c>
      <c r="BE194" s="120">
        <f t="shared" si="101"/>
        <v>0</v>
      </c>
      <c r="BF194" s="115">
        <f t="shared" si="102"/>
        <v>0</v>
      </c>
      <c r="BG194" s="116">
        <f t="shared" si="96"/>
        <v>0</v>
      </c>
      <c r="BH194" s="120">
        <f t="shared" si="103"/>
        <v>0</v>
      </c>
      <c r="BI194" s="115">
        <f t="shared" si="104"/>
        <v>0</v>
      </c>
      <c r="BJ194" s="116">
        <f t="shared" si="97"/>
        <v>0</v>
      </c>
      <c r="BK194" s="120">
        <f t="shared" si="105"/>
        <v>0</v>
      </c>
      <c r="BL194" s="120">
        <f t="shared" si="106"/>
        <v>0</v>
      </c>
      <c r="BN194" s="375">
        <f t="shared" si="98"/>
        <v>0</v>
      </c>
      <c r="BP194" s="380"/>
      <c r="DH194" s="102"/>
    </row>
    <row r="195" spans="1:112" hidden="1">
      <c r="A195" s="110"/>
      <c r="B195" s="786" t="s">
        <v>344</v>
      </c>
      <c r="C195" s="786"/>
      <c r="D195" s="786"/>
      <c r="E195" s="786"/>
      <c r="F195" s="786"/>
      <c r="G195" s="786"/>
      <c r="H195" s="786"/>
      <c r="I195" s="786"/>
      <c r="J195" s="786"/>
      <c r="K195" s="786"/>
      <c r="L195" s="786"/>
      <c r="M195" s="786"/>
      <c r="N195" s="786"/>
      <c r="O195" s="786"/>
      <c r="P195" s="786"/>
      <c r="Q195" s="786"/>
      <c r="R195" s="787"/>
      <c r="S195" s="787"/>
      <c r="T195" s="788"/>
      <c r="U195" s="787" t="s">
        <v>8</v>
      </c>
      <c r="V195" s="787" t="s">
        <v>8</v>
      </c>
      <c r="W195" s="783">
        <v>15</v>
      </c>
      <c r="X195" s="789"/>
      <c r="Y195" s="789"/>
      <c r="Z195" s="781">
        <v>15</v>
      </c>
      <c r="AA195" s="782"/>
      <c r="AB195" s="783">
        <v>7.5</v>
      </c>
      <c r="AC195" s="781"/>
      <c r="AD195" s="782"/>
      <c r="AE195" s="783"/>
      <c r="AF195" s="784">
        <f t="shared" si="99"/>
        <v>0</v>
      </c>
      <c r="AG195" s="784"/>
      <c r="AH195" s="784"/>
      <c r="AI195" s="784"/>
      <c r="AJ195" s="784">
        <f t="shared" si="87"/>
        <v>0</v>
      </c>
      <c r="AK195" s="784"/>
      <c r="AL195" s="784"/>
      <c r="AM195" s="784"/>
      <c r="AN195" s="784">
        <f t="shared" si="88"/>
        <v>0</v>
      </c>
      <c r="AO195" s="784"/>
      <c r="AP195" s="784"/>
      <c r="AQ195" s="784"/>
      <c r="AR195" s="363"/>
      <c r="AS195" s="785">
        <f t="shared" si="89"/>
        <v>0</v>
      </c>
      <c r="AT195" s="785"/>
      <c r="AU195" s="785"/>
      <c r="AV195" s="785"/>
      <c r="AW195" s="785">
        <f t="shared" si="90"/>
        <v>0</v>
      </c>
      <c r="AX195" s="91"/>
      <c r="AY195" s="116">
        <f t="shared" si="91"/>
        <v>0</v>
      </c>
      <c r="AZ195" s="116">
        <f t="shared" si="92"/>
        <v>0</v>
      </c>
      <c r="BA195" s="116">
        <f t="shared" si="93"/>
        <v>0</v>
      </c>
      <c r="BB195" s="116">
        <f t="shared" si="94"/>
        <v>0</v>
      </c>
      <c r="BC195" s="115">
        <f t="shared" si="100"/>
        <v>0</v>
      </c>
      <c r="BD195" s="116">
        <f t="shared" si="95"/>
        <v>0</v>
      </c>
      <c r="BE195" s="120">
        <f t="shared" si="101"/>
        <v>0</v>
      </c>
      <c r="BF195" s="115">
        <f t="shared" si="102"/>
        <v>0</v>
      </c>
      <c r="BG195" s="116">
        <f t="shared" si="96"/>
        <v>0</v>
      </c>
      <c r="BH195" s="120">
        <f t="shared" si="103"/>
        <v>0</v>
      </c>
      <c r="BI195" s="115">
        <f t="shared" si="104"/>
        <v>0</v>
      </c>
      <c r="BJ195" s="116">
        <f t="shared" si="97"/>
        <v>0</v>
      </c>
      <c r="BK195" s="120">
        <f t="shared" si="105"/>
        <v>0</v>
      </c>
      <c r="BL195" s="120">
        <f t="shared" si="106"/>
        <v>0</v>
      </c>
      <c r="BN195" s="375">
        <f t="shared" si="98"/>
        <v>0</v>
      </c>
      <c r="BP195" s="380"/>
      <c r="DH195" s="102"/>
    </row>
    <row r="196" spans="1:112" hidden="1">
      <c r="A196" s="110"/>
      <c r="B196" s="786" t="s">
        <v>345</v>
      </c>
      <c r="C196" s="786"/>
      <c r="D196" s="786"/>
      <c r="E196" s="786"/>
      <c r="F196" s="786"/>
      <c r="G196" s="786"/>
      <c r="H196" s="786"/>
      <c r="I196" s="786"/>
      <c r="J196" s="786"/>
      <c r="K196" s="786"/>
      <c r="L196" s="786"/>
      <c r="M196" s="786"/>
      <c r="N196" s="786"/>
      <c r="O196" s="786"/>
      <c r="P196" s="786"/>
      <c r="Q196" s="786"/>
      <c r="R196" s="787"/>
      <c r="S196" s="787"/>
      <c r="T196" s="788"/>
      <c r="U196" s="787" t="s">
        <v>8</v>
      </c>
      <c r="V196" s="787" t="s">
        <v>8</v>
      </c>
      <c r="W196" s="783">
        <v>15</v>
      </c>
      <c r="X196" s="789"/>
      <c r="Y196" s="789"/>
      <c r="Z196" s="781">
        <v>25</v>
      </c>
      <c r="AA196" s="782"/>
      <c r="AB196" s="783">
        <v>25</v>
      </c>
      <c r="AC196" s="781"/>
      <c r="AD196" s="782"/>
      <c r="AE196" s="783"/>
      <c r="AF196" s="784">
        <f t="shared" si="99"/>
        <v>0</v>
      </c>
      <c r="AG196" s="784"/>
      <c r="AH196" s="784"/>
      <c r="AI196" s="784"/>
      <c r="AJ196" s="784">
        <f t="shared" si="87"/>
        <v>0</v>
      </c>
      <c r="AK196" s="784"/>
      <c r="AL196" s="784"/>
      <c r="AM196" s="784"/>
      <c r="AN196" s="784">
        <f t="shared" si="88"/>
        <v>0</v>
      </c>
      <c r="AO196" s="784"/>
      <c r="AP196" s="784"/>
      <c r="AQ196" s="784"/>
      <c r="AR196" s="363"/>
      <c r="AS196" s="785">
        <f t="shared" si="89"/>
        <v>0</v>
      </c>
      <c r="AT196" s="785"/>
      <c r="AU196" s="785"/>
      <c r="AV196" s="785"/>
      <c r="AW196" s="785">
        <f t="shared" si="90"/>
        <v>0</v>
      </c>
      <c r="AX196" s="91"/>
      <c r="AY196" s="116">
        <f t="shared" si="91"/>
        <v>0</v>
      </c>
      <c r="AZ196" s="116">
        <f t="shared" si="92"/>
        <v>0</v>
      </c>
      <c r="BA196" s="116">
        <f t="shared" si="93"/>
        <v>0</v>
      </c>
      <c r="BB196" s="116">
        <f t="shared" si="94"/>
        <v>0</v>
      </c>
      <c r="BC196" s="115">
        <f t="shared" si="100"/>
        <v>0</v>
      </c>
      <c r="BD196" s="116">
        <f t="shared" si="95"/>
        <v>0</v>
      </c>
      <c r="BE196" s="120">
        <f t="shared" si="101"/>
        <v>0</v>
      </c>
      <c r="BF196" s="115">
        <f t="shared" si="102"/>
        <v>0</v>
      </c>
      <c r="BG196" s="116">
        <f t="shared" si="96"/>
        <v>0</v>
      </c>
      <c r="BH196" s="120">
        <f t="shared" si="103"/>
        <v>0</v>
      </c>
      <c r="BI196" s="115">
        <f t="shared" si="104"/>
        <v>0</v>
      </c>
      <c r="BJ196" s="116">
        <f t="shared" si="97"/>
        <v>0</v>
      </c>
      <c r="BK196" s="120">
        <f t="shared" si="105"/>
        <v>0</v>
      </c>
      <c r="BL196" s="120">
        <f t="shared" si="106"/>
        <v>0</v>
      </c>
      <c r="BN196" s="375">
        <f t="shared" si="98"/>
        <v>0</v>
      </c>
      <c r="BP196" s="380"/>
      <c r="DH196" s="102"/>
    </row>
    <row r="197" spans="1:112" hidden="1">
      <c r="A197" s="110"/>
      <c r="B197" s="786" t="s">
        <v>348</v>
      </c>
      <c r="C197" s="786"/>
      <c r="D197" s="786"/>
      <c r="E197" s="786"/>
      <c r="F197" s="786"/>
      <c r="G197" s="786"/>
      <c r="H197" s="786"/>
      <c r="I197" s="786"/>
      <c r="J197" s="786"/>
      <c r="K197" s="786"/>
      <c r="L197" s="786"/>
      <c r="M197" s="786"/>
      <c r="N197" s="786"/>
      <c r="O197" s="786"/>
      <c r="P197" s="786"/>
      <c r="Q197" s="786"/>
      <c r="R197" s="787"/>
      <c r="S197" s="787"/>
      <c r="T197" s="788"/>
      <c r="U197" s="787" t="s">
        <v>1</v>
      </c>
      <c r="V197" s="787"/>
      <c r="W197" s="783">
        <v>700</v>
      </c>
      <c r="X197" s="789"/>
      <c r="Y197" s="789"/>
      <c r="Z197" s="781">
        <v>175</v>
      </c>
      <c r="AA197" s="782"/>
      <c r="AB197" s="783"/>
      <c r="AC197" s="781"/>
      <c r="AD197" s="782"/>
      <c r="AE197" s="783"/>
      <c r="AF197" s="784">
        <f t="shared" si="99"/>
        <v>0</v>
      </c>
      <c r="AG197" s="784"/>
      <c r="AH197" s="784"/>
      <c r="AI197" s="784"/>
      <c r="AJ197" s="784">
        <f t="shared" si="87"/>
        <v>0</v>
      </c>
      <c r="AK197" s="784"/>
      <c r="AL197" s="784"/>
      <c r="AM197" s="784"/>
      <c r="AN197" s="784">
        <f t="shared" si="88"/>
        <v>0</v>
      </c>
      <c r="AO197" s="784"/>
      <c r="AP197" s="784"/>
      <c r="AQ197" s="784"/>
      <c r="AR197" s="363"/>
      <c r="AS197" s="785">
        <f t="shared" si="89"/>
        <v>0</v>
      </c>
      <c r="AT197" s="785"/>
      <c r="AU197" s="785"/>
      <c r="AV197" s="785"/>
      <c r="AW197" s="785">
        <f t="shared" si="90"/>
        <v>0</v>
      </c>
      <c r="AX197" s="91"/>
      <c r="AY197" s="116">
        <f t="shared" si="91"/>
        <v>0</v>
      </c>
      <c r="AZ197" s="116">
        <f t="shared" si="92"/>
        <v>0</v>
      </c>
      <c r="BA197" s="116">
        <f t="shared" si="93"/>
        <v>0</v>
      </c>
      <c r="BB197" s="116">
        <f t="shared" si="94"/>
        <v>0</v>
      </c>
      <c r="BC197" s="115">
        <f t="shared" si="100"/>
        <v>0</v>
      </c>
      <c r="BD197" s="116">
        <f t="shared" si="95"/>
        <v>0</v>
      </c>
      <c r="BE197" s="120">
        <f t="shared" si="101"/>
        <v>0</v>
      </c>
      <c r="BF197" s="115">
        <f t="shared" si="102"/>
        <v>0</v>
      </c>
      <c r="BG197" s="116">
        <f t="shared" si="96"/>
        <v>0</v>
      </c>
      <c r="BH197" s="120">
        <f t="shared" si="103"/>
        <v>0</v>
      </c>
      <c r="BI197" s="115">
        <f t="shared" si="104"/>
        <v>0</v>
      </c>
      <c r="BJ197" s="116">
        <f t="shared" si="97"/>
        <v>0</v>
      </c>
      <c r="BK197" s="120">
        <f t="shared" si="105"/>
        <v>0</v>
      </c>
      <c r="BL197" s="120">
        <f t="shared" si="106"/>
        <v>0</v>
      </c>
      <c r="BN197" s="375">
        <f t="shared" si="98"/>
        <v>0</v>
      </c>
      <c r="BP197" s="380"/>
      <c r="DH197" s="102"/>
    </row>
    <row r="198" spans="1:112" hidden="1">
      <c r="A198" s="110"/>
      <c r="B198" s="786"/>
      <c r="C198" s="786"/>
      <c r="D198" s="786"/>
      <c r="E198" s="786"/>
      <c r="F198" s="786"/>
      <c r="G198" s="786"/>
      <c r="H198" s="786"/>
      <c r="I198" s="786"/>
      <c r="J198" s="786"/>
      <c r="K198" s="786"/>
      <c r="L198" s="786"/>
      <c r="M198" s="786"/>
      <c r="N198" s="786"/>
      <c r="O198" s="786"/>
      <c r="P198" s="786"/>
      <c r="Q198" s="786"/>
      <c r="R198" s="787"/>
      <c r="S198" s="787"/>
      <c r="T198" s="788"/>
      <c r="U198" s="787"/>
      <c r="V198" s="787"/>
      <c r="W198" s="783"/>
      <c r="X198" s="789"/>
      <c r="Y198" s="789"/>
      <c r="Z198" s="781"/>
      <c r="AA198" s="782"/>
      <c r="AB198" s="783"/>
      <c r="AC198" s="781"/>
      <c r="AD198" s="782"/>
      <c r="AE198" s="783"/>
      <c r="AF198" s="784">
        <f t="shared" si="99"/>
        <v>0</v>
      </c>
      <c r="AG198" s="784"/>
      <c r="AH198" s="784"/>
      <c r="AI198" s="784"/>
      <c r="AJ198" s="784">
        <f t="shared" si="87"/>
        <v>0</v>
      </c>
      <c r="AK198" s="784"/>
      <c r="AL198" s="784"/>
      <c r="AM198" s="784"/>
      <c r="AN198" s="784">
        <f t="shared" si="88"/>
        <v>0</v>
      </c>
      <c r="AO198" s="784"/>
      <c r="AP198" s="784"/>
      <c r="AQ198" s="784"/>
      <c r="AR198" s="363"/>
      <c r="AS198" s="785">
        <f t="shared" si="89"/>
        <v>0</v>
      </c>
      <c r="AT198" s="785"/>
      <c r="AU198" s="785"/>
      <c r="AV198" s="785"/>
      <c r="AW198" s="785">
        <f t="shared" si="90"/>
        <v>0</v>
      </c>
      <c r="AX198" s="91"/>
      <c r="AY198" s="116">
        <f t="shared" si="91"/>
        <v>0</v>
      </c>
      <c r="AZ198" s="116">
        <f t="shared" si="92"/>
        <v>0</v>
      </c>
      <c r="BA198" s="116">
        <f t="shared" si="93"/>
        <v>0</v>
      </c>
      <c r="BB198" s="116">
        <f t="shared" si="94"/>
        <v>0</v>
      </c>
      <c r="BC198" s="115">
        <f t="shared" si="100"/>
        <v>0</v>
      </c>
      <c r="BD198" s="116">
        <f t="shared" si="95"/>
        <v>0</v>
      </c>
      <c r="BE198" s="120">
        <f t="shared" si="101"/>
        <v>0</v>
      </c>
      <c r="BF198" s="115">
        <f t="shared" si="102"/>
        <v>0</v>
      </c>
      <c r="BG198" s="116">
        <f t="shared" si="96"/>
        <v>0</v>
      </c>
      <c r="BH198" s="120">
        <f t="shared" si="103"/>
        <v>0</v>
      </c>
      <c r="BI198" s="115">
        <f t="shared" si="104"/>
        <v>0</v>
      </c>
      <c r="BJ198" s="116">
        <f t="shared" si="97"/>
        <v>0</v>
      </c>
      <c r="BK198" s="120">
        <f t="shared" si="105"/>
        <v>0</v>
      </c>
      <c r="BL198" s="120">
        <f t="shared" si="106"/>
        <v>0</v>
      </c>
      <c r="BN198" s="375">
        <f t="shared" si="98"/>
        <v>0</v>
      </c>
      <c r="BP198" s="380"/>
      <c r="DH198" s="102"/>
    </row>
    <row r="199" spans="1:112" hidden="1">
      <c r="A199" s="110"/>
      <c r="B199" s="786"/>
      <c r="C199" s="786"/>
      <c r="D199" s="786"/>
      <c r="E199" s="786"/>
      <c r="F199" s="786"/>
      <c r="G199" s="786"/>
      <c r="H199" s="786"/>
      <c r="I199" s="786"/>
      <c r="J199" s="786"/>
      <c r="K199" s="786"/>
      <c r="L199" s="786"/>
      <c r="M199" s="786"/>
      <c r="N199" s="786"/>
      <c r="O199" s="786"/>
      <c r="P199" s="786"/>
      <c r="Q199" s="786"/>
      <c r="R199" s="787"/>
      <c r="S199" s="787"/>
      <c r="T199" s="788"/>
      <c r="U199" s="787"/>
      <c r="V199" s="787"/>
      <c r="W199" s="783"/>
      <c r="X199" s="789"/>
      <c r="Y199" s="789"/>
      <c r="Z199" s="781"/>
      <c r="AA199" s="782"/>
      <c r="AB199" s="783"/>
      <c r="AC199" s="781"/>
      <c r="AD199" s="782"/>
      <c r="AE199" s="783"/>
      <c r="AF199" s="784">
        <f t="shared" si="99"/>
        <v>0</v>
      </c>
      <c r="AG199" s="784"/>
      <c r="AH199" s="784"/>
      <c r="AI199" s="784"/>
      <c r="AJ199" s="784">
        <f t="shared" si="87"/>
        <v>0</v>
      </c>
      <c r="AK199" s="784"/>
      <c r="AL199" s="784"/>
      <c r="AM199" s="784"/>
      <c r="AN199" s="784">
        <f t="shared" si="88"/>
        <v>0</v>
      </c>
      <c r="AO199" s="784"/>
      <c r="AP199" s="784"/>
      <c r="AQ199" s="784"/>
      <c r="AR199" s="363"/>
      <c r="AS199" s="785">
        <f t="shared" si="89"/>
        <v>0</v>
      </c>
      <c r="AT199" s="785"/>
      <c r="AU199" s="785"/>
      <c r="AV199" s="785"/>
      <c r="AW199" s="785">
        <f t="shared" si="90"/>
        <v>0</v>
      </c>
      <c r="AX199" s="91"/>
      <c r="AY199" s="116">
        <f t="shared" si="91"/>
        <v>0</v>
      </c>
      <c r="AZ199" s="116">
        <f t="shared" si="92"/>
        <v>0</v>
      </c>
      <c r="BA199" s="116">
        <f t="shared" si="93"/>
        <v>0</v>
      </c>
      <c r="BB199" s="116">
        <f t="shared" si="94"/>
        <v>0</v>
      </c>
      <c r="BC199" s="115">
        <f t="shared" si="100"/>
        <v>0</v>
      </c>
      <c r="BD199" s="116">
        <f t="shared" si="95"/>
        <v>0</v>
      </c>
      <c r="BE199" s="120">
        <f t="shared" si="101"/>
        <v>0</v>
      </c>
      <c r="BF199" s="115">
        <f t="shared" si="102"/>
        <v>0</v>
      </c>
      <c r="BG199" s="116">
        <f t="shared" si="96"/>
        <v>0</v>
      </c>
      <c r="BH199" s="120">
        <f t="shared" si="103"/>
        <v>0</v>
      </c>
      <c r="BI199" s="115">
        <f t="shared" si="104"/>
        <v>0</v>
      </c>
      <c r="BJ199" s="116">
        <f t="shared" si="97"/>
        <v>0</v>
      </c>
      <c r="BK199" s="120">
        <f t="shared" si="105"/>
        <v>0</v>
      </c>
      <c r="BL199" s="120">
        <f t="shared" si="106"/>
        <v>0</v>
      </c>
      <c r="BN199" s="375">
        <f t="shared" si="98"/>
        <v>0</v>
      </c>
      <c r="BP199" s="380"/>
      <c r="DH199" s="102"/>
    </row>
    <row r="200" spans="1:112" hidden="1">
      <c r="A200" s="110"/>
      <c r="B200" s="801" t="s">
        <v>812</v>
      </c>
      <c r="C200" s="801"/>
      <c r="D200" s="801"/>
      <c r="E200" s="801"/>
      <c r="F200" s="801"/>
      <c r="G200" s="801"/>
      <c r="H200" s="801"/>
      <c r="I200" s="801"/>
      <c r="J200" s="801"/>
      <c r="K200" s="801"/>
      <c r="L200" s="801"/>
      <c r="M200" s="801"/>
      <c r="N200" s="801"/>
      <c r="O200" s="801"/>
      <c r="P200" s="801"/>
      <c r="Q200" s="801"/>
      <c r="R200" s="787"/>
      <c r="S200" s="787"/>
      <c r="T200" s="788"/>
      <c r="U200" s="787"/>
      <c r="V200" s="787"/>
      <c r="W200" s="783"/>
      <c r="X200" s="789"/>
      <c r="Y200" s="789"/>
      <c r="Z200" s="781"/>
      <c r="AA200" s="782"/>
      <c r="AB200" s="783"/>
      <c r="AC200" s="781"/>
      <c r="AD200" s="782"/>
      <c r="AE200" s="783"/>
      <c r="AF200" s="784">
        <f t="shared" si="99"/>
        <v>0</v>
      </c>
      <c r="AG200" s="784"/>
      <c r="AH200" s="784"/>
      <c r="AI200" s="784"/>
      <c r="AJ200" s="784">
        <f t="shared" si="87"/>
        <v>0</v>
      </c>
      <c r="AK200" s="784"/>
      <c r="AL200" s="784"/>
      <c r="AM200" s="784"/>
      <c r="AN200" s="784">
        <f t="shared" si="88"/>
        <v>0</v>
      </c>
      <c r="AO200" s="784"/>
      <c r="AP200" s="784"/>
      <c r="AQ200" s="784"/>
      <c r="AR200" s="363"/>
      <c r="AS200" s="785">
        <f t="shared" si="89"/>
        <v>0</v>
      </c>
      <c r="AT200" s="785"/>
      <c r="AU200" s="785"/>
      <c r="AV200" s="785"/>
      <c r="AW200" s="785">
        <f t="shared" si="90"/>
        <v>0</v>
      </c>
      <c r="AX200" s="91"/>
      <c r="AY200" s="116">
        <f t="shared" si="91"/>
        <v>0</v>
      </c>
      <c r="AZ200" s="116">
        <f t="shared" si="92"/>
        <v>0</v>
      </c>
      <c r="BA200" s="116">
        <f t="shared" si="93"/>
        <v>0</v>
      </c>
      <c r="BB200" s="116">
        <f t="shared" si="94"/>
        <v>0</v>
      </c>
      <c r="BC200" s="115">
        <f t="shared" si="100"/>
        <v>0</v>
      </c>
      <c r="BD200" s="116">
        <f t="shared" si="95"/>
        <v>0</v>
      </c>
      <c r="BE200" s="120">
        <f t="shared" si="101"/>
        <v>0</v>
      </c>
      <c r="BF200" s="115">
        <f t="shared" si="102"/>
        <v>0</v>
      </c>
      <c r="BG200" s="116">
        <f t="shared" si="96"/>
        <v>0</v>
      </c>
      <c r="BH200" s="120">
        <f t="shared" si="103"/>
        <v>0</v>
      </c>
      <c r="BI200" s="115">
        <f t="shared" si="104"/>
        <v>0</v>
      </c>
      <c r="BJ200" s="116">
        <f t="shared" si="97"/>
        <v>0</v>
      </c>
      <c r="BK200" s="120">
        <f t="shared" si="105"/>
        <v>0</v>
      </c>
      <c r="BL200" s="120">
        <f t="shared" si="106"/>
        <v>0</v>
      </c>
      <c r="BN200" s="375">
        <f t="shared" si="98"/>
        <v>0</v>
      </c>
      <c r="BP200" s="380"/>
      <c r="DH200" s="102"/>
    </row>
    <row r="201" spans="1:112" hidden="1">
      <c r="A201" s="110"/>
      <c r="B201" s="786" t="s">
        <v>813</v>
      </c>
      <c r="C201" s="786"/>
      <c r="D201" s="786"/>
      <c r="E201" s="786"/>
      <c r="F201" s="786"/>
      <c r="G201" s="786"/>
      <c r="H201" s="786"/>
      <c r="I201" s="786"/>
      <c r="J201" s="786"/>
      <c r="K201" s="786"/>
      <c r="L201" s="786"/>
      <c r="M201" s="786"/>
      <c r="N201" s="786"/>
      <c r="O201" s="786"/>
      <c r="P201" s="786"/>
      <c r="Q201" s="786"/>
      <c r="R201" s="787"/>
      <c r="S201" s="787"/>
      <c r="T201" s="788"/>
      <c r="U201" s="787" t="s">
        <v>1</v>
      </c>
      <c r="V201" s="787"/>
      <c r="W201" s="783">
        <v>250</v>
      </c>
      <c r="X201" s="789"/>
      <c r="Y201" s="789"/>
      <c r="Z201" s="781"/>
      <c r="AA201" s="782"/>
      <c r="AB201" s="783"/>
      <c r="AC201" s="781"/>
      <c r="AD201" s="782"/>
      <c r="AE201" s="783"/>
      <c r="AF201" s="784">
        <f t="shared" si="99"/>
        <v>0</v>
      </c>
      <c r="AG201" s="784"/>
      <c r="AH201" s="784"/>
      <c r="AI201" s="784"/>
      <c r="AJ201" s="784">
        <f t="shared" si="87"/>
        <v>0</v>
      </c>
      <c r="AK201" s="784"/>
      <c r="AL201" s="784"/>
      <c r="AM201" s="784"/>
      <c r="AN201" s="784">
        <f t="shared" si="88"/>
        <v>0</v>
      </c>
      <c r="AO201" s="784"/>
      <c r="AP201" s="784"/>
      <c r="AQ201" s="784"/>
      <c r="AR201" s="363"/>
      <c r="AS201" s="785">
        <f t="shared" si="89"/>
        <v>0</v>
      </c>
      <c r="AT201" s="785"/>
      <c r="AU201" s="785"/>
      <c r="AV201" s="785"/>
      <c r="AW201" s="785">
        <f t="shared" si="90"/>
        <v>0</v>
      </c>
      <c r="AX201" s="91"/>
      <c r="AY201" s="116">
        <f t="shared" si="91"/>
        <v>0</v>
      </c>
      <c r="AZ201" s="116">
        <f t="shared" si="92"/>
        <v>0</v>
      </c>
      <c r="BA201" s="116">
        <f t="shared" si="93"/>
        <v>0</v>
      </c>
      <c r="BB201" s="116">
        <f t="shared" si="94"/>
        <v>0</v>
      </c>
      <c r="BC201" s="115">
        <f t="shared" si="100"/>
        <v>0</v>
      </c>
      <c r="BD201" s="116">
        <f t="shared" si="95"/>
        <v>0</v>
      </c>
      <c r="BE201" s="120">
        <f t="shared" si="101"/>
        <v>0</v>
      </c>
      <c r="BF201" s="115">
        <f t="shared" si="102"/>
        <v>0</v>
      </c>
      <c r="BG201" s="116">
        <f t="shared" si="96"/>
        <v>0</v>
      </c>
      <c r="BH201" s="120">
        <f t="shared" si="103"/>
        <v>0</v>
      </c>
      <c r="BI201" s="115">
        <f t="shared" si="104"/>
        <v>0</v>
      </c>
      <c r="BJ201" s="116">
        <f t="shared" si="97"/>
        <v>0</v>
      </c>
      <c r="BK201" s="120">
        <f t="shared" si="105"/>
        <v>0</v>
      </c>
      <c r="BL201" s="120">
        <f t="shared" si="106"/>
        <v>0</v>
      </c>
      <c r="BN201" s="375">
        <f t="shared" si="98"/>
        <v>0</v>
      </c>
      <c r="BP201" s="380"/>
      <c r="DH201" s="102"/>
    </row>
    <row r="202" spans="1:112" hidden="1">
      <c r="A202" s="110"/>
      <c r="B202" s="786" t="s">
        <v>814</v>
      </c>
      <c r="C202" s="786"/>
      <c r="D202" s="786"/>
      <c r="E202" s="786"/>
      <c r="F202" s="786"/>
      <c r="G202" s="786"/>
      <c r="H202" s="786"/>
      <c r="I202" s="786"/>
      <c r="J202" s="786"/>
      <c r="K202" s="786"/>
      <c r="L202" s="786"/>
      <c r="M202" s="786"/>
      <c r="N202" s="786"/>
      <c r="O202" s="786"/>
      <c r="P202" s="786"/>
      <c r="Q202" s="786"/>
      <c r="R202" s="787"/>
      <c r="S202" s="787"/>
      <c r="T202" s="788"/>
      <c r="U202" s="787" t="s">
        <v>7</v>
      </c>
      <c r="V202" s="787"/>
      <c r="W202" s="783">
        <v>1.5</v>
      </c>
      <c r="X202" s="789"/>
      <c r="Y202" s="789"/>
      <c r="Z202" s="781"/>
      <c r="AA202" s="782"/>
      <c r="AB202" s="783"/>
      <c r="AC202" s="781"/>
      <c r="AD202" s="782"/>
      <c r="AE202" s="783"/>
      <c r="AF202" s="784">
        <f t="shared" si="99"/>
        <v>0</v>
      </c>
      <c r="AG202" s="784"/>
      <c r="AH202" s="784"/>
      <c r="AI202" s="784"/>
      <c r="AJ202" s="784">
        <f t="shared" si="87"/>
        <v>0</v>
      </c>
      <c r="AK202" s="784"/>
      <c r="AL202" s="784"/>
      <c r="AM202" s="784"/>
      <c r="AN202" s="784">
        <f t="shared" si="88"/>
        <v>0</v>
      </c>
      <c r="AO202" s="784"/>
      <c r="AP202" s="784"/>
      <c r="AQ202" s="784"/>
      <c r="AR202" s="363"/>
      <c r="AS202" s="785">
        <f t="shared" si="89"/>
        <v>0</v>
      </c>
      <c r="AT202" s="785"/>
      <c r="AU202" s="785"/>
      <c r="AV202" s="785"/>
      <c r="AW202" s="785">
        <f t="shared" si="90"/>
        <v>0</v>
      </c>
      <c r="AX202" s="91"/>
      <c r="AY202" s="116">
        <f t="shared" si="91"/>
        <v>0</v>
      </c>
      <c r="AZ202" s="116">
        <f t="shared" si="92"/>
        <v>0</v>
      </c>
      <c r="BA202" s="116">
        <f t="shared" si="93"/>
        <v>0</v>
      </c>
      <c r="BB202" s="116">
        <f t="shared" si="94"/>
        <v>0</v>
      </c>
      <c r="BC202" s="115">
        <f t="shared" si="100"/>
        <v>0</v>
      </c>
      <c r="BD202" s="116">
        <f t="shared" si="95"/>
        <v>0</v>
      </c>
      <c r="BE202" s="120">
        <f t="shared" si="101"/>
        <v>0</v>
      </c>
      <c r="BF202" s="115">
        <f t="shared" si="102"/>
        <v>0</v>
      </c>
      <c r="BG202" s="116">
        <f t="shared" si="96"/>
        <v>0</v>
      </c>
      <c r="BH202" s="120">
        <f t="shared" si="103"/>
        <v>0</v>
      </c>
      <c r="BI202" s="115">
        <f t="shared" si="104"/>
        <v>0</v>
      </c>
      <c r="BJ202" s="116">
        <f t="shared" si="97"/>
        <v>0</v>
      </c>
      <c r="BK202" s="120">
        <f t="shared" si="105"/>
        <v>0</v>
      </c>
      <c r="BL202" s="120">
        <f t="shared" si="106"/>
        <v>0</v>
      </c>
      <c r="BN202" s="375">
        <f t="shared" si="98"/>
        <v>0</v>
      </c>
      <c r="BP202" s="380"/>
      <c r="DH202" s="102"/>
    </row>
    <row r="203" spans="1:112" hidden="1">
      <c r="A203" s="110"/>
      <c r="B203" s="786" t="s">
        <v>815</v>
      </c>
      <c r="C203" s="786"/>
      <c r="D203" s="786"/>
      <c r="E203" s="786"/>
      <c r="F203" s="786"/>
      <c r="G203" s="786"/>
      <c r="H203" s="786"/>
      <c r="I203" s="786"/>
      <c r="J203" s="786"/>
      <c r="K203" s="786"/>
      <c r="L203" s="786"/>
      <c r="M203" s="786"/>
      <c r="N203" s="786"/>
      <c r="O203" s="786"/>
      <c r="P203" s="786"/>
      <c r="Q203" s="786"/>
      <c r="R203" s="787"/>
      <c r="S203" s="787"/>
      <c r="T203" s="788"/>
      <c r="U203" s="787" t="s">
        <v>7</v>
      </c>
      <c r="V203" s="787"/>
      <c r="W203" s="783">
        <v>2.5</v>
      </c>
      <c r="X203" s="789"/>
      <c r="Y203" s="789"/>
      <c r="Z203" s="781"/>
      <c r="AA203" s="782"/>
      <c r="AB203" s="783"/>
      <c r="AC203" s="781"/>
      <c r="AD203" s="782"/>
      <c r="AE203" s="783"/>
      <c r="AF203" s="784">
        <f t="shared" si="99"/>
        <v>0</v>
      </c>
      <c r="AG203" s="784"/>
      <c r="AH203" s="784"/>
      <c r="AI203" s="784"/>
      <c r="AJ203" s="784">
        <f t="shared" si="87"/>
        <v>0</v>
      </c>
      <c r="AK203" s="784"/>
      <c r="AL203" s="784"/>
      <c r="AM203" s="784"/>
      <c r="AN203" s="784">
        <f t="shared" si="88"/>
        <v>0</v>
      </c>
      <c r="AO203" s="784"/>
      <c r="AP203" s="784"/>
      <c r="AQ203" s="784"/>
      <c r="AR203" s="363"/>
      <c r="AS203" s="785">
        <f t="shared" si="89"/>
        <v>0</v>
      </c>
      <c r="AT203" s="785"/>
      <c r="AU203" s="785"/>
      <c r="AV203" s="785"/>
      <c r="AW203" s="785">
        <f t="shared" si="90"/>
        <v>0</v>
      </c>
      <c r="AX203" s="91"/>
      <c r="AY203" s="116">
        <f t="shared" si="91"/>
        <v>0</v>
      </c>
      <c r="AZ203" s="116">
        <f t="shared" si="92"/>
        <v>0</v>
      </c>
      <c r="BA203" s="116">
        <f t="shared" si="93"/>
        <v>0</v>
      </c>
      <c r="BB203" s="116">
        <f t="shared" si="94"/>
        <v>0</v>
      </c>
      <c r="BC203" s="115">
        <f t="shared" si="100"/>
        <v>0</v>
      </c>
      <c r="BD203" s="116">
        <f t="shared" si="95"/>
        <v>0</v>
      </c>
      <c r="BE203" s="120">
        <f t="shared" si="101"/>
        <v>0</v>
      </c>
      <c r="BF203" s="115">
        <f t="shared" si="102"/>
        <v>0</v>
      </c>
      <c r="BG203" s="116">
        <f t="shared" si="96"/>
        <v>0</v>
      </c>
      <c r="BH203" s="120">
        <f t="shared" si="103"/>
        <v>0</v>
      </c>
      <c r="BI203" s="115">
        <f t="shared" si="104"/>
        <v>0</v>
      </c>
      <c r="BJ203" s="116">
        <f t="shared" si="97"/>
        <v>0</v>
      </c>
      <c r="BK203" s="120">
        <f t="shared" si="105"/>
        <v>0</v>
      </c>
      <c r="BL203" s="120">
        <f t="shared" si="106"/>
        <v>0</v>
      </c>
      <c r="BN203" s="375">
        <f t="shared" si="98"/>
        <v>0</v>
      </c>
      <c r="BP203" s="380"/>
      <c r="DH203" s="102"/>
    </row>
    <row r="204" spans="1:112" hidden="1">
      <c r="A204" s="110"/>
      <c r="B204" s="786" t="s">
        <v>816</v>
      </c>
      <c r="C204" s="786"/>
      <c r="D204" s="786"/>
      <c r="E204" s="786"/>
      <c r="F204" s="786"/>
      <c r="G204" s="786"/>
      <c r="H204" s="786"/>
      <c r="I204" s="786"/>
      <c r="J204" s="786"/>
      <c r="K204" s="786"/>
      <c r="L204" s="786"/>
      <c r="M204" s="786"/>
      <c r="N204" s="786"/>
      <c r="O204" s="786"/>
      <c r="P204" s="786"/>
      <c r="Q204" s="786"/>
      <c r="R204" s="787"/>
      <c r="S204" s="787"/>
      <c r="T204" s="788"/>
      <c r="U204" s="787" t="s">
        <v>7</v>
      </c>
      <c r="V204" s="787"/>
      <c r="W204" s="783">
        <v>7.5</v>
      </c>
      <c r="X204" s="789"/>
      <c r="Y204" s="789"/>
      <c r="Z204" s="781"/>
      <c r="AA204" s="782"/>
      <c r="AB204" s="783"/>
      <c r="AC204" s="781"/>
      <c r="AD204" s="782"/>
      <c r="AE204" s="783"/>
      <c r="AF204" s="784">
        <f t="shared" si="99"/>
        <v>0</v>
      </c>
      <c r="AG204" s="784"/>
      <c r="AH204" s="784"/>
      <c r="AI204" s="784"/>
      <c r="AJ204" s="784">
        <f t="shared" si="87"/>
        <v>0</v>
      </c>
      <c r="AK204" s="784"/>
      <c r="AL204" s="784"/>
      <c r="AM204" s="784"/>
      <c r="AN204" s="784">
        <f t="shared" si="88"/>
        <v>0</v>
      </c>
      <c r="AO204" s="784"/>
      <c r="AP204" s="784"/>
      <c r="AQ204" s="784"/>
      <c r="AR204" s="363"/>
      <c r="AS204" s="785">
        <f t="shared" si="89"/>
        <v>0</v>
      </c>
      <c r="AT204" s="785"/>
      <c r="AU204" s="785"/>
      <c r="AV204" s="785"/>
      <c r="AW204" s="785">
        <f t="shared" si="90"/>
        <v>0</v>
      </c>
      <c r="AX204" s="91"/>
      <c r="AY204" s="116">
        <f t="shared" si="91"/>
        <v>0</v>
      </c>
      <c r="AZ204" s="116">
        <f t="shared" si="92"/>
        <v>0</v>
      </c>
      <c r="BA204" s="116">
        <f t="shared" si="93"/>
        <v>0</v>
      </c>
      <c r="BB204" s="116">
        <f t="shared" si="94"/>
        <v>0</v>
      </c>
      <c r="BC204" s="115">
        <f t="shared" si="100"/>
        <v>0</v>
      </c>
      <c r="BD204" s="116">
        <f t="shared" si="95"/>
        <v>0</v>
      </c>
      <c r="BE204" s="120">
        <f t="shared" si="101"/>
        <v>0</v>
      </c>
      <c r="BF204" s="115">
        <f t="shared" si="102"/>
        <v>0</v>
      </c>
      <c r="BG204" s="116">
        <f t="shared" si="96"/>
        <v>0</v>
      </c>
      <c r="BH204" s="120">
        <f t="shared" si="103"/>
        <v>0</v>
      </c>
      <c r="BI204" s="115">
        <f t="shared" si="104"/>
        <v>0</v>
      </c>
      <c r="BJ204" s="116">
        <f t="shared" si="97"/>
        <v>0</v>
      </c>
      <c r="BK204" s="120">
        <f t="shared" si="105"/>
        <v>0</v>
      </c>
      <c r="BL204" s="120">
        <f t="shared" si="106"/>
        <v>0</v>
      </c>
      <c r="BN204" s="375">
        <f t="shared" si="98"/>
        <v>0</v>
      </c>
      <c r="BP204" s="380"/>
      <c r="DH204" s="102"/>
    </row>
    <row r="205" spans="1:112" hidden="1">
      <c r="A205" s="110"/>
      <c r="B205" s="786" t="s">
        <v>817</v>
      </c>
      <c r="C205" s="786"/>
      <c r="D205" s="786"/>
      <c r="E205" s="786"/>
      <c r="F205" s="786"/>
      <c r="G205" s="786"/>
      <c r="H205" s="786"/>
      <c r="I205" s="786"/>
      <c r="J205" s="786"/>
      <c r="K205" s="786"/>
      <c r="L205" s="786"/>
      <c r="M205" s="786"/>
      <c r="N205" s="786"/>
      <c r="O205" s="786"/>
      <c r="P205" s="786"/>
      <c r="Q205" s="786"/>
      <c r="R205" s="787"/>
      <c r="S205" s="787"/>
      <c r="T205" s="788"/>
      <c r="U205" s="787" t="s">
        <v>7</v>
      </c>
      <c r="V205" s="787"/>
      <c r="W205" s="783">
        <v>10</v>
      </c>
      <c r="X205" s="789"/>
      <c r="Y205" s="789"/>
      <c r="Z205" s="781"/>
      <c r="AA205" s="782"/>
      <c r="AB205" s="783"/>
      <c r="AC205" s="781"/>
      <c r="AD205" s="782"/>
      <c r="AE205" s="783"/>
      <c r="AF205" s="784">
        <f t="shared" si="99"/>
        <v>0</v>
      </c>
      <c r="AG205" s="784"/>
      <c r="AH205" s="784"/>
      <c r="AI205" s="784"/>
      <c r="AJ205" s="784">
        <f t="shared" si="87"/>
        <v>0</v>
      </c>
      <c r="AK205" s="784"/>
      <c r="AL205" s="784"/>
      <c r="AM205" s="784"/>
      <c r="AN205" s="784">
        <f t="shared" si="88"/>
        <v>0</v>
      </c>
      <c r="AO205" s="784"/>
      <c r="AP205" s="784"/>
      <c r="AQ205" s="784"/>
      <c r="AR205" s="363"/>
      <c r="AS205" s="785">
        <f t="shared" si="89"/>
        <v>0</v>
      </c>
      <c r="AT205" s="785"/>
      <c r="AU205" s="785"/>
      <c r="AV205" s="785"/>
      <c r="AW205" s="785">
        <f t="shared" si="90"/>
        <v>0</v>
      </c>
      <c r="AX205" s="91"/>
      <c r="AY205" s="116">
        <f t="shared" si="91"/>
        <v>0</v>
      </c>
      <c r="AZ205" s="116">
        <f t="shared" si="92"/>
        <v>0</v>
      </c>
      <c r="BA205" s="116">
        <f t="shared" si="93"/>
        <v>0</v>
      </c>
      <c r="BB205" s="116">
        <f t="shared" si="94"/>
        <v>0</v>
      </c>
      <c r="BC205" s="115">
        <f t="shared" si="100"/>
        <v>0</v>
      </c>
      <c r="BD205" s="116">
        <f t="shared" si="95"/>
        <v>0</v>
      </c>
      <c r="BE205" s="120">
        <f t="shared" si="101"/>
        <v>0</v>
      </c>
      <c r="BF205" s="115">
        <f t="shared" si="102"/>
        <v>0</v>
      </c>
      <c r="BG205" s="116">
        <f t="shared" si="96"/>
        <v>0</v>
      </c>
      <c r="BH205" s="120">
        <f t="shared" si="103"/>
        <v>0</v>
      </c>
      <c r="BI205" s="115">
        <f t="shared" si="104"/>
        <v>0</v>
      </c>
      <c r="BJ205" s="116">
        <f t="shared" si="97"/>
        <v>0</v>
      </c>
      <c r="BK205" s="120">
        <f t="shared" si="105"/>
        <v>0</v>
      </c>
      <c r="BL205" s="120">
        <f t="shared" si="106"/>
        <v>0</v>
      </c>
      <c r="BN205" s="375">
        <f t="shared" si="98"/>
        <v>0</v>
      </c>
      <c r="BP205" s="380"/>
      <c r="DH205" s="102"/>
    </row>
    <row r="206" spans="1:112" hidden="1">
      <c r="A206" s="110"/>
      <c r="B206" s="786" t="s">
        <v>818</v>
      </c>
      <c r="C206" s="786"/>
      <c r="D206" s="786"/>
      <c r="E206" s="786"/>
      <c r="F206" s="786"/>
      <c r="G206" s="786"/>
      <c r="H206" s="786"/>
      <c r="I206" s="786"/>
      <c r="J206" s="786"/>
      <c r="K206" s="786"/>
      <c r="L206" s="786"/>
      <c r="M206" s="786"/>
      <c r="N206" s="786"/>
      <c r="O206" s="786"/>
      <c r="P206" s="786"/>
      <c r="Q206" s="786"/>
      <c r="R206" s="787"/>
      <c r="S206" s="787"/>
      <c r="T206" s="788"/>
      <c r="U206" s="787" t="s">
        <v>7</v>
      </c>
      <c r="V206" s="787"/>
      <c r="W206" s="783">
        <v>12.5</v>
      </c>
      <c r="X206" s="789"/>
      <c r="Y206" s="789"/>
      <c r="Z206" s="789"/>
      <c r="AA206" s="789"/>
      <c r="AB206" s="789"/>
      <c r="AC206" s="781"/>
      <c r="AD206" s="782"/>
      <c r="AE206" s="783"/>
      <c r="AF206" s="784">
        <f t="shared" si="99"/>
        <v>0</v>
      </c>
      <c r="AG206" s="784"/>
      <c r="AH206" s="784"/>
      <c r="AI206" s="784"/>
      <c r="AJ206" s="784">
        <f t="shared" si="87"/>
        <v>0</v>
      </c>
      <c r="AK206" s="784"/>
      <c r="AL206" s="784"/>
      <c r="AM206" s="784"/>
      <c r="AN206" s="784">
        <f t="shared" si="88"/>
        <v>0</v>
      </c>
      <c r="AO206" s="784"/>
      <c r="AP206" s="784"/>
      <c r="AQ206" s="784"/>
      <c r="AR206" s="363"/>
      <c r="AS206" s="785">
        <f t="shared" si="89"/>
        <v>0</v>
      </c>
      <c r="AT206" s="785"/>
      <c r="AU206" s="785"/>
      <c r="AV206" s="785"/>
      <c r="AW206" s="785">
        <f t="shared" si="90"/>
        <v>0</v>
      </c>
      <c r="AX206" s="91"/>
      <c r="AY206" s="116">
        <f t="shared" si="91"/>
        <v>0</v>
      </c>
      <c r="AZ206" s="116">
        <f t="shared" si="92"/>
        <v>0</v>
      </c>
      <c r="BA206" s="116">
        <f t="shared" si="93"/>
        <v>0</v>
      </c>
      <c r="BB206" s="116">
        <f t="shared" si="94"/>
        <v>0</v>
      </c>
      <c r="BC206" s="115">
        <f t="shared" si="100"/>
        <v>0</v>
      </c>
      <c r="BD206" s="116">
        <f t="shared" si="95"/>
        <v>0</v>
      </c>
      <c r="BE206" s="120">
        <f t="shared" si="101"/>
        <v>0</v>
      </c>
      <c r="BF206" s="115">
        <f t="shared" si="102"/>
        <v>0</v>
      </c>
      <c r="BG206" s="116">
        <f t="shared" si="96"/>
        <v>0</v>
      </c>
      <c r="BH206" s="120">
        <f t="shared" si="103"/>
        <v>0</v>
      </c>
      <c r="BI206" s="115">
        <f t="shared" si="104"/>
        <v>0</v>
      </c>
      <c r="BJ206" s="116">
        <f t="shared" si="97"/>
        <v>0</v>
      </c>
      <c r="BK206" s="120">
        <f t="shared" si="105"/>
        <v>0</v>
      </c>
      <c r="BL206" s="120">
        <f t="shared" si="106"/>
        <v>0</v>
      </c>
      <c r="BN206" s="375">
        <f t="shared" si="98"/>
        <v>0</v>
      </c>
      <c r="BP206" s="380"/>
      <c r="DH206" s="102"/>
    </row>
    <row r="207" spans="1:112" ht="15" hidden="1" customHeight="1">
      <c r="A207" s="110"/>
      <c r="B207" s="786" t="s">
        <v>819</v>
      </c>
      <c r="C207" s="786"/>
      <c r="D207" s="786"/>
      <c r="E207" s="786"/>
      <c r="F207" s="786"/>
      <c r="G207" s="786"/>
      <c r="H207" s="786"/>
      <c r="I207" s="786"/>
      <c r="J207" s="786"/>
      <c r="K207" s="786"/>
      <c r="L207" s="786"/>
      <c r="M207" s="786"/>
      <c r="N207" s="786"/>
      <c r="O207" s="786"/>
      <c r="P207" s="786"/>
      <c r="Q207" s="786"/>
      <c r="R207" s="787"/>
      <c r="S207" s="787"/>
      <c r="T207" s="788"/>
      <c r="U207" s="787" t="s">
        <v>8</v>
      </c>
      <c r="V207" s="787"/>
      <c r="W207" s="783">
        <v>25</v>
      </c>
      <c r="X207" s="789"/>
      <c r="Y207" s="789"/>
      <c r="Z207" s="789"/>
      <c r="AA207" s="789"/>
      <c r="AB207" s="789"/>
      <c r="AC207" s="781"/>
      <c r="AD207" s="782"/>
      <c r="AE207" s="783"/>
      <c r="AF207" s="784">
        <f t="shared" si="99"/>
        <v>0</v>
      </c>
      <c r="AG207" s="784"/>
      <c r="AH207" s="784"/>
      <c r="AI207" s="784"/>
      <c r="AJ207" s="784">
        <f t="shared" si="87"/>
        <v>0</v>
      </c>
      <c r="AK207" s="784"/>
      <c r="AL207" s="784"/>
      <c r="AM207" s="784"/>
      <c r="AN207" s="784">
        <f t="shared" si="88"/>
        <v>0</v>
      </c>
      <c r="AO207" s="784"/>
      <c r="AP207" s="784"/>
      <c r="AQ207" s="784"/>
      <c r="AR207" s="363"/>
      <c r="AS207" s="785">
        <f t="shared" si="89"/>
        <v>0</v>
      </c>
      <c r="AT207" s="785"/>
      <c r="AU207" s="785"/>
      <c r="AV207" s="785"/>
      <c r="AW207" s="785">
        <f t="shared" si="90"/>
        <v>0</v>
      </c>
      <c r="AX207" s="91"/>
      <c r="AY207" s="116">
        <f t="shared" si="91"/>
        <v>0</v>
      </c>
      <c r="AZ207" s="116">
        <f t="shared" si="92"/>
        <v>0</v>
      </c>
      <c r="BA207" s="116">
        <f t="shared" si="93"/>
        <v>0</v>
      </c>
      <c r="BB207" s="116">
        <f t="shared" si="94"/>
        <v>0</v>
      </c>
      <c r="BC207" s="115">
        <f t="shared" si="100"/>
        <v>0</v>
      </c>
      <c r="BD207" s="116">
        <f t="shared" si="95"/>
        <v>0</v>
      </c>
      <c r="BE207" s="120">
        <f t="shared" si="101"/>
        <v>0</v>
      </c>
      <c r="BF207" s="115">
        <f t="shared" si="102"/>
        <v>0</v>
      </c>
      <c r="BG207" s="116">
        <f t="shared" si="96"/>
        <v>0</v>
      </c>
      <c r="BH207" s="120">
        <f t="shared" si="103"/>
        <v>0</v>
      </c>
      <c r="BI207" s="115">
        <f t="shared" si="104"/>
        <v>0</v>
      </c>
      <c r="BJ207" s="116">
        <f t="shared" si="97"/>
        <v>0</v>
      </c>
      <c r="BK207" s="120">
        <f t="shared" si="105"/>
        <v>0</v>
      </c>
      <c r="BL207" s="120">
        <f t="shared" si="106"/>
        <v>0</v>
      </c>
      <c r="BN207" s="375">
        <f t="shared" si="98"/>
        <v>0</v>
      </c>
      <c r="BP207" s="380"/>
      <c r="DH207" s="102"/>
    </row>
    <row r="208" spans="1:112" hidden="1">
      <c r="A208" s="110"/>
      <c r="B208" s="786" t="s">
        <v>820</v>
      </c>
      <c r="C208" s="786"/>
      <c r="D208" s="786"/>
      <c r="E208" s="786"/>
      <c r="F208" s="786"/>
      <c r="G208" s="786"/>
      <c r="H208" s="786"/>
      <c r="I208" s="786"/>
      <c r="J208" s="786"/>
      <c r="K208" s="786"/>
      <c r="L208" s="786"/>
      <c r="M208" s="786"/>
      <c r="N208" s="786"/>
      <c r="O208" s="786"/>
      <c r="P208" s="786"/>
      <c r="Q208" s="786"/>
      <c r="R208" s="787"/>
      <c r="S208" s="787"/>
      <c r="T208" s="788"/>
      <c r="U208" s="787" t="s">
        <v>8</v>
      </c>
      <c r="V208" s="787"/>
      <c r="W208" s="783">
        <v>50</v>
      </c>
      <c r="X208" s="789"/>
      <c r="Y208" s="789"/>
      <c r="Z208" s="789"/>
      <c r="AA208" s="789"/>
      <c r="AB208" s="789"/>
      <c r="AC208" s="781"/>
      <c r="AD208" s="782"/>
      <c r="AE208" s="783"/>
      <c r="AF208" s="784">
        <f t="shared" si="99"/>
        <v>0</v>
      </c>
      <c r="AG208" s="784"/>
      <c r="AH208" s="784"/>
      <c r="AI208" s="784"/>
      <c r="AJ208" s="784">
        <f t="shared" si="87"/>
        <v>0</v>
      </c>
      <c r="AK208" s="784"/>
      <c r="AL208" s="784"/>
      <c r="AM208" s="784"/>
      <c r="AN208" s="784">
        <f t="shared" si="88"/>
        <v>0</v>
      </c>
      <c r="AO208" s="784"/>
      <c r="AP208" s="784"/>
      <c r="AQ208" s="784"/>
      <c r="AR208" s="363"/>
      <c r="AS208" s="785">
        <f t="shared" si="89"/>
        <v>0</v>
      </c>
      <c r="AT208" s="785"/>
      <c r="AU208" s="785"/>
      <c r="AV208" s="785"/>
      <c r="AW208" s="785">
        <f t="shared" si="90"/>
        <v>0</v>
      </c>
      <c r="AX208" s="91"/>
      <c r="AY208" s="116">
        <f t="shared" si="91"/>
        <v>0</v>
      </c>
      <c r="AZ208" s="116">
        <f t="shared" si="92"/>
        <v>0</v>
      </c>
      <c r="BA208" s="116">
        <f t="shared" si="93"/>
        <v>0</v>
      </c>
      <c r="BB208" s="116">
        <f t="shared" si="94"/>
        <v>0</v>
      </c>
      <c r="BC208" s="115">
        <f t="shared" si="100"/>
        <v>0</v>
      </c>
      <c r="BD208" s="116">
        <f t="shared" si="95"/>
        <v>0</v>
      </c>
      <c r="BE208" s="120">
        <f t="shared" si="101"/>
        <v>0</v>
      </c>
      <c r="BF208" s="115">
        <f t="shared" si="102"/>
        <v>0</v>
      </c>
      <c r="BG208" s="116">
        <f t="shared" si="96"/>
        <v>0</v>
      </c>
      <c r="BH208" s="120">
        <f t="shared" si="103"/>
        <v>0</v>
      </c>
      <c r="BI208" s="115">
        <f t="shared" si="104"/>
        <v>0</v>
      </c>
      <c r="BJ208" s="116">
        <f t="shared" si="97"/>
        <v>0</v>
      </c>
      <c r="BK208" s="120">
        <f t="shared" si="105"/>
        <v>0</v>
      </c>
      <c r="BL208" s="120">
        <f t="shared" si="106"/>
        <v>0</v>
      </c>
      <c r="BN208" s="375">
        <f t="shared" si="98"/>
        <v>0</v>
      </c>
      <c r="BP208" s="380"/>
      <c r="DH208" s="102"/>
    </row>
    <row r="209" spans="1:112" hidden="1">
      <c r="A209" s="110"/>
      <c r="B209" s="786" t="s">
        <v>821</v>
      </c>
      <c r="C209" s="786"/>
      <c r="D209" s="786"/>
      <c r="E209" s="786"/>
      <c r="F209" s="786"/>
      <c r="G209" s="786"/>
      <c r="H209" s="786"/>
      <c r="I209" s="786"/>
      <c r="J209" s="786"/>
      <c r="K209" s="786"/>
      <c r="L209" s="786"/>
      <c r="M209" s="786"/>
      <c r="N209" s="786"/>
      <c r="O209" s="786"/>
      <c r="P209" s="786"/>
      <c r="Q209" s="786"/>
      <c r="R209" s="787"/>
      <c r="S209" s="787"/>
      <c r="T209" s="788"/>
      <c r="U209" s="787" t="s">
        <v>1</v>
      </c>
      <c r="V209" s="787"/>
      <c r="W209" s="783">
        <v>100</v>
      </c>
      <c r="X209" s="789"/>
      <c r="Y209" s="789"/>
      <c r="Z209" s="789"/>
      <c r="AA209" s="789"/>
      <c r="AB209" s="789"/>
      <c r="AC209" s="781"/>
      <c r="AD209" s="782"/>
      <c r="AE209" s="783"/>
      <c r="AF209" s="784">
        <f t="shared" si="99"/>
        <v>0</v>
      </c>
      <c r="AG209" s="784"/>
      <c r="AH209" s="784"/>
      <c r="AI209" s="784"/>
      <c r="AJ209" s="784">
        <f t="shared" si="87"/>
        <v>0</v>
      </c>
      <c r="AK209" s="784"/>
      <c r="AL209" s="784"/>
      <c r="AM209" s="784"/>
      <c r="AN209" s="784">
        <f t="shared" si="88"/>
        <v>0</v>
      </c>
      <c r="AO209" s="784"/>
      <c r="AP209" s="784"/>
      <c r="AQ209" s="784"/>
      <c r="AR209" s="363"/>
      <c r="AS209" s="785">
        <f t="shared" si="89"/>
        <v>0</v>
      </c>
      <c r="AT209" s="785"/>
      <c r="AU209" s="785"/>
      <c r="AV209" s="785"/>
      <c r="AW209" s="785">
        <f t="shared" si="90"/>
        <v>0</v>
      </c>
      <c r="AX209" s="91"/>
      <c r="AY209" s="116">
        <f t="shared" si="91"/>
        <v>0</v>
      </c>
      <c r="AZ209" s="116">
        <f t="shared" si="92"/>
        <v>0</v>
      </c>
      <c r="BA209" s="116">
        <f t="shared" si="93"/>
        <v>0</v>
      </c>
      <c r="BB209" s="116">
        <f t="shared" si="94"/>
        <v>0</v>
      </c>
      <c r="BC209" s="115">
        <f t="shared" si="100"/>
        <v>0</v>
      </c>
      <c r="BD209" s="116">
        <f t="shared" si="95"/>
        <v>0</v>
      </c>
      <c r="BE209" s="120">
        <f t="shared" si="101"/>
        <v>0</v>
      </c>
      <c r="BF209" s="115">
        <f t="shared" si="102"/>
        <v>0</v>
      </c>
      <c r="BG209" s="116">
        <f t="shared" si="96"/>
        <v>0</v>
      </c>
      <c r="BH209" s="120">
        <f t="shared" si="103"/>
        <v>0</v>
      </c>
      <c r="BI209" s="115">
        <f t="shared" si="104"/>
        <v>0</v>
      </c>
      <c r="BJ209" s="116">
        <f t="shared" si="97"/>
        <v>0</v>
      </c>
      <c r="BK209" s="120">
        <f t="shared" si="105"/>
        <v>0</v>
      </c>
      <c r="BL209" s="120">
        <f t="shared" si="106"/>
        <v>0</v>
      </c>
      <c r="BN209" s="375">
        <f t="shared" si="98"/>
        <v>0</v>
      </c>
      <c r="BP209" s="380"/>
      <c r="DH209" s="102"/>
    </row>
    <row r="210" spans="1:112" hidden="1">
      <c r="A210" s="110"/>
      <c r="B210" s="786" t="s">
        <v>822</v>
      </c>
      <c r="C210" s="786"/>
      <c r="D210" s="786"/>
      <c r="E210" s="786"/>
      <c r="F210" s="786"/>
      <c r="G210" s="786"/>
      <c r="H210" s="786"/>
      <c r="I210" s="786"/>
      <c r="J210" s="786"/>
      <c r="K210" s="786"/>
      <c r="L210" s="786"/>
      <c r="M210" s="786"/>
      <c r="N210" s="786"/>
      <c r="O210" s="786"/>
      <c r="P210" s="786"/>
      <c r="Q210" s="786"/>
      <c r="R210" s="787"/>
      <c r="S210" s="787"/>
      <c r="T210" s="788"/>
      <c r="U210" s="787" t="s">
        <v>1</v>
      </c>
      <c r="V210" s="787"/>
      <c r="W210" s="783">
        <v>300</v>
      </c>
      <c r="X210" s="789"/>
      <c r="Y210" s="789"/>
      <c r="Z210" s="789"/>
      <c r="AA210" s="789"/>
      <c r="AB210" s="789"/>
      <c r="AC210" s="781"/>
      <c r="AD210" s="782"/>
      <c r="AE210" s="783"/>
      <c r="AF210" s="784">
        <f t="shared" si="99"/>
        <v>0</v>
      </c>
      <c r="AG210" s="784"/>
      <c r="AH210" s="784"/>
      <c r="AI210" s="784"/>
      <c r="AJ210" s="784">
        <f>R210*Z210</f>
        <v>0</v>
      </c>
      <c r="AK210" s="784"/>
      <c r="AL210" s="784"/>
      <c r="AM210" s="784"/>
      <c r="AN210" s="784">
        <f>R210*AC210</f>
        <v>0</v>
      </c>
      <c r="AO210" s="784"/>
      <c r="AP210" s="784"/>
      <c r="AQ210" s="784"/>
      <c r="AR210" s="363"/>
      <c r="AS210" s="785">
        <f t="shared" si="89"/>
        <v>0</v>
      </c>
      <c r="AT210" s="785"/>
      <c r="AU210" s="785"/>
      <c r="AV210" s="785"/>
      <c r="AW210" s="785">
        <f t="shared" si="90"/>
        <v>0</v>
      </c>
      <c r="AX210" s="91"/>
      <c r="AY210" s="116">
        <f t="shared" si="91"/>
        <v>0</v>
      </c>
      <c r="AZ210" s="116">
        <f t="shared" si="92"/>
        <v>0</v>
      </c>
      <c r="BA210" s="116">
        <f t="shared" si="93"/>
        <v>0</v>
      </c>
      <c r="BB210" s="116">
        <f t="shared" si="94"/>
        <v>0</v>
      </c>
      <c r="BC210" s="115">
        <f t="shared" si="100"/>
        <v>0</v>
      </c>
      <c r="BD210" s="116">
        <f t="shared" si="95"/>
        <v>0</v>
      </c>
      <c r="BE210" s="120">
        <f t="shared" si="101"/>
        <v>0</v>
      </c>
      <c r="BF210" s="115">
        <f t="shared" si="102"/>
        <v>0</v>
      </c>
      <c r="BG210" s="116">
        <f t="shared" si="96"/>
        <v>0</v>
      </c>
      <c r="BH210" s="120">
        <f t="shared" si="103"/>
        <v>0</v>
      </c>
      <c r="BI210" s="115">
        <f t="shared" si="104"/>
        <v>0</v>
      </c>
      <c r="BJ210" s="116">
        <f t="shared" si="97"/>
        <v>0</v>
      </c>
      <c r="BK210" s="120">
        <f t="shared" si="105"/>
        <v>0</v>
      </c>
      <c r="BL210" s="120">
        <f t="shared" si="106"/>
        <v>0</v>
      </c>
      <c r="BN210" s="375">
        <f t="shared" si="98"/>
        <v>0</v>
      </c>
      <c r="BP210" s="380"/>
      <c r="DH210" s="102"/>
    </row>
    <row r="211" spans="1:112" hidden="1">
      <c r="A211" s="110"/>
      <c r="B211" s="786"/>
      <c r="C211" s="786"/>
      <c r="D211" s="786"/>
      <c r="E211" s="786"/>
      <c r="F211" s="786"/>
      <c r="G211" s="786"/>
      <c r="H211" s="786"/>
      <c r="I211" s="786"/>
      <c r="J211" s="786"/>
      <c r="K211" s="786"/>
      <c r="L211" s="786"/>
      <c r="M211" s="786"/>
      <c r="N211" s="786"/>
      <c r="O211" s="786"/>
      <c r="P211" s="786"/>
      <c r="Q211" s="786"/>
      <c r="R211" s="787"/>
      <c r="S211" s="787"/>
      <c r="T211" s="788"/>
      <c r="U211" s="787"/>
      <c r="V211" s="787"/>
      <c r="W211" s="783"/>
      <c r="X211" s="789"/>
      <c r="Y211" s="789"/>
      <c r="Z211" s="789"/>
      <c r="AA211" s="789"/>
      <c r="AB211" s="789"/>
      <c r="AC211" s="781"/>
      <c r="AD211" s="782"/>
      <c r="AE211" s="783"/>
      <c r="AF211" s="784">
        <f t="shared" si="99"/>
        <v>0</v>
      </c>
      <c r="AG211" s="784"/>
      <c r="AH211" s="784"/>
      <c r="AI211" s="784"/>
      <c r="AJ211" s="784">
        <f>R211*Z211</f>
        <v>0</v>
      </c>
      <c r="AK211" s="784"/>
      <c r="AL211" s="784"/>
      <c r="AM211" s="784"/>
      <c r="AN211" s="784">
        <f>R211*AC211</f>
        <v>0</v>
      </c>
      <c r="AO211" s="784"/>
      <c r="AP211" s="784"/>
      <c r="AQ211" s="784"/>
      <c r="AR211" s="363"/>
      <c r="AS211" s="785">
        <f t="shared" si="89"/>
        <v>0</v>
      </c>
      <c r="AT211" s="785"/>
      <c r="AU211" s="785"/>
      <c r="AV211" s="785"/>
      <c r="AW211" s="785">
        <f t="shared" si="90"/>
        <v>0</v>
      </c>
      <c r="AX211" s="91"/>
      <c r="AY211" s="116">
        <f t="shared" si="91"/>
        <v>0</v>
      </c>
      <c r="AZ211" s="116">
        <f t="shared" si="92"/>
        <v>0</v>
      </c>
      <c r="BA211" s="116">
        <f t="shared" si="93"/>
        <v>0</v>
      </c>
      <c r="BB211" s="116">
        <f t="shared" si="94"/>
        <v>0</v>
      </c>
      <c r="BC211" s="115">
        <f t="shared" si="100"/>
        <v>0</v>
      </c>
      <c r="BD211" s="116">
        <f t="shared" si="95"/>
        <v>0</v>
      </c>
      <c r="BE211" s="120">
        <f t="shared" si="101"/>
        <v>0</v>
      </c>
      <c r="BF211" s="115">
        <f t="shared" si="102"/>
        <v>0</v>
      </c>
      <c r="BG211" s="116">
        <f t="shared" si="96"/>
        <v>0</v>
      </c>
      <c r="BH211" s="120">
        <f t="shared" si="103"/>
        <v>0</v>
      </c>
      <c r="BI211" s="115">
        <f t="shared" si="104"/>
        <v>0</v>
      </c>
      <c r="BJ211" s="116">
        <f t="shared" si="97"/>
        <v>0</v>
      </c>
      <c r="BK211" s="120">
        <f t="shared" si="105"/>
        <v>0</v>
      </c>
      <c r="BL211" s="120">
        <f t="shared" si="106"/>
        <v>0</v>
      </c>
      <c r="BN211" s="375">
        <f t="shared" si="98"/>
        <v>0</v>
      </c>
      <c r="BP211" s="380"/>
      <c r="DH211" s="102"/>
    </row>
    <row r="212" spans="1:112" hidden="1">
      <c r="A212" s="110"/>
      <c r="B212" s="786"/>
      <c r="C212" s="786"/>
      <c r="D212" s="786"/>
      <c r="E212" s="786"/>
      <c r="F212" s="786"/>
      <c r="G212" s="786"/>
      <c r="H212" s="786"/>
      <c r="I212" s="786"/>
      <c r="J212" s="786"/>
      <c r="K212" s="786"/>
      <c r="L212" s="786"/>
      <c r="M212" s="786"/>
      <c r="N212" s="786"/>
      <c r="O212" s="786"/>
      <c r="P212" s="786"/>
      <c r="Q212" s="786"/>
      <c r="R212" s="787"/>
      <c r="S212" s="787"/>
      <c r="T212" s="788"/>
      <c r="U212" s="787"/>
      <c r="V212" s="787"/>
      <c r="W212" s="783"/>
      <c r="X212" s="789"/>
      <c r="Y212" s="789"/>
      <c r="Z212" s="789"/>
      <c r="AA212" s="789"/>
      <c r="AB212" s="789"/>
      <c r="AC212" s="781"/>
      <c r="AD212" s="782"/>
      <c r="AE212" s="783"/>
      <c r="AF212" s="784">
        <f t="shared" si="99"/>
        <v>0</v>
      </c>
      <c r="AG212" s="784"/>
      <c r="AH212" s="784"/>
      <c r="AI212" s="784"/>
      <c r="AJ212" s="784">
        <f>R212*Z212</f>
        <v>0</v>
      </c>
      <c r="AK212" s="784"/>
      <c r="AL212" s="784"/>
      <c r="AM212" s="784"/>
      <c r="AN212" s="784">
        <f>R212*AC212</f>
        <v>0</v>
      </c>
      <c r="AO212" s="784"/>
      <c r="AP212" s="784"/>
      <c r="AQ212" s="784"/>
      <c r="AR212" s="363"/>
      <c r="AS212" s="785">
        <f t="shared" si="89"/>
        <v>0</v>
      </c>
      <c r="AT212" s="785"/>
      <c r="AU212" s="785"/>
      <c r="AV212" s="785"/>
      <c r="AW212" s="785">
        <f t="shared" si="90"/>
        <v>0</v>
      </c>
      <c r="AX212" s="91"/>
      <c r="AY212" s="116">
        <f t="shared" si="91"/>
        <v>0</v>
      </c>
      <c r="AZ212" s="116">
        <f t="shared" si="92"/>
        <v>0</v>
      </c>
      <c r="BA212" s="116">
        <f t="shared" si="93"/>
        <v>0</v>
      </c>
      <c r="BB212" s="116">
        <f t="shared" si="94"/>
        <v>0</v>
      </c>
      <c r="BC212" s="115">
        <f t="shared" si="100"/>
        <v>0</v>
      </c>
      <c r="BD212" s="116">
        <f t="shared" si="95"/>
        <v>0</v>
      </c>
      <c r="BE212" s="120">
        <f t="shared" si="101"/>
        <v>0</v>
      </c>
      <c r="BF212" s="115">
        <f t="shared" si="102"/>
        <v>0</v>
      </c>
      <c r="BG212" s="116">
        <f t="shared" si="96"/>
        <v>0</v>
      </c>
      <c r="BH212" s="120">
        <f t="shared" si="103"/>
        <v>0</v>
      </c>
      <c r="BI212" s="115">
        <f t="shared" si="104"/>
        <v>0</v>
      </c>
      <c r="BJ212" s="116">
        <f t="shared" si="97"/>
        <v>0</v>
      </c>
      <c r="BK212" s="120">
        <f t="shared" si="105"/>
        <v>0</v>
      </c>
      <c r="BL212" s="120">
        <f t="shared" si="106"/>
        <v>0</v>
      </c>
      <c r="BN212" s="375">
        <f t="shared" si="98"/>
        <v>0</v>
      </c>
      <c r="BP212" s="380"/>
      <c r="DH212" s="102"/>
    </row>
    <row r="213" spans="1:112" hidden="1">
      <c r="A213" s="110"/>
      <c r="B213" s="786"/>
      <c r="C213" s="786"/>
      <c r="D213" s="786"/>
      <c r="E213" s="786"/>
      <c r="F213" s="786"/>
      <c r="G213" s="786"/>
      <c r="H213" s="786"/>
      <c r="I213" s="786"/>
      <c r="J213" s="786"/>
      <c r="K213" s="786"/>
      <c r="L213" s="786"/>
      <c r="M213" s="786"/>
      <c r="N213" s="786"/>
      <c r="O213" s="786"/>
      <c r="P213" s="786"/>
      <c r="Q213" s="786"/>
      <c r="R213" s="787"/>
      <c r="S213" s="787"/>
      <c r="T213" s="788"/>
      <c r="U213" s="787"/>
      <c r="V213" s="787"/>
      <c r="W213" s="783"/>
      <c r="X213" s="789"/>
      <c r="Y213" s="789"/>
      <c r="Z213" s="789"/>
      <c r="AA213" s="789"/>
      <c r="AB213" s="789"/>
      <c r="AC213" s="781"/>
      <c r="AD213" s="782"/>
      <c r="AE213" s="783"/>
      <c r="AF213" s="784">
        <f t="shared" si="99"/>
        <v>0</v>
      </c>
      <c r="AG213" s="784"/>
      <c r="AH213" s="784"/>
      <c r="AI213" s="784"/>
      <c r="AJ213" s="784">
        <f>R213*Z213</f>
        <v>0</v>
      </c>
      <c r="AK213" s="784"/>
      <c r="AL213" s="784"/>
      <c r="AM213" s="784"/>
      <c r="AN213" s="784">
        <f>R213*AC213</f>
        <v>0</v>
      </c>
      <c r="AO213" s="784"/>
      <c r="AP213" s="784"/>
      <c r="AQ213" s="784"/>
      <c r="AR213" s="363"/>
      <c r="AS213" s="785">
        <f t="shared" si="89"/>
        <v>0</v>
      </c>
      <c r="AT213" s="785"/>
      <c r="AU213" s="785"/>
      <c r="AV213" s="785"/>
      <c r="AW213" s="785">
        <f t="shared" si="90"/>
        <v>0</v>
      </c>
      <c r="AX213" s="91"/>
      <c r="AY213" s="116">
        <f t="shared" si="91"/>
        <v>0</v>
      </c>
      <c r="AZ213" s="116">
        <f t="shared" si="92"/>
        <v>0</v>
      </c>
      <c r="BA213" s="116">
        <f t="shared" si="93"/>
        <v>0</v>
      </c>
      <c r="BB213" s="116">
        <f t="shared" si="94"/>
        <v>0</v>
      </c>
      <c r="BC213" s="115">
        <f t="shared" si="100"/>
        <v>0</v>
      </c>
      <c r="BD213" s="116">
        <f t="shared" si="95"/>
        <v>0</v>
      </c>
      <c r="BE213" s="120">
        <f t="shared" si="101"/>
        <v>0</v>
      </c>
      <c r="BF213" s="115">
        <f t="shared" si="102"/>
        <v>0</v>
      </c>
      <c r="BG213" s="116">
        <f t="shared" si="96"/>
        <v>0</v>
      </c>
      <c r="BH213" s="120">
        <f t="shared" si="103"/>
        <v>0</v>
      </c>
      <c r="BI213" s="115">
        <f t="shared" si="104"/>
        <v>0</v>
      </c>
      <c r="BJ213" s="116">
        <f t="shared" si="97"/>
        <v>0</v>
      </c>
      <c r="BK213" s="120">
        <f t="shared" si="105"/>
        <v>0</v>
      </c>
      <c r="BL213" s="120">
        <f t="shared" si="106"/>
        <v>0</v>
      </c>
      <c r="BN213" s="375">
        <f t="shared" si="98"/>
        <v>0</v>
      </c>
      <c r="BP213" s="380"/>
      <c r="DH213" s="102"/>
    </row>
    <row r="214" spans="1:112" hidden="1">
      <c r="A214" s="110"/>
      <c r="B214" s="786"/>
      <c r="C214" s="786"/>
      <c r="D214" s="786"/>
      <c r="E214" s="786"/>
      <c r="F214" s="786"/>
      <c r="G214" s="786"/>
      <c r="H214" s="786"/>
      <c r="I214" s="786"/>
      <c r="J214" s="786"/>
      <c r="K214" s="786"/>
      <c r="L214" s="786"/>
      <c r="M214" s="786"/>
      <c r="N214" s="786"/>
      <c r="O214" s="786"/>
      <c r="P214" s="786"/>
      <c r="Q214" s="786"/>
      <c r="R214" s="787"/>
      <c r="S214" s="787"/>
      <c r="T214" s="788"/>
      <c r="U214" s="787"/>
      <c r="V214" s="787"/>
      <c r="W214" s="783"/>
      <c r="X214" s="789"/>
      <c r="Y214" s="789"/>
      <c r="Z214" s="789"/>
      <c r="AA214" s="789"/>
      <c r="AB214" s="789"/>
      <c r="AC214" s="781"/>
      <c r="AD214" s="782"/>
      <c r="AE214" s="783"/>
      <c r="AF214" s="784">
        <f t="shared" si="99"/>
        <v>0</v>
      </c>
      <c r="AG214" s="784"/>
      <c r="AH214" s="784"/>
      <c r="AI214" s="784"/>
      <c r="AJ214" s="784">
        <f t="shared" ref="AJ214:AJ228" si="107">R214*Z214</f>
        <v>0</v>
      </c>
      <c r="AK214" s="784"/>
      <c r="AL214" s="784"/>
      <c r="AM214" s="784"/>
      <c r="AN214" s="784">
        <f t="shared" ref="AN214:AN228" si="108">R214*AC214</f>
        <v>0</v>
      </c>
      <c r="AO214" s="784"/>
      <c r="AP214" s="784"/>
      <c r="AQ214" s="784"/>
      <c r="AR214" s="363"/>
      <c r="AS214" s="785">
        <f t="shared" si="89"/>
        <v>0</v>
      </c>
      <c r="AT214" s="785"/>
      <c r="AU214" s="785"/>
      <c r="AV214" s="785"/>
      <c r="AW214" s="785">
        <f t="shared" si="90"/>
        <v>0</v>
      </c>
      <c r="AX214" s="91"/>
      <c r="AY214" s="116">
        <f t="shared" si="91"/>
        <v>0</v>
      </c>
      <c r="AZ214" s="116">
        <f t="shared" si="92"/>
        <v>0</v>
      </c>
      <c r="BA214" s="116">
        <f t="shared" si="93"/>
        <v>0</v>
      </c>
      <c r="BB214" s="116">
        <f t="shared" si="94"/>
        <v>0</v>
      </c>
      <c r="BC214" s="115">
        <f t="shared" si="100"/>
        <v>0</v>
      </c>
      <c r="BD214" s="116">
        <f t="shared" si="95"/>
        <v>0</v>
      </c>
      <c r="BE214" s="120">
        <f t="shared" si="101"/>
        <v>0</v>
      </c>
      <c r="BF214" s="115">
        <f t="shared" si="102"/>
        <v>0</v>
      </c>
      <c r="BG214" s="116">
        <f t="shared" si="96"/>
        <v>0</v>
      </c>
      <c r="BH214" s="120">
        <f t="shared" si="103"/>
        <v>0</v>
      </c>
      <c r="BI214" s="115">
        <f t="shared" si="104"/>
        <v>0</v>
      </c>
      <c r="BJ214" s="116">
        <f t="shared" si="97"/>
        <v>0</v>
      </c>
      <c r="BK214" s="120">
        <f t="shared" si="105"/>
        <v>0</v>
      </c>
      <c r="BL214" s="120">
        <f t="shared" si="106"/>
        <v>0</v>
      </c>
      <c r="BN214" s="375">
        <f t="shared" si="98"/>
        <v>0</v>
      </c>
      <c r="BP214" s="380"/>
      <c r="DH214" s="102"/>
    </row>
    <row r="215" spans="1:112" hidden="1">
      <c r="A215" s="110"/>
      <c r="B215" s="786"/>
      <c r="C215" s="786"/>
      <c r="D215" s="786"/>
      <c r="E215" s="786"/>
      <c r="F215" s="786"/>
      <c r="G215" s="786"/>
      <c r="H215" s="786"/>
      <c r="I215" s="786"/>
      <c r="J215" s="786"/>
      <c r="K215" s="786"/>
      <c r="L215" s="786"/>
      <c r="M215" s="786"/>
      <c r="N215" s="786"/>
      <c r="O215" s="786"/>
      <c r="P215" s="786"/>
      <c r="Q215" s="786"/>
      <c r="R215" s="787"/>
      <c r="S215" s="787"/>
      <c r="T215" s="788"/>
      <c r="U215" s="787"/>
      <c r="V215" s="787"/>
      <c r="W215" s="783"/>
      <c r="X215" s="789"/>
      <c r="Y215" s="789"/>
      <c r="Z215" s="789"/>
      <c r="AA215" s="789"/>
      <c r="AB215" s="789"/>
      <c r="AC215" s="781"/>
      <c r="AD215" s="782"/>
      <c r="AE215" s="783"/>
      <c r="AF215" s="784">
        <f t="shared" si="99"/>
        <v>0</v>
      </c>
      <c r="AG215" s="784"/>
      <c r="AH215" s="784"/>
      <c r="AI215" s="784"/>
      <c r="AJ215" s="784">
        <f t="shared" si="107"/>
        <v>0</v>
      </c>
      <c r="AK215" s="784"/>
      <c r="AL215" s="784"/>
      <c r="AM215" s="784"/>
      <c r="AN215" s="784">
        <f t="shared" si="108"/>
        <v>0</v>
      </c>
      <c r="AO215" s="784"/>
      <c r="AP215" s="784"/>
      <c r="AQ215" s="784"/>
      <c r="AR215" s="363"/>
      <c r="AS215" s="785">
        <f t="shared" si="89"/>
        <v>0</v>
      </c>
      <c r="AT215" s="785"/>
      <c r="AU215" s="785"/>
      <c r="AV215" s="785"/>
      <c r="AW215" s="785">
        <f t="shared" si="90"/>
        <v>0</v>
      </c>
      <c r="AX215" s="91"/>
      <c r="AY215" s="116">
        <f t="shared" si="91"/>
        <v>0</v>
      </c>
      <c r="AZ215" s="116">
        <f t="shared" si="92"/>
        <v>0</v>
      </c>
      <c r="BA215" s="116">
        <f t="shared" si="93"/>
        <v>0</v>
      </c>
      <c r="BB215" s="116">
        <f t="shared" si="94"/>
        <v>0</v>
      </c>
      <c r="BC215" s="115">
        <f t="shared" si="100"/>
        <v>0</v>
      </c>
      <c r="BD215" s="116">
        <f t="shared" si="95"/>
        <v>0</v>
      </c>
      <c r="BE215" s="120">
        <f t="shared" si="101"/>
        <v>0</v>
      </c>
      <c r="BF215" s="115">
        <f t="shared" si="102"/>
        <v>0</v>
      </c>
      <c r="BG215" s="116">
        <f t="shared" si="96"/>
        <v>0</v>
      </c>
      <c r="BH215" s="120">
        <f t="shared" si="103"/>
        <v>0</v>
      </c>
      <c r="BI215" s="115">
        <f t="shared" si="104"/>
        <v>0</v>
      </c>
      <c r="BJ215" s="116">
        <f t="shared" si="97"/>
        <v>0</v>
      </c>
      <c r="BK215" s="120">
        <f t="shared" si="105"/>
        <v>0</v>
      </c>
      <c r="BL215" s="120">
        <f t="shared" si="106"/>
        <v>0</v>
      </c>
      <c r="BN215" s="375">
        <f t="shared" si="98"/>
        <v>0</v>
      </c>
      <c r="BP215" s="380"/>
      <c r="DH215" s="102"/>
    </row>
    <row r="216" spans="1:112" hidden="1">
      <c r="A216" s="110"/>
      <c r="B216" s="786"/>
      <c r="C216" s="786"/>
      <c r="D216" s="786"/>
      <c r="E216" s="786"/>
      <c r="F216" s="786"/>
      <c r="G216" s="786"/>
      <c r="H216" s="786"/>
      <c r="I216" s="786"/>
      <c r="J216" s="786"/>
      <c r="K216" s="786"/>
      <c r="L216" s="786"/>
      <c r="M216" s="786"/>
      <c r="N216" s="786"/>
      <c r="O216" s="786"/>
      <c r="P216" s="786"/>
      <c r="Q216" s="786"/>
      <c r="R216" s="787"/>
      <c r="S216" s="787"/>
      <c r="T216" s="788"/>
      <c r="U216" s="787"/>
      <c r="V216" s="787"/>
      <c r="W216" s="783"/>
      <c r="X216" s="789"/>
      <c r="Y216" s="789"/>
      <c r="Z216" s="789"/>
      <c r="AA216" s="789"/>
      <c r="AB216" s="789"/>
      <c r="AC216" s="781"/>
      <c r="AD216" s="782"/>
      <c r="AE216" s="783"/>
      <c r="AF216" s="784">
        <f t="shared" si="99"/>
        <v>0</v>
      </c>
      <c r="AG216" s="784"/>
      <c r="AH216" s="784"/>
      <c r="AI216" s="784"/>
      <c r="AJ216" s="784">
        <f t="shared" si="107"/>
        <v>0</v>
      </c>
      <c r="AK216" s="784"/>
      <c r="AL216" s="784"/>
      <c r="AM216" s="784"/>
      <c r="AN216" s="784">
        <f t="shared" si="108"/>
        <v>0</v>
      </c>
      <c r="AO216" s="784"/>
      <c r="AP216" s="784"/>
      <c r="AQ216" s="784"/>
      <c r="AR216" s="363"/>
      <c r="AS216" s="785">
        <f t="shared" si="89"/>
        <v>0</v>
      </c>
      <c r="AT216" s="785"/>
      <c r="AU216" s="785"/>
      <c r="AV216" s="785"/>
      <c r="AW216" s="785">
        <f t="shared" si="90"/>
        <v>0</v>
      </c>
      <c r="AX216" s="91"/>
      <c r="AY216" s="116">
        <f t="shared" si="91"/>
        <v>0</v>
      </c>
      <c r="AZ216" s="116">
        <f t="shared" si="92"/>
        <v>0</v>
      </c>
      <c r="BA216" s="116">
        <f t="shared" si="93"/>
        <v>0</v>
      </c>
      <c r="BB216" s="116">
        <f t="shared" si="94"/>
        <v>0</v>
      </c>
      <c r="BC216" s="115">
        <f t="shared" si="100"/>
        <v>0</v>
      </c>
      <c r="BD216" s="116">
        <f t="shared" si="95"/>
        <v>0</v>
      </c>
      <c r="BE216" s="120">
        <f t="shared" si="101"/>
        <v>0</v>
      </c>
      <c r="BF216" s="115">
        <f t="shared" si="102"/>
        <v>0</v>
      </c>
      <c r="BG216" s="116">
        <f t="shared" si="96"/>
        <v>0</v>
      </c>
      <c r="BH216" s="120">
        <f t="shared" si="103"/>
        <v>0</v>
      </c>
      <c r="BI216" s="115">
        <f t="shared" si="104"/>
        <v>0</v>
      </c>
      <c r="BJ216" s="116">
        <f t="shared" si="97"/>
        <v>0</v>
      </c>
      <c r="BK216" s="120">
        <f t="shared" si="105"/>
        <v>0</v>
      </c>
      <c r="BL216" s="120">
        <f t="shared" si="106"/>
        <v>0</v>
      </c>
      <c r="BN216" s="375">
        <f t="shared" si="98"/>
        <v>0</v>
      </c>
      <c r="BP216" s="380"/>
      <c r="DH216" s="102"/>
    </row>
    <row r="217" spans="1:112" hidden="1">
      <c r="A217" s="110"/>
      <c r="B217" s="786"/>
      <c r="C217" s="786"/>
      <c r="D217" s="786"/>
      <c r="E217" s="786"/>
      <c r="F217" s="786"/>
      <c r="G217" s="786"/>
      <c r="H217" s="786"/>
      <c r="I217" s="786"/>
      <c r="J217" s="786"/>
      <c r="K217" s="786"/>
      <c r="L217" s="786"/>
      <c r="M217" s="786"/>
      <c r="N217" s="786"/>
      <c r="O217" s="786"/>
      <c r="P217" s="786"/>
      <c r="Q217" s="786"/>
      <c r="R217" s="787"/>
      <c r="S217" s="787"/>
      <c r="T217" s="788"/>
      <c r="U217" s="787"/>
      <c r="V217" s="787"/>
      <c r="W217" s="783"/>
      <c r="X217" s="789"/>
      <c r="Y217" s="789"/>
      <c r="Z217" s="789"/>
      <c r="AA217" s="789"/>
      <c r="AB217" s="789"/>
      <c r="AC217" s="781"/>
      <c r="AD217" s="782"/>
      <c r="AE217" s="783"/>
      <c r="AF217" s="784">
        <f t="shared" si="99"/>
        <v>0</v>
      </c>
      <c r="AG217" s="784"/>
      <c r="AH217" s="784"/>
      <c r="AI217" s="784"/>
      <c r="AJ217" s="784">
        <f t="shared" si="107"/>
        <v>0</v>
      </c>
      <c r="AK217" s="784"/>
      <c r="AL217" s="784"/>
      <c r="AM217" s="784"/>
      <c r="AN217" s="784">
        <f t="shared" si="108"/>
        <v>0</v>
      </c>
      <c r="AO217" s="784"/>
      <c r="AP217" s="784"/>
      <c r="AQ217" s="784"/>
      <c r="AR217" s="363"/>
      <c r="AS217" s="785">
        <f t="shared" si="89"/>
        <v>0</v>
      </c>
      <c r="AT217" s="785"/>
      <c r="AU217" s="785"/>
      <c r="AV217" s="785"/>
      <c r="AW217" s="785">
        <f t="shared" si="90"/>
        <v>0</v>
      </c>
      <c r="AX217" s="91"/>
      <c r="AY217" s="116">
        <f t="shared" si="91"/>
        <v>0</v>
      </c>
      <c r="AZ217" s="116">
        <f t="shared" si="92"/>
        <v>0</v>
      </c>
      <c r="BA217" s="116">
        <f t="shared" si="93"/>
        <v>0</v>
      </c>
      <c r="BB217" s="116">
        <f t="shared" si="94"/>
        <v>0</v>
      </c>
      <c r="BC217" s="115">
        <f t="shared" si="100"/>
        <v>0</v>
      </c>
      <c r="BD217" s="116">
        <f t="shared" si="95"/>
        <v>0</v>
      </c>
      <c r="BE217" s="120">
        <f t="shared" si="101"/>
        <v>0</v>
      </c>
      <c r="BF217" s="115">
        <f t="shared" si="102"/>
        <v>0</v>
      </c>
      <c r="BG217" s="116">
        <f t="shared" si="96"/>
        <v>0</v>
      </c>
      <c r="BH217" s="120">
        <f t="shared" si="103"/>
        <v>0</v>
      </c>
      <c r="BI217" s="115">
        <f t="shared" si="104"/>
        <v>0</v>
      </c>
      <c r="BJ217" s="116">
        <f t="shared" si="97"/>
        <v>0</v>
      </c>
      <c r="BK217" s="120">
        <f t="shared" si="105"/>
        <v>0</v>
      </c>
      <c r="BL217" s="120">
        <f t="shared" si="106"/>
        <v>0</v>
      </c>
      <c r="BN217" s="375">
        <f t="shared" si="98"/>
        <v>0</v>
      </c>
      <c r="BP217" s="380"/>
      <c r="DH217" s="102"/>
    </row>
    <row r="218" spans="1:112" hidden="1">
      <c r="A218" s="110"/>
      <c r="B218" s="786"/>
      <c r="C218" s="786"/>
      <c r="D218" s="786"/>
      <c r="E218" s="786"/>
      <c r="F218" s="786"/>
      <c r="G218" s="786"/>
      <c r="H218" s="786"/>
      <c r="I218" s="786"/>
      <c r="J218" s="786"/>
      <c r="K218" s="786"/>
      <c r="L218" s="786"/>
      <c r="M218" s="786"/>
      <c r="N218" s="786"/>
      <c r="O218" s="786"/>
      <c r="P218" s="786"/>
      <c r="Q218" s="786"/>
      <c r="R218" s="787"/>
      <c r="S218" s="787"/>
      <c r="T218" s="788"/>
      <c r="U218" s="787"/>
      <c r="V218" s="787"/>
      <c r="W218" s="783"/>
      <c r="X218" s="789"/>
      <c r="Y218" s="789"/>
      <c r="Z218" s="789"/>
      <c r="AA218" s="789"/>
      <c r="AB218" s="789"/>
      <c r="AC218" s="781"/>
      <c r="AD218" s="782"/>
      <c r="AE218" s="783"/>
      <c r="AF218" s="784">
        <f t="shared" si="99"/>
        <v>0</v>
      </c>
      <c r="AG218" s="784"/>
      <c r="AH218" s="784"/>
      <c r="AI218" s="784"/>
      <c r="AJ218" s="784">
        <f t="shared" si="107"/>
        <v>0</v>
      </c>
      <c r="AK218" s="784"/>
      <c r="AL218" s="784"/>
      <c r="AM218" s="784"/>
      <c r="AN218" s="784">
        <f t="shared" si="108"/>
        <v>0</v>
      </c>
      <c r="AO218" s="784"/>
      <c r="AP218" s="784"/>
      <c r="AQ218" s="784"/>
      <c r="AR218" s="363"/>
      <c r="AS218" s="785">
        <f t="shared" si="89"/>
        <v>0</v>
      </c>
      <c r="AT218" s="785"/>
      <c r="AU218" s="785"/>
      <c r="AV218" s="785"/>
      <c r="AW218" s="785">
        <f t="shared" si="90"/>
        <v>0</v>
      </c>
      <c r="AX218" s="91"/>
      <c r="AY218" s="116">
        <f t="shared" si="91"/>
        <v>0</v>
      </c>
      <c r="AZ218" s="116">
        <f t="shared" si="92"/>
        <v>0</v>
      </c>
      <c r="BA218" s="116">
        <f t="shared" si="93"/>
        <v>0</v>
      </c>
      <c r="BB218" s="116">
        <f t="shared" si="94"/>
        <v>0</v>
      </c>
      <c r="BC218" s="115">
        <f t="shared" si="100"/>
        <v>0</v>
      </c>
      <c r="BD218" s="116">
        <f t="shared" si="95"/>
        <v>0</v>
      </c>
      <c r="BE218" s="120">
        <f t="shared" si="101"/>
        <v>0</v>
      </c>
      <c r="BF218" s="115">
        <f t="shared" si="102"/>
        <v>0</v>
      </c>
      <c r="BG218" s="116">
        <f t="shared" si="96"/>
        <v>0</v>
      </c>
      <c r="BH218" s="120">
        <f t="shared" si="103"/>
        <v>0</v>
      </c>
      <c r="BI218" s="115">
        <f t="shared" si="104"/>
        <v>0</v>
      </c>
      <c r="BJ218" s="116">
        <f t="shared" si="97"/>
        <v>0</v>
      </c>
      <c r="BK218" s="120">
        <f t="shared" si="105"/>
        <v>0</v>
      </c>
      <c r="BL218" s="120">
        <f t="shared" si="106"/>
        <v>0</v>
      </c>
      <c r="BN218" s="375">
        <f t="shared" si="98"/>
        <v>0</v>
      </c>
      <c r="BP218" s="380"/>
      <c r="DH218" s="102"/>
    </row>
    <row r="219" spans="1:112" hidden="1">
      <c r="A219" s="110"/>
      <c r="B219" s="786"/>
      <c r="C219" s="786"/>
      <c r="D219" s="786"/>
      <c r="E219" s="786"/>
      <c r="F219" s="786"/>
      <c r="G219" s="786"/>
      <c r="H219" s="786"/>
      <c r="I219" s="786"/>
      <c r="J219" s="786"/>
      <c r="K219" s="786"/>
      <c r="L219" s="786"/>
      <c r="M219" s="786"/>
      <c r="N219" s="786"/>
      <c r="O219" s="786"/>
      <c r="P219" s="786"/>
      <c r="Q219" s="786"/>
      <c r="R219" s="787"/>
      <c r="S219" s="787"/>
      <c r="T219" s="788"/>
      <c r="U219" s="787"/>
      <c r="V219" s="787"/>
      <c r="W219" s="783"/>
      <c r="X219" s="789"/>
      <c r="Y219" s="789"/>
      <c r="Z219" s="789"/>
      <c r="AA219" s="789"/>
      <c r="AB219" s="789"/>
      <c r="AC219" s="781"/>
      <c r="AD219" s="782"/>
      <c r="AE219" s="783"/>
      <c r="AF219" s="784">
        <f t="shared" si="99"/>
        <v>0</v>
      </c>
      <c r="AG219" s="784"/>
      <c r="AH219" s="784"/>
      <c r="AI219" s="784"/>
      <c r="AJ219" s="784">
        <f t="shared" si="107"/>
        <v>0</v>
      </c>
      <c r="AK219" s="784"/>
      <c r="AL219" s="784"/>
      <c r="AM219" s="784"/>
      <c r="AN219" s="784">
        <f t="shared" si="108"/>
        <v>0</v>
      </c>
      <c r="AO219" s="784"/>
      <c r="AP219" s="784"/>
      <c r="AQ219" s="784"/>
      <c r="AR219" s="363"/>
      <c r="AS219" s="785">
        <f t="shared" si="89"/>
        <v>0</v>
      </c>
      <c r="AT219" s="785"/>
      <c r="AU219" s="785"/>
      <c r="AV219" s="785"/>
      <c r="AW219" s="785">
        <f t="shared" si="90"/>
        <v>0</v>
      </c>
      <c r="AX219" s="91"/>
      <c r="AY219" s="116">
        <f t="shared" si="91"/>
        <v>0</v>
      </c>
      <c r="AZ219" s="116">
        <f t="shared" si="92"/>
        <v>0</v>
      </c>
      <c r="BA219" s="116">
        <f t="shared" si="93"/>
        <v>0</v>
      </c>
      <c r="BB219" s="116">
        <f t="shared" si="94"/>
        <v>0</v>
      </c>
      <c r="BC219" s="115">
        <f t="shared" si="100"/>
        <v>0</v>
      </c>
      <c r="BD219" s="116">
        <f t="shared" si="95"/>
        <v>0</v>
      </c>
      <c r="BE219" s="120">
        <f t="shared" si="101"/>
        <v>0</v>
      </c>
      <c r="BF219" s="115">
        <f t="shared" si="102"/>
        <v>0</v>
      </c>
      <c r="BG219" s="116">
        <f t="shared" si="96"/>
        <v>0</v>
      </c>
      <c r="BH219" s="120">
        <f t="shared" si="103"/>
        <v>0</v>
      </c>
      <c r="BI219" s="115">
        <f t="shared" si="104"/>
        <v>0</v>
      </c>
      <c r="BJ219" s="116">
        <f t="shared" si="97"/>
        <v>0</v>
      </c>
      <c r="BK219" s="120">
        <f t="shared" si="105"/>
        <v>0</v>
      </c>
      <c r="BL219" s="120">
        <f t="shared" si="106"/>
        <v>0</v>
      </c>
      <c r="BN219" s="375">
        <f t="shared" si="98"/>
        <v>0</v>
      </c>
      <c r="BP219" s="380"/>
      <c r="DH219" s="102"/>
    </row>
    <row r="220" spans="1:112" hidden="1">
      <c r="A220" s="110"/>
      <c r="B220" s="786"/>
      <c r="C220" s="786"/>
      <c r="D220" s="786"/>
      <c r="E220" s="786"/>
      <c r="F220" s="786"/>
      <c r="G220" s="786"/>
      <c r="H220" s="786"/>
      <c r="I220" s="786"/>
      <c r="J220" s="786"/>
      <c r="K220" s="786"/>
      <c r="L220" s="786"/>
      <c r="M220" s="786"/>
      <c r="N220" s="786"/>
      <c r="O220" s="786"/>
      <c r="P220" s="786"/>
      <c r="Q220" s="786"/>
      <c r="R220" s="787"/>
      <c r="S220" s="787"/>
      <c r="T220" s="788"/>
      <c r="U220" s="787"/>
      <c r="V220" s="787"/>
      <c r="W220" s="783"/>
      <c r="X220" s="789"/>
      <c r="Y220" s="789"/>
      <c r="Z220" s="789"/>
      <c r="AA220" s="789"/>
      <c r="AB220" s="789"/>
      <c r="AC220" s="781"/>
      <c r="AD220" s="782"/>
      <c r="AE220" s="783"/>
      <c r="AF220" s="784">
        <f t="shared" si="99"/>
        <v>0</v>
      </c>
      <c r="AG220" s="784"/>
      <c r="AH220" s="784"/>
      <c r="AI220" s="784"/>
      <c r="AJ220" s="784">
        <f t="shared" si="107"/>
        <v>0</v>
      </c>
      <c r="AK220" s="784"/>
      <c r="AL220" s="784"/>
      <c r="AM220" s="784"/>
      <c r="AN220" s="784">
        <f t="shared" si="108"/>
        <v>0</v>
      </c>
      <c r="AO220" s="784"/>
      <c r="AP220" s="784"/>
      <c r="AQ220" s="784"/>
      <c r="AR220" s="363"/>
      <c r="AS220" s="785">
        <f t="shared" si="89"/>
        <v>0</v>
      </c>
      <c r="AT220" s="785"/>
      <c r="AU220" s="785"/>
      <c r="AV220" s="785"/>
      <c r="AW220" s="785">
        <f t="shared" si="90"/>
        <v>0</v>
      </c>
      <c r="AX220" s="91"/>
      <c r="AY220" s="116">
        <f t="shared" si="91"/>
        <v>0</v>
      </c>
      <c r="AZ220" s="116">
        <f t="shared" si="92"/>
        <v>0</v>
      </c>
      <c r="BA220" s="116">
        <f t="shared" si="93"/>
        <v>0</v>
      </c>
      <c r="BB220" s="116">
        <f t="shared" si="94"/>
        <v>0</v>
      </c>
      <c r="BC220" s="115">
        <f t="shared" si="100"/>
        <v>0</v>
      </c>
      <c r="BD220" s="116">
        <f t="shared" si="95"/>
        <v>0</v>
      </c>
      <c r="BE220" s="120">
        <f t="shared" si="101"/>
        <v>0</v>
      </c>
      <c r="BF220" s="115">
        <f t="shared" si="102"/>
        <v>0</v>
      </c>
      <c r="BG220" s="116">
        <f t="shared" si="96"/>
        <v>0</v>
      </c>
      <c r="BH220" s="120">
        <f t="shared" si="103"/>
        <v>0</v>
      </c>
      <c r="BI220" s="115">
        <f t="shared" si="104"/>
        <v>0</v>
      </c>
      <c r="BJ220" s="116">
        <f t="shared" si="97"/>
        <v>0</v>
      </c>
      <c r="BK220" s="120">
        <f t="shared" si="105"/>
        <v>0</v>
      </c>
      <c r="BL220" s="120">
        <f t="shared" si="106"/>
        <v>0</v>
      </c>
      <c r="BN220" s="375">
        <f t="shared" si="98"/>
        <v>0</v>
      </c>
      <c r="BP220" s="380"/>
      <c r="DH220" s="102"/>
    </row>
    <row r="221" spans="1:112" hidden="1">
      <c r="A221" s="110"/>
      <c r="B221" s="786"/>
      <c r="C221" s="786"/>
      <c r="D221" s="786"/>
      <c r="E221" s="786"/>
      <c r="F221" s="786"/>
      <c r="G221" s="786"/>
      <c r="H221" s="786"/>
      <c r="I221" s="786"/>
      <c r="J221" s="786"/>
      <c r="K221" s="786"/>
      <c r="L221" s="786"/>
      <c r="M221" s="786"/>
      <c r="N221" s="786"/>
      <c r="O221" s="786"/>
      <c r="P221" s="786"/>
      <c r="Q221" s="786"/>
      <c r="R221" s="787"/>
      <c r="S221" s="787"/>
      <c r="T221" s="788"/>
      <c r="U221" s="787"/>
      <c r="V221" s="787"/>
      <c r="W221" s="783"/>
      <c r="X221" s="789"/>
      <c r="Y221" s="789"/>
      <c r="Z221" s="789"/>
      <c r="AA221" s="789"/>
      <c r="AB221" s="789"/>
      <c r="AC221" s="781"/>
      <c r="AD221" s="782"/>
      <c r="AE221" s="783"/>
      <c r="AF221" s="784">
        <f t="shared" si="99"/>
        <v>0</v>
      </c>
      <c r="AG221" s="784"/>
      <c r="AH221" s="784"/>
      <c r="AI221" s="784"/>
      <c r="AJ221" s="784">
        <f t="shared" si="107"/>
        <v>0</v>
      </c>
      <c r="AK221" s="784"/>
      <c r="AL221" s="784"/>
      <c r="AM221" s="784"/>
      <c r="AN221" s="784">
        <f t="shared" si="108"/>
        <v>0</v>
      </c>
      <c r="AO221" s="784"/>
      <c r="AP221" s="784"/>
      <c r="AQ221" s="784"/>
      <c r="AR221" s="363"/>
      <c r="AS221" s="785">
        <f t="shared" si="89"/>
        <v>0</v>
      </c>
      <c r="AT221" s="785"/>
      <c r="AU221" s="785"/>
      <c r="AV221" s="785"/>
      <c r="AW221" s="785">
        <f t="shared" si="90"/>
        <v>0</v>
      </c>
      <c r="AX221" s="91"/>
      <c r="AY221" s="116">
        <f t="shared" si="91"/>
        <v>0</v>
      </c>
      <c r="AZ221" s="116">
        <f t="shared" si="92"/>
        <v>0</v>
      </c>
      <c r="BA221" s="116">
        <f t="shared" si="93"/>
        <v>0</v>
      </c>
      <c r="BB221" s="116">
        <f t="shared" si="94"/>
        <v>0</v>
      </c>
      <c r="BC221" s="115">
        <f t="shared" si="100"/>
        <v>0</v>
      </c>
      <c r="BD221" s="116">
        <f t="shared" si="95"/>
        <v>0</v>
      </c>
      <c r="BE221" s="120">
        <f t="shared" si="101"/>
        <v>0</v>
      </c>
      <c r="BF221" s="115">
        <f t="shared" si="102"/>
        <v>0</v>
      </c>
      <c r="BG221" s="116">
        <f t="shared" si="96"/>
        <v>0</v>
      </c>
      <c r="BH221" s="120">
        <f t="shared" si="103"/>
        <v>0</v>
      </c>
      <c r="BI221" s="115">
        <f t="shared" si="104"/>
        <v>0</v>
      </c>
      <c r="BJ221" s="116">
        <f t="shared" si="97"/>
        <v>0</v>
      </c>
      <c r="BK221" s="120">
        <f t="shared" si="105"/>
        <v>0</v>
      </c>
      <c r="BL221" s="120">
        <f t="shared" si="106"/>
        <v>0</v>
      </c>
      <c r="BN221" s="375">
        <f t="shared" si="98"/>
        <v>0</v>
      </c>
      <c r="BP221" s="380"/>
      <c r="DH221" s="102"/>
    </row>
    <row r="222" spans="1:112" hidden="1">
      <c r="A222" s="110"/>
      <c r="B222" s="786"/>
      <c r="C222" s="786"/>
      <c r="D222" s="786"/>
      <c r="E222" s="786"/>
      <c r="F222" s="786"/>
      <c r="G222" s="786"/>
      <c r="H222" s="786"/>
      <c r="I222" s="786"/>
      <c r="J222" s="786"/>
      <c r="K222" s="786"/>
      <c r="L222" s="786"/>
      <c r="M222" s="786"/>
      <c r="N222" s="786"/>
      <c r="O222" s="786"/>
      <c r="P222" s="786"/>
      <c r="Q222" s="786"/>
      <c r="R222" s="787"/>
      <c r="S222" s="787"/>
      <c r="T222" s="788"/>
      <c r="U222" s="787"/>
      <c r="V222" s="787"/>
      <c r="W222" s="783"/>
      <c r="X222" s="789"/>
      <c r="Y222" s="789"/>
      <c r="Z222" s="789"/>
      <c r="AA222" s="789"/>
      <c r="AB222" s="789"/>
      <c r="AC222" s="781"/>
      <c r="AD222" s="782"/>
      <c r="AE222" s="783"/>
      <c r="AF222" s="784">
        <f t="shared" si="99"/>
        <v>0</v>
      </c>
      <c r="AG222" s="784"/>
      <c r="AH222" s="784"/>
      <c r="AI222" s="784"/>
      <c r="AJ222" s="784">
        <f t="shared" si="107"/>
        <v>0</v>
      </c>
      <c r="AK222" s="784"/>
      <c r="AL222" s="784"/>
      <c r="AM222" s="784"/>
      <c r="AN222" s="784">
        <f t="shared" si="108"/>
        <v>0</v>
      </c>
      <c r="AO222" s="784"/>
      <c r="AP222" s="784"/>
      <c r="AQ222" s="784"/>
      <c r="AR222" s="363"/>
      <c r="AS222" s="785">
        <f t="shared" si="89"/>
        <v>0</v>
      </c>
      <c r="AT222" s="785"/>
      <c r="AU222" s="785"/>
      <c r="AV222" s="785"/>
      <c r="AW222" s="785">
        <f t="shared" si="90"/>
        <v>0</v>
      </c>
      <c r="AX222" s="91"/>
      <c r="AY222" s="116">
        <f t="shared" si="91"/>
        <v>0</v>
      </c>
      <c r="AZ222" s="116">
        <f t="shared" si="92"/>
        <v>0</v>
      </c>
      <c r="BA222" s="116">
        <f t="shared" si="93"/>
        <v>0</v>
      </c>
      <c r="BB222" s="116">
        <f t="shared" si="94"/>
        <v>0</v>
      </c>
      <c r="BC222" s="115">
        <f t="shared" si="100"/>
        <v>0</v>
      </c>
      <c r="BD222" s="116">
        <f t="shared" si="95"/>
        <v>0</v>
      </c>
      <c r="BE222" s="120">
        <f t="shared" si="101"/>
        <v>0</v>
      </c>
      <c r="BF222" s="115">
        <f t="shared" si="102"/>
        <v>0</v>
      </c>
      <c r="BG222" s="116">
        <f t="shared" si="96"/>
        <v>0</v>
      </c>
      <c r="BH222" s="120">
        <f t="shared" si="103"/>
        <v>0</v>
      </c>
      <c r="BI222" s="115">
        <f t="shared" si="104"/>
        <v>0</v>
      </c>
      <c r="BJ222" s="116">
        <f t="shared" si="97"/>
        <v>0</v>
      </c>
      <c r="BK222" s="120">
        <f t="shared" si="105"/>
        <v>0</v>
      </c>
      <c r="BL222" s="120">
        <f t="shared" si="106"/>
        <v>0</v>
      </c>
      <c r="BN222" s="375">
        <f t="shared" si="98"/>
        <v>0</v>
      </c>
      <c r="BP222" s="380"/>
      <c r="DH222" s="102"/>
    </row>
    <row r="223" spans="1:112" hidden="1">
      <c r="A223" s="110"/>
      <c r="B223" s="786"/>
      <c r="C223" s="786"/>
      <c r="D223" s="786"/>
      <c r="E223" s="786"/>
      <c r="F223" s="786"/>
      <c r="G223" s="786"/>
      <c r="H223" s="786"/>
      <c r="I223" s="786"/>
      <c r="J223" s="786"/>
      <c r="K223" s="786"/>
      <c r="L223" s="786"/>
      <c r="M223" s="786"/>
      <c r="N223" s="786"/>
      <c r="O223" s="786"/>
      <c r="P223" s="786"/>
      <c r="Q223" s="786"/>
      <c r="R223" s="787"/>
      <c r="S223" s="787"/>
      <c r="T223" s="788"/>
      <c r="U223" s="787"/>
      <c r="V223" s="787"/>
      <c r="W223" s="783"/>
      <c r="X223" s="789"/>
      <c r="Y223" s="789"/>
      <c r="Z223" s="789"/>
      <c r="AA223" s="789"/>
      <c r="AB223" s="789"/>
      <c r="AC223" s="781"/>
      <c r="AD223" s="782"/>
      <c r="AE223" s="783"/>
      <c r="AF223" s="784">
        <f t="shared" si="99"/>
        <v>0</v>
      </c>
      <c r="AG223" s="784"/>
      <c r="AH223" s="784"/>
      <c r="AI223" s="784"/>
      <c r="AJ223" s="784">
        <f t="shared" si="107"/>
        <v>0</v>
      </c>
      <c r="AK223" s="784"/>
      <c r="AL223" s="784"/>
      <c r="AM223" s="784"/>
      <c r="AN223" s="784">
        <f t="shared" si="108"/>
        <v>0</v>
      </c>
      <c r="AO223" s="784"/>
      <c r="AP223" s="784"/>
      <c r="AQ223" s="784"/>
      <c r="AR223" s="363"/>
      <c r="AS223" s="785">
        <f t="shared" si="89"/>
        <v>0</v>
      </c>
      <c r="AT223" s="785"/>
      <c r="AU223" s="785"/>
      <c r="AV223" s="785"/>
      <c r="AW223" s="785">
        <f t="shared" si="90"/>
        <v>0</v>
      </c>
      <c r="AX223" s="91"/>
      <c r="AY223" s="116">
        <f t="shared" si="91"/>
        <v>0</v>
      </c>
      <c r="AZ223" s="116">
        <f t="shared" si="92"/>
        <v>0</v>
      </c>
      <c r="BA223" s="116">
        <f t="shared" si="93"/>
        <v>0</v>
      </c>
      <c r="BB223" s="116">
        <f t="shared" si="94"/>
        <v>0</v>
      </c>
      <c r="BC223" s="115">
        <f t="shared" si="100"/>
        <v>0</v>
      </c>
      <c r="BD223" s="116">
        <f t="shared" si="95"/>
        <v>0</v>
      </c>
      <c r="BE223" s="120">
        <f t="shared" si="101"/>
        <v>0</v>
      </c>
      <c r="BF223" s="115">
        <f t="shared" si="102"/>
        <v>0</v>
      </c>
      <c r="BG223" s="116">
        <f t="shared" si="96"/>
        <v>0</v>
      </c>
      <c r="BH223" s="120">
        <f t="shared" si="103"/>
        <v>0</v>
      </c>
      <c r="BI223" s="115">
        <f t="shared" si="104"/>
        <v>0</v>
      </c>
      <c r="BJ223" s="116">
        <f t="shared" si="97"/>
        <v>0</v>
      </c>
      <c r="BK223" s="120">
        <f t="shared" si="105"/>
        <v>0</v>
      </c>
      <c r="BL223" s="120">
        <f t="shared" si="106"/>
        <v>0</v>
      </c>
      <c r="BN223" s="375">
        <f t="shared" si="98"/>
        <v>0</v>
      </c>
      <c r="BP223" s="380"/>
      <c r="DH223" s="102"/>
    </row>
    <row r="224" spans="1:112" hidden="1">
      <c r="A224" s="110"/>
      <c r="B224" s="786"/>
      <c r="C224" s="786"/>
      <c r="D224" s="786"/>
      <c r="E224" s="786"/>
      <c r="F224" s="786"/>
      <c r="G224" s="786"/>
      <c r="H224" s="786"/>
      <c r="I224" s="786"/>
      <c r="J224" s="786"/>
      <c r="K224" s="786"/>
      <c r="L224" s="786"/>
      <c r="M224" s="786"/>
      <c r="N224" s="786"/>
      <c r="O224" s="786"/>
      <c r="P224" s="786"/>
      <c r="Q224" s="786"/>
      <c r="R224" s="787"/>
      <c r="S224" s="787"/>
      <c r="T224" s="788"/>
      <c r="U224" s="787"/>
      <c r="V224" s="787"/>
      <c r="W224" s="783"/>
      <c r="X224" s="789"/>
      <c r="Y224" s="789"/>
      <c r="Z224" s="789"/>
      <c r="AA224" s="789"/>
      <c r="AB224" s="789"/>
      <c r="AC224" s="781"/>
      <c r="AD224" s="782"/>
      <c r="AE224" s="783"/>
      <c r="AF224" s="784">
        <f t="shared" si="99"/>
        <v>0</v>
      </c>
      <c r="AG224" s="784"/>
      <c r="AH224" s="784"/>
      <c r="AI224" s="784"/>
      <c r="AJ224" s="784">
        <f t="shared" si="107"/>
        <v>0</v>
      </c>
      <c r="AK224" s="784"/>
      <c r="AL224" s="784"/>
      <c r="AM224" s="784"/>
      <c r="AN224" s="784">
        <f t="shared" si="108"/>
        <v>0</v>
      </c>
      <c r="AO224" s="784"/>
      <c r="AP224" s="784"/>
      <c r="AQ224" s="784"/>
      <c r="AR224" s="363"/>
      <c r="AS224" s="785">
        <f t="shared" si="89"/>
        <v>0</v>
      </c>
      <c r="AT224" s="785"/>
      <c r="AU224" s="785"/>
      <c r="AV224" s="785"/>
      <c r="AW224" s="785">
        <f t="shared" si="90"/>
        <v>0</v>
      </c>
      <c r="AX224" s="91"/>
      <c r="AY224" s="116">
        <f t="shared" si="91"/>
        <v>0</v>
      </c>
      <c r="AZ224" s="116">
        <f t="shared" si="92"/>
        <v>0</v>
      </c>
      <c r="BA224" s="116">
        <f t="shared" si="93"/>
        <v>0</v>
      </c>
      <c r="BB224" s="116">
        <f t="shared" si="94"/>
        <v>0</v>
      </c>
      <c r="BC224" s="115">
        <f t="shared" si="100"/>
        <v>0</v>
      </c>
      <c r="BD224" s="116">
        <f t="shared" si="95"/>
        <v>0</v>
      </c>
      <c r="BE224" s="120">
        <f t="shared" si="101"/>
        <v>0</v>
      </c>
      <c r="BF224" s="115">
        <f t="shared" si="102"/>
        <v>0</v>
      </c>
      <c r="BG224" s="116">
        <f t="shared" si="96"/>
        <v>0</v>
      </c>
      <c r="BH224" s="120">
        <f t="shared" si="103"/>
        <v>0</v>
      </c>
      <c r="BI224" s="115">
        <f t="shared" si="104"/>
        <v>0</v>
      </c>
      <c r="BJ224" s="116">
        <f t="shared" si="97"/>
        <v>0</v>
      </c>
      <c r="BK224" s="120">
        <f t="shared" si="105"/>
        <v>0</v>
      </c>
      <c r="BL224" s="120">
        <f t="shared" si="106"/>
        <v>0</v>
      </c>
      <c r="BN224" s="375">
        <f t="shared" si="98"/>
        <v>0</v>
      </c>
      <c r="BP224" s="380"/>
      <c r="DH224" s="102"/>
    </row>
    <row r="225" spans="1:112" hidden="1">
      <c r="A225" s="110"/>
      <c r="B225" s="786"/>
      <c r="C225" s="786"/>
      <c r="D225" s="786"/>
      <c r="E225" s="786"/>
      <c r="F225" s="786"/>
      <c r="G225" s="786"/>
      <c r="H225" s="786"/>
      <c r="I225" s="786"/>
      <c r="J225" s="786"/>
      <c r="K225" s="786"/>
      <c r="L225" s="786"/>
      <c r="M225" s="786"/>
      <c r="N225" s="786"/>
      <c r="O225" s="786"/>
      <c r="P225" s="786"/>
      <c r="Q225" s="786"/>
      <c r="R225" s="787"/>
      <c r="S225" s="787"/>
      <c r="T225" s="788"/>
      <c r="U225" s="787"/>
      <c r="V225" s="787"/>
      <c r="W225" s="783"/>
      <c r="X225" s="789"/>
      <c r="Y225" s="789"/>
      <c r="Z225" s="789"/>
      <c r="AA225" s="789"/>
      <c r="AB225" s="789"/>
      <c r="AC225" s="781"/>
      <c r="AD225" s="782"/>
      <c r="AE225" s="783"/>
      <c r="AF225" s="784">
        <f t="shared" si="99"/>
        <v>0</v>
      </c>
      <c r="AG225" s="784"/>
      <c r="AH225" s="784"/>
      <c r="AI225" s="784"/>
      <c r="AJ225" s="784">
        <f t="shared" si="107"/>
        <v>0</v>
      </c>
      <c r="AK225" s="784"/>
      <c r="AL225" s="784"/>
      <c r="AM225" s="784"/>
      <c r="AN225" s="784">
        <f t="shared" si="108"/>
        <v>0</v>
      </c>
      <c r="AO225" s="784"/>
      <c r="AP225" s="784"/>
      <c r="AQ225" s="784"/>
      <c r="AR225" s="363"/>
      <c r="AS225" s="785">
        <f t="shared" si="89"/>
        <v>0</v>
      </c>
      <c r="AT225" s="785"/>
      <c r="AU225" s="785"/>
      <c r="AV225" s="785"/>
      <c r="AW225" s="785">
        <f t="shared" si="90"/>
        <v>0</v>
      </c>
      <c r="AX225" s="91"/>
      <c r="AY225" s="116">
        <f t="shared" si="91"/>
        <v>0</v>
      </c>
      <c r="AZ225" s="116">
        <f t="shared" si="92"/>
        <v>0</v>
      </c>
      <c r="BA225" s="116">
        <f t="shared" si="93"/>
        <v>0</v>
      </c>
      <c r="BB225" s="116">
        <f t="shared" si="94"/>
        <v>0</v>
      </c>
      <c r="BC225" s="115">
        <f t="shared" si="100"/>
        <v>0</v>
      </c>
      <c r="BD225" s="116">
        <f t="shared" si="95"/>
        <v>0</v>
      </c>
      <c r="BE225" s="120">
        <f t="shared" si="101"/>
        <v>0</v>
      </c>
      <c r="BF225" s="115">
        <f t="shared" si="102"/>
        <v>0</v>
      </c>
      <c r="BG225" s="116">
        <f t="shared" si="96"/>
        <v>0</v>
      </c>
      <c r="BH225" s="120">
        <f t="shared" si="103"/>
        <v>0</v>
      </c>
      <c r="BI225" s="115">
        <f t="shared" si="104"/>
        <v>0</v>
      </c>
      <c r="BJ225" s="116">
        <f t="shared" si="97"/>
        <v>0</v>
      </c>
      <c r="BK225" s="120">
        <f t="shared" si="105"/>
        <v>0</v>
      </c>
      <c r="BL225" s="120">
        <f t="shared" si="106"/>
        <v>0</v>
      </c>
      <c r="BN225" s="375">
        <f t="shared" si="98"/>
        <v>0</v>
      </c>
      <c r="BP225" s="380"/>
      <c r="DH225" s="102"/>
    </row>
    <row r="226" spans="1:112" hidden="1">
      <c r="A226" s="110"/>
      <c r="B226" s="786"/>
      <c r="C226" s="786"/>
      <c r="D226" s="786"/>
      <c r="E226" s="786"/>
      <c r="F226" s="786"/>
      <c r="G226" s="786"/>
      <c r="H226" s="786"/>
      <c r="I226" s="786"/>
      <c r="J226" s="786"/>
      <c r="K226" s="786"/>
      <c r="L226" s="786"/>
      <c r="M226" s="786"/>
      <c r="N226" s="786"/>
      <c r="O226" s="786"/>
      <c r="P226" s="786"/>
      <c r="Q226" s="786"/>
      <c r="R226" s="787"/>
      <c r="S226" s="787"/>
      <c r="T226" s="788"/>
      <c r="U226" s="787"/>
      <c r="V226" s="787"/>
      <c r="W226" s="783"/>
      <c r="X226" s="789"/>
      <c r="Y226" s="789"/>
      <c r="Z226" s="789"/>
      <c r="AA226" s="789"/>
      <c r="AB226" s="789"/>
      <c r="AC226" s="781"/>
      <c r="AD226" s="782"/>
      <c r="AE226" s="783"/>
      <c r="AF226" s="784">
        <f t="shared" si="99"/>
        <v>0</v>
      </c>
      <c r="AG226" s="784"/>
      <c r="AH226" s="784"/>
      <c r="AI226" s="784"/>
      <c r="AJ226" s="784">
        <f t="shared" si="107"/>
        <v>0</v>
      </c>
      <c r="AK226" s="784"/>
      <c r="AL226" s="784"/>
      <c r="AM226" s="784"/>
      <c r="AN226" s="784">
        <f t="shared" si="108"/>
        <v>0</v>
      </c>
      <c r="AO226" s="784"/>
      <c r="AP226" s="784"/>
      <c r="AQ226" s="784"/>
      <c r="AR226" s="363"/>
      <c r="AS226" s="785">
        <f t="shared" si="89"/>
        <v>0</v>
      </c>
      <c r="AT226" s="785"/>
      <c r="AU226" s="785"/>
      <c r="AV226" s="785"/>
      <c r="AW226" s="785">
        <f t="shared" si="90"/>
        <v>0</v>
      </c>
      <c r="AX226" s="91"/>
      <c r="AY226" s="116">
        <f t="shared" si="91"/>
        <v>0</v>
      </c>
      <c r="AZ226" s="116">
        <f t="shared" si="92"/>
        <v>0</v>
      </c>
      <c r="BA226" s="116">
        <f t="shared" si="93"/>
        <v>0</v>
      </c>
      <c r="BB226" s="116">
        <f t="shared" si="94"/>
        <v>0</v>
      </c>
      <c r="BC226" s="115">
        <f t="shared" si="100"/>
        <v>0</v>
      </c>
      <c r="BD226" s="116">
        <f t="shared" si="95"/>
        <v>0</v>
      </c>
      <c r="BE226" s="120">
        <f t="shared" si="101"/>
        <v>0</v>
      </c>
      <c r="BF226" s="115">
        <f t="shared" si="102"/>
        <v>0</v>
      </c>
      <c r="BG226" s="116">
        <f t="shared" si="96"/>
        <v>0</v>
      </c>
      <c r="BH226" s="120">
        <f t="shared" si="103"/>
        <v>0</v>
      </c>
      <c r="BI226" s="115">
        <f t="shared" si="104"/>
        <v>0</v>
      </c>
      <c r="BJ226" s="116">
        <f t="shared" si="97"/>
        <v>0</v>
      </c>
      <c r="BK226" s="120">
        <f t="shared" si="105"/>
        <v>0</v>
      </c>
      <c r="BL226" s="120">
        <f t="shared" si="106"/>
        <v>0</v>
      </c>
      <c r="BN226" s="375">
        <f t="shared" si="98"/>
        <v>0</v>
      </c>
      <c r="BP226" s="380"/>
      <c r="DH226" s="102"/>
    </row>
    <row r="227" spans="1:112" hidden="1">
      <c r="A227" s="110"/>
      <c r="B227" s="786"/>
      <c r="C227" s="786"/>
      <c r="D227" s="786"/>
      <c r="E227" s="786"/>
      <c r="F227" s="786"/>
      <c r="G227" s="786"/>
      <c r="H227" s="786"/>
      <c r="I227" s="786"/>
      <c r="J227" s="786"/>
      <c r="K227" s="786"/>
      <c r="L227" s="786"/>
      <c r="M227" s="786"/>
      <c r="N227" s="786"/>
      <c r="O227" s="786"/>
      <c r="P227" s="786"/>
      <c r="Q227" s="786"/>
      <c r="R227" s="787"/>
      <c r="S227" s="787"/>
      <c r="T227" s="788"/>
      <c r="U227" s="787"/>
      <c r="V227" s="787"/>
      <c r="W227" s="783"/>
      <c r="X227" s="789"/>
      <c r="Y227" s="789"/>
      <c r="Z227" s="789"/>
      <c r="AA227" s="789"/>
      <c r="AB227" s="789"/>
      <c r="AC227" s="781"/>
      <c r="AD227" s="782"/>
      <c r="AE227" s="783"/>
      <c r="AF227" s="784">
        <f t="shared" si="99"/>
        <v>0</v>
      </c>
      <c r="AG227" s="784"/>
      <c r="AH227" s="784"/>
      <c r="AI227" s="784"/>
      <c r="AJ227" s="784">
        <f t="shared" si="107"/>
        <v>0</v>
      </c>
      <c r="AK227" s="784"/>
      <c r="AL227" s="784"/>
      <c r="AM227" s="784"/>
      <c r="AN227" s="784">
        <f t="shared" si="108"/>
        <v>0</v>
      </c>
      <c r="AO227" s="784"/>
      <c r="AP227" s="784"/>
      <c r="AQ227" s="784"/>
      <c r="AR227" s="363"/>
      <c r="AS227" s="785">
        <f t="shared" si="89"/>
        <v>0</v>
      </c>
      <c r="AT227" s="785"/>
      <c r="AU227" s="785"/>
      <c r="AV227" s="785"/>
      <c r="AW227" s="785">
        <f t="shared" si="90"/>
        <v>0</v>
      </c>
      <c r="AX227" s="91"/>
      <c r="AY227" s="116">
        <f t="shared" si="91"/>
        <v>0</v>
      </c>
      <c r="AZ227" s="116">
        <f t="shared" si="92"/>
        <v>0</v>
      </c>
      <c r="BA227" s="116">
        <f t="shared" si="93"/>
        <v>0</v>
      </c>
      <c r="BB227" s="116">
        <f t="shared" si="94"/>
        <v>0</v>
      </c>
      <c r="BC227" s="115">
        <f t="shared" si="100"/>
        <v>0</v>
      </c>
      <c r="BD227" s="116">
        <f t="shared" si="95"/>
        <v>0</v>
      </c>
      <c r="BE227" s="120">
        <f t="shared" si="101"/>
        <v>0</v>
      </c>
      <c r="BF227" s="115">
        <f t="shared" si="102"/>
        <v>0</v>
      </c>
      <c r="BG227" s="116">
        <f t="shared" si="96"/>
        <v>0</v>
      </c>
      <c r="BH227" s="120">
        <f t="shared" si="103"/>
        <v>0</v>
      </c>
      <c r="BI227" s="115">
        <f t="shared" si="104"/>
        <v>0</v>
      </c>
      <c r="BJ227" s="116">
        <f t="shared" si="97"/>
        <v>0</v>
      </c>
      <c r="BK227" s="120">
        <f t="shared" si="105"/>
        <v>0</v>
      </c>
      <c r="BL227" s="120">
        <f t="shared" si="106"/>
        <v>0</v>
      </c>
      <c r="BN227" s="375">
        <f t="shared" si="98"/>
        <v>0</v>
      </c>
      <c r="BP227" s="380"/>
      <c r="DH227" s="102"/>
    </row>
    <row r="228" spans="1:112" hidden="1">
      <c r="A228" s="110"/>
      <c r="B228" s="786"/>
      <c r="C228" s="786"/>
      <c r="D228" s="786"/>
      <c r="E228" s="786"/>
      <c r="F228" s="786"/>
      <c r="G228" s="786"/>
      <c r="H228" s="786"/>
      <c r="I228" s="786"/>
      <c r="J228" s="786"/>
      <c r="K228" s="786"/>
      <c r="L228" s="786"/>
      <c r="M228" s="786"/>
      <c r="N228" s="786"/>
      <c r="O228" s="786"/>
      <c r="P228" s="786"/>
      <c r="Q228" s="786"/>
      <c r="R228" s="787"/>
      <c r="S228" s="787"/>
      <c r="T228" s="788"/>
      <c r="U228" s="787"/>
      <c r="V228" s="787"/>
      <c r="W228" s="783"/>
      <c r="X228" s="789"/>
      <c r="Y228" s="789"/>
      <c r="Z228" s="789"/>
      <c r="AA228" s="789"/>
      <c r="AB228" s="789"/>
      <c r="AC228" s="781"/>
      <c r="AD228" s="782"/>
      <c r="AE228" s="783"/>
      <c r="AF228" s="784">
        <f t="shared" si="99"/>
        <v>0</v>
      </c>
      <c r="AG228" s="784"/>
      <c r="AH228" s="784"/>
      <c r="AI228" s="784"/>
      <c r="AJ228" s="784">
        <f t="shared" si="107"/>
        <v>0</v>
      </c>
      <c r="AK228" s="784"/>
      <c r="AL228" s="784"/>
      <c r="AM228" s="784"/>
      <c r="AN228" s="784">
        <f t="shared" si="108"/>
        <v>0</v>
      </c>
      <c r="AO228" s="784"/>
      <c r="AP228" s="784"/>
      <c r="AQ228" s="784"/>
      <c r="AR228" s="363"/>
      <c r="AS228" s="785">
        <f t="shared" si="89"/>
        <v>0</v>
      </c>
      <c r="AT228" s="785"/>
      <c r="AU228" s="785"/>
      <c r="AV228" s="785"/>
      <c r="AW228" s="785">
        <f t="shared" si="90"/>
        <v>0</v>
      </c>
      <c r="AX228" s="91"/>
      <c r="AY228" s="116">
        <f t="shared" si="91"/>
        <v>0</v>
      </c>
      <c r="AZ228" s="116">
        <f t="shared" si="92"/>
        <v>0</v>
      </c>
      <c r="BA228" s="116">
        <f t="shared" si="93"/>
        <v>0</v>
      </c>
      <c r="BB228" s="116">
        <f t="shared" si="94"/>
        <v>0</v>
      </c>
      <c r="BC228" s="115">
        <f t="shared" si="100"/>
        <v>0</v>
      </c>
      <c r="BD228" s="116">
        <f t="shared" si="95"/>
        <v>0</v>
      </c>
      <c r="BE228" s="120">
        <f t="shared" si="101"/>
        <v>0</v>
      </c>
      <c r="BF228" s="115">
        <f t="shared" si="102"/>
        <v>0</v>
      </c>
      <c r="BG228" s="116">
        <f t="shared" si="96"/>
        <v>0</v>
      </c>
      <c r="BH228" s="120">
        <f t="shared" si="103"/>
        <v>0</v>
      </c>
      <c r="BI228" s="115">
        <f t="shared" si="104"/>
        <v>0</v>
      </c>
      <c r="BJ228" s="116">
        <f t="shared" si="97"/>
        <v>0</v>
      </c>
      <c r="BK228" s="120">
        <f t="shared" si="105"/>
        <v>0</v>
      </c>
      <c r="BL228" s="120">
        <f t="shared" si="106"/>
        <v>0</v>
      </c>
      <c r="BN228" s="375">
        <f t="shared" si="98"/>
        <v>0</v>
      </c>
      <c r="BP228" s="380"/>
      <c r="DH228" s="102"/>
    </row>
    <row r="229" spans="1:112" hidden="1">
      <c r="A229" s="110"/>
      <c r="B229" s="786"/>
      <c r="C229" s="786"/>
      <c r="D229" s="786"/>
      <c r="E229" s="786"/>
      <c r="F229" s="786"/>
      <c r="G229" s="786"/>
      <c r="H229" s="786"/>
      <c r="I229" s="786"/>
      <c r="J229" s="786"/>
      <c r="K229" s="786"/>
      <c r="L229" s="786"/>
      <c r="M229" s="786"/>
      <c r="N229" s="786"/>
      <c r="O229" s="786"/>
      <c r="P229" s="786"/>
      <c r="Q229" s="786"/>
      <c r="R229" s="787"/>
      <c r="S229" s="787"/>
      <c r="T229" s="788"/>
      <c r="U229" s="787"/>
      <c r="V229" s="787"/>
      <c r="W229" s="783"/>
      <c r="X229" s="789"/>
      <c r="Y229" s="789"/>
      <c r="Z229" s="789"/>
      <c r="AA229" s="789"/>
      <c r="AB229" s="789"/>
      <c r="AC229" s="781"/>
      <c r="AD229" s="782"/>
      <c r="AE229" s="783"/>
      <c r="AF229" s="784">
        <f t="shared" si="99"/>
        <v>0</v>
      </c>
      <c r="AG229" s="784"/>
      <c r="AH229" s="784"/>
      <c r="AI229" s="784"/>
      <c r="AJ229" s="784">
        <f>R229*Z229</f>
        <v>0</v>
      </c>
      <c r="AK229" s="784"/>
      <c r="AL229" s="784"/>
      <c r="AM229" s="784"/>
      <c r="AN229" s="784">
        <f>R229*AC229</f>
        <v>0</v>
      </c>
      <c r="AO229" s="784"/>
      <c r="AP229" s="784"/>
      <c r="AQ229" s="784"/>
      <c r="AR229" s="363"/>
      <c r="AS229" s="785">
        <f t="shared" si="89"/>
        <v>0</v>
      </c>
      <c r="AT229" s="785"/>
      <c r="AU229" s="785"/>
      <c r="AV229" s="785"/>
      <c r="AW229" s="785">
        <f t="shared" si="90"/>
        <v>0</v>
      </c>
      <c r="AX229" s="91"/>
      <c r="AY229" s="116">
        <f t="shared" si="91"/>
        <v>0</v>
      </c>
      <c r="AZ229" s="116">
        <f t="shared" si="92"/>
        <v>0</v>
      </c>
      <c r="BA229" s="116">
        <f t="shared" si="93"/>
        <v>0</v>
      </c>
      <c r="BB229" s="116">
        <f t="shared" si="94"/>
        <v>0</v>
      </c>
      <c r="BC229" s="115">
        <f t="shared" si="100"/>
        <v>0</v>
      </c>
      <c r="BD229" s="116">
        <f t="shared" si="95"/>
        <v>0</v>
      </c>
      <c r="BE229" s="120">
        <f t="shared" si="101"/>
        <v>0</v>
      </c>
      <c r="BF229" s="115">
        <f t="shared" si="102"/>
        <v>0</v>
      </c>
      <c r="BG229" s="116">
        <f t="shared" si="96"/>
        <v>0</v>
      </c>
      <c r="BH229" s="120">
        <f t="shared" si="103"/>
        <v>0</v>
      </c>
      <c r="BI229" s="115">
        <f t="shared" si="104"/>
        <v>0</v>
      </c>
      <c r="BJ229" s="116">
        <f t="shared" si="97"/>
        <v>0</v>
      </c>
      <c r="BK229" s="120">
        <f t="shared" si="105"/>
        <v>0</v>
      </c>
      <c r="BL229" s="120">
        <f t="shared" si="106"/>
        <v>0</v>
      </c>
      <c r="BN229" s="375">
        <f t="shared" si="98"/>
        <v>0</v>
      </c>
      <c r="BP229" s="380"/>
      <c r="DH229" s="102"/>
    </row>
    <row r="230" spans="1:112" ht="5" hidden="1" customHeight="1">
      <c r="A230" s="103"/>
      <c r="B230" s="364"/>
      <c r="C230" s="364"/>
      <c r="D230" s="364"/>
      <c r="E230" s="364"/>
      <c r="F230" s="364"/>
      <c r="G230" s="364"/>
      <c r="H230" s="364"/>
      <c r="I230" s="364"/>
      <c r="J230" s="364"/>
      <c r="K230" s="364"/>
      <c r="L230" s="364"/>
      <c r="M230" s="364"/>
      <c r="N230" s="364"/>
      <c r="O230" s="364"/>
      <c r="P230" s="364"/>
      <c r="Q230" s="364"/>
      <c r="R230" s="365"/>
      <c r="S230" s="365"/>
      <c r="T230" s="365"/>
      <c r="U230" s="365"/>
      <c r="V230" s="365"/>
      <c r="W230" s="366"/>
      <c r="X230" s="366"/>
      <c r="Y230" s="366"/>
      <c r="Z230" s="366"/>
      <c r="AA230" s="366"/>
      <c r="AB230" s="366"/>
      <c r="AC230" s="366"/>
      <c r="AD230" s="366"/>
      <c r="AE230" s="366"/>
      <c r="AF230" s="367"/>
      <c r="AG230" s="367"/>
      <c r="AH230" s="367"/>
      <c r="AI230" s="367"/>
      <c r="AJ230" s="367"/>
      <c r="AK230" s="367"/>
      <c r="AL230" s="367"/>
      <c r="AM230" s="367"/>
      <c r="AN230" s="367"/>
      <c r="AO230" s="367"/>
      <c r="AP230" s="367"/>
      <c r="AQ230" s="367"/>
      <c r="AR230" s="368"/>
      <c r="AS230" s="361"/>
      <c r="AT230" s="361"/>
      <c r="AU230" s="361"/>
      <c r="AV230" s="361"/>
      <c r="AW230" s="361"/>
      <c r="AX230" s="91"/>
      <c r="AY230" s="106">
        <f>AY189</f>
        <v>0</v>
      </c>
      <c r="AZ230" s="106">
        <f>AZ189</f>
        <v>0</v>
      </c>
      <c r="BA230" s="106">
        <f>BA189</f>
        <v>0</v>
      </c>
      <c r="BB230" s="106">
        <f>BB189</f>
        <v>0</v>
      </c>
      <c r="BC230" s="106"/>
      <c r="BD230" s="117"/>
      <c r="BE230" s="119">
        <f>BE189</f>
        <v>0</v>
      </c>
      <c r="BF230" s="106"/>
      <c r="BG230" s="106">
        <f>BG189</f>
        <v>0</v>
      </c>
      <c r="BH230" s="119">
        <f>BH189</f>
        <v>0</v>
      </c>
      <c r="BI230" s="106"/>
      <c r="BJ230" s="106">
        <f>BJ189</f>
        <v>0</v>
      </c>
      <c r="BK230" s="119">
        <f>BK189</f>
        <v>0</v>
      </c>
      <c r="BL230" s="119">
        <f>BL189</f>
        <v>0</v>
      </c>
      <c r="BN230" s="377"/>
      <c r="BP230" s="382"/>
      <c r="DH230" s="104"/>
    </row>
    <row r="231" spans="1:112" ht="21.5" hidden="1" customHeight="1">
      <c r="A231" s="103"/>
      <c r="B231" s="369"/>
      <c r="C231" s="370"/>
      <c r="D231" s="370"/>
      <c r="E231" s="370"/>
      <c r="F231" s="370"/>
      <c r="G231" s="370"/>
      <c r="H231" s="370"/>
      <c r="I231" s="370"/>
      <c r="J231" s="370"/>
      <c r="K231" s="370"/>
      <c r="L231" s="370"/>
      <c r="M231" s="370"/>
      <c r="N231" s="370"/>
      <c r="O231" s="370"/>
      <c r="P231" s="370"/>
      <c r="Q231" s="370"/>
      <c r="R231" s="143"/>
      <c r="S231" s="143"/>
      <c r="T231" s="143"/>
      <c r="U231" s="143"/>
      <c r="V231" s="143"/>
      <c r="W231" s="143"/>
      <c r="X231" s="143"/>
      <c r="Y231" s="143"/>
      <c r="Z231" s="143"/>
      <c r="AA231" s="143"/>
      <c r="AB231" s="143"/>
      <c r="AC231" s="143"/>
      <c r="AD231" s="143"/>
      <c r="AE231" s="246" t="str">
        <f>CONCATENATE(B189," ","TOTAL")</f>
        <v>DECKS/PORCHES TOTAL</v>
      </c>
      <c r="AF231" s="802">
        <f>SUBTOTAL(9,AF190:AF230)</f>
        <v>1000</v>
      </c>
      <c r="AG231" s="802"/>
      <c r="AH231" s="802"/>
      <c r="AI231" s="802"/>
      <c r="AJ231" s="802">
        <f t="shared" ref="AJ231" si="109">SUBTOTAL(9,AJ190:AJ230)</f>
        <v>900</v>
      </c>
      <c r="AK231" s="802"/>
      <c r="AL231" s="802"/>
      <c r="AM231" s="802"/>
      <c r="AN231" s="802">
        <f t="shared" ref="AN231" si="110">SUBTOTAL(9,AN190:AN230)</f>
        <v>0</v>
      </c>
      <c r="AO231" s="802"/>
      <c r="AP231" s="802"/>
      <c r="AQ231" s="802"/>
      <c r="AR231" s="359"/>
      <c r="AS231" s="803">
        <f>SUBTOTAL(9,AS190:AS230)</f>
        <v>1900</v>
      </c>
      <c r="AT231" s="803"/>
      <c r="AU231" s="803"/>
      <c r="AV231" s="803"/>
      <c r="AW231" s="803">
        <f>SUM(AW192:AW200)</f>
        <v>1900</v>
      </c>
      <c r="AX231" s="91"/>
      <c r="AY231" s="121">
        <f t="shared" ref="AY231:BL231" si="111">SUM(AY190:AY230)</f>
        <v>1000</v>
      </c>
      <c r="AZ231" s="121">
        <f t="shared" si="111"/>
        <v>900</v>
      </c>
      <c r="BA231" s="121">
        <f t="shared" si="111"/>
        <v>0</v>
      </c>
      <c r="BB231" s="121">
        <f t="shared" si="111"/>
        <v>1900</v>
      </c>
      <c r="BC231" s="118">
        <f t="shared" si="111"/>
        <v>1.1967090501121914E-2</v>
      </c>
      <c r="BD231" s="121">
        <f t="shared" si="111"/>
        <v>270</v>
      </c>
      <c r="BE231" s="121">
        <f t="shared" si="111"/>
        <v>1270</v>
      </c>
      <c r="BF231" s="118">
        <f t="shared" si="111"/>
        <v>1.0770381451009723E-2</v>
      </c>
      <c r="BG231" s="121">
        <f t="shared" si="111"/>
        <v>243</v>
      </c>
      <c r="BH231" s="121">
        <f t="shared" si="111"/>
        <v>1143</v>
      </c>
      <c r="BI231" s="118">
        <f t="shared" si="111"/>
        <v>0</v>
      </c>
      <c r="BJ231" s="121">
        <f t="shared" si="111"/>
        <v>0</v>
      </c>
      <c r="BK231" s="121">
        <f t="shared" si="111"/>
        <v>0</v>
      </c>
      <c r="BL231" s="121">
        <f t="shared" si="111"/>
        <v>2413</v>
      </c>
      <c r="BN231" s="383">
        <f>IFERROR(AS231/Total_Detailed_Estimate,0)</f>
        <v>2.273747195213164E-2</v>
      </c>
      <c r="BP231" s="381"/>
      <c r="DH231" s="109"/>
    </row>
    <row r="232" spans="1:112" ht="5" hidden="1" customHeight="1">
      <c r="A232" s="103"/>
      <c r="B232" s="140"/>
      <c r="C232" s="140"/>
      <c r="D232" s="140"/>
      <c r="E232" s="140"/>
      <c r="F232" s="140"/>
      <c r="G232" s="140"/>
      <c r="H232" s="140"/>
      <c r="I232" s="140"/>
      <c r="J232" s="140"/>
      <c r="K232" s="140"/>
      <c r="L232" s="140"/>
      <c r="M232" s="140"/>
      <c r="N232" s="140"/>
      <c r="O232" s="140"/>
      <c r="P232" s="140"/>
      <c r="Q232" s="140"/>
      <c r="R232" s="141"/>
      <c r="S232" s="141"/>
      <c r="T232" s="141"/>
      <c r="U232" s="141"/>
      <c r="V232" s="141"/>
      <c r="W232" s="142"/>
      <c r="X232" s="142"/>
      <c r="Y232" s="142"/>
      <c r="Z232" s="142"/>
      <c r="AA232" s="142"/>
      <c r="AB232" s="142"/>
      <c r="AC232" s="142"/>
      <c r="AD232" s="142"/>
      <c r="AE232" s="142"/>
      <c r="AF232" s="144"/>
      <c r="AG232" s="144"/>
      <c r="AH232" s="144"/>
      <c r="AI232" s="144"/>
      <c r="AJ232" s="144"/>
      <c r="AK232" s="144"/>
      <c r="AL232" s="144"/>
      <c r="AM232" s="144"/>
      <c r="AN232" s="144"/>
      <c r="AO232" s="144"/>
      <c r="AP232" s="144"/>
      <c r="AQ232" s="144"/>
      <c r="AR232" s="360"/>
      <c r="AS232" s="362"/>
      <c r="AT232" s="362"/>
      <c r="AU232" s="362"/>
      <c r="AV232" s="362"/>
      <c r="AW232" s="362"/>
      <c r="AX232" s="91"/>
      <c r="AY232" s="106">
        <f>AY189</f>
        <v>0</v>
      </c>
      <c r="AZ232" s="106">
        <f>AZ189</f>
        <v>0</v>
      </c>
      <c r="BA232" s="106">
        <f>BA189</f>
        <v>0</v>
      </c>
      <c r="BB232" s="106">
        <f>BB189</f>
        <v>0</v>
      </c>
      <c r="BC232" s="106"/>
      <c r="BD232" s="106"/>
      <c r="BE232" s="106">
        <f>BE189</f>
        <v>0</v>
      </c>
      <c r="BF232" s="106"/>
      <c r="BG232" s="106">
        <f>BG189</f>
        <v>0</v>
      </c>
      <c r="BH232" s="106">
        <f>BH189</f>
        <v>0</v>
      </c>
      <c r="BI232" s="106"/>
      <c r="BJ232" s="106">
        <f>BJ189</f>
        <v>0</v>
      </c>
      <c r="BK232" s="106">
        <f>BK189</f>
        <v>0</v>
      </c>
      <c r="BL232" s="106">
        <f>BL189</f>
        <v>0</v>
      </c>
      <c r="BN232" s="377"/>
      <c r="BP232" s="382"/>
      <c r="DH232" s="104"/>
    </row>
    <row r="233" spans="1:112" ht="9.5" hidden="1" customHeight="1">
      <c r="A233" s="103"/>
      <c r="B233" s="145"/>
      <c r="C233" s="145"/>
      <c r="D233" s="145"/>
      <c r="E233" s="145"/>
      <c r="F233" s="145"/>
      <c r="G233" s="145"/>
      <c r="H233" s="145"/>
      <c r="I233" s="145"/>
      <c r="J233" s="145"/>
      <c r="K233" s="145"/>
      <c r="L233" s="145"/>
      <c r="M233" s="145"/>
      <c r="N233" s="145"/>
      <c r="O233" s="145"/>
      <c r="P233" s="145"/>
      <c r="Q233" s="145"/>
      <c r="R233" s="146"/>
      <c r="S233" s="146"/>
      <c r="T233" s="146"/>
      <c r="U233" s="146"/>
      <c r="V233" s="146"/>
      <c r="W233" s="146"/>
      <c r="X233" s="146"/>
      <c r="Y233" s="146"/>
      <c r="Z233" s="146"/>
      <c r="AA233" s="146"/>
      <c r="AB233" s="146"/>
      <c r="AC233" s="146"/>
      <c r="AD233" s="146"/>
      <c r="AE233" s="147"/>
      <c r="AF233" s="148"/>
      <c r="AG233" s="148"/>
      <c r="AH233" s="148"/>
      <c r="AI233" s="148"/>
      <c r="AJ233" s="148"/>
      <c r="AK233" s="148"/>
      <c r="AL233" s="148"/>
      <c r="AM233" s="148"/>
      <c r="AN233" s="148"/>
      <c r="AO233" s="148"/>
      <c r="AP233" s="148"/>
      <c r="AQ233" s="148"/>
      <c r="AR233" s="148"/>
      <c r="AS233" s="149"/>
      <c r="AT233" s="149"/>
      <c r="AU233" s="149"/>
      <c r="AV233" s="149"/>
      <c r="AW233" s="149"/>
      <c r="AX233" s="91"/>
      <c r="AY233" s="108">
        <f>AY231</f>
        <v>1000</v>
      </c>
      <c r="AZ233" s="108">
        <f>AZ231</f>
        <v>900</v>
      </c>
      <c r="BA233" s="108">
        <f>BA231</f>
        <v>0</v>
      </c>
      <c r="BB233" s="108">
        <f>BB231</f>
        <v>1900</v>
      </c>
      <c r="BC233" s="108"/>
      <c r="BD233" s="108"/>
      <c r="BE233" s="108">
        <f>BE231</f>
        <v>1270</v>
      </c>
      <c r="BF233" s="108"/>
      <c r="BG233" s="108">
        <f>BG231</f>
        <v>243</v>
      </c>
      <c r="BH233" s="108">
        <f>BH231</f>
        <v>1143</v>
      </c>
      <c r="BI233" s="108"/>
      <c r="BJ233" s="108">
        <f>BJ231</f>
        <v>0</v>
      </c>
      <c r="BK233" s="108">
        <f>BK231</f>
        <v>0</v>
      </c>
      <c r="BL233" s="108">
        <f>BL231</f>
        <v>2413</v>
      </c>
      <c r="DH233" s="107"/>
    </row>
    <row r="234" spans="1:112" ht="21" customHeight="1">
      <c r="A234" s="114" t="s">
        <v>704</v>
      </c>
      <c r="B234" s="795" t="str">
        <f>UPPER(Exterior6_Category)</f>
        <v>EXTERIOR DOORS</v>
      </c>
      <c r="C234" s="796"/>
      <c r="D234" s="796"/>
      <c r="E234" s="796"/>
      <c r="F234" s="796"/>
      <c r="G234" s="796"/>
      <c r="H234" s="796"/>
      <c r="I234" s="796"/>
      <c r="J234" s="796"/>
      <c r="K234" s="796"/>
      <c r="L234" s="796"/>
      <c r="M234" s="796"/>
      <c r="N234" s="796"/>
      <c r="O234" s="796"/>
      <c r="P234" s="796"/>
      <c r="Q234" s="797"/>
      <c r="R234" s="798"/>
      <c r="S234" s="798"/>
      <c r="T234" s="798"/>
      <c r="U234" s="799"/>
      <c r="V234" s="800"/>
      <c r="W234" s="790"/>
      <c r="X234" s="790"/>
      <c r="Y234" s="790"/>
      <c r="Z234" s="790"/>
      <c r="AA234" s="790"/>
      <c r="AB234" s="790"/>
      <c r="AC234" s="790"/>
      <c r="AD234" s="790"/>
      <c r="AE234" s="790"/>
      <c r="AF234" s="791">
        <f>IF(Exterior6_Labor=0,"",Exterior6_Labor)</f>
        <v>775</v>
      </c>
      <c r="AG234" s="791"/>
      <c r="AH234" s="791"/>
      <c r="AI234" s="791"/>
      <c r="AJ234" s="791">
        <f>IF(Exterior6_Material=0,"",Exterior6_Material)</f>
        <v>975</v>
      </c>
      <c r="AK234" s="791"/>
      <c r="AL234" s="791"/>
      <c r="AM234" s="791"/>
      <c r="AN234" s="791" t="str">
        <f>IF(Exterior6_Sub=0,"",Exterior6_Sub)</f>
        <v/>
      </c>
      <c r="AO234" s="791"/>
      <c r="AP234" s="791"/>
      <c r="AQ234" s="791"/>
      <c r="AR234" s="358"/>
      <c r="AS234" s="792">
        <f>IF(Exterior6_Total=0,"",Exterior6_Total)</f>
        <v>1750</v>
      </c>
      <c r="AT234" s="792"/>
      <c r="AU234" s="793"/>
      <c r="AV234" s="793"/>
      <c r="AW234" s="794"/>
      <c r="AX234" s="371"/>
      <c r="AY234" s="101"/>
      <c r="AZ234" s="101"/>
      <c r="BA234" s="101"/>
      <c r="BB234" s="101"/>
      <c r="BC234" s="101"/>
      <c r="BD234" s="101"/>
      <c r="BE234" s="101"/>
      <c r="BF234" s="101"/>
      <c r="BG234" s="101"/>
      <c r="BH234" s="101"/>
      <c r="BI234" s="101"/>
      <c r="BJ234" s="101"/>
      <c r="BK234" s="101"/>
      <c r="BL234" s="101"/>
      <c r="BN234" s="374"/>
      <c r="BP234" s="378"/>
      <c r="DH234" s="102"/>
    </row>
    <row r="235" spans="1:112" hidden="1">
      <c r="A235" s="110"/>
      <c r="B235" s="801" t="s">
        <v>362</v>
      </c>
      <c r="C235" s="801"/>
      <c r="D235" s="801"/>
      <c r="E235" s="801"/>
      <c r="F235" s="801"/>
      <c r="G235" s="801"/>
      <c r="H235" s="801"/>
      <c r="I235" s="801"/>
      <c r="J235" s="801"/>
      <c r="K235" s="801"/>
      <c r="L235" s="801"/>
      <c r="M235" s="801"/>
      <c r="N235" s="801"/>
      <c r="O235" s="801"/>
      <c r="P235" s="801"/>
      <c r="Q235" s="801"/>
      <c r="R235" s="787"/>
      <c r="S235" s="787"/>
      <c r="T235" s="788"/>
      <c r="U235" s="787"/>
      <c r="V235" s="787"/>
      <c r="W235" s="783"/>
      <c r="X235" s="789"/>
      <c r="Y235" s="789"/>
      <c r="Z235" s="781"/>
      <c r="AA235" s="782"/>
      <c r="AB235" s="783"/>
      <c r="AC235" s="781"/>
      <c r="AD235" s="782"/>
      <c r="AE235" s="783"/>
      <c r="AF235" s="784">
        <f>R235*W235</f>
        <v>0</v>
      </c>
      <c r="AG235" s="784"/>
      <c r="AH235" s="784"/>
      <c r="AI235" s="784"/>
      <c r="AJ235" s="784">
        <f t="shared" ref="AJ235:AJ254" si="112">R235*Z235</f>
        <v>0</v>
      </c>
      <c r="AK235" s="784"/>
      <c r="AL235" s="784"/>
      <c r="AM235" s="784"/>
      <c r="AN235" s="784">
        <f t="shared" ref="AN235:AN254" si="113">R235*AC235</f>
        <v>0</v>
      </c>
      <c r="AO235" s="784"/>
      <c r="AP235" s="784"/>
      <c r="AQ235" s="784"/>
      <c r="AR235" s="363"/>
      <c r="AS235" s="785">
        <f t="shared" ref="AS235:AS274" si="114">SUM(AF235:AQ235)</f>
        <v>0</v>
      </c>
      <c r="AT235" s="785"/>
      <c r="AU235" s="785"/>
      <c r="AV235" s="785"/>
      <c r="AW235" s="785">
        <f t="shared" ref="AW235:AW274" si="115">SUM(AF235:AQ235)</f>
        <v>0</v>
      </c>
      <c r="AX235" s="100"/>
      <c r="AY235" s="116">
        <f t="shared" ref="AY235:AY274" si="116">AF235</f>
        <v>0</v>
      </c>
      <c r="AZ235" s="116">
        <f t="shared" ref="AZ235:AZ274" si="117">AJ235</f>
        <v>0</v>
      </c>
      <c r="BA235" s="116">
        <f t="shared" ref="BA235:BA274" si="118">AN235</f>
        <v>0</v>
      </c>
      <c r="BB235" s="116">
        <f t="shared" ref="BB235:BB274" si="119">SUM(AY235:BA235)</f>
        <v>0</v>
      </c>
      <c r="BC235" s="115">
        <f>IFERROR(AY235/$BB$5,0)</f>
        <v>0</v>
      </c>
      <c r="BD235" s="116">
        <f t="shared" ref="BD235:BD274" si="120">BC235*Allocated_Adders</f>
        <v>0</v>
      </c>
      <c r="BE235" s="120">
        <f>AY235+BD235</f>
        <v>0</v>
      </c>
      <c r="BF235" s="115">
        <f>IFERROR(AZ235/$BB$5,0)</f>
        <v>0</v>
      </c>
      <c r="BG235" s="116">
        <f t="shared" ref="BG235:BG274" si="121">BF235*Allocated_Adders</f>
        <v>0</v>
      </c>
      <c r="BH235" s="120">
        <f>AZ235+BG235</f>
        <v>0</v>
      </c>
      <c r="BI235" s="115">
        <f>IFERROR(BA235/$BB$5,0)</f>
        <v>0</v>
      </c>
      <c r="BJ235" s="116">
        <f t="shared" ref="BJ235:BJ274" si="122">BI235*Allocated_Adders</f>
        <v>0</v>
      </c>
      <c r="BK235" s="120">
        <f>BA235+BJ235</f>
        <v>0</v>
      </c>
      <c r="BL235" s="120">
        <f>BE235+BH235+BK235</f>
        <v>0</v>
      </c>
      <c r="BN235" s="375">
        <f t="shared" ref="BN235:BN274" si="123">IFERROR(AS235/Total_Detailed_Estimate,0)</f>
        <v>0</v>
      </c>
      <c r="BP235" s="380"/>
      <c r="DH235" s="102"/>
    </row>
    <row r="236" spans="1:112" hidden="1">
      <c r="A236" s="110"/>
      <c r="B236" s="786" t="s">
        <v>363</v>
      </c>
      <c r="C236" s="786"/>
      <c r="D236" s="786"/>
      <c r="E236" s="786"/>
      <c r="F236" s="786"/>
      <c r="G236" s="786"/>
      <c r="H236" s="786"/>
      <c r="I236" s="786"/>
      <c r="J236" s="786"/>
      <c r="K236" s="786"/>
      <c r="L236" s="786"/>
      <c r="M236" s="786"/>
      <c r="N236" s="786"/>
      <c r="O236" s="786"/>
      <c r="P236" s="786"/>
      <c r="Q236" s="786"/>
      <c r="R236" s="787"/>
      <c r="S236" s="787"/>
      <c r="T236" s="788"/>
      <c r="U236" s="787" t="s">
        <v>2</v>
      </c>
      <c r="V236" s="787" t="s">
        <v>2</v>
      </c>
      <c r="W236" s="783"/>
      <c r="X236" s="789"/>
      <c r="Y236" s="789"/>
      <c r="Z236" s="781"/>
      <c r="AA236" s="782"/>
      <c r="AB236" s="783"/>
      <c r="AC236" s="781"/>
      <c r="AD236" s="782"/>
      <c r="AE236" s="783"/>
      <c r="AF236" s="784">
        <f t="shared" ref="AF236:AF274" si="124">R236*W236</f>
        <v>0</v>
      </c>
      <c r="AG236" s="784"/>
      <c r="AH236" s="784"/>
      <c r="AI236" s="784"/>
      <c r="AJ236" s="784">
        <f t="shared" si="112"/>
        <v>0</v>
      </c>
      <c r="AK236" s="784"/>
      <c r="AL236" s="784"/>
      <c r="AM236" s="784"/>
      <c r="AN236" s="784">
        <f t="shared" si="113"/>
        <v>0</v>
      </c>
      <c r="AO236" s="784"/>
      <c r="AP236" s="784"/>
      <c r="AQ236" s="784"/>
      <c r="AR236" s="363"/>
      <c r="AS236" s="785">
        <f t="shared" si="114"/>
        <v>0</v>
      </c>
      <c r="AT236" s="785"/>
      <c r="AU236" s="785"/>
      <c r="AV236" s="785"/>
      <c r="AW236" s="785">
        <f t="shared" si="115"/>
        <v>0</v>
      </c>
      <c r="AX236" s="90"/>
      <c r="AY236" s="116">
        <f t="shared" si="116"/>
        <v>0</v>
      </c>
      <c r="AZ236" s="116">
        <f t="shared" si="117"/>
        <v>0</v>
      </c>
      <c r="BA236" s="116">
        <f t="shared" si="118"/>
        <v>0</v>
      </c>
      <c r="BB236" s="116">
        <f t="shared" si="119"/>
        <v>0</v>
      </c>
      <c r="BC236" s="115">
        <f t="shared" ref="BC236:BC274" si="125">IFERROR(AY236/$BB$5,0)</f>
        <v>0</v>
      </c>
      <c r="BD236" s="116">
        <f t="shared" si="120"/>
        <v>0</v>
      </c>
      <c r="BE236" s="120">
        <f t="shared" ref="BE236:BE274" si="126">AY236+BD236</f>
        <v>0</v>
      </c>
      <c r="BF236" s="115">
        <f t="shared" ref="BF236:BF274" si="127">IFERROR(AZ236/$BB$5,0)</f>
        <v>0</v>
      </c>
      <c r="BG236" s="116">
        <f t="shared" si="121"/>
        <v>0</v>
      </c>
      <c r="BH236" s="120">
        <f t="shared" ref="BH236:BH274" si="128">AZ236+BG236</f>
        <v>0</v>
      </c>
      <c r="BI236" s="115">
        <f t="shared" ref="BI236:BI274" si="129">IFERROR(BA236/$BB$5,0)</f>
        <v>0</v>
      </c>
      <c r="BJ236" s="116">
        <f t="shared" si="122"/>
        <v>0</v>
      </c>
      <c r="BK236" s="120">
        <f t="shared" ref="BK236:BK274" si="130">BA236+BJ236</f>
        <v>0</v>
      </c>
      <c r="BL236" s="120">
        <f t="shared" ref="BL236:BL274" si="131">BE236+BH236+BK236</f>
        <v>0</v>
      </c>
      <c r="BN236" s="375">
        <f t="shared" si="123"/>
        <v>0</v>
      </c>
      <c r="BP236" s="380"/>
      <c r="DH236" s="102"/>
    </row>
    <row r="237" spans="1:112" hidden="1">
      <c r="A237" s="110"/>
      <c r="B237" s="786" t="s">
        <v>132</v>
      </c>
      <c r="C237" s="786"/>
      <c r="D237" s="786"/>
      <c r="E237" s="786"/>
      <c r="F237" s="786"/>
      <c r="G237" s="786"/>
      <c r="H237" s="786"/>
      <c r="I237" s="786"/>
      <c r="J237" s="786"/>
      <c r="K237" s="786"/>
      <c r="L237" s="786"/>
      <c r="M237" s="786"/>
      <c r="N237" s="786"/>
      <c r="O237" s="786"/>
      <c r="P237" s="786"/>
      <c r="Q237" s="786"/>
      <c r="R237" s="787">
        <v>2</v>
      </c>
      <c r="S237" s="787"/>
      <c r="T237" s="788"/>
      <c r="U237" s="787" t="s">
        <v>1</v>
      </c>
      <c r="V237" s="787" t="s">
        <v>1</v>
      </c>
      <c r="W237" s="783">
        <v>200</v>
      </c>
      <c r="X237" s="789"/>
      <c r="Y237" s="789"/>
      <c r="Z237" s="781">
        <v>200</v>
      </c>
      <c r="AA237" s="782"/>
      <c r="AB237" s="783">
        <v>175</v>
      </c>
      <c r="AC237" s="781"/>
      <c r="AD237" s="782"/>
      <c r="AE237" s="783"/>
      <c r="AF237" s="784">
        <f t="shared" si="124"/>
        <v>400</v>
      </c>
      <c r="AG237" s="784"/>
      <c r="AH237" s="784"/>
      <c r="AI237" s="784"/>
      <c r="AJ237" s="784">
        <f t="shared" si="112"/>
        <v>400</v>
      </c>
      <c r="AK237" s="784"/>
      <c r="AL237" s="784"/>
      <c r="AM237" s="784"/>
      <c r="AN237" s="784">
        <f t="shared" si="113"/>
        <v>0</v>
      </c>
      <c r="AO237" s="784"/>
      <c r="AP237" s="784"/>
      <c r="AQ237" s="784"/>
      <c r="AR237" s="363"/>
      <c r="AS237" s="785">
        <f t="shared" si="114"/>
        <v>800</v>
      </c>
      <c r="AT237" s="785"/>
      <c r="AU237" s="785"/>
      <c r="AV237" s="785"/>
      <c r="AW237" s="785">
        <f t="shared" si="115"/>
        <v>800</v>
      </c>
      <c r="AX237" s="91"/>
      <c r="AY237" s="116">
        <f t="shared" si="116"/>
        <v>400</v>
      </c>
      <c r="AZ237" s="116">
        <f t="shared" si="117"/>
        <v>400</v>
      </c>
      <c r="BA237" s="116">
        <f t="shared" si="118"/>
        <v>0</v>
      </c>
      <c r="BB237" s="116">
        <f t="shared" si="119"/>
        <v>800</v>
      </c>
      <c r="BC237" s="115">
        <f t="shared" si="125"/>
        <v>4.7868362004487661E-3</v>
      </c>
      <c r="BD237" s="116">
        <f t="shared" si="120"/>
        <v>108</v>
      </c>
      <c r="BE237" s="120">
        <f t="shared" si="126"/>
        <v>508</v>
      </c>
      <c r="BF237" s="115">
        <f t="shared" si="127"/>
        <v>4.7868362004487661E-3</v>
      </c>
      <c r="BG237" s="116">
        <f t="shared" si="121"/>
        <v>108</v>
      </c>
      <c r="BH237" s="120">
        <f t="shared" si="128"/>
        <v>508</v>
      </c>
      <c r="BI237" s="115">
        <f t="shared" si="129"/>
        <v>0</v>
      </c>
      <c r="BJ237" s="116">
        <f t="shared" si="122"/>
        <v>0</v>
      </c>
      <c r="BK237" s="120">
        <f t="shared" si="130"/>
        <v>0</v>
      </c>
      <c r="BL237" s="120">
        <f t="shared" si="131"/>
        <v>1016</v>
      </c>
      <c r="BN237" s="375">
        <f t="shared" si="123"/>
        <v>9.5736724008975323E-3</v>
      </c>
      <c r="BP237" s="380"/>
      <c r="DH237" s="102"/>
    </row>
    <row r="238" spans="1:112" ht="17.25" hidden="1" customHeight="1">
      <c r="A238" s="110"/>
      <c r="B238" s="786" t="s">
        <v>360</v>
      </c>
      <c r="C238" s="786"/>
      <c r="D238" s="786"/>
      <c r="E238" s="786"/>
      <c r="F238" s="786"/>
      <c r="G238" s="786"/>
      <c r="H238" s="786"/>
      <c r="I238" s="786"/>
      <c r="J238" s="786"/>
      <c r="K238" s="786"/>
      <c r="L238" s="786"/>
      <c r="M238" s="786"/>
      <c r="N238" s="786"/>
      <c r="O238" s="786"/>
      <c r="P238" s="786"/>
      <c r="Q238" s="786"/>
      <c r="R238" s="787">
        <v>1</v>
      </c>
      <c r="S238" s="787"/>
      <c r="T238" s="788"/>
      <c r="U238" s="787" t="s">
        <v>1</v>
      </c>
      <c r="V238" s="787" t="s">
        <v>1</v>
      </c>
      <c r="W238" s="783">
        <v>300</v>
      </c>
      <c r="X238" s="789"/>
      <c r="Y238" s="789"/>
      <c r="Z238" s="781">
        <v>500</v>
      </c>
      <c r="AA238" s="782"/>
      <c r="AB238" s="783">
        <v>400</v>
      </c>
      <c r="AC238" s="781"/>
      <c r="AD238" s="782"/>
      <c r="AE238" s="783"/>
      <c r="AF238" s="784">
        <f t="shared" si="124"/>
        <v>300</v>
      </c>
      <c r="AG238" s="784"/>
      <c r="AH238" s="784"/>
      <c r="AI238" s="784"/>
      <c r="AJ238" s="784">
        <f t="shared" si="112"/>
        <v>500</v>
      </c>
      <c r="AK238" s="784"/>
      <c r="AL238" s="784"/>
      <c r="AM238" s="784"/>
      <c r="AN238" s="784">
        <f t="shared" si="113"/>
        <v>0</v>
      </c>
      <c r="AO238" s="784"/>
      <c r="AP238" s="784"/>
      <c r="AQ238" s="784"/>
      <c r="AR238" s="363"/>
      <c r="AS238" s="785">
        <f t="shared" si="114"/>
        <v>800</v>
      </c>
      <c r="AT238" s="785"/>
      <c r="AU238" s="785"/>
      <c r="AV238" s="785"/>
      <c r="AW238" s="785">
        <f t="shared" si="115"/>
        <v>800</v>
      </c>
      <c r="AX238" s="91"/>
      <c r="AY238" s="116">
        <f t="shared" si="116"/>
        <v>300</v>
      </c>
      <c r="AZ238" s="116">
        <f t="shared" si="117"/>
        <v>500</v>
      </c>
      <c r="BA238" s="116">
        <f t="shared" si="118"/>
        <v>0</v>
      </c>
      <c r="BB238" s="116">
        <f t="shared" si="119"/>
        <v>800</v>
      </c>
      <c r="BC238" s="115">
        <f t="shared" si="125"/>
        <v>3.5901271503365746E-3</v>
      </c>
      <c r="BD238" s="116">
        <f t="shared" si="120"/>
        <v>81</v>
      </c>
      <c r="BE238" s="120">
        <f t="shared" si="126"/>
        <v>381</v>
      </c>
      <c r="BF238" s="115">
        <f t="shared" si="127"/>
        <v>5.9835452505609572E-3</v>
      </c>
      <c r="BG238" s="116">
        <f t="shared" si="121"/>
        <v>135</v>
      </c>
      <c r="BH238" s="120">
        <f t="shared" si="128"/>
        <v>635</v>
      </c>
      <c r="BI238" s="115">
        <f t="shared" si="129"/>
        <v>0</v>
      </c>
      <c r="BJ238" s="116">
        <f t="shared" si="122"/>
        <v>0</v>
      </c>
      <c r="BK238" s="120">
        <f t="shared" si="130"/>
        <v>0</v>
      </c>
      <c r="BL238" s="120">
        <f t="shared" si="131"/>
        <v>1016</v>
      </c>
      <c r="BN238" s="375">
        <f t="shared" si="123"/>
        <v>9.5736724008975323E-3</v>
      </c>
      <c r="BP238" s="380"/>
      <c r="DH238" s="102"/>
    </row>
    <row r="239" spans="1:112" ht="17.25" hidden="1" customHeight="1">
      <c r="A239" s="110"/>
      <c r="B239" s="786" t="s">
        <v>243</v>
      </c>
      <c r="C239" s="786"/>
      <c r="D239" s="786"/>
      <c r="E239" s="786"/>
      <c r="F239" s="786"/>
      <c r="G239" s="786"/>
      <c r="H239" s="786"/>
      <c r="I239" s="786"/>
      <c r="J239" s="786"/>
      <c r="K239" s="786"/>
      <c r="L239" s="786"/>
      <c r="M239" s="786"/>
      <c r="N239" s="786"/>
      <c r="O239" s="786"/>
      <c r="P239" s="786"/>
      <c r="Q239" s="786"/>
      <c r="R239" s="787">
        <v>3</v>
      </c>
      <c r="S239" s="787"/>
      <c r="T239" s="788"/>
      <c r="U239" s="787" t="s">
        <v>1</v>
      </c>
      <c r="V239" s="787" t="s">
        <v>1</v>
      </c>
      <c r="W239" s="783">
        <v>25</v>
      </c>
      <c r="X239" s="789"/>
      <c r="Y239" s="789"/>
      <c r="Z239" s="781">
        <v>25</v>
      </c>
      <c r="AA239" s="782"/>
      <c r="AB239" s="783">
        <v>25</v>
      </c>
      <c r="AC239" s="781"/>
      <c r="AD239" s="782"/>
      <c r="AE239" s="783"/>
      <c r="AF239" s="784">
        <f t="shared" si="124"/>
        <v>75</v>
      </c>
      <c r="AG239" s="784"/>
      <c r="AH239" s="784"/>
      <c r="AI239" s="784"/>
      <c r="AJ239" s="784">
        <f t="shared" si="112"/>
        <v>75</v>
      </c>
      <c r="AK239" s="784"/>
      <c r="AL239" s="784"/>
      <c r="AM239" s="784"/>
      <c r="AN239" s="784">
        <f t="shared" si="113"/>
        <v>0</v>
      </c>
      <c r="AO239" s="784"/>
      <c r="AP239" s="784"/>
      <c r="AQ239" s="784"/>
      <c r="AR239" s="363"/>
      <c r="AS239" s="785">
        <f t="shared" si="114"/>
        <v>150</v>
      </c>
      <c r="AT239" s="785"/>
      <c r="AU239" s="785"/>
      <c r="AV239" s="785"/>
      <c r="AW239" s="785">
        <f t="shared" si="115"/>
        <v>150</v>
      </c>
      <c r="AX239" s="91"/>
      <c r="AY239" s="116">
        <f t="shared" si="116"/>
        <v>75</v>
      </c>
      <c r="AZ239" s="116">
        <f t="shared" si="117"/>
        <v>75</v>
      </c>
      <c r="BA239" s="116">
        <f t="shared" si="118"/>
        <v>0</v>
      </c>
      <c r="BB239" s="116">
        <f t="shared" si="119"/>
        <v>150</v>
      </c>
      <c r="BC239" s="115">
        <f t="shared" si="125"/>
        <v>8.9753178758414365E-4</v>
      </c>
      <c r="BD239" s="116">
        <f t="shared" si="120"/>
        <v>20.25</v>
      </c>
      <c r="BE239" s="120">
        <f t="shared" si="126"/>
        <v>95.25</v>
      </c>
      <c r="BF239" s="115">
        <f t="shared" si="127"/>
        <v>8.9753178758414365E-4</v>
      </c>
      <c r="BG239" s="116">
        <f t="shared" si="121"/>
        <v>20.25</v>
      </c>
      <c r="BH239" s="120">
        <f t="shared" si="128"/>
        <v>95.25</v>
      </c>
      <c r="BI239" s="115">
        <f t="shared" si="129"/>
        <v>0</v>
      </c>
      <c r="BJ239" s="116">
        <f t="shared" si="122"/>
        <v>0</v>
      </c>
      <c r="BK239" s="120">
        <f t="shared" si="130"/>
        <v>0</v>
      </c>
      <c r="BL239" s="120">
        <f t="shared" si="131"/>
        <v>190.5</v>
      </c>
      <c r="BN239" s="375">
        <f t="shared" si="123"/>
        <v>1.7950635751682873E-3</v>
      </c>
      <c r="BP239" s="380"/>
      <c r="DH239" s="102"/>
    </row>
    <row r="240" spans="1:112" ht="17.25" hidden="1" customHeight="1">
      <c r="A240" s="110"/>
      <c r="B240" s="786" t="s">
        <v>244</v>
      </c>
      <c r="C240" s="786"/>
      <c r="D240" s="786"/>
      <c r="E240" s="786"/>
      <c r="F240" s="786"/>
      <c r="G240" s="786"/>
      <c r="H240" s="786"/>
      <c r="I240" s="786"/>
      <c r="J240" s="786"/>
      <c r="K240" s="786"/>
      <c r="L240" s="786"/>
      <c r="M240" s="786"/>
      <c r="N240" s="786"/>
      <c r="O240" s="786"/>
      <c r="P240" s="786"/>
      <c r="Q240" s="786"/>
      <c r="R240" s="787"/>
      <c r="S240" s="787"/>
      <c r="T240" s="788"/>
      <c r="U240" s="787" t="s">
        <v>1</v>
      </c>
      <c r="V240" s="787" t="s">
        <v>1</v>
      </c>
      <c r="W240" s="783">
        <v>100</v>
      </c>
      <c r="X240" s="789"/>
      <c r="Y240" s="789"/>
      <c r="Z240" s="781">
        <v>250</v>
      </c>
      <c r="AA240" s="782"/>
      <c r="AB240" s="783">
        <v>225</v>
      </c>
      <c r="AC240" s="781"/>
      <c r="AD240" s="782"/>
      <c r="AE240" s="783"/>
      <c r="AF240" s="784">
        <f t="shared" si="124"/>
        <v>0</v>
      </c>
      <c r="AG240" s="784"/>
      <c r="AH240" s="784"/>
      <c r="AI240" s="784"/>
      <c r="AJ240" s="784">
        <f t="shared" si="112"/>
        <v>0</v>
      </c>
      <c r="AK240" s="784"/>
      <c r="AL240" s="784"/>
      <c r="AM240" s="784"/>
      <c r="AN240" s="784">
        <f t="shared" si="113"/>
        <v>0</v>
      </c>
      <c r="AO240" s="784"/>
      <c r="AP240" s="784"/>
      <c r="AQ240" s="784"/>
      <c r="AR240" s="363"/>
      <c r="AS240" s="785">
        <f t="shared" si="114"/>
        <v>0</v>
      </c>
      <c r="AT240" s="785"/>
      <c r="AU240" s="785"/>
      <c r="AV240" s="785"/>
      <c r="AW240" s="785">
        <f t="shared" si="115"/>
        <v>0</v>
      </c>
      <c r="AX240" s="91"/>
      <c r="AY240" s="116">
        <f t="shared" si="116"/>
        <v>0</v>
      </c>
      <c r="AZ240" s="116">
        <f t="shared" si="117"/>
        <v>0</v>
      </c>
      <c r="BA240" s="116">
        <f t="shared" si="118"/>
        <v>0</v>
      </c>
      <c r="BB240" s="116">
        <f t="shared" si="119"/>
        <v>0</v>
      </c>
      <c r="BC240" s="115">
        <f t="shared" si="125"/>
        <v>0</v>
      </c>
      <c r="BD240" s="116">
        <f t="shared" si="120"/>
        <v>0</v>
      </c>
      <c r="BE240" s="120">
        <f t="shared" si="126"/>
        <v>0</v>
      </c>
      <c r="BF240" s="115">
        <f t="shared" si="127"/>
        <v>0</v>
      </c>
      <c r="BG240" s="116">
        <f t="shared" si="121"/>
        <v>0</v>
      </c>
      <c r="BH240" s="120">
        <f t="shared" si="128"/>
        <v>0</v>
      </c>
      <c r="BI240" s="115">
        <f t="shared" si="129"/>
        <v>0</v>
      </c>
      <c r="BJ240" s="116">
        <f t="shared" si="122"/>
        <v>0</v>
      </c>
      <c r="BK240" s="120">
        <f t="shared" si="130"/>
        <v>0</v>
      </c>
      <c r="BL240" s="120">
        <f t="shared" si="131"/>
        <v>0</v>
      </c>
      <c r="BN240" s="375">
        <f t="shared" si="123"/>
        <v>0</v>
      </c>
      <c r="BP240" s="380"/>
      <c r="DH240" s="102"/>
    </row>
    <row r="241" spans="1:112" ht="17" hidden="1" customHeight="1">
      <c r="A241" s="110"/>
      <c r="B241" s="786" t="s">
        <v>361</v>
      </c>
      <c r="C241" s="786"/>
      <c r="D241" s="786"/>
      <c r="E241" s="786"/>
      <c r="F241" s="786"/>
      <c r="G241" s="786"/>
      <c r="H241" s="786"/>
      <c r="I241" s="786"/>
      <c r="J241" s="786"/>
      <c r="K241" s="786"/>
      <c r="L241" s="786"/>
      <c r="M241" s="786"/>
      <c r="N241" s="786"/>
      <c r="O241" s="786"/>
      <c r="P241" s="786"/>
      <c r="Q241" s="786"/>
      <c r="R241" s="787"/>
      <c r="S241" s="787"/>
      <c r="T241" s="788"/>
      <c r="U241" s="787" t="s">
        <v>1</v>
      </c>
      <c r="V241" s="787" t="s">
        <v>1</v>
      </c>
      <c r="W241" s="783">
        <v>300</v>
      </c>
      <c r="X241" s="789"/>
      <c r="Y241" s="789"/>
      <c r="Z241" s="781">
        <v>500</v>
      </c>
      <c r="AA241" s="782"/>
      <c r="AB241" s="783">
        <v>400</v>
      </c>
      <c r="AC241" s="781"/>
      <c r="AD241" s="782"/>
      <c r="AE241" s="783"/>
      <c r="AF241" s="784">
        <f t="shared" si="124"/>
        <v>0</v>
      </c>
      <c r="AG241" s="784"/>
      <c r="AH241" s="784"/>
      <c r="AI241" s="784"/>
      <c r="AJ241" s="784">
        <f t="shared" si="112"/>
        <v>0</v>
      </c>
      <c r="AK241" s="784"/>
      <c r="AL241" s="784"/>
      <c r="AM241" s="784"/>
      <c r="AN241" s="784">
        <f t="shared" si="113"/>
        <v>0</v>
      </c>
      <c r="AO241" s="784"/>
      <c r="AP241" s="784"/>
      <c r="AQ241" s="784"/>
      <c r="AR241" s="363"/>
      <c r="AS241" s="785">
        <f t="shared" si="114"/>
        <v>0</v>
      </c>
      <c r="AT241" s="785"/>
      <c r="AU241" s="785"/>
      <c r="AV241" s="785"/>
      <c r="AW241" s="785">
        <f t="shared" si="115"/>
        <v>0</v>
      </c>
      <c r="AX241" s="91"/>
      <c r="AY241" s="116">
        <f t="shared" si="116"/>
        <v>0</v>
      </c>
      <c r="AZ241" s="116">
        <f t="shared" si="117"/>
        <v>0</v>
      </c>
      <c r="BA241" s="116">
        <f t="shared" si="118"/>
        <v>0</v>
      </c>
      <c r="BB241" s="116">
        <f t="shared" si="119"/>
        <v>0</v>
      </c>
      <c r="BC241" s="115">
        <f t="shared" si="125"/>
        <v>0</v>
      </c>
      <c r="BD241" s="116">
        <f t="shared" si="120"/>
        <v>0</v>
      </c>
      <c r="BE241" s="120">
        <f t="shared" si="126"/>
        <v>0</v>
      </c>
      <c r="BF241" s="115">
        <f t="shared" si="127"/>
        <v>0</v>
      </c>
      <c r="BG241" s="116">
        <f t="shared" si="121"/>
        <v>0</v>
      </c>
      <c r="BH241" s="120">
        <f t="shared" si="128"/>
        <v>0</v>
      </c>
      <c r="BI241" s="115">
        <f t="shared" si="129"/>
        <v>0</v>
      </c>
      <c r="BJ241" s="116">
        <f t="shared" si="122"/>
        <v>0</v>
      </c>
      <c r="BK241" s="120">
        <f t="shared" si="130"/>
        <v>0</v>
      </c>
      <c r="BL241" s="120">
        <f t="shared" si="131"/>
        <v>0</v>
      </c>
      <c r="BN241" s="375">
        <f t="shared" si="123"/>
        <v>0</v>
      </c>
      <c r="BP241" s="380"/>
      <c r="DH241" s="102"/>
    </row>
    <row r="242" spans="1:112" ht="17.25" hidden="1" customHeight="1">
      <c r="A242" s="110"/>
      <c r="B242" s="786"/>
      <c r="C242" s="786"/>
      <c r="D242" s="786"/>
      <c r="E242" s="786"/>
      <c r="F242" s="786"/>
      <c r="G242" s="786"/>
      <c r="H242" s="786"/>
      <c r="I242" s="786"/>
      <c r="J242" s="786"/>
      <c r="K242" s="786"/>
      <c r="L242" s="786"/>
      <c r="M242" s="786"/>
      <c r="N242" s="786"/>
      <c r="O242" s="786"/>
      <c r="P242" s="786"/>
      <c r="Q242" s="786"/>
      <c r="R242" s="787"/>
      <c r="S242" s="787"/>
      <c r="T242" s="788"/>
      <c r="U242" s="787"/>
      <c r="V242" s="787"/>
      <c r="W242" s="783"/>
      <c r="X242" s="789"/>
      <c r="Y242" s="789"/>
      <c r="Z242" s="781"/>
      <c r="AA242" s="782"/>
      <c r="AB242" s="783"/>
      <c r="AC242" s="781"/>
      <c r="AD242" s="782"/>
      <c r="AE242" s="783"/>
      <c r="AF242" s="784">
        <f t="shared" si="124"/>
        <v>0</v>
      </c>
      <c r="AG242" s="784"/>
      <c r="AH242" s="784"/>
      <c r="AI242" s="784"/>
      <c r="AJ242" s="784">
        <f t="shared" si="112"/>
        <v>0</v>
      </c>
      <c r="AK242" s="784"/>
      <c r="AL242" s="784"/>
      <c r="AM242" s="784"/>
      <c r="AN242" s="784">
        <f t="shared" si="113"/>
        <v>0</v>
      </c>
      <c r="AO242" s="784"/>
      <c r="AP242" s="784"/>
      <c r="AQ242" s="784"/>
      <c r="AR242" s="363"/>
      <c r="AS242" s="785">
        <f t="shared" si="114"/>
        <v>0</v>
      </c>
      <c r="AT242" s="785"/>
      <c r="AU242" s="785"/>
      <c r="AV242" s="785"/>
      <c r="AW242" s="785">
        <f t="shared" si="115"/>
        <v>0</v>
      </c>
      <c r="AX242" s="91"/>
      <c r="AY242" s="116">
        <f t="shared" si="116"/>
        <v>0</v>
      </c>
      <c r="AZ242" s="116">
        <f t="shared" si="117"/>
        <v>0</v>
      </c>
      <c r="BA242" s="116">
        <f t="shared" si="118"/>
        <v>0</v>
      </c>
      <c r="BB242" s="116">
        <f t="shared" si="119"/>
        <v>0</v>
      </c>
      <c r="BC242" s="115">
        <f t="shared" si="125"/>
        <v>0</v>
      </c>
      <c r="BD242" s="116">
        <f t="shared" si="120"/>
        <v>0</v>
      </c>
      <c r="BE242" s="120">
        <f t="shared" si="126"/>
        <v>0</v>
      </c>
      <c r="BF242" s="115">
        <f t="shared" si="127"/>
        <v>0</v>
      </c>
      <c r="BG242" s="116">
        <f t="shared" si="121"/>
        <v>0</v>
      </c>
      <c r="BH242" s="120">
        <f t="shared" si="128"/>
        <v>0</v>
      </c>
      <c r="BI242" s="115">
        <f t="shared" si="129"/>
        <v>0</v>
      </c>
      <c r="BJ242" s="116">
        <f t="shared" si="122"/>
        <v>0</v>
      </c>
      <c r="BK242" s="120">
        <f t="shared" si="130"/>
        <v>0</v>
      </c>
      <c r="BL242" s="120">
        <f t="shared" si="131"/>
        <v>0</v>
      </c>
      <c r="BN242" s="375">
        <f t="shared" si="123"/>
        <v>0</v>
      </c>
      <c r="BP242" s="380"/>
      <c r="DH242" s="102"/>
    </row>
    <row r="243" spans="1:112" ht="17.25" hidden="1" customHeight="1">
      <c r="A243" s="110"/>
      <c r="B243" s="786"/>
      <c r="C243" s="786"/>
      <c r="D243" s="786"/>
      <c r="E243" s="786"/>
      <c r="F243" s="786"/>
      <c r="G243" s="786"/>
      <c r="H243" s="786"/>
      <c r="I243" s="786"/>
      <c r="J243" s="786"/>
      <c r="K243" s="786"/>
      <c r="L243" s="786"/>
      <c r="M243" s="786"/>
      <c r="N243" s="786"/>
      <c r="O243" s="786"/>
      <c r="P243" s="786"/>
      <c r="Q243" s="786"/>
      <c r="R243" s="787"/>
      <c r="S243" s="787"/>
      <c r="T243" s="788"/>
      <c r="U243" s="787"/>
      <c r="V243" s="787"/>
      <c r="W243" s="783"/>
      <c r="X243" s="789"/>
      <c r="Y243" s="789"/>
      <c r="Z243" s="781"/>
      <c r="AA243" s="782"/>
      <c r="AB243" s="783"/>
      <c r="AC243" s="781"/>
      <c r="AD243" s="782"/>
      <c r="AE243" s="783"/>
      <c r="AF243" s="784">
        <f t="shared" si="124"/>
        <v>0</v>
      </c>
      <c r="AG243" s="784"/>
      <c r="AH243" s="784"/>
      <c r="AI243" s="784"/>
      <c r="AJ243" s="784">
        <f t="shared" si="112"/>
        <v>0</v>
      </c>
      <c r="AK243" s="784"/>
      <c r="AL243" s="784"/>
      <c r="AM243" s="784"/>
      <c r="AN243" s="784">
        <f t="shared" si="113"/>
        <v>0</v>
      </c>
      <c r="AO243" s="784"/>
      <c r="AP243" s="784"/>
      <c r="AQ243" s="784"/>
      <c r="AR243" s="363"/>
      <c r="AS243" s="785">
        <f t="shared" si="114"/>
        <v>0</v>
      </c>
      <c r="AT243" s="785"/>
      <c r="AU243" s="785"/>
      <c r="AV243" s="785"/>
      <c r="AW243" s="785">
        <f t="shared" si="115"/>
        <v>0</v>
      </c>
      <c r="AX243" s="91"/>
      <c r="AY243" s="116">
        <f t="shared" si="116"/>
        <v>0</v>
      </c>
      <c r="AZ243" s="116">
        <f t="shared" si="117"/>
        <v>0</v>
      </c>
      <c r="BA243" s="116">
        <f t="shared" si="118"/>
        <v>0</v>
      </c>
      <c r="BB243" s="116">
        <f t="shared" si="119"/>
        <v>0</v>
      </c>
      <c r="BC243" s="115">
        <f t="shared" si="125"/>
        <v>0</v>
      </c>
      <c r="BD243" s="116">
        <f t="shared" si="120"/>
        <v>0</v>
      </c>
      <c r="BE243" s="120">
        <f t="shared" si="126"/>
        <v>0</v>
      </c>
      <c r="BF243" s="115">
        <f t="shared" si="127"/>
        <v>0</v>
      </c>
      <c r="BG243" s="116">
        <f t="shared" si="121"/>
        <v>0</v>
      </c>
      <c r="BH243" s="120">
        <f t="shared" si="128"/>
        <v>0</v>
      </c>
      <c r="BI243" s="115">
        <f t="shared" si="129"/>
        <v>0</v>
      </c>
      <c r="BJ243" s="116">
        <f t="shared" si="122"/>
        <v>0</v>
      </c>
      <c r="BK243" s="120">
        <f t="shared" si="130"/>
        <v>0</v>
      </c>
      <c r="BL243" s="120">
        <f t="shared" si="131"/>
        <v>0</v>
      </c>
      <c r="BN243" s="375">
        <f t="shared" si="123"/>
        <v>0</v>
      </c>
      <c r="BP243" s="380"/>
      <c r="DH243" s="102"/>
    </row>
    <row r="244" spans="1:112" ht="17.25" hidden="1" customHeight="1">
      <c r="A244" s="110"/>
      <c r="B244" s="801" t="s">
        <v>823</v>
      </c>
      <c r="C244" s="801"/>
      <c r="D244" s="801"/>
      <c r="E244" s="801"/>
      <c r="F244" s="801"/>
      <c r="G244" s="801"/>
      <c r="H244" s="801"/>
      <c r="I244" s="801"/>
      <c r="J244" s="801"/>
      <c r="K244" s="801"/>
      <c r="L244" s="801"/>
      <c r="M244" s="801"/>
      <c r="N244" s="801"/>
      <c r="O244" s="801"/>
      <c r="P244" s="801"/>
      <c r="Q244" s="801"/>
      <c r="R244" s="787"/>
      <c r="S244" s="787"/>
      <c r="T244" s="788"/>
      <c r="U244" s="787"/>
      <c r="V244" s="787"/>
      <c r="W244" s="783"/>
      <c r="X244" s="789"/>
      <c r="Y244" s="789"/>
      <c r="Z244" s="781"/>
      <c r="AA244" s="782"/>
      <c r="AB244" s="783"/>
      <c r="AC244" s="781"/>
      <c r="AD244" s="782"/>
      <c r="AE244" s="783"/>
      <c r="AF244" s="784">
        <f t="shared" si="124"/>
        <v>0</v>
      </c>
      <c r="AG244" s="784"/>
      <c r="AH244" s="784"/>
      <c r="AI244" s="784"/>
      <c r="AJ244" s="784">
        <f t="shared" si="112"/>
        <v>0</v>
      </c>
      <c r="AK244" s="784"/>
      <c r="AL244" s="784"/>
      <c r="AM244" s="784"/>
      <c r="AN244" s="784">
        <f t="shared" si="113"/>
        <v>0</v>
      </c>
      <c r="AO244" s="784"/>
      <c r="AP244" s="784"/>
      <c r="AQ244" s="784"/>
      <c r="AR244" s="363"/>
      <c r="AS244" s="785">
        <f t="shared" si="114"/>
        <v>0</v>
      </c>
      <c r="AT244" s="785"/>
      <c r="AU244" s="785"/>
      <c r="AV244" s="785"/>
      <c r="AW244" s="785">
        <f t="shared" si="115"/>
        <v>0</v>
      </c>
      <c r="AX244" s="91"/>
      <c r="AY244" s="116">
        <f t="shared" si="116"/>
        <v>0</v>
      </c>
      <c r="AZ244" s="116">
        <f t="shared" si="117"/>
        <v>0</v>
      </c>
      <c r="BA244" s="116">
        <f t="shared" si="118"/>
        <v>0</v>
      </c>
      <c r="BB244" s="116">
        <f t="shared" si="119"/>
        <v>0</v>
      </c>
      <c r="BC244" s="115">
        <f t="shared" si="125"/>
        <v>0</v>
      </c>
      <c r="BD244" s="116">
        <f t="shared" si="120"/>
        <v>0</v>
      </c>
      <c r="BE244" s="120">
        <f t="shared" si="126"/>
        <v>0</v>
      </c>
      <c r="BF244" s="115">
        <f t="shared" si="127"/>
        <v>0</v>
      </c>
      <c r="BG244" s="116">
        <f t="shared" si="121"/>
        <v>0</v>
      </c>
      <c r="BH244" s="120">
        <f t="shared" si="128"/>
        <v>0</v>
      </c>
      <c r="BI244" s="115">
        <f t="shared" si="129"/>
        <v>0</v>
      </c>
      <c r="BJ244" s="116">
        <f t="shared" si="122"/>
        <v>0</v>
      </c>
      <c r="BK244" s="120">
        <f t="shared" si="130"/>
        <v>0</v>
      </c>
      <c r="BL244" s="120">
        <f t="shared" si="131"/>
        <v>0</v>
      </c>
      <c r="BN244" s="375">
        <f t="shared" si="123"/>
        <v>0</v>
      </c>
      <c r="BP244" s="380"/>
      <c r="DH244" s="102"/>
    </row>
    <row r="245" spans="1:112" ht="17" hidden="1" customHeight="1">
      <c r="A245" s="110"/>
      <c r="B245" s="786" t="s">
        <v>824</v>
      </c>
      <c r="C245" s="786"/>
      <c r="D245" s="786"/>
      <c r="E245" s="786"/>
      <c r="F245" s="786"/>
      <c r="G245" s="786"/>
      <c r="H245" s="786"/>
      <c r="I245" s="786"/>
      <c r="J245" s="786"/>
      <c r="K245" s="786"/>
      <c r="L245" s="786"/>
      <c r="M245" s="786"/>
      <c r="N245" s="786"/>
      <c r="O245" s="786"/>
      <c r="P245" s="786"/>
      <c r="Q245" s="786"/>
      <c r="R245" s="787"/>
      <c r="S245" s="787"/>
      <c r="T245" s="788"/>
      <c r="U245" s="787" t="s">
        <v>1</v>
      </c>
      <c r="V245" s="787"/>
      <c r="W245" s="783">
        <v>50</v>
      </c>
      <c r="X245" s="789"/>
      <c r="Y245" s="789"/>
      <c r="Z245" s="781">
        <v>35</v>
      </c>
      <c r="AA245" s="782"/>
      <c r="AB245" s="783"/>
      <c r="AC245" s="781"/>
      <c r="AD245" s="782"/>
      <c r="AE245" s="783"/>
      <c r="AF245" s="784">
        <f t="shared" si="124"/>
        <v>0</v>
      </c>
      <c r="AG245" s="784"/>
      <c r="AH245" s="784"/>
      <c r="AI245" s="784"/>
      <c r="AJ245" s="784">
        <f t="shared" si="112"/>
        <v>0</v>
      </c>
      <c r="AK245" s="784"/>
      <c r="AL245" s="784"/>
      <c r="AM245" s="784"/>
      <c r="AN245" s="784">
        <f t="shared" si="113"/>
        <v>0</v>
      </c>
      <c r="AO245" s="784"/>
      <c r="AP245" s="784"/>
      <c r="AQ245" s="784"/>
      <c r="AR245" s="363"/>
      <c r="AS245" s="785">
        <f t="shared" si="114"/>
        <v>0</v>
      </c>
      <c r="AT245" s="785"/>
      <c r="AU245" s="785"/>
      <c r="AV245" s="785"/>
      <c r="AW245" s="785">
        <f t="shared" si="115"/>
        <v>0</v>
      </c>
      <c r="AX245" s="91"/>
      <c r="AY245" s="116">
        <f t="shared" si="116"/>
        <v>0</v>
      </c>
      <c r="AZ245" s="116">
        <f t="shared" si="117"/>
        <v>0</v>
      </c>
      <c r="BA245" s="116">
        <f t="shared" si="118"/>
        <v>0</v>
      </c>
      <c r="BB245" s="116">
        <f t="shared" si="119"/>
        <v>0</v>
      </c>
      <c r="BC245" s="115">
        <f t="shared" si="125"/>
        <v>0</v>
      </c>
      <c r="BD245" s="116">
        <f t="shared" si="120"/>
        <v>0</v>
      </c>
      <c r="BE245" s="120">
        <f t="shared" si="126"/>
        <v>0</v>
      </c>
      <c r="BF245" s="115">
        <f t="shared" si="127"/>
        <v>0</v>
      </c>
      <c r="BG245" s="116">
        <f t="shared" si="121"/>
        <v>0</v>
      </c>
      <c r="BH245" s="120">
        <f t="shared" si="128"/>
        <v>0</v>
      </c>
      <c r="BI245" s="115">
        <f t="shared" si="129"/>
        <v>0</v>
      </c>
      <c r="BJ245" s="116">
        <f t="shared" si="122"/>
        <v>0</v>
      </c>
      <c r="BK245" s="120">
        <f t="shared" si="130"/>
        <v>0</v>
      </c>
      <c r="BL245" s="120">
        <f t="shared" si="131"/>
        <v>0</v>
      </c>
      <c r="BN245" s="375">
        <f t="shared" si="123"/>
        <v>0</v>
      </c>
      <c r="BP245" s="380"/>
      <c r="DH245" s="102"/>
    </row>
    <row r="246" spans="1:112" ht="17.25" hidden="1" customHeight="1">
      <c r="A246" s="110"/>
      <c r="B246" s="786" t="s">
        <v>825</v>
      </c>
      <c r="C246" s="786"/>
      <c r="D246" s="786"/>
      <c r="E246" s="786"/>
      <c r="F246" s="786"/>
      <c r="G246" s="786"/>
      <c r="H246" s="786"/>
      <c r="I246" s="786"/>
      <c r="J246" s="786"/>
      <c r="K246" s="786"/>
      <c r="L246" s="786"/>
      <c r="M246" s="786"/>
      <c r="N246" s="786"/>
      <c r="O246" s="786"/>
      <c r="P246" s="786"/>
      <c r="Q246" s="786"/>
      <c r="R246" s="787"/>
      <c r="S246" s="787"/>
      <c r="T246" s="788"/>
      <c r="U246" s="787" t="s">
        <v>1</v>
      </c>
      <c r="V246" s="787"/>
      <c r="W246" s="783">
        <v>50</v>
      </c>
      <c r="X246" s="789"/>
      <c r="Y246" s="789"/>
      <c r="Z246" s="781">
        <v>35</v>
      </c>
      <c r="AA246" s="782"/>
      <c r="AB246" s="783"/>
      <c r="AC246" s="781"/>
      <c r="AD246" s="782"/>
      <c r="AE246" s="783"/>
      <c r="AF246" s="784">
        <f t="shared" si="124"/>
        <v>0</v>
      </c>
      <c r="AG246" s="784"/>
      <c r="AH246" s="784"/>
      <c r="AI246" s="784"/>
      <c r="AJ246" s="784">
        <f t="shared" si="112"/>
        <v>0</v>
      </c>
      <c r="AK246" s="784"/>
      <c r="AL246" s="784"/>
      <c r="AM246" s="784"/>
      <c r="AN246" s="784">
        <f t="shared" si="113"/>
        <v>0</v>
      </c>
      <c r="AO246" s="784"/>
      <c r="AP246" s="784"/>
      <c r="AQ246" s="784"/>
      <c r="AR246" s="363"/>
      <c r="AS246" s="785">
        <f t="shared" si="114"/>
        <v>0</v>
      </c>
      <c r="AT246" s="785"/>
      <c r="AU246" s="785"/>
      <c r="AV246" s="785"/>
      <c r="AW246" s="785">
        <f t="shared" si="115"/>
        <v>0</v>
      </c>
      <c r="AX246" s="91"/>
      <c r="AY246" s="116">
        <f t="shared" si="116"/>
        <v>0</v>
      </c>
      <c r="AZ246" s="116">
        <f t="shared" si="117"/>
        <v>0</v>
      </c>
      <c r="BA246" s="116">
        <f t="shared" si="118"/>
        <v>0</v>
      </c>
      <c r="BB246" s="116">
        <f t="shared" si="119"/>
        <v>0</v>
      </c>
      <c r="BC246" s="115">
        <f t="shared" si="125"/>
        <v>0</v>
      </c>
      <c r="BD246" s="116">
        <f t="shared" si="120"/>
        <v>0</v>
      </c>
      <c r="BE246" s="120">
        <f t="shared" si="126"/>
        <v>0</v>
      </c>
      <c r="BF246" s="115">
        <f t="shared" si="127"/>
        <v>0</v>
      </c>
      <c r="BG246" s="116">
        <f t="shared" si="121"/>
        <v>0</v>
      </c>
      <c r="BH246" s="120">
        <f t="shared" si="128"/>
        <v>0</v>
      </c>
      <c r="BI246" s="115">
        <f t="shared" si="129"/>
        <v>0</v>
      </c>
      <c r="BJ246" s="116">
        <f t="shared" si="122"/>
        <v>0</v>
      </c>
      <c r="BK246" s="120">
        <f t="shared" si="130"/>
        <v>0</v>
      </c>
      <c r="BL246" s="120">
        <f t="shared" si="131"/>
        <v>0</v>
      </c>
      <c r="BN246" s="375">
        <f t="shared" si="123"/>
        <v>0</v>
      </c>
      <c r="BP246" s="380"/>
      <c r="DH246" s="102"/>
    </row>
    <row r="247" spans="1:112" ht="17.25" hidden="1" customHeight="1">
      <c r="A247" s="110"/>
      <c r="B247" s="786"/>
      <c r="C247" s="786"/>
      <c r="D247" s="786"/>
      <c r="E247" s="786"/>
      <c r="F247" s="786"/>
      <c r="G247" s="786"/>
      <c r="H247" s="786"/>
      <c r="I247" s="786"/>
      <c r="J247" s="786"/>
      <c r="K247" s="786"/>
      <c r="L247" s="786"/>
      <c r="M247" s="786"/>
      <c r="N247" s="786"/>
      <c r="O247" s="786"/>
      <c r="P247" s="786"/>
      <c r="Q247" s="786"/>
      <c r="R247" s="787"/>
      <c r="S247" s="787"/>
      <c r="T247" s="788"/>
      <c r="U247" s="787"/>
      <c r="V247" s="787"/>
      <c r="W247" s="783"/>
      <c r="X247" s="789"/>
      <c r="Y247" s="789"/>
      <c r="Z247" s="781"/>
      <c r="AA247" s="782"/>
      <c r="AB247" s="783"/>
      <c r="AC247" s="781"/>
      <c r="AD247" s="782"/>
      <c r="AE247" s="783"/>
      <c r="AF247" s="784">
        <f t="shared" si="124"/>
        <v>0</v>
      </c>
      <c r="AG247" s="784"/>
      <c r="AH247" s="784"/>
      <c r="AI247" s="784"/>
      <c r="AJ247" s="784">
        <f t="shared" si="112"/>
        <v>0</v>
      </c>
      <c r="AK247" s="784"/>
      <c r="AL247" s="784"/>
      <c r="AM247" s="784"/>
      <c r="AN247" s="784">
        <f t="shared" si="113"/>
        <v>0</v>
      </c>
      <c r="AO247" s="784"/>
      <c r="AP247" s="784"/>
      <c r="AQ247" s="784"/>
      <c r="AR247" s="363"/>
      <c r="AS247" s="785">
        <f t="shared" si="114"/>
        <v>0</v>
      </c>
      <c r="AT247" s="785"/>
      <c r="AU247" s="785"/>
      <c r="AV247" s="785"/>
      <c r="AW247" s="785">
        <f t="shared" si="115"/>
        <v>0</v>
      </c>
      <c r="AX247" s="91"/>
      <c r="AY247" s="116">
        <f t="shared" si="116"/>
        <v>0</v>
      </c>
      <c r="AZ247" s="116">
        <f t="shared" si="117"/>
        <v>0</v>
      </c>
      <c r="BA247" s="116">
        <f t="shared" si="118"/>
        <v>0</v>
      </c>
      <c r="BB247" s="116">
        <f t="shared" si="119"/>
        <v>0</v>
      </c>
      <c r="BC247" s="115">
        <f t="shared" si="125"/>
        <v>0</v>
      </c>
      <c r="BD247" s="116">
        <f t="shared" si="120"/>
        <v>0</v>
      </c>
      <c r="BE247" s="120">
        <f t="shared" si="126"/>
        <v>0</v>
      </c>
      <c r="BF247" s="115">
        <f t="shared" si="127"/>
        <v>0</v>
      </c>
      <c r="BG247" s="116">
        <f t="shared" si="121"/>
        <v>0</v>
      </c>
      <c r="BH247" s="120">
        <f t="shared" si="128"/>
        <v>0</v>
      </c>
      <c r="BI247" s="115">
        <f t="shared" si="129"/>
        <v>0</v>
      </c>
      <c r="BJ247" s="116">
        <f t="shared" si="122"/>
        <v>0</v>
      </c>
      <c r="BK247" s="120">
        <f t="shared" si="130"/>
        <v>0</v>
      </c>
      <c r="BL247" s="120">
        <f t="shared" si="131"/>
        <v>0</v>
      </c>
      <c r="BN247" s="375">
        <f t="shared" si="123"/>
        <v>0</v>
      </c>
      <c r="BP247" s="380"/>
      <c r="DH247" s="102"/>
    </row>
    <row r="248" spans="1:112" ht="17.25" hidden="1" customHeight="1">
      <c r="A248" s="110"/>
      <c r="B248" s="786"/>
      <c r="C248" s="786"/>
      <c r="D248" s="786"/>
      <c r="E248" s="786"/>
      <c r="F248" s="786"/>
      <c r="G248" s="786"/>
      <c r="H248" s="786"/>
      <c r="I248" s="786"/>
      <c r="J248" s="786"/>
      <c r="K248" s="786"/>
      <c r="L248" s="786"/>
      <c r="M248" s="786"/>
      <c r="N248" s="786"/>
      <c r="O248" s="786"/>
      <c r="P248" s="786"/>
      <c r="Q248" s="786"/>
      <c r="R248" s="787"/>
      <c r="S248" s="787"/>
      <c r="T248" s="788"/>
      <c r="U248" s="787"/>
      <c r="V248" s="787"/>
      <c r="W248" s="783"/>
      <c r="X248" s="789"/>
      <c r="Y248" s="789"/>
      <c r="Z248" s="781"/>
      <c r="AA248" s="782"/>
      <c r="AB248" s="783"/>
      <c r="AC248" s="781"/>
      <c r="AD248" s="782"/>
      <c r="AE248" s="783"/>
      <c r="AF248" s="784">
        <f t="shared" si="124"/>
        <v>0</v>
      </c>
      <c r="AG248" s="784"/>
      <c r="AH248" s="784"/>
      <c r="AI248" s="784"/>
      <c r="AJ248" s="784">
        <f t="shared" si="112"/>
        <v>0</v>
      </c>
      <c r="AK248" s="784"/>
      <c r="AL248" s="784"/>
      <c r="AM248" s="784"/>
      <c r="AN248" s="784">
        <f t="shared" si="113"/>
        <v>0</v>
      </c>
      <c r="AO248" s="784"/>
      <c r="AP248" s="784"/>
      <c r="AQ248" s="784"/>
      <c r="AR248" s="363"/>
      <c r="AS248" s="785">
        <f t="shared" si="114"/>
        <v>0</v>
      </c>
      <c r="AT248" s="785"/>
      <c r="AU248" s="785"/>
      <c r="AV248" s="785"/>
      <c r="AW248" s="785">
        <f t="shared" si="115"/>
        <v>0</v>
      </c>
      <c r="AX248" s="91"/>
      <c r="AY248" s="116">
        <f t="shared" si="116"/>
        <v>0</v>
      </c>
      <c r="AZ248" s="116">
        <f t="shared" si="117"/>
        <v>0</v>
      </c>
      <c r="BA248" s="116">
        <f t="shared" si="118"/>
        <v>0</v>
      </c>
      <c r="BB248" s="116">
        <f t="shared" si="119"/>
        <v>0</v>
      </c>
      <c r="BC248" s="115">
        <f t="shared" si="125"/>
        <v>0</v>
      </c>
      <c r="BD248" s="116">
        <f t="shared" si="120"/>
        <v>0</v>
      </c>
      <c r="BE248" s="120">
        <f t="shared" si="126"/>
        <v>0</v>
      </c>
      <c r="BF248" s="115">
        <f t="shared" si="127"/>
        <v>0</v>
      </c>
      <c r="BG248" s="116">
        <f t="shared" si="121"/>
        <v>0</v>
      </c>
      <c r="BH248" s="120">
        <f t="shared" si="128"/>
        <v>0</v>
      </c>
      <c r="BI248" s="115">
        <f t="shared" si="129"/>
        <v>0</v>
      </c>
      <c r="BJ248" s="116">
        <f t="shared" si="122"/>
        <v>0</v>
      </c>
      <c r="BK248" s="120">
        <f t="shared" si="130"/>
        <v>0</v>
      </c>
      <c r="BL248" s="120">
        <f t="shared" si="131"/>
        <v>0</v>
      </c>
      <c r="BN248" s="375">
        <f t="shared" si="123"/>
        <v>0</v>
      </c>
      <c r="BP248" s="380"/>
      <c r="DH248" s="102"/>
    </row>
    <row r="249" spans="1:112" ht="17.25" hidden="1" customHeight="1">
      <c r="A249" s="110"/>
      <c r="B249" s="786"/>
      <c r="C249" s="786"/>
      <c r="D249" s="786"/>
      <c r="E249" s="786"/>
      <c r="F249" s="786"/>
      <c r="G249" s="786"/>
      <c r="H249" s="786"/>
      <c r="I249" s="786"/>
      <c r="J249" s="786"/>
      <c r="K249" s="786"/>
      <c r="L249" s="786"/>
      <c r="M249" s="786"/>
      <c r="N249" s="786"/>
      <c r="O249" s="786"/>
      <c r="P249" s="786"/>
      <c r="Q249" s="786"/>
      <c r="R249" s="787"/>
      <c r="S249" s="787"/>
      <c r="T249" s="788"/>
      <c r="U249" s="787"/>
      <c r="V249" s="787"/>
      <c r="W249" s="783"/>
      <c r="X249" s="789"/>
      <c r="Y249" s="789"/>
      <c r="Z249" s="781"/>
      <c r="AA249" s="782"/>
      <c r="AB249" s="783"/>
      <c r="AC249" s="781"/>
      <c r="AD249" s="782"/>
      <c r="AE249" s="783"/>
      <c r="AF249" s="784">
        <f t="shared" si="124"/>
        <v>0</v>
      </c>
      <c r="AG249" s="784"/>
      <c r="AH249" s="784"/>
      <c r="AI249" s="784"/>
      <c r="AJ249" s="784">
        <f t="shared" si="112"/>
        <v>0</v>
      </c>
      <c r="AK249" s="784"/>
      <c r="AL249" s="784"/>
      <c r="AM249" s="784"/>
      <c r="AN249" s="784">
        <f t="shared" si="113"/>
        <v>0</v>
      </c>
      <c r="AO249" s="784"/>
      <c r="AP249" s="784"/>
      <c r="AQ249" s="784"/>
      <c r="AR249" s="363"/>
      <c r="AS249" s="785">
        <f t="shared" si="114"/>
        <v>0</v>
      </c>
      <c r="AT249" s="785"/>
      <c r="AU249" s="785"/>
      <c r="AV249" s="785"/>
      <c r="AW249" s="785">
        <f t="shared" si="115"/>
        <v>0</v>
      </c>
      <c r="AX249" s="91"/>
      <c r="AY249" s="116">
        <f t="shared" si="116"/>
        <v>0</v>
      </c>
      <c r="AZ249" s="116">
        <f t="shared" si="117"/>
        <v>0</v>
      </c>
      <c r="BA249" s="116">
        <f t="shared" si="118"/>
        <v>0</v>
      </c>
      <c r="BB249" s="116">
        <f t="shared" si="119"/>
        <v>0</v>
      </c>
      <c r="BC249" s="115">
        <f t="shared" si="125"/>
        <v>0</v>
      </c>
      <c r="BD249" s="116">
        <f t="shared" si="120"/>
        <v>0</v>
      </c>
      <c r="BE249" s="120">
        <f t="shared" si="126"/>
        <v>0</v>
      </c>
      <c r="BF249" s="115">
        <f t="shared" si="127"/>
        <v>0</v>
      </c>
      <c r="BG249" s="116">
        <f t="shared" si="121"/>
        <v>0</v>
      </c>
      <c r="BH249" s="120">
        <f t="shared" si="128"/>
        <v>0</v>
      </c>
      <c r="BI249" s="115">
        <f t="shared" si="129"/>
        <v>0</v>
      </c>
      <c r="BJ249" s="116">
        <f t="shared" si="122"/>
        <v>0</v>
      </c>
      <c r="BK249" s="120">
        <f t="shared" si="130"/>
        <v>0</v>
      </c>
      <c r="BL249" s="120">
        <f t="shared" si="131"/>
        <v>0</v>
      </c>
      <c r="BN249" s="375">
        <f t="shared" si="123"/>
        <v>0</v>
      </c>
      <c r="BP249" s="380"/>
      <c r="DH249" s="102"/>
    </row>
    <row r="250" spans="1:112" ht="17.25" hidden="1" customHeight="1">
      <c r="A250" s="110"/>
      <c r="B250" s="786"/>
      <c r="C250" s="786"/>
      <c r="D250" s="786"/>
      <c r="E250" s="786"/>
      <c r="F250" s="786"/>
      <c r="G250" s="786"/>
      <c r="H250" s="786"/>
      <c r="I250" s="786"/>
      <c r="J250" s="786"/>
      <c r="K250" s="786"/>
      <c r="L250" s="786"/>
      <c r="M250" s="786"/>
      <c r="N250" s="786"/>
      <c r="O250" s="786"/>
      <c r="P250" s="786"/>
      <c r="Q250" s="786"/>
      <c r="R250" s="787"/>
      <c r="S250" s="787"/>
      <c r="T250" s="788"/>
      <c r="U250" s="787"/>
      <c r="V250" s="787"/>
      <c r="W250" s="783"/>
      <c r="X250" s="789"/>
      <c r="Y250" s="789"/>
      <c r="Z250" s="781"/>
      <c r="AA250" s="782"/>
      <c r="AB250" s="783"/>
      <c r="AC250" s="781"/>
      <c r="AD250" s="782"/>
      <c r="AE250" s="783"/>
      <c r="AF250" s="784">
        <f t="shared" si="124"/>
        <v>0</v>
      </c>
      <c r="AG250" s="784"/>
      <c r="AH250" s="784"/>
      <c r="AI250" s="784"/>
      <c r="AJ250" s="784">
        <f t="shared" si="112"/>
        <v>0</v>
      </c>
      <c r="AK250" s="784"/>
      <c r="AL250" s="784"/>
      <c r="AM250" s="784"/>
      <c r="AN250" s="784">
        <f t="shared" si="113"/>
        <v>0</v>
      </c>
      <c r="AO250" s="784"/>
      <c r="AP250" s="784"/>
      <c r="AQ250" s="784"/>
      <c r="AR250" s="363"/>
      <c r="AS250" s="785">
        <f t="shared" si="114"/>
        <v>0</v>
      </c>
      <c r="AT250" s="785"/>
      <c r="AU250" s="785"/>
      <c r="AV250" s="785"/>
      <c r="AW250" s="785">
        <f t="shared" si="115"/>
        <v>0</v>
      </c>
      <c r="AX250" s="91"/>
      <c r="AY250" s="116">
        <f t="shared" si="116"/>
        <v>0</v>
      </c>
      <c r="AZ250" s="116">
        <f t="shared" si="117"/>
        <v>0</v>
      </c>
      <c r="BA250" s="116">
        <f t="shared" si="118"/>
        <v>0</v>
      </c>
      <c r="BB250" s="116">
        <f t="shared" si="119"/>
        <v>0</v>
      </c>
      <c r="BC250" s="115">
        <f t="shared" si="125"/>
        <v>0</v>
      </c>
      <c r="BD250" s="116">
        <f t="shared" si="120"/>
        <v>0</v>
      </c>
      <c r="BE250" s="120">
        <f t="shared" si="126"/>
        <v>0</v>
      </c>
      <c r="BF250" s="115">
        <f t="shared" si="127"/>
        <v>0</v>
      </c>
      <c r="BG250" s="116">
        <f t="shared" si="121"/>
        <v>0</v>
      </c>
      <c r="BH250" s="120">
        <f t="shared" si="128"/>
        <v>0</v>
      </c>
      <c r="BI250" s="115">
        <f t="shared" si="129"/>
        <v>0</v>
      </c>
      <c r="BJ250" s="116">
        <f t="shared" si="122"/>
        <v>0</v>
      </c>
      <c r="BK250" s="120">
        <f t="shared" si="130"/>
        <v>0</v>
      </c>
      <c r="BL250" s="120">
        <f t="shared" si="131"/>
        <v>0</v>
      </c>
      <c r="BN250" s="375">
        <f t="shared" si="123"/>
        <v>0</v>
      </c>
      <c r="BP250" s="380"/>
      <c r="DH250" s="102"/>
    </row>
    <row r="251" spans="1:112" ht="17" hidden="1" customHeight="1">
      <c r="A251" s="110"/>
      <c r="B251" s="786"/>
      <c r="C251" s="786"/>
      <c r="D251" s="786"/>
      <c r="E251" s="786"/>
      <c r="F251" s="786"/>
      <c r="G251" s="786"/>
      <c r="H251" s="786"/>
      <c r="I251" s="786"/>
      <c r="J251" s="786"/>
      <c r="K251" s="786"/>
      <c r="L251" s="786"/>
      <c r="M251" s="786"/>
      <c r="N251" s="786"/>
      <c r="O251" s="786"/>
      <c r="P251" s="786"/>
      <c r="Q251" s="786"/>
      <c r="R251" s="787"/>
      <c r="S251" s="787"/>
      <c r="T251" s="788"/>
      <c r="U251" s="787"/>
      <c r="V251" s="787"/>
      <c r="W251" s="783"/>
      <c r="X251" s="789"/>
      <c r="Y251" s="789"/>
      <c r="Z251" s="789"/>
      <c r="AA251" s="789"/>
      <c r="AB251" s="789"/>
      <c r="AC251" s="781"/>
      <c r="AD251" s="782"/>
      <c r="AE251" s="783"/>
      <c r="AF251" s="784">
        <f t="shared" si="124"/>
        <v>0</v>
      </c>
      <c r="AG251" s="784"/>
      <c r="AH251" s="784"/>
      <c r="AI251" s="784"/>
      <c r="AJ251" s="784">
        <f t="shared" si="112"/>
        <v>0</v>
      </c>
      <c r="AK251" s="784"/>
      <c r="AL251" s="784"/>
      <c r="AM251" s="784"/>
      <c r="AN251" s="784">
        <f t="shared" si="113"/>
        <v>0</v>
      </c>
      <c r="AO251" s="784"/>
      <c r="AP251" s="784"/>
      <c r="AQ251" s="784"/>
      <c r="AR251" s="363"/>
      <c r="AS251" s="785">
        <f t="shared" si="114"/>
        <v>0</v>
      </c>
      <c r="AT251" s="785"/>
      <c r="AU251" s="785"/>
      <c r="AV251" s="785"/>
      <c r="AW251" s="785">
        <f t="shared" si="115"/>
        <v>0</v>
      </c>
      <c r="AX251" s="91"/>
      <c r="AY251" s="116">
        <f t="shared" si="116"/>
        <v>0</v>
      </c>
      <c r="AZ251" s="116">
        <f t="shared" si="117"/>
        <v>0</v>
      </c>
      <c r="BA251" s="116">
        <f t="shared" si="118"/>
        <v>0</v>
      </c>
      <c r="BB251" s="116">
        <f t="shared" si="119"/>
        <v>0</v>
      </c>
      <c r="BC251" s="115">
        <f t="shared" si="125"/>
        <v>0</v>
      </c>
      <c r="BD251" s="116">
        <f t="shared" si="120"/>
        <v>0</v>
      </c>
      <c r="BE251" s="120">
        <f t="shared" si="126"/>
        <v>0</v>
      </c>
      <c r="BF251" s="115">
        <f t="shared" si="127"/>
        <v>0</v>
      </c>
      <c r="BG251" s="116">
        <f t="shared" si="121"/>
        <v>0</v>
      </c>
      <c r="BH251" s="120">
        <f t="shared" si="128"/>
        <v>0</v>
      </c>
      <c r="BI251" s="115">
        <f t="shared" si="129"/>
        <v>0</v>
      </c>
      <c r="BJ251" s="116">
        <f t="shared" si="122"/>
        <v>0</v>
      </c>
      <c r="BK251" s="120">
        <f t="shared" si="130"/>
        <v>0</v>
      </c>
      <c r="BL251" s="120">
        <f t="shared" si="131"/>
        <v>0</v>
      </c>
      <c r="BN251" s="375">
        <f t="shared" si="123"/>
        <v>0</v>
      </c>
      <c r="BP251" s="380"/>
      <c r="DH251" s="102"/>
    </row>
    <row r="252" spans="1:112" ht="17.25" hidden="1" customHeight="1">
      <c r="A252" s="110"/>
      <c r="B252" s="786"/>
      <c r="C252" s="786"/>
      <c r="D252" s="786"/>
      <c r="E252" s="786"/>
      <c r="F252" s="786"/>
      <c r="G252" s="786"/>
      <c r="H252" s="786"/>
      <c r="I252" s="786"/>
      <c r="J252" s="786"/>
      <c r="K252" s="786"/>
      <c r="L252" s="786"/>
      <c r="M252" s="786"/>
      <c r="N252" s="786"/>
      <c r="O252" s="786"/>
      <c r="P252" s="786"/>
      <c r="Q252" s="786"/>
      <c r="R252" s="787"/>
      <c r="S252" s="787"/>
      <c r="T252" s="788"/>
      <c r="U252" s="787"/>
      <c r="V252" s="787"/>
      <c r="W252" s="783"/>
      <c r="X252" s="789"/>
      <c r="Y252" s="789"/>
      <c r="Z252" s="789"/>
      <c r="AA252" s="789"/>
      <c r="AB252" s="789"/>
      <c r="AC252" s="781"/>
      <c r="AD252" s="782"/>
      <c r="AE252" s="783"/>
      <c r="AF252" s="784">
        <f t="shared" si="124"/>
        <v>0</v>
      </c>
      <c r="AG252" s="784"/>
      <c r="AH252" s="784"/>
      <c r="AI252" s="784"/>
      <c r="AJ252" s="784">
        <f t="shared" si="112"/>
        <v>0</v>
      </c>
      <c r="AK252" s="784"/>
      <c r="AL252" s="784"/>
      <c r="AM252" s="784"/>
      <c r="AN252" s="784">
        <f t="shared" si="113"/>
        <v>0</v>
      </c>
      <c r="AO252" s="784"/>
      <c r="AP252" s="784"/>
      <c r="AQ252" s="784"/>
      <c r="AR252" s="363"/>
      <c r="AS252" s="785">
        <f t="shared" si="114"/>
        <v>0</v>
      </c>
      <c r="AT252" s="785"/>
      <c r="AU252" s="785"/>
      <c r="AV252" s="785"/>
      <c r="AW252" s="785">
        <f t="shared" si="115"/>
        <v>0</v>
      </c>
      <c r="AX252" s="91"/>
      <c r="AY252" s="116">
        <f t="shared" si="116"/>
        <v>0</v>
      </c>
      <c r="AZ252" s="116">
        <f t="shared" si="117"/>
        <v>0</v>
      </c>
      <c r="BA252" s="116">
        <f t="shared" si="118"/>
        <v>0</v>
      </c>
      <c r="BB252" s="116">
        <f t="shared" si="119"/>
        <v>0</v>
      </c>
      <c r="BC252" s="115">
        <f t="shared" si="125"/>
        <v>0</v>
      </c>
      <c r="BD252" s="116">
        <f t="shared" si="120"/>
        <v>0</v>
      </c>
      <c r="BE252" s="120">
        <f t="shared" si="126"/>
        <v>0</v>
      </c>
      <c r="BF252" s="115">
        <f t="shared" si="127"/>
        <v>0</v>
      </c>
      <c r="BG252" s="116">
        <f t="shared" si="121"/>
        <v>0</v>
      </c>
      <c r="BH252" s="120">
        <f t="shared" si="128"/>
        <v>0</v>
      </c>
      <c r="BI252" s="115">
        <f t="shared" si="129"/>
        <v>0</v>
      </c>
      <c r="BJ252" s="116">
        <f t="shared" si="122"/>
        <v>0</v>
      </c>
      <c r="BK252" s="120">
        <f t="shared" si="130"/>
        <v>0</v>
      </c>
      <c r="BL252" s="120">
        <f t="shared" si="131"/>
        <v>0</v>
      </c>
      <c r="BN252" s="375">
        <f t="shared" si="123"/>
        <v>0</v>
      </c>
      <c r="BP252" s="380"/>
      <c r="DH252" s="102"/>
    </row>
    <row r="253" spans="1:112" ht="17.25" hidden="1" customHeight="1">
      <c r="A253" s="110"/>
      <c r="B253" s="786"/>
      <c r="C253" s="786"/>
      <c r="D253" s="786"/>
      <c r="E253" s="786"/>
      <c r="F253" s="786"/>
      <c r="G253" s="786"/>
      <c r="H253" s="786"/>
      <c r="I253" s="786"/>
      <c r="J253" s="786"/>
      <c r="K253" s="786"/>
      <c r="L253" s="786"/>
      <c r="M253" s="786"/>
      <c r="N253" s="786"/>
      <c r="O253" s="786"/>
      <c r="P253" s="786"/>
      <c r="Q253" s="786"/>
      <c r="R253" s="787"/>
      <c r="S253" s="787"/>
      <c r="T253" s="788"/>
      <c r="U253" s="787"/>
      <c r="V253" s="787"/>
      <c r="W253" s="783"/>
      <c r="X253" s="789"/>
      <c r="Y253" s="789"/>
      <c r="Z253" s="789"/>
      <c r="AA253" s="789"/>
      <c r="AB253" s="789"/>
      <c r="AC253" s="781"/>
      <c r="AD253" s="782"/>
      <c r="AE253" s="783"/>
      <c r="AF253" s="784">
        <f t="shared" si="124"/>
        <v>0</v>
      </c>
      <c r="AG253" s="784"/>
      <c r="AH253" s="784"/>
      <c r="AI253" s="784"/>
      <c r="AJ253" s="784">
        <f t="shared" si="112"/>
        <v>0</v>
      </c>
      <c r="AK253" s="784"/>
      <c r="AL253" s="784"/>
      <c r="AM253" s="784"/>
      <c r="AN253" s="784">
        <f t="shared" si="113"/>
        <v>0</v>
      </c>
      <c r="AO253" s="784"/>
      <c r="AP253" s="784"/>
      <c r="AQ253" s="784"/>
      <c r="AR253" s="363"/>
      <c r="AS253" s="785">
        <f t="shared" si="114"/>
        <v>0</v>
      </c>
      <c r="AT253" s="785"/>
      <c r="AU253" s="785"/>
      <c r="AV253" s="785"/>
      <c r="AW253" s="785">
        <f t="shared" si="115"/>
        <v>0</v>
      </c>
      <c r="AX253" s="91"/>
      <c r="AY253" s="116">
        <f t="shared" si="116"/>
        <v>0</v>
      </c>
      <c r="AZ253" s="116">
        <f t="shared" si="117"/>
        <v>0</v>
      </c>
      <c r="BA253" s="116">
        <f t="shared" si="118"/>
        <v>0</v>
      </c>
      <c r="BB253" s="116">
        <f t="shared" si="119"/>
        <v>0</v>
      </c>
      <c r="BC253" s="115">
        <f t="shared" si="125"/>
        <v>0</v>
      </c>
      <c r="BD253" s="116">
        <f t="shared" si="120"/>
        <v>0</v>
      </c>
      <c r="BE253" s="120">
        <f t="shared" si="126"/>
        <v>0</v>
      </c>
      <c r="BF253" s="115">
        <f t="shared" si="127"/>
        <v>0</v>
      </c>
      <c r="BG253" s="116">
        <f t="shared" si="121"/>
        <v>0</v>
      </c>
      <c r="BH253" s="120">
        <f t="shared" si="128"/>
        <v>0</v>
      </c>
      <c r="BI253" s="115">
        <f t="shared" si="129"/>
        <v>0</v>
      </c>
      <c r="BJ253" s="116">
        <f t="shared" si="122"/>
        <v>0</v>
      </c>
      <c r="BK253" s="120">
        <f t="shared" si="130"/>
        <v>0</v>
      </c>
      <c r="BL253" s="120">
        <f t="shared" si="131"/>
        <v>0</v>
      </c>
      <c r="BN253" s="375">
        <f t="shared" si="123"/>
        <v>0</v>
      </c>
      <c r="BP253" s="380"/>
      <c r="DH253" s="102"/>
    </row>
    <row r="254" spans="1:112" ht="17.25" hidden="1" customHeight="1">
      <c r="A254" s="110"/>
      <c r="B254" s="786"/>
      <c r="C254" s="786"/>
      <c r="D254" s="786"/>
      <c r="E254" s="786"/>
      <c r="F254" s="786"/>
      <c r="G254" s="786"/>
      <c r="H254" s="786"/>
      <c r="I254" s="786"/>
      <c r="J254" s="786"/>
      <c r="K254" s="786"/>
      <c r="L254" s="786"/>
      <c r="M254" s="786"/>
      <c r="N254" s="786"/>
      <c r="O254" s="786"/>
      <c r="P254" s="786"/>
      <c r="Q254" s="786"/>
      <c r="R254" s="787"/>
      <c r="S254" s="787"/>
      <c r="T254" s="788"/>
      <c r="U254" s="787"/>
      <c r="V254" s="787"/>
      <c r="W254" s="783"/>
      <c r="X254" s="789"/>
      <c r="Y254" s="789"/>
      <c r="Z254" s="789"/>
      <c r="AA254" s="789"/>
      <c r="AB254" s="789"/>
      <c r="AC254" s="781"/>
      <c r="AD254" s="782"/>
      <c r="AE254" s="783"/>
      <c r="AF254" s="784">
        <f t="shared" si="124"/>
        <v>0</v>
      </c>
      <c r="AG254" s="784"/>
      <c r="AH254" s="784"/>
      <c r="AI254" s="784"/>
      <c r="AJ254" s="784">
        <f t="shared" si="112"/>
        <v>0</v>
      </c>
      <c r="AK254" s="784"/>
      <c r="AL254" s="784"/>
      <c r="AM254" s="784"/>
      <c r="AN254" s="784">
        <f t="shared" si="113"/>
        <v>0</v>
      </c>
      <c r="AO254" s="784"/>
      <c r="AP254" s="784"/>
      <c r="AQ254" s="784"/>
      <c r="AR254" s="363"/>
      <c r="AS254" s="785">
        <f t="shared" si="114"/>
        <v>0</v>
      </c>
      <c r="AT254" s="785"/>
      <c r="AU254" s="785"/>
      <c r="AV254" s="785"/>
      <c r="AW254" s="785">
        <f t="shared" si="115"/>
        <v>0</v>
      </c>
      <c r="AX254" s="91"/>
      <c r="AY254" s="116">
        <f t="shared" si="116"/>
        <v>0</v>
      </c>
      <c r="AZ254" s="116">
        <f t="shared" si="117"/>
        <v>0</v>
      </c>
      <c r="BA254" s="116">
        <f t="shared" si="118"/>
        <v>0</v>
      </c>
      <c r="BB254" s="116">
        <f t="shared" si="119"/>
        <v>0</v>
      </c>
      <c r="BC254" s="115">
        <f t="shared" si="125"/>
        <v>0</v>
      </c>
      <c r="BD254" s="116">
        <f t="shared" si="120"/>
        <v>0</v>
      </c>
      <c r="BE254" s="120">
        <f t="shared" si="126"/>
        <v>0</v>
      </c>
      <c r="BF254" s="115">
        <f t="shared" si="127"/>
        <v>0</v>
      </c>
      <c r="BG254" s="116">
        <f t="shared" si="121"/>
        <v>0</v>
      </c>
      <c r="BH254" s="120">
        <f t="shared" si="128"/>
        <v>0</v>
      </c>
      <c r="BI254" s="115">
        <f t="shared" si="129"/>
        <v>0</v>
      </c>
      <c r="BJ254" s="116">
        <f t="shared" si="122"/>
        <v>0</v>
      </c>
      <c r="BK254" s="120">
        <f t="shared" si="130"/>
        <v>0</v>
      </c>
      <c r="BL254" s="120">
        <f t="shared" si="131"/>
        <v>0</v>
      </c>
      <c r="BN254" s="375">
        <f t="shared" si="123"/>
        <v>0</v>
      </c>
      <c r="BP254" s="380"/>
      <c r="DH254" s="102"/>
    </row>
    <row r="255" spans="1:112" ht="17.25" hidden="1" customHeight="1">
      <c r="A255" s="110"/>
      <c r="B255" s="786"/>
      <c r="C255" s="786"/>
      <c r="D255" s="786"/>
      <c r="E255" s="786"/>
      <c r="F255" s="786"/>
      <c r="G255" s="786"/>
      <c r="H255" s="786"/>
      <c r="I255" s="786"/>
      <c r="J255" s="786"/>
      <c r="K255" s="786"/>
      <c r="L255" s="786"/>
      <c r="M255" s="786"/>
      <c r="N255" s="786"/>
      <c r="O255" s="786"/>
      <c r="P255" s="786"/>
      <c r="Q255" s="786"/>
      <c r="R255" s="787"/>
      <c r="S255" s="787"/>
      <c r="T255" s="788"/>
      <c r="U255" s="787"/>
      <c r="V255" s="787"/>
      <c r="W255" s="783"/>
      <c r="X255" s="789"/>
      <c r="Y255" s="789"/>
      <c r="Z255" s="789"/>
      <c r="AA255" s="789"/>
      <c r="AB255" s="789"/>
      <c r="AC255" s="781"/>
      <c r="AD255" s="782"/>
      <c r="AE255" s="783"/>
      <c r="AF255" s="784">
        <f t="shared" si="124"/>
        <v>0</v>
      </c>
      <c r="AG255" s="784"/>
      <c r="AH255" s="784"/>
      <c r="AI255" s="784"/>
      <c r="AJ255" s="784">
        <f>R255*Z255</f>
        <v>0</v>
      </c>
      <c r="AK255" s="784"/>
      <c r="AL255" s="784"/>
      <c r="AM255" s="784"/>
      <c r="AN255" s="784">
        <f>R255*AC255</f>
        <v>0</v>
      </c>
      <c r="AO255" s="784"/>
      <c r="AP255" s="784"/>
      <c r="AQ255" s="784"/>
      <c r="AR255" s="363"/>
      <c r="AS255" s="785">
        <f t="shared" si="114"/>
        <v>0</v>
      </c>
      <c r="AT255" s="785"/>
      <c r="AU255" s="785"/>
      <c r="AV255" s="785"/>
      <c r="AW255" s="785">
        <f t="shared" si="115"/>
        <v>0</v>
      </c>
      <c r="AX255" s="91"/>
      <c r="AY255" s="116">
        <f t="shared" si="116"/>
        <v>0</v>
      </c>
      <c r="AZ255" s="116">
        <f t="shared" si="117"/>
        <v>0</v>
      </c>
      <c r="BA255" s="116">
        <f t="shared" si="118"/>
        <v>0</v>
      </c>
      <c r="BB255" s="116">
        <f t="shared" si="119"/>
        <v>0</v>
      </c>
      <c r="BC255" s="115">
        <f t="shared" si="125"/>
        <v>0</v>
      </c>
      <c r="BD255" s="116">
        <f t="shared" si="120"/>
        <v>0</v>
      </c>
      <c r="BE255" s="120">
        <f t="shared" si="126"/>
        <v>0</v>
      </c>
      <c r="BF255" s="115">
        <f t="shared" si="127"/>
        <v>0</v>
      </c>
      <c r="BG255" s="116">
        <f t="shared" si="121"/>
        <v>0</v>
      </c>
      <c r="BH255" s="120">
        <f t="shared" si="128"/>
        <v>0</v>
      </c>
      <c r="BI255" s="115">
        <f t="shared" si="129"/>
        <v>0</v>
      </c>
      <c r="BJ255" s="116">
        <f t="shared" si="122"/>
        <v>0</v>
      </c>
      <c r="BK255" s="120">
        <f t="shared" si="130"/>
        <v>0</v>
      </c>
      <c r="BL255" s="120">
        <f t="shared" si="131"/>
        <v>0</v>
      </c>
      <c r="BN255" s="375">
        <f t="shared" si="123"/>
        <v>0</v>
      </c>
      <c r="BP255" s="380"/>
      <c r="DH255" s="102"/>
    </row>
    <row r="256" spans="1:112" ht="17.25" hidden="1" customHeight="1">
      <c r="A256" s="110"/>
      <c r="B256" s="786"/>
      <c r="C256" s="786"/>
      <c r="D256" s="786"/>
      <c r="E256" s="786"/>
      <c r="F256" s="786"/>
      <c r="G256" s="786"/>
      <c r="H256" s="786"/>
      <c r="I256" s="786"/>
      <c r="J256" s="786"/>
      <c r="K256" s="786"/>
      <c r="L256" s="786"/>
      <c r="M256" s="786"/>
      <c r="N256" s="786"/>
      <c r="O256" s="786"/>
      <c r="P256" s="786"/>
      <c r="Q256" s="786"/>
      <c r="R256" s="787"/>
      <c r="S256" s="787"/>
      <c r="T256" s="788"/>
      <c r="U256" s="787"/>
      <c r="V256" s="787"/>
      <c r="W256" s="783"/>
      <c r="X256" s="789"/>
      <c r="Y256" s="789"/>
      <c r="Z256" s="789"/>
      <c r="AA256" s="789"/>
      <c r="AB256" s="789"/>
      <c r="AC256" s="781"/>
      <c r="AD256" s="782"/>
      <c r="AE256" s="783"/>
      <c r="AF256" s="784">
        <f t="shared" si="124"/>
        <v>0</v>
      </c>
      <c r="AG256" s="784"/>
      <c r="AH256" s="784"/>
      <c r="AI256" s="784"/>
      <c r="AJ256" s="784">
        <f>R256*Z256</f>
        <v>0</v>
      </c>
      <c r="AK256" s="784"/>
      <c r="AL256" s="784"/>
      <c r="AM256" s="784"/>
      <c r="AN256" s="784">
        <f>R256*AC256</f>
        <v>0</v>
      </c>
      <c r="AO256" s="784"/>
      <c r="AP256" s="784"/>
      <c r="AQ256" s="784"/>
      <c r="AR256" s="363"/>
      <c r="AS256" s="785">
        <f t="shared" si="114"/>
        <v>0</v>
      </c>
      <c r="AT256" s="785"/>
      <c r="AU256" s="785"/>
      <c r="AV256" s="785"/>
      <c r="AW256" s="785">
        <f t="shared" si="115"/>
        <v>0</v>
      </c>
      <c r="AX256" s="91"/>
      <c r="AY256" s="116">
        <f t="shared" si="116"/>
        <v>0</v>
      </c>
      <c r="AZ256" s="116">
        <f t="shared" si="117"/>
        <v>0</v>
      </c>
      <c r="BA256" s="116">
        <f t="shared" si="118"/>
        <v>0</v>
      </c>
      <c r="BB256" s="116">
        <f t="shared" si="119"/>
        <v>0</v>
      </c>
      <c r="BC256" s="115">
        <f t="shared" si="125"/>
        <v>0</v>
      </c>
      <c r="BD256" s="116">
        <f t="shared" si="120"/>
        <v>0</v>
      </c>
      <c r="BE256" s="120">
        <f t="shared" si="126"/>
        <v>0</v>
      </c>
      <c r="BF256" s="115">
        <f t="shared" si="127"/>
        <v>0</v>
      </c>
      <c r="BG256" s="116">
        <f t="shared" si="121"/>
        <v>0</v>
      </c>
      <c r="BH256" s="120">
        <f t="shared" si="128"/>
        <v>0</v>
      </c>
      <c r="BI256" s="115">
        <f t="shared" si="129"/>
        <v>0</v>
      </c>
      <c r="BJ256" s="116">
        <f t="shared" si="122"/>
        <v>0</v>
      </c>
      <c r="BK256" s="120">
        <f t="shared" si="130"/>
        <v>0</v>
      </c>
      <c r="BL256" s="120">
        <f t="shared" si="131"/>
        <v>0</v>
      </c>
      <c r="BN256" s="375">
        <f t="shared" si="123"/>
        <v>0</v>
      </c>
      <c r="BP256" s="380"/>
      <c r="DH256" s="102"/>
    </row>
    <row r="257" spans="1:112" ht="17.25" hidden="1" customHeight="1">
      <c r="A257" s="110"/>
      <c r="B257" s="786"/>
      <c r="C257" s="786"/>
      <c r="D257" s="786"/>
      <c r="E257" s="786"/>
      <c r="F257" s="786"/>
      <c r="G257" s="786"/>
      <c r="H257" s="786"/>
      <c r="I257" s="786"/>
      <c r="J257" s="786"/>
      <c r="K257" s="786"/>
      <c r="L257" s="786"/>
      <c r="M257" s="786"/>
      <c r="N257" s="786"/>
      <c r="O257" s="786"/>
      <c r="P257" s="786"/>
      <c r="Q257" s="786"/>
      <c r="R257" s="787"/>
      <c r="S257" s="787"/>
      <c r="T257" s="788"/>
      <c r="U257" s="787"/>
      <c r="V257" s="787"/>
      <c r="W257" s="783"/>
      <c r="X257" s="789"/>
      <c r="Y257" s="789"/>
      <c r="Z257" s="789"/>
      <c r="AA257" s="789"/>
      <c r="AB257" s="789"/>
      <c r="AC257" s="781"/>
      <c r="AD257" s="782"/>
      <c r="AE257" s="783"/>
      <c r="AF257" s="784">
        <f t="shared" si="124"/>
        <v>0</v>
      </c>
      <c r="AG257" s="784"/>
      <c r="AH257" s="784"/>
      <c r="AI257" s="784"/>
      <c r="AJ257" s="784">
        <f t="shared" ref="AJ257:AJ273" si="132">R257*Z257</f>
        <v>0</v>
      </c>
      <c r="AK257" s="784"/>
      <c r="AL257" s="784"/>
      <c r="AM257" s="784"/>
      <c r="AN257" s="784">
        <f t="shared" ref="AN257:AN273" si="133">R257*AC257</f>
        <v>0</v>
      </c>
      <c r="AO257" s="784"/>
      <c r="AP257" s="784"/>
      <c r="AQ257" s="784"/>
      <c r="AR257" s="363"/>
      <c r="AS257" s="785">
        <f t="shared" si="114"/>
        <v>0</v>
      </c>
      <c r="AT257" s="785"/>
      <c r="AU257" s="785"/>
      <c r="AV257" s="785"/>
      <c r="AW257" s="785">
        <f t="shared" si="115"/>
        <v>0</v>
      </c>
      <c r="AX257" s="91"/>
      <c r="AY257" s="116">
        <f t="shared" si="116"/>
        <v>0</v>
      </c>
      <c r="AZ257" s="116">
        <f t="shared" si="117"/>
        <v>0</v>
      </c>
      <c r="BA257" s="116">
        <f t="shared" si="118"/>
        <v>0</v>
      </c>
      <c r="BB257" s="116">
        <f t="shared" si="119"/>
        <v>0</v>
      </c>
      <c r="BC257" s="115">
        <f t="shared" si="125"/>
        <v>0</v>
      </c>
      <c r="BD257" s="116">
        <f t="shared" si="120"/>
        <v>0</v>
      </c>
      <c r="BE257" s="120">
        <f t="shared" si="126"/>
        <v>0</v>
      </c>
      <c r="BF257" s="115">
        <f t="shared" si="127"/>
        <v>0</v>
      </c>
      <c r="BG257" s="116">
        <f t="shared" si="121"/>
        <v>0</v>
      </c>
      <c r="BH257" s="120">
        <f t="shared" si="128"/>
        <v>0</v>
      </c>
      <c r="BI257" s="115">
        <f t="shared" si="129"/>
        <v>0</v>
      </c>
      <c r="BJ257" s="116">
        <f t="shared" si="122"/>
        <v>0</v>
      </c>
      <c r="BK257" s="120">
        <f t="shared" si="130"/>
        <v>0</v>
      </c>
      <c r="BL257" s="120">
        <f t="shared" si="131"/>
        <v>0</v>
      </c>
      <c r="BN257" s="375">
        <f t="shared" si="123"/>
        <v>0</v>
      </c>
      <c r="BP257" s="380"/>
      <c r="DH257" s="102"/>
    </row>
    <row r="258" spans="1:112" ht="17.25" hidden="1" customHeight="1">
      <c r="A258" s="110"/>
      <c r="B258" s="786"/>
      <c r="C258" s="786"/>
      <c r="D258" s="786"/>
      <c r="E258" s="786"/>
      <c r="F258" s="786"/>
      <c r="G258" s="786"/>
      <c r="H258" s="786"/>
      <c r="I258" s="786"/>
      <c r="J258" s="786"/>
      <c r="K258" s="786"/>
      <c r="L258" s="786"/>
      <c r="M258" s="786"/>
      <c r="N258" s="786"/>
      <c r="O258" s="786"/>
      <c r="P258" s="786"/>
      <c r="Q258" s="786"/>
      <c r="R258" s="787"/>
      <c r="S258" s="787"/>
      <c r="T258" s="788"/>
      <c r="U258" s="787"/>
      <c r="V258" s="787"/>
      <c r="W258" s="783"/>
      <c r="X258" s="789"/>
      <c r="Y258" s="789"/>
      <c r="Z258" s="789"/>
      <c r="AA258" s="789"/>
      <c r="AB258" s="789"/>
      <c r="AC258" s="781"/>
      <c r="AD258" s="782"/>
      <c r="AE258" s="783"/>
      <c r="AF258" s="784">
        <f t="shared" si="124"/>
        <v>0</v>
      </c>
      <c r="AG258" s="784"/>
      <c r="AH258" s="784"/>
      <c r="AI258" s="784"/>
      <c r="AJ258" s="784">
        <f t="shared" si="132"/>
        <v>0</v>
      </c>
      <c r="AK258" s="784"/>
      <c r="AL258" s="784"/>
      <c r="AM258" s="784"/>
      <c r="AN258" s="784">
        <f t="shared" si="133"/>
        <v>0</v>
      </c>
      <c r="AO258" s="784"/>
      <c r="AP258" s="784"/>
      <c r="AQ258" s="784"/>
      <c r="AR258" s="363"/>
      <c r="AS258" s="785">
        <f t="shared" si="114"/>
        <v>0</v>
      </c>
      <c r="AT258" s="785"/>
      <c r="AU258" s="785"/>
      <c r="AV258" s="785"/>
      <c r="AW258" s="785">
        <f t="shared" si="115"/>
        <v>0</v>
      </c>
      <c r="AX258" s="91"/>
      <c r="AY258" s="116">
        <f t="shared" si="116"/>
        <v>0</v>
      </c>
      <c r="AZ258" s="116">
        <f t="shared" si="117"/>
        <v>0</v>
      </c>
      <c r="BA258" s="116">
        <f t="shared" si="118"/>
        <v>0</v>
      </c>
      <c r="BB258" s="116">
        <f t="shared" si="119"/>
        <v>0</v>
      </c>
      <c r="BC258" s="115">
        <f t="shared" si="125"/>
        <v>0</v>
      </c>
      <c r="BD258" s="116">
        <f t="shared" si="120"/>
        <v>0</v>
      </c>
      <c r="BE258" s="120">
        <f t="shared" si="126"/>
        <v>0</v>
      </c>
      <c r="BF258" s="115">
        <f t="shared" si="127"/>
        <v>0</v>
      </c>
      <c r="BG258" s="116">
        <f t="shared" si="121"/>
        <v>0</v>
      </c>
      <c r="BH258" s="120">
        <f t="shared" si="128"/>
        <v>0</v>
      </c>
      <c r="BI258" s="115">
        <f t="shared" si="129"/>
        <v>0</v>
      </c>
      <c r="BJ258" s="116">
        <f t="shared" si="122"/>
        <v>0</v>
      </c>
      <c r="BK258" s="120">
        <f t="shared" si="130"/>
        <v>0</v>
      </c>
      <c r="BL258" s="120">
        <f t="shared" si="131"/>
        <v>0</v>
      </c>
      <c r="BN258" s="375">
        <f t="shared" si="123"/>
        <v>0</v>
      </c>
      <c r="BP258" s="380"/>
      <c r="DH258" s="102"/>
    </row>
    <row r="259" spans="1:112" ht="17.25" hidden="1" customHeight="1">
      <c r="A259" s="110"/>
      <c r="B259" s="786"/>
      <c r="C259" s="786"/>
      <c r="D259" s="786"/>
      <c r="E259" s="786"/>
      <c r="F259" s="786"/>
      <c r="G259" s="786"/>
      <c r="H259" s="786"/>
      <c r="I259" s="786"/>
      <c r="J259" s="786"/>
      <c r="K259" s="786"/>
      <c r="L259" s="786"/>
      <c r="M259" s="786"/>
      <c r="N259" s="786"/>
      <c r="O259" s="786"/>
      <c r="P259" s="786"/>
      <c r="Q259" s="786"/>
      <c r="R259" s="787"/>
      <c r="S259" s="787"/>
      <c r="T259" s="788"/>
      <c r="U259" s="787"/>
      <c r="V259" s="787"/>
      <c r="W259" s="783"/>
      <c r="X259" s="789"/>
      <c r="Y259" s="789"/>
      <c r="Z259" s="789"/>
      <c r="AA259" s="789"/>
      <c r="AB259" s="789"/>
      <c r="AC259" s="781"/>
      <c r="AD259" s="782"/>
      <c r="AE259" s="783"/>
      <c r="AF259" s="784">
        <f t="shared" si="124"/>
        <v>0</v>
      </c>
      <c r="AG259" s="784"/>
      <c r="AH259" s="784"/>
      <c r="AI259" s="784"/>
      <c r="AJ259" s="784">
        <f t="shared" si="132"/>
        <v>0</v>
      </c>
      <c r="AK259" s="784"/>
      <c r="AL259" s="784"/>
      <c r="AM259" s="784"/>
      <c r="AN259" s="784">
        <f t="shared" si="133"/>
        <v>0</v>
      </c>
      <c r="AO259" s="784"/>
      <c r="AP259" s="784"/>
      <c r="AQ259" s="784"/>
      <c r="AR259" s="363"/>
      <c r="AS259" s="785">
        <f t="shared" si="114"/>
        <v>0</v>
      </c>
      <c r="AT259" s="785"/>
      <c r="AU259" s="785"/>
      <c r="AV259" s="785"/>
      <c r="AW259" s="785">
        <f t="shared" si="115"/>
        <v>0</v>
      </c>
      <c r="AX259" s="91"/>
      <c r="AY259" s="116">
        <f t="shared" si="116"/>
        <v>0</v>
      </c>
      <c r="AZ259" s="116">
        <f t="shared" si="117"/>
        <v>0</v>
      </c>
      <c r="BA259" s="116">
        <f t="shared" si="118"/>
        <v>0</v>
      </c>
      <c r="BB259" s="116">
        <f t="shared" si="119"/>
        <v>0</v>
      </c>
      <c r="BC259" s="115">
        <f t="shared" si="125"/>
        <v>0</v>
      </c>
      <c r="BD259" s="116">
        <f t="shared" si="120"/>
        <v>0</v>
      </c>
      <c r="BE259" s="120">
        <f t="shared" si="126"/>
        <v>0</v>
      </c>
      <c r="BF259" s="115">
        <f t="shared" si="127"/>
        <v>0</v>
      </c>
      <c r="BG259" s="116">
        <f t="shared" si="121"/>
        <v>0</v>
      </c>
      <c r="BH259" s="120">
        <f t="shared" si="128"/>
        <v>0</v>
      </c>
      <c r="BI259" s="115">
        <f t="shared" si="129"/>
        <v>0</v>
      </c>
      <c r="BJ259" s="116">
        <f t="shared" si="122"/>
        <v>0</v>
      </c>
      <c r="BK259" s="120">
        <f t="shared" si="130"/>
        <v>0</v>
      </c>
      <c r="BL259" s="120">
        <f t="shared" si="131"/>
        <v>0</v>
      </c>
      <c r="BN259" s="375">
        <f t="shared" si="123"/>
        <v>0</v>
      </c>
      <c r="BP259" s="380"/>
      <c r="DH259" s="102"/>
    </row>
    <row r="260" spans="1:112" ht="17.25" hidden="1" customHeight="1">
      <c r="A260" s="110"/>
      <c r="B260" s="786"/>
      <c r="C260" s="786"/>
      <c r="D260" s="786"/>
      <c r="E260" s="786"/>
      <c r="F260" s="786"/>
      <c r="G260" s="786"/>
      <c r="H260" s="786"/>
      <c r="I260" s="786"/>
      <c r="J260" s="786"/>
      <c r="K260" s="786"/>
      <c r="L260" s="786"/>
      <c r="M260" s="786"/>
      <c r="N260" s="786"/>
      <c r="O260" s="786"/>
      <c r="P260" s="786"/>
      <c r="Q260" s="786"/>
      <c r="R260" s="787"/>
      <c r="S260" s="787"/>
      <c r="T260" s="788"/>
      <c r="U260" s="787"/>
      <c r="V260" s="787"/>
      <c r="W260" s="783"/>
      <c r="X260" s="789"/>
      <c r="Y260" s="789"/>
      <c r="Z260" s="789"/>
      <c r="AA260" s="789"/>
      <c r="AB260" s="789"/>
      <c r="AC260" s="781"/>
      <c r="AD260" s="782"/>
      <c r="AE260" s="783"/>
      <c r="AF260" s="784">
        <f t="shared" si="124"/>
        <v>0</v>
      </c>
      <c r="AG260" s="784"/>
      <c r="AH260" s="784"/>
      <c r="AI260" s="784"/>
      <c r="AJ260" s="784">
        <f t="shared" si="132"/>
        <v>0</v>
      </c>
      <c r="AK260" s="784"/>
      <c r="AL260" s="784"/>
      <c r="AM260" s="784"/>
      <c r="AN260" s="784">
        <f t="shared" si="133"/>
        <v>0</v>
      </c>
      <c r="AO260" s="784"/>
      <c r="AP260" s="784"/>
      <c r="AQ260" s="784"/>
      <c r="AR260" s="363"/>
      <c r="AS260" s="785">
        <f t="shared" si="114"/>
        <v>0</v>
      </c>
      <c r="AT260" s="785"/>
      <c r="AU260" s="785"/>
      <c r="AV260" s="785"/>
      <c r="AW260" s="785">
        <f t="shared" si="115"/>
        <v>0</v>
      </c>
      <c r="AX260" s="91"/>
      <c r="AY260" s="116">
        <f t="shared" si="116"/>
        <v>0</v>
      </c>
      <c r="AZ260" s="116">
        <f t="shared" si="117"/>
        <v>0</v>
      </c>
      <c r="BA260" s="116">
        <f t="shared" si="118"/>
        <v>0</v>
      </c>
      <c r="BB260" s="116">
        <f t="shared" si="119"/>
        <v>0</v>
      </c>
      <c r="BC260" s="115">
        <f t="shared" si="125"/>
        <v>0</v>
      </c>
      <c r="BD260" s="116">
        <f t="shared" si="120"/>
        <v>0</v>
      </c>
      <c r="BE260" s="120">
        <f t="shared" si="126"/>
        <v>0</v>
      </c>
      <c r="BF260" s="115">
        <f t="shared" si="127"/>
        <v>0</v>
      </c>
      <c r="BG260" s="116">
        <f t="shared" si="121"/>
        <v>0</v>
      </c>
      <c r="BH260" s="120">
        <f t="shared" si="128"/>
        <v>0</v>
      </c>
      <c r="BI260" s="115">
        <f t="shared" si="129"/>
        <v>0</v>
      </c>
      <c r="BJ260" s="116">
        <f t="shared" si="122"/>
        <v>0</v>
      </c>
      <c r="BK260" s="120">
        <f t="shared" si="130"/>
        <v>0</v>
      </c>
      <c r="BL260" s="120">
        <f t="shared" si="131"/>
        <v>0</v>
      </c>
      <c r="BN260" s="375">
        <f t="shared" si="123"/>
        <v>0</v>
      </c>
      <c r="BP260" s="380"/>
      <c r="DH260" s="102"/>
    </row>
    <row r="261" spans="1:112" ht="17.25" hidden="1" customHeight="1">
      <c r="A261" s="110"/>
      <c r="B261" s="786"/>
      <c r="C261" s="786"/>
      <c r="D261" s="786"/>
      <c r="E261" s="786"/>
      <c r="F261" s="786"/>
      <c r="G261" s="786"/>
      <c r="H261" s="786"/>
      <c r="I261" s="786"/>
      <c r="J261" s="786"/>
      <c r="K261" s="786"/>
      <c r="L261" s="786"/>
      <c r="M261" s="786"/>
      <c r="N261" s="786"/>
      <c r="O261" s="786"/>
      <c r="P261" s="786"/>
      <c r="Q261" s="786"/>
      <c r="R261" s="787"/>
      <c r="S261" s="787"/>
      <c r="T261" s="788"/>
      <c r="U261" s="787"/>
      <c r="V261" s="787"/>
      <c r="W261" s="783"/>
      <c r="X261" s="789"/>
      <c r="Y261" s="789"/>
      <c r="Z261" s="789"/>
      <c r="AA261" s="789"/>
      <c r="AB261" s="789"/>
      <c r="AC261" s="781"/>
      <c r="AD261" s="782"/>
      <c r="AE261" s="783"/>
      <c r="AF261" s="784">
        <f t="shared" si="124"/>
        <v>0</v>
      </c>
      <c r="AG261" s="784"/>
      <c r="AH261" s="784"/>
      <c r="AI261" s="784"/>
      <c r="AJ261" s="784">
        <f t="shared" si="132"/>
        <v>0</v>
      </c>
      <c r="AK261" s="784"/>
      <c r="AL261" s="784"/>
      <c r="AM261" s="784"/>
      <c r="AN261" s="784">
        <f t="shared" si="133"/>
        <v>0</v>
      </c>
      <c r="AO261" s="784"/>
      <c r="AP261" s="784"/>
      <c r="AQ261" s="784"/>
      <c r="AR261" s="363"/>
      <c r="AS261" s="785">
        <f t="shared" si="114"/>
        <v>0</v>
      </c>
      <c r="AT261" s="785"/>
      <c r="AU261" s="785"/>
      <c r="AV261" s="785"/>
      <c r="AW261" s="785">
        <f t="shared" si="115"/>
        <v>0</v>
      </c>
      <c r="AX261" s="91"/>
      <c r="AY261" s="116">
        <f t="shared" si="116"/>
        <v>0</v>
      </c>
      <c r="AZ261" s="116">
        <f t="shared" si="117"/>
        <v>0</v>
      </c>
      <c r="BA261" s="116">
        <f t="shared" si="118"/>
        <v>0</v>
      </c>
      <c r="BB261" s="116">
        <f t="shared" si="119"/>
        <v>0</v>
      </c>
      <c r="BC261" s="115">
        <f t="shared" si="125"/>
        <v>0</v>
      </c>
      <c r="BD261" s="116">
        <f t="shared" si="120"/>
        <v>0</v>
      </c>
      <c r="BE261" s="120">
        <f t="shared" si="126"/>
        <v>0</v>
      </c>
      <c r="BF261" s="115">
        <f t="shared" si="127"/>
        <v>0</v>
      </c>
      <c r="BG261" s="116">
        <f t="shared" si="121"/>
        <v>0</v>
      </c>
      <c r="BH261" s="120">
        <f t="shared" si="128"/>
        <v>0</v>
      </c>
      <c r="BI261" s="115">
        <f t="shared" si="129"/>
        <v>0</v>
      </c>
      <c r="BJ261" s="116">
        <f t="shared" si="122"/>
        <v>0</v>
      </c>
      <c r="BK261" s="120">
        <f t="shared" si="130"/>
        <v>0</v>
      </c>
      <c r="BL261" s="120">
        <f t="shared" si="131"/>
        <v>0</v>
      </c>
      <c r="BN261" s="375">
        <f t="shared" si="123"/>
        <v>0</v>
      </c>
      <c r="BP261" s="380"/>
      <c r="DH261" s="102"/>
    </row>
    <row r="262" spans="1:112" ht="17.25" hidden="1" customHeight="1">
      <c r="A262" s="110"/>
      <c r="B262" s="786"/>
      <c r="C262" s="786"/>
      <c r="D262" s="786"/>
      <c r="E262" s="786"/>
      <c r="F262" s="786"/>
      <c r="G262" s="786"/>
      <c r="H262" s="786"/>
      <c r="I262" s="786"/>
      <c r="J262" s="786"/>
      <c r="K262" s="786"/>
      <c r="L262" s="786"/>
      <c r="M262" s="786"/>
      <c r="N262" s="786"/>
      <c r="O262" s="786"/>
      <c r="P262" s="786"/>
      <c r="Q262" s="786"/>
      <c r="R262" s="787"/>
      <c r="S262" s="787"/>
      <c r="T262" s="788"/>
      <c r="U262" s="787"/>
      <c r="V262" s="787"/>
      <c r="W262" s="783"/>
      <c r="X262" s="789"/>
      <c r="Y262" s="789"/>
      <c r="Z262" s="789"/>
      <c r="AA262" s="789"/>
      <c r="AB262" s="789"/>
      <c r="AC262" s="781"/>
      <c r="AD262" s="782"/>
      <c r="AE262" s="783"/>
      <c r="AF262" s="784">
        <f t="shared" si="124"/>
        <v>0</v>
      </c>
      <c r="AG262" s="784"/>
      <c r="AH262" s="784"/>
      <c r="AI262" s="784"/>
      <c r="AJ262" s="784">
        <f t="shared" si="132"/>
        <v>0</v>
      </c>
      <c r="AK262" s="784"/>
      <c r="AL262" s="784"/>
      <c r="AM262" s="784"/>
      <c r="AN262" s="784">
        <f t="shared" si="133"/>
        <v>0</v>
      </c>
      <c r="AO262" s="784"/>
      <c r="AP262" s="784"/>
      <c r="AQ262" s="784"/>
      <c r="AR262" s="363"/>
      <c r="AS262" s="785">
        <f t="shared" si="114"/>
        <v>0</v>
      </c>
      <c r="AT262" s="785"/>
      <c r="AU262" s="785"/>
      <c r="AV262" s="785"/>
      <c r="AW262" s="785">
        <f t="shared" si="115"/>
        <v>0</v>
      </c>
      <c r="AX262" s="91"/>
      <c r="AY262" s="116">
        <f t="shared" si="116"/>
        <v>0</v>
      </c>
      <c r="AZ262" s="116">
        <f t="shared" si="117"/>
        <v>0</v>
      </c>
      <c r="BA262" s="116">
        <f t="shared" si="118"/>
        <v>0</v>
      </c>
      <c r="BB262" s="116">
        <f t="shared" si="119"/>
        <v>0</v>
      </c>
      <c r="BC262" s="115">
        <f t="shared" si="125"/>
        <v>0</v>
      </c>
      <c r="BD262" s="116">
        <f t="shared" si="120"/>
        <v>0</v>
      </c>
      <c r="BE262" s="120">
        <f t="shared" si="126"/>
        <v>0</v>
      </c>
      <c r="BF262" s="115">
        <f t="shared" si="127"/>
        <v>0</v>
      </c>
      <c r="BG262" s="116">
        <f t="shared" si="121"/>
        <v>0</v>
      </c>
      <c r="BH262" s="120">
        <f t="shared" si="128"/>
        <v>0</v>
      </c>
      <c r="BI262" s="115">
        <f t="shared" si="129"/>
        <v>0</v>
      </c>
      <c r="BJ262" s="116">
        <f t="shared" si="122"/>
        <v>0</v>
      </c>
      <c r="BK262" s="120">
        <f t="shared" si="130"/>
        <v>0</v>
      </c>
      <c r="BL262" s="120">
        <f t="shared" si="131"/>
        <v>0</v>
      </c>
      <c r="BN262" s="375">
        <f t="shared" si="123"/>
        <v>0</v>
      </c>
      <c r="BP262" s="380"/>
      <c r="DH262" s="102"/>
    </row>
    <row r="263" spans="1:112" ht="17.25" hidden="1" customHeight="1">
      <c r="A263" s="110"/>
      <c r="B263" s="786"/>
      <c r="C263" s="786"/>
      <c r="D263" s="786"/>
      <c r="E263" s="786"/>
      <c r="F263" s="786"/>
      <c r="G263" s="786"/>
      <c r="H263" s="786"/>
      <c r="I263" s="786"/>
      <c r="J263" s="786"/>
      <c r="K263" s="786"/>
      <c r="L263" s="786"/>
      <c r="M263" s="786"/>
      <c r="N263" s="786"/>
      <c r="O263" s="786"/>
      <c r="P263" s="786"/>
      <c r="Q263" s="786"/>
      <c r="R263" s="787"/>
      <c r="S263" s="787"/>
      <c r="T263" s="788"/>
      <c r="U263" s="787"/>
      <c r="V263" s="787"/>
      <c r="W263" s="783"/>
      <c r="X263" s="789"/>
      <c r="Y263" s="789"/>
      <c r="Z263" s="789"/>
      <c r="AA263" s="789"/>
      <c r="AB263" s="789"/>
      <c r="AC263" s="781"/>
      <c r="AD263" s="782"/>
      <c r="AE263" s="783"/>
      <c r="AF263" s="784">
        <f t="shared" si="124"/>
        <v>0</v>
      </c>
      <c r="AG263" s="784"/>
      <c r="AH263" s="784"/>
      <c r="AI263" s="784"/>
      <c r="AJ263" s="784">
        <f t="shared" si="132"/>
        <v>0</v>
      </c>
      <c r="AK263" s="784"/>
      <c r="AL263" s="784"/>
      <c r="AM263" s="784"/>
      <c r="AN263" s="784">
        <f t="shared" si="133"/>
        <v>0</v>
      </c>
      <c r="AO263" s="784"/>
      <c r="AP263" s="784"/>
      <c r="AQ263" s="784"/>
      <c r="AR263" s="363"/>
      <c r="AS263" s="785">
        <f t="shared" si="114"/>
        <v>0</v>
      </c>
      <c r="AT263" s="785"/>
      <c r="AU263" s="785"/>
      <c r="AV263" s="785"/>
      <c r="AW263" s="785">
        <f t="shared" si="115"/>
        <v>0</v>
      </c>
      <c r="AX263" s="91"/>
      <c r="AY263" s="116">
        <f t="shared" si="116"/>
        <v>0</v>
      </c>
      <c r="AZ263" s="116">
        <f t="shared" si="117"/>
        <v>0</v>
      </c>
      <c r="BA263" s="116">
        <f t="shared" si="118"/>
        <v>0</v>
      </c>
      <c r="BB263" s="116">
        <f t="shared" si="119"/>
        <v>0</v>
      </c>
      <c r="BC263" s="115">
        <f t="shared" si="125"/>
        <v>0</v>
      </c>
      <c r="BD263" s="116">
        <f t="shared" si="120"/>
        <v>0</v>
      </c>
      <c r="BE263" s="120">
        <f t="shared" si="126"/>
        <v>0</v>
      </c>
      <c r="BF263" s="115">
        <f t="shared" si="127"/>
        <v>0</v>
      </c>
      <c r="BG263" s="116">
        <f t="shared" si="121"/>
        <v>0</v>
      </c>
      <c r="BH263" s="120">
        <f t="shared" si="128"/>
        <v>0</v>
      </c>
      <c r="BI263" s="115">
        <f t="shared" si="129"/>
        <v>0</v>
      </c>
      <c r="BJ263" s="116">
        <f t="shared" si="122"/>
        <v>0</v>
      </c>
      <c r="BK263" s="120">
        <f t="shared" si="130"/>
        <v>0</v>
      </c>
      <c r="BL263" s="120">
        <f t="shared" si="131"/>
        <v>0</v>
      </c>
      <c r="BN263" s="375">
        <f t="shared" si="123"/>
        <v>0</v>
      </c>
      <c r="BP263" s="380"/>
      <c r="DH263" s="102"/>
    </row>
    <row r="264" spans="1:112" ht="17.25" hidden="1" customHeight="1">
      <c r="A264" s="110"/>
      <c r="B264" s="786"/>
      <c r="C264" s="786"/>
      <c r="D264" s="786"/>
      <c r="E264" s="786"/>
      <c r="F264" s="786"/>
      <c r="G264" s="786"/>
      <c r="H264" s="786"/>
      <c r="I264" s="786"/>
      <c r="J264" s="786"/>
      <c r="K264" s="786"/>
      <c r="L264" s="786"/>
      <c r="M264" s="786"/>
      <c r="N264" s="786"/>
      <c r="O264" s="786"/>
      <c r="P264" s="786"/>
      <c r="Q264" s="786"/>
      <c r="R264" s="787"/>
      <c r="S264" s="787"/>
      <c r="T264" s="788"/>
      <c r="U264" s="787"/>
      <c r="V264" s="787"/>
      <c r="W264" s="783"/>
      <c r="X264" s="789"/>
      <c r="Y264" s="789"/>
      <c r="Z264" s="789"/>
      <c r="AA264" s="789"/>
      <c r="AB264" s="789"/>
      <c r="AC264" s="781"/>
      <c r="AD264" s="782"/>
      <c r="AE264" s="783"/>
      <c r="AF264" s="784">
        <f t="shared" si="124"/>
        <v>0</v>
      </c>
      <c r="AG264" s="784"/>
      <c r="AH264" s="784"/>
      <c r="AI264" s="784"/>
      <c r="AJ264" s="784">
        <f t="shared" si="132"/>
        <v>0</v>
      </c>
      <c r="AK264" s="784"/>
      <c r="AL264" s="784"/>
      <c r="AM264" s="784"/>
      <c r="AN264" s="784">
        <f t="shared" si="133"/>
        <v>0</v>
      </c>
      <c r="AO264" s="784"/>
      <c r="AP264" s="784"/>
      <c r="AQ264" s="784"/>
      <c r="AR264" s="363"/>
      <c r="AS264" s="785">
        <f t="shared" si="114"/>
        <v>0</v>
      </c>
      <c r="AT264" s="785"/>
      <c r="AU264" s="785"/>
      <c r="AV264" s="785"/>
      <c r="AW264" s="785">
        <f t="shared" si="115"/>
        <v>0</v>
      </c>
      <c r="AX264" s="91"/>
      <c r="AY264" s="116">
        <f t="shared" si="116"/>
        <v>0</v>
      </c>
      <c r="AZ264" s="116">
        <f t="shared" si="117"/>
        <v>0</v>
      </c>
      <c r="BA264" s="116">
        <f t="shared" si="118"/>
        <v>0</v>
      </c>
      <c r="BB264" s="116">
        <f t="shared" si="119"/>
        <v>0</v>
      </c>
      <c r="BC264" s="115">
        <f t="shared" si="125"/>
        <v>0</v>
      </c>
      <c r="BD264" s="116">
        <f t="shared" si="120"/>
        <v>0</v>
      </c>
      <c r="BE264" s="120">
        <f t="shared" si="126"/>
        <v>0</v>
      </c>
      <c r="BF264" s="115">
        <f t="shared" si="127"/>
        <v>0</v>
      </c>
      <c r="BG264" s="116">
        <f t="shared" si="121"/>
        <v>0</v>
      </c>
      <c r="BH264" s="120">
        <f t="shared" si="128"/>
        <v>0</v>
      </c>
      <c r="BI264" s="115">
        <f t="shared" si="129"/>
        <v>0</v>
      </c>
      <c r="BJ264" s="116">
        <f t="shared" si="122"/>
        <v>0</v>
      </c>
      <c r="BK264" s="120">
        <f t="shared" si="130"/>
        <v>0</v>
      </c>
      <c r="BL264" s="120">
        <f t="shared" si="131"/>
        <v>0</v>
      </c>
      <c r="BN264" s="375">
        <f t="shared" si="123"/>
        <v>0</v>
      </c>
      <c r="BP264" s="380"/>
      <c r="DH264" s="102"/>
    </row>
    <row r="265" spans="1:112" ht="17.25" hidden="1" customHeight="1">
      <c r="A265" s="110"/>
      <c r="B265" s="786"/>
      <c r="C265" s="786"/>
      <c r="D265" s="786"/>
      <c r="E265" s="786"/>
      <c r="F265" s="786"/>
      <c r="G265" s="786"/>
      <c r="H265" s="786"/>
      <c r="I265" s="786"/>
      <c r="J265" s="786"/>
      <c r="K265" s="786"/>
      <c r="L265" s="786"/>
      <c r="M265" s="786"/>
      <c r="N265" s="786"/>
      <c r="O265" s="786"/>
      <c r="P265" s="786"/>
      <c r="Q265" s="786"/>
      <c r="R265" s="787"/>
      <c r="S265" s="787"/>
      <c r="T265" s="788"/>
      <c r="U265" s="787"/>
      <c r="V265" s="787"/>
      <c r="W265" s="783"/>
      <c r="X265" s="789"/>
      <c r="Y265" s="789"/>
      <c r="Z265" s="789"/>
      <c r="AA265" s="789"/>
      <c r="AB265" s="789"/>
      <c r="AC265" s="781"/>
      <c r="AD265" s="782"/>
      <c r="AE265" s="783"/>
      <c r="AF265" s="784">
        <f t="shared" si="124"/>
        <v>0</v>
      </c>
      <c r="AG265" s="784"/>
      <c r="AH265" s="784"/>
      <c r="AI265" s="784"/>
      <c r="AJ265" s="784">
        <f t="shared" si="132"/>
        <v>0</v>
      </c>
      <c r="AK265" s="784"/>
      <c r="AL265" s="784"/>
      <c r="AM265" s="784"/>
      <c r="AN265" s="784">
        <f t="shared" si="133"/>
        <v>0</v>
      </c>
      <c r="AO265" s="784"/>
      <c r="AP265" s="784"/>
      <c r="AQ265" s="784"/>
      <c r="AR265" s="363"/>
      <c r="AS265" s="785">
        <f t="shared" si="114"/>
        <v>0</v>
      </c>
      <c r="AT265" s="785"/>
      <c r="AU265" s="785"/>
      <c r="AV265" s="785"/>
      <c r="AW265" s="785">
        <f t="shared" si="115"/>
        <v>0</v>
      </c>
      <c r="AX265" s="91"/>
      <c r="AY265" s="116">
        <f t="shared" si="116"/>
        <v>0</v>
      </c>
      <c r="AZ265" s="116">
        <f t="shared" si="117"/>
        <v>0</v>
      </c>
      <c r="BA265" s="116">
        <f t="shared" si="118"/>
        <v>0</v>
      </c>
      <c r="BB265" s="116">
        <f t="shared" si="119"/>
        <v>0</v>
      </c>
      <c r="BC265" s="115">
        <f t="shared" si="125"/>
        <v>0</v>
      </c>
      <c r="BD265" s="116">
        <f t="shared" si="120"/>
        <v>0</v>
      </c>
      <c r="BE265" s="120">
        <f t="shared" si="126"/>
        <v>0</v>
      </c>
      <c r="BF265" s="115">
        <f t="shared" si="127"/>
        <v>0</v>
      </c>
      <c r="BG265" s="116">
        <f t="shared" si="121"/>
        <v>0</v>
      </c>
      <c r="BH265" s="120">
        <f t="shared" si="128"/>
        <v>0</v>
      </c>
      <c r="BI265" s="115">
        <f t="shared" si="129"/>
        <v>0</v>
      </c>
      <c r="BJ265" s="116">
        <f t="shared" si="122"/>
        <v>0</v>
      </c>
      <c r="BK265" s="120">
        <f t="shared" si="130"/>
        <v>0</v>
      </c>
      <c r="BL265" s="120">
        <f t="shared" si="131"/>
        <v>0</v>
      </c>
      <c r="BN265" s="375">
        <f t="shared" si="123"/>
        <v>0</v>
      </c>
      <c r="BP265" s="380"/>
      <c r="DH265" s="102"/>
    </row>
    <row r="266" spans="1:112" ht="17.25" hidden="1" customHeight="1">
      <c r="A266" s="110"/>
      <c r="B266" s="786"/>
      <c r="C266" s="786"/>
      <c r="D266" s="786"/>
      <c r="E266" s="786"/>
      <c r="F266" s="786"/>
      <c r="G266" s="786"/>
      <c r="H266" s="786"/>
      <c r="I266" s="786"/>
      <c r="J266" s="786"/>
      <c r="K266" s="786"/>
      <c r="L266" s="786"/>
      <c r="M266" s="786"/>
      <c r="N266" s="786"/>
      <c r="O266" s="786"/>
      <c r="P266" s="786"/>
      <c r="Q266" s="786"/>
      <c r="R266" s="787"/>
      <c r="S266" s="787"/>
      <c r="T266" s="788"/>
      <c r="U266" s="787"/>
      <c r="V266" s="787"/>
      <c r="W266" s="783"/>
      <c r="X266" s="789"/>
      <c r="Y266" s="789"/>
      <c r="Z266" s="789"/>
      <c r="AA266" s="789"/>
      <c r="AB266" s="789"/>
      <c r="AC266" s="781"/>
      <c r="AD266" s="782"/>
      <c r="AE266" s="783"/>
      <c r="AF266" s="784">
        <f t="shared" si="124"/>
        <v>0</v>
      </c>
      <c r="AG266" s="784"/>
      <c r="AH266" s="784"/>
      <c r="AI266" s="784"/>
      <c r="AJ266" s="784">
        <f t="shared" si="132"/>
        <v>0</v>
      </c>
      <c r="AK266" s="784"/>
      <c r="AL266" s="784"/>
      <c r="AM266" s="784"/>
      <c r="AN266" s="784">
        <f t="shared" si="133"/>
        <v>0</v>
      </c>
      <c r="AO266" s="784"/>
      <c r="AP266" s="784"/>
      <c r="AQ266" s="784"/>
      <c r="AR266" s="363"/>
      <c r="AS266" s="785">
        <f t="shared" si="114"/>
        <v>0</v>
      </c>
      <c r="AT266" s="785"/>
      <c r="AU266" s="785"/>
      <c r="AV266" s="785"/>
      <c r="AW266" s="785">
        <f t="shared" si="115"/>
        <v>0</v>
      </c>
      <c r="AX266" s="91"/>
      <c r="AY266" s="116">
        <f t="shared" si="116"/>
        <v>0</v>
      </c>
      <c r="AZ266" s="116">
        <f t="shared" si="117"/>
        <v>0</v>
      </c>
      <c r="BA266" s="116">
        <f t="shared" si="118"/>
        <v>0</v>
      </c>
      <c r="BB266" s="116">
        <f t="shared" si="119"/>
        <v>0</v>
      </c>
      <c r="BC266" s="115">
        <f t="shared" si="125"/>
        <v>0</v>
      </c>
      <c r="BD266" s="116">
        <f t="shared" si="120"/>
        <v>0</v>
      </c>
      <c r="BE266" s="120">
        <f t="shared" si="126"/>
        <v>0</v>
      </c>
      <c r="BF266" s="115">
        <f t="shared" si="127"/>
        <v>0</v>
      </c>
      <c r="BG266" s="116">
        <f t="shared" si="121"/>
        <v>0</v>
      </c>
      <c r="BH266" s="120">
        <f t="shared" si="128"/>
        <v>0</v>
      </c>
      <c r="BI266" s="115">
        <f t="shared" si="129"/>
        <v>0</v>
      </c>
      <c r="BJ266" s="116">
        <f t="shared" si="122"/>
        <v>0</v>
      </c>
      <c r="BK266" s="120">
        <f t="shared" si="130"/>
        <v>0</v>
      </c>
      <c r="BL266" s="120">
        <f t="shared" si="131"/>
        <v>0</v>
      </c>
      <c r="BN266" s="375">
        <f t="shared" si="123"/>
        <v>0</v>
      </c>
      <c r="BP266" s="380"/>
      <c r="DH266" s="102"/>
    </row>
    <row r="267" spans="1:112" ht="17.25" hidden="1" customHeight="1">
      <c r="A267" s="110"/>
      <c r="B267" s="786"/>
      <c r="C267" s="786"/>
      <c r="D267" s="786"/>
      <c r="E267" s="786"/>
      <c r="F267" s="786"/>
      <c r="G267" s="786"/>
      <c r="H267" s="786"/>
      <c r="I267" s="786"/>
      <c r="J267" s="786"/>
      <c r="K267" s="786"/>
      <c r="L267" s="786"/>
      <c r="M267" s="786"/>
      <c r="N267" s="786"/>
      <c r="O267" s="786"/>
      <c r="P267" s="786"/>
      <c r="Q267" s="786"/>
      <c r="R267" s="787"/>
      <c r="S267" s="787"/>
      <c r="T267" s="788"/>
      <c r="U267" s="787"/>
      <c r="V267" s="787"/>
      <c r="W267" s="783"/>
      <c r="X267" s="789"/>
      <c r="Y267" s="789"/>
      <c r="Z267" s="789"/>
      <c r="AA267" s="789"/>
      <c r="AB267" s="789"/>
      <c r="AC267" s="781"/>
      <c r="AD267" s="782"/>
      <c r="AE267" s="783"/>
      <c r="AF267" s="784">
        <f t="shared" si="124"/>
        <v>0</v>
      </c>
      <c r="AG267" s="784"/>
      <c r="AH267" s="784"/>
      <c r="AI267" s="784"/>
      <c r="AJ267" s="784">
        <f t="shared" si="132"/>
        <v>0</v>
      </c>
      <c r="AK267" s="784"/>
      <c r="AL267" s="784"/>
      <c r="AM267" s="784"/>
      <c r="AN267" s="784">
        <f t="shared" si="133"/>
        <v>0</v>
      </c>
      <c r="AO267" s="784"/>
      <c r="AP267" s="784"/>
      <c r="AQ267" s="784"/>
      <c r="AR267" s="363"/>
      <c r="AS267" s="785">
        <f t="shared" si="114"/>
        <v>0</v>
      </c>
      <c r="AT267" s="785"/>
      <c r="AU267" s="785"/>
      <c r="AV267" s="785"/>
      <c r="AW267" s="785">
        <f t="shared" si="115"/>
        <v>0</v>
      </c>
      <c r="AX267" s="91"/>
      <c r="AY267" s="116">
        <f t="shared" si="116"/>
        <v>0</v>
      </c>
      <c r="AZ267" s="116">
        <f t="shared" si="117"/>
        <v>0</v>
      </c>
      <c r="BA267" s="116">
        <f t="shared" si="118"/>
        <v>0</v>
      </c>
      <c r="BB267" s="116">
        <f t="shared" si="119"/>
        <v>0</v>
      </c>
      <c r="BC267" s="115">
        <f t="shared" si="125"/>
        <v>0</v>
      </c>
      <c r="BD267" s="116">
        <f t="shared" si="120"/>
        <v>0</v>
      </c>
      <c r="BE267" s="120">
        <f t="shared" si="126"/>
        <v>0</v>
      </c>
      <c r="BF267" s="115">
        <f t="shared" si="127"/>
        <v>0</v>
      </c>
      <c r="BG267" s="116">
        <f t="shared" si="121"/>
        <v>0</v>
      </c>
      <c r="BH267" s="120">
        <f t="shared" si="128"/>
        <v>0</v>
      </c>
      <c r="BI267" s="115">
        <f t="shared" si="129"/>
        <v>0</v>
      </c>
      <c r="BJ267" s="116">
        <f t="shared" si="122"/>
        <v>0</v>
      </c>
      <c r="BK267" s="120">
        <f t="shared" si="130"/>
        <v>0</v>
      </c>
      <c r="BL267" s="120">
        <f t="shared" si="131"/>
        <v>0</v>
      </c>
      <c r="BN267" s="375">
        <f t="shared" si="123"/>
        <v>0</v>
      </c>
      <c r="BP267" s="380"/>
      <c r="DH267" s="102"/>
    </row>
    <row r="268" spans="1:112" ht="17.25" hidden="1" customHeight="1">
      <c r="A268" s="110"/>
      <c r="B268" s="786"/>
      <c r="C268" s="786"/>
      <c r="D268" s="786"/>
      <c r="E268" s="786"/>
      <c r="F268" s="786"/>
      <c r="G268" s="786"/>
      <c r="H268" s="786"/>
      <c r="I268" s="786"/>
      <c r="J268" s="786"/>
      <c r="K268" s="786"/>
      <c r="L268" s="786"/>
      <c r="M268" s="786"/>
      <c r="N268" s="786"/>
      <c r="O268" s="786"/>
      <c r="P268" s="786"/>
      <c r="Q268" s="786"/>
      <c r="R268" s="787"/>
      <c r="S268" s="787"/>
      <c r="T268" s="788"/>
      <c r="U268" s="787"/>
      <c r="V268" s="787"/>
      <c r="W268" s="783"/>
      <c r="X268" s="789"/>
      <c r="Y268" s="789"/>
      <c r="Z268" s="789"/>
      <c r="AA268" s="789"/>
      <c r="AB268" s="789"/>
      <c r="AC268" s="781"/>
      <c r="AD268" s="782"/>
      <c r="AE268" s="783"/>
      <c r="AF268" s="784">
        <f t="shared" si="124"/>
        <v>0</v>
      </c>
      <c r="AG268" s="784"/>
      <c r="AH268" s="784"/>
      <c r="AI268" s="784"/>
      <c r="AJ268" s="784">
        <f t="shared" si="132"/>
        <v>0</v>
      </c>
      <c r="AK268" s="784"/>
      <c r="AL268" s="784"/>
      <c r="AM268" s="784"/>
      <c r="AN268" s="784">
        <f t="shared" si="133"/>
        <v>0</v>
      </c>
      <c r="AO268" s="784"/>
      <c r="AP268" s="784"/>
      <c r="AQ268" s="784"/>
      <c r="AR268" s="363"/>
      <c r="AS268" s="785">
        <f t="shared" si="114"/>
        <v>0</v>
      </c>
      <c r="AT268" s="785"/>
      <c r="AU268" s="785"/>
      <c r="AV268" s="785"/>
      <c r="AW268" s="785">
        <f t="shared" si="115"/>
        <v>0</v>
      </c>
      <c r="AX268" s="91"/>
      <c r="AY268" s="116">
        <f t="shared" si="116"/>
        <v>0</v>
      </c>
      <c r="AZ268" s="116">
        <f t="shared" si="117"/>
        <v>0</v>
      </c>
      <c r="BA268" s="116">
        <f t="shared" si="118"/>
        <v>0</v>
      </c>
      <c r="BB268" s="116">
        <f t="shared" si="119"/>
        <v>0</v>
      </c>
      <c r="BC268" s="115">
        <f t="shared" si="125"/>
        <v>0</v>
      </c>
      <c r="BD268" s="116">
        <f t="shared" si="120"/>
        <v>0</v>
      </c>
      <c r="BE268" s="120">
        <f t="shared" si="126"/>
        <v>0</v>
      </c>
      <c r="BF268" s="115">
        <f t="shared" si="127"/>
        <v>0</v>
      </c>
      <c r="BG268" s="116">
        <f t="shared" si="121"/>
        <v>0</v>
      </c>
      <c r="BH268" s="120">
        <f t="shared" si="128"/>
        <v>0</v>
      </c>
      <c r="BI268" s="115">
        <f t="shared" si="129"/>
        <v>0</v>
      </c>
      <c r="BJ268" s="116">
        <f t="shared" si="122"/>
        <v>0</v>
      </c>
      <c r="BK268" s="120">
        <f t="shared" si="130"/>
        <v>0</v>
      </c>
      <c r="BL268" s="120">
        <f t="shared" si="131"/>
        <v>0</v>
      </c>
      <c r="BN268" s="375">
        <f t="shared" si="123"/>
        <v>0</v>
      </c>
      <c r="BP268" s="380"/>
      <c r="DH268" s="102"/>
    </row>
    <row r="269" spans="1:112" ht="17.25" hidden="1" customHeight="1">
      <c r="A269" s="110"/>
      <c r="B269" s="786"/>
      <c r="C269" s="786"/>
      <c r="D269" s="786"/>
      <c r="E269" s="786"/>
      <c r="F269" s="786"/>
      <c r="G269" s="786"/>
      <c r="H269" s="786"/>
      <c r="I269" s="786"/>
      <c r="J269" s="786"/>
      <c r="K269" s="786"/>
      <c r="L269" s="786"/>
      <c r="M269" s="786"/>
      <c r="N269" s="786"/>
      <c r="O269" s="786"/>
      <c r="P269" s="786"/>
      <c r="Q269" s="786"/>
      <c r="R269" s="787"/>
      <c r="S269" s="787"/>
      <c r="T269" s="788"/>
      <c r="U269" s="787"/>
      <c r="V269" s="787"/>
      <c r="W269" s="783"/>
      <c r="X269" s="789"/>
      <c r="Y269" s="789"/>
      <c r="Z269" s="789"/>
      <c r="AA269" s="789"/>
      <c r="AB269" s="789"/>
      <c r="AC269" s="781"/>
      <c r="AD269" s="782"/>
      <c r="AE269" s="783"/>
      <c r="AF269" s="784">
        <f t="shared" si="124"/>
        <v>0</v>
      </c>
      <c r="AG269" s="784"/>
      <c r="AH269" s="784"/>
      <c r="AI269" s="784"/>
      <c r="AJ269" s="784">
        <f t="shared" si="132"/>
        <v>0</v>
      </c>
      <c r="AK269" s="784"/>
      <c r="AL269" s="784"/>
      <c r="AM269" s="784"/>
      <c r="AN269" s="784">
        <f t="shared" si="133"/>
        <v>0</v>
      </c>
      <c r="AO269" s="784"/>
      <c r="AP269" s="784"/>
      <c r="AQ269" s="784"/>
      <c r="AR269" s="363"/>
      <c r="AS269" s="785">
        <f t="shared" si="114"/>
        <v>0</v>
      </c>
      <c r="AT269" s="785"/>
      <c r="AU269" s="785"/>
      <c r="AV269" s="785"/>
      <c r="AW269" s="785">
        <f t="shared" si="115"/>
        <v>0</v>
      </c>
      <c r="AX269" s="91"/>
      <c r="AY269" s="116">
        <f t="shared" si="116"/>
        <v>0</v>
      </c>
      <c r="AZ269" s="116">
        <f t="shared" si="117"/>
        <v>0</v>
      </c>
      <c r="BA269" s="116">
        <f t="shared" si="118"/>
        <v>0</v>
      </c>
      <c r="BB269" s="116">
        <f t="shared" si="119"/>
        <v>0</v>
      </c>
      <c r="BC269" s="115">
        <f t="shared" si="125"/>
        <v>0</v>
      </c>
      <c r="BD269" s="116">
        <f t="shared" si="120"/>
        <v>0</v>
      </c>
      <c r="BE269" s="120">
        <f t="shared" si="126"/>
        <v>0</v>
      </c>
      <c r="BF269" s="115">
        <f t="shared" si="127"/>
        <v>0</v>
      </c>
      <c r="BG269" s="116">
        <f t="shared" si="121"/>
        <v>0</v>
      </c>
      <c r="BH269" s="120">
        <f t="shared" si="128"/>
        <v>0</v>
      </c>
      <c r="BI269" s="115">
        <f t="shared" si="129"/>
        <v>0</v>
      </c>
      <c r="BJ269" s="116">
        <f t="shared" si="122"/>
        <v>0</v>
      </c>
      <c r="BK269" s="120">
        <f t="shared" si="130"/>
        <v>0</v>
      </c>
      <c r="BL269" s="120">
        <f t="shared" si="131"/>
        <v>0</v>
      </c>
      <c r="BN269" s="375">
        <f t="shared" si="123"/>
        <v>0</v>
      </c>
      <c r="BP269" s="380"/>
      <c r="DH269" s="102"/>
    </row>
    <row r="270" spans="1:112" ht="17.25" hidden="1" customHeight="1">
      <c r="A270" s="110"/>
      <c r="B270" s="786"/>
      <c r="C270" s="786"/>
      <c r="D270" s="786"/>
      <c r="E270" s="786"/>
      <c r="F270" s="786"/>
      <c r="G270" s="786"/>
      <c r="H270" s="786"/>
      <c r="I270" s="786"/>
      <c r="J270" s="786"/>
      <c r="K270" s="786"/>
      <c r="L270" s="786"/>
      <c r="M270" s="786"/>
      <c r="N270" s="786"/>
      <c r="O270" s="786"/>
      <c r="P270" s="786"/>
      <c r="Q270" s="786"/>
      <c r="R270" s="787"/>
      <c r="S270" s="787"/>
      <c r="T270" s="788"/>
      <c r="U270" s="787"/>
      <c r="V270" s="787"/>
      <c r="W270" s="783"/>
      <c r="X270" s="789"/>
      <c r="Y270" s="789"/>
      <c r="Z270" s="789"/>
      <c r="AA270" s="789"/>
      <c r="AB270" s="789"/>
      <c r="AC270" s="781"/>
      <c r="AD270" s="782"/>
      <c r="AE270" s="783"/>
      <c r="AF270" s="784">
        <f t="shared" si="124"/>
        <v>0</v>
      </c>
      <c r="AG270" s="784"/>
      <c r="AH270" s="784"/>
      <c r="AI270" s="784"/>
      <c r="AJ270" s="784">
        <f t="shared" si="132"/>
        <v>0</v>
      </c>
      <c r="AK270" s="784"/>
      <c r="AL270" s="784"/>
      <c r="AM270" s="784"/>
      <c r="AN270" s="784">
        <f t="shared" si="133"/>
        <v>0</v>
      </c>
      <c r="AO270" s="784"/>
      <c r="AP270" s="784"/>
      <c r="AQ270" s="784"/>
      <c r="AR270" s="363"/>
      <c r="AS270" s="785">
        <f t="shared" si="114"/>
        <v>0</v>
      </c>
      <c r="AT270" s="785"/>
      <c r="AU270" s="785"/>
      <c r="AV270" s="785"/>
      <c r="AW270" s="785">
        <f t="shared" si="115"/>
        <v>0</v>
      </c>
      <c r="AX270" s="91"/>
      <c r="AY270" s="116">
        <f t="shared" si="116"/>
        <v>0</v>
      </c>
      <c r="AZ270" s="116">
        <f t="shared" si="117"/>
        <v>0</v>
      </c>
      <c r="BA270" s="116">
        <f t="shared" si="118"/>
        <v>0</v>
      </c>
      <c r="BB270" s="116">
        <f t="shared" si="119"/>
        <v>0</v>
      </c>
      <c r="BC270" s="115">
        <f t="shared" si="125"/>
        <v>0</v>
      </c>
      <c r="BD270" s="116">
        <f t="shared" si="120"/>
        <v>0</v>
      </c>
      <c r="BE270" s="120">
        <f t="shared" si="126"/>
        <v>0</v>
      </c>
      <c r="BF270" s="115">
        <f t="shared" si="127"/>
        <v>0</v>
      </c>
      <c r="BG270" s="116">
        <f t="shared" si="121"/>
        <v>0</v>
      </c>
      <c r="BH270" s="120">
        <f t="shared" si="128"/>
        <v>0</v>
      </c>
      <c r="BI270" s="115">
        <f t="shared" si="129"/>
        <v>0</v>
      </c>
      <c r="BJ270" s="116">
        <f t="shared" si="122"/>
        <v>0</v>
      </c>
      <c r="BK270" s="120">
        <f t="shared" si="130"/>
        <v>0</v>
      </c>
      <c r="BL270" s="120">
        <f t="shared" si="131"/>
        <v>0</v>
      </c>
      <c r="BN270" s="375">
        <f t="shared" si="123"/>
        <v>0</v>
      </c>
      <c r="BP270" s="380"/>
      <c r="DH270" s="102"/>
    </row>
    <row r="271" spans="1:112" ht="17.25" hidden="1" customHeight="1">
      <c r="A271" s="110"/>
      <c r="B271" s="786"/>
      <c r="C271" s="786"/>
      <c r="D271" s="786"/>
      <c r="E271" s="786"/>
      <c r="F271" s="786"/>
      <c r="G271" s="786"/>
      <c r="H271" s="786"/>
      <c r="I271" s="786"/>
      <c r="J271" s="786"/>
      <c r="K271" s="786"/>
      <c r="L271" s="786"/>
      <c r="M271" s="786"/>
      <c r="N271" s="786"/>
      <c r="O271" s="786"/>
      <c r="P271" s="786"/>
      <c r="Q271" s="786"/>
      <c r="R271" s="787"/>
      <c r="S271" s="787"/>
      <c r="T271" s="788"/>
      <c r="U271" s="787"/>
      <c r="V271" s="787"/>
      <c r="W271" s="783"/>
      <c r="X271" s="789"/>
      <c r="Y271" s="789"/>
      <c r="Z271" s="789"/>
      <c r="AA271" s="789"/>
      <c r="AB271" s="789"/>
      <c r="AC271" s="781"/>
      <c r="AD271" s="782"/>
      <c r="AE271" s="783"/>
      <c r="AF271" s="784">
        <f t="shared" si="124"/>
        <v>0</v>
      </c>
      <c r="AG271" s="784"/>
      <c r="AH271" s="784"/>
      <c r="AI271" s="784"/>
      <c r="AJ271" s="784">
        <f t="shared" si="132"/>
        <v>0</v>
      </c>
      <c r="AK271" s="784"/>
      <c r="AL271" s="784"/>
      <c r="AM271" s="784"/>
      <c r="AN271" s="784">
        <f t="shared" si="133"/>
        <v>0</v>
      </c>
      <c r="AO271" s="784"/>
      <c r="AP271" s="784"/>
      <c r="AQ271" s="784"/>
      <c r="AR271" s="363"/>
      <c r="AS271" s="785">
        <f t="shared" si="114"/>
        <v>0</v>
      </c>
      <c r="AT271" s="785"/>
      <c r="AU271" s="785"/>
      <c r="AV271" s="785"/>
      <c r="AW271" s="785">
        <f t="shared" si="115"/>
        <v>0</v>
      </c>
      <c r="AX271" s="91"/>
      <c r="AY271" s="116">
        <f t="shared" si="116"/>
        <v>0</v>
      </c>
      <c r="AZ271" s="116">
        <f t="shared" si="117"/>
        <v>0</v>
      </c>
      <c r="BA271" s="116">
        <f t="shared" si="118"/>
        <v>0</v>
      </c>
      <c r="BB271" s="116">
        <f t="shared" si="119"/>
        <v>0</v>
      </c>
      <c r="BC271" s="115">
        <f t="shared" si="125"/>
        <v>0</v>
      </c>
      <c r="BD271" s="116">
        <f t="shared" si="120"/>
        <v>0</v>
      </c>
      <c r="BE271" s="120">
        <f t="shared" si="126"/>
        <v>0</v>
      </c>
      <c r="BF271" s="115">
        <f t="shared" si="127"/>
        <v>0</v>
      </c>
      <c r="BG271" s="116">
        <f t="shared" si="121"/>
        <v>0</v>
      </c>
      <c r="BH271" s="120">
        <f t="shared" si="128"/>
        <v>0</v>
      </c>
      <c r="BI271" s="115">
        <f t="shared" si="129"/>
        <v>0</v>
      </c>
      <c r="BJ271" s="116">
        <f t="shared" si="122"/>
        <v>0</v>
      </c>
      <c r="BK271" s="120">
        <f t="shared" si="130"/>
        <v>0</v>
      </c>
      <c r="BL271" s="120">
        <f t="shared" si="131"/>
        <v>0</v>
      </c>
      <c r="BN271" s="375">
        <f t="shared" si="123"/>
        <v>0</v>
      </c>
      <c r="BP271" s="380"/>
      <c r="DH271" s="102"/>
    </row>
    <row r="272" spans="1:112" ht="17.25" hidden="1" customHeight="1">
      <c r="A272" s="110"/>
      <c r="B272" s="786"/>
      <c r="C272" s="786"/>
      <c r="D272" s="786"/>
      <c r="E272" s="786"/>
      <c r="F272" s="786"/>
      <c r="G272" s="786"/>
      <c r="H272" s="786"/>
      <c r="I272" s="786"/>
      <c r="J272" s="786"/>
      <c r="K272" s="786"/>
      <c r="L272" s="786"/>
      <c r="M272" s="786"/>
      <c r="N272" s="786"/>
      <c r="O272" s="786"/>
      <c r="P272" s="786"/>
      <c r="Q272" s="786"/>
      <c r="R272" s="787"/>
      <c r="S272" s="787"/>
      <c r="T272" s="788"/>
      <c r="U272" s="787"/>
      <c r="V272" s="787"/>
      <c r="W272" s="783"/>
      <c r="X272" s="789"/>
      <c r="Y272" s="789"/>
      <c r="Z272" s="789"/>
      <c r="AA272" s="789"/>
      <c r="AB272" s="789"/>
      <c r="AC272" s="781"/>
      <c r="AD272" s="782"/>
      <c r="AE272" s="783"/>
      <c r="AF272" s="784">
        <f t="shared" si="124"/>
        <v>0</v>
      </c>
      <c r="AG272" s="784"/>
      <c r="AH272" s="784"/>
      <c r="AI272" s="784"/>
      <c r="AJ272" s="784">
        <f t="shared" si="132"/>
        <v>0</v>
      </c>
      <c r="AK272" s="784"/>
      <c r="AL272" s="784"/>
      <c r="AM272" s="784"/>
      <c r="AN272" s="784">
        <f t="shared" si="133"/>
        <v>0</v>
      </c>
      <c r="AO272" s="784"/>
      <c r="AP272" s="784"/>
      <c r="AQ272" s="784"/>
      <c r="AR272" s="363"/>
      <c r="AS272" s="785">
        <f t="shared" si="114"/>
        <v>0</v>
      </c>
      <c r="AT272" s="785"/>
      <c r="AU272" s="785"/>
      <c r="AV272" s="785"/>
      <c r="AW272" s="785">
        <f t="shared" si="115"/>
        <v>0</v>
      </c>
      <c r="AX272" s="91"/>
      <c r="AY272" s="116">
        <f t="shared" si="116"/>
        <v>0</v>
      </c>
      <c r="AZ272" s="116">
        <f t="shared" si="117"/>
        <v>0</v>
      </c>
      <c r="BA272" s="116">
        <f t="shared" si="118"/>
        <v>0</v>
      </c>
      <c r="BB272" s="116">
        <f t="shared" si="119"/>
        <v>0</v>
      </c>
      <c r="BC272" s="115">
        <f t="shared" si="125"/>
        <v>0</v>
      </c>
      <c r="BD272" s="116">
        <f t="shared" si="120"/>
        <v>0</v>
      </c>
      <c r="BE272" s="120">
        <f t="shared" si="126"/>
        <v>0</v>
      </c>
      <c r="BF272" s="115">
        <f t="shared" si="127"/>
        <v>0</v>
      </c>
      <c r="BG272" s="116">
        <f t="shared" si="121"/>
        <v>0</v>
      </c>
      <c r="BH272" s="120">
        <f t="shared" si="128"/>
        <v>0</v>
      </c>
      <c r="BI272" s="115">
        <f t="shared" si="129"/>
        <v>0</v>
      </c>
      <c r="BJ272" s="116">
        <f t="shared" si="122"/>
        <v>0</v>
      </c>
      <c r="BK272" s="120">
        <f t="shared" si="130"/>
        <v>0</v>
      </c>
      <c r="BL272" s="120">
        <f t="shared" si="131"/>
        <v>0</v>
      </c>
      <c r="BN272" s="375">
        <f t="shared" si="123"/>
        <v>0</v>
      </c>
      <c r="BP272" s="380"/>
      <c r="DH272" s="102"/>
    </row>
    <row r="273" spans="1:112" ht="17.25" hidden="1" customHeight="1">
      <c r="A273" s="110"/>
      <c r="B273" s="786"/>
      <c r="C273" s="786"/>
      <c r="D273" s="786"/>
      <c r="E273" s="786"/>
      <c r="F273" s="786"/>
      <c r="G273" s="786"/>
      <c r="H273" s="786"/>
      <c r="I273" s="786"/>
      <c r="J273" s="786"/>
      <c r="K273" s="786"/>
      <c r="L273" s="786"/>
      <c r="M273" s="786"/>
      <c r="N273" s="786"/>
      <c r="O273" s="786"/>
      <c r="P273" s="786"/>
      <c r="Q273" s="786"/>
      <c r="R273" s="787"/>
      <c r="S273" s="787"/>
      <c r="T273" s="788"/>
      <c r="U273" s="787"/>
      <c r="V273" s="787"/>
      <c r="W273" s="783"/>
      <c r="X273" s="789"/>
      <c r="Y273" s="789"/>
      <c r="Z273" s="789"/>
      <c r="AA273" s="789"/>
      <c r="AB273" s="789"/>
      <c r="AC273" s="781"/>
      <c r="AD273" s="782"/>
      <c r="AE273" s="783"/>
      <c r="AF273" s="784">
        <f t="shared" si="124"/>
        <v>0</v>
      </c>
      <c r="AG273" s="784"/>
      <c r="AH273" s="784"/>
      <c r="AI273" s="784"/>
      <c r="AJ273" s="784">
        <f t="shared" si="132"/>
        <v>0</v>
      </c>
      <c r="AK273" s="784"/>
      <c r="AL273" s="784"/>
      <c r="AM273" s="784"/>
      <c r="AN273" s="784">
        <f t="shared" si="133"/>
        <v>0</v>
      </c>
      <c r="AO273" s="784"/>
      <c r="AP273" s="784"/>
      <c r="AQ273" s="784"/>
      <c r="AR273" s="363"/>
      <c r="AS273" s="785">
        <f t="shared" si="114"/>
        <v>0</v>
      </c>
      <c r="AT273" s="785"/>
      <c r="AU273" s="785"/>
      <c r="AV273" s="785"/>
      <c r="AW273" s="785">
        <f t="shared" si="115"/>
        <v>0</v>
      </c>
      <c r="AX273" s="91"/>
      <c r="AY273" s="116">
        <f t="shared" si="116"/>
        <v>0</v>
      </c>
      <c r="AZ273" s="116">
        <f t="shared" si="117"/>
        <v>0</v>
      </c>
      <c r="BA273" s="116">
        <f t="shared" si="118"/>
        <v>0</v>
      </c>
      <c r="BB273" s="116">
        <f t="shared" si="119"/>
        <v>0</v>
      </c>
      <c r="BC273" s="115">
        <f t="shared" si="125"/>
        <v>0</v>
      </c>
      <c r="BD273" s="116">
        <f t="shared" si="120"/>
        <v>0</v>
      </c>
      <c r="BE273" s="120">
        <f t="shared" si="126"/>
        <v>0</v>
      </c>
      <c r="BF273" s="115">
        <f t="shared" si="127"/>
        <v>0</v>
      </c>
      <c r="BG273" s="116">
        <f t="shared" si="121"/>
        <v>0</v>
      </c>
      <c r="BH273" s="120">
        <f t="shared" si="128"/>
        <v>0</v>
      </c>
      <c r="BI273" s="115">
        <f t="shared" si="129"/>
        <v>0</v>
      </c>
      <c r="BJ273" s="116">
        <f t="shared" si="122"/>
        <v>0</v>
      </c>
      <c r="BK273" s="120">
        <f t="shared" si="130"/>
        <v>0</v>
      </c>
      <c r="BL273" s="120">
        <f t="shared" si="131"/>
        <v>0</v>
      </c>
      <c r="BN273" s="375">
        <f t="shared" si="123"/>
        <v>0</v>
      </c>
      <c r="BP273" s="380"/>
      <c r="DH273" s="102"/>
    </row>
    <row r="274" spans="1:112" ht="17.25" hidden="1" customHeight="1">
      <c r="A274" s="110"/>
      <c r="B274" s="786"/>
      <c r="C274" s="786"/>
      <c r="D274" s="786"/>
      <c r="E274" s="786"/>
      <c r="F274" s="786"/>
      <c r="G274" s="786"/>
      <c r="H274" s="786"/>
      <c r="I274" s="786"/>
      <c r="J274" s="786"/>
      <c r="K274" s="786"/>
      <c r="L274" s="786"/>
      <c r="M274" s="786"/>
      <c r="N274" s="786"/>
      <c r="O274" s="786"/>
      <c r="P274" s="786"/>
      <c r="Q274" s="786"/>
      <c r="R274" s="787"/>
      <c r="S274" s="787"/>
      <c r="T274" s="788"/>
      <c r="U274" s="787"/>
      <c r="V274" s="787"/>
      <c r="W274" s="783"/>
      <c r="X274" s="789"/>
      <c r="Y274" s="789"/>
      <c r="Z274" s="789"/>
      <c r="AA274" s="789"/>
      <c r="AB274" s="789"/>
      <c r="AC274" s="781"/>
      <c r="AD274" s="782"/>
      <c r="AE274" s="783"/>
      <c r="AF274" s="784">
        <f t="shared" si="124"/>
        <v>0</v>
      </c>
      <c r="AG274" s="784"/>
      <c r="AH274" s="784"/>
      <c r="AI274" s="784"/>
      <c r="AJ274" s="784">
        <f>R274*Z274</f>
        <v>0</v>
      </c>
      <c r="AK274" s="784"/>
      <c r="AL274" s="784"/>
      <c r="AM274" s="784"/>
      <c r="AN274" s="784">
        <f>R274*AC274</f>
        <v>0</v>
      </c>
      <c r="AO274" s="784"/>
      <c r="AP274" s="784"/>
      <c r="AQ274" s="784"/>
      <c r="AR274" s="363"/>
      <c r="AS274" s="785">
        <f t="shared" si="114"/>
        <v>0</v>
      </c>
      <c r="AT274" s="785"/>
      <c r="AU274" s="785"/>
      <c r="AV274" s="785"/>
      <c r="AW274" s="785">
        <f t="shared" si="115"/>
        <v>0</v>
      </c>
      <c r="AX274" s="91"/>
      <c r="AY274" s="116">
        <f t="shared" si="116"/>
        <v>0</v>
      </c>
      <c r="AZ274" s="116">
        <f t="shared" si="117"/>
        <v>0</v>
      </c>
      <c r="BA274" s="116">
        <f t="shared" si="118"/>
        <v>0</v>
      </c>
      <c r="BB274" s="116">
        <f t="shared" si="119"/>
        <v>0</v>
      </c>
      <c r="BC274" s="115">
        <f t="shared" si="125"/>
        <v>0</v>
      </c>
      <c r="BD274" s="116">
        <f t="shared" si="120"/>
        <v>0</v>
      </c>
      <c r="BE274" s="120">
        <f t="shared" si="126"/>
        <v>0</v>
      </c>
      <c r="BF274" s="115">
        <f t="shared" si="127"/>
        <v>0</v>
      </c>
      <c r="BG274" s="116">
        <f t="shared" si="121"/>
        <v>0</v>
      </c>
      <c r="BH274" s="120">
        <f t="shared" si="128"/>
        <v>0</v>
      </c>
      <c r="BI274" s="115">
        <f t="shared" si="129"/>
        <v>0</v>
      </c>
      <c r="BJ274" s="116">
        <f t="shared" si="122"/>
        <v>0</v>
      </c>
      <c r="BK274" s="120">
        <f t="shared" si="130"/>
        <v>0</v>
      </c>
      <c r="BL274" s="120">
        <f t="shared" si="131"/>
        <v>0</v>
      </c>
      <c r="BN274" s="375">
        <f t="shared" si="123"/>
        <v>0</v>
      </c>
      <c r="BP274" s="380"/>
      <c r="DH274" s="102"/>
    </row>
    <row r="275" spans="1:112" ht="5" hidden="1" customHeight="1">
      <c r="A275" s="103"/>
      <c r="B275" s="364"/>
      <c r="C275" s="364"/>
      <c r="D275" s="364"/>
      <c r="E275" s="364"/>
      <c r="F275" s="364"/>
      <c r="G275" s="364"/>
      <c r="H275" s="364"/>
      <c r="I275" s="364"/>
      <c r="J275" s="364"/>
      <c r="K275" s="364"/>
      <c r="L275" s="364"/>
      <c r="M275" s="364"/>
      <c r="N275" s="364"/>
      <c r="O275" s="364"/>
      <c r="P275" s="364"/>
      <c r="Q275" s="364"/>
      <c r="R275" s="365"/>
      <c r="S275" s="365"/>
      <c r="T275" s="365"/>
      <c r="U275" s="365"/>
      <c r="V275" s="365"/>
      <c r="W275" s="366"/>
      <c r="X275" s="366"/>
      <c r="Y275" s="366"/>
      <c r="Z275" s="366"/>
      <c r="AA275" s="366"/>
      <c r="AB275" s="366"/>
      <c r="AC275" s="366"/>
      <c r="AD275" s="366"/>
      <c r="AE275" s="366"/>
      <c r="AF275" s="367"/>
      <c r="AG275" s="367"/>
      <c r="AH275" s="367"/>
      <c r="AI275" s="367"/>
      <c r="AJ275" s="367"/>
      <c r="AK275" s="367"/>
      <c r="AL275" s="367"/>
      <c r="AM275" s="367"/>
      <c r="AN275" s="367"/>
      <c r="AO275" s="367"/>
      <c r="AP275" s="367"/>
      <c r="AQ275" s="367"/>
      <c r="AR275" s="368"/>
      <c r="AS275" s="361"/>
      <c r="AT275" s="361"/>
      <c r="AU275" s="361"/>
      <c r="AV275" s="361"/>
      <c r="AW275" s="361"/>
      <c r="AX275" s="91"/>
      <c r="AY275" s="106">
        <f>AY234</f>
        <v>0</v>
      </c>
      <c r="AZ275" s="106">
        <f>AZ234</f>
        <v>0</v>
      </c>
      <c r="BA275" s="106">
        <f>BA234</f>
        <v>0</v>
      </c>
      <c r="BB275" s="106">
        <f>BB234</f>
        <v>0</v>
      </c>
      <c r="BC275" s="106"/>
      <c r="BD275" s="117"/>
      <c r="BE275" s="119">
        <f>BE234</f>
        <v>0</v>
      </c>
      <c r="BF275" s="106"/>
      <c r="BG275" s="106">
        <f>BG234</f>
        <v>0</v>
      </c>
      <c r="BH275" s="119">
        <f>BH234</f>
        <v>0</v>
      </c>
      <c r="BI275" s="106"/>
      <c r="BJ275" s="106">
        <f>BJ234</f>
        <v>0</v>
      </c>
      <c r="BK275" s="119">
        <f>BK234</f>
        <v>0</v>
      </c>
      <c r="BL275" s="119">
        <f>BL234</f>
        <v>0</v>
      </c>
      <c r="BN275" s="377"/>
      <c r="BP275" s="382"/>
      <c r="DH275" s="104"/>
    </row>
    <row r="276" spans="1:112" ht="21.5" hidden="1" customHeight="1">
      <c r="A276" s="103"/>
      <c r="B276" s="369"/>
      <c r="C276" s="370"/>
      <c r="D276" s="370"/>
      <c r="E276" s="370"/>
      <c r="F276" s="370"/>
      <c r="G276" s="370"/>
      <c r="H276" s="370"/>
      <c r="I276" s="370"/>
      <c r="J276" s="370"/>
      <c r="K276" s="370"/>
      <c r="L276" s="370"/>
      <c r="M276" s="370"/>
      <c r="N276" s="370"/>
      <c r="O276" s="370"/>
      <c r="P276" s="370"/>
      <c r="Q276" s="370"/>
      <c r="R276" s="143"/>
      <c r="S276" s="143"/>
      <c r="T276" s="143"/>
      <c r="U276" s="143"/>
      <c r="V276" s="143"/>
      <c r="W276" s="143"/>
      <c r="X276" s="143"/>
      <c r="Y276" s="143"/>
      <c r="Z276" s="143"/>
      <c r="AA276" s="143"/>
      <c r="AB276" s="143"/>
      <c r="AC276" s="143"/>
      <c r="AD276" s="143"/>
      <c r="AE276" s="246" t="str">
        <f>CONCATENATE(B234," ","TOTAL")</f>
        <v>EXTERIOR DOORS TOTAL</v>
      </c>
      <c r="AF276" s="802">
        <f>SUBTOTAL(9,AF235:AF275)</f>
        <v>775</v>
      </c>
      <c r="AG276" s="802"/>
      <c r="AH276" s="802"/>
      <c r="AI276" s="802"/>
      <c r="AJ276" s="802">
        <f>SUBTOTAL(9,AJ235:AJ275)</f>
        <v>975</v>
      </c>
      <c r="AK276" s="802"/>
      <c r="AL276" s="802"/>
      <c r="AM276" s="802"/>
      <c r="AN276" s="802">
        <f>SUBTOTAL(9,AN235:AN275)</f>
        <v>0</v>
      </c>
      <c r="AO276" s="802"/>
      <c r="AP276" s="802"/>
      <c r="AQ276" s="802"/>
      <c r="AR276" s="359"/>
      <c r="AS276" s="803">
        <f>SUBTOTAL(9,AS235:AS275)</f>
        <v>1750</v>
      </c>
      <c r="AT276" s="803"/>
      <c r="AU276" s="803"/>
      <c r="AV276" s="803"/>
      <c r="AW276" s="803">
        <f>SUM(AW236:AW244)</f>
        <v>1750</v>
      </c>
      <c r="AX276" s="91"/>
      <c r="AY276" s="121">
        <f t="shared" ref="AY276:BL276" si="134">SUM(AY235:AY275)</f>
        <v>775</v>
      </c>
      <c r="AZ276" s="121">
        <f t="shared" si="134"/>
        <v>975</v>
      </c>
      <c r="BA276" s="121">
        <f t="shared" si="134"/>
        <v>0</v>
      </c>
      <c r="BB276" s="121">
        <f t="shared" si="134"/>
        <v>1750</v>
      </c>
      <c r="BC276" s="118">
        <f t="shared" si="134"/>
        <v>9.2744951383694849E-3</v>
      </c>
      <c r="BD276" s="121">
        <f t="shared" si="134"/>
        <v>209.25</v>
      </c>
      <c r="BE276" s="121">
        <f t="shared" si="134"/>
        <v>984.25</v>
      </c>
      <c r="BF276" s="118">
        <f t="shared" si="134"/>
        <v>1.1667913238593867E-2</v>
      </c>
      <c r="BG276" s="121">
        <f t="shared" si="134"/>
        <v>263.25</v>
      </c>
      <c r="BH276" s="121">
        <f t="shared" si="134"/>
        <v>1238.25</v>
      </c>
      <c r="BI276" s="118">
        <f t="shared" si="134"/>
        <v>0</v>
      </c>
      <c r="BJ276" s="121">
        <f t="shared" si="134"/>
        <v>0</v>
      </c>
      <c r="BK276" s="121">
        <f t="shared" si="134"/>
        <v>0</v>
      </c>
      <c r="BL276" s="121">
        <f t="shared" si="134"/>
        <v>2222.5</v>
      </c>
      <c r="BN276" s="383">
        <f>IFERROR(AS276/Total_Detailed_Estimate,0)</f>
        <v>2.0942408376963352E-2</v>
      </c>
      <c r="BP276" s="381"/>
      <c r="DH276" s="109"/>
    </row>
    <row r="277" spans="1:112" ht="5" hidden="1" customHeight="1">
      <c r="A277" s="103"/>
      <c r="B277" s="140"/>
      <c r="C277" s="140"/>
      <c r="D277" s="140"/>
      <c r="E277" s="140"/>
      <c r="F277" s="140"/>
      <c r="G277" s="140"/>
      <c r="H277" s="140"/>
      <c r="I277" s="140"/>
      <c r="J277" s="140"/>
      <c r="K277" s="140"/>
      <c r="L277" s="140"/>
      <c r="M277" s="140"/>
      <c r="N277" s="140"/>
      <c r="O277" s="140"/>
      <c r="P277" s="140"/>
      <c r="Q277" s="140"/>
      <c r="R277" s="141"/>
      <c r="S277" s="141"/>
      <c r="T277" s="141"/>
      <c r="U277" s="141"/>
      <c r="V277" s="141"/>
      <c r="W277" s="142"/>
      <c r="X277" s="142"/>
      <c r="Y277" s="142"/>
      <c r="Z277" s="142"/>
      <c r="AA277" s="142"/>
      <c r="AB277" s="142"/>
      <c r="AC277" s="142"/>
      <c r="AD277" s="142"/>
      <c r="AE277" s="142"/>
      <c r="AF277" s="144"/>
      <c r="AG277" s="144"/>
      <c r="AH277" s="144"/>
      <c r="AI277" s="144"/>
      <c r="AJ277" s="144"/>
      <c r="AK277" s="144"/>
      <c r="AL277" s="144"/>
      <c r="AM277" s="144"/>
      <c r="AN277" s="144"/>
      <c r="AO277" s="144"/>
      <c r="AP277" s="144"/>
      <c r="AQ277" s="144"/>
      <c r="AR277" s="360"/>
      <c r="AS277" s="362"/>
      <c r="AT277" s="362"/>
      <c r="AU277" s="362"/>
      <c r="AV277" s="362"/>
      <c r="AW277" s="362"/>
      <c r="AX277" s="91"/>
      <c r="AY277" s="106">
        <f>AY234</f>
        <v>0</v>
      </c>
      <c r="AZ277" s="106">
        <f>AZ234</f>
        <v>0</v>
      </c>
      <c r="BA277" s="106">
        <f>BA234</f>
        <v>0</v>
      </c>
      <c r="BB277" s="106">
        <f>BB234</f>
        <v>0</v>
      </c>
      <c r="BC277" s="106"/>
      <c r="BD277" s="106"/>
      <c r="BE277" s="106">
        <f>BE234</f>
        <v>0</v>
      </c>
      <c r="BF277" s="106"/>
      <c r="BG277" s="106">
        <f>BG234</f>
        <v>0</v>
      </c>
      <c r="BH277" s="106">
        <f>BH234</f>
        <v>0</v>
      </c>
      <c r="BI277" s="106"/>
      <c r="BJ277" s="106">
        <f>BJ234</f>
        <v>0</v>
      </c>
      <c r="BK277" s="106">
        <f>BK234</f>
        <v>0</v>
      </c>
      <c r="BL277" s="106">
        <f>BL234</f>
        <v>0</v>
      </c>
      <c r="BN277" s="377"/>
      <c r="BP277" s="382"/>
      <c r="DH277" s="104"/>
    </row>
    <row r="278" spans="1:112" ht="9.5" hidden="1" customHeight="1">
      <c r="A278" s="103"/>
      <c r="B278" s="145"/>
      <c r="C278" s="145"/>
      <c r="D278" s="145"/>
      <c r="E278" s="145"/>
      <c r="F278" s="145"/>
      <c r="G278" s="145"/>
      <c r="H278" s="145"/>
      <c r="I278" s="145"/>
      <c r="J278" s="145"/>
      <c r="K278" s="145"/>
      <c r="L278" s="145"/>
      <c r="M278" s="145"/>
      <c r="N278" s="145"/>
      <c r="O278" s="145"/>
      <c r="P278" s="145"/>
      <c r="Q278" s="145"/>
      <c r="R278" s="146"/>
      <c r="S278" s="146"/>
      <c r="T278" s="146"/>
      <c r="U278" s="146"/>
      <c r="V278" s="146"/>
      <c r="W278" s="146"/>
      <c r="X278" s="146"/>
      <c r="Y278" s="146"/>
      <c r="Z278" s="146"/>
      <c r="AA278" s="146"/>
      <c r="AB278" s="146"/>
      <c r="AC278" s="146"/>
      <c r="AD278" s="146"/>
      <c r="AE278" s="147"/>
      <c r="AF278" s="148"/>
      <c r="AG278" s="148"/>
      <c r="AH278" s="148"/>
      <c r="AI278" s="148"/>
      <c r="AJ278" s="148"/>
      <c r="AK278" s="148"/>
      <c r="AL278" s="148"/>
      <c r="AM278" s="148"/>
      <c r="AN278" s="148"/>
      <c r="AO278" s="148"/>
      <c r="AP278" s="148"/>
      <c r="AQ278" s="148"/>
      <c r="AR278" s="148"/>
      <c r="AS278" s="149"/>
      <c r="AT278" s="149"/>
      <c r="AU278" s="149"/>
      <c r="AV278" s="149"/>
      <c r="AW278" s="149"/>
      <c r="AX278" s="91"/>
      <c r="AY278" s="108">
        <f>AY276</f>
        <v>775</v>
      </c>
      <c r="AZ278" s="108">
        <f>AZ276</f>
        <v>975</v>
      </c>
      <c r="BA278" s="108">
        <f>BA276</f>
        <v>0</v>
      </c>
      <c r="BB278" s="108">
        <f>BB276</f>
        <v>1750</v>
      </c>
      <c r="BC278" s="108"/>
      <c r="BD278" s="108"/>
      <c r="BE278" s="108">
        <f>BE276</f>
        <v>984.25</v>
      </c>
      <c r="BF278" s="108"/>
      <c r="BG278" s="108">
        <f>BG276</f>
        <v>263.25</v>
      </c>
      <c r="BH278" s="108">
        <f>BH276</f>
        <v>1238.25</v>
      </c>
      <c r="BI278" s="108"/>
      <c r="BJ278" s="108">
        <f>BJ276</f>
        <v>0</v>
      </c>
      <c r="BK278" s="108">
        <f>BK276</f>
        <v>0</v>
      </c>
      <c r="BL278" s="108">
        <f>BL276</f>
        <v>2222.5</v>
      </c>
      <c r="DH278" s="107"/>
    </row>
    <row r="279" spans="1:112" ht="21.5" customHeight="1">
      <c r="A279" s="114" t="s">
        <v>704</v>
      </c>
      <c r="B279" s="795" t="str">
        <f>UPPER(Exterior7_Category)</f>
        <v>WINDOWS</v>
      </c>
      <c r="C279" s="796"/>
      <c r="D279" s="796"/>
      <c r="E279" s="796"/>
      <c r="F279" s="796"/>
      <c r="G279" s="796"/>
      <c r="H279" s="796"/>
      <c r="I279" s="796"/>
      <c r="J279" s="796"/>
      <c r="K279" s="796"/>
      <c r="L279" s="796"/>
      <c r="M279" s="796"/>
      <c r="N279" s="796"/>
      <c r="O279" s="796"/>
      <c r="P279" s="796"/>
      <c r="Q279" s="797"/>
      <c r="R279" s="798"/>
      <c r="S279" s="798"/>
      <c r="T279" s="798"/>
      <c r="U279" s="799"/>
      <c r="V279" s="800"/>
      <c r="W279" s="790"/>
      <c r="X279" s="790"/>
      <c r="Y279" s="790"/>
      <c r="Z279" s="790"/>
      <c r="AA279" s="790"/>
      <c r="AB279" s="790"/>
      <c r="AC279" s="790"/>
      <c r="AD279" s="790"/>
      <c r="AE279" s="790"/>
      <c r="AF279" s="791">
        <f>IF(Exterior7_Labor=0,"",Exterior7_Labor)</f>
        <v>750</v>
      </c>
      <c r="AG279" s="791"/>
      <c r="AH279" s="791"/>
      <c r="AI279" s="791"/>
      <c r="AJ279" s="791">
        <f>IF(Exterior7_Material=0,"",Exterior7_Material)</f>
        <v>1750</v>
      </c>
      <c r="AK279" s="791"/>
      <c r="AL279" s="791"/>
      <c r="AM279" s="791"/>
      <c r="AN279" s="791" t="str">
        <f>IF(Exterior7_Sub=0,"",Exterior7_Sub)</f>
        <v/>
      </c>
      <c r="AO279" s="791"/>
      <c r="AP279" s="791"/>
      <c r="AQ279" s="791"/>
      <c r="AR279" s="358"/>
      <c r="AS279" s="792">
        <f>IF(Exterior7_Total=0,"",Exterior7_Total)</f>
        <v>2500</v>
      </c>
      <c r="AT279" s="792"/>
      <c r="AU279" s="793"/>
      <c r="AV279" s="793"/>
      <c r="AW279" s="794"/>
      <c r="AX279" s="371"/>
      <c r="AY279" s="101"/>
      <c r="AZ279" s="101"/>
      <c r="BA279" s="101"/>
      <c r="BB279" s="101"/>
      <c r="BC279" s="101"/>
      <c r="BD279" s="101"/>
      <c r="BE279" s="101"/>
      <c r="BF279" s="101"/>
      <c r="BG279" s="101"/>
      <c r="BH279" s="101"/>
      <c r="BI279" s="101"/>
      <c r="BJ279" s="101"/>
      <c r="BK279" s="101"/>
      <c r="BL279" s="101"/>
      <c r="BN279" s="374"/>
      <c r="BP279" s="378"/>
      <c r="DH279" s="102"/>
    </row>
    <row r="280" spans="1:112" hidden="1">
      <c r="A280" s="110"/>
      <c r="B280" s="801" t="s">
        <v>78</v>
      </c>
      <c r="C280" s="801"/>
      <c r="D280" s="801"/>
      <c r="E280" s="801"/>
      <c r="F280" s="801"/>
      <c r="G280" s="801"/>
      <c r="H280" s="801"/>
      <c r="I280" s="801"/>
      <c r="J280" s="801"/>
      <c r="K280" s="801"/>
      <c r="L280" s="801"/>
      <c r="M280" s="801"/>
      <c r="N280" s="801"/>
      <c r="O280" s="801"/>
      <c r="P280" s="801"/>
      <c r="Q280" s="801"/>
      <c r="R280" s="787"/>
      <c r="S280" s="787"/>
      <c r="T280" s="788"/>
      <c r="U280" s="787"/>
      <c r="V280" s="787"/>
      <c r="W280" s="783"/>
      <c r="X280" s="789"/>
      <c r="Y280" s="789"/>
      <c r="Z280" s="781"/>
      <c r="AA280" s="782"/>
      <c r="AB280" s="783"/>
      <c r="AC280" s="781"/>
      <c r="AD280" s="782"/>
      <c r="AE280" s="783"/>
      <c r="AF280" s="784">
        <f>R280*W280</f>
        <v>0</v>
      </c>
      <c r="AG280" s="784"/>
      <c r="AH280" s="784"/>
      <c r="AI280" s="784"/>
      <c r="AJ280" s="784">
        <f t="shared" ref="AJ280:AJ315" si="135">R280*Z280</f>
        <v>0</v>
      </c>
      <c r="AK280" s="784"/>
      <c r="AL280" s="784"/>
      <c r="AM280" s="784"/>
      <c r="AN280" s="784">
        <f t="shared" ref="AN280:AN315" si="136">R280*AC280</f>
        <v>0</v>
      </c>
      <c r="AO280" s="784"/>
      <c r="AP280" s="784"/>
      <c r="AQ280" s="784"/>
      <c r="AR280" s="363"/>
      <c r="AS280" s="785">
        <f t="shared" ref="AS280:AS319" si="137">SUM(AF280:AQ280)</f>
        <v>0</v>
      </c>
      <c r="AT280" s="785"/>
      <c r="AU280" s="785"/>
      <c r="AV280" s="785"/>
      <c r="AW280" s="785">
        <f t="shared" ref="AW280:AW319" si="138">SUM(AF280:AQ280)</f>
        <v>0</v>
      </c>
      <c r="AX280" s="100"/>
      <c r="AY280" s="116">
        <f t="shared" ref="AY280:AY319" si="139">AF280</f>
        <v>0</v>
      </c>
      <c r="AZ280" s="116">
        <f t="shared" ref="AZ280:AZ319" si="140">AJ280</f>
        <v>0</v>
      </c>
      <c r="BA280" s="116">
        <f t="shared" ref="BA280:BA319" si="141">AN280</f>
        <v>0</v>
      </c>
      <c r="BB280" s="116">
        <f t="shared" ref="BB280:BB319" si="142">SUM(AY280:BA280)</f>
        <v>0</v>
      </c>
      <c r="BC280" s="115">
        <f>IFERROR(AY280/$BB$5,0)</f>
        <v>0</v>
      </c>
      <c r="BD280" s="116">
        <f t="shared" ref="BD280:BD319" si="143">BC280*Allocated_Adders</f>
        <v>0</v>
      </c>
      <c r="BE280" s="120">
        <f>AY280+BD280</f>
        <v>0</v>
      </c>
      <c r="BF280" s="115">
        <f>IFERROR(AZ280/$BB$5,0)</f>
        <v>0</v>
      </c>
      <c r="BG280" s="116">
        <f t="shared" ref="BG280:BG319" si="144">BF280*Allocated_Adders</f>
        <v>0</v>
      </c>
      <c r="BH280" s="120">
        <f>AZ280+BG280</f>
        <v>0</v>
      </c>
      <c r="BI280" s="115">
        <f>IFERROR(BA280/$BB$5,0)</f>
        <v>0</v>
      </c>
      <c r="BJ280" s="116">
        <f t="shared" ref="BJ280:BJ319" si="145">BI280*Allocated_Adders</f>
        <v>0</v>
      </c>
      <c r="BK280" s="120">
        <f>BA280+BJ280</f>
        <v>0</v>
      </c>
      <c r="BL280" s="120">
        <f>BE280+BH280+BK280</f>
        <v>0</v>
      </c>
      <c r="BN280" s="375">
        <f t="shared" ref="BN280:BN319" si="146">IFERROR(AS280/Total_Detailed_Estimate,0)</f>
        <v>0</v>
      </c>
      <c r="BP280" s="380"/>
      <c r="DH280" s="102"/>
    </row>
    <row r="281" spans="1:112" hidden="1">
      <c r="A281" s="110"/>
      <c r="B281" s="786" t="s">
        <v>364</v>
      </c>
      <c r="C281" s="786"/>
      <c r="D281" s="786"/>
      <c r="E281" s="786"/>
      <c r="F281" s="786"/>
      <c r="G281" s="786"/>
      <c r="H281" s="786"/>
      <c r="I281" s="786"/>
      <c r="J281" s="786"/>
      <c r="K281" s="786"/>
      <c r="L281" s="786"/>
      <c r="M281" s="786"/>
      <c r="N281" s="786"/>
      <c r="O281" s="786"/>
      <c r="P281" s="786"/>
      <c r="Q281" s="786"/>
      <c r="R281" s="787"/>
      <c r="S281" s="787"/>
      <c r="T281" s="788"/>
      <c r="U281" s="787" t="s">
        <v>1</v>
      </c>
      <c r="V281" s="787"/>
      <c r="W281" s="783">
        <v>50</v>
      </c>
      <c r="X281" s="789"/>
      <c r="Y281" s="789"/>
      <c r="Z281" s="781">
        <v>175</v>
      </c>
      <c r="AA281" s="782"/>
      <c r="AB281" s="783"/>
      <c r="AC281" s="781"/>
      <c r="AD281" s="782"/>
      <c r="AE281" s="783"/>
      <c r="AF281" s="784">
        <f t="shared" ref="AF281:AF319" si="147">R281*W281</f>
        <v>0</v>
      </c>
      <c r="AG281" s="784"/>
      <c r="AH281" s="784"/>
      <c r="AI281" s="784"/>
      <c r="AJ281" s="784">
        <f t="shared" si="135"/>
        <v>0</v>
      </c>
      <c r="AK281" s="784"/>
      <c r="AL281" s="784"/>
      <c r="AM281" s="784"/>
      <c r="AN281" s="784">
        <f t="shared" si="136"/>
        <v>0</v>
      </c>
      <c r="AO281" s="784"/>
      <c r="AP281" s="784"/>
      <c r="AQ281" s="784"/>
      <c r="AR281" s="363"/>
      <c r="AS281" s="785">
        <f t="shared" si="137"/>
        <v>0</v>
      </c>
      <c r="AT281" s="785"/>
      <c r="AU281" s="785"/>
      <c r="AV281" s="785"/>
      <c r="AW281" s="785">
        <f t="shared" si="138"/>
        <v>0</v>
      </c>
      <c r="AX281" s="90"/>
      <c r="AY281" s="116">
        <f t="shared" si="139"/>
        <v>0</v>
      </c>
      <c r="AZ281" s="116">
        <f t="shared" si="140"/>
        <v>0</v>
      </c>
      <c r="BA281" s="116">
        <f t="shared" si="141"/>
        <v>0</v>
      </c>
      <c r="BB281" s="116">
        <f t="shared" si="142"/>
        <v>0</v>
      </c>
      <c r="BC281" s="115">
        <f t="shared" ref="BC281:BC319" si="148">IFERROR(AY281/$BB$5,0)</f>
        <v>0</v>
      </c>
      <c r="BD281" s="116">
        <f t="shared" si="143"/>
        <v>0</v>
      </c>
      <c r="BE281" s="120">
        <f t="shared" ref="BE281:BE319" si="149">AY281+BD281</f>
        <v>0</v>
      </c>
      <c r="BF281" s="115">
        <f t="shared" ref="BF281:BF319" si="150">IFERROR(AZ281/$BB$5,0)</f>
        <v>0</v>
      </c>
      <c r="BG281" s="116">
        <f t="shared" si="144"/>
        <v>0</v>
      </c>
      <c r="BH281" s="120">
        <f t="shared" ref="BH281:BH319" si="151">AZ281+BG281</f>
        <v>0</v>
      </c>
      <c r="BI281" s="115">
        <f t="shared" ref="BI281:BI319" si="152">IFERROR(BA281/$BB$5,0)</f>
        <v>0</v>
      </c>
      <c r="BJ281" s="116">
        <f t="shared" si="145"/>
        <v>0</v>
      </c>
      <c r="BK281" s="120">
        <f t="shared" ref="BK281:BK319" si="153">BA281+BJ281</f>
        <v>0</v>
      </c>
      <c r="BL281" s="120">
        <f t="shared" ref="BL281:BL319" si="154">BE281+BH281+BK281</f>
        <v>0</v>
      </c>
      <c r="BN281" s="375">
        <f t="shared" si="146"/>
        <v>0</v>
      </c>
      <c r="BP281" s="380"/>
      <c r="DH281" s="102"/>
    </row>
    <row r="282" spans="1:112" hidden="1">
      <c r="A282" s="110"/>
      <c r="B282" s="786" t="s">
        <v>365</v>
      </c>
      <c r="C282" s="786"/>
      <c r="D282" s="786"/>
      <c r="E282" s="786"/>
      <c r="F282" s="786"/>
      <c r="G282" s="786"/>
      <c r="H282" s="786"/>
      <c r="I282" s="786"/>
      <c r="J282" s="786"/>
      <c r="K282" s="786"/>
      <c r="L282" s="786"/>
      <c r="M282" s="786"/>
      <c r="N282" s="786"/>
      <c r="O282" s="786"/>
      <c r="P282" s="786"/>
      <c r="Q282" s="786"/>
      <c r="R282" s="787">
        <v>10</v>
      </c>
      <c r="S282" s="787"/>
      <c r="T282" s="788"/>
      <c r="U282" s="787" t="s">
        <v>1</v>
      </c>
      <c r="V282" s="787"/>
      <c r="W282" s="783">
        <v>75</v>
      </c>
      <c r="X282" s="789"/>
      <c r="Y282" s="789"/>
      <c r="Z282" s="781">
        <v>175</v>
      </c>
      <c r="AA282" s="782"/>
      <c r="AB282" s="783"/>
      <c r="AC282" s="781"/>
      <c r="AD282" s="782"/>
      <c r="AE282" s="783"/>
      <c r="AF282" s="784">
        <f t="shared" si="147"/>
        <v>750</v>
      </c>
      <c r="AG282" s="784"/>
      <c r="AH282" s="784"/>
      <c r="AI282" s="784"/>
      <c r="AJ282" s="784">
        <f t="shared" si="135"/>
        <v>1750</v>
      </c>
      <c r="AK282" s="784"/>
      <c r="AL282" s="784"/>
      <c r="AM282" s="784"/>
      <c r="AN282" s="784">
        <f t="shared" si="136"/>
        <v>0</v>
      </c>
      <c r="AO282" s="784"/>
      <c r="AP282" s="784"/>
      <c r="AQ282" s="784"/>
      <c r="AR282" s="363"/>
      <c r="AS282" s="785">
        <f t="shared" si="137"/>
        <v>2500</v>
      </c>
      <c r="AT282" s="785"/>
      <c r="AU282" s="785"/>
      <c r="AV282" s="785"/>
      <c r="AW282" s="785">
        <f t="shared" si="138"/>
        <v>2500</v>
      </c>
      <c r="AX282" s="91"/>
      <c r="AY282" s="116">
        <f t="shared" si="139"/>
        <v>750</v>
      </c>
      <c r="AZ282" s="116">
        <f t="shared" si="140"/>
        <v>1750</v>
      </c>
      <c r="BA282" s="116">
        <f t="shared" si="141"/>
        <v>0</v>
      </c>
      <c r="BB282" s="116">
        <f t="shared" si="142"/>
        <v>2500</v>
      </c>
      <c r="BC282" s="115">
        <f t="shared" si="148"/>
        <v>8.9753178758414359E-3</v>
      </c>
      <c r="BD282" s="116">
        <f t="shared" si="143"/>
        <v>202.5</v>
      </c>
      <c r="BE282" s="120">
        <f t="shared" si="149"/>
        <v>952.5</v>
      </c>
      <c r="BF282" s="115">
        <f t="shared" si="150"/>
        <v>2.0942408376963352E-2</v>
      </c>
      <c r="BG282" s="116">
        <f t="shared" si="144"/>
        <v>472.50000000000006</v>
      </c>
      <c r="BH282" s="120">
        <f t="shared" si="151"/>
        <v>2222.5</v>
      </c>
      <c r="BI282" s="115">
        <f t="shared" si="152"/>
        <v>0</v>
      </c>
      <c r="BJ282" s="116">
        <f t="shared" si="145"/>
        <v>0</v>
      </c>
      <c r="BK282" s="120">
        <f t="shared" si="153"/>
        <v>0</v>
      </c>
      <c r="BL282" s="120">
        <f t="shared" si="154"/>
        <v>3175</v>
      </c>
      <c r="BN282" s="375">
        <f t="shared" si="146"/>
        <v>2.9917726252804786E-2</v>
      </c>
      <c r="BP282" s="380"/>
      <c r="DH282" s="102"/>
    </row>
    <row r="283" spans="1:112" hidden="1">
      <c r="A283" s="110"/>
      <c r="B283" s="786" t="s">
        <v>371</v>
      </c>
      <c r="C283" s="786"/>
      <c r="D283" s="786"/>
      <c r="E283" s="786"/>
      <c r="F283" s="786"/>
      <c r="G283" s="786"/>
      <c r="H283" s="786"/>
      <c r="I283" s="786"/>
      <c r="J283" s="786"/>
      <c r="K283" s="786"/>
      <c r="L283" s="786"/>
      <c r="M283" s="786"/>
      <c r="N283" s="786"/>
      <c r="O283" s="786"/>
      <c r="P283" s="786"/>
      <c r="Q283" s="786"/>
      <c r="R283" s="787"/>
      <c r="S283" s="787"/>
      <c r="T283" s="788"/>
      <c r="U283" s="787" t="s">
        <v>1</v>
      </c>
      <c r="V283" s="787"/>
      <c r="W283" s="783">
        <v>75</v>
      </c>
      <c r="X283" s="789"/>
      <c r="Y283" s="789"/>
      <c r="Z283" s="781">
        <v>350</v>
      </c>
      <c r="AA283" s="782"/>
      <c r="AB283" s="783"/>
      <c r="AC283" s="781"/>
      <c r="AD283" s="782"/>
      <c r="AE283" s="783"/>
      <c r="AF283" s="784">
        <f t="shared" si="147"/>
        <v>0</v>
      </c>
      <c r="AG283" s="784"/>
      <c r="AH283" s="784"/>
      <c r="AI283" s="784"/>
      <c r="AJ283" s="784">
        <f t="shared" si="135"/>
        <v>0</v>
      </c>
      <c r="AK283" s="784"/>
      <c r="AL283" s="784"/>
      <c r="AM283" s="784"/>
      <c r="AN283" s="784">
        <f t="shared" si="136"/>
        <v>0</v>
      </c>
      <c r="AO283" s="784"/>
      <c r="AP283" s="784"/>
      <c r="AQ283" s="784"/>
      <c r="AR283" s="363"/>
      <c r="AS283" s="785">
        <f t="shared" si="137"/>
        <v>0</v>
      </c>
      <c r="AT283" s="785"/>
      <c r="AU283" s="785"/>
      <c r="AV283" s="785"/>
      <c r="AW283" s="785">
        <f t="shared" si="138"/>
        <v>0</v>
      </c>
      <c r="AX283" s="91"/>
      <c r="AY283" s="116">
        <f t="shared" si="139"/>
        <v>0</v>
      </c>
      <c r="AZ283" s="116">
        <f t="shared" si="140"/>
        <v>0</v>
      </c>
      <c r="BA283" s="116">
        <f t="shared" si="141"/>
        <v>0</v>
      </c>
      <c r="BB283" s="116">
        <f t="shared" si="142"/>
        <v>0</v>
      </c>
      <c r="BC283" s="115">
        <f t="shared" si="148"/>
        <v>0</v>
      </c>
      <c r="BD283" s="116">
        <f t="shared" si="143"/>
        <v>0</v>
      </c>
      <c r="BE283" s="120">
        <f t="shared" si="149"/>
        <v>0</v>
      </c>
      <c r="BF283" s="115">
        <f t="shared" si="150"/>
        <v>0</v>
      </c>
      <c r="BG283" s="116">
        <f t="shared" si="144"/>
        <v>0</v>
      </c>
      <c r="BH283" s="120">
        <f t="shared" si="151"/>
        <v>0</v>
      </c>
      <c r="BI283" s="115">
        <f t="shared" si="152"/>
        <v>0</v>
      </c>
      <c r="BJ283" s="116">
        <f t="shared" si="145"/>
        <v>0</v>
      </c>
      <c r="BK283" s="120">
        <f t="shared" si="153"/>
        <v>0</v>
      </c>
      <c r="BL283" s="120">
        <f t="shared" si="154"/>
        <v>0</v>
      </c>
      <c r="BN283" s="375">
        <f t="shared" si="146"/>
        <v>0</v>
      </c>
      <c r="BP283" s="380"/>
      <c r="DH283" s="102"/>
    </row>
    <row r="284" spans="1:112" hidden="1">
      <c r="A284" s="110"/>
      <c r="B284" s="786" t="s">
        <v>368</v>
      </c>
      <c r="C284" s="786"/>
      <c r="D284" s="786"/>
      <c r="E284" s="786"/>
      <c r="F284" s="786"/>
      <c r="G284" s="786"/>
      <c r="H284" s="786"/>
      <c r="I284" s="786"/>
      <c r="J284" s="786"/>
      <c r="K284" s="786"/>
      <c r="L284" s="786"/>
      <c r="M284" s="786"/>
      <c r="N284" s="786"/>
      <c r="O284" s="786"/>
      <c r="P284" s="786"/>
      <c r="Q284" s="786"/>
      <c r="R284" s="787"/>
      <c r="S284" s="787"/>
      <c r="T284" s="788"/>
      <c r="U284" s="787" t="s">
        <v>1</v>
      </c>
      <c r="V284" s="787"/>
      <c r="W284" s="783">
        <v>75</v>
      </c>
      <c r="X284" s="789"/>
      <c r="Y284" s="789"/>
      <c r="Z284" s="781">
        <v>50</v>
      </c>
      <c r="AA284" s="782"/>
      <c r="AB284" s="783"/>
      <c r="AC284" s="781"/>
      <c r="AD284" s="782"/>
      <c r="AE284" s="783"/>
      <c r="AF284" s="784">
        <f t="shared" si="147"/>
        <v>0</v>
      </c>
      <c r="AG284" s="784"/>
      <c r="AH284" s="784"/>
      <c r="AI284" s="784"/>
      <c r="AJ284" s="784">
        <f t="shared" si="135"/>
        <v>0</v>
      </c>
      <c r="AK284" s="784"/>
      <c r="AL284" s="784"/>
      <c r="AM284" s="784"/>
      <c r="AN284" s="784">
        <f t="shared" si="136"/>
        <v>0</v>
      </c>
      <c r="AO284" s="784"/>
      <c r="AP284" s="784"/>
      <c r="AQ284" s="784"/>
      <c r="AR284" s="363"/>
      <c r="AS284" s="785">
        <f t="shared" si="137"/>
        <v>0</v>
      </c>
      <c r="AT284" s="785"/>
      <c r="AU284" s="785"/>
      <c r="AV284" s="785"/>
      <c r="AW284" s="785">
        <f t="shared" si="138"/>
        <v>0</v>
      </c>
      <c r="AX284" s="91"/>
      <c r="AY284" s="116">
        <f t="shared" si="139"/>
        <v>0</v>
      </c>
      <c r="AZ284" s="116">
        <f t="shared" si="140"/>
        <v>0</v>
      </c>
      <c r="BA284" s="116">
        <f t="shared" si="141"/>
        <v>0</v>
      </c>
      <c r="BB284" s="116">
        <f t="shared" si="142"/>
        <v>0</v>
      </c>
      <c r="BC284" s="115">
        <f t="shared" si="148"/>
        <v>0</v>
      </c>
      <c r="BD284" s="116">
        <f t="shared" si="143"/>
        <v>0</v>
      </c>
      <c r="BE284" s="120">
        <f t="shared" si="149"/>
        <v>0</v>
      </c>
      <c r="BF284" s="115">
        <f t="shared" si="150"/>
        <v>0</v>
      </c>
      <c r="BG284" s="116">
        <f t="shared" si="144"/>
        <v>0</v>
      </c>
      <c r="BH284" s="120">
        <f t="shared" si="151"/>
        <v>0</v>
      </c>
      <c r="BI284" s="115">
        <f t="shared" si="152"/>
        <v>0</v>
      </c>
      <c r="BJ284" s="116">
        <f t="shared" si="145"/>
        <v>0</v>
      </c>
      <c r="BK284" s="120">
        <f t="shared" si="153"/>
        <v>0</v>
      </c>
      <c r="BL284" s="120">
        <f t="shared" si="154"/>
        <v>0</v>
      </c>
      <c r="BN284" s="375">
        <f t="shared" si="146"/>
        <v>0</v>
      </c>
      <c r="BP284" s="380"/>
      <c r="DH284" s="102"/>
    </row>
    <row r="285" spans="1:112" hidden="1">
      <c r="A285" s="110"/>
      <c r="B285" s="786" t="s">
        <v>369</v>
      </c>
      <c r="C285" s="786"/>
      <c r="D285" s="786"/>
      <c r="E285" s="786"/>
      <c r="F285" s="786"/>
      <c r="G285" s="786"/>
      <c r="H285" s="786"/>
      <c r="I285" s="786"/>
      <c r="J285" s="786"/>
      <c r="K285" s="786"/>
      <c r="L285" s="786"/>
      <c r="M285" s="786"/>
      <c r="N285" s="786"/>
      <c r="O285" s="786"/>
      <c r="P285" s="786"/>
      <c r="Q285" s="786"/>
      <c r="R285" s="787"/>
      <c r="S285" s="787"/>
      <c r="T285" s="788"/>
      <c r="U285" s="787" t="s">
        <v>1</v>
      </c>
      <c r="V285" s="787"/>
      <c r="W285" s="783">
        <v>10</v>
      </c>
      <c r="X285" s="789"/>
      <c r="Y285" s="789"/>
      <c r="Z285" s="781">
        <v>50</v>
      </c>
      <c r="AA285" s="782"/>
      <c r="AB285" s="783"/>
      <c r="AC285" s="781"/>
      <c r="AD285" s="782"/>
      <c r="AE285" s="783"/>
      <c r="AF285" s="784">
        <f t="shared" si="147"/>
        <v>0</v>
      </c>
      <c r="AG285" s="784"/>
      <c r="AH285" s="784"/>
      <c r="AI285" s="784"/>
      <c r="AJ285" s="784">
        <f t="shared" si="135"/>
        <v>0</v>
      </c>
      <c r="AK285" s="784"/>
      <c r="AL285" s="784"/>
      <c r="AM285" s="784"/>
      <c r="AN285" s="784">
        <f t="shared" si="136"/>
        <v>0</v>
      </c>
      <c r="AO285" s="784"/>
      <c r="AP285" s="784"/>
      <c r="AQ285" s="784"/>
      <c r="AR285" s="363"/>
      <c r="AS285" s="785">
        <f t="shared" si="137"/>
        <v>0</v>
      </c>
      <c r="AT285" s="785"/>
      <c r="AU285" s="785"/>
      <c r="AV285" s="785"/>
      <c r="AW285" s="785">
        <f t="shared" si="138"/>
        <v>0</v>
      </c>
      <c r="AX285" s="91"/>
      <c r="AY285" s="116">
        <f t="shared" si="139"/>
        <v>0</v>
      </c>
      <c r="AZ285" s="116">
        <f t="shared" si="140"/>
        <v>0</v>
      </c>
      <c r="BA285" s="116">
        <f t="shared" si="141"/>
        <v>0</v>
      </c>
      <c r="BB285" s="116">
        <f t="shared" si="142"/>
        <v>0</v>
      </c>
      <c r="BC285" s="115">
        <f t="shared" si="148"/>
        <v>0</v>
      </c>
      <c r="BD285" s="116">
        <f t="shared" si="143"/>
        <v>0</v>
      </c>
      <c r="BE285" s="120">
        <f t="shared" si="149"/>
        <v>0</v>
      </c>
      <c r="BF285" s="115">
        <f t="shared" si="150"/>
        <v>0</v>
      </c>
      <c r="BG285" s="116">
        <f t="shared" si="144"/>
        <v>0</v>
      </c>
      <c r="BH285" s="120">
        <f t="shared" si="151"/>
        <v>0</v>
      </c>
      <c r="BI285" s="115">
        <f t="shared" si="152"/>
        <v>0</v>
      </c>
      <c r="BJ285" s="116">
        <f t="shared" si="145"/>
        <v>0</v>
      </c>
      <c r="BK285" s="120">
        <f t="shared" si="153"/>
        <v>0</v>
      </c>
      <c r="BL285" s="120">
        <f t="shared" si="154"/>
        <v>0</v>
      </c>
      <c r="BN285" s="375">
        <f t="shared" si="146"/>
        <v>0</v>
      </c>
      <c r="BP285" s="380"/>
      <c r="DH285" s="102"/>
    </row>
    <row r="286" spans="1:112" hidden="1">
      <c r="A286" s="110"/>
      <c r="B286" s="786" t="s">
        <v>370</v>
      </c>
      <c r="C286" s="786"/>
      <c r="D286" s="786"/>
      <c r="E286" s="786"/>
      <c r="F286" s="786"/>
      <c r="G286" s="786"/>
      <c r="H286" s="786"/>
      <c r="I286" s="786"/>
      <c r="J286" s="786"/>
      <c r="K286" s="786"/>
      <c r="L286" s="786"/>
      <c r="M286" s="786"/>
      <c r="N286" s="786"/>
      <c r="O286" s="786"/>
      <c r="P286" s="786"/>
      <c r="Q286" s="786"/>
      <c r="R286" s="787"/>
      <c r="S286" s="787"/>
      <c r="T286" s="788"/>
      <c r="U286" s="787" t="s">
        <v>1</v>
      </c>
      <c r="V286" s="787"/>
      <c r="W286" s="783">
        <v>10</v>
      </c>
      <c r="X286" s="789"/>
      <c r="Y286" s="789"/>
      <c r="Z286" s="781">
        <v>12</v>
      </c>
      <c r="AA286" s="782"/>
      <c r="AB286" s="783"/>
      <c r="AC286" s="781"/>
      <c r="AD286" s="782"/>
      <c r="AE286" s="783"/>
      <c r="AF286" s="784">
        <f t="shared" si="147"/>
        <v>0</v>
      </c>
      <c r="AG286" s="784"/>
      <c r="AH286" s="784"/>
      <c r="AI286" s="784"/>
      <c r="AJ286" s="784">
        <f t="shared" si="135"/>
        <v>0</v>
      </c>
      <c r="AK286" s="784"/>
      <c r="AL286" s="784"/>
      <c r="AM286" s="784"/>
      <c r="AN286" s="784">
        <f t="shared" si="136"/>
        <v>0</v>
      </c>
      <c r="AO286" s="784"/>
      <c r="AP286" s="784"/>
      <c r="AQ286" s="784"/>
      <c r="AR286" s="363"/>
      <c r="AS286" s="785">
        <f t="shared" si="137"/>
        <v>0</v>
      </c>
      <c r="AT286" s="785"/>
      <c r="AU286" s="785"/>
      <c r="AV286" s="785"/>
      <c r="AW286" s="785">
        <f t="shared" si="138"/>
        <v>0</v>
      </c>
      <c r="AX286" s="91"/>
      <c r="AY286" s="116">
        <f t="shared" si="139"/>
        <v>0</v>
      </c>
      <c r="AZ286" s="116">
        <f t="shared" si="140"/>
        <v>0</v>
      </c>
      <c r="BA286" s="116">
        <f t="shared" si="141"/>
        <v>0</v>
      </c>
      <c r="BB286" s="116">
        <f t="shared" si="142"/>
        <v>0</v>
      </c>
      <c r="BC286" s="115">
        <f t="shared" si="148"/>
        <v>0</v>
      </c>
      <c r="BD286" s="116">
        <f t="shared" si="143"/>
        <v>0</v>
      </c>
      <c r="BE286" s="120">
        <f t="shared" si="149"/>
        <v>0</v>
      </c>
      <c r="BF286" s="115">
        <f t="shared" si="150"/>
        <v>0</v>
      </c>
      <c r="BG286" s="116">
        <f t="shared" si="144"/>
        <v>0</v>
      </c>
      <c r="BH286" s="120">
        <f t="shared" si="151"/>
        <v>0</v>
      </c>
      <c r="BI286" s="115">
        <f t="shared" si="152"/>
        <v>0</v>
      </c>
      <c r="BJ286" s="116">
        <f t="shared" si="145"/>
        <v>0</v>
      </c>
      <c r="BK286" s="120">
        <f t="shared" si="153"/>
        <v>0</v>
      </c>
      <c r="BL286" s="120">
        <f t="shared" si="154"/>
        <v>0</v>
      </c>
      <c r="BN286" s="375">
        <f t="shared" si="146"/>
        <v>0</v>
      </c>
      <c r="BP286" s="380"/>
      <c r="DH286" s="102"/>
    </row>
    <row r="287" spans="1:112" hidden="1">
      <c r="A287" s="110"/>
      <c r="B287" s="786" t="s">
        <v>366</v>
      </c>
      <c r="C287" s="786"/>
      <c r="D287" s="786"/>
      <c r="E287" s="786"/>
      <c r="F287" s="786"/>
      <c r="G287" s="786"/>
      <c r="H287" s="786"/>
      <c r="I287" s="786"/>
      <c r="J287" s="786"/>
      <c r="K287" s="786"/>
      <c r="L287" s="786"/>
      <c r="M287" s="786"/>
      <c r="N287" s="786"/>
      <c r="O287" s="786"/>
      <c r="P287" s="786"/>
      <c r="Q287" s="786"/>
      <c r="R287" s="787"/>
      <c r="S287" s="787"/>
      <c r="T287" s="788"/>
      <c r="U287" s="787" t="s">
        <v>1</v>
      </c>
      <c r="V287" s="787" t="s">
        <v>1</v>
      </c>
      <c r="W287" s="783">
        <v>200</v>
      </c>
      <c r="X287" s="789"/>
      <c r="Y287" s="789"/>
      <c r="Z287" s="789">
        <v>300</v>
      </c>
      <c r="AA287" s="789"/>
      <c r="AB287" s="789">
        <v>150</v>
      </c>
      <c r="AC287" s="781"/>
      <c r="AD287" s="782"/>
      <c r="AE287" s="783"/>
      <c r="AF287" s="784">
        <f t="shared" si="147"/>
        <v>0</v>
      </c>
      <c r="AG287" s="784"/>
      <c r="AH287" s="784"/>
      <c r="AI287" s="784"/>
      <c r="AJ287" s="784">
        <f t="shared" si="135"/>
        <v>0</v>
      </c>
      <c r="AK287" s="784"/>
      <c r="AL287" s="784"/>
      <c r="AM287" s="784"/>
      <c r="AN287" s="784">
        <f t="shared" si="136"/>
        <v>0</v>
      </c>
      <c r="AO287" s="784"/>
      <c r="AP287" s="784"/>
      <c r="AQ287" s="784"/>
      <c r="AR287" s="363"/>
      <c r="AS287" s="785">
        <f t="shared" si="137"/>
        <v>0</v>
      </c>
      <c r="AT287" s="785"/>
      <c r="AU287" s="785"/>
      <c r="AV287" s="785"/>
      <c r="AW287" s="785">
        <f t="shared" si="138"/>
        <v>0</v>
      </c>
      <c r="AX287" s="91"/>
      <c r="AY287" s="116">
        <f t="shared" si="139"/>
        <v>0</v>
      </c>
      <c r="AZ287" s="116">
        <f t="shared" si="140"/>
        <v>0</v>
      </c>
      <c r="BA287" s="116">
        <f t="shared" si="141"/>
        <v>0</v>
      </c>
      <c r="BB287" s="116">
        <f t="shared" si="142"/>
        <v>0</v>
      </c>
      <c r="BC287" s="115">
        <f t="shared" si="148"/>
        <v>0</v>
      </c>
      <c r="BD287" s="116">
        <f t="shared" si="143"/>
        <v>0</v>
      </c>
      <c r="BE287" s="120">
        <f t="shared" si="149"/>
        <v>0</v>
      </c>
      <c r="BF287" s="115">
        <f t="shared" si="150"/>
        <v>0</v>
      </c>
      <c r="BG287" s="116">
        <f t="shared" si="144"/>
        <v>0</v>
      </c>
      <c r="BH287" s="120">
        <f t="shared" si="151"/>
        <v>0</v>
      </c>
      <c r="BI287" s="115">
        <f t="shared" si="152"/>
        <v>0</v>
      </c>
      <c r="BJ287" s="116">
        <f t="shared" si="145"/>
        <v>0</v>
      </c>
      <c r="BK287" s="120">
        <f t="shared" si="153"/>
        <v>0</v>
      </c>
      <c r="BL287" s="120">
        <f t="shared" si="154"/>
        <v>0</v>
      </c>
      <c r="BN287" s="375">
        <f t="shared" si="146"/>
        <v>0</v>
      </c>
      <c r="BP287" s="380"/>
      <c r="DH287" s="102"/>
    </row>
    <row r="288" spans="1:112" hidden="1">
      <c r="A288" s="110"/>
      <c r="B288" s="786" t="s">
        <v>367</v>
      </c>
      <c r="C288" s="786"/>
      <c r="D288" s="786"/>
      <c r="E288" s="786"/>
      <c r="F288" s="786"/>
      <c r="G288" s="786"/>
      <c r="H288" s="786"/>
      <c r="I288" s="786"/>
      <c r="J288" s="786"/>
      <c r="K288" s="786"/>
      <c r="L288" s="786"/>
      <c r="M288" s="786"/>
      <c r="N288" s="786"/>
      <c r="O288" s="786"/>
      <c r="P288" s="786"/>
      <c r="Q288" s="786"/>
      <c r="R288" s="787"/>
      <c r="S288" s="787"/>
      <c r="T288" s="788"/>
      <c r="U288" s="787" t="s">
        <v>1</v>
      </c>
      <c r="V288" s="787" t="s">
        <v>1</v>
      </c>
      <c r="W288" s="783">
        <v>200</v>
      </c>
      <c r="X288" s="789"/>
      <c r="Y288" s="789"/>
      <c r="Z288" s="789">
        <v>400</v>
      </c>
      <c r="AA288" s="789"/>
      <c r="AB288" s="789"/>
      <c r="AC288" s="781"/>
      <c r="AD288" s="782"/>
      <c r="AE288" s="783"/>
      <c r="AF288" s="784">
        <f t="shared" si="147"/>
        <v>0</v>
      </c>
      <c r="AG288" s="784"/>
      <c r="AH288" s="784"/>
      <c r="AI288" s="784"/>
      <c r="AJ288" s="784">
        <f t="shared" si="135"/>
        <v>0</v>
      </c>
      <c r="AK288" s="784"/>
      <c r="AL288" s="784"/>
      <c r="AM288" s="784"/>
      <c r="AN288" s="784">
        <f t="shared" si="136"/>
        <v>0</v>
      </c>
      <c r="AO288" s="784"/>
      <c r="AP288" s="784"/>
      <c r="AQ288" s="784"/>
      <c r="AR288" s="363"/>
      <c r="AS288" s="785">
        <f t="shared" si="137"/>
        <v>0</v>
      </c>
      <c r="AT288" s="785"/>
      <c r="AU288" s="785"/>
      <c r="AV288" s="785"/>
      <c r="AW288" s="785">
        <f t="shared" si="138"/>
        <v>0</v>
      </c>
      <c r="AX288" s="91"/>
      <c r="AY288" s="116">
        <f t="shared" si="139"/>
        <v>0</v>
      </c>
      <c r="AZ288" s="116">
        <f t="shared" si="140"/>
        <v>0</v>
      </c>
      <c r="BA288" s="116">
        <f t="shared" si="141"/>
        <v>0</v>
      </c>
      <c r="BB288" s="116">
        <f t="shared" si="142"/>
        <v>0</v>
      </c>
      <c r="BC288" s="115">
        <f t="shared" si="148"/>
        <v>0</v>
      </c>
      <c r="BD288" s="116">
        <f t="shared" si="143"/>
        <v>0</v>
      </c>
      <c r="BE288" s="120">
        <f t="shared" si="149"/>
        <v>0</v>
      </c>
      <c r="BF288" s="115">
        <f t="shared" si="150"/>
        <v>0</v>
      </c>
      <c r="BG288" s="116">
        <f t="shared" si="144"/>
        <v>0</v>
      </c>
      <c r="BH288" s="120">
        <f t="shared" si="151"/>
        <v>0</v>
      </c>
      <c r="BI288" s="115">
        <f t="shared" si="152"/>
        <v>0</v>
      </c>
      <c r="BJ288" s="116">
        <f t="shared" si="145"/>
        <v>0</v>
      </c>
      <c r="BK288" s="120">
        <f t="shared" si="153"/>
        <v>0</v>
      </c>
      <c r="BL288" s="120">
        <f t="shared" si="154"/>
        <v>0</v>
      </c>
      <c r="BN288" s="375">
        <f t="shared" si="146"/>
        <v>0</v>
      </c>
      <c r="BP288" s="380"/>
      <c r="DH288" s="102"/>
    </row>
    <row r="289" spans="1:112" hidden="1">
      <c r="A289" s="110"/>
      <c r="B289" s="786"/>
      <c r="C289" s="786"/>
      <c r="D289" s="786"/>
      <c r="E289" s="786"/>
      <c r="F289" s="786"/>
      <c r="G289" s="786"/>
      <c r="H289" s="786"/>
      <c r="I289" s="786"/>
      <c r="J289" s="786"/>
      <c r="K289" s="786"/>
      <c r="L289" s="786"/>
      <c r="M289" s="786"/>
      <c r="N289" s="786"/>
      <c r="O289" s="786"/>
      <c r="P289" s="786"/>
      <c r="Q289" s="786"/>
      <c r="R289" s="787"/>
      <c r="S289" s="787"/>
      <c r="T289" s="788"/>
      <c r="U289" s="787"/>
      <c r="V289" s="787"/>
      <c r="W289" s="783"/>
      <c r="X289" s="789"/>
      <c r="Y289" s="789"/>
      <c r="Z289" s="781"/>
      <c r="AA289" s="782"/>
      <c r="AB289" s="783"/>
      <c r="AC289" s="781"/>
      <c r="AD289" s="782"/>
      <c r="AE289" s="783"/>
      <c r="AF289" s="784">
        <f t="shared" si="147"/>
        <v>0</v>
      </c>
      <c r="AG289" s="784"/>
      <c r="AH289" s="784"/>
      <c r="AI289" s="784"/>
      <c r="AJ289" s="784">
        <f t="shared" si="135"/>
        <v>0</v>
      </c>
      <c r="AK289" s="784"/>
      <c r="AL289" s="784"/>
      <c r="AM289" s="784"/>
      <c r="AN289" s="784">
        <f t="shared" si="136"/>
        <v>0</v>
      </c>
      <c r="AO289" s="784"/>
      <c r="AP289" s="784"/>
      <c r="AQ289" s="784"/>
      <c r="AR289" s="363"/>
      <c r="AS289" s="785">
        <f t="shared" si="137"/>
        <v>0</v>
      </c>
      <c r="AT289" s="785"/>
      <c r="AU289" s="785"/>
      <c r="AV289" s="785"/>
      <c r="AW289" s="785">
        <f t="shared" si="138"/>
        <v>0</v>
      </c>
      <c r="AX289" s="91"/>
      <c r="AY289" s="116">
        <f t="shared" si="139"/>
        <v>0</v>
      </c>
      <c r="AZ289" s="116">
        <f t="shared" si="140"/>
        <v>0</v>
      </c>
      <c r="BA289" s="116">
        <f t="shared" si="141"/>
        <v>0</v>
      </c>
      <c r="BB289" s="116">
        <f t="shared" si="142"/>
        <v>0</v>
      </c>
      <c r="BC289" s="115">
        <f t="shared" si="148"/>
        <v>0</v>
      </c>
      <c r="BD289" s="116">
        <f t="shared" si="143"/>
        <v>0</v>
      </c>
      <c r="BE289" s="120">
        <f t="shared" si="149"/>
        <v>0</v>
      </c>
      <c r="BF289" s="115">
        <f t="shared" si="150"/>
        <v>0</v>
      </c>
      <c r="BG289" s="116">
        <f t="shared" si="144"/>
        <v>0</v>
      </c>
      <c r="BH289" s="120">
        <f t="shared" si="151"/>
        <v>0</v>
      </c>
      <c r="BI289" s="115">
        <f t="shared" si="152"/>
        <v>0</v>
      </c>
      <c r="BJ289" s="116">
        <f t="shared" si="145"/>
        <v>0</v>
      </c>
      <c r="BK289" s="120">
        <f t="shared" si="153"/>
        <v>0</v>
      </c>
      <c r="BL289" s="120">
        <f t="shared" si="154"/>
        <v>0</v>
      </c>
      <c r="BN289" s="375">
        <f t="shared" si="146"/>
        <v>0</v>
      </c>
      <c r="BP289" s="380"/>
      <c r="DH289" s="102"/>
    </row>
    <row r="290" spans="1:112" hidden="1">
      <c r="A290" s="110"/>
      <c r="B290" s="786"/>
      <c r="C290" s="786"/>
      <c r="D290" s="786"/>
      <c r="E290" s="786"/>
      <c r="F290" s="786"/>
      <c r="G290" s="786"/>
      <c r="H290" s="786"/>
      <c r="I290" s="786"/>
      <c r="J290" s="786"/>
      <c r="K290" s="786"/>
      <c r="L290" s="786"/>
      <c r="M290" s="786"/>
      <c r="N290" s="786"/>
      <c r="O290" s="786"/>
      <c r="P290" s="786"/>
      <c r="Q290" s="786"/>
      <c r="R290" s="787"/>
      <c r="S290" s="787"/>
      <c r="T290" s="788"/>
      <c r="U290" s="787"/>
      <c r="V290" s="787"/>
      <c r="W290" s="783"/>
      <c r="X290" s="789"/>
      <c r="Y290" s="789"/>
      <c r="Z290" s="781"/>
      <c r="AA290" s="782"/>
      <c r="AB290" s="783"/>
      <c r="AC290" s="781"/>
      <c r="AD290" s="782"/>
      <c r="AE290" s="783"/>
      <c r="AF290" s="784">
        <f t="shared" si="147"/>
        <v>0</v>
      </c>
      <c r="AG290" s="784"/>
      <c r="AH290" s="784"/>
      <c r="AI290" s="784"/>
      <c r="AJ290" s="784">
        <f t="shared" si="135"/>
        <v>0</v>
      </c>
      <c r="AK290" s="784"/>
      <c r="AL290" s="784"/>
      <c r="AM290" s="784"/>
      <c r="AN290" s="784">
        <f t="shared" si="136"/>
        <v>0</v>
      </c>
      <c r="AO290" s="784"/>
      <c r="AP290" s="784"/>
      <c r="AQ290" s="784"/>
      <c r="AR290" s="363"/>
      <c r="AS290" s="785">
        <f t="shared" si="137"/>
        <v>0</v>
      </c>
      <c r="AT290" s="785"/>
      <c r="AU290" s="785"/>
      <c r="AV290" s="785"/>
      <c r="AW290" s="785">
        <f t="shared" si="138"/>
        <v>0</v>
      </c>
      <c r="AX290" s="91"/>
      <c r="AY290" s="116">
        <f t="shared" si="139"/>
        <v>0</v>
      </c>
      <c r="AZ290" s="116">
        <f t="shared" si="140"/>
        <v>0</v>
      </c>
      <c r="BA290" s="116">
        <f t="shared" si="141"/>
        <v>0</v>
      </c>
      <c r="BB290" s="116">
        <f t="shared" si="142"/>
        <v>0</v>
      </c>
      <c r="BC290" s="115">
        <f t="shared" si="148"/>
        <v>0</v>
      </c>
      <c r="BD290" s="116">
        <f t="shared" si="143"/>
        <v>0</v>
      </c>
      <c r="BE290" s="120">
        <f t="shared" si="149"/>
        <v>0</v>
      </c>
      <c r="BF290" s="115">
        <f t="shared" si="150"/>
        <v>0</v>
      </c>
      <c r="BG290" s="116">
        <f t="shared" si="144"/>
        <v>0</v>
      </c>
      <c r="BH290" s="120">
        <f t="shared" si="151"/>
        <v>0</v>
      </c>
      <c r="BI290" s="115">
        <f t="shared" si="152"/>
        <v>0</v>
      </c>
      <c r="BJ290" s="116">
        <f t="shared" si="145"/>
        <v>0</v>
      </c>
      <c r="BK290" s="120">
        <f t="shared" si="153"/>
        <v>0</v>
      </c>
      <c r="BL290" s="120">
        <f t="shared" si="154"/>
        <v>0</v>
      </c>
      <c r="BN290" s="375">
        <f t="shared" si="146"/>
        <v>0</v>
      </c>
      <c r="BP290" s="380"/>
      <c r="DH290" s="102"/>
    </row>
    <row r="291" spans="1:112" hidden="1">
      <c r="A291" s="110"/>
      <c r="B291" s="801" t="s">
        <v>826</v>
      </c>
      <c r="C291" s="801"/>
      <c r="D291" s="801"/>
      <c r="E291" s="801"/>
      <c r="F291" s="801"/>
      <c r="G291" s="801"/>
      <c r="H291" s="801"/>
      <c r="I291" s="801"/>
      <c r="J291" s="801"/>
      <c r="K291" s="801"/>
      <c r="L291" s="801"/>
      <c r="M291" s="801"/>
      <c r="N291" s="801"/>
      <c r="O291" s="801"/>
      <c r="P291" s="801"/>
      <c r="Q291" s="801"/>
      <c r="R291" s="787"/>
      <c r="S291" s="787"/>
      <c r="T291" s="788"/>
      <c r="U291" s="787"/>
      <c r="V291" s="787"/>
      <c r="W291" s="783"/>
      <c r="X291" s="789"/>
      <c r="Y291" s="789"/>
      <c r="Z291" s="781"/>
      <c r="AA291" s="782"/>
      <c r="AB291" s="783"/>
      <c r="AC291" s="781"/>
      <c r="AD291" s="782"/>
      <c r="AE291" s="783"/>
      <c r="AF291" s="784">
        <f t="shared" si="147"/>
        <v>0</v>
      </c>
      <c r="AG291" s="784"/>
      <c r="AH291" s="784"/>
      <c r="AI291" s="784"/>
      <c r="AJ291" s="784">
        <f t="shared" si="135"/>
        <v>0</v>
      </c>
      <c r="AK291" s="784"/>
      <c r="AL291" s="784"/>
      <c r="AM291" s="784"/>
      <c r="AN291" s="784">
        <f t="shared" si="136"/>
        <v>0</v>
      </c>
      <c r="AO291" s="784"/>
      <c r="AP291" s="784"/>
      <c r="AQ291" s="784"/>
      <c r="AR291" s="363"/>
      <c r="AS291" s="785">
        <f t="shared" si="137"/>
        <v>0</v>
      </c>
      <c r="AT291" s="785"/>
      <c r="AU291" s="785"/>
      <c r="AV291" s="785"/>
      <c r="AW291" s="785">
        <f t="shared" si="138"/>
        <v>0</v>
      </c>
      <c r="AX291" s="91"/>
      <c r="AY291" s="116">
        <f t="shared" si="139"/>
        <v>0</v>
      </c>
      <c r="AZ291" s="116">
        <f t="shared" si="140"/>
        <v>0</v>
      </c>
      <c r="BA291" s="116">
        <f t="shared" si="141"/>
        <v>0</v>
      </c>
      <c r="BB291" s="116">
        <f t="shared" si="142"/>
        <v>0</v>
      </c>
      <c r="BC291" s="115">
        <f t="shared" si="148"/>
        <v>0</v>
      </c>
      <c r="BD291" s="116">
        <f t="shared" si="143"/>
        <v>0</v>
      </c>
      <c r="BE291" s="120">
        <f t="shared" si="149"/>
        <v>0</v>
      </c>
      <c r="BF291" s="115">
        <f t="shared" si="150"/>
        <v>0</v>
      </c>
      <c r="BG291" s="116">
        <f t="shared" si="144"/>
        <v>0</v>
      </c>
      <c r="BH291" s="120">
        <f t="shared" si="151"/>
        <v>0</v>
      </c>
      <c r="BI291" s="115">
        <f t="shared" si="152"/>
        <v>0</v>
      </c>
      <c r="BJ291" s="116">
        <f t="shared" si="145"/>
        <v>0</v>
      </c>
      <c r="BK291" s="120">
        <f t="shared" si="153"/>
        <v>0</v>
      </c>
      <c r="BL291" s="120">
        <f t="shared" si="154"/>
        <v>0</v>
      </c>
      <c r="BN291" s="375">
        <f t="shared" si="146"/>
        <v>0</v>
      </c>
      <c r="BP291" s="380"/>
      <c r="DH291" s="102"/>
    </row>
    <row r="292" spans="1:112" hidden="1">
      <c r="A292" s="110"/>
      <c r="B292" s="786"/>
      <c r="C292" s="786"/>
      <c r="D292" s="786"/>
      <c r="E292" s="786"/>
      <c r="F292" s="786"/>
      <c r="G292" s="786"/>
      <c r="H292" s="786"/>
      <c r="I292" s="786"/>
      <c r="J292" s="786"/>
      <c r="K292" s="786"/>
      <c r="L292" s="786"/>
      <c r="M292" s="786"/>
      <c r="N292" s="786"/>
      <c r="O292" s="786"/>
      <c r="P292" s="786"/>
      <c r="Q292" s="786"/>
      <c r="R292" s="787"/>
      <c r="S292" s="787"/>
      <c r="T292" s="788"/>
      <c r="U292" s="787"/>
      <c r="V292" s="787"/>
      <c r="W292" s="783"/>
      <c r="X292" s="789"/>
      <c r="Y292" s="789"/>
      <c r="Z292" s="781"/>
      <c r="AA292" s="782"/>
      <c r="AB292" s="783"/>
      <c r="AC292" s="781"/>
      <c r="AD292" s="782"/>
      <c r="AE292" s="783"/>
      <c r="AF292" s="784">
        <f t="shared" si="147"/>
        <v>0</v>
      </c>
      <c r="AG292" s="784"/>
      <c r="AH292" s="784"/>
      <c r="AI292" s="784"/>
      <c r="AJ292" s="784">
        <f t="shared" si="135"/>
        <v>0</v>
      </c>
      <c r="AK292" s="784"/>
      <c r="AL292" s="784"/>
      <c r="AM292" s="784"/>
      <c r="AN292" s="784">
        <f t="shared" si="136"/>
        <v>0</v>
      </c>
      <c r="AO292" s="784"/>
      <c r="AP292" s="784"/>
      <c r="AQ292" s="784"/>
      <c r="AR292" s="363"/>
      <c r="AS292" s="785">
        <f t="shared" si="137"/>
        <v>0</v>
      </c>
      <c r="AT292" s="785"/>
      <c r="AU292" s="785"/>
      <c r="AV292" s="785"/>
      <c r="AW292" s="785">
        <f t="shared" si="138"/>
        <v>0</v>
      </c>
      <c r="AX292" s="91"/>
      <c r="AY292" s="116">
        <f t="shared" si="139"/>
        <v>0</v>
      </c>
      <c r="AZ292" s="116">
        <f t="shared" si="140"/>
        <v>0</v>
      </c>
      <c r="BA292" s="116">
        <f t="shared" si="141"/>
        <v>0</v>
      </c>
      <c r="BB292" s="116">
        <f t="shared" si="142"/>
        <v>0</v>
      </c>
      <c r="BC292" s="115">
        <f t="shared" si="148"/>
        <v>0</v>
      </c>
      <c r="BD292" s="116">
        <f t="shared" si="143"/>
        <v>0</v>
      </c>
      <c r="BE292" s="120">
        <f t="shared" si="149"/>
        <v>0</v>
      </c>
      <c r="BF292" s="115">
        <f t="shared" si="150"/>
        <v>0</v>
      </c>
      <c r="BG292" s="116">
        <f t="shared" si="144"/>
        <v>0</v>
      </c>
      <c r="BH292" s="120">
        <f t="shared" si="151"/>
        <v>0</v>
      </c>
      <c r="BI292" s="115">
        <f t="shared" si="152"/>
        <v>0</v>
      </c>
      <c r="BJ292" s="116">
        <f t="shared" si="145"/>
        <v>0</v>
      </c>
      <c r="BK292" s="120">
        <f t="shared" si="153"/>
        <v>0</v>
      </c>
      <c r="BL292" s="120">
        <f t="shared" si="154"/>
        <v>0</v>
      </c>
      <c r="BN292" s="375">
        <f t="shared" si="146"/>
        <v>0</v>
      </c>
      <c r="BP292" s="380"/>
      <c r="DH292" s="102"/>
    </row>
    <row r="293" spans="1:112" hidden="1">
      <c r="A293" s="110"/>
      <c r="B293" s="786"/>
      <c r="C293" s="786"/>
      <c r="D293" s="786"/>
      <c r="E293" s="786"/>
      <c r="F293" s="786"/>
      <c r="G293" s="786"/>
      <c r="H293" s="786"/>
      <c r="I293" s="786"/>
      <c r="J293" s="786"/>
      <c r="K293" s="786"/>
      <c r="L293" s="786"/>
      <c r="M293" s="786"/>
      <c r="N293" s="786"/>
      <c r="O293" s="786"/>
      <c r="P293" s="786"/>
      <c r="Q293" s="786"/>
      <c r="R293" s="787"/>
      <c r="S293" s="787"/>
      <c r="T293" s="788"/>
      <c r="U293" s="787"/>
      <c r="V293" s="787"/>
      <c r="W293" s="783"/>
      <c r="X293" s="789"/>
      <c r="Y293" s="789"/>
      <c r="Z293" s="781"/>
      <c r="AA293" s="782"/>
      <c r="AB293" s="783"/>
      <c r="AC293" s="781"/>
      <c r="AD293" s="782"/>
      <c r="AE293" s="783"/>
      <c r="AF293" s="784">
        <f t="shared" si="147"/>
        <v>0</v>
      </c>
      <c r="AG293" s="784"/>
      <c r="AH293" s="784"/>
      <c r="AI293" s="784"/>
      <c r="AJ293" s="784">
        <f t="shared" si="135"/>
        <v>0</v>
      </c>
      <c r="AK293" s="784"/>
      <c r="AL293" s="784"/>
      <c r="AM293" s="784"/>
      <c r="AN293" s="784">
        <f t="shared" si="136"/>
        <v>0</v>
      </c>
      <c r="AO293" s="784"/>
      <c r="AP293" s="784"/>
      <c r="AQ293" s="784"/>
      <c r="AR293" s="363"/>
      <c r="AS293" s="785">
        <f t="shared" si="137"/>
        <v>0</v>
      </c>
      <c r="AT293" s="785"/>
      <c r="AU293" s="785"/>
      <c r="AV293" s="785"/>
      <c r="AW293" s="785">
        <f t="shared" si="138"/>
        <v>0</v>
      </c>
      <c r="AX293" s="91"/>
      <c r="AY293" s="116">
        <f t="shared" si="139"/>
        <v>0</v>
      </c>
      <c r="AZ293" s="116">
        <f t="shared" si="140"/>
        <v>0</v>
      </c>
      <c r="BA293" s="116">
        <f t="shared" si="141"/>
        <v>0</v>
      </c>
      <c r="BB293" s="116">
        <f t="shared" si="142"/>
        <v>0</v>
      </c>
      <c r="BC293" s="115">
        <f t="shared" si="148"/>
        <v>0</v>
      </c>
      <c r="BD293" s="116">
        <f t="shared" si="143"/>
        <v>0</v>
      </c>
      <c r="BE293" s="120">
        <f t="shared" si="149"/>
        <v>0</v>
      </c>
      <c r="BF293" s="115">
        <f t="shared" si="150"/>
        <v>0</v>
      </c>
      <c r="BG293" s="116">
        <f t="shared" si="144"/>
        <v>0</v>
      </c>
      <c r="BH293" s="120">
        <f t="shared" si="151"/>
        <v>0</v>
      </c>
      <c r="BI293" s="115">
        <f t="shared" si="152"/>
        <v>0</v>
      </c>
      <c r="BJ293" s="116">
        <f t="shared" si="145"/>
        <v>0</v>
      </c>
      <c r="BK293" s="120">
        <f t="shared" si="153"/>
        <v>0</v>
      </c>
      <c r="BL293" s="120">
        <f t="shared" si="154"/>
        <v>0</v>
      </c>
      <c r="BN293" s="375">
        <f t="shared" si="146"/>
        <v>0</v>
      </c>
      <c r="BP293" s="380"/>
      <c r="DH293" s="102"/>
    </row>
    <row r="294" spans="1:112" hidden="1">
      <c r="A294" s="110"/>
      <c r="B294" s="786"/>
      <c r="C294" s="786"/>
      <c r="D294" s="786"/>
      <c r="E294" s="786"/>
      <c r="F294" s="786"/>
      <c r="G294" s="786"/>
      <c r="H294" s="786"/>
      <c r="I294" s="786"/>
      <c r="J294" s="786"/>
      <c r="K294" s="786"/>
      <c r="L294" s="786"/>
      <c r="M294" s="786"/>
      <c r="N294" s="786"/>
      <c r="O294" s="786"/>
      <c r="P294" s="786"/>
      <c r="Q294" s="786"/>
      <c r="R294" s="787"/>
      <c r="S294" s="787"/>
      <c r="T294" s="788"/>
      <c r="U294" s="787"/>
      <c r="V294" s="787"/>
      <c r="W294" s="783"/>
      <c r="X294" s="789"/>
      <c r="Y294" s="789"/>
      <c r="Z294" s="781"/>
      <c r="AA294" s="782"/>
      <c r="AB294" s="783"/>
      <c r="AC294" s="781"/>
      <c r="AD294" s="782"/>
      <c r="AE294" s="783"/>
      <c r="AF294" s="784">
        <f t="shared" si="147"/>
        <v>0</v>
      </c>
      <c r="AG294" s="784"/>
      <c r="AH294" s="784"/>
      <c r="AI294" s="784"/>
      <c r="AJ294" s="784">
        <f t="shared" si="135"/>
        <v>0</v>
      </c>
      <c r="AK294" s="784"/>
      <c r="AL294" s="784"/>
      <c r="AM294" s="784"/>
      <c r="AN294" s="784">
        <f t="shared" si="136"/>
        <v>0</v>
      </c>
      <c r="AO294" s="784"/>
      <c r="AP294" s="784"/>
      <c r="AQ294" s="784"/>
      <c r="AR294" s="363"/>
      <c r="AS294" s="785">
        <f t="shared" si="137"/>
        <v>0</v>
      </c>
      <c r="AT294" s="785"/>
      <c r="AU294" s="785"/>
      <c r="AV294" s="785"/>
      <c r="AW294" s="785">
        <f t="shared" si="138"/>
        <v>0</v>
      </c>
      <c r="AX294" s="91"/>
      <c r="AY294" s="116">
        <f t="shared" si="139"/>
        <v>0</v>
      </c>
      <c r="AZ294" s="116">
        <f t="shared" si="140"/>
        <v>0</v>
      </c>
      <c r="BA294" s="116">
        <f t="shared" si="141"/>
        <v>0</v>
      </c>
      <c r="BB294" s="116">
        <f t="shared" si="142"/>
        <v>0</v>
      </c>
      <c r="BC294" s="115">
        <f t="shared" si="148"/>
        <v>0</v>
      </c>
      <c r="BD294" s="116">
        <f t="shared" si="143"/>
        <v>0</v>
      </c>
      <c r="BE294" s="120">
        <f t="shared" si="149"/>
        <v>0</v>
      </c>
      <c r="BF294" s="115">
        <f t="shared" si="150"/>
        <v>0</v>
      </c>
      <c r="BG294" s="116">
        <f t="shared" si="144"/>
        <v>0</v>
      </c>
      <c r="BH294" s="120">
        <f t="shared" si="151"/>
        <v>0</v>
      </c>
      <c r="BI294" s="115">
        <f t="shared" si="152"/>
        <v>0</v>
      </c>
      <c r="BJ294" s="116">
        <f t="shared" si="145"/>
        <v>0</v>
      </c>
      <c r="BK294" s="120">
        <f t="shared" si="153"/>
        <v>0</v>
      </c>
      <c r="BL294" s="120">
        <f t="shared" si="154"/>
        <v>0</v>
      </c>
      <c r="BN294" s="375">
        <f t="shared" si="146"/>
        <v>0</v>
      </c>
      <c r="BP294" s="380"/>
      <c r="DH294" s="102"/>
    </row>
    <row r="295" spans="1:112" hidden="1">
      <c r="A295" s="110"/>
      <c r="B295" s="786"/>
      <c r="C295" s="786"/>
      <c r="D295" s="786"/>
      <c r="E295" s="786"/>
      <c r="F295" s="786"/>
      <c r="G295" s="786"/>
      <c r="H295" s="786"/>
      <c r="I295" s="786"/>
      <c r="J295" s="786"/>
      <c r="K295" s="786"/>
      <c r="L295" s="786"/>
      <c r="M295" s="786"/>
      <c r="N295" s="786"/>
      <c r="O295" s="786"/>
      <c r="P295" s="786"/>
      <c r="Q295" s="786"/>
      <c r="R295" s="787"/>
      <c r="S295" s="787"/>
      <c r="T295" s="788"/>
      <c r="U295" s="787"/>
      <c r="V295" s="787"/>
      <c r="W295" s="783"/>
      <c r="X295" s="789"/>
      <c r="Y295" s="789"/>
      <c r="Z295" s="781"/>
      <c r="AA295" s="782"/>
      <c r="AB295" s="783"/>
      <c r="AC295" s="781"/>
      <c r="AD295" s="782"/>
      <c r="AE295" s="783"/>
      <c r="AF295" s="784">
        <f t="shared" si="147"/>
        <v>0</v>
      </c>
      <c r="AG295" s="784"/>
      <c r="AH295" s="784"/>
      <c r="AI295" s="784"/>
      <c r="AJ295" s="784">
        <f t="shared" si="135"/>
        <v>0</v>
      </c>
      <c r="AK295" s="784"/>
      <c r="AL295" s="784"/>
      <c r="AM295" s="784"/>
      <c r="AN295" s="784">
        <f t="shared" si="136"/>
        <v>0</v>
      </c>
      <c r="AO295" s="784"/>
      <c r="AP295" s="784"/>
      <c r="AQ295" s="784"/>
      <c r="AR295" s="363"/>
      <c r="AS295" s="785">
        <f t="shared" si="137"/>
        <v>0</v>
      </c>
      <c r="AT295" s="785"/>
      <c r="AU295" s="785"/>
      <c r="AV295" s="785"/>
      <c r="AW295" s="785">
        <f t="shared" si="138"/>
        <v>0</v>
      </c>
      <c r="AX295" s="91"/>
      <c r="AY295" s="116">
        <f t="shared" si="139"/>
        <v>0</v>
      </c>
      <c r="AZ295" s="116">
        <f t="shared" si="140"/>
        <v>0</v>
      </c>
      <c r="BA295" s="116">
        <f t="shared" si="141"/>
        <v>0</v>
      </c>
      <c r="BB295" s="116">
        <f t="shared" si="142"/>
        <v>0</v>
      </c>
      <c r="BC295" s="115">
        <f t="shared" si="148"/>
        <v>0</v>
      </c>
      <c r="BD295" s="116">
        <f t="shared" si="143"/>
        <v>0</v>
      </c>
      <c r="BE295" s="120">
        <f t="shared" si="149"/>
        <v>0</v>
      </c>
      <c r="BF295" s="115">
        <f t="shared" si="150"/>
        <v>0</v>
      </c>
      <c r="BG295" s="116">
        <f t="shared" si="144"/>
        <v>0</v>
      </c>
      <c r="BH295" s="120">
        <f t="shared" si="151"/>
        <v>0</v>
      </c>
      <c r="BI295" s="115">
        <f t="shared" si="152"/>
        <v>0</v>
      </c>
      <c r="BJ295" s="116">
        <f t="shared" si="145"/>
        <v>0</v>
      </c>
      <c r="BK295" s="120">
        <f t="shared" si="153"/>
        <v>0</v>
      </c>
      <c r="BL295" s="120">
        <f t="shared" si="154"/>
        <v>0</v>
      </c>
      <c r="BN295" s="375">
        <f t="shared" si="146"/>
        <v>0</v>
      </c>
      <c r="BP295" s="380"/>
      <c r="DH295" s="102"/>
    </row>
    <row r="296" spans="1:112" hidden="1">
      <c r="A296" s="110"/>
      <c r="B296" s="786"/>
      <c r="C296" s="786"/>
      <c r="D296" s="786"/>
      <c r="E296" s="786"/>
      <c r="F296" s="786"/>
      <c r="G296" s="786"/>
      <c r="H296" s="786"/>
      <c r="I296" s="786"/>
      <c r="J296" s="786"/>
      <c r="K296" s="786"/>
      <c r="L296" s="786"/>
      <c r="M296" s="786"/>
      <c r="N296" s="786"/>
      <c r="O296" s="786"/>
      <c r="P296" s="786"/>
      <c r="Q296" s="786"/>
      <c r="R296" s="787"/>
      <c r="S296" s="787"/>
      <c r="T296" s="788"/>
      <c r="U296" s="787"/>
      <c r="V296" s="787"/>
      <c r="W296" s="783"/>
      <c r="X296" s="789"/>
      <c r="Y296" s="789"/>
      <c r="Z296" s="789"/>
      <c r="AA296" s="789"/>
      <c r="AB296" s="789"/>
      <c r="AC296" s="781"/>
      <c r="AD296" s="782"/>
      <c r="AE296" s="783"/>
      <c r="AF296" s="784">
        <f t="shared" si="147"/>
        <v>0</v>
      </c>
      <c r="AG296" s="784"/>
      <c r="AH296" s="784"/>
      <c r="AI296" s="784"/>
      <c r="AJ296" s="784">
        <f t="shared" si="135"/>
        <v>0</v>
      </c>
      <c r="AK296" s="784"/>
      <c r="AL296" s="784"/>
      <c r="AM296" s="784"/>
      <c r="AN296" s="784">
        <f t="shared" si="136"/>
        <v>0</v>
      </c>
      <c r="AO296" s="784"/>
      <c r="AP296" s="784"/>
      <c r="AQ296" s="784"/>
      <c r="AR296" s="363"/>
      <c r="AS296" s="785">
        <f t="shared" si="137"/>
        <v>0</v>
      </c>
      <c r="AT296" s="785"/>
      <c r="AU296" s="785"/>
      <c r="AV296" s="785"/>
      <c r="AW296" s="785">
        <f t="shared" si="138"/>
        <v>0</v>
      </c>
      <c r="AX296" s="91"/>
      <c r="AY296" s="116">
        <f t="shared" si="139"/>
        <v>0</v>
      </c>
      <c r="AZ296" s="116">
        <f t="shared" si="140"/>
        <v>0</v>
      </c>
      <c r="BA296" s="116">
        <f t="shared" si="141"/>
        <v>0</v>
      </c>
      <c r="BB296" s="116">
        <f t="shared" si="142"/>
        <v>0</v>
      </c>
      <c r="BC296" s="115">
        <f t="shared" si="148"/>
        <v>0</v>
      </c>
      <c r="BD296" s="116">
        <f t="shared" si="143"/>
        <v>0</v>
      </c>
      <c r="BE296" s="120">
        <f t="shared" si="149"/>
        <v>0</v>
      </c>
      <c r="BF296" s="115">
        <f t="shared" si="150"/>
        <v>0</v>
      </c>
      <c r="BG296" s="116">
        <f t="shared" si="144"/>
        <v>0</v>
      </c>
      <c r="BH296" s="120">
        <f t="shared" si="151"/>
        <v>0</v>
      </c>
      <c r="BI296" s="115">
        <f t="shared" si="152"/>
        <v>0</v>
      </c>
      <c r="BJ296" s="116">
        <f t="shared" si="145"/>
        <v>0</v>
      </c>
      <c r="BK296" s="120">
        <f t="shared" si="153"/>
        <v>0</v>
      </c>
      <c r="BL296" s="120">
        <f t="shared" si="154"/>
        <v>0</v>
      </c>
      <c r="BN296" s="375">
        <f t="shared" si="146"/>
        <v>0</v>
      </c>
      <c r="BP296" s="380"/>
      <c r="DH296" s="102"/>
    </row>
    <row r="297" spans="1:112" hidden="1">
      <c r="A297" s="110"/>
      <c r="B297" s="786"/>
      <c r="C297" s="786"/>
      <c r="D297" s="786"/>
      <c r="E297" s="786"/>
      <c r="F297" s="786"/>
      <c r="G297" s="786"/>
      <c r="H297" s="786"/>
      <c r="I297" s="786"/>
      <c r="J297" s="786"/>
      <c r="K297" s="786"/>
      <c r="L297" s="786"/>
      <c r="M297" s="786"/>
      <c r="N297" s="786"/>
      <c r="O297" s="786"/>
      <c r="P297" s="786"/>
      <c r="Q297" s="786"/>
      <c r="R297" s="787"/>
      <c r="S297" s="787"/>
      <c r="T297" s="788"/>
      <c r="U297" s="787"/>
      <c r="V297" s="787"/>
      <c r="W297" s="783"/>
      <c r="X297" s="789"/>
      <c r="Y297" s="789"/>
      <c r="Z297" s="789"/>
      <c r="AA297" s="789"/>
      <c r="AB297" s="789"/>
      <c r="AC297" s="781"/>
      <c r="AD297" s="782"/>
      <c r="AE297" s="783"/>
      <c r="AF297" s="784">
        <f t="shared" si="147"/>
        <v>0</v>
      </c>
      <c r="AG297" s="784"/>
      <c r="AH297" s="784"/>
      <c r="AI297" s="784"/>
      <c r="AJ297" s="784">
        <f t="shared" si="135"/>
        <v>0</v>
      </c>
      <c r="AK297" s="784"/>
      <c r="AL297" s="784"/>
      <c r="AM297" s="784"/>
      <c r="AN297" s="784">
        <f t="shared" si="136"/>
        <v>0</v>
      </c>
      <c r="AO297" s="784"/>
      <c r="AP297" s="784"/>
      <c r="AQ297" s="784"/>
      <c r="AR297" s="363"/>
      <c r="AS297" s="785">
        <f t="shared" si="137"/>
        <v>0</v>
      </c>
      <c r="AT297" s="785"/>
      <c r="AU297" s="785"/>
      <c r="AV297" s="785"/>
      <c r="AW297" s="785">
        <f t="shared" si="138"/>
        <v>0</v>
      </c>
      <c r="AX297" s="91"/>
      <c r="AY297" s="116">
        <f t="shared" si="139"/>
        <v>0</v>
      </c>
      <c r="AZ297" s="116">
        <f t="shared" si="140"/>
        <v>0</v>
      </c>
      <c r="BA297" s="116">
        <f t="shared" si="141"/>
        <v>0</v>
      </c>
      <c r="BB297" s="116">
        <f t="shared" si="142"/>
        <v>0</v>
      </c>
      <c r="BC297" s="115">
        <f t="shared" si="148"/>
        <v>0</v>
      </c>
      <c r="BD297" s="116">
        <f t="shared" si="143"/>
        <v>0</v>
      </c>
      <c r="BE297" s="120">
        <f t="shared" si="149"/>
        <v>0</v>
      </c>
      <c r="BF297" s="115">
        <f t="shared" si="150"/>
        <v>0</v>
      </c>
      <c r="BG297" s="116">
        <f t="shared" si="144"/>
        <v>0</v>
      </c>
      <c r="BH297" s="120">
        <f t="shared" si="151"/>
        <v>0</v>
      </c>
      <c r="BI297" s="115">
        <f t="shared" si="152"/>
        <v>0</v>
      </c>
      <c r="BJ297" s="116">
        <f t="shared" si="145"/>
        <v>0</v>
      </c>
      <c r="BK297" s="120">
        <f t="shared" si="153"/>
        <v>0</v>
      </c>
      <c r="BL297" s="120">
        <f t="shared" si="154"/>
        <v>0</v>
      </c>
      <c r="BN297" s="375">
        <f t="shared" si="146"/>
        <v>0</v>
      </c>
      <c r="BP297" s="380"/>
      <c r="DH297" s="102"/>
    </row>
    <row r="298" spans="1:112" hidden="1">
      <c r="A298" s="110"/>
      <c r="B298" s="786"/>
      <c r="C298" s="786"/>
      <c r="D298" s="786"/>
      <c r="E298" s="786"/>
      <c r="F298" s="786"/>
      <c r="G298" s="786"/>
      <c r="H298" s="786"/>
      <c r="I298" s="786"/>
      <c r="J298" s="786"/>
      <c r="K298" s="786"/>
      <c r="L298" s="786"/>
      <c r="M298" s="786"/>
      <c r="N298" s="786"/>
      <c r="O298" s="786"/>
      <c r="P298" s="786"/>
      <c r="Q298" s="786"/>
      <c r="R298" s="787"/>
      <c r="S298" s="787"/>
      <c r="T298" s="788"/>
      <c r="U298" s="787"/>
      <c r="V298" s="787"/>
      <c r="W298" s="783"/>
      <c r="X298" s="789"/>
      <c r="Y298" s="789"/>
      <c r="Z298" s="789"/>
      <c r="AA298" s="789"/>
      <c r="AB298" s="789"/>
      <c r="AC298" s="781"/>
      <c r="AD298" s="782"/>
      <c r="AE298" s="783"/>
      <c r="AF298" s="784">
        <f t="shared" si="147"/>
        <v>0</v>
      </c>
      <c r="AG298" s="784"/>
      <c r="AH298" s="784"/>
      <c r="AI298" s="784"/>
      <c r="AJ298" s="784">
        <f t="shared" si="135"/>
        <v>0</v>
      </c>
      <c r="AK298" s="784"/>
      <c r="AL298" s="784"/>
      <c r="AM298" s="784"/>
      <c r="AN298" s="784">
        <f t="shared" si="136"/>
        <v>0</v>
      </c>
      <c r="AO298" s="784"/>
      <c r="AP298" s="784"/>
      <c r="AQ298" s="784"/>
      <c r="AR298" s="363"/>
      <c r="AS298" s="785">
        <f t="shared" si="137"/>
        <v>0</v>
      </c>
      <c r="AT298" s="785"/>
      <c r="AU298" s="785"/>
      <c r="AV298" s="785"/>
      <c r="AW298" s="785">
        <f t="shared" si="138"/>
        <v>0</v>
      </c>
      <c r="AX298" s="91"/>
      <c r="AY298" s="116">
        <f t="shared" si="139"/>
        <v>0</v>
      </c>
      <c r="AZ298" s="116">
        <f t="shared" si="140"/>
        <v>0</v>
      </c>
      <c r="BA298" s="116">
        <f t="shared" si="141"/>
        <v>0</v>
      </c>
      <c r="BB298" s="116">
        <f t="shared" si="142"/>
        <v>0</v>
      </c>
      <c r="BC298" s="115">
        <f t="shared" si="148"/>
        <v>0</v>
      </c>
      <c r="BD298" s="116">
        <f t="shared" si="143"/>
        <v>0</v>
      </c>
      <c r="BE298" s="120">
        <f t="shared" si="149"/>
        <v>0</v>
      </c>
      <c r="BF298" s="115">
        <f t="shared" si="150"/>
        <v>0</v>
      </c>
      <c r="BG298" s="116">
        <f t="shared" si="144"/>
        <v>0</v>
      </c>
      <c r="BH298" s="120">
        <f t="shared" si="151"/>
        <v>0</v>
      </c>
      <c r="BI298" s="115">
        <f t="shared" si="152"/>
        <v>0</v>
      </c>
      <c r="BJ298" s="116">
        <f t="shared" si="145"/>
        <v>0</v>
      </c>
      <c r="BK298" s="120">
        <f t="shared" si="153"/>
        <v>0</v>
      </c>
      <c r="BL298" s="120">
        <f t="shared" si="154"/>
        <v>0</v>
      </c>
      <c r="BN298" s="375">
        <f t="shared" si="146"/>
        <v>0</v>
      </c>
      <c r="BP298" s="380"/>
      <c r="DH298" s="102"/>
    </row>
    <row r="299" spans="1:112" hidden="1">
      <c r="A299" s="110"/>
      <c r="B299" s="786"/>
      <c r="C299" s="786"/>
      <c r="D299" s="786"/>
      <c r="E299" s="786"/>
      <c r="F299" s="786"/>
      <c r="G299" s="786"/>
      <c r="H299" s="786"/>
      <c r="I299" s="786"/>
      <c r="J299" s="786"/>
      <c r="K299" s="786"/>
      <c r="L299" s="786"/>
      <c r="M299" s="786"/>
      <c r="N299" s="786"/>
      <c r="O299" s="786"/>
      <c r="P299" s="786"/>
      <c r="Q299" s="786"/>
      <c r="R299" s="787"/>
      <c r="S299" s="787"/>
      <c r="T299" s="788"/>
      <c r="U299" s="787"/>
      <c r="V299" s="787"/>
      <c r="W299" s="783"/>
      <c r="X299" s="789"/>
      <c r="Y299" s="789"/>
      <c r="Z299" s="789"/>
      <c r="AA299" s="789"/>
      <c r="AB299" s="789"/>
      <c r="AC299" s="781"/>
      <c r="AD299" s="782"/>
      <c r="AE299" s="783"/>
      <c r="AF299" s="784">
        <f t="shared" si="147"/>
        <v>0</v>
      </c>
      <c r="AG299" s="784"/>
      <c r="AH299" s="784"/>
      <c r="AI299" s="784"/>
      <c r="AJ299" s="784">
        <f t="shared" si="135"/>
        <v>0</v>
      </c>
      <c r="AK299" s="784"/>
      <c r="AL299" s="784"/>
      <c r="AM299" s="784"/>
      <c r="AN299" s="784">
        <f t="shared" si="136"/>
        <v>0</v>
      </c>
      <c r="AO299" s="784"/>
      <c r="AP299" s="784"/>
      <c r="AQ299" s="784"/>
      <c r="AR299" s="363"/>
      <c r="AS299" s="785">
        <f t="shared" si="137"/>
        <v>0</v>
      </c>
      <c r="AT299" s="785"/>
      <c r="AU299" s="785"/>
      <c r="AV299" s="785"/>
      <c r="AW299" s="785">
        <f t="shared" si="138"/>
        <v>0</v>
      </c>
      <c r="AX299" s="91"/>
      <c r="AY299" s="116">
        <f t="shared" si="139"/>
        <v>0</v>
      </c>
      <c r="AZ299" s="116">
        <f t="shared" si="140"/>
        <v>0</v>
      </c>
      <c r="BA299" s="116">
        <f t="shared" si="141"/>
        <v>0</v>
      </c>
      <c r="BB299" s="116">
        <f t="shared" si="142"/>
        <v>0</v>
      </c>
      <c r="BC299" s="115">
        <f t="shared" si="148"/>
        <v>0</v>
      </c>
      <c r="BD299" s="116">
        <f t="shared" si="143"/>
        <v>0</v>
      </c>
      <c r="BE299" s="120">
        <f t="shared" si="149"/>
        <v>0</v>
      </c>
      <c r="BF299" s="115">
        <f t="shared" si="150"/>
        <v>0</v>
      </c>
      <c r="BG299" s="116">
        <f t="shared" si="144"/>
        <v>0</v>
      </c>
      <c r="BH299" s="120">
        <f t="shared" si="151"/>
        <v>0</v>
      </c>
      <c r="BI299" s="115">
        <f t="shared" si="152"/>
        <v>0</v>
      </c>
      <c r="BJ299" s="116">
        <f t="shared" si="145"/>
        <v>0</v>
      </c>
      <c r="BK299" s="120">
        <f t="shared" si="153"/>
        <v>0</v>
      </c>
      <c r="BL299" s="120">
        <f t="shared" si="154"/>
        <v>0</v>
      </c>
      <c r="BN299" s="375">
        <f t="shared" si="146"/>
        <v>0</v>
      </c>
      <c r="BP299" s="380"/>
      <c r="DH299" s="102"/>
    </row>
    <row r="300" spans="1:112" hidden="1">
      <c r="A300" s="110"/>
      <c r="B300" s="786"/>
      <c r="C300" s="786"/>
      <c r="D300" s="786"/>
      <c r="E300" s="786"/>
      <c r="F300" s="786"/>
      <c r="G300" s="786"/>
      <c r="H300" s="786"/>
      <c r="I300" s="786"/>
      <c r="J300" s="786"/>
      <c r="K300" s="786"/>
      <c r="L300" s="786"/>
      <c r="M300" s="786"/>
      <c r="N300" s="786"/>
      <c r="O300" s="786"/>
      <c r="P300" s="786"/>
      <c r="Q300" s="786"/>
      <c r="R300" s="787"/>
      <c r="S300" s="787"/>
      <c r="T300" s="788"/>
      <c r="U300" s="787"/>
      <c r="V300" s="787"/>
      <c r="W300" s="783"/>
      <c r="X300" s="789"/>
      <c r="Y300" s="789"/>
      <c r="Z300" s="789"/>
      <c r="AA300" s="789"/>
      <c r="AB300" s="789"/>
      <c r="AC300" s="781"/>
      <c r="AD300" s="782"/>
      <c r="AE300" s="783"/>
      <c r="AF300" s="784">
        <f t="shared" si="147"/>
        <v>0</v>
      </c>
      <c r="AG300" s="784"/>
      <c r="AH300" s="784"/>
      <c r="AI300" s="784"/>
      <c r="AJ300" s="784">
        <f t="shared" si="135"/>
        <v>0</v>
      </c>
      <c r="AK300" s="784"/>
      <c r="AL300" s="784"/>
      <c r="AM300" s="784"/>
      <c r="AN300" s="784">
        <f t="shared" si="136"/>
        <v>0</v>
      </c>
      <c r="AO300" s="784"/>
      <c r="AP300" s="784"/>
      <c r="AQ300" s="784"/>
      <c r="AR300" s="363"/>
      <c r="AS300" s="785">
        <f t="shared" si="137"/>
        <v>0</v>
      </c>
      <c r="AT300" s="785"/>
      <c r="AU300" s="785"/>
      <c r="AV300" s="785"/>
      <c r="AW300" s="785">
        <f t="shared" si="138"/>
        <v>0</v>
      </c>
      <c r="AX300" s="91"/>
      <c r="AY300" s="116">
        <f t="shared" si="139"/>
        <v>0</v>
      </c>
      <c r="AZ300" s="116">
        <f t="shared" si="140"/>
        <v>0</v>
      </c>
      <c r="BA300" s="116">
        <f t="shared" si="141"/>
        <v>0</v>
      </c>
      <c r="BB300" s="116">
        <f t="shared" si="142"/>
        <v>0</v>
      </c>
      <c r="BC300" s="115">
        <f t="shared" si="148"/>
        <v>0</v>
      </c>
      <c r="BD300" s="116">
        <f t="shared" si="143"/>
        <v>0</v>
      </c>
      <c r="BE300" s="120">
        <f t="shared" si="149"/>
        <v>0</v>
      </c>
      <c r="BF300" s="115">
        <f t="shared" si="150"/>
        <v>0</v>
      </c>
      <c r="BG300" s="116">
        <f t="shared" si="144"/>
        <v>0</v>
      </c>
      <c r="BH300" s="120">
        <f t="shared" si="151"/>
        <v>0</v>
      </c>
      <c r="BI300" s="115">
        <f t="shared" si="152"/>
        <v>0</v>
      </c>
      <c r="BJ300" s="116">
        <f t="shared" si="145"/>
        <v>0</v>
      </c>
      <c r="BK300" s="120">
        <f t="shared" si="153"/>
        <v>0</v>
      </c>
      <c r="BL300" s="120">
        <f t="shared" si="154"/>
        <v>0</v>
      </c>
      <c r="BN300" s="375">
        <f t="shared" si="146"/>
        <v>0</v>
      </c>
      <c r="BP300" s="380"/>
      <c r="DH300" s="102"/>
    </row>
    <row r="301" spans="1:112" hidden="1">
      <c r="A301" s="110"/>
      <c r="B301" s="786"/>
      <c r="C301" s="786"/>
      <c r="D301" s="786"/>
      <c r="E301" s="786"/>
      <c r="F301" s="786"/>
      <c r="G301" s="786"/>
      <c r="H301" s="786"/>
      <c r="I301" s="786"/>
      <c r="J301" s="786"/>
      <c r="K301" s="786"/>
      <c r="L301" s="786"/>
      <c r="M301" s="786"/>
      <c r="N301" s="786"/>
      <c r="O301" s="786"/>
      <c r="P301" s="786"/>
      <c r="Q301" s="786"/>
      <c r="R301" s="787"/>
      <c r="S301" s="787"/>
      <c r="T301" s="788"/>
      <c r="U301" s="787"/>
      <c r="V301" s="787"/>
      <c r="W301" s="783"/>
      <c r="X301" s="789"/>
      <c r="Y301" s="789"/>
      <c r="Z301" s="789"/>
      <c r="AA301" s="789"/>
      <c r="AB301" s="789"/>
      <c r="AC301" s="781"/>
      <c r="AD301" s="782"/>
      <c r="AE301" s="783"/>
      <c r="AF301" s="784">
        <f t="shared" si="147"/>
        <v>0</v>
      </c>
      <c r="AG301" s="784"/>
      <c r="AH301" s="784"/>
      <c r="AI301" s="784"/>
      <c r="AJ301" s="784">
        <f t="shared" si="135"/>
        <v>0</v>
      </c>
      <c r="AK301" s="784"/>
      <c r="AL301" s="784"/>
      <c r="AM301" s="784"/>
      <c r="AN301" s="784">
        <f t="shared" si="136"/>
        <v>0</v>
      </c>
      <c r="AO301" s="784"/>
      <c r="AP301" s="784"/>
      <c r="AQ301" s="784"/>
      <c r="AR301" s="363"/>
      <c r="AS301" s="785">
        <f t="shared" si="137"/>
        <v>0</v>
      </c>
      <c r="AT301" s="785"/>
      <c r="AU301" s="785"/>
      <c r="AV301" s="785"/>
      <c r="AW301" s="785">
        <f t="shared" si="138"/>
        <v>0</v>
      </c>
      <c r="AX301" s="91"/>
      <c r="AY301" s="116">
        <f t="shared" si="139"/>
        <v>0</v>
      </c>
      <c r="AZ301" s="116">
        <f t="shared" si="140"/>
        <v>0</v>
      </c>
      <c r="BA301" s="116">
        <f t="shared" si="141"/>
        <v>0</v>
      </c>
      <c r="BB301" s="116">
        <f t="shared" si="142"/>
        <v>0</v>
      </c>
      <c r="BC301" s="115">
        <f t="shared" si="148"/>
        <v>0</v>
      </c>
      <c r="BD301" s="116">
        <f t="shared" si="143"/>
        <v>0</v>
      </c>
      <c r="BE301" s="120">
        <f t="shared" si="149"/>
        <v>0</v>
      </c>
      <c r="BF301" s="115">
        <f t="shared" si="150"/>
        <v>0</v>
      </c>
      <c r="BG301" s="116">
        <f t="shared" si="144"/>
        <v>0</v>
      </c>
      <c r="BH301" s="120">
        <f t="shared" si="151"/>
        <v>0</v>
      </c>
      <c r="BI301" s="115">
        <f t="shared" si="152"/>
        <v>0</v>
      </c>
      <c r="BJ301" s="116">
        <f t="shared" si="145"/>
        <v>0</v>
      </c>
      <c r="BK301" s="120">
        <f t="shared" si="153"/>
        <v>0</v>
      </c>
      <c r="BL301" s="120">
        <f t="shared" si="154"/>
        <v>0</v>
      </c>
      <c r="BN301" s="375">
        <f t="shared" si="146"/>
        <v>0</v>
      </c>
      <c r="BP301" s="380"/>
      <c r="DH301" s="102"/>
    </row>
    <row r="302" spans="1:112" hidden="1">
      <c r="A302" s="110"/>
      <c r="B302" s="786"/>
      <c r="C302" s="786"/>
      <c r="D302" s="786"/>
      <c r="E302" s="786"/>
      <c r="F302" s="786"/>
      <c r="G302" s="786"/>
      <c r="H302" s="786"/>
      <c r="I302" s="786"/>
      <c r="J302" s="786"/>
      <c r="K302" s="786"/>
      <c r="L302" s="786"/>
      <c r="M302" s="786"/>
      <c r="N302" s="786"/>
      <c r="O302" s="786"/>
      <c r="P302" s="786"/>
      <c r="Q302" s="786"/>
      <c r="R302" s="787"/>
      <c r="S302" s="787"/>
      <c r="T302" s="788"/>
      <c r="U302" s="787"/>
      <c r="V302" s="787"/>
      <c r="W302" s="783"/>
      <c r="X302" s="789"/>
      <c r="Y302" s="789"/>
      <c r="Z302" s="789"/>
      <c r="AA302" s="789"/>
      <c r="AB302" s="789"/>
      <c r="AC302" s="781"/>
      <c r="AD302" s="782"/>
      <c r="AE302" s="783"/>
      <c r="AF302" s="784">
        <f t="shared" si="147"/>
        <v>0</v>
      </c>
      <c r="AG302" s="784"/>
      <c r="AH302" s="784"/>
      <c r="AI302" s="784"/>
      <c r="AJ302" s="784">
        <f t="shared" si="135"/>
        <v>0</v>
      </c>
      <c r="AK302" s="784"/>
      <c r="AL302" s="784"/>
      <c r="AM302" s="784"/>
      <c r="AN302" s="784">
        <f t="shared" si="136"/>
        <v>0</v>
      </c>
      <c r="AO302" s="784"/>
      <c r="AP302" s="784"/>
      <c r="AQ302" s="784"/>
      <c r="AR302" s="363"/>
      <c r="AS302" s="785">
        <f t="shared" si="137"/>
        <v>0</v>
      </c>
      <c r="AT302" s="785"/>
      <c r="AU302" s="785"/>
      <c r="AV302" s="785"/>
      <c r="AW302" s="785">
        <f t="shared" si="138"/>
        <v>0</v>
      </c>
      <c r="AX302" s="91"/>
      <c r="AY302" s="116">
        <f t="shared" si="139"/>
        <v>0</v>
      </c>
      <c r="AZ302" s="116">
        <f t="shared" si="140"/>
        <v>0</v>
      </c>
      <c r="BA302" s="116">
        <f t="shared" si="141"/>
        <v>0</v>
      </c>
      <c r="BB302" s="116">
        <f t="shared" si="142"/>
        <v>0</v>
      </c>
      <c r="BC302" s="115">
        <f t="shared" si="148"/>
        <v>0</v>
      </c>
      <c r="BD302" s="116">
        <f t="shared" si="143"/>
        <v>0</v>
      </c>
      <c r="BE302" s="120">
        <f t="shared" si="149"/>
        <v>0</v>
      </c>
      <c r="BF302" s="115">
        <f t="shared" si="150"/>
        <v>0</v>
      </c>
      <c r="BG302" s="116">
        <f t="shared" si="144"/>
        <v>0</v>
      </c>
      <c r="BH302" s="120">
        <f t="shared" si="151"/>
        <v>0</v>
      </c>
      <c r="BI302" s="115">
        <f t="shared" si="152"/>
        <v>0</v>
      </c>
      <c r="BJ302" s="116">
        <f t="shared" si="145"/>
        <v>0</v>
      </c>
      <c r="BK302" s="120">
        <f t="shared" si="153"/>
        <v>0</v>
      </c>
      <c r="BL302" s="120">
        <f t="shared" si="154"/>
        <v>0</v>
      </c>
      <c r="BN302" s="375">
        <f t="shared" si="146"/>
        <v>0</v>
      </c>
      <c r="BP302" s="380"/>
      <c r="DH302" s="102"/>
    </row>
    <row r="303" spans="1:112" hidden="1">
      <c r="A303" s="110"/>
      <c r="B303" s="786"/>
      <c r="C303" s="786"/>
      <c r="D303" s="786"/>
      <c r="E303" s="786"/>
      <c r="F303" s="786"/>
      <c r="G303" s="786"/>
      <c r="H303" s="786"/>
      <c r="I303" s="786"/>
      <c r="J303" s="786"/>
      <c r="K303" s="786"/>
      <c r="L303" s="786"/>
      <c r="M303" s="786"/>
      <c r="N303" s="786"/>
      <c r="O303" s="786"/>
      <c r="P303" s="786"/>
      <c r="Q303" s="786"/>
      <c r="R303" s="787"/>
      <c r="S303" s="787"/>
      <c r="T303" s="788"/>
      <c r="U303" s="787"/>
      <c r="V303" s="787"/>
      <c r="W303" s="783"/>
      <c r="X303" s="789"/>
      <c r="Y303" s="789"/>
      <c r="Z303" s="789"/>
      <c r="AA303" s="789"/>
      <c r="AB303" s="789"/>
      <c r="AC303" s="781"/>
      <c r="AD303" s="782"/>
      <c r="AE303" s="783"/>
      <c r="AF303" s="784">
        <f t="shared" si="147"/>
        <v>0</v>
      </c>
      <c r="AG303" s="784"/>
      <c r="AH303" s="784"/>
      <c r="AI303" s="784"/>
      <c r="AJ303" s="784">
        <f t="shared" si="135"/>
        <v>0</v>
      </c>
      <c r="AK303" s="784"/>
      <c r="AL303" s="784"/>
      <c r="AM303" s="784"/>
      <c r="AN303" s="784">
        <f t="shared" si="136"/>
        <v>0</v>
      </c>
      <c r="AO303" s="784"/>
      <c r="AP303" s="784"/>
      <c r="AQ303" s="784"/>
      <c r="AR303" s="363"/>
      <c r="AS303" s="785">
        <f t="shared" si="137"/>
        <v>0</v>
      </c>
      <c r="AT303" s="785"/>
      <c r="AU303" s="785"/>
      <c r="AV303" s="785"/>
      <c r="AW303" s="785">
        <f t="shared" si="138"/>
        <v>0</v>
      </c>
      <c r="AX303" s="91"/>
      <c r="AY303" s="116">
        <f t="shared" si="139"/>
        <v>0</v>
      </c>
      <c r="AZ303" s="116">
        <f t="shared" si="140"/>
        <v>0</v>
      </c>
      <c r="BA303" s="116">
        <f t="shared" si="141"/>
        <v>0</v>
      </c>
      <c r="BB303" s="116">
        <f t="shared" si="142"/>
        <v>0</v>
      </c>
      <c r="BC303" s="115">
        <f t="shared" si="148"/>
        <v>0</v>
      </c>
      <c r="BD303" s="116">
        <f t="shared" si="143"/>
        <v>0</v>
      </c>
      <c r="BE303" s="120">
        <f t="shared" si="149"/>
        <v>0</v>
      </c>
      <c r="BF303" s="115">
        <f t="shared" si="150"/>
        <v>0</v>
      </c>
      <c r="BG303" s="116">
        <f t="shared" si="144"/>
        <v>0</v>
      </c>
      <c r="BH303" s="120">
        <f t="shared" si="151"/>
        <v>0</v>
      </c>
      <c r="BI303" s="115">
        <f t="shared" si="152"/>
        <v>0</v>
      </c>
      <c r="BJ303" s="116">
        <f t="shared" si="145"/>
        <v>0</v>
      </c>
      <c r="BK303" s="120">
        <f t="shared" si="153"/>
        <v>0</v>
      </c>
      <c r="BL303" s="120">
        <f t="shared" si="154"/>
        <v>0</v>
      </c>
      <c r="BN303" s="375">
        <f t="shared" si="146"/>
        <v>0</v>
      </c>
      <c r="BP303" s="380"/>
      <c r="DH303" s="102"/>
    </row>
    <row r="304" spans="1:112" hidden="1">
      <c r="A304" s="110"/>
      <c r="B304" s="786"/>
      <c r="C304" s="786"/>
      <c r="D304" s="786"/>
      <c r="E304" s="786"/>
      <c r="F304" s="786"/>
      <c r="G304" s="786"/>
      <c r="H304" s="786"/>
      <c r="I304" s="786"/>
      <c r="J304" s="786"/>
      <c r="K304" s="786"/>
      <c r="L304" s="786"/>
      <c r="M304" s="786"/>
      <c r="N304" s="786"/>
      <c r="O304" s="786"/>
      <c r="P304" s="786"/>
      <c r="Q304" s="786"/>
      <c r="R304" s="787"/>
      <c r="S304" s="787"/>
      <c r="T304" s="788"/>
      <c r="U304" s="787"/>
      <c r="V304" s="787"/>
      <c r="W304" s="783"/>
      <c r="X304" s="789"/>
      <c r="Y304" s="789"/>
      <c r="Z304" s="789"/>
      <c r="AA304" s="789"/>
      <c r="AB304" s="789"/>
      <c r="AC304" s="781"/>
      <c r="AD304" s="782"/>
      <c r="AE304" s="783"/>
      <c r="AF304" s="784">
        <f t="shared" si="147"/>
        <v>0</v>
      </c>
      <c r="AG304" s="784"/>
      <c r="AH304" s="784"/>
      <c r="AI304" s="784"/>
      <c r="AJ304" s="784">
        <f t="shared" si="135"/>
        <v>0</v>
      </c>
      <c r="AK304" s="784"/>
      <c r="AL304" s="784"/>
      <c r="AM304" s="784"/>
      <c r="AN304" s="784">
        <f t="shared" si="136"/>
        <v>0</v>
      </c>
      <c r="AO304" s="784"/>
      <c r="AP304" s="784"/>
      <c r="AQ304" s="784"/>
      <c r="AR304" s="363"/>
      <c r="AS304" s="785">
        <f t="shared" si="137"/>
        <v>0</v>
      </c>
      <c r="AT304" s="785"/>
      <c r="AU304" s="785"/>
      <c r="AV304" s="785"/>
      <c r="AW304" s="785">
        <f t="shared" si="138"/>
        <v>0</v>
      </c>
      <c r="AX304" s="91"/>
      <c r="AY304" s="116">
        <f t="shared" si="139"/>
        <v>0</v>
      </c>
      <c r="AZ304" s="116">
        <f t="shared" si="140"/>
        <v>0</v>
      </c>
      <c r="BA304" s="116">
        <f t="shared" si="141"/>
        <v>0</v>
      </c>
      <c r="BB304" s="116">
        <f t="shared" si="142"/>
        <v>0</v>
      </c>
      <c r="BC304" s="115">
        <f t="shared" si="148"/>
        <v>0</v>
      </c>
      <c r="BD304" s="116">
        <f t="shared" si="143"/>
        <v>0</v>
      </c>
      <c r="BE304" s="120">
        <f t="shared" si="149"/>
        <v>0</v>
      </c>
      <c r="BF304" s="115">
        <f t="shared" si="150"/>
        <v>0</v>
      </c>
      <c r="BG304" s="116">
        <f t="shared" si="144"/>
        <v>0</v>
      </c>
      <c r="BH304" s="120">
        <f t="shared" si="151"/>
        <v>0</v>
      </c>
      <c r="BI304" s="115">
        <f t="shared" si="152"/>
        <v>0</v>
      </c>
      <c r="BJ304" s="116">
        <f t="shared" si="145"/>
        <v>0</v>
      </c>
      <c r="BK304" s="120">
        <f t="shared" si="153"/>
        <v>0</v>
      </c>
      <c r="BL304" s="120">
        <f t="shared" si="154"/>
        <v>0</v>
      </c>
      <c r="BN304" s="375">
        <f t="shared" si="146"/>
        <v>0</v>
      </c>
      <c r="BP304" s="380"/>
      <c r="DH304" s="102"/>
    </row>
    <row r="305" spans="1:112" hidden="1">
      <c r="A305" s="110"/>
      <c r="B305" s="786"/>
      <c r="C305" s="786"/>
      <c r="D305" s="786"/>
      <c r="E305" s="786"/>
      <c r="F305" s="786"/>
      <c r="G305" s="786"/>
      <c r="H305" s="786"/>
      <c r="I305" s="786"/>
      <c r="J305" s="786"/>
      <c r="K305" s="786"/>
      <c r="L305" s="786"/>
      <c r="M305" s="786"/>
      <c r="N305" s="786"/>
      <c r="O305" s="786"/>
      <c r="P305" s="786"/>
      <c r="Q305" s="786"/>
      <c r="R305" s="787"/>
      <c r="S305" s="787"/>
      <c r="T305" s="788"/>
      <c r="U305" s="787"/>
      <c r="V305" s="787"/>
      <c r="W305" s="783"/>
      <c r="X305" s="789"/>
      <c r="Y305" s="789"/>
      <c r="Z305" s="789"/>
      <c r="AA305" s="789"/>
      <c r="AB305" s="789"/>
      <c r="AC305" s="781"/>
      <c r="AD305" s="782"/>
      <c r="AE305" s="783"/>
      <c r="AF305" s="784">
        <f t="shared" si="147"/>
        <v>0</v>
      </c>
      <c r="AG305" s="784"/>
      <c r="AH305" s="784"/>
      <c r="AI305" s="784"/>
      <c r="AJ305" s="784">
        <f t="shared" si="135"/>
        <v>0</v>
      </c>
      <c r="AK305" s="784"/>
      <c r="AL305" s="784"/>
      <c r="AM305" s="784"/>
      <c r="AN305" s="784">
        <f t="shared" si="136"/>
        <v>0</v>
      </c>
      <c r="AO305" s="784"/>
      <c r="AP305" s="784"/>
      <c r="AQ305" s="784"/>
      <c r="AR305" s="363"/>
      <c r="AS305" s="785">
        <f t="shared" si="137"/>
        <v>0</v>
      </c>
      <c r="AT305" s="785"/>
      <c r="AU305" s="785"/>
      <c r="AV305" s="785"/>
      <c r="AW305" s="785">
        <f t="shared" si="138"/>
        <v>0</v>
      </c>
      <c r="AX305" s="91"/>
      <c r="AY305" s="116">
        <f t="shared" si="139"/>
        <v>0</v>
      </c>
      <c r="AZ305" s="116">
        <f t="shared" si="140"/>
        <v>0</v>
      </c>
      <c r="BA305" s="116">
        <f t="shared" si="141"/>
        <v>0</v>
      </c>
      <c r="BB305" s="116">
        <f t="shared" si="142"/>
        <v>0</v>
      </c>
      <c r="BC305" s="115">
        <f t="shared" si="148"/>
        <v>0</v>
      </c>
      <c r="BD305" s="116">
        <f t="shared" si="143"/>
        <v>0</v>
      </c>
      <c r="BE305" s="120">
        <f t="shared" si="149"/>
        <v>0</v>
      </c>
      <c r="BF305" s="115">
        <f t="shared" si="150"/>
        <v>0</v>
      </c>
      <c r="BG305" s="116">
        <f t="shared" si="144"/>
        <v>0</v>
      </c>
      <c r="BH305" s="120">
        <f t="shared" si="151"/>
        <v>0</v>
      </c>
      <c r="BI305" s="115">
        <f t="shared" si="152"/>
        <v>0</v>
      </c>
      <c r="BJ305" s="116">
        <f t="shared" si="145"/>
        <v>0</v>
      </c>
      <c r="BK305" s="120">
        <f t="shared" si="153"/>
        <v>0</v>
      </c>
      <c r="BL305" s="120">
        <f t="shared" si="154"/>
        <v>0</v>
      </c>
      <c r="BN305" s="375">
        <f t="shared" si="146"/>
        <v>0</v>
      </c>
      <c r="BP305" s="380"/>
      <c r="DH305" s="102"/>
    </row>
    <row r="306" spans="1:112" hidden="1">
      <c r="A306" s="110"/>
      <c r="B306" s="786"/>
      <c r="C306" s="786"/>
      <c r="D306" s="786"/>
      <c r="E306" s="786"/>
      <c r="F306" s="786"/>
      <c r="G306" s="786"/>
      <c r="H306" s="786"/>
      <c r="I306" s="786"/>
      <c r="J306" s="786"/>
      <c r="K306" s="786"/>
      <c r="L306" s="786"/>
      <c r="M306" s="786"/>
      <c r="N306" s="786"/>
      <c r="O306" s="786"/>
      <c r="P306" s="786"/>
      <c r="Q306" s="786"/>
      <c r="R306" s="787"/>
      <c r="S306" s="787"/>
      <c r="T306" s="788"/>
      <c r="U306" s="787"/>
      <c r="V306" s="787"/>
      <c r="W306" s="783"/>
      <c r="X306" s="789"/>
      <c r="Y306" s="789"/>
      <c r="Z306" s="789"/>
      <c r="AA306" s="789"/>
      <c r="AB306" s="789"/>
      <c r="AC306" s="781"/>
      <c r="AD306" s="782"/>
      <c r="AE306" s="783"/>
      <c r="AF306" s="784">
        <f t="shared" si="147"/>
        <v>0</v>
      </c>
      <c r="AG306" s="784"/>
      <c r="AH306" s="784"/>
      <c r="AI306" s="784"/>
      <c r="AJ306" s="784">
        <f t="shared" si="135"/>
        <v>0</v>
      </c>
      <c r="AK306" s="784"/>
      <c r="AL306" s="784"/>
      <c r="AM306" s="784"/>
      <c r="AN306" s="784">
        <f t="shared" si="136"/>
        <v>0</v>
      </c>
      <c r="AO306" s="784"/>
      <c r="AP306" s="784"/>
      <c r="AQ306" s="784"/>
      <c r="AR306" s="363"/>
      <c r="AS306" s="785">
        <f t="shared" si="137"/>
        <v>0</v>
      </c>
      <c r="AT306" s="785"/>
      <c r="AU306" s="785"/>
      <c r="AV306" s="785"/>
      <c r="AW306" s="785">
        <f t="shared" si="138"/>
        <v>0</v>
      </c>
      <c r="AX306" s="91"/>
      <c r="AY306" s="116">
        <f t="shared" si="139"/>
        <v>0</v>
      </c>
      <c r="AZ306" s="116">
        <f t="shared" si="140"/>
        <v>0</v>
      </c>
      <c r="BA306" s="116">
        <f t="shared" si="141"/>
        <v>0</v>
      </c>
      <c r="BB306" s="116">
        <f t="shared" si="142"/>
        <v>0</v>
      </c>
      <c r="BC306" s="115">
        <f t="shared" si="148"/>
        <v>0</v>
      </c>
      <c r="BD306" s="116">
        <f t="shared" si="143"/>
        <v>0</v>
      </c>
      <c r="BE306" s="120">
        <f t="shared" si="149"/>
        <v>0</v>
      </c>
      <c r="BF306" s="115">
        <f t="shared" si="150"/>
        <v>0</v>
      </c>
      <c r="BG306" s="116">
        <f t="shared" si="144"/>
        <v>0</v>
      </c>
      <c r="BH306" s="120">
        <f t="shared" si="151"/>
        <v>0</v>
      </c>
      <c r="BI306" s="115">
        <f t="shared" si="152"/>
        <v>0</v>
      </c>
      <c r="BJ306" s="116">
        <f t="shared" si="145"/>
        <v>0</v>
      </c>
      <c r="BK306" s="120">
        <f t="shared" si="153"/>
        <v>0</v>
      </c>
      <c r="BL306" s="120">
        <f t="shared" si="154"/>
        <v>0</v>
      </c>
      <c r="BN306" s="375">
        <f t="shared" si="146"/>
        <v>0</v>
      </c>
      <c r="BP306" s="380"/>
      <c r="DH306" s="102"/>
    </row>
    <row r="307" spans="1:112" hidden="1">
      <c r="A307" s="110"/>
      <c r="B307" s="786"/>
      <c r="C307" s="786"/>
      <c r="D307" s="786"/>
      <c r="E307" s="786"/>
      <c r="F307" s="786"/>
      <c r="G307" s="786"/>
      <c r="H307" s="786"/>
      <c r="I307" s="786"/>
      <c r="J307" s="786"/>
      <c r="K307" s="786"/>
      <c r="L307" s="786"/>
      <c r="M307" s="786"/>
      <c r="N307" s="786"/>
      <c r="O307" s="786"/>
      <c r="P307" s="786"/>
      <c r="Q307" s="786"/>
      <c r="R307" s="787"/>
      <c r="S307" s="787"/>
      <c r="T307" s="788"/>
      <c r="U307" s="787"/>
      <c r="V307" s="787"/>
      <c r="W307" s="783"/>
      <c r="X307" s="789"/>
      <c r="Y307" s="789"/>
      <c r="Z307" s="789"/>
      <c r="AA307" s="789"/>
      <c r="AB307" s="789"/>
      <c r="AC307" s="781"/>
      <c r="AD307" s="782"/>
      <c r="AE307" s="783"/>
      <c r="AF307" s="784">
        <f t="shared" si="147"/>
        <v>0</v>
      </c>
      <c r="AG307" s="784"/>
      <c r="AH307" s="784"/>
      <c r="AI307" s="784"/>
      <c r="AJ307" s="784">
        <f t="shared" si="135"/>
        <v>0</v>
      </c>
      <c r="AK307" s="784"/>
      <c r="AL307" s="784"/>
      <c r="AM307" s="784"/>
      <c r="AN307" s="784">
        <f t="shared" si="136"/>
        <v>0</v>
      </c>
      <c r="AO307" s="784"/>
      <c r="AP307" s="784"/>
      <c r="AQ307" s="784"/>
      <c r="AR307" s="363"/>
      <c r="AS307" s="785">
        <f t="shared" si="137"/>
        <v>0</v>
      </c>
      <c r="AT307" s="785"/>
      <c r="AU307" s="785"/>
      <c r="AV307" s="785"/>
      <c r="AW307" s="785">
        <f t="shared" si="138"/>
        <v>0</v>
      </c>
      <c r="AX307" s="91"/>
      <c r="AY307" s="116">
        <f t="shared" si="139"/>
        <v>0</v>
      </c>
      <c r="AZ307" s="116">
        <f t="shared" si="140"/>
        <v>0</v>
      </c>
      <c r="BA307" s="116">
        <f t="shared" si="141"/>
        <v>0</v>
      </c>
      <c r="BB307" s="116">
        <f t="shared" si="142"/>
        <v>0</v>
      </c>
      <c r="BC307" s="115">
        <f t="shared" si="148"/>
        <v>0</v>
      </c>
      <c r="BD307" s="116">
        <f t="shared" si="143"/>
        <v>0</v>
      </c>
      <c r="BE307" s="120">
        <f t="shared" si="149"/>
        <v>0</v>
      </c>
      <c r="BF307" s="115">
        <f t="shared" si="150"/>
        <v>0</v>
      </c>
      <c r="BG307" s="116">
        <f t="shared" si="144"/>
        <v>0</v>
      </c>
      <c r="BH307" s="120">
        <f t="shared" si="151"/>
        <v>0</v>
      </c>
      <c r="BI307" s="115">
        <f t="shared" si="152"/>
        <v>0</v>
      </c>
      <c r="BJ307" s="116">
        <f t="shared" si="145"/>
        <v>0</v>
      </c>
      <c r="BK307" s="120">
        <f t="shared" si="153"/>
        <v>0</v>
      </c>
      <c r="BL307" s="120">
        <f t="shared" si="154"/>
        <v>0</v>
      </c>
      <c r="BN307" s="375">
        <f t="shared" si="146"/>
        <v>0</v>
      </c>
      <c r="BP307" s="380"/>
      <c r="DH307" s="102"/>
    </row>
    <row r="308" spans="1:112" hidden="1">
      <c r="A308" s="110"/>
      <c r="B308" s="786"/>
      <c r="C308" s="786"/>
      <c r="D308" s="786"/>
      <c r="E308" s="786"/>
      <c r="F308" s="786"/>
      <c r="G308" s="786"/>
      <c r="H308" s="786"/>
      <c r="I308" s="786"/>
      <c r="J308" s="786"/>
      <c r="K308" s="786"/>
      <c r="L308" s="786"/>
      <c r="M308" s="786"/>
      <c r="N308" s="786"/>
      <c r="O308" s="786"/>
      <c r="P308" s="786"/>
      <c r="Q308" s="786"/>
      <c r="R308" s="787"/>
      <c r="S308" s="787"/>
      <c r="T308" s="788"/>
      <c r="U308" s="787"/>
      <c r="V308" s="787"/>
      <c r="W308" s="783"/>
      <c r="X308" s="789"/>
      <c r="Y308" s="789"/>
      <c r="Z308" s="789"/>
      <c r="AA308" s="789"/>
      <c r="AB308" s="789"/>
      <c r="AC308" s="781"/>
      <c r="AD308" s="782"/>
      <c r="AE308" s="783"/>
      <c r="AF308" s="784">
        <f t="shared" si="147"/>
        <v>0</v>
      </c>
      <c r="AG308" s="784"/>
      <c r="AH308" s="784"/>
      <c r="AI308" s="784"/>
      <c r="AJ308" s="784">
        <f t="shared" si="135"/>
        <v>0</v>
      </c>
      <c r="AK308" s="784"/>
      <c r="AL308" s="784"/>
      <c r="AM308" s="784"/>
      <c r="AN308" s="784">
        <f t="shared" si="136"/>
        <v>0</v>
      </c>
      <c r="AO308" s="784"/>
      <c r="AP308" s="784"/>
      <c r="AQ308" s="784"/>
      <c r="AR308" s="363"/>
      <c r="AS308" s="785">
        <f t="shared" si="137"/>
        <v>0</v>
      </c>
      <c r="AT308" s="785"/>
      <c r="AU308" s="785"/>
      <c r="AV308" s="785"/>
      <c r="AW308" s="785">
        <f t="shared" si="138"/>
        <v>0</v>
      </c>
      <c r="AX308" s="91"/>
      <c r="AY308" s="116">
        <f t="shared" si="139"/>
        <v>0</v>
      </c>
      <c r="AZ308" s="116">
        <f t="shared" si="140"/>
        <v>0</v>
      </c>
      <c r="BA308" s="116">
        <f t="shared" si="141"/>
        <v>0</v>
      </c>
      <c r="BB308" s="116">
        <f t="shared" si="142"/>
        <v>0</v>
      </c>
      <c r="BC308" s="115">
        <f t="shared" si="148"/>
        <v>0</v>
      </c>
      <c r="BD308" s="116">
        <f t="shared" si="143"/>
        <v>0</v>
      </c>
      <c r="BE308" s="120">
        <f t="shared" si="149"/>
        <v>0</v>
      </c>
      <c r="BF308" s="115">
        <f t="shared" si="150"/>
        <v>0</v>
      </c>
      <c r="BG308" s="116">
        <f t="shared" si="144"/>
        <v>0</v>
      </c>
      <c r="BH308" s="120">
        <f t="shared" si="151"/>
        <v>0</v>
      </c>
      <c r="BI308" s="115">
        <f t="shared" si="152"/>
        <v>0</v>
      </c>
      <c r="BJ308" s="116">
        <f t="shared" si="145"/>
        <v>0</v>
      </c>
      <c r="BK308" s="120">
        <f t="shared" si="153"/>
        <v>0</v>
      </c>
      <c r="BL308" s="120">
        <f t="shared" si="154"/>
        <v>0</v>
      </c>
      <c r="BN308" s="375">
        <f t="shared" si="146"/>
        <v>0</v>
      </c>
      <c r="BP308" s="380"/>
      <c r="DH308" s="102"/>
    </row>
    <row r="309" spans="1:112" hidden="1">
      <c r="A309" s="110"/>
      <c r="B309" s="786"/>
      <c r="C309" s="786"/>
      <c r="D309" s="786"/>
      <c r="E309" s="786"/>
      <c r="F309" s="786"/>
      <c r="G309" s="786"/>
      <c r="H309" s="786"/>
      <c r="I309" s="786"/>
      <c r="J309" s="786"/>
      <c r="K309" s="786"/>
      <c r="L309" s="786"/>
      <c r="M309" s="786"/>
      <c r="N309" s="786"/>
      <c r="O309" s="786"/>
      <c r="P309" s="786"/>
      <c r="Q309" s="786"/>
      <c r="R309" s="787"/>
      <c r="S309" s="787"/>
      <c r="T309" s="788"/>
      <c r="U309" s="787"/>
      <c r="V309" s="787"/>
      <c r="W309" s="783"/>
      <c r="X309" s="789"/>
      <c r="Y309" s="789"/>
      <c r="Z309" s="789"/>
      <c r="AA309" s="789"/>
      <c r="AB309" s="789"/>
      <c r="AC309" s="781"/>
      <c r="AD309" s="782"/>
      <c r="AE309" s="783"/>
      <c r="AF309" s="784">
        <f t="shared" si="147"/>
        <v>0</v>
      </c>
      <c r="AG309" s="784"/>
      <c r="AH309" s="784"/>
      <c r="AI309" s="784"/>
      <c r="AJ309" s="784">
        <f t="shared" si="135"/>
        <v>0</v>
      </c>
      <c r="AK309" s="784"/>
      <c r="AL309" s="784"/>
      <c r="AM309" s="784"/>
      <c r="AN309" s="784">
        <f t="shared" si="136"/>
        <v>0</v>
      </c>
      <c r="AO309" s="784"/>
      <c r="AP309" s="784"/>
      <c r="AQ309" s="784"/>
      <c r="AR309" s="363"/>
      <c r="AS309" s="785">
        <f t="shared" si="137"/>
        <v>0</v>
      </c>
      <c r="AT309" s="785"/>
      <c r="AU309" s="785"/>
      <c r="AV309" s="785"/>
      <c r="AW309" s="785">
        <f t="shared" si="138"/>
        <v>0</v>
      </c>
      <c r="AX309" s="91"/>
      <c r="AY309" s="116">
        <f t="shared" si="139"/>
        <v>0</v>
      </c>
      <c r="AZ309" s="116">
        <f t="shared" si="140"/>
        <v>0</v>
      </c>
      <c r="BA309" s="116">
        <f t="shared" si="141"/>
        <v>0</v>
      </c>
      <c r="BB309" s="116">
        <f t="shared" si="142"/>
        <v>0</v>
      </c>
      <c r="BC309" s="115">
        <f t="shared" si="148"/>
        <v>0</v>
      </c>
      <c r="BD309" s="116">
        <f t="shared" si="143"/>
        <v>0</v>
      </c>
      <c r="BE309" s="120">
        <f t="shared" si="149"/>
        <v>0</v>
      </c>
      <c r="BF309" s="115">
        <f t="shared" si="150"/>
        <v>0</v>
      </c>
      <c r="BG309" s="116">
        <f t="shared" si="144"/>
        <v>0</v>
      </c>
      <c r="BH309" s="120">
        <f t="shared" si="151"/>
        <v>0</v>
      </c>
      <c r="BI309" s="115">
        <f t="shared" si="152"/>
        <v>0</v>
      </c>
      <c r="BJ309" s="116">
        <f t="shared" si="145"/>
        <v>0</v>
      </c>
      <c r="BK309" s="120">
        <f t="shared" si="153"/>
        <v>0</v>
      </c>
      <c r="BL309" s="120">
        <f t="shared" si="154"/>
        <v>0</v>
      </c>
      <c r="BN309" s="375">
        <f t="shared" si="146"/>
        <v>0</v>
      </c>
      <c r="BP309" s="380"/>
      <c r="DH309" s="102"/>
    </row>
    <row r="310" spans="1:112" hidden="1">
      <c r="A310" s="110"/>
      <c r="B310" s="786"/>
      <c r="C310" s="786"/>
      <c r="D310" s="786"/>
      <c r="E310" s="786"/>
      <c r="F310" s="786"/>
      <c r="G310" s="786"/>
      <c r="H310" s="786"/>
      <c r="I310" s="786"/>
      <c r="J310" s="786"/>
      <c r="K310" s="786"/>
      <c r="L310" s="786"/>
      <c r="M310" s="786"/>
      <c r="N310" s="786"/>
      <c r="O310" s="786"/>
      <c r="P310" s="786"/>
      <c r="Q310" s="786"/>
      <c r="R310" s="787"/>
      <c r="S310" s="787"/>
      <c r="T310" s="788"/>
      <c r="U310" s="787"/>
      <c r="V310" s="787"/>
      <c r="W310" s="783"/>
      <c r="X310" s="789"/>
      <c r="Y310" s="789"/>
      <c r="Z310" s="789"/>
      <c r="AA310" s="789"/>
      <c r="AB310" s="789"/>
      <c r="AC310" s="781"/>
      <c r="AD310" s="782"/>
      <c r="AE310" s="783"/>
      <c r="AF310" s="784">
        <f t="shared" si="147"/>
        <v>0</v>
      </c>
      <c r="AG310" s="784"/>
      <c r="AH310" s="784"/>
      <c r="AI310" s="784"/>
      <c r="AJ310" s="784">
        <f t="shared" si="135"/>
        <v>0</v>
      </c>
      <c r="AK310" s="784"/>
      <c r="AL310" s="784"/>
      <c r="AM310" s="784"/>
      <c r="AN310" s="784">
        <f t="shared" si="136"/>
        <v>0</v>
      </c>
      <c r="AO310" s="784"/>
      <c r="AP310" s="784"/>
      <c r="AQ310" s="784"/>
      <c r="AR310" s="363"/>
      <c r="AS310" s="785">
        <f t="shared" si="137"/>
        <v>0</v>
      </c>
      <c r="AT310" s="785"/>
      <c r="AU310" s="785"/>
      <c r="AV310" s="785"/>
      <c r="AW310" s="785">
        <f t="shared" si="138"/>
        <v>0</v>
      </c>
      <c r="AX310" s="91"/>
      <c r="AY310" s="116">
        <f t="shared" si="139"/>
        <v>0</v>
      </c>
      <c r="AZ310" s="116">
        <f t="shared" si="140"/>
        <v>0</v>
      </c>
      <c r="BA310" s="116">
        <f t="shared" si="141"/>
        <v>0</v>
      </c>
      <c r="BB310" s="116">
        <f t="shared" si="142"/>
        <v>0</v>
      </c>
      <c r="BC310" s="115">
        <f t="shared" si="148"/>
        <v>0</v>
      </c>
      <c r="BD310" s="116">
        <f t="shared" si="143"/>
        <v>0</v>
      </c>
      <c r="BE310" s="120">
        <f t="shared" si="149"/>
        <v>0</v>
      </c>
      <c r="BF310" s="115">
        <f t="shared" si="150"/>
        <v>0</v>
      </c>
      <c r="BG310" s="116">
        <f t="shared" si="144"/>
        <v>0</v>
      </c>
      <c r="BH310" s="120">
        <f t="shared" si="151"/>
        <v>0</v>
      </c>
      <c r="BI310" s="115">
        <f t="shared" si="152"/>
        <v>0</v>
      </c>
      <c r="BJ310" s="116">
        <f t="shared" si="145"/>
        <v>0</v>
      </c>
      <c r="BK310" s="120">
        <f t="shared" si="153"/>
        <v>0</v>
      </c>
      <c r="BL310" s="120">
        <f t="shared" si="154"/>
        <v>0</v>
      </c>
      <c r="BN310" s="375">
        <f t="shared" si="146"/>
        <v>0</v>
      </c>
      <c r="BP310" s="380"/>
      <c r="DH310" s="102"/>
    </row>
    <row r="311" spans="1:112" hidden="1">
      <c r="A311" s="110"/>
      <c r="B311" s="786"/>
      <c r="C311" s="786"/>
      <c r="D311" s="786"/>
      <c r="E311" s="786"/>
      <c r="F311" s="786"/>
      <c r="G311" s="786"/>
      <c r="H311" s="786"/>
      <c r="I311" s="786"/>
      <c r="J311" s="786"/>
      <c r="K311" s="786"/>
      <c r="L311" s="786"/>
      <c r="M311" s="786"/>
      <c r="N311" s="786"/>
      <c r="O311" s="786"/>
      <c r="P311" s="786"/>
      <c r="Q311" s="786"/>
      <c r="R311" s="787"/>
      <c r="S311" s="787"/>
      <c r="T311" s="788"/>
      <c r="U311" s="787"/>
      <c r="V311" s="787"/>
      <c r="W311" s="783"/>
      <c r="X311" s="789"/>
      <c r="Y311" s="789"/>
      <c r="Z311" s="789"/>
      <c r="AA311" s="789"/>
      <c r="AB311" s="789"/>
      <c r="AC311" s="781"/>
      <c r="AD311" s="782"/>
      <c r="AE311" s="783"/>
      <c r="AF311" s="784">
        <f t="shared" si="147"/>
        <v>0</v>
      </c>
      <c r="AG311" s="784"/>
      <c r="AH311" s="784"/>
      <c r="AI311" s="784"/>
      <c r="AJ311" s="784">
        <f t="shared" si="135"/>
        <v>0</v>
      </c>
      <c r="AK311" s="784"/>
      <c r="AL311" s="784"/>
      <c r="AM311" s="784"/>
      <c r="AN311" s="784">
        <f t="shared" si="136"/>
        <v>0</v>
      </c>
      <c r="AO311" s="784"/>
      <c r="AP311" s="784"/>
      <c r="AQ311" s="784"/>
      <c r="AR311" s="363"/>
      <c r="AS311" s="785">
        <f t="shared" si="137"/>
        <v>0</v>
      </c>
      <c r="AT311" s="785"/>
      <c r="AU311" s="785"/>
      <c r="AV311" s="785"/>
      <c r="AW311" s="785">
        <f t="shared" si="138"/>
        <v>0</v>
      </c>
      <c r="AX311" s="91"/>
      <c r="AY311" s="116">
        <f t="shared" si="139"/>
        <v>0</v>
      </c>
      <c r="AZ311" s="116">
        <f t="shared" si="140"/>
        <v>0</v>
      </c>
      <c r="BA311" s="116">
        <f t="shared" si="141"/>
        <v>0</v>
      </c>
      <c r="BB311" s="116">
        <f t="shared" si="142"/>
        <v>0</v>
      </c>
      <c r="BC311" s="115">
        <f t="shared" si="148"/>
        <v>0</v>
      </c>
      <c r="BD311" s="116">
        <f t="shared" si="143"/>
        <v>0</v>
      </c>
      <c r="BE311" s="120">
        <f t="shared" si="149"/>
        <v>0</v>
      </c>
      <c r="BF311" s="115">
        <f t="shared" si="150"/>
        <v>0</v>
      </c>
      <c r="BG311" s="116">
        <f t="shared" si="144"/>
        <v>0</v>
      </c>
      <c r="BH311" s="120">
        <f t="shared" si="151"/>
        <v>0</v>
      </c>
      <c r="BI311" s="115">
        <f t="shared" si="152"/>
        <v>0</v>
      </c>
      <c r="BJ311" s="116">
        <f t="shared" si="145"/>
        <v>0</v>
      </c>
      <c r="BK311" s="120">
        <f t="shared" si="153"/>
        <v>0</v>
      </c>
      <c r="BL311" s="120">
        <f t="shared" si="154"/>
        <v>0</v>
      </c>
      <c r="BN311" s="375">
        <f t="shared" si="146"/>
        <v>0</v>
      </c>
      <c r="BP311" s="380"/>
      <c r="DH311" s="102"/>
    </row>
    <row r="312" spans="1:112" hidden="1">
      <c r="A312" s="110"/>
      <c r="B312" s="786"/>
      <c r="C312" s="786"/>
      <c r="D312" s="786"/>
      <c r="E312" s="786"/>
      <c r="F312" s="786"/>
      <c r="G312" s="786"/>
      <c r="H312" s="786"/>
      <c r="I312" s="786"/>
      <c r="J312" s="786"/>
      <c r="K312" s="786"/>
      <c r="L312" s="786"/>
      <c r="M312" s="786"/>
      <c r="N312" s="786"/>
      <c r="O312" s="786"/>
      <c r="P312" s="786"/>
      <c r="Q312" s="786"/>
      <c r="R312" s="787"/>
      <c r="S312" s="787"/>
      <c r="T312" s="788"/>
      <c r="U312" s="787"/>
      <c r="V312" s="787"/>
      <c r="W312" s="783"/>
      <c r="X312" s="789"/>
      <c r="Y312" s="789"/>
      <c r="Z312" s="789"/>
      <c r="AA312" s="789"/>
      <c r="AB312" s="789"/>
      <c r="AC312" s="781"/>
      <c r="AD312" s="782"/>
      <c r="AE312" s="783"/>
      <c r="AF312" s="784">
        <f t="shared" si="147"/>
        <v>0</v>
      </c>
      <c r="AG312" s="784"/>
      <c r="AH312" s="784"/>
      <c r="AI312" s="784"/>
      <c r="AJ312" s="784">
        <f t="shared" si="135"/>
        <v>0</v>
      </c>
      <c r="AK312" s="784"/>
      <c r="AL312" s="784"/>
      <c r="AM312" s="784"/>
      <c r="AN312" s="784">
        <f t="shared" si="136"/>
        <v>0</v>
      </c>
      <c r="AO312" s="784"/>
      <c r="AP312" s="784"/>
      <c r="AQ312" s="784"/>
      <c r="AR312" s="363"/>
      <c r="AS312" s="785">
        <f t="shared" si="137"/>
        <v>0</v>
      </c>
      <c r="AT312" s="785"/>
      <c r="AU312" s="785"/>
      <c r="AV312" s="785"/>
      <c r="AW312" s="785">
        <f t="shared" si="138"/>
        <v>0</v>
      </c>
      <c r="AX312" s="91"/>
      <c r="AY312" s="116">
        <f t="shared" si="139"/>
        <v>0</v>
      </c>
      <c r="AZ312" s="116">
        <f t="shared" si="140"/>
        <v>0</v>
      </c>
      <c r="BA312" s="116">
        <f t="shared" si="141"/>
        <v>0</v>
      </c>
      <c r="BB312" s="116">
        <f t="shared" si="142"/>
        <v>0</v>
      </c>
      <c r="BC312" s="115">
        <f t="shared" si="148"/>
        <v>0</v>
      </c>
      <c r="BD312" s="116">
        <f t="shared" si="143"/>
        <v>0</v>
      </c>
      <c r="BE312" s="120">
        <f t="shared" si="149"/>
        <v>0</v>
      </c>
      <c r="BF312" s="115">
        <f t="shared" si="150"/>
        <v>0</v>
      </c>
      <c r="BG312" s="116">
        <f t="shared" si="144"/>
        <v>0</v>
      </c>
      <c r="BH312" s="120">
        <f t="shared" si="151"/>
        <v>0</v>
      </c>
      <c r="BI312" s="115">
        <f t="shared" si="152"/>
        <v>0</v>
      </c>
      <c r="BJ312" s="116">
        <f t="shared" si="145"/>
        <v>0</v>
      </c>
      <c r="BK312" s="120">
        <f t="shared" si="153"/>
        <v>0</v>
      </c>
      <c r="BL312" s="120">
        <f t="shared" si="154"/>
        <v>0</v>
      </c>
      <c r="BN312" s="375">
        <f t="shared" si="146"/>
        <v>0</v>
      </c>
      <c r="BP312" s="380"/>
      <c r="DH312" s="102"/>
    </row>
    <row r="313" spans="1:112" hidden="1">
      <c r="A313" s="110"/>
      <c r="B313" s="786"/>
      <c r="C313" s="786"/>
      <c r="D313" s="786"/>
      <c r="E313" s="786"/>
      <c r="F313" s="786"/>
      <c r="G313" s="786"/>
      <c r="H313" s="786"/>
      <c r="I313" s="786"/>
      <c r="J313" s="786"/>
      <c r="K313" s="786"/>
      <c r="L313" s="786"/>
      <c r="M313" s="786"/>
      <c r="N313" s="786"/>
      <c r="O313" s="786"/>
      <c r="P313" s="786"/>
      <c r="Q313" s="786"/>
      <c r="R313" s="787"/>
      <c r="S313" s="787"/>
      <c r="T313" s="788"/>
      <c r="U313" s="787"/>
      <c r="V313" s="787"/>
      <c r="W313" s="783"/>
      <c r="X313" s="789"/>
      <c r="Y313" s="789"/>
      <c r="Z313" s="789"/>
      <c r="AA313" s="789"/>
      <c r="AB313" s="789"/>
      <c r="AC313" s="781"/>
      <c r="AD313" s="782"/>
      <c r="AE313" s="783"/>
      <c r="AF313" s="784">
        <f t="shared" si="147"/>
        <v>0</v>
      </c>
      <c r="AG313" s="784"/>
      <c r="AH313" s="784"/>
      <c r="AI313" s="784"/>
      <c r="AJ313" s="784">
        <f t="shared" si="135"/>
        <v>0</v>
      </c>
      <c r="AK313" s="784"/>
      <c r="AL313" s="784"/>
      <c r="AM313" s="784"/>
      <c r="AN313" s="784">
        <f t="shared" si="136"/>
        <v>0</v>
      </c>
      <c r="AO313" s="784"/>
      <c r="AP313" s="784"/>
      <c r="AQ313" s="784"/>
      <c r="AR313" s="363"/>
      <c r="AS313" s="785">
        <f t="shared" si="137"/>
        <v>0</v>
      </c>
      <c r="AT313" s="785"/>
      <c r="AU313" s="785"/>
      <c r="AV313" s="785"/>
      <c r="AW313" s="785">
        <f t="shared" si="138"/>
        <v>0</v>
      </c>
      <c r="AX313" s="91"/>
      <c r="AY313" s="116">
        <f t="shared" si="139"/>
        <v>0</v>
      </c>
      <c r="AZ313" s="116">
        <f t="shared" si="140"/>
        <v>0</v>
      </c>
      <c r="BA313" s="116">
        <f t="shared" si="141"/>
        <v>0</v>
      </c>
      <c r="BB313" s="116">
        <f t="shared" si="142"/>
        <v>0</v>
      </c>
      <c r="BC313" s="115">
        <f t="shared" si="148"/>
        <v>0</v>
      </c>
      <c r="BD313" s="116">
        <f t="shared" si="143"/>
        <v>0</v>
      </c>
      <c r="BE313" s="120">
        <f t="shared" si="149"/>
        <v>0</v>
      </c>
      <c r="BF313" s="115">
        <f t="shared" si="150"/>
        <v>0</v>
      </c>
      <c r="BG313" s="116">
        <f t="shared" si="144"/>
        <v>0</v>
      </c>
      <c r="BH313" s="120">
        <f t="shared" si="151"/>
        <v>0</v>
      </c>
      <c r="BI313" s="115">
        <f t="shared" si="152"/>
        <v>0</v>
      </c>
      <c r="BJ313" s="116">
        <f t="shared" si="145"/>
        <v>0</v>
      </c>
      <c r="BK313" s="120">
        <f t="shared" si="153"/>
        <v>0</v>
      </c>
      <c r="BL313" s="120">
        <f t="shared" si="154"/>
        <v>0</v>
      </c>
      <c r="BN313" s="375">
        <f t="shared" si="146"/>
        <v>0</v>
      </c>
      <c r="BP313" s="380"/>
      <c r="DH313" s="102"/>
    </row>
    <row r="314" spans="1:112" hidden="1">
      <c r="A314" s="110"/>
      <c r="B314" s="786"/>
      <c r="C314" s="786"/>
      <c r="D314" s="786"/>
      <c r="E314" s="786"/>
      <c r="F314" s="786"/>
      <c r="G314" s="786"/>
      <c r="H314" s="786"/>
      <c r="I314" s="786"/>
      <c r="J314" s="786"/>
      <c r="K314" s="786"/>
      <c r="L314" s="786"/>
      <c r="M314" s="786"/>
      <c r="N314" s="786"/>
      <c r="O314" s="786"/>
      <c r="P314" s="786"/>
      <c r="Q314" s="786"/>
      <c r="R314" s="787"/>
      <c r="S314" s="787"/>
      <c r="T314" s="788"/>
      <c r="U314" s="787"/>
      <c r="V314" s="787"/>
      <c r="W314" s="783"/>
      <c r="X314" s="789"/>
      <c r="Y314" s="789"/>
      <c r="Z314" s="789"/>
      <c r="AA314" s="789"/>
      <c r="AB314" s="789"/>
      <c r="AC314" s="781"/>
      <c r="AD314" s="782"/>
      <c r="AE314" s="783"/>
      <c r="AF314" s="784">
        <f t="shared" si="147"/>
        <v>0</v>
      </c>
      <c r="AG314" s="784"/>
      <c r="AH314" s="784"/>
      <c r="AI314" s="784"/>
      <c r="AJ314" s="784">
        <f t="shared" si="135"/>
        <v>0</v>
      </c>
      <c r="AK314" s="784"/>
      <c r="AL314" s="784"/>
      <c r="AM314" s="784"/>
      <c r="AN314" s="784">
        <f t="shared" si="136"/>
        <v>0</v>
      </c>
      <c r="AO314" s="784"/>
      <c r="AP314" s="784"/>
      <c r="AQ314" s="784"/>
      <c r="AR314" s="363"/>
      <c r="AS314" s="785">
        <f t="shared" si="137"/>
        <v>0</v>
      </c>
      <c r="AT314" s="785"/>
      <c r="AU314" s="785"/>
      <c r="AV314" s="785"/>
      <c r="AW314" s="785">
        <f t="shared" si="138"/>
        <v>0</v>
      </c>
      <c r="AX314" s="91"/>
      <c r="AY314" s="116">
        <f t="shared" si="139"/>
        <v>0</v>
      </c>
      <c r="AZ314" s="116">
        <f t="shared" si="140"/>
        <v>0</v>
      </c>
      <c r="BA314" s="116">
        <f t="shared" si="141"/>
        <v>0</v>
      </c>
      <c r="BB314" s="116">
        <f t="shared" si="142"/>
        <v>0</v>
      </c>
      <c r="BC314" s="115">
        <f t="shared" si="148"/>
        <v>0</v>
      </c>
      <c r="BD314" s="116">
        <f t="shared" si="143"/>
        <v>0</v>
      </c>
      <c r="BE314" s="120">
        <f t="shared" si="149"/>
        <v>0</v>
      </c>
      <c r="BF314" s="115">
        <f t="shared" si="150"/>
        <v>0</v>
      </c>
      <c r="BG314" s="116">
        <f t="shared" si="144"/>
        <v>0</v>
      </c>
      <c r="BH314" s="120">
        <f t="shared" si="151"/>
        <v>0</v>
      </c>
      <c r="BI314" s="115">
        <f t="shared" si="152"/>
        <v>0</v>
      </c>
      <c r="BJ314" s="116">
        <f t="shared" si="145"/>
        <v>0</v>
      </c>
      <c r="BK314" s="120">
        <f t="shared" si="153"/>
        <v>0</v>
      </c>
      <c r="BL314" s="120">
        <f t="shared" si="154"/>
        <v>0</v>
      </c>
      <c r="BN314" s="375">
        <f t="shared" si="146"/>
        <v>0</v>
      </c>
      <c r="BP314" s="380"/>
      <c r="DH314" s="102"/>
    </row>
    <row r="315" spans="1:112" hidden="1">
      <c r="A315" s="110"/>
      <c r="B315" s="786"/>
      <c r="C315" s="786"/>
      <c r="D315" s="786"/>
      <c r="E315" s="786"/>
      <c r="F315" s="786"/>
      <c r="G315" s="786"/>
      <c r="H315" s="786"/>
      <c r="I315" s="786"/>
      <c r="J315" s="786"/>
      <c r="K315" s="786"/>
      <c r="L315" s="786"/>
      <c r="M315" s="786"/>
      <c r="N315" s="786"/>
      <c r="O315" s="786"/>
      <c r="P315" s="786"/>
      <c r="Q315" s="786"/>
      <c r="R315" s="787"/>
      <c r="S315" s="787"/>
      <c r="T315" s="788"/>
      <c r="U315" s="787"/>
      <c r="V315" s="787"/>
      <c r="W315" s="783"/>
      <c r="X315" s="789"/>
      <c r="Y315" s="789"/>
      <c r="Z315" s="789"/>
      <c r="AA315" s="789"/>
      <c r="AB315" s="789"/>
      <c r="AC315" s="781"/>
      <c r="AD315" s="782"/>
      <c r="AE315" s="783"/>
      <c r="AF315" s="784">
        <f t="shared" si="147"/>
        <v>0</v>
      </c>
      <c r="AG315" s="784"/>
      <c r="AH315" s="784"/>
      <c r="AI315" s="784"/>
      <c r="AJ315" s="784">
        <f t="shared" si="135"/>
        <v>0</v>
      </c>
      <c r="AK315" s="784"/>
      <c r="AL315" s="784"/>
      <c r="AM315" s="784"/>
      <c r="AN315" s="784">
        <f t="shared" si="136"/>
        <v>0</v>
      </c>
      <c r="AO315" s="784"/>
      <c r="AP315" s="784"/>
      <c r="AQ315" s="784"/>
      <c r="AR315" s="363"/>
      <c r="AS315" s="785">
        <f t="shared" si="137"/>
        <v>0</v>
      </c>
      <c r="AT315" s="785"/>
      <c r="AU315" s="785"/>
      <c r="AV315" s="785"/>
      <c r="AW315" s="785">
        <f t="shared" si="138"/>
        <v>0</v>
      </c>
      <c r="AX315" s="91"/>
      <c r="AY315" s="116">
        <f t="shared" si="139"/>
        <v>0</v>
      </c>
      <c r="AZ315" s="116">
        <f t="shared" si="140"/>
        <v>0</v>
      </c>
      <c r="BA315" s="116">
        <f t="shared" si="141"/>
        <v>0</v>
      </c>
      <c r="BB315" s="116">
        <f t="shared" si="142"/>
        <v>0</v>
      </c>
      <c r="BC315" s="115">
        <f t="shared" si="148"/>
        <v>0</v>
      </c>
      <c r="BD315" s="116">
        <f t="shared" si="143"/>
        <v>0</v>
      </c>
      <c r="BE315" s="120">
        <f t="shared" si="149"/>
        <v>0</v>
      </c>
      <c r="BF315" s="115">
        <f t="shared" si="150"/>
        <v>0</v>
      </c>
      <c r="BG315" s="116">
        <f t="shared" si="144"/>
        <v>0</v>
      </c>
      <c r="BH315" s="120">
        <f t="shared" si="151"/>
        <v>0</v>
      </c>
      <c r="BI315" s="115">
        <f t="shared" si="152"/>
        <v>0</v>
      </c>
      <c r="BJ315" s="116">
        <f t="shared" si="145"/>
        <v>0</v>
      </c>
      <c r="BK315" s="120">
        <f t="shared" si="153"/>
        <v>0</v>
      </c>
      <c r="BL315" s="120">
        <f t="shared" si="154"/>
        <v>0</v>
      </c>
      <c r="BN315" s="375">
        <f t="shared" si="146"/>
        <v>0</v>
      </c>
      <c r="BP315" s="380"/>
      <c r="DH315" s="102"/>
    </row>
    <row r="316" spans="1:112" hidden="1">
      <c r="A316" s="110"/>
      <c r="B316" s="786"/>
      <c r="C316" s="786"/>
      <c r="D316" s="786"/>
      <c r="E316" s="786"/>
      <c r="F316" s="786"/>
      <c r="G316" s="786"/>
      <c r="H316" s="786"/>
      <c r="I316" s="786"/>
      <c r="J316" s="786"/>
      <c r="K316" s="786"/>
      <c r="L316" s="786"/>
      <c r="M316" s="786"/>
      <c r="N316" s="786"/>
      <c r="O316" s="786"/>
      <c r="P316" s="786"/>
      <c r="Q316" s="786"/>
      <c r="R316" s="787"/>
      <c r="S316" s="787"/>
      <c r="T316" s="788"/>
      <c r="U316" s="787"/>
      <c r="V316" s="787"/>
      <c r="W316" s="783"/>
      <c r="X316" s="789"/>
      <c r="Y316" s="789"/>
      <c r="Z316" s="789"/>
      <c r="AA316" s="789"/>
      <c r="AB316" s="789"/>
      <c r="AC316" s="781"/>
      <c r="AD316" s="782"/>
      <c r="AE316" s="783"/>
      <c r="AF316" s="784">
        <f t="shared" si="147"/>
        <v>0</v>
      </c>
      <c r="AG316" s="784"/>
      <c r="AH316" s="784"/>
      <c r="AI316" s="784"/>
      <c r="AJ316" s="784">
        <f>R316*Z316</f>
        <v>0</v>
      </c>
      <c r="AK316" s="784"/>
      <c r="AL316" s="784"/>
      <c r="AM316" s="784"/>
      <c r="AN316" s="784">
        <f>R316*AC316</f>
        <v>0</v>
      </c>
      <c r="AO316" s="784"/>
      <c r="AP316" s="784"/>
      <c r="AQ316" s="784"/>
      <c r="AR316" s="363"/>
      <c r="AS316" s="785">
        <f t="shared" si="137"/>
        <v>0</v>
      </c>
      <c r="AT316" s="785"/>
      <c r="AU316" s="785"/>
      <c r="AV316" s="785"/>
      <c r="AW316" s="785">
        <f t="shared" si="138"/>
        <v>0</v>
      </c>
      <c r="AX316" s="91"/>
      <c r="AY316" s="116">
        <f t="shared" si="139"/>
        <v>0</v>
      </c>
      <c r="AZ316" s="116">
        <f t="shared" si="140"/>
        <v>0</v>
      </c>
      <c r="BA316" s="116">
        <f t="shared" si="141"/>
        <v>0</v>
      </c>
      <c r="BB316" s="116">
        <f t="shared" si="142"/>
        <v>0</v>
      </c>
      <c r="BC316" s="115">
        <f t="shared" si="148"/>
        <v>0</v>
      </c>
      <c r="BD316" s="116">
        <f t="shared" si="143"/>
        <v>0</v>
      </c>
      <c r="BE316" s="120">
        <f t="shared" si="149"/>
        <v>0</v>
      </c>
      <c r="BF316" s="115">
        <f t="shared" si="150"/>
        <v>0</v>
      </c>
      <c r="BG316" s="116">
        <f t="shared" si="144"/>
        <v>0</v>
      </c>
      <c r="BH316" s="120">
        <f t="shared" si="151"/>
        <v>0</v>
      </c>
      <c r="BI316" s="115">
        <f t="shared" si="152"/>
        <v>0</v>
      </c>
      <c r="BJ316" s="116">
        <f t="shared" si="145"/>
        <v>0</v>
      </c>
      <c r="BK316" s="120">
        <f t="shared" si="153"/>
        <v>0</v>
      </c>
      <c r="BL316" s="120">
        <f t="shared" si="154"/>
        <v>0</v>
      </c>
      <c r="BN316" s="375">
        <f t="shared" si="146"/>
        <v>0</v>
      </c>
      <c r="BP316" s="380"/>
      <c r="DH316" s="102"/>
    </row>
    <row r="317" spans="1:112" hidden="1">
      <c r="A317" s="110"/>
      <c r="B317" s="786"/>
      <c r="C317" s="786"/>
      <c r="D317" s="786"/>
      <c r="E317" s="786"/>
      <c r="F317" s="786"/>
      <c r="G317" s="786"/>
      <c r="H317" s="786"/>
      <c r="I317" s="786"/>
      <c r="J317" s="786"/>
      <c r="K317" s="786"/>
      <c r="L317" s="786"/>
      <c r="M317" s="786"/>
      <c r="N317" s="786"/>
      <c r="O317" s="786"/>
      <c r="P317" s="786"/>
      <c r="Q317" s="786"/>
      <c r="R317" s="787"/>
      <c r="S317" s="787"/>
      <c r="T317" s="788"/>
      <c r="U317" s="787"/>
      <c r="V317" s="787"/>
      <c r="W317" s="783"/>
      <c r="X317" s="789"/>
      <c r="Y317" s="789"/>
      <c r="Z317" s="789"/>
      <c r="AA317" s="789"/>
      <c r="AB317" s="789"/>
      <c r="AC317" s="781"/>
      <c r="AD317" s="782"/>
      <c r="AE317" s="783"/>
      <c r="AF317" s="784">
        <f t="shared" si="147"/>
        <v>0</v>
      </c>
      <c r="AG317" s="784"/>
      <c r="AH317" s="784"/>
      <c r="AI317" s="784"/>
      <c r="AJ317" s="784">
        <f>R317*Z317</f>
        <v>0</v>
      </c>
      <c r="AK317" s="784"/>
      <c r="AL317" s="784"/>
      <c r="AM317" s="784"/>
      <c r="AN317" s="784">
        <f>R317*AC317</f>
        <v>0</v>
      </c>
      <c r="AO317" s="784"/>
      <c r="AP317" s="784"/>
      <c r="AQ317" s="784"/>
      <c r="AR317" s="363"/>
      <c r="AS317" s="785">
        <f t="shared" si="137"/>
        <v>0</v>
      </c>
      <c r="AT317" s="785"/>
      <c r="AU317" s="785"/>
      <c r="AV317" s="785"/>
      <c r="AW317" s="785">
        <f t="shared" si="138"/>
        <v>0</v>
      </c>
      <c r="AX317" s="91"/>
      <c r="AY317" s="116">
        <f t="shared" si="139"/>
        <v>0</v>
      </c>
      <c r="AZ317" s="116">
        <f t="shared" si="140"/>
        <v>0</v>
      </c>
      <c r="BA317" s="116">
        <f t="shared" si="141"/>
        <v>0</v>
      </c>
      <c r="BB317" s="116">
        <f t="shared" si="142"/>
        <v>0</v>
      </c>
      <c r="BC317" s="115">
        <f t="shared" si="148"/>
        <v>0</v>
      </c>
      <c r="BD317" s="116">
        <f t="shared" si="143"/>
        <v>0</v>
      </c>
      <c r="BE317" s="120">
        <f t="shared" si="149"/>
        <v>0</v>
      </c>
      <c r="BF317" s="115">
        <f t="shared" si="150"/>
        <v>0</v>
      </c>
      <c r="BG317" s="116">
        <f t="shared" si="144"/>
        <v>0</v>
      </c>
      <c r="BH317" s="120">
        <f t="shared" si="151"/>
        <v>0</v>
      </c>
      <c r="BI317" s="115">
        <f t="shared" si="152"/>
        <v>0</v>
      </c>
      <c r="BJ317" s="116">
        <f t="shared" si="145"/>
        <v>0</v>
      </c>
      <c r="BK317" s="120">
        <f t="shared" si="153"/>
        <v>0</v>
      </c>
      <c r="BL317" s="120">
        <f t="shared" si="154"/>
        <v>0</v>
      </c>
      <c r="BN317" s="375">
        <f t="shared" si="146"/>
        <v>0</v>
      </c>
      <c r="BP317" s="380"/>
      <c r="DH317" s="102"/>
    </row>
    <row r="318" spans="1:112" hidden="1">
      <c r="A318" s="110"/>
      <c r="B318" s="786"/>
      <c r="C318" s="786"/>
      <c r="D318" s="786"/>
      <c r="E318" s="786"/>
      <c r="F318" s="786"/>
      <c r="G318" s="786"/>
      <c r="H318" s="786"/>
      <c r="I318" s="786"/>
      <c r="J318" s="786"/>
      <c r="K318" s="786"/>
      <c r="L318" s="786"/>
      <c r="M318" s="786"/>
      <c r="N318" s="786"/>
      <c r="O318" s="786"/>
      <c r="P318" s="786"/>
      <c r="Q318" s="786"/>
      <c r="R318" s="787"/>
      <c r="S318" s="787"/>
      <c r="T318" s="788"/>
      <c r="U318" s="787"/>
      <c r="V318" s="787"/>
      <c r="W318" s="783"/>
      <c r="X318" s="789"/>
      <c r="Y318" s="789"/>
      <c r="Z318" s="789"/>
      <c r="AA318" s="789"/>
      <c r="AB318" s="789"/>
      <c r="AC318" s="781"/>
      <c r="AD318" s="782"/>
      <c r="AE318" s="783"/>
      <c r="AF318" s="784">
        <f t="shared" si="147"/>
        <v>0</v>
      </c>
      <c r="AG318" s="784"/>
      <c r="AH318" s="784"/>
      <c r="AI318" s="784"/>
      <c r="AJ318" s="784">
        <f>R318*Z318</f>
        <v>0</v>
      </c>
      <c r="AK318" s="784"/>
      <c r="AL318" s="784"/>
      <c r="AM318" s="784"/>
      <c r="AN318" s="784">
        <f>R318*AC318</f>
        <v>0</v>
      </c>
      <c r="AO318" s="784"/>
      <c r="AP318" s="784"/>
      <c r="AQ318" s="784"/>
      <c r="AR318" s="363"/>
      <c r="AS318" s="785">
        <f t="shared" si="137"/>
        <v>0</v>
      </c>
      <c r="AT318" s="785"/>
      <c r="AU318" s="785"/>
      <c r="AV318" s="785"/>
      <c r="AW318" s="785">
        <f t="shared" si="138"/>
        <v>0</v>
      </c>
      <c r="AX318" s="91"/>
      <c r="AY318" s="116">
        <f t="shared" si="139"/>
        <v>0</v>
      </c>
      <c r="AZ318" s="116">
        <f t="shared" si="140"/>
        <v>0</v>
      </c>
      <c r="BA318" s="116">
        <f t="shared" si="141"/>
        <v>0</v>
      </c>
      <c r="BB318" s="116">
        <f t="shared" si="142"/>
        <v>0</v>
      </c>
      <c r="BC318" s="115">
        <f t="shared" si="148"/>
        <v>0</v>
      </c>
      <c r="BD318" s="116">
        <f t="shared" si="143"/>
        <v>0</v>
      </c>
      <c r="BE318" s="120">
        <f t="shared" si="149"/>
        <v>0</v>
      </c>
      <c r="BF318" s="115">
        <f t="shared" si="150"/>
        <v>0</v>
      </c>
      <c r="BG318" s="116">
        <f t="shared" si="144"/>
        <v>0</v>
      </c>
      <c r="BH318" s="120">
        <f t="shared" si="151"/>
        <v>0</v>
      </c>
      <c r="BI318" s="115">
        <f t="shared" si="152"/>
        <v>0</v>
      </c>
      <c r="BJ318" s="116">
        <f t="shared" si="145"/>
        <v>0</v>
      </c>
      <c r="BK318" s="120">
        <f t="shared" si="153"/>
        <v>0</v>
      </c>
      <c r="BL318" s="120">
        <f t="shared" si="154"/>
        <v>0</v>
      </c>
      <c r="BN318" s="375">
        <f t="shared" si="146"/>
        <v>0</v>
      </c>
      <c r="BP318" s="380"/>
      <c r="DH318" s="102"/>
    </row>
    <row r="319" spans="1:112" hidden="1">
      <c r="A319" s="110"/>
      <c r="B319" s="786"/>
      <c r="C319" s="786"/>
      <c r="D319" s="786"/>
      <c r="E319" s="786"/>
      <c r="F319" s="786"/>
      <c r="G319" s="786"/>
      <c r="H319" s="786"/>
      <c r="I319" s="786"/>
      <c r="J319" s="786"/>
      <c r="K319" s="786"/>
      <c r="L319" s="786"/>
      <c r="M319" s="786"/>
      <c r="N319" s="786"/>
      <c r="O319" s="786"/>
      <c r="P319" s="786"/>
      <c r="Q319" s="786"/>
      <c r="R319" s="787"/>
      <c r="S319" s="787"/>
      <c r="T319" s="788"/>
      <c r="U319" s="787"/>
      <c r="V319" s="787"/>
      <c r="W319" s="783"/>
      <c r="X319" s="789"/>
      <c r="Y319" s="789"/>
      <c r="Z319" s="789"/>
      <c r="AA319" s="789"/>
      <c r="AB319" s="789"/>
      <c r="AC319" s="781"/>
      <c r="AD319" s="782"/>
      <c r="AE319" s="783"/>
      <c r="AF319" s="784">
        <f t="shared" si="147"/>
        <v>0</v>
      </c>
      <c r="AG319" s="784"/>
      <c r="AH319" s="784"/>
      <c r="AI319" s="784"/>
      <c r="AJ319" s="784">
        <f>R319*Z319</f>
        <v>0</v>
      </c>
      <c r="AK319" s="784"/>
      <c r="AL319" s="784"/>
      <c r="AM319" s="784"/>
      <c r="AN319" s="784">
        <f>R319*AC319</f>
        <v>0</v>
      </c>
      <c r="AO319" s="784"/>
      <c r="AP319" s="784"/>
      <c r="AQ319" s="784"/>
      <c r="AR319" s="363"/>
      <c r="AS319" s="785">
        <f t="shared" si="137"/>
        <v>0</v>
      </c>
      <c r="AT319" s="785"/>
      <c r="AU319" s="785"/>
      <c r="AV319" s="785"/>
      <c r="AW319" s="785">
        <f t="shared" si="138"/>
        <v>0</v>
      </c>
      <c r="AX319" s="91"/>
      <c r="AY319" s="116">
        <f t="shared" si="139"/>
        <v>0</v>
      </c>
      <c r="AZ319" s="116">
        <f t="shared" si="140"/>
        <v>0</v>
      </c>
      <c r="BA319" s="116">
        <f t="shared" si="141"/>
        <v>0</v>
      </c>
      <c r="BB319" s="116">
        <f t="shared" si="142"/>
        <v>0</v>
      </c>
      <c r="BC319" s="115">
        <f t="shared" si="148"/>
        <v>0</v>
      </c>
      <c r="BD319" s="116">
        <f t="shared" si="143"/>
        <v>0</v>
      </c>
      <c r="BE319" s="120">
        <f t="shared" si="149"/>
        <v>0</v>
      </c>
      <c r="BF319" s="115">
        <f t="shared" si="150"/>
        <v>0</v>
      </c>
      <c r="BG319" s="116">
        <f t="shared" si="144"/>
        <v>0</v>
      </c>
      <c r="BH319" s="120">
        <f t="shared" si="151"/>
        <v>0</v>
      </c>
      <c r="BI319" s="115">
        <f t="shared" si="152"/>
        <v>0</v>
      </c>
      <c r="BJ319" s="116">
        <f t="shared" si="145"/>
        <v>0</v>
      </c>
      <c r="BK319" s="120">
        <f t="shared" si="153"/>
        <v>0</v>
      </c>
      <c r="BL319" s="120">
        <f t="shared" si="154"/>
        <v>0</v>
      </c>
      <c r="BN319" s="375">
        <f t="shared" si="146"/>
        <v>0</v>
      </c>
      <c r="BP319" s="380"/>
      <c r="DH319" s="102"/>
    </row>
    <row r="320" spans="1:112" ht="5" hidden="1" customHeight="1">
      <c r="A320" s="103"/>
      <c r="B320" s="364"/>
      <c r="C320" s="364"/>
      <c r="D320" s="364"/>
      <c r="E320" s="364"/>
      <c r="F320" s="364"/>
      <c r="G320" s="364"/>
      <c r="H320" s="364"/>
      <c r="I320" s="364"/>
      <c r="J320" s="364"/>
      <c r="K320" s="364"/>
      <c r="L320" s="364"/>
      <c r="M320" s="364"/>
      <c r="N320" s="364"/>
      <c r="O320" s="364"/>
      <c r="P320" s="364"/>
      <c r="Q320" s="364"/>
      <c r="R320" s="365"/>
      <c r="S320" s="365"/>
      <c r="T320" s="365"/>
      <c r="U320" s="365"/>
      <c r="V320" s="365"/>
      <c r="W320" s="366"/>
      <c r="X320" s="366"/>
      <c r="Y320" s="366"/>
      <c r="Z320" s="366"/>
      <c r="AA320" s="366"/>
      <c r="AB320" s="366"/>
      <c r="AC320" s="366"/>
      <c r="AD320" s="366"/>
      <c r="AE320" s="366"/>
      <c r="AF320" s="367"/>
      <c r="AG320" s="367"/>
      <c r="AH320" s="367"/>
      <c r="AI320" s="367"/>
      <c r="AJ320" s="367"/>
      <c r="AK320" s="367"/>
      <c r="AL320" s="367"/>
      <c r="AM320" s="367"/>
      <c r="AN320" s="367"/>
      <c r="AO320" s="367"/>
      <c r="AP320" s="367"/>
      <c r="AQ320" s="367"/>
      <c r="AR320" s="368"/>
      <c r="AS320" s="361"/>
      <c r="AT320" s="361"/>
      <c r="AU320" s="361"/>
      <c r="AV320" s="361"/>
      <c r="AW320" s="361"/>
      <c r="AX320" s="91"/>
      <c r="AY320" s="106">
        <f>AY279</f>
        <v>0</v>
      </c>
      <c r="AZ320" s="106">
        <f>AZ279</f>
        <v>0</v>
      </c>
      <c r="BA320" s="106">
        <f>BA279</f>
        <v>0</v>
      </c>
      <c r="BB320" s="106">
        <f>BB279</f>
        <v>0</v>
      </c>
      <c r="BC320" s="106"/>
      <c r="BD320" s="117"/>
      <c r="BE320" s="119">
        <f>BE279</f>
        <v>0</v>
      </c>
      <c r="BF320" s="106"/>
      <c r="BG320" s="106">
        <f>BG279</f>
        <v>0</v>
      </c>
      <c r="BH320" s="119">
        <f>BH279</f>
        <v>0</v>
      </c>
      <c r="BI320" s="106"/>
      <c r="BJ320" s="106">
        <f>BJ279</f>
        <v>0</v>
      </c>
      <c r="BK320" s="119">
        <f>BK279</f>
        <v>0</v>
      </c>
      <c r="BL320" s="119">
        <f>BL279</f>
        <v>0</v>
      </c>
      <c r="BN320" s="377"/>
      <c r="BP320" s="382"/>
      <c r="DH320" s="104"/>
    </row>
    <row r="321" spans="1:112" ht="21.5" hidden="1" customHeight="1">
      <c r="A321" s="103"/>
      <c r="B321" s="369"/>
      <c r="C321" s="370"/>
      <c r="D321" s="370"/>
      <c r="E321" s="370"/>
      <c r="F321" s="370"/>
      <c r="G321" s="370"/>
      <c r="H321" s="370"/>
      <c r="I321" s="370"/>
      <c r="J321" s="370"/>
      <c r="K321" s="370"/>
      <c r="L321" s="370"/>
      <c r="M321" s="370"/>
      <c r="N321" s="370"/>
      <c r="O321" s="370"/>
      <c r="P321" s="370"/>
      <c r="Q321" s="370"/>
      <c r="R321" s="143"/>
      <c r="S321" s="143"/>
      <c r="T321" s="143"/>
      <c r="U321" s="143"/>
      <c r="V321" s="143"/>
      <c r="W321" s="143"/>
      <c r="X321" s="143"/>
      <c r="Y321" s="143"/>
      <c r="Z321" s="143"/>
      <c r="AA321" s="143"/>
      <c r="AB321" s="143"/>
      <c r="AC321" s="143"/>
      <c r="AD321" s="143"/>
      <c r="AE321" s="246" t="str">
        <f>CONCATENATE(B279," ","TOTAL")</f>
        <v>WINDOWS TOTAL</v>
      </c>
      <c r="AF321" s="802">
        <f>SUBTOTAL(9,AF280:AF320)</f>
        <v>750</v>
      </c>
      <c r="AG321" s="802"/>
      <c r="AH321" s="802"/>
      <c r="AI321" s="802"/>
      <c r="AJ321" s="802">
        <f>SUBTOTAL(9,AJ280:AJ320)</f>
        <v>1750</v>
      </c>
      <c r="AK321" s="802"/>
      <c r="AL321" s="802"/>
      <c r="AM321" s="802"/>
      <c r="AN321" s="802">
        <f>SUBTOTAL(9,AN280:AN320)</f>
        <v>0</v>
      </c>
      <c r="AO321" s="802"/>
      <c r="AP321" s="802"/>
      <c r="AQ321" s="802"/>
      <c r="AR321" s="359"/>
      <c r="AS321" s="803">
        <f>SUBTOTAL(9,AS280:AS320)</f>
        <v>2500</v>
      </c>
      <c r="AT321" s="803"/>
      <c r="AU321" s="803"/>
      <c r="AV321" s="803"/>
      <c r="AW321" s="803">
        <f>SUM(AW284:AW292)</f>
        <v>0</v>
      </c>
      <c r="AX321" s="91"/>
      <c r="AY321" s="121">
        <f t="shared" ref="AY321:BL321" si="155">SUM(AY280:AY320)</f>
        <v>750</v>
      </c>
      <c r="AZ321" s="121">
        <f t="shared" si="155"/>
        <v>1750</v>
      </c>
      <c r="BA321" s="121">
        <f t="shared" si="155"/>
        <v>0</v>
      </c>
      <c r="BB321" s="121">
        <f t="shared" si="155"/>
        <v>2500</v>
      </c>
      <c r="BC321" s="118">
        <f t="shared" si="155"/>
        <v>8.9753178758414359E-3</v>
      </c>
      <c r="BD321" s="121">
        <f t="shared" si="155"/>
        <v>202.5</v>
      </c>
      <c r="BE321" s="121">
        <f t="shared" si="155"/>
        <v>952.5</v>
      </c>
      <c r="BF321" s="118">
        <f t="shared" si="155"/>
        <v>2.0942408376963352E-2</v>
      </c>
      <c r="BG321" s="121">
        <f t="shared" si="155"/>
        <v>472.50000000000006</v>
      </c>
      <c r="BH321" s="121">
        <f t="shared" si="155"/>
        <v>2222.5</v>
      </c>
      <c r="BI321" s="118">
        <f t="shared" si="155"/>
        <v>0</v>
      </c>
      <c r="BJ321" s="121">
        <f t="shared" si="155"/>
        <v>0</v>
      </c>
      <c r="BK321" s="121">
        <f t="shared" si="155"/>
        <v>0</v>
      </c>
      <c r="BL321" s="121">
        <f t="shared" si="155"/>
        <v>3175</v>
      </c>
      <c r="BN321" s="383">
        <f>IFERROR(AS321/Total_Detailed_Estimate,0)</f>
        <v>2.9917726252804786E-2</v>
      </c>
      <c r="BP321" s="381"/>
      <c r="DH321" s="109"/>
    </row>
    <row r="322" spans="1:112" ht="5" hidden="1" customHeight="1">
      <c r="A322" s="103"/>
      <c r="B322" s="140"/>
      <c r="C322" s="140"/>
      <c r="D322" s="140"/>
      <c r="E322" s="140"/>
      <c r="F322" s="140"/>
      <c r="G322" s="140"/>
      <c r="H322" s="140"/>
      <c r="I322" s="140"/>
      <c r="J322" s="140"/>
      <c r="K322" s="140"/>
      <c r="L322" s="140"/>
      <c r="M322" s="140"/>
      <c r="N322" s="140"/>
      <c r="O322" s="140"/>
      <c r="P322" s="140"/>
      <c r="Q322" s="140"/>
      <c r="R322" s="141"/>
      <c r="S322" s="141"/>
      <c r="T322" s="141"/>
      <c r="U322" s="141"/>
      <c r="V322" s="141"/>
      <c r="W322" s="142"/>
      <c r="X322" s="142"/>
      <c r="Y322" s="142"/>
      <c r="Z322" s="142"/>
      <c r="AA322" s="142"/>
      <c r="AB322" s="142"/>
      <c r="AC322" s="142"/>
      <c r="AD322" s="142"/>
      <c r="AE322" s="142"/>
      <c r="AF322" s="144"/>
      <c r="AG322" s="144"/>
      <c r="AH322" s="144"/>
      <c r="AI322" s="144"/>
      <c r="AJ322" s="144"/>
      <c r="AK322" s="144"/>
      <c r="AL322" s="144"/>
      <c r="AM322" s="144"/>
      <c r="AN322" s="144"/>
      <c r="AO322" s="144"/>
      <c r="AP322" s="144"/>
      <c r="AQ322" s="144"/>
      <c r="AR322" s="360"/>
      <c r="AS322" s="362"/>
      <c r="AT322" s="362"/>
      <c r="AU322" s="362"/>
      <c r="AV322" s="362"/>
      <c r="AW322" s="362"/>
      <c r="AX322" s="91"/>
      <c r="AY322" s="106">
        <f>AY279</f>
        <v>0</v>
      </c>
      <c r="AZ322" s="106">
        <f>AZ279</f>
        <v>0</v>
      </c>
      <c r="BA322" s="106">
        <f>BA279</f>
        <v>0</v>
      </c>
      <c r="BB322" s="106">
        <f>BB279</f>
        <v>0</v>
      </c>
      <c r="BC322" s="106"/>
      <c r="BD322" s="106"/>
      <c r="BE322" s="106">
        <f>BE279</f>
        <v>0</v>
      </c>
      <c r="BF322" s="106"/>
      <c r="BG322" s="106">
        <f>BG279</f>
        <v>0</v>
      </c>
      <c r="BH322" s="106">
        <f>BH279</f>
        <v>0</v>
      </c>
      <c r="BI322" s="106"/>
      <c r="BJ322" s="106">
        <f>BJ279</f>
        <v>0</v>
      </c>
      <c r="BK322" s="106">
        <f>BK279</f>
        <v>0</v>
      </c>
      <c r="BL322" s="106">
        <f>BL279</f>
        <v>0</v>
      </c>
      <c r="BN322" s="377"/>
      <c r="BP322" s="382"/>
      <c r="DH322" s="104"/>
    </row>
    <row r="323" spans="1:112" ht="9.5" hidden="1" customHeight="1">
      <c r="A323" s="103"/>
      <c r="B323" s="145"/>
      <c r="C323" s="145"/>
      <c r="D323" s="145"/>
      <c r="E323" s="145"/>
      <c r="F323" s="145"/>
      <c r="G323" s="145"/>
      <c r="H323" s="145"/>
      <c r="I323" s="145"/>
      <c r="J323" s="145"/>
      <c r="K323" s="145"/>
      <c r="L323" s="145"/>
      <c r="M323" s="145"/>
      <c r="N323" s="145"/>
      <c r="O323" s="145"/>
      <c r="P323" s="145"/>
      <c r="Q323" s="145"/>
      <c r="R323" s="146"/>
      <c r="S323" s="146"/>
      <c r="T323" s="146"/>
      <c r="U323" s="146"/>
      <c r="V323" s="146"/>
      <c r="W323" s="146"/>
      <c r="X323" s="146"/>
      <c r="Y323" s="146"/>
      <c r="Z323" s="146"/>
      <c r="AA323" s="146"/>
      <c r="AB323" s="146"/>
      <c r="AC323" s="146"/>
      <c r="AD323" s="146"/>
      <c r="AE323" s="147"/>
      <c r="AF323" s="148"/>
      <c r="AG323" s="148"/>
      <c r="AH323" s="148"/>
      <c r="AI323" s="148"/>
      <c r="AJ323" s="148"/>
      <c r="AK323" s="148"/>
      <c r="AL323" s="148"/>
      <c r="AM323" s="148"/>
      <c r="AN323" s="148"/>
      <c r="AO323" s="148"/>
      <c r="AP323" s="148"/>
      <c r="AQ323" s="148"/>
      <c r="AR323" s="148"/>
      <c r="AS323" s="149"/>
      <c r="AT323" s="149"/>
      <c r="AU323" s="149"/>
      <c r="AV323" s="149"/>
      <c r="AW323" s="149"/>
      <c r="AX323" s="91"/>
      <c r="AY323" s="108">
        <f>AY321</f>
        <v>750</v>
      </c>
      <c r="AZ323" s="108">
        <f>AZ321</f>
        <v>1750</v>
      </c>
      <c r="BA323" s="108">
        <f>BA321</f>
        <v>0</v>
      </c>
      <c r="BB323" s="108">
        <f>BB321</f>
        <v>2500</v>
      </c>
      <c r="BC323" s="108"/>
      <c r="BD323" s="108"/>
      <c r="BE323" s="108">
        <f>BE321</f>
        <v>952.5</v>
      </c>
      <c r="BF323" s="108"/>
      <c r="BG323" s="108">
        <f>BG321</f>
        <v>472.50000000000006</v>
      </c>
      <c r="BH323" s="108">
        <f>BH321</f>
        <v>2222.5</v>
      </c>
      <c r="BI323" s="108"/>
      <c r="BJ323" s="108">
        <f>BJ321</f>
        <v>0</v>
      </c>
      <c r="BK323" s="108">
        <f>BK321</f>
        <v>0</v>
      </c>
      <c r="BL323" s="108">
        <f>BL321</f>
        <v>3175</v>
      </c>
      <c r="DH323" s="107"/>
    </row>
    <row r="324" spans="1:112" ht="23" customHeight="1">
      <c r="A324" s="114" t="s">
        <v>704</v>
      </c>
      <c r="B324" s="795" t="str">
        <f>UPPER(Exterior8_Category)</f>
        <v>GARAGE</v>
      </c>
      <c r="C324" s="796"/>
      <c r="D324" s="796"/>
      <c r="E324" s="796"/>
      <c r="F324" s="796"/>
      <c r="G324" s="796"/>
      <c r="H324" s="796"/>
      <c r="I324" s="796"/>
      <c r="J324" s="796"/>
      <c r="K324" s="796"/>
      <c r="L324" s="796"/>
      <c r="M324" s="796"/>
      <c r="N324" s="796"/>
      <c r="O324" s="796"/>
      <c r="P324" s="796"/>
      <c r="Q324" s="797"/>
      <c r="R324" s="798"/>
      <c r="S324" s="798"/>
      <c r="T324" s="798"/>
      <c r="U324" s="799"/>
      <c r="V324" s="800"/>
      <c r="W324" s="790"/>
      <c r="X324" s="790"/>
      <c r="Y324" s="790"/>
      <c r="Z324" s="790"/>
      <c r="AA324" s="790"/>
      <c r="AB324" s="790"/>
      <c r="AC324" s="790"/>
      <c r="AD324" s="790"/>
      <c r="AE324" s="790"/>
      <c r="AF324" s="791">
        <f>IF(Exterior8_Labor=0,"",Exterior8_Labor)</f>
        <v>400</v>
      </c>
      <c r="AG324" s="791"/>
      <c r="AH324" s="791"/>
      <c r="AI324" s="791"/>
      <c r="AJ324" s="791">
        <f>IF(Exterior8_Material=0,"",Exterior8_Material)</f>
        <v>900</v>
      </c>
      <c r="AK324" s="791"/>
      <c r="AL324" s="791"/>
      <c r="AM324" s="791"/>
      <c r="AN324" s="791" t="str">
        <f>IF(Exterior8_Sub=0,"",Exterior8_Sub)</f>
        <v/>
      </c>
      <c r="AO324" s="791"/>
      <c r="AP324" s="791"/>
      <c r="AQ324" s="791"/>
      <c r="AR324" s="358"/>
      <c r="AS324" s="792">
        <f>IF(Exterior8_Total=0,"",Exterior8_Total)</f>
        <v>1300</v>
      </c>
      <c r="AT324" s="792"/>
      <c r="AU324" s="793"/>
      <c r="AV324" s="793"/>
      <c r="AW324" s="794"/>
      <c r="AX324" s="371"/>
      <c r="AY324" s="101"/>
      <c r="AZ324" s="101"/>
      <c r="BA324" s="101"/>
      <c r="BB324" s="101"/>
      <c r="BC324" s="101"/>
      <c r="BD324" s="101"/>
      <c r="BE324" s="101"/>
      <c r="BF324" s="101"/>
      <c r="BG324" s="101"/>
      <c r="BH324" s="101"/>
      <c r="BI324" s="101"/>
      <c r="BJ324" s="101"/>
      <c r="BK324" s="101"/>
      <c r="BL324" s="101"/>
      <c r="BN324" s="374"/>
      <c r="BP324" s="378"/>
      <c r="DH324" s="102"/>
    </row>
    <row r="325" spans="1:112" hidden="1">
      <c r="A325" s="110"/>
      <c r="B325" s="801" t="s">
        <v>75</v>
      </c>
      <c r="C325" s="801"/>
      <c r="D325" s="801"/>
      <c r="E325" s="801"/>
      <c r="F325" s="801"/>
      <c r="G325" s="801"/>
      <c r="H325" s="801"/>
      <c r="I325" s="801"/>
      <c r="J325" s="801"/>
      <c r="K325" s="801"/>
      <c r="L325" s="801"/>
      <c r="M325" s="801"/>
      <c r="N325" s="801"/>
      <c r="O325" s="801"/>
      <c r="P325" s="801"/>
      <c r="Q325" s="801"/>
      <c r="R325" s="787"/>
      <c r="S325" s="787"/>
      <c r="T325" s="788"/>
      <c r="U325" s="787"/>
      <c r="V325" s="787"/>
      <c r="W325" s="783"/>
      <c r="X325" s="789"/>
      <c r="Y325" s="789"/>
      <c r="Z325" s="789"/>
      <c r="AA325" s="789"/>
      <c r="AB325" s="789"/>
      <c r="AC325" s="781"/>
      <c r="AD325" s="782"/>
      <c r="AE325" s="783"/>
      <c r="AF325" s="784">
        <f>R325*W325</f>
        <v>0</v>
      </c>
      <c r="AG325" s="784"/>
      <c r="AH325" s="784"/>
      <c r="AI325" s="784"/>
      <c r="AJ325" s="784">
        <f t="shared" ref="AJ325:AJ364" si="156">R325*Z325</f>
        <v>0</v>
      </c>
      <c r="AK325" s="784"/>
      <c r="AL325" s="784"/>
      <c r="AM325" s="784"/>
      <c r="AN325" s="784">
        <f t="shared" ref="AN325:AN364" si="157">R325*AC325</f>
        <v>0</v>
      </c>
      <c r="AO325" s="784"/>
      <c r="AP325" s="784"/>
      <c r="AQ325" s="784"/>
      <c r="AR325" s="363"/>
      <c r="AS325" s="785">
        <f t="shared" ref="AS325:AS364" si="158">SUM(AF325:AQ325)</f>
        <v>0</v>
      </c>
      <c r="AT325" s="785"/>
      <c r="AU325" s="785"/>
      <c r="AV325" s="785"/>
      <c r="AW325" s="785">
        <f t="shared" ref="AW325:AW364" si="159">SUM(AF325:AQ325)</f>
        <v>0</v>
      </c>
      <c r="AX325" s="100"/>
      <c r="AY325" s="116">
        <f t="shared" ref="AY325:AY364" si="160">AF325</f>
        <v>0</v>
      </c>
      <c r="AZ325" s="116">
        <f t="shared" ref="AZ325:AZ364" si="161">AJ325</f>
        <v>0</v>
      </c>
      <c r="BA325" s="116">
        <f t="shared" ref="BA325:BA364" si="162">AN325</f>
        <v>0</v>
      </c>
      <c r="BB325" s="116">
        <f t="shared" ref="BB325:BB364" si="163">SUM(AY325:BA325)</f>
        <v>0</v>
      </c>
      <c r="BC325" s="115">
        <f>IFERROR(AY325/$BB$5,0)</f>
        <v>0</v>
      </c>
      <c r="BD325" s="116">
        <f t="shared" ref="BD325:BD364" si="164">BC325*Allocated_Adders</f>
        <v>0</v>
      </c>
      <c r="BE325" s="120">
        <f>AY325+BD325</f>
        <v>0</v>
      </c>
      <c r="BF325" s="115">
        <f>IFERROR(AZ325/$BB$5,0)</f>
        <v>0</v>
      </c>
      <c r="BG325" s="116">
        <f t="shared" ref="BG325:BG364" si="165">BF325*Allocated_Adders</f>
        <v>0</v>
      </c>
      <c r="BH325" s="120">
        <f>AZ325+BG325</f>
        <v>0</v>
      </c>
      <c r="BI325" s="115">
        <f>IFERROR(BA325/$BB$5,0)</f>
        <v>0</v>
      </c>
      <c r="BJ325" s="116">
        <f t="shared" ref="BJ325:BJ364" si="166">BI325*Allocated_Adders</f>
        <v>0</v>
      </c>
      <c r="BK325" s="120">
        <f>BA325+BJ325</f>
        <v>0</v>
      </c>
      <c r="BL325" s="120">
        <f>BE325+BH325+BK325</f>
        <v>0</v>
      </c>
      <c r="BN325" s="375">
        <f t="shared" ref="BN325:BN364" si="167">IFERROR(AS325/Total_Detailed_Estimate,0)</f>
        <v>0</v>
      </c>
      <c r="BP325" s="380"/>
      <c r="DH325" s="102"/>
    </row>
    <row r="326" spans="1:112" hidden="1">
      <c r="A326" s="110"/>
      <c r="B326" s="786" t="s">
        <v>619</v>
      </c>
      <c r="C326" s="786"/>
      <c r="D326" s="786"/>
      <c r="E326" s="786"/>
      <c r="F326" s="786"/>
      <c r="G326" s="786"/>
      <c r="H326" s="786"/>
      <c r="I326" s="786"/>
      <c r="J326" s="786"/>
      <c r="K326" s="786"/>
      <c r="L326" s="786"/>
      <c r="M326" s="786"/>
      <c r="N326" s="786"/>
      <c r="O326" s="786"/>
      <c r="P326" s="786"/>
      <c r="Q326" s="786"/>
      <c r="R326" s="787"/>
      <c r="S326" s="787"/>
      <c r="T326" s="788"/>
      <c r="U326" s="787" t="s">
        <v>2</v>
      </c>
      <c r="V326" s="787" t="s">
        <v>1</v>
      </c>
      <c r="W326" s="783"/>
      <c r="X326" s="789"/>
      <c r="Y326" s="789"/>
      <c r="Z326" s="789"/>
      <c r="AA326" s="789"/>
      <c r="AB326" s="789"/>
      <c r="AC326" s="781"/>
      <c r="AD326" s="782"/>
      <c r="AE326" s="783"/>
      <c r="AF326" s="784">
        <f t="shared" ref="AF326:AF364" si="168">R326*W326</f>
        <v>0</v>
      </c>
      <c r="AG326" s="784"/>
      <c r="AH326" s="784"/>
      <c r="AI326" s="784"/>
      <c r="AJ326" s="784">
        <f t="shared" si="156"/>
        <v>0</v>
      </c>
      <c r="AK326" s="784"/>
      <c r="AL326" s="784"/>
      <c r="AM326" s="784"/>
      <c r="AN326" s="784">
        <f t="shared" si="157"/>
        <v>0</v>
      </c>
      <c r="AO326" s="784"/>
      <c r="AP326" s="784"/>
      <c r="AQ326" s="784"/>
      <c r="AR326" s="363"/>
      <c r="AS326" s="785">
        <f t="shared" si="158"/>
        <v>0</v>
      </c>
      <c r="AT326" s="785"/>
      <c r="AU326" s="785"/>
      <c r="AV326" s="785"/>
      <c r="AW326" s="785">
        <f t="shared" si="159"/>
        <v>0</v>
      </c>
      <c r="AX326" s="90"/>
      <c r="AY326" s="116">
        <f t="shared" si="160"/>
        <v>0</v>
      </c>
      <c r="AZ326" s="116">
        <f t="shared" si="161"/>
        <v>0</v>
      </c>
      <c r="BA326" s="116">
        <f t="shared" si="162"/>
        <v>0</v>
      </c>
      <c r="BB326" s="116">
        <f t="shared" si="163"/>
        <v>0</v>
      </c>
      <c r="BC326" s="115">
        <f t="shared" ref="BC326:BC364" si="169">IFERROR(AY326/$BB$5,0)</f>
        <v>0</v>
      </c>
      <c r="BD326" s="116">
        <f t="shared" si="164"/>
        <v>0</v>
      </c>
      <c r="BE326" s="120">
        <f t="shared" ref="BE326:BE364" si="170">AY326+BD326</f>
        <v>0</v>
      </c>
      <c r="BF326" s="115">
        <f t="shared" ref="BF326:BF364" si="171">IFERROR(AZ326/$BB$5,0)</f>
        <v>0</v>
      </c>
      <c r="BG326" s="116">
        <f t="shared" si="165"/>
        <v>0</v>
      </c>
      <c r="BH326" s="120">
        <f t="shared" ref="BH326:BH364" si="172">AZ326+BG326</f>
        <v>0</v>
      </c>
      <c r="BI326" s="115">
        <f t="shared" ref="BI326:BI364" si="173">IFERROR(BA326/$BB$5,0)</f>
        <v>0</v>
      </c>
      <c r="BJ326" s="116">
        <f t="shared" si="166"/>
        <v>0</v>
      </c>
      <c r="BK326" s="120">
        <f t="shared" ref="BK326:BK364" si="174">BA326+BJ326</f>
        <v>0</v>
      </c>
      <c r="BL326" s="120">
        <f t="shared" ref="BL326:BL364" si="175">BE326+BH326+BK326</f>
        <v>0</v>
      </c>
      <c r="BN326" s="375">
        <f t="shared" si="167"/>
        <v>0</v>
      </c>
      <c r="BP326" s="380"/>
      <c r="DH326" s="102"/>
    </row>
    <row r="327" spans="1:112" hidden="1">
      <c r="A327" s="110"/>
      <c r="B327" s="786" t="s">
        <v>620</v>
      </c>
      <c r="C327" s="786"/>
      <c r="D327" s="786"/>
      <c r="E327" s="786"/>
      <c r="F327" s="786"/>
      <c r="G327" s="786"/>
      <c r="H327" s="786"/>
      <c r="I327" s="786"/>
      <c r="J327" s="786"/>
      <c r="K327" s="786"/>
      <c r="L327" s="786"/>
      <c r="M327" s="786"/>
      <c r="N327" s="786"/>
      <c r="O327" s="786"/>
      <c r="P327" s="786"/>
      <c r="Q327" s="786"/>
      <c r="R327" s="787">
        <v>2</v>
      </c>
      <c r="S327" s="787"/>
      <c r="T327" s="788"/>
      <c r="U327" s="787" t="s">
        <v>1</v>
      </c>
      <c r="V327" s="787" t="s">
        <v>1</v>
      </c>
      <c r="W327" s="783">
        <v>200</v>
      </c>
      <c r="X327" s="789"/>
      <c r="Y327" s="789"/>
      <c r="Z327" s="789">
        <v>450</v>
      </c>
      <c r="AA327" s="789"/>
      <c r="AB327" s="789">
        <v>400</v>
      </c>
      <c r="AC327" s="781"/>
      <c r="AD327" s="782"/>
      <c r="AE327" s="783"/>
      <c r="AF327" s="784">
        <f t="shared" si="168"/>
        <v>400</v>
      </c>
      <c r="AG327" s="784"/>
      <c r="AH327" s="784"/>
      <c r="AI327" s="784"/>
      <c r="AJ327" s="784">
        <f t="shared" si="156"/>
        <v>900</v>
      </c>
      <c r="AK327" s="784"/>
      <c r="AL327" s="784"/>
      <c r="AM327" s="784"/>
      <c r="AN327" s="784">
        <f t="shared" si="157"/>
        <v>0</v>
      </c>
      <c r="AO327" s="784"/>
      <c r="AP327" s="784"/>
      <c r="AQ327" s="784"/>
      <c r="AR327" s="363"/>
      <c r="AS327" s="785">
        <f t="shared" si="158"/>
        <v>1300</v>
      </c>
      <c r="AT327" s="785"/>
      <c r="AU327" s="785"/>
      <c r="AV327" s="785"/>
      <c r="AW327" s="785">
        <f t="shared" si="159"/>
        <v>1300</v>
      </c>
      <c r="AX327" s="91"/>
      <c r="AY327" s="116">
        <f t="shared" si="160"/>
        <v>400</v>
      </c>
      <c r="AZ327" s="116">
        <f t="shared" si="161"/>
        <v>900</v>
      </c>
      <c r="BA327" s="116">
        <f t="shared" si="162"/>
        <v>0</v>
      </c>
      <c r="BB327" s="116">
        <f t="shared" si="163"/>
        <v>1300</v>
      </c>
      <c r="BC327" s="115">
        <f t="shared" si="169"/>
        <v>4.7868362004487661E-3</v>
      </c>
      <c r="BD327" s="116">
        <f t="shared" si="164"/>
        <v>108</v>
      </c>
      <c r="BE327" s="120">
        <f t="shared" si="170"/>
        <v>508</v>
      </c>
      <c r="BF327" s="115">
        <f t="shared" si="171"/>
        <v>1.0770381451009723E-2</v>
      </c>
      <c r="BG327" s="116">
        <f t="shared" si="165"/>
        <v>243</v>
      </c>
      <c r="BH327" s="120">
        <f t="shared" si="172"/>
        <v>1143</v>
      </c>
      <c r="BI327" s="115">
        <f t="shared" si="173"/>
        <v>0</v>
      </c>
      <c r="BJ327" s="116">
        <f t="shared" si="166"/>
        <v>0</v>
      </c>
      <c r="BK327" s="120">
        <f t="shared" si="174"/>
        <v>0</v>
      </c>
      <c r="BL327" s="120">
        <f t="shared" si="175"/>
        <v>1651</v>
      </c>
      <c r="BN327" s="375">
        <f t="shared" si="167"/>
        <v>1.555721765145849E-2</v>
      </c>
      <c r="BP327" s="380"/>
      <c r="DH327" s="102"/>
    </row>
    <row r="328" spans="1:112" hidden="1">
      <c r="A328" s="110"/>
      <c r="B328" s="786" t="s">
        <v>621</v>
      </c>
      <c r="C328" s="786"/>
      <c r="D328" s="786"/>
      <c r="E328" s="786"/>
      <c r="F328" s="786"/>
      <c r="G328" s="786"/>
      <c r="H328" s="786"/>
      <c r="I328" s="786"/>
      <c r="J328" s="786"/>
      <c r="K328" s="786"/>
      <c r="L328" s="786"/>
      <c r="M328" s="786"/>
      <c r="N328" s="786"/>
      <c r="O328" s="786"/>
      <c r="P328" s="786"/>
      <c r="Q328" s="786"/>
      <c r="R328" s="787"/>
      <c r="S328" s="787"/>
      <c r="T328" s="788"/>
      <c r="U328" s="787" t="s">
        <v>1</v>
      </c>
      <c r="V328" s="787" t="s">
        <v>1</v>
      </c>
      <c r="W328" s="783">
        <v>300</v>
      </c>
      <c r="X328" s="789"/>
      <c r="Y328" s="789"/>
      <c r="Z328" s="789">
        <v>750</v>
      </c>
      <c r="AA328" s="789"/>
      <c r="AB328" s="789">
        <v>750</v>
      </c>
      <c r="AC328" s="781"/>
      <c r="AD328" s="782"/>
      <c r="AE328" s="783"/>
      <c r="AF328" s="784">
        <f t="shared" si="168"/>
        <v>0</v>
      </c>
      <c r="AG328" s="784"/>
      <c r="AH328" s="784"/>
      <c r="AI328" s="784"/>
      <c r="AJ328" s="784">
        <f t="shared" si="156"/>
        <v>0</v>
      </c>
      <c r="AK328" s="784"/>
      <c r="AL328" s="784"/>
      <c r="AM328" s="784"/>
      <c r="AN328" s="784">
        <f t="shared" si="157"/>
        <v>0</v>
      </c>
      <c r="AO328" s="784"/>
      <c r="AP328" s="784"/>
      <c r="AQ328" s="784"/>
      <c r="AR328" s="363"/>
      <c r="AS328" s="785">
        <f t="shared" si="158"/>
        <v>0</v>
      </c>
      <c r="AT328" s="785"/>
      <c r="AU328" s="785"/>
      <c r="AV328" s="785"/>
      <c r="AW328" s="785">
        <f t="shared" si="159"/>
        <v>0</v>
      </c>
      <c r="AX328" s="91"/>
      <c r="AY328" s="116">
        <f t="shared" si="160"/>
        <v>0</v>
      </c>
      <c r="AZ328" s="116">
        <f t="shared" si="161"/>
        <v>0</v>
      </c>
      <c r="BA328" s="116">
        <f t="shared" si="162"/>
        <v>0</v>
      </c>
      <c r="BB328" s="116">
        <f t="shared" si="163"/>
        <v>0</v>
      </c>
      <c r="BC328" s="115">
        <f t="shared" si="169"/>
        <v>0</v>
      </c>
      <c r="BD328" s="116">
        <f t="shared" si="164"/>
        <v>0</v>
      </c>
      <c r="BE328" s="120">
        <f t="shared" si="170"/>
        <v>0</v>
      </c>
      <c r="BF328" s="115">
        <f t="shared" si="171"/>
        <v>0</v>
      </c>
      <c r="BG328" s="116">
        <f t="shared" si="165"/>
        <v>0</v>
      </c>
      <c r="BH328" s="120">
        <f t="shared" si="172"/>
        <v>0</v>
      </c>
      <c r="BI328" s="115">
        <f t="shared" si="173"/>
        <v>0</v>
      </c>
      <c r="BJ328" s="116">
        <f t="shared" si="166"/>
        <v>0</v>
      </c>
      <c r="BK328" s="120">
        <f t="shared" si="174"/>
        <v>0</v>
      </c>
      <c r="BL328" s="120">
        <f t="shared" si="175"/>
        <v>0</v>
      </c>
      <c r="BN328" s="375">
        <f t="shared" si="167"/>
        <v>0</v>
      </c>
      <c r="BP328" s="380"/>
      <c r="DH328" s="102"/>
    </row>
    <row r="329" spans="1:112" hidden="1">
      <c r="A329" s="110"/>
      <c r="B329" s="786" t="s">
        <v>622</v>
      </c>
      <c r="C329" s="786"/>
      <c r="D329" s="786"/>
      <c r="E329" s="786"/>
      <c r="F329" s="786"/>
      <c r="G329" s="786"/>
      <c r="H329" s="786"/>
      <c r="I329" s="786"/>
      <c r="J329" s="786"/>
      <c r="K329" s="786"/>
      <c r="L329" s="786"/>
      <c r="M329" s="786"/>
      <c r="N329" s="786"/>
      <c r="O329" s="786"/>
      <c r="P329" s="786"/>
      <c r="Q329" s="786"/>
      <c r="R329" s="787"/>
      <c r="S329" s="787"/>
      <c r="T329" s="788"/>
      <c r="U329" s="787" t="s">
        <v>1</v>
      </c>
      <c r="V329" s="787" t="s">
        <v>1</v>
      </c>
      <c r="W329" s="783">
        <v>100</v>
      </c>
      <c r="X329" s="789"/>
      <c r="Y329" s="789"/>
      <c r="Z329" s="789">
        <v>150</v>
      </c>
      <c r="AA329" s="789"/>
      <c r="AB329" s="789">
        <v>150</v>
      </c>
      <c r="AC329" s="781"/>
      <c r="AD329" s="782"/>
      <c r="AE329" s="783"/>
      <c r="AF329" s="784">
        <f t="shared" si="168"/>
        <v>0</v>
      </c>
      <c r="AG329" s="784"/>
      <c r="AH329" s="784"/>
      <c r="AI329" s="784"/>
      <c r="AJ329" s="784">
        <f t="shared" si="156"/>
        <v>0</v>
      </c>
      <c r="AK329" s="784"/>
      <c r="AL329" s="784"/>
      <c r="AM329" s="784"/>
      <c r="AN329" s="784">
        <f t="shared" si="157"/>
        <v>0</v>
      </c>
      <c r="AO329" s="784"/>
      <c r="AP329" s="784"/>
      <c r="AQ329" s="784"/>
      <c r="AR329" s="363"/>
      <c r="AS329" s="785">
        <f t="shared" si="158"/>
        <v>0</v>
      </c>
      <c r="AT329" s="785"/>
      <c r="AU329" s="785"/>
      <c r="AV329" s="785"/>
      <c r="AW329" s="785">
        <f t="shared" si="159"/>
        <v>0</v>
      </c>
      <c r="AX329" s="91"/>
      <c r="AY329" s="116">
        <f t="shared" si="160"/>
        <v>0</v>
      </c>
      <c r="AZ329" s="116">
        <f t="shared" si="161"/>
        <v>0</v>
      </c>
      <c r="BA329" s="116">
        <f t="shared" si="162"/>
        <v>0</v>
      </c>
      <c r="BB329" s="116">
        <f t="shared" si="163"/>
        <v>0</v>
      </c>
      <c r="BC329" s="115">
        <f t="shared" si="169"/>
        <v>0</v>
      </c>
      <c r="BD329" s="116">
        <f t="shared" si="164"/>
        <v>0</v>
      </c>
      <c r="BE329" s="120">
        <f t="shared" si="170"/>
        <v>0</v>
      </c>
      <c r="BF329" s="115">
        <f t="shared" si="171"/>
        <v>0</v>
      </c>
      <c r="BG329" s="116">
        <f t="shared" si="165"/>
        <v>0</v>
      </c>
      <c r="BH329" s="120">
        <f t="shared" si="172"/>
        <v>0</v>
      </c>
      <c r="BI329" s="115">
        <f t="shared" si="173"/>
        <v>0</v>
      </c>
      <c r="BJ329" s="116">
        <f t="shared" si="166"/>
        <v>0</v>
      </c>
      <c r="BK329" s="120">
        <f t="shared" si="174"/>
        <v>0</v>
      </c>
      <c r="BL329" s="120">
        <f t="shared" si="175"/>
        <v>0</v>
      </c>
      <c r="BN329" s="375">
        <f t="shared" si="167"/>
        <v>0</v>
      </c>
      <c r="BP329" s="380"/>
      <c r="DH329" s="102"/>
    </row>
    <row r="330" spans="1:112" hidden="1">
      <c r="A330" s="110"/>
      <c r="B330" s="786"/>
      <c r="C330" s="786"/>
      <c r="D330" s="786"/>
      <c r="E330" s="786"/>
      <c r="F330" s="786"/>
      <c r="G330" s="786"/>
      <c r="H330" s="786"/>
      <c r="I330" s="786"/>
      <c r="J330" s="786"/>
      <c r="K330" s="786"/>
      <c r="L330" s="786"/>
      <c r="M330" s="786"/>
      <c r="N330" s="786"/>
      <c r="O330" s="786"/>
      <c r="P330" s="786"/>
      <c r="Q330" s="786"/>
      <c r="R330" s="787"/>
      <c r="S330" s="787"/>
      <c r="T330" s="788"/>
      <c r="U330" s="787"/>
      <c r="V330" s="787"/>
      <c r="W330" s="783"/>
      <c r="X330" s="789"/>
      <c r="Y330" s="789"/>
      <c r="Z330" s="789"/>
      <c r="AA330" s="789"/>
      <c r="AB330" s="789"/>
      <c r="AC330" s="781"/>
      <c r="AD330" s="782"/>
      <c r="AE330" s="783"/>
      <c r="AF330" s="784">
        <f t="shared" si="168"/>
        <v>0</v>
      </c>
      <c r="AG330" s="784"/>
      <c r="AH330" s="784"/>
      <c r="AI330" s="784"/>
      <c r="AJ330" s="784">
        <f t="shared" si="156"/>
        <v>0</v>
      </c>
      <c r="AK330" s="784"/>
      <c r="AL330" s="784"/>
      <c r="AM330" s="784"/>
      <c r="AN330" s="784">
        <f t="shared" si="157"/>
        <v>0</v>
      </c>
      <c r="AO330" s="784"/>
      <c r="AP330" s="784"/>
      <c r="AQ330" s="784"/>
      <c r="AR330" s="363"/>
      <c r="AS330" s="785">
        <f t="shared" si="158"/>
        <v>0</v>
      </c>
      <c r="AT330" s="785"/>
      <c r="AU330" s="785"/>
      <c r="AV330" s="785"/>
      <c r="AW330" s="785">
        <f t="shared" si="159"/>
        <v>0</v>
      </c>
      <c r="AX330" s="91"/>
      <c r="AY330" s="116">
        <f t="shared" si="160"/>
        <v>0</v>
      </c>
      <c r="AZ330" s="116">
        <f t="shared" si="161"/>
        <v>0</v>
      </c>
      <c r="BA330" s="116">
        <f t="shared" si="162"/>
        <v>0</v>
      </c>
      <c r="BB330" s="116">
        <f t="shared" si="163"/>
        <v>0</v>
      </c>
      <c r="BC330" s="115">
        <f t="shared" si="169"/>
        <v>0</v>
      </c>
      <c r="BD330" s="116">
        <f t="shared" si="164"/>
        <v>0</v>
      </c>
      <c r="BE330" s="120">
        <f t="shared" si="170"/>
        <v>0</v>
      </c>
      <c r="BF330" s="115">
        <f t="shared" si="171"/>
        <v>0</v>
      </c>
      <c r="BG330" s="116">
        <f t="shared" si="165"/>
        <v>0</v>
      </c>
      <c r="BH330" s="120">
        <f t="shared" si="172"/>
        <v>0</v>
      </c>
      <c r="BI330" s="115">
        <f t="shared" si="173"/>
        <v>0</v>
      </c>
      <c r="BJ330" s="116">
        <f t="shared" si="166"/>
        <v>0</v>
      </c>
      <c r="BK330" s="120">
        <f t="shared" si="174"/>
        <v>0</v>
      </c>
      <c r="BL330" s="120">
        <f t="shared" si="175"/>
        <v>0</v>
      </c>
      <c r="BN330" s="375">
        <f t="shared" si="167"/>
        <v>0</v>
      </c>
      <c r="BP330" s="380"/>
      <c r="DH330" s="102"/>
    </row>
    <row r="331" spans="1:112" hidden="1">
      <c r="A331" s="110"/>
      <c r="B331" s="786"/>
      <c r="C331" s="786"/>
      <c r="D331" s="786"/>
      <c r="E331" s="786"/>
      <c r="F331" s="786"/>
      <c r="G331" s="786"/>
      <c r="H331" s="786"/>
      <c r="I331" s="786"/>
      <c r="J331" s="786"/>
      <c r="K331" s="786"/>
      <c r="L331" s="786"/>
      <c r="M331" s="786"/>
      <c r="N331" s="786"/>
      <c r="O331" s="786"/>
      <c r="P331" s="786"/>
      <c r="Q331" s="786"/>
      <c r="R331" s="787"/>
      <c r="S331" s="787"/>
      <c r="T331" s="788"/>
      <c r="U331" s="787"/>
      <c r="V331" s="787"/>
      <c r="W331" s="783"/>
      <c r="X331" s="789"/>
      <c r="Y331" s="789"/>
      <c r="Z331" s="781"/>
      <c r="AA331" s="782"/>
      <c r="AB331" s="783"/>
      <c r="AC331" s="781"/>
      <c r="AD331" s="782"/>
      <c r="AE331" s="783"/>
      <c r="AF331" s="784">
        <f t="shared" si="168"/>
        <v>0</v>
      </c>
      <c r="AG331" s="784"/>
      <c r="AH331" s="784"/>
      <c r="AI331" s="784"/>
      <c r="AJ331" s="784">
        <f t="shared" si="156"/>
        <v>0</v>
      </c>
      <c r="AK331" s="784"/>
      <c r="AL331" s="784"/>
      <c r="AM331" s="784"/>
      <c r="AN331" s="784">
        <f t="shared" si="157"/>
        <v>0</v>
      </c>
      <c r="AO331" s="784"/>
      <c r="AP331" s="784"/>
      <c r="AQ331" s="784"/>
      <c r="AR331" s="363"/>
      <c r="AS331" s="785">
        <f t="shared" si="158"/>
        <v>0</v>
      </c>
      <c r="AT331" s="785"/>
      <c r="AU331" s="785"/>
      <c r="AV331" s="785"/>
      <c r="AW331" s="785">
        <f t="shared" si="159"/>
        <v>0</v>
      </c>
      <c r="AX331" s="91"/>
      <c r="AY331" s="116">
        <f t="shared" si="160"/>
        <v>0</v>
      </c>
      <c r="AZ331" s="116">
        <f t="shared" si="161"/>
        <v>0</v>
      </c>
      <c r="BA331" s="116">
        <f t="shared" si="162"/>
        <v>0</v>
      </c>
      <c r="BB331" s="116">
        <f t="shared" si="163"/>
        <v>0</v>
      </c>
      <c r="BC331" s="115">
        <f t="shared" si="169"/>
        <v>0</v>
      </c>
      <c r="BD331" s="116">
        <f t="shared" si="164"/>
        <v>0</v>
      </c>
      <c r="BE331" s="120">
        <f t="shared" si="170"/>
        <v>0</v>
      </c>
      <c r="BF331" s="115">
        <f t="shared" si="171"/>
        <v>0</v>
      </c>
      <c r="BG331" s="116">
        <f t="shared" si="165"/>
        <v>0</v>
      </c>
      <c r="BH331" s="120">
        <f t="shared" si="172"/>
        <v>0</v>
      </c>
      <c r="BI331" s="115">
        <f t="shared" si="173"/>
        <v>0</v>
      </c>
      <c r="BJ331" s="116">
        <f t="shared" si="166"/>
        <v>0</v>
      </c>
      <c r="BK331" s="120">
        <f t="shared" si="174"/>
        <v>0</v>
      </c>
      <c r="BL331" s="120">
        <f t="shared" si="175"/>
        <v>0</v>
      </c>
      <c r="BN331" s="375">
        <f t="shared" si="167"/>
        <v>0</v>
      </c>
      <c r="BP331" s="380"/>
      <c r="DH331" s="102"/>
    </row>
    <row r="332" spans="1:112" ht="17.25" hidden="1" customHeight="1">
      <c r="A332" s="110"/>
      <c r="B332" s="801" t="s">
        <v>827</v>
      </c>
      <c r="C332" s="801"/>
      <c r="D332" s="801"/>
      <c r="E332" s="801"/>
      <c r="F332" s="801"/>
      <c r="G332" s="801"/>
      <c r="H332" s="801"/>
      <c r="I332" s="801"/>
      <c r="J332" s="801"/>
      <c r="K332" s="801"/>
      <c r="L332" s="801"/>
      <c r="M332" s="801"/>
      <c r="N332" s="801"/>
      <c r="O332" s="801"/>
      <c r="P332" s="801"/>
      <c r="Q332" s="801"/>
      <c r="R332" s="787"/>
      <c r="S332" s="787"/>
      <c r="T332" s="788"/>
      <c r="U332" s="787"/>
      <c r="V332" s="787"/>
      <c r="W332" s="783"/>
      <c r="X332" s="789"/>
      <c r="Y332" s="789"/>
      <c r="Z332" s="781"/>
      <c r="AA332" s="782"/>
      <c r="AB332" s="783"/>
      <c r="AC332" s="781"/>
      <c r="AD332" s="782"/>
      <c r="AE332" s="783"/>
      <c r="AF332" s="784">
        <f t="shared" si="168"/>
        <v>0</v>
      </c>
      <c r="AG332" s="784"/>
      <c r="AH332" s="784"/>
      <c r="AI332" s="784"/>
      <c r="AJ332" s="784">
        <f t="shared" si="156"/>
        <v>0</v>
      </c>
      <c r="AK332" s="784"/>
      <c r="AL332" s="784"/>
      <c r="AM332" s="784"/>
      <c r="AN332" s="784">
        <f t="shared" si="157"/>
        <v>0</v>
      </c>
      <c r="AO332" s="784"/>
      <c r="AP332" s="784"/>
      <c r="AQ332" s="784"/>
      <c r="AR332" s="363"/>
      <c r="AS332" s="785">
        <f t="shared" si="158"/>
        <v>0</v>
      </c>
      <c r="AT332" s="785"/>
      <c r="AU332" s="785"/>
      <c r="AV332" s="785"/>
      <c r="AW332" s="785">
        <f t="shared" si="159"/>
        <v>0</v>
      </c>
      <c r="AX332" s="91"/>
      <c r="AY332" s="116">
        <f t="shared" si="160"/>
        <v>0</v>
      </c>
      <c r="AZ332" s="116">
        <f t="shared" si="161"/>
        <v>0</v>
      </c>
      <c r="BA332" s="116">
        <f t="shared" si="162"/>
        <v>0</v>
      </c>
      <c r="BB332" s="116">
        <f t="shared" si="163"/>
        <v>0</v>
      </c>
      <c r="BC332" s="115">
        <f t="shared" si="169"/>
        <v>0</v>
      </c>
      <c r="BD332" s="116">
        <f t="shared" si="164"/>
        <v>0</v>
      </c>
      <c r="BE332" s="120">
        <f t="shared" si="170"/>
        <v>0</v>
      </c>
      <c r="BF332" s="115">
        <f t="shared" si="171"/>
        <v>0</v>
      </c>
      <c r="BG332" s="116">
        <f t="shared" si="165"/>
        <v>0</v>
      </c>
      <c r="BH332" s="120">
        <f t="shared" si="172"/>
        <v>0</v>
      </c>
      <c r="BI332" s="115">
        <f t="shared" si="173"/>
        <v>0</v>
      </c>
      <c r="BJ332" s="116">
        <f t="shared" si="166"/>
        <v>0</v>
      </c>
      <c r="BK332" s="120">
        <f t="shared" si="174"/>
        <v>0</v>
      </c>
      <c r="BL332" s="120">
        <f t="shared" si="175"/>
        <v>0</v>
      </c>
      <c r="BN332" s="375">
        <f t="shared" si="167"/>
        <v>0</v>
      </c>
      <c r="BP332" s="380"/>
      <c r="DH332" s="102"/>
    </row>
    <row r="333" spans="1:112" hidden="1">
      <c r="A333" s="110"/>
      <c r="B333" s="786" t="s">
        <v>828</v>
      </c>
      <c r="C333" s="786"/>
      <c r="D333" s="786"/>
      <c r="E333" s="786"/>
      <c r="F333" s="786"/>
      <c r="G333" s="786"/>
      <c r="H333" s="786"/>
      <c r="I333" s="786"/>
      <c r="J333" s="786"/>
      <c r="K333" s="786"/>
      <c r="L333" s="786"/>
      <c r="M333" s="786"/>
      <c r="N333" s="786"/>
      <c r="O333" s="786"/>
      <c r="P333" s="786"/>
      <c r="Q333" s="786"/>
      <c r="R333" s="787"/>
      <c r="S333" s="787"/>
      <c r="T333" s="788"/>
      <c r="U333" s="787" t="s">
        <v>1</v>
      </c>
      <c r="V333" s="787"/>
      <c r="W333" s="783">
        <v>150</v>
      </c>
      <c r="X333" s="789"/>
      <c r="Y333" s="789"/>
      <c r="Z333" s="781"/>
      <c r="AA333" s="782"/>
      <c r="AB333" s="783"/>
      <c r="AC333" s="781"/>
      <c r="AD333" s="782"/>
      <c r="AE333" s="783"/>
      <c r="AF333" s="784">
        <f t="shared" si="168"/>
        <v>0</v>
      </c>
      <c r="AG333" s="784"/>
      <c r="AH333" s="784"/>
      <c r="AI333" s="784"/>
      <c r="AJ333" s="784">
        <f t="shared" si="156"/>
        <v>0</v>
      </c>
      <c r="AK333" s="784"/>
      <c r="AL333" s="784"/>
      <c r="AM333" s="784"/>
      <c r="AN333" s="784">
        <f t="shared" si="157"/>
        <v>0</v>
      </c>
      <c r="AO333" s="784"/>
      <c r="AP333" s="784"/>
      <c r="AQ333" s="784"/>
      <c r="AR333" s="363"/>
      <c r="AS333" s="785">
        <f t="shared" si="158"/>
        <v>0</v>
      </c>
      <c r="AT333" s="785"/>
      <c r="AU333" s="785"/>
      <c r="AV333" s="785"/>
      <c r="AW333" s="785">
        <f t="shared" si="159"/>
        <v>0</v>
      </c>
      <c r="AX333" s="91"/>
      <c r="AY333" s="116">
        <f t="shared" si="160"/>
        <v>0</v>
      </c>
      <c r="AZ333" s="116">
        <f t="shared" si="161"/>
        <v>0</v>
      </c>
      <c r="BA333" s="116">
        <f t="shared" si="162"/>
        <v>0</v>
      </c>
      <c r="BB333" s="116">
        <f t="shared" si="163"/>
        <v>0</v>
      </c>
      <c r="BC333" s="115">
        <f t="shared" si="169"/>
        <v>0</v>
      </c>
      <c r="BD333" s="116">
        <f t="shared" si="164"/>
        <v>0</v>
      </c>
      <c r="BE333" s="120">
        <f t="shared" si="170"/>
        <v>0</v>
      </c>
      <c r="BF333" s="115">
        <f t="shared" si="171"/>
        <v>0</v>
      </c>
      <c r="BG333" s="116">
        <f t="shared" si="165"/>
        <v>0</v>
      </c>
      <c r="BH333" s="120">
        <f t="shared" si="172"/>
        <v>0</v>
      </c>
      <c r="BI333" s="115">
        <f t="shared" si="173"/>
        <v>0</v>
      </c>
      <c r="BJ333" s="116">
        <f t="shared" si="166"/>
        <v>0</v>
      </c>
      <c r="BK333" s="120">
        <f t="shared" si="174"/>
        <v>0</v>
      </c>
      <c r="BL333" s="120">
        <f t="shared" si="175"/>
        <v>0</v>
      </c>
      <c r="BN333" s="375">
        <f t="shared" si="167"/>
        <v>0</v>
      </c>
      <c r="BP333" s="380"/>
      <c r="DH333" s="102"/>
    </row>
    <row r="334" spans="1:112" hidden="1">
      <c r="A334" s="110"/>
      <c r="B334" s="786" t="s">
        <v>623</v>
      </c>
      <c r="C334" s="786"/>
      <c r="D334" s="786"/>
      <c r="E334" s="786"/>
      <c r="F334" s="786"/>
      <c r="G334" s="786"/>
      <c r="H334" s="786"/>
      <c r="I334" s="786"/>
      <c r="J334" s="786"/>
      <c r="K334" s="786"/>
      <c r="L334" s="786"/>
      <c r="M334" s="786"/>
      <c r="N334" s="786"/>
      <c r="O334" s="786"/>
      <c r="P334" s="786"/>
      <c r="Q334" s="786"/>
      <c r="R334" s="787"/>
      <c r="S334" s="787"/>
      <c r="T334" s="788"/>
      <c r="U334" s="787" t="s">
        <v>1</v>
      </c>
      <c r="V334" s="787"/>
      <c r="W334" s="783">
        <v>100</v>
      </c>
      <c r="X334" s="789"/>
      <c r="Y334" s="789"/>
      <c r="Z334" s="789"/>
      <c r="AA334" s="789"/>
      <c r="AB334" s="789"/>
      <c r="AC334" s="781"/>
      <c r="AD334" s="782"/>
      <c r="AE334" s="783"/>
      <c r="AF334" s="784">
        <f t="shared" si="168"/>
        <v>0</v>
      </c>
      <c r="AG334" s="784"/>
      <c r="AH334" s="784"/>
      <c r="AI334" s="784"/>
      <c r="AJ334" s="784">
        <f t="shared" si="156"/>
        <v>0</v>
      </c>
      <c r="AK334" s="784"/>
      <c r="AL334" s="784"/>
      <c r="AM334" s="784"/>
      <c r="AN334" s="784">
        <f t="shared" si="157"/>
        <v>0</v>
      </c>
      <c r="AO334" s="784"/>
      <c r="AP334" s="784"/>
      <c r="AQ334" s="784"/>
      <c r="AR334" s="363"/>
      <c r="AS334" s="785">
        <f t="shared" si="158"/>
        <v>0</v>
      </c>
      <c r="AT334" s="785"/>
      <c r="AU334" s="785"/>
      <c r="AV334" s="785"/>
      <c r="AW334" s="785">
        <f t="shared" si="159"/>
        <v>0</v>
      </c>
      <c r="AX334" s="91"/>
      <c r="AY334" s="116">
        <f t="shared" si="160"/>
        <v>0</v>
      </c>
      <c r="AZ334" s="116">
        <f t="shared" si="161"/>
        <v>0</v>
      </c>
      <c r="BA334" s="116">
        <f t="shared" si="162"/>
        <v>0</v>
      </c>
      <c r="BB334" s="116">
        <f t="shared" si="163"/>
        <v>0</v>
      </c>
      <c r="BC334" s="115">
        <f t="shared" si="169"/>
        <v>0</v>
      </c>
      <c r="BD334" s="116">
        <f t="shared" si="164"/>
        <v>0</v>
      </c>
      <c r="BE334" s="120">
        <f t="shared" si="170"/>
        <v>0</v>
      </c>
      <c r="BF334" s="115">
        <f t="shared" si="171"/>
        <v>0</v>
      </c>
      <c r="BG334" s="116">
        <f t="shared" si="165"/>
        <v>0</v>
      </c>
      <c r="BH334" s="120">
        <f t="shared" si="172"/>
        <v>0</v>
      </c>
      <c r="BI334" s="115">
        <f t="shared" si="173"/>
        <v>0</v>
      </c>
      <c r="BJ334" s="116">
        <f t="shared" si="166"/>
        <v>0</v>
      </c>
      <c r="BK334" s="120">
        <f t="shared" si="174"/>
        <v>0</v>
      </c>
      <c r="BL334" s="120">
        <f t="shared" si="175"/>
        <v>0</v>
      </c>
      <c r="BN334" s="375">
        <f t="shared" si="167"/>
        <v>0</v>
      </c>
      <c r="BP334" s="380"/>
      <c r="DH334" s="102"/>
    </row>
    <row r="335" spans="1:112" hidden="1">
      <c r="A335" s="110"/>
      <c r="B335" s="786"/>
      <c r="C335" s="786"/>
      <c r="D335" s="786"/>
      <c r="E335" s="786"/>
      <c r="F335" s="786"/>
      <c r="G335" s="786"/>
      <c r="H335" s="786"/>
      <c r="I335" s="786"/>
      <c r="J335" s="786"/>
      <c r="K335" s="786"/>
      <c r="L335" s="786"/>
      <c r="M335" s="786"/>
      <c r="N335" s="786"/>
      <c r="O335" s="786"/>
      <c r="P335" s="786"/>
      <c r="Q335" s="786"/>
      <c r="R335" s="787"/>
      <c r="S335" s="787"/>
      <c r="T335" s="788"/>
      <c r="U335" s="787"/>
      <c r="V335" s="787"/>
      <c r="W335" s="783"/>
      <c r="X335" s="789"/>
      <c r="Y335" s="789"/>
      <c r="Z335" s="781"/>
      <c r="AA335" s="782"/>
      <c r="AB335" s="783"/>
      <c r="AC335" s="781"/>
      <c r="AD335" s="782"/>
      <c r="AE335" s="783"/>
      <c r="AF335" s="784">
        <f t="shared" si="168"/>
        <v>0</v>
      </c>
      <c r="AG335" s="784"/>
      <c r="AH335" s="784"/>
      <c r="AI335" s="784"/>
      <c r="AJ335" s="784">
        <f t="shared" si="156"/>
        <v>0</v>
      </c>
      <c r="AK335" s="784"/>
      <c r="AL335" s="784"/>
      <c r="AM335" s="784"/>
      <c r="AN335" s="784">
        <f t="shared" si="157"/>
        <v>0</v>
      </c>
      <c r="AO335" s="784"/>
      <c r="AP335" s="784"/>
      <c r="AQ335" s="784"/>
      <c r="AR335" s="363"/>
      <c r="AS335" s="785">
        <f t="shared" si="158"/>
        <v>0</v>
      </c>
      <c r="AT335" s="785"/>
      <c r="AU335" s="785"/>
      <c r="AV335" s="785"/>
      <c r="AW335" s="785">
        <f t="shared" si="159"/>
        <v>0</v>
      </c>
      <c r="AX335" s="91"/>
      <c r="AY335" s="116">
        <f t="shared" si="160"/>
        <v>0</v>
      </c>
      <c r="AZ335" s="116">
        <f t="shared" si="161"/>
        <v>0</v>
      </c>
      <c r="BA335" s="116">
        <f t="shared" si="162"/>
        <v>0</v>
      </c>
      <c r="BB335" s="116">
        <f t="shared" si="163"/>
        <v>0</v>
      </c>
      <c r="BC335" s="115">
        <f t="shared" si="169"/>
        <v>0</v>
      </c>
      <c r="BD335" s="116">
        <f t="shared" si="164"/>
        <v>0</v>
      </c>
      <c r="BE335" s="120">
        <f t="shared" si="170"/>
        <v>0</v>
      </c>
      <c r="BF335" s="115">
        <f t="shared" si="171"/>
        <v>0</v>
      </c>
      <c r="BG335" s="116">
        <f t="shared" si="165"/>
        <v>0</v>
      </c>
      <c r="BH335" s="120">
        <f t="shared" si="172"/>
        <v>0</v>
      </c>
      <c r="BI335" s="115">
        <f t="shared" si="173"/>
        <v>0</v>
      </c>
      <c r="BJ335" s="116">
        <f t="shared" si="166"/>
        <v>0</v>
      </c>
      <c r="BK335" s="120">
        <f t="shared" si="174"/>
        <v>0</v>
      </c>
      <c r="BL335" s="120">
        <f t="shared" si="175"/>
        <v>0</v>
      </c>
      <c r="BN335" s="375">
        <f t="shared" si="167"/>
        <v>0</v>
      </c>
      <c r="BP335" s="380"/>
      <c r="DH335" s="102"/>
    </row>
    <row r="336" spans="1:112" hidden="1">
      <c r="A336" s="110"/>
      <c r="B336" s="786"/>
      <c r="C336" s="786"/>
      <c r="D336" s="786"/>
      <c r="E336" s="786"/>
      <c r="F336" s="786"/>
      <c r="G336" s="786"/>
      <c r="H336" s="786"/>
      <c r="I336" s="786"/>
      <c r="J336" s="786"/>
      <c r="K336" s="786"/>
      <c r="L336" s="786"/>
      <c r="M336" s="786"/>
      <c r="N336" s="786"/>
      <c r="O336" s="786"/>
      <c r="P336" s="786"/>
      <c r="Q336" s="786"/>
      <c r="R336" s="787"/>
      <c r="S336" s="787"/>
      <c r="T336" s="788"/>
      <c r="U336" s="787"/>
      <c r="V336" s="787"/>
      <c r="W336" s="783"/>
      <c r="X336" s="789"/>
      <c r="Y336" s="789"/>
      <c r="Z336" s="781"/>
      <c r="AA336" s="782"/>
      <c r="AB336" s="783"/>
      <c r="AC336" s="781"/>
      <c r="AD336" s="782"/>
      <c r="AE336" s="783"/>
      <c r="AF336" s="784">
        <f t="shared" si="168"/>
        <v>0</v>
      </c>
      <c r="AG336" s="784"/>
      <c r="AH336" s="784"/>
      <c r="AI336" s="784"/>
      <c r="AJ336" s="784">
        <f t="shared" si="156"/>
        <v>0</v>
      </c>
      <c r="AK336" s="784"/>
      <c r="AL336" s="784"/>
      <c r="AM336" s="784"/>
      <c r="AN336" s="784">
        <f t="shared" si="157"/>
        <v>0</v>
      </c>
      <c r="AO336" s="784"/>
      <c r="AP336" s="784"/>
      <c r="AQ336" s="784"/>
      <c r="AR336" s="363"/>
      <c r="AS336" s="785">
        <f t="shared" si="158"/>
        <v>0</v>
      </c>
      <c r="AT336" s="785"/>
      <c r="AU336" s="785"/>
      <c r="AV336" s="785"/>
      <c r="AW336" s="785">
        <f t="shared" si="159"/>
        <v>0</v>
      </c>
      <c r="AX336" s="91"/>
      <c r="AY336" s="116">
        <f t="shared" si="160"/>
        <v>0</v>
      </c>
      <c r="AZ336" s="116">
        <f t="shared" si="161"/>
        <v>0</v>
      </c>
      <c r="BA336" s="116">
        <f t="shared" si="162"/>
        <v>0</v>
      </c>
      <c r="BB336" s="116">
        <f t="shared" si="163"/>
        <v>0</v>
      </c>
      <c r="BC336" s="115">
        <f t="shared" si="169"/>
        <v>0</v>
      </c>
      <c r="BD336" s="116">
        <f t="shared" si="164"/>
        <v>0</v>
      </c>
      <c r="BE336" s="120">
        <f t="shared" si="170"/>
        <v>0</v>
      </c>
      <c r="BF336" s="115">
        <f t="shared" si="171"/>
        <v>0</v>
      </c>
      <c r="BG336" s="116">
        <f t="shared" si="165"/>
        <v>0</v>
      </c>
      <c r="BH336" s="120">
        <f t="shared" si="172"/>
        <v>0</v>
      </c>
      <c r="BI336" s="115">
        <f t="shared" si="173"/>
        <v>0</v>
      </c>
      <c r="BJ336" s="116">
        <f t="shared" si="166"/>
        <v>0</v>
      </c>
      <c r="BK336" s="120">
        <f t="shared" si="174"/>
        <v>0</v>
      </c>
      <c r="BL336" s="120">
        <f t="shared" si="175"/>
        <v>0</v>
      </c>
      <c r="BN336" s="375">
        <f t="shared" si="167"/>
        <v>0</v>
      </c>
      <c r="BP336" s="380"/>
      <c r="DH336" s="102"/>
    </row>
    <row r="337" spans="1:112" hidden="1">
      <c r="A337" s="110"/>
      <c r="B337" s="786"/>
      <c r="C337" s="786"/>
      <c r="D337" s="786"/>
      <c r="E337" s="786"/>
      <c r="F337" s="786"/>
      <c r="G337" s="786"/>
      <c r="H337" s="786"/>
      <c r="I337" s="786"/>
      <c r="J337" s="786"/>
      <c r="K337" s="786"/>
      <c r="L337" s="786"/>
      <c r="M337" s="786"/>
      <c r="N337" s="786"/>
      <c r="O337" s="786"/>
      <c r="P337" s="786"/>
      <c r="Q337" s="786"/>
      <c r="R337" s="787"/>
      <c r="S337" s="787"/>
      <c r="T337" s="788"/>
      <c r="U337" s="787"/>
      <c r="V337" s="787"/>
      <c r="W337" s="783"/>
      <c r="X337" s="789"/>
      <c r="Y337" s="789"/>
      <c r="Z337" s="781"/>
      <c r="AA337" s="782"/>
      <c r="AB337" s="783"/>
      <c r="AC337" s="781"/>
      <c r="AD337" s="782"/>
      <c r="AE337" s="783"/>
      <c r="AF337" s="784">
        <f t="shared" si="168"/>
        <v>0</v>
      </c>
      <c r="AG337" s="784"/>
      <c r="AH337" s="784"/>
      <c r="AI337" s="784"/>
      <c r="AJ337" s="784">
        <f t="shared" si="156"/>
        <v>0</v>
      </c>
      <c r="AK337" s="784"/>
      <c r="AL337" s="784"/>
      <c r="AM337" s="784"/>
      <c r="AN337" s="784">
        <f t="shared" si="157"/>
        <v>0</v>
      </c>
      <c r="AO337" s="784"/>
      <c r="AP337" s="784"/>
      <c r="AQ337" s="784"/>
      <c r="AR337" s="363"/>
      <c r="AS337" s="785">
        <f t="shared" si="158"/>
        <v>0</v>
      </c>
      <c r="AT337" s="785"/>
      <c r="AU337" s="785"/>
      <c r="AV337" s="785"/>
      <c r="AW337" s="785">
        <f t="shared" si="159"/>
        <v>0</v>
      </c>
      <c r="AX337" s="91"/>
      <c r="AY337" s="116">
        <f t="shared" si="160"/>
        <v>0</v>
      </c>
      <c r="AZ337" s="116">
        <f t="shared" si="161"/>
        <v>0</v>
      </c>
      <c r="BA337" s="116">
        <f t="shared" si="162"/>
        <v>0</v>
      </c>
      <c r="BB337" s="116">
        <f t="shared" si="163"/>
        <v>0</v>
      </c>
      <c r="BC337" s="115">
        <f t="shared" si="169"/>
        <v>0</v>
      </c>
      <c r="BD337" s="116">
        <f t="shared" si="164"/>
        <v>0</v>
      </c>
      <c r="BE337" s="120">
        <f t="shared" si="170"/>
        <v>0</v>
      </c>
      <c r="BF337" s="115">
        <f t="shared" si="171"/>
        <v>0</v>
      </c>
      <c r="BG337" s="116">
        <f t="shared" si="165"/>
        <v>0</v>
      </c>
      <c r="BH337" s="120">
        <f t="shared" si="172"/>
        <v>0</v>
      </c>
      <c r="BI337" s="115">
        <f t="shared" si="173"/>
        <v>0</v>
      </c>
      <c r="BJ337" s="116">
        <f t="shared" si="166"/>
        <v>0</v>
      </c>
      <c r="BK337" s="120">
        <f t="shared" si="174"/>
        <v>0</v>
      </c>
      <c r="BL337" s="120">
        <f t="shared" si="175"/>
        <v>0</v>
      </c>
      <c r="BN337" s="375">
        <f t="shared" si="167"/>
        <v>0</v>
      </c>
      <c r="BP337" s="380"/>
      <c r="DH337" s="102"/>
    </row>
    <row r="338" spans="1:112" hidden="1">
      <c r="A338" s="110"/>
      <c r="B338" s="786"/>
      <c r="C338" s="786"/>
      <c r="D338" s="786"/>
      <c r="E338" s="786"/>
      <c r="F338" s="786"/>
      <c r="G338" s="786"/>
      <c r="H338" s="786"/>
      <c r="I338" s="786"/>
      <c r="J338" s="786"/>
      <c r="K338" s="786"/>
      <c r="L338" s="786"/>
      <c r="M338" s="786"/>
      <c r="N338" s="786"/>
      <c r="O338" s="786"/>
      <c r="P338" s="786"/>
      <c r="Q338" s="786"/>
      <c r="R338" s="787"/>
      <c r="S338" s="787"/>
      <c r="T338" s="788"/>
      <c r="U338" s="787"/>
      <c r="V338" s="787"/>
      <c r="W338" s="783"/>
      <c r="X338" s="789"/>
      <c r="Y338" s="789"/>
      <c r="Z338" s="781"/>
      <c r="AA338" s="782"/>
      <c r="AB338" s="783"/>
      <c r="AC338" s="781"/>
      <c r="AD338" s="782"/>
      <c r="AE338" s="783"/>
      <c r="AF338" s="784">
        <f t="shared" si="168"/>
        <v>0</v>
      </c>
      <c r="AG338" s="784"/>
      <c r="AH338" s="784"/>
      <c r="AI338" s="784"/>
      <c r="AJ338" s="784">
        <f>R338*Z338</f>
        <v>0</v>
      </c>
      <c r="AK338" s="784"/>
      <c r="AL338" s="784"/>
      <c r="AM338" s="784"/>
      <c r="AN338" s="784">
        <f>R338*AC338</f>
        <v>0</v>
      </c>
      <c r="AO338" s="784"/>
      <c r="AP338" s="784"/>
      <c r="AQ338" s="784"/>
      <c r="AR338" s="363"/>
      <c r="AS338" s="785">
        <f t="shared" si="158"/>
        <v>0</v>
      </c>
      <c r="AT338" s="785"/>
      <c r="AU338" s="785"/>
      <c r="AV338" s="785"/>
      <c r="AW338" s="785">
        <f t="shared" si="159"/>
        <v>0</v>
      </c>
      <c r="AX338" s="91"/>
      <c r="AY338" s="116">
        <f t="shared" si="160"/>
        <v>0</v>
      </c>
      <c r="AZ338" s="116">
        <f t="shared" si="161"/>
        <v>0</v>
      </c>
      <c r="BA338" s="116">
        <f t="shared" si="162"/>
        <v>0</v>
      </c>
      <c r="BB338" s="116">
        <f t="shared" si="163"/>
        <v>0</v>
      </c>
      <c r="BC338" s="115">
        <f t="shared" si="169"/>
        <v>0</v>
      </c>
      <c r="BD338" s="116">
        <f t="shared" si="164"/>
        <v>0</v>
      </c>
      <c r="BE338" s="120">
        <f t="shared" si="170"/>
        <v>0</v>
      </c>
      <c r="BF338" s="115">
        <f t="shared" si="171"/>
        <v>0</v>
      </c>
      <c r="BG338" s="116">
        <f t="shared" si="165"/>
        <v>0</v>
      </c>
      <c r="BH338" s="120">
        <f t="shared" si="172"/>
        <v>0</v>
      </c>
      <c r="BI338" s="115">
        <f t="shared" si="173"/>
        <v>0</v>
      </c>
      <c r="BJ338" s="116">
        <f t="shared" si="166"/>
        <v>0</v>
      </c>
      <c r="BK338" s="120">
        <f t="shared" si="174"/>
        <v>0</v>
      </c>
      <c r="BL338" s="120">
        <f t="shared" si="175"/>
        <v>0</v>
      </c>
      <c r="BN338" s="375">
        <f t="shared" si="167"/>
        <v>0</v>
      </c>
      <c r="BP338" s="380"/>
      <c r="DH338" s="102"/>
    </row>
    <row r="339" spans="1:112" hidden="1">
      <c r="A339" s="110"/>
      <c r="B339" s="786"/>
      <c r="C339" s="786"/>
      <c r="D339" s="786"/>
      <c r="E339" s="786"/>
      <c r="F339" s="786"/>
      <c r="G339" s="786"/>
      <c r="H339" s="786"/>
      <c r="I339" s="786"/>
      <c r="J339" s="786"/>
      <c r="K339" s="786"/>
      <c r="L339" s="786"/>
      <c r="M339" s="786"/>
      <c r="N339" s="786"/>
      <c r="O339" s="786"/>
      <c r="P339" s="786"/>
      <c r="Q339" s="786"/>
      <c r="R339" s="787"/>
      <c r="S339" s="787"/>
      <c r="T339" s="788"/>
      <c r="U339" s="787"/>
      <c r="V339" s="787"/>
      <c r="W339" s="783"/>
      <c r="X339" s="789"/>
      <c r="Y339" s="789"/>
      <c r="Z339" s="781"/>
      <c r="AA339" s="782"/>
      <c r="AB339" s="783"/>
      <c r="AC339" s="781"/>
      <c r="AD339" s="782"/>
      <c r="AE339" s="783"/>
      <c r="AF339" s="784">
        <f t="shared" si="168"/>
        <v>0</v>
      </c>
      <c r="AG339" s="784"/>
      <c r="AH339" s="784"/>
      <c r="AI339" s="784"/>
      <c r="AJ339" s="784">
        <f>R339*Z339</f>
        <v>0</v>
      </c>
      <c r="AK339" s="784"/>
      <c r="AL339" s="784"/>
      <c r="AM339" s="784"/>
      <c r="AN339" s="784">
        <f>R339*AC339</f>
        <v>0</v>
      </c>
      <c r="AO339" s="784"/>
      <c r="AP339" s="784"/>
      <c r="AQ339" s="784"/>
      <c r="AR339" s="363"/>
      <c r="AS339" s="785">
        <f t="shared" si="158"/>
        <v>0</v>
      </c>
      <c r="AT339" s="785"/>
      <c r="AU339" s="785"/>
      <c r="AV339" s="785"/>
      <c r="AW339" s="785">
        <f t="shared" si="159"/>
        <v>0</v>
      </c>
      <c r="AX339" s="91"/>
      <c r="AY339" s="116">
        <f t="shared" si="160"/>
        <v>0</v>
      </c>
      <c r="AZ339" s="116">
        <f t="shared" si="161"/>
        <v>0</v>
      </c>
      <c r="BA339" s="116">
        <f t="shared" si="162"/>
        <v>0</v>
      </c>
      <c r="BB339" s="116">
        <f t="shared" si="163"/>
        <v>0</v>
      </c>
      <c r="BC339" s="115">
        <f t="shared" si="169"/>
        <v>0</v>
      </c>
      <c r="BD339" s="116">
        <f t="shared" si="164"/>
        <v>0</v>
      </c>
      <c r="BE339" s="120">
        <f t="shared" si="170"/>
        <v>0</v>
      </c>
      <c r="BF339" s="115">
        <f t="shared" si="171"/>
        <v>0</v>
      </c>
      <c r="BG339" s="116">
        <f t="shared" si="165"/>
        <v>0</v>
      </c>
      <c r="BH339" s="120">
        <f t="shared" si="172"/>
        <v>0</v>
      </c>
      <c r="BI339" s="115">
        <f t="shared" si="173"/>
        <v>0</v>
      </c>
      <c r="BJ339" s="116">
        <f t="shared" si="166"/>
        <v>0</v>
      </c>
      <c r="BK339" s="120">
        <f t="shared" si="174"/>
        <v>0</v>
      </c>
      <c r="BL339" s="120">
        <f t="shared" si="175"/>
        <v>0</v>
      </c>
      <c r="BN339" s="375">
        <f t="shared" si="167"/>
        <v>0</v>
      </c>
      <c r="BP339" s="380"/>
      <c r="DH339" s="102"/>
    </row>
    <row r="340" spans="1:112" hidden="1">
      <c r="A340" s="110"/>
      <c r="B340" s="786"/>
      <c r="C340" s="786"/>
      <c r="D340" s="786"/>
      <c r="E340" s="786"/>
      <c r="F340" s="786"/>
      <c r="G340" s="786"/>
      <c r="H340" s="786"/>
      <c r="I340" s="786"/>
      <c r="J340" s="786"/>
      <c r="K340" s="786"/>
      <c r="L340" s="786"/>
      <c r="M340" s="786"/>
      <c r="N340" s="786"/>
      <c r="O340" s="786"/>
      <c r="P340" s="786"/>
      <c r="Q340" s="786"/>
      <c r="R340" s="787"/>
      <c r="S340" s="787"/>
      <c r="T340" s="788"/>
      <c r="U340" s="787"/>
      <c r="V340" s="787"/>
      <c r="W340" s="783"/>
      <c r="X340" s="789"/>
      <c r="Y340" s="789"/>
      <c r="Z340" s="781"/>
      <c r="AA340" s="782"/>
      <c r="AB340" s="783"/>
      <c r="AC340" s="781"/>
      <c r="AD340" s="782"/>
      <c r="AE340" s="783"/>
      <c r="AF340" s="784">
        <f t="shared" si="168"/>
        <v>0</v>
      </c>
      <c r="AG340" s="784"/>
      <c r="AH340" s="784"/>
      <c r="AI340" s="784"/>
      <c r="AJ340" s="784">
        <f>R340*Z340</f>
        <v>0</v>
      </c>
      <c r="AK340" s="784"/>
      <c r="AL340" s="784"/>
      <c r="AM340" s="784"/>
      <c r="AN340" s="784">
        <f>R340*AC340</f>
        <v>0</v>
      </c>
      <c r="AO340" s="784"/>
      <c r="AP340" s="784"/>
      <c r="AQ340" s="784"/>
      <c r="AR340" s="363"/>
      <c r="AS340" s="785">
        <f t="shared" si="158"/>
        <v>0</v>
      </c>
      <c r="AT340" s="785"/>
      <c r="AU340" s="785"/>
      <c r="AV340" s="785"/>
      <c r="AW340" s="785">
        <f t="shared" si="159"/>
        <v>0</v>
      </c>
      <c r="AX340" s="91"/>
      <c r="AY340" s="116">
        <f t="shared" si="160"/>
        <v>0</v>
      </c>
      <c r="AZ340" s="116">
        <f t="shared" si="161"/>
        <v>0</v>
      </c>
      <c r="BA340" s="116">
        <f t="shared" si="162"/>
        <v>0</v>
      </c>
      <c r="BB340" s="116">
        <f t="shared" si="163"/>
        <v>0</v>
      </c>
      <c r="BC340" s="115">
        <f t="shared" si="169"/>
        <v>0</v>
      </c>
      <c r="BD340" s="116">
        <f t="shared" si="164"/>
        <v>0</v>
      </c>
      <c r="BE340" s="120">
        <f t="shared" si="170"/>
        <v>0</v>
      </c>
      <c r="BF340" s="115">
        <f t="shared" si="171"/>
        <v>0</v>
      </c>
      <c r="BG340" s="116">
        <f t="shared" si="165"/>
        <v>0</v>
      </c>
      <c r="BH340" s="120">
        <f t="shared" si="172"/>
        <v>0</v>
      </c>
      <c r="BI340" s="115">
        <f t="shared" si="173"/>
        <v>0</v>
      </c>
      <c r="BJ340" s="116">
        <f t="shared" si="166"/>
        <v>0</v>
      </c>
      <c r="BK340" s="120">
        <f t="shared" si="174"/>
        <v>0</v>
      </c>
      <c r="BL340" s="120">
        <f t="shared" si="175"/>
        <v>0</v>
      </c>
      <c r="BN340" s="375">
        <f t="shared" si="167"/>
        <v>0</v>
      </c>
      <c r="BP340" s="380"/>
      <c r="DH340" s="102"/>
    </row>
    <row r="341" spans="1:112" hidden="1">
      <c r="A341" s="110"/>
      <c r="B341" s="786"/>
      <c r="C341" s="786"/>
      <c r="D341" s="786"/>
      <c r="E341" s="786"/>
      <c r="F341" s="786"/>
      <c r="G341" s="786"/>
      <c r="H341" s="786"/>
      <c r="I341" s="786"/>
      <c r="J341" s="786"/>
      <c r="K341" s="786"/>
      <c r="L341" s="786"/>
      <c r="M341" s="786"/>
      <c r="N341" s="786"/>
      <c r="O341" s="786"/>
      <c r="P341" s="786"/>
      <c r="Q341" s="786"/>
      <c r="R341" s="787"/>
      <c r="S341" s="787"/>
      <c r="T341" s="788"/>
      <c r="U341" s="787"/>
      <c r="V341" s="787"/>
      <c r="W341" s="783"/>
      <c r="X341" s="789"/>
      <c r="Y341" s="789"/>
      <c r="Z341" s="789"/>
      <c r="AA341" s="789"/>
      <c r="AB341" s="789"/>
      <c r="AC341" s="781"/>
      <c r="AD341" s="782"/>
      <c r="AE341" s="783"/>
      <c r="AF341" s="784">
        <f t="shared" si="168"/>
        <v>0</v>
      </c>
      <c r="AG341" s="784"/>
      <c r="AH341" s="784"/>
      <c r="AI341" s="784"/>
      <c r="AJ341" s="784">
        <f t="shared" si="156"/>
        <v>0</v>
      </c>
      <c r="AK341" s="784"/>
      <c r="AL341" s="784"/>
      <c r="AM341" s="784"/>
      <c r="AN341" s="784">
        <f t="shared" si="157"/>
        <v>0</v>
      </c>
      <c r="AO341" s="784"/>
      <c r="AP341" s="784"/>
      <c r="AQ341" s="784"/>
      <c r="AR341" s="363"/>
      <c r="AS341" s="785">
        <f t="shared" si="158"/>
        <v>0</v>
      </c>
      <c r="AT341" s="785"/>
      <c r="AU341" s="785"/>
      <c r="AV341" s="785"/>
      <c r="AW341" s="785">
        <f t="shared" si="159"/>
        <v>0</v>
      </c>
      <c r="AX341" s="91"/>
      <c r="AY341" s="116">
        <f t="shared" si="160"/>
        <v>0</v>
      </c>
      <c r="AZ341" s="116">
        <f t="shared" si="161"/>
        <v>0</v>
      </c>
      <c r="BA341" s="116">
        <f t="shared" si="162"/>
        <v>0</v>
      </c>
      <c r="BB341" s="116">
        <f t="shared" si="163"/>
        <v>0</v>
      </c>
      <c r="BC341" s="115">
        <f t="shared" si="169"/>
        <v>0</v>
      </c>
      <c r="BD341" s="116">
        <f t="shared" si="164"/>
        <v>0</v>
      </c>
      <c r="BE341" s="120">
        <f t="shared" si="170"/>
        <v>0</v>
      </c>
      <c r="BF341" s="115">
        <f t="shared" si="171"/>
        <v>0</v>
      </c>
      <c r="BG341" s="116">
        <f t="shared" si="165"/>
        <v>0</v>
      </c>
      <c r="BH341" s="120">
        <f t="shared" si="172"/>
        <v>0</v>
      </c>
      <c r="BI341" s="115">
        <f t="shared" si="173"/>
        <v>0</v>
      </c>
      <c r="BJ341" s="116">
        <f t="shared" si="166"/>
        <v>0</v>
      </c>
      <c r="BK341" s="120">
        <f t="shared" si="174"/>
        <v>0</v>
      </c>
      <c r="BL341" s="120">
        <f t="shared" si="175"/>
        <v>0</v>
      </c>
      <c r="BN341" s="375">
        <f t="shared" si="167"/>
        <v>0</v>
      </c>
      <c r="BP341" s="380"/>
      <c r="DH341" s="102"/>
    </row>
    <row r="342" spans="1:112" hidden="1">
      <c r="A342" s="110"/>
      <c r="B342" s="786"/>
      <c r="C342" s="786"/>
      <c r="D342" s="786"/>
      <c r="E342" s="786"/>
      <c r="F342" s="786"/>
      <c r="G342" s="786"/>
      <c r="H342" s="786"/>
      <c r="I342" s="786"/>
      <c r="J342" s="786"/>
      <c r="K342" s="786"/>
      <c r="L342" s="786"/>
      <c r="M342" s="786"/>
      <c r="N342" s="786"/>
      <c r="O342" s="786"/>
      <c r="P342" s="786"/>
      <c r="Q342" s="786"/>
      <c r="R342" s="787"/>
      <c r="S342" s="787"/>
      <c r="T342" s="788"/>
      <c r="U342" s="787"/>
      <c r="V342" s="787"/>
      <c r="W342" s="783"/>
      <c r="X342" s="789"/>
      <c r="Y342" s="789"/>
      <c r="Z342" s="789"/>
      <c r="AA342" s="789"/>
      <c r="AB342" s="789"/>
      <c r="AC342" s="781"/>
      <c r="AD342" s="782"/>
      <c r="AE342" s="783"/>
      <c r="AF342" s="784">
        <f t="shared" si="168"/>
        <v>0</v>
      </c>
      <c r="AG342" s="784"/>
      <c r="AH342" s="784"/>
      <c r="AI342" s="784"/>
      <c r="AJ342" s="784">
        <f t="shared" si="156"/>
        <v>0</v>
      </c>
      <c r="AK342" s="784"/>
      <c r="AL342" s="784"/>
      <c r="AM342" s="784"/>
      <c r="AN342" s="784">
        <f t="shared" si="157"/>
        <v>0</v>
      </c>
      <c r="AO342" s="784"/>
      <c r="AP342" s="784"/>
      <c r="AQ342" s="784"/>
      <c r="AR342" s="363"/>
      <c r="AS342" s="785">
        <f t="shared" si="158"/>
        <v>0</v>
      </c>
      <c r="AT342" s="785"/>
      <c r="AU342" s="785"/>
      <c r="AV342" s="785"/>
      <c r="AW342" s="785">
        <f t="shared" si="159"/>
        <v>0</v>
      </c>
      <c r="AX342" s="91"/>
      <c r="AY342" s="116">
        <f t="shared" si="160"/>
        <v>0</v>
      </c>
      <c r="AZ342" s="116">
        <f t="shared" si="161"/>
        <v>0</v>
      </c>
      <c r="BA342" s="116">
        <f t="shared" si="162"/>
        <v>0</v>
      </c>
      <c r="BB342" s="116">
        <f t="shared" si="163"/>
        <v>0</v>
      </c>
      <c r="BC342" s="115">
        <f t="shared" si="169"/>
        <v>0</v>
      </c>
      <c r="BD342" s="116">
        <f t="shared" si="164"/>
        <v>0</v>
      </c>
      <c r="BE342" s="120">
        <f t="shared" si="170"/>
        <v>0</v>
      </c>
      <c r="BF342" s="115">
        <f t="shared" si="171"/>
        <v>0</v>
      </c>
      <c r="BG342" s="116">
        <f t="shared" si="165"/>
        <v>0</v>
      </c>
      <c r="BH342" s="120">
        <f t="shared" si="172"/>
        <v>0</v>
      </c>
      <c r="BI342" s="115">
        <f t="shared" si="173"/>
        <v>0</v>
      </c>
      <c r="BJ342" s="116">
        <f t="shared" si="166"/>
        <v>0</v>
      </c>
      <c r="BK342" s="120">
        <f t="shared" si="174"/>
        <v>0</v>
      </c>
      <c r="BL342" s="120">
        <f t="shared" si="175"/>
        <v>0</v>
      </c>
      <c r="BN342" s="375">
        <f t="shared" si="167"/>
        <v>0</v>
      </c>
      <c r="BP342" s="380"/>
      <c r="DH342" s="102"/>
    </row>
    <row r="343" spans="1:112" hidden="1">
      <c r="A343" s="110"/>
      <c r="B343" s="786"/>
      <c r="C343" s="786"/>
      <c r="D343" s="786"/>
      <c r="E343" s="786"/>
      <c r="F343" s="786"/>
      <c r="G343" s="786"/>
      <c r="H343" s="786"/>
      <c r="I343" s="786"/>
      <c r="J343" s="786"/>
      <c r="K343" s="786"/>
      <c r="L343" s="786"/>
      <c r="M343" s="786"/>
      <c r="N343" s="786"/>
      <c r="O343" s="786"/>
      <c r="P343" s="786"/>
      <c r="Q343" s="786"/>
      <c r="R343" s="787"/>
      <c r="S343" s="787"/>
      <c r="T343" s="788"/>
      <c r="U343" s="787"/>
      <c r="V343" s="787"/>
      <c r="W343" s="783"/>
      <c r="X343" s="789"/>
      <c r="Y343" s="789"/>
      <c r="Z343" s="789"/>
      <c r="AA343" s="789"/>
      <c r="AB343" s="789"/>
      <c r="AC343" s="781"/>
      <c r="AD343" s="782"/>
      <c r="AE343" s="783"/>
      <c r="AF343" s="784">
        <f t="shared" si="168"/>
        <v>0</v>
      </c>
      <c r="AG343" s="784"/>
      <c r="AH343" s="784"/>
      <c r="AI343" s="784"/>
      <c r="AJ343" s="784">
        <f t="shared" si="156"/>
        <v>0</v>
      </c>
      <c r="AK343" s="784"/>
      <c r="AL343" s="784"/>
      <c r="AM343" s="784"/>
      <c r="AN343" s="784">
        <f t="shared" si="157"/>
        <v>0</v>
      </c>
      <c r="AO343" s="784"/>
      <c r="AP343" s="784"/>
      <c r="AQ343" s="784"/>
      <c r="AR343" s="363"/>
      <c r="AS343" s="785">
        <f t="shared" si="158"/>
        <v>0</v>
      </c>
      <c r="AT343" s="785"/>
      <c r="AU343" s="785"/>
      <c r="AV343" s="785"/>
      <c r="AW343" s="785">
        <f t="shared" si="159"/>
        <v>0</v>
      </c>
      <c r="AX343" s="91"/>
      <c r="AY343" s="116">
        <f t="shared" si="160"/>
        <v>0</v>
      </c>
      <c r="AZ343" s="116">
        <f t="shared" si="161"/>
        <v>0</v>
      </c>
      <c r="BA343" s="116">
        <f t="shared" si="162"/>
        <v>0</v>
      </c>
      <c r="BB343" s="116">
        <f t="shared" si="163"/>
        <v>0</v>
      </c>
      <c r="BC343" s="115">
        <f t="shared" si="169"/>
        <v>0</v>
      </c>
      <c r="BD343" s="116">
        <f t="shared" si="164"/>
        <v>0</v>
      </c>
      <c r="BE343" s="120">
        <f t="shared" si="170"/>
        <v>0</v>
      </c>
      <c r="BF343" s="115">
        <f t="shared" si="171"/>
        <v>0</v>
      </c>
      <c r="BG343" s="116">
        <f t="shared" si="165"/>
        <v>0</v>
      </c>
      <c r="BH343" s="120">
        <f t="shared" si="172"/>
        <v>0</v>
      </c>
      <c r="BI343" s="115">
        <f t="shared" si="173"/>
        <v>0</v>
      </c>
      <c r="BJ343" s="116">
        <f t="shared" si="166"/>
        <v>0</v>
      </c>
      <c r="BK343" s="120">
        <f t="shared" si="174"/>
        <v>0</v>
      </c>
      <c r="BL343" s="120">
        <f t="shared" si="175"/>
        <v>0</v>
      </c>
      <c r="BN343" s="375">
        <f t="shared" si="167"/>
        <v>0</v>
      </c>
      <c r="BP343" s="380"/>
      <c r="DH343" s="102"/>
    </row>
    <row r="344" spans="1:112" hidden="1">
      <c r="A344" s="110"/>
      <c r="B344" s="786"/>
      <c r="C344" s="786"/>
      <c r="D344" s="786"/>
      <c r="E344" s="786"/>
      <c r="F344" s="786"/>
      <c r="G344" s="786"/>
      <c r="H344" s="786"/>
      <c r="I344" s="786"/>
      <c r="J344" s="786"/>
      <c r="K344" s="786"/>
      <c r="L344" s="786"/>
      <c r="M344" s="786"/>
      <c r="N344" s="786"/>
      <c r="O344" s="786"/>
      <c r="P344" s="786"/>
      <c r="Q344" s="786"/>
      <c r="R344" s="787"/>
      <c r="S344" s="787"/>
      <c r="T344" s="788"/>
      <c r="U344" s="787"/>
      <c r="V344" s="787"/>
      <c r="W344" s="783"/>
      <c r="X344" s="789"/>
      <c r="Y344" s="789"/>
      <c r="Z344" s="789"/>
      <c r="AA344" s="789"/>
      <c r="AB344" s="789"/>
      <c r="AC344" s="781"/>
      <c r="AD344" s="782"/>
      <c r="AE344" s="783"/>
      <c r="AF344" s="784">
        <f t="shared" si="168"/>
        <v>0</v>
      </c>
      <c r="AG344" s="784"/>
      <c r="AH344" s="784"/>
      <c r="AI344" s="784"/>
      <c r="AJ344" s="784">
        <f t="shared" si="156"/>
        <v>0</v>
      </c>
      <c r="AK344" s="784"/>
      <c r="AL344" s="784"/>
      <c r="AM344" s="784"/>
      <c r="AN344" s="784">
        <f t="shared" si="157"/>
        <v>0</v>
      </c>
      <c r="AO344" s="784"/>
      <c r="AP344" s="784"/>
      <c r="AQ344" s="784"/>
      <c r="AR344" s="363"/>
      <c r="AS344" s="785">
        <f t="shared" si="158"/>
        <v>0</v>
      </c>
      <c r="AT344" s="785"/>
      <c r="AU344" s="785"/>
      <c r="AV344" s="785"/>
      <c r="AW344" s="785">
        <f t="shared" si="159"/>
        <v>0</v>
      </c>
      <c r="AX344" s="91"/>
      <c r="AY344" s="116">
        <f t="shared" si="160"/>
        <v>0</v>
      </c>
      <c r="AZ344" s="116">
        <f t="shared" si="161"/>
        <v>0</v>
      </c>
      <c r="BA344" s="116">
        <f t="shared" si="162"/>
        <v>0</v>
      </c>
      <c r="BB344" s="116">
        <f t="shared" si="163"/>
        <v>0</v>
      </c>
      <c r="BC344" s="115">
        <f t="shared" si="169"/>
        <v>0</v>
      </c>
      <c r="BD344" s="116">
        <f t="shared" si="164"/>
        <v>0</v>
      </c>
      <c r="BE344" s="120">
        <f t="shared" si="170"/>
        <v>0</v>
      </c>
      <c r="BF344" s="115">
        <f t="shared" si="171"/>
        <v>0</v>
      </c>
      <c r="BG344" s="116">
        <f t="shared" si="165"/>
        <v>0</v>
      </c>
      <c r="BH344" s="120">
        <f t="shared" si="172"/>
        <v>0</v>
      </c>
      <c r="BI344" s="115">
        <f t="shared" si="173"/>
        <v>0</v>
      </c>
      <c r="BJ344" s="116">
        <f t="shared" si="166"/>
        <v>0</v>
      </c>
      <c r="BK344" s="120">
        <f t="shared" si="174"/>
        <v>0</v>
      </c>
      <c r="BL344" s="120">
        <f t="shared" si="175"/>
        <v>0</v>
      </c>
      <c r="BN344" s="375">
        <f t="shared" si="167"/>
        <v>0</v>
      </c>
      <c r="BP344" s="380"/>
      <c r="DH344" s="102"/>
    </row>
    <row r="345" spans="1:112" hidden="1">
      <c r="A345" s="110"/>
      <c r="B345" s="786"/>
      <c r="C345" s="786"/>
      <c r="D345" s="786"/>
      <c r="E345" s="786"/>
      <c r="F345" s="786"/>
      <c r="G345" s="786"/>
      <c r="H345" s="786"/>
      <c r="I345" s="786"/>
      <c r="J345" s="786"/>
      <c r="K345" s="786"/>
      <c r="L345" s="786"/>
      <c r="M345" s="786"/>
      <c r="N345" s="786"/>
      <c r="O345" s="786"/>
      <c r="P345" s="786"/>
      <c r="Q345" s="786"/>
      <c r="R345" s="787"/>
      <c r="S345" s="787"/>
      <c r="T345" s="788"/>
      <c r="U345" s="787"/>
      <c r="V345" s="787"/>
      <c r="W345" s="783"/>
      <c r="X345" s="789"/>
      <c r="Y345" s="789"/>
      <c r="Z345" s="789"/>
      <c r="AA345" s="789"/>
      <c r="AB345" s="789"/>
      <c r="AC345" s="781"/>
      <c r="AD345" s="782"/>
      <c r="AE345" s="783"/>
      <c r="AF345" s="784">
        <f t="shared" si="168"/>
        <v>0</v>
      </c>
      <c r="AG345" s="784"/>
      <c r="AH345" s="784"/>
      <c r="AI345" s="784"/>
      <c r="AJ345" s="784">
        <f t="shared" si="156"/>
        <v>0</v>
      </c>
      <c r="AK345" s="784"/>
      <c r="AL345" s="784"/>
      <c r="AM345" s="784"/>
      <c r="AN345" s="784">
        <f t="shared" si="157"/>
        <v>0</v>
      </c>
      <c r="AO345" s="784"/>
      <c r="AP345" s="784"/>
      <c r="AQ345" s="784"/>
      <c r="AR345" s="363"/>
      <c r="AS345" s="785">
        <f t="shared" si="158"/>
        <v>0</v>
      </c>
      <c r="AT345" s="785"/>
      <c r="AU345" s="785"/>
      <c r="AV345" s="785"/>
      <c r="AW345" s="785">
        <f t="shared" si="159"/>
        <v>0</v>
      </c>
      <c r="AX345" s="91"/>
      <c r="AY345" s="116">
        <f t="shared" si="160"/>
        <v>0</v>
      </c>
      <c r="AZ345" s="116">
        <f t="shared" si="161"/>
        <v>0</v>
      </c>
      <c r="BA345" s="116">
        <f t="shared" si="162"/>
        <v>0</v>
      </c>
      <c r="BB345" s="116">
        <f t="shared" si="163"/>
        <v>0</v>
      </c>
      <c r="BC345" s="115">
        <f t="shared" si="169"/>
        <v>0</v>
      </c>
      <c r="BD345" s="116">
        <f t="shared" si="164"/>
        <v>0</v>
      </c>
      <c r="BE345" s="120">
        <f t="shared" si="170"/>
        <v>0</v>
      </c>
      <c r="BF345" s="115">
        <f t="shared" si="171"/>
        <v>0</v>
      </c>
      <c r="BG345" s="116">
        <f t="shared" si="165"/>
        <v>0</v>
      </c>
      <c r="BH345" s="120">
        <f t="shared" si="172"/>
        <v>0</v>
      </c>
      <c r="BI345" s="115">
        <f t="shared" si="173"/>
        <v>0</v>
      </c>
      <c r="BJ345" s="116">
        <f t="shared" si="166"/>
        <v>0</v>
      </c>
      <c r="BK345" s="120">
        <f t="shared" si="174"/>
        <v>0</v>
      </c>
      <c r="BL345" s="120">
        <f t="shared" si="175"/>
        <v>0</v>
      </c>
      <c r="BN345" s="375">
        <f t="shared" si="167"/>
        <v>0</v>
      </c>
      <c r="BP345" s="380"/>
      <c r="DH345" s="102"/>
    </row>
    <row r="346" spans="1:112" hidden="1">
      <c r="A346" s="110"/>
      <c r="B346" s="786"/>
      <c r="C346" s="786"/>
      <c r="D346" s="786"/>
      <c r="E346" s="786"/>
      <c r="F346" s="786"/>
      <c r="G346" s="786"/>
      <c r="H346" s="786"/>
      <c r="I346" s="786"/>
      <c r="J346" s="786"/>
      <c r="K346" s="786"/>
      <c r="L346" s="786"/>
      <c r="M346" s="786"/>
      <c r="N346" s="786"/>
      <c r="O346" s="786"/>
      <c r="P346" s="786"/>
      <c r="Q346" s="786"/>
      <c r="R346" s="787"/>
      <c r="S346" s="787"/>
      <c r="T346" s="788"/>
      <c r="U346" s="787"/>
      <c r="V346" s="787"/>
      <c r="W346" s="783"/>
      <c r="X346" s="789"/>
      <c r="Y346" s="789"/>
      <c r="Z346" s="789"/>
      <c r="AA346" s="789"/>
      <c r="AB346" s="789"/>
      <c r="AC346" s="781"/>
      <c r="AD346" s="782"/>
      <c r="AE346" s="783"/>
      <c r="AF346" s="784">
        <f t="shared" si="168"/>
        <v>0</v>
      </c>
      <c r="AG346" s="784"/>
      <c r="AH346" s="784"/>
      <c r="AI346" s="784"/>
      <c r="AJ346" s="784">
        <f t="shared" si="156"/>
        <v>0</v>
      </c>
      <c r="AK346" s="784"/>
      <c r="AL346" s="784"/>
      <c r="AM346" s="784"/>
      <c r="AN346" s="784">
        <f t="shared" si="157"/>
        <v>0</v>
      </c>
      <c r="AO346" s="784"/>
      <c r="AP346" s="784"/>
      <c r="AQ346" s="784"/>
      <c r="AR346" s="363"/>
      <c r="AS346" s="785">
        <f t="shared" si="158"/>
        <v>0</v>
      </c>
      <c r="AT346" s="785"/>
      <c r="AU346" s="785"/>
      <c r="AV346" s="785"/>
      <c r="AW346" s="785">
        <f t="shared" si="159"/>
        <v>0</v>
      </c>
      <c r="AX346" s="91"/>
      <c r="AY346" s="116">
        <f t="shared" si="160"/>
        <v>0</v>
      </c>
      <c r="AZ346" s="116">
        <f t="shared" si="161"/>
        <v>0</v>
      </c>
      <c r="BA346" s="116">
        <f t="shared" si="162"/>
        <v>0</v>
      </c>
      <c r="BB346" s="116">
        <f t="shared" si="163"/>
        <v>0</v>
      </c>
      <c r="BC346" s="115">
        <f t="shared" si="169"/>
        <v>0</v>
      </c>
      <c r="BD346" s="116">
        <f t="shared" si="164"/>
        <v>0</v>
      </c>
      <c r="BE346" s="120">
        <f t="shared" si="170"/>
        <v>0</v>
      </c>
      <c r="BF346" s="115">
        <f t="shared" si="171"/>
        <v>0</v>
      </c>
      <c r="BG346" s="116">
        <f t="shared" si="165"/>
        <v>0</v>
      </c>
      <c r="BH346" s="120">
        <f t="shared" si="172"/>
        <v>0</v>
      </c>
      <c r="BI346" s="115">
        <f t="shared" si="173"/>
        <v>0</v>
      </c>
      <c r="BJ346" s="116">
        <f t="shared" si="166"/>
        <v>0</v>
      </c>
      <c r="BK346" s="120">
        <f t="shared" si="174"/>
        <v>0</v>
      </c>
      <c r="BL346" s="120">
        <f t="shared" si="175"/>
        <v>0</v>
      </c>
      <c r="BN346" s="375">
        <f t="shared" si="167"/>
        <v>0</v>
      </c>
      <c r="BP346" s="380"/>
      <c r="DH346" s="102"/>
    </row>
    <row r="347" spans="1:112" hidden="1">
      <c r="A347" s="110"/>
      <c r="B347" s="786"/>
      <c r="C347" s="786"/>
      <c r="D347" s="786"/>
      <c r="E347" s="786"/>
      <c r="F347" s="786"/>
      <c r="G347" s="786"/>
      <c r="H347" s="786"/>
      <c r="I347" s="786"/>
      <c r="J347" s="786"/>
      <c r="K347" s="786"/>
      <c r="L347" s="786"/>
      <c r="M347" s="786"/>
      <c r="N347" s="786"/>
      <c r="O347" s="786"/>
      <c r="P347" s="786"/>
      <c r="Q347" s="786"/>
      <c r="R347" s="787"/>
      <c r="S347" s="787"/>
      <c r="T347" s="788"/>
      <c r="U347" s="787"/>
      <c r="V347" s="787"/>
      <c r="W347" s="783"/>
      <c r="X347" s="789"/>
      <c r="Y347" s="789"/>
      <c r="Z347" s="789"/>
      <c r="AA347" s="789"/>
      <c r="AB347" s="789"/>
      <c r="AC347" s="781"/>
      <c r="AD347" s="782"/>
      <c r="AE347" s="783"/>
      <c r="AF347" s="784">
        <f t="shared" si="168"/>
        <v>0</v>
      </c>
      <c r="AG347" s="784"/>
      <c r="AH347" s="784"/>
      <c r="AI347" s="784"/>
      <c r="AJ347" s="784">
        <f t="shared" si="156"/>
        <v>0</v>
      </c>
      <c r="AK347" s="784"/>
      <c r="AL347" s="784"/>
      <c r="AM347" s="784"/>
      <c r="AN347" s="784">
        <f t="shared" si="157"/>
        <v>0</v>
      </c>
      <c r="AO347" s="784"/>
      <c r="AP347" s="784"/>
      <c r="AQ347" s="784"/>
      <c r="AR347" s="363"/>
      <c r="AS347" s="785">
        <f t="shared" si="158"/>
        <v>0</v>
      </c>
      <c r="AT347" s="785"/>
      <c r="AU347" s="785"/>
      <c r="AV347" s="785"/>
      <c r="AW347" s="785">
        <f t="shared" si="159"/>
        <v>0</v>
      </c>
      <c r="AX347" s="91"/>
      <c r="AY347" s="116">
        <f t="shared" si="160"/>
        <v>0</v>
      </c>
      <c r="AZ347" s="116">
        <f t="shared" si="161"/>
        <v>0</v>
      </c>
      <c r="BA347" s="116">
        <f t="shared" si="162"/>
        <v>0</v>
      </c>
      <c r="BB347" s="116">
        <f t="shared" si="163"/>
        <v>0</v>
      </c>
      <c r="BC347" s="115">
        <f t="shared" si="169"/>
        <v>0</v>
      </c>
      <c r="BD347" s="116">
        <f t="shared" si="164"/>
        <v>0</v>
      </c>
      <c r="BE347" s="120">
        <f t="shared" si="170"/>
        <v>0</v>
      </c>
      <c r="BF347" s="115">
        <f t="shared" si="171"/>
        <v>0</v>
      </c>
      <c r="BG347" s="116">
        <f t="shared" si="165"/>
        <v>0</v>
      </c>
      <c r="BH347" s="120">
        <f t="shared" si="172"/>
        <v>0</v>
      </c>
      <c r="BI347" s="115">
        <f t="shared" si="173"/>
        <v>0</v>
      </c>
      <c r="BJ347" s="116">
        <f t="shared" si="166"/>
        <v>0</v>
      </c>
      <c r="BK347" s="120">
        <f t="shared" si="174"/>
        <v>0</v>
      </c>
      <c r="BL347" s="120">
        <f t="shared" si="175"/>
        <v>0</v>
      </c>
      <c r="BN347" s="375">
        <f t="shared" si="167"/>
        <v>0</v>
      </c>
      <c r="BP347" s="380"/>
      <c r="DH347" s="102"/>
    </row>
    <row r="348" spans="1:112" hidden="1">
      <c r="A348" s="110"/>
      <c r="B348" s="786"/>
      <c r="C348" s="786"/>
      <c r="D348" s="786"/>
      <c r="E348" s="786"/>
      <c r="F348" s="786"/>
      <c r="G348" s="786"/>
      <c r="H348" s="786"/>
      <c r="I348" s="786"/>
      <c r="J348" s="786"/>
      <c r="K348" s="786"/>
      <c r="L348" s="786"/>
      <c r="M348" s="786"/>
      <c r="N348" s="786"/>
      <c r="O348" s="786"/>
      <c r="P348" s="786"/>
      <c r="Q348" s="786"/>
      <c r="R348" s="787"/>
      <c r="S348" s="787"/>
      <c r="T348" s="788"/>
      <c r="U348" s="787"/>
      <c r="V348" s="787"/>
      <c r="W348" s="783"/>
      <c r="X348" s="789"/>
      <c r="Y348" s="789"/>
      <c r="Z348" s="789"/>
      <c r="AA348" s="789"/>
      <c r="AB348" s="789"/>
      <c r="AC348" s="781"/>
      <c r="AD348" s="782"/>
      <c r="AE348" s="783"/>
      <c r="AF348" s="784">
        <f t="shared" si="168"/>
        <v>0</v>
      </c>
      <c r="AG348" s="784"/>
      <c r="AH348" s="784"/>
      <c r="AI348" s="784"/>
      <c r="AJ348" s="784">
        <f t="shared" si="156"/>
        <v>0</v>
      </c>
      <c r="AK348" s="784"/>
      <c r="AL348" s="784"/>
      <c r="AM348" s="784"/>
      <c r="AN348" s="784">
        <f t="shared" si="157"/>
        <v>0</v>
      </c>
      <c r="AO348" s="784"/>
      <c r="AP348" s="784"/>
      <c r="AQ348" s="784"/>
      <c r="AR348" s="363"/>
      <c r="AS348" s="785">
        <f t="shared" si="158"/>
        <v>0</v>
      </c>
      <c r="AT348" s="785"/>
      <c r="AU348" s="785"/>
      <c r="AV348" s="785"/>
      <c r="AW348" s="785">
        <f t="shared" si="159"/>
        <v>0</v>
      </c>
      <c r="AX348" s="91"/>
      <c r="AY348" s="116">
        <f t="shared" si="160"/>
        <v>0</v>
      </c>
      <c r="AZ348" s="116">
        <f t="shared" si="161"/>
        <v>0</v>
      </c>
      <c r="BA348" s="116">
        <f t="shared" si="162"/>
        <v>0</v>
      </c>
      <c r="BB348" s="116">
        <f t="shared" si="163"/>
        <v>0</v>
      </c>
      <c r="BC348" s="115">
        <f t="shared" si="169"/>
        <v>0</v>
      </c>
      <c r="BD348" s="116">
        <f t="shared" si="164"/>
        <v>0</v>
      </c>
      <c r="BE348" s="120">
        <f t="shared" si="170"/>
        <v>0</v>
      </c>
      <c r="BF348" s="115">
        <f t="shared" si="171"/>
        <v>0</v>
      </c>
      <c r="BG348" s="116">
        <f t="shared" si="165"/>
        <v>0</v>
      </c>
      <c r="BH348" s="120">
        <f t="shared" si="172"/>
        <v>0</v>
      </c>
      <c r="BI348" s="115">
        <f t="shared" si="173"/>
        <v>0</v>
      </c>
      <c r="BJ348" s="116">
        <f t="shared" si="166"/>
        <v>0</v>
      </c>
      <c r="BK348" s="120">
        <f t="shared" si="174"/>
        <v>0</v>
      </c>
      <c r="BL348" s="120">
        <f t="shared" si="175"/>
        <v>0</v>
      </c>
      <c r="BN348" s="375">
        <f t="shared" si="167"/>
        <v>0</v>
      </c>
      <c r="BP348" s="380"/>
      <c r="DH348" s="102"/>
    </row>
    <row r="349" spans="1:112" hidden="1">
      <c r="A349" s="110"/>
      <c r="B349" s="786"/>
      <c r="C349" s="786"/>
      <c r="D349" s="786"/>
      <c r="E349" s="786"/>
      <c r="F349" s="786"/>
      <c r="G349" s="786"/>
      <c r="H349" s="786"/>
      <c r="I349" s="786"/>
      <c r="J349" s="786"/>
      <c r="K349" s="786"/>
      <c r="L349" s="786"/>
      <c r="M349" s="786"/>
      <c r="N349" s="786"/>
      <c r="O349" s="786"/>
      <c r="P349" s="786"/>
      <c r="Q349" s="786"/>
      <c r="R349" s="787"/>
      <c r="S349" s="787"/>
      <c r="T349" s="788"/>
      <c r="U349" s="787"/>
      <c r="V349" s="787"/>
      <c r="W349" s="783"/>
      <c r="X349" s="789"/>
      <c r="Y349" s="789"/>
      <c r="Z349" s="789"/>
      <c r="AA349" s="789"/>
      <c r="AB349" s="789"/>
      <c r="AC349" s="781"/>
      <c r="AD349" s="782"/>
      <c r="AE349" s="783"/>
      <c r="AF349" s="784">
        <f t="shared" si="168"/>
        <v>0</v>
      </c>
      <c r="AG349" s="784"/>
      <c r="AH349" s="784"/>
      <c r="AI349" s="784"/>
      <c r="AJ349" s="784">
        <f t="shared" si="156"/>
        <v>0</v>
      </c>
      <c r="AK349" s="784"/>
      <c r="AL349" s="784"/>
      <c r="AM349" s="784"/>
      <c r="AN349" s="784">
        <f t="shared" si="157"/>
        <v>0</v>
      </c>
      <c r="AO349" s="784"/>
      <c r="AP349" s="784"/>
      <c r="AQ349" s="784"/>
      <c r="AR349" s="363"/>
      <c r="AS349" s="785">
        <f t="shared" si="158"/>
        <v>0</v>
      </c>
      <c r="AT349" s="785"/>
      <c r="AU349" s="785"/>
      <c r="AV349" s="785"/>
      <c r="AW349" s="785">
        <f t="shared" si="159"/>
        <v>0</v>
      </c>
      <c r="AX349" s="91"/>
      <c r="AY349" s="116">
        <f t="shared" si="160"/>
        <v>0</v>
      </c>
      <c r="AZ349" s="116">
        <f t="shared" si="161"/>
        <v>0</v>
      </c>
      <c r="BA349" s="116">
        <f t="shared" si="162"/>
        <v>0</v>
      </c>
      <c r="BB349" s="116">
        <f t="shared" si="163"/>
        <v>0</v>
      </c>
      <c r="BC349" s="115">
        <f t="shared" si="169"/>
        <v>0</v>
      </c>
      <c r="BD349" s="116">
        <f t="shared" si="164"/>
        <v>0</v>
      </c>
      <c r="BE349" s="120">
        <f t="shared" si="170"/>
        <v>0</v>
      </c>
      <c r="BF349" s="115">
        <f t="shared" si="171"/>
        <v>0</v>
      </c>
      <c r="BG349" s="116">
        <f t="shared" si="165"/>
        <v>0</v>
      </c>
      <c r="BH349" s="120">
        <f t="shared" si="172"/>
        <v>0</v>
      </c>
      <c r="BI349" s="115">
        <f t="shared" si="173"/>
        <v>0</v>
      </c>
      <c r="BJ349" s="116">
        <f t="shared" si="166"/>
        <v>0</v>
      </c>
      <c r="BK349" s="120">
        <f t="shared" si="174"/>
        <v>0</v>
      </c>
      <c r="BL349" s="120">
        <f t="shared" si="175"/>
        <v>0</v>
      </c>
      <c r="BN349" s="375">
        <f t="shared" si="167"/>
        <v>0</v>
      </c>
      <c r="BP349" s="380"/>
      <c r="DH349" s="102"/>
    </row>
    <row r="350" spans="1:112" hidden="1">
      <c r="A350" s="110"/>
      <c r="B350" s="786"/>
      <c r="C350" s="786"/>
      <c r="D350" s="786"/>
      <c r="E350" s="786"/>
      <c r="F350" s="786"/>
      <c r="G350" s="786"/>
      <c r="H350" s="786"/>
      <c r="I350" s="786"/>
      <c r="J350" s="786"/>
      <c r="K350" s="786"/>
      <c r="L350" s="786"/>
      <c r="M350" s="786"/>
      <c r="N350" s="786"/>
      <c r="O350" s="786"/>
      <c r="P350" s="786"/>
      <c r="Q350" s="786"/>
      <c r="R350" s="787"/>
      <c r="S350" s="787"/>
      <c r="T350" s="788"/>
      <c r="U350" s="787"/>
      <c r="V350" s="787"/>
      <c r="W350" s="783"/>
      <c r="X350" s="789"/>
      <c r="Y350" s="789"/>
      <c r="Z350" s="789"/>
      <c r="AA350" s="789"/>
      <c r="AB350" s="789"/>
      <c r="AC350" s="781"/>
      <c r="AD350" s="782"/>
      <c r="AE350" s="783"/>
      <c r="AF350" s="784">
        <f t="shared" si="168"/>
        <v>0</v>
      </c>
      <c r="AG350" s="784"/>
      <c r="AH350" s="784"/>
      <c r="AI350" s="784"/>
      <c r="AJ350" s="784">
        <f t="shared" si="156"/>
        <v>0</v>
      </c>
      <c r="AK350" s="784"/>
      <c r="AL350" s="784"/>
      <c r="AM350" s="784"/>
      <c r="AN350" s="784">
        <f t="shared" si="157"/>
        <v>0</v>
      </c>
      <c r="AO350" s="784"/>
      <c r="AP350" s="784"/>
      <c r="AQ350" s="784"/>
      <c r="AR350" s="363"/>
      <c r="AS350" s="785">
        <f t="shared" si="158"/>
        <v>0</v>
      </c>
      <c r="AT350" s="785"/>
      <c r="AU350" s="785"/>
      <c r="AV350" s="785"/>
      <c r="AW350" s="785">
        <f t="shared" si="159"/>
        <v>0</v>
      </c>
      <c r="AX350" s="91"/>
      <c r="AY350" s="116">
        <f t="shared" si="160"/>
        <v>0</v>
      </c>
      <c r="AZ350" s="116">
        <f t="shared" si="161"/>
        <v>0</v>
      </c>
      <c r="BA350" s="116">
        <f t="shared" si="162"/>
        <v>0</v>
      </c>
      <c r="BB350" s="116">
        <f t="shared" si="163"/>
        <v>0</v>
      </c>
      <c r="BC350" s="115">
        <f t="shared" si="169"/>
        <v>0</v>
      </c>
      <c r="BD350" s="116">
        <f t="shared" si="164"/>
        <v>0</v>
      </c>
      <c r="BE350" s="120">
        <f t="shared" si="170"/>
        <v>0</v>
      </c>
      <c r="BF350" s="115">
        <f t="shared" si="171"/>
        <v>0</v>
      </c>
      <c r="BG350" s="116">
        <f t="shared" si="165"/>
        <v>0</v>
      </c>
      <c r="BH350" s="120">
        <f t="shared" si="172"/>
        <v>0</v>
      </c>
      <c r="BI350" s="115">
        <f t="shared" si="173"/>
        <v>0</v>
      </c>
      <c r="BJ350" s="116">
        <f t="shared" si="166"/>
        <v>0</v>
      </c>
      <c r="BK350" s="120">
        <f t="shared" si="174"/>
        <v>0</v>
      </c>
      <c r="BL350" s="120">
        <f t="shared" si="175"/>
        <v>0</v>
      </c>
      <c r="BN350" s="375">
        <f t="shared" si="167"/>
        <v>0</v>
      </c>
      <c r="BP350" s="380"/>
      <c r="DH350" s="102"/>
    </row>
    <row r="351" spans="1:112" hidden="1">
      <c r="A351" s="110"/>
      <c r="B351" s="786"/>
      <c r="C351" s="786"/>
      <c r="D351" s="786"/>
      <c r="E351" s="786"/>
      <c r="F351" s="786"/>
      <c r="G351" s="786"/>
      <c r="H351" s="786"/>
      <c r="I351" s="786"/>
      <c r="J351" s="786"/>
      <c r="K351" s="786"/>
      <c r="L351" s="786"/>
      <c r="M351" s="786"/>
      <c r="N351" s="786"/>
      <c r="O351" s="786"/>
      <c r="P351" s="786"/>
      <c r="Q351" s="786"/>
      <c r="R351" s="787"/>
      <c r="S351" s="787"/>
      <c r="T351" s="788"/>
      <c r="U351" s="787"/>
      <c r="V351" s="787"/>
      <c r="W351" s="783"/>
      <c r="X351" s="789"/>
      <c r="Y351" s="789"/>
      <c r="Z351" s="789"/>
      <c r="AA351" s="789"/>
      <c r="AB351" s="789"/>
      <c r="AC351" s="781"/>
      <c r="AD351" s="782"/>
      <c r="AE351" s="783"/>
      <c r="AF351" s="784">
        <f t="shared" si="168"/>
        <v>0</v>
      </c>
      <c r="AG351" s="784"/>
      <c r="AH351" s="784"/>
      <c r="AI351" s="784"/>
      <c r="AJ351" s="784">
        <f t="shared" si="156"/>
        <v>0</v>
      </c>
      <c r="AK351" s="784"/>
      <c r="AL351" s="784"/>
      <c r="AM351" s="784"/>
      <c r="AN351" s="784">
        <f t="shared" si="157"/>
        <v>0</v>
      </c>
      <c r="AO351" s="784"/>
      <c r="AP351" s="784"/>
      <c r="AQ351" s="784"/>
      <c r="AR351" s="363"/>
      <c r="AS351" s="785">
        <f t="shared" si="158"/>
        <v>0</v>
      </c>
      <c r="AT351" s="785"/>
      <c r="AU351" s="785"/>
      <c r="AV351" s="785"/>
      <c r="AW351" s="785">
        <f t="shared" si="159"/>
        <v>0</v>
      </c>
      <c r="AX351" s="91"/>
      <c r="AY351" s="116">
        <f t="shared" si="160"/>
        <v>0</v>
      </c>
      <c r="AZ351" s="116">
        <f t="shared" si="161"/>
        <v>0</v>
      </c>
      <c r="BA351" s="116">
        <f t="shared" si="162"/>
        <v>0</v>
      </c>
      <c r="BB351" s="116">
        <f t="shared" si="163"/>
        <v>0</v>
      </c>
      <c r="BC351" s="115">
        <f t="shared" si="169"/>
        <v>0</v>
      </c>
      <c r="BD351" s="116">
        <f t="shared" si="164"/>
        <v>0</v>
      </c>
      <c r="BE351" s="120">
        <f t="shared" si="170"/>
        <v>0</v>
      </c>
      <c r="BF351" s="115">
        <f t="shared" si="171"/>
        <v>0</v>
      </c>
      <c r="BG351" s="116">
        <f t="shared" si="165"/>
        <v>0</v>
      </c>
      <c r="BH351" s="120">
        <f t="shared" si="172"/>
        <v>0</v>
      </c>
      <c r="BI351" s="115">
        <f t="shared" si="173"/>
        <v>0</v>
      </c>
      <c r="BJ351" s="116">
        <f t="shared" si="166"/>
        <v>0</v>
      </c>
      <c r="BK351" s="120">
        <f t="shared" si="174"/>
        <v>0</v>
      </c>
      <c r="BL351" s="120">
        <f t="shared" si="175"/>
        <v>0</v>
      </c>
      <c r="BN351" s="375">
        <f t="shared" si="167"/>
        <v>0</v>
      </c>
      <c r="BP351" s="380"/>
      <c r="DH351" s="102"/>
    </row>
    <row r="352" spans="1:112" hidden="1">
      <c r="A352" s="110"/>
      <c r="B352" s="786"/>
      <c r="C352" s="786"/>
      <c r="D352" s="786"/>
      <c r="E352" s="786"/>
      <c r="F352" s="786"/>
      <c r="G352" s="786"/>
      <c r="H352" s="786"/>
      <c r="I352" s="786"/>
      <c r="J352" s="786"/>
      <c r="K352" s="786"/>
      <c r="L352" s="786"/>
      <c r="M352" s="786"/>
      <c r="N352" s="786"/>
      <c r="O352" s="786"/>
      <c r="P352" s="786"/>
      <c r="Q352" s="786"/>
      <c r="R352" s="787"/>
      <c r="S352" s="787"/>
      <c r="T352" s="788"/>
      <c r="U352" s="787"/>
      <c r="V352" s="787"/>
      <c r="W352" s="783"/>
      <c r="X352" s="789"/>
      <c r="Y352" s="789"/>
      <c r="Z352" s="789"/>
      <c r="AA352" s="789"/>
      <c r="AB352" s="789"/>
      <c r="AC352" s="781"/>
      <c r="AD352" s="782"/>
      <c r="AE352" s="783"/>
      <c r="AF352" s="784">
        <f t="shared" si="168"/>
        <v>0</v>
      </c>
      <c r="AG352" s="784"/>
      <c r="AH352" s="784"/>
      <c r="AI352" s="784"/>
      <c r="AJ352" s="784">
        <f t="shared" si="156"/>
        <v>0</v>
      </c>
      <c r="AK352" s="784"/>
      <c r="AL352" s="784"/>
      <c r="AM352" s="784"/>
      <c r="AN352" s="784">
        <f t="shared" si="157"/>
        <v>0</v>
      </c>
      <c r="AO352" s="784"/>
      <c r="AP352" s="784"/>
      <c r="AQ352" s="784"/>
      <c r="AR352" s="363"/>
      <c r="AS352" s="785">
        <f t="shared" si="158"/>
        <v>0</v>
      </c>
      <c r="AT352" s="785"/>
      <c r="AU352" s="785"/>
      <c r="AV352" s="785"/>
      <c r="AW352" s="785">
        <f t="shared" si="159"/>
        <v>0</v>
      </c>
      <c r="AX352" s="91"/>
      <c r="AY352" s="116">
        <f t="shared" si="160"/>
        <v>0</v>
      </c>
      <c r="AZ352" s="116">
        <f t="shared" si="161"/>
        <v>0</v>
      </c>
      <c r="BA352" s="116">
        <f t="shared" si="162"/>
        <v>0</v>
      </c>
      <c r="BB352" s="116">
        <f t="shared" si="163"/>
        <v>0</v>
      </c>
      <c r="BC352" s="115">
        <f t="shared" si="169"/>
        <v>0</v>
      </c>
      <c r="BD352" s="116">
        <f t="shared" si="164"/>
        <v>0</v>
      </c>
      <c r="BE352" s="120">
        <f t="shared" si="170"/>
        <v>0</v>
      </c>
      <c r="BF352" s="115">
        <f t="shared" si="171"/>
        <v>0</v>
      </c>
      <c r="BG352" s="116">
        <f t="shared" si="165"/>
        <v>0</v>
      </c>
      <c r="BH352" s="120">
        <f t="shared" si="172"/>
        <v>0</v>
      </c>
      <c r="BI352" s="115">
        <f t="shared" si="173"/>
        <v>0</v>
      </c>
      <c r="BJ352" s="116">
        <f t="shared" si="166"/>
        <v>0</v>
      </c>
      <c r="BK352" s="120">
        <f t="shared" si="174"/>
        <v>0</v>
      </c>
      <c r="BL352" s="120">
        <f t="shared" si="175"/>
        <v>0</v>
      </c>
      <c r="BN352" s="375">
        <f t="shared" si="167"/>
        <v>0</v>
      </c>
      <c r="BP352" s="380"/>
      <c r="DH352" s="102"/>
    </row>
    <row r="353" spans="1:112" hidden="1">
      <c r="A353" s="110"/>
      <c r="B353" s="786"/>
      <c r="C353" s="786"/>
      <c r="D353" s="786"/>
      <c r="E353" s="786"/>
      <c r="F353" s="786"/>
      <c r="G353" s="786"/>
      <c r="H353" s="786"/>
      <c r="I353" s="786"/>
      <c r="J353" s="786"/>
      <c r="K353" s="786"/>
      <c r="L353" s="786"/>
      <c r="M353" s="786"/>
      <c r="N353" s="786"/>
      <c r="O353" s="786"/>
      <c r="P353" s="786"/>
      <c r="Q353" s="786"/>
      <c r="R353" s="787"/>
      <c r="S353" s="787"/>
      <c r="T353" s="788"/>
      <c r="U353" s="787"/>
      <c r="V353" s="787"/>
      <c r="W353" s="783"/>
      <c r="X353" s="789"/>
      <c r="Y353" s="789"/>
      <c r="Z353" s="789"/>
      <c r="AA353" s="789"/>
      <c r="AB353" s="789"/>
      <c r="AC353" s="781"/>
      <c r="AD353" s="782"/>
      <c r="AE353" s="783"/>
      <c r="AF353" s="784">
        <f t="shared" si="168"/>
        <v>0</v>
      </c>
      <c r="AG353" s="784"/>
      <c r="AH353" s="784"/>
      <c r="AI353" s="784"/>
      <c r="AJ353" s="784">
        <f>R353*Z353</f>
        <v>0</v>
      </c>
      <c r="AK353" s="784"/>
      <c r="AL353" s="784"/>
      <c r="AM353" s="784"/>
      <c r="AN353" s="784">
        <f>R353*AC353</f>
        <v>0</v>
      </c>
      <c r="AO353" s="784"/>
      <c r="AP353" s="784"/>
      <c r="AQ353" s="784"/>
      <c r="AR353" s="363"/>
      <c r="AS353" s="785">
        <f t="shared" si="158"/>
        <v>0</v>
      </c>
      <c r="AT353" s="785"/>
      <c r="AU353" s="785"/>
      <c r="AV353" s="785"/>
      <c r="AW353" s="785">
        <f t="shared" si="159"/>
        <v>0</v>
      </c>
      <c r="AX353" s="91"/>
      <c r="AY353" s="116">
        <f t="shared" si="160"/>
        <v>0</v>
      </c>
      <c r="AZ353" s="116">
        <f t="shared" si="161"/>
        <v>0</v>
      </c>
      <c r="BA353" s="116">
        <f t="shared" si="162"/>
        <v>0</v>
      </c>
      <c r="BB353" s="116">
        <f t="shared" si="163"/>
        <v>0</v>
      </c>
      <c r="BC353" s="115">
        <f t="shared" si="169"/>
        <v>0</v>
      </c>
      <c r="BD353" s="116">
        <f t="shared" si="164"/>
        <v>0</v>
      </c>
      <c r="BE353" s="120">
        <f t="shared" si="170"/>
        <v>0</v>
      </c>
      <c r="BF353" s="115">
        <f t="shared" si="171"/>
        <v>0</v>
      </c>
      <c r="BG353" s="116">
        <f t="shared" si="165"/>
        <v>0</v>
      </c>
      <c r="BH353" s="120">
        <f t="shared" si="172"/>
        <v>0</v>
      </c>
      <c r="BI353" s="115">
        <f t="shared" si="173"/>
        <v>0</v>
      </c>
      <c r="BJ353" s="116">
        <f t="shared" si="166"/>
        <v>0</v>
      </c>
      <c r="BK353" s="120">
        <f t="shared" si="174"/>
        <v>0</v>
      </c>
      <c r="BL353" s="120">
        <f t="shared" si="175"/>
        <v>0</v>
      </c>
      <c r="BN353" s="375">
        <f t="shared" si="167"/>
        <v>0</v>
      </c>
      <c r="BP353" s="380"/>
      <c r="DH353" s="102"/>
    </row>
    <row r="354" spans="1:112" hidden="1">
      <c r="A354" s="110"/>
      <c r="B354" s="786"/>
      <c r="C354" s="786"/>
      <c r="D354" s="786"/>
      <c r="E354" s="786"/>
      <c r="F354" s="786"/>
      <c r="G354" s="786"/>
      <c r="H354" s="786"/>
      <c r="I354" s="786"/>
      <c r="J354" s="786"/>
      <c r="K354" s="786"/>
      <c r="L354" s="786"/>
      <c r="M354" s="786"/>
      <c r="N354" s="786"/>
      <c r="O354" s="786"/>
      <c r="P354" s="786"/>
      <c r="Q354" s="786"/>
      <c r="R354" s="787"/>
      <c r="S354" s="787"/>
      <c r="T354" s="788"/>
      <c r="U354" s="787"/>
      <c r="V354" s="787"/>
      <c r="W354" s="783"/>
      <c r="X354" s="789"/>
      <c r="Y354" s="789"/>
      <c r="Z354" s="789"/>
      <c r="AA354" s="789"/>
      <c r="AB354" s="789"/>
      <c r="AC354" s="781"/>
      <c r="AD354" s="782"/>
      <c r="AE354" s="783"/>
      <c r="AF354" s="784">
        <f t="shared" si="168"/>
        <v>0</v>
      </c>
      <c r="AG354" s="784"/>
      <c r="AH354" s="784"/>
      <c r="AI354" s="784"/>
      <c r="AJ354" s="784">
        <f>R354*Z354</f>
        <v>0</v>
      </c>
      <c r="AK354" s="784"/>
      <c r="AL354" s="784"/>
      <c r="AM354" s="784"/>
      <c r="AN354" s="784">
        <f>R354*AC354</f>
        <v>0</v>
      </c>
      <c r="AO354" s="784"/>
      <c r="AP354" s="784"/>
      <c r="AQ354" s="784"/>
      <c r="AR354" s="363"/>
      <c r="AS354" s="785">
        <f t="shared" si="158"/>
        <v>0</v>
      </c>
      <c r="AT354" s="785"/>
      <c r="AU354" s="785"/>
      <c r="AV354" s="785"/>
      <c r="AW354" s="785">
        <f t="shared" si="159"/>
        <v>0</v>
      </c>
      <c r="AX354" s="91"/>
      <c r="AY354" s="116">
        <f t="shared" si="160"/>
        <v>0</v>
      </c>
      <c r="AZ354" s="116">
        <f t="shared" si="161"/>
        <v>0</v>
      </c>
      <c r="BA354" s="116">
        <f t="shared" si="162"/>
        <v>0</v>
      </c>
      <c r="BB354" s="116">
        <f t="shared" si="163"/>
        <v>0</v>
      </c>
      <c r="BC354" s="115">
        <f t="shared" si="169"/>
        <v>0</v>
      </c>
      <c r="BD354" s="116">
        <f t="shared" si="164"/>
        <v>0</v>
      </c>
      <c r="BE354" s="120">
        <f t="shared" si="170"/>
        <v>0</v>
      </c>
      <c r="BF354" s="115">
        <f t="shared" si="171"/>
        <v>0</v>
      </c>
      <c r="BG354" s="116">
        <f t="shared" si="165"/>
        <v>0</v>
      </c>
      <c r="BH354" s="120">
        <f t="shared" si="172"/>
        <v>0</v>
      </c>
      <c r="BI354" s="115">
        <f t="shared" si="173"/>
        <v>0</v>
      </c>
      <c r="BJ354" s="116">
        <f t="shared" si="166"/>
        <v>0</v>
      </c>
      <c r="BK354" s="120">
        <f t="shared" si="174"/>
        <v>0</v>
      </c>
      <c r="BL354" s="120">
        <f t="shared" si="175"/>
        <v>0</v>
      </c>
      <c r="BN354" s="375">
        <f t="shared" si="167"/>
        <v>0</v>
      </c>
      <c r="BP354" s="380"/>
      <c r="DH354" s="102"/>
    </row>
    <row r="355" spans="1:112" hidden="1">
      <c r="A355" s="110"/>
      <c r="B355" s="786"/>
      <c r="C355" s="786"/>
      <c r="D355" s="786"/>
      <c r="E355" s="786"/>
      <c r="F355" s="786"/>
      <c r="G355" s="786"/>
      <c r="H355" s="786"/>
      <c r="I355" s="786"/>
      <c r="J355" s="786"/>
      <c r="K355" s="786"/>
      <c r="L355" s="786"/>
      <c r="M355" s="786"/>
      <c r="N355" s="786"/>
      <c r="O355" s="786"/>
      <c r="P355" s="786"/>
      <c r="Q355" s="786"/>
      <c r="R355" s="787"/>
      <c r="S355" s="787"/>
      <c r="T355" s="788"/>
      <c r="U355" s="787"/>
      <c r="V355" s="787"/>
      <c r="W355" s="783"/>
      <c r="X355" s="789"/>
      <c r="Y355" s="789"/>
      <c r="Z355" s="789"/>
      <c r="AA355" s="789"/>
      <c r="AB355" s="789"/>
      <c r="AC355" s="781"/>
      <c r="AD355" s="782"/>
      <c r="AE355" s="783"/>
      <c r="AF355" s="784">
        <f t="shared" si="168"/>
        <v>0</v>
      </c>
      <c r="AG355" s="784"/>
      <c r="AH355" s="784"/>
      <c r="AI355" s="784"/>
      <c r="AJ355" s="784">
        <f>R355*Z355</f>
        <v>0</v>
      </c>
      <c r="AK355" s="784"/>
      <c r="AL355" s="784"/>
      <c r="AM355" s="784"/>
      <c r="AN355" s="784">
        <f>R355*AC355</f>
        <v>0</v>
      </c>
      <c r="AO355" s="784"/>
      <c r="AP355" s="784"/>
      <c r="AQ355" s="784"/>
      <c r="AR355" s="363"/>
      <c r="AS355" s="785">
        <f t="shared" si="158"/>
        <v>0</v>
      </c>
      <c r="AT355" s="785"/>
      <c r="AU355" s="785"/>
      <c r="AV355" s="785"/>
      <c r="AW355" s="785">
        <f t="shared" si="159"/>
        <v>0</v>
      </c>
      <c r="AX355" s="91"/>
      <c r="AY355" s="116">
        <f t="shared" si="160"/>
        <v>0</v>
      </c>
      <c r="AZ355" s="116">
        <f t="shared" si="161"/>
        <v>0</v>
      </c>
      <c r="BA355" s="116">
        <f t="shared" si="162"/>
        <v>0</v>
      </c>
      <c r="BB355" s="116">
        <f t="shared" si="163"/>
        <v>0</v>
      </c>
      <c r="BC355" s="115">
        <f t="shared" si="169"/>
        <v>0</v>
      </c>
      <c r="BD355" s="116">
        <f t="shared" si="164"/>
        <v>0</v>
      </c>
      <c r="BE355" s="120">
        <f t="shared" si="170"/>
        <v>0</v>
      </c>
      <c r="BF355" s="115">
        <f t="shared" si="171"/>
        <v>0</v>
      </c>
      <c r="BG355" s="116">
        <f t="shared" si="165"/>
        <v>0</v>
      </c>
      <c r="BH355" s="120">
        <f t="shared" si="172"/>
        <v>0</v>
      </c>
      <c r="BI355" s="115">
        <f t="shared" si="173"/>
        <v>0</v>
      </c>
      <c r="BJ355" s="116">
        <f t="shared" si="166"/>
        <v>0</v>
      </c>
      <c r="BK355" s="120">
        <f t="shared" si="174"/>
        <v>0</v>
      </c>
      <c r="BL355" s="120">
        <f t="shared" si="175"/>
        <v>0</v>
      </c>
      <c r="BN355" s="375">
        <f t="shared" si="167"/>
        <v>0</v>
      </c>
      <c r="BP355" s="380"/>
      <c r="DH355" s="102"/>
    </row>
    <row r="356" spans="1:112" hidden="1">
      <c r="A356" s="110"/>
      <c r="B356" s="786"/>
      <c r="C356" s="786"/>
      <c r="D356" s="786"/>
      <c r="E356" s="786"/>
      <c r="F356" s="786"/>
      <c r="G356" s="786"/>
      <c r="H356" s="786"/>
      <c r="I356" s="786"/>
      <c r="J356" s="786"/>
      <c r="K356" s="786"/>
      <c r="L356" s="786"/>
      <c r="M356" s="786"/>
      <c r="N356" s="786"/>
      <c r="O356" s="786"/>
      <c r="P356" s="786"/>
      <c r="Q356" s="786"/>
      <c r="R356" s="787"/>
      <c r="S356" s="787"/>
      <c r="T356" s="788"/>
      <c r="U356" s="787"/>
      <c r="V356" s="787"/>
      <c r="W356" s="783"/>
      <c r="X356" s="789"/>
      <c r="Y356" s="789"/>
      <c r="Z356" s="789"/>
      <c r="AA356" s="789"/>
      <c r="AB356" s="789"/>
      <c r="AC356" s="781"/>
      <c r="AD356" s="782"/>
      <c r="AE356" s="783"/>
      <c r="AF356" s="784">
        <f t="shared" si="168"/>
        <v>0</v>
      </c>
      <c r="AG356" s="784"/>
      <c r="AH356" s="784"/>
      <c r="AI356" s="784"/>
      <c r="AJ356" s="784">
        <f>R356*Z356</f>
        <v>0</v>
      </c>
      <c r="AK356" s="784"/>
      <c r="AL356" s="784"/>
      <c r="AM356" s="784"/>
      <c r="AN356" s="784">
        <f>R356*AC356</f>
        <v>0</v>
      </c>
      <c r="AO356" s="784"/>
      <c r="AP356" s="784"/>
      <c r="AQ356" s="784"/>
      <c r="AR356" s="363"/>
      <c r="AS356" s="785">
        <f t="shared" si="158"/>
        <v>0</v>
      </c>
      <c r="AT356" s="785"/>
      <c r="AU356" s="785"/>
      <c r="AV356" s="785"/>
      <c r="AW356" s="785">
        <f t="shared" si="159"/>
        <v>0</v>
      </c>
      <c r="AX356" s="91"/>
      <c r="AY356" s="116">
        <f t="shared" si="160"/>
        <v>0</v>
      </c>
      <c r="AZ356" s="116">
        <f t="shared" si="161"/>
        <v>0</v>
      </c>
      <c r="BA356" s="116">
        <f t="shared" si="162"/>
        <v>0</v>
      </c>
      <c r="BB356" s="116">
        <f t="shared" si="163"/>
        <v>0</v>
      </c>
      <c r="BC356" s="115">
        <f t="shared" si="169"/>
        <v>0</v>
      </c>
      <c r="BD356" s="116">
        <f t="shared" si="164"/>
        <v>0</v>
      </c>
      <c r="BE356" s="120">
        <f t="shared" si="170"/>
        <v>0</v>
      </c>
      <c r="BF356" s="115">
        <f t="shared" si="171"/>
        <v>0</v>
      </c>
      <c r="BG356" s="116">
        <f t="shared" si="165"/>
        <v>0</v>
      </c>
      <c r="BH356" s="120">
        <f t="shared" si="172"/>
        <v>0</v>
      </c>
      <c r="BI356" s="115">
        <f t="shared" si="173"/>
        <v>0</v>
      </c>
      <c r="BJ356" s="116">
        <f t="shared" si="166"/>
        <v>0</v>
      </c>
      <c r="BK356" s="120">
        <f t="shared" si="174"/>
        <v>0</v>
      </c>
      <c r="BL356" s="120">
        <f t="shared" si="175"/>
        <v>0</v>
      </c>
      <c r="BN356" s="375">
        <f t="shared" si="167"/>
        <v>0</v>
      </c>
      <c r="BP356" s="380"/>
      <c r="DH356" s="102"/>
    </row>
    <row r="357" spans="1:112" hidden="1">
      <c r="A357" s="110"/>
      <c r="B357" s="786"/>
      <c r="C357" s="786"/>
      <c r="D357" s="786"/>
      <c r="E357" s="786"/>
      <c r="F357" s="786"/>
      <c r="G357" s="786"/>
      <c r="H357" s="786"/>
      <c r="I357" s="786"/>
      <c r="J357" s="786"/>
      <c r="K357" s="786"/>
      <c r="L357" s="786"/>
      <c r="M357" s="786"/>
      <c r="N357" s="786"/>
      <c r="O357" s="786"/>
      <c r="P357" s="786"/>
      <c r="Q357" s="786"/>
      <c r="R357" s="787"/>
      <c r="S357" s="787"/>
      <c r="T357" s="788"/>
      <c r="U357" s="787"/>
      <c r="V357" s="787"/>
      <c r="W357" s="783"/>
      <c r="X357" s="789"/>
      <c r="Y357" s="789"/>
      <c r="Z357" s="789"/>
      <c r="AA357" s="789"/>
      <c r="AB357" s="789"/>
      <c r="AC357" s="781"/>
      <c r="AD357" s="782"/>
      <c r="AE357" s="783"/>
      <c r="AF357" s="784">
        <f t="shared" si="168"/>
        <v>0</v>
      </c>
      <c r="AG357" s="784"/>
      <c r="AH357" s="784"/>
      <c r="AI357" s="784"/>
      <c r="AJ357" s="784">
        <f t="shared" si="156"/>
        <v>0</v>
      </c>
      <c r="AK357" s="784"/>
      <c r="AL357" s="784"/>
      <c r="AM357" s="784"/>
      <c r="AN357" s="784">
        <f t="shared" si="157"/>
        <v>0</v>
      </c>
      <c r="AO357" s="784"/>
      <c r="AP357" s="784"/>
      <c r="AQ357" s="784"/>
      <c r="AR357" s="363"/>
      <c r="AS357" s="785">
        <f t="shared" si="158"/>
        <v>0</v>
      </c>
      <c r="AT357" s="785"/>
      <c r="AU357" s="785"/>
      <c r="AV357" s="785"/>
      <c r="AW357" s="785">
        <f t="shared" si="159"/>
        <v>0</v>
      </c>
      <c r="AX357" s="91"/>
      <c r="AY357" s="116">
        <f t="shared" si="160"/>
        <v>0</v>
      </c>
      <c r="AZ357" s="116">
        <f t="shared" si="161"/>
        <v>0</v>
      </c>
      <c r="BA357" s="116">
        <f t="shared" si="162"/>
        <v>0</v>
      </c>
      <c r="BB357" s="116">
        <f t="shared" si="163"/>
        <v>0</v>
      </c>
      <c r="BC357" s="115">
        <f t="shared" si="169"/>
        <v>0</v>
      </c>
      <c r="BD357" s="116">
        <f t="shared" si="164"/>
        <v>0</v>
      </c>
      <c r="BE357" s="120">
        <f t="shared" si="170"/>
        <v>0</v>
      </c>
      <c r="BF357" s="115">
        <f t="shared" si="171"/>
        <v>0</v>
      </c>
      <c r="BG357" s="116">
        <f t="shared" si="165"/>
        <v>0</v>
      </c>
      <c r="BH357" s="120">
        <f t="shared" si="172"/>
        <v>0</v>
      </c>
      <c r="BI357" s="115">
        <f t="shared" si="173"/>
        <v>0</v>
      </c>
      <c r="BJ357" s="116">
        <f t="shared" si="166"/>
        <v>0</v>
      </c>
      <c r="BK357" s="120">
        <f t="shared" si="174"/>
        <v>0</v>
      </c>
      <c r="BL357" s="120">
        <f t="shared" si="175"/>
        <v>0</v>
      </c>
      <c r="BN357" s="375">
        <f t="shared" si="167"/>
        <v>0</v>
      </c>
      <c r="BP357" s="380"/>
      <c r="DH357" s="102"/>
    </row>
    <row r="358" spans="1:112" hidden="1">
      <c r="A358" s="110"/>
      <c r="B358" s="786"/>
      <c r="C358" s="786"/>
      <c r="D358" s="786"/>
      <c r="E358" s="786"/>
      <c r="F358" s="786"/>
      <c r="G358" s="786"/>
      <c r="H358" s="786"/>
      <c r="I358" s="786"/>
      <c r="J358" s="786"/>
      <c r="K358" s="786"/>
      <c r="L358" s="786"/>
      <c r="M358" s="786"/>
      <c r="N358" s="786"/>
      <c r="O358" s="786"/>
      <c r="P358" s="786"/>
      <c r="Q358" s="786"/>
      <c r="R358" s="787"/>
      <c r="S358" s="787"/>
      <c r="T358" s="788"/>
      <c r="U358" s="787"/>
      <c r="V358" s="787"/>
      <c r="W358" s="783"/>
      <c r="X358" s="789"/>
      <c r="Y358" s="789"/>
      <c r="Z358" s="789"/>
      <c r="AA358" s="789"/>
      <c r="AB358" s="789"/>
      <c r="AC358" s="781"/>
      <c r="AD358" s="782"/>
      <c r="AE358" s="783"/>
      <c r="AF358" s="784">
        <f t="shared" si="168"/>
        <v>0</v>
      </c>
      <c r="AG358" s="784"/>
      <c r="AH358" s="784"/>
      <c r="AI358" s="784"/>
      <c r="AJ358" s="784">
        <f t="shared" si="156"/>
        <v>0</v>
      </c>
      <c r="AK358" s="784"/>
      <c r="AL358" s="784"/>
      <c r="AM358" s="784"/>
      <c r="AN358" s="784">
        <f t="shared" si="157"/>
        <v>0</v>
      </c>
      <c r="AO358" s="784"/>
      <c r="AP358" s="784"/>
      <c r="AQ358" s="784"/>
      <c r="AR358" s="363"/>
      <c r="AS358" s="785">
        <f t="shared" si="158"/>
        <v>0</v>
      </c>
      <c r="AT358" s="785"/>
      <c r="AU358" s="785"/>
      <c r="AV358" s="785"/>
      <c r="AW358" s="785">
        <f t="shared" si="159"/>
        <v>0</v>
      </c>
      <c r="AX358" s="91"/>
      <c r="AY358" s="116">
        <f t="shared" si="160"/>
        <v>0</v>
      </c>
      <c r="AZ358" s="116">
        <f t="shared" si="161"/>
        <v>0</v>
      </c>
      <c r="BA358" s="116">
        <f t="shared" si="162"/>
        <v>0</v>
      </c>
      <c r="BB358" s="116">
        <f t="shared" si="163"/>
        <v>0</v>
      </c>
      <c r="BC358" s="115">
        <f t="shared" si="169"/>
        <v>0</v>
      </c>
      <c r="BD358" s="116">
        <f t="shared" si="164"/>
        <v>0</v>
      </c>
      <c r="BE358" s="120">
        <f t="shared" si="170"/>
        <v>0</v>
      </c>
      <c r="BF358" s="115">
        <f t="shared" si="171"/>
        <v>0</v>
      </c>
      <c r="BG358" s="116">
        <f t="shared" si="165"/>
        <v>0</v>
      </c>
      <c r="BH358" s="120">
        <f t="shared" si="172"/>
        <v>0</v>
      </c>
      <c r="BI358" s="115">
        <f t="shared" si="173"/>
        <v>0</v>
      </c>
      <c r="BJ358" s="116">
        <f t="shared" si="166"/>
        <v>0</v>
      </c>
      <c r="BK358" s="120">
        <f t="shared" si="174"/>
        <v>0</v>
      </c>
      <c r="BL358" s="120">
        <f t="shared" si="175"/>
        <v>0</v>
      </c>
      <c r="BN358" s="375">
        <f t="shared" si="167"/>
        <v>0</v>
      </c>
      <c r="BP358" s="380"/>
      <c r="DH358" s="102"/>
    </row>
    <row r="359" spans="1:112" hidden="1">
      <c r="A359" s="110"/>
      <c r="B359" s="786"/>
      <c r="C359" s="786"/>
      <c r="D359" s="786"/>
      <c r="E359" s="786"/>
      <c r="F359" s="786"/>
      <c r="G359" s="786"/>
      <c r="H359" s="786"/>
      <c r="I359" s="786"/>
      <c r="J359" s="786"/>
      <c r="K359" s="786"/>
      <c r="L359" s="786"/>
      <c r="M359" s="786"/>
      <c r="N359" s="786"/>
      <c r="O359" s="786"/>
      <c r="P359" s="786"/>
      <c r="Q359" s="786"/>
      <c r="R359" s="787"/>
      <c r="S359" s="787"/>
      <c r="T359" s="788"/>
      <c r="U359" s="787"/>
      <c r="V359" s="787"/>
      <c r="W359" s="783"/>
      <c r="X359" s="789"/>
      <c r="Y359" s="789"/>
      <c r="Z359" s="789"/>
      <c r="AA359" s="789"/>
      <c r="AB359" s="789"/>
      <c r="AC359" s="781"/>
      <c r="AD359" s="782"/>
      <c r="AE359" s="783"/>
      <c r="AF359" s="784">
        <f t="shared" si="168"/>
        <v>0</v>
      </c>
      <c r="AG359" s="784"/>
      <c r="AH359" s="784"/>
      <c r="AI359" s="784"/>
      <c r="AJ359" s="784">
        <f>R359*Z359</f>
        <v>0</v>
      </c>
      <c r="AK359" s="784"/>
      <c r="AL359" s="784"/>
      <c r="AM359" s="784"/>
      <c r="AN359" s="784">
        <f>R359*AC359</f>
        <v>0</v>
      </c>
      <c r="AO359" s="784"/>
      <c r="AP359" s="784"/>
      <c r="AQ359" s="784"/>
      <c r="AR359" s="363"/>
      <c r="AS359" s="785">
        <f t="shared" si="158"/>
        <v>0</v>
      </c>
      <c r="AT359" s="785"/>
      <c r="AU359" s="785"/>
      <c r="AV359" s="785"/>
      <c r="AW359" s="785">
        <f t="shared" si="159"/>
        <v>0</v>
      </c>
      <c r="AX359" s="91"/>
      <c r="AY359" s="116">
        <f t="shared" si="160"/>
        <v>0</v>
      </c>
      <c r="AZ359" s="116">
        <f t="shared" si="161"/>
        <v>0</v>
      </c>
      <c r="BA359" s="116">
        <f t="shared" si="162"/>
        <v>0</v>
      </c>
      <c r="BB359" s="116">
        <f t="shared" si="163"/>
        <v>0</v>
      </c>
      <c r="BC359" s="115">
        <f t="shared" si="169"/>
        <v>0</v>
      </c>
      <c r="BD359" s="116">
        <f t="shared" si="164"/>
        <v>0</v>
      </c>
      <c r="BE359" s="120">
        <f t="shared" si="170"/>
        <v>0</v>
      </c>
      <c r="BF359" s="115">
        <f t="shared" si="171"/>
        <v>0</v>
      </c>
      <c r="BG359" s="116">
        <f t="shared" si="165"/>
        <v>0</v>
      </c>
      <c r="BH359" s="120">
        <f t="shared" si="172"/>
        <v>0</v>
      </c>
      <c r="BI359" s="115">
        <f t="shared" si="173"/>
        <v>0</v>
      </c>
      <c r="BJ359" s="116">
        <f t="shared" si="166"/>
        <v>0</v>
      </c>
      <c r="BK359" s="120">
        <f t="shared" si="174"/>
        <v>0</v>
      </c>
      <c r="BL359" s="120">
        <f t="shared" si="175"/>
        <v>0</v>
      </c>
      <c r="BN359" s="375">
        <f t="shared" si="167"/>
        <v>0</v>
      </c>
      <c r="BP359" s="380"/>
      <c r="DH359" s="102"/>
    </row>
    <row r="360" spans="1:112" hidden="1">
      <c r="A360" s="110"/>
      <c r="B360" s="786"/>
      <c r="C360" s="786"/>
      <c r="D360" s="786"/>
      <c r="E360" s="786"/>
      <c r="F360" s="786"/>
      <c r="G360" s="786"/>
      <c r="H360" s="786"/>
      <c r="I360" s="786"/>
      <c r="J360" s="786"/>
      <c r="K360" s="786"/>
      <c r="L360" s="786"/>
      <c r="M360" s="786"/>
      <c r="N360" s="786"/>
      <c r="O360" s="786"/>
      <c r="P360" s="786"/>
      <c r="Q360" s="786"/>
      <c r="R360" s="787"/>
      <c r="S360" s="787"/>
      <c r="T360" s="788"/>
      <c r="U360" s="787"/>
      <c r="V360" s="787"/>
      <c r="W360" s="783"/>
      <c r="X360" s="789"/>
      <c r="Y360" s="789"/>
      <c r="Z360" s="789"/>
      <c r="AA360" s="789"/>
      <c r="AB360" s="789"/>
      <c r="AC360" s="781"/>
      <c r="AD360" s="782"/>
      <c r="AE360" s="783"/>
      <c r="AF360" s="784">
        <f t="shared" si="168"/>
        <v>0</v>
      </c>
      <c r="AG360" s="784"/>
      <c r="AH360" s="784"/>
      <c r="AI360" s="784"/>
      <c r="AJ360" s="784">
        <f>R360*Z360</f>
        <v>0</v>
      </c>
      <c r="AK360" s="784"/>
      <c r="AL360" s="784"/>
      <c r="AM360" s="784"/>
      <c r="AN360" s="784">
        <f>R360*AC360</f>
        <v>0</v>
      </c>
      <c r="AO360" s="784"/>
      <c r="AP360" s="784"/>
      <c r="AQ360" s="784"/>
      <c r="AR360" s="363"/>
      <c r="AS360" s="785">
        <f t="shared" si="158"/>
        <v>0</v>
      </c>
      <c r="AT360" s="785"/>
      <c r="AU360" s="785"/>
      <c r="AV360" s="785"/>
      <c r="AW360" s="785">
        <f t="shared" si="159"/>
        <v>0</v>
      </c>
      <c r="AX360" s="91"/>
      <c r="AY360" s="116">
        <f t="shared" si="160"/>
        <v>0</v>
      </c>
      <c r="AZ360" s="116">
        <f t="shared" si="161"/>
        <v>0</v>
      </c>
      <c r="BA360" s="116">
        <f t="shared" si="162"/>
        <v>0</v>
      </c>
      <c r="BB360" s="116">
        <f t="shared" si="163"/>
        <v>0</v>
      </c>
      <c r="BC360" s="115">
        <f t="shared" si="169"/>
        <v>0</v>
      </c>
      <c r="BD360" s="116">
        <f t="shared" si="164"/>
        <v>0</v>
      </c>
      <c r="BE360" s="120">
        <f t="shared" si="170"/>
        <v>0</v>
      </c>
      <c r="BF360" s="115">
        <f t="shared" si="171"/>
        <v>0</v>
      </c>
      <c r="BG360" s="116">
        <f t="shared" si="165"/>
        <v>0</v>
      </c>
      <c r="BH360" s="120">
        <f t="shared" si="172"/>
        <v>0</v>
      </c>
      <c r="BI360" s="115">
        <f t="shared" si="173"/>
        <v>0</v>
      </c>
      <c r="BJ360" s="116">
        <f t="shared" si="166"/>
        <v>0</v>
      </c>
      <c r="BK360" s="120">
        <f t="shared" si="174"/>
        <v>0</v>
      </c>
      <c r="BL360" s="120">
        <f t="shared" si="175"/>
        <v>0</v>
      </c>
      <c r="BN360" s="375">
        <f t="shared" si="167"/>
        <v>0</v>
      </c>
      <c r="BP360" s="380"/>
      <c r="DH360" s="102"/>
    </row>
    <row r="361" spans="1:112" hidden="1">
      <c r="A361" s="110"/>
      <c r="B361" s="786"/>
      <c r="C361" s="786"/>
      <c r="D361" s="786"/>
      <c r="E361" s="786"/>
      <c r="F361" s="786"/>
      <c r="G361" s="786"/>
      <c r="H361" s="786"/>
      <c r="I361" s="786"/>
      <c r="J361" s="786"/>
      <c r="K361" s="786"/>
      <c r="L361" s="786"/>
      <c r="M361" s="786"/>
      <c r="N361" s="786"/>
      <c r="O361" s="786"/>
      <c r="P361" s="786"/>
      <c r="Q361" s="786"/>
      <c r="R361" s="787"/>
      <c r="S361" s="787"/>
      <c r="T361" s="788"/>
      <c r="U361" s="787"/>
      <c r="V361" s="787"/>
      <c r="W361" s="783"/>
      <c r="X361" s="789"/>
      <c r="Y361" s="789"/>
      <c r="Z361" s="789"/>
      <c r="AA361" s="789"/>
      <c r="AB361" s="789"/>
      <c r="AC361" s="781"/>
      <c r="AD361" s="782"/>
      <c r="AE361" s="783"/>
      <c r="AF361" s="784">
        <f t="shared" si="168"/>
        <v>0</v>
      </c>
      <c r="AG361" s="784"/>
      <c r="AH361" s="784"/>
      <c r="AI361" s="784"/>
      <c r="AJ361" s="784">
        <f>R361*Z361</f>
        <v>0</v>
      </c>
      <c r="AK361" s="784"/>
      <c r="AL361" s="784"/>
      <c r="AM361" s="784"/>
      <c r="AN361" s="784">
        <f>R361*AC361</f>
        <v>0</v>
      </c>
      <c r="AO361" s="784"/>
      <c r="AP361" s="784"/>
      <c r="AQ361" s="784"/>
      <c r="AR361" s="363"/>
      <c r="AS361" s="785">
        <f t="shared" si="158"/>
        <v>0</v>
      </c>
      <c r="AT361" s="785"/>
      <c r="AU361" s="785"/>
      <c r="AV361" s="785"/>
      <c r="AW361" s="785">
        <f t="shared" si="159"/>
        <v>0</v>
      </c>
      <c r="AX361" s="91"/>
      <c r="AY361" s="116">
        <f t="shared" si="160"/>
        <v>0</v>
      </c>
      <c r="AZ361" s="116">
        <f t="shared" si="161"/>
        <v>0</v>
      </c>
      <c r="BA361" s="116">
        <f t="shared" si="162"/>
        <v>0</v>
      </c>
      <c r="BB361" s="116">
        <f t="shared" si="163"/>
        <v>0</v>
      </c>
      <c r="BC361" s="115">
        <f t="shared" si="169"/>
        <v>0</v>
      </c>
      <c r="BD361" s="116">
        <f t="shared" si="164"/>
        <v>0</v>
      </c>
      <c r="BE361" s="120">
        <f t="shared" si="170"/>
        <v>0</v>
      </c>
      <c r="BF361" s="115">
        <f t="shared" si="171"/>
        <v>0</v>
      </c>
      <c r="BG361" s="116">
        <f t="shared" si="165"/>
        <v>0</v>
      </c>
      <c r="BH361" s="120">
        <f t="shared" si="172"/>
        <v>0</v>
      </c>
      <c r="BI361" s="115">
        <f t="shared" si="173"/>
        <v>0</v>
      </c>
      <c r="BJ361" s="116">
        <f t="shared" si="166"/>
        <v>0</v>
      </c>
      <c r="BK361" s="120">
        <f t="shared" si="174"/>
        <v>0</v>
      </c>
      <c r="BL361" s="120">
        <f t="shared" si="175"/>
        <v>0</v>
      </c>
      <c r="BN361" s="375">
        <f t="shared" si="167"/>
        <v>0</v>
      </c>
      <c r="BP361" s="380"/>
      <c r="DH361" s="102"/>
    </row>
    <row r="362" spans="1:112" hidden="1">
      <c r="A362" s="110"/>
      <c r="B362" s="786"/>
      <c r="C362" s="786"/>
      <c r="D362" s="786"/>
      <c r="E362" s="786"/>
      <c r="F362" s="786"/>
      <c r="G362" s="786"/>
      <c r="H362" s="786"/>
      <c r="I362" s="786"/>
      <c r="J362" s="786"/>
      <c r="K362" s="786"/>
      <c r="L362" s="786"/>
      <c r="M362" s="786"/>
      <c r="N362" s="786"/>
      <c r="O362" s="786"/>
      <c r="P362" s="786"/>
      <c r="Q362" s="786"/>
      <c r="R362" s="787"/>
      <c r="S362" s="787"/>
      <c r="T362" s="788"/>
      <c r="U362" s="787"/>
      <c r="V362" s="787"/>
      <c r="W362" s="783"/>
      <c r="X362" s="789"/>
      <c r="Y362" s="789"/>
      <c r="Z362" s="789"/>
      <c r="AA362" s="789"/>
      <c r="AB362" s="789"/>
      <c r="AC362" s="781"/>
      <c r="AD362" s="782"/>
      <c r="AE362" s="783"/>
      <c r="AF362" s="784">
        <f t="shared" si="168"/>
        <v>0</v>
      </c>
      <c r="AG362" s="784"/>
      <c r="AH362" s="784"/>
      <c r="AI362" s="784"/>
      <c r="AJ362" s="784">
        <f>R362*Z362</f>
        <v>0</v>
      </c>
      <c r="AK362" s="784"/>
      <c r="AL362" s="784"/>
      <c r="AM362" s="784"/>
      <c r="AN362" s="784">
        <f>R362*AC362</f>
        <v>0</v>
      </c>
      <c r="AO362" s="784"/>
      <c r="AP362" s="784"/>
      <c r="AQ362" s="784"/>
      <c r="AR362" s="363"/>
      <c r="AS362" s="785">
        <f t="shared" si="158"/>
        <v>0</v>
      </c>
      <c r="AT362" s="785"/>
      <c r="AU362" s="785"/>
      <c r="AV362" s="785"/>
      <c r="AW362" s="785">
        <f t="shared" si="159"/>
        <v>0</v>
      </c>
      <c r="AX362" s="91"/>
      <c r="AY362" s="116">
        <f t="shared" si="160"/>
        <v>0</v>
      </c>
      <c r="AZ362" s="116">
        <f t="shared" si="161"/>
        <v>0</v>
      </c>
      <c r="BA362" s="116">
        <f t="shared" si="162"/>
        <v>0</v>
      </c>
      <c r="BB362" s="116">
        <f t="shared" si="163"/>
        <v>0</v>
      </c>
      <c r="BC362" s="115">
        <f t="shared" si="169"/>
        <v>0</v>
      </c>
      <c r="BD362" s="116">
        <f t="shared" si="164"/>
        <v>0</v>
      </c>
      <c r="BE362" s="120">
        <f t="shared" si="170"/>
        <v>0</v>
      </c>
      <c r="BF362" s="115">
        <f t="shared" si="171"/>
        <v>0</v>
      </c>
      <c r="BG362" s="116">
        <f t="shared" si="165"/>
        <v>0</v>
      </c>
      <c r="BH362" s="120">
        <f t="shared" si="172"/>
        <v>0</v>
      </c>
      <c r="BI362" s="115">
        <f t="shared" si="173"/>
        <v>0</v>
      </c>
      <c r="BJ362" s="116">
        <f t="shared" si="166"/>
        <v>0</v>
      </c>
      <c r="BK362" s="120">
        <f t="shared" si="174"/>
        <v>0</v>
      </c>
      <c r="BL362" s="120">
        <f t="shared" si="175"/>
        <v>0</v>
      </c>
      <c r="BN362" s="375">
        <f t="shared" si="167"/>
        <v>0</v>
      </c>
      <c r="BP362" s="380"/>
      <c r="DH362" s="102"/>
    </row>
    <row r="363" spans="1:112" hidden="1">
      <c r="A363" s="110"/>
      <c r="B363" s="786"/>
      <c r="C363" s="786"/>
      <c r="D363" s="786"/>
      <c r="E363" s="786"/>
      <c r="F363" s="786"/>
      <c r="G363" s="786"/>
      <c r="H363" s="786"/>
      <c r="I363" s="786"/>
      <c r="J363" s="786"/>
      <c r="K363" s="786"/>
      <c r="L363" s="786"/>
      <c r="M363" s="786"/>
      <c r="N363" s="786"/>
      <c r="O363" s="786"/>
      <c r="P363" s="786"/>
      <c r="Q363" s="786"/>
      <c r="R363" s="787"/>
      <c r="S363" s="787"/>
      <c r="T363" s="788"/>
      <c r="U363" s="787"/>
      <c r="V363" s="787"/>
      <c r="W363" s="783"/>
      <c r="X363" s="789"/>
      <c r="Y363" s="789"/>
      <c r="Z363" s="789"/>
      <c r="AA363" s="789"/>
      <c r="AB363" s="789"/>
      <c r="AC363" s="781"/>
      <c r="AD363" s="782"/>
      <c r="AE363" s="783"/>
      <c r="AF363" s="784">
        <f t="shared" si="168"/>
        <v>0</v>
      </c>
      <c r="AG363" s="784"/>
      <c r="AH363" s="784"/>
      <c r="AI363" s="784"/>
      <c r="AJ363" s="784">
        <f t="shared" si="156"/>
        <v>0</v>
      </c>
      <c r="AK363" s="784"/>
      <c r="AL363" s="784"/>
      <c r="AM363" s="784"/>
      <c r="AN363" s="784">
        <f t="shared" si="157"/>
        <v>0</v>
      </c>
      <c r="AO363" s="784"/>
      <c r="AP363" s="784"/>
      <c r="AQ363" s="784"/>
      <c r="AR363" s="363"/>
      <c r="AS363" s="785">
        <f t="shared" si="158"/>
        <v>0</v>
      </c>
      <c r="AT363" s="785"/>
      <c r="AU363" s="785"/>
      <c r="AV363" s="785"/>
      <c r="AW363" s="785">
        <f t="shared" si="159"/>
        <v>0</v>
      </c>
      <c r="AX363" s="91"/>
      <c r="AY363" s="116">
        <f t="shared" si="160"/>
        <v>0</v>
      </c>
      <c r="AZ363" s="116">
        <f t="shared" si="161"/>
        <v>0</v>
      </c>
      <c r="BA363" s="116">
        <f t="shared" si="162"/>
        <v>0</v>
      </c>
      <c r="BB363" s="116">
        <f t="shared" si="163"/>
        <v>0</v>
      </c>
      <c r="BC363" s="115">
        <f t="shared" si="169"/>
        <v>0</v>
      </c>
      <c r="BD363" s="116">
        <f t="shared" si="164"/>
        <v>0</v>
      </c>
      <c r="BE363" s="120">
        <f t="shared" si="170"/>
        <v>0</v>
      </c>
      <c r="BF363" s="115">
        <f t="shared" si="171"/>
        <v>0</v>
      </c>
      <c r="BG363" s="116">
        <f t="shared" si="165"/>
        <v>0</v>
      </c>
      <c r="BH363" s="120">
        <f t="shared" si="172"/>
        <v>0</v>
      </c>
      <c r="BI363" s="115">
        <f t="shared" si="173"/>
        <v>0</v>
      </c>
      <c r="BJ363" s="116">
        <f t="shared" si="166"/>
        <v>0</v>
      </c>
      <c r="BK363" s="120">
        <f t="shared" si="174"/>
        <v>0</v>
      </c>
      <c r="BL363" s="120">
        <f t="shared" si="175"/>
        <v>0</v>
      </c>
      <c r="BN363" s="375">
        <f t="shared" si="167"/>
        <v>0</v>
      </c>
      <c r="BP363" s="380"/>
      <c r="DH363" s="102"/>
    </row>
    <row r="364" spans="1:112" hidden="1">
      <c r="A364" s="110"/>
      <c r="B364" s="786"/>
      <c r="C364" s="786"/>
      <c r="D364" s="786"/>
      <c r="E364" s="786"/>
      <c r="F364" s="786"/>
      <c r="G364" s="786"/>
      <c r="H364" s="786"/>
      <c r="I364" s="786"/>
      <c r="J364" s="786"/>
      <c r="K364" s="786"/>
      <c r="L364" s="786"/>
      <c r="M364" s="786"/>
      <c r="N364" s="786"/>
      <c r="O364" s="786"/>
      <c r="P364" s="786"/>
      <c r="Q364" s="786"/>
      <c r="R364" s="787"/>
      <c r="S364" s="787"/>
      <c r="T364" s="788"/>
      <c r="U364" s="787"/>
      <c r="V364" s="787"/>
      <c r="W364" s="783"/>
      <c r="X364" s="789"/>
      <c r="Y364" s="789"/>
      <c r="Z364" s="789"/>
      <c r="AA364" s="789"/>
      <c r="AB364" s="789"/>
      <c r="AC364" s="781"/>
      <c r="AD364" s="782"/>
      <c r="AE364" s="783"/>
      <c r="AF364" s="784">
        <f t="shared" si="168"/>
        <v>0</v>
      </c>
      <c r="AG364" s="784"/>
      <c r="AH364" s="784"/>
      <c r="AI364" s="784"/>
      <c r="AJ364" s="784">
        <f t="shared" si="156"/>
        <v>0</v>
      </c>
      <c r="AK364" s="784"/>
      <c r="AL364" s="784"/>
      <c r="AM364" s="784"/>
      <c r="AN364" s="784">
        <f t="shared" si="157"/>
        <v>0</v>
      </c>
      <c r="AO364" s="784"/>
      <c r="AP364" s="784"/>
      <c r="AQ364" s="784"/>
      <c r="AR364" s="363"/>
      <c r="AS364" s="785">
        <f t="shared" si="158"/>
        <v>0</v>
      </c>
      <c r="AT364" s="785"/>
      <c r="AU364" s="785"/>
      <c r="AV364" s="785"/>
      <c r="AW364" s="785">
        <f t="shared" si="159"/>
        <v>0</v>
      </c>
      <c r="AX364" s="91"/>
      <c r="AY364" s="116">
        <f t="shared" si="160"/>
        <v>0</v>
      </c>
      <c r="AZ364" s="116">
        <f t="shared" si="161"/>
        <v>0</v>
      </c>
      <c r="BA364" s="116">
        <f t="shared" si="162"/>
        <v>0</v>
      </c>
      <c r="BB364" s="116">
        <f t="shared" si="163"/>
        <v>0</v>
      </c>
      <c r="BC364" s="115">
        <f t="shared" si="169"/>
        <v>0</v>
      </c>
      <c r="BD364" s="116">
        <f t="shared" si="164"/>
        <v>0</v>
      </c>
      <c r="BE364" s="120">
        <f t="shared" si="170"/>
        <v>0</v>
      </c>
      <c r="BF364" s="115">
        <f t="shared" si="171"/>
        <v>0</v>
      </c>
      <c r="BG364" s="116">
        <f t="shared" si="165"/>
        <v>0</v>
      </c>
      <c r="BH364" s="120">
        <f t="shared" si="172"/>
        <v>0</v>
      </c>
      <c r="BI364" s="115">
        <f t="shared" si="173"/>
        <v>0</v>
      </c>
      <c r="BJ364" s="116">
        <f t="shared" si="166"/>
        <v>0</v>
      </c>
      <c r="BK364" s="120">
        <f t="shared" si="174"/>
        <v>0</v>
      </c>
      <c r="BL364" s="120">
        <f t="shared" si="175"/>
        <v>0</v>
      </c>
      <c r="BN364" s="375">
        <f t="shared" si="167"/>
        <v>0</v>
      </c>
      <c r="BP364" s="380"/>
      <c r="DH364" s="102"/>
    </row>
    <row r="365" spans="1:112" ht="5" hidden="1" customHeight="1">
      <c r="A365" s="103"/>
      <c r="B365" s="364"/>
      <c r="C365" s="364"/>
      <c r="D365" s="364"/>
      <c r="E365" s="364"/>
      <c r="F365" s="364"/>
      <c r="G365" s="364"/>
      <c r="H365" s="364"/>
      <c r="I365" s="364"/>
      <c r="J365" s="364"/>
      <c r="K365" s="364"/>
      <c r="L365" s="364"/>
      <c r="M365" s="364"/>
      <c r="N365" s="364"/>
      <c r="O365" s="364"/>
      <c r="P365" s="364"/>
      <c r="Q365" s="364"/>
      <c r="R365" s="365"/>
      <c r="S365" s="365"/>
      <c r="T365" s="365"/>
      <c r="U365" s="365"/>
      <c r="V365" s="365"/>
      <c r="W365" s="366"/>
      <c r="X365" s="366"/>
      <c r="Y365" s="366"/>
      <c r="Z365" s="366"/>
      <c r="AA365" s="366"/>
      <c r="AB365" s="366"/>
      <c r="AC365" s="366"/>
      <c r="AD365" s="366"/>
      <c r="AE365" s="366"/>
      <c r="AF365" s="367"/>
      <c r="AG365" s="367"/>
      <c r="AH365" s="367"/>
      <c r="AI365" s="367"/>
      <c r="AJ365" s="367"/>
      <c r="AK365" s="367"/>
      <c r="AL365" s="367"/>
      <c r="AM365" s="367"/>
      <c r="AN365" s="367"/>
      <c r="AO365" s="367"/>
      <c r="AP365" s="367"/>
      <c r="AQ365" s="367"/>
      <c r="AR365" s="368"/>
      <c r="AS365" s="361"/>
      <c r="AT365" s="361"/>
      <c r="AU365" s="361"/>
      <c r="AV365" s="361"/>
      <c r="AW365" s="361"/>
      <c r="AX365" s="91"/>
      <c r="AY365" s="106">
        <f>AY324</f>
        <v>0</v>
      </c>
      <c r="AZ365" s="106">
        <f>AZ324</f>
        <v>0</v>
      </c>
      <c r="BA365" s="106">
        <f>BA324</f>
        <v>0</v>
      </c>
      <c r="BB365" s="106">
        <f>BB324</f>
        <v>0</v>
      </c>
      <c r="BC365" s="106"/>
      <c r="BD365" s="117"/>
      <c r="BE365" s="119">
        <f>BE324</f>
        <v>0</v>
      </c>
      <c r="BF365" s="106"/>
      <c r="BG365" s="106">
        <f>BG324</f>
        <v>0</v>
      </c>
      <c r="BH365" s="119">
        <f>BH324</f>
        <v>0</v>
      </c>
      <c r="BI365" s="106"/>
      <c r="BJ365" s="106">
        <f>BJ324</f>
        <v>0</v>
      </c>
      <c r="BK365" s="119">
        <f>BK324</f>
        <v>0</v>
      </c>
      <c r="BL365" s="119">
        <f>BL324</f>
        <v>0</v>
      </c>
      <c r="BN365" s="377"/>
      <c r="BP365" s="382"/>
      <c r="DH365" s="104"/>
    </row>
    <row r="366" spans="1:112" ht="21.5" hidden="1" customHeight="1">
      <c r="A366" s="103"/>
      <c r="B366" s="369"/>
      <c r="C366" s="370"/>
      <c r="D366" s="370"/>
      <c r="E366" s="370"/>
      <c r="F366" s="370"/>
      <c r="G366" s="370"/>
      <c r="H366" s="370"/>
      <c r="I366" s="370"/>
      <c r="J366" s="370"/>
      <c r="K366" s="370"/>
      <c r="L366" s="370"/>
      <c r="M366" s="370"/>
      <c r="N366" s="370"/>
      <c r="O366" s="370"/>
      <c r="P366" s="370"/>
      <c r="Q366" s="370"/>
      <c r="R366" s="143"/>
      <c r="S366" s="143"/>
      <c r="T366" s="143"/>
      <c r="U366" s="143"/>
      <c r="V366" s="143"/>
      <c r="W366" s="143"/>
      <c r="X366" s="143"/>
      <c r="Y366" s="143"/>
      <c r="Z366" s="143"/>
      <c r="AA366" s="143"/>
      <c r="AB366" s="143"/>
      <c r="AC366" s="143"/>
      <c r="AD366" s="143"/>
      <c r="AE366" s="246" t="str">
        <f>CONCATENATE(B324," ","TOTAL")</f>
        <v>GARAGE TOTAL</v>
      </c>
      <c r="AF366" s="802">
        <f>SUBTOTAL(9,AF325:AF365)</f>
        <v>400</v>
      </c>
      <c r="AG366" s="802"/>
      <c r="AH366" s="802"/>
      <c r="AI366" s="802"/>
      <c r="AJ366" s="802">
        <f>SUBTOTAL(9,AJ325:AJ365)</f>
        <v>900</v>
      </c>
      <c r="AK366" s="802"/>
      <c r="AL366" s="802"/>
      <c r="AM366" s="802"/>
      <c r="AN366" s="802">
        <f>SUBTOTAL(9,AN325:AN365)</f>
        <v>0</v>
      </c>
      <c r="AO366" s="802"/>
      <c r="AP366" s="802"/>
      <c r="AQ366" s="802"/>
      <c r="AR366" s="359"/>
      <c r="AS366" s="803">
        <f>SUBTOTAL(9,AS325:AS365)</f>
        <v>1300</v>
      </c>
      <c r="AT366" s="803"/>
      <c r="AU366" s="803"/>
      <c r="AV366" s="803"/>
      <c r="AW366" s="803">
        <f>SUM(AW329:AW337)</f>
        <v>0</v>
      </c>
      <c r="AX366" s="91"/>
      <c r="AY366" s="121">
        <f t="shared" ref="AY366:BL366" si="176">SUM(AY325:AY365)</f>
        <v>400</v>
      </c>
      <c r="AZ366" s="121">
        <f t="shared" si="176"/>
        <v>900</v>
      </c>
      <c r="BA366" s="121">
        <f t="shared" si="176"/>
        <v>0</v>
      </c>
      <c r="BB366" s="121">
        <f t="shared" si="176"/>
        <v>1300</v>
      </c>
      <c r="BC366" s="118">
        <f t="shared" si="176"/>
        <v>4.7868362004487661E-3</v>
      </c>
      <c r="BD366" s="121">
        <f t="shared" si="176"/>
        <v>108</v>
      </c>
      <c r="BE366" s="121">
        <f t="shared" si="176"/>
        <v>508</v>
      </c>
      <c r="BF366" s="118">
        <f t="shared" si="176"/>
        <v>1.0770381451009723E-2</v>
      </c>
      <c r="BG366" s="121">
        <f t="shared" si="176"/>
        <v>243</v>
      </c>
      <c r="BH366" s="121">
        <f t="shared" si="176"/>
        <v>1143</v>
      </c>
      <c r="BI366" s="118">
        <f t="shared" si="176"/>
        <v>0</v>
      </c>
      <c r="BJ366" s="121">
        <f t="shared" si="176"/>
        <v>0</v>
      </c>
      <c r="BK366" s="121">
        <f t="shared" si="176"/>
        <v>0</v>
      </c>
      <c r="BL366" s="121">
        <f t="shared" si="176"/>
        <v>1651</v>
      </c>
      <c r="BN366" s="383">
        <f>IFERROR(AS366/Total_Detailed_Estimate,0)</f>
        <v>1.555721765145849E-2</v>
      </c>
      <c r="BP366" s="381"/>
      <c r="DH366" s="109"/>
    </row>
    <row r="367" spans="1:112" ht="5" hidden="1" customHeight="1">
      <c r="A367" s="103"/>
      <c r="B367" s="140"/>
      <c r="C367" s="140"/>
      <c r="D367" s="140"/>
      <c r="E367" s="140"/>
      <c r="F367" s="140"/>
      <c r="G367" s="140"/>
      <c r="H367" s="140"/>
      <c r="I367" s="140"/>
      <c r="J367" s="140"/>
      <c r="K367" s="140"/>
      <c r="L367" s="140"/>
      <c r="M367" s="140"/>
      <c r="N367" s="140"/>
      <c r="O367" s="140"/>
      <c r="P367" s="140"/>
      <c r="Q367" s="140"/>
      <c r="R367" s="141"/>
      <c r="S367" s="141"/>
      <c r="T367" s="141"/>
      <c r="U367" s="141"/>
      <c r="V367" s="141"/>
      <c r="W367" s="142"/>
      <c r="X367" s="142"/>
      <c r="Y367" s="142"/>
      <c r="Z367" s="142"/>
      <c r="AA367" s="142"/>
      <c r="AB367" s="142"/>
      <c r="AC367" s="142"/>
      <c r="AD367" s="142"/>
      <c r="AE367" s="392"/>
      <c r="AF367" s="144"/>
      <c r="AG367" s="144"/>
      <c r="AH367" s="144"/>
      <c r="AI367" s="144"/>
      <c r="AJ367" s="144"/>
      <c r="AK367" s="144"/>
      <c r="AL367" s="144"/>
      <c r="AM367" s="144"/>
      <c r="AN367" s="144"/>
      <c r="AO367" s="144"/>
      <c r="AP367" s="144"/>
      <c r="AQ367" s="144"/>
      <c r="AR367" s="360"/>
      <c r="AS367" s="362"/>
      <c r="AT367" s="362"/>
      <c r="AU367" s="362"/>
      <c r="AV367" s="362"/>
      <c r="AW367" s="393"/>
      <c r="AX367" s="91"/>
      <c r="AY367" s="106">
        <f>AY324</f>
        <v>0</v>
      </c>
      <c r="AZ367" s="106">
        <f>AZ324</f>
        <v>0</v>
      </c>
      <c r="BA367" s="106">
        <f>BA324</f>
        <v>0</v>
      </c>
      <c r="BB367" s="106">
        <f>BB324</f>
        <v>0</v>
      </c>
      <c r="BC367" s="106"/>
      <c r="BD367" s="106"/>
      <c r="BE367" s="106">
        <f>BE324</f>
        <v>0</v>
      </c>
      <c r="BF367" s="106"/>
      <c r="BG367" s="106">
        <f>BG324</f>
        <v>0</v>
      </c>
      <c r="BH367" s="106">
        <f>BH324</f>
        <v>0</v>
      </c>
      <c r="BI367" s="106"/>
      <c r="BJ367" s="106">
        <f>BJ324</f>
        <v>0</v>
      </c>
      <c r="BK367" s="106">
        <f>BK324</f>
        <v>0</v>
      </c>
      <c r="BL367" s="106">
        <f>BL324</f>
        <v>0</v>
      </c>
      <c r="BN367" s="377"/>
      <c r="BP367" s="382"/>
      <c r="DH367" s="104"/>
    </row>
    <row r="368" spans="1:112" ht="9.5" hidden="1" customHeight="1">
      <c r="A368" s="103"/>
      <c r="B368" s="145"/>
      <c r="C368" s="145"/>
      <c r="D368" s="145"/>
      <c r="E368" s="145"/>
      <c r="F368" s="145"/>
      <c r="G368" s="145"/>
      <c r="H368" s="145"/>
      <c r="I368" s="145"/>
      <c r="J368" s="145"/>
      <c r="K368" s="145"/>
      <c r="L368" s="145"/>
      <c r="M368" s="145"/>
      <c r="N368" s="145"/>
      <c r="O368" s="145"/>
      <c r="P368" s="145"/>
      <c r="Q368" s="145"/>
      <c r="R368" s="146"/>
      <c r="S368" s="146"/>
      <c r="T368" s="146"/>
      <c r="U368" s="146"/>
      <c r="V368" s="146"/>
      <c r="W368" s="146"/>
      <c r="X368" s="146"/>
      <c r="Y368" s="146"/>
      <c r="Z368" s="146"/>
      <c r="AA368" s="146"/>
      <c r="AB368" s="146"/>
      <c r="AC368" s="146"/>
      <c r="AD368" s="146"/>
      <c r="AE368" s="147"/>
      <c r="AF368" s="148"/>
      <c r="AG368" s="148"/>
      <c r="AH368" s="148"/>
      <c r="AI368" s="148"/>
      <c r="AJ368" s="148"/>
      <c r="AK368" s="148"/>
      <c r="AL368" s="148"/>
      <c r="AM368" s="148"/>
      <c r="AN368" s="148"/>
      <c r="AO368" s="148"/>
      <c r="AP368" s="148"/>
      <c r="AQ368" s="148"/>
      <c r="AR368" s="148"/>
      <c r="AS368" s="149"/>
      <c r="AT368" s="149"/>
      <c r="AU368" s="149"/>
      <c r="AV368" s="149"/>
      <c r="AW368" s="149"/>
      <c r="AX368" s="91"/>
      <c r="AY368" s="108">
        <f>AY366</f>
        <v>400</v>
      </c>
      <c r="AZ368" s="108">
        <f>AZ366</f>
        <v>900</v>
      </c>
      <c r="BA368" s="108">
        <f>BA366</f>
        <v>0</v>
      </c>
      <c r="BB368" s="108">
        <f>BB366</f>
        <v>1300</v>
      </c>
      <c r="BC368" s="108"/>
      <c r="BD368" s="108"/>
      <c r="BE368" s="108">
        <f>BE366</f>
        <v>508</v>
      </c>
      <c r="BF368" s="108"/>
      <c r="BG368" s="108">
        <f>BG366</f>
        <v>243</v>
      </c>
      <c r="BH368" s="108">
        <f>BH366</f>
        <v>1143</v>
      </c>
      <c r="BI368" s="108"/>
      <c r="BJ368" s="108">
        <f>BJ366</f>
        <v>0</v>
      </c>
      <c r="BK368" s="108">
        <f>BK366</f>
        <v>0</v>
      </c>
      <c r="BL368" s="108">
        <f>BL366</f>
        <v>1651</v>
      </c>
      <c r="DH368" s="107"/>
    </row>
    <row r="369" spans="1:112" ht="21.5" customHeight="1">
      <c r="A369" s="114" t="s">
        <v>704</v>
      </c>
      <c r="B369" s="795" t="str">
        <f>UPPER(Exterior9_Category)</f>
        <v>CONCRETE/FLATWORK</v>
      </c>
      <c r="C369" s="796"/>
      <c r="D369" s="796"/>
      <c r="E369" s="796"/>
      <c r="F369" s="796"/>
      <c r="G369" s="796"/>
      <c r="H369" s="796"/>
      <c r="I369" s="796"/>
      <c r="J369" s="796"/>
      <c r="K369" s="796"/>
      <c r="L369" s="796"/>
      <c r="M369" s="796"/>
      <c r="N369" s="796"/>
      <c r="O369" s="796"/>
      <c r="P369" s="796"/>
      <c r="Q369" s="797"/>
      <c r="R369" s="798"/>
      <c r="S369" s="798"/>
      <c r="T369" s="798"/>
      <c r="U369" s="799"/>
      <c r="V369" s="800"/>
      <c r="W369" s="790"/>
      <c r="X369" s="790"/>
      <c r="Y369" s="790"/>
      <c r="Z369" s="790"/>
      <c r="AA369" s="790"/>
      <c r="AB369" s="790"/>
      <c r="AC369" s="790"/>
      <c r="AD369" s="790"/>
      <c r="AE369" s="790"/>
      <c r="AF369" s="791">
        <f>IF(Exterior9_Labor=0,"",Exterior9_Labor)</f>
        <v>4500</v>
      </c>
      <c r="AG369" s="791"/>
      <c r="AH369" s="791"/>
      <c r="AI369" s="791"/>
      <c r="AJ369" s="791">
        <f>IF(Exterior9_Material=0,"",Exterior9_Material)</f>
        <v>3000</v>
      </c>
      <c r="AK369" s="791"/>
      <c r="AL369" s="791"/>
      <c r="AM369" s="791"/>
      <c r="AN369" s="791" t="str">
        <f>IF(Exterior9_Sub=0,"",Exterior9_Sub)</f>
        <v/>
      </c>
      <c r="AO369" s="791"/>
      <c r="AP369" s="791"/>
      <c r="AQ369" s="791"/>
      <c r="AR369" s="358"/>
      <c r="AS369" s="792">
        <f>IF(Exterior9_Total=0,"",Exterior9_Total)</f>
        <v>7500</v>
      </c>
      <c r="AT369" s="792"/>
      <c r="AU369" s="793"/>
      <c r="AV369" s="793"/>
      <c r="AW369" s="794"/>
      <c r="AX369" s="371"/>
      <c r="AY369" s="101"/>
      <c r="AZ369" s="101"/>
      <c r="BA369" s="101"/>
      <c r="BB369" s="101"/>
      <c r="BC369" s="101"/>
      <c r="BD369" s="101"/>
      <c r="BE369" s="101"/>
      <c r="BF369" s="101"/>
      <c r="BG369" s="101"/>
      <c r="BH369" s="101"/>
      <c r="BI369" s="101"/>
      <c r="BJ369" s="101"/>
      <c r="BK369" s="101"/>
      <c r="BL369" s="101"/>
      <c r="BN369" s="374"/>
      <c r="BP369" s="378"/>
      <c r="DH369" s="102"/>
    </row>
    <row r="370" spans="1:112" hidden="1">
      <c r="A370" s="110"/>
      <c r="B370" s="801" t="s">
        <v>616</v>
      </c>
      <c r="C370" s="801"/>
      <c r="D370" s="801"/>
      <c r="E370" s="801"/>
      <c r="F370" s="801"/>
      <c r="G370" s="801"/>
      <c r="H370" s="801"/>
      <c r="I370" s="801"/>
      <c r="J370" s="801"/>
      <c r="K370" s="801"/>
      <c r="L370" s="801"/>
      <c r="M370" s="801"/>
      <c r="N370" s="801"/>
      <c r="O370" s="801"/>
      <c r="P370" s="801"/>
      <c r="Q370" s="801"/>
      <c r="R370" s="787"/>
      <c r="S370" s="787"/>
      <c r="T370" s="788"/>
      <c r="U370" s="787"/>
      <c r="V370" s="787" t="s">
        <v>2</v>
      </c>
      <c r="W370" s="783"/>
      <c r="X370" s="789"/>
      <c r="Y370" s="789"/>
      <c r="Z370" s="789"/>
      <c r="AA370" s="789"/>
      <c r="AB370" s="789"/>
      <c r="AC370" s="781"/>
      <c r="AD370" s="782"/>
      <c r="AE370" s="783"/>
      <c r="AF370" s="784">
        <f>R370*W370</f>
        <v>0</v>
      </c>
      <c r="AG370" s="784"/>
      <c r="AH370" s="784"/>
      <c r="AI370" s="784"/>
      <c r="AJ370" s="784">
        <f t="shared" ref="AJ370:AJ405" si="177">R370*Z370</f>
        <v>0</v>
      </c>
      <c r="AK370" s="784"/>
      <c r="AL370" s="784"/>
      <c r="AM370" s="784"/>
      <c r="AN370" s="784">
        <f t="shared" ref="AN370:AN405" si="178">R370*AC370</f>
        <v>0</v>
      </c>
      <c r="AO370" s="784"/>
      <c r="AP370" s="784"/>
      <c r="AQ370" s="784"/>
      <c r="AR370" s="363"/>
      <c r="AS370" s="785">
        <f t="shared" ref="AS370:AS409" si="179">SUM(AF370:AQ370)</f>
        <v>0</v>
      </c>
      <c r="AT370" s="785"/>
      <c r="AU370" s="785"/>
      <c r="AV370" s="785"/>
      <c r="AW370" s="785">
        <f t="shared" ref="AW370:AW409" si="180">SUM(AF370:AQ370)</f>
        <v>0</v>
      </c>
      <c r="AX370" s="100"/>
      <c r="AY370" s="116">
        <f t="shared" ref="AY370:AY409" si="181">AF370</f>
        <v>0</v>
      </c>
      <c r="AZ370" s="116">
        <f t="shared" ref="AZ370:AZ409" si="182">AJ370</f>
        <v>0</v>
      </c>
      <c r="BA370" s="116">
        <f t="shared" ref="BA370:BA409" si="183">AN370</f>
        <v>0</v>
      </c>
      <c r="BB370" s="116">
        <f t="shared" ref="BB370:BB409" si="184">SUM(AY370:BA370)</f>
        <v>0</v>
      </c>
      <c r="BC370" s="115">
        <f>IFERROR(AY370/$BB$5,0)</f>
        <v>0</v>
      </c>
      <c r="BD370" s="116">
        <f t="shared" ref="BD370:BD409" si="185">BC370*Allocated_Adders</f>
        <v>0</v>
      </c>
      <c r="BE370" s="120">
        <f>AY370+BD370</f>
        <v>0</v>
      </c>
      <c r="BF370" s="115">
        <f>IFERROR(AZ370/$BB$5,0)</f>
        <v>0</v>
      </c>
      <c r="BG370" s="116">
        <f t="shared" ref="BG370:BG409" si="186">BF370*Allocated_Adders</f>
        <v>0</v>
      </c>
      <c r="BH370" s="120">
        <f>AZ370+BG370</f>
        <v>0</v>
      </c>
      <c r="BI370" s="115">
        <f>IFERROR(BA370/$BB$5,0)</f>
        <v>0</v>
      </c>
      <c r="BJ370" s="116">
        <f t="shared" ref="BJ370:BJ409" si="187">BI370*Allocated_Adders</f>
        <v>0</v>
      </c>
      <c r="BK370" s="120">
        <f>BA370+BJ370</f>
        <v>0</v>
      </c>
      <c r="BL370" s="120">
        <f>BE370+BH370+BK370</f>
        <v>0</v>
      </c>
      <c r="BN370" s="375">
        <f t="shared" ref="BN370:BN409" si="188">IFERROR(AS370/Total_Detailed_Estimate,0)</f>
        <v>0</v>
      </c>
      <c r="BP370" s="380"/>
      <c r="DH370" s="102"/>
    </row>
    <row r="371" spans="1:112" hidden="1">
      <c r="A371" s="110"/>
      <c r="B371" s="786" t="s">
        <v>51</v>
      </c>
      <c r="C371" s="786"/>
      <c r="D371" s="786"/>
      <c r="E371" s="786"/>
      <c r="F371" s="786"/>
      <c r="G371" s="786"/>
      <c r="H371" s="786"/>
      <c r="I371" s="786"/>
      <c r="J371" s="786"/>
      <c r="K371" s="786"/>
      <c r="L371" s="786"/>
      <c r="M371" s="786"/>
      <c r="N371" s="786"/>
      <c r="O371" s="786"/>
      <c r="P371" s="786"/>
      <c r="Q371" s="786"/>
      <c r="R371" s="787"/>
      <c r="S371" s="787"/>
      <c r="T371" s="788"/>
      <c r="U371" s="787" t="s">
        <v>2</v>
      </c>
      <c r="V371" s="787" t="s">
        <v>7</v>
      </c>
      <c r="W371" s="783"/>
      <c r="X371" s="789"/>
      <c r="Y371" s="789"/>
      <c r="Z371" s="789"/>
      <c r="AA371" s="789"/>
      <c r="AB371" s="789"/>
      <c r="AC371" s="781"/>
      <c r="AD371" s="782"/>
      <c r="AE371" s="783"/>
      <c r="AF371" s="784">
        <f t="shared" ref="AF371:AF409" si="189">R371*W371</f>
        <v>0</v>
      </c>
      <c r="AG371" s="784"/>
      <c r="AH371" s="784"/>
      <c r="AI371" s="784"/>
      <c r="AJ371" s="784">
        <f t="shared" si="177"/>
        <v>0</v>
      </c>
      <c r="AK371" s="784"/>
      <c r="AL371" s="784"/>
      <c r="AM371" s="784"/>
      <c r="AN371" s="784">
        <f t="shared" si="178"/>
        <v>0</v>
      </c>
      <c r="AO371" s="784"/>
      <c r="AP371" s="784"/>
      <c r="AQ371" s="784"/>
      <c r="AR371" s="363"/>
      <c r="AS371" s="785">
        <f t="shared" si="179"/>
        <v>0</v>
      </c>
      <c r="AT371" s="785"/>
      <c r="AU371" s="785"/>
      <c r="AV371" s="785"/>
      <c r="AW371" s="785">
        <f t="shared" si="180"/>
        <v>0</v>
      </c>
      <c r="AX371" s="90"/>
      <c r="AY371" s="116">
        <f t="shared" si="181"/>
        <v>0</v>
      </c>
      <c r="AZ371" s="116">
        <f t="shared" si="182"/>
        <v>0</v>
      </c>
      <c r="BA371" s="116">
        <f t="shared" si="183"/>
        <v>0</v>
      </c>
      <c r="BB371" s="116">
        <f t="shared" si="184"/>
        <v>0</v>
      </c>
      <c r="BC371" s="115">
        <f t="shared" ref="BC371:BC409" si="190">IFERROR(AY371/$BB$5,0)</f>
        <v>0</v>
      </c>
      <c r="BD371" s="116">
        <f t="shared" si="185"/>
        <v>0</v>
      </c>
      <c r="BE371" s="120">
        <f t="shared" ref="BE371:BE409" si="191">AY371+BD371</f>
        <v>0</v>
      </c>
      <c r="BF371" s="115">
        <f t="shared" ref="BF371:BF409" si="192">IFERROR(AZ371/$BB$5,0)</f>
        <v>0</v>
      </c>
      <c r="BG371" s="116">
        <f t="shared" si="186"/>
        <v>0</v>
      </c>
      <c r="BH371" s="120">
        <f t="shared" ref="BH371:BH409" si="193">AZ371+BG371</f>
        <v>0</v>
      </c>
      <c r="BI371" s="115">
        <f t="shared" ref="BI371:BI409" si="194">IFERROR(BA371/$BB$5,0)</f>
        <v>0</v>
      </c>
      <c r="BJ371" s="116">
        <f t="shared" si="187"/>
        <v>0</v>
      </c>
      <c r="BK371" s="120">
        <f t="shared" ref="BK371:BK409" si="195">BA371+BJ371</f>
        <v>0</v>
      </c>
      <c r="BL371" s="120">
        <f t="shared" ref="BL371:BL409" si="196">BE371+BH371+BK371</f>
        <v>0</v>
      </c>
      <c r="BN371" s="375">
        <f t="shared" si="188"/>
        <v>0</v>
      </c>
      <c r="BP371" s="380"/>
      <c r="DH371" s="102"/>
    </row>
    <row r="372" spans="1:112" hidden="1">
      <c r="A372" s="110"/>
      <c r="B372" s="786" t="s">
        <v>163</v>
      </c>
      <c r="C372" s="786"/>
      <c r="D372" s="786"/>
      <c r="E372" s="786"/>
      <c r="F372" s="786"/>
      <c r="G372" s="786"/>
      <c r="H372" s="786"/>
      <c r="I372" s="786"/>
      <c r="J372" s="786"/>
      <c r="K372" s="786"/>
      <c r="L372" s="786"/>
      <c r="M372" s="786"/>
      <c r="N372" s="786"/>
      <c r="O372" s="786"/>
      <c r="P372" s="786"/>
      <c r="Q372" s="786"/>
      <c r="R372" s="787"/>
      <c r="S372" s="787"/>
      <c r="T372" s="788"/>
      <c r="U372" s="787" t="s">
        <v>7</v>
      </c>
      <c r="V372" s="787" t="s">
        <v>7</v>
      </c>
      <c r="W372" s="783">
        <v>2</v>
      </c>
      <c r="X372" s="789"/>
      <c r="Y372" s="789"/>
      <c r="Z372" s="789"/>
      <c r="AA372" s="789"/>
      <c r="AB372" s="789"/>
      <c r="AC372" s="781"/>
      <c r="AD372" s="782"/>
      <c r="AE372" s="783"/>
      <c r="AF372" s="784">
        <f t="shared" si="189"/>
        <v>0</v>
      </c>
      <c r="AG372" s="784"/>
      <c r="AH372" s="784"/>
      <c r="AI372" s="784"/>
      <c r="AJ372" s="784">
        <f t="shared" si="177"/>
        <v>0</v>
      </c>
      <c r="AK372" s="784"/>
      <c r="AL372" s="784"/>
      <c r="AM372" s="784"/>
      <c r="AN372" s="784">
        <f t="shared" si="178"/>
        <v>0</v>
      </c>
      <c r="AO372" s="784"/>
      <c r="AP372" s="784"/>
      <c r="AQ372" s="784"/>
      <c r="AR372" s="363"/>
      <c r="AS372" s="785">
        <f t="shared" si="179"/>
        <v>0</v>
      </c>
      <c r="AT372" s="785"/>
      <c r="AU372" s="785"/>
      <c r="AV372" s="785"/>
      <c r="AW372" s="785">
        <f t="shared" si="180"/>
        <v>0</v>
      </c>
      <c r="AX372" s="91"/>
      <c r="AY372" s="116">
        <f t="shared" si="181"/>
        <v>0</v>
      </c>
      <c r="AZ372" s="116">
        <f t="shared" si="182"/>
        <v>0</v>
      </c>
      <c r="BA372" s="116">
        <f t="shared" si="183"/>
        <v>0</v>
      </c>
      <c r="BB372" s="116">
        <f t="shared" si="184"/>
        <v>0</v>
      </c>
      <c r="BC372" s="115">
        <f t="shared" si="190"/>
        <v>0</v>
      </c>
      <c r="BD372" s="116">
        <f t="shared" si="185"/>
        <v>0</v>
      </c>
      <c r="BE372" s="120">
        <f t="shared" si="191"/>
        <v>0</v>
      </c>
      <c r="BF372" s="115">
        <f t="shared" si="192"/>
        <v>0</v>
      </c>
      <c r="BG372" s="116">
        <f t="shared" si="186"/>
        <v>0</v>
      </c>
      <c r="BH372" s="120">
        <f t="shared" si="193"/>
        <v>0</v>
      </c>
      <c r="BI372" s="115">
        <f t="shared" si="194"/>
        <v>0</v>
      </c>
      <c r="BJ372" s="116">
        <f t="shared" si="187"/>
        <v>0</v>
      </c>
      <c r="BK372" s="120">
        <f t="shared" si="195"/>
        <v>0</v>
      </c>
      <c r="BL372" s="120">
        <f t="shared" si="196"/>
        <v>0</v>
      </c>
      <c r="BN372" s="375">
        <f t="shared" si="188"/>
        <v>0</v>
      </c>
      <c r="BP372" s="380"/>
      <c r="DH372" s="102"/>
    </row>
    <row r="373" spans="1:112" hidden="1">
      <c r="A373" s="110"/>
      <c r="B373" s="786" t="s">
        <v>314</v>
      </c>
      <c r="C373" s="786"/>
      <c r="D373" s="786"/>
      <c r="E373" s="786"/>
      <c r="F373" s="786"/>
      <c r="G373" s="786"/>
      <c r="H373" s="786"/>
      <c r="I373" s="786"/>
      <c r="J373" s="786"/>
      <c r="K373" s="786"/>
      <c r="L373" s="786"/>
      <c r="M373" s="786"/>
      <c r="N373" s="786"/>
      <c r="O373" s="786"/>
      <c r="P373" s="786"/>
      <c r="Q373" s="786"/>
      <c r="R373" s="787">
        <v>1500</v>
      </c>
      <c r="S373" s="787"/>
      <c r="T373" s="788"/>
      <c r="U373" s="787" t="s">
        <v>7</v>
      </c>
      <c r="V373" s="787" t="s">
        <v>7</v>
      </c>
      <c r="W373" s="783">
        <v>3</v>
      </c>
      <c r="X373" s="789"/>
      <c r="Y373" s="789"/>
      <c r="Z373" s="789">
        <v>2</v>
      </c>
      <c r="AA373" s="789"/>
      <c r="AB373" s="789">
        <v>1.75</v>
      </c>
      <c r="AC373" s="781"/>
      <c r="AD373" s="782"/>
      <c r="AE373" s="783"/>
      <c r="AF373" s="784">
        <f t="shared" si="189"/>
        <v>4500</v>
      </c>
      <c r="AG373" s="784"/>
      <c r="AH373" s="784"/>
      <c r="AI373" s="784"/>
      <c r="AJ373" s="784">
        <f t="shared" si="177"/>
        <v>3000</v>
      </c>
      <c r="AK373" s="784"/>
      <c r="AL373" s="784"/>
      <c r="AM373" s="784"/>
      <c r="AN373" s="784">
        <f t="shared" si="178"/>
        <v>0</v>
      </c>
      <c r="AO373" s="784"/>
      <c r="AP373" s="784"/>
      <c r="AQ373" s="784"/>
      <c r="AR373" s="363"/>
      <c r="AS373" s="785">
        <f t="shared" si="179"/>
        <v>7500</v>
      </c>
      <c r="AT373" s="785"/>
      <c r="AU373" s="785"/>
      <c r="AV373" s="785"/>
      <c r="AW373" s="785">
        <f t="shared" si="180"/>
        <v>7500</v>
      </c>
      <c r="AX373" s="91"/>
      <c r="AY373" s="116">
        <f t="shared" si="181"/>
        <v>4500</v>
      </c>
      <c r="AZ373" s="116">
        <f t="shared" si="182"/>
        <v>3000</v>
      </c>
      <c r="BA373" s="116">
        <f t="shared" si="183"/>
        <v>0</v>
      </c>
      <c r="BB373" s="116">
        <f t="shared" si="184"/>
        <v>7500</v>
      </c>
      <c r="BC373" s="115">
        <f t="shared" si="190"/>
        <v>5.3851907255048619E-2</v>
      </c>
      <c r="BD373" s="116">
        <f t="shared" si="185"/>
        <v>1215</v>
      </c>
      <c r="BE373" s="120">
        <f t="shared" si="191"/>
        <v>5715</v>
      </c>
      <c r="BF373" s="115">
        <f t="shared" si="192"/>
        <v>3.5901271503365743E-2</v>
      </c>
      <c r="BG373" s="116">
        <f t="shared" si="186"/>
        <v>810</v>
      </c>
      <c r="BH373" s="120">
        <f t="shared" si="193"/>
        <v>3810</v>
      </c>
      <c r="BI373" s="115">
        <f t="shared" si="194"/>
        <v>0</v>
      </c>
      <c r="BJ373" s="116">
        <f t="shared" si="187"/>
        <v>0</v>
      </c>
      <c r="BK373" s="120">
        <f t="shared" si="195"/>
        <v>0</v>
      </c>
      <c r="BL373" s="120">
        <f t="shared" si="196"/>
        <v>9525</v>
      </c>
      <c r="BN373" s="375">
        <f t="shared" si="188"/>
        <v>8.9753178758414362E-2</v>
      </c>
      <c r="BP373" s="380"/>
      <c r="DH373" s="102"/>
    </row>
    <row r="374" spans="1:112" hidden="1">
      <c r="A374" s="110"/>
      <c r="B374" s="786" t="s">
        <v>315</v>
      </c>
      <c r="C374" s="786"/>
      <c r="D374" s="786"/>
      <c r="E374" s="786"/>
      <c r="F374" s="786"/>
      <c r="G374" s="786"/>
      <c r="H374" s="786"/>
      <c r="I374" s="786"/>
      <c r="J374" s="786"/>
      <c r="K374" s="786"/>
      <c r="L374" s="786"/>
      <c r="M374" s="786"/>
      <c r="N374" s="786"/>
      <c r="O374" s="786"/>
      <c r="P374" s="786"/>
      <c r="Q374" s="786"/>
      <c r="R374" s="787"/>
      <c r="S374" s="787"/>
      <c r="T374" s="788"/>
      <c r="U374" s="787" t="s">
        <v>7</v>
      </c>
      <c r="V374" s="787"/>
      <c r="W374" s="783">
        <v>3.5</v>
      </c>
      <c r="X374" s="789"/>
      <c r="Y374" s="789"/>
      <c r="Z374" s="789">
        <v>1.75</v>
      </c>
      <c r="AA374" s="789"/>
      <c r="AB374" s="789"/>
      <c r="AC374" s="781"/>
      <c r="AD374" s="782"/>
      <c r="AE374" s="783"/>
      <c r="AF374" s="784">
        <f t="shared" si="189"/>
        <v>0</v>
      </c>
      <c r="AG374" s="784"/>
      <c r="AH374" s="784"/>
      <c r="AI374" s="784"/>
      <c r="AJ374" s="784">
        <f t="shared" si="177"/>
        <v>0</v>
      </c>
      <c r="AK374" s="784"/>
      <c r="AL374" s="784"/>
      <c r="AM374" s="784"/>
      <c r="AN374" s="784">
        <f t="shared" si="178"/>
        <v>0</v>
      </c>
      <c r="AO374" s="784"/>
      <c r="AP374" s="784"/>
      <c r="AQ374" s="784"/>
      <c r="AR374" s="363"/>
      <c r="AS374" s="785">
        <f t="shared" si="179"/>
        <v>0</v>
      </c>
      <c r="AT374" s="785"/>
      <c r="AU374" s="785"/>
      <c r="AV374" s="785"/>
      <c r="AW374" s="785">
        <f t="shared" si="180"/>
        <v>0</v>
      </c>
      <c r="AX374" s="91"/>
      <c r="AY374" s="116">
        <f t="shared" si="181"/>
        <v>0</v>
      </c>
      <c r="AZ374" s="116">
        <f t="shared" si="182"/>
        <v>0</v>
      </c>
      <c r="BA374" s="116">
        <f t="shared" si="183"/>
        <v>0</v>
      </c>
      <c r="BB374" s="116">
        <f t="shared" si="184"/>
        <v>0</v>
      </c>
      <c r="BC374" s="115">
        <f t="shared" si="190"/>
        <v>0</v>
      </c>
      <c r="BD374" s="116">
        <f t="shared" si="185"/>
        <v>0</v>
      </c>
      <c r="BE374" s="120">
        <f t="shared" si="191"/>
        <v>0</v>
      </c>
      <c r="BF374" s="115">
        <f t="shared" si="192"/>
        <v>0</v>
      </c>
      <c r="BG374" s="116">
        <f t="shared" si="186"/>
        <v>0</v>
      </c>
      <c r="BH374" s="120">
        <f t="shared" si="193"/>
        <v>0</v>
      </c>
      <c r="BI374" s="115">
        <f t="shared" si="194"/>
        <v>0</v>
      </c>
      <c r="BJ374" s="116">
        <f t="shared" si="187"/>
        <v>0</v>
      </c>
      <c r="BK374" s="120">
        <f t="shared" si="195"/>
        <v>0</v>
      </c>
      <c r="BL374" s="120">
        <f t="shared" si="196"/>
        <v>0</v>
      </c>
      <c r="BN374" s="375">
        <f t="shared" si="188"/>
        <v>0</v>
      </c>
      <c r="BP374" s="380"/>
      <c r="DH374" s="102"/>
    </row>
    <row r="375" spans="1:112" hidden="1">
      <c r="A375" s="110"/>
      <c r="B375" s="786"/>
      <c r="C375" s="786"/>
      <c r="D375" s="786"/>
      <c r="E375" s="786"/>
      <c r="F375" s="786"/>
      <c r="G375" s="786"/>
      <c r="H375" s="786"/>
      <c r="I375" s="786"/>
      <c r="J375" s="786"/>
      <c r="K375" s="786"/>
      <c r="L375" s="786"/>
      <c r="M375" s="786"/>
      <c r="N375" s="786"/>
      <c r="O375" s="786"/>
      <c r="P375" s="786"/>
      <c r="Q375" s="786"/>
      <c r="R375" s="787"/>
      <c r="S375" s="787"/>
      <c r="T375" s="788"/>
      <c r="U375" s="787"/>
      <c r="V375" s="787"/>
      <c r="W375" s="783"/>
      <c r="X375" s="789"/>
      <c r="Y375" s="789"/>
      <c r="Z375" s="789"/>
      <c r="AA375" s="789"/>
      <c r="AB375" s="789"/>
      <c r="AC375" s="781"/>
      <c r="AD375" s="782"/>
      <c r="AE375" s="783"/>
      <c r="AF375" s="784">
        <f t="shared" si="189"/>
        <v>0</v>
      </c>
      <c r="AG375" s="784"/>
      <c r="AH375" s="784"/>
      <c r="AI375" s="784"/>
      <c r="AJ375" s="784">
        <f t="shared" si="177"/>
        <v>0</v>
      </c>
      <c r="AK375" s="784"/>
      <c r="AL375" s="784"/>
      <c r="AM375" s="784"/>
      <c r="AN375" s="784">
        <f t="shared" si="178"/>
        <v>0</v>
      </c>
      <c r="AO375" s="784"/>
      <c r="AP375" s="784"/>
      <c r="AQ375" s="784"/>
      <c r="AR375" s="363"/>
      <c r="AS375" s="785">
        <f t="shared" si="179"/>
        <v>0</v>
      </c>
      <c r="AT375" s="785"/>
      <c r="AU375" s="785"/>
      <c r="AV375" s="785"/>
      <c r="AW375" s="785">
        <f t="shared" si="180"/>
        <v>0</v>
      </c>
      <c r="AX375" s="91"/>
      <c r="AY375" s="116">
        <f t="shared" si="181"/>
        <v>0</v>
      </c>
      <c r="AZ375" s="116">
        <f t="shared" si="182"/>
        <v>0</v>
      </c>
      <c r="BA375" s="116">
        <f t="shared" si="183"/>
        <v>0</v>
      </c>
      <c r="BB375" s="116">
        <f t="shared" si="184"/>
        <v>0</v>
      </c>
      <c r="BC375" s="115">
        <f t="shared" si="190"/>
        <v>0</v>
      </c>
      <c r="BD375" s="116">
        <f t="shared" si="185"/>
        <v>0</v>
      </c>
      <c r="BE375" s="120">
        <f t="shared" si="191"/>
        <v>0</v>
      </c>
      <c r="BF375" s="115">
        <f t="shared" si="192"/>
        <v>0</v>
      </c>
      <c r="BG375" s="116">
        <f t="shared" si="186"/>
        <v>0</v>
      </c>
      <c r="BH375" s="120">
        <f t="shared" si="193"/>
        <v>0</v>
      </c>
      <c r="BI375" s="115">
        <f t="shared" si="194"/>
        <v>0</v>
      </c>
      <c r="BJ375" s="116">
        <f t="shared" si="187"/>
        <v>0</v>
      </c>
      <c r="BK375" s="120">
        <f t="shared" si="195"/>
        <v>0</v>
      </c>
      <c r="BL375" s="120">
        <f t="shared" si="196"/>
        <v>0</v>
      </c>
      <c r="BN375" s="375">
        <f t="shared" si="188"/>
        <v>0</v>
      </c>
      <c r="BP375" s="380"/>
      <c r="DH375" s="102"/>
    </row>
    <row r="376" spans="1:112" hidden="1">
      <c r="A376" s="110"/>
      <c r="B376" s="786"/>
      <c r="C376" s="786"/>
      <c r="D376" s="786"/>
      <c r="E376" s="786"/>
      <c r="F376" s="786"/>
      <c r="G376" s="786"/>
      <c r="H376" s="786"/>
      <c r="I376" s="786"/>
      <c r="J376" s="786"/>
      <c r="K376" s="786"/>
      <c r="L376" s="786"/>
      <c r="M376" s="786"/>
      <c r="N376" s="786"/>
      <c r="O376" s="786"/>
      <c r="P376" s="786"/>
      <c r="Q376" s="786"/>
      <c r="R376" s="787"/>
      <c r="S376" s="787"/>
      <c r="T376" s="788"/>
      <c r="U376" s="787"/>
      <c r="V376" s="787"/>
      <c r="W376" s="783"/>
      <c r="X376" s="789"/>
      <c r="Y376" s="789"/>
      <c r="Z376" s="789"/>
      <c r="AA376" s="789"/>
      <c r="AB376" s="789"/>
      <c r="AC376" s="781"/>
      <c r="AD376" s="782"/>
      <c r="AE376" s="783"/>
      <c r="AF376" s="784">
        <f t="shared" si="189"/>
        <v>0</v>
      </c>
      <c r="AG376" s="784"/>
      <c r="AH376" s="784"/>
      <c r="AI376" s="784"/>
      <c r="AJ376" s="784">
        <f t="shared" si="177"/>
        <v>0</v>
      </c>
      <c r="AK376" s="784"/>
      <c r="AL376" s="784"/>
      <c r="AM376" s="784"/>
      <c r="AN376" s="784">
        <f t="shared" si="178"/>
        <v>0</v>
      </c>
      <c r="AO376" s="784"/>
      <c r="AP376" s="784"/>
      <c r="AQ376" s="784"/>
      <c r="AR376" s="363"/>
      <c r="AS376" s="785">
        <f t="shared" si="179"/>
        <v>0</v>
      </c>
      <c r="AT376" s="785"/>
      <c r="AU376" s="785"/>
      <c r="AV376" s="785"/>
      <c r="AW376" s="785">
        <f t="shared" si="180"/>
        <v>0</v>
      </c>
      <c r="AX376" s="91"/>
      <c r="AY376" s="116">
        <f t="shared" si="181"/>
        <v>0</v>
      </c>
      <c r="AZ376" s="116">
        <f t="shared" si="182"/>
        <v>0</v>
      </c>
      <c r="BA376" s="116">
        <f t="shared" si="183"/>
        <v>0</v>
      </c>
      <c r="BB376" s="116">
        <f t="shared" si="184"/>
        <v>0</v>
      </c>
      <c r="BC376" s="115">
        <f t="shared" si="190"/>
        <v>0</v>
      </c>
      <c r="BD376" s="116">
        <f t="shared" si="185"/>
        <v>0</v>
      </c>
      <c r="BE376" s="120">
        <f t="shared" si="191"/>
        <v>0</v>
      </c>
      <c r="BF376" s="115">
        <f t="shared" si="192"/>
        <v>0</v>
      </c>
      <c r="BG376" s="116">
        <f t="shared" si="186"/>
        <v>0</v>
      </c>
      <c r="BH376" s="120">
        <f t="shared" si="193"/>
        <v>0</v>
      </c>
      <c r="BI376" s="115">
        <f t="shared" si="194"/>
        <v>0</v>
      </c>
      <c r="BJ376" s="116">
        <f t="shared" si="187"/>
        <v>0</v>
      </c>
      <c r="BK376" s="120">
        <f t="shared" si="195"/>
        <v>0</v>
      </c>
      <c r="BL376" s="120">
        <f t="shared" si="196"/>
        <v>0</v>
      </c>
      <c r="BN376" s="375">
        <f t="shared" si="188"/>
        <v>0</v>
      </c>
      <c r="BP376" s="380"/>
      <c r="DH376" s="102"/>
    </row>
    <row r="377" spans="1:112" hidden="1">
      <c r="A377" s="110"/>
      <c r="B377" s="801" t="s">
        <v>829</v>
      </c>
      <c r="C377" s="801"/>
      <c r="D377" s="801"/>
      <c r="E377" s="801"/>
      <c r="F377" s="801"/>
      <c r="G377" s="801"/>
      <c r="H377" s="801"/>
      <c r="I377" s="801"/>
      <c r="J377" s="801"/>
      <c r="K377" s="801"/>
      <c r="L377" s="801"/>
      <c r="M377" s="801"/>
      <c r="N377" s="801"/>
      <c r="O377" s="801"/>
      <c r="P377" s="801"/>
      <c r="Q377" s="801"/>
      <c r="R377" s="787"/>
      <c r="S377" s="787"/>
      <c r="T377" s="788"/>
      <c r="U377" s="787"/>
      <c r="V377" s="787"/>
      <c r="W377" s="783"/>
      <c r="X377" s="789"/>
      <c r="Y377" s="789"/>
      <c r="Z377" s="789"/>
      <c r="AA377" s="789"/>
      <c r="AB377" s="789"/>
      <c r="AC377" s="781"/>
      <c r="AD377" s="782"/>
      <c r="AE377" s="783"/>
      <c r="AF377" s="784">
        <f t="shared" si="189"/>
        <v>0</v>
      </c>
      <c r="AG377" s="784"/>
      <c r="AH377" s="784"/>
      <c r="AI377" s="784"/>
      <c r="AJ377" s="784">
        <f t="shared" si="177"/>
        <v>0</v>
      </c>
      <c r="AK377" s="784"/>
      <c r="AL377" s="784"/>
      <c r="AM377" s="784"/>
      <c r="AN377" s="784">
        <f t="shared" si="178"/>
        <v>0</v>
      </c>
      <c r="AO377" s="784"/>
      <c r="AP377" s="784"/>
      <c r="AQ377" s="784"/>
      <c r="AR377" s="363"/>
      <c r="AS377" s="785">
        <f t="shared" si="179"/>
        <v>0</v>
      </c>
      <c r="AT377" s="785"/>
      <c r="AU377" s="785"/>
      <c r="AV377" s="785"/>
      <c r="AW377" s="785">
        <f t="shared" si="180"/>
        <v>0</v>
      </c>
      <c r="AX377" s="91"/>
      <c r="AY377" s="116">
        <f t="shared" si="181"/>
        <v>0</v>
      </c>
      <c r="AZ377" s="116">
        <f t="shared" si="182"/>
        <v>0</v>
      </c>
      <c r="BA377" s="116">
        <f t="shared" si="183"/>
        <v>0</v>
      </c>
      <c r="BB377" s="116">
        <f t="shared" si="184"/>
        <v>0</v>
      </c>
      <c r="BC377" s="115">
        <f t="shared" si="190"/>
        <v>0</v>
      </c>
      <c r="BD377" s="116">
        <f t="shared" si="185"/>
        <v>0</v>
      </c>
      <c r="BE377" s="120">
        <f t="shared" si="191"/>
        <v>0</v>
      </c>
      <c r="BF377" s="115">
        <f t="shared" si="192"/>
        <v>0</v>
      </c>
      <c r="BG377" s="116">
        <f t="shared" si="186"/>
        <v>0</v>
      </c>
      <c r="BH377" s="120">
        <f t="shared" si="193"/>
        <v>0</v>
      </c>
      <c r="BI377" s="115">
        <f t="shared" si="194"/>
        <v>0</v>
      </c>
      <c r="BJ377" s="116">
        <f t="shared" si="187"/>
        <v>0</v>
      </c>
      <c r="BK377" s="120">
        <f t="shared" si="195"/>
        <v>0</v>
      </c>
      <c r="BL377" s="120">
        <f t="shared" si="196"/>
        <v>0</v>
      </c>
      <c r="BN377" s="375">
        <f t="shared" si="188"/>
        <v>0</v>
      </c>
      <c r="BP377" s="380"/>
      <c r="DH377" s="102"/>
    </row>
    <row r="378" spans="1:112" hidden="1">
      <c r="A378" s="110"/>
      <c r="B378" s="786" t="s">
        <v>831</v>
      </c>
      <c r="C378" s="786"/>
      <c r="D378" s="786"/>
      <c r="E378" s="786"/>
      <c r="F378" s="786"/>
      <c r="G378" s="786"/>
      <c r="H378" s="786"/>
      <c r="I378" s="786"/>
      <c r="J378" s="786"/>
      <c r="K378" s="786"/>
      <c r="L378" s="786"/>
      <c r="M378" s="786"/>
      <c r="N378" s="786"/>
      <c r="O378" s="786"/>
      <c r="P378" s="786"/>
      <c r="Q378" s="786"/>
      <c r="R378" s="787"/>
      <c r="S378" s="787"/>
      <c r="T378" s="788"/>
      <c r="U378" s="787" t="s">
        <v>7</v>
      </c>
      <c r="V378" s="787"/>
      <c r="W378" s="783">
        <v>1.25</v>
      </c>
      <c r="X378" s="789"/>
      <c r="Y378" s="789"/>
      <c r="Z378" s="789"/>
      <c r="AA378" s="789"/>
      <c r="AB378" s="789"/>
      <c r="AC378" s="781"/>
      <c r="AD378" s="782"/>
      <c r="AE378" s="783"/>
      <c r="AF378" s="784">
        <f t="shared" si="189"/>
        <v>0</v>
      </c>
      <c r="AG378" s="784"/>
      <c r="AH378" s="784"/>
      <c r="AI378" s="784"/>
      <c r="AJ378" s="784">
        <f t="shared" si="177"/>
        <v>0</v>
      </c>
      <c r="AK378" s="784"/>
      <c r="AL378" s="784"/>
      <c r="AM378" s="784"/>
      <c r="AN378" s="784">
        <f t="shared" si="178"/>
        <v>0</v>
      </c>
      <c r="AO378" s="784"/>
      <c r="AP378" s="784"/>
      <c r="AQ378" s="784"/>
      <c r="AR378" s="363"/>
      <c r="AS378" s="785">
        <f t="shared" si="179"/>
        <v>0</v>
      </c>
      <c r="AT378" s="785"/>
      <c r="AU378" s="785"/>
      <c r="AV378" s="785"/>
      <c r="AW378" s="785">
        <f t="shared" si="180"/>
        <v>0</v>
      </c>
      <c r="AX378" s="91"/>
      <c r="AY378" s="116">
        <f t="shared" si="181"/>
        <v>0</v>
      </c>
      <c r="AZ378" s="116">
        <f t="shared" si="182"/>
        <v>0</v>
      </c>
      <c r="BA378" s="116">
        <f t="shared" si="183"/>
        <v>0</v>
      </c>
      <c r="BB378" s="116">
        <f t="shared" si="184"/>
        <v>0</v>
      </c>
      <c r="BC378" s="115">
        <f t="shared" si="190"/>
        <v>0</v>
      </c>
      <c r="BD378" s="116">
        <f t="shared" si="185"/>
        <v>0</v>
      </c>
      <c r="BE378" s="120">
        <f t="shared" si="191"/>
        <v>0</v>
      </c>
      <c r="BF378" s="115">
        <f t="shared" si="192"/>
        <v>0</v>
      </c>
      <c r="BG378" s="116">
        <f t="shared" si="186"/>
        <v>0</v>
      </c>
      <c r="BH378" s="120">
        <f t="shared" si="193"/>
        <v>0</v>
      </c>
      <c r="BI378" s="115">
        <f t="shared" si="194"/>
        <v>0</v>
      </c>
      <c r="BJ378" s="116">
        <f t="shared" si="187"/>
        <v>0</v>
      </c>
      <c r="BK378" s="120">
        <f t="shared" si="195"/>
        <v>0</v>
      </c>
      <c r="BL378" s="120">
        <f t="shared" si="196"/>
        <v>0</v>
      </c>
      <c r="BN378" s="375">
        <f t="shared" si="188"/>
        <v>0</v>
      </c>
      <c r="BP378" s="380"/>
      <c r="DH378" s="102"/>
    </row>
    <row r="379" spans="1:112" hidden="1">
      <c r="A379" s="110"/>
      <c r="B379" s="786"/>
      <c r="C379" s="786"/>
      <c r="D379" s="786"/>
      <c r="E379" s="786"/>
      <c r="F379" s="786"/>
      <c r="G379" s="786"/>
      <c r="H379" s="786"/>
      <c r="I379" s="786"/>
      <c r="J379" s="786"/>
      <c r="K379" s="786"/>
      <c r="L379" s="786"/>
      <c r="M379" s="786"/>
      <c r="N379" s="786"/>
      <c r="O379" s="786"/>
      <c r="P379" s="786"/>
      <c r="Q379" s="786"/>
      <c r="R379" s="787"/>
      <c r="S379" s="787"/>
      <c r="T379" s="788"/>
      <c r="U379" s="787"/>
      <c r="V379" s="787"/>
      <c r="W379" s="783"/>
      <c r="X379" s="789"/>
      <c r="Y379" s="789"/>
      <c r="Z379" s="789"/>
      <c r="AA379" s="789"/>
      <c r="AB379" s="789"/>
      <c r="AC379" s="781"/>
      <c r="AD379" s="782"/>
      <c r="AE379" s="783"/>
      <c r="AF379" s="784">
        <f t="shared" si="189"/>
        <v>0</v>
      </c>
      <c r="AG379" s="784"/>
      <c r="AH379" s="784"/>
      <c r="AI379" s="784"/>
      <c r="AJ379" s="784">
        <f t="shared" si="177"/>
        <v>0</v>
      </c>
      <c r="AK379" s="784"/>
      <c r="AL379" s="784"/>
      <c r="AM379" s="784"/>
      <c r="AN379" s="784">
        <f t="shared" si="178"/>
        <v>0</v>
      </c>
      <c r="AO379" s="784"/>
      <c r="AP379" s="784"/>
      <c r="AQ379" s="784"/>
      <c r="AR379" s="363"/>
      <c r="AS379" s="785">
        <f t="shared" si="179"/>
        <v>0</v>
      </c>
      <c r="AT379" s="785"/>
      <c r="AU379" s="785"/>
      <c r="AV379" s="785"/>
      <c r="AW379" s="785">
        <f t="shared" si="180"/>
        <v>0</v>
      </c>
      <c r="AX379" s="91"/>
      <c r="AY379" s="116">
        <f t="shared" si="181"/>
        <v>0</v>
      </c>
      <c r="AZ379" s="116">
        <f t="shared" si="182"/>
        <v>0</v>
      </c>
      <c r="BA379" s="116">
        <f t="shared" si="183"/>
        <v>0</v>
      </c>
      <c r="BB379" s="116">
        <f t="shared" si="184"/>
        <v>0</v>
      </c>
      <c r="BC379" s="115">
        <f t="shared" si="190"/>
        <v>0</v>
      </c>
      <c r="BD379" s="116">
        <f t="shared" si="185"/>
        <v>0</v>
      </c>
      <c r="BE379" s="120">
        <f t="shared" si="191"/>
        <v>0</v>
      </c>
      <c r="BF379" s="115">
        <f t="shared" si="192"/>
        <v>0</v>
      </c>
      <c r="BG379" s="116">
        <f t="shared" si="186"/>
        <v>0</v>
      </c>
      <c r="BH379" s="120">
        <f t="shared" si="193"/>
        <v>0</v>
      </c>
      <c r="BI379" s="115">
        <f t="shared" si="194"/>
        <v>0</v>
      </c>
      <c r="BJ379" s="116">
        <f t="shared" si="187"/>
        <v>0</v>
      </c>
      <c r="BK379" s="120">
        <f t="shared" si="195"/>
        <v>0</v>
      </c>
      <c r="BL379" s="120">
        <f t="shared" si="196"/>
        <v>0</v>
      </c>
      <c r="BN379" s="375">
        <f t="shared" si="188"/>
        <v>0</v>
      </c>
      <c r="BP379" s="380"/>
      <c r="DH379" s="102"/>
    </row>
    <row r="380" spans="1:112" hidden="1">
      <c r="A380" s="110"/>
      <c r="B380" s="786"/>
      <c r="C380" s="786"/>
      <c r="D380" s="786"/>
      <c r="E380" s="786"/>
      <c r="F380" s="786"/>
      <c r="G380" s="786"/>
      <c r="H380" s="786"/>
      <c r="I380" s="786"/>
      <c r="J380" s="786"/>
      <c r="K380" s="786"/>
      <c r="L380" s="786"/>
      <c r="M380" s="786"/>
      <c r="N380" s="786"/>
      <c r="O380" s="786"/>
      <c r="P380" s="786"/>
      <c r="Q380" s="786"/>
      <c r="R380" s="787"/>
      <c r="S380" s="787"/>
      <c r="T380" s="788"/>
      <c r="U380" s="787"/>
      <c r="V380" s="787"/>
      <c r="W380" s="783"/>
      <c r="X380" s="789"/>
      <c r="Y380" s="789"/>
      <c r="Z380" s="789"/>
      <c r="AA380" s="789"/>
      <c r="AB380" s="789"/>
      <c r="AC380" s="781"/>
      <c r="AD380" s="782"/>
      <c r="AE380" s="783"/>
      <c r="AF380" s="784">
        <f t="shared" si="189"/>
        <v>0</v>
      </c>
      <c r="AG380" s="784"/>
      <c r="AH380" s="784"/>
      <c r="AI380" s="784"/>
      <c r="AJ380" s="784">
        <f t="shared" si="177"/>
        <v>0</v>
      </c>
      <c r="AK380" s="784"/>
      <c r="AL380" s="784"/>
      <c r="AM380" s="784"/>
      <c r="AN380" s="784">
        <f t="shared" si="178"/>
        <v>0</v>
      </c>
      <c r="AO380" s="784"/>
      <c r="AP380" s="784"/>
      <c r="AQ380" s="784"/>
      <c r="AR380" s="363"/>
      <c r="AS380" s="785">
        <f t="shared" si="179"/>
        <v>0</v>
      </c>
      <c r="AT380" s="785"/>
      <c r="AU380" s="785"/>
      <c r="AV380" s="785"/>
      <c r="AW380" s="785">
        <f t="shared" si="180"/>
        <v>0</v>
      </c>
      <c r="AX380" s="91"/>
      <c r="AY380" s="116">
        <f t="shared" si="181"/>
        <v>0</v>
      </c>
      <c r="AZ380" s="116">
        <f t="shared" si="182"/>
        <v>0</v>
      </c>
      <c r="BA380" s="116">
        <f t="shared" si="183"/>
        <v>0</v>
      </c>
      <c r="BB380" s="116">
        <f t="shared" si="184"/>
        <v>0</v>
      </c>
      <c r="BC380" s="115">
        <f t="shared" si="190"/>
        <v>0</v>
      </c>
      <c r="BD380" s="116">
        <f t="shared" si="185"/>
        <v>0</v>
      </c>
      <c r="BE380" s="120">
        <f t="shared" si="191"/>
        <v>0</v>
      </c>
      <c r="BF380" s="115">
        <f t="shared" si="192"/>
        <v>0</v>
      </c>
      <c r="BG380" s="116">
        <f t="shared" si="186"/>
        <v>0</v>
      </c>
      <c r="BH380" s="120">
        <f t="shared" si="193"/>
        <v>0</v>
      </c>
      <c r="BI380" s="115">
        <f t="shared" si="194"/>
        <v>0</v>
      </c>
      <c r="BJ380" s="116">
        <f t="shared" si="187"/>
        <v>0</v>
      </c>
      <c r="BK380" s="120">
        <f t="shared" si="195"/>
        <v>0</v>
      </c>
      <c r="BL380" s="120">
        <f t="shared" si="196"/>
        <v>0</v>
      </c>
      <c r="BN380" s="375">
        <f t="shared" si="188"/>
        <v>0</v>
      </c>
      <c r="BP380" s="380"/>
      <c r="DH380" s="102"/>
    </row>
    <row r="381" spans="1:112" hidden="1">
      <c r="A381" s="110"/>
      <c r="B381" s="786"/>
      <c r="C381" s="786"/>
      <c r="D381" s="786"/>
      <c r="E381" s="786"/>
      <c r="F381" s="786"/>
      <c r="G381" s="786"/>
      <c r="H381" s="786"/>
      <c r="I381" s="786"/>
      <c r="J381" s="786"/>
      <c r="K381" s="786"/>
      <c r="L381" s="786"/>
      <c r="M381" s="786"/>
      <c r="N381" s="786"/>
      <c r="O381" s="786"/>
      <c r="P381" s="786"/>
      <c r="Q381" s="786"/>
      <c r="R381" s="787"/>
      <c r="S381" s="787"/>
      <c r="T381" s="788"/>
      <c r="U381" s="787"/>
      <c r="V381" s="787"/>
      <c r="W381" s="783"/>
      <c r="X381" s="789"/>
      <c r="Y381" s="789"/>
      <c r="Z381" s="789"/>
      <c r="AA381" s="789"/>
      <c r="AB381" s="789"/>
      <c r="AC381" s="781"/>
      <c r="AD381" s="782"/>
      <c r="AE381" s="783"/>
      <c r="AF381" s="784">
        <f t="shared" si="189"/>
        <v>0</v>
      </c>
      <c r="AG381" s="784"/>
      <c r="AH381" s="784"/>
      <c r="AI381" s="784"/>
      <c r="AJ381" s="784">
        <f t="shared" si="177"/>
        <v>0</v>
      </c>
      <c r="AK381" s="784"/>
      <c r="AL381" s="784"/>
      <c r="AM381" s="784"/>
      <c r="AN381" s="784">
        <f t="shared" si="178"/>
        <v>0</v>
      </c>
      <c r="AO381" s="784"/>
      <c r="AP381" s="784"/>
      <c r="AQ381" s="784"/>
      <c r="AR381" s="363"/>
      <c r="AS381" s="785">
        <f t="shared" si="179"/>
        <v>0</v>
      </c>
      <c r="AT381" s="785"/>
      <c r="AU381" s="785"/>
      <c r="AV381" s="785"/>
      <c r="AW381" s="785">
        <f t="shared" si="180"/>
        <v>0</v>
      </c>
      <c r="AX381" s="91"/>
      <c r="AY381" s="116">
        <f t="shared" si="181"/>
        <v>0</v>
      </c>
      <c r="AZ381" s="116">
        <f t="shared" si="182"/>
        <v>0</v>
      </c>
      <c r="BA381" s="116">
        <f t="shared" si="183"/>
        <v>0</v>
      </c>
      <c r="BB381" s="116">
        <f t="shared" si="184"/>
        <v>0</v>
      </c>
      <c r="BC381" s="115">
        <f t="shared" si="190"/>
        <v>0</v>
      </c>
      <c r="BD381" s="116">
        <f t="shared" si="185"/>
        <v>0</v>
      </c>
      <c r="BE381" s="120">
        <f t="shared" si="191"/>
        <v>0</v>
      </c>
      <c r="BF381" s="115">
        <f t="shared" si="192"/>
        <v>0</v>
      </c>
      <c r="BG381" s="116">
        <f t="shared" si="186"/>
        <v>0</v>
      </c>
      <c r="BH381" s="120">
        <f t="shared" si="193"/>
        <v>0</v>
      </c>
      <c r="BI381" s="115">
        <f t="shared" si="194"/>
        <v>0</v>
      </c>
      <c r="BJ381" s="116">
        <f t="shared" si="187"/>
        <v>0</v>
      </c>
      <c r="BK381" s="120">
        <f t="shared" si="195"/>
        <v>0</v>
      </c>
      <c r="BL381" s="120">
        <f t="shared" si="196"/>
        <v>0</v>
      </c>
      <c r="BN381" s="375">
        <f t="shared" si="188"/>
        <v>0</v>
      </c>
      <c r="BP381" s="380"/>
      <c r="DH381" s="102"/>
    </row>
    <row r="382" spans="1:112" hidden="1">
      <c r="A382" s="110"/>
      <c r="B382" s="786"/>
      <c r="C382" s="786"/>
      <c r="D382" s="786"/>
      <c r="E382" s="786"/>
      <c r="F382" s="786"/>
      <c r="G382" s="786"/>
      <c r="H382" s="786"/>
      <c r="I382" s="786"/>
      <c r="J382" s="786"/>
      <c r="K382" s="786"/>
      <c r="L382" s="786"/>
      <c r="M382" s="786"/>
      <c r="N382" s="786"/>
      <c r="O382" s="786"/>
      <c r="P382" s="786"/>
      <c r="Q382" s="786"/>
      <c r="R382" s="787"/>
      <c r="S382" s="787"/>
      <c r="T382" s="788"/>
      <c r="U382" s="787"/>
      <c r="V382" s="787"/>
      <c r="W382" s="783"/>
      <c r="X382" s="789"/>
      <c r="Y382" s="789"/>
      <c r="Z382" s="789"/>
      <c r="AA382" s="789"/>
      <c r="AB382" s="789"/>
      <c r="AC382" s="781"/>
      <c r="AD382" s="782"/>
      <c r="AE382" s="783"/>
      <c r="AF382" s="784">
        <f t="shared" si="189"/>
        <v>0</v>
      </c>
      <c r="AG382" s="784"/>
      <c r="AH382" s="784"/>
      <c r="AI382" s="784"/>
      <c r="AJ382" s="784">
        <f t="shared" si="177"/>
        <v>0</v>
      </c>
      <c r="AK382" s="784"/>
      <c r="AL382" s="784"/>
      <c r="AM382" s="784"/>
      <c r="AN382" s="784">
        <f t="shared" si="178"/>
        <v>0</v>
      </c>
      <c r="AO382" s="784"/>
      <c r="AP382" s="784"/>
      <c r="AQ382" s="784"/>
      <c r="AR382" s="363"/>
      <c r="AS382" s="785">
        <f t="shared" si="179"/>
        <v>0</v>
      </c>
      <c r="AT382" s="785"/>
      <c r="AU382" s="785"/>
      <c r="AV382" s="785"/>
      <c r="AW382" s="785">
        <f t="shared" si="180"/>
        <v>0</v>
      </c>
      <c r="AX382" s="91"/>
      <c r="AY382" s="116">
        <f t="shared" si="181"/>
        <v>0</v>
      </c>
      <c r="AZ382" s="116">
        <f t="shared" si="182"/>
        <v>0</v>
      </c>
      <c r="BA382" s="116">
        <f t="shared" si="183"/>
        <v>0</v>
      </c>
      <c r="BB382" s="116">
        <f t="shared" si="184"/>
        <v>0</v>
      </c>
      <c r="BC382" s="115">
        <f t="shared" si="190"/>
        <v>0</v>
      </c>
      <c r="BD382" s="116">
        <f t="shared" si="185"/>
        <v>0</v>
      </c>
      <c r="BE382" s="120">
        <f t="shared" si="191"/>
        <v>0</v>
      </c>
      <c r="BF382" s="115">
        <f t="shared" si="192"/>
        <v>0</v>
      </c>
      <c r="BG382" s="116">
        <f t="shared" si="186"/>
        <v>0</v>
      </c>
      <c r="BH382" s="120">
        <f t="shared" si="193"/>
        <v>0</v>
      </c>
      <c r="BI382" s="115">
        <f t="shared" si="194"/>
        <v>0</v>
      </c>
      <c r="BJ382" s="116">
        <f t="shared" si="187"/>
        <v>0</v>
      </c>
      <c r="BK382" s="120">
        <f t="shared" si="195"/>
        <v>0</v>
      </c>
      <c r="BL382" s="120">
        <f t="shared" si="196"/>
        <v>0</v>
      </c>
      <c r="BN382" s="375">
        <f t="shared" si="188"/>
        <v>0</v>
      </c>
      <c r="BP382" s="380"/>
      <c r="DH382" s="102"/>
    </row>
    <row r="383" spans="1:112" hidden="1">
      <c r="A383" s="110"/>
      <c r="B383" s="786"/>
      <c r="C383" s="786"/>
      <c r="D383" s="786"/>
      <c r="E383" s="786"/>
      <c r="F383" s="786"/>
      <c r="G383" s="786"/>
      <c r="H383" s="786"/>
      <c r="I383" s="786"/>
      <c r="J383" s="786"/>
      <c r="K383" s="786"/>
      <c r="L383" s="786"/>
      <c r="M383" s="786"/>
      <c r="N383" s="786"/>
      <c r="O383" s="786"/>
      <c r="P383" s="786"/>
      <c r="Q383" s="786"/>
      <c r="R383" s="787"/>
      <c r="S383" s="787"/>
      <c r="T383" s="788"/>
      <c r="U383" s="787"/>
      <c r="V383" s="787"/>
      <c r="W383" s="783"/>
      <c r="X383" s="789"/>
      <c r="Y383" s="789"/>
      <c r="Z383" s="789"/>
      <c r="AA383" s="789"/>
      <c r="AB383" s="789"/>
      <c r="AC383" s="781"/>
      <c r="AD383" s="782"/>
      <c r="AE383" s="783"/>
      <c r="AF383" s="784">
        <f t="shared" si="189"/>
        <v>0</v>
      </c>
      <c r="AG383" s="784"/>
      <c r="AH383" s="784"/>
      <c r="AI383" s="784"/>
      <c r="AJ383" s="784">
        <f t="shared" si="177"/>
        <v>0</v>
      </c>
      <c r="AK383" s="784"/>
      <c r="AL383" s="784"/>
      <c r="AM383" s="784"/>
      <c r="AN383" s="784">
        <f t="shared" si="178"/>
        <v>0</v>
      </c>
      <c r="AO383" s="784"/>
      <c r="AP383" s="784"/>
      <c r="AQ383" s="784"/>
      <c r="AR383" s="363"/>
      <c r="AS383" s="785">
        <f t="shared" si="179"/>
        <v>0</v>
      </c>
      <c r="AT383" s="785"/>
      <c r="AU383" s="785"/>
      <c r="AV383" s="785"/>
      <c r="AW383" s="785">
        <f t="shared" si="180"/>
        <v>0</v>
      </c>
      <c r="AX383" s="91"/>
      <c r="AY383" s="116">
        <f t="shared" si="181"/>
        <v>0</v>
      </c>
      <c r="AZ383" s="116">
        <f t="shared" si="182"/>
        <v>0</v>
      </c>
      <c r="BA383" s="116">
        <f t="shared" si="183"/>
        <v>0</v>
      </c>
      <c r="BB383" s="116">
        <f t="shared" si="184"/>
        <v>0</v>
      </c>
      <c r="BC383" s="115">
        <f t="shared" si="190"/>
        <v>0</v>
      </c>
      <c r="BD383" s="116">
        <f t="shared" si="185"/>
        <v>0</v>
      </c>
      <c r="BE383" s="120">
        <f t="shared" si="191"/>
        <v>0</v>
      </c>
      <c r="BF383" s="115">
        <f t="shared" si="192"/>
        <v>0</v>
      </c>
      <c r="BG383" s="116">
        <f t="shared" si="186"/>
        <v>0</v>
      </c>
      <c r="BH383" s="120">
        <f t="shared" si="193"/>
        <v>0</v>
      </c>
      <c r="BI383" s="115">
        <f t="shared" si="194"/>
        <v>0</v>
      </c>
      <c r="BJ383" s="116">
        <f t="shared" si="187"/>
        <v>0</v>
      </c>
      <c r="BK383" s="120">
        <f t="shared" si="195"/>
        <v>0</v>
      </c>
      <c r="BL383" s="120">
        <f t="shared" si="196"/>
        <v>0</v>
      </c>
      <c r="BN383" s="375">
        <f t="shared" si="188"/>
        <v>0</v>
      </c>
      <c r="BP383" s="380"/>
      <c r="DH383" s="102"/>
    </row>
    <row r="384" spans="1:112" hidden="1">
      <c r="A384" s="110"/>
      <c r="B384" s="786"/>
      <c r="C384" s="786"/>
      <c r="D384" s="786"/>
      <c r="E384" s="786"/>
      <c r="F384" s="786"/>
      <c r="G384" s="786"/>
      <c r="H384" s="786"/>
      <c r="I384" s="786"/>
      <c r="J384" s="786"/>
      <c r="K384" s="786"/>
      <c r="L384" s="786"/>
      <c r="M384" s="786"/>
      <c r="N384" s="786"/>
      <c r="O384" s="786"/>
      <c r="P384" s="786"/>
      <c r="Q384" s="786"/>
      <c r="R384" s="787"/>
      <c r="S384" s="787"/>
      <c r="T384" s="788"/>
      <c r="U384" s="787"/>
      <c r="V384" s="787"/>
      <c r="W384" s="783"/>
      <c r="X384" s="789"/>
      <c r="Y384" s="789"/>
      <c r="Z384" s="789"/>
      <c r="AA384" s="789"/>
      <c r="AB384" s="789"/>
      <c r="AC384" s="781"/>
      <c r="AD384" s="782"/>
      <c r="AE384" s="783"/>
      <c r="AF384" s="784">
        <f t="shared" si="189"/>
        <v>0</v>
      </c>
      <c r="AG384" s="784"/>
      <c r="AH384" s="784"/>
      <c r="AI384" s="784"/>
      <c r="AJ384" s="784">
        <f t="shared" si="177"/>
        <v>0</v>
      </c>
      <c r="AK384" s="784"/>
      <c r="AL384" s="784"/>
      <c r="AM384" s="784"/>
      <c r="AN384" s="784">
        <f t="shared" si="178"/>
        <v>0</v>
      </c>
      <c r="AO384" s="784"/>
      <c r="AP384" s="784"/>
      <c r="AQ384" s="784"/>
      <c r="AR384" s="363"/>
      <c r="AS384" s="785">
        <f t="shared" si="179"/>
        <v>0</v>
      </c>
      <c r="AT384" s="785"/>
      <c r="AU384" s="785"/>
      <c r="AV384" s="785"/>
      <c r="AW384" s="785">
        <f t="shared" si="180"/>
        <v>0</v>
      </c>
      <c r="AX384" s="91"/>
      <c r="AY384" s="116">
        <f t="shared" si="181"/>
        <v>0</v>
      </c>
      <c r="AZ384" s="116">
        <f t="shared" si="182"/>
        <v>0</v>
      </c>
      <c r="BA384" s="116">
        <f t="shared" si="183"/>
        <v>0</v>
      </c>
      <c r="BB384" s="116">
        <f t="shared" si="184"/>
        <v>0</v>
      </c>
      <c r="BC384" s="115">
        <f t="shared" si="190"/>
        <v>0</v>
      </c>
      <c r="BD384" s="116">
        <f t="shared" si="185"/>
        <v>0</v>
      </c>
      <c r="BE384" s="120">
        <f t="shared" si="191"/>
        <v>0</v>
      </c>
      <c r="BF384" s="115">
        <f t="shared" si="192"/>
        <v>0</v>
      </c>
      <c r="BG384" s="116">
        <f t="shared" si="186"/>
        <v>0</v>
      </c>
      <c r="BH384" s="120">
        <f t="shared" si="193"/>
        <v>0</v>
      </c>
      <c r="BI384" s="115">
        <f t="shared" si="194"/>
        <v>0</v>
      </c>
      <c r="BJ384" s="116">
        <f t="shared" si="187"/>
        <v>0</v>
      </c>
      <c r="BK384" s="120">
        <f t="shared" si="195"/>
        <v>0</v>
      </c>
      <c r="BL384" s="120">
        <f t="shared" si="196"/>
        <v>0</v>
      </c>
      <c r="BN384" s="375">
        <f t="shared" si="188"/>
        <v>0</v>
      </c>
      <c r="BP384" s="380"/>
      <c r="DH384" s="102"/>
    </row>
    <row r="385" spans="1:112" hidden="1">
      <c r="A385" s="110"/>
      <c r="B385" s="786"/>
      <c r="C385" s="786"/>
      <c r="D385" s="786"/>
      <c r="E385" s="786"/>
      <c r="F385" s="786"/>
      <c r="G385" s="786"/>
      <c r="H385" s="786"/>
      <c r="I385" s="786"/>
      <c r="J385" s="786"/>
      <c r="K385" s="786"/>
      <c r="L385" s="786"/>
      <c r="M385" s="786"/>
      <c r="N385" s="786"/>
      <c r="O385" s="786"/>
      <c r="P385" s="786"/>
      <c r="Q385" s="786"/>
      <c r="R385" s="787"/>
      <c r="S385" s="787"/>
      <c r="T385" s="788"/>
      <c r="U385" s="787"/>
      <c r="V385" s="787"/>
      <c r="W385" s="783"/>
      <c r="X385" s="789"/>
      <c r="Y385" s="789"/>
      <c r="Z385" s="789"/>
      <c r="AA385" s="789"/>
      <c r="AB385" s="789"/>
      <c r="AC385" s="781"/>
      <c r="AD385" s="782"/>
      <c r="AE385" s="783"/>
      <c r="AF385" s="784">
        <f t="shared" si="189"/>
        <v>0</v>
      </c>
      <c r="AG385" s="784"/>
      <c r="AH385" s="784"/>
      <c r="AI385" s="784"/>
      <c r="AJ385" s="784">
        <f t="shared" si="177"/>
        <v>0</v>
      </c>
      <c r="AK385" s="784"/>
      <c r="AL385" s="784"/>
      <c r="AM385" s="784"/>
      <c r="AN385" s="784">
        <f t="shared" si="178"/>
        <v>0</v>
      </c>
      <c r="AO385" s="784"/>
      <c r="AP385" s="784"/>
      <c r="AQ385" s="784"/>
      <c r="AR385" s="363"/>
      <c r="AS385" s="785">
        <f t="shared" si="179"/>
        <v>0</v>
      </c>
      <c r="AT385" s="785"/>
      <c r="AU385" s="785"/>
      <c r="AV385" s="785"/>
      <c r="AW385" s="785">
        <f t="shared" si="180"/>
        <v>0</v>
      </c>
      <c r="AX385" s="91"/>
      <c r="AY385" s="116">
        <f t="shared" si="181"/>
        <v>0</v>
      </c>
      <c r="AZ385" s="116">
        <f t="shared" si="182"/>
        <v>0</v>
      </c>
      <c r="BA385" s="116">
        <f t="shared" si="183"/>
        <v>0</v>
      </c>
      <c r="BB385" s="116">
        <f t="shared" si="184"/>
        <v>0</v>
      </c>
      <c r="BC385" s="115">
        <f t="shared" si="190"/>
        <v>0</v>
      </c>
      <c r="BD385" s="116">
        <f t="shared" si="185"/>
        <v>0</v>
      </c>
      <c r="BE385" s="120">
        <f t="shared" si="191"/>
        <v>0</v>
      </c>
      <c r="BF385" s="115">
        <f t="shared" si="192"/>
        <v>0</v>
      </c>
      <c r="BG385" s="116">
        <f t="shared" si="186"/>
        <v>0</v>
      </c>
      <c r="BH385" s="120">
        <f t="shared" si="193"/>
        <v>0</v>
      </c>
      <c r="BI385" s="115">
        <f t="shared" si="194"/>
        <v>0</v>
      </c>
      <c r="BJ385" s="116">
        <f t="shared" si="187"/>
        <v>0</v>
      </c>
      <c r="BK385" s="120">
        <f t="shared" si="195"/>
        <v>0</v>
      </c>
      <c r="BL385" s="120">
        <f t="shared" si="196"/>
        <v>0</v>
      </c>
      <c r="BN385" s="375">
        <f t="shared" si="188"/>
        <v>0</v>
      </c>
      <c r="BP385" s="380"/>
      <c r="DH385" s="102"/>
    </row>
    <row r="386" spans="1:112" hidden="1">
      <c r="A386" s="110"/>
      <c r="B386" s="786"/>
      <c r="C386" s="786"/>
      <c r="D386" s="786"/>
      <c r="E386" s="786"/>
      <c r="F386" s="786"/>
      <c r="G386" s="786"/>
      <c r="H386" s="786"/>
      <c r="I386" s="786"/>
      <c r="J386" s="786"/>
      <c r="K386" s="786"/>
      <c r="L386" s="786"/>
      <c r="M386" s="786"/>
      <c r="N386" s="786"/>
      <c r="O386" s="786"/>
      <c r="P386" s="786"/>
      <c r="Q386" s="786"/>
      <c r="R386" s="787"/>
      <c r="S386" s="787"/>
      <c r="T386" s="788"/>
      <c r="U386" s="787"/>
      <c r="V386" s="787"/>
      <c r="W386" s="783"/>
      <c r="X386" s="789"/>
      <c r="Y386" s="789"/>
      <c r="Z386" s="789"/>
      <c r="AA386" s="789"/>
      <c r="AB386" s="789"/>
      <c r="AC386" s="781"/>
      <c r="AD386" s="782"/>
      <c r="AE386" s="783"/>
      <c r="AF386" s="784">
        <f t="shared" si="189"/>
        <v>0</v>
      </c>
      <c r="AG386" s="784"/>
      <c r="AH386" s="784"/>
      <c r="AI386" s="784"/>
      <c r="AJ386" s="784">
        <f t="shared" si="177"/>
        <v>0</v>
      </c>
      <c r="AK386" s="784"/>
      <c r="AL386" s="784"/>
      <c r="AM386" s="784"/>
      <c r="AN386" s="784">
        <f t="shared" si="178"/>
        <v>0</v>
      </c>
      <c r="AO386" s="784"/>
      <c r="AP386" s="784"/>
      <c r="AQ386" s="784"/>
      <c r="AR386" s="363"/>
      <c r="AS386" s="785">
        <f t="shared" si="179"/>
        <v>0</v>
      </c>
      <c r="AT386" s="785"/>
      <c r="AU386" s="785"/>
      <c r="AV386" s="785"/>
      <c r="AW386" s="785">
        <f t="shared" si="180"/>
        <v>0</v>
      </c>
      <c r="AX386" s="91"/>
      <c r="AY386" s="116">
        <f t="shared" si="181"/>
        <v>0</v>
      </c>
      <c r="AZ386" s="116">
        <f t="shared" si="182"/>
        <v>0</v>
      </c>
      <c r="BA386" s="116">
        <f t="shared" si="183"/>
        <v>0</v>
      </c>
      <c r="BB386" s="116">
        <f t="shared" si="184"/>
        <v>0</v>
      </c>
      <c r="BC386" s="115">
        <f t="shared" si="190"/>
        <v>0</v>
      </c>
      <c r="BD386" s="116">
        <f t="shared" si="185"/>
        <v>0</v>
      </c>
      <c r="BE386" s="120">
        <f t="shared" si="191"/>
        <v>0</v>
      </c>
      <c r="BF386" s="115">
        <f t="shared" si="192"/>
        <v>0</v>
      </c>
      <c r="BG386" s="116">
        <f t="shared" si="186"/>
        <v>0</v>
      </c>
      <c r="BH386" s="120">
        <f t="shared" si="193"/>
        <v>0</v>
      </c>
      <c r="BI386" s="115">
        <f t="shared" si="194"/>
        <v>0</v>
      </c>
      <c r="BJ386" s="116">
        <f t="shared" si="187"/>
        <v>0</v>
      </c>
      <c r="BK386" s="120">
        <f t="shared" si="195"/>
        <v>0</v>
      </c>
      <c r="BL386" s="120">
        <f t="shared" si="196"/>
        <v>0</v>
      </c>
      <c r="BN386" s="375">
        <f t="shared" si="188"/>
        <v>0</v>
      </c>
      <c r="BP386" s="380"/>
      <c r="DH386" s="102"/>
    </row>
    <row r="387" spans="1:112" hidden="1">
      <c r="A387" s="110"/>
      <c r="B387" s="786"/>
      <c r="C387" s="786"/>
      <c r="D387" s="786"/>
      <c r="E387" s="786"/>
      <c r="F387" s="786"/>
      <c r="G387" s="786"/>
      <c r="H387" s="786"/>
      <c r="I387" s="786"/>
      <c r="J387" s="786"/>
      <c r="K387" s="786"/>
      <c r="L387" s="786"/>
      <c r="M387" s="786"/>
      <c r="N387" s="786"/>
      <c r="O387" s="786"/>
      <c r="P387" s="786"/>
      <c r="Q387" s="786"/>
      <c r="R387" s="787"/>
      <c r="S387" s="787"/>
      <c r="T387" s="788"/>
      <c r="U387" s="787"/>
      <c r="V387" s="787"/>
      <c r="W387" s="783"/>
      <c r="X387" s="789"/>
      <c r="Y387" s="789"/>
      <c r="Z387" s="789"/>
      <c r="AA387" s="789"/>
      <c r="AB387" s="789"/>
      <c r="AC387" s="781"/>
      <c r="AD387" s="782"/>
      <c r="AE387" s="783"/>
      <c r="AF387" s="784">
        <f t="shared" si="189"/>
        <v>0</v>
      </c>
      <c r="AG387" s="784"/>
      <c r="AH387" s="784"/>
      <c r="AI387" s="784"/>
      <c r="AJ387" s="784">
        <f t="shared" si="177"/>
        <v>0</v>
      </c>
      <c r="AK387" s="784"/>
      <c r="AL387" s="784"/>
      <c r="AM387" s="784"/>
      <c r="AN387" s="784">
        <f t="shared" si="178"/>
        <v>0</v>
      </c>
      <c r="AO387" s="784"/>
      <c r="AP387" s="784"/>
      <c r="AQ387" s="784"/>
      <c r="AR387" s="363"/>
      <c r="AS387" s="785">
        <f t="shared" si="179"/>
        <v>0</v>
      </c>
      <c r="AT387" s="785"/>
      <c r="AU387" s="785"/>
      <c r="AV387" s="785"/>
      <c r="AW387" s="785">
        <f t="shared" si="180"/>
        <v>0</v>
      </c>
      <c r="AX387" s="91"/>
      <c r="AY387" s="116">
        <f t="shared" si="181"/>
        <v>0</v>
      </c>
      <c r="AZ387" s="116">
        <f t="shared" si="182"/>
        <v>0</v>
      </c>
      <c r="BA387" s="116">
        <f t="shared" si="183"/>
        <v>0</v>
      </c>
      <c r="BB387" s="116">
        <f t="shared" si="184"/>
        <v>0</v>
      </c>
      <c r="BC387" s="115">
        <f t="shared" si="190"/>
        <v>0</v>
      </c>
      <c r="BD387" s="116">
        <f t="shared" si="185"/>
        <v>0</v>
      </c>
      <c r="BE387" s="120">
        <f t="shared" si="191"/>
        <v>0</v>
      </c>
      <c r="BF387" s="115">
        <f t="shared" si="192"/>
        <v>0</v>
      </c>
      <c r="BG387" s="116">
        <f t="shared" si="186"/>
        <v>0</v>
      </c>
      <c r="BH387" s="120">
        <f t="shared" si="193"/>
        <v>0</v>
      </c>
      <c r="BI387" s="115">
        <f t="shared" si="194"/>
        <v>0</v>
      </c>
      <c r="BJ387" s="116">
        <f t="shared" si="187"/>
        <v>0</v>
      </c>
      <c r="BK387" s="120">
        <f t="shared" si="195"/>
        <v>0</v>
      </c>
      <c r="BL387" s="120">
        <f t="shared" si="196"/>
        <v>0</v>
      </c>
      <c r="BN387" s="375">
        <f t="shared" si="188"/>
        <v>0</v>
      </c>
      <c r="BP387" s="380"/>
      <c r="DH387" s="102"/>
    </row>
    <row r="388" spans="1:112" hidden="1">
      <c r="A388" s="110"/>
      <c r="B388" s="786"/>
      <c r="C388" s="786"/>
      <c r="D388" s="786"/>
      <c r="E388" s="786"/>
      <c r="F388" s="786"/>
      <c r="G388" s="786"/>
      <c r="H388" s="786"/>
      <c r="I388" s="786"/>
      <c r="J388" s="786"/>
      <c r="K388" s="786"/>
      <c r="L388" s="786"/>
      <c r="M388" s="786"/>
      <c r="N388" s="786"/>
      <c r="O388" s="786"/>
      <c r="P388" s="786"/>
      <c r="Q388" s="786"/>
      <c r="R388" s="787"/>
      <c r="S388" s="787"/>
      <c r="T388" s="788"/>
      <c r="U388" s="787"/>
      <c r="V388" s="787"/>
      <c r="W388" s="783"/>
      <c r="X388" s="789"/>
      <c r="Y388" s="789"/>
      <c r="Z388" s="789"/>
      <c r="AA388" s="789"/>
      <c r="AB388" s="789"/>
      <c r="AC388" s="781"/>
      <c r="AD388" s="782"/>
      <c r="AE388" s="783"/>
      <c r="AF388" s="784">
        <f t="shared" si="189"/>
        <v>0</v>
      </c>
      <c r="AG388" s="784"/>
      <c r="AH388" s="784"/>
      <c r="AI388" s="784"/>
      <c r="AJ388" s="784">
        <f t="shared" si="177"/>
        <v>0</v>
      </c>
      <c r="AK388" s="784"/>
      <c r="AL388" s="784"/>
      <c r="AM388" s="784"/>
      <c r="AN388" s="784">
        <f t="shared" si="178"/>
        <v>0</v>
      </c>
      <c r="AO388" s="784"/>
      <c r="AP388" s="784"/>
      <c r="AQ388" s="784"/>
      <c r="AR388" s="363"/>
      <c r="AS388" s="785">
        <f t="shared" si="179"/>
        <v>0</v>
      </c>
      <c r="AT388" s="785"/>
      <c r="AU388" s="785"/>
      <c r="AV388" s="785"/>
      <c r="AW388" s="785">
        <f t="shared" si="180"/>
        <v>0</v>
      </c>
      <c r="AX388" s="91"/>
      <c r="AY388" s="116">
        <f t="shared" si="181"/>
        <v>0</v>
      </c>
      <c r="AZ388" s="116">
        <f t="shared" si="182"/>
        <v>0</v>
      </c>
      <c r="BA388" s="116">
        <f t="shared" si="183"/>
        <v>0</v>
      </c>
      <c r="BB388" s="116">
        <f t="shared" si="184"/>
        <v>0</v>
      </c>
      <c r="BC388" s="115">
        <f t="shared" si="190"/>
        <v>0</v>
      </c>
      <c r="BD388" s="116">
        <f t="shared" si="185"/>
        <v>0</v>
      </c>
      <c r="BE388" s="120">
        <f t="shared" si="191"/>
        <v>0</v>
      </c>
      <c r="BF388" s="115">
        <f t="shared" si="192"/>
        <v>0</v>
      </c>
      <c r="BG388" s="116">
        <f t="shared" si="186"/>
        <v>0</v>
      </c>
      <c r="BH388" s="120">
        <f t="shared" si="193"/>
        <v>0</v>
      </c>
      <c r="BI388" s="115">
        <f t="shared" si="194"/>
        <v>0</v>
      </c>
      <c r="BJ388" s="116">
        <f t="shared" si="187"/>
        <v>0</v>
      </c>
      <c r="BK388" s="120">
        <f t="shared" si="195"/>
        <v>0</v>
      </c>
      <c r="BL388" s="120">
        <f t="shared" si="196"/>
        <v>0</v>
      </c>
      <c r="BN388" s="375">
        <f t="shared" si="188"/>
        <v>0</v>
      </c>
      <c r="BP388" s="380"/>
      <c r="DH388" s="102"/>
    </row>
    <row r="389" spans="1:112" hidden="1">
      <c r="A389" s="110"/>
      <c r="B389" s="786"/>
      <c r="C389" s="786"/>
      <c r="D389" s="786"/>
      <c r="E389" s="786"/>
      <c r="F389" s="786"/>
      <c r="G389" s="786"/>
      <c r="H389" s="786"/>
      <c r="I389" s="786"/>
      <c r="J389" s="786"/>
      <c r="K389" s="786"/>
      <c r="L389" s="786"/>
      <c r="M389" s="786"/>
      <c r="N389" s="786"/>
      <c r="O389" s="786"/>
      <c r="P389" s="786"/>
      <c r="Q389" s="786"/>
      <c r="R389" s="787"/>
      <c r="S389" s="787"/>
      <c r="T389" s="788"/>
      <c r="U389" s="787"/>
      <c r="V389" s="787"/>
      <c r="W389" s="783"/>
      <c r="X389" s="789"/>
      <c r="Y389" s="789"/>
      <c r="Z389" s="789"/>
      <c r="AA389" s="789"/>
      <c r="AB389" s="789"/>
      <c r="AC389" s="781"/>
      <c r="AD389" s="782"/>
      <c r="AE389" s="783"/>
      <c r="AF389" s="784">
        <f t="shared" si="189"/>
        <v>0</v>
      </c>
      <c r="AG389" s="784"/>
      <c r="AH389" s="784"/>
      <c r="AI389" s="784"/>
      <c r="AJ389" s="784">
        <f t="shared" si="177"/>
        <v>0</v>
      </c>
      <c r="AK389" s="784"/>
      <c r="AL389" s="784"/>
      <c r="AM389" s="784"/>
      <c r="AN389" s="784">
        <f t="shared" si="178"/>
        <v>0</v>
      </c>
      <c r="AO389" s="784"/>
      <c r="AP389" s="784"/>
      <c r="AQ389" s="784"/>
      <c r="AR389" s="363"/>
      <c r="AS389" s="785">
        <f t="shared" si="179"/>
        <v>0</v>
      </c>
      <c r="AT389" s="785"/>
      <c r="AU389" s="785"/>
      <c r="AV389" s="785"/>
      <c r="AW389" s="785">
        <f t="shared" si="180"/>
        <v>0</v>
      </c>
      <c r="AX389" s="91"/>
      <c r="AY389" s="116">
        <f t="shared" si="181"/>
        <v>0</v>
      </c>
      <c r="AZ389" s="116">
        <f t="shared" si="182"/>
        <v>0</v>
      </c>
      <c r="BA389" s="116">
        <f t="shared" si="183"/>
        <v>0</v>
      </c>
      <c r="BB389" s="116">
        <f t="shared" si="184"/>
        <v>0</v>
      </c>
      <c r="BC389" s="115">
        <f t="shared" si="190"/>
        <v>0</v>
      </c>
      <c r="BD389" s="116">
        <f t="shared" si="185"/>
        <v>0</v>
      </c>
      <c r="BE389" s="120">
        <f t="shared" si="191"/>
        <v>0</v>
      </c>
      <c r="BF389" s="115">
        <f t="shared" si="192"/>
        <v>0</v>
      </c>
      <c r="BG389" s="116">
        <f t="shared" si="186"/>
        <v>0</v>
      </c>
      <c r="BH389" s="120">
        <f t="shared" si="193"/>
        <v>0</v>
      </c>
      <c r="BI389" s="115">
        <f t="shared" si="194"/>
        <v>0</v>
      </c>
      <c r="BJ389" s="116">
        <f t="shared" si="187"/>
        <v>0</v>
      </c>
      <c r="BK389" s="120">
        <f t="shared" si="195"/>
        <v>0</v>
      </c>
      <c r="BL389" s="120">
        <f t="shared" si="196"/>
        <v>0</v>
      </c>
      <c r="BN389" s="375">
        <f t="shared" si="188"/>
        <v>0</v>
      </c>
      <c r="BP389" s="380"/>
      <c r="DH389" s="102"/>
    </row>
    <row r="390" spans="1:112" hidden="1">
      <c r="A390" s="110"/>
      <c r="B390" s="786"/>
      <c r="C390" s="786"/>
      <c r="D390" s="786"/>
      <c r="E390" s="786"/>
      <c r="F390" s="786"/>
      <c r="G390" s="786"/>
      <c r="H390" s="786"/>
      <c r="I390" s="786"/>
      <c r="J390" s="786"/>
      <c r="K390" s="786"/>
      <c r="L390" s="786"/>
      <c r="M390" s="786"/>
      <c r="N390" s="786"/>
      <c r="O390" s="786"/>
      <c r="P390" s="786"/>
      <c r="Q390" s="786"/>
      <c r="R390" s="787"/>
      <c r="S390" s="787"/>
      <c r="T390" s="788"/>
      <c r="U390" s="787"/>
      <c r="V390" s="787"/>
      <c r="W390" s="783"/>
      <c r="X390" s="789"/>
      <c r="Y390" s="789"/>
      <c r="Z390" s="789"/>
      <c r="AA390" s="789"/>
      <c r="AB390" s="789"/>
      <c r="AC390" s="781"/>
      <c r="AD390" s="782"/>
      <c r="AE390" s="783"/>
      <c r="AF390" s="784">
        <f t="shared" si="189"/>
        <v>0</v>
      </c>
      <c r="AG390" s="784"/>
      <c r="AH390" s="784"/>
      <c r="AI390" s="784"/>
      <c r="AJ390" s="784">
        <f t="shared" si="177"/>
        <v>0</v>
      </c>
      <c r="AK390" s="784"/>
      <c r="AL390" s="784"/>
      <c r="AM390" s="784"/>
      <c r="AN390" s="784">
        <f t="shared" si="178"/>
        <v>0</v>
      </c>
      <c r="AO390" s="784"/>
      <c r="AP390" s="784"/>
      <c r="AQ390" s="784"/>
      <c r="AR390" s="363"/>
      <c r="AS390" s="785">
        <f t="shared" si="179"/>
        <v>0</v>
      </c>
      <c r="AT390" s="785"/>
      <c r="AU390" s="785"/>
      <c r="AV390" s="785"/>
      <c r="AW390" s="785">
        <f t="shared" si="180"/>
        <v>0</v>
      </c>
      <c r="AX390" s="91"/>
      <c r="AY390" s="116">
        <f t="shared" si="181"/>
        <v>0</v>
      </c>
      <c r="AZ390" s="116">
        <f t="shared" si="182"/>
        <v>0</v>
      </c>
      <c r="BA390" s="116">
        <f t="shared" si="183"/>
        <v>0</v>
      </c>
      <c r="BB390" s="116">
        <f t="shared" si="184"/>
        <v>0</v>
      </c>
      <c r="BC390" s="115">
        <f t="shared" si="190"/>
        <v>0</v>
      </c>
      <c r="BD390" s="116">
        <f t="shared" si="185"/>
        <v>0</v>
      </c>
      <c r="BE390" s="120">
        <f t="shared" si="191"/>
        <v>0</v>
      </c>
      <c r="BF390" s="115">
        <f t="shared" si="192"/>
        <v>0</v>
      </c>
      <c r="BG390" s="116">
        <f t="shared" si="186"/>
        <v>0</v>
      </c>
      <c r="BH390" s="120">
        <f t="shared" si="193"/>
        <v>0</v>
      </c>
      <c r="BI390" s="115">
        <f t="shared" si="194"/>
        <v>0</v>
      </c>
      <c r="BJ390" s="116">
        <f t="shared" si="187"/>
        <v>0</v>
      </c>
      <c r="BK390" s="120">
        <f t="shared" si="195"/>
        <v>0</v>
      </c>
      <c r="BL390" s="120">
        <f t="shared" si="196"/>
        <v>0</v>
      </c>
      <c r="BN390" s="375">
        <f t="shared" si="188"/>
        <v>0</v>
      </c>
      <c r="BP390" s="380"/>
      <c r="DH390" s="102"/>
    </row>
    <row r="391" spans="1:112" hidden="1">
      <c r="A391" s="110"/>
      <c r="B391" s="786"/>
      <c r="C391" s="786"/>
      <c r="D391" s="786"/>
      <c r="E391" s="786"/>
      <c r="F391" s="786"/>
      <c r="G391" s="786"/>
      <c r="H391" s="786"/>
      <c r="I391" s="786"/>
      <c r="J391" s="786"/>
      <c r="K391" s="786"/>
      <c r="L391" s="786"/>
      <c r="M391" s="786"/>
      <c r="N391" s="786"/>
      <c r="O391" s="786"/>
      <c r="P391" s="786"/>
      <c r="Q391" s="786"/>
      <c r="R391" s="787"/>
      <c r="S391" s="787"/>
      <c r="T391" s="788"/>
      <c r="U391" s="787"/>
      <c r="V391" s="787"/>
      <c r="W391" s="783"/>
      <c r="X391" s="789"/>
      <c r="Y391" s="789"/>
      <c r="Z391" s="789"/>
      <c r="AA391" s="789"/>
      <c r="AB391" s="789"/>
      <c r="AC391" s="781"/>
      <c r="AD391" s="782"/>
      <c r="AE391" s="783"/>
      <c r="AF391" s="784">
        <f t="shared" si="189"/>
        <v>0</v>
      </c>
      <c r="AG391" s="784"/>
      <c r="AH391" s="784"/>
      <c r="AI391" s="784"/>
      <c r="AJ391" s="784">
        <f t="shared" si="177"/>
        <v>0</v>
      </c>
      <c r="AK391" s="784"/>
      <c r="AL391" s="784"/>
      <c r="AM391" s="784"/>
      <c r="AN391" s="784">
        <f t="shared" si="178"/>
        <v>0</v>
      </c>
      <c r="AO391" s="784"/>
      <c r="AP391" s="784"/>
      <c r="AQ391" s="784"/>
      <c r="AR391" s="363"/>
      <c r="AS391" s="785">
        <f t="shared" si="179"/>
        <v>0</v>
      </c>
      <c r="AT391" s="785"/>
      <c r="AU391" s="785"/>
      <c r="AV391" s="785"/>
      <c r="AW391" s="785">
        <f t="shared" si="180"/>
        <v>0</v>
      </c>
      <c r="AX391" s="91"/>
      <c r="AY391" s="116">
        <f t="shared" si="181"/>
        <v>0</v>
      </c>
      <c r="AZ391" s="116">
        <f t="shared" si="182"/>
        <v>0</v>
      </c>
      <c r="BA391" s="116">
        <f t="shared" si="183"/>
        <v>0</v>
      </c>
      <c r="BB391" s="116">
        <f t="shared" si="184"/>
        <v>0</v>
      </c>
      <c r="BC391" s="115">
        <f t="shared" si="190"/>
        <v>0</v>
      </c>
      <c r="BD391" s="116">
        <f t="shared" si="185"/>
        <v>0</v>
      </c>
      <c r="BE391" s="120">
        <f t="shared" si="191"/>
        <v>0</v>
      </c>
      <c r="BF391" s="115">
        <f t="shared" si="192"/>
        <v>0</v>
      </c>
      <c r="BG391" s="116">
        <f t="shared" si="186"/>
        <v>0</v>
      </c>
      <c r="BH391" s="120">
        <f t="shared" si="193"/>
        <v>0</v>
      </c>
      <c r="BI391" s="115">
        <f t="shared" si="194"/>
        <v>0</v>
      </c>
      <c r="BJ391" s="116">
        <f t="shared" si="187"/>
        <v>0</v>
      </c>
      <c r="BK391" s="120">
        <f t="shared" si="195"/>
        <v>0</v>
      </c>
      <c r="BL391" s="120">
        <f t="shared" si="196"/>
        <v>0</v>
      </c>
      <c r="BN391" s="375">
        <f t="shared" si="188"/>
        <v>0</v>
      </c>
      <c r="BP391" s="380"/>
      <c r="DH391" s="102"/>
    </row>
    <row r="392" spans="1:112" hidden="1">
      <c r="A392" s="110"/>
      <c r="B392" s="786"/>
      <c r="C392" s="786"/>
      <c r="D392" s="786"/>
      <c r="E392" s="786"/>
      <c r="F392" s="786"/>
      <c r="G392" s="786"/>
      <c r="H392" s="786"/>
      <c r="I392" s="786"/>
      <c r="J392" s="786"/>
      <c r="K392" s="786"/>
      <c r="L392" s="786"/>
      <c r="M392" s="786"/>
      <c r="N392" s="786"/>
      <c r="O392" s="786"/>
      <c r="P392" s="786"/>
      <c r="Q392" s="786"/>
      <c r="R392" s="787"/>
      <c r="S392" s="787"/>
      <c r="T392" s="788"/>
      <c r="U392" s="787"/>
      <c r="V392" s="787"/>
      <c r="W392" s="783"/>
      <c r="X392" s="789"/>
      <c r="Y392" s="789"/>
      <c r="Z392" s="789"/>
      <c r="AA392" s="789"/>
      <c r="AB392" s="789"/>
      <c r="AC392" s="781"/>
      <c r="AD392" s="782"/>
      <c r="AE392" s="783"/>
      <c r="AF392" s="784">
        <f t="shared" si="189"/>
        <v>0</v>
      </c>
      <c r="AG392" s="784"/>
      <c r="AH392" s="784"/>
      <c r="AI392" s="784"/>
      <c r="AJ392" s="784">
        <f t="shared" si="177"/>
        <v>0</v>
      </c>
      <c r="AK392" s="784"/>
      <c r="AL392" s="784"/>
      <c r="AM392" s="784"/>
      <c r="AN392" s="784">
        <f t="shared" si="178"/>
        <v>0</v>
      </c>
      <c r="AO392" s="784"/>
      <c r="AP392" s="784"/>
      <c r="AQ392" s="784"/>
      <c r="AR392" s="363"/>
      <c r="AS392" s="785">
        <f t="shared" si="179"/>
        <v>0</v>
      </c>
      <c r="AT392" s="785"/>
      <c r="AU392" s="785"/>
      <c r="AV392" s="785"/>
      <c r="AW392" s="785">
        <f t="shared" si="180"/>
        <v>0</v>
      </c>
      <c r="AX392" s="91"/>
      <c r="AY392" s="116">
        <f t="shared" si="181"/>
        <v>0</v>
      </c>
      <c r="AZ392" s="116">
        <f t="shared" si="182"/>
        <v>0</v>
      </c>
      <c r="BA392" s="116">
        <f t="shared" si="183"/>
        <v>0</v>
      </c>
      <c r="BB392" s="116">
        <f t="shared" si="184"/>
        <v>0</v>
      </c>
      <c r="BC392" s="115">
        <f t="shared" si="190"/>
        <v>0</v>
      </c>
      <c r="BD392" s="116">
        <f t="shared" si="185"/>
        <v>0</v>
      </c>
      <c r="BE392" s="120">
        <f t="shared" si="191"/>
        <v>0</v>
      </c>
      <c r="BF392" s="115">
        <f t="shared" si="192"/>
        <v>0</v>
      </c>
      <c r="BG392" s="116">
        <f t="shared" si="186"/>
        <v>0</v>
      </c>
      <c r="BH392" s="120">
        <f t="shared" si="193"/>
        <v>0</v>
      </c>
      <c r="BI392" s="115">
        <f t="shared" si="194"/>
        <v>0</v>
      </c>
      <c r="BJ392" s="116">
        <f t="shared" si="187"/>
        <v>0</v>
      </c>
      <c r="BK392" s="120">
        <f t="shared" si="195"/>
        <v>0</v>
      </c>
      <c r="BL392" s="120">
        <f t="shared" si="196"/>
        <v>0</v>
      </c>
      <c r="BN392" s="375">
        <f t="shared" si="188"/>
        <v>0</v>
      </c>
      <c r="BP392" s="380"/>
      <c r="DH392" s="102"/>
    </row>
    <row r="393" spans="1:112" hidden="1">
      <c r="A393" s="110"/>
      <c r="B393" s="786"/>
      <c r="C393" s="786"/>
      <c r="D393" s="786"/>
      <c r="E393" s="786"/>
      <c r="F393" s="786"/>
      <c r="G393" s="786"/>
      <c r="H393" s="786"/>
      <c r="I393" s="786"/>
      <c r="J393" s="786"/>
      <c r="K393" s="786"/>
      <c r="L393" s="786"/>
      <c r="M393" s="786"/>
      <c r="N393" s="786"/>
      <c r="O393" s="786"/>
      <c r="P393" s="786"/>
      <c r="Q393" s="786"/>
      <c r="R393" s="787"/>
      <c r="S393" s="787"/>
      <c r="T393" s="788"/>
      <c r="U393" s="787"/>
      <c r="V393" s="787"/>
      <c r="W393" s="783"/>
      <c r="X393" s="789"/>
      <c r="Y393" s="789"/>
      <c r="Z393" s="789"/>
      <c r="AA393" s="789"/>
      <c r="AB393" s="789"/>
      <c r="AC393" s="781"/>
      <c r="AD393" s="782"/>
      <c r="AE393" s="783"/>
      <c r="AF393" s="784">
        <f t="shared" si="189"/>
        <v>0</v>
      </c>
      <c r="AG393" s="784"/>
      <c r="AH393" s="784"/>
      <c r="AI393" s="784"/>
      <c r="AJ393" s="784">
        <f t="shared" si="177"/>
        <v>0</v>
      </c>
      <c r="AK393" s="784"/>
      <c r="AL393" s="784"/>
      <c r="AM393" s="784"/>
      <c r="AN393" s="784">
        <f t="shared" si="178"/>
        <v>0</v>
      </c>
      <c r="AO393" s="784"/>
      <c r="AP393" s="784"/>
      <c r="AQ393" s="784"/>
      <c r="AR393" s="363"/>
      <c r="AS393" s="785">
        <f t="shared" si="179"/>
        <v>0</v>
      </c>
      <c r="AT393" s="785"/>
      <c r="AU393" s="785"/>
      <c r="AV393" s="785"/>
      <c r="AW393" s="785">
        <f t="shared" si="180"/>
        <v>0</v>
      </c>
      <c r="AX393" s="91"/>
      <c r="AY393" s="116">
        <f t="shared" si="181"/>
        <v>0</v>
      </c>
      <c r="AZ393" s="116">
        <f t="shared" si="182"/>
        <v>0</v>
      </c>
      <c r="BA393" s="116">
        <f t="shared" si="183"/>
        <v>0</v>
      </c>
      <c r="BB393" s="116">
        <f t="shared" si="184"/>
        <v>0</v>
      </c>
      <c r="BC393" s="115">
        <f t="shared" si="190"/>
        <v>0</v>
      </c>
      <c r="BD393" s="116">
        <f t="shared" si="185"/>
        <v>0</v>
      </c>
      <c r="BE393" s="120">
        <f t="shared" si="191"/>
        <v>0</v>
      </c>
      <c r="BF393" s="115">
        <f t="shared" si="192"/>
        <v>0</v>
      </c>
      <c r="BG393" s="116">
        <f t="shared" si="186"/>
        <v>0</v>
      </c>
      <c r="BH393" s="120">
        <f t="shared" si="193"/>
        <v>0</v>
      </c>
      <c r="BI393" s="115">
        <f t="shared" si="194"/>
        <v>0</v>
      </c>
      <c r="BJ393" s="116">
        <f t="shared" si="187"/>
        <v>0</v>
      </c>
      <c r="BK393" s="120">
        <f t="shared" si="195"/>
        <v>0</v>
      </c>
      <c r="BL393" s="120">
        <f t="shared" si="196"/>
        <v>0</v>
      </c>
      <c r="BN393" s="375">
        <f t="shared" si="188"/>
        <v>0</v>
      </c>
      <c r="BP393" s="380"/>
      <c r="DH393" s="102"/>
    </row>
    <row r="394" spans="1:112" hidden="1">
      <c r="A394" s="110"/>
      <c r="B394" s="786"/>
      <c r="C394" s="786"/>
      <c r="D394" s="786"/>
      <c r="E394" s="786"/>
      <c r="F394" s="786"/>
      <c r="G394" s="786"/>
      <c r="H394" s="786"/>
      <c r="I394" s="786"/>
      <c r="J394" s="786"/>
      <c r="K394" s="786"/>
      <c r="L394" s="786"/>
      <c r="M394" s="786"/>
      <c r="N394" s="786"/>
      <c r="O394" s="786"/>
      <c r="P394" s="786"/>
      <c r="Q394" s="786"/>
      <c r="R394" s="787"/>
      <c r="S394" s="787"/>
      <c r="T394" s="788"/>
      <c r="U394" s="787"/>
      <c r="V394" s="787"/>
      <c r="W394" s="783"/>
      <c r="X394" s="789"/>
      <c r="Y394" s="789"/>
      <c r="Z394" s="789"/>
      <c r="AA394" s="789"/>
      <c r="AB394" s="789"/>
      <c r="AC394" s="781"/>
      <c r="AD394" s="782"/>
      <c r="AE394" s="783"/>
      <c r="AF394" s="784">
        <f t="shared" si="189"/>
        <v>0</v>
      </c>
      <c r="AG394" s="784"/>
      <c r="AH394" s="784"/>
      <c r="AI394" s="784"/>
      <c r="AJ394" s="784">
        <f t="shared" si="177"/>
        <v>0</v>
      </c>
      <c r="AK394" s="784"/>
      <c r="AL394" s="784"/>
      <c r="AM394" s="784"/>
      <c r="AN394" s="784">
        <f t="shared" si="178"/>
        <v>0</v>
      </c>
      <c r="AO394" s="784"/>
      <c r="AP394" s="784"/>
      <c r="AQ394" s="784"/>
      <c r="AR394" s="363"/>
      <c r="AS394" s="785">
        <f t="shared" si="179"/>
        <v>0</v>
      </c>
      <c r="AT394" s="785"/>
      <c r="AU394" s="785"/>
      <c r="AV394" s="785"/>
      <c r="AW394" s="785">
        <f t="shared" si="180"/>
        <v>0</v>
      </c>
      <c r="AX394" s="91"/>
      <c r="AY394" s="116">
        <f t="shared" si="181"/>
        <v>0</v>
      </c>
      <c r="AZ394" s="116">
        <f t="shared" si="182"/>
        <v>0</v>
      </c>
      <c r="BA394" s="116">
        <f t="shared" si="183"/>
        <v>0</v>
      </c>
      <c r="BB394" s="116">
        <f t="shared" si="184"/>
        <v>0</v>
      </c>
      <c r="BC394" s="115">
        <f t="shared" si="190"/>
        <v>0</v>
      </c>
      <c r="BD394" s="116">
        <f t="shared" si="185"/>
        <v>0</v>
      </c>
      <c r="BE394" s="120">
        <f t="shared" si="191"/>
        <v>0</v>
      </c>
      <c r="BF394" s="115">
        <f t="shared" si="192"/>
        <v>0</v>
      </c>
      <c r="BG394" s="116">
        <f t="shared" si="186"/>
        <v>0</v>
      </c>
      <c r="BH394" s="120">
        <f t="shared" si="193"/>
        <v>0</v>
      </c>
      <c r="BI394" s="115">
        <f t="shared" si="194"/>
        <v>0</v>
      </c>
      <c r="BJ394" s="116">
        <f t="shared" si="187"/>
        <v>0</v>
      </c>
      <c r="BK394" s="120">
        <f t="shared" si="195"/>
        <v>0</v>
      </c>
      <c r="BL394" s="120">
        <f t="shared" si="196"/>
        <v>0</v>
      </c>
      <c r="BN394" s="375">
        <f t="shared" si="188"/>
        <v>0</v>
      </c>
      <c r="BP394" s="380"/>
      <c r="DH394" s="102"/>
    </row>
    <row r="395" spans="1:112" hidden="1">
      <c r="A395" s="110"/>
      <c r="B395" s="786"/>
      <c r="C395" s="786"/>
      <c r="D395" s="786"/>
      <c r="E395" s="786"/>
      <c r="F395" s="786"/>
      <c r="G395" s="786"/>
      <c r="H395" s="786"/>
      <c r="I395" s="786"/>
      <c r="J395" s="786"/>
      <c r="K395" s="786"/>
      <c r="L395" s="786"/>
      <c r="M395" s="786"/>
      <c r="N395" s="786"/>
      <c r="O395" s="786"/>
      <c r="P395" s="786"/>
      <c r="Q395" s="786"/>
      <c r="R395" s="787"/>
      <c r="S395" s="787"/>
      <c r="T395" s="788"/>
      <c r="U395" s="787"/>
      <c r="V395" s="787"/>
      <c r="W395" s="783"/>
      <c r="X395" s="789"/>
      <c r="Y395" s="789"/>
      <c r="Z395" s="789"/>
      <c r="AA395" s="789"/>
      <c r="AB395" s="789"/>
      <c r="AC395" s="781"/>
      <c r="AD395" s="782"/>
      <c r="AE395" s="783"/>
      <c r="AF395" s="784">
        <f t="shared" si="189"/>
        <v>0</v>
      </c>
      <c r="AG395" s="784"/>
      <c r="AH395" s="784"/>
      <c r="AI395" s="784"/>
      <c r="AJ395" s="784">
        <f t="shared" si="177"/>
        <v>0</v>
      </c>
      <c r="AK395" s="784"/>
      <c r="AL395" s="784"/>
      <c r="AM395" s="784"/>
      <c r="AN395" s="784">
        <f t="shared" si="178"/>
        <v>0</v>
      </c>
      <c r="AO395" s="784"/>
      <c r="AP395" s="784"/>
      <c r="AQ395" s="784"/>
      <c r="AR395" s="363"/>
      <c r="AS395" s="785">
        <f t="shared" si="179"/>
        <v>0</v>
      </c>
      <c r="AT395" s="785"/>
      <c r="AU395" s="785"/>
      <c r="AV395" s="785"/>
      <c r="AW395" s="785">
        <f t="shared" si="180"/>
        <v>0</v>
      </c>
      <c r="AX395" s="91"/>
      <c r="AY395" s="116">
        <f t="shared" si="181"/>
        <v>0</v>
      </c>
      <c r="AZ395" s="116">
        <f t="shared" si="182"/>
        <v>0</v>
      </c>
      <c r="BA395" s="116">
        <f t="shared" si="183"/>
        <v>0</v>
      </c>
      <c r="BB395" s="116">
        <f t="shared" si="184"/>
        <v>0</v>
      </c>
      <c r="BC395" s="115">
        <f t="shared" si="190"/>
        <v>0</v>
      </c>
      <c r="BD395" s="116">
        <f t="shared" si="185"/>
        <v>0</v>
      </c>
      <c r="BE395" s="120">
        <f t="shared" si="191"/>
        <v>0</v>
      </c>
      <c r="BF395" s="115">
        <f t="shared" si="192"/>
        <v>0</v>
      </c>
      <c r="BG395" s="116">
        <f t="shared" si="186"/>
        <v>0</v>
      </c>
      <c r="BH395" s="120">
        <f t="shared" si="193"/>
        <v>0</v>
      </c>
      <c r="BI395" s="115">
        <f t="shared" si="194"/>
        <v>0</v>
      </c>
      <c r="BJ395" s="116">
        <f t="shared" si="187"/>
        <v>0</v>
      </c>
      <c r="BK395" s="120">
        <f t="shared" si="195"/>
        <v>0</v>
      </c>
      <c r="BL395" s="120">
        <f t="shared" si="196"/>
        <v>0</v>
      </c>
      <c r="BN395" s="375">
        <f t="shared" si="188"/>
        <v>0</v>
      </c>
      <c r="BP395" s="380"/>
      <c r="DH395" s="102"/>
    </row>
    <row r="396" spans="1:112" hidden="1">
      <c r="A396" s="110"/>
      <c r="B396" s="786"/>
      <c r="C396" s="786"/>
      <c r="D396" s="786"/>
      <c r="E396" s="786"/>
      <c r="F396" s="786"/>
      <c r="G396" s="786"/>
      <c r="H396" s="786"/>
      <c r="I396" s="786"/>
      <c r="J396" s="786"/>
      <c r="K396" s="786"/>
      <c r="L396" s="786"/>
      <c r="M396" s="786"/>
      <c r="N396" s="786"/>
      <c r="O396" s="786"/>
      <c r="P396" s="786"/>
      <c r="Q396" s="786"/>
      <c r="R396" s="787"/>
      <c r="S396" s="787"/>
      <c r="T396" s="788"/>
      <c r="U396" s="787"/>
      <c r="V396" s="787"/>
      <c r="W396" s="783"/>
      <c r="X396" s="789"/>
      <c r="Y396" s="789"/>
      <c r="Z396" s="789"/>
      <c r="AA396" s="789"/>
      <c r="AB396" s="789"/>
      <c r="AC396" s="781"/>
      <c r="AD396" s="782"/>
      <c r="AE396" s="783"/>
      <c r="AF396" s="784">
        <f t="shared" si="189"/>
        <v>0</v>
      </c>
      <c r="AG396" s="784"/>
      <c r="AH396" s="784"/>
      <c r="AI396" s="784"/>
      <c r="AJ396" s="784">
        <f t="shared" si="177"/>
        <v>0</v>
      </c>
      <c r="AK396" s="784"/>
      <c r="AL396" s="784"/>
      <c r="AM396" s="784"/>
      <c r="AN396" s="784">
        <f t="shared" si="178"/>
        <v>0</v>
      </c>
      <c r="AO396" s="784"/>
      <c r="AP396" s="784"/>
      <c r="AQ396" s="784"/>
      <c r="AR396" s="363"/>
      <c r="AS396" s="785">
        <f t="shared" si="179"/>
        <v>0</v>
      </c>
      <c r="AT396" s="785"/>
      <c r="AU396" s="785"/>
      <c r="AV396" s="785"/>
      <c r="AW396" s="785">
        <f t="shared" si="180"/>
        <v>0</v>
      </c>
      <c r="AX396" s="91"/>
      <c r="AY396" s="116">
        <f t="shared" si="181"/>
        <v>0</v>
      </c>
      <c r="AZ396" s="116">
        <f t="shared" si="182"/>
        <v>0</v>
      </c>
      <c r="BA396" s="116">
        <f t="shared" si="183"/>
        <v>0</v>
      </c>
      <c r="BB396" s="116">
        <f t="shared" si="184"/>
        <v>0</v>
      </c>
      <c r="BC396" s="115">
        <f t="shared" si="190"/>
        <v>0</v>
      </c>
      <c r="BD396" s="116">
        <f t="shared" si="185"/>
        <v>0</v>
      </c>
      <c r="BE396" s="120">
        <f t="shared" si="191"/>
        <v>0</v>
      </c>
      <c r="BF396" s="115">
        <f t="shared" si="192"/>
        <v>0</v>
      </c>
      <c r="BG396" s="116">
        <f t="shared" si="186"/>
        <v>0</v>
      </c>
      <c r="BH396" s="120">
        <f t="shared" si="193"/>
        <v>0</v>
      </c>
      <c r="BI396" s="115">
        <f t="shared" si="194"/>
        <v>0</v>
      </c>
      <c r="BJ396" s="116">
        <f t="shared" si="187"/>
        <v>0</v>
      </c>
      <c r="BK396" s="120">
        <f t="shared" si="195"/>
        <v>0</v>
      </c>
      <c r="BL396" s="120">
        <f t="shared" si="196"/>
        <v>0</v>
      </c>
      <c r="BN396" s="375">
        <f t="shared" si="188"/>
        <v>0</v>
      </c>
      <c r="BP396" s="380"/>
      <c r="DH396" s="102"/>
    </row>
    <row r="397" spans="1:112" hidden="1">
      <c r="A397" s="110"/>
      <c r="B397" s="786"/>
      <c r="C397" s="786"/>
      <c r="D397" s="786"/>
      <c r="E397" s="786"/>
      <c r="F397" s="786"/>
      <c r="G397" s="786"/>
      <c r="H397" s="786"/>
      <c r="I397" s="786"/>
      <c r="J397" s="786"/>
      <c r="K397" s="786"/>
      <c r="L397" s="786"/>
      <c r="M397" s="786"/>
      <c r="N397" s="786"/>
      <c r="O397" s="786"/>
      <c r="P397" s="786"/>
      <c r="Q397" s="786"/>
      <c r="R397" s="787"/>
      <c r="S397" s="787"/>
      <c r="T397" s="788"/>
      <c r="U397" s="787"/>
      <c r="V397" s="787"/>
      <c r="W397" s="783"/>
      <c r="X397" s="789"/>
      <c r="Y397" s="789"/>
      <c r="Z397" s="789"/>
      <c r="AA397" s="789"/>
      <c r="AB397" s="789"/>
      <c r="AC397" s="781"/>
      <c r="AD397" s="782"/>
      <c r="AE397" s="783"/>
      <c r="AF397" s="784">
        <f t="shared" si="189"/>
        <v>0</v>
      </c>
      <c r="AG397" s="784"/>
      <c r="AH397" s="784"/>
      <c r="AI397" s="784"/>
      <c r="AJ397" s="784">
        <f t="shared" si="177"/>
        <v>0</v>
      </c>
      <c r="AK397" s="784"/>
      <c r="AL397" s="784"/>
      <c r="AM397" s="784"/>
      <c r="AN397" s="784">
        <f t="shared" si="178"/>
        <v>0</v>
      </c>
      <c r="AO397" s="784"/>
      <c r="AP397" s="784"/>
      <c r="AQ397" s="784"/>
      <c r="AR397" s="363"/>
      <c r="AS397" s="785">
        <f t="shared" si="179"/>
        <v>0</v>
      </c>
      <c r="AT397" s="785"/>
      <c r="AU397" s="785"/>
      <c r="AV397" s="785"/>
      <c r="AW397" s="785">
        <f t="shared" si="180"/>
        <v>0</v>
      </c>
      <c r="AX397" s="91"/>
      <c r="AY397" s="116">
        <f t="shared" si="181"/>
        <v>0</v>
      </c>
      <c r="AZ397" s="116">
        <f t="shared" si="182"/>
        <v>0</v>
      </c>
      <c r="BA397" s="116">
        <f t="shared" si="183"/>
        <v>0</v>
      </c>
      <c r="BB397" s="116">
        <f t="shared" si="184"/>
        <v>0</v>
      </c>
      <c r="BC397" s="115">
        <f t="shared" si="190"/>
        <v>0</v>
      </c>
      <c r="BD397" s="116">
        <f t="shared" si="185"/>
        <v>0</v>
      </c>
      <c r="BE397" s="120">
        <f t="shared" si="191"/>
        <v>0</v>
      </c>
      <c r="BF397" s="115">
        <f t="shared" si="192"/>
        <v>0</v>
      </c>
      <c r="BG397" s="116">
        <f t="shared" si="186"/>
        <v>0</v>
      </c>
      <c r="BH397" s="120">
        <f t="shared" si="193"/>
        <v>0</v>
      </c>
      <c r="BI397" s="115">
        <f t="shared" si="194"/>
        <v>0</v>
      </c>
      <c r="BJ397" s="116">
        <f t="shared" si="187"/>
        <v>0</v>
      </c>
      <c r="BK397" s="120">
        <f t="shared" si="195"/>
        <v>0</v>
      </c>
      <c r="BL397" s="120">
        <f t="shared" si="196"/>
        <v>0</v>
      </c>
      <c r="BN397" s="375">
        <f t="shared" si="188"/>
        <v>0</v>
      </c>
      <c r="BP397" s="380"/>
      <c r="DH397" s="102"/>
    </row>
    <row r="398" spans="1:112" hidden="1">
      <c r="A398" s="110"/>
      <c r="B398" s="786"/>
      <c r="C398" s="786"/>
      <c r="D398" s="786"/>
      <c r="E398" s="786"/>
      <c r="F398" s="786"/>
      <c r="G398" s="786"/>
      <c r="H398" s="786"/>
      <c r="I398" s="786"/>
      <c r="J398" s="786"/>
      <c r="K398" s="786"/>
      <c r="L398" s="786"/>
      <c r="M398" s="786"/>
      <c r="N398" s="786"/>
      <c r="O398" s="786"/>
      <c r="P398" s="786"/>
      <c r="Q398" s="786"/>
      <c r="R398" s="787"/>
      <c r="S398" s="787"/>
      <c r="T398" s="788"/>
      <c r="U398" s="787"/>
      <c r="V398" s="787"/>
      <c r="W398" s="783"/>
      <c r="X398" s="789"/>
      <c r="Y398" s="789"/>
      <c r="Z398" s="789"/>
      <c r="AA398" s="789"/>
      <c r="AB398" s="789"/>
      <c r="AC398" s="781"/>
      <c r="AD398" s="782"/>
      <c r="AE398" s="783"/>
      <c r="AF398" s="784">
        <f t="shared" si="189"/>
        <v>0</v>
      </c>
      <c r="AG398" s="784"/>
      <c r="AH398" s="784"/>
      <c r="AI398" s="784"/>
      <c r="AJ398" s="784">
        <f t="shared" si="177"/>
        <v>0</v>
      </c>
      <c r="AK398" s="784"/>
      <c r="AL398" s="784"/>
      <c r="AM398" s="784"/>
      <c r="AN398" s="784">
        <f t="shared" si="178"/>
        <v>0</v>
      </c>
      <c r="AO398" s="784"/>
      <c r="AP398" s="784"/>
      <c r="AQ398" s="784"/>
      <c r="AR398" s="363"/>
      <c r="AS398" s="785">
        <f t="shared" si="179"/>
        <v>0</v>
      </c>
      <c r="AT398" s="785"/>
      <c r="AU398" s="785"/>
      <c r="AV398" s="785"/>
      <c r="AW398" s="785">
        <f t="shared" si="180"/>
        <v>0</v>
      </c>
      <c r="AX398" s="91"/>
      <c r="AY398" s="116">
        <f t="shared" si="181"/>
        <v>0</v>
      </c>
      <c r="AZ398" s="116">
        <f t="shared" si="182"/>
        <v>0</v>
      </c>
      <c r="BA398" s="116">
        <f t="shared" si="183"/>
        <v>0</v>
      </c>
      <c r="BB398" s="116">
        <f t="shared" si="184"/>
        <v>0</v>
      </c>
      <c r="BC398" s="115">
        <f t="shared" si="190"/>
        <v>0</v>
      </c>
      <c r="BD398" s="116">
        <f t="shared" si="185"/>
        <v>0</v>
      </c>
      <c r="BE398" s="120">
        <f t="shared" si="191"/>
        <v>0</v>
      </c>
      <c r="BF398" s="115">
        <f t="shared" si="192"/>
        <v>0</v>
      </c>
      <c r="BG398" s="116">
        <f t="shared" si="186"/>
        <v>0</v>
      </c>
      <c r="BH398" s="120">
        <f t="shared" si="193"/>
        <v>0</v>
      </c>
      <c r="BI398" s="115">
        <f t="shared" si="194"/>
        <v>0</v>
      </c>
      <c r="BJ398" s="116">
        <f t="shared" si="187"/>
        <v>0</v>
      </c>
      <c r="BK398" s="120">
        <f t="shared" si="195"/>
        <v>0</v>
      </c>
      <c r="BL398" s="120">
        <f t="shared" si="196"/>
        <v>0</v>
      </c>
      <c r="BN398" s="375">
        <f t="shared" si="188"/>
        <v>0</v>
      </c>
      <c r="BP398" s="380"/>
      <c r="DH398" s="102"/>
    </row>
    <row r="399" spans="1:112" hidden="1">
      <c r="A399" s="110"/>
      <c r="B399" s="786"/>
      <c r="C399" s="786"/>
      <c r="D399" s="786"/>
      <c r="E399" s="786"/>
      <c r="F399" s="786"/>
      <c r="G399" s="786"/>
      <c r="H399" s="786"/>
      <c r="I399" s="786"/>
      <c r="J399" s="786"/>
      <c r="K399" s="786"/>
      <c r="L399" s="786"/>
      <c r="M399" s="786"/>
      <c r="N399" s="786"/>
      <c r="O399" s="786"/>
      <c r="P399" s="786"/>
      <c r="Q399" s="786"/>
      <c r="R399" s="787"/>
      <c r="S399" s="787"/>
      <c r="T399" s="788"/>
      <c r="U399" s="787"/>
      <c r="V399" s="787"/>
      <c r="W399" s="783"/>
      <c r="X399" s="789"/>
      <c r="Y399" s="789"/>
      <c r="Z399" s="789"/>
      <c r="AA399" s="789"/>
      <c r="AB399" s="789"/>
      <c r="AC399" s="781"/>
      <c r="AD399" s="782"/>
      <c r="AE399" s="783"/>
      <c r="AF399" s="784">
        <f t="shared" si="189"/>
        <v>0</v>
      </c>
      <c r="AG399" s="784"/>
      <c r="AH399" s="784"/>
      <c r="AI399" s="784"/>
      <c r="AJ399" s="784">
        <f t="shared" si="177"/>
        <v>0</v>
      </c>
      <c r="AK399" s="784"/>
      <c r="AL399" s="784"/>
      <c r="AM399" s="784"/>
      <c r="AN399" s="784">
        <f t="shared" si="178"/>
        <v>0</v>
      </c>
      <c r="AO399" s="784"/>
      <c r="AP399" s="784"/>
      <c r="AQ399" s="784"/>
      <c r="AR399" s="363"/>
      <c r="AS399" s="785">
        <f t="shared" si="179"/>
        <v>0</v>
      </c>
      <c r="AT399" s="785"/>
      <c r="AU399" s="785"/>
      <c r="AV399" s="785"/>
      <c r="AW399" s="785">
        <f t="shared" si="180"/>
        <v>0</v>
      </c>
      <c r="AX399" s="91"/>
      <c r="AY399" s="116">
        <f t="shared" si="181"/>
        <v>0</v>
      </c>
      <c r="AZ399" s="116">
        <f t="shared" si="182"/>
        <v>0</v>
      </c>
      <c r="BA399" s="116">
        <f t="shared" si="183"/>
        <v>0</v>
      </c>
      <c r="BB399" s="116">
        <f t="shared" si="184"/>
        <v>0</v>
      </c>
      <c r="BC399" s="115">
        <f t="shared" si="190"/>
        <v>0</v>
      </c>
      <c r="BD399" s="116">
        <f t="shared" si="185"/>
        <v>0</v>
      </c>
      <c r="BE399" s="120">
        <f t="shared" si="191"/>
        <v>0</v>
      </c>
      <c r="BF399" s="115">
        <f t="shared" si="192"/>
        <v>0</v>
      </c>
      <c r="BG399" s="116">
        <f t="shared" si="186"/>
        <v>0</v>
      </c>
      <c r="BH399" s="120">
        <f t="shared" si="193"/>
        <v>0</v>
      </c>
      <c r="BI399" s="115">
        <f t="shared" si="194"/>
        <v>0</v>
      </c>
      <c r="BJ399" s="116">
        <f t="shared" si="187"/>
        <v>0</v>
      </c>
      <c r="BK399" s="120">
        <f t="shared" si="195"/>
        <v>0</v>
      </c>
      <c r="BL399" s="120">
        <f t="shared" si="196"/>
        <v>0</v>
      </c>
      <c r="BN399" s="375">
        <f t="shared" si="188"/>
        <v>0</v>
      </c>
      <c r="BP399" s="380"/>
      <c r="DH399" s="102"/>
    </row>
    <row r="400" spans="1:112" hidden="1">
      <c r="A400" s="110"/>
      <c r="B400" s="786"/>
      <c r="C400" s="786"/>
      <c r="D400" s="786"/>
      <c r="E400" s="786"/>
      <c r="F400" s="786"/>
      <c r="G400" s="786"/>
      <c r="H400" s="786"/>
      <c r="I400" s="786"/>
      <c r="J400" s="786"/>
      <c r="K400" s="786"/>
      <c r="L400" s="786"/>
      <c r="M400" s="786"/>
      <c r="N400" s="786"/>
      <c r="O400" s="786"/>
      <c r="P400" s="786"/>
      <c r="Q400" s="786"/>
      <c r="R400" s="787"/>
      <c r="S400" s="787"/>
      <c r="T400" s="788"/>
      <c r="U400" s="787"/>
      <c r="V400" s="787"/>
      <c r="W400" s="783"/>
      <c r="X400" s="789"/>
      <c r="Y400" s="789"/>
      <c r="Z400" s="789"/>
      <c r="AA400" s="789"/>
      <c r="AB400" s="789"/>
      <c r="AC400" s="781"/>
      <c r="AD400" s="782"/>
      <c r="AE400" s="783"/>
      <c r="AF400" s="784">
        <f t="shared" si="189"/>
        <v>0</v>
      </c>
      <c r="AG400" s="784"/>
      <c r="AH400" s="784"/>
      <c r="AI400" s="784"/>
      <c r="AJ400" s="784">
        <f>R400*Z400</f>
        <v>0</v>
      </c>
      <c r="AK400" s="784"/>
      <c r="AL400" s="784"/>
      <c r="AM400" s="784"/>
      <c r="AN400" s="784">
        <f>R400*AC400</f>
        <v>0</v>
      </c>
      <c r="AO400" s="784"/>
      <c r="AP400" s="784"/>
      <c r="AQ400" s="784"/>
      <c r="AR400" s="363"/>
      <c r="AS400" s="785">
        <f t="shared" si="179"/>
        <v>0</v>
      </c>
      <c r="AT400" s="785"/>
      <c r="AU400" s="785"/>
      <c r="AV400" s="785"/>
      <c r="AW400" s="785">
        <f t="shared" si="180"/>
        <v>0</v>
      </c>
      <c r="AX400" s="91"/>
      <c r="AY400" s="116">
        <f t="shared" si="181"/>
        <v>0</v>
      </c>
      <c r="AZ400" s="116">
        <f t="shared" si="182"/>
        <v>0</v>
      </c>
      <c r="BA400" s="116">
        <f t="shared" si="183"/>
        <v>0</v>
      </c>
      <c r="BB400" s="116">
        <f t="shared" si="184"/>
        <v>0</v>
      </c>
      <c r="BC400" s="115">
        <f t="shared" si="190"/>
        <v>0</v>
      </c>
      <c r="BD400" s="116">
        <f t="shared" si="185"/>
        <v>0</v>
      </c>
      <c r="BE400" s="120">
        <f t="shared" si="191"/>
        <v>0</v>
      </c>
      <c r="BF400" s="115">
        <f t="shared" si="192"/>
        <v>0</v>
      </c>
      <c r="BG400" s="116">
        <f t="shared" si="186"/>
        <v>0</v>
      </c>
      <c r="BH400" s="120">
        <f t="shared" si="193"/>
        <v>0</v>
      </c>
      <c r="BI400" s="115">
        <f t="shared" si="194"/>
        <v>0</v>
      </c>
      <c r="BJ400" s="116">
        <f t="shared" si="187"/>
        <v>0</v>
      </c>
      <c r="BK400" s="120">
        <f t="shared" si="195"/>
        <v>0</v>
      </c>
      <c r="BL400" s="120">
        <f t="shared" si="196"/>
        <v>0</v>
      </c>
      <c r="BN400" s="375">
        <f t="shared" si="188"/>
        <v>0</v>
      </c>
      <c r="BP400" s="380"/>
      <c r="DH400" s="102"/>
    </row>
    <row r="401" spans="1:112" hidden="1">
      <c r="A401" s="110"/>
      <c r="B401" s="786"/>
      <c r="C401" s="786"/>
      <c r="D401" s="786"/>
      <c r="E401" s="786"/>
      <c r="F401" s="786"/>
      <c r="G401" s="786"/>
      <c r="H401" s="786"/>
      <c r="I401" s="786"/>
      <c r="J401" s="786"/>
      <c r="K401" s="786"/>
      <c r="L401" s="786"/>
      <c r="M401" s="786"/>
      <c r="N401" s="786"/>
      <c r="O401" s="786"/>
      <c r="P401" s="786"/>
      <c r="Q401" s="786"/>
      <c r="R401" s="787"/>
      <c r="S401" s="787"/>
      <c r="T401" s="788"/>
      <c r="U401" s="787"/>
      <c r="V401" s="787"/>
      <c r="W401" s="783"/>
      <c r="X401" s="789"/>
      <c r="Y401" s="789"/>
      <c r="Z401" s="789"/>
      <c r="AA401" s="789"/>
      <c r="AB401" s="789"/>
      <c r="AC401" s="781"/>
      <c r="AD401" s="782"/>
      <c r="AE401" s="783"/>
      <c r="AF401" s="784">
        <f t="shared" si="189"/>
        <v>0</v>
      </c>
      <c r="AG401" s="784"/>
      <c r="AH401" s="784"/>
      <c r="AI401" s="784"/>
      <c r="AJ401" s="784">
        <f>R401*Z401</f>
        <v>0</v>
      </c>
      <c r="AK401" s="784"/>
      <c r="AL401" s="784"/>
      <c r="AM401" s="784"/>
      <c r="AN401" s="784">
        <f>R401*AC401</f>
        <v>0</v>
      </c>
      <c r="AO401" s="784"/>
      <c r="AP401" s="784"/>
      <c r="AQ401" s="784"/>
      <c r="AR401" s="363"/>
      <c r="AS401" s="785">
        <f t="shared" si="179"/>
        <v>0</v>
      </c>
      <c r="AT401" s="785"/>
      <c r="AU401" s="785"/>
      <c r="AV401" s="785"/>
      <c r="AW401" s="785">
        <f t="shared" si="180"/>
        <v>0</v>
      </c>
      <c r="AX401" s="91"/>
      <c r="AY401" s="116">
        <f t="shared" si="181"/>
        <v>0</v>
      </c>
      <c r="AZ401" s="116">
        <f t="shared" si="182"/>
        <v>0</v>
      </c>
      <c r="BA401" s="116">
        <f t="shared" si="183"/>
        <v>0</v>
      </c>
      <c r="BB401" s="116">
        <f t="shared" si="184"/>
        <v>0</v>
      </c>
      <c r="BC401" s="115">
        <f t="shared" si="190"/>
        <v>0</v>
      </c>
      <c r="BD401" s="116">
        <f t="shared" si="185"/>
        <v>0</v>
      </c>
      <c r="BE401" s="120">
        <f t="shared" si="191"/>
        <v>0</v>
      </c>
      <c r="BF401" s="115">
        <f t="shared" si="192"/>
        <v>0</v>
      </c>
      <c r="BG401" s="116">
        <f t="shared" si="186"/>
        <v>0</v>
      </c>
      <c r="BH401" s="120">
        <f t="shared" si="193"/>
        <v>0</v>
      </c>
      <c r="BI401" s="115">
        <f t="shared" si="194"/>
        <v>0</v>
      </c>
      <c r="BJ401" s="116">
        <f t="shared" si="187"/>
        <v>0</v>
      </c>
      <c r="BK401" s="120">
        <f t="shared" si="195"/>
        <v>0</v>
      </c>
      <c r="BL401" s="120">
        <f t="shared" si="196"/>
        <v>0</v>
      </c>
      <c r="BN401" s="375">
        <f t="shared" si="188"/>
        <v>0</v>
      </c>
      <c r="BP401" s="380"/>
      <c r="DH401" s="102"/>
    </row>
    <row r="402" spans="1:112" hidden="1">
      <c r="A402" s="110"/>
      <c r="B402" s="786"/>
      <c r="C402" s="786"/>
      <c r="D402" s="786"/>
      <c r="E402" s="786"/>
      <c r="F402" s="786"/>
      <c r="G402" s="786"/>
      <c r="H402" s="786"/>
      <c r="I402" s="786"/>
      <c r="J402" s="786"/>
      <c r="K402" s="786"/>
      <c r="L402" s="786"/>
      <c r="M402" s="786"/>
      <c r="N402" s="786"/>
      <c r="O402" s="786"/>
      <c r="P402" s="786"/>
      <c r="Q402" s="786"/>
      <c r="R402" s="787"/>
      <c r="S402" s="787"/>
      <c r="T402" s="788"/>
      <c r="U402" s="787"/>
      <c r="V402" s="787"/>
      <c r="W402" s="783"/>
      <c r="X402" s="789"/>
      <c r="Y402" s="789"/>
      <c r="Z402" s="789"/>
      <c r="AA402" s="789"/>
      <c r="AB402" s="789"/>
      <c r="AC402" s="781"/>
      <c r="AD402" s="782"/>
      <c r="AE402" s="783"/>
      <c r="AF402" s="784">
        <f t="shared" si="189"/>
        <v>0</v>
      </c>
      <c r="AG402" s="784"/>
      <c r="AH402" s="784"/>
      <c r="AI402" s="784"/>
      <c r="AJ402" s="784">
        <f t="shared" si="177"/>
        <v>0</v>
      </c>
      <c r="AK402" s="784"/>
      <c r="AL402" s="784"/>
      <c r="AM402" s="784"/>
      <c r="AN402" s="784">
        <f t="shared" si="178"/>
        <v>0</v>
      </c>
      <c r="AO402" s="784"/>
      <c r="AP402" s="784"/>
      <c r="AQ402" s="784"/>
      <c r="AR402" s="363"/>
      <c r="AS402" s="785">
        <f t="shared" si="179"/>
        <v>0</v>
      </c>
      <c r="AT402" s="785"/>
      <c r="AU402" s="785"/>
      <c r="AV402" s="785"/>
      <c r="AW402" s="785">
        <f t="shared" si="180"/>
        <v>0</v>
      </c>
      <c r="AX402" s="91"/>
      <c r="AY402" s="116">
        <f t="shared" si="181"/>
        <v>0</v>
      </c>
      <c r="AZ402" s="116">
        <f t="shared" si="182"/>
        <v>0</v>
      </c>
      <c r="BA402" s="116">
        <f t="shared" si="183"/>
        <v>0</v>
      </c>
      <c r="BB402" s="116">
        <f t="shared" si="184"/>
        <v>0</v>
      </c>
      <c r="BC402" s="115">
        <f t="shared" si="190"/>
        <v>0</v>
      </c>
      <c r="BD402" s="116">
        <f t="shared" si="185"/>
        <v>0</v>
      </c>
      <c r="BE402" s="120">
        <f t="shared" si="191"/>
        <v>0</v>
      </c>
      <c r="BF402" s="115">
        <f t="shared" si="192"/>
        <v>0</v>
      </c>
      <c r="BG402" s="116">
        <f t="shared" si="186"/>
        <v>0</v>
      </c>
      <c r="BH402" s="120">
        <f t="shared" si="193"/>
        <v>0</v>
      </c>
      <c r="BI402" s="115">
        <f t="shared" si="194"/>
        <v>0</v>
      </c>
      <c r="BJ402" s="116">
        <f t="shared" si="187"/>
        <v>0</v>
      </c>
      <c r="BK402" s="120">
        <f t="shared" si="195"/>
        <v>0</v>
      </c>
      <c r="BL402" s="120">
        <f t="shared" si="196"/>
        <v>0</v>
      </c>
      <c r="BN402" s="375">
        <f t="shared" si="188"/>
        <v>0</v>
      </c>
      <c r="BP402" s="380"/>
      <c r="DH402" s="102"/>
    </row>
    <row r="403" spans="1:112" hidden="1">
      <c r="A403" s="110"/>
      <c r="B403" s="786"/>
      <c r="C403" s="786"/>
      <c r="D403" s="786"/>
      <c r="E403" s="786"/>
      <c r="F403" s="786"/>
      <c r="G403" s="786"/>
      <c r="H403" s="786"/>
      <c r="I403" s="786"/>
      <c r="J403" s="786"/>
      <c r="K403" s="786"/>
      <c r="L403" s="786"/>
      <c r="M403" s="786"/>
      <c r="N403" s="786"/>
      <c r="O403" s="786"/>
      <c r="P403" s="786"/>
      <c r="Q403" s="786"/>
      <c r="R403" s="787"/>
      <c r="S403" s="787"/>
      <c r="T403" s="788"/>
      <c r="U403" s="787"/>
      <c r="V403" s="787"/>
      <c r="W403" s="783"/>
      <c r="X403" s="789"/>
      <c r="Y403" s="789"/>
      <c r="Z403" s="789"/>
      <c r="AA403" s="789"/>
      <c r="AB403" s="789"/>
      <c r="AC403" s="781"/>
      <c r="AD403" s="782"/>
      <c r="AE403" s="783"/>
      <c r="AF403" s="784">
        <f t="shared" si="189"/>
        <v>0</v>
      </c>
      <c r="AG403" s="784"/>
      <c r="AH403" s="784"/>
      <c r="AI403" s="784"/>
      <c r="AJ403" s="784">
        <f t="shared" si="177"/>
        <v>0</v>
      </c>
      <c r="AK403" s="784"/>
      <c r="AL403" s="784"/>
      <c r="AM403" s="784"/>
      <c r="AN403" s="784">
        <f t="shared" si="178"/>
        <v>0</v>
      </c>
      <c r="AO403" s="784"/>
      <c r="AP403" s="784"/>
      <c r="AQ403" s="784"/>
      <c r="AR403" s="363"/>
      <c r="AS403" s="785">
        <f t="shared" si="179"/>
        <v>0</v>
      </c>
      <c r="AT403" s="785"/>
      <c r="AU403" s="785"/>
      <c r="AV403" s="785"/>
      <c r="AW403" s="785">
        <f t="shared" si="180"/>
        <v>0</v>
      </c>
      <c r="AX403" s="91"/>
      <c r="AY403" s="116">
        <f t="shared" si="181"/>
        <v>0</v>
      </c>
      <c r="AZ403" s="116">
        <f t="shared" si="182"/>
        <v>0</v>
      </c>
      <c r="BA403" s="116">
        <f t="shared" si="183"/>
        <v>0</v>
      </c>
      <c r="BB403" s="116">
        <f t="shared" si="184"/>
        <v>0</v>
      </c>
      <c r="BC403" s="115">
        <f t="shared" si="190"/>
        <v>0</v>
      </c>
      <c r="BD403" s="116">
        <f t="shared" si="185"/>
        <v>0</v>
      </c>
      <c r="BE403" s="120">
        <f t="shared" si="191"/>
        <v>0</v>
      </c>
      <c r="BF403" s="115">
        <f t="shared" si="192"/>
        <v>0</v>
      </c>
      <c r="BG403" s="116">
        <f t="shared" si="186"/>
        <v>0</v>
      </c>
      <c r="BH403" s="120">
        <f t="shared" si="193"/>
        <v>0</v>
      </c>
      <c r="BI403" s="115">
        <f t="shared" si="194"/>
        <v>0</v>
      </c>
      <c r="BJ403" s="116">
        <f t="shared" si="187"/>
        <v>0</v>
      </c>
      <c r="BK403" s="120">
        <f t="shared" si="195"/>
        <v>0</v>
      </c>
      <c r="BL403" s="120">
        <f t="shared" si="196"/>
        <v>0</v>
      </c>
      <c r="BN403" s="375">
        <f t="shared" si="188"/>
        <v>0</v>
      </c>
      <c r="BP403" s="380"/>
      <c r="DH403" s="102"/>
    </row>
    <row r="404" spans="1:112" hidden="1">
      <c r="A404" s="110"/>
      <c r="B404" s="786"/>
      <c r="C404" s="786"/>
      <c r="D404" s="786"/>
      <c r="E404" s="786"/>
      <c r="F404" s="786"/>
      <c r="G404" s="786"/>
      <c r="H404" s="786"/>
      <c r="I404" s="786"/>
      <c r="J404" s="786"/>
      <c r="K404" s="786"/>
      <c r="L404" s="786"/>
      <c r="M404" s="786"/>
      <c r="N404" s="786"/>
      <c r="O404" s="786"/>
      <c r="P404" s="786"/>
      <c r="Q404" s="786"/>
      <c r="R404" s="787"/>
      <c r="S404" s="787"/>
      <c r="T404" s="788"/>
      <c r="U404" s="787"/>
      <c r="V404" s="787"/>
      <c r="W404" s="783"/>
      <c r="X404" s="789"/>
      <c r="Y404" s="789"/>
      <c r="Z404" s="789"/>
      <c r="AA404" s="789"/>
      <c r="AB404" s="789"/>
      <c r="AC404" s="781"/>
      <c r="AD404" s="782"/>
      <c r="AE404" s="783"/>
      <c r="AF404" s="784">
        <f t="shared" si="189"/>
        <v>0</v>
      </c>
      <c r="AG404" s="784"/>
      <c r="AH404" s="784"/>
      <c r="AI404" s="784"/>
      <c r="AJ404" s="784">
        <f t="shared" si="177"/>
        <v>0</v>
      </c>
      <c r="AK404" s="784"/>
      <c r="AL404" s="784"/>
      <c r="AM404" s="784"/>
      <c r="AN404" s="784">
        <f t="shared" si="178"/>
        <v>0</v>
      </c>
      <c r="AO404" s="784"/>
      <c r="AP404" s="784"/>
      <c r="AQ404" s="784"/>
      <c r="AR404" s="363"/>
      <c r="AS404" s="785">
        <f t="shared" si="179"/>
        <v>0</v>
      </c>
      <c r="AT404" s="785"/>
      <c r="AU404" s="785"/>
      <c r="AV404" s="785"/>
      <c r="AW404" s="785">
        <f t="shared" si="180"/>
        <v>0</v>
      </c>
      <c r="AX404" s="91"/>
      <c r="AY404" s="116">
        <f t="shared" si="181"/>
        <v>0</v>
      </c>
      <c r="AZ404" s="116">
        <f t="shared" si="182"/>
        <v>0</v>
      </c>
      <c r="BA404" s="116">
        <f t="shared" si="183"/>
        <v>0</v>
      </c>
      <c r="BB404" s="116">
        <f t="shared" si="184"/>
        <v>0</v>
      </c>
      <c r="BC404" s="115">
        <f t="shared" si="190"/>
        <v>0</v>
      </c>
      <c r="BD404" s="116">
        <f t="shared" si="185"/>
        <v>0</v>
      </c>
      <c r="BE404" s="120">
        <f t="shared" si="191"/>
        <v>0</v>
      </c>
      <c r="BF404" s="115">
        <f t="shared" si="192"/>
        <v>0</v>
      </c>
      <c r="BG404" s="116">
        <f t="shared" si="186"/>
        <v>0</v>
      </c>
      <c r="BH404" s="120">
        <f t="shared" si="193"/>
        <v>0</v>
      </c>
      <c r="BI404" s="115">
        <f t="shared" si="194"/>
        <v>0</v>
      </c>
      <c r="BJ404" s="116">
        <f t="shared" si="187"/>
        <v>0</v>
      </c>
      <c r="BK404" s="120">
        <f t="shared" si="195"/>
        <v>0</v>
      </c>
      <c r="BL404" s="120">
        <f t="shared" si="196"/>
        <v>0</v>
      </c>
      <c r="BN404" s="375">
        <f t="shared" si="188"/>
        <v>0</v>
      </c>
      <c r="BP404" s="380"/>
      <c r="DH404" s="102"/>
    </row>
    <row r="405" spans="1:112" hidden="1">
      <c r="A405" s="110"/>
      <c r="B405" s="786"/>
      <c r="C405" s="786"/>
      <c r="D405" s="786"/>
      <c r="E405" s="786"/>
      <c r="F405" s="786"/>
      <c r="G405" s="786"/>
      <c r="H405" s="786"/>
      <c r="I405" s="786"/>
      <c r="J405" s="786"/>
      <c r="K405" s="786"/>
      <c r="L405" s="786"/>
      <c r="M405" s="786"/>
      <c r="N405" s="786"/>
      <c r="O405" s="786"/>
      <c r="P405" s="786"/>
      <c r="Q405" s="786"/>
      <c r="R405" s="787"/>
      <c r="S405" s="787"/>
      <c r="T405" s="788"/>
      <c r="U405" s="787"/>
      <c r="V405" s="787"/>
      <c r="W405" s="783"/>
      <c r="X405" s="789"/>
      <c r="Y405" s="789"/>
      <c r="Z405" s="789"/>
      <c r="AA405" s="789"/>
      <c r="AB405" s="789"/>
      <c r="AC405" s="781"/>
      <c r="AD405" s="782"/>
      <c r="AE405" s="783"/>
      <c r="AF405" s="784">
        <f t="shared" si="189"/>
        <v>0</v>
      </c>
      <c r="AG405" s="784"/>
      <c r="AH405" s="784"/>
      <c r="AI405" s="784"/>
      <c r="AJ405" s="784">
        <f t="shared" si="177"/>
        <v>0</v>
      </c>
      <c r="AK405" s="784"/>
      <c r="AL405" s="784"/>
      <c r="AM405" s="784"/>
      <c r="AN405" s="784">
        <f t="shared" si="178"/>
        <v>0</v>
      </c>
      <c r="AO405" s="784"/>
      <c r="AP405" s="784"/>
      <c r="AQ405" s="784"/>
      <c r="AR405" s="363"/>
      <c r="AS405" s="785">
        <f t="shared" si="179"/>
        <v>0</v>
      </c>
      <c r="AT405" s="785"/>
      <c r="AU405" s="785"/>
      <c r="AV405" s="785"/>
      <c r="AW405" s="785">
        <f t="shared" si="180"/>
        <v>0</v>
      </c>
      <c r="AX405" s="91"/>
      <c r="AY405" s="116">
        <f t="shared" si="181"/>
        <v>0</v>
      </c>
      <c r="AZ405" s="116">
        <f t="shared" si="182"/>
        <v>0</v>
      </c>
      <c r="BA405" s="116">
        <f t="shared" si="183"/>
        <v>0</v>
      </c>
      <c r="BB405" s="116">
        <f t="shared" si="184"/>
        <v>0</v>
      </c>
      <c r="BC405" s="115">
        <f t="shared" si="190"/>
        <v>0</v>
      </c>
      <c r="BD405" s="116">
        <f t="shared" si="185"/>
        <v>0</v>
      </c>
      <c r="BE405" s="120">
        <f t="shared" si="191"/>
        <v>0</v>
      </c>
      <c r="BF405" s="115">
        <f t="shared" si="192"/>
        <v>0</v>
      </c>
      <c r="BG405" s="116">
        <f t="shared" si="186"/>
        <v>0</v>
      </c>
      <c r="BH405" s="120">
        <f t="shared" si="193"/>
        <v>0</v>
      </c>
      <c r="BI405" s="115">
        <f t="shared" si="194"/>
        <v>0</v>
      </c>
      <c r="BJ405" s="116">
        <f t="shared" si="187"/>
        <v>0</v>
      </c>
      <c r="BK405" s="120">
        <f t="shared" si="195"/>
        <v>0</v>
      </c>
      <c r="BL405" s="120">
        <f t="shared" si="196"/>
        <v>0</v>
      </c>
      <c r="BN405" s="375">
        <f t="shared" si="188"/>
        <v>0</v>
      </c>
      <c r="BP405" s="380"/>
      <c r="DH405" s="102"/>
    </row>
    <row r="406" spans="1:112" hidden="1">
      <c r="A406" s="110"/>
      <c r="B406" s="786"/>
      <c r="C406" s="786"/>
      <c r="D406" s="786"/>
      <c r="E406" s="786"/>
      <c r="F406" s="786"/>
      <c r="G406" s="786"/>
      <c r="H406" s="786"/>
      <c r="I406" s="786"/>
      <c r="J406" s="786"/>
      <c r="K406" s="786"/>
      <c r="L406" s="786"/>
      <c r="M406" s="786"/>
      <c r="N406" s="786"/>
      <c r="O406" s="786"/>
      <c r="P406" s="786"/>
      <c r="Q406" s="786"/>
      <c r="R406" s="787"/>
      <c r="S406" s="787"/>
      <c r="T406" s="788"/>
      <c r="U406" s="787"/>
      <c r="V406" s="787"/>
      <c r="W406" s="783"/>
      <c r="X406" s="789"/>
      <c r="Y406" s="789"/>
      <c r="Z406" s="789"/>
      <c r="AA406" s="789"/>
      <c r="AB406" s="789"/>
      <c r="AC406" s="781"/>
      <c r="AD406" s="782"/>
      <c r="AE406" s="783"/>
      <c r="AF406" s="784">
        <f t="shared" si="189"/>
        <v>0</v>
      </c>
      <c r="AG406" s="784"/>
      <c r="AH406" s="784"/>
      <c r="AI406" s="784"/>
      <c r="AJ406" s="784">
        <f>R406*Z406</f>
        <v>0</v>
      </c>
      <c r="AK406" s="784"/>
      <c r="AL406" s="784"/>
      <c r="AM406" s="784"/>
      <c r="AN406" s="784">
        <f>R406*AC406</f>
        <v>0</v>
      </c>
      <c r="AO406" s="784"/>
      <c r="AP406" s="784"/>
      <c r="AQ406" s="784"/>
      <c r="AR406" s="363"/>
      <c r="AS406" s="785">
        <f t="shared" si="179"/>
        <v>0</v>
      </c>
      <c r="AT406" s="785"/>
      <c r="AU406" s="785"/>
      <c r="AV406" s="785"/>
      <c r="AW406" s="785">
        <f t="shared" si="180"/>
        <v>0</v>
      </c>
      <c r="AX406" s="91"/>
      <c r="AY406" s="116">
        <f t="shared" si="181"/>
        <v>0</v>
      </c>
      <c r="AZ406" s="116">
        <f t="shared" si="182"/>
        <v>0</v>
      </c>
      <c r="BA406" s="116">
        <f t="shared" si="183"/>
        <v>0</v>
      </c>
      <c r="BB406" s="116">
        <f t="shared" si="184"/>
        <v>0</v>
      </c>
      <c r="BC406" s="115">
        <f t="shared" si="190"/>
        <v>0</v>
      </c>
      <c r="BD406" s="116">
        <f t="shared" si="185"/>
        <v>0</v>
      </c>
      <c r="BE406" s="120">
        <f t="shared" si="191"/>
        <v>0</v>
      </c>
      <c r="BF406" s="115">
        <f t="shared" si="192"/>
        <v>0</v>
      </c>
      <c r="BG406" s="116">
        <f t="shared" si="186"/>
        <v>0</v>
      </c>
      <c r="BH406" s="120">
        <f t="shared" si="193"/>
        <v>0</v>
      </c>
      <c r="BI406" s="115">
        <f t="shared" si="194"/>
        <v>0</v>
      </c>
      <c r="BJ406" s="116">
        <f t="shared" si="187"/>
        <v>0</v>
      </c>
      <c r="BK406" s="120">
        <f t="shared" si="195"/>
        <v>0</v>
      </c>
      <c r="BL406" s="120">
        <f t="shared" si="196"/>
        <v>0</v>
      </c>
      <c r="BN406" s="375">
        <f t="shared" si="188"/>
        <v>0</v>
      </c>
      <c r="BP406" s="380"/>
      <c r="DH406" s="102"/>
    </row>
    <row r="407" spans="1:112" hidden="1">
      <c r="A407" s="110"/>
      <c r="B407" s="786"/>
      <c r="C407" s="786"/>
      <c r="D407" s="786"/>
      <c r="E407" s="786"/>
      <c r="F407" s="786"/>
      <c r="G407" s="786"/>
      <c r="H407" s="786"/>
      <c r="I407" s="786"/>
      <c r="J407" s="786"/>
      <c r="K407" s="786"/>
      <c r="L407" s="786"/>
      <c r="M407" s="786"/>
      <c r="N407" s="786"/>
      <c r="O407" s="786"/>
      <c r="P407" s="786"/>
      <c r="Q407" s="786"/>
      <c r="R407" s="787"/>
      <c r="S407" s="787"/>
      <c r="T407" s="788"/>
      <c r="U407" s="787"/>
      <c r="V407" s="787"/>
      <c r="W407" s="783"/>
      <c r="X407" s="789"/>
      <c r="Y407" s="789"/>
      <c r="Z407" s="789"/>
      <c r="AA407" s="789"/>
      <c r="AB407" s="789"/>
      <c r="AC407" s="781"/>
      <c r="AD407" s="782"/>
      <c r="AE407" s="783"/>
      <c r="AF407" s="784">
        <f t="shared" si="189"/>
        <v>0</v>
      </c>
      <c r="AG407" s="784"/>
      <c r="AH407" s="784"/>
      <c r="AI407" s="784"/>
      <c r="AJ407" s="784">
        <f>R407*Z407</f>
        <v>0</v>
      </c>
      <c r="AK407" s="784"/>
      <c r="AL407" s="784"/>
      <c r="AM407" s="784"/>
      <c r="AN407" s="784">
        <f>R407*AC407</f>
        <v>0</v>
      </c>
      <c r="AO407" s="784"/>
      <c r="AP407" s="784"/>
      <c r="AQ407" s="784"/>
      <c r="AR407" s="363"/>
      <c r="AS407" s="785">
        <f t="shared" si="179"/>
        <v>0</v>
      </c>
      <c r="AT407" s="785"/>
      <c r="AU407" s="785"/>
      <c r="AV407" s="785"/>
      <c r="AW407" s="785">
        <f t="shared" si="180"/>
        <v>0</v>
      </c>
      <c r="AX407" s="91"/>
      <c r="AY407" s="116">
        <f t="shared" si="181"/>
        <v>0</v>
      </c>
      <c r="AZ407" s="116">
        <f t="shared" si="182"/>
        <v>0</v>
      </c>
      <c r="BA407" s="116">
        <f t="shared" si="183"/>
        <v>0</v>
      </c>
      <c r="BB407" s="116">
        <f t="shared" si="184"/>
        <v>0</v>
      </c>
      <c r="BC407" s="115">
        <f t="shared" si="190"/>
        <v>0</v>
      </c>
      <c r="BD407" s="116">
        <f t="shared" si="185"/>
        <v>0</v>
      </c>
      <c r="BE407" s="120">
        <f t="shared" si="191"/>
        <v>0</v>
      </c>
      <c r="BF407" s="115">
        <f t="shared" si="192"/>
        <v>0</v>
      </c>
      <c r="BG407" s="116">
        <f t="shared" si="186"/>
        <v>0</v>
      </c>
      <c r="BH407" s="120">
        <f t="shared" si="193"/>
        <v>0</v>
      </c>
      <c r="BI407" s="115">
        <f t="shared" si="194"/>
        <v>0</v>
      </c>
      <c r="BJ407" s="116">
        <f t="shared" si="187"/>
        <v>0</v>
      </c>
      <c r="BK407" s="120">
        <f t="shared" si="195"/>
        <v>0</v>
      </c>
      <c r="BL407" s="120">
        <f t="shared" si="196"/>
        <v>0</v>
      </c>
      <c r="BN407" s="375">
        <f t="shared" si="188"/>
        <v>0</v>
      </c>
      <c r="BP407" s="380"/>
      <c r="DH407" s="102"/>
    </row>
    <row r="408" spans="1:112" hidden="1">
      <c r="A408" s="110"/>
      <c r="B408" s="786"/>
      <c r="C408" s="786"/>
      <c r="D408" s="786"/>
      <c r="E408" s="786"/>
      <c r="F408" s="786"/>
      <c r="G408" s="786"/>
      <c r="H408" s="786"/>
      <c r="I408" s="786"/>
      <c r="J408" s="786"/>
      <c r="K408" s="786"/>
      <c r="L408" s="786"/>
      <c r="M408" s="786"/>
      <c r="N408" s="786"/>
      <c r="O408" s="786"/>
      <c r="P408" s="786"/>
      <c r="Q408" s="786"/>
      <c r="R408" s="787"/>
      <c r="S408" s="787"/>
      <c r="T408" s="788"/>
      <c r="U408" s="787"/>
      <c r="V408" s="787"/>
      <c r="W408" s="783"/>
      <c r="X408" s="789"/>
      <c r="Y408" s="789"/>
      <c r="Z408" s="789"/>
      <c r="AA408" s="789"/>
      <c r="AB408" s="789"/>
      <c r="AC408" s="781"/>
      <c r="AD408" s="782"/>
      <c r="AE408" s="783"/>
      <c r="AF408" s="784">
        <f t="shared" si="189"/>
        <v>0</v>
      </c>
      <c r="AG408" s="784"/>
      <c r="AH408" s="784"/>
      <c r="AI408" s="784"/>
      <c r="AJ408" s="784">
        <f>R408*Z408</f>
        <v>0</v>
      </c>
      <c r="AK408" s="784"/>
      <c r="AL408" s="784"/>
      <c r="AM408" s="784"/>
      <c r="AN408" s="784">
        <f>R408*AC408</f>
        <v>0</v>
      </c>
      <c r="AO408" s="784"/>
      <c r="AP408" s="784"/>
      <c r="AQ408" s="784"/>
      <c r="AR408" s="363"/>
      <c r="AS408" s="785">
        <f t="shared" si="179"/>
        <v>0</v>
      </c>
      <c r="AT408" s="785"/>
      <c r="AU408" s="785"/>
      <c r="AV408" s="785"/>
      <c r="AW408" s="785">
        <f t="shared" si="180"/>
        <v>0</v>
      </c>
      <c r="AX408" s="91"/>
      <c r="AY408" s="116">
        <f t="shared" si="181"/>
        <v>0</v>
      </c>
      <c r="AZ408" s="116">
        <f t="shared" si="182"/>
        <v>0</v>
      </c>
      <c r="BA408" s="116">
        <f t="shared" si="183"/>
        <v>0</v>
      </c>
      <c r="BB408" s="116">
        <f t="shared" si="184"/>
        <v>0</v>
      </c>
      <c r="BC408" s="115">
        <f t="shared" si="190"/>
        <v>0</v>
      </c>
      <c r="BD408" s="116">
        <f t="shared" si="185"/>
        <v>0</v>
      </c>
      <c r="BE408" s="120">
        <f t="shared" si="191"/>
        <v>0</v>
      </c>
      <c r="BF408" s="115">
        <f t="shared" si="192"/>
        <v>0</v>
      </c>
      <c r="BG408" s="116">
        <f t="shared" si="186"/>
        <v>0</v>
      </c>
      <c r="BH408" s="120">
        <f t="shared" si="193"/>
        <v>0</v>
      </c>
      <c r="BI408" s="115">
        <f t="shared" si="194"/>
        <v>0</v>
      </c>
      <c r="BJ408" s="116">
        <f t="shared" si="187"/>
        <v>0</v>
      </c>
      <c r="BK408" s="120">
        <f t="shared" si="195"/>
        <v>0</v>
      </c>
      <c r="BL408" s="120">
        <f t="shared" si="196"/>
        <v>0</v>
      </c>
      <c r="BN408" s="375">
        <f t="shared" si="188"/>
        <v>0</v>
      </c>
      <c r="BP408" s="380"/>
      <c r="DH408" s="102"/>
    </row>
    <row r="409" spans="1:112" hidden="1">
      <c r="A409" s="110"/>
      <c r="B409" s="786"/>
      <c r="C409" s="786"/>
      <c r="D409" s="786"/>
      <c r="E409" s="786"/>
      <c r="F409" s="786"/>
      <c r="G409" s="786"/>
      <c r="H409" s="786"/>
      <c r="I409" s="786"/>
      <c r="J409" s="786"/>
      <c r="K409" s="786"/>
      <c r="L409" s="786"/>
      <c r="M409" s="786"/>
      <c r="N409" s="786"/>
      <c r="O409" s="786"/>
      <c r="P409" s="786"/>
      <c r="Q409" s="786"/>
      <c r="R409" s="787"/>
      <c r="S409" s="787"/>
      <c r="T409" s="788"/>
      <c r="U409" s="787"/>
      <c r="V409" s="787"/>
      <c r="W409" s="783"/>
      <c r="X409" s="789"/>
      <c r="Y409" s="789"/>
      <c r="Z409" s="789"/>
      <c r="AA409" s="789"/>
      <c r="AB409" s="789"/>
      <c r="AC409" s="781"/>
      <c r="AD409" s="782"/>
      <c r="AE409" s="783"/>
      <c r="AF409" s="784">
        <f t="shared" si="189"/>
        <v>0</v>
      </c>
      <c r="AG409" s="784"/>
      <c r="AH409" s="784"/>
      <c r="AI409" s="784"/>
      <c r="AJ409" s="784">
        <f>R409*Z409</f>
        <v>0</v>
      </c>
      <c r="AK409" s="784"/>
      <c r="AL409" s="784"/>
      <c r="AM409" s="784"/>
      <c r="AN409" s="784">
        <f>R409*AC409</f>
        <v>0</v>
      </c>
      <c r="AO409" s="784"/>
      <c r="AP409" s="784"/>
      <c r="AQ409" s="784"/>
      <c r="AR409" s="363"/>
      <c r="AS409" s="785">
        <f t="shared" si="179"/>
        <v>0</v>
      </c>
      <c r="AT409" s="785"/>
      <c r="AU409" s="785"/>
      <c r="AV409" s="785"/>
      <c r="AW409" s="785">
        <f t="shared" si="180"/>
        <v>0</v>
      </c>
      <c r="AX409" s="91"/>
      <c r="AY409" s="116">
        <f t="shared" si="181"/>
        <v>0</v>
      </c>
      <c r="AZ409" s="116">
        <f t="shared" si="182"/>
        <v>0</v>
      </c>
      <c r="BA409" s="116">
        <f t="shared" si="183"/>
        <v>0</v>
      </c>
      <c r="BB409" s="116">
        <f t="shared" si="184"/>
        <v>0</v>
      </c>
      <c r="BC409" s="115">
        <f t="shared" si="190"/>
        <v>0</v>
      </c>
      <c r="BD409" s="116">
        <f t="shared" si="185"/>
        <v>0</v>
      </c>
      <c r="BE409" s="120">
        <f t="shared" si="191"/>
        <v>0</v>
      </c>
      <c r="BF409" s="115">
        <f t="shared" si="192"/>
        <v>0</v>
      </c>
      <c r="BG409" s="116">
        <f t="shared" si="186"/>
        <v>0</v>
      </c>
      <c r="BH409" s="120">
        <f t="shared" si="193"/>
        <v>0</v>
      </c>
      <c r="BI409" s="115">
        <f t="shared" si="194"/>
        <v>0</v>
      </c>
      <c r="BJ409" s="116">
        <f t="shared" si="187"/>
        <v>0</v>
      </c>
      <c r="BK409" s="120">
        <f t="shared" si="195"/>
        <v>0</v>
      </c>
      <c r="BL409" s="120">
        <f t="shared" si="196"/>
        <v>0</v>
      </c>
      <c r="BN409" s="375">
        <f t="shared" si="188"/>
        <v>0</v>
      </c>
      <c r="BP409" s="380"/>
      <c r="DH409" s="102"/>
    </row>
    <row r="410" spans="1:112" ht="5" hidden="1" customHeight="1">
      <c r="A410" s="103"/>
      <c r="B410" s="364"/>
      <c r="C410" s="364"/>
      <c r="D410" s="364"/>
      <c r="E410" s="364"/>
      <c r="F410" s="364"/>
      <c r="G410" s="364"/>
      <c r="H410" s="364"/>
      <c r="I410" s="364"/>
      <c r="J410" s="364"/>
      <c r="K410" s="364"/>
      <c r="L410" s="364"/>
      <c r="M410" s="364"/>
      <c r="N410" s="364"/>
      <c r="O410" s="364"/>
      <c r="P410" s="364"/>
      <c r="Q410" s="364"/>
      <c r="R410" s="365"/>
      <c r="S410" s="365"/>
      <c r="T410" s="365"/>
      <c r="U410" s="365"/>
      <c r="V410" s="365"/>
      <c r="W410" s="366"/>
      <c r="X410" s="366"/>
      <c r="Y410" s="366"/>
      <c r="Z410" s="366"/>
      <c r="AA410" s="366"/>
      <c r="AB410" s="366"/>
      <c r="AC410" s="366"/>
      <c r="AD410" s="366"/>
      <c r="AE410" s="366"/>
      <c r="AF410" s="367"/>
      <c r="AG410" s="367"/>
      <c r="AH410" s="367"/>
      <c r="AI410" s="367"/>
      <c r="AJ410" s="367"/>
      <c r="AK410" s="367"/>
      <c r="AL410" s="367"/>
      <c r="AM410" s="367"/>
      <c r="AN410" s="367"/>
      <c r="AO410" s="367"/>
      <c r="AP410" s="367"/>
      <c r="AQ410" s="367"/>
      <c r="AR410" s="368"/>
      <c r="AS410" s="361"/>
      <c r="AT410" s="361"/>
      <c r="AU410" s="361"/>
      <c r="AV410" s="361"/>
      <c r="AW410" s="361"/>
      <c r="AX410" s="91"/>
      <c r="AY410" s="106">
        <f>AY369</f>
        <v>0</v>
      </c>
      <c r="AZ410" s="106">
        <f>AZ369</f>
        <v>0</v>
      </c>
      <c r="BA410" s="106">
        <f>BA369</f>
        <v>0</v>
      </c>
      <c r="BB410" s="106">
        <f>BB369</f>
        <v>0</v>
      </c>
      <c r="BC410" s="106"/>
      <c r="BD410" s="117"/>
      <c r="BE410" s="119">
        <f>BE369</f>
        <v>0</v>
      </c>
      <c r="BF410" s="106"/>
      <c r="BG410" s="106">
        <f>BG369</f>
        <v>0</v>
      </c>
      <c r="BH410" s="119">
        <f>BH369</f>
        <v>0</v>
      </c>
      <c r="BI410" s="106"/>
      <c r="BJ410" s="106">
        <f>BJ369</f>
        <v>0</v>
      </c>
      <c r="BK410" s="119">
        <f>BK369</f>
        <v>0</v>
      </c>
      <c r="BL410" s="119">
        <f>BL369</f>
        <v>0</v>
      </c>
      <c r="BN410" s="377"/>
      <c r="BP410" s="382"/>
      <c r="DH410" s="104"/>
    </row>
    <row r="411" spans="1:112" ht="21.5" hidden="1" customHeight="1">
      <c r="A411" s="103"/>
      <c r="B411" s="369"/>
      <c r="C411" s="370"/>
      <c r="D411" s="370"/>
      <c r="E411" s="370"/>
      <c r="F411" s="370"/>
      <c r="G411" s="370"/>
      <c r="H411" s="370"/>
      <c r="I411" s="370"/>
      <c r="J411" s="370"/>
      <c r="K411" s="370"/>
      <c r="L411" s="370"/>
      <c r="M411" s="370"/>
      <c r="N411" s="370"/>
      <c r="O411" s="370"/>
      <c r="P411" s="370"/>
      <c r="Q411" s="370"/>
      <c r="R411" s="143"/>
      <c r="S411" s="143"/>
      <c r="T411" s="143"/>
      <c r="U411" s="143"/>
      <c r="V411" s="143"/>
      <c r="W411" s="143"/>
      <c r="X411" s="143"/>
      <c r="Y411" s="143"/>
      <c r="Z411" s="143"/>
      <c r="AA411" s="143"/>
      <c r="AB411" s="143"/>
      <c r="AC411" s="143"/>
      <c r="AD411" s="143"/>
      <c r="AE411" s="246" t="str">
        <f>CONCATENATE(B369," ","TOTAL")</f>
        <v>CONCRETE/FLATWORK TOTAL</v>
      </c>
      <c r="AF411" s="802">
        <f>SUBTOTAL(9,AF370:AF410)</f>
        <v>4500</v>
      </c>
      <c r="AG411" s="802"/>
      <c r="AH411" s="802"/>
      <c r="AI411" s="802"/>
      <c r="AJ411" s="802">
        <f>SUBTOTAL(9,AJ370:AJ410)</f>
        <v>3000</v>
      </c>
      <c r="AK411" s="802"/>
      <c r="AL411" s="802"/>
      <c r="AM411" s="802"/>
      <c r="AN411" s="802">
        <f>SUBTOTAL(9,AN370:AN410)</f>
        <v>0</v>
      </c>
      <c r="AO411" s="802"/>
      <c r="AP411" s="802"/>
      <c r="AQ411" s="802"/>
      <c r="AR411" s="359"/>
      <c r="AS411" s="803">
        <f>SUBTOTAL(9,AS370:AS410)</f>
        <v>7500</v>
      </c>
      <c r="AT411" s="803"/>
      <c r="AU411" s="803"/>
      <c r="AV411" s="803"/>
      <c r="AW411" s="803">
        <f>SUM(AW374:AW382)</f>
        <v>0</v>
      </c>
      <c r="AX411" s="91"/>
      <c r="AY411" s="121">
        <f t="shared" ref="AY411:BL411" si="197">SUM(AY370:AY410)</f>
        <v>4500</v>
      </c>
      <c r="AZ411" s="121">
        <f t="shared" si="197"/>
        <v>3000</v>
      </c>
      <c r="BA411" s="121">
        <f t="shared" si="197"/>
        <v>0</v>
      </c>
      <c r="BB411" s="121">
        <f t="shared" si="197"/>
        <v>7500</v>
      </c>
      <c r="BC411" s="118">
        <f t="shared" si="197"/>
        <v>5.3851907255048619E-2</v>
      </c>
      <c r="BD411" s="121">
        <f t="shared" si="197"/>
        <v>1215</v>
      </c>
      <c r="BE411" s="121">
        <f t="shared" si="197"/>
        <v>5715</v>
      </c>
      <c r="BF411" s="118">
        <f t="shared" si="197"/>
        <v>3.5901271503365743E-2</v>
      </c>
      <c r="BG411" s="121">
        <f t="shared" si="197"/>
        <v>810</v>
      </c>
      <c r="BH411" s="121">
        <f t="shared" si="197"/>
        <v>3810</v>
      </c>
      <c r="BI411" s="118">
        <f t="shared" si="197"/>
        <v>0</v>
      </c>
      <c r="BJ411" s="121">
        <f t="shared" si="197"/>
        <v>0</v>
      </c>
      <c r="BK411" s="121">
        <f t="shared" si="197"/>
        <v>0</v>
      </c>
      <c r="BL411" s="121">
        <f t="shared" si="197"/>
        <v>9525</v>
      </c>
      <c r="BN411" s="383">
        <f>IFERROR(AS411/Total_Detailed_Estimate,0)</f>
        <v>8.9753178758414362E-2</v>
      </c>
      <c r="BP411" s="381"/>
      <c r="DH411" s="109"/>
    </row>
    <row r="412" spans="1:112" ht="5" hidden="1" customHeight="1">
      <c r="A412" s="103"/>
      <c r="B412" s="140"/>
      <c r="C412" s="140"/>
      <c r="D412" s="140"/>
      <c r="E412" s="140"/>
      <c r="F412" s="140"/>
      <c r="G412" s="140"/>
      <c r="H412" s="140"/>
      <c r="I412" s="140"/>
      <c r="J412" s="140"/>
      <c r="K412" s="140"/>
      <c r="L412" s="140"/>
      <c r="M412" s="140"/>
      <c r="N412" s="140"/>
      <c r="O412" s="140"/>
      <c r="P412" s="140"/>
      <c r="Q412" s="140"/>
      <c r="R412" s="141"/>
      <c r="S412" s="141"/>
      <c r="T412" s="141"/>
      <c r="U412" s="141"/>
      <c r="V412" s="141"/>
      <c r="W412" s="142"/>
      <c r="X412" s="142"/>
      <c r="Y412" s="142"/>
      <c r="Z412" s="142"/>
      <c r="AA412" s="142"/>
      <c r="AB412" s="142"/>
      <c r="AC412" s="142"/>
      <c r="AD412" s="142"/>
      <c r="AE412" s="392"/>
      <c r="AF412" s="144"/>
      <c r="AG412" s="144"/>
      <c r="AH412" s="144"/>
      <c r="AI412" s="144"/>
      <c r="AJ412" s="144"/>
      <c r="AK412" s="144"/>
      <c r="AL412" s="144"/>
      <c r="AM412" s="144"/>
      <c r="AN412" s="144"/>
      <c r="AO412" s="144"/>
      <c r="AP412" s="144"/>
      <c r="AQ412" s="144"/>
      <c r="AR412" s="360"/>
      <c r="AS412" s="362"/>
      <c r="AT412" s="362"/>
      <c r="AU412" s="362"/>
      <c r="AV412" s="362"/>
      <c r="AW412" s="393"/>
      <c r="AX412" s="91"/>
      <c r="AY412" s="106">
        <f>AY369</f>
        <v>0</v>
      </c>
      <c r="AZ412" s="106">
        <f>AZ369</f>
        <v>0</v>
      </c>
      <c r="BA412" s="106">
        <f>BA369</f>
        <v>0</v>
      </c>
      <c r="BB412" s="106">
        <f>BB369</f>
        <v>0</v>
      </c>
      <c r="BC412" s="106"/>
      <c r="BD412" s="106"/>
      <c r="BE412" s="106">
        <f>BE369</f>
        <v>0</v>
      </c>
      <c r="BF412" s="106"/>
      <c r="BG412" s="106">
        <f>BG369</f>
        <v>0</v>
      </c>
      <c r="BH412" s="106">
        <f>BH369</f>
        <v>0</v>
      </c>
      <c r="BI412" s="106"/>
      <c r="BJ412" s="106">
        <f>BJ369</f>
        <v>0</v>
      </c>
      <c r="BK412" s="106">
        <f>BK369</f>
        <v>0</v>
      </c>
      <c r="BL412" s="106">
        <f>BL369</f>
        <v>0</v>
      </c>
      <c r="BN412" s="377"/>
      <c r="BP412" s="382"/>
      <c r="DH412" s="104"/>
    </row>
    <row r="413" spans="1:112" ht="9.5" hidden="1" customHeight="1">
      <c r="A413" s="103"/>
      <c r="B413" s="145"/>
      <c r="C413" s="145"/>
      <c r="D413" s="145"/>
      <c r="E413" s="145"/>
      <c r="F413" s="145"/>
      <c r="G413" s="145"/>
      <c r="H413" s="145"/>
      <c r="I413" s="145"/>
      <c r="J413" s="145"/>
      <c r="K413" s="145"/>
      <c r="L413" s="145"/>
      <c r="M413" s="145"/>
      <c r="N413" s="145"/>
      <c r="O413" s="145"/>
      <c r="P413" s="145"/>
      <c r="Q413" s="145"/>
      <c r="R413" s="146"/>
      <c r="S413" s="146"/>
      <c r="T413" s="146"/>
      <c r="U413" s="146"/>
      <c r="V413" s="146"/>
      <c r="W413" s="146"/>
      <c r="X413" s="146"/>
      <c r="Y413" s="146"/>
      <c r="Z413" s="146"/>
      <c r="AA413" s="146"/>
      <c r="AB413" s="146"/>
      <c r="AC413" s="146"/>
      <c r="AD413" s="146"/>
      <c r="AE413" s="147"/>
      <c r="AF413" s="148"/>
      <c r="AG413" s="148"/>
      <c r="AH413" s="148"/>
      <c r="AI413" s="148"/>
      <c r="AJ413" s="148"/>
      <c r="AK413" s="148"/>
      <c r="AL413" s="148"/>
      <c r="AM413" s="148"/>
      <c r="AN413" s="148"/>
      <c r="AO413" s="148"/>
      <c r="AP413" s="148"/>
      <c r="AQ413" s="148"/>
      <c r="AR413" s="148"/>
      <c r="AS413" s="149"/>
      <c r="AT413" s="149"/>
      <c r="AU413" s="149"/>
      <c r="AV413" s="149"/>
      <c r="AW413" s="149"/>
      <c r="AX413" s="91"/>
      <c r="AY413" s="108">
        <f>AY411</f>
        <v>4500</v>
      </c>
      <c r="AZ413" s="108">
        <f>AZ411</f>
        <v>3000</v>
      </c>
      <c r="BA413" s="108">
        <f>BA411</f>
        <v>0</v>
      </c>
      <c r="BB413" s="108">
        <f>BB411</f>
        <v>7500</v>
      </c>
      <c r="BC413" s="108"/>
      <c r="BD413" s="108"/>
      <c r="BE413" s="108">
        <f>BE411</f>
        <v>5715</v>
      </c>
      <c r="BF413" s="108"/>
      <c r="BG413" s="108">
        <f>BG411</f>
        <v>810</v>
      </c>
      <c r="BH413" s="108">
        <f>BH411</f>
        <v>3810</v>
      </c>
      <c r="BI413" s="108"/>
      <c r="BJ413" s="108">
        <f>BJ411</f>
        <v>0</v>
      </c>
      <c r="BK413" s="108">
        <f>BK411</f>
        <v>0</v>
      </c>
      <c r="BL413" s="108">
        <f>BL411</f>
        <v>9525</v>
      </c>
      <c r="DH413" s="107"/>
    </row>
    <row r="414" spans="1:112" ht="23" customHeight="1">
      <c r="A414" s="114" t="s">
        <v>704</v>
      </c>
      <c r="B414" s="795" t="str">
        <f>UPPER(Exterior10_Category)</f>
        <v>ASPHALT</v>
      </c>
      <c r="C414" s="796"/>
      <c r="D414" s="796"/>
      <c r="E414" s="796"/>
      <c r="F414" s="796"/>
      <c r="G414" s="796"/>
      <c r="H414" s="796"/>
      <c r="I414" s="796"/>
      <c r="J414" s="796"/>
      <c r="K414" s="796"/>
      <c r="L414" s="796"/>
      <c r="M414" s="796"/>
      <c r="N414" s="796"/>
      <c r="O414" s="796"/>
      <c r="P414" s="796"/>
      <c r="Q414" s="797"/>
      <c r="R414" s="798"/>
      <c r="S414" s="798"/>
      <c r="T414" s="798"/>
      <c r="U414" s="799"/>
      <c r="V414" s="800"/>
      <c r="W414" s="790"/>
      <c r="X414" s="790"/>
      <c r="Y414" s="790"/>
      <c r="Z414" s="790"/>
      <c r="AA414" s="790"/>
      <c r="AB414" s="790"/>
      <c r="AC414" s="790"/>
      <c r="AD414" s="790"/>
      <c r="AE414" s="790"/>
      <c r="AF414" s="791" t="str">
        <f>IF(Exterior10_Labor=0,"",Exterior10_Labor)</f>
        <v/>
      </c>
      <c r="AG414" s="791"/>
      <c r="AH414" s="791"/>
      <c r="AI414" s="791"/>
      <c r="AJ414" s="791" t="str">
        <f>IF(Exterior10_Material=0,"",Exterior10_Material)</f>
        <v/>
      </c>
      <c r="AK414" s="791"/>
      <c r="AL414" s="791"/>
      <c r="AM414" s="791"/>
      <c r="AN414" s="791" t="str">
        <f>IF(Exterior10_Sub=0,"",Exterior10_Sub)</f>
        <v/>
      </c>
      <c r="AO414" s="791"/>
      <c r="AP414" s="791"/>
      <c r="AQ414" s="791"/>
      <c r="AR414" s="358"/>
      <c r="AS414" s="792" t="str">
        <f>IF(Exterior10_Total=0,"",Exterior10_Total)</f>
        <v/>
      </c>
      <c r="AT414" s="792"/>
      <c r="AU414" s="793"/>
      <c r="AV414" s="793"/>
      <c r="AW414" s="794"/>
      <c r="AX414" s="371"/>
      <c r="AY414" s="101"/>
      <c r="AZ414" s="101"/>
      <c r="BA414" s="101"/>
      <c r="BB414" s="101"/>
      <c r="BC414" s="101"/>
      <c r="BD414" s="101"/>
      <c r="BE414" s="101"/>
      <c r="BF414" s="101"/>
      <c r="BG414" s="101"/>
      <c r="BH414" s="101"/>
      <c r="BI414" s="101"/>
      <c r="BJ414" s="101"/>
      <c r="BK414" s="101"/>
      <c r="BL414" s="101"/>
      <c r="BN414" s="374"/>
      <c r="BP414" s="378"/>
      <c r="DH414" s="102"/>
    </row>
    <row r="415" spans="1:112" hidden="1">
      <c r="A415" s="110"/>
      <c r="B415" s="801" t="s">
        <v>316</v>
      </c>
      <c r="C415" s="801"/>
      <c r="D415" s="801"/>
      <c r="E415" s="801"/>
      <c r="F415" s="801"/>
      <c r="G415" s="801"/>
      <c r="H415" s="801"/>
      <c r="I415" s="801"/>
      <c r="J415" s="801"/>
      <c r="K415" s="801"/>
      <c r="L415" s="801"/>
      <c r="M415" s="801"/>
      <c r="N415" s="801"/>
      <c r="O415" s="801"/>
      <c r="P415" s="801"/>
      <c r="Q415" s="801"/>
      <c r="R415" s="787"/>
      <c r="S415" s="787"/>
      <c r="T415" s="788"/>
      <c r="U415" s="787"/>
      <c r="V415" s="787"/>
      <c r="W415" s="783"/>
      <c r="X415" s="789"/>
      <c r="Y415" s="789"/>
      <c r="Z415" s="789"/>
      <c r="AA415" s="789"/>
      <c r="AB415" s="789"/>
      <c r="AC415" s="781"/>
      <c r="AD415" s="782"/>
      <c r="AE415" s="783"/>
      <c r="AF415" s="784">
        <f>R415*W415</f>
        <v>0</v>
      </c>
      <c r="AG415" s="784"/>
      <c r="AH415" s="784"/>
      <c r="AI415" s="784"/>
      <c r="AJ415" s="784">
        <f t="shared" ref="AJ415:AJ454" si="198">R415*Z415</f>
        <v>0</v>
      </c>
      <c r="AK415" s="784"/>
      <c r="AL415" s="784"/>
      <c r="AM415" s="784"/>
      <c r="AN415" s="784">
        <f t="shared" ref="AN415:AN454" si="199">R415*AC415</f>
        <v>0</v>
      </c>
      <c r="AO415" s="784"/>
      <c r="AP415" s="784"/>
      <c r="AQ415" s="784"/>
      <c r="AR415" s="363"/>
      <c r="AS415" s="785">
        <f t="shared" ref="AS415:AS454" si="200">SUM(AF415:AQ415)</f>
        <v>0</v>
      </c>
      <c r="AT415" s="785"/>
      <c r="AU415" s="785"/>
      <c r="AV415" s="785"/>
      <c r="AW415" s="785">
        <f t="shared" ref="AW415:AW454" si="201">SUM(AF415:AQ415)</f>
        <v>0</v>
      </c>
      <c r="AX415" s="100"/>
      <c r="AY415" s="116">
        <f t="shared" ref="AY415:AY454" si="202">AF415</f>
        <v>0</v>
      </c>
      <c r="AZ415" s="116">
        <f t="shared" ref="AZ415:AZ454" si="203">AJ415</f>
        <v>0</v>
      </c>
      <c r="BA415" s="116">
        <f t="shared" ref="BA415:BA454" si="204">AN415</f>
        <v>0</v>
      </c>
      <c r="BB415" s="116">
        <f t="shared" ref="BB415:BB454" si="205">SUM(AY415:BA415)</f>
        <v>0</v>
      </c>
      <c r="BC415" s="115">
        <f>IFERROR(AY415/$BB$5,0)</f>
        <v>0</v>
      </c>
      <c r="BD415" s="116">
        <f t="shared" ref="BD415:BD454" si="206">BC415*Allocated_Adders</f>
        <v>0</v>
      </c>
      <c r="BE415" s="120">
        <f>AY415+BD415</f>
        <v>0</v>
      </c>
      <c r="BF415" s="115">
        <f>IFERROR(AZ415/$BB$5,0)</f>
        <v>0</v>
      </c>
      <c r="BG415" s="116">
        <f t="shared" ref="BG415:BG454" si="207">BF415*Allocated_Adders</f>
        <v>0</v>
      </c>
      <c r="BH415" s="120">
        <f>AZ415+BG415</f>
        <v>0</v>
      </c>
      <c r="BI415" s="115">
        <f>IFERROR(BA415/$BB$5,0)</f>
        <v>0</v>
      </c>
      <c r="BJ415" s="116">
        <f t="shared" ref="BJ415:BJ454" si="208">BI415*Allocated_Adders</f>
        <v>0</v>
      </c>
      <c r="BK415" s="120">
        <f>BA415+BJ415</f>
        <v>0</v>
      </c>
      <c r="BL415" s="120">
        <f>BE415+BH415+BK415</f>
        <v>0</v>
      </c>
      <c r="BN415" s="375">
        <f t="shared" ref="BN415:BN454" si="209">IFERROR(AS415/Total_Detailed_Estimate,0)</f>
        <v>0</v>
      </c>
      <c r="BP415" s="380"/>
      <c r="DH415" s="102"/>
    </row>
    <row r="416" spans="1:112" hidden="1">
      <c r="A416" s="110"/>
      <c r="B416" s="786" t="s">
        <v>317</v>
      </c>
      <c r="C416" s="786"/>
      <c r="D416" s="786"/>
      <c r="E416" s="786"/>
      <c r="F416" s="786"/>
      <c r="G416" s="786"/>
      <c r="H416" s="786"/>
      <c r="I416" s="786"/>
      <c r="J416" s="786"/>
      <c r="K416" s="786"/>
      <c r="L416" s="786"/>
      <c r="M416" s="786"/>
      <c r="N416" s="786"/>
      <c r="O416" s="786"/>
      <c r="P416" s="786"/>
      <c r="Q416" s="786"/>
      <c r="R416" s="787"/>
      <c r="S416" s="787"/>
      <c r="T416" s="788"/>
      <c r="U416" s="787" t="s">
        <v>2</v>
      </c>
      <c r="V416" s="787"/>
      <c r="W416" s="783"/>
      <c r="X416" s="789"/>
      <c r="Y416" s="789"/>
      <c r="Z416" s="789"/>
      <c r="AA416" s="789"/>
      <c r="AB416" s="789"/>
      <c r="AC416" s="781"/>
      <c r="AD416" s="782"/>
      <c r="AE416" s="783"/>
      <c r="AF416" s="784">
        <f t="shared" ref="AF416:AF454" si="210">R416*W416</f>
        <v>0</v>
      </c>
      <c r="AG416" s="784"/>
      <c r="AH416" s="784"/>
      <c r="AI416" s="784"/>
      <c r="AJ416" s="784">
        <f t="shared" si="198"/>
        <v>0</v>
      </c>
      <c r="AK416" s="784"/>
      <c r="AL416" s="784"/>
      <c r="AM416" s="784"/>
      <c r="AN416" s="784">
        <f t="shared" si="199"/>
        <v>0</v>
      </c>
      <c r="AO416" s="784"/>
      <c r="AP416" s="784"/>
      <c r="AQ416" s="784"/>
      <c r="AR416" s="363"/>
      <c r="AS416" s="785">
        <f t="shared" si="200"/>
        <v>0</v>
      </c>
      <c r="AT416" s="785"/>
      <c r="AU416" s="785"/>
      <c r="AV416" s="785"/>
      <c r="AW416" s="785">
        <f t="shared" si="201"/>
        <v>0</v>
      </c>
      <c r="AX416" s="90"/>
      <c r="AY416" s="116">
        <f t="shared" si="202"/>
        <v>0</v>
      </c>
      <c r="AZ416" s="116">
        <f t="shared" si="203"/>
        <v>0</v>
      </c>
      <c r="BA416" s="116">
        <f t="shared" si="204"/>
        <v>0</v>
      </c>
      <c r="BB416" s="116">
        <f t="shared" si="205"/>
        <v>0</v>
      </c>
      <c r="BC416" s="115">
        <f t="shared" ref="BC416:BC454" si="211">IFERROR(AY416/$BB$5,0)</f>
        <v>0</v>
      </c>
      <c r="BD416" s="116">
        <f t="shared" si="206"/>
        <v>0</v>
      </c>
      <c r="BE416" s="120">
        <f t="shared" ref="BE416:BE454" si="212">AY416+BD416</f>
        <v>0</v>
      </c>
      <c r="BF416" s="115">
        <f t="shared" ref="BF416:BF454" si="213">IFERROR(AZ416/$BB$5,0)</f>
        <v>0</v>
      </c>
      <c r="BG416" s="116">
        <f t="shared" si="207"/>
        <v>0</v>
      </c>
      <c r="BH416" s="120">
        <f t="shared" ref="BH416:BH454" si="214">AZ416+BG416</f>
        <v>0</v>
      </c>
      <c r="BI416" s="115">
        <f t="shared" ref="BI416:BI454" si="215">IFERROR(BA416/$BB$5,0)</f>
        <v>0</v>
      </c>
      <c r="BJ416" s="116">
        <f t="shared" si="208"/>
        <v>0</v>
      </c>
      <c r="BK416" s="120">
        <f t="shared" ref="BK416:BK454" si="216">BA416+BJ416</f>
        <v>0</v>
      </c>
      <c r="BL416" s="120">
        <f t="shared" ref="BL416:BL454" si="217">BE416+BH416+BK416</f>
        <v>0</v>
      </c>
      <c r="BN416" s="375">
        <f t="shared" si="209"/>
        <v>0</v>
      </c>
      <c r="BP416" s="380"/>
      <c r="DH416" s="102"/>
    </row>
    <row r="417" spans="1:112" hidden="1">
      <c r="A417" s="110"/>
      <c r="B417" s="786" t="s">
        <v>318</v>
      </c>
      <c r="C417" s="786"/>
      <c r="D417" s="786"/>
      <c r="E417" s="786"/>
      <c r="F417" s="786"/>
      <c r="G417" s="786"/>
      <c r="H417" s="786"/>
      <c r="I417" s="786"/>
      <c r="J417" s="786"/>
      <c r="K417" s="786"/>
      <c r="L417" s="786"/>
      <c r="M417" s="786"/>
      <c r="N417" s="786"/>
      <c r="O417" s="786"/>
      <c r="P417" s="786"/>
      <c r="Q417" s="786"/>
      <c r="R417" s="787"/>
      <c r="S417" s="787"/>
      <c r="T417" s="788"/>
      <c r="U417" s="787" t="s">
        <v>17</v>
      </c>
      <c r="V417" s="787"/>
      <c r="W417" s="783"/>
      <c r="X417" s="789"/>
      <c r="Y417" s="789"/>
      <c r="Z417" s="789"/>
      <c r="AA417" s="789"/>
      <c r="AB417" s="789"/>
      <c r="AC417" s="781">
        <v>23</v>
      </c>
      <c r="AD417" s="782"/>
      <c r="AE417" s="783"/>
      <c r="AF417" s="784">
        <f t="shared" si="210"/>
        <v>0</v>
      </c>
      <c r="AG417" s="784"/>
      <c r="AH417" s="784"/>
      <c r="AI417" s="784"/>
      <c r="AJ417" s="784">
        <f t="shared" si="198"/>
        <v>0</v>
      </c>
      <c r="AK417" s="784"/>
      <c r="AL417" s="784"/>
      <c r="AM417" s="784"/>
      <c r="AN417" s="784">
        <f t="shared" si="199"/>
        <v>0</v>
      </c>
      <c r="AO417" s="784"/>
      <c r="AP417" s="784"/>
      <c r="AQ417" s="784"/>
      <c r="AR417" s="363"/>
      <c r="AS417" s="785">
        <f t="shared" si="200"/>
        <v>0</v>
      </c>
      <c r="AT417" s="785"/>
      <c r="AU417" s="785"/>
      <c r="AV417" s="785"/>
      <c r="AW417" s="785">
        <f t="shared" si="201"/>
        <v>0</v>
      </c>
      <c r="AX417" s="91"/>
      <c r="AY417" s="116">
        <f t="shared" si="202"/>
        <v>0</v>
      </c>
      <c r="AZ417" s="116">
        <f t="shared" si="203"/>
        <v>0</v>
      </c>
      <c r="BA417" s="116">
        <f t="shared" si="204"/>
        <v>0</v>
      </c>
      <c r="BB417" s="116">
        <f t="shared" si="205"/>
        <v>0</v>
      </c>
      <c r="BC417" s="115">
        <f t="shared" si="211"/>
        <v>0</v>
      </c>
      <c r="BD417" s="116">
        <f t="shared" si="206"/>
        <v>0</v>
      </c>
      <c r="BE417" s="120">
        <f t="shared" si="212"/>
        <v>0</v>
      </c>
      <c r="BF417" s="115">
        <f t="shared" si="213"/>
        <v>0</v>
      </c>
      <c r="BG417" s="116">
        <f t="shared" si="207"/>
        <v>0</v>
      </c>
      <c r="BH417" s="120">
        <f t="shared" si="214"/>
        <v>0</v>
      </c>
      <c r="BI417" s="115">
        <f t="shared" si="215"/>
        <v>0</v>
      </c>
      <c r="BJ417" s="116">
        <f t="shared" si="208"/>
        <v>0</v>
      </c>
      <c r="BK417" s="120">
        <f t="shared" si="216"/>
        <v>0</v>
      </c>
      <c r="BL417" s="120">
        <f t="shared" si="217"/>
        <v>0</v>
      </c>
      <c r="BN417" s="375">
        <f t="shared" si="209"/>
        <v>0</v>
      </c>
      <c r="BP417" s="380"/>
      <c r="DH417" s="102"/>
    </row>
    <row r="418" spans="1:112" hidden="1">
      <c r="A418" s="110"/>
      <c r="B418" s="786" t="s">
        <v>319</v>
      </c>
      <c r="C418" s="786"/>
      <c r="D418" s="786"/>
      <c r="E418" s="786"/>
      <c r="F418" s="786"/>
      <c r="G418" s="786"/>
      <c r="H418" s="786"/>
      <c r="I418" s="786"/>
      <c r="J418" s="786"/>
      <c r="K418" s="786"/>
      <c r="L418" s="786"/>
      <c r="M418" s="786"/>
      <c r="N418" s="786"/>
      <c r="O418" s="786"/>
      <c r="P418" s="786"/>
      <c r="Q418" s="786"/>
      <c r="R418" s="787"/>
      <c r="S418" s="787"/>
      <c r="T418" s="788"/>
      <c r="U418" s="787" t="s">
        <v>17</v>
      </c>
      <c r="V418" s="787"/>
      <c r="W418" s="783"/>
      <c r="X418" s="789"/>
      <c r="Y418" s="789"/>
      <c r="Z418" s="789"/>
      <c r="AA418" s="789"/>
      <c r="AB418" s="789"/>
      <c r="AC418" s="781">
        <v>27</v>
      </c>
      <c r="AD418" s="782"/>
      <c r="AE418" s="783"/>
      <c r="AF418" s="784">
        <f t="shared" si="210"/>
        <v>0</v>
      </c>
      <c r="AG418" s="784"/>
      <c r="AH418" s="784"/>
      <c r="AI418" s="784"/>
      <c r="AJ418" s="784">
        <f t="shared" si="198"/>
        <v>0</v>
      </c>
      <c r="AK418" s="784"/>
      <c r="AL418" s="784"/>
      <c r="AM418" s="784"/>
      <c r="AN418" s="784">
        <f t="shared" si="199"/>
        <v>0</v>
      </c>
      <c r="AO418" s="784"/>
      <c r="AP418" s="784"/>
      <c r="AQ418" s="784"/>
      <c r="AR418" s="363"/>
      <c r="AS418" s="785">
        <f t="shared" si="200"/>
        <v>0</v>
      </c>
      <c r="AT418" s="785"/>
      <c r="AU418" s="785"/>
      <c r="AV418" s="785"/>
      <c r="AW418" s="785">
        <f t="shared" si="201"/>
        <v>0</v>
      </c>
      <c r="AX418" s="91"/>
      <c r="AY418" s="116">
        <f t="shared" si="202"/>
        <v>0</v>
      </c>
      <c r="AZ418" s="116">
        <f t="shared" si="203"/>
        <v>0</v>
      </c>
      <c r="BA418" s="116">
        <f t="shared" si="204"/>
        <v>0</v>
      </c>
      <c r="BB418" s="116">
        <f t="shared" si="205"/>
        <v>0</v>
      </c>
      <c r="BC418" s="115">
        <f t="shared" si="211"/>
        <v>0</v>
      </c>
      <c r="BD418" s="116">
        <f t="shared" si="206"/>
        <v>0</v>
      </c>
      <c r="BE418" s="120">
        <f t="shared" si="212"/>
        <v>0</v>
      </c>
      <c r="BF418" s="115">
        <f t="shared" si="213"/>
        <v>0</v>
      </c>
      <c r="BG418" s="116">
        <f t="shared" si="207"/>
        <v>0</v>
      </c>
      <c r="BH418" s="120">
        <f t="shared" si="214"/>
        <v>0</v>
      </c>
      <c r="BI418" s="115">
        <f t="shared" si="215"/>
        <v>0</v>
      </c>
      <c r="BJ418" s="116">
        <f t="shared" si="208"/>
        <v>0</v>
      </c>
      <c r="BK418" s="120">
        <f t="shared" si="216"/>
        <v>0</v>
      </c>
      <c r="BL418" s="120">
        <f t="shared" si="217"/>
        <v>0</v>
      </c>
      <c r="BN418" s="375">
        <f t="shared" si="209"/>
        <v>0</v>
      </c>
      <c r="BP418" s="380"/>
      <c r="DH418" s="102"/>
    </row>
    <row r="419" spans="1:112" hidden="1">
      <c r="A419" s="110"/>
      <c r="B419" s="786" t="s">
        <v>346</v>
      </c>
      <c r="C419" s="786"/>
      <c r="D419" s="786"/>
      <c r="E419" s="786"/>
      <c r="F419" s="786"/>
      <c r="G419" s="786"/>
      <c r="H419" s="786"/>
      <c r="I419" s="786"/>
      <c r="J419" s="786"/>
      <c r="K419" s="786"/>
      <c r="L419" s="786"/>
      <c r="M419" s="786"/>
      <c r="N419" s="786"/>
      <c r="O419" s="786"/>
      <c r="P419" s="786"/>
      <c r="Q419" s="786"/>
      <c r="R419" s="787"/>
      <c r="S419" s="787"/>
      <c r="T419" s="788"/>
      <c r="U419" s="787" t="s">
        <v>17</v>
      </c>
      <c r="V419" s="787"/>
      <c r="W419" s="783"/>
      <c r="X419" s="789"/>
      <c r="Y419" s="789"/>
      <c r="Z419" s="789"/>
      <c r="AA419" s="789"/>
      <c r="AB419" s="789"/>
      <c r="AC419" s="781">
        <v>12</v>
      </c>
      <c r="AD419" s="782"/>
      <c r="AE419" s="783"/>
      <c r="AF419" s="784">
        <f t="shared" si="210"/>
        <v>0</v>
      </c>
      <c r="AG419" s="784"/>
      <c r="AH419" s="784"/>
      <c r="AI419" s="784"/>
      <c r="AJ419" s="784">
        <f t="shared" si="198"/>
        <v>0</v>
      </c>
      <c r="AK419" s="784"/>
      <c r="AL419" s="784"/>
      <c r="AM419" s="784"/>
      <c r="AN419" s="784">
        <f t="shared" si="199"/>
        <v>0</v>
      </c>
      <c r="AO419" s="784"/>
      <c r="AP419" s="784"/>
      <c r="AQ419" s="784"/>
      <c r="AR419" s="363"/>
      <c r="AS419" s="785">
        <f t="shared" si="200"/>
        <v>0</v>
      </c>
      <c r="AT419" s="785"/>
      <c r="AU419" s="785"/>
      <c r="AV419" s="785"/>
      <c r="AW419" s="785">
        <f t="shared" si="201"/>
        <v>0</v>
      </c>
      <c r="AX419" s="91"/>
      <c r="AY419" s="116">
        <f t="shared" si="202"/>
        <v>0</v>
      </c>
      <c r="AZ419" s="116">
        <f t="shared" si="203"/>
        <v>0</v>
      </c>
      <c r="BA419" s="116">
        <f t="shared" si="204"/>
        <v>0</v>
      </c>
      <c r="BB419" s="116">
        <f t="shared" si="205"/>
        <v>0</v>
      </c>
      <c r="BC419" s="115">
        <f t="shared" si="211"/>
        <v>0</v>
      </c>
      <c r="BD419" s="116">
        <f t="shared" si="206"/>
        <v>0</v>
      </c>
      <c r="BE419" s="120">
        <f t="shared" si="212"/>
        <v>0</v>
      </c>
      <c r="BF419" s="115">
        <f t="shared" si="213"/>
        <v>0</v>
      </c>
      <c r="BG419" s="116">
        <f t="shared" si="207"/>
        <v>0</v>
      </c>
      <c r="BH419" s="120">
        <f t="shared" si="214"/>
        <v>0</v>
      </c>
      <c r="BI419" s="115">
        <f t="shared" si="215"/>
        <v>0</v>
      </c>
      <c r="BJ419" s="116">
        <f t="shared" si="208"/>
        <v>0</v>
      </c>
      <c r="BK419" s="120">
        <f t="shared" si="216"/>
        <v>0</v>
      </c>
      <c r="BL419" s="120">
        <f t="shared" si="217"/>
        <v>0</v>
      </c>
      <c r="BN419" s="375">
        <f t="shared" si="209"/>
        <v>0</v>
      </c>
      <c r="BP419" s="380"/>
      <c r="DH419" s="102"/>
    </row>
    <row r="420" spans="1:112" hidden="1">
      <c r="A420" s="110"/>
      <c r="B420" s="786" t="s">
        <v>347</v>
      </c>
      <c r="C420" s="786"/>
      <c r="D420" s="786"/>
      <c r="E420" s="786"/>
      <c r="F420" s="786"/>
      <c r="G420" s="786"/>
      <c r="H420" s="786"/>
      <c r="I420" s="786"/>
      <c r="J420" s="786"/>
      <c r="K420" s="786"/>
      <c r="L420" s="786"/>
      <c r="M420" s="786"/>
      <c r="N420" s="786"/>
      <c r="O420" s="786"/>
      <c r="P420" s="786"/>
      <c r="Q420" s="786"/>
      <c r="R420" s="787"/>
      <c r="S420" s="787"/>
      <c r="T420" s="788"/>
      <c r="U420" s="787" t="s">
        <v>17</v>
      </c>
      <c r="V420" s="787"/>
      <c r="W420" s="783"/>
      <c r="X420" s="789"/>
      <c r="Y420" s="789"/>
      <c r="Z420" s="789"/>
      <c r="AA420" s="789"/>
      <c r="AB420" s="789"/>
      <c r="AC420" s="781">
        <v>3</v>
      </c>
      <c r="AD420" s="782"/>
      <c r="AE420" s="783"/>
      <c r="AF420" s="784">
        <f t="shared" si="210"/>
        <v>0</v>
      </c>
      <c r="AG420" s="784"/>
      <c r="AH420" s="784"/>
      <c r="AI420" s="784"/>
      <c r="AJ420" s="784">
        <f t="shared" si="198"/>
        <v>0</v>
      </c>
      <c r="AK420" s="784"/>
      <c r="AL420" s="784"/>
      <c r="AM420" s="784"/>
      <c r="AN420" s="784">
        <f t="shared" si="199"/>
        <v>0</v>
      </c>
      <c r="AO420" s="784"/>
      <c r="AP420" s="784"/>
      <c r="AQ420" s="784"/>
      <c r="AR420" s="363"/>
      <c r="AS420" s="785">
        <f t="shared" si="200"/>
        <v>0</v>
      </c>
      <c r="AT420" s="785"/>
      <c r="AU420" s="785"/>
      <c r="AV420" s="785"/>
      <c r="AW420" s="785">
        <f t="shared" si="201"/>
        <v>0</v>
      </c>
      <c r="AX420" s="91"/>
      <c r="AY420" s="116">
        <f t="shared" si="202"/>
        <v>0</v>
      </c>
      <c r="AZ420" s="116">
        <f t="shared" si="203"/>
        <v>0</v>
      </c>
      <c r="BA420" s="116">
        <f t="shared" si="204"/>
        <v>0</v>
      </c>
      <c r="BB420" s="116">
        <f t="shared" si="205"/>
        <v>0</v>
      </c>
      <c r="BC420" s="115">
        <f t="shared" si="211"/>
        <v>0</v>
      </c>
      <c r="BD420" s="116">
        <f t="shared" si="206"/>
        <v>0</v>
      </c>
      <c r="BE420" s="120">
        <f t="shared" si="212"/>
        <v>0</v>
      </c>
      <c r="BF420" s="115">
        <f t="shared" si="213"/>
        <v>0</v>
      </c>
      <c r="BG420" s="116">
        <f t="shared" si="207"/>
        <v>0</v>
      </c>
      <c r="BH420" s="120">
        <f t="shared" si="214"/>
        <v>0</v>
      </c>
      <c r="BI420" s="115">
        <f t="shared" si="215"/>
        <v>0</v>
      </c>
      <c r="BJ420" s="116">
        <f t="shared" si="208"/>
        <v>0</v>
      </c>
      <c r="BK420" s="120">
        <f t="shared" si="216"/>
        <v>0</v>
      </c>
      <c r="BL420" s="120">
        <f t="shared" si="217"/>
        <v>0</v>
      </c>
      <c r="BN420" s="375">
        <f t="shared" si="209"/>
        <v>0</v>
      </c>
      <c r="BP420" s="380"/>
      <c r="DH420" s="102"/>
    </row>
    <row r="421" spans="1:112" hidden="1">
      <c r="A421" s="110"/>
      <c r="B421" s="786"/>
      <c r="C421" s="786"/>
      <c r="D421" s="786"/>
      <c r="E421" s="786"/>
      <c r="F421" s="786"/>
      <c r="G421" s="786"/>
      <c r="H421" s="786"/>
      <c r="I421" s="786"/>
      <c r="J421" s="786"/>
      <c r="K421" s="786"/>
      <c r="L421" s="786"/>
      <c r="M421" s="786"/>
      <c r="N421" s="786"/>
      <c r="O421" s="786"/>
      <c r="P421" s="786"/>
      <c r="Q421" s="786"/>
      <c r="R421" s="787"/>
      <c r="S421" s="787"/>
      <c r="T421" s="788"/>
      <c r="U421" s="787"/>
      <c r="V421" s="787"/>
      <c r="W421" s="783"/>
      <c r="X421" s="789"/>
      <c r="Y421" s="789"/>
      <c r="Z421" s="781"/>
      <c r="AA421" s="782"/>
      <c r="AB421" s="783"/>
      <c r="AC421" s="781"/>
      <c r="AD421" s="782"/>
      <c r="AE421" s="783"/>
      <c r="AF421" s="784">
        <f t="shared" si="210"/>
        <v>0</v>
      </c>
      <c r="AG421" s="784"/>
      <c r="AH421" s="784"/>
      <c r="AI421" s="784"/>
      <c r="AJ421" s="784">
        <f t="shared" si="198"/>
        <v>0</v>
      </c>
      <c r="AK421" s="784"/>
      <c r="AL421" s="784"/>
      <c r="AM421" s="784"/>
      <c r="AN421" s="784">
        <f t="shared" si="199"/>
        <v>0</v>
      </c>
      <c r="AO421" s="784"/>
      <c r="AP421" s="784"/>
      <c r="AQ421" s="784"/>
      <c r="AR421" s="363"/>
      <c r="AS421" s="785">
        <f t="shared" si="200"/>
        <v>0</v>
      </c>
      <c r="AT421" s="785"/>
      <c r="AU421" s="785"/>
      <c r="AV421" s="785"/>
      <c r="AW421" s="785">
        <f t="shared" si="201"/>
        <v>0</v>
      </c>
      <c r="AX421" s="91"/>
      <c r="AY421" s="116">
        <f t="shared" si="202"/>
        <v>0</v>
      </c>
      <c r="AZ421" s="116">
        <f t="shared" si="203"/>
        <v>0</v>
      </c>
      <c r="BA421" s="116">
        <f t="shared" si="204"/>
        <v>0</v>
      </c>
      <c r="BB421" s="116">
        <f t="shared" si="205"/>
        <v>0</v>
      </c>
      <c r="BC421" s="115">
        <f t="shared" si="211"/>
        <v>0</v>
      </c>
      <c r="BD421" s="116">
        <f t="shared" si="206"/>
        <v>0</v>
      </c>
      <c r="BE421" s="120">
        <f t="shared" si="212"/>
        <v>0</v>
      </c>
      <c r="BF421" s="115">
        <f t="shared" si="213"/>
        <v>0</v>
      </c>
      <c r="BG421" s="116">
        <f t="shared" si="207"/>
        <v>0</v>
      </c>
      <c r="BH421" s="120">
        <f t="shared" si="214"/>
        <v>0</v>
      </c>
      <c r="BI421" s="115">
        <f t="shared" si="215"/>
        <v>0</v>
      </c>
      <c r="BJ421" s="116">
        <f t="shared" si="208"/>
        <v>0</v>
      </c>
      <c r="BK421" s="120">
        <f t="shared" si="216"/>
        <v>0</v>
      </c>
      <c r="BL421" s="120">
        <f t="shared" si="217"/>
        <v>0</v>
      </c>
      <c r="BN421" s="375">
        <f t="shared" si="209"/>
        <v>0</v>
      </c>
      <c r="BP421" s="380"/>
      <c r="DH421" s="102"/>
    </row>
    <row r="422" spans="1:112" hidden="1">
      <c r="A422" s="110"/>
      <c r="B422" s="786"/>
      <c r="C422" s="786"/>
      <c r="D422" s="786"/>
      <c r="E422" s="786"/>
      <c r="F422" s="786"/>
      <c r="G422" s="786"/>
      <c r="H422" s="786"/>
      <c r="I422" s="786"/>
      <c r="J422" s="786"/>
      <c r="K422" s="786"/>
      <c r="L422" s="786"/>
      <c r="M422" s="786"/>
      <c r="N422" s="786"/>
      <c r="O422" s="786"/>
      <c r="P422" s="786"/>
      <c r="Q422" s="786"/>
      <c r="R422" s="787"/>
      <c r="S422" s="787"/>
      <c r="T422" s="788"/>
      <c r="U422" s="787"/>
      <c r="V422" s="787"/>
      <c r="W422" s="783"/>
      <c r="X422" s="789"/>
      <c r="Y422" s="789"/>
      <c r="Z422" s="781"/>
      <c r="AA422" s="782"/>
      <c r="AB422" s="783"/>
      <c r="AC422" s="781"/>
      <c r="AD422" s="782"/>
      <c r="AE422" s="783"/>
      <c r="AF422" s="784">
        <f t="shared" si="210"/>
        <v>0</v>
      </c>
      <c r="AG422" s="784"/>
      <c r="AH422" s="784"/>
      <c r="AI422" s="784"/>
      <c r="AJ422" s="784">
        <f t="shared" si="198"/>
        <v>0</v>
      </c>
      <c r="AK422" s="784"/>
      <c r="AL422" s="784"/>
      <c r="AM422" s="784"/>
      <c r="AN422" s="784">
        <f t="shared" si="199"/>
        <v>0</v>
      </c>
      <c r="AO422" s="784"/>
      <c r="AP422" s="784"/>
      <c r="AQ422" s="784"/>
      <c r="AR422" s="363"/>
      <c r="AS422" s="785">
        <f t="shared" si="200"/>
        <v>0</v>
      </c>
      <c r="AT422" s="785"/>
      <c r="AU422" s="785"/>
      <c r="AV422" s="785"/>
      <c r="AW422" s="785">
        <f t="shared" si="201"/>
        <v>0</v>
      </c>
      <c r="AX422" s="91"/>
      <c r="AY422" s="116">
        <f t="shared" si="202"/>
        <v>0</v>
      </c>
      <c r="AZ422" s="116">
        <f t="shared" si="203"/>
        <v>0</v>
      </c>
      <c r="BA422" s="116">
        <f t="shared" si="204"/>
        <v>0</v>
      </c>
      <c r="BB422" s="116">
        <f t="shared" si="205"/>
        <v>0</v>
      </c>
      <c r="BC422" s="115">
        <f t="shared" si="211"/>
        <v>0</v>
      </c>
      <c r="BD422" s="116">
        <f t="shared" si="206"/>
        <v>0</v>
      </c>
      <c r="BE422" s="120">
        <f t="shared" si="212"/>
        <v>0</v>
      </c>
      <c r="BF422" s="115">
        <f t="shared" si="213"/>
        <v>0</v>
      </c>
      <c r="BG422" s="116">
        <f t="shared" si="207"/>
        <v>0</v>
      </c>
      <c r="BH422" s="120">
        <f t="shared" si="214"/>
        <v>0</v>
      </c>
      <c r="BI422" s="115">
        <f t="shared" si="215"/>
        <v>0</v>
      </c>
      <c r="BJ422" s="116">
        <f t="shared" si="208"/>
        <v>0</v>
      </c>
      <c r="BK422" s="120">
        <f t="shared" si="216"/>
        <v>0</v>
      </c>
      <c r="BL422" s="120">
        <f t="shared" si="217"/>
        <v>0</v>
      </c>
      <c r="BN422" s="375">
        <f t="shared" si="209"/>
        <v>0</v>
      </c>
      <c r="BP422" s="380"/>
      <c r="DH422" s="102"/>
    </row>
    <row r="423" spans="1:112" hidden="1">
      <c r="A423" s="110"/>
      <c r="B423" s="801" t="s">
        <v>832</v>
      </c>
      <c r="C423" s="801"/>
      <c r="D423" s="801"/>
      <c r="E423" s="801"/>
      <c r="F423" s="801"/>
      <c r="G423" s="801"/>
      <c r="H423" s="801"/>
      <c r="I423" s="801"/>
      <c r="J423" s="801"/>
      <c r="K423" s="801"/>
      <c r="L423" s="801"/>
      <c r="M423" s="801"/>
      <c r="N423" s="801"/>
      <c r="O423" s="801"/>
      <c r="P423" s="801"/>
      <c r="Q423" s="801"/>
      <c r="R423" s="787"/>
      <c r="S423" s="787"/>
      <c r="T423" s="788"/>
      <c r="U423" s="787"/>
      <c r="V423" s="787"/>
      <c r="W423" s="783"/>
      <c r="X423" s="789"/>
      <c r="Y423" s="789"/>
      <c r="Z423" s="781"/>
      <c r="AA423" s="782"/>
      <c r="AB423" s="783"/>
      <c r="AC423" s="781"/>
      <c r="AD423" s="782"/>
      <c r="AE423" s="783"/>
      <c r="AF423" s="784">
        <f t="shared" si="210"/>
        <v>0</v>
      </c>
      <c r="AG423" s="784"/>
      <c r="AH423" s="784"/>
      <c r="AI423" s="784"/>
      <c r="AJ423" s="784">
        <f t="shared" si="198"/>
        <v>0</v>
      </c>
      <c r="AK423" s="784"/>
      <c r="AL423" s="784"/>
      <c r="AM423" s="784"/>
      <c r="AN423" s="784">
        <f t="shared" si="199"/>
        <v>0</v>
      </c>
      <c r="AO423" s="784"/>
      <c r="AP423" s="784"/>
      <c r="AQ423" s="784"/>
      <c r="AR423" s="363"/>
      <c r="AS423" s="785">
        <f t="shared" si="200"/>
        <v>0</v>
      </c>
      <c r="AT423" s="785"/>
      <c r="AU423" s="785"/>
      <c r="AV423" s="785"/>
      <c r="AW423" s="785">
        <f t="shared" si="201"/>
        <v>0</v>
      </c>
      <c r="AX423" s="91"/>
      <c r="AY423" s="116">
        <f t="shared" si="202"/>
        <v>0</v>
      </c>
      <c r="AZ423" s="116">
        <f t="shared" si="203"/>
        <v>0</v>
      </c>
      <c r="BA423" s="116">
        <f t="shared" si="204"/>
        <v>0</v>
      </c>
      <c r="BB423" s="116">
        <f t="shared" si="205"/>
        <v>0</v>
      </c>
      <c r="BC423" s="115">
        <f t="shared" si="211"/>
        <v>0</v>
      </c>
      <c r="BD423" s="116">
        <f t="shared" si="206"/>
        <v>0</v>
      </c>
      <c r="BE423" s="120">
        <f t="shared" si="212"/>
        <v>0</v>
      </c>
      <c r="BF423" s="115">
        <f t="shared" si="213"/>
        <v>0</v>
      </c>
      <c r="BG423" s="116">
        <f t="shared" si="207"/>
        <v>0</v>
      </c>
      <c r="BH423" s="120">
        <f t="shared" si="214"/>
        <v>0</v>
      </c>
      <c r="BI423" s="115">
        <f t="shared" si="215"/>
        <v>0</v>
      </c>
      <c r="BJ423" s="116">
        <f t="shared" si="208"/>
        <v>0</v>
      </c>
      <c r="BK423" s="120">
        <f t="shared" si="216"/>
        <v>0</v>
      </c>
      <c r="BL423" s="120">
        <f t="shared" si="217"/>
        <v>0</v>
      </c>
      <c r="BN423" s="375">
        <f t="shared" si="209"/>
        <v>0</v>
      </c>
      <c r="BP423" s="380"/>
      <c r="DH423" s="102"/>
    </row>
    <row r="424" spans="1:112" hidden="1">
      <c r="A424" s="110"/>
      <c r="B424" s="786" t="s">
        <v>830</v>
      </c>
      <c r="C424" s="786"/>
      <c r="D424" s="786"/>
      <c r="E424" s="786"/>
      <c r="F424" s="786"/>
      <c r="G424" s="786"/>
      <c r="H424" s="786"/>
      <c r="I424" s="786"/>
      <c r="J424" s="786"/>
      <c r="K424" s="786"/>
      <c r="L424" s="786"/>
      <c r="M424" s="786"/>
      <c r="N424" s="786"/>
      <c r="O424" s="786"/>
      <c r="P424" s="786"/>
      <c r="Q424" s="786"/>
      <c r="R424" s="787"/>
      <c r="S424" s="787"/>
      <c r="T424" s="788"/>
      <c r="U424" s="787" t="s">
        <v>7</v>
      </c>
      <c r="V424" s="787"/>
      <c r="W424" s="783">
        <v>1.25</v>
      </c>
      <c r="X424" s="789"/>
      <c r="Y424" s="789"/>
      <c r="Z424" s="781"/>
      <c r="AA424" s="782"/>
      <c r="AB424" s="783"/>
      <c r="AC424" s="781"/>
      <c r="AD424" s="782"/>
      <c r="AE424" s="783"/>
      <c r="AF424" s="784">
        <f t="shared" si="210"/>
        <v>0</v>
      </c>
      <c r="AG424" s="784"/>
      <c r="AH424" s="784"/>
      <c r="AI424" s="784"/>
      <c r="AJ424" s="784">
        <f t="shared" si="198"/>
        <v>0</v>
      </c>
      <c r="AK424" s="784"/>
      <c r="AL424" s="784"/>
      <c r="AM424" s="784"/>
      <c r="AN424" s="784">
        <f t="shared" si="199"/>
        <v>0</v>
      </c>
      <c r="AO424" s="784"/>
      <c r="AP424" s="784"/>
      <c r="AQ424" s="784"/>
      <c r="AR424" s="363"/>
      <c r="AS424" s="785">
        <f t="shared" si="200"/>
        <v>0</v>
      </c>
      <c r="AT424" s="785"/>
      <c r="AU424" s="785"/>
      <c r="AV424" s="785"/>
      <c r="AW424" s="785">
        <f t="shared" si="201"/>
        <v>0</v>
      </c>
      <c r="AX424" s="91"/>
      <c r="AY424" s="116">
        <f t="shared" si="202"/>
        <v>0</v>
      </c>
      <c r="AZ424" s="116">
        <f t="shared" si="203"/>
        <v>0</v>
      </c>
      <c r="BA424" s="116">
        <f t="shared" si="204"/>
        <v>0</v>
      </c>
      <c r="BB424" s="116">
        <f t="shared" si="205"/>
        <v>0</v>
      </c>
      <c r="BC424" s="115">
        <f t="shared" si="211"/>
        <v>0</v>
      </c>
      <c r="BD424" s="116">
        <f t="shared" si="206"/>
        <v>0</v>
      </c>
      <c r="BE424" s="120">
        <f t="shared" si="212"/>
        <v>0</v>
      </c>
      <c r="BF424" s="115">
        <f t="shared" si="213"/>
        <v>0</v>
      </c>
      <c r="BG424" s="116">
        <f t="shared" si="207"/>
        <v>0</v>
      </c>
      <c r="BH424" s="120">
        <f t="shared" si="214"/>
        <v>0</v>
      </c>
      <c r="BI424" s="115">
        <f t="shared" si="215"/>
        <v>0</v>
      </c>
      <c r="BJ424" s="116">
        <f t="shared" si="208"/>
        <v>0</v>
      </c>
      <c r="BK424" s="120">
        <f t="shared" si="216"/>
        <v>0</v>
      </c>
      <c r="BL424" s="120">
        <f t="shared" si="217"/>
        <v>0</v>
      </c>
      <c r="BN424" s="375">
        <f t="shared" si="209"/>
        <v>0</v>
      </c>
      <c r="BP424" s="380"/>
      <c r="DH424" s="102"/>
    </row>
    <row r="425" spans="1:112" hidden="1">
      <c r="A425" s="110"/>
      <c r="B425" s="786"/>
      <c r="C425" s="786"/>
      <c r="D425" s="786"/>
      <c r="E425" s="786"/>
      <c r="F425" s="786"/>
      <c r="G425" s="786"/>
      <c r="H425" s="786"/>
      <c r="I425" s="786"/>
      <c r="J425" s="786"/>
      <c r="K425" s="786"/>
      <c r="L425" s="786"/>
      <c r="M425" s="786"/>
      <c r="N425" s="786"/>
      <c r="O425" s="786"/>
      <c r="P425" s="786"/>
      <c r="Q425" s="786"/>
      <c r="R425" s="787"/>
      <c r="S425" s="787"/>
      <c r="T425" s="788"/>
      <c r="U425" s="787"/>
      <c r="V425" s="787"/>
      <c r="W425" s="783"/>
      <c r="X425" s="789"/>
      <c r="Y425" s="789"/>
      <c r="Z425" s="781"/>
      <c r="AA425" s="782"/>
      <c r="AB425" s="783"/>
      <c r="AC425" s="781"/>
      <c r="AD425" s="782"/>
      <c r="AE425" s="783"/>
      <c r="AF425" s="784">
        <f t="shared" si="210"/>
        <v>0</v>
      </c>
      <c r="AG425" s="784"/>
      <c r="AH425" s="784"/>
      <c r="AI425" s="784"/>
      <c r="AJ425" s="784">
        <f t="shared" si="198"/>
        <v>0</v>
      </c>
      <c r="AK425" s="784"/>
      <c r="AL425" s="784"/>
      <c r="AM425" s="784"/>
      <c r="AN425" s="784">
        <f t="shared" si="199"/>
        <v>0</v>
      </c>
      <c r="AO425" s="784"/>
      <c r="AP425" s="784"/>
      <c r="AQ425" s="784"/>
      <c r="AR425" s="363"/>
      <c r="AS425" s="785">
        <f t="shared" si="200"/>
        <v>0</v>
      </c>
      <c r="AT425" s="785"/>
      <c r="AU425" s="785"/>
      <c r="AV425" s="785"/>
      <c r="AW425" s="785">
        <f t="shared" si="201"/>
        <v>0</v>
      </c>
      <c r="AX425" s="91"/>
      <c r="AY425" s="116">
        <f t="shared" si="202"/>
        <v>0</v>
      </c>
      <c r="AZ425" s="116">
        <f t="shared" si="203"/>
        <v>0</v>
      </c>
      <c r="BA425" s="116">
        <f t="shared" si="204"/>
        <v>0</v>
      </c>
      <c r="BB425" s="116">
        <f t="shared" si="205"/>
        <v>0</v>
      </c>
      <c r="BC425" s="115">
        <f t="shared" si="211"/>
        <v>0</v>
      </c>
      <c r="BD425" s="116">
        <f t="shared" si="206"/>
        <v>0</v>
      </c>
      <c r="BE425" s="120">
        <f t="shared" si="212"/>
        <v>0</v>
      </c>
      <c r="BF425" s="115">
        <f t="shared" si="213"/>
        <v>0</v>
      </c>
      <c r="BG425" s="116">
        <f t="shared" si="207"/>
        <v>0</v>
      </c>
      <c r="BH425" s="120">
        <f t="shared" si="214"/>
        <v>0</v>
      </c>
      <c r="BI425" s="115">
        <f t="shared" si="215"/>
        <v>0</v>
      </c>
      <c r="BJ425" s="116">
        <f t="shared" si="208"/>
        <v>0</v>
      </c>
      <c r="BK425" s="120">
        <f t="shared" si="216"/>
        <v>0</v>
      </c>
      <c r="BL425" s="120">
        <f t="shared" si="217"/>
        <v>0</v>
      </c>
      <c r="BN425" s="375">
        <f t="shared" si="209"/>
        <v>0</v>
      </c>
      <c r="BP425" s="380"/>
      <c r="DH425" s="102"/>
    </row>
    <row r="426" spans="1:112" hidden="1">
      <c r="A426" s="110"/>
      <c r="B426" s="786"/>
      <c r="C426" s="786"/>
      <c r="D426" s="786"/>
      <c r="E426" s="786"/>
      <c r="F426" s="786"/>
      <c r="G426" s="786"/>
      <c r="H426" s="786"/>
      <c r="I426" s="786"/>
      <c r="J426" s="786"/>
      <c r="K426" s="786"/>
      <c r="L426" s="786"/>
      <c r="M426" s="786"/>
      <c r="N426" s="786"/>
      <c r="O426" s="786"/>
      <c r="P426" s="786"/>
      <c r="Q426" s="786"/>
      <c r="R426" s="787"/>
      <c r="S426" s="787"/>
      <c r="T426" s="788"/>
      <c r="U426" s="787"/>
      <c r="V426" s="787"/>
      <c r="W426" s="783"/>
      <c r="X426" s="789"/>
      <c r="Y426" s="789"/>
      <c r="Z426" s="781"/>
      <c r="AA426" s="782"/>
      <c r="AB426" s="783"/>
      <c r="AC426" s="781"/>
      <c r="AD426" s="782"/>
      <c r="AE426" s="783"/>
      <c r="AF426" s="784">
        <f t="shared" si="210"/>
        <v>0</v>
      </c>
      <c r="AG426" s="784"/>
      <c r="AH426" s="784"/>
      <c r="AI426" s="784"/>
      <c r="AJ426" s="784">
        <f t="shared" si="198"/>
        <v>0</v>
      </c>
      <c r="AK426" s="784"/>
      <c r="AL426" s="784"/>
      <c r="AM426" s="784"/>
      <c r="AN426" s="784">
        <f t="shared" si="199"/>
        <v>0</v>
      </c>
      <c r="AO426" s="784"/>
      <c r="AP426" s="784"/>
      <c r="AQ426" s="784"/>
      <c r="AR426" s="363"/>
      <c r="AS426" s="785">
        <f t="shared" si="200"/>
        <v>0</v>
      </c>
      <c r="AT426" s="785"/>
      <c r="AU426" s="785"/>
      <c r="AV426" s="785"/>
      <c r="AW426" s="785">
        <f t="shared" si="201"/>
        <v>0</v>
      </c>
      <c r="AX426" s="91"/>
      <c r="AY426" s="116">
        <f t="shared" si="202"/>
        <v>0</v>
      </c>
      <c r="AZ426" s="116">
        <f t="shared" si="203"/>
        <v>0</v>
      </c>
      <c r="BA426" s="116">
        <f t="shared" si="204"/>
        <v>0</v>
      </c>
      <c r="BB426" s="116">
        <f t="shared" si="205"/>
        <v>0</v>
      </c>
      <c r="BC426" s="115">
        <f t="shared" si="211"/>
        <v>0</v>
      </c>
      <c r="BD426" s="116">
        <f t="shared" si="206"/>
        <v>0</v>
      </c>
      <c r="BE426" s="120">
        <f t="shared" si="212"/>
        <v>0</v>
      </c>
      <c r="BF426" s="115">
        <f t="shared" si="213"/>
        <v>0</v>
      </c>
      <c r="BG426" s="116">
        <f t="shared" si="207"/>
        <v>0</v>
      </c>
      <c r="BH426" s="120">
        <f t="shared" si="214"/>
        <v>0</v>
      </c>
      <c r="BI426" s="115">
        <f t="shared" si="215"/>
        <v>0</v>
      </c>
      <c r="BJ426" s="116">
        <f t="shared" si="208"/>
        <v>0</v>
      </c>
      <c r="BK426" s="120">
        <f t="shared" si="216"/>
        <v>0</v>
      </c>
      <c r="BL426" s="120">
        <f t="shared" si="217"/>
        <v>0</v>
      </c>
      <c r="BN426" s="375">
        <f t="shared" si="209"/>
        <v>0</v>
      </c>
      <c r="BP426" s="380"/>
      <c r="DH426" s="102"/>
    </row>
    <row r="427" spans="1:112" hidden="1">
      <c r="A427" s="110"/>
      <c r="B427" s="786"/>
      <c r="C427" s="786"/>
      <c r="D427" s="786"/>
      <c r="E427" s="786"/>
      <c r="F427" s="786"/>
      <c r="G427" s="786"/>
      <c r="H427" s="786"/>
      <c r="I427" s="786"/>
      <c r="J427" s="786"/>
      <c r="K427" s="786"/>
      <c r="L427" s="786"/>
      <c r="M427" s="786"/>
      <c r="N427" s="786"/>
      <c r="O427" s="786"/>
      <c r="P427" s="786"/>
      <c r="Q427" s="786"/>
      <c r="R427" s="787"/>
      <c r="S427" s="787"/>
      <c r="T427" s="788"/>
      <c r="U427" s="787"/>
      <c r="V427" s="787"/>
      <c r="W427" s="783"/>
      <c r="X427" s="789"/>
      <c r="Y427" s="789"/>
      <c r="Z427" s="781"/>
      <c r="AA427" s="782"/>
      <c r="AB427" s="783"/>
      <c r="AC427" s="781"/>
      <c r="AD427" s="782"/>
      <c r="AE427" s="783"/>
      <c r="AF427" s="784">
        <f t="shared" si="210"/>
        <v>0</v>
      </c>
      <c r="AG427" s="784"/>
      <c r="AH427" s="784"/>
      <c r="AI427" s="784"/>
      <c r="AJ427" s="784">
        <f t="shared" si="198"/>
        <v>0</v>
      </c>
      <c r="AK427" s="784"/>
      <c r="AL427" s="784"/>
      <c r="AM427" s="784"/>
      <c r="AN427" s="784">
        <f t="shared" si="199"/>
        <v>0</v>
      </c>
      <c r="AO427" s="784"/>
      <c r="AP427" s="784"/>
      <c r="AQ427" s="784"/>
      <c r="AR427" s="363"/>
      <c r="AS427" s="785">
        <f t="shared" si="200"/>
        <v>0</v>
      </c>
      <c r="AT427" s="785"/>
      <c r="AU427" s="785"/>
      <c r="AV427" s="785"/>
      <c r="AW427" s="785">
        <f t="shared" si="201"/>
        <v>0</v>
      </c>
      <c r="AX427" s="91"/>
      <c r="AY427" s="116">
        <f t="shared" si="202"/>
        <v>0</v>
      </c>
      <c r="AZ427" s="116">
        <f t="shared" si="203"/>
        <v>0</v>
      </c>
      <c r="BA427" s="116">
        <f t="shared" si="204"/>
        <v>0</v>
      </c>
      <c r="BB427" s="116">
        <f t="shared" si="205"/>
        <v>0</v>
      </c>
      <c r="BC427" s="115">
        <f t="shared" si="211"/>
        <v>0</v>
      </c>
      <c r="BD427" s="116">
        <f t="shared" si="206"/>
        <v>0</v>
      </c>
      <c r="BE427" s="120">
        <f t="shared" si="212"/>
        <v>0</v>
      </c>
      <c r="BF427" s="115">
        <f t="shared" si="213"/>
        <v>0</v>
      </c>
      <c r="BG427" s="116">
        <f t="shared" si="207"/>
        <v>0</v>
      </c>
      <c r="BH427" s="120">
        <f t="shared" si="214"/>
        <v>0</v>
      </c>
      <c r="BI427" s="115">
        <f t="shared" si="215"/>
        <v>0</v>
      </c>
      <c r="BJ427" s="116">
        <f t="shared" si="208"/>
        <v>0</v>
      </c>
      <c r="BK427" s="120">
        <f t="shared" si="216"/>
        <v>0</v>
      </c>
      <c r="BL427" s="120">
        <f t="shared" si="217"/>
        <v>0</v>
      </c>
      <c r="BN427" s="375">
        <f t="shared" si="209"/>
        <v>0</v>
      </c>
      <c r="BP427" s="380"/>
      <c r="DH427" s="102"/>
    </row>
    <row r="428" spans="1:112" hidden="1">
      <c r="A428" s="110"/>
      <c r="B428" s="786"/>
      <c r="C428" s="786"/>
      <c r="D428" s="786"/>
      <c r="E428" s="786"/>
      <c r="F428" s="786"/>
      <c r="G428" s="786"/>
      <c r="H428" s="786"/>
      <c r="I428" s="786"/>
      <c r="J428" s="786"/>
      <c r="K428" s="786"/>
      <c r="L428" s="786"/>
      <c r="M428" s="786"/>
      <c r="N428" s="786"/>
      <c r="O428" s="786"/>
      <c r="P428" s="786"/>
      <c r="Q428" s="786"/>
      <c r="R428" s="787"/>
      <c r="S428" s="787"/>
      <c r="T428" s="788"/>
      <c r="U428" s="787"/>
      <c r="V428" s="787"/>
      <c r="W428" s="783"/>
      <c r="X428" s="789"/>
      <c r="Y428" s="789"/>
      <c r="Z428" s="781"/>
      <c r="AA428" s="782"/>
      <c r="AB428" s="783"/>
      <c r="AC428" s="781"/>
      <c r="AD428" s="782"/>
      <c r="AE428" s="783"/>
      <c r="AF428" s="784">
        <f t="shared" si="210"/>
        <v>0</v>
      </c>
      <c r="AG428" s="784"/>
      <c r="AH428" s="784"/>
      <c r="AI428" s="784"/>
      <c r="AJ428" s="784">
        <f t="shared" si="198"/>
        <v>0</v>
      </c>
      <c r="AK428" s="784"/>
      <c r="AL428" s="784"/>
      <c r="AM428" s="784"/>
      <c r="AN428" s="784">
        <f t="shared" si="199"/>
        <v>0</v>
      </c>
      <c r="AO428" s="784"/>
      <c r="AP428" s="784"/>
      <c r="AQ428" s="784"/>
      <c r="AR428" s="363"/>
      <c r="AS428" s="785">
        <f t="shared" si="200"/>
        <v>0</v>
      </c>
      <c r="AT428" s="785"/>
      <c r="AU428" s="785"/>
      <c r="AV428" s="785"/>
      <c r="AW428" s="785">
        <f t="shared" si="201"/>
        <v>0</v>
      </c>
      <c r="AX428" s="91"/>
      <c r="AY428" s="116">
        <f t="shared" si="202"/>
        <v>0</v>
      </c>
      <c r="AZ428" s="116">
        <f t="shared" si="203"/>
        <v>0</v>
      </c>
      <c r="BA428" s="116">
        <f t="shared" si="204"/>
        <v>0</v>
      </c>
      <c r="BB428" s="116">
        <f t="shared" si="205"/>
        <v>0</v>
      </c>
      <c r="BC428" s="115">
        <f t="shared" si="211"/>
        <v>0</v>
      </c>
      <c r="BD428" s="116">
        <f t="shared" si="206"/>
        <v>0</v>
      </c>
      <c r="BE428" s="120">
        <f t="shared" si="212"/>
        <v>0</v>
      </c>
      <c r="BF428" s="115">
        <f t="shared" si="213"/>
        <v>0</v>
      </c>
      <c r="BG428" s="116">
        <f t="shared" si="207"/>
        <v>0</v>
      </c>
      <c r="BH428" s="120">
        <f t="shared" si="214"/>
        <v>0</v>
      </c>
      <c r="BI428" s="115">
        <f t="shared" si="215"/>
        <v>0</v>
      </c>
      <c r="BJ428" s="116">
        <f t="shared" si="208"/>
        <v>0</v>
      </c>
      <c r="BK428" s="120">
        <f t="shared" si="216"/>
        <v>0</v>
      </c>
      <c r="BL428" s="120">
        <f t="shared" si="217"/>
        <v>0</v>
      </c>
      <c r="BN428" s="375">
        <f t="shared" si="209"/>
        <v>0</v>
      </c>
      <c r="BP428" s="380"/>
      <c r="DH428" s="102"/>
    </row>
    <row r="429" spans="1:112" hidden="1">
      <c r="A429" s="110"/>
      <c r="B429" s="786"/>
      <c r="C429" s="786"/>
      <c r="D429" s="786"/>
      <c r="E429" s="786"/>
      <c r="F429" s="786"/>
      <c r="G429" s="786"/>
      <c r="H429" s="786"/>
      <c r="I429" s="786"/>
      <c r="J429" s="786"/>
      <c r="K429" s="786"/>
      <c r="L429" s="786"/>
      <c r="M429" s="786"/>
      <c r="N429" s="786"/>
      <c r="O429" s="786"/>
      <c r="P429" s="786"/>
      <c r="Q429" s="786"/>
      <c r="R429" s="787"/>
      <c r="S429" s="787"/>
      <c r="T429" s="788"/>
      <c r="U429" s="787"/>
      <c r="V429" s="787"/>
      <c r="W429" s="783"/>
      <c r="X429" s="789"/>
      <c r="Y429" s="789"/>
      <c r="Z429" s="781"/>
      <c r="AA429" s="782"/>
      <c r="AB429" s="783"/>
      <c r="AC429" s="781"/>
      <c r="AD429" s="782"/>
      <c r="AE429" s="783"/>
      <c r="AF429" s="784">
        <f t="shared" si="210"/>
        <v>0</v>
      </c>
      <c r="AG429" s="784"/>
      <c r="AH429" s="784"/>
      <c r="AI429" s="784"/>
      <c r="AJ429" s="784">
        <f t="shared" si="198"/>
        <v>0</v>
      </c>
      <c r="AK429" s="784"/>
      <c r="AL429" s="784"/>
      <c r="AM429" s="784"/>
      <c r="AN429" s="784">
        <f t="shared" si="199"/>
        <v>0</v>
      </c>
      <c r="AO429" s="784"/>
      <c r="AP429" s="784"/>
      <c r="AQ429" s="784"/>
      <c r="AR429" s="363"/>
      <c r="AS429" s="785">
        <f t="shared" si="200"/>
        <v>0</v>
      </c>
      <c r="AT429" s="785"/>
      <c r="AU429" s="785"/>
      <c r="AV429" s="785"/>
      <c r="AW429" s="785">
        <f t="shared" si="201"/>
        <v>0</v>
      </c>
      <c r="AX429" s="91"/>
      <c r="AY429" s="116">
        <f t="shared" si="202"/>
        <v>0</v>
      </c>
      <c r="AZ429" s="116">
        <f t="shared" si="203"/>
        <v>0</v>
      </c>
      <c r="BA429" s="116">
        <f t="shared" si="204"/>
        <v>0</v>
      </c>
      <c r="BB429" s="116">
        <f t="shared" si="205"/>
        <v>0</v>
      </c>
      <c r="BC429" s="115">
        <f t="shared" si="211"/>
        <v>0</v>
      </c>
      <c r="BD429" s="116">
        <f t="shared" si="206"/>
        <v>0</v>
      </c>
      <c r="BE429" s="120">
        <f t="shared" si="212"/>
        <v>0</v>
      </c>
      <c r="BF429" s="115">
        <f t="shared" si="213"/>
        <v>0</v>
      </c>
      <c r="BG429" s="116">
        <f t="shared" si="207"/>
        <v>0</v>
      </c>
      <c r="BH429" s="120">
        <f t="shared" si="214"/>
        <v>0</v>
      </c>
      <c r="BI429" s="115">
        <f t="shared" si="215"/>
        <v>0</v>
      </c>
      <c r="BJ429" s="116">
        <f t="shared" si="208"/>
        <v>0</v>
      </c>
      <c r="BK429" s="120">
        <f t="shared" si="216"/>
        <v>0</v>
      </c>
      <c r="BL429" s="120">
        <f t="shared" si="217"/>
        <v>0</v>
      </c>
      <c r="BN429" s="375">
        <f t="shared" si="209"/>
        <v>0</v>
      </c>
      <c r="BP429" s="380"/>
      <c r="DH429" s="102"/>
    </row>
    <row r="430" spans="1:112" hidden="1">
      <c r="A430" s="110"/>
      <c r="B430" s="786"/>
      <c r="C430" s="786"/>
      <c r="D430" s="786"/>
      <c r="E430" s="786"/>
      <c r="F430" s="786"/>
      <c r="G430" s="786"/>
      <c r="H430" s="786"/>
      <c r="I430" s="786"/>
      <c r="J430" s="786"/>
      <c r="K430" s="786"/>
      <c r="L430" s="786"/>
      <c r="M430" s="786"/>
      <c r="N430" s="786"/>
      <c r="O430" s="786"/>
      <c r="P430" s="786"/>
      <c r="Q430" s="786"/>
      <c r="R430" s="787"/>
      <c r="S430" s="787"/>
      <c r="T430" s="788"/>
      <c r="U430" s="787"/>
      <c r="V430" s="787"/>
      <c r="W430" s="783"/>
      <c r="X430" s="789"/>
      <c r="Y430" s="789"/>
      <c r="Z430" s="781"/>
      <c r="AA430" s="782"/>
      <c r="AB430" s="783"/>
      <c r="AC430" s="781"/>
      <c r="AD430" s="782"/>
      <c r="AE430" s="783"/>
      <c r="AF430" s="784">
        <f t="shared" si="210"/>
        <v>0</v>
      </c>
      <c r="AG430" s="784"/>
      <c r="AH430" s="784"/>
      <c r="AI430" s="784"/>
      <c r="AJ430" s="784">
        <f t="shared" si="198"/>
        <v>0</v>
      </c>
      <c r="AK430" s="784"/>
      <c r="AL430" s="784"/>
      <c r="AM430" s="784"/>
      <c r="AN430" s="784">
        <f t="shared" si="199"/>
        <v>0</v>
      </c>
      <c r="AO430" s="784"/>
      <c r="AP430" s="784"/>
      <c r="AQ430" s="784"/>
      <c r="AR430" s="363"/>
      <c r="AS430" s="785">
        <f t="shared" si="200"/>
        <v>0</v>
      </c>
      <c r="AT430" s="785"/>
      <c r="AU430" s="785"/>
      <c r="AV430" s="785"/>
      <c r="AW430" s="785">
        <f t="shared" si="201"/>
        <v>0</v>
      </c>
      <c r="AX430" s="91"/>
      <c r="AY430" s="116">
        <f t="shared" si="202"/>
        <v>0</v>
      </c>
      <c r="AZ430" s="116">
        <f t="shared" si="203"/>
        <v>0</v>
      </c>
      <c r="BA430" s="116">
        <f t="shared" si="204"/>
        <v>0</v>
      </c>
      <c r="BB430" s="116">
        <f t="shared" si="205"/>
        <v>0</v>
      </c>
      <c r="BC430" s="115">
        <f t="shared" si="211"/>
        <v>0</v>
      </c>
      <c r="BD430" s="116">
        <f t="shared" si="206"/>
        <v>0</v>
      </c>
      <c r="BE430" s="120">
        <f t="shared" si="212"/>
        <v>0</v>
      </c>
      <c r="BF430" s="115">
        <f t="shared" si="213"/>
        <v>0</v>
      </c>
      <c r="BG430" s="116">
        <f t="shared" si="207"/>
        <v>0</v>
      </c>
      <c r="BH430" s="120">
        <f t="shared" si="214"/>
        <v>0</v>
      </c>
      <c r="BI430" s="115">
        <f t="shared" si="215"/>
        <v>0</v>
      </c>
      <c r="BJ430" s="116">
        <f t="shared" si="208"/>
        <v>0</v>
      </c>
      <c r="BK430" s="120">
        <f t="shared" si="216"/>
        <v>0</v>
      </c>
      <c r="BL430" s="120">
        <f t="shared" si="217"/>
        <v>0</v>
      </c>
      <c r="BN430" s="375">
        <f t="shared" si="209"/>
        <v>0</v>
      </c>
      <c r="BP430" s="380"/>
      <c r="DH430" s="102"/>
    </row>
    <row r="431" spans="1:112" hidden="1">
      <c r="A431" s="110"/>
      <c r="B431" s="786"/>
      <c r="C431" s="786"/>
      <c r="D431" s="786"/>
      <c r="E431" s="786"/>
      <c r="F431" s="786"/>
      <c r="G431" s="786"/>
      <c r="H431" s="786"/>
      <c r="I431" s="786"/>
      <c r="J431" s="786"/>
      <c r="K431" s="786"/>
      <c r="L431" s="786"/>
      <c r="M431" s="786"/>
      <c r="N431" s="786"/>
      <c r="O431" s="786"/>
      <c r="P431" s="786"/>
      <c r="Q431" s="786"/>
      <c r="R431" s="787"/>
      <c r="S431" s="787"/>
      <c r="T431" s="788"/>
      <c r="U431" s="787"/>
      <c r="V431" s="787"/>
      <c r="W431" s="783"/>
      <c r="X431" s="789"/>
      <c r="Y431" s="789"/>
      <c r="Z431" s="789"/>
      <c r="AA431" s="789"/>
      <c r="AB431" s="789"/>
      <c r="AC431" s="781"/>
      <c r="AD431" s="782"/>
      <c r="AE431" s="783"/>
      <c r="AF431" s="784">
        <f t="shared" si="210"/>
        <v>0</v>
      </c>
      <c r="AG431" s="784"/>
      <c r="AH431" s="784"/>
      <c r="AI431" s="784"/>
      <c r="AJ431" s="784">
        <f t="shared" si="198"/>
        <v>0</v>
      </c>
      <c r="AK431" s="784"/>
      <c r="AL431" s="784"/>
      <c r="AM431" s="784"/>
      <c r="AN431" s="784">
        <f t="shared" si="199"/>
        <v>0</v>
      </c>
      <c r="AO431" s="784"/>
      <c r="AP431" s="784"/>
      <c r="AQ431" s="784"/>
      <c r="AR431" s="363"/>
      <c r="AS431" s="785">
        <f t="shared" si="200"/>
        <v>0</v>
      </c>
      <c r="AT431" s="785"/>
      <c r="AU431" s="785"/>
      <c r="AV431" s="785"/>
      <c r="AW431" s="785">
        <f t="shared" si="201"/>
        <v>0</v>
      </c>
      <c r="AX431" s="91"/>
      <c r="AY431" s="116">
        <f t="shared" si="202"/>
        <v>0</v>
      </c>
      <c r="AZ431" s="116">
        <f t="shared" si="203"/>
        <v>0</v>
      </c>
      <c r="BA431" s="116">
        <f t="shared" si="204"/>
        <v>0</v>
      </c>
      <c r="BB431" s="116">
        <f t="shared" si="205"/>
        <v>0</v>
      </c>
      <c r="BC431" s="115">
        <f t="shared" si="211"/>
        <v>0</v>
      </c>
      <c r="BD431" s="116">
        <f t="shared" si="206"/>
        <v>0</v>
      </c>
      <c r="BE431" s="120">
        <f t="shared" si="212"/>
        <v>0</v>
      </c>
      <c r="BF431" s="115">
        <f t="shared" si="213"/>
        <v>0</v>
      </c>
      <c r="BG431" s="116">
        <f t="shared" si="207"/>
        <v>0</v>
      </c>
      <c r="BH431" s="120">
        <f t="shared" si="214"/>
        <v>0</v>
      </c>
      <c r="BI431" s="115">
        <f t="shared" si="215"/>
        <v>0</v>
      </c>
      <c r="BJ431" s="116">
        <f t="shared" si="208"/>
        <v>0</v>
      </c>
      <c r="BK431" s="120">
        <f t="shared" si="216"/>
        <v>0</v>
      </c>
      <c r="BL431" s="120">
        <f t="shared" si="217"/>
        <v>0</v>
      </c>
      <c r="BN431" s="375">
        <f t="shared" si="209"/>
        <v>0</v>
      </c>
      <c r="BP431" s="380"/>
      <c r="DH431" s="102"/>
    </row>
    <row r="432" spans="1:112" hidden="1">
      <c r="A432" s="110"/>
      <c r="B432" s="786"/>
      <c r="C432" s="786"/>
      <c r="D432" s="786"/>
      <c r="E432" s="786"/>
      <c r="F432" s="786"/>
      <c r="G432" s="786"/>
      <c r="H432" s="786"/>
      <c r="I432" s="786"/>
      <c r="J432" s="786"/>
      <c r="K432" s="786"/>
      <c r="L432" s="786"/>
      <c r="M432" s="786"/>
      <c r="N432" s="786"/>
      <c r="O432" s="786"/>
      <c r="P432" s="786"/>
      <c r="Q432" s="786"/>
      <c r="R432" s="787"/>
      <c r="S432" s="787"/>
      <c r="T432" s="788"/>
      <c r="U432" s="787"/>
      <c r="V432" s="787"/>
      <c r="W432" s="783"/>
      <c r="X432" s="789"/>
      <c r="Y432" s="789"/>
      <c r="Z432" s="789"/>
      <c r="AA432" s="789"/>
      <c r="AB432" s="789"/>
      <c r="AC432" s="781"/>
      <c r="AD432" s="782"/>
      <c r="AE432" s="783"/>
      <c r="AF432" s="784">
        <f t="shared" si="210"/>
        <v>0</v>
      </c>
      <c r="AG432" s="784"/>
      <c r="AH432" s="784"/>
      <c r="AI432" s="784"/>
      <c r="AJ432" s="784">
        <f t="shared" si="198"/>
        <v>0</v>
      </c>
      <c r="AK432" s="784"/>
      <c r="AL432" s="784"/>
      <c r="AM432" s="784"/>
      <c r="AN432" s="784">
        <f t="shared" si="199"/>
        <v>0</v>
      </c>
      <c r="AO432" s="784"/>
      <c r="AP432" s="784"/>
      <c r="AQ432" s="784"/>
      <c r="AR432" s="363"/>
      <c r="AS432" s="785">
        <f t="shared" si="200"/>
        <v>0</v>
      </c>
      <c r="AT432" s="785"/>
      <c r="AU432" s="785"/>
      <c r="AV432" s="785"/>
      <c r="AW432" s="785">
        <f t="shared" si="201"/>
        <v>0</v>
      </c>
      <c r="AX432" s="91"/>
      <c r="AY432" s="116">
        <f t="shared" si="202"/>
        <v>0</v>
      </c>
      <c r="AZ432" s="116">
        <f t="shared" si="203"/>
        <v>0</v>
      </c>
      <c r="BA432" s="116">
        <f t="shared" si="204"/>
        <v>0</v>
      </c>
      <c r="BB432" s="116">
        <f t="shared" si="205"/>
        <v>0</v>
      </c>
      <c r="BC432" s="115">
        <f t="shared" si="211"/>
        <v>0</v>
      </c>
      <c r="BD432" s="116">
        <f t="shared" si="206"/>
        <v>0</v>
      </c>
      <c r="BE432" s="120">
        <f t="shared" si="212"/>
        <v>0</v>
      </c>
      <c r="BF432" s="115">
        <f t="shared" si="213"/>
        <v>0</v>
      </c>
      <c r="BG432" s="116">
        <f t="shared" si="207"/>
        <v>0</v>
      </c>
      <c r="BH432" s="120">
        <f t="shared" si="214"/>
        <v>0</v>
      </c>
      <c r="BI432" s="115">
        <f t="shared" si="215"/>
        <v>0</v>
      </c>
      <c r="BJ432" s="116">
        <f t="shared" si="208"/>
        <v>0</v>
      </c>
      <c r="BK432" s="120">
        <f t="shared" si="216"/>
        <v>0</v>
      </c>
      <c r="BL432" s="120">
        <f t="shared" si="217"/>
        <v>0</v>
      </c>
      <c r="BN432" s="375">
        <f t="shared" si="209"/>
        <v>0</v>
      </c>
      <c r="BP432" s="380"/>
      <c r="DH432" s="102"/>
    </row>
    <row r="433" spans="1:112" hidden="1">
      <c r="A433" s="110"/>
      <c r="B433" s="786"/>
      <c r="C433" s="786"/>
      <c r="D433" s="786"/>
      <c r="E433" s="786"/>
      <c r="F433" s="786"/>
      <c r="G433" s="786"/>
      <c r="H433" s="786"/>
      <c r="I433" s="786"/>
      <c r="J433" s="786"/>
      <c r="K433" s="786"/>
      <c r="L433" s="786"/>
      <c r="M433" s="786"/>
      <c r="N433" s="786"/>
      <c r="O433" s="786"/>
      <c r="P433" s="786"/>
      <c r="Q433" s="786"/>
      <c r="R433" s="787"/>
      <c r="S433" s="787"/>
      <c r="T433" s="788"/>
      <c r="U433" s="787"/>
      <c r="V433" s="787"/>
      <c r="W433" s="783"/>
      <c r="X433" s="789"/>
      <c r="Y433" s="789"/>
      <c r="Z433" s="789"/>
      <c r="AA433" s="789"/>
      <c r="AB433" s="789"/>
      <c r="AC433" s="781"/>
      <c r="AD433" s="782"/>
      <c r="AE433" s="783"/>
      <c r="AF433" s="784">
        <f t="shared" si="210"/>
        <v>0</v>
      </c>
      <c r="AG433" s="784"/>
      <c r="AH433" s="784"/>
      <c r="AI433" s="784"/>
      <c r="AJ433" s="784">
        <f t="shared" si="198"/>
        <v>0</v>
      </c>
      <c r="AK433" s="784"/>
      <c r="AL433" s="784"/>
      <c r="AM433" s="784"/>
      <c r="AN433" s="784">
        <f t="shared" si="199"/>
        <v>0</v>
      </c>
      <c r="AO433" s="784"/>
      <c r="AP433" s="784"/>
      <c r="AQ433" s="784"/>
      <c r="AR433" s="363"/>
      <c r="AS433" s="785">
        <f t="shared" si="200"/>
        <v>0</v>
      </c>
      <c r="AT433" s="785"/>
      <c r="AU433" s="785"/>
      <c r="AV433" s="785"/>
      <c r="AW433" s="785">
        <f t="shared" si="201"/>
        <v>0</v>
      </c>
      <c r="AX433" s="91"/>
      <c r="AY433" s="116">
        <f t="shared" si="202"/>
        <v>0</v>
      </c>
      <c r="AZ433" s="116">
        <f t="shared" si="203"/>
        <v>0</v>
      </c>
      <c r="BA433" s="116">
        <f t="shared" si="204"/>
        <v>0</v>
      </c>
      <c r="BB433" s="116">
        <f t="shared" si="205"/>
        <v>0</v>
      </c>
      <c r="BC433" s="115">
        <f t="shared" si="211"/>
        <v>0</v>
      </c>
      <c r="BD433" s="116">
        <f t="shared" si="206"/>
        <v>0</v>
      </c>
      <c r="BE433" s="120">
        <f t="shared" si="212"/>
        <v>0</v>
      </c>
      <c r="BF433" s="115">
        <f t="shared" si="213"/>
        <v>0</v>
      </c>
      <c r="BG433" s="116">
        <f t="shared" si="207"/>
        <v>0</v>
      </c>
      <c r="BH433" s="120">
        <f t="shared" si="214"/>
        <v>0</v>
      </c>
      <c r="BI433" s="115">
        <f t="shared" si="215"/>
        <v>0</v>
      </c>
      <c r="BJ433" s="116">
        <f t="shared" si="208"/>
        <v>0</v>
      </c>
      <c r="BK433" s="120">
        <f t="shared" si="216"/>
        <v>0</v>
      </c>
      <c r="BL433" s="120">
        <f t="shared" si="217"/>
        <v>0</v>
      </c>
      <c r="BN433" s="375">
        <f t="shared" si="209"/>
        <v>0</v>
      </c>
      <c r="BP433" s="380"/>
      <c r="DH433" s="102"/>
    </row>
    <row r="434" spans="1:112" hidden="1">
      <c r="A434" s="110"/>
      <c r="B434" s="786"/>
      <c r="C434" s="786"/>
      <c r="D434" s="786"/>
      <c r="E434" s="786"/>
      <c r="F434" s="786"/>
      <c r="G434" s="786"/>
      <c r="H434" s="786"/>
      <c r="I434" s="786"/>
      <c r="J434" s="786"/>
      <c r="K434" s="786"/>
      <c r="L434" s="786"/>
      <c r="M434" s="786"/>
      <c r="N434" s="786"/>
      <c r="O434" s="786"/>
      <c r="P434" s="786"/>
      <c r="Q434" s="786"/>
      <c r="R434" s="787"/>
      <c r="S434" s="787"/>
      <c r="T434" s="788"/>
      <c r="U434" s="787"/>
      <c r="V434" s="787"/>
      <c r="W434" s="783"/>
      <c r="X434" s="789"/>
      <c r="Y434" s="789"/>
      <c r="Z434" s="789"/>
      <c r="AA434" s="789"/>
      <c r="AB434" s="789"/>
      <c r="AC434" s="781"/>
      <c r="AD434" s="782"/>
      <c r="AE434" s="783"/>
      <c r="AF434" s="784">
        <f t="shared" si="210"/>
        <v>0</v>
      </c>
      <c r="AG434" s="784"/>
      <c r="AH434" s="784"/>
      <c r="AI434" s="784"/>
      <c r="AJ434" s="784">
        <f t="shared" si="198"/>
        <v>0</v>
      </c>
      <c r="AK434" s="784"/>
      <c r="AL434" s="784"/>
      <c r="AM434" s="784"/>
      <c r="AN434" s="784">
        <f t="shared" si="199"/>
        <v>0</v>
      </c>
      <c r="AO434" s="784"/>
      <c r="AP434" s="784"/>
      <c r="AQ434" s="784"/>
      <c r="AR434" s="363"/>
      <c r="AS434" s="785">
        <f t="shared" si="200"/>
        <v>0</v>
      </c>
      <c r="AT434" s="785"/>
      <c r="AU434" s="785"/>
      <c r="AV434" s="785"/>
      <c r="AW434" s="785">
        <f t="shared" si="201"/>
        <v>0</v>
      </c>
      <c r="AX434" s="91"/>
      <c r="AY434" s="116">
        <f t="shared" si="202"/>
        <v>0</v>
      </c>
      <c r="AZ434" s="116">
        <f t="shared" si="203"/>
        <v>0</v>
      </c>
      <c r="BA434" s="116">
        <f t="shared" si="204"/>
        <v>0</v>
      </c>
      <c r="BB434" s="116">
        <f t="shared" si="205"/>
        <v>0</v>
      </c>
      <c r="BC434" s="115">
        <f t="shared" si="211"/>
        <v>0</v>
      </c>
      <c r="BD434" s="116">
        <f t="shared" si="206"/>
        <v>0</v>
      </c>
      <c r="BE434" s="120">
        <f t="shared" si="212"/>
        <v>0</v>
      </c>
      <c r="BF434" s="115">
        <f t="shared" si="213"/>
        <v>0</v>
      </c>
      <c r="BG434" s="116">
        <f t="shared" si="207"/>
        <v>0</v>
      </c>
      <c r="BH434" s="120">
        <f t="shared" si="214"/>
        <v>0</v>
      </c>
      <c r="BI434" s="115">
        <f t="shared" si="215"/>
        <v>0</v>
      </c>
      <c r="BJ434" s="116">
        <f t="shared" si="208"/>
        <v>0</v>
      </c>
      <c r="BK434" s="120">
        <f t="shared" si="216"/>
        <v>0</v>
      </c>
      <c r="BL434" s="120">
        <f t="shared" si="217"/>
        <v>0</v>
      </c>
      <c r="BN434" s="375">
        <f t="shared" si="209"/>
        <v>0</v>
      </c>
      <c r="BP434" s="380"/>
      <c r="DH434" s="102"/>
    </row>
    <row r="435" spans="1:112" hidden="1">
      <c r="A435" s="110"/>
      <c r="B435" s="786"/>
      <c r="C435" s="786"/>
      <c r="D435" s="786"/>
      <c r="E435" s="786"/>
      <c r="F435" s="786"/>
      <c r="G435" s="786"/>
      <c r="H435" s="786"/>
      <c r="I435" s="786"/>
      <c r="J435" s="786"/>
      <c r="K435" s="786"/>
      <c r="L435" s="786"/>
      <c r="M435" s="786"/>
      <c r="N435" s="786"/>
      <c r="O435" s="786"/>
      <c r="P435" s="786"/>
      <c r="Q435" s="786"/>
      <c r="R435" s="787"/>
      <c r="S435" s="787"/>
      <c r="T435" s="788"/>
      <c r="U435" s="787"/>
      <c r="V435" s="787"/>
      <c r="W435" s="783"/>
      <c r="X435" s="789"/>
      <c r="Y435" s="789"/>
      <c r="Z435" s="789"/>
      <c r="AA435" s="789"/>
      <c r="AB435" s="789"/>
      <c r="AC435" s="781"/>
      <c r="AD435" s="782"/>
      <c r="AE435" s="783"/>
      <c r="AF435" s="784">
        <f t="shared" si="210"/>
        <v>0</v>
      </c>
      <c r="AG435" s="784"/>
      <c r="AH435" s="784"/>
      <c r="AI435" s="784"/>
      <c r="AJ435" s="784">
        <f t="shared" si="198"/>
        <v>0</v>
      </c>
      <c r="AK435" s="784"/>
      <c r="AL435" s="784"/>
      <c r="AM435" s="784"/>
      <c r="AN435" s="784">
        <f t="shared" si="199"/>
        <v>0</v>
      </c>
      <c r="AO435" s="784"/>
      <c r="AP435" s="784"/>
      <c r="AQ435" s="784"/>
      <c r="AR435" s="363"/>
      <c r="AS435" s="785">
        <f t="shared" si="200"/>
        <v>0</v>
      </c>
      <c r="AT435" s="785"/>
      <c r="AU435" s="785"/>
      <c r="AV435" s="785"/>
      <c r="AW435" s="785">
        <f t="shared" si="201"/>
        <v>0</v>
      </c>
      <c r="AX435" s="91"/>
      <c r="AY435" s="116">
        <f t="shared" si="202"/>
        <v>0</v>
      </c>
      <c r="AZ435" s="116">
        <f t="shared" si="203"/>
        <v>0</v>
      </c>
      <c r="BA435" s="116">
        <f t="shared" si="204"/>
        <v>0</v>
      </c>
      <c r="BB435" s="116">
        <f t="shared" si="205"/>
        <v>0</v>
      </c>
      <c r="BC435" s="115">
        <f t="shared" si="211"/>
        <v>0</v>
      </c>
      <c r="BD435" s="116">
        <f t="shared" si="206"/>
        <v>0</v>
      </c>
      <c r="BE435" s="120">
        <f t="shared" si="212"/>
        <v>0</v>
      </c>
      <c r="BF435" s="115">
        <f t="shared" si="213"/>
        <v>0</v>
      </c>
      <c r="BG435" s="116">
        <f t="shared" si="207"/>
        <v>0</v>
      </c>
      <c r="BH435" s="120">
        <f t="shared" si="214"/>
        <v>0</v>
      </c>
      <c r="BI435" s="115">
        <f t="shared" si="215"/>
        <v>0</v>
      </c>
      <c r="BJ435" s="116">
        <f t="shared" si="208"/>
        <v>0</v>
      </c>
      <c r="BK435" s="120">
        <f t="shared" si="216"/>
        <v>0</v>
      </c>
      <c r="BL435" s="120">
        <f t="shared" si="217"/>
        <v>0</v>
      </c>
      <c r="BN435" s="375">
        <f t="shared" si="209"/>
        <v>0</v>
      </c>
      <c r="BP435" s="380"/>
      <c r="DH435" s="102"/>
    </row>
    <row r="436" spans="1:112" hidden="1">
      <c r="A436" s="110"/>
      <c r="B436" s="786"/>
      <c r="C436" s="786"/>
      <c r="D436" s="786"/>
      <c r="E436" s="786"/>
      <c r="F436" s="786"/>
      <c r="G436" s="786"/>
      <c r="H436" s="786"/>
      <c r="I436" s="786"/>
      <c r="J436" s="786"/>
      <c r="K436" s="786"/>
      <c r="L436" s="786"/>
      <c r="M436" s="786"/>
      <c r="N436" s="786"/>
      <c r="O436" s="786"/>
      <c r="P436" s="786"/>
      <c r="Q436" s="786"/>
      <c r="R436" s="787"/>
      <c r="S436" s="787"/>
      <c r="T436" s="788"/>
      <c r="U436" s="787"/>
      <c r="V436" s="787"/>
      <c r="W436" s="783"/>
      <c r="X436" s="789"/>
      <c r="Y436" s="789"/>
      <c r="Z436" s="789"/>
      <c r="AA436" s="789"/>
      <c r="AB436" s="789"/>
      <c r="AC436" s="781"/>
      <c r="AD436" s="782"/>
      <c r="AE436" s="783"/>
      <c r="AF436" s="784">
        <f t="shared" si="210"/>
        <v>0</v>
      </c>
      <c r="AG436" s="784"/>
      <c r="AH436" s="784"/>
      <c r="AI436" s="784"/>
      <c r="AJ436" s="784">
        <f t="shared" si="198"/>
        <v>0</v>
      </c>
      <c r="AK436" s="784"/>
      <c r="AL436" s="784"/>
      <c r="AM436" s="784"/>
      <c r="AN436" s="784">
        <f t="shared" si="199"/>
        <v>0</v>
      </c>
      <c r="AO436" s="784"/>
      <c r="AP436" s="784"/>
      <c r="AQ436" s="784"/>
      <c r="AR436" s="363"/>
      <c r="AS436" s="785">
        <f t="shared" si="200"/>
        <v>0</v>
      </c>
      <c r="AT436" s="785"/>
      <c r="AU436" s="785"/>
      <c r="AV436" s="785"/>
      <c r="AW436" s="785">
        <f t="shared" si="201"/>
        <v>0</v>
      </c>
      <c r="AX436" s="91"/>
      <c r="AY436" s="116">
        <f t="shared" si="202"/>
        <v>0</v>
      </c>
      <c r="AZ436" s="116">
        <f t="shared" si="203"/>
        <v>0</v>
      </c>
      <c r="BA436" s="116">
        <f t="shared" si="204"/>
        <v>0</v>
      </c>
      <c r="BB436" s="116">
        <f t="shared" si="205"/>
        <v>0</v>
      </c>
      <c r="BC436" s="115">
        <f t="shared" si="211"/>
        <v>0</v>
      </c>
      <c r="BD436" s="116">
        <f t="shared" si="206"/>
        <v>0</v>
      </c>
      <c r="BE436" s="120">
        <f t="shared" si="212"/>
        <v>0</v>
      </c>
      <c r="BF436" s="115">
        <f t="shared" si="213"/>
        <v>0</v>
      </c>
      <c r="BG436" s="116">
        <f t="shared" si="207"/>
        <v>0</v>
      </c>
      <c r="BH436" s="120">
        <f t="shared" si="214"/>
        <v>0</v>
      </c>
      <c r="BI436" s="115">
        <f t="shared" si="215"/>
        <v>0</v>
      </c>
      <c r="BJ436" s="116">
        <f t="shared" si="208"/>
        <v>0</v>
      </c>
      <c r="BK436" s="120">
        <f t="shared" si="216"/>
        <v>0</v>
      </c>
      <c r="BL436" s="120">
        <f t="shared" si="217"/>
        <v>0</v>
      </c>
      <c r="BN436" s="375">
        <f t="shared" si="209"/>
        <v>0</v>
      </c>
      <c r="BP436" s="380"/>
      <c r="DH436" s="102"/>
    </row>
    <row r="437" spans="1:112" hidden="1">
      <c r="A437" s="110"/>
      <c r="B437" s="786"/>
      <c r="C437" s="786"/>
      <c r="D437" s="786"/>
      <c r="E437" s="786"/>
      <c r="F437" s="786"/>
      <c r="G437" s="786"/>
      <c r="H437" s="786"/>
      <c r="I437" s="786"/>
      <c r="J437" s="786"/>
      <c r="K437" s="786"/>
      <c r="L437" s="786"/>
      <c r="M437" s="786"/>
      <c r="N437" s="786"/>
      <c r="O437" s="786"/>
      <c r="P437" s="786"/>
      <c r="Q437" s="786"/>
      <c r="R437" s="787"/>
      <c r="S437" s="787"/>
      <c r="T437" s="788"/>
      <c r="U437" s="787"/>
      <c r="V437" s="787"/>
      <c r="W437" s="783"/>
      <c r="X437" s="789"/>
      <c r="Y437" s="789"/>
      <c r="Z437" s="789"/>
      <c r="AA437" s="789"/>
      <c r="AB437" s="789"/>
      <c r="AC437" s="781"/>
      <c r="AD437" s="782"/>
      <c r="AE437" s="783"/>
      <c r="AF437" s="784">
        <f t="shared" si="210"/>
        <v>0</v>
      </c>
      <c r="AG437" s="784"/>
      <c r="AH437" s="784"/>
      <c r="AI437" s="784"/>
      <c r="AJ437" s="784">
        <f t="shared" si="198"/>
        <v>0</v>
      </c>
      <c r="AK437" s="784"/>
      <c r="AL437" s="784"/>
      <c r="AM437" s="784"/>
      <c r="AN437" s="784">
        <f t="shared" si="199"/>
        <v>0</v>
      </c>
      <c r="AO437" s="784"/>
      <c r="AP437" s="784"/>
      <c r="AQ437" s="784"/>
      <c r="AR437" s="363"/>
      <c r="AS437" s="785">
        <f t="shared" si="200"/>
        <v>0</v>
      </c>
      <c r="AT437" s="785"/>
      <c r="AU437" s="785"/>
      <c r="AV437" s="785"/>
      <c r="AW437" s="785">
        <f t="shared" si="201"/>
        <v>0</v>
      </c>
      <c r="AX437" s="91"/>
      <c r="AY437" s="116">
        <f t="shared" si="202"/>
        <v>0</v>
      </c>
      <c r="AZ437" s="116">
        <f t="shared" si="203"/>
        <v>0</v>
      </c>
      <c r="BA437" s="116">
        <f t="shared" si="204"/>
        <v>0</v>
      </c>
      <c r="BB437" s="116">
        <f t="shared" si="205"/>
        <v>0</v>
      </c>
      <c r="BC437" s="115">
        <f t="shared" si="211"/>
        <v>0</v>
      </c>
      <c r="BD437" s="116">
        <f t="shared" si="206"/>
        <v>0</v>
      </c>
      <c r="BE437" s="120">
        <f t="shared" si="212"/>
        <v>0</v>
      </c>
      <c r="BF437" s="115">
        <f t="shared" si="213"/>
        <v>0</v>
      </c>
      <c r="BG437" s="116">
        <f t="shared" si="207"/>
        <v>0</v>
      </c>
      <c r="BH437" s="120">
        <f t="shared" si="214"/>
        <v>0</v>
      </c>
      <c r="BI437" s="115">
        <f t="shared" si="215"/>
        <v>0</v>
      </c>
      <c r="BJ437" s="116">
        <f t="shared" si="208"/>
        <v>0</v>
      </c>
      <c r="BK437" s="120">
        <f t="shared" si="216"/>
        <v>0</v>
      </c>
      <c r="BL437" s="120">
        <f t="shared" si="217"/>
        <v>0</v>
      </c>
      <c r="BN437" s="375">
        <f t="shared" si="209"/>
        <v>0</v>
      </c>
      <c r="BP437" s="380"/>
      <c r="DH437" s="102"/>
    </row>
    <row r="438" spans="1:112" hidden="1">
      <c r="A438" s="110"/>
      <c r="B438" s="786"/>
      <c r="C438" s="786"/>
      <c r="D438" s="786"/>
      <c r="E438" s="786"/>
      <c r="F438" s="786"/>
      <c r="G438" s="786"/>
      <c r="H438" s="786"/>
      <c r="I438" s="786"/>
      <c r="J438" s="786"/>
      <c r="K438" s="786"/>
      <c r="L438" s="786"/>
      <c r="M438" s="786"/>
      <c r="N438" s="786"/>
      <c r="O438" s="786"/>
      <c r="P438" s="786"/>
      <c r="Q438" s="786"/>
      <c r="R438" s="787"/>
      <c r="S438" s="787"/>
      <c r="T438" s="788"/>
      <c r="U438" s="787"/>
      <c r="V438" s="787"/>
      <c r="W438" s="783"/>
      <c r="X438" s="789"/>
      <c r="Y438" s="789"/>
      <c r="Z438" s="789"/>
      <c r="AA438" s="789"/>
      <c r="AB438" s="789"/>
      <c r="AC438" s="781"/>
      <c r="AD438" s="782"/>
      <c r="AE438" s="783"/>
      <c r="AF438" s="784">
        <f t="shared" si="210"/>
        <v>0</v>
      </c>
      <c r="AG438" s="784"/>
      <c r="AH438" s="784"/>
      <c r="AI438" s="784"/>
      <c r="AJ438" s="784">
        <f t="shared" si="198"/>
        <v>0</v>
      </c>
      <c r="AK438" s="784"/>
      <c r="AL438" s="784"/>
      <c r="AM438" s="784"/>
      <c r="AN438" s="784">
        <f t="shared" si="199"/>
        <v>0</v>
      </c>
      <c r="AO438" s="784"/>
      <c r="AP438" s="784"/>
      <c r="AQ438" s="784"/>
      <c r="AR438" s="363"/>
      <c r="AS438" s="785">
        <f t="shared" si="200"/>
        <v>0</v>
      </c>
      <c r="AT438" s="785"/>
      <c r="AU438" s="785"/>
      <c r="AV438" s="785"/>
      <c r="AW438" s="785">
        <f t="shared" si="201"/>
        <v>0</v>
      </c>
      <c r="AX438" s="91"/>
      <c r="AY438" s="116">
        <f t="shared" si="202"/>
        <v>0</v>
      </c>
      <c r="AZ438" s="116">
        <f t="shared" si="203"/>
        <v>0</v>
      </c>
      <c r="BA438" s="116">
        <f t="shared" si="204"/>
        <v>0</v>
      </c>
      <c r="BB438" s="116">
        <f t="shared" si="205"/>
        <v>0</v>
      </c>
      <c r="BC438" s="115">
        <f t="shared" si="211"/>
        <v>0</v>
      </c>
      <c r="BD438" s="116">
        <f t="shared" si="206"/>
        <v>0</v>
      </c>
      <c r="BE438" s="120">
        <f t="shared" si="212"/>
        <v>0</v>
      </c>
      <c r="BF438" s="115">
        <f t="shared" si="213"/>
        <v>0</v>
      </c>
      <c r="BG438" s="116">
        <f t="shared" si="207"/>
        <v>0</v>
      </c>
      <c r="BH438" s="120">
        <f t="shared" si="214"/>
        <v>0</v>
      </c>
      <c r="BI438" s="115">
        <f t="shared" si="215"/>
        <v>0</v>
      </c>
      <c r="BJ438" s="116">
        <f t="shared" si="208"/>
        <v>0</v>
      </c>
      <c r="BK438" s="120">
        <f t="shared" si="216"/>
        <v>0</v>
      </c>
      <c r="BL438" s="120">
        <f t="shared" si="217"/>
        <v>0</v>
      </c>
      <c r="BN438" s="375">
        <f t="shared" si="209"/>
        <v>0</v>
      </c>
      <c r="BP438" s="380"/>
      <c r="DH438" s="102"/>
    </row>
    <row r="439" spans="1:112" hidden="1">
      <c r="A439" s="110"/>
      <c r="B439" s="786"/>
      <c r="C439" s="786"/>
      <c r="D439" s="786"/>
      <c r="E439" s="786"/>
      <c r="F439" s="786"/>
      <c r="G439" s="786"/>
      <c r="H439" s="786"/>
      <c r="I439" s="786"/>
      <c r="J439" s="786"/>
      <c r="K439" s="786"/>
      <c r="L439" s="786"/>
      <c r="M439" s="786"/>
      <c r="N439" s="786"/>
      <c r="O439" s="786"/>
      <c r="P439" s="786"/>
      <c r="Q439" s="786"/>
      <c r="R439" s="787"/>
      <c r="S439" s="787"/>
      <c r="T439" s="788"/>
      <c r="U439" s="787"/>
      <c r="V439" s="787"/>
      <c r="W439" s="783"/>
      <c r="X439" s="789"/>
      <c r="Y439" s="789"/>
      <c r="Z439" s="789"/>
      <c r="AA439" s="789"/>
      <c r="AB439" s="789"/>
      <c r="AC439" s="781"/>
      <c r="AD439" s="782"/>
      <c r="AE439" s="783"/>
      <c r="AF439" s="784">
        <f t="shared" si="210"/>
        <v>0</v>
      </c>
      <c r="AG439" s="784"/>
      <c r="AH439" s="784"/>
      <c r="AI439" s="784"/>
      <c r="AJ439" s="784">
        <f t="shared" si="198"/>
        <v>0</v>
      </c>
      <c r="AK439" s="784"/>
      <c r="AL439" s="784"/>
      <c r="AM439" s="784"/>
      <c r="AN439" s="784">
        <f t="shared" si="199"/>
        <v>0</v>
      </c>
      <c r="AO439" s="784"/>
      <c r="AP439" s="784"/>
      <c r="AQ439" s="784"/>
      <c r="AR439" s="363"/>
      <c r="AS439" s="785">
        <f t="shared" si="200"/>
        <v>0</v>
      </c>
      <c r="AT439" s="785"/>
      <c r="AU439" s="785"/>
      <c r="AV439" s="785"/>
      <c r="AW439" s="785">
        <f t="shared" si="201"/>
        <v>0</v>
      </c>
      <c r="AX439" s="91"/>
      <c r="AY439" s="116">
        <f t="shared" si="202"/>
        <v>0</v>
      </c>
      <c r="AZ439" s="116">
        <f t="shared" si="203"/>
        <v>0</v>
      </c>
      <c r="BA439" s="116">
        <f t="shared" si="204"/>
        <v>0</v>
      </c>
      <c r="BB439" s="116">
        <f t="shared" si="205"/>
        <v>0</v>
      </c>
      <c r="BC439" s="115">
        <f t="shared" si="211"/>
        <v>0</v>
      </c>
      <c r="BD439" s="116">
        <f t="shared" si="206"/>
        <v>0</v>
      </c>
      <c r="BE439" s="120">
        <f t="shared" si="212"/>
        <v>0</v>
      </c>
      <c r="BF439" s="115">
        <f t="shared" si="213"/>
        <v>0</v>
      </c>
      <c r="BG439" s="116">
        <f t="shared" si="207"/>
        <v>0</v>
      </c>
      <c r="BH439" s="120">
        <f t="shared" si="214"/>
        <v>0</v>
      </c>
      <c r="BI439" s="115">
        <f t="shared" si="215"/>
        <v>0</v>
      </c>
      <c r="BJ439" s="116">
        <f t="shared" si="208"/>
        <v>0</v>
      </c>
      <c r="BK439" s="120">
        <f t="shared" si="216"/>
        <v>0</v>
      </c>
      <c r="BL439" s="120">
        <f t="shared" si="217"/>
        <v>0</v>
      </c>
      <c r="BN439" s="375">
        <f t="shared" si="209"/>
        <v>0</v>
      </c>
      <c r="BP439" s="380"/>
      <c r="DH439" s="102"/>
    </row>
    <row r="440" spans="1:112" hidden="1">
      <c r="A440" s="110"/>
      <c r="B440" s="786"/>
      <c r="C440" s="786"/>
      <c r="D440" s="786"/>
      <c r="E440" s="786"/>
      <c r="F440" s="786"/>
      <c r="G440" s="786"/>
      <c r="H440" s="786"/>
      <c r="I440" s="786"/>
      <c r="J440" s="786"/>
      <c r="K440" s="786"/>
      <c r="L440" s="786"/>
      <c r="M440" s="786"/>
      <c r="N440" s="786"/>
      <c r="O440" s="786"/>
      <c r="P440" s="786"/>
      <c r="Q440" s="786"/>
      <c r="R440" s="787"/>
      <c r="S440" s="787"/>
      <c r="T440" s="788"/>
      <c r="U440" s="787"/>
      <c r="V440" s="787"/>
      <c r="W440" s="783"/>
      <c r="X440" s="789"/>
      <c r="Y440" s="789"/>
      <c r="Z440" s="789"/>
      <c r="AA440" s="789"/>
      <c r="AB440" s="789"/>
      <c r="AC440" s="781"/>
      <c r="AD440" s="782"/>
      <c r="AE440" s="783"/>
      <c r="AF440" s="784">
        <f t="shared" si="210"/>
        <v>0</v>
      </c>
      <c r="AG440" s="784"/>
      <c r="AH440" s="784"/>
      <c r="AI440" s="784"/>
      <c r="AJ440" s="784">
        <f t="shared" si="198"/>
        <v>0</v>
      </c>
      <c r="AK440" s="784"/>
      <c r="AL440" s="784"/>
      <c r="AM440" s="784"/>
      <c r="AN440" s="784">
        <f t="shared" si="199"/>
        <v>0</v>
      </c>
      <c r="AO440" s="784"/>
      <c r="AP440" s="784"/>
      <c r="AQ440" s="784"/>
      <c r="AR440" s="363"/>
      <c r="AS440" s="785">
        <f t="shared" si="200"/>
        <v>0</v>
      </c>
      <c r="AT440" s="785"/>
      <c r="AU440" s="785"/>
      <c r="AV440" s="785"/>
      <c r="AW440" s="785">
        <f t="shared" si="201"/>
        <v>0</v>
      </c>
      <c r="AX440" s="91"/>
      <c r="AY440" s="116">
        <f t="shared" si="202"/>
        <v>0</v>
      </c>
      <c r="AZ440" s="116">
        <f t="shared" si="203"/>
        <v>0</v>
      </c>
      <c r="BA440" s="116">
        <f t="shared" si="204"/>
        <v>0</v>
      </c>
      <c r="BB440" s="116">
        <f t="shared" si="205"/>
        <v>0</v>
      </c>
      <c r="BC440" s="115">
        <f t="shared" si="211"/>
        <v>0</v>
      </c>
      <c r="BD440" s="116">
        <f t="shared" si="206"/>
        <v>0</v>
      </c>
      <c r="BE440" s="120">
        <f t="shared" si="212"/>
        <v>0</v>
      </c>
      <c r="BF440" s="115">
        <f t="shared" si="213"/>
        <v>0</v>
      </c>
      <c r="BG440" s="116">
        <f t="shared" si="207"/>
        <v>0</v>
      </c>
      <c r="BH440" s="120">
        <f t="shared" si="214"/>
        <v>0</v>
      </c>
      <c r="BI440" s="115">
        <f t="shared" si="215"/>
        <v>0</v>
      </c>
      <c r="BJ440" s="116">
        <f t="shared" si="208"/>
        <v>0</v>
      </c>
      <c r="BK440" s="120">
        <f t="shared" si="216"/>
        <v>0</v>
      </c>
      <c r="BL440" s="120">
        <f t="shared" si="217"/>
        <v>0</v>
      </c>
      <c r="BN440" s="375">
        <f t="shared" si="209"/>
        <v>0</v>
      </c>
      <c r="BP440" s="380"/>
      <c r="DH440" s="102"/>
    </row>
    <row r="441" spans="1:112" hidden="1">
      <c r="A441" s="110"/>
      <c r="B441" s="786"/>
      <c r="C441" s="786"/>
      <c r="D441" s="786"/>
      <c r="E441" s="786"/>
      <c r="F441" s="786"/>
      <c r="G441" s="786"/>
      <c r="H441" s="786"/>
      <c r="I441" s="786"/>
      <c r="J441" s="786"/>
      <c r="K441" s="786"/>
      <c r="L441" s="786"/>
      <c r="M441" s="786"/>
      <c r="N441" s="786"/>
      <c r="O441" s="786"/>
      <c r="P441" s="786"/>
      <c r="Q441" s="786"/>
      <c r="R441" s="787"/>
      <c r="S441" s="787"/>
      <c r="T441" s="788"/>
      <c r="U441" s="787"/>
      <c r="V441" s="787"/>
      <c r="W441" s="783"/>
      <c r="X441" s="789"/>
      <c r="Y441" s="789"/>
      <c r="Z441" s="789"/>
      <c r="AA441" s="789"/>
      <c r="AB441" s="789"/>
      <c r="AC441" s="781"/>
      <c r="AD441" s="782"/>
      <c r="AE441" s="783"/>
      <c r="AF441" s="784">
        <f t="shared" si="210"/>
        <v>0</v>
      </c>
      <c r="AG441" s="784"/>
      <c r="AH441" s="784"/>
      <c r="AI441" s="784"/>
      <c r="AJ441" s="784">
        <f t="shared" si="198"/>
        <v>0</v>
      </c>
      <c r="AK441" s="784"/>
      <c r="AL441" s="784"/>
      <c r="AM441" s="784"/>
      <c r="AN441" s="784">
        <f t="shared" si="199"/>
        <v>0</v>
      </c>
      <c r="AO441" s="784"/>
      <c r="AP441" s="784"/>
      <c r="AQ441" s="784"/>
      <c r="AR441" s="363"/>
      <c r="AS441" s="785">
        <f t="shared" si="200"/>
        <v>0</v>
      </c>
      <c r="AT441" s="785"/>
      <c r="AU441" s="785"/>
      <c r="AV441" s="785"/>
      <c r="AW441" s="785">
        <f t="shared" si="201"/>
        <v>0</v>
      </c>
      <c r="AX441" s="91"/>
      <c r="AY441" s="116">
        <f t="shared" si="202"/>
        <v>0</v>
      </c>
      <c r="AZ441" s="116">
        <f t="shared" si="203"/>
        <v>0</v>
      </c>
      <c r="BA441" s="116">
        <f t="shared" si="204"/>
        <v>0</v>
      </c>
      <c r="BB441" s="116">
        <f t="shared" si="205"/>
        <v>0</v>
      </c>
      <c r="BC441" s="115">
        <f t="shared" si="211"/>
        <v>0</v>
      </c>
      <c r="BD441" s="116">
        <f t="shared" si="206"/>
        <v>0</v>
      </c>
      <c r="BE441" s="120">
        <f t="shared" si="212"/>
        <v>0</v>
      </c>
      <c r="BF441" s="115">
        <f t="shared" si="213"/>
        <v>0</v>
      </c>
      <c r="BG441" s="116">
        <f t="shared" si="207"/>
        <v>0</v>
      </c>
      <c r="BH441" s="120">
        <f t="shared" si="214"/>
        <v>0</v>
      </c>
      <c r="BI441" s="115">
        <f t="shared" si="215"/>
        <v>0</v>
      </c>
      <c r="BJ441" s="116">
        <f t="shared" si="208"/>
        <v>0</v>
      </c>
      <c r="BK441" s="120">
        <f t="shared" si="216"/>
        <v>0</v>
      </c>
      <c r="BL441" s="120">
        <f t="shared" si="217"/>
        <v>0</v>
      </c>
      <c r="BN441" s="375">
        <f t="shared" si="209"/>
        <v>0</v>
      </c>
      <c r="BP441" s="380"/>
      <c r="DH441" s="102"/>
    </row>
    <row r="442" spans="1:112" hidden="1">
      <c r="A442" s="110"/>
      <c r="B442" s="786"/>
      <c r="C442" s="786"/>
      <c r="D442" s="786"/>
      <c r="E442" s="786"/>
      <c r="F442" s="786"/>
      <c r="G442" s="786"/>
      <c r="H442" s="786"/>
      <c r="I442" s="786"/>
      <c r="J442" s="786"/>
      <c r="K442" s="786"/>
      <c r="L442" s="786"/>
      <c r="M442" s="786"/>
      <c r="N442" s="786"/>
      <c r="O442" s="786"/>
      <c r="P442" s="786"/>
      <c r="Q442" s="786"/>
      <c r="R442" s="787"/>
      <c r="S442" s="787"/>
      <c r="T442" s="788"/>
      <c r="U442" s="787"/>
      <c r="V442" s="787"/>
      <c r="W442" s="783"/>
      <c r="X442" s="789"/>
      <c r="Y442" s="789"/>
      <c r="Z442" s="789"/>
      <c r="AA442" s="789"/>
      <c r="AB442" s="789"/>
      <c r="AC442" s="781"/>
      <c r="AD442" s="782"/>
      <c r="AE442" s="783"/>
      <c r="AF442" s="784">
        <f t="shared" si="210"/>
        <v>0</v>
      </c>
      <c r="AG442" s="784"/>
      <c r="AH442" s="784"/>
      <c r="AI442" s="784"/>
      <c r="AJ442" s="784">
        <f t="shared" si="198"/>
        <v>0</v>
      </c>
      <c r="AK442" s="784"/>
      <c r="AL442" s="784"/>
      <c r="AM442" s="784"/>
      <c r="AN442" s="784">
        <f t="shared" si="199"/>
        <v>0</v>
      </c>
      <c r="AO442" s="784"/>
      <c r="AP442" s="784"/>
      <c r="AQ442" s="784"/>
      <c r="AR442" s="363"/>
      <c r="AS442" s="785">
        <f t="shared" si="200"/>
        <v>0</v>
      </c>
      <c r="AT442" s="785"/>
      <c r="AU442" s="785"/>
      <c r="AV442" s="785"/>
      <c r="AW442" s="785">
        <f t="shared" si="201"/>
        <v>0</v>
      </c>
      <c r="AX442" s="91"/>
      <c r="AY442" s="116">
        <f t="shared" si="202"/>
        <v>0</v>
      </c>
      <c r="AZ442" s="116">
        <f t="shared" si="203"/>
        <v>0</v>
      </c>
      <c r="BA442" s="116">
        <f t="shared" si="204"/>
        <v>0</v>
      </c>
      <c r="BB442" s="116">
        <f t="shared" si="205"/>
        <v>0</v>
      </c>
      <c r="BC442" s="115">
        <f t="shared" si="211"/>
        <v>0</v>
      </c>
      <c r="BD442" s="116">
        <f t="shared" si="206"/>
        <v>0</v>
      </c>
      <c r="BE442" s="120">
        <f t="shared" si="212"/>
        <v>0</v>
      </c>
      <c r="BF442" s="115">
        <f t="shared" si="213"/>
        <v>0</v>
      </c>
      <c r="BG442" s="116">
        <f t="shared" si="207"/>
        <v>0</v>
      </c>
      <c r="BH442" s="120">
        <f t="shared" si="214"/>
        <v>0</v>
      </c>
      <c r="BI442" s="115">
        <f t="shared" si="215"/>
        <v>0</v>
      </c>
      <c r="BJ442" s="116">
        <f t="shared" si="208"/>
        <v>0</v>
      </c>
      <c r="BK442" s="120">
        <f t="shared" si="216"/>
        <v>0</v>
      </c>
      <c r="BL442" s="120">
        <f t="shared" si="217"/>
        <v>0</v>
      </c>
      <c r="BN442" s="375">
        <f t="shared" si="209"/>
        <v>0</v>
      </c>
      <c r="BP442" s="380"/>
      <c r="DH442" s="102"/>
    </row>
    <row r="443" spans="1:112" hidden="1">
      <c r="A443" s="110"/>
      <c r="B443" s="786"/>
      <c r="C443" s="786"/>
      <c r="D443" s="786"/>
      <c r="E443" s="786"/>
      <c r="F443" s="786"/>
      <c r="G443" s="786"/>
      <c r="H443" s="786"/>
      <c r="I443" s="786"/>
      <c r="J443" s="786"/>
      <c r="K443" s="786"/>
      <c r="L443" s="786"/>
      <c r="M443" s="786"/>
      <c r="N443" s="786"/>
      <c r="O443" s="786"/>
      <c r="P443" s="786"/>
      <c r="Q443" s="786"/>
      <c r="R443" s="787"/>
      <c r="S443" s="787"/>
      <c r="T443" s="788"/>
      <c r="U443" s="787"/>
      <c r="V443" s="787"/>
      <c r="W443" s="783"/>
      <c r="X443" s="789"/>
      <c r="Y443" s="789"/>
      <c r="Z443" s="789"/>
      <c r="AA443" s="789"/>
      <c r="AB443" s="789"/>
      <c r="AC443" s="781"/>
      <c r="AD443" s="782"/>
      <c r="AE443" s="783"/>
      <c r="AF443" s="784">
        <f t="shared" si="210"/>
        <v>0</v>
      </c>
      <c r="AG443" s="784"/>
      <c r="AH443" s="784"/>
      <c r="AI443" s="784"/>
      <c r="AJ443" s="784">
        <f t="shared" si="198"/>
        <v>0</v>
      </c>
      <c r="AK443" s="784"/>
      <c r="AL443" s="784"/>
      <c r="AM443" s="784"/>
      <c r="AN443" s="784">
        <f t="shared" si="199"/>
        <v>0</v>
      </c>
      <c r="AO443" s="784"/>
      <c r="AP443" s="784"/>
      <c r="AQ443" s="784"/>
      <c r="AR443" s="363"/>
      <c r="AS443" s="785">
        <f t="shared" si="200"/>
        <v>0</v>
      </c>
      <c r="AT443" s="785"/>
      <c r="AU443" s="785"/>
      <c r="AV443" s="785"/>
      <c r="AW443" s="785">
        <f t="shared" si="201"/>
        <v>0</v>
      </c>
      <c r="AX443" s="91"/>
      <c r="AY443" s="116">
        <f t="shared" si="202"/>
        <v>0</v>
      </c>
      <c r="AZ443" s="116">
        <f t="shared" si="203"/>
        <v>0</v>
      </c>
      <c r="BA443" s="116">
        <f t="shared" si="204"/>
        <v>0</v>
      </c>
      <c r="BB443" s="116">
        <f t="shared" si="205"/>
        <v>0</v>
      </c>
      <c r="BC443" s="115">
        <f t="shared" si="211"/>
        <v>0</v>
      </c>
      <c r="BD443" s="116">
        <f t="shared" si="206"/>
        <v>0</v>
      </c>
      <c r="BE443" s="120">
        <f t="shared" si="212"/>
        <v>0</v>
      </c>
      <c r="BF443" s="115">
        <f t="shared" si="213"/>
        <v>0</v>
      </c>
      <c r="BG443" s="116">
        <f t="shared" si="207"/>
        <v>0</v>
      </c>
      <c r="BH443" s="120">
        <f t="shared" si="214"/>
        <v>0</v>
      </c>
      <c r="BI443" s="115">
        <f t="shared" si="215"/>
        <v>0</v>
      </c>
      <c r="BJ443" s="116">
        <f t="shared" si="208"/>
        <v>0</v>
      </c>
      <c r="BK443" s="120">
        <f t="shared" si="216"/>
        <v>0</v>
      </c>
      <c r="BL443" s="120">
        <f t="shared" si="217"/>
        <v>0</v>
      </c>
      <c r="BN443" s="375">
        <f t="shared" si="209"/>
        <v>0</v>
      </c>
      <c r="BP443" s="380"/>
      <c r="DH443" s="102"/>
    </row>
    <row r="444" spans="1:112" hidden="1">
      <c r="A444" s="110"/>
      <c r="B444" s="786"/>
      <c r="C444" s="786"/>
      <c r="D444" s="786"/>
      <c r="E444" s="786"/>
      <c r="F444" s="786"/>
      <c r="G444" s="786"/>
      <c r="H444" s="786"/>
      <c r="I444" s="786"/>
      <c r="J444" s="786"/>
      <c r="K444" s="786"/>
      <c r="L444" s="786"/>
      <c r="M444" s="786"/>
      <c r="N444" s="786"/>
      <c r="O444" s="786"/>
      <c r="P444" s="786"/>
      <c r="Q444" s="786"/>
      <c r="R444" s="787"/>
      <c r="S444" s="787"/>
      <c r="T444" s="788"/>
      <c r="U444" s="787"/>
      <c r="V444" s="787"/>
      <c r="W444" s="783"/>
      <c r="X444" s="789"/>
      <c r="Y444" s="789"/>
      <c r="Z444" s="789"/>
      <c r="AA444" s="789"/>
      <c r="AB444" s="789"/>
      <c r="AC444" s="781"/>
      <c r="AD444" s="782"/>
      <c r="AE444" s="783"/>
      <c r="AF444" s="784">
        <f t="shared" si="210"/>
        <v>0</v>
      </c>
      <c r="AG444" s="784"/>
      <c r="AH444" s="784"/>
      <c r="AI444" s="784"/>
      <c r="AJ444" s="784">
        <f t="shared" si="198"/>
        <v>0</v>
      </c>
      <c r="AK444" s="784"/>
      <c r="AL444" s="784"/>
      <c r="AM444" s="784"/>
      <c r="AN444" s="784">
        <f t="shared" si="199"/>
        <v>0</v>
      </c>
      <c r="AO444" s="784"/>
      <c r="AP444" s="784"/>
      <c r="AQ444" s="784"/>
      <c r="AR444" s="363"/>
      <c r="AS444" s="785">
        <f t="shared" si="200"/>
        <v>0</v>
      </c>
      <c r="AT444" s="785"/>
      <c r="AU444" s="785"/>
      <c r="AV444" s="785"/>
      <c r="AW444" s="785">
        <f t="shared" si="201"/>
        <v>0</v>
      </c>
      <c r="AX444" s="91"/>
      <c r="AY444" s="116">
        <f t="shared" si="202"/>
        <v>0</v>
      </c>
      <c r="AZ444" s="116">
        <f t="shared" si="203"/>
        <v>0</v>
      </c>
      <c r="BA444" s="116">
        <f t="shared" si="204"/>
        <v>0</v>
      </c>
      <c r="BB444" s="116">
        <f t="shared" si="205"/>
        <v>0</v>
      </c>
      <c r="BC444" s="115">
        <f t="shared" si="211"/>
        <v>0</v>
      </c>
      <c r="BD444" s="116">
        <f t="shared" si="206"/>
        <v>0</v>
      </c>
      <c r="BE444" s="120">
        <f t="shared" si="212"/>
        <v>0</v>
      </c>
      <c r="BF444" s="115">
        <f t="shared" si="213"/>
        <v>0</v>
      </c>
      <c r="BG444" s="116">
        <f t="shared" si="207"/>
        <v>0</v>
      </c>
      <c r="BH444" s="120">
        <f t="shared" si="214"/>
        <v>0</v>
      </c>
      <c r="BI444" s="115">
        <f t="shared" si="215"/>
        <v>0</v>
      </c>
      <c r="BJ444" s="116">
        <f t="shared" si="208"/>
        <v>0</v>
      </c>
      <c r="BK444" s="120">
        <f t="shared" si="216"/>
        <v>0</v>
      </c>
      <c r="BL444" s="120">
        <f t="shared" si="217"/>
        <v>0</v>
      </c>
      <c r="BN444" s="375">
        <f t="shared" si="209"/>
        <v>0</v>
      </c>
      <c r="BP444" s="380"/>
      <c r="DH444" s="102"/>
    </row>
    <row r="445" spans="1:112" hidden="1">
      <c r="A445" s="110"/>
      <c r="B445" s="786"/>
      <c r="C445" s="786"/>
      <c r="D445" s="786"/>
      <c r="E445" s="786"/>
      <c r="F445" s="786"/>
      <c r="G445" s="786"/>
      <c r="H445" s="786"/>
      <c r="I445" s="786"/>
      <c r="J445" s="786"/>
      <c r="K445" s="786"/>
      <c r="L445" s="786"/>
      <c r="M445" s="786"/>
      <c r="N445" s="786"/>
      <c r="O445" s="786"/>
      <c r="P445" s="786"/>
      <c r="Q445" s="786"/>
      <c r="R445" s="787"/>
      <c r="S445" s="787"/>
      <c r="T445" s="788"/>
      <c r="U445" s="787"/>
      <c r="V445" s="787"/>
      <c r="W445" s="783"/>
      <c r="X445" s="789"/>
      <c r="Y445" s="789"/>
      <c r="Z445" s="789"/>
      <c r="AA445" s="789"/>
      <c r="AB445" s="789"/>
      <c r="AC445" s="781"/>
      <c r="AD445" s="782"/>
      <c r="AE445" s="783"/>
      <c r="AF445" s="784">
        <f t="shared" si="210"/>
        <v>0</v>
      </c>
      <c r="AG445" s="784"/>
      <c r="AH445" s="784"/>
      <c r="AI445" s="784"/>
      <c r="AJ445" s="784">
        <f t="shared" si="198"/>
        <v>0</v>
      </c>
      <c r="AK445" s="784"/>
      <c r="AL445" s="784"/>
      <c r="AM445" s="784"/>
      <c r="AN445" s="784">
        <f t="shared" si="199"/>
        <v>0</v>
      </c>
      <c r="AO445" s="784"/>
      <c r="AP445" s="784"/>
      <c r="AQ445" s="784"/>
      <c r="AR445" s="363"/>
      <c r="AS445" s="785">
        <f t="shared" si="200"/>
        <v>0</v>
      </c>
      <c r="AT445" s="785"/>
      <c r="AU445" s="785"/>
      <c r="AV445" s="785"/>
      <c r="AW445" s="785">
        <f t="shared" si="201"/>
        <v>0</v>
      </c>
      <c r="AX445" s="91"/>
      <c r="AY445" s="116">
        <f t="shared" si="202"/>
        <v>0</v>
      </c>
      <c r="AZ445" s="116">
        <f t="shared" si="203"/>
        <v>0</v>
      </c>
      <c r="BA445" s="116">
        <f t="shared" si="204"/>
        <v>0</v>
      </c>
      <c r="BB445" s="116">
        <f t="shared" si="205"/>
        <v>0</v>
      </c>
      <c r="BC445" s="115">
        <f t="shared" si="211"/>
        <v>0</v>
      </c>
      <c r="BD445" s="116">
        <f t="shared" si="206"/>
        <v>0</v>
      </c>
      <c r="BE445" s="120">
        <f t="shared" si="212"/>
        <v>0</v>
      </c>
      <c r="BF445" s="115">
        <f t="shared" si="213"/>
        <v>0</v>
      </c>
      <c r="BG445" s="116">
        <f t="shared" si="207"/>
        <v>0</v>
      </c>
      <c r="BH445" s="120">
        <f t="shared" si="214"/>
        <v>0</v>
      </c>
      <c r="BI445" s="115">
        <f t="shared" si="215"/>
        <v>0</v>
      </c>
      <c r="BJ445" s="116">
        <f t="shared" si="208"/>
        <v>0</v>
      </c>
      <c r="BK445" s="120">
        <f t="shared" si="216"/>
        <v>0</v>
      </c>
      <c r="BL445" s="120">
        <f t="shared" si="217"/>
        <v>0</v>
      </c>
      <c r="BN445" s="375">
        <f t="shared" si="209"/>
        <v>0</v>
      </c>
      <c r="BP445" s="380"/>
      <c r="DH445" s="102"/>
    </row>
    <row r="446" spans="1:112" hidden="1">
      <c r="A446" s="110"/>
      <c r="B446" s="786"/>
      <c r="C446" s="786"/>
      <c r="D446" s="786"/>
      <c r="E446" s="786"/>
      <c r="F446" s="786"/>
      <c r="G446" s="786"/>
      <c r="H446" s="786"/>
      <c r="I446" s="786"/>
      <c r="J446" s="786"/>
      <c r="K446" s="786"/>
      <c r="L446" s="786"/>
      <c r="M446" s="786"/>
      <c r="N446" s="786"/>
      <c r="O446" s="786"/>
      <c r="P446" s="786"/>
      <c r="Q446" s="786"/>
      <c r="R446" s="787"/>
      <c r="S446" s="787"/>
      <c r="T446" s="788"/>
      <c r="U446" s="787"/>
      <c r="V446" s="787"/>
      <c r="W446" s="783"/>
      <c r="X446" s="789"/>
      <c r="Y446" s="789"/>
      <c r="Z446" s="789"/>
      <c r="AA446" s="789"/>
      <c r="AB446" s="789"/>
      <c r="AC446" s="781"/>
      <c r="AD446" s="782"/>
      <c r="AE446" s="783"/>
      <c r="AF446" s="784">
        <f t="shared" si="210"/>
        <v>0</v>
      </c>
      <c r="AG446" s="784"/>
      <c r="AH446" s="784"/>
      <c r="AI446" s="784"/>
      <c r="AJ446" s="784">
        <f t="shared" si="198"/>
        <v>0</v>
      </c>
      <c r="AK446" s="784"/>
      <c r="AL446" s="784"/>
      <c r="AM446" s="784"/>
      <c r="AN446" s="784">
        <f t="shared" si="199"/>
        <v>0</v>
      </c>
      <c r="AO446" s="784"/>
      <c r="AP446" s="784"/>
      <c r="AQ446" s="784"/>
      <c r="AR446" s="363"/>
      <c r="AS446" s="785">
        <f t="shared" si="200"/>
        <v>0</v>
      </c>
      <c r="AT446" s="785"/>
      <c r="AU446" s="785"/>
      <c r="AV446" s="785"/>
      <c r="AW446" s="785">
        <f t="shared" si="201"/>
        <v>0</v>
      </c>
      <c r="AX446" s="91"/>
      <c r="AY446" s="116">
        <f t="shared" si="202"/>
        <v>0</v>
      </c>
      <c r="AZ446" s="116">
        <f t="shared" si="203"/>
        <v>0</v>
      </c>
      <c r="BA446" s="116">
        <f t="shared" si="204"/>
        <v>0</v>
      </c>
      <c r="BB446" s="116">
        <f t="shared" si="205"/>
        <v>0</v>
      </c>
      <c r="BC446" s="115">
        <f t="shared" si="211"/>
        <v>0</v>
      </c>
      <c r="BD446" s="116">
        <f t="shared" si="206"/>
        <v>0</v>
      </c>
      <c r="BE446" s="120">
        <f t="shared" si="212"/>
        <v>0</v>
      </c>
      <c r="BF446" s="115">
        <f t="shared" si="213"/>
        <v>0</v>
      </c>
      <c r="BG446" s="116">
        <f t="shared" si="207"/>
        <v>0</v>
      </c>
      <c r="BH446" s="120">
        <f t="shared" si="214"/>
        <v>0</v>
      </c>
      <c r="BI446" s="115">
        <f t="shared" si="215"/>
        <v>0</v>
      </c>
      <c r="BJ446" s="116">
        <f t="shared" si="208"/>
        <v>0</v>
      </c>
      <c r="BK446" s="120">
        <f t="shared" si="216"/>
        <v>0</v>
      </c>
      <c r="BL446" s="120">
        <f t="shared" si="217"/>
        <v>0</v>
      </c>
      <c r="BN446" s="375">
        <f t="shared" si="209"/>
        <v>0</v>
      </c>
      <c r="BP446" s="380"/>
      <c r="DH446" s="102"/>
    </row>
    <row r="447" spans="1:112" hidden="1">
      <c r="A447" s="110"/>
      <c r="B447" s="786"/>
      <c r="C447" s="786"/>
      <c r="D447" s="786"/>
      <c r="E447" s="786"/>
      <c r="F447" s="786"/>
      <c r="G447" s="786"/>
      <c r="H447" s="786"/>
      <c r="I447" s="786"/>
      <c r="J447" s="786"/>
      <c r="K447" s="786"/>
      <c r="L447" s="786"/>
      <c r="M447" s="786"/>
      <c r="N447" s="786"/>
      <c r="O447" s="786"/>
      <c r="P447" s="786"/>
      <c r="Q447" s="786"/>
      <c r="R447" s="787"/>
      <c r="S447" s="787"/>
      <c r="T447" s="788"/>
      <c r="U447" s="787"/>
      <c r="V447" s="787"/>
      <c r="W447" s="783"/>
      <c r="X447" s="789"/>
      <c r="Y447" s="789"/>
      <c r="Z447" s="789"/>
      <c r="AA447" s="789"/>
      <c r="AB447" s="789"/>
      <c r="AC447" s="781"/>
      <c r="AD447" s="782"/>
      <c r="AE447" s="783"/>
      <c r="AF447" s="784">
        <f t="shared" si="210"/>
        <v>0</v>
      </c>
      <c r="AG447" s="784"/>
      <c r="AH447" s="784"/>
      <c r="AI447" s="784"/>
      <c r="AJ447" s="784">
        <f t="shared" si="198"/>
        <v>0</v>
      </c>
      <c r="AK447" s="784"/>
      <c r="AL447" s="784"/>
      <c r="AM447" s="784"/>
      <c r="AN447" s="784">
        <f t="shared" si="199"/>
        <v>0</v>
      </c>
      <c r="AO447" s="784"/>
      <c r="AP447" s="784"/>
      <c r="AQ447" s="784"/>
      <c r="AR447" s="363"/>
      <c r="AS447" s="785">
        <f t="shared" si="200"/>
        <v>0</v>
      </c>
      <c r="AT447" s="785"/>
      <c r="AU447" s="785"/>
      <c r="AV447" s="785"/>
      <c r="AW447" s="785">
        <f t="shared" si="201"/>
        <v>0</v>
      </c>
      <c r="AX447" s="91"/>
      <c r="AY447" s="116">
        <f t="shared" si="202"/>
        <v>0</v>
      </c>
      <c r="AZ447" s="116">
        <f t="shared" si="203"/>
        <v>0</v>
      </c>
      <c r="BA447" s="116">
        <f t="shared" si="204"/>
        <v>0</v>
      </c>
      <c r="BB447" s="116">
        <f t="shared" si="205"/>
        <v>0</v>
      </c>
      <c r="BC447" s="115">
        <f t="shared" si="211"/>
        <v>0</v>
      </c>
      <c r="BD447" s="116">
        <f t="shared" si="206"/>
        <v>0</v>
      </c>
      <c r="BE447" s="120">
        <f t="shared" si="212"/>
        <v>0</v>
      </c>
      <c r="BF447" s="115">
        <f t="shared" si="213"/>
        <v>0</v>
      </c>
      <c r="BG447" s="116">
        <f t="shared" si="207"/>
        <v>0</v>
      </c>
      <c r="BH447" s="120">
        <f t="shared" si="214"/>
        <v>0</v>
      </c>
      <c r="BI447" s="115">
        <f t="shared" si="215"/>
        <v>0</v>
      </c>
      <c r="BJ447" s="116">
        <f t="shared" si="208"/>
        <v>0</v>
      </c>
      <c r="BK447" s="120">
        <f t="shared" si="216"/>
        <v>0</v>
      </c>
      <c r="BL447" s="120">
        <f t="shared" si="217"/>
        <v>0</v>
      </c>
      <c r="BN447" s="375">
        <f t="shared" si="209"/>
        <v>0</v>
      </c>
      <c r="BP447" s="380"/>
      <c r="DH447" s="102"/>
    </row>
    <row r="448" spans="1:112" hidden="1">
      <c r="A448" s="110"/>
      <c r="B448" s="786"/>
      <c r="C448" s="786"/>
      <c r="D448" s="786"/>
      <c r="E448" s="786"/>
      <c r="F448" s="786"/>
      <c r="G448" s="786"/>
      <c r="H448" s="786"/>
      <c r="I448" s="786"/>
      <c r="J448" s="786"/>
      <c r="K448" s="786"/>
      <c r="L448" s="786"/>
      <c r="M448" s="786"/>
      <c r="N448" s="786"/>
      <c r="O448" s="786"/>
      <c r="P448" s="786"/>
      <c r="Q448" s="786"/>
      <c r="R448" s="787"/>
      <c r="S448" s="787"/>
      <c r="T448" s="788"/>
      <c r="U448" s="787"/>
      <c r="V448" s="787"/>
      <c r="W448" s="783"/>
      <c r="X448" s="789"/>
      <c r="Y448" s="789"/>
      <c r="Z448" s="789"/>
      <c r="AA448" s="789"/>
      <c r="AB448" s="789"/>
      <c r="AC448" s="781"/>
      <c r="AD448" s="782"/>
      <c r="AE448" s="783"/>
      <c r="AF448" s="784">
        <f t="shared" si="210"/>
        <v>0</v>
      </c>
      <c r="AG448" s="784"/>
      <c r="AH448" s="784"/>
      <c r="AI448" s="784"/>
      <c r="AJ448" s="784">
        <f t="shared" si="198"/>
        <v>0</v>
      </c>
      <c r="AK448" s="784"/>
      <c r="AL448" s="784"/>
      <c r="AM448" s="784"/>
      <c r="AN448" s="784">
        <f t="shared" si="199"/>
        <v>0</v>
      </c>
      <c r="AO448" s="784"/>
      <c r="AP448" s="784"/>
      <c r="AQ448" s="784"/>
      <c r="AR448" s="363"/>
      <c r="AS448" s="785">
        <f t="shared" si="200"/>
        <v>0</v>
      </c>
      <c r="AT448" s="785"/>
      <c r="AU448" s="785"/>
      <c r="AV448" s="785"/>
      <c r="AW448" s="785">
        <f t="shared" si="201"/>
        <v>0</v>
      </c>
      <c r="AX448" s="91"/>
      <c r="AY448" s="116">
        <f t="shared" si="202"/>
        <v>0</v>
      </c>
      <c r="AZ448" s="116">
        <f t="shared" si="203"/>
        <v>0</v>
      </c>
      <c r="BA448" s="116">
        <f t="shared" si="204"/>
        <v>0</v>
      </c>
      <c r="BB448" s="116">
        <f t="shared" si="205"/>
        <v>0</v>
      </c>
      <c r="BC448" s="115">
        <f t="shared" si="211"/>
        <v>0</v>
      </c>
      <c r="BD448" s="116">
        <f t="shared" si="206"/>
        <v>0</v>
      </c>
      <c r="BE448" s="120">
        <f t="shared" si="212"/>
        <v>0</v>
      </c>
      <c r="BF448" s="115">
        <f t="shared" si="213"/>
        <v>0</v>
      </c>
      <c r="BG448" s="116">
        <f t="shared" si="207"/>
        <v>0</v>
      </c>
      <c r="BH448" s="120">
        <f t="shared" si="214"/>
        <v>0</v>
      </c>
      <c r="BI448" s="115">
        <f t="shared" si="215"/>
        <v>0</v>
      </c>
      <c r="BJ448" s="116">
        <f t="shared" si="208"/>
        <v>0</v>
      </c>
      <c r="BK448" s="120">
        <f t="shared" si="216"/>
        <v>0</v>
      </c>
      <c r="BL448" s="120">
        <f t="shared" si="217"/>
        <v>0</v>
      </c>
      <c r="BN448" s="375">
        <f t="shared" si="209"/>
        <v>0</v>
      </c>
      <c r="BP448" s="380"/>
      <c r="DH448" s="102"/>
    </row>
    <row r="449" spans="1:112" hidden="1">
      <c r="A449" s="110"/>
      <c r="B449" s="786"/>
      <c r="C449" s="786"/>
      <c r="D449" s="786"/>
      <c r="E449" s="786"/>
      <c r="F449" s="786"/>
      <c r="G449" s="786"/>
      <c r="H449" s="786"/>
      <c r="I449" s="786"/>
      <c r="J449" s="786"/>
      <c r="K449" s="786"/>
      <c r="L449" s="786"/>
      <c r="M449" s="786"/>
      <c r="N449" s="786"/>
      <c r="O449" s="786"/>
      <c r="P449" s="786"/>
      <c r="Q449" s="786"/>
      <c r="R449" s="787"/>
      <c r="S449" s="787"/>
      <c r="T449" s="788"/>
      <c r="U449" s="787"/>
      <c r="V449" s="787"/>
      <c r="W449" s="783"/>
      <c r="X449" s="789"/>
      <c r="Y449" s="789"/>
      <c r="Z449" s="789"/>
      <c r="AA449" s="789"/>
      <c r="AB449" s="789"/>
      <c r="AC449" s="781"/>
      <c r="AD449" s="782"/>
      <c r="AE449" s="783"/>
      <c r="AF449" s="784">
        <f t="shared" si="210"/>
        <v>0</v>
      </c>
      <c r="AG449" s="784"/>
      <c r="AH449" s="784"/>
      <c r="AI449" s="784"/>
      <c r="AJ449" s="784">
        <f t="shared" si="198"/>
        <v>0</v>
      </c>
      <c r="AK449" s="784"/>
      <c r="AL449" s="784"/>
      <c r="AM449" s="784"/>
      <c r="AN449" s="784">
        <f t="shared" si="199"/>
        <v>0</v>
      </c>
      <c r="AO449" s="784"/>
      <c r="AP449" s="784"/>
      <c r="AQ449" s="784"/>
      <c r="AR449" s="363"/>
      <c r="AS449" s="785">
        <f t="shared" si="200"/>
        <v>0</v>
      </c>
      <c r="AT449" s="785"/>
      <c r="AU449" s="785"/>
      <c r="AV449" s="785"/>
      <c r="AW449" s="785">
        <f t="shared" si="201"/>
        <v>0</v>
      </c>
      <c r="AX449" s="91"/>
      <c r="AY449" s="116">
        <f t="shared" si="202"/>
        <v>0</v>
      </c>
      <c r="AZ449" s="116">
        <f t="shared" si="203"/>
        <v>0</v>
      </c>
      <c r="BA449" s="116">
        <f t="shared" si="204"/>
        <v>0</v>
      </c>
      <c r="BB449" s="116">
        <f t="shared" si="205"/>
        <v>0</v>
      </c>
      <c r="BC449" s="115">
        <f t="shared" si="211"/>
        <v>0</v>
      </c>
      <c r="BD449" s="116">
        <f t="shared" si="206"/>
        <v>0</v>
      </c>
      <c r="BE449" s="120">
        <f t="shared" si="212"/>
        <v>0</v>
      </c>
      <c r="BF449" s="115">
        <f t="shared" si="213"/>
        <v>0</v>
      </c>
      <c r="BG449" s="116">
        <f t="shared" si="207"/>
        <v>0</v>
      </c>
      <c r="BH449" s="120">
        <f t="shared" si="214"/>
        <v>0</v>
      </c>
      <c r="BI449" s="115">
        <f t="shared" si="215"/>
        <v>0</v>
      </c>
      <c r="BJ449" s="116">
        <f t="shared" si="208"/>
        <v>0</v>
      </c>
      <c r="BK449" s="120">
        <f t="shared" si="216"/>
        <v>0</v>
      </c>
      <c r="BL449" s="120">
        <f t="shared" si="217"/>
        <v>0</v>
      </c>
      <c r="BN449" s="375">
        <f t="shared" si="209"/>
        <v>0</v>
      </c>
      <c r="BP449" s="380"/>
      <c r="DH449" s="102"/>
    </row>
    <row r="450" spans="1:112" hidden="1">
      <c r="A450" s="110"/>
      <c r="B450" s="786"/>
      <c r="C450" s="786"/>
      <c r="D450" s="786"/>
      <c r="E450" s="786"/>
      <c r="F450" s="786"/>
      <c r="G450" s="786"/>
      <c r="H450" s="786"/>
      <c r="I450" s="786"/>
      <c r="J450" s="786"/>
      <c r="K450" s="786"/>
      <c r="L450" s="786"/>
      <c r="M450" s="786"/>
      <c r="N450" s="786"/>
      <c r="O450" s="786"/>
      <c r="P450" s="786"/>
      <c r="Q450" s="786"/>
      <c r="R450" s="787"/>
      <c r="S450" s="787"/>
      <c r="T450" s="788"/>
      <c r="U450" s="787"/>
      <c r="V450" s="787"/>
      <c r="W450" s="783"/>
      <c r="X450" s="789"/>
      <c r="Y450" s="789"/>
      <c r="Z450" s="789"/>
      <c r="AA450" s="789"/>
      <c r="AB450" s="789"/>
      <c r="AC450" s="781"/>
      <c r="AD450" s="782"/>
      <c r="AE450" s="783"/>
      <c r="AF450" s="784">
        <f t="shared" si="210"/>
        <v>0</v>
      </c>
      <c r="AG450" s="784"/>
      <c r="AH450" s="784"/>
      <c r="AI450" s="784"/>
      <c r="AJ450" s="784">
        <f t="shared" si="198"/>
        <v>0</v>
      </c>
      <c r="AK450" s="784"/>
      <c r="AL450" s="784"/>
      <c r="AM450" s="784"/>
      <c r="AN450" s="784">
        <f t="shared" si="199"/>
        <v>0</v>
      </c>
      <c r="AO450" s="784"/>
      <c r="AP450" s="784"/>
      <c r="AQ450" s="784"/>
      <c r="AR450" s="363"/>
      <c r="AS450" s="785">
        <f t="shared" si="200"/>
        <v>0</v>
      </c>
      <c r="AT450" s="785"/>
      <c r="AU450" s="785"/>
      <c r="AV450" s="785"/>
      <c r="AW450" s="785">
        <f t="shared" si="201"/>
        <v>0</v>
      </c>
      <c r="AX450" s="91"/>
      <c r="AY450" s="116">
        <f t="shared" si="202"/>
        <v>0</v>
      </c>
      <c r="AZ450" s="116">
        <f t="shared" si="203"/>
        <v>0</v>
      </c>
      <c r="BA450" s="116">
        <f t="shared" si="204"/>
        <v>0</v>
      </c>
      <c r="BB450" s="116">
        <f t="shared" si="205"/>
        <v>0</v>
      </c>
      <c r="BC450" s="115">
        <f t="shared" si="211"/>
        <v>0</v>
      </c>
      <c r="BD450" s="116">
        <f t="shared" si="206"/>
        <v>0</v>
      </c>
      <c r="BE450" s="120">
        <f t="shared" si="212"/>
        <v>0</v>
      </c>
      <c r="BF450" s="115">
        <f t="shared" si="213"/>
        <v>0</v>
      </c>
      <c r="BG450" s="116">
        <f t="shared" si="207"/>
        <v>0</v>
      </c>
      <c r="BH450" s="120">
        <f t="shared" si="214"/>
        <v>0</v>
      </c>
      <c r="BI450" s="115">
        <f t="shared" si="215"/>
        <v>0</v>
      </c>
      <c r="BJ450" s="116">
        <f t="shared" si="208"/>
        <v>0</v>
      </c>
      <c r="BK450" s="120">
        <f t="shared" si="216"/>
        <v>0</v>
      </c>
      <c r="BL450" s="120">
        <f t="shared" si="217"/>
        <v>0</v>
      </c>
      <c r="BN450" s="375">
        <f t="shared" si="209"/>
        <v>0</v>
      </c>
      <c r="BP450" s="380"/>
      <c r="DH450" s="102"/>
    </row>
    <row r="451" spans="1:112" hidden="1">
      <c r="A451" s="110"/>
      <c r="B451" s="786"/>
      <c r="C451" s="786"/>
      <c r="D451" s="786"/>
      <c r="E451" s="786"/>
      <c r="F451" s="786"/>
      <c r="G451" s="786"/>
      <c r="H451" s="786"/>
      <c r="I451" s="786"/>
      <c r="J451" s="786"/>
      <c r="K451" s="786"/>
      <c r="L451" s="786"/>
      <c r="M451" s="786"/>
      <c r="N451" s="786"/>
      <c r="O451" s="786"/>
      <c r="P451" s="786"/>
      <c r="Q451" s="786"/>
      <c r="R451" s="787"/>
      <c r="S451" s="787"/>
      <c r="T451" s="788"/>
      <c r="U451" s="787"/>
      <c r="V451" s="787"/>
      <c r="W451" s="783"/>
      <c r="X451" s="789"/>
      <c r="Y451" s="789"/>
      <c r="Z451" s="789"/>
      <c r="AA451" s="789"/>
      <c r="AB451" s="789"/>
      <c r="AC451" s="781"/>
      <c r="AD451" s="782"/>
      <c r="AE451" s="783"/>
      <c r="AF451" s="784">
        <f t="shared" si="210"/>
        <v>0</v>
      </c>
      <c r="AG451" s="784"/>
      <c r="AH451" s="784"/>
      <c r="AI451" s="784"/>
      <c r="AJ451" s="784">
        <f t="shared" si="198"/>
        <v>0</v>
      </c>
      <c r="AK451" s="784"/>
      <c r="AL451" s="784"/>
      <c r="AM451" s="784"/>
      <c r="AN451" s="784">
        <f t="shared" si="199"/>
        <v>0</v>
      </c>
      <c r="AO451" s="784"/>
      <c r="AP451" s="784"/>
      <c r="AQ451" s="784"/>
      <c r="AR451" s="363"/>
      <c r="AS451" s="785">
        <f t="shared" si="200"/>
        <v>0</v>
      </c>
      <c r="AT451" s="785"/>
      <c r="AU451" s="785"/>
      <c r="AV451" s="785"/>
      <c r="AW451" s="785">
        <f t="shared" si="201"/>
        <v>0</v>
      </c>
      <c r="AX451" s="91"/>
      <c r="AY451" s="116">
        <f t="shared" si="202"/>
        <v>0</v>
      </c>
      <c r="AZ451" s="116">
        <f t="shared" si="203"/>
        <v>0</v>
      </c>
      <c r="BA451" s="116">
        <f t="shared" si="204"/>
        <v>0</v>
      </c>
      <c r="BB451" s="116">
        <f t="shared" si="205"/>
        <v>0</v>
      </c>
      <c r="BC451" s="115">
        <f t="shared" si="211"/>
        <v>0</v>
      </c>
      <c r="BD451" s="116">
        <f t="shared" si="206"/>
        <v>0</v>
      </c>
      <c r="BE451" s="120">
        <f t="shared" si="212"/>
        <v>0</v>
      </c>
      <c r="BF451" s="115">
        <f t="shared" si="213"/>
        <v>0</v>
      </c>
      <c r="BG451" s="116">
        <f t="shared" si="207"/>
        <v>0</v>
      </c>
      <c r="BH451" s="120">
        <f t="shared" si="214"/>
        <v>0</v>
      </c>
      <c r="BI451" s="115">
        <f t="shared" si="215"/>
        <v>0</v>
      </c>
      <c r="BJ451" s="116">
        <f t="shared" si="208"/>
        <v>0</v>
      </c>
      <c r="BK451" s="120">
        <f t="shared" si="216"/>
        <v>0</v>
      </c>
      <c r="BL451" s="120">
        <f t="shared" si="217"/>
        <v>0</v>
      </c>
      <c r="BN451" s="375">
        <f t="shared" si="209"/>
        <v>0</v>
      </c>
      <c r="BP451" s="380"/>
      <c r="DH451" s="102"/>
    </row>
    <row r="452" spans="1:112" hidden="1">
      <c r="A452" s="110"/>
      <c r="B452" s="786"/>
      <c r="C452" s="786"/>
      <c r="D452" s="786"/>
      <c r="E452" s="786"/>
      <c r="F452" s="786"/>
      <c r="G452" s="786"/>
      <c r="H452" s="786"/>
      <c r="I452" s="786"/>
      <c r="J452" s="786"/>
      <c r="K452" s="786"/>
      <c r="L452" s="786"/>
      <c r="M452" s="786"/>
      <c r="N452" s="786"/>
      <c r="O452" s="786"/>
      <c r="P452" s="786"/>
      <c r="Q452" s="786"/>
      <c r="R452" s="787"/>
      <c r="S452" s="787"/>
      <c r="T452" s="788"/>
      <c r="U452" s="787"/>
      <c r="V452" s="787"/>
      <c r="W452" s="783"/>
      <c r="X452" s="789"/>
      <c r="Y452" s="789"/>
      <c r="Z452" s="789"/>
      <c r="AA452" s="789"/>
      <c r="AB452" s="789"/>
      <c r="AC452" s="781"/>
      <c r="AD452" s="782"/>
      <c r="AE452" s="783"/>
      <c r="AF452" s="784">
        <f t="shared" si="210"/>
        <v>0</v>
      </c>
      <c r="AG452" s="784"/>
      <c r="AH452" s="784"/>
      <c r="AI452" s="784"/>
      <c r="AJ452" s="784">
        <f t="shared" si="198"/>
        <v>0</v>
      </c>
      <c r="AK452" s="784"/>
      <c r="AL452" s="784"/>
      <c r="AM452" s="784"/>
      <c r="AN452" s="784">
        <f t="shared" si="199"/>
        <v>0</v>
      </c>
      <c r="AO452" s="784"/>
      <c r="AP452" s="784"/>
      <c r="AQ452" s="784"/>
      <c r="AR452" s="363"/>
      <c r="AS452" s="785">
        <f t="shared" si="200"/>
        <v>0</v>
      </c>
      <c r="AT452" s="785"/>
      <c r="AU452" s="785"/>
      <c r="AV452" s="785"/>
      <c r="AW452" s="785">
        <f t="shared" si="201"/>
        <v>0</v>
      </c>
      <c r="AX452" s="91"/>
      <c r="AY452" s="116">
        <f t="shared" si="202"/>
        <v>0</v>
      </c>
      <c r="AZ452" s="116">
        <f t="shared" si="203"/>
        <v>0</v>
      </c>
      <c r="BA452" s="116">
        <f t="shared" si="204"/>
        <v>0</v>
      </c>
      <c r="BB452" s="116">
        <f t="shared" si="205"/>
        <v>0</v>
      </c>
      <c r="BC452" s="115">
        <f t="shared" si="211"/>
        <v>0</v>
      </c>
      <c r="BD452" s="116">
        <f t="shared" si="206"/>
        <v>0</v>
      </c>
      <c r="BE452" s="120">
        <f t="shared" si="212"/>
        <v>0</v>
      </c>
      <c r="BF452" s="115">
        <f t="shared" si="213"/>
        <v>0</v>
      </c>
      <c r="BG452" s="116">
        <f t="shared" si="207"/>
        <v>0</v>
      </c>
      <c r="BH452" s="120">
        <f t="shared" si="214"/>
        <v>0</v>
      </c>
      <c r="BI452" s="115">
        <f t="shared" si="215"/>
        <v>0</v>
      </c>
      <c r="BJ452" s="116">
        <f t="shared" si="208"/>
        <v>0</v>
      </c>
      <c r="BK452" s="120">
        <f t="shared" si="216"/>
        <v>0</v>
      </c>
      <c r="BL452" s="120">
        <f t="shared" si="217"/>
        <v>0</v>
      </c>
      <c r="BN452" s="375">
        <f t="shared" si="209"/>
        <v>0</v>
      </c>
      <c r="BP452" s="380"/>
      <c r="DH452" s="102"/>
    </row>
    <row r="453" spans="1:112" hidden="1">
      <c r="A453" s="110"/>
      <c r="B453" s="786"/>
      <c r="C453" s="786"/>
      <c r="D453" s="786"/>
      <c r="E453" s="786"/>
      <c r="F453" s="786"/>
      <c r="G453" s="786"/>
      <c r="H453" s="786"/>
      <c r="I453" s="786"/>
      <c r="J453" s="786"/>
      <c r="K453" s="786"/>
      <c r="L453" s="786"/>
      <c r="M453" s="786"/>
      <c r="N453" s="786"/>
      <c r="O453" s="786"/>
      <c r="P453" s="786"/>
      <c r="Q453" s="786"/>
      <c r="R453" s="787"/>
      <c r="S453" s="787"/>
      <c r="T453" s="788"/>
      <c r="U453" s="787"/>
      <c r="V453" s="787"/>
      <c r="W453" s="783"/>
      <c r="X453" s="789"/>
      <c r="Y453" s="789"/>
      <c r="Z453" s="789"/>
      <c r="AA453" s="789"/>
      <c r="AB453" s="789"/>
      <c r="AC453" s="781"/>
      <c r="AD453" s="782"/>
      <c r="AE453" s="783"/>
      <c r="AF453" s="784">
        <f t="shared" si="210"/>
        <v>0</v>
      </c>
      <c r="AG453" s="784"/>
      <c r="AH453" s="784"/>
      <c r="AI453" s="784"/>
      <c r="AJ453" s="784">
        <f t="shared" si="198"/>
        <v>0</v>
      </c>
      <c r="AK453" s="784"/>
      <c r="AL453" s="784"/>
      <c r="AM453" s="784"/>
      <c r="AN453" s="784">
        <f t="shared" si="199"/>
        <v>0</v>
      </c>
      <c r="AO453" s="784"/>
      <c r="AP453" s="784"/>
      <c r="AQ453" s="784"/>
      <c r="AR453" s="363"/>
      <c r="AS453" s="785">
        <f t="shared" si="200"/>
        <v>0</v>
      </c>
      <c r="AT453" s="785"/>
      <c r="AU453" s="785"/>
      <c r="AV453" s="785"/>
      <c r="AW453" s="785">
        <f t="shared" si="201"/>
        <v>0</v>
      </c>
      <c r="AX453" s="91"/>
      <c r="AY453" s="116">
        <f t="shared" si="202"/>
        <v>0</v>
      </c>
      <c r="AZ453" s="116">
        <f t="shared" si="203"/>
        <v>0</v>
      </c>
      <c r="BA453" s="116">
        <f t="shared" si="204"/>
        <v>0</v>
      </c>
      <c r="BB453" s="116">
        <f t="shared" si="205"/>
        <v>0</v>
      </c>
      <c r="BC453" s="115">
        <f t="shared" si="211"/>
        <v>0</v>
      </c>
      <c r="BD453" s="116">
        <f t="shared" si="206"/>
        <v>0</v>
      </c>
      <c r="BE453" s="120">
        <f t="shared" si="212"/>
        <v>0</v>
      </c>
      <c r="BF453" s="115">
        <f t="shared" si="213"/>
        <v>0</v>
      </c>
      <c r="BG453" s="116">
        <f t="shared" si="207"/>
        <v>0</v>
      </c>
      <c r="BH453" s="120">
        <f t="shared" si="214"/>
        <v>0</v>
      </c>
      <c r="BI453" s="115">
        <f t="shared" si="215"/>
        <v>0</v>
      </c>
      <c r="BJ453" s="116">
        <f t="shared" si="208"/>
        <v>0</v>
      </c>
      <c r="BK453" s="120">
        <f t="shared" si="216"/>
        <v>0</v>
      </c>
      <c r="BL453" s="120">
        <f t="shared" si="217"/>
        <v>0</v>
      </c>
      <c r="BN453" s="375">
        <f t="shared" si="209"/>
        <v>0</v>
      </c>
      <c r="BP453" s="380"/>
      <c r="DH453" s="102"/>
    </row>
    <row r="454" spans="1:112" hidden="1">
      <c r="A454" s="110"/>
      <c r="B454" s="786"/>
      <c r="C454" s="786"/>
      <c r="D454" s="786"/>
      <c r="E454" s="786"/>
      <c r="F454" s="786"/>
      <c r="G454" s="786"/>
      <c r="H454" s="786"/>
      <c r="I454" s="786"/>
      <c r="J454" s="786"/>
      <c r="K454" s="786"/>
      <c r="L454" s="786"/>
      <c r="M454" s="786"/>
      <c r="N454" s="786"/>
      <c r="O454" s="786"/>
      <c r="P454" s="786"/>
      <c r="Q454" s="786"/>
      <c r="R454" s="787"/>
      <c r="S454" s="787"/>
      <c r="T454" s="788"/>
      <c r="U454" s="787"/>
      <c r="V454" s="787"/>
      <c r="W454" s="783"/>
      <c r="X454" s="789"/>
      <c r="Y454" s="789"/>
      <c r="Z454" s="789"/>
      <c r="AA454" s="789"/>
      <c r="AB454" s="789"/>
      <c r="AC454" s="781"/>
      <c r="AD454" s="782"/>
      <c r="AE454" s="783"/>
      <c r="AF454" s="784">
        <f t="shared" si="210"/>
        <v>0</v>
      </c>
      <c r="AG454" s="784"/>
      <c r="AH454" s="784"/>
      <c r="AI454" s="784"/>
      <c r="AJ454" s="784">
        <f t="shared" si="198"/>
        <v>0</v>
      </c>
      <c r="AK454" s="784"/>
      <c r="AL454" s="784"/>
      <c r="AM454" s="784"/>
      <c r="AN454" s="784">
        <f t="shared" si="199"/>
        <v>0</v>
      </c>
      <c r="AO454" s="784"/>
      <c r="AP454" s="784"/>
      <c r="AQ454" s="784"/>
      <c r="AR454" s="363"/>
      <c r="AS454" s="785">
        <f t="shared" si="200"/>
        <v>0</v>
      </c>
      <c r="AT454" s="785"/>
      <c r="AU454" s="785"/>
      <c r="AV454" s="785"/>
      <c r="AW454" s="785">
        <f t="shared" si="201"/>
        <v>0</v>
      </c>
      <c r="AX454" s="91"/>
      <c r="AY454" s="116">
        <f t="shared" si="202"/>
        <v>0</v>
      </c>
      <c r="AZ454" s="116">
        <f t="shared" si="203"/>
        <v>0</v>
      </c>
      <c r="BA454" s="116">
        <f t="shared" si="204"/>
        <v>0</v>
      </c>
      <c r="BB454" s="116">
        <f t="shared" si="205"/>
        <v>0</v>
      </c>
      <c r="BC454" s="115">
        <f t="shared" si="211"/>
        <v>0</v>
      </c>
      <c r="BD454" s="116">
        <f t="shared" si="206"/>
        <v>0</v>
      </c>
      <c r="BE454" s="120">
        <f t="shared" si="212"/>
        <v>0</v>
      </c>
      <c r="BF454" s="115">
        <f t="shared" si="213"/>
        <v>0</v>
      </c>
      <c r="BG454" s="116">
        <f t="shared" si="207"/>
        <v>0</v>
      </c>
      <c r="BH454" s="120">
        <f t="shared" si="214"/>
        <v>0</v>
      </c>
      <c r="BI454" s="115">
        <f t="shared" si="215"/>
        <v>0</v>
      </c>
      <c r="BJ454" s="116">
        <f t="shared" si="208"/>
        <v>0</v>
      </c>
      <c r="BK454" s="120">
        <f t="shared" si="216"/>
        <v>0</v>
      </c>
      <c r="BL454" s="120">
        <f t="shared" si="217"/>
        <v>0</v>
      </c>
      <c r="BN454" s="375">
        <f t="shared" si="209"/>
        <v>0</v>
      </c>
      <c r="BP454" s="380"/>
      <c r="DH454" s="102"/>
    </row>
    <row r="455" spans="1:112" ht="5" hidden="1" customHeight="1">
      <c r="A455" s="103"/>
      <c r="B455" s="364"/>
      <c r="C455" s="364"/>
      <c r="D455" s="364"/>
      <c r="E455" s="364"/>
      <c r="F455" s="364"/>
      <c r="G455" s="364"/>
      <c r="H455" s="364"/>
      <c r="I455" s="364"/>
      <c r="J455" s="364"/>
      <c r="K455" s="364"/>
      <c r="L455" s="364"/>
      <c r="M455" s="364"/>
      <c r="N455" s="364"/>
      <c r="O455" s="364"/>
      <c r="P455" s="364"/>
      <c r="Q455" s="364"/>
      <c r="R455" s="365"/>
      <c r="S455" s="365"/>
      <c r="T455" s="365"/>
      <c r="U455" s="365"/>
      <c r="V455" s="365"/>
      <c r="W455" s="366"/>
      <c r="X455" s="366"/>
      <c r="Y455" s="366"/>
      <c r="Z455" s="366"/>
      <c r="AA455" s="366"/>
      <c r="AB455" s="366"/>
      <c r="AC455" s="366"/>
      <c r="AD455" s="366"/>
      <c r="AE455" s="366"/>
      <c r="AF455" s="367"/>
      <c r="AG455" s="367"/>
      <c r="AH455" s="367"/>
      <c r="AI455" s="367"/>
      <c r="AJ455" s="367"/>
      <c r="AK455" s="367"/>
      <c r="AL455" s="367"/>
      <c r="AM455" s="367"/>
      <c r="AN455" s="367"/>
      <c r="AO455" s="367"/>
      <c r="AP455" s="367"/>
      <c r="AQ455" s="367"/>
      <c r="AR455" s="368"/>
      <c r="AS455" s="361"/>
      <c r="AT455" s="361"/>
      <c r="AU455" s="361"/>
      <c r="AV455" s="361"/>
      <c r="AW455" s="361"/>
      <c r="AX455" s="91"/>
      <c r="AY455" s="106">
        <f>AY414</f>
        <v>0</v>
      </c>
      <c r="AZ455" s="106">
        <f>AZ414</f>
        <v>0</v>
      </c>
      <c r="BA455" s="106">
        <f>BA414</f>
        <v>0</v>
      </c>
      <c r="BB455" s="106">
        <f>BB414</f>
        <v>0</v>
      </c>
      <c r="BC455" s="106"/>
      <c r="BD455" s="117"/>
      <c r="BE455" s="119">
        <f>BE414</f>
        <v>0</v>
      </c>
      <c r="BF455" s="106"/>
      <c r="BG455" s="106">
        <f>BG414</f>
        <v>0</v>
      </c>
      <c r="BH455" s="119">
        <f>BH414</f>
        <v>0</v>
      </c>
      <c r="BI455" s="106"/>
      <c r="BJ455" s="106">
        <f>BJ414</f>
        <v>0</v>
      </c>
      <c r="BK455" s="119">
        <f>BK414</f>
        <v>0</v>
      </c>
      <c r="BL455" s="119">
        <f>BL414</f>
        <v>0</v>
      </c>
      <c r="BN455" s="377"/>
      <c r="BP455" s="382"/>
      <c r="DH455" s="104"/>
    </row>
    <row r="456" spans="1:112" ht="21.5" hidden="1" customHeight="1">
      <c r="A456" s="103"/>
      <c r="B456" s="369"/>
      <c r="C456" s="370"/>
      <c r="D456" s="370"/>
      <c r="E456" s="370"/>
      <c r="F456" s="370"/>
      <c r="G456" s="370"/>
      <c r="H456" s="370"/>
      <c r="I456" s="370"/>
      <c r="J456" s="370"/>
      <c r="K456" s="370"/>
      <c r="L456" s="370"/>
      <c r="M456" s="370"/>
      <c r="N456" s="370"/>
      <c r="O456" s="370"/>
      <c r="P456" s="370"/>
      <c r="Q456" s="370"/>
      <c r="R456" s="143"/>
      <c r="S456" s="143"/>
      <c r="T456" s="143"/>
      <c r="U456" s="143"/>
      <c r="V456" s="143"/>
      <c r="W456" s="143"/>
      <c r="X456" s="143"/>
      <c r="Y456" s="143"/>
      <c r="Z456" s="143"/>
      <c r="AA456" s="143"/>
      <c r="AB456" s="143"/>
      <c r="AC456" s="143"/>
      <c r="AD456" s="143"/>
      <c r="AE456" s="246" t="str">
        <f>CONCATENATE(B414," ","TOTAL")</f>
        <v>ASPHALT TOTAL</v>
      </c>
      <c r="AF456" s="802">
        <f>SUBTOTAL(9,AF415:AF455)</f>
        <v>0</v>
      </c>
      <c r="AG456" s="802"/>
      <c r="AH456" s="802"/>
      <c r="AI456" s="802"/>
      <c r="AJ456" s="802">
        <f>SUBTOTAL(9,AJ415:AJ455)</f>
        <v>0</v>
      </c>
      <c r="AK456" s="802"/>
      <c r="AL456" s="802"/>
      <c r="AM456" s="802"/>
      <c r="AN456" s="802">
        <f>SUBTOTAL(9,AN415:AN455)</f>
        <v>0</v>
      </c>
      <c r="AO456" s="802"/>
      <c r="AP456" s="802"/>
      <c r="AQ456" s="802"/>
      <c r="AR456" s="359"/>
      <c r="AS456" s="803">
        <f>SUBTOTAL(9,AS415:AS455)</f>
        <v>0</v>
      </c>
      <c r="AT456" s="803"/>
      <c r="AU456" s="803"/>
      <c r="AV456" s="803"/>
      <c r="AW456" s="803">
        <f>SUM(AW419:AW427)</f>
        <v>0</v>
      </c>
      <c r="AX456" s="91"/>
      <c r="AY456" s="121">
        <f t="shared" ref="AY456:BL456" si="218">SUM(AY415:AY455)</f>
        <v>0</v>
      </c>
      <c r="AZ456" s="121">
        <f t="shared" si="218"/>
        <v>0</v>
      </c>
      <c r="BA456" s="121">
        <f t="shared" si="218"/>
        <v>0</v>
      </c>
      <c r="BB456" s="121">
        <f t="shared" si="218"/>
        <v>0</v>
      </c>
      <c r="BC456" s="118">
        <f t="shared" si="218"/>
        <v>0</v>
      </c>
      <c r="BD456" s="121">
        <f t="shared" si="218"/>
        <v>0</v>
      </c>
      <c r="BE456" s="121">
        <f t="shared" si="218"/>
        <v>0</v>
      </c>
      <c r="BF456" s="118">
        <f t="shared" si="218"/>
        <v>0</v>
      </c>
      <c r="BG456" s="121">
        <f t="shared" si="218"/>
        <v>0</v>
      </c>
      <c r="BH456" s="121">
        <f t="shared" si="218"/>
        <v>0</v>
      </c>
      <c r="BI456" s="118">
        <f t="shared" si="218"/>
        <v>0</v>
      </c>
      <c r="BJ456" s="121">
        <f t="shared" si="218"/>
        <v>0</v>
      </c>
      <c r="BK456" s="121">
        <f t="shared" si="218"/>
        <v>0</v>
      </c>
      <c r="BL456" s="121">
        <f t="shared" si="218"/>
        <v>0</v>
      </c>
      <c r="BN456" s="383">
        <f>IFERROR(AS456/Total_Detailed_Estimate,0)</f>
        <v>0</v>
      </c>
      <c r="BP456" s="381"/>
      <c r="DH456" s="109"/>
    </row>
    <row r="457" spans="1:112" ht="5" hidden="1" customHeight="1">
      <c r="A457" s="103"/>
      <c r="B457" s="140"/>
      <c r="C457" s="140"/>
      <c r="D457" s="140"/>
      <c r="E457" s="140"/>
      <c r="F457" s="140"/>
      <c r="G457" s="140"/>
      <c r="H457" s="140"/>
      <c r="I457" s="140"/>
      <c r="J457" s="140"/>
      <c r="K457" s="140"/>
      <c r="L457" s="140"/>
      <c r="M457" s="140"/>
      <c r="N457" s="140"/>
      <c r="O457" s="140"/>
      <c r="P457" s="140"/>
      <c r="Q457" s="140"/>
      <c r="R457" s="141"/>
      <c r="S457" s="141"/>
      <c r="T457" s="141"/>
      <c r="U457" s="141"/>
      <c r="V457" s="141"/>
      <c r="W457" s="142"/>
      <c r="X457" s="142"/>
      <c r="Y457" s="142"/>
      <c r="Z457" s="142"/>
      <c r="AA457" s="142"/>
      <c r="AB457" s="142"/>
      <c r="AC457" s="142"/>
      <c r="AD457" s="142"/>
      <c r="AE457" s="392"/>
      <c r="AF457" s="144"/>
      <c r="AG457" s="144"/>
      <c r="AH457" s="144"/>
      <c r="AI457" s="144"/>
      <c r="AJ457" s="144"/>
      <c r="AK457" s="144"/>
      <c r="AL457" s="144"/>
      <c r="AM457" s="144"/>
      <c r="AN457" s="144"/>
      <c r="AO457" s="144"/>
      <c r="AP457" s="144"/>
      <c r="AQ457" s="144"/>
      <c r="AR457" s="360"/>
      <c r="AS457" s="362"/>
      <c r="AT457" s="362"/>
      <c r="AU457" s="362"/>
      <c r="AV457" s="362"/>
      <c r="AW457" s="393"/>
      <c r="AX457" s="91"/>
      <c r="AY457" s="106">
        <f>AY414</f>
        <v>0</v>
      </c>
      <c r="AZ457" s="106">
        <f>AZ414</f>
        <v>0</v>
      </c>
      <c r="BA457" s="106">
        <f>BA414</f>
        <v>0</v>
      </c>
      <c r="BB457" s="106">
        <f>BB414</f>
        <v>0</v>
      </c>
      <c r="BC457" s="106"/>
      <c r="BD457" s="106"/>
      <c r="BE457" s="106">
        <f>BE414</f>
        <v>0</v>
      </c>
      <c r="BF457" s="106"/>
      <c r="BG457" s="106">
        <f>BG414</f>
        <v>0</v>
      </c>
      <c r="BH457" s="106">
        <f>BH414</f>
        <v>0</v>
      </c>
      <c r="BI457" s="106"/>
      <c r="BJ457" s="106">
        <f>BJ414</f>
        <v>0</v>
      </c>
      <c r="BK457" s="106">
        <f>BK414</f>
        <v>0</v>
      </c>
      <c r="BL457" s="106">
        <f>BL414</f>
        <v>0</v>
      </c>
      <c r="BN457" s="377"/>
      <c r="BP457" s="382"/>
      <c r="DH457" s="104"/>
    </row>
    <row r="458" spans="1:112" ht="9.5" hidden="1" customHeight="1">
      <c r="A458" s="103"/>
      <c r="B458" s="145"/>
      <c r="C458" s="145"/>
      <c r="D458" s="145"/>
      <c r="E458" s="145"/>
      <c r="F458" s="145"/>
      <c r="G458" s="145"/>
      <c r="H458" s="145"/>
      <c r="I458" s="145"/>
      <c r="J458" s="145"/>
      <c r="K458" s="145"/>
      <c r="L458" s="145"/>
      <c r="M458" s="145"/>
      <c r="N458" s="145"/>
      <c r="O458" s="145"/>
      <c r="P458" s="145"/>
      <c r="Q458" s="145"/>
      <c r="R458" s="146"/>
      <c r="S458" s="146"/>
      <c r="T458" s="146"/>
      <c r="U458" s="146"/>
      <c r="V458" s="146"/>
      <c r="W458" s="146"/>
      <c r="X458" s="146"/>
      <c r="Y458" s="146"/>
      <c r="Z458" s="146"/>
      <c r="AA458" s="146"/>
      <c r="AB458" s="146"/>
      <c r="AC458" s="146"/>
      <c r="AD458" s="146"/>
      <c r="AE458" s="147"/>
      <c r="AF458" s="148"/>
      <c r="AG458" s="148"/>
      <c r="AH458" s="148"/>
      <c r="AI458" s="148"/>
      <c r="AJ458" s="148"/>
      <c r="AK458" s="148"/>
      <c r="AL458" s="148"/>
      <c r="AM458" s="148"/>
      <c r="AN458" s="148"/>
      <c r="AO458" s="148"/>
      <c r="AP458" s="148"/>
      <c r="AQ458" s="148"/>
      <c r="AR458" s="148"/>
      <c r="AS458" s="149"/>
      <c r="AT458" s="149"/>
      <c r="AU458" s="149"/>
      <c r="AV458" s="149"/>
      <c r="AW458" s="149"/>
      <c r="AX458" s="91"/>
      <c r="AY458" s="108">
        <f>AY456</f>
        <v>0</v>
      </c>
      <c r="AZ458" s="108">
        <f>AZ456</f>
        <v>0</v>
      </c>
      <c r="BA458" s="108">
        <f>BA456</f>
        <v>0</v>
      </c>
      <c r="BB458" s="108">
        <f>BB456</f>
        <v>0</v>
      </c>
      <c r="BC458" s="108"/>
      <c r="BD458" s="108"/>
      <c r="BE458" s="108">
        <f>BE456</f>
        <v>0</v>
      </c>
      <c r="BF458" s="108"/>
      <c r="BG458" s="108">
        <f>BG456</f>
        <v>0</v>
      </c>
      <c r="BH458" s="108">
        <f>BH456</f>
        <v>0</v>
      </c>
      <c r="BI458" s="108"/>
      <c r="BJ458" s="108">
        <f>BJ456</f>
        <v>0</v>
      </c>
      <c r="BK458" s="108">
        <f>BK456</f>
        <v>0</v>
      </c>
      <c r="BL458" s="108">
        <f>BL456</f>
        <v>0</v>
      </c>
      <c r="DH458" s="107"/>
    </row>
    <row r="459" spans="1:112" ht="21.5" customHeight="1">
      <c r="A459" s="114" t="s">
        <v>704</v>
      </c>
      <c r="B459" s="795" t="str">
        <f>UPPER(Exterior11_Category)</f>
        <v>LANDSCAPING</v>
      </c>
      <c r="C459" s="796"/>
      <c r="D459" s="796"/>
      <c r="E459" s="796"/>
      <c r="F459" s="796"/>
      <c r="G459" s="796"/>
      <c r="H459" s="796"/>
      <c r="I459" s="796"/>
      <c r="J459" s="796"/>
      <c r="K459" s="796"/>
      <c r="L459" s="796"/>
      <c r="M459" s="796"/>
      <c r="N459" s="796"/>
      <c r="O459" s="796"/>
      <c r="P459" s="796"/>
      <c r="Q459" s="797"/>
      <c r="R459" s="798"/>
      <c r="S459" s="798"/>
      <c r="T459" s="798"/>
      <c r="U459" s="799"/>
      <c r="V459" s="800"/>
      <c r="W459" s="790"/>
      <c r="X459" s="790"/>
      <c r="Y459" s="790"/>
      <c r="Z459" s="790"/>
      <c r="AA459" s="790"/>
      <c r="AB459" s="790"/>
      <c r="AC459" s="790"/>
      <c r="AD459" s="790"/>
      <c r="AE459" s="790"/>
      <c r="AF459" s="791">
        <f>IF(Exterior11_Labor=0,"",Exterior11_Labor)</f>
        <v>250</v>
      </c>
      <c r="AG459" s="791"/>
      <c r="AH459" s="791"/>
      <c r="AI459" s="791"/>
      <c r="AJ459" s="791">
        <f>IF(Exterior11_Material=0,"",Exterior11_Material)</f>
        <v>500</v>
      </c>
      <c r="AK459" s="791"/>
      <c r="AL459" s="791"/>
      <c r="AM459" s="791"/>
      <c r="AN459" s="791" t="str">
        <f>IF(Exterior11_Sub=0,"",Exterior11_Sub)</f>
        <v/>
      </c>
      <c r="AO459" s="791"/>
      <c r="AP459" s="791"/>
      <c r="AQ459" s="791"/>
      <c r="AR459" s="358"/>
      <c r="AS459" s="792">
        <f>IF(Exterior11_Total=0,"",Exterior11_Total)</f>
        <v>750</v>
      </c>
      <c r="AT459" s="792"/>
      <c r="AU459" s="793"/>
      <c r="AV459" s="793"/>
      <c r="AW459" s="794"/>
      <c r="AX459" s="371"/>
      <c r="AY459" s="101"/>
      <c r="AZ459" s="101"/>
      <c r="BA459" s="101"/>
      <c r="BB459" s="101"/>
      <c r="BC459" s="101"/>
      <c r="BD459" s="101"/>
      <c r="BE459" s="101"/>
      <c r="BF459" s="101"/>
      <c r="BG459" s="101"/>
      <c r="BH459" s="101"/>
      <c r="BI459" s="101"/>
      <c r="BJ459" s="101"/>
      <c r="BK459" s="101"/>
      <c r="BL459" s="101"/>
      <c r="BN459" s="374"/>
      <c r="BP459" s="378"/>
      <c r="DH459" s="102"/>
    </row>
    <row r="460" spans="1:112" hidden="1">
      <c r="A460" s="110"/>
      <c r="B460" s="786" t="s">
        <v>134</v>
      </c>
      <c r="C460" s="786"/>
      <c r="D460" s="786"/>
      <c r="E460" s="786"/>
      <c r="F460" s="786"/>
      <c r="G460" s="786"/>
      <c r="H460" s="786"/>
      <c r="I460" s="786"/>
      <c r="J460" s="786"/>
      <c r="K460" s="786"/>
      <c r="L460" s="786"/>
      <c r="M460" s="786"/>
      <c r="N460" s="786"/>
      <c r="O460" s="786"/>
      <c r="P460" s="786"/>
      <c r="Q460" s="786"/>
      <c r="R460" s="787"/>
      <c r="S460" s="787"/>
      <c r="T460" s="788"/>
      <c r="U460" s="787" t="s">
        <v>2</v>
      </c>
      <c r="V460" s="787" t="s">
        <v>2</v>
      </c>
      <c r="W460" s="783"/>
      <c r="X460" s="789"/>
      <c r="Y460" s="789"/>
      <c r="Z460" s="781"/>
      <c r="AA460" s="782"/>
      <c r="AB460" s="783"/>
      <c r="AC460" s="781"/>
      <c r="AD460" s="782"/>
      <c r="AE460" s="783"/>
      <c r="AF460" s="784">
        <f>R460*W460</f>
        <v>0</v>
      </c>
      <c r="AG460" s="784"/>
      <c r="AH460" s="784"/>
      <c r="AI460" s="784"/>
      <c r="AJ460" s="784">
        <f t="shared" ref="AJ460:AJ496" si="219">R460*Z460</f>
        <v>0</v>
      </c>
      <c r="AK460" s="784"/>
      <c r="AL460" s="784"/>
      <c r="AM460" s="784"/>
      <c r="AN460" s="784">
        <f t="shared" ref="AN460:AN496" si="220">R460*AC460</f>
        <v>0</v>
      </c>
      <c r="AO460" s="784"/>
      <c r="AP460" s="784"/>
      <c r="AQ460" s="784"/>
      <c r="AR460" s="363"/>
      <c r="AS460" s="785">
        <f t="shared" ref="AS460:AS499" si="221">SUM(AF460:AQ460)</f>
        <v>0</v>
      </c>
      <c r="AT460" s="785"/>
      <c r="AU460" s="785"/>
      <c r="AV460" s="785"/>
      <c r="AW460" s="785"/>
      <c r="AX460" s="100"/>
      <c r="AY460" s="116">
        <f t="shared" ref="AY460:AY499" si="222">AF460</f>
        <v>0</v>
      </c>
      <c r="AZ460" s="116">
        <f t="shared" ref="AZ460:AZ499" si="223">AJ460</f>
        <v>0</v>
      </c>
      <c r="BA460" s="116">
        <f t="shared" ref="BA460:BA499" si="224">AN460</f>
        <v>0</v>
      </c>
      <c r="BB460" s="116">
        <f t="shared" ref="BB460:BB499" si="225">SUM(AY460:BA460)</f>
        <v>0</v>
      </c>
      <c r="BC460" s="115">
        <f>IFERROR(AY460/$BB$5,0)</f>
        <v>0</v>
      </c>
      <c r="BD460" s="116">
        <f t="shared" ref="BD460:BD499" si="226">BC460*Allocated_Adders</f>
        <v>0</v>
      </c>
      <c r="BE460" s="120">
        <f>AY460+BD460</f>
        <v>0</v>
      </c>
      <c r="BF460" s="115">
        <f>IFERROR(AZ460/$BB$5,0)</f>
        <v>0</v>
      </c>
      <c r="BG460" s="116">
        <f t="shared" ref="BG460:BG499" si="227">BF460*Allocated_Adders</f>
        <v>0</v>
      </c>
      <c r="BH460" s="120">
        <f>AZ460+BG460</f>
        <v>0</v>
      </c>
      <c r="BI460" s="115">
        <f>IFERROR(BA460/$BB$5,0)</f>
        <v>0</v>
      </c>
      <c r="BJ460" s="116">
        <f t="shared" ref="BJ460:BJ499" si="228">BI460*Allocated_Adders</f>
        <v>0</v>
      </c>
      <c r="BK460" s="120">
        <f>BA460+BJ460</f>
        <v>0</v>
      </c>
      <c r="BL460" s="120">
        <f>BE460+BH460+BK460</f>
        <v>0</v>
      </c>
      <c r="BN460" s="375">
        <f t="shared" ref="BN460:BN499" si="229">IFERROR(AS460/Total_Detailed_Estimate,0)</f>
        <v>0</v>
      </c>
      <c r="BP460" s="380"/>
      <c r="DH460" s="102"/>
    </row>
    <row r="461" spans="1:112" hidden="1">
      <c r="A461" s="110"/>
      <c r="B461" s="786"/>
      <c r="C461" s="786"/>
      <c r="D461" s="786"/>
      <c r="E461" s="786"/>
      <c r="F461" s="786"/>
      <c r="G461" s="786"/>
      <c r="H461" s="786"/>
      <c r="I461" s="786"/>
      <c r="J461" s="786"/>
      <c r="K461" s="786"/>
      <c r="L461" s="786"/>
      <c r="M461" s="786"/>
      <c r="N461" s="786"/>
      <c r="O461" s="786"/>
      <c r="P461" s="786"/>
      <c r="Q461" s="786"/>
      <c r="R461" s="787"/>
      <c r="S461" s="787"/>
      <c r="T461" s="788"/>
      <c r="U461" s="787"/>
      <c r="V461" s="787"/>
      <c r="W461" s="783"/>
      <c r="X461" s="789"/>
      <c r="Y461" s="789"/>
      <c r="Z461" s="781"/>
      <c r="AA461" s="782"/>
      <c r="AB461" s="783"/>
      <c r="AC461" s="781"/>
      <c r="AD461" s="782"/>
      <c r="AE461" s="783"/>
      <c r="AF461" s="784">
        <f t="shared" ref="AF461:AF499" si="230">R461*W461</f>
        <v>0</v>
      </c>
      <c r="AG461" s="784"/>
      <c r="AH461" s="784"/>
      <c r="AI461" s="784"/>
      <c r="AJ461" s="784">
        <f t="shared" si="219"/>
        <v>0</v>
      </c>
      <c r="AK461" s="784"/>
      <c r="AL461" s="784"/>
      <c r="AM461" s="784"/>
      <c r="AN461" s="784">
        <f t="shared" si="220"/>
        <v>0</v>
      </c>
      <c r="AO461" s="784"/>
      <c r="AP461" s="784"/>
      <c r="AQ461" s="784"/>
      <c r="AR461" s="363"/>
      <c r="AS461" s="785">
        <f t="shared" si="221"/>
        <v>0</v>
      </c>
      <c r="AT461" s="785"/>
      <c r="AU461" s="785"/>
      <c r="AV461" s="785"/>
      <c r="AW461" s="785"/>
      <c r="AX461" s="90"/>
      <c r="AY461" s="116">
        <f t="shared" si="222"/>
        <v>0</v>
      </c>
      <c r="AZ461" s="116">
        <f t="shared" si="223"/>
        <v>0</v>
      </c>
      <c r="BA461" s="116">
        <f t="shared" si="224"/>
        <v>0</v>
      </c>
      <c r="BB461" s="116">
        <f t="shared" si="225"/>
        <v>0</v>
      </c>
      <c r="BC461" s="115">
        <f t="shared" ref="BC461:BC499" si="231">IFERROR(AY461/$BB$5,0)</f>
        <v>0</v>
      </c>
      <c r="BD461" s="116">
        <f t="shared" si="226"/>
        <v>0</v>
      </c>
      <c r="BE461" s="120">
        <f t="shared" ref="BE461:BE499" si="232">AY461+BD461</f>
        <v>0</v>
      </c>
      <c r="BF461" s="115">
        <f t="shared" ref="BF461:BF499" si="233">IFERROR(AZ461/$BB$5,0)</f>
        <v>0</v>
      </c>
      <c r="BG461" s="116">
        <f t="shared" si="227"/>
        <v>0</v>
      </c>
      <c r="BH461" s="120">
        <f t="shared" ref="BH461:BH499" si="234">AZ461+BG461</f>
        <v>0</v>
      </c>
      <c r="BI461" s="115">
        <f t="shared" ref="BI461:BI499" si="235">IFERROR(BA461/$BB$5,0)</f>
        <v>0</v>
      </c>
      <c r="BJ461" s="116">
        <f t="shared" si="228"/>
        <v>0</v>
      </c>
      <c r="BK461" s="120">
        <f t="shared" ref="BK461:BK499" si="236">BA461+BJ461</f>
        <v>0</v>
      </c>
      <c r="BL461" s="120">
        <f t="shared" ref="BL461:BL499" si="237">BE461+BH461+BK461</f>
        <v>0</v>
      </c>
      <c r="BN461" s="375">
        <f t="shared" si="229"/>
        <v>0</v>
      </c>
      <c r="BP461" s="380"/>
      <c r="DH461" s="102"/>
    </row>
    <row r="462" spans="1:112" hidden="1">
      <c r="A462" s="110"/>
      <c r="B462" s="801" t="s">
        <v>833</v>
      </c>
      <c r="C462" s="801"/>
      <c r="D462" s="801"/>
      <c r="E462" s="801"/>
      <c r="F462" s="801"/>
      <c r="G462" s="801"/>
      <c r="H462" s="801"/>
      <c r="I462" s="801"/>
      <c r="J462" s="801"/>
      <c r="K462" s="801"/>
      <c r="L462" s="801"/>
      <c r="M462" s="801"/>
      <c r="N462" s="801"/>
      <c r="O462" s="801"/>
      <c r="P462" s="801"/>
      <c r="Q462" s="801"/>
      <c r="R462" s="787"/>
      <c r="S462" s="787"/>
      <c r="T462" s="788"/>
      <c r="U462" s="787"/>
      <c r="V462" s="787"/>
      <c r="W462" s="783"/>
      <c r="X462" s="789"/>
      <c r="Y462" s="789"/>
      <c r="Z462" s="781"/>
      <c r="AA462" s="782"/>
      <c r="AB462" s="783"/>
      <c r="AC462" s="781"/>
      <c r="AD462" s="782"/>
      <c r="AE462" s="783"/>
      <c r="AF462" s="784">
        <f t="shared" si="230"/>
        <v>0</v>
      </c>
      <c r="AG462" s="784"/>
      <c r="AH462" s="784"/>
      <c r="AI462" s="784"/>
      <c r="AJ462" s="784">
        <f t="shared" si="219"/>
        <v>0</v>
      </c>
      <c r="AK462" s="784"/>
      <c r="AL462" s="784"/>
      <c r="AM462" s="784"/>
      <c r="AN462" s="784">
        <f t="shared" si="220"/>
        <v>0</v>
      </c>
      <c r="AO462" s="784"/>
      <c r="AP462" s="784"/>
      <c r="AQ462" s="784"/>
      <c r="AR462" s="363"/>
      <c r="AS462" s="785">
        <f t="shared" si="221"/>
        <v>0</v>
      </c>
      <c r="AT462" s="785"/>
      <c r="AU462" s="785"/>
      <c r="AV462" s="785"/>
      <c r="AW462" s="785"/>
      <c r="AX462" s="91"/>
      <c r="AY462" s="116">
        <f t="shared" si="222"/>
        <v>0</v>
      </c>
      <c r="AZ462" s="116">
        <f t="shared" si="223"/>
        <v>0</v>
      </c>
      <c r="BA462" s="116">
        <f t="shared" si="224"/>
        <v>0</v>
      </c>
      <c r="BB462" s="116">
        <f t="shared" si="225"/>
        <v>0</v>
      </c>
      <c r="BC462" s="115">
        <f t="shared" si="231"/>
        <v>0</v>
      </c>
      <c r="BD462" s="116">
        <f t="shared" si="226"/>
        <v>0</v>
      </c>
      <c r="BE462" s="120">
        <f t="shared" si="232"/>
        <v>0</v>
      </c>
      <c r="BF462" s="115">
        <f t="shared" si="233"/>
        <v>0</v>
      </c>
      <c r="BG462" s="116">
        <f t="shared" si="227"/>
        <v>0</v>
      </c>
      <c r="BH462" s="120">
        <f t="shared" si="234"/>
        <v>0</v>
      </c>
      <c r="BI462" s="115">
        <f t="shared" si="235"/>
        <v>0</v>
      </c>
      <c r="BJ462" s="116">
        <f t="shared" si="228"/>
        <v>0</v>
      </c>
      <c r="BK462" s="120">
        <f t="shared" si="236"/>
        <v>0</v>
      </c>
      <c r="BL462" s="120">
        <f t="shared" si="237"/>
        <v>0</v>
      </c>
      <c r="BN462" s="375">
        <f t="shared" si="229"/>
        <v>0</v>
      </c>
      <c r="BP462" s="380"/>
      <c r="DH462" s="102"/>
    </row>
    <row r="463" spans="1:112" hidden="1">
      <c r="A463" s="110"/>
      <c r="B463" s="786" t="s">
        <v>835</v>
      </c>
      <c r="C463" s="786"/>
      <c r="D463" s="786"/>
      <c r="E463" s="786"/>
      <c r="F463" s="786"/>
      <c r="G463" s="786"/>
      <c r="H463" s="786"/>
      <c r="I463" s="786"/>
      <c r="J463" s="786"/>
      <c r="K463" s="786"/>
      <c r="L463" s="786"/>
      <c r="M463" s="786"/>
      <c r="N463" s="786"/>
      <c r="O463" s="786"/>
      <c r="P463" s="786"/>
      <c r="Q463" s="786"/>
      <c r="R463" s="787"/>
      <c r="S463" s="787"/>
      <c r="T463" s="788"/>
      <c r="U463" s="787" t="s">
        <v>2</v>
      </c>
      <c r="V463" s="787"/>
      <c r="W463" s="783">
        <v>1500</v>
      </c>
      <c r="X463" s="789"/>
      <c r="Y463" s="789"/>
      <c r="Z463" s="781">
        <v>3000</v>
      </c>
      <c r="AA463" s="782"/>
      <c r="AB463" s="783"/>
      <c r="AC463" s="781"/>
      <c r="AD463" s="782"/>
      <c r="AE463" s="783"/>
      <c r="AF463" s="784">
        <f t="shared" si="230"/>
        <v>0</v>
      </c>
      <c r="AG463" s="784"/>
      <c r="AH463" s="784"/>
      <c r="AI463" s="784"/>
      <c r="AJ463" s="784">
        <f t="shared" si="219"/>
        <v>0</v>
      </c>
      <c r="AK463" s="784"/>
      <c r="AL463" s="784"/>
      <c r="AM463" s="784"/>
      <c r="AN463" s="784">
        <f t="shared" si="220"/>
        <v>0</v>
      </c>
      <c r="AO463" s="784"/>
      <c r="AP463" s="784"/>
      <c r="AQ463" s="784"/>
      <c r="AR463" s="363"/>
      <c r="AS463" s="785">
        <f t="shared" si="221"/>
        <v>0</v>
      </c>
      <c r="AT463" s="785"/>
      <c r="AU463" s="785"/>
      <c r="AV463" s="785"/>
      <c r="AW463" s="785"/>
      <c r="AX463" s="91"/>
      <c r="AY463" s="116">
        <f t="shared" si="222"/>
        <v>0</v>
      </c>
      <c r="AZ463" s="116">
        <f t="shared" si="223"/>
        <v>0</v>
      </c>
      <c r="BA463" s="116">
        <f t="shared" si="224"/>
        <v>0</v>
      </c>
      <c r="BB463" s="116">
        <f t="shared" si="225"/>
        <v>0</v>
      </c>
      <c r="BC463" s="115">
        <f t="shared" si="231"/>
        <v>0</v>
      </c>
      <c r="BD463" s="116">
        <f t="shared" si="226"/>
        <v>0</v>
      </c>
      <c r="BE463" s="120">
        <f t="shared" si="232"/>
        <v>0</v>
      </c>
      <c r="BF463" s="115">
        <f t="shared" si="233"/>
        <v>0</v>
      </c>
      <c r="BG463" s="116">
        <f t="shared" si="227"/>
        <v>0</v>
      </c>
      <c r="BH463" s="120">
        <f t="shared" si="234"/>
        <v>0</v>
      </c>
      <c r="BI463" s="115">
        <f t="shared" si="235"/>
        <v>0</v>
      </c>
      <c r="BJ463" s="116">
        <f t="shared" si="228"/>
        <v>0</v>
      </c>
      <c r="BK463" s="120">
        <f t="shared" si="236"/>
        <v>0</v>
      </c>
      <c r="BL463" s="120">
        <f t="shared" si="237"/>
        <v>0</v>
      </c>
      <c r="BN463" s="375">
        <f t="shared" si="229"/>
        <v>0</v>
      </c>
      <c r="BP463" s="380"/>
      <c r="DH463" s="102"/>
    </row>
    <row r="464" spans="1:112" hidden="1">
      <c r="A464" s="110"/>
      <c r="B464" s="786" t="s">
        <v>834</v>
      </c>
      <c r="C464" s="786"/>
      <c r="D464" s="786"/>
      <c r="E464" s="786"/>
      <c r="F464" s="786"/>
      <c r="G464" s="786"/>
      <c r="H464" s="786"/>
      <c r="I464" s="786"/>
      <c r="J464" s="786"/>
      <c r="K464" s="786"/>
      <c r="L464" s="786"/>
      <c r="M464" s="786"/>
      <c r="N464" s="786"/>
      <c r="O464" s="786"/>
      <c r="P464" s="786"/>
      <c r="Q464" s="786"/>
      <c r="R464" s="787">
        <v>1</v>
      </c>
      <c r="S464" s="787"/>
      <c r="T464" s="788"/>
      <c r="U464" s="787" t="s">
        <v>2</v>
      </c>
      <c r="V464" s="787"/>
      <c r="W464" s="783">
        <v>250</v>
      </c>
      <c r="X464" s="789"/>
      <c r="Y464" s="789"/>
      <c r="Z464" s="781">
        <v>500</v>
      </c>
      <c r="AA464" s="782"/>
      <c r="AB464" s="783"/>
      <c r="AC464" s="781"/>
      <c r="AD464" s="782"/>
      <c r="AE464" s="783"/>
      <c r="AF464" s="784">
        <f t="shared" si="230"/>
        <v>250</v>
      </c>
      <c r="AG464" s="784"/>
      <c r="AH464" s="784"/>
      <c r="AI464" s="784"/>
      <c r="AJ464" s="784">
        <f t="shared" si="219"/>
        <v>500</v>
      </c>
      <c r="AK464" s="784"/>
      <c r="AL464" s="784"/>
      <c r="AM464" s="784"/>
      <c r="AN464" s="784">
        <f t="shared" si="220"/>
        <v>0</v>
      </c>
      <c r="AO464" s="784"/>
      <c r="AP464" s="784"/>
      <c r="AQ464" s="784"/>
      <c r="AR464" s="363"/>
      <c r="AS464" s="785">
        <f t="shared" si="221"/>
        <v>750</v>
      </c>
      <c r="AT464" s="785"/>
      <c r="AU464" s="785"/>
      <c r="AV464" s="785"/>
      <c r="AW464" s="785"/>
      <c r="AX464" s="91"/>
      <c r="AY464" s="116">
        <f t="shared" si="222"/>
        <v>250</v>
      </c>
      <c r="AZ464" s="116">
        <f t="shared" si="223"/>
        <v>500</v>
      </c>
      <c r="BA464" s="116">
        <f t="shared" si="224"/>
        <v>0</v>
      </c>
      <c r="BB464" s="116">
        <f t="shared" si="225"/>
        <v>750</v>
      </c>
      <c r="BC464" s="115">
        <f t="shared" si="231"/>
        <v>2.9917726252804786E-3</v>
      </c>
      <c r="BD464" s="116">
        <f t="shared" si="226"/>
        <v>67.5</v>
      </c>
      <c r="BE464" s="120">
        <f t="shared" si="232"/>
        <v>317.5</v>
      </c>
      <c r="BF464" s="115">
        <f t="shared" si="233"/>
        <v>5.9835452505609572E-3</v>
      </c>
      <c r="BG464" s="116">
        <f t="shared" si="227"/>
        <v>135</v>
      </c>
      <c r="BH464" s="120">
        <f t="shared" si="234"/>
        <v>635</v>
      </c>
      <c r="BI464" s="115">
        <f t="shared" si="235"/>
        <v>0</v>
      </c>
      <c r="BJ464" s="116">
        <f t="shared" si="228"/>
        <v>0</v>
      </c>
      <c r="BK464" s="120">
        <f t="shared" si="236"/>
        <v>0</v>
      </c>
      <c r="BL464" s="120">
        <f t="shared" si="237"/>
        <v>952.5</v>
      </c>
      <c r="BN464" s="375">
        <f t="shared" si="229"/>
        <v>8.9753178758414359E-3</v>
      </c>
      <c r="BP464" s="380"/>
      <c r="DH464" s="102"/>
    </row>
    <row r="465" spans="1:112" hidden="1">
      <c r="A465" s="110"/>
      <c r="B465" s="786" t="s">
        <v>836</v>
      </c>
      <c r="C465" s="786"/>
      <c r="D465" s="786"/>
      <c r="E465" s="786"/>
      <c r="F465" s="786"/>
      <c r="G465" s="786"/>
      <c r="H465" s="786"/>
      <c r="I465" s="786"/>
      <c r="J465" s="786"/>
      <c r="K465" s="786"/>
      <c r="L465" s="786"/>
      <c r="M465" s="786"/>
      <c r="N465" s="786"/>
      <c r="O465" s="786"/>
      <c r="P465" s="786"/>
      <c r="Q465" s="786"/>
      <c r="R465" s="787"/>
      <c r="S465" s="787"/>
      <c r="T465" s="788"/>
      <c r="U465" s="787" t="s">
        <v>2</v>
      </c>
      <c r="V465" s="787"/>
      <c r="W465" s="783">
        <v>300</v>
      </c>
      <c r="X465" s="789"/>
      <c r="Y465" s="789"/>
      <c r="Z465" s="781"/>
      <c r="AA465" s="782"/>
      <c r="AB465" s="783"/>
      <c r="AC465" s="781"/>
      <c r="AD465" s="782"/>
      <c r="AE465" s="783"/>
      <c r="AF465" s="784">
        <f t="shared" si="230"/>
        <v>0</v>
      </c>
      <c r="AG465" s="784"/>
      <c r="AH465" s="784"/>
      <c r="AI465" s="784"/>
      <c r="AJ465" s="784">
        <f t="shared" si="219"/>
        <v>0</v>
      </c>
      <c r="AK465" s="784"/>
      <c r="AL465" s="784"/>
      <c r="AM465" s="784"/>
      <c r="AN465" s="784">
        <f t="shared" si="220"/>
        <v>0</v>
      </c>
      <c r="AO465" s="784"/>
      <c r="AP465" s="784"/>
      <c r="AQ465" s="784"/>
      <c r="AR465" s="363"/>
      <c r="AS465" s="785">
        <f t="shared" si="221"/>
        <v>0</v>
      </c>
      <c r="AT465" s="785"/>
      <c r="AU465" s="785"/>
      <c r="AV465" s="785"/>
      <c r="AW465" s="785"/>
      <c r="AX465" s="91"/>
      <c r="AY465" s="116">
        <f t="shared" si="222"/>
        <v>0</v>
      </c>
      <c r="AZ465" s="116">
        <f t="shared" si="223"/>
        <v>0</v>
      </c>
      <c r="BA465" s="116">
        <f t="shared" si="224"/>
        <v>0</v>
      </c>
      <c r="BB465" s="116">
        <f t="shared" si="225"/>
        <v>0</v>
      </c>
      <c r="BC465" s="115">
        <f t="shared" si="231"/>
        <v>0</v>
      </c>
      <c r="BD465" s="116">
        <f t="shared" si="226"/>
        <v>0</v>
      </c>
      <c r="BE465" s="120">
        <f t="shared" si="232"/>
        <v>0</v>
      </c>
      <c r="BF465" s="115">
        <f t="shared" si="233"/>
        <v>0</v>
      </c>
      <c r="BG465" s="116">
        <f t="shared" si="227"/>
        <v>0</v>
      </c>
      <c r="BH465" s="120">
        <f t="shared" si="234"/>
        <v>0</v>
      </c>
      <c r="BI465" s="115">
        <f t="shared" si="235"/>
        <v>0</v>
      </c>
      <c r="BJ465" s="116">
        <f t="shared" si="228"/>
        <v>0</v>
      </c>
      <c r="BK465" s="120">
        <f t="shared" si="236"/>
        <v>0</v>
      </c>
      <c r="BL465" s="120">
        <f t="shared" si="237"/>
        <v>0</v>
      </c>
      <c r="BN465" s="375">
        <f t="shared" si="229"/>
        <v>0</v>
      </c>
      <c r="BP465" s="380"/>
      <c r="DH465" s="102"/>
    </row>
    <row r="466" spans="1:112" hidden="1">
      <c r="A466" s="110"/>
      <c r="B466" s="786"/>
      <c r="C466" s="786"/>
      <c r="D466" s="786"/>
      <c r="E466" s="786"/>
      <c r="F466" s="786"/>
      <c r="G466" s="786"/>
      <c r="H466" s="786"/>
      <c r="I466" s="786"/>
      <c r="J466" s="786"/>
      <c r="K466" s="786"/>
      <c r="L466" s="786"/>
      <c r="M466" s="786"/>
      <c r="N466" s="786"/>
      <c r="O466" s="786"/>
      <c r="P466" s="786"/>
      <c r="Q466" s="786"/>
      <c r="R466" s="787"/>
      <c r="S466" s="787"/>
      <c r="T466" s="788"/>
      <c r="U466" s="787"/>
      <c r="V466" s="787"/>
      <c r="W466" s="783"/>
      <c r="X466" s="789"/>
      <c r="Y466" s="789"/>
      <c r="Z466" s="781"/>
      <c r="AA466" s="782"/>
      <c r="AB466" s="783"/>
      <c r="AC466" s="781"/>
      <c r="AD466" s="782"/>
      <c r="AE466" s="783"/>
      <c r="AF466" s="784">
        <f t="shared" si="230"/>
        <v>0</v>
      </c>
      <c r="AG466" s="784"/>
      <c r="AH466" s="784"/>
      <c r="AI466" s="784"/>
      <c r="AJ466" s="784">
        <f t="shared" si="219"/>
        <v>0</v>
      </c>
      <c r="AK466" s="784"/>
      <c r="AL466" s="784"/>
      <c r="AM466" s="784"/>
      <c r="AN466" s="784">
        <f t="shared" si="220"/>
        <v>0</v>
      </c>
      <c r="AO466" s="784"/>
      <c r="AP466" s="784"/>
      <c r="AQ466" s="784"/>
      <c r="AR466" s="363"/>
      <c r="AS466" s="785">
        <f t="shared" si="221"/>
        <v>0</v>
      </c>
      <c r="AT466" s="785"/>
      <c r="AU466" s="785"/>
      <c r="AV466" s="785"/>
      <c r="AW466" s="785"/>
      <c r="AX466" s="91"/>
      <c r="AY466" s="116">
        <f t="shared" si="222"/>
        <v>0</v>
      </c>
      <c r="AZ466" s="116">
        <f t="shared" si="223"/>
        <v>0</v>
      </c>
      <c r="BA466" s="116">
        <f t="shared" si="224"/>
        <v>0</v>
      </c>
      <c r="BB466" s="116">
        <f t="shared" si="225"/>
        <v>0</v>
      </c>
      <c r="BC466" s="115">
        <f t="shared" si="231"/>
        <v>0</v>
      </c>
      <c r="BD466" s="116">
        <f t="shared" si="226"/>
        <v>0</v>
      </c>
      <c r="BE466" s="120">
        <f t="shared" si="232"/>
        <v>0</v>
      </c>
      <c r="BF466" s="115">
        <f t="shared" si="233"/>
        <v>0</v>
      </c>
      <c r="BG466" s="116">
        <f t="shared" si="227"/>
        <v>0</v>
      </c>
      <c r="BH466" s="120">
        <f t="shared" si="234"/>
        <v>0</v>
      </c>
      <c r="BI466" s="115">
        <f t="shared" si="235"/>
        <v>0</v>
      </c>
      <c r="BJ466" s="116">
        <f t="shared" si="228"/>
        <v>0</v>
      </c>
      <c r="BK466" s="120">
        <f t="shared" si="236"/>
        <v>0</v>
      </c>
      <c r="BL466" s="120">
        <f t="shared" si="237"/>
        <v>0</v>
      </c>
      <c r="BN466" s="375">
        <f t="shared" si="229"/>
        <v>0</v>
      </c>
      <c r="BP466" s="380"/>
      <c r="DH466" s="102"/>
    </row>
    <row r="467" spans="1:112" hidden="1">
      <c r="A467" s="110"/>
      <c r="B467" s="786"/>
      <c r="C467" s="786"/>
      <c r="D467" s="786"/>
      <c r="E467" s="786"/>
      <c r="F467" s="786"/>
      <c r="G467" s="786"/>
      <c r="H467" s="786"/>
      <c r="I467" s="786"/>
      <c r="J467" s="786"/>
      <c r="K467" s="786"/>
      <c r="L467" s="786"/>
      <c r="M467" s="786"/>
      <c r="N467" s="786"/>
      <c r="O467" s="786"/>
      <c r="P467" s="786"/>
      <c r="Q467" s="786"/>
      <c r="R467" s="787"/>
      <c r="S467" s="787"/>
      <c r="T467" s="788"/>
      <c r="U467" s="787"/>
      <c r="V467" s="787"/>
      <c r="W467" s="783"/>
      <c r="X467" s="789"/>
      <c r="Y467" s="789"/>
      <c r="Z467" s="781"/>
      <c r="AA467" s="782"/>
      <c r="AB467" s="783"/>
      <c r="AC467" s="781"/>
      <c r="AD467" s="782"/>
      <c r="AE467" s="783"/>
      <c r="AF467" s="784">
        <f t="shared" si="230"/>
        <v>0</v>
      </c>
      <c r="AG467" s="784"/>
      <c r="AH467" s="784"/>
      <c r="AI467" s="784"/>
      <c r="AJ467" s="784">
        <f t="shared" si="219"/>
        <v>0</v>
      </c>
      <c r="AK467" s="784"/>
      <c r="AL467" s="784"/>
      <c r="AM467" s="784"/>
      <c r="AN467" s="784">
        <f t="shared" si="220"/>
        <v>0</v>
      </c>
      <c r="AO467" s="784"/>
      <c r="AP467" s="784"/>
      <c r="AQ467" s="784"/>
      <c r="AR467" s="363"/>
      <c r="AS467" s="785">
        <f t="shared" si="221"/>
        <v>0</v>
      </c>
      <c r="AT467" s="785"/>
      <c r="AU467" s="785"/>
      <c r="AV467" s="785"/>
      <c r="AW467" s="785"/>
      <c r="AX467" s="91"/>
      <c r="AY467" s="116">
        <f t="shared" si="222"/>
        <v>0</v>
      </c>
      <c r="AZ467" s="116">
        <f t="shared" si="223"/>
        <v>0</v>
      </c>
      <c r="BA467" s="116">
        <f t="shared" si="224"/>
        <v>0</v>
      </c>
      <c r="BB467" s="116">
        <f t="shared" si="225"/>
        <v>0</v>
      </c>
      <c r="BC467" s="115">
        <f t="shared" si="231"/>
        <v>0</v>
      </c>
      <c r="BD467" s="116">
        <f t="shared" si="226"/>
        <v>0</v>
      </c>
      <c r="BE467" s="120">
        <f t="shared" si="232"/>
        <v>0</v>
      </c>
      <c r="BF467" s="115">
        <f t="shared" si="233"/>
        <v>0</v>
      </c>
      <c r="BG467" s="116">
        <f t="shared" si="227"/>
        <v>0</v>
      </c>
      <c r="BH467" s="120">
        <f t="shared" si="234"/>
        <v>0</v>
      </c>
      <c r="BI467" s="115">
        <f t="shared" si="235"/>
        <v>0</v>
      </c>
      <c r="BJ467" s="116">
        <f t="shared" si="228"/>
        <v>0</v>
      </c>
      <c r="BK467" s="120">
        <f t="shared" si="236"/>
        <v>0</v>
      </c>
      <c r="BL467" s="120">
        <f t="shared" si="237"/>
        <v>0</v>
      </c>
      <c r="BN467" s="375">
        <f t="shared" si="229"/>
        <v>0</v>
      </c>
      <c r="BP467" s="380"/>
      <c r="DH467" s="102"/>
    </row>
    <row r="468" spans="1:112" hidden="1">
      <c r="A468" s="110"/>
      <c r="B468" s="801" t="s">
        <v>837</v>
      </c>
      <c r="C468" s="801"/>
      <c r="D468" s="801"/>
      <c r="E468" s="801"/>
      <c r="F468" s="801"/>
      <c r="G468" s="801"/>
      <c r="H468" s="801"/>
      <c r="I468" s="801"/>
      <c r="J468" s="801"/>
      <c r="K468" s="801"/>
      <c r="L468" s="801"/>
      <c r="M468" s="801"/>
      <c r="N468" s="801"/>
      <c r="O468" s="801"/>
      <c r="P468" s="801"/>
      <c r="Q468" s="801"/>
      <c r="R468" s="787"/>
      <c r="S468" s="787"/>
      <c r="T468" s="788"/>
      <c r="U468" s="787"/>
      <c r="V468" s="787"/>
      <c r="W468" s="783"/>
      <c r="X468" s="789"/>
      <c r="Y468" s="789"/>
      <c r="Z468" s="781"/>
      <c r="AA468" s="782"/>
      <c r="AB468" s="783"/>
      <c r="AC468" s="781"/>
      <c r="AD468" s="782"/>
      <c r="AE468" s="783"/>
      <c r="AF468" s="784">
        <f t="shared" si="230"/>
        <v>0</v>
      </c>
      <c r="AG468" s="784"/>
      <c r="AH468" s="784"/>
      <c r="AI468" s="784"/>
      <c r="AJ468" s="784">
        <f t="shared" si="219"/>
        <v>0</v>
      </c>
      <c r="AK468" s="784"/>
      <c r="AL468" s="784"/>
      <c r="AM468" s="784"/>
      <c r="AN468" s="784">
        <f t="shared" si="220"/>
        <v>0</v>
      </c>
      <c r="AO468" s="784"/>
      <c r="AP468" s="784"/>
      <c r="AQ468" s="784"/>
      <c r="AR468" s="363"/>
      <c r="AS468" s="785">
        <f t="shared" si="221"/>
        <v>0</v>
      </c>
      <c r="AT468" s="785"/>
      <c r="AU468" s="785"/>
      <c r="AV468" s="785"/>
      <c r="AW468" s="785"/>
      <c r="AX468" s="91"/>
      <c r="AY468" s="116">
        <f t="shared" si="222"/>
        <v>0</v>
      </c>
      <c r="AZ468" s="116">
        <f t="shared" si="223"/>
        <v>0</v>
      </c>
      <c r="BA468" s="116">
        <f t="shared" si="224"/>
        <v>0</v>
      </c>
      <c r="BB468" s="116">
        <f t="shared" si="225"/>
        <v>0</v>
      </c>
      <c r="BC468" s="115">
        <f t="shared" si="231"/>
        <v>0</v>
      </c>
      <c r="BD468" s="116">
        <f t="shared" si="226"/>
        <v>0</v>
      </c>
      <c r="BE468" s="120">
        <f t="shared" si="232"/>
        <v>0</v>
      </c>
      <c r="BF468" s="115">
        <f t="shared" si="233"/>
        <v>0</v>
      </c>
      <c r="BG468" s="116">
        <f t="shared" si="227"/>
        <v>0</v>
      </c>
      <c r="BH468" s="120">
        <f t="shared" si="234"/>
        <v>0</v>
      </c>
      <c r="BI468" s="115">
        <f t="shared" si="235"/>
        <v>0</v>
      </c>
      <c r="BJ468" s="116">
        <f t="shared" si="228"/>
        <v>0</v>
      </c>
      <c r="BK468" s="120">
        <f t="shared" si="236"/>
        <v>0</v>
      </c>
      <c r="BL468" s="120">
        <f t="shared" si="237"/>
        <v>0</v>
      </c>
      <c r="BN468" s="375">
        <f t="shared" si="229"/>
        <v>0</v>
      </c>
      <c r="BP468" s="380"/>
      <c r="DH468" s="102"/>
    </row>
    <row r="469" spans="1:112" hidden="1">
      <c r="A469" s="110"/>
      <c r="B469" s="786" t="s">
        <v>219</v>
      </c>
      <c r="C469" s="786"/>
      <c r="D469" s="786"/>
      <c r="E469" s="786"/>
      <c r="F469" s="786"/>
      <c r="G469" s="786"/>
      <c r="H469" s="786"/>
      <c r="I469" s="786"/>
      <c r="J469" s="786"/>
      <c r="K469" s="786"/>
      <c r="L469" s="786"/>
      <c r="M469" s="786"/>
      <c r="N469" s="786"/>
      <c r="O469" s="786"/>
      <c r="P469" s="786"/>
      <c r="Q469" s="786"/>
      <c r="R469" s="787"/>
      <c r="S469" s="787"/>
      <c r="T469" s="788"/>
      <c r="U469" s="787" t="s">
        <v>7</v>
      </c>
      <c r="V469" s="787" t="s">
        <v>7</v>
      </c>
      <c r="W469" s="783">
        <v>0.15</v>
      </c>
      <c r="X469" s="789"/>
      <c r="Y469" s="789"/>
      <c r="Z469" s="781">
        <v>0.25</v>
      </c>
      <c r="AA469" s="782"/>
      <c r="AB469" s="783">
        <v>0.25</v>
      </c>
      <c r="AC469" s="781"/>
      <c r="AD469" s="782"/>
      <c r="AE469" s="783"/>
      <c r="AF469" s="784">
        <f t="shared" si="230"/>
        <v>0</v>
      </c>
      <c r="AG469" s="784"/>
      <c r="AH469" s="784"/>
      <c r="AI469" s="784"/>
      <c r="AJ469" s="784">
        <f t="shared" si="219"/>
        <v>0</v>
      </c>
      <c r="AK469" s="784"/>
      <c r="AL469" s="784"/>
      <c r="AM469" s="784"/>
      <c r="AN469" s="784">
        <f t="shared" si="220"/>
        <v>0</v>
      </c>
      <c r="AO469" s="784"/>
      <c r="AP469" s="784"/>
      <c r="AQ469" s="784"/>
      <c r="AR469" s="363"/>
      <c r="AS469" s="785">
        <f t="shared" si="221"/>
        <v>0</v>
      </c>
      <c r="AT469" s="785"/>
      <c r="AU469" s="785"/>
      <c r="AV469" s="785"/>
      <c r="AW469" s="785"/>
      <c r="AX469" s="91"/>
      <c r="AY469" s="116">
        <f t="shared" si="222"/>
        <v>0</v>
      </c>
      <c r="AZ469" s="116">
        <f t="shared" si="223"/>
        <v>0</v>
      </c>
      <c r="BA469" s="116">
        <f t="shared" si="224"/>
        <v>0</v>
      </c>
      <c r="BB469" s="116">
        <f t="shared" si="225"/>
        <v>0</v>
      </c>
      <c r="BC469" s="115">
        <f t="shared" si="231"/>
        <v>0</v>
      </c>
      <c r="BD469" s="116">
        <f t="shared" si="226"/>
        <v>0</v>
      </c>
      <c r="BE469" s="120">
        <f t="shared" si="232"/>
        <v>0</v>
      </c>
      <c r="BF469" s="115">
        <f t="shared" si="233"/>
        <v>0</v>
      </c>
      <c r="BG469" s="116">
        <f t="shared" si="227"/>
        <v>0</v>
      </c>
      <c r="BH469" s="120">
        <f t="shared" si="234"/>
        <v>0</v>
      </c>
      <c r="BI469" s="115">
        <f t="shared" si="235"/>
        <v>0</v>
      </c>
      <c r="BJ469" s="116">
        <f t="shared" si="228"/>
        <v>0</v>
      </c>
      <c r="BK469" s="120">
        <f t="shared" si="236"/>
        <v>0</v>
      </c>
      <c r="BL469" s="120">
        <f t="shared" si="237"/>
        <v>0</v>
      </c>
      <c r="BN469" s="375">
        <f t="shared" si="229"/>
        <v>0</v>
      </c>
      <c r="BP469" s="380"/>
      <c r="DH469" s="102"/>
    </row>
    <row r="470" spans="1:112" hidden="1">
      <c r="A470" s="110"/>
      <c r="B470" s="786" t="s">
        <v>220</v>
      </c>
      <c r="C470" s="786"/>
      <c r="D470" s="786"/>
      <c r="E470" s="786"/>
      <c r="F470" s="786"/>
      <c r="G470" s="786"/>
      <c r="H470" s="786"/>
      <c r="I470" s="786"/>
      <c r="J470" s="786"/>
      <c r="K470" s="786"/>
      <c r="L470" s="786"/>
      <c r="M470" s="786"/>
      <c r="N470" s="786"/>
      <c r="O470" s="786"/>
      <c r="P470" s="786"/>
      <c r="Q470" s="786"/>
      <c r="R470" s="787"/>
      <c r="S470" s="787"/>
      <c r="T470" s="788"/>
      <c r="U470" s="787" t="s">
        <v>7</v>
      </c>
      <c r="V470" s="787" t="s">
        <v>7</v>
      </c>
      <c r="W470" s="783">
        <v>0.05</v>
      </c>
      <c r="X470" s="789"/>
      <c r="Y470" s="789"/>
      <c r="Z470" s="781">
        <v>0.05</v>
      </c>
      <c r="AA470" s="782"/>
      <c r="AB470" s="783">
        <v>0.05</v>
      </c>
      <c r="AC470" s="781"/>
      <c r="AD470" s="782"/>
      <c r="AE470" s="783"/>
      <c r="AF470" s="784">
        <f t="shared" si="230"/>
        <v>0</v>
      </c>
      <c r="AG470" s="784"/>
      <c r="AH470" s="784"/>
      <c r="AI470" s="784"/>
      <c r="AJ470" s="784">
        <f t="shared" si="219"/>
        <v>0</v>
      </c>
      <c r="AK470" s="784"/>
      <c r="AL470" s="784"/>
      <c r="AM470" s="784"/>
      <c r="AN470" s="784">
        <f t="shared" si="220"/>
        <v>0</v>
      </c>
      <c r="AO470" s="784"/>
      <c r="AP470" s="784"/>
      <c r="AQ470" s="784"/>
      <c r="AR470" s="363"/>
      <c r="AS470" s="785">
        <f t="shared" si="221"/>
        <v>0</v>
      </c>
      <c r="AT470" s="785"/>
      <c r="AU470" s="785"/>
      <c r="AV470" s="785"/>
      <c r="AW470" s="785"/>
      <c r="AX470" s="91"/>
      <c r="AY470" s="116">
        <f t="shared" si="222"/>
        <v>0</v>
      </c>
      <c r="AZ470" s="116">
        <f t="shared" si="223"/>
        <v>0</v>
      </c>
      <c r="BA470" s="116">
        <f t="shared" si="224"/>
        <v>0</v>
      </c>
      <c r="BB470" s="116">
        <f t="shared" si="225"/>
        <v>0</v>
      </c>
      <c r="BC470" s="115">
        <f t="shared" si="231"/>
        <v>0</v>
      </c>
      <c r="BD470" s="116">
        <f t="shared" si="226"/>
        <v>0</v>
      </c>
      <c r="BE470" s="120">
        <f t="shared" si="232"/>
        <v>0</v>
      </c>
      <c r="BF470" s="115">
        <f t="shared" si="233"/>
        <v>0</v>
      </c>
      <c r="BG470" s="116">
        <f t="shared" si="227"/>
        <v>0</v>
      </c>
      <c r="BH470" s="120">
        <f t="shared" si="234"/>
        <v>0</v>
      </c>
      <c r="BI470" s="115">
        <f t="shared" si="235"/>
        <v>0</v>
      </c>
      <c r="BJ470" s="116">
        <f t="shared" si="228"/>
        <v>0</v>
      </c>
      <c r="BK470" s="120">
        <f t="shared" si="236"/>
        <v>0</v>
      </c>
      <c r="BL470" s="120">
        <f t="shared" si="237"/>
        <v>0</v>
      </c>
      <c r="BN470" s="375">
        <f t="shared" si="229"/>
        <v>0</v>
      </c>
      <c r="BP470" s="380"/>
      <c r="DH470" s="102"/>
    </row>
    <row r="471" spans="1:112" hidden="1">
      <c r="A471" s="110"/>
      <c r="B471" s="786" t="s">
        <v>176</v>
      </c>
      <c r="C471" s="786"/>
      <c r="D471" s="786"/>
      <c r="E471" s="786"/>
      <c r="F471" s="786"/>
      <c r="G471" s="786"/>
      <c r="H471" s="786"/>
      <c r="I471" s="786"/>
      <c r="J471" s="786"/>
      <c r="K471" s="786"/>
      <c r="L471" s="786"/>
      <c r="M471" s="786"/>
      <c r="N471" s="786"/>
      <c r="O471" s="786"/>
      <c r="P471" s="786"/>
      <c r="Q471" s="786"/>
      <c r="R471" s="787"/>
      <c r="S471" s="787"/>
      <c r="T471" s="788"/>
      <c r="U471" s="787" t="s">
        <v>1</v>
      </c>
      <c r="V471" s="787" t="s">
        <v>1</v>
      </c>
      <c r="W471" s="783">
        <v>10</v>
      </c>
      <c r="X471" s="789"/>
      <c r="Y471" s="789"/>
      <c r="Z471" s="781">
        <v>10</v>
      </c>
      <c r="AA471" s="782"/>
      <c r="AB471" s="783">
        <v>10</v>
      </c>
      <c r="AC471" s="781"/>
      <c r="AD471" s="782"/>
      <c r="AE471" s="783"/>
      <c r="AF471" s="784">
        <f t="shared" si="230"/>
        <v>0</v>
      </c>
      <c r="AG471" s="784"/>
      <c r="AH471" s="784"/>
      <c r="AI471" s="784"/>
      <c r="AJ471" s="784">
        <f t="shared" si="219"/>
        <v>0</v>
      </c>
      <c r="AK471" s="784"/>
      <c r="AL471" s="784"/>
      <c r="AM471" s="784"/>
      <c r="AN471" s="784">
        <f t="shared" si="220"/>
        <v>0</v>
      </c>
      <c r="AO471" s="784"/>
      <c r="AP471" s="784"/>
      <c r="AQ471" s="784"/>
      <c r="AR471" s="363"/>
      <c r="AS471" s="785">
        <f t="shared" si="221"/>
        <v>0</v>
      </c>
      <c r="AT471" s="785"/>
      <c r="AU471" s="785"/>
      <c r="AV471" s="785"/>
      <c r="AW471" s="785"/>
      <c r="AX471" s="91"/>
      <c r="AY471" s="116">
        <f t="shared" si="222"/>
        <v>0</v>
      </c>
      <c r="AZ471" s="116">
        <f t="shared" si="223"/>
        <v>0</v>
      </c>
      <c r="BA471" s="116">
        <f t="shared" si="224"/>
        <v>0</v>
      </c>
      <c r="BB471" s="116">
        <f t="shared" si="225"/>
        <v>0</v>
      </c>
      <c r="BC471" s="115">
        <f t="shared" si="231"/>
        <v>0</v>
      </c>
      <c r="BD471" s="116">
        <f t="shared" si="226"/>
        <v>0</v>
      </c>
      <c r="BE471" s="120">
        <f t="shared" si="232"/>
        <v>0</v>
      </c>
      <c r="BF471" s="115">
        <f t="shared" si="233"/>
        <v>0</v>
      </c>
      <c r="BG471" s="116">
        <f t="shared" si="227"/>
        <v>0</v>
      </c>
      <c r="BH471" s="120">
        <f t="shared" si="234"/>
        <v>0</v>
      </c>
      <c r="BI471" s="115">
        <f t="shared" si="235"/>
        <v>0</v>
      </c>
      <c r="BJ471" s="116">
        <f t="shared" si="228"/>
        <v>0</v>
      </c>
      <c r="BK471" s="120">
        <f t="shared" si="236"/>
        <v>0</v>
      </c>
      <c r="BL471" s="120">
        <f t="shared" si="237"/>
        <v>0</v>
      </c>
      <c r="BN471" s="375">
        <f t="shared" si="229"/>
        <v>0</v>
      </c>
      <c r="BP471" s="380"/>
      <c r="DH471" s="102"/>
    </row>
    <row r="472" spans="1:112" hidden="1">
      <c r="A472" s="110"/>
      <c r="B472" s="786" t="s">
        <v>177</v>
      </c>
      <c r="C472" s="786"/>
      <c r="D472" s="786"/>
      <c r="E472" s="786"/>
      <c r="F472" s="786"/>
      <c r="G472" s="786"/>
      <c r="H472" s="786"/>
      <c r="I472" s="786"/>
      <c r="J472" s="786"/>
      <c r="K472" s="786"/>
      <c r="L472" s="786"/>
      <c r="M472" s="786"/>
      <c r="N472" s="786"/>
      <c r="O472" s="786"/>
      <c r="P472" s="786"/>
      <c r="Q472" s="786"/>
      <c r="R472" s="787"/>
      <c r="S472" s="787"/>
      <c r="T472" s="788"/>
      <c r="U472" s="787" t="s">
        <v>1</v>
      </c>
      <c r="V472" s="787" t="s">
        <v>1</v>
      </c>
      <c r="W472" s="783">
        <v>15</v>
      </c>
      <c r="X472" s="789"/>
      <c r="Y472" s="789"/>
      <c r="Z472" s="781">
        <v>20</v>
      </c>
      <c r="AA472" s="782"/>
      <c r="AB472" s="783">
        <v>25</v>
      </c>
      <c r="AC472" s="781"/>
      <c r="AD472" s="782"/>
      <c r="AE472" s="783"/>
      <c r="AF472" s="784">
        <f t="shared" si="230"/>
        <v>0</v>
      </c>
      <c r="AG472" s="784"/>
      <c r="AH472" s="784"/>
      <c r="AI472" s="784"/>
      <c r="AJ472" s="784">
        <f t="shared" si="219"/>
        <v>0</v>
      </c>
      <c r="AK472" s="784"/>
      <c r="AL472" s="784"/>
      <c r="AM472" s="784"/>
      <c r="AN472" s="784">
        <f t="shared" si="220"/>
        <v>0</v>
      </c>
      <c r="AO472" s="784"/>
      <c r="AP472" s="784"/>
      <c r="AQ472" s="784"/>
      <c r="AR472" s="363"/>
      <c r="AS472" s="785">
        <f t="shared" si="221"/>
        <v>0</v>
      </c>
      <c r="AT472" s="785"/>
      <c r="AU472" s="785"/>
      <c r="AV472" s="785"/>
      <c r="AW472" s="785"/>
      <c r="AX472" s="91"/>
      <c r="AY472" s="116">
        <f t="shared" si="222"/>
        <v>0</v>
      </c>
      <c r="AZ472" s="116">
        <f t="shared" si="223"/>
        <v>0</v>
      </c>
      <c r="BA472" s="116">
        <f t="shared" si="224"/>
        <v>0</v>
      </c>
      <c r="BB472" s="116">
        <f t="shared" si="225"/>
        <v>0</v>
      </c>
      <c r="BC472" s="115">
        <f t="shared" si="231"/>
        <v>0</v>
      </c>
      <c r="BD472" s="116">
        <f t="shared" si="226"/>
        <v>0</v>
      </c>
      <c r="BE472" s="120">
        <f t="shared" si="232"/>
        <v>0</v>
      </c>
      <c r="BF472" s="115">
        <f t="shared" si="233"/>
        <v>0</v>
      </c>
      <c r="BG472" s="116">
        <f t="shared" si="227"/>
        <v>0</v>
      </c>
      <c r="BH472" s="120">
        <f t="shared" si="234"/>
        <v>0</v>
      </c>
      <c r="BI472" s="115">
        <f t="shared" si="235"/>
        <v>0</v>
      </c>
      <c r="BJ472" s="116">
        <f t="shared" si="228"/>
        <v>0</v>
      </c>
      <c r="BK472" s="120">
        <f t="shared" si="236"/>
        <v>0</v>
      </c>
      <c r="BL472" s="120">
        <f t="shared" si="237"/>
        <v>0</v>
      </c>
      <c r="BN472" s="375">
        <f t="shared" si="229"/>
        <v>0</v>
      </c>
      <c r="BP472" s="380"/>
      <c r="DH472" s="102"/>
    </row>
    <row r="473" spans="1:112" hidden="1">
      <c r="A473" s="110"/>
      <c r="B473" s="786" t="s">
        <v>410</v>
      </c>
      <c r="C473" s="786"/>
      <c r="D473" s="786"/>
      <c r="E473" s="786"/>
      <c r="F473" s="786"/>
      <c r="G473" s="786"/>
      <c r="H473" s="786"/>
      <c r="I473" s="786"/>
      <c r="J473" s="786"/>
      <c r="K473" s="786"/>
      <c r="L473" s="786"/>
      <c r="M473" s="786"/>
      <c r="N473" s="786"/>
      <c r="O473" s="786"/>
      <c r="P473" s="786"/>
      <c r="Q473" s="786"/>
      <c r="R473" s="787"/>
      <c r="S473" s="787"/>
      <c r="T473" s="788"/>
      <c r="U473" s="787" t="s">
        <v>1</v>
      </c>
      <c r="V473" s="787"/>
      <c r="W473" s="783">
        <v>25</v>
      </c>
      <c r="X473" s="789"/>
      <c r="Y473" s="789"/>
      <c r="Z473" s="781">
        <v>35</v>
      </c>
      <c r="AA473" s="782"/>
      <c r="AB473" s="783"/>
      <c r="AC473" s="781"/>
      <c r="AD473" s="782"/>
      <c r="AE473" s="783"/>
      <c r="AF473" s="784">
        <f t="shared" si="230"/>
        <v>0</v>
      </c>
      <c r="AG473" s="784"/>
      <c r="AH473" s="784"/>
      <c r="AI473" s="784"/>
      <c r="AJ473" s="784">
        <f t="shared" si="219"/>
        <v>0</v>
      </c>
      <c r="AK473" s="784"/>
      <c r="AL473" s="784"/>
      <c r="AM473" s="784"/>
      <c r="AN473" s="784">
        <f t="shared" si="220"/>
        <v>0</v>
      </c>
      <c r="AO473" s="784"/>
      <c r="AP473" s="784"/>
      <c r="AQ473" s="784"/>
      <c r="AR473" s="363"/>
      <c r="AS473" s="785">
        <f t="shared" si="221"/>
        <v>0</v>
      </c>
      <c r="AT473" s="785"/>
      <c r="AU473" s="785"/>
      <c r="AV473" s="785"/>
      <c r="AW473" s="785"/>
      <c r="AX473" s="91"/>
      <c r="AY473" s="116">
        <f t="shared" si="222"/>
        <v>0</v>
      </c>
      <c r="AZ473" s="116">
        <f t="shared" si="223"/>
        <v>0</v>
      </c>
      <c r="BA473" s="116">
        <f t="shared" si="224"/>
        <v>0</v>
      </c>
      <c r="BB473" s="116">
        <f t="shared" si="225"/>
        <v>0</v>
      </c>
      <c r="BC473" s="115">
        <f t="shared" si="231"/>
        <v>0</v>
      </c>
      <c r="BD473" s="116">
        <f t="shared" si="226"/>
        <v>0</v>
      </c>
      <c r="BE473" s="120">
        <f t="shared" si="232"/>
        <v>0</v>
      </c>
      <c r="BF473" s="115">
        <f t="shared" si="233"/>
        <v>0</v>
      </c>
      <c r="BG473" s="116">
        <f t="shared" si="227"/>
        <v>0</v>
      </c>
      <c r="BH473" s="120">
        <f t="shared" si="234"/>
        <v>0</v>
      </c>
      <c r="BI473" s="115">
        <f t="shared" si="235"/>
        <v>0</v>
      </c>
      <c r="BJ473" s="116">
        <f t="shared" si="228"/>
        <v>0</v>
      </c>
      <c r="BK473" s="120">
        <f t="shared" si="236"/>
        <v>0</v>
      </c>
      <c r="BL473" s="120">
        <f t="shared" si="237"/>
        <v>0</v>
      </c>
      <c r="BN473" s="375">
        <f t="shared" si="229"/>
        <v>0</v>
      </c>
      <c r="BP473" s="380"/>
      <c r="DH473" s="102"/>
    </row>
    <row r="474" spans="1:112" hidden="1">
      <c r="A474" s="110"/>
      <c r="B474" s="786" t="s">
        <v>411</v>
      </c>
      <c r="C474" s="786"/>
      <c r="D474" s="786"/>
      <c r="E474" s="786"/>
      <c r="F474" s="786"/>
      <c r="G474" s="786"/>
      <c r="H474" s="786"/>
      <c r="I474" s="786"/>
      <c r="J474" s="786"/>
      <c r="K474" s="786"/>
      <c r="L474" s="786"/>
      <c r="M474" s="786"/>
      <c r="N474" s="786"/>
      <c r="O474" s="786"/>
      <c r="P474" s="786"/>
      <c r="Q474" s="786"/>
      <c r="R474" s="787"/>
      <c r="S474" s="787"/>
      <c r="T474" s="788"/>
      <c r="U474" s="787" t="s">
        <v>1</v>
      </c>
      <c r="V474" s="787" t="s">
        <v>1</v>
      </c>
      <c r="W474" s="783">
        <v>45</v>
      </c>
      <c r="X474" s="789"/>
      <c r="Y474" s="789"/>
      <c r="Z474" s="781">
        <v>50</v>
      </c>
      <c r="AA474" s="782"/>
      <c r="AB474" s="783">
        <v>85</v>
      </c>
      <c r="AC474" s="781"/>
      <c r="AD474" s="782"/>
      <c r="AE474" s="783"/>
      <c r="AF474" s="784">
        <f t="shared" si="230"/>
        <v>0</v>
      </c>
      <c r="AG474" s="784"/>
      <c r="AH474" s="784"/>
      <c r="AI474" s="784"/>
      <c r="AJ474" s="784">
        <f t="shared" si="219"/>
        <v>0</v>
      </c>
      <c r="AK474" s="784"/>
      <c r="AL474" s="784"/>
      <c r="AM474" s="784"/>
      <c r="AN474" s="784">
        <f t="shared" si="220"/>
        <v>0</v>
      </c>
      <c r="AO474" s="784"/>
      <c r="AP474" s="784"/>
      <c r="AQ474" s="784"/>
      <c r="AR474" s="363"/>
      <c r="AS474" s="785">
        <f t="shared" si="221"/>
        <v>0</v>
      </c>
      <c r="AT474" s="785"/>
      <c r="AU474" s="785"/>
      <c r="AV474" s="785"/>
      <c r="AW474" s="785"/>
      <c r="AX474" s="91"/>
      <c r="AY474" s="116">
        <f t="shared" si="222"/>
        <v>0</v>
      </c>
      <c r="AZ474" s="116">
        <f t="shared" si="223"/>
        <v>0</v>
      </c>
      <c r="BA474" s="116">
        <f t="shared" si="224"/>
        <v>0</v>
      </c>
      <c r="BB474" s="116">
        <f t="shared" si="225"/>
        <v>0</v>
      </c>
      <c r="BC474" s="115">
        <f t="shared" si="231"/>
        <v>0</v>
      </c>
      <c r="BD474" s="116">
        <f t="shared" si="226"/>
        <v>0</v>
      </c>
      <c r="BE474" s="120">
        <f t="shared" si="232"/>
        <v>0</v>
      </c>
      <c r="BF474" s="115">
        <f t="shared" si="233"/>
        <v>0</v>
      </c>
      <c r="BG474" s="116">
        <f t="shared" si="227"/>
        <v>0</v>
      </c>
      <c r="BH474" s="120">
        <f t="shared" si="234"/>
        <v>0</v>
      </c>
      <c r="BI474" s="115">
        <f t="shared" si="235"/>
        <v>0</v>
      </c>
      <c r="BJ474" s="116">
        <f t="shared" si="228"/>
        <v>0</v>
      </c>
      <c r="BK474" s="120">
        <f t="shared" si="236"/>
        <v>0</v>
      </c>
      <c r="BL474" s="120">
        <f t="shared" si="237"/>
        <v>0</v>
      </c>
      <c r="BN474" s="375">
        <f t="shared" si="229"/>
        <v>0</v>
      </c>
      <c r="BP474" s="380"/>
      <c r="DH474" s="102"/>
    </row>
    <row r="475" spans="1:112" hidden="1">
      <c r="A475" s="110"/>
      <c r="B475" s="786" t="s">
        <v>413</v>
      </c>
      <c r="C475" s="786"/>
      <c r="D475" s="786"/>
      <c r="E475" s="786"/>
      <c r="F475" s="786"/>
      <c r="G475" s="786"/>
      <c r="H475" s="786"/>
      <c r="I475" s="786"/>
      <c r="J475" s="786"/>
      <c r="K475" s="786"/>
      <c r="L475" s="786"/>
      <c r="M475" s="786"/>
      <c r="N475" s="786"/>
      <c r="O475" s="786"/>
      <c r="P475" s="786"/>
      <c r="Q475" s="786"/>
      <c r="R475" s="787"/>
      <c r="S475" s="787"/>
      <c r="T475" s="788"/>
      <c r="U475" s="787" t="s">
        <v>1</v>
      </c>
      <c r="V475" s="787"/>
      <c r="W475" s="783">
        <v>50</v>
      </c>
      <c r="X475" s="789"/>
      <c r="Y475" s="789"/>
      <c r="Z475" s="781">
        <v>75</v>
      </c>
      <c r="AA475" s="782"/>
      <c r="AB475" s="783"/>
      <c r="AC475" s="781"/>
      <c r="AD475" s="782"/>
      <c r="AE475" s="783"/>
      <c r="AF475" s="784">
        <f t="shared" si="230"/>
        <v>0</v>
      </c>
      <c r="AG475" s="784"/>
      <c r="AH475" s="784"/>
      <c r="AI475" s="784"/>
      <c r="AJ475" s="784">
        <f t="shared" si="219"/>
        <v>0</v>
      </c>
      <c r="AK475" s="784"/>
      <c r="AL475" s="784"/>
      <c r="AM475" s="784"/>
      <c r="AN475" s="784">
        <f t="shared" si="220"/>
        <v>0</v>
      </c>
      <c r="AO475" s="784"/>
      <c r="AP475" s="784"/>
      <c r="AQ475" s="784"/>
      <c r="AR475" s="363"/>
      <c r="AS475" s="785">
        <f t="shared" si="221"/>
        <v>0</v>
      </c>
      <c r="AT475" s="785"/>
      <c r="AU475" s="785"/>
      <c r="AV475" s="785"/>
      <c r="AW475" s="785"/>
      <c r="AX475" s="91"/>
      <c r="AY475" s="116">
        <f t="shared" si="222"/>
        <v>0</v>
      </c>
      <c r="AZ475" s="116">
        <f t="shared" si="223"/>
        <v>0</v>
      </c>
      <c r="BA475" s="116">
        <f t="shared" si="224"/>
        <v>0</v>
      </c>
      <c r="BB475" s="116">
        <f t="shared" si="225"/>
        <v>0</v>
      </c>
      <c r="BC475" s="115">
        <f t="shared" si="231"/>
        <v>0</v>
      </c>
      <c r="BD475" s="116">
        <f t="shared" si="226"/>
        <v>0</v>
      </c>
      <c r="BE475" s="120">
        <f t="shared" si="232"/>
        <v>0</v>
      </c>
      <c r="BF475" s="115">
        <f t="shared" si="233"/>
        <v>0</v>
      </c>
      <c r="BG475" s="116">
        <f t="shared" si="227"/>
        <v>0</v>
      </c>
      <c r="BH475" s="120">
        <f t="shared" si="234"/>
        <v>0</v>
      </c>
      <c r="BI475" s="115">
        <f t="shared" si="235"/>
        <v>0</v>
      </c>
      <c r="BJ475" s="116">
        <f t="shared" si="228"/>
        <v>0</v>
      </c>
      <c r="BK475" s="120">
        <f t="shared" si="236"/>
        <v>0</v>
      </c>
      <c r="BL475" s="120">
        <f t="shared" si="237"/>
        <v>0</v>
      </c>
      <c r="BN475" s="375">
        <f t="shared" si="229"/>
        <v>0</v>
      </c>
      <c r="BP475" s="380"/>
      <c r="DH475" s="102"/>
    </row>
    <row r="476" spans="1:112" hidden="1">
      <c r="A476" s="110"/>
      <c r="B476" s="786" t="s">
        <v>412</v>
      </c>
      <c r="C476" s="786"/>
      <c r="D476" s="786"/>
      <c r="E476" s="786"/>
      <c r="F476" s="786"/>
      <c r="G476" s="786"/>
      <c r="H476" s="786"/>
      <c r="I476" s="786"/>
      <c r="J476" s="786"/>
      <c r="K476" s="786"/>
      <c r="L476" s="786"/>
      <c r="M476" s="786"/>
      <c r="N476" s="786"/>
      <c r="O476" s="786"/>
      <c r="P476" s="786"/>
      <c r="Q476" s="786"/>
      <c r="R476" s="787"/>
      <c r="S476" s="787"/>
      <c r="T476" s="788"/>
      <c r="U476" s="787" t="s">
        <v>1</v>
      </c>
      <c r="V476" s="787"/>
      <c r="W476" s="783">
        <v>75</v>
      </c>
      <c r="X476" s="789"/>
      <c r="Y476" s="789"/>
      <c r="Z476" s="781">
        <v>200</v>
      </c>
      <c r="AA476" s="782"/>
      <c r="AB476" s="783"/>
      <c r="AC476" s="781"/>
      <c r="AD476" s="782"/>
      <c r="AE476" s="783"/>
      <c r="AF476" s="784">
        <f t="shared" si="230"/>
        <v>0</v>
      </c>
      <c r="AG476" s="784"/>
      <c r="AH476" s="784"/>
      <c r="AI476" s="784"/>
      <c r="AJ476" s="784">
        <f t="shared" si="219"/>
        <v>0</v>
      </c>
      <c r="AK476" s="784"/>
      <c r="AL476" s="784"/>
      <c r="AM476" s="784"/>
      <c r="AN476" s="784">
        <f t="shared" si="220"/>
        <v>0</v>
      </c>
      <c r="AO476" s="784"/>
      <c r="AP476" s="784"/>
      <c r="AQ476" s="784"/>
      <c r="AR476" s="363"/>
      <c r="AS476" s="785">
        <f t="shared" si="221"/>
        <v>0</v>
      </c>
      <c r="AT476" s="785"/>
      <c r="AU476" s="785"/>
      <c r="AV476" s="785"/>
      <c r="AW476" s="785"/>
      <c r="AX476" s="91"/>
      <c r="AY476" s="116">
        <f t="shared" si="222"/>
        <v>0</v>
      </c>
      <c r="AZ476" s="116">
        <f t="shared" si="223"/>
        <v>0</v>
      </c>
      <c r="BA476" s="116">
        <f t="shared" si="224"/>
        <v>0</v>
      </c>
      <c r="BB476" s="116">
        <f t="shared" si="225"/>
        <v>0</v>
      </c>
      <c r="BC476" s="115">
        <f t="shared" si="231"/>
        <v>0</v>
      </c>
      <c r="BD476" s="116">
        <f t="shared" si="226"/>
        <v>0</v>
      </c>
      <c r="BE476" s="120">
        <f t="shared" si="232"/>
        <v>0</v>
      </c>
      <c r="BF476" s="115">
        <f t="shared" si="233"/>
        <v>0</v>
      </c>
      <c r="BG476" s="116">
        <f t="shared" si="227"/>
        <v>0</v>
      </c>
      <c r="BH476" s="120">
        <f t="shared" si="234"/>
        <v>0</v>
      </c>
      <c r="BI476" s="115">
        <f t="shared" si="235"/>
        <v>0</v>
      </c>
      <c r="BJ476" s="116">
        <f t="shared" si="228"/>
        <v>0</v>
      </c>
      <c r="BK476" s="120">
        <f t="shared" si="236"/>
        <v>0</v>
      </c>
      <c r="BL476" s="120">
        <f t="shared" si="237"/>
        <v>0</v>
      </c>
      <c r="BN476" s="375">
        <f t="shared" si="229"/>
        <v>0</v>
      </c>
      <c r="BP476" s="380"/>
      <c r="DH476" s="102"/>
    </row>
    <row r="477" spans="1:112" hidden="1">
      <c r="A477" s="110"/>
      <c r="B477" s="786" t="s">
        <v>32</v>
      </c>
      <c r="C477" s="786"/>
      <c r="D477" s="786"/>
      <c r="E477" s="786"/>
      <c r="F477" s="786"/>
      <c r="G477" s="786"/>
      <c r="H477" s="786"/>
      <c r="I477" s="786"/>
      <c r="J477" s="786"/>
      <c r="K477" s="786"/>
      <c r="L477" s="786"/>
      <c r="M477" s="786"/>
      <c r="N477" s="786"/>
      <c r="O477" s="786"/>
      <c r="P477" s="786"/>
      <c r="Q477" s="786"/>
      <c r="R477" s="787"/>
      <c r="S477" s="787"/>
      <c r="T477" s="788"/>
      <c r="U477" s="787" t="s">
        <v>7</v>
      </c>
      <c r="V477" s="787" t="s">
        <v>7</v>
      </c>
      <c r="W477" s="783">
        <v>0.25</v>
      </c>
      <c r="X477" s="789"/>
      <c r="Y477" s="789"/>
      <c r="Z477" s="781">
        <v>0.5</v>
      </c>
      <c r="AA477" s="782"/>
      <c r="AB477" s="783">
        <v>0.5</v>
      </c>
      <c r="AC477" s="781"/>
      <c r="AD477" s="782"/>
      <c r="AE477" s="783"/>
      <c r="AF477" s="784">
        <f t="shared" si="230"/>
        <v>0</v>
      </c>
      <c r="AG477" s="784"/>
      <c r="AH477" s="784"/>
      <c r="AI477" s="784"/>
      <c r="AJ477" s="784">
        <f t="shared" si="219"/>
        <v>0</v>
      </c>
      <c r="AK477" s="784"/>
      <c r="AL477" s="784"/>
      <c r="AM477" s="784"/>
      <c r="AN477" s="784">
        <f t="shared" si="220"/>
        <v>0</v>
      </c>
      <c r="AO477" s="784"/>
      <c r="AP477" s="784"/>
      <c r="AQ477" s="784"/>
      <c r="AR477" s="363"/>
      <c r="AS477" s="785">
        <f t="shared" si="221"/>
        <v>0</v>
      </c>
      <c r="AT477" s="785"/>
      <c r="AU477" s="785"/>
      <c r="AV477" s="785"/>
      <c r="AW477" s="785"/>
      <c r="AX477" s="91"/>
      <c r="AY477" s="116">
        <f t="shared" si="222"/>
        <v>0</v>
      </c>
      <c r="AZ477" s="116">
        <f t="shared" si="223"/>
        <v>0</v>
      </c>
      <c r="BA477" s="116">
        <f t="shared" si="224"/>
        <v>0</v>
      </c>
      <c r="BB477" s="116">
        <f t="shared" si="225"/>
        <v>0</v>
      </c>
      <c r="BC477" s="115">
        <f t="shared" si="231"/>
        <v>0</v>
      </c>
      <c r="BD477" s="116">
        <f t="shared" si="226"/>
        <v>0</v>
      </c>
      <c r="BE477" s="120">
        <f t="shared" si="232"/>
        <v>0</v>
      </c>
      <c r="BF477" s="115">
        <f t="shared" si="233"/>
        <v>0</v>
      </c>
      <c r="BG477" s="116">
        <f t="shared" si="227"/>
        <v>0</v>
      </c>
      <c r="BH477" s="120">
        <f t="shared" si="234"/>
        <v>0</v>
      </c>
      <c r="BI477" s="115">
        <f t="shared" si="235"/>
        <v>0</v>
      </c>
      <c r="BJ477" s="116">
        <f t="shared" si="228"/>
        <v>0</v>
      </c>
      <c r="BK477" s="120">
        <f t="shared" si="236"/>
        <v>0</v>
      </c>
      <c r="BL477" s="120">
        <f t="shared" si="237"/>
        <v>0</v>
      </c>
      <c r="BN477" s="375">
        <f t="shared" si="229"/>
        <v>0</v>
      </c>
      <c r="BP477" s="380"/>
      <c r="DH477" s="102"/>
    </row>
    <row r="478" spans="1:112" hidden="1">
      <c r="A478" s="110"/>
      <c r="B478" s="786" t="s">
        <v>414</v>
      </c>
      <c r="C478" s="786"/>
      <c r="D478" s="786"/>
      <c r="E478" s="786"/>
      <c r="F478" s="786"/>
      <c r="G478" s="786"/>
      <c r="H478" s="786"/>
      <c r="I478" s="786"/>
      <c r="J478" s="786"/>
      <c r="K478" s="786"/>
      <c r="L478" s="786"/>
      <c r="M478" s="786"/>
      <c r="N478" s="786"/>
      <c r="O478" s="786"/>
      <c r="P478" s="786"/>
      <c r="Q478" s="786"/>
      <c r="R478" s="787"/>
      <c r="S478" s="787"/>
      <c r="T478" s="788"/>
      <c r="U478" s="787" t="s">
        <v>7</v>
      </c>
      <c r="V478" s="787"/>
      <c r="W478" s="783">
        <v>0.5</v>
      </c>
      <c r="X478" s="789"/>
      <c r="Y478" s="789"/>
      <c r="Z478" s="781">
        <v>1</v>
      </c>
      <c r="AA478" s="782"/>
      <c r="AB478" s="783"/>
      <c r="AC478" s="781"/>
      <c r="AD478" s="782"/>
      <c r="AE478" s="783"/>
      <c r="AF478" s="784">
        <f t="shared" si="230"/>
        <v>0</v>
      </c>
      <c r="AG478" s="784"/>
      <c r="AH478" s="784"/>
      <c r="AI478" s="784"/>
      <c r="AJ478" s="784">
        <f t="shared" si="219"/>
        <v>0</v>
      </c>
      <c r="AK478" s="784"/>
      <c r="AL478" s="784"/>
      <c r="AM478" s="784"/>
      <c r="AN478" s="784">
        <f t="shared" si="220"/>
        <v>0</v>
      </c>
      <c r="AO478" s="784"/>
      <c r="AP478" s="784"/>
      <c r="AQ478" s="784"/>
      <c r="AR478" s="363"/>
      <c r="AS478" s="785">
        <f t="shared" si="221"/>
        <v>0</v>
      </c>
      <c r="AT478" s="785"/>
      <c r="AU478" s="785"/>
      <c r="AV478" s="785"/>
      <c r="AW478" s="785"/>
      <c r="AX478" s="91"/>
      <c r="AY478" s="116">
        <f t="shared" si="222"/>
        <v>0</v>
      </c>
      <c r="AZ478" s="116">
        <f t="shared" si="223"/>
        <v>0</v>
      </c>
      <c r="BA478" s="116">
        <f t="shared" si="224"/>
        <v>0</v>
      </c>
      <c r="BB478" s="116">
        <f t="shared" si="225"/>
        <v>0</v>
      </c>
      <c r="BC478" s="115">
        <f t="shared" si="231"/>
        <v>0</v>
      </c>
      <c r="BD478" s="116">
        <f t="shared" si="226"/>
        <v>0</v>
      </c>
      <c r="BE478" s="120">
        <f t="shared" si="232"/>
        <v>0</v>
      </c>
      <c r="BF478" s="115">
        <f t="shared" si="233"/>
        <v>0</v>
      </c>
      <c r="BG478" s="116">
        <f t="shared" si="227"/>
        <v>0</v>
      </c>
      <c r="BH478" s="120">
        <f t="shared" si="234"/>
        <v>0</v>
      </c>
      <c r="BI478" s="115">
        <f t="shared" si="235"/>
        <v>0</v>
      </c>
      <c r="BJ478" s="116">
        <f t="shared" si="228"/>
        <v>0</v>
      </c>
      <c r="BK478" s="120">
        <f t="shared" si="236"/>
        <v>0</v>
      </c>
      <c r="BL478" s="120">
        <f t="shared" si="237"/>
        <v>0</v>
      </c>
      <c r="BN478" s="375">
        <f t="shared" si="229"/>
        <v>0</v>
      </c>
      <c r="BP478" s="380"/>
      <c r="DH478" s="102"/>
    </row>
    <row r="479" spans="1:112" hidden="1">
      <c r="A479" s="110"/>
      <c r="B479" s="786" t="s">
        <v>415</v>
      </c>
      <c r="C479" s="786"/>
      <c r="D479" s="786"/>
      <c r="E479" s="786"/>
      <c r="F479" s="786"/>
      <c r="G479" s="786"/>
      <c r="H479" s="786"/>
      <c r="I479" s="786"/>
      <c r="J479" s="786"/>
      <c r="K479" s="786"/>
      <c r="L479" s="786"/>
      <c r="M479" s="786"/>
      <c r="N479" s="786"/>
      <c r="O479" s="786"/>
      <c r="P479" s="786"/>
      <c r="Q479" s="786"/>
      <c r="R479" s="787"/>
      <c r="S479" s="787"/>
      <c r="T479" s="788"/>
      <c r="U479" s="787" t="s">
        <v>7</v>
      </c>
      <c r="V479" s="787"/>
      <c r="W479" s="783">
        <v>0.5</v>
      </c>
      <c r="X479" s="789"/>
      <c r="Y479" s="789"/>
      <c r="Z479" s="781">
        <v>1.75</v>
      </c>
      <c r="AA479" s="782"/>
      <c r="AB479" s="783"/>
      <c r="AC479" s="781"/>
      <c r="AD479" s="782"/>
      <c r="AE479" s="783"/>
      <c r="AF479" s="784">
        <f t="shared" si="230"/>
        <v>0</v>
      </c>
      <c r="AG479" s="784"/>
      <c r="AH479" s="784"/>
      <c r="AI479" s="784"/>
      <c r="AJ479" s="784">
        <f t="shared" si="219"/>
        <v>0</v>
      </c>
      <c r="AK479" s="784"/>
      <c r="AL479" s="784"/>
      <c r="AM479" s="784"/>
      <c r="AN479" s="784">
        <f t="shared" si="220"/>
        <v>0</v>
      </c>
      <c r="AO479" s="784"/>
      <c r="AP479" s="784"/>
      <c r="AQ479" s="784"/>
      <c r="AR479" s="363"/>
      <c r="AS479" s="785">
        <f t="shared" si="221"/>
        <v>0</v>
      </c>
      <c r="AT479" s="785"/>
      <c r="AU479" s="785"/>
      <c r="AV479" s="785"/>
      <c r="AW479" s="785"/>
      <c r="AX479" s="91"/>
      <c r="AY479" s="116">
        <f t="shared" si="222"/>
        <v>0</v>
      </c>
      <c r="AZ479" s="116">
        <f t="shared" si="223"/>
        <v>0</v>
      </c>
      <c r="BA479" s="116">
        <f t="shared" si="224"/>
        <v>0</v>
      </c>
      <c r="BB479" s="116">
        <f t="shared" si="225"/>
        <v>0</v>
      </c>
      <c r="BC479" s="115">
        <f t="shared" si="231"/>
        <v>0</v>
      </c>
      <c r="BD479" s="116">
        <f t="shared" si="226"/>
        <v>0</v>
      </c>
      <c r="BE479" s="120">
        <f t="shared" si="232"/>
        <v>0</v>
      </c>
      <c r="BF479" s="115">
        <f t="shared" si="233"/>
        <v>0</v>
      </c>
      <c r="BG479" s="116">
        <f t="shared" si="227"/>
        <v>0</v>
      </c>
      <c r="BH479" s="120">
        <f t="shared" si="234"/>
        <v>0</v>
      </c>
      <c r="BI479" s="115">
        <f t="shared" si="235"/>
        <v>0</v>
      </c>
      <c r="BJ479" s="116">
        <f t="shared" si="228"/>
        <v>0</v>
      </c>
      <c r="BK479" s="120">
        <f t="shared" si="236"/>
        <v>0</v>
      </c>
      <c r="BL479" s="120">
        <f t="shared" si="237"/>
        <v>0</v>
      </c>
      <c r="BN479" s="375">
        <f t="shared" si="229"/>
        <v>0</v>
      </c>
      <c r="BP479" s="380"/>
      <c r="DH479" s="102"/>
    </row>
    <row r="480" spans="1:112" hidden="1">
      <c r="A480" s="110"/>
      <c r="B480" s="786" t="s">
        <v>135</v>
      </c>
      <c r="C480" s="786"/>
      <c r="D480" s="786"/>
      <c r="E480" s="786"/>
      <c r="F480" s="786"/>
      <c r="G480" s="786"/>
      <c r="H480" s="786"/>
      <c r="I480" s="786"/>
      <c r="J480" s="786"/>
      <c r="K480" s="786"/>
      <c r="L480" s="786"/>
      <c r="M480" s="786"/>
      <c r="N480" s="786"/>
      <c r="O480" s="786"/>
      <c r="P480" s="786"/>
      <c r="Q480" s="786"/>
      <c r="R480" s="787"/>
      <c r="S480" s="787"/>
      <c r="T480" s="788"/>
      <c r="U480" s="787" t="s">
        <v>1</v>
      </c>
      <c r="V480" s="787" t="s">
        <v>1</v>
      </c>
      <c r="W480" s="783">
        <v>500</v>
      </c>
      <c r="X480" s="789"/>
      <c r="Y480" s="789"/>
      <c r="Z480" s="781"/>
      <c r="AA480" s="782"/>
      <c r="AB480" s="783"/>
      <c r="AC480" s="781"/>
      <c r="AD480" s="782"/>
      <c r="AE480" s="783"/>
      <c r="AF480" s="784">
        <f t="shared" si="230"/>
        <v>0</v>
      </c>
      <c r="AG480" s="784"/>
      <c r="AH480" s="784"/>
      <c r="AI480" s="784"/>
      <c r="AJ480" s="784">
        <f t="shared" si="219"/>
        <v>0</v>
      </c>
      <c r="AK480" s="784"/>
      <c r="AL480" s="784"/>
      <c r="AM480" s="784"/>
      <c r="AN480" s="784">
        <f t="shared" si="220"/>
        <v>0</v>
      </c>
      <c r="AO480" s="784"/>
      <c r="AP480" s="784"/>
      <c r="AQ480" s="784"/>
      <c r="AR480" s="363"/>
      <c r="AS480" s="785">
        <f t="shared" si="221"/>
        <v>0</v>
      </c>
      <c r="AT480" s="785"/>
      <c r="AU480" s="785"/>
      <c r="AV480" s="785"/>
      <c r="AW480" s="785"/>
      <c r="AX480" s="91"/>
      <c r="AY480" s="116">
        <f t="shared" si="222"/>
        <v>0</v>
      </c>
      <c r="AZ480" s="116">
        <f t="shared" si="223"/>
        <v>0</v>
      </c>
      <c r="BA480" s="116">
        <f t="shared" si="224"/>
        <v>0</v>
      </c>
      <c r="BB480" s="116">
        <f t="shared" si="225"/>
        <v>0</v>
      </c>
      <c r="BC480" s="115">
        <f t="shared" si="231"/>
        <v>0</v>
      </c>
      <c r="BD480" s="116">
        <f t="shared" si="226"/>
        <v>0</v>
      </c>
      <c r="BE480" s="120">
        <f t="shared" si="232"/>
        <v>0</v>
      </c>
      <c r="BF480" s="115">
        <f t="shared" si="233"/>
        <v>0</v>
      </c>
      <c r="BG480" s="116">
        <f t="shared" si="227"/>
        <v>0</v>
      </c>
      <c r="BH480" s="120">
        <f t="shared" si="234"/>
        <v>0</v>
      </c>
      <c r="BI480" s="115">
        <f t="shared" si="235"/>
        <v>0</v>
      </c>
      <c r="BJ480" s="116">
        <f t="shared" si="228"/>
        <v>0</v>
      </c>
      <c r="BK480" s="120">
        <f t="shared" si="236"/>
        <v>0</v>
      </c>
      <c r="BL480" s="120">
        <f t="shared" si="237"/>
        <v>0</v>
      </c>
      <c r="BN480" s="375">
        <f t="shared" si="229"/>
        <v>0</v>
      </c>
      <c r="BP480" s="380"/>
      <c r="DH480" s="102"/>
    </row>
    <row r="481" spans="1:112" hidden="1">
      <c r="A481" s="110"/>
      <c r="B481" s="786" t="s">
        <v>416</v>
      </c>
      <c r="C481" s="786"/>
      <c r="D481" s="786"/>
      <c r="E481" s="786"/>
      <c r="F481" s="786"/>
      <c r="G481" s="786"/>
      <c r="H481" s="786"/>
      <c r="I481" s="786"/>
      <c r="J481" s="786"/>
      <c r="K481" s="786"/>
      <c r="L481" s="786"/>
      <c r="M481" s="786"/>
      <c r="N481" s="786"/>
      <c r="O481" s="786"/>
      <c r="P481" s="786"/>
      <c r="Q481" s="786"/>
      <c r="R481" s="787"/>
      <c r="S481" s="787"/>
      <c r="T481" s="788"/>
      <c r="U481" s="787" t="s">
        <v>7</v>
      </c>
      <c r="V481" s="787" t="s">
        <v>7</v>
      </c>
      <c r="W481" s="783">
        <v>10</v>
      </c>
      <c r="X481" s="789"/>
      <c r="Y481" s="789"/>
      <c r="Z481" s="781">
        <v>7.5</v>
      </c>
      <c r="AA481" s="782"/>
      <c r="AB481" s="783">
        <v>7.5</v>
      </c>
      <c r="AC481" s="781"/>
      <c r="AD481" s="782"/>
      <c r="AE481" s="783"/>
      <c r="AF481" s="784">
        <f t="shared" si="230"/>
        <v>0</v>
      </c>
      <c r="AG481" s="784"/>
      <c r="AH481" s="784"/>
      <c r="AI481" s="784"/>
      <c r="AJ481" s="784">
        <f t="shared" si="219"/>
        <v>0</v>
      </c>
      <c r="AK481" s="784"/>
      <c r="AL481" s="784"/>
      <c r="AM481" s="784"/>
      <c r="AN481" s="784">
        <f t="shared" si="220"/>
        <v>0</v>
      </c>
      <c r="AO481" s="784"/>
      <c r="AP481" s="784"/>
      <c r="AQ481" s="784"/>
      <c r="AR481" s="363"/>
      <c r="AS481" s="785">
        <f t="shared" si="221"/>
        <v>0</v>
      </c>
      <c r="AT481" s="785"/>
      <c r="AU481" s="785"/>
      <c r="AV481" s="785"/>
      <c r="AW481" s="785"/>
      <c r="AX481" s="91"/>
      <c r="AY481" s="116">
        <f t="shared" si="222"/>
        <v>0</v>
      </c>
      <c r="AZ481" s="116">
        <f t="shared" si="223"/>
        <v>0</v>
      </c>
      <c r="BA481" s="116">
        <f t="shared" si="224"/>
        <v>0</v>
      </c>
      <c r="BB481" s="116">
        <f t="shared" si="225"/>
        <v>0</v>
      </c>
      <c r="BC481" s="115">
        <f t="shared" si="231"/>
        <v>0</v>
      </c>
      <c r="BD481" s="116">
        <f t="shared" si="226"/>
        <v>0</v>
      </c>
      <c r="BE481" s="120">
        <f t="shared" si="232"/>
        <v>0</v>
      </c>
      <c r="BF481" s="115">
        <f t="shared" si="233"/>
        <v>0</v>
      </c>
      <c r="BG481" s="116">
        <f t="shared" si="227"/>
        <v>0</v>
      </c>
      <c r="BH481" s="120">
        <f t="shared" si="234"/>
        <v>0</v>
      </c>
      <c r="BI481" s="115">
        <f t="shared" si="235"/>
        <v>0</v>
      </c>
      <c r="BJ481" s="116">
        <f t="shared" si="228"/>
        <v>0</v>
      </c>
      <c r="BK481" s="120">
        <f t="shared" si="236"/>
        <v>0</v>
      </c>
      <c r="BL481" s="120">
        <f t="shared" si="237"/>
        <v>0</v>
      </c>
      <c r="BN481" s="375">
        <f t="shared" si="229"/>
        <v>0</v>
      </c>
      <c r="BP481" s="380"/>
      <c r="DH481" s="102"/>
    </row>
    <row r="482" spans="1:112" hidden="1">
      <c r="A482" s="110"/>
      <c r="B482" s="786"/>
      <c r="C482" s="786"/>
      <c r="D482" s="786"/>
      <c r="E482" s="786"/>
      <c r="F482" s="786"/>
      <c r="G482" s="786"/>
      <c r="H482" s="786"/>
      <c r="I482" s="786"/>
      <c r="J482" s="786"/>
      <c r="K482" s="786"/>
      <c r="L482" s="786"/>
      <c r="M482" s="786"/>
      <c r="N482" s="786"/>
      <c r="O482" s="786"/>
      <c r="P482" s="786"/>
      <c r="Q482" s="786"/>
      <c r="R482" s="787"/>
      <c r="S482" s="787"/>
      <c r="T482" s="788"/>
      <c r="U482" s="787"/>
      <c r="V482" s="787"/>
      <c r="W482" s="783"/>
      <c r="X482" s="789"/>
      <c r="Y482" s="789"/>
      <c r="Z482" s="781"/>
      <c r="AA482" s="782"/>
      <c r="AB482" s="783"/>
      <c r="AC482" s="781"/>
      <c r="AD482" s="782"/>
      <c r="AE482" s="783"/>
      <c r="AF482" s="784">
        <f t="shared" si="230"/>
        <v>0</v>
      </c>
      <c r="AG482" s="784"/>
      <c r="AH482" s="784"/>
      <c r="AI482" s="784"/>
      <c r="AJ482" s="784">
        <f t="shared" si="219"/>
        <v>0</v>
      </c>
      <c r="AK482" s="784"/>
      <c r="AL482" s="784"/>
      <c r="AM482" s="784"/>
      <c r="AN482" s="784">
        <f t="shared" si="220"/>
        <v>0</v>
      </c>
      <c r="AO482" s="784"/>
      <c r="AP482" s="784"/>
      <c r="AQ482" s="784"/>
      <c r="AR482" s="363"/>
      <c r="AS482" s="785">
        <f t="shared" si="221"/>
        <v>0</v>
      </c>
      <c r="AT482" s="785"/>
      <c r="AU482" s="785"/>
      <c r="AV482" s="785"/>
      <c r="AW482" s="785"/>
      <c r="AX482" s="91"/>
      <c r="AY482" s="116">
        <f t="shared" si="222"/>
        <v>0</v>
      </c>
      <c r="AZ482" s="116">
        <f t="shared" si="223"/>
        <v>0</v>
      </c>
      <c r="BA482" s="116">
        <f t="shared" si="224"/>
        <v>0</v>
      </c>
      <c r="BB482" s="116">
        <f t="shared" si="225"/>
        <v>0</v>
      </c>
      <c r="BC482" s="115">
        <f t="shared" si="231"/>
        <v>0</v>
      </c>
      <c r="BD482" s="116">
        <f t="shared" si="226"/>
        <v>0</v>
      </c>
      <c r="BE482" s="120">
        <f t="shared" si="232"/>
        <v>0</v>
      </c>
      <c r="BF482" s="115">
        <f t="shared" si="233"/>
        <v>0</v>
      </c>
      <c r="BG482" s="116">
        <f t="shared" si="227"/>
        <v>0</v>
      </c>
      <c r="BH482" s="120">
        <f t="shared" si="234"/>
        <v>0</v>
      </c>
      <c r="BI482" s="115">
        <f t="shared" si="235"/>
        <v>0</v>
      </c>
      <c r="BJ482" s="116">
        <f t="shared" si="228"/>
        <v>0</v>
      </c>
      <c r="BK482" s="120">
        <f t="shared" si="236"/>
        <v>0</v>
      </c>
      <c r="BL482" s="120">
        <f t="shared" si="237"/>
        <v>0</v>
      </c>
      <c r="BN482" s="375">
        <f t="shared" si="229"/>
        <v>0</v>
      </c>
      <c r="BP482" s="380"/>
      <c r="DH482" s="102"/>
    </row>
    <row r="483" spans="1:112" hidden="1">
      <c r="A483" s="110"/>
      <c r="B483" s="786"/>
      <c r="C483" s="786"/>
      <c r="D483" s="786"/>
      <c r="E483" s="786"/>
      <c r="F483" s="786"/>
      <c r="G483" s="786"/>
      <c r="H483" s="786"/>
      <c r="I483" s="786"/>
      <c r="J483" s="786"/>
      <c r="K483" s="786"/>
      <c r="L483" s="786"/>
      <c r="M483" s="786"/>
      <c r="N483" s="786"/>
      <c r="O483" s="786"/>
      <c r="P483" s="786"/>
      <c r="Q483" s="786"/>
      <c r="R483" s="787"/>
      <c r="S483" s="787"/>
      <c r="T483" s="788"/>
      <c r="U483" s="787"/>
      <c r="V483" s="787"/>
      <c r="W483" s="783"/>
      <c r="X483" s="789"/>
      <c r="Y483" s="789"/>
      <c r="Z483" s="781"/>
      <c r="AA483" s="782"/>
      <c r="AB483" s="783"/>
      <c r="AC483" s="781"/>
      <c r="AD483" s="782"/>
      <c r="AE483" s="783"/>
      <c r="AF483" s="784">
        <f t="shared" si="230"/>
        <v>0</v>
      </c>
      <c r="AG483" s="784"/>
      <c r="AH483" s="784"/>
      <c r="AI483" s="784"/>
      <c r="AJ483" s="784">
        <f t="shared" si="219"/>
        <v>0</v>
      </c>
      <c r="AK483" s="784"/>
      <c r="AL483" s="784"/>
      <c r="AM483" s="784"/>
      <c r="AN483" s="784">
        <f t="shared" si="220"/>
        <v>0</v>
      </c>
      <c r="AO483" s="784"/>
      <c r="AP483" s="784"/>
      <c r="AQ483" s="784"/>
      <c r="AR483" s="363"/>
      <c r="AS483" s="785">
        <f t="shared" si="221"/>
        <v>0</v>
      </c>
      <c r="AT483" s="785"/>
      <c r="AU483" s="785"/>
      <c r="AV483" s="785"/>
      <c r="AW483" s="785"/>
      <c r="AX483" s="91"/>
      <c r="AY483" s="116">
        <f t="shared" si="222"/>
        <v>0</v>
      </c>
      <c r="AZ483" s="116">
        <f t="shared" si="223"/>
        <v>0</v>
      </c>
      <c r="BA483" s="116">
        <f t="shared" si="224"/>
        <v>0</v>
      </c>
      <c r="BB483" s="116">
        <f t="shared" si="225"/>
        <v>0</v>
      </c>
      <c r="BC483" s="115">
        <f t="shared" si="231"/>
        <v>0</v>
      </c>
      <c r="BD483" s="116">
        <f t="shared" si="226"/>
        <v>0</v>
      </c>
      <c r="BE483" s="120">
        <f t="shared" si="232"/>
        <v>0</v>
      </c>
      <c r="BF483" s="115">
        <f t="shared" si="233"/>
        <v>0</v>
      </c>
      <c r="BG483" s="116">
        <f t="shared" si="227"/>
        <v>0</v>
      </c>
      <c r="BH483" s="120">
        <f t="shared" si="234"/>
        <v>0</v>
      </c>
      <c r="BI483" s="115">
        <f t="shared" si="235"/>
        <v>0</v>
      </c>
      <c r="BJ483" s="116">
        <f t="shared" si="228"/>
        <v>0</v>
      </c>
      <c r="BK483" s="120">
        <f t="shared" si="236"/>
        <v>0</v>
      </c>
      <c r="BL483" s="120">
        <f t="shared" si="237"/>
        <v>0</v>
      </c>
      <c r="BN483" s="375">
        <f t="shared" si="229"/>
        <v>0</v>
      </c>
      <c r="BP483" s="380"/>
      <c r="DH483" s="102"/>
    </row>
    <row r="484" spans="1:112" hidden="1">
      <c r="A484" s="110"/>
      <c r="B484" s="801" t="s">
        <v>838</v>
      </c>
      <c r="C484" s="801"/>
      <c r="D484" s="801"/>
      <c r="E484" s="801"/>
      <c r="F484" s="801"/>
      <c r="G484" s="801"/>
      <c r="H484" s="801"/>
      <c r="I484" s="801"/>
      <c r="J484" s="801"/>
      <c r="K484" s="801"/>
      <c r="L484" s="801"/>
      <c r="M484" s="801"/>
      <c r="N484" s="801"/>
      <c r="O484" s="801"/>
      <c r="P484" s="801"/>
      <c r="Q484" s="801"/>
      <c r="R484" s="787"/>
      <c r="S484" s="787"/>
      <c r="T484" s="788"/>
      <c r="U484" s="787"/>
      <c r="V484" s="787"/>
      <c r="W484" s="783"/>
      <c r="X484" s="789"/>
      <c r="Y484" s="789"/>
      <c r="Z484" s="781"/>
      <c r="AA484" s="782"/>
      <c r="AB484" s="783"/>
      <c r="AC484" s="781"/>
      <c r="AD484" s="782"/>
      <c r="AE484" s="783"/>
      <c r="AF484" s="784">
        <f t="shared" si="230"/>
        <v>0</v>
      </c>
      <c r="AG484" s="784"/>
      <c r="AH484" s="784"/>
      <c r="AI484" s="784"/>
      <c r="AJ484" s="784">
        <f t="shared" si="219"/>
        <v>0</v>
      </c>
      <c r="AK484" s="784"/>
      <c r="AL484" s="784"/>
      <c r="AM484" s="784"/>
      <c r="AN484" s="784">
        <f t="shared" si="220"/>
        <v>0</v>
      </c>
      <c r="AO484" s="784"/>
      <c r="AP484" s="784"/>
      <c r="AQ484" s="784"/>
      <c r="AR484" s="363"/>
      <c r="AS484" s="785">
        <f t="shared" si="221"/>
        <v>0</v>
      </c>
      <c r="AT484" s="785"/>
      <c r="AU484" s="785"/>
      <c r="AV484" s="785"/>
      <c r="AW484" s="785"/>
      <c r="AX484" s="91"/>
      <c r="AY484" s="116">
        <f t="shared" si="222"/>
        <v>0</v>
      </c>
      <c r="AZ484" s="116">
        <f t="shared" si="223"/>
        <v>0</v>
      </c>
      <c r="BA484" s="116">
        <f t="shared" si="224"/>
        <v>0</v>
      </c>
      <c r="BB484" s="116">
        <f t="shared" si="225"/>
        <v>0</v>
      </c>
      <c r="BC484" s="115">
        <f t="shared" si="231"/>
        <v>0</v>
      </c>
      <c r="BD484" s="116">
        <f t="shared" si="226"/>
        <v>0</v>
      </c>
      <c r="BE484" s="120">
        <f t="shared" si="232"/>
        <v>0</v>
      </c>
      <c r="BF484" s="115">
        <f t="shared" si="233"/>
        <v>0</v>
      </c>
      <c r="BG484" s="116">
        <f t="shared" si="227"/>
        <v>0</v>
      </c>
      <c r="BH484" s="120">
        <f t="shared" si="234"/>
        <v>0</v>
      </c>
      <c r="BI484" s="115">
        <f t="shared" si="235"/>
        <v>0</v>
      </c>
      <c r="BJ484" s="116">
        <f t="shared" si="228"/>
        <v>0</v>
      </c>
      <c r="BK484" s="120">
        <f t="shared" si="236"/>
        <v>0</v>
      </c>
      <c r="BL484" s="120">
        <f t="shared" si="237"/>
        <v>0</v>
      </c>
      <c r="BN484" s="375">
        <f t="shared" si="229"/>
        <v>0</v>
      </c>
      <c r="BP484" s="380"/>
      <c r="DH484" s="102"/>
    </row>
    <row r="485" spans="1:112" hidden="1">
      <c r="A485" s="110"/>
      <c r="B485" s="786" t="s">
        <v>843</v>
      </c>
      <c r="C485" s="786"/>
      <c r="D485" s="786"/>
      <c r="E485" s="786"/>
      <c r="F485" s="786"/>
      <c r="G485" s="786"/>
      <c r="H485" s="786"/>
      <c r="I485" s="786"/>
      <c r="J485" s="786"/>
      <c r="K485" s="786"/>
      <c r="L485" s="786"/>
      <c r="M485" s="786"/>
      <c r="N485" s="786"/>
      <c r="O485" s="786"/>
      <c r="P485" s="786"/>
      <c r="Q485" s="786"/>
      <c r="R485" s="787"/>
      <c r="S485" s="787"/>
      <c r="T485" s="788"/>
      <c r="U485" s="787" t="s">
        <v>7</v>
      </c>
      <c r="V485" s="787"/>
      <c r="W485" s="783">
        <v>20</v>
      </c>
      <c r="X485" s="789"/>
      <c r="Y485" s="789"/>
      <c r="Z485" s="781"/>
      <c r="AA485" s="782"/>
      <c r="AB485" s="783"/>
      <c r="AC485" s="781"/>
      <c r="AD485" s="782"/>
      <c r="AE485" s="783"/>
      <c r="AF485" s="784">
        <f t="shared" si="230"/>
        <v>0</v>
      </c>
      <c r="AG485" s="784"/>
      <c r="AH485" s="784"/>
      <c r="AI485" s="784"/>
      <c r="AJ485" s="784">
        <f t="shared" si="219"/>
        <v>0</v>
      </c>
      <c r="AK485" s="784"/>
      <c r="AL485" s="784"/>
      <c r="AM485" s="784"/>
      <c r="AN485" s="784">
        <f t="shared" si="220"/>
        <v>0</v>
      </c>
      <c r="AO485" s="784"/>
      <c r="AP485" s="784"/>
      <c r="AQ485" s="784"/>
      <c r="AR485" s="363"/>
      <c r="AS485" s="785">
        <f t="shared" si="221"/>
        <v>0</v>
      </c>
      <c r="AT485" s="785"/>
      <c r="AU485" s="785"/>
      <c r="AV485" s="785"/>
      <c r="AW485" s="785"/>
      <c r="AX485" s="91"/>
      <c r="AY485" s="116">
        <f t="shared" si="222"/>
        <v>0</v>
      </c>
      <c r="AZ485" s="116">
        <f t="shared" si="223"/>
        <v>0</v>
      </c>
      <c r="BA485" s="116">
        <f t="shared" si="224"/>
        <v>0</v>
      </c>
      <c r="BB485" s="116">
        <f t="shared" si="225"/>
        <v>0</v>
      </c>
      <c r="BC485" s="115">
        <f t="shared" si="231"/>
        <v>0</v>
      </c>
      <c r="BD485" s="116">
        <f t="shared" si="226"/>
        <v>0</v>
      </c>
      <c r="BE485" s="120">
        <f t="shared" si="232"/>
        <v>0</v>
      </c>
      <c r="BF485" s="115">
        <f t="shared" si="233"/>
        <v>0</v>
      </c>
      <c r="BG485" s="116">
        <f t="shared" si="227"/>
        <v>0</v>
      </c>
      <c r="BH485" s="120">
        <f t="shared" si="234"/>
        <v>0</v>
      </c>
      <c r="BI485" s="115">
        <f t="shared" si="235"/>
        <v>0</v>
      </c>
      <c r="BJ485" s="116">
        <f t="shared" si="228"/>
        <v>0</v>
      </c>
      <c r="BK485" s="120">
        <f t="shared" si="236"/>
        <v>0</v>
      </c>
      <c r="BL485" s="120">
        <f t="shared" si="237"/>
        <v>0</v>
      </c>
      <c r="BN485" s="375">
        <f t="shared" si="229"/>
        <v>0</v>
      </c>
      <c r="BP485" s="380"/>
      <c r="DH485" s="102"/>
    </row>
    <row r="486" spans="1:112" hidden="1">
      <c r="A486" s="110"/>
      <c r="B486" s="786" t="s">
        <v>839</v>
      </c>
      <c r="C486" s="786"/>
      <c r="D486" s="786"/>
      <c r="E486" s="786"/>
      <c r="F486" s="786"/>
      <c r="G486" s="786"/>
      <c r="H486" s="786"/>
      <c r="I486" s="786"/>
      <c r="J486" s="786"/>
      <c r="K486" s="786"/>
      <c r="L486" s="786"/>
      <c r="M486" s="786"/>
      <c r="N486" s="786"/>
      <c r="O486" s="786"/>
      <c r="P486" s="786"/>
      <c r="Q486" s="786"/>
      <c r="R486" s="787"/>
      <c r="S486" s="787"/>
      <c r="T486" s="788"/>
      <c r="U486" s="787" t="s">
        <v>7</v>
      </c>
      <c r="V486" s="787"/>
      <c r="W486" s="783">
        <v>20</v>
      </c>
      <c r="X486" s="789"/>
      <c r="Y486" s="789"/>
      <c r="Z486" s="781"/>
      <c r="AA486" s="782"/>
      <c r="AB486" s="783"/>
      <c r="AC486" s="781"/>
      <c r="AD486" s="782"/>
      <c r="AE486" s="783"/>
      <c r="AF486" s="784">
        <f t="shared" si="230"/>
        <v>0</v>
      </c>
      <c r="AG486" s="784"/>
      <c r="AH486" s="784"/>
      <c r="AI486" s="784"/>
      <c r="AJ486" s="784">
        <f t="shared" si="219"/>
        <v>0</v>
      </c>
      <c r="AK486" s="784"/>
      <c r="AL486" s="784"/>
      <c r="AM486" s="784"/>
      <c r="AN486" s="784">
        <f t="shared" si="220"/>
        <v>0</v>
      </c>
      <c r="AO486" s="784"/>
      <c r="AP486" s="784"/>
      <c r="AQ486" s="784"/>
      <c r="AR486" s="363"/>
      <c r="AS486" s="785">
        <f t="shared" si="221"/>
        <v>0</v>
      </c>
      <c r="AT486" s="785"/>
      <c r="AU486" s="785"/>
      <c r="AV486" s="785"/>
      <c r="AW486" s="785"/>
      <c r="AX486" s="91"/>
      <c r="AY486" s="116">
        <f t="shared" si="222"/>
        <v>0</v>
      </c>
      <c r="AZ486" s="116">
        <f t="shared" si="223"/>
        <v>0</v>
      </c>
      <c r="BA486" s="116">
        <f t="shared" si="224"/>
        <v>0</v>
      </c>
      <c r="BB486" s="116">
        <f t="shared" si="225"/>
        <v>0</v>
      </c>
      <c r="BC486" s="115">
        <f t="shared" si="231"/>
        <v>0</v>
      </c>
      <c r="BD486" s="116">
        <f t="shared" si="226"/>
        <v>0</v>
      </c>
      <c r="BE486" s="120">
        <f t="shared" si="232"/>
        <v>0</v>
      </c>
      <c r="BF486" s="115">
        <f t="shared" si="233"/>
        <v>0</v>
      </c>
      <c r="BG486" s="116">
        <f t="shared" si="227"/>
        <v>0</v>
      </c>
      <c r="BH486" s="120">
        <f t="shared" si="234"/>
        <v>0</v>
      </c>
      <c r="BI486" s="115">
        <f t="shared" si="235"/>
        <v>0</v>
      </c>
      <c r="BJ486" s="116">
        <f t="shared" si="228"/>
        <v>0</v>
      </c>
      <c r="BK486" s="120">
        <f t="shared" si="236"/>
        <v>0</v>
      </c>
      <c r="BL486" s="120">
        <f t="shared" si="237"/>
        <v>0</v>
      </c>
      <c r="BN486" s="375">
        <f t="shared" si="229"/>
        <v>0</v>
      </c>
      <c r="BP486" s="380"/>
      <c r="DH486" s="102"/>
    </row>
    <row r="487" spans="1:112" hidden="1">
      <c r="A487" s="110"/>
      <c r="B487" s="786" t="s">
        <v>840</v>
      </c>
      <c r="C487" s="786"/>
      <c r="D487" s="786"/>
      <c r="E487" s="786"/>
      <c r="F487" s="786"/>
      <c r="G487" s="786"/>
      <c r="H487" s="786"/>
      <c r="I487" s="786"/>
      <c r="J487" s="786"/>
      <c r="K487" s="786"/>
      <c r="L487" s="786"/>
      <c r="M487" s="786"/>
      <c r="N487" s="786"/>
      <c r="O487" s="786"/>
      <c r="P487" s="786"/>
      <c r="Q487" s="786"/>
      <c r="R487" s="787"/>
      <c r="S487" s="787"/>
      <c r="T487" s="788"/>
      <c r="U487" s="787" t="s">
        <v>7</v>
      </c>
      <c r="V487" s="787"/>
      <c r="W487" s="783">
        <v>40</v>
      </c>
      <c r="X487" s="789"/>
      <c r="Y487" s="789"/>
      <c r="Z487" s="781"/>
      <c r="AA487" s="782"/>
      <c r="AB487" s="783"/>
      <c r="AC487" s="781"/>
      <c r="AD487" s="782"/>
      <c r="AE487" s="783"/>
      <c r="AF487" s="784">
        <f t="shared" si="230"/>
        <v>0</v>
      </c>
      <c r="AG487" s="784"/>
      <c r="AH487" s="784"/>
      <c r="AI487" s="784"/>
      <c r="AJ487" s="784">
        <f t="shared" si="219"/>
        <v>0</v>
      </c>
      <c r="AK487" s="784"/>
      <c r="AL487" s="784"/>
      <c r="AM487" s="784"/>
      <c r="AN487" s="784">
        <f t="shared" si="220"/>
        <v>0</v>
      </c>
      <c r="AO487" s="784"/>
      <c r="AP487" s="784"/>
      <c r="AQ487" s="784"/>
      <c r="AR487" s="363"/>
      <c r="AS487" s="785">
        <f t="shared" si="221"/>
        <v>0</v>
      </c>
      <c r="AT487" s="785"/>
      <c r="AU487" s="785"/>
      <c r="AV487" s="785"/>
      <c r="AW487" s="785"/>
      <c r="AX487" s="91"/>
      <c r="AY487" s="116">
        <f t="shared" si="222"/>
        <v>0</v>
      </c>
      <c r="AZ487" s="116">
        <f t="shared" si="223"/>
        <v>0</v>
      </c>
      <c r="BA487" s="116">
        <f t="shared" si="224"/>
        <v>0</v>
      </c>
      <c r="BB487" s="116">
        <f t="shared" si="225"/>
        <v>0</v>
      </c>
      <c r="BC487" s="115">
        <f t="shared" si="231"/>
        <v>0</v>
      </c>
      <c r="BD487" s="116">
        <f t="shared" si="226"/>
        <v>0</v>
      </c>
      <c r="BE487" s="120">
        <f t="shared" si="232"/>
        <v>0</v>
      </c>
      <c r="BF487" s="115">
        <f t="shared" si="233"/>
        <v>0</v>
      </c>
      <c r="BG487" s="116">
        <f t="shared" si="227"/>
        <v>0</v>
      </c>
      <c r="BH487" s="120">
        <f t="shared" si="234"/>
        <v>0</v>
      </c>
      <c r="BI487" s="115">
        <f t="shared" si="235"/>
        <v>0</v>
      </c>
      <c r="BJ487" s="116">
        <f t="shared" si="228"/>
        <v>0</v>
      </c>
      <c r="BK487" s="120">
        <f t="shared" si="236"/>
        <v>0</v>
      </c>
      <c r="BL487" s="120">
        <f t="shared" si="237"/>
        <v>0</v>
      </c>
      <c r="BN487" s="375">
        <f t="shared" si="229"/>
        <v>0</v>
      </c>
      <c r="BP487" s="380"/>
      <c r="DH487" s="102"/>
    </row>
    <row r="488" spans="1:112" hidden="1">
      <c r="A488" s="110"/>
      <c r="B488" s="786" t="s">
        <v>841</v>
      </c>
      <c r="C488" s="786"/>
      <c r="D488" s="786"/>
      <c r="E488" s="786"/>
      <c r="F488" s="786"/>
      <c r="G488" s="786"/>
      <c r="H488" s="786"/>
      <c r="I488" s="786"/>
      <c r="J488" s="786"/>
      <c r="K488" s="786"/>
      <c r="L488" s="786"/>
      <c r="M488" s="786"/>
      <c r="N488" s="786"/>
      <c r="O488" s="786"/>
      <c r="P488" s="786"/>
      <c r="Q488" s="786"/>
      <c r="R488" s="787"/>
      <c r="S488" s="787"/>
      <c r="T488" s="788"/>
      <c r="U488" s="787" t="s">
        <v>7</v>
      </c>
      <c r="V488" s="787"/>
      <c r="W488" s="783">
        <v>30</v>
      </c>
      <c r="X488" s="789"/>
      <c r="Y488" s="789"/>
      <c r="Z488" s="781"/>
      <c r="AA488" s="782"/>
      <c r="AB488" s="783"/>
      <c r="AC488" s="781"/>
      <c r="AD488" s="782"/>
      <c r="AE488" s="783"/>
      <c r="AF488" s="784">
        <f t="shared" si="230"/>
        <v>0</v>
      </c>
      <c r="AG488" s="784"/>
      <c r="AH488" s="784"/>
      <c r="AI488" s="784"/>
      <c r="AJ488" s="784">
        <f t="shared" si="219"/>
        <v>0</v>
      </c>
      <c r="AK488" s="784"/>
      <c r="AL488" s="784"/>
      <c r="AM488" s="784"/>
      <c r="AN488" s="784">
        <f t="shared" si="220"/>
        <v>0</v>
      </c>
      <c r="AO488" s="784"/>
      <c r="AP488" s="784"/>
      <c r="AQ488" s="784"/>
      <c r="AR488" s="363"/>
      <c r="AS488" s="785">
        <f t="shared" si="221"/>
        <v>0</v>
      </c>
      <c r="AT488" s="785"/>
      <c r="AU488" s="785"/>
      <c r="AV488" s="785"/>
      <c r="AW488" s="785"/>
      <c r="AX488" s="91"/>
      <c r="AY488" s="116">
        <f t="shared" si="222"/>
        <v>0</v>
      </c>
      <c r="AZ488" s="116">
        <f t="shared" si="223"/>
        <v>0</v>
      </c>
      <c r="BA488" s="116">
        <f t="shared" si="224"/>
        <v>0</v>
      </c>
      <c r="BB488" s="116">
        <f t="shared" si="225"/>
        <v>0</v>
      </c>
      <c r="BC488" s="115">
        <f t="shared" si="231"/>
        <v>0</v>
      </c>
      <c r="BD488" s="116">
        <f t="shared" si="226"/>
        <v>0</v>
      </c>
      <c r="BE488" s="120">
        <f t="shared" si="232"/>
        <v>0</v>
      </c>
      <c r="BF488" s="115">
        <f t="shared" si="233"/>
        <v>0</v>
      </c>
      <c r="BG488" s="116">
        <f t="shared" si="227"/>
        <v>0</v>
      </c>
      <c r="BH488" s="120">
        <f t="shared" si="234"/>
        <v>0</v>
      </c>
      <c r="BI488" s="115">
        <f t="shared" si="235"/>
        <v>0</v>
      </c>
      <c r="BJ488" s="116">
        <f t="shared" si="228"/>
        <v>0</v>
      </c>
      <c r="BK488" s="120">
        <f t="shared" si="236"/>
        <v>0</v>
      </c>
      <c r="BL488" s="120">
        <f t="shared" si="237"/>
        <v>0</v>
      </c>
      <c r="BN488" s="375">
        <f t="shared" si="229"/>
        <v>0</v>
      </c>
      <c r="BP488" s="380"/>
      <c r="DH488" s="102"/>
    </row>
    <row r="489" spans="1:112" hidden="1">
      <c r="A489" s="110"/>
      <c r="B489" s="786"/>
      <c r="C489" s="786"/>
      <c r="D489" s="786"/>
      <c r="E489" s="786"/>
      <c r="F489" s="786"/>
      <c r="G489" s="786"/>
      <c r="H489" s="786"/>
      <c r="I489" s="786"/>
      <c r="J489" s="786"/>
      <c r="K489" s="786"/>
      <c r="L489" s="786"/>
      <c r="M489" s="786"/>
      <c r="N489" s="786"/>
      <c r="O489" s="786"/>
      <c r="P489" s="786"/>
      <c r="Q489" s="786"/>
      <c r="R489" s="787"/>
      <c r="S489" s="787"/>
      <c r="T489" s="788"/>
      <c r="U489" s="787"/>
      <c r="V489" s="787"/>
      <c r="W489" s="783"/>
      <c r="X489" s="789"/>
      <c r="Y489" s="789"/>
      <c r="Z489" s="781"/>
      <c r="AA489" s="782"/>
      <c r="AB489" s="783"/>
      <c r="AC489" s="781"/>
      <c r="AD489" s="782"/>
      <c r="AE489" s="783"/>
      <c r="AF489" s="784">
        <f t="shared" si="230"/>
        <v>0</v>
      </c>
      <c r="AG489" s="784"/>
      <c r="AH489" s="784"/>
      <c r="AI489" s="784"/>
      <c r="AJ489" s="784">
        <f t="shared" si="219"/>
        <v>0</v>
      </c>
      <c r="AK489" s="784"/>
      <c r="AL489" s="784"/>
      <c r="AM489" s="784"/>
      <c r="AN489" s="784">
        <f t="shared" si="220"/>
        <v>0</v>
      </c>
      <c r="AO489" s="784"/>
      <c r="AP489" s="784"/>
      <c r="AQ489" s="784"/>
      <c r="AR489" s="363"/>
      <c r="AS489" s="785">
        <f t="shared" si="221"/>
        <v>0</v>
      </c>
      <c r="AT489" s="785"/>
      <c r="AU489" s="785"/>
      <c r="AV489" s="785"/>
      <c r="AW489" s="785"/>
      <c r="AX489" s="91"/>
      <c r="AY489" s="116">
        <f t="shared" si="222"/>
        <v>0</v>
      </c>
      <c r="AZ489" s="116">
        <f t="shared" si="223"/>
        <v>0</v>
      </c>
      <c r="BA489" s="116">
        <f t="shared" si="224"/>
        <v>0</v>
      </c>
      <c r="BB489" s="116">
        <f t="shared" si="225"/>
        <v>0</v>
      </c>
      <c r="BC489" s="115">
        <f t="shared" si="231"/>
        <v>0</v>
      </c>
      <c r="BD489" s="116">
        <f t="shared" si="226"/>
        <v>0</v>
      </c>
      <c r="BE489" s="120">
        <f t="shared" si="232"/>
        <v>0</v>
      </c>
      <c r="BF489" s="115">
        <f t="shared" si="233"/>
        <v>0</v>
      </c>
      <c r="BG489" s="116">
        <f t="shared" si="227"/>
        <v>0</v>
      </c>
      <c r="BH489" s="120">
        <f t="shared" si="234"/>
        <v>0</v>
      </c>
      <c r="BI489" s="115">
        <f t="shared" si="235"/>
        <v>0</v>
      </c>
      <c r="BJ489" s="116">
        <f t="shared" si="228"/>
        <v>0</v>
      </c>
      <c r="BK489" s="120">
        <f t="shared" si="236"/>
        <v>0</v>
      </c>
      <c r="BL489" s="120">
        <f t="shared" si="237"/>
        <v>0</v>
      </c>
      <c r="BN489" s="375">
        <f t="shared" si="229"/>
        <v>0</v>
      </c>
      <c r="BP489" s="380"/>
      <c r="DH489" s="102"/>
    </row>
    <row r="490" spans="1:112" hidden="1">
      <c r="A490" s="110"/>
      <c r="B490" s="786"/>
      <c r="C490" s="786"/>
      <c r="D490" s="786"/>
      <c r="E490" s="786"/>
      <c r="F490" s="786"/>
      <c r="G490" s="786"/>
      <c r="H490" s="786"/>
      <c r="I490" s="786"/>
      <c r="J490" s="786"/>
      <c r="K490" s="786"/>
      <c r="L490" s="786"/>
      <c r="M490" s="786"/>
      <c r="N490" s="786"/>
      <c r="O490" s="786"/>
      <c r="P490" s="786"/>
      <c r="Q490" s="786"/>
      <c r="R490" s="787"/>
      <c r="S490" s="787"/>
      <c r="T490" s="788"/>
      <c r="U490" s="787"/>
      <c r="V490" s="787"/>
      <c r="W490" s="783"/>
      <c r="X490" s="789"/>
      <c r="Y490" s="789"/>
      <c r="Z490" s="781"/>
      <c r="AA490" s="782"/>
      <c r="AB490" s="783"/>
      <c r="AC490" s="781"/>
      <c r="AD490" s="782"/>
      <c r="AE490" s="783"/>
      <c r="AF490" s="784">
        <f t="shared" si="230"/>
        <v>0</v>
      </c>
      <c r="AG490" s="784"/>
      <c r="AH490" s="784"/>
      <c r="AI490" s="784"/>
      <c r="AJ490" s="784">
        <f t="shared" si="219"/>
        <v>0</v>
      </c>
      <c r="AK490" s="784"/>
      <c r="AL490" s="784"/>
      <c r="AM490" s="784"/>
      <c r="AN490" s="784">
        <f t="shared" si="220"/>
        <v>0</v>
      </c>
      <c r="AO490" s="784"/>
      <c r="AP490" s="784"/>
      <c r="AQ490" s="784"/>
      <c r="AR490" s="363"/>
      <c r="AS490" s="785">
        <f t="shared" si="221"/>
        <v>0</v>
      </c>
      <c r="AT490" s="785"/>
      <c r="AU490" s="785"/>
      <c r="AV490" s="785"/>
      <c r="AW490" s="785"/>
      <c r="AX490" s="91"/>
      <c r="AY490" s="116">
        <f t="shared" si="222"/>
        <v>0</v>
      </c>
      <c r="AZ490" s="116">
        <f t="shared" si="223"/>
        <v>0</v>
      </c>
      <c r="BA490" s="116">
        <f t="shared" si="224"/>
        <v>0</v>
      </c>
      <c r="BB490" s="116">
        <f t="shared" si="225"/>
        <v>0</v>
      </c>
      <c r="BC490" s="115">
        <f t="shared" si="231"/>
        <v>0</v>
      </c>
      <c r="BD490" s="116">
        <f t="shared" si="226"/>
        <v>0</v>
      </c>
      <c r="BE490" s="120">
        <f t="shared" si="232"/>
        <v>0</v>
      </c>
      <c r="BF490" s="115">
        <f t="shared" si="233"/>
        <v>0</v>
      </c>
      <c r="BG490" s="116">
        <f t="shared" si="227"/>
        <v>0</v>
      </c>
      <c r="BH490" s="120">
        <f t="shared" si="234"/>
        <v>0</v>
      </c>
      <c r="BI490" s="115">
        <f t="shared" si="235"/>
        <v>0</v>
      </c>
      <c r="BJ490" s="116">
        <f t="shared" si="228"/>
        <v>0</v>
      </c>
      <c r="BK490" s="120">
        <f t="shared" si="236"/>
        <v>0</v>
      </c>
      <c r="BL490" s="120">
        <f t="shared" si="237"/>
        <v>0</v>
      </c>
      <c r="BN490" s="375">
        <f t="shared" si="229"/>
        <v>0</v>
      </c>
      <c r="BP490" s="380"/>
      <c r="DH490" s="102"/>
    </row>
    <row r="491" spans="1:112" hidden="1">
      <c r="A491" s="110"/>
      <c r="B491" s="801" t="s">
        <v>842</v>
      </c>
      <c r="C491" s="801"/>
      <c r="D491" s="801"/>
      <c r="E491" s="801"/>
      <c r="F491" s="801"/>
      <c r="G491" s="801"/>
      <c r="H491" s="801"/>
      <c r="I491" s="801"/>
      <c r="J491" s="801"/>
      <c r="K491" s="801"/>
      <c r="L491" s="801"/>
      <c r="M491" s="801"/>
      <c r="N491" s="801"/>
      <c r="O491" s="801"/>
      <c r="P491" s="801"/>
      <c r="Q491" s="801"/>
      <c r="R491" s="787"/>
      <c r="S491" s="787"/>
      <c r="T491" s="788"/>
      <c r="U491" s="787"/>
      <c r="V491" s="787"/>
      <c r="W491" s="783"/>
      <c r="X491" s="789"/>
      <c r="Y491" s="789"/>
      <c r="Z491" s="789"/>
      <c r="AA491" s="789"/>
      <c r="AB491" s="789"/>
      <c r="AC491" s="781"/>
      <c r="AD491" s="782"/>
      <c r="AE491" s="783"/>
      <c r="AF491" s="784">
        <f t="shared" si="230"/>
        <v>0</v>
      </c>
      <c r="AG491" s="784"/>
      <c r="AH491" s="784"/>
      <c r="AI491" s="784"/>
      <c r="AJ491" s="784">
        <f t="shared" si="219"/>
        <v>0</v>
      </c>
      <c r="AK491" s="784"/>
      <c r="AL491" s="784"/>
      <c r="AM491" s="784"/>
      <c r="AN491" s="784">
        <f t="shared" si="220"/>
        <v>0</v>
      </c>
      <c r="AO491" s="784"/>
      <c r="AP491" s="784"/>
      <c r="AQ491" s="784"/>
      <c r="AR491" s="363"/>
      <c r="AS491" s="785">
        <f t="shared" si="221"/>
        <v>0</v>
      </c>
      <c r="AT491" s="785"/>
      <c r="AU491" s="785"/>
      <c r="AV491" s="785"/>
      <c r="AW491" s="785"/>
      <c r="AX491" s="91"/>
      <c r="AY491" s="116">
        <f t="shared" si="222"/>
        <v>0</v>
      </c>
      <c r="AZ491" s="116">
        <f t="shared" si="223"/>
        <v>0</v>
      </c>
      <c r="BA491" s="116">
        <f t="shared" si="224"/>
        <v>0</v>
      </c>
      <c r="BB491" s="116">
        <f t="shared" si="225"/>
        <v>0</v>
      </c>
      <c r="BC491" s="115">
        <f t="shared" si="231"/>
        <v>0</v>
      </c>
      <c r="BD491" s="116">
        <f t="shared" si="226"/>
        <v>0</v>
      </c>
      <c r="BE491" s="120">
        <f t="shared" si="232"/>
        <v>0</v>
      </c>
      <c r="BF491" s="115">
        <f t="shared" si="233"/>
        <v>0</v>
      </c>
      <c r="BG491" s="116">
        <f t="shared" si="227"/>
        <v>0</v>
      </c>
      <c r="BH491" s="120">
        <f t="shared" si="234"/>
        <v>0</v>
      </c>
      <c r="BI491" s="115">
        <f t="shared" si="235"/>
        <v>0</v>
      </c>
      <c r="BJ491" s="116">
        <f t="shared" si="228"/>
        <v>0</v>
      </c>
      <c r="BK491" s="120">
        <f t="shared" si="236"/>
        <v>0</v>
      </c>
      <c r="BL491" s="120">
        <f t="shared" si="237"/>
        <v>0</v>
      </c>
      <c r="BN491" s="375">
        <f t="shared" si="229"/>
        <v>0</v>
      </c>
      <c r="BP491" s="380"/>
      <c r="DH491" s="102"/>
    </row>
    <row r="492" spans="1:112" hidden="1">
      <c r="A492" s="110"/>
      <c r="B492" s="786" t="s">
        <v>844</v>
      </c>
      <c r="C492" s="786"/>
      <c r="D492" s="786"/>
      <c r="E492" s="786"/>
      <c r="F492" s="786"/>
      <c r="G492" s="786"/>
      <c r="H492" s="786"/>
      <c r="I492" s="786"/>
      <c r="J492" s="786"/>
      <c r="K492" s="786"/>
      <c r="L492" s="786"/>
      <c r="M492" s="786"/>
      <c r="N492" s="786"/>
      <c r="O492" s="786"/>
      <c r="P492" s="786"/>
      <c r="Q492" s="786"/>
      <c r="R492" s="787"/>
      <c r="S492" s="787"/>
      <c r="T492" s="788"/>
      <c r="U492" s="787" t="s">
        <v>520</v>
      </c>
      <c r="V492" s="787"/>
      <c r="W492" s="783">
        <v>30</v>
      </c>
      <c r="X492" s="789"/>
      <c r="Y492" s="789"/>
      <c r="Z492" s="789"/>
      <c r="AA492" s="789"/>
      <c r="AB492" s="789"/>
      <c r="AC492" s="781"/>
      <c r="AD492" s="782"/>
      <c r="AE492" s="783"/>
      <c r="AF492" s="784">
        <f t="shared" si="230"/>
        <v>0</v>
      </c>
      <c r="AG492" s="784"/>
      <c r="AH492" s="784"/>
      <c r="AI492" s="784"/>
      <c r="AJ492" s="784">
        <f t="shared" si="219"/>
        <v>0</v>
      </c>
      <c r="AK492" s="784"/>
      <c r="AL492" s="784"/>
      <c r="AM492" s="784"/>
      <c r="AN492" s="784">
        <f t="shared" si="220"/>
        <v>0</v>
      </c>
      <c r="AO492" s="784"/>
      <c r="AP492" s="784"/>
      <c r="AQ492" s="784"/>
      <c r="AR492" s="363"/>
      <c r="AS492" s="785">
        <f t="shared" si="221"/>
        <v>0</v>
      </c>
      <c r="AT492" s="785"/>
      <c r="AU492" s="785"/>
      <c r="AV492" s="785"/>
      <c r="AW492" s="785"/>
      <c r="AX492" s="91"/>
      <c r="AY492" s="116">
        <f t="shared" si="222"/>
        <v>0</v>
      </c>
      <c r="AZ492" s="116">
        <f t="shared" si="223"/>
        <v>0</v>
      </c>
      <c r="BA492" s="116">
        <f t="shared" si="224"/>
        <v>0</v>
      </c>
      <c r="BB492" s="116">
        <f t="shared" si="225"/>
        <v>0</v>
      </c>
      <c r="BC492" s="115">
        <f t="shared" si="231"/>
        <v>0</v>
      </c>
      <c r="BD492" s="116">
        <f t="shared" si="226"/>
        <v>0</v>
      </c>
      <c r="BE492" s="120">
        <f t="shared" si="232"/>
        <v>0</v>
      </c>
      <c r="BF492" s="115">
        <f t="shared" si="233"/>
        <v>0</v>
      </c>
      <c r="BG492" s="116">
        <f t="shared" si="227"/>
        <v>0</v>
      </c>
      <c r="BH492" s="120">
        <f t="shared" si="234"/>
        <v>0</v>
      </c>
      <c r="BI492" s="115">
        <f t="shared" si="235"/>
        <v>0</v>
      </c>
      <c r="BJ492" s="116">
        <f t="shared" si="228"/>
        <v>0</v>
      </c>
      <c r="BK492" s="120">
        <f t="shared" si="236"/>
        <v>0</v>
      </c>
      <c r="BL492" s="120">
        <f t="shared" si="237"/>
        <v>0</v>
      </c>
      <c r="BN492" s="375">
        <f t="shared" si="229"/>
        <v>0</v>
      </c>
      <c r="BP492" s="380"/>
      <c r="DH492" s="102"/>
    </row>
    <row r="493" spans="1:112" hidden="1">
      <c r="A493" s="110"/>
      <c r="B493" s="786" t="s">
        <v>845</v>
      </c>
      <c r="C493" s="786"/>
      <c r="D493" s="786"/>
      <c r="E493" s="786"/>
      <c r="F493" s="786"/>
      <c r="G493" s="786"/>
      <c r="H493" s="786"/>
      <c r="I493" s="786"/>
      <c r="J493" s="786"/>
      <c r="K493" s="786"/>
      <c r="L493" s="786"/>
      <c r="M493" s="786"/>
      <c r="N493" s="786"/>
      <c r="O493" s="786"/>
      <c r="P493" s="786"/>
      <c r="Q493" s="786"/>
      <c r="R493" s="787"/>
      <c r="S493" s="787"/>
      <c r="T493" s="788"/>
      <c r="U493" s="787" t="s">
        <v>1</v>
      </c>
      <c r="V493" s="787"/>
      <c r="W493" s="783">
        <v>50</v>
      </c>
      <c r="X493" s="789"/>
      <c r="Y493" s="789"/>
      <c r="Z493" s="789"/>
      <c r="AA493" s="789"/>
      <c r="AB493" s="789"/>
      <c r="AC493" s="781"/>
      <c r="AD493" s="782"/>
      <c r="AE493" s="783"/>
      <c r="AF493" s="784">
        <f t="shared" si="230"/>
        <v>0</v>
      </c>
      <c r="AG493" s="784"/>
      <c r="AH493" s="784"/>
      <c r="AI493" s="784"/>
      <c r="AJ493" s="784">
        <f t="shared" si="219"/>
        <v>0</v>
      </c>
      <c r="AK493" s="784"/>
      <c r="AL493" s="784"/>
      <c r="AM493" s="784"/>
      <c r="AN493" s="784">
        <f t="shared" si="220"/>
        <v>0</v>
      </c>
      <c r="AO493" s="784"/>
      <c r="AP493" s="784"/>
      <c r="AQ493" s="784"/>
      <c r="AR493" s="363"/>
      <c r="AS493" s="785">
        <f t="shared" si="221"/>
        <v>0</v>
      </c>
      <c r="AT493" s="785"/>
      <c r="AU493" s="785"/>
      <c r="AV493" s="785"/>
      <c r="AW493" s="785"/>
      <c r="AX493" s="91"/>
      <c r="AY493" s="116">
        <f t="shared" si="222"/>
        <v>0</v>
      </c>
      <c r="AZ493" s="116">
        <f t="shared" si="223"/>
        <v>0</v>
      </c>
      <c r="BA493" s="116">
        <f t="shared" si="224"/>
        <v>0</v>
      </c>
      <c r="BB493" s="116">
        <f t="shared" si="225"/>
        <v>0</v>
      </c>
      <c r="BC493" s="115">
        <f t="shared" si="231"/>
        <v>0</v>
      </c>
      <c r="BD493" s="116">
        <f t="shared" si="226"/>
        <v>0</v>
      </c>
      <c r="BE493" s="120">
        <f t="shared" si="232"/>
        <v>0</v>
      </c>
      <c r="BF493" s="115">
        <f t="shared" si="233"/>
        <v>0</v>
      </c>
      <c r="BG493" s="116">
        <f t="shared" si="227"/>
        <v>0</v>
      </c>
      <c r="BH493" s="120">
        <f t="shared" si="234"/>
        <v>0</v>
      </c>
      <c r="BI493" s="115">
        <f t="shared" si="235"/>
        <v>0</v>
      </c>
      <c r="BJ493" s="116">
        <f t="shared" si="228"/>
        <v>0</v>
      </c>
      <c r="BK493" s="120">
        <f t="shared" si="236"/>
        <v>0</v>
      </c>
      <c r="BL493" s="120">
        <f t="shared" si="237"/>
        <v>0</v>
      </c>
      <c r="BN493" s="375">
        <f t="shared" si="229"/>
        <v>0</v>
      </c>
      <c r="BP493" s="380"/>
      <c r="DH493" s="102"/>
    </row>
    <row r="494" spans="1:112" hidden="1">
      <c r="A494" s="110"/>
      <c r="B494" s="786" t="s">
        <v>847</v>
      </c>
      <c r="C494" s="786"/>
      <c r="D494" s="786"/>
      <c r="E494" s="786"/>
      <c r="F494" s="786"/>
      <c r="G494" s="786"/>
      <c r="H494" s="786"/>
      <c r="I494" s="786"/>
      <c r="J494" s="786"/>
      <c r="K494" s="786"/>
      <c r="L494" s="786"/>
      <c r="M494" s="786"/>
      <c r="N494" s="786"/>
      <c r="O494" s="786"/>
      <c r="P494" s="786"/>
      <c r="Q494" s="786"/>
      <c r="R494" s="787"/>
      <c r="S494" s="787"/>
      <c r="T494" s="788"/>
      <c r="U494" s="787" t="s">
        <v>1</v>
      </c>
      <c r="V494" s="787"/>
      <c r="W494" s="783">
        <v>500</v>
      </c>
      <c r="X494" s="789"/>
      <c r="Y494" s="789"/>
      <c r="Z494" s="789"/>
      <c r="AA494" s="789"/>
      <c r="AB494" s="789"/>
      <c r="AC494" s="781"/>
      <c r="AD494" s="782"/>
      <c r="AE494" s="783"/>
      <c r="AF494" s="784">
        <f t="shared" si="230"/>
        <v>0</v>
      </c>
      <c r="AG494" s="784"/>
      <c r="AH494" s="784"/>
      <c r="AI494" s="784"/>
      <c r="AJ494" s="784">
        <f t="shared" si="219"/>
        <v>0</v>
      </c>
      <c r="AK494" s="784"/>
      <c r="AL494" s="784"/>
      <c r="AM494" s="784"/>
      <c r="AN494" s="784">
        <f t="shared" si="220"/>
        <v>0</v>
      </c>
      <c r="AO494" s="784"/>
      <c r="AP494" s="784"/>
      <c r="AQ494" s="784"/>
      <c r="AR494" s="363"/>
      <c r="AS494" s="785">
        <f t="shared" si="221"/>
        <v>0</v>
      </c>
      <c r="AT494" s="785"/>
      <c r="AU494" s="785"/>
      <c r="AV494" s="785"/>
      <c r="AW494" s="785"/>
      <c r="AX494" s="91"/>
      <c r="AY494" s="116">
        <f t="shared" si="222"/>
        <v>0</v>
      </c>
      <c r="AZ494" s="116">
        <f t="shared" si="223"/>
        <v>0</v>
      </c>
      <c r="BA494" s="116">
        <f t="shared" si="224"/>
        <v>0</v>
      </c>
      <c r="BB494" s="116">
        <f t="shared" si="225"/>
        <v>0</v>
      </c>
      <c r="BC494" s="115">
        <f t="shared" si="231"/>
        <v>0</v>
      </c>
      <c r="BD494" s="116">
        <f t="shared" si="226"/>
        <v>0</v>
      </c>
      <c r="BE494" s="120">
        <f t="shared" si="232"/>
        <v>0</v>
      </c>
      <c r="BF494" s="115">
        <f t="shared" si="233"/>
        <v>0</v>
      </c>
      <c r="BG494" s="116">
        <f t="shared" si="227"/>
        <v>0</v>
      </c>
      <c r="BH494" s="120">
        <f t="shared" si="234"/>
        <v>0</v>
      </c>
      <c r="BI494" s="115">
        <f t="shared" si="235"/>
        <v>0</v>
      </c>
      <c r="BJ494" s="116">
        <f t="shared" si="228"/>
        <v>0</v>
      </c>
      <c r="BK494" s="120">
        <f t="shared" si="236"/>
        <v>0</v>
      </c>
      <c r="BL494" s="120">
        <f t="shared" si="237"/>
        <v>0</v>
      </c>
      <c r="BN494" s="375">
        <f t="shared" si="229"/>
        <v>0</v>
      </c>
      <c r="BP494" s="380"/>
      <c r="DH494" s="102"/>
    </row>
    <row r="495" spans="1:112" hidden="1">
      <c r="A495" s="110"/>
      <c r="B495" s="786" t="s">
        <v>846</v>
      </c>
      <c r="C495" s="786"/>
      <c r="D495" s="786"/>
      <c r="E495" s="786"/>
      <c r="F495" s="786"/>
      <c r="G495" s="786"/>
      <c r="H495" s="786"/>
      <c r="I495" s="786"/>
      <c r="J495" s="786"/>
      <c r="K495" s="786"/>
      <c r="L495" s="786"/>
      <c r="M495" s="786"/>
      <c r="N495" s="786"/>
      <c r="O495" s="786"/>
      <c r="P495" s="786"/>
      <c r="Q495" s="786"/>
      <c r="R495" s="787"/>
      <c r="S495" s="787"/>
      <c r="T495" s="788"/>
      <c r="U495" s="787" t="s">
        <v>1</v>
      </c>
      <c r="V495" s="787"/>
      <c r="W495" s="783">
        <v>1500</v>
      </c>
      <c r="X495" s="789"/>
      <c r="Y495" s="789"/>
      <c r="Z495" s="789"/>
      <c r="AA495" s="789"/>
      <c r="AB495" s="789"/>
      <c r="AC495" s="781"/>
      <c r="AD495" s="782"/>
      <c r="AE495" s="783"/>
      <c r="AF495" s="784">
        <f t="shared" si="230"/>
        <v>0</v>
      </c>
      <c r="AG495" s="784"/>
      <c r="AH495" s="784"/>
      <c r="AI495" s="784"/>
      <c r="AJ495" s="784">
        <f t="shared" si="219"/>
        <v>0</v>
      </c>
      <c r="AK495" s="784"/>
      <c r="AL495" s="784"/>
      <c r="AM495" s="784"/>
      <c r="AN495" s="784">
        <f t="shared" si="220"/>
        <v>0</v>
      </c>
      <c r="AO495" s="784"/>
      <c r="AP495" s="784"/>
      <c r="AQ495" s="784"/>
      <c r="AR495" s="363"/>
      <c r="AS495" s="785">
        <f t="shared" si="221"/>
        <v>0</v>
      </c>
      <c r="AT495" s="785"/>
      <c r="AU495" s="785"/>
      <c r="AV495" s="785"/>
      <c r="AW495" s="785"/>
      <c r="AX495" s="91"/>
      <c r="AY495" s="116">
        <f t="shared" si="222"/>
        <v>0</v>
      </c>
      <c r="AZ495" s="116">
        <f t="shared" si="223"/>
        <v>0</v>
      </c>
      <c r="BA495" s="116">
        <f t="shared" si="224"/>
        <v>0</v>
      </c>
      <c r="BB495" s="116">
        <f t="shared" si="225"/>
        <v>0</v>
      </c>
      <c r="BC495" s="115">
        <f t="shared" si="231"/>
        <v>0</v>
      </c>
      <c r="BD495" s="116">
        <f t="shared" si="226"/>
        <v>0</v>
      </c>
      <c r="BE495" s="120">
        <f t="shared" si="232"/>
        <v>0</v>
      </c>
      <c r="BF495" s="115">
        <f t="shared" si="233"/>
        <v>0</v>
      </c>
      <c r="BG495" s="116">
        <f t="shared" si="227"/>
        <v>0</v>
      </c>
      <c r="BH495" s="120">
        <f t="shared" si="234"/>
        <v>0</v>
      </c>
      <c r="BI495" s="115">
        <f t="shared" si="235"/>
        <v>0</v>
      </c>
      <c r="BJ495" s="116">
        <f t="shared" si="228"/>
        <v>0</v>
      </c>
      <c r="BK495" s="120">
        <f t="shared" si="236"/>
        <v>0</v>
      </c>
      <c r="BL495" s="120">
        <f t="shared" si="237"/>
        <v>0</v>
      </c>
      <c r="BN495" s="375">
        <f t="shared" si="229"/>
        <v>0</v>
      </c>
      <c r="BP495" s="380"/>
      <c r="DH495" s="102"/>
    </row>
    <row r="496" spans="1:112" hidden="1">
      <c r="A496" s="110"/>
      <c r="B496" s="786"/>
      <c r="C496" s="786"/>
      <c r="D496" s="786"/>
      <c r="E496" s="786"/>
      <c r="F496" s="786"/>
      <c r="G496" s="786"/>
      <c r="H496" s="786"/>
      <c r="I496" s="786"/>
      <c r="J496" s="786"/>
      <c r="K496" s="786"/>
      <c r="L496" s="786"/>
      <c r="M496" s="786"/>
      <c r="N496" s="786"/>
      <c r="O496" s="786"/>
      <c r="P496" s="786"/>
      <c r="Q496" s="786"/>
      <c r="R496" s="787"/>
      <c r="S496" s="787"/>
      <c r="T496" s="788"/>
      <c r="U496" s="787"/>
      <c r="V496" s="787"/>
      <c r="W496" s="783"/>
      <c r="X496" s="789"/>
      <c r="Y496" s="789"/>
      <c r="Z496" s="789"/>
      <c r="AA496" s="789"/>
      <c r="AB496" s="789"/>
      <c r="AC496" s="781"/>
      <c r="AD496" s="782"/>
      <c r="AE496" s="783"/>
      <c r="AF496" s="784">
        <f t="shared" si="230"/>
        <v>0</v>
      </c>
      <c r="AG496" s="784"/>
      <c r="AH496" s="784"/>
      <c r="AI496" s="784"/>
      <c r="AJ496" s="784">
        <f t="shared" si="219"/>
        <v>0</v>
      </c>
      <c r="AK496" s="784"/>
      <c r="AL496" s="784"/>
      <c r="AM496" s="784"/>
      <c r="AN496" s="784">
        <f t="shared" si="220"/>
        <v>0</v>
      </c>
      <c r="AO496" s="784"/>
      <c r="AP496" s="784"/>
      <c r="AQ496" s="784"/>
      <c r="AR496" s="363"/>
      <c r="AS496" s="785">
        <f t="shared" si="221"/>
        <v>0</v>
      </c>
      <c r="AT496" s="785"/>
      <c r="AU496" s="785"/>
      <c r="AV496" s="785"/>
      <c r="AW496" s="785"/>
      <c r="AX496" s="91"/>
      <c r="AY496" s="116">
        <f t="shared" si="222"/>
        <v>0</v>
      </c>
      <c r="AZ496" s="116">
        <f t="shared" si="223"/>
        <v>0</v>
      </c>
      <c r="BA496" s="116">
        <f t="shared" si="224"/>
        <v>0</v>
      </c>
      <c r="BB496" s="116">
        <f t="shared" si="225"/>
        <v>0</v>
      </c>
      <c r="BC496" s="115">
        <f t="shared" si="231"/>
        <v>0</v>
      </c>
      <c r="BD496" s="116">
        <f t="shared" si="226"/>
        <v>0</v>
      </c>
      <c r="BE496" s="120">
        <f t="shared" si="232"/>
        <v>0</v>
      </c>
      <c r="BF496" s="115">
        <f t="shared" si="233"/>
        <v>0</v>
      </c>
      <c r="BG496" s="116">
        <f t="shared" si="227"/>
        <v>0</v>
      </c>
      <c r="BH496" s="120">
        <f t="shared" si="234"/>
        <v>0</v>
      </c>
      <c r="BI496" s="115">
        <f t="shared" si="235"/>
        <v>0</v>
      </c>
      <c r="BJ496" s="116">
        <f t="shared" si="228"/>
        <v>0</v>
      </c>
      <c r="BK496" s="120">
        <f t="shared" si="236"/>
        <v>0</v>
      </c>
      <c r="BL496" s="120">
        <f t="shared" si="237"/>
        <v>0</v>
      </c>
      <c r="BN496" s="375">
        <f t="shared" si="229"/>
        <v>0</v>
      </c>
      <c r="BP496" s="380"/>
      <c r="DH496" s="102"/>
    </row>
    <row r="497" spans="1:112" hidden="1">
      <c r="A497" s="110"/>
      <c r="B497" s="786"/>
      <c r="C497" s="786"/>
      <c r="D497" s="786"/>
      <c r="E497" s="786"/>
      <c r="F497" s="786"/>
      <c r="G497" s="786"/>
      <c r="H497" s="786"/>
      <c r="I497" s="786"/>
      <c r="J497" s="786"/>
      <c r="K497" s="786"/>
      <c r="L497" s="786"/>
      <c r="M497" s="786"/>
      <c r="N497" s="786"/>
      <c r="O497" s="786"/>
      <c r="P497" s="786"/>
      <c r="Q497" s="786"/>
      <c r="R497" s="787"/>
      <c r="S497" s="787"/>
      <c r="T497" s="788"/>
      <c r="U497" s="787"/>
      <c r="V497" s="787"/>
      <c r="W497" s="783"/>
      <c r="X497" s="789"/>
      <c r="Y497" s="789"/>
      <c r="Z497" s="789"/>
      <c r="AA497" s="789"/>
      <c r="AB497" s="789"/>
      <c r="AC497" s="781"/>
      <c r="AD497" s="782"/>
      <c r="AE497" s="783"/>
      <c r="AF497" s="784">
        <f t="shared" si="230"/>
        <v>0</v>
      </c>
      <c r="AG497" s="784"/>
      <c r="AH497" s="784"/>
      <c r="AI497" s="784"/>
      <c r="AJ497" s="784">
        <f>R497*Z497</f>
        <v>0</v>
      </c>
      <c r="AK497" s="784"/>
      <c r="AL497" s="784"/>
      <c r="AM497" s="784"/>
      <c r="AN497" s="784">
        <f>R497*AC497</f>
        <v>0</v>
      </c>
      <c r="AO497" s="784"/>
      <c r="AP497" s="784"/>
      <c r="AQ497" s="784"/>
      <c r="AR497" s="363"/>
      <c r="AS497" s="785">
        <f t="shared" si="221"/>
        <v>0</v>
      </c>
      <c r="AT497" s="785"/>
      <c r="AU497" s="785"/>
      <c r="AV497" s="785"/>
      <c r="AW497" s="785"/>
      <c r="AX497" s="91"/>
      <c r="AY497" s="116">
        <f t="shared" si="222"/>
        <v>0</v>
      </c>
      <c r="AZ497" s="116">
        <f t="shared" si="223"/>
        <v>0</v>
      </c>
      <c r="BA497" s="116">
        <f t="shared" si="224"/>
        <v>0</v>
      </c>
      <c r="BB497" s="116">
        <f t="shared" si="225"/>
        <v>0</v>
      </c>
      <c r="BC497" s="115">
        <f t="shared" si="231"/>
        <v>0</v>
      </c>
      <c r="BD497" s="116">
        <f t="shared" si="226"/>
        <v>0</v>
      </c>
      <c r="BE497" s="120">
        <f t="shared" si="232"/>
        <v>0</v>
      </c>
      <c r="BF497" s="115">
        <f t="shared" si="233"/>
        <v>0</v>
      </c>
      <c r="BG497" s="116">
        <f t="shared" si="227"/>
        <v>0</v>
      </c>
      <c r="BH497" s="120">
        <f t="shared" si="234"/>
        <v>0</v>
      </c>
      <c r="BI497" s="115">
        <f t="shared" si="235"/>
        <v>0</v>
      </c>
      <c r="BJ497" s="116">
        <f t="shared" si="228"/>
        <v>0</v>
      </c>
      <c r="BK497" s="120">
        <f t="shared" si="236"/>
        <v>0</v>
      </c>
      <c r="BL497" s="120">
        <f t="shared" si="237"/>
        <v>0</v>
      </c>
      <c r="BN497" s="375">
        <f t="shared" si="229"/>
        <v>0</v>
      </c>
      <c r="BP497" s="380"/>
      <c r="DH497" s="102"/>
    </row>
    <row r="498" spans="1:112" hidden="1">
      <c r="A498" s="110"/>
      <c r="B498" s="786"/>
      <c r="C498" s="786"/>
      <c r="D498" s="786"/>
      <c r="E498" s="786"/>
      <c r="F498" s="786"/>
      <c r="G498" s="786"/>
      <c r="H498" s="786"/>
      <c r="I498" s="786"/>
      <c r="J498" s="786"/>
      <c r="K498" s="786"/>
      <c r="L498" s="786"/>
      <c r="M498" s="786"/>
      <c r="N498" s="786"/>
      <c r="O498" s="786"/>
      <c r="P498" s="786"/>
      <c r="Q498" s="786"/>
      <c r="R498" s="787"/>
      <c r="S498" s="787"/>
      <c r="T498" s="788"/>
      <c r="U498" s="787"/>
      <c r="V498" s="787"/>
      <c r="W498" s="783"/>
      <c r="X498" s="789"/>
      <c r="Y498" s="789"/>
      <c r="Z498" s="789"/>
      <c r="AA498" s="789"/>
      <c r="AB498" s="789"/>
      <c r="AC498" s="781"/>
      <c r="AD498" s="782"/>
      <c r="AE498" s="783"/>
      <c r="AF498" s="784">
        <f t="shared" si="230"/>
        <v>0</v>
      </c>
      <c r="AG498" s="784"/>
      <c r="AH498" s="784"/>
      <c r="AI498" s="784"/>
      <c r="AJ498" s="784">
        <f>R498*Z498</f>
        <v>0</v>
      </c>
      <c r="AK498" s="784"/>
      <c r="AL498" s="784"/>
      <c r="AM498" s="784"/>
      <c r="AN498" s="784">
        <f>R498*AC498</f>
        <v>0</v>
      </c>
      <c r="AO498" s="784"/>
      <c r="AP498" s="784"/>
      <c r="AQ498" s="784"/>
      <c r="AR498" s="363"/>
      <c r="AS498" s="785">
        <f t="shared" si="221"/>
        <v>0</v>
      </c>
      <c r="AT498" s="785"/>
      <c r="AU498" s="785"/>
      <c r="AV498" s="785"/>
      <c r="AW498" s="785"/>
      <c r="AX498" s="91"/>
      <c r="AY498" s="116">
        <f t="shared" si="222"/>
        <v>0</v>
      </c>
      <c r="AZ498" s="116">
        <f t="shared" si="223"/>
        <v>0</v>
      </c>
      <c r="BA498" s="116">
        <f t="shared" si="224"/>
        <v>0</v>
      </c>
      <c r="BB498" s="116">
        <f t="shared" si="225"/>
        <v>0</v>
      </c>
      <c r="BC498" s="115">
        <f t="shared" si="231"/>
        <v>0</v>
      </c>
      <c r="BD498" s="116">
        <f t="shared" si="226"/>
        <v>0</v>
      </c>
      <c r="BE498" s="120">
        <f t="shared" si="232"/>
        <v>0</v>
      </c>
      <c r="BF498" s="115">
        <f t="shared" si="233"/>
        <v>0</v>
      </c>
      <c r="BG498" s="116">
        <f t="shared" si="227"/>
        <v>0</v>
      </c>
      <c r="BH498" s="120">
        <f t="shared" si="234"/>
        <v>0</v>
      </c>
      <c r="BI498" s="115">
        <f t="shared" si="235"/>
        <v>0</v>
      </c>
      <c r="BJ498" s="116">
        <f t="shared" si="228"/>
        <v>0</v>
      </c>
      <c r="BK498" s="120">
        <f t="shared" si="236"/>
        <v>0</v>
      </c>
      <c r="BL498" s="120">
        <f t="shared" si="237"/>
        <v>0</v>
      </c>
      <c r="BN498" s="375">
        <f t="shared" si="229"/>
        <v>0</v>
      </c>
      <c r="BP498" s="380"/>
      <c r="DH498" s="102"/>
    </row>
    <row r="499" spans="1:112" hidden="1">
      <c r="A499" s="110"/>
      <c r="B499" s="786"/>
      <c r="C499" s="786"/>
      <c r="D499" s="786"/>
      <c r="E499" s="786"/>
      <c r="F499" s="786"/>
      <c r="G499" s="786"/>
      <c r="H499" s="786"/>
      <c r="I499" s="786"/>
      <c r="J499" s="786"/>
      <c r="K499" s="786"/>
      <c r="L499" s="786"/>
      <c r="M499" s="786"/>
      <c r="N499" s="786"/>
      <c r="O499" s="786"/>
      <c r="P499" s="786"/>
      <c r="Q499" s="786"/>
      <c r="R499" s="787"/>
      <c r="S499" s="787"/>
      <c r="T499" s="788"/>
      <c r="U499" s="787"/>
      <c r="V499" s="787"/>
      <c r="W499" s="783"/>
      <c r="X499" s="789"/>
      <c r="Y499" s="789"/>
      <c r="Z499" s="789"/>
      <c r="AA499" s="789"/>
      <c r="AB499" s="789"/>
      <c r="AC499" s="781"/>
      <c r="AD499" s="782"/>
      <c r="AE499" s="783"/>
      <c r="AF499" s="784">
        <f t="shared" si="230"/>
        <v>0</v>
      </c>
      <c r="AG499" s="784"/>
      <c r="AH499" s="784"/>
      <c r="AI499" s="784"/>
      <c r="AJ499" s="784">
        <f>R499*Z499</f>
        <v>0</v>
      </c>
      <c r="AK499" s="784"/>
      <c r="AL499" s="784"/>
      <c r="AM499" s="784"/>
      <c r="AN499" s="784">
        <f>R499*AC499</f>
        <v>0</v>
      </c>
      <c r="AO499" s="784"/>
      <c r="AP499" s="784"/>
      <c r="AQ499" s="784"/>
      <c r="AR499" s="363"/>
      <c r="AS499" s="785">
        <f t="shared" si="221"/>
        <v>0</v>
      </c>
      <c r="AT499" s="785"/>
      <c r="AU499" s="785"/>
      <c r="AV499" s="785"/>
      <c r="AW499" s="785"/>
      <c r="AX499" s="91"/>
      <c r="AY499" s="116">
        <f t="shared" si="222"/>
        <v>0</v>
      </c>
      <c r="AZ499" s="116">
        <f t="shared" si="223"/>
        <v>0</v>
      </c>
      <c r="BA499" s="116">
        <f t="shared" si="224"/>
        <v>0</v>
      </c>
      <c r="BB499" s="116">
        <f t="shared" si="225"/>
        <v>0</v>
      </c>
      <c r="BC499" s="115">
        <f t="shared" si="231"/>
        <v>0</v>
      </c>
      <c r="BD499" s="116">
        <f t="shared" si="226"/>
        <v>0</v>
      </c>
      <c r="BE499" s="120">
        <f t="shared" si="232"/>
        <v>0</v>
      </c>
      <c r="BF499" s="115">
        <f t="shared" si="233"/>
        <v>0</v>
      </c>
      <c r="BG499" s="116">
        <f t="shared" si="227"/>
        <v>0</v>
      </c>
      <c r="BH499" s="120">
        <f t="shared" si="234"/>
        <v>0</v>
      </c>
      <c r="BI499" s="115">
        <f t="shared" si="235"/>
        <v>0</v>
      </c>
      <c r="BJ499" s="116">
        <f t="shared" si="228"/>
        <v>0</v>
      </c>
      <c r="BK499" s="120">
        <f t="shared" si="236"/>
        <v>0</v>
      </c>
      <c r="BL499" s="120">
        <f t="shared" si="237"/>
        <v>0</v>
      </c>
      <c r="BN499" s="375">
        <f t="shared" si="229"/>
        <v>0</v>
      </c>
      <c r="BP499" s="380"/>
      <c r="DH499" s="102"/>
    </row>
    <row r="500" spans="1:112" ht="5" hidden="1" customHeight="1">
      <c r="A500" s="103"/>
      <c r="B500" s="364"/>
      <c r="C500" s="364"/>
      <c r="D500" s="364"/>
      <c r="E500" s="364"/>
      <c r="F500" s="364"/>
      <c r="G500" s="364"/>
      <c r="H500" s="364"/>
      <c r="I500" s="364"/>
      <c r="J500" s="364"/>
      <c r="K500" s="364"/>
      <c r="L500" s="364"/>
      <c r="M500" s="364"/>
      <c r="N500" s="364"/>
      <c r="O500" s="364"/>
      <c r="P500" s="364"/>
      <c r="Q500" s="364"/>
      <c r="R500" s="365"/>
      <c r="S500" s="365"/>
      <c r="T500" s="365"/>
      <c r="U500" s="365"/>
      <c r="V500" s="365"/>
      <c r="W500" s="366"/>
      <c r="X500" s="366"/>
      <c r="Y500" s="366"/>
      <c r="Z500" s="366"/>
      <c r="AA500" s="366"/>
      <c r="AB500" s="366"/>
      <c r="AC500" s="366"/>
      <c r="AD500" s="366"/>
      <c r="AE500" s="366"/>
      <c r="AF500" s="367"/>
      <c r="AG500" s="367"/>
      <c r="AH500" s="367"/>
      <c r="AI500" s="367"/>
      <c r="AJ500" s="367"/>
      <c r="AK500" s="367"/>
      <c r="AL500" s="367"/>
      <c r="AM500" s="367"/>
      <c r="AN500" s="367"/>
      <c r="AO500" s="367"/>
      <c r="AP500" s="367"/>
      <c r="AQ500" s="367"/>
      <c r="AR500" s="368"/>
      <c r="AS500" s="361"/>
      <c r="AT500" s="361"/>
      <c r="AU500" s="361"/>
      <c r="AV500" s="361"/>
      <c r="AW500" s="361"/>
      <c r="AX500" s="91"/>
      <c r="AY500" s="106">
        <f>AY459</f>
        <v>0</v>
      </c>
      <c r="AZ500" s="106">
        <f>AZ459</f>
        <v>0</v>
      </c>
      <c r="BA500" s="106">
        <f>BA459</f>
        <v>0</v>
      </c>
      <c r="BB500" s="106">
        <f>BB459</f>
        <v>0</v>
      </c>
      <c r="BC500" s="106"/>
      <c r="BD500" s="117"/>
      <c r="BE500" s="119">
        <f>BE459</f>
        <v>0</v>
      </c>
      <c r="BF500" s="106"/>
      <c r="BG500" s="106">
        <f>BG459</f>
        <v>0</v>
      </c>
      <c r="BH500" s="119">
        <f>BH459</f>
        <v>0</v>
      </c>
      <c r="BI500" s="106"/>
      <c r="BJ500" s="106">
        <f>BJ459</f>
        <v>0</v>
      </c>
      <c r="BK500" s="119">
        <f>BK459</f>
        <v>0</v>
      </c>
      <c r="BL500" s="119">
        <f>BL459</f>
        <v>0</v>
      </c>
      <c r="BN500" s="377"/>
      <c r="BP500" s="382"/>
      <c r="DH500" s="104"/>
    </row>
    <row r="501" spans="1:112" ht="21.5" hidden="1" customHeight="1">
      <c r="A501" s="103"/>
      <c r="B501" s="369"/>
      <c r="C501" s="370"/>
      <c r="D501" s="370"/>
      <c r="E501" s="370"/>
      <c r="F501" s="370"/>
      <c r="G501" s="370"/>
      <c r="H501" s="370"/>
      <c r="I501" s="370"/>
      <c r="J501" s="370"/>
      <c r="K501" s="370"/>
      <c r="L501" s="370"/>
      <c r="M501" s="370"/>
      <c r="N501" s="370"/>
      <c r="O501" s="370"/>
      <c r="P501" s="370"/>
      <c r="Q501" s="370"/>
      <c r="R501" s="143"/>
      <c r="S501" s="143"/>
      <c r="T501" s="143"/>
      <c r="U501" s="143"/>
      <c r="V501" s="143"/>
      <c r="W501" s="143"/>
      <c r="X501" s="143"/>
      <c r="Y501" s="143"/>
      <c r="Z501" s="143"/>
      <c r="AA501" s="143"/>
      <c r="AB501" s="143"/>
      <c r="AC501" s="143"/>
      <c r="AD501" s="143"/>
      <c r="AE501" s="246" t="str">
        <f>CONCATENATE(B459," ","TOTAL")</f>
        <v>LANDSCAPING TOTAL</v>
      </c>
      <c r="AF501" s="802">
        <f>SUBTOTAL(9,AF460:AF500)</f>
        <v>250</v>
      </c>
      <c r="AG501" s="802"/>
      <c r="AH501" s="802"/>
      <c r="AI501" s="802"/>
      <c r="AJ501" s="802">
        <f>SUBTOTAL(9,AJ460:AJ500)</f>
        <v>500</v>
      </c>
      <c r="AK501" s="802"/>
      <c r="AL501" s="802"/>
      <c r="AM501" s="802"/>
      <c r="AN501" s="802">
        <f>SUBTOTAL(9,AN460:AN500)</f>
        <v>0</v>
      </c>
      <c r="AO501" s="802"/>
      <c r="AP501" s="802"/>
      <c r="AQ501" s="802"/>
      <c r="AR501" s="359"/>
      <c r="AS501" s="803">
        <f>SUBTOTAL(9,AS460:AS500)</f>
        <v>750</v>
      </c>
      <c r="AT501" s="803"/>
      <c r="AU501" s="803"/>
      <c r="AV501" s="803"/>
      <c r="AW501" s="803">
        <f>SUM(AW464:AW472)</f>
        <v>0</v>
      </c>
      <c r="AX501" s="91"/>
      <c r="AY501" s="121">
        <f t="shared" ref="AY501:BL501" si="238">SUM(AY460:AY500)</f>
        <v>250</v>
      </c>
      <c r="AZ501" s="121">
        <f t="shared" si="238"/>
        <v>500</v>
      </c>
      <c r="BA501" s="121">
        <f t="shared" si="238"/>
        <v>0</v>
      </c>
      <c r="BB501" s="121">
        <f t="shared" si="238"/>
        <v>750</v>
      </c>
      <c r="BC501" s="118">
        <f t="shared" si="238"/>
        <v>2.9917726252804786E-3</v>
      </c>
      <c r="BD501" s="121">
        <f t="shared" si="238"/>
        <v>67.5</v>
      </c>
      <c r="BE501" s="121">
        <f t="shared" si="238"/>
        <v>317.5</v>
      </c>
      <c r="BF501" s="118">
        <f t="shared" si="238"/>
        <v>5.9835452505609572E-3</v>
      </c>
      <c r="BG501" s="121">
        <f t="shared" si="238"/>
        <v>135</v>
      </c>
      <c r="BH501" s="121">
        <f t="shared" si="238"/>
        <v>635</v>
      </c>
      <c r="BI501" s="118">
        <f t="shared" si="238"/>
        <v>0</v>
      </c>
      <c r="BJ501" s="121">
        <f t="shared" si="238"/>
        <v>0</v>
      </c>
      <c r="BK501" s="121">
        <f t="shared" si="238"/>
        <v>0</v>
      </c>
      <c r="BL501" s="121">
        <f t="shared" si="238"/>
        <v>952.5</v>
      </c>
      <c r="BN501" s="383">
        <f>IFERROR(AS501/Total_Detailed_Estimate,0)</f>
        <v>8.9753178758414359E-3</v>
      </c>
      <c r="BP501" s="381"/>
      <c r="DH501" s="109"/>
    </row>
    <row r="502" spans="1:112" ht="5" hidden="1" customHeight="1">
      <c r="A502" s="103"/>
      <c r="B502" s="140"/>
      <c r="C502" s="140"/>
      <c r="D502" s="140"/>
      <c r="E502" s="140"/>
      <c r="F502" s="140"/>
      <c r="G502" s="140"/>
      <c r="H502" s="140"/>
      <c r="I502" s="140"/>
      <c r="J502" s="140"/>
      <c r="K502" s="140"/>
      <c r="L502" s="140"/>
      <c r="M502" s="140"/>
      <c r="N502" s="140"/>
      <c r="O502" s="140"/>
      <c r="P502" s="140"/>
      <c r="Q502" s="140"/>
      <c r="R502" s="141"/>
      <c r="S502" s="141"/>
      <c r="T502" s="141"/>
      <c r="U502" s="141"/>
      <c r="V502" s="141"/>
      <c r="W502" s="142"/>
      <c r="X502" s="142"/>
      <c r="Y502" s="142"/>
      <c r="Z502" s="142"/>
      <c r="AA502" s="142"/>
      <c r="AB502" s="142"/>
      <c r="AC502" s="142"/>
      <c r="AD502" s="142"/>
      <c r="AE502" s="392"/>
      <c r="AF502" s="144"/>
      <c r="AG502" s="144"/>
      <c r="AH502" s="144"/>
      <c r="AI502" s="144"/>
      <c r="AJ502" s="144"/>
      <c r="AK502" s="144"/>
      <c r="AL502" s="144"/>
      <c r="AM502" s="144"/>
      <c r="AN502" s="144"/>
      <c r="AO502" s="144"/>
      <c r="AP502" s="144"/>
      <c r="AQ502" s="144"/>
      <c r="AR502" s="360"/>
      <c r="AS502" s="362"/>
      <c r="AT502" s="362"/>
      <c r="AU502" s="362"/>
      <c r="AV502" s="362"/>
      <c r="AW502" s="393"/>
      <c r="AX502" s="91"/>
      <c r="AY502" s="106">
        <f>AY459</f>
        <v>0</v>
      </c>
      <c r="AZ502" s="106">
        <f>AZ459</f>
        <v>0</v>
      </c>
      <c r="BA502" s="106">
        <f>BA459</f>
        <v>0</v>
      </c>
      <c r="BB502" s="106">
        <f>BB459</f>
        <v>0</v>
      </c>
      <c r="BC502" s="106"/>
      <c r="BD502" s="106"/>
      <c r="BE502" s="106">
        <f>BE459</f>
        <v>0</v>
      </c>
      <c r="BF502" s="106"/>
      <c r="BG502" s="106">
        <f>BG459</f>
        <v>0</v>
      </c>
      <c r="BH502" s="106">
        <f>BH459</f>
        <v>0</v>
      </c>
      <c r="BI502" s="106"/>
      <c r="BJ502" s="106">
        <f>BJ459</f>
        <v>0</v>
      </c>
      <c r="BK502" s="106">
        <f>BK459</f>
        <v>0</v>
      </c>
      <c r="BL502" s="106">
        <f>BL459</f>
        <v>0</v>
      </c>
      <c r="BN502" s="377"/>
      <c r="BP502" s="382"/>
      <c r="DH502" s="104"/>
    </row>
    <row r="503" spans="1:112" ht="9.5" hidden="1" customHeight="1">
      <c r="A503" s="103"/>
      <c r="B503" s="145"/>
      <c r="C503" s="145"/>
      <c r="D503" s="145"/>
      <c r="E503" s="145"/>
      <c r="F503" s="145"/>
      <c r="G503" s="145"/>
      <c r="H503" s="145"/>
      <c r="I503" s="145"/>
      <c r="J503" s="145"/>
      <c r="K503" s="145"/>
      <c r="L503" s="145"/>
      <c r="M503" s="145"/>
      <c r="N503" s="145"/>
      <c r="O503" s="145"/>
      <c r="P503" s="145"/>
      <c r="Q503" s="145"/>
      <c r="R503" s="146"/>
      <c r="S503" s="146"/>
      <c r="T503" s="146"/>
      <c r="U503" s="146"/>
      <c r="V503" s="146"/>
      <c r="W503" s="146"/>
      <c r="X503" s="146"/>
      <c r="Y503" s="146"/>
      <c r="Z503" s="146"/>
      <c r="AA503" s="146"/>
      <c r="AB503" s="146"/>
      <c r="AC503" s="146"/>
      <c r="AD503" s="146"/>
      <c r="AE503" s="147"/>
      <c r="AF503" s="148"/>
      <c r="AG503" s="148"/>
      <c r="AH503" s="148"/>
      <c r="AI503" s="148"/>
      <c r="AJ503" s="148"/>
      <c r="AK503" s="148"/>
      <c r="AL503" s="148"/>
      <c r="AM503" s="148"/>
      <c r="AN503" s="148"/>
      <c r="AO503" s="148"/>
      <c r="AP503" s="148"/>
      <c r="AQ503" s="148"/>
      <c r="AR503" s="148"/>
      <c r="AS503" s="149"/>
      <c r="AT503" s="149"/>
      <c r="AU503" s="149"/>
      <c r="AV503" s="149"/>
      <c r="AW503" s="149"/>
      <c r="AX503" s="91"/>
      <c r="AY503" s="108">
        <f>AY501</f>
        <v>250</v>
      </c>
      <c r="AZ503" s="108">
        <f>AZ501</f>
        <v>500</v>
      </c>
      <c r="BA503" s="108">
        <f>BA501</f>
        <v>0</v>
      </c>
      <c r="BB503" s="108">
        <f>BB501</f>
        <v>750</v>
      </c>
      <c r="BC503" s="108"/>
      <c r="BD503" s="108"/>
      <c r="BE503" s="108">
        <f>BE501</f>
        <v>317.5</v>
      </c>
      <c r="BF503" s="108"/>
      <c r="BG503" s="108">
        <f>BG501</f>
        <v>135</v>
      </c>
      <c r="BH503" s="108">
        <f>BH501</f>
        <v>635</v>
      </c>
      <c r="BI503" s="108"/>
      <c r="BJ503" s="108">
        <f>BJ501</f>
        <v>0</v>
      </c>
      <c r="BK503" s="108">
        <f>BK501</f>
        <v>0</v>
      </c>
      <c r="BL503" s="108">
        <f>BL501</f>
        <v>952.5</v>
      </c>
      <c r="DH503" s="107"/>
    </row>
    <row r="504" spans="1:112" ht="23" customHeight="1">
      <c r="A504" s="114" t="s">
        <v>704</v>
      </c>
      <c r="B504" s="795" t="str">
        <f>UPPER(Exterior12_Category)</f>
        <v>FENCING</v>
      </c>
      <c r="C504" s="796"/>
      <c r="D504" s="796"/>
      <c r="E504" s="796"/>
      <c r="F504" s="796"/>
      <c r="G504" s="796"/>
      <c r="H504" s="796"/>
      <c r="I504" s="796"/>
      <c r="J504" s="796"/>
      <c r="K504" s="796"/>
      <c r="L504" s="796"/>
      <c r="M504" s="796"/>
      <c r="N504" s="796"/>
      <c r="O504" s="796"/>
      <c r="P504" s="796"/>
      <c r="Q504" s="797"/>
      <c r="R504" s="798"/>
      <c r="S504" s="798"/>
      <c r="T504" s="798"/>
      <c r="U504" s="799"/>
      <c r="V504" s="800"/>
      <c r="W504" s="790"/>
      <c r="X504" s="790"/>
      <c r="Y504" s="790"/>
      <c r="Z504" s="790"/>
      <c r="AA504" s="790"/>
      <c r="AB504" s="790"/>
      <c r="AC504" s="790"/>
      <c r="AD504" s="790"/>
      <c r="AE504" s="790"/>
      <c r="AF504" s="791" t="str">
        <f>IF(Exterior12_Labor=0,"",Exterior12_Labor)</f>
        <v/>
      </c>
      <c r="AG504" s="791"/>
      <c r="AH504" s="791"/>
      <c r="AI504" s="791"/>
      <c r="AJ504" s="791" t="str">
        <f>IF(Exterior12_Material=0,"",Exterior12_Material)</f>
        <v/>
      </c>
      <c r="AK504" s="791"/>
      <c r="AL504" s="791"/>
      <c r="AM504" s="791"/>
      <c r="AN504" s="791" t="str">
        <f>IF(Exterior12_Sub=0,"",Exterior12_Sub)</f>
        <v/>
      </c>
      <c r="AO504" s="791"/>
      <c r="AP504" s="791"/>
      <c r="AQ504" s="791"/>
      <c r="AR504" s="358"/>
      <c r="AS504" s="792" t="str">
        <f>IF(Exterior12_Total=0,"",Exterior12_Total)</f>
        <v/>
      </c>
      <c r="AT504" s="792"/>
      <c r="AU504" s="793"/>
      <c r="AV504" s="793"/>
      <c r="AW504" s="794"/>
      <c r="AX504" s="371"/>
      <c r="AY504" s="101"/>
      <c r="AZ504" s="101"/>
      <c r="BA504" s="101"/>
      <c r="BB504" s="101"/>
      <c r="BC504" s="101"/>
      <c r="BD504" s="101"/>
      <c r="BE504" s="101"/>
      <c r="BF504" s="101"/>
      <c r="BG504" s="101"/>
      <c r="BH504" s="101"/>
      <c r="BI504" s="101"/>
      <c r="BJ504" s="101"/>
      <c r="BK504" s="101"/>
      <c r="BL504" s="101"/>
      <c r="BN504" s="374"/>
      <c r="BP504" s="378"/>
      <c r="DH504" s="102"/>
    </row>
    <row r="505" spans="1:112" hidden="1">
      <c r="A505" s="110"/>
      <c r="B505" s="801" t="s">
        <v>379</v>
      </c>
      <c r="C505" s="801"/>
      <c r="D505" s="801"/>
      <c r="E505" s="801"/>
      <c r="F505" s="801"/>
      <c r="G505" s="801"/>
      <c r="H505" s="801"/>
      <c r="I505" s="801"/>
      <c r="J505" s="801"/>
      <c r="K505" s="801"/>
      <c r="L505" s="801"/>
      <c r="M505" s="801"/>
      <c r="N505" s="801"/>
      <c r="O505" s="801"/>
      <c r="P505" s="801"/>
      <c r="Q505" s="801"/>
      <c r="R505" s="787"/>
      <c r="S505" s="787"/>
      <c r="T505" s="788"/>
      <c r="U505" s="787"/>
      <c r="V505" s="787"/>
      <c r="W505" s="783"/>
      <c r="X505" s="789"/>
      <c r="Y505" s="789"/>
      <c r="Z505" s="781"/>
      <c r="AA505" s="782"/>
      <c r="AB505" s="783"/>
      <c r="AC505" s="781"/>
      <c r="AD505" s="782"/>
      <c r="AE505" s="783"/>
      <c r="AF505" s="784">
        <f>R505*W505</f>
        <v>0</v>
      </c>
      <c r="AG505" s="784"/>
      <c r="AH505" s="784"/>
      <c r="AI505" s="784"/>
      <c r="AJ505" s="784">
        <f t="shared" ref="AJ505:AJ544" si="239">R505*Z505</f>
        <v>0</v>
      </c>
      <c r="AK505" s="784"/>
      <c r="AL505" s="784"/>
      <c r="AM505" s="784"/>
      <c r="AN505" s="784">
        <f t="shared" ref="AN505:AN544" si="240">R505*AC505</f>
        <v>0</v>
      </c>
      <c r="AO505" s="784"/>
      <c r="AP505" s="784"/>
      <c r="AQ505" s="784"/>
      <c r="AR505" s="363"/>
      <c r="AS505" s="785">
        <f t="shared" ref="AS505:AS544" si="241">SUM(AF505:AQ505)</f>
        <v>0</v>
      </c>
      <c r="AT505" s="785"/>
      <c r="AU505" s="785"/>
      <c r="AV505" s="785"/>
      <c r="AW505" s="785">
        <f t="shared" ref="AW505:AW544" si="242">SUM(AF505:AQ505)</f>
        <v>0</v>
      </c>
      <c r="AX505" s="100"/>
      <c r="AY505" s="116">
        <f t="shared" ref="AY505:AY544" si="243">AF505</f>
        <v>0</v>
      </c>
      <c r="AZ505" s="116">
        <f t="shared" ref="AZ505:AZ544" si="244">AJ505</f>
        <v>0</v>
      </c>
      <c r="BA505" s="116">
        <f t="shared" ref="BA505:BA544" si="245">AN505</f>
        <v>0</v>
      </c>
      <c r="BB505" s="116">
        <f t="shared" ref="BB505:BB544" si="246">SUM(AY505:BA505)</f>
        <v>0</v>
      </c>
      <c r="BC505" s="115">
        <f>IFERROR(AY505/$BB$5,0)</f>
        <v>0</v>
      </c>
      <c r="BD505" s="116">
        <f t="shared" ref="BD505:BD544" si="247">BC505*Allocated_Adders</f>
        <v>0</v>
      </c>
      <c r="BE505" s="120">
        <f>AY505+BD505</f>
        <v>0</v>
      </c>
      <c r="BF505" s="115">
        <f>IFERROR(AZ505/$BB$5,0)</f>
        <v>0</v>
      </c>
      <c r="BG505" s="116">
        <f t="shared" ref="BG505:BG544" si="248">BF505*Allocated_Adders</f>
        <v>0</v>
      </c>
      <c r="BH505" s="120">
        <f>AZ505+BG505</f>
        <v>0</v>
      </c>
      <c r="BI505" s="115">
        <f>IFERROR(BA505/$BB$5,0)</f>
        <v>0</v>
      </c>
      <c r="BJ505" s="116">
        <f t="shared" ref="BJ505:BJ544" si="249">BI505*Allocated_Adders</f>
        <v>0</v>
      </c>
      <c r="BK505" s="120">
        <f>BA505+BJ505</f>
        <v>0</v>
      </c>
      <c r="BL505" s="120">
        <f>BE505+BH505+BK505</f>
        <v>0</v>
      </c>
      <c r="BN505" s="375">
        <f t="shared" ref="BN505:BN544" si="250">IFERROR(AS505/Total_Detailed_Estimate,0)</f>
        <v>0</v>
      </c>
      <c r="BP505" s="380"/>
      <c r="DH505" s="102"/>
    </row>
    <row r="506" spans="1:112" hidden="1">
      <c r="A506" s="110"/>
      <c r="B506" s="786" t="s">
        <v>432</v>
      </c>
      <c r="C506" s="786"/>
      <c r="D506" s="786"/>
      <c r="E506" s="786"/>
      <c r="F506" s="786"/>
      <c r="G506" s="786"/>
      <c r="H506" s="786"/>
      <c r="I506" s="786"/>
      <c r="J506" s="786"/>
      <c r="K506" s="786"/>
      <c r="L506" s="786"/>
      <c r="M506" s="786"/>
      <c r="N506" s="786"/>
      <c r="O506" s="786"/>
      <c r="P506" s="786"/>
      <c r="Q506" s="786"/>
      <c r="R506" s="787"/>
      <c r="S506" s="787"/>
      <c r="T506" s="788"/>
      <c r="U506" s="787" t="s">
        <v>8</v>
      </c>
      <c r="V506" s="787"/>
      <c r="W506" s="783">
        <v>15</v>
      </c>
      <c r="X506" s="789"/>
      <c r="Y506" s="789"/>
      <c r="Z506" s="781"/>
      <c r="AA506" s="782"/>
      <c r="AB506" s="783"/>
      <c r="AC506" s="781"/>
      <c r="AD506" s="782"/>
      <c r="AE506" s="783"/>
      <c r="AF506" s="784">
        <f t="shared" ref="AF506:AF544" si="251">R506*W506</f>
        <v>0</v>
      </c>
      <c r="AG506" s="784"/>
      <c r="AH506" s="784"/>
      <c r="AI506" s="784"/>
      <c r="AJ506" s="784">
        <f t="shared" si="239"/>
        <v>0</v>
      </c>
      <c r="AK506" s="784"/>
      <c r="AL506" s="784"/>
      <c r="AM506" s="784"/>
      <c r="AN506" s="784">
        <f t="shared" si="240"/>
        <v>0</v>
      </c>
      <c r="AO506" s="784"/>
      <c r="AP506" s="784"/>
      <c r="AQ506" s="784"/>
      <c r="AR506" s="363"/>
      <c r="AS506" s="785">
        <f t="shared" si="241"/>
        <v>0</v>
      </c>
      <c r="AT506" s="785"/>
      <c r="AU506" s="785"/>
      <c r="AV506" s="785"/>
      <c r="AW506" s="785">
        <f t="shared" si="242"/>
        <v>0</v>
      </c>
      <c r="AX506" s="90"/>
      <c r="AY506" s="116">
        <f t="shared" si="243"/>
        <v>0</v>
      </c>
      <c r="AZ506" s="116">
        <f t="shared" si="244"/>
        <v>0</v>
      </c>
      <c r="BA506" s="116">
        <f t="shared" si="245"/>
        <v>0</v>
      </c>
      <c r="BB506" s="116">
        <f t="shared" si="246"/>
        <v>0</v>
      </c>
      <c r="BC506" s="115">
        <f t="shared" ref="BC506:BC544" si="252">IFERROR(AY506/$BB$5,0)</f>
        <v>0</v>
      </c>
      <c r="BD506" s="116">
        <f t="shared" si="247"/>
        <v>0</v>
      </c>
      <c r="BE506" s="120">
        <f t="shared" ref="BE506:BE544" si="253">AY506+BD506</f>
        <v>0</v>
      </c>
      <c r="BF506" s="115">
        <f t="shared" ref="BF506:BF544" si="254">IFERROR(AZ506/$BB$5,0)</f>
        <v>0</v>
      </c>
      <c r="BG506" s="116">
        <f t="shared" si="248"/>
        <v>0</v>
      </c>
      <c r="BH506" s="120">
        <f t="shared" ref="BH506:BH544" si="255">AZ506+BG506</f>
        <v>0</v>
      </c>
      <c r="BI506" s="115">
        <f t="shared" ref="BI506:BI544" si="256">IFERROR(BA506/$BB$5,0)</f>
        <v>0</v>
      </c>
      <c r="BJ506" s="116">
        <f t="shared" si="249"/>
        <v>0</v>
      </c>
      <c r="BK506" s="120">
        <f t="shared" ref="BK506:BK544" si="257">BA506+BJ506</f>
        <v>0</v>
      </c>
      <c r="BL506" s="120">
        <f t="shared" ref="BL506:BL544" si="258">BE506+BH506+BK506</f>
        <v>0</v>
      </c>
      <c r="BN506" s="375">
        <f t="shared" si="250"/>
        <v>0</v>
      </c>
      <c r="BP506" s="380"/>
      <c r="DH506" s="102"/>
    </row>
    <row r="507" spans="1:112" hidden="1">
      <c r="A507" s="110"/>
      <c r="B507" s="786" t="s">
        <v>221</v>
      </c>
      <c r="C507" s="786"/>
      <c r="D507" s="786"/>
      <c r="E507" s="786"/>
      <c r="F507" s="786"/>
      <c r="G507" s="786"/>
      <c r="H507" s="786"/>
      <c r="I507" s="786"/>
      <c r="J507" s="786"/>
      <c r="K507" s="786"/>
      <c r="L507" s="786"/>
      <c r="M507" s="786"/>
      <c r="N507" s="786"/>
      <c r="O507" s="786"/>
      <c r="P507" s="786"/>
      <c r="Q507" s="786"/>
      <c r="R507" s="787"/>
      <c r="S507" s="787"/>
      <c r="T507" s="788"/>
      <c r="U507" s="787" t="s">
        <v>8</v>
      </c>
      <c r="V507" s="787"/>
      <c r="W507" s="783">
        <v>20</v>
      </c>
      <c r="X507" s="789"/>
      <c r="Y507" s="789"/>
      <c r="Z507" s="781"/>
      <c r="AA507" s="782"/>
      <c r="AB507" s="783"/>
      <c r="AC507" s="781"/>
      <c r="AD507" s="782"/>
      <c r="AE507" s="783"/>
      <c r="AF507" s="784">
        <f t="shared" si="251"/>
        <v>0</v>
      </c>
      <c r="AG507" s="784"/>
      <c r="AH507" s="784"/>
      <c r="AI507" s="784"/>
      <c r="AJ507" s="784">
        <f t="shared" si="239"/>
        <v>0</v>
      </c>
      <c r="AK507" s="784"/>
      <c r="AL507" s="784"/>
      <c r="AM507" s="784"/>
      <c r="AN507" s="784">
        <f t="shared" si="240"/>
        <v>0</v>
      </c>
      <c r="AO507" s="784"/>
      <c r="AP507" s="784"/>
      <c r="AQ507" s="784"/>
      <c r="AR507" s="363"/>
      <c r="AS507" s="785">
        <f t="shared" si="241"/>
        <v>0</v>
      </c>
      <c r="AT507" s="785"/>
      <c r="AU507" s="785"/>
      <c r="AV507" s="785"/>
      <c r="AW507" s="785">
        <f t="shared" si="242"/>
        <v>0</v>
      </c>
      <c r="AX507" s="91"/>
      <c r="AY507" s="116">
        <f t="shared" si="243"/>
        <v>0</v>
      </c>
      <c r="AZ507" s="116">
        <f t="shared" si="244"/>
        <v>0</v>
      </c>
      <c r="BA507" s="116">
        <f t="shared" si="245"/>
        <v>0</v>
      </c>
      <c r="BB507" s="116">
        <f t="shared" si="246"/>
        <v>0</v>
      </c>
      <c r="BC507" s="115">
        <f t="shared" si="252"/>
        <v>0</v>
      </c>
      <c r="BD507" s="116">
        <f t="shared" si="247"/>
        <v>0</v>
      </c>
      <c r="BE507" s="120">
        <f t="shared" si="253"/>
        <v>0</v>
      </c>
      <c r="BF507" s="115">
        <f t="shared" si="254"/>
        <v>0</v>
      </c>
      <c r="BG507" s="116">
        <f t="shared" si="248"/>
        <v>0</v>
      </c>
      <c r="BH507" s="120">
        <f t="shared" si="255"/>
        <v>0</v>
      </c>
      <c r="BI507" s="115">
        <f t="shared" si="256"/>
        <v>0</v>
      </c>
      <c r="BJ507" s="116">
        <f t="shared" si="249"/>
        <v>0</v>
      </c>
      <c r="BK507" s="120">
        <f t="shared" si="257"/>
        <v>0</v>
      </c>
      <c r="BL507" s="120">
        <f t="shared" si="258"/>
        <v>0</v>
      </c>
      <c r="BN507" s="375">
        <f t="shared" si="250"/>
        <v>0</v>
      </c>
      <c r="BP507" s="380"/>
      <c r="DH507" s="102"/>
    </row>
    <row r="508" spans="1:112" hidden="1">
      <c r="A508" s="110"/>
      <c r="B508" s="786" t="s">
        <v>848</v>
      </c>
      <c r="C508" s="786"/>
      <c r="D508" s="786"/>
      <c r="E508" s="786"/>
      <c r="F508" s="786"/>
      <c r="G508" s="786"/>
      <c r="H508" s="786"/>
      <c r="I508" s="786"/>
      <c r="J508" s="786"/>
      <c r="K508" s="786"/>
      <c r="L508" s="786"/>
      <c r="M508" s="786"/>
      <c r="N508" s="786"/>
      <c r="O508" s="786"/>
      <c r="P508" s="786"/>
      <c r="Q508" s="786"/>
      <c r="R508" s="787"/>
      <c r="S508" s="787"/>
      <c r="T508" s="788"/>
      <c r="U508" s="787" t="s">
        <v>8</v>
      </c>
      <c r="V508" s="787"/>
      <c r="W508" s="783">
        <v>25</v>
      </c>
      <c r="X508" s="789"/>
      <c r="Y508" s="789"/>
      <c r="Z508" s="781"/>
      <c r="AA508" s="782"/>
      <c r="AB508" s="783"/>
      <c r="AC508" s="781"/>
      <c r="AD508" s="782"/>
      <c r="AE508" s="783"/>
      <c r="AF508" s="784">
        <f t="shared" si="251"/>
        <v>0</v>
      </c>
      <c r="AG508" s="784"/>
      <c r="AH508" s="784"/>
      <c r="AI508" s="784"/>
      <c r="AJ508" s="784">
        <f t="shared" si="239"/>
        <v>0</v>
      </c>
      <c r="AK508" s="784"/>
      <c r="AL508" s="784"/>
      <c r="AM508" s="784"/>
      <c r="AN508" s="784">
        <f t="shared" si="240"/>
        <v>0</v>
      </c>
      <c r="AO508" s="784"/>
      <c r="AP508" s="784"/>
      <c r="AQ508" s="784"/>
      <c r="AR508" s="363"/>
      <c r="AS508" s="785">
        <f t="shared" si="241"/>
        <v>0</v>
      </c>
      <c r="AT508" s="785"/>
      <c r="AU508" s="785"/>
      <c r="AV508" s="785"/>
      <c r="AW508" s="785">
        <f t="shared" si="242"/>
        <v>0</v>
      </c>
      <c r="AX508" s="91"/>
      <c r="AY508" s="116">
        <f t="shared" si="243"/>
        <v>0</v>
      </c>
      <c r="AZ508" s="116">
        <f t="shared" si="244"/>
        <v>0</v>
      </c>
      <c r="BA508" s="116">
        <f t="shared" si="245"/>
        <v>0</v>
      </c>
      <c r="BB508" s="116">
        <f t="shared" si="246"/>
        <v>0</v>
      </c>
      <c r="BC508" s="115">
        <f t="shared" si="252"/>
        <v>0</v>
      </c>
      <c r="BD508" s="116">
        <f t="shared" si="247"/>
        <v>0</v>
      </c>
      <c r="BE508" s="120">
        <f t="shared" si="253"/>
        <v>0</v>
      </c>
      <c r="BF508" s="115">
        <f t="shared" si="254"/>
        <v>0</v>
      </c>
      <c r="BG508" s="116">
        <f t="shared" si="248"/>
        <v>0</v>
      </c>
      <c r="BH508" s="120">
        <f t="shared" si="255"/>
        <v>0</v>
      </c>
      <c r="BI508" s="115">
        <f t="shared" si="256"/>
        <v>0</v>
      </c>
      <c r="BJ508" s="116">
        <f t="shared" si="249"/>
        <v>0</v>
      </c>
      <c r="BK508" s="120">
        <f t="shared" si="257"/>
        <v>0</v>
      </c>
      <c r="BL508" s="120">
        <f t="shared" si="258"/>
        <v>0</v>
      </c>
      <c r="BN508" s="375">
        <f t="shared" si="250"/>
        <v>0</v>
      </c>
      <c r="BP508" s="380"/>
      <c r="DH508" s="102"/>
    </row>
    <row r="509" spans="1:112" hidden="1">
      <c r="A509" s="110"/>
      <c r="B509" s="786" t="s">
        <v>849</v>
      </c>
      <c r="C509" s="786"/>
      <c r="D509" s="786"/>
      <c r="E509" s="786"/>
      <c r="F509" s="786"/>
      <c r="G509" s="786"/>
      <c r="H509" s="786"/>
      <c r="I509" s="786"/>
      <c r="J509" s="786"/>
      <c r="K509" s="786"/>
      <c r="L509" s="786"/>
      <c r="M509" s="786"/>
      <c r="N509" s="786"/>
      <c r="O509" s="786"/>
      <c r="P509" s="786"/>
      <c r="Q509" s="786"/>
      <c r="R509" s="787"/>
      <c r="S509" s="787"/>
      <c r="T509" s="788"/>
      <c r="U509" s="787" t="s">
        <v>8</v>
      </c>
      <c r="V509" s="787"/>
      <c r="W509" s="783">
        <v>30</v>
      </c>
      <c r="X509" s="789"/>
      <c r="Y509" s="789"/>
      <c r="Z509" s="781"/>
      <c r="AA509" s="782"/>
      <c r="AB509" s="783"/>
      <c r="AC509" s="781"/>
      <c r="AD509" s="782"/>
      <c r="AE509" s="783"/>
      <c r="AF509" s="784">
        <f t="shared" si="251"/>
        <v>0</v>
      </c>
      <c r="AG509" s="784"/>
      <c r="AH509" s="784"/>
      <c r="AI509" s="784"/>
      <c r="AJ509" s="784">
        <f t="shared" si="239"/>
        <v>0</v>
      </c>
      <c r="AK509" s="784"/>
      <c r="AL509" s="784"/>
      <c r="AM509" s="784"/>
      <c r="AN509" s="784">
        <f t="shared" si="240"/>
        <v>0</v>
      </c>
      <c r="AO509" s="784"/>
      <c r="AP509" s="784"/>
      <c r="AQ509" s="784"/>
      <c r="AR509" s="363"/>
      <c r="AS509" s="785">
        <f t="shared" si="241"/>
        <v>0</v>
      </c>
      <c r="AT509" s="785"/>
      <c r="AU509" s="785"/>
      <c r="AV509" s="785"/>
      <c r="AW509" s="785">
        <f t="shared" si="242"/>
        <v>0</v>
      </c>
      <c r="AX509" s="91"/>
      <c r="AY509" s="116">
        <f t="shared" si="243"/>
        <v>0</v>
      </c>
      <c r="AZ509" s="116">
        <f t="shared" si="244"/>
        <v>0</v>
      </c>
      <c r="BA509" s="116">
        <f t="shared" si="245"/>
        <v>0</v>
      </c>
      <c r="BB509" s="116">
        <f t="shared" si="246"/>
        <v>0</v>
      </c>
      <c r="BC509" s="115">
        <f t="shared" si="252"/>
        <v>0</v>
      </c>
      <c r="BD509" s="116">
        <f t="shared" si="247"/>
        <v>0</v>
      </c>
      <c r="BE509" s="120">
        <f t="shared" si="253"/>
        <v>0</v>
      </c>
      <c r="BF509" s="115">
        <f t="shared" si="254"/>
        <v>0</v>
      </c>
      <c r="BG509" s="116">
        <f t="shared" si="248"/>
        <v>0</v>
      </c>
      <c r="BH509" s="120">
        <f t="shared" si="255"/>
        <v>0</v>
      </c>
      <c r="BI509" s="115">
        <f t="shared" si="256"/>
        <v>0</v>
      </c>
      <c r="BJ509" s="116">
        <f t="shared" si="249"/>
        <v>0</v>
      </c>
      <c r="BK509" s="120">
        <f t="shared" si="257"/>
        <v>0</v>
      </c>
      <c r="BL509" s="120">
        <f t="shared" si="258"/>
        <v>0</v>
      </c>
      <c r="BN509" s="375">
        <f t="shared" si="250"/>
        <v>0</v>
      </c>
      <c r="BP509" s="380"/>
      <c r="DH509" s="102"/>
    </row>
    <row r="510" spans="1:112" hidden="1">
      <c r="A510" s="110"/>
      <c r="B510" s="786" t="s">
        <v>850</v>
      </c>
      <c r="C510" s="786"/>
      <c r="D510" s="786"/>
      <c r="E510" s="786"/>
      <c r="F510" s="786"/>
      <c r="G510" s="786"/>
      <c r="H510" s="786"/>
      <c r="I510" s="786"/>
      <c r="J510" s="786"/>
      <c r="K510" s="786"/>
      <c r="L510" s="786"/>
      <c r="M510" s="786"/>
      <c r="N510" s="786"/>
      <c r="O510" s="786"/>
      <c r="P510" s="786"/>
      <c r="Q510" s="786"/>
      <c r="R510" s="787"/>
      <c r="S510" s="787"/>
      <c r="T510" s="788"/>
      <c r="U510" s="787" t="s">
        <v>8</v>
      </c>
      <c r="V510" s="787"/>
      <c r="W510" s="783">
        <v>50</v>
      </c>
      <c r="X510" s="789"/>
      <c r="Y510" s="789"/>
      <c r="Z510" s="781"/>
      <c r="AA510" s="782"/>
      <c r="AB510" s="783"/>
      <c r="AC510" s="781"/>
      <c r="AD510" s="782"/>
      <c r="AE510" s="783"/>
      <c r="AF510" s="784">
        <f t="shared" si="251"/>
        <v>0</v>
      </c>
      <c r="AG510" s="784"/>
      <c r="AH510" s="784"/>
      <c r="AI510" s="784"/>
      <c r="AJ510" s="784">
        <f t="shared" si="239"/>
        <v>0</v>
      </c>
      <c r="AK510" s="784"/>
      <c r="AL510" s="784"/>
      <c r="AM510" s="784"/>
      <c r="AN510" s="784">
        <f t="shared" si="240"/>
        <v>0</v>
      </c>
      <c r="AO510" s="784"/>
      <c r="AP510" s="784"/>
      <c r="AQ510" s="784"/>
      <c r="AR510" s="363"/>
      <c r="AS510" s="785">
        <f t="shared" si="241"/>
        <v>0</v>
      </c>
      <c r="AT510" s="785"/>
      <c r="AU510" s="785"/>
      <c r="AV510" s="785"/>
      <c r="AW510" s="785">
        <f t="shared" si="242"/>
        <v>0</v>
      </c>
      <c r="AX510" s="91"/>
      <c r="AY510" s="116">
        <f t="shared" si="243"/>
        <v>0</v>
      </c>
      <c r="AZ510" s="116">
        <f t="shared" si="244"/>
        <v>0</v>
      </c>
      <c r="BA510" s="116">
        <f t="shared" si="245"/>
        <v>0</v>
      </c>
      <c r="BB510" s="116">
        <f t="shared" si="246"/>
        <v>0</v>
      </c>
      <c r="BC510" s="115">
        <f t="shared" si="252"/>
        <v>0</v>
      </c>
      <c r="BD510" s="116">
        <f t="shared" si="247"/>
        <v>0</v>
      </c>
      <c r="BE510" s="120">
        <f t="shared" si="253"/>
        <v>0</v>
      </c>
      <c r="BF510" s="115">
        <f t="shared" si="254"/>
        <v>0</v>
      </c>
      <c r="BG510" s="116">
        <f t="shared" si="248"/>
        <v>0</v>
      </c>
      <c r="BH510" s="120">
        <f t="shared" si="255"/>
        <v>0</v>
      </c>
      <c r="BI510" s="115">
        <f t="shared" si="256"/>
        <v>0</v>
      </c>
      <c r="BJ510" s="116">
        <f t="shared" si="249"/>
        <v>0</v>
      </c>
      <c r="BK510" s="120">
        <f t="shared" si="257"/>
        <v>0</v>
      </c>
      <c r="BL510" s="120">
        <f t="shared" si="258"/>
        <v>0</v>
      </c>
      <c r="BN510" s="375">
        <f t="shared" si="250"/>
        <v>0</v>
      </c>
      <c r="BP510" s="380"/>
      <c r="DH510" s="102"/>
    </row>
    <row r="511" spans="1:112" hidden="1">
      <c r="A511" s="110"/>
      <c r="B511" s="786"/>
      <c r="C511" s="786"/>
      <c r="D511" s="786"/>
      <c r="E511" s="786"/>
      <c r="F511" s="786"/>
      <c r="G511" s="786"/>
      <c r="H511" s="786"/>
      <c r="I511" s="786"/>
      <c r="J511" s="786"/>
      <c r="K511" s="786"/>
      <c r="L511" s="786"/>
      <c r="M511" s="786"/>
      <c r="N511" s="786"/>
      <c r="O511" s="786"/>
      <c r="P511" s="786"/>
      <c r="Q511" s="786"/>
      <c r="R511" s="787"/>
      <c r="S511" s="787"/>
      <c r="T511" s="788"/>
      <c r="U511" s="787"/>
      <c r="V511" s="787"/>
      <c r="W511" s="783"/>
      <c r="X511" s="789"/>
      <c r="Y511" s="789"/>
      <c r="Z511" s="781"/>
      <c r="AA511" s="782"/>
      <c r="AB511" s="783"/>
      <c r="AC511" s="781"/>
      <c r="AD511" s="782"/>
      <c r="AE511" s="783"/>
      <c r="AF511" s="784">
        <f t="shared" si="251"/>
        <v>0</v>
      </c>
      <c r="AG511" s="784"/>
      <c r="AH511" s="784"/>
      <c r="AI511" s="784"/>
      <c r="AJ511" s="784">
        <f t="shared" si="239"/>
        <v>0</v>
      </c>
      <c r="AK511" s="784"/>
      <c r="AL511" s="784"/>
      <c r="AM511" s="784"/>
      <c r="AN511" s="784">
        <f t="shared" si="240"/>
        <v>0</v>
      </c>
      <c r="AO511" s="784"/>
      <c r="AP511" s="784"/>
      <c r="AQ511" s="784"/>
      <c r="AR511" s="363"/>
      <c r="AS511" s="785">
        <f t="shared" si="241"/>
        <v>0</v>
      </c>
      <c r="AT511" s="785"/>
      <c r="AU511" s="785"/>
      <c r="AV511" s="785"/>
      <c r="AW511" s="785">
        <f t="shared" si="242"/>
        <v>0</v>
      </c>
      <c r="AX511" s="91"/>
      <c r="AY511" s="116">
        <f t="shared" si="243"/>
        <v>0</v>
      </c>
      <c r="AZ511" s="116">
        <f t="shared" si="244"/>
        <v>0</v>
      </c>
      <c r="BA511" s="116">
        <f t="shared" si="245"/>
        <v>0</v>
      </c>
      <c r="BB511" s="116">
        <f t="shared" si="246"/>
        <v>0</v>
      </c>
      <c r="BC511" s="115">
        <f t="shared" si="252"/>
        <v>0</v>
      </c>
      <c r="BD511" s="116">
        <f t="shared" si="247"/>
        <v>0</v>
      </c>
      <c r="BE511" s="120">
        <f t="shared" si="253"/>
        <v>0</v>
      </c>
      <c r="BF511" s="115">
        <f t="shared" si="254"/>
        <v>0</v>
      </c>
      <c r="BG511" s="116">
        <f t="shared" si="248"/>
        <v>0</v>
      </c>
      <c r="BH511" s="120">
        <f t="shared" si="255"/>
        <v>0</v>
      </c>
      <c r="BI511" s="115">
        <f t="shared" si="256"/>
        <v>0</v>
      </c>
      <c r="BJ511" s="116">
        <f t="shared" si="249"/>
        <v>0</v>
      </c>
      <c r="BK511" s="120">
        <f t="shared" si="257"/>
        <v>0</v>
      </c>
      <c r="BL511" s="120">
        <f t="shared" si="258"/>
        <v>0</v>
      </c>
      <c r="BN511" s="375">
        <f t="shared" si="250"/>
        <v>0</v>
      </c>
      <c r="BP511" s="380"/>
      <c r="DH511" s="102"/>
    </row>
    <row r="512" spans="1:112" hidden="1">
      <c r="A512" s="110"/>
      <c r="B512" s="786"/>
      <c r="C512" s="786"/>
      <c r="D512" s="786"/>
      <c r="E512" s="786"/>
      <c r="F512" s="786"/>
      <c r="G512" s="786"/>
      <c r="H512" s="786"/>
      <c r="I512" s="786"/>
      <c r="J512" s="786"/>
      <c r="K512" s="786"/>
      <c r="L512" s="786"/>
      <c r="M512" s="786"/>
      <c r="N512" s="786"/>
      <c r="O512" s="786"/>
      <c r="P512" s="786"/>
      <c r="Q512" s="786"/>
      <c r="R512" s="787"/>
      <c r="S512" s="787"/>
      <c r="T512" s="788"/>
      <c r="U512" s="787"/>
      <c r="V512" s="787"/>
      <c r="W512" s="783"/>
      <c r="X512" s="789"/>
      <c r="Y512" s="789"/>
      <c r="Z512" s="781"/>
      <c r="AA512" s="782"/>
      <c r="AB512" s="783"/>
      <c r="AC512" s="781"/>
      <c r="AD512" s="782"/>
      <c r="AE512" s="783"/>
      <c r="AF512" s="784">
        <f t="shared" si="251"/>
        <v>0</v>
      </c>
      <c r="AG512" s="784"/>
      <c r="AH512" s="784"/>
      <c r="AI512" s="784"/>
      <c r="AJ512" s="784">
        <f t="shared" si="239"/>
        <v>0</v>
      </c>
      <c r="AK512" s="784"/>
      <c r="AL512" s="784"/>
      <c r="AM512" s="784"/>
      <c r="AN512" s="784">
        <f t="shared" si="240"/>
        <v>0</v>
      </c>
      <c r="AO512" s="784"/>
      <c r="AP512" s="784"/>
      <c r="AQ512" s="784"/>
      <c r="AR512" s="363"/>
      <c r="AS512" s="785">
        <f t="shared" si="241"/>
        <v>0</v>
      </c>
      <c r="AT512" s="785"/>
      <c r="AU512" s="785"/>
      <c r="AV512" s="785"/>
      <c r="AW512" s="785">
        <f t="shared" si="242"/>
        <v>0</v>
      </c>
      <c r="AX512" s="91"/>
      <c r="AY512" s="116">
        <f t="shared" si="243"/>
        <v>0</v>
      </c>
      <c r="AZ512" s="116">
        <f t="shared" si="244"/>
        <v>0</v>
      </c>
      <c r="BA512" s="116">
        <f t="shared" si="245"/>
        <v>0</v>
      </c>
      <c r="BB512" s="116">
        <f t="shared" si="246"/>
        <v>0</v>
      </c>
      <c r="BC512" s="115">
        <f t="shared" si="252"/>
        <v>0</v>
      </c>
      <c r="BD512" s="116">
        <f t="shared" si="247"/>
        <v>0</v>
      </c>
      <c r="BE512" s="120">
        <f t="shared" si="253"/>
        <v>0</v>
      </c>
      <c r="BF512" s="115">
        <f t="shared" si="254"/>
        <v>0</v>
      </c>
      <c r="BG512" s="116">
        <f t="shared" si="248"/>
        <v>0</v>
      </c>
      <c r="BH512" s="120">
        <f t="shared" si="255"/>
        <v>0</v>
      </c>
      <c r="BI512" s="115">
        <f t="shared" si="256"/>
        <v>0</v>
      </c>
      <c r="BJ512" s="116">
        <f t="shared" si="249"/>
        <v>0</v>
      </c>
      <c r="BK512" s="120">
        <f t="shared" si="257"/>
        <v>0</v>
      </c>
      <c r="BL512" s="120">
        <f t="shared" si="258"/>
        <v>0</v>
      </c>
      <c r="BN512" s="375">
        <f t="shared" si="250"/>
        <v>0</v>
      </c>
      <c r="BP512" s="380"/>
      <c r="DH512" s="102"/>
    </row>
    <row r="513" spans="1:112" hidden="1">
      <c r="A513" s="110"/>
      <c r="B513" s="801" t="s">
        <v>851</v>
      </c>
      <c r="C513" s="801"/>
      <c r="D513" s="801"/>
      <c r="E513" s="801"/>
      <c r="F513" s="801"/>
      <c r="G513" s="801"/>
      <c r="H513" s="801"/>
      <c r="I513" s="801"/>
      <c r="J513" s="801"/>
      <c r="K513" s="801"/>
      <c r="L513" s="801"/>
      <c r="M513" s="801"/>
      <c r="N513" s="801"/>
      <c r="O513" s="801"/>
      <c r="P513" s="801"/>
      <c r="Q513" s="801"/>
      <c r="R513" s="787"/>
      <c r="S513" s="787"/>
      <c r="T513" s="788"/>
      <c r="U513" s="787"/>
      <c r="V513" s="787"/>
      <c r="W513" s="783"/>
      <c r="X513" s="789"/>
      <c r="Y513" s="789"/>
      <c r="Z513" s="781"/>
      <c r="AA513" s="782"/>
      <c r="AB513" s="783"/>
      <c r="AC513" s="781"/>
      <c r="AD513" s="782"/>
      <c r="AE513" s="783"/>
      <c r="AF513" s="784">
        <f t="shared" si="251"/>
        <v>0</v>
      </c>
      <c r="AG513" s="784"/>
      <c r="AH513" s="784"/>
      <c r="AI513" s="784"/>
      <c r="AJ513" s="784">
        <f t="shared" si="239"/>
        <v>0</v>
      </c>
      <c r="AK513" s="784"/>
      <c r="AL513" s="784"/>
      <c r="AM513" s="784"/>
      <c r="AN513" s="784">
        <f t="shared" si="240"/>
        <v>0</v>
      </c>
      <c r="AO513" s="784"/>
      <c r="AP513" s="784"/>
      <c r="AQ513" s="784"/>
      <c r="AR513" s="363"/>
      <c r="AS513" s="785">
        <f t="shared" si="241"/>
        <v>0</v>
      </c>
      <c r="AT513" s="785"/>
      <c r="AU513" s="785"/>
      <c r="AV513" s="785"/>
      <c r="AW513" s="785">
        <f t="shared" si="242"/>
        <v>0</v>
      </c>
      <c r="AX513" s="91"/>
      <c r="AY513" s="116">
        <f t="shared" si="243"/>
        <v>0</v>
      </c>
      <c r="AZ513" s="116">
        <f t="shared" si="244"/>
        <v>0</v>
      </c>
      <c r="BA513" s="116">
        <f t="shared" si="245"/>
        <v>0</v>
      </c>
      <c r="BB513" s="116">
        <f t="shared" si="246"/>
        <v>0</v>
      </c>
      <c r="BC513" s="115">
        <f t="shared" si="252"/>
        <v>0</v>
      </c>
      <c r="BD513" s="116">
        <f t="shared" si="247"/>
        <v>0</v>
      </c>
      <c r="BE513" s="120">
        <f t="shared" si="253"/>
        <v>0</v>
      </c>
      <c r="BF513" s="115">
        <f t="shared" si="254"/>
        <v>0</v>
      </c>
      <c r="BG513" s="116">
        <f t="shared" si="248"/>
        <v>0</v>
      </c>
      <c r="BH513" s="120">
        <f t="shared" si="255"/>
        <v>0</v>
      </c>
      <c r="BI513" s="115">
        <f t="shared" si="256"/>
        <v>0</v>
      </c>
      <c r="BJ513" s="116">
        <f t="shared" si="249"/>
        <v>0</v>
      </c>
      <c r="BK513" s="120">
        <f t="shared" si="257"/>
        <v>0</v>
      </c>
      <c r="BL513" s="120">
        <f t="shared" si="258"/>
        <v>0</v>
      </c>
      <c r="BN513" s="375">
        <f t="shared" si="250"/>
        <v>0</v>
      </c>
      <c r="BP513" s="380"/>
      <c r="DH513" s="102"/>
    </row>
    <row r="514" spans="1:112" hidden="1">
      <c r="A514" s="110"/>
      <c r="B514" s="786" t="s">
        <v>852</v>
      </c>
      <c r="C514" s="786"/>
      <c r="D514" s="786"/>
      <c r="E514" s="786"/>
      <c r="F514" s="786"/>
      <c r="G514" s="786"/>
      <c r="H514" s="786"/>
      <c r="I514" s="786"/>
      <c r="J514" s="786"/>
      <c r="K514" s="786"/>
      <c r="L514" s="786"/>
      <c r="M514" s="786"/>
      <c r="N514" s="786"/>
      <c r="O514" s="786"/>
      <c r="P514" s="786"/>
      <c r="Q514" s="786"/>
      <c r="R514" s="787"/>
      <c r="S514" s="787"/>
      <c r="T514" s="788"/>
      <c r="U514" s="787" t="s">
        <v>1</v>
      </c>
      <c r="V514" s="787"/>
      <c r="W514" s="783">
        <v>500</v>
      </c>
      <c r="X514" s="789"/>
      <c r="Y514" s="789"/>
      <c r="Z514" s="781"/>
      <c r="AA514" s="782"/>
      <c r="AB514" s="783"/>
      <c r="AC514" s="781"/>
      <c r="AD514" s="782"/>
      <c r="AE514" s="783"/>
      <c r="AF514" s="784">
        <f t="shared" si="251"/>
        <v>0</v>
      </c>
      <c r="AG514" s="784"/>
      <c r="AH514" s="784"/>
      <c r="AI514" s="784"/>
      <c r="AJ514" s="784">
        <f t="shared" si="239"/>
        <v>0</v>
      </c>
      <c r="AK514" s="784"/>
      <c r="AL514" s="784"/>
      <c r="AM514" s="784"/>
      <c r="AN514" s="784">
        <f t="shared" si="240"/>
        <v>0</v>
      </c>
      <c r="AO514" s="784"/>
      <c r="AP514" s="784"/>
      <c r="AQ514" s="784"/>
      <c r="AR514" s="363"/>
      <c r="AS514" s="785">
        <f t="shared" si="241"/>
        <v>0</v>
      </c>
      <c r="AT514" s="785"/>
      <c r="AU514" s="785"/>
      <c r="AV514" s="785"/>
      <c r="AW514" s="785">
        <f t="shared" si="242"/>
        <v>0</v>
      </c>
      <c r="AX514" s="91"/>
      <c r="AY514" s="116">
        <f t="shared" si="243"/>
        <v>0</v>
      </c>
      <c r="AZ514" s="116">
        <f t="shared" si="244"/>
        <v>0</v>
      </c>
      <c r="BA514" s="116">
        <f t="shared" si="245"/>
        <v>0</v>
      </c>
      <c r="BB514" s="116">
        <f t="shared" si="246"/>
        <v>0</v>
      </c>
      <c r="BC514" s="115">
        <f t="shared" si="252"/>
        <v>0</v>
      </c>
      <c r="BD514" s="116">
        <f t="shared" si="247"/>
        <v>0</v>
      </c>
      <c r="BE514" s="120">
        <f t="shared" si="253"/>
        <v>0</v>
      </c>
      <c r="BF514" s="115">
        <f t="shared" si="254"/>
        <v>0</v>
      </c>
      <c r="BG514" s="116">
        <f t="shared" si="248"/>
        <v>0</v>
      </c>
      <c r="BH514" s="120">
        <f t="shared" si="255"/>
        <v>0</v>
      </c>
      <c r="BI514" s="115">
        <f t="shared" si="256"/>
        <v>0</v>
      </c>
      <c r="BJ514" s="116">
        <f t="shared" si="249"/>
        <v>0</v>
      </c>
      <c r="BK514" s="120">
        <f t="shared" si="257"/>
        <v>0</v>
      </c>
      <c r="BL514" s="120">
        <f t="shared" si="258"/>
        <v>0</v>
      </c>
      <c r="BN514" s="375">
        <f t="shared" si="250"/>
        <v>0</v>
      </c>
      <c r="BP514" s="380"/>
      <c r="DH514" s="102"/>
    </row>
    <row r="515" spans="1:112" hidden="1">
      <c r="A515" s="110"/>
      <c r="B515" s="786" t="s">
        <v>853</v>
      </c>
      <c r="C515" s="786"/>
      <c r="D515" s="786"/>
      <c r="E515" s="786"/>
      <c r="F515" s="786"/>
      <c r="G515" s="786"/>
      <c r="H515" s="786"/>
      <c r="I515" s="786"/>
      <c r="J515" s="786"/>
      <c r="K515" s="786"/>
      <c r="L515" s="786"/>
      <c r="M515" s="786"/>
      <c r="N515" s="786"/>
      <c r="O515" s="786"/>
      <c r="P515" s="786"/>
      <c r="Q515" s="786"/>
      <c r="R515" s="787"/>
      <c r="S515" s="787"/>
      <c r="T515" s="788"/>
      <c r="U515" s="787" t="s">
        <v>8</v>
      </c>
      <c r="V515" s="787"/>
      <c r="W515" s="783">
        <v>3</v>
      </c>
      <c r="X515" s="789"/>
      <c r="Y515" s="789"/>
      <c r="Z515" s="781"/>
      <c r="AA515" s="782"/>
      <c r="AB515" s="783"/>
      <c r="AC515" s="781"/>
      <c r="AD515" s="782"/>
      <c r="AE515" s="783"/>
      <c r="AF515" s="784">
        <f t="shared" si="251"/>
        <v>0</v>
      </c>
      <c r="AG515" s="784"/>
      <c r="AH515" s="784"/>
      <c r="AI515" s="784"/>
      <c r="AJ515" s="784">
        <f t="shared" si="239"/>
        <v>0</v>
      </c>
      <c r="AK515" s="784"/>
      <c r="AL515" s="784"/>
      <c r="AM515" s="784"/>
      <c r="AN515" s="784">
        <f t="shared" si="240"/>
        <v>0</v>
      </c>
      <c r="AO515" s="784"/>
      <c r="AP515" s="784"/>
      <c r="AQ515" s="784"/>
      <c r="AR515" s="363"/>
      <c r="AS515" s="785">
        <f t="shared" si="241"/>
        <v>0</v>
      </c>
      <c r="AT515" s="785"/>
      <c r="AU515" s="785"/>
      <c r="AV515" s="785"/>
      <c r="AW515" s="785">
        <f t="shared" si="242"/>
        <v>0</v>
      </c>
      <c r="AX515" s="91"/>
      <c r="AY515" s="116">
        <f t="shared" si="243"/>
        <v>0</v>
      </c>
      <c r="AZ515" s="116">
        <f t="shared" si="244"/>
        <v>0</v>
      </c>
      <c r="BA515" s="116">
        <f t="shared" si="245"/>
        <v>0</v>
      </c>
      <c r="BB515" s="116">
        <f t="shared" si="246"/>
        <v>0</v>
      </c>
      <c r="BC515" s="115">
        <f t="shared" si="252"/>
        <v>0</v>
      </c>
      <c r="BD515" s="116">
        <f t="shared" si="247"/>
        <v>0</v>
      </c>
      <c r="BE515" s="120">
        <f t="shared" si="253"/>
        <v>0</v>
      </c>
      <c r="BF515" s="115">
        <f t="shared" si="254"/>
        <v>0</v>
      </c>
      <c r="BG515" s="116">
        <f t="shared" si="248"/>
        <v>0</v>
      </c>
      <c r="BH515" s="120">
        <f t="shared" si="255"/>
        <v>0</v>
      </c>
      <c r="BI515" s="115">
        <f t="shared" si="256"/>
        <v>0</v>
      </c>
      <c r="BJ515" s="116">
        <f t="shared" si="249"/>
        <v>0</v>
      </c>
      <c r="BK515" s="120">
        <f t="shared" si="257"/>
        <v>0</v>
      </c>
      <c r="BL515" s="120">
        <f t="shared" si="258"/>
        <v>0</v>
      </c>
      <c r="BN515" s="375">
        <f t="shared" si="250"/>
        <v>0</v>
      </c>
      <c r="BP515" s="380"/>
      <c r="DH515" s="102"/>
    </row>
    <row r="516" spans="1:112" hidden="1">
      <c r="A516" s="110"/>
      <c r="B516" s="786"/>
      <c r="C516" s="786"/>
      <c r="D516" s="786"/>
      <c r="E516" s="786"/>
      <c r="F516" s="786"/>
      <c r="G516" s="786"/>
      <c r="H516" s="786"/>
      <c r="I516" s="786"/>
      <c r="J516" s="786"/>
      <c r="K516" s="786"/>
      <c r="L516" s="786"/>
      <c r="M516" s="786"/>
      <c r="N516" s="786"/>
      <c r="O516" s="786"/>
      <c r="P516" s="786"/>
      <c r="Q516" s="786"/>
      <c r="R516" s="787"/>
      <c r="S516" s="787"/>
      <c r="T516" s="788"/>
      <c r="U516" s="787"/>
      <c r="V516" s="787"/>
      <c r="W516" s="783"/>
      <c r="X516" s="789"/>
      <c r="Y516" s="789"/>
      <c r="Z516" s="781"/>
      <c r="AA516" s="782"/>
      <c r="AB516" s="783"/>
      <c r="AC516" s="781"/>
      <c r="AD516" s="782"/>
      <c r="AE516" s="783"/>
      <c r="AF516" s="784">
        <f t="shared" si="251"/>
        <v>0</v>
      </c>
      <c r="AG516" s="784"/>
      <c r="AH516" s="784"/>
      <c r="AI516" s="784"/>
      <c r="AJ516" s="784">
        <f t="shared" si="239"/>
        <v>0</v>
      </c>
      <c r="AK516" s="784"/>
      <c r="AL516" s="784"/>
      <c r="AM516" s="784"/>
      <c r="AN516" s="784">
        <f t="shared" si="240"/>
        <v>0</v>
      </c>
      <c r="AO516" s="784"/>
      <c r="AP516" s="784"/>
      <c r="AQ516" s="784"/>
      <c r="AR516" s="363"/>
      <c r="AS516" s="785">
        <f t="shared" si="241"/>
        <v>0</v>
      </c>
      <c r="AT516" s="785"/>
      <c r="AU516" s="785"/>
      <c r="AV516" s="785"/>
      <c r="AW516" s="785">
        <f t="shared" si="242"/>
        <v>0</v>
      </c>
      <c r="AX516" s="91"/>
      <c r="AY516" s="116">
        <f t="shared" si="243"/>
        <v>0</v>
      </c>
      <c r="AZ516" s="116">
        <f t="shared" si="244"/>
        <v>0</v>
      </c>
      <c r="BA516" s="116">
        <f t="shared" si="245"/>
        <v>0</v>
      </c>
      <c r="BB516" s="116">
        <f t="shared" si="246"/>
        <v>0</v>
      </c>
      <c r="BC516" s="115">
        <f t="shared" si="252"/>
        <v>0</v>
      </c>
      <c r="BD516" s="116">
        <f t="shared" si="247"/>
        <v>0</v>
      </c>
      <c r="BE516" s="120">
        <f t="shared" si="253"/>
        <v>0</v>
      </c>
      <c r="BF516" s="115">
        <f t="shared" si="254"/>
        <v>0</v>
      </c>
      <c r="BG516" s="116">
        <f t="shared" si="248"/>
        <v>0</v>
      </c>
      <c r="BH516" s="120">
        <f t="shared" si="255"/>
        <v>0</v>
      </c>
      <c r="BI516" s="115">
        <f t="shared" si="256"/>
        <v>0</v>
      </c>
      <c r="BJ516" s="116">
        <f t="shared" si="249"/>
        <v>0</v>
      </c>
      <c r="BK516" s="120">
        <f t="shared" si="257"/>
        <v>0</v>
      </c>
      <c r="BL516" s="120">
        <f t="shared" si="258"/>
        <v>0</v>
      </c>
      <c r="BN516" s="375">
        <f t="shared" si="250"/>
        <v>0</v>
      </c>
      <c r="BP516" s="380"/>
      <c r="DH516" s="102"/>
    </row>
    <row r="517" spans="1:112" hidden="1">
      <c r="A517" s="110"/>
      <c r="B517" s="786"/>
      <c r="C517" s="786"/>
      <c r="D517" s="786"/>
      <c r="E517" s="786"/>
      <c r="F517" s="786"/>
      <c r="G517" s="786"/>
      <c r="H517" s="786"/>
      <c r="I517" s="786"/>
      <c r="J517" s="786"/>
      <c r="K517" s="786"/>
      <c r="L517" s="786"/>
      <c r="M517" s="786"/>
      <c r="N517" s="786"/>
      <c r="O517" s="786"/>
      <c r="P517" s="786"/>
      <c r="Q517" s="786"/>
      <c r="R517" s="787"/>
      <c r="S517" s="787"/>
      <c r="T517" s="788"/>
      <c r="U517" s="787"/>
      <c r="V517" s="787"/>
      <c r="W517" s="783"/>
      <c r="X517" s="789"/>
      <c r="Y517" s="789"/>
      <c r="Z517" s="781"/>
      <c r="AA517" s="782"/>
      <c r="AB517" s="783"/>
      <c r="AC517" s="781"/>
      <c r="AD517" s="782"/>
      <c r="AE517" s="783"/>
      <c r="AF517" s="784">
        <f t="shared" si="251"/>
        <v>0</v>
      </c>
      <c r="AG517" s="784"/>
      <c r="AH517" s="784"/>
      <c r="AI517" s="784"/>
      <c r="AJ517" s="784">
        <f t="shared" si="239"/>
        <v>0</v>
      </c>
      <c r="AK517" s="784"/>
      <c r="AL517" s="784"/>
      <c r="AM517" s="784"/>
      <c r="AN517" s="784">
        <f t="shared" si="240"/>
        <v>0</v>
      </c>
      <c r="AO517" s="784"/>
      <c r="AP517" s="784"/>
      <c r="AQ517" s="784"/>
      <c r="AR517" s="363"/>
      <c r="AS517" s="785">
        <f t="shared" si="241"/>
        <v>0</v>
      </c>
      <c r="AT517" s="785"/>
      <c r="AU517" s="785"/>
      <c r="AV517" s="785"/>
      <c r="AW517" s="785">
        <f t="shared" si="242"/>
        <v>0</v>
      </c>
      <c r="AX517" s="91"/>
      <c r="AY517" s="116">
        <f t="shared" si="243"/>
        <v>0</v>
      </c>
      <c r="AZ517" s="116">
        <f t="shared" si="244"/>
        <v>0</v>
      </c>
      <c r="BA517" s="116">
        <f t="shared" si="245"/>
        <v>0</v>
      </c>
      <c r="BB517" s="116">
        <f t="shared" si="246"/>
        <v>0</v>
      </c>
      <c r="BC517" s="115">
        <f t="shared" si="252"/>
        <v>0</v>
      </c>
      <c r="BD517" s="116">
        <f t="shared" si="247"/>
        <v>0</v>
      </c>
      <c r="BE517" s="120">
        <f t="shared" si="253"/>
        <v>0</v>
      </c>
      <c r="BF517" s="115">
        <f t="shared" si="254"/>
        <v>0</v>
      </c>
      <c r="BG517" s="116">
        <f t="shared" si="248"/>
        <v>0</v>
      </c>
      <c r="BH517" s="120">
        <f t="shared" si="255"/>
        <v>0</v>
      </c>
      <c r="BI517" s="115">
        <f t="shared" si="256"/>
        <v>0</v>
      </c>
      <c r="BJ517" s="116">
        <f t="shared" si="249"/>
        <v>0</v>
      </c>
      <c r="BK517" s="120">
        <f t="shared" si="257"/>
        <v>0</v>
      </c>
      <c r="BL517" s="120">
        <f t="shared" si="258"/>
        <v>0</v>
      </c>
      <c r="BN517" s="375">
        <f t="shared" si="250"/>
        <v>0</v>
      </c>
      <c r="BP517" s="380"/>
      <c r="DH517" s="102"/>
    </row>
    <row r="518" spans="1:112" hidden="1">
      <c r="A518" s="110"/>
      <c r="B518" s="786"/>
      <c r="C518" s="786"/>
      <c r="D518" s="786"/>
      <c r="E518" s="786"/>
      <c r="F518" s="786"/>
      <c r="G518" s="786"/>
      <c r="H518" s="786"/>
      <c r="I518" s="786"/>
      <c r="J518" s="786"/>
      <c r="K518" s="786"/>
      <c r="L518" s="786"/>
      <c r="M518" s="786"/>
      <c r="N518" s="786"/>
      <c r="O518" s="786"/>
      <c r="P518" s="786"/>
      <c r="Q518" s="786"/>
      <c r="R518" s="787"/>
      <c r="S518" s="787"/>
      <c r="T518" s="788"/>
      <c r="U518" s="787"/>
      <c r="V518" s="787"/>
      <c r="W518" s="783"/>
      <c r="X518" s="789"/>
      <c r="Y518" s="789"/>
      <c r="Z518" s="781"/>
      <c r="AA518" s="782"/>
      <c r="AB518" s="783"/>
      <c r="AC518" s="781"/>
      <c r="AD518" s="782"/>
      <c r="AE518" s="783"/>
      <c r="AF518" s="784">
        <f t="shared" si="251"/>
        <v>0</v>
      </c>
      <c r="AG518" s="784"/>
      <c r="AH518" s="784"/>
      <c r="AI518" s="784"/>
      <c r="AJ518" s="784">
        <f t="shared" si="239"/>
        <v>0</v>
      </c>
      <c r="AK518" s="784"/>
      <c r="AL518" s="784"/>
      <c r="AM518" s="784"/>
      <c r="AN518" s="784">
        <f t="shared" si="240"/>
        <v>0</v>
      </c>
      <c r="AO518" s="784"/>
      <c r="AP518" s="784"/>
      <c r="AQ518" s="784"/>
      <c r="AR518" s="363"/>
      <c r="AS518" s="785">
        <f t="shared" si="241"/>
        <v>0</v>
      </c>
      <c r="AT518" s="785"/>
      <c r="AU518" s="785"/>
      <c r="AV518" s="785"/>
      <c r="AW518" s="785">
        <f t="shared" si="242"/>
        <v>0</v>
      </c>
      <c r="AX518" s="91"/>
      <c r="AY518" s="116">
        <f t="shared" si="243"/>
        <v>0</v>
      </c>
      <c r="AZ518" s="116">
        <f t="shared" si="244"/>
        <v>0</v>
      </c>
      <c r="BA518" s="116">
        <f t="shared" si="245"/>
        <v>0</v>
      </c>
      <c r="BB518" s="116">
        <f t="shared" si="246"/>
        <v>0</v>
      </c>
      <c r="BC518" s="115">
        <f t="shared" si="252"/>
        <v>0</v>
      </c>
      <c r="BD518" s="116">
        <f t="shared" si="247"/>
        <v>0</v>
      </c>
      <c r="BE518" s="120">
        <f t="shared" si="253"/>
        <v>0</v>
      </c>
      <c r="BF518" s="115">
        <f t="shared" si="254"/>
        <v>0</v>
      </c>
      <c r="BG518" s="116">
        <f t="shared" si="248"/>
        <v>0</v>
      </c>
      <c r="BH518" s="120">
        <f t="shared" si="255"/>
        <v>0</v>
      </c>
      <c r="BI518" s="115">
        <f t="shared" si="256"/>
        <v>0</v>
      </c>
      <c r="BJ518" s="116">
        <f t="shared" si="249"/>
        <v>0</v>
      </c>
      <c r="BK518" s="120">
        <f t="shared" si="257"/>
        <v>0</v>
      </c>
      <c r="BL518" s="120">
        <f t="shared" si="258"/>
        <v>0</v>
      </c>
      <c r="BN518" s="375">
        <f t="shared" si="250"/>
        <v>0</v>
      </c>
      <c r="BP518" s="380"/>
      <c r="DH518" s="102"/>
    </row>
    <row r="519" spans="1:112" hidden="1">
      <c r="A519" s="110"/>
      <c r="B519" s="786"/>
      <c r="C519" s="786"/>
      <c r="D519" s="786"/>
      <c r="E519" s="786"/>
      <c r="F519" s="786"/>
      <c r="G519" s="786"/>
      <c r="H519" s="786"/>
      <c r="I519" s="786"/>
      <c r="J519" s="786"/>
      <c r="K519" s="786"/>
      <c r="L519" s="786"/>
      <c r="M519" s="786"/>
      <c r="N519" s="786"/>
      <c r="O519" s="786"/>
      <c r="P519" s="786"/>
      <c r="Q519" s="786"/>
      <c r="R519" s="787"/>
      <c r="S519" s="787"/>
      <c r="T519" s="788"/>
      <c r="U519" s="787"/>
      <c r="V519" s="787"/>
      <c r="W519" s="783"/>
      <c r="X519" s="789"/>
      <c r="Y519" s="789"/>
      <c r="Z519" s="781"/>
      <c r="AA519" s="782"/>
      <c r="AB519" s="783"/>
      <c r="AC519" s="781"/>
      <c r="AD519" s="782"/>
      <c r="AE519" s="783"/>
      <c r="AF519" s="784">
        <f t="shared" si="251"/>
        <v>0</v>
      </c>
      <c r="AG519" s="784"/>
      <c r="AH519" s="784"/>
      <c r="AI519" s="784"/>
      <c r="AJ519" s="784">
        <f t="shared" si="239"/>
        <v>0</v>
      </c>
      <c r="AK519" s="784"/>
      <c r="AL519" s="784"/>
      <c r="AM519" s="784"/>
      <c r="AN519" s="784">
        <f t="shared" si="240"/>
        <v>0</v>
      </c>
      <c r="AO519" s="784"/>
      <c r="AP519" s="784"/>
      <c r="AQ519" s="784"/>
      <c r="AR519" s="363"/>
      <c r="AS519" s="785">
        <f t="shared" si="241"/>
        <v>0</v>
      </c>
      <c r="AT519" s="785"/>
      <c r="AU519" s="785"/>
      <c r="AV519" s="785"/>
      <c r="AW519" s="785">
        <f t="shared" si="242"/>
        <v>0</v>
      </c>
      <c r="AX519" s="91"/>
      <c r="AY519" s="116">
        <f t="shared" si="243"/>
        <v>0</v>
      </c>
      <c r="AZ519" s="116">
        <f t="shared" si="244"/>
        <v>0</v>
      </c>
      <c r="BA519" s="116">
        <f t="shared" si="245"/>
        <v>0</v>
      </c>
      <c r="BB519" s="116">
        <f t="shared" si="246"/>
        <v>0</v>
      </c>
      <c r="BC519" s="115">
        <f t="shared" si="252"/>
        <v>0</v>
      </c>
      <c r="BD519" s="116">
        <f t="shared" si="247"/>
        <v>0</v>
      </c>
      <c r="BE519" s="120">
        <f t="shared" si="253"/>
        <v>0</v>
      </c>
      <c r="BF519" s="115">
        <f t="shared" si="254"/>
        <v>0</v>
      </c>
      <c r="BG519" s="116">
        <f t="shared" si="248"/>
        <v>0</v>
      </c>
      <c r="BH519" s="120">
        <f t="shared" si="255"/>
        <v>0</v>
      </c>
      <c r="BI519" s="115">
        <f t="shared" si="256"/>
        <v>0</v>
      </c>
      <c r="BJ519" s="116">
        <f t="shared" si="249"/>
        <v>0</v>
      </c>
      <c r="BK519" s="120">
        <f t="shared" si="257"/>
        <v>0</v>
      </c>
      <c r="BL519" s="120">
        <f t="shared" si="258"/>
        <v>0</v>
      </c>
      <c r="BN519" s="375">
        <f t="shared" si="250"/>
        <v>0</v>
      </c>
      <c r="BP519" s="380"/>
      <c r="DH519" s="102"/>
    </row>
    <row r="520" spans="1:112" hidden="1">
      <c r="A520" s="110"/>
      <c r="B520" s="786"/>
      <c r="C520" s="786"/>
      <c r="D520" s="786"/>
      <c r="E520" s="786"/>
      <c r="F520" s="786"/>
      <c r="G520" s="786"/>
      <c r="H520" s="786"/>
      <c r="I520" s="786"/>
      <c r="J520" s="786"/>
      <c r="K520" s="786"/>
      <c r="L520" s="786"/>
      <c r="M520" s="786"/>
      <c r="N520" s="786"/>
      <c r="O520" s="786"/>
      <c r="P520" s="786"/>
      <c r="Q520" s="786"/>
      <c r="R520" s="787"/>
      <c r="S520" s="787"/>
      <c r="T520" s="788"/>
      <c r="U520" s="787"/>
      <c r="V520" s="787"/>
      <c r="W520" s="783"/>
      <c r="X520" s="789"/>
      <c r="Y520" s="789"/>
      <c r="Z520" s="781"/>
      <c r="AA520" s="782"/>
      <c r="AB520" s="783"/>
      <c r="AC520" s="781"/>
      <c r="AD520" s="782"/>
      <c r="AE520" s="783"/>
      <c r="AF520" s="784">
        <f t="shared" si="251"/>
        <v>0</v>
      </c>
      <c r="AG520" s="784"/>
      <c r="AH520" s="784"/>
      <c r="AI520" s="784"/>
      <c r="AJ520" s="784">
        <f t="shared" si="239"/>
        <v>0</v>
      </c>
      <c r="AK520" s="784"/>
      <c r="AL520" s="784"/>
      <c r="AM520" s="784"/>
      <c r="AN520" s="784">
        <f t="shared" si="240"/>
        <v>0</v>
      </c>
      <c r="AO520" s="784"/>
      <c r="AP520" s="784"/>
      <c r="AQ520" s="784"/>
      <c r="AR520" s="363"/>
      <c r="AS520" s="785">
        <f t="shared" si="241"/>
        <v>0</v>
      </c>
      <c r="AT520" s="785"/>
      <c r="AU520" s="785"/>
      <c r="AV520" s="785"/>
      <c r="AW520" s="785">
        <f t="shared" si="242"/>
        <v>0</v>
      </c>
      <c r="AX520" s="91"/>
      <c r="AY520" s="116">
        <f t="shared" si="243"/>
        <v>0</v>
      </c>
      <c r="AZ520" s="116">
        <f t="shared" si="244"/>
        <v>0</v>
      </c>
      <c r="BA520" s="116">
        <f t="shared" si="245"/>
        <v>0</v>
      </c>
      <c r="BB520" s="116">
        <f t="shared" si="246"/>
        <v>0</v>
      </c>
      <c r="BC520" s="115">
        <f t="shared" si="252"/>
        <v>0</v>
      </c>
      <c r="BD520" s="116">
        <f t="shared" si="247"/>
        <v>0</v>
      </c>
      <c r="BE520" s="120">
        <f t="shared" si="253"/>
        <v>0</v>
      </c>
      <c r="BF520" s="115">
        <f t="shared" si="254"/>
        <v>0</v>
      </c>
      <c r="BG520" s="116">
        <f t="shared" si="248"/>
        <v>0</v>
      </c>
      <c r="BH520" s="120">
        <f t="shared" si="255"/>
        <v>0</v>
      </c>
      <c r="BI520" s="115">
        <f t="shared" si="256"/>
        <v>0</v>
      </c>
      <c r="BJ520" s="116">
        <f t="shared" si="249"/>
        <v>0</v>
      </c>
      <c r="BK520" s="120">
        <f t="shared" si="257"/>
        <v>0</v>
      </c>
      <c r="BL520" s="120">
        <f t="shared" si="258"/>
        <v>0</v>
      </c>
      <c r="BN520" s="375">
        <f t="shared" si="250"/>
        <v>0</v>
      </c>
      <c r="BP520" s="380"/>
      <c r="DH520" s="102"/>
    </row>
    <row r="521" spans="1:112" hidden="1">
      <c r="A521" s="110"/>
      <c r="B521" s="786"/>
      <c r="C521" s="786"/>
      <c r="D521" s="786"/>
      <c r="E521" s="786"/>
      <c r="F521" s="786"/>
      <c r="G521" s="786"/>
      <c r="H521" s="786"/>
      <c r="I521" s="786"/>
      <c r="J521" s="786"/>
      <c r="K521" s="786"/>
      <c r="L521" s="786"/>
      <c r="M521" s="786"/>
      <c r="N521" s="786"/>
      <c r="O521" s="786"/>
      <c r="P521" s="786"/>
      <c r="Q521" s="786"/>
      <c r="R521" s="787"/>
      <c r="S521" s="787"/>
      <c r="T521" s="788"/>
      <c r="U521" s="787"/>
      <c r="V521" s="787"/>
      <c r="W521" s="783"/>
      <c r="X521" s="789"/>
      <c r="Y521" s="789"/>
      <c r="Z521" s="789"/>
      <c r="AA521" s="789"/>
      <c r="AB521" s="789"/>
      <c r="AC521" s="781"/>
      <c r="AD521" s="782"/>
      <c r="AE521" s="783"/>
      <c r="AF521" s="784">
        <f t="shared" si="251"/>
        <v>0</v>
      </c>
      <c r="AG521" s="784"/>
      <c r="AH521" s="784"/>
      <c r="AI521" s="784"/>
      <c r="AJ521" s="784">
        <f t="shared" si="239"/>
        <v>0</v>
      </c>
      <c r="AK521" s="784"/>
      <c r="AL521" s="784"/>
      <c r="AM521" s="784"/>
      <c r="AN521" s="784">
        <f t="shared" si="240"/>
        <v>0</v>
      </c>
      <c r="AO521" s="784"/>
      <c r="AP521" s="784"/>
      <c r="AQ521" s="784"/>
      <c r="AR521" s="363"/>
      <c r="AS521" s="785">
        <f t="shared" si="241"/>
        <v>0</v>
      </c>
      <c r="AT521" s="785"/>
      <c r="AU521" s="785"/>
      <c r="AV521" s="785"/>
      <c r="AW521" s="785">
        <f t="shared" si="242"/>
        <v>0</v>
      </c>
      <c r="AX521" s="91"/>
      <c r="AY521" s="116">
        <f t="shared" si="243"/>
        <v>0</v>
      </c>
      <c r="AZ521" s="116">
        <f t="shared" si="244"/>
        <v>0</v>
      </c>
      <c r="BA521" s="116">
        <f t="shared" si="245"/>
        <v>0</v>
      </c>
      <c r="BB521" s="116">
        <f t="shared" si="246"/>
        <v>0</v>
      </c>
      <c r="BC521" s="115">
        <f t="shared" si="252"/>
        <v>0</v>
      </c>
      <c r="BD521" s="116">
        <f t="shared" si="247"/>
        <v>0</v>
      </c>
      <c r="BE521" s="120">
        <f t="shared" si="253"/>
        <v>0</v>
      </c>
      <c r="BF521" s="115">
        <f t="shared" si="254"/>
        <v>0</v>
      </c>
      <c r="BG521" s="116">
        <f t="shared" si="248"/>
        <v>0</v>
      </c>
      <c r="BH521" s="120">
        <f t="shared" si="255"/>
        <v>0</v>
      </c>
      <c r="BI521" s="115">
        <f t="shared" si="256"/>
        <v>0</v>
      </c>
      <c r="BJ521" s="116">
        <f t="shared" si="249"/>
        <v>0</v>
      </c>
      <c r="BK521" s="120">
        <f t="shared" si="257"/>
        <v>0</v>
      </c>
      <c r="BL521" s="120">
        <f t="shared" si="258"/>
        <v>0</v>
      </c>
      <c r="BN521" s="375">
        <f t="shared" si="250"/>
        <v>0</v>
      </c>
      <c r="BP521" s="380"/>
      <c r="DH521" s="102"/>
    </row>
    <row r="522" spans="1:112" hidden="1">
      <c r="A522" s="110"/>
      <c r="B522" s="786"/>
      <c r="C522" s="786"/>
      <c r="D522" s="786"/>
      <c r="E522" s="786"/>
      <c r="F522" s="786"/>
      <c r="G522" s="786"/>
      <c r="H522" s="786"/>
      <c r="I522" s="786"/>
      <c r="J522" s="786"/>
      <c r="K522" s="786"/>
      <c r="L522" s="786"/>
      <c r="M522" s="786"/>
      <c r="N522" s="786"/>
      <c r="O522" s="786"/>
      <c r="P522" s="786"/>
      <c r="Q522" s="786"/>
      <c r="R522" s="787"/>
      <c r="S522" s="787"/>
      <c r="T522" s="788"/>
      <c r="U522" s="787"/>
      <c r="V522" s="787"/>
      <c r="W522" s="783"/>
      <c r="X522" s="789"/>
      <c r="Y522" s="789"/>
      <c r="Z522" s="789"/>
      <c r="AA522" s="789"/>
      <c r="AB522" s="789"/>
      <c r="AC522" s="781"/>
      <c r="AD522" s="782"/>
      <c r="AE522" s="783"/>
      <c r="AF522" s="784">
        <f t="shared" si="251"/>
        <v>0</v>
      </c>
      <c r="AG522" s="784"/>
      <c r="AH522" s="784"/>
      <c r="AI522" s="784"/>
      <c r="AJ522" s="784">
        <f t="shared" si="239"/>
        <v>0</v>
      </c>
      <c r="AK522" s="784"/>
      <c r="AL522" s="784"/>
      <c r="AM522" s="784"/>
      <c r="AN522" s="784">
        <f t="shared" si="240"/>
        <v>0</v>
      </c>
      <c r="AO522" s="784"/>
      <c r="AP522" s="784"/>
      <c r="AQ522" s="784"/>
      <c r="AR522" s="363"/>
      <c r="AS522" s="785">
        <f t="shared" si="241"/>
        <v>0</v>
      </c>
      <c r="AT522" s="785"/>
      <c r="AU522" s="785"/>
      <c r="AV522" s="785"/>
      <c r="AW522" s="785">
        <f t="shared" si="242"/>
        <v>0</v>
      </c>
      <c r="AX522" s="91"/>
      <c r="AY522" s="116">
        <f t="shared" si="243"/>
        <v>0</v>
      </c>
      <c r="AZ522" s="116">
        <f t="shared" si="244"/>
        <v>0</v>
      </c>
      <c r="BA522" s="116">
        <f t="shared" si="245"/>
        <v>0</v>
      </c>
      <c r="BB522" s="116">
        <f t="shared" si="246"/>
        <v>0</v>
      </c>
      <c r="BC522" s="115">
        <f t="shared" si="252"/>
        <v>0</v>
      </c>
      <c r="BD522" s="116">
        <f t="shared" si="247"/>
        <v>0</v>
      </c>
      <c r="BE522" s="120">
        <f t="shared" si="253"/>
        <v>0</v>
      </c>
      <c r="BF522" s="115">
        <f t="shared" si="254"/>
        <v>0</v>
      </c>
      <c r="BG522" s="116">
        <f t="shared" si="248"/>
        <v>0</v>
      </c>
      <c r="BH522" s="120">
        <f t="shared" si="255"/>
        <v>0</v>
      </c>
      <c r="BI522" s="115">
        <f t="shared" si="256"/>
        <v>0</v>
      </c>
      <c r="BJ522" s="116">
        <f t="shared" si="249"/>
        <v>0</v>
      </c>
      <c r="BK522" s="120">
        <f t="shared" si="257"/>
        <v>0</v>
      </c>
      <c r="BL522" s="120">
        <f t="shared" si="258"/>
        <v>0</v>
      </c>
      <c r="BN522" s="375">
        <f t="shared" si="250"/>
        <v>0</v>
      </c>
      <c r="BP522" s="380"/>
      <c r="DH522" s="102"/>
    </row>
    <row r="523" spans="1:112" hidden="1">
      <c r="A523" s="110"/>
      <c r="B523" s="786"/>
      <c r="C523" s="786"/>
      <c r="D523" s="786"/>
      <c r="E523" s="786"/>
      <c r="F523" s="786"/>
      <c r="G523" s="786"/>
      <c r="H523" s="786"/>
      <c r="I523" s="786"/>
      <c r="J523" s="786"/>
      <c r="K523" s="786"/>
      <c r="L523" s="786"/>
      <c r="M523" s="786"/>
      <c r="N523" s="786"/>
      <c r="O523" s="786"/>
      <c r="P523" s="786"/>
      <c r="Q523" s="786"/>
      <c r="R523" s="787"/>
      <c r="S523" s="787"/>
      <c r="T523" s="788"/>
      <c r="U523" s="787"/>
      <c r="V523" s="787"/>
      <c r="W523" s="783"/>
      <c r="X523" s="789"/>
      <c r="Y523" s="789"/>
      <c r="Z523" s="789"/>
      <c r="AA523" s="789"/>
      <c r="AB523" s="789"/>
      <c r="AC523" s="781"/>
      <c r="AD523" s="782"/>
      <c r="AE523" s="783"/>
      <c r="AF523" s="784">
        <f t="shared" si="251"/>
        <v>0</v>
      </c>
      <c r="AG523" s="784"/>
      <c r="AH523" s="784"/>
      <c r="AI523" s="784"/>
      <c r="AJ523" s="784">
        <f t="shared" si="239"/>
        <v>0</v>
      </c>
      <c r="AK523" s="784"/>
      <c r="AL523" s="784"/>
      <c r="AM523" s="784"/>
      <c r="AN523" s="784">
        <f t="shared" si="240"/>
        <v>0</v>
      </c>
      <c r="AO523" s="784"/>
      <c r="AP523" s="784"/>
      <c r="AQ523" s="784"/>
      <c r="AR523" s="363"/>
      <c r="AS523" s="785">
        <f t="shared" si="241"/>
        <v>0</v>
      </c>
      <c r="AT523" s="785"/>
      <c r="AU523" s="785"/>
      <c r="AV523" s="785"/>
      <c r="AW523" s="785">
        <f t="shared" si="242"/>
        <v>0</v>
      </c>
      <c r="AX523" s="91"/>
      <c r="AY523" s="116">
        <f t="shared" si="243"/>
        <v>0</v>
      </c>
      <c r="AZ523" s="116">
        <f t="shared" si="244"/>
        <v>0</v>
      </c>
      <c r="BA523" s="116">
        <f t="shared" si="245"/>
        <v>0</v>
      </c>
      <c r="BB523" s="116">
        <f t="shared" si="246"/>
        <v>0</v>
      </c>
      <c r="BC523" s="115">
        <f t="shared" si="252"/>
        <v>0</v>
      </c>
      <c r="BD523" s="116">
        <f t="shared" si="247"/>
        <v>0</v>
      </c>
      <c r="BE523" s="120">
        <f t="shared" si="253"/>
        <v>0</v>
      </c>
      <c r="BF523" s="115">
        <f t="shared" si="254"/>
        <v>0</v>
      </c>
      <c r="BG523" s="116">
        <f t="shared" si="248"/>
        <v>0</v>
      </c>
      <c r="BH523" s="120">
        <f t="shared" si="255"/>
        <v>0</v>
      </c>
      <c r="BI523" s="115">
        <f t="shared" si="256"/>
        <v>0</v>
      </c>
      <c r="BJ523" s="116">
        <f t="shared" si="249"/>
        <v>0</v>
      </c>
      <c r="BK523" s="120">
        <f t="shared" si="257"/>
        <v>0</v>
      </c>
      <c r="BL523" s="120">
        <f t="shared" si="258"/>
        <v>0</v>
      </c>
      <c r="BN523" s="375">
        <f t="shared" si="250"/>
        <v>0</v>
      </c>
      <c r="BP523" s="380"/>
      <c r="DH523" s="102"/>
    </row>
    <row r="524" spans="1:112" hidden="1">
      <c r="A524" s="110"/>
      <c r="B524" s="786"/>
      <c r="C524" s="786"/>
      <c r="D524" s="786"/>
      <c r="E524" s="786"/>
      <c r="F524" s="786"/>
      <c r="G524" s="786"/>
      <c r="H524" s="786"/>
      <c r="I524" s="786"/>
      <c r="J524" s="786"/>
      <c r="K524" s="786"/>
      <c r="L524" s="786"/>
      <c r="M524" s="786"/>
      <c r="N524" s="786"/>
      <c r="O524" s="786"/>
      <c r="P524" s="786"/>
      <c r="Q524" s="786"/>
      <c r="R524" s="787"/>
      <c r="S524" s="787"/>
      <c r="T524" s="788"/>
      <c r="U524" s="787"/>
      <c r="V524" s="787"/>
      <c r="W524" s="783"/>
      <c r="X524" s="789"/>
      <c r="Y524" s="789"/>
      <c r="Z524" s="789"/>
      <c r="AA524" s="789"/>
      <c r="AB524" s="789"/>
      <c r="AC524" s="781"/>
      <c r="AD524" s="782"/>
      <c r="AE524" s="783"/>
      <c r="AF524" s="784">
        <f t="shared" si="251"/>
        <v>0</v>
      </c>
      <c r="AG524" s="784"/>
      <c r="AH524" s="784"/>
      <c r="AI524" s="784"/>
      <c r="AJ524" s="784">
        <f t="shared" si="239"/>
        <v>0</v>
      </c>
      <c r="AK524" s="784"/>
      <c r="AL524" s="784"/>
      <c r="AM524" s="784"/>
      <c r="AN524" s="784">
        <f t="shared" si="240"/>
        <v>0</v>
      </c>
      <c r="AO524" s="784"/>
      <c r="AP524" s="784"/>
      <c r="AQ524" s="784"/>
      <c r="AR524" s="363"/>
      <c r="AS524" s="785">
        <f t="shared" si="241"/>
        <v>0</v>
      </c>
      <c r="AT524" s="785"/>
      <c r="AU524" s="785"/>
      <c r="AV524" s="785"/>
      <c r="AW524" s="785">
        <f t="shared" si="242"/>
        <v>0</v>
      </c>
      <c r="AX524" s="91"/>
      <c r="AY524" s="116">
        <f t="shared" si="243"/>
        <v>0</v>
      </c>
      <c r="AZ524" s="116">
        <f t="shared" si="244"/>
        <v>0</v>
      </c>
      <c r="BA524" s="116">
        <f t="shared" si="245"/>
        <v>0</v>
      </c>
      <c r="BB524" s="116">
        <f t="shared" si="246"/>
        <v>0</v>
      </c>
      <c r="BC524" s="115">
        <f t="shared" si="252"/>
        <v>0</v>
      </c>
      <c r="BD524" s="116">
        <f t="shared" si="247"/>
        <v>0</v>
      </c>
      <c r="BE524" s="120">
        <f t="shared" si="253"/>
        <v>0</v>
      </c>
      <c r="BF524" s="115">
        <f t="shared" si="254"/>
        <v>0</v>
      </c>
      <c r="BG524" s="116">
        <f t="shared" si="248"/>
        <v>0</v>
      </c>
      <c r="BH524" s="120">
        <f t="shared" si="255"/>
        <v>0</v>
      </c>
      <c r="BI524" s="115">
        <f t="shared" si="256"/>
        <v>0</v>
      </c>
      <c r="BJ524" s="116">
        <f t="shared" si="249"/>
        <v>0</v>
      </c>
      <c r="BK524" s="120">
        <f t="shared" si="257"/>
        <v>0</v>
      </c>
      <c r="BL524" s="120">
        <f t="shared" si="258"/>
        <v>0</v>
      </c>
      <c r="BN524" s="375">
        <f t="shared" si="250"/>
        <v>0</v>
      </c>
      <c r="BP524" s="380"/>
      <c r="DH524" s="102"/>
    </row>
    <row r="525" spans="1:112" hidden="1">
      <c r="A525" s="110"/>
      <c r="B525" s="786"/>
      <c r="C525" s="786"/>
      <c r="D525" s="786"/>
      <c r="E525" s="786"/>
      <c r="F525" s="786"/>
      <c r="G525" s="786"/>
      <c r="H525" s="786"/>
      <c r="I525" s="786"/>
      <c r="J525" s="786"/>
      <c r="K525" s="786"/>
      <c r="L525" s="786"/>
      <c r="M525" s="786"/>
      <c r="N525" s="786"/>
      <c r="O525" s="786"/>
      <c r="P525" s="786"/>
      <c r="Q525" s="786"/>
      <c r="R525" s="787"/>
      <c r="S525" s="787"/>
      <c r="T525" s="788"/>
      <c r="U525" s="787"/>
      <c r="V525" s="787"/>
      <c r="W525" s="783"/>
      <c r="X525" s="789"/>
      <c r="Y525" s="789"/>
      <c r="Z525" s="789"/>
      <c r="AA525" s="789"/>
      <c r="AB525" s="789"/>
      <c r="AC525" s="781"/>
      <c r="AD525" s="782"/>
      <c r="AE525" s="783"/>
      <c r="AF525" s="784">
        <f t="shared" si="251"/>
        <v>0</v>
      </c>
      <c r="AG525" s="784"/>
      <c r="AH525" s="784"/>
      <c r="AI525" s="784"/>
      <c r="AJ525" s="784">
        <f t="shared" si="239"/>
        <v>0</v>
      </c>
      <c r="AK525" s="784"/>
      <c r="AL525" s="784"/>
      <c r="AM525" s="784"/>
      <c r="AN525" s="784">
        <f t="shared" si="240"/>
        <v>0</v>
      </c>
      <c r="AO525" s="784"/>
      <c r="AP525" s="784"/>
      <c r="AQ525" s="784"/>
      <c r="AR525" s="363"/>
      <c r="AS525" s="785">
        <f t="shared" si="241"/>
        <v>0</v>
      </c>
      <c r="AT525" s="785"/>
      <c r="AU525" s="785"/>
      <c r="AV525" s="785"/>
      <c r="AW525" s="785">
        <f t="shared" si="242"/>
        <v>0</v>
      </c>
      <c r="AX525" s="91"/>
      <c r="AY525" s="116">
        <f t="shared" si="243"/>
        <v>0</v>
      </c>
      <c r="AZ525" s="116">
        <f t="shared" si="244"/>
        <v>0</v>
      </c>
      <c r="BA525" s="116">
        <f t="shared" si="245"/>
        <v>0</v>
      </c>
      <c r="BB525" s="116">
        <f t="shared" si="246"/>
        <v>0</v>
      </c>
      <c r="BC525" s="115">
        <f t="shared" si="252"/>
        <v>0</v>
      </c>
      <c r="BD525" s="116">
        <f t="shared" si="247"/>
        <v>0</v>
      </c>
      <c r="BE525" s="120">
        <f t="shared" si="253"/>
        <v>0</v>
      </c>
      <c r="BF525" s="115">
        <f t="shared" si="254"/>
        <v>0</v>
      </c>
      <c r="BG525" s="116">
        <f t="shared" si="248"/>
        <v>0</v>
      </c>
      <c r="BH525" s="120">
        <f t="shared" si="255"/>
        <v>0</v>
      </c>
      <c r="BI525" s="115">
        <f t="shared" si="256"/>
        <v>0</v>
      </c>
      <c r="BJ525" s="116">
        <f t="shared" si="249"/>
        <v>0</v>
      </c>
      <c r="BK525" s="120">
        <f t="shared" si="257"/>
        <v>0</v>
      </c>
      <c r="BL525" s="120">
        <f t="shared" si="258"/>
        <v>0</v>
      </c>
      <c r="BN525" s="375">
        <f t="shared" si="250"/>
        <v>0</v>
      </c>
      <c r="BP525" s="380"/>
      <c r="DH525" s="102"/>
    </row>
    <row r="526" spans="1:112" hidden="1">
      <c r="A526" s="110"/>
      <c r="B526" s="786"/>
      <c r="C526" s="786"/>
      <c r="D526" s="786"/>
      <c r="E526" s="786"/>
      <c r="F526" s="786"/>
      <c r="G526" s="786"/>
      <c r="H526" s="786"/>
      <c r="I526" s="786"/>
      <c r="J526" s="786"/>
      <c r="K526" s="786"/>
      <c r="L526" s="786"/>
      <c r="M526" s="786"/>
      <c r="N526" s="786"/>
      <c r="O526" s="786"/>
      <c r="P526" s="786"/>
      <c r="Q526" s="786"/>
      <c r="R526" s="787"/>
      <c r="S526" s="787"/>
      <c r="T526" s="788"/>
      <c r="U526" s="787"/>
      <c r="V526" s="787"/>
      <c r="W526" s="783"/>
      <c r="X526" s="789"/>
      <c r="Y526" s="789"/>
      <c r="Z526" s="789"/>
      <c r="AA526" s="789"/>
      <c r="AB526" s="789"/>
      <c r="AC526" s="781"/>
      <c r="AD526" s="782"/>
      <c r="AE526" s="783"/>
      <c r="AF526" s="784">
        <f t="shared" si="251"/>
        <v>0</v>
      </c>
      <c r="AG526" s="784"/>
      <c r="AH526" s="784"/>
      <c r="AI526" s="784"/>
      <c r="AJ526" s="784">
        <f t="shared" si="239"/>
        <v>0</v>
      </c>
      <c r="AK526" s="784"/>
      <c r="AL526" s="784"/>
      <c r="AM526" s="784"/>
      <c r="AN526" s="784">
        <f t="shared" si="240"/>
        <v>0</v>
      </c>
      <c r="AO526" s="784"/>
      <c r="AP526" s="784"/>
      <c r="AQ526" s="784"/>
      <c r="AR526" s="363"/>
      <c r="AS526" s="785">
        <f t="shared" si="241"/>
        <v>0</v>
      </c>
      <c r="AT526" s="785"/>
      <c r="AU526" s="785"/>
      <c r="AV526" s="785"/>
      <c r="AW526" s="785">
        <f t="shared" si="242"/>
        <v>0</v>
      </c>
      <c r="AX526" s="91"/>
      <c r="AY526" s="116">
        <f t="shared" si="243"/>
        <v>0</v>
      </c>
      <c r="AZ526" s="116">
        <f t="shared" si="244"/>
        <v>0</v>
      </c>
      <c r="BA526" s="116">
        <f t="shared" si="245"/>
        <v>0</v>
      </c>
      <c r="BB526" s="116">
        <f t="shared" si="246"/>
        <v>0</v>
      </c>
      <c r="BC526" s="115">
        <f t="shared" si="252"/>
        <v>0</v>
      </c>
      <c r="BD526" s="116">
        <f t="shared" si="247"/>
        <v>0</v>
      </c>
      <c r="BE526" s="120">
        <f t="shared" si="253"/>
        <v>0</v>
      </c>
      <c r="BF526" s="115">
        <f t="shared" si="254"/>
        <v>0</v>
      </c>
      <c r="BG526" s="116">
        <f t="shared" si="248"/>
        <v>0</v>
      </c>
      <c r="BH526" s="120">
        <f t="shared" si="255"/>
        <v>0</v>
      </c>
      <c r="BI526" s="115">
        <f t="shared" si="256"/>
        <v>0</v>
      </c>
      <c r="BJ526" s="116">
        <f t="shared" si="249"/>
        <v>0</v>
      </c>
      <c r="BK526" s="120">
        <f t="shared" si="257"/>
        <v>0</v>
      </c>
      <c r="BL526" s="120">
        <f t="shared" si="258"/>
        <v>0</v>
      </c>
      <c r="BN526" s="375">
        <f t="shared" si="250"/>
        <v>0</v>
      </c>
      <c r="BP526" s="380"/>
      <c r="DH526" s="102"/>
    </row>
    <row r="527" spans="1:112" hidden="1">
      <c r="A527" s="110"/>
      <c r="B527" s="786"/>
      <c r="C527" s="786"/>
      <c r="D527" s="786"/>
      <c r="E527" s="786"/>
      <c r="F527" s="786"/>
      <c r="G527" s="786"/>
      <c r="H527" s="786"/>
      <c r="I527" s="786"/>
      <c r="J527" s="786"/>
      <c r="K527" s="786"/>
      <c r="L527" s="786"/>
      <c r="M527" s="786"/>
      <c r="N527" s="786"/>
      <c r="O527" s="786"/>
      <c r="P527" s="786"/>
      <c r="Q527" s="786"/>
      <c r="R527" s="787"/>
      <c r="S527" s="787"/>
      <c r="T527" s="788"/>
      <c r="U527" s="787"/>
      <c r="V527" s="787"/>
      <c r="W527" s="783"/>
      <c r="X527" s="789"/>
      <c r="Y527" s="789"/>
      <c r="Z527" s="789"/>
      <c r="AA527" s="789"/>
      <c r="AB527" s="789"/>
      <c r="AC527" s="781"/>
      <c r="AD527" s="782"/>
      <c r="AE527" s="783"/>
      <c r="AF527" s="784">
        <f t="shared" si="251"/>
        <v>0</v>
      </c>
      <c r="AG527" s="784"/>
      <c r="AH527" s="784"/>
      <c r="AI527" s="784"/>
      <c r="AJ527" s="784">
        <f t="shared" si="239"/>
        <v>0</v>
      </c>
      <c r="AK527" s="784"/>
      <c r="AL527" s="784"/>
      <c r="AM527" s="784"/>
      <c r="AN527" s="784">
        <f t="shared" si="240"/>
        <v>0</v>
      </c>
      <c r="AO527" s="784"/>
      <c r="AP527" s="784"/>
      <c r="AQ527" s="784"/>
      <c r="AR527" s="363"/>
      <c r="AS527" s="785">
        <f t="shared" si="241"/>
        <v>0</v>
      </c>
      <c r="AT527" s="785"/>
      <c r="AU527" s="785"/>
      <c r="AV527" s="785"/>
      <c r="AW527" s="785">
        <f t="shared" si="242"/>
        <v>0</v>
      </c>
      <c r="AX527" s="91"/>
      <c r="AY527" s="116">
        <f t="shared" si="243"/>
        <v>0</v>
      </c>
      <c r="AZ527" s="116">
        <f t="shared" si="244"/>
        <v>0</v>
      </c>
      <c r="BA527" s="116">
        <f t="shared" si="245"/>
        <v>0</v>
      </c>
      <c r="BB527" s="116">
        <f t="shared" si="246"/>
        <v>0</v>
      </c>
      <c r="BC527" s="115">
        <f t="shared" si="252"/>
        <v>0</v>
      </c>
      <c r="BD527" s="116">
        <f t="shared" si="247"/>
        <v>0</v>
      </c>
      <c r="BE527" s="120">
        <f t="shared" si="253"/>
        <v>0</v>
      </c>
      <c r="BF527" s="115">
        <f t="shared" si="254"/>
        <v>0</v>
      </c>
      <c r="BG527" s="116">
        <f t="shared" si="248"/>
        <v>0</v>
      </c>
      <c r="BH527" s="120">
        <f t="shared" si="255"/>
        <v>0</v>
      </c>
      <c r="BI527" s="115">
        <f t="shared" si="256"/>
        <v>0</v>
      </c>
      <c r="BJ527" s="116">
        <f t="shared" si="249"/>
        <v>0</v>
      </c>
      <c r="BK527" s="120">
        <f t="shared" si="257"/>
        <v>0</v>
      </c>
      <c r="BL527" s="120">
        <f t="shared" si="258"/>
        <v>0</v>
      </c>
      <c r="BN527" s="375">
        <f t="shared" si="250"/>
        <v>0</v>
      </c>
      <c r="BP527" s="380"/>
      <c r="DH527" s="102"/>
    </row>
    <row r="528" spans="1:112" hidden="1">
      <c r="A528" s="110"/>
      <c r="B528" s="786"/>
      <c r="C528" s="786"/>
      <c r="D528" s="786"/>
      <c r="E528" s="786"/>
      <c r="F528" s="786"/>
      <c r="G528" s="786"/>
      <c r="H528" s="786"/>
      <c r="I528" s="786"/>
      <c r="J528" s="786"/>
      <c r="K528" s="786"/>
      <c r="L528" s="786"/>
      <c r="M528" s="786"/>
      <c r="N528" s="786"/>
      <c r="O528" s="786"/>
      <c r="P528" s="786"/>
      <c r="Q528" s="786"/>
      <c r="R528" s="787"/>
      <c r="S528" s="787"/>
      <c r="T528" s="788"/>
      <c r="U528" s="787"/>
      <c r="V528" s="787"/>
      <c r="W528" s="783"/>
      <c r="X528" s="789"/>
      <c r="Y528" s="789"/>
      <c r="Z528" s="789"/>
      <c r="AA528" s="789"/>
      <c r="AB528" s="789"/>
      <c r="AC528" s="781"/>
      <c r="AD528" s="782"/>
      <c r="AE528" s="783"/>
      <c r="AF528" s="784">
        <f t="shared" si="251"/>
        <v>0</v>
      </c>
      <c r="AG528" s="784"/>
      <c r="AH528" s="784"/>
      <c r="AI528" s="784"/>
      <c r="AJ528" s="784">
        <f t="shared" si="239"/>
        <v>0</v>
      </c>
      <c r="AK528" s="784"/>
      <c r="AL528" s="784"/>
      <c r="AM528" s="784"/>
      <c r="AN528" s="784">
        <f t="shared" si="240"/>
        <v>0</v>
      </c>
      <c r="AO528" s="784"/>
      <c r="AP528" s="784"/>
      <c r="AQ528" s="784"/>
      <c r="AR528" s="363"/>
      <c r="AS528" s="785">
        <f t="shared" si="241"/>
        <v>0</v>
      </c>
      <c r="AT528" s="785"/>
      <c r="AU528" s="785"/>
      <c r="AV528" s="785"/>
      <c r="AW528" s="785">
        <f t="shared" si="242"/>
        <v>0</v>
      </c>
      <c r="AX528" s="91"/>
      <c r="AY528" s="116">
        <f t="shared" si="243"/>
        <v>0</v>
      </c>
      <c r="AZ528" s="116">
        <f t="shared" si="244"/>
        <v>0</v>
      </c>
      <c r="BA528" s="116">
        <f t="shared" si="245"/>
        <v>0</v>
      </c>
      <c r="BB528" s="116">
        <f t="shared" si="246"/>
        <v>0</v>
      </c>
      <c r="BC528" s="115">
        <f t="shared" si="252"/>
        <v>0</v>
      </c>
      <c r="BD528" s="116">
        <f t="shared" si="247"/>
        <v>0</v>
      </c>
      <c r="BE528" s="120">
        <f t="shared" si="253"/>
        <v>0</v>
      </c>
      <c r="BF528" s="115">
        <f t="shared" si="254"/>
        <v>0</v>
      </c>
      <c r="BG528" s="116">
        <f t="shared" si="248"/>
        <v>0</v>
      </c>
      <c r="BH528" s="120">
        <f t="shared" si="255"/>
        <v>0</v>
      </c>
      <c r="BI528" s="115">
        <f t="shared" si="256"/>
        <v>0</v>
      </c>
      <c r="BJ528" s="116">
        <f t="shared" si="249"/>
        <v>0</v>
      </c>
      <c r="BK528" s="120">
        <f t="shared" si="257"/>
        <v>0</v>
      </c>
      <c r="BL528" s="120">
        <f t="shared" si="258"/>
        <v>0</v>
      </c>
      <c r="BN528" s="375">
        <f t="shared" si="250"/>
        <v>0</v>
      </c>
      <c r="BP528" s="380"/>
      <c r="DH528" s="102"/>
    </row>
    <row r="529" spans="1:112" hidden="1">
      <c r="A529" s="110"/>
      <c r="B529" s="786"/>
      <c r="C529" s="786"/>
      <c r="D529" s="786"/>
      <c r="E529" s="786"/>
      <c r="F529" s="786"/>
      <c r="G529" s="786"/>
      <c r="H529" s="786"/>
      <c r="I529" s="786"/>
      <c r="J529" s="786"/>
      <c r="K529" s="786"/>
      <c r="L529" s="786"/>
      <c r="M529" s="786"/>
      <c r="N529" s="786"/>
      <c r="O529" s="786"/>
      <c r="P529" s="786"/>
      <c r="Q529" s="786"/>
      <c r="R529" s="787"/>
      <c r="S529" s="787"/>
      <c r="T529" s="788"/>
      <c r="U529" s="787"/>
      <c r="V529" s="787"/>
      <c r="W529" s="783"/>
      <c r="X529" s="789"/>
      <c r="Y529" s="789"/>
      <c r="Z529" s="789"/>
      <c r="AA529" s="789"/>
      <c r="AB529" s="789"/>
      <c r="AC529" s="781"/>
      <c r="AD529" s="782"/>
      <c r="AE529" s="783"/>
      <c r="AF529" s="784">
        <f t="shared" si="251"/>
        <v>0</v>
      </c>
      <c r="AG529" s="784"/>
      <c r="AH529" s="784"/>
      <c r="AI529" s="784"/>
      <c r="AJ529" s="784">
        <f t="shared" si="239"/>
        <v>0</v>
      </c>
      <c r="AK529" s="784"/>
      <c r="AL529" s="784"/>
      <c r="AM529" s="784"/>
      <c r="AN529" s="784">
        <f t="shared" si="240"/>
        <v>0</v>
      </c>
      <c r="AO529" s="784"/>
      <c r="AP529" s="784"/>
      <c r="AQ529" s="784"/>
      <c r="AR529" s="363"/>
      <c r="AS529" s="785">
        <f t="shared" si="241"/>
        <v>0</v>
      </c>
      <c r="AT529" s="785"/>
      <c r="AU529" s="785"/>
      <c r="AV529" s="785"/>
      <c r="AW529" s="785">
        <f t="shared" si="242"/>
        <v>0</v>
      </c>
      <c r="AX529" s="91"/>
      <c r="AY529" s="116">
        <f t="shared" si="243"/>
        <v>0</v>
      </c>
      <c r="AZ529" s="116">
        <f t="shared" si="244"/>
        <v>0</v>
      </c>
      <c r="BA529" s="116">
        <f t="shared" si="245"/>
        <v>0</v>
      </c>
      <c r="BB529" s="116">
        <f t="shared" si="246"/>
        <v>0</v>
      </c>
      <c r="BC529" s="115">
        <f t="shared" si="252"/>
        <v>0</v>
      </c>
      <c r="BD529" s="116">
        <f t="shared" si="247"/>
        <v>0</v>
      </c>
      <c r="BE529" s="120">
        <f t="shared" si="253"/>
        <v>0</v>
      </c>
      <c r="BF529" s="115">
        <f t="shared" si="254"/>
        <v>0</v>
      </c>
      <c r="BG529" s="116">
        <f t="shared" si="248"/>
        <v>0</v>
      </c>
      <c r="BH529" s="120">
        <f t="shared" si="255"/>
        <v>0</v>
      </c>
      <c r="BI529" s="115">
        <f t="shared" si="256"/>
        <v>0</v>
      </c>
      <c r="BJ529" s="116">
        <f t="shared" si="249"/>
        <v>0</v>
      </c>
      <c r="BK529" s="120">
        <f t="shared" si="257"/>
        <v>0</v>
      </c>
      <c r="BL529" s="120">
        <f t="shared" si="258"/>
        <v>0</v>
      </c>
      <c r="BN529" s="375">
        <f t="shared" si="250"/>
        <v>0</v>
      </c>
      <c r="BP529" s="380"/>
      <c r="DH529" s="102"/>
    </row>
    <row r="530" spans="1:112" hidden="1">
      <c r="A530" s="110"/>
      <c r="B530" s="786"/>
      <c r="C530" s="786"/>
      <c r="D530" s="786"/>
      <c r="E530" s="786"/>
      <c r="F530" s="786"/>
      <c r="G530" s="786"/>
      <c r="H530" s="786"/>
      <c r="I530" s="786"/>
      <c r="J530" s="786"/>
      <c r="K530" s="786"/>
      <c r="L530" s="786"/>
      <c r="M530" s="786"/>
      <c r="N530" s="786"/>
      <c r="O530" s="786"/>
      <c r="P530" s="786"/>
      <c r="Q530" s="786"/>
      <c r="R530" s="787"/>
      <c r="S530" s="787"/>
      <c r="T530" s="788"/>
      <c r="U530" s="787"/>
      <c r="V530" s="787"/>
      <c r="W530" s="783"/>
      <c r="X530" s="789"/>
      <c r="Y530" s="789"/>
      <c r="Z530" s="789"/>
      <c r="AA530" s="789"/>
      <c r="AB530" s="789"/>
      <c r="AC530" s="781"/>
      <c r="AD530" s="782"/>
      <c r="AE530" s="783"/>
      <c r="AF530" s="784">
        <f t="shared" si="251"/>
        <v>0</v>
      </c>
      <c r="AG530" s="784"/>
      <c r="AH530" s="784"/>
      <c r="AI530" s="784"/>
      <c r="AJ530" s="784">
        <f t="shared" si="239"/>
        <v>0</v>
      </c>
      <c r="AK530" s="784"/>
      <c r="AL530" s="784"/>
      <c r="AM530" s="784"/>
      <c r="AN530" s="784">
        <f t="shared" si="240"/>
        <v>0</v>
      </c>
      <c r="AO530" s="784"/>
      <c r="AP530" s="784"/>
      <c r="AQ530" s="784"/>
      <c r="AR530" s="363"/>
      <c r="AS530" s="785">
        <f t="shared" si="241"/>
        <v>0</v>
      </c>
      <c r="AT530" s="785"/>
      <c r="AU530" s="785"/>
      <c r="AV530" s="785"/>
      <c r="AW530" s="785">
        <f t="shared" si="242"/>
        <v>0</v>
      </c>
      <c r="AX530" s="91"/>
      <c r="AY530" s="116">
        <f t="shared" si="243"/>
        <v>0</v>
      </c>
      <c r="AZ530" s="116">
        <f t="shared" si="244"/>
        <v>0</v>
      </c>
      <c r="BA530" s="116">
        <f t="shared" si="245"/>
        <v>0</v>
      </c>
      <c r="BB530" s="116">
        <f t="shared" si="246"/>
        <v>0</v>
      </c>
      <c r="BC530" s="115">
        <f t="shared" si="252"/>
        <v>0</v>
      </c>
      <c r="BD530" s="116">
        <f t="shared" si="247"/>
        <v>0</v>
      </c>
      <c r="BE530" s="120">
        <f t="shared" si="253"/>
        <v>0</v>
      </c>
      <c r="BF530" s="115">
        <f t="shared" si="254"/>
        <v>0</v>
      </c>
      <c r="BG530" s="116">
        <f t="shared" si="248"/>
        <v>0</v>
      </c>
      <c r="BH530" s="120">
        <f t="shared" si="255"/>
        <v>0</v>
      </c>
      <c r="BI530" s="115">
        <f t="shared" si="256"/>
        <v>0</v>
      </c>
      <c r="BJ530" s="116">
        <f t="shared" si="249"/>
        <v>0</v>
      </c>
      <c r="BK530" s="120">
        <f t="shared" si="257"/>
        <v>0</v>
      </c>
      <c r="BL530" s="120">
        <f t="shared" si="258"/>
        <v>0</v>
      </c>
      <c r="BN530" s="375">
        <f t="shared" si="250"/>
        <v>0</v>
      </c>
      <c r="BP530" s="380"/>
      <c r="DH530" s="102"/>
    </row>
    <row r="531" spans="1:112" hidden="1">
      <c r="A531" s="110"/>
      <c r="B531" s="786"/>
      <c r="C531" s="786"/>
      <c r="D531" s="786"/>
      <c r="E531" s="786"/>
      <c r="F531" s="786"/>
      <c r="G531" s="786"/>
      <c r="H531" s="786"/>
      <c r="I531" s="786"/>
      <c r="J531" s="786"/>
      <c r="K531" s="786"/>
      <c r="L531" s="786"/>
      <c r="M531" s="786"/>
      <c r="N531" s="786"/>
      <c r="O531" s="786"/>
      <c r="P531" s="786"/>
      <c r="Q531" s="786"/>
      <c r="R531" s="787"/>
      <c r="S531" s="787"/>
      <c r="T531" s="788"/>
      <c r="U531" s="787"/>
      <c r="V531" s="787"/>
      <c r="W531" s="783"/>
      <c r="X531" s="789"/>
      <c r="Y531" s="789"/>
      <c r="Z531" s="789"/>
      <c r="AA531" s="789"/>
      <c r="AB531" s="789"/>
      <c r="AC531" s="781"/>
      <c r="AD531" s="782"/>
      <c r="AE531" s="783"/>
      <c r="AF531" s="784">
        <f t="shared" si="251"/>
        <v>0</v>
      </c>
      <c r="AG531" s="784"/>
      <c r="AH531" s="784"/>
      <c r="AI531" s="784"/>
      <c r="AJ531" s="784">
        <f t="shared" si="239"/>
        <v>0</v>
      </c>
      <c r="AK531" s="784"/>
      <c r="AL531" s="784"/>
      <c r="AM531" s="784"/>
      <c r="AN531" s="784">
        <f t="shared" si="240"/>
        <v>0</v>
      </c>
      <c r="AO531" s="784"/>
      <c r="AP531" s="784"/>
      <c r="AQ531" s="784"/>
      <c r="AR531" s="363"/>
      <c r="AS531" s="785">
        <f t="shared" si="241"/>
        <v>0</v>
      </c>
      <c r="AT531" s="785"/>
      <c r="AU531" s="785"/>
      <c r="AV531" s="785"/>
      <c r="AW531" s="785">
        <f t="shared" si="242"/>
        <v>0</v>
      </c>
      <c r="AX531" s="91"/>
      <c r="AY531" s="116">
        <f t="shared" si="243"/>
        <v>0</v>
      </c>
      <c r="AZ531" s="116">
        <f t="shared" si="244"/>
        <v>0</v>
      </c>
      <c r="BA531" s="116">
        <f t="shared" si="245"/>
        <v>0</v>
      </c>
      <c r="BB531" s="116">
        <f t="shared" si="246"/>
        <v>0</v>
      </c>
      <c r="BC531" s="115">
        <f t="shared" si="252"/>
        <v>0</v>
      </c>
      <c r="BD531" s="116">
        <f t="shared" si="247"/>
        <v>0</v>
      </c>
      <c r="BE531" s="120">
        <f t="shared" si="253"/>
        <v>0</v>
      </c>
      <c r="BF531" s="115">
        <f t="shared" si="254"/>
        <v>0</v>
      </c>
      <c r="BG531" s="116">
        <f t="shared" si="248"/>
        <v>0</v>
      </c>
      <c r="BH531" s="120">
        <f t="shared" si="255"/>
        <v>0</v>
      </c>
      <c r="BI531" s="115">
        <f t="shared" si="256"/>
        <v>0</v>
      </c>
      <c r="BJ531" s="116">
        <f t="shared" si="249"/>
        <v>0</v>
      </c>
      <c r="BK531" s="120">
        <f t="shared" si="257"/>
        <v>0</v>
      </c>
      <c r="BL531" s="120">
        <f t="shared" si="258"/>
        <v>0</v>
      </c>
      <c r="BN531" s="375">
        <f t="shared" si="250"/>
        <v>0</v>
      </c>
      <c r="BP531" s="380"/>
      <c r="DH531" s="102"/>
    </row>
    <row r="532" spans="1:112" hidden="1">
      <c r="A532" s="110"/>
      <c r="B532" s="786"/>
      <c r="C532" s="786"/>
      <c r="D532" s="786"/>
      <c r="E532" s="786"/>
      <c r="F532" s="786"/>
      <c r="G532" s="786"/>
      <c r="H532" s="786"/>
      <c r="I532" s="786"/>
      <c r="J532" s="786"/>
      <c r="K532" s="786"/>
      <c r="L532" s="786"/>
      <c r="M532" s="786"/>
      <c r="N532" s="786"/>
      <c r="O532" s="786"/>
      <c r="P532" s="786"/>
      <c r="Q532" s="786"/>
      <c r="R532" s="787"/>
      <c r="S532" s="787"/>
      <c r="T532" s="788"/>
      <c r="U532" s="787"/>
      <c r="V532" s="787"/>
      <c r="W532" s="783"/>
      <c r="X532" s="789"/>
      <c r="Y532" s="789"/>
      <c r="Z532" s="789"/>
      <c r="AA532" s="789"/>
      <c r="AB532" s="789"/>
      <c r="AC532" s="781"/>
      <c r="AD532" s="782"/>
      <c r="AE532" s="783"/>
      <c r="AF532" s="784">
        <f t="shared" si="251"/>
        <v>0</v>
      </c>
      <c r="AG532" s="784"/>
      <c r="AH532" s="784"/>
      <c r="AI532" s="784"/>
      <c r="AJ532" s="784">
        <f t="shared" si="239"/>
        <v>0</v>
      </c>
      <c r="AK532" s="784"/>
      <c r="AL532" s="784"/>
      <c r="AM532" s="784"/>
      <c r="AN532" s="784">
        <f t="shared" si="240"/>
        <v>0</v>
      </c>
      <c r="AO532" s="784"/>
      <c r="AP532" s="784"/>
      <c r="AQ532" s="784"/>
      <c r="AR532" s="363"/>
      <c r="AS532" s="785">
        <f t="shared" si="241"/>
        <v>0</v>
      </c>
      <c r="AT532" s="785"/>
      <c r="AU532" s="785"/>
      <c r="AV532" s="785"/>
      <c r="AW532" s="785">
        <f t="shared" si="242"/>
        <v>0</v>
      </c>
      <c r="AX532" s="91"/>
      <c r="AY532" s="116">
        <f t="shared" si="243"/>
        <v>0</v>
      </c>
      <c r="AZ532" s="116">
        <f t="shared" si="244"/>
        <v>0</v>
      </c>
      <c r="BA532" s="116">
        <f t="shared" si="245"/>
        <v>0</v>
      </c>
      <c r="BB532" s="116">
        <f t="shared" si="246"/>
        <v>0</v>
      </c>
      <c r="BC532" s="115">
        <f t="shared" si="252"/>
        <v>0</v>
      </c>
      <c r="BD532" s="116">
        <f t="shared" si="247"/>
        <v>0</v>
      </c>
      <c r="BE532" s="120">
        <f t="shared" si="253"/>
        <v>0</v>
      </c>
      <c r="BF532" s="115">
        <f t="shared" si="254"/>
        <v>0</v>
      </c>
      <c r="BG532" s="116">
        <f t="shared" si="248"/>
        <v>0</v>
      </c>
      <c r="BH532" s="120">
        <f t="shared" si="255"/>
        <v>0</v>
      </c>
      <c r="BI532" s="115">
        <f t="shared" si="256"/>
        <v>0</v>
      </c>
      <c r="BJ532" s="116">
        <f t="shared" si="249"/>
        <v>0</v>
      </c>
      <c r="BK532" s="120">
        <f t="shared" si="257"/>
        <v>0</v>
      </c>
      <c r="BL532" s="120">
        <f t="shared" si="258"/>
        <v>0</v>
      </c>
      <c r="BN532" s="375">
        <f t="shared" si="250"/>
        <v>0</v>
      </c>
      <c r="BP532" s="380"/>
      <c r="DH532" s="102"/>
    </row>
    <row r="533" spans="1:112" hidden="1">
      <c r="A533" s="110"/>
      <c r="B533" s="786"/>
      <c r="C533" s="786"/>
      <c r="D533" s="786"/>
      <c r="E533" s="786"/>
      <c r="F533" s="786"/>
      <c r="G533" s="786"/>
      <c r="H533" s="786"/>
      <c r="I533" s="786"/>
      <c r="J533" s="786"/>
      <c r="K533" s="786"/>
      <c r="L533" s="786"/>
      <c r="M533" s="786"/>
      <c r="N533" s="786"/>
      <c r="O533" s="786"/>
      <c r="P533" s="786"/>
      <c r="Q533" s="786"/>
      <c r="R533" s="787"/>
      <c r="S533" s="787"/>
      <c r="T533" s="788"/>
      <c r="U533" s="787"/>
      <c r="V533" s="787"/>
      <c r="W533" s="783"/>
      <c r="X533" s="789"/>
      <c r="Y533" s="789"/>
      <c r="Z533" s="789"/>
      <c r="AA533" s="789"/>
      <c r="AB533" s="789"/>
      <c r="AC533" s="781"/>
      <c r="AD533" s="782"/>
      <c r="AE533" s="783"/>
      <c r="AF533" s="784">
        <f t="shared" si="251"/>
        <v>0</v>
      </c>
      <c r="AG533" s="784"/>
      <c r="AH533" s="784"/>
      <c r="AI533" s="784"/>
      <c r="AJ533" s="784">
        <f t="shared" si="239"/>
        <v>0</v>
      </c>
      <c r="AK533" s="784"/>
      <c r="AL533" s="784"/>
      <c r="AM533" s="784"/>
      <c r="AN533" s="784">
        <f t="shared" si="240"/>
        <v>0</v>
      </c>
      <c r="AO533" s="784"/>
      <c r="AP533" s="784"/>
      <c r="AQ533" s="784"/>
      <c r="AR533" s="363"/>
      <c r="AS533" s="785">
        <f t="shared" si="241"/>
        <v>0</v>
      </c>
      <c r="AT533" s="785"/>
      <c r="AU533" s="785"/>
      <c r="AV533" s="785"/>
      <c r="AW533" s="785">
        <f t="shared" si="242"/>
        <v>0</v>
      </c>
      <c r="AX533" s="91"/>
      <c r="AY533" s="116">
        <f t="shared" si="243"/>
        <v>0</v>
      </c>
      <c r="AZ533" s="116">
        <f t="shared" si="244"/>
        <v>0</v>
      </c>
      <c r="BA533" s="116">
        <f t="shared" si="245"/>
        <v>0</v>
      </c>
      <c r="BB533" s="116">
        <f t="shared" si="246"/>
        <v>0</v>
      </c>
      <c r="BC533" s="115">
        <f t="shared" si="252"/>
        <v>0</v>
      </c>
      <c r="BD533" s="116">
        <f t="shared" si="247"/>
        <v>0</v>
      </c>
      <c r="BE533" s="120">
        <f t="shared" si="253"/>
        <v>0</v>
      </c>
      <c r="BF533" s="115">
        <f t="shared" si="254"/>
        <v>0</v>
      </c>
      <c r="BG533" s="116">
        <f t="shared" si="248"/>
        <v>0</v>
      </c>
      <c r="BH533" s="120">
        <f t="shared" si="255"/>
        <v>0</v>
      </c>
      <c r="BI533" s="115">
        <f t="shared" si="256"/>
        <v>0</v>
      </c>
      <c r="BJ533" s="116">
        <f t="shared" si="249"/>
        <v>0</v>
      </c>
      <c r="BK533" s="120">
        <f t="shared" si="257"/>
        <v>0</v>
      </c>
      <c r="BL533" s="120">
        <f t="shared" si="258"/>
        <v>0</v>
      </c>
      <c r="BN533" s="375">
        <f t="shared" si="250"/>
        <v>0</v>
      </c>
      <c r="BP533" s="380"/>
      <c r="DH533" s="102"/>
    </row>
    <row r="534" spans="1:112" hidden="1">
      <c r="A534" s="110"/>
      <c r="B534" s="786"/>
      <c r="C534" s="786"/>
      <c r="D534" s="786"/>
      <c r="E534" s="786"/>
      <c r="F534" s="786"/>
      <c r="G534" s="786"/>
      <c r="H534" s="786"/>
      <c r="I534" s="786"/>
      <c r="J534" s="786"/>
      <c r="K534" s="786"/>
      <c r="L534" s="786"/>
      <c r="M534" s="786"/>
      <c r="N534" s="786"/>
      <c r="O534" s="786"/>
      <c r="P534" s="786"/>
      <c r="Q534" s="786"/>
      <c r="R534" s="787"/>
      <c r="S534" s="787"/>
      <c r="T534" s="788"/>
      <c r="U534" s="787"/>
      <c r="V534" s="787"/>
      <c r="W534" s="783"/>
      <c r="X534" s="789"/>
      <c r="Y534" s="789"/>
      <c r="Z534" s="789"/>
      <c r="AA534" s="789"/>
      <c r="AB534" s="789"/>
      <c r="AC534" s="781"/>
      <c r="AD534" s="782"/>
      <c r="AE534" s="783"/>
      <c r="AF534" s="784">
        <f t="shared" si="251"/>
        <v>0</v>
      </c>
      <c r="AG534" s="784"/>
      <c r="AH534" s="784"/>
      <c r="AI534" s="784"/>
      <c r="AJ534" s="784">
        <f t="shared" si="239"/>
        <v>0</v>
      </c>
      <c r="AK534" s="784"/>
      <c r="AL534" s="784"/>
      <c r="AM534" s="784"/>
      <c r="AN534" s="784">
        <f t="shared" si="240"/>
        <v>0</v>
      </c>
      <c r="AO534" s="784"/>
      <c r="AP534" s="784"/>
      <c r="AQ534" s="784"/>
      <c r="AR534" s="363"/>
      <c r="AS534" s="785">
        <f t="shared" si="241"/>
        <v>0</v>
      </c>
      <c r="AT534" s="785"/>
      <c r="AU534" s="785"/>
      <c r="AV534" s="785"/>
      <c r="AW534" s="785">
        <f t="shared" si="242"/>
        <v>0</v>
      </c>
      <c r="AX534" s="91"/>
      <c r="AY534" s="116">
        <f t="shared" si="243"/>
        <v>0</v>
      </c>
      <c r="AZ534" s="116">
        <f t="shared" si="244"/>
        <v>0</v>
      </c>
      <c r="BA534" s="116">
        <f t="shared" si="245"/>
        <v>0</v>
      </c>
      <c r="BB534" s="116">
        <f t="shared" si="246"/>
        <v>0</v>
      </c>
      <c r="BC534" s="115">
        <f t="shared" si="252"/>
        <v>0</v>
      </c>
      <c r="BD534" s="116">
        <f t="shared" si="247"/>
        <v>0</v>
      </c>
      <c r="BE534" s="120">
        <f t="shared" si="253"/>
        <v>0</v>
      </c>
      <c r="BF534" s="115">
        <f t="shared" si="254"/>
        <v>0</v>
      </c>
      <c r="BG534" s="116">
        <f t="shared" si="248"/>
        <v>0</v>
      </c>
      <c r="BH534" s="120">
        <f t="shared" si="255"/>
        <v>0</v>
      </c>
      <c r="BI534" s="115">
        <f t="shared" si="256"/>
        <v>0</v>
      </c>
      <c r="BJ534" s="116">
        <f t="shared" si="249"/>
        <v>0</v>
      </c>
      <c r="BK534" s="120">
        <f t="shared" si="257"/>
        <v>0</v>
      </c>
      <c r="BL534" s="120">
        <f t="shared" si="258"/>
        <v>0</v>
      </c>
      <c r="BN534" s="375">
        <f t="shared" si="250"/>
        <v>0</v>
      </c>
      <c r="BP534" s="380"/>
      <c r="DH534" s="102"/>
    </row>
    <row r="535" spans="1:112" hidden="1">
      <c r="A535" s="110"/>
      <c r="B535" s="786"/>
      <c r="C535" s="786"/>
      <c r="D535" s="786"/>
      <c r="E535" s="786"/>
      <c r="F535" s="786"/>
      <c r="G535" s="786"/>
      <c r="H535" s="786"/>
      <c r="I535" s="786"/>
      <c r="J535" s="786"/>
      <c r="K535" s="786"/>
      <c r="L535" s="786"/>
      <c r="M535" s="786"/>
      <c r="N535" s="786"/>
      <c r="O535" s="786"/>
      <c r="P535" s="786"/>
      <c r="Q535" s="786"/>
      <c r="R535" s="787"/>
      <c r="S535" s="787"/>
      <c r="T535" s="788"/>
      <c r="U535" s="787"/>
      <c r="V535" s="787"/>
      <c r="W535" s="783"/>
      <c r="X535" s="789"/>
      <c r="Y535" s="789"/>
      <c r="Z535" s="789"/>
      <c r="AA535" s="789"/>
      <c r="AB535" s="789"/>
      <c r="AC535" s="781"/>
      <c r="AD535" s="782"/>
      <c r="AE535" s="783"/>
      <c r="AF535" s="784">
        <f t="shared" si="251"/>
        <v>0</v>
      </c>
      <c r="AG535" s="784"/>
      <c r="AH535" s="784"/>
      <c r="AI535" s="784"/>
      <c r="AJ535" s="784">
        <f t="shared" si="239"/>
        <v>0</v>
      </c>
      <c r="AK535" s="784"/>
      <c r="AL535" s="784"/>
      <c r="AM535" s="784"/>
      <c r="AN535" s="784">
        <f t="shared" si="240"/>
        <v>0</v>
      </c>
      <c r="AO535" s="784"/>
      <c r="AP535" s="784"/>
      <c r="AQ535" s="784"/>
      <c r="AR535" s="363"/>
      <c r="AS535" s="785">
        <f t="shared" si="241"/>
        <v>0</v>
      </c>
      <c r="AT535" s="785"/>
      <c r="AU535" s="785"/>
      <c r="AV535" s="785"/>
      <c r="AW535" s="785">
        <f t="shared" si="242"/>
        <v>0</v>
      </c>
      <c r="AX535" s="91"/>
      <c r="AY535" s="116">
        <f t="shared" si="243"/>
        <v>0</v>
      </c>
      <c r="AZ535" s="116">
        <f t="shared" si="244"/>
        <v>0</v>
      </c>
      <c r="BA535" s="116">
        <f t="shared" si="245"/>
        <v>0</v>
      </c>
      <c r="BB535" s="116">
        <f t="shared" si="246"/>
        <v>0</v>
      </c>
      <c r="BC535" s="115">
        <f t="shared" si="252"/>
        <v>0</v>
      </c>
      <c r="BD535" s="116">
        <f t="shared" si="247"/>
        <v>0</v>
      </c>
      <c r="BE535" s="120">
        <f t="shared" si="253"/>
        <v>0</v>
      </c>
      <c r="BF535" s="115">
        <f t="shared" si="254"/>
        <v>0</v>
      </c>
      <c r="BG535" s="116">
        <f t="shared" si="248"/>
        <v>0</v>
      </c>
      <c r="BH535" s="120">
        <f t="shared" si="255"/>
        <v>0</v>
      </c>
      <c r="BI535" s="115">
        <f t="shared" si="256"/>
        <v>0</v>
      </c>
      <c r="BJ535" s="116">
        <f t="shared" si="249"/>
        <v>0</v>
      </c>
      <c r="BK535" s="120">
        <f t="shared" si="257"/>
        <v>0</v>
      </c>
      <c r="BL535" s="120">
        <f t="shared" si="258"/>
        <v>0</v>
      </c>
      <c r="BN535" s="375">
        <f t="shared" si="250"/>
        <v>0</v>
      </c>
      <c r="BP535" s="380"/>
      <c r="DH535" s="102"/>
    </row>
    <row r="536" spans="1:112" hidden="1">
      <c r="A536" s="110"/>
      <c r="B536" s="786"/>
      <c r="C536" s="786"/>
      <c r="D536" s="786"/>
      <c r="E536" s="786"/>
      <c r="F536" s="786"/>
      <c r="G536" s="786"/>
      <c r="H536" s="786"/>
      <c r="I536" s="786"/>
      <c r="J536" s="786"/>
      <c r="K536" s="786"/>
      <c r="L536" s="786"/>
      <c r="M536" s="786"/>
      <c r="N536" s="786"/>
      <c r="O536" s="786"/>
      <c r="P536" s="786"/>
      <c r="Q536" s="786"/>
      <c r="R536" s="787"/>
      <c r="S536" s="787"/>
      <c r="T536" s="788"/>
      <c r="U536" s="787"/>
      <c r="V536" s="787"/>
      <c r="W536" s="783"/>
      <c r="X536" s="789"/>
      <c r="Y536" s="789"/>
      <c r="Z536" s="789"/>
      <c r="AA536" s="789"/>
      <c r="AB536" s="789"/>
      <c r="AC536" s="781"/>
      <c r="AD536" s="782"/>
      <c r="AE536" s="783"/>
      <c r="AF536" s="784">
        <f t="shared" si="251"/>
        <v>0</v>
      </c>
      <c r="AG536" s="784"/>
      <c r="AH536" s="784"/>
      <c r="AI536" s="784"/>
      <c r="AJ536" s="784">
        <f t="shared" si="239"/>
        <v>0</v>
      </c>
      <c r="AK536" s="784"/>
      <c r="AL536" s="784"/>
      <c r="AM536" s="784"/>
      <c r="AN536" s="784">
        <f t="shared" si="240"/>
        <v>0</v>
      </c>
      <c r="AO536" s="784"/>
      <c r="AP536" s="784"/>
      <c r="AQ536" s="784"/>
      <c r="AR536" s="363"/>
      <c r="AS536" s="785">
        <f t="shared" si="241"/>
        <v>0</v>
      </c>
      <c r="AT536" s="785"/>
      <c r="AU536" s="785"/>
      <c r="AV536" s="785"/>
      <c r="AW536" s="785">
        <f t="shared" si="242"/>
        <v>0</v>
      </c>
      <c r="AX536" s="91"/>
      <c r="AY536" s="116">
        <f t="shared" si="243"/>
        <v>0</v>
      </c>
      <c r="AZ536" s="116">
        <f t="shared" si="244"/>
        <v>0</v>
      </c>
      <c r="BA536" s="116">
        <f t="shared" si="245"/>
        <v>0</v>
      </c>
      <c r="BB536" s="116">
        <f t="shared" si="246"/>
        <v>0</v>
      </c>
      <c r="BC536" s="115">
        <f t="shared" si="252"/>
        <v>0</v>
      </c>
      <c r="BD536" s="116">
        <f t="shared" si="247"/>
        <v>0</v>
      </c>
      <c r="BE536" s="120">
        <f t="shared" si="253"/>
        <v>0</v>
      </c>
      <c r="BF536" s="115">
        <f t="shared" si="254"/>
        <v>0</v>
      </c>
      <c r="BG536" s="116">
        <f t="shared" si="248"/>
        <v>0</v>
      </c>
      <c r="BH536" s="120">
        <f t="shared" si="255"/>
        <v>0</v>
      </c>
      <c r="BI536" s="115">
        <f t="shared" si="256"/>
        <v>0</v>
      </c>
      <c r="BJ536" s="116">
        <f t="shared" si="249"/>
        <v>0</v>
      </c>
      <c r="BK536" s="120">
        <f t="shared" si="257"/>
        <v>0</v>
      </c>
      <c r="BL536" s="120">
        <f t="shared" si="258"/>
        <v>0</v>
      </c>
      <c r="BN536" s="375">
        <f t="shared" si="250"/>
        <v>0</v>
      </c>
      <c r="BP536" s="380"/>
      <c r="DH536" s="102"/>
    </row>
    <row r="537" spans="1:112" hidden="1">
      <c r="A537" s="110"/>
      <c r="B537" s="786"/>
      <c r="C537" s="786"/>
      <c r="D537" s="786"/>
      <c r="E537" s="786"/>
      <c r="F537" s="786"/>
      <c r="G537" s="786"/>
      <c r="H537" s="786"/>
      <c r="I537" s="786"/>
      <c r="J537" s="786"/>
      <c r="K537" s="786"/>
      <c r="L537" s="786"/>
      <c r="M537" s="786"/>
      <c r="N537" s="786"/>
      <c r="O537" s="786"/>
      <c r="P537" s="786"/>
      <c r="Q537" s="786"/>
      <c r="R537" s="787"/>
      <c r="S537" s="787"/>
      <c r="T537" s="788"/>
      <c r="U537" s="787"/>
      <c r="V537" s="787"/>
      <c r="W537" s="783"/>
      <c r="X537" s="789"/>
      <c r="Y537" s="789"/>
      <c r="Z537" s="789"/>
      <c r="AA537" s="789"/>
      <c r="AB537" s="789"/>
      <c r="AC537" s="781"/>
      <c r="AD537" s="782"/>
      <c r="AE537" s="783"/>
      <c r="AF537" s="784">
        <f t="shared" si="251"/>
        <v>0</v>
      </c>
      <c r="AG537" s="784"/>
      <c r="AH537" s="784"/>
      <c r="AI537" s="784"/>
      <c r="AJ537" s="784">
        <f t="shared" si="239"/>
        <v>0</v>
      </c>
      <c r="AK537" s="784"/>
      <c r="AL537" s="784"/>
      <c r="AM537" s="784"/>
      <c r="AN537" s="784">
        <f t="shared" si="240"/>
        <v>0</v>
      </c>
      <c r="AO537" s="784"/>
      <c r="AP537" s="784"/>
      <c r="AQ537" s="784"/>
      <c r="AR537" s="363"/>
      <c r="AS537" s="785">
        <f t="shared" si="241"/>
        <v>0</v>
      </c>
      <c r="AT537" s="785"/>
      <c r="AU537" s="785"/>
      <c r="AV537" s="785"/>
      <c r="AW537" s="785">
        <f t="shared" si="242"/>
        <v>0</v>
      </c>
      <c r="AX537" s="91"/>
      <c r="AY537" s="116">
        <f t="shared" si="243"/>
        <v>0</v>
      </c>
      <c r="AZ537" s="116">
        <f t="shared" si="244"/>
        <v>0</v>
      </c>
      <c r="BA537" s="116">
        <f t="shared" si="245"/>
        <v>0</v>
      </c>
      <c r="BB537" s="116">
        <f t="shared" si="246"/>
        <v>0</v>
      </c>
      <c r="BC537" s="115">
        <f t="shared" si="252"/>
        <v>0</v>
      </c>
      <c r="BD537" s="116">
        <f t="shared" si="247"/>
        <v>0</v>
      </c>
      <c r="BE537" s="120">
        <f t="shared" si="253"/>
        <v>0</v>
      </c>
      <c r="BF537" s="115">
        <f t="shared" si="254"/>
        <v>0</v>
      </c>
      <c r="BG537" s="116">
        <f t="shared" si="248"/>
        <v>0</v>
      </c>
      <c r="BH537" s="120">
        <f t="shared" si="255"/>
        <v>0</v>
      </c>
      <c r="BI537" s="115">
        <f t="shared" si="256"/>
        <v>0</v>
      </c>
      <c r="BJ537" s="116">
        <f t="shared" si="249"/>
        <v>0</v>
      </c>
      <c r="BK537" s="120">
        <f t="shared" si="257"/>
        <v>0</v>
      </c>
      <c r="BL537" s="120">
        <f t="shared" si="258"/>
        <v>0</v>
      </c>
      <c r="BN537" s="375">
        <f t="shared" si="250"/>
        <v>0</v>
      </c>
      <c r="BP537" s="380"/>
      <c r="DH537" s="102"/>
    </row>
    <row r="538" spans="1:112" hidden="1">
      <c r="A538" s="110"/>
      <c r="B538" s="786"/>
      <c r="C538" s="786"/>
      <c r="D538" s="786"/>
      <c r="E538" s="786"/>
      <c r="F538" s="786"/>
      <c r="G538" s="786"/>
      <c r="H538" s="786"/>
      <c r="I538" s="786"/>
      <c r="J538" s="786"/>
      <c r="K538" s="786"/>
      <c r="L538" s="786"/>
      <c r="M538" s="786"/>
      <c r="N538" s="786"/>
      <c r="O538" s="786"/>
      <c r="P538" s="786"/>
      <c r="Q538" s="786"/>
      <c r="R538" s="787"/>
      <c r="S538" s="787"/>
      <c r="T538" s="788"/>
      <c r="U538" s="787"/>
      <c r="V538" s="787"/>
      <c r="W538" s="783"/>
      <c r="X538" s="789"/>
      <c r="Y538" s="789"/>
      <c r="Z538" s="789"/>
      <c r="AA538" s="789"/>
      <c r="AB538" s="789"/>
      <c r="AC538" s="781"/>
      <c r="AD538" s="782"/>
      <c r="AE538" s="783"/>
      <c r="AF538" s="784">
        <f t="shared" si="251"/>
        <v>0</v>
      </c>
      <c r="AG538" s="784"/>
      <c r="AH538" s="784"/>
      <c r="AI538" s="784"/>
      <c r="AJ538" s="784">
        <f t="shared" si="239"/>
        <v>0</v>
      </c>
      <c r="AK538" s="784"/>
      <c r="AL538" s="784"/>
      <c r="AM538" s="784"/>
      <c r="AN538" s="784">
        <f t="shared" si="240"/>
        <v>0</v>
      </c>
      <c r="AO538" s="784"/>
      <c r="AP538" s="784"/>
      <c r="AQ538" s="784"/>
      <c r="AR538" s="363"/>
      <c r="AS538" s="785">
        <f t="shared" si="241"/>
        <v>0</v>
      </c>
      <c r="AT538" s="785"/>
      <c r="AU538" s="785"/>
      <c r="AV538" s="785"/>
      <c r="AW538" s="785">
        <f t="shared" si="242"/>
        <v>0</v>
      </c>
      <c r="AX538" s="91"/>
      <c r="AY538" s="116">
        <f t="shared" si="243"/>
        <v>0</v>
      </c>
      <c r="AZ538" s="116">
        <f t="shared" si="244"/>
        <v>0</v>
      </c>
      <c r="BA538" s="116">
        <f t="shared" si="245"/>
        <v>0</v>
      </c>
      <c r="BB538" s="116">
        <f t="shared" si="246"/>
        <v>0</v>
      </c>
      <c r="BC538" s="115">
        <f t="shared" si="252"/>
        <v>0</v>
      </c>
      <c r="BD538" s="116">
        <f t="shared" si="247"/>
        <v>0</v>
      </c>
      <c r="BE538" s="120">
        <f t="shared" si="253"/>
        <v>0</v>
      </c>
      <c r="BF538" s="115">
        <f t="shared" si="254"/>
        <v>0</v>
      </c>
      <c r="BG538" s="116">
        <f t="shared" si="248"/>
        <v>0</v>
      </c>
      <c r="BH538" s="120">
        <f t="shared" si="255"/>
        <v>0</v>
      </c>
      <c r="BI538" s="115">
        <f t="shared" si="256"/>
        <v>0</v>
      </c>
      <c r="BJ538" s="116">
        <f t="shared" si="249"/>
        <v>0</v>
      </c>
      <c r="BK538" s="120">
        <f t="shared" si="257"/>
        <v>0</v>
      </c>
      <c r="BL538" s="120">
        <f t="shared" si="258"/>
        <v>0</v>
      </c>
      <c r="BN538" s="375">
        <f t="shared" si="250"/>
        <v>0</v>
      </c>
      <c r="BP538" s="380"/>
      <c r="DH538" s="102"/>
    </row>
    <row r="539" spans="1:112" hidden="1">
      <c r="A539" s="110"/>
      <c r="B539" s="786"/>
      <c r="C539" s="786"/>
      <c r="D539" s="786"/>
      <c r="E539" s="786"/>
      <c r="F539" s="786"/>
      <c r="G539" s="786"/>
      <c r="H539" s="786"/>
      <c r="I539" s="786"/>
      <c r="J539" s="786"/>
      <c r="K539" s="786"/>
      <c r="L539" s="786"/>
      <c r="M539" s="786"/>
      <c r="N539" s="786"/>
      <c r="O539" s="786"/>
      <c r="P539" s="786"/>
      <c r="Q539" s="786"/>
      <c r="R539" s="787"/>
      <c r="S539" s="787"/>
      <c r="T539" s="788"/>
      <c r="U539" s="787"/>
      <c r="V539" s="787"/>
      <c r="W539" s="783"/>
      <c r="X539" s="789"/>
      <c r="Y539" s="789"/>
      <c r="Z539" s="789"/>
      <c r="AA539" s="789"/>
      <c r="AB539" s="789"/>
      <c r="AC539" s="781"/>
      <c r="AD539" s="782"/>
      <c r="AE539" s="783"/>
      <c r="AF539" s="784">
        <f t="shared" si="251"/>
        <v>0</v>
      </c>
      <c r="AG539" s="784"/>
      <c r="AH539" s="784"/>
      <c r="AI539" s="784"/>
      <c r="AJ539" s="784">
        <f t="shared" si="239"/>
        <v>0</v>
      </c>
      <c r="AK539" s="784"/>
      <c r="AL539" s="784"/>
      <c r="AM539" s="784"/>
      <c r="AN539" s="784">
        <f t="shared" si="240"/>
        <v>0</v>
      </c>
      <c r="AO539" s="784"/>
      <c r="AP539" s="784"/>
      <c r="AQ539" s="784"/>
      <c r="AR539" s="363"/>
      <c r="AS539" s="785">
        <f t="shared" si="241"/>
        <v>0</v>
      </c>
      <c r="AT539" s="785"/>
      <c r="AU539" s="785"/>
      <c r="AV539" s="785"/>
      <c r="AW539" s="785">
        <f t="shared" si="242"/>
        <v>0</v>
      </c>
      <c r="AX539" s="91"/>
      <c r="AY539" s="116">
        <f t="shared" si="243"/>
        <v>0</v>
      </c>
      <c r="AZ539" s="116">
        <f t="shared" si="244"/>
        <v>0</v>
      </c>
      <c r="BA539" s="116">
        <f t="shared" si="245"/>
        <v>0</v>
      </c>
      <c r="BB539" s="116">
        <f t="shared" si="246"/>
        <v>0</v>
      </c>
      <c r="BC539" s="115">
        <f t="shared" si="252"/>
        <v>0</v>
      </c>
      <c r="BD539" s="116">
        <f t="shared" si="247"/>
        <v>0</v>
      </c>
      <c r="BE539" s="120">
        <f t="shared" si="253"/>
        <v>0</v>
      </c>
      <c r="BF539" s="115">
        <f t="shared" si="254"/>
        <v>0</v>
      </c>
      <c r="BG539" s="116">
        <f t="shared" si="248"/>
        <v>0</v>
      </c>
      <c r="BH539" s="120">
        <f t="shared" si="255"/>
        <v>0</v>
      </c>
      <c r="BI539" s="115">
        <f t="shared" si="256"/>
        <v>0</v>
      </c>
      <c r="BJ539" s="116">
        <f t="shared" si="249"/>
        <v>0</v>
      </c>
      <c r="BK539" s="120">
        <f t="shared" si="257"/>
        <v>0</v>
      </c>
      <c r="BL539" s="120">
        <f t="shared" si="258"/>
        <v>0</v>
      </c>
      <c r="BN539" s="375">
        <f t="shared" si="250"/>
        <v>0</v>
      </c>
      <c r="BP539" s="380"/>
      <c r="DH539" s="102"/>
    </row>
    <row r="540" spans="1:112" hidden="1">
      <c r="A540" s="110"/>
      <c r="B540" s="786"/>
      <c r="C540" s="786"/>
      <c r="D540" s="786"/>
      <c r="E540" s="786"/>
      <c r="F540" s="786"/>
      <c r="G540" s="786"/>
      <c r="H540" s="786"/>
      <c r="I540" s="786"/>
      <c r="J540" s="786"/>
      <c r="K540" s="786"/>
      <c r="L540" s="786"/>
      <c r="M540" s="786"/>
      <c r="N540" s="786"/>
      <c r="O540" s="786"/>
      <c r="P540" s="786"/>
      <c r="Q540" s="786"/>
      <c r="R540" s="787"/>
      <c r="S540" s="787"/>
      <c r="T540" s="788"/>
      <c r="U540" s="787"/>
      <c r="V540" s="787"/>
      <c r="W540" s="783"/>
      <c r="X540" s="789"/>
      <c r="Y540" s="789"/>
      <c r="Z540" s="789"/>
      <c r="AA540" s="789"/>
      <c r="AB540" s="789"/>
      <c r="AC540" s="781"/>
      <c r="AD540" s="782"/>
      <c r="AE540" s="783"/>
      <c r="AF540" s="784">
        <f t="shared" si="251"/>
        <v>0</v>
      </c>
      <c r="AG540" s="784"/>
      <c r="AH540" s="784"/>
      <c r="AI540" s="784"/>
      <c r="AJ540" s="784">
        <f t="shared" si="239"/>
        <v>0</v>
      </c>
      <c r="AK540" s="784"/>
      <c r="AL540" s="784"/>
      <c r="AM540" s="784"/>
      <c r="AN540" s="784">
        <f t="shared" si="240"/>
        <v>0</v>
      </c>
      <c r="AO540" s="784"/>
      <c r="AP540" s="784"/>
      <c r="AQ540" s="784"/>
      <c r="AR540" s="363"/>
      <c r="AS540" s="785">
        <f t="shared" si="241"/>
        <v>0</v>
      </c>
      <c r="AT540" s="785"/>
      <c r="AU540" s="785"/>
      <c r="AV540" s="785"/>
      <c r="AW540" s="785">
        <f t="shared" si="242"/>
        <v>0</v>
      </c>
      <c r="AX540" s="91"/>
      <c r="AY540" s="116">
        <f t="shared" si="243"/>
        <v>0</v>
      </c>
      <c r="AZ540" s="116">
        <f t="shared" si="244"/>
        <v>0</v>
      </c>
      <c r="BA540" s="116">
        <f t="shared" si="245"/>
        <v>0</v>
      </c>
      <c r="BB540" s="116">
        <f t="shared" si="246"/>
        <v>0</v>
      </c>
      <c r="BC540" s="115">
        <f t="shared" si="252"/>
        <v>0</v>
      </c>
      <c r="BD540" s="116">
        <f t="shared" si="247"/>
        <v>0</v>
      </c>
      <c r="BE540" s="120">
        <f t="shared" si="253"/>
        <v>0</v>
      </c>
      <c r="BF540" s="115">
        <f t="shared" si="254"/>
        <v>0</v>
      </c>
      <c r="BG540" s="116">
        <f t="shared" si="248"/>
        <v>0</v>
      </c>
      <c r="BH540" s="120">
        <f t="shared" si="255"/>
        <v>0</v>
      </c>
      <c r="BI540" s="115">
        <f t="shared" si="256"/>
        <v>0</v>
      </c>
      <c r="BJ540" s="116">
        <f t="shared" si="249"/>
        <v>0</v>
      </c>
      <c r="BK540" s="120">
        <f t="shared" si="257"/>
        <v>0</v>
      </c>
      <c r="BL540" s="120">
        <f t="shared" si="258"/>
        <v>0</v>
      </c>
      <c r="BN540" s="375">
        <f t="shared" si="250"/>
        <v>0</v>
      </c>
      <c r="BP540" s="380"/>
      <c r="DH540" s="102"/>
    </row>
    <row r="541" spans="1:112" hidden="1">
      <c r="A541" s="110"/>
      <c r="B541" s="786"/>
      <c r="C541" s="786"/>
      <c r="D541" s="786"/>
      <c r="E541" s="786"/>
      <c r="F541" s="786"/>
      <c r="G541" s="786"/>
      <c r="H541" s="786"/>
      <c r="I541" s="786"/>
      <c r="J541" s="786"/>
      <c r="K541" s="786"/>
      <c r="L541" s="786"/>
      <c r="M541" s="786"/>
      <c r="N541" s="786"/>
      <c r="O541" s="786"/>
      <c r="P541" s="786"/>
      <c r="Q541" s="786"/>
      <c r="R541" s="787"/>
      <c r="S541" s="787"/>
      <c r="T541" s="788"/>
      <c r="U541" s="787"/>
      <c r="V541" s="787"/>
      <c r="W541" s="783"/>
      <c r="X541" s="789"/>
      <c r="Y541" s="789"/>
      <c r="Z541" s="789"/>
      <c r="AA541" s="789"/>
      <c r="AB541" s="789"/>
      <c r="AC541" s="781"/>
      <c r="AD541" s="782"/>
      <c r="AE541" s="783"/>
      <c r="AF541" s="784">
        <f t="shared" si="251"/>
        <v>0</v>
      </c>
      <c r="AG541" s="784"/>
      <c r="AH541" s="784"/>
      <c r="AI541" s="784"/>
      <c r="AJ541" s="784">
        <f t="shared" si="239"/>
        <v>0</v>
      </c>
      <c r="AK541" s="784"/>
      <c r="AL541" s="784"/>
      <c r="AM541" s="784"/>
      <c r="AN541" s="784">
        <f t="shared" si="240"/>
        <v>0</v>
      </c>
      <c r="AO541" s="784"/>
      <c r="AP541" s="784"/>
      <c r="AQ541" s="784"/>
      <c r="AR541" s="363"/>
      <c r="AS541" s="785">
        <f t="shared" si="241"/>
        <v>0</v>
      </c>
      <c r="AT541" s="785"/>
      <c r="AU541" s="785"/>
      <c r="AV541" s="785"/>
      <c r="AW541" s="785">
        <f t="shared" si="242"/>
        <v>0</v>
      </c>
      <c r="AX541" s="91"/>
      <c r="AY541" s="116">
        <f t="shared" si="243"/>
        <v>0</v>
      </c>
      <c r="AZ541" s="116">
        <f t="shared" si="244"/>
        <v>0</v>
      </c>
      <c r="BA541" s="116">
        <f t="shared" si="245"/>
        <v>0</v>
      </c>
      <c r="BB541" s="116">
        <f t="shared" si="246"/>
        <v>0</v>
      </c>
      <c r="BC541" s="115">
        <f t="shared" si="252"/>
        <v>0</v>
      </c>
      <c r="BD541" s="116">
        <f t="shared" si="247"/>
        <v>0</v>
      </c>
      <c r="BE541" s="120">
        <f t="shared" si="253"/>
        <v>0</v>
      </c>
      <c r="BF541" s="115">
        <f t="shared" si="254"/>
        <v>0</v>
      </c>
      <c r="BG541" s="116">
        <f t="shared" si="248"/>
        <v>0</v>
      </c>
      <c r="BH541" s="120">
        <f t="shared" si="255"/>
        <v>0</v>
      </c>
      <c r="BI541" s="115">
        <f t="shared" si="256"/>
        <v>0</v>
      </c>
      <c r="BJ541" s="116">
        <f t="shared" si="249"/>
        <v>0</v>
      </c>
      <c r="BK541" s="120">
        <f t="shared" si="257"/>
        <v>0</v>
      </c>
      <c r="BL541" s="120">
        <f t="shared" si="258"/>
        <v>0</v>
      </c>
      <c r="BN541" s="375">
        <f t="shared" si="250"/>
        <v>0</v>
      </c>
      <c r="BP541" s="380"/>
      <c r="DH541" s="102"/>
    </row>
    <row r="542" spans="1:112" hidden="1">
      <c r="A542" s="110"/>
      <c r="B542" s="786"/>
      <c r="C542" s="786"/>
      <c r="D542" s="786"/>
      <c r="E542" s="786"/>
      <c r="F542" s="786"/>
      <c r="G542" s="786"/>
      <c r="H542" s="786"/>
      <c r="I542" s="786"/>
      <c r="J542" s="786"/>
      <c r="K542" s="786"/>
      <c r="L542" s="786"/>
      <c r="M542" s="786"/>
      <c r="N542" s="786"/>
      <c r="O542" s="786"/>
      <c r="P542" s="786"/>
      <c r="Q542" s="786"/>
      <c r="R542" s="787"/>
      <c r="S542" s="787"/>
      <c r="T542" s="788"/>
      <c r="U542" s="787"/>
      <c r="V542" s="787"/>
      <c r="W542" s="783"/>
      <c r="X542" s="789"/>
      <c r="Y542" s="789"/>
      <c r="Z542" s="789"/>
      <c r="AA542" s="789"/>
      <c r="AB542" s="789"/>
      <c r="AC542" s="781"/>
      <c r="AD542" s="782"/>
      <c r="AE542" s="783"/>
      <c r="AF542" s="784">
        <f t="shared" si="251"/>
        <v>0</v>
      </c>
      <c r="AG542" s="784"/>
      <c r="AH542" s="784"/>
      <c r="AI542" s="784"/>
      <c r="AJ542" s="784">
        <f t="shared" si="239"/>
        <v>0</v>
      </c>
      <c r="AK542" s="784"/>
      <c r="AL542" s="784"/>
      <c r="AM542" s="784"/>
      <c r="AN542" s="784">
        <f t="shared" si="240"/>
        <v>0</v>
      </c>
      <c r="AO542" s="784"/>
      <c r="AP542" s="784"/>
      <c r="AQ542" s="784"/>
      <c r="AR542" s="363"/>
      <c r="AS542" s="785">
        <f t="shared" si="241"/>
        <v>0</v>
      </c>
      <c r="AT542" s="785"/>
      <c r="AU542" s="785"/>
      <c r="AV542" s="785"/>
      <c r="AW542" s="785">
        <f t="shared" si="242"/>
        <v>0</v>
      </c>
      <c r="AX542" s="91"/>
      <c r="AY542" s="116">
        <f t="shared" si="243"/>
        <v>0</v>
      </c>
      <c r="AZ542" s="116">
        <f t="shared" si="244"/>
        <v>0</v>
      </c>
      <c r="BA542" s="116">
        <f t="shared" si="245"/>
        <v>0</v>
      </c>
      <c r="BB542" s="116">
        <f t="shared" si="246"/>
        <v>0</v>
      </c>
      <c r="BC542" s="115">
        <f t="shared" si="252"/>
        <v>0</v>
      </c>
      <c r="BD542" s="116">
        <f t="shared" si="247"/>
        <v>0</v>
      </c>
      <c r="BE542" s="120">
        <f t="shared" si="253"/>
        <v>0</v>
      </c>
      <c r="BF542" s="115">
        <f t="shared" si="254"/>
        <v>0</v>
      </c>
      <c r="BG542" s="116">
        <f t="shared" si="248"/>
        <v>0</v>
      </c>
      <c r="BH542" s="120">
        <f t="shared" si="255"/>
        <v>0</v>
      </c>
      <c r="BI542" s="115">
        <f t="shared" si="256"/>
        <v>0</v>
      </c>
      <c r="BJ542" s="116">
        <f t="shared" si="249"/>
        <v>0</v>
      </c>
      <c r="BK542" s="120">
        <f t="shared" si="257"/>
        <v>0</v>
      </c>
      <c r="BL542" s="120">
        <f t="shared" si="258"/>
        <v>0</v>
      </c>
      <c r="BN542" s="375">
        <f t="shared" si="250"/>
        <v>0</v>
      </c>
      <c r="BP542" s="380"/>
      <c r="DH542" s="102"/>
    </row>
    <row r="543" spans="1:112" hidden="1">
      <c r="A543" s="110"/>
      <c r="B543" s="786"/>
      <c r="C543" s="786"/>
      <c r="D543" s="786"/>
      <c r="E543" s="786"/>
      <c r="F543" s="786"/>
      <c r="G543" s="786"/>
      <c r="H543" s="786"/>
      <c r="I543" s="786"/>
      <c r="J543" s="786"/>
      <c r="K543" s="786"/>
      <c r="L543" s="786"/>
      <c r="M543" s="786"/>
      <c r="N543" s="786"/>
      <c r="O543" s="786"/>
      <c r="P543" s="786"/>
      <c r="Q543" s="786"/>
      <c r="R543" s="787"/>
      <c r="S543" s="787"/>
      <c r="T543" s="788"/>
      <c r="U543" s="787"/>
      <c r="V543" s="787"/>
      <c r="W543" s="783"/>
      <c r="X543" s="789"/>
      <c r="Y543" s="789"/>
      <c r="Z543" s="789"/>
      <c r="AA543" s="789"/>
      <c r="AB543" s="789"/>
      <c r="AC543" s="781"/>
      <c r="AD543" s="782"/>
      <c r="AE543" s="783"/>
      <c r="AF543" s="784">
        <f t="shared" si="251"/>
        <v>0</v>
      </c>
      <c r="AG543" s="784"/>
      <c r="AH543" s="784"/>
      <c r="AI543" s="784"/>
      <c r="AJ543" s="784">
        <f t="shared" si="239"/>
        <v>0</v>
      </c>
      <c r="AK543" s="784"/>
      <c r="AL543" s="784"/>
      <c r="AM543" s="784"/>
      <c r="AN543" s="784">
        <f t="shared" si="240"/>
        <v>0</v>
      </c>
      <c r="AO543" s="784"/>
      <c r="AP543" s="784"/>
      <c r="AQ543" s="784"/>
      <c r="AR543" s="363"/>
      <c r="AS543" s="785">
        <f t="shared" si="241"/>
        <v>0</v>
      </c>
      <c r="AT543" s="785"/>
      <c r="AU543" s="785"/>
      <c r="AV543" s="785"/>
      <c r="AW543" s="785">
        <f t="shared" si="242"/>
        <v>0</v>
      </c>
      <c r="AX543" s="91"/>
      <c r="AY543" s="116">
        <f t="shared" si="243"/>
        <v>0</v>
      </c>
      <c r="AZ543" s="116">
        <f t="shared" si="244"/>
        <v>0</v>
      </c>
      <c r="BA543" s="116">
        <f t="shared" si="245"/>
        <v>0</v>
      </c>
      <c r="BB543" s="116">
        <f t="shared" si="246"/>
        <v>0</v>
      </c>
      <c r="BC543" s="115">
        <f t="shared" si="252"/>
        <v>0</v>
      </c>
      <c r="BD543" s="116">
        <f t="shared" si="247"/>
        <v>0</v>
      </c>
      <c r="BE543" s="120">
        <f t="shared" si="253"/>
        <v>0</v>
      </c>
      <c r="BF543" s="115">
        <f t="shared" si="254"/>
        <v>0</v>
      </c>
      <c r="BG543" s="116">
        <f t="shared" si="248"/>
        <v>0</v>
      </c>
      <c r="BH543" s="120">
        <f t="shared" si="255"/>
        <v>0</v>
      </c>
      <c r="BI543" s="115">
        <f t="shared" si="256"/>
        <v>0</v>
      </c>
      <c r="BJ543" s="116">
        <f t="shared" si="249"/>
        <v>0</v>
      </c>
      <c r="BK543" s="120">
        <f t="shared" si="257"/>
        <v>0</v>
      </c>
      <c r="BL543" s="120">
        <f t="shared" si="258"/>
        <v>0</v>
      </c>
      <c r="BN543" s="375">
        <f t="shared" si="250"/>
        <v>0</v>
      </c>
      <c r="BP543" s="380"/>
      <c r="DH543" s="102"/>
    </row>
    <row r="544" spans="1:112" hidden="1">
      <c r="A544" s="110"/>
      <c r="B544" s="786"/>
      <c r="C544" s="786"/>
      <c r="D544" s="786"/>
      <c r="E544" s="786"/>
      <c r="F544" s="786"/>
      <c r="G544" s="786"/>
      <c r="H544" s="786"/>
      <c r="I544" s="786"/>
      <c r="J544" s="786"/>
      <c r="K544" s="786"/>
      <c r="L544" s="786"/>
      <c r="M544" s="786"/>
      <c r="N544" s="786"/>
      <c r="O544" s="786"/>
      <c r="P544" s="786"/>
      <c r="Q544" s="786"/>
      <c r="R544" s="787"/>
      <c r="S544" s="787"/>
      <c r="T544" s="788"/>
      <c r="U544" s="787"/>
      <c r="V544" s="787"/>
      <c r="W544" s="783"/>
      <c r="X544" s="789"/>
      <c r="Y544" s="789"/>
      <c r="Z544" s="789"/>
      <c r="AA544" s="789"/>
      <c r="AB544" s="789"/>
      <c r="AC544" s="781"/>
      <c r="AD544" s="782"/>
      <c r="AE544" s="783"/>
      <c r="AF544" s="784">
        <f t="shared" si="251"/>
        <v>0</v>
      </c>
      <c r="AG544" s="784"/>
      <c r="AH544" s="784"/>
      <c r="AI544" s="784"/>
      <c r="AJ544" s="784">
        <f t="shared" si="239"/>
        <v>0</v>
      </c>
      <c r="AK544" s="784"/>
      <c r="AL544" s="784"/>
      <c r="AM544" s="784"/>
      <c r="AN544" s="784">
        <f t="shared" si="240"/>
        <v>0</v>
      </c>
      <c r="AO544" s="784"/>
      <c r="AP544" s="784"/>
      <c r="AQ544" s="784"/>
      <c r="AR544" s="363"/>
      <c r="AS544" s="785">
        <f t="shared" si="241"/>
        <v>0</v>
      </c>
      <c r="AT544" s="785"/>
      <c r="AU544" s="785"/>
      <c r="AV544" s="785"/>
      <c r="AW544" s="785">
        <f t="shared" si="242"/>
        <v>0</v>
      </c>
      <c r="AX544" s="91"/>
      <c r="AY544" s="116">
        <f t="shared" si="243"/>
        <v>0</v>
      </c>
      <c r="AZ544" s="116">
        <f t="shared" si="244"/>
        <v>0</v>
      </c>
      <c r="BA544" s="116">
        <f t="shared" si="245"/>
        <v>0</v>
      </c>
      <c r="BB544" s="116">
        <f t="shared" si="246"/>
        <v>0</v>
      </c>
      <c r="BC544" s="115">
        <f t="shared" si="252"/>
        <v>0</v>
      </c>
      <c r="BD544" s="116">
        <f t="shared" si="247"/>
        <v>0</v>
      </c>
      <c r="BE544" s="120">
        <f t="shared" si="253"/>
        <v>0</v>
      </c>
      <c r="BF544" s="115">
        <f t="shared" si="254"/>
        <v>0</v>
      </c>
      <c r="BG544" s="116">
        <f t="shared" si="248"/>
        <v>0</v>
      </c>
      <c r="BH544" s="120">
        <f t="shared" si="255"/>
        <v>0</v>
      </c>
      <c r="BI544" s="115">
        <f t="shared" si="256"/>
        <v>0</v>
      </c>
      <c r="BJ544" s="116">
        <f t="shared" si="249"/>
        <v>0</v>
      </c>
      <c r="BK544" s="120">
        <f t="shared" si="257"/>
        <v>0</v>
      </c>
      <c r="BL544" s="120">
        <f t="shared" si="258"/>
        <v>0</v>
      </c>
      <c r="BN544" s="375">
        <f t="shared" si="250"/>
        <v>0</v>
      </c>
      <c r="BP544" s="380"/>
      <c r="DH544" s="102"/>
    </row>
    <row r="545" spans="1:112" ht="5" hidden="1" customHeight="1">
      <c r="A545" s="103"/>
      <c r="B545" s="364"/>
      <c r="C545" s="364"/>
      <c r="D545" s="364"/>
      <c r="E545" s="364"/>
      <c r="F545" s="364"/>
      <c r="G545" s="364"/>
      <c r="H545" s="364"/>
      <c r="I545" s="364"/>
      <c r="J545" s="364"/>
      <c r="K545" s="364"/>
      <c r="L545" s="364"/>
      <c r="M545" s="364"/>
      <c r="N545" s="364"/>
      <c r="O545" s="364"/>
      <c r="P545" s="364"/>
      <c r="Q545" s="364"/>
      <c r="R545" s="365"/>
      <c r="S545" s="365"/>
      <c r="T545" s="365"/>
      <c r="U545" s="365"/>
      <c r="V545" s="365"/>
      <c r="W545" s="366"/>
      <c r="X545" s="366"/>
      <c r="Y545" s="366"/>
      <c r="Z545" s="366"/>
      <c r="AA545" s="366"/>
      <c r="AB545" s="366"/>
      <c r="AC545" s="366"/>
      <c r="AD545" s="366"/>
      <c r="AE545" s="366"/>
      <c r="AF545" s="367"/>
      <c r="AG545" s="367"/>
      <c r="AH545" s="367"/>
      <c r="AI545" s="367"/>
      <c r="AJ545" s="367"/>
      <c r="AK545" s="367"/>
      <c r="AL545" s="367"/>
      <c r="AM545" s="367"/>
      <c r="AN545" s="367"/>
      <c r="AO545" s="367"/>
      <c r="AP545" s="367"/>
      <c r="AQ545" s="367"/>
      <c r="AR545" s="368"/>
      <c r="AS545" s="361"/>
      <c r="AT545" s="361"/>
      <c r="AU545" s="361"/>
      <c r="AV545" s="361"/>
      <c r="AW545" s="361"/>
      <c r="AX545" s="91"/>
      <c r="AY545" s="106">
        <f>AY504</f>
        <v>0</v>
      </c>
      <c r="AZ545" s="106">
        <f>AZ504</f>
        <v>0</v>
      </c>
      <c r="BA545" s="106">
        <f>BA504</f>
        <v>0</v>
      </c>
      <c r="BB545" s="106">
        <f>BB504</f>
        <v>0</v>
      </c>
      <c r="BC545" s="106"/>
      <c r="BD545" s="117"/>
      <c r="BE545" s="119">
        <f>BE504</f>
        <v>0</v>
      </c>
      <c r="BF545" s="106"/>
      <c r="BG545" s="106">
        <f>BG504</f>
        <v>0</v>
      </c>
      <c r="BH545" s="119">
        <f>BH504</f>
        <v>0</v>
      </c>
      <c r="BI545" s="106"/>
      <c r="BJ545" s="106">
        <f>BJ504</f>
        <v>0</v>
      </c>
      <c r="BK545" s="119">
        <f>BK504</f>
        <v>0</v>
      </c>
      <c r="BL545" s="119">
        <f>BL504</f>
        <v>0</v>
      </c>
      <c r="BN545" s="377"/>
      <c r="BP545" s="382"/>
      <c r="DH545" s="104"/>
    </row>
    <row r="546" spans="1:112" ht="21.5" hidden="1" customHeight="1">
      <c r="A546" s="103"/>
      <c r="B546" s="369"/>
      <c r="C546" s="370"/>
      <c r="D546" s="370"/>
      <c r="E546" s="370"/>
      <c r="F546" s="370"/>
      <c r="G546" s="370"/>
      <c r="H546" s="370"/>
      <c r="I546" s="370"/>
      <c r="J546" s="370"/>
      <c r="K546" s="370"/>
      <c r="L546" s="370"/>
      <c r="M546" s="370"/>
      <c r="N546" s="370"/>
      <c r="O546" s="370"/>
      <c r="P546" s="370"/>
      <c r="Q546" s="370"/>
      <c r="R546" s="143"/>
      <c r="S546" s="143"/>
      <c r="T546" s="143"/>
      <c r="U546" s="143"/>
      <c r="V546" s="143"/>
      <c r="W546" s="143"/>
      <c r="X546" s="143"/>
      <c r="Y546" s="143"/>
      <c r="Z546" s="143"/>
      <c r="AA546" s="143"/>
      <c r="AB546" s="143"/>
      <c r="AC546" s="143"/>
      <c r="AD546" s="143"/>
      <c r="AE546" s="246" t="str">
        <f>CONCATENATE(B504," ","TOTAL")</f>
        <v>FENCING TOTAL</v>
      </c>
      <c r="AF546" s="802">
        <f>SUBTOTAL(9,AF505:AF545)</f>
        <v>0</v>
      </c>
      <c r="AG546" s="802"/>
      <c r="AH546" s="802"/>
      <c r="AI546" s="802"/>
      <c r="AJ546" s="802">
        <f>SUBTOTAL(9,AJ505:AJ545)</f>
        <v>0</v>
      </c>
      <c r="AK546" s="802"/>
      <c r="AL546" s="802"/>
      <c r="AM546" s="802"/>
      <c r="AN546" s="802">
        <f>SUBTOTAL(9,AN505:AN545)</f>
        <v>0</v>
      </c>
      <c r="AO546" s="802"/>
      <c r="AP546" s="802"/>
      <c r="AQ546" s="802"/>
      <c r="AR546" s="359"/>
      <c r="AS546" s="803">
        <f>SUBTOTAL(9,AS505:AS545)</f>
        <v>0</v>
      </c>
      <c r="AT546" s="803"/>
      <c r="AU546" s="803"/>
      <c r="AV546" s="803"/>
      <c r="AW546" s="803">
        <f>SUM(AW509:AW517)</f>
        <v>0</v>
      </c>
      <c r="AX546" s="91"/>
      <c r="AY546" s="121">
        <f t="shared" ref="AY546:BL546" si="259">SUM(AY505:AY545)</f>
        <v>0</v>
      </c>
      <c r="AZ546" s="121">
        <f t="shared" si="259"/>
        <v>0</v>
      </c>
      <c r="BA546" s="121">
        <f t="shared" si="259"/>
        <v>0</v>
      </c>
      <c r="BB546" s="121">
        <f t="shared" si="259"/>
        <v>0</v>
      </c>
      <c r="BC546" s="118">
        <f t="shared" si="259"/>
        <v>0</v>
      </c>
      <c r="BD546" s="121">
        <f t="shared" si="259"/>
        <v>0</v>
      </c>
      <c r="BE546" s="121">
        <f t="shared" si="259"/>
        <v>0</v>
      </c>
      <c r="BF546" s="118">
        <f t="shared" si="259"/>
        <v>0</v>
      </c>
      <c r="BG546" s="121">
        <f t="shared" si="259"/>
        <v>0</v>
      </c>
      <c r="BH546" s="121">
        <f t="shared" si="259"/>
        <v>0</v>
      </c>
      <c r="BI546" s="118">
        <f t="shared" si="259"/>
        <v>0</v>
      </c>
      <c r="BJ546" s="121">
        <f t="shared" si="259"/>
        <v>0</v>
      </c>
      <c r="BK546" s="121">
        <f t="shared" si="259"/>
        <v>0</v>
      </c>
      <c r="BL546" s="121">
        <f t="shared" si="259"/>
        <v>0</v>
      </c>
      <c r="BN546" s="383">
        <f>IFERROR(AS546/Total_Detailed_Estimate,0)</f>
        <v>0</v>
      </c>
      <c r="BP546" s="381"/>
      <c r="DH546" s="109"/>
    </row>
    <row r="547" spans="1:112" ht="5" hidden="1" customHeight="1">
      <c r="A547" s="103"/>
      <c r="B547" s="140"/>
      <c r="C547" s="140"/>
      <c r="D547" s="140"/>
      <c r="E547" s="140"/>
      <c r="F547" s="140"/>
      <c r="G547" s="140"/>
      <c r="H547" s="140"/>
      <c r="I547" s="140"/>
      <c r="J547" s="140"/>
      <c r="K547" s="140"/>
      <c r="L547" s="140"/>
      <c r="M547" s="140"/>
      <c r="N547" s="140"/>
      <c r="O547" s="140"/>
      <c r="P547" s="140"/>
      <c r="Q547" s="140"/>
      <c r="R547" s="141"/>
      <c r="S547" s="141"/>
      <c r="T547" s="141"/>
      <c r="U547" s="141"/>
      <c r="V547" s="141"/>
      <c r="W547" s="142"/>
      <c r="X547" s="142"/>
      <c r="Y547" s="142"/>
      <c r="Z547" s="142"/>
      <c r="AA547" s="142"/>
      <c r="AB547" s="142"/>
      <c r="AC547" s="142"/>
      <c r="AD547" s="142"/>
      <c r="AE547" s="392"/>
      <c r="AF547" s="144"/>
      <c r="AG547" s="144"/>
      <c r="AH547" s="144"/>
      <c r="AI547" s="144"/>
      <c r="AJ547" s="144"/>
      <c r="AK547" s="144"/>
      <c r="AL547" s="144"/>
      <c r="AM547" s="144"/>
      <c r="AN547" s="144"/>
      <c r="AO547" s="144"/>
      <c r="AP547" s="144"/>
      <c r="AQ547" s="144"/>
      <c r="AR547" s="360"/>
      <c r="AS547" s="362"/>
      <c r="AT547" s="362"/>
      <c r="AU547" s="362"/>
      <c r="AV547" s="362"/>
      <c r="AW547" s="393"/>
      <c r="AX547" s="91"/>
      <c r="AY547" s="106">
        <f>AY504</f>
        <v>0</v>
      </c>
      <c r="AZ547" s="106">
        <f>AZ504</f>
        <v>0</v>
      </c>
      <c r="BA547" s="106">
        <f>BA504</f>
        <v>0</v>
      </c>
      <c r="BB547" s="106">
        <f>BB504</f>
        <v>0</v>
      </c>
      <c r="BC547" s="106"/>
      <c r="BD547" s="106"/>
      <c r="BE547" s="106">
        <f>BE504</f>
        <v>0</v>
      </c>
      <c r="BF547" s="106"/>
      <c r="BG547" s="106">
        <f>BG504</f>
        <v>0</v>
      </c>
      <c r="BH547" s="106">
        <f>BH504</f>
        <v>0</v>
      </c>
      <c r="BI547" s="106"/>
      <c r="BJ547" s="106">
        <f>BJ504</f>
        <v>0</v>
      </c>
      <c r="BK547" s="106">
        <f>BK504</f>
        <v>0</v>
      </c>
      <c r="BL547" s="106">
        <f>BL504</f>
        <v>0</v>
      </c>
      <c r="BN547" s="377"/>
      <c r="BP547" s="382"/>
      <c r="DH547" s="104"/>
    </row>
    <row r="548" spans="1:112" ht="9.5" hidden="1" customHeight="1">
      <c r="A548" s="103"/>
      <c r="B548" s="145"/>
      <c r="C548" s="145"/>
      <c r="D548" s="145"/>
      <c r="E548" s="145"/>
      <c r="F548" s="145"/>
      <c r="G548" s="145"/>
      <c r="H548" s="145"/>
      <c r="I548" s="145"/>
      <c r="J548" s="145"/>
      <c r="K548" s="145"/>
      <c r="L548" s="145"/>
      <c r="M548" s="145"/>
      <c r="N548" s="145"/>
      <c r="O548" s="145"/>
      <c r="P548" s="145"/>
      <c r="Q548" s="145"/>
      <c r="R548" s="146"/>
      <c r="S548" s="146"/>
      <c r="T548" s="146"/>
      <c r="U548" s="146"/>
      <c r="V548" s="146"/>
      <c r="W548" s="146"/>
      <c r="X548" s="146"/>
      <c r="Y548" s="146"/>
      <c r="Z548" s="146"/>
      <c r="AA548" s="146"/>
      <c r="AB548" s="146"/>
      <c r="AC548" s="146"/>
      <c r="AD548" s="146"/>
      <c r="AE548" s="147"/>
      <c r="AF548" s="148"/>
      <c r="AG548" s="148"/>
      <c r="AH548" s="148"/>
      <c r="AI548" s="148"/>
      <c r="AJ548" s="148"/>
      <c r="AK548" s="148"/>
      <c r="AL548" s="148"/>
      <c r="AM548" s="148"/>
      <c r="AN548" s="148"/>
      <c r="AO548" s="148"/>
      <c r="AP548" s="148"/>
      <c r="AQ548" s="148"/>
      <c r="AR548" s="148"/>
      <c r="AS548" s="149"/>
      <c r="AT548" s="149"/>
      <c r="AU548" s="149"/>
      <c r="AV548" s="149"/>
      <c r="AW548" s="149"/>
      <c r="AX548" s="91"/>
      <c r="AY548" s="108">
        <f>AY546</f>
        <v>0</v>
      </c>
      <c r="AZ548" s="108">
        <f>AZ546</f>
        <v>0</v>
      </c>
      <c r="BA548" s="108">
        <f>BA546</f>
        <v>0</v>
      </c>
      <c r="BB548" s="108">
        <f>BB546</f>
        <v>0</v>
      </c>
      <c r="BC548" s="108"/>
      <c r="BD548" s="108"/>
      <c r="BE548" s="108">
        <f>BE546</f>
        <v>0</v>
      </c>
      <c r="BF548" s="108"/>
      <c r="BG548" s="108">
        <f>BG546</f>
        <v>0</v>
      </c>
      <c r="BH548" s="108">
        <f>BH546</f>
        <v>0</v>
      </c>
      <c r="BI548" s="108"/>
      <c r="BJ548" s="108">
        <f>BJ546</f>
        <v>0</v>
      </c>
      <c r="BK548" s="108">
        <f>BK546</f>
        <v>0</v>
      </c>
      <c r="BL548" s="108">
        <f>BL546</f>
        <v>0</v>
      </c>
      <c r="DH548" s="107"/>
    </row>
    <row r="549" spans="1:112" ht="21.5" customHeight="1">
      <c r="A549" s="114" t="s">
        <v>704</v>
      </c>
      <c r="B549" s="795" t="str">
        <f>UPPER(Exterior13_Category)</f>
        <v>POOLS</v>
      </c>
      <c r="C549" s="796"/>
      <c r="D549" s="796"/>
      <c r="E549" s="796"/>
      <c r="F549" s="796"/>
      <c r="G549" s="796"/>
      <c r="H549" s="796"/>
      <c r="I549" s="796"/>
      <c r="J549" s="796"/>
      <c r="K549" s="796"/>
      <c r="L549" s="796"/>
      <c r="M549" s="796"/>
      <c r="N549" s="796"/>
      <c r="O549" s="796"/>
      <c r="P549" s="796"/>
      <c r="Q549" s="797"/>
      <c r="R549" s="798"/>
      <c r="S549" s="798"/>
      <c r="T549" s="798"/>
      <c r="U549" s="799"/>
      <c r="V549" s="800"/>
      <c r="W549" s="790"/>
      <c r="X549" s="790"/>
      <c r="Y549" s="790"/>
      <c r="Z549" s="790"/>
      <c r="AA549" s="790"/>
      <c r="AB549" s="790"/>
      <c r="AC549" s="790"/>
      <c r="AD549" s="790"/>
      <c r="AE549" s="790"/>
      <c r="AF549" s="791" t="str">
        <f>IF(Exterior13_Labor=0,"",Exterior13_Labor)</f>
        <v/>
      </c>
      <c r="AG549" s="791"/>
      <c r="AH549" s="791"/>
      <c r="AI549" s="791"/>
      <c r="AJ549" s="791" t="str">
        <f>IF(Exterior13_Material=0,"",Exterior13_Material)</f>
        <v/>
      </c>
      <c r="AK549" s="791"/>
      <c r="AL549" s="791"/>
      <c r="AM549" s="791"/>
      <c r="AN549" s="791" t="str">
        <f>IF(Exterior13_Sub=0,"",Exterior13_Sub)</f>
        <v/>
      </c>
      <c r="AO549" s="791"/>
      <c r="AP549" s="791"/>
      <c r="AQ549" s="791"/>
      <c r="AR549" s="358"/>
      <c r="AS549" s="792" t="str">
        <f>IF(Exterior13_Total=0,"",Exterior13_Total)</f>
        <v/>
      </c>
      <c r="AT549" s="792"/>
      <c r="AU549" s="793"/>
      <c r="AV549" s="793"/>
      <c r="AW549" s="794"/>
      <c r="AX549" s="371"/>
      <c r="AY549" s="101"/>
      <c r="AZ549" s="101"/>
      <c r="BA549" s="101"/>
      <c r="BB549" s="101"/>
      <c r="BC549" s="101"/>
      <c r="BD549" s="101"/>
      <c r="BE549" s="101"/>
      <c r="BF549" s="101"/>
      <c r="BG549" s="101"/>
      <c r="BH549" s="101"/>
      <c r="BI549" s="101"/>
      <c r="BJ549" s="101"/>
      <c r="BK549" s="101"/>
      <c r="BL549" s="101"/>
      <c r="BN549" s="374"/>
      <c r="BP549" s="378"/>
      <c r="DH549" s="102"/>
    </row>
    <row r="550" spans="1:112" hidden="1">
      <c r="A550" s="110"/>
      <c r="B550" s="801" t="s">
        <v>375</v>
      </c>
      <c r="C550" s="801"/>
      <c r="D550" s="801"/>
      <c r="E550" s="801"/>
      <c r="F550" s="801"/>
      <c r="G550" s="801"/>
      <c r="H550" s="801"/>
      <c r="I550" s="801"/>
      <c r="J550" s="801"/>
      <c r="K550" s="801"/>
      <c r="L550" s="801"/>
      <c r="M550" s="801"/>
      <c r="N550" s="801"/>
      <c r="O550" s="801"/>
      <c r="P550" s="801"/>
      <c r="Q550" s="801"/>
      <c r="R550" s="787"/>
      <c r="S550" s="787"/>
      <c r="T550" s="788"/>
      <c r="U550" s="787"/>
      <c r="V550" s="787"/>
      <c r="W550" s="783"/>
      <c r="X550" s="789"/>
      <c r="Y550" s="789"/>
      <c r="Z550" s="789"/>
      <c r="AA550" s="789"/>
      <c r="AB550" s="789"/>
      <c r="AC550" s="781"/>
      <c r="AD550" s="782"/>
      <c r="AE550" s="783"/>
      <c r="AF550" s="784">
        <f>R550*W550</f>
        <v>0</v>
      </c>
      <c r="AG550" s="784"/>
      <c r="AH550" s="784"/>
      <c r="AI550" s="784"/>
      <c r="AJ550" s="784">
        <f t="shared" ref="AJ550:AJ589" si="260">R550*Z550</f>
        <v>0</v>
      </c>
      <c r="AK550" s="784"/>
      <c r="AL550" s="784"/>
      <c r="AM550" s="784"/>
      <c r="AN550" s="784">
        <f t="shared" ref="AN550:AN589" si="261">R550*AC550</f>
        <v>0</v>
      </c>
      <c r="AO550" s="784"/>
      <c r="AP550" s="784"/>
      <c r="AQ550" s="784"/>
      <c r="AR550" s="363"/>
      <c r="AS550" s="785">
        <f t="shared" ref="AS550:AS589" si="262">SUM(AF550:AQ550)</f>
        <v>0</v>
      </c>
      <c r="AT550" s="785"/>
      <c r="AU550" s="785"/>
      <c r="AV550" s="785"/>
      <c r="AW550" s="785">
        <f t="shared" ref="AW550:AW589" si="263">SUM(AF550:AQ550)</f>
        <v>0</v>
      </c>
      <c r="AX550" s="100"/>
      <c r="AY550" s="116">
        <f t="shared" ref="AY550:AY589" si="264">AF550</f>
        <v>0</v>
      </c>
      <c r="AZ550" s="116">
        <f t="shared" ref="AZ550:AZ589" si="265">AJ550</f>
        <v>0</v>
      </c>
      <c r="BA550" s="116">
        <f t="shared" ref="BA550:BA589" si="266">AN550</f>
        <v>0</v>
      </c>
      <c r="BB550" s="116">
        <f t="shared" ref="BB550:BB589" si="267">SUM(AY550:BA550)</f>
        <v>0</v>
      </c>
      <c r="BC550" s="115">
        <f>IFERROR(AY550/$BB$5,0)</f>
        <v>0</v>
      </c>
      <c r="BD550" s="116">
        <f t="shared" ref="BD550:BD589" si="268">BC550*Allocated_Adders</f>
        <v>0</v>
      </c>
      <c r="BE550" s="120">
        <f>AY550+BD550</f>
        <v>0</v>
      </c>
      <c r="BF550" s="115">
        <f>IFERROR(AZ550/$BB$5,0)</f>
        <v>0</v>
      </c>
      <c r="BG550" s="116">
        <f t="shared" ref="BG550:BG589" si="269">BF550*Allocated_Adders</f>
        <v>0</v>
      </c>
      <c r="BH550" s="120">
        <f>AZ550+BG550</f>
        <v>0</v>
      </c>
      <c r="BI550" s="115">
        <f>IFERROR(BA550/$BB$5,0)</f>
        <v>0</v>
      </c>
      <c r="BJ550" s="116">
        <f t="shared" ref="BJ550:BJ589" si="270">BI550*Allocated_Adders</f>
        <v>0</v>
      </c>
      <c r="BK550" s="120">
        <f>BA550+BJ550</f>
        <v>0</v>
      </c>
      <c r="BL550" s="120">
        <f>BE550+BH550+BK550</f>
        <v>0</v>
      </c>
      <c r="BN550" s="375">
        <f t="shared" ref="BN550:BN589" si="271">IFERROR(AS550/Total_Detailed_Estimate,0)</f>
        <v>0</v>
      </c>
      <c r="BP550" s="380"/>
      <c r="DH550" s="102"/>
    </row>
    <row r="551" spans="1:112" hidden="1">
      <c r="A551" s="110"/>
      <c r="B551" s="786" t="s">
        <v>855</v>
      </c>
      <c r="C551" s="786"/>
      <c r="D551" s="786"/>
      <c r="E551" s="786"/>
      <c r="F551" s="786"/>
      <c r="G551" s="786"/>
      <c r="H551" s="786"/>
      <c r="I551" s="786"/>
      <c r="J551" s="786"/>
      <c r="K551" s="786"/>
      <c r="L551" s="786"/>
      <c r="M551" s="786"/>
      <c r="N551" s="786"/>
      <c r="O551" s="786"/>
      <c r="P551" s="786"/>
      <c r="Q551" s="786"/>
      <c r="R551" s="787"/>
      <c r="S551" s="787"/>
      <c r="T551" s="788"/>
      <c r="U551" s="787" t="s">
        <v>1</v>
      </c>
      <c r="V551" s="787"/>
      <c r="W551" s="783"/>
      <c r="X551" s="789"/>
      <c r="Y551" s="789"/>
      <c r="Z551" s="789"/>
      <c r="AA551" s="789"/>
      <c r="AB551" s="789"/>
      <c r="AC551" s="781">
        <v>40000</v>
      </c>
      <c r="AD551" s="782"/>
      <c r="AE551" s="783"/>
      <c r="AF551" s="784">
        <f t="shared" ref="AF551:AF589" si="272">R551*W551</f>
        <v>0</v>
      </c>
      <c r="AG551" s="784"/>
      <c r="AH551" s="784"/>
      <c r="AI551" s="784"/>
      <c r="AJ551" s="784">
        <f t="shared" si="260"/>
        <v>0</v>
      </c>
      <c r="AK551" s="784"/>
      <c r="AL551" s="784"/>
      <c r="AM551" s="784"/>
      <c r="AN551" s="784">
        <f t="shared" si="261"/>
        <v>0</v>
      </c>
      <c r="AO551" s="784"/>
      <c r="AP551" s="784"/>
      <c r="AQ551" s="784"/>
      <c r="AR551" s="363"/>
      <c r="AS551" s="785">
        <f t="shared" si="262"/>
        <v>0</v>
      </c>
      <c r="AT551" s="785"/>
      <c r="AU551" s="785"/>
      <c r="AV551" s="785"/>
      <c r="AW551" s="785">
        <f t="shared" si="263"/>
        <v>0</v>
      </c>
      <c r="AX551" s="90"/>
      <c r="AY551" s="116">
        <f t="shared" si="264"/>
        <v>0</v>
      </c>
      <c r="AZ551" s="116">
        <f t="shared" si="265"/>
        <v>0</v>
      </c>
      <c r="BA551" s="116">
        <f t="shared" si="266"/>
        <v>0</v>
      </c>
      <c r="BB551" s="116">
        <f t="shared" si="267"/>
        <v>0</v>
      </c>
      <c r="BC551" s="115">
        <f t="shared" ref="BC551:BC589" si="273">IFERROR(AY551/$BB$5,0)</f>
        <v>0</v>
      </c>
      <c r="BD551" s="116">
        <f t="shared" si="268"/>
        <v>0</v>
      </c>
      <c r="BE551" s="120">
        <f t="shared" ref="BE551:BE589" si="274">AY551+BD551</f>
        <v>0</v>
      </c>
      <c r="BF551" s="115">
        <f t="shared" ref="BF551:BF589" si="275">IFERROR(AZ551/$BB$5,0)</f>
        <v>0</v>
      </c>
      <c r="BG551" s="116">
        <f t="shared" si="269"/>
        <v>0</v>
      </c>
      <c r="BH551" s="120">
        <f t="shared" ref="BH551:BH589" si="276">AZ551+BG551</f>
        <v>0</v>
      </c>
      <c r="BI551" s="115">
        <f t="shared" ref="BI551:BI589" si="277">IFERROR(BA551/$BB$5,0)</f>
        <v>0</v>
      </c>
      <c r="BJ551" s="116">
        <f t="shared" si="270"/>
        <v>0</v>
      </c>
      <c r="BK551" s="120">
        <f t="shared" ref="BK551:BK589" si="278">BA551+BJ551</f>
        <v>0</v>
      </c>
      <c r="BL551" s="120">
        <f t="shared" ref="BL551:BL589" si="279">BE551+BH551+BK551</f>
        <v>0</v>
      </c>
      <c r="BN551" s="375">
        <f t="shared" si="271"/>
        <v>0</v>
      </c>
      <c r="BP551" s="380"/>
      <c r="DH551" s="102"/>
    </row>
    <row r="552" spans="1:112" hidden="1">
      <c r="A552" s="110"/>
      <c r="B552" s="786" t="s">
        <v>856</v>
      </c>
      <c r="C552" s="786"/>
      <c r="D552" s="786"/>
      <c r="E552" s="786"/>
      <c r="F552" s="786"/>
      <c r="G552" s="786"/>
      <c r="H552" s="786"/>
      <c r="I552" s="786"/>
      <c r="J552" s="786"/>
      <c r="K552" s="786"/>
      <c r="L552" s="786"/>
      <c r="M552" s="786"/>
      <c r="N552" s="786"/>
      <c r="O552" s="786"/>
      <c r="P552" s="786"/>
      <c r="Q552" s="786"/>
      <c r="R552" s="787"/>
      <c r="S552" s="787"/>
      <c r="T552" s="788"/>
      <c r="U552" s="787" t="s">
        <v>1</v>
      </c>
      <c r="V552" s="787"/>
      <c r="W552" s="783"/>
      <c r="X552" s="789"/>
      <c r="Y552" s="789"/>
      <c r="Z552" s="789"/>
      <c r="AA552" s="789"/>
      <c r="AB552" s="789"/>
      <c r="AC552" s="781">
        <v>20000</v>
      </c>
      <c r="AD552" s="782"/>
      <c r="AE552" s="783"/>
      <c r="AF552" s="784">
        <f t="shared" si="272"/>
        <v>0</v>
      </c>
      <c r="AG552" s="784"/>
      <c r="AH552" s="784"/>
      <c r="AI552" s="784"/>
      <c r="AJ552" s="784">
        <f t="shared" si="260"/>
        <v>0</v>
      </c>
      <c r="AK552" s="784"/>
      <c r="AL552" s="784"/>
      <c r="AM552" s="784"/>
      <c r="AN552" s="784">
        <f t="shared" si="261"/>
        <v>0</v>
      </c>
      <c r="AO552" s="784"/>
      <c r="AP552" s="784"/>
      <c r="AQ552" s="784"/>
      <c r="AR552" s="363"/>
      <c r="AS552" s="785">
        <f t="shared" si="262"/>
        <v>0</v>
      </c>
      <c r="AT552" s="785"/>
      <c r="AU552" s="785"/>
      <c r="AV552" s="785"/>
      <c r="AW552" s="785">
        <f t="shared" si="263"/>
        <v>0</v>
      </c>
      <c r="AX552" s="91"/>
      <c r="AY552" s="116">
        <f t="shared" si="264"/>
        <v>0</v>
      </c>
      <c r="AZ552" s="116">
        <f t="shared" si="265"/>
        <v>0</v>
      </c>
      <c r="BA552" s="116">
        <f t="shared" si="266"/>
        <v>0</v>
      </c>
      <c r="BB552" s="116">
        <f t="shared" si="267"/>
        <v>0</v>
      </c>
      <c r="BC552" s="115">
        <f t="shared" si="273"/>
        <v>0</v>
      </c>
      <c r="BD552" s="116">
        <f t="shared" si="268"/>
        <v>0</v>
      </c>
      <c r="BE552" s="120">
        <f t="shared" si="274"/>
        <v>0</v>
      </c>
      <c r="BF552" s="115">
        <f t="shared" si="275"/>
        <v>0</v>
      </c>
      <c r="BG552" s="116">
        <f t="shared" si="269"/>
        <v>0</v>
      </c>
      <c r="BH552" s="120">
        <f t="shared" si="276"/>
        <v>0</v>
      </c>
      <c r="BI552" s="115">
        <f t="shared" si="277"/>
        <v>0</v>
      </c>
      <c r="BJ552" s="116">
        <f t="shared" si="270"/>
        <v>0</v>
      </c>
      <c r="BK552" s="120">
        <f t="shared" si="278"/>
        <v>0</v>
      </c>
      <c r="BL552" s="120">
        <f t="shared" si="279"/>
        <v>0</v>
      </c>
      <c r="BN552" s="375">
        <f t="shared" si="271"/>
        <v>0</v>
      </c>
      <c r="BP552" s="380"/>
      <c r="DH552" s="102"/>
    </row>
    <row r="553" spans="1:112" hidden="1">
      <c r="A553" s="110"/>
      <c r="B553" s="786" t="s">
        <v>854</v>
      </c>
      <c r="C553" s="786"/>
      <c r="D553" s="786"/>
      <c r="E553" s="786"/>
      <c r="F553" s="786"/>
      <c r="G553" s="786"/>
      <c r="H553" s="786"/>
      <c r="I553" s="786"/>
      <c r="J553" s="786"/>
      <c r="K553" s="786"/>
      <c r="L553" s="786"/>
      <c r="M553" s="786"/>
      <c r="N553" s="786"/>
      <c r="O553" s="786"/>
      <c r="P553" s="786"/>
      <c r="Q553" s="786"/>
      <c r="R553" s="787"/>
      <c r="S553" s="787"/>
      <c r="T553" s="788"/>
      <c r="U553" s="787" t="s">
        <v>7</v>
      </c>
      <c r="V553" s="787"/>
      <c r="W553" s="783"/>
      <c r="X553" s="789"/>
      <c r="Y553" s="789"/>
      <c r="Z553" s="789"/>
      <c r="AA553" s="789"/>
      <c r="AB553" s="789"/>
      <c r="AC553" s="781">
        <v>65</v>
      </c>
      <c r="AD553" s="782"/>
      <c r="AE553" s="783"/>
      <c r="AF553" s="784">
        <f t="shared" si="272"/>
        <v>0</v>
      </c>
      <c r="AG553" s="784"/>
      <c r="AH553" s="784"/>
      <c r="AI553" s="784"/>
      <c r="AJ553" s="784">
        <f t="shared" si="260"/>
        <v>0</v>
      </c>
      <c r="AK553" s="784"/>
      <c r="AL553" s="784"/>
      <c r="AM553" s="784"/>
      <c r="AN553" s="784">
        <f t="shared" si="261"/>
        <v>0</v>
      </c>
      <c r="AO553" s="784"/>
      <c r="AP553" s="784"/>
      <c r="AQ553" s="784"/>
      <c r="AR553" s="363"/>
      <c r="AS553" s="785">
        <f t="shared" si="262"/>
        <v>0</v>
      </c>
      <c r="AT553" s="785"/>
      <c r="AU553" s="785"/>
      <c r="AV553" s="785"/>
      <c r="AW553" s="785">
        <f t="shared" si="263"/>
        <v>0</v>
      </c>
      <c r="AX553" s="91"/>
      <c r="AY553" s="116">
        <f t="shared" si="264"/>
        <v>0</v>
      </c>
      <c r="AZ553" s="116">
        <f t="shared" si="265"/>
        <v>0</v>
      </c>
      <c r="BA553" s="116">
        <f t="shared" si="266"/>
        <v>0</v>
      </c>
      <c r="BB553" s="116">
        <f t="shared" si="267"/>
        <v>0</v>
      </c>
      <c r="BC553" s="115">
        <f t="shared" si="273"/>
        <v>0</v>
      </c>
      <c r="BD553" s="116">
        <f t="shared" si="268"/>
        <v>0</v>
      </c>
      <c r="BE553" s="120">
        <f t="shared" si="274"/>
        <v>0</v>
      </c>
      <c r="BF553" s="115">
        <f t="shared" si="275"/>
        <v>0</v>
      </c>
      <c r="BG553" s="116">
        <f t="shared" si="269"/>
        <v>0</v>
      </c>
      <c r="BH553" s="120">
        <f t="shared" si="276"/>
        <v>0</v>
      </c>
      <c r="BI553" s="115">
        <f t="shared" si="277"/>
        <v>0</v>
      </c>
      <c r="BJ553" s="116">
        <f t="shared" si="270"/>
        <v>0</v>
      </c>
      <c r="BK553" s="120">
        <f t="shared" si="278"/>
        <v>0</v>
      </c>
      <c r="BL553" s="120">
        <f t="shared" si="279"/>
        <v>0</v>
      </c>
      <c r="BN553" s="375">
        <f t="shared" si="271"/>
        <v>0</v>
      </c>
      <c r="BP553" s="380"/>
      <c r="DH553" s="102"/>
    </row>
    <row r="554" spans="1:112" hidden="1">
      <c r="A554" s="110"/>
      <c r="B554" s="786"/>
      <c r="C554" s="786"/>
      <c r="D554" s="786"/>
      <c r="E554" s="786"/>
      <c r="F554" s="786"/>
      <c r="G554" s="786"/>
      <c r="H554" s="786"/>
      <c r="I554" s="786"/>
      <c r="J554" s="786"/>
      <c r="K554" s="786"/>
      <c r="L554" s="786"/>
      <c r="M554" s="786"/>
      <c r="N554" s="786"/>
      <c r="O554" s="786"/>
      <c r="P554" s="786"/>
      <c r="Q554" s="786"/>
      <c r="R554" s="787"/>
      <c r="S554" s="787"/>
      <c r="T554" s="788"/>
      <c r="U554" s="787"/>
      <c r="V554" s="787"/>
      <c r="W554" s="783"/>
      <c r="X554" s="789"/>
      <c r="Y554" s="789"/>
      <c r="Z554" s="789"/>
      <c r="AA554" s="789"/>
      <c r="AB554" s="789"/>
      <c r="AC554" s="781"/>
      <c r="AD554" s="782"/>
      <c r="AE554" s="783"/>
      <c r="AF554" s="784">
        <f t="shared" si="272"/>
        <v>0</v>
      </c>
      <c r="AG554" s="784"/>
      <c r="AH554" s="784"/>
      <c r="AI554" s="784"/>
      <c r="AJ554" s="784">
        <f t="shared" si="260"/>
        <v>0</v>
      </c>
      <c r="AK554" s="784"/>
      <c r="AL554" s="784"/>
      <c r="AM554" s="784"/>
      <c r="AN554" s="784">
        <f t="shared" si="261"/>
        <v>0</v>
      </c>
      <c r="AO554" s="784"/>
      <c r="AP554" s="784"/>
      <c r="AQ554" s="784"/>
      <c r="AR554" s="363"/>
      <c r="AS554" s="785">
        <f t="shared" si="262"/>
        <v>0</v>
      </c>
      <c r="AT554" s="785"/>
      <c r="AU554" s="785"/>
      <c r="AV554" s="785"/>
      <c r="AW554" s="785">
        <f t="shared" si="263"/>
        <v>0</v>
      </c>
      <c r="AX554" s="91"/>
      <c r="AY554" s="116">
        <f t="shared" si="264"/>
        <v>0</v>
      </c>
      <c r="AZ554" s="116">
        <f t="shared" si="265"/>
        <v>0</v>
      </c>
      <c r="BA554" s="116">
        <f t="shared" si="266"/>
        <v>0</v>
      </c>
      <c r="BB554" s="116">
        <f t="shared" si="267"/>
        <v>0</v>
      </c>
      <c r="BC554" s="115">
        <f t="shared" si="273"/>
        <v>0</v>
      </c>
      <c r="BD554" s="116">
        <f t="shared" si="268"/>
        <v>0</v>
      </c>
      <c r="BE554" s="120">
        <f t="shared" si="274"/>
        <v>0</v>
      </c>
      <c r="BF554" s="115">
        <f t="shared" si="275"/>
        <v>0</v>
      </c>
      <c r="BG554" s="116">
        <f t="shared" si="269"/>
        <v>0</v>
      </c>
      <c r="BH554" s="120">
        <f t="shared" si="276"/>
        <v>0</v>
      </c>
      <c r="BI554" s="115">
        <f t="shared" si="277"/>
        <v>0</v>
      </c>
      <c r="BJ554" s="116">
        <f t="shared" si="270"/>
        <v>0</v>
      </c>
      <c r="BK554" s="120">
        <f t="shared" si="278"/>
        <v>0</v>
      </c>
      <c r="BL554" s="120">
        <f t="shared" si="279"/>
        <v>0</v>
      </c>
      <c r="BN554" s="375">
        <f t="shared" si="271"/>
        <v>0</v>
      </c>
      <c r="BP554" s="380"/>
      <c r="DH554" s="102"/>
    </row>
    <row r="555" spans="1:112" hidden="1">
      <c r="A555" s="110"/>
      <c r="B555" s="786"/>
      <c r="C555" s="786"/>
      <c r="D555" s="786"/>
      <c r="E555" s="786"/>
      <c r="F555" s="786"/>
      <c r="G555" s="786"/>
      <c r="H555" s="786"/>
      <c r="I555" s="786"/>
      <c r="J555" s="786"/>
      <c r="K555" s="786"/>
      <c r="L555" s="786"/>
      <c r="M555" s="786"/>
      <c r="N555" s="786"/>
      <c r="O555" s="786"/>
      <c r="P555" s="786"/>
      <c r="Q555" s="786"/>
      <c r="R555" s="787"/>
      <c r="S555" s="787"/>
      <c r="T555" s="788"/>
      <c r="U555" s="787"/>
      <c r="V555" s="787"/>
      <c r="W555" s="783"/>
      <c r="X555" s="789"/>
      <c r="Y555" s="789"/>
      <c r="Z555" s="781"/>
      <c r="AA555" s="782"/>
      <c r="AB555" s="783"/>
      <c r="AC555" s="781"/>
      <c r="AD555" s="782"/>
      <c r="AE555" s="783"/>
      <c r="AF555" s="784">
        <f t="shared" si="272"/>
        <v>0</v>
      </c>
      <c r="AG555" s="784"/>
      <c r="AH555" s="784"/>
      <c r="AI555" s="784"/>
      <c r="AJ555" s="784">
        <f t="shared" si="260"/>
        <v>0</v>
      </c>
      <c r="AK555" s="784"/>
      <c r="AL555" s="784"/>
      <c r="AM555" s="784"/>
      <c r="AN555" s="784">
        <f t="shared" si="261"/>
        <v>0</v>
      </c>
      <c r="AO555" s="784"/>
      <c r="AP555" s="784"/>
      <c r="AQ555" s="784"/>
      <c r="AR555" s="363"/>
      <c r="AS555" s="785">
        <f t="shared" si="262"/>
        <v>0</v>
      </c>
      <c r="AT555" s="785"/>
      <c r="AU555" s="785"/>
      <c r="AV555" s="785"/>
      <c r="AW555" s="785">
        <f t="shared" si="263"/>
        <v>0</v>
      </c>
      <c r="AX555" s="91"/>
      <c r="AY555" s="116">
        <f t="shared" si="264"/>
        <v>0</v>
      </c>
      <c r="AZ555" s="116">
        <f t="shared" si="265"/>
        <v>0</v>
      </c>
      <c r="BA555" s="116">
        <f t="shared" si="266"/>
        <v>0</v>
      </c>
      <c r="BB555" s="116">
        <f t="shared" si="267"/>
        <v>0</v>
      </c>
      <c r="BC555" s="115">
        <f t="shared" si="273"/>
        <v>0</v>
      </c>
      <c r="BD555" s="116">
        <f t="shared" si="268"/>
        <v>0</v>
      </c>
      <c r="BE555" s="120">
        <f t="shared" si="274"/>
        <v>0</v>
      </c>
      <c r="BF555" s="115">
        <f t="shared" si="275"/>
        <v>0</v>
      </c>
      <c r="BG555" s="116">
        <f t="shared" si="269"/>
        <v>0</v>
      </c>
      <c r="BH555" s="120">
        <f t="shared" si="276"/>
        <v>0</v>
      </c>
      <c r="BI555" s="115">
        <f t="shared" si="277"/>
        <v>0</v>
      </c>
      <c r="BJ555" s="116">
        <f t="shared" si="270"/>
        <v>0</v>
      </c>
      <c r="BK555" s="120">
        <f t="shared" si="278"/>
        <v>0</v>
      </c>
      <c r="BL555" s="120">
        <f t="shared" si="279"/>
        <v>0</v>
      </c>
      <c r="BN555" s="375">
        <f t="shared" si="271"/>
        <v>0</v>
      </c>
      <c r="BP555" s="380"/>
      <c r="DH555" s="102"/>
    </row>
    <row r="556" spans="1:112" hidden="1">
      <c r="A556" s="110"/>
      <c r="B556" s="801" t="s">
        <v>857</v>
      </c>
      <c r="C556" s="801"/>
      <c r="D556" s="801"/>
      <c r="E556" s="801"/>
      <c r="F556" s="801"/>
      <c r="G556" s="801"/>
      <c r="H556" s="801"/>
      <c r="I556" s="801"/>
      <c r="J556" s="801"/>
      <c r="K556" s="801"/>
      <c r="L556" s="801"/>
      <c r="M556" s="801"/>
      <c r="N556" s="801"/>
      <c r="O556" s="801"/>
      <c r="P556" s="801"/>
      <c r="Q556" s="801"/>
      <c r="R556" s="787"/>
      <c r="S556" s="787"/>
      <c r="T556" s="788"/>
      <c r="U556" s="787"/>
      <c r="V556" s="787"/>
      <c r="W556" s="783"/>
      <c r="X556" s="789"/>
      <c r="Y556" s="789"/>
      <c r="Z556" s="781"/>
      <c r="AA556" s="782"/>
      <c r="AB556" s="783"/>
      <c r="AC556" s="781"/>
      <c r="AD556" s="782"/>
      <c r="AE556" s="783"/>
      <c r="AF556" s="784">
        <f t="shared" si="272"/>
        <v>0</v>
      </c>
      <c r="AG556" s="784"/>
      <c r="AH556" s="784"/>
      <c r="AI556" s="784"/>
      <c r="AJ556" s="784">
        <f t="shared" si="260"/>
        <v>0</v>
      </c>
      <c r="AK556" s="784"/>
      <c r="AL556" s="784"/>
      <c r="AM556" s="784"/>
      <c r="AN556" s="784">
        <f t="shared" si="261"/>
        <v>0</v>
      </c>
      <c r="AO556" s="784"/>
      <c r="AP556" s="784"/>
      <c r="AQ556" s="784"/>
      <c r="AR556" s="363"/>
      <c r="AS556" s="785">
        <f t="shared" si="262"/>
        <v>0</v>
      </c>
      <c r="AT556" s="785"/>
      <c r="AU556" s="785"/>
      <c r="AV556" s="785"/>
      <c r="AW556" s="785">
        <f t="shared" si="263"/>
        <v>0</v>
      </c>
      <c r="AX556" s="91"/>
      <c r="AY556" s="116">
        <f t="shared" si="264"/>
        <v>0</v>
      </c>
      <c r="AZ556" s="116">
        <f t="shared" si="265"/>
        <v>0</v>
      </c>
      <c r="BA556" s="116">
        <f t="shared" si="266"/>
        <v>0</v>
      </c>
      <c r="BB556" s="116">
        <f t="shared" si="267"/>
        <v>0</v>
      </c>
      <c r="BC556" s="115">
        <f t="shared" si="273"/>
        <v>0</v>
      </c>
      <c r="BD556" s="116">
        <f t="shared" si="268"/>
        <v>0</v>
      </c>
      <c r="BE556" s="120">
        <f t="shared" si="274"/>
        <v>0</v>
      </c>
      <c r="BF556" s="115">
        <f t="shared" si="275"/>
        <v>0</v>
      </c>
      <c r="BG556" s="116">
        <f t="shared" si="269"/>
        <v>0</v>
      </c>
      <c r="BH556" s="120">
        <f t="shared" si="276"/>
        <v>0</v>
      </c>
      <c r="BI556" s="115">
        <f t="shared" si="277"/>
        <v>0</v>
      </c>
      <c r="BJ556" s="116">
        <f t="shared" si="270"/>
        <v>0</v>
      </c>
      <c r="BK556" s="120">
        <f t="shared" si="278"/>
        <v>0</v>
      </c>
      <c r="BL556" s="120">
        <f t="shared" si="279"/>
        <v>0</v>
      </c>
      <c r="BN556" s="375">
        <f t="shared" si="271"/>
        <v>0</v>
      </c>
      <c r="BP556" s="380"/>
      <c r="DH556" s="102"/>
    </row>
    <row r="557" spans="1:112" hidden="1">
      <c r="A557" s="110"/>
      <c r="B557" s="786" t="s">
        <v>858</v>
      </c>
      <c r="C557" s="786"/>
      <c r="D557" s="786"/>
      <c r="E557" s="786"/>
      <c r="F557" s="786"/>
      <c r="G557" s="786"/>
      <c r="H557" s="786"/>
      <c r="I557" s="786"/>
      <c r="J557" s="786"/>
      <c r="K557" s="786"/>
      <c r="L557" s="786"/>
      <c r="M557" s="786"/>
      <c r="N557" s="786"/>
      <c r="O557" s="786"/>
      <c r="P557" s="786"/>
      <c r="Q557" s="786"/>
      <c r="R557" s="787"/>
      <c r="S557" s="787"/>
      <c r="T557" s="788"/>
      <c r="U557" s="787" t="s">
        <v>1</v>
      </c>
      <c r="V557" s="787"/>
      <c r="W557" s="783"/>
      <c r="X557" s="789"/>
      <c r="Y557" s="789"/>
      <c r="Z557" s="789"/>
      <c r="AA557" s="789"/>
      <c r="AB557" s="789"/>
      <c r="AC557" s="781">
        <v>5000</v>
      </c>
      <c r="AD557" s="782"/>
      <c r="AE557" s="783"/>
      <c r="AF557" s="784">
        <f t="shared" si="272"/>
        <v>0</v>
      </c>
      <c r="AG557" s="784"/>
      <c r="AH557" s="784"/>
      <c r="AI557" s="784"/>
      <c r="AJ557" s="784">
        <f t="shared" si="260"/>
        <v>0</v>
      </c>
      <c r="AK557" s="784"/>
      <c r="AL557" s="784"/>
      <c r="AM557" s="784"/>
      <c r="AN557" s="784">
        <f t="shared" si="261"/>
        <v>0</v>
      </c>
      <c r="AO557" s="784"/>
      <c r="AP557" s="784"/>
      <c r="AQ557" s="784"/>
      <c r="AR557" s="363"/>
      <c r="AS557" s="785">
        <f t="shared" si="262"/>
        <v>0</v>
      </c>
      <c r="AT557" s="785"/>
      <c r="AU557" s="785"/>
      <c r="AV557" s="785"/>
      <c r="AW557" s="785">
        <f t="shared" si="263"/>
        <v>0</v>
      </c>
      <c r="AX557" s="91"/>
      <c r="AY557" s="116">
        <f t="shared" si="264"/>
        <v>0</v>
      </c>
      <c r="AZ557" s="116">
        <f t="shared" si="265"/>
        <v>0</v>
      </c>
      <c r="BA557" s="116">
        <f t="shared" si="266"/>
        <v>0</v>
      </c>
      <c r="BB557" s="116">
        <f t="shared" si="267"/>
        <v>0</v>
      </c>
      <c r="BC557" s="115">
        <f t="shared" si="273"/>
        <v>0</v>
      </c>
      <c r="BD557" s="116">
        <f t="shared" si="268"/>
        <v>0</v>
      </c>
      <c r="BE557" s="120">
        <f t="shared" si="274"/>
        <v>0</v>
      </c>
      <c r="BF557" s="115">
        <f t="shared" si="275"/>
        <v>0</v>
      </c>
      <c r="BG557" s="116">
        <f t="shared" si="269"/>
        <v>0</v>
      </c>
      <c r="BH557" s="120">
        <f t="shared" si="276"/>
        <v>0</v>
      </c>
      <c r="BI557" s="115">
        <f t="shared" si="277"/>
        <v>0</v>
      </c>
      <c r="BJ557" s="116">
        <f t="shared" si="270"/>
        <v>0</v>
      </c>
      <c r="BK557" s="120">
        <f t="shared" si="278"/>
        <v>0</v>
      </c>
      <c r="BL557" s="120">
        <f t="shared" si="279"/>
        <v>0</v>
      </c>
      <c r="BN557" s="375">
        <f t="shared" si="271"/>
        <v>0</v>
      </c>
      <c r="BP557" s="380"/>
      <c r="DH557" s="102"/>
    </row>
    <row r="558" spans="1:112" hidden="1">
      <c r="A558" s="110"/>
      <c r="B558" s="786" t="s">
        <v>376</v>
      </c>
      <c r="C558" s="786"/>
      <c r="D558" s="786"/>
      <c r="E558" s="786"/>
      <c r="F558" s="786"/>
      <c r="G558" s="786"/>
      <c r="H558" s="786"/>
      <c r="I558" s="786"/>
      <c r="J558" s="786"/>
      <c r="K558" s="786"/>
      <c r="L558" s="786"/>
      <c r="M558" s="786"/>
      <c r="N558" s="786"/>
      <c r="O558" s="786"/>
      <c r="P558" s="786"/>
      <c r="Q558" s="786"/>
      <c r="R558" s="787"/>
      <c r="S558" s="787"/>
      <c r="T558" s="788"/>
      <c r="U558" s="787" t="s">
        <v>1</v>
      </c>
      <c r="V558" s="787"/>
      <c r="W558" s="783"/>
      <c r="X558" s="789"/>
      <c r="Y558" s="789"/>
      <c r="Z558" s="789"/>
      <c r="AA558" s="789"/>
      <c r="AB558" s="789"/>
      <c r="AC558" s="781">
        <v>3000</v>
      </c>
      <c r="AD558" s="782"/>
      <c r="AE558" s="783"/>
      <c r="AF558" s="784">
        <f t="shared" si="272"/>
        <v>0</v>
      </c>
      <c r="AG558" s="784"/>
      <c r="AH558" s="784"/>
      <c r="AI558" s="784"/>
      <c r="AJ558" s="784">
        <f t="shared" si="260"/>
        <v>0</v>
      </c>
      <c r="AK558" s="784"/>
      <c r="AL558" s="784"/>
      <c r="AM558" s="784"/>
      <c r="AN558" s="784">
        <f t="shared" si="261"/>
        <v>0</v>
      </c>
      <c r="AO558" s="784"/>
      <c r="AP558" s="784"/>
      <c r="AQ558" s="784"/>
      <c r="AR558" s="363"/>
      <c r="AS558" s="785">
        <f t="shared" si="262"/>
        <v>0</v>
      </c>
      <c r="AT558" s="785"/>
      <c r="AU558" s="785"/>
      <c r="AV558" s="785"/>
      <c r="AW558" s="785">
        <f t="shared" si="263"/>
        <v>0</v>
      </c>
      <c r="AX558" s="91"/>
      <c r="AY558" s="116">
        <f t="shared" si="264"/>
        <v>0</v>
      </c>
      <c r="AZ558" s="116">
        <f t="shared" si="265"/>
        <v>0</v>
      </c>
      <c r="BA558" s="116">
        <f t="shared" si="266"/>
        <v>0</v>
      </c>
      <c r="BB558" s="116">
        <f t="shared" si="267"/>
        <v>0</v>
      </c>
      <c r="BC558" s="115">
        <f t="shared" si="273"/>
        <v>0</v>
      </c>
      <c r="BD558" s="116">
        <f t="shared" si="268"/>
        <v>0</v>
      </c>
      <c r="BE558" s="120">
        <f t="shared" si="274"/>
        <v>0</v>
      </c>
      <c r="BF558" s="115">
        <f t="shared" si="275"/>
        <v>0</v>
      </c>
      <c r="BG558" s="116">
        <f t="shared" si="269"/>
        <v>0</v>
      </c>
      <c r="BH558" s="120">
        <f t="shared" si="276"/>
        <v>0</v>
      </c>
      <c r="BI558" s="115">
        <f t="shared" si="277"/>
        <v>0</v>
      </c>
      <c r="BJ558" s="116">
        <f t="shared" si="270"/>
        <v>0</v>
      </c>
      <c r="BK558" s="120">
        <f t="shared" si="278"/>
        <v>0</v>
      </c>
      <c r="BL558" s="120">
        <f t="shared" si="279"/>
        <v>0</v>
      </c>
      <c r="BN558" s="375">
        <f t="shared" si="271"/>
        <v>0</v>
      </c>
      <c r="BP558" s="380"/>
      <c r="DH558" s="102"/>
    </row>
    <row r="559" spans="1:112" hidden="1">
      <c r="A559" s="110"/>
      <c r="B559" s="786" t="s">
        <v>377</v>
      </c>
      <c r="C559" s="786"/>
      <c r="D559" s="786"/>
      <c r="E559" s="786"/>
      <c r="F559" s="786"/>
      <c r="G559" s="786"/>
      <c r="H559" s="786"/>
      <c r="I559" s="786"/>
      <c r="J559" s="786"/>
      <c r="K559" s="786"/>
      <c r="L559" s="786"/>
      <c r="M559" s="786"/>
      <c r="N559" s="786"/>
      <c r="O559" s="786"/>
      <c r="P559" s="786"/>
      <c r="Q559" s="786"/>
      <c r="R559" s="787"/>
      <c r="S559" s="787"/>
      <c r="T559" s="788"/>
      <c r="U559" s="787" t="s">
        <v>1</v>
      </c>
      <c r="V559" s="787"/>
      <c r="W559" s="783"/>
      <c r="X559" s="789"/>
      <c r="Y559" s="789"/>
      <c r="Z559" s="789"/>
      <c r="AA559" s="789"/>
      <c r="AB559" s="789"/>
      <c r="AC559" s="781">
        <v>2000</v>
      </c>
      <c r="AD559" s="782"/>
      <c r="AE559" s="783"/>
      <c r="AF559" s="784">
        <f t="shared" si="272"/>
        <v>0</v>
      </c>
      <c r="AG559" s="784"/>
      <c r="AH559" s="784"/>
      <c r="AI559" s="784"/>
      <c r="AJ559" s="784">
        <f t="shared" si="260"/>
        <v>0</v>
      </c>
      <c r="AK559" s="784"/>
      <c r="AL559" s="784"/>
      <c r="AM559" s="784"/>
      <c r="AN559" s="784">
        <f t="shared" si="261"/>
        <v>0</v>
      </c>
      <c r="AO559" s="784"/>
      <c r="AP559" s="784"/>
      <c r="AQ559" s="784"/>
      <c r="AR559" s="363"/>
      <c r="AS559" s="785">
        <f t="shared" si="262"/>
        <v>0</v>
      </c>
      <c r="AT559" s="785"/>
      <c r="AU559" s="785"/>
      <c r="AV559" s="785"/>
      <c r="AW559" s="785">
        <f t="shared" si="263"/>
        <v>0</v>
      </c>
      <c r="AX559" s="91"/>
      <c r="AY559" s="116">
        <f t="shared" si="264"/>
        <v>0</v>
      </c>
      <c r="AZ559" s="116">
        <f t="shared" si="265"/>
        <v>0</v>
      </c>
      <c r="BA559" s="116">
        <f t="shared" si="266"/>
        <v>0</v>
      </c>
      <c r="BB559" s="116">
        <f t="shared" si="267"/>
        <v>0</v>
      </c>
      <c r="BC559" s="115">
        <f t="shared" si="273"/>
        <v>0</v>
      </c>
      <c r="BD559" s="116">
        <f t="shared" si="268"/>
        <v>0</v>
      </c>
      <c r="BE559" s="120">
        <f t="shared" si="274"/>
        <v>0</v>
      </c>
      <c r="BF559" s="115">
        <f t="shared" si="275"/>
        <v>0</v>
      </c>
      <c r="BG559" s="116">
        <f t="shared" si="269"/>
        <v>0</v>
      </c>
      <c r="BH559" s="120">
        <f t="shared" si="276"/>
        <v>0</v>
      </c>
      <c r="BI559" s="115">
        <f t="shared" si="277"/>
        <v>0</v>
      </c>
      <c r="BJ559" s="116">
        <f t="shared" si="270"/>
        <v>0</v>
      </c>
      <c r="BK559" s="120">
        <f t="shared" si="278"/>
        <v>0</v>
      </c>
      <c r="BL559" s="120">
        <f t="shared" si="279"/>
        <v>0</v>
      </c>
      <c r="BN559" s="375">
        <f t="shared" si="271"/>
        <v>0</v>
      </c>
      <c r="BP559" s="380"/>
      <c r="DH559" s="102"/>
    </row>
    <row r="560" spans="1:112" hidden="1">
      <c r="A560" s="110"/>
      <c r="B560" s="786" t="s">
        <v>385</v>
      </c>
      <c r="C560" s="786"/>
      <c r="D560" s="786"/>
      <c r="E560" s="786"/>
      <c r="F560" s="786"/>
      <c r="G560" s="786"/>
      <c r="H560" s="786"/>
      <c r="I560" s="786"/>
      <c r="J560" s="786"/>
      <c r="K560" s="786"/>
      <c r="L560" s="786"/>
      <c r="M560" s="786"/>
      <c r="N560" s="786"/>
      <c r="O560" s="786"/>
      <c r="P560" s="786"/>
      <c r="Q560" s="786"/>
      <c r="R560" s="787"/>
      <c r="S560" s="787"/>
      <c r="T560" s="788"/>
      <c r="U560" s="787" t="s">
        <v>7</v>
      </c>
      <c r="V560" s="787"/>
      <c r="W560" s="783"/>
      <c r="X560" s="789"/>
      <c r="Y560" s="789"/>
      <c r="Z560" s="789"/>
      <c r="AA560" s="789"/>
      <c r="AB560" s="789"/>
      <c r="AC560" s="781">
        <v>10</v>
      </c>
      <c r="AD560" s="782"/>
      <c r="AE560" s="783"/>
      <c r="AF560" s="784">
        <f t="shared" si="272"/>
        <v>0</v>
      </c>
      <c r="AG560" s="784"/>
      <c r="AH560" s="784"/>
      <c r="AI560" s="784"/>
      <c r="AJ560" s="784">
        <f t="shared" si="260"/>
        <v>0</v>
      </c>
      <c r="AK560" s="784"/>
      <c r="AL560" s="784"/>
      <c r="AM560" s="784"/>
      <c r="AN560" s="784">
        <f t="shared" si="261"/>
        <v>0</v>
      </c>
      <c r="AO560" s="784"/>
      <c r="AP560" s="784"/>
      <c r="AQ560" s="784"/>
      <c r="AR560" s="363"/>
      <c r="AS560" s="785">
        <f t="shared" si="262"/>
        <v>0</v>
      </c>
      <c r="AT560" s="785"/>
      <c r="AU560" s="785"/>
      <c r="AV560" s="785"/>
      <c r="AW560" s="785">
        <f t="shared" si="263"/>
        <v>0</v>
      </c>
      <c r="AX560" s="91"/>
      <c r="AY560" s="116">
        <f t="shared" si="264"/>
        <v>0</v>
      </c>
      <c r="AZ560" s="116">
        <f t="shared" si="265"/>
        <v>0</v>
      </c>
      <c r="BA560" s="116">
        <f t="shared" si="266"/>
        <v>0</v>
      </c>
      <c r="BB560" s="116">
        <f t="shared" si="267"/>
        <v>0</v>
      </c>
      <c r="BC560" s="115">
        <f t="shared" si="273"/>
        <v>0</v>
      </c>
      <c r="BD560" s="116">
        <f t="shared" si="268"/>
        <v>0</v>
      </c>
      <c r="BE560" s="120">
        <f t="shared" si="274"/>
        <v>0</v>
      </c>
      <c r="BF560" s="115">
        <f t="shared" si="275"/>
        <v>0</v>
      </c>
      <c r="BG560" s="116">
        <f t="shared" si="269"/>
        <v>0</v>
      </c>
      <c r="BH560" s="120">
        <f t="shared" si="276"/>
        <v>0</v>
      </c>
      <c r="BI560" s="115">
        <f t="shared" si="277"/>
        <v>0</v>
      </c>
      <c r="BJ560" s="116">
        <f t="shared" si="270"/>
        <v>0</v>
      </c>
      <c r="BK560" s="120">
        <f t="shared" si="278"/>
        <v>0</v>
      </c>
      <c r="BL560" s="120">
        <f t="shared" si="279"/>
        <v>0</v>
      </c>
      <c r="BN560" s="375">
        <f t="shared" si="271"/>
        <v>0</v>
      </c>
      <c r="BP560" s="380"/>
      <c r="DH560" s="102"/>
    </row>
    <row r="561" spans="1:112" hidden="1">
      <c r="A561" s="110"/>
      <c r="B561" s="786" t="s">
        <v>859</v>
      </c>
      <c r="C561" s="786"/>
      <c r="D561" s="786"/>
      <c r="E561" s="786"/>
      <c r="F561" s="786"/>
      <c r="G561" s="786"/>
      <c r="H561" s="786"/>
      <c r="I561" s="786"/>
      <c r="J561" s="786"/>
      <c r="K561" s="786"/>
      <c r="L561" s="786"/>
      <c r="M561" s="786"/>
      <c r="N561" s="786"/>
      <c r="O561" s="786"/>
      <c r="P561" s="786"/>
      <c r="Q561" s="786"/>
      <c r="R561" s="787"/>
      <c r="S561" s="787"/>
      <c r="T561" s="788"/>
      <c r="U561" s="787" t="s">
        <v>1</v>
      </c>
      <c r="V561" s="787"/>
      <c r="W561" s="783"/>
      <c r="X561" s="789"/>
      <c r="Y561" s="789"/>
      <c r="Z561" s="781"/>
      <c r="AA561" s="782"/>
      <c r="AB561" s="783"/>
      <c r="AC561" s="781">
        <v>500</v>
      </c>
      <c r="AD561" s="782"/>
      <c r="AE561" s="783"/>
      <c r="AF561" s="784">
        <f t="shared" si="272"/>
        <v>0</v>
      </c>
      <c r="AG561" s="784"/>
      <c r="AH561" s="784"/>
      <c r="AI561" s="784"/>
      <c r="AJ561" s="784">
        <f t="shared" si="260"/>
        <v>0</v>
      </c>
      <c r="AK561" s="784"/>
      <c r="AL561" s="784"/>
      <c r="AM561" s="784"/>
      <c r="AN561" s="784">
        <f t="shared" si="261"/>
        <v>0</v>
      </c>
      <c r="AO561" s="784"/>
      <c r="AP561" s="784"/>
      <c r="AQ561" s="784"/>
      <c r="AR561" s="363"/>
      <c r="AS561" s="785">
        <f t="shared" si="262"/>
        <v>0</v>
      </c>
      <c r="AT561" s="785"/>
      <c r="AU561" s="785"/>
      <c r="AV561" s="785"/>
      <c r="AW561" s="785">
        <f t="shared" si="263"/>
        <v>0</v>
      </c>
      <c r="AX561" s="91"/>
      <c r="AY561" s="116">
        <f t="shared" si="264"/>
        <v>0</v>
      </c>
      <c r="AZ561" s="116">
        <f t="shared" si="265"/>
        <v>0</v>
      </c>
      <c r="BA561" s="116">
        <f t="shared" si="266"/>
        <v>0</v>
      </c>
      <c r="BB561" s="116">
        <f t="shared" si="267"/>
        <v>0</v>
      </c>
      <c r="BC561" s="115">
        <f t="shared" si="273"/>
        <v>0</v>
      </c>
      <c r="BD561" s="116">
        <f t="shared" si="268"/>
        <v>0</v>
      </c>
      <c r="BE561" s="120">
        <f t="shared" si="274"/>
        <v>0</v>
      </c>
      <c r="BF561" s="115">
        <f t="shared" si="275"/>
        <v>0</v>
      </c>
      <c r="BG561" s="116">
        <f t="shared" si="269"/>
        <v>0</v>
      </c>
      <c r="BH561" s="120">
        <f t="shared" si="276"/>
        <v>0</v>
      </c>
      <c r="BI561" s="115">
        <f t="shared" si="277"/>
        <v>0</v>
      </c>
      <c r="BJ561" s="116">
        <f t="shared" si="270"/>
        <v>0</v>
      </c>
      <c r="BK561" s="120">
        <f t="shared" si="278"/>
        <v>0</v>
      </c>
      <c r="BL561" s="120">
        <f t="shared" si="279"/>
        <v>0</v>
      </c>
      <c r="BN561" s="375">
        <f t="shared" si="271"/>
        <v>0</v>
      </c>
      <c r="BP561" s="380"/>
      <c r="DH561" s="102"/>
    </row>
    <row r="562" spans="1:112" hidden="1">
      <c r="A562" s="110"/>
      <c r="B562" s="786" t="s">
        <v>860</v>
      </c>
      <c r="C562" s="786"/>
      <c r="D562" s="786"/>
      <c r="E562" s="786"/>
      <c r="F562" s="786"/>
      <c r="G562" s="786"/>
      <c r="H562" s="786"/>
      <c r="I562" s="786"/>
      <c r="J562" s="786"/>
      <c r="K562" s="786"/>
      <c r="L562" s="786"/>
      <c r="M562" s="786"/>
      <c r="N562" s="786"/>
      <c r="O562" s="786"/>
      <c r="P562" s="786"/>
      <c r="Q562" s="786"/>
      <c r="R562" s="787"/>
      <c r="S562" s="787"/>
      <c r="T562" s="788"/>
      <c r="U562" s="787" t="s">
        <v>8</v>
      </c>
      <c r="V562" s="787"/>
      <c r="W562" s="783"/>
      <c r="X562" s="789"/>
      <c r="Y562" s="789"/>
      <c r="Z562" s="789"/>
      <c r="AA562" s="789"/>
      <c r="AB562" s="789"/>
      <c r="AC562" s="781">
        <v>25</v>
      </c>
      <c r="AD562" s="782"/>
      <c r="AE562" s="783"/>
      <c r="AF562" s="784">
        <f t="shared" si="272"/>
        <v>0</v>
      </c>
      <c r="AG562" s="784"/>
      <c r="AH562" s="784"/>
      <c r="AI562" s="784"/>
      <c r="AJ562" s="784">
        <f t="shared" si="260"/>
        <v>0</v>
      </c>
      <c r="AK562" s="784"/>
      <c r="AL562" s="784"/>
      <c r="AM562" s="784"/>
      <c r="AN562" s="784">
        <f t="shared" si="261"/>
        <v>0</v>
      </c>
      <c r="AO562" s="784"/>
      <c r="AP562" s="784"/>
      <c r="AQ562" s="784"/>
      <c r="AR562" s="363"/>
      <c r="AS562" s="785">
        <f t="shared" si="262"/>
        <v>0</v>
      </c>
      <c r="AT562" s="785"/>
      <c r="AU562" s="785"/>
      <c r="AV562" s="785"/>
      <c r="AW562" s="785">
        <f t="shared" si="263"/>
        <v>0</v>
      </c>
      <c r="AX562" s="91"/>
      <c r="AY562" s="116">
        <f t="shared" si="264"/>
        <v>0</v>
      </c>
      <c r="AZ562" s="116">
        <f t="shared" si="265"/>
        <v>0</v>
      </c>
      <c r="BA562" s="116">
        <f t="shared" si="266"/>
        <v>0</v>
      </c>
      <c r="BB562" s="116">
        <f t="shared" si="267"/>
        <v>0</v>
      </c>
      <c r="BC562" s="115">
        <f t="shared" si="273"/>
        <v>0</v>
      </c>
      <c r="BD562" s="116">
        <f t="shared" si="268"/>
        <v>0</v>
      </c>
      <c r="BE562" s="120">
        <f t="shared" si="274"/>
        <v>0</v>
      </c>
      <c r="BF562" s="115">
        <f t="shared" si="275"/>
        <v>0</v>
      </c>
      <c r="BG562" s="116">
        <f t="shared" si="269"/>
        <v>0</v>
      </c>
      <c r="BH562" s="120">
        <f t="shared" si="276"/>
        <v>0</v>
      </c>
      <c r="BI562" s="115">
        <f t="shared" si="277"/>
        <v>0</v>
      </c>
      <c r="BJ562" s="116">
        <f t="shared" si="270"/>
        <v>0</v>
      </c>
      <c r="BK562" s="120">
        <f t="shared" si="278"/>
        <v>0</v>
      </c>
      <c r="BL562" s="120">
        <f t="shared" si="279"/>
        <v>0</v>
      </c>
      <c r="BN562" s="375">
        <f t="shared" si="271"/>
        <v>0</v>
      </c>
      <c r="BP562" s="380"/>
      <c r="DH562" s="102"/>
    </row>
    <row r="563" spans="1:112" hidden="1">
      <c r="A563" s="110"/>
      <c r="B563" s="786"/>
      <c r="C563" s="786"/>
      <c r="D563" s="786"/>
      <c r="E563" s="786"/>
      <c r="F563" s="786"/>
      <c r="G563" s="786"/>
      <c r="H563" s="786"/>
      <c r="I563" s="786"/>
      <c r="J563" s="786"/>
      <c r="K563" s="786"/>
      <c r="L563" s="786"/>
      <c r="M563" s="786"/>
      <c r="N563" s="786"/>
      <c r="O563" s="786"/>
      <c r="P563" s="786"/>
      <c r="Q563" s="786"/>
      <c r="R563" s="787"/>
      <c r="S563" s="787"/>
      <c r="T563" s="788"/>
      <c r="U563" s="787"/>
      <c r="V563" s="787"/>
      <c r="W563" s="783"/>
      <c r="X563" s="789"/>
      <c r="Y563" s="789"/>
      <c r="Z563" s="789"/>
      <c r="AA563" s="789"/>
      <c r="AB563" s="789"/>
      <c r="AC563" s="781"/>
      <c r="AD563" s="782"/>
      <c r="AE563" s="783"/>
      <c r="AF563" s="784">
        <f t="shared" si="272"/>
        <v>0</v>
      </c>
      <c r="AG563" s="784"/>
      <c r="AH563" s="784"/>
      <c r="AI563" s="784"/>
      <c r="AJ563" s="784">
        <f t="shared" si="260"/>
        <v>0</v>
      </c>
      <c r="AK563" s="784"/>
      <c r="AL563" s="784"/>
      <c r="AM563" s="784"/>
      <c r="AN563" s="784">
        <f t="shared" si="261"/>
        <v>0</v>
      </c>
      <c r="AO563" s="784"/>
      <c r="AP563" s="784"/>
      <c r="AQ563" s="784"/>
      <c r="AR563" s="363"/>
      <c r="AS563" s="785">
        <f t="shared" si="262"/>
        <v>0</v>
      </c>
      <c r="AT563" s="785"/>
      <c r="AU563" s="785"/>
      <c r="AV563" s="785"/>
      <c r="AW563" s="785">
        <f t="shared" si="263"/>
        <v>0</v>
      </c>
      <c r="AX563" s="91"/>
      <c r="AY563" s="116">
        <f t="shared" si="264"/>
        <v>0</v>
      </c>
      <c r="AZ563" s="116">
        <f t="shared" si="265"/>
        <v>0</v>
      </c>
      <c r="BA563" s="116">
        <f t="shared" si="266"/>
        <v>0</v>
      </c>
      <c r="BB563" s="116">
        <f t="shared" si="267"/>
        <v>0</v>
      </c>
      <c r="BC563" s="115">
        <f t="shared" si="273"/>
        <v>0</v>
      </c>
      <c r="BD563" s="116">
        <f t="shared" si="268"/>
        <v>0</v>
      </c>
      <c r="BE563" s="120">
        <f t="shared" si="274"/>
        <v>0</v>
      </c>
      <c r="BF563" s="115">
        <f t="shared" si="275"/>
        <v>0</v>
      </c>
      <c r="BG563" s="116">
        <f t="shared" si="269"/>
        <v>0</v>
      </c>
      <c r="BH563" s="120">
        <f t="shared" si="276"/>
        <v>0</v>
      </c>
      <c r="BI563" s="115">
        <f t="shared" si="277"/>
        <v>0</v>
      </c>
      <c r="BJ563" s="116">
        <f t="shared" si="270"/>
        <v>0</v>
      </c>
      <c r="BK563" s="120">
        <f t="shared" si="278"/>
        <v>0</v>
      </c>
      <c r="BL563" s="120">
        <f t="shared" si="279"/>
        <v>0</v>
      </c>
      <c r="BN563" s="375">
        <f t="shared" si="271"/>
        <v>0</v>
      </c>
      <c r="BP563" s="380"/>
      <c r="DH563" s="102"/>
    </row>
    <row r="564" spans="1:112" hidden="1">
      <c r="A564" s="110"/>
      <c r="B564" s="786"/>
      <c r="C564" s="786"/>
      <c r="D564" s="786"/>
      <c r="E564" s="786"/>
      <c r="F564" s="786"/>
      <c r="G564" s="786"/>
      <c r="H564" s="786"/>
      <c r="I564" s="786"/>
      <c r="J564" s="786"/>
      <c r="K564" s="786"/>
      <c r="L564" s="786"/>
      <c r="M564" s="786"/>
      <c r="N564" s="786"/>
      <c r="O564" s="786"/>
      <c r="P564" s="786"/>
      <c r="Q564" s="786"/>
      <c r="R564" s="787"/>
      <c r="S564" s="787"/>
      <c r="T564" s="788"/>
      <c r="U564" s="787"/>
      <c r="V564" s="787"/>
      <c r="W564" s="783"/>
      <c r="X564" s="789"/>
      <c r="Y564" s="789"/>
      <c r="Z564" s="789"/>
      <c r="AA564" s="789"/>
      <c r="AB564" s="789"/>
      <c r="AC564" s="781"/>
      <c r="AD564" s="782"/>
      <c r="AE564" s="783"/>
      <c r="AF564" s="784">
        <f t="shared" si="272"/>
        <v>0</v>
      </c>
      <c r="AG564" s="784"/>
      <c r="AH564" s="784"/>
      <c r="AI564" s="784"/>
      <c r="AJ564" s="784">
        <f t="shared" si="260"/>
        <v>0</v>
      </c>
      <c r="AK564" s="784"/>
      <c r="AL564" s="784"/>
      <c r="AM564" s="784"/>
      <c r="AN564" s="784">
        <f t="shared" si="261"/>
        <v>0</v>
      </c>
      <c r="AO564" s="784"/>
      <c r="AP564" s="784"/>
      <c r="AQ564" s="784"/>
      <c r="AR564" s="363"/>
      <c r="AS564" s="785">
        <f t="shared" si="262"/>
        <v>0</v>
      </c>
      <c r="AT564" s="785"/>
      <c r="AU564" s="785"/>
      <c r="AV564" s="785"/>
      <c r="AW564" s="785">
        <f t="shared" si="263"/>
        <v>0</v>
      </c>
      <c r="AX564" s="91"/>
      <c r="AY564" s="116">
        <f t="shared" si="264"/>
        <v>0</v>
      </c>
      <c r="AZ564" s="116">
        <f t="shared" si="265"/>
        <v>0</v>
      </c>
      <c r="BA564" s="116">
        <f t="shared" si="266"/>
        <v>0</v>
      </c>
      <c r="BB564" s="116">
        <f t="shared" si="267"/>
        <v>0</v>
      </c>
      <c r="BC564" s="115">
        <f t="shared" si="273"/>
        <v>0</v>
      </c>
      <c r="BD564" s="116">
        <f t="shared" si="268"/>
        <v>0</v>
      </c>
      <c r="BE564" s="120">
        <f t="shared" si="274"/>
        <v>0</v>
      </c>
      <c r="BF564" s="115">
        <f t="shared" si="275"/>
        <v>0</v>
      </c>
      <c r="BG564" s="116">
        <f t="shared" si="269"/>
        <v>0</v>
      </c>
      <c r="BH564" s="120">
        <f t="shared" si="276"/>
        <v>0</v>
      </c>
      <c r="BI564" s="115">
        <f t="shared" si="277"/>
        <v>0</v>
      </c>
      <c r="BJ564" s="116">
        <f t="shared" si="270"/>
        <v>0</v>
      </c>
      <c r="BK564" s="120">
        <f t="shared" si="278"/>
        <v>0</v>
      </c>
      <c r="BL564" s="120">
        <f t="shared" si="279"/>
        <v>0</v>
      </c>
      <c r="BN564" s="375">
        <f t="shared" si="271"/>
        <v>0</v>
      </c>
      <c r="BP564" s="380"/>
      <c r="DH564" s="102"/>
    </row>
    <row r="565" spans="1:112" hidden="1">
      <c r="A565" s="110"/>
      <c r="B565" s="786"/>
      <c r="C565" s="786"/>
      <c r="D565" s="786"/>
      <c r="E565" s="786"/>
      <c r="F565" s="786"/>
      <c r="G565" s="786"/>
      <c r="H565" s="786"/>
      <c r="I565" s="786"/>
      <c r="J565" s="786"/>
      <c r="K565" s="786"/>
      <c r="L565" s="786"/>
      <c r="M565" s="786"/>
      <c r="N565" s="786"/>
      <c r="O565" s="786"/>
      <c r="P565" s="786"/>
      <c r="Q565" s="786"/>
      <c r="R565" s="787"/>
      <c r="S565" s="787"/>
      <c r="T565" s="788"/>
      <c r="U565" s="787"/>
      <c r="V565" s="787"/>
      <c r="W565" s="783"/>
      <c r="X565" s="789"/>
      <c r="Y565" s="789"/>
      <c r="Z565" s="781"/>
      <c r="AA565" s="782"/>
      <c r="AB565" s="783"/>
      <c r="AC565" s="781"/>
      <c r="AD565" s="782"/>
      <c r="AE565" s="783"/>
      <c r="AF565" s="784">
        <f t="shared" si="272"/>
        <v>0</v>
      </c>
      <c r="AG565" s="784"/>
      <c r="AH565" s="784"/>
      <c r="AI565" s="784"/>
      <c r="AJ565" s="784">
        <f t="shared" si="260"/>
        <v>0</v>
      </c>
      <c r="AK565" s="784"/>
      <c r="AL565" s="784"/>
      <c r="AM565" s="784"/>
      <c r="AN565" s="784">
        <f t="shared" si="261"/>
        <v>0</v>
      </c>
      <c r="AO565" s="784"/>
      <c r="AP565" s="784"/>
      <c r="AQ565" s="784"/>
      <c r="AR565" s="363"/>
      <c r="AS565" s="785">
        <f t="shared" si="262"/>
        <v>0</v>
      </c>
      <c r="AT565" s="785"/>
      <c r="AU565" s="785"/>
      <c r="AV565" s="785"/>
      <c r="AW565" s="785">
        <f t="shared" si="263"/>
        <v>0</v>
      </c>
      <c r="AX565" s="91"/>
      <c r="AY565" s="116">
        <f t="shared" si="264"/>
        <v>0</v>
      </c>
      <c r="AZ565" s="116">
        <f t="shared" si="265"/>
        <v>0</v>
      </c>
      <c r="BA565" s="116">
        <f t="shared" si="266"/>
        <v>0</v>
      </c>
      <c r="BB565" s="116">
        <f t="shared" si="267"/>
        <v>0</v>
      </c>
      <c r="BC565" s="115">
        <f t="shared" si="273"/>
        <v>0</v>
      </c>
      <c r="BD565" s="116">
        <f t="shared" si="268"/>
        <v>0</v>
      </c>
      <c r="BE565" s="120">
        <f t="shared" si="274"/>
        <v>0</v>
      </c>
      <c r="BF565" s="115">
        <f t="shared" si="275"/>
        <v>0</v>
      </c>
      <c r="BG565" s="116">
        <f t="shared" si="269"/>
        <v>0</v>
      </c>
      <c r="BH565" s="120">
        <f t="shared" si="276"/>
        <v>0</v>
      </c>
      <c r="BI565" s="115">
        <f t="shared" si="277"/>
        <v>0</v>
      </c>
      <c r="BJ565" s="116">
        <f t="shared" si="270"/>
        <v>0</v>
      </c>
      <c r="BK565" s="120">
        <f t="shared" si="278"/>
        <v>0</v>
      </c>
      <c r="BL565" s="120">
        <f t="shared" si="279"/>
        <v>0</v>
      </c>
      <c r="BN565" s="375">
        <f t="shared" si="271"/>
        <v>0</v>
      </c>
      <c r="BP565" s="380"/>
      <c r="DH565" s="102"/>
    </row>
    <row r="566" spans="1:112" hidden="1">
      <c r="A566" s="110"/>
      <c r="B566" s="786"/>
      <c r="C566" s="786"/>
      <c r="D566" s="786"/>
      <c r="E566" s="786"/>
      <c r="F566" s="786"/>
      <c r="G566" s="786"/>
      <c r="H566" s="786"/>
      <c r="I566" s="786"/>
      <c r="J566" s="786"/>
      <c r="K566" s="786"/>
      <c r="L566" s="786"/>
      <c r="M566" s="786"/>
      <c r="N566" s="786"/>
      <c r="O566" s="786"/>
      <c r="P566" s="786"/>
      <c r="Q566" s="786"/>
      <c r="R566" s="787"/>
      <c r="S566" s="787"/>
      <c r="T566" s="788"/>
      <c r="U566" s="787"/>
      <c r="V566" s="787"/>
      <c r="W566" s="783"/>
      <c r="X566" s="789"/>
      <c r="Y566" s="789"/>
      <c r="Z566" s="789"/>
      <c r="AA566" s="789"/>
      <c r="AB566" s="789"/>
      <c r="AC566" s="781"/>
      <c r="AD566" s="782"/>
      <c r="AE566" s="783"/>
      <c r="AF566" s="784">
        <f t="shared" si="272"/>
        <v>0</v>
      </c>
      <c r="AG566" s="784"/>
      <c r="AH566" s="784"/>
      <c r="AI566" s="784"/>
      <c r="AJ566" s="784">
        <f t="shared" si="260"/>
        <v>0</v>
      </c>
      <c r="AK566" s="784"/>
      <c r="AL566" s="784"/>
      <c r="AM566" s="784"/>
      <c r="AN566" s="784">
        <f t="shared" si="261"/>
        <v>0</v>
      </c>
      <c r="AO566" s="784"/>
      <c r="AP566" s="784"/>
      <c r="AQ566" s="784"/>
      <c r="AR566" s="363"/>
      <c r="AS566" s="785">
        <f t="shared" si="262"/>
        <v>0</v>
      </c>
      <c r="AT566" s="785"/>
      <c r="AU566" s="785"/>
      <c r="AV566" s="785"/>
      <c r="AW566" s="785">
        <f t="shared" si="263"/>
        <v>0</v>
      </c>
      <c r="AX566" s="91"/>
      <c r="AY566" s="116">
        <f t="shared" si="264"/>
        <v>0</v>
      </c>
      <c r="AZ566" s="116">
        <f t="shared" si="265"/>
        <v>0</v>
      </c>
      <c r="BA566" s="116">
        <f t="shared" si="266"/>
        <v>0</v>
      </c>
      <c r="BB566" s="116">
        <f t="shared" si="267"/>
        <v>0</v>
      </c>
      <c r="BC566" s="115">
        <f t="shared" si="273"/>
        <v>0</v>
      </c>
      <c r="BD566" s="116">
        <f t="shared" si="268"/>
        <v>0</v>
      </c>
      <c r="BE566" s="120">
        <f t="shared" si="274"/>
        <v>0</v>
      </c>
      <c r="BF566" s="115">
        <f t="shared" si="275"/>
        <v>0</v>
      </c>
      <c r="BG566" s="116">
        <f t="shared" si="269"/>
        <v>0</v>
      </c>
      <c r="BH566" s="120">
        <f t="shared" si="276"/>
        <v>0</v>
      </c>
      <c r="BI566" s="115">
        <f t="shared" si="277"/>
        <v>0</v>
      </c>
      <c r="BJ566" s="116">
        <f t="shared" si="270"/>
        <v>0</v>
      </c>
      <c r="BK566" s="120">
        <f t="shared" si="278"/>
        <v>0</v>
      </c>
      <c r="BL566" s="120">
        <f t="shared" si="279"/>
        <v>0</v>
      </c>
      <c r="BN566" s="375">
        <f t="shared" si="271"/>
        <v>0</v>
      </c>
      <c r="BP566" s="380"/>
      <c r="DH566" s="102"/>
    </row>
    <row r="567" spans="1:112" hidden="1">
      <c r="A567" s="110"/>
      <c r="B567" s="786"/>
      <c r="C567" s="786"/>
      <c r="D567" s="786"/>
      <c r="E567" s="786"/>
      <c r="F567" s="786"/>
      <c r="G567" s="786"/>
      <c r="H567" s="786"/>
      <c r="I567" s="786"/>
      <c r="J567" s="786"/>
      <c r="K567" s="786"/>
      <c r="L567" s="786"/>
      <c r="M567" s="786"/>
      <c r="N567" s="786"/>
      <c r="O567" s="786"/>
      <c r="P567" s="786"/>
      <c r="Q567" s="786"/>
      <c r="R567" s="787"/>
      <c r="S567" s="787"/>
      <c r="T567" s="788"/>
      <c r="U567" s="787"/>
      <c r="V567" s="787"/>
      <c r="W567" s="783"/>
      <c r="X567" s="789"/>
      <c r="Y567" s="789"/>
      <c r="Z567" s="789"/>
      <c r="AA567" s="789"/>
      <c r="AB567" s="789"/>
      <c r="AC567" s="781"/>
      <c r="AD567" s="782"/>
      <c r="AE567" s="783"/>
      <c r="AF567" s="784">
        <f t="shared" si="272"/>
        <v>0</v>
      </c>
      <c r="AG567" s="784"/>
      <c r="AH567" s="784"/>
      <c r="AI567" s="784"/>
      <c r="AJ567" s="784">
        <f t="shared" si="260"/>
        <v>0</v>
      </c>
      <c r="AK567" s="784"/>
      <c r="AL567" s="784"/>
      <c r="AM567" s="784"/>
      <c r="AN567" s="784">
        <f t="shared" si="261"/>
        <v>0</v>
      </c>
      <c r="AO567" s="784"/>
      <c r="AP567" s="784"/>
      <c r="AQ567" s="784"/>
      <c r="AR567" s="363"/>
      <c r="AS567" s="785">
        <f t="shared" si="262"/>
        <v>0</v>
      </c>
      <c r="AT567" s="785"/>
      <c r="AU567" s="785"/>
      <c r="AV567" s="785"/>
      <c r="AW567" s="785">
        <f t="shared" si="263"/>
        <v>0</v>
      </c>
      <c r="AX567" s="91"/>
      <c r="AY567" s="116">
        <f t="shared" si="264"/>
        <v>0</v>
      </c>
      <c r="AZ567" s="116">
        <f t="shared" si="265"/>
        <v>0</v>
      </c>
      <c r="BA567" s="116">
        <f t="shared" si="266"/>
        <v>0</v>
      </c>
      <c r="BB567" s="116">
        <f t="shared" si="267"/>
        <v>0</v>
      </c>
      <c r="BC567" s="115">
        <f t="shared" si="273"/>
        <v>0</v>
      </c>
      <c r="BD567" s="116">
        <f t="shared" si="268"/>
        <v>0</v>
      </c>
      <c r="BE567" s="120">
        <f t="shared" si="274"/>
        <v>0</v>
      </c>
      <c r="BF567" s="115">
        <f t="shared" si="275"/>
        <v>0</v>
      </c>
      <c r="BG567" s="116">
        <f t="shared" si="269"/>
        <v>0</v>
      </c>
      <c r="BH567" s="120">
        <f t="shared" si="276"/>
        <v>0</v>
      </c>
      <c r="BI567" s="115">
        <f t="shared" si="277"/>
        <v>0</v>
      </c>
      <c r="BJ567" s="116">
        <f t="shared" si="270"/>
        <v>0</v>
      </c>
      <c r="BK567" s="120">
        <f t="shared" si="278"/>
        <v>0</v>
      </c>
      <c r="BL567" s="120">
        <f t="shared" si="279"/>
        <v>0</v>
      </c>
      <c r="BN567" s="375">
        <f t="shared" si="271"/>
        <v>0</v>
      </c>
      <c r="BP567" s="380"/>
      <c r="DH567" s="102"/>
    </row>
    <row r="568" spans="1:112" hidden="1">
      <c r="A568" s="110"/>
      <c r="B568" s="786"/>
      <c r="C568" s="786"/>
      <c r="D568" s="786"/>
      <c r="E568" s="786"/>
      <c r="F568" s="786"/>
      <c r="G568" s="786"/>
      <c r="H568" s="786"/>
      <c r="I568" s="786"/>
      <c r="J568" s="786"/>
      <c r="K568" s="786"/>
      <c r="L568" s="786"/>
      <c r="M568" s="786"/>
      <c r="N568" s="786"/>
      <c r="O568" s="786"/>
      <c r="P568" s="786"/>
      <c r="Q568" s="786"/>
      <c r="R568" s="787"/>
      <c r="S568" s="787"/>
      <c r="T568" s="788"/>
      <c r="U568" s="787"/>
      <c r="V568" s="787"/>
      <c r="W568" s="783"/>
      <c r="X568" s="789"/>
      <c r="Y568" s="789"/>
      <c r="Z568" s="789"/>
      <c r="AA568" s="789"/>
      <c r="AB568" s="789"/>
      <c r="AC568" s="781"/>
      <c r="AD568" s="782"/>
      <c r="AE568" s="783"/>
      <c r="AF568" s="784">
        <f t="shared" si="272"/>
        <v>0</v>
      </c>
      <c r="AG568" s="784"/>
      <c r="AH568" s="784"/>
      <c r="AI568" s="784"/>
      <c r="AJ568" s="784">
        <f t="shared" si="260"/>
        <v>0</v>
      </c>
      <c r="AK568" s="784"/>
      <c r="AL568" s="784"/>
      <c r="AM568" s="784"/>
      <c r="AN568" s="784">
        <f t="shared" si="261"/>
        <v>0</v>
      </c>
      <c r="AO568" s="784"/>
      <c r="AP568" s="784"/>
      <c r="AQ568" s="784"/>
      <c r="AR568" s="363"/>
      <c r="AS568" s="785">
        <f t="shared" si="262"/>
        <v>0</v>
      </c>
      <c r="AT568" s="785"/>
      <c r="AU568" s="785"/>
      <c r="AV568" s="785"/>
      <c r="AW568" s="785">
        <f t="shared" si="263"/>
        <v>0</v>
      </c>
      <c r="AX568" s="91"/>
      <c r="AY568" s="116">
        <f t="shared" si="264"/>
        <v>0</v>
      </c>
      <c r="AZ568" s="116">
        <f t="shared" si="265"/>
        <v>0</v>
      </c>
      <c r="BA568" s="116">
        <f t="shared" si="266"/>
        <v>0</v>
      </c>
      <c r="BB568" s="116">
        <f t="shared" si="267"/>
        <v>0</v>
      </c>
      <c r="BC568" s="115">
        <f t="shared" si="273"/>
        <v>0</v>
      </c>
      <c r="BD568" s="116">
        <f t="shared" si="268"/>
        <v>0</v>
      </c>
      <c r="BE568" s="120">
        <f t="shared" si="274"/>
        <v>0</v>
      </c>
      <c r="BF568" s="115">
        <f t="shared" si="275"/>
        <v>0</v>
      </c>
      <c r="BG568" s="116">
        <f t="shared" si="269"/>
        <v>0</v>
      </c>
      <c r="BH568" s="120">
        <f t="shared" si="276"/>
        <v>0</v>
      </c>
      <c r="BI568" s="115">
        <f t="shared" si="277"/>
        <v>0</v>
      </c>
      <c r="BJ568" s="116">
        <f t="shared" si="270"/>
        <v>0</v>
      </c>
      <c r="BK568" s="120">
        <f t="shared" si="278"/>
        <v>0</v>
      </c>
      <c r="BL568" s="120">
        <f t="shared" si="279"/>
        <v>0</v>
      </c>
      <c r="BN568" s="375">
        <f t="shared" si="271"/>
        <v>0</v>
      </c>
      <c r="BP568" s="380"/>
      <c r="DH568" s="102"/>
    </row>
    <row r="569" spans="1:112" hidden="1">
      <c r="A569" s="110"/>
      <c r="B569" s="786"/>
      <c r="C569" s="786"/>
      <c r="D569" s="786"/>
      <c r="E569" s="786"/>
      <c r="F569" s="786"/>
      <c r="G569" s="786"/>
      <c r="H569" s="786"/>
      <c r="I569" s="786"/>
      <c r="J569" s="786"/>
      <c r="K569" s="786"/>
      <c r="L569" s="786"/>
      <c r="M569" s="786"/>
      <c r="N569" s="786"/>
      <c r="O569" s="786"/>
      <c r="P569" s="786"/>
      <c r="Q569" s="786"/>
      <c r="R569" s="787"/>
      <c r="S569" s="787"/>
      <c r="T569" s="788"/>
      <c r="U569" s="787"/>
      <c r="V569" s="787"/>
      <c r="W569" s="783"/>
      <c r="X569" s="789"/>
      <c r="Y569" s="789"/>
      <c r="Z569" s="789"/>
      <c r="AA569" s="789"/>
      <c r="AB569" s="789"/>
      <c r="AC569" s="781"/>
      <c r="AD569" s="782"/>
      <c r="AE569" s="783"/>
      <c r="AF569" s="784">
        <f t="shared" si="272"/>
        <v>0</v>
      </c>
      <c r="AG569" s="784"/>
      <c r="AH569" s="784"/>
      <c r="AI569" s="784"/>
      <c r="AJ569" s="784">
        <f t="shared" si="260"/>
        <v>0</v>
      </c>
      <c r="AK569" s="784"/>
      <c r="AL569" s="784"/>
      <c r="AM569" s="784"/>
      <c r="AN569" s="784">
        <f t="shared" si="261"/>
        <v>0</v>
      </c>
      <c r="AO569" s="784"/>
      <c r="AP569" s="784"/>
      <c r="AQ569" s="784"/>
      <c r="AR569" s="363"/>
      <c r="AS569" s="785">
        <f t="shared" si="262"/>
        <v>0</v>
      </c>
      <c r="AT569" s="785"/>
      <c r="AU569" s="785"/>
      <c r="AV569" s="785"/>
      <c r="AW569" s="785">
        <f t="shared" si="263"/>
        <v>0</v>
      </c>
      <c r="AX569" s="91"/>
      <c r="AY569" s="116">
        <f t="shared" si="264"/>
        <v>0</v>
      </c>
      <c r="AZ569" s="116">
        <f t="shared" si="265"/>
        <v>0</v>
      </c>
      <c r="BA569" s="116">
        <f t="shared" si="266"/>
        <v>0</v>
      </c>
      <c r="BB569" s="116">
        <f t="shared" si="267"/>
        <v>0</v>
      </c>
      <c r="BC569" s="115">
        <f t="shared" si="273"/>
        <v>0</v>
      </c>
      <c r="BD569" s="116">
        <f t="shared" si="268"/>
        <v>0</v>
      </c>
      <c r="BE569" s="120">
        <f t="shared" si="274"/>
        <v>0</v>
      </c>
      <c r="BF569" s="115">
        <f t="shared" si="275"/>
        <v>0</v>
      </c>
      <c r="BG569" s="116">
        <f t="shared" si="269"/>
        <v>0</v>
      </c>
      <c r="BH569" s="120">
        <f t="shared" si="276"/>
        <v>0</v>
      </c>
      <c r="BI569" s="115">
        <f t="shared" si="277"/>
        <v>0</v>
      </c>
      <c r="BJ569" s="116">
        <f t="shared" si="270"/>
        <v>0</v>
      </c>
      <c r="BK569" s="120">
        <f t="shared" si="278"/>
        <v>0</v>
      </c>
      <c r="BL569" s="120">
        <f t="shared" si="279"/>
        <v>0</v>
      </c>
      <c r="BN569" s="375">
        <f t="shared" si="271"/>
        <v>0</v>
      </c>
      <c r="BP569" s="380"/>
      <c r="DH569" s="102"/>
    </row>
    <row r="570" spans="1:112" hidden="1">
      <c r="A570" s="110"/>
      <c r="B570" s="786"/>
      <c r="C570" s="786"/>
      <c r="D570" s="786"/>
      <c r="E570" s="786"/>
      <c r="F570" s="786"/>
      <c r="G570" s="786"/>
      <c r="H570" s="786"/>
      <c r="I570" s="786"/>
      <c r="J570" s="786"/>
      <c r="K570" s="786"/>
      <c r="L570" s="786"/>
      <c r="M570" s="786"/>
      <c r="N570" s="786"/>
      <c r="O570" s="786"/>
      <c r="P570" s="786"/>
      <c r="Q570" s="786"/>
      <c r="R570" s="787"/>
      <c r="S570" s="787"/>
      <c r="T570" s="788"/>
      <c r="U570" s="787"/>
      <c r="V570" s="787"/>
      <c r="W570" s="783"/>
      <c r="X570" s="789"/>
      <c r="Y570" s="789"/>
      <c r="Z570" s="789"/>
      <c r="AA570" s="789"/>
      <c r="AB570" s="789"/>
      <c r="AC570" s="781"/>
      <c r="AD570" s="782"/>
      <c r="AE570" s="783"/>
      <c r="AF570" s="784">
        <f t="shared" si="272"/>
        <v>0</v>
      </c>
      <c r="AG570" s="784"/>
      <c r="AH570" s="784"/>
      <c r="AI570" s="784"/>
      <c r="AJ570" s="784">
        <f t="shared" si="260"/>
        <v>0</v>
      </c>
      <c r="AK570" s="784"/>
      <c r="AL570" s="784"/>
      <c r="AM570" s="784"/>
      <c r="AN570" s="784">
        <f t="shared" si="261"/>
        <v>0</v>
      </c>
      <c r="AO570" s="784"/>
      <c r="AP570" s="784"/>
      <c r="AQ570" s="784"/>
      <c r="AR570" s="363"/>
      <c r="AS570" s="785">
        <f t="shared" si="262"/>
        <v>0</v>
      </c>
      <c r="AT570" s="785"/>
      <c r="AU570" s="785"/>
      <c r="AV570" s="785"/>
      <c r="AW570" s="785">
        <f t="shared" si="263"/>
        <v>0</v>
      </c>
      <c r="AX570" s="91"/>
      <c r="AY570" s="116">
        <f t="shared" si="264"/>
        <v>0</v>
      </c>
      <c r="AZ570" s="116">
        <f t="shared" si="265"/>
        <v>0</v>
      </c>
      <c r="BA570" s="116">
        <f t="shared" si="266"/>
        <v>0</v>
      </c>
      <c r="BB570" s="116">
        <f t="shared" si="267"/>
        <v>0</v>
      </c>
      <c r="BC570" s="115">
        <f t="shared" si="273"/>
        <v>0</v>
      </c>
      <c r="BD570" s="116">
        <f t="shared" si="268"/>
        <v>0</v>
      </c>
      <c r="BE570" s="120">
        <f t="shared" si="274"/>
        <v>0</v>
      </c>
      <c r="BF570" s="115">
        <f t="shared" si="275"/>
        <v>0</v>
      </c>
      <c r="BG570" s="116">
        <f t="shared" si="269"/>
        <v>0</v>
      </c>
      <c r="BH570" s="120">
        <f t="shared" si="276"/>
        <v>0</v>
      </c>
      <c r="BI570" s="115">
        <f t="shared" si="277"/>
        <v>0</v>
      </c>
      <c r="BJ570" s="116">
        <f t="shared" si="270"/>
        <v>0</v>
      </c>
      <c r="BK570" s="120">
        <f t="shared" si="278"/>
        <v>0</v>
      </c>
      <c r="BL570" s="120">
        <f t="shared" si="279"/>
        <v>0</v>
      </c>
      <c r="BN570" s="375">
        <f t="shared" si="271"/>
        <v>0</v>
      </c>
      <c r="BP570" s="380"/>
      <c r="DH570" s="102"/>
    </row>
    <row r="571" spans="1:112" hidden="1">
      <c r="A571" s="110"/>
      <c r="B571" s="786"/>
      <c r="C571" s="786"/>
      <c r="D571" s="786"/>
      <c r="E571" s="786"/>
      <c r="F571" s="786"/>
      <c r="G571" s="786"/>
      <c r="H571" s="786"/>
      <c r="I571" s="786"/>
      <c r="J571" s="786"/>
      <c r="K571" s="786"/>
      <c r="L571" s="786"/>
      <c r="M571" s="786"/>
      <c r="N571" s="786"/>
      <c r="O571" s="786"/>
      <c r="P571" s="786"/>
      <c r="Q571" s="786"/>
      <c r="R571" s="787"/>
      <c r="S571" s="787"/>
      <c r="T571" s="788"/>
      <c r="U571" s="787"/>
      <c r="V571" s="787"/>
      <c r="W571" s="783"/>
      <c r="X571" s="789"/>
      <c r="Y571" s="789"/>
      <c r="Z571" s="789"/>
      <c r="AA571" s="789"/>
      <c r="AB571" s="789"/>
      <c r="AC571" s="781"/>
      <c r="AD571" s="782"/>
      <c r="AE571" s="783"/>
      <c r="AF571" s="784">
        <f t="shared" si="272"/>
        <v>0</v>
      </c>
      <c r="AG571" s="784"/>
      <c r="AH571" s="784"/>
      <c r="AI571" s="784"/>
      <c r="AJ571" s="784">
        <f t="shared" si="260"/>
        <v>0</v>
      </c>
      <c r="AK571" s="784"/>
      <c r="AL571" s="784"/>
      <c r="AM571" s="784"/>
      <c r="AN571" s="784">
        <f t="shared" si="261"/>
        <v>0</v>
      </c>
      <c r="AO571" s="784"/>
      <c r="AP571" s="784"/>
      <c r="AQ571" s="784"/>
      <c r="AR571" s="363"/>
      <c r="AS571" s="785">
        <f t="shared" si="262"/>
        <v>0</v>
      </c>
      <c r="AT571" s="785"/>
      <c r="AU571" s="785"/>
      <c r="AV571" s="785"/>
      <c r="AW571" s="785">
        <f t="shared" si="263"/>
        <v>0</v>
      </c>
      <c r="AX571" s="91"/>
      <c r="AY571" s="116">
        <f t="shared" si="264"/>
        <v>0</v>
      </c>
      <c r="AZ571" s="116">
        <f t="shared" si="265"/>
        <v>0</v>
      </c>
      <c r="BA571" s="116">
        <f t="shared" si="266"/>
        <v>0</v>
      </c>
      <c r="BB571" s="116">
        <f t="shared" si="267"/>
        <v>0</v>
      </c>
      <c r="BC571" s="115">
        <f t="shared" si="273"/>
        <v>0</v>
      </c>
      <c r="BD571" s="116">
        <f t="shared" si="268"/>
        <v>0</v>
      </c>
      <c r="BE571" s="120">
        <f t="shared" si="274"/>
        <v>0</v>
      </c>
      <c r="BF571" s="115">
        <f t="shared" si="275"/>
        <v>0</v>
      </c>
      <c r="BG571" s="116">
        <f t="shared" si="269"/>
        <v>0</v>
      </c>
      <c r="BH571" s="120">
        <f t="shared" si="276"/>
        <v>0</v>
      </c>
      <c r="BI571" s="115">
        <f t="shared" si="277"/>
        <v>0</v>
      </c>
      <c r="BJ571" s="116">
        <f t="shared" si="270"/>
        <v>0</v>
      </c>
      <c r="BK571" s="120">
        <f t="shared" si="278"/>
        <v>0</v>
      </c>
      <c r="BL571" s="120">
        <f t="shared" si="279"/>
        <v>0</v>
      </c>
      <c r="BN571" s="375">
        <f t="shared" si="271"/>
        <v>0</v>
      </c>
      <c r="BP571" s="380"/>
      <c r="DH571" s="102"/>
    </row>
    <row r="572" spans="1:112" hidden="1">
      <c r="A572" s="110"/>
      <c r="B572" s="786"/>
      <c r="C572" s="786"/>
      <c r="D572" s="786"/>
      <c r="E572" s="786"/>
      <c r="F572" s="786"/>
      <c r="G572" s="786"/>
      <c r="H572" s="786"/>
      <c r="I572" s="786"/>
      <c r="J572" s="786"/>
      <c r="K572" s="786"/>
      <c r="L572" s="786"/>
      <c r="M572" s="786"/>
      <c r="N572" s="786"/>
      <c r="O572" s="786"/>
      <c r="P572" s="786"/>
      <c r="Q572" s="786"/>
      <c r="R572" s="787"/>
      <c r="S572" s="787"/>
      <c r="T572" s="788"/>
      <c r="U572" s="787"/>
      <c r="V572" s="787"/>
      <c r="W572" s="783"/>
      <c r="X572" s="789"/>
      <c r="Y572" s="789"/>
      <c r="Z572" s="789"/>
      <c r="AA572" s="789"/>
      <c r="AB572" s="789"/>
      <c r="AC572" s="781"/>
      <c r="AD572" s="782"/>
      <c r="AE572" s="783"/>
      <c r="AF572" s="784">
        <f t="shared" si="272"/>
        <v>0</v>
      </c>
      <c r="AG572" s="784"/>
      <c r="AH572" s="784"/>
      <c r="AI572" s="784"/>
      <c r="AJ572" s="784">
        <f t="shared" si="260"/>
        <v>0</v>
      </c>
      <c r="AK572" s="784"/>
      <c r="AL572" s="784"/>
      <c r="AM572" s="784"/>
      <c r="AN572" s="784">
        <f t="shared" si="261"/>
        <v>0</v>
      </c>
      <c r="AO572" s="784"/>
      <c r="AP572" s="784"/>
      <c r="AQ572" s="784"/>
      <c r="AR572" s="363"/>
      <c r="AS572" s="785">
        <f t="shared" si="262"/>
        <v>0</v>
      </c>
      <c r="AT572" s="785"/>
      <c r="AU572" s="785"/>
      <c r="AV572" s="785"/>
      <c r="AW572" s="785">
        <f t="shared" si="263"/>
        <v>0</v>
      </c>
      <c r="AX572" s="91"/>
      <c r="AY572" s="116">
        <f t="shared" si="264"/>
        <v>0</v>
      </c>
      <c r="AZ572" s="116">
        <f t="shared" si="265"/>
        <v>0</v>
      </c>
      <c r="BA572" s="116">
        <f t="shared" si="266"/>
        <v>0</v>
      </c>
      <c r="BB572" s="116">
        <f t="shared" si="267"/>
        <v>0</v>
      </c>
      <c r="BC572" s="115">
        <f t="shared" si="273"/>
        <v>0</v>
      </c>
      <c r="BD572" s="116">
        <f t="shared" si="268"/>
        <v>0</v>
      </c>
      <c r="BE572" s="120">
        <f t="shared" si="274"/>
        <v>0</v>
      </c>
      <c r="BF572" s="115">
        <f t="shared" si="275"/>
        <v>0</v>
      </c>
      <c r="BG572" s="116">
        <f t="shared" si="269"/>
        <v>0</v>
      </c>
      <c r="BH572" s="120">
        <f t="shared" si="276"/>
        <v>0</v>
      </c>
      <c r="BI572" s="115">
        <f t="shared" si="277"/>
        <v>0</v>
      </c>
      <c r="BJ572" s="116">
        <f t="shared" si="270"/>
        <v>0</v>
      </c>
      <c r="BK572" s="120">
        <f t="shared" si="278"/>
        <v>0</v>
      </c>
      <c r="BL572" s="120">
        <f t="shared" si="279"/>
        <v>0</v>
      </c>
      <c r="BN572" s="375">
        <f t="shared" si="271"/>
        <v>0</v>
      </c>
      <c r="BP572" s="380"/>
      <c r="DH572" s="102"/>
    </row>
    <row r="573" spans="1:112" hidden="1">
      <c r="A573" s="110"/>
      <c r="B573" s="786"/>
      <c r="C573" s="786"/>
      <c r="D573" s="786"/>
      <c r="E573" s="786"/>
      <c r="F573" s="786"/>
      <c r="G573" s="786"/>
      <c r="H573" s="786"/>
      <c r="I573" s="786"/>
      <c r="J573" s="786"/>
      <c r="K573" s="786"/>
      <c r="L573" s="786"/>
      <c r="M573" s="786"/>
      <c r="N573" s="786"/>
      <c r="O573" s="786"/>
      <c r="P573" s="786"/>
      <c r="Q573" s="786"/>
      <c r="R573" s="787"/>
      <c r="S573" s="787"/>
      <c r="T573" s="788"/>
      <c r="U573" s="787"/>
      <c r="V573" s="787"/>
      <c r="W573" s="783"/>
      <c r="X573" s="789"/>
      <c r="Y573" s="789"/>
      <c r="Z573" s="789"/>
      <c r="AA573" s="789"/>
      <c r="AB573" s="789"/>
      <c r="AC573" s="781"/>
      <c r="AD573" s="782"/>
      <c r="AE573" s="783"/>
      <c r="AF573" s="784">
        <f t="shared" si="272"/>
        <v>0</v>
      </c>
      <c r="AG573" s="784"/>
      <c r="AH573" s="784"/>
      <c r="AI573" s="784"/>
      <c r="AJ573" s="784">
        <f t="shared" si="260"/>
        <v>0</v>
      </c>
      <c r="AK573" s="784"/>
      <c r="AL573" s="784"/>
      <c r="AM573" s="784"/>
      <c r="AN573" s="784">
        <f t="shared" si="261"/>
        <v>0</v>
      </c>
      <c r="AO573" s="784"/>
      <c r="AP573" s="784"/>
      <c r="AQ573" s="784"/>
      <c r="AR573" s="363"/>
      <c r="AS573" s="785">
        <f t="shared" si="262"/>
        <v>0</v>
      </c>
      <c r="AT573" s="785"/>
      <c r="AU573" s="785"/>
      <c r="AV573" s="785"/>
      <c r="AW573" s="785">
        <f t="shared" si="263"/>
        <v>0</v>
      </c>
      <c r="AX573" s="91"/>
      <c r="AY573" s="116">
        <f t="shared" si="264"/>
        <v>0</v>
      </c>
      <c r="AZ573" s="116">
        <f t="shared" si="265"/>
        <v>0</v>
      </c>
      <c r="BA573" s="116">
        <f t="shared" si="266"/>
        <v>0</v>
      </c>
      <c r="BB573" s="116">
        <f t="shared" si="267"/>
        <v>0</v>
      </c>
      <c r="BC573" s="115">
        <f t="shared" si="273"/>
        <v>0</v>
      </c>
      <c r="BD573" s="116">
        <f t="shared" si="268"/>
        <v>0</v>
      </c>
      <c r="BE573" s="120">
        <f t="shared" si="274"/>
        <v>0</v>
      </c>
      <c r="BF573" s="115">
        <f t="shared" si="275"/>
        <v>0</v>
      </c>
      <c r="BG573" s="116">
        <f t="shared" si="269"/>
        <v>0</v>
      </c>
      <c r="BH573" s="120">
        <f t="shared" si="276"/>
        <v>0</v>
      </c>
      <c r="BI573" s="115">
        <f t="shared" si="277"/>
        <v>0</v>
      </c>
      <c r="BJ573" s="116">
        <f t="shared" si="270"/>
        <v>0</v>
      </c>
      <c r="BK573" s="120">
        <f t="shared" si="278"/>
        <v>0</v>
      </c>
      <c r="BL573" s="120">
        <f t="shared" si="279"/>
        <v>0</v>
      </c>
      <c r="BN573" s="375">
        <f t="shared" si="271"/>
        <v>0</v>
      </c>
      <c r="BP573" s="380"/>
      <c r="DH573" s="102"/>
    </row>
    <row r="574" spans="1:112" hidden="1">
      <c r="A574" s="110"/>
      <c r="B574" s="786"/>
      <c r="C574" s="786"/>
      <c r="D574" s="786"/>
      <c r="E574" s="786"/>
      <c r="F574" s="786"/>
      <c r="G574" s="786"/>
      <c r="H574" s="786"/>
      <c r="I574" s="786"/>
      <c r="J574" s="786"/>
      <c r="K574" s="786"/>
      <c r="L574" s="786"/>
      <c r="M574" s="786"/>
      <c r="N574" s="786"/>
      <c r="O574" s="786"/>
      <c r="P574" s="786"/>
      <c r="Q574" s="786"/>
      <c r="R574" s="787"/>
      <c r="S574" s="787"/>
      <c r="T574" s="788"/>
      <c r="U574" s="787"/>
      <c r="V574" s="787"/>
      <c r="W574" s="783"/>
      <c r="X574" s="789"/>
      <c r="Y574" s="789"/>
      <c r="Z574" s="789"/>
      <c r="AA574" s="789"/>
      <c r="AB574" s="789"/>
      <c r="AC574" s="781"/>
      <c r="AD574" s="782"/>
      <c r="AE574" s="783"/>
      <c r="AF574" s="784">
        <f t="shared" si="272"/>
        <v>0</v>
      </c>
      <c r="AG574" s="784"/>
      <c r="AH574" s="784"/>
      <c r="AI574" s="784"/>
      <c r="AJ574" s="784">
        <f t="shared" si="260"/>
        <v>0</v>
      </c>
      <c r="AK574" s="784"/>
      <c r="AL574" s="784"/>
      <c r="AM574" s="784"/>
      <c r="AN574" s="784">
        <f t="shared" si="261"/>
        <v>0</v>
      </c>
      <c r="AO574" s="784"/>
      <c r="AP574" s="784"/>
      <c r="AQ574" s="784"/>
      <c r="AR574" s="363"/>
      <c r="AS574" s="785">
        <f t="shared" si="262"/>
        <v>0</v>
      </c>
      <c r="AT574" s="785"/>
      <c r="AU574" s="785"/>
      <c r="AV574" s="785"/>
      <c r="AW574" s="785">
        <f t="shared" si="263"/>
        <v>0</v>
      </c>
      <c r="AX574" s="91"/>
      <c r="AY574" s="116">
        <f t="shared" si="264"/>
        <v>0</v>
      </c>
      <c r="AZ574" s="116">
        <f t="shared" si="265"/>
        <v>0</v>
      </c>
      <c r="BA574" s="116">
        <f t="shared" si="266"/>
        <v>0</v>
      </c>
      <c r="BB574" s="116">
        <f t="shared" si="267"/>
        <v>0</v>
      </c>
      <c r="BC574" s="115">
        <f t="shared" si="273"/>
        <v>0</v>
      </c>
      <c r="BD574" s="116">
        <f t="shared" si="268"/>
        <v>0</v>
      </c>
      <c r="BE574" s="120">
        <f t="shared" si="274"/>
        <v>0</v>
      </c>
      <c r="BF574" s="115">
        <f t="shared" si="275"/>
        <v>0</v>
      </c>
      <c r="BG574" s="116">
        <f t="shared" si="269"/>
        <v>0</v>
      </c>
      <c r="BH574" s="120">
        <f t="shared" si="276"/>
        <v>0</v>
      </c>
      <c r="BI574" s="115">
        <f t="shared" si="277"/>
        <v>0</v>
      </c>
      <c r="BJ574" s="116">
        <f t="shared" si="270"/>
        <v>0</v>
      </c>
      <c r="BK574" s="120">
        <f t="shared" si="278"/>
        <v>0</v>
      </c>
      <c r="BL574" s="120">
        <f t="shared" si="279"/>
        <v>0</v>
      </c>
      <c r="BN574" s="375">
        <f t="shared" si="271"/>
        <v>0</v>
      </c>
      <c r="BP574" s="380"/>
      <c r="DH574" s="102"/>
    </row>
    <row r="575" spans="1:112" hidden="1">
      <c r="A575" s="110"/>
      <c r="B575" s="786"/>
      <c r="C575" s="786"/>
      <c r="D575" s="786"/>
      <c r="E575" s="786"/>
      <c r="F575" s="786"/>
      <c r="G575" s="786"/>
      <c r="H575" s="786"/>
      <c r="I575" s="786"/>
      <c r="J575" s="786"/>
      <c r="K575" s="786"/>
      <c r="L575" s="786"/>
      <c r="M575" s="786"/>
      <c r="N575" s="786"/>
      <c r="O575" s="786"/>
      <c r="P575" s="786"/>
      <c r="Q575" s="786"/>
      <c r="R575" s="787"/>
      <c r="S575" s="787"/>
      <c r="T575" s="788"/>
      <c r="U575" s="787"/>
      <c r="V575" s="787"/>
      <c r="W575" s="783"/>
      <c r="X575" s="789"/>
      <c r="Y575" s="789"/>
      <c r="Z575" s="789"/>
      <c r="AA575" s="789"/>
      <c r="AB575" s="789"/>
      <c r="AC575" s="781"/>
      <c r="AD575" s="782"/>
      <c r="AE575" s="783"/>
      <c r="AF575" s="784">
        <f t="shared" si="272"/>
        <v>0</v>
      </c>
      <c r="AG575" s="784"/>
      <c r="AH575" s="784"/>
      <c r="AI575" s="784"/>
      <c r="AJ575" s="784">
        <f t="shared" si="260"/>
        <v>0</v>
      </c>
      <c r="AK575" s="784"/>
      <c r="AL575" s="784"/>
      <c r="AM575" s="784"/>
      <c r="AN575" s="784">
        <f t="shared" si="261"/>
        <v>0</v>
      </c>
      <c r="AO575" s="784"/>
      <c r="AP575" s="784"/>
      <c r="AQ575" s="784"/>
      <c r="AR575" s="363"/>
      <c r="AS575" s="785">
        <f t="shared" si="262"/>
        <v>0</v>
      </c>
      <c r="AT575" s="785"/>
      <c r="AU575" s="785"/>
      <c r="AV575" s="785"/>
      <c r="AW575" s="785">
        <f t="shared" si="263"/>
        <v>0</v>
      </c>
      <c r="AX575" s="91"/>
      <c r="AY575" s="116">
        <f t="shared" si="264"/>
        <v>0</v>
      </c>
      <c r="AZ575" s="116">
        <f t="shared" si="265"/>
        <v>0</v>
      </c>
      <c r="BA575" s="116">
        <f t="shared" si="266"/>
        <v>0</v>
      </c>
      <c r="BB575" s="116">
        <f t="shared" si="267"/>
        <v>0</v>
      </c>
      <c r="BC575" s="115">
        <f t="shared" si="273"/>
        <v>0</v>
      </c>
      <c r="BD575" s="116">
        <f t="shared" si="268"/>
        <v>0</v>
      </c>
      <c r="BE575" s="120">
        <f t="shared" si="274"/>
        <v>0</v>
      </c>
      <c r="BF575" s="115">
        <f t="shared" si="275"/>
        <v>0</v>
      </c>
      <c r="BG575" s="116">
        <f t="shared" si="269"/>
        <v>0</v>
      </c>
      <c r="BH575" s="120">
        <f t="shared" si="276"/>
        <v>0</v>
      </c>
      <c r="BI575" s="115">
        <f t="shared" si="277"/>
        <v>0</v>
      </c>
      <c r="BJ575" s="116">
        <f t="shared" si="270"/>
        <v>0</v>
      </c>
      <c r="BK575" s="120">
        <f t="shared" si="278"/>
        <v>0</v>
      </c>
      <c r="BL575" s="120">
        <f t="shared" si="279"/>
        <v>0</v>
      </c>
      <c r="BN575" s="375">
        <f t="shared" si="271"/>
        <v>0</v>
      </c>
      <c r="BP575" s="380"/>
      <c r="DH575" s="102"/>
    </row>
    <row r="576" spans="1:112" hidden="1">
      <c r="A576" s="110"/>
      <c r="B576" s="786"/>
      <c r="C576" s="786"/>
      <c r="D576" s="786"/>
      <c r="E576" s="786"/>
      <c r="F576" s="786"/>
      <c r="G576" s="786"/>
      <c r="H576" s="786"/>
      <c r="I576" s="786"/>
      <c r="J576" s="786"/>
      <c r="K576" s="786"/>
      <c r="L576" s="786"/>
      <c r="M576" s="786"/>
      <c r="N576" s="786"/>
      <c r="O576" s="786"/>
      <c r="P576" s="786"/>
      <c r="Q576" s="786"/>
      <c r="R576" s="787"/>
      <c r="S576" s="787"/>
      <c r="T576" s="788"/>
      <c r="U576" s="787"/>
      <c r="V576" s="787"/>
      <c r="W576" s="783"/>
      <c r="X576" s="789"/>
      <c r="Y576" s="789"/>
      <c r="Z576" s="789"/>
      <c r="AA576" s="789"/>
      <c r="AB576" s="789"/>
      <c r="AC576" s="781"/>
      <c r="AD576" s="782"/>
      <c r="AE576" s="783"/>
      <c r="AF576" s="784">
        <f t="shared" si="272"/>
        <v>0</v>
      </c>
      <c r="AG576" s="784"/>
      <c r="AH576" s="784"/>
      <c r="AI576" s="784"/>
      <c r="AJ576" s="784">
        <f t="shared" si="260"/>
        <v>0</v>
      </c>
      <c r="AK576" s="784"/>
      <c r="AL576" s="784"/>
      <c r="AM576" s="784"/>
      <c r="AN576" s="784">
        <f t="shared" si="261"/>
        <v>0</v>
      </c>
      <c r="AO576" s="784"/>
      <c r="AP576" s="784"/>
      <c r="AQ576" s="784"/>
      <c r="AR576" s="363"/>
      <c r="AS576" s="785">
        <f t="shared" si="262"/>
        <v>0</v>
      </c>
      <c r="AT576" s="785"/>
      <c r="AU576" s="785"/>
      <c r="AV576" s="785"/>
      <c r="AW576" s="785">
        <f t="shared" si="263"/>
        <v>0</v>
      </c>
      <c r="AX576" s="91"/>
      <c r="AY576" s="116">
        <f t="shared" si="264"/>
        <v>0</v>
      </c>
      <c r="AZ576" s="116">
        <f t="shared" si="265"/>
        <v>0</v>
      </c>
      <c r="BA576" s="116">
        <f t="shared" si="266"/>
        <v>0</v>
      </c>
      <c r="BB576" s="116">
        <f t="shared" si="267"/>
        <v>0</v>
      </c>
      <c r="BC576" s="115">
        <f t="shared" si="273"/>
        <v>0</v>
      </c>
      <c r="BD576" s="116">
        <f t="shared" si="268"/>
        <v>0</v>
      </c>
      <c r="BE576" s="120">
        <f t="shared" si="274"/>
        <v>0</v>
      </c>
      <c r="BF576" s="115">
        <f t="shared" si="275"/>
        <v>0</v>
      </c>
      <c r="BG576" s="116">
        <f t="shared" si="269"/>
        <v>0</v>
      </c>
      <c r="BH576" s="120">
        <f t="shared" si="276"/>
        <v>0</v>
      </c>
      <c r="BI576" s="115">
        <f t="shared" si="277"/>
        <v>0</v>
      </c>
      <c r="BJ576" s="116">
        <f t="shared" si="270"/>
        <v>0</v>
      </c>
      <c r="BK576" s="120">
        <f t="shared" si="278"/>
        <v>0</v>
      </c>
      <c r="BL576" s="120">
        <f t="shared" si="279"/>
        <v>0</v>
      </c>
      <c r="BN576" s="375">
        <f t="shared" si="271"/>
        <v>0</v>
      </c>
      <c r="BP576" s="380"/>
      <c r="DH576" s="102"/>
    </row>
    <row r="577" spans="1:112" hidden="1">
      <c r="A577" s="110"/>
      <c r="B577" s="786"/>
      <c r="C577" s="786"/>
      <c r="D577" s="786"/>
      <c r="E577" s="786"/>
      <c r="F577" s="786"/>
      <c r="G577" s="786"/>
      <c r="H577" s="786"/>
      <c r="I577" s="786"/>
      <c r="J577" s="786"/>
      <c r="K577" s="786"/>
      <c r="L577" s="786"/>
      <c r="M577" s="786"/>
      <c r="N577" s="786"/>
      <c r="O577" s="786"/>
      <c r="P577" s="786"/>
      <c r="Q577" s="786"/>
      <c r="R577" s="787"/>
      <c r="S577" s="787"/>
      <c r="T577" s="788"/>
      <c r="U577" s="787"/>
      <c r="V577" s="787"/>
      <c r="W577" s="783"/>
      <c r="X577" s="789"/>
      <c r="Y577" s="789"/>
      <c r="Z577" s="789"/>
      <c r="AA577" s="789"/>
      <c r="AB577" s="789"/>
      <c r="AC577" s="781"/>
      <c r="AD577" s="782"/>
      <c r="AE577" s="783"/>
      <c r="AF577" s="784">
        <f t="shared" si="272"/>
        <v>0</v>
      </c>
      <c r="AG577" s="784"/>
      <c r="AH577" s="784"/>
      <c r="AI577" s="784"/>
      <c r="AJ577" s="784">
        <f t="shared" si="260"/>
        <v>0</v>
      </c>
      <c r="AK577" s="784"/>
      <c r="AL577" s="784"/>
      <c r="AM577" s="784"/>
      <c r="AN577" s="784">
        <f t="shared" si="261"/>
        <v>0</v>
      </c>
      <c r="AO577" s="784"/>
      <c r="AP577" s="784"/>
      <c r="AQ577" s="784"/>
      <c r="AR577" s="363"/>
      <c r="AS577" s="785">
        <f t="shared" si="262"/>
        <v>0</v>
      </c>
      <c r="AT577" s="785"/>
      <c r="AU577" s="785"/>
      <c r="AV577" s="785"/>
      <c r="AW577" s="785">
        <f t="shared" si="263"/>
        <v>0</v>
      </c>
      <c r="AX577" s="91"/>
      <c r="AY577" s="116">
        <f t="shared" si="264"/>
        <v>0</v>
      </c>
      <c r="AZ577" s="116">
        <f t="shared" si="265"/>
        <v>0</v>
      </c>
      <c r="BA577" s="116">
        <f t="shared" si="266"/>
        <v>0</v>
      </c>
      <c r="BB577" s="116">
        <f t="shared" si="267"/>
        <v>0</v>
      </c>
      <c r="BC577" s="115">
        <f t="shared" si="273"/>
        <v>0</v>
      </c>
      <c r="BD577" s="116">
        <f t="shared" si="268"/>
        <v>0</v>
      </c>
      <c r="BE577" s="120">
        <f t="shared" si="274"/>
        <v>0</v>
      </c>
      <c r="BF577" s="115">
        <f t="shared" si="275"/>
        <v>0</v>
      </c>
      <c r="BG577" s="116">
        <f t="shared" si="269"/>
        <v>0</v>
      </c>
      <c r="BH577" s="120">
        <f t="shared" si="276"/>
        <v>0</v>
      </c>
      <c r="BI577" s="115">
        <f t="shared" si="277"/>
        <v>0</v>
      </c>
      <c r="BJ577" s="116">
        <f t="shared" si="270"/>
        <v>0</v>
      </c>
      <c r="BK577" s="120">
        <f t="shared" si="278"/>
        <v>0</v>
      </c>
      <c r="BL577" s="120">
        <f t="shared" si="279"/>
        <v>0</v>
      </c>
      <c r="BN577" s="375">
        <f t="shared" si="271"/>
        <v>0</v>
      </c>
      <c r="BP577" s="380"/>
      <c r="DH577" s="102"/>
    </row>
    <row r="578" spans="1:112" hidden="1">
      <c r="A578" s="110"/>
      <c r="B578" s="786"/>
      <c r="C578" s="786"/>
      <c r="D578" s="786"/>
      <c r="E578" s="786"/>
      <c r="F578" s="786"/>
      <c r="G578" s="786"/>
      <c r="H578" s="786"/>
      <c r="I578" s="786"/>
      <c r="J578" s="786"/>
      <c r="K578" s="786"/>
      <c r="L578" s="786"/>
      <c r="M578" s="786"/>
      <c r="N578" s="786"/>
      <c r="O578" s="786"/>
      <c r="P578" s="786"/>
      <c r="Q578" s="786"/>
      <c r="R578" s="787"/>
      <c r="S578" s="787"/>
      <c r="T578" s="788"/>
      <c r="U578" s="787"/>
      <c r="V578" s="787"/>
      <c r="W578" s="783"/>
      <c r="X578" s="789"/>
      <c r="Y578" s="789"/>
      <c r="Z578" s="789"/>
      <c r="AA578" s="789"/>
      <c r="AB578" s="789"/>
      <c r="AC578" s="781"/>
      <c r="AD578" s="782"/>
      <c r="AE578" s="783"/>
      <c r="AF578" s="784">
        <f t="shared" si="272"/>
        <v>0</v>
      </c>
      <c r="AG578" s="784"/>
      <c r="AH578" s="784"/>
      <c r="AI578" s="784"/>
      <c r="AJ578" s="784">
        <f t="shared" si="260"/>
        <v>0</v>
      </c>
      <c r="AK578" s="784"/>
      <c r="AL578" s="784"/>
      <c r="AM578" s="784"/>
      <c r="AN578" s="784">
        <f t="shared" si="261"/>
        <v>0</v>
      </c>
      <c r="AO578" s="784"/>
      <c r="AP578" s="784"/>
      <c r="AQ578" s="784"/>
      <c r="AR578" s="363"/>
      <c r="AS578" s="785">
        <f t="shared" si="262"/>
        <v>0</v>
      </c>
      <c r="AT578" s="785"/>
      <c r="AU578" s="785"/>
      <c r="AV578" s="785"/>
      <c r="AW578" s="785">
        <f t="shared" si="263"/>
        <v>0</v>
      </c>
      <c r="AX578" s="91"/>
      <c r="AY578" s="116">
        <f t="shared" si="264"/>
        <v>0</v>
      </c>
      <c r="AZ578" s="116">
        <f t="shared" si="265"/>
        <v>0</v>
      </c>
      <c r="BA578" s="116">
        <f t="shared" si="266"/>
        <v>0</v>
      </c>
      <c r="BB578" s="116">
        <f t="shared" si="267"/>
        <v>0</v>
      </c>
      <c r="BC578" s="115">
        <f t="shared" si="273"/>
        <v>0</v>
      </c>
      <c r="BD578" s="116">
        <f t="shared" si="268"/>
        <v>0</v>
      </c>
      <c r="BE578" s="120">
        <f t="shared" si="274"/>
        <v>0</v>
      </c>
      <c r="BF578" s="115">
        <f t="shared" si="275"/>
        <v>0</v>
      </c>
      <c r="BG578" s="116">
        <f t="shared" si="269"/>
        <v>0</v>
      </c>
      <c r="BH578" s="120">
        <f t="shared" si="276"/>
        <v>0</v>
      </c>
      <c r="BI578" s="115">
        <f t="shared" si="277"/>
        <v>0</v>
      </c>
      <c r="BJ578" s="116">
        <f t="shared" si="270"/>
        <v>0</v>
      </c>
      <c r="BK578" s="120">
        <f t="shared" si="278"/>
        <v>0</v>
      </c>
      <c r="BL578" s="120">
        <f t="shared" si="279"/>
        <v>0</v>
      </c>
      <c r="BN578" s="375">
        <f t="shared" si="271"/>
        <v>0</v>
      </c>
      <c r="BP578" s="380"/>
      <c r="DH578" s="102"/>
    </row>
    <row r="579" spans="1:112" hidden="1">
      <c r="A579" s="110"/>
      <c r="B579" s="786"/>
      <c r="C579" s="786"/>
      <c r="D579" s="786"/>
      <c r="E579" s="786"/>
      <c r="F579" s="786"/>
      <c r="G579" s="786"/>
      <c r="H579" s="786"/>
      <c r="I579" s="786"/>
      <c r="J579" s="786"/>
      <c r="K579" s="786"/>
      <c r="L579" s="786"/>
      <c r="M579" s="786"/>
      <c r="N579" s="786"/>
      <c r="O579" s="786"/>
      <c r="P579" s="786"/>
      <c r="Q579" s="786"/>
      <c r="R579" s="787"/>
      <c r="S579" s="787"/>
      <c r="T579" s="788"/>
      <c r="U579" s="787"/>
      <c r="V579" s="787"/>
      <c r="W579" s="783"/>
      <c r="X579" s="789"/>
      <c r="Y579" s="789"/>
      <c r="Z579" s="789"/>
      <c r="AA579" s="789"/>
      <c r="AB579" s="789"/>
      <c r="AC579" s="781"/>
      <c r="AD579" s="782"/>
      <c r="AE579" s="783"/>
      <c r="AF579" s="784">
        <f t="shared" si="272"/>
        <v>0</v>
      </c>
      <c r="AG579" s="784"/>
      <c r="AH579" s="784"/>
      <c r="AI579" s="784"/>
      <c r="AJ579" s="784">
        <f t="shared" si="260"/>
        <v>0</v>
      </c>
      <c r="AK579" s="784"/>
      <c r="AL579" s="784"/>
      <c r="AM579" s="784"/>
      <c r="AN579" s="784">
        <f t="shared" si="261"/>
        <v>0</v>
      </c>
      <c r="AO579" s="784"/>
      <c r="AP579" s="784"/>
      <c r="AQ579" s="784"/>
      <c r="AR579" s="363"/>
      <c r="AS579" s="785">
        <f t="shared" si="262"/>
        <v>0</v>
      </c>
      <c r="AT579" s="785"/>
      <c r="AU579" s="785"/>
      <c r="AV579" s="785"/>
      <c r="AW579" s="785">
        <f t="shared" si="263"/>
        <v>0</v>
      </c>
      <c r="AX579" s="91"/>
      <c r="AY579" s="116">
        <f t="shared" si="264"/>
        <v>0</v>
      </c>
      <c r="AZ579" s="116">
        <f t="shared" si="265"/>
        <v>0</v>
      </c>
      <c r="BA579" s="116">
        <f t="shared" si="266"/>
        <v>0</v>
      </c>
      <c r="BB579" s="116">
        <f t="shared" si="267"/>
        <v>0</v>
      </c>
      <c r="BC579" s="115">
        <f t="shared" si="273"/>
        <v>0</v>
      </c>
      <c r="BD579" s="116">
        <f t="shared" si="268"/>
        <v>0</v>
      </c>
      <c r="BE579" s="120">
        <f t="shared" si="274"/>
        <v>0</v>
      </c>
      <c r="BF579" s="115">
        <f t="shared" si="275"/>
        <v>0</v>
      </c>
      <c r="BG579" s="116">
        <f t="shared" si="269"/>
        <v>0</v>
      </c>
      <c r="BH579" s="120">
        <f t="shared" si="276"/>
        <v>0</v>
      </c>
      <c r="BI579" s="115">
        <f t="shared" si="277"/>
        <v>0</v>
      </c>
      <c r="BJ579" s="116">
        <f t="shared" si="270"/>
        <v>0</v>
      </c>
      <c r="BK579" s="120">
        <f t="shared" si="278"/>
        <v>0</v>
      </c>
      <c r="BL579" s="120">
        <f t="shared" si="279"/>
        <v>0</v>
      </c>
      <c r="BN579" s="375">
        <f t="shared" si="271"/>
        <v>0</v>
      </c>
      <c r="BP579" s="380"/>
      <c r="DH579" s="102"/>
    </row>
    <row r="580" spans="1:112" hidden="1">
      <c r="A580" s="110"/>
      <c r="B580" s="786"/>
      <c r="C580" s="786"/>
      <c r="D580" s="786"/>
      <c r="E580" s="786"/>
      <c r="F580" s="786"/>
      <c r="G580" s="786"/>
      <c r="H580" s="786"/>
      <c r="I580" s="786"/>
      <c r="J580" s="786"/>
      <c r="K580" s="786"/>
      <c r="L580" s="786"/>
      <c r="M580" s="786"/>
      <c r="N580" s="786"/>
      <c r="O580" s="786"/>
      <c r="P580" s="786"/>
      <c r="Q580" s="786"/>
      <c r="R580" s="787"/>
      <c r="S580" s="787"/>
      <c r="T580" s="788"/>
      <c r="U580" s="787"/>
      <c r="V580" s="787"/>
      <c r="W580" s="783"/>
      <c r="X580" s="789"/>
      <c r="Y580" s="789"/>
      <c r="Z580" s="789"/>
      <c r="AA580" s="789"/>
      <c r="AB580" s="789"/>
      <c r="AC580" s="781"/>
      <c r="AD580" s="782"/>
      <c r="AE580" s="783"/>
      <c r="AF580" s="784">
        <f t="shared" si="272"/>
        <v>0</v>
      </c>
      <c r="AG580" s="784"/>
      <c r="AH580" s="784"/>
      <c r="AI580" s="784"/>
      <c r="AJ580" s="784">
        <f t="shared" si="260"/>
        <v>0</v>
      </c>
      <c r="AK580" s="784"/>
      <c r="AL580" s="784"/>
      <c r="AM580" s="784"/>
      <c r="AN580" s="784">
        <f t="shared" si="261"/>
        <v>0</v>
      </c>
      <c r="AO580" s="784"/>
      <c r="AP580" s="784"/>
      <c r="AQ580" s="784"/>
      <c r="AR580" s="363"/>
      <c r="AS580" s="785">
        <f t="shared" si="262"/>
        <v>0</v>
      </c>
      <c r="AT580" s="785"/>
      <c r="AU580" s="785"/>
      <c r="AV580" s="785"/>
      <c r="AW580" s="785">
        <f t="shared" si="263"/>
        <v>0</v>
      </c>
      <c r="AX580" s="91"/>
      <c r="AY580" s="116">
        <f t="shared" si="264"/>
        <v>0</v>
      </c>
      <c r="AZ580" s="116">
        <f t="shared" si="265"/>
        <v>0</v>
      </c>
      <c r="BA580" s="116">
        <f t="shared" si="266"/>
        <v>0</v>
      </c>
      <c r="BB580" s="116">
        <f t="shared" si="267"/>
        <v>0</v>
      </c>
      <c r="BC580" s="115">
        <f t="shared" si="273"/>
        <v>0</v>
      </c>
      <c r="BD580" s="116">
        <f t="shared" si="268"/>
        <v>0</v>
      </c>
      <c r="BE580" s="120">
        <f t="shared" si="274"/>
        <v>0</v>
      </c>
      <c r="BF580" s="115">
        <f t="shared" si="275"/>
        <v>0</v>
      </c>
      <c r="BG580" s="116">
        <f t="shared" si="269"/>
        <v>0</v>
      </c>
      <c r="BH580" s="120">
        <f t="shared" si="276"/>
        <v>0</v>
      </c>
      <c r="BI580" s="115">
        <f t="shared" si="277"/>
        <v>0</v>
      </c>
      <c r="BJ580" s="116">
        <f t="shared" si="270"/>
        <v>0</v>
      </c>
      <c r="BK580" s="120">
        <f t="shared" si="278"/>
        <v>0</v>
      </c>
      <c r="BL580" s="120">
        <f t="shared" si="279"/>
        <v>0</v>
      </c>
      <c r="BN580" s="375">
        <f t="shared" si="271"/>
        <v>0</v>
      </c>
      <c r="BP580" s="380"/>
      <c r="DH580" s="102"/>
    </row>
    <row r="581" spans="1:112" hidden="1">
      <c r="A581" s="110"/>
      <c r="B581" s="786"/>
      <c r="C581" s="786"/>
      <c r="D581" s="786"/>
      <c r="E581" s="786"/>
      <c r="F581" s="786"/>
      <c r="G581" s="786"/>
      <c r="H581" s="786"/>
      <c r="I581" s="786"/>
      <c r="J581" s="786"/>
      <c r="K581" s="786"/>
      <c r="L581" s="786"/>
      <c r="M581" s="786"/>
      <c r="N581" s="786"/>
      <c r="O581" s="786"/>
      <c r="P581" s="786"/>
      <c r="Q581" s="786"/>
      <c r="R581" s="787"/>
      <c r="S581" s="787"/>
      <c r="T581" s="788"/>
      <c r="U581" s="787"/>
      <c r="V581" s="787"/>
      <c r="W581" s="783"/>
      <c r="X581" s="789"/>
      <c r="Y581" s="789"/>
      <c r="Z581" s="789"/>
      <c r="AA581" s="789"/>
      <c r="AB581" s="789"/>
      <c r="AC581" s="781"/>
      <c r="AD581" s="782"/>
      <c r="AE581" s="783"/>
      <c r="AF581" s="784">
        <f t="shared" si="272"/>
        <v>0</v>
      </c>
      <c r="AG581" s="784"/>
      <c r="AH581" s="784"/>
      <c r="AI581" s="784"/>
      <c r="AJ581" s="784">
        <f t="shared" si="260"/>
        <v>0</v>
      </c>
      <c r="AK581" s="784"/>
      <c r="AL581" s="784"/>
      <c r="AM581" s="784"/>
      <c r="AN581" s="784">
        <f t="shared" si="261"/>
        <v>0</v>
      </c>
      <c r="AO581" s="784"/>
      <c r="AP581" s="784"/>
      <c r="AQ581" s="784"/>
      <c r="AR581" s="363"/>
      <c r="AS581" s="785">
        <f t="shared" si="262"/>
        <v>0</v>
      </c>
      <c r="AT581" s="785"/>
      <c r="AU581" s="785"/>
      <c r="AV581" s="785"/>
      <c r="AW581" s="785">
        <f t="shared" si="263"/>
        <v>0</v>
      </c>
      <c r="AX581" s="91"/>
      <c r="AY581" s="116">
        <f t="shared" si="264"/>
        <v>0</v>
      </c>
      <c r="AZ581" s="116">
        <f t="shared" si="265"/>
        <v>0</v>
      </c>
      <c r="BA581" s="116">
        <f t="shared" si="266"/>
        <v>0</v>
      </c>
      <c r="BB581" s="116">
        <f t="shared" si="267"/>
        <v>0</v>
      </c>
      <c r="BC581" s="115">
        <f t="shared" si="273"/>
        <v>0</v>
      </c>
      <c r="BD581" s="116">
        <f t="shared" si="268"/>
        <v>0</v>
      </c>
      <c r="BE581" s="120">
        <f t="shared" si="274"/>
        <v>0</v>
      </c>
      <c r="BF581" s="115">
        <f t="shared" si="275"/>
        <v>0</v>
      </c>
      <c r="BG581" s="116">
        <f t="shared" si="269"/>
        <v>0</v>
      </c>
      <c r="BH581" s="120">
        <f t="shared" si="276"/>
        <v>0</v>
      </c>
      <c r="BI581" s="115">
        <f t="shared" si="277"/>
        <v>0</v>
      </c>
      <c r="BJ581" s="116">
        <f t="shared" si="270"/>
        <v>0</v>
      </c>
      <c r="BK581" s="120">
        <f t="shared" si="278"/>
        <v>0</v>
      </c>
      <c r="BL581" s="120">
        <f t="shared" si="279"/>
        <v>0</v>
      </c>
      <c r="BN581" s="375">
        <f t="shared" si="271"/>
        <v>0</v>
      </c>
      <c r="BP581" s="380"/>
      <c r="DH581" s="102"/>
    </row>
    <row r="582" spans="1:112" hidden="1">
      <c r="A582" s="110"/>
      <c r="B582" s="786"/>
      <c r="C582" s="786"/>
      <c r="D582" s="786"/>
      <c r="E582" s="786"/>
      <c r="F582" s="786"/>
      <c r="G582" s="786"/>
      <c r="H582" s="786"/>
      <c r="I582" s="786"/>
      <c r="J582" s="786"/>
      <c r="K582" s="786"/>
      <c r="L582" s="786"/>
      <c r="M582" s="786"/>
      <c r="N582" s="786"/>
      <c r="O582" s="786"/>
      <c r="P582" s="786"/>
      <c r="Q582" s="786"/>
      <c r="R582" s="787"/>
      <c r="S582" s="787"/>
      <c r="T582" s="788"/>
      <c r="U582" s="787"/>
      <c r="V582" s="787"/>
      <c r="W582" s="783"/>
      <c r="X582" s="789"/>
      <c r="Y582" s="789"/>
      <c r="Z582" s="789"/>
      <c r="AA582" s="789"/>
      <c r="AB582" s="789"/>
      <c r="AC582" s="781"/>
      <c r="AD582" s="782"/>
      <c r="AE582" s="783"/>
      <c r="AF582" s="784">
        <f t="shared" si="272"/>
        <v>0</v>
      </c>
      <c r="AG582" s="784"/>
      <c r="AH582" s="784"/>
      <c r="AI582" s="784"/>
      <c r="AJ582" s="784">
        <f t="shared" si="260"/>
        <v>0</v>
      </c>
      <c r="AK582" s="784"/>
      <c r="AL582" s="784"/>
      <c r="AM582" s="784"/>
      <c r="AN582" s="784">
        <f t="shared" si="261"/>
        <v>0</v>
      </c>
      <c r="AO582" s="784"/>
      <c r="AP582" s="784"/>
      <c r="AQ582" s="784"/>
      <c r="AR582" s="363"/>
      <c r="AS582" s="785">
        <f t="shared" si="262"/>
        <v>0</v>
      </c>
      <c r="AT582" s="785"/>
      <c r="AU582" s="785"/>
      <c r="AV582" s="785"/>
      <c r="AW582" s="785">
        <f t="shared" si="263"/>
        <v>0</v>
      </c>
      <c r="AX582" s="91"/>
      <c r="AY582" s="116">
        <f t="shared" si="264"/>
        <v>0</v>
      </c>
      <c r="AZ582" s="116">
        <f t="shared" si="265"/>
        <v>0</v>
      </c>
      <c r="BA582" s="116">
        <f t="shared" si="266"/>
        <v>0</v>
      </c>
      <c r="BB582" s="116">
        <f t="shared" si="267"/>
        <v>0</v>
      </c>
      <c r="BC582" s="115">
        <f t="shared" si="273"/>
        <v>0</v>
      </c>
      <c r="BD582" s="116">
        <f t="shared" si="268"/>
        <v>0</v>
      </c>
      <c r="BE582" s="120">
        <f t="shared" si="274"/>
        <v>0</v>
      </c>
      <c r="BF582" s="115">
        <f t="shared" si="275"/>
        <v>0</v>
      </c>
      <c r="BG582" s="116">
        <f t="shared" si="269"/>
        <v>0</v>
      </c>
      <c r="BH582" s="120">
        <f t="shared" si="276"/>
        <v>0</v>
      </c>
      <c r="BI582" s="115">
        <f t="shared" si="277"/>
        <v>0</v>
      </c>
      <c r="BJ582" s="116">
        <f t="shared" si="270"/>
        <v>0</v>
      </c>
      <c r="BK582" s="120">
        <f t="shared" si="278"/>
        <v>0</v>
      </c>
      <c r="BL582" s="120">
        <f t="shared" si="279"/>
        <v>0</v>
      </c>
      <c r="BN582" s="375">
        <f t="shared" si="271"/>
        <v>0</v>
      </c>
      <c r="BP582" s="380"/>
      <c r="DH582" s="102"/>
    </row>
    <row r="583" spans="1:112" hidden="1">
      <c r="A583" s="110"/>
      <c r="B583" s="786"/>
      <c r="C583" s="786"/>
      <c r="D583" s="786"/>
      <c r="E583" s="786"/>
      <c r="F583" s="786"/>
      <c r="G583" s="786"/>
      <c r="H583" s="786"/>
      <c r="I583" s="786"/>
      <c r="J583" s="786"/>
      <c r="K583" s="786"/>
      <c r="L583" s="786"/>
      <c r="M583" s="786"/>
      <c r="N583" s="786"/>
      <c r="O583" s="786"/>
      <c r="P583" s="786"/>
      <c r="Q583" s="786"/>
      <c r="R583" s="787"/>
      <c r="S583" s="787"/>
      <c r="T583" s="788"/>
      <c r="U583" s="787"/>
      <c r="V583" s="787"/>
      <c r="W583" s="783"/>
      <c r="X583" s="789"/>
      <c r="Y583" s="789"/>
      <c r="Z583" s="789"/>
      <c r="AA583" s="789"/>
      <c r="AB583" s="789"/>
      <c r="AC583" s="781"/>
      <c r="AD583" s="782"/>
      <c r="AE583" s="783"/>
      <c r="AF583" s="784">
        <f t="shared" si="272"/>
        <v>0</v>
      </c>
      <c r="AG583" s="784"/>
      <c r="AH583" s="784"/>
      <c r="AI583" s="784"/>
      <c r="AJ583" s="784">
        <f t="shared" si="260"/>
        <v>0</v>
      </c>
      <c r="AK583" s="784"/>
      <c r="AL583" s="784"/>
      <c r="AM583" s="784"/>
      <c r="AN583" s="784">
        <f t="shared" si="261"/>
        <v>0</v>
      </c>
      <c r="AO583" s="784"/>
      <c r="AP583" s="784"/>
      <c r="AQ583" s="784"/>
      <c r="AR583" s="363"/>
      <c r="AS583" s="785">
        <f t="shared" si="262"/>
        <v>0</v>
      </c>
      <c r="AT583" s="785"/>
      <c r="AU583" s="785"/>
      <c r="AV583" s="785"/>
      <c r="AW583" s="785">
        <f t="shared" si="263"/>
        <v>0</v>
      </c>
      <c r="AX583" s="91"/>
      <c r="AY583" s="116">
        <f t="shared" si="264"/>
        <v>0</v>
      </c>
      <c r="AZ583" s="116">
        <f t="shared" si="265"/>
        <v>0</v>
      </c>
      <c r="BA583" s="116">
        <f t="shared" si="266"/>
        <v>0</v>
      </c>
      <c r="BB583" s="116">
        <f t="shared" si="267"/>
        <v>0</v>
      </c>
      <c r="BC583" s="115">
        <f t="shared" si="273"/>
        <v>0</v>
      </c>
      <c r="BD583" s="116">
        <f t="shared" si="268"/>
        <v>0</v>
      </c>
      <c r="BE583" s="120">
        <f t="shared" si="274"/>
        <v>0</v>
      </c>
      <c r="BF583" s="115">
        <f t="shared" si="275"/>
        <v>0</v>
      </c>
      <c r="BG583" s="116">
        <f t="shared" si="269"/>
        <v>0</v>
      </c>
      <c r="BH583" s="120">
        <f t="shared" si="276"/>
        <v>0</v>
      </c>
      <c r="BI583" s="115">
        <f t="shared" si="277"/>
        <v>0</v>
      </c>
      <c r="BJ583" s="116">
        <f t="shared" si="270"/>
        <v>0</v>
      </c>
      <c r="BK583" s="120">
        <f t="shared" si="278"/>
        <v>0</v>
      </c>
      <c r="BL583" s="120">
        <f t="shared" si="279"/>
        <v>0</v>
      </c>
      <c r="BN583" s="375">
        <f t="shared" si="271"/>
        <v>0</v>
      </c>
      <c r="BP583" s="380"/>
      <c r="DH583" s="102"/>
    </row>
    <row r="584" spans="1:112" hidden="1">
      <c r="A584" s="110"/>
      <c r="B584" s="786"/>
      <c r="C584" s="786"/>
      <c r="D584" s="786"/>
      <c r="E584" s="786"/>
      <c r="F584" s="786"/>
      <c r="G584" s="786"/>
      <c r="H584" s="786"/>
      <c r="I584" s="786"/>
      <c r="J584" s="786"/>
      <c r="K584" s="786"/>
      <c r="L584" s="786"/>
      <c r="M584" s="786"/>
      <c r="N584" s="786"/>
      <c r="O584" s="786"/>
      <c r="P584" s="786"/>
      <c r="Q584" s="786"/>
      <c r="R584" s="787"/>
      <c r="S584" s="787"/>
      <c r="T584" s="788"/>
      <c r="U584" s="787"/>
      <c r="V584" s="787"/>
      <c r="W584" s="783"/>
      <c r="X584" s="789"/>
      <c r="Y584" s="789"/>
      <c r="Z584" s="789"/>
      <c r="AA584" s="789"/>
      <c r="AB584" s="789"/>
      <c r="AC584" s="781"/>
      <c r="AD584" s="782"/>
      <c r="AE584" s="783"/>
      <c r="AF584" s="784">
        <f t="shared" si="272"/>
        <v>0</v>
      </c>
      <c r="AG584" s="784"/>
      <c r="AH584" s="784"/>
      <c r="AI584" s="784"/>
      <c r="AJ584" s="784">
        <f t="shared" si="260"/>
        <v>0</v>
      </c>
      <c r="AK584" s="784"/>
      <c r="AL584" s="784"/>
      <c r="AM584" s="784"/>
      <c r="AN584" s="784">
        <f t="shared" si="261"/>
        <v>0</v>
      </c>
      <c r="AO584" s="784"/>
      <c r="AP584" s="784"/>
      <c r="AQ584" s="784"/>
      <c r="AR584" s="363"/>
      <c r="AS584" s="785">
        <f t="shared" si="262"/>
        <v>0</v>
      </c>
      <c r="AT584" s="785"/>
      <c r="AU584" s="785"/>
      <c r="AV584" s="785"/>
      <c r="AW584" s="785">
        <f t="shared" si="263"/>
        <v>0</v>
      </c>
      <c r="AX584" s="91"/>
      <c r="AY584" s="116">
        <f t="shared" si="264"/>
        <v>0</v>
      </c>
      <c r="AZ584" s="116">
        <f t="shared" si="265"/>
        <v>0</v>
      </c>
      <c r="BA584" s="116">
        <f t="shared" si="266"/>
        <v>0</v>
      </c>
      <c r="BB584" s="116">
        <f t="shared" si="267"/>
        <v>0</v>
      </c>
      <c r="BC584" s="115">
        <f t="shared" si="273"/>
        <v>0</v>
      </c>
      <c r="BD584" s="116">
        <f t="shared" si="268"/>
        <v>0</v>
      </c>
      <c r="BE584" s="120">
        <f t="shared" si="274"/>
        <v>0</v>
      </c>
      <c r="BF584" s="115">
        <f t="shared" si="275"/>
        <v>0</v>
      </c>
      <c r="BG584" s="116">
        <f t="shared" si="269"/>
        <v>0</v>
      </c>
      <c r="BH584" s="120">
        <f t="shared" si="276"/>
        <v>0</v>
      </c>
      <c r="BI584" s="115">
        <f t="shared" si="277"/>
        <v>0</v>
      </c>
      <c r="BJ584" s="116">
        <f t="shared" si="270"/>
        <v>0</v>
      </c>
      <c r="BK584" s="120">
        <f t="shared" si="278"/>
        <v>0</v>
      </c>
      <c r="BL584" s="120">
        <f t="shared" si="279"/>
        <v>0</v>
      </c>
      <c r="BN584" s="375">
        <f t="shared" si="271"/>
        <v>0</v>
      </c>
      <c r="BP584" s="380"/>
      <c r="DH584" s="102"/>
    </row>
    <row r="585" spans="1:112" hidden="1">
      <c r="A585" s="110"/>
      <c r="B585" s="786"/>
      <c r="C585" s="786"/>
      <c r="D585" s="786"/>
      <c r="E585" s="786"/>
      <c r="F585" s="786"/>
      <c r="G585" s="786"/>
      <c r="H585" s="786"/>
      <c r="I585" s="786"/>
      <c r="J585" s="786"/>
      <c r="K585" s="786"/>
      <c r="L585" s="786"/>
      <c r="M585" s="786"/>
      <c r="N585" s="786"/>
      <c r="O585" s="786"/>
      <c r="P585" s="786"/>
      <c r="Q585" s="786"/>
      <c r="R585" s="787"/>
      <c r="S585" s="787"/>
      <c r="T585" s="788"/>
      <c r="U585" s="787"/>
      <c r="V585" s="787"/>
      <c r="W585" s="783"/>
      <c r="X585" s="789"/>
      <c r="Y585" s="789"/>
      <c r="Z585" s="789"/>
      <c r="AA585" s="789"/>
      <c r="AB585" s="789"/>
      <c r="AC585" s="781"/>
      <c r="AD585" s="782"/>
      <c r="AE585" s="783"/>
      <c r="AF585" s="784">
        <f t="shared" si="272"/>
        <v>0</v>
      </c>
      <c r="AG585" s="784"/>
      <c r="AH585" s="784"/>
      <c r="AI585" s="784"/>
      <c r="AJ585" s="784">
        <f t="shared" si="260"/>
        <v>0</v>
      </c>
      <c r="AK585" s="784"/>
      <c r="AL585" s="784"/>
      <c r="AM585" s="784"/>
      <c r="AN585" s="784">
        <f t="shared" si="261"/>
        <v>0</v>
      </c>
      <c r="AO585" s="784"/>
      <c r="AP585" s="784"/>
      <c r="AQ585" s="784"/>
      <c r="AR585" s="363"/>
      <c r="AS585" s="785">
        <f t="shared" si="262"/>
        <v>0</v>
      </c>
      <c r="AT585" s="785"/>
      <c r="AU585" s="785"/>
      <c r="AV585" s="785"/>
      <c r="AW585" s="785">
        <f t="shared" si="263"/>
        <v>0</v>
      </c>
      <c r="AX585" s="91"/>
      <c r="AY585" s="116">
        <f t="shared" si="264"/>
        <v>0</v>
      </c>
      <c r="AZ585" s="116">
        <f t="shared" si="265"/>
        <v>0</v>
      </c>
      <c r="BA585" s="116">
        <f t="shared" si="266"/>
        <v>0</v>
      </c>
      <c r="BB585" s="116">
        <f t="shared" si="267"/>
        <v>0</v>
      </c>
      <c r="BC585" s="115">
        <f t="shared" si="273"/>
        <v>0</v>
      </c>
      <c r="BD585" s="116">
        <f t="shared" si="268"/>
        <v>0</v>
      </c>
      <c r="BE585" s="120">
        <f t="shared" si="274"/>
        <v>0</v>
      </c>
      <c r="BF585" s="115">
        <f t="shared" si="275"/>
        <v>0</v>
      </c>
      <c r="BG585" s="116">
        <f t="shared" si="269"/>
        <v>0</v>
      </c>
      <c r="BH585" s="120">
        <f t="shared" si="276"/>
        <v>0</v>
      </c>
      <c r="BI585" s="115">
        <f t="shared" si="277"/>
        <v>0</v>
      </c>
      <c r="BJ585" s="116">
        <f t="shared" si="270"/>
        <v>0</v>
      </c>
      <c r="BK585" s="120">
        <f t="shared" si="278"/>
        <v>0</v>
      </c>
      <c r="BL585" s="120">
        <f t="shared" si="279"/>
        <v>0</v>
      </c>
      <c r="BN585" s="375">
        <f t="shared" si="271"/>
        <v>0</v>
      </c>
      <c r="BP585" s="380"/>
      <c r="DH585" s="102"/>
    </row>
    <row r="586" spans="1:112" hidden="1">
      <c r="A586" s="110"/>
      <c r="B586" s="786"/>
      <c r="C586" s="786"/>
      <c r="D586" s="786"/>
      <c r="E586" s="786"/>
      <c r="F586" s="786"/>
      <c r="G586" s="786"/>
      <c r="H586" s="786"/>
      <c r="I586" s="786"/>
      <c r="J586" s="786"/>
      <c r="K586" s="786"/>
      <c r="L586" s="786"/>
      <c r="M586" s="786"/>
      <c r="N586" s="786"/>
      <c r="O586" s="786"/>
      <c r="P586" s="786"/>
      <c r="Q586" s="786"/>
      <c r="R586" s="787"/>
      <c r="S586" s="787"/>
      <c r="T586" s="788"/>
      <c r="U586" s="787"/>
      <c r="V586" s="787"/>
      <c r="W586" s="783"/>
      <c r="X586" s="789"/>
      <c r="Y586" s="789"/>
      <c r="Z586" s="789"/>
      <c r="AA586" s="789"/>
      <c r="AB586" s="789"/>
      <c r="AC586" s="781"/>
      <c r="AD586" s="782"/>
      <c r="AE586" s="783"/>
      <c r="AF586" s="784">
        <f t="shared" si="272"/>
        <v>0</v>
      </c>
      <c r="AG586" s="784"/>
      <c r="AH586" s="784"/>
      <c r="AI586" s="784"/>
      <c r="AJ586" s="784">
        <f t="shared" si="260"/>
        <v>0</v>
      </c>
      <c r="AK586" s="784"/>
      <c r="AL586" s="784"/>
      <c r="AM586" s="784"/>
      <c r="AN586" s="784">
        <f t="shared" si="261"/>
        <v>0</v>
      </c>
      <c r="AO586" s="784"/>
      <c r="AP586" s="784"/>
      <c r="AQ586" s="784"/>
      <c r="AR586" s="363"/>
      <c r="AS586" s="785">
        <f t="shared" si="262"/>
        <v>0</v>
      </c>
      <c r="AT586" s="785"/>
      <c r="AU586" s="785"/>
      <c r="AV586" s="785"/>
      <c r="AW586" s="785">
        <f t="shared" si="263"/>
        <v>0</v>
      </c>
      <c r="AX586" s="91"/>
      <c r="AY586" s="116">
        <f t="shared" si="264"/>
        <v>0</v>
      </c>
      <c r="AZ586" s="116">
        <f t="shared" si="265"/>
        <v>0</v>
      </c>
      <c r="BA586" s="116">
        <f t="shared" si="266"/>
        <v>0</v>
      </c>
      <c r="BB586" s="116">
        <f t="shared" si="267"/>
        <v>0</v>
      </c>
      <c r="BC586" s="115">
        <f t="shared" si="273"/>
        <v>0</v>
      </c>
      <c r="BD586" s="116">
        <f t="shared" si="268"/>
        <v>0</v>
      </c>
      <c r="BE586" s="120">
        <f t="shared" si="274"/>
        <v>0</v>
      </c>
      <c r="BF586" s="115">
        <f t="shared" si="275"/>
        <v>0</v>
      </c>
      <c r="BG586" s="116">
        <f t="shared" si="269"/>
        <v>0</v>
      </c>
      <c r="BH586" s="120">
        <f t="shared" si="276"/>
        <v>0</v>
      </c>
      <c r="BI586" s="115">
        <f t="shared" si="277"/>
        <v>0</v>
      </c>
      <c r="BJ586" s="116">
        <f t="shared" si="270"/>
        <v>0</v>
      </c>
      <c r="BK586" s="120">
        <f t="shared" si="278"/>
        <v>0</v>
      </c>
      <c r="BL586" s="120">
        <f t="shared" si="279"/>
        <v>0</v>
      </c>
      <c r="BN586" s="375">
        <f t="shared" si="271"/>
        <v>0</v>
      </c>
      <c r="BP586" s="380"/>
      <c r="DH586" s="102"/>
    </row>
    <row r="587" spans="1:112" hidden="1">
      <c r="A587" s="110"/>
      <c r="B587" s="786"/>
      <c r="C587" s="786"/>
      <c r="D587" s="786"/>
      <c r="E587" s="786"/>
      <c r="F587" s="786"/>
      <c r="G587" s="786"/>
      <c r="H587" s="786"/>
      <c r="I587" s="786"/>
      <c r="J587" s="786"/>
      <c r="K587" s="786"/>
      <c r="L587" s="786"/>
      <c r="M587" s="786"/>
      <c r="N587" s="786"/>
      <c r="O587" s="786"/>
      <c r="P587" s="786"/>
      <c r="Q587" s="786"/>
      <c r="R587" s="787"/>
      <c r="S587" s="787"/>
      <c r="T587" s="788"/>
      <c r="U587" s="787"/>
      <c r="V587" s="787"/>
      <c r="W587" s="783"/>
      <c r="X587" s="789"/>
      <c r="Y587" s="789"/>
      <c r="Z587" s="789"/>
      <c r="AA587" s="789"/>
      <c r="AB587" s="789"/>
      <c r="AC587" s="781"/>
      <c r="AD587" s="782"/>
      <c r="AE587" s="783"/>
      <c r="AF587" s="784">
        <f t="shared" si="272"/>
        <v>0</v>
      </c>
      <c r="AG587" s="784"/>
      <c r="AH587" s="784"/>
      <c r="AI587" s="784"/>
      <c r="AJ587" s="784">
        <f t="shared" si="260"/>
        <v>0</v>
      </c>
      <c r="AK587" s="784"/>
      <c r="AL587" s="784"/>
      <c r="AM587" s="784"/>
      <c r="AN587" s="784">
        <f t="shared" si="261"/>
        <v>0</v>
      </c>
      <c r="AO587" s="784"/>
      <c r="AP587" s="784"/>
      <c r="AQ587" s="784"/>
      <c r="AR587" s="363"/>
      <c r="AS587" s="785">
        <f t="shared" si="262"/>
        <v>0</v>
      </c>
      <c r="AT587" s="785"/>
      <c r="AU587" s="785"/>
      <c r="AV587" s="785"/>
      <c r="AW587" s="785">
        <f t="shared" si="263"/>
        <v>0</v>
      </c>
      <c r="AX587" s="91"/>
      <c r="AY587" s="116">
        <f t="shared" si="264"/>
        <v>0</v>
      </c>
      <c r="AZ587" s="116">
        <f t="shared" si="265"/>
        <v>0</v>
      </c>
      <c r="BA587" s="116">
        <f t="shared" si="266"/>
        <v>0</v>
      </c>
      <c r="BB587" s="116">
        <f t="shared" si="267"/>
        <v>0</v>
      </c>
      <c r="BC587" s="115">
        <f t="shared" si="273"/>
        <v>0</v>
      </c>
      <c r="BD587" s="116">
        <f t="shared" si="268"/>
        <v>0</v>
      </c>
      <c r="BE587" s="120">
        <f t="shared" si="274"/>
        <v>0</v>
      </c>
      <c r="BF587" s="115">
        <f t="shared" si="275"/>
        <v>0</v>
      </c>
      <c r="BG587" s="116">
        <f t="shared" si="269"/>
        <v>0</v>
      </c>
      <c r="BH587" s="120">
        <f t="shared" si="276"/>
        <v>0</v>
      </c>
      <c r="BI587" s="115">
        <f t="shared" si="277"/>
        <v>0</v>
      </c>
      <c r="BJ587" s="116">
        <f t="shared" si="270"/>
        <v>0</v>
      </c>
      <c r="BK587" s="120">
        <f t="shared" si="278"/>
        <v>0</v>
      </c>
      <c r="BL587" s="120">
        <f t="shared" si="279"/>
        <v>0</v>
      </c>
      <c r="BN587" s="375">
        <f t="shared" si="271"/>
        <v>0</v>
      </c>
      <c r="BP587" s="380"/>
      <c r="DH587" s="102"/>
    </row>
    <row r="588" spans="1:112" hidden="1">
      <c r="A588" s="110"/>
      <c r="B588" s="786"/>
      <c r="C588" s="786"/>
      <c r="D588" s="786"/>
      <c r="E588" s="786"/>
      <c r="F588" s="786"/>
      <c r="G588" s="786"/>
      <c r="H588" s="786"/>
      <c r="I588" s="786"/>
      <c r="J588" s="786"/>
      <c r="K588" s="786"/>
      <c r="L588" s="786"/>
      <c r="M588" s="786"/>
      <c r="N588" s="786"/>
      <c r="O588" s="786"/>
      <c r="P588" s="786"/>
      <c r="Q588" s="786"/>
      <c r="R588" s="787"/>
      <c r="S588" s="787"/>
      <c r="T588" s="788"/>
      <c r="U588" s="787"/>
      <c r="V588" s="787"/>
      <c r="W588" s="783"/>
      <c r="X588" s="789"/>
      <c r="Y588" s="789"/>
      <c r="Z588" s="789"/>
      <c r="AA588" s="789"/>
      <c r="AB588" s="789"/>
      <c r="AC588" s="781"/>
      <c r="AD588" s="782"/>
      <c r="AE588" s="783"/>
      <c r="AF588" s="784">
        <f t="shared" si="272"/>
        <v>0</v>
      </c>
      <c r="AG588" s="784"/>
      <c r="AH588" s="784"/>
      <c r="AI588" s="784"/>
      <c r="AJ588" s="784">
        <f t="shared" si="260"/>
        <v>0</v>
      </c>
      <c r="AK588" s="784"/>
      <c r="AL588" s="784"/>
      <c r="AM588" s="784"/>
      <c r="AN588" s="784">
        <f t="shared" si="261"/>
        <v>0</v>
      </c>
      <c r="AO588" s="784"/>
      <c r="AP588" s="784"/>
      <c r="AQ588" s="784"/>
      <c r="AR588" s="363"/>
      <c r="AS588" s="785">
        <f t="shared" si="262"/>
        <v>0</v>
      </c>
      <c r="AT588" s="785"/>
      <c r="AU588" s="785"/>
      <c r="AV588" s="785"/>
      <c r="AW588" s="785">
        <f t="shared" si="263"/>
        <v>0</v>
      </c>
      <c r="AX588" s="91"/>
      <c r="AY588" s="116">
        <f t="shared" si="264"/>
        <v>0</v>
      </c>
      <c r="AZ588" s="116">
        <f t="shared" si="265"/>
        <v>0</v>
      </c>
      <c r="BA588" s="116">
        <f t="shared" si="266"/>
        <v>0</v>
      </c>
      <c r="BB588" s="116">
        <f t="shared" si="267"/>
        <v>0</v>
      </c>
      <c r="BC588" s="115">
        <f t="shared" si="273"/>
        <v>0</v>
      </c>
      <c r="BD588" s="116">
        <f t="shared" si="268"/>
        <v>0</v>
      </c>
      <c r="BE588" s="120">
        <f t="shared" si="274"/>
        <v>0</v>
      </c>
      <c r="BF588" s="115">
        <f t="shared" si="275"/>
        <v>0</v>
      </c>
      <c r="BG588" s="116">
        <f t="shared" si="269"/>
        <v>0</v>
      </c>
      <c r="BH588" s="120">
        <f t="shared" si="276"/>
        <v>0</v>
      </c>
      <c r="BI588" s="115">
        <f t="shared" si="277"/>
        <v>0</v>
      </c>
      <c r="BJ588" s="116">
        <f t="shared" si="270"/>
        <v>0</v>
      </c>
      <c r="BK588" s="120">
        <f t="shared" si="278"/>
        <v>0</v>
      </c>
      <c r="BL588" s="120">
        <f t="shared" si="279"/>
        <v>0</v>
      </c>
      <c r="BN588" s="375">
        <f t="shared" si="271"/>
        <v>0</v>
      </c>
      <c r="BP588" s="380"/>
      <c r="DH588" s="102"/>
    </row>
    <row r="589" spans="1:112" hidden="1">
      <c r="A589" s="110"/>
      <c r="B589" s="786"/>
      <c r="C589" s="786"/>
      <c r="D589" s="786"/>
      <c r="E589" s="786"/>
      <c r="F589" s="786"/>
      <c r="G589" s="786"/>
      <c r="H589" s="786"/>
      <c r="I589" s="786"/>
      <c r="J589" s="786"/>
      <c r="K589" s="786"/>
      <c r="L589" s="786"/>
      <c r="M589" s="786"/>
      <c r="N589" s="786"/>
      <c r="O589" s="786"/>
      <c r="P589" s="786"/>
      <c r="Q589" s="786"/>
      <c r="R589" s="787"/>
      <c r="S589" s="787"/>
      <c r="T589" s="788"/>
      <c r="U589" s="787"/>
      <c r="V589" s="787"/>
      <c r="W589" s="783"/>
      <c r="X589" s="789"/>
      <c r="Y589" s="789"/>
      <c r="Z589" s="789"/>
      <c r="AA589" s="789"/>
      <c r="AB589" s="789"/>
      <c r="AC589" s="781"/>
      <c r="AD589" s="782"/>
      <c r="AE589" s="783"/>
      <c r="AF589" s="784">
        <f t="shared" si="272"/>
        <v>0</v>
      </c>
      <c r="AG589" s="784"/>
      <c r="AH589" s="784"/>
      <c r="AI589" s="784"/>
      <c r="AJ589" s="784">
        <f t="shared" si="260"/>
        <v>0</v>
      </c>
      <c r="AK589" s="784"/>
      <c r="AL589" s="784"/>
      <c r="AM589" s="784"/>
      <c r="AN589" s="784">
        <f t="shared" si="261"/>
        <v>0</v>
      </c>
      <c r="AO589" s="784"/>
      <c r="AP589" s="784"/>
      <c r="AQ589" s="784"/>
      <c r="AR589" s="363"/>
      <c r="AS589" s="785">
        <f t="shared" si="262"/>
        <v>0</v>
      </c>
      <c r="AT589" s="785"/>
      <c r="AU589" s="785"/>
      <c r="AV589" s="785"/>
      <c r="AW589" s="785">
        <f t="shared" si="263"/>
        <v>0</v>
      </c>
      <c r="AX589" s="91"/>
      <c r="AY589" s="116">
        <f t="shared" si="264"/>
        <v>0</v>
      </c>
      <c r="AZ589" s="116">
        <f t="shared" si="265"/>
        <v>0</v>
      </c>
      <c r="BA589" s="116">
        <f t="shared" si="266"/>
        <v>0</v>
      </c>
      <c r="BB589" s="116">
        <f t="shared" si="267"/>
        <v>0</v>
      </c>
      <c r="BC589" s="115">
        <f t="shared" si="273"/>
        <v>0</v>
      </c>
      <c r="BD589" s="116">
        <f t="shared" si="268"/>
        <v>0</v>
      </c>
      <c r="BE589" s="120">
        <f t="shared" si="274"/>
        <v>0</v>
      </c>
      <c r="BF589" s="115">
        <f t="shared" si="275"/>
        <v>0</v>
      </c>
      <c r="BG589" s="116">
        <f t="shared" si="269"/>
        <v>0</v>
      </c>
      <c r="BH589" s="120">
        <f t="shared" si="276"/>
        <v>0</v>
      </c>
      <c r="BI589" s="115">
        <f t="shared" si="277"/>
        <v>0</v>
      </c>
      <c r="BJ589" s="116">
        <f t="shared" si="270"/>
        <v>0</v>
      </c>
      <c r="BK589" s="120">
        <f t="shared" si="278"/>
        <v>0</v>
      </c>
      <c r="BL589" s="120">
        <f t="shared" si="279"/>
        <v>0</v>
      </c>
      <c r="BN589" s="375">
        <f t="shared" si="271"/>
        <v>0</v>
      </c>
      <c r="BP589" s="380"/>
      <c r="DH589" s="102"/>
    </row>
    <row r="590" spans="1:112" ht="5" hidden="1" customHeight="1">
      <c r="A590" s="103"/>
      <c r="B590" s="364"/>
      <c r="C590" s="364"/>
      <c r="D590" s="364"/>
      <c r="E590" s="364"/>
      <c r="F590" s="364"/>
      <c r="G590" s="364"/>
      <c r="H590" s="364"/>
      <c r="I590" s="364"/>
      <c r="J590" s="364"/>
      <c r="K590" s="364"/>
      <c r="L590" s="364"/>
      <c r="M590" s="364"/>
      <c r="N590" s="364"/>
      <c r="O590" s="364"/>
      <c r="P590" s="364"/>
      <c r="Q590" s="364"/>
      <c r="R590" s="365"/>
      <c r="S590" s="365"/>
      <c r="T590" s="365"/>
      <c r="U590" s="365"/>
      <c r="V590" s="365"/>
      <c r="W590" s="366"/>
      <c r="X590" s="366"/>
      <c r="Y590" s="366"/>
      <c r="Z590" s="366"/>
      <c r="AA590" s="366"/>
      <c r="AB590" s="366"/>
      <c r="AC590" s="366"/>
      <c r="AD590" s="366"/>
      <c r="AE590" s="366"/>
      <c r="AF590" s="367"/>
      <c r="AG590" s="367"/>
      <c r="AH590" s="367"/>
      <c r="AI590" s="367"/>
      <c r="AJ590" s="367"/>
      <c r="AK590" s="367"/>
      <c r="AL590" s="367"/>
      <c r="AM590" s="367"/>
      <c r="AN590" s="367"/>
      <c r="AO590" s="367"/>
      <c r="AP590" s="367"/>
      <c r="AQ590" s="367"/>
      <c r="AR590" s="368"/>
      <c r="AS590" s="361"/>
      <c r="AT590" s="361"/>
      <c r="AU590" s="361"/>
      <c r="AV590" s="361"/>
      <c r="AW590" s="361"/>
      <c r="AX590" s="91"/>
      <c r="AY590" s="106">
        <f>AY549</f>
        <v>0</v>
      </c>
      <c r="AZ590" s="106">
        <f>AZ549</f>
        <v>0</v>
      </c>
      <c r="BA590" s="106">
        <f>BA549</f>
        <v>0</v>
      </c>
      <c r="BB590" s="106">
        <f>BB549</f>
        <v>0</v>
      </c>
      <c r="BC590" s="106"/>
      <c r="BD590" s="117"/>
      <c r="BE590" s="119">
        <f>BE549</f>
        <v>0</v>
      </c>
      <c r="BF590" s="106"/>
      <c r="BG590" s="106">
        <f>BG549</f>
        <v>0</v>
      </c>
      <c r="BH590" s="119">
        <f>BH549</f>
        <v>0</v>
      </c>
      <c r="BI590" s="106"/>
      <c r="BJ590" s="106">
        <f>BJ549</f>
        <v>0</v>
      </c>
      <c r="BK590" s="119">
        <f>BK549</f>
        <v>0</v>
      </c>
      <c r="BL590" s="119">
        <f>BL549</f>
        <v>0</v>
      </c>
      <c r="BN590" s="377"/>
      <c r="BP590" s="382"/>
      <c r="DH590" s="104"/>
    </row>
    <row r="591" spans="1:112" ht="21.5" hidden="1" customHeight="1">
      <c r="A591" s="103"/>
      <c r="B591" s="369"/>
      <c r="C591" s="370"/>
      <c r="D591" s="370"/>
      <c r="E591" s="370"/>
      <c r="F591" s="370"/>
      <c r="G591" s="370"/>
      <c r="H591" s="370"/>
      <c r="I591" s="370"/>
      <c r="J591" s="370"/>
      <c r="K591" s="370"/>
      <c r="L591" s="370"/>
      <c r="M591" s="370"/>
      <c r="N591" s="370"/>
      <c r="O591" s="370"/>
      <c r="P591" s="370"/>
      <c r="Q591" s="370"/>
      <c r="R591" s="143"/>
      <c r="S591" s="143"/>
      <c r="T591" s="143"/>
      <c r="U591" s="143"/>
      <c r="V591" s="143"/>
      <c r="W591" s="143"/>
      <c r="X591" s="143"/>
      <c r="Y591" s="143"/>
      <c r="Z591" s="143"/>
      <c r="AA591" s="143"/>
      <c r="AB591" s="143"/>
      <c r="AC591" s="143"/>
      <c r="AD591" s="143"/>
      <c r="AE591" s="246" t="str">
        <f>CONCATENATE(B549," ","TOTAL")</f>
        <v>POOLS TOTAL</v>
      </c>
      <c r="AF591" s="802">
        <f>SUBTOTAL(9,AF550:AF590)</f>
        <v>0</v>
      </c>
      <c r="AG591" s="802"/>
      <c r="AH591" s="802"/>
      <c r="AI591" s="802"/>
      <c r="AJ591" s="802">
        <f>SUBTOTAL(9,AJ550:AJ590)</f>
        <v>0</v>
      </c>
      <c r="AK591" s="802"/>
      <c r="AL591" s="802"/>
      <c r="AM591" s="802"/>
      <c r="AN591" s="802">
        <f>SUBTOTAL(9,AN550:AN590)</f>
        <v>0</v>
      </c>
      <c r="AO591" s="802"/>
      <c r="AP591" s="802"/>
      <c r="AQ591" s="802"/>
      <c r="AR591" s="359"/>
      <c r="AS591" s="803">
        <f>SUBTOTAL(9,AS550:AS590)</f>
        <v>0</v>
      </c>
      <c r="AT591" s="803"/>
      <c r="AU591" s="803"/>
      <c r="AV591" s="803"/>
      <c r="AW591" s="803">
        <f>SUM(AW554:AW562)</f>
        <v>0</v>
      </c>
      <c r="AX591" s="91"/>
      <c r="AY591" s="121">
        <f t="shared" ref="AY591:BL591" si="280">SUM(AY550:AY590)</f>
        <v>0</v>
      </c>
      <c r="AZ591" s="121">
        <f t="shared" si="280"/>
        <v>0</v>
      </c>
      <c r="BA591" s="121">
        <f t="shared" si="280"/>
        <v>0</v>
      </c>
      <c r="BB591" s="121">
        <f t="shared" si="280"/>
        <v>0</v>
      </c>
      <c r="BC591" s="118">
        <f t="shared" si="280"/>
        <v>0</v>
      </c>
      <c r="BD591" s="121">
        <f t="shared" si="280"/>
        <v>0</v>
      </c>
      <c r="BE591" s="121">
        <f t="shared" si="280"/>
        <v>0</v>
      </c>
      <c r="BF591" s="118">
        <f t="shared" si="280"/>
        <v>0</v>
      </c>
      <c r="BG591" s="121">
        <f t="shared" si="280"/>
        <v>0</v>
      </c>
      <c r="BH591" s="121">
        <f t="shared" si="280"/>
        <v>0</v>
      </c>
      <c r="BI591" s="118">
        <f t="shared" si="280"/>
        <v>0</v>
      </c>
      <c r="BJ591" s="121">
        <f t="shared" si="280"/>
        <v>0</v>
      </c>
      <c r="BK591" s="121">
        <f t="shared" si="280"/>
        <v>0</v>
      </c>
      <c r="BL591" s="121">
        <f t="shared" si="280"/>
        <v>0</v>
      </c>
      <c r="BN591" s="383">
        <f>IFERROR(AS591/Total_Detailed_Estimate,0)</f>
        <v>0</v>
      </c>
      <c r="BP591" s="381"/>
      <c r="DH591" s="109"/>
    </row>
    <row r="592" spans="1:112" ht="5" hidden="1" customHeight="1">
      <c r="A592" s="103"/>
      <c r="B592" s="140"/>
      <c r="C592" s="140"/>
      <c r="D592" s="140"/>
      <c r="E592" s="140"/>
      <c r="F592" s="140"/>
      <c r="G592" s="140"/>
      <c r="H592" s="140"/>
      <c r="I592" s="140"/>
      <c r="J592" s="140"/>
      <c r="K592" s="140"/>
      <c r="L592" s="140"/>
      <c r="M592" s="140"/>
      <c r="N592" s="140"/>
      <c r="O592" s="140"/>
      <c r="P592" s="140"/>
      <c r="Q592" s="140"/>
      <c r="R592" s="141"/>
      <c r="S592" s="141"/>
      <c r="T592" s="141"/>
      <c r="U592" s="141"/>
      <c r="V592" s="141"/>
      <c r="W592" s="142"/>
      <c r="X592" s="142"/>
      <c r="Y592" s="142"/>
      <c r="Z592" s="142"/>
      <c r="AA592" s="142"/>
      <c r="AB592" s="142"/>
      <c r="AC592" s="142"/>
      <c r="AD592" s="142"/>
      <c r="AE592" s="392"/>
      <c r="AF592" s="144"/>
      <c r="AG592" s="144"/>
      <c r="AH592" s="144"/>
      <c r="AI592" s="144"/>
      <c r="AJ592" s="144"/>
      <c r="AK592" s="144"/>
      <c r="AL592" s="144"/>
      <c r="AM592" s="144"/>
      <c r="AN592" s="144"/>
      <c r="AO592" s="144"/>
      <c r="AP592" s="144"/>
      <c r="AQ592" s="144"/>
      <c r="AR592" s="360"/>
      <c r="AS592" s="362"/>
      <c r="AT592" s="362"/>
      <c r="AU592" s="362"/>
      <c r="AV592" s="362"/>
      <c r="AW592" s="393"/>
      <c r="AX592" s="91"/>
      <c r="AY592" s="106">
        <f>AY549</f>
        <v>0</v>
      </c>
      <c r="AZ592" s="106">
        <f>AZ549</f>
        <v>0</v>
      </c>
      <c r="BA592" s="106">
        <f>BA549</f>
        <v>0</v>
      </c>
      <c r="BB592" s="106">
        <f>BB549</f>
        <v>0</v>
      </c>
      <c r="BC592" s="106"/>
      <c r="BD592" s="106"/>
      <c r="BE592" s="106">
        <f>BE549</f>
        <v>0</v>
      </c>
      <c r="BF592" s="106"/>
      <c r="BG592" s="106">
        <f>BG549</f>
        <v>0</v>
      </c>
      <c r="BH592" s="106">
        <f>BH549</f>
        <v>0</v>
      </c>
      <c r="BI592" s="106"/>
      <c r="BJ592" s="106">
        <f>BJ549</f>
        <v>0</v>
      </c>
      <c r="BK592" s="106">
        <f>BK549</f>
        <v>0</v>
      </c>
      <c r="BL592" s="106">
        <f>BL549</f>
        <v>0</v>
      </c>
      <c r="BN592" s="377"/>
      <c r="BP592" s="382"/>
      <c r="DH592" s="104"/>
    </row>
    <row r="593" spans="1:112" ht="9.5" hidden="1" customHeight="1">
      <c r="A593" s="103"/>
      <c r="B593" s="145"/>
      <c r="C593" s="145"/>
      <c r="D593" s="145"/>
      <c r="E593" s="145"/>
      <c r="F593" s="145"/>
      <c r="G593" s="145"/>
      <c r="H593" s="145"/>
      <c r="I593" s="145"/>
      <c r="J593" s="145"/>
      <c r="K593" s="145"/>
      <c r="L593" s="145"/>
      <c r="M593" s="145"/>
      <c r="N593" s="145"/>
      <c r="O593" s="145"/>
      <c r="P593" s="145"/>
      <c r="Q593" s="145"/>
      <c r="R593" s="146"/>
      <c r="S593" s="146"/>
      <c r="T593" s="146"/>
      <c r="U593" s="146"/>
      <c r="V593" s="146"/>
      <c r="W593" s="146"/>
      <c r="X593" s="146"/>
      <c r="Y593" s="146"/>
      <c r="Z593" s="146"/>
      <c r="AA593" s="146"/>
      <c r="AB593" s="146"/>
      <c r="AC593" s="146"/>
      <c r="AD593" s="146"/>
      <c r="AE593" s="147"/>
      <c r="AF593" s="148"/>
      <c r="AG593" s="148"/>
      <c r="AH593" s="148"/>
      <c r="AI593" s="148"/>
      <c r="AJ593" s="148"/>
      <c r="AK593" s="148"/>
      <c r="AL593" s="148"/>
      <c r="AM593" s="148"/>
      <c r="AN593" s="148"/>
      <c r="AO593" s="148"/>
      <c r="AP593" s="148"/>
      <c r="AQ593" s="148"/>
      <c r="AR593" s="148"/>
      <c r="AS593" s="149"/>
      <c r="AT593" s="149"/>
      <c r="AU593" s="149"/>
      <c r="AV593" s="149"/>
      <c r="AW593" s="149"/>
      <c r="AX593" s="91"/>
      <c r="AY593" s="108">
        <f>AY591</f>
        <v>0</v>
      </c>
      <c r="AZ593" s="108">
        <f>AZ591</f>
        <v>0</v>
      </c>
      <c r="BA593" s="108">
        <f>BA591</f>
        <v>0</v>
      </c>
      <c r="BB593" s="108">
        <f>BB591</f>
        <v>0</v>
      </c>
      <c r="BC593" s="108"/>
      <c r="BD593" s="108"/>
      <c r="BE593" s="108">
        <f>BE591</f>
        <v>0</v>
      </c>
      <c r="BF593" s="108"/>
      <c r="BG593" s="108">
        <f>BG591</f>
        <v>0</v>
      </c>
      <c r="BH593" s="108">
        <f>BH591</f>
        <v>0</v>
      </c>
      <c r="BI593" s="108"/>
      <c r="BJ593" s="108">
        <f>BJ591</f>
        <v>0</v>
      </c>
      <c r="BK593" s="108">
        <f>BK591</f>
        <v>0</v>
      </c>
      <c r="BL593" s="108">
        <f>BL591</f>
        <v>0</v>
      </c>
      <c r="DH593" s="107"/>
    </row>
    <row r="594" spans="1:112" ht="23" customHeight="1">
      <c r="A594" s="114" t="s">
        <v>704</v>
      </c>
      <c r="B594" s="795" t="str">
        <f>UPPER(Exterior14_Category)</f>
        <v>MISCELLANEOUS EXTERIOR ITEMS</v>
      </c>
      <c r="C594" s="796"/>
      <c r="D594" s="796"/>
      <c r="E594" s="796"/>
      <c r="F594" s="796"/>
      <c r="G594" s="796"/>
      <c r="H594" s="796"/>
      <c r="I594" s="796"/>
      <c r="J594" s="796"/>
      <c r="K594" s="796"/>
      <c r="L594" s="796"/>
      <c r="M594" s="796"/>
      <c r="N594" s="796"/>
      <c r="O594" s="796"/>
      <c r="P594" s="796"/>
      <c r="Q594" s="797"/>
      <c r="R594" s="798"/>
      <c r="S594" s="798"/>
      <c r="T594" s="798"/>
      <c r="U594" s="799"/>
      <c r="V594" s="800"/>
      <c r="W594" s="790"/>
      <c r="X594" s="790"/>
      <c r="Y594" s="790"/>
      <c r="Z594" s="790"/>
      <c r="AA594" s="790"/>
      <c r="AB594" s="790"/>
      <c r="AC594" s="790"/>
      <c r="AD594" s="790"/>
      <c r="AE594" s="790"/>
      <c r="AF594" s="791">
        <f>IF(Exterior14_Labor=0,"",Exterior14_Labor)</f>
        <v>400</v>
      </c>
      <c r="AG594" s="791"/>
      <c r="AH594" s="791"/>
      <c r="AI594" s="791"/>
      <c r="AJ594" s="791">
        <f>IF(Exterior14_Material=0,"",Exterior14_Material)</f>
        <v>550</v>
      </c>
      <c r="AK594" s="791"/>
      <c r="AL594" s="791"/>
      <c r="AM594" s="791"/>
      <c r="AN594" s="791" t="str">
        <f>IF(Exterior14_Sub=0,"",Exterior14_Sub)</f>
        <v/>
      </c>
      <c r="AO594" s="791"/>
      <c r="AP594" s="791"/>
      <c r="AQ594" s="791"/>
      <c r="AR594" s="358"/>
      <c r="AS594" s="792">
        <f>IF(Exterior14_Total=0,"",Exterior14_Total)</f>
        <v>950</v>
      </c>
      <c r="AT594" s="792"/>
      <c r="AU594" s="793"/>
      <c r="AV594" s="793"/>
      <c r="AW594" s="794"/>
      <c r="AX594" s="371"/>
      <c r="AY594" s="101"/>
      <c r="AZ594" s="101"/>
      <c r="BA594" s="101"/>
      <c r="BB594" s="101"/>
      <c r="BC594" s="101"/>
      <c r="BD594" s="101"/>
      <c r="BE594" s="101"/>
      <c r="BF594" s="101"/>
      <c r="BG594" s="101"/>
      <c r="BH594" s="101"/>
      <c r="BI594" s="101"/>
      <c r="BJ594" s="101"/>
      <c r="BK594" s="101"/>
      <c r="BL594" s="101"/>
      <c r="BN594" s="374"/>
      <c r="BP594" s="378"/>
      <c r="DH594" s="102"/>
    </row>
    <row r="595" spans="1:112" hidden="1">
      <c r="A595" s="110"/>
      <c r="B595" s="801" t="s">
        <v>624</v>
      </c>
      <c r="C595" s="801"/>
      <c r="D595" s="801"/>
      <c r="E595" s="801"/>
      <c r="F595" s="801"/>
      <c r="G595" s="801"/>
      <c r="H595" s="801"/>
      <c r="I595" s="801"/>
      <c r="J595" s="801"/>
      <c r="K595" s="801"/>
      <c r="L595" s="801"/>
      <c r="M595" s="801"/>
      <c r="N595" s="801"/>
      <c r="O595" s="801"/>
      <c r="P595" s="801"/>
      <c r="Q595" s="801"/>
      <c r="R595" s="787"/>
      <c r="S595" s="787"/>
      <c r="T595" s="788"/>
      <c r="U595" s="787"/>
      <c r="V595" s="787"/>
      <c r="W595" s="783"/>
      <c r="X595" s="789"/>
      <c r="Y595" s="789"/>
      <c r="Z595" s="781"/>
      <c r="AA595" s="782"/>
      <c r="AB595" s="783"/>
      <c r="AC595" s="781"/>
      <c r="AD595" s="782"/>
      <c r="AE595" s="783"/>
      <c r="AF595" s="784">
        <f>R595*W595</f>
        <v>0</v>
      </c>
      <c r="AG595" s="784"/>
      <c r="AH595" s="784"/>
      <c r="AI595" s="784"/>
      <c r="AJ595" s="784">
        <f t="shared" ref="AJ595:AJ634" si="281">R595*Z595</f>
        <v>0</v>
      </c>
      <c r="AK595" s="784"/>
      <c r="AL595" s="784"/>
      <c r="AM595" s="784"/>
      <c r="AN595" s="784">
        <f t="shared" ref="AN595:AN634" si="282">R595*AC595</f>
        <v>0</v>
      </c>
      <c r="AO595" s="784"/>
      <c r="AP595" s="784"/>
      <c r="AQ595" s="784"/>
      <c r="AR595" s="363"/>
      <c r="AS595" s="785">
        <f t="shared" ref="AS595:AS634" si="283">SUM(AF595:AQ595)</f>
        <v>0</v>
      </c>
      <c r="AT595" s="785"/>
      <c r="AU595" s="785"/>
      <c r="AV595" s="785"/>
      <c r="AW595" s="785">
        <f t="shared" ref="AW595:AW634" si="284">SUM(AF595:AQ595)</f>
        <v>0</v>
      </c>
      <c r="AX595" s="100"/>
      <c r="AY595" s="116">
        <f t="shared" ref="AY595:AY634" si="285">AF595</f>
        <v>0</v>
      </c>
      <c r="AZ595" s="116">
        <f t="shared" ref="AZ595:AZ634" si="286">AJ595</f>
        <v>0</v>
      </c>
      <c r="BA595" s="116">
        <f t="shared" ref="BA595:BA634" si="287">AN595</f>
        <v>0</v>
      </c>
      <c r="BB595" s="116">
        <f t="shared" ref="BB595:BB634" si="288">SUM(AY595:BA595)</f>
        <v>0</v>
      </c>
      <c r="BC595" s="115">
        <f>IFERROR(AY595/$BB$5,0)</f>
        <v>0</v>
      </c>
      <c r="BD595" s="116">
        <f t="shared" ref="BD595:BD634" si="289">BC595*Allocated_Adders</f>
        <v>0</v>
      </c>
      <c r="BE595" s="120">
        <f>AY595+BD595</f>
        <v>0</v>
      </c>
      <c r="BF595" s="115">
        <f>IFERROR(AZ595/$BB$5,0)</f>
        <v>0</v>
      </c>
      <c r="BG595" s="116">
        <f t="shared" ref="BG595:BG634" si="290">BF595*Allocated_Adders</f>
        <v>0</v>
      </c>
      <c r="BH595" s="120">
        <f>AZ595+BG595</f>
        <v>0</v>
      </c>
      <c r="BI595" s="115">
        <f>IFERROR(BA595/$BB$5,0)</f>
        <v>0</v>
      </c>
      <c r="BJ595" s="116">
        <f t="shared" ref="BJ595:BJ634" si="291">BI595*Allocated_Adders</f>
        <v>0</v>
      </c>
      <c r="BK595" s="120">
        <f>BA595+BJ595</f>
        <v>0</v>
      </c>
      <c r="BL595" s="120">
        <f>BE595+BH595+BK595</f>
        <v>0</v>
      </c>
      <c r="BN595" s="375">
        <f t="shared" ref="BN595:BN634" si="292">IFERROR(AS595/Total_Detailed_Estimate,0)</f>
        <v>0</v>
      </c>
      <c r="BP595" s="380"/>
      <c r="DH595" s="102"/>
    </row>
    <row r="596" spans="1:112" hidden="1">
      <c r="A596" s="110"/>
      <c r="B596" s="786" t="s">
        <v>12</v>
      </c>
      <c r="C596" s="786"/>
      <c r="D596" s="786"/>
      <c r="E596" s="786"/>
      <c r="F596" s="786"/>
      <c r="G596" s="786"/>
      <c r="H596" s="786"/>
      <c r="I596" s="786"/>
      <c r="J596" s="786"/>
      <c r="K596" s="786"/>
      <c r="L596" s="786"/>
      <c r="M596" s="786"/>
      <c r="N596" s="786"/>
      <c r="O596" s="786"/>
      <c r="P596" s="786"/>
      <c r="Q596" s="786"/>
      <c r="R596" s="787"/>
      <c r="S596" s="787"/>
      <c r="T596" s="788"/>
      <c r="U596" s="787" t="s">
        <v>1</v>
      </c>
      <c r="V596" s="787"/>
      <c r="W596" s="783">
        <v>75</v>
      </c>
      <c r="X596" s="789"/>
      <c r="Y596" s="789"/>
      <c r="Z596" s="789">
        <v>100</v>
      </c>
      <c r="AA596" s="789"/>
      <c r="AB596" s="789"/>
      <c r="AC596" s="781"/>
      <c r="AD596" s="782"/>
      <c r="AE596" s="783"/>
      <c r="AF596" s="784">
        <f t="shared" ref="AF596:AF634" si="293">R596*W596</f>
        <v>0</v>
      </c>
      <c r="AG596" s="784"/>
      <c r="AH596" s="784"/>
      <c r="AI596" s="784"/>
      <c r="AJ596" s="784">
        <f t="shared" si="281"/>
        <v>0</v>
      </c>
      <c r="AK596" s="784"/>
      <c r="AL596" s="784"/>
      <c r="AM596" s="784"/>
      <c r="AN596" s="784">
        <f t="shared" si="282"/>
        <v>0</v>
      </c>
      <c r="AO596" s="784"/>
      <c r="AP596" s="784"/>
      <c r="AQ596" s="784"/>
      <c r="AR596" s="363"/>
      <c r="AS596" s="785">
        <f t="shared" si="283"/>
        <v>0</v>
      </c>
      <c r="AT596" s="785"/>
      <c r="AU596" s="785"/>
      <c r="AV596" s="785"/>
      <c r="AW596" s="785">
        <f t="shared" si="284"/>
        <v>0</v>
      </c>
      <c r="AX596" s="90"/>
      <c r="AY596" s="116">
        <f t="shared" si="285"/>
        <v>0</v>
      </c>
      <c r="AZ596" s="116">
        <f t="shared" si="286"/>
        <v>0</v>
      </c>
      <c r="BA596" s="116">
        <f t="shared" si="287"/>
        <v>0</v>
      </c>
      <c r="BB596" s="116">
        <f t="shared" si="288"/>
        <v>0</v>
      </c>
      <c r="BC596" s="115">
        <f t="shared" ref="BC596:BC634" si="294">IFERROR(AY596/$BB$5,0)</f>
        <v>0</v>
      </c>
      <c r="BD596" s="116">
        <f t="shared" si="289"/>
        <v>0</v>
      </c>
      <c r="BE596" s="120">
        <f t="shared" ref="BE596:BE634" si="295">AY596+BD596</f>
        <v>0</v>
      </c>
      <c r="BF596" s="115">
        <f t="shared" ref="BF596:BF634" si="296">IFERROR(AZ596/$BB$5,0)</f>
        <v>0</v>
      </c>
      <c r="BG596" s="116">
        <f t="shared" si="290"/>
        <v>0</v>
      </c>
      <c r="BH596" s="120">
        <f t="shared" ref="BH596:BH634" si="297">AZ596+BG596</f>
        <v>0</v>
      </c>
      <c r="BI596" s="115">
        <f t="shared" ref="BI596:BI634" si="298">IFERROR(BA596/$BB$5,0)</f>
        <v>0</v>
      </c>
      <c r="BJ596" s="116">
        <f t="shared" si="291"/>
        <v>0</v>
      </c>
      <c r="BK596" s="120">
        <f t="shared" ref="BK596:BK634" si="299">BA596+BJ596</f>
        <v>0</v>
      </c>
      <c r="BL596" s="120">
        <f t="shared" ref="BL596:BL634" si="300">BE596+BH596+BK596</f>
        <v>0</v>
      </c>
      <c r="BN596" s="375">
        <f t="shared" si="292"/>
        <v>0</v>
      </c>
      <c r="BP596" s="380"/>
      <c r="DH596" s="102"/>
    </row>
    <row r="597" spans="1:112" hidden="1">
      <c r="A597" s="110"/>
      <c r="B597" s="786" t="s">
        <v>37</v>
      </c>
      <c r="C597" s="786"/>
      <c r="D597" s="786"/>
      <c r="E597" s="786"/>
      <c r="F597" s="786"/>
      <c r="G597" s="786"/>
      <c r="H597" s="786"/>
      <c r="I597" s="786"/>
      <c r="J597" s="786"/>
      <c r="K597" s="786"/>
      <c r="L597" s="786"/>
      <c r="M597" s="786"/>
      <c r="N597" s="786"/>
      <c r="O597" s="786"/>
      <c r="P597" s="786"/>
      <c r="Q597" s="786"/>
      <c r="R597" s="787">
        <v>1</v>
      </c>
      <c r="S597" s="787"/>
      <c r="T597" s="788"/>
      <c r="U597" s="787" t="s">
        <v>1</v>
      </c>
      <c r="V597" s="787"/>
      <c r="W597" s="783">
        <v>50</v>
      </c>
      <c r="X597" s="789"/>
      <c r="Y597" s="789"/>
      <c r="Z597" s="789">
        <v>50</v>
      </c>
      <c r="AA597" s="789"/>
      <c r="AB597" s="789"/>
      <c r="AC597" s="781"/>
      <c r="AD597" s="782"/>
      <c r="AE597" s="783"/>
      <c r="AF597" s="784">
        <f t="shared" si="293"/>
        <v>50</v>
      </c>
      <c r="AG597" s="784"/>
      <c r="AH597" s="784"/>
      <c r="AI597" s="784"/>
      <c r="AJ597" s="784">
        <f t="shared" si="281"/>
        <v>50</v>
      </c>
      <c r="AK597" s="784"/>
      <c r="AL597" s="784"/>
      <c r="AM597" s="784"/>
      <c r="AN597" s="784">
        <f t="shared" si="282"/>
        <v>0</v>
      </c>
      <c r="AO597" s="784"/>
      <c r="AP597" s="784"/>
      <c r="AQ597" s="784"/>
      <c r="AR597" s="363"/>
      <c r="AS597" s="785">
        <f t="shared" si="283"/>
        <v>100</v>
      </c>
      <c r="AT597" s="785"/>
      <c r="AU597" s="785"/>
      <c r="AV597" s="785"/>
      <c r="AW597" s="785">
        <f t="shared" si="284"/>
        <v>100</v>
      </c>
      <c r="AX597" s="91"/>
      <c r="AY597" s="116">
        <f t="shared" si="285"/>
        <v>50</v>
      </c>
      <c r="AZ597" s="116">
        <f t="shared" si="286"/>
        <v>50</v>
      </c>
      <c r="BA597" s="116">
        <f t="shared" si="287"/>
        <v>0</v>
      </c>
      <c r="BB597" s="116">
        <f t="shared" si="288"/>
        <v>100</v>
      </c>
      <c r="BC597" s="115">
        <f t="shared" si="294"/>
        <v>5.9835452505609577E-4</v>
      </c>
      <c r="BD597" s="116">
        <f t="shared" si="289"/>
        <v>13.5</v>
      </c>
      <c r="BE597" s="120">
        <f t="shared" si="295"/>
        <v>63.5</v>
      </c>
      <c r="BF597" s="115">
        <f t="shared" si="296"/>
        <v>5.9835452505609577E-4</v>
      </c>
      <c r="BG597" s="116">
        <f t="shared" si="290"/>
        <v>13.5</v>
      </c>
      <c r="BH597" s="120">
        <f t="shared" si="297"/>
        <v>63.5</v>
      </c>
      <c r="BI597" s="115">
        <f t="shared" si="298"/>
        <v>0</v>
      </c>
      <c r="BJ597" s="116">
        <f t="shared" si="291"/>
        <v>0</v>
      </c>
      <c r="BK597" s="120">
        <f t="shared" si="299"/>
        <v>0</v>
      </c>
      <c r="BL597" s="120">
        <f t="shared" si="300"/>
        <v>127</v>
      </c>
      <c r="BN597" s="375">
        <f t="shared" si="292"/>
        <v>1.1967090501121915E-3</v>
      </c>
      <c r="BP597" s="380"/>
      <c r="DH597" s="102"/>
    </row>
    <row r="598" spans="1:112" hidden="1">
      <c r="A598" s="110"/>
      <c r="B598" s="786" t="s">
        <v>79</v>
      </c>
      <c r="C598" s="786"/>
      <c r="D598" s="786"/>
      <c r="E598" s="786"/>
      <c r="F598" s="786"/>
      <c r="G598" s="786"/>
      <c r="H598" s="786"/>
      <c r="I598" s="786"/>
      <c r="J598" s="786"/>
      <c r="K598" s="786"/>
      <c r="L598" s="786"/>
      <c r="M598" s="786"/>
      <c r="N598" s="786"/>
      <c r="O598" s="786"/>
      <c r="P598" s="786"/>
      <c r="Q598" s="786"/>
      <c r="R598" s="787">
        <v>10</v>
      </c>
      <c r="S598" s="787"/>
      <c r="T598" s="788"/>
      <c r="U598" s="787" t="s">
        <v>1</v>
      </c>
      <c r="V598" s="787"/>
      <c r="W598" s="783">
        <v>35</v>
      </c>
      <c r="X598" s="789"/>
      <c r="Y598" s="789"/>
      <c r="Z598" s="789">
        <v>50</v>
      </c>
      <c r="AA598" s="789"/>
      <c r="AB598" s="789"/>
      <c r="AC598" s="781"/>
      <c r="AD598" s="782"/>
      <c r="AE598" s="783"/>
      <c r="AF598" s="784">
        <f t="shared" si="293"/>
        <v>350</v>
      </c>
      <c r="AG598" s="784"/>
      <c r="AH598" s="784"/>
      <c r="AI598" s="784"/>
      <c r="AJ598" s="784">
        <f t="shared" si="281"/>
        <v>500</v>
      </c>
      <c r="AK598" s="784"/>
      <c r="AL598" s="784"/>
      <c r="AM598" s="784"/>
      <c r="AN598" s="784">
        <f t="shared" si="282"/>
        <v>0</v>
      </c>
      <c r="AO598" s="784"/>
      <c r="AP598" s="784"/>
      <c r="AQ598" s="784"/>
      <c r="AR598" s="363"/>
      <c r="AS598" s="785">
        <f t="shared" si="283"/>
        <v>850</v>
      </c>
      <c r="AT598" s="785"/>
      <c r="AU598" s="785"/>
      <c r="AV598" s="785"/>
      <c r="AW598" s="785">
        <f t="shared" si="284"/>
        <v>850</v>
      </c>
      <c r="AX598" s="91"/>
      <c r="AY598" s="116">
        <f t="shared" si="285"/>
        <v>350</v>
      </c>
      <c r="AZ598" s="116">
        <f t="shared" si="286"/>
        <v>500</v>
      </c>
      <c r="BA598" s="116">
        <f t="shared" si="287"/>
        <v>0</v>
      </c>
      <c r="BB598" s="116">
        <f t="shared" si="288"/>
        <v>850</v>
      </c>
      <c r="BC598" s="115">
        <f t="shared" si="294"/>
        <v>4.1884816753926706E-3</v>
      </c>
      <c r="BD598" s="116">
        <f t="shared" si="289"/>
        <v>94.500000000000014</v>
      </c>
      <c r="BE598" s="120">
        <f t="shared" si="295"/>
        <v>444.5</v>
      </c>
      <c r="BF598" s="115">
        <f t="shared" si="296"/>
        <v>5.9835452505609572E-3</v>
      </c>
      <c r="BG598" s="116">
        <f t="shared" si="290"/>
        <v>135</v>
      </c>
      <c r="BH598" s="120">
        <f t="shared" si="297"/>
        <v>635</v>
      </c>
      <c r="BI598" s="115">
        <f t="shared" si="298"/>
        <v>0</v>
      </c>
      <c r="BJ598" s="116">
        <f t="shared" si="291"/>
        <v>0</v>
      </c>
      <c r="BK598" s="120">
        <f t="shared" si="299"/>
        <v>0</v>
      </c>
      <c r="BL598" s="120">
        <f t="shared" si="300"/>
        <v>1079.5</v>
      </c>
      <c r="BN598" s="375">
        <f t="shared" si="292"/>
        <v>1.0172026925953627E-2</v>
      </c>
      <c r="BP598" s="380"/>
      <c r="DH598" s="102"/>
    </row>
    <row r="599" spans="1:112" hidden="1">
      <c r="A599" s="110"/>
      <c r="B599" s="786"/>
      <c r="C599" s="786"/>
      <c r="D599" s="786"/>
      <c r="E599" s="786"/>
      <c r="F599" s="786"/>
      <c r="G599" s="786"/>
      <c r="H599" s="786"/>
      <c r="I599" s="786"/>
      <c r="J599" s="786"/>
      <c r="K599" s="786"/>
      <c r="L599" s="786"/>
      <c r="M599" s="786"/>
      <c r="N599" s="786"/>
      <c r="O599" s="786"/>
      <c r="P599" s="786"/>
      <c r="Q599" s="786"/>
      <c r="R599" s="787"/>
      <c r="S599" s="787"/>
      <c r="T599" s="788"/>
      <c r="U599" s="787"/>
      <c r="V599" s="787"/>
      <c r="W599" s="783"/>
      <c r="X599" s="789"/>
      <c r="Y599" s="789"/>
      <c r="Z599" s="789"/>
      <c r="AA599" s="789"/>
      <c r="AB599" s="789"/>
      <c r="AC599" s="781"/>
      <c r="AD599" s="782"/>
      <c r="AE599" s="783"/>
      <c r="AF599" s="784">
        <f t="shared" si="293"/>
        <v>0</v>
      </c>
      <c r="AG599" s="784"/>
      <c r="AH599" s="784"/>
      <c r="AI599" s="784"/>
      <c r="AJ599" s="784">
        <f t="shared" si="281"/>
        <v>0</v>
      </c>
      <c r="AK599" s="784"/>
      <c r="AL599" s="784"/>
      <c r="AM599" s="784"/>
      <c r="AN599" s="784">
        <f t="shared" si="282"/>
        <v>0</v>
      </c>
      <c r="AO599" s="784"/>
      <c r="AP599" s="784"/>
      <c r="AQ599" s="784"/>
      <c r="AR599" s="363"/>
      <c r="AS599" s="785">
        <f t="shared" si="283"/>
        <v>0</v>
      </c>
      <c r="AT599" s="785"/>
      <c r="AU599" s="785"/>
      <c r="AV599" s="785"/>
      <c r="AW599" s="785">
        <f t="shared" si="284"/>
        <v>0</v>
      </c>
      <c r="AX599" s="91"/>
      <c r="AY599" s="116">
        <f t="shared" si="285"/>
        <v>0</v>
      </c>
      <c r="AZ599" s="116">
        <f t="shared" si="286"/>
        <v>0</v>
      </c>
      <c r="BA599" s="116">
        <f t="shared" si="287"/>
        <v>0</v>
      </c>
      <c r="BB599" s="116">
        <f t="shared" si="288"/>
        <v>0</v>
      </c>
      <c r="BC599" s="115">
        <f t="shared" si="294"/>
        <v>0</v>
      </c>
      <c r="BD599" s="116">
        <f t="shared" si="289"/>
        <v>0</v>
      </c>
      <c r="BE599" s="120">
        <f t="shared" si="295"/>
        <v>0</v>
      </c>
      <c r="BF599" s="115">
        <f t="shared" si="296"/>
        <v>0</v>
      </c>
      <c r="BG599" s="116">
        <f t="shared" si="290"/>
        <v>0</v>
      </c>
      <c r="BH599" s="120">
        <f t="shared" si="297"/>
        <v>0</v>
      </c>
      <c r="BI599" s="115">
        <f t="shared" si="298"/>
        <v>0</v>
      </c>
      <c r="BJ599" s="116">
        <f t="shared" si="291"/>
        <v>0</v>
      </c>
      <c r="BK599" s="120">
        <f t="shared" si="299"/>
        <v>0</v>
      </c>
      <c r="BL599" s="120">
        <f t="shared" si="300"/>
        <v>0</v>
      </c>
      <c r="BN599" s="375">
        <f t="shared" si="292"/>
        <v>0</v>
      </c>
      <c r="BP599" s="380"/>
      <c r="DH599" s="102"/>
    </row>
    <row r="600" spans="1:112" hidden="1">
      <c r="A600" s="110"/>
      <c r="B600" s="786"/>
      <c r="C600" s="786"/>
      <c r="D600" s="786"/>
      <c r="E600" s="786"/>
      <c r="F600" s="786"/>
      <c r="G600" s="786"/>
      <c r="H600" s="786"/>
      <c r="I600" s="786"/>
      <c r="J600" s="786"/>
      <c r="K600" s="786"/>
      <c r="L600" s="786"/>
      <c r="M600" s="786"/>
      <c r="N600" s="786"/>
      <c r="O600" s="786"/>
      <c r="P600" s="786"/>
      <c r="Q600" s="786"/>
      <c r="R600" s="787"/>
      <c r="S600" s="787"/>
      <c r="T600" s="788"/>
      <c r="U600" s="787"/>
      <c r="V600" s="787"/>
      <c r="W600" s="783"/>
      <c r="X600" s="789"/>
      <c r="Y600" s="789"/>
      <c r="Z600" s="789"/>
      <c r="AA600" s="789"/>
      <c r="AB600" s="789"/>
      <c r="AC600" s="781"/>
      <c r="AD600" s="782"/>
      <c r="AE600" s="783"/>
      <c r="AF600" s="784">
        <f t="shared" si="293"/>
        <v>0</v>
      </c>
      <c r="AG600" s="784"/>
      <c r="AH600" s="784"/>
      <c r="AI600" s="784"/>
      <c r="AJ600" s="784">
        <f t="shared" si="281"/>
        <v>0</v>
      </c>
      <c r="AK600" s="784"/>
      <c r="AL600" s="784"/>
      <c r="AM600" s="784"/>
      <c r="AN600" s="784">
        <f t="shared" si="282"/>
        <v>0</v>
      </c>
      <c r="AO600" s="784"/>
      <c r="AP600" s="784"/>
      <c r="AQ600" s="784"/>
      <c r="AR600" s="363"/>
      <c r="AS600" s="785">
        <f t="shared" si="283"/>
        <v>0</v>
      </c>
      <c r="AT600" s="785"/>
      <c r="AU600" s="785"/>
      <c r="AV600" s="785"/>
      <c r="AW600" s="785">
        <f t="shared" si="284"/>
        <v>0</v>
      </c>
      <c r="AX600" s="91"/>
      <c r="AY600" s="116">
        <f t="shared" si="285"/>
        <v>0</v>
      </c>
      <c r="AZ600" s="116">
        <f t="shared" si="286"/>
        <v>0</v>
      </c>
      <c r="BA600" s="116">
        <f t="shared" si="287"/>
        <v>0</v>
      </c>
      <c r="BB600" s="116">
        <f t="shared" si="288"/>
        <v>0</v>
      </c>
      <c r="BC600" s="115">
        <f t="shared" si="294"/>
        <v>0</v>
      </c>
      <c r="BD600" s="116">
        <f t="shared" si="289"/>
        <v>0</v>
      </c>
      <c r="BE600" s="120">
        <f t="shared" si="295"/>
        <v>0</v>
      </c>
      <c r="BF600" s="115">
        <f t="shared" si="296"/>
        <v>0</v>
      </c>
      <c r="BG600" s="116">
        <f t="shared" si="290"/>
        <v>0</v>
      </c>
      <c r="BH600" s="120">
        <f t="shared" si="297"/>
        <v>0</v>
      </c>
      <c r="BI600" s="115">
        <f t="shared" si="298"/>
        <v>0</v>
      </c>
      <c r="BJ600" s="116">
        <f t="shared" si="291"/>
        <v>0</v>
      </c>
      <c r="BK600" s="120">
        <f t="shared" si="299"/>
        <v>0</v>
      </c>
      <c r="BL600" s="120">
        <f t="shared" si="300"/>
        <v>0</v>
      </c>
      <c r="BN600" s="375">
        <f t="shared" si="292"/>
        <v>0</v>
      </c>
      <c r="BP600" s="380"/>
      <c r="DH600" s="102"/>
    </row>
    <row r="601" spans="1:112" hidden="1">
      <c r="A601" s="110"/>
      <c r="B601" s="801" t="s">
        <v>374</v>
      </c>
      <c r="C601" s="801"/>
      <c r="D601" s="801"/>
      <c r="E601" s="801"/>
      <c r="F601" s="801"/>
      <c r="G601" s="801"/>
      <c r="H601" s="801"/>
      <c r="I601" s="801"/>
      <c r="J601" s="801"/>
      <c r="K601" s="801"/>
      <c r="L601" s="801"/>
      <c r="M601" s="801"/>
      <c r="N601" s="801"/>
      <c r="O601" s="801"/>
      <c r="P601" s="801"/>
      <c r="Q601" s="801"/>
      <c r="R601" s="787"/>
      <c r="S601" s="787"/>
      <c r="T601" s="788"/>
      <c r="U601" s="787"/>
      <c r="V601" s="787"/>
      <c r="W601" s="783"/>
      <c r="X601" s="789"/>
      <c r="Y601" s="789"/>
      <c r="Z601" s="789"/>
      <c r="AA601" s="789"/>
      <c r="AB601" s="789"/>
      <c r="AC601" s="781"/>
      <c r="AD601" s="782"/>
      <c r="AE601" s="783"/>
      <c r="AF601" s="784">
        <f t="shared" si="293"/>
        <v>0</v>
      </c>
      <c r="AG601" s="784"/>
      <c r="AH601" s="784"/>
      <c r="AI601" s="784"/>
      <c r="AJ601" s="784">
        <f t="shared" si="281"/>
        <v>0</v>
      </c>
      <c r="AK601" s="784"/>
      <c r="AL601" s="784"/>
      <c r="AM601" s="784"/>
      <c r="AN601" s="784">
        <f t="shared" si="282"/>
        <v>0</v>
      </c>
      <c r="AO601" s="784"/>
      <c r="AP601" s="784"/>
      <c r="AQ601" s="784"/>
      <c r="AR601" s="363"/>
      <c r="AS601" s="785">
        <f t="shared" si="283"/>
        <v>0</v>
      </c>
      <c r="AT601" s="785"/>
      <c r="AU601" s="785"/>
      <c r="AV601" s="785"/>
      <c r="AW601" s="785">
        <f t="shared" si="284"/>
        <v>0</v>
      </c>
      <c r="AX601" s="91"/>
      <c r="AY601" s="116">
        <f t="shared" si="285"/>
        <v>0</v>
      </c>
      <c r="AZ601" s="116">
        <f t="shared" si="286"/>
        <v>0</v>
      </c>
      <c r="BA601" s="116">
        <f t="shared" si="287"/>
        <v>0</v>
      </c>
      <c r="BB601" s="116">
        <f t="shared" si="288"/>
        <v>0</v>
      </c>
      <c r="BC601" s="115">
        <f t="shared" si="294"/>
        <v>0</v>
      </c>
      <c r="BD601" s="116">
        <f t="shared" si="289"/>
        <v>0</v>
      </c>
      <c r="BE601" s="120">
        <f t="shared" si="295"/>
        <v>0</v>
      </c>
      <c r="BF601" s="115">
        <f t="shared" si="296"/>
        <v>0</v>
      </c>
      <c r="BG601" s="116">
        <f t="shared" si="290"/>
        <v>0</v>
      </c>
      <c r="BH601" s="120">
        <f t="shared" si="297"/>
        <v>0</v>
      </c>
      <c r="BI601" s="115">
        <f t="shared" si="298"/>
        <v>0</v>
      </c>
      <c r="BJ601" s="116">
        <f t="shared" si="291"/>
        <v>0</v>
      </c>
      <c r="BK601" s="120">
        <f t="shared" si="299"/>
        <v>0</v>
      </c>
      <c r="BL601" s="120">
        <f t="shared" si="300"/>
        <v>0</v>
      </c>
      <c r="BN601" s="375">
        <f t="shared" si="292"/>
        <v>0</v>
      </c>
      <c r="BP601" s="380"/>
      <c r="DH601" s="102"/>
    </row>
    <row r="602" spans="1:112" hidden="1">
      <c r="A602" s="110"/>
      <c r="B602" s="786" t="s">
        <v>222</v>
      </c>
      <c r="C602" s="786"/>
      <c r="D602" s="786"/>
      <c r="E602" s="786"/>
      <c r="F602" s="786"/>
      <c r="G602" s="786"/>
      <c r="H602" s="786"/>
      <c r="I602" s="786"/>
      <c r="J602" s="786"/>
      <c r="K602" s="786"/>
      <c r="L602" s="786"/>
      <c r="M602" s="786"/>
      <c r="N602" s="786"/>
      <c r="O602" s="786"/>
      <c r="P602" s="786"/>
      <c r="Q602" s="786"/>
      <c r="R602" s="787"/>
      <c r="S602" s="787"/>
      <c r="T602" s="788"/>
      <c r="U602" s="787" t="s">
        <v>1</v>
      </c>
      <c r="V602" s="787" t="s">
        <v>8</v>
      </c>
      <c r="W602" s="783">
        <v>750</v>
      </c>
      <c r="X602" s="789"/>
      <c r="Y602" s="789"/>
      <c r="Z602" s="789">
        <v>4500</v>
      </c>
      <c r="AA602" s="789"/>
      <c r="AB602" s="789">
        <v>4500</v>
      </c>
      <c r="AC602" s="781"/>
      <c r="AD602" s="782"/>
      <c r="AE602" s="783"/>
      <c r="AF602" s="784">
        <f t="shared" si="293"/>
        <v>0</v>
      </c>
      <c r="AG602" s="784"/>
      <c r="AH602" s="784"/>
      <c r="AI602" s="784"/>
      <c r="AJ602" s="784">
        <f t="shared" si="281"/>
        <v>0</v>
      </c>
      <c r="AK602" s="784"/>
      <c r="AL602" s="784"/>
      <c r="AM602" s="784"/>
      <c r="AN602" s="784">
        <f t="shared" si="282"/>
        <v>0</v>
      </c>
      <c r="AO602" s="784"/>
      <c r="AP602" s="784"/>
      <c r="AQ602" s="784"/>
      <c r="AR602" s="363"/>
      <c r="AS602" s="785">
        <f t="shared" si="283"/>
        <v>0</v>
      </c>
      <c r="AT602" s="785"/>
      <c r="AU602" s="785"/>
      <c r="AV602" s="785"/>
      <c r="AW602" s="785">
        <f t="shared" si="284"/>
        <v>0</v>
      </c>
      <c r="AX602" s="91"/>
      <c r="AY602" s="116">
        <f t="shared" si="285"/>
        <v>0</v>
      </c>
      <c r="AZ602" s="116">
        <f t="shared" si="286"/>
        <v>0</v>
      </c>
      <c r="BA602" s="116">
        <f t="shared" si="287"/>
        <v>0</v>
      </c>
      <c r="BB602" s="116">
        <f t="shared" si="288"/>
        <v>0</v>
      </c>
      <c r="BC602" s="115">
        <f t="shared" si="294"/>
        <v>0</v>
      </c>
      <c r="BD602" s="116">
        <f t="shared" si="289"/>
        <v>0</v>
      </c>
      <c r="BE602" s="120">
        <f t="shared" si="295"/>
        <v>0</v>
      </c>
      <c r="BF602" s="115">
        <f t="shared" si="296"/>
        <v>0</v>
      </c>
      <c r="BG602" s="116">
        <f t="shared" si="290"/>
        <v>0</v>
      </c>
      <c r="BH602" s="120">
        <f t="shared" si="297"/>
        <v>0</v>
      </c>
      <c r="BI602" s="115">
        <f t="shared" si="298"/>
        <v>0</v>
      </c>
      <c r="BJ602" s="116">
        <f t="shared" si="291"/>
        <v>0</v>
      </c>
      <c r="BK602" s="120">
        <f t="shared" si="299"/>
        <v>0</v>
      </c>
      <c r="BL602" s="120">
        <f t="shared" si="300"/>
        <v>0</v>
      </c>
      <c r="BN602" s="375">
        <f t="shared" si="292"/>
        <v>0</v>
      </c>
      <c r="BP602" s="380"/>
      <c r="DH602" s="102"/>
    </row>
    <row r="603" spans="1:112" hidden="1">
      <c r="A603" s="110"/>
      <c r="B603" s="786" t="s">
        <v>378</v>
      </c>
      <c r="C603" s="786"/>
      <c r="D603" s="786"/>
      <c r="E603" s="786"/>
      <c r="F603" s="786"/>
      <c r="G603" s="786"/>
      <c r="H603" s="786"/>
      <c r="I603" s="786"/>
      <c r="J603" s="786"/>
      <c r="K603" s="786"/>
      <c r="L603" s="786"/>
      <c r="M603" s="786"/>
      <c r="N603" s="786"/>
      <c r="O603" s="786"/>
      <c r="P603" s="786"/>
      <c r="Q603" s="786"/>
      <c r="R603" s="787"/>
      <c r="S603" s="787"/>
      <c r="T603" s="788"/>
      <c r="U603" s="787" t="s">
        <v>1</v>
      </c>
      <c r="V603" s="787" t="s">
        <v>1</v>
      </c>
      <c r="W603" s="783">
        <v>500</v>
      </c>
      <c r="X603" s="789"/>
      <c r="Y603" s="789"/>
      <c r="Z603" s="789">
        <v>1750</v>
      </c>
      <c r="AA603" s="789"/>
      <c r="AB603" s="789">
        <v>1600</v>
      </c>
      <c r="AC603" s="781"/>
      <c r="AD603" s="782"/>
      <c r="AE603" s="783"/>
      <c r="AF603" s="784">
        <f t="shared" si="293"/>
        <v>0</v>
      </c>
      <c r="AG603" s="784"/>
      <c r="AH603" s="784"/>
      <c r="AI603" s="784"/>
      <c r="AJ603" s="784">
        <f t="shared" si="281"/>
        <v>0</v>
      </c>
      <c r="AK603" s="784"/>
      <c r="AL603" s="784"/>
      <c r="AM603" s="784"/>
      <c r="AN603" s="784">
        <f t="shared" si="282"/>
        <v>0</v>
      </c>
      <c r="AO603" s="784"/>
      <c r="AP603" s="784"/>
      <c r="AQ603" s="784"/>
      <c r="AR603" s="363"/>
      <c r="AS603" s="785">
        <f t="shared" si="283"/>
        <v>0</v>
      </c>
      <c r="AT603" s="785"/>
      <c r="AU603" s="785"/>
      <c r="AV603" s="785"/>
      <c r="AW603" s="785">
        <f t="shared" si="284"/>
        <v>0</v>
      </c>
      <c r="AX603" s="91"/>
      <c r="AY603" s="116">
        <f t="shared" si="285"/>
        <v>0</v>
      </c>
      <c r="AZ603" s="116">
        <f t="shared" si="286"/>
        <v>0</v>
      </c>
      <c r="BA603" s="116">
        <f t="shared" si="287"/>
        <v>0</v>
      </c>
      <c r="BB603" s="116">
        <f t="shared" si="288"/>
        <v>0</v>
      </c>
      <c r="BC603" s="115">
        <f t="shared" si="294"/>
        <v>0</v>
      </c>
      <c r="BD603" s="116">
        <f t="shared" si="289"/>
        <v>0</v>
      </c>
      <c r="BE603" s="120">
        <f t="shared" si="295"/>
        <v>0</v>
      </c>
      <c r="BF603" s="115">
        <f t="shared" si="296"/>
        <v>0</v>
      </c>
      <c r="BG603" s="116">
        <f t="shared" si="290"/>
        <v>0</v>
      </c>
      <c r="BH603" s="120">
        <f t="shared" si="297"/>
        <v>0</v>
      </c>
      <c r="BI603" s="115">
        <f t="shared" si="298"/>
        <v>0</v>
      </c>
      <c r="BJ603" s="116">
        <f t="shared" si="291"/>
        <v>0</v>
      </c>
      <c r="BK603" s="120">
        <f t="shared" si="299"/>
        <v>0</v>
      </c>
      <c r="BL603" s="120">
        <f t="shared" si="300"/>
        <v>0</v>
      </c>
      <c r="BN603" s="375">
        <f t="shared" si="292"/>
        <v>0</v>
      </c>
      <c r="BP603" s="380"/>
      <c r="DH603" s="102"/>
    </row>
    <row r="604" spans="1:112" hidden="1">
      <c r="A604" s="110"/>
      <c r="B604" s="786" t="s">
        <v>380</v>
      </c>
      <c r="C604" s="786"/>
      <c r="D604" s="786"/>
      <c r="E604" s="786"/>
      <c r="F604" s="786"/>
      <c r="G604" s="786"/>
      <c r="H604" s="786"/>
      <c r="I604" s="786"/>
      <c r="J604" s="786"/>
      <c r="K604" s="786"/>
      <c r="L604" s="786"/>
      <c r="M604" s="786"/>
      <c r="N604" s="786"/>
      <c r="O604" s="786"/>
      <c r="P604" s="786"/>
      <c r="Q604" s="786"/>
      <c r="R604" s="787"/>
      <c r="S604" s="787"/>
      <c r="T604" s="788"/>
      <c r="U604" s="787" t="s">
        <v>7</v>
      </c>
      <c r="V604" s="787"/>
      <c r="W604" s="783">
        <v>30</v>
      </c>
      <c r="X604" s="789"/>
      <c r="Y604" s="789"/>
      <c r="Z604" s="789">
        <v>45</v>
      </c>
      <c r="AA604" s="789"/>
      <c r="AB604" s="789"/>
      <c r="AC604" s="781"/>
      <c r="AD604" s="782"/>
      <c r="AE604" s="783"/>
      <c r="AF604" s="784">
        <f t="shared" si="293"/>
        <v>0</v>
      </c>
      <c r="AG604" s="784"/>
      <c r="AH604" s="784"/>
      <c r="AI604" s="784"/>
      <c r="AJ604" s="784">
        <f t="shared" si="281"/>
        <v>0</v>
      </c>
      <c r="AK604" s="784"/>
      <c r="AL604" s="784"/>
      <c r="AM604" s="784"/>
      <c r="AN604" s="784">
        <f t="shared" si="282"/>
        <v>0</v>
      </c>
      <c r="AO604" s="784"/>
      <c r="AP604" s="784"/>
      <c r="AQ604" s="784"/>
      <c r="AR604" s="363"/>
      <c r="AS604" s="785">
        <f t="shared" si="283"/>
        <v>0</v>
      </c>
      <c r="AT604" s="785"/>
      <c r="AU604" s="785"/>
      <c r="AV604" s="785"/>
      <c r="AW604" s="785">
        <f t="shared" si="284"/>
        <v>0</v>
      </c>
      <c r="AX604" s="91"/>
      <c r="AY604" s="116">
        <f t="shared" si="285"/>
        <v>0</v>
      </c>
      <c r="AZ604" s="116">
        <f t="shared" si="286"/>
        <v>0</v>
      </c>
      <c r="BA604" s="116">
        <f t="shared" si="287"/>
        <v>0</v>
      </c>
      <c r="BB604" s="116">
        <f t="shared" si="288"/>
        <v>0</v>
      </c>
      <c r="BC604" s="115">
        <f t="shared" si="294"/>
        <v>0</v>
      </c>
      <c r="BD604" s="116">
        <f t="shared" si="289"/>
        <v>0</v>
      </c>
      <c r="BE604" s="120">
        <f t="shared" si="295"/>
        <v>0</v>
      </c>
      <c r="BF604" s="115">
        <f t="shared" si="296"/>
        <v>0</v>
      </c>
      <c r="BG604" s="116">
        <f t="shared" si="290"/>
        <v>0</v>
      </c>
      <c r="BH604" s="120">
        <f t="shared" si="297"/>
        <v>0</v>
      </c>
      <c r="BI604" s="115">
        <f t="shared" si="298"/>
        <v>0</v>
      </c>
      <c r="BJ604" s="116">
        <f t="shared" si="291"/>
        <v>0</v>
      </c>
      <c r="BK604" s="120">
        <f t="shared" si="299"/>
        <v>0</v>
      </c>
      <c r="BL604" s="120">
        <f t="shared" si="300"/>
        <v>0</v>
      </c>
      <c r="BN604" s="375">
        <f t="shared" si="292"/>
        <v>0</v>
      </c>
      <c r="BP604" s="380"/>
      <c r="DH604" s="102"/>
    </row>
    <row r="605" spans="1:112" hidden="1">
      <c r="A605" s="110"/>
      <c r="B605" s="786" t="s">
        <v>349</v>
      </c>
      <c r="C605" s="786"/>
      <c r="D605" s="786"/>
      <c r="E605" s="786"/>
      <c r="F605" s="786"/>
      <c r="G605" s="786"/>
      <c r="H605" s="786"/>
      <c r="I605" s="786"/>
      <c r="J605" s="786"/>
      <c r="K605" s="786"/>
      <c r="L605" s="786"/>
      <c r="M605" s="786"/>
      <c r="N605" s="786"/>
      <c r="O605" s="786"/>
      <c r="P605" s="786"/>
      <c r="Q605" s="786"/>
      <c r="R605" s="787"/>
      <c r="S605" s="787"/>
      <c r="T605" s="788"/>
      <c r="U605" s="787" t="s">
        <v>7</v>
      </c>
      <c r="V605" s="787"/>
      <c r="W605" s="783">
        <v>20</v>
      </c>
      <c r="X605" s="789"/>
      <c r="Y605" s="789"/>
      <c r="Z605" s="789">
        <v>15</v>
      </c>
      <c r="AA605" s="789"/>
      <c r="AB605" s="789"/>
      <c r="AC605" s="781"/>
      <c r="AD605" s="782"/>
      <c r="AE605" s="783"/>
      <c r="AF605" s="784">
        <f t="shared" si="293"/>
        <v>0</v>
      </c>
      <c r="AG605" s="784"/>
      <c r="AH605" s="784"/>
      <c r="AI605" s="784"/>
      <c r="AJ605" s="784">
        <f t="shared" si="281"/>
        <v>0</v>
      </c>
      <c r="AK605" s="784"/>
      <c r="AL605" s="784"/>
      <c r="AM605" s="784"/>
      <c r="AN605" s="784">
        <f t="shared" si="282"/>
        <v>0</v>
      </c>
      <c r="AO605" s="784"/>
      <c r="AP605" s="784"/>
      <c r="AQ605" s="784"/>
      <c r="AR605" s="363"/>
      <c r="AS605" s="785">
        <f t="shared" si="283"/>
        <v>0</v>
      </c>
      <c r="AT605" s="785"/>
      <c r="AU605" s="785"/>
      <c r="AV605" s="785"/>
      <c r="AW605" s="785">
        <f t="shared" si="284"/>
        <v>0</v>
      </c>
      <c r="AX605" s="91"/>
      <c r="AY605" s="116">
        <f t="shared" si="285"/>
        <v>0</v>
      </c>
      <c r="AZ605" s="116">
        <f t="shared" si="286"/>
        <v>0</v>
      </c>
      <c r="BA605" s="116">
        <f t="shared" si="287"/>
        <v>0</v>
      </c>
      <c r="BB605" s="116">
        <f t="shared" si="288"/>
        <v>0</v>
      </c>
      <c r="BC605" s="115">
        <f t="shared" si="294"/>
        <v>0</v>
      </c>
      <c r="BD605" s="116">
        <f t="shared" si="289"/>
        <v>0</v>
      </c>
      <c r="BE605" s="120">
        <f t="shared" si="295"/>
        <v>0</v>
      </c>
      <c r="BF605" s="115">
        <f t="shared" si="296"/>
        <v>0</v>
      </c>
      <c r="BG605" s="116">
        <f t="shared" si="290"/>
        <v>0</v>
      </c>
      <c r="BH605" s="120">
        <f t="shared" si="297"/>
        <v>0</v>
      </c>
      <c r="BI605" s="115">
        <f t="shared" si="298"/>
        <v>0</v>
      </c>
      <c r="BJ605" s="116">
        <f t="shared" si="291"/>
        <v>0</v>
      </c>
      <c r="BK605" s="120">
        <f t="shared" si="299"/>
        <v>0</v>
      </c>
      <c r="BL605" s="120">
        <f t="shared" si="300"/>
        <v>0</v>
      </c>
      <c r="BN605" s="375">
        <f t="shared" si="292"/>
        <v>0</v>
      </c>
      <c r="BP605" s="380"/>
      <c r="DH605" s="102"/>
    </row>
    <row r="606" spans="1:112" hidden="1">
      <c r="A606" s="110"/>
      <c r="B606" s="786"/>
      <c r="C606" s="786"/>
      <c r="D606" s="786"/>
      <c r="E606" s="786"/>
      <c r="F606" s="786"/>
      <c r="G606" s="786"/>
      <c r="H606" s="786"/>
      <c r="I606" s="786"/>
      <c r="J606" s="786"/>
      <c r="K606" s="786"/>
      <c r="L606" s="786"/>
      <c r="M606" s="786"/>
      <c r="N606" s="786"/>
      <c r="O606" s="786"/>
      <c r="P606" s="786"/>
      <c r="Q606" s="786"/>
      <c r="R606" s="787"/>
      <c r="S606" s="787"/>
      <c r="T606" s="788"/>
      <c r="U606" s="787"/>
      <c r="V606" s="787"/>
      <c r="W606" s="783"/>
      <c r="X606" s="789"/>
      <c r="Y606" s="789"/>
      <c r="Z606" s="781"/>
      <c r="AA606" s="782"/>
      <c r="AB606" s="783"/>
      <c r="AC606" s="781"/>
      <c r="AD606" s="782"/>
      <c r="AE606" s="783"/>
      <c r="AF606" s="784">
        <f t="shared" si="293"/>
        <v>0</v>
      </c>
      <c r="AG606" s="784"/>
      <c r="AH606" s="784"/>
      <c r="AI606" s="784"/>
      <c r="AJ606" s="784">
        <f t="shared" si="281"/>
        <v>0</v>
      </c>
      <c r="AK606" s="784"/>
      <c r="AL606" s="784"/>
      <c r="AM606" s="784"/>
      <c r="AN606" s="784">
        <f t="shared" si="282"/>
        <v>0</v>
      </c>
      <c r="AO606" s="784"/>
      <c r="AP606" s="784"/>
      <c r="AQ606" s="784"/>
      <c r="AR606" s="363"/>
      <c r="AS606" s="785">
        <f t="shared" si="283"/>
        <v>0</v>
      </c>
      <c r="AT606" s="785"/>
      <c r="AU606" s="785"/>
      <c r="AV606" s="785"/>
      <c r="AW606" s="785">
        <f t="shared" si="284"/>
        <v>0</v>
      </c>
      <c r="AX606" s="91"/>
      <c r="AY606" s="116">
        <f t="shared" si="285"/>
        <v>0</v>
      </c>
      <c r="AZ606" s="116">
        <f t="shared" si="286"/>
        <v>0</v>
      </c>
      <c r="BA606" s="116">
        <f t="shared" si="287"/>
        <v>0</v>
      </c>
      <c r="BB606" s="116">
        <f t="shared" si="288"/>
        <v>0</v>
      </c>
      <c r="BC606" s="115">
        <f t="shared" si="294"/>
        <v>0</v>
      </c>
      <c r="BD606" s="116">
        <f t="shared" si="289"/>
        <v>0</v>
      </c>
      <c r="BE606" s="120">
        <f t="shared" si="295"/>
        <v>0</v>
      </c>
      <c r="BF606" s="115">
        <f t="shared" si="296"/>
        <v>0</v>
      </c>
      <c r="BG606" s="116">
        <f t="shared" si="290"/>
        <v>0</v>
      </c>
      <c r="BH606" s="120">
        <f t="shared" si="297"/>
        <v>0</v>
      </c>
      <c r="BI606" s="115">
        <f t="shared" si="298"/>
        <v>0</v>
      </c>
      <c r="BJ606" s="116">
        <f t="shared" si="291"/>
        <v>0</v>
      </c>
      <c r="BK606" s="120">
        <f t="shared" si="299"/>
        <v>0</v>
      </c>
      <c r="BL606" s="120">
        <f t="shared" si="300"/>
        <v>0</v>
      </c>
      <c r="BN606" s="375">
        <f t="shared" si="292"/>
        <v>0</v>
      </c>
      <c r="BP606" s="380"/>
      <c r="DH606" s="102"/>
    </row>
    <row r="607" spans="1:112" hidden="1">
      <c r="A607" s="110"/>
      <c r="B607" s="786"/>
      <c r="C607" s="786"/>
      <c r="D607" s="786"/>
      <c r="E607" s="786"/>
      <c r="F607" s="786"/>
      <c r="G607" s="786"/>
      <c r="H607" s="786"/>
      <c r="I607" s="786"/>
      <c r="J607" s="786"/>
      <c r="K607" s="786"/>
      <c r="L607" s="786"/>
      <c r="M607" s="786"/>
      <c r="N607" s="786"/>
      <c r="O607" s="786"/>
      <c r="P607" s="786"/>
      <c r="Q607" s="786"/>
      <c r="R607" s="787"/>
      <c r="S607" s="787"/>
      <c r="T607" s="788"/>
      <c r="U607" s="787"/>
      <c r="V607" s="787"/>
      <c r="W607" s="783"/>
      <c r="X607" s="789"/>
      <c r="Y607" s="789"/>
      <c r="Z607" s="781"/>
      <c r="AA607" s="782"/>
      <c r="AB607" s="783"/>
      <c r="AC607" s="781"/>
      <c r="AD607" s="782"/>
      <c r="AE607" s="783"/>
      <c r="AF607" s="784">
        <f t="shared" si="293"/>
        <v>0</v>
      </c>
      <c r="AG607" s="784"/>
      <c r="AH607" s="784"/>
      <c r="AI607" s="784"/>
      <c r="AJ607" s="784">
        <f t="shared" si="281"/>
        <v>0</v>
      </c>
      <c r="AK607" s="784"/>
      <c r="AL607" s="784"/>
      <c r="AM607" s="784"/>
      <c r="AN607" s="784">
        <f t="shared" si="282"/>
        <v>0</v>
      </c>
      <c r="AO607" s="784"/>
      <c r="AP607" s="784"/>
      <c r="AQ607" s="784"/>
      <c r="AR607" s="363"/>
      <c r="AS607" s="785">
        <f t="shared" si="283"/>
        <v>0</v>
      </c>
      <c r="AT607" s="785"/>
      <c r="AU607" s="785"/>
      <c r="AV607" s="785"/>
      <c r="AW607" s="785">
        <f t="shared" si="284"/>
        <v>0</v>
      </c>
      <c r="AX607" s="91"/>
      <c r="AY607" s="116">
        <f t="shared" si="285"/>
        <v>0</v>
      </c>
      <c r="AZ607" s="116">
        <f t="shared" si="286"/>
        <v>0</v>
      </c>
      <c r="BA607" s="116">
        <f t="shared" si="287"/>
        <v>0</v>
      </c>
      <c r="BB607" s="116">
        <f t="shared" si="288"/>
        <v>0</v>
      </c>
      <c r="BC607" s="115">
        <f t="shared" si="294"/>
        <v>0</v>
      </c>
      <c r="BD607" s="116">
        <f t="shared" si="289"/>
        <v>0</v>
      </c>
      <c r="BE607" s="120">
        <f t="shared" si="295"/>
        <v>0</v>
      </c>
      <c r="BF607" s="115">
        <f t="shared" si="296"/>
        <v>0</v>
      </c>
      <c r="BG607" s="116">
        <f t="shared" si="290"/>
        <v>0</v>
      </c>
      <c r="BH607" s="120">
        <f t="shared" si="297"/>
        <v>0</v>
      </c>
      <c r="BI607" s="115">
        <f t="shared" si="298"/>
        <v>0</v>
      </c>
      <c r="BJ607" s="116">
        <f t="shared" si="291"/>
        <v>0</v>
      </c>
      <c r="BK607" s="120">
        <f t="shared" si="299"/>
        <v>0</v>
      </c>
      <c r="BL607" s="120">
        <f t="shared" si="300"/>
        <v>0</v>
      </c>
      <c r="BN607" s="375">
        <f t="shared" si="292"/>
        <v>0</v>
      </c>
      <c r="BP607" s="380"/>
      <c r="DH607" s="102"/>
    </row>
    <row r="608" spans="1:112" hidden="1">
      <c r="A608" s="110"/>
      <c r="B608" s="786"/>
      <c r="C608" s="786"/>
      <c r="D608" s="786"/>
      <c r="E608" s="786"/>
      <c r="F608" s="786"/>
      <c r="G608" s="786"/>
      <c r="H608" s="786"/>
      <c r="I608" s="786"/>
      <c r="J608" s="786"/>
      <c r="K608" s="786"/>
      <c r="L608" s="786"/>
      <c r="M608" s="786"/>
      <c r="N608" s="786"/>
      <c r="O608" s="786"/>
      <c r="P608" s="786"/>
      <c r="Q608" s="786"/>
      <c r="R608" s="787"/>
      <c r="S608" s="787"/>
      <c r="T608" s="788"/>
      <c r="U608" s="787"/>
      <c r="V608" s="787"/>
      <c r="W608" s="783"/>
      <c r="X608" s="789"/>
      <c r="Y608" s="789"/>
      <c r="Z608" s="781"/>
      <c r="AA608" s="782"/>
      <c r="AB608" s="783"/>
      <c r="AC608" s="781"/>
      <c r="AD608" s="782"/>
      <c r="AE608" s="783"/>
      <c r="AF608" s="784">
        <f t="shared" si="293"/>
        <v>0</v>
      </c>
      <c r="AG608" s="784"/>
      <c r="AH608" s="784"/>
      <c r="AI608" s="784"/>
      <c r="AJ608" s="784">
        <f t="shared" si="281"/>
        <v>0</v>
      </c>
      <c r="AK608" s="784"/>
      <c r="AL608" s="784"/>
      <c r="AM608" s="784"/>
      <c r="AN608" s="784">
        <f t="shared" si="282"/>
        <v>0</v>
      </c>
      <c r="AO608" s="784"/>
      <c r="AP608" s="784"/>
      <c r="AQ608" s="784"/>
      <c r="AR608" s="363"/>
      <c r="AS608" s="785">
        <f t="shared" si="283"/>
        <v>0</v>
      </c>
      <c r="AT608" s="785"/>
      <c r="AU608" s="785"/>
      <c r="AV608" s="785"/>
      <c r="AW608" s="785">
        <f t="shared" si="284"/>
        <v>0</v>
      </c>
      <c r="AX608" s="91"/>
      <c r="AY608" s="116">
        <f t="shared" si="285"/>
        <v>0</v>
      </c>
      <c r="AZ608" s="116">
        <f t="shared" si="286"/>
        <v>0</v>
      </c>
      <c r="BA608" s="116">
        <f t="shared" si="287"/>
        <v>0</v>
      </c>
      <c r="BB608" s="116">
        <f t="shared" si="288"/>
        <v>0</v>
      </c>
      <c r="BC608" s="115">
        <f t="shared" si="294"/>
        <v>0</v>
      </c>
      <c r="BD608" s="116">
        <f t="shared" si="289"/>
        <v>0</v>
      </c>
      <c r="BE608" s="120">
        <f t="shared" si="295"/>
        <v>0</v>
      </c>
      <c r="BF608" s="115">
        <f t="shared" si="296"/>
        <v>0</v>
      </c>
      <c r="BG608" s="116">
        <f t="shared" si="290"/>
        <v>0</v>
      </c>
      <c r="BH608" s="120">
        <f t="shared" si="297"/>
        <v>0</v>
      </c>
      <c r="BI608" s="115">
        <f t="shared" si="298"/>
        <v>0</v>
      </c>
      <c r="BJ608" s="116">
        <f t="shared" si="291"/>
        <v>0</v>
      </c>
      <c r="BK608" s="120">
        <f t="shared" si="299"/>
        <v>0</v>
      </c>
      <c r="BL608" s="120">
        <f t="shared" si="300"/>
        <v>0</v>
      </c>
      <c r="BN608" s="375">
        <f t="shared" si="292"/>
        <v>0</v>
      </c>
      <c r="BP608" s="380"/>
      <c r="DH608" s="102"/>
    </row>
    <row r="609" spans="1:112" hidden="1">
      <c r="A609" s="110"/>
      <c r="B609" s="786"/>
      <c r="C609" s="786"/>
      <c r="D609" s="786"/>
      <c r="E609" s="786"/>
      <c r="F609" s="786"/>
      <c r="G609" s="786"/>
      <c r="H609" s="786"/>
      <c r="I609" s="786"/>
      <c r="J609" s="786"/>
      <c r="K609" s="786"/>
      <c r="L609" s="786"/>
      <c r="M609" s="786"/>
      <c r="N609" s="786"/>
      <c r="O609" s="786"/>
      <c r="P609" s="786"/>
      <c r="Q609" s="786"/>
      <c r="R609" s="787"/>
      <c r="S609" s="787"/>
      <c r="T609" s="788"/>
      <c r="U609" s="787"/>
      <c r="V609" s="787"/>
      <c r="W609" s="783"/>
      <c r="X609" s="789"/>
      <c r="Y609" s="789"/>
      <c r="Z609" s="781"/>
      <c r="AA609" s="782"/>
      <c r="AB609" s="783"/>
      <c r="AC609" s="781"/>
      <c r="AD609" s="782"/>
      <c r="AE609" s="783"/>
      <c r="AF609" s="784">
        <f t="shared" si="293"/>
        <v>0</v>
      </c>
      <c r="AG609" s="784"/>
      <c r="AH609" s="784"/>
      <c r="AI609" s="784"/>
      <c r="AJ609" s="784">
        <f t="shared" si="281"/>
        <v>0</v>
      </c>
      <c r="AK609" s="784"/>
      <c r="AL609" s="784"/>
      <c r="AM609" s="784"/>
      <c r="AN609" s="784">
        <f t="shared" si="282"/>
        <v>0</v>
      </c>
      <c r="AO609" s="784"/>
      <c r="AP609" s="784"/>
      <c r="AQ609" s="784"/>
      <c r="AR609" s="363"/>
      <c r="AS609" s="785">
        <f t="shared" si="283"/>
        <v>0</v>
      </c>
      <c r="AT609" s="785"/>
      <c r="AU609" s="785"/>
      <c r="AV609" s="785"/>
      <c r="AW609" s="785">
        <f t="shared" si="284"/>
        <v>0</v>
      </c>
      <c r="AX609" s="91"/>
      <c r="AY609" s="116">
        <f t="shared" si="285"/>
        <v>0</v>
      </c>
      <c r="AZ609" s="116">
        <f t="shared" si="286"/>
        <v>0</v>
      </c>
      <c r="BA609" s="116">
        <f t="shared" si="287"/>
        <v>0</v>
      </c>
      <c r="BB609" s="116">
        <f t="shared" si="288"/>
        <v>0</v>
      </c>
      <c r="BC609" s="115">
        <f t="shared" si="294"/>
        <v>0</v>
      </c>
      <c r="BD609" s="116">
        <f t="shared" si="289"/>
        <v>0</v>
      </c>
      <c r="BE609" s="120">
        <f t="shared" si="295"/>
        <v>0</v>
      </c>
      <c r="BF609" s="115">
        <f t="shared" si="296"/>
        <v>0</v>
      </c>
      <c r="BG609" s="116">
        <f t="shared" si="290"/>
        <v>0</v>
      </c>
      <c r="BH609" s="120">
        <f t="shared" si="297"/>
        <v>0</v>
      </c>
      <c r="BI609" s="115">
        <f t="shared" si="298"/>
        <v>0</v>
      </c>
      <c r="BJ609" s="116">
        <f t="shared" si="291"/>
        <v>0</v>
      </c>
      <c r="BK609" s="120">
        <f t="shared" si="299"/>
        <v>0</v>
      </c>
      <c r="BL609" s="120">
        <f t="shared" si="300"/>
        <v>0</v>
      </c>
      <c r="BN609" s="375">
        <f t="shared" si="292"/>
        <v>0</v>
      </c>
      <c r="BP609" s="380"/>
      <c r="DH609" s="102"/>
    </row>
    <row r="610" spans="1:112" hidden="1">
      <c r="A610" s="110"/>
      <c r="B610" s="786"/>
      <c r="C610" s="786"/>
      <c r="D610" s="786"/>
      <c r="E610" s="786"/>
      <c r="F610" s="786"/>
      <c r="G610" s="786"/>
      <c r="H610" s="786"/>
      <c r="I610" s="786"/>
      <c r="J610" s="786"/>
      <c r="K610" s="786"/>
      <c r="L610" s="786"/>
      <c r="M610" s="786"/>
      <c r="N610" s="786"/>
      <c r="O610" s="786"/>
      <c r="P610" s="786"/>
      <c r="Q610" s="786"/>
      <c r="R610" s="787"/>
      <c r="S610" s="787"/>
      <c r="T610" s="788"/>
      <c r="U610" s="787"/>
      <c r="V610" s="787"/>
      <c r="W610" s="783"/>
      <c r="X610" s="789"/>
      <c r="Y610" s="789"/>
      <c r="Z610" s="781"/>
      <c r="AA610" s="782"/>
      <c r="AB610" s="783"/>
      <c r="AC610" s="781"/>
      <c r="AD610" s="782"/>
      <c r="AE610" s="783"/>
      <c r="AF610" s="784">
        <f t="shared" si="293"/>
        <v>0</v>
      </c>
      <c r="AG610" s="784"/>
      <c r="AH610" s="784"/>
      <c r="AI610" s="784"/>
      <c r="AJ610" s="784">
        <f t="shared" si="281"/>
        <v>0</v>
      </c>
      <c r="AK610" s="784"/>
      <c r="AL610" s="784"/>
      <c r="AM610" s="784"/>
      <c r="AN610" s="784">
        <f t="shared" si="282"/>
        <v>0</v>
      </c>
      <c r="AO610" s="784"/>
      <c r="AP610" s="784"/>
      <c r="AQ610" s="784"/>
      <c r="AR610" s="363"/>
      <c r="AS610" s="785">
        <f t="shared" si="283"/>
        <v>0</v>
      </c>
      <c r="AT610" s="785"/>
      <c r="AU610" s="785"/>
      <c r="AV610" s="785"/>
      <c r="AW610" s="785">
        <f t="shared" si="284"/>
        <v>0</v>
      </c>
      <c r="AX610" s="91"/>
      <c r="AY610" s="116">
        <f t="shared" si="285"/>
        <v>0</v>
      </c>
      <c r="AZ610" s="116">
        <f t="shared" si="286"/>
        <v>0</v>
      </c>
      <c r="BA610" s="116">
        <f t="shared" si="287"/>
        <v>0</v>
      </c>
      <c r="BB610" s="116">
        <f t="shared" si="288"/>
        <v>0</v>
      </c>
      <c r="BC610" s="115">
        <f t="shared" si="294"/>
        <v>0</v>
      </c>
      <c r="BD610" s="116">
        <f t="shared" si="289"/>
        <v>0</v>
      </c>
      <c r="BE610" s="120">
        <f t="shared" si="295"/>
        <v>0</v>
      </c>
      <c r="BF610" s="115">
        <f t="shared" si="296"/>
        <v>0</v>
      </c>
      <c r="BG610" s="116">
        <f t="shared" si="290"/>
        <v>0</v>
      </c>
      <c r="BH610" s="120">
        <f t="shared" si="297"/>
        <v>0</v>
      </c>
      <c r="BI610" s="115">
        <f t="shared" si="298"/>
        <v>0</v>
      </c>
      <c r="BJ610" s="116">
        <f t="shared" si="291"/>
        <v>0</v>
      </c>
      <c r="BK610" s="120">
        <f t="shared" si="299"/>
        <v>0</v>
      </c>
      <c r="BL610" s="120">
        <f t="shared" si="300"/>
        <v>0</v>
      </c>
      <c r="BN610" s="375">
        <f t="shared" si="292"/>
        <v>0</v>
      </c>
      <c r="BP610" s="380"/>
      <c r="DH610" s="102"/>
    </row>
    <row r="611" spans="1:112" hidden="1">
      <c r="A611" s="110"/>
      <c r="B611" s="786"/>
      <c r="C611" s="786"/>
      <c r="D611" s="786"/>
      <c r="E611" s="786"/>
      <c r="F611" s="786"/>
      <c r="G611" s="786"/>
      <c r="H611" s="786"/>
      <c r="I611" s="786"/>
      <c r="J611" s="786"/>
      <c r="K611" s="786"/>
      <c r="L611" s="786"/>
      <c r="M611" s="786"/>
      <c r="N611" s="786"/>
      <c r="O611" s="786"/>
      <c r="P611" s="786"/>
      <c r="Q611" s="786"/>
      <c r="R611" s="787"/>
      <c r="S611" s="787"/>
      <c r="T611" s="788"/>
      <c r="U611" s="787"/>
      <c r="V611" s="787"/>
      <c r="W611" s="783"/>
      <c r="X611" s="789"/>
      <c r="Y611" s="789"/>
      <c r="Z611" s="789"/>
      <c r="AA611" s="789"/>
      <c r="AB611" s="789"/>
      <c r="AC611" s="781"/>
      <c r="AD611" s="782"/>
      <c r="AE611" s="783"/>
      <c r="AF611" s="784">
        <f t="shared" si="293"/>
        <v>0</v>
      </c>
      <c r="AG611" s="784"/>
      <c r="AH611" s="784"/>
      <c r="AI611" s="784"/>
      <c r="AJ611" s="784">
        <f t="shared" si="281"/>
        <v>0</v>
      </c>
      <c r="AK611" s="784"/>
      <c r="AL611" s="784"/>
      <c r="AM611" s="784"/>
      <c r="AN611" s="784">
        <f t="shared" si="282"/>
        <v>0</v>
      </c>
      <c r="AO611" s="784"/>
      <c r="AP611" s="784"/>
      <c r="AQ611" s="784"/>
      <c r="AR611" s="363"/>
      <c r="AS611" s="785">
        <f t="shared" si="283"/>
        <v>0</v>
      </c>
      <c r="AT611" s="785"/>
      <c r="AU611" s="785"/>
      <c r="AV611" s="785"/>
      <c r="AW611" s="785">
        <f t="shared" si="284"/>
        <v>0</v>
      </c>
      <c r="AX611" s="91"/>
      <c r="AY611" s="116">
        <f t="shared" si="285"/>
        <v>0</v>
      </c>
      <c r="AZ611" s="116">
        <f t="shared" si="286"/>
        <v>0</v>
      </c>
      <c r="BA611" s="116">
        <f t="shared" si="287"/>
        <v>0</v>
      </c>
      <c r="BB611" s="116">
        <f t="shared" si="288"/>
        <v>0</v>
      </c>
      <c r="BC611" s="115">
        <f t="shared" si="294"/>
        <v>0</v>
      </c>
      <c r="BD611" s="116">
        <f t="shared" si="289"/>
        <v>0</v>
      </c>
      <c r="BE611" s="120">
        <f t="shared" si="295"/>
        <v>0</v>
      </c>
      <c r="BF611" s="115">
        <f t="shared" si="296"/>
        <v>0</v>
      </c>
      <c r="BG611" s="116">
        <f t="shared" si="290"/>
        <v>0</v>
      </c>
      <c r="BH611" s="120">
        <f t="shared" si="297"/>
        <v>0</v>
      </c>
      <c r="BI611" s="115">
        <f t="shared" si="298"/>
        <v>0</v>
      </c>
      <c r="BJ611" s="116">
        <f t="shared" si="291"/>
        <v>0</v>
      </c>
      <c r="BK611" s="120">
        <f t="shared" si="299"/>
        <v>0</v>
      </c>
      <c r="BL611" s="120">
        <f t="shared" si="300"/>
        <v>0</v>
      </c>
      <c r="BN611" s="375">
        <f t="shared" si="292"/>
        <v>0</v>
      </c>
      <c r="BP611" s="380"/>
      <c r="DH611" s="102"/>
    </row>
    <row r="612" spans="1:112" hidden="1">
      <c r="A612" s="110"/>
      <c r="B612" s="786"/>
      <c r="C612" s="786"/>
      <c r="D612" s="786"/>
      <c r="E612" s="786"/>
      <c r="F612" s="786"/>
      <c r="G612" s="786"/>
      <c r="H612" s="786"/>
      <c r="I612" s="786"/>
      <c r="J612" s="786"/>
      <c r="K612" s="786"/>
      <c r="L612" s="786"/>
      <c r="M612" s="786"/>
      <c r="N612" s="786"/>
      <c r="O612" s="786"/>
      <c r="P612" s="786"/>
      <c r="Q612" s="786"/>
      <c r="R612" s="787"/>
      <c r="S612" s="787"/>
      <c r="T612" s="788"/>
      <c r="U612" s="787"/>
      <c r="V612" s="787"/>
      <c r="W612" s="783"/>
      <c r="X612" s="789"/>
      <c r="Y612" s="789"/>
      <c r="Z612" s="789"/>
      <c r="AA612" s="789"/>
      <c r="AB612" s="789"/>
      <c r="AC612" s="781"/>
      <c r="AD612" s="782"/>
      <c r="AE612" s="783"/>
      <c r="AF612" s="784">
        <f t="shared" si="293"/>
        <v>0</v>
      </c>
      <c r="AG612" s="784"/>
      <c r="AH612" s="784"/>
      <c r="AI612" s="784"/>
      <c r="AJ612" s="784">
        <f t="shared" si="281"/>
        <v>0</v>
      </c>
      <c r="AK612" s="784"/>
      <c r="AL612" s="784"/>
      <c r="AM612" s="784"/>
      <c r="AN612" s="784">
        <f t="shared" si="282"/>
        <v>0</v>
      </c>
      <c r="AO612" s="784"/>
      <c r="AP612" s="784"/>
      <c r="AQ612" s="784"/>
      <c r="AR612" s="363"/>
      <c r="AS612" s="785">
        <f t="shared" si="283"/>
        <v>0</v>
      </c>
      <c r="AT612" s="785"/>
      <c r="AU612" s="785"/>
      <c r="AV612" s="785"/>
      <c r="AW612" s="785">
        <f t="shared" si="284"/>
        <v>0</v>
      </c>
      <c r="AX612" s="91"/>
      <c r="AY612" s="116">
        <f t="shared" si="285"/>
        <v>0</v>
      </c>
      <c r="AZ612" s="116">
        <f t="shared" si="286"/>
        <v>0</v>
      </c>
      <c r="BA612" s="116">
        <f t="shared" si="287"/>
        <v>0</v>
      </c>
      <c r="BB612" s="116">
        <f t="shared" si="288"/>
        <v>0</v>
      </c>
      <c r="BC612" s="115">
        <f t="shared" si="294"/>
        <v>0</v>
      </c>
      <c r="BD612" s="116">
        <f t="shared" si="289"/>
        <v>0</v>
      </c>
      <c r="BE612" s="120">
        <f t="shared" si="295"/>
        <v>0</v>
      </c>
      <c r="BF612" s="115">
        <f t="shared" si="296"/>
        <v>0</v>
      </c>
      <c r="BG612" s="116">
        <f t="shared" si="290"/>
        <v>0</v>
      </c>
      <c r="BH612" s="120">
        <f t="shared" si="297"/>
        <v>0</v>
      </c>
      <c r="BI612" s="115">
        <f t="shared" si="298"/>
        <v>0</v>
      </c>
      <c r="BJ612" s="116">
        <f t="shared" si="291"/>
        <v>0</v>
      </c>
      <c r="BK612" s="120">
        <f t="shared" si="299"/>
        <v>0</v>
      </c>
      <c r="BL612" s="120">
        <f t="shared" si="300"/>
        <v>0</v>
      </c>
      <c r="BN612" s="375">
        <f t="shared" si="292"/>
        <v>0</v>
      </c>
      <c r="BP612" s="380"/>
      <c r="DH612" s="102"/>
    </row>
    <row r="613" spans="1:112" hidden="1">
      <c r="A613" s="110"/>
      <c r="B613" s="786"/>
      <c r="C613" s="786"/>
      <c r="D613" s="786"/>
      <c r="E613" s="786"/>
      <c r="F613" s="786"/>
      <c r="G613" s="786"/>
      <c r="H613" s="786"/>
      <c r="I613" s="786"/>
      <c r="J613" s="786"/>
      <c r="K613" s="786"/>
      <c r="L613" s="786"/>
      <c r="M613" s="786"/>
      <c r="N613" s="786"/>
      <c r="O613" s="786"/>
      <c r="P613" s="786"/>
      <c r="Q613" s="786"/>
      <c r="R613" s="787"/>
      <c r="S613" s="787"/>
      <c r="T613" s="788"/>
      <c r="U613" s="787"/>
      <c r="V613" s="787"/>
      <c r="W613" s="783"/>
      <c r="X613" s="789"/>
      <c r="Y613" s="789"/>
      <c r="Z613" s="789"/>
      <c r="AA613" s="789"/>
      <c r="AB613" s="789"/>
      <c r="AC613" s="781"/>
      <c r="AD613" s="782"/>
      <c r="AE613" s="783"/>
      <c r="AF613" s="784">
        <f t="shared" si="293"/>
        <v>0</v>
      </c>
      <c r="AG613" s="784"/>
      <c r="AH613" s="784"/>
      <c r="AI613" s="784"/>
      <c r="AJ613" s="784">
        <f t="shared" si="281"/>
        <v>0</v>
      </c>
      <c r="AK613" s="784"/>
      <c r="AL613" s="784"/>
      <c r="AM613" s="784"/>
      <c r="AN613" s="784">
        <f t="shared" si="282"/>
        <v>0</v>
      </c>
      <c r="AO613" s="784"/>
      <c r="AP613" s="784"/>
      <c r="AQ613" s="784"/>
      <c r="AR613" s="363"/>
      <c r="AS613" s="785">
        <f t="shared" si="283"/>
        <v>0</v>
      </c>
      <c r="AT613" s="785"/>
      <c r="AU613" s="785"/>
      <c r="AV613" s="785"/>
      <c r="AW613" s="785">
        <f t="shared" si="284"/>
        <v>0</v>
      </c>
      <c r="AX613" s="91"/>
      <c r="AY613" s="116">
        <f t="shared" si="285"/>
        <v>0</v>
      </c>
      <c r="AZ613" s="116">
        <f t="shared" si="286"/>
        <v>0</v>
      </c>
      <c r="BA613" s="116">
        <f t="shared" si="287"/>
        <v>0</v>
      </c>
      <c r="BB613" s="116">
        <f t="shared" si="288"/>
        <v>0</v>
      </c>
      <c r="BC613" s="115">
        <f t="shared" si="294"/>
        <v>0</v>
      </c>
      <c r="BD613" s="116">
        <f t="shared" si="289"/>
        <v>0</v>
      </c>
      <c r="BE613" s="120">
        <f t="shared" si="295"/>
        <v>0</v>
      </c>
      <c r="BF613" s="115">
        <f t="shared" si="296"/>
        <v>0</v>
      </c>
      <c r="BG613" s="116">
        <f t="shared" si="290"/>
        <v>0</v>
      </c>
      <c r="BH613" s="120">
        <f t="shared" si="297"/>
        <v>0</v>
      </c>
      <c r="BI613" s="115">
        <f t="shared" si="298"/>
        <v>0</v>
      </c>
      <c r="BJ613" s="116">
        <f t="shared" si="291"/>
        <v>0</v>
      </c>
      <c r="BK613" s="120">
        <f t="shared" si="299"/>
        <v>0</v>
      </c>
      <c r="BL613" s="120">
        <f t="shared" si="300"/>
        <v>0</v>
      </c>
      <c r="BN613" s="375">
        <f t="shared" si="292"/>
        <v>0</v>
      </c>
      <c r="BP613" s="380"/>
      <c r="DH613" s="102"/>
    </row>
    <row r="614" spans="1:112" hidden="1">
      <c r="A614" s="110"/>
      <c r="B614" s="786"/>
      <c r="C614" s="786"/>
      <c r="D614" s="786"/>
      <c r="E614" s="786"/>
      <c r="F614" s="786"/>
      <c r="G614" s="786"/>
      <c r="H614" s="786"/>
      <c r="I614" s="786"/>
      <c r="J614" s="786"/>
      <c r="K614" s="786"/>
      <c r="L614" s="786"/>
      <c r="M614" s="786"/>
      <c r="N614" s="786"/>
      <c r="O614" s="786"/>
      <c r="P614" s="786"/>
      <c r="Q614" s="786"/>
      <c r="R614" s="787"/>
      <c r="S614" s="787"/>
      <c r="T614" s="788"/>
      <c r="U614" s="787"/>
      <c r="V614" s="787"/>
      <c r="W614" s="783"/>
      <c r="X614" s="789"/>
      <c r="Y614" s="789"/>
      <c r="Z614" s="789"/>
      <c r="AA614" s="789"/>
      <c r="AB614" s="789"/>
      <c r="AC614" s="781"/>
      <c r="AD614" s="782"/>
      <c r="AE614" s="783"/>
      <c r="AF614" s="784">
        <f t="shared" si="293"/>
        <v>0</v>
      </c>
      <c r="AG614" s="784"/>
      <c r="AH614" s="784"/>
      <c r="AI614" s="784"/>
      <c r="AJ614" s="784">
        <f t="shared" si="281"/>
        <v>0</v>
      </c>
      <c r="AK614" s="784"/>
      <c r="AL614" s="784"/>
      <c r="AM614" s="784"/>
      <c r="AN614" s="784">
        <f t="shared" si="282"/>
        <v>0</v>
      </c>
      <c r="AO614" s="784"/>
      <c r="AP614" s="784"/>
      <c r="AQ614" s="784"/>
      <c r="AR614" s="363"/>
      <c r="AS614" s="785">
        <f t="shared" si="283"/>
        <v>0</v>
      </c>
      <c r="AT614" s="785"/>
      <c r="AU614" s="785"/>
      <c r="AV614" s="785"/>
      <c r="AW614" s="785">
        <f t="shared" si="284"/>
        <v>0</v>
      </c>
      <c r="AX614" s="91"/>
      <c r="AY614" s="116">
        <f t="shared" si="285"/>
        <v>0</v>
      </c>
      <c r="AZ614" s="116">
        <f t="shared" si="286"/>
        <v>0</v>
      </c>
      <c r="BA614" s="116">
        <f t="shared" si="287"/>
        <v>0</v>
      </c>
      <c r="BB614" s="116">
        <f t="shared" si="288"/>
        <v>0</v>
      </c>
      <c r="BC614" s="115">
        <f t="shared" si="294"/>
        <v>0</v>
      </c>
      <c r="BD614" s="116">
        <f t="shared" si="289"/>
        <v>0</v>
      </c>
      <c r="BE614" s="120">
        <f t="shared" si="295"/>
        <v>0</v>
      </c>
      <c r="BF614" s="115">
        <f t="shared" si="296"/>
        <v>0</v>
      </c>
      <c r="BG614" s="116">
        <f t="shared" si="290"/>
        <v>0</v>
      </c>
      <c r="BH614" s="120">
        <f t="shared" si="297"/>
        <v>0</v>
      </c>
      <c r="BI614" s="115">
        <f t="shared" si="298"/>
        <v>0</v>
      </c>
      <c r="BJ614" s="116">
        <f t="shared" si="291"/>
        <v>0</v>
      </c>
      <c r="BK614" s="120">
        <f t="shared" si="299"/>
        <v>0</v>
      </c>
      <c r="BL614" s="120">
        <f t="shared" si="300"/>
        <v>0</v>
      </c>
      <c r="BN614" s="375">
        <f t="shared" si="292"/>
        <v>0</v>
      </c>
      <c r="BP614" s="380"/>
      <c r="DH614" s="102"/>
    </row>
    <row r="615" spans="1:112" hidden="1">
      <c r="A615" s="110"/>
      <c r="B615" s="786"/>
      <c r="C615" s="786"/>
      <c r="D615" s="786"/>
      <c r="E615" s="786"/>
      <c r="F615" s="786"/>
      <c r="G615" s="786"/>
      <c r="H615" s="786"/>
      <c r="I615" s="786"/>
      <c r="J615" s="786"/>
      <c r="K615" s="786"/>
      <c r="L615" s="786"/>
      <c r="M615" s="786"/>
      <c r="N615" s="786"/>
      <c r="O615" s="786"/>
      <c r="P615" s="786"/>
      <c r="Q615" s="786"/>
      <c r="R615" s="787"/>
      <c r="S615" s="787"/>
      <c r="T615" s="788"/>
      <c r="U615" s="787"/>
      <c r="V615" s="787"/>
      <c r="W615" s="783"/>
      <c r="X615" s="789"/>
      <c r="Y615" s="789"/>
      <c r="Z615" s="789"/>
      <c r="AA615" s="789"/>
      <c r="AB615" s="789"/>
      <c r="AC615" s="781"/>
      <c r="AD615" s="782"/>
      <c r="AE615" s="783"/>
      <c r="AF615" s="784">
        <f t="shared" si="293"/>
        <v>0</v>
      </c>
      <c r="AG615" s="784"/>
      <c r="AH615" s="784"/>
      <c r="AI615" s="784"/>
      <c r="AJ615" s="784">
        <f t="shared" si="281"/>
        <v>0</v>
      </c>
      <c r="AK615" s="784"/>
      <c r="AL615" s="784"/>
      <c r="AM615" s="784"/>
      <c r="AN615" s="784">
        <f t="shared" si="282"/>
        <v>0</v>
      </c>
      <c r="AO615" s="784"/>
      <c r="AP615" s="784"/>
      <c r="AQ615" s="784"/>
      <c r="AR615" s="363"/>
      <c r="AS615" s="785">
        <f t="shared" si="283"/>
        <v>0</v>
      </c>
      <c r="AT615" s="785"/>
      <c r="AU615" s="785"/>
      <c r="AV615" s="785"/>
      <c r="AW615" s="785">
        <f t="shared" si="284"/>
        <v>0</v>
      </c>
      <c r="AX615" s="91"/>
      <c r="AY615" s="116">
        <f t="shared" si="285"/>
        <v>0</v>
      </c>
      <c r="AZ615" s="116">
        <f t="shared" si="286"/>
        <v>0</v>
      </c>
      <c r="BA615" s="116">
        <f t="shared" si="287"/>
        <v>0</v>
      </c>
      <c r="BB615" s="116">
        <f t="shared" si="288"/>
        <v>0</v>
      </c>
      <c r="BC615" s="115">
        <f t="shared" si="294"/>
        <v>0</v>
      </c>
      <c r="BD615" s="116">
        <f t="shared" si="289"/>
        <v>0</v>
      </c>
      <c r="BE615" s="120">
        <f t="shared" si="295"/>
        <v>0</v>
      </c>
      <c r="BF615" s="115">
        <f t="shared" si="296"/>
        <v>0</v>
      </c>
      <c r="BG615" s="116">
        <f t="shared" si="290"/>
        <v>0</v>
      </c>
      <c r="BH615" s="120">
        <f t="shared" si="297"/>
        <v>0</v>
      </c>
      <c r="BI615" s="115">
        <f t="shared" si="298"/>
        <v>0</v>
      </c>
      <c r="BJ615" s="116">
        <f t="shared" si="291"/>
        <v>0</v>
      </c>
      <c r="BK615" s="120">
        <f t="shared" si="299"/>
        <v>0</v>
      </c>
      <c r="BL615" s="120">
        <f t="shared" si="300"/>
        <v>0</v>
      </c>
      <c r="BN615" s="375">
        <f t="shared" si="292"/>
        <v>0</v>
      </c>
      <c r="BP615" s="380"/>
      <c r="DH615" s="102"/>
    </row>
    <row r="616" spans="1:112" hidden="1">
      <c r="A616" s="110"/>
      <c r="B616" s="786"/>
      <c r="C616" s="786"/>
      <c r="D616" s="786"/>
      <c r="E616" s="786"/>
      <c r="F616" s="786"/>
      <c r="G616" s="786"/>
      <c r="H616" s="786"/>
      <c r="I616" s="786"/>
      <c r="J616" s="786"/>
      <c r="K616" s="786"/>
      <c r="L616" s="786"/>
      <c r="M616" s="786"/>
      <c r="N616" s="786"/>
      <c r="O616" s="786"/>
      <c r="P616" s="786"/>
      <c r="Q616" s="786"/>
      <c r="R616" s="787"/>
      <c r="S616" s="787"/>
      <c r="T616" s="788"/>
      <c r="U616" s="787"/>
      <c r="V616" s="787"/>
      <c r="W616" s="783"/>
      <c r="X616" s="789"/>
      <c r="Y616" s="789"/>
      <c r="Z616" s="789"/>
      <c r="AA616" s="789"/>
      <c r="AB616" s="789"/>
      <c r="AC616" s="781"/>
      <c r="AD616" s="782"/>
      <c r="AE616" s="783"/>
      <c r="AF616" s="784">
        <f t="shared" si="293"/>
        <v>0</v>
      </c>
      <c r="AG616" s="784"/>
      <c r="AH616" s="784"/>
      <c r="AI616" s="784"/>
      <c r="AJ616" s="784">
        <f t="shared" si="281"/>
        <v>0</v>
      </c>
      <c r="AK616" s="784"/>
      <c r="AL616" s="784"/>
      <c r="AM616" s="784"/>
      <c r="AN616" s="784">
        <f t="shared" si="282"/>
        <v>0</v>
      </c>
      <c r="AO616" s="784"/>
      <c r="AP616" s="784"/>
      <c r="AQ616" s="784"/>
      <c r="AR616" s="363"/>
      <c r="AS616" s="785">
        <f t="shared" si="283"/>
        <v>0</v>
      </c>
      <c r="AT616" s="785"/>
      <c r="AU616" s="785"/>
      <c r="AV616" s="785"/>
      <c r="AW616" s="785">
        <f t="shared" si="284"/>
        <v>0</v>
      </c>
      <c r="AX616" s="91"/>
      <c r="AY616" s="116">
        <f t="shared" si="285"/>
        <v>0</v>
      </c>
      <c r="AZ616" s="116">
        <f t="shared" si="286"/>
        <v>0</v>
      </c>
      <c r="BA616" s="116">
        <f t="shared" si="287"/>
        <v>0</v>
      </c>
      <c r="BB616" s="116">
        <f t="shared" si="288"/>
        <v>0</v>
      </c>
      <c r="BC616" s="115">
        <f t="shared" si="294"/>
        <v>0</v>
      </c>
      <c r="BD616" s="116">
        <f t="shared" si="289"/>
        <v>0</v>
      </c>
      <c r="BE616" s="120">
        <f t="shared" si="295"/>
        <v>0</v>
      </c>
      <c r="BF616" s="115">
        <f t="shared" si="296"/>
        <v>0</v>
      </c>
      <c r="BG616" s="116">
        <f t="shared" si="290"/>
        <v>0</v>
      </c>
      <c r="BH616" s="120">
        <f t="shared" si="297"/>
        <v>0</v>
      </c>
      <c r="BI616" s="115">
        <f t="shared" si="298"/>
        <v>0</v>
      </c>
      <c r="BJ616" s="116">
        <f t="shared" si="291"/>
        <v>0</v>
      </c>
      <c r="BK616" s="120">
        <f t="shared" si="299"/>
        <v>0</v>
      </c>
      <c r="BL616" s="120">
        <f t="shared" si="300"/>
        <v>0</v>
      </c>
      <c r="BN616" s="375">
        <f t="shared" si="292"/>
        <v>0</v>
      </c>
      <c r="BP616" s="380"/>
      <c r="DH616" s="102"/>
    </row>
    <row r="617" spans="1:112" hidden="1">
      <c r="A617" s="110"/>
      <c r="B617" s="786"/>
      <c r="C617" s="786"/>
      <c r="D617" s="786"/>
      <c r="E617" s="786"/>
      <c r="F617" s="786"/>
      <c r="G617" s="786"/>
      <c r="H617" s="786"/>
      <c r="I617" s="786"/>
      <c r="J617" s="786"/>
      <c r="K617" s="786"/>
      <c r="L617" s="786"/>
      <c r="M617" s="786"/>
      <c r="N617" s="786"/>
      <c r="O617" s="786"/>
      <c r="P617" s="786"/>
      <c r="Q617" s="786"/>
      <c r="R617" s="787"/>
      <c r="S617" s="787"/>
      <c r="T617" s="788"/>
      <c r="U617" s="787"/>
      <c r="V617" s="787"/>
      <c r="W617" s="783"/>
      <c r="X617" s="789"/>
      <c r="Y617" s="789"/>
      <c r="Z617" s="789"/>
      <c r="AA617" s="789"/>
      <c r="AB617" s="789"/>
      <c r="AC617" s="781"/>
      <c r="AD617" s="782"/>
      <c r="AE617" s="783"/>
      <c r="AF617" s="784">
        <f t="shared" si="293"/>
        <v>0</v>
      </c>
      <c r="AG617" s="784"/>
      <c r="AH617" s="784"/>
      <c r="AI617" s="784"/>
      <c r="AJ617" s="784">
        <f t="shared" si="281"/>
        <v>0</v>
      </c>
      <c r="AK617" s="784"/>
      <c r="AL617" s="784"/>
      <c r="AM617" s="784"/>
      <c r="AN617" s="784">
        <f t="shared" si="282"/>
        <v>0</v>
      </c>
      <c r="AO617" s="784"/>
      <c r="AP617" s="784"/>
      <c r="AQ617" s="784"/>
      <c r="AR617" s="363"/>
      <c r="AS617" s="785">
        <f t="shared" si="283"/>
        <v>0</v>
      </c>
      <c r="AT617" s="785"/>
      <c r="AU617" s="785"/>
      <c r="AV617" s="785"/>
      <c r="AW617" s="785">
        <f t="shared" si="284"/>
        <v>0</v>
      </c>
      <c r="AX617" s="91"/>
      <c r="AY617" s="116">
        <f t="shared" si="285"/>
        <v>0</v>
      </c>
      <c r="AZ617" s="116">
        <f t="shared" si="286"/>
        <v>0</v>
      </c>
      <c r="BA617" s="116">
        <f t="shared" si="287"/>
        <v>0</v>
      </c>
      <c r="BB617" s="116">
        <f t="shared" si="288"/>
        <v>0</v>
      </c>
      <c r="BC617" s="115">
        <f t="shared" si="294"/>
        <v>0</v>
      </c>
      <c r="BD617" s="116">
        <f t="shared" si="289"/>
        <v>0</v>
      </c>
      <c r="BE617" s="120">
        <f t="shared" si="295"/>
        <v>0</v>
      </c>
      <c r="BF617" s="115">
        <f t="shared" si="296"/>
        <v>0</v>
      </c>
      <c r="BG617" s="116">
        <f t="shared" si="290"/>
        <v>0</v>
      </c>
      <c r="BH617" s="120">
        <f t="shared" si="297"/>
        <v>0</v>
      </c>
      <c r="BI617" s="115">
        <f t="shared" si="298"/>
        <v>0</v>
      </c>
      <c r="BJ617" s="116">
        <f t="shared" si="291"/>
        <v>0</v>
      </c>
      <c r="BK617" s="120">
        <f t="shared" si="299"/>
        <v>0</v>
      </c>
      <c r="BL617" s="120">
        <f t="shared" si="300"/>
        <v>0</v>
      </c>
      <c r="BN617" s="375">
        <f t="shared" si="292"/>
        <v>0</v>
      </c>
      <c r="BP617" s="380"/>
      <c r="DH617" s="102"/>
    </row>
    <row r="618" spans="1:112" hidden="1">
      <c r="A618" s="110"/>
      <c r="B618" s="786"/>
      <c r="C618" s="786"/>
      <c r="D618" s="786"/>
      <c r="E618" s="786"/>
      <c r="F618" s="786"/>
      <c r="G618" s="786"/>
      <c r="H618" s="786"/>
      <c r="I618" s="786"/>
      <c r="J618" s="786"/>
      <c r="K618" s="786"/>
      <c r="L618" s="786"/>
      <c r="M618" s="786"/>
      <c r="N618" s="786"/>
      <c r="O618" s="786"/>
      <c r="P618" s="786"/>
      <c r="Q618" s="786"/>
      <c r="R618" s="787"/>
      <c r="S618" s="787"/>
      <c r="T618" s="788"/>
      <c r="U618" s="787"/>
      <c r="V618" s="787"/>
      <c r="W618" s="783"/>
      <c r="X618" s="789"/>
      <c r="Y618" s="789"/>
      <c r="Z618" s="789"/>
      <c r="AA618" s="789"/>
      <c r="AB618" s="789"/>
      <c r="AC618" s="781"/>
      <c r="AD618" s="782"/>
      <c r="AE618" s="783"/>
      <c r="AF618" s="784">
        <f t="shared" si="293"/>
        <v>0</v>
      </c>
      <c r="AG618" s="784"/>
      <c r="AH618" s="784"/>
      <c r="AI618" s="784"/>
      <c r="AJ618" s="784">
        <f t="shared" si="281"/>
        <v>0</v>
      </c>
      <c r="AK618" s="784"/>
      <c r="AL618" s="784"/>
      <c r="AM618" s="784"/>
      <c r="AN618" s="784">
        <f t="shared" si="282"/>
        <v>0</v>
      </c>
      <c r="AO618" s="784"/>
      <c r="AP618" s="784"/>
      <c r="AQ618" s="784"/>
      <c r="AR618" s="363"/>
      <c r="AS618" s="785">
        <f t="shared" si="283"/>
        <v>0</v>
      </c>
      <c r="AT618" s="785"/>
      <c r="AU618" s="785"/>
      <c r="AV618" s="785"/>
      <c r="AW618" s="785">
        <f t="shared" si="284"/>
        <v>0</v>
      </c>
      <c r="AX618" s="91"/>
      <c r="AY618" s="116">
        <f t="shared" si="285"/>
        <v>0</v>
      </c>
      <c r="AZ618" s="116">
        <f t="shared" si="286"/>
        <v>0</v>
      </c>
      <c r="BA618" s="116">
        <f t="shared" si="287"/>
        <v>0</v>
      </c>
      <c r="BB618" s="116">
        <f t="shared" si="288"/>
        <v>0</v>
      </c>
      <c r="BC618" s="115">
        <f t="shared" si="294"/>
        <v>0</v>
      </c>
      <c r="BD618" s="116">
        <f t="shared" si="289"/>
        <v>0</v>
      </c>
      <c r="BE618" s="120">
        <f t="shared" si="295"/>
        <v>0</v>
      </c>
      <c r="BF618" s="115">
        <f t="shared" si="296"/>
        <v>0</v>
      </c>
      <c r="BG618" s="116">
        <f t="shared" si="290"/>
        <v>0</v>
      </c>
      <c r="BH618" s="120">
        <f t="shared" si="297"/>
        <v>0</v>
      </c>
      <c r="BI618" s="115">
        <f t="shared" si="298"/>
        <v>0</v>
      </c>
      <c r="BJ618" s="116">
        <f t="shared" si="291"/>
        <v>0</v>
      </c>
      <c r="BK618" s="120">
        <f t="shared" si="299"/>
        <v>0</v>
      </c>
      <c r="BL618" s="120">
        <f t="shared" si="300"/>
        <v>0</v>
      </c>
      <c r="BN618" s="375">
        <f t="shared" si="292"/>
        <v>0</v>
      </c>
      <c r="BP618" s="380"/>
      <c r="DH618" s="102"/>
    </row>
    <row r="619" spans="1:112" hidden="1">
      <c r="A619" s="110"/>
      <c r="B619" s="786"/>
      <c r="C619" s="786"/>
      <c r="D619" s="786"/>
      <c r="E619" s="786"/>
      <c r="F619" s="786"/>
      <c r="G619" s="786"/>
      <c r="H619" s="786"/>
      <c r="I619" s="786"/>
      <c r="J619" s="786"/>
      <c r="K619" s="786"/>
      <c r="L619" s="786"/>
      <c r="M619" s="786"/>
      <c r="N619" s="786"/>
      <c r="O619" s="786"/>
      <c r="P619" s="786"/>
      <c r="Q619" s="786"/>
      <c r="R619" s="787"/>
      <c r="S619" s="787"/>
      <c r="T619" s="788"/>
      <c r="U619" s="787"/>
      <c r="V619" s="787"/>
      <c r="W619" s="783"/>
      <c r="X619" s="789"/>
      <c r="Y619" s="789"/>
      <c r="Z619" s="789"/>
      <c r="AA619" s="789"/>
      <c r="AB619" s="789"/>
      <c r="AC619" s="781"/>
      <c r="AD619" s="782"/>
      <c r="AE619" s="783"/>
      <c r="AF619" s="784">
        <f t="shared" si="293"/>
        <v>0</v>
      </c>
      <c r="AG619" s="784"/>
      <c r="AH619" s="784"/>
      <c r="AI619" s="784"/>
      <c r="AJ619" s="784">
        <f t="shared" si="281"/>
        <v>0</v>
      </c>
      <c r="AK619" s="784"/>
      <c r="AL619" s="784"/>
      <c r="AM619" s="784"/>
      <c r="AN619" s="784">
        <f t="shared" si="282"/>
        <v>0</v>
      </c>
      <c r="AO619" s="784"/>
      <c r="AP619" s="784"/>
      <c r="AQ619" s="784"/>
      <c r="AR619" s="363"/>
      <c r="AS619" s="785">
        <f t="shared" si="283"/>
        <v>0</v>
      </c>
      <c r="AT619" s="785"/>
      <c r="AU619" s="785"/>
      <c r="AV619" s="785"/>
      <c r="AW619" s="785">
        <f t="shared" si="284"/>
        <v>0</v>
      </c>
      <c r="AX619" s="91"/>
      <c r="AY619" s="116">
        <f t="shared" si="285"/>
        <v>0</v>
      </c>
      <c r="AZ619" s="116">
        <f t="shared" si="286"/>
        <v>0</v>
      </c>
      <c r="BA619" s="116">
        <f t="shared" si="287"/>
        <v>0</v>
      </c>
      <c r="BB619" s="116">
        <f t="shared" si="288"/>
        <v>0</v>
      </c>
      <c r="BC619" s="115">
        <f t="shared" si="294"/>
        <v>0</v>
      </c>
      <c r="BD619" s="116">
        <f t="shared" si="289"/>
        <v>0</v>
      </c>
      <c r="BE619" s="120">
        <f t="shared" si="295"/>
        <v>0</v>
      </c>
      <c r="BF619" s="115">
        <f t="shared" si="296"/>
        <v>0</v>
      </c>
      <c r="BG619" s="116">
        <f t="shared" si="290"/>
        <v>0</v>
      </c>
      <c r="BH619" s="120">
        <f t="shared" si="297"/>
        <v>0</v>
      </c>
      <c r="BI619" s="115">
        <f t="shared" si="298"/>
        <v>0</v>
      </c>
      <c r="BJ619" s="116">
        <f t="shared" si="291"/>
        <v>0</v>
      </c>
      <c r="BK619" s="120">
        <f t="shared" si="299"/>
        <v>0</v>
      </c>
      <c r="BL619" s="120">
        <f t="shared" si="300"/>
        <v>0</v>
      </c>
      <c r="BN619" s="375">
        <f t="shared" si="292"/>
        <v>0</v>
      </c>
      <c r="BP619" s="380"/>
      <c r="DH619" s="102"/>
    </row>
    <row r="620" spans="1:112" hidden="1">
      <c r="A620" s="110"/>
      <c r="B620" s="786"/>
      <c r="C620" s="786"/>
      <c r="D620" s="786"/>
      <c r="E620" s="786"/>
      <c r="F620" s="786"/>
      <c r="G620" s="786"/>
      <c r="H620" s="786"/>
      <c r="I620" s="786"/>
      <c r="J620" s="786"/>
      <c r="K620" s="786"/>
      <c r="L620" s="786"/>
      <c r="M620" s="786"/>
      <c r="N620" s="786"/>
      <c r="O620" s="786"/>
      <c r="P620" s="786"/>
      <c r="Q620" s="786"/>
      <c r="R620" s="787"/>
      <c r="S620" s="787"/>
      <c r="T620" s="788"/>
      <c r="U620" s="787"/>
      <c r="V620" s="787"/>
      <c r="W620" s="783"/>
      <c r="X620" s="789"/>
      <c r="Y620" s="789"/>
      <c r="Z620" s="789"/>
      <c r="AA620" s="789"/>
      <c r="AB620" s="789"/>
      <c r="AC620" s="781"/>
      <c r="AD620" s="782"/>
      <c r="AE620" s="783"/>
      <c r="AF620" s="784">
        <f t="shared" si="293"/>
        <v>0</v>
      </c>
      <c r="AG620" s="784"/>
      <c r="AH620" s="784"/>
      <c r="AI620" s="784"/>
      <c r="AJ620" s="784">
        <f t="shared" si="281"/>
        <v>0</v>
      </c>
      <c r="AK620" s="784"/>
      <c r="AL620" s="784"/>
      <c r="AM620" s="784"/>
      <c r="AN620" s="784">
        <f t="shared" si="282"/>
        <v>0</v>
      </c>
      <c r="AO620" s="784"/>
      <c r="AP620" s="784"/>
      <c r="AQ620" s="784"/>
      <c r="AR620" s="363"/>
      <c r="AS620" s="785">
        <f t="shared" si="283"/>
        <v>0</v>
      </c>
      <c r="AT620" s="785"/>
      <c r="AU620" s="785"/>
      <c r="AV620" s="785"/>
      <c r="AW620" s="785">
        <f t="shared" si="284"/>
        <v>0</v>
      </c>
      <c r="AX620" s="91"/>
      <c r="AY620" s="116">
        <f t="shared" si="285"/>
        <v>0</v>
      </c>
      <c r="AZ620" s="116">
        <f t="shared" si="286"/>
        <v>0</v>
      </c>
      <c r="BA620" s="116">
        <f t="shared" si="287"/>
        <v>0</v>
      </c>
      <c r="BB620" s="116">
        <f t="shared" si="288"/>
        <v>0</v>
      </c>
      <c r="BC620" s="115">
        <f t="shared" si="294"/>
        <v>0</v>
      </c>
      <c r="BD620" s="116">
        <f t="shared" si="289"/>
        <v>0</v>
      </c>
      <c r="BE620" s="120">
        <f t="shared" si="295"/>
        <v>0</v>
      </c>
      <c r="BF620" s="115">
        <f t="shared" si="296"/>
        <v>0</v>
      </c>
      <c r="BG620" s="116">
        <f t="shared" si="290"/>
        <v>0</v>
      </c>
      <c r="BH620" s="120">
        <f t="shared" si="297"/>
        <v>0</v>
      </c>
      <c r="BI620" s="115">
        <f t="shared" si="298"/>
        <v>0</v>
      </c>
      <c r="BJ620" s="116">
        <f t="shared" si="291"/>
        <v>0</v>
      </c>
      <c r="BK620" s="120">
        <f t="shared" si="299"/>
        <v>0</v>
      </c>
      <c r="BL620" s="120">
        <f t="shared" si="300"/>
        <v>0</v>
      </c>
      <c r="BN620" s="375">
        <f t="shared" si="292"/>
        <v>0</v>
      </c>
      <c r="BP620" s="380"/>
      <c r="DH620" s="102"/>
    </row>
    <row r="621" spans="1:112" hidden="1">
      <c r="A621" s="110"/>
      <c r="B621" s="786"/>
      <c r="C621" s="786"/>
      <c r="D621" s="786"/>
      <c r="E621" s="786"/>
      <c r="F621" s="786"/>
      <c r="G621" s="786"/>
      <c r="H621" s="786"/>
      <c r="I621" s="786"/>
      <c r="J621" s="786"/>
      <c r="K621" s="786"/>
      <c r="L621" s="786"/>
      <c r="M621" s="786"/>
      <c r="N621" s="786"/>
      <c r="O621" s="786"/>
      <c r="P621" s="786"/>
      <c r="Q621" s="786"/>
      <c r="R621" s="787"/>
      <c r="S621" s="787"/>
      <c r="T621" s="788"/>
      <c r="U621" s="787"/>
      <c r="V621" s="787"/>
      <c r="W621" s="783"/>
      <c r="X621" s="789"/>
      <c r="Y621" s="789"/>
      <c r="Z621" s="789"/>
      <c r="AA621" s="789"/>
      <c r="AB621" s="789"/>
      <c r="AC621" s="781"/>
      <c r="AD621" s="782"/>
      <c r="AE621" s="783"/>
      <c r="AF621" s="784">
        <f t="shared" si="293"/>
        <v>0</v>
      </c>
      <c r="AG621" s="784"/>
      <c r="AH621" s="784"/>
      <c r="AI621" s="784"/>
      <c r="AJ621" s="784">
        <f t="shared" si="281"/>
        <v>0</v>
      </c>
      <c r="AK621" s="784"/>
      <c r="AL621" s="784"/>
      <c r="AM621" s="784"/>
      <c r="AN621" s="784">
        <f t="shared" si="282"/>
        <v>0</v>
      </c>
      <c r="AO621" s="784"/>
      <c r="AP621" s="784"/>
      <c r="AQ621" s="784"/>
      <c r="AR621" s="363"/>
      <c r="AS621" s="785">
        <f t="shared" si="283"/>
        <v>0</v>
      </c>
      <c r="AT621" s="785"/>
      <c r="AU621" s="785"/>
      <c r="AV621" s="785"/>
      <c r="AW621" s="785">
        <f t="shared" si="284"/>
        <v>0</v>
      </c>
      <c r="AX621" s="91"/>
      <c r="AY621" s="116">
        <f t="shared" si="285"/>
        <v>0</v>
      </c>
      <c r="AZ621" s="116">
        <f t="shared" si="286"/>
        <v>0</v>
      </c>
      <c r="BA621" s="116">
        <f t="shared" si="287"/>
        <v>0</v>
      </c>
      <c r="BB621" s="116">
        <f t="shared" si="288"/>
        <v>0</v>
      </c>
      <c r="BC621" s="115">
        <f t="shared" si="294"/>
        <v>0</v>
      </c>
      <c r="BD621" s="116">
        <f t="shared" si="289"/>
        <v>0</v>
      </c>
      <c r="BE621" s="120">
        <f t="shared" si="295"/>
        <v>0</v>
      </c>
      <c r="BF621" s="115">
        <f t="shared" si="296"/>
        <v>0</v>
      </c>
      <c r="BG621" s="116">
        <f t="shared" si="290"/>
        <v>0</v>
      </c>
      <c r="BH621" s="120">
        <f t="shared" si="297"/>
        <v>0</v>
      </c>
      <c r="BI621" s="115">
        <f t="shared" si="298"/>
        <v>0</v>
      </c>
      <c r="BJ621" s="116">
        <f t="shared" si="291"/>
        <v>0</v>
      </c>
      <c r="BK621" s="120">
        <f t="shared" si="299"/>
        <v>0</v>
      </c>
      <c r="BL621" s="120">
        <f t="shared" si="300"/>
        <v>0</v>
      </c>
      <c r="BN621" s="375">
        <f t="shared" si="292"/>
        <v>0</v>
      </c>
      <c r="BP621" s="380"/>
      <c r="DH621" s="102"/>
    </row>
    <row r="622" spans="1:112" hidden="1">
      <c r="A622" s="110"/>
      <c r="B622" s="786"/>
      <c r="C622" s="786"/>
      <c r="D622" s="786"/>
      <c r="E622" s="786"/>
      <c r="F622" s="786"/>
      <c r="G622" s="786"/>
      <c r="H622" s="786"/>
      <c r="I622" s="786"/>
      <c r="J622" s="786"/>
      <c r="K622" s="786"/>
      <c r="L622" s="786"/>
      <c r="M622" s="786"/>
      <c r="N622" s="786"/>
      <c r="O622" s="786"/>
      <c r="P622" s="786"/>
      <c r="Q622" s="786"/>
      <c r="R622" s="787"/>
      <c r="S622" s="787"/>
      <c r="T622" s="788"/>
      <c r="U622" s="787"/>
      <c r="V622" s="787"/>
      <c r="W622" s="783"/>
      <c r="X622" s="789"/>
      <c r="Y622" s="789"/>
      <c r="Z622" s="789"/>
      <c r="AA622" s="789"/>
      <c r="AB622" s="789"/>
      <c r="AC622" s="781"/>
      <c r="AD622" s="782"/>
      <c r="AE622" s="783"/>
      <c r="AF622" s="784">
        <f t="shared" si="293"/>
        <v>0</v>
      </c>
      <c r="AG622" s="784"/>
      <c r="AH622" s="784"/>
      <c r="AI622" s="784"/>
      <c r="AJ622" s="784">
        <f t="shared" si="281"/>
        <v>0</v>
      </c>
      <c r="AK622" s="784"/>
      <c r="AL622" s="784"/>
      <c r="AM622" s="784"/>
      <c r="AN622" s="784">
        <f t="shared" si="282"/>
        <v>0</v>
      </c>
      <c r="AO622" s="784"/>
      <c r="AP622" s="784"/>
      <c r="AQ622" s="784"/>
      <c r="AR622" s="363"/>
      <c r="AS622" s="785">
        <f t="shared" si="283"/>
        <v>0</v>
      </c>
      <c r="AT622" s="785"/>
      <c r="AU622" s="785"/>
      <c r="AV622" s="785"/>
      <c r="AW622" s="785">
        <f t="shared" si="284"/>
        <v>0</v>
      </c>
      <c r="AX622" s="91"/>
      <c r="AY622" s="116">
        <f t="shared" si="285"/>
        <v>0</v>
      </c>
      <c r="AZ622" s="116">
        <f t="shared" si="286"/>
        <v>0</v>
      </c>
      <c r="BA622" s="116">
        <f t="shared" si="287"/>
        <v>0</v>
      </c>
      <c r="BB622" s="116">
        <f t="shared" si="288"/>
        <v>0</v>
      </c>
      <c r="BC622" s="115">
        <f t="shared" si="294"/>
        <v>0</v>
      </c>
      <c r="BD622" s="116">
        <f t="shared" si="289"/>
        <v>0</v>
      </c>
      <c r="BE622" s="120">
        <f t="shared" si="295"/>
        <v>0</v>
      </c>
      <c r="BF622" s="115">
        <f t="shared" si="296"/>
        <v>0</v>
      </c>
      <c r="BG622" s="116">
        <f t="shared" si="290"/>
        <v>0</v>
      </c>
      <c r="BH622" s="120">
        <f t="shared" si="297"/>
        <v>0</v>
      </c>
      <c r="BI622" s="115">
        <f t="shared" si="298"/>
        <v>0</v>
      </c>
      <c r="BJ622" s="116">
        <f t="shared" si="291"/>
        <v>0</v>
      </c>
      <c r="BK622" s="120">
        <f t="shared" si="299"/>
        <v>0</v>
      </c>
      <c r="BL622" s="120">
        <f t="shared" si="300"/>
        <v>0</v>
      </c>
      <c r="BN622" s="375">
        <f t="shared" si="292"/>
        <v>0</v>
      </c>
      <c r="BP622" s="380"/>
      <c r="DH622" s="102"/>
    </row>
    <row r="623" spans="1:112" hidden="1">
      <c r="A623" s="110"/>
      <c r="B623" s="786"/>
      <c r="C623" s="786"/>
      <c r="D623" s="786"/>
      <c r="E623" s="786"/>
      <c r="F623" s="786"/>
      <c r="G623" s="786"/>
      <c r="H623" s="786"/>
      <c r="I623" s="786"/>
      <c r="J623" s="786"/>
      <c r="K623" s="786"/>
      <c r="L623" s="786"/>
      <c r="M623" s="786"/>
      <c r="N623" s="786"/>
      <c r="O623" s="786"/>
      <c r="P623" s="786"/>
      <c r="Q623" s="786"/>
      <c r="R623" s="787"/>
      <c r="S623" s="787"/>
      <c r="T623" s="788"/>
      <c r="U623" s="787"/>
      <c r="V623" s="787"/>
      <c r="W623" s="783"/>
      <c r="X623" s="789"/>
      <c r="Y623" s="789"/>
      <c r="Z623" s="789"/>
      <c r="AA623" s="789"/>
      <c r="AB623" s="789"/>
      <c r="AC623" s="781"/>
      <c r="AD623" s="782"/>
      <c r="AE623" s="783"/>
      <c r="AF623" s="784">
        <f t="shared" si="293"/>
        <v>0</v>
      </c>
      <c r="AG623" s="784"/>
      <c r="AH623" s="784"/>
      <c r="AI623" s="784"/>
      <c r="AJ623" s="784">
        <f t="shared" si="281"/>
        <v>0</v>
      </c>
      <c r="AK623" s="784"/>
      <c r="AL623" s="784"/>
      <c r="AM623" s="784"/>
      <c r="AN623" s="784">
        <f t="shared" si="282"/>
        <v>0</v>
      </c>
      <c r="AO623" s="784"/>
      <c r="AP623" s="784"/>
      <c r="AQ623" s="784"/>
      <c r="AR623" s="363"/>
      <c r="AS623" s="785">
        <f t="shared" si="283"/>
        <v>0</v>
      </c>
      <c r="AT623" s="785"/>
      <c r="AU623" s="785"/>
      <c r="AV623" s="785"/>
      <c r="AW623" s="785">
        <f t="shared" si="284"/>
        <v>0</v>
      </c>
      <c r="AX623" s="91"/>
      <c r="AY623" s="116">
        <f t="shared" si="285"/>
        <v>0</v>
      </c>
      <c r="AZ623" s="116">
        <f t="shared" si="286"/>
        <v>0</v>
      </c>
      <c r="BA623" s="116">
        <f t="shared" si="287"/>
        <v>0</v>
      </c>
      <c r="BB623" s="116">
        <f t="shared" si="288"/>
        <v>0</v>
      </c>
      <c r="BC623" s="115">
        <f t="shared" si="294"/>
        <v>0</v>
      </c>
      <c r="BD623" s="116">
        <f t="shared" si="289"/>
        <v>0</v>
      </c>
      <c r="BE623" s="120">
        <f t="shared" si="295"/>
        <v>0</v>
      </c>
      <c r="BF623" s="115">
        <f t="shared" si="296"/>
        <v>0</v>
      </c>
      <c r="BG623" s="116">
        <f t="shared" si="290"/>
        <v>0</v>
      </c>
      <c r="BH623" s="120">
        <f t="shared" si="297"/>
        <v>0</v>
      </c>
      <c r="BI623" s="115">
        <f t="shared" si="298"/>
        <v>0</v>
      </c>
      <c r="BJ623" s="116">
        <f t="shared" si="291"/>
        <v>0</v>
      </c>
      <c r="BK623" s="120">
        <f t="shared" si="299"/>
        <v>0</v>
      </c>
      <c r="BL623" s="120">
        <f t="shared" si="300"/>
        <v>0</v>
      </c>
      <c r="BN623" s="375">
        <f t="shared" si="292"/>
        <v>0</v>
      </c>
      <c r="BP623" s="380"/>
      <c r="DH623" s="102"/>
    </row>
    <row r="624" spans="1:112" hidden="1">
      <c r="A624" s="110"/>
      <c r="B624" s="786"/>
      <c r="C624" s="786"/>
      <c r="D624" s="786"/>
      <c r="E624" s="786"/>
      <c r="F624" s="786"/>
      <c r="G624" s="786"/>
      <c r="H624" s="786"/>
      <c r="I624" s="786"/>
      <c r="J624" s="786"/>
      <c r="K624" s="786"/>
      <c r="L624" s="786"/>
      <c r="M624" s="786"/>
      <c r="N624" s="786"/>
      <c r="O624" s="786"/>
      <c r="P624" s="786"/>
      <c r="Q624" s="786"/>
      <c r="R624" s="787"/>
      <c r="S624" s="787"/>
      <c r="T624" s="788"/>
      <c r="U624" s="787"/>
      <c r="V624" s="787"/>
      <c r="W624" s="783"/>
      <c r="X624" s="789"/>
      <c r="Y624" s="789"/>
      <c r="Z624" s="789"/>
      <c r="AA624" s="789"/>
      <c r="AB624" s="789"/>
      <c r="AC624" s="781"/>
      <c r="AD624" s="782"/>
      <c r="AE624" s="783"/>
      <c r="AF624" s="784">
        <f t="shared" si="293"/>
        <v>0</v>
      </c>
      <c r="AG624" s="784"/>
      <c r="AH624" s="784"/>
      <c r="AI624" s="784"/>
      <c r="AJ624" s="784">
        <f t="shared" si="281"/>
        <v>0</v>
      </c>
      <c r="AK624" s="784"/>
      <c r="AL624" s="784"/>
      <c r="AM624" s="784"/>
      <c r="AN624" s="784">
        <f t="shared" si="282"/>
        <v>0</v>
      </c>
      <c r="AO624" s="784"/>
      <c r="AP624" s="784"/>
      <c r="AQ624" s="784"/>
      <c r="AR624" s="363"/>
      <c r="AS624" s="785">
        <f t="shared" si="283"/>
        <v>0</v>
      </c>
      <c r="AT624" s="785"/>
      <c r="AU624" s="785"/>
      <c r="AV624" s="785"/>
      <c r="AW624" s="785">
        <f t="shared" si="284"/>
        <v>0</v>
      </c>
      <c r="AX624" s="91"/>
      <c r="AY624" s="116">
        <f t="shared" si="285"/>
        <v>0</v>
      </c>
      <c r="AZ624" s="116">
        <f t="shared" si="286"/>
        <v>0</v>
      </c>
      <c r="BA624" s="116">
        <f t="shared" si="287"/>
        <v>0</v>
      </c>
      <c r="BB624" s="116">
        <f t="shared" si="288"/>
        <v>0</v>
      </c>
      <c r="BC624" s="115">
        <f t="shared" si="294"/>
        <v>0</v>
      </c>
      <c r="BD624" s="116">
        <f t="shared" si="289"/>
        <v>0</v>
      </c>
      <c r="BE624" s="120">
        <f t="shared" si="295"/>
        <v>0</v>
      </c>
      <c r="BF624" s="115">
        <f t="shared" si="296"/>
        <v>0</v>
      </c>
      <c r="BG624" s="116">
        <f t="shared" si="290"/>
        <v>0</v>
      </c>
      <c r="BH624" s="120">
        <f t="shared" si="297"/>
        <v>0</v>
      </c>
      <c r="BI624" s="115">
        <f t="shared" si="298"/>
        <v>0</v>
      </c>
      <c r="BJ624" s="116">
        <f t="shared" si="291"/>
        <v>0</v>
      </c>
      <c r="BK624" s="120">
        <f t="shared" si="299"/>
        <v>0</v>
      </c>
      <c r="BL624" s="120">
        <f t="shared" si="300"/>
        <v>0</v>
      </c>
      <c r="BN624" s="375">
        <f t="shared" si="292"/>
        <v>0</v>
      </c>
      <c r="BP624" s="380"/>
      <c r="DH624" s="102"/>
    </row>
    <row r="625" spans="1:112" hidden="1">
      <c r="A625" s="110"/>
      <c r="B625" s="786"/>
      <c r="C625" s="786"/>
      <c r="D625" s="786"/>
      <c r="E625" s="786"/>
      <c r="F625" s="786"/>
      <c r="G625" s="786"/>
      <c r="H625" s="786"/>
      <c r="I625" s="786"/>
      <c r="J625" s="786"/>
      <c r="K625" s="786"/>
      <c r="L625" s="786"/>
      <c r="M625" s="786"/>
      <c r="N625" s="786"/>
      <c r="O625" s="786"/>
      <c r="P625" s="786"/>
      <c r="Q625" s="786"/>
      <c r="R625" s="787"/>
      <c r="S625" s="787"/>
      <c r="T625" s="788"/>
      <c r="U625" s="787"/>
      <c r="V625" s="787"/>
      <c r="W625" s="783"/>
      <c r="X625" s="789"/>
      <c r="Y625" s="789"/>
      <c r="Z625" s="789"/>
      <c r="AA625" s="789"/>
      <c r="AB625" s="789"/>
      <c r="AC625" s="781"/>
      <c r="AD625" s="782"/>
      <c r="AE625" s="783"/>
      <c r="AF625" s="784">
        <f t="shared" si="293"/>
        <v>0</v>
      </c>
      <c r="AG625" s="784"/>
      <c r="AH625" s="784"/>
      <c r="AI625" s="784"/>
      <c r="AJ625" s="784">
        <f t="shared" si="281"/>
        <v>0</v>
      </c>
      <c r="AK625" s="784"/>
      <c r="AL625" s="784"/>
      <c r="AM625" s="784"/>
      <c r="AN625" s="784">
        <f t="shared" si="282"/>
        <v>0</v>
      </c>
      <c r="AO625" s="784"/>
      <c r="AP625" s="784"/>
      <c r="AQ625" s="784"/>
      <c r="AR625" s="363"/>
      <c r="AS625" s="785">
        <f t="shared" si="283"/>
        <v>0</v>
      </c>
      <c r="AT625" s="785"/>
      <c r="AU625" s="785"/>
      <c r="AV625" s="785"/>
      <c r="AW625" s="785">
        <f t="shared" si="284"/>
        <v>0</v>
      </c>
      <c r="AX625" s="91"/>
      <c r="AY625" s="116">
        <f t="shared" si="285"/>
        <v>0</v>
      </c>
      <c r="AZ625" s="116">
        <f t="shared" si="286"/>
        <v>0</v>
      </c>
      <c r="BA625" s="116">
        <f t="shared" si="287"/>
        <v>0</v>
      </c>
      <c r="BB625" s="116">
        <f t="shared" si="288"/>
        <v>0</v>
      </c>
      <c r="BC625" s="115">
        <f t="shared" si="294"/>
        <v>0</v>
      </c>
      <c r="BD625" s="116">
        <f t="shared" si="289"/>
        <v>0</v>
      </c>
      <c r="BE625" s="120">
        <f t="shared" si="295"/>
        <v>0</v>
      </c>
      <c r="BF625" s="115">
        <f t="shared" si="296"/>
        <v>0</v>
      </c>
      <c r="BG625" s="116">
        <f t="shared" si="290"/>
        <v>0</v>
      </c>
      <c r="BH625" s="120">
        <f t="shared" si="297"/>
        <v>0</v>
      </c>
      <c r="BI625" s="115">
        <f t="shared" si="298"/>
        <v>0</v>
      </c>
      <c r="BJ625" s="116">
        <f t="shared" si="291"/>
        <v>0</v>
      </c>
      <c r="BK625" s="120">
        <f t="shared" si="299"/>
        <v>0</v>
      </c>
      <c r="BL625" s="120">
        <f t="shared" si="300"/>
        <v>0</v>
      </c>
      <c r="BN625" s="375">
        <f t="shared" si="292"/>
        <v>0</v>
      </c>
      <c r="BP625" s="380"/>
      <c r="DH625" s="102"/>
    </row>
    <row r="626" spans="1:112" hidden="1">
      <c r="A626" s="110"/>
      <c r="B626" s="786"/>
      <c r="C626" s="786"/>
      <c r="D626" s="786"/>
      <c r="E626" s="786"/>
      <c r="F626" s="786"/>
      <c r="G626" s="786"/>
      <c r="H626" s="786"/>
      <c r="I626" s="786"/>
      <c r="J626" s="786"/>
      <c r="K626" s="786"/>
      <c r="L626" s="786"/>
      <c r="M626" s="786"/>
      <c r="N626" s="786"/>
      <c r="O626" s="786"/>
      <c r="P626" s="786"/>
      <c r="Q626" s="786"/>
      <c r="R626" s="787"/>
      <c r="S626" s="787"/>
      <c r="T626" s="788"/>
      <c r="U626" s="787"/>
      <c r="V626" s="787"/>
      <c r="W626" s="783"/>
      <c r="X626" s="789"/>
      <c r="Y626" s="789"/>
      <c r="Z626" s="789"/>
      <c r="AA626" s="789"/>
      <c r="AB626" s="789"/>
      <c r="AC626" s="781"/>
      <c r="AD626" s="782"/>
      <c r="AE626" s="783"/>
      <c r="AF626" s="784">
        <f t="shared" si="293"/>
        <v>0</v>
      </c>
      <c r="AG626" s="784"/>
      <c r="AH626" s="784"/>
      <c r="AI626" s="784"/>
      <c r="AJ626" s="784">
        <f t="shared" si="281"/>
        <v>0</v>
      </c>
      <c r="AK626" s="784"/>
      <c r="AL626" s="784"/>
      <c r="AM626" s="784"/>
      <c r="AN626" s="784">
        <f t="shared" si="282"/>
        <v>0</v>
      </c>
      <c r="AO626" s="784"/>
      <c r="AP626" s="784"/>
      <c r="AQ626" s="784"/>
      <c r="AR626" s="363"/>
      <c r="AS626" s="785">
        <f t="shared" si="283"/>
        <v>0</v>
      </c>
      <c r="AT626" s="785"/>
      <c r="AU626" s="785"/>
      <c r="AV626" s="785"/>
      <c r="AW626" s="785">
        <f t="shared" si="284"/>
        <v>0</v>
      </c>
      <c r="AX626" s="91"/>
      <c r="AY626" s="116">
        <f t="shared" si="285"/>
        <v>0</v>
      </c>
      <c r="AZ626" s="116">
        <f t="shared" si="286"/>
        <v>0</v>
      </c>
      <c r="BA626" s="116">
        <f t="shared" si="287"/>
        <v>0</v>
      </c>
      <c r="BB626" s="116">
        <f t="shared" si="288"/>
        <v>0</v>
      </c>
      <c r="BC626" s="115">
        <f t="shared" si="294"/>
        <v>0</v>
      </c>
      <c r="BD626" s="116">
        <f t="shared" si="289"/>
        <v>0</v>
      </c>
      <c r="BE626" s="120">
        <f t="shared" si="295"/>
        <v>0</v>
      </c>
      <c r="BF626" s="115">
        <f t="shared" si="296"/>
        <v>0</v>
      </c>
      <c r="BG626" s="116">
        <f t="shared" si="290"/>
        <v>0</v>
      </c>
      <c r="BH626" s="120">
        <f t="shared" si="297"/>
        <v>0</v>
      </c>
      <c r="BI626" s="115">
        <f t="shared" si="298"/>
        <v>0</v>
      </c>
      <c r="BJ626" s="116">
        <f t="shared" si="291"/>
        <v>0</v>
      </c>
      <c r="BK626" s="120">
        <f t="shared" si="299"/>
        <v>0</v>
      </c>
      <c r="BL626" s="120">
        <f t="shared" si="300"/>
        <v>0</v>
      </c>
      <c r="BN626" s="375">
        <f t="shared" si="292"/>
        <v>0</v>
      </c>
      <c r="BP626" s="380"/>
      <c r="DH626" s="102"/>
    </row>
    <row r="627" spans="1:112" hidden="1">
      <c r="A627" s="110"/>
      <c r="B627" s="786"/>
      <c r="C627" s="786"/>
      <c r="D627" s="786"/>
      <c r="E627" s="786"/>
      <c r="F627" s="786"/>
      <c r="G627" s="786"/>
      <c r="H627" s="786"/>
      <c r="I627" s="786"/>
      <c r="J627" s="786"/>
      <c r="K627" s="786"/>
      <c r="L627" s="786"/>
      <c r="M627" s="786"/>
      <c r="N627" s="786"/>
      <c r="O627" s="786"/>
      <c r="P627" s="786"/>
      <c r="Q627" s="786"/>
      <c r="R627" s="787"/>
      <c r="S627" s="787"/>
      <c r="T627" s="788"/>
      <c r="U627" s="787"/>
      <c r="V627" s="787"/>
      <c r="W627" s="783"/>
      <c r="X627" s="789"/>
      <c r="Y627" s="789"/>
      <c r="Z627" s="789"/>
      <c r="AA627" s="789"/>
      <c r="AB627" s="789"/>
      <c r="AC627" s="781"/>
      <c r="AD627" s="782"/>
      <c r="AE627" s="783"/>
      <c r="AF627" s="784">
        <f t="shared" si="293"/>
        <v>0</v>
      </c>
      <c r="AG627" s="784"/>
      <c r="AH627" s="784"/>
      <c r="AI627" s="784"/>
      <c r="AJ627" s="784">
        <f t="shared" si="281"/>
        <v>0</v>
      </c>
      <c r="AK627" s="784"/>
      <c r="AL627" s="784"/>
      <c r="AM627" s="784"/>
      <c r="AN627" s="784">
        <f t="shared" si="282"/>
        <v>0</v>
      </c>
      <c r="AO627" s="784"/>
      <c r="AP627" s="784"/>
      <c r="AQ627" s="784"/>
      <c r="AR627" s="363"/>
      <c r="AS627" s="785">
        <f t="shared" si="283"/>
        <v>0</v>
      </c>
      <c r="AT627" s="785"/>
      <c r="AU627" s="785"/>
      <c r="AV627" s="785"/>
      <c r="AW627" s="785">
        <f t="shared" si="284"/>
        <v>0</v>
      </c>
      <c r="AX627" s="91"/>
      <c r="AY627" s="116">
        <f t="shared" si="285"/>
        <v>0</v>
      </c>
      <c r="AZ627" s="116">
        <f t="shared" si="286"/>
        <v>0</v>
      </c>
      <c r="BA627" s="116">
        <f t="shared" si="287"/>
        <v>0</v>
      </c>
      <c r="BB627" s="116">
        <f t="shared" si="288"/>
        <v>0</v>
      </c>
      <c r="BC627" s="115">
        <f t="shared" si="294"/>
        <v>0</v>
      </c>
      <c r="BD627" s="116">
        <f t="shared" si="289"/>
        <v>0</v>
      </c>
      <c r="BE627" s="120">
        <f t="shared" si="295"/>
        <v>0</v>
      </c>
      <c r="BF627" s="115">
        <f t="shared" si="296"/>
        <v>0</v>
      </c>
      <c r="BG627" s="116">
        <f t="shared" si="290"/>
        <v>0</v>
      </c>
      <c r="BH627" s="120">
        <f t="shared" si="297"/>
        <v>0</v>
      </c>
      <c r="BI627" s="115">
        <f t="shared" si="298"/>
        <v>0</v>
      </c>
      <c r="BJ627" s="116">
        <f t="shared" si="291"/>
        <v>0</v>
      </c>
      <c r="BK627" s="120">
        <f t="shared" si="299"/>
        <v>0</v>
      </c>
      <c r="BL627" s="120">
        <f t="shared" si="300"/>
        <v>0</v>
      </c>
      <c r="BN627" s="375">
        <f t="shared" si="292"/>
        <v>0</v>
      </c>
      <c r="BP627" s="380"/>
      <c r="DH627" s="102"/>
    </row>
    <row r="628" spans="1:112" hidden="1">
      <c r="A628" s="110"/>
      <c r="B628" s="786"/>
      <c r="C628" s="786"/>
      <c r="D628" s="786"/>
      <c r="E628" s="786"/>
      <c r="F628" s="786"/>
      <c r="G628" s="786"/>
      <c r="H628" s="786"/>
      <c r="I628" s="786"/>
      <c r="J628" s="786"/>
      <c r="K628" s="786"/>
      <c r="L628" s="786"/>
      <c r="M628" s="786"/>
      <c r="N628" s="786"/>
      <c r="O628" s="786"/>
      <c r="P628" s="786"/>
      <c r="Q628" s="786"/>
      <c r="R628" s="787"/>
      <c r="S628" s="787"/>
      <c r="T628" s="788"/>
      <c r="U628" s="787"/>
      <c r="V628" s="787"/>
      <c r="W628" s="783"/>
      <c r="X628" s="789"/>
      <c r="Y628" s="789"/>
      <c r="Z628" s="789"/>
      <c r="AA628" s="789"/>
      <c r="AB628" s="789"/>
      <c r="AC628" s="781"/>
      <c r="AD628" s="782"/>
      <c r="AE628" s="783"/>
      <c r="AF628" s="784">
        <f t="shared" si="293"/>
        <v>0</v>
      </c>
      <c r="AG628" s="784"/>
      <c r="AH628" s="784"/>
      <c r="AI628" s="784"/>
      <c r="AJ628" s="784">
        <f t="shared" si="281"/>
        <v>0</v>
      </c>
      <c r="AK628" s="784"/>
      <c r="AL628" s="784"/>
      <c r="AM628" s="784"/>
      <c r="AN628" s="784">
        <f t="shared" si="282"/>
        <v>0</v>
      </c>
      <c r="AO628" s="784"/>
      <c r="AP628" s="784"/>
      <c r="AQ628" s="784"/>
      <c r="AR628" s="363"/>
      <c r="AS628" s="785">
        <f t="shared" si="283"/>
        <v>0</v>
      </c>
      <c r="AT628" s="785"/>
      <c r="AU628" s="785"/>
      <c r="AV628" s="785"/>
      <c r="AW628" s="785">
        <f t="shared" si="284"/>
        <v>0</v>
      </c>
      <c r="AX628" s="91"/>
      <c r="AY628" s="116">
        <f t="shared" si="285"/>
        <v>0</v>
      </c>
      <c r="AZ628" s="116">
        <f t="shared" si="286"/>
        <v>0</v>
      </c>
      <c r="BA628" s="116">
        <f t="shared" si="287"/>
        <v>0</v>
      </c>
      <c r="BB628" s="116">
        <f t="shared" si="288"/>
        <v>0</v>
      </c>
      <c r="BC628" s="115">
        <f t="shared" si="294"/>
        <v>0</v>
      </c>
      <c r="BD628" s="116">
        <f t="shared" si="289"/>
        <v>0</v>
      </c>
      <c r="BE628" s="120">
        <f t="shared" si="295"/>
        <v>0</v>
      </c>
      <c r="BF628" s="115">
        <f t="shared" si="296"/>
        <v>0</v>
      </c>
      <c r="BG628" s="116">
        <f t="shared" si="290"/>
        <v>0</v>
      </c>
      <c r="BH628" s="120">
        <f t="shared" si="297"/>
        <v>0</v>
      </c>
      <c r="BI628" s="115">
        <f t="shared" si="298"/>
        <v>0</v>
      </c>
      <c r="BJ628" s="116">
        <f t="shared" si="291"/>
        <v>0</v>
      </c>
      <c r="BK628" s="120">
        <f t="shared" si="299"/>
        <v>0</v>
      </c>
      <c r="BL628" s="120">
        <f t="shared" si="300"/>
        <v>0</v>
      </c>
      <c r="BN628" s="375">
        <f t="shared" si="292"/>
        <v>0</v>
      </c>
      <c r="BP628" s="380"/>
      <c r="DH628" s="102"/>
    </row>
    <row r="629" spans="1:112" hidden="1">
      <c r="A629" s="110"/>
      <c r="B629" s="786"/>
      <c r="C629" s="786"/>
      <c r="D629" s="786"/>
      <c r="E629" s="786"/>
      <c r="F629" s="786"/>
      <c r="G629" s="786"/>
      <c r="H629" s="786"/>
      <c r="I629" s="786"/>
      <c r="J629" s="786"/>
      <c r="K629" s="786"/>
      <c r="L629" s="786"/>
      <c r="M629" s="786"/>
      <c r="N629" s="786"/>
      <c r="O629" s="786"/>
      <c r="P629" s="786"/>
      <c r="Q629" s="786"/>
      <c r="R629" s="787"/>
      <c r="S629" s="787"/>
      <c r="T629" s="788"/>
      <c r="U629" s="787"/>
      <c r="V629" s="787"/>
      <c r="W629" s="783"/>
      <c r="X629" s="789"/>
      <c r="Y629" s="789"/>
      <c r="Z629" s="789"/>
      <c r="AA629" s="789"/>
      <c r="AB629" s="789"/>
      <c r="AC629" s="781"/>
      <c r="AD629" s="782"/>
      <c r="AE629" s="783"/>
      <c r="AF629" s="784">
        <f t="shared" si="293"/>
        <v>0</v>
      </c>
      <c r="AG629" s="784"/>
      <c r="AH629" s="784"/>
      <c r="AI629" s="784"/>
      <c r="AJ629" s="784">
        <f t="shared" si="281"/>
        <v>0</v>
      </c>
      <c r="AK629" s="784"/>
      <c r="AL629" s="784"/>
      <c r="AM629" s="784"/>
      <c r="AN629" s="784">
        <f t="shared" si="282"/>
        <v>0</v>
      </c>
      <c r="AO629" s="784"/>
      <c r="AP629" s="784"/>
      <c r="AQ629" s="784"/>
      <c r="AR629" s="363"/>
      <c r="AS629" s="785">
        <f t="shared" si="283"/>
        <v>0</v>
      </c>
      <c r="AT629" s="785"/>
      <c r="AU629" s="785"/>
      <c r="AV629" s="785"/>
      <c r="AW629" s="785">
        <f t="shared" si="284"/>
        <v>0</v>
      </c>
      <c r="AX629" s="91"/>
      <c r="AY629" s="116">
        <f t="shared" si="285"/>
        <v>0</v>
      </c>
      <c r="AZ629" s="116">
        <f t="shared" si="286"/>
        <v>0</v>
      </c>
      <c r="BA629" s="116">
        <f t="shared" si="287"/>
        <v>0</v>
      </c>
      <c r="BB629" s="116">
        <f t="shared" si="288"/>
        <v>0</v>
      </c>
      <c r="BC629" s="115">
        <f t="shared" si="294"/>
        <v>0</v>
      </c>
      <c r="BD629" s="116">
        <f t="shared" si="289"/>
        <v>0</v>
      </c>
      <c r="BE629" s="120">
        <f t="shared" si="295"/>
        <v>0</v>
      </c>
      <c r="BF629" s="115">
        <f t="shared" si="296"/>
        <v>0</v>
      </c>
      <c r="BG629" s="116">
        <f t="shared" si="290"/>
        <v>0</v>
      </c>
      <c r="BH629" s="120">
        <f t="shared" si="297"/>
        <v>0</v>
      </c>
      <c r="BI629" s="115">
        <f t="shared" si="298"/>
        <v>0</v>
      </c>
      <c r="BJ629" s="116">
        <f t="shared" si="291"/>
        <v>0</v>
      </c>
      <c r="BK629" s="120">
        <f t="shared" si="299"/>
        <v>0</v>
      </c>
      <c r="BL629" s="120">
        <f t="shared" si="300"/>
        <v>0</v>
      </c>
      <c r="BN629" s="375">
        <f t="shared" si="292"/>
        <v>0</v>
      </c>
      <c r="BP629" s="380"/>
      <c r="DH629" s="102"/>
    </row>
    <row r="630" spans="1:112" hidden="1">
      <c r="A630" s="110"/>
      <c r="B630" s="786"/>
      <c r="C630" s="786"/>
      <c r="D630" s="786"/>
      <c r="E630" s="786"/>
      <c r="F630" s="786"/>
      <c r="G630" s="786"/>
      <c r="H630" s="786"/>
      <c r="I630" s="786"/>
      <c r="J630" s="786"/>
      <c r="K630" s="786"/>
      <c r="L630" s="786"/>
      <c r="M630" s="786"/>
      <c r="N630" s="786"/>
      <c r="O630" s="786"/>
      <c r="P630" s="786"/>
      <c r="Q630" s="786"/>
      <c r="R630" s="787"/>
      <c r="S630" s="787"/>
      <c r="T630" s="788"/>
      <c r="U630" s="787"/>
      <c r="V630" s="787"/>
      <c r="W630" s="783"/>
      <c r="X630" s="789"/>
      <c r="Y630" s="789"/>
      <c r="Z630" s="789"/>
      <c r="AA630" s="789"/>
      <c r="AB630" s="789"/>
      <c r="AC630" s="781"/>
      <c r="AD630" s="782"/>
      <c r="AE630" s="783"/>
      <c r="AF630" s="784">
        <f t="shared" si="293"/>
        <v>0</v>
      </c>
      <c r="AG630" s="784"/>
      <c r="AH630" s="784"/>
      <c r="AI630" s="784"/>
      <c r="AJ630" s="784">
        <f t="shared" si="281"/>
        <v>0</v>
      </c>
      <c r="AK630" s="784"/>
      <c r="AL630" s="784"/>
      <c r="AM630" s="784"/>
      <c r="AN630" s="784">
        <f t="shared" si="282"/>
        <v>0</v>
      </c>
      <c r="AO630" s="784"/>
      <c r="AP630" s="784"/>
      <c r="AQ630" s="784"/>
      <c r="AR630" s="363"/>
      <c r="AS630" s="785">
        <f t="shared" si="283"/>
        <v>0</v>
      </c>
      <c r="AT630" s="785"/>
      <c r="AU630" s="785"/>
      <c r="AV630" s="785"/>
      <c r="AW630" s="785">
        <f t="shared" si="284"/>
        <v>0</v>
      </c>
      <c r="AX630" s="91"/>
      <c r="AY630" s="116">
        <f t="shared" si="285"/>
        <v>0</v>
      </c>
      <c r="AZ630" s="116">
        <f t="shared" si="286"/>
        <v>0</v>
      </c>
      <c r="BA630" s="116">
        <f t="shared" si="287"/>
        <v>0</v>
      </c>
      <c r="BB630" s="116">
        <f t="shared" si="288"/>
        <v>0</v>
      </c>
      <c r="BC630" s="115">
        <f t="shared" si="294"/>
        <v>0</v>
      </c>
      <c r="BD630" s="116">
        <f t="shared" si="289"/>
        <v>0</v>
      </c>
      <c r="BE630" s="120">
        <f t="shared" si="295"/>
        <v>0</v>
      </c>
      <c r="BF630" s="115">
        <f t="shared" si="296"/>
        <v>0</v>
      </c>
      <c r="BG630" s="116">
        <f t="shared" si="290"/>
        <v>0</v>
      </c>
      <c r="BH630" s="120">
        <f t="shared" si="297"/>
        <v>0</v>
      </c>
      <c r="BI630" s="115">
        <f t="shared" si="298"/>
        <v>0</v>
      </c>
      <c r="BJ630" s="116">
        <f t="shared" si="291"/>
        <v>0</v>
      </c>
      <c r="BK630" s="120">
        <f t="shared" si="299"/>
        <v>0</v>
      </c>
      <c r="BL630" s="120">
        <f t="shared" si="300"/>
        <v>0</v>
      </c>
      <c r="BN630" s="375">
        <f t="shared" si="292"/>
        <v>0</v>
      </c>
      <c r="BP630" s="380"/>
      <c r="DH630" s="102"/>
    </row>
    <row r="631" spans="1:112" hidden="1">
      <c r="A631" s="110"/>
      <c r="B631" s="786"/>
      <c r="C631" s="786"/>
      <c r="D631" s="786"/>
      <c r="E631" s="786"/>
      <c r="F631" s="786"/>
      <c r="G631" s="786"/>
      <c r="H631" s="786"/>
      <c r="I631" s="786"/>
      <c r="J631" s="786"/>
      <c r="K631" s="786"/>
      <c r="L631" s="786"/>
      <c r="M631" s="786"/>
      <c r="N631" s="786"/>
      <c r="O631" s="786"/>
      <c r="P631" s="786"/>
      <c r="Q631" s="786"/>
      <c r="R631" s="787"/>
      <c r="S631" s="787"/>
      <c r="T631" s="788"/>
      <c r="U631" s="787"/>
      <c r="V631" s="787"/>
      <c r="W631" s="783"/>
      <c r="X631" s="789"/>
      <c r="Y631" s="789"/>
      <c r="Z631" s="789"/>
      <c r="AA631" s="789"/>
      <c r="AB631" s="789"/>
      <c r="AC631" s="781"/>
      <c r="AD631" s="782"/>
      <c r="AE631" s="783"/>
      <c r="AF631" s="784">
        <f t="shared" si="293"/>
        <v>0</v>
      </c>
      <c r="AG631" s="784"/>
      <c r="AH631" s="784"/>
      <c r="AI631" s="784"/>
      <c r="AJ631" s="784">
        <f t="shared" si="281"/>
        <v>0</v>
      </c>
      <c r="AK631" s="784"/>
      <c r="AL631" s="784"/>
      <c r="AM631" s="784"/>
      <c r="AN631" s="784">
        <f t="shared" si="282"/>
        <v>0</v>
      </c>
      <c r="AO631" s="784"/>
      <c r="AP631" s="784"/>
      <c r="AQ631" s="784"/>
      <c r="AR631" s="363"/>
      <c r="AS631" s="785">
        <f t="shared" si="283"/>
        <v>0</v>
      </c>
      <c r="AT631" s="785"/>
      <c r="AU631" s="785"/>
      <c r="AV631" s="785"/>
      <c r="AW631" s="785">
        <f t="shared" si="284"/>
        <v>0</v>
      </c>
      <c r="AX631" s="91"/>
      <c r="AY631" s="116">
        <f t="shared" si="285"/>
        <v>0</v>
      </c>
      <c r="AZ631" s="116">
        <f t="shared" si="286"/>
        <v>0</v>
      </c>
      <c r="BA631" s="116">
        <f t="shared" si="287"/>
        <v>0</v>
      </c>
      <c r="BB631" s="116">
        <f t="shared" si="288"/>
        <v>0</v>
      </c>
      <c r="BC631" s="115">
        <f t="shared" si="294"/>
        <v>0</v>
      </c>
      <c r="BD631" s="116">
        <f t="shared" si="289"/>
        <v>0</v>
      </c>
      <c r="BE631" s="120">
        <f t="shared" si="295"/>
        <v>0</v>
      </c>
      <c r="BF631" s="115">
        <f t="shared" si="296"/>
        <v>0</v>
      </c>
      <c r="BG631" s="116">
        <f t="shared" si="290"/>
        <v>0</v>
      </c>
      <c r="BH631" s="120">
        <f t="shared" si="297"/>
        <v>0</v>
      </c>
      <c r="BI631" s="115">
        <f t="shared" si="298"/>
        <v>0</v>
      </c>
      <c r="BJ631" s="116">
        <f t="shared" si="291"/>
        <v>0</v>
      </c>
      <c r="BK631" s="120">
        <f t="shared" si="299"/>
        <v>0</v>
      </c>
      <c r="BL631" s="120">
        <f t="shared" si="300"/>
        <v>0</v>
      </c>
      <c r="BN631" s="375">
        <f t="shared" si="292"/>
        <v>0</v>
      </c>
      <c r="BP631" s="380"/>
      <c r="DH631" s="102"/>
    </row>
    <row r="632" spans="1:112" hidden="1">
      <c r="A632" s="110"/>
      <c r="B632" s="786"/>
      <c r="C632" s="786"/>
      <c r="D632" s="786"/>
      <c r="E632" s="786"/>
      <c r="F632" s="786"/>
      <c r="G632" s="786"/>
      <c r="H632" s="786"/>
      <c r="I632" s="786"/>
      <c r="J632" s="786"/>
      <c r="K632" s="786"/>
      <c r="L632" s="786"/>
      <c r="M632" s="786"/>
      <c r="N632" s="786"/>
      <c r="O632" s="786"/>
      <c r="P632" s="786"/>
      <c r="Q632" s="786"/>
      <c r="R632" s="787"/>
      <c r="S632" s="787"/>
      <c r="T632" s="788"/>
      <c r="U632" s="787"/>
      <c r="V632" s="787"/>
      <c r="W632" s="783"/>
      <c r="X632" s="789"/>
      <c r="Y632" s="789"/>
      <c r="Z632" s="789"/>
      <c r="AA632" s="789"/>
      <c r="AB632" s="789"/>
      <c r="AC632" s="781"/>
      <c r="AD632" s="782"/>
      <c r="AE632" s="783"/>
      <c r="AF632" s="784">
        <f t="shared" si="293"/>
        <v>0</v>
      </c>
      <c r="AG632" s="784"/>
      <c r="AH632" s="784"/>
      <c r="AI632" s="784"/>
      <c r="AJ632" s="784">
        <f t="shared" si="281"/>
        <v>0</v>
      </c>
      <c r="AK632" s="784"/>
      <c r="AL632" s="784"/>
      <c r="AM632" s="784"/>
      <c r="AN632" s="784">
        <f t="shared" si="282"/>
        <v>0</v>
      </c>
      <c r="AO632" s="784"/>
      <c r="AP632" s="784"/>
      <c r="AQ632" s="784"/>
      <c r="AR632" s="363"/>
      <c r="AS632" s="785">
        <f t="shared" si="283"/>
        <v>0</v>
      </c>
      <c r="AT632" s="785"/>
      <c r="AU632" s="785"/>
      <c r="AV632" s="785"/>
      <c r="AW632" s="785">
        <f t="shared" si="284"/>
        <v>0</v>
      </c>
      <c r="AX632" s="91"/>
      <c r="AY632" s="116">
        <f t="shared" si="285"/>
        <v>0</v>
      </c>
      <c r="AZ632" s="116">
        <f t="shared" si="286"/>
        <v>0</v>
      </c>
      <c r="BA632" s="116">
        <f t="shared" si="287"/>
        <v>0</v>
      </c>
      <c r="BB632" s="116">
        <f t="shared" si="288"/>
        <v>0</v>
      </c>
      <c r="BC632" s="115">
        <f t="shared" si="294"/>
        <v>0</v>
      </c>
      <c r="BD632" s="116">
        <f t="shared" si="289"/>
        <v>0</v>
      </c>
      <c r="BE632" s="120">
        <f t="shared" si="295"/>
        <v>0</v>
      </c>
      <c r="BF632" s="115">
        <f t="shared" si="296"/>
        <v>0</v>
      </c>
      <c r="BG632" s="116">
        <f t="shared" si="290"/>
        <v>0</v>
      </c>
      <c r="BH632" s="120">
        <f t="shared" si="297"/>
        <v>0</v>
      </c>
      <c r="BI632" s="115">
        <f t="shared" si="298"/>
        <v>0</v>
      </c>
      <c r="BJ632" s="116">
        <f t="shared" si="291"/>
        <v>0</v>
      </c>
      <c r="BK632" s="120">
        <f t="shared" si="299"/>
        <v>0</v>
      </c>
      <c r="BL632" s="120">
        <f t="shared" si="300"/>
        <v>0</v>
      </c>
      <c r="BN632" s="375">
        <f t="shared" si="292"/>
        <v>0</v>
      </c>
      <c r="BP632" s="380"/>
      <c r="DH632" s="102"/>
    </row>
    <row r="633" spans="1:112" hidden="1">
      <c r="A633" s="110"/>
      <c r="B633" s="786"/>
      <c r="C633" s="786"/>
      <c r="D633" s="786"/>
      <c r="E633" s="786"/>
      <c r="F633" s="786"/>
      <c r="G633" s="786"/>
      <c r="H633" s="786"/>
      <c r="I633" s="786"/>
      <c r="J633" s="786"/>
      <c r="K633" s="786"/>
      <c r="L633" s="786"/>
      <c r="M633" s="786"/>
      <c r="N633" s="786"/>
      <c r="O633" s="786"/>
      <c r="P633" s="786"/>
      <c r="Q633" s="786"/>
      <c r="R633" s="787"/>
      <c r="S633" s="787"/>
      <c r="T633" s="788"/>
      <c r="U633" s="787"/>
      <c r="V633" s="787"/>
      <c r="W633" s="783"/>
      <c r="X633" s="789"/>
      <c r="Y633" s="789"/>
      <c r="Z633" s="789"/>
      <c r="AA633" s="789"/>
      <c r="AB633" s="789"/>
      <c r="AC633" s="781"/>
      <c r="AD633" s="782"/>
      <c r="AE633" s="783"/>
      <c r="AF633" s="784">
        <f t="shared" si="293"/>
        <v>0</v>
      </c>
      <c r="AG633" s="784"/>
      <c r="AH633" s="784"/>
      <c r="AI633" s="784"/>
      <c r="AJ633" s="784">
        <f t="shared" si="281"/>
        <v>0</v>
      </c>
      <c r="AK633" s="784"/>
      <c r="AL633" s="784"/>
      <c r="AM633" s="784"/>
      <c r="AN633" s="784">
        <f t="shared" si="282"/>
        <v>0</v>
      </c>
      <c r="AO633" s="784"/>
      <c r="AP633" s="784"/>
      <c r="AQ633" s="784"/>
      <c r="AR633" s="363"/>
      <c r="AS633" s="785">
        <f t="shared" si="283"/>
        <v>0</v>
      </c>
      <c r="AT633" s="785"/>
      <c r="AU633" s="785"/>
      <c r="AV633" s="785"/>
      <c r="AW633" s="785">
        <f t="shared" si="284"/>
        <v>0</v>
      </c>
      <c r="AX633" s="91"/>
      <c r="AY633" s="116">
        <f t="shared" si="285"/>
        <v>0</v>
      </c>
      <c r="AZ633" s="116">
        <f t="shared" si="286"/>
        <v>0</v>
      </c>
      <c r="BA633" s="116">
        <f t="shared" si="287"/>
        <v>0</v>
      </c>
      <c r="BB633" s="116">
        <f t="shared" si="288"/>
        <v>0</v>
      </c>
      <c r="BC633" s="115">
        <f t="shared" si="294"/>
        <v>0</v>
      </c>
      <c r="BD633" s="116">
        <f t="shared" si="289"/>
        <v>0</v>
      </c>
      <c r="BE633" s="120">
        <f t="shared" si="295"/>
        <v>0</v>
      </c>
      <c r="BF633" s="115">
        <f t="shared" si="296"/>
        <v>0</v>
      </c>
      <c r="BG633" s="116">
        <f t="shared" si="290"/>
        <v>0</v>
      </c>
      <c r="BH633" s="120">
        <f t="shared" si="297"/>
        <v>0</v>
      </c>
      <c r="BI633" s="115">
        <f t="shared" si="298"/>
        <v>0</v>
      </c>
      <c r="BJ633" s="116">
        <f t="shared" si="291"/>
        <v>0</v>
      </c>
      <c r="BK633" s="120">
        <f t="shared" si="299"/>
        <v>0</v>
      </c>
      <c r="BL633" s="120">
        <f t="shared" si="300"/>
        <v>0</v>
      </c>
      <c r="BN633" s="375">
        <f t="shared" si="292"/>
        <v>0</v>
      </c>
      <c r="BP633" s="380"/>
      <c r="DH633" s="102"/>
    </row>
    <row r="634" spans="1:112" hidden="1">
      <c r="A634" s="110"/>
      <c r="B634" s="786"/>
      <c r="C634" s="786"/>
      <c r="D634" s="786"/>
      <c r="E634" s="786"/>
      <c r="F634" s="786"/>
      <c r="G634" s="786"/>
      <c r="H634" s="786"/>
      <c r="I634" s="786"/>
      <c r="J634" s="786"/>
      <c r="K634" s="786"/>
      <c r="L634" s="786"/>
      <c r="M634" s="786"/>
      <c r="N634" s="786"/>
      <c r="O634" s="786"/>
      <c r="P634" s="786"/>
      <c r="Q634" s="786"/>
      <c r="R634" s="787"/>
      <c r="S634" s="787"/>
      <c r="T634" s="788"/>
      <c r="U634" s="787"/>
      <c r="V634" s="787"/>
      <c r="W634" s="783"/>
      <c r="X634" s="789"/>
      <c r="Y634" s="789"/>
      <c r="Z634" s="789"/>
      <c r="AA634" s="789"/>
      <c r="AB634" s="789"/>
      <c r="AC634" s="781"/>
      <c r="AD634" s="782"/>
      <c r="AE634" s="783"/>
      <c r="AF634" s="784">
        <f t="shared" si="293"/>
        <v>0</v>
      </c>
      <c r="AG634" s="784"/>
      <c r="AH634" s="784"/>
      <c r="AI634" s="784"/>
      <c r="AJ634" s="784">
        <f t="shared" si="281"/>
        <v>0</v>
      </c>
      <c r="AK634" s="784"/>
      <c r="AL634" s="784"/>
      <c r="AM634" s="784"/>
      <c r="AN634" s="784">
        <f t="shared" si="282"/>
        <v>0</v>
      </c>
      <c r="AO634" s="784"/>
      <c r="AP634" s="784"/>
      <c r="AQ634" s="784"/>
      <c r="AR634" s="363"/>
      <c r="AS634" s="785">
        <f t="shared" si="283"/>
        <v>0</v>
      </c>
      <c r="AT634" s="785"/>
      <c r="AU634" s="785"/>
      <c r="AV634" s="785"/>
      <c r="AW634" s="785">
        <f t="shared" si="284"/>
        <v>0</v>
      </c>
      <c r="AX634" s="91"/>
      <c r="AY634" s="116">
        <f t="shared" si="285"/>
        <v>0</v>
      </c>
      <c r="AZ634" s="116">
        <f t="shared" si="286"/>
        <v>0</v>
      </c>
      <c r="BA634" s="116">
        <f t="shared" si="287"/>
        <v>0</v>
      </c>
      <c r="BB634" s="116">
        <f t="shared" si="288"/>
        <v>0</v>
      </c>
      <c r="BC634" s="115">
        <f t="shared" si="294"/>
        <v>0</v>
      </c>
      <c r="BD634" s="116">
        <f t="shared" si="289"/>
        <v>0</v>
      </c>
      <c r="BE634" s="120">
        <f t="shared" si="295"/>
        <v>0</v>
      </c>
      <c r="BF634" s="115">
        <f t="shared" si="296"/>
        <v>0</v>
      </c>
      <c r="BG634" s="116">
        <f t="shared" si="290"/>
        <v>0</v>
      </c>
      <c r="BH634" s="120">
        <f t="shared" si="297"/>
        <v>0</v>
      </c>
      <c r="BI634" s="115">
        <f t="shared" si="298"/>
        <v>0</v>
      </c>
      <c r="BJ634" s="116">
        <f t="shared" si="291"/>
        <v>0</v>
      </c>
      <c r="BK634" s="120">
        <f t="shared" si="299"/>
        <v>0</v>
      </c>
      <c r="BL634" s="120">
        <f t="shared" si="300"/>
        <v>0</v>
      </c>
      <c r="BN634" s="375">
        <f t="shared" si="292"/>
        <v>0</v>
      </c>
      <c r="BP634" s="380"/>
      <c r="DH634" s="102"/>
    </row>
    <row r="635" spans="1:112" ht="5" hidden="1" customHeight="1">
      <c r="A635" s="103"/>
      <c r="B635" s="364"/>
      <c r="C635" s="364"/>
      <c r="D635" s="364"/>
      <c r="E635" s="364"/>
      <c r="F635" s="364"/>
      <c r="G635" s="364"/>
      <c r="H635" s="364"/>
      <c r="I635" s="364"/>
      <c r="J635" s="364"/>
      <c r="K635" s="364"/>
      <c r="L635" s="364"/>
      <c r="M635" s="364"/>
      <c r="N635" s="364"/>
      <c r="O635" s="364"/>
      <c r="P635" s="364"/>
      <c r="Q635" s="364"/>
      <c r="R635" s="365"/>
      <c r="S635" s="365"/>
      <c r="T635" s="365"/>
      <c r="U635" s="365"/>
      <c r="V635" s="365"/>
      <c r="W635" s="366"/>
      <c r="X635" s="366"/>
      <c r="Y635" s="366"/>
      <c r="Z635" s="366"/>
      <c r="AA635" s="366"/>
      <c r="AB635" s="366"/>
      <c r="AC635" s="366"/>
      <c r="AD635" s="366"/>
      <c r="AE635" s="366"/>
      <c r="AF635" s="367"/>
      <c r="AG635" s="367"/>
      <c r="AH635" s="367"/>
      <c r="AI635" s="367"/>
      <c r="AJ635" s="367"/>
      <c r="AK635" s="367"/>
      <c r="AL635" s="367"/>
      <c r="AM635" s="367"/>
      <c r="AN635" s="367"/>
      <c r="AO635" s="367"/>
      <c r="AP635" s="367"/>
      <c r="AQ635" s="367"/>
      <c r="AR635" s="368"/>
      <c r="AS635" s="361"/>
      <c r="AT635" s="361"/>
      <c r="AU635" s="361"/>
      <c r="AV635" s="361"/>
      <c r="AW635" s="361"/>
      <c r="AX635" s="91"/>
      <c r="AY635" s="106">
        <f>AY594</f>
        <v>0</v>
      </c>
      <c r="AZ635" s="106">
        <f>AZ594</f>
        <v>0</v>
      </c>
      <c r="BA635" s="106">
        <f>BA594</f>
        <v>0</v>
      </c>
      <c r="BB635" s="106">
        <f>BB594</f>
        <v>0</v>
      </c>
      <c r="BC635" s="106"/>
      <c r="BD635" s="117"/>
      <c r="BE635" s="119">
        <f>BE594</f>
        <v>0</v>
      </c>
      <c r="BF635" s="106"/>
      <c r="BG635" s="106">
        <f>BG594</f>
        <v>0</v>
      </c>
      <c r="BH635" s="119">
        <f>BH594</f>
        <v>0</v>
      </c>
      <c r="BI635" s="106"/>
      <c r="BJ635" s="106">
        <f>BJ594</f>
        <v>0</v>
      </c>
      <c r="BK635" s="119">
        <f>BK594</f>
        <v>0</v>
      </c>
      <c r="BL635" s="119">
        <f>BL594</f>
        <v>0</v>
      </c>
      <c r="BN635" s="377"/>
      <c r="BP635" s="382"/>
      <c r="DH635" s="104"/>
    </row>
    <row r="636" spans="1:112" ht="21.5" hidden="1" customHeight="1">
      <c r="A636" s="103"/>
      <c r="B636" s="369"/>
      <c r="C636" s="370"/>
      <c r="D636" s="370"/>
      <c r="E636" s="370"/>
      <c r="F636" s="370"/>
      <c r="G636" s="370"/>
      <c r="H636" s="370"/>
      <c r="I636" s="370"/>
      <c r="J636" s="370"/>
      <c r="K636" s="370"/>
      <c r="L636" s="370"/>
      <c r="M636" s="370"/>
      <c r="N636" s="370"/>
      <c r="O636" s="370"/>
      <c r="P636" s="370"/>
      <c r="Q636" s="370"/>
      <c r="R636" s="143"/>
      <c r="S636" s="143"/>
      <c r="T636" s="143"/>
      <c r="U636" s="143"/>
      <c r="V636" s="143"/>
      <c r="W636" s="143"/>
      <c r="X636" s="143"/>
      <c r="Y636" s="143"/>
      <c r="Z636" s="143"/>
      <c r="AA636" s="143"/>
      <c r="AB636" s="143"/>
      <c r="AC636" s="143"/>
      <c r="AD636" s="143"/>
      <c r="AE636" s="246" t="str">
        <f>CONCATENATE(B594," ","TOTAL")</f>
        <v>MISCELLANEOUS EXTERIOR ITEMS TOTAL</v>
      </c>
      <c r="AF636" s="802">
        <f>SUBTOTAL(9,AF595:AF635)</f>
        <v>400</v>
      </c>
      <c r="AG636" s="802"/>
      <c r="AH636" s="802"/>
      <c r="AI636" s="802"/>
      <c r="AJ636" s="802">
        <f>SUBTOTAL(9,AJ595:AJ635)</f>
        <v>550</v>
      </c>
      <c r="AK636" s="802"/>
      <c r="AL636" s="802"/>
      <c r="AM636" s="802"/>
      <c r="AN636" s="802">
        <f>SUBTOTAL(9,AN595:AN635)</f>
        <v>0</v>
      </c>
      <c r="AO636" s="802"/>
      <c r="AP636" s="802"/>
      <c r="AQ636" s="802"/>
      <c r="AR636" s="359"/>
      <c r="AS636" s="803">
        <f>SUBTOTAL(9,AS595:AS635)</f>
        <v>950</v>
      </c>
      <c r="AT636" s="803"/>
      <c r="AU636" s="803"/>
      <c r="AV636" s="803"/>
      <c r="AW636" s="803">
        <f>SUM(AW599:AW607)</f>
        <v>0</v>
      </c>
      <c r="AX636" s="91"/>
      <c r="AY636" s="121">
        <f t="shared" ref="AY636:BL636" si="301">SUM(AY595:AY635)</f>
        <v>400</v>
      </c>
      <c r="AZ636" s="121">
        <f t="shared" si="301"/>
        <v>550</v>
      </c>
      <c r="BA636" s="121">
        <f t="shared" si="301"/>
        <v>0</v>
      </c>
      <c r="BB636" s="121">
        <f t="shared" si="301"/>
        <v>950</v>
      </c>
      <c r="BC636" s="118">
        <f t="shared" si="301"/>
        <v>4.7868362004487661E-3</v>
      </c>
      <c r="BD636" s="121">
        <f t="shared" si="301"/>
        <v>108.00000000000001</v>
      </c>
      <c r="BE636" s="121">
        <f t="shared" si="301"/>
        <v>508</v>
      </c>
      <c r="BF636" s="118">
        <f t="shared" si="301"/>
        <v>6.5818997756170528E-3</v>
      </c>
      <c r="BG636" s="121">
        <f t="shared" si="301"/>
        <v>148.5</v>
      </c>
      <c r="BH636" s="121">
        <f t="shared" si="301"/>
        <v>698.5</v>
      </c>
      <c r="BI636" s="118">
        <f t="shared" si="301"/>
        <v>0</v>
      </c>
      <c r="BJ636" s="121">
        <f t="shared" si="301"/>
        <v>0</v>
      </c>
      <c r="BK636" s="121">
        <f t="shared" si="301"/>
        <v>0</v>
      </c>
      <c r="BL636" s="121">
        <f t="shared" si="301"/>
        <v>1206.5</v>
      </c>
      <c r="BN636" s="383">
        <f>IFERROR(AS636/Total_Detailed_Estimate,0)</f>
        <v>1.136873597606582E-2</v>
      </c>
      <c r="BP636" s="381"/>
      <c r="DH636" s="109"/>
    </row>
    <row r="637" spans="1:112" ht="5" hidden="1" customHeight="1">
      <c r="A637" s="103"/>
      <c r="B637" s="140"/>
      <c r="C637" s="140"/>
      <c r="D637" s="140"/>
      <c r="E637" s="140"/>
      <c r="F637" s="140"/>
      <c r="G637" s="140"/>
      <c r="H637" s="140"/>
      <c r="I637" s="140"/>
      <c r="J637" s="140"/>
      <c r="K637" s="140"/>
      <c r="L637" s="140"/>
      <c r="M637" s="140"/>
      <c r="N637" s="140"/>
      <c r="O637" s="140"/>
      <c r="P637" s="140"/>
      <c r="Q637" s="140"/>
      <c r="R637" s="141"/>
      <c r="S637" s="141"/>
      <c r="T637" s="141"/>
      <c r="U637" s="141"/>
      <c r="V637" s="141"/>
      <c r="W637" s="142"/>
      <c r="X637" s="142"/>
      <c r="Y637" s="142"/>
      <c r="Z637" s="142"/>
      <c r="AA637" s="142"/>
      <c r="AB637" s="142"/>
      <c r="AC637" s="142"/>
      <c r="AD637" s="142"/>
      <c r="AE637" s="392"/>
      <c r="AF637" s="144"/>
      <c r="AG637" s="144"/>
      <c r="AH637" s="144"/>
      <c r="AI637" s="144"/>
      <c r="AJ637" s="144"/>
      <c r="AK637" s="144"/>
      <c r="AL637" s="144"/>
      <c r="AM637" s="144"/>
      <c r="AN637" s="144"/>
      <c r="AO637" s="144"/>
      <c r="AP637" s="144"/>
      <c r="AQ637" s="144"/>
      <c r="AR637" s="360"/>
      <c r="AS637" s="362"/>
      <c r="AT637" s="362"/>
      <c r="AU637" s="362"/>
      <c r="AV637" s="362"/>
      <c r="AW637" s="393"/>
      <c r="AX637" s="91"/>
      <c r="AY637" s="106">
        <f>AY594</f>
        <v>0</v>
      </c>
      <c r="AZ637" s="106">
        <f>AZ594</f>
        <v>0</v>
      </c>
      <c r="BA637" s="106">
        <f>BA594</f>
        <v>0</v>
      </c>
      <c r="BB637" s="106">
        <f>BB594</f>
        <v>0</v>
      </c>
      <c r="BC637" s="106"/>
      <c r="BD637" s="106"/>
      <c r="BE637" s="106">
        <f>BE594</f>
        <v>0</v>
      </c>
      <c r="BF637" s="106"/>
      <c r="BG637" s="106">
        <f>BG594</f>
        <v>0</v>
      </c>
      <c r="BH637" s="106">
        <f>BH594</f>
        <v>0</v>
      </c>
      <c r="BI637" s="106"/>
      <c r="BJ637" s="106">
        <f>BJ594</f>
        <v>0</v>
      </c>
      <c r="BK637" s="106">
        <f>BK594</f>
        <v>0</v>
      </c>
      <c r="BL637" s="106">
        <f>BL594</f>
        <v>0</v>
      </c>
      <c r="BN637" s="377"/>
      <c r="BP637" s="382"/>
      <c r="DH637" s="104"/>
    </row>
    <row r="638" spans="1:112" ht="9.5" hidden="1" customHeight="1">
      <c r="A638" s="103"/>
      <c r="B638" s="145"/>
      <c r="C638" s="145"/>
      <c r="D638" s="145"/>
      <c r="E638" s="145"/>
      <c r="F638" s="145"/>
      <c r="G638" s="145"/>
      <c r="H638" s="145"/>
      <c r="I638" s="145"/>
      <c r="J638" s="145"/>
      <c r="K638" s="145"/>
      <c r="L638" s="145"/>
      <c r="M638" s="145"/>
      <c r="N638" s="145"/>
      <c r="O638" s="145"/>
      <c r="P638" s="145"/>
      <c r="Q638" s="145"/>
      <c r="R638" s="146"/>
      <c r="S638" s="146"/>
      <c r="T638" s="146"/>
      <c r="U638" s="146"/>
      <c r="V638" s="146"/>
      <c r="W638" s="146"/>
      <c r="X638" s="146"/>
      <c r="Y638" s="146"/>
      <c r="Z638" s="146"/>
      <c r="AA638" s="146"/>
      <c r="AB638" s="146"/>
      <c r="AC638" s="146"/>
      <c r="AD638" s="146"/>
      <c r="AE638" s="147"/>
      <c r="AF638" s="148"/>
      <c r="AG638" s="148"/>
      <c r="AH638" s="148"/>
      <c r="AI638" s="148"/>
      <c r="AJ638" s="148"/>
      <c r="AK638" s="148"/>
      <c r="AL638" s="148"/>
      <c r="AM638" s="148"/>
      <c r="AN638" s="148"/>
      <c r="AO638" s="148"/>
      <c r="AP638" s="148"/>
      <c r="AQ638" s="148"/>
      <c r="AR638" s="148"/>
      <c r="AS638" s="149"/>
      <c r="AT638" s="149"/>
      <c r="AU638" s="149"/>
      <c r="AV638" s="149"/>
      <c r="AW638" s="149"/>
      <c r="AX638" s="91"/>
      <c r="AY638" s="108">
        <f>AY636</f>
        <v>400</v>
      </c>
      <c r="AZ638" s="108">
        <f>AZ636</f>
        <v>550</v>
      </c>
      <c r="BA638" s="108">
        <f>BA636</f>
        <v>0</v>
      </c>
      <c r="BB638" s="108">
        <f>BB636</f>
        <v>950</v>
      </c>
      <c r="BC638" s="108"/>
      <c r="BD638" s="108"/>
      <c r="BE638" s="108">
        <f>BE636</f>
        <v>508</v>
      </c>
      <c r="BF638" s="108"/>
      <c r="BG638" s="108">
        <f>BG636</f>
        <v>148.5</v>
      </c>
      <c r="BH638" s="108">
        <f>BH636</f>
        <v>698.5</v>
      </c>
      <c r="BI638" s="108"/>
      <c r="BJ638" s="108">
        <f>BJ636</f>
        <v>0</v>
      </c>
      <c r="BK638" s="108">
        <f>BK636</f>
        <v>0</v>
      </c>
      <c r="BL638" s="108">
        <f>BL636</f>
        <v>1206.5</v>
      </c>
      <c r="DH638" s="107"/>
    </row>
    <row r="639" spans="1:112" ht="21.5" customHeight="1">
      <c r="A639" s="114" t="s">
        <v>704</v>
      </c>
      <c r="B639" s="795" t="str">
        <f>UPPER(Exterior15_Category)</f>
        <v>EXTERIORS 1</v>
      </c>
      <c r="C639" s="796"/>
      <c r="D639" s="796"/>
      <c r="E639" s="796"/>
      <c r="F639" s="796"/>
      <c r="G639" s="796"/>
      <c r="H639" s="796"/>
      <c r="I639" s="796"/>
      <c r="J639" s="796"/>
      <c r="K639" s="796"/>
      <c r="L639" s="796"/>
      <c r="M639" s="796"/>
      <c r="N639" s="796"/>
      <c r="O639" s="796"/>
      <c r="P639" s="796"/>
      <c r="Q639" s="797"/>
      <c r="R639" s="798"/>
      <c r="S639" s="798"/>
      <c r="T639" s="798"/>
      <c r="U639" s="799"/>
      <c r="V639" s="800"/>
      <c r="W639" s="790"/>
      <c r="X639" s="790"/>
      <c r="Y639" s="790"/>
      <c r="Z639" s="790"/>
      <c r="AA639" s="790"/>
      <c r="AB639" s="790"/>
      <c r="AC639" s="790"/>
      <c r="AD639" s="790"/>
      <c r="AE639" s="790"/>
      <c r="AF639" s="791" t="str">
        <f>IF(Exterior15_Labor=0,"",Exterior15_Labor)</f>
        <v/>
      </c>
      <c r="AG639" s="791"/>
      <c r="AH639" s="791"/>
      <c r="AI639" s="791"/>
      <c r="AJ639" s="791" t="str">
        <f>IF(Exterior15_Material=0,"",Exterior15_Material)</f>
        <v/>
      </c>
      <c r="AK639" s="791"/>
      <c r="AL639" s="791"/>
      <c r="AM639" s="791"/>
      <c r="AN639" s="791" t="str">
        <f>IF(Exterior15_Sub=0,"",Exterior15_Sub)</f>
        <v/>
      </c>
      <c r="AO639" s="791"/>
      <c r="AP639" s="791"/>
      <c r="AQ639" s="791"/>
      <c r="AR639" s="358"/>
      <c r="AS639" s="792" t="str">
        <f>IF(Exterior15_Total=0,"",Exterior15_Total)</f>
        <v/>
      </c>
      <c r="AT639" s="792"/>
      <c r="AU639" s="793"/>
      <c r="AV639" s="793"/>
      <c r="AW639" s="794"/>
      <c r="AX639" s="371"/>
      <c r="AY639" s="101"/>
      <c r="AZ639" s="101"/>
      <c r="BA639" s="101"/>
      <c r="BB639" s="101"/>
      <c r="BC639" s="101"/>
      <c r="BD639" s="101"/>
      <c r="BE639" s="101"/>
      <c r="BF639" s="101"/>
      <c r="BG639" s="101"/>
      <c r="BH639" s="101"/>
      <c r="BI639" s="101"/>
      <c r="BJ639" s="101"/>
      <c r="BK639" s="101"/>
      <c r="BL639" s="101"/>
      <c r="BN639" s="374"/>
      <c r="BP639" s="378"/>
      <c r="DH639" s="102"/>
    </row>
    <row r="640" spans="1:112" hidden="1">
      <c r="A640" s="110"/>
      <c r="B640" s="786"/>
      <c r="C640" s="786"/>
      <c r="D640" s="786"/>
      <c r="E640" s="786"/>
      <c r="F640" s="786"/>
      <c r="G640" s="786"/>
      <c r="H640" s="786"/>
      <c r="I640" s="786"/>
      <c r="J640" s="786"/>
      <c r="K640" s="786"/>
      <c r="L640" s="786"/>
      <c r="M640" s="786"/>
      <c r="N640" s="786"/>
      <c r="O640" s="786"/>
      <c r="P640" s="786"/>
      <c r="Q640" s="786"/>
      <c r="R640" s="787"/>
      <c r="S640" s="787"/>
      <c r="T640" s="788"/>
      <c r="U640" s="787"/>
      <c r="V640" s="787"/>
      <c r="W640" s="783"/>
      <c r="X640" s="789"/>
      <c r="Y640" s="789"/>
      <c r="Z640" s="781"/>
      <c r="AA640" s="782"/>
      <c r="AB640" s="783"/>
      <c r="AC640" s="781"/>
      <c r="AD640" s="782"/>
      <c r="AE640" s="783"/>
      <c r="AF640" s="784">
        <f>R640*W640</f>
        <v>0</v>
      </c>
      <c r="AG640" s="784"/>
      <c r="AH640" s="784"/>
      <c r="AI640" s="784"/>
      <c r="AJ640" s="784">
        <f t="shared" ref="AJ640:AJ679" si="302">R640*Z640</f>
        <v>0</v>
      </c>
      <c r="AK640" s="784"/>
      <c r="AL640" s="784"/>
      <c r="AM640" s="784"/>
      <c r="AN640" s="784">
        <f t="shared" ref="AN640:AN679" si="303">R640*AC640</f>
        <v>0</v>
      </c>
      <c r="AO640" s="784"/>
      <c r="AP640" s="784"/>
      <c r="AQ640" s="784"/>
      <c r="AR640" s="363"/>
      <c r="AS640" s="785">
        <f t="shared" ref="AS640:AS679" si="304">SUM(AF640:AQ640)</f>
        <v>0</v>
      </c>
      <c r="AT640" s="785"/>
      <c r="AU640" s="785"/>
      <c r="AV640" s="785"/>
      <c r="AW640" s="785">
        <f t="shared" ref="AW640:AW679" si="305">SUM(AF640:AQ640)</f>
        <v>0</v>
      </c>
      <c r="AX640" s="100"/>
      <c r="AY640" s="116">
        <f t="shared" ref="AY640:AY679" si="306">AF640</f>
        <v>0</v>
      </c>
      <c r="AZ640" s="116">
        <f t="shared" ref="AZ640:AZ679" si="307">AJ640</f>
        <v>0</v>
      </c>
      <c r="BA640" s="116">
        <f t="shared" ref="BA640:BA679" si="308">AN640</f>
        <v>0</v>
      </c>
      <c r="BB640" s="116">
        <f t="shared" ref="BB640:BB679" si="309">SUM(AY640:BA640)</f>
        <v>0</v>
      </c>
      <c r="BC640" s="115">
        <f>IFERROR(AY640/$BB$5,0)</f>
        <v>0</v>
      </c>
      <c r="BD640" s="116">
        <f t="shared" ref="BD640:BD679" si="310">BC640*Allocated_Adders</f>
        <v>0</v>
      </c>
      <c r="BE640" s="120">
        <f>AY640+BD640</f>
        <v>0</v>
      </c>
      <c r="BF640" s="115">
        <f>IFERROR(AZ640/$BB$5,0)</f>
        <v>0</v>
      </c>
      <c r="BG640" s="116">
        <f t="shared" ref="BG640:BG679" si="311">BF640*Allocated_Adders</f>
        <v>0</v>
      </c>
      <c r="BH640" s="120">
        <f>AZ640+BG640</f>
        <v>0</v>
      </c>
      <c r="BI640" s="115">
        <f>IFERROR(BA640/$BB$5,0)</f>
        <v>0</v>
      </c>
      <c r="BJ640" s="116">
        <f t="shared" ref="BJ640:BJ679" si="312">BI640*Allocated_Adders</f>
        <v>0</v>
      </c>
      <c r="BK640" s="120">
        <f>BA640+BJ640</f>
        <v>0</v>
      </c>
      <c r="BL640" s="120">
        <f>BE640+BH640+BK640</f>
        <v>0</v>
      </c>
      <c r="BN640" s="375">
        <f t="shared" ref="BN640:BN679" si="313">IFERROR(AS640/Total_Detailed_Estimate,0)</f>
        <v>0</v>
      </c>
      <c r="BP640" s="380"/>
      <c r="DH640" s="102"/>
    </row>
    <row r="641" spans="1:112" hidden="1">
      <c r="A641" s="110"/>
      <c r="B641" s="786"/>
      <c r="C641" s="786"/>
      <c r="D641" s="786"/>
      <c r="E641" s="786"/>
      <c r="F641" s="786"/>
      <c r="G641" s="786"/>
      <c r="H641" s="786"/>
      <c r="I641" s="786"/>
      <c r="J641" s="786"/>
      <c r="K641" s="786"/>
      <c r="L641" s="786"/>
      <c r="M641" s="786"/>
      <c r="N641" s="786"/>
      <c r="O641" s="786"/>
      <c r="P641" s="786"/>
      <c r="Q641" s="786"/>
      <c r="R641" s="787"/>
      <c r="S641" s="787"/>
      <c r="T641" s="788"/>
      <c r="U641" s="787"/>
      <c r="V641" s="787"/>
      <c r="W641" s="783"/>
      <c r="X641" s="789"/>
      <c r="Y641" s="789"/>
      <c r="Z641" s="781"/>
      <c r="AA641" s="782"/>
      <c r="AB641" s="783"/>
      <c r="AC641" s="781"/>
      <c r="AD641" s="782"/>
      <c r="AE641" s="783"/>
      <c r="AF641" s="784">
        <f t="shared" ref="AF641:AF679" si="314">R641*W641</f>
        <v>0</v>
      </c>
      <c r="AG641" s="784"/>
      <c r="AH641" s="784"/>
      <c r="AI641" s="784"/>
      <c r="AJ641" s="784">
        <f t="shared" si="302"/>
        <v>0</v>
      </c>
      <c r="AK641" s="784"/>
      <c r="AL641" s="784"/>
      <c r="AM641" s="784"/>
      <c r="AN641" s="784">
        <f t="shared" si="303"/>
        <v>0</v>
      </c>
      <c r="AO641" s="784"/>
      <c r="AP641" s="784"/>
      <c r="AQ641" s="784"/>
      <c r="AR641" s="363"/>
      <c r="AS641" s="785">
        <f t="shared" si="304"/>
        <v>0</v>
      </c>
      <c r="AT641" s="785"/>
      <c r="AU641" s="785"/>
      <c r="AV641" s="785"/>
      <c r="AW641" s="785">
        <f t="shared" si="305"/>
        <v>0</v>
      </c>
      <c r="AX641" s="90"/>
      <c r="AY641" s="116">
        <f t="shared" si="306"/>
        <v>0</v>
      </c>
      <c r="AZ641" s="116">
        <f t="shared" si="307"/>
        <v>0</v>
      </c>
      <c r="BA641" s="116">
        <f t="shared" si="308"/>
        <v>0</v>
      </c>
      <c r="BB641" s="116">
        <f t="shared" si="309"/>
        <v>0</v>
      </c>
      <c r="BC641" s="115">
        <f t="shared" ref="BC641:BC679" si="315">IFERROR(AY641/$BB$5,0)</f>
        <v>0</v>
      </c>
      <c r="BD641" s="116">
        <f t="shared" si="310"/>
        <v>0</v>
      </c>
      <c r="BE641" s="120">
        <f t="shared" ref="BE641:BE679" si="316">AY641+BD641</f>
        <v>0</v>
      </c>
      <c r="BF641" s="115">
        <f t="shared" ref="BF641:BF679" si="317">IFERROR(AZ641/$BB$5,0)</f>
        <v>0</v>
      </c>
      <c r="BG641" s="116">
        <f t="shared" si="311"/>
        <v>0</v>
      </c>
      <c r="BH641" s="120">
        <f t="shared" ref="BH641:BH679" si="318">AZ641+BG641</f>
        <v>0</v>
      </c>
      <c r="BI641" s="115">
        <f t="shared" ref="BI641:BI679" si="319">IFERROR(BA641/$BB$5,0)</f>
        <v>0</v>
      </c>
      <c r="BJ641" s="116">
        <f t="shared" si="312"/>
        <v>0</v>
      </c>
      <c r="BK641" s="120">
        <f t="shared" ref="BK641:BK679" si="320">BA641+BJ641</f>
        <v>0</v>
      </c>
      <c r="BL641" s="120">
        <f t="shared" ref="BL641:BL679" si="321">BE641+BH641+BK641</f>
        <v>0</v>
      </c>
      <c r="BN641" s="375">
        <f t="shared" si="313"/>
        <v>0</v>
      </c>
      <c r="BP641" s="380"/>
      <c r="DH641" s="102"/>
    </row>
    <row r="642" spans="1:112" hidden="1">
      <c r="A642" s="110"/>
      <c r="B642" s="786"/>
      <c r="C642" s="786"/>
      <c r="D642" s="786"/>
      <c r="E642" s="786"/>
      <c r="F642" s="786"/>
      <c r="G642" s="786"/>
      <c r="H642" s="786"/>
      <c r="I642" s="786"/>
      <c r="J642" s="786"/>
      <c r="K642" s="786"/>
      <c r="L642" s="786"/>
      <c r="M642" s="786"/>
      <c r="N642" s="786"/>
      <c r="O642" s="786"/>
      <c r="P642" s="786"/>
      <c r="Q642" s="786"/>
      <c r="R642" s="787"/>
      <c r="S642" s="787"/>
      <c r="T642" s="788"/>
      <c r="U642" s="787"/>
      <c r="V642" s="787"/>
      <c r="W642" s="783"/>
      <c r="X642" s="789"/>
      <c r="Y642" s="789"/>
      <c r="Z642" s="781"/>
      <c r="AA642" s="782"/>
      <c r="AB642" s="783"/>
      <c r="AC642" s="781"/>
      <c r="AD642" s="782"/>
      <c r="AE642" s="783"/>
      <c r="AF642" s="784">
        <f t="shared" si="314"/>
        <v>0</v>
      </c>
      <c r="AG642" s="784"/>
      <c r="AH642" s="784"/>
      <c r="AI642" s="784"/>
      <c r="AJ642" s="784">
        <f t="shared" si="302"/>
        <v>0</v>
      </c>
      <c r="AK642" s="784"/>
      <c r="AL642" s="784"/>
      <c r="AM642" s="784"/>
      <c r="AN642" s="784">
        <f t="shared" si="303"/>
        <v>0</v>
      </c>
      <c r="AO642" s="784"/>
      <c r="AP642" s="784"/>
      <c r="AQ642" s="784"/>
      <c r="AR642" s="363"/>
      <c r="AS642" s="785">
        <f t="shared" si="304"/>
        <v>0</v>
      </c>
      <c r="AT642" s="785"/>
      <c r="AU642" s="785"/>
      <c r="AV642" s="785"/>
      <c r="AW642" s="785">
        <f t="shared" si="305"/>
        <v>0</v>
      </c>
      <c r="AX642" s="91"/>
      <c r="AY642" s="116">
        <f t="shared" si="306"/>
        <v>0</v>
      </c>
      <c r="AZ642" s="116">
        <f t="shared" si="307"/>
        <v>0</v>
      </c>
      <c r="BA642" s="116">
        <f t="shared" si="308"/>
        <v>0</v>
      </c>
      <c r="BB642" s="116">
        <f t="shared" si="309"/>
        <v>0</v>
      </c>
      <c r="BC642" s="115">
        <f t="shared" si="315"/>
        <v>0</v>
      </c>
      <c r="BD642" s="116">
        <f t="shared" si="310"/>
        <v>0</v>
      </c>
      <c r="BE642" s="120">
        <f t="shared" si="316"/>
        <v>0</v>
      </c>
      <c r="BF642" s="115">
        <f t="shared" si="317"/>
        <v>0</v>
      </c>
      <c r="BG642" s="116">
        <f t="shared" si="311"/>
        <v>0</v>
      </c>
      <c r="BH642" s="120">
        <f t="shared" si="318"/>
        <v>0</v>
      </c>
      <c r="BI642" s="115">
        <f t="shared" si="319"/>
        <v>0</v>
      </c>
      <c r="BJ642" s="116">
        <f t="shared" si="312"/>
        <v>0</v>
      </c>
      <c r="BK642" s="120">
        <f t="shared" si="320"/>
        <v>0</v>
      </c>
      <c r="BL642" s="120">
        <f t="shared" si="321"/>
        <v>0</v>
      </c>
      <c r="BN642" s="375">
        <f t="shared" si="313"/>
        <v>0</v>
      </c>
      <c r="BP642" s="380"/>
      <c r="DH642" s="102"/>
    </row>
    <row r="643" spans="1:112" hidden="1">
      <c r="A643" s="110"/>
      <c r="B643" s="786"/>
      <c r="C643" s="786"/>
      <c r="D643" s="786"/>
      <c r="E643" s="786"/>
      <c r="F643" s="786"/>
      <c r="G643" s="786"/>
      <c r="H643" s="786"/>
      <c r="I643" s="786"/>
      <c r="J643" s="786"/>
      <c r="K643" s="786"/>
      <c r="L643" s="786"/>
      <c r="M643" s="786"/>
      <c r="N643" s="786"/>
      <c r="O643" s="786"/>
      <c r="P643" s="786"/>
      <c r="Q643" s="786"/>
      <c r="R643" s="787"/>
      <c r="S643" s="787"/>
      <c r="T643" s="788"/>
      <c r="U643" s="787"/>
      <c r="V643" s="787"/>
      <c r="W643" s="783"/>
      <c r="X643" s="789"/>
      <c r="Y643" s="789"/>
      <c r="Z643" s="781"/>
      <c r="AA643" s="782"/>
      <c r="AB643" s="783"/>
      <c r="AC643" s="781"/>
      <c r="AD643" s="782"/>
      <c r="AE643" s="783"/>
      <c r="AF643" s="784">
        <f t="shared" si="314"/>
        <v>0</v>
      </c>
      <c r="AG643" s="784"/>
      <c r="AH643" s="784"/>
      <c r="AI643" s="784"/>
      <c r="AJ643" s="784">
        <f t="shared" si="302"/>
        <v>0</v>
      </c>
      <c r="AK643" s="784"/>
      <c r="AL643" s="784"/>
      <c r="AM643" s="784"/>
      <c r="AN643" s="784">
        <f t="shared" si="303"/>
        <v>0</v>
      </c>
      <c r="AO643" s="784"/>
      <c r="AP643" s="784"/>
      <c r="AQ643" s="784"/>
      <c r="AR643" s="363"/>
      <c r="AS643" s="785">
        <f t="shared" si="304"/>
        <v>0</v>
      </c>
      <c r="AT643" s="785"/>
      <c r="AU643" s="785"/>
      <c r="AV643" s="785"/>
      <c r="AW643" s="785">
        <f t="shared" si="305"/>
        <v>0</v>
      </c>
      <c r="AX643" s="91"/>
      <c r="AY643" s="116">
        <f t="shared" si="306"/>
        <v>0</v>
      </c>
      <c r="AZ643" s="116">
        <f t="shared" si="307"/>
        <v>0</v>
      </c>
      <c r="BA643" s="116">
        <f t="shared" si="308"/>
        <v>0</v>
      </c>
      <c r="BB643" s="116">
        <f t="shared" si="309"/>
        <v>0</v>
      </c>
      <c r="BC643" s="115">
        <f t="shared" si="315"/>
        <v>0</v>
      </c>
      <c r="BD643" s="116">
        <f t="shared" si="310"/>
        <v>0</v>
      </c>
      <c r="BE643" s="120">
        <f t="shared" si="316"/>
        <v>0</v>
      </c>
      <c r="BF643" s="115">
        <f t="shared" si="317"/>
        <v>0</v>
      </c>
      <c r="BG643" s="116">
        <f t="shared" si="311"/>
        <v>0</v>
      </c>
      <c r="BH643" s="120">
        <f t="shared" si="318"/>
        <v>0</v>
      </c>
      <c r="BI643" s="115">
        <f t="shared" si="319"/>
        <v>0</v>
      </c>
      <c r="BJ643" s="116">
        <f t="shared" si="312"/>
        <v>0</v>
      </c>
      <c r="BK643" s="120">
        <f t="shared" si="320"/>
        <v>0</v>
      </c>
      <c r="BL643" s="120">
        <f t="shared" si="321"/>
        <v>0</v>
      </c>
      <c r="BN643" s="375">
        <f t="shared" si="313"/>
        <v>0</v>
      </c>
      <c r="BP643" s="380"/>
      <c r="DH643" s="102"/>
    </row>
    <row r="644" spans="1:112" hidden="1">
      <c r="A644" s="110"/>
      <c r="B644" s="786"/>
      <c r="C644" s="786"/>
      <c r="D644" s="786"/>
      <c r="E644" s="786"/>
      <c r="F644" s="786"/>
      <c r="G644" s="786"/>
      <c r="H644" s="786"/>
      <c r="I644" s="786"/>
      <c r="J644" s="786"/>
      <c r="K644" s="786"/>
      <c r="L644" s="786"/>
      <c r="M644" s="786"/>
      <c r="N644" s="786"/>
      <c r="O644" s="786"/>
      <c r="P644" s="786"/>
      <c r="Q644" s="786"/>
      <c r="R644" s="787"/>
      <c r="S644" s="787"/>
      <c r="T644" s="788"/>
      <c r="U644" s="787"/>
      <c r="V644" s="787"/>
      <c r="W644" s="783"/>
      <c r="X644" s="789"/>
      <c r="Y644" s="789"/>
      <c r="Z644" s="781"/>
      <c r="AA644" s="782"/>
      <c r="AB644" s="783"/>
      <c r="AC644" s="781"/>
      <c r="AD644" s="782"/>
      <c r="AE644" s="783"/>
      <c r="AF644" s="784">
        <f t="shared" si="314"/>
        <v>0</v>
      </c>
      <c r="AG644" s="784"/>
      <c r="AH644" s="784"/>
      <c r="AI644" s="784"/>
      <c r="AJ644" s="784">
        <f t="shared" si="302"/>
        <v>0</v>
      </c>
      <c r="AK644" s="784"/>
      <c r="AL644" s="784"/>
      <c r="AM644" s="784"/>
      <c r="AN644" s="784">
        <f t="shared" si="303"/>
        <v>0</v>
      </c>
      <c r="AO644" s="784"/>
      <c r="AP644" s="784"/>
      <c r="AQ644" s="784"/>
      <c r="AR644" s="363"/>
      <c r="AS644" s="785">
        <f t="shared" si="304"/>
        <v>0</v>
      </c>
      <c r="AT644" s="785"/>
      <c r="AU644" s="785"/>
      <c r="AV644" s="785"/>
      <c r="AW644" s="785">
        <f t="shared" si="305"/>
        <v>0</v>
      </c>
      <c r="AX644" s="91"/>
      <c r="AY644" s="116">
        <f t="shared" si="306"/>
        <v>0</v>
      </c>
      <c r="AZ644" s="116">
        <f t="shared" si="307"/>
        <v>0</v>
      </c>
      <c r="BA644" s="116">
        <f t="shared" si="308"/>
        <v>0</v>
      </c>
      <c r="BB644" s="116">
        <f t="shared" si="309"/>
        <v>0</v>
      </c>
      <c r="BC644" s="115">
        <f t="shared" si="315"/>
        <v>0</v>
      </c>
      <c r="BD644" s="116">
        <f t="shared" si="310"/>
        <v>0</v>
      </c>
      <c r="BE644" s="120">
        <f t="shared" si="316"/>
        <v>0</v>
      </c>
      <c r="BF644" s="115">
        <f t="shared" si="317"/>
        <v>0</v>
      </c>
      <c r="BG644" s="116">
        <f t="shared" si="311"/>
        <v>0</v>
      </c>
      <c r="BH644" s="120">
        <f t="shared" si="318"/>
        <v>0</v>
      </c>
      <c r="BI644" s="115">
        <f t="shared" si="319"/>
        <v>0</v>
      </c>
      <c r="BJ644" s="116">
        <f t="shared" si="312"/>
        <v>0</v>
      </c>
      <c r="BK644" s="120">
        <f t="shared" si="320"/>
        <v>0</v>
      </c>
      <c r="BL644" s="120">
        <f t="shared" si="321"/>
        <v>0</v>
      </c>
      <c r="BN644" s="375">
        <f t="shared" si="313"/>
        <v>0</v>
      </c>
      <c r="BP644" s="380"/>
      <c r="DH644" s="102"/>
    </row>
    <row r="645" spans="1:112" hidden="1">
      <c r="A645" s="110"/>
      <c r="B645" s="786"/>
      <c r="C645" s="786"/>
      <c r="D645" s="786"/>
      <c r="E645" s="786"/>
      <c r="F645" s="786"/>
      <c r="G645" s="786"/>
      <c r="H645" s="786"/>
      <c r="I645" s="786"/>
      <c r="J645" s="786"/>
      <c r="K645" s="786"/>
      <c r="L645" s="786"/>
      <c r="M645" s="786"/>
      <c r="N645" s="786"/>
      <c r="O645" s="786"/>
      <c r="P645" s="786"/>
      <c r="Q645" s="786"/>
      <c r="R645" s="787"/>
      <c r="S645" s="787"/>
      <c r="T645" s="788"/>
      <c r="U645" s="787"/>
      <c r="V645" s="787"/>
      <c r="W645" s="783"/>
      <c r="X645" s="789"/>
      <c r="Y645" s="789"/>
      <c r="Z645" s="781"/>
      <c r="AA645" s="782"/>
      <c r="AB645" s="783"/>
      <c r="AC645" s="781"/>
      <c r="AD645" s="782"/>
      <c r="AE645" s="783"/>
      <c r="AF645" s="784">
        <f t="shared" si="314"/>
        <v>0</v>
      </c>
      <c r="AG645" s="784"/>
      <c r="AH645" s="784"/>
      <c r="AI645" s="784"/>
      <c r="AJ645" s="784">
        <f t="shared" si="302"/>
        <v>0</v>
      </c>
      <c r="AK645" s="784"/>
      <c r="AL645" s="784"/>
      <c r="AM645" s="784"/>
      <c r="AN645" s="784">
        <f t="shared" si="303"/>
        <v>0</v>
      </c>
      <c r="AO645" s="784"/>
      <c r="AP645" s="784"/>
      <c r="AQ645" s="784"/>
      <c r="AR645" s="363"/>
      <c r="AS645" s="785">
        <f t="shared" si="304"/>
        <v>0</v>
      </c>
      <c r="AT645" s="785"/>
      <c r="AU645" s="785"/>
      <c r="AV645" s="785"/>
      <c r="AW645" s="785">
        <f t="shared" si="305"/>
        <v>0</v>
      </c>
      <c r="AX645" s="91"/>
      <c r="AY645" s="116">
        <f t="shared" si="306"/>
        <v>0</v>
      </c>
      <c r="AZ645" s="116">
        <f t="shared" si="307"/>
        <v>0</v>
      </c>
      <c r="BA645" s="116">
        <f t="shared" si="308"/>
        <v>0</v>
      </c>
      <c r="BB645" s="116">
        <f t="shared" si="309"/>
        <v>0</v>
      </c>
      <c r="BC645" s="115">
        <f t="shared" si="315"/>
        <v>0</v>
      </c>
      <c r="BD645" s="116">
        <f t="shared" si="310"/>
        <v>0</v>
      </c>
      <c r="BE645" s="120">
        <f t="shared" si="316"/>
        <v>0</v>
      </c>
      <c r="BF645" s="115">
        <f t="shared" si="317"/>
        <v>0</v>
      </c>
      <c r="BG645" s="116">
        <f t="shared" si="311"/>
        <v>0</v>
      </c>
      <c r="BH645" s="120">
        <f t="shared" si="318"/>
        <v>0</v>
      </c>
      <c r="BI645" s="115">
        <f t="shared" si="319"/>
        <v>0</v>
      </c>
      <c r="BJ645" s="116">
        <f t="shared" si="312"/>
        <v>0</v>
      </c>
      <c r="BK645" s="120">
        <f t="shared" si="320"/>
        <v>0</v>
      </c>
      <c r="BL645" s="120">
        <f t="shared" si="321"/>
        <v>0</v>
      </c>
      <c r="BN645" s="375">
        <f t="shared" si="313"/>
        <v>0</v>
      </c>
      <c r="BP645" s="380"/>
      <c r="DH645" s="102"/>
    </row>
    <row r="646" spans="1:112" hidden="1">
      <c r="A646" s="110"/>
      <c r="B646" s="786"/>
      <c r="C646" s="786"/>
      <c r="D646" s="786"/>
      <c r="E646" s="786"/>
      <c r="F646" s="786"/>
      <c r="G646" s="786"/>
      <c r="H646" s="786"/>
      <c r="I646" s="786"/>
      <c r="J646" s="786"/>
      <c r="K646" s="786"/>
      <c r="L646" s="786"/>
      <c r="M646" s="786"/>
      <c r="N646" s="786"/>
      <c r="O646" s="786"/>
      <c r="P646" s="786"/>
      <c r="Q646" s="786"/>
      <c r="R646" s="787"/>
      <c r="S646" s="787"/>
      <c r="T646" s="788"/>
      <c r="U646" s="787"/>
      <c r="V646" s="787"/>
      <c r="W646" s="783"/>
      <c r="X646" s="789"/>
      <c r="Y646" s="789"/>
      <c r="Z646" s="781"/>
      <c r="AA646" s="782"/>
      <c r="AB646" s="783"/>
      <c r="AC646" s="781"/>
      <c r="AD646" s="782"/>
      <c r="AE646" s="783"/>
      <c r="AF646" s="784">
        <f t="shared" si="314"/>
        <v>0</v>
      </c>
      <c r="AG646" s="784"/>
      <c r="AH646" s="784"/>
      <c r="AI646" s="784"/>
      <c r="AJ646" s="784">
        <f t="shared" si="302"/>
        <v>0</v>
      </c>
      <c r="AK646" s="784"/>
      <c r="AL646" s="784"/>
      <c r="AM646" s="784"/>
      <c r="AN646" s="784">
        <f t="shared" si="303"/>
        <v>0</v>
      </c>
      <c r="AO646" s="784"/>
      <c r="AP646" s="784"/>
      <c r="AQ646" s="784"/>
      <c r="AR646" s="363"/>
      <c r="AS646" s="785">
        <f t="shared" si="304"/>
        <v>0</v>
      </c>
      <c r="AT646" s="785"/>
      <c r="AU646" s="785"/>
      <c r="AV646" s="785"/>
      <c r="AW646" s="785">
        <f t="shared" si="305"/>
        <v>0</v>
      </c>
      <c r="AX646" s="91"/>
      <c r="AY646" s="116">
        <f t="shared" si="306"/>
        <v>0</v>
      </c>
      <c r="AZ646" s="116">
        <f t="shared" si="307"/>
        <v>0</v>
      </c>
      <c r="BA646" s="116">
        <f t="shared" si="308"/>
        <v>0</v>
      </c>
      <c r="BB646" s="116">
        <f t="shared" si="309"/>
        <v>0</v>
      </c>
      <c r="BC646" s="115">
        <f t="shared" si="315"/>
        <v>0</v>
      </c>
      <c r="BD646" s="116">
        <f t="shared" si="310"/>
        <v>0</v>
      </c>
      <c r="BE646" s="120">
        <f t="shared" si="316"/>
        <v>0</v>
      </c>
      <c r="BF646" s="115">
        <f t="shared" si="317"/>
        <v>0</v>
      </c>
      <c r="BG646" s="116">
        <f t="shared" si="311"/>
        <v>0</v>
      </c>
      <c r="BH646" s="120">
        <f t="shared" si="318"/>
        <v>0</v>
      </c>
      <c r="BI646" s="115">
        <f t="shared" si="319"/>
        <v>0</v>
      </c>
      <c r="BJ646" s="116">
        <f t="shared" si="312"/>
        <v>0</v>
      </c>
      <c r="BK646" s="120">
        <f t="shared" si="320"/>
        <v>0</v>
      </c>
      <c r="BL646" s="120">
        <f t="shared" si="321"/>
        <v>0</v>
      </c>
      <c r="BN646" s="375">
        <f t="shared" si="313"/>
        <v>0</v>
      </c>
      <c r="BP646" s="380"/>
      <c r="DH646" s="102"/>
    </row>
    <row r="647" spans="1:112" hidden="1">
      <c r="A647" s="110"/>
      <c r="B647" s="786"/>
      <c r="C647" s="786"/>
      <c r="D647" s="786"/>
      <c r="E647" s="786"/>
      <c r="F647" s="786"/>
      <c r="G647" s="786"/>
      <c r="H647" s="786"/>
      <c r="I647" s="786"/>
      <c r="J647" s="786"/>
      <c r="K647" s="786"/>
      <c r="L647" s="786"/>
      <c r="M647" s="786"/>
      <c r="N647" s="786"/>
      <c r="O647" s="786"/>
      <c r="P647" s="786"/>
      <c r="Q647" s="786"/>
      <c r="R647" s="787"/>
      <c r="S647" s="787"/>
      <c r="T647" s="788"/>
      <c r="U647" s="787"/>
      <c r="V647" s="787"/>
      <c r="W647" s="783"/>
      <c r="X647" s="789"/>
      <c r="Y647" s="789"/>
      <c r="Z647" s="781"/>
      <c r="AA647" s="782"/>
      <c r="AB647" s="783"/>
      <c r="AC647" s="781"/>
      <c r="AD647" s="782"/>
      <c r="AE647" s="783"/>
      <c r="AF647" s="784">
        <f t="shared" si="314"/>
        <v>0</v>
      </c>
      <c r="AG647" s="784"/>
      <c r="AH647" s="784"/>
      <c r="AI647" s="784"/>
      <c r="AJ647" s="784">
        <f t="shared" si="302"/>
        <v>0</v>
      </c>
      <c r="AK647" s="784"/>
      <c r="AL647" s="784"/>
      <c r="AM647" s="784"/>
      <c r="AN647" s="784">
        <f t="shared" si="303"/>
        <v>0</v>
      </c>
      <c r="AO647" s="784"/>
      <c r="AP647" s="784"/>
      <c r="AQ647" s="784"/>
      <c r="AR647" s="363"/>
      <c r="AS647" s="785">
        <f t="shared" si="304"/>
        <v>0</v>
      </c>
      <c r="AT647" s="785"/>
      <c r="AU647" s="785"/>
      <c r="AV647" s="785"/>
      <c r="AW647" s="785">
        <f t="shared" si="305"/>
        <v>0</v>
      </c>
      <c r="AX647" s="91"/>
      <c r="AY647" s="116">
        <f t="shared" si="306"/>
        <v>0</v>
      </c>
      <c r="AZ647" s="116">
        <f t="shared" si="307"/>
        <v>0</v>
      </c>
      <c r="BA647" s="116">
        <f t="shared" si="308"/>
        <v>0</v>
      </c>
      <c r="BB647" s="116">
        <f t="shared" si="309"/>
        <v>0</v>
      </c>
      <c r="BC647" s="115">
        <f t="shared" si="315"/>
        <v>0</v>
      </c>
      <c r="BD647" s="116">
        <f t="shared" si="310"/>
        <v>0</v>
      </c>
      <c r="BE647" s="120">
        <f t="shared" si="316"/>
        <v>0</v>
      </c>
      <c r="BF647" s="115">
        <f t="shared" si="317"/>
        <v>0</v>
      </c>
      <c r="BG647" s="116">
        <f t="shared" si="311"/>
        <v>0</v>
      </c>
      <c r="BH647" s="120">
        <f t="shared" si="318"/>
        <v>0</v>
      </c>
      <c r="BI647" s="115">
        <f t="shared" si="319"/>
        <v>0</v>
      </c>
      <c r="BJ647" s="116">
        <f t="shared" si="312"/>
        <v>0</v>
      </c>
      <c r="BK647" s="120">
        <f t="shared" si="320"/>
        <v>0</v>
      </c>
      <c r="BL647" s="120">
        <f t="shared" si="321"/>
        <v>0</v>
      </c>
      <c r="BN647" s="375">
        <f t="shared" si="313"/>
        <v>0</v>
      </c>
      <c r="BP647" s="380"/>
      <c r="DH647" s="102"/>
    </row>
    <row r="648" spans="1:112" hidden="1">
      <c r="A648" s="110"/>
      <c r="B648" s="786"/>
      <c r="C648" s="786"/>
      <c r="D648" s="786"/>
      <c r="E648" s="786"/>
      <c r="F648" s="786"/>
      <c r="G648" s="786"/>
      <c r="H648" s="786"/>
      <c r="I648" s="786"/>
      <c r="J648" s="786"/>
      <c r="K648" s="786"/>
      <c r="L648" s="786"/>
      <c r="M648" s="786"/>
      <c r="N648" s="786"/>
      <c r="O648" s="786"/>
      <c r="P648" s="786"/>
      <c r="Q648" s="786"/>
      <c r="R648" s="787"/>
      <c r="S648" s="787"/>
      <c r="T648" s="788"/>
      <c r="U648" s="787"/>
      <c r="V648" s="787"/>
      <c r="W648" s="783"/>
      <c r="X648" s="789"/>
      <c r="Y648" s="789"/>
      <c r="Z648" s="781"/>
      <c r="AA648" s="782"/>
      <c r="AB648" s="783"/>
      <c r="AC648" s="781"/>
      <c r="AD648" s="782"/>
      <c r="AE648" s="783"/>
      <c r="AF648" s="784">
        <f t="shared" si="314"/>
        <v>0</v>
      </c>
      <c r="AG648" s="784"/>
      <c r="AH648" s="784"/>
      <c r="AI648" s="784"/>
      <c r="AJ648" s="784">
        <f t="shared" si="302"/>
        <v>0</v>
      </c>
      <c r="AK648" s="784"/>
      <c r="AL648" s="784"/>
      <c r="AM648" s="784"/>
      <c r="AN648" s="784">
        <f t="shared" si="303"/>
        <v>0</v>
      </c>
      <c r="AO648" s="784"/>
      <c r="AP648" s="784"/>
      <c r="AQ648" s="784"/>
      <c r="AR648" s="363"/>
      <c r="AS648" s="785">
        <f t="shared" si="304"/>
        <v>0</v>
      </c>
      <c r="AT648" s="785"/>
      <c r="AU648" s="785"/>
      <c r="AV648" s="785"/>
      <c r="AW648" s="785">
        <f t="shared" si="305"/>
        <v>0</v>
      </c>
      <c r="AX648" s="91"/>
      <c r="AY648" s="116">
        <f t="shared" si="306"/>
        <v>0</v>
      </c>
      <c r="AZ648" s="116">
        <f t="shared" si="307"/>
        <v>0</v>
      </c>
      <c r="BA648" s="116">
        <f t="shared" si="308"/>
        <v>0</v>
      </c>
      <c r="BB648" s="116">
        <f t="shared" si="309"/>
        <v>0</v>
      </c>
      <c r="BC648" s="115">
        <f t="shared" si="315"/>
        <v>0</v>
      </c>
      <c r="BD648" s="116">
        <f t="shared" si="310"/>
        <v>0</v>
      </c>
      <c r="BE648" s="120">
        <f t="shared" si="316"/>
        <v>0</v>
      </c>
      <c r="BF648" s="115">
        <f t="shared" si="317"/>
        <v>0</v>
      </c>
      <c r="BG648" s="116">
        <f t="shared" si="311"/>
        <v>0</v>
      </c>
      <c r="BH648" s="120">
        <f t="shared" si="318"/>
        <v>0</v>
      </c>
      <c r="BI648" s="115">
        <f t="shared" si="319"/>
        <v>0</v>
      </c>
      <c r="BJ648" s="116">
        <f t="shared" si="312"/>
        <v>0</v>
      </c>
      <c r="BK648" s="120">
        <f t="shared" si="320"/>
        <v>0</v>
      </c>
      <c r="BL648" s="120">
        <f t="shared" si="321"/>
        <v>0</v>
      </c>
      <c r="BN648" s="375">
        <f t="shared" si="313"/>
        <v>0</v>
      </c>
      <c r="BP648" s="380"/>
      <c r="DH648" s="102"/>
    </row>
    <row r="649" spans="1:112" hidden="1">
      <c r="A649" s="110"/>
      <c r="B649" s="786"/>
      <c r="C649" s="786"/>
      <c r="D649" s="786"/>
      <c r="E649" s="786"/>
      <c r="F649" s="786"/>
      <c r="G649" s="786"/>
      <c r="H649" s="786"/>
      <c r="I649" s="786"/>
      <c r="J649" s="786"/>
      <c r="K649" s="786"/>
      <c r="L649" s="786"/>
      <c r="M649" s="786"/>
      <c r="N649" s="786"/>
      <c r="O649" s="786"/>
      <c r="P649" s="786"/>
      <c r="Q649" s="786"/>
      <c r="R649" s="787"/>
      <c r="S649" s="787"/>
      <c r="T649" s="788"/>
      <c r="U649" s="787"/>
      <c r="V649" s="787"/>
      <c r="W649" s="783"/>
      <c r="X649" s="789"/>
      <c r="Y649" s="789"/>
      <c r="Z649" s="781"/>
      <c r="AA649" s="782"/>
      <c r="AB649" s="783"/>
      <c r="AC649" s="781"/>
      <c r="AD649" s="782"/>
      <c r="AE649" s="783"/>
      <c r="AF649" s="784">
        <f t="shared" si="314"/>
        <v>0</v>
      </c>
      <c r="AG649" s="784"/>
      <c r="AH649" s="784"/>
      <c r="AI649" s="784"/>
      <c r="AJ649" s="784">
        <f t="shared" si="302"/>
        <v>0</v>
      </c>
      <c r="AK649" s="784"/>
      <c r="AL649" s="784"/>
      <c r="AM649" s="784"/>
      <c r="AN649" s="784">
        <f t="shared" si="303"/>
        <v>0</v>
      </c>
      <c r="AO649" s="784"/>
      <c r="AP649" s="784"/>
      <c r="AQ649" s="784"/>
      <c r="AR649" s="363"/>
      <c r="AS649" s="785">
        <f t="shared" si="304"/>
        <v>0</v>
      </c>
      <c r="AT649" s="785"/>
      <c r="AU649" s="785"/>
      <c r="AV649" s="785"/>
      <c r="AW649" s="785">
        <f t="shared" si="305"/>
        <v>0</v>
      </c>
      <c r="AX649" s="91"/>
      <c r="AY649" s="116">
        <f t="shared" si="306"/>
        <v>0</v>
      </c>
      <c r="AZ649" s="116">
        <f t="shared" si="307"/>
        <v>0</v>
      </c>
      <c r="BA649" s="116">
        <f t="shared" si="308"/>
        <v>0</v>
      </c>
      <c r="BB649" s="116">
        <f t="shared" si="309"/>
        <v>0</v>
      </c>
      <c r="BC649" s="115">
        <f t="shared" si="315"/>
        <v>0</v>
      </c>
      <c r="BD649" s="116">
        <f t="shared" si="310"/>
        <v>0</v>
      </c>
      <c r="BE649" s="120">
        <f t="shared" si="316"/>
        <v>0</v>
      </c>
      <c r="BF649" s="115">
        <f t="shared" si="317"/>
        <v>0</v>
      </c>
      <c r="BG649" s="116">
        <f t="shared" si="311"/>
        <v>0</v>
      </c>
      <c r="BH649" s="120">
        <f t="shared" si="318"/>
        <v>0</v>
      </c>
      <c r="BI649" s="115">
        <f t="shared" si="319"/>
        <v>0</v>
      </c>
      <c r="BJ649" s="116">
        <f t="shared" si="312"/>
        <v>0</v>
      </c>
      <c r="BK649" s="120">
        <f t="shared" si="320"/>
        <v>0</v>
      </c>
      <c r="BL649" s="120">
        <f t="shared" si="321"/>
        <v>0</v>
      </c>
      <c r="BN649" s="375">
        <f t="shared" si="313"/>
        <v>0</v>
      </c>
      <c r="BP649" s="380"/>
      <c r="DH649" s="102"/>
    </row>
    <row r="650" spans="1:112" hidden="1">
      <c r="A650" s="110"/>
      <c r="B650" s="786"/>
      <c r="C650" s="786"/>
      <c r="D650" s="786"/>
      <c r="E650" s="786"/>
      <c r="F650" s="786"/>
      <c r="G650" s="786"/>
      <c r="H650" s="786"/>
      <c r="I650" s="786"/>
      <c r="J650" s="786"/>
      <c r="K650" s="786"/>
      <c r="L650" s="786"/>
      <c r="M650" s="786"/>
      <c r="N650" s="786"/>
      <c r="O650" s="786"/>
      <c r="P650" s="786"/>
      <c r="Q650" s="786"/>
      <c r="R650" s="787"/>
      <c r="S650" s="787"/>
      <c r="T650" s="788"/>
      <c r="U650" s="787"/>
      <c r="V650" s="787"/>
      <c r="W650" s="783"/>
      <c r="X650" s="789"/>
      <c r="Y650" s="789"/>
      <c r="Z650" s="781"/>
      <c r="AA650" s="782"/>
      <c r="AB650" s="783"/>
      <c r="AC650" s="781"/>
      <c r="AD650" s="782"/>
      <c r="AE650" s="783"/>
      <c r="AF650" s="784">
        <f t="shared" si="314"/>
        <v>0</v>
      </c>
      <c r="AG650" s="784"/>
      <c r="AH650" s="784"/>
      <c r="AI650" s="784"/>
      <c r="AJ650" s="784">
        <f t="shared" si="302"/>
        <v>0</v>
      </c>
      <c r="AK650" s="784"/>
      <c r="AL650" s="784"/>
      <c r="AM650" s="784"/>
      <c r="AN650" s="784">
        <f t="shared" si="303"/>
        <v>0</v>
      </c>
      <c r="AO650" s="784"/>
      <c r="AP650" s="784"/>
      <c r="AQ650" s="784"/>
      <c r="AR650" s="363"/>
      <c r="AS650" s="785">
        <f t="shared" si="304"/>
        <v>0</v>
      </c>
      <c r="AT650" s="785"/>
      <c r="AU650" s="785"/>
      <c r="AV650" s="785"/>
      <c r="AW650" s="785">
        <f t="shared" si="305"/>
        <v>0</v>
      </c>
      <c r="AX650" s="91"/>
      <c r="AY650" s="116">
        <f t="shared" si="306"/>
        <v>0</v>
      </c>
      <c r="AZ650" s="116">
        <f t="shared" si="307"/>
        <v>0</v>
      </c>
      <c r="BA650" s="116">
        <f t="shared" si="308"/>
        <v>0</v>
      </c>
      <c r="BB650" s="116">
        <f t="shared" si="309"/>
        <v>0</v>
      </c>
      <c r="BC650" s="115">
        <f t="shared" si="315"/>
        <v>0</v>
      </c>
      <c r="BD650" s="116">
        <f t="shared" si="310"/>
        <v>0</v>
      </c>
      <c r="BE650" s="120">
        <f t="shared" si="316"/>
        <v>0</v>
      </c>
      <c r="BF650" s="115">
        <f t="shared" si="317"/>
        <v>0</v>
      </c>
      <c r="BG650" s="116">
        <f t="shared" si="311"/>
        <v>0</v>
      </c>
      <c r="BH650" s="120">
        <f t="shared" si="318"/>
        <v>0</v>
      </c>
      <c r="BI650" s="115">
        <f t="shared" si="319"/>
        <v>0</v>
      </c>
      <c r="BJ650" s="116">
        <f t="shared" si="312"/>
        <v>0</v>
      </c>
      <c r="BK650" s="120">
        <f t="shared" si="320"/>
        <v>0</v>
      </c>
      <c r="BL650" s="120">
        <f t="shared" si="321"/>
        <v>0</v>
      </c>
      <c r="BN650" s="375">
        <f t="shared" si="313"/>
        <v>0</v>
      </c>
      <c r="BP650" s="380"/>
      <c r="DH650" s="102"/>
    </row>
    <row r="651" spans="1:112" hidden="1">
      <c r="A651" s="110"/>
      <c r="B651" s="786"/>
      <c r="C651" s="786"/>
      <c r="D651" s="786"/>
      <c r="E651" s="786"/>
      <c r="F651" s="786"/>
      <c r="G651" s="786"/>
      <c r="H651" s="786"/>
      <c r="I651" s="786"/>
      <c r="J651" s="786"/>
      <c r="K651" s="786"/>
      <c r="L651" s="786"/>
      <c r="M651" s="786"/>
      <c r="N651" s="786"/>
      <c r="O651" s="786"/>
      <c r="P651" s="786"/>
      <c r="Q651" s="786"/>
      <c r="R651" s="787"/>
      <c r="S651" s="787"/>
      <c r="T651" s="788"/>
      <c r="U651" s="787"/>
      <c r="V651" s="787"/>
      <c r="W651" s="783"/>
      <c r="X651" s="789"/>
      <c r="Y651" s="789"/>
      <c r="Z651" s="781"/>
      <c r="AA651" s="782"/>
      <c r="AB651" s="783"/>
      <c r="AC651" s="781"/>
      <c r="AD651" s="782"/>
      <c r="AE651" s="783"/>
      <c r="AF651" s="784">
        <f t="shared" si="314"/>
        <v>0</v>
      </c>
      <c r="AG651" s="784"/>
      <c r="AH651" s="784"/>
      <c r="AI651" s="784"/>
      <c r="AJ651" s="784">
        <f t="shared" si="302"/>
        <v>0</v>
      </c>
      <c r="AK651" s="784"/>
      <c r="AL651" s="784"/>
      <c r="AM651" s="784"/>
      <c r="AN651" s="784">
        <f t="shared" si="303"/>
        <v>0</v>
      </c>
      <c r="AO651" s="784"/>
      <c r="AP651" s="784"/>
      <c r="AQ651" s="784"/>
      <c r="AR651" s="363"/>
      <c r="AS651" s="785">
        <f t="shared" si="304"/>
        <v>0</v>
      </c>
      <c r="AT651" s="785"/>
      <c r="AU651" s="785"/>
      <c r="AV651" s="785"/>
      <c r="AW651" s="785">
        <f t="shared" si="305"/>
        <v>0</v>
      </c>
      <c r="AX651" s="91"/>
      <c r="AY651" s="116">
        <f t="shared" si="306"/>
        <v>0</v>
      </c>
      <c r="AZ651" s="116">
        <f t="shared" si="307"/>
        <v>0</v>
      </c>
      <c r="BA651" s="116">
        <f t="shared" si="308"/>
        <v>0</v>
      </c>
      <c r="BB651" s="116">
        <f t="shared" si="309"/>
        <v>0</v>
      </c>
      <c r="BC651" s="115">
        <f t="shared" si="315"/>
        <v>0</v>
      </c>
      <c r="BD651" s="116">
        <f t="shared" si="310"/>
        <v>0</v>
      </c>
      <c r="BE651" s="120">
        <f t="shared" si="316"/>
        <v>0</v>
      </c>
      <c r="BF651" s="115">
        <f t="shared" si="317"/>
        <v>0</v>
      </c>
      <c r="BG651" s="116">
        <f t="shared" si="311"/>
        <v>0</v>
      </c>
      <c r="BH651" s="120">
        <f t="shared" si="318"/>
        <v>0</v>
      </c>
      <c r="BI651" s="115">
        <f t="shared" si="319"/>
        <v>0</v>
      </c>
      <c r="BJ651" s="116">
        <f t="shared" si="312"/>
        <v>0</v>
      </c>
      <c r="BK651" s="120">
        <f t="shared" si="320"/>
        <v>0</v>
      </c>
      <c r="BL651" s="120">
        <f t="shared" si="321"/>
        <v>0</v>
      </c>
      <c r="BN651" s="375">
        <f t="shared" si="313"/>
        <v>0</v>
      </c>
      <c r="BP651" s="380"/>
      <c r="DH651" s="102"/>
    </row>
    <row r="652" spans="1:112" hidden="1">
      <c r="A652" s="110"/>
      <c r="B652" s="786"/>
      <c r="C652" s="786"/>
      <c r="D652" s="786"/>
      <c r="E652" s="786"/>
      <c r="F652" s="786"/>
      <c r="G652" s="786"/>
      <c r="H652" s="786"/>
      <c r="I652" s="786"/>
      <c r="J652" s="786"/>
      <c r="K652" s="786"/>
      <c r="L652" s="786"/>
      <c r="M652" s="786"/>
      <c r="N652" s="786"/>
      <c r="O652" s="786"/>
      <c r="P652" s="786"/>
      <c r="Q652" s="786"/>
      <c r="R652" s="787"/>
      <c r="S652" s="787"/>
      <c r="T652" s="788"/>
      <c r="U652" s="787"/>
      <c r="V652" s="787"/>
      <c r="W652" s="783"/>
      <c r="X652" s="789"/>
      <c r="Y652" s="789"/>
      <c r="Z652" s="781"/>
      <c r="AA652" s="782"/>
      <c r="AB652" s="783"/>
      <c r="AC652" s="781"/>
      <c r="AD652" s="782"/>
      <c r="AE652" s="783"/>
      <c r="AF652" s="784">
        <f t="shared" si="314"/>
        <v>0</v>
      </c>
      <c r="AG652" s="784"/>
      <c r="AH652" s="784"/>
      <c r="AI652" s="784"/>
      <c r="AJ652" s="784">
        <f t="shared" si="302"/>
        <v>0</v>
      </c>
      <c r="AK652" s="784"/>
      <c r="AL652" s="784"/>
      <c r="AM652" s="784"/>
      <c r="AN652" s="784">
        <f t="shared" si="303"/>
        <v>0</v>
      </c>
      <c r="AO652" s="784"/>
      <c r="AP652" s="784"/>
      <c r="AQ652" s="784"/>
      <c r="AR652" s="363"/>
      <c r="AS652" s="785">
        <f t="shared" si="304"/>
        <v>0</v>
      </c>
      <c r="AT652" s="785"/>
      <c r="AU652" s="785"/>
      <c r="AV652" s="785"/>
      <c r="AW652" s="785">
        <f t="shared" si="305"/>
        <v>0</v>
      </c>
      <c r="AX652" s="91"/>
      <c r="AY652" s="116">
        <f t="shared" si="306"/>
        <v>0</v>
      </c>
      <c r="AZ652" s="116">
        <f t="shared" si="307"/>
        <v>0</v>
      </c>
      <c r="BA652" s="116">
        <f t="shared" si="308"/>
        <v>0</v>
      </c>
      <c r="BB652" s="116">
        <f t="shared" si="309"/>
        <v>0</v>
      </c>
      <c r="BC652" s="115">
        <f t="shared" si="315"/>
        <v>0</v>
      </c>
      <c r="BD652" s="116">
        <f t="shared" si="310"/>
        <v>0</v>
      </c>
      <c r="BE652" s="120">
        <f t="shared" si="316"/>
        <v>0</v>
      </c>
      <c r="BF652" s="115">
        <f t="shared" si="317"/>
        <v>0</v>
      </c>
      <c r="BG652" s="116">
        <f t="shared" si="311"/>
        <v>0</v>
      </c>
      <c r="BH652" s="120">
        <f t="shared" si="318"/>
        <v>0</v>
      </c>
      <c r="BI652" s="115">
        <f t="shared" si="319"/>
        <v>0</v>
      </c>
      <c r="BJ652" s="116">
        <f t="shared" si="312"/>
        <v>0</v>
      </c>
      <c r="BK652" s="120">
        <f t="shared" si="320"/>
        <v>0</v>
      </c>
      <c r="BL652" s="120">
        <f t="shared" si="321"/>
        <v>0</v>
      </c>
      <c r="BN652" s="375">
        <f t="shared" si="313"/>
        <v>0</v>
      </c>
      <c r="BP652" s="380"/>
      <c r="DH652" s="102"/>
    </row>
    <row r="653" spans="1:112" hidden="1">
      <c r="A653" s="110"/>
      <c r="B653" s="786"/>
      <c r="C653" s="786"/>
      <c r="D653" s="786"/>
      <c r="E653" s="786"/>
      <c r="F653" s="786"/>
      <c r="G653" s="786"/>
      <c r="H653" s="786"/>
      <c r="I653" s="786"/>
      <c r="J653" s="786"/>
      <c r="K653" s="786"/>
      <c r="L653" s="786"/>
      <c r="M653" s="786"/>
      <c r="N653" s="786"/>
      <c r="O653" s="786"/>
      <c r="P653" s="786"/>
      <c r="Q653" s="786"/>
      <c r="R653" s="787"/>
      <c r="S653" s="787"/>
      <c r="T653" s="788"/>
      <c r="U653" s="787"/>
      <c r="V653" s="787"/>
      <c r="W653" s="783"/>
      <c r="X653" s="789"/>
      <c r="Y653" s="789"/>
      <c r="Z653" s="781"/>
      <c r="AA653" s="782"/>
      <c r="AB653" s="783"/>
      <c r="AC653" s="781"/>
      <c r="AD653" s="782"/>
      <c r="AE653" s="783"/>
      <c r="AF653" s="784">
        <f t="shared" si="314"/>
        <v>0</v>
      </c>
      <c r="AG653" s="784"/>
      <c r="AH653" s="784"/>
      <c r="AI653" s="784"/>
      <c r="AJ653" s="784">
        <f t="shared" si="302"/>
        <v>0</v>
      </c>
      <c r="AK653" s="784"/>
      <c r="AL653" s="784"/>
      <c r="AM653" s="784"/>
      <c r="AN653" s="784">
        <f t="shared" si="303"/>
        <v>0</v>
      </c>
      <c r="AO653" s="784"/>
      <c r="AP653" s="784"/>
      <c r="AQ653" s="784"/>
      <c r="AR653" s="363"/>
      <c r="AS653" s="785">
        <f t="shared" si="304"/>
        <v>0</v>
      </c>
      <c r="AT653" s="785"/>
      <c r="AU653" s="785"/>
      <c r="AV653" s="785"/>
      <c r="AW653" s="785">
        <f t="shared" si="305"/>
        <v>0</v>
      </c>
      <c r="AX653" s="91"/>
      <c r="AY653" s="116">
        <f t="shared" si="306"/>
        <v>0</v>
      </c>
      <c r="AZ653" s="116">
        <f t="shared" si="307"/>
        <v>0</v>
      </c>
      <c r="BA653" s="116">
        <f t="shared" si="308"/>
        <v>0</v>
      </c>
      <c r="BB653" s="116">
        <f t="shared" si="309"/>
        <v>0</v>
      </c>
      <c r="BC653" s="115">
        <f t="shared" si="315"/>
        <v>0</v>
      </c>
      <c r="BD653" s="116">
        <f t="shared" si="310"/>
        <v>0</v>
      </c>
      <c r="BE653" s="120">
        <f t="shared" si="316"/>
        <v>0</v>
      </c>
      <c r="BF653" s="115">
        <f t="shared" si="317"/>
        <v>0</v>
      </c>
      <c r="BG653" s="116">
        <f t="shared" si="311"/>
        <v>0</v>
      </c>
      <c r="BH653" s="120">
        <f t="shared" si="318"/>
        <v>0</v>
      </c>
      <c r="BI653" s="115">
        <f t="shared" si="319"/>
        <v>0</v>
      </c>
      <c r="BJ653" s="116">
        <f t="shared" si="312"/>
        <v>0</v>
      </c>
      <c r="BK653" s="120">
        <f t="shared" si="320"/>
        <v>0</v>
      </c>
      <c r="BL653" s="120">
        <f t="shared" si="321"/>
        <v>0</v>
      </c>
      <c r="BN653" s="375">
        <f t="shared" si="313"/>
        <v>0</v>
      </c>
      <c r="BP653" s="380"/>
      <c r="DH653" s="102"/>
    </row>
    <row r="654" spans="1:112" hidden="1">
      <c r="A654" s="110"/>
      <c r="B654" s="786"/>
      <c r="C654" s="786"/>
      <c r="D654" s="786"/>
      <c r="E654" s="786"/>
      <c r="F654" s="786"/>
      <c r="G654" s="786"/>
      <c r="H654" s="786"/>
      <c r="I654" s="786"/>
      <c r="J654" s="786"/>
      <c r="K654" s="786"/>
      <c r="L654" s="786"/>
      <c r="M654" s="786"/>
      <c r="N654" s="786"/>
      <c r="O654" s="786"/>
      <c r="P654" s="786"/>
      <c r="Q654" s="786"/>
      <c r="R654" s="787"/>
      <c r="S654" s="787"/>
      <c r="T654" s="788"/>
      <c r="U654" s="787"/>
      <c r="V654" s="787"/>
      <c r="W654" s="783"/>
      <c r="X654" s="789"/>
      <c r="Y654" s="789"/>
      <c r="Z654" s="781"/>
      <c r="AA654" s="782"/>
      <c r="AB654" s="783"/>
      <c r="AC654" s="781"/>
      <c r="AD654" s="782"/>
      <c r="AE654" s="783"/>
      <c r="AF654" s="784">
        <f t="shared" si="314"/>
        <v>0</v>
      </c>
      <c r="AG654" s="784"/>
      <c r="AH654" s="784"/>
      <c r="AI654" s="784"/>
      <c r="AJ654" s="784">
        <f t="shared" si="302"/>
        <v>0</v>
      </c>
      <c r="AK654" s="784"/>
      <c r="AL654" s="784"/>
      <c r="AM654" s="784"/>
      <c r="AN654" s="784">
        <f t="shared" si="303"/>
        <v>0</v>
      </c>
      <c r="AO654" s="784"/>
      <c r="AP654" s="784"/>
      <c r="AQ654" s="784"/>
      <c r="AR654" s="363"/>
      <c r="AS654" s="785">
        <f t="shared" si="304"/>
        <v>0</v>
      </c>
      <c r="AT654" s="785"/>
      <c r="AU654" s="785"/>
      <c r="AV654" s="785"/>
      <c r="AW654" s="785">
        <f t="shared" si="305"/>
        <v>0</v>
      </c>
      <c r="AX654" s="91"/>
      <c r="AY654" s="116">
        <f t="shared" si="306"/>
        <v>0</v>
      </c>
      <c r="AZ654" s="116">
        <f t="shared" si="307"/>
        <v>0</v>
      </c>
      <c r="BA654" s="116">
        <f t="shared" si="308"/>
        <v>0</v>
      </c>
      <c r="BB654" s="116">
        <f t="shared" si="309"/>
        <v>0</v>
      </c>
      <c r="BC654" s="115">
        <f t="shared" si="315"/>
        <v>0</v>
      </c>
      <c r="BD654" s="116">
        <f t="shared" si="310"/>
        <v>0</v>
      </c>
      <c r="BE654" s="120">
        <f t="shared" si="316"/>
        <v>0</v>
      </c>
      <c r="BF654" s="115">
        <f t="shared" si="317"/>
        <v>0</v>
      </c>
      <c r="BG654" s="116">
        <f t="shared" si="311"/>
        <v>0</v>
      </c>
      <c r="BH654" s="120">
        <f t="shared" si="318"/>
        <v>0</v>
      </c>
      <c r="BI654" s="115">
        <f t="shared" si="319"/>
        <v>0</v>
      </c>
      <c r="BJ654" s="116">
        <f t="shared" si="312"/>
        <v>0</v>
      </c>
      <c r="BK654" s="120">
        <f t="shared" si="320"/>
        <v>0</v>
      </c>
      <c r="BL654" s="120">
        <f t="shared" si="321"/>
        <v>0</v>
      </c>
      <c r="BN654" s="375">
        <f t="shared" si="313"/>
        <v>0</v>
      </c>
      <c r="BP654" s="380"/>
      <c r="DH654" s="102"/>
    </row>
    <row r="655" spans="1:112" hidden="1">
      <c r="A655" s="110"/>
      <c r="B655" s="786"/>
      <c r="C655" s="786"/>
      <c r="D655" s="786"/>
      <c r="E655" s="786"/>
      <c r="F655" s="786"/>
      <c r="G655" s="786"/>
      <c r="H655" s="786"/>
      <c r="I655" s="786"/>
      <c r="J655" s="786"/>
      <c r="K655" s="786"/>
      <c r="L655" s="786"/>
      <c r="M655" s="786"/>
      <c r="N655" s="786"/>
      <c r="O655" s="786"/>
      <c r="P655" s="786"/>
      <c r="Q655" s="786"/>
      <c r="R655" s="787"/>
      <c r="S655" s="787"/>
      <c r="T655" s="788"/>
      <c r="U655" s="787"/>
      <c r="V655" s="787"/>
      <c r="W655" s="783"/>
      <c r="X655" s="789"/>
      <c r="Y655" s="789"/>
      <c r="Z655" s="781"/>
      <c r="AA655" s="782"/>
      <c r="AB655" s="783"/>
      <c r="AC655" s="781"/>
      <c r="AD655" s="782"/>
      <c r="AE655" s="783"/>
      <c r="AF655" s="784">
        <f t="shared" si="314"/>
        <v>0</v>
      </c>
      <c r="AG655" s="784"/>
      <c r="AH655" s="784"/>
      <c r="AI655" s="784"/>
      <c r="AJ655" s="784">
        <f t="shared" si="302"/>
        <v>0</v>
      </c>
      <c r="AK655" s="784"/>
      <c r="AL655" s="784"/>
      <c r="AM655" s="784"/>
      <c r="AN655" s="784">
        <f t="shared" si="303"/>
        <v>0</v>
      </c>
      <c r="AO655" s="784"/>
      <c r="AP655" s="784"/>
      <c r="AQ655" s="784"/>
      <c r="AR655" s="363"/>
      <c r="AS655" s="785">
        <f t="shared" si="304"/>
        <v>0</v>
      </c>
      <c r="AT655" s="785"/>
      <c r="AU655" s="785"/>
      <c r="AV655" s="785"/>
      <c r="AW655" s="785">
        <f t="shared" si="305"/>
        <v>0</v>
      </c>
      <c r="AX655" s="91"/>
      <c r="AY655" s="116">
        <f t="shared" si="306"/>
        <v>0</v>
      </c>
      <c r="AZ655" s="116">
        <f t="shared" si="307"/>
        <v>0</v>
      </c>
      <c r="BA655" s="116">
        <f t="shared" si="308"/>
        <v>0</v>
      </c>
      <c r="BB655" s="116">
        <f t="shared" si="309"/>
        <v>0</v>
      </c>
      <c r="BC655" s="115">
        <f t="shared" si="315"/>
        <v>0</v>
      </c>
      <c r="BD655" s="116">
        <f t="shared" si="310"/>
        <v>0</v>
      </c>
      <c r="BE655" s="120">
        <f t="shared" si="316"/>
        <v>0</v>
      </c>
      <c r="BF655" s="115">
        <f t="shared" si="317"/>
        <v>0</v>
      </c>
      <c r="BG655" s="116">
        <f t="shared" si="311"/>
        <v>0</v>
      </c>
      <c r="BH655" s="120">
        <f t="shared" si="318"/>
        <v>0</v>
      </c>
      <c r="BI655" s="115">
        <f t="shared" si="319"/>
        <v>0</v>
      </c>
      <c r="BJ655" s="116">
        <f t="shared" si="312"/>
        <v>0</v>
      </c>
      <c r="BK655" s="120">
        <f t="shared" si="320"/>
        <v>0</v>
      </c>
      <c r="BL655" s="120">
        <f t="shared" si="321"/>
        <v>0</v>
      </c>
      <c r="BN655" s="375">
        <f t="shared" si="313"/>
        <v>0</v>
      </c>
      <c r="BP655" s="380"/>
      <c r="DH655" s="102"/>
    </row>
    <row r="656" spans="1:112" hidden="1">
      <c r="A656" s="110"/>
      <c r="B656" s="786"/>
      <c r="C656" s="786"/>
      <c r="D656" s="786"/>
      <c r="E656" s="786"/>
      <c r="F656" s="786"/>
      <c r="G656" s="786"/>
      <c r="H656" s="786"/>
      <c r="I656" s="786"/>
      <c r="J656" s="786"/>
      <c r="K656" s="786"/>
      <c r="L656" s="786"/>
      <c r="M656" s="786"/>
      <c r="N656" s="786"/>
      <c r="O656" s="786"/>
      <c r="P656" s="786"/>
      <c r="Q656" s="786"/>
      <c r="R656" s="787"/>
      <c r="S656" s="787"/>
      <c r="T656" s="788"/>
      <c r="U656" s="787"/>
      <c r="V656" s="787"/>
      <c r="W656" s="783"/>
      <c r="X656" s="789"/>
      <c r="Y656" s="789"/>
      <c r="Z656" s="789"/>
      <c r="AA656" s="789"/>
      <c r="AB656" s="789"/>
      <c r="AC656" s="781"/>
      <c r="AD656" s="782"/>
      <c r="AE656" s="783"/>
      <c r="AF656" s="784">
        <f t="shared" si="314"/>
        <v>0</v>
      </c>
      <c r="AG656" s="784"/>
      <c r="AH656" s="784"/>
      <c r="AI656" s="784"/>
      <c r="AJ656" s="784">
        <f t="shared" si="302"/>
        <v>0</v>
      </c>
      <c r="AK656" s="784"/>
      <c r="AL656" s="784"/>
      <c r="AM656" s="784"/>
      <c r="AN656" s="784">
        <f t="shared" si="303"/>
        <v>0</v>
      </c>
      <c r="AO656" s="784"/>
      <c r="AP656" s="784"/>
      <c r="AQ656" s="784"/>
      <c r="AR656" s="363"/>
      <c r="AS656" s="785">
        <f t="shared" si="304"/>
        <v>0</v>
      </c>
      <c r="AT656" s="785"/>
      <c r="AU656" s="785"/>
      <c r="AV656" s="785"/>
      <c r="AW656" s="785">
        <f t="shared" si="305"/>
        <v>0</v>
      </c>
      <c r="AX656" s="91"/>
      <c r="AY656" s="116">
        <f t="shared" si="306"/>
        <v>0</v>
      </c>
      <c r="AZ656" s="116">
        <f t="shared" si="307"/>
        <v>0</v>
      </c>
      <c r="BA656" s="116">
        <f t="shared" si="308"/>
        <v>0</v>
      </c>
      <c r="BB656" s="116">
        <f t="shared" si="309"/>
        <v>0</v>
      </c>
      <c r="BC656" s="115">
        <f t="shared" si="315"/>
        <v>0</v>
      </c>
      <c r="BD656" s="116">
        <f t="shared" si="310"/>
        <v>0</v>
      </c>
      <c r="BE656" s="120">
        <f t="shared" si="316"/>
        <v>0</v>
      </c>
      <c r="BF656" s="115">
        <f t="shared" si="317"/>
        <v>0</v>
      </c>
      <c r="BG656" s="116">
        <f t="shared" si="311"/>
        <v>0</v>
      </c>
      <c r="BH656" s="120">
        <f t="shared" si="318"/>
        <v>0</v>
      </c>
      <c r="BI656" s="115">
        <f t="shared" si="319"/>
        <v>0</v>
      </c>
      <c r="BJ656" s="116">
        <f t="shared" si="312"/>
        <v>0</v>
      </c>
      <c r="BK656" s="120">
        <f t="shared" si="320"/>
        <v>0</v>
      </c>
      <c r="BL656" s="120">
        <f t="shared" si="321"/>
        <v>0</v>
      </c>
      <c r="BN656" s="375">
        <f t="shared" si="313"/>
        <v>0</v>
      </c>
      <c r="BP656" s="380"/>
      <c r="DH656" s="102"/>
    </row>
    <row r="657" spans="1:112" hidden="1">
      <c r="A657" s="110"/>
      <c r="B657" s="786"/>
      <c r="C657" s="786"/>
      <c r="D657" s="786"/>
      <c r="E657" s="786"/>
      <c r="F657" s="786"/>
      <c r="G657" s="786"/>
      <c r="H657" s="786"/>
      <c r="I657" s="786"/>
      <c r="J657" s="786"/>
      <c r="K657" s="786"/>
      <c r="L657" s="786"/>
      <c r="M657" s="786"/>
      <c r="N657" s="786"/>
      <c r="O657" s="786"/>
      <c r="P657" s="786"/>
      <c r="Q657" s="786"/>
      <c r="R657" s="787"/>
      <c r="S657" s="787"/>
      <c r="T657" s="788"/>
      <c r="U657" s="787"/>
      <c r="V657" s="787"/>
      <c r="W657" s="783"/>
      <c r="X657" s="789"/>
      <c r="Y657" s="789"/>
      <c r="Z657" s="789"/>
      <c r="AA657" s="789"/>
      <c r="AB657" s="789"/>
      <c r="AC657" s="781"/>
      <c r="AD657" s="782"/>
      <c r="AE657" s="783"/>
      <c r="AF657" s="784">
        <f t="shared" si="314"/>
        <v>0</v>
      </c>
      <c r="AG657" s="784"/>
      <c r="AH657" s="784"/>
      <c r="AI657" s="784"/>
      <c r="AJ657" s="784">
        <f t="shared" si="302"/>
        <v>0</v>
      </c>
      <c r="AK657" s="784"/>
      <c r="AL657" s="784"/>
      <c r="AM657" s="784"/>
      <c r="AN657" s="784">
        <f t="shared" si="303"/>
        <v>0</v>
      </c>
      <c r="AO657" s="784"/>
      <c r="AP657" s="784"/>
      <c r="AQ657" s="784"/>
      <c r="AR657" s="363"/>
      <c r="AS657" s="785">
        <f t="shared" si="304"/>
        <v>0</v>
      </c>
      <c r="AT657" s="785"/>
      <c r="AU657" s="785"/>
      <c r="AV657" s="785"/>
      <c r="AW657" s="785">
        <f t="shared" si="305"/>
        <v>0</v>
      </c>
      <c r="AX657" s="91"/>
      <c r="AY657" s="116">
        <f t="shared" si="306"/>
        <v>0</v>
      </c>
      <c r="AZ657" s="116">
        <f t="shared" si="307"/>
        <v>0</v>
      </c>
      <c r="BA657" s="116">
        <f t="shared" si="308"/>
        <v>0</v>
      </c>
      <c r="BB657" s="116">
        <f t="shared" si="309"/>
        <v>0</v>
      </c>
      <c r="BC657" s="115">
        <f t="shared" si="315"/>
        <v>0</v>
      </c>
      <c r="BD657" s="116">
        <f t="shared" si="310"/>
        <v>0</v>
      </c>
      <c r="BE657" s="120">
        <f t="shared" si="316"/>
        <v>0</v>
      </c>
      <c r="BF657" s="115">
        <f t="shared" si="317"/>
        <v>0</v>
      </c>
      <c r="BG657" s="116">
        <f t="shared" si="311"/>
        <v>0</v>
      </c>
      <c r="BH657" s="120">
        <f t="shared" si="318"/>
        <v>0</v>
      </c>
      <c r="BI657" s="115">
        <f t="shared" si="319"/>
        <v>0</v>
      </c>
      <c r="BJ657" s="116">
        <f t="shared" si="312"/>
        <v>0</v>
      </c>
      <c r="BK657" s="120">
        <f t="shared" si="320"/>
        <v>0</v>
      </c>
      <c r="BL657" s="120">
        <f t="shared" si="321"/>
        <v>0</v>
      </c>
      <c r="BN657" s="375">
        <f t="shared" si="313"/>
        <v>0</v>
      </c>
      <c r="BP657" s="380"/>
      <c r="DH657" s="102"/>
    </row>
    <row r="658" spans="1:112" hidden="1">
      <c r="A658" s="110"/>
      <c r="B658" s="786"/>
      <c r="C658" s="786"/>
      <c r="D658" s="786"/>
      <c r="E658" s="786"/>
      <c r="F658" s="786"/>
      <c r="G658" s="786"/>
      <c r="H658" s="786"/>
      <c r="I658" s="786"/>
      <c r="J658" s="786"/>
      <c r="K658" s="786"/>
      <c r="L658" s="786"/>
      <c r="M658" s="786"/>
      <c r="N658" s="786"/>
      <c r="O658" s="786"/>
      <c r="P658" s="786"/>
      <c r="Q658" s="786"/>
      <c r="R658" s="787"/>
      <c r="S658" s="787"/>
      <c r="T658" s="788"/>
      <c r="U658" s="787"/>
      <c r="V658" s="787"/>
      <c r="W658" s="783"/>
      <c r="X658" s="789"/>
      <c r="Y658" s="789"/>
      <c r="Z658" s="789"/>
      <c r="AA658" s="789"/>
      <c r="AB658" s="789"/>
      <c r="AC658" s="781"/>
      <c r="AD658" s="782"/>
      <c r="AE658" s="783"/>
      <c r="AF658" s="784">
        <f t="shared" si="314"/>
        <v>0</v>
      </c>
      <c r="AG658" s="784"/>
      <c r="AH658" s="784"/>
      <c r="AI658" s="784"/>
      <c r="AJ658" s="784">
        <f t="shared" si="302"/>
        <v>0</v>
      </c>
      <c r="AK658" s="784"/>
      <c r="AL658" s="784"/>
      <c r="AM658" s="784"/>
      <c r="AN658" s="784">
        <f t="shared" si="303"/>
        <v>0</v>
      </c>
      <c r="AO658" s="784"/>
      <c r="AP658" s="784"/>
      <c r="AQ658" s="784"/>
      <c r="AR658" s="363"/>
      <c r="AS658" s="785">
        <f t="shared" si="304"/>
        <v>0</v>
      </c>
      <c r="AT658" s="785"/>
      <c r="AU658" s="785"/>
      <c r="AV658" s="785"/>
      <c r="AW658" s="785">
        <f t="shared" si="305"/>
        <v>0</v>
      </c>
      <c r="AX658" s="91"/>
      <c r="AY658" s="116">
        <f t="shared" si="306"/>
        <v>0</v>
      </c>
      <c r="AZ658" s="116">
        <f t="shared" si="307"/>
        <v>0</v>
      </c>
      <c r="BA658" s="116">
        <f t="shared" si="308"/>
        <v>0</v>
      </c>
      <c r="BB658" s="116">
        <f t="shared" si="309"/>
        <v>0</v>
      </c>
      <c r="BC658" s="115">
        <f t="shared" si="315"/>
        <v>0</v>
      </c>
      <c r="BD658" s="116">
        <f t="shared" si="310"/>
        <v>0</v>
      </c>
      <c r="BE658" s="120">
        <f t="shared" si="316"/>
        <v>0</v>
      </c>
      <c r="BF658" s="115">
        <f t="shared" si="317"/>
        <v>0</v>
      </c>
      <c r="BG658" s="116">
        <f t="shared" si="311"/>
        <v>0</v>
      </c>
      <c r="BH658" s="120">
        <f t="shared" si="318"/>
        <v>0</v>
      </c>
      <c r="BI658" s="115">
        <f t="shared" si="319"/>
        <v>0</v>
      </c>
      <c r="BJ658" s="116">
        <f t="shared" si="312"/>
        <v>0</v>
      </c>
      <c r="BK658" s="120">
        <f t="shared" si="320"/>
        <v>0</v>
      </c>
      <c r="BL658" s="120">
        <f t="shared" si="321"/>
        <v>0</v>
      </c>
      <c r="BN658" s="375">
        <f t="shared" si="313"/>
        <v>0</v>
      </c>
      <c r="BP658" s="380"/>
      <c r="DH658" s="102"/>
    </row>
    <row r="659" spans="1:112" hidden="1">
      <c r="A659" s="110"/>
      <c r="B659" s="786"/>
      <c r="C659" s="786"/>
      <c r="D659" s="786"/>
      <c r="E659" s="786"/>
      <c r="F659" s="786"/>
      <c r="G659" s="786"/>
      <c r="H659" s="786"/>
      <c r="I659" s="786"/>
      <c r="J659" s="786"/>
      <c r="K659" s="786"/>
      <c r="L659" s="786"/>
      <c r="M659" s="786"/>
      <c r="N659" s="786"/>
      <c r="O659" s="786"/>
      <c r="P659" s="786"/>
      <c r="Q659" s="786"/>
      <c r="R659" s="787"/>
      <c r="S659" s="787"/>
      <c r="T659" s="788"/>
      <c r="U659" s="787"/>
      <c r="V659" s="787"/>
      <c r="W659" s="783"/>
      <c r="X659" s="789"/>
      <c r="Y659" s="789"/>
      <c r="Z659" s="789"/>
      <c r="AA659" s="789"/>
      <c r="AB659" s="789"/>
      <c r="AC659" s="781"/>
      <c r="AD659" s="782"/>
      <c r="AE659" s="783"/>
      <c r="AF659" s="784">
        <f t="shared" si="314"/>
        <v>0</v>
      </c>
      <c r="AG659" s="784"/>
      <c r="AH659" s="784"/>
      <c r="AI659" s="784"/>
      <c r="AJ659" s="784">
        <f t="shared" si="302"/>
        <v>0</v>
      </c>
      <c r="AK659" s="784"/>
      <c r="AL659" s="784"/>
      <c r="AM659" s="784"/>
      <c r="AN659" s="784">
        <f t="shared" si="303"/>
        <v>0</v>
      </c>
      <c r="AO659" s="784"/>
      <c r="AP659" s="784"/>
      <c r="AQ659" s="784"/>
      <c r="AR659" s="363"/>
      <c r="AS659" s="785">
        <f t="shared" si="304"/>
        <v>0</v>
      </c>
      <c r="AT659" s="785"/>
      <c r="AU659" s="785"/>
      <c r="AV659" s="785"/>
      <c r="AW659" s="785">
        <f t="shared" si="305"/>
        <v>0</v>
      </c>
      <c r="AX659" s="91"/>
      <c r="AY659" s="116">
        <f t="shared" si="306"/>
        <v>0</v>
      </c>
      <c r="AZ659" s="116">
        <f t="shared" si="307"/>
        <v>0</v>
      </c>
      <c r="BA659" s="116">
        <f t="shared" si="308"/>
        <v>0</v>
      </c>
      <c r="BB659" s="116">
        <f t="shared" si="309"/>
        <v>0</v>
      </c>
      <c r="BC659" s="115">
        <f t="shared" si="315"/>
        <v>0</v>
      </c>
      <c r="BD659" s="116">
        <f t="shared" si="310"/>
        <v>0</v>
      </c>
      <c r="BE659" s="120">
        <f t="shared" si="316"/>
        <v>0</v>
      </c>
      <c r="BF659" s="115">
        <f t="shared" si="317"/>
        <v>0</v>
      </c>
      <c r="BG659" s="116">
        <f t="shared" si="311"/>
        <v>0</v>
      </c>
      <c r="BH659" s="120">
        <f t="shared" si="318"/>
        <v>0</v>
      </c>
      <c r="BI659" s="115">
        <f t="shared" si="319"/>
        <v>0</v>
      </c>
      <c r="BJ659" s="116">
        <f t="shared" si="312"/>
        <v>0</v>
      </c>
      <c r="BK659" s="120">
        <f t="shared" si="320"/>
        <v>0</v>
      </c>
      <c r="BL659" s="120">
        <f t="shared" si="321"/>
        <v>0</v>
      </c>
      <c r="BN659" s="375">
        <f t="shared" si="313"/>
        <v>0</v>
      </c>
      <c r="BP659" s="380"/>
      <c r="DH659" s="102"/>
    </row>
    <row r="660" spans="1:112" hidden="1">
      <c r="A660" s="110"/>
      <c r="B660" s="786"/>
      <c r="C660" s="786"/>
      <c r="D660" s="786"/>
      <c r="E660" s="786"/>
      <c r="F660" s="786"/>
      <c r="G660" s="786"/>
      <c r="H660" s="786"/>
      <c r="I660" s="786"/>
      <c r="J660" s="786"/>
      <c r="K660" s="786"/>
      <c r="L660" s="786"/>
      <c r="M660" s="786"/>
      <c r="N660" s="786"/>
      <c r="O660" s="786"/>
      <c r="P660" s="786"/>
      <c r="Q660" s="786"/>
      <c r="R660" s="787"/>
      <c r="S660" s="787"/>
      <c r="T660" s="788"/>
      <c r="U660" s="787"/>
      <c r="V660" s="787"/>
      <c r="W660" s="783"/>
      <c r="X660" s="789"/>
      <c r="Y660" s="789"/>
      <c r="Z660" s="789"/>
      <c r="AA660" s="789"/>
      <c r="AB660" s="789"/>
      <c r="AC660" s="781"/>
      <c r="AD660" s="782"/>
      <c r="AE660" s="783"/>
      <c r="AF660" s="784">
        <f t="shared" si="314"/>
        <v>0</v>
      </c>
      <c r="AG660" s="784"/>
      <c r="AH660" s="784"/>
      <c r="AI660" s="784"/>
      <c r="AJ660" s="784">
        <f t="shared" si="302"/>
        <v>0</v>
      </c>
      <c r="AK660" s="784"/>
      <c r="AL660" s="784"/>
      <c r="AM660" s="784"/>
      <c r="AN660" s="784">
        <f t="shared" si="303"/>
        <v>0</v>
      </c>
      <c r="AO660" s="784"/>
      <c r="AP660" s="784"/>
      <c r="AQ660" s="784"/>
      <c r="AR660" s="363"/>
      <c r="AS660" s="785">
        <f t="shared" si="304"/>
        <v>0</v>
      </c>
      <c r="AT660" s="785"/>
      <c r="AU660" s="785"/>
      <c r="AV660" s="785"/>
      <c r="AW660" s="785">
        <f t="shared" si="305"/>
        <v>0</v>
      </c>
      <c r="AX660" s="91"/>
      <c r="AY660" s="116">
        <f t="shared" si="306"/>
        <v>0</v>
      </c>
      <c r="AZ660" s="116">
        <f t="shared" si="307"/>
        <v>0</v>
      </c>
      <c r="BA660" s="116">
        <f t="shared" si="308"/>
        <v>0</v>
      </c>
      <c r="BB660" s="116">
        <f t="shared" si="309"/>
        <v>0</v>
      </c>
      <c r="BC660" s="115">
        <f t="shared" si="315"/>
        <v>0</v>
      </c>
      <c r="BD660" s="116">
        <f t="shared" si="310"/>
        <v>0</v>
      </c>
      <c r="BE660" s="120">
        <f t="shared" si="316"/>
        <v>0</v>
      </c>
      <c r="BF660" s="115">
        <f t="shared" si="317"/>
        <v>0</v>
      </c>
      <c r="BG660" s="116">
        <f t="shared" si="311"/>
        <v>0</v>
      </c>
      <c r="BH660" s="120">
        <f t="shared" si="318"/>
        <v>0</v>
      </c>
      <c r="BI660" s="115">
        <f t="shared" si="319"/>
        <v>0</v>
      </c>
      <c r="BJ660" s="116">
        <f t="shared" si="312"/>
        <v>0</v>
      </c>
      <c r="BK660" s="120">
        <f t="shared" si="320"/>
        <v>0</v>
      </c>
      <c r="BL660" s="120">
        <f t="shared" si="321"/>
        <v>0</v>
      </c>
      <c r="BN660" s="375">
        <f t="shared" si="313"/>
        <v>0</v>
      </c>
      <c r="BP660" s="380"/>
      <c r="DH660" s="102"/>
    </row>
    <row r="661" spans="1:112" hidden="1">
      <c r="A661" s="110"/>
      <c r="B661" s="786"/>
      <c r="C661" s="786"/>
      <c r="D661" s="786"/>
      <c r="E661" s="786"/>
      <c r="F661" s="786"/>
      <c r="G661" s="786"/>
      <c r="H661" s="786"/>
      <c r="I661" s="786"/>
      <c r="J661" s="786"/>
      <c r="K661" s="786"/>
      <c r="L661" s="786"/>
      <c r="M661" s="786"/>
      <c r="N661" s="786"/>
      <c r="O661" s="786"/>
      <c r="P661" s="786"/>
      <c r="Q661" s="786"/>
      <c r="R661" s="787"/>
      <c r="S661" s="787"/>
      <c r="T661" s="788"/>
      <c r="U661" s="787"/>
      <c r="V661" s="787"/>
      <c r="W661" s="783"/>
      <c r="X661" s="789"/>
      <c r="Y661" s="789"/>
      <c r="Z661" s="789"/>
      <c r="AA661" s="789"/>
      <c r="AB661" s="789"/>
      <c r="AC661" s="781"/>
      <c r="AD661" s="782"/>
      <c r="AE661" s="783"/>
      <c r="AF661" s="784">
        <f t="shared" si="314"/>
        <v>0</v>
      </c>
      <c r="AG661" s="784"/>
      <c r="AH661" s="784"/>
      <c r="AI661" s="784"/>
      <c r="AJ661" s="784">
        <f t="shared" si="302"/>
        <v>0</v>
      </c>
      <c r="AK661" s="784"/>
      <c r="AL661" s="784"/>
      <c r="AM661" s="784"/>
      <c r="AN661" s="784">
        <f t="shared" si="303"/>
        <v>0</v>
      </c>
      <c r="AO661" s="784"/>
      <c r="AP661" s="784"/>
      <c r="AQ661" s="784"/>
      <c r="AR661" s="363"/>
      <c r="AS661" s="785">
        <f t="shared" si="304"/>
        <v>0</v>
      </c>
      <c r="AT661" s="785"/>
      <c r="AU661" s="785"/>
      <c r="AV661" s="785"/>
      <c r="AW661" s="785">
        <f t="shared" si="305"/>
        <v>0</v>
      </c>
      <c r="AX661" s="91"/>
      <c r="AY661" s="116">
        <f t="shared" si="306"/>
        <v>0</v>
      </c>
      <c r="AZ661" s="116">
        <f t="shared" si="307"/>
        <v>0</v>
      </c>
      <c r="BA661" s="116">
        <f t="shared" si="308"/>
        <v>0</v>
      </c>
      <c r="BB661" s="116">
        <f t="shared" si="309"/>
        <v>0</v>
      </c>
      <c r="BC661" s="115">
        <f t="shared" si="315"/>
        <v>0</v>
      </c>
      <c r="BD661" s="116">
        <f t="shared" si="310"/>
        <v>0</v>
      </c>
      <c r="BE661" s="120">
        <f t="shared" si="316"/>
        <v>0</v>
      </c>
      <c r="BF661" s="115">
        <f t="shared" si="317"/>
        <v>0</v>
      </c>
      <c r="BG661" s="116">
        <f t="shared" si="311"/>
        <v>0</v>
      </c>
      <c r="BH661" s="120">
        <f t="shared" si="318"/>
        <v>0</v>
      </c>
      <c r="BI661" s="115">
        <f t="shared" si="319"/>
        <v>0</v>
      </c>
      <c r="BJ661" s="116">
        <f t="shared" si="312"/>
        <v>0</v>
      </c>
      <c r="BK661" s="120">
        <f t="shared" si="320"/>
        <v>0</v>
      </c>
      <c r="BL661" s="120">
        <f t="shared" si="321"/>
        <v>0</v>
      </c>
      <c r="BN661" s="375">
        <f t="shared" si="313"/>
        <v>0</v>
      </c>
      <c r="BP661" s="380"/>
      <c r="DH661" s="102"/>
    </row>
    <row r="662" spans="1:112" hidden="1">
      <c r="A662" s="110"/>
      <c r="B662" s="786"/>
      <c r="C662" s="786"/>
      <c r="D662" s="786"/>
      <c r="E662" s="786"/>
      <c r="F662" s="786"/>
      <c r="G662" s="786"/>
      <c r="H662" s="786"/>
      <c r="I662" s="786"/>
      <c r="J662" s="786"/>
      <c r="K662" s="786"/>
      <c r="L662" s="786"/>
      <c r="M662" s="786"/>
      <c r="N662" s="786"/>
      <c r="O662" s="786"/>
      <c r="P662" s="786"/>
      <c r="Q662" s="786"/>
      <c r="R662" s="787"/>
      <c r="S662" s="787"/>
      <c r="T662" s="788"/>
      <c r="U662" s="787"/>
      <c r="V662" s="787"/>
      <c r="W662" s="783"/>
      <c r="X662" s="789"/>
      <c r="Y662" s="789"/>
      <c r="Z662" s="789"/>
      <c r="AA662" s="789"/>
      <c r="AB662" s="789"/>
      <c r="AC662" s="781"/>
      <c r="AD662" s="782"/>
      <c r="AE662" s="783"/>
      <c r="AF662" s="784">
        <f t="shared" si="314"/>
        <v>0</v>
      </c>
      <c r="AG662" s="784"/>
      <c r="AH662" s="784"/>
      <c r="AI662" s="784"/>
      <c r="AJ662" s="784">
        <f t="shared" si="302"/>
        <v>0</v>
      </c>
      <c r="AK662" s="784"/>
      <c r="AL662" s="784"/>
      <c r="AM662" s="784"/>
      <c r="AN662" s="784">
        <f t="shared" si="303"/>
        <v>0</v>
      </c>
      <c r="AO662" s="784"/>
      <c r="AP662" s="784"/>
      <c r="AQ662" s="784"/>
      <c r="AR662" s="363"/>
      <c r="AS662" s="785">
        <f t="shared" si="304"/>
        <v>0</v>
      </c>
      <c r="AT662" s="785"/>
      <c r="AU662" s="785"/>
      <c r="AV662" s="785"/>
      <c r="AW662" s="785">
        <f t="shared" si="305"/>
        <v>0</v>
      </c>
      <c r="AX662" s="91"/>
      <c r="AY662" s="116">
        <f t="shared" si="306"/>
        <v>0</v>
      </c>
      <c r="AZ662" s="116">
        <f t="shared" si="307"/>
        <v>0</v>
      </c>
      <c r="BA662" s="116">
        <f t="shared" si="308"/>
        <v>0</v>
      </c>
      <c r="BB662" s="116">
        <f t="shared" si="309"/>
        <v>0</v>
      </c>
      <c r="BC662" s="115">
        <f t="shared" si="315"/>
        <v>0</v>
      </c>
      <c r="BD662" s="116">
        <f t="shared" si="310"/>
        <v>0</v>
      </c>
      <c r="BE662" s="120">
        <f t="shared" si="316"/>
        <v>0</v>
      </c>
      <c r="BF662" s="115">
        <f t="shared" si="317"/>
        <v>0</v>
      </c>
      <c r="BG662" s="116">
        <f t="shared" si="311"/>
        <v>0</v>
      </c>
      <c r="BH662" s="120">
        <f t="shared" si="318"/>
        <v>0</v>
      </c>
      <c r="BI662" s="115">
        <f t="shared" si="319"/>
        <v>0</v>
      </c>
      <c r="BJ662" s="116">
        <f t="shared" si="312"/>
        <v>0</v>
      </c>
      <c r="BK662" s="120">
        <f t="shared" si="320"/>
        <v>0</v>
      </c>
      <c r="BL662" s="120">
        <f t="shared" si="321"/>
        <v>0</v>
      </c>
      <c r="BN662" s="375">
        <f t="shared" si="313"/>
        <v>0</v>
      </c>
      <c r="BP662" s="380"/>
      <c r="DH662" s="102"/>
    </row>
    <row r="663" spans="1:112" hidden="1">
      <c r="A663" s="110"/>
      <c r="B663" s="786"/>
      <c r="C663" s="786"/>
      <c r="D663" s="786"/>
      <c r="E663" s="786"/>
      <c r="F663" s="786"/>
      <c r="G663" s="786"/>
      <c r="H663" s="786"/>
      <c r="I663" s="786"/>
      <c r="J663" s="786"/>
      <c r="K663" s="786"/>
      <c r="L663" s="786"/>
      <c r="M663" s="786"/>
      <c r="N663" s="786"/>
      <c r="O663" s="786"/>
      <c r="P663" s="786"/>
      <c r="Q663" s="786"/>
      <c r="R663" s="787"/>
      <c r="S663" s="787"/>
      <c r="T663" s="788"/>
      <c r="U663" s="787"/>
      <c r="V663" s="787"/>
      <c r="W663" s="783"/>
      <c r="X663" s="789"/>
      <c r="Y663" s="789"/>
      <c r="Z663" s="789"/>
      <c r="AA663" s="789"/>
      <c r="AB663" s="789"/>
      <c r="AC663" s="781"/>
      <c r="AD663" s="782"/>
      <c r="AE663" s="783"/>
      <c r="AF663" s="784">
        <f t="shared" si="314"/>
        <v>0</v>
      </c>
      <c r="AG663" s="784"/>
      <c r="AH663" s="784"/>
      <c r="AI663" s="784"/>
      <c r="AJ663" s="784">
        <f t="shared" si="302"/>
        <v>0</v>
      </c>
      <c r="AK663" s="784"/>
      <c r="AL663" s="784"/>
      <c r="AM663" s="784"/>
      <c r="AN663" s="784">
        <f t="shared" si="303"/>
        <v>0</v>
      </c>
      <c r="AO663" s="784"/>
      <c r="AP663" s="784"/>
      <c r="AQ663" s="784"/>
      <c r="AR663" s="363"/>
      <c r="AS663" s="785">
        <f t="shared" si="304"/>
        <v>0</v>
      </c>
      <c r="AT663" s="785"/>
      <c r="AU663" s="785"/>
      <c r="AV663" s="785"/>
      <c r="AW663" s="785">
        <f t="shared" si="305"/>
        <v>0</v>
      </c>
      <c r="AX663" s="91"/>
      <c r="AY663" s="116">
        <f t="shared" si="306"/>
        <v>0</v>
      </c>
      <c r="AZ663" s="116">
        <f t="shared" si="307"/>
        <v>0</v>
      </c>
      <c r="BA663" s="116">
        <f t="shared" si="308"/>
        <v>0</v>
      </c>
      <c r="BB663" s="116">
        <f t="shared" si="309"/>
        <v>0</v>
      </c>
      <c r="BC663" s="115">
        <f t="shared" si="315"/>
        <v>0</v>
      </c>
      <c r="BD663" s="116">
        <f t="shared" si="310"/>
        <v>0</v>
      </c>
      <c r="BE663" s="120">
        <f t="shared" si="316"/>
        <v>0</v>
      </c>
      <c r="BF663" s="115">
        <f t="shared" si="317"/>
        <v>0</v>
      </c>
      <c r="BG663" s="116">
        <f t="shared" si="311"/>
        <v>0</v>
      </c>
      <c r="BH663" s="120">
        <f t="shared" si="318"/>
        <v>0</v>
      </c>
      <c r="BI663" s="115">
        <f t="shared" si="319"/>
        <v>0</v>
      </c>
      <c r="BJ663" s="116">
        <f t="shared" si="312"/>
        <v>0</v>
      </c>
      <c r="BK663" s="120">
        <f t="shared" si="320"/>
        <v>0</v>
      </c>
      <c r="BL663" s="120">
        <f t="shared" si="321"/>
        <v>0</v>
      </c>
      <c r="BN663" s="375">
        <f t="shared" si="313"/>
        <v>0</v>
      </c>
      <c r="BP663" s="380"/>
      <c r="DH663" s="102"/>
    </row>
    <row r="664" spans="1:112" hidden="1">
      <c r="A664" s="110"/>
      <c r="B664" s="786"/>
      <c r="C664" s="786"/>
      <c r="D664" s="786"/>
      <c r="E664" s="786"/>
      <c r="F664" s="786"/>
      <c r="G664" s="786"/>
      <c r="H664" s="786"/>
      <c r="I664" s="786"/>
      <c r="J664" s="786"/>
      <c r="K664" s="786"/>
      <c r="L664" s="786"/>
      <c r="M664" s="786"/>
      <c r="N664" s="786"/>
      <c r="O664" s="786"/>
      <c r="P664" s="786"/>
      <c r="Q664" s="786"/>
      <c r="R664" s="787"/>
      <c r="S664" s="787"/>
      <c r="T664" s="788"/>
      <c r="U664" s="787"/>
      <c r="V664" s="787"/>
      <c r="W664" s="783"/>
      <c r="X664" s="789"/>
      <c r="Y664" s="789"/>
      <c r="Z664" s="789"/>
      <c r="AA664" s="789"/>
      <c r="AB664" s="789"/>
      <c r="AC664" s="781"/>
      <c r="AD664" s="782"/>
      <c r="AE664" s="783"/>
      <c r="AF664" s="784">
        <f t="shared" si="314"/>
        <v>0</v>
      </c>
      <c r="AG664" s="784"/>
      <c r="AH664" s="784"/>
      <c r="AI664" s="784"/>
      <c r="AJ664" s="784">
        <f t="shared" si="302"/>
        <v>0</v>
      </c>
      <c r="AK664" s="784"/>
      <c r="AL664" s="784"/>
      <c r="AM664" s="784"/>
      <c r="AN664" s="784">
        <f t="shared" si="303"/>
        <v>0</v>
      </c>
      <c r="AO664" s="784"/>
      <c r="AP664" s="784"/>
      <c r="AQ664" s="784"/>
      <c r="AR664" s="363"/>
      <c r="AS664" s="785">
        <f t="shared" si="304"/>
        <v>0</v>
      </c>
      <c r="AT664" s="785"/>
      <c r="AU664" s="785"/>
      <c r="AV664" s="785"/>
      <c r="AW664" s="785">
        <f t="shared" si="305"/>
        <v>0</v>
      </c>
      <c r="AX664" s="91"/>
      <c r="AY664" s="116">
        <f t="shared" si="306"/>
        <v>0</v>
      </c>
      <c r="AZ664" s="116">
        <f t="shared" si="307"/>
        <v>0</v>
      </c>
      <c r="BA664" s="116">
        <f t="shared" si="308"/>
        <v>0</v>
      </c>
      <c r="BB664" s="116">
        <f t="shared" si="309"/>
        <v>0</v>
      </c>
      <c r="BC664" s="115">
        <f t="shared" si="315"/>
        <v>0</v>
      </c>
      <c r="BD664" s="116">
        <f t="shared" si="310"/>
        <v>0</v>
      </c>
      <c r="BE664" s="120">
        <f t="shared" si="316"/>
        <v>0</v>
      </c>
      <c r="BF664" s="115">
        <f t="shared" si="317"/>
        <v>0</v>
      </c>
      <c r="BG664" s="116">
        <f t="shared" si="311"/>
        <v>0</v>
      </c>
      <c r="BH664" s="120">
        <f t="shared" si="318"/>
        <v>0</v>
      </c>
      <c r="BI664" s="115">
        <f t="shared" si="319"/>
        <v>0</v>
      </c>
      <c r="BJ664" s="116">
        <f t="shared" si="312"/>
        <v>0</v>
      </c>
      <c r="BK664" s="120">
        <f t="shared" si="320"/>
        <v>0</v>
      </c>
      <c r="BL664" s="120">
        <f t="shared" si="321"/>
        <v>0</v>
      </c>
      <c r="BN664" s="375">
        <f t="shared" si="313"/>
        <v>0</v>
      </c>
      <c r="BP664" s="380"/>
      <c r="DH664" s="102"/>
    </row>
    <row r="665" spans="1:112" hidden="1">
      <c r="A665" s="110"/>
      <c r="B665" s="786"/>
      <c r="C665" s="786"/>
      <c r="D665" s="786"/>
      <c r="E665" s="786"/>
      <c r="F665" s="786"/>
      <c r="G665" s="786"/>
      <c r="H665" s="786"/>
      <c r="I665" s="786"/>
      <c r="J665" s="786"/>
      <c r="K665" s="786"/>
      <c r="L665" s="786"/>
      <c r="M665" s="786"/>
      <c r="N665" s="786"/>
      <c r="O665" s="786"/>
      <c r="P665" s="786"/>
      <c r="Q665" s="786"/>
      <c r="R665" s="787"/>
      <c r="S665" s="787"/>
      <c r="T665" s="788"/>
      <c r="U665" s="787"/>
      <c r="V665" s="787"/>
      <c r="W665" s="783"/>
      <c r="X665" s="789"/>
      <c r="Y665" s="789"/>
      <c r="Z665" s="789"/>
      <c r="AA665" s="789"/>
      <c r="AB665" s="789"/>
      <c r="AC665" s="781"/>
      <c r="AD665" s="782"/>
      <c r="AE665" s="783"/>
      <c r="AF665" s="784">
        <f t="shared" si="314"/>
        <v>0</v>
      </c>
      <c r="AG665" s="784"/>
      <c r="AH665" s="784"/>
      <c r="AI665" s="784"/>
      <c r="AJ665" s="784">
        <f t="shared" si="302"/>
        <v>0</v>
      </c>
      <c r="AK665" s="784"/>
      <c r="AL665" s="784"/>
      <c r="AM665" s="784"/>
      <c r="AN665" s="784">
        <f t="shared" si="303"/>
        <v>0</v>
      </c>
      <c r="AO665" s="784"/>
      <c r="AP665" s="784"/>
      <c r="AQ665" s="784"/>
      <c r="AR665" s="363"/>
      <c r="AS665" s="785">
        <f t="shared" si="304"/>
        <v>0</v>
      </c>
      <c r="AT665" s="785"/>
      <c r="AU665" s="785"/>
      <c r="AV665" s="785"/>
      <c r="AW665" s="785">
        <f t="shared" si="305"/>
        <v>0</v>
      </c>
      <c r="AX665" s="91"/>
      <c r="AY665" s="116">
        <f t="shared" si="306"/>
        <v>0</v>
      </c>
      <c r="AZ665" s="116">
        <f t="shared" si="307"/>
        <v>0</v>
      </c>
      <c r="BA665" s="116">
        <f t="shared" si="308"/>
        <v>0</v>
      </c>
      <c r="BB665" s="116">
        <f t="shared" si="309"/>
        <v>0</v>
      </c>
      <c r="BC665" s="115">
        <f t="shared" si="315"/>
        <v>0</v>
      </c>
      <c r="BD665" s="116">
        <f t="shared" si="310"/>
        <v>0</v>
      </c>
      <c r="BE665" s="120">
        <f t="shared" si="316"/>
        <v>0</v>
      </c>
      <c r="BF665" s="115">
        <f t="shared" si="317"/>
        <v>0</v>
      </c>
      <c r="BG665" s="116">
        <f t="shared" si="311"/>
        <v>0</v>
      </c>
      <c r="BH665" s="120">
        <f t="shared" si="318"/>
        <v>0</v>
      </c>
      <c r="BI665" s="115">
        <f t="shared" si="319"/>
        <v>0</v>
      </c>
      <c r="BJ665" s="116">
        <f t="shared" si="312"/>
        <v>0</v>
      </c>
      <c r="BK665" s="120">
        <f t="shared" si="320"/>
        <v>0</v>
      </c>
      <c r="BL665" s="120">
        <f t="shared" si="321"/>
        <v>0</v>
      </c>
      <c r="BN665" s="375">
        <f t="shared" si="313"/>
        <v>0</v>
      </c>
      <c r="BP665" s="380"/>
      <c r="DH665" s="102"/>
    </row>
    <row r="666" spans="1:112" hidden="1">
      <c r="A666" s="110"/>
      <c r="B666" s="786"/>
      <c r="C666" s="786"/>
      <c r="D666" s="786"/>
      <c r="E666" s="786"/>
      <c r="F666" s="786"/>
      <c r="G666" s="786"/>
      <c r="H666" s="786"/>
      <c r="I666" s="786"/>
      <c r="J666" s="786"/>
      <c r="K666" s="786"/>
      <c r="L666" s="786"/>
      <c r="M666" s="786"/>
      <c r="N666" s="786"/>
      <c r="O666" s="786"/>
      <c r="P666" s="786"/>
      <c r="Q666" s="786"/>
      <c r="R666" s="787"/>
      <c r="S666" s="787"/>
      <c r="T666" s="788"/>
      <c r="U666" s="787"/>
      <c r="V666" s="787"/>
      <c r="W666" s="783"/>
      <c r="X666" s="789"/>
      <c r="Y666" s="789"/>
      <c r="Z666" s="789"/>
      <c r="AA666" s="789"/>
      <c r="AB666" s="789"/>
      <c r="AC666" s="781"/>
      <c r="AD666" s="782"/>
      <c r="AE666" s="783"/>
      <c r="AF666" s="784">
        <f t="shared" si="314"/>
        <v>0</v>
      </c>
      <c r="AG666" s="784"/>
      <c r="AH666" s="784"/>
      <c r="AI666" s="784"/>
      <c r="AJ666" s="784">
        <f t="shared" si="302"/>
        <v>0</v>
      </c>
      <c r="AK666" s="784"/>
      <c r="AL666" s="784"/>
      <c r="AM666" s="784"/>
      <c r="AN666" s="784">
        <f t="shared" si="303"/>
        <v>0</v>
      </c>
      <c r="AO666" s="784"/>
      <c r="AP666" s="784"/>
      <c r="AQ666" s="784"/>
      <c r="AR666" s="363"/>
      <c r="AS666" s="785">
        <f t="shared" si="304"/>
        <v>0</v>
      </c>
      <c r="AT666" s="785"/>
      <c r="AU666" s="785"/>
      <c r="AV666" s="785"/>
      <c r="AW666" s="785">
        <f t="shared" si="305"/>
        <v>0</v>
      </c>
      <c r="AX666" s="91"/>
      <c r="AY666" s="116">
        <f t="shared" si="306"/>
        <v>0</v>
      </c>
      <c r="AZ666" s="116">
        <f t="shared" si="307"/>
        <v>0</v>
      </c>
      <c r="BA666" s="116">
        <f t="shared" si="308"/>
        <v>0</v>
      </c>
      <c r="BB666" s="116">
        <f t="shared" si="309"/>
        <v>0</v>
      </c>
      <c r="BC666" s="115">
        <f t="shared" si="315"/>
        <v>0</v>
      </c>
      <c r="BD666" s="116">
        <f t="shared" si="310"/>
        <v>0</v>
      </c>
      <c r="BE666" s="120">
        <f t="shared" si="316"/>
        <v>0</v>
      </c>
      <c r="BF666" s="115">
        <f t="shared" si="317"/>
        <v>0</v>
      </c>
      <c r="BG666" s="116">
        <f t="shared" si="311"/>
        <v>0</v>
      </c>
      <c r="BH666" s="120">
        <f t="shared" si="318"/>
        <v>0</v>
      </c>
      <c r="BI666" s="115">
        <f t="shared" si="319"/>
        <v>0</v>
      </c>
      <c r="BJ666" s="116">
        <f t="shared" si="312"/>
        <v>0</v>
      </c>
      <c r="BK666" s="120">
        <f t="shared" si="320"/>
        <v>0</v>
      </c>
      <c r="BL666" s="120">
        <f t="shared" si="321"/>
        <v>0</v>
      </c>
      <c r="BN666" s="375">
        <f t="shared" si="313"/>
        <v>0</v>
      </c>
      <c r="BP666" s="380"/>
      <c r="DH666" s="102"/>
    </row>
    <row r="667" spans="1:112" hidden="1">
      <c r="A667" s="110"/>
      <c r="B667" s="786"/>
      <c r="C667" s="786"/>
      <c r="D667" s="786"/>
      <c r="E667" s="786"/>
      <c r="F667" s="786"/>
      <c r="G667" s="786"/>
      <c r="H667" s="786"/>
      <c r="I667" s="786"/>
      <c r="J667" s="786"/>
      <c r="K667" s="786"/>
      <c r="L667" s="786"/>
      <c r="M667" s="786"/>
      <c r="N667" s="786"/>
      <c r="O667" s="786"/>
      <c r="P667" s="786"/>
      <c r="Q667" s="786"/>
      <c r="R667" s="787"/>
      <c r="S667" s="787"/>
      <c r="T667" s="788"/>
      <c r="U667" s="787"/>
      <c r="V667" s="787"/>
      <c r="W667" s="783"/>
      <c r="X667" s="789"/>
      <c r="Y667" s="789"/>
      <c r="Z667" s="789"/>
      <c r="AA667" s="789"/>
      <c r="AB667" s="789"/>
      <c r="AC667" s="781"/>
      <c r="AD667" s="782"/>
      <c r="AE667" s="783"/>
      <c r="AF667" s="784">
        <f t="shared" si="314"/>
        <v>0</v>
      </c>
      <c r="AG667" s="784"/>
      <c r="AH667" s="784"/>
      <c r="AI667" s="784"/>
      <c r="AJ667" s="784">
        <f t="shared" si="302"/>
        <v>0</v>
      </c>
      <c r="AK667" s="784"/>
      <c r="AL667" s="784"/>
      <c r="AM667" s="784"/>
      <c r="AN667" s="784">
        <f t="shared" si="303"/>
        <v>0</v>
      </c>
      <c r="AO667" s="784"/>
      <c r="AP667" s="784"/>
      <c r="AQ667" s="784"/>
      <c r="AR667" s="363"/>
      <c r="AS667" s="785">
        <f t="shared" si="304"/>
        <v>0</v>
      </c>
      <c r="AT667" s="785"/>
      <c r="AU667" s="785"/>
      <c r="AV667" s="785"/>
      <c r="AW667" s="785">
        <f t="shared" si="305"/>
        <v>0</v>
      </c>
      <c r="AX667" s="91"/>
      <c r="AY667" s="116">
        <f t="shared" si="306"/>
        <v>0</v>
      </c>
      <c r="AZ667" s="116">
        <f t="shared" si="307"/>
        <v>0</v>
      </c>
      <c r="BA667" s="116">
        <f t="shared" si="308"/>
        <v>0</v>
      </c>
      <c r="BB667" s="116">
        <f t="shared" si="309"/>
        <v>0</v>
      </c>
      <c r="BC667" s="115">
        <f t="shared" si="315"/>
        <v>0</v>
      </c>
      <c r="BD667" s="116">
        <f t="shared" si="310"/>
        <v>0</v>
      </c>
      <c r="BE667" s="120">
        <f t="shared" si="316"/>
        <v>0</v>
      </c>
      <c r="BF667" s="115">
        <f t="shared" si="317"/>
        <v>0</v>
      </c>
      <c r="BG667" s="116">
        <f t="shared" si="311"/>
        <v>0</v>
      </c>
      <c r="BH667" s="120">
        <f t="shared" si="318"/>
        <v>0</v>
      </c>
      <c r="BI667" s="115">
        <f t="shared" si="319"/>
        <v>0</v>
      </c>
      <c r="BJ667" s="116">
        <f t="shared" si="312"/>
        <v>0</v>
      </c>
      <c r="BK667" s="120">
        <f t="shared" si="320"/>
        <v>0</v>
      </c>
      <c r="BL667" s="120">
        <f t="shared" si="321"/>
        <v>0</v>
      </c>
      <c r="BN667" s="375">
        <f t="shared" si="313"/>
        <v>0</v>
      </c>
      <c r="BP667" s="380"/>
      <c r="DH667" s="102"/>
    </row>
    <row r="668" spans="1:112" hidden="1">
      <c r="A668" s="110"/>
      <c r="B668" s="786"/>
      <c r="C668" s="786"/>
      <c r="D668" s="786"/>
      <c r="E668" s="786"/>
      <c r="F668" s="786"/>
      <c r="G668" s="786"/>
      <c r="H668" s="786"/>
      <c r="I668" s="786"/>
      <c r="J668" s="786"/>
      <c r="K668" s="786"/>
      <c r="L668" s="786"/>
      <c r="M668" s="786"/>
      <c r="N668" s="786"/>
      <c r="O668" s="786"/>
      <c r="P668" s="786"/>
      <c r="Q668" s="786"/>
      <c r="R668" s="787"/>
      <c r="S668" s="787"/>
      <c r="T668" s="788"/>
      <c r="U668" s="787"/>
      <c r="V668" s="787"/>
      <c r="W668" s="783"/>
      <c r="X668" s="789"/>
      <c r="Y668" s="789"/>
      <c r="Z668" s="789"/>
      <c r="AA668" s="789"/>
      <c r="AB668" s="789"/>
      <c r="AC668" s="781"/>
      <c r="AD668" s="782"/>
      <c r="AE668" s="783"/>
      <c r="AF668" s="784">
        <f t="shared" si="314"/>
        <v>0</v>
      </c>
      <c r="AG668" s="784"/>
      <c r="AH668" s="784"/>
      <c r="AI668" s="784"/>
      <c r="AJ668" s="784">
        <f t="shared" si="302"/>
        <v>0</v>
      </c>
      <c r="AK668" s="784"/>
      <c r="AL668" s="784"/>
      <c r="AM668" s="784"/>
      <c r="AN668" s="784">
        <f t="shared" si="303"/>
        <v>0</v>
      </c>
      <c r="AO668" s="784"/>
      <c r="AP668" s="784"/>
      <c r="AQ668" s="784"/>
      <c r="AR668" s="363"/>
      <c r="AS668" s="785">
        <f t="shared" si="304"/>
        <v>0</v>
      </c>
      <c r="AT668" s="785"/>
      <c r="AU668" s="785"/>
      <c r="AV668" s="785"/>
      <c r="AW668" s="785">
        <f t="shared" si="305"/>
        <v>0</v>
      </c>
      <c r="AX668" s="91"/>
      <c r="AY668" s="116">
        <f t="shared" si="306"/>
        <v>0</v>
      </c>
      <c r="AZ668" s="116">
        <f t="shared" si="307"/>
        <v>0</v>
      </c>
      <c r="BA668" s="116">
        <f t="shared" si="308"/>
        <v>0</v>
      </c>
      <c r="BB668" s="116">
        <f t="shared" si="309"/>
        <v>0</v>
      </c>
      <c r="BC668" s="115">
        <f t="shared" si="315"/>
        <v>0</v>
      </c>
      <c r="BD668" s="116">
        <f t="shared" si="310"/>
        <v>0</v>
      </c>
      <c r="BE668" s="120">
        <f t="shared" si="316"/>
        <v>0</v>
      </c>
      <c r="BF668" s="115">
        <f t="shared" si="317"/>
        <v>0</v>
      </c>
      <c r="BG668" s="116">
        <f t="shared" si="311"/>
        <v>0</v>
      </c>
      <c r="BH668" s="120">
        <f t="shared" si="318"/>
        <v>0</v>
      </c>
      <c r="BI668" s="115">
        <f t="shared" si="319"/>
        <v>0</v>
      </c>
      <c r="BJ668" s="116">
        <f t="shared" si="312"/>
        <v>0</v>
      </c>
      <c r="BK668" s="120">
        <f t="shared" si="320"/>
        <v>0</v>
      </c>
      <c r="BL668" s="120">
        <f t="shared" si="321"/>
        <v>0</v>
      </c>
      <c r="BN668" s="375">
        <f t="shared" si="313"/>
        <v>0</v>
      </c>
      <c r="BP668" s="380"/>
      <c r="DH668" s="102"/>
    </row>
    <row r="669" spans="1:112" hidden="1">
      <c r="A669" s="110"/>
      <c r="B669" s="786"/>
      <c r="C669" s="786"/>
      <c r="D669" s="786"/>
      <c r="E669" s="786"/>
      <c r="F669" s="786"/>
      <c r="G669" s="786"/>
      <c r="H669" s="786"/>
      <c r="I669" s="786"/>
      <c r="J669" s="786"/>
      <c r="K669" s="786"/>
      <c r="L669" s="786"/>
      <c r="M669" s="786"/>
      <c r="N669" s="786"/>
      <c r="O669" s="786"/>
      <c r="P669" s="786"/>
      <c r="Q669" s="786"/>
      <c r="R669" s="787"/>
      <c r="S669" s="787"/>
      <c r="T669" s="788"/>
      <c r="U669" s="787"/>
      <c r="V669" s="787"/>
      <c r="W669" s="783"/>
      <c r="X669" s="789"/>
      <c r="Y669" s="789"/>
      <c r="Z669" s="789"/>
      <c r="AA669" s="789"/>
      <c r="AB669" s="789"/>
      <c r="AC669" s="781"/>
      <c r="AD669" s="782"/>
      <c r="AE669" s="783"/>
      <c r="AF669" s="784">
        <f t="shared" si="314"/>
        <v>0</v>
      </c>
      <c r="AG669" s="784"/>
      <c r="AH669" s="784"/>
      <c r="AI669" s="784"/>
      <c r="AJ669" s="784">
        <f t="shared" si="302"/>
        <v>0</v>
      </c>
      <c r="AK669" s="784"/>
      <c r="AL669" s="784"/>
      <c r="AM669" s="784"/>
      <c r="AN669" s="784">
        <f t="shared" si="303"/>
        <v>0</v>
      </c>
      <c r="AO669" s="784"/>
      <c r="AP669" s="784"/>
      <c r="AQ669" s="784"/>
      <c r="AR669" s="363"/>
      <c r="AS669" s="785">
        <f t="shared" si="304"/>
        <v>0</v>
      </c>
      <c r="AT669" s="785"/>
      <c r="AU669" s="785"/>
      <c r="AV669" s="785"/>
      <c r="AW669" s="785">
        <f t="shared" si="305"/>
        <v>0</v>
      </c>
      <c r="AX669" s="91"/>
      <c r="AY669" s="116">
        <f t="shared" si="306"/>
        <v>0</v>
      </c>
      <c r="AZ669" s="116">
        <f t="shared" si="307"/>
        <v>0</v>
      </c>
      <c r="BA669" s="116">
        <f t="shared" si="308"/>
        <v>0</v>
      </c>
      <c r="BB669" s="116">
        <f t="shared" si="309"/>
        <v>0</v>
      </c>
      <c r="BC669" s="115">
        <f t="shared" si="315"/>
        <v>0</v>
      </c>
      <c r="BD669" s="116">
        <f t="shared" si="310"/>
        <v>0</v>
      </c>
      <c r="BE669" s="120">
        <f t="shared" si="316"/>
        <v>0</v>
      </c>
      <c r="BF669" s="115">
        <f t="shared" si="317"/>
        <v>0</v>
      </c>
      <c r="BG669" s="116">
        <f t="shared" si="311"/>
        <v>0</v>
      </c>
      <c r="BH669" s="120">
        <f t="shared" si="318"/>
        <v>0</v>
      </c>
      <c r="BI669" s="115">
        <f t="shared" si="319"/>
        <v>0</v>
      </c>
      <c r="BJ669" s="116">
        <f t="shared" si="312"/>
        <v>0</v>
      </c>
      <c r="BK669" s="120">
        <f t="shared" si="320"/>
        <v>0</v>
      </c>
      <c r="BL669" s="120">
        <f t="shared" si="321"/>
        <v>0</v>
      </c>
      <c r="BN669" s="375">
        <f t="shared" si="313"/>
        <v>0</v>
      </c>
      <c r="BP669" s="380"/>
      <c r="DH669" s="102"/>
    </row>
    <row r="670" spans="1:112" hidden="1">
      <c r="A670" s="110"/>
      <c r="B670" s="786"/>
      <c r="C670" s="786"/>
      <c r="D670" s="786"/>
      <c r="E670" s="786"/>
      <c r="F670" s="786"/>
      <c r="G670" s="786"/>
      <c r="H670" s="786"/>
      <c r="I670" s="786"/>
      <c r="J670" s="786"/>
      <c r="K670" s="786"/>
      <c r="L670" s="786"/>
      <c r="M670" s="786"/>
      <c r="N670" s="786"/>
      <c r="O670" s="786"/>
      <c r="P670" s="786"/>
      <c r="Q670" s="786"/>
      <c r="R670" s="787"/>
      <c r="S670" s="787"/>
      <c r="T670" s="788"/>
      <c r="U670" s="787"/>
      <c r="V670" s="787"/>
      <c r="W670" s="783"/>
      <c r="X670" s="789"/>
      <c r="Y670" s="789"/>
      <c r="Z670" s="789"/>
      <c r="AA670" s="789"/>
      <c r="AB670" s="789"/>
      <c r="AC670" s="781"/>
      <c r="AD670" s="782"/>
      <c r="AE670" s="783"/>
      <c r="AF670" s="784">
        <f t="shared" si="314"/>
        <v>0</v>
      </c>
      <c r="AG670" s="784"/>
      <c r="AH670" s="784"/>
      <c r="AI670" s="784"/>
      <c r="AJ670" s="784">
        <f t="shared" si="302"/>
        <v>0</v>
      </c>
      <c r="AK670" s="784"/>
      <c r="AL670" s="784"/>
      <c r="AM670" s="784"/>
      <c r="AN670" s="784">
        <f t="shared" si="303"/>
        <v>0</v>
      </c>
      <c r="AO670" s="784"/>
      <c r="AP670" s="784"/>
      <c r="AQ670" s="784"/>
      <c r="AR670" s="363"/>
      <c r="AS670" s="785">
        <f t="shared" si="304"/>
        <v>0</v>
      </c>
      <c r="AT670" s="785"/>
      <c r="AU670" s="785"/>
      <c r="AV670" s="785"/>
      <c r="AW670" s="785">
        <f t="shared" si="305"/>
        <v>0</v>
      </c>
      <c r="AX670" s="91"/>
      <c r="AY670" s="116">
        <f t="shared" si="306"/>
        <v>0</v>
      </c>
      <c r="AZ670" s="116">
        <f t="shared" si="307"/>
        <v>0</v>
      </c>
      <c r="BA670" s="116">
        <f t="shared" si="308"/>
        <v>0</v>
      </c>
      <c r="BB670" s="116">
        <f t="shared" si="309"/>
        <v>0</v>
      </c>
      <c r="BC670" s="115">
        <f t="shared" si="315"/>
        <v>0</v>
      </c>
      <c r="BD670" s="116">
        <f t="shared" si="310"/>
        <v>0</v>
      </c>
      <c r="BE670" s="120">
        <f t="shared" si="316"/>
        <v>0</v>
      </c>
      <c r="BF670" s="115">
        <f t="shared" si="317"/>
        <v>0</v>
      </c>
      <c r="BG670" s="116">
        <f t="shared" si="311"/>
        <v>0</v>
      </c>
      <c r="BH670" s="120">
        <f t="shared" si="318"/>
        <v>0</v>
      </c>
      <c r="BI670" s="115">
        <f t="shared" si="319"/>
        <v>0</v>
      </c>
      <c r="BJ670" s="116">
        <f t="shared" si="312"/>
        <v>0</v>
      </c>
      <c r="BK670" s="120">
        <f t="shared" si="320"/>
        <v>0</v>
      </c>
      <c r="BL670" s="120">
        <f t="shared" si="321"/>
        <v>0</v>
      </c>
      <c r="BN670" s="375">
        <f t="shared" si="313"/>
        <v>0</v>
      </c>
      <c r="BP670" s="380"/>
      <c r="DH670" s="102"/>
    </row>
    <row r="671" spans="1:112" hidden="1">
      <c r="A671" s="110"/>
      <c r="B671" s="786"/>
      <c r="C671" s="786"/>
      <c r="D671" s="786"/>
      <c r="E671" s="786"/>
      <c r="F671" s="786"/>
      <c r="G671" s="786"/>
      <c r="H671" s="786"/>
      <c r="I671" s="786"/>
      <c r="J671" s="786"/>
      <c r="K671" s="786"/>
      <c r="L671" s="786"/>
      <c r="M671" s="786"/>
      <c r="N671" s="786"/>
      <c r="O671" s="786"/>
      <c r="P671" s="786"/>
      <c r="Q671" s="786"/>
      <c r="R671" s="787"/>
      <c r="S671" s="787"/>
      <c r="T671" s="788"/>
      <c r="U671" s="787"/>
      <c r="V671" s="787"/>
      <c r="W671" s="783"/>
      <c r="X671" s="789"/>
      <c r="Y671" s="789"/>
      <c r="Z671" s="789"/>
      <c r="AA671" s="789"/>
      <c r="AB671" s="789"/>
      <c r="AC671" s="781"/>
      <c r="AD671" s="782"/>
      <c r="AE671" s="783"/>
      <c r="AF671" s="784">
        <f t="shared" si="314"/>
        <v>0</v>
      </c>
      <c r="AG671" s="784"/>
      <c r="AH671" s="784"/>
      <c r="AI671" s="784"/>
      <c r="AJ671" s="784">
        <f t="shared" si="302"/>
        <v>0</v>
      </c>
      <c r="AK671" s="784"/>
      <c r="AL671" s="784"/>
      <c r="AM671" s="784"/>
      <c r="AN671" s="784">
        <f t="shared" si="303"/>
        <v>0</v>
      </c>
      <c r="AO671" s="784"/>
      <c r="AP671" s="784"/>
      <c r="AQ671" s="784"/>
      <c r="AR671" s="363"/>
      <c r="AS671" s="785">
        <f t="shared" si="304"/>
        <v>0</v>
      </c>
      <c r="AT671" s="785"/>
      <c r="AU671" s="785"/>
      <c r="AV671" s="785"/>
      <c r="AW671" s="785">
        <f t="shared" si="305"/>
        <v>0</v>
      </c>
      <c r="AX671" s="91"/>
      <c r="AY671" s="116">
        <f t="shared" si="306"/>
        <v>0</v>
      </c>
      <c r="AZ671" s="116">
        <f t="shared" si="307"/>
        <v>0</v>
      </c>
      <c r="BA671" s="116">
        <f t="shared" si="308"/>
        <v>0</v>
      </c>
      <c r="BB671" s="116">
        <f t="shared" si="309"/>
        <v>0</v>
      </c>
      <c r="BC671" s="115">
        <f t="shared" si="315"/>
        <v>0</v>
      </c>
      <c r="BD671" s="116">
        <f t="shared" si="310"/>
        <v>0</v>
      </c>
      <c r="BE671" s="120">
        <f t="shared" si="316"/>
        <v>0</v>
      </c>
      <c r="BF671" s="115">
        <f t="shared" si="317"/>
        <v>0</v>
      </c>
      <c r="BG671" s="116">
        <f t="shared" si="311"/>
        <v>0</v>
      </c>
      <c r="BH671" s="120">
        <f t="shared" si="318"/>
        <v>0</v>
      </c>
      <c r="BI671" s="115">
        <f t="shared" si="319"/>
        <v>0</v>
      </c>
      <c r="BJ671" s="116">
        <f t="shared" si="312"/>
        <v>0</v>
      </c>
      <c r="BK671" s="120">
        <f t="shared" si="320"/>
        <v>0</v>
      </c>
      <c r="BL671" s="120">
        <f t="shared" si="321"/>
        <v>0</v>
      </c>
      <c r="BN671" s="375">
        <f t="shared" si="313"/>
        <v>0</v>
      </c>
      <c r="BP671" s="380"/>
      <c r="DH671" s="102"/>
    </row>
    <row r="672" spans="1:112" hidden="1">
      <c r="A672" s="110"/>
      <c r="B672" s="786"/>
      <c r="C672" s="786"/>
      <c r="D672" s="786"/>
      <c r="E672" s="786"/>
      <c r="F672" s="786"/>
      <c r="G672" s="786"/>
      <c r="H672" s="786"/>
      <c r="I672" s="786"/>
      <c r="J672" s="786"/>
      <c r="K672" s="786"/>
      <c r="L672" s="786"/>
      <c r="M672" s="786"/>
      <c r="N672" s="786"/>
      <c r="O672" s="786"/>
      <c r="P672" s="786"/>
      <c r="Q672" s="786"/>
      <c r="R672" s="787"/>
      <c r="S672" s="787"/>
      <c r="T672" s="788"/>
      <c r="U672" s="787"/>
      <c r="V672" s="787"/>
      <c r="W672" s="783"/>
      <c r="X672" s="789"/>
      <c r="Y672" s="789"/>
      <c r="Z672" s="789"/>
      <c r="AA672" s="789"/>
      <c r="AB672" s="789"/>
      <c r="AC672" s="781"/>
      <c r="AD672" s="782"/>
      <c r="AE672" s="783"/>
      <c r="AF672" s="784">
        <f t="shared" si="314"/>
        <v>0</v>
      </c>
      <c r="AG672" s="784"/>
      <c r="AH672" s="784"/>
      <c r="AI672" s="784"/>
      <c r="AJ672" s="784">
        <f t="shared" si="302"/>
        <v>0</v>
      </c>
      <c r="AK672" s="784"/>
      <c r="AL672" s="784"/>
      <c r="AM672" s="784"/>
      <c r="AN672" s="784">
        <f t="shared" si="303"/>
        <v>0</v>
      </c>
      <c r="AO672" s="784"/>
      <c r="AP672" s="784"/>
      <c r="AQ672" s="784"/>
      <c r="AR672" s="363"/>
      <c r="AS672" s="785">
        <f t="shared" si="304"/>
        <v>0</v>
      </c>
      <c r="AT672" s="785"/>
      <c r="AU672" s="785"/>
      <c r="AV672" s="785"/>
      <c r="AW672" s="785">
        <f t="shared" si="305"/>
        <v>0</v>
      </c>
      <c r="AX672" s="91"/>
      <c r="AY672" s="116">
        <f t="shared" si="306"/>
        <v>0</v>
      </c>
      <c r="AZ672" s="116">
        <f t="shared" si="307"/>
        <v>0</v>
      </c>
      <c r="BA672" s="116">
        <f t="shared" si="308"/>
        <v>0</v>
      </c>
      <c r="BB672" s="116">
        <f t="shared" si="309"/>
        <v>0</v>
      </c>
      <c r="BC672" s="115">
        <f t="shared" si="315"/>
        <v>0</v>
      </c>
      <c r="BD672" s="116">
        <f t="shared" si="310"/>
        <v>0</v>
      </c>
      <c r="BE672" s="120">
        <f t="shared" si="316"/>
        <v>0</v>
      </c>
      <c r="BF672" s="115">
        <f t="shared" si="317"/>
        <v>0</v>
      </c>
      <c r="BG672" s="116">
        <f t="shared" si="311"/>
        <v>0</v>
      </c>
      <c r="BH672" s="120">
        <f t="shared" si="318"/>
        <v>0</v>
      </c>
      <c r="BI672" s="115">
        <f t="shared" si="319"/>
        <v>0</v>
      </c>
      <c r="BJ672" s="116">
        <f t="shared" si="312"/>
        <v>0</v>
      </c>
      <c r="BK672" s="120">
        <f t="shared" si="320"/>
        <v>0</v>
      </c>
      <c r="BL672" s="120">
        <f t="shared" si="321"/>
        <v>0</v>
      </c>
      <c r="BN672" s="375">
        <f t="shared" si="313"/>
        <v>0</v>
      </c>
      <c r="BP672" s="380"/>
      <c r="DH672" s="102"/>
    </row>
    <row r="673" spans="1:112" hidden="1">
      <c r="A673" s="110"/>
      <c r="B673" s="786"/>
      <c r="C673" s="786"/>
      <c r="D673" s="786"/>
      <c r="E673" s="786"/>
      <c r="F673" s="786"/>
      <c r="G673" s="786"/>
      <c r="H673" s="786"/>
      <c r="I673" s="786"/>
      <c r="J673" s="786"/>
      <c r="K673" s="786"/>
      <c r="L673" s="786"/>
      <c r="M673" s="786"/>
      <c r="N673" s="786"/>
      <c r="O673" s="786"/>
      <c r="P673" s="786"/>
      <c r="Q673" s="786"/>
      <c r="R673" s="787"/>
      <c r="S673" s="787"/>
      <c r="T673" s="788"/>
      <c r="U673" s="787"/>
      <c r="V673" s="787"/>
      <c r="W673" s="783"/>
      <c r="X673" s="789"/>
      <c r="Y673" s="789"/>
      <c r="Z673" s="789"/>
      <c r="AA673" s="789"/>
      <c r="AB673" s="789"/>
      <c r="AC673" s="781"/>
      <c r="AD673" s="782"/>
      <c r="AE673" s="783"/>
      <c r="AF673" s="784">
        <f t="shared" si="314"/>
        <v>0</v>
      </c>
      <c r="AG673" s="784"/>
      <c r="AH673" s="784"/>
      <c r="AI673" s="784"/>
      <c r="AJ673" s="784">
        <f t="shared" si="302"/>
        <v>0</v>
      </c>
      <c r="AK673" s="784"/>
      <c r="AL673" s="784"/>
      <c r="AM673" s="784"/>
      <c r="AN673" s="784">
        <f t="shared" si="303"/>
        <v>0</v>
      </c>
      <c r="AO673" s="784"/>
      <c r="AP673" s="784"/>
      <c r="AQ673" s="784"/>
      <c r="AR673" s="363"/>
      <c r="AS673" s="785">
        <f t="shared" si="304"/>
        <v>0</v>
      </c>
      <c r="AT673" s="785"/>
      <c r="AU673" s="785"/>
      <c r="AV673" s="785"/>
      <c r="AW673" s="785">
        <f t="shared" si="305"/>
        <v>0</v>
      </c>
      <c r="AX673" s="91"/>
      <c r="AY673" s="116">
        <f t="shared" si="306"/>
        <v>0</v>
      </c>
      <c r="AZ673" s="116">
        <f t="shared" si="307"/>
        <v>0</v>
      </c>
      <c r="BA673" s="116">
        <f t="shared" si="308"/>
        <v>0</v>
      </c>
      <c r="BB673" s="116">
        <f t="shared" si="309"/>
        <v>0</v>
      </c>
      <c r="BC673" s="115">
        <f t="shared" si="315"/>
        <v>0</v>
      </c>
      <c r="BD673" s="116">
        <f t="shared" si="310"/>
        <v>0</v>
      </c>
      <c r="BE673" s="120">
        <f t="shared" si="316"/>
        <v>0</v>
      </c>
      <c r="BF673" s="115">
        <f t="shared" si="317"/>
        <v>0</v>
      </c>
      <c r="BG673" s="116">
        <f t="shared" si="311"/>
        <v>0</v>
      </c>
      <c r="BH673" s="120">
        <f t="shared" si="318"/>
        <v>0</v>
      </c>
      <c r="BI673" s="115">
        <f t="shared" si="319"/>
        <v>0</v>
      </c>
      <c r="BJ673" s="116">
        <f t="shared" si="312"/>
        <v>0</v>
      </c>
      <c r="BK673" s="120">
        <f t="shared" si="320"/>
        <v>0</v>
      </c>
      <c r="BL673" s="120">
        <f t="shared" si="321"/>
        <v>0</v>
      </c>
      <c r="BN673" s="375">
        <f t="shared" si="313"/>
        <v>0</v>
      </c>
      <c r="BP673" s="380"/>
      <c r="DH673" s="102"/>
    </row>
    <row r="674" spans="1:112" hidden="1">
      <c r="A674" s="110"/>
      <c r="B674" s="786"/>
      <c r="C674" s="786"/>
      <c r="D674" s="786"/>
      <c r="E674" s="786"/>
      <c r="F674" s="786"/>
      <c r="G674" s="786"/>
      <c r="H674" s="786"/>
      <c r="I674" s="786"/>
      <c r="J674" s="786"/>
      <c r="K674" s="786"/>
      <c r="L674" s="786"/>
      <c r="M674" s="786"/>
      <c r="N674" s="786"/>
      <c r="O674" s="786"/>
      <c r="P674" s="786"/>
      <c r="Q674" s="786"/>
      <c r="R674" s="787"/>
      <c r="S674" s="787"/>
      <c r="T674" s="788"/>
      <c r="U674" s="787"/>
      <c r="V674" s="787"/>
      <c r="W674" s="783"/>
      <c r="X674" s="789"/>
      <c r="Y674" s="789"/>
      <c r="Z674" s="789"/>
      <c r="AA674" s="789"/>
      <c r="AB674" s="789"/>
      <c r="AC674" s="781"/>
      <c r="AD674" s="782"/>
      <c r="AE674" s="783"/>
      <c r="AF674" s="784">
        <f t="shared" si="314"/>
        <v>0</v>
      </c>
      <c r="AG674" s="784"/>
      <c r="AH674" s="784"/>
      <c r="AI674" s="784"/>
      <c r="AJ674" s="784">
        <f t="shared" si="302"/>
        <v>0</v>
      </c>
      <c r="AK674" s="784"/>
      <c r="AL674" s="784"/>
      <c r="AM674" s="784"/>
      <c r="AN674" s="784">
        <f t="shared" si="303"/>
        <v>0</v>
      </c>
      <c r="AO674" s="784"/>
      <c r="AP674" s="784"/>
      <c r="AQ674" s="784"/>
      <c r="AR674" s="363"/>
      <c r="AS674" s="785">
        <f t="shared" si="304"/>
        <v>0</v>
      </c>
      <c r="AT674" s="785"/>
      <c r="AU674" s="785"/>
      <c r="AV674" s="785"/>
      <c r="AW674" s="785">
        <f t="shared" si="305"/>
        <v>0</v>
      </c>
      <c r="AX674" s="91"/>
      <c r="AY674" s="116">
        <f t="shared" si="306"/>
        <v>0</v>
      </c>
      <c r="AZ674" s="116">
        <f t="shared" si="307"/>
        <v>0</v>
      </c>
      <c r="BA674" s="116">
        <f t="shared" si="308"/>
        <v>0</v>
      </c>
      <c r="BB674" s="116">
        <f t="shared" si="309"/>
        <v>0</v>
      </c>
      <c r="BC674" s="115">
        <f t="shared" si="315"/>
        <v>0</v>
      </c>
      <c r="BD674" s="116">
        <f t="shared" si="310"/>
        <v>0</v>
      </c>
      <c r="BE674" s="120">
        <f t="shared" si="316"/>
        <v>0</v>
      </c>
      <c r="BF674" s="115">
        <f t="shared" si="317"/>
        <v>0</v>
      </c>
      <c r="BG674" s="116">
        <f t="shared" si="311"/>
        <v>0</v>
      </c>
      <c r="BH674" s="120">
        <f t="shared" si="318"/>
        <v>0</v>
      </c>
      <c r="BI674" s="115">
        <f t="shared" si="319"/>
        <v>0</v>
      </c>
      <c r="BJ674" s="116">
        <f t="shared" si="312"/>
        <v>0</v>
      </c>
      <c r="BK674" s="120">
        <f t="shared" si="320"/>
        <v>0</v>
      </c>
      <c r="BL674" s="120">
        <f t="shared" si="321"/>
        <v>0</v>
      </c>
      <c r="BN674" s="375">
        <f t="shared" si="313"/>
        <v>0</v>
      </c>
      <c r="BP674" s="380"/>
      <c r="DH674" s="102"/>
    </row>
    <row r="675" spans="1:112" hidden="1">
      <c r="A675" s="110"/>
      <c r="B675" s="786"/>
      <c r="C675" s="786"/>
      <c r="D675" s="786"/>
      <c r="E675" s="786"/>
      <c r="F675" s="786"/>
      <c r="G675" s="786"/>
      <c r="H675" s="786"/>
      <c r="I675" s="786"/>
      <c r="J675" s="786"/>
      <c r="K675" s="786"/>
      <c r="L675" s="786"/>
      <c r="M675" s="786"/>
      <c r="N675" s="786"/>
      <c r="O675" s="786"/>
      <c r="P675" s="786"/>
      <c r="Q675" s="786"/>
      <c r="R675" s="787"/>
      <c r="S675" s="787"/>
      <c r="T675" s="788"/>
      <c r="U675" s="787"/>
      <c r="V675" s="787"/>
      <c r="W675" s="783"/>
      <c r="X675" s="789"/>
      <c r="Y675" s="789"/>
      <c r="Z675" s="789"/>
      <c r="AA675" s="789"/>
      <c r="AB675" s="789"/>
      <c r="AC675" s="781"/>
      <c r="AD675" s="782"/>
      <c r="AE675" s="783"/>
      <c r="AF675" s="784">
        <f t="shared" si="314"/>
        <v>0</v>
      </c>
      <c r="AG675" s="784"/>
      <c r="AH675" s="784"/>
      <c r="AI675" s="784"/>
      <c r="AJ675" s="784">
        <f t="shared" si="302"/>
        <v>0</v>
      </c>
      <c r="AK675" s="784"/>
      <c r="AL675" s="784"/>
      <c r="AM675" s="784"/>
      <c r="AN675" s="784">
        <f t="shared" si="303"/>
        <v>0</v>
      </c>
      <c r="AO675" s="784"/>
      <c r="AP675" s="784"/>
      <c r="AQ675" s="784"/>
      <c r="AR675" s="363"/>
      <c r="AS675" s="785">
        <f t="shared" si="304"/>
        <v>0</v>
      </c>
      <c r="AT675" s="785"/>
      <c r="AU675" s="785"/>
      <c r="AV675" s="785"/>
      <c r="AW675" s="785">
        <f t="shared" si="305"/>
        <v>0</v>
      </c>
      <c r="AX675" s="91"/>
      <c r="AY675" s="116">
        <f t="shared" si="306"/>
        <v>0</v>
      </c>
      <c r="AZ675" s="116">
        <f t="shared" si="307"/>
        <v>0</v>
      </c>
      <c r="BA675" s="116">
        <f t="shared" si="308"/>
        <v>0</v>
      </c>
      <c r="BB675" s="116">
        <f t="shared" si="309"/>
        <v>0</v>
      </c>
      <c r="BC675" s="115">
        <f t="shared" si="315"/>
        <v>0</v>
      </c>
      <c r="BD675" s="116">
        <f t="shared" si="310"/>
        <v>0</v>
      </c>
      <c r="BE675" s="120">
        <f t="shared" si="316"/>
        <v>0</v>
      </c>
      <c r="BF675" s="115">
        <f t="shared" si="317"/>
        <v>0</v>
      </c>
      <c r="BG675" s="116">
        <f t="shared" si="311"/>
        <v>0</v>
      </c>
      <c r="BH675" s="120">
        <f t="shared" si="318"/>
        <v>0</v>
      </c>
      <c r="BI675" s="115">
        <f t="shared" si="319"/>
        <v>0</v>
      </c>
      <c r="BJ675" s="116">
        <f t="shared" si="312"/>
        <v>0</v>
      </c>
      <c r="BK675" s="120">
        <f t="shared" si="320"/>
        <v>0</v>
      </c>
      <c r="BL675" s="120">
        <f t="shared" si="321"/>
        <v>0</v>
      </c>
      <c r="BN675" s="375">
        <f t="shared" si="313"/>
        <v>0</v>
      </c>
      <c r="BP675" s="380"/>
      <c r="DH675" s="102"/>
    </row>
    <row r="676" spans="1:112" hidden="1">
      <c r="A676" s="110"/>
      <c r="B676" s="786"/>
      <c r="C676" s="786"/>
      <c r="D676" s="786"/>
      <c r="E676" s="786"/>
      <c r="F676" s="786"/>
      <c r="G676" s="786"/>
      <c r="H676" s="786"/>
      <c r="I676" s="786"/>
      <c r="J676" s="786"/>
      <c r="K676" s="786"/>
      <c r="L676" s="786"/>
      <c r="M676" s="786"/>
      <c r="N676" s="786"/>
      <c r="O676" s="786"/>
      <c r="P676" s="786"/>
      <c r="Q676" s="786"/>
      <c r="R676" s="787"/>
      <c r="S676" s="787"/>
      <c r="T676" s="788"/>
      <c r="U676" s="787"/>
      <c r="V676" s="787"/>
      <c r="W676" s="783"/>
      <c r="X676" s="789"/>
      <c r="Y676" s="789"/>
      <c r="Z676" s="789"/>
      <c r="AA676" s="789"/>
      <c r="AB676" s="789"/>
      <c r="AC676" s="781"/>
      <c r="AD676" s="782"/>
      <c r="AE676" s="783"/>
      <c r="AF676" s="784">
        <f t="shared" si="314"/>
        <v>0</v>
      </c>
      <c r="AG676" s="784"/>
      <c r="AH676" s="784"/>
      <c r="AI676" s="784"/>
      <c r="AJ676" s="784">
        <f t="shared" si="302"/>
        <v>0</v>
      </c>
      <c r="AK676" s="784"/>
      <c r="AL676" s="784"/>
      <c r="AM676" s="784"/>
      <c r="AN676" s="784">
        <f t="shared" si="303"/>
        <v>0</v>
      </c>
      <c r="AO676" s="784"/>
      <c r="AP676" s="784"/>
      <c r="AQ676" s="784"/>
      <c r="AR676" s="363"/>
      <c r="AS676" s="785">
        <f t="shared" si="304"/>
        <v>0</v>
      </c>
      <c r="AT676" s="785"/>
      <c r="AU676" s="785"/>
      <c r="AV676" s="785"/>
      <c r="AW676" s="785">
        <f t="shared" si="305"/>
        <v>0</v>
      </c>
      <c r="AX676" s="91"/>
      <c r="AY676" s="116">
        <f t="shared" si="306"/>
        <v>0</v>
      </c>
      <c r="AZ676" s="116">
        <f t="shared" si="307"/>
        <v>0</v>
      </c>
      <c r="BA676" s="116">
        <f t="shared" si="308"/>
        <v>0</v>
      </c>
      <c r="BB676" s="116">
        <f t="shared" si="309"/>
        <v>0</v>
      </c>
      <c r="BC676" s="115">
        <f t="shared" si="315"/>
        <v>0</v>
      </c>
      <c r="BD676" s="116">
        <f t="shared" si="310"/>
        <v>0</v>
      </c>
      <c r="BE676" s="120">
        <f t="shared" si="316"/>
        <v>0</v>
      </c>
      <c r="BF676" s="115">
        <f t="shared" si="317"/>
        <v>0</v>
      </c>
      <c r="BG676" s="116">
        <f t="shared" si="311"/>
        <v>0</v>
      </c>
      <c r="BH676" s="120">
        <f t="shared" si="318"/>
        <v>0</v>
      </c>
      <c r="BI676" s="115">
        <f t="shared" si="319"/>
        <v>0</v>
      </c>
      <c r="BJ676" s="116">
        <f t="shared" si="312"/>
        <v>0</v>
      </c>
      <c r="BK676" s="120">
        <f t="shared" si="320"/>
        <v>0</v>
      </c>
      <c r="BL676" s="120">
        <f t="shared" si="321"/>
        <v>0</v>
      </c>
      <c r="BN676" s="375">
        <f t="shared" si="313"/>
        <v>0</v>
      </c>
      <c r="BP676" s="380"/>
      <c r="DH676" s="102"/>
    </row>
    <row r="677" spans="1:112" hidden="1">
      <c r="A677" s="110"/>
      <c r="B677" s="786"/>
      <c r="C677" s="786"/>
      <c r="D677" s="786"/>
      <c r="E677" s="786"/>
      <c r="F677" s="786"/>
      <c r="G677" s="786"/>
      <c r="H677" s="786"/>
      <c r="I677" s="786"/>
      <c r="J677" s="786"/>
      <c r="K677" s="786"/>
      <c r="L677" s="786"/>
      <c r="M677" s="786"/>
      <c r="N677" s="786"/>
      <c r="O677" s="786"/>
      <c r="P677" s="786"/>
      <c r="Q677" s="786"/>
      <c r="R677" s="787"/>
      <c r="S677" s="787"/>
      <c r="T677" s="788"/>
      <c r="U677" s="787"/>
      <c r="V677" s="787"/>
      <c r="W677" s="783"/>
      <c r="X677" s="789"/>
      <c r="Y677" s="789"/>
      <c r="Z677" s="789"/>
      <c r="AA677" s="789"/>
      <c r="AB677" s="789"/>
      <c r="AC677" s="781"/>
      <c r="AD677" s="782"/>
      <c r="AE677" s="783"/>
      <c r="AF677" s="784">
        <f t="shared" si="314"/>
        <v>0</v>
      </c>
      <c r="AG677" s="784"/>
      <c r="AH677" s="784"/>
      <c r="AI677" s="784"/>
      <c r="AJ677" s="784">
        <f t="shared" si="302"/>
        <v>0</v>
      </c>
      <c r="AK677" s="784"/>
      <c r="AL677" s="784"/>
      <c r="AM677" s="784"/>
      <c r="AN677" s="784">
        <f t="shared" si="303"/>
        <v>0</v>
      </c>
      <c r="AO677" s="784"/>
      <c r="AP677" s="784"/>
      <c r="AQ677" s="784"/>
      <c r="AR677" s="363"/>
      <c r="AS677" s="785">
        <f t="shared" si="304"/>
        <v>0</v>
      </c>
      <c r="AT677" s="785"/>
      <c r="AU677" s="785"/>
      <c r="AV677" s="785"/>
      <c r="AW677" s="785">
        <f t="shared" si="305"/>
        <v>0</v>
      </c>
      <c r="AX677" s="91"/>
      <c r="AY677" s="116">
        <f t="shared" si="306"/>
        <v>0</v>
      </c>
      <c r="AZ677" s="116">
        <f t="shared" si="307"/>
        <v>0</v>
      </c>
      <c r="BA677" s="116">
        <f t="shared" si="308"/>
        <v>0</v>
      </c>
      <c r="BB677" s="116">
        <f t="shared" si="309"/>
        <v>0</v>
      </c>
      <c r="BC677" s="115">
        <f t="shared" si="315"/>
        <v>0</v>
      </c>
      <c r="BD677" s="116">
        <f t="shared" si="310"/>
        <v>0</v>
      </c>
      <c r="BE677" s="120">
        <f t="shared" si="316"/>
        <v>0</v>
      </c>
      <c r="BF677" s="115">
        <f t="shared" si="317"/>
        <v>0</v>
      </c>
      <c r="BG677" s="116">
        <f t="shared" si="311"/>
        <v>0</v>
      </c>
      <c r="BH677" s="120">
        <f t="shared" si="318"/>
        <v>0</v>
      </c>
      <c r="BI677" s="115">
        <f t="shared" si="319"/>
        <v>0</v>
      </c>
      <c r="BJ677" s="116">
        <f t="shared" si="312"/>
        <v>0</v>
      </c>
      <c r="BK677" s="120">
        <f t="shared" si="320"/>
        <v>0</v>
      </c>
      <c r="BL677" s="120">
        <f t="shared" si="321"/>
        <v>0</v>
      </c>
      <c r="BN677" s="375">
        <f t="shared" si="313"/>
        <v>0</v>
      </c>
      <c r="BP677" s="380"/>
      <c r="DH677" s="102"/>
    </row>
    <row r="678" spans="1:112" hidden="1">
      <c r="A678" s="110"/>
      <c r="B678" s="786"/>
      <c r="C678" s="786"/>
      <c r="D678" s="786"/>
      <c r="E678" s="786"/>
      <c r="F678" s="786"/>
      <c r="G678" s="786"/>
      <c r="H678" s="786"/>
      <c r="I678" s="786"/>
      <c r="J678" s="786"/>
      <c r="K678" s="786"/>
      <c r="L678" s="786"/>
      <c r="M678" s="786"/>
      <c r="N678" s="786"/>
      <c r="O678" s="786"/>
      <c r="P678" s="786"/>
      <c r="Q678" s="786"/>
      <c r="R678" s="787"/>
      <c r="S678" s="787"/>
      <c r="T678" s="788"/>
      <c r="U678" s="787"/>
      <c r="V678" s="787"/>
      <c r="W678" s="783"/>
      <c r="X678" s="789"/>
      <c r="Y678" s="789"/>
      <c r="Z678" s="789"/>
      <c r="AA678" s="789"/>
      <c r="AB678" s="789"/>
      <c r="AC678" s="781"/>
      <c r="AD678" s="782"/>
      <c r="AE678" s="783"/>
      <c r="AF678" s="784">
        <f t="shared" si="314"/>
        <v>0</v>
      </c>
      <c r="AG678" s="784"/>
      <c r="AH678" s="784"/>
      <c r="AI678" s="784"/>
      <c r="AJ678" s="784">
        <f t="shared" si="302"/>
        <v>0</v>
      </c>
      <c r="AK678" s="784"/>
      <c r="AL678" s="784"/>
      <c r="AM678" s="784"/>
      <c r="AN678" s="784">
        <f t="shared" si="303"/>
        <v>0</v>
      </c>
      <c r="AO678" s="784"/>
      <c r="AP678" s="784"/>
      <c r="AQ678" s="784"/>
      <c r="AR678" s="363"/>
      <c r="AS678" s="785">
        <f t="shared" si="304"/>
        <v>0</v>
      </c>
      <c r="AT678" s="785"/>
      <c r="AU678" s="785"/>
      <c r="AV678" s="785"/>
      <c r="AW678" s="785">
        <f t="shared" si="305"/>
        <v>0</v>
      </c>
      <c r="AX678" s="91"/>
      <c r="AY678" s="116">
        <f t="shared" si="306"/>
        <v>0</v>
      </c>
      <c r="AZ678" s="116">
        <f t="shared" si="307"/>
        <v>0</v>
      </c>
      <c r="BA678" s="116">
        <f t="shared" si="308"/>
        <v>0</v>
      </c>
      <c r="BB678" s="116">
        <f t="shared" si="309"/>
        <v>0</v>
      </c>
      <c r="BC678" s="115">
        <f t="shared" si="315"/>
        <v>0</v>
      </c>
      <c r="BD678" s="116">
        <f t="shared" si="310"/>
        <v>0</v>
      </c>
      <c r="BE678" s="120">
        <f t="shared" si="316"/>
        <v>0</v>
      </c>
      <c r="BF678" s="115">
        <f t="shared" si="317"/>
        <v>0</v>
      </c>
      <c r="BG678" s="116">
        <f t="shared" si="311"/>
        <v>0</v>
      </c>
      <c r="BH678" s="120">
        <f t="shared" si="318"/>
        <v>0</v>
      </c>
      <c r="BI678" s="115">
        <f t="shared" si="319"/>
        <v>0</v>
      </c>
      <c r="BJ678" s="116">
        <f t="shared" si="312"/>
        <v>0</v>
      </c>
      <c r="BK678" s="120">
        <f t="shared" si="320"/>
        <v>0</v>
      </c>
      <c r="BL678" s="120">
        <f t="shared" si="321"/>
        <v>0</v>
      </c>
      <c r="BN678" s="375">
        <f t="shared" si="313"/>
        <v>0</v>
      </c>
      <c r="BP678" s="380"/>
      <c r="DH678" s="102"/>
    </row>
    <row r="679" spans="1:112" hidden="1">
      <c r="A679" s="110"/>
      <c r="B679" s="786"/>
      <c r="C679" s="786"/>
      <c r="D679" s="786"/>
      <c r="E679" s="786"/>
      <c r="F679" s="786"/>
      <c r="G679" s="786"/>
      <c r="H679" s="786"/>
      <c r="I679" s="786"/>
      <c r="J679" s="786"/>
      <c r="K679" s="786"/>
      <c r="L679" s="786"/>
      <c r="M679" s="786"/>
      <c r="N679" s="786"/>
      <c r="O679" s="786"/>
      <c r="P679" s="786"/>
      <c r="Q679" s="786"/>
      <c r="R679" s="787"/>
      <c r="S679" s="787"/>
      <c r="T679" s="788"/>
      <c r="U679" s="787"/>
      <c r="V679" s="787"/>
      <c r="W679" s="783"/>
      <c r="X679" s="789"/>
      <c r="Y679" s="789"/>
      <c r="Z679" s="789"/>
      <c r="AA679" s="789"/>
      <c r="AB679" s="789"/>
      <c r="AC679" s="781"/>
      <c r="AD679" s="782"/>
      <c r="AE679" s="783"/>
      <c r="AF679" s="784">
        <f t="shared" si="314"/>
        <v>0</v>
      </c>
      <c r="AG679" s="784"/>
      <c r="AH679" s="784"/>
      <c r="AI679" s="784"/>
      <c r="AJ679" s="784">
        <f t="shared" si="302"/>
        <v>0</v>
      </c>
      <c r="AK679" s="784"/>
      <c r="AL679" s="784"/>
      <c r="AM679" s="784"/>
      <c r="AN679" s="784">
        <f t="shared" si="303"/>
        <v>0</v>
      </c>
      <c r="AO679" s="784"/>
      <c r="AP679" s="784"/>
      <c r="AQ679" s="784"/>
      <c r="AR679" s="363"/>
      <c r="AS679" s="785">
        <f t="shared" si="304"/>
        <v>0</v>
      </c>
      <c r="AT679" s="785"/>
      <c r="AU679" s="785"/>
      <c r="AV679" s="785"/>
      <c r="AW679" s="785">
        <f t="shared" si="305"/>
        <v>0</v>
      </c>
      <c r="AX679" s="91"/>
      <c r="AY679" s="116">
        <f t="shared" si="306"/>
        <v>0</v>
      </c>
      <c r="AZ679" s="116">
        <f t="shared" si="307"/>
        <v>0</v>
      </c>
      <c r="BA679" s="116">
        <f t="shared" si="308"/>
        <v>0</v>
      </c>
      <c r="BB679" s="116">
        <f t="shared" si="309"/>
        <v>0</v>
      </c>
      <c r="BC679" s="115">
        <f t="shared" si="315"/>
        <v>0</v>
      </c>
      <c r="BD679" s="116">
        <f t="shared" si="310"/>
        <v>0</v>
      </c>
      <c r="BE679" s="120">
        <f t="shared" si="316"/>
        <v>0</v>
      </c>
      <c r="BF679" s="115">
        <f t="shared" si="317"/>
        <v>0</v>
      </c>
      <c r="BG679" s="116">
        <f t="shared" si="311"/>
        <v>0</v>
      </c>
      <c r="BH679" s="120">
        <f t="shared" si="318"/>
        <v>0</v>
      </c>
      <c r="BI679" s="115">
        <f t="shared" si="319"/>
        <v>0</v>
      </c>
      <c r="BJ679" s="116">
        <f t="shared" si="312"/>
        <v>0</v>
      </c>
      <c r="BK679" s="120">
        <f t="shared" si="320"/>
        <v>0</v>
      </c>
      <c r="BL679" s="120">
        <f t="shared" si="321"/>
        <v>0</v>
      </c>
      <c r="BN679" s="375">
        <f t="shared" si="313"/>
        <v>0</v>
      </c>
      <c r="BP679" s="380"/>
      <c r="DH679" s="102"/>
    </row>
    <row r="680" spans="1:112" ht="5" hidden="1" customHeight="1">
      <c r="A680" s="103"/>
      <c r="B680" s="364"/>
      <c r="C680" s="364"/>
      <c r="D680" s="364"/>
      <c r="E680" s="364"/>
      <c r="F680" s="364"/>
      <c r="G680" s="364"/>
      <c r="H680" s="364"/>
      <c r="I680" s="364"/>
      <c r="J680" s="364"/>
      <c r="K680" s="364"/>
      <c r="L680" s="364"/>
      <c r="M680" s="364"/>
      <c r="N680" s="364"/>
      <c r="O680" s="364"/>
      <c r="P680" s="364"/>
      <c r="Q680" s="364"/>
      <c r="R680" s="365"/>
      <c r="S680" s="365"/>
      <c r="T680" s="365"/>
      <c r="U680" s="365"/>
      <c r="V680" s="365"/>
      <c r="W680" s="366"/>
      <c r="X680" s="366"/>
      <c r="Y680" s="366"/>
      <c r="Z680" s="366"/>
      <c r="AA680" s="366"/>
      <c r="AB680" s="366"/>
      <c r="AC680" s="366"/>
      <c r="AD680" s="366"/>
      <c r="AE680" s="366"/>
      <c r="AF680" s="367"/>
      <c r="AG680" s="367"/>
      <c r="AH680" s="367"/>
      <c r="AI680" s="367"/>
      <c r="AJ680" s="367"/>
      <c r="AK680" s="367"/>
      <c r="AL680" s="367"/>
      <c r="AM680" s="367"/>
      <c r="AN680" s="367"/>
      <c r="AO680" s="367"/>
      <c r="AP680" s="367"/>
      <c r="AQ680" s="367"/>
      <c r="AR680" s="368"/>
      <c r="AS680" s="361"/>
      <c r="AT680" s="361"/>
      <c r="AU680" s="361"/>
      <c r="AV680" s="361"/>
      <c r="AW680" s="361"/>
      <c r="AX680" s="91"/>
      <c r="AY680" s="106">
        <f>AY639</f>
        <v>0</v>
      </c>
      <c r="AZ680" s="106">
        <f>AZ639</f>
        <v>0</v>
      </c>
      <c r="BA680" s="106">
        <f>BA639</f>
        <v>0</v>
      </c>
      <c r="BB680" s="106">
        <f>BB639</f>
        <v>0</v>
      </c>
      <c r="BC680" s="106"/>
      <c r="BD680" s="117"/>
      <c r="BE680" s="119">
        <f>BE639</f>
        <v>0</v>
      </c>
      <c r="BF680" s="106"/>
      <c r="BG680" s="106">
        <f>BG639</f>
        <v>0</v>
      </c>
      <c r="BH680" s="119">
        <f>BH639</f>
        <v>0</v>
      </c>
      <c r="BI680" s="106"/>
      <c r="BJ680" s="106">
        <f>BJ639</f>
        <v>0</v>
      </c>
      <c r="BK680" s="119">
        <f>BK639</f>
        <v>0</v>
      </c>
      <c r="BL680" s="119">
        <f>BL639</f>
        <v>0</v>
      </c>
      <c r="BN680" s="377"/>
      <c r="BP680" s="382"/>
      <c r="DH680" s="104"/>
    </row>
    <row r="681" spans="1:112" ht="21.5" hidden="1" customHeight="1">
      <c r="A681" s="103"/>
      <c r="B681" s="369"/>
      <c r="C681" s="370"/>
      <c r="D681" s="370"/>
      <c r="E681" s="370"/>
      <c r="F681" s="370"/>
      <c r="G681" s="370"/>
      <c r="H681" s="370"/>
      <c r="I681" s="370"/>
      <c r="J681" s="370"/>
      <c r="K681" s="370"/>
      <c r="L681" s="370"/>
      <c r="M681" s="370"/>
      <c r="N681" s="370"/>
      <c r="O681" s="370"/>
      <c r="P681" s="370"/>
      <c r="Q681" s="370"/>
      <c r="R681" s="143"/>
      <c r="S681" s="143"/>
      <c r="T681" s="143"/>
      <c r="U681" s="143"/>
      <c r="V681" s="143"/>
      <c r="W681" s="143"/>
      <c r="X681" s="143"/>
      <c r="Y681" s="143"/>
      <c r="Z681" s="143"/>
      <c r="AA681" s="143"/>
      <c r="AB681" s="143"/>
      <c r="AC681" s="143"/>
      <c r="AD681" s="143"/>
      <c r="AE681" s="246" t="str">
        <f>CONCATENATE(B639," ","TOTAL")</f>
        <v>EXTERIORS 1 TOTAL</v>
      </c>
      <c r="AF681" s="802">
        <f>SUBTOTAL(9,AF640:AF680)</f>
        <v>0</v>
      </c>
      <c r="AG681" s="802"/>
      <c r="AH681" s="802"/>
      <c r="AI681" s="802"/>
      <c r="AJ681" s="802">
        <f>SUBTOTAL(9,AJ640:AJ680)</f>
        <v>0</v>
      </c>
      <c r="AK681" s="802"/>
      <c r="AL681" s="802"/>
      <c r="AM681" s="802"/>
      <c r="AN681" s="802">
        <f>SUBTOTAL(9,AN640:AN680)</f>
        <v>0</v>
      </c>
      <c r="AO681" s="802"/>
      <c r="AP681" s="802"/>
      <c r="AQ681" s="802"/>
      <c r="AR681" s="359"/>
      <c r="AS681" s="803">
        <f>SUBTOTAL(9,AS640:AS680)</f>
        <v>0</v>
      </c>
      <c r="AT681" s="803"/>
      <c r="AU681" s="803"/>
      <c r="AV681" s="803"/>
      <c r="AW681" s="803">
        <f>SUM(AW644:AW652)</f>
        <v>0</v>
      </c>
      <c r="AX681" s="91"/>
      <c r="AY681" s="121">
        <f t="shared" ref="AY681:BL681" si="322">SUM(AY640:AY680)</f>
        <v>0</v>
      </c>
      <c r="AZ681" s="121">
        <f t="shared" si="322"/>
        <v>0</v>
      </c>
      <c r="BA681" s="121">
        <f t="shared" si="322"/>
        <v>0</v>
      </c>
      <c r="BB681" s="121">
        <f t="shared" si="322"/>
        <v>0</v>
      </c>
      <c r="BC681" s="118">
        <f t="shared" si="322"/>
        <v>0</v>
      </c>
      <c r="BD681" s="121">
        <f t="shared" si="322"/>
        <v>0</v>
      </c>
      <c r="BE681" s="121">
        <f t="shared" si="322"/>
        <v>0</v>
      </c>
      <c r="BF681" s="118">
        <f t="shared" si="322"/>
        <v>0</v>
      </c>
      <c r="BG681" s="121">
        <f t="shared" si="322"/>
        <v>0</v>
      </c>
      <c r="BH681" s="121">
        <f t="shared" si="322"/>
        <v>0</v>
      </c>
      <c r="BI681" s="118">
        <f t="shared" si="322"/>
        <v>0</v>
      </c>
      <c r="BJ681" s="121">
        <f t="shared" si="322"/>
        <v>0</v>
      </c>
      <c r="BK681" s="121">
        <f t="shared" si="322"/>
        <v>0</v>
      </c>
      <c r="BL681" s="121">
        <f t="shared" si="322"/>
        <v>0</v>
      </c>
      <c r="BN681" s="383">
        <f>IFERROR(AS681/Total_Detailed_Estimate,0)</f>
        <v>0</v>
      </c>
      <c r="BP681" s="381"/>
      <c r="DH681" s="109"/>
    </row>
    <row r="682" spans="1:112" ht="5" hidden="1" customHeight="1">
      <c r="A682" s="103"/>
      <c r="B682" s="140"/>
      <c r="C682" s="140"/>
      <c r="D682" s="140"/>
      <c r="E682" s="140"/>
      <c r="F682" s="140"/>
      <c r="G682" s="140"/>
      <c r="H682" s="140"/>
      <c r="I682" s="140"/>
      <c r="J682" s="140"/>
      <c r="K682" s="140"/>
      <c r="L682" s="140"/>
      <c r="M682" s="140"/>
      <c r="N682" s="140"/>
      <c r="O682" s="140"/>
      <c r="P682" s="140"/>
      <c r="Q682" s="140"/>
      <c r="R682" s="141"/>
      <c r="S682" s="141"/>
      <c r="T682" s="141"/>
      <c r="U682" s="141"/>
      <c r="V682" s="141"/>
      <c r="W682" s="142"/>
      <c r="X682" s="142"/>
      <c r="Y682" s="142"/>
      <c r="Z682" s="142"/>
      <c r="AA682" s="142"/>
      <c r="AB682" s="142"/>
      <c r="AC682" s="142"/>
      <c r="AD682" s="142"/>
      <c r="AE682" s="392"/>
      <c r="AF682" s="144"/>
      <c r="AG682" s="144"/>
      <c r="AH682" s="144"/>
      <c r="AI682" s="144"/>
      <c r="AJ682" s="144"/>
      <c r="AK682" s="144"/>
      <c r="AL682" s="144"/>
      <c r="AM682" s="144"/>
      <c r="AN682" s="144"/>
      <c r="AO682" s="144"/>
      <c r="AP682" s="144"/>
      <c r="AQ682" s="144"/>
      <c r="AR682" s="360"/>
      <c r="AS682" s="362"/>
      <c r="AT682" s="362"/>
      <c r="AU682" s="362"/>
      <c r="AV682" s="362"/>
      <c r="AW682" s="393"/>
      <c r="AX682" s="91"/>
      <c r="AY682" s="106">
        <f>AY639</f>
        <v>0</v>
      </c>
      <c r="AZ682" s="106">
        <f>AZ639</f>
        <v>0</v>
      </c>
      <c r="BA682" s="106">
        <f>BA639</f>
        <v>0</v>
      </c>
      <c r="BB682" s="106">
        <f>BB639</f>
        <v>0</v>
      </c>
      <c r="BC682" s="106"/>
      <c r="BD682" s="106"/>
      <c r="BE682" s="106">
        <f>BE639</f>
        <v>0</v>
      </c>
      <c r="BF682" s="106"/>
      <c r="BG682" s="106">
        <f>BG639</f>
        <v>0</v>
      </c>
      <c r="BH682" s="106">
        <f>BH639</f>
        <v>0</v>
      </c>
      <c r="BI682" s="106"/>
      <c r="BJ682" s="106">
        <f>BJ639</f>
        <v>0</v>
      </c>
      <c r="BK682" s="106">
        <f>BK639</f>
        <v>0</v>
      </c>
      <c r="BL682" s="106">
        <f>BL639</f>
        <v>0</v>
      </c>
      <c r="BN682" s="377"/>
      <c r="BP682" s="382"/>
      <c r="DH682" s="104"/>
    </row>
    <row r="683" spans="1:112" ht="9.5" hidden="1" customHeight="1">
      <c r="A683" s="103"/>
      <c r="B683" s="145"/>
      <c r="C683" s="145"/>
      <c r="D683" s="145"/>
      <c r="E683" s="145"/>
      <c r="F683" s="145"/>
      <c r="G683" s="145"/>
      <c r="H683" s="145"/>
      <c r="I683" s="145"/>
      <c r="J683" s="145"/>
      <c r="K683" s="145"/>
      <c r="L683" s="145"/>
      <c r="M683" s="145"/>
      <c r="N683" s="145"/>
      <c r="O683" s="145"/>
      <c r="P683" s="145"/>
      <c r="Q683" s="145"/>
      <c r="R683" s="146"/>
      <c r="S683" s="146"/>
      <c r="T683" s="146"/>
      <c r="U683" s="146"/>
      <c r="V683" s="146"/>
      <c r="W683" s="146"/>
      <c r="X683" s="146"/>
      <c r="Y683" s="146"/>
      <c r="Z683" s="146"/>
      <c r="AA683" s="146"/>
      <c r="AB683" s="146"/>
      <c r="AC683" s="146"/>
      <c r="AD683" s="146"/>
      <c r="AE683" s="147"/>
      <c r="AF683" s="148"/>
      <c r="AG683" s="148"/>
      <c r="AH683" s="148"/>
      <c r="AI683" s="148"/>
      <c r="AJ683" s="148"/>
      <c r="AK683" s="148"/>
      <c r="AL683" s="148"/>
      <c r="AM683" s="148"/>
      <c r="AN683" s="148"/>
      <c r="AO683" s="148"/>
      <c r="AP683" s="148"/>
      <c r="AQ683" s="148"/>
      <c r="AR683" s="148"/>
      <c r="AS683" s="149"/>
      <c r="AT683" s="149"/>
      <c r="AU683" s="149"/>
      <c r="AV683" s="149"/>
      <c r="AW683" s="149"/>
      <c r="AX683" s="91"/>
      <c r="AY683" s="108">
        <f>AY681</f>
        <v>0</v>
      </c>
      <c r="AZ683" s="108">
        <f>AZ681</f>
        <v>0</v>
      </c>
      <c r="BA683" s="108">
        <f>BA681</f>
        <v>0</v>
      </c>
      <c r="BB683" s="108">
        <f>BB681</f>
        <v>0</v>
      </c>
      <c r="BC683" s="108"/>
      <c r="BD683" s="108"/>
      <c r="BE683" s="108">
        <f>BE681</f>
        <v>0</v>
      </c>
      <c r="BF683" s="108"/>
      <c r="BG683" s="108">
        <f>BG681</f>
        <v>0</v>
      </c>
      <c r="BH683" s="108">
        <f>BH681</f>
        <v>0</v>
      </c>
      <c r="BI683" s="108"/>
      <c r="BJ683" s="108">
        <f>BJ681</f>
        <v>0</v>
      </c>
      <c r="BK683" s="108">
        <f>BK681</f>
        <v>0</v>
      </c>
      <c r="BL683" s="108">
        <f>BL681</f>
        <v>0</v>
      </c>
      <c r="DH683" s="107"/>
    </row>
    <row r="684" spans="1:112" ht="21.5" customHeight="1">
      <c r="A684" s="114" t="s">
        <v>704</v>
      </c>
      <c r="B684" s="795" t="str">
        <f>UPPER(Exterior16_Category)</f>
        <v>EXTERIORS 2</v>
      </c>
      <c r="C684" s="796"/>
      <c r="D684" s="796"/>
      <c r="E684" s="796"/>
      <c r="F684" s="796"/>
      <c r="G684" s="796"/>
      <c r="H684" s="796"/>
      <c r="I684" s="796"/>
      <c r="J684" s="796"/>
      <c r="K684" s="796"/>
      <c r="L684" s="796"/>
      <c r="M684" s="796"/>
      <c r="N684" s="796"/>
      <c r="O684" s="796"/>
      <c r="P684" s="796"/>
      <c r="Q684" s="797"/>
      <c r="R684" s="798"/>
      <c r="S684" s="798"/>
      <c r="T684" s="798"/>
      <c r="U684" s="799"/>
      <c r="V684" s="800"/>
      <c r="W684" s="790"/>
      <c r="X684" s="790"/>
      <c r="Y684" s="790"/>
      <c r="Z684" s="790"/>
      <c r="AA684" s="790"/>
      <c r="AB684" s="790"/>
      <c r="AC684" s="790"/>
      <c r="AD684" s="790"/>
      <c r="AE684" s="790"/>
      <c r="AF684" s="791" t="str">
        <f>IF(Exterior16_Labor=0,"",Exterior16_Labor)</f>
        <v/>
      </c>
      <c r="AG684" s="791"/>
      <c r="AH684" s="791"/>
      <c r="AI684" s="791"/>
      <c r="AJ684" s="791" t="str">
        <f>IF(Exterior16_Material=0,"",Exterior16_Material)</f>
        <v/>
      </c>
      <c r="AK684" s="791"/>
      <c r="AL684" s="791"/>
      <c r="AM684" s="791"/>
      <c r="AN684" s="791" t="str">
        <f>IF(Exterior16_Sub=0,"",Exterior16_Sub)</f>
        <v/>
      </c>
      <c r="AO684" s="791"/>
      <c r="AP684" s="791"/>
      <c r="AQ684" s="791"/>
      <c r="AR684" s="358"/>
      <c r="AS684" s="792" t="str">
        <f>IF(Exterior16_Total=0,"",Exterior16_Total)</f>
        <v/>
      </c>
      <c r="AT684" s="792"/>
      <c r="AU684" s="793"/>
      <c r="AV684" s="793"/>
      <c r="AW684" s="794"/>
      <c r="AX684" s="371"/>
      <c r="AY684" s="101"/>
      <c r="AZ684" s="101"/>
      <c r="BA684" s="101"/>
      <c r="BB684" s="101"/>
      <c r="BC684" s="101"/>
      <c r="BD684" s="101"/>
      <c r="BE684" s="101"/>
      <c r="BF684" s="101"/>
      <c r="BG684" s="101"/>
      <c r="BH684" s="101"/>
      <c r="BI684" s="101"/>
      <c r="BJ684" s="101"/>
      <c r="BK684" s="101"/>
      <c r="BL684" s="101"/>
      <c r="BN684" s="374"/>
      <c r="BP684" s="378"/>
      <c r="DH684" s="102"/>
    </row>
    <row r="685" spans="1:112" hidden="1">
      <c r="A685" s="110"/>
      <c r="B685" s="786"/>
      <c r="C685" s="786"/>
      <c r="D685" s="786"/>
      <c r="E685" s="786"/>
      <c r="F685" s="786"/>
      <c r="G685" s="786"/>
      <c r="H685" s="786"/>
      <c r="I685" s="786"/>
      <c r="J685" s="786"/>
      <c r="K685" s="786"/>
      <c r="L685" s="786"/>
      <c r="M685" s="786"/>
      <c r="N685" s="786"/>
      <c r="O685" s="786"/>
      <c r="P685" s="786"/>
      <c r="Q685" s="786"/>
      <c r="R685" s="787"/>
      <c r="S685" s="787"/>
      <c r="T685" s="788"/>
      <c r="U685" s="787"/>
      <c r="V685" s="787"/>
      <c r="W685" s="783"/>
      <c r="X685" s="789"/>
      <c r="Y685" s="789"/>
      <c r="Z685" s="781"/>
      <c r="AA685" s="782"/>
      <c r="AB685" s="783"/>
      <c r="AC685" s="781"/>
      <c r="AD685" s="782"/>
      <c r="AE685" s="783"/>
      <c r="AF685" s="784">
        <f>R685*W685</f>
        <v>0</v>
      </c>
      <c r="AG685" s="784"/>
      <c r="AH685" s="784"/>
      <c r="AI685" s="784"/>
      <c r="AJ685" s="784">
        <f t="shared" ref="AJ685:AJ724" si="323">R685*Z685</f>
        <v>0</v>
      </c>
      <c r="AK685" s="784"/>
      <c r="AL685" s="784"/>
      <c r="AM685" s="784"/>
      <c r="AN685" s="784">
        <f t="shared" ref="AN685:AN724" si="324">R685*AC685</f>
        <v>0</v>
      </c>
      <c r="AO685" s="784"/>
      <c r="AP685" s="784"/>
      <c r="AQ685" s="784"/>
      <c r="AR685" s="363"/>
      <c r="AS685" s="785">
        <f t="shared" ref="AS685:AS724" si="325">SUM(AF685:AQ685)</f>
        <v>0</v>
      </c>
      <c r="AT685" s="785"/>
      <c r="AU685" s="785"/>
      <c r="AV685" s="785"/>
      <c r="AW685" s="785">
        <f t="shared" ref="AW685:AW724" si="326">SUM(AF685:AQ685)</f>
        <v>0</v>
      </c>
      <c r="AX685" s="100"/>
      <c r="AY685" s="116">
        <f t="shared" ref="AY685:AY724" si="327">AF685</f>
        <v>0</v>
      </c>
      <c r="AZ685" s="116">
        <f t="shared" ref="AZ685:AZ724" si="328">AJ685</f>
        <v>0</v>
      </c>
      <c r="BA685" s="116">
        <f t="shared" ref="BA685:BA724" si="329">AN685</f>
        <v>0</v>
      </c>
      <c r="BB685" s="116">
        <f t="shared" ref="BB685:BB724" si="330">SUM(AY685:BA685)</f>
        <v>0</v>
      </c>
      <c r="BC685" s="115">
        <f>IFERROR(AY685/$BB$5,0)</f>
        <v>0</v>
      </c>
      <c r="BD685" s="116">
        <f t="shared" ref="BD685:BD724" si="331">BC685*Allocated_Adders</f>
        <v>0</v>
      </c>
      <c r="BE685" s="120">
        <f>AY685+BD685</f>
        <v>0</v>
      </c>
      <c r="BF685" s="115">
        <f>IFERROR(AZ685/$BB$5,0)</f>
        <v>0</v>
      </c>
      <c r="BG685" s="116">
        <f t="shared" ref="BG685:BG724" si="332">BF685*Allocated_Adders</f>
        <v>0</v>
      </c>
      <c r="BH685" s="120">
        <f>AZ685+BG685</f>
        <v>0</v>
      </c>
      <c r="BI685" s="115">
        <f>IFERROR(BA685/$BB$5,0)</f>
        <v>0</v>
      </c>
      <c r="BJ685" s="116">
        <f t="shared" ref="BJ685:BJ724" si="333">BI685*Allocated_Adders</f>
        <v>0</v>
      </c>
      <c r="BK685" s="120">
        <f>BA685+BJ685</f>
        <v>0</v>
      </c>
      <c r="BL685" s="120">
        <f>BE685+BH685+BK685</f>
        <v>0</v>
      </c>
      <c r="BN685" s="375">
        <f t="shared" ref="BN685:BN724" si="334">IFERROR(AS685/Total_Detailed_Estimate,0)</f>
        <v>0</v>
      </c>
      <c r="BP685" s="380"/>
      <c r="DH685" s="102"/>
    </row>
    <row r="686" spans="1:112" hidden="1">
      <c r="A686" s="110"/>
      <c r="B686" s="786"/>
      <c r="C686" s="786"/>
      <c r="D686" s="786"/>
      <c r="E686" s="786"/>
      <c r="F686" s="786"/>
      <c r="G686" s="786"/>
      <c r="H686" s="786"/>
      <c r="I686" s="786"/>
      <c r="J686" s="786"/>
      <c r="K686" s="786"/>
      <c r="L686" s="786"/>
      <c r="M686" s="786"/>
      <c r="N686" s="786"/>
      <c r="O686" s="786"/>
      <c r="P686" s="786"/>
      <c r="Q686" s="786"/>
      <c r="R686" s="787"/>
      <c r="S686" s="787"/>
      <c r="T686" s="788"/>
      <c r="U686" s="787"/>
      <c r="V686" s="787"/>
      <c r="W686" s="783"/>
      <c r="X686" s="789"/>
      <c r="Y686" s="789"/>
      <c r="Z686" s="781"/>
      <c r="AA686" s="782"/>
      <c r="AB686" s="783"/>
      <c r="AC686" s="781"/>
      <c r="AD686" s="782"/>
      <c r="AE686" s="783"/>
      <c r="AF686" s="784">
        <f t="shared" ref="AF686:AF724" si="335">R686*W686</f>
        <v>0</v>
      </c>
      <c r="AG686" s="784"/>
      <c r="AH686" s="784"/>
      <c r="AI686" s="784"/>
      <c r="AJ686" s="784">
        <f t="shared" si="323"/>
        <v>0</v>
      </c>
      <c r="AK686" s="784"/>
      <c r="AL686" s="784"/>
      <c r="AM686" s="784"/>
      <c r="AN686" s="784">
        <f t="shared" si="324"/>
        <v>0</v>
      </c>
      <c r="AO686" s="784"/>
      <c r="AP686" s="784"/>
      <c r="AQ686" s="784"/>
      <c r="AR686" s="363"/>
      <c r="AS686" s="785">
        <f t="shared" si="325"/>
        <v>0</v>
      </c>
      <c r="AT686" s="785"/>
      <c r="AU686" s="785"/>
      <c r="AV686" s="785"/>
      <c r="AW686" s="785">
        <f t="shared" si="326"/>
        <v>0</v>
      </c>
      <c r="AX686" s="90"/>
      <c r="AY686" s="116">
        <f t="shared" si="327"/>
        <v>0</v>
      </c>
      <c r="AZ686" s="116">
        <f t="shared" si="328"/>
        <v>0</v>
      </c>
      <c r="BA686" s="116">
        <f t="shared" si="329"/>
        <v>0</v>
      </c>
      <c r="BB686" s="116">
        <f t="shared" si="330"/>
        <v>0</v>
      </c>
      <c r="BC686" s="115">
        <f t="shared" ref="BC686:BC724" si="336">IFERROR(AY686/$BB$5,0)</f>
        <v>0</v>
      </c>
      <c r="BD686" s="116">
        <f t="shared" si="331"/>
        <v>0</v>
      </c>
      <c r="BE686" s="120">
        <f t="shared" ref="BE686:BE724" si="337">AY686+BD686</f>
        <v>0</v>
      </c>
      <c r="BF686" s="115">
        <f t="shared" ref="BF686:BF724" si="338">IFERROR(AZ686/$BB$5,0)</f>
        <v>0</v>
      </c>
      <c r="BG686" s="116">
        <f t="shared" si="332"/>
        <v>0</v>
      </c>
      <c r="BH686" s="120">
        <f t="shared" ref="BH686:BH724" si="339">AZ686+BG686</f>
        <v>0</v>
      </c>
      <c r="BI686" s="115">
        <f t="shared" ref="BI686:BI724" si="340">IFERROR(BA686/$BB$5,0)</f>
        <v>0</v>
      </c>
      <c r="BJ686" s="116">
        <f t="shared" si="333"/>
        <v>0</v>
      </c>
      <c r="BK686" s="120">
        <f t="shared" ref="BK686:BK724" si="341">BA686+BJ686</f>
        <v>0</v>
      </c>
      <c r="BL686" s="120">
        <f t="shared" ref="BL686:BL724" si="342">BE686+BH686+BK686</f>
        <v>0</v>
      </c>
      <c r="BN686" s="375">
        <f t="shared" si="334"/>
        <v>0</v>
      </c>
      <c r="BP686" s="380"/>
      <c r="DH686" s="102"/>
    </row>
    <row r="687" spans="1:112" hidden="1">
      <c r="A687" s="110"/>
      <c r="B687" s="786"/>
      <c r="C687" s="786"/>
      <c r="D687" s="786"/>
      <c r="E687" s="786"/>
      <c r="F687" s="786"/>
      <c r="G687" s="786"/>
      <c r="H687" s="786"/>
      <c r="I687" s="786"/>
      <c r="J687" s="786"/>
      <c r="K687" s="786"/>
      <c r="L687" s="786"/>
      <c r="M687" s="786"/>
      <c r="N687" s="786"/>
      <c r="O687" s="786"/>
      <c r="P687" s="786"/>
      <c r="Q687" s="786"/>
      <c r="R687" s="787"/>
      <c r="S687" s="787"/>
      <c r="T687" s="788"/>
      <c r="U687" s="787"/>
      <c r="V687" s="787"/>
      <c r="W687" s="783"/>
      <c r="X687" s="789"/>
      <c r="Y687" s="789"/>
      <c r="Z687" s="781"/>
      <c r="AA687" s="782"/>
      <c r="AB687" s="783"/>
      <c r="AC687" s="781"/>
      <c r="AD687" s="782"/>
      <c r="AE687" s="783"/>
      <c r="AF687" s="784">
        <f t="shared" si="335"/>
        <v>0</v>
      </c>
      <c r="AG687" s="784"/>
      <c r="AH687" s="784"/>
      <c r="AI687" s="784"/>
      <c r="AJ687" s="784">
        <f t="shared" si="323"/>
        <v>0</v>
      </c>
      <c r="AK687" s="784"/>
      <c r="AL687" s="784"/>
      <c r="AM687" s="784"/>
      <c r="AN687" s="784">
        <f t="shared" si="324"/>
        <v>0</v>
      </c>
      <c r="AO687" s="784"/>
      <c r="AP687" s="784"/>
      <c r="AQ687" s="784"/>
      <c r="AR687" s="363"/>
      <c r="AS687" s="785">
        <f t="shared" si="325"/>
        <v>0</v>
      </c>
      <c r="AT687" s="785"/>
      <c r="AU687" s="785"/>
      <c r="AV687" s="785"/>
      <c r="AW687" s="785">
        <f t="shared" si="326"/>
        <v>0</v>
      </c>
      <c r="AX687" s="91"/>
      <c r="AY687" s="116">
        <f t="shared" si="327"/>
        <v>0</v>
      </c>
      <c r="AZ687" s="116">
        <f t="shared" si="328"/>
        <v>0</v>
      </c>
      <c r="BA687" s="116">
        <f t="shared" si="329"/>
        <v>0</v>
      </c>
      <c r="BB687" s="116">
        <f t="shared" si="330"/>
        <v>0</v>
      </c>
      <c r="BC687" s="115">
        <f t="shared" si="336"/>
        <v>0</v>
      </c>
      <c r="BD687" s="116">
        <f t="shared" si="331"/>
        <v>0</v>
      </c>
      <c r="BE687" s="120">
        <f t="shared" si="337"/>
        <v>0</v>
      </c>
      <c r="BF687" s="115">
        <f t="shared" si="338"/>
        <v>0</v>
      </c>
      <c r="BG687" s="116">
        <f t="shared" si="332"/>
        <v>0</v>
      </c>
      <c r="BH687" s="120">
        <f t="shared" si="339"/>
        <v>0</v>
      </c>
      <c r="BI687" s="115">
        <f t="shared" si="340"/>
        <v>0</v>
      </c>
      <c r="BJ687" s="116">
        <f t="shared" si="333"/>
        <v>0</v>
      </c>
      <c r="BK687" s="120">
        <f t="shared" si="341"/>
        <v>0</v>
      </c>
      <c r="BL687" s="120">
        <f t="shared" si="342"/>
        <v>0</v>
      </c>
      <c r="BN687" s="375">
        <f t="shared" si="334"/>
        <v>0</v>
      </c>
      <c r="BP687" s="380"/>
      <c r="DH687" s="102"/>
    </row>
    <row r="688" spans="1:112" hidden="1">
      <c r="A688" s="110"/>
      <c r="B688" s="786"/>
      <c r="C688" s="786"/>
      <c r="D688" s="786"/>
      <c r="E688" s="786"/>
      <c r="F688" s="786"/>
      <c r="G688" s="786"/>
      <c r="H688" s="786"/>
      <c r="I688" s="786"/>
      <c r="J688" s="786"/>
      <c r="K688" s="786"/>
      <c r="L688" s="786"/>
      <c r="M688" s="786"/>
      <c r="N688" s="786"/>
      <c r="O688" s="786"/>
      <c r="P688" s="786"/>
      <c r="Q688" s="786"/>
      <c r="R688" s="787"/>
      <c r="S688" s="787"/>
      <c r="T688" s="788"/>
      <c r="U688" s="787"/>
      <c r="V688" s="787"/>
      <c r="W688" s="783"/>
      <c r="X688" s="789"/>
      <c r="Y688" s="789"/>
      <c r="Z688" s="781"/>
      <c r="AA688" s="782"/>
      <c r="AB688" s="783"/>
      <c r="AC688" s="781"/>
      <c r="AD688" s="782"/>
      <c r="AE688" s="783"/>
      <c r="AF688" s="784">
        <f t="shared" si="335"/>
        <v>0</v>
      </c>
      <c r="AG688" s="784"/>
      <c r="AH688" s="784"/>
      <c r="AI688" s="784"/>
      <c r="AJ688" s="784">
        <f t="shared" si="323"/>
        <v>0</v>
      </c>
      <c r="AK688" s="784"/>
      <c r="AL688" s="784"/>
      <c r="AM688" s="784"/>
      <c r="AN688" s="784">
        <f t="shared" si="324"/>
        <v>0</v>
      </c>
      <c r="AO688" s="784"/>
      <c r="AP688" s="784"/>
      <c r="AQ688" s="784"/>
      <c r="AR688" s="363"/>
      <c r="AS688" s="785">
        <f t="shared" si="325"/>
        <v>0</v>
      </c>
      <c r="AT688" s="785"/>
      <c r="AU688" s="785"/>
      <c r="AV688" s="785"/>
      <c r="AW688" s="785">
        <f t="shared" si="326"/>
        <v>0</v>
      </c>
      <c r="AX688" s="91"/>
      <c r="AY688" s="116">
        <f t="shared" si="327"/>
        <v>0</v>
      </c>
      <c r="AZ688" s="116">
        <f t="shared" si="328"/>
        <v>0</v>
      </c>
      <c r="BA688" s="116">
        <f t="shared" si="329"/>
        <v>0</v>
      </c>
      <c r="BB688" s="116">
        <f t="shared" si="330"/>
        <v>0</v>
      </c>
      <c r="BC688" s="115">
        <f t="shared" si="336"/>
        <v>0</v>
      </c>
      <c r="BD688" s="116">
        <f t="shared" si="331"/>
        <v>0</v>
      </c>
      <c r="BE688" s="120">
        <f t="shared" si="337"/>
        <v>0</v>
      </c>
      <c r="BF688" s="115">
        <f t="shared" si="338"/>
        <v>0</v>
      </c>
      <c r="BG688" s="116">
        <f t="shared" si="332"/>
        <v>0</v>
      </c>
      <c r="BH688" s="120">
        <f t="shared" si="339"/>
        <v>0</v>
      </c>
      <c r="BI688" s="115">
        <f t="shared" si="340"/>
        <v>0</v>
      </c>
      <c r="BJ688" s="116">
        <f t="shared" si="333"/>
        <v>0</v>
      </c>
      <c r="BK688" s="120">
        <f t="shared" si="341"/>
        <v>0</v>
      </c>
      <c r="BL688" s="120">
        <f t="shared" si="342"/>
        <v>0</v>
      </c>
      <c r="BN688" s="375">
        <f t="shared" si="334"/>
        <v>0</v>
      </c>
      <c r="BP688" s="380"/>
      <c r="DH688" s="102"/>
    </row>
    <row r="689" spans="1:112" hidden="1">
      <c r="A689" s="110"/>
      <c r="B689" s="786"/>
      <c r="C689" s="786"/>
      <c r="D689" s="786"/>
      <c r="E689" s="786"/>
      <c r="F689" s="786"/>
      <c r="G689" s="786"/>
      <c r="H689" s="786"/>
      <c r="I689" s="786"/>
      <c r="J689" s="786"/>
      <c r="K689" s="786"/>
      <c r="L689" s="786"/>
      <c r="M689" s="786"/>
      <c r="N689" s="786"/>
      <c r="O689" s="786"/>
      <c r="P689" s="786"/>
      <c r="Q689" s="786"/>
      <c r="R689" s="787"/>
      <c r="S689" s="787"/>
      <c r="T689" s="788"/>
      <c r="U689" s="787"/>
      <c r="V689" s="787"/>
      <c r="W689" s="783"/>
      <c r="X689" s="789"/>
      <c r="Y689" s="789"/>
      <c r="Z689" s="781"/>
      <c r="AA689" s="782"/>
      <c r="AB689" s="783"/>
      <c r="AC689" s="781"/>
      <c r="AD689" s="782"/>
      <c r="AE689" s="783"/>
      <c r="AF689" s="784">
        <f t="shared" si="335"/>
        <v>0</v>
      </c>
      <c r="AG689" s="784"/>
      <c r="AH689" s="784"/>
      <c r="AI689" s="784"/>
      <c r="AJ689" s="784">
        <f t="shared" si="323"/>
        <v>0</v>
      </c>
      <c r="AK689" s="784"/>
      <c r="AL689" s="784"/>
      <c r="AM689" s="784"/>
      <c r="AN689" s="784">
        <f t="shared" si="324"/>
        <v>0</v>
      </c>
      <c r="AO689" s="784"/>
      <c r="AP689" s="784"/>
      <c r="AQ689" s="784"/>
      <c r="AR689" s="363"/>
      <c r="AS689" s="785">
        <f t="shared" si="325"/>
        <v>0</v>
      </c>
      <c r="AT689" s="785"/>
      <c r="AU689" s="785"/>
      <c r="AV689" s="785"/>
      <c r="AW689" s="785">
        <f t="shared" si="326"/>
        <v>0</v>
      </c>
      <c r="AX689" s="91"/>
      <c r="AY689" s="116">
        <f t="shared" si="327"/>
        <v>0</v>
      </c>
      <c r="AZ689" s="116">
        <f t="shared" si="328"/>
        <v>0</v>
      </c>
      <c r="BA689" s="116">
        <f t="shared" si="329"/>
        <v>0</v>
      </c>
      <c r="BB689" s="116">
        <f t="shared" si="330"/>
        <v>0</v>
      </c>
      <c r="BC689" s="115">
        <f t="shared" si="336"/>
        <v>0</v>
      </c>
      <c r="BD689" s="116">
        <f t="shared" si="331"/>
        <v>0</v>
      </c>
      <c r="BE689" s="120">
        <f t="shared" si="337"/>
        <v>0</v>
      </c>
      <c r="BF689" s="115">
        <f t="shared" si="338"/>
        <v>0</v>
      </c>
      <c r="BG689" s="116">
        <f t="shared" si="332"/>
        <v>0</v>
      </c>
      <c r="BH689" s="120">
        <f t="shared" si="339"/>
        <v>0</v>
      </c>
      <c r="BI689" s="115">
        <f t="shared" si="340"/>
        <v>0</v>
      </c>
      <c r="BJ689" s="116">
        <f t="shared" si="333"/>
        <v>0</v>
      </c>
      <c r="BK689" s="120">
        <f t="shared" si="341"/>
        <v>0</v>
      </c>
      <c r="BL689" s="120">
        <f t="shared" si="342"/>
        <v>0</v>
      </c>
      <c r="BN689" s="375">
        <f t="shared" si="334"/>
        <v>0</v>
      </c>
      <c r="BP689" s="380"/>
      <c r="DH689" s="102"/>
    </row>
    <row r="690" spans="1:112" hidden="1">
      <c r="A690" s="110"/>
      <c r="B690" s="786"/>
      <c r="C690" s="786"/>
      <c r="D690" s="786"/>
      <c r="E690" s="786"/>
      <c r="F690" s="786"/>
      <c r="G690" s="786"/>
      <c r="H690" s="786"/>
      <c r="I690" s="786"/>
      <c r="J690" s="786"/>
      <c r="K690" s="786"/>
      <c r="L690" s="786"/>
      <c r="M690" s="786"/>
      <c r="N690" s="786"/>
      <c r="O690" s="786"/>
      <c r="P690" s="786"/>
      <c r="Q690" s="786"/>
      <c r="R690" s="787"/>
      <c r="S690" s="787"/>
      <c r="T690" s="788"/>
      <c r="U690" s="787"/>
      <c r="V690" s="787"/>
      <c r="W690" s="783"/>
      <c r="X690" s="789"/>
      <c r="Y690" s="789"/>
      <c r="Z690" s="781"/>
      <c r="AA690" s="782"/>
      <c r="AB690" s="783"/>
      <c r="AC690" s="781"/>
      <c r="AD690" s="782"/>
      <c r="AE690" s="783"/>
      <c r="AF690" s="784">
        <f t="shared" si="335"/>
        <v>0</v>
      </c>
      <c r="AG690" s="784"/>
      <c r="AH690" s="784"/>
      <c r="AI690" s="784"/>
      <c r="AJ690" s="784">
        <f t="shared" si="323"/>
        <v>0</v>
      </c>
      <c r="AK690" s="784"/>
      <c r="AL690" s="784"/>
      <c r="AM690" s="784"/>
      <c r="AN690" s="784">
        <f t="shared" si="324"/>
        <v>0</v>
      </c>
      <c r="AO690" s="784"/>
      <c r="AP690" s="784"/>
      <c r="AQ690" s="784"/>
      <c r="AR690" s="363"/>
      <c r="AS690" s="785">
        <f t="shared" si="325"/>
        <v>0</v>
      </c>
      <c r="AT690" s="785"/>
      <c r="AU690" s="785"/>
      <c r="AV690" s="785"/>
      <c r="AW690" s="785">
        <f t="shared" si="326"/>
        <v>0</v>
      </c>
      <c r="AX690" s="91"/>
      <c r="AY690" s="116">
        <f t="shared" si="327"/>
        <v>0</v>
      </c>
      <c r="AZ690" s="116">
        <f t="shared" si="328"/>
        <v>0</v>
      </c>
      <c r="BA690" s="116">
        <f t="shared" si="329"/>
        <v>0</v>
      </c>
      <c r="BB690" s="116">
        <f t="shared" si="330"/>
        <v>0</v>
      </c>
      <c r="BC690" s="115">
        <f t="shared" si="336"/>
        <v>0</v>
      </c>
      <c r="BD690" s="116">
        <f t="shared" si="331"/>
        <v>0</v>
      </c>
      <c r="BE690" s="120">
        <f t="shared" si="337"/>
        <v>0</v>
      </c>
      <c r="BF690" s="115">
        <f t="shared" si="338"/>
        <v>0</v>
      </c>
      <c r="BG690" s="116">
        <f t="shared" si="332"/>
        <v>0</v>
      </c>
      <c r="BH690" s="120">
        <f t="shared" si="339"/>
        <v>0</v>
      </c>
      <c r="BI690" s="115">
        <f t="shared" si="340"/>
        <v>0</v>
      </c>
      <c r="BJ690" s="116">
        <f t="shared" si="333"/>
        <v>0</v>
      </c>
      <c r="BK690" s="120">
        <f t="shared" si="341"/>
        <v>0</v>
      </c>
      <c r="BL690" s="120">
        <f t="shared" si="342"/>
        <v>0</v>
      </c>
      <c r="BN690" s="375">
        <f t="shared" si="334"/>
        <v>0</v>
      </c>
      <c r="BP690" s="380"/>
      <c r="DH690" s="102"/>
    </row>
    <row r="691" spans="1:112" hidden="1">
      <c r="A691" s="110"/>
      <c r="B691" s="786"/>
      <c r="C691" s="786"/>
      <c r="D691" s="786"/>
      <c r="E691" s="786"/>
      <c r="F691" s="786"/>
      <c r="G691" s="786"/>
      <c r="H691" s="786"/>
      <c r="I691" s="786"/>
      <c r="J691" s="786"/>
      <c r="K691" s="786"/>
      <c r="L691" s="786"/>
      <c r="M691" s="786"/>
      <c r="N691" s="786"/>
      <c r="O691" s="786"/>
      <c r="P691" s="786"/>
      <c r="Q691" s="786"/>
      <c r="R691" s="787"/>
      <c r="S691" s="787"/>
      <c r="T691" s="788"/>
      <c r="U691" s="787"/>
      <c r="V691" s="787"/>
      <c r="W691" s="783"/>
      <c r="X691" s="789"/>
      <c r="Y691" s="789"/>
      <c r="Z691" s="781"/>
      <c r="AA691" s="782"/>
      <c r="AB691" s="783"/>
      <c r="AC691" s="781"/>
      <c r="AD691" s="782"/>
      <c r="AE691" s="783"/>
      <c r="AF691" s="784">
        <f t="shared" si="335"/>
        <v>0</v>
      </c>
      <c r="AG691" s="784"/>
      <c r="AH691" s="784"/>
      <c r="AI691" s="784"/>
      <c r="AJ691" s="784">
        <f t="shared" si="323"/>
        <v>0</v>
      </c>
      <c r="AK691" s="784"/>
      <c r="AL691" s="784"/>
      <c r="AM691" s="784"/>
      <c r="AN691" s="784">
        <f t="shared" si="324"/>
        <v>0</v>
      </c>
      <c r="AO691" s="784"/>
      <c r="AP691" s="784"/>
      <c r="AQ691" s="784"/>
      <c r="AR691" s="363"/>
      <c r="AS691" s="785">
        <f t="shared" si="325"/>
        <v>0</v>
      </c>
      <c r="AT691" s="785"/>
      <c r="AU691" s="785"/>
      <c r="AV691" s="785"/>
      <c r="AW691" s="785">
        <f t="shared" si="326"/>
        <v>0</v>
      </c>
      <c r="AX691" s="91"/>
      <c r="AY691" s="116">
        <f t="shared" si="327"/>
        <v>0</v>
      </c>
      <c r="AZ691" s="116">
        <f t="shared" si="328"/>
        <v>0</v>
      </c>
      <c r="BA691" s="116">
        <f t="shared" si="329"/>
        <v>0</v>
      </c>
      <c r="BB691" s="116">
        <f t="shared" si="330"/>
        <v>0</v>
      </c>
      <c r="BC691" s="115">
        <f t="shared" si="336"/>
        <v>0</v>
      </c>
      <c r="BD691" s="116">
        <f t="shared" si="331"/>
        <v>0</v>
      </c>
      <c r="BE691" s="120">
        <f t="shared" si="337"/>
        <v>0</v>
      </c>
      <c r="BF691" s="115">
        <f t="shared" si="338"/>
        <v>0</v>
      </c>
      <c r="BG691" s="116">
        <f t="shared" si="332"/>
        <v>0</v>
      </c>
      <c r="BH691" s="120">
        <f t="shared" si="339"/>
        <v>0</v>
      </c>
      <c r="BI691" s="115">
        <f t="shared" si="340"/>
        <v>0</v>
      </c>
      <c r="BJ691" s="116">
        <f t="shared" si="333"/>
        <v>0</v>
      </c>
      <c r="BK691" s="120">
        <f t="shared" si="341"/>
        <v>0</v>
      </c>
      <c r="BL691" s="120">
        <f t="shared" si="342"/>
        <v>0</v>
      </c>
      <c r="BN691" s="375">
        <f t="shared" si="334"/>
        <v>0</v>
      </c>
      <c r="BP691" s="380"/>
      <c r="DH691" s="102"/>
    </row>
    <row r="692" spans="1:112" hidden="1">
      <c r="A692" s="110"/>
      <c r="B692" s="786"/>
      <c r="C692" s="786"/>
      <c r="D692" s="786"/>
      <c r="E692" s="786"/>
      <c r="F692" s="786"/>
      <c r="G692" s="786"/>
      <c r="H692" s="786"/>
      <c r="I692" s="786"/>
      <c r="J692" s="786"/>
      <c r="K692" s="786"/>
      <c r="L692" s="786"/>
      <c r="M692" s="786"/>
      <c r="N692" s="786"/>
      <c r="O692" s="786"/>
      <c r="P692" s="786"/>
      <c r="Q692" s="786"/>
      <c r="R692" s="787"/>
      <c r="S692" s="787"/>
      <c r="T692" s="788"/>
      <c r="U692" s="787"/>
      <c r="V692" s="787"/>
      <c r="W692" s="783"/>
      <c r="X692" s="789"/>
      <c r="Y692" s="789"/>
      <c r="Z692" s="781"/>
      <c r="AA692" s="782"/>
      <c r="AB692" s="783"/>
      <c r="AC692" s="781"/>
      <c r="AD692" s="782"/>
      <c r="AE692" s="783"/>
      <c r="AF692" s="784">
        <f t="shared" si="335"/>
        <v>0</v>
      </c>
      <c r="AG692" s="784"/>
      <c r="AH692" s="784"/>
      <c r="AI692" s="784"/>
      <c r="AJ692" s="784">
        <f t="shared" si="323"/>
        <v>0</v>
      </c>
      <c r="AK692" s="784"/>
      <c r="AL692" s="784"/>
      <c r="AM692" s="784"/>
      <c r="AN692" s="784">
        <f t="shared" si="324"/>
        <v>0</v>
      </c>
      <c r="AO692" s="784"/>
      <c r="AP692" s="784"/>
      <c r="AQ692" s="784"/>
      <c r="AR692" s="363"/>
      <c r="AS692" s="785">
        <f t="shared" si="325"/>
        <v>0</v>
      </c>
      <c r="AT692" s="785"/>
      <c r="AU692" s="785"/>
      <c r="AV692" s="785"/>
      <c r="AW692" s="785">
        <f t="shared" si="326"/>
        <v>0</v>
      </c>
      <c r="AX692" s="91"/>
      <c r="AY692" s="116">
        <f t="shared" si="327"/>
        <v>0</v>
      </c>
      <c r="AZ692" s="116">
        <f t="shared" si="328"/>
        <v>0</v>
      </c>
      <c r="BA692" s="116">
        <f t="shared" si="329"/>
        <v>0</v>
      </c>
      <c r="BB692" s="116">
        <f t="shared" si="330"/>
        <v>0</v>
      </c>
      <c r="BC692" s="115">
        <f t="shared" si="336"/>
        <v>0</v>
      </c>
      <c r="BD692" s="116">
        <f t="shared" si="331"/>
        <v>0</v>
      </c>
      <c r="BE692" s="120">
        <f t="shared" si="337"/>
        <v>0</v>
      </c>
      <c r="BF692" s="115">
        <f t="shared" si="338"/>
        <v>0</v>
      </c>
      <c r="BG692" s="116">
        <f t="shared" si="332"/>
        <v>0</v>
      </c>
      <c r="BH692" s="120">
        <f t="shared" si="339"/>
        <v>0</v>
      </c>
      <c r="BI692" s="115">
        <f t="shared" si="340"/>
        <v>0</v>
      </c>
      <c r="BJ692" s="116">
        <f t="shared" si="333"/>
        <v>0</v>
      </c>
      <c r="BK692" s="120">
        <f t="shared" si="341"/>
        <v>0</v>
      </c>
      <c r="BL692" s="120">
        <f t="shared" si="342"/>
        <v>0</v>
      </c>
      <c r="BN692" s="375">
        <f t="shared" si="334"/>
        <v>0</v>
      </c>
      <c r="BP692" s="380"/>
      <c r="DH692" s="102"/>
    </row>
    <row r="693" spans="1:112" hidden="1">
      <c r="A693" s="110"/>
      <c r="B693" s="786"/>
      <c r="C693" s="786"/>
      <c r="D693" s="786"/>
      <c r="E693" s="786"/>
      <c r="F693" s="786"/>
      <c r="G693" s="786"/>
      <c r="H693" s="786"/>
      <c r="I693" s="786"/>
      <c r="J693" s="786"/>
      <c r="K693" s="786"/>
      <c r="L693" s="786"/>
      <c r="M693" s="786"/>
      <c r="N693" s="786"/>
      <c r="O693" s="786"/>
      <c r="P693" s="786"/>
      <c r="Q693" s="786"/>
      <c r="R693" s="787"/>
      <c r="S693" s="787"/>
      <c r="T693" s="788"/>
      <c r="U693" s="787"/>
      <c r="V693" s="787"/>
      <c r="W693" s="783"/>
      <c r="X693" s="789"/>
      <c r="Y693" s="789"/>
      <c r="Z693" s="781"/>
      <c r="AA693" s="782"/>
      <c r="AB693" s="783"/>
      <c r="AC693" s="781"/>
      <c r="AD693" s="782"/>
      <c r="AE693" s="783"/>
      <c r="AF693" s="784">
        <f t="shared" si="335"/>
        <v>0</v>
      </c>
      <c r="AG693" s="784"/>
      <c r="AH693" s="784"/>
      <c r="AI693" s="784"/>
      <c r="AJ693" s="784">
        <f t="shared" si="323"/>
        <v>0</v>
      </c>
      <c r="AK693" s="784"/>
      <c r="AL693" s="784"/>
      <c r="AM693" s="784"/>
      <c r="AN693" s="784">
        <f t="shared" si="324"/>
        <v>0</v>
      </c>
      <c r="AO693" s="784"/>
      <c r="AP693" s="784"/>
      <c r="AQ693" s="784"/>
      <c r="AR693" s="363"/>
      <c r="AS693" s="785">
        <f t="shared" si="325"/>
        <v>0</v>
      </c>
      <c r="AT693" s="785"/>
      <c r="AU693" s="785"/>
      <c r="AV693" s="785"/>
      <c r="AW693" s="785">
        <f t="shared" si="326"/>
        <v>0</v>
      </c>
      <c r="AX693" s="91"/>
      <c r="AY693" s="116">
        <f t="shared" si="327"/>
        <v>0</v>
      </c>
      <c r="AZ693" s="116">
        <f t="shared" si="328"/>
        <v>0</v>
      </c>
      <c r="BA693" s="116">
        <f t="shared" si="329"/>
        <v>0</v>
      </c>
      <c r="BB693" s="116">
        <f t="shared" si="330"/>
        <v>0</v>
      </c>
      <c r="BC693" s="115">
        <f t="shared" si="336"/>
        <v>0</v>
      </c>
      <c r="BD693" s="116">
        <f t="shared" si="331"/>
        <v>0</v>
      </c>
      <c r="BE693" s="120">
        <f t="shared" si="337"/>
        <v>0</v>
      </c>
      <c r="BF693" s="115">
        <f t="shared" si="338"/>
        <v>0</v>
      </c>
      <c r="BG693" s="116">
        <f t="shared" si="332"/>
        <v>0</v>
      </c>
      <c r="BH693" s="120">
        <f t="shared" si="339"/>
        <v>0</v>
      </c>
      <c r="BI693" s="115">
        <f t="shared" si="340"/>
        <v>0</v>
      </c>
      <c r="BJ693" s="116">
        <f t="shared" si="333"/>
        <v>0</v>
      </c>
      <c r="BK693" s="120">
        <f t="shared" si="341"/>
        <v>0</v>
      </c>
      <c r="BL693" s="120">
        <f t="shared" si="342"/>
        <v>0</v>
      </c>
      <c r="BN693" s="375">
        <f t="shared" si="334"/>
        <v>0</v>
      </c>
      <c r="BP693" s="380"/>
      <c r="DH693" s="102"/>
    </row>
    <row r="694" spans="1:112" hidden="1">
      <c r="A694" s="110"/>
      <c r="B694" s="786"/>
      <c r="C694" s="786"/>
      <c r="D694" s="786"/>
      <c r="E694" s="786"/>
      <c r="F694" s="786"/>
      <c r="G694" s="786"/>
      <c r="H694" s="786"/>
      <c r="I694" s="786"/>
      <c r="J694" s="786"/>
      <c r="K694" s="786"/>
      <c r="L694" s="786"/>
      <c r="M694" s="786"/>
      <c r="N694" s="786"/>
      <c r="O694" s="786"/>
      <c r="P694" s="786"/>
      <c r="Q694" s="786"/>
      <c r="R694" s="787"/>
      <c r="S694" s="787"/>
      <c r="T694" s="788"/>
      <c r="U694" s="787"/>
      <c r="V694" s="787"/>
      <c r="W694" s="783"/>
      <c r="X694" s="789"/>
      <c r="Y694" s="789"/>
      <c r="Z694" s="781"/>
      <c r="AA694" s="782"/>
      <c r="AB694" s="783"/>
      <c r="AC694" s="781"/>
      <c r="AD694" s="782"/>
      <c r="AE694" s="783"/>
      <c r="AF694" s="784">
        <f t="shared" si="335"/>
        <v>0</v>
      </c>
      <c r="AG694" s="784"/>
      <c r="AH694" s="784"/>
      <c r="AI694" s="784"/>
      <c r="AJ694" s="784">
        <f t="shared" si="323"/>
        <v>0</v>
      </c>
      <c r="AK694" s="784"/>
      <c r="AL694" s="784"/>
      <c r="AM694" s="784"/>
      <c r="AN694" s="784">
        <f t="shared" si="324"/>
        <v>0</v>
      </c>
      <c r="AO694" s="784"/>
      <c r="AP694" s="784"/>
      <c r="AQ694" s="784"/>
      <c r="AR694" s="363"/>
      <c r="AS694" s="785">
        <f t="shared" si="325"/>
        <v>0</v>
      </c>
      <c r="AT694" s="785"/>
      <c r="AU694" s="785"/>
      <c r="AV694" s="785"/>
      <c r="AW694" s="785">
        <f t="shared" si="326"/>
        <v>0</v>
      </c>
      <c r="AX694" s="91"/>
      <c r="AY694" s="116">
        <f t="shared" si="327"/>
        <v>0</v>
      </c>
      <c r="AZ694" s="116">
        <f t="shared" si="328"/>
        <v>0</v>
      </c>
      <c r="BA694" s="116">
        <f t="shared" si="329"/>
        <v>0</v>
      </c>
      <c r="BB694" s="116">
        <f t="shared" si="330"/>
        <v>0</v>
      </c>
      <c r="BC694" s="115">
        <f t="shared" si="336"/>
        <v>0</v>
      </c>
      <c r="BD694" s="116">
        <f t="shared" si="331"/>
        <v>0</v>
      </c>
      <c r="BE694" s="120">
        <f t="shared" si="337"/>
        <v>0</v>
      </c>
      <c r="BF694" s="115">
        <f t="shared" si="338"/>
        <v>0</v>
      </c>
      <c r="BG694" s="116">
        <f t="shared" si="332"/>
        <v>0</v>
      </c>
      <c r="BH694" s="120">
        <f t="shared" si="339"/>
        <v>0</v>
      </c>
      <c r="BI694" s="115">
        <f t="shared" si="340"/>
        <v>0</v>
      </c>
      <c r="BJ694" s="116">
        <f t="shared" si="333"/>
        <v>0</v>
      </c>
      <c r="BK694" s="120">
        <f t="shared" si="341"/>
        <v>0</v>
      </c>
      <c r="BL694" s="120">
        <f t="shared" si="342"/>
        <v>0</v>
      </c>
      <c r="BN694" s="375">
        <f t="shared" si="334"/>
        <v>0</v>
      </c>
      <c r="BP694" s="380"/>
      <c r="DH694" s="102"/>
    </row>
    <row r="695" spans="1:112" hidden="1">
      <c r="A695" s="110"/>
      <c r="B695" s="786"/>
      <c r="C695" s="786"/>
      <c r="D695" s="786"/>
      <c r="E695" s="786"/>
      <c r="F695" s="786"/>
      <c r="G695" s="786"/>
      <c r="H695" s="786"/>
      <c r="I695" s="786"/>
      <c r="J695" s="786"/>
      <c r="K695" s="786"/>
      <c r="L695" s="786"/>
      <c r="M695" s="786"/>
      <c r="N695" s="786"/>
      <c r="O695" s="786"/>
      <c r="P695" s="786"/>
      <c r="Q695" s="786"/>
      <c r="R695" s="787"/>
      <c r="S695" s="787"/>
      <c r="T695" s="788"/>
      <c r="U695" s="787"/>
      <c r="V695" s="787"/>
      <c r="W695" s="783"/>
      <c r="X695" s="789"/>
      <c r="Y695" s="789"/>
      <c r="Z695" s="781"/>
      <c r="AA695" s="782"/>
      <c r="AB695" s="783"/>
      <c r="AC695" s="781"/>
      <c r="AD695" s="782"/>
      <c r="AE695" s="783"/>
      <c r="AF695" s="784">
        <f t="shared" si="335"/>
        <v>0</v>
      </c>
      <c r="AG695" s="784"/>
      <c r="AH695" s="784"/>
      <c r="AI695" s="784"/>
      <c r="AJ695" s="784">
        <f t="shared" si="323"/>
        <v>0</v>
      </c>
      <c r="AK695" s="784"/>
      <c r="AL695" s="784"/>
      <c r="AM695" s="784"/>
      <c r="AN695" s="784">
        <f t="shared" si="324"/>
        <v>0</v>
      </c>
      <c r="AO695" s="784"/>
      <c r="AP695" s="784"/>
      <c r="AQ695" s="784"/>
      <c r="AR695" s="363"/>
      <c r="AS695" s="785">
        <f t="shared" si="325"/>
        <v>0</v>
      </c>
      <c r="AT695" s="785"/>
      <c r="AU695" s="785"/>
      <c r="AV695" s="785"/>
      <c r="AW695" s="785">
        <f t="shared" si="326"/>
        <v>0</v>
      </c>
      <c r="AX695" s="91"/>
      <c r="AY695" s="116">
        <f t="shared" si="327"/>
        <v>0</v>
      </c>
      <c r="AZ695" s="116">
        <f t="shared" si="328"/>
        <v>0</v>
      </c>
      <c r="BA695" s="116">
        <f t="shared" si="329"/>
        <v>0</v>
      </c>
      <c r="BB695" s="116">
        <f t="shared" si="330"/>
        <v>0</v>
      </c>
      <c r="BC695" s="115">
        <f t="shared" si="336"/>
        <v>0</v>
      </c>
      <c r="BD695" s="116">
        <f t="shared" si="331"/>
        <v>0</v>
      </c>
      <c r="BE695" s="120">
        <f t="shared" si="337"/>
        <v>0</v>
      </c>
      <c r="BF695" s="115">
        <f t="shared" si="338"/>
        <v>0</v>
      </c>
      <c r="BG695" s="116">
        <f t="shared" si="332"/>
        <v>0</v>
      </c>
      <c r="BH695" s="120">
        <f t="shared" si="339"/>
        <v>0</v>
      </c>
      <c r="BI695" s="115">
        <f t="shared" si="340"/>
        <v>0</v>
      </c>
      <c r="BJ695" s="116">
        <f t="shared" si="333"/>
        <v>0</v>
      </c>
      <c r="BK695" s="120">
        <f t="shared" si="341"/>
        <v>0</v>
      </c>
      <c r="BL695" s="120">
        <f t="shared" si="342"/>
        <v>0</v>
      </c>
      <c r="BN695" s="375">
        <f t="shared" si="334"/>
        <v>0</v>
      </c>
      <c r="BP695" s="380"/>
      <c r="DH695" s="102"/>
    </row>
    <row r="696" spans="1:112" hidden="1">
      <c r="A696" s="110"/>
      <c r="B696" s="786"/>
      <c r="C696" s="786"/>
      <c r="D696" s="786"/>
      <c r="E696" s="786"/>
      <c r="F696" s="786"/>
      <c r="G696" s="786"/>
      <c r="H696" s="786"/>
      <c r="I696" s="786"/>
      <c r="J696" s="786"/>
      <c r="K696" s="786"/>
      <c r="L696" s="786"/>
      <c r="M696" s="786"/>
      <c r="N696" s="786"/>
      <c r="O696" s="786"/>
      <c r="P696" s="786"/>
      <c r="Q696" s="786"/>
      <c r="R696" s="787"/>
      <c r="S696" s="787"/>
      <c r="T696" s="788"/>
      <c r="U696" s="787"/>
      <c r="V696" s="787"/>
      <c r="W696" s="783"/>
      <c r="X696" s="789"/>
      <c r="Y696" s="789"/>
      <c r="Z696" s="781"/>
      <c r="AA696" s="782"/>
      <c r="AB696" s="783"/>
      <c r="AC696" s="781"/>
      <c r="AD696" s="782"/>
      <c r="AE696" s="783"/>
      <c r="AF696" s="784">
        <f t="shared" si="335"/>
        <v>0</v>
      </c>
      <c r="AG696" s="784"/>
      <c r="AH696" s="784"/>
      <c r="AI696" s="784"/>
      <c r="AJ696" s="784">
        <f t="shared" si="323"/>
        <v>0</v>
      </c>
      <c r="AK696" s="784"/>
      <c r="AL696" s="784"/>
      <c r="AM696" s="784"/>
      <c r="AN696" s="784">
        <f t="shared" si="324"/>
        <v>0</v>
      </c>
      <c r="AO696" s="784"/>
      <c r="AP696" s="784"/>
      <c r="AQ696" s="784"/>
      <c r="AR696" s="363"/>
      <c r="AS696" s="785">
        <f t="shared" si="325"/>
        <v>0</v>
      </c>
      <c r="AT696" s="785"/>
      <c r="AU696" s="785"/>
      <c r="AV696" s="785"/>
      <c r="AW696" s="785">
        <f t="shared" si="326"/>
        <v>0</v>
      </c>
      <c r="AX696" s="91"/>
      <c r="AY696" s="116">
        <f t="shared" si="327"/>
        <v>0</v>
      </c>
      <c r="AZ696" s="116">
        <f t="shared" si="328"/>
        <v>0</v>
      </c>
      <c r="BA696" s="116">
        <f t="shared" si="329"/>
        <v>0</v>
      </c>
      <c r="BB696" s="116">
        <f t="shared" si="330"/>
        <v>0</v>
      </c>
      <c r="BC696" s="115">
        <f t="shared" si="336"/>
        <v>0</v>
      </c>
      <c r="BD696" s="116">
        <f t="shared" si="331"/>
        <v>0</v>
      </c>
      <c r="BE696" s="120">
        <f t="shared" si="337"/>
        <v>0</v>
      </c>
      <c r="BF696" s="115">
        <f t="shared" si="338"/>
        <v>0</v>
      </c>
      <c r="BG696" s="116">
        <f t="shared" si="332"/>
        <v>0</v>
      </c>
      <c r="BH696" s="120">
        <f t="shared" si="339"/>
        <v>0</v>
      </c>
      <c r="BI696" s="115">
        <f t="shared" si="340"/>
        <v>0</v>
      </c>
      <c r="BJ696" s="116">
        <f t="shared" si="333"/>
        <v>0</v>
      </c>
      <c r="BK696" s="120">
        <f t="shared" si="341"/>
        <v>0</v>
      </c>
      <c r="BL696" s="120">
        <f t="shared" si="342"/>
        <v>0</v>
      </c>
      <c r="BN696" s="375">
        <f t="shared" si="334"/>
        <v>0</v>
      </c>
      <c r="BP696" s="380"/>
      <c r="DH696" s="102"/>
    </row>
    <row r="697" spans="1:112" hidden="1">
      <c r="A697" s="110"/>
      <c r="B697" s="786"/>
      <c r="C697" s="786"/>
      <c r="D697" s="786"/>
      <c r="E697" s="786"/>
      <c r="F697" s="786"/>
      <c r="G697" s="786"/>
      <c r="H697" s="786"/>
      <c r="I697" s="786"/>
      <c r="J697" s="786"/>
      <c r="K697" s="786"/>
      <c r="L697" s="786"/>
      <c r="M697" s="786"/>
      <c r="N697" s="786"/>
      <c r="O697" s="786"/>
      <c r="P697" s="786"/>
      <c r="Q697" s="786"/>
      <c r="R697" s="787"/>
      <c r="S697" s="787"/>
      <c r="T697" s="788"/>
      <c r="U697" s="787"/>
      <c r="V697" s="787"/>
      <c r="W697" s="783"/>
      <c r="X697" s="789"/>
      <c r="Y697" s="789"/>
      <c r="Z697" s="781"/>
      <c r="AA697" s="782"/>
      <c r="AB697" s="783"/>
      <c r="AC697" s="781"/>
      <c r="AD697" s="782"/>
      <c r="AE697" s="783"/>
      <c r="AF697" s="784">
        <f t="shared" si="335"/>
        <v>0</v>
      </c>
      <c r="AG697" s="784"/>
      <c r="AH697" s="784"/>
      <c r="AI697" s="784"/>
      <c r="AJ697" s="784">
        <f t="shared" si="323"/>
        <v>0</v>
      </c>
      <c r="AK697" s="784"/>
      <c r="AL697" s="784"/>
      <c r="AM697" s="784"/>
      <c r="AN697" s="784">
        <f t="shared" si="324"/>
        <v>0</v>
      </c>
      <c r="AO697" s="784"/>
      <c r="AP697" s="784"/>
      <c r="AQ697" s="784"/>
      <c r="AR697" s="363"/>
      <c r="AS697" s="785">
        <f t="shared" si="325"/>
        <v>0</v>
      </c>
      <c r="AT697" s="785"/>
      <c r="AU697" s="785"/>
      <c r="AV697" s="785"/>
      <c r="AW697" s="785">
        <f t="shared" si="326"/>
        <v>0</v>
      </c>
      <c r="AX697" s="91"/>
      <c r="AY697" s="116">
        <f t="shared" si="327"/>
        <v>0</v>
      </c>
      <c r="AZ697" s="116">
        <f t="shared" si="328"/>
        <v>0</v>
      </c>
      <c r="BA697" s="116">
        <f t="shared" si="329"/>
        <v>0</v>
      </c>
      <c r="BB697" s="116">
        <f t="shared" si="330"/>
        <v>0</v>
      </c>
      <c r="BC697" s="115">
        <f t="shared" si="336"/>
        <v>0</v>
      </c>
      <c r="BD697" s="116">
        <f t="shared" si="331"/>
        <v>0</v>
      </c>
      <c r="BE697" s="120">
        <f t="shared" si="337"/>
        <v>0</v>
      </c>
      <c r="BF697" s="115">
        <f t="shared" si="338"/>
        <v>0</v>
      </c>
      <c r="BG697" s="116">
        <f t="shared" si="332"/>
        <v>0</v>
      </c>
      <c r="BH697" s="120">
        <f t="shared" si="339"/>
        <v>0</v>
      </c>
      <c r="BI697" s="115">
        <f t="shared" si="340"/>
        <v>0</v>
      </c>
      <c r="BJ697" s="116">
        <f t="shared" si="333"/>
        <v>0</v>
      </c>
      <c r="BK697" s="120">
        <f t="shared" si="341"/>
        <v>0</v>
      </c>
      <c r="BL697" s="120">
        <f t="shared" si="342"/>
        <v>0</v>
      </c>
      <c r="BN697" s="375">
        <f t="shared" si="334"/>
        <v>0</v>
      </c>
      <c r="BP697" s="380"/>
      <c r="DH697" s="102"/>
    </row>
    <row r="698" spans="1:112" hidden="1">
      <c r="A698" s="110"/>
      <c r="B698" s="786"/>
      <c r="C698" s="786"/>
      <c r="D698" s="786"/>
      <c r="E698" s="786"/>
      <c r="F698" s="786"/>
      <c r="G698" s="786"/>
      <c r="H698" s="786"/>
      <c r="I698" s="786"/>
      <c r="J698" s="786"/>
      <c r="K698" s="786"/>
      <c r="L698" s="786"/>
      <c r="M698" s="786"/>
      <c r="N698" s="786"/>
      <c r="O698" s="786"/>
      <c r="P698" s="786"/>
      <c r="Q698" s="786"/>
      <c r="R698" s="787"/>
      <c r="S698" s="787"/>
      <c r="T698" s="788"/>
      <c r="U698" s="787"/>
      <c r="V698" s="787"/>
      <c r="W698" s="783"/>
      <c r="X698" s="789"/>
      <c r="Y698" s="789"/>
      <c r="Z698" s="781"/>
      <c r="AA698" s="782"/>
      <c r="AB698" s="783"/>
      <c r="AC698" s="781"/>
      <c r="AD698" s="782"/>
      <c r="AE698" s="783"/>
      <c r="AF698" s="784">
        <f t="shared" si="335"/>
        <v>0</v>
      </c>
      <c r="AG698" s="784"/>
      <c r="AH698" s="784"/>
      <c r="AI698" s="784"/>
      <c r="AJ698" s="784">
        <f t="shared" si="323"/>
        <v>0</v>
      </c>
      <c r="AK698" s="784"/>
      <c r="AL698" s="784"/>
      <c r="AM698" s="784"/>
      <c r="AN698" s="784">
        <f t="shared" si="324"/>
        <v>0</v>
      </c>
      <c r="AO698" s="784"/>
      <c r="AP698" s="784"/>
      <c r="AQ698" s="784"/>
      <c r="AR698" s="363"/>
      <c r="AS698" s="785">
        <f t="shared" si="325"/>
        <v>0</v>
      </c>
      <c r="AT698" s="785"/>
      <c r="AU698" s="785"/>
      <c r="AV698" s="785"/>
      <c r="AW698" s="785">
        <f t="shared" si="326"/>
        <v>0</v>
      </c>
      <c r="AX698" s="91"/>
      <c r="AY698" s="116">
        <f t="shared" si="327"/>
        <v>0</v>
      </c>
      <c r="AZ698" s="116">
        <f t="shared" si="328"/>
        <v>0</v>
      </c>
      <c r="BA698" s="116">
        <f t="shared" si="329"/>
        <v>0</v>
      </c>
      <c r="BB698" s="116">
        <f t="shared" si="330"/>
        <v>0</v>
      </c>
      <c r="BC698" s="115">
        <f t="shared" si="336"/>
        <v>0</v>
      </c>
      <c r="BD698" s="116">
        <f t="shared" si="331"/>
        <v>0</v>
      </c>
      <c r="BE698" s="120">
        <f t="shared" si="337"/>
        <v>0</v>
      </c>
      <c r="BF698" s="115">
        <f t="shared" si="338"/>
        <v>0</v>
      </c>
      <c r="BG698" s="116">
        <f t="shared" si="332"/>
        <v>0</v>
      </c>
      <c r="BH698" s="120">
        <f t="shared" si="339"/>
        <v>0</v>
      </c>
      <c r="BI698" s="115">
        <f t="shared" si="340"/>
        <v>0</v>
      </c>
      <c r="BJ698" s="116">
        <f t="shared" si="333"/>
        <v>0</v>
      </c>
      <c r="BK698" s="120">
        <f t="shared" si="341"/>
        <v>0</v>
      </c>
      <c r="BL698" s="120">
        <f t="shared" si="342"/>
        <v>0</v>
      </c>
      <c r="BN698" s="375">
        <f t="shared" si="334"/>
        <v>0</v>
      </c>
      <c r="BP698" s="380"/>
      <c r="DH698" s="102"/>
    </row>
    <row r="699" spans="1:112" hidden="1">
      <c r="A699" s="110"/>
      <c r="B699" s="786"/>
      <c r="C699" s="786"/>
      <c r="D699" s="786"/>
      <c r="E699" s="786"/>
      <c r="F699" s="786"/>
      <c r="G699" s="786"/>
      <c r="H699" s="786"/>
      <c r="I699" s="786"/>
      <c r="J699" s="786"/>
      <c r="K699" s="786"/>
      <c r="L699" s="786"/>
      <c r="M699" s="786"/>
      <c r="N699" s="786"/>
      <c r="O699" s="786"/>
      <c r="P699" s="786"/>
      <c r="Q699" s="786"/>
      <c r="R699" s="787"/>
      <c r="S699" s="787"/>
      <c r="T699" s="788"/>
      <c r="U699" s="787"/>
      <c r="V699" s="787"/>
      <c r="W699" s="783"/>
      <c r="X699" s="789"/>
      <c r="Y699" s="789"/>
      <c r="Z699" s="781"/>
      <c r="AA699" s="782"/>
      <c r="AB699" s="783"/>
      <c r="AC699" s="781"/>
      <c r="AD699" s="782"/>
      <c r="AE699" s="783"/>
      <c r="AF699" s="784">
        <f t="shared" si="335"/>
        <v>0</v>
      </c>
      <c r="AG699" s="784"/>
      <c r="AH699" s="784"/>
      <c r="AI699" s="784"/>
      <c r="AJ699" s="784">
        <f t="shared" si="323"/>
        <v>0</v>
      </c>
      <c r="AK699" s="784"/>
      <c r="AL699" s="784"/>
      <c r="AM699" s="784"/>
      <c r="AN699" s="784">
        <f t="shared" si="324"/>
        <v>0</v>
      </c>
      <c r="AO699" s="784"/>
      <c r="AP699" s="784"/>
      <c r="AQ699" s="784"/>
      <c r="AR699" s="363"/>
      <c r="AS699" s="785">
        <f t="shared" si="325"/>
        <v>0</v>
      </c>
      <c r="AT699" s="785"/>
      <c r="AU699" s="785"/>
      <c r="AV699" s="785"/>
      <c r="AW699" s="785">
        <f t="shared" si="326"/>
        <v>0</v>
      </c>
      <c r="AX699" s="91"/>
      <c r="AY699" s="116">
        <f t="shared" si="327"/>
        <v>0</v>
      </c>
      <c r="AZ699" s="116">
        <f t="shared" si="328"/>
        <v>0</v>
      </c>
      <c r="BA699" s="116">
        <f t="shared" si="329"/>
        <v>0</v>
      </c>
      <c r="BB699" s="116">
        <f t="shared" si="330"/>
        <v>0</v>
      </c>
      <c r="BC699" s="115">
        <f t="shared" si="336"/>
        <v>0</v>
      </c>
      <c r="BD699" s="116">
        <f t="shared" si="331"/>
        <v>0</v>
      </c>
      <c r="BE699" s="120">
        <f t="shared" si="337"/>
        <v>0</v>
      </c>
      <c r="BF699" s="115">
        <f t="shared" si="338"/>
        <v>0</v>
      </c>
      <c r="BG699" s="116">
        <f t="shared" si="332"/>
        <v>0</v>
      </c>
      <c r="BH699" s="120">
        <f t="shared" si="339"/>
        <v>0</v>
      </c>
      <c r="BI699" s="115">
        <f t="shared" si="340"/>
        <v>0</v>
      </c>
      <c r="BJ699" s="116">
        <f t="shared" si="333"/>
        <v>0</v>
      </c>
      <c r="BK699" s="120">
        <f t="shared" si="341"/>
        <v>0</v>
      </c>
      <c r="BL699" s="120">
        <f t="shared" si="342"/>
        <v>0</v>
      </c>
      <c r="BN699" s="375">
        <f t="shared" si="334"/>
        <v>0</v>
      </c>
      <c r="BP699" s="380"/>
      <c r="DH699" s="102"/>
    </row>
    <row r="700" spans="1:112" hidden="1">
      <c r="A700" s="110"/>
      <c r="B700" s="786"/>
      <c r="C700" s="786"/>
      <c r="D700" s="786"/>
      <c r="E700" s="786"/>
      <c r="F700" s="786"/>
      <c r="G700" s="786"/>
      <c r="H700" s="786"/>
      <c r="I700" s="786"/>
      <c r="J700" s="786"/>
      <c r="K700" s="786"/>
      <c r="L700" s="786"/>
      <c r="M700" s="786"/>
      <c r="N700" s="786"/>
      <c r="O700" s="786"/>
      <c r="P700" s="786"/>
      <c r="Q700" s="786"/>
      <c r="R700" s="787"/>
      <c r="S700" s="787"/>
      <c r="T700" s="788"/>
      <c r="U700" s="787"/>
      <c r="V700" s="787"/>
      <c r="W700" s="783"/>
      <c r="X700" s="789"/>
      <c r="Y700" s="789"/>
      <c r="Z700" s="781"/>
      <c r="AA700" s="782"/>
      <c r="AB700" s="783"/>
      <c r="AC700" s="781"/>
      <c r="AD700" s="782"/>
      <c r="AE700" s="783"/>
      <c r="AF700" s="784">
        <f t="shared" si="335"/>
        <v>0</v>
      </c>
      <c r="AG700" s="784"/>
      <c r="AH700" s="784"/>
      <c r="AI700" s="784"/>
      <c r="AJ700" s="784">
        <f t="shared" si="323"/>
        <v>0</v>
      </c>
      <c r="AK700" s="784"/>
      <c r="AL700" s="784"/>
      <c r="AM700" s="784"/>
      <c r="AN700" s="784">
        <f t="shared" si="324"/>
        <v>0</v>
      </c>
      <c r="AO700" s="784"/>
      <c r="AP700" s="784"/>
      <c r="AQ700" s="784"/>
      <c r="AR700" s="363"/>
      <c r="AS700" s="785">
        <f t="shared" si="325"/>
        <v>0</v>
      </c>
      <c r="AT700" s="785"/>
      <c r="AU700" s="785"/>
      <c r="AV700" s="785"/>
      <c r="AW700" s="785">
        <f t="shared" si="326"/>
        <v>0</v>
      </c>
      <c r="AX700" s="91"/>
      <c r="AY700" s="116">
        <f t="shared" si="327"/>
        <v>0</v>
      </c>
      <c r="AZ700" s="116">
        <f t="shared" si="328"/>
        <v>0</v>
      </c>
      <c r="BA700" s="116">
        <f t="shared" si="329"/>
        <v>0</v>
      </c>
      <c r="BB700" s="116">
        <f t="shared" si="330"/>
        <v>0</v>
      </c>
      <c r="BC700" s="115">
        <f t="shared" si="336"/>
        <v>0</v>
      </c>
      <c r="BD700" s="116">
        <f t="shared" si="331"/>
        <v>0</v>
      </c>
      <c r="BE700" s="120">
        <f t="shared" si="337"/>
        <v>0</v>
      </c>
      <c r="BF700" s="115">
        <f t="shared" si="338"/>
        <v>0</v>
      </c>
      <c r="BG700" s="116">
        <f t="shared" si="332"/>
        <v>0</v>
      </c>
      <c r="BH700" s="120">
        <f t="shared" si="339"/>
        <v>0</v>
      </c>
      <c r="BI700" s="115">
        <f t="shared" si="340"/>
        <v>0</v>
      </c>
      <c r="BJ700" s="116">
        <f t="shared" si="333"/>
        <v>0</v>
      </c>
      <c r="BK700" s="120">
        <f t="shared" si="341"/>
        <v>0</v>
      </c>
      <c r="BL700" s="120">
        <f t="shared" si="342"/>
        <v>0</v>
      </c>
      <c r="BN700" s="375">
        <f t="shared" si="334"/>
        <v>0</v>
      </c>
      <c r="BP700" s="380"/>
      <c r="DH700" s="102"/>
    </row>
    <row r="701" spans="1:112" hidden="1">
      <c r="A701" s="110"/>
      <c r="B701" s="786"/>
      <c r="C701" s="786"/>
      <c r="D701" s="786"/>
      <c r="E701" s="786"/>
      <c r="F701" s="786"/>
      <c r="G701" s="786"/>
      <c r="H701" s="786"/>
      <c r="I701" s="786"/>
      <c r="J701" s="786"/>
      <c r="K701" s="786"/>
      <c r="L701" s="786"/>
      <c r="M701" s="786"/>
      <c r="N701" s="786"/>
      <c r="O701" s="786"/>
      <c r="P701" s="786"/>
      <c r="Q701" s="786"/>
      <c r="R701" s="787"/>
      <c r="S701" s="787"/>
      <c r="T701" s="788"/>
      <c r="U701" s="787"/>
      <c r="V701" s="787"/>
      <c r="W701" s="783"/>
      <c r="X701" s="789"/>
      <c r="Y701" s="789"/>
      <c r="Z701" s="789"/>
      <c r="AA701" s="789"/>
      <c r="AB701" s="789"/>
      <c r="AC701" s="781"/>
      <c r="AD701" s="782"/>
      <c r="AE701" s="783"/>
      <c r="AF701" s="784">
        <f t="shared" si="335"/>
        <v>0</v>
      </c>
      <c r="AG701" s="784"/>
      <c r="AH701" s="784"/>
      <c r="AI701" s="784"/>
      <c r="AJ701" s="784">
        <f t="shared" si="323"/>
        <v>0</v>
      </c>
      <c r="AK701" s="784"/>
      <c r="AL701" s="784"/>
      <c r="AM701" s="784"/>
      <c r="AN701" s="784">
        <f t="shared" si="324"/>
        <v>0</v>
      </c>
      <c r="AO701" s="784"/>
      <c r="AP701" s="784"/>
      <c r="AQ701" s="784"/>
      <c r="AR701" s="363"/>
      <c r="AS701" s="785">
        <f t="shared" si="325"/>
        <v>0</v>
      </c>
      <c r="AT701" s="785"/>
      <c r="AU701" s="785"/>
      <c r="AV701" s="785"/>
      <c r="AW701" s="785">
        <f t="shared" si="326"/>
        <v>0</v>
      </c>
      <c r="AX701" s="91"/>
      <c r="AY701" s="116">
        <f t="shared" si="327"/>
        <v>0</v>
      </c>
      <c r="AZ701" s="116">
        <f t="shared" si="328"/>
        <v>0</v>
      </c>
      <c r="BA701" s="116">
        <f t="shared" si="329"/>
        <v>0</v>
      </c>
      <c r="BB701" s="116">
        <f t="shared" si="330"/>
        <v>0</v>
      </c>
      <c r="BC701" s="115">
        <f t="shared" si="336"/>
        <v>0</v>
      </c>
      <c r="BD701" s="116">
        <f t="shared" si="331"/>
        <v>0</v>
      </c>
      <c r="BE701" s="120">
        <f t="shared" si="337"/>
        <v>0</v>
      </c>
      <c r="BF701" s="115">
        <f t="shared" si="338"/>
        <v>0</v>
      </c>
      <c r="BG701" s="116">
        <f t="shared" si="332"/>
        <v>0</v>
      </c>
      <c r="BH701" s="120">
        <f t="shared" si="339"/>
        <v>0</v>
      </c>
      <c r="BI701" s="115">
        <f t="shared" si="340"/>
        <v>0</v>
      </c>
      <c r="BJ701" s="116">
        <f t="shared" si="333"/>
        <v>0</v>
      </c>
      <c r="BK701" s="120">
        <f t="shared" si="341"/>
        <v>0</v>
      </c>
      <c r="BL701" s="120">
        <f t="shared" si="342"/>
        <v>0</v>
      </c>
      <c r="BN701" s="375">
        <f t="shared" si="334"/>
        <v>0</v>
      </c>
      <c r="BP701" s="380"/>
      <c r="DH701" s="102"/>
    </row>
    <row r="702" spans="1:112" hidden="1">
      <c r="A702" s="110"/>
      <c r="B702" s="786"/>
      <c r="C702" s="786"/>
      <c r="D702" s="786"/>
      <c r="E702" s="786"/>
      <c r="F702" s="786"/>
      <c r="G702" s="786"/>
      <c r="H702" s="786"/>
      <c r="I702" s="786"/>
      <c r="J702" s="786"/>
      <c r="K702" s="786"/>
      <c r="L702" s="786"/>
      <c r="M702" s="786"/>
      <c r="N702" s="786"/>
      <c r="O702" s="786"/>
      <c r="P702" s="786"/>
      <c r="Q702" s="786"/>
      <c r="R702" s="787"/>
      <c r="S702" s="787"/>
      <c r="T702" s="788"/>
      <c r="U702" s="787"/>
      <c r="V702" s="787"/>
      <c r="W702" s="783"/>
      <c r="X702" s="789"/>
      <c r="Y702" s="789"/>
      <c r="Z702" s="789"/>
      <c r="AA702" s="789"/>
      <c r="AB702" s="789"/>
      <c r="AC702" s="781"/>
      <c r="AD702" s="782"/>
      <c r="AE702" s="783"/>
      <c r="AF702" s="784">
        <f t="shared" si="335"/>
        <v>0</v>
      </c>
      <c r="AG702" s="784"/>
      <c r="AH702" s="784"/>
      <c r="AI702" s="784"/>
      <c r="AJ702" s="784">
        <f t="shared" si="323"/>
        <v>0</v>
      </c>
      <c r="AK702" s="784"/>
      <c r="AL702" s="784"/>
      <c r="AM702" s="784"/>
      <c r="AN702" s="784">
        <f t="shared" si="324"/>
        <v>0</v>
      </c>
      <c r="AO702" s="784"/>
      <c r="AP702" s="784"/>
      <c r="AQ702" s="784"/>
      <c r="AR702" s="363"/>
      <c r="AS702" s="785">
        <f t="shared" si="325"/>
        <v>0</v>
      </c>
      <c r="AT702" s="785"/>
      <c r="AU702" s="785"/>
      <c r="AV702" s="785"/>
      <c r="AW702" s="785">
        <f t="shared" si="326"/>
        <v>0</v>
      </c>
      <c r="AX702" s="91"/>
      <c r="AY702" s="116">
        <f t="shared" si="327"/>
        <v>0</v>
      </c>
      <c r="AZ702" s="116">
        <f t="shared" si="328"/>
        <v>0</v>
      </c>
      <c r="BA702" s="116">
        <f t="shared" si="329"/>
        <v>0</v>
      </c>
      <c r="BB702" s="116">
        <f t="shared" si="330"/>
        <v>0</v>
      </c>
      <c r="BC702" s="115">
        <f t="shared" si="336"/>
        <v>0</v>
      </c>
      <c r="BD702" s="116">
        <f t="shared" si="331"/>
        <v>0</v>
      </c>
      <c r="BE702" s="120">
        <f t="shared" si="337"/>
        <v>0</v>
      </c>
      <c r="BF702" s="115">
        <f t="shared" si="338"/>
        <v>0</v>
      </c>
      <c r="BG702" s="116">
        <f t="shared" si="332"/>
        <v>0</v>
      </c>
      <c r="BH702" s="120">
        <f t="shared" si="339"/>
        <v>0</v>
      </c>
      <c r="BI702" s="115">
        <f t="shared" si="340"/>
        <v>0</v>
      </c>
      <c r="BJ702" s="116">
        <f t="shared" si="333"/>
        <v>0</v>
      </c>
      <c r="BK702" s="120">
        <f t="shared" si="341"/>
        <v>0</v>
      </c>
      <c r="BL702" s="120">
        <f t="shared" si="342"/>
        <v>0</v>
      </c>
      <c r="BN702" s="375">
        <f t="shared" si="334"/>
        <v>0</v>
      </c>
      <c r="BP702" s="380"/>
      <c r="DH702" s="102"/>
    </row>
    <row r="703" spans="1:112" hidden="1">
      <c r="A703" s="110"/>
      <c r="B703" s="786"/>
      <c r="C703" s="786"/>
      <c r="D703" s="786"/>
      <c r="E703" s="786"/>
      <c r="F703" s="786"/>
      <c r="G703" s="786"/>
      <c r="H703" s="786"/>
      <c r="I703" s="786"/>
      <c r="J703" s="786"/>
      <c r="K703" s="786"/>
      <c r="L703" s="786"/>
      <c r="M703" s="786"/>
      <c r="N703" s="786"/>
      <c r="O703" s="786"/>
      <c r="P703" s="786"/>
      <c r="Q703" s="786"/>
      <c r="R703" s="787"/>
      <c r="S703" s="787"/>
      <c r="T703" s="788"/>
      <c r="U703" s="787"/>
      <c r="V703" s="787"/>
      <c r="W703" s="783"/>
      <c r="X703" s="789"/>
      <c r="Y703" s="789"/>
      <c r="Z703" s="789"/>
      <c r="AA703" s="789"/>
      <c r="AB703" s="789"/>
      <c r="AC703" s="781"/>
      <c r="AD703" s="782"/>
      <c r="AE703" s="783"/>
      <c r="AF703" s="784">
        <f t="shared" si="335"/>
        <v>0</v>
      </c>
      <c r="AG703" s="784"/>
      <c r="AH703" s="784"/>
      <c r="AI703" s="784"/>
      <c r="AJ703" s="784">
        <f t="shared" si="323"/>
        <v>0</v>
      </c>
      <c r="AK703" s="784"/>
      <c r="AL703" s="784"/>
      <c r="AM703" s="784"/>
      <c r="AN703" s="784">
        <f t="shared" si="324"/>
        <v>0</v>
      </c>
      <c r="AO703" s="784"/>
      <c r="AP703" s="784"/>
      <c r="AQ703" s="784"/>
      <c r="AR703" s="363"/>
      <c r="AS703" s="785">
        <f t="shared" si="325"/>
        <v>0</v>
      </c>
      <c r="AT703" s="785"/>
      <c r="AU703" s="785"/>
      <c r="AV703" s="785"/>
      <c r="AW703" s="785">
        <f t="shared" si="326"/>
        <v>0</v>
      </c>
      <c r="AX703" s="91"/>
      <c r="AY703" s="116">
        <f t="shared" si="327"/>
        <v>0</v>
      </c>
      <c r="AZ703" s="116">
        <f t="shared" si="328"/>
        <v>0</v>
      </c>
      <c r="BA703" s="116">
        <f t="shared" si="329"/>
        <v>0</v>
      </c>
      <c r="BB703" s="116">
        <f t="shared" si="330"/>
        <v>0</v>
      </c>
      <c r="BC703" s="115">
        <f t="shared" si="336"/>
        <v>0</v>
      </c>
      <c r="BD703" s="116">
        <f t="shared" si="331"/>
        <v>0</v>
      </c>
      <c r="BE703" s="120">
        <f t="shared" si="337"/>
        <v>0</v>
      </c>
      <c r="BF703" s="115">
        <f t="shared" si="338"/>
        <v>0</v>
      </c>
      <c r="BG703" s="116">
        <f t="shared" si="332"/>
        <v>0</v>
      </c>
      <c r="BH703" s="120">
        <f t="shared" si="339"/>
        <v>0</v>
      </c>
      <c r="BI703" s="115">
        <f t="shared" si="340"/>
        <v>0</v>
      </c>
      <c r="BJ703" s="116">
        <f t="shared" si="333"/>
        <v>0</v>
      </c>
      <c r="BK703" s="120">
        <f t="shared" si="341"/>
        <v>0</v>
      </c>
      <c r="BL703" s="120">
        <f t="shared" si="342"/>
        <v>0</v>
      </c>
      <c r="BN703" s="375">
        <f t="shared" si="334"/>
        <v>0</v>
      </c>
      <c r="BP703" s="380"/>
      <c r="DH703" s="102"/>
    </row>
    <row r="704" spans="1:112" hidden="1">
      <c r="A704" s="110"/>
      <c r="B704" s="786"/>
      <c r="C704" s="786"/>
      <c r="D704" s="786"/>
      <c r="E704" s="786"/>
      <c r="F704" s="786"/>
      <c r="G704" s="786"/>
      <c r="H704" s="786"/>
      <c r="I704" s="786"/>
      <c r="J704" s="786"/>
      <c r="K704" s="786"/>
      <c r="L704" s="786"/>
      <c r="M704" s="786"/>
      <c r="N704" s="786"/>
      <c r="O704" s="786"/>
      <c r="P704" s="786"/>
      <c r="Q704" s="786"/>
      <c r="R704" s="787"/>
      <c r="S704" s="787"/>
      <c r="T704" s="788"/>
      <c r="U704" s="787"/>
      <c r="V704" s="787"/>
      <c r="W704" s="783"/>
      <c r="X704" s="789"/>
      <c r="Y704" s="789"/>
      <c r="Z704" s="789"/>
      <c r="AA704" s="789"/>
      <c r="AB704" s="789"/>
      <c r="AC704" s="781"/>
      <c r="AD704" s="782"/>
      <c r="AE704" s="783"/>
      <c r="AF704" s="784">
        <f t="shared" si="335"/>
        <v>0</v>
      </c>
      <c r="AG704" s="784"/>
      <c r="AH704" s="784"/>
      <c r="AI704" s="784"/>
      <c r="AJ704" s="784">
        <f t="shared" si="323"/>
        <v>0</v>
      </c>
      <c r="AK704" s="784"/>
      <c r="AL704" s="784"/>
      <c r="AM704" s="784"/>
      <c r="AN704" s="784">
        <f t="shared" si="324"/>
        <v>0</v>
      </c>
      <c r="AO704" s="784"/>
      <c r="AP704" s="784"/>
      <c r="AQ704" s="784"/>
      <c r="AR704" s="363"/>
      <c r="AS704" s="785">
        <f t="shared" si="325"/>
        <v>0</v>
      </c>
      <c r="AT704" s="785"/>
      <c r="AU704" s="785"/>
      <c r="AV704" s="785"/>
      <c r="AW704" s="785">
        <f t="shared" si="326"/>
        <v>0</v>
      </c>
      <c r="AX704" s="91"/>
      <c r="AY704" s="116">
        <f t="shared" si="327"/>
        <v>0</v>
      </c>
      <c r="AZ704" s="116">
        <f t="shared" si="328"/>
        <v>0</v>
      </c>
      <c r="BA704" s="116">
        <f t="shared" si="329"/>
        <v>0</v>
      </c>
      <c r="BB704" s="116">
        <f t="shared" si="330"/>
        <v>0</v>
      </c>
      <c r="BC704" s="115">
        <f t="shared" si="336"/>
        <v>0</v>
      </c>
      <c r="BD704" s="116">
        <f t="shared" si="331"/>
        <v>0</v>
      </c>
      <c r="BE704" s="120">
        <f t="shared" si="337"/>
        <v>0</v>
      </c>
      <c r="BF704" s="115">
        <f t="shared" si="338"/>
        <v>0</v>
      </c>
      <c r="BG704" s="116">
        <f t="shared" si="332"/>
        <v>0</v>
      </c>
      <c r="BH704" s="120">
        <f t="shared" si="339"/>
        <v>0</v>
      </c>
      <c r="BI704" s="115">
        <f t="shared" si="340"/>
        <v>0</v>
      </c>
      <c r="BJ704" s="116">
        <f t="shared" si="333"/>
        <v>0</v>
      </c>
      <c r="BK704" s="120">
        <f t="shared" si="341"/>
        <v>0</v>
      </c>
      <c r="BL704" s="120">
        <f t="shared" si="342"/>
        <v>0</v>
      </c>
      <c r="BN704" s="375">
        <f t="shared" si="334"/>
        <v>0</v>
      </c>
      <c r="BP704" s="380"/>
      <c r="DH704" s="102"/>
    </row>
    <row r="705" spans="1:112" hidden="1">
      <c r="A705" s="110"/>
      <c r="B705" s="786"/>
      <c r="C705" s="786"/>
      <c r="D705" s="786"/>
      <c r="E705" s="786"/>
      <c r="F705" s="786"/>
      <c r="G705" s="786"/>
      <c r="H705" s="786"/>
      <c r="I705" s="786"/>
      <c r="J705" s="786"/>
      <c r="K705" s="786"/>
      <c r="L705" s="786"/>
      <c r="M705" s="786"/>
      <c r="N705" s="786"/>
      <c r="O705" s="786"/>
      <c r="P705" s="786"/>
      <c r="Q705" s="786"/>
      <c r="R705" s="787"/>
      <c r="S705" s="787"/>
      <c r="T705" s="788"/>
      <c r="U705" s="787"/>
      <c r="V705" s="787"/>
      <c r="W705" s="783"/>
      <c r="X705" s="789"/>
      <c r="Y705" s="789"/>
      <c r="Z705" s="789"/>
      <c r="AA705" s="789"/>
      <c r="AB705" s="789"/>
      <c r="AC705" s="781"/>
      <c r="AD705" s="782"/>
      <c r="AE705" s="783"/>
      <c r="AF705" s="784">
        <f t="shared" si="335"/>
        <v>0</v>
      </c>
      <c r="AG705" s="784"/>
      <c r="AH705" s="784"/>
      <c r="AI705" s="784"/>
      <c r="AJ705" s="784">
        <f t="shared" si="323"/>
        <v>0</v>
      </c>
      <c r="AK705" s="784"/>
      <c r="AL705" s="784"/>
      <c r="AM705" s="784"/>
      <c r="AN705" s="784">
        <f t="shared" si="324"/>
        <v>0</v>
      </c>
      <c r="AO705" s="784"/>
      <c r="AP705" s="784"/>
      <c r="AQ705" s="784"/>
      <c r="AR705" s="363"/>
      <c r="AS705" s="785">
        <f t="shared" si="325"/>
        <v>0</v>
      </c>
      <c r="AT705" s="785"/>
      <c r="AU705" s="785"/>
      <c r="AV705" s="785"/>
      <c r="AW705" s="785">
        <f t="shared" si="326"/>
        <v>0</v>
      </c>
      <c r="AX705" s="91"/>
      <c r="AY705" s="116">
        <f t="shared" si="327"/>
        <v>0</v>
      </c>
      <c r="AZ705" s="116">
        <f t="shared" si="328"/>
        <v>0</v>
      </c>
      <c r="BA705" s="116">
        <f t="shared" si="329"/>
        <v>0</v>
      </c>
      <c r="BB705" s="116">
        <f t="shared" si="330"/>
        <v>0</v>
      </c>
      <c r="BC705" s="115">
        <f t="shared" si="336"/>
        <v>0</v>
      </c>
      <c r="BD705" s="116">
        <f t="shared" si="331"/>
        <v>0</v>
      </c>
      <c r="BE705" s="120">
        <f t="shared" si="337"/>
        <v>0</v>
      </c>
      <c r="BF705" s="115">
        <f t="shared" si="338"/>
        <v>0</v>
      </c>
      <c r="BG705" s="116">
        <f t="shared" si="332"/>
        <v>0</v>
      </c>
      <c r="BH705" s="120">
        <f t="shared" si="339"/>
        <v>0</v>
      </c>
      <c r="BI705" s="115">
        <f t="shared" si="340"/>
        <v>0</v>
      </c>
      <c r="BJ705" s="116">
        <f t="shared" si="333"/>
        <v>0</v>
      </c>
      <c r="BK705" s="120">
        <f t="shared" si="341"/>
        <v>0</v>
      </c>
      <c r="BL705" s="120">
        <f t="shared" si="342"/>
        <v>0</v>
      </c>
      <c r="BN705" s="375">
        <f t="shared" si="334"/>
        <v>0</v>
      </c>
      <c r="BP705" s="380"/>
      <c r="DH705" s="102"/>
    </row>
    <row r="706" spans="1:112" hidden="1">
      <c r="A706" s="110"/>
      <c r="B706" s="786"/>
      <c r="C706" s="786"/>
      <c r="D706" s="786"/>
      <c r="E706" s="786"/>
      <c r="F706" s="786"/>
      <c r="G706" s="786"/>
      <c r="H706" s="786"/>
      <c r="I706" s="786"/>
      <c r="J706" s="786"/>
      <c r="K706" s="786"/>
      <c r="L706" s="786"/>
      <c r="M706" s="786"/>
      <c r="N706" s="786"/>
      <c r="O706" s="786"/>
      <c r="P706" s="786"/>
      <c r="Q706" s="786"/>
      <c r="R706" s="787"/>
      <c r="S706" s="787"/>
      <c r="T706" s="788"/>
      <c r="U706" s="787"/>
      <c r="V706" s="787"/>
      <c r="W706" s="783"/>
      <c r="X706" s="789"/>
      <c r="Y706" s="789"/>
      <c r="Z706" s="789"/>
      <c r="AA706" s="789"/>
      <c r="AB706" s="789"/>
      <c r="AC706" s="781"/>
      <c r="AD706" s="782"/>
      <c r="AE706" s="783"/>
      <c r="AF706" s="784">
        <f t="shared" si="335"/>
        <v>0</v>
      </c>
      <c r="AG706" s="784"/>
      <c r="AH706" s="784"/>
      <c r="AI706" s="784"/>
      <c r="AJ706" s="784">
        <f t="shared" si="323"/>
        <v>0</v>
      </c>
      <c r="AK706" s="784"/>
      <c r="AL706" s="784"/>
      <c r="AM706" s="784"/>
      <c r="AN706" s="784">
        <f t="shared" si="324"/>
        <v>0</v>
      </c>
      <c r="AO706" s="784"/>
      <c r="AP706" s="784"/>
      <c r="AQ706" s="784"/>
      <c r="AR706" s="363"/>
      <c r="AS706" s="785">
        <f t="shared" si="325"/>
        <v>0</v>
      </c>
      <c r="AT706" s="785"/>
      <c r="AU706" s="785"/>
      <c r="AV706" s="785"/>
      <c r="AW706" s="785">
        <f t="shared" si="326"/>
        <v>0</v>
      </c>
      <c r="AX706" s="91"/>
      <c r="AY706" s="116">
        <f t="shared" si="327"/>
        <v>0</v>
      </c>
      <c r="AZ706" s="116">
        <f t="shared" si="328"/>
        <v>0</v>
      </c>
      <c r="BA706" s="116">
        <f t="shared" si="329"/>
        <v>0</v>
      </c>
      <c r="BB706" s="116">
        <f t="shared" si="330"/>
        <v>0</v>
      </c>
      <c r="BC706" s="115">
        <f t="shared" si="336"/>
        <v>0</v>
      </c>
      <c r="BD706" s="116">
        <f t="shared" si="331"/>
        <v>0</v>
      </c>
      <c r="BE706" s="120">
        <f t="shared" si="337"/>
        <v>0</v>
      </c>
      <c r="BF706" s="115">
        <f t="shared" si="338"/>
        <v>0</v>
      </c>
      <c r="BG706" s="116">
        <f t="shared" si="332"/>
        <v>0</v>
      </c>
      <c r="BH706" s="120">
        <f t="shared" si="339"/>
        <v>0</v>
      </c>
      <c r="BI706" s="115">
        <f t="shared" si="340"/>
        <v>0</v>
      </c>
      <c r="BJ706" s="116">
        <f t="shared" si="333"/>
        <v>0</v>
      </c>
      <c r="BK706" s="120">
        <f t="shared" si="341"/>
        <v>0</v>
      </c>
      <c r="BL706" s="120">
        <f t="shared" si="342"/>
        <v>0</v>
      </c>
      <c r="BN706" s="375">
        <f t="shared" si="334"/>
        <v>0</v>
      </c>
      <c r="BP706" s="380"/>
      <c r="DH706" s="102"/>
    </row>
    <row r="707" spans="1:112" hidden="1">
      <c r="A707" s="110"/>
      <c r="B707" s="786"/>
      <c r="C707" s="786"/>
      <c r="D707" s="786"/>
      <c r="E707" s="786"/>
      <c r="F707" s="786"/>
      <c r="G707" s="786"/>
      <c r="H707" s="786"/>
      <c r="I707" s="786"/>
      <c r="J707" s="786"/>
      <c r="K707" s="786"/>
      <c r="L707" s="786"/>
      <c r="M707" s="786"/>
      <c r="N707" s="786"/>
      <c r="O707" s="786"/>
      <c r="P707" s="786"/>
      <c r="Q707" s="786"/>
      <c r="R707" s="787"/>
      <c r="S707" s="787"/>
      <c r="T707" s="788"/>
      <c r="U707" s="787"/>
      <c r="V707" s="787"/>
      <c r="W707" s="783"/>
      <c r="X707" s="789"/>
      <c r="Y707" s="789"/>
      <c r="Z707" s="789"/>
      <c r="AA707" s="789"/>
      <c r="AB707" s="789"/>
      <c r="AC707" s="781"/>
      <c r="AD707" s="782"/>
      <c r="AE707" s="783"/>
      <c r="AF707" s="784">
        <f t="shared" si="335"/>
        <v>0</v>
      </c>
      <c r="AG707" s="784"/>
      <c r="AH707" s="784"/>
      <c r="AI707" s="784"/>
      <c r="AJ707" s="784">
        <f t="shared" si="323"/>
        <v>0</v>
      </c>
      <c r="AK707" s="784"/>
      <c r="AL707" s="784"/>
      <c r="AM707" s="784"/>
      <c r="AN707" s="784">
        <f t="shared" si="324"/>
        <v>0</v>
      </c>
      <c r="AO707" s="784"/>
      <c r="AP707" s="784"/>
      <c r="AQ707" s="784"/>
      <c r="AR707" s="363"/>
      <c r="AS707" s="785">
        <f t="shared" si="325"/>
        <v>0</v>
      </c>
      <c r="AT707" s="785"/>
      <c r="AU707" s="785"/>
      <c r="AV707" s="785"/>
      <c r="AW707" s="785">
        <f t="shared" si="326"/>
        <v>0</v>
      </c>
      <c r="AX707" s="91"/>
      <c r="AY707" s="116">
        <f t="shared" si="327"/>
        <v>0</v>
      </c>
      <c r="AZ707" s="116">
        <f t="shared" si="328"/>
        <v>0</v>
      </c>
      <c r="BA707" s="116">
        <f t="shared" si="329"/>
        <v>0</v>
      </c>
      <c r="BB707" s="116">
        <f t="shared" si="330"/>
        <v>0</v>
      </c>
      <c r="BC707" s="115">
        <f t="shared" si="336"/>
        <v>0</v>
      </c>
      <c r="BD707" s="116">
        <f t="shared" si="331"/>
        <v>0</v>
      </c>
      <c r="BE707" s="120">
        <f t="shared" si="337"/>
        <v>0</v>
      </c>
      <c r="BF707" s="115">
        <f t="shared" si="338"/>
        <v>0</v>
      </c>
      <c r="BG707" s="116">
        <f t="shared" si="332"/>
        <v>0</v>
      </c>
      <c r="BH707" s="120">
        <f t="shared" si="339"/>
        <v>0</v>
      </c>
      <c r="BI707" s="115">
        <f t="shared" si="340"/>
        <v>0</v>
      </c>
      <c r="BJ707" s="116">
        <f t="shared" si="333"/>
        <v>0</v>
      </c>
      <c r="BK707" s="120">
        <f t="shared" si="341"/>
        <v>0</v>
      </c>
      <c r="BL707" s="120">
        <f t="shared" si="342"/>
        <v>0</v>
      </c>
      <c r="BN707" s="375">
        <f t="shared" si="334"/>
        <v>0</v>
      </c>
      <c r="BP707" s="380"/>
      <c r="DH707" s="102"/>
    </row>
    <row r="708" spans="1:112" hidden="1">
      <c r="A708" s="110"/>
      <c r="B708" s="786"/>
      <c r="C708" s="786"/>
      <c r="D708" s="786"/>
      <c r="E708" s="786"/>
      <c r="F708" s="786"/>
      <c r="G708" s="786"/>
      <c r="H708" s="786"/>
      <c r="I708" s="786"/>
      <c r="J708" s="786"/>
      <c r="K708" s="786"/>
      <c r="L708" s="786"/>
      <c r="M708" s="786"/>
      <c r="N708" s="786"/>
      <c r="O708" s="786"/>
      <c r="P708" s="786"/>
      <c r="Q708" s="786"/>
      <c r="R708" s="787"/>
      <c r="S708" s="787"/>
      <c r="T708" s="788"/>
      <c r="U708" s="787"/>
      <c r="V708" s="787"/>
      <c r="W708" s="783"/>
      <c r="X708" s="789"/>
      <c r="Y708" s="789"/>
      <c r="Z708" s="789"/>
      <c r="AA708" s="789"/>
      <c r="AB708" s="789"/>
      <c r="AC708" s="781"/>
      <c r="AD708" s="782"/>
      <c r="AE708" s="783"/>
      <c r="AF708" s="784">
        <f t="shared" si="335"/>
        <v>0</v>
      </c>
      <c r="AG708" s="784"/>
      <c r="AH708" s="784"/>
      <c r="AI708" s="784"/>
      <c r="AJ708" s="784">
        <f t="shared" si="323"/>
        <v>0</v>
      </c>
      <c r="AK708" s="784"/>
      <c r="AL708" s="784"/>
      <c r="AM708" s="784"/>
      <c r="AN708" s="784">
        <f t="shared" si="324"/>
        <v>0</v>
      </c>
      <c r="AO708" s="784"/>
      <c r="AP708" s="784"/>
      <c r="AQ708" s="784"/>
      <c r="AR708" s="363"/>
      <c r="AS708" s="785">
        <f t="shared" si="325"/>
        <v>0</v>
      </c>
      <c r="AT708" s="785"/>
      <c r="AU708" s="785"/>
      <c r="AV708" s="785"/>
      <c r="AW708" s="785">
        <f t="shared" si="326"/>
        <v>0</v>
      </c>
      <c r="AX708" s="91"/>
      <c r="AY708" s="116">
        <f t="shared" si="327"/>
        <v>0</v>
      </c>
      <c r="AZ708" s="116">
        <f t="shared" si="328"/>
        <v>0</v>
      </c>
      <c r="BA708" s="116">
        <f t="shared" si="329"/>
        <v>0</v>
      </c>
      <c r="BB708" s="116">
        <f t="shared" si="330"/>
        <v>0</v>
      </c>
      <c r="BC708" s="115">
        <f t="shared" si="336"/>
        <v>0</v>
      </c>
      <c r="BD708" s="116">
        <f t="shared" si="331"/>
        <v>0</v>
      </c>
      <c r="BE708" s="120">
        <f t="shared" si="337"/>
        <v>0</v>
      </c>
      <c r="BF708" s="115">
        <f t="shared" si="338"/>
        <v>0</v>
      </c>
      <c r="BG708" s="116">
        <f t="shared" si="332"/>
        <v>0</v>
      </c>
      <c r="BH708" s="120">
        <f t="shared" si="339"/>
        <v>0</v>
      </c>
      <c r="BI708" s="115">
        <f t="shared" si="340"/>
        <v>0</v>
      </c>
      <c r="BJ708" s="116">
        <f t="shared" si="333"/>
        <v>0</v>
      </c>
      <c r="BK708" s="120">
        <f t="shared" si="341"/>
        <v>0</v>
      </c>
      <c r="BL708" s="120">
        <f t="shared" si="342"/>
        <v>0</v>
      </c>
      <c r="BN708" s="375">
        <f t="shared" si="334"/>
        <v>0</v>
      </c>
      <c r="BP708" s="380"/>
      <c r="DH708" s="102"/>
    </row>
    <row r="709" spans="1:112" hidden="1">
      <c r="A709" s="110"/>
      <c r="B709" s="786"/>
      <c r="C709" s="786"/>
      <c r="D709" s="786"/>
      <c r="E709" s="786"/>
      <c r="F709" s="786"/>
      <c r="G709" s="786"/>
      <c r="H709" s="786"/>
      <c r="I709" s="786"/>
      <c r="J709" s="786"/>
      <c r="K709" s="786"/>
      <c r="L709" s="786"/>
      <c r="M709" s="786"/>
      <c r="N709" s="786"/>
      <c r="O709" s="786"/>
      <c r="P709" s="786"/>
      <c r="Q709" s="786"/>
      <c r="R709" s="787"/>
      <c r="S709" s="787"/>
      <c r="T709" s="788"/>
      <c r="U709" s="787"/>
      <c r="V709" s="787"/>
      <c r="W709" s="783"/>
      <c r="X709" s="789"/>
      <c r="Y709" s="789"/>
      <c r="Z709" s="789"/>
      <c r="AA709" s="789"/>
      <c r="AB709" s="789"/>
      <c r="AC709" s="781"/>
      <c r="AD709" s="782"/>
      <c r="AE709" s="783"/>
      <c r="AF709" s="784">
        <f t="shared" si="335"/>
        <v>0</v>
      </c>
      <c r="AG709" s="784"/>
      <c r="AH709" s="784"/>
      <c r="AI709" s="784"/>
      <c r="AJ709" s="784">
        <f t="shared" si="323"/>
        <v>0</v>
      </c>
      <c r="AK709" s="784"/>
      <c r="AL709" s="784"/>
      <c r="AM709" s="784"/>
      <c r="AN709" s="784">
        <f t="shared" si="324"/>
        <v>0</v>
      </c>
      <c r="AO709" s="784"/>
      <c r="AP709" s="784"/>
      <c r="AQ709" s="784"/>
      <c r="AR709" s="363"/>
      <c r="AS709" s="785">
        <f t="shared" si="325"/>
        <v>0</v>
      </c>
      <c r="AT709" s="785"/>
      <c r="AU709" s="785"/>
      <c r="AV709" s="785"/>
      <c r="AW709" s="785">
        <f t="shared" si="326"/>
        <v>0</v>
      </c>
      <c r="AX709" s="91"/>
      <c r="AY709" s="116">
        <f t="shared" si="327"/>
        <v>0</v>
      </c>
      <c r="AZ709" s="116">
        <f t="shared" si="328"/>
        <v>0</v>
      </c>
      <c r="BA709" s="116">
        <f t="shared" si="329"/>
        <v>0</v>
      </c>
      <c r="BB709" s="116">
        <f t="shared" si="330"/>
        <v>0</v>
      </c>
      <c r="BC709" s="115">
        <f t="shared" si="336"/>
        <v>0</v>
      </c>
      <c r="BD709" s="116">
        <f t="shared" si="331"/>
        <v>0</v>
      </c>
      <c r="BE709" s="120">
        <f t="shared" si="337"/>
        <v>0</v>
      </c>
      <c r="BF709" s="115">
        <f t="shared" si="338"/>
        <v>0</v>
      </c>
      <c r="BG709" s="116">
        <f t="shared" si="332"/>
        <v>0</v>
      </c>
      <c r="BH709" s="120">
        <f t="shared" si="339"/>
        <v>0</v>
      </c>
      <c r="BI709" s="115">
        <f t="shared" si="340"/>
        <v>0</v>
      </c>
      <c r="BJ709" s="116">
        <f t="shared" si="333"/>
        <v>0</v>
      </c>
      <c r="BK709" s="120">
        <f t="shared" si="341"/>
        <v>0</v>
      </c>
      <c r="BL709" s="120">
        <f t="shared" si="342"/>
        <v>0</v>
      </c>
      <c r="BN709" s="375">
        <f t="shared" si="334"/>
        <v>0</v>
      </c>
      <c r="BP709" s="380"/>
      <c r="DH709" s="102"/>
    </row>
    <row r="710" spans="1:112" hidden="1">
      <c r="A710" s="110"/>
      <c r="B710" s="786"/>
      <c r="C710" s="786"/>
      <c r="D710" s="786"/>
      <c r="E710" s="786"/>
      <c r="F710" s="786"/>
      <c r="G710" s="786"/>
      <c r="H710" s="786"/>
      <c r="I710" s="786"/>
      <c r="J710" s="786"/>
      <c r="K710" s="786"/>
      <c r="L710" s="786"/>
      <c r="M710" s="786"/>
      <c r="N710" s="786"/>
      <c r="O710" s="786"/>
      <c r="P710" s="786"/>
      <c r="Q710" s="786"/>
      <c r="R710" s="787"/>
      <c r="S710" s="787"/>
      <c r="T710" s="788"/>
      <c r="U710" s="787"/>
      <c r="V710" s="787"/>
      <c r="W710" s="783"/>
      <c r="X710" s="789"/>
      <c r="Y710" s="789"/>
      <c r="Z710" s="789"/>
      <c r="AA710" s="789"/>
      <c r="AB710" s="789"/>
      <c r="AC710" s="781"/>
      <c r="AD710" s="782"/>
      <c r="AE710" s="783"/>
      <c r="AF710" s="784">
        <f t="shared" si="335"/>
        <v>0</v>
      </c>
      <c r="AG710" s="784"/>
      <c r="AH710" s="784"/>
      <c r="AI710" s="784"/>
      <c r="AJ710" s="784">
        <f t="shared" si="323"/>
        <v>0</v>
      </c>
      <c r="AK710" s="784"/>
      <c r="AL710" s="784"/>
      <c r="AM710" s="784"/>
      <c r="AN710" s="784">
        <f t="shared" si="324"/>
        <v>0</v>
      </c>
      <c r="AO710" s="784"/>
      <c r="AP710" s="784"/>
      <c r="AQ710" s="784"/>
      <c r="AR710" s="363"/>
      <c r="AS710" s="785">
        <f t="shared" si="325"/>
        <v>0</v>
      </c>
      <c r="AT710" s="785"/>
      <c r="AU710" s="785"/>
      <c r="AV710" s="785"/>
      <c r="AW710" s="785">
        <f t="shared" si="326"/>
        <v>0</v>
      </c>
      <c r="AX710" s="91"/>
      <c r="AY710" s="116">
        <f t="shared" si="327"/>
        <v>0</v>
      </c>
      <c r="AZ710" s="116">
        <f t="shared" si="328"/>
        <v>0</v>
      </c>
      <c r="BA710" s="116">
        <f t="shared" si="329"/>
        <v>0</v>
      </c>
      <c r="BB710" s="116">
        <f t="shared" si="330"/>
        <v>0</v>
      </c>
      <c r="BC710" s="115">
        <f t="shared" si="336"/>
        <v>0</v>
      </c>
      <c r="BD710" s="116">
        <f t="shared" si="331"/>
        <v>0</v>
      </c>
      <c r="BE710" s="120">
        <f t="shared" si="337"/>
        <v>0</v>
      </c>
      <c r="BF710" s="115">
        <f t="shared" si="338"/>
        <v>0</v>
      </c>
      <c r="BG710" s="116">
        <f t="shared" si="332"/>
        <v>0</v>
      </c>
      <c r="BH710" s="120">
        <f t="shared" si="339"/>
        <v>0</v>
      </c>
      <c r="BI710" s="115">
        <f t="shared" si="340"/>
        <v>0</v>
      </c>
      <c r="BJ710" s="116">
        <f t="shared" si="333"/>
        <v>0</v>
      </c>
      <c r="BK710" s="120">
        <f t="shared" si="341"/>
        <v>0</v>
      </c>
      <c r="BL710" s="120">
        <f t="shared" si="342"/>
        <v>0</v>
      </c>
      <c r="BN710" s="375">
        <f t="shared" si="334"/>
        <v>0</v>
      </c>
      <c r="BP710" s="380"/>
      <c r="DH710" s="102"/>
    </row>
    <row r="711" spans="1:112" hidden="1">
      <c r="A711" s="110"/>
      <c r="B711" s="786"/>
      <c r="C711" s="786"/>
      <c r="D711" s="786"/>
      <c r="E711" s="786"/>
      <c r="F711" s="786"/>
      <c r="G711" s="786"/>
      <c r="H711" s="786"/>
      <c r="I711" s="786"/>
      <c r="J711" s="786"/>
      <c r="K711" s="786"/>
      <c r="L711" s="786"/>
      <c r="M711" s="786"/>
      <c r="N711" s="786"/>
      <c r="O711" s="786"/>
      <c r="P711" s="786"/>
      <c r="Q711" s="786"/>
      <c r="R711" s="787"/>
      <c r="S711" s="787"/>
      <c r="T711" s="788"/>
      <c r="U711" s="787"/>
      <c r="V711" s="787"/>
      <c r="W711" s="783"/>
      <c r="X711" s="789"/>
      <c r="Y711" s="789"/>
      <c r="Z711" s="789"/>
      <c r="AA711" s="789"/>
      <c r="AB711" s="789"/>
      <c r="AC711" s="781"/>
      <c r="AD711" s="782"/>
      <c r="AE711" s="783"/>
      <c r="AF711" s="784">
        <f t="shared" si="335"/>
        <v>0</v>
      </c>
      <c r="AG711" s="784"/>
      <c r="AH711" s="784"/>
      <c r="AI711" s="784"/>
      <c r="AJ711" s="784">
        <f t="shared" si="323"/>
        <v>0</v>
      </c>
      <c r="AK711" s="784"/>
      <c r="AL711" s="784"/>
      <c r="AM711" s="784"/>
      <c r="AN711" s="784">
        <f t="shared" si="324"/>
        <v>0</v>
      </c>
      <c r="AO711" s="784"/>
      <c r="AP711" s="784"/>
      <c r="AQ711" s="784"/>
      <c r="AR711" s="363"/>
      <c r="AS711" s="785">
        <f t="shared" si="325"/>
        <v>0</v>
      </c>
      <c r="AT711" s="785"/>
      <c r="AU711" s="785"/>
      <c r="AV711" s="785"/>
      <c r="AW711" s="785">
        <f t="shared" si="326"/>
        <v>0</v>
      </c>
      <c r="AX711" s="91"/>
      <c r="AY711" s="116">
        <f t="shared" si="327"/>
        <v>0</v>
      </c>
      <c r="AZ711" s="116">
        <f t="shared" si="328"/>
        <v>0</v>
      </c>
      <c r="BA711" s="116">
        <f t="shared" si="329"/>
        <v>0</v>
      </c>
      <c r="BB711" s="116">
        <f t="shared" si="330"/>
        <v>0</v>
      </c>
      <c r="BC711" s="115">
        <f t="shared" si="336"/>
        <v>0</v>
      </c>
      <c r="BD711" s="116">
        <f t="shared" si="331"/>
        <v>0</v>
      </c>
      <c r="BE711" s="120">
        <f t="shared" si="337"/>
        <v>0</v>
      </c>
      <c r="BF711" s="115">
        <f t="shared" si="338"/>
        <v>0</v>
      </c>
      <c r="BG711" s="116">
        <f t="shared" si="332"/>
        <v>0</v>
      </c>
      <c r="BH711" s="120">
        <f t="shared" si="339"/>
        <v>0</v>
      </c>
      <c r="BI711" s="115">
        <f t="shared" si="340"/>
        <v>0</v>
      </c>
      <c r="BJ711" s="116">
        <f t="shared" si="333"/>
        <v>0</v>
      </c>
      <c r="BK711" s="120">
        <f t="shared" si="341"/>
        <v>0</v>
      </c>
      <c r="BL711" s="120">
        <f t="shared" si="342"/>
        <v>0</v>
      </c>
      <c r="BN711" s="375">
        <f t="shared" si="334"/>
        <v>0</v>
      </c>
      <c r="BP711" s="380"/>
      <c r="DH711" s="102"/>
    </row>
    <row r="712" spans="1:112" hidden="1">
      <c r="A712" s="110"/>
      <c r="B712" s="786"/>
      <c r="C712" s="786"/>
      <c r="D712" s="786"/>
      <c r="E712" s="786"/>
      <c r="F712" s="786"/>
      <c r="G712" s="786"/>
      <c r="H712" s="786"/>
      <c r="I712" s="786"/>
      <c r="J712" s="786"/>
      <c r="K712" s="786"/>
      <c r="L712" s="786"/>
      <c r="M712" s="786"/>
      <c r="N712" s="786"/>
      <c r="O712" s="786"/>
      <c r="P712" s="786"/>
      <c r="Q712" s="786"/>
      <c r="R712" s="787"/>
      <c r="S712" s="787"/>
      <c r="T712" s="788"/>
      <c r="U712" s="787"/>
      <c r="V712" s="787"/>
      <c r="W712" s="783"/>
      <c r="X712" s="789"/>
      <c r="Y712" s="789"/>
      <c r="Z712" s="789"/>
      <c r="AA712" s="789"/>
      <c r="AB712" s="789"/>
      <c r="AC712" s="781"/>
      <c r="AD712" s="782"/>
      <c r="AE712" s="783"/>
      <c r="AF712" s="784">
        <f t="shared" si="335"/>
        <v>0</v>
      </c>
      <c r="AG712" s="784"/>
      <c r="AH712" s="784"/>
      <c r="AI712" s="784"/>
      <c r="AJ712" s="784">
        <f t="shared" si="323"/>
        <v>0</v>
      </c>
      <c r="AK712" s="784"/>
      <c r="AL712" s="784"/>
      <c r="AM712" s="784"/>
      <c r="AN712" s="784">
        <f t="shared" si="324"/>
        <v>0</v>
      </c>
      <c r="AO712" s="784"/>
      <c r="AP712" s="784"/>
      <c r="AQ712" s="784"/>
      <c r="AR712" s="363"/>
      <c r="AS712" s="785">
        <f t="shared" si="325"/>
        <v>0</v>
      </c>
      <c r="AT712" s="785"/>
      <c r="AU712" s="785"/>
      <c r="AV712" s="785"/>
      <c r="AW712" s="785">
        <f t="shared" si="326"/>
        <v>0</v>
      </c>
      <c r="AX712" s="91"/>
      <c r="AY712" s="116">
        <f t="shared" si="327"/>
        <v>0</v>
      </c>
      <c r="AZ712" s="116">
        <f t="shared" si="328"/>
        <v>0</v>
      </c>
      <c r="BA712" s="116">
        <f t="shared" si="329"/>
        <v>0</v>
      </c>
      <c r="BB712" s="116">
        <f t="shared" si="330"/>
        <v>0</v>
      </c>
      <c r="BC712" s="115">
        <f t="shared" si="336"/>
        <v>0</v>
      </c>
      <c r="BD712" s="116">
        <f t="shared" si="331"/>
        <v>0</v>
      </c>
      <c r="BE712" s="120">
        <f t="shared" si="337"/>
        <v>0</v>
      </c>
      <c r="BF712" s="115">
        <f t="shared" si="338"/>
        <v>0</v>
      </c>
      <c r="BG712" s="116">
        <f t="shared" si="332"/>
        <v>0</v>
      </c>
      <c r="BH712" s="120">
        <f t="shared" si="339"/>
        <v>0</v>
      </c>
      <c r="BI712" s="115">
        <f t="shared" si="340"/>
        <v>0</v>
      </c>
      <c r="BJ712" s="116">
        <f t="shared" si="333"/>
        <v>0</v>
      </c>
      <c r="BK712" s="120">
        <f t="shared" si="341"/>
        <v>0</v>
      </c>
      <c r="BL712" s="120">
        <f t="shared" si="342"/>
        <v>0</v>
      </c>
      <c r="BN712" s="375">
        <f t="shared" si="334"/>
        <v>0</v>
      </c>
      <c r="BP712" s="380"/>
      <c r="DH712" s="102"/>
    </row>
    <row r="713" spans="1:112" hidden="1">
      <c r="A713" s="110"/>
      <c r="B713" s="786"/>
      <c r="C713" s="786"/>
      <c r="D713" s="786"/>
      <c r="E713" s="786"/>
      <c r="F713" s="786"/>
      <c r="G713" s="786"/>
      <c r="H713" s="786"/>
      <c r="I713" s="786"/>
      <c r="J713" s="786"/>
      <c r="K713" s="786"/>
      <c r="L713" s="786"/>
      <c r="M713" s="786"/>
      <c r="N713" s="786"/>
      <c r="O713" s="786"/>
      <c r="P713" s="786"/>
      <c r="Q713" s="786"/>
      <c r="R713" s="787"/>
      <c r="S713" s="787"/>
      <c r="T713" s="788"/>
      <c r="U713" s="787"/>
      <c r="V713" s="787"/>
      <c r="W713" s="783"/>
      <c r="X713" s="789"/>
      <c r="Y713" s="789"/>
      <c r="Z713" s="789"/>
      <c r="AA713" s="789"/>
      <c r="AB713" s="789"/>
      <c r="AC713" s="781"/>
      <c r="AD713" s="782"/>
      <c r="AE713" s="783"/>
      <c r="AF713" s="784">
        <f t="shared" si="335"/>
        <v>0</v>
      </c>
      <c r="AG713" s="784"/>
      <c r="AH713" s="784"/>
      <c r="AI713" s="784"/>
      <c r="AJ713" s="784">
        <f t="shared" si="323"/>
        <v>0</v>
      </c>
      <c r="AK713" s="784"/>
      <c r="AL713" s="784"/>
      <c r="AM713" s="784"/>
      <c r="AN713" s="784">
        <f t="shared" si="324"/>
        <v>0</v>
      </c>
      <c r="AO713" s="784"/>
      <c r="AP713" s="784"/>
      <c r="AQ713" s="784"/>
      <c r="AR713" s="363"/>
      <c r="AS713" s="785">
        <f t="shared" si="325"/>
        <v>0</v>
      </c>
      <c r="AT713" s="785"/>
      <c r="AU713" s="785"/>
      <c r="AV713" s="785"/>
      <c r="AW713" s="785">
        <f t="shared" si="326"/>
        <v>0</v>
      </c>
      <c r="AX713" s="91"/>
      <c r="AY713" s="116">
        <f t="shared" si="327"/>
        <v>0</v>
      </c>
      <c r="AZ713" s="116">
        <f t="shared" si="328"/>
        <v>0</v>
      </c>
      <c r="BA713" s="116">
        <f t="shared" si="329"/>
        <v>0</v>
      </c>
      <c r="BB713" s="116">
        <f t="shared" si="330"/>
        <v>0</v>
      </c>
      <c r="BC713" s="115">
        <f t="shared" si="336"/>
        <v>0</v>
      </c>
      <c r="BD713" s="116">
        <f t="shared" si="331"/>
        <v>0</v>
      </c>
      <c r="BE713" s="120">
        <f t="shared" si="337"/>
        <v>0</v>
      </c>
      <c r="BF713" s="115">
        <f t="shared" si="338"/>
        <v>0</v>
      </c>
      <c r="BG713" s="116">
        <f t="shared" si="332"/>
        <v>0</v>
      </c>
      <c r="BH713" s="120">
        <f t="shared" si="339"/>
        <v>0</v>
      </c>
      <c r="BI713" s="115">
        <f t="shared" si="340"/>
        <v>0</v>
      </c>
      <c r="BJ713" s="116">
        <f t="shared" si="333"/>
        <v>0</v>
      </c>
      <c r="BK713" s="120">
        <f t="shared" si="341"/>
        <v>0</v>
      </c>
      <c r="BL713" s="120">
        <f t="shared" si="342"/>
        <v>0</v>
      </c>
      <c r="BN713" s="375">
        <f t="shared" si="334"/>
        <v>0</v>
      </c>
      <c r="BP713" s="380"/>
      <c r="DH713" s="102"/>
    </row>
    <row r="714" spans="1:112" hidden="1">
      <c r="A714" s="110"/>
      <c r="B714" s="786"/>
      <c r="C714" s="786"/>
      <c r="D714" s="786"/>
      <c r="E714" s="786"/>
      <c r="F714" s="786"/>
      <c r="G714" s="786"/>
      <c r="H714" s="786"/>
      <c r="I714" s="786"/>
      <c r="J714" s="786"/>
      <c r="K714" s="786"/>
      <c r="L714" s="786"/>
      <c r="M714" s="786"/>
      <c r="N714" s="786"/>
      <c r="O714" s="786"/>
      <c r="P714" s="786"/>
      <c r="Q714" s="786"/>
      <c r="R714" s="787"/>
      <c r="S714" s="787"/>
      <c r="T714" s="788"/>
      <c r="U714" s="787"/>
      <c r="V714" s="787"/>
      <c r="W714" s="783"/>
      <c r="X714" s="789"/>
      <c r="Y714" s="789"/>
      <c r="Z714" s="789"/>
      <c r="AA714" s="789"/>
      <c r="AB714" s="789"/>
      <c r="AC714" s="781"/>
      <c r="AD714" s="782"/>
      <c r="AE714" s="783"/>
      <c r="AF714" s="784">
        <f t="shared" si="335"/>
        <v>0</v>
      </c>
      <c r="AG714" s="784"/>
      <c r="AH714" s="784"/>
      <c r="AI714" s="784"/>
      <c r="AJ714" s="784">
        <f t="shared" si="323"/>
        <v>0</v>
      </c>
      <c r="AK714" s="784"/>
      <c r="AL714" s="784"/>
      <c r="AM714" s="784"/>
      <c r="AN714" s="784">
        <f t="shared" si="324"/>
        <v>0</v>
      </c>
      <c r="AO714" s="784"/>
      <c r="AP714" s="784"/>
      <c r="AQ714" s="784"/>
      <c r="AR714" s="363"/>
      <c r="AS714" s="785">
        <f t="shared" si="325"/>
        <v>0</v>
      </c>
      <c r="AT714" s="785"/>
      <c r="AU714" s="785"/>
      <c r="AV714" s="785"/>
      <c r="AW714" s="785">
        <f t="shared" si="326"/>
        <v>0</v>
      </c>
      <c r="AX714" s="91"/>
      <c r="AY714" s="116">
        <f t="shared" si="327"/>
        <v>0</v>
      </c>
      <c r="AZ714" s="116">
        <f t="shared" si="328"/>
        <v>0</v>
      </c>
      <c r="BA714" s="116">
        <f t="shared" si="329"/>
        <v>0</v>
      </c>
      <c r="BB714" s="116">
        <f t="shared" si="330"/>
        <v>0</v>
      </c>
      <c r="BC714" s="115">
        <f t="shared" si="336"/>
        <v>0</v>
      </c>
      <c r="BD714" s="116">
        <f t="shared" si="331"/>
        <v>0</v>
      </c>
      <c r="BE714" s="120">
        <f t="shared" si="337"/>
        <v>0</v>
      </c>
      <c r="BF714" s="115">
        <f t="shared" si="338"/>
        <v>0</v>
      </c>
      <c r="BG714" s="116">
        <f t="shared" si="332"/>
        <v>0</v>
      </c>
      <c r="BH714" s="120">
        <f t="shared" si="339"/>
        <v>0</v>
      </c>
      <c r="BI714" s="115">
        <f t="shared" si="340"/>
        <v>0</v>
      </c>
      <c r="BJ714" s="116">
        <f t="shared" si="333"/>
        <v>0</v>
      </c>
      <c r="BK714" s="120">
        <f t="shared" si="341"/>
        <v>0</v>
      </c>
      <c r="BL714" s="120">
        <f t="shared" si="342"/>
        <v>0</v>
      </c>
      <c r="BN714" s="375">
        <f t="shared" si="334"/>
        <v>0</v>
      </c>
      <c r="BP714" s="380"/>
      <c r="DH714" s="102"/>
    </row>
    <row r="715" spans="1:112" hidden="1">
      <c r="A715" s="110"/>
      <c r="B715" s="786"/>
      <c r="C715" s="786"/>
      <c r="D715" s="786"/>
      <c r="E715" s="786"/>
      <c r="F715" s="786"/>
      <c r="G715" s="786"/>
      <c r="H715" s="786"/>
      <c r="I715" s="786"/>
      <c r="J715" s="786"/>
      <c r="K715" s="786"/>
      <c r="L715" s="786"/>
      <c r="M715" s="786"/>
      <c r="N715" s="786"/>
      <c r="O715" s="786"/>
      <c r="P715" s="786"/>
      <c r="Q715" s="786"/>
      <c r="R715" s="787"/>
      <c r="S715" s="787"/>
      <c r="T715" s="788"/>
      <c r="U715" s="787"/>
      <c r="V715" s="787"/>
      <c r="W715" s="783"/>
      <c r="X715" s="789"/>
      <c r="Y715" s="789"/>
      <c r="Z715" s="789"/>
      <c r="AA715" s="789"/>
      <c r="AB715" s="789"/>
      <c r="AC715" s="781"/>
      <c r="AD715" s="782"/>
      <c r="AE715" s="783"/>
      <c r="AF715" s="784">
        <f t="shared" si="335"/>
        <v>0</v>
      </c>
      <c r="AG715" s="784"/>
      <c r="AH715" s="784"/>
      <c r="AI715" s="784"/>
      <c r="AJ715" s="784">
        <f t="shared" si="323"/>
        <v>0</v>
      </c>
      <c r="AK715" s="784"/>
      <c r="AL715" s="784"/>
      <c r="AM715" s="784"/>
      <c r="AN715" s="784">
        <f t="shared" si="324"/>
        <v>0</v>
      </c>
      <c r="AO715" s="784"/>
      <c r="AP715" s="784"/>
      <c r="AQ715" s="784"/>
      <c r="AR715" s="363"/>
      <c r="AS715" s="785">
        <f t="shared" si="325"/>
        <v>0</v>
      </c>
      <c r="AT715" s="785"/>
      <c r="AU715" s="785"/>
      <c r="AV715" s="785"/>
      <c r="AW715" s="785">
        <f t="shared" si="326"/>
        <v>0</v>
      </c>
      <c r="AX715" s="91"/>
      <c r="AY715" s="116">
        <f t="shared" si="327"/>
        <v>0</v>
      </c>
      <c r="AZ715" s="116">
        <f t="shared" si="328"/>
        <v>0</v>
      </c>
      <c r="BA715" s="116">
        <f t="shared" si="329"/>
        <v>0</v>
      </c>
      <c r="BB715" s="116">
        <f t="shared" si="330"/>
        <v>0</v>
      </c>
      <c r="BC715" s="115">
        <f t="shared" si="336"/>
        <v>0</v>
      </c>
      <c r="BD715" s="116">
        <f t="shared" si="331"/>
        <v>0</v>
      </c>
      <c r="BE715" s="120">
        <f t="shared" si="337"/>
        <v>0</v>
      </c>
      <c r="BF715" s="115">
        <f t="shared" si="338"/>
        <v>0</v>
      </c>
      <c r="BG715" s="116">
        <f t="shared" si="332"/>
        <v>0</v>
      </c>
      <c r="BH715" s="120">
        <f t="shared" si="339"/>
        <v>0</v>
      </c>
      <c r="BI715" s="115">
        <f t="shared" si="340"/>
        <v>0</v>
      </c>
      <c r="BJ715" s="116">
        <f t="shared" si="333"/>
        <v>0</v>
      </c>
      <c r="BK715" s="120">
        <f t="shared" si="341"/>
        <v>0</v>
      </c>
      <c r="BL715" s="120">
        <f t="shared" si="342"/>
        <v>0</v>
      </c>
      <c r="BN715" s="375">
        <f t="shared" si="334"/>
        <v>0</v>
      </c>
      <c r="BP715" s="380"/>
      <c r="DH715" s="102"/>
    </row>
    <row r="716" spans="1:112" hidden="1">
      <c r="A716" s="110"/>
      <c r="B716" s="786"/>
      <c r="C716" s="786"/>
      <c r="D716" s="786"/>
      <c r="E716" s="786"/>
      <c r="F716" s="786"/>
      <c r="G716" s="786"/>
      <c r="H716" s="786"/>
      <c r="I716" s="786"/>
      <c r="J716" s="786"/>
      <c r="K716" s="786"/>
      <c r="L716" s="786"/>
      <c r="M716" s="786"/>
      <c r="N716" s="786"/>
      <c r="O716" s="786"/>
      <c r="P716" s="786"/>
      <c r="Q716" s="786"/>
      <c r="R716" s="787"/>
      <c r="S716" s="787"/>
      <c r="T716" s="788"/>
      <c r="U716" s="787"/>
      <c r="V716" s="787"/>
      <c r="W716" s="783"/>
      <c r="X716" s="789"/>
      <c r="Y716" s="789"/>
      <c r="Z716" s="789"/>
      <c r="AA716" s="789"/>
      <c r="AB716" s="789"/>
      <c r="AC716" s="781"/>
      <c r="AD716" s="782"/>
      <c r="AE716" s="783"/>
      <c r="AF716" s="784">
        <f t="shared" si="335"/>
        <v>0</v>
      </c>
      <c r="AG716" s="784"/>
      <c r="AH716" s="784"/>
      <c r="AI716" s="784"/>
      <c r="AJ716" s="784">
        <f t="shared" si="323"/>
        <v>0</v>
      </c>
      <c r="AK716" s="784"/>
      <c r="AL716" s="784"/>
      <c r="AM716" s="784"/>
      <c r="AN716" s="784">
        <f t="shared" si="324"/>
        <v>0</v>
      </c>
      <c r="AO716" s="784"/>
      <c r="AP716" s="784"/>
      <c r="AQ716" s="784"/>
      <c r="AR716" s="363"/>
      <c r="AS716" s="785">
        <f t="shared" si="325"/>
        <v>0</v>
      </c>
      <c r="AT716" s="785"/>
      <c r="AU716" s="785"/>
      <c r="AV716" s="785"/>
      <c r="AW716" s="785">
        <f t="shared" si="326"/>
        <v>0</v>
      </c>
      <c r="AX716" s="91"/>
      <c r="AY716" s="116">
        <f t="shared" si="327"/>
        <v>0</v>
      </c>
      <c r="AZ716" s="116">
        <f t="shared" si="328"/>
        <v>0</v>
      </c>
      <c r="BA716" s="116">
        <f t="shared" si="329"/>
        <v>0</v>
      </c>
      <c r="BB716" s="116">
        <f t="shared" si="330"/>
        <v>0</v>
      </c>
      <c r="BC716" s="115">
        <f t="shared" si="336"/>
        <v>0</v>
      </c>
      <c r="BD716" s="116">
        <f t="shared" si="331"/>
        <v>0</v>
      </c>
      <c r="BE716" s="120">
        <f t="shared" si="337"/>
        <v>0</v>
      </c>
      <c r="BF716" s="115">
        <f t="shared" si="338"/>
        <v>0</v>
      </c>
      <c r="BG716" s="116">
        <f t="shared" si="332"/>
        <v>0</v>
      </c>
      <c r="BH716" s="120">
        <f t="shared" si="339"/>
        <v>0</v>
      </c>
      <c r="BI716" s="115">
        <f t="shared" si="340"/>
        <v>0</v>
      </c>
      <c r="BJ716" s="116">
        <f t="shared" si="333"/>
        <v>0</v>
      </c>
      <c r="BK716" s="120">
        <f t="shared" si="341"/>
        <v>0</v>
      </c>
      <c r="BL716" s="120">
        <f t="shared" si="342"/>
        <v>0</v>
      </c>
      <c r="BN716" s="375">
        <f t="shared" si="334"/>
        <v>0</v>
      </c>
      <c r="BP716" s="380"/>
      <c r="DH716" s="102"/>
    </row>
    <row r="717" spans="1:112" hidden="1">
      <c r="A717" s="110"/>
      <c r="B717" s="786"/>
      <c r="C717" s="786"/>
      <c r="D717" s="786"/>
      <c r="E717" s="786"/>
      <c r="F717" s="786"/>
      <c r="G717" s="786"/>
      <c r="H717" s="786"/>
      <c r="I717" s="786"/>
      <c r="J717" s="786"/>
      <c r="K717" s="786"/>
      <c r="L717" s="786"/>
      <c r="M717" s="786"/>
      <c r="N717" s="786"/>
      <c r="O717" s="786"/>
      <c r="P717" s="786"/>
      <c r="Q717" s="786"/>
      <c r="R717" s="787"/>
      <c r="S717" s="787"/>
      <c r="T717" s="788"/>
      <c r="U717" s="787"/>
      <c r="V717" s="787"/>
      <c r="W717" s="783"/>
      <c r="X717" s="789"/>
      <c r="Y717" s="789"/>
      <c r="Z717" s="789"/>
      <c r="AA717" s="789"/>
      <c r="AB717" s="789"/>
      <c r="AC717" s="781"/>
      <c r="AD717" s="782"/>
      <c r="AE717" s="783"/>
      <c r="AF717" s="784">
        <f t="shared" si="335"/>
        <v>0</v>
      </c>
      <c r="AG717" s="784"/>
      <c r="AH717" s="784"/>
      <c r="AI717" s="784"/>
      <c r="AJ717" s="784">
        <f t="shared" si="323"/>
        <v>0</v>
      </c>
      <c r="AK717" s="784"/>
      <c r="AL717" s="784"/>
      <c r="AM717" s="784"/>
      <c r="AN717" s="784">
        <f t="shared" si="324"/>
        <v>0</v>
      </c>
      <c r="AO717" s="784"/>
      <c r="AP717" s="784"/>
      <c r="AQ717" s="784"/>
      <c r="AR717" s="363"/>
      <c r="AS717" s="785">
        <f t="shared" si="325"/>
        <v>0</v>
      </c>
      <c r="AT717" s="785"/>
      <c r="AU717" s="785"/>
      <c r="AV717" s="785"/>
      <c r="AW717" s="785">
        <f t="shared" si="326"/>
        <v>0</v>
      </c>
      <c r="AX717" s="91"/>
      <c r="AY717" s="116">
        <f t="shared" si="327"/>
        <v>0</v>
      </c>
      <c r="AZ717" s="116">
        <f t="shared" si="328"/>
        <v>0</v>
      </c>
      <c r="BA717" s="116">
        <f t="shared" si="329"/>
        <v>0</v>
      </c>
      <c r="BB717" s="116">
        <f t="shared" si="330"/>
        <v>0</v>
      </c>
      <c r="BC717" s="115">
        <f t="shared" si="336"/>
        <v>0</v>
      </c>
      <c r="BD717" s="116">
        <f t="shared" si="331"/>
        <v>0</v>
      </c>
      <c r="BE717" s="120">
        <f t="shared" si="337"/>
        <v>0</v>
      </c>
      <c r="BF717" s="115">
        <f t="shared" si="338"/>
        <v>0</v>
      </c>
      <c r="BG717" s="116">
        <f t="shared" si="332"/>
        <v>0</v>
      </c>
      <c r="BH717" s="120">
        <f t="shared" si="339"/>
        <v>0</v>
      </c>
      <c r="BI717" s="115">
        <f t="shared" si="340"/>
        <v>0</v>
      </c>
      <c r="BJ717" s="116">
        <f t="shared" si="333"/>
        <v>0</v>
      </c>
      <c r="BK717" s="120">
        <f t="shared" si="341"/>
        <v>0</v>
      </c>
      <c r="BL717" s="120">
        <f t="shared" si="342"/>
        <v>0</v>
      </c>
      <c r="BN717" s="375">
        <f t="shared" si="334"/>
        <v>0</v>
      </c>
      <c r="BP717" s="380"/>
      <c r="DH717" s="102"/>
    </row>
    <row r="718" spans="1:112" hidden="1">
      <c r="A718" s="110"/>
      <c r="B718" s="786"/>
      <c r="C718" s="786"/>
      <c r="D718" s="786"/>
      <c r="E718" s="786"/>
      <c r="F718" s="786"/>
      <c r="G718" s="786"/>
      <c r="H718" s="786"/>
      <c r="I718" s="786"/>
      <c r="J718" s="786"/>
      <c r="K718" s="786"/>
      <c r="L718" s="786"/>
      <c r="M718" s="786"/>
      <c r="N718" s="786"/>
      <c r="O718" s="786"/>
      <c r="P718" s="786"/>
      <c r="Q718" s="786"/>
      <c r="R718" s="787"/>
      <c r="S718" s="787"/>
      <c r="T718" s="788"/>
      <c r="U718" s="787"/>
      <c r="V718" s="787"/>
      <c r="W718" s="783"/>
      <c r="X718" s="789"/>
      <c r="Y718" s="789"/>
      <c r="Z718" s="789"/>
      <c r="AA718" s="789"/>
      <c r="AB718" s="789"/>
      <c r="AC718" s="781"/>
      <c r="AD718" s="782"/>
      <c r="AE718" s="783"/>
      <c r="AF718" s="784">
        <f t="shared" si="335"/>
        <v>0</v>
      </c>
      <c r="AG718" s="784"/>
      <c r="AH718" s="784"/>
      <c r="AI718" s="784"/>
      <c r="AJ718" s="784">
        <f t="shared" si="323"/>
        <v>0</v>
      </c>
      <c r="AK718" s="784"/>
      <c r="AL718" s="784"/>
      <c r="AM718" s="784"/>
      <c r="AN718" s="784">
        <f t="shared" si="324"/>
        <v>0</v>
      </c>
      <c r="AO718" s="784"/>
      <c r="AP718" s="784"/>
      <c r="AQ718" s="784"/>
      <c r="AR718" s="363"/>
      <c r="AS718" s="785">
        <f t="shared" si="325"/>
        <v>0</v>
      </c>
      <c r="AT718" s="785"/>
      <c r="AU718" s="785"/>
      <c r="AV718" s="785"/>
      <c r="AW718" s="785">
        <f t="shared" si="326"/>
        <v>0</v>
      </c>
      <c r="AX718" s="91"/>
      <c r="AY718" s="116">
        <f t="shared" si="327"/>
        <v>0</v>
      </c>
      <c r="AZ718" s="116">
        <f t="shared" si="328"/>
        <v>0</v>
      </c>
      <c r="BA718" s="116">
        <f t="shared" si="329"/>
        <v>0</v>
      </c>
      <c r="BB718" s="116">
        <f t="shared" si="330"/>
        <v>0</v>
      </c>
      <c r="BC718" s="115">
        <f t="shared" si="336"/>
        <v>0</v>
      </c>
      <c r="BD718" s="116">
        <f t="shared" si="331"/>
        <v>0</v>
      </c>
      <c r="BE718" s="120">
        <f t="shared" si="337"/>
        <v>0</v>
      </c>
      <c r="BF718" s="115">
        <f t="shared" si="338"/>
        <v>0</v>
      </c>
      <c r="BG718" s="116">
        <f t="shared" si="332"/>
        <v>0</v>
      </c>
      <c r="BH718" s="120">
        <f t="shared" si="339"/>
        <v>0</v>
      </c>
      <c r="BI718" s="115">
        <f t="shared" si="340"/>
        <v>0</v>
      </c>
      <c r="BJ718" s="116">
        <f t="shared" si="333"/>
        <v>0</v>
      </c>
      <c r="BK718" s="120">
        <f t="shared" si="341"/>
        <v>0</v>
      </c>
      <c r="BL718" s="120">
        <f t="shared" si="342"/>
        <v>0</v>
      </c>
      <c r="BN718" s="375">
        <f t="shared" si="334"/>
        <v>0</v>
      </c>
      <c r="BP718" s="380"/>
      <c r="DH718" s="102"/>
    </row>
    <row r="719" spans="1:112" hidden="1">
      <c r="A719" s="110"/>
      <c r="B719" s="786"/>
      <c r="C719" s="786"/>
      <c r="D719" s="786"/>
      <c r="E719" s="786"/>
      <c r="F719" s="786"/>
      <c r="G719" s="786"/>
      <c r="H719" s="786"/>
      <c r="I719" s="786"/>
      <c r="J719" s="786"/>
      <c r="K719" s="786"/>
      <c r="L719" s="786"/>
      <c r="M719" s="786"/>
      <c r="N719" s="786"/>
      <c r="O719" s="786"/>
      <c r="P719" s="786"/>
      <c r="Q719" s="786"/>
      <c r="R719" s="787"/>
      <c r="S719" s="787"/>
      <c r="T719" s="788"/>
      <c r="U719" s="787"/>
      <c r="V719" s="787"/>
      <c r="W719" s="783"/>
      <c r="X719" s="789"/>
      <c r="Y719" s="789"/>
      <c r="Z719" s="789"/>
      <c r="AA719" s="789"/>
      <c r="AB719" s="789"/>
      <c r="AC719" s="781"/>
      <c r="AD719" s="782"/>
      <c r="AE719" s="783"/>
      <c r="AF719" s="784">
        <f t="shared" si="335"/>
        <v>0</v>
      </c>
      <c r="AG719" s="784"/>
      <c r="AH719" s="784"/>
      <c r="AI719" s="784"/>
      <c r="AJ719" s="784">
        <f t="shared" si="323"/>
        <v>0</v>
      </c>
      <c r="AK719" s="784"/>
      <c r="AL719" s="784"/>
      <c r="AM719" s="784"/>
      <c r="AN719" s="784">
        <f t="shared" si="324"/>
        <v>0</v>
      </c>
      <c r="AO719" s="784"/>
      <c r="AP719" s="784"/>
      <c r="AQ719" s="784"/>
      <c r="AR719" s="363"/>
      <c r="AS719" s="785">
        <f t="shared" si="325"/>
        <v>0</v>
      </c>
      <c r="AT719" s="785"/>
      <c r="AU719" s="785"/>
      <c r="AV719" s="785"/>
      <c r="AW719" s="785">
        <f t="shared" si="326"/>
        <v>0</v>
      </c>
      <c r="AX719" s="91"/>
      <c r="AY719" s="116">
        <f t="shared" si="327"/>
        <v>0</v>
      </c>
      <c r="AZ719" s="116">
        <f t="shared" si="328"/>
        <v>0</v>
      </c>
      <c r="BA719" s="116">
        <f t="shared" si="329"/>
        <v>0</v>
      </c>
      <c r="BB719" s="116">
        <f t="shared" si="330"/>
        <v>0</v>
      </c>
      <c r="BC719" s="115">
        <f t="shared" si="336"/>
        <v>0</v>
      </c>
      <c r="BD719" s="116">
        <f t="shared" si="331"/>
        <v>0</v>
      </c>
      <c r="BE719" s="120">
        <f t="shared" si="337"/>
        <v>0</v>
      </c>
      <c r="BF719" s="115">
        <f t="shared" si="338"/>
        <v>0</v>
      </c>
      <c r="BG719" s="116">
        <f t="shared" si="332"/>
        <v>0</v>
      </c>
      <c r="BH719" s="120">
        <f t="shared" si="339"/>
        <v>0</v>
      </c>
      <c r="BI719" s="115">
        <f t="shared" si="340"/>
        <v>0</v>
      </c>
      <c r="BJ719" s="116">
        <f t="shared" si="333"/>
        <v>0</v>
      </c>
      <c r="BK719" s="120">
        <f t="shared" si="341"/>
        <v>0</v>
      </c>
      <c r="BL719" s="120">
        <f t="shared" si="342"/>
        <v>0</v>
      </c>
      <c r="BN719" s="375">
        <f t="shared" si="334"/>
        <v>0</v>
      </c>
      <c r="BP719" s="380"/>
      <c r="DH719" s="102"/>
    </row>
    <row r="720" spans="1:112" hidden="1">
      <c r="A720" s="110"/>
      <c r="B720" s="786"/>
      <c r="C720" s="786"/>
      <c r="D720" s="786"/>
      <c r="E720" s="786"/>
      <c r="F720" s="786"/>
      <c r="G720" s="786"/>
      <c r="H720" s="786"/>
      <c r="I720" s="786"/>
      <c r="J720" s="786"/>
      <c r="K720" s="786"/>
      <c r="L720" s="786"/>
      <c r="M720" s="786"/>
      <c r="N720" s="786"/>
      <c r="O720" s="786"/>
      <c r="P720" s="786"/>
      <c r="Q720" s="786"/>
      <c r="R720" s="787"/>
      <c r="S720" s="787"/>
      <c r="T720" s="788"/>
      <c r="U720" s="787"/>
      <c r="V720" s="787"/>
      <c r="W720" s="783"/>
      <c r="X720" s="789"/>
      <c r="Y720" s="789"/>
      <c r="Z720" s="789"/>
      <c r="AA720" s="789"/>
      <c r="AB720" s="789"/>
      <c r="AC720" s="781"/>
      <c r="AD720" s="782"/>
      <c r="AE720" s="783"/>
      <c r="AF720" s="784">
        <f t="shared" si="335"/>
        <v>0</v>
      </c>
      <c r="AG720" s="784"/>
      <c r="AH720" s="784"/>
      <c r="AI720" s="784"/>
      <c r="AJ720" s="784">
        <f t="shared" si="323"/>
        <v>0</v>
      </c>
      <c r="AK720" s="784"/>
      <c r="AL720" s="784"/>
      <c r="AM720" s="784"/>
      <c r="AN720" s="784">
        <f t="shared" si="324"/>
        <v>0</v>
      </c>
      <c r="AO720" s="784"/>
      <c r="AP720" s="784"/>
      <c r="AQ720" s="784"/>
      <c r="AR720" s="363"/>
      <c r="AS720" s="785">
        <f t="shared" si="325"/>
        <v>0</v>
      </c>
      <c r="AT720" s="785"/>
      <c r="AU720" s="785"/>
      <c r="AV720" s="785"/>
      <c r="AW720" s="785">
        <f t="shared" si="326"/>
        <v>0</v>
      </c>
      <c r="AX720" s="91"/>
      <c r="AY720" s="116">
        <f t="shared" si="327"/>
        <v>0</v>
      </c>
      <c r="AZ720" s="116">
        <f t="shared" si="328"/>
        <v>0</v>
      </c>
      <c r="BA720" s="116">
        <f t="shared" si="329"/>
        <v>0</v>
      </c>
      <c r="BB720" s="116">
        <f t="shared" si="330"/>
        <v>0</v>
      </c>
      <c r="BC720" s="115">
        <f t="shared" si="336"/>
        <v>0</v>
      </c>
      <c r="BD720" s="116">
        <f t="shared" si="331"/>
        <v>0</v>
      </c>
      <c r="BE720" s="120">
        <f t="shared" si="337"/>
        <v>0</v>
      </c>
      <c r="BF720" s="115">
        <f t="shared" si="338"/>
        <v>0</v>
      </c>
      <c r="BG720" s="116">
        <f t="shared" si="332"/>
        <v>0</v>
      </c>
      <c r="BH720" s="120">
        <f t="shared" si="339"/>
        <v>0</v>
      </c>
      <c r="BI720" s="115">
        <f t="shared" si="340"/>
        <v>0</v>
      </c>
      <c r="BJ720" s="116">
        <f t="shared" si="333"/>
        <v>0</v>
      </c>
      <c r="BK720" s="120">
        <f t="shared" si="341"/>
        <v>0</v>
      </c>
      <c r="BL720" s="120">
        <f t="shared" si="342"/>
        <v>0</v>
      </c>
      <c r="BN720" s="375">
        <f t="shared" si="334"/>
        <v>0</v>
      </c>
      <c r="BP720" s="380"/>
      <c r="DH720" s="102"/>
    </row>
    <row r="721" spans="1:112" hidden="1">
      <c r="A721" s="110"/>
      <c r="B721" s="786"/>
      <c r="C721" s="786"/>
      <c r="D721" s="786"/>
      <c r="E721" s="786"/>
      <c r="F721" s="786"/>
      <c r="G721" s="786"/>
      <c r="H721" s="786"/>
      <c r="I721" s="786"/>
      <c r="J721" s="786"/>
      <c r="K721" s="786"/>
      <c r="L721" s="786"/>
      <c r="M721" s="786"/>
      <c r="N721" s="786"/>
      <c r="O721" s="786"/>
      <c r="P721" s="786"/>
      <c r="Q721" s="786"/>
      <c r="R721" s="787"/>
      <c r="S721" s="787"/>
      <c r="T721" s="788"/>
      <c r="U721" s="787"/>
      <c r="V721" s="787"/>
      <c r="W721" s="783"/>
      <c r="X721" s="789"/>
      <c r="Y721" s="789"/>
      <c r="Z721" s="789"/>
      <c r="AA721" s="789"/>
      <c r="AB721" s="789"/>
      <c r="AC721" s="781"/>
      <c r="AD721" s="782"/>
      <c r="AE721" s="783"/>
      <c r="AF721" s="784">
        <f t="shared" si="335"/>
        <v>0</v>
      </c>
      <c r="AG721" s="784"/>
      <c r="AH721" s="784"/>
      <c r="AI721" s="784"/>
      <c r="AJ721" s="784">
        <f t="shared" si="323"/>
        <v>0</v>
      </c>
      <c r="AK721" s="784"/>
      <c r="AL721" s="784"/>
      <c r="AM721" s="784"/>
      <c r="AN721" s="784">
        <f t="shared" si="324"/>
        <v>0</v>
      </c>
      <c r="AO721" s="784"/>
      <c r="AP721" s="784"/>
      <c r="AQ721" s="784"/>
      <c r="AR721" s="363"/>
      <c r="AS721" s="785">
        <f t="shared" si="325"/>
        <v>0</v>
      </c>
      <c r="AT721" s="785"/>
      <c r="AU721" s="785"/>
      <c r="AV721" s="785"/>
      <c r="AW721" s="785">
        <f t="shared" si="326"/>
        <v>0</v>
      </c>
      <c r="AX721" s="91"/>
      <c r="AY721" s="116">
        <f t="shared" si="327"/>
        <v>0</v>
      </c>
      <c r="AZ721" s="116">
        <f t="shared" si="328"/>
        <v>0</v>
      </c>
      <c r="BA721" s="116">
        <f t="shared" si="329"/>
        <v>0</v>
      </c>
      <c r="BB721" s="116">
        <f t="shared" si="330"/>
        <v>0</v>
      </c>
      <c r="BC721" s="115">
        <f t="shared" si="336"/>
        <v>0</v>
      </c>
      <c r="BD721" s="116">
        <f t="shared" si="331"/>
        <v>0</v>
      </c>
      <c r="BE721" s="120">
        <f t="shared" si="337"/>
        <v>0</v>
      </c>
      <c r="BF721" s="115">
        <f t="shared" si="338"/>
        <v>0</v>
      </c>
      <c r="BG721" s="116">
        <f t="shared" si="332"/>
        <v>0</v>
      </c>
      <c r="BH721" s="120">
        <f t="shared" si="339"/>
        <v>0</v>
      </c>
      <c r="BI721" s="115">
        <f t="shared" si="340"/>
        <v>0</v>
      </c>
      <c r="BJ721" s="116">
        <f t="shared" si="333"/>
        <v>0</v>
      </c>
      <c r="BK721" s="120">
        <f t="shared" si="341"/>
        <v>0</v>
      </c>
      <c r="BL721" s="120">
        <f t="shared" si="342"/>
        <v>0</v>
      </c>
      <c r="BN721" s="375">
        <f t="shared" si="334"/>
        <v>0</v>
      </c>
      <c r="BP721" s="380"/>
      <c r="DH721" s="102"/>
    </row>
    <row r="722" spans="1:112" hidden="1">
      <c r="A722" s="110"/>
      <c r="B722" s="786"/>
      <c r="C722" s="786"/>
      <c r="D722" s="786"/>
      <c r="E722" s="786"/>
      <c r="F722" s="786"/>
      <c r="G722" s="786"/>
      <c r="H722" s="786"/>
      <c r="I722" s="786"/>
      <c r="J722" s="786"/>
      <c r="K722" s="786"/>
      <c r="L722" s="786"/>
      <c r="M722" s="786"/>
      <c r="N722" s="786"/>
      <c r="O722" s="786"/>
      <c r="P722" s="786"/>
      <c r="Q722" s="786"/>
      <c r="R722" s="787"/>
      <c r="S722" s="787"/>
      <c r="T722" s="788"/>
      <c r="U722" s="787"/>
      <c r="V722" s="787"/>
      <c r="W722" s="783"/>
      <c r="X722" s="789"/>
      <c r="Y722" s="789"/>
      <c r="Z722" s="789"/>
      <c r="AA722" s="789"/>
      <c r="AB722" s="789"/>
      <c r="AC722" s="781"/>
      <c r="AD722" s="782"/>
      <c r="AE722" s="783"/>
      <c r="AF722" s="784">
        <f t="shared" si="335"/>
        <v>0</v>
      </c>
      <c r="AG722" s="784"/>
      <c r="AH722" s="784"/>
      <c r="AI722" s="784"/>
      <c r="AJ722" s="784">
        <f t="shared" si="323"/>
        <v>0</v>
      </c>
      <c r="AK722" s="784"/>
      <c r="AL722" s="784"/>
      <c r="AM722" s="784"/>
      <c r="AN722" s="784">
        <f t="shared" si="324"/>
        <v>0</v>
      </c>
      <c r="AO722" s="784"/>
      <c r="AP722" s="784"/>
      <c r="AQ722" s="784"/>
      <c r="AR722" s="363"/>
      <c r="AS722" s="785">
        <f t="shared" si="325"/>
        <v>0</v>
      </c>
      <c r="AT722" s="785"/>
      <c r="AU722" s="785"/>
      <c r="AV722" s="785"/>
      <c r="AW722" s="785">
        <f t="shared" si="326"/>
        <v>0</v>
      </c>
      <c r="AX722" s="91"/>
      <c r="AY722" s="116">
        <f t="shared" si="327"/>
        <v>0</v>
      </c>
      <c r="AZ722" s="116">
        <f t="shared" si="328"/>
        <v>0</v>
      </c>
      <c r="BA722" s="116">
        <f t="shared" si="329"/>
        <v>0</v>
      </c>
      <c r="BB722" s="116">
        <f t="shared" si="330"/>
        <v>0</v>
      </c>
      <c r="BC722" s="115">
        <f t="shared" si="336"/>
        <v>0</v>
      </c>
      <c r="BD722" s="116">
        <f t="shared" si="331"/>
        <v>0</v>
      </c>
      <c r="BE722" s="120">
        <f t="shared" si="337"/>
        <v>0</v>
      </c>
      <c r="BF722" s="115">
        <f t="shared" si="338"/>
        <v>0</v>
      </c>
      <c r="BG722" s="116">
        <f t="shared" si="332"/>
        <v>0</v>
      </c>
      <c r="BH722" s="120">
        <f t="shared" si="339"/>
        <v>0</v>
      </c>
      <c r="BI722" s="115">
        <f t="shared" si="340"/>
        <v>0</v>
      </c>
      <c r="BJ722" s="116">
        <f t="shared" si="333"/>
        <v>0</v>
      </c>
      <c r="BK722" s="120">
        <f t="shared" si="341"/>
        <v>0</v>
      </c>
      <c r="BL722" s="120">
        <f t="shared" si="342"/>
        <v>0</v>
      </c>
      <c r="BN722" s="375">
        <f t="shared" si="334"/>
        <v>0</v>
      </c>
      <c r="BP722" s="380"/>
      <c r="DH722" s="102"/>
    </row>
    <row r="723" spans="1:112" hidden="1">
      <c r="A723" s="110"/>
      <c r="B723" s="786"/>
      <c r="C723" s="786"/>
      <c r="D723" s="786"/>
      <c r="E723" s="786"/>
      <c r="F723" s="786"/>
      <c r="G723" s="786"/>
      <c r="H723" s="786"/>
      <c r="I723" s="786"/>
      <c r="J723" s="786"/>
      <c r="K723" s="786"/>
      <c r="L723" s="786"/>
      <c r="M723" s="786"/>
      <c r="N723" s="786"/>
      <c r="O723" s="786"/>
      <c r="P723" s="786"/>
      <c r="Q723" s="786"/>
      <c r="R723" s="787"/>
      <c r="S723" s="787"/>
      <c r="T723" s="788"/>
      <c r="U723" s="787"/>
      <c r="V723" s="787"/>
      <c r="W723" s="783"/>
      <c r="X723" s="789"/>
      <c r="Y723" s="789"/>
      <c r="Z723" s="789"/>
      <c r="AA723" s="789"/>
      <c r="AB723" s="789"/>
      <c r="AC723" s="781"/>
      <c r="AD723" s="782"/>
      <c r="AE723" s="783"/>
      <c r="AF723" s="784">
        <f t="shared" si="335"/>
        <v>0</v>
      </c>
      <c r="AG723" s="784"/>
      <c r="AH723" s="784"/>
      <c r="AI723" s="784"/>
      <c r="AJ723" s="784">
        <f t="shared" si="323"/>
        <v>0</v>
      </c>
      <c r="AK723" s="784"/>
      <c r="AL723" s="784"/>
      <c r="AM723" s="784"/>
      <c r="AN723" s="784">
        <f t="shared" si="324"/>
        <v>0</v>
      </c>
      <c r="AO723" s="784"/>
      <c r="AP723" s="784"/>
      <c r="AQ723" s="784"/>
      <c r="AR723" s="363"/>
      <c r="AS723" s="785">
        <f t="shared" si="325"/>
        <v>0</v>
      </c>
      <c r="AT723" s="785"/>
      <c r="AU723" s="785"/>
      <c r="AV723" s="785"/>
      <c r="AW723" s="785">
        <f t="shared" si="326"/>
        <v>0</v>
      </c>
      <c r="AX723" s="91"/>
      <c r="AY723" s="116">
        <f t="shared" si="327"/>
        <v>0</v>
      </c>
      <c r="AZ723" s="116">
        <f t="shared" si="328"/>
        <v>0</v>
      </c>
      <c r="BA723" s="116">
        <f t="shared" si="329"/>
        <v>0</v>
      </c>
      <c r="BB723" s="116">
        <f t="shared" si="330"/>
        <v>0</v>
      </c>
      <c r="BC723" s="115">
        <f t="shared" si="336"/>
        <v>0</v>
      </c>
      <c r="BD723" s="116">
        <f t="shared" si="331"/>
        <v>0</v>
      </c>
      <c r="BE723" s="120">
        <f t="shared" si="337"/>
        <v>0</v>
      </c>
      <c r="BF723" s="115">
        <f t="shared" si="338"/>
        <v>0</v>
      </c>
      <c r="BG723" s="116">
        <f t="shared" si="332"/>
        <v>0</v>
      </c>
      <c r="BH723" s="120">
        <f t="shared" si="339"/>
        <v>0</v>
      </c>
      <c r="BI723" s="115">
        <f t="shared" si="340"/>
        <v>0</v>
      </c>
      <c r="BJ723" s="116">
        <f t="shared" si="333"/>
        <v>0</v>
      </c>
      <c r="BK723" s="120">
        <f t="shared" si="341"/>
        <v>0</v>
      </c>
      <c r="BL723" s="120">
        <f t="shared" si="342"/>
        <v>0</v>
      </c>
      <c r="BN723" s="375">
        <f t="shared" si="334"/>
        <v>0</v>
      </c>
      <c r="BP723" s="380"/>
      <c r="DH723" s="102"/>
    </row>
    <row r="724" spans="1:112" hidden="1">
      <c r="A724" s="110"/>
      <c r="B724" s="786"/>
      <c r="C724" s="786"/>
      <c r="D724" s="786"/>
      <c r="E724" s="786"/>
      <c r="F724" s="786"/>
      <c r="G724" s="786"/>
      <c r="H724" s="786"/>
      <c r="I724" s="786"/>
      <c r="J724" s="786"/>
      <c r="K724" s="786"/>
      <c r="L724" s="786"/>
      <c r="M724" s="786"/>
      <c r="N724" s="786"/>
      <c r="O724" s="786"/>
      <c r="P724" s="786"/>
      <c r="Q724" s="786"/>
      <c r="R724" s="787"/>
      <c r="S724" s="787"/>
      <c r="T724" s="788"/>
      <c r="U724" s="787"/>
      <c r="V724" s="787"/>
      <c r="W724" s="783"/>
      <c r="X724" s="789"/>
      <c r="Y724" s="789"/>
      <c r="Z724" s="789"/>
      <c r="AA724" s="789"/>
      <c r="AB724" s="789"/>
      <c r="AC724" s="781"/>
      <c r="AD724" s="782"/>
      <c r="AE724" s="783"/>
      <c r="AF724" s="784">
        <f t="shared" si="335"/>
        <v>0</v>
      </c>
      <c r="AG724" s="784"/>
      <c r="AH724" s="784"/>
      <c r="AI724" s="784"/>
      <c r="AJ724" s="784">
        <f t="shared" si="323"/>
        <v>0</v>
      </c>
      <c r="AK724" s="784"/>
      <c r="AL724" s="784"/>
      <c r="AM724" s="784"/>
      <c r="AN724" s="784">
        <f t="shared" si="324"/>
        <v>0</v>
      </c>
      <c r="AO724" s="784"/>
      <c r="AP724" s="784"/>
      <c r="AQ724" s="784"/>
      <c r="AR724" s="363"/>
      <c r="AS724" s="785">
        <f t="shared" si="325"/>
        <v>0</v>
      </c>
      <c r="AT724" s="785"/>
      <c r="AU724" s="785"/>
      <c r="AV724" s="785"/>
      <c r="AW724" s="785">
        <f t="shared" si="326"/>
        <v>0</v>
      </c>
      <c r="AX724" s="91"/>
      <c r="AY724" s="116">
        <f t="shared" si="327"/>
        <v>0</v>
      </c>
      <c r="AZ724" s="116">
        <f t="shared" si="328"/>
        <v>0</v>
      </c>
      <c r="BA724" s="116">
        <f t="shared" si="329"/>
        <v>0</v>
      </c>
      <c r="BB724" s="116">
        <f t="shared" si="330"/>
        <v>0</v>
      </c>
      <c r="BC724" s="115">
        <f t="shared" si="336"/>
        <v>0</v>
      </c>
      <c r="BD724" s="116">
        <f t="shared" si="331"/>
        <v>0</v>
      </c>
      <c r="BE724" s="120">
        <f t="shared" si="337"/>
        <v>0</v>
      </c>
      <c r="BF724" s="115">
        <f t="shared" si="338"/>
        <v>0</v>
      </c>
      <c r="BG724" s="116">
        <f t="shared" si="332"/>
        <v>0</v>
      </c>
      <c r="BH724" s="120">
        <f t="shared" si="339"/>
        <v>0</v>
      </c>
      <c r="BI724" s="115">
        <f t="shared" si="340"/>
        <v>0</v>
      </c>
      <c r="BJ724" s="116">
        <f t="shared" si="333"/>
        <v>0</v>
      </c>
      <c r="BK724" s="120">
        <f t="shared" si="341"/>
        <v>0</v>
      </c>
      <c r="BL724" s="120">
        <f t="shared" si="342"/>
        <v>0</v>
      </c>
      <c r="BN724" s="375">
        <f t="shared" si="334"/>
        <v>0</v>
      </c>
      <c r="BP724" s="380"/>
      <c r="DH724" s="102"/>
    </row>
    <row r="725" spans="1:112" ht="5" hidden="1" customHeight="1">
      <c r="A725" s="103"/>
      <c r="B725" s="364"/>
      <c r="C725" s="364"/>
      <c r="D725" s="364"/>
      <c r="E725" s="364"/>
      <c r="F725" s="364"/>
      <c r="G725" s="364"/>
      <c r="H725" s="364"/>
      <c r="I725" s="364"/>
      <c r="J725" s="364"/>
      <c r="K725" s="364"/>
      <c r="L725" s="364"/>
      <c r="M725" s="364"/>
      <c r="N725" s="364"/>
      <c r="O725" s="364"/>
      <c r="P725" s="364"/>
      <c r="Q725" s="364"/>
      <c r="R725" s="365"/>
      <c r="S725" s="365"/>
      <c r="T725" s="365"/>
      <c r="U725" s="365"/>
      <c r="V725" s="365"/>
      <c r="W725" s="366"/>
      <c r="X725" s="366"/>
      <c r="Y725" s="366"/>
      <c r="Z725" s="366"/>
      <c r="AA725" s="366"/>
      <c r="AB725" s="366"/>
      <c r="AC725" s="366"/>
      <c r="AD725" s="366"/>
      <c r="AE725" s="366"/>
      <c r="AF725" s="367"/>
      <c r="AG725" s="367"/>
      <c r="AH725" s="367"/>
      <c r="AI725" s="367"/>
      <c r="AJ725" s="367"/>
      <c r="AK725" s="367"/>
      <c r="AL725" s="367"/>
      <c r="AM725" s="367"/>
      <c r="AN725" s="367"/>
      <c r="AO725" s="367"/>
      <c r="AP725" s="367"/>
      <c r="AQ725" s="367"/>
      <c r="AR725" s="368"/>
      <c r="AS725" s="361"/>
      <c r="AT725" s="361"/>
      <c r="AU725" s="361"/>
      <c r="AV725" s="361"/>
      <c r="AW725" s="361"/>
      <c r="AX725" s="91"/>
      <c r="AY725" s="106">
        <f>AY684</f>
        <v>0</v>
      </c>
      <c r="AZ725" s="106">
        <f>AZ684</f>
        <v>0</v>
      </c>
      <c r="BA725" s="106">
        <f>BA684</f>
        <v>0</v>
      </c>
      <c r="BB725" s="106">
        <f>BB684</f>
        <v>0</v>
      </c>
      <c r="BC725" s="106"/>
      <c r="BD725" s="117"/>
      <c r="BE725" s="119">
        <f>BE684</f>
        <v>0</v>
      </c>
      <c r="BF725" s="106"/>
      <c r="BG725" s="106">
        <f>BG684</f>
        <v>0</v>
      </c>
      <c r="BH725" s="119">
        <f>BH684</f>
        <v>0</v>
      </c>
      <c r="BI725" s="106"/>
      <c r="BJ725" s="106">
        <f>BJ684</f>
        <v>0</v>
      </c>
      <c r="BK725" s="119">
        <f>BK684</f>
        <v>0</v>
      </c>
      <c r="BL725" s="119">
        <f>BL684</f>
        <v>0</v>
      </c>
      <c r="BN725" s="377"/>
      <c r="BP725" s="382"/>
      <c r="DH725" s="104"/>
    </row>
    <row r="726" spans="1:112" ht="21.5" hidden="1" customHeight="1">
      <c r="A726" s="103"/>
      <c r="B726" s="369"/>
      <c r="C726" s="370"/>
      <c r="D726" s="370"/>
      <c r="E726" s="370"/>
      <c r="F726" s="370"/>
      <c r="G726" s="370"/>
      <c r="H726" s="370"/>
      <c r="I726" s="370"/>
      <c r="J726" s="370"/>
      <c r="K726" s="370"/>
      <c r="L726" s="370"/>
      <c r="M726" s="370"/>
      <c r="N726" s="370"/>
      <c r="O726" s="370"/>
      <c r="P726" s="370"/>
      <c r="Q726" s="370"/>
      <c r="R726" s="143"/>
      <c r="S726" s="143"/>
      <c r="T726" s="143"/>
      <c r="U726" s="143"/>
      <c r="V726" s="143"/>
      <c r="W726" s="143"/>
      <c r="X726" s="143"/>
      <c r="Y726" s="143"/>
      <c r="Z726" s="143"/>
      <c r="AA726" s="143"/>
      <c r="AB726" s="143"/>
      <c r="AC726" s="143"/>
      <c r="AD726" s="143"/>
      <c r="AE726" s="246" t="str">
        <f>CONCATENATE(B684," ","TOTAL")</f>
        <v>EXTERIORS 2 TOTAL</v>
      </c>
      <c r="AF726" s="802">
        <f>SUBTOTAL(9,AF685:AF725)</f>
        <v>0</v>
      </c>
      <c r="AG726" s="802"/>
      <c r="AH726" s="802"/>
      <c r="AI726" s="802"/>
      <c r="AJ726" s="802">
        <f>SUBTOTAL(9,AJ685:AJ725)</f>
        <v>0</v>
      </c>
      <c r="AK726" s="802"/>
      <c r="AL726" s="802"/>
      <c r="AM726" s="802"/>
      <c r="AN726" s="802">
        <f>SUBTOTAL(9,AN685:AN725)</f>
        <v>0</v>
      </c>
      <c r="AO726" s="802"/>
      <c r="AP726" s="802"/>
      <c r="AQ726" s="802"/>
      <c r="AR726" s="359"/>
      <c r="AS726" s="803">
        <f>SUBTOTAL(9,AS685:AS725)</f>
        <v>0</v>
      </c>
      <c r="AT726" s="803"/>
      <c r="AU726" s="803"/>
      <c r="AV726" s="803"/>
      <c r="AW726" s="803">
        <f>SUM(AW689:AW697)</f>
        <v>0</v>
      </c>
      <c r="AX726" s="91"/>
      <c r="AY726" s="121">
        <f t="shared" ref="AY726:BL726" si="343">SUM(AY685:AY725)</f>
        <v>0</v>
      </c>
      <c r="AZ726" s="121">
        <f t="shared" si="343"/>
        <v>0</v>
      </c>
      <c r="BA726" s="121">
        <f t="shared" si="343"/>
        <v>0</v>
      </c>
      <c r="BB726" s="121">
        <f t="shared" si="343"/>
        <v>0</v>
      </c>
      <c r="BC726" s="118">
        <f t="shared" si="343"/>
        <v>0</v>
      </c>
      <c r="BD726" s="121">
        <f t="shared" si="343"/>
        <v>0</v>
      </c>
      <c r="BE726" s="121">
        <f t="shared" si="343"/>
        <v>0</v>
      </c>
      <c r="BF726" s="118">
        <f t="shared" si="343"/>
        <v>0</v>
      </c>
      <c r="BG726" s="121">
        <f t="shared" si="343"/>
        <v>0</v>
      </c>
      <c r="BH726" s="121">
        <f t="shared" si="343"/>
        <v>0</v>
      </c>
      <c r="BI726" s="118">
        <f t="shared" si="343"/>
        <v>0</v>
      </c>
      <c r="BJ726" s="121">
        <f t="shared" si="343"/>
        <v>0</v>
      </c>
      <c r="BK726" s="121">
        <f t="shared" si="343"/>
        <v>0</v>
      </c>
      <c r="BL726" s="121">
        <f t="shared" si="343"/>
        <v>0</v>
      </c>
      <c r="BN726" s="383">
        <f>IFERROR(AS726/Total_Detailed_Estimate,0)</f>
        <v>0</v>
      </c>
      <c r="BP726" s="381"/>
      <c r="DH726" s="109"/>
    </row>
    <row r="727" spans="1:112" ht="5" hidden="1" customHeight="1">
      <c r="A727" s="103"/>
      <c r="B727" s="140"/>
      <c r="C727" s="140"/>
      <c r="D727" s="140"/>
      <c r="E727" s="140"/>
      <c r="F727" s="140"/>
      <c r="G727" s="140"/>
      <c r="H727" s="140"/>
      <c r="I727" s="140"/>
      <c r="J727" s="140"/>
      <c r="K727" s="140"/>
      <c r="L727" s="140"/>
      <c r="M727" s="140"/>
      <c r="N727" s="140"/>
      <c r="O727" s="140"/>
      <c r="P727" s="140"/>
      <c r="Q727" s="140"/>
      <c r="R727" s="141"/>
      <c r="S727" s="141"/>
      <c r="T727" s="141"/>
      <c r="U727" s="141"/>
      <c r="V727" s="141"/>
      <c r="W727" s="142"/>
      <c r="X727" s="142"/>
      <c r="Y727" s="142"/>
      <c r="Z727" s="142"/>
      <c r="AA727" s="142"/>
      <c r="AB727" s="142"/>
      <c r="AC727" s="142"/>
      <c r="AD727" s="142"/>
      <c r="AE727" s="392"/>
      <c r="AF727" s="144"/>
      <c r="AG727" s="144"/>
      <c r="AH727" s="144"/>
      <c r="AI727" s="144"/>
      <c r="AJ727" s="144"/>
      <c r="AK727" s="144"/>
      <c r="AL727" s="144"/>
      <c r="AM727" s="144"/>
      <c r="AN727" s="144"/>
      <c r="AO727" s="144"/>
      <c r="AP727" s="144"/>
      <c r="AQ727" s="144"/>
      <c r="AR727" s="360"/>
      <c r="AS727" s="362"/>
      <c r="AT727" s="362"/>
      <c r="AU727" s="362"/>
      <c r="AV727" s="362"/>
      <c r="AW727" s="393"/>
      <c r="AX727" s="91"/>
      <c r="AY727" s="106">
        <f>AY684</f>
        <v>0</v>
      </c>
      <c r="AZ727" s="106">
        <f>AZ684</f>
        <v>0</v>
      </c>
      <c r="BA727" s="106">
        <f>BA684</f>
        <v>0</v>
      </c>
      <c r="BB727" s="106">
        <f>BB684</f>
        <v>0</v>
      </c>
      <c r="BC727" s="106"/>
      <c r="BD727" s="106"/>
      <c r="BE727" s="106">
        <f>BE684</f>
        <v>0</v>
      </c>
      <c r="BF727" s="106"/>
      <c r="BG727" s="106">
        <f>BG684</f>
        <v>0</v>
      </c>
      <c r="BH727" s="106">
        <f>BH684</f>
        <v>0</v>
      </c>
      <c r="BI727" s="106"/>
      <c r="BJ727" s="106">
        <f>BJ684</f>
        <v>0</v>
      </c>
      <c r="BK727" s="106">
        <f>BK684</f>
        <v>0</v>
      </c>
      <c r="BL727" s="106">
        <f>BL684</f>
        <v>0</v>
      </c>
      <c r="BN727" s="377"/>
      <c r="BP727" s="382"/>
      <c r="DH727" s="104"/>
    </row>
    <row r="728" spans="1:112" ht="9.5" hidden="1" customHeight="1">
      <c r="A728" s="103"/>
      <c r="B728" s="384"/>
      <c r="C728" s="384"/>
      <c r="D728" s="384"/>
      <c r="E728" s="384"/>
      <c r="F728" s="384"/>
      <c r="G728" s="384"/>
      <c r="H728" s="384"/>
      <c r="I728" s="384"/>
      <c r="J728" s="384"/>
      <c r="K728" s="384"/>
      <c r="L728" s="384"/>
      <c r="M728" s="384"/>
      <c r="N728" s="384"/>
      <c r="O728" s="384"/>
      <c r="P728" s="384"/>
      <c r="Q728" s="384"/>
      <c r="R728" s="385"/>
      <c r="S728" s="385"/>
      <c r="T728" s="385"/>
      <c r="U728" s="385"/>
      <c r="V728" s="385"/>
      <c r="W728" s="385"/>
      <c r="X728" s="385"/>
      <c r="Y728" s="385"/>
      <c r="Z728" s="385"/>
      <c r="AA728" s="385"/>
      <c r="AB728" s="385"/>
      <c r="AC728" s="385"/>
      <c r="AD728" s="385"/>
      <c r="AE728" s="386"/>
      <c r="AF728" s="387"/>
      <c r="AG728" s="387"/>
      <c r="AH728" s="387"/>
      <c r="AI728" s="387"/>
      <c r="AJ728" s="387"/>
      <c r="AK728" s="387"/>
      <c r="AL728" s="387"/>
      <c r="AM728" s="387"/>
      <c r="AN728" s="387"/>
      <c r="AO728" s="387"/>
      <c r="AP728" s="387"/>
      <c r="AQ728" s="387"/>
      <c r="AR728" s="387"/>
      <c r="AS728" s="388"/>
      <c r="AT728" s="388"/>
      <c r="AU728" s="388"/>
      <c r="AV728" s="388"/>
      <c r="AW728" s="388"/>
      <c r="AX728" s="91"/>
      <c r="AY728" s="389">
        <f>AY726</f>
        <v>0</v>
      </c>
      <c r="AZ728" s="389">
        <f>AZ726</f>
        <v>0</v>
      </c>
      <c r="BA728" s="389">
        <f>BA726</f>
        <v>0</v>
      </c>
      <c r="BB728" s="389">
        <f>BB726</f>
        <v>0</v>
      </c>
      <c r="BC728" s="389"/>
      <c r="BD728" s="389"/>
      <c r="BE728" s="389">
        <f>BE726</f>
        <v>0</v>
      </c>
      <c r="BF728" s="389"/>
      <c r="BG728" s="389">
        <f>BG726</f>
        <v>0</v>
      </c>
      <c r="BH728" s="389">
        <f>BH726</f>
        <v>0</v>
      </c>
      <c r="BI728" s="389"/>
      <c r="BJ728" s="389">
        <f>BJ726</f>
        <v>0</v>
      </c>
      <c r="BK728" s="389">
        <f>BK726</f>
        <v>0</v>
      </c>
      <c r="BL728" s="389">
        <f>BL726</f>
        <v>0</v>
      </c>
      <c r="DH728" s="107"/>
    </row>
    <row r="729" spans="1:112" s="96" customFormat="1" ht="24" customHeight="1">
      <c r="A729" s="97"/>
      <c r="B729" s="805" t="s">
        <v>738</v>
      </c>
      <c r="C729" s="805"/>
      <c r="D729" s="805"/>
      <c r="E729" s="805"/>
      <c r="F729" s="805"/>
      <c r="G729" s="805"/>
      <c r="H729" s="805"/>
      <c r="I729" s="805"/>
      <c r="J729" s="805"/>
      <c r="K729" s="805"/>
      <c r="L729" s="805"/>
      <c r="M729" s="805"/>
      <c r="N729" s="805"/>
      <c r="O729" s="805"/>
      <c r="P729" s="805"/>
      <c r="Q729" s="805"/>
      <c r="R729" s="805"/>
      <c r="S729" s="805"/>
      <c r="T729" s="805"/>
      <c r="U729" s="805"/>
      <c r="V729" s="805"/>
      <c r="W729" s="805"/>
      <c r="X729" s="805"/>
      <c r="Y729" s="805"/>
      <c r="Z729" s="805"/>
      <c r="AA729" s="805"/>
      <c r="AB729" s="805"/>
      <c r="AC729" s="805"/>
      <c r="AD729" s="805"/>
      <c r="AE729" s="805"/>
      <c r="AF729" s="805"/>
      <c r="AG729" s="805"/>
      <c r="AH729" s="805"/>
      <c r="AI729" s="805"/>
      <c r="AJ729" s="805"/>
      <c r="AK729" s="805"/>
      <c r="AL729" s="805"/>
      <c r="AM729" s="805"/>
      <c r="AN729" s="805"/>
      <c r="AO729" s="805"/>
      <c r="AP729" s="805"/>
      <c r="AQ729" s="805"/>
      <c r="AR729" s="805"/>
      <c r="AS729" s="805"/>
      <c r="AT729" s="805"/>
      <c r="AU729" s="805"/>
      <c r="AV729" s="805"/>
      <c r="AW729" s="805"/>
      <c r="AX729" s="805"/>
      <c r="AY729" s="805"/>
      <c r="AZ729" s="805"/>
      <c r="BA729" s="805"/>
      <c r="BB729" s="805"/>
      <c r="BC729" s="805"/>
      <c r="BD729" s="805"/>
      <c r="BE729" s="805"/>
      <c r="BF729" s="805"/>
      <c r="BG729" s="805"/>
      <c r="BH729" s="805"/>
      <c r="BI729" s="805"/>
      <c r="BJ729" s="805"/>
      <c r="BK729" s="805"/>
      <c r="BL729" s="805"/>
      <c r="BM729" s="805"/>
      <c r="BN729" s="805"/>
      <c r="DH729" s="240"/>
    </row>
    <row r="730" spans="1:112" ht="21" customHeight="1">
      <c r="A730" s="114" t="s">
        <v>704</v>
      </c>
      <c r="B730" s="795" t="str">
        <f>UPPER(Interior1_Category)</f>
        <v>DEMOLITION</v>
      </c>
      <c r="C730" s="796"/>
      <c r="D730" s="796"/>
      <c r="E730" s="796"/>
      <c r="F730" s="796"/>
      <c r="G730" s="796"/>
      <c r="H730" s="796"/>
      <c r="I730" s="796"/>
      <c r="J730" s="796"/>
      <c r="K730" s="796"/>
      <c r="L730" s="796"/>
      <c r="M730" s="796"/>
      <c r="N730" s="796"/>
      <c r="O730" s="796"/>
      <c r="P730" s="796"/>
      <c r="Q730" s="797"/>
      <c r="R730" s="798"/>
      <c r="S730" s="798"/>
      <c r="T730" s="798"/>
      <c r="U730" s="799"/>
      <c r="V730" s="800"/>
      <c r="W730" s="790"/>
      <c r="X730" s="790"/>
      <c r="Y730" s="790"/>
      <c r="Z730" s="790"/>
      <c r="AA730" s="790"/>
      <c r="AB730" s="790"/>
      <c r="AC730" s="790"/>
      <c r="AD730" s="790"/>
      <c r="AE730" s="790"/>
      <c r="AF730" s="791">
        <f>IF(Interior1_Labor=0,"",Interior1_Labor)</f>
        <v>1600</v>
      </c>
      <c r="AG730" s="791"/>
      <c r="AH730" s="791"/>
      <c r="AI730" s="791"/>
      <c r="AJ730" s="791" t="str">
        <f>IF(Interior1_Material=0,"",Interior1_Material)</f>
        <v/>
      </c>
      <c r="AK730" s="791"/>
      <c r="AL730" s="791"/>
      <c r="AM730" s="791"/>
      <c r="AN730" s="791" t="str">
        <f>IF(Interior1_Sub=0,"",Interior1_Sub)</f>
        <v/>
      </c>
      <c r="AO730" s="791"/>
      <c r="AP730" s="791"/>
      <c r="AQ730" s="791"/>
      <c r="AR730" s="358"/>
      <c r="AS730" s="792">
        <f>IF(Interior1_Total=0,"",Interior1_Total)</f>
        <v>1600</v>
      </c>
      <c r="AT730" s="792"/>
      <c r="AU730" s="793"/>
      <c r="AV730" s="793"/>
      <c r="AW730" s="794"/>
      <c r="AX730" s="371"/>
      <c r="AY730" s="101"/>
      <c r="AZ730" s="101"/>
      <c r="BA730" s="101"/>
      <c r="BB730" s="101"/>
      <c r="BC730" s="101"/>
      <c r="BD730" s="101"/>
      <c r="BE730" s="101"/>
      <c r="BF730" s="101"/>
      <c r="BG730" s="101"/>
      <c r="BH730" s="101"/>
      <c r="BI730" s="101"/>
      <c r="BJ730" s="101"/>
      <c r="BK730" s="101"/>
      <c r="BL730" s="101"/>
      <c r="BN730" s="374"/>
      <c r="BP730" s="378"/>
      <c r="DH730" s="102"/>
    </row>
    <row r="731" spans="1:112" hidden="1">
      <c r="A731" s="110"/>
      <c r="B731" s="801" t="s">
        <v>54</v>
      </c>
      <c r="C731" s="801"/>
      <c r="D731" s="801"/>
      <c r="E731" s="801"/>
      <c r="F731" s="801"/>
      <c r="G731" s="801"/>
      <c r="H731" s="801"/>
      <c r="I731" s="801"/>
      <c r="J731" s="801"/>
      <c r="K731" s="801"/>
      <c r="L731" s="801"/>
      <c r="M731" s="801"/>
      <c r="N731" s="801"/>
      <c r="O731" s="801"/>
      <c r="P731" s="801"/>
      <c r="Q731" s="801"/>
      <c r="R731" s="787"/>
      <c r="S731" s="787"/>
      <c r="T731" s="788"/>
      <c r="U731" s="787" t="s">
        <v>2</v>
      </c>
      <c r="V731" s="787" t="s">
        <v>13</v>
      </c>
      <c r="W731" s="783"/>
      <c r="X731" s="789"/>
      <c r="Y731" s="789"/>
      <c r="Z731" s="781"/>
      <c r="AA731" s="782"/>
      <c r="AB731" s="783"/>
      <c r="AC731" s="781"/>
      <c r="AD731" s="782"/>
      <c r="AE731" s="783"/>
      <c r="AF731" s="784">
        <f>R731*W731</f>
        <v>0</v>
      </c>
      <c r="AG731" s="784"/>
      <c r="AH731" s="784"/>
      <c r="AI731" s="784"/>
      <c r="AJ731" s="784">
        <f t="shared" ref="AJ731:AJ770" si="344">R731*Z731</f>
        <v>0</v>
      </c>
      <c r="AK731" s="784"/>
      <c r="AL731" s="784"/>
      <c r="AM731" s="784"/>
      <c r="AN731" s="784">
        <f t="shared" ref="AN731:AN770" si="345">R731*AC731</f>
        <v>0</v>
      </c>
      <c r="AO731" s="784"/>
      <c r="AP731" s="784"/>
      <c r="AQ731" s="784"/>
      <c r="AR731" s="363"/>
      <c r="AS731" s="785">
        <f t="shared" ref="AS731:AS770" si="346">SUM(AF731:AQ731)</f>
        <v>0</v>
      </c>
      <c r="AT731" s="785"/>
      <c r="AU731" s="785"/>
      <c r="AV731" s="785"/>
      <c r="AW731" s="785">
        <f t="shared" ref="AW731:AW770" si="347">SUM(AF731:AQ731)</f>
        <v>0</v>
      </c>
      <c r="AX731" s="100"/>
      <c r="AY731" s="116">
        <f t="shared" ref="AY731:AY770" si="348">AF731</f>
        <v>0</v>
      </c>
      <c r="AZ731" s="116">
        <f t="shared" ref="AZ731:AZ770" si="349">AJ731</f>
        <v>0</v>
      </c>
      <c r="BA731" s="116">
        <f t="shared" ref="BA731:BA770" si="350">AN731</f>
        <v>0</v>
      </c>
      <c r="BB731" s="116">
        <f t="shared" ref="BB731:BB770" si="351">SUM(AY731:BA731)</f>
        <v>0</v>
      </c>
      <c r="BC731" s="115">
        <f>IFERROR(AY731/$BB$5,0)</f>
        <v>0</v>
      </c>
      <c r="BD731" s="116">
        <f t="shared" ref="BD731:BD770" si="352">BC731*Allocated_Adders</f>
        <v>0</v>
      </c>
      <c r="BE731" s="120">
        <f>AY731+BD731</f>
        <v>0</v>
      </c>
      <c r="BF731" s="115">
        <f>IFERROR(AZ731/$BB$5,0)</f>
        <v>0</v>
      </c>
      <c r="BG731" s="116">
        <f t="shared" ref="BG731:BG770" si="353">BF731*Allocated_Adders</f>
        <v>0</v>
      </c>
      <c r="BH731" s="120">
        <f>AZ731+BG731</f>
        <v>0</v>
      </c>
      <c r="BI731" s="115">
        <f>IFERROR(BA731/$BB$5,0)</f>
        <v>0</v>
      </c>
      <c r="BJ731" s="116">
        <f t="shared" ref="BJ731:BJ770" si="354">BI731*Allocated_Adders</f>
        <v>0</v>
      </c>
      <c r="BK731" s="120">
        <f>BA731+BJ731</f>
        <v>0</v>
      </c>
      <c r="BL731" s="120">
        <f>BE731+BH731+BK731</f>
        <v>0</v>
      </c>
      <c r="BN731" s="375">
        <f t="shared" ref="BN731:BN770" si="355">IFERROR(AS731/Total_Detailed_Estimate,0)</f>
        <v>0</v>
      </c>
      <c r="BP731" s="380"/>
      <c r="DH731" s="102"/>
    </row>
    <row r="732" spans="1:112" hidden="1">
      <c r="A732" s="110"/>
      <c r="B732" s="786" t="s">
        <v>129</v>
      </c>
      <c r="C732" s="786"/>
      <c r="D732" s="786"/>
      <c r="E732" s="786"/>
      <c r="F732" s="786"/>
      <c r="G732" s="786"/>
      <c r="H732" s="786"/>
      <c r="I732" s="786"/>
      <c r="J732" s="786"/>
      <c r="K732" s="786"/>
      <c r="L732" s="786"/>
      <c r="M732" s="786"/>
      <c r="N732" s="786"/>
      <c r="O732" s="786"/>
      <c r="P732" s="786"/>
      <c r="Q732" s="786"/>
      <c r="R732" s="787"/>
      <c r="S732" s="787"/>
      <c r="T732" s="788"/>
      <c r="U732" s="787" t="s">
        <v>2</v>
      </c>
      <c r="V732" s="787" t="s">
        <v>2</v>
      </c>
      <c r="W732" s="783"/>
      <c r="X732" s="789"/>
      <c r="Y732" s="789"/>
      <c r="Z732" s="781"/>
      <c r="AA732" s="782"/>
      <c r="AB732" s="783"/>
      <c r="AC732" s="781"/>
      <c r="AD732" s="782"/>
      <c r="AE732" s="783"/>
      <c r="AF732" s="784">
        <f t="shared" ref="AF732:AF770" si="356">R732*W732</f>
        <v>0</v>
      </c>
      <c r="AG732" s="784"/>
      <c r="AH732" s="784"/>
      <c r="AI732" s="784"/>
      <c r="AJ732" s="784">
        <f t="shared" si="344"/>
        <v>0</v>
      </c>
      <c r="AK732" s="784"/>
      <c r="AL732" s="784"/>
      <c r="AM732" s="784"/>
      <c r="AN732" s="784">
        <f t="shared" si="345"/>
        <v>0</v>
      </c>
      <c r="AO732" s="784"/>
      <c r="AP732" s="784"/>
      <c r="AQ732" s="784"/>
      <c r="AR732" s="363"/>
      <c r="AS732" s="785">
        <f t="shared" si="346"/>
        <v>0</v>
      </c>
      <c r="AT732" s="785"/>
      <c r="AU732" s="785"/>
      <c r="AV732" s="785"/>
      <c r="AW732" s="785">
        <f t="shared" si="347"/>
        <v>0</v>
      </c>
      <c r="AX732" s="90"/>
      <c r="AY732" s="116">
        <f t="shared" si="348"/>
        <v>0</v>
      </c>
      <c r="AZ732" s="116">
        <f t="shared" si="349"/>
        <v>0</v>
      </c>
      <c r="BA732" s="116">
        <f t="shared" si="350"/>
        <v>0</v>
      </c>
      <c r="BB732" s="116">
        <f t="shared" si="351"/>
        <v>0</v>
      </c>
      <c r="BC732" s="115">
        <f t="shared" ref="BC732:BC770" si="357">IFERROR(AY732/$BB$5,0)</f>
        <v>0</v>
      </c>
      <c r="BD732" s="116">
        <f t="shared" si="352"/>
        <v>0</v>
      </c>
      <c r="BE732" s="120">
        <f t="shared" ref="BE732:BE770" si="358">AY732+BD732</f>
        <v>0</v>
      </c>
      <c r="BF732" s="115">
        <f t="shared" ref="BF732:BF770" si="359">IFERROR(AZ732/$BB$5,0)</f>
        <v>0</v>
      </c>
      <c r="BG732" s="116">
        <f t="shared" si="353"/>
        <v>0</v>
      </c>
      <c r="BH732" s="120">
        <f t="shared" ref="BH732:BH770" si="360">AZ732+BG732</f>
        <v>0</v>
      </c>
      <c r="BI732" s="115">
        <f t="shared" ref="BI732:BI770" si="361">IFERROR(BA732/$BB$5,0)</f>
        <v>0</v>
      </c>
      <c r="BJ732" s="116">
        <f t="shared" si="354"/>
        <v>0</v>
      </c>
      <c r="BK732" s="120">
        <f t="shared" ref="BK732:BK770" si="362">BA732+BJ732</f>
        <v>0</v>
      </c>
      <c r="BL732" s="120">
        <f t="shared" ref="BL732:BL770" si="363">BE732+BH732+BK732</f>
        <v>0</v>
      </c>
      <c r="BN732" s="375">
        <f t="shared" si="355"/>
        <v>0</v>
      </c>
      <c r="BP732" s="380"/>
      <c r="DH732" s="102"/>
    </row>
    <row r="733" spans="1:112" hidden="1">
      <c r="A733" s="110"/>
      <c r="B733" s="786" t="s">
        <v>162</v>
      </c>
      <c r="C733" s="786"/>
      <c r="D733" s="786"/>
      <c r="E733" s="786"/>
      <c r="F733" s="786"/>
      <c r="G733" s="786"/>
      <c r="H733" s="786"/>
      <c r="I733" s="786"/>
      <c r="J733" s="786"/>
      <c r="K733" s="786"/>
      <c r="L733" s="786"/>
      <c r="M733" s="786"/>
      <c r="N733" s="786"/>
      <c r="O733" s="786"/>
      <c r="P733" s="786"/>
      <c r="Q733" s="786"/>
      <c r="R733" s="787">
        <v>80</v>
      </c>
      <c r="S733" s="787"/>
      <c r="T733" s="788"/>
      <c r="U733" s="787" t="s">
        <v>13</v>
      </c>
      <c r="V733" s="787"/>
      <c r="W733" s="783">
        <v>20</v>
      </c>
      <c r="X733" s="789"/>
      <c r="Y733" s="789"/>
      <c r="Z733" s="781"/>
      <c r="AA733" s="782"/>
      <c r="AB733" s="783"/>
      <c r="AC733" s="781"/>
      <c r="AD733" s="782"/>
      <c r="AE733" s="783"/>
      <c r="AF733" s="784">
        <f t="shared" si="356"/>
        <v>1600</v>
      </c>
      <c r="AG733" s="784"/>
      <c r="AH733" s="784"/>
      <c r="AI733" s="784"/>
      <c r="AJ733" s="784">
        <f t="shared" si="344"/>
        <v>0</v>
      </c>
      <c r="AK733" s="784"/>
      <c r="AL733" s="784"/>
      <c r="AM733" s="784"/>
      <c r="AN733" s="784">
        <f t="shared" si="345"/>
        <v>0</v>
      </c>
      <c r="AO733" s="784"/>
      <c r="AP733" s="784"/>
      <c r="AQ733" s="784"/>
      <c r="AR733" s="363"/>
      <c r="AS733" s="785">
        <f t="shared" si="346"/>
        <v>1600</v>
      </c>
      <c r="AT733" s="785"/>
      <c r="AU733" s="785"/>
      <c r="AV733" s="785"/>
      <c r="AW733" s="785">
        <f t="shared" si="347"/>
        <v>1600</v>
      </c>
      <c r="AX733" s="91"/>
      <c r="AY733" s="116">
        <f t="shared" si="348"/>
        <v>1600</v>
      </c>
      <c r="AZ733" s="116">
        <f t="shared" si="349"/>
        <v>0</v>
      </c>
      <c r="BA733" s="116">
        <f t="shared" si="350"/>
        <v>0</v>
      </c>
      <c r="BB733" s="116">
        <f t="shared" si="351"/>
        <v>1600</v>
      </c>
      <c r="BC733" s="115">
        <f t="shared" si="357"/>
        <v>1.9147344801795065E-2</v>
      </c>
      <c r="BD733" s="116">
        <f t="shared" si="352"/>
        <v>432</v>
      </c>
      <c r="BE733" s="120">
        <f t="shared" si="358"/>
        <v>2032</v>
      </c>
      <c r="BF733" s="115">
        <f t="shared" si="359"/>
        <v>0</v>
      </c>
      <c r="BG733" s="116">
        <f t="shared" si="353"/>
        <v>0</v>
      </c>
      <c r="BH733" s="120">
        <f t="shared" si="360"/>
        <v>0</v>
      </c>
      <c r="BI733" s="115">
        <f t="shared" si="361"/>
        <v>0</v>
      </c>
      <c r="BJ733" s="116">
        <f t="shared" si="354"/>
        <v>0</v>
      </c>
      <c r="BK733" s="120">
        <f t="shared" si="362"/>
        <v>0</v>
      </c>
      <c r="BL733" s="120">
        <f t="shared" si="363"/>
        <v>2032</v>
      </c>
      <c r="BN733" s="375">
        <f t="shared" si="355"/>
        <v>1.9147344801795065E-2</v>
      </c>
      <c r="BP733" s="380"/>
      <c r="DH733" s="102"/>
    </row>
    <row r="734" spans="1:112" hidden="1">
      <c r="A734" s="110"/>
      <c r="B734" s="786" t="s">
        <v>304</v>
      </c>
      <c r="C734" s="786"/>
      <c r="D734" s="786"/>
      <c r="E734" s="786"/>
      <c r="F734" s="786"/>
      <c r="G734" s="786"/>
      <c r="H734" s="786"/>
      <c r="I734" s="786"/>
      <c r="J734" s="786"/>
      <c r="K734" s="786"/>
      <c r="L734" s="786"/>
      <c r="M734" s="786"/>
      <c r="N734" s="786"/>
      <c r="O734" s="786"/>
      <c r="P734" s="786"/>
      <c r="Q734" s="786"/>
      <c r="R734" s="787"/>
      <c r="S734" s="787"/>
      <c r="T734" s="788"/>
      <c r="U734" s="787" t="s">
        <v>7</v>
      </c>
      <c r="V734" s="787"/>
      <c r="W734" s="783">
        <v>0.5</v>
      </c>
      <c r="X734" s="789"/>
      <c r="Y734" s="789"/>
      <c r="Z734" s="781"/>
      <c r="AA734" s="782"/>
      <c r="AB734" s="783"/>
      <c r="AC734" s="781"/>
      <c r="AD734" s="782"/>
      <c r="AE734" s="783"/>
      <c r="AF734" s="784">
        <f t="shared" si="356"/>
        <v>0</v>
      </c>
      <c r="AG734" s="784"/>
      <c r="AH734" s="784"/>
      <c r="AI734" s="784"/>
      <c r="AJ734" s="784">
        <f t="shared" si="344"/>
        <v>0</v>
      </c>
      <c r="AK734" s="784"/>
      <c r="AL734" s="784"/>
      <c r="AM734" s="784"/>
      <c r="AN734" s="784">
        <f t="shared" si="345"/>
        <v>0</v>
      </c>
      <c r="AO734" s="784"/>
      <c r="AP734" s="784"/>
      <c r="AQ734" s="784"/>
      <c r="AR734" s="363"/>
      <c r="AS734" s="785">
        <f t="shared" si="346"/>
        <v>0</v>
      </c>
      <c r="AT734" s="785"/>
      <c r="AU734" s="785"/>
      <c r="AV734" s="785"/>
      <c r="AW734" s="785">
        <f t="shared" si="347"/>
        <v>0</v>
      </c>
      <c r="AX734" s="91"/>
      <c r="AY734" s="116">
        <f t="shared" si="348"/>
        <v>0</v>
      </c>
      <c r="AZ734" s="116">
        <f t="shared" si="349"/>
        <v>0</v>
      </c>
      <c r="BA734" s="116">
        <f t="shared" si="350"/>
        <v>0</v>
      </c>
      <c r="BB734" s="116">
        <f t="shared" si="351"/>
        <v>0</v>
      </c>
      <c r="BC734" s="115">
        <f t="shared" si="357"/>
        <v>0</v>
      </c>
      <c r="BD734" s="116">
        <f t="shared" si="352"/>
        <v>0</v>
      </c>
      <c r="BE734" s="120">
        <f t="shared" si="358"/>
        <v>0</v>
      </c>
      <c r="BF734" s="115">
        <f t="shared" si="359"/>
        <v>0</v>
      </c>
      <c r="BG734" s="116">
        <f t="shared" si="353"/>
        <v>0</v>
      </c>
      <c r="BH734" s="120">
        <f t="shared" si="360"/>
        <v>0</v>
      </c>
      <c r="BI734" s="115">
        <f t="shared" si="361"/>
        <v>0</v>
      </c>
      <c r="BJ734" s="116">
        <f t="shared" si="354"/>
        <v>0</v>
      </c>
      <c r="BK734" s="120">
        <f t="shared" si="362"/>
        <v>0</v>
      </c>
      <c r="BL734" s="120">
        <f t="shared" si="363"/>
        <v>0</v>
      </c>
      <c r="BN734" s="375">
        <f t="shared" si="355"/>
        <v>0</v>
      </c>
      <c r="BP734" s="380"/>
      <c r="DH734" s="102"/>
    </row>
    <row r="735" spans="1:112" hidden="1">
      <c r="A735" s="110"/>
      <c r="B735" s="786" t="s">
        <v>306</v>
      </c>
      <c r="C735" s="786"/>
      <c r="D735" s="786"/>
      <c r="E735" s="786"/>
      <c r="F735" s="786"/>
      <c r="G735" s="786"/>
      <c r="H735" s="786"/>
      <c r="I735" s="786"/>
      <c r="J735" s="786"/>
      <c r="K735" s="786"/>
      <c r="L735" s="786"/>
      <c r="M735" s="786"/>
      <c r="N735" s="786"/>
      <c r="O735" s="786"/>
      <c r="P735" s="786"/>
      <c r="Q735" s="786"/>
      <c r="R735" s="787"/>
      <c r="S735" s="787"/>
      <c r="T735" s="788"/>
      <c r="U735" s="787" t="s">
        <v>7</v>
      </c>
      <c r="V735" s="787"/>
      <c r="W735" s="783">
        <v>4</v>
      </c>
      <c r="X735" s="789"/>
      <c r="Y735" s="789"/>
      <c r="Z735" s="781"/>
      <c r="AA735" s="782"/>
      <c r="AB735" s="783"/>
      <c r="AC735" s="781"/>
      <c r="AD735" s="782"/>
      <c r="AE735" s="783"/>
      <c r="AF735" s="784">
        <f t="shared" si="356"/>
        <v>0</v>
      </c>
      <c r="AG735" s="784"/>
      <c r="AH735" s="784"/>
      <c r="AI735" s="784"/>
      <c r="AJ735" s="784">
        <f t="shared" si="344"/>
        <v>0</v>
      </c>
      <c r="AK735" s="784"/>
      <c r="AL735" s="784"/>
      <c r="AM735" s="784"/>
      <c r="AN735" s="784">
        <f t="shared" si="345"/>
        <v>0</v>
      </c>
      <c r="AO735" s="784"/>
      <c r="AP735" s="784"/>
      <c r="AQ735" s="784"/>
      <c r="AR735" s="363"/>
      <c r="AS735" s="785">
        <f t="shared" si="346"/>
        <v>0</v>
      </c>
      <c r="AT735" s="785"/>
      <c r="AU735" s="785"/>
      <c r="AV735" s="785"/>
      <c r="AW735" s="785">
        <f t="shared" si="347"/>
        <v>0</v>
      </c>
      <c r="AX735" s="91"/>
      <c r="AY735" s="116">
        <f t="shared" si="348"/>
        <v>0</v>
      </c>
      <c r="AZ735" s="116">
        <f t="shared" si="349"/>
        <v>0</v>
      </c>
      <c r="BA735" s="116">
        <f t="shared" si="350"/>
        <v>0</v>
      </c>
      <c r="BB735" s="116">
        <f t="shared" si="351"/>
        <v>0</v>
      </c>
      <c r="BC735" s="115">
        <f t="shared" si="357"/>
        <v>0</v>
      </c>
      <c r="BD735" s="116">
        <f t="shared" si="352"/>
        <v>0</v>
      </c>
      <c r="BE735" s="120">
        <f t="shared" si="358"/>
        <v>0</v>
      </c>
      <c r="BF735" s="115">
        <f t="shared" si="359"/>
        <v>0</v>
      </c>
      <c r="BG735" s="116">
        <f t="shared" si="353"/>
        <v>0</v>
      </c>
      <c r="BH735" s="120">
        <f t="shared" si="360"/>
        <v>0</v>
      </c>
      <c r="BI735" s="115">
        <f t="shared" si="361"/>
        <v>0</v>
      </c>
      <c r="BJ735" s="116">
        <f t="shared" si="354"/>
        <v>0</v>
      </c>
      <c r="BK735" s="120">
        <f t="shared" si="362"/>
        <v>0</v>
      </c>
      <c r="BL735" s="120">
        <f t="shared" si="363"/>
        <v>0</v>
      </c>
      <c r="BN735" s="375">
        <f t="shared" si="355"/>
        <v>0</v>
      </c>
      <c r="BP735" s="380"/>
      <c r="DH735" s="102"/>
    </row>
    <row r="736" spans="1:112" hidden="1">
      <c r="A736" s="110"/>
      <c r="B736" s="786" t="s">
        <v>305</v>
      </c>
      <c r="C736" s="786"/>
      <c r="D736" s="786"/>
      <c r="E736" s="786"/>
      <c r="F736" s="786"/>
      <c r="G736" s="786"/>
      <c r="H736" s="786"/>
      <c r="I736" s="786"/>
      <c r="J736" s="786"/>
      <c r="K736" s="786"/>
      <c r="L736" s="786"/>
      <c r="M736" s="786"/>
      <c r="N736" s="786"/>
      <c r="O736" s="786"/>
      <c r="P736" s="786"/>
      <c r="Q736" s="786"/>
      <c r="R736" s="787"/>
      <c r="S736" s="787"/>
      <c r="T736" s="788"/>
      <c r="U736" s="787" t="s">
        <v>7</v>
      </c>
      <c r="V736" s="787"/>
      <c r="W736" s="783">
        <v>3</v>
      </c>
      <c r="X736" s="789"/>
      <c r="Y736" s="789"/>
      <c r="Z736" s="781"/>
      <c r="AA736" s="782"/>
      <c r="AB736" s="783"/>
      <c r="AC736" s="781"/>
      <c r="AD736" s="782"/>
      <c r="AE736" s="783"/>
      <c r="AF736" s="784">
        <f t="shared" si="356"/>
        <v>0</v>
      </c>
      <c r="AG736" s="784"/>
      <c r="AH736" s="784"/>
      <c r="AI736" s="784"/>
      <c r="AJ736" s="784">
        <f t="shared" si="344"/>
        <v>0</v>
      </c>
      <c r="AK736" s="784"/>
      <c r="AL736" s="784"/>
      <c r="AM736" s="784"/>
      <c r="AN736" s="784">
        <f t="shared" si="345"/>
        <v>0</v>
      </c>
      <c r="AO736" s="784"/>
      <c r="AP736" s="784"/>
      <c r="AQ736" s="784"/>
      <c r="AR736" s="363"/>
      <c r="AS736" s="785">
        <f t="shared" si="346"/>
        <v>0</v>
      </c>
      <c r="AT736" s="785"/>
      <c r="AU736" s="785"/>
      <c r="AV736" s="785"/>
      <c r="AW736" s="785">
        <f t="shared" si="347"/>
        <v>0</v>
      </c>
      <c r="AX736" s="91"/>
      <c r="AY736" s="116">
        <f t="shared" si="348"/>
        <v>0</v>
      </c>
      <c r="AZ736" s="116">
        <f t="shared" si="349"/>
        <v>0</v>
      </c>
      <c r="BA736" s="116">
        <f t="shared" si="350"/>
        <v>0</v>
      </c>
      <c r="BB736" s="116">
        <f t="shared" si="351"/>
        <v>0</v>
      </c>
      <c r="BC736" s="115">
        <f t="shared" si="357"/>
        <v>0</v>
      </c>
      <c r="BD736" s="116">
        <f t="shared" si="352"/>
        <v>0</v>
      </c>
      <c r="BE736" s="120">
        <f t="shared" si="358"/>
        <v>0</v>
      </c>
      <c r="BF736" s="115">
        <f t="shared" si="359"/>
        <v>0</v>
      </c>
      <c r="BG736" s="116">
        <f t="shared" si="353"/>
        <v>0</v>
      </c>
      <c r="BH736" s="120">
        <f t="shared" si="360"/>
        <v>0</v>
      </c>
      <c r="BI736" s="115">
        <f t="shared" si="361"/>
        <v>0</v>
      </c>
      <c r="BJ736" s="116">
        <f t="shared" si="354"/>
        <v>0</v>
      </c>
      <c r="BK736" s="120">
        <f t="shared" si="362"/>
        <v>0</v>
      </c>
      <c r="BL736" s="120">
        <f t="shared" si="363"/>
        <v>0</v>
      </c>
      <c r="BN736" s="375">
        <f t="shared" si="355"/>
        <v>0</v>
      </c>
      <c r="BP736" s="380"/>
      <c r="DH736" s="102"/>
    </row>
    <row r="737" spans="1:112" hidden="1">
      <c r="A737" s="110"/>
      <c r="B737" s="786" t="s">
        <v>308</v>
      </c>
      <c r="C737" s="786"/>
      <c r="D737" s="786"/>
      <c r="E737" s="786"/>
      <c r="F737" s="786"/>
      <c r="G737" s="786"/>
      <c r="H737" s="786"/>
      <c r="I737" s="786"/>
      <c r="J737" s="786"/>
      <c r="K737" s="786"/>
      <c r="L737" s="786"/>
      <c r="M737" s="786"/>
      <c r="N737" s="786"/>
      <c r="O737" s="786"/>
      <c r="P737" s="786"/>
      <c r="Q737" s="786"/>
      <c r="R737" s="787"/>
      <c r="S737" s="787"/>
      <c r="T737" s="788"/>
      <c r="U737" s="787" t="s">
        <v>7</v>
      </c>
      <c r="V737" s="787"/>
      <c r="W737" s="783">
        <v>4</v>
      </c>
      <c r="X737" s="789"/>
      <c r="Y737" s="789"/>
      <c r="Z737" s="781"/>
      <c r="AA737" s="782"/>
      <c r="AB737" s="783"/>
      <c r="AC737" s="781"/>
      <c r="AD737" s="782"/>
      <c r="AE737" s="783"/>
      <c r="AF737" s="784">
        <f t="shared" si="356"/>
        <v>0</v>
      </c>
      <c r="AG737" s="784"/>
      <c r="AH737" s="784"/>
      <c r="AI737" s="784"/>
      <c r="AJ737" s="784">
        <f t="shared" si="344"/>
        <v>0</v>
      </c>
      <c r="AK737" s="784"/>
      <c r="AL737" s="784"/>
      <c r="AM737" s="784"/>
      <c r="AN737" s="784">
        <f t="shared" si="345"/>
        <v>0</v>
      </c>
      <c r="AO737" s="784"/>
      <c r="AP737" s="784"/>
      <c r="AQ737" s="784"/>
      <c r="AR737" s="363"/>
      <c r="AS737" s="785">
        <f t="shared" si="346"/>
        <v>0</v>
      </c>
      <c r="AT737" s="785"/>
      <c r="AU737" s="785"/>
      <c r="AV737" s="785"/>
      <c r="AW737" s="785">
        <f t="shared" si="347"/>
        <v>0</v>
      </c>
      <c r="AX737" s="91"/>
      <c r="AY737" s="116">
        <f t="shared" si="348"/>
        <v>0</v>
      </c>
      <c r="AZ737" s="116">
        <f t="shared" si="349"/>
        <v>0</v>
      </c>
      <c r="BA737" s="116">
        <f t="shared" si="350"/>
        <v>0</v>
      </c>
      <c r="BB737" s="116">
        <f t="shared" si="351"/>
        <v>0</v>
      </c>
      <c r="BC737" s="115">
        <f t="shared" si="357"/>
        <v>0</v>
      </c>
      <c r="BD737" s="116">
        <f t="shared" si="352"/>
        <v>0</v>
      </c>
      <c r="BE737" s="120">
        <f t="shared" si="358"/>
        <v>0</v>
      </c>
      <c r="BF737" s="115">
        <f t="shared" si="359"/>
        <v>0</v>
      </c>
      <c r="BG737" s="116">
        <f t="shared" si="353"/>
        <v>0</v>
      </c>
      <c r="BH737" s="120">
        <f t="shared" si="360"/>
        <v>0</v>
      </c>
      <c r="BI737" s="115">
        <f t="shared" si="361"/>
        <v>0</v>
      </c>
      <c r="BJ737" s="116">
        <f t="shared" si="354"/>
        <v>0</v>
      </c>
      <c r="BK737" s="120">
        <f t="shared" si="362"/>
        <v>0</v>
      </c>
      <c r="BL737" s="120">
        <f t="shared" si="363"/>
        <v>0</v>
      </c>
      <c r="BN737" s="375">
        <f t="shared" si="355"/>
        <v>0</v>
      </c>
      <c r="BP737" s="380"/>
      <c r="DH737" s="102"/>
    </row>
    <row r="738" spans="1:112" hidden="1">
      <c r="A738" s="110"/>
      <c r="B738" s="786" t="s">
        <v>309</v>
      </c>
      <c r="C738" s="786"/>
      <c r="D738" s="786"/>
      <c r="E738" s="786"/>
      <c r="F738" s="786"/>
      <c r="G738" s="786"/>
      <c r="H738" s="786"/>
      <c r="I738" s="786"/>
      <c r="J738" s="786"/>
      <c r="K738" s="786"/>
      <c r="L738" s="786"/>
      <c r="M738" s="786"/>
      <c r="N738" s="786"/>
      <c r="O738" s="786"/>
      <c r="P738" s="786"/>
      <c r="Q738" s="786"/>
      <c r="R738" s="787"/>
      <c r="S738" s="787"/>
      <c r="T738" s="788"/>
      <c r="U738" s="787" t="s">
        <v>7</v>
      </c>
      <c r="V738" s="787"/>
      <c r="W738" s="783">
        <v>4.25</v>
      </c>
      <c r="X738" s="789"/>
      <c r="Y738" s="789"/>
      <c r="Z738" s="781"/>
      <c r="AA738" s="782"/>
      <c r="AB738" s="783"/>
      <c r="AC738" s="781"/>
      <c r="AD738" s="782"/>
      <c r="AE738" s="783"/>
      <c r="AF738" s="784">
        <f t="shared" si="356"/>
        <v>0</v>
      </c>
      <c r="AG738" s="784"/>
      <c r="AH738" s="784"/>
      <c r="AI738" s="784"/>
      <c r="AJ738" s="784">
        <f t="shared" si="344"/>
        <v>0</v>
      </c>
      <c r="AK738" s="784"/>
      <c r="AL738" s="784"/>
      <c r="AM738" s="784"/>
      <c r="AN738" s="784">
        <f t="shared" si="345"/>
        <v>0</v>
      </c>
      <c r="AO738" s="784"/>
      <c r="AP738" s="784"/>
      <c r="AQ738" s="784"/>
      <c r="AR738" s="363"/>
      <c r="AS738" s="785">
        <f t="shared" si="346"/>
        <v>0</v>
      </c>
      <c r="AT738" s="785"/>
      <c r="AU738" s="785"/>
      <c r="AV738" s="785"/>
      <c r="AW738" s="785">
        <f t="shared" si="347"/>
        <v>0</v>
      </c>
      <c r="AX738" s="91"/>
      <c r="AY738" s="116">
        <f t="shared" si="348"/>
        <v>0</v>
      </c>
      <c r="AZ738" s="116">
        <f t="shared" si="349"/>
        <v>0</v>
      </c>
      <c r="BA738" s="116">
        <f t="shared" si="350"/>
        <v>0</v>
      </c>
      <c r="BB738" s="116">
        <f t="shared" si="351"/>
        <v>0</v>
      </c>
      <c r="BC738" s="115">
        <f t="shared" si="357"/>
        <v>0</v>
      </c>
      <c r="BD738" s="116">
        <f t="shared" si="352"/>
        <v>0</v>
      </c>
      <c r="BE738" s="120">
        <f t="shared" si="358"/>
        <v>0</v>
      </c>
      <c r="BF738" s="115">
        <f t="shared" si="359"/>
        <v>0</v>
      </c>
      <c r="BG738" s="116">
        <f t="shared" si="353"/>
        <v>0</v>
      </c>
      <c r="BH738" s="120">
        <f t="shared" si="360"/>
        <v>0</v>
      </c>
      <c r="BI738" s="115">
        <f t="shared" si="361"/>
        <v>0</v>
      </c>
      <c r="BJ738" s="116">
        <f t="shared" si="354"/>
        <v>0</v>
      </c>
      <c r="BK738" s="120">
        <f t="shared" si="362"/>
        <v>0</v>
      </c>
      <c r="BL738" s="120">
        <f t="shared" si="363"/>
        <v>0</v>
      </c>
      <c r="BN738" s="375">
        <f t="shared" si="355"/>
        <v>0</v>
      </c>
      <c r="BP738" s="380"/>
      <c r="DH738" s="102"/>
    </row>
    <row r="739" spans="1:112" hidden="1">
      <c r="A739" s="110"/>
      <c r="B739" s="786" t="s">
        <v>310</v>
      </c>
      <c r="C739" s="786"/>
      <c r="D739" s="786"/>
      <c r="E739" s="786"/>
      <c r="F739" s="786"/>
      <c r="G739" s="786"/>
      <c r="H739" s="786"/>
      <c r="I739" s="786"/>
      <c r="J739" s="786"/>
      <c r="K739" s="786"/>
      <c r="L739" s="786"/>
      <c r="M739" s="786"/>
      <c r="N739" s="786"/>
      <c r="O739" s="786"/>
      <c r="P739" s="786"/>
      <c r="Q739" s="786"/>
      <c r="R739" s="787"/>
      <c r="S739" s="787"/>
      <c r="T739" s="788"/>
      <c r="U739" s="787" t="s">
        <v>7</v>
      </c>
      <c r="V739" s="787"/>
      <c r="W739" s="783">
        <v>5</v>
      </c>
      <c r="X739" s="789"/>
      <c r="Y739" s="789"/>
      <c r="Z739" s="781"/>
      <c r="AA739" s="782"/>
      <c r="AB739" s="783"/>
      <c r="AC739" s="781"/>
      <c r="AD739" s="782"/>
      <c r="AE739" s="783"/>
      <c r="AF739" s="784">
        <f t="shared" si="356"/>
        <v>0</v>
      </c>
      <c r="AG739" s="784"/>
      <c r="AH739" s="784"/>
      <c r="AI739" s="784"/>
      <c r="AJ739" s="784">
        <f t="shared" si="344"/>
        <v>0</v>
      </c>
      <c r="AK739" s="784"/>
      <c r="AL739" s="784"/>
      <c r="AM739" s="784"/>
      <c r="AN739" s="784">
        <f t="shared" si="345"/>
        <v>0</v>
      </c>
      <c r="AO739" s="784"/>
      <c r="AP739" s="784"/>
      <c r="AQ739" s="784"/>
      <c r="AR739" s="363"/>
      <c r="AS739" s="785">
        <f t="shared" si="346"/>
        <v>0</v>
      </c>
      <c r="AT739" s="785"/>
      <c r="AU739" s="785"/>
      <c r="AV739" s="785"/>
      <c r="AW739" s="785">
        <f t="shared" si="347"/>
        <v>0</v>
      </c>
      <c r="AX739" s="91"/>
      <c r="AY739" s="116">
        <f t="shared" si="348"/>
        <v>0</v>
      </c>
      <c r="AZ739" s="116">
        <f t="shared" si="349"/>
        <v>0</v>
      </c>
      <c r="BA739" s="116">
        <f t="shared" si="350"/>
        <v>0</v>
      </c>
      <c r="BB739" s="116">
        <f t="shared" si="351"/>
        <v>0</v>
      </c>
      <c r="BC739" s="115">
        <f t="shared" si="357"/>
        <v>0</v>
      </c>
      <c r="BD739" s="116">
        <f t="shared" si="352"/>
        <v>0</v>
      </c>
      <c r="BE739" s="120">
        <f t="shared" si="358"/>
        <v>0</v>
      </c>
      <c r="BF739" s="115">
        <f t="shared" si="359"/>
        <v>0</v>
      </c>
      <c r="BG739" s="116">
        <f t="shared" si="353"/>
        <v>0</v>
      </c>
      <c r="BH739" s="120">
        <f t="shared" si="360"/>
        <v>0</v>
      </c>
      <c r="BI739" s="115">
        <f t="shared" si="361"/>
        <v>0</v>
      </c>
      <c r="BJ739" s="116">
        <f t="shared" si="354"/>
        <v>0</v>
      </c>
      <c r="BK739" s="120">
        <f t="shared" si="362"/>
        <v>0</v>
      </c>
      <c r="BL739" s="120">
        <f t="shared" si="363"/>
        <v>0</v>
      </c>
      <c r="BN739" s="375">
        <f t="shared" si="355"/>
        <v>0</v>
      </c>
      <c r="BP739" s="380"/>
      <c r="DH739" s="102"/>
    </row>
    <row r="740" spans="1:112" hidden="1">
      <c r="A740" s="110"/>
      <c r="B740" s="786" t="s">
        <v>311</v>
      </c>
      <c r="C740" s="786"/>
      <c r="D740" s="786"/>
      <c r="E740" s="786"/>
      <c r="F740" s="786"/>
      <c r="G740" s="786"/>
      <c r="H740" s="786"/>
      <c r="I740" s="786"/>
      <c r="J740" s="786"/>
      <c r="K740" s="786"/>
      <c r="L740" s="786"/>
      <c r="M740" s="786"/>
      <c r="N740" s="786"/>
      <c r="O740" s="786"/>
      <c r="P740" s="786"/>
      <c r="Q740" s="786"/>
      <c r="R740" s="787"/>
      <c r="S740" s="787"/>
      <c r="T740" s="788"/>
      <c r="U740" s="787" t="s">
        <v>7</v>
      </c>
      <c r="V740" s="787"/>
      <c r="W740" s="783">
        <v>6</v>
      </c>
      <c r="X740" s="789"/>
      <c r="Y740" s="789"/>
      <c r="Z740" s="781"/>
      <c r="AA740" s="782"/>
      <c r="AB740" s="783"/>
      <c r="AC740" s="781"/>
      <c r="AD740" s="782"/>
      <c r="AE740" s="783"/>
      <c r="AF740" s="784">
        <f t="shared" si="356"/>
        <v>0</v>
      </c>
      <c r="AG740" s="784"/>
      <c r="AH740" s="784"/>
      <c r="AI740" s="784"/>
      <c r="AJ740" s="784">
        <f t="shared" si="344"/>
        <v>0</v>
      </c>
      <c r="AK740" s="784"/>
      <c r="AL740" s="784"/>
      <c r="AM740" s="784"/>
      <c r="AN740" s="784">
        <f t="shared" si="345"/>
        <v>0</v>
      </c>
      <c r="AO740" s="784"/>
      <c r="AP740" s="784"/>
      <c r="AQ740" s="784"/>
      <c r="AR740" s="363"/>
      <c r="AS740" s="785">
        <f t="shared" si="346"/>
        <v>0</v>
      </c>
      <c r="AT740" s="785"/>
      <c r="AU740" s="785"/>
      <c r="AV740" s="785"/>
      <c r="AW740" s="785">
        <f t="shared" si="347"/>
        <v>0</v>
      </c>
      <c r="AX740" s="91"/>
      <c r="AY740" s="116">
        <f t="shared" si="348"/>
        <v>0</v>
      </c>
      <c r="AZ740" s="116">
        <f t="shared" si="349"/>
        <v>0</v>
      </c>
      <c r="BA740" s="116">
        <f t="shared" si="350"/>
        <v>0</v>
      </c>
      <c r="BB740" s="116">
        <f t="shared" si="351"/>
        <v>0</v>
      </c>
      <c r="BC740" s="115">
        <f t="shared" si="357"/>
        <v>0</v>
      </c>
      <c r="BD740" s="116">
        <f t="shared" si="352"/>
        <v>0</v>
      </c>
      <c r="BE740" s="120">
        <f t="shared" si="358"/>
        <v>0</v>
      </c>
      <c r="BF740" s="115">
        <f t="shared" si="359"/>
        <v>0</v>
      </c>
      <c r="BG740" s="116">
        <f t="shared" si="353"/>
        <v>0</v>
      </c>
      <c r="BH740" s="120">
        <f t="shared" si="360"/>
        <v>0</v>
      </c>
      <c r="BI740" s="115">
        <f t="shared" si="361"/>
        <v>0</v>
      </c>
      <c r="BJ740" s="116">
        <f t="shared" si="354"/>
        <v>0</v>
      </c>
      <c r="BK740" s="120">
        <f t="shared" si="362"/>
        <v>0</v>
      </c>
      <c r="BL740" s="120">
        <f t="shared" si="363"/>
        <v>0</v>
      </c>
      <c r="BN740" s="375">
        <f t="shared" si="355"/>
        <v>0</v>
      </c>
      <c r="BP740" s="380"/>
      <c r="DH740" s="102"/>
    </row>
    <row r="741" spans="1:112" hidden="1">
      <c r="A741" s="110"/>
      <c r="B741" s="786" t="s">
        <v>307</v>
      </c>
      <c r="C741" s="786"/>
      <c r="D741" s="786"/>
      <c r="E741" s="786"/>
      <c r="F741" s="786"/>
      <c r="G741" s="786"/>
      <c r="H741" s="786"/>
      <c r="I741" s="786"/>
      <c r="J741" s="786"/>
      <c r="K741" s="786"/>
      <c r="L741" s="786"/>
      <c r="M741" s="786"/>
      <c r="N741" s="786"/>
      <c r="O741" s="786"/>
      <c r="P741" s="786"/>
      <c r="Q741" s="786"/>
      <c r="R741" s="787"/>
      <c r="S741" s="787"/>
      <c r="T741" s="788"/>
      <c r="U741" s="787"/>
      <c r="V741" s="787"/>
      <c r="W741" s="783">
        <v>4</v>
      </c>
      <c r="X741" s="789"/>
      <c r="Y741" s="789"/>
      <c r="Z741" s="781"/>
      <c r="AA741" s="782"/>
      <c r="AB741" s="783"/>
      <c r="AC741" s="781"/>
      <c r="AD741" s="782"/>
      <c r="AE741" s="783"/>
      <c r="AF741" s="784">
        <f t="shared" si="356"/>
        <v>0</v>
      </c>
      <c r="AG741" s="784"/>
      <c r="AH741" s="784"/>
      <c r="AI741" s="784"/>
      <c r="AJ741" s="784">
        <f t="shared" si="344"/>
        <v>0</v>
      </c>
      <c r="AK741" s="784"/>
      <c r="AL741" s="784"/>
      <c r="AM741" s="784"/>
      <c r="AN741" s="784">
        <f t="shared" si="345"/>
        <v>0</v>
      </c>
      <c r="AO741" s="784"/>
      <c r="AP741" s="784"/>
      <c r="AQ741" s="784"/>
      <c r="AR741" s="363"/>
      <c r="AS741" s="785">
        <f t="shared" si="346"/>
        <v>0</v>
      </c>
      <c r="AT741" s="785"/>
      <c r="AU741" s="785"/>
      <c r="AV741" s="785"/>
      <c r="AW741" s="785">
        <f t="shared" si="347"/>
        <v>0</v>
      </c>
      <c r="AX741" s="91"/>
      <c r="AY741" s="116">
        <f t="shared" si="348"/>
        <v>0</v>
      </c>
      <c r="AZ741" s="116">
        <f t="shared" si="349"/>
        <v>0</v>
      </c>
      <c r="BA741" s="116">
        <f t="shared" si="350"/>
        <v>0</v>
      </c>
      <c r="BB741" s="116">
        <f t="shared" si="351"/>
        <v>0</v>
      </c>
      <c r="BC741" s="115">
        <f t="shared" si="357"/>
        <v>0</v>
      </c>
      <c r="BD741" s="116">
        <f t="shared" si="352"/>
        <v>0</v>
      </c>
      <c r="BE741" s="120">
        <f t="shared" si="358"/>
        <v>0</v>
      </c>
      <c r="BF741" s="115">
        <f t="shared" si="359"/>
        <v>0</v>
      </c>
      <c r="BG741" s="116">
        <f t="shared" si="353"/>
        <v>0</v>
      </c>
      <c r="BH741" s="120">
        <f t="shared" si="360"/>
        <v>0</v>
      </c>
      <c r="BI741" s="115">
        <f t="shared" si="361"/>
        <v>0</v>
      </c>
      <c r="BJ741" s="116">
        <f t="shared" si="354"/>
        <v>0</v>
      </c>
      <c r="BK741" s="120">
        <f t="shared" si="362"/>
        <v>0</v>
      </c>
      <c r="BL741" s="120">
        <f t="shared" si="363"/>
        <v>0</v>
      </c>
      <c r="BN741" s="375">
        <f t="shared" si="355"/>
        <v>0</v>
      </c>
      <c r="BP741" s="380"/>
      <c r="DH741" s="102"/>
    </row>
    <row r="742" spans="1:112" hidden="1">
      <c r="A742" s="110"/>
      <c r="B742" s="786"/>
      <c r="C742" s="786"/>
      <c r="D742" s="786"/>
      <c r="E742" s="786"/>
      <c r="F742" s="786"/>
      <c r="G742" s="786"/>
      <c r="H742" s="786"/>
      <c r="I742" s="786"/>
      <c r="J742" s="786"/>
      <c r="K742" s="786"/>
      <c r="L742" s="786"/>
      <c r="M742" s="786"/>
      <c r="N742" s="786"/>
      <c r="O742" s="786"/>
      <c r="P742" s="786"/>
      <c r="Q742" s="786"/>
      <c r="R742" s="787"/>
      <c r="S742" s="787"/>
      <c r="T742" s="788"/>
      <c r="U742" s="787"/>
      <c r="V742" s="787"/>
      <c r="W742" s="783"/>
      <c r="X742" s="789"/>
      <c r="Y742" s="789"/>
      <c r="Z742" s="781"/>
      <c r="AA742" s="782"/>
      <c r="AB742" s="783"/>
      <c r="AC742" s="781"/>
      <c r="AD742" s="782"/>
      <c r="AE742" s="783"/>
      <c r="AF742" s="784">
        <f t="shared" si="356"/>
        <v>0</v>
      </c>
      <c r="AG742" s="784"/>
      <c r="AH742" s="784"/>
      <c r="AI742" s="784"/>
      <c r="AJ742" s="784">
        <f t="shared" si="344"/>
        <v>0</v>
      </c>
      <c r="AK742" s="784"/>
      <c r="AL742" s="784"/>
      <c r="AM742" s="784"/>
      <c r="AN742" s="784">
        <f t="shared" si="345"/>
        <v>0</v>
      </c>
      <c r="AO742" s="784"/>
      <c r="AP742" s="784"/>
      <c r="AQ742" s="784"/>
      <c r="AR742" s="363"/>
      <c r="AS742" s="785">
        <f t="shared" si="346"/>
        <v>0</v>
      </c>
      <c r="AT742" s="785"/>
      <c r="AU742" s="785"/>
      <c r="AV742" s="785"/>
      <c r="AW742" s="785">
        <f t="shared" si="347"/>
        <v>0</v>
      </c>
      <c r="AX742" s="91"/>
      <c r="AY742" s="116">
        <f t="shared" si="348"/>
        <v>0</v>
      </c>
      <c r="AZ742" s="116">
        <f t="shared" si="349"/>
        <v>0</v>
      </c>
      <c r="BA742" s="116">
        <f t="shared" si="350"/>
        <v>0</v>
      </c>
      <c r="BB742" s="116">
        <f t="shared" si="351"/>
        <v>0</v>
      </c>
      <c r="BC742" s="115">
        <f t="shared" si="357"/>
        <v>0</v>
      </c>
      <c r="BD742" s="116">
        <f t="shared" si="352"/>
        <v>0</v>
      </c>
      <c r="BE742" s="120">
        <f t="shared" si="358"/>
        <v>0</v>
      </c>
      <c r="BF742" s="115">
        <f t="shared" si="359"/>
        <v>0</v>
      </c>
      <c r="BG742" s="116">
        <f t="shared" si="353"/>
        <v>0</v>
      </c>
      <c r="BH742" s="120">
        <f t="shared" si="360"/>
        <v>0</v>
      </c>
      <c r="BI742" s="115">
        <f t="shared" si="361"/>
        <v>0</v>
      </c>
      <c r="BJ742" s="116">
        <f t="shared" si="354"/>
        <v>0</v>
      </c>
      <c r="BK742" s="120">
        <f t="shared" si="362"/>
        <v>0</v>
      </c>
      <c r="BL742" s="120">
        <f t="shared" si="363"/>
        <v>0</v>
      </c>
      <c r="BN742" s="375">
        <f t="shared" si="355"/>
        <v>0</v>
      </c>
      <c r="BP742" s="380"/>
      <c r="DH742" s="102"/>
    </row>
    <row r="743" spans="1:112" hidden="1">
      <c r="A743" s="110"/>
      <c r="B743" s="786"/>
      <c r="C743" s="786"/>
      <c r="D743" s="786"/>
      <c r="E743" s="786"/>
      <c r="F743" s="786"/>
      <c r="G743" s="786"/>
      <c r="H743" s="786"/>
      <c r="I743" s="786"/>
      <c r="J743" s="786"/>
      <c r="K743" s="786"/>
      <c r="L743" s="786"/>
      <c r="M743" s="786"/>
      <c r="N743" s="786"/>
      <c r="O743" s="786"/>
      <c r="P743" s="786"/>
      <c r="Q743" s="786"/>
      <c r="R743" s="787"/>
      <c r="S743" s="787"/>
      <c r="T743" s="788"/>
      <c r="U743" s="787"/>
      <c r="V743" s="787"/>
      <c r="W743" s="783"/>
      <c r="X743" s="789"/>
      <c r="Y743" s="789"/>
      <c r="Z743" s="781"/>
      <c r="AA743" s="782"/>
      <c r="AB743" s="783"/>
      <c r="AC743" s="781"/>
      <c r="AD743" s="782"/>
      <c r="AE743" s="783"/>
      <c r="AF743" s="784">
        <f t="shared" si="356"/>
        <v>0</v>
      </c>
      <c r="AG743" s="784"/>
      <c r="AH743" s="784"/>
      <c r="AI743" s="784"/>
      <c r="AJ743" s="784">
        <f t="shared" si="344"/>
        <v>0</v>
      </c>
      <c r="AK743" s="784"/>
      <c r="AL743" s="784"/>
      <c r="AM743" s="784"/>
      <c r="AN743" s="784">
        <f t="shared" si="345"/>
        <v>0</v>
      </c>
      <c r="AO743" s="784"/>
      <c r="AP743" s="784"/>
      <c r="AQ743" s="784"/>
      <c r="AR743" s="363"/>
      <c r="AS743" s="785">
        <f t="shared" si="346"/>
        <v>0</v>
      </c>
      <c r="AT743" s="785"/>
      <c r="AU743" s="785"/>
      <c r="AV743" s="785"/>
      <c r="AW743" s="785">
        <f t="shared" si="347"/>
        <v>0</v>
      </c>
      <c r="AX743" s="91"/>
      <c r="AY743" s="116">
        <f t="shared" si="348"/>
        <v>0</v>
      </c>
      <c r="AZ743" s="116">
        <f t="shared" si="349"/>
        <v>0</v>
      </c>
      <c r="BA743" s="116">
        <f t="shared" si="350"/>
        <v>0</v>
      </c>
      <c r="BB743" s="116">
        <f t="shared" si="351"/>
        <v>0</v>
      </c>
      <c r="BC743" s="115">
        <f t="shared" si="357"/>
        <v>0</v>
      </c>
      <c r="BD743" s="116">
        <f t="shared" si="352"/>
        <v>0</v>
      </c>
      <c r="BE743" s="120">
        <f t="shared" si="358"/>
        <v>0</v>
      </c>
      <c r="BF743" s="115">
        <f t="shared" si="359"/>
        <v>0</v>
      </c>
      <c r="BG743" s="116">
        <f t="shared" si="353"/>
        <v>0</v>
      </c>
      <c r="BH743" s="120">
        <f t="shared" si="360"/>
        <v>0</v>
      </c>
      <c r="BI743" s="115">
        <f t="shared" si="361"/>
        <v>0</v>
      </c>
      <c r="BJ743" s="116">
        <f t="shared" si="354"/>
        <v>0</v>
      </c>
      <c r="BK743" s="120">
        <f t="shared" si="362"/>
        <v>0</v>
      </c>
      <c r="BL743" s="120">
        <f t="shared" si="363"/>
        <v>0</v>
      </c>
      <c r="BN743" s="375">
        <f t="shared" si="355"/>
        <v>0</v>
      </c>
      <c r="BP743" s="380"/>
      <c r="DH743" s="102"/>
    </row>
    <row r="744" spans="1:112" hidden="1">
      <c r="A744" s="110"/>
      <c r="B744" s="801" t="s">
        <v>861</v>
      </c>
      <c r="C744" s="801"/>
      <c r="D744" s="801"/>
      <c r="E744" s="801"/>
      <c r="F744" s="801"/>
      <c r="G744" s="801"/>
      <c r="H744" s="801"/>
      <c r="I744" s="801"/>
      <c r="J744" s="801"/>
      <c r="K744" s="801"/>
      <c r="L744" s="801"/>
      <c r="M744" s="801"/>
      <c r="N744" s="801"/>
      <c r="O744" s="801"/>
      <c r="P744" s="801"/>
      <c r="Q744" s="801"/>
      <c r="R744" s="787"/>
      <c r="S744" s="787"/>
      <c r="T744" s="788"/>
      <c r="U744" s="787"/>
      <c r="V744" s="787"/>
      <c r="W744" s="783"/>
      <c r="X744" s="789"/>
      <c r="Y744" s="789"/>
      <c r="Z744" s="781"/>
      <c r="AA744" s="782"/>
      <c r="AB744" s="783"/>
      <c r="AC744" s="781"/>
      <c r="AD744" s="782"/>
      <c r="AE744" s="783"/>
      <c r="AF744" s="784">
        <f t="shared" si="356"/>
        <v>0</v>
      </c>
      <c r="AG744" s="784"/>
      <c r="AH744" s="784"/>
      <c r="AI744" s="784"/>
      <c r="AJ744" s="784">
        <f t="shared" si="344"/>
        <v>0</v>
      </c>
      <c r="AK744" s="784"/>
      <c r="AL744" s="784"/>
      <c r="AM744" s="784"/>
      <c r="AN744" s="784">
        <f t="shared" si="345"/>
        <v>0</v>
      </c>
      <c r="AO744" s="784"/>
      <c r="AP744" s="784"/>
      <c r="AQ744" s="784"/>
      <c r="AR744" s="363"/>
      <c r="AS744" s="785">
        <f t="shared" si="346"/>
        <v>0</v>
      </c>
      <c r="AT744" s="785"/>
      <c r="AU744" s="785"/>
      <c r="AV744" s="785"/>
      <c r="AW744" s="785">
        <f t="shared" si="347"/>
        <v>0</v>
      </c>
      <c r="AX744" s="91"/>
      <c r="AY744" s="116">
        <f t="shared" si="348"/>
        <v>0</v>
      </c>
      <c r="AZ744" s="116">
        <f t="shared" si="349"/>
        <v>0</v>
      </c>
      <c r="BA744" s="116">
        <f t="shared" si="350"/>
        <v>0</v>
      </c>
      <c r="BB744" s="116">
        <f t="shared" si="351"/>
        <v>0</v>
      </c>
      <c r="BC744" s="115">
        <f t="shared" si="357"/>
        <v>0</v>
      </c>
      <c r="BD744" s="116">
        <f t="shared" si="352"/>
        <v>0</v>
      </c>
      <c r="BE744" s="120">
        <f t="shared" si="358"/>
        <v>0</v>
      </c>
      <c r="BF744" s="115">
        <f t="shared" si="359"/>
        <v>0</v>
      </c>
      <c r="BG744" s="116">
        <f t="shared" si="353"/>
        <v>0</v>
      </c>
      <c r="BH744" s="120">
        <f t="shared" si="360"/>
        <v>0</v>
      </c>
      <c r="BI744" s="115">
        <f t="shared" si="361"/>
        <v>0</v>
      </c>
      <c r="BJ744" s="116">
        <f t="shared" si="354"/>
        <v>0</v>
      </c>
      <c r="BK744" s="120">
        <f t="shared" si="362"/>
        <v>0</v>
      </c>
      <c r="BL744" s="120">
        <f t="shared" si="363"/>
        <v>0</v>
      </c>
      <c r="BN744" s="375">
        <f t="shared" si="355"/>
        <v>0</v>
      </c>
      <c r="BP744" s="380"/>
      <c r="DH744" s="102"/>
    </row>
    <row r="745" spans="1:112" hidden="1">
      <c r="A745" s="110"/>
      <c r="B745" s="786" t="s">
        <v>863</v>
      </c>
      <c r="C745" s="786"/>
      <c r="D745" s="786"/>
      <c r="E745" s="786"/>
      <c r="F745" s="786"/>
      <c r="G745" s="786"/>
      <c r="H745" s="786"/>
      <c r="I745" s="786"/>
      <c r="J745" s="786"/>
      <c r="K745" s="786"/>
      <c r="L745" s="786"/>
      <c r="M745" s="786"/>
      <c r="N745" s="786"/>
      <c r="O745" s="786"/>
      <c r="P745" s="786"/>
      <c r="Q745" s="786"/>
      <c r="R745" s="787"/>
      <c r="S745" s="787"/>
      <c r="T745" s="788"/>
      <c r="U745" s="787" t="s">
        <v>1</v>
      </c>
      <c r="V745" s="787"/>
      <c r="W745" s="783">
        <v>300</v>
      </c>
      <c r="X745" s="789"/>
      <c r="Y745" s="789"/>
      <c r="Z745" s="781"/>
      <c r="AA745" s="782"/>
      <c r="AB745" s="783"/>
      <c r="AC745" s="781"/>
      <c r="AD745" s="782"/>
      <c r="AE745" s="783"/>
      <c r="AF745" s="784">
        <f t="shared" si="356"/>
        <v>0</v>
      </c>
      <c r="AG745" s="784"/>
      <c r="AH745" s="784"/>
      <c r="AI745" s="784"/>
      <c r="AJ745" s="784">
        <f t="shared" si="344"/>
        <v>0</v>
      </c>
      <c r="AK745" s="784"/>
      <c r="AL745" s="784"/>
      <c r="AM745" s="784"/>
      <c r="AN745" s="784">
        <f t="shared" si="345"/>
        <v>0</v>
      </c>
      <c r="AO745" s="784"/>
      <c r="AP745" s="784"/>
      <c r="AQ745" s="784"/>
      <c r="AR745" s="363"/>
      <c r="AS745" s="785">
        <f t="shared" si="346"/>
        <v>0</v>
      </c>
      <c r="AT745" s="785"/>
      <c r="AU745" s="785"/>
      <c r="AV745" s="785"/>
      <c r="AW745" s="785">
        <f t="shared" si="347"/>
        <v>0</v>
      </c>
      <c r="AX745" s="91"/>
      <c r="AY745" s="116">
        <f t="shared" si="348"/>
        <v>0</v>
      </c>
      <c r="AZ745" s="116">
        <f t="shared" si="349"/>
        <v>0</v>
      </c>
      <c r="BA745" s="116">
        <f t="shared" si="350"/>
        <v>0</v>
      </c>
      <c r="BB745" s="116">
        <f t="shared" si="351"/>
        <v>0</v>
      </c>
      <c r="BC745" s="115">
        <f t="shared" si="357"/>
        <v>0</v>
      </c>
      <c r="BD745" s="116">
        <f t="shared" si="352"/>
        <v>0</v>
      </c>
      <c r="BE745" s="120">
        <f t="shared" si="358"/>
        <v>0</v>
      </c>
      <c r="BF745" s="115">
        <f t="shared" si="359"/>
        <v>0</v>
      </c>
      <c r="BG745" s="116">
        <f t="shared" si="353"/>
        <v>0</v>
      </c>
      <c r="BH745" s="120">
        <f t="shared" si="360"/>
        <v>0</v>
      </c>
      <c r="BI745" s="115">
        <f t="shared" si="361"/>
        <v>0</v>
      </c>
      <c r="BJ745" s="116">
        <f t="shared" si="354"/>
        <v>0</v>
      </c>
      <c r="BK745" s="120">
        <f t="shared" si="362"/>
        <v>0</v>
      </c>
      <c r="BL745" s="120">
        <f t="shared" si="363"/>
        <v>0</v>
      </c>
      <c r="BN745" s="375">
        <f t="shared" si="355"/>
        <v>0</v>
      </c>
      <c r="BP745" s="380"/>
      <c r="DH745" s="102"/>
    </row>
    <row r="746" spans="1:112" hidden="1">
      <c r="A746" s="110"/>
      <c r="B746" s="786" t="s">
        <v>862</v>
      </c>
      <c r="C746" s="786"/>
      <c r="D746" s="786"/>
      <c r="E746" s="786"/>
      <c r="F746" s="786"/>
      <c r="G746" s="786"/>
      <c r="H746" s="786"/>
      <c r="I746" s="786"/>
      <c r="J746" s="786"/>
      <c r="K746" s="786"/>
      <c r="L746" s="786"/>
      <c r="M746" s="786"/>
      <c r="N746" s="786"/>
      <c r="O746" s="786"/>
      <c r="P746" s="786"/>
      <c r="Q746" s="786"/>
      <c r="R746" s="787"/>
      <c r="S746" s="787"/>
      <c r="T746" s="788"/>
      <c r="U746" s="787" t="s">
        <v>1</v>
      </c>
      <c r="V746" s="787"/>
      <c r="W746" s="783">
        <v>400</v>
      </c>
      <c r="X746" s="789"/>
      <c r="Y746" s="789"/>
      <c r="Z746" s="781"/>
      <c r="AA746" s="782"/>
      <c r="AB746" s="783"/>
      <c r="AC746" s="781"/>
      <c r="AD746" s="782"/>
      <c r="AE746" s="783"/>
      <c r="AF746" s="784">
        <f t="shared" si="356"/>
        <v>0</v>
      </c>
      <c r="AG746" s="784"/>
      <c r="AH746" s="784"/>
      <c r="AI746" s="784"/>
      <c r="AJ746" s="784">
        <f t="shared" si="344"/>
        <v>0</v>
      </c>
      <c r="AK746" s="784"/>
      <c r="AL746" s="784"/>
      <c r="AM746" s="784"/>
      <c r="AN746" s="784">
        <f t="shared" si="345"/>
        <v>0</v>
      </c>
      <c r="AO746" s="784"/>
      <c r="AP746" s="784"/>
      <c r="AQ746" s="784"/>
      <c r="AR746" s="363"/>
      <c r="AS746" s="785">
        <f t="shared" si="346"/>
        <v>0</v>
      </c>
      <c r="AT746" s="785"/>
      <c r="AU746" s="785"/>
      <c r="AV746" s="785"/>
      <c r="AW746" s="785">
        <f t="shared" si="347"/>
        <v>0</v>
      </c>
      <c r="AX746" s="91"/>
      <c r="AY746" s="116">
        <f t="shared" si="348"/>
        <v>0</v>
      </c>
      <c r="AZ746" s="116">
        <f t="shared" si="349"/>
        <v>0</v>
      </c>
      <c r="BA746" s="116">
        <f t="shared" si="350"/>
        <v>0</v>
      </c>
      <c r="BB746" s="116">
        <f t="shared" si="351"/>
        <v>0</v>
      </c>
      <c r="BC746" s="115">
        <f t="shared" si="357"/>
        <v>0</v>
      </c>
      <c r="BD746" s="116">
        <f t="shared" si="352"/>
        <v>0</v>
      </c>
      <c r="BE746" s="120">
        <f t="shared" si="358"/>
        <v>0</v>
      </c>
      <c r="BF746" s="115">
        <f t="shared" si="359"/>
        <v>0</v>
      </c>
      <c r="BG746" s="116">
        <f t="shared" si="353"/>
        <v>0</v>
      </c>
      <c r="BH746" s="120">
        <f t="shared" si="360"/>
        <v>0</v>
      </c>
      <c r="BI746" s="115">
        <f t="shared" si="361"/>
        <v>0</v>
      </c>
      <c r="BJ746" s="116">
        <f t="shared" si="354"/>
        <v>0</v>
      </c>
      <c r="BK746" s="120">
        <f t="shared" si="362"/>
        <v>0</v>
      </c>
      <c r="BL746" s="120">
        <f t="shared" si="363"/>
        <v>0</v>
      </c>
      <c r="BN746" s="375">
        <f t="shared" si="355"/>
        <v>0</v>
      </c>
      <c r="BP746" s="380"/>
      <c r="DH746" s="102"/>
    </row>
    <row r="747" spans="1:112" hidden="1">
      <c r="A747" s="110"/>
      <c r="B747" s="786" t="s">
        <v>864</v>
      </c>
      <c r="C747" s="786"/>
      <c r="D747" s="786"/>
      <c r="E747" s="786"/>
      <c r="F747" s="786"/>
      <c r="G747" s="786"/>
      <c r="H747" s="786"/>
      <c r="I747" s="786"/>
      <c r="J747" s="786"/>
      <c r="K747" s="786"/>
      <c r="L747" s="786"/>
      <c r="M747" s="786"/>
      <c r="N747" s="786"/>
      <c r="O747" s="786"/>
      <c r="P747" s="786"/>
      <c r="Q747" s="786"/>
      <c r="R747" s="787"/>
      <c r="S747" s="787"/>
      <c r="T747" s="788"/>
      <c r="U747" s="787" t="s">
        <v>1</v>
      </c>
      <c r="V747" s="787"/>
      <c r="W747" s="783">
        <v>250</v>
      </c>
      <c r="X747" s="789"/>
      <c r="Y747" s="789"/>
      <c r="Z747" s="789"/>
      <c r="AA747" s="789"/>
      <c r="AB747" s="789"/>
      <c r="AC747" s="781"/>
      <c r="AD747" s="782"/>
      <c r="AE747" s="783"/>
      <c r="AF747" s="784">
        <f t="shared" si="356"/>
        <v>0</v>
      </c>
      <c r="AG747" s="784"/>
      <c r="AH747" s="784"/>
      <c r="AI747" s="784"/>
      <c r="AJ747" s="784">
        <f t="shared" si="344"/>
        <v>0</v>
      </c>
      <c r="AK747" s="784"/>
      <c r="AL747" s="784"/>
      <c r="AM747" s="784"/>
      <c r="AN747" s="784">
        <f t="shared" si="345"/>
        <v>0</v>
      </c>
      <c r="AO747" s="784"/>
      <c r="AP747" s="784"/>
      <c r="AQ747" s="784"/>
      <c r="AR747" s="363"/>
      <c r="AS747" s="785">
        <f t="shared" si="346"/>
        <v>0</v>
      </c>
      <c r="AT747" s="785"/>
      <c r="AU747" s="785"/>
      <c r="AV747" s="785"/>
      <c r="AW747" s="785">
        <f t="shared" si="347"/>
        <v>0</v>
      </c>
      <c r="AX747" s="91"/>
      <c r="AY747" s="116">
        <f t="shared" si="348"/>
        <v>0</v>
      </c>
      <c r="AZ747" s="116">
        <f t="shared" si="349"/>
        <v>0</v>
      </c>
      <c r="BA747" s="116">
        <f t="shared" si="350"/>
        <v>0</v>
      </c>
      <c r="BB747" s="116">
        <f t="shared" si="351"/>
        <v>0</v>
      </c>
      <c r="BC747" s="115">
        <f t="shared" si="357"/>
        <v>0</v>
      </c>
      <c r="BD747" s="116">
        <f t="shared" si="352"/>
        <v>0</v>
      </c>
      <c r="BE747" s="120">
        <f t="shared" si="358"/>
        <v>0</v>
      </c>
      <c r="BF747" s="115">
        <f t="shared" si="359"/>
        <v>0</v>
      </c>
      <c r="BG747" s="116">
        <f t="shared" si="353"/>
        <v>0</v>
      </c>
      <c r="BH747" s="120">
        <f t="shared" si="360"/>
        <v>0</v>
      </c>
      <c r="BI747" s="115">
        <f t="shared" si="361"/>
        <v>0</v>
      </c>
      <c r="BJ747" s="116">
        <f t="shared" si="354"/>
        <v>0</v>
      </c>
      <c r="BK747" s="120">
        <f t="shared" si="362"/>
        <v>0</v>
      </c>
      <c r="BL747" s="120">
        <f t="shared" si="363"/>
        <v>0</v>
      </c>
      <c r="BN747" s="375">
        <f t="shared" si="355"/>
        <v>0</v>
      </c>
      <c r="BP747" s="380"/>
      <c r="DH747" s="102"/>
    </row>
    <row r="748" spans="1:112" hidden="1">
      <c r="A748" s="110"/>
      <c r="B748" s="786"/>
      <c r="C748" s="786"/>
      <c r="D748" s="786"/>
      <c r="E748" s="786"/>
      <c r="F748" s="786"/>
      <c r="G748" s="786"/>
      <c r="H748" s="786"/>
      <c r="I748" s="786"/>
      <c r="J748" s="786"/>
      <c r="K748" s="786"/>
      <c r="L748" s="786"/>
      <c r="M748" s="786"/>
      <c r="N748" s="786"/>
      <c r="O748" s="786"/>
      <c r="P748" s="786"/>
      <c r="Q748" s="786"/>
      <c r="R748" s="787"/>
      <c r="S748" s="787"/>
      <c r="T748" s="788"/>
      <c r="U748" s="787"/>
      <c r="V748" s="787"/>
      <c r="W748" s="783"/>
      <c r="X748" s="789"/>
      <c r="Y748" s="789"/>
      <c r="Z748" s="789"/>
      <c r="AA748" s="789"/>
      <c r="AB748" s="789"/>
      <c r="AC748" s="781"/>
      <c r="AD748" s="782"/>
      <c r="AE748" s="783"/>
      <c r="AF748" s="784">
        <f t="shared" si="356"/>
        <v>0</v>
      </c>
      <c r="AG748" s="784"/>
      <c r="AH748" s="784"/>
      <c r="AI748" s="784"/>
      <c r="AJ748" s="784">
        <f t="shared" si="344"/>
        <v>0</v>
      </c>
      <c r="AK748" s="784"/>
      <c r="AL748" s="784"/>
      <c r="AM748" s="784"/>
      <c r="AN748" s="784">
        <f t="shared" si="345"/>
        <v>0</v>
      </c>
      <c r="AO748" s="784"/>
      <c r="AP748" s="784"/>
      <c r="AQ748" s="784"/>
      <c r="AR748" s="363"/>
      <c r="AS748" s="785">
        <f t="shared" si="346"/>
        <v>0</v>
      </c>
      <c r="AT748" s="785"/>
      <c r="AU748" s="785"/>
      <c r="AV748" s="785"/>
      <c r="AW748" s="785">
        <f t="shared" si="347"/>
        <v>0</v>
      </c>
      <c r="AX748" s="91"/>
      <c r="AY748" s="116">
        <f t="shared" si="348"/>
        <v>0</v>
      </c>
      <c r="AZ748" s="116">
        <f t="shared" si="349"/>
        <v>0</v>
      </c>
      <c r="BA748" s="116">
        <f t="shared" si="350"/>
        <v>0</v>
      </c>
      <c r="BB748" s="116">
        <f t="shared" si="351"/>
        <v>0</v>
      </c>
      <c r="BC748" s="115">
        <f t="shared" si="357"/>
        <v>0</v>
      </c>
      <c r="BD748" s="116">
        <f t="shared" si="352"/>
        <v>0</v>
      </c>
      <c r="BE748" s="120">
        <f t="shared" si="358"/>
        <v>0</v>
      </c>
      <c r="BF748" s="115">
        <f t="shared" si="359"/>
        <v>0</v>
      </c>
      <c r="BG748" s="116">
        <f t="shared" si="353"/>
        <v>0</v>
      </c>
      <c r="BH748" s="120">
        <f t="shared" si="360"/>
        <v>0</v>
      </c>
      <c r="BI748" s="115">
        <f t="shared" si="361"/>
        <v>0</v>
      </c>
      <c r="BJ748" s="116">
        <f t="shared" si="354"/>
        <v>0</v>
      </c>
      <c r="BK748" s="120">
        <f t="shared" si="362"/>
        <v>0</v>
      </c>
      <c r="BL748" s="120">
        <f t="shared" si="363"/>
        <v>0</v>
      </c>
      <c r="BN748" s="375">
        <f t="shared" si="355"/>
        <v>0</v>
      </c>
      <c r="BP748" s="380"/>
      <c r="DH748" s="102"/>
    </row>
    <row r="749" spans="1:112" hidden="1">
      <c r="A749" s="110"/>
      <c r="B749" s="786"/>
      <c r="C749" s="786"/>
      <c r="D749" s="786"/>
      <c r="E749" s="786"/>
      <c r="F749" s="786"/>
      <c r="G749" s="786"/>
      <c r="H749" s="786"/>
      <c r="I749" s="786"/>
      <c r="J749" s="786"/>
      <c r="K749" s="786"/>
      <c r="L749" s="786"/>
      <c r="M749" s="786"/>
      <c r="N749" s="786"/>
      <c r="O749" s="786"/>
      <c r="P749" s="786"/>
      <c r="Q749" s="786"/>
      <c r="R749" s="787"/>
      <c r="S749" s="787"/>
      <c r="T749" s="788"/>
      <c r="U749" s="787"/>
      <c r="V749" s="787"/>
      <c r="W749" s="783"/>
      <c r="X749" s="789"/>
      <c r="Y749" s="789"/>
      <c r="Z749" s="789"/>
      <c r="AA749" s="789"/>
      <c r="AB749" s="789"/>
      <c r="AC749" s="781"/>
      <c r="AD749" s="782"/>
      <c r="AE749" s="783"/>
      <c r="AF749" s="784">
        <f t="shared" si="356"/>
        <v>0</v>
      </c>
      <c r="AG749" s="784"/>
      <c r="AH749" s="784"/>
      <c r="AI749" s="784"/>
      <c r="AJ749" s="784">
        <f t="shared" si="344"/>
        <v>0</v>
      </c>
      <c r="AK749" s="784"/>
      <c r="AL749" s="784"/>
      <c r="AM749" s="784"/>
      <c r="AN749" s="784">
        <f t="shared" si="345"/>
        <v>0</v>
      </c>
      <c r="AO749" s="784"/>
      <c r="AP749" s="784"/>
      <c r="AQ749" s="784"/>
      <c r="AR749" s="363"/>
      <c r="AS749" s="785">
        <f t="shared" si="346"/>
        <v>0</v>
      </c>
      <c r="AT749" s="785"/>
      <c r="AU749" s="785"/>
      <c r="AV749" s="785"/>
      <c r="AW749" s="785">
        <f t="shared" si="347"/>
        <v>0</v>
      </c>
      <c r="AX749" s="91"/>
      <c r="AY749" s="116">
        <f t="shared" si="348"/>
        <v>0</v>
      </c>
      <c r="AZ749" s="116">
        <f t="shared" si="349"/>
        <v>0</v>
      </c>
      <c r="BA749" s="116">
        <f t="shared" si="350"/>
        <v>0</v>
      </c>
      <c r="BB749" s="116">
        <f t="shared" si="351"/>
        <v>0</v>
      </c>
      <c r="BC749" s="115">
        <f t="shared" si="357"/>
        <v>0</v>
      </c>
      <c r="BD749" s="116">
        <f t="shared" si="352"/>
        <v>0</v>
      </c>
      <c r="BE749" s="120">
        <f t="shared" si="358"/>
        <v>0</v>
      </c>
      <c r="BF749" s="115">
        <f t="shared" si="359"/>
        <v>0</v>
      </c>
      <c r="BG749" s="116">
        <f t="shared" si="353"/>
        <v>0</v>
      </c>
      <c r="BH749" s="120">
        <f t="shared" si="360"/>
        <v>0</v>
      </c>
      <c r="BI749" s="115">
        <f t="shared" si="361"/>
        <v>0</v>
      </c>
      <c r="BJ749" s="116">
        <f t="shared" si="354"/>
        <v>0</v>
      </c>
      <c r="BK749" s="120">
        <f t="shared" si="362"/>
        <v>0</v>
      </c>
      <c r="BL749" s="120">
        <f t="shared" si="363"/>
        <v>0</v>
      </c>
      <c r="BN749" s="375">
        <f t="shared" si="355"/>
        <v>0</v>
      </c>
      <c r="BP749" s="380"/>
      <c r="DH749" s="102"/>
    </row>
    <row r="750" spans="1:112" hidden="1">
      <c r="A750" s="110"/>
      <c r="B750" s="786"/>
      <c r="C750" s="786"/>
      <c r="D750" s="786"/>
      <c r="E750" s="786"/>
      <c r="F750" s="786"/>
      <c r="G750" s="786"/>
      <c r="H750" s="786"/>
      <c r="I750" s="786"/>
      <c r="J750" s="786"/>
      <c r="K750" s="786"/>
      <c r="L750" s="786"/>
      <c r="M750" s="786"/>
      <c r="N750" s="786"/>
      <c r="O750" s="786"/>
      <c r="P750" s="786"/>
      <c r="Q750" s="786"/>
      <c r="R750" s="787"/>
      <c r="S750" s="787"/>
      <c r="T750" s="788"/>
      <c r="U750" s="787"/>
      <c r="V750" s="787"/>
      <c r="W750" s="783"/>
      <c r="X750" s="789"/>
      <c r="Y750" s="789"/>
      <c r="Z750" s="789"/>
      <c r="AA750" s="789"/>
      <c r="AB750" s="789"/>
      <c r="AC750" s="781"/>
      <c r="AD750" s="782"/>
      <c r="AE750" s="783"/>
      <c r="AF750" s="784">
        <f t="shared" si="356"/>
        <v>0</v>
      </c>
      <c r="AG750" s="784"/>
      <c r="AH750" s="784"/>
      <c r="AI750" s="784"/>
      <c r="AJ750" s="784">
        <f t="shared" si="344"/>
        <v>0</v>
      </c>
      <c r="AK750" s="784"/>
      <c r="AL750" s="784"/>
      <c r="AM750" s="784"/>
      <c r="AN750" s="784">
        <f t="shared" si="345"/>
        <v>0</v>
      </c>
      <c r="AO750" s="784"/>
      <c r="AP750" s="784"/>
      <c r="AQ750" s="784"/>
      <c r="AR750" s="363"/>
      <c r="AS750" s="785">
        <f t="shared" si="346"/>
        <v>0</v>
      </c>
      <c r="AT750" s="785"/>
      <c r="AU750" s="785"/>
      <c r="AV750" s="785"/>
      <c r="AW750" s="785">
        <f t="shared" si="347"/>
        <v>0</v>
      </c>
      <c r="AX750" s="91"/>
      <c r="AY750" s="116">
        <f t="shared" si="348"/>
        <v>0</v>
      </c>
      <c r="AZ750" s="116">
        <f t="shared" si="349"/>
        <v>0</v>
      </c>
      <c r="BA750" s="116">
        <f t="shared" si="350"/>
        <v>0</v>
      </c>
      <c r="BB750" s="116">
        <f t="shared" si="351"/>
        <v>0</v>
      </c>
      <c r="BC750" s="115">
        <f t="shared" si="357"/>
        <v>0</v>
      </c>
      <c r="BD750" s="116">
        <f t="shared" si="352"/>
        <v>0</v>
      </c>
      <c r="BE750" s="120">
        <f t="shared" si="358"/>
        <v>0</v>
      </c>
      <c r="BF750" s="115">
        <f t="shared" si="359"/>
        <v>0</v>
      </c>
      <c r="BG750" s="116">
        <f t="shared" si="353"/>
        <v>0</v>
      </c>
      <c r="BH750" s="120">
        <f t="shared" si="360"/>
        <v>0</v>
      </c>
      <c r="BI750" s="115">
        <f t="shared" si="361"/>
        <v>0</v>
      </c>
      <c r="BJ750" s="116">
        <f t="shared" si="354"/>
        <v>0</v>
      </c>
      <c r="BK750" s="120">
        <f t="shared" si="362"/>
        <v>0</v>
      </c>
      <c r="BL750" s="120">
        <f t="shared" si="363"/>
        <v>0</v>
      </c>
      <c r="BN750" s="375">
        <f t="shared" si="355"/>
        <v>0</v>
      </c>
      <c r="BP750" s="380"/>
      <c r="DH750" s="102"/>
    </row>
    <row r="751" spans="1:112" hidden="1">
      <c r="A751" s="110"/>
      <c r="B751" s="786"/>
      <c r="C751" s="786"/>
      <c r="D751" s="786"/>
      <c r="E751" s="786"/>
      <c r="F751" s="786"/>
      <c r="G751" s="786"/>
      <c r="H751" s="786"/>
      <c r="I751" s="786"/>
      <c r="J751" s="786"/>
      <c r="K751" s="786"/>
      <c r="L751" s="786"/>
      <c r="M751" s="786"/>
      <c r="N751" s="786"/>
      <c r="O751" s="786"/>
      <c r="P751" s="786"/>
      <c r="Q751" s="786"/>
      <c r="R751" s="787"/>
      <c r="S751" s="787"/>
      <c r="T751" s="788"/>
      <c r="U751" s="787"/>
      <c r="V751" s="787"/>
      <c r="W751" s="783"/>
      <c r="X751" s="789"/>
      <c r="Y751" s="789"/>
      <c r="Z751" s="789"/>
      <c r="AA751" s="789"/>
      <c r="AB751" s="789"/>
      <c r="AC751" s="781"/>
      <c r="AD751" s="782"/>
      <c r="AE751" s="783"/>
      <c r="AF751" s="784">
        <f t="shared" si="356"/>
        <v>0</v>
      </c>
      <c r="AG751" s="784"/>
      <c r="AH751" s="784"/>
      <c r="AI751" s="784"/>
      <c r="AJ751" s="784">
        <f t="shared" si="344"/>
        <v>0</v>
      </c>
      <c r="AK751" s="784"/>
      <c r="AL751" s="784"/>
      <c r="AM751" s="784"/>
      <c r="AN751" s="784">
        <f t="shared" si="345"/>
        <v>0</v>
      </c>
      <c r="AO751" s="784"/>
      <c r="AP751" s="784"/>
      <c r="AQ751" s="784"/>
      <c r="AR751" s="363"/>
      <c r="AS751" s="785">
        <f t="shared" si="346"/>
        <v>0</v>
      </c>
      <c r="AT751" s="785"/>
      <c r="AU751" s="785"/>
      <c r="AV751" s="785"/>
      <c r="AW751" s="785">
        <f t="shared" si="347"/>
        <v>0</v>
      </c>
      <c r="AX751" s="91"/>
      <c r="AY751" s="116">
        <f t="shared" si="348"/>
        <v>0</v>
      </c>
      <c r="AZ751" s="116">
        <f t="shared" si="349"/>
        <v>0</v>
      </c>
      <c r="BA751" s="116">
        <f t="shared" si="350"/>
        <v>0</v>
      </c>
      <c r="BB751" s="116">
        <f t="shared" si="351"/>
        <v>0</v>
      </c>
      <c r="BC751" s="115">
        <f t="shared" si="357"/>
        <v>0</v>
      </c>
      <c r="BD751" s="116">
        <f t="shared" si="352"/>
        <v>0</v>
      </c>
      <c r="BE751" s="120">
        <f t="shared" si="358"/>
        <v>0</v>
      </c>
      <c r="BF751" s="115">
        <f t="shared" si="359"/>
        <v>0</v>
      </c>
      <c r="BG751" s="116">
        <f t="shared" si="353"/>
        <v>0</v>
      </c>
      <c r="BH751" s="120">
        <f t="shared" si="360"/>
        <v>0</v>
      </c>
      <c r="BI751" s="115">
        <f t="shared" si="361"/>
        <v>0</v>
      </c>
      <c r="BJ751" s="116">
        <f t="shared" si="354"/>
        <v>0</v>
      </c>
      <c r="BK751" s="120">
        <f t="shared" si="362"/>
        <v>0</v>
      </c>
      <c r="BL751" s="120">
        <f t="shared" si="363"/>
        <v>0</v>
      </c>
      <c r="BN751" s="375">
        <f t="shared" si="355"/>
        <v>0</v>
      </c>
      <c r="BP751" s="380"/>
      <c r="DH751" s="102"/>
    </row>
    <row r="752" spans="1:112" hidden="1">
      <c r="A752" s="110"/>
      <c r="B752" s="786"/>
      <c r="C752" s="786"/>
      <c r="D752" s="786"/>
      <c r="E752" s="786"/>
      <c r="F752" s="786"/>
      <c r="G752" s="786"/>
      <c r="H752" s="786"/>
      <c r="I752" s="786"/>
      <c r="J752" s="786"/>
      <c r="K752" s="786"/>
      <c r="L752" s="786"/>
      <c r="M752" s="786"/>
      <c r="N752" s="786"/>
      <c r="O752" s="786"/>
      <c r="P752" s="786"/>
      <c r="Q752" s="786"/>
      <c r="R752" s="787"/>
      <c r="S752" s="787"/>
      <c r="T752" s="788"/>
      <c r="U752" s="787"/>
      <c r="V752" s="787"/>
      <c r="W752" s="783"/>
      <c r="X752" s="789"/>
      <c r="Y752" s="789"/>
      <c r="Z752" s="789"/>
      <c r="AA752" s="789"/>
      <c r="AB752" s="789"/>
      <c r="AC752" s="781"/>
      <c r="AD752" s="782"/>
      <c r="AE752" s="783"/>
      <c r="AF752" s="784">
        <f t="shared" si="356"/>
        <v>0</v>
      </c>
      <c r="AG752" s="784"/>
      <c r="AH752" s="784"/>
      <c r="AI752" s="784"/>
      <c r="AJ752" s="784">
        <f t="shared" si="344"/>
        <v>0</v>
      </c>
      <c r="AK752" s="784"/>
      <c r="AL752" s="784"/>
      <c r="AM752" s="784"/>
      <c r="AN752" s="784">
        <f t="shared" si="345"/>
        <v>0</v>
      </c>
      <c r="AO752" s="784"/>
      <c r="AP752" s="784"/>
      <c r="AQ752" s="784"/>
      <c r="AR752" s="363"/>
      <c r="AS752" s="785">
        <f t="shared" si="346"/>
        <v>0</v>
      </c>
      <c r="AT752" s="785"/>
      <c r="AU752" s="785"/>
      <c r="AV752" s="785"/>
      <c r="AW752" s="785">
        <f t="shared" si="347"/>
        <v>0</v>
      </c>
      <c r="AX752" s="91"/>
      <c r="AY752" s="116">
        <f t="shared" si="348"/>
        <v>0</v>
      </c>
      <c r="AZ752" s="116">
        <f t="shared" si="349"/>
        <v>0</v>
      </c>
      <c r="BA752" s="116">
        <f t="shared" si="350"/>
        <v>0</v>
      </c>
      <c r="BB752" s="116">
        <f t="shared" si="351"/>
        <v>0</v>
      </c>
      <c r="BC752" s="115">
        <f t="shared" si="357"/>
        <v>0</v>
      </c>
      <c r="BD752" s="116">
        <f t="shared" si="352"/>
        <v>0</v>
      </c>
      <c r="BE752" s="120">
        <f t="shared" si="358"/>
        <v>0</v>
      </c>
      <c r="BF752" s="115">
        <f t="shared" si="359"/>
        <v>0</v>
      </c>
      <c r="BG752" s="116">
        <f t="shared" si="353"/>
        <v>0</v>
      </c>
      <c r="BH752" s="120">
        <f t="shared" si="360"/>
        <v>0</v>
      </c>
      <c r="BI752" s="115">
        <f t="shared" si="361"/>
        <v>0</v>
      </c>
      <c r="BJ752" s="116">
        <f t="shared" si="354"/>
        <v>0</v>
      </c>
      <c r="BK752" s="120">
        <f t="shared" si="362"/>
        <v>0</v>
      </c>
      <c r="BL752" s="120">
        <f t="shared" si="363"/>
        <v>0</v>
      </c>
      <c r="BN752" s="375">
        <f t="shared" si="355"/>
        <v>0</v>
      </c>
      <c r="BP752" s="380"/>
      <c r="DH752" s="102"/>
    </row>
    <row r="753" spans="1:112" hidden="1">
      <c r="A753" s="110"/>
      <c r="B753" s="786"/>
      <c r="C753" s="786"/>
      <c r="D753" s="786"/>
      <c r="E753" s="786"/>
      <c r="F753" s="786"/>
      <c r="G753" s="786"/>
      <c r="H753" s="786"/>
      <c r="I753" s="786"/>
      <c r="J753" s="786"/>
      <c r="K753" s="786"/>
      <c r="L753" s="786"/>
      <c r="M753" s="786"/>
      <c r="N753" s="786"/>
      <c r="O753" s="786"/>
      <c r="P753" s="786"/>
      <c r="Q753" s="786"/>
      <c r="R753" s="787"/>
      <c r="S753" s="787"/>
      <c r="T753" s="788"/>
      <c r="U753" s="787"/>
      <c r="V753" s="787"/>
      <c r="W753" s="783"/>
      <c r="X753" s="789"/>
      <c r="Y753" s="789"/>
      <c r="Z753" s="789"/>
      <c r="AA753" s="789"/>
      <c r="AB753" s="789"/>
      <c r="AC753" s="781"/>
      <c r="AD753" s="782"/>
      <c r="AE753" s="783"/>
      <c r="AF753" s="784">
        <f t="shared" si="356"/>
        <v>0</v>
      </c>
      <c r="AG753" s="784"/>
      <c r="AH753" s="784"/>
      <c r="AI753" s="784"/>
      <c r="AJ753" s="784">
        <f t="shared" si="344"/>
        <v>0</v>
      </c>
      <c r="AK753" s="784"/>
      <c r="AL753" s="784"/>
      <c r="AM753" s="784"/>
      <c r="AN753" s="784">
        <f t="shared" si="345"/>
        <v>0</v>
      </c>
      <c r="AO753" s="784"/>
      <c r="AP753" s="784"/>
      <c r="AQ753" s="784"/>
      <c r="AR753" s="363"/>
      <c r="AS753" s="785">
        <f t="shared" si="346"/>
        <v>0</v>
      </c>
      <c r="AT753" s="785"/>
      <c r="AU753" s="785"/>
      <c r="AV753" s="785"/>
      <c r="AW753" s="785">
        <f t="shared" si="347"/>
        <v>0</v>
      </c>
      <c r="AX753" s="91"/>
      <c r="AY753" s="116">
        <f t="shared" si="348"/>
        <v>0</v>
      </c>
      <c r="AZ753" s="116">
        <f t="shared" si="349"/>
        <v>0</v>
      </c>
      <c r="BA753" s="116">
        <f t="shared" si="350"/>
        <v>0</v>
      </c>
      <c r="BB753" s="116">
        <f t="shared" si="351"/>
        <v>0</v>
      </c>
      <c r="BC753" s="115">
        <f t="shared" si="357"/>
        <v>0</v>
      </c>
      <c r="BD753" s="116">
        <f t="shared" si="352"/>
        <v>0</v>
      </c>
      <c r="BE753" s="120">
        <f t="shared" si="358"/>
        <v>0</v>
      </c>
      <c r="BF753" s="115">
        <f t="shared" si="359"/>
        <v>0</v>
      </c>
      <c r="BG753" s="116">
        <f t="shared" si="353"/>
        <v>0</v>
      </c>
      <c r="BH753" s="120">
        <f t="shared" si="360"/>
        <v>0</v>
      </c>
      <c r="BI753" s="115">
        <f t="shared" si="361"/>
        <v>0</v>
      </c>
      <c r="BJ753" s="116">
        <f t="shared" si="354"/>
        <v>0</v>
      </c>
      <c r="BK753" s="120">
        <f t="shared" si="362"/>
        <v>0</v>
      </c>
      <c r="BL753" s="120">
        <f t="shared" si="363"/>
        <v>0</v>
      </c>
      <c r="BN753" s="375">
        <f t="shared" si="355"/>
        <v>0</v>
      </c>
      <c r="BP753" s="380"/>
      <c r="DH753" s="102"/>
    </row>
    <row r="754" spans="1:112" hidden="1">
      <c r="A754" s="110"/>
      <c r="B754" s="786"/>
      <c r="C754" s="786"/>
      <c r="D754" s="786"/>
      <c r="E754" s="786"/>
      <c r="F754" s="786"/>
      <c r="G754" s="786"/>
      <c r="H754" s="786"/>
      <c r="I754" s="786"/>
      <c r="J754" s="786"/>
      <c r="K754" s="786"/>
      <c r="L754" s="786"/>
      <c r="M754" s="786"/>
      <c r="N754" s="786"/>
      <c r="O754" s="786"/>
      <c r="P754" s="786"/>
      <c r="Q754" s="786"/>
      <c r="R754" s="787"/>
      <c r="S754" s="787"/>
      <c r="T754" s="788"/>
      <c r="U754" s="787"/>
      <c r="V754" s="787"/>
      <c r="W754" s="783"/>
      <c r="X754" s="789"/>
      <c r="Y754" s="789"/>
      <c r="Z754" s="789"/>
      <c r="AA754" s="789"/>
      <c r="AB754" s="789"/>
      <c r="AC754" s="781"/>
      <c r="AD754" s="782"/>
      <c r="AE754" s="783"/>
      <c r="AF754" s="784">
        <f t="shared" si="356"/>
        <v>0</v>
      </c>
      <c r="AG754" s="784"/>
      <c r="AH754" s="784"/>
      <c r="AI754" s="784"/>
      <c r="AJ754" s="784">
        <f t="shared" si="344"/>
        <v>0</v>
      </c>
      <c r="AK754" s="784"/>
      <c r="AL754" s="784"/>
      <c r="AM754" s="784"/>
      <c r="AN754" s="784">
        <f t="shared" si="345"/>
        <v>0</v>
      </c>
      <c r="AO754" s="784"/>
      <c r="AP754" s="784"/>
      <c r="AQ754" s="784"/>
      <c r="AR754" s="363"/>
      <c r="AS754" s="785">
        <f t="shared" si="346"/>
        <v>0</v>
      </c>
      <c r="AT754" s="785"/>
      <c r="AU754" s="785"/>
      <c r="AV754" s="785"/>
      <c r="AW754" s="785">
        <f t="shared" si="347"/>
        <v>0</v>
      </c>
      <c r="AX754" s="91"/>
      <c r="AY754" s="116">
        <f t="shared" si="348"/>
        <v>0</v>
      </c>
      <c r="AZ754" s="116">
        <f t="shared" si="349"/>
        <v>0</v>
      </c>
      <c r="BA754" s="116">
        <f t="shared" si="350"/>
        <v>0</v>
      </c>
      <c r="BB754" s="116">
        <f t="shared" si="351"/>
        <v>0</v>
      </c>
      <c r="BC754" s="115">
        <f t="shared" si="357"/>
        <v>0</v>
      </c>
      <c r="BD754" s="116">
        <f t="shared" si="352"/>
        <v>0</v>
      </c>
      <c r="BE754" s="120">
        <f t="shared" si="358"/>
        <v>0</v>
      </c>
      <c r="BF754" s="115">
        <f t="shared" si="359"/>
        <v>0</v>
      </c>
      <c r="BG754" s="116">
        <f t="shared" si="353"/>
        <v>0</v>
      </c>
      <c r="BH754" s="120">
        <f t="shared" si="360"/>
        <v>0</v>
      </c>
      <c r="BI754" s="115">
        <f t="shared" si="361"/>
        <v>0</v>
      </c>
      <c r="BJ754" s="116">
        <f t="shared" si="354"/>
        <v>0</v>
      </c>
      <c r="BK754" s="120">
        <f t="shared" si="362"/>
        <v>0</v>
      </c>
      <c r="BL754" s="120">
        <f t="shared" si="363"/>
        <v>0</v>
      </c>
      <c r="BN754" s="375">
        <f t="shared" si="355"/>
        <v>0</v>
      </c>
      <c r="BP754" s="380"/>
      <c r="DH754" s="102"/>
    </row>
    <row r="755" spans="1:112" hidden="1">
      <c r="A755" s="110"/>
      <c r="B755" s="786"/>
      <c r="C755" s="786"/>
      <c r="D755" s="786"/>
      <c r="E755" s="786"/>
      <c r="F755" s="786"/>
      <c r="G755" s="786"/>
      <c r="H755" s="786"/>
      <c r="I755" s="786"/>
      <c r="J755" s="786"/>
      <c r="K755" s="786"/>
      <c r="L755" s="786"/>
      <c r="M755" s="786"/>
      <c r="N755" s="786"/>
      <c r="O755" s="786"/>
      <c r="P755" s="786"/>
      <c r="Q755" s="786"/>
      <c r="R755" s="787"/>
      <c r="S755" s="787"/>
      <c r="T755" s="788"/>
      <c r="U755" s="787"/>
      <c r="V755" s="787"/>
      <c r="W755" s="783"/>
      <c r="X755" s="789"/>
      <c r="Y755" s="789"/>
      <c r="Z755" s="789"/>
      <c r="AA755" s="789"/>
      <c r="AB755" s="789"/>
      <c r="AC755" s="781"/>
      <c r="AD755" s="782"/>
      <c r="AE755" s="783"/>
      <c r="AF755" s="784">
        <f t="shared" si="356"/>
        <v>0</v>
      </c>
      <c r="AG755" s="784"/>
      <c r="AH755" s="784"/>
      <c r="AI755" s="784"/>
      <c r="AJ755" s="784">
        <f t="shared" si="344"/>
        <v>0</v>
      </c>
      <c r="AK755" s="784"/>
      <c r="AL755" s="784"/>
      <c r="AM755" s="784"/>
      <c r="AN755" s="784">
        <f t="shared" si="345"/>
        <v>0</v>
      </c>
      <c r="AO755" s="784"/>
      <c r="AP755" s="784"/>
      <c r="AQ755" s="784"/>
      <c r="AR755" s="363"/>
      <c r="AS755" s="785">
        <f t="shared" si="346"/>
        <v>0</v>
      </c>
      <c r="AT755" s="785"/>
      <c r="AU755" s="785"/>
      <c r="AV755" s="785"/>
      <c r="AW755" s="785">
        <f t="shared" si="347"/>
        <v>0</v>
      </c>
      <c r="AX755" s="91"/>
      <c r="AY755" s="116">
        <f t="shared" si="348"/>
        <v>0</v>
      </c>
      <c r="AZ755" s="116">
        <f t="shared" si="349"/>
        <v>0</v>
      </c>
      <c r="BA755" s="116">
        <f t="shared" si="350"/>
        <v>0</v>
      </c>
      <c r="BB755" s="116">
        <f t="shared" si="351"/>
        <v>0</v>
      </c>
      <c r="BC755" s="115">
        <f t="shared" si="357"/>
        <v>0</v>
      </c>
      <c r="BD755" s="116">
        <f t="shared" si="352"/>
        <v>0</v>
      </c>
      <c r="BE755" s="120">
        <f t="shared" si="358"/>
        <v>0</v>
      </c>
      <c r="BF755" s="115">
        <f t="shared" si="359"/>
        <v>0</v>
      </c>
      <c r="BG755" s="116">
        <f t="shared" si="353"/>
        <v>0</v>
      </c>
      <c r="BH755" s="120">
        <f t="shared" si="360"/>
        <v>0</v>
      </c>
      <c r="BI755" s="115">
        <f t="shared" si="361"/>
        <v>0</v>
      </c>
      <c r="BJ755" s="116">
        <f t="shared" si="354"/>
        <v>0</v>
      </c>
      <c r="BK755" s="120">
        <f t="shared" si="362"/>
        <v>0</v>
      </c>
      <c r="BL755" s="120">
        <f t="shared" si="363"/>
        <v>0</v>
      </c>
      <c r="BN755" s="375">
        <f t="shared" si="355"/>
        <v>0</v>
      </c>
      <c r="BP755" s="380"/>
      <c r="DH755" s="102"/>
    </row>
    <row r="756" spans="1:112" hidden="1">
      <c r="A756" s="110"/>
      <c r="B756" s="786"/>
      <c r="C756" s="786"/>
      <c r="D756" s="786"/>
      <c r="E756" s="786"/>
      <c r="F756" s="786"/>
      <c r="G756" s="786"/>
      <c r="H756" s="786"/>
      <c r="I756" s="786"/>
      <c r="J756" s="786"/>
      <c r="K756" s="786"/>
      <c r="L756" s="786"/>
      <c r="M756" s="786"/>
      <c r="N756" s="786"/>
      <c r="O756" s="786"/>
      <c r="P756" s="786"/>
      <c r="Q756" s="786"/>
      <c r="R756" s="787"/>
      <c r="S756" s="787"/>
      <c r="T756" s="788"/>
      <c r="U756" s="787"/>
      <c r="V756" s="787"/>
      <c r="W756" s="783"/>
      <c r="X756" s="789"/>
      <c r="Y756" s="789"/>
      <c r="Z756" s="789"/>
      <c r="AA756" s="789"/>
      <c r="AB756" s="789"/>
      <c r="AC756" s="781"/>
      <c r="AD756" s="782"/>
      <c r="AE756" s="783"/>
      <c r="AF756" s="784">
        <f t="shared" si="356"/>
        <v>0</v>
      </c>
      <c r="AG756" s="784"/>
      <c r="AH756" s="784"/>
      <c r="AI756" s="784"/>
      <c r="AJ756" s="784">
        <f t="shared" si="344"/>
        <v>0</v>
      </c>
      <c r="AK756" s="784"/>
      <c r="AL756" s="784"/>
      <c r="AM756" s="784"/>
      <c r="AN756" s="784">
        <f t="shared" si="345"/>
        <v>0</v>
      </c>
      <c r="AO756" s="784"/>
      <c r="AP756" s="784"/>
      <c r="AQ756" s="784"/>
      <c r="AR756" s="363"/>
      <c r="AS756" s="785">
        <f t="shared" si="346"/>
        <v>0</v>
      </c>
      <c r="AT756" s="785"/>
      <c r="AU756" s="785"/>
      <c r="AV756" s="785"/>
      <c r="AW756" s="785">
        <f t="shared" si="347"/>
        <v>0</v>
      </c>
      <c r="AX756" s="91"/>
      <c r="AY756" s="116">
        <f t="shared" si="348"/>
        <v>0</v>
      </c>
      <c r="AZ756" s="116">
        <f t="shared" si="349"/>
        <v>0</v>
      </c>
      <c r="BA756" s="116">
        <f t="shared" si="350"/>
        <v>0</v>
      </c>
      <c r="BB756" s="116">
        <f t="shared" si="351"/>
        <v>0</v>
      </c>
      <c r="BC756" s="115">
        <f t="shared" si="357"/>
        <v>0</v>
      </c>
      <c r="BD756" s="116">
        <f t="shared" si="352"/>
        <v>0</v>
      </c>
      <c r="BE756" s="120">
        <f t="shared" si="358"/>
        <v>0</v>
      </c>
      <c r="BF756" s="115">
        <f t="shared" si="359"/>
        <v>0</v>
      </c>
      <c r="BG756" s="116">
        <f t="shared" si="353"/>
        <v>0</v>
      </c>
      <c r="BH756" s="120">
        <f t="shared" si="360"/>
        <v>0</v>
      </c>
      <c r="BI756" s="115">
        <f t="shared" si="361"/>
        <v>0</v>
      </c>
      <c r="BJ756" s="116">
        <f t="shared" si="354"/>
        <v>0</v>
      </c>
      <c r="BK756" s="120">
        <f t="shared" si="362"/>
        <v>0</v>
      </c>
      <c r="BL756" s="120">
        <f t="shared" si="363"/>
        <v>0</v>
      </c>
      <c r="BN756" s="375">
        <f t="shared" si="355"/>
        <v>0</v>
      </c>
      <c r="BP756" s="380"/>
      <c r="DH756" s="102"/>
    </row>
    <row r="757" spans="1:112" hidden="1">
      <c r="A757" s="110"/>
      <c r="B757" s="786"/>
      <c r="C757" s="786"/>
      <c r="D757" s="786"/>
      <c r="E757" s="786"/>
      <c r="F757" s="786"/>
      <c r="G757" s="786"/>
      <c r="H757" s="786"/>
      <c r="I757" s="786"/>
      <c r="J757" s="786"/>
      <c r="K757" s="786"/>
      <c r="L757" s="786"/>
      <c r="M757" s="786"/>
      <c r="N757" s="786"/>
      <c r="O757" s="786"/>
      <c r="P757" s="786"/>
      <c r="Q757" s="786"/>
      <c r="R757" s="787"/>
      <c r="S757" s="787"/>
      <c r="T757" s="788"/>
      <c r="U757" s="787"/>
      <c r="V757" s="787"/>
      <c r="W757" s="783"/>
      <c r="X757" s="789"/>
      <c r="Y757" s="789"/>
      <c r="Z757" s="789"/>
      <c r="AA757" s="789"/>
      <c r="AB757" s="789"/>
      <c r="AC757" s="781"/>
      <c r="AD757" s="782"/>
      <c r="AE757" s="783"/>
      <c r="AF757" s="784">
        <f t="shared" si="356"/>
        <v>0</v>
      </c>
      <c r="AG757" s="784"/>
      <c r="AH757" s="784"/>
      <c r="AI757" s="784"/>
      <c r="AJ757" s="784">
        <f t="shared" si="344"/>
        <v>0</v>
      </c>
      <c r="AK757" s="784"/>
      <c r="AL757" s="784"/>
      <c r="AM757" s="784"/>
      <c r="AN757" s="784">
        <f t="shared" si="345"/>
        <v>0</v>
      </c>
      <c r="AO757" s="784"/>
      <c r="AP757" s="784"/>
      <c r="AQ757" s="784"/>
      <c r="AR757" s="363"/>
      <c r="AS757" s="785">
        <f t="shared" si="346"/>
        <v>0</v>
      </c>
      <c r="AT757" s="785"/>
      <c r="AU757" s="785"/>
      <c r="AV757" s="785"/>
      <c r="AW757" s="785">
        <f t="shared" si="347"/>
        <v>0</v>
      </c>
      <c r="AX757" s="91"/>
      <c r="AY757" s="116">
        <f t="shared" si="348"/>
        <v>0</v>
      </c>
      <c r="AZ757" s="116">
        <f t="shared" si="349"/>
        <v>0</v>
      </c>
      <c r="BA757" s="116">
        <f t="shared" si="350"/>
        <v>0</v>
      </c>
      <c r="BB757" s="116">
        <f t="shared" si="351"/>
        <v>0</v>
      </c>
      <c r="BC757" s="115">
        <f t="shared" si="357"/>
        <v>0</v>
      </c>
      <c r="BD757" s="116">
        <f t="shared" si="352"/>
        <v>0</v>
      </c>
      <c r="BE757" s="120">
        <f t="shared" si="358"/>
        <v>0</v>
      </c>
      <c r="BF757" s="115">
        <f t="shared" si="359"/>
        <v>0</v>
      </c>
      <c r="BG757" s="116">
        <f t="shared" si="353"/>
        <v>0</v>
      </c>
      <c r="BH757" s="120">
        <f t="shared" si="360"/>
        <v>0</v>
      </c>
      <c r="BI757" s="115">
        <f t="shared" si="361"/>
        <v>0</v>
      </c>
      <c r="BJ757" s="116">
        <f t="shared" si="354"/>
        <v>0</v>
      </c>
      <c r="BK757" s="120">
        <f t="shared" si="362"/>
        <v>0</v>
      </c>
      <c r="BL757" s="120">
        <f t="shared" si="363"/>
        <v>0</v>
      </c>
      <c r="BN757" s="375">
        <f t="shared" si="355"/>
        <v>0</v>
      </c>
      <c r="BP757" s="380"/>
      <c r="DH757" s="102"/>
    </row>
    <row r="758" spans="1:112" hidden="1">
      <c r="A758" s="110"/>
      <c r="B758" s="786"/>
      <c r="C758" s="786"/>
      <c r="D758" s="786"/>
      <c r="E758" s="786"/>
      <c r="F758" s="786"/>
      <c r="G758" s="786"/>
      <c r="H758" s="786"/>
      <c r="I758" s="786"/>
      <c r="J758" s="786"/>
      <c r="K758" s="786"/>
      <c r="L758" s="786"/>
      <c r="M758" s="786"/>
      <c r="N758" s="786"/>
      <c r="O758" s="786"/>
      <c r="P758" s="786"/>
      <c r="Q758" s="786"/>
      <c r="R758" s="787"/>
      <c r="S758" s="787"/>
      <c r="T758" s="788"/>
      <c r="U758" s="787"/>
      <c r="V758" s="787"/>
      <c r="W758" s="783"/>
      <c r="X758" s="789"/>
      <c r="Y758" s="789"/>
      <c r="Z758" s="789"/>
      <c r="AA758" s="789"/>
      <c r="AB758" s="789"/>
      <c r="AC758" s="781"/>
      <c r="AD758" s="782"/>
      <c r="AE758" s="783"/>
      <c r="AF758" s="784">
        <f t="shared" si="356"/>
        <v>0</v>
      </c>
      <c r="AG758" s="784"/>
      <c r="AH758" s="784"/>
      <c r="AI758" s="784"/>
      <c r="AJ758" s="784">
        <f t="shared" si="344"/>
        <v>0</v>
      </c>
      <c r="AK758" s="784"/>
      <c r="AL758" s="784"/>
      <c r="AM758" s="784"/>
      <c r="AN758" s="784">
        <f t="shared" si="345"/>
        <v>0</v>
      </c>
      <c r="AO758" s="784"/>
      <c r="AP758" s="784"/>
      <c r="AQ758" s="784"/>
      <c r="AR758" s="363"/>
      <c r="AS758" s="785">
        <f t="shared" si="346"/>
        <v>0</v>
      </c>
      <c r="AT758" s="785"/>
      <c r="AU758" s="785"/>
      <c r="AV758" s="785"/>
      <c r="AW758" s="785">
        <f t="shared" si="347"/>
        <v>0</v>
      </c>
      <c r="AX758" s="91"/>
      <c r="AY758" s="116">
        <f t="shared" si="348"/>
        <v>0</v>
      </c>
      <c r="AZ758" s="116">
        <f t="shared" si="349"/>
        <v>0</v>
      </c>
      <c r="BA758" s="116">
        <f t="shared" si="350"/>
        <v>0</v>
      </c>
      <c r="BB758" s="116">
        <f t="shared" si="351"/>
        <v>0</v>
      </c>
      <c r="BC758" s="115">
        <f t="shared" si="357"/>
        <v>0</v>
      </c>
      <c r="BD758" s="116">
        <f t="shared" si="352"/>
        <v>0</v>
      </c>
      <c r="BE758" s="120">
        <f t="shared" si="358"/>
        <v>0</v>
      </c>
      <c r="BF758" s="115">
        <f t="shared" si="359"/>
        <v>0</v>
      </c>
      <c r="BG758" s="116">
        <f t="shared" si="353"/>
        <v>0</v>
      </c>
      <c r="BH758" s="120">
        <f t="shared" si="360"/>
        <v>0</v>
      </c>
      <c r="BI758" s="115">
        <f t="shared" si="361"/>
        <v>0</v>
      </c>
      <c r="BJ758" s="116">
        <f t="shared" si="354"/>
        <v>0</v>
      </c>
      <c r="BK758" s="120">
        <f t="shared" si="362"/>
        <v>0</v>
      </c>
      <c r="BL758" s="120">
        <f t="shared" si="363"/>
        <v>0</v>
      </c>
      <c r="BN758" s="375">
        <f t="shared" si="355"/>
        <v>0</v>
      </c>
      <c r="BP758" s="380"/>
      <c r="DH758" s="102"/>
    </row>
    <row r="759" spans="1:112" hidden="1">
      <c r="A759" s="110"/>
      <c r="B759" s="786"/>
      <c r="C759" s="786"/>
      <c r="D759" s="786"/>
      <c r="E759" s="786"/>
      <c r="F759" s="786"/>
      <c r="G759" s="786"/>
      <c r="H759" s="786"/>
      <c r="I759" s="786"/>
      <c r="J759" s="786"/>
      <c r="K759" s="786"/>
      <c r="L759" s="786"/>
      <c r="M759" s="786"/>
      <c r="N759" s="786"/>
      <c r="O759" s="786"/>
      <c r="P759" s="786"/>
      <c r="Q759" s="786"/>
      <c r="R759" s="787"/>
      <c r="S759" s="787"/>
      <c r="T759" s="788"/>
      <c r="U759" s="787"/>
      <c r="V759" s="787"/>
      <c r="W759" s="783"/>
      <c r="X759" s="789"/>
      <c r="Y759" s="789"/>
      <c r="Z759" s="789"/>
      <c r="AA759" s="789"/>
      <c r="AB759" s="789"/>
      <c r="AC759" s="781"/>
      <c r="AD759" s="782"/>
      <c r="AE759" s="783"/>
      <c r="AF759" s="784">
        <f t="shared" si="356"/>
        <v>0</v>
      </c>
      <c r="AG759" s="784"/>
      <c r="AH759" s="784"/>
      <c r="AI759" s="784"/>
      <c r="AJ759" s="784">
        <f t="shared" si="344"/>
        <v>0</v>
      </c>
      <c r="AK759" s="784"/>
      <c r="AL759" s="784"/>
      <c r="AM759" s="784"/>
      <c r="AN759" s="784">
        <f t="shared" si="345"/>
        <v>0</v>
      </c>
      <c r="AO759" s="784"/>
      <c r="AP759" s="784"/>
      <c r="AQ759" s="784"/>
      <c r="AR759" s="363"/>
      <c r="AS759" s="785">
        <f t="shared" si="346"/>
        <v>0</v>
      </c>
      <c r="AT759" s="785"/>
      <c r="AU759" s="785"/>
      <c r="AV759" s="785"/>
      <c r="AW759" s="785">
        <f t="shared" si="347"/>
        <v>0</v>
      </c>
      <c r="AX759" s="91"/>
      <c r="AY759" s="116">
        <f t="shared" si="348"/>
        <v>0</v>
      </c>
      <c r="AZ759" s="116">
        <f t="shared" si="349"/>
        <v>0</v>
      </c>
      <c r="BA759" s="116">
        <f t="shared" si="350"/>
        <v>0</v>
      </c>
      <c r="BB759" s="116">
        <f t="shared" si="351"/>
        <v>0</v>
      </c>
      <c r="BC759" s="115">
        <f t="shared" si="357"/>
        <v>0</v>
      </c>
      <c r="BD759" s="116">
        <f t="shared" si="352"/>
        <v>0</v>
      </c>
      <c r="BE759" s="120">
        <f t="shared" si="358"/>
        <v>0</v>
      </c>
      <c r="BF759" s="115">
        <f t="shared" si="359"/>
        <v>0</v>
      </c>
      <c r="BG759" s="116">
        <f t="shared" si="353"/>
        <v>0</v>
      </c>
      <c r="BH759" s="120">
        <f t="shared" si="360"/>
        <v>0</v>
      </c>
      <c r="BI759" s="115">
        <f t="shared" si="361"/>
        <v>0</v>
      </c>
      <c r="BJ759" s="116">
        <f t="shared" si="354"/>
        <v>0</v>
      </c>
      <c r="BK759" s="120">
        <f t="shared" si="362"/>
        <v>0</v>
      </c>
      <c r="BL759" s="120">
        <f t="shared" si="363"/>
        <v>0</v>
      </c>
      <c r="BN759" s="375">
        <f t="shared" si="355"/>
        <v>0</v>
      </c>
      <c r="BP759" s="380"/>
      <c r="DH759" s="102"/>
    </row>
    <row r="760" spans="1:112" hidden="1">
      <c r="A760" s="110"/>
      <c r="B760" s="786"/>
      <c r="C760" s="786"/>
      <c r="D760" s="786"/>
      <c r="E760" s="786"/>
      <c r="F760" s="786"/>
      <c r="G760" s="786"/>
      <c r="H760" s="786"/>
      <c r="I760" s="786"/>
      <c r="J760" s="786"/>
      <c r="K760" s="786"/>
      <c r="L760" s="786"/>
      <c r="M760" s="786"/>
      <c r="N760" s="786"/>
      <c r="O760" s="786"/>
      <c r="P760" s="786"/>
      <c r="Q760" s="786"/>
      <c r="R760" s="787"/>
      <c r="S760" s="787"/>
      <c r="T760" s="788"/>
      <c r="U760" s="787"/>
      <c r="V760" s="787"/>
      <c r="W760" s="783"/>
      <c r="X760" s="789"/>
      <c r="Y760" s="789"/>
      <c r="Z760" s="789"/>
      <c r="AA760" s="789"/>
      <c r="AB760" s="789"/>
      <c r="AC760" s="781"/>
      <c r="AD760" s="782"/>
      <c r="AE760" s="783"/>
      <c r="AF760" s="784">
        <f t="shared" si="356"/>
        <v>0</v>
      </c>
      <c r="AG760" s="784"/>
      <c r="AH760" s="784"/>
      <c r="AI760" s="784"/>
      <c r="AJ760" s="784">
        <f t="shared" si="344"/>
        <v>0</v>
      </c>
      <c r="AK760" s="784"/>
      <c r="AL760" s="784"/>
      <c r="AM760" s="784"/>
      <c r="AN760" s="784">
        <f t="shared" si="345"/>
        <v>0</v>
      </c>
      <c r="AO760" s="784"/>
      <c r="AP760" s="784"/>
      <c r="AQ760" s="784"/>
      <c r="AR760" s="363"/>
      <c r="AS760" s="785">
        <f t="shared" si="346"/>
        <v>0</v>
      </c>
      <c r="AT760" s="785"/>
      <c r="AU760" s="785"/>
      <c r="AV760" s="785"/>
      <c r="AW760" s="785">
        <f t="shared" si="347"/>
        <v>0</v>
      </c>
      <c r="AX760" s="91"/>
      <c r="AY760" s="116">
        <f t="shared" si="348"/>
        <v>0</v>
      </c>
      <c r="AZ760" s="116">
        <f t="shared" si="349"/>
        <v>0</v>
      </c>
      <c r="BA760" s="116">
        <f t="shared" si="350"/>
        <v>0</v>
      </c>
      <c r="BB760" s="116">
        <f t="shared" si="351"/>
        <v>0</v>
      </c>
      <c r="BC760" s="115">
        <f t="shared" si="357"/>
        <v>0</v>
      </c>
      <c r="BD760" s="116">
        <f t="shared" si="352"/>
        <v>0</v>
      </c>
      <c r="BE760" s="120">
        <f t="shared" si="358"/>
        <v>0</v>
      </c>
      <c r="BF760" s="115">
        <f t="shared" si="359"/>
        <v>0</v>
      </c>
      <c r="BG760" s="116">
        <f t="shared" si="353"/>
        <v>0</v>
      </c>
      <c r="BH760" s="120">
        <f t="shared" si="360"/>
        <v>0</v>
      </c>
      <c r="BI760" s="115">
        <f t="shared" si="361"/>
        <v>0</v>
      </c>
      <c r="BJ760" s="116">
        <f t="shared" si="354"/>
        <v>0</v>
      </c>
      <c r="BK760" s="120">
        <f t="shared" si="362"/>
        <v>0</v>
      </c>
      <c r="BL760" s="120">
        <f t="shared" si="363"/>
        <v>0</v>
      </c>
      <c r="BN760" s="375">
        <f t="shared" si="355"/>
        <v>0</v>
      </c>
      <c r="BP760" s="380"/>
      <c r="DH760" s="102"/>
    </row>
    <row r="761" spans="1:112" hidden="1">
      <c r="A761" s="110"/>
      <c r="B761" s="786"/>
      <c r="C761" s="786"/>
      <c r="D761" s="786"/>
      <c r="E761" s="786"/>
      <c r="F761" s="786"/>
      <c r="G761" s="786"/>
      <c r="H761" s="786"/>
      <c r="I761" s="786"/>
      <c r="J761" s="786"/>
      <c r="K761" s="786"/>
      <c r="L761" s="786"/>
      <c r="M761" s="786"/>
      <c r="N761" s="786"/>
      <c r="O761" s="786"/>
      <c r="P761" s="786"/>
      <c r="Q761" s="786"/>
      <c r="R761" s="787"/>
      <c r="S761" s="787"/>
      <c r="T761" s="788"/>
      <c r="U761" s="787"/>
      <c r="V761" s="787"/>
      <c r="W761" s="783"/>
      <c r="X761" s="789"/>
      <c r="Y761" s="789"/>
      <c r="Z761" s="789"/>
      <c r="AA761" s="789"/>
      <c r="AB761" s="789"/>
      <c r="AC761" s="781"/>
      <c r="AD761" s="782"/>
      <c r="AE761" s="783"/>
      <c r="AF761" s="784">
        <f t="shared" si="356"/>
        <v>0</v>
      </c>
      <c r="AG761" s="784"/>
      <c r="AH761" s="784"/>
      <c r="AI761" s="784"/>
      <c r="AJ761" s="784">
        <f t="shared" si="344"/>
        <v>0</v>
      </c>
      <c r="AK761" s="784"/>
      <c r="AL761" s="784"/>
      <c r="AM761" s="784"/>
      <c r="AN761" s="784">
        <f t="shared" si="345"/>
        <v>0</v>
      </c>
      <c r="AO761" s="784"/>
      <c r="AP761" s="784"/>
      <c r="AQ761" s="784"/>
      <c r="AR761" s="363"/>
      <c r="AS761" s="785">
        <f t="shared" si="346"/>
        <v>0</v>
      </c>
      <c r="AT761" s="785"/>
      <c r="AU761" s="785"/>
      <c r="AV761" s="785"/>
      <c r="AW761" s="785">
        <f t="shared" si="347"/>
        <v>0</v>
      </c>
      <c r="AX761" s="91"/>
      <c r="AY761" s="116">
        <f t="shared" si="348"/>
        <v>0</v>
      </c>
      <c r="AZ761" s="116">
        <f t="shared" si="349"/>
        <v>0</v>
      </c>
      <c r="BA761" s="116">
        <f t="shared" si="350"/>
        <v>0</v>
      </c>
      <c r="BB761" s="116">
        <f t="shared" si="351"/>
        <v>0</v>
      </c>
      <c r="BC761" s="115">
        <f t="shared" si="357"/>
        <v>0</v>
      </c>
      <c r="BD761" s="116">
        <f t="shared" si="352"/>
        <v>0</v>
      </c>
      <c r="BE761" s="120">
        <f t="shared" si="358"/>
        <v>0</v>
      </c>
      <c r="BF761" s="115">
        <f t="shared" si="359"/>
        <v>0</v>
      </c>
      <c r="BG761" s="116">
        <f t="shared" si="353"/>
        <v>0</v>
      </c>
      <c r="BH761" s="120">
        <f t="shared" si="360"/>
        <v>0</v>
      </c>
      <c r="BI761" s="115">
        <f t="shared" si="361"/>
        <v>0</v>
      </c>
      <c r="BJ761" s="116">
        <f t="shared" si="354"/>
        <v>0</v>
      </c>
      <c r="BK761" s="120">
        <f t="shared" si="362"/>
        <v>0</v>
      </c>
      <c r="BL761" s="120">
        <f t="shared" si="363"/>
        <v>0</v>
      </c>
      <c r="BN761" s="375">
        <f t="shared" si="355"/>
        <v>0</v>
      </c>
      <c r="BP761" s="380"/>
      <c r="DH761" s="102"/>
    </row>
    <row r="762" spans="1:112" hidden="1">
      <c r="A762" s="110"/>
      <c r="B762" s="786"/>
      <c r="C762" s="786"/>
      <c r="D762" s="786"/>
      <c r="E762" s="786"/>
      <c r="F762" s="786"/>
      <c r="G762" s="786"/>
      <c r="H762" s="786"/>
      <c r="I762" s="786"/>
      <c r="J762" s="786"/>
      <c r="K762" s="786"/>
      <c r="L762" s="786"/>
      <c r="M762" s="786"/>
      <c r="N762" s="786"/>
      <c r="O762" s="786"/>
      <c r="P762" s="786"/>
      <c r="Q762" s="786"/>
      <c r="R762" s="787"/>
      <c r="S762" s="787"/>
      <c r="T762" s="788"/>
      <c r="U762" s="787"/>
      <c r="V762" s="787"/>
      <c r="W762" s="783"/>
      <c r="X762" s="789"/>
      <c r="Y762" s="789"/>
      <c r="Z762" s="789"/>
      <c r="AA762" s="789"/>
      <c r="AB762" s="789"/>
      <c r="AC762" s="781"/>
      <c r="AD762" s="782"/>
      <c r="AE762" s="783"/>
      <c r="AF762" s="784">
        <f t="shared" si="356"/>
        <v>0</v>
      </c>
      <c r="AG762" s="784"/>
      <c r="AH762" s="784"/>
      <c r="AI762" s="784"/>
      <c r="AJ762" s="784">
        <f t="shared" si="344"/>
        <v>0</v>
      </c>
      <c r="AK762" s="784"/>
      <c r="AL762" s="784"/>
      <c r="AM762" s="784"/>
      <c r="AN762" s="784">
        <f t="shared" si="345"/>
        <v>0</v>
      </c>
      <c r="AO762" s="784"/>
      <c r="AP762" s="784"/>
      <c r="AQ762" s="784"/>
      <c r="AR762" s="363"/>
      <c r="AS762" s="785">
        <f t="shared" si="346"/>
        <v>0</v>
      </c>
      <c r="AT762" s="785"/>
      <c r="AU762" s="785"/>
      <c r="AV762" s="785"/>
      <c r="AW762" s="785">
        <f t="shared" si="347"/>
        <v>0</v>
      </c>
      <c r="AX762" s="91"/>
      <c r="AY762" s="116">
        <f t="shared" si="348"/>
        <v>0</v>
      </c>
      <c r="AZ762" s="116">
        <f t="shared" si="349"/>
        <v>0</v>
      </c>
      <c r="BA762" s="116">
        <f t="shared" si="350"/>
        <v>0</v>
      </c>
      <c r="BB762" s="116">
        <f t="shared" si="351"/>
        <v>0</v>
      </c>
      <c r="BC762" s="115">
        <f t="shared" si="357"/>
        <v>0</v>
      </c>
      <c r="BD762" s="116">
        <f t="shared" si="352"/>
        <v>0</v>
      </c>
      <c r="BE762" s="120">
        <f t="shared" si="358"/>
        <v>0</v>
      </c>
      <c r="BF762" s="115">
        <f t="shared" si="359"/>
        <v>0</v>
      </c>
      <c r="BG762" s="116">
        <f t="shared" si="353"/>
        <v>0</v>
      </c>
      <c r="BH762" s="120">
        <f t="shared" si="360"/>
        <v>0</v>
      </c>
      <c r="BI762" s="115">
        <f t="shared" si="361"/>
        <v>0</v>
      </c>
      <c r="BJ762" s="116">
        <f t="shared" si="354"/>
        <v>0</v>
      </c>
      <c r="BK762" s="120">
        <f t="shared" si="362"/>
        <v>0</v>
      </c>
      <c r="BL762" s="120">
        <f t="shared" si="363"/>
        <v>0</v>
      </c>
      <c r="BN762" s="375">
        <f t="shared" si="355"/>
        <v>0</v>
      </c>
      <c r="BP762" s="380"/>
      <c r="DH762" s="102"/>
    </row>
    <row r="763" spans="1:112" hidden="1">
      <c r="A763" s="110"/>
      <c r="B763" s="786"/>
      <c r="C763" s="786"/>
      <c r="D763" s="786"/>
      <c r="E763" s="786"/>
      <c r="F763" s="786"/>
      <c r="G763" s="786"/>
      <c r="H763" s="786"/>
      <c r="I763" s="786"/>
      <c r="J763" s="786"/>
      <c r="K763" s="786"/>
      <c r="L763" s="786"/>
      <c r="M763" s="786"/>
      <c r="N763" s="786"/>
      <c r="O763" s="786"/>
      <c r="P763" s="786"/>
      <c r="Q763" s="786"/>
      <c r="R763" s="787"/>
      <c r="S763" s="787"/>
      <c r="T763" s="788"/>
      <c r="U763" s="787"/>
      <c r="V763" s="787"/>
      <c r="W763" s="783"/>
      <c r="X763" s="789"/>
      <c r="Y763" s="789"/>
      <c r="Z763" s="789"/>
      <c r="AA763" s="789"/>
      <c r="AB763" s="789"/>
      <c r="AC763" s="781"/>
      <c r="AD763" s="782"/>
      <c r="AE763" s="783"/>
      <c r="AF763" s="784">
        <f t="shared" si="356"/>
        <v>0</v>
      </c>
      <c r="AG763" s="784"/>
      <c r="AH763" s="784"/>
      <c r="AI763" s="784"/>
      <c r="AJ763" s="784">
        <f t="shared" si="344"/>
        <v>0</v>
      </c>
      <c r="AK763" s="784"/>
      <c r="AL763" s="784"/>
      <c r="AM763" s="784"/>
      <c r="AN763" s="784">
        <f t="shared" si="345"/>
        <v>0</v>
      </c>
      <c r="AO763" s="784"/>
      <c r="AP763" s="784"/>
      <c r="AQ763" s="784"/>
      <c r="AR763" s="363"/>
      <c r="AS763" s="785">
        <f t="shared" si="346"/>
        <v>0</v>
      </c>
      <c r="AT763" s="785"/>
      <c r="AU763" s="785"/>
      <c r="AV763" s="785"/>
      <c r="AW763" s="785">
        <f t="shared" si="347"/>
        <v>0</v>
      </c>
      <c r="AX763" s="91"/>
      <c r="AY763" s="116">
        <f t="shared" si="348"/>
        <v>0</v>
      </c>
      <c r="AZ763" s="116">
        <f t="shared" si="349"/>
        <v>0</v>
      </c>
      <c r="BA763" s="116">
        <f t="shared" si="350"/>
        <v>0</v>
      </c>
      <c r="BB763" s="116">
        <f t="shared" si="351"/>
        <v>0</v>
      </c>
      <c r="BC763" s="115">
        <f t="shared" si="357"/>
        <v>0</v>
      </c>
      <c r="BD763" s="116">
        <f t="shared" si="352"/>
        <v>0</v>
      </c>
      <c r="BE763" s="120">
        <f t="shared" si="358"/>
        <v>0</v>
      </c>
      <c r="BF763" s="115">
        <f t="shared" si="359"/>
        <v>0</v>
      </c>
      <c r="BG763" s="116">
        <f t="shared" si="353"/>
        <v>0</v>
      </c>
      <c r="BH763" s="120">
        <f t="shared" si="360"/>
        <v>0</v>
      </c>
      <c r="BI763" s="115">
        <f t="shared" si="361"/>
        <v>0</v>
      </c>
      <c r="BJ763" s="116">
        <f t="shared" si="354"/>
        <v>0</v>
      </c>
      <c r="BK763" s="120">
        <f t="shared" si="362"/>
        <v>0</v>
      </c>
      <c r="BL763" s="120">
        <f t="shared" si="363"/>
        <v>0</v>
      </c>
      <c r="BN763" s="375">
        <f t="shared" si="355"/>
        <v>0</v>
      </c>
      <c r="BP763" s="380"/>
      <c r="DH763" s="102"/>
    </row>
    <row r="764" spans="1:112" hidden="1">
      <c r="A764" s="110"/>
      <c r="B764" s="786"/>
      <c r="C764" s="786"/>
      <c r="D764" s="786"/>
      <c r="E764" s="786"/>
      <c r="F764" s="786"/>
      <c r="G764" s="786"/>
      <c r="H764" s="786"/>
      <c r="I764" s="786"/>
      <c r="J764" s="786"/>
      <c r="K764" s="786"/>
      <c r="L764" s="786"/>
      <c r="M764" s="786"/>
      <c r="N764" s="786"/>
      <c r="O764" s="786"/>
      <c r="P764" s="786"/>
      <c r="Q764" s="786"/>
      <c r="R764" s="787"/>
      <c r="S764" s="787"/>
      <c r="T764" s="788"/>
      <c r="U764" s="787"/>
      <c r="V764" s="787"/>
      <c r="W764" s="783"/>
      <c r="X764" s="789"/>
      <c r="Y764" s="789"/>
      <c r="Z764" s="789"/>
      <c r="AA764" s="789"/>
      <c r="AB764" s="789"/>
      <c r="AC764" s="781"/>
      <c r="AD764" s="782"/>
      <c r="AE764" s="783"/>
      <c r="AF764" s="784">
        <f t="shared" si="356"/>
        <v>0</v>
      </c>
      <c r="AG764" s="784"/>
      <c r="AH764" s="784"/>
      <c r="AI764" s="784"/>
      <c r="AJ764" s="784">
        <f t="shared" si="344"/>
        <v>0</v>
      </c>
      <c r="AK764" s="784"/>
      <c r="AL764" s="784"/>
      <c r="AM764" s="784"/>
      <c r="AN764" s="784">
        <f t="shared" si="345"/>
        <v>0</v>
      </c>
      <c r="AO764" s="784"/>
      <c r="AP764" s="784"/>
      <c r="AQ764" s="784"/>
      <c r="AR764" s="363"/>
      <c r="AS764" s="785">
        <f t="shared" si="346"/>
        <v>0</v>
      </c>
      <c r="AT764" s="785"/>
      <c r="AU764" s="785"/>
      <c r="AV764" s="785"/>
      <c r="AW764" s="785">
        <f t="shared" si="347"/>
        <v>0</v>
      </c>
      <c r="AX764" s="91"/>
      <c r="AY764" s="116">
        <f t="shared" si="348"/>
        <v>0</v>
      </c>
      <c r="AZ764" s="116">
        <f t="shared" si="349"/>
        <v>0</v>
      </c>
      <c r="BA764" s="116">
        <f t="shared" si="350"/>
        <v>0</v>
      </c>
      <c r="BB764" s="116">
        <f t="shared" si="351"/>
        <v>0</v>
      </c>
      <c r="BC764" s="115">
        <f t="shared" si="357"/>
        <v>0</v>
      </c>
      <c r="BD764" s="116">
        <f t="shared" si="352"/>
        <v>0</v>
      </c>
      <c r="BE764" s="120">
        <f t="shared" si="358"/>
        <v>0</v>
      </c>
      <c r="BF764" s="115">
        <f t="shared" si="359"/>
        <v>0</v>
      </c>
      <c r="BG764" s="116">
        <f t="shared" si="353"/>
        <v>0</v>
      </c>
      <c r="BH764" s="120">
        <f t="shared" si="360"/>
        <v>0</v>
      </c>
      <c r="BI764" s="115">
        <f t="shared" si="361"/>
        <v>0</v>
      </c>
      <c r="BJ764" s="116">
        <f t="shared" si="354"/>
        <v>0</v>
      </c>
      <c r="BK764" s="120">
        <f t="shared" si="362"/>
        <v>0</v>
      </c>
      <c r="BL764" s="120">
        <f t="shared" si="363"/>
        <v>0</v>
      </c>
      <c r="BN764" s="375">
        <f t="shared" si="355"/>
        <v>0</v>
      </c>
      <c r="BP764" s="380"/>
      <c r="DH764" s="102"/>
    </row>
    <row r="765" spans="1:112" hidden="1">
      <c r="A765" s="110"/>
      <c r="B765" s="786"/>
      <c r="C765" s="786"/>
      <c r="D765" s="786"/>
      <c r="E765" s="786"/>
      <c r="F765" s="786"/>
      <c r="G765" s="786"/>
      <c r="H765" s="786"/>
      <c r="I765" s="786"/>
      <c r="J765" s="786"/>
      <c r="K765" s="786"/>
      <c r="L765" s="786"/>
      <c r="M765" s="786"/>
      <c r="N765" s="786"/>
      <c r="O765" s="786"/>
      <c r="P765" s="786"/>
      <c r="Q765" s="786"/>
      <c r="R765" s="787"/>
      <c r="S765" s="787"/>
      <c r="T765" s="788"/>
      <c r="U765" s="787"/>
      <c r="V765" s="787"/>
      <c r="W765" s="783"/>
      <c r="X765" s="789"/>
      <c r="Y765" s="789"/>
      <c r="Z765" s="789"/>
      <c r="AA765" s="789"/>
      <c r="AB765" s="789"/>
      <c r="AC765" s="781"/>
      <c r="AD765" s="782"/>
      <c r="AE765" s="783"/>
      <c r="AF765" s="784">
        <f t="shared" si="356"/>
        <v>0</v>
      </c>
      <c r="AG765" s="784"/>
      <c r="AH765" s="784"/>
      <c r="AI765" s="784"/>
      <c r="AJ765" s="784">
        <f t="shared" si="344"/>
        <v>0</v>
      </c>
      <c r="AK765" s="784"/>
      <c r="AL765" s="784"/>
      <c r="AM765" s="784"/>
      <c r="AN765" s="784">
        <f t="shared" si="345"/>
        <v>0</v>
      </c>
      <c r="AO765" s="784"/>
      <c r="AP765" s="784"/>
      <c r="AQ765" s="784"/>
      <c r="AR765" s="363"/>
      <c r="AS765" s="785">
        <f t="shared" si="346"/>
        <v>0</v>
      </c>
      <c r="AT765" s="785"/>
      <c r="AU765" s="785"/>
      <c r="AV765" s="785"/>
      <c r="AW765" s="785">
        <f t="shared" si="347"/>
        <v>0</v>
      </c>
      <c r="AX765" s="91"/>
      <c r="AY765" s="116">
        <f t="shared" si="348"/>
        <v>0</v>
      </c>
      <c r="AZ765" s="116">
        <f t="shared" si="349"/>
        <v>0</v>
      </c>
      <c r="BA765" s="116">
        <f t="shared" si="350"/>
        <v>0</v>
      </c>
      <c r="BB765" s="116">
        <f t="shared" si="351"/>
        <v>0</v>
      </c>
      <c r="BC765" s="115">
        <f t="shared" si="357"/>
        <v>0</v>
      </c>
      <c r="BD765" s="116">
        <f t="shared" si="352"/>
        <v>0</v>
      </c>
      <c r="BE765" s="120">
        <f t="shared" si="358"/>
        <v>0</v>
      </c>
      <c r="BF765" s="115">
        <f t="shared" si="359"/>
        <v>0</v>
      </c>
      <c r="BG765" s="116">
        <f t="shared" si="353"/>
        <v>0</v>
      </c>
      <c r="BH765" s="120">
        <f t="shared" si="360"/>
        <v>0</v>
      </c>
      <c r="BI765" s="115">
        <f t="shared" si="361"/>
        <v>0</v>
      </c>
      <c r="BJ765" s="116">
        <f t="shared" si="354"/>
        <v>0</v>
      </c>
      <c r="BK765" s="120">
        <f t="shared" si="362"/>
        <v>0</v>
      </c>
      <c r="BL765" s="120">
        <f t="shared" si="363"/>
        <v>0</v>
      </c>
      <c r="BN765" s="375">
        <f t="shared" si="355"/>
        <v>0</v>
      </c>
      <c r="BP765" s="380"/>
      <c r="DH765" s="102"/>
    </row>
    <row r="766" spans="1:112" hidden="1">
      <c r="A766" s="110"/>
      <c r="B766" s="786"/>
      <c r="C766" s="786"/>
      <c r="D766" s="786"/>
      <c r="E766" s="786"/>
      <c r="F766" s="786"/>
      <c r="G766" s="786"/>
      <c r="H766" s="786"/>
      <c r="I766" s="786"/>
      <c r="J766" s="786"/>
      <c r="K766" s="786"/>
      <c r="L766" s="786"/>
      <c r="M766" s="786"/>
      <c r="N766" s="786"/>
      <c r="O766" s="786"/>
      <c r="P766" s="786"/>
      <c r="Q766" s="786"/>
      <c r="R766" s="787"/>
      <c r="S766" s="787"/>
      <c r="T766" s="788"/>
      <c r="U766" s="787"/>
      <c r="V766" s="787"/>
      <c r="W766" s="783"/>
      <c r="X766" s="789"/>
      <c r="Y766" s="789"/>
      <c r="Z766" s="789"/>
      <c r="AA766" s="789"/>
      <c r="AB766" s="789"/>
      <c r="AC766" s="781"/>
      <c r="AD766" s="782"/>
      <c r="AE766" s="783"/>
      <c r="AF766" s="784">
        <f t="shared" si="356"/>
        <v>0</v>
      </c>
      <c r="AG766" s="784"/>
      <c r="AH766" s="784"/>
      <c r="AI766" s="784"/>
      <c r="AJ766" s="784">
        <f t="shared" si="344"/>
        <v>0</v>
      </c>
      <c r="AK766" s="784"/>
      <c r="AL766" s="784"/>
      <c r="AM766" s="784"/>
      <c r="AN766" s="784">
        <f t="shared" si="345"/>
        <v>0</v>
      </c>
      <c r="AO766" s="784"/>
      <c r="AP766" s="784"/>
      <c r="AQ766" s="784"/>
      <c r="AR766" s="363"/>
      <c r="AS766" s="785">
        <f t="shared" si="346"/>
        <v>0</v>
      </c>
      <c r="AT766" s="785"/>
      <c r="AU766" s="785"/>
      <c r="AV766" s="785"/>
      <c r="AW766" s="785">
        <f t="shared" si="347"/>
        <v>0</v>
      </c>
      <c r="AX766" s="91"/>
      <c r="AY766" s="116">
        <f t="shared" si="348"/>
        <v>0</v>
      </c>
      <c r="AZ766" s="116">
        <f t="shared" si="349"/>
        <v>0</v>
      </c>
      <c r="BA766" s="116">
        <f t="shared" si="350"/>
        <v>0</v>
      </c>
      <c r="BB766" s="116">
        <f t="shared" si="351"/>
        <v>0</v>
      </c>
      <c r="BC766" s="115">
        <f t="shared" si="357"/>
        <v>0</v>
      </c>
      <c r="BD766" s="116">
        <f t="shared" si="352"/>
        <v>0</v>
      </c>
      <c r="BE766" s="120">
        <f t="shared" si="358"/>
        <v>0</v>
      </c>
      <c r="BF766" s="115">
        <f t="shared" si="359"/>
        <v>0</v>
      </c>
      <c r="BG766" s="116">
        <f t="shared" si="353"/>
        <v>0</v>
      </c>
      <c r="BH766" s="120">
        <f t="shared" si="360"/>
        <v>0</v>
      </c>
      <c r="BI766" s="115">
        <f t="shared" si="361"/>
        <v>0</v>
      </c>
      <c r="BJ766" s="116">
        <f t="shared" si="354"/>
        <v>0</v>
      </c>
      <c r="BK766" s="120">
        <f t="shared" si="362"/>
        <v>0</v>
      </c>
      <c r="BL766" s="120">
        <f t="shared" si="363"/>
        <v>0</v>
      </c>
      <c r="BN766" s="375">
        <f t="shared" si="355"/>
        <v>0</v>
      </c>
      <c r="BP766" s="380"/>
      <c r="DH766" s="102"/>
    </row>
    <row r="767" spans="1:112" hidden="1">
      <c r="A767" s="110"/>
      <c r="B767" s="786"/>
      <c r="C767" s="786"/>
      <c r="D767" s="786"/>
      <c r="E767" s="786"/>
      <c r="F767" s="786"/>
      <c r="G767" s="786"/>
      <c r="H767" s="786"/>
      <c r="I767" s="786"/>
      <c r="J767" s="786"/>
      <c r="K767" s="786"/>
      <c r="L767" s="786"/>
      <c r="M767" s="786"/>
      <c r="N767" s="786"/>
      <c r="O767" s="786"/>
      <c r="P767" s="786"/>
      <c r="Q767" s="786"/>
      <c r="R767" s="787"/>
      <c r="S767" s="787"/>
      <c r="T767" s="788"/>
      <c r="U767" s="787"/>
      <c r="V767" s="787"/>
      <c r="W767" s="783"/>
      <c r="X767" s="789"/>
      <c r="Y767" s="789"/>
      <c r="Z767" s="789"/>
      <c r="AA767" s="789"/>
      <c r="AB767" s="789"/>
      <c r="AC767" s="781"/>
      <c r="AD767" s="782"/>
      <c r="AE767" s="783"/>
      <c r="AF767" s="784">
        <f t="shared" si="356"/>
        <v>0</v>
      </c>
      <c r="AG767" s="784"/>
      <c r="AH767" s="784"/>
      <c r="AI767" s="784"/>
      <c r="AJ767" s="784">
        <f t="shared" si="344"/>
        <v>0</v>
      </c>
      <c r="AK767" s="784"/>
      <c r="AL767" s="784"/>
      <c r="AM767" s="784"/>
      <c r="AN767" s="784">
        <f t="shared" si="345"/>
        <v>0</v>
      </c>
      <c r="AO767" s="784"/>
      <c r="AP767" s="784"/>
      <c r="AQ767" s="784"/>
      <c r="AR767" s="363"/>
      <c r="AS767" s="785">
        <f t="shared" si="346"/>
        <v>0</v>
      </c>
      <c r="AT767" s="785"/>
      <c r="AU767" s="785"/>
      <c r="AV767" s="785"/>
      <c r="AW767" s="785">
        <f t="shared" si="347"/>
        <v>0</v>
      </c>
      <c r="AX767" s="91"/>
      <c r="AY767" s="116">
        <f t="shared" si="348"/>
        <v>0</v>
      </c>
      <c r="AZ767" s="116">
        <f t="shared" si="349"/>
        <v>0</v>
      </c>
      <c r="BA767" s="116">
        <f t="shared" si="350"/>
        <v>0</v>
      </c>
      <c r="BB767" s="116">
        <f t="shared" si="351"/>
        <v>0</v>
      </c>
      <c r="BC767" s="115">
        <f t="shared" si="357"/>
        <v>0</v>
      </c>
      <c r="BD767" s="116">
        <f t="shared" si="352"/>
        <v>0</v>
      </c>
      <c r="BE767" s="120">
        <f t="shared" si="358"/>
        <v>0</v>
      </c>
      <c r="BF767" s="115">
        <f t="shared" si="359"/>
        <v>0</v>
      </c>
      <c r="BG767" s="116">
        <f t="shared" si="353"/>
        <v>0</v>
      </c>
      <c r="BH767" s="120">
        <f t="shared" si="360"/>
        <v>0</v>
      </c>
      <c r="BI767" s="115">
        <f t="shared" si="361"/>
        <v>0</v>
      </c>
      <c r="BJ767" s="116">
        <f t="shared" si="354"/>
        <v>0</v>
      </c>
      <c r="BK767" s="120">
        <f t="shared" si="362"/>
        <v>0</v>
      </c>
      <c r="BL767" s="120">
        <f t="shared" si="363"/>
        <v>0</v>
      </c>
      <c r="BN767" s="375">
        <f t="shared" si="355"/>
        <v>0</v>
      </c>
      <c r="BP767" s="380"/>
      <c r="DH767" s="102"/>
    </row>
    <row r="768" spans="1:112" hidden="1">
      <c r="A768" s="110"/>
      <c r="B768" s="786"/>
      <c r="C768" s="786"/>
      <c r="D768" s="786"/>
      <c r="E768" s="786"/>
      <c r="F768" s="786"/>
      <c r="G768" s="786"/>
      <c r="H768" s="786"/>
      <c r="I768" s="786"/>
      <c r="J768" s="786"/>
      <c r="K768" s="786"/>
      <c r="L768" s="786"/>
      <c r="M768" s="786"/>
      <c r="N768" s="786"/>
      <c r="O768" s="786"/>
      <c r="P768" s="786"/>
      <c r="Q768" s="786"/>
      <c r="R768" s="787"/>
      <c r="S768" s="787"/>
      <c r="T768" s="788"/>
      <c r="U768" s="787"/>
      <c r="V768" s="787"/>
      <c r="W768" s="783"/>
      <c r="X768" s="789"/>
      <c r="Y768" s="789"/>
      <c r="Z768" s="789"/>
      <c r="AA768" s="789"/>
      <c r="AB768" s="789"/>
      <c r="AC768" s="781"/>
      <c r="AD768" s="782"/>
      <c r="AE768" s="783"/>
      <c r="AF768" s="784">
        <f t="shared" si="356"/>
        <v>0</v>
      </c>
      <c r="AG768" s="784"/>
      <c r="AH768" s="784"/>
      <c r="AI768" s="784"/>
      <c r="AJ768" s="784">
        <f t="shared" si="344"/>
        <v>0</v>
      </c>
      <c r="AK768" s="784"/>
      <c r="AL768" s="784"/>
      <c r="AM768" s="784"/>
      <c r="AN768" s="784">
        <f t="shared" si="345"/>
        <v>0</v>
      </c>
      <c r="AO768" s="784"/>
      <c r="AP768" s="784"/>
      <c r="AQ768" s="784"/>
      <c r="AR768" s="363"/>
      <c r="AS768" s="785">
        <f t="shared" si="346"/>
        <v>0</v>
      </c>
      <c r="AT768" s="785"/>
      <c r="AU768" s="785"/>
      <c r="AV768" s="785"/>
      <c r="AW768" s="785">
        <f t="shared" si="347"/>
        <v>0</v>
      </c>
      <c r="AX768" s="91"/>
      <c r="AY768" s="116">
        <f t="shared" si="348"/>
        <v>0</v>
      </c>
      <c r="AZ768" s="116">
        <f t="shared" si="349"/>
        <v>0</v>
      </c>
      <c r="BA768" s="116">
        <f t="shared" si="350"/>
        <v>0</v>
      </c>
      <c r="BB768" s="116">
        <f t="shared" si="351"/>
        <v>0</v>
      </c>
      <c r="BC768" s="115">
        <f t="shared" si="357"/>
        <v>0</v>
      </c>
      <c r="BD768" s="116">
        <f t="shared" si="352"/>
        <v>0</v>
      </c>
      <c r="BE768" s="120">
        <f t="shared" si="358"/>
        <v>0</v>
      </c>
      <c r="BF768" s="115">
        <f t="shared" si="359"/>
        <v>0</v>
      </c>
      <c r="BG768" s="116">
        <f t="shared" si="353"/>
        <v>0</v>
      </c>
      <c r="BH768" s="120">
        <f t="shared" si="360"/>
        <v>0</v>
      </c>
      <c r="BI768" s="115">
        <f t="shared" si="361"/>
        <v>0</v>
      </c>
      <c r="BJ768" s="116">
        <f t="shared" si="354"/>
        <v>0</v>
      </c>
      <c r="BK768" s="120">
        <f t="shared" si="362"/>
        <v>0</v>
      </c>
      <c r="BL768" s="120">
        <f t="shared" si="363"/>
        <v>0</v>
      </c>
      <c r="BN768" s="375">
        <f t="shared" si="355"/>
        <v>0</v>
      </c>
      <c r="BP768" s="380"/>
      <c r="DH768" s="102"/>
    </row>
    <row r="769" spans="1:112" hidden="1">
      <c r="A769" s="110"/>
      <c r="B769" s="786"/>
      <c r="C769" s="786"/>
      <c r="D769" s="786"/>
      <c r="E769" s="786"/>
      <c r="F769" s="786"/>
      <c r="G769" s="786"/>
      <c r="H769" s="786"/>
      <c r="I769" s="786"/>
      <c r="J769" s="786"/>
      <c r="K769" s="786"/>
      <c r="L769" s="786"/>
      <c r="M769" s="786"/>
      <c r="N769" s="786"/>
      <c r="O769" s="786"/>
      <c r="P769" s="786"/>
      <c r="Q769" s="786"/>
      <c r="R769" s="787"/>
      <c r="S769" s="787"/>
      <c r="T769" s="788"/>
      <c r="U769" s="787"/>
      <c r="V769" s="787"/>
      <c r="W769" s="783"/>
      <c r="X769" s="789"/>
      <c r="Y769" s="789"/>
      <c r="Z769" s="789"/>
      <c r="AA769" s="789"/>
      <c r="AB769" s="789"/>
      <c r="AC769" s="781"/>
      <c r="AD769" s="782"/>
      <c r="AE769" s="783"/>
      <c r="AF769" s="784">
        <f t="shared" si="356"/>
        <v>0</v>
      </c>
      <c r="AG769" s="784"/>
      <c r="AH769" s="784"/>
      <c r="AI769" s="784"/>
      <c r="AJ769" s="784">
        <f t="shared" si="344"/>
        <v>0</v>
      </c>
      <c r="AK769" s="784"/>
      <c r="AL769" s="784"/>
      <c r="AM769" s="784"/>
      <c r="AN769" s="784">
        <f t="shared" si="345"/>
        <v>0</v>
      </c>
      <c r="AO769" s="784"/>
      <c r="AP769" s="784"/>
      <c r="AQ769" s="784"/>
      <c r="AR769" s="363"/>
      <c r="AS769" s="785">
        <f t="shared" si="346"/>
        <v>0</v>
      </c>
      <c r="AT769" s="785"/>
      <c r="AU769" s="785"/>
      <c r="AV769" s="785"/>
      <c r="AW769" s="785">
        <f t="shared" si="347"/>
        <v>0</v>
      </c>
      <c r="AX769" s="91"/>
      <c r="AY769" s="116">
        <f t="shared" si="348"/>
        <v>0</v>
      </c>
      <c r="AZ769" s="116">
        <f t="shared" si="349"/>
        <v>0</v>
      </c>
      <c r="BA769" s="116">
        <f t="shared" si="350"/>
        <v>0</v>
      </c>
      <c r="BB769" s="116">
        <f t="shared" si="351"/>
        <v>0</v>
      </c>
      <c r="BC769" s="115">
        <f t="shared" si="357"/>
        <v>0</v>
      </c>
      <c r="BD769" s="116">
        <f t="shared" si="352"/>
        <v>0</v>
      </c>
      <c r="BE769" s="120">
        <f t="shared" si="358"/>
        <v>0</v>
      </c>
      <c r="BF769" s="115">
        <f t="shared" si="359"/>
        <v>0</v>
      </c>
      <c r="BG769" s="116">
        <f t="shared" si="353"/>
        <v>0</v>
      </c>
      <c r="BH769" s="120">
        <f t="shared" si="360"/>
        <v>0</v>
      </c>
      <c r="BI769" s="115">
        <f t="shared" si="361"/>
        <v>0</v>
      </c>
      <c r="BJ769" s="116">
        <f t="shared" si="354"/>
        <v>0</v>
      </c>
      <c r="BK769" s="120">
        <f t="shared" si="362"/>
        <v>0</v>
      </c>
      <c r="BL769" s="120">
        <f t="shared" si="363"/>
        <v>0</v>
      </c>
      <c r="BN769" s="375">
        <f t="shared" si="355"/>
        <v>0</v>
      </c>
      <c r="BP769" s="380"/>
      <c r="DH769" s="102"/>
    </row>
    <row r="770" spans="1:112" hidden="1">
      <c r="A770" s="110"/>
      <c r="B770" s="786"/>
      <c r="C770" s="786"/>
      <c r="D770" s="786"/>
      <c r="E770" s="786"/>
      <c r="F770" s="786"/>
      <c r="G770" s="786"/>
      <c r="H770" s="786"/>
      <c r="I770" s="786"/>
      <c r="J770" s="786"/>
      <c r="K770" s="786"/>
      <c r="L770" s="786"/>
      <c r="M770" s="786"/>
      <c r="N770" s="786"/>
      <c r="O770" s="786"/>
      <c r="P770" s="786"/>
      <c r="Q770" s="786"/>
      <c r="R770" s="787"/>
      <c r="S770" s="787"/>
      <c r="T770" s="788"/>
      <c r="U770" s="787"/>
      <c r="V770" s="787"/>
      <c r="W770" s="783"/>
      <c r="X770" s="789"/>
      <c r="Y770" s="789"/>
      <c r="Z770" s="789"/>
      <c r="AA770" s="789"/>
      <c r="AB770" s="789"/>
      <c r="AC770" s="781"/>
      <c r="AD770" s="782"/>
      <c r="AE770" s="783"/>
      <c r="AF770" s="784">
        <f t="shared" si="356"/>
        <v>0</v>
      </c>
      <c r="AG770" s="784"/>
      <c r="AH770" s="784"/>
      <c r="AI770" s="784"/>
      <c r="AJ770" s="784">
        <f t="shared" si="344"/>
        <v>0</v>
      </c>
      <c r="AK770" s="784"/>
      <c r="AL770" s="784"/>
      <c r="AM770" s="784"/>
      <c r="AN770" s="784">
        <f t="shared" si="345"/>
        <v>0</v>
      </c>
      <c r="AO770" s="784"/>
      <c r="AP770" s="784"/>
      <c r="AQ770" s="784"/>
      <c r="AR770" s="363"/>
      <c r="AS770" s="785">
        <f t="shared" si="346"/>
        <v>0</v>
      </c>
      <c r="AT770" s="785"/>
      <c r="AU770" s="785"/>
      <c r="AV770" s="785"/>
      <c r="AW770" s="785">
        <f t="shared" si="347"/>
        <v>0</v>
      </c>
      <c r="AX770" s="91"/>
      <c r="AY770" s="116">
        <f t="shared" si="348"/>
        <v>0</v>
      </c>
      <c r="AZ770" s="116">
        <f t="shared" si="349"/>
        <v>0</v>
      </c>
      <c r="BA770" s="116">
        <f t="shared" si="350"/>
        <v>0</v>
      </c>
      <c r="BB770" s="116">
        <f t="shared" si="351"/>
        <v>0</v>
      </c>
      <c r="BC770" s="115">
        <f t="shared" si="357"/>
        <v>0</v>
      </c>
      <c r="BD770" s="116">
        <f t="shared" si="352"/>
        <v>0</v>
      </c>
      <c r="BE770" s="120">
        <f t="shared" si="358"/>
        <v>0</v>
      </c>
      <c r="BF770" s="115">
        <f t="shared" si="359"/>
        <v>0</v>
      </c>
      <c r="BG770" s="116">
        <f t="shared" si="353"/>
        <v>0</v>
      </c>
      <c r="BH770" s="120">
        <f t="shared" si="360"/>
        <v>0</v>
      </c>
      <c r="BI770" s="115">
        <f t="shared" si="361"/>
        <v>0</v>
      </c>
      <c r="BJ770" s="116">
        <f t="shared" si="354"/>
        <v>0</v>
      </c>
      <c r="BK770" s="120">
        <f t="shared" si="362"/>
        <v>0</v>
      </c>
      <c r="BL770" s="120">
        <f t="shared" si="363"/>
        <v>0</v>
      </c>
      <c r="BN770" s="375">
        <f t="shared" si="355"/>
        <v>0</v>
      </c>
      <c r="BP770" s="380"/>
      <c r="DH770" s="102"/>
    </row>
    <row r="771" spans="1:112" ht="5" hidden="1" customHeight="1">
      <c r="A771" s="103"/>
      <c r="B771" s="364"/>
      <c r="C771" s="364"/>
      <c r="D771" s="364"/>
      <c r="E771" s="364"/>
      <c r="F771" s="364"/>
      <c r="G771" s="364"/>
      <c r="H771" s="364"/>
      <c r="I771" s="364"/>
      <c r="J771" s="364"/>
      <c r="K771" s="364"/>
      <c r="L771" s="364"/>
      <c r="M771" s="364"/>
      <c r="N771" s="364"/>
      <c r="O771" s="364"/>
      <c r="P771" s="364"/>
      <c r="Q771" s="364"/>
      <c r="R771" s="365"/>
      <c r="S771" s="365"/>
      <c r="T771" s="365"/>
      <c r="U771" s="365"/>
      <c r="V771" s="365"/>
      <c r="W771" s="366"/>
      <c r="X771" s="366"/>
      <c r="Y771" s="366"/>
      <c r="Z771" s="366"/>
      <c r="AA771" s="366"/>
      <c r="AB771" s="366"/>
      <c r="AC771" s="366"/>
      <c r="AD771" s="366"/>
      <c r="AE771" s="366"/>
      <c r="AF771" s="367"/>
      <c r="AG771" s="367"/>
      <c r="AH771" s="367"/>
      <c r="AI771" s="367"/>
      <c r="AJ771" s="367"/>
      <c r="AK771" s="367"/>
      <c r="AL771" s="367"/>
      <c r="AM771" s="367"/>
      <c r="AN771" s="367"/>
      <c r="AO771" s="367"/>
      <c r="AP771" s="367"/>
      <c r="AQ771" s="367"/>
      <c r="AR771" s="368"/>
      <c r="AS771" s="361"/>
      <c r="AT771" s="361"/>
      <c r="AU771" s="361"/>
      <c r="AV771" s="361"/>
      <c r="AW771" s="361"/>
      <c r="AX771" s="91"/>
      <c r="AY771" s="106">
        <f>AY730</f>
        <v>0</v>
      </c>
      <c r="AZ771" s="106">
        <f>AZ730</f>
        <v>0</v>
      </c>
      <c r="BA771" s="106">
        <f>BA730</f>
        <v>0</v>
      </c>
      <c r="BB771" s="106">
        <f>BB730</f>
        <v>0</v>
      </c>
      <c r="BC771" s="106"/>
      <c r="BD771" s="117"/>
      <c r="BE771" s="119">
        <f>BE730</f>
        <v>0</v>
      </c>
      <c r="BF771" s="106"/>
      <c r="BG771" s="106">
        <f>BG730</f>
        <v>0</v>
      </c>
      <c r="BH771" s="119">
        <f>BH730</f>
        <v>0</v>
      </c>
      <c r="BI771" s="106"/>
      <c r="BJ771" s="106">
        <f>BJ730</f>
        <v>0</v>
      </c>
      <c r="BK771" s="119">
        <f>BK730</f>
        <v>0</v>
      </c>
      <c r="BL771" s="119">
        <f>BL730</f>
        <v>0</v>
      </c>
      <c r="BN771" s="377"/>
      <c r="BP771" s="382"/>
      <c r="DH771" s="104"/>
    </row>
    <row r="772" spans="1:112" ht="21.5" hidden="1" customHeight="1">
      <c r="A772" s="103"/>
      <c r="B772" s="369"/>
      <c r="C772" s="370"/>
      <c r="D772" s="370"/>
      <c r="E772" s="370"/>
      <c r="F772" s="370"/>
      <c r="G772" s="370"/>
      <c r="H772" s="370"/>
      <c r="I772" s="370"/>
      <c r="J772" s="370"/>
      <c r="K772" s="370"/>
      <c r="L772" s="370"/>
      <c r="M772" s="370"/>
      <c r="N772" s="370"/>
      <c r="O772" s="370"/>
      <c r="P772" s="370"/>
      <c r="Q772" s="370"/>
      <c r="R772" s="143"/>
      <c r="S772" s="143"/>
      <c r="T772" s="143"/>
      <c r="U772" s="143"/>
      <c r="V772" s="143"/>
      <c r="W772" s="143"/>
      <c r="X772" s="143"/>
      <c r="Y772" s="143"/>
      <c r="Z772" s="143"/>
      <c r="AA772" s="143"/>
      <c r="AB772" s="143"/>
      <c r="AC772" s="143"/>
      <c r="AD772" s="143"/>
      <c r="AE772" s="246" t="str">
        <f>CONCATENATE(B730," ","TOTAL")</f>
        <v>DEMOLITION TOTAL</v>
      </c>
      <c r="AF772" s="802">
        <f>SUBTOTAL(9,AF731:AF771)</f>
        <v>1600</v>
      </c>
      <c r="AG772" s="802"/>
      <c r="AH772" s="802"/>
      <c r="AI772" s="802"/>
      <c r="AJ772" s="802">
        <f>SUBTOTAL(9,AJ731:AJ771)</f>
        <v>0</v>
      </c>
      <c r="AK772" s="802"/>
      <c r="AL772" s="802"/>
      <c r="AM772" s="802"/>
      <c r="AN772" s="802">
        <f>SUBTOTAL(9,AN731:AN771)</f>
        <v>0</v>
      </c>
      <c r="AO772" s="802"/>
      <c r="AP772" s="802"/>
      <c r="AQ772" s="802"/>
      <c r="AR772" s="359"/>
      <c r="AS772" s="803">
        <f>SUBTOTAL(9,AS731:AS771)</f>
        <v>1600</v>
      </c>
      <c r="AT772" s="803"/>
      <c r="AU772" s="803"/>
      <c r="AV772" s="803"/>
      <c r="AW772" s="803">
        <f>SUM(AW735:AW743)</f>
        <v>0</v>
      </c>
      <c r="AX772" s="91"/>
      <c r="AY772" s="121">
        <f t="shared" ref="AY772:BL772" si="364">SUM(AY731:AY771)</f>
        <v>1600</v>
      </c>
      <c r="AZ772" s="121">
        <f t="shared" si="364"/>
        <v>0</v>
      </c>
      <c r="BA772" s="121">
        <f t="shared" si="364"/>
        <v>0</v>
      </c>
      <c r="BB772" s="121">
        <f t="shared" si="364"/>
        <v>1600</v>
      </c>
      <c r="BC772" s="118">
        <f t="shared" si="364"/>
        <v>1.9147344801795065E-2</v>
      </c>
      <c r="BD772" s="121">
        <f t="shared" si="364"/>
        <v>432</v>
      </c>
      <c r="BE772" s="121">
        <f t="shared" si="364"/>
        <v>2032</v>
      </c>
      <c r="BF772" s="118">
        <f t="shared" si="364"/>
        <v>0</v>
      </c>
      <c r="BG772" s="121">
        <f t="shared" si="364"/>
        <v>0</v>
      </c>
      <c r="BH772" s="121">
        <f t="shared" si="364"/>
        <v>0</v>
      </c>
      <c r="BI772" s="118">
        <f t="shared" si="364"/>
        <v>0</v>
      </c>
      <c r="BJ772" s="121">
        <f t="shared" si="364"/>
        <v>0</v>
      </c>
      <c r="BK772" s="121">
        <f t="shared" si="364"/>
        <v>0</v>
      </c>
      <c r="BL772" s="121">
        <f t="shared" si="364"/>
        <v>2032</v>
      </c>
      <c r="BN772" s="383">
        <f>IFERROR(AS772/Total_Detailed_Estimate,0)</f>
        <v>1.9147344801795065E-2</v>
      </c>
      <c r="BP772" s="381"/>
      <c r="DH772" s="109"/>
    </row>
    <row r="773" spans="1:112" ht="5" hidden="1" customHeight="1">
      <c r="A773" s="103"/>
      <c r="B773" s="140"/>
      <c r="C773" s="140"/>
      <c r="D773" s="140"/>
      <c r="E773" s="140"/>
      <c r="F773" s="140"/>
      <c r="G773" s="140"/>
      <c r="H773" s="140"/>
      <c r="I773" s="140"/>
      <c r="J773" s="140"/>
      <c r="K773" s="140"/>
      <c r="L773" s="140"/>
      <c r="M773" s="140"/>
      <c r="N773" s="140"/>
      <c r="O773" s="140"/>
      <c r="P773" s="140"/>
      <c r="Q773" s="140"/>
      <c r="R773" s="141"/>
      <c r="S773" s="141"/>
      <c r="T773" s="141"/>
      <c r="U773" s="141"/>
      <c r="V773" s="141"/>
      <c r="W773" s="142"/>
      <c r="X773" s="142"/>
      <c r="Y773" s="142"/>
      <c r="Z773" s="142"/>
      <c r="AA773" s="142"/>
      <c r="AB773" s="142"/>
      <c r="AC773" s="142"/>
      <c r="AD773" s="142"/>
      <c r="AE773" s="392"/>
      <c r="AF773" s="144"/>
      <c r="AG773" s="144"/>
      <c r="AH773" s="144"/>
      <c r="AI773" s="144"/>
      <c r="AJ773" s="144"/>
      <c r="AK773" s="144"/>
      <c r="AL773" s="144"/>
      <c r="AM773" s="144"/>
      <c r="AN773" s="144"/>
      <c r="AO773" s="144"/>
      <c r="AP773" s="144"/>
      <c r="AQ773" s="144"/>
      <c r="AR773" s="360"/>
      <c r="AS773" s="362"/>
      <c r="AT773" s="362"/>
      <c r="AU773" s="362"/>
      <c r="AV773" s="362"/>
      <c r="AW773" s="393"/>
      <c r="AX773" s="91"/>
      <c r="AY773" s="106">
        <f>AY730</f>
        <v>0</v>
      </c>
      <c r="AZ773" s="106">
        <f>AZ730</f>
        <v>0</v>
      </c>
      <c r="BA773" s="106">
        <f>BA730</f>
        <v>0</v>
      </c>
      <c r="BB773" s="106">
        <f>BB730</f>
        <v>0</v>
      </c>
      <c r="BC773" s="106"/>
      <c r="BD773" s="106"/>
      <c r="BE773" s="106">
        <f>BE730</f>
        <v>0</v>
      </c>
      <c r="BF773" s="106"/>
      <c r="BG773" s="106">
        <f>BG730</f>
        <v>0</v>
      </c>
      <c r="BH773" s="106">
        <f>BH730</f>
        <v>0</v>
      </c>
      <c r="BI773" s="106"/>
      <c r="BJ773" s="106">
        <f>BJ730</f>
        <v>0</v>
      </c>
      <c r="BK773" s="106">
        <f>BK730</f>
        <v>0</v>
      </c>
      <c r="BL773" s="106">
        <f>BL730</f>
        <v>0</v>
      </c>
      <c r="BN773" s="377"/>
      <c r="BP773" s="382"/>
      <c r="DH773" s="104"/>
    </row>
    <row r="774" spans="1:112" ht="9.5" hidden="1" customHeight="1">
      <c r="A774" s="103"/>
      <c r="B774" s="145"/>
      <c r="C774" s="145"/>
      <c r="D774" s="145"/>
      <c r="E774" s="145"/>
      <c r="F774" s="145"/>
      <c r="G774" s="145"/>
      <c r="H774" s="145"/>
      <c r="I774" s="145"/>
      <c r="J774" s="145"/>
      <c r="K774" s="145"/>
      <c r="L774" s="145"/>
      <c r="M774" s="145"/>
      <c r="N774" s="145"/>
      <c r="O774" s="145"/>
      <c r="P774" s="145"/>
      <c r="Q774" s="145"/>
      <c r="R774" s="146"/>
      <c r="S774" s="146"/>
      <c r="T774" s="146"/>
      <c r="U774" s="146"/>
      <c r="V774" s="146"/>
      <c r="W774" s="146"/>
      <c r="X774" s="146"/>
      <c r="Y774" s="146"/>
      <c r="Z774" s="146"/>
      <c r="AA774" s="146"/>
      <c r="AB774" s="146"/>
      <c r="AC774" s="146"/>
      <c r="AD774" s="146"/>
      <c r="AE774" s="147"/>
      <c r="AF774" s="148"/>
      <c r="AG774" s="148"/>
      <c r="AH774" s="148"/>
      <c r="AI774" s="148"/>
      <c r="AJ774" s="148"/>
      <c r="AK774" s="148"/>
      <c r="AL774" s="148"/>
      <c r="AM774" s="148"/>
      <c r="AN774" s="148"/>
      <c r="AO774" s="148"/>
      <c r="AP774" s="148"/>
      <c r="AQ774" s="148"/>
      <c r="AR774" s="148"/>
      <c r="AS774" s="149"/>
      <c r="AT774" s="149"/>
      <c r="AU774" s="149"/>
      <c r="AV774" s="149"/>
      <c r="AW774" s="149"/>
      <c r="AX774" s="91"/>
      <c r="AY774" s="108">
        <f>AY772</f>
        <v>1600</v>
      </c>
      <c r="AZ774" s="108">
        <f>AZ772</f>
        <v>0</v>
      </c>
      <c r="BA774" s="108">
        <f>BA772</f>
        <v>0</v>
      </c>
      <c r="BB774" s="108">
        <f>BB772</f>
        <v>1600</v>
      </c>
      <c r="BC774" s="108"/>
      <c r="BD774" s="108"/>
      <c r="BE774" s="108">
        <f>BE772</f>
        <v>2032</v>
      </c>
      <c r="BF774" s="108"/>
      <c r="BG774" s="108">
        <f>BG772</f>
        <v>0</v>
      </c>
      <c r="BH774" s="108">
        <f>BH772</f>
        <v>0</v>
      </c>
      <c r="BI774" s="108"/>
      <c r="BJ774" s="108">
        <f>BJ772</f>
        <v>0</v>
      </c>
      <c r="BK774" s="108">
        <f>BK772</f>
        <v>0</v>
      </c>
      <c r="BL774" s="108">
        <f>BL772</f>
        <v>2032</v>
      </c>
      <c r="DH774" s="107"/>
    </row>
    <row r="775" spans="1:112" ht="23" customHeight="1">
      <c r="A775" s="114" t="s">
        <v>704</v>
      </c>
      <c r="B775" s="795" t="str">
        <f>UPPER(Interior2_Category)</f>
        <v>REMEDIATION/ABATEMENT</v>
      </c>
      <c r="C775" s="796"/>
      <c r="D775" s="796"/>
      <c r="E775" s="796"/>
      <c r="F775" s="796"/>
      <c r="G775" s="796"/>
      <c r="H775" s="796"/>
      <c r="I775" s="796"/>
      <c r="J775" s="796"/>
      <c r="K775" s="796"/>
      <c r="L775" s="796"/>
      <c r="M775" s="796"/>
      <c r="N775" s="796"/>
      <c r="O775" s="796"/>
      <c r="P775" s="796"/>
      <c r="Q775" s="797"/>
      <c r="R775" s="798"/>
      <c r="S775" s="798"/>
      <c r="T775" s="798"/>
      <c r="U775" s="799"/>
      <c r="V775" s="800"/>
      <c r="W775" s="790"/>
      <c r="X775" s="790"/>
      <c r="Y775" s="790"/>
      <c r="Z775" s="790"/>
      <c r="AA775" s="790"/>
      <c r="AB775" s="790"/>
      <c r="AC775" s="790"/>
      <c r="AD775" s="790"/>
      <c r="AE775" s="790"/>
      <c r="AF775" s="791" t="str">
        <f>IF(Interior2_Labor=0,"",Interior2_Labor)</f>
        <v/>
      </c>
      <c r="AG775" s="791"/>
      <c r="AH775" s="791"/>
      <c r="AI775" s="791"/>
      <c r="AJ775" s="791" t="str">
        <f>IF(Interior2_Material=0,"",Interior2_Material)</f>
        <v/>
      </c>
      <c r="AK775" s="791"/>
      <c r="AL775" s="791"/>
      <c r="AM775" s="791"/>
      <c r="AN775" s="791" t="str">
        <f>IF(Interior2_Sub=0,"",Interior2_Sub)</f>
        <v/>
      </c>
      <c r="AO775" s="791"/>
      <c r="AP775" s="791"/>
      <c r="AQ775" s="791"/>
      <c r="AR775" s="358"/>
      <c r="AS775" s="792" t="str">
        <f>IF(Interior2_Total=0,"",Interior2_Total)</f>
        <v/>
      </c>
      <c r="AT775" s="792"/>
      <c r="AU775" s="793"/>
      <c r="AV775" s="793"/>
      <c r="AW775" s="794"/>
      <c r="AX775" s="371"/>
      <c r="AY775" s="101"/>
      <c r="AZ775" s="101"/>
      <c r="BA775" s="101"/>
      <c r="BB775" s="101"/>
      <c r="BC775" s="101"/>
      <c r="BD775" s="101"/>
      <c r="BE775" s="101"/>
      <c r="BF775" s="101"/>
      <c r="BG775" s="101"/>
      <c r="BH775" s="101"/>
      <c r="BI775" s="101"/>
      <c r="BJ775" s="101"/>
      <c r="BK775" s="101"/>
      <c r="BL775" s="101"/>
      <c r="BN775" s="374"/>
      <c r="BP775" s="378"/>
      <c r="DH775" s="102"/>
    </row>
    <row r="776" spans="1:112" hidden="1">
      <c r="A776" s="110"/>
      <c r="B776" s="786" t="s">
        <v>873</v>
      </c>
      <c r="C776" s="786"/>
      <c r="D776" s="786"/>
      <c r="E776" s="786"/>
      <c r="F776" s="786"/>
      <c r="G776" s="786"/>
      <c r="H776" s="786"/>
      <c r="I776" s="786"/>
      <c r="J776" s="786"/>
      <c r="K776" s="786"/>
      <c r="L776" s="786"/>
      <c r="M776" s="786"/>
      <c r="N776" s="786"/>
      <c r="O776" s="786"/>
      <c r="P776" s="786"/>
      <c r="Q776" s="786"/>
      <c r="R776" s="787"/>
      <c r="S776" s="787"/>
      <c r="T776" s="788"/>
      <c r="U776" s="787" t="s">
        <v>2</v>
      </c>
      <c r="V776" s="787"/>
      <c r="W776" s="783"/>
      <c r="X776" s="789"/>
      <c r="Y776" s="789"/>
      <c r="Z776" s="781"/>
      <c r="AA776" s="782"/>
      <c r="AB776" s="783"/>
      <c r="AC776" s="781"/>
      <c r="AD776" s="782"/>
      <c r="AE776" s="783"/>
      <c r="AF776" s="784">
        <f>R776*W776</f>
        <v>0</v>
      </c>
      <c r="AG776" s="784"/>
      <c r="AH776" s="784"/>
      <c r="AI776" s="784"/>
      <c r="AJ776" s="784">
        <f t="shared" ref="AJ776:AJ815" si="365">R776*Z776</f>
        <v>0</v>
      </c>
      <c r="AK776" s="784"/>
      <c r="AL776" s="784"/>
      <c r="AM776" s="784"/>
      <c r="AN776" s="784">
        <f t="shared" ref="AN776:AN815" si="366">R776*AC776</f>
        <v>0</v>
      </c>
      <c r="AO776" s="784"/>
      <c r="AP776" s="784"/>
      <c r="AQ776" s="784"/>
      <c r="AR776" s="363"/>
      <c r="AS776" s="785">
        <f t="shared" ref="AS776:AS815" si="367">SUM(AF776:AQ776)</f>
        <v>0</v>
      </c>
      <c r="AT776" s="785"/>
      <c r="AU776" s="785"/>
      <c r="AV776" s="785"/>
      <c r="AW776" s="785">
        <f t="shared" ref="AW776:AW815" si="368">SUM(AF776:AQ776)</f>
        <v>0</v>
      </c>
      <c r="AX776" s="100"/>
      <c r="AY776" s="116">
        <f t="shared" ref="AY776:AY815" si="369">AF776</f>
        <v>0</v>
      </c>
      <c r="AZ776" s="116">
        <f t="shared" ref="AZ776:AZ815" si="370">AJ776</f>
        <v>0</v>
      </c>
      <c r="BA776" s="116">
        <f t="shared" ref="BA776:BA815" si="371">AN776</f>
        <v>0</v>
      </c>
      <c r="BB776" s="116">
        <f t="shared" ref="BB776:BB815" si="372">SUM(AY776:BA776)</f>
        <v>0</v>
      </c>
      <c r="BC776" s="115">
        <f>IFERROR(AY776/$BB$5,0)</f>
        <v>0</v>
      </c>
      <c r="BD776" s="116">
        <f t="shared" ref="BD776:BD815" si="373">BC776*Allocated_Adders</f>
        <v>0</v>
      </c>
      <c r="BE776" s="120">
        <f>AY776+BD776</f>
        <v>0</v>
      </c>
      <c r="BF776" s="115">
        <f>IFERROR(AZ776/$BB$5,0)</f>
        <v>0</v>
      </c>
      <c r="BG776" s="116">
        <f t="shared" ref="BG776:BG815" si="374">BF776*Allocated_Adders</f>
        <v>0</v>
      </c>
      <c r="BH776" s="120">
        <f>AZ776+BG776</f>
        <v>0</v>
      </c>
      <c r="BI776" s="115">
        <f>IFERROR(BA776/$BB$5,0)</f>
        <v>0</v>
      </c>
      <c r="BJ776" s="116">
        <f t="shared" ref="BJ776:BJ815" si="375">BI776*Allocated_Adders</f>
        <v>0</v>
      </c>
      <c r="BK776" s="120">
        <f>BA776+BJ776</f>
        <v>0</v>
      </c>
      <c r="BL776" s="120">
        <f>BE776+BH776+BK776</f>
        <v>0</v>
      </c>
      <c r="BN776" s="375">
        <f t="shared" ref="BN776:BN815" si="376">IFERROR(AS776/Total_Detailed_Estimate,0)</f>
        <v>0</v>
      </c>
      <c r="BP776" s="380"/>
      <c r="DH776" s="102"/>
    </row>
    <row r="777" spans="1:112" hidden="1">
      <c r="A777" s="110"/>
      <c r="B777" s="801" t="s">
        <v>870</v>
      </c>
      <c r="C777" s="801"/>
      <c r="D777" s="801"/>
      <c r="E777" s="801"/>
      <c r="F777" s="801"/>
      <c r="G777" s="801"/>
      <c r="H777" s="801"/>
      <c r="I777" s="801"/>
      <c r="J777" s="801"/>
      <c r="K777" s="801"/>
      <c r="L777" s="801"/>
      <c r="M777" s="801"/>
      <c r="N777" s="801"/>
      <c r="O777" s="801"/>
      <c r="P777" s="801"/>
      <c r="Q777" s="801"/>
      <c r="R777" s="787"/>
      <c r="S777" s="787"/>
      <c r="T777" s="788"/>
      <c r="U777" s="787"/>
      <c r="V777" s="787"/>
      <c r="W777" s="783"/>
      <c r="X777" s="789"/>
      <c r="Y777" s="789"/>
      <c r="Z777" s="781"/>
      <c r="AA777" s="782"/>
      <c r="AB777" s="783"/>
      <c r="AC777" s="781"/>
      <c r="AD777" s="782"/>
      <c r="AE777" s="783"/>
      <c r="AF777" s="784">
        <f t="shared" ref="AF777:AF815" si="377">R777*W777</f>
        <v>0</v>
      </c>
      <c r="AG777" s="784"/>
      <c r="AH777" s="784"/>
      <c r="AI777" s="784"/>
      <c r="AJ777" s="784">
        <f t="shared" si="365"/>
        <v>0</v>
      </c>
      <c r="AK777" s="784"/>
      <c r="AL777" s="784"/>
      <c r="AM777" s="784"/>
      <c r="AN777" s="784">
        <f t="shared" si="366"/>
        <v>0</v>
      </c>
      <c r="AO777" s="784"/>
      <c r="AP777" s="784"/>
      <c r="AQ777" s="784"/>
      <c r="AR777" s="363"/>
      <c r="AS777" s="785">
        <f t="shared" si="367"/>
        <v>0</v>
      </c>
      <c r="AT777" s="785"/>
      <c r="AU777" s="785"/>
      <c r="AV777" s="785"/>
      <c r="AW777" s="785">
        <f t="shared" si="368"/>
        <v>0</v>
      </c>
      <c r="AX777" s="90"/>
      <c r="AY777" s="116">
        <f t="shared" si="369"/>
        <v>0</v>
      </c>
      <c r="AZ777" s="116">
        <f t="shared" si="370"/>
        <v>0</v>
      </c>
      <c r="BA777" s="116">
        <f t="shared" si="371"/>
        <v>0</v>
      </c>
      <c r="BB777" s="116">
        <f t="shared" si="372"/>
        <v>0</v>
      </c>
      <c r="BC777" s="115">
        <f t="shared" ref="BC777:BC815" si="378">IFERROR(AY777/$BB$5,0)</f>
        <v>0</v>
      </c>
      <c r="BD777" s="116">
        <f t="shared" si="373"/>
        <v>0</v>
      </c>
      <c r="BE777" s="120">
        <f t="shared" ref="BE777:BE815" si="379">AY777+BD777</f>
        <v>0</v>
      </c>
      <c r="BF777" s="115">
        <f t="shared" ref="BF777:BF815" si="380">IFERROR(AZ777/$BB$5,0)</f>
        <v>0</v>
      </c>
      <c r="BG777" s="116">
        <f t="shared" si="374"/>
        <v>0</v>
      </c>
      <c r="BH777" s="120">
        <f t="shared" ref="BH777:BH815" si="381">AZ777+BG777</f>
        <v>0</v>
      </c>
      <c r="BI777" s="115">
        <f t="shared" ref="BI777:BI815" si="382">IFERROR(BA777/$BB$5,0)</f>
        <v>0</v>
      </c>
      <c r="BJ777" s="116">
        <f t="shared" si="375"/>
        <v>0</v>
      </c>
      <c r="BK777" s="120">
        <f t="shared" ref="BK777:BK815" si="383">BA777+BJ777</f>
        <v>0</v>
      </c>
      <c r="BL777" s="120">
        <f t="shared" ref="BL777:BL815" si="384">BE777+BH777+BK777</f>
        <v>0</v>
      </c>
      <c r="BN777" s="375">
        <f t="shared" si="376"/>
        <v>0</v>
      </c>
      <c r="BP777" s="380"/>
      <c r="DH777" s="102"/>
    </row>
    <row r="778" spans="1:112" hidden="1">
      <c r="A778" s="110"/>
      <c r="B778" s="786" t="s">
        <v>431</v>
      </c>
      <c r="C778" s="786"/>
      <c r="D778" s="786"/>
      <c r="E778" s="786"/>
      <c r="F778" s="786"/>
      <c r="G778" s="786"/>
      <c r="H778" s="786"/>
      <c r="I778" s="786"/>
      <c r="J778" s="786"/>
      <c r="K778" s="786"/>
      <c r="L778" s="786"/>
      <c r="M778" s="786"/>
      <c r="N778" s="786"/>
      <c r="O778" s="786"/>
      <c r="P778" s="786"/>
      <c r="Q778" s="786"/>
      <c r="R778" s="787"/>
      <c r="S778" s="787"/>
      <c r="T778" s="788"/>
      <c r="U778" s="787" t="s">
        <v>1</v>
      </c>
      <c r="V778" s="787"/>
      <c r="W778" s="783"/>
      <c r="X778" s="789"/>
      <c r="Y778" s="789"/>
      <c r="Z778" s="781"/>
      <c r="AA778" s="782"/>
      <c r="AB778" s="783"/>
      <c r="AC778" s="781">
        <v>250</v>
      </c>
      <c r="AD778" s="782"/>
      <c r="AE778" s="783"/>
      <c r="AF778" s="784">
        <f t="shared" si="377"/>
        <v>0</v>
      </c>
      <c r="AG778" s="784"/>
      <c r="AH778" s="784"/>
      <c r="AI778" s="784"/>
      <c r="AJ778" s="784">
        <f t="shared" si="365"/>
        <v>0</v>
      </c>
      <c r="AK778" s="784"/>
      <c r="AL778" s="784"/>
      <c r="AM778" s="784"/>
      <c r="AN778" s="784">
        <f t="shared" si="366"/>
        <v>0</v>
      </c>
      <c r="AO778" s="784"/>
      <c r="AP778" s="784"/>
      <c r="AQ778" s="784"/>
      <c r="AR778" s="363"/>
      <c r="AS778" s="785">
        <f t="shared" si="367"/>
        <v>0</v>
      </c>
      <c r="AT778" s="785"/>
      <c r="AU778" s="785"/>
      <c r="AV778" s="785"/>
      <c r="AW778" s="785">
        <f t="shared" si="368"/>
        <v>0</v>
      </c>
      <c r="AX778" s="91"/>
      <c r="AY778" s="116">
        <f t="shared" si="369"/>
        <v>0</v>
      </c>
      <c r="AZ778" s="116">
        <f t="shared" si="370"/>
        <v>0</v>
      </c>
      <c r="BA778" s="116">
        <f t="shared" si="371"/>
        <v>0</v>
      </c>
      <c r="BB778" s="116">
        <f t="shared" si="372"/>
        <v>0</v>
      </c>
      <c r="BC778" s="115">
        <f t="shared" si="378"/>
        <v>0</v>
      </c>
      <c r="BD778" s="116">
        <f t="shared" si="373"/>
        <v>0</v>
      </c>
      <c r="BE778" s="120">
        <f t="shared" si="379"/>
        <v>0</v>
      </c>
      <c r="BF778" s="115">
        <f t="shared" si="380"/>
        <v>0</v>
      </c>
      <c r="BG778" s="116">
        <f t="shared" si="374"/>
        <v>0</v>
      </c>
      <c r="BH778" s="120">
        <f t="shared" si="381"/>
        <v>0</v>
      </c>
      <c r="BI778" s="115">
        <f t="shared" si="382"/>
        <v>0</v>
      </c>
      <c r="BJ778" s="116">
        <f t="shared" si="375"/>
        <v>0</v>
      </c>
      <c r="BK778" s="120">
        <f t="shared" si="383"/>
        <v>0</v>
      </c>
      <c r="BL778" s="120">
        <f t="shared" si="384"/>
        <v>0</v>
      </c>
      <c r="BN778" s="375">
        <f t="shared" si="376"/>
        <v>0</v>
      </c>
      <c r="BP778" s="380"/>
      <c r="DH778" s="102"/>
    </row>
    <row r="779" spans="1:112" hidden="1">
      <c r="A779" s="110"/>
      <c r="B779" s="806" t="s">
        <v>431</v>
      </c>
      <c r="C779" s="807"/>
      <c r="D779" s="807"/>
      <c r="E779" s="807"/>
      <c r="F779" s="807"/>
      <c r="G779" s="807"/>
      <c r="H779" s="807"/>
      <c r="I779" s="807"/>
      <c r="J779" s="807"/>
      <c r="K779" s="807"/>
      <c r="L779" s="807"/>
      <c r="M779" s="807"/>
      <c r="N779" s="807"/>
      <c r="O779" s="807"/>
      <c r="P779" s="807"/>
      <c r="Q779" s="808"/>
      <c r="R779" s="787"/>
      <c r="S779" s="787"/>
      <c r="T779" s="788"/>
      <c r="U779" s="787" t="s">
        <v>1</v>
      </c>
      <c r="V779" s="787"/>
      <c r="W779" s="783"/>
      <c r="X779" s="789"/>
      <c r="Y779" s="789"/>
      <c r="Z779" s="789"/>
      <c r="AA779" s="789"/>
      <c r="AB779" s="789"/>
      <c r="AC779" s="781">
        <v>2500</v>
      </c>
      <c r="AD779" s="782"/>
      <c r="AE779" s="783"/>
      <c r="AF779" s="784">
        <f t="shared" si="377"/>
        <v>0</v>
      </c>
      <c r="AG779" s="784"/>
      <c r="AH779" s="784"/>
      <c r="AI779" s="784"/>
      <c r="AJ779" s="784">
        <f t="shared" si="365"/>
        <v>0</v>
      </c>
      <c r="AK779" s="784"/>
      <c r="AL779" s="784"/>
      <c r="AM779" s="784"/>
      <c r="AN779" s="784">
        <f t="shared" si="366"/>
        <v>0</v>
      </c>
      <c r="AO779" s="784"/>
      <c r="AP779" s="784"/>
      <c r="AQ779" s="784"/>
      <c r="AR779" s="363"/>
      <c r="AS779" s="785">
        <f t="shared" si="367"/>
        <v>0</v>
      </c>
      <c r="AT779" s="785"/>
      <c r="AU779" s="785"/>
      <c r="AV779" s="785"/>
      <c r="AW779" s="785">
        <f t="shared" si="368"/>
        <v>0</v>
      </c>
      <c r="AX779" s="91"/>
      <c r="AY779" s="116">
        <f t="shared" si="369"/>
        <v>0</v>
      </c>
      <c r="AZ779" s="116">
        <f t="shared" si="370"/>
        <v>0</v>
      </c>
      <c r="BA779" s="116">
        <f t="shared" si="371"/>
        <v>0</v>
      </c>
      <c r="BB779" s="116">
        <f t="shared" si="372"/>
        <v>0</v>
      </c>
      <c r="BC779" s="115">
        <f t="shared" si="378"/>
        <v>0</v>
      </c>
      <c r="BD779" s="116">
        <f t="shared" si="373"/>
        <v>0</v>
      </c>
      <c r="BE779" s="120">
        <f t="shared" si="379"/>
        <v>0</v>
      </c>
      <c r="BF779" s="115">
        <f t="shared" si="380"/>
        <v>0</v>
      </c>
      <c r="BG779" s="116">
        <f t="shared" si="374"/>
        <v>0</v>
      </c>
      <c r="BH779" s="120">
        <f t="shared" si="381"/>
        <v>0</v>
      </c>
      <c r="BI779" s="115">
        <f t="shared" si="382"/>
        <v>0</v>
      </c>
      <c r="BJ779" s="116">
        <f t="shared" si="375"/>
        <v>0</v>
      </c>
      <c r="BK779" s="120">
        <f t="shared" si="383"/>
        <v>0</v>
      </c>
      <c r="BL779" s="120">
        <f t="shared" si="384"/>
        <v>0</v>
      </c>
      <c r="BN779" s="375">
        <f t="shared" si="376"/>
        <v>0</v>
      </c>
      <c r="BP779" s="380"/>
      <c r="DH779" s="102"/>
    </row>
    <row r="780" spans="1:112" hidden="1">
      <c r="A780" s="110"/>
      <c r="B780" s="806" t="s">
        <v>872</v>
      </c>
      <c r="C780" s="807"/>
      <c r="D780" s="807"/>
      <c r="E780" s="807"/>
      <c r="F780" s="807"/>
      <c r="G780" s="807"/>
      <c r="H780" s="807"/>
      <c r="I780" s="807"/>
      <c r="J780" s="807"/>
      <c r="K780" s="807"/>
      <c r="L780" s="807"/>
      <c r="M780" s="807"/>
      <c r="N780" s="807"/>
      <c r="O780" s="807"/>
      <c r="P780" s="807"/>
      <c r="Q780" s="808"/>
      <c r="R780" s="787"/>
      <c r="S780" s="787"/>
      <c r="T780" s="788"/>
      <c r="U780" s="787" t="s">
        <v>2</v>
      </c>
      <c r="V780" s="787"/>
      <c r="W780" s="783"/>
      <c r="X780" s="789"/>
      <c r="Y780" s="789"/>
      <c r="Z780" s="789"/>
      <c r="AA780" s="789"/>
      <c r="AB780" s="789"/>
      <c r="AC780" s="781">
        <v>2500</v>
      </c>
      <c r="AD780" s="782"/>
      <c r="AE780" s="783"/>
      <c r="AF780" s="784">
        <f t="shared" si="377"/>
        <v>0</v>
      </c>
      <c r="AG780" s="784"/>
      <c r="AH780" s="784"/>
      <c r="AI780" s="784"/>
      <c r="AJ780" s="784">
        <f t="shared" si="365"/>
        <v>0</v>
      </c>
      <c r="AK780" s="784"/>
      <c r="AL780" s="784"/>
      <c r="AM780" s="784"/>
      <c r="AN780" s="784">
        <f t="shared" si="366"/>
        <v>0</v>
      </c>
      <c r="AO780" s="784"/>
      <c r="AP780" s="784"/>
      <c r="AQ780" s="784"/>
      <c r="AR780" s="363"/>
      <c r="AS780" s="785">
        <f t="shared" si="367"/>
        <v>0</v>
      </c>
      <c r="AT780" s="785"/>
      <c r="AU780" s="785"/>
      <c r="AV780" s="785"/>
      <c r="AW780" s="785">
        <f t="shared" si="368"/>
        <v>0</v>
      </c>
      <c r="AX780" s="91"/>
      <c r="AY780" s="116">
        <f t="shared" si="369"/>
        <v>0</v>
      </c>
      <c r="AZ780" s="116">
        <f t="shared" si="370"/>
        <v>0</v>
      </c>
      <c r="BA780" s="116">
        <f t="shared" si="371"/>
        <v>0</v>
      </c>
      <c r="BB780" s="116">
        <f t="shared" si="372"/>
        <v>0</v>
      </c>
      <c r="BC780" s="115">
        <f t="shared" si="378"/>
        <v>0</v>
      </c>
      <c r="BD780" s="116">
        <f t="shared" si="373"/>
        <v>0</v>
      </c>
      <c r="BE780" s="120">
        <f t="shared" si="379"/>
        <v>0</v>
      </c>
      <c r="BF780" s="115">
        <f t="shared" si="380"/>
        <v>0</v>
      </c>
      <c r="BG780" s="116">
        <f t="shared" si="374"/>
        <v>0</v>
      </c>
      <c r="BH780" s="120">
        <f t="shared" si="381"/>
        <v>0</v>
      </c>
      <c r="BI780" s="115">
        <f t="shared" si="382"/>
        <v>0</v>
      </c>
      <c r="BJ780" s="116">
        <f t="shared" si="375"/>
        <v>0</v>
      </c>
      <c r="BK780" s="120">
        <f t="shared" si="383"/>
        <v>0</v>
      </c>
      <c r="BL780" s="120">
        <f t="shared" si="384"/>
        <v>0</v>
      </c>
      <c r="BN780" s="375">
        <f t="shared" si="376"/>
        <v>0</v>
      </c>
      <c r="BP780" s="380"/>
      <c r="DH780" s="102"/>
    </row>
    <row r="781" spans="1:112" hidden="1">
      <c r="A781" s="110"/>
      <c r="B781" s="786"/>
      <c r="C781" s="786"/>
      <c r="D781" s="786"/>
      <c r="E781" s="786"/>
      <c r="F781" s="786"/>
      <c r="G781" s="786"/>
      <c r="H781" s="786"/>
      <c r="I781" s="786"/>
      <c r="J781" s="786"/>
      <c r="K781" s="786"/>
      <c r="L781" s="786"/>
      <c r="M781" s="786"/>
      <c r="N781" s="786"/>
      <c r="O781" s="786"/>
      <c r="P781" s="786"/>
      <c r="Q781" s="786"/>
      <c r="R781" s="787"/>
      <c r="S781" s="787"/>
      <c r="T781" s="788"/>
      <c r="U781" s="787"/>
      <c r="V781" s="787"/>
      <c r="W781" s="783"/>
      <c r="X781" s="789"/>
      <c r="Y781" s="789"/>
      <c r="Z781" s="781"/>
      <c r="AA781" s="782"/>
      <c r="AB781" s="783"/>
      <c r="AC781" s="781"/>
      <c r="AD781" s="782"/>
      <c r="AE781" s="783"/>
      <c r="AF781" s="784">
        <f t="shared" si="377"/>
        <v>0</v>
      </c>
      <c r="AG781" s="784"/>
      <c r="AH781" s="784"/>
      <c r="AI781" s="784"/>
      <c r="AJ781" s="784">
        <f t="shared" si="365"/>
        <v>0</v>
      </c>
      <c r="AK781" s="784"/>
      <c r="AL781" s="784"/>
      <c r="AM781" s="784"/>
      <c r="AN781" s="784">
        <f t="shared" si="366"/>
        <v>0</v>
      </c>
      <c r="AO781" s="784"/>
      <c r="AP781" s="784"/>
      <c r="AQ781" s="784"/>
      <c r="AR781" s="363"/>
      <c r="AS781" s="785">
        <f t="shared" si="367"/>
        <v>0</v>
      </c>
      <c r="AT781" s="785"/>
      <c r="AU781" s="785"/>
      <c r="AV781" s="785"/>
      <c r="AW781" s="785">
        <f t="shared" si="368"/>
        <v>0</v>
      </c>
      <c r="AX781" s="91"/>
      <c r="AY781" s="116">
        <f t="shared" si="369"/>
        <v>0</v>
      </c>
      <c r="AZ781" s="116">
        <f t="shared" si="370"/>
        <v>0</v>
      </c>
      <c r="BA781" s="116">
        <f t="shared" si="371"/>
        <v>0</v>
      </c>
      <c r="BB781" s="116">
        <f t="shared" si="372"/>
        <v>0</v>
      </c>
      <c r="BC781" s="115">
        <f t="shared" si="378"/>
        <v>0</v>
      </c>
      <c r="BD781" s="116">
        <f t="shared" si="373"/>
        <v>0</v>
      </c>
      <c r="BE781" s="120">
        <f t="shared" si="379"/>
        <v>0</v>
      </c>
      <c r="BF781" s="115">
        <f t="shared" si="380"/>
        <v>0</v>
      </c>
      <c r="BG781" s="116">
        <f t="shared" si="374"/>
        <v>0</v>
      </c>
      <c r="BH781" s="120">
        <f t="shared" si="381"/>
        <v>0</v>
      </c>
      <c r="BI781" s="115">
        <f t="shared" si="382"/>
        <v>0</v>
      </c>
      <c r="BJ781" s="116">
        <f t="shared" si="375"/>
        <v>0</v>
      </c>
      <c r="BK781" s="120">
        <f t="shared" si="383"/>
        <v>0</v>
      </c>
      <c r="BL781" s="120">
        <f t="shared" si="384"/>
        <v>0</v>
      </c>
      <c r="BN781" s="375">
        <f t="shared" si="376"/>
        <v>0</v>
      </c>
      <c r="BP781" s="380"/>
      <c r="DH781" s="102"/>
    </row>
    <row r="782" spans="1:112" hidden="1">
      <c r="A782" s="110"/>
      <c r="B782" s="786"/>
      <c r="C782" s="786"/>
      <c r="D782" s="786"/>
      <c r="E782" s="786"/>
      <c r="F782" s="786"/>
      <c r="G782" s="786"/>
      <c r="H782" s="786"/>
      <c r="I782" s="786"/>
      <c r="J782" s="786"/>
      <c r="K782" s="786"/>
      <c r="L782" s="786"/>
      <c r="M782" s="786"/>
      <c r="N782" s="786"/>
      <c r="O782" s="786"/>
      <c r="P782" s="786"/>
      <c r="Q782" s="786"/>
      <c r="R782" s="787"/>
      <c r="S782" s="787"/>
      <c r="T782" s="788"/>
      <c r="U782" s="787"/>
      <c r="V782" s="787"/>
      <c r="W782" s="783"/>
      <c r="X782" s="789"/>
      <c r="Y782" s="789"/>
      <c r="Z782" s="781"/>
      <c r="AA782" s="782"/>
      <c r="AB782" s="783"/>
      <c r="AC782" s="781"/>
      <c r="AD782" s="782"/>
      <c r="AE782" s="783"/>
      <c r="AF782" s="784">
        <f t="shared" si="377"/>
        <v>0</v>
      </c>
      <c r="AG782" s="784"/>
      <c r="AH782" s="784"/>
      <c r="AI782" s="784"/>
      <c r="AJ782" s="784">
        <f t="shared" si="365"/>
        <v>0</v>
      </c>
      <c r="AK782" s="784"/>
      <c r="AL782" s="784"/>
      <c r="AM782" s="784"/>
      <c r="AN782" s="784">
        <f t="shared" si="366"/>
        <v>0</v>
      </c>
      <c r="AO782" s="784"/>
      <c r="AP782" s="784"/>
      <c r="AQ782" s="784"/>
      <c r="AR782" s="363"/>
      <c r="AS782" s="785">
        <f t="shared" si="367"/>
        <v>0</v>
      </c>
      <c r="AT782" s="785"/>
      <c r="AU782" s="785"/>
      <c r="AV782" s="785"/>
      <c r="AW782" s="785">
        <f t="shared" si="368"/>
        <v>0</v>
      </c>
      <c r="AX782" s="91"/>
      <c r="AY782" s="116">
        <f t="shared" si="369"/>
        <v>0</v>
      </c>
      <c r="AZ782" s="116">
        <f t="shared" si="370"/>
        <v>0</v>
      </c>
      <c r="BA782" s="116">
        <f t="shared" si="371"/>
        <v>0</v>
      </c>
      <c r="BB782" s="116">
        <f t="shared" si="372"/>
        <v>0</v>
      </c>
      <c r="BC782" s="115">
        <f t="shared" si="378"/>
        <v>0</v>
      </c>
      <c r="BD782" s="116">
        <f t="shared" si="373"/>
        <v>0</v>
      </c>
      <c r="BE782" s="120">
        <f t="shared" si="379"/>
        <v>0</v>
      </c>
      <c r="BF782" s="115">
        <f t="shared" si="380"/>
        <v>0</v>
      </c>
      <c r="BG782" s="116">
        <f t="shared" si="374"/>
        <v>0</v>
      </c>
      <c r="BH782" s="120">
        <f t="shared" si="381"/>
        <v>0</v>
      </c>
      <c r="BI782" s="115">
        <f t="shared" si="382"/>
        <v>0</v>
      </c>
      <c r="BJ782" s="116">
        <f t="shared" si="375"/>
        <v>0</v>
      </c>
      <c r="BK782" s="120">
        <f t="shared" si="383"/>
        <v>0</v>
      </c>
      <c r="BL782" s="120">
        <f t="shared" si="384"/>
        <v>0</v>
      </c>
      <c r="BN782" s="375">
        <f t="shared" si="376"/>
        <v>0</v>
      </c>
      <c r="BP782" s="380"/>
      <c r="DH782" s="102"/>
    </row>
    <row r="783" spans="1:112" hidden="1">
      <c r="A783" s="110"/>
      <c r="B783" s="801" t="s">
        <v>865</v>
      </c>
      <c r="C783" s="801"/>
      <c r="D783" s="801"/>
      <c r="E783" s="801"/>
      <c r="F783" s="801"/>
      <c r="G783" s="801"/>
      <c r="H783" s="801"/>
      <c r="I783" s="801"/>
      <c r="J783" s="801"/>
      <c r="K783" s="801"/>
      <c r="L783" s="801"/>
      <c r="M783" s="801"/>
      <c r="N783" s="801"/>
      <c r="O783" s="801"/>
      <c r="P783" s="801"/>
      <c r="Q783" s="801"/>
      <c r="R783" s="787"/>
      <c r="S783" s="787"/>
      <c r="T783" s="788"/>
      <c r="U783" s="787"/>
      <c r="V783" s="787"/>
      <c r="W783" s="783"/>
      <c r="X783" s="789"/>
      <c r="Y783" s="789"/>
      <c r="Z783" s="781"/>
      <c r="AA783" s="782"/>
      <c r="AB783" s="783"/>
      <c r="AC783" s="781"/>
      <c r="AD783" s="782"/>
      <c r="AE783" s="783"/>
      <c r="AF783" s="784">
        <f t="shared" si="377"/>
        <v>0</v>
      </c>
      <c r="AG783" s="784"/>
      <c r="AH783" s="784"/>
      <c r="AI783" s="784"/>
      <c r="AJ783" s="784">
        <f t="shared" si="365"/>
        <v>0</v>
      </c>
      <c r="AK783" s="784"/>
      <c r="AL783" s="784"/>
      <c r="AM783" s="784"/>
      <c r="AN783" s="784">
        <f t="shared" si="366"/>
        <v>0</v>
      </c>
      <c r="AO783" s="784"/>
      <c r="AP783" s="784"/>
      <c r="AQ783" s="784"/>
      <c r="AR783" s="363"/>
      <c r="AS783" s="785">
        <f t="shared" si="367"/>
        <v>0</v>
      </c>
      <c r="AT783" s="785"/>
      <c r="AU783" s="785"/>
      <c r="AV783" s="785"/>
      <c r="AW783" s="785">
        <f t="shared" si="368"/>
        <v>0</v>
      </c>
      <c r="AX783" s="91"/>
      <c r="AY783" s="116">
        <f t="shared" si="369"/>
        <v>0</v>
      </c>
      <c r="AZ783" s="116">
        <f t="shared" si="370"/>
        <v>0</v>
      </c>
      <c r="BA783" s="116">
        <f t="shared" si="371"/>
        <v>0</v>
      </c>
      <c r="BB783" s="116">
        <f t="shared" si="372"/>
        <v>0</v>
      </c>
      <c r="BC783" s="115">
        <f t="shared" si="378"/>
        <v>0</v>
      </c>
      <c r="BD783" s="116">
        <f t="shared" si="373"/>
        <v>0</v>
      </c>
      <c r="BE783" s="120">
        <f t="shared" si="379"/>
        <v>0</v>
      </c>
      <c r="BF783" s="115">
        <f t="shared" si="380"/>
        <v>0</v>
      </c>
      <c r="BG783" s="116">
        <f t="shared" si="374"/>
        <v>0</v>
      </c>
      <c r="BH783" s="120">
        <f t="shared" si="381"/>
        <v>0</v>
      </c>
      <c r="BI783" s="115">
        <f t="shared" si="382"/>
        <v>0</v>
      </c>
      <c r="BJ783" s="116">
        <f t="shared" si="375"/>
        <v>0</v>
      </c>
      <c r="BK783" s="120">
        <f t="shared" si="383"/>
        <v>0</v>
      </c>
      <c r="BL783" s="120">
        <f t="shared" si="384"/>
        <v>0</v>
      </c>
      <c r="BN783" s="375">
        <f t="shared" si="376"/>
        <v>0</v>
      </c>
      <c r="BP783" s="380"/>
      <c r="DH783" s="102"/>
    </row>
    <row r="784" spans="1:112" hidden="1">
      <c r="A784" s="110"/>
      <c r="B784" s="786" t="s">
        <v>866</v>
      </c>
      <c r="C784" s="786"/>
      <c r="D784" s="786"/>
      <c r="E784" s="786"/>
      <c r="F784" s="786"/>
      <c r="G784" s="786"/>
      <c r="H784" s="786"/>
      <c r="I784" s="786"/>
      <c r="J784" s="786"/>
      <c r="K784" s="786"/>
      <c r="L784" s="786"/>
      <c r="M784" s="786"/>
      <c r="N784" s="786"/>
      <c r="O784" s="786"/>
      <c r="P784" s="786"/>
      <c r="Q784" s="786"/>
      <c r="R784" s="787"/>
      <c r="S784" s="787"/>
      <c r="T784" s="788"/>
      <c r="U784" s="787" t="s">
        <v>1</v>
      </c>
      <c r="V784" s="787"/>
      <c r="W784" s="783"/>
      <c r="X784" s="789"/>
      <c r="Y784" s="789"/>
      <c r="Z784" s="781"/>
      <c r="AA784" s="782"/>
      <c r="AB784" s="783"/>
      <c r="AC784" s="781">
        <v>250</v>
      </c>
      <c r="AD784" s="782"/>
      <c r="AE784" s="783"/>
      <c r="AF784" s="784">
        <f t="shared" si="377"/>
        <v>0</v>
      </c>
      <c r="AG784" s="784"/>
      <c r="AH784" s="784"/>
      <c r="AI784" s="784"/>
      <c r="AJ784" s="784">
        <f t="shared" si="365"/>
        <v>0</v>
      </c>
      <c r="AK784" s="784"/>
      <c r="AL784" s="784"/>
      <c r="AM784" s="784"/>
      <c r="AN784" s="784">
        <f t="shared" si="366"/>
        <v>0</v>
      </c>
      <c r="AO784" s="784"/>
      <c r="AP784" s="784"/>
      <c r="AQ784" s="784"/>
      <c r="AR784" s="363"/>
      <c r="AS784" s="785">
        <f t="shared" si="367"/>
        <v>0</v>
      </c>
      <c r="AT784" s="785"/>
      <c r="AU784" s="785"/>
      <c r="AV784" s="785"/>
      <c r="AW784" s="785">
        <f t="shared" si="368"/>
        <v>0</v>
      </c>
      <c r="AX784" s="91"/>
      <c r="AY784" s="116">
        <f t="shared" si="369"/>
        <v>0</v>
      </c>
      <c r="AZ784" s="116">
        <f t="shared" si="370"/>
        <v>0</v>
      </c>
      <c r="BA784" s="116">
        <f t="shared" si="371"/>
        <v>0</v>
      </c>
      <c r="BB784" s="116">
        <f t="shared" si="372"/>
        <v>0</v>
      </c>
      <c r="BC784" s="115">
        <f t="shared" si="378"/>
        <v>0</v>
      </c>
      <c r="BD784" s="116">
        <f t="shared" si="373"/>
        <v>0</v>
      </c>
      <c r="BE784" s="120">
        <f t="shared" si="379"/>
        <v>0</v>
      </c>
      <c r="BF784" s="115">
        <f t="shared" si="380"/>
        <v>0</v>
      </c>
      <c r="BG784" s="116">
        <f t="shared" si="374"/>
        <v>0</v>
      </c>
      <c r="BH784" s="120">
        <f t="shared" si="381"/>
        <v>0</v>
      </c>
      <c r="BI784" s="115">
        <f t="shared" si="382"/>
        <v>0</v>
      </c>
      <c r="BJ784" s="116">
        <f t="shared" si="375"/>
        <v>0</v>
      </c>
      <c r="BK784" s="120">
        <f t="shared" si="383"/>
        <v>0</v>
      </c>
      <c r="BL784" s="120">
        <f t="shared" si="384"/>
        <v>0</v>
      </c>
      <c r="BN784" s="375">
        <f t="shared" si="376"/>
        <v>0</v>
      </c>
      <c r="BP784" s="380"/>
      <c r="DH784" s="102"/>
    </row>
    <row r="785" spans="1:112" hidden="1">
      <c r="A785" s="110"/>
      <c r="B785" s="786" t="s">
        <v>867</v>
      </c>
      <c r="C785" s="786"/>
      <c r="D785" s="786"/>
      <c r="E785" s="786"/>
      <c r="F785" s="786"/>
      <c r="G785" s="786"/>
      <c r="H785" s="786"/>
      <c r="I785" s="786"/>
      <c r="J785" s="786"/>
      <c r="K785" s="786"/>
      <c r="L785" s="786"/>
      <c r="M785" s="786"/>
      <c r="N785" s="786"/>
      <c r="O785" s="786"/>
      <c r="P785" s="786"/>
      <c r="Q785" s="786"/>
      <c r="R785" s="787"/>
      <c r="S785" s="787"/>
      <c r="T785" s="788"/>
      <c r="U785" s="787" t="s">
        <v>7</v>
      </c>
      <c r="V785" s="787"/>
      <c r="W785" s="783"/>
      <c r="X785" s="789"/>
      <c r="Y785" s="789"/>
      <c r="Z785" s="781"/>
      <c r="AA785" s="782"/>
      <c r="AB785" s="783"/>
      <c r="AC785" s="781">
        <v>0.75</v>
      </c>
      <c r="AD785" s="782"/>
      <c r="AE785" s="783"/>
      <c r="AF785" s="784">
        <f t="shared" si="377"/>
        <v>0</v>
      </c>
      <c r="AG785" s="784"/>
      <c r="AH785" s="784"/>
      <c r="AI785" s="784"/>
      <c r="AJ785" s="784">
        <f t="shared" si="365"/>
        <v>0</v>
      </c>
      <c r="AK785" s="784"/>
      <c r="AL785" s="784"/>
      <c r="AM785" s="784"/>
      <c r="AN785" s="784">
        <f t="shared" si="366"/>
        <v>0</v>
      </c>
      <c r="AO785" s="784"/>
      <c r="AP785" s="784"/>
      <c r="AQ785" s="784"/>
      <c r="AR785" s="363"/>
      <c r="AS785" s="785">
        <f t="shared" si="367"/>
        <v>0</v>
      </c>
      <c r="AT785" s="785"/>
      <c r="AU785" s="785"/>
      <c r="AV785" s="785"/>
      <c r="AW785" s="785">
        <f t="shared" si="368"/>
        <v>0</v>
      </c>
      <c r="AX785" s="91"/>
      <c r="AY785" s="116">
        <f t="shared" si="369"/>
        <v>0</v>
      </c>
      <c r="AZ785" s="116">
        <f t="shared" si="370"/>
        <v>0</v>
      </c>
      <c r="BA785" s="116">
        <f t="shared" si="371"/>
        <v>0</v>
      </c>
      <c r="BB785" s="116">
        <f t="shared" si="372"/>
        <v>0</v>
      </c>
      <c r="BC785" s="115">
        <f t="shared" si="378"/>
        <v>0</v>
      </c>
      <c r="BD785" s="116">
        <f t="shared" si="373"/>
        <v>0</v>
      </c>
      <c r="BE785" s="120">
        <f t="shared" si="379"/>
        <v>0</v>
      </c>
      <c r="BF785" s="115">
        <f t="shared" si="380"/>
        <v>0</v>
      </c>
      <c r="BG785" s="116">
        <f t="shared" si="374"/>
        <v>0</v>
      </c>
      <c r="BH785" s="120">
        <f t="shared" si="381"/>
        <v>0</v>
      </c>
      <c r="BI785" s="115">
        <f t="shared" si="382"/>
        <v>0</v>
      </c>
      <c r="BJ785" s="116">
        <f t="shared" si="375"/>
        <v>0</v>
      </c>
      <c r="BK785" s="120">
        <f t="shared" si="383"/>
        <v>0</v>
      </c>
      <c r="BL785" s="120">
        <f t="shared" si="384"/>
        <v>0</v>
      </c>
      <c r="BN785" s="375">
        <f t="shared" si="376"/>
        <v>0</v>
      </c>
      <c r="BP785" s="380"/>
      <c r="DH785" s="102"/>
    </row>
    <row r="786" spans="1:112" hidden="1">
      <c r="A786" s="110"/>
      <c r="B786" s="786"/>
      <c r="C786" s="786"/>
      <c r="D786" s="786"/>
      <c r="E786" s="786"/>
      <c r="F786" s="786"/>
      <c r="G786" s="786"/>
      <c r="H786" s="786"/>
      <c r="I786" s="786"/>
      <c r="J786" s="786"/>
      <c r="K786" s="786"/>
      <c r="L786" s="786"/>
      <c r="M786" s="786"/>
      <c r="N786" s="786"/>
      <c r="O786" s="786"/>
      <c r="P786" s="786"/>
      <c r="Q786" s="786"/>
      <c r="R786" s="787"/>
      <c r="S786" s="787"/>
      <c r="T786" s="788"/>
      <c r="U786" s="787"/>
      <c r="V786" s="787"/>
      <c r="W786" s="783"/>
      <c r="X786" s="789"/>
      <c r="Y786" s="789"/>
      <c r="Z786" s="781"/>
      <c r="AA786" s="782"/>
      <c r="AB786" s="783"/>
      <c r="AC786" s="781"/>
      <c r="AD786" s="782"/>
      <c r="AE786" s="783"/>
      <c r="AF786" s="784">
        <f t="shared" si="377"/>
        <v>0</v>
      </c>
      <c r="AG786" s="784"/>
      <c r="AH786" s="784"/>
      <c r="AI786" s="784"/>
      <c r="AJ786" s="784">
        <f t="shared" si="365"/>
        <v>0</v>
      </c>
      <c r="AK786" s="784"/>
      <c r="AL786" s="784"/>
      <c r="AM786" s="784"/>
      <c r="AN786" s="784">
        <f t="shared" si="366"/>
        <v>0</v>
      </c>
      <c r="AO786" s="784"/>
      <c r="AP786" s="784"/>
      <c r="AQ786" s="784"/>
      <c r="AR786" s="363"/>
      <c r="AS786" s="785">
        <f t="shared" si="367"/>
        <v>0</v>
      </c>
      <c r="AT786" s="785"/>
      <c r="AU786" s="785"/>
      <c r="AV786" s="785"/>
      <c r="AW786" s="785">
        <f t="shared" si="368"/>
        <v>0</v>
      </c>
      <c r="AX786" s="91"/>
      <c r="AY786" s="116">
        <f t="shared" si="369"/>
        <v>0</v>
      </c>
      <c r="AZ786" s="116">
        <f t="shared" si="370"/>
        <v>0</v>
      </c>
      <c r="BA786" s="116">
        <f t="shared" si="371"/>
        <v>0</v>
      </c>
      <c r="BB786" s="116">
        <f t="shared" si="372"/>
        <v>0</v>
      </c>
      <c r="BC786" s="115">
        <f t="shared" si="378"/>
        <v>0</v>
      </c>
      <c r="BD786" s="116">
        <f t="shared" si="373"/>
        <v>0</v>
      </c>
      <c r="BE786" s="120">
        <f t="shared" si="379"/>
        <v>0</v>
      </c>
      <c r="BF786" s="115">
        <f t="shared" si="380"/>
        <v>0</v>
      </c>
      <c r="BG786" s="116">
        <f t="shared" si="374"/>
        <v>0</v>
      </c>
      <c r="BH786" s="120">
        <f t="shared" si="381"/>
        <v>0</v>
      </c>
      <c r="BI786" s="115">
        <f t="shared" si="382"/>
        <v>0</v>
      </c>
      <c r="BJ786" s="116">
        <f t="shared" si="375"/>
        <v>0</v>
      </c>
      <c r="BK786" s="120">
        <f t="shared" si="383"/>
        <v>0</v>
      </c>
      <c r="BL786" s="120">
        <f t="shared" si="384"/>
        <v>0</v>
      </c>
      <c r="BN786" s="375">
        <f t="shared" si="376"/>
        <v>0</v>
      </c>
      <c r="BP786" s="380"/>
      <c r="DH786" s="102"/>
    </row>
    <row r="787" spans="1:112" hidden="1">
      <c r="A787" s="110"/>
      <c r="B787" s="786"/>
      <c r="C787" s="786"/>
      <c r="D787" s="786"/>
      <c r="E787" s="786"/>
      <c r="F787" s="786"/>
      <c r="G787" s="786"/>
      <c r="H787" s="786"/>
      <c r="I787" s="786"/>
      <c r="J787" s="786"/>
      <c r="K787" s="786"/>
      <c r="L787" s="786"/>
      <c r="M787" s="786"/>
      <c r="N787" s="786"/>
      <c r="O787" s="786"/>
      <c r="P787" s="786"/>
      <c r="Q787" s="786"/>
      <c r="R787" s="787"/>
      <c r="S787" s="787"/>
      <c r="T787" s="788"/>
      <c r="U787" s="787"/>
      <c r="V787" s="787"/>
      <c r="W787" s="783"/>
      <c r="X787" s="789"/>
      <c r="Y787" s="789"/>
      <c r="Z787" s="781"/>
      <c r="AA787" s="782"/>
      <c r="AB787" s="783"/>
      <c r="AC787" s="781"/>
      <c r="AD787" s="782"/>
      <c r="AE787" s="783"/>
      <c r="AF787" s="784">
        <f t="shared" si="377"/>
        <v>0</v>
      </c>
      <c r="AG787" s="784"/>
      <c r="AH787" s="784"/>
      <c r="AI787" s="784"/>
      <c r="AJ787" s="784">
        <f t="shared" si="365"/>
        <v>0</v>
      </c>
      <c r="AK787" s="784"/>
      <c r="AL787" s="784"/>
      <c r="AM787" s="784"/>
      <c r="AN787" s="784">
        <f t="shared" si="366"/>
        <v>0</v>
      </c>
      <c r="AO787" s="784"/>
      <c r="AP787" s="784"/>
      <c r="AQ787" s="784"/>
      <c r="AR787" s="363"/>
      <c r="AS787" s="785">
        <f t="shared" si="367"/>
        <v>0</v>
      </c>
      <c r="AT787" s="785"/>
      <c r="AU787" s="785"/>
      <c r="AV787" s="785"/>
      <c r="AW787" s="785">
        <f t="shared" si="368"/>
        <v>0</v>
      </c>
      <c r="AX787" s="91"/>
      <c r="AY787" s="116">
        <f t="shared" si="369"/>
        <v>0</v>
      </c>
      <c r="AZ787" s="116">
        <f t="shared" si="370"/>
        <v>0</v>
      </c>
      <c r="BA787" s="116">
        <f t="shared" si="371"/>
        <v>0</v>
      </c>
      <c r="BB787" s="116">
        <f t="shared" si="372"/>
        <v>0</v>
      </c>
      <c r="BC787" s="115">
        <f t="shared" si="378"/>
        <v>0</v>
      </c>
      <c r="BD787" s="116">
        <f t="shared" si="373"/>
        <v>0</v>
      </c>
      <c r="BE787" s="120">
        <f t="shared" si="379"/>
        <v>0</v>
      </c>
      <c r="BF787" s="115">
        <f t="shared" si="380"/>
        <v>0</v>
      </c>
      <c r="BG787" s="116">
        <f t="shared" si="374"/>
        <v>0</v>
      </c>
      <c r="BH787" s="120">
        <f t="shared" si="381"/>
        <v>0</v>
      </c>
      <c r="BI787" s="115">
        <f t="shared" si="382"/>
        <v>0</v>
      </c>
      <c r="BJ787" s="116">
        <f t="shared" si="375"/>
        <v>0</v>
      </c>
      <c r="BK787" s="120">
        <f t="shared" si="383"/>
        <v>0</v>
      </c>
      <c r="BL787" s="120">
        <f t="shared" si="384"/>
        <v>0</v>
      </c>
      <c r="BN787" s="375">
        <f t="shared" si="376"/>
        <v>0</v>
      </c>
      <c r="BP787" s="380"/>
      <c r="DH787" s="102"/>
    </row>
    <row r="788" spans="1:112" hidden="1">
      <c r="A788" s="110"/>
      <c r="B788" s="801" t="s">
        <v>868</v>
      </c>
      <c r="C788" s="801"/>
      <c r="D788" s="801"/>
      <c r="E788" s="801"/>
      <c r="F788" s="801"/>
      <c r="G788" s="801"/>
      <c r="H788" s="801"/>
      <c r="I788" s="801"/>
      <c r="J788" s="801"/>
      <c r="K788" s="801"/>
      <c r="L788" s="801"/>
      <c r="M788" s="801"/>
      <c r="N788" s="801"/>
      <c r="O788" s="801"/>
      <c r="P788" s="801"/>
      <c r="Q788" s="801"/>
      <c r="R788" s="787"/>
      <c r="S788" s="787"/>
      <c r="T788" s="788"/>
      <c r="U788" s="787"/>
      <c r="V788" s="787"/>
      <c r="W788" s="783"/>
      <c r="X788" s="789"/>
      <c r="Y788" s="789"/>
      <c r="Z788" s="781"/>
      <c r="AA788" s="782"/>
      <c r="AB788" s="783"/>
      <c r="AC788" s="781"/>
      <c r="AD788" s="782"/>
      <c r="AE788" s="783"/>
      <c r="AF788" s="784">
        <f t="shared" si="377"/>
        <v>0</v>
      </c>
      <c r="AG788" s="784"/>
      <c r="AH788" s="784"/>
      <c r="AI788" s="784"/>
      <c r="AJ788" s="784">
        <f t="shared" si="365"/>
        <v>0</v>
      </c>
      <c r="AK788" s="784"/>
      <c r="AL788" s="784"/>
      <c r="AM788" s="784"/>
      <c r="AN788" s="784">
        <f t="shared" si="366"/>
        <v>0</v>
      </c>
      <c r="AO788" s="784"/>
      <c r="AP788" s="784"/>
      <c r="AQ788" s="784"/>
      <c r="AR788" s="363"/>
      <c r="AS788" s="785">
        <f t="shared" si="367"/>
        <v>0</v>
      </c>
      <c r="AT788" s="785"/>
      <c r="AU788" s="785"/>
      <c r="AV788" s="785"/>
      <c r="AW788" s="785">
        <f t="shared" si="368"/>
        <v>0</v>
      </c>
      <c r="AX788" s="91"/>
      <c r="AY788" s="116">
        <f t="shared" si="369"/>
        <v>0</v>
      </c>
      <c r="AZ788" s="116">
        <f t="shared" si="370"/>
        <v>0</v>
      </c>
      <c r="BA788" s="116">
        <f t="shared" si="371"/>
        <v>0</v>
      </c>
      <c r="BB788" s="116">
        <f t="shared" si="372"/>
        <v>0</v>
      </c>
      <c r="BC788" s="115">
        <f t="shared" si="378"/>
        <v>0</v>
      </c>
      <c r="BD788" s="116">
        <f t="shared" si="373"/>
        <v>0</v>
      </c>
      <c r="BE788" s="120">
        <f t="shared" si="379"/>
        <v>0</v>
      </c>
      <c r="BF788" s="115">
        <f t="shared" si="380"/>
        <v>0</v>
      </c>
      <c r="BG788" s="116">
        <f t="shared" si="374"/>
        <v>0</v>
      </c>
      <c r="BH788" s="120">
        <f t="shared" si="381"/>
        <v>0</v>
      </c>
      <c r="BI788" s="115">
        <f t="shared" si="382"/>
        <v>0</v>
      </c>
      <c r="BJ788" s="116">
        <f t="shared" si="375"/>
        <v>0</v>
      </c>
      <c r="BK788" s="120">
        <f t="shared" si="383"/>
        <v>0</v>
      </c>
      <c r="BL788" s="120">
        <f t="shared" si="384"/>
        <v>0</v>
      </c>
      <c r="BN788" s="375">
        <f t="shared" si="376"/>
        <v>0</v>
      </c>
      <c r="BP788" s="380"/>
      <c r="DH788" s="102"/>
    </row>
    <row r="789" spans="1:112" hidden="1">
      <c r="A789" s="110"/>
      <c r="B789" s="786" t="s">
        <v>869</v>
      </c>
      <c r="C789" s="786"/>
      <c r="D789" s="786"/>
      <c r="E789" s="786"/>
      <c r="F789" s="786"/>
      <c r="G789" s="786"/>
      <c r="H789" s="786"/>
      <c r="I789" s="786"/>
      <c r="J789" s="786"/>
      <c r="K789" s="786"/>
      <c r="L789" s="786"/>
      <c r="M789" s="786"/>
      <c r="N789" s="786"/>
      <c r="O789" s="786"/>
      <c r="P789" s="786"/>
      <c r="Q789" s="786"/>
      <c r="R789" s="787"/>
      <c r="S789" s="787"/>
      <c r="T789" s="788"/>
      <c r="U789" s="787" t="s">
        <v>1</v>
      </c>
      <c r="V789" s="787"/>
      <c r="W789" s="783"/>
      <c r="X789" s="789"/>
      <c r="Y789" s="789"/>
      <c r="Z789" s="781"/>
      <c r="AA789" s="782"/>
      <c r="AB789" s="783"/>
      <c r="AC789" s="781">
        <v>250</v>
      </c>
      <c r="AD789" s="782"/>
      <c r="AE789" s="783"/>
      <c r="AF789" s="784">
        <f t="shared" si="377"/>
        <v>0</v>
      </c>
      <c r="AG789" s="784"/>
      <c r="AH789" s="784"/>
      <c r="AI789" s="784"/>
      <c r="AJ789" s="784">
        <f t="shared" si="365"/>
        <v>0</v>
      </c>
      <c r="AK789" s="784"/>
      <c r="AL789" s="784"/>
      <c r="AM789" s="784"/>
      <c r="AN789" s="784">
        <f t="shared" si="366"/>
        <v>0</v>
      </c>
      <c r="AO789" s="784"/>
      <c r="AP789" s="784"/>
      <c r="AQ789" s="784"/>
      <c r="AR789" s="363"/>
      <c r="AS789" s="785">
        <f t="shared" si="367"/>
        <v>0</v>
      </c>
      <c r="AT789" s="785"/>
      <c r="AU789" s="785"/>
      <c r="AV789" s="785"/>
      <c r="AW789" s="785">
        <f t="shared" si="368"/>
        <v>0</v>
      </c>
      <c r="AX789" s="91"/>
      <c r="AY789" s="116">
        <f t="shared" si="369"/>
        <v>0</v>
      </c>
      <c r="AZ789" s="116">
        <f t="shared" si="370"/>
        <v>0</v>
      </c>
      <c r="BA789" s="116">
        <f t="shared" si="371"/>
        <v>0</v>
      </c>
      <c r="BB789" s="116">
        <f t="shared" si="372"/>
        <v>0</v>
      </c>
      <c r="BC789" s="115">
        <f t="shared" si="378"/>
        <v>0</v>
      </c>
      <c r="BD789" s="116">
        <f t="shared" si="373"/>
        <v>0</v>
      </c>
      <c r="BE789" s="120">
        <f t="shared" si="379"/>
        <v>0</v>
      </c>
      <c r="BF789" s="115">
        <f t="shared" si="380"/>
        <v>0</v>
      </c>
      <c r="BG789" s="116">
        <f t="shared" si="374"/>
        <v>0</v>
      </c>
      <c r="BH789" s="120">
        <f t="shared" si="381"/>
        <v>0</v>
      </c>
      <c r="BI789" s="115">
        <f t="shared" si="382"/>
        <v>0</v>
      </c>
      <c r="BJ789" s="116">
        <f t="shared" si="375"/>
        <v>0</v>
      </c>
      <c r="BK789" s="120">
        <f t="shared" si="383"/>
        <v>0</v>
      </c>
      <c r="BL789" s="120">
        <f t="shared" si="384"/>
        <v>0</v>
      </c>
      <c r="BN789" s="375">
        <f t="shared" si="376"/>
        <v>0</v>
      </c>
      <c r="BP789" s="380"/>
      <c r="DH789" s="102"/>
    </row>
    <row r="790" spans="1:112" hidden="1">
      <c r="A790" s="110"/>
      <c r="B790" s="786" t="s">
        <v>871</v>
      </c>
      <c r="C790" s="786"/>
      <c r="D790" s="786"/>
      <c r="E790" s="786"/>
      <c r="F790" s="786"/>
      <c r="G790" s="786"/>
      <c r="H790" s="786"/>
      <c r="I790" s="786"/>
      <c r="J790" s="786"/>
      <c r="K790" s="786"/>
      <c r="L790" s="786"/>
      <c r="M790" s="786"/>
      <c r="N790" s="786"/>
      <c r="O790" s="786"/>
      <c r="P790" s="786"/>
      <c r="Q790" s="786"/>
      <c r="R790" s="787"/>
      <c r="S790" s="787"/>
      <c r="T790" s="788"/>
      <c r="U790" s="787" t="s">
        <v>2</v>
      </c>
      <c r="V790" s="787"/>
      <c r="W790" s="783"/>
      <c r="X790" s="789"/>
      <c r="Y790" s="789"/>
      <c r="Z790" s="781"/>
      <c r="AA790" s="782"/>
      <c r="AB790" s="783"/>
      <c r="AC790" s="781">
        <v>2500</v>
      </c>
      <c r="AD790" s="782"/>
      <c r="AE790" s="783"/>
      <c r="AF790" s="784">
        <f t="shared" si="377"/>
        <v>0</v>
      </c>
      <c r="AG790" s="784"/>
      <c r="AH790" s="784"/>
      <c r="AI790" s="784"/>
      <c r="AJ790" s="784">
        <f t="shared" si="365"/>
        <v>0</v>
      </c>
      <c r="AK790" s="784"/>
      <c r="AL790" s="784"/>
      <c r="AM790" s="784"/>
      <c r="AN790" s="784">
        <f t="shared" si="366"/>
        <v>0</v>
      </c>
      <c r="AO790" s="784"/>
      <c r="AP790" s="784"/>
      <c r="AQ790" s="784"/>
      <c r="AR790" s="363"/>
      <c r="AS790" s="785">
        <f t="shared" si="367"/>
        <v>0</v>
      </c>
      <c r="AT790" s="785"/>
      <c r="AU790" s="785"/>
      <c r="AV790" s="785"/>
      <c r="AW790" s="785">
        <f t="shared" si="368"/>
        <v>0</v>
      </c>
      <c r="AX790" s="91"/>
      <c r="AY790" s="116">
        <f t="shared" si="369"/>
        <v>0</v>
      </c>
      <c r="AZ790" s="116">
        <f t="shared" si="370"/>
        <v>0</v>
      </c>
      <c r="BA790" s="116">
        <f t="shared" si="371"/>
        <v>0</v>
      </c>
      <c r="BB790" s="116">
        <f t="shared" si="372"/>
        <v>0</v>
      </c>
      <c r="BC790" s="115">
        <f t="shared" si="378"/>
        <v>0</v>
      </c>
      <c r="BD790" s="116">
        <f t="shared" si="373"/>
        <v>0</v>
      </c>
      <c r="BE790" s="120">
        <f t="shared" si="379"/>
        <v>0</v>
      </c>
      <c r="BF790" s="115">
        <f t="shared" si="380"/>
        <v>0</v>
      </c>
      <c r="BG790" s="116">
        <f t="shared" si="374"/>
        <v>0</v>
      </c>
      <c r="BH790" s="120">
        <f t="shared" si="381"/>
        <v>0</v>
      </c>
      <c r="BI790" s="115">
        <f t="shared" si="382"/>
        <v>0</v>
      </c>
      <c r="BJ790" s="116">
        <f t="shared" si="375"/>
        <v>0</v>
      </c>
      <c r="BK790" s="120">
        <f t="shared" si="383"/>
        <v>0</v>
      </c>
      <c r="BL790" s="120">
        <f t="shared" si="384"/>
        <v>0</v>
      </c>
      <c r="BN790" s="375">
        <f t="shared" si="376"/>
        <v>0</v>
      </c>
      <c r="BP790" s="380"/>
      <c r="DH790" s="102"/>
    </row>
    <row r="791" spans="1:112" hidden="1">
      <c r="A791" s="110"/>
      <c r="B791" s="786"/>
      <c r="C791" s="786"/>
      <c r="D791" s="786"/>
      <c r="E791" s="786"/>
      <c r="F791" s="786"/>
      <c r="G791" s="786"/>
      <c r="H791" s="786"/>
      <c r="I791" s="786"/>
      <c r="J791" s="786"/>
      <c r="K791" s="786"/>
      <c r="L791" s="786"/>
      <c r="M791" s="786"/>
      <c r="N791" s="786"/>
      <c r="O791" s="786"/>
      <c r="P791" s="786"/>
      <c r="Q791" s="786"/>
      <c r="R791" s="787"/>
      <c r="S791" s="787"/>
      <c r="T791" s="788"/>
      <c r="U791" s="787"/>
      <c r="V791" s="787"/>
      <c r="W791" s="783"/>
      <c r="X791" s="789"/>
      <c r="Y791" s="789"/>
      <c r="Z791" s="781"/>
      <c r="AA791" s="782"/>
      <c r="AB791" s="783"/>
      <c r="AC791" s="781"/>
      <c r="AD791" s="782"/>
      <c r="AE791" s="783"/>
      <c r="AF791" s="784">
        <f t="shared" si="377"/>
        <v>0</v>
      </c>
      <c r="AG791" s="784"/>
      <c r="AH791" s="784"/>
      <c r="AI791" s="784"/>
      <c r="AJ791" s="784">
        <f t="shared" si="365"/>
        <v>0</v>
      </c>
      <c r="AK791" s="784"/>
      <c r="AL791" s="784"/>
      <c r="AM791" s="784"/>
      <c r="AN791" s="784">
        <f t="shared" si="366"/>
        <v>0</v>
      </c>
      <c r="AO791" s="784"/>
      <c r="AP791" s="784"/>
      <c r="AQ791" s="784"/>
      <c r="AR791" s="363"/>
      <c r="AS791" s="785">
        <f t="shared" si="367"/>
        <v>0</v>
      </c>
      <c r="AT791" s="785"/>
      <c r="AU791" s="785"/>
      <c r="AV791" s="785"/>
      <c r="AW791" s="785">
        <f t="shared" si="368"/>
        <v>0</v>
      </c>
      <c r="AX791" s="91"/>
      <c r="AY791" s="116">
        <f t="shared" si="369"/>
        <v>0</v>
      </c>
      <c r="AZ791" s="116">
        <f t="shared" si="370"/>
        <v>0</v>
      </c>
      <c r="BA791" s="116">
        <f t="shared" si="371"/>
        <v>0</v>
      </c>
      <c r="BB791" s="116">
        <f t="shared" si="372"/>
        <v>0</v>
      </c>
      <c r="BC791" s="115">
        <f t="shared" si="378"/>
        <v>0</v>
      </c>
      <c r="BD791" s="116">
        <f t="shared" si="373"/>
        <v>0</v>
      </c>
      <c r="BE791" s="120">
        <f t="shared" si="379"/>
        <v>0</v>
      </c>
      <c r="BF791" s="115">
        <f t="shared" si="380"/>
        <v>0</v>
      </c>
      <c r="BG791" s="116">
        <f t="shared" si="374"/>
        <v>0</v>
      </c>
      <c r="BH791" s="120">
        <f t="shared" si="381"/>
        <v>0</v>
      </c>
      <c r="BI791" s="115">
        <f t="shared" si="382"/>
        <v>0</v>
      </c>
      <c r="BJ791" s="116">
        <f t="shared" si="375"/>
        <v>0</v>
      </c>
      <c r="BK791" s="120">
        <f t="shared" si="383"/>
        <v>0</v>
      </c>
      <c r="BL791" s="120">
        <f t="shared" si="384"/>
        <v>0</v>
      </c>
      <c r="BN791" s="375">
        <f t="shared" si="376"/>
        <v>0</v>
      </c>
      <c r="BP791" s="380"/>
      <c r="DH791" s="102"/>
    </row>
    <row r="792" spans="1:112" hidden="1">
      <c r="A792" s="110"/>
      <c r="B792" s="786"/>
      <c r="C792" s="786"/>
      <c r="D792" s="786"/>
      <c r="E792" s="786"/>
      <c r="F792" s="786"/>
      <c r="G792" s="786"/>
      <c r="H792" s="786"/>
      <c r="I792" s="786"/>
      <c r="J792" s="786"/>
      <c r="K792" s="786"/>
      <c r="L792" s="786"/>
      <c r="M792" s="786"/>
      <c r="N792" s="786"/>
      <c r="O792" s="786"/>
      <c r="P792" s="786"/>
      <c r="Q792" s="786"/>
      <c r="R792" s="787"/>
      <c r="S792" s="787"/>
      <c r="T792" s="788"/>
      <c r="U792" s="787"/>
      <c r="V792" s="787"/>
      <c r="W792" s="783"/>
      <c r="X792" s="789"/>
      <c r="Y792" s="789"/>
      <c r="Z792" s="781"/>
      <c r="AA792" s="782"/>
      <c r="AB792" s="783"/>
      <c r="AC792" s="781"/>
      <c r="AD792" s="782"/>
      <c r="AE792" s="783"/>
      <c r="AF792" s="784">
        <f t="shared" si="377"/>
        <v>0</v>
      </c>
      <c r="AG792" s="784"/>
      <c r="AH792" s="784"/>
      <c r="AI792" s="784"/>
      <c r="AJ792" s="784">
        <f t="shared" si="365"/>
        <v>0</v>
      </c>
      <c r="AK792" s="784"/>
      <c r="AL792" s="784"/>
      <c r="AM792" s="784"/>
      <c r="AN792" s="784">
        <f t="shared" si="366"/>
        <v>0</v>
      </c>
      <c r="AO792" s="784"/>
      <c r="AP792" s="784"/>
      <c r="AQ792" s="784"/>
      <c r="AR792" s="363"/>
      <c r="AS792" s="785">
        <f t="shared" si="367"/>
        <v>0</v>
      </c>
      <c r="AT792" s="785"/>
      <c r="AU792" s="785"/>
      <c r="AV792" s="785"/>
      <c r="AW792" s="785">
        <f t="shared" si="368"/>
        <v>0</v>
      </c>
      <c r="AX792" s="91"/>
      <c r="AY792" s="116">
        <f t="shared" si="369"/>
        <v>0</v>
      </c>
      <c r="AZ792" s="116">
        <f t="shared" si="370"/>
        <v>0</v>
      </c>
      <c r="BA792" s="116">
        <f t="shared" si="371"/>
        <v>0</v>
      </c>
      <c r="BB792" s="116">
        <f t="shared" si="372"/>
        <v>0</v>
      </c>
      <c r="BC792" s="115">
        <f t="shared" si="378"/>
        <v>0</v>
      </c>
      <c r="BD792" s="116">
        <f t="shared" si="373"/>
        <v>0</v>
      </c>
      <c r="BE792" s="120">
        <f t="shared" si="379"/>
        <v>0</v>
      </c>
      <c r="BF792" s="115">
        <f t="shared" si="380"/>
        <v>0</v>
      </c>
      <c r="BG792" s="116">
        <f t="shared" si="374"/>
        <v>0</v>
      </c>
      <c r="BH792" s="120">
        <f t="shared" si="381"/>
        <v>0</v>
      </c>
      <c r="BI792" s="115">
        <f t="shared" si="382"/>
        <v>0</v>
      </c>
      <c r="BJ792" s="116">
        <f t="shared" si="375"/>
        <v>0</v>
      </c>
      <c r="BK792" s="120">
        <f t="shared" si="383"/>
        <v>0</v>
      </c>
      <c r="BL792" s="120">
        <f t="shared" si="384"/>
        <v>0</v>
      </c>
      <c r="BN792" s="375">
        <f t="shared" si="376"/>
        <v>0</v>
      </c>
      <c r="BP792" s="380"/>
      <c r="DH792" s="102"/>
    </row>
    <row r="793" spans="1:112" hidden="1">
      <c r="A793" s="110"/>
      <c r="B793" s="786"/>
      <c r="C793" s="786"/>
      <c r="D793" s="786"/>
      <c r="E793" s="786"/>
      <c r="F793" s="786"/>
      <c r="G793" s="786"/>
      <c r="H793" s="786"/>
      <c r="I793" s="786"/>
      <c r="J793" s="786"/>
      <c r="K793" s="786"/>
      <c r="L793" s="786"/>
      <c r="M793" s="786"/>
      <c r="N793" s="786"/>
      <c r="O793" s="786"/>
      <c r="P793" s="786"/>
      <c r="Q793" s="786"/>
      <c r="R793" s="787"/>
      <c r="S793" s="787"/>
      <c r="T793" s="788"/>
      <c r="U793" s="787"/>
      <c r="V793" s="787"/>
      <c r="W793" s="783"/>
      <c r="X793" s="789"/>
      <c r="Y793" s="789"/>
      <c r="Z793" s="781"/>
      <c r="AA793" s="782"/>
      <c r="AB793" s="783"/>
      <c r="AC793" s="781"/>
      <c r="AD793" s="782"/>
      <c r="AE793" s="783"/>
      <c r="AF793" s="784">
        <f t="shared" si="377"/>
        <v>0</v>
      </c>
      <c r="AG793" s="784"/>
      <c r="AH793" s="784"/>
      <c r="AI793" s="784"/>
      <c r="AJ793" s="784">
        <f t="shared" si="365"/>
        <v>0</v>
      </c>
      <c r="AK793" s="784"/>
      <c r="AL793" s="784"/>
      <c r="AM793" s="784"/>
      <c r="AN793" s="784">
        <f t="shared" si="366"/>
        <v>0</v>
      </c>
      <c r="AO793" s="784"/>
      <c r="AP793" s="784"/>
      <c r="AQ793" s="784"/>
      <c r="AR793" s="363"/>
      <c r="AS793" s="785">
        <f t="shared" si="367"/>
        <v>0</v>
      </c>
      <c r="AT793" s="785"/>
      <c r="AU793" s="785"/>
      <c r="AV793" s="785"/>
      <c r="AW793" s="785">
        <f t="shared" si="368"/>
        <v>0</v>
      </c>
      <c r="AX793" s="91"/>
      <c r="AY793" s="116">
        <f t="shared" si="369"/>
        <v>0</v>
      </c>
      <c r="AZ793" s="116">
        <f t="shared" si="370"/>
        <v>0</v>
      </c>
      <c r="BA793" s="116">
        <f t="shared" si="371"/>
        <v>0</v>
      </c>
      <c r="BB793" s="116">
        <f t="shared" si="372"/>
        <v>0</v>
      </c>
      <c r="BC793" s="115">
        <f t="shared" si="378"/>
        <v>0</v>
      </c>
      <c r="BD793" s="116">
        <f t="shared" si="373"/>
        <v>0</v>
      </c>
      <c r="BE793" s="120">
        <f t="shared" si="379"/>
        <v>0</v>
      </c>
      <c r="BF793" s="115">
        <f t="shared" si="380"/>
        <v>0</v>
      </c>
      <c r="BG793" s="116">
        <f t="shared" si="374"/>
        <v>0</v>
      </c>
      <c r="BH793" s="120">
        <f t="shared" si="381"/>
        <v>0</v>
      </c>
      <c r="BI793" s="115">
        <f t="shared" si="382"/>
        <v>0</v>
      </c>
      <c r="BJ793" s="116">
        <f t="shared" si="375"/>
        <v>0</v>
      </c>
      <c r="BK793" s="120">
        <f t="shared" si="383"/>
        <v>0</v>
      </c>
      <c r="BL793" s="120">
        <f t="shared" si="384"/>
        <v>0</v>
      </c>
      <c r="BN793" s="375">
        <f t="shared" si="376"/>
        <v>0</v>
      </c>
      <c r="BP793" s="380"/>
      <c r="DH793" s="102"/>
    </row>
    <row r="794" spans="1:112" hidden="1">
      <c r="A794" s="110"/>
      <c r="B794" s="786"/>
      <c r="C794" s="786"/>
      <c r="D794" s="786"/>
      <c r="E794" s="786"/>
      <c r="F794" s="786"/>
      <c r="G794" s="786"/>
      <c r="H794" s="786"/>
      <c r="I794" s="786"/>
      <c r="J794" s="786"/>
      <c r="K794" s="786"/>
      <c r="L794" s="786"/>
      <c r="M794" s="786"/>
      <c r="N794" s="786"/>
      <c r="O794" s="786"/>
      <c r="P794" s="786"/>
      <c r="Q794" s="786"/>
      <c r="R794" s="787"/>
      <c r="S794" s="787"/>
      <c r="T794" s="788"/>
      <c r="U794" s="787"/>
      <c r="V794" s="787"/>
      <c r="W794" s="783"/>
      <c r="X794" s="789"/>
      <c r="Y794" s="789"/>
      <c r="Z794" s="789"/>
      <c r="AA794" s="789"/>
      <c r="AB794" s="789"/>
      <c r="AC794" s="781"/>
      <c r="AD794" s="782"/>
      <c r="AE794" s="783"/>
      <c r="AF794" s="784">
        <f t="shared" si="377"/>
        <v>0</v>
      </c>
      <c r="AG794" s="784"/>
      <c r="AH794" s="784"/>
      <c r="AI794" s="784"/>
      <c r="AJ794" s="784">
        <f t="shared" si="365"/>
        <v>0</v>
      </c>
      <c r="AK794" s="784"/>
      <c r="AL794" s="784"/>
      <c r="AM794" s="784"/>
      <c r="AN794" s="784">
        <f t="shared" si="366"/>
        <v>0</v>
      </c>
      <c r="AO794" s="784"/>
      <c r="AP794" s="784"/>
      <c r="AQ794" s="784"/>
      <c r="AR794" s="363"/>
      <c r="AS794" s="785">
        <f t="shared" si="367"/>
        <v>0</v>
      </c>
      <c r="AT794" s="785"/>
      <c r="AU794" s="785"/>
      <c r="AV794" s="785"/>
      <c r="AW794" s="785">
        <f t="shared" si="368"/>
        <v>0</v>
      </c>
      <c r="AX794" s="91"/>
      <c r="AY794" s="116">
        <f t="shared" si="369"/>
        <v>0</v>
      </c>
      <c r="AZ794" s="116">
        <f t="shared" si="370"/>
        <v>0</v>
      </c>
      <c r="BA794" s="116">
        <f t="shared" si="371"/>
        <v>0</v>
      </c>
      <c r="BB794" s="116">
        <f t="shared" si="372"/>
        <v>0</v>
      </c>
      <c r="BC794" s="115">
        <f t="shared" si="378"/>
        <v>0</v>
      </c>
      <c r="BD794" s="116">
        <f t="shared" si="373"/>
        <v>0</v>
      </c>
      <c r="BE794" s="120">
        <f t="shared" si="379"/>
        <v>0</v>
      </c>
      <c r="BF794" s="115">
        <f t="shared" si="380"/>
        <v>0</v>
      </c>
      <c r="BG794" s="116">
        <f t="shared" si="374"/>
        <v>0</v>
      </c>
      <c r="BH794" s="120">
        <f t="shared" si="381"/>
        <v>0</v>
      </c>
      <c r="BI794" s="115">
        <f t="shared" si="382"/>
        <v>0</v>
      </c>
      <c r="BJ794" s="116">
        <f t="shared" si="375"/>
        <v>0</v>
      </c>
      <c r="BK794" s="120">
        <f t="shared" si="383"/>
        <v>0</v>
      </c>
      <c r="BL794" s="120">
        <f t="shared" si="384"/>
        <v>0</v>
      </c>
      <c r="BN794" s="375">
        <f t="shared" si="376"/>
        <v>0</v>
      </c>
      <c r="BP794" s="380"/>
      <c r="DH794" s="102"/>
    </row>
    <row r="795" spans="1:112" hidden="1">
      <c r="A795" s="110"/>
      <c r="B795" s="786"/>
      <c r="C795" s="786"/>
      <c r="D795" s="786"/>
      <c r="E795" s="786"/>
      <c r="F795" s="786"/>
      <c r="G795" s="786"/>
      <c r="H795" s="786"/>
      <c r="I795" s="786"/>
      <c r="J795" s="786"/>
      <c r="K795" s="786"/>
      <c r="L795" s="786"/>
      <c r="M795" s="786"/>
      <c r="N795" s="786"/>
      <c r="O795" s="786"/>
      <c r="P795" s="786"/>
      <c r="Q795" s="786"/>
      <c r="R795" s="787"/>
      <c r="S795" s="787"/>
      <c r="T795" s="788"/>
      <c r="U795" s="787"/>
      <c r="V795" s="787"/>
      <c r="W795" s="783"/>
      <c r="X795" s="789"/>
      <c r="Y795" s="789"/>
      <c r="Z795" s="789"/>
      <c r="AA795" s="789"/>
      <c r="AB795" s="789"/>
      <c r="AC795" s="781"/>
      <c r="AD795" s="782"/>
      <c r="AE795" s="783"/>
      <c r="AF795" s="784">
        <f t="shared" si="377"/>
        <v>0</v>
      </c>
      <c r="AG795" s="784"/>
      <c r="AH795" s="784"/>
      <c r="AI795" s="784"/>
      <c r="AJ795" s="784">
        <f t="shared" si="365"/>
        <v>0</v>
      </c>
      <c r="AK795" s="784"/>
      <c r="AL795" s="784"/>
      <c r="AM795" s="784"/>
      <c r="AN795" s="784">
        <f t="shared" si="366"/>
        <v>0</v>
      </c>
      <c r="AO795" s="784"/>
      <c r="AP795" s="784"/>
      <c r="AQ795" s="784"/>
      <c r="AR795" s="363"/>
      <c r="AS795" s="785">
        <f t="shared" si="367"/>
        <v>0</v>
      </c>
      <c r="AT795" s="785"/>
      <c r="AU795" s="785"/>
      <c r="AV795" s="785"/>
      <c r="AW795" s="785">
        <f t="shared" si="368"/>
        <v>0</v>
      </c>
      <c r="AX795" s="91"/>
      <c r="AY795" s="116">
        <f t="shared" si="369"/>
        <v>0</v>
      </c>
      <c r="AZ795" s="116">
        <f t="shared" si="370"/>
        <v>0</v>
      </c>
      <c r="BA795" s="116">
        <f t="shared" si="371"/>
        <v>0</v>
      </c>
      <c r="BB795" s="116">
        <f t="shared" si="372"/>
        <v>0</v>
      </c>
      <c r="BC795" s="115">
        <f t="shared" si="378"/>
        <v>0</v>
      </c>
      <c r="BD795" s="116">
        <f t="shared" si="373"/>
        <v>0</v>
      </c>
      <c r="BE795" s="120">
        <f t="shared" si="379"/>
        <v>0</v>
      </c>
      <c r="BF795" s="115">
        <f t="shared" si="380"/>
        <v>0</v>
      </c>
      <c r="BG795" s="116">
        <f t="shared" si="374"/>
        <v>0</v>
      </c>
      <c r="BH795" s="120">
        <f t="shared" si="381"/>
        <v>0</v>
      </c>
      <c r="BI795" s="115">
        <f t="shared" si="382"/>
        <v>0</v>
      </c>
      <c r="BJ795" s="116">
        <f t="shared" si="375"/>
        <v>0</v>
      </c>
      <c r="BK795" s="120">
        <f t="shared" si="383"/>
        <v>0</v>
      </c>
      <c r="BL795" s="120">
        <f t="shared" si="384"/>
        <v>0</v>
      </c>
      <c r="BN795" s="375">
        <f t="shared" si="376"/>
        <v>0</v>
      </c>
      <c r="BP795" s="380"/>
      <c r="DH795" s="102"/>
    </row>
    <row r="796" spans="1:112" hidden="1">
      <c r="A796" s="110"/>
      <c r="B796" s="786"/>
      <c r="C796" s="786"/>
      <c r="D796" s="786"/>
      <c r="E796" s="786"/>
      <c r="F796" s="786"/>
      <c r="G796" s="786"/>
      <c r="H796" s="786"/>
      <c r="I796" s="786"/>
      <c r="J796" s="786"/>
      <c r="K796" s="786"/>
      <c r="L796" s="786"/>
      <c r="M796" s="786"/>
      <c r="N796" s="786"/>
      <c r="O796" s="786"/>
      <c r="P796" s="786"/>
      <c r="Q796" s="786"/>
      <c r="R796" s="787"/>
      <c r="S796" s="787"/>
      <c r="T796" s="788"/>
      <c r="U796" s="787"/>
      <c r="V796" s="787"/>
      <c r="W796" s="783"/>
      <c r="X796" s="789"/>
      <c r="Y796" s="789"/>
      <c r="Z796" s="789"/>
      <c r="AA796" s="789"/>
      <c r="AB796" s="789"/>
      <c r="AC796" s="781"/>
      <c r="AD796" s="782"/>
      <c r="AE796" s="783"/>
      <c r="AF796" s="784">
        <f t="shared" si="377"/>
        <v>0</v>
      </c>
      <c r="AG796" s="784"/>
      <c r="AH796" s="784"/>
      <c r="AI796" s="784"/>
      <c r="AJ796" s="784">
        <f t="shared" si="365"/>
        <v>0</v>
      </c>
      <c r="AK796" s="784"/>
      <c r="AL796" s="784"/>
      <c r="AM796" s="784"/>
      <c r="AN796" s="784">
        <f t="shared" si="366"/>
        <v>0</v>
      </c>
      <c r="AO796" s="784"/>
      <c r="AP796" s="784"/>
      <c r="AQ796" s="784"/>
      <c r="AR796" s="363"/>
      <c r="AS796" s="785">
        <f t="shared" si="367"/>
        <v>0</v>
      </c>
      <c r="AT796" s="785"/>
      <c r="AU796" s="785"/>
      <c r="AV796" s="785"/>
      <c r="AW796" s="785">
        <f t="shared" si="368"/>
        <v>0</v>
      </c>
      <c r="AX796" s="91"/>
      <c r="AY796" s="116">
        <f t="shared" si="369"/>
        <v>0</v>
      </c>
      <c r="AZ796" s="116">
        <f t="shared" si="370"/>
        <v>0</v>
      </c>
      <c r="BA796" s="116">
        <f t="shared" si="371"/>
        <v>0</v>
      </c>
      <c r="BB796" s="116">
        <f t="shared" si="372"/>
        <v>0</v>
      </c>
      <c r="BC796" s="115">
        <f t="shared" si="378"/>
        <v>0</v>
      </c>
      <c r="BD796" s="116">
        <f t="shared" si="373"/>
        <v>0</v>
      </c>
      <c r="BE796" s="120">
        <f t="shared" si="379"/>
        <v>0</v>
      </c>
      <c r="BF796" s="115">
        <f t="shared" si="380"/>
        <v>0</v>
      </c>
      <c r="BG796" s="116">
        <f t="shared" si="374"/>
        <v>0</v>
      </c>
      <c r="BH796" s="120">
        <f t="shared" si="381"/>
        <v>0</v>
      </c>
      <c r="BI796" s="115">
        <f t="shared" si="382"/>
        <v>0</v>
      </c>
      <c r="BJ796" s="116">
        <f t="shared" si="375"/>
        <v>0</v>
      </c>
      <c r="BK796" s="120">
        <f t="shared" si="383"/>
        <v>0</v>
      </c>
      <c r="BL796" s="120">
        <f t="shared" si="384"/>
        <v>0</v>
      </c>
      <c r="BN796" s="375">
        <f t="shared" si="376"/>
        <v>0</v>
      </c>
      <c r="BP796" s="380"/>
      <c r="DH796" s="102"/>
    </row>
    <row r="797" spans="1:112" hidden="1">
      <c r="A797" s="110"/>
      <c r="B797" s="786"/>
      <c r="C797" s="786"/>
      <c r="D797" s="786"/>
      <c r="E797" s="786"/>
      <c r="F797" s="786"/>
      <c r="G797" s="786"/>
      <c r="H797" s="786"/>
      <c r="I797" s="786"/>
      <c r="J797" s="786"/>
      <c r="K797" s="786"/>
      <c r="L797" s="786"/>
      <c r="M797" s="786"/>
      <c r="N797" s="786"/>
      <c r="O797" s="786"/>
      <c r="P797" s="786"/>
      <c r="Q797" s="786"/>
      <c r="R797" s="787"/>
      <c r="S797" s="787"/>
      <c r="T797" s="788"/>
      <c r="U797" s="787"/>
      <c r="V797" s="787"/>
      <c r="W797" s="783"/>
      <c r="X797" s="789"/>
      <c r="Y797" s="789"/>
      <c r="Z797" s="789"/>
      <c r="AA797" s="789"/>
      <c r="AB797" s="789"/>
      <c r="AC797" s="781"/>
      <c r="AD797" s="782"/>
      <c r="AE797" s="783"/>
      <c r="AF797" s="784">
        <f t="shared" si="377"/>
        <v>0</v>
      </c>
      <c r="AG797" s="784"/>
      <c r="AH797" s="784"/>
      <c r="AI797" s="784"/>
      <c r="AJ797" s="784">
        <f t="shared" si="365"/>
        <v>0</v>
      </c>
      <c r="AK797" s="784"/>
      <c r="AL797" s="784"/>
      <c r="AM797" s="784"/>
      <c r="AN797" s="784">
        <f t="shared" si="366"/>
        <v>0</v>
      </c>
      <c r="AO797" s="784"/>
      <c r="AP797" s="784"/>
      <c r="AQ797" s="784"/>
      <c r="AR797" s="363"/>
      <c r="AS797" s="785">
        <f t="shared" si="367"/>
        <v>0</v>
      </c>
      <c r="AT797" s="785"/>
      <c r="AU797" s="785"/>
      <c r="AV797" s="785"/>
      <c r="AW797" s="785">
        <f t="shared" si="368"/>
        <v>0</v>
      </c>
      <c r="AX797" s="91"/>
      <c r="AY797" s="116">
        <f t="shared" si="369"/>
        <v>0</v>
      </c>
      <c r="AZ797" s="116">
        <f t="shared" si="370"/>
        <v>0</v>
      </c>
      <c r="BA797" s="116">
        <f t="shared" si="371"/>
        <v>0</v>
      </c>
      <c r="BB797" s="116">
        <f t="shared" si="372"/>
        <v>0</v>
      </c>
      <c r="BC797" s="115">
        <f t="shared" si="378"/>
        <v>0</v>
      </c>
      <c r="BD797" s="116">
        <f t="shared" si="373"/>
        <v>0</v>
      </c>
      <c r="BE797" s="120">
        <f t="shared" si="379"/>
        <v>0</v>
      </c>
      <c r="BF797" s="115">
        <f t="shared" si="380"/>
        <v>0</v>
      </c>
      <c r="BG797" s="116">
        <f t="shared" si="374"/>
        <v>0</v>
      </c>
      <c r="BH797" s="120">
        <f t="shared" si="381"/>
        <v>0</v>
      </c>
      <c r="BI797" s="115">
        <f t="shared" si="382"/>
        <v>0</v>
      </c>
      <c r="BJ797" s="116">
        <f t="shared" si="375"/>
        <v>0</v>
      </c>
      <c r="BK797" s="120">
        <f t="shared" si="383"/>
        <v>0</v>
      </c>
      <c r="BL797" s="120">
        <f t="shared" si="384"/>
        <v>0</v>
      </c>
      <c r="BN797" s="375">
        <f t="shared" si="376"/>
        <v>0</v>
      </c>
      <c r="BP797" s="380"/>
      <c r="DH797" s="102"/>
    </row>
    <row r="798" spans="1:112" hidden="1">
      <c r="A798" s="110"/>
      <c r="B798" s="786"/>
      <c r="C798" s="786"/>
      <c r="D798" s="786"/>
      <c r="E798" s="786"/>
      <c r="F798" s="786"/>
      <c r="G798" s="786"/>
      <c r="H798" s="786"/>
      <c r="I798" s="786"/>
      <c r="J798" s="786"/>
      <c r="K798" s="786"/>
      <c r="L798" s="786"/>
      <c r="M798" s="786"/>
      <c r="N798" s="786"/>
      <c r="O798" s="786"/>
      <c r="P798" s="786"/>
      <c r="Q798" s="786"/>
      <c r="R798" s="787"/>
      <c r="S798" s="787"/>
      <c r="T798" s="788"/>
      <c r="U798" s="787"/>
      <c r="V798" s="787"/>
      <c r="W798" s="783"/>
      <c r="X798" s="789"/>
      <c r="Y798" s="789"/>
      <c r="Z798" s="789"/>
      <c r="AA798" s="789"/>
      <c r="AB798" s="789"/>
      <c r="AC798" s="781"/>
      <c r="AD798" s="782"/>
      <c r="AE798" s="783"/>
      <c r="AF798" s="784">
        <f t="shared" si="377"/>
        <v>0</v>
      </c>
      <c r="AG798" s="784"/>
      <c r="AH798" s="784"/>
      <c r="AI798" s="784"/>
      <c r="AJ798" s="784">
        <f t="shared" si="365"/>
        <v>0</v>
      </c>
      <c r="AK798" s="784"/>
      <c r="AL798" s="784"/>
      <c r="AM798" s="784"/>
      <c r="AN798" s="784">
        <f t="shared" si="366"/>
        <v>0</v>
      </c>
      <c r="AO798" s="784"/>
      <c r="AP798" s="784"/>
      <c r="AQ798" s="784"/>
      <c r="AR798" s="363"/>
      <c r="AS798" s="785">
        <f t="shared" si="367"/>
        <v>0</v>
      </c>
      <c r="AT798" s="785"/>
      <c r="AU798" s="785"/>
      <c r="AV798" s="785"/>
      <c r="AW798" s="785">
        <f t="shared" si="368"/>
        <v>0</v>
      </c>
      <c r="AX798" s="91"/>
      <c r="AY798" s="116">
        <f t="shared" si="369"/>
        <v>0</v>
      </c>
      <c r="AZ798" s="116">
        <f t="shared" si="370"/>
        <v>0</v>
      </c>
      <c r="BA798" s="116">
        <f t="shared" si="371"/>
        <v>0</v>
      </c>
      <c r="BB798" s="116">
        <f t="shared" si="372"/>
        <v>0</v>
      </c>
      <c r="BC798" s="115">
        <f t="shared" si="378"/>
        <v>0</v>
      </c>
      <c r="BD798" s="116">
        <f t="shared" si="373"/>
        <v>0</v>
      </c>
      <c r="BE798" s="120">
        <f t="shared" si="379"/>
        <v>0</v>
      </c>
      <c r="BF798" s="115">
        <f t="shared" si="380"/>
        <v>0</v>
      </c>
      <c r="BG798" s="116">
        <f t="shared" si="374"/>
        <v>0</v>
      </c>
      <c r="BH798" s="120">
        <f t="shared" si="381"/>
        <v>0</v>
      </c>
      <c r="BI798" s="115">
        <f t="shared" si="382"/>
        <v>0</v>
      </c>
      <c r="BJ798" s="116">
        <f t="shared" si="375"/>
        <v>0</v>
      </c>
      <c r="BK798" s="120">
        <f t="shared" si="383"/>
        <v>0</v>
      </c>
      <c r="BL798" s="120">
        <f t="shared" si="384"/>
        <v>0</v>
      </c>
      <c r="BN798" s="375">
        <f t="shared" si="376"/>
        <v>0</v>
      </c>
      <c r="BP798" s="380"/>
      <c r="DH798" s="102"/>
    </row>
    <row r="799" spans="1:112" hidden="1">
      <c r="A799" s="110"/>
      <c r="B799" s="786"/>
      <c r="C799" s="786"/>
      <c r="D799" s="786"/>
      <c r="E799" s="786"/>
      <c r="F799" s="786"/>
      <c r="G799" s="786"/>
      <c r="H799" s="786"/>
      <c r="I799" s="786"/>
      <c r="J799" s="786"/>
      <c r="K799" s="786"/>
      <c r="L799" s="786"/>
      <c r="M799" s="786"/>
      <c r="N799" s="786"/>
      <c r="O799" s="786"/>
      <c r="P799" s="786"/>
      <c r="Q799" s="786"/>
      <c r="R799" s="787"/>
      <c r="S799" s="787"/>
      <c r="T799" s="788"/>
      <c r="U799" s="787"/>
      <c r="V799" s="787"/>
      <c r="W799" s="783"/>
      <c r="X799" s="789"/>
      <c r="Y799" s="789"/>
      <c r="Z799" s="789"/>
      <c r="AA799" s="789"/>
      <c r="AB799" s="789"/>
      <c r="AC799" s="781"/>
      <c r="AD799" s="782"/>
      <c r="AE799" s="783"/>
      <c r="AF799" s="784">
        <f t="shared" si="377"/>
        <v>0</v>
      </c>
      <c r="AG799" s="784"/>
      <c r="AH799" s="784"/>
      <c r="AI799" s="784"/>
      <c r="AJ799" s="784">
        <f t="shared" si="365"/>
        <v>0</v>
      </c>
      <c r="AK799" s="784"/>
      <c r="AL799" s="784"/>
      <c r="AM799" s="784"/>
      <c r="AN799" s="784">
        <f t="shared" si="366"/>
        <v>0</v>
      </c>
      <c r="AO799" s="784"/>
      <c r="AP799" s="784"/>
      <c r="AQ799" s="784"/>
      <c r="AR799" s="363"/>
      <c r="AS799" s="785">
        <f t="shared" si="367"/>
        <v>0</v>
      </c>
      <c r="AT799" s="785"/>
      <c r="AU799" s="785"/>
      <c r="AV799" s="785"/>
      <c r="AW799" s="785">
        <f t="shared" si="368"/>
        <v>0</v>
      </c>
      <c r="AX799" s="91"/>
      <c r="AY799" s="116">
        <f t="shared" si="369"/>
        <v>0</v>
      </c>
      <c r="AZ799" s="116">
        <f t="shared" si="370"/>
        <v>0</v>
      </c>
      <c r="BA799" s="116">
        <f t="shared" si="371"/>
        <v>0</v>
      </c>
      <c r="BB799" s="116">
        <f t="shared" si="372"/>
        <v>0</v>
      </c>
      <c r="BC799" s="115">
        <f t="shared" si="378"/>
        <v>0</v>
      </c>
      <c r="BD799" s="116">
        <f t="shared" si="373"/>
        <v>0</v>
      </c>
      <c r="BE799" s="120">
        <f t="shared" si="379"/>
        <v>0</v>
      </c>
      <c r="BF799" s="115">
        <f t="shared" si="380"/>
        <v>0</v>
      </c>
      <c r="BG799" s="116">
        <f t="shared" si="374"/>
        <v>0</v>
      </c>
      <c r="BH799" s="120">
        <f t="shared" si="381"/>
        <v>0</v>
      </c>
      <c r="BI799" s="115">
        <f t="shared" si="382"/>
        <v>0</v>
      </c>
      <c r="BJ799" s="116">
        <f t="shared" si="375"/>
        <v>0</v>
      </c>
      <c r="BK799" s="120">
        <f t="shared" si="383"/>
        <v>0</v>
      </c>
      <c r="BL799" s="120">
        <f t="shared" si="384"/>
        <v>0</v>
      </c>
      <c r="BN799" s="375">
        <f t="shared" si="376"/>
        <v>0</v>
      </c>
      <c r="BP799" s="380"/>
      <c r="DH799" s="102"/>
    </row>
    <row r="800" spans="1:112" hidden="1">
      <c r="A800" s="110"/>
      <c r="B800" s="786"/>
      <c r="C800" s="786"/>
      <c r="D800" s="786"/>
      <c r="E800" s="786"/>
      <c r="F800" s="786"/>
      <c r="G800" s="786"/>
      <c r="H800" s="786"/>
      <c r="I800" s="786"/>
      <c r="J800" s="786"/>
      <c r="K800" s="786"/>
      <c r="L800" s="786"/>
      <c r="M800" s="786"/>
      <c r="N800" s="786"/>
      <c r="O800" s="786"/>
      <c r="P800" s="786"/>
      <c r="Q800" s="786"/>
      <c r="R800" s="787"/>
      <c r="S800" s="787"/>
      <c r="T800" s="788"/>
      <c r="U800" s="787"/>
      <c r="V800" s="787"/>
      <c r="W800" s="783"/>
      <c r="X800" s="789"/>
      <c r="Y800" s="789"/>
      <c r="Z800" s="789"/>
      <c r="AA800" s="789"/>
      <c r="AB800" s="789"/>
      <c r="AC800" s="781"/>
      <c r="AD800" s="782"/>
      <c r="AE800" s="783"/>
      <c r="AF800" s="784">
        <f t="shared" si="377"/>
        <v>0</v>
      </c>
      <c r="AG800" s="784"/>
      <c r="AH800" s="784"/>
      <c r="AI800" s="784"/>
      <c r="AJ800" s="784">
        <f t="shared" si="365"/>
        <v>0</v>
      </c>
      <c r="AK800" s="784"/>
      <c r="AL800" s="784"/>
      <c r="AM800" s="784"/>
      <c r="AN800" s="784">
        <f t="shared" si="366"/>
        <v>0</v>
      </c>
      <c r="AO800" s="784"/>
      <c r="AP800" s="784"/>
      <c r="AQ800" s="784"/>
      <c r="AR800" s="363"/>
      <c r="AS800" s="785">
        <f t="shared" si="367"/>
        <v>0</v>
      </c>
      <c r="AT800" s="785"/>
      <c r="AU800" s="785"/>
      <c r="AV800" s="785"/>
      <c r="AW800" s="785">
        <f t="shared" si="368"/>
        <v>0</v>
      </c>
      <c r="AX800" s="91"/>
      <c r="AY800" s="116">
        <f t="shared" si="369"/>
        <v>0</v>
      </c>
      <c r="AZ800" s="116">
        <f t="shared" si="370"/>
        <v>0</v>
      </c>
      <c r="BA800" s="116">
        <f t="shared" si="371"/>
        <v>0</v>
      </c>
      <c r="BB800" s="116">
        <f t="shared" si="372"/>
        <v>0</v>
      </c>
      <c r="BC800" s="115">
        <f t="shared" si="378"/>
        <v>0</v>
      </c>
      <c r="BD800" s="116">
        <f t="shared" si="373"/>
        <v>0</v>
      </c>
      <c r="BE800" s="120">
        <f t="shared" si="379"/>
        <v>0</v>
      </c>
      <c r="BF800" s="115">
        <f t="shared" si="380"/>
        <v>0</v>
      </c>
      <c r="BG800" s="116">
        <f t="shared" si="374"/>
        <v>0</v>
      </c>
      <c r="BH800" s="120">
        <f t="shared" si="381"/>
        <v>0</v>
      </c>
      <c r="BI800" s="115">
        <f t="shared" si="382"/>
        <v>0</v>
      </c>
      <c r="BJ800" s="116">
        <f t="shared" si="375"/>
        <v>0</v>
      </c>
      <c r="BK800" s="120">
        <f t="shared" si="383"/>
        <v>0</v>
      </c>
      <c r="BL800" s="120">
        <f t="shared" si="384"/>
        <v>0</v>
      </c>
      <c r="BN800" s="375">
        <f t="shared" si="376"/>
        <v>0</v>
      </c>
      <c r="BP800" s="380"/>
      <c r="DH800" s="102"/>
    </row>
    <row r="801" spans="1:112" hidden="1">
      <c r="A801" s="110"/>
      <c r="B801" s="786"/>
      <c r="C801" s="786"/>
      <c r="D801" s="786"/>
      <c r="E801" s="786"/>
      <c r="F801" s="786"/>
      <c r="G801" s="786"/>
      <c r="H801" s="786"/>
      <c r="I801" s="786"/>
      <c r="J801" s="786"/>
      <c r="K801" s="786"/>
      <c r="L801" s="786"/>
      <c r="M801" s="786"/>
      <c r="N801" s="786"/>
      <c r="O801" s="786"/>
      <c r="P801" s="786"/>
      <c r="Q801" s="786"/>
      <c r="R801" s="787"/>
      <c r="S801" s="787"/>
      <c r="T801" s="788"/>
      <c r="U801" s="787"/>
      <c r="V801" s="787"/>
      <c r="W801" s="783"/>
      <c r="X801" s="789"/>
      <c r="Y801" s="789"/>
      <c r="Z801" s="789"/>
      <c r="AA801" s="789"/>
      <c r="AB801" s="789"/>
      <c r="AC801" s="781"/>
      <c r="AD801" s="782"/>
      <c r="AE801" s="783"/>
      <c r="AF801" s="784">
        <f t="shared" si="377"/>
        <v>0</v>
      </c>
      <c r="AG801" s="784"/>
      <c r="AH801" s="784"/>
      <c r="AI801" s="784"/>
      <c r="AJ801" s="784">
        <f t="shared" si="365"/>
        <v>0</v>
      </c>
      <c r="AK801" s="784"/>
      <c r="AL801" s="784"/>
      <c r="AM801" s="784"/>
      <c r="AN801" s="784">
        <f t="shared" si="366"/>
        <v>0</v>
      </c>
      <c r="AO801" s="784"/>
      <c r="AP801" s="784"/>
      <c r="AQ801" s="784"/>
      <c r="AR801" s="363"/>
      <c r="AS801" s="785">
        <f t="shared" si="367"/>
        <v>0</v>
      </c>
      <c r="AT801" s="785"/>
      <c r="AU801" s="785"/>
      <c r="AV801" s="785"/>
      <c r="AW801" s="785">
        <f t="shared" si="368"/>
        <v>0</v>
      </c>
      <c r="AX801" s="91"/>
      <c r="AY801" s="116">
        <f t="shared" si="369"/>
        <v>0</v>
      </c>
      <c r="AZ801" s="116">
        <f t="shared" si="370"/>
        <v>0</v>
      </c>
      <c r="BA801" s="116">
        <f t="shared" si="371"/>
        <v>0</v>
      </c>
      <c r="BB801" s="116">
        <f t="shared" si="372"/>
        <v>0</v>
      </c>
      <c r="BC801" s="115">
        <f t="shared" si="378"/>
        <v>0</v>
      </c>
      <c r="BD801" s="116">
        <f t="shared" si="373"/>
        <v>0</v>
      </c>
      <c r="BE801" s="120">
        <f t="shared" si="379"/>
        <v>0</v>
      </c>
      <c r="BF801" s="115">
        <f t="shared" si="380"/>
        <v>0</v>
      </c>
      <c r="BG801" s="116">
        <f t="shared" si="374"/>
        <v>0</v>
      </c>
      <c r="BH801" s="120">
        <f t="shared" si="381"/>
        <v>0</v>
      </c>
      <c r="BI801" s="115">
        <f t="shared" si="382"/>
        <v>0</v>
      </c>
      <c r="BJ801" s="116">
        <f t="shared" si="375"/>
        <v>0</v>
      </c>
      <c r="BK801" s="120">
        <f t="shared" si="383"/>
        <v>0</v>
      </c>
      <c r="BL801" s="120">
        <f t="shared" si="384"/>
        <v>0</v>
      </c>
      <c r="BN801" s="375">
        <f t="shared" si="376"/>
        <v>0</v>
      </c>
      <c r="BP801" s="380"/>
      <c r="DH801" s="102"/>
    </row>
    <row r="802" spans="1:112" hidden="1">
      <c r="A802" s="110"/>
      <c r="B802" s="786"/>
      <c r="C802" s="786"/>
      <c r="D802" s="786"/>
      <c r="E802" s="786"/>
      <c r="F802" s="786"/>
      <c r="G802" s="786"/>
      <c r="H802" s="786"/>
      <c r="I802" s="786"/>
      <c r="J802" s="786"/>
      <c r="K802" s="786"/>
      <c r="L802" s="786"/>
      <c r="M802" s="786"/>
      <c r="N802" s="786"/>
      <c r="O802" s="786"/>
      <c r="P802" s="786"/>
      <c r="Q802" s="786"/>
      <c r="R802" s="787"/>
      <c r="S802" s="787"/>
      <c r="T802" s="788"/>
      <c r="U802" s="787"/>
      <c r="V802" s="787"/>
      <c r="W802" s="783"/>
      <c r="X802" s="789"/>
      <c r="Y802" s="789"/>
      <c r="Z802" s="789"/>
      <c r="AA802" s="789"/>
      <c r="AB802" s="789"/>
      <c r="AC802" s="781"/>
      <c r="AD802" s="782"/>
      <c r="AE802" s="783"/>
      <c r="AF802" s="784">
        <f t="shared" si="377"/>
        <v>0</v>
      </c>
      <c r="AG802" s="784"/>
      <c r="AH802" s="784"/>
      <c r="AI802" s="784"/>
      <c r="AJ802" s="784">
        <f t="shared" si="365"/>
        <v>0</v>
      </c>
      <c r="AK802" s="784"/>
      <c r="AL802" s="784"/>
      <c r="AM802" s="784"/>
      <c r="AN802" s="784">
        <f t="shared" si="366"/>
        <v>0</v>
      </c>
      <c r="AO802" s="784"/>
      <c r="AP802" s="784"/>
      <c r="AQ802" s="784"/>
      <c r="AR802" s="363"/>
      <c r="AS802" s="785">
        <f t="shared" si="367"/>
        <v>0</v>
      </c>
      <c r="AT802" s="785"/>
      <c r="AU802" s="785"/>
      <c r="AV802" s="785"/>
      <c r="AW802" s="785">
        <f t="shared" si="368"/>
        <v>0</v>
      </c>
      <c r="AX802" s="91"/>
      <c r="AY802" s="116">
        <f t="shared" si="369"/>
        <v>0</v>
      </c>
      <c r="AZ802" s="116">
        <f t="shared" si="370"/>
        <v>0</v>
      </c>
      <c r="BA802" s="116">
        <f t="shared" si="371"/>
        <v>0</v>
      </c>
      <c r="BB802" s="116">
        <f t="shared" si="372"/>
        <v>0</v>
      </c>
      <c r="BC802" s="115">
        <f t="shared" si="378"/>
        <v>0</v>
      </c>
      <c r="BD802" s="116">
        <f t="shared" si="373"/>
        <v>0</v>
      </c>
      <c r="BE802" s="120">
        <f t="shared" si="379"/>
        <v>0</v>
      </c>
      <c r="BF802" s="115">
        <f t="shared" si="380"/>
        <v>0</v>
      </c>
      <c r="BG802" s="116">
        <f t="shared" si="374"/>
        <v>0</v>
      </c>
      <c r="BH802" s="120">
        <f t="shared" si="381"/>
        <v>0</v>
      </c>
      <c r="BI802" s="115">
        <f t="shared" si="382"/>
        <v>0</v>
      </c>
      <c r="BJ802" s="116">
        <f t="shared" si="375"/>
        <v>0</v>
      </c>
      <c r="BK802" s="120">
        <f t="shared" si="383"/>
        <v>0</v>
      </c>
      <c r="BL802" s="120">
        <f t="shared" si="384"/>
        <v>0</v>
      </c>
      <c r="BN802" s="375">
        <f t="shared" si="376"/>
        <v>0</v>
      </c>
      <c r="BP802" s="380"/>
      <c r="DH802" s="102"/>
    </row>
    <row r="803" spans="1:112" hidden="1">
      <c r="A803" s="110"/>
      <c r="B803" s="786"/>
      <c r="C803" s="786"/>
      <c r="D803" s="786"/>
      <c r="E803" s="786"/>
      <c r="F803" s="786"/>
      <c r="G803" s="786"/>
      <c r="H803" s="786"/>
      <c r="I803" s="786"/>
      <c r="J803" s="786"/>
      <c r="K803" s="786"/>
      <c r="L803" s="786"/>
      <c r="M803" s="786"/>
      <c r="N803" s="786"/>
      <c r="O803" s="786"/>
      <c r="P803" s="786"/>
      <c r="Q803" s="786"/>
      <c r="R803" s="787"/>
      <c r="S803" s="787"/>
      <c r="T803" s="788"/>
      <c r="U803" s="787"/>
      <c r="V803" s="787"/>
      <c r="W803" s="783"/>
      <c r="X803" s="789"/>
      <c r="Y803" s="789"/>
      <c r="Z803" s="789"/>
      <c r="AA803" s="789"/>
      <c r="AB803" s="789"/>
      <c r="AC803" s="781"/>
      <c r="AD803" s="782"/>
      <c r="AE803" s="783"/>
      <c r="AF803" s="784">
        <f t="shared" si="377"/>
        <v>0</v>
      </c>
      <c r="AG803" s="784"/>
      <c r="AH803" s="784"/>
      <c r="AI803" s="784"/>
      <c r="AJ803" s="784">
        <f t="shared" si="365"/>
        <v>0</v>
      </c>
      <c r="AK803" s="784"/>
      <c r="AL803" s="784"/>
      <c r="AM803" s="784"/>
      <c r="AN803" s="784">
        <f t="shared" si="366"/>
        <v>0</v>
      </c>
      <c r="AO803" s="784"/>
      <c r="AP803" s="784"/>
      <c r="AQ803" s="784"/>
      <c r="AR803" s="363"/>
      <c r="AS803" s="785">
        <f t="shared" si="367"/>
        <v>0</v>
      </c>
      <c r="AT803" s="785"/>
      <c r="AU803" s="785"/>
      <c r="AV803" s="785"/>
      <c r="AW803" s="785">
        <f t="shared" si="368"/>
        <v>0</v>
      </c>
      <c r="AX803" s="91"/>
      <c r="AY803" s="116">
        <f t="shared" si="369"/>
        <v>0</v>
      </c>
      <c r="AZ803" s="116">
        <f t="shared" si="370"/>
        <v>0</v>
      </c>
      <c r="BA803" s="116">
        <f t="shared" si="371"/>
        <v>0</v>
      </c>
      <c r="BB803" s="116">
        <f t="shared" si="372"/>
        <v>0</v>
      </c>
      <c r="BC803" s="115">
        <f t="shared" si="378"/>
        <v>0</v>
      </c>
      <c r="BD803" s="116">
        <f t="shared" si="373"/>
        <v>0</v>
      </c>
      <c r="BE803" s="120">
        <f t="shared" si="379"/>
        <v>0</v>
      </c>
      <c r="BF803" s="115">
        <f t="shared" si="380"/>
        <v>0</v>
      </c>
      <c r="BG803" s="116">
        <f t="shared" si="374"/>
        <v>0</v>
      </c>
      <c r="BH803" s="120">
        <f t="shared" si="381"/>
        <v>0</v>
      </c>
      <c r="BI803" s="115">
        <f t="shared" si="382"/>
        <v>0</v>
      </c>
      <c r="BJ803" s="116">
        <f t="shared" si="375"/>
        <v>0</v>
      </c>
      <c r="BK803" s="120">
        <f t="shared" si="383"/>
        <v>0</v>
      </c>
      <c r="BL803" s="120">
        <f t="shared" si="384"/>
        <v>0</v>
      </c>
      <c r="BN803" s="375">
        <f t="shared" si="376"/>
        <v>0</v>
      </c>
      <c r="BP803" s="380"/>
      <c r="DH803" s="102"/>
    </row>
    <row r="804" spans="1:112" hidden="1">
      <c r="A804" s="110"/>
      <c r="B804" s="786"/>
      <c r="C804" s="786"/>
      <c r="D804" s="786"/>
      <c r="E804" s="786"/>
      <c r="F804" s="786"/>
      <c r="G804" s="786"/>
      <c r="H804" s="786"/>
      <c r="I804" s="786"/>
      <c r="J804" s="786"/>
      <c r="K804" s="786"/>
      <c r="L804" s="786"/>
      <c r="M804" s="786"/>
      <c r="N804" s="786"/>
      <c r="O804" s="786"/>
      <c r="P804" s="786"/>
      <c r="Q804" s="786"/>
      <c r="R804" s="787"/>
      <c r="S804" s="787"/>
      <c r="T804" s="788"/>
      <c r="U804" s="787"/>
      <c r="V804" s="787"/>
      <c r="W804" s="783"/>
      <c r="X804" s="789"/>
      <c r="Y804" s="789"/>
      <c r="Z804" s="789"/>
      <c r="AA804" s="789"/>
      <c r="AB804" s="789"/>
      <c r="AC804" s="781"/>
      <c r="AD804" s="782"/>
      <c r="AE804" s="783"/>
      <c r="AF804" s="784">
        <f t="shared" si="377"/>
        <v>0</v>
      </c>
      <c r="AG804" s="784"/>
      <c r="AH804" s="784"/>
      <c r="AI804" s="784"/>
      <c r="AJ804" s="784">
        <f t="shared" si="365"/>
        <v>0</v>
      </c>
      <c r="AK804" s="784"/>
      <c r="AL804" s="784"/>
      <c r="AM804" s="784"/>
      <c r="AN804" s="784">
        <f t="shared" si="366"/>
        <v>0</v>
      </c>
      <c r="AO804" s="784"/>
      <c r="AP804" s="784"/>
      <c r="AQ804" s="784"/>
      <c r="AR804" s="363"/>
      <c r="AS804" s="785">
        <f t="shared" si="367"/>
        <v>0</v>
      </c>
      <c r="AT804" s="785"/>
      <c r="AU804" s="785"/>
      <c r="AV804" s="785"/>
      <c r="AW804" s="785">
        <f t="shared" si="368"/>
        <v>0</v>
      </c>
      <c r="AX804" s="91"/>
      <c r="AY804" s="116">
        <f t="shared" si="369"/>
        <v>0</v>
      </c>
      <c r="AZ804" s="116">
        <f t="shared" si="370"/>
        <v>0</v>
      </c>
      <c r="BA804" s="116">
        <f t="shared" si="371"/>
        <v>0</v>
      </c>
      <c r="BB804" s="116">
        <f t="shared" si="372"/>
        <v>0</v>
      </c>
      <c r="BC804" s="115">
        <f t="shared" si="378"/>
        <v>0</v>
      </c>
      <c r="BD804" s="116">
        <f t="shared" si="373"/>
        <v>0</v>
      </c>
      <c r="BE804" s="120">
        <f t="shared" si="379"/>
        <v>0</v>
      </c>
      <c r="BF804" s="115">
        <f t="shared" si="380"/>
        <v>0</v>
      </c>
      <c r="BG804" s="116">
        <f t="shared" si="374"/>
        <v>0</v>
      </c>
      <c r="BH804" s="120">
        <f t="shared" si="381"/>
        <v>0</v>
      </c>
      <c r="BI804" s="115">
        <f t="shared" si="382"/>
        <v>0</v>
      </c>
      <c r="BJ804" s="116">
        <f t="shared" si="375"/>
        <v>0</v>
      </c>
      <c r="BK804" s="120">
        <f t="shared" si="383"/>
        <v>0</v>
      </c>
      <c r="BL804" s="120">
        <f t="shared" si="384"/>
        <v>0</v>
      </c>
      <c r="BN804" s="375">
        <f t="shared" si="376"/>
        <v>0</v>
      </c>
      <c r="BP804" s="380"/>
      <c r="DH804" s="102"/>
    </row>
    <row r="805" spans="1:112" hidden="1">
      <c r="A805" s="110"/>
      <c r="B805" s="786"/>
      <c r="C805" s="786"/>
      <c r="D805" s="786"/>
      <c r="E805" s="786"/>
      <c r="F805" s="786"/>
      <c r="G805" s="786"/>
      <c r="H805" s="786"/>
      <c r="I805" s="786"/>
      <c r="J805" s="786"/>
      <c r="K805" s="786"/>
      <c r="L805" s="786"/>
      <c r="M805" s="786"/>
      <c r="N805" s="786"/>
      <c r="O805" s="786"/>
      <c r="P805" s="786"/>
      <c r="Q805" s="786"/>
      <c r="R805" s="787"/>
      <c r="S805" s="787"/>
      <c r="T805" s="788"/>
      <c r="U805" s="787"/>
      <c r="V805" s="787"/>
      <c r="W805" s="783"/>
      <c r="X805" s="789"/>
      <c r="Y805" s="789"/>
      <c r="Z805" s="789"/>
      <c r="AA805" s="789"/>
      <c r="AB805" s="789"/>
      <c r="AC805" s="781"/>
      <c r="AD805" s="782"/>
      <c r="AE805" s="783"/>
      <c r="AF805" s="784">
        <f t="shared" si="377"/>
        <v>0</v>
      </c>
      <c r="AG805" s="784"/>
      <c r="AH805" s="784"/>
      <c r="AI805" s="784"/>
      <c r="AJ805" s="784">
        <f t="shared" si="365"/>
        <v>0</v>
      </c>
      <c r="AK805" s="784"/>
      <c r="AL805" s="784"/>
      <c r="AM805" s="784"/>
      <c r="AN805" s="784">
        <f t="shared" si="366"/>
        <v>0</v>
      </c>
      <c r="AO805" s="784"/>
      <c r="AP805" s="784"/>
      <c r="AQ805" s="784"/>
      <c r="AR805" s="363"/>
      <c r="AS805" s="785">
        <f t="shared" si="367"/>
        <v>0</v>
      </c>
      <c r="AT805" s="785"/>
      <c r="AU805" s="785"/>
      <c r="AV805" s="785"/>
      <c r="AW805" s="785">
        <f t="shared" si="368"/>
        <v>0</v>
      </c>
      <c r="AX805" s="91"/>
      <c r="AY805" s="116">
        <f t="shared" si="369"/>
        <v>0</v>
      </c>
      <c r="AZ805" s="116">
        <f t="shared" si="370"/>
        <v>0</v>
      </c>
      <c r="BA805" s="116">
        <f t="shared" si="371"/>
        <v>0</v>
      </c>
      <c r="BB805" s="116">
        <f t="shared" si="372"/>
        <v>0</v>
      </c>
      <c r="BC805" s="115">
        <f t="shared" si="378"/>
        <v>0</v>
      </c>
      <c r="BD805" s="116">
        <f t="shared" si="373"/>
        <v>0</v>
      </c>
      <c r="BE805" s="120">
        <f t="shared" si="379"/>
        <v>0</v>
      </c>
      <c r="BF805" s="115">
        <f t="shared" si="380"/>
        <v>0</v>
      </c>
      <c r="BG805" s="116">
        <f t="shared" si="374"/>
        <v>0</v>
      </c>
      <c r="BH805" s="120">
        <f t="shared" si="381"/>
        <v>0</v>
      </c>
      <c r="BI805" s="115">
        <f t="shared" si="382"/>
        <v>0</v>
      </c>
      <c r="BJ805" s="116">
        <f t="shared" si="375"/>
        <v>0</v>
      </c>
      <c r="BK805" s="120">
        <f t="shared" si="383"/>
        <v>0</v>
      </c>
      <c r="BL805" s="120">
        <f t="shared" si="384"/>
        <v>0</v>
      </c>
      <c r="BN805" s="375">
        <f t="shared" si="376"/>
        <v>0</v>
      </c>
      <c r="BP805" s="380"/>
      <c r="DH805" s="102"/>
    </row>
    <row r="806" spans="1:112" hidden="1">
      <c r="A806" s="110"/>
      <c r="B806" s="786"/>
      <c r="C806" s="786"/>
      <c r="D806" s="786"/>
      <c r="E806" s="786"/>
      <c r="F806" s="786"/>
      <c r="G806" s="786"/>
      <c r="H806" s="786"/>
      <c r="I806" s="786"/>
      <c r="J806" s="786"/>
      <c r="K806" s="786"/>
      <c r="L806" s="786"/>
      <c r="M806" s="786"/>
      <c r="N806" s="786"/>
      <c r="O806" s="786"/>
      <c r="P806" s="786"/>
      <c r="Q806" s="786"/>
      <c r="R806" s="787"/>
      <c r="S806" s="787"/>
      <c r="T806" s="788"/>
      <c r="U806" s="787"/>
      <c r="V806" s="787"/>
      <c r="W806" s="783"/>
      <c r="X806" s="789"/>
      <c r="Y806" s="789"/>
      <c r="Z806" s="789"/>
      <c r="AA806" s="789"/>
      <c r="AB806" s="789"/>
      <c r="AC806" s="781"/>
      <c r="AD806" s="782"/>
      <c r="AE806" s="783"/>
      <c r="AF806" s="784">
        <f t="shared" si="377"/>
        <v>0</v>
      </c>
      <c r="AG806" s="784"/>
      <c r="AH806" s="784"/>
      <c r="AI806" s="784"/>
      <c r="AJ806" s="784">
        <f t="shared" si="365"/>
        <v>0</v>
      </c>
      <c r="AK806" s="784"/>
      <c r="AL806" s="784"/>
      <c r="AM806" s="784"/>
      <c r="AN806" s="784">
        <f t="shared" si="366"/>
        <v>0</v>
      </c>
      <c r="AO806" s="784"/>
      <c r="AP806" s="784"/>
      <c r="AQ806" s="784"/>
      <c r="AR806" s="363"/>
      <c r="AS806" s="785">
        <f t="shared" si="367"/>
        <v>0</v>
      </c>
      <c r="AT806" s="785"/>
      <c r="AU806" s="785"/>
      <c r="AV806" s="785"/>
      <c r="AW806" s="785">
        <f t="shared" si="368"/>
        <v>0</v>
      </c>
      <c r="AX806" s="91"/>
      <c r="AY806" s="116">
        <f t="shared" si="369"/>
        <v>0</v>
      </c>
      <c r="AZ806" s="116">
        <f t="shared" si="370"/>
        <v>0</v>
      </c>
      <c r="BA806" s="116">
        <f t="shared" si="371"/>
        <v>0</v>
      </c>
      <c r="BB806" s="116">
        <f t="shared" si="372"/>
        <v>0</v>
      </c>
      <c r="BC806" s="115">
        <f t="shared" si="378"/>
        <v>0</v>
      </c>
      <c r="BD806" s="116">
        <f t="shared" si="373"/>
        <v>0</v>
      </c>
      <c r="BE806" s="120">
        <f t="shared" si="379"/>
        <v>0</v>
      </c>
      <c r="BF806" s="115">
        <f t="shared" si="380"/>
        <v>0</v>
      </c>
      <c r="BG806" s="116">
        <f t="shared" si="374"/>
        <v>0</v>
      </c>
      <c r="BH806" s="120">
        <f t="shared" si="381"/>
        <v>0</v>
      </c>
      <c r="BI806" s="115">
        <f t="shared" si="382"/>
        <v>0</v>
      </c>
      <c r="BJ806" s="116">
        <f t="shared" si="375"/>
        <v>0</v>
      </c>
      <c r="BK806" s="120">
        <f t="shared" si="383"/>
        <v>0</v>
      </c>
      <c r="BL806" s="120">
        <f t="shared" si="384"/>
        <v>0</v>
      </c>
      <c r="BN806" s="375">
        <f t="shared" si="376"/>
        <v>0</v>
      </c>
      <c r="BP806" s="380"/>
      <c r="DH806" s="102"/>
    </row>
    <row r="807" spans="1:112" hidden="1">
      <c r="A807" s="110"/>
      <c r="B807" s="786"/>
      <c r="C807" s="786"/>
      <c r="D807" s="786"/>
      <c r="E807" s="786"/>
      <c r="F807" s="786"/>
      <c r="G807" s="786"/>
      <c r="H807" s="786"/>
      <c r="I807" s="786"/>
      <c r="J807" s="786"/>
      <c r="K807" s="786"/>
      <c r="L807" s="786"/>
      <c r="M807" s="786"/>
      <c r="N807" s="786"/>
      <c r="O807" s="786"/>
      <c r="P807" s="786"/>
      <c r="Q807" s="786"/>
      <c r="R807" s="787"/>
      <c r="S807" s="787"/>
      <c r="T807" s="788"/>
      <c r="U807" s="787"/>
      <c r="V807" s="787"/>
      <c r="W807" s="783"/>
      <c r="X807" s="789"/>
      <c r="Y807" s="789"/>
      <c r="Z807" s="789"/>
      <c r="AA807" s="789"/>
      <c r="AB807" s="789"/>
      <c r="AC807" s="781"/>
      <c r="AD807" s="782"/>
      <c r="AE807" s="783"/>
      <c r="AF807" s="784">
        <f t="shared" si="377"/>
        <v>0</v>
      </c>
      <c r="AG807" s="784"/>
      <c r="AH807" s="784"/>
      <c r="AI807" s="784"/>
      <c r="AJ807" s="784">
        <f t="shared" si="365"/>
        <v>0</v>
      </c>
      <c r="AK807" s="784"/>
      <c r="AL807" s="784"/>
      <c r="AM807" s="784"/>
      <c r="AN807" s="784">
        <f t="shared" si="366"/>
        <v>0</v>
      </c>
      <c r="AO807" s="784"/>
      <c r="AP807" s="784"/>
      <c r="AQ807" s="784"/>
      <c r="AR807" s="363"/>
      <c r="AS807" s="785">
        <f t="shared" si="367"/>
        <v>0</v>
      </c>
      <c r="AT807" s="785"/>
      <c r="AU807" s="785"/>
      <c r="AV807" s="785"/>
      <c r="AW807" s="785">
        <f t="shared" si="368"/>
        <v>0</v>
      </c>
      <c r="AX807" s="91"/>
      <c r="AY807" s="116">
        <f t="shared" si="369"/>
        <v>0</v>
      </c>
      <c r="AZ807" s="116">
        <f t="shared" si="370"/>
        <v>0</v>
      </c>
      <c r="BA807" s="116">
        <f t="shared" si="371"/>
        <v>0</v>
      </c>
      <c r="BB807" s="116">
        <f t="shared" si="372"/>
        <v>0</v>
      </c>
      <c r="BC807" s="115">
        <f t="shared" si="378"/>
        <v>0</v>
      </c>
      <c r="BD807" s="116">
        <f t="shared" si="373"/>
        <v>0</v>
      </c>
      <c r="BE807" s="120">
        <f t="shared" si="379"/>
        <v>0</v>
      </c>
      <c r="BF807" s="115">
        <f t="shared" si="380"/>
        <v>0</v>
      </c>
      <c r="BG807" s="116">
        <f t="shared" si="374"/>
        <v>0</v>
      </c>
      <c r="BH807" s="120">
        <f t="shared" si="381"/>
        <v>0</v>
      </c>
      <c r="BI807" s="115">
        <f t="shared" si="382"/>
        <v>0</v>
      </c>
      <c r="BJ807" s="116">
        <f t="shared" si="375"/>
        <v>0</v>
      </c>
      <c r="BK807" s="120">
        <f t="shared" si="383"/>
        <v>0</v>
      </c>
      <c r="BL807" s="120">
        <f t="shared" si="384"/>
        <v>0</v>
      </c>
      <c r="BN807" s="375">
        <f t="shared" si="376"/>
        <v>0</v>
      </c>
      <c r="BP807" s="380"/>
      <c r="DH807" s="102"/>
    </row>
    <row r="808" spans="1:112" hidden="1">
      <c r="A808" s="110"/>
      <c r="B808" s="786"/>
      <c r="C808" s="786"/>
      <c r="D808" s="786"/>
      <c r="E808" s="786"/>
      <c r="F808" s="786"/>
      <c r="G808" s="786"/>
      <c r="H808" s="786"/>
      <c r="I808" s="786"/>
      <c r="J808" s="786"/>
      <c r="K808" s="786"/>
      <c r="L808" s="786"/>
      <c r="M808" s="786"/>
      <c r="N808" s="786"/>
      <c r="O808" s="786"/>
      <c r="P808" s="786"/>
      <c r="Q808" s="786"/>
      <c r="R808" s="787"/>
      <c r="S808" s="787"/>
      <c r="T808" s="788"/>
      <c r="U808" s="787"/>
      <c r="V808" s="787"/>
      <c r="W808" s="783"/>
      <c r="X808" s="789"/>
      <c r="Y808" s="789"/>
      <c r="Z808" s="789"/>
      <c r="AA808" s="789"/>
      <c r="AB808" s="789"/>
      <c r="AC808" s="781"/>
      <c r="AD808" s="782"/>
      <c r="AE808" s="783"/>
      <c r="AF808" s="784">
        <f t="shared" si="377"/>
        <v>0</v>
      </c>
      <c r="AG808" s="784"/>
      <c r="AH808" s="784"/>
      <c r="AI808" s="784"/>
      <c r="AJ808" s="784">
        <f t="shared" si="365"/>
        <v>0</v>
      </c>
      <c r="AK808" s="784"/>
      <c r="AL808" s="784"/>
      <c r="AM808" s="784"/>
      <c r="AN808" s="784">
        <f t="shared" si="366"/>
        <v>0</v>
      </c>
      <c r="AO808" s="784"/>
      <c r="AP808" s="784"/>
      <c r="AQ808" s="784"/>
      <c r="AR808" s="363"/>
      <c r="AS808" s="785">
        <f t="shared" si="367"/>
        <v>0</v>
      </c>
      <c r="AT808" s="785"/>
      <c r="AU808" s="785"/>
      <c r="AV808" s="785"/>
      <c r="AW808" s="785">
        <f t="shared" si="368"/>
        <v>0</v>
      </c>
      <c r="AX808" s="91"/>
      <c r="AY808" s="116">
        <f t="shared" si="369"/>
        <v>0</v>
      </c>
      <c r="AZ808" s="116">
        <f t="shared" si="370"/>
        <v>0</v>
      </c>
      <c r="BA808" s="116">
        <f t="shared" si="371"/>
        <v>0</v>
      </c>
      <c r="BB808" s="116">
        <f t="shared" si="372"/>
        <v>0</v>
      </c>
      <c r="BC808" s="115">
        <f t="shared" si="378"/>
        <v>0</v>
      </c>
      <c r="BD808" s="116">
        <f t="shared" si="373"/>
        <v>0</v>
      </c>
      <c r="BE808" s="120">
        <f t="shared" si="379"/>
        <v>0</v>
      </c>
      <c r="BF808" s="115">
        <f t="shared" si="380"/>
        <v>0</v>
      </c>
      <c r="BG808" s="116">
        <f t="shared" si="374"/>
        <v>0</v>
      </c>
      <c r="BH808" s="120">
        <f t="shared" si="381"/>
        <v>0</v>
      </c>
      <c r="BI808" s="115">
        <f t="shared" si="382"/>
        <v>0</v>
      </c>
      <c r="BJ808" s="116">
        <f t="shared" si="375"/>
        <v>0</v>
      </c>
      <c r="BK808" s="120">
        <f t="shared" si="383"/>
        <v>0</v>
      </c>
      <c r="BL808" s="120">
        <f t="shared" si="384"/>
        <v>0</v>
      </c>
      <c r="BN808" s="375">
        <f t="shared" si="376"/>
        <v>0</v>
      </c>
      <c r="BP808" s="380"/>
      <c r="DH808" s="102"/>
    </row>
    <row r="809" spans="1:112" hidden="1">
      <c r="A809" s="110"/>
      <c r="B809" s="786"/>
      <c r="C809" s="786"/>
      <c r="D809" s="786"/>
      <c r="E809" s="786"/>
      <c r="F809" s="786"/>
      <c r="G809" s="786"/>
      <c r="H809" s="786"/>
      <c r="I809" s="786"/>
      <c r="J809" s="786"/>
      <c r="K809" s="786"/>
      <c r="L809" s="786"/>
      <c r="M809" s="786"/>
      <c r="N809" s="786"/>
      <c r="O809" s="786"/>
      <c r="P809" s="786"/>
      <c r="Q809" s="786"/>
      <c r="R809" s="787"/>
      <c r="S809" s="787"/>
      <c r="T809" s="788"/>
      <c r="U809" s="787"/>
      <c r="V809" s="787"/>
      <c r="W809" s="783"/>
      <c r="X809" s="789"/>
      <c r="Y809" s="789"/>
      <c r="Z809" s="789"/>
      <c r="AA809" s="789"/>
      <c r="AB809" s="789"/>
      <c r="AC809" s="781"/>
      <c r="AD809" s="782"/>
      <c r="AE809" s="783"/>
      <c r="AF809" s="784">
        <f t="shared" si="377"/>
        <v>0</v>
      </c>
      <c r="AG809" s="784"/>
      <c r="AH809" s="784"/>
      <c r="AI809" s="784"/>
      <c r="AJ809" s="784">
        <f t="shared" si="365"/>
        <v>0</v>
      </c>
      <c r="AK809" s="784"/>
      <c r="AL809" s="784"/>
      <c r="AM809" s="784"/>
      <c r="AN809" s="784">
        <f t="shared" si="366"/>
        <v>0</v>
      </c>
      <c r="AO809" s="784"/>
      <c r="AP809" s="784"/>
      <c r="AQ809" s="784"/>
      <c r="AR809" s="363"/>
      <c r="AS809" s="785">
        <f t="shared" si="367"/>
        <v>0</v>
      </c>
      <c r="AT809" s="785"/>
      <c r="AU809" s="785"/>
      <c r="AV809" s="785"/>
      <c r="AW809" s="785">
        <f t="shared" si="368"/>
        <v>0</v>
      </c>
      <c r="AX809" s="91"/>
      <c r="AY809" s="116">
        <f t="shared" si="369"/>
        <v>0</v>
      </c>
      <c r="AZ809" s="116">
        <f t="shared" si="370"/>
        <v>0</v>
      </c>
      <c r="BA809" s="116">
        <f t="shared" si="371"/>
        <v>0</v>
      </c>
      <c r="BB809" s="116">
        <f t="shared" si="372"/>
        <v>0</v>
      </c>
      <c r="BC809" s="115">
        <f t="shared" si="378"/>
        <v>0</v>
      </c>
      <c r="BD809" s="116">
        <f t="shared" si="373"/>
        <v>0</v>
      </c>
      <c r="BE809" s="120">
        <f t="shared" si="379"/>
        <v>0</v>
      </c>
      <c r="BF809" s="115">
        <f t="shared" si="380"/>
        <v>0</v>
      </c>
      <c r="BG809" s="116">
        <f t="shared" si="374"/>
        <v>0</v>
      </c>
      <c r="BH809" s="120">
        <f t="shared" si="381"/>
        <v>0</v>
      </c>
      <c r="BI809" s="115">
        <f t="shared" si="382"/>
        <v>0</v>
      </c>
      <c r="BJ809" s="116">
        <f t="shared" si="375"/>
        <v>0</v>
      </c>
      <c r="BK809" s="120">
        <f t="shared" si="383"/>
        <v>0</v>
      </c>
      <c r="BL809" s="120">
        <f t="shared" si="384"/>
        <v>0</v>
      </c>
      <c r="BN809" s="375">
        <f t="shared" si="376"/>
        <v>0</v>
      </c>
      <c r="BP809" s="380"/>
      <c r="DH809" s="102"/>
    </row>
    <row r="810" spans="1:112" hidden="1">
      <c r="A810" s="110"/>
      <c r="B810" s="786"/>
      <c r="C810" s="786"/>
      <c r="D810" s="786"/>
      <c r="E810" s="786"/>
      <c r="F810" s="786"/>
      <c r="G810" s="786"/>
      <c r="H810" s="786"/>
      <c r="I810" s="786"/>
      <c r="J810" s="786"/>
      <c r="K810" s="786"/>
      <c r="L810" s="786"/>
      <c r="M810" s="786"/>
      <c r="N810" s="786"/>
      <c r="O810" s="786"/>
      <c r="P810" s="786"/>
      <c r="Q810" s="786"/>
      <c r="R810" s="787"/>
      <c r="S810" s="787"/>
      <c r="T810" s="788"/>
      <c r="U810" s="787"/>
      <c r="V810" s="787"/>
      <c r="W810" s="783"/>
      <c r="X810" s="789"/>
      <c r="Y810" s="789"/>
      <c r="Z810" s="789"/>
      <c r="AA810" s="789"/>
      <c r="AB810" s="789"/>
      <c r="AC810" s="781"/>
      <c r="AD810" s="782"/>
      <c r="AE810" s="783"/>
      <c r="AF810" s="784">
        <f t="shared" si="377"/>
        <v>0</v>
      </c>
      <c r="AG810" s="784"/>
      <c r="AH810" s="784"/>
      <c r="AI810" s="784"/>
      <c r="AJ810" s="784">
        <f t="shared" si="365"/>
        <v>0</v>
      </c>
      <c r="AK810" s="784"/>
      <c r="AL810" s="784"/>
      <c r="AM810" s="784"/>
      <c r="AN810" s="784">
        <f t="shared" si="366"/>
        <v>0</v>
      </c>
      <c r="AO810" s="784"/>
      <c r="AP810" s="784"/>
      <c r="AQ810" s="784"/>
      <c r="AR810" s="363"/>
      <c r="AS810" s="785">
        <f t="shared" si="367"/>
        <v>0</v>
      </c>
      <c r="AT810" s="785"/>
      <c r="AU810" s="785"/>
      <c r="AV810" s="785"/>
      <c r="AW810" s="785">
        <f t="shared" si="368"/>
        <v>0</v>
      </c>
      <c r="AX810" s="91"/>
      <c r="AY810" s="116">
        <f t="shared" si="369"/>
        <v>0</v>
      </c>
      <c r="AZ810" s="116">
        <f t="shared" si="370"/>
        <v>0</v>
      </c>
      <c r="BA810" s="116">
        <f t="shared" si="371"/>
        <v>0</v>
      </c>
      <c r="BB810" s="116">
        <f t="shared" si="372"/>
        <v>0</v>
      </c>
      <c r="BC810" s="115">
        <f t="shared" si="378"/>
        <v>0</v>
      </c>
      <c r="BD810" s="116">
        <f t="shared" si="373"/>
        <v>0</v>
      </c>
      <c r="BE810" s="120">
        <f t="shared" si="379"/>
        <v>0</v>
      </c>
      <c r="BF810" s="115">
        <f t="shared" si="380"/>
        <v>0</v>
      </c>
      <c r="BG810" s="116">
        <f t="shared" si="374"/>
        <v>0</v>
      </c>
      <c r="BH810" s="120">
        <f t="shared" si="381"/>
        <v>0</v>
      </c>
      <c r="BI810" s="115">
        <f t="shared" si="382"/>
        <v>0</v>
      </c>
      <c r="BJ810" s="116">
        <f t="shared" si="375"/>
        <v>0</v>
      </c>
      <c r="BK810" s="120">
        <f t="shared" si="383"/>
        <v>0</v>
      </c>
      <c r="BL810" s="120">
        <f t="shared" si="384"/>
        <v>0</v>
      </c>
      <c r="BN810" s="375">
        <f t="shared" si="376"/>
        <v>0</v>
      </c>
      <c r="BP810" s="380"/>
      <c r="DH810" s="102"/>
    </row>
    <row r="811" spans="1:112" hidden="1">
      <c r="A811" s="110"/>
      <c r="B811" s="786"/>
      <c r="C811" s="786"/>
      <c r="D811" s="786"/>
      <c r="E811" s="786"/>
      <c r="F811" s="786"/>
      <c r="G811" s="786"/>
      <c r="H811" s="786"/>
      <c r="I811" s="786"/>
      <c r="J811" s="786"/>
      <c r="K811" s="786"/>
      <c r="L811" s="786"/>
      <c r="M811" s="786"/>
      <c r="N811" s="786"/>
      <c r="O811" s="786"/>
      <c r="P811" s="786"/>
      <c r="Q811" s="786"/>
      <c r="R811" s="787"/>
      <c r="S811" s="787"/>
      <c r="T811" s="788"/>
      <c r="U811" s="787"/>
      <c r="V811" s="787"/>
      <c r="W811" s="783"/>
      <c r="X811" s="789"/>
      <c r="Y811" s="789"/>
      <c r="Z811" s="789"/>
      <c r="AA811" s="789"/>
      <c r="AB811" s="789"/>
      <c r="AC811" s="781"/>
      <c r="AD811" s="782"/>
      <c r="AE811" s="783"/>
      <c r="AF811" s="784">
        <f t="shared" si="377"/>
        <v>0</v>
      </c>
      <c r="AG811" s="784"/>
      <c r="AH811" s="784"/>
      <c r="AI811" s="784"/>
      <c r="AJ811" s="784">
        <f t="shared" si="365"/>
        <v>0</v>
      </c>
      <c r="AK811" s="784"/>
      <c r="AL811" s="784"/>
      <c r="AM811" s="784"/>
      <c r="AN811" s="784">
        <f t="shared" si="366"/>
        <v>0</v>
      </c>
      <c r="AO811" s="784"/>
      <c r="AP811" s="784"/>
      <c r="AQ811" s="784"/>
      <c r="AR811" s="363"/>
      <c r="AS811" s="785">
        <f t="shared" si="367"/>
        <v>0</v>
      </c>
      <c r="AT811" s="785"/>
      <c r="AU811" s="785"/>
      <c r="AV811" s="785"/>
      <c r="AW811" s="785">
        <f t="shared" si="368"/>
        <v>0</v>
      </c>
      <c r="AX811" s="91"/>
      <c r="AY811" s="116">
        <f t="shared" si="369"/>
        <v>0</v>
      </c>
      <c r="AZ811" s="116">
        <f t="shared" si="370"/>
        <v>0</v>
      </c>
      <c r="BA811" s="116">
        <f t="shared" si="371"/>
        <v>0</v>
      </c>
      <c r="BB811" s="116">
        <f t="shared" si="372"/>
        <v>0</v>
      </c>
      <c r="BC811" s="115">
        <f t="shared" si="378"/>
        <v>0</v>
      </c>
      <c r="BD811" s="116">
        <f t="shared" si="373"/>
        <v>0</v>
      </c>
      <c r="BE811" s="120">
        <f t="shared" si="379"/>
        <v>0</v>
      </c>
      <c r="BF811" s="115">
        <f t="shared" si="380"/>
        <v>0</v>
      </c>
      <c r="BG811" s="116">
        <f t="shared" si="374"/>
        <v>0</v>
      </c>
      <c r="BH811" s="120">
        <f t="shared" si="381"/>
        <v>0</v>
      </c>
      <c r="BI811" s="115">
        <f t="shared" si="382"/>
        <v>0</v>
      </c>
      <c r="BJ811" s="116">
        <f t="shared" si="375"/>
        <v>0</v>
      </c>
      <c r="BK811" s="120">
        <f t="shared" si="383"/>
        <v>0</v>
      </c>
      <c r="BL811" s="120">
        <f t="shared" si="384"/>
        <v>0</v>
      </c>
      <c r="BN811" s="375">
        <f t="shared" si="376"/>
        <v>0</v>
      </c>
      <c r="BP811" s="380"/>
      <c r="DH811" s="102"/>
    </row>
    <row r="812" spans="1:112" hidden="1">
      <c r="A812" s="110"/>
      <c r="B812" s="786"/>
      <c r="C812" s="786"/>
      <c r="D812" s="786"/>
      <c r="E812" s="786"/>
      <c r="F812" s="786"/>
      <c r="G812" s="786"/>
      <c r="H812" s="786"/>
      <c r="I812" s="786"/>
      <c r="J812" s="786"/>
      <c r="K812" s="786"/>
      <c r="L812" s="786"/>
      <c r="M812" s="786"/>
      <c r="N812" s="786"/>
      <c r="O812" s="786"/>
      <c r="P812" s="786"/>
      <c r="Q812" s="786"/>
      <c r="R812" s="787"/>
      <c r="S812" s="787"/>
      <c r="T812" s="788"/>
      <c r="U812" s="787"/>
      <c r="V812" s="787"/>
      <c r="W812" s="783"/>
      <c r="X812" s="789"/>
      <c r="Y812" s="789"/>
      <c r="Z812" s="789"/>
      <c r="AA812" s="789"/>
      <c r="AB812" s="789"/>
      <c r="AC812" s="781"/>
      <c r="AD812" s="782"/>
      <c r="AE812" s="783"/>
      <c r="AF812" s="784">
        <f t="shared" si="377"/>
        <v>0</v>
      </c>
      <c r="AG812" s="784"/>
      <c r="AH812" s="784"/>
      <c r="AI812" s="784"/>
      <c r="AJ812" s="784">
        <f t="shared" si="365"/>
        <v>0</v>
      </c>
      <c r="AK812" s="784"/>
      <c r="AL812" s="784"/>
      <c r="AM812" s="784"/>
      <c r="AN812" s="784">
        <f t="shared" si="366"/>
        <v>0</v>
      </c>
      <c r="AO812" s="784"/>
      <c r="AP812" s="784"/>
      <c r="AQ812" s="784"/>
      <c r="AR812" s="363"/>
      <c r="AS812" s="785">
        <f t="shared" si="367"/>
        <v>0</v>
      </c>
      <c r="AT812" s="785"/>
      <c r="AU812" s="785"/>
      <c r="AV812" s="785"/>
      <c r="AW812" s="785">
        <f t="shared" si="368"/>
        <v>0</v>
      </c>
      <c r="AX812" s="91"/>
      <c r="AY812" s="116">
        <f t="shared" si="369"/>
        <v>0</v>
      </c>
      <c r="AZ812" s="116">
        <f t="shared" si="370"/>
        <v>0</v>
      </c>
      <c r="BA812" s="116">
        <f t="shared" si="371"/>
        <v>0</v>
      </c>
      <c r="BB812" s="116">
        <f t="shared" si="372"/>
        <v>0</v>
      </c>
      <c r="BC812" s="115">
        <f t="shared" si="378"/>
        <v>0</v>
      </c>
      <c r="BD812" s="116">
        <f t="shared" si="373"/>
        <v>0</v>
      </c>
      <c r="BE812" s="120">
        <f t="shared" si="379"/>
        <v>0</v>
      </c>
      <c r="BF812" s="115">
        <f t="shared" si="380"/>
        <v>0</v>
      </c>
      <c r="BG812" s="116">
        <f t="shared" si="374"/>
        <v>0</v>
      </c>
      <c r="BH812" s="120">
        <f t="shared" si="381"/>
        <v>0</v>
      </c>
      <c r="BI812" s="115">
        <f t="shared" si="382"/>
        <v>0</v>
      </c>
      <c r="BJ812" s="116">
        <f t="shared" si="375"/>
        <v>0</v>
      </c>
      <c r="BK812" s="120">
        <f t="shared" si="383"/>
        <v>0</v>
      </c>
      <c r="BL812" s="120">
        <f t="shared" si="384"/>
        <v>0</v>
      </c>
      <c r="BN812" s="375">
        <f t="shared" si="376"/>
        <v>0</v>
      </c>
      <c r="BP812" s="380"/>
      <c r="DH812" s="102"/>
    </row>
    <row r="813" spans="1:112" hidden="1">
      <c r="A813" s="110"/>
      <c r="B813" s="786"/>
      <c r="C813" s="786"/>
      <c r="D813" s="786"/>
      <c r="E813" s="786"/>
      <c r="F813" s="786"/>
      <c r="G813" s="786"/>
      <c r="H813" s="786"/>
      <c r="I813" s="786"/>
      <c r="J813" s="786"/>
      <c r="K813" s="786"/>
      <c r="L813" s="786"/>
      <c r="M813" s="786"/>
      <c r="N813" s="786"/>
      <c r="O813" s="786"/>
      <c r="P813" s="786"/>
      <c r="Q813" s="786"/>
      <c r="R813" s="787"/>
      <c r="S813" s="787"/>
      <c r="T813" s="788"/>
      <c r="U813" s="787"/>
      <c r="V813" s="787"/>
      <c r="W813" s="783"/>
      <c r="X813" s="789"/>
      <c r="Y813" s="789"/>
      <c r="Z813" s="789"/>
      <c r="AA813" s="789"/>
      <c r="AB813" s="789"/>
      <c r="AC813" s="781"/>
      <c r="AD813" s="782"/>
      <c r="AE813" s="783"/>
      <c r="AF813" s="784">
        <f t="shared" si="377"/>
        <v>0</v>
      </c>
      <c r="AG813" s="784"/>
      <c r="AH813" s="784"/>
      <c r="AI813" s="784"/>
      <c r="AJ813" s="784">
        <f t="shared" si="365"/>
        <v>0</v>
      </c>
      <c r="AK813" s="784"/>
      <c r="AL813" s="784"/>
      <c r="AM813" s="784"/>
      <c r="AN813" s="784">
        <f t="shared" si="366"/>
        <v>0</v>
      </c>
      <c r="AO813" s="784"/>
      <c r="AP813" s="784"/>
      <c r="AQ813" s="784"/>
      <c r="AR813" s="363"/>
      <c r="AS813" s="785">
        <f t="shared" si="367"/>
        <v>0</v>
      </c>
      <c r="AT813" s="785"/>
      <c r="AU813" s="785"/>
      <c r="AV813" s="785"/>
      <c r="AW813" s="785">
        <f t="shared" si="368"/>
        <v>0</v>
      </c>
      <c r="AX813" s="91"/>
      <c r="AY813" s="116">
        <f t="shared" si="369"/>
        <v>0</v>
      </c>
      <c r="AZ813" s="116">
        <f t="shared" si="370"/>
        <v>0</v>
      </c>
      <c r="BA813" s="116">
        <f t="shared" si="371"/>
        <v>0</v>
      </c>
      <c r="BB813" s="116">
        <f t="shared" si="372"/>
        <v>0</v>
      </c>
      <c r="BC813" s="115">
        <f t="shared" si="378"/>
        <v>0</v>
      </c>
      <c r="BD813" s="116">
        <f t="shared" si="373"/>
        <v>0</v>
      </c>
      <c r="BE813" s="120">
        <f t="shared" si="379"/>
        <v>0</v>
      </c>
      <c r="BF813" s="115">
        <f t="shared" si="380"/>
        <v>0</v>
      </c>
      <c r="BG813" s="116">
        <f t="shared" si="374"/>
        <v>0</v>
      </c>
      <c r="BH813" s="120">
        <f t="shared" si="381"/>
        <v>0</v>
      </c>
      <c r="BI813" s="115">
        <f t="shared" si="382"/>
        <v>0</v>
      </c>
      <c r="BJ813" s="116">
        <f t="shared" si="375"/>
        <v>0</v>
      </c>
      <c r="BK813" s="120">
        <f t="shared" si="383"/>
        <v>0</v>
      </c>
      <c r="BL813" s="120">
        <f t="shared" si="384"/>
        <v>0</v>
      </c>
      <c r="BN813" s="375">
        <f t="shared" si="376"/>
        <v>0</v>
      </c>
      <c r="BP813" s="380"/>
      <c r="DH813" s="102"/>
    </row>
    <row r="814" spans="1:112" hidden="1">
      <c r="A814" s="110"/>
      <c r="B814" s="786"/>
      <c r="C814" s="786"/>
      <c r="D814" s="786"/>
      <c r="E814" s="786"/>
      <c r="F814" s="786"/>
      <c r="G814" s="786"/>
      <c r="H814" s="786"/>
      <c r="I814" s="786"/>
      <c r="J814" s="786"/>
      <c r="K814" s="786"/>
      <c r="L814" s="786"/>
      <c r="M814" s="786"/>
      <c r="N814" s="786"/>
      <c r="O814" s="786"/>
      <c r="P814" s="786"/>
      <c r="Q814" s="786"/>
      <c r="R814" s="787"/>
      <c r="S814" s="787"/>
      <c r="T814" s="788"/>
      <c r="U814" s="787"/>
      <c r="V814" s="787"/>
      <c r="W814" s="783"/>
      <c r="X814" s="789"/>
      <c r="Y814" s="789"/>
      <c r="Z814" s="789"/>
      <c r="AA814" s="789"/>
      <c r="AB814" s="789"/>
      <c r="AC814" s="781"/>
      <c r="AD814" s="782"/>
      <c r="AE814" s="783"/>
      <c r="AF814" s="784">
        <f t="shared" si="377"/>
        <v>0</v>
      </c>
      <c r="AG814" s="784"/>
      <c r="AH814" s="784"/>
      <c r="AI814" s="784"/>
      <c r="AJ814" s="784">
        <f t="shared" si="365"/>
        <v>0</v>
      </c>
      <c r="AK814" s="784"/>
      <c r="AL814" s="784"/>
      <c r="AM814" s="784"/>
      <c r="AN814" s="784">
        <f t="shared" si="366"/>
        <v>0</v>
      </c>
      <c r="AO814" s="784"/>
      <c r="AP814" s="784"/>
      <c r="AQ814" s="784"/>
      <c r="AR814" s="363"/>
      <c r="AS814" s="785">
        <f t="shared" si="367"/>
        <v>0</v>
      </c>
      <c r="AT814" s="785"/>
      <c r="AU814" s="785"/>
      <c r="AV814" s="785"/>
      <c r="AW814" s="785">
        <f t="shared" si="368"/>
        <v>0</v>
      </c>
      <c r="AX814" s="91"/>
      <c r="AY814" s="116">
        <f t="shared" si="369"/>
        <v>0</v>
      </c>
      <c r="AZ814" s="116">
        <f t="shared" si="370"/>
        <v>0</v>
      </c>
      <c r="BA814" s="116">
        <f t="shared" si="371"/>
        <v>0</v>
      </c>
      <c r="BB814" s="116">
        <f t="shared" si="372"/>
        <v>0</v>
      </c>
      <c r="BC814" s="115">
        <f t="shared" si="378"/>
        <v>0</v>
      </c>
      <c r="BD814" s="116">
        <f t="shared" si="373"/>
        <v>0</v>
      </c>
      <c r="BE814" s="120">
        <f t="shared" si="379"/>
        <v>0</v>
      </c>
      <c r="BF814" s="115">
        <f t="shared" si="380"/>
        <v>0</v>
      </c>
      <c r="BG814" s="116">
        <f t="shared" si="374"/>
        <v>0</v>
      </c>
      <c r="BH814" s="120">
        <f t="shared" si="381"/>
        <v>0</v>
      </c>
      <c r="BI814" s="115">
        <f t="shared" si="382"/>
        <v>0</v>
      </c>
      <c r="BJ814" s="116">
        <f t="shared" si="375"/>
        <v>0</v>
      </c>
      <c r="BK814" s="120">
        <f t="shared" si="383"/>
        <v>0</v>
      </c>
      <c r="BL814" s="120">
        <f t="shared" si="384"/>
        <v>0</v>
      </c>
      <c r="BN814" s="375">
        <f t="shared" si="376"/>
        <v>0</v>
      </c>
      <c r="BP814" s="380"/>
      <c r="DH814" s="102"/>
    </row>
    <row r="815" spans="1:112" hidden="1">
      <c r="A815" s="110"/>
      <c r="B815" s="786"/>
      <c r="C815" s="786"/>
      <c r="D815" s="786"/>
      <c r="E815" s="786"/>
      <c r="F815" s="786"/>
      <c r="G815" s="786"/>
      <c r="H815" s="786"/>
      <c r="I815" s="786"/>
      <c r="J815" s="786"/>
      <c r="K815" s="786"/>
      <c r="L815" s="786"/>
      <c r="M815" s="786"/>
      <c r="N815" s="786"/>
      <c r="O815" s="786"/>
      <c r="P815" s="786"/>
      <c r="Q815" s="786"/>
      <c r="R815" s="787"/>
      <c r="S815" s="787"/>
      <c r="T815" s="788"/>
      <c r="U815" s="787"/>
      <c r="V815" s="787"/>
      <c r="W815" s="783"/>
      <c r="X815" s="789"/>
      <c r="Y815" s="789"/>
      <c r="Z815" s="789"/>
      <c r="AA815" s="789"/>
      <c r="AB815" s="789"/>
      <c r="AC815" s="781"/>
      <c r="AD815" s="782"/>
      <c r="AE815" s="783"/>
      <c r="AF815" s="784">
        <f t="shared" si="377"/>
        <v>0</v>
      </c>
      <c r="AG815" s="784"/>
      <c r="AH815" s="784"/>
      <c r="AI815" s="784"/>
      <c r="AJ815" s="784">
        <f t="shared" si="365"/>
        <v>0</v>
      </c>
      <c r="AK815" s="784"/>
      <c r="AL815" s="784"/>
      <c r="AM815" s="784"/>
      <c r="AN815" s="784">
        <f t="shared" si="366"/>
        <v>0</v>
      </c>
      <c r="AO815" s="784"/>
      <c r="AP815" s="784"/>
      <c r="AQ815" s="784"/>
      <c r="AR815" s="363"/>
      <c r="AS815" s="785">
        <f t="shared" si="367"/>
        <v>0</v>
      </c>
      <c r="AT815" s="785"/>
      <c r="AU815" s="785"/>
      <c r="AV815" s="785"/>
      <c r="AW815" s="785">
        <f t="shared" si="368"/>
        <v>0</v>
      </c>
      <c r="AX815" s="91"/>
      <c r="AY815" s="116">
        <f t="shared" si="369"/>
        <v>0</v>
      </c>
      <c r="AZ815" s="116">
        <f t="shared" si="370"/>
        <v>0</v>
      </c>
      <c r="BA815" s="116">
        <f t="shared" si="371"/>
        <v>0</v>
      </c>
      <c r="BB815" s="116">
        <f t="shared" si="372"/>
        <v>0</v>
      </c>
      <c r="BC815" s="115">
        <f t="shared" si="378"/>
        <v>0</v>
      </c>
      <c r="BD815" s="116">
        <f t="shared" si="373"/>
        <v>0</v>
      </c>
      <c r="BE815" s="120">
        <f t="shared" si="379"/>
        <v>0</v>
      </c>
      <c r="BF815" s="115">
        <f t="shared" si="380"/>
        <v>0</v>
      </c>
      <c r="BG815" s="116">
        <f t="shared" si="374"/>
        <v>0</v>
      </c>
      <c r="BH815" s="120">
        <f t="shared" si="381"/>
        <v>0</v>
      </c>
      <c r="BI815" s="115">
        <f t="shared" si="382"/>
        <v>0</v>
      </c>
      <c r="BJ815" s="116">
        <f t="shared" si="375"/>
        <v>0</v>
      </c>
      <c r="BK815" s="120">
        <f t="shared" si="383"/>
        <v>0</v>
      </c>
      <c r="BL815" s="120">
        <f t="shared" si="384"/>
        <v>0</v>
      </c>
      <c r="BN815" s="375">
        <f t="shared" si="376"/>
        <v>0</v>
      </c>
      <c r="BP815" s="380"/>
      <c r="DH815" s="102"/>
    </row>
    <row r="816" spans="1:112" ht="5" hidden="1" customHeight="1">
      <c r="A816" s="103"/>
      <c r="B816" s="364"/>
      <c r="C816" s="364"/>
      <c r="D816" s="364"/>
      <c r="E816" s="364"/>
      <c r="F816" s="364"/>
      <c r="G816" s="364"/>
      <c r="H816" s="364"/>
      <c r="I816" s="364"/>
      <c r="J816" s="364"/>
      <c r="K816" s="364"/>
      <c r="L816" s="364"/>
      <c r="M816" s="364"/>
      <c r="N816" s="364"/>
      <c r="O816" s="364"/>
      <c r="P816" s="364"/>
      <c r="Q816" s="364"/>
      <c r="R816" s="365"/>
      <c r="S816" s="365"/>
      <c r="T816" s="365"/>
      <c r="U816" s="365"/>
      <c r="V816" s="365"/>
      <c r="W816" s="366"/>
      <c r="X816" s="366"/>
      <c r="Y816" s="366"/>
      <c r="Z816" s="366"/>
      <c r="AA816" s="366"/>
      <c r="AB816" s="366"/>
      <c r="AC816" s="366"/>
      <c r="AD816" s="366"/>
      <c r="AE816" s="366"/>
      <c r="AF816" s="367"/>
      <c r="AG816" s="367"/>
      <c r="AH816" s="367"/>
      <c r="AI816" s="367"/>
      <c r="AJ816" s="367"/>
      <c r="AK816" s="367"/>
      <c r="AL816" s="367"/>
      <c r="AM816" s="367"/>
      <c r="AN816" s="367"/>
      <c r="AO816" s="367"/>
      <c r="AP816" s="367"/>
      <c r="AQ816" s="367"/>
      <c r="AR816" s="368"/>
      <c r="AS816" s="361"/>
      <c r="AT816" s="361"/>
      <c r="AU816" s="361"/>
      <c r="AV816" s="361"/>
      <c r="AW816" s="361"/>
      <c r="AX816" s="91"/>
      <c r="AY816" s="106">
        <f>AY775</f>
        <v>0</v>
      </c>
      <c r="AZ816" s="106">
        <f>AZ775</f>
        <v>0</v>
      </c>
      <c r="BA816" s="106">
        <f>BA775</f>
        <v>0</v>
      </c>
      <c r="BB816" s="106">
        <f>BB775</f>
        <v>0</v>
      </c>
      <c r="BC816" s="106"/>
      <c r="BD816" s="117"/>
      <c r="BE816" s="119">
        <f>BE775</f>
        <v>0</v>
      </c>
      <c r="BF816" s="106"/>
      <c r="BG816" s="106">
        <f>BG775</f>
        <v>0</v>
      </c>
      <c r="BH816" s="119">
        <f>BH775</f>
        <v>0</v>
      </c>
      <c r="BI816" s="106"/>
      <c r="BJ816" s="106">
        <f>BJ775</f>
        <v>0</v>
      </c>
      <c r="BK816" s="119">
        <f>BK775</f>
        <v>0</v>
      </c>
      <c r="BL816" s="119">
        <f>BL775</f>
        <v>0</v>
      </c>
      <c r="BN816" s="377"/>
      <c r="BP816" s="382"/>
      <c r="DH816" s="104"/>
    </row>
    <row r="817" spans="1:112" ht="21.5" hidden="1" customHeight="1">
      <c r="A817" s="103"/>
      <c r="B817" s="369"/>
      <c r="C817" s="370"/>
      <c r="D817" s="370"/>
      <c r="E817" s="370"/>
      <c r="F817" s="370"/>
      <c r="G817" s="370"/>
      <c r="H817" s="370"/>
      <c r="I817" s="370"/>
      <c r="J817" s="370"/>
      <c r="K817" s="370"/>
      <c r="L817" s="370"/>
      <c r="M817" s="370"/>
      <c r="N817" s="370"/>
      <c r="O817" s="370"/>
      <c r="P817" s="370"/>
      <c r="Q817" s="370"/>
      <c r="R817" s="143"/>
      <c r="S817" s="143"/>
      <c r="T817" s="143"/>
      <c r="U817" s="143"/>
      <c r="V817" s="143"/>
      <c r="W817" s="143"/>
      <c r="X817" s="143"/>
      <c r="Y817" s="143"/>
      <c r="Z817" s="143"/>
      <c r="AA817" s="143"/>
      <c r="AB817" s="143"/>
      <c r="AC817" s="143"/>
      <c r="AD817" s="143"/>
      <c r="AE817" s="246" t="str">
        <f>CONCATENATE(B775," ","TOTAL")</f>
        <v>REMEDIATION/ABATEMENT TOTAL</v>
      </c>
      <c r="AF817" s="802">
        <f>SUBTOTAL(9,AF776:AF816)</f>
        <v>0</v>
      </c>
      <c r="AG817" s="802"/>
      <c r="AH817" s="802"/>
      <c r="AI817" s="802"/>
      <c r="AJ817" s="802">
        <f>SUBTOTAL(9,AJ776:AJ816)</f>
        <v>0</v>
      </c>
      <c r="AK817" s="802"/>
      <c r="AL817" s="802"/>
      <c r="AM817" s="802"/>
      <c r="AN817" s="802">
        <f>SUBTOTAL(9,AN776:AN816)</f>
        <v>0</v>
      </c>
      <c r="AO817" s="802"/>
      <c r="AP817" s="802"/>
      <c r="AQ817" s="802"/>
      <c r="AR817" s="359"/>
      <c r="AS817" s="803">
        <f>SUBTOTAL(9,AS776:AS816)</f>
        <v>0</v>
      </c>
      <c r="AT817" s="803"/>
      <c r="AU817" s="803"/>
      <c r="AV817" s="803"/>
      <c r="AW817" s="803">
        <f>SUM(AW780:AW788)</f>
        <v>0</v>
      </c>
      <c r="AX817" s="91"/>
      <c r="AY817" s="121">
        <f t="shared" ref="AY817:BL817" si="385">SUM(AY776:AY816)</f>
        <v>0</v>
      </c>
      <c r="AZ817" s="121">
        <f t="shared" si="385"/>
        <v>0</v>
      </c>
      <c r="BA817" s="121">
        <f t="shared" si="385"/>
        <v>0</v>
      </c>
      <c r="BB817" s="121">
        <f t="shared" si="385"/>
        <v>0</v>
      </c>
      <c r="BC817" s="118">
        <f t="shared" si="385"/>
        <v>0</v>
      </c>
      <c r="BD817" s="121">
        <f t="shared" si="385"/>
        <v>0</v>
      </c>
      <c r="BE817" s="121">
        <f t="shared" si="385"/>
        <v>0</v>
      </c>
      <c r="BF817" s="118">
        <f t="shared" si="385"/>
        <v>0</v>
      </c>
      <c r="BG817" s="121">
        <f t="shared" si="385"/>
        <v>0</v>
      </c>
      <c r="BH817" s="121">
        <f t="shared" si="385"/>
        <v>0</v>
      </c>
      <c r="BI817" s="118">
        <f t="shared" si="385"/>
        <v>0</v>
      </c>
      <c r="BJ817" s="121">
        <f t="shared" si="385"/>
        <v>0</v>
      </c>
      <c r="BK817" s="121">
        <f t="shared" si="385"/>
        <v>0</v>
      </c>
      <c r="BL817" s="121">
        <f t="shared" si="385"/>
        <v>0</v>
      </c>
      <c r="BN817" s="383">
        <f>IFERROR(AS817/Total_Detailed_Estimate,0)</f>
        <v>0</v>
      </c>
      <c r="BP817" s="381"/>
      <c r="DH817" s="109"/>
    </row>
    <row r="818" spans="1:112" ht="8.75" hidden="1" customHeight="1">
      <c r="A818" s="103"/>
      <c r="B818" s="140"/>
      <c r="C818" s="140"/>
      <c r="D818" s="140"/>
      <c r="E818" s="140"/>
      <c r="F818" s="140"/>
      <c r="G818" s="140"/>
      <c r="H818" s="140"/>
      <c r="I818" s="140"/>
      <c r="J818" s="140"/>
      <c r="K818" s="140"/>
      <c r="L818" s="140"/>
      <c r="M818" s="140"/>
      <c r="N818" s="140"/>
      <c r="O818" s="140"/>
      <c r="P818" s="140"/>
      <c r="Q818" s="140"/>
      <c r="R818" s="141"/>
      <c r="S818" s="141"/>
      <c r="T818" s="141"/>
      <c r="U818" s="141"/>
      <c r="V818" s="141"/>
      <c r="W818" s="142"/>
      <c r="X818" s="142"/>
      <c r="Y818" s="142"/>
      <c r="Z818" s="142"/>
      <c r="AA818" s="142"/>
      <c r="AB818" s="142"/>
      <c r="AC818" s="142"/>
      <c r="AD818" s="142"/>
      <c r="AE818" s="392"/>
      <c r="AF818" s="144"/>
      <c r="AG818" s="144"/>
      <c r="AH818" s="144"/>
      <c r="AI818" s="144"/>
      <c r="AJ818" s="144"/>
      <c r="AK818" s="144"/>
      <c r="AL818" s="144"/>
      <c r="AM818" s="144"/>
      <c r="AN818" s="144"/>
      <c r="AO818" s="144"/>
      <c r="AP818" s="144"/>
      <c r="AQ818" s="144"/>
      <c r="AR818" s="360"/>
      <c r="AS818" s="362"/>
      <c r="AT818" s="362"/>
      <c r="AU818" s="362"/>
      <c r="AV818" s="362"/>
      <c r="AW818" s="393"/>
      <c r="AX818" s="91"/>
      <c r="AY818" s="106">
        <f>AY775</f>
        <v>0</v>
      </c>
      <c r="AZ818" s="106">
        <f>AZ775</f>
        <v>0</v>
      </c>
      <c r="BA818" s="106">
        <f>BA775</f>
        <v>0</v>
      </c>
      <c r="BB818" s="106">
        <f>BB775</f>
        <v>0</v>
      </c>
      <c r="BC818" s="106"/>
      <c r="BD818" s="106"/>
      <c r="BE818" s="106">
        <f>BE775</f>
        <v>0</v>
      </c>
      <c r="BF818" s="106"/>
      <c r="BG818" s="106">
        <f>BG775</f>
        <v>0</v>
      </c>
      <c r="BH818" s="106">
        <f>BH775</f>
        <v>0</v>
      </c>
      <c r="BI818" s="106"/>
      <c r="BJ818" s="106">
        <f>BJ775</f>
        <v>0</v>
      </c>
      <c r="BK818" s="106">
        <f>BK775</f>
        <v>0</v>
      </c>
      <c r="BL818" s="106">
        <f>BL775</f>
        <v>0</v>
      </c>
      <c r="BN818" s="377"/>
      <c r="BP818" s="382"/>
      <c r="DH818" s="104"/>
    </row>
    <row r="819" spans="1:112" ht="9.5" hidden="1" customHeight="1">
      <c r="A819" s="103"/>
      <c r="B819" s="145"/>
      <c r="C819" s="145"/>
      <c r="D819" s="145"/>
      <c r="E819" s="145"/>
      <c r="F819" s="145"/>
      <c r="G819" s="145"/>
      <c r="H819" s="145"/>
      <c r="I819" s="145"/>
      <c r="J819" s="145"/>
      <c r="K819" s="145"/>
      <c r="L819" s="145"/>
      <c r="M819" s="145"/>
      <c r="N819" s="145"/>
      <c r="O819" s="145"/>
      <c r="P819" s="145"/>
      <c r="Q819" s="145"/>
      <c r="R819" s="146"/>
      <c r="S819" s="146"/>
      <c r="T819" s="146"/>
      <c r="U819" s="146"/>
      <c r="V819" s="146"/>
      <c r="W819" s="146"/>
      <c r="X819" s="146"/>
      <c r="Y819" s="146"/>
      <c r="Z819" s="146"/>
      <c r="AA819" s="146"/>
      <c r="AB819" s="146"/>
      <c r="AC819" s="146"/>
      <c r="AD819" s="146"/>
      <c r="AE819" s="147"/>
      <c r="AF819" s="148"/>
      <c r="AG819" s="148"/>
      <c r="AH819" s="148"/>
      <c r="AI819" s="148"/>
      <c r="AJ819" s="148"/>
      <c r="AK819" s="148"/>
      <c r="AL819" s="148"/>
      <c r="AM819" s="148"/>
      <c r="AN819" s="148"/>
      <c r="AO819" s="148"/>
      <c r="AP819" s="148"/>
      <c r="AQ819" s="148"/>
      <c r="AR819" s="148"/>
      <c r="AS819" s="149"/>
      <c r="AT819" s="149"/>
      <c r="AU819" s="149"/>
      <c r="AV819" s="149"/>
      <c r="AW819" s="149"/>
      <c r="AX819" s="91"/>
      <c r="AY819" s="108">
        <f>AY817</f>
        <v>0</v>
      </c>
      <c r="AZ819" s="108">
        <f>AZ817</f>
        <v>0</v>
      </c>
      <c r="BA819" s="108">
        <f>BA817</f>
        <v>0</v>
      </c>
      <c r="BB819" s="108">
        <f>BB817</f>
        <v>0</v>
      </c>
      <c r="BC819" s="108"/>
      <c r="BD819" s="108"/>
      <c r="BE819" s="108">
        <f>BE817</f>
        <v>0</v>
      </c>
      <c r="BF819" s="108"/>
      <c r="BG819" s="108">
        <f>BG817</f>
        <v>0</v>
      </c>
      <c r="BH819" s="108">
        <f>BH817</f>
        <v>0</v>
      </c>
      <c r="BI819" s="108"/>
      <c r="BJ819" s="108">
        <f>BJ817</f>
        <v>0</v>
      </c>
      <c r="BK819" s="108">
        <f>BK817</f>
        <v>0</v>
      </c>
      <c r="BL819" s="108">
        <f>BL817</f>
        <v>0</v>
      </c>
      <c r="DH819" s="107"/>
    </row>
    <row r="820" spans="1:112" ht="23" customHeight="1">
      <c r="A820" s="114" t="s">
        <v>704</v>
      </c>
      <c r="B820" s="795" t="str">
        <f>UPPER(Interior3_Category)</f>
        <v>FRAMING</v>
      </c>
      <c r="C820" s="796"/>
      <c r="D820" s="796"/>
      <c r="E820" s="796"/>
      <c r="F820" s="796"/>
      <c r="G820" s="796"/>
      <c r="H820" s="796"/>
      <c r="I820" s="796"/>
      <c r="J820" s="796"/>
      <c r="K820" s="796"/>
      <c r="L820" s="796"/>
      <c r="M820" s="796"/>
      <c r="N820" s="796"/>
      <c r="O820" s="796"/>
      <c r="P820" s="796"/>
      <c r="Q820" s="797"/>
      <c r="R820" s="798"/>
      <c r="S820" s="798"/>
      <c r="T820" s="798"/>
      <c r="U820" s="799"/>
      <c r="V820" s="800"/>
      <c r="W820" s="790"/>
      <c r="X820" s="790"/>
      <c r="Y820" s="790"/>
      <c r="Z820" s="790"/>
      <c r="AA820" s="790"/>
      <c r="AB820" s="790"/>
      <c r="AC820" s="790"/>
      <c r="AD820" s="790"/>
      <c r="AE820" s="790"/>
      <c r="AF820" s="791" t="str">
        <f>IF(Interior3_Labor=0,"",Interior3_Labor)</f>
        <v/>
      </c>
      <c r="AG820" s="791"/>
      <c r="AH820" s="791"/>
      <c r="AI820" s="791"/>
      <c r="AJ820" s="791" t="str">
        <f>IF(Interior3_Material=0,"",Interior3_Material)</f>
        <v/>
      </c>
      <c r="AK820" s="791"/>
      <c r="AL820" s="791"/>
      <c r="AM820" s="791"/>
      <c r="AN820" s="791" t="str">
        <f>IF(Interior3_Sub=0,"",Interior3_Sub)</f>
        <v/>
      </c>
      <c r="AO820" s="791"/>
      <c r="AP820" s="791"/>
      <c r="AQ820" s="791"/>
      <c r="AR820" s="358"/>
      <c r="AS820" s="792" t="str">
        <f>IF(Interior3_Total=0,"",Interior3_Total)</f>
        <v/>
      </c>
      <c r="AT820" s="792"/>
      <c r="AU820" s="793"/>
      <c r="AV820" s="793"/>
      <c r="AW820" s="794"/>
      <c r="AX820" s="371"/>
      <c r="AY820" s="101"/>
      <c r="AZ820" s="101"/>
      <c r="BA820" s="101"/>
      <c r="BB820" s="101"/>
      <c r="BC820" s="101"/>
      <c r="BD820" s="101"/>
      <c r="BE820" s="101"/>
      <c r="BF820" s="101"/>
      <c r="BG820" s="101"/>
      <c r="BH820" s="101"/>
      <c r="BI820" s="101"/>
      <c r="BJ820" s="101"/>
      <c r="BK820" s="101"/>
      <c r="BL820" s="101"/>
      <c r="BN820" s="374"/>
      <c r="BP820" s="378"/>
      <c r="DH820" s="102"/>
    </row>
    <row r="821" spans="1:112" hidden="1">
      <c r="A821" s="110"/>
      <c r="B821" s="786" t="s">
        <v>874</v>
      </c>
      <c r="C821" s="786"/>
      <c r="D821" s="786"/>
      <c r="E821" s="786"/>
      <c r="F821" s="786"/>
      <c r="G821" s="786"/>
      <c r="H821" s="786"/>
      <c r="I821" s="786"/>
      <c r="J821" s="786"/>
      <c r="K821" s="786"/>
      <c r="L821" s="786"/>
      <c r="M821" s="786"/>
      <c r="N821" s="786"/>
      <c r="O821" s="786"/>
      <c r="P821" s="786"/>
      <c r="Q821" s="786"/>
      <c r="R821" s="787"/>
      <c r="S821" s="787"/>
      <c r="T821" s="788"/>
      <c r="U821" s="787"/>
      <c r="V821" s="787"/>
      <c r="W821" s="783"/>
      <c r="X821" s="789"/>
      <c r="Y821" s="789"/>
      <c r="Z821" s="781"/>
      <c r="AA821" s="782"/>
      <c r="AB821" s="783"/>
      <c r="AC821" s="781"/>
      <c r="AD821" s="782"/>
      <c r="AE821" s="783"/>
      <c r="AF821" s="784">
        <f>R821*W821</f>
        <v>0</v>
      </c>
      <c r="AG821" s="784"/>
      <c r="AH821" s="784"/>
      <c r="AI821" s="784"/>
      <c r="AJ821" s="784">
        <f t="shared" ref="AJ821:AJ860" si="386">R821*Z821</f>
        <v>0</v>
      </c>
      <c r="AK821" s="784"/>
      <c r="AL821" s="784"/>
      <c r="AM821" s="784"/>
      <c r="AN821" s="784">
        <f t="shared" ref="AN821:AN860" si="387">R821*AC821</f>
        <v>0</v>
      </c>
      <c r="AO821" s="784"/>
      <c r="AP821" s="784"/>
      <c r="AQ821" s="784"/>
      <c r="AR821" s="363"/>
      <c r="AS821" s="785">
        <f t="shared" ref="AS821:AS860" si="388">SUM(AF821:AQ821)</f>
        <v>0</v>
      </c>
      <c r="AT821" s="785"/>
      <c r="AU821" s="785"/>
      <c r="AV821" s="785"/>
      <c r="AW821" s="785">
        <f t="shared" ref="AW821:AW860" si="389">SUM(AF821:AQ821)</f>
        <v>0</v>
      </c>
      <c r="AX821" s="100"/>
      <c r="AY821" s="116">
        <f t="shared" ref="AY821:AY860" si="390">AF821</f>
        <v>0</v>
      </c>
      <c r="AZ821" s="116">
        <f t="shared" ref="AZ821:AZ860" si="391">AJ821</f>
        <v>0</v>
      </c>
      <c r="BA821" s="116">
        <f t="shared" ref="BA821:BA860" si="392">AN821</f>
        <v>0</v>
      </c>
      <c r="BB821" s="116">
        <f t="shared" ref="BB821:BB860" si="393">SUM(AY821:BA821)</f>
        <v>0</v>
      </c>
      <c r="BC821" s="115">
        <f>IFERROR(AY821/$BB$5,0)</f>
        <v>0</v>
      </c>
      <c r="BD821" s="116">
        <f t="shared" ref="BD821:BD860" si="394">BC821*Allocated_Adders</f>
        <v>0</v>
      </c>
      <c r="BE821" s="120">
        <f>AY821+BD821</f>
        <v>0</v>
      </c>
      <c r="BF821" s="115">
        <f>IFERROR(AZ821/$BB$5,0)</f>
        <v>0</v>
      </c>
      <c r="BG821" s="116">
        <f t="shared" ref="BG821:BG860" si="395">BF821*Allocated_Adders</f>
        <v>0</v>
      </c>
      <c r="BH821" s="120">
        <f>AZ821+BG821</f>
        <v>0</v>
      </c>
      <c r="BI821" s="115">
        <f>IFERROR(BA821/$BB$5,0)</f>
        <v>0</v>
      </c>
      <c r="BJ821" s="116">
        <f t="shared" ref="BJ821:BJ860" si="396">BI821*Allocated_Adders</f>
        <v>0</v>
      </c>
      <c r="BK821" s="120">
        <f>BA821+BJ821</f>
        <v>0</v>
      </c>
      <c r="BL821" s="120">
        <f>BE821+BH821+BK821</f>
        <v>0</v>
      </c>
      <c r="BN821" s="375">
        <f t="shared" ref="BN821:BN860" si="397">IFERROR(AS821/Total_Detailed_Estimate,0)</f>
        <v>0</v>
      </c>
      <c r="BP821" s="380"/>
      <c r="DH821" s="102"/>
    </row>
    <row r="822" spans="1:112" hidden="1">
      <c r="A822" s="110"/>
      <c r="B822" s="786"/>
      <c r="C822" s="786"/>
      <c r="D822" s="786"/>
      <c r="E822" s="786"/>
      <c r="F822" s="786"/>
      <c r="G822" s="786"/>
      <c r="H822" s="786"/>
      <c r="I822" s="786"/>
      <c r="J822" s="786"/>
      <c r="K822" s="786"/>
      <c r="L822" s="786"/>
      <c r="M822" s="786"/>
      <c r="N822" s="786"/>
      <c r="O822" s="786"/>
      <c r="P822" s="786"/>
      <c r="Q822" s="786"/>
      <c r="R822" s="787"/>
      <c r="S822" s="787"/>
      <c r="T822" s="788"/>
      <c r="U822" s="787"/>
      <c r="V822" s="787"/>
      <c r="W822" s="783"/>
      <c r="X822" s="789"/>
      <c r="Y822" s="789"/>
      <c r="Z822" s="781"/>
      <c r="AA822" s="782"/>
      <c r="AB822" s="783"/>
      <c r="AC822" s="781"/>
      <c r="AD822" s="782"/>
      <c r="AE822" s="783"/>
      <c r="AF822" s="784">
        <f t="shared" ref="AF822:AF860" si="398">R822*W822</f>
        <v>0</v>
      </c>
      <c r="AG822" s="784"/>
      <c r="AH822" s="784"/>
      <c r="AI822" s="784"/>
      <c r="AJ822" s="784">
        <f t="shared" si="386"/>
        <v>0</v>
      </c>
      <c r="AK822" s="784"/>
      <c r="AL822" s="784"/>
      <c r="AM822" s="784"/>
      <c r="AN822" s="784">
        <f t="shared" si="387"/>
        <v>0</v>
      </c>
      <c r="AO822" s="784"/>
      <c r="AP822" s="784"/>
      <c r="AQ822" s="784"/>
      <c r="AR822" s="363"/>
      <c r="AS822" s="785">
        <f t="shared" si="388"/>
        <v>0</v>
      </c>
      <c r="AT822" s="785"/>
      <c r="AU822" s="785"/>
      <c r="AV822" s="785"/>
      <c r="AW822" s="785">
        <f t="shared" si="389"/>
        <v>0</v>
      </c>
      <c r="AX822" s="90"/>
      <c r="AY822" s="116">
        <f t="shared" si="390"/>
        <v>0</v>
      </c>
      <c r="AZ822" s="116">
        <f t="shared" si="391"/>
        <v>0</v>
      </c>
      <c r="BA822" s="116">
        <f t="shared" si="392"/>
        <v>0</v>
      </c>
      <c r="BB822" s="116">
        <f t="shared" si="393"/>
        <v>0</v>
      </c>
      <c r="BC822" s="115">
        <f t="shared" ref="BC822:BC860" si="399">IFERROR(AY822/$BB$5,0)</f>
        <v>0</v>
      </c>
      <c r="BD822" s="116">
        <f t="shared" si="394"/>
        <v>0</v>
      </c>
      <c r="BE822" s="120">
        <f t="shared" ref="BE822:BE860" si="400">AY822+BD822</f>
        <v>0</v>
      </c>
      <c r="BF822" s="115">
        <f t="shared" ref="BF822:BF860" si="401">IFERROR(AZ822/$BB$5,0)</f>
        <v>0</v>
      </c>
      <c r="BG822" s="116">
        <f t="shared" si="395"/>
        <v>0</v>
      </c>
      <c r="BH822" s="120">
        <f t="shared" ref="BH822:BH860" si="402">AZ822+BG822</f>
        <v>0</v>
      </c>
      <c r="BI822" s="115">
        <f t="shared" ref="BI822:BI860" si="403">IFERROR(BA822/$BB$5,0)</f>
        <v>0</v>
      </c>
      <c r="BJ822" s="116">
        <f t="shared" si="396"/>
        <v>0</v>
      </c>
      <c r="BK822" s="120">
        <f t="shared" ref="BK822:BK860" si="404">BA822+BJ822</f>
        <v>0</v>
      </c>
      <c r="BL822" s="120">
        <f t="shared" ref="BL822:BL860" si="405">BE822+BH822+BK822</f>
        <v>0</v>
      </c>
      <c r="BN822" s="375">
        <f t="shared" si="397"/>
        <v>0</v>
      </c>
      <c r="BP822" s="380"/>
      <c r="DH822" s="102"/>
    </row>
    <row r="823" spans="1:112" hidden="1">
      <c r="A823" s="110"/>
      <c r="B823" s="801" t="s">
        <v>875</v>
      </c>
      <c r="C823" s="801"/>
      <c r="D823" s="801"/>
      <c r="E823" s="801"/>
      <c r="F823" s="801"/>
      <c r="G823" s="801"/>
      <c r="H823" s="801"/>
      <c r="I823" s="801"/>
      <c r="J823" s="801"/>
      <c r="K823" s="801"/>
      <c r="L823" s="801"/>
      <c r="M823" s="801"/>
      <c r="N823" s="801"/>
      <c r="O823" s="801"/>
      <c r="P823" s="801"/>
      <c r="Q823" s="801"/>
      <c r="R823" s="787"/>
      <c r="S823" s="787"/>
      <c r="T823" s="788"/>
      <c r="U823" s="787"/>
      <c r="V823" s="787"/>
      <c r="W823" s="783"/>
      <c r="X823" s="789"/>
      <c r="Y823" s="789"/>
      <c r="Z823" s="781"/>
      <c r="AA823" s="782"/>
      <c r="AB823" s="783"/>
      <c r="AC823" s="781"/>
      <c r="AD823" s="782"/>
      <c r="AE823" s="783"/>
      <c r="AF823" s="784">
        <f t="shared" si="398"/>
        <v>0</v>
      </c>
      <c r="AG823" s="784"/>
      <c r="AH823" s="784"/>
      <c r="AI823" s="784"/>
      <c r="AJ823" s="784">
        <f t="shared" si="386"/>
        <v>0</v>
      </c>
      <c r="AK823" s="784"/>
      <c r="AL823" s="784"/>
      <c r="AM823" s="784"/>
      <c r="AN823" s="784">
        <f t="shared" si="387"/>
        <v>0</v>
      </c>
      <c r="AO823" s="784"/>
      <c r="AP823" s="784"/>
      <c r="AQ823" s="784"/>
      <c r="AR823" s="363"/>
      <c r="AS823" s="785">
        <f t="shared" si="388"/>
        <v>0</v>
      </c>
      <c r="AT823" s="785"/>
      <c r="AU823" s="785"/>
      <c r="AV823" s="785"/>
      <c r="AW823" s="785">
        <f t="shared" si="389"/>
        <v>0</v>
      </c>
      <c r="AX823" s="91"/>
      <c r="AY823" s="116">
        <f t="shared" si="390"/>
        <v>0</v>
      </c>
      <c r="AZ823" s="116">
        <f t="shared" si="391"/>
        <v>0</v>
      </c>
      <c r="BA823" s="116">
        <f t="shared" si="392"/>
        <v>0</v>
      </c>
      <c r="BB823" s="116">
        <f t="shared" si="393"/>
        <v>0</v>
      </c>
      <c r="BC823" s="115">
        <f t="shared" si="399"/>
        <v>0</v>
      </c>
      <c r="BD823" s="116">
        <f t="shared" si="394"/>
        <v>0</v>
      </c>
      <c r="BE823" s="120">
        <f t="shared" si="400"/>
        <v>0</v>
      </c>
      <c r="BF823" s="115">
        <f t="shared" si="401"/>
        <v>0</v>
      </c>
      <c r="BG823" s="116">
        <f t="shared" si="395"/>
        <v>0</v>
      </c>
      <c r="BH823" s="120">
        <f t="shared" si="402"/>
        <v>0</v>
      </c>
      <c r="BI823" s="115">
        <f t="shared" si="403"/>
        <v>0</v>
      </c>
      <c r="BJ823" s="116">
        <f t="shared" si="396"/>
        <v>0</v>
      </c>
      <c r="BK823" s="120">
        <f t="shared" si="404"/>
        <v>0</v>
      </c>
      <c r="BL823" s="120">
        <f t="shared" si="405"/>
        <v>0</v>
      </c>
      <c r="BN823" s="375">
        <f t="shared" si="397"/>
        <v>0</v>
      </c>
      <c r="BP823" s="380"/>
      <c r="DH823" s="102"/>
    </row>
    <row r="824" spans="1:112" hidden="1">
      <c r="A824" s="110"/>
      <c r="B824" s="786" t="s">
        <v>881</v>
      </c>
      <c r="C824" s="786"/>
      <c r="D824" s="786"/>
      <c r="E824" s="786"/>
      <c r="F824" s="786"/>
      <c r="G824" s="786"/>
      <c r="H824" s="786"/>
      <c r="I824" s="786"/>
      <c r="J824" s="786"/>
      <c r="K824" s="786"/>
      <c r="L824" s="786"/>
      <c r="M824" s="786"/>
      <c r="N824" s="786"/>
      <c r="O824" s="786"/>
      <c r="P824" s="786"/>
      <c r="Q824" s="786"/>
      <c r="R824" s="787"/>
      <c r="S824" s="787"/>
      <c r="T824" s="788"/>
      <c r="U824" s="787" t="s">
        <v>7</v>
      </c>
      <c r="V824" s="787"/>
      <c r="W824" s="783">
        <v>15</v>
      </c>
      <c r="X824" s="789"/>
      <c r="Y824" s="789"/>
      <c r="Z824" s="781">
        <v>12.5</v>
      </c>
      <c r="AA824" s="782"/>
      <c r="AB824" s="783"/>
      <c r="AC824" s="781"/>
      <c r="AD824" s="782"/>
      <c r="AE824" s="783"/>
      <c r="AF824" s="784">
        <f t="shared" si="398"/>
        <v>0</v>
      </c>
      <c r="AG824" s="784"/>
      <c r="AH824" s="784"/>
      <c r="AI824" s="784"/>
      <c r="AJ824" s="784">
        <f t="shared" si="386"/>
        <v>0</v>
      </c>
      <c r="AK824" s="784"/>
      <c r="AL824" s="784"/>
      <c r="AM824" s="784"/>
      <c r="AN824" s="784">
        <f t="shared" si="387"/>
        <v>0</v>
      </c>
      <c r="AO824" s="784"/>
      <c r="AP824" s="784"/>
      <c r="AQ824" s="784"/>
      <c r="AR824" s="363"/>
      <c r="AS824" s="785">
        <f t="shared" si="388"/>
        <v>0</v>
      </c>
      <c r="AT824" s="785"/>
      <c r="AU824" s="785"/>
      <c r="AV824" s="785"/>
      <c r="AW824" s="785">
        <f t="shared" si="389"/>
        <v>0</v>
      </c>
      <c r="AX824" s="91"/>
      <c r="AY824" s="116">
        <f t="shared" si="390"/>
        <v>0</v>
      </c>
      <c r="AZ824" s="116">
        <f t="shared" si="391"/>
        <v>0</v>
      </c>
      <c r="BA824" s="116">
        <f t="shared" si="392"/>
        <v>0</v>
      </c>
      <c r="BB824" s="116">
        <f t="shared" si="393"/>
        <v>0</v>
      </c>
      <c r="BC824" s="115">
        <f t="shared" si="399"/>
        <v>0</v>
      </c>
      <c r="BD824" s="116">
        <f t="shared" si="394"/>
        <v>0</v>
      </c>
      <c r="BE824" s="120">
        <f t="shared" si="400"/>
        <v>0</v>
      </c>
      <c r="BF824" s="115">
        <f t="shared" si="401"/>
        <v>0</v>
      </c>
      <c r="BG824" s="116">
        <f t="shared" si="395"/>
        <v>0</v>
      </c>
      <c r="BH824" s="120">
        <f t="shared" si="402"/>
        <v>0</v>
      </c>
      <c r="BI824" s="115">
        <f t="shared" si="403"/>
        <v>0</v>
      </c>
      <c r="BJ824" s="116">
        <f t="shared" si="396"/>
        <v>0</v>
      </c>
      <c r="BK824" s="120">
        <f t="shared" si="404"/>
        <v>0</v>
      </c>
      <c r="BL824" s="120">
        <f t="shared" si="405"/>
        <v>0</v>
      </c>
      <c r="BN824" s="375">
        <f t="shared" si="397"/>
        <v>0</v>
      </c>
      <c r="BP824" s="380"/>
      <c r="DH824" s="102"/>
    </row>
    <row r="825" spans="1:112" hidden="1">
      <c r="A825" s="110"/>
      <c r="B825" s="786" t="s">
        <v>882</v>
      </c>
      <c r="C825" s="786"/>
      <c r="D825" s="786"/>
      <c r="E825" s="786"/>
      <c r="F825" s="786"/>
      <c r="G825" s="786"/>
      <c r="H825" s="786"/>
      <c r="I825" s="786"/>
      <c r="J825" s="786"/>
      <c r="K825" s="786"/>
      <c r="L825" s="786"/>
      <c r="M825" s="786"/>
      <c r="N825" s="786"/>
      <c r="O825" s="786"/>
      <c r="P825" s="786"/>
      <c r="Q825" s="786"/>
      <c r="R825" s="787"/>
      <c r="S825" s="787"/>
      <c r="T825" s="788"/>
      <c r="U825" s="787" t="s">
        <v>7</v>
      </c>
      <c r="V825" s="787"/>
      <c r="W825" s="783">
        <v>10</v>
      </c>
      <c r="X825" s="789"/>
      <c r="Y825" s="789"/>
      <c r="Z825" s="781">
        <v>7.5</v>
      </c>
      <c r="AA825" s="782"/>
      <c r="AB825" s="783"/>
      <c r="AC825" s="781"/>
      <c r="AD825" s="782"/>
      <c r="AE825" s="783"/>
      <c r="AF825" s="784">
        <f t="shared" si="398"/>
        <v>0</v>
      </c>
      <c r="AG825" s="784"/>
      <c r="AH825" s="784"/>
      <c r="AI825" s="784"/>
      <c r="AJ825" s="784">
        <f t="shared" si="386"/>
        <v>0</v>
      </c>
      <c r="AK825" s="784"/>
      <c r="AL825" s="784"/>
      <c r="AM825" s="784"/>
      <c r="AN825" s="784">
        <f t="shared" si="387"/>
        <v>0</v>
      </c>
      <c r="AO825" s="784"/>
      <c r="AP825" s="784"/>
      <c r="AQ825" s="784"/>
      <c r="AR825" s="363"/>
      <c r="AS825" s="785">
        <f t="shared" si="388"/>
        <v>0</v>
      </c>
      <c r="AT825" s="785"/>
      <c r="AU825" s="785"/>
      <c r="AV825" s="785"/>
      <c r="AW825" s="785">
        <f t="shared" si="389"/>
        <v>0</v>
      </c>
      <c r="AX825" s="91"/>
      <c r="AY825" s="116">
        <f t="shared" si="390"/>
        <v>0</v>
      </c>
      <c r="AZ825" s="116">
        <f t="shared" si="391"/>
        <v>0</v>
      </c>
      <c r="BA825" s="116">
        <f t="shared" si="392"/>
        <v>0</v>
      </c>
      <c r="BB825" s="116">
        <f t="shared" si="393"/>
        <v>0</v>
      </c>
      <c r="BC825" s="115">
        <f t="shared" si="399"/>
        <v>0</v>
      </c>
      <c r="BD825" s="116">
        <f t="shared" si="394"/>
        <v>0</v>
      </c>
      <c r="BE825" s="120">
        <f t="shared" si="400"/>
        <v>0</v>
      </c>
      <c r="BF825" s="115">
        <f t="shared" si="401"/>
        <v>0</v>
      </c>
      <c r="BG825" s="116">
        <f t="shared" si="395"/>
        <v>0</v>
      </c>
      <c r="BH825" s="120">
        <f t="shared" si="402"/>
        <v>0</v>
      </c>
      <c r="BI825" s="115">
        <f t="shared" si="403"/>
        <v>0</v>
      </c>
      <c r="BJ825" s="116">
        <f t="shared" si="396"/>
        <v>0</v>
      </c>
      <c r="BK825" s="120">
        <f t="shared" si="404"/>
        <v>0</v>
      </c>
      <c r="BL825" s="120">
        <f t="shared" si="405"/>
        <v>0</v>
      </c>
      <c r="BN825" s="375">
        <f t="shared" si="397"/>
        <v>0</v>
      </c>
      <c r="BP825" s="380"/>
      <c r="DH825" s="102"/>
    </row>
    <row r="826" spans="1:112" hidden="1">
      <c r="A826" s="110"/>
      <c r="B826" s="786" t="s">
        <v>883</v>
      </c>
      <c r="C826" s="786"/>
      <c r="D826" s="786"/>
      <c r="E826" s="786"/>
      <c r="F826" s="786"/>
      <c r="G826" s="786"/>
      <c r="H826" s="786"/>
      <c r="I826" s="786"/>
      <c r="J826" s="786"/>
      <c r="K826" s="786"/>
      <c r="L826" s="786"/>
      <c r="M826" s="786"/>
      <c r="N826" s="786"/>
      <c r="O826" s="786"/>
      <c r="P826" s="786"/>
      <c r="Q826" s="786"/>
      <c r="R826" s="787"/>
      <c r="S826" s="787"/>
      <c r="T826" s="788"/>
      <c r="U826" s="787" t="s">
        <v>7</v>
      </c>
      <c r="V826" s="787"/>
      <c r="W826" s="783">
        <v>4</v>
      </c>
      <c r="X826" s="789"/>
      <c r="Y826" s="789"/>
      <c r="Z826" s="781">
        <v>3.5</v>
      </c>
      <c r="AA826" s="782"/>
      <c r="AB826" s="783"/>
      <c r="AC826" s="781"/>
      <c r="AD826" s="782"/>
      <c r="AE826" s="783"/>
      <c r="AF826" s="784">
        <f t="shared" si="398"/>
        <v>0</v>
      </c>
      <c r="AG826" s="784"/>
      <c r="AH826" s="784"/>
      <c r="AI826" s="784"/>
      <c r="AJ826" s="784">
        <f t="shared" si="386"/>
        <v>0</v>
      </c>
      <c r="AK826" s="784"/>
      <c r="AL826" s="784"/>
      <c r="AM826" s="784"/>
      <c r="AN826" s="784">
        <f t="shared" si="387"/>
        <v>0</v>
      </c>
      <c r="AO826" s="784"/>
      <c r="AP826" s="784"/>
      <c r="AQ826" s="784"/>
      <c r="AR826" s="363"/>
      <c r="AS826" s="785">
        <f t="shared" si="388"/>
        <v>0</v>
      </c>
      <c r="AT826" s="785"/>
      <c r="AU826" s="785"/>
      <c r="AV826" s="785"/>
      <c r="AW826" s="785">
        <f t="shared" si="389"/>
        <v>0</v>
      </c>
      <c r="AX826" s="91"/>
      <c r="AY826" s="116">
        <f t="shared" si="390"/>
        <v>0</v>
      </c>
      <c r="AZ826" s="116">
        <f t="shared" si="391"/>
        <v>0</v>
      </c>
      <c r="BA826" s="116">
        <f t="shared" si="392"/>
        <v>0</v>
      </c>
      <c r="BB826" s="116">
        <f t="shared" si="393"/>
        <v>0</v>
      </c>
      <c r="BC826" s="115">
        <f t="shared" si="399"/>
        <v>0</v>
      </c>
      <c r="BD826" s="116">
        <f t="shared" si="394"/>
        <v>0</v>
      </c>
      <c r="BE826" s="120">
        <f t="shared" si="400"/>
        <v>0</v>
      </c>
      <c r="BF826" s="115">
        <f t="shared" si="401"/>
        <v>0</v>
      </c>
      <c r="BG826" s="116">
        <f t="shared" si="395"/>
        <v>0</v>
      </c>
      <c r="BH826" s="120">
        <f t="shared" si="402"/>
        <v>0</v>
      </c>
      <c r="BI826" s="115">
        <f t="shared" si="403"/>
        <v>0</v>
      </c>
      <c r="BJ826" s="116">
        <f t="shared" si="396"/>
        <v>0</v>
      </c>
      <c r="BK826" s="120">
        <f t="shared" si="404"/>
        <v>0</v>
      </c>
      <c r="BL826" s="120">
        <f t="shared" si="405"/>
        <v>0</v>
      </c>
      <c r="BN826" s="375">
        <f t="shared" si="397"/>
        <v>0</v>
      </c>
      <c r="BP826" s="380"/>
      <c r="DH826" s="102"/>
    </row>
    <row r="827" spans="1:112" hidden="1">
      <c r="A827" s="110"/>
      <c r="B827" s="786" t="s">
        <v>884</v>
      </c>
      <c r="C827" s="786"/>
      <c r="D827" s="786"/>
      <c r="E827" s="786"/>
      <c r="F827" s="786"/>
      <c r="G827" s="786"/>
      <c r="H827" s="786"/>
      <c r="I827" s="786"/>
      <c r="J827" s="786"/>
      <c r="K827" s="786"/>
      <c r="L827" s="786"/>
      <c r="M827" s="786"/>
      <c r="N827" s="786"/>
      <c r="O827" s="786"/>
      <c r="P827" s="786"/>
      <c r="Q827" s="786"/>
      <c r="R827" s="787"/>
      <c r="S827" s="787"/>
      <c r="T827" s="788"/>
      <c r="U827" s="787" t="s">
        <v>7</v>
      </c>
      <c r="V827" s="787"/>
      <c r="W827" s="783">
        <v>4.25</v>
      </c>
      <c r="X827" s="789"/>
      <c r="Y827" s="789"/>
      <c r="Z827" s="781">
        <v>4.5</v>
      </c>
      <c r="AA827" s="782"/>
      <c r="AB827" s="783"/>
      <c r="AC827" s="781"/>
      <c r="AD827" s="782"/>
      <c r="AE827" s="783"/>
      <c r="AF827" s="784">
        <f t="shared" si="398"/>
        <v>0</v>
      </c>
      <c r="AG827" s="784"/>
      <c r="AH827" s="784"/>
      <c r="AI827" s="784"/>
      <c r="AJ827" s="784">
        <f t="shared" si="386"/>
        <v>0</v>
      </c>
      <c r="AK827" s="784"/>
      <c r="AL827" s="784"/>
      <c r="AM827" s="784"/>
      <c r="AN827" s="784">
        <f t="shared" si="387"/>
        <v>0</v>
      </c>
      <c r="AO827" s="784"/>
      <c r="AP827" s="784"/>
      <c r="AQ827" s="784"/>
      <c r="AR827" s="363"/>
      <c r="AS827" s="785">
        <f t="shared" si="388"/>
        <v>0</v>
      </c>
      <c r="AT827" s="785"/>
      <c r="AU827" s="785"/>
      <c r="AV827" s="785"/>
      <c r="AW827" s="785">
        <f t="shared" si="389"/>
        <v>0</v>
      </c>
      <c r="AX827" s="91"/>
      <c r="AY827" s="116">
        <f t="shared" si="390"/>
        <v>0</v>
      </c>
      <c r="AZ827" s="116">
        <f t="shared" si="391"/>
        <v>0</v>
      </c>
      <c r="BA827" s="116">
        <f t="shared" si="392"/>
        <v>0</v>
      </c>
      <c r="BB827" s="116">
        <f t="shared" si="393"/>
        <v>0</v>
      </c>
      <c r="BC827" s="115">
        <f t="shared" si="399"/>
        <v>0</v>
      </c>
      <c r="BD827" s="116">
        <f t="shared" si="394"/>
        <v>0</v>
      </c>
      <c r="BE827" s="120">
        <f t="shared" si="400"/>
        <v>0</v>
      </c>
      <c r="BF827" s="115">
        <f t="shared" si="401"/>
        <v>0</v>
      </c>
      <c r="BG827" s="116">
        <f t="shared" si="395"/>
        <v>0</v>
      </c>
      <c r="BH827" s="120">
        <f t="shared" si="402"/>
        <v>0</v>
      </c>
      <c r="BI827" s="115">
        <f t="shared" si="403"/>
        <v>0</v>
      </c>
      <c r="BJ827" s="116">
        <f t="shared" si="396"/>
        <v>0</v>
      </c>
      <c r="BK827" s="120">
        <f t="shared" si="404"/>
        <v>0</v>
      </c>
      <c r="BL827" s="120">
        <f t="shared" si="405"/>
        <v>0</v>
      </c>
      <c r="BN827" s="375">
        <f t="shared" si="397"/>
        <v>0</v>
      </c>
      <c r="BP827" s="380"/>
      <c r="DH827" s="102"/>
    </row>
    <row r="828" spans="1:112" hidden="1">
      <c r="A828" s="110"/>
      <c r="B828" s="786" t="s">
        <v>885</v>
      </c>
      <c r="C828" s="786"/>
      <c r="D828" s="786"/>
      <c r="E828" s="786"/>
      <c r="F828" s="786"/>
      <c r="G828" s="786"/>
      <c r="H828" s="786"/>
      <c r="I828" s="786"/>
      <c r="J828" s="786"/>
      <c r="K828" s="786"/>
      <c r="L828" s="786"/>
      <c r="M828" s="786"/>
      <c r="N828" s="786"/>
      <c r="O828" s="786"/>
      <c r="P828" s="786"/>
      <c r="Q828" s="786"/>
      <c r="R828" s="787"/>
      <c r="S828" s="787"/>
      <c r="T828" s="788"/>
      <c r="U828" s="787" t="s">
        <v>7</v>
      </c>
      <c r="V828" s="787"/>
      <c r="W828" s="783">
        <v>2</v>
      </c>
      <c r="X828" s="789"/>
      <c r="Y828" s="789"/>
      <c r="Z828" s="781">
        <v>1.5</v>
      </c>
      <c r="AA828" s="782"/>
      <c r="AB828" s="783"/>
      <c r="AC828" s="781"/>
      <c r="AD828" s="782"/>
      <c r="AE828" s="783"/>
      <c r="AF828" s="784">
        <f t="shared" si="398"/>
        <v>0</v>
      </c>
      <c r="AG828" s="784"/>
      <c r="AH828" s="784"/>
      <c r="AI828" s="784"/>
      <c r="AJ828" s="784">
        <f t="shared" si="386"/>
        <v>0</v>
      </c>
      <c r="AK828" s="784"/>
      <c r="AL828" s="784"/>
      <c r="AM828" s="784"/>
      <c r="AN828" s="784">
        <f t="shared" si="387"/>
        <v>0</v>
      </c>
      <c r="AO828" s="784"/>
      <c r="AP828" s="784"/>
      <c r="AQ828" s="784"/>
      <c r="AR828" s="363"/>
      <c r="AS828" s="785">
        <f t="shared" si="388"/>
        <v>0</v>
      </c>
      <c r="AT828" s="785"/>
      <c r="AU828" s="785"/>
      <c r="AV828" s="785"/>
      <c r="AW828" s="785">
        <f t="shared" si="389"/>
        <v>0</v>
      </c>
      <c r="AX828" s="91"/>
      <c r="AY828" s="116">
        <f t="shared" si="390"/>
        <v>0</v>
      </c>
      <c r="AZ828" s="116">
        <f t="shared" si="391"/>
        <v>0</v>
      </c>
      <c r="BA828" s="116">
        <f t="shared" si="392"/>
        <v>0</v>
      </c>
      <c r="BB828" s="116">
        <f t="shared" si="393"/>
        <v>0</v>
      </c>
      <c r="BC828" s="115">
        <f t="shared" si="399"/>
        <v>0</v>
      </c>
      <c r="BD828" s="116">
        <f t="shared" si="394"/>
        <v>0</v>
      </c>
      <c r="BE828" s="120">
        <f t="shared" si="400"/>
        <v>0</v>
      </c>
      <c r="BF828" s="115">
        <f t="shared" si="401"/>
        <v>0</v>
      </c>
      <c r="BG828" s="116">
        <f t="shared" si="395"/>
        <v>0</v>
      </c>
      <c r="BH828" s="120">
        <f t="shared" si="402"/>
        <v>0</v>
      </c>
      <c r="BI828" s="115">
        <f t="shared" si="403"/>
        <v>0</v>
      </c>
      <c r="BJ828" s="116">
        <f t="shared" si="396"/>
        <v>0</v>
      </c>
      <c r="BK828" s="120">
        <f t="shared" si="404"/>
        <v>0</v>
      </c>
      <c r="BL828" s="120">
        <f t="shared" si="405"/>
        <v>0</v>
      </c>
      <c r="BN828" s="375">
        <f t="shared" si="397"/>
        <v>0</v>
      </c>
      <c r="BP828" s="380"/>
      <c r="DH828" s="102"/>
    </row>
    <row r="829" spans="1:112" hidden="1">
      <c r="A829" s="110"/>
      <c r="B829" s="786" t="s">
        <v>886</v>
      </c>
      <c r="C829" s="786"/>
      <c r="D829" s="786"/>
      <c r="E829" s="786"/>
      <c r="F829" s="786"/>
      <c r="G829" s="786"/>
      <c r="H829" s="786"/>
      <c r="I829" s="786"/>
      <c r="J829" s="786"/>
      <c r="K829" s="786"/>
      <c r="L829" s="786"/>
      <c r="M829" s="786"/>
      <c r="N829" s="786"/>
      <c r="O829" s="786"/>
      <c r="P829" s="786"/>
      <c r="Q829" s="786"/>
      <c r="R829" s="787"/>
      <c r="S829" s="787"/>
      <c r="T829" s="788"/>
      <c r="U829" s="787" t="s">
        <v>7</v>
      </c>
      <c r="V829" s="787"/>
      <c r="W829" s="783">
        <v>2.25</v>
      </c>
      <c r="X829" s="789"/>
      <c r="Y829" s="789"/>
      <c r="Z829" s="781">
        <v>1.75</v>
      </c>
      <c r="AA829" s="782"/>
      <c r="AB829" s="783"/>
      <c r="AC829" s="781"/>
      <c r="AD829" s="782"/>
      <c r="AE829" s="783"/>
      <c r="AF829" s="784">
        <f t="shared" si="398"/>
        <v>0</v>
      </c>
      <c r="AG829" s="784"/>
      <c r="AH829" s="784"/>
      <c r="AI829" s="784"/>
      <c r="AJ829" s="784">
        <f t="shared" si="386"/>
        <v>0</v>
      </c>
      <c r="AK829" s="784"/>
      <c r="AL829" s="784"/>
      <c r="AM829" s="784"/>
      <c r="AN829" s="784">
        <f t="shared" si="387"/>
        <v>0</v>
      </c>
      <c r="AO829" s="784"/>
      <c r="AP829" s="784"/>
      <c r="AQ829" s="784"/>
      <c r="AR829" s="363"/>
      <c r="AS829" s="785">
        <f t="shared" si="388"/>
        <v>0</v>
      </c>
      <c r="AT829" s="785"/>
      <c r="AU829" s="785"/>
      <c r="AV829" s="785"/>
      <c r="AW829" s="785">
        <f t="shared" si="389"/>
        <v>0</v>
      </c>
      <c r="AX829" s="91"/>
      <c r="AY829" s="116">
        <f t="shared" si="390"/>
        <v>0</v>
      </c>
      <c r="AZ829" s="116">
        <f t="shared" si="391"/>
        <v>0</v>
      </c>
      <c r="BA829" s="116">
        <f t="shared" si="392"/>
        <v>0</v>
      </c>
      <c r="BB829" s="116">
        <f t="shared" si="393"/>
        <v>0</v>
      </c>
      <c r="BC829" s="115">
        <f t="shared" si="399"/>
        <v>0</v>
      </c>
      <c r="BD829" s="116">
        <f t="shared" si="394"/>
        <v>0</v>
      </c>
      <c r="BE829" s="120">
        <f t="shared" si="400"/>
        <v>0</v>
      </c>
      <c r="BF829" s="115">
        <f t="shared" si="401"/>
        <v>0</v>
      </c>
      <c r="BG829" s="116">
        <f t="shared" si="395"/>
        <v>0</v>
      </c>
      <c r="BH829" s="120">
        <f t="shared" si="402"/>
        <v>0</v>
      </c>
      <c r="BI829" s="115">
        <f t="shared" si="403"/>
        <v>0</v>
      </c>
      <c r="BJ829" s="116">
        <f t="shared" si="396"/>
        <v>0</v>
      </c>
      <c r="BK829" s="120">
        <f t="shared" si="404"/>
        <v>0</v>
      </c>
      <c r="BL829" s="120">
        <f t="shared" si="405"/>
        <v>0</v>
      </c>
      <c r="BN829" s="375">
        <f t="shared" si="397"/>
        <v>0</v>
      </c>
      <c r="BP829" s="380"/>
      <c r="DH829" s="102"/>
    </row>
    <row r="830" spans="1:112" hidden="1">
      <c r="A830" s="110"/>
      <c r="B830" s="786" t="s">
        <v>887</v>
      </c>
      <c r="C830" s="786"/>
      <c r="D830" s="786"/>
      <c r="E830" s="786"/>
      <c r="F830" s="786"/>
      <c r="G830" s="786"/>
      <c r="H830" s="786"/>
      <c r="I830" s="786"/>
      <c r="J830" s="786"/>
      <c r="K830" s="786"/>
      <c r="L830" s="786"/>
      <c r="M830" s="786"/>
      <c r="N830" s="786"/>
      <c r="O830" s="786"/>
      <c r="P830" s="786"/>
      <c r="Q830" s="786"/>
      <c r="R830" s="787"/>
      <c r="S830" s="787"/>
      <c r="T830" s="788"/>
      <c r="U830" s="787" t="s">
        <v>7</v>
      </c>
      <c r="V830" s="787"/>
      <c r="W830" s="783">
        <v>4.5</v>
      </c>
      <c r="X830" s="789"/>
      <c r="Y830" s="789"/>
      <c r="Z830" s="781">
        <v>2.85</v>
      </c>
      <c r="AA830" s="782"/>
      <c r="AB830" s="783"/>
      <c r="AC830" s="781"/>
      <c r="AD830" s="782"/>
      <c r="AE830" s="783"/>
      <c r="AF830" s="784">
        <f t="shared" si="398"/>
        <v>0</v>
      </c>
      <c r="AG830" s="784"/>
      <c r="AH830" s="784"/>
      <c r="AI830" s="784"/>
      <c r="AJ830" s="784">
        <f t="shared" si="386"/>
        <v>0</v>
      </c>
      <c r="AK830" s="784"/>
      <c r="AL830" s="784"/>
      <c r="AM830" s="784"/>
      <c r="AN830" s="784">
        <f t="shared" si="387"/>
        <v>0</v>
      </c>
      <c r="AO830" s="784"/>
      <c r="AP830" s="784"/>
      <c r="AQ830" s="784"/>
      <c r="AR830" s="363"/>
      <c r="AS830" s="785">
        <f t="shared" si="388"/>
        <v>0</v>
      </c>
      <c r="AT830" s="785"/>
      <c r="AU830" s="785"/>
      <c r="AV830" s="785"/>
      <c r="AW830" s="785">
        <f t="shared" si="389"/>
        <v>0</v>
      </c>
      <c r="AX830" s="91"/>
      <c r="AY830" s="116">
        <f t="shared" si="390"/>
        <v>0</v>
      </c>
      <c r="AZ830" s="116">
        <f t="shared" si="391"/>
        <v>0</v>
      </c>
      <c r="BA830" s="116">
        <f t="shared" si="392"/>
        <v>0</v>
      </c>
      <c r="BB830" s="116">
        <f t="shared" si="393"/>
        <v>0</v>
      </c>
      <c r="BC830" s="115">
        <f t="shared" si="399"/>
        <v>0</v>
      </c>
      <c r="BD830" s="116">
        <f t="shared" si="394"/>
        <v>0</v>
      </c>
      <c r="BE830" s="120">
        <f t="shared" si="400"/>
        <v>0</v>
      </c>
      <c r="BF830" s="115">
        <f t="shared" si="401"/>
        <v>0</v>
      </c>
      <c r="BG830" s="116">
        <f t="shared" si="395"/>
        <v>0</v>
      </c>
      <c r="BH830" s="120">
        <f t="shared" si="402"/>
        <v>0</v>
      </c>
      <c r="BI830" s="115">
        <f t="shared" si="403"/>
        <v>0</v>
      </c>
      <c r="BJ830" s="116">
        <f t="shared" si="396"/>
        <v>0</v>
      </c>
      <c r="BK830" s="120">
        <f t="shared" si="404"/>
        <v>0</v>
      </c>
      <c r="BL830" s="120">
        <f t="shared" si="405"/>
        <v>0</v>
      </c>
      <c r="BN830" s="375">
        <f t="shared" si="397"/>
        <v>0</v>
      </c>
      <c r="BP830" s="380"/>
      <c r="DH830" s="102"/>
    </row>
    <row r="831" spans="1:112" hidden="1">
      <c r="A831" s="110"/>
      <c r="B831" s="786" t="s">
        <v>888</v>
      </c>
      <c r="C831" s="786"/>
      <c r="D831" s="786"/>
      <c r="E831" s="786"/>
      <c r="F831" s="786"/>
      <c r="G831" s="786"/>
      <c r="H831" s="786"/>
      <c r="I831" s="786"/>
      <c r="J831" s="786"/>
      <c r="K831" s="786"/>
      <c r="L831" s="786"/>
      <c r="M831" s="786"/>
      <c r="N831" s="786"/>
      <c r="O831" s="786"/>
      <c r="P831" s="786"/>
      <c r="Q831" s="786"/>
      <c r="R831" s="787"/>
      <c r="S831" s="787"/>
      <c r="T831" s="788"/>
      <c r="U831" s="787" t="s">
        <v>7</v>
      </c>
      <c r="V831" s="787"/>
      <c r="W831" s="783">
        <v>4.75</v>
      </c>
      <c r="X831" s="789"/>
      <c r="Y831" s="789"/>
      <c r="Z831" s="781">
        <v>3.5</v>
      </c>
      <c r="AA831" s="782"/>
      <c r="AB831" s="783"/>
      <c r="AC831" s="781"/>
      <c r="AD831" s="782"/>
      <c r="AE831" s="783"/>
      <c r="AF831" s="784">
        <f t="shared" si="398"/>
        <v>0</v>
      </c>
      <c r="AG831" s="784"/>
      <c r="AH831" s="784"/>
      <c r="AI831" s="784"/>
      <c r="AJ831" s="784">
        <f t="shared" si="386"/>
        <v>0</v>
      </c>
      <c r="AK831" s="784"/>
      <c r="AL831" s="784"/>
      <c r="AM831" s="784"/>
      <c r="AN831" s="784">
        <f t="shared" si="387"/>
        <v>0</v>
      </c>
      <c r="AO831" s="784"/>
      <c r="AP831" s="784"/>
      <c r="AQ831" s="784"/>
      <c r="AR831" s="363"/>
      <c r="AS831" s="785">
        <f t="shared" si="388"/>
        <v>0</v>
      </c>
      <c r="AT831" s="785"/>
      <c r="AU831" s="785"/>
      <c r="AV831" s="785"/>
      <c r="AW831" s="785">
        <f t="shared" si="389"/>
        <v>0</v>
      </c>
      <c r="AX831" s="91"/>
      <c r="AY831" s="116">
        <f t="shared" si="390"/>
        <v>0</v>
      </c>
      <c r="AZ831" s="116">
        <f t="shared" si="391"/>
        <v>0</v>
      </c>
      <c r="BA831" s="116">
        <f t="shared" si="392"/>
        <v>0</v>
      </c>
      <c r="BB831" s="116">
        <f t="shared" si="393"/>
        <v>0</v>
      </c>
      <c r="BC831" s="115">
        <f t="shared" si="399"/>
        <v>0</v>
      </c>
      <c r="BD831" s="116">
        <f t="shared" si="394"/>
        <v>0</v>
      </c>
      <c r="BE831" s="120">
        <f t="shared" si="400"/>
        <v>0</v>
      </c>
      <c r="BF831" s="115">
        <f t="shared" si="401"/>
        <v>0</v>
      </c>
      <c r="BG831" s="116">
        <f t="shared" si="395"/>
        <v>0</v>
      </c>
      <c r="BH831" s="120">
        <f t="shared" si="402"/>
        <v>0</v>
      </c>
      <c r="BI831" s="115">
        <f t="shared" si="403"/>
        <v>0</v>
      </c>
      <c r="BJ831" s="116">
        <f t="shared" si="396"/>
        <v>0</v>
      </c>
      <c r="BK831" s="120">
        <f t="shared" si="404"/>
        <v>0</v>
      </c>
      <c r="BL831" s="120">
        <f t="shared" si="405"/>
        <v>0</v>
      </c>
      <c r="BN831" s="375">
        <f t="shared" si="397"/>
        <v>0</v>
      </c>
      <c r="BP831" s="380"/>
      <c r="DH831" s="102"/>
    </row>
    <row r="832" spans="1:112" hidden="1">
      <c r="A832" s="110"/>
      <c r="B832" s="786" t="s">
        <v>889</v>
      </c>
      <c r="C832" s="786"/>
      <c r="D832" s="786"/>
      <c r="E832" s="786"/>
      <c r="F832" s="786"/>
      <c r="G832" s="786"/>
      <c r="H832" s="786"/>
      <c r="I832" s="786"/>
      <c r="J832" s="786"/>
      <c r="K832" s="786"/>
      <c r="L832" s="786"/>
      <c r="M832" s="786"/>
      <c r="N832" s="786"/>
      <c r="O832" s="786"/>
      <c r="P832" s="786"/>
      <c r="Q832" s="786"/>
      <c r="R832" s="787"/>
      <c r="S832" s="787"/>
      <c r="T832" s="788"/>
      <c r="U832" s="787" t="s">
        <v>7</v>
      </c>
      <c r="V832" s="787"/>
      <c r="W832" s="783">
        <v>1.35</v>
      </c>
      <c r="X832" s="789"/>
      <c r="Y832" s="789"/>
      <c r="Z832" s="781">
        <v>0.75</v>
      </c>
      <c r="AA832" s="782"/>
      <c r="AB832" s="783"/>
      <c r="AC832" s="781"/>
      <c r="AD832" s="782"/>
      <c r="AE832" s="783"/>
      <c r="AF832" s="784">
        <f t="shared" si="398"/>
        <v>0</v>
      </c>
      <c r="AG832" s="784"/>
      <c r="AH832" s="784"/>
      <c r="AI832" s="784"/>
      <c r="AJ832" s="784">
        <f t="shared" si="386"/>
        <v>0</v>
      </c>
      <c r="AK832" s="784"/>
      <c r="AL832" s="784"/>
      <c r="AM832" s="784"/>
      <c r="AN832" s="784">
        <f t="shared" si="387"/>
        <v>0</v>
      </c>
      <c r="AO832" s="784"/>
      <c r="AP832" s="784"/>
      <c r="AQ832" s="784"/>
      <c r="AR832" s="363"/>
      <c r="AS832" s="785">
        <f t="shared" si="388"/>
        <v>0</v>
      </c>
      <c r="AT832" s="785"/>
      <c r="AU832" s="785"/>
      <c r="AV832" s="785"/>
      <c r="AW832" s="785">
        <f t="shared" si="389"/>
        <v>0</v>
      </c>
      <c r="AX832" s="91"/>
      <c r="AY832" s="116">
        <f t="shared" si="390"/>
        <v>0</v>
      </c>
      <c r="AZ832" s="116">
        <f t="shared" si="391"/>
        <v>0</v>
      </c>
      <c r="BA832" s="116">
        <f t="shared" si="392"/>
        <v>0</v>
      </c>
      <c r="BB832" s="116">
        <f t="shared" si="393"/>
        <v>0</v>
      </c>
      <c r="BC832" s="115">
        <f t="shared" si="399"/>
        <v>0</v>
      </c>
      <c r="BD832" s="116">
        <f t="shared" si="394"/>
        <v>0</v>
      </c>
      <c r="BE832" s="120">
        <f t="shared" si="400"/>
        <v>0</v>
      </c>
      <c r="BF832" s="115">
        <f t="shared" si="401"/>
        <v>0</v>
      </c>
      <c r="BG832" s="116">
        <f t="shared" si="395"/>
        <v>0</v>
      </c>
      <c r="BH832" s="120">
        <f t="shared" si="402"/>
        <v>0</v>
      </c>
      <c r="BI832" s="115">
        <f t="shared" si="403"/>
        <v>0</v>
      </c>
      <c r="BJ832" s="116">
        <f t="shared" si="396"/>
        <v>0</v>
      </c>
      <c r="BK832" s="120">
        <f t="shared" si="404"/>
        <v>0</v>
      </c>
      <c r="BL832" s="120">
        <f t="shared" si="405"/>
        <v>0</v>
      </c>
      <c r="BN832" s="375">
        <f t="shared" si="397"/>
        <v>0</v>
      </c>
      <c r="BP832" s="380"/>
      <c r="DH832" s="102"/>
    </row>
    <row r="833" spans="1:112" hidden="1">
      <c r="A833" s="110"/>
      <c r="B833" s="786" t="s">
        <v>890</v>
      </c>
      <c r="C833" s="786"/>
      <c r="D833" s="786"/>
      <c r="E833" s="786"/>
      <c r="F833" s="786"/>
      <c r="G833" s="786"/>
      <c r="H833" s="786"/>
      <c r="I833" s="786"/>
      <c r="J833" s="786"/>
      <c r="K833" s="786"/>
      <c r="L833" s="786"/>
      <c r="M833" s="786"/>
      <c r="N833" s="786"/>
      <c r="O833" s="786"/>
      <c r="P833" s="786"/>
      <c r="Q833" s="786"/>
      <c r="R833" s="787"/>
      <c r="S833" s="787"/>
      <c r="T833" s="788"/>
      <c r="U833" s="787" t="s">
        <v>7</v>
      </c>
      <c r="V833" s="787"/>
      <c r="W833" s="783">
        <v>1.5</v>
      </c>
      <c r="X833" s="789"/>
      <c r="Y833" s="789"/>
      <c r="Z833" s="781">
        <v>1</v>
      </c>
      <c r="AA833" s="782"/>
      <c r="AB833" s="783"/>
      <c r="AC833" s="781"/>
      <c r="AD833" s="782"/>
      <c r="AE833" s="783"/>
      <c r="AF833" s="784">
        <f t="shared" si="398"/>
        <v>0</v>
      </c>
      <c r="AG833" s="784"/>
      <c r="AH833" s="784"/>
      <c r="AI833" s="784"/>
      <c r="AJ833" s="784">
        <f t="shared" si="386"/>
        <v>0</v>
      </c>
      <c r="AK833" s="784"/>
      <c r="AL833" s="784"/>
      <c r="AM833" s="784"/>
      <c r="AN833" s="784">
        <f t="shared" si="387"/>
        <v>0</v>
      </c>
      <c r="AO833" s="784"/>
      <c r="AP833" s="784"/>
      <c r="AQ833" s="784"/>
      <c r="AR833" s="363"/>
      <c r="AS833" s="785">
        <f t="shared" si="388"/>
        <v>0</v>
      </c>
      <c r="AT833" s="785"/>
      <c r="AU833" s="785"/>
      <c r="AV833" s="785"/>
      <c r="AW833" s="785">
        <f t="shared" si="389"/>
        <v>0</v>
      </c>
      <c r="AX833" s="91"/>
      <c r="AY833" s="116">
        <f t="shared" si="390"/>
        <v>0</v>
      </c>
      <c r="AZ833" s="116">
        <f t="shared" si="391"/>
        <v>0</v>
      </c>
      <c r="BA833" s="116">
        <f t="shared" si="392"/>
        <v>0</v>
      </c>
      <c r="BB833" s="116">
        <f t="shared" si="393"/>
        <v>0</v>
      </c>
      <c r="BC833" s="115">
        <f t="shared" si="399"/>
        <v>0</v>
      </c>
      <c r="BD833" s="116">
        <f t="shared" si="394"/>
        <v>0</v>
      </c>
      <c r="BE833" s="120">
        <f t="shared" si="400"/>
        <v>0</v>
      </c>
      <c r="BF833" s="115">
        <f t="shared" si="401"/>
        <v>0</v>
      </c>
      <c r="BG833" s="116">
        <f t="shared" si="395"/>
        <v>0</v>
      </c>
      <c r="BH833" s="120">
        <f t="shared" si="402"/>
        <v>0</v>
      </c>
      <c r="BI833" s="115">
        <f t="shared" si="403"/>
        <v>0</v>
      </c>
      <c r="BJ833" s="116">
        <f t="shared" si="396"/>
        <v>0</v>
      </c>
      <c r="BK833" s="120">
        <f t="shared" si="404"/>
        <v>0</v>
      </c>
      <c r="BL833" s="120">
        <f t="shared" si="405"/>
        <v>0</v>
      </c>
      <c r="BN833" s="375">
        <f t="shared" si="397"/>
        <v>0</v>
      </c>
      <c r="BP833" s="380"/>
      <c r="DH833" s="102"/>
    </row>
    <row r="834" spans="1:112" hidden="1">
      <c r="A834" s="110"/>
      <c r="B834" s="786"/>
      <c r="C834" s="786"/>
      <c r="D834" s="786"/>
      <c r="E834" s="786"/>
      <c r="F834" s="786"/>
      <c r="G834" s="786"/>
      <c r="H834" s="786"/>
      <c r="I834" s="786"/>
      <c r="J834" s="786"/>
      <c r="K834" s="786"/>
      <c r="L834" s="786"/>
      <c r="M834" s="786"/>
      <c r="N834" s="786"/>
      <c r="O834" s="786"/>
      <c r="P834" s="786"/>
      <c r="Q834" s="786"/>
      <c r="R834" s="787"/>
      <c r="S834" s="787"/>
      <c r="T834" s="788"/>
      <c r="U834" s="787"/>
      <c r="V834" s="787"/>
      <c r="W834" s="783"/>
      <c r="X834" s="789"/>
      <c r="Y834" s="789"/>
      <c r="Z834" s="781"/>
      <c r="AA834" s="782"/>
      <c r="AB834" s="783"/>
      <c r="AC834" s="781"/>
      <c r="AD834" s="782"/>
      <c r="AE834" s="783"/>
      <c r="AF834" s="784">
        <f t="shared" si="398"/>
        <v>0</v>
      </c>
      <c r="AG834" s="784"/>
      <c r="AH834" s="784"/>
      <c r="AI834" s="784"/>
      <c r="AJ834" s="784">
        <f t="shared" si="386"/>
        <v>0</v>
      </c>
      <c r="AK834" s="784"/>
      <c r="AL834" s="784"/>
      <c r="AM834" s="784"/>
      <c r="AN834" s="784">
        <f t="shared" si="387"/>
        <v>0</v>
      </c>
      <c r="AO834" s="784"/>
      <c r="AP834" s="784"/>
      <c r="AQ834" s="784"/>
      <c r="AR834" s="363"/>
      <c r="AS834" s="785">
        <f t="shared" si="388"/>
        <v>0</v>
      </c>
      <c r="AT834" s="785"/>
      <c r="AU834" s="785"/>
      <c r="AV834" s="785"/>
      <c r="AW834" s="785">
        <f t="shared" si="389"/>
        <v>0</v>
      </c>
      <c r="AX834" s="91"/>
      <c r="AY834" s="116">
        <f t="shared" si="390"/>
        <v>0</v>
      </c>
      <c r="AZ834" s="116">
        <f t="shared" si="391"/>
        <v>0</v>
      </c>
      <c r="BA834" s="116">
        <f t="shared" si="392"/>
        <v>0</v>
      </c>
      <c r="BB834" s="116">
        <f t="shared" si="393"/>
        <v>0</v>
      </c>
      <c r="BC834" s="115">
        <f t="shared" si="399"/>
        <v>0</v>
      </c>
      <c r="BD834" s="116">
        <f t="shared" si="394"/>
        <v>0</v>
      </c>
      <c r="BE834" s="120">
        <f t="shared" si="400"/>
        <v>0</v>
      </c>
      <c r="BF834" s="115">
        <f t="shared" si="401"/>
        <v>0</v>
      </c>
      <c r="BG834" s="116">
        <f t="shared" si="395"/>
        <v>0</v>
      </c>
      <c r="BH834" s="120">
        <f t="shared" si="402"/>
        <v>0</v>
      </c>
      <c r="BI834" s="115">
        <f t="shared" si="403"/>
        <v>0</v>
      </c>
      <c r="BJ834" s="116">
        <f t="shared" si="396"/>
        <v>0</v>
      </c>
      <c r="BK834" s="120">
        <f t="shared" si="404"/>
        <v>0</v>
      </c>
      <c r="BL834" s="120">
        <f t="shared" si="405"/>
        <v>0</v>
      </c>
      <c r="BN834" s="375">
        <f t="shared" si="397"/>
        <v>0</v>
      </c>
      <c r="BP834" s="380"/>
      <c r="DH834" s="102"/>
    </row>
    <row r="835" spans="1:112" hidden="1">
      <c r="A835" s="110"/>
      <c r="B835" s="786"/>
      <c r="C835" s="786"/>
      <c r="D835" s="786"/>
      <c r="E835" s="786"/>
      <c r="F835" s="786"/>
      <c r="G835" s="786"/>
      <c r="H835" s="786"/>
      <c r="I835" s="786"/>
      <c r="J835" s="786"/>
      <c r="K835" s="786"/>
      <c r="L835" s="786"/>
      <c r="M835" s="786"/>
      <c r="N835" s="786"/>
      <c r="O835" s="786"/>
      <c r="P835" s="786"/>
      <c r="Q835" s="786"/>
      <c r="R835" s="787"/>
      <c r="S835" s="787"/>
      <c r="T835" s="788"/>
      <c r="U835" s="787"/>
      <c r="V835" s="787"/>
      <c r="W835" s="783"/>
      <c r="X835" s="789"/>
      <c r="Y835" s="789"/>
      <c r="Z835" s="781"/>
      <c r="AA835" s="782"/>
      <c r="AB835" s="783"/>
      <c r="AC835" s="781"/>
      <c r="AD835" s="782"/>
      <c r="AE835" s="783"/>
      <c r="AF835" s="784">
        <f t="shared" si="398"/>
        <v>0</v>
      </c>
      <c r="AG835" s="784"/>
      <c r="AH835" s="784"/>
      <c r="AI835" s="784"/>
      <c r="AJ835" s="784">
        <f t="shared" si="386"/>
        <v>0</v>
      </c>
      <c r="AK835" s="784"/>
      <c r="AL835" s="784"/>
      <c r="AM835" s="784"/>
      <c r="AN835" s="784">
        <f t="shared" si="387"/>
        <v>0</v>
      </c>
      <c r="AO835" s="784"/>
      <c r="AP835" s="784"/>
      <c r="AQ835" s="784"/>
      <c r="AR835" s="363"/>
      <c r="AS835" s="785">
        <f t="shared" si="388"/>
        <v>0</v>
      </c>
      <c r="AT835" s="785"/>
      <c r="AU835" s="785"/>
      <c r="AV835" s="785"/>
      <c r="AW835" s="785">
        <f t="shared" si="389"/>
        <v>0</v>
      </c>
      <c r="AX835" s="91"/>
      <c r="AY835" s="116">
        <f t="shared" si="390"/>
        <v>0</v>
      </c>
      <c r="AZ835" s="116">
        <f t="shared" si="391"/>
        <v>0</v>
      </c>
      <c r="BA835" s="116">
        <f t="shared" si="392"/>
        <v>0</v>
      </c>
      <c r="BB835" s="116">
        <f t="shared" si="393"/>
        <v>0</v>
      </c>
      <c r="BC835" s="115">
        <f t="shared" si="399"/>
        <v>0</v>
      </c>
      <c r="BD835" s="116">
        <f t="shared" si="394"/>
        <v>0</v>
      </c>
      <c r="BE835" s="120">
        <f t="shared" si="400"/>
        <v>0</v>
      </c>
      <c r="BF835" s="115">
        <f t="shared" si="401"/>
        <v>0</v>
      </c>
      <c r="BG835" s="116">
        <f t="shared" si="395"/>
        <v>0</v>
      </c>
      <c r="BH835" s="120">
        <f t="shared" si="402"/>
        <v>0</v>
      </c>
      <c r="BI835" s="115">
        <f t="shared" si="403"/>
        <v>0</v>
      </c>
      <c r="BJ835" s="116">
        <f t="shared" si="396"/>
        <v>0</v>
      </c>
      <c r="BK835" s="120">
        <f t="shared" si="404"/>
        <v>0</v>
      </c>
      <c r="BL835" s="120">
        <f t="shared" si="405"/>
        <v>0</v>
      </c>
      <c r="BN835" s="375">
        <f t="shared" si="397"/>
        <v>0</v>
      </c>
      <c r="BP835" s="380"/>
      <c r="DH835" s="102"/>
    </row>
    <row r="836" spans="1:112" hidden="1">
      <c r="A836" s="110"/>
      <c r="B836" s="801" t="s">
        <v>876</v>
      </c>
      <c r="C836" s="801"/>
      <c r="D836" s="801"/>
      <c r="E836" s="801"/>
      <c r="F836" s="801"/>
      <c r="G836" s="801"/>
      <c r="H836" s="801"/>
      <c r="I836" s="801"/>
      <c r="J836" s="801"/>
      <c r="K836" s="801"/>
      <c r="L836" s="801"/>
      <c r="M836" s="801"/>
      <c r="N836" s="801"/>
      <c r="O836" s="801"/>
      <c r="P836" s="801"/>
      <c r="Q836" s="801"/>
      <c r="R836" s="787"/>
      <c r="S836" s="787"/>
      <c r="T836" s="788"/>
      <c r="U836" s="787"/>
      <c r="V836" s="787"/>
      <c r="W836" s="783"/>
      <c r="X836" s="789"/>
      <c r="Y836" s="789"/>
      <c r="Z836" s="781"/>
      <c r="AA836" s="782"/>
      <c r="AB836" s="783"/>
      <c r="AC836" s="781"/>
      <c r="AD836" s="782"/>
      <c r="AE836" s="783"/>
      <c r="AF836" s="784">
        <f t="shared" si="398"/>
        <v>0</v>
      </c>
      <c r="AG836" s="784"/>
      <c r="AH836" s="784"/>
      <c r="AI836" s="784"/>
      <c r="AJ836" s="784">
        <f t="shared" si="386"/>
        <v>0</v>
      </c>
      <c r="AK836" s="784"/>
      <c r="AL836" s="784"/>
      <c r="AM836" s="784"/>
      <c r="AN836" s="784">
        <f t="shared" si="387"/>
        <v>0</v>
      </c>
      <c r="AO836" s="784"/>
      <c r="AP836" s="784"/>
      <c r="AQ836" s="784"/>
      <c r="AR836" s="363"/>
      <c r="AS836" s="785">
        <f t="shared" si="388"/>
        <v>0</v>
      </c>
      <c r="AT836" s="785"/>
      <c r="AU836" s="785"/>
      <c r="AV836" s="785"/>
      <c r="AW836" s="785">
        <f t="shared" si="389"/>
        <v>0</v>
      </c>
      <c r="AX836" s="91"/>
      <c r="AY836" s="116">
        <f t="shared" si="390"/>
        <v>0</v>
      </c>
      <c r="AZ836" s="116">
        <f t="shared" si="391"/>
        <v>0</v>
      </c>
      <c r="BA836" s="116">
        <f t="shared" si="392"/>
        <v>0</v>
      </c>
      <c r="BB836" s="116">
        <f t="shared" si="393"/>
        <v>0</v>
      </c>
      <c r="BC836" s="115">
        <f t="shared" si="399"/>
        <v>0</v>
      </c>
      <c r="BD836" s="116">
        <f t="shared" si="394"/>
        <v>0</v>
      </c>
      <c r="BE836" s="120">
        <f t="shared" si="400"/>
        <v>0</v>
      </c>
      <c r="BF836" s="115">
        <f t="shared" si="401"/>
        <v>0</v>
      </c>
      <c r="BG836" s="116">
        <f t="shared" si="395"/>
        <v>0</v>
      </c>
      <c r="BH836" s="120">
        <f t="shared" si="402"/>
        <v>0</v>
      </c>
      <c r="BI836" s="115">
        <f t="shared" si="403"/>
        <v>0</v>
      </c>
      <c r="BJ836" s="116">
        <f t="shared" si="396"/>
        <v>0</v>
      </c>
      <c r="BK836" s="120">
        <f t="shared" si="404"/>
        <v>0</v>
      </c>
      <c r="BL836" s="120">
        <f t="shared" si="405"/>
        <v>0</v>
      </c>
      <c r="BN836" s="375">
        <f t="shared" si="397"/>
        <v>0</v>
      </c>
      <c r="BP836" s="380"/>
      <c r="DH836" s="102"/>
    </row>
    <row r="837" spans="1:112" hidden="1">
      <c r="A837" s="110"/>
      <c r="B837" s="786" t="s">
        <v>878</v>
      </c>
      <c r="C837" s="786"/>
      <c r="D837" s="786"/>
      <c r="E837" s="786"/>
      <c r="F837" s="786"/>
      <c r="G837" s="786"/>
      <c r="H837" s="786"/>
      <c r="I837" s="786"/>
      <c r="J837" s="786"/>
      <c r="K837" s="786"/>
      <c r="L837" s="786"/>
      <c r="M837" s="786"/>
      <c r="N837" s="786"/>
      <c r="O837" s="786"/>
      <c r="P837" s="786"/>
      <c r="Q837" s="786"/>
      <c r="R837" s="787"/>
      <c r="S837" s="787"/>
      <c r="T837" s="788"/>
      <c r="U837" s="787" t="s">
        <v>131</v>
      </c>
      <c r="V837" s="787"/>
      <c r="W837" s="783">
        <v>15</v>
      </c>
      <c r="X837" s="789"/>
      <c r="Y837" s="789"/>
      <c r="Z837" s="781">
        <v>30</v>
      </c>
      <c r="AA837" s="782"/>
      <c r="AB837" s="783"/>
      <c r="AC837" s="781"/>
      <c r="AD837" s="782"/>
      <c r="AE837" s="783"/>
      <c r="AF837" s="784">
        <f t="shared" si="398"/>
        <v>0</v>
      </c>
      <c r="AG837" s="784"/>
      <c r="AH837" s="784"/>
      <c r="AI837" s="784"/>
      <c r="AJ837" s="784">
        <f t="shared" si="386"/>
        <v>0</v>
      </c>
      <c r="AK837" s="784"/>
      <c r="AL837" s="784"/>
      <c r="AM837" s="784"/>
      <c r="AN837" s="784">
        <f t="shared" si="387"/>
        <v>0</v>
      </c>
      <c r="AO837" s="784"/>
      <c r="AP837" s="784"/>
      <c r="AQ837" s="784"/>
      <c r="AR837" s="363"/>
      <c r="AS837" s="785">
        <f t="shared" si="388"/>
        <v>0</v>
      </c>
      <c r="AT837" s="785"/>
      <c r="AU837" s="785"/>
      <c r="AV837" s="785"/>
      <c r="AW837" s="785">
        <f t="shared" si="389"/>
        <v>0</v>
      </c>
      <c r="AX837" s="91"/>
      <c r="AY837" s="116">
        <f t="shared" si="390"/>
        <v>0</v>
      </c>
      <c r="AZ837" s="116">
        <f t="shared" si="391"/>
        <v>0</v>
      </c>
      <c r="BA837" s="116">
        <f t="shared" si="392"/>
        <v>0</v>
      </c>
      <c r="BB837" s="116">
        <f t="shared" si="393"/>
        <v>0</v>
      </c>
      <c r="BC837" s="115">
        <f t="shared" si="399"/>
        <v>0</v>
      </c>
      <c r="BD837" s="116">
        <f t="shared" si="394"/>
        <v>0</v>
      </c>
      <c r="BE837" s="120">
        <f t="shared" si="400"/>
        <v>0</v>
      </c>
      <c r="BF837" s="115">
        <f t="shared" si="401"/>
        <v>0</v>
      </c>
      <c r="BG837" s="116">
        <f t="shared" si="395"/>
        <v>0</v>
      </c>
      <c r="BH837" s="120">
        <f t="shared" si="402"/>
        <v>0</v>
      </c>
      <c r="BI837" s="115">
        <f t="shared" si="403"/>
        <v>0</v>
      </c>
      <c r="BJ837" s="116">
        <f t="shared" si="396"/>
        <v>0</v>
      </c>
      <c r="BK837" s="120">
        <f t="shared" si="404"/>
        <v>0</v>
      </c>
      <c r="BL837" s="120">
        <f t="shared" si="405"/>
        <v>0</v>
      </c>
      <c r="BN837" s="375">
        <f t="shared" si="397"/>
        <v>0</v>
      </c>
      <c r="BP837" s="380"/>
      <c r="DH837" s="102"/>
    </row>
    <row r="838" spans="1:112" hidden="1">
      <c r="A838" s="110"/>
      <c r="B838" s="786" t="s">
        <v>877</v>
      </c>
      <c r="C838" s="786"/>
      <c r="D838" s="786"/>
      <c r="E838" s="786"/>
      <c r="F838" s="786"/>
      <c r="G838" s="786"/>
      <c r="H838" s="786"/>
      <c r="I838" s="786"/>
      <c r="J838" s="786"/>
      <c r="K838" s="786"/>
      <c r="L838" s="786"/>
      <c r="M838" s="786"/>
      <c r="N838" s="786"/>
      <c r="O838" s="786"/>
      <c r="P838" s="786"/>
      <c r="Q838" s="786"/>
      <c r="R838" s="787"/>
      <c r="S838" s="787"/>
      <c r="T838" s="788"/>
      <c r="U838" s="787" t="s">
        <v>7</v>
      </c>
      <c r="V838" s="787" t="s">
        <v>7</v>
      </c>
      <c r="W838" s="783">
        <v>0.5</v>
      </c>
      <c r="X838" s="789"/>
      <c r="Y838" s="789"/>
      <c r="Z838" s="781">
        <v>0.85</v>
      </c>
      <c r="AA838" s="782"/>
      <c r="AB838" s="783">
        <v>0.85</v>
      </c>
      <c r="AC838" s="781"/>
      <c r="AD838" s="782"/>
      <c r="AE838" s="783"/>
      <c r="AF838" s="784">
        <f t="shared" si="398"/>
        <v>0</v>
      </c>
      <c r="AG838" s="784"/>
      <c r="AH838" s="784"/>
      <c r="AI838" s="784"/>
      <c r="AJ838" s="784">
        <f t="shared" si="386"/>
        <v>0</v>
      </c>
      <c r="AK838" s="784"/>
      <c r="AL838" s="784"/>
      <c r="AM838" s="784"/>
      <c r="AN838" s="784">
        <f t="shared" si="387"/>
        <v>0</v>
      </c>
      <c r="AO838" s="784"/>
      <c r="AP838" s="784"/>
      <c r="AQ838" s="784"/>
      <c r="AR838" s="363"/>
      <c r="AS838" s="785">
        <f t="shared" si="388"/>
        <v>0</v>
      </c>
      <c r="AT838" s="785"/>
      <c r="AU838" s="785"/>
      <c r="AV838" s="785"/>
      <c r="AW838" s="785">
        <f t="shared" si="389"/>
        <v>0</v>
      </c>
      <c r="AX838" s="91"/>
      <c r="AY838" s="116">
        <f t="shared" si="390"/>
        <v>0</v>
      </c>
      <c r="AZ838" s="116">
        <f t="shared" si="391"/>
        <v>0</v>
      </c>
      <c r="BA838" s="116">
        <f t="shared" si="392"/>
        <v>0</v>
      </c>
      <c r="BB838" s="116">
        <f t="shared" si="393"/>
        <v>0</v>
      </c>
      <c r="BC838" s="115">
        <f t="shared" si="399"/>
        <v>0</v>
      </c>
      <c r="BD838" s="116">
        <f t="shared" si="394"/>
        <v>0</v>
      </c>
      <c r="BE838" s="120">
        <f t="shared" si="400"/>
        <v>0</v>
      </c>
      <c r="BF838" s="115">
        <f t="shared" si="401"/>
        <v>0</v>
      </c>
      <c r="BG838" s="116">
        <f t="shared" si="395"/>
        <v>0</v>
      </c>
      <c r="BH838" s="120">
        <f t="shared" si="402"/>
        <v>0</v>
      </c>
      <c r="BI838" s="115">
        <f t="shared" si="403"/>
        <v>0</v>
      </c>
      <c r="BJ838" s="116">
        <f t="shared" si="396"/>
        <v>0</v>
      </c>
      <c r="BK838" s="120">
        <f t="shared" si="404"/>
        <v>0</v>
      </c>
      <c r="BL838" s="120">
        <f t="shared" si="405"/>
        <v>0</v>
      </c>
      <c r="BN838" s="375">
        <f t="shared" si="397"/>
        <v>0</v>
      </c>
      <c r="BP838" s="380"/>
      <c r="DH838" s="102"/>
    </row>
    <row r="839" spans="1:112" hidden="1">
      <c r="A839" s="110"/>
      <c r="B839" s="786" t="s">
        <v>879</v>
      </c>
      <c r="C839" s="786"/>
      <c r="D839" s="786"/>
      <c r="E839" s="786"/>
      <c r="F839" s="786"/>
      <c r="G839" s="786"/>
      <c r="H839" s="786"/>
      <c r="I839" s="786"/>
      <c r="J839" s="786"/>
      <c r="K839" s="786"/>
      <c r="L839" s="786"/>
      <c r="M839" s="786"/>
      <c r="N839" s="786"/>
      <c r="O839" s="786"/>
      <c r="P839" s="786"/>
      <c r="Q839" s="786"/>
      <c r="R839" s="787"/>
      <c r="S839" s="787"/>
      <c r="T839" s="788"/>
      <c r="U839" s="787" t="s">
        <v>131</v>
      </c>
      <c r="V839" s="787"/>
      <c r="W839" s="783">
        <v>20</v>
      </c>
      <c r="X839" s="789"/>
      <c r="Y839" s="789"/>
      <c r="Z839" s="781">
        <v>30</v>
      </c>
      <c r="AA839" s="782"/>
      <c r="AB839" s="783"/>
      <c r="AC839" s="781"/>
      <c r="AD839" s="782"/>
      <c r="AE839" s="783"/>
      <c r="AF839" s="784">
        <f t="shared" si="398"/>
        <v>0</v>
      </c>
      <c r="AG839" s="784"/>
      <c r="AH839" s="784"/>
      <c r="AI839" s="784"/>
      <c r="AJ839" s="784">
        <f t="shared" si="386"/>
        <v>0</v>
      </c>
      <c r="AK839" s="784"/>
      <c r="AL839" s="784"/>
      <c r="AM839" s="784"/>
      <c r="AN839" s="784">
        <f t="shared" si="387"/>
        <v>0</v>
      </c>
      <c r="AO839" s="784"/>
      <c r="AP839" s="784"/>
      <c r="AQ839" s="784"/>
      <c r="AR839" s="363"/>
      <c r="AS839" s="785">
        <f t="shared" si="388"/>
        <v>0</v>
      </c>
      <c r="AT839" s="785"/>
      <c r="AU839" s="785"/>
      <c r="AV839" s="785"/>
      <c r="AW839" s="785">
        <f t="shared" si="389"/>
        <v>0</v>
      </c>
      <c r="AX839" s="91"/>
      <c r="AY839" s="116">
        <f t="shared" si="390"/>
        <v>0</v>
      </c>
      <c r="AZ839" s="116">
        <f t="shared" si="391"/>
        <v>0</v>
      </c>
      <c r="BA839" s="116">
        <f t="shared" si="392"/>
        <v>0</v>
      </c>
      <c r="BB839" s="116">
        <f t="shared" si="393"/>
        <v>0</v>
      </c>
      <c r="BC839" s="115">
        <f t="shared" si="399"/>
        <v>0</v>
      </c>
      <c r="BD839" s="116">
        <f t="shared" si="394"/>
        <v>0</v>
      </c>
      <c r="BE839" s="120">
        <f t="shared" si="400"/>
        <v>0</v>
      </c>
      <c r="BF839" s="115">
        <f t="shared" si="401"/>
        <v>0</v>
      </c>
      <c r="BG839" s="116">
        <f t="shared" si="395"/>
        <v>0</v>
      </c>
      <c r="BH839" s="120">
        <f t="shared" si="402"/>
        <v>0</v>
      </c>
      <c r="BI839" s="115">
        <f t="shared" si="403"/>
        <v>0</v>
      </c>
      <c r="BJ839" s="116">
        <f t="shared" si="396"/>
        <v>0</v>
      </c>
      <c r="BK839" s="120">
        <f t="shared" si="404"/>
        <v>0</v>
      </c>
      <c r="BL839" s="120">
        <f t="shared" si="405"/>
        <v>0</v>
      </c>
      <c r="BN839" s="375">
        <f t="shared" si="397"/>
        <v>0</v>
      </c>
      <c r="BP839" s="380"/>
      <c r="DH839" s="102"/>
    </row>
    <row r="840" spans="1:112" hidden="1">
      <c r="A840" s="110"/>
      <c r="B840" s="786" t="s">
        <v>880</v>
      </c>
      <c r="C840" s="786"/>
      <c r="D840" s="786"/>
      <c r="E840" s="786"/>
      <c r="F840" s="786"/>
      <c r="G840" s="786"/>
      <c r="H840" s="786"/>
      <c r="I840" s="786"/>
      <c r="J840" s="786"/>
      <c r="K840" s="786"/>
      <c r="L840" s="786"/>
      <c r="M840" s="786"/>
      <c r="N840" s="786"/>
      <c r="O840" s="786"/>
      <c r="P840" s="786"/>
      <c r="Q840" s="786"/>
      <c r="R840" s="787"/>
      <c r="S840" s="787"/>
      <c r="T840" s="788"/>
      <c r="U840" s="787" t="s">
        <v>7</v>
      </c>
      <c r="V840" s="787" t="s">
        <v>7</v>
      </c>
      <c r="W840" s="783">
        <v>62.5</v>
      </c>
      <c r="X840" s="789"/>
      <c r="Y840" s="789"/>
      <c r="Z840" s="781">
        <v>0.85</v>
      </c>
      <c r="AA840" s="782"/>
      <c r="AB840" s="783">
        <v>0.85</v>
      </c>
      <c r="AC840" s="781"/>
      <c r="AD840" s="782"/>
      <c r="AE840" s="783"/>
      <c r="AF840" s="784">
        <f t="shared" si="398"/>
        <v>0</v>
      </c>
      <c r="AG840" s="784"/>
      <c r="AH840" s="784"/>
      <c r="AI840" s="784"/>
      <c r="AJ840" s="784">
        <f t="shared" si="386"/>
        <v>0</v>
      </c>
      <c r="AK840" s="784"/>
      <c r="AL840" s="784"/>
      <c r="AM840" s="784"/>
      <c r="AN840" s="784">
        <f t="shared" si="387"/>
        <v>0</v>
      </c>
      <c r="AO840" s="784"/>
      <c r="AP840" s="784"/>
      <c r="AQ840" s="784"/>
      <c r="AR840" s="363"/>
      <c r="AS840" s="785">
        <f t="shared" si="388"/>
        <v>0</v>
      </c>
      <c r="AT840" s="785"/>
      <c r="AU840" s="785"/>
      <c r="AV840" s="785"/>
      <c r="AW840" s="785">
        <f t="shared" si="389"/>
        <v>0</v>
      </c>
      <c r="AX840" s="91"/>
      <c r="AY840" s="116">
        <f t="shared" si="390"/>
        <v>0</v>
      </c>
      <c r="AZ840" s="116">
        <f t="shared" si="391"/>
        <v>0</v>
      </c>
      <c r="BA840" s="116">
        <f t="shared" si="392"/>
        <v>0</v>
      </c>
      <c r="BB840" s="116">
        <f t="shared" si="393"/>
        <v>0</v>
      </c>
      <c r="BC840" s="115">
        <f t="shared" si="399"/>
        <v>0</v>
      </c>
      <c r="BD840" s="116">
        <f t="shared" si="394"/>
        <v>0</v>
      </c>
      <c r="BE840" s="120">
        <f t="shared" si="400"/>
        <v>0</v>
      </c>
      <c r="BF840" s="115">
        <f t="shared" si="401"/>
        <v>0</v>
      </c>
      <c r="BG840" s="116">
        <f t="shared" si="395"/>
        <v>0</v>
      </c>
      <c r="BH840" s="120">
        <f t="shared" si="402"/>
        <v>0</v>
      </c>
      <c r="BI840" s="115">
        <f t="shared" si="403"/>
        <v>0</v>
      </c>
      <c r="BJ840" s="116">
        <f t="shared" si="396"/>
        <v>0</v>
      </c>
      <c r="BK840" s="120">
        <f t="shared" si="404"/>
        <v>0</v>
      </c>
      <c r="BL840" s="120">
        <f t="shared" si="405"/>
        <v>0</v>
      </c>
      <c r="BN840" s="375">
        <f t="shared" si="397"/>
        <v>0</v>
      </c>
      <c r="BP840" s="380"/>
      <c r="DH840" s="102"/>
    </row>
    <row r="841" spans="1:112" hidden="1">
      <c r="A841" s="110"/>
      <c r="B841" s="786" t="s">
        <v>227</v>
      </c>
      <c r="C841" s="786"/>
      <c r="D841" s="786"/>
      <c r="E841" s="786"/>
      <c r="F841" s="786"/>
      <c r="G841" s="786"/>
      <c r="H841" s="786"/>
      <c r="I841" s="786"/>
      <c r="J841" s="786"/>
      <c r="K841" s="786"/>
      <c r="L841" s="786"/>
      <c r="M841" s="786"/>
      <c r="N841" s="786"/>
      <c r="O841" s="786"/>
      <c r="P841" s="786"/>
      <c r="Q841" s="786"/>
      <c r="R841" s="787"/>
      <c r="S841" s="787"/>
      <c r="T841" s="788"/>
      <c r="U841" s="787" t="s">
        <v>7</v>
      </c>
      <c r="V841" s="787" t="s">
        <v>7</v>
      </c>
      <c r="W841" s="783">
        <v>1</v>
      </c>
      <c r="X841" s="789"/>
      <c r="Y841" s="789"/>
      <c r="Z841" s="781">
        <v>1.75</v>
      </c>
      <c r="AA841" s="782"/>
      <c r="AB841" s="783"/>
      <c r="AC841" s="781"/>
      <c r="AD841" s="782"/>
      <c r="AE841" s="783"/>
      <c r="AF841" s="784">
        <f t="shared" si="398"/>
        <v>0</v>
      </c>
      <c r="AG841" s="784"/>
      <c r="AH841" s="784"/>
      <c r="AI841" s="784"/>
      <c r="AJ841" s="784">
        <f t="shared" si="386"/>
        <v>0</v>
      </c>
      <c r="AK841" s="784"/>
      <c r="AL841" s="784"/>
      <c r="AM841" s="784"/>
      <c r="AN841" s="784">
        <f t="shared" si="387"/>
        <v>0</v>
      </c>
      <c r="AO841" s="784"/>
      <c r="AP841" s="784"/>
      <c r="AQ841" s="784"/>
      <c r="AR841" s="363"/>
      <c r="AS841" s="785">
        <f t="shared" si="388"/>
        <v>0</v>
      </c>
      <c r="AT841" s="785"/>
      <c r="AU841" s="785"/>
      <c r="AV841" s="785"/>
      <c r="AW841" s="785">
        <f t="shared" si="389"/>
        <v>0</v>
      </c>
      <c r="AX841" s="91"/>
      <c r="AY841" s="116">
        <f t="shared" si="390"/>
        <v>0</v>
      </c>
      <c r="AZ841" s="116">
        <f t="shared" si="391"/>
        <v>0</v>
      </c>
      <c r="BA841" s="116">
        <f t="shared" si="392"/>
        <v>0</v>
      </c>
      <c r="BB841" s="116">
        <f t="shared" si="393"/>
        <v>0</v>
      </c>
      <c r="BC841" s="115">
        <f t="shared" si="399"/>
        <v>0</v>
      </c>
      <c r="BD841" s="116">
        <f t="shared" si="394"/>
        <v>0</v>
      </c>
      <c r="BE841" s="120">
        <f t="shared" si="400"/>
        <v>0</v>
      </c>
      <c r="BF841" s="115">
        <f t="shared" si="401"/>
        <v>0</v>
      </c>
      <c r="BG841" s="116">
        <f t="shared" si="395"/>
        <v>0</v>
      </c>
      <c r="BH841" s="120">
        <f t="shared" si="402"/>
        <v>0</v>
      </c>
      <c r="BI841" s="115">
        <f t="shared" si="403"/>
        <v>0</v>
      </c>
      <c r="BJ841" s="116">
        <f t="shared" si="396"/>
        <v>0</v>
      </c>
      <c r="BK841" s="120">
        <f t="shared" si="404"/>
        <v>0</v>
      </c>
      <c r="BL841" s="120">
        <f t="shared" si="405"/>
        <v>0</v>
      </c>
      <c r="BN841" s="375">
        <f t="shared" si="397"/>
        <v>0</v>
      </c>
      <c r="BP841" s="380"/>
      <c r="DH841" s="102"/>
    </row>
    <row r="842" spans="1:112" hidden="1">
      <c r="A842" s="110"/>
      <c r="B842" s="786" t="s">
        <v>228</v>
      </c>
      <c r="C842" s="786"/>
      <c r="D842" s="786"/>
      <c r="E842" s="786"/>
      <c r="F842" s="786"/>
      <c r="G842" s="786"/>
      <c r="H842" s="786"/>
      <c r="I842" s="786"/>
      <c r="J842" s="786"/>
      <c r="K842" s="786"/>
      <c r="L842" s="786"/>
      <c r="M842" s="786"/>
      <c r="N842" s="786"/>
      <c r="O842" s="786"/>
      <c r="P842" s="786"/>
      <c r="Q842" s="786"/>
      <c r="R842" s="787"/>
      <c r="S842" s="787"/>
      <c r="T842" s="788"/>
      <c r="U842" s="787" t="s">
        <v>7</v>
      </c>
      <c r="V842" s="787" t="s">
        <v>7</v>
      </c>
      <c r="W842" s="783">
        <v>1.25</v>
      </c>
      <c r="X842" s="789"/>
      <c r="Y842" s="789"/>
      <c r="Z842" s="781">
        <v>1.75</v>
      </c>
      <c r="AA842" s="782"/>
      <c r="AB842" s="783">
        <v>1.75</v>
      </c>
      <c r="AC842" s="781"/>
      <c r="AD842" s="782"/>
      <c r="AE842" s="783"/>
      <c r="AF842" s="784">
        <f t="shared" si="398"/>
        <v>0</v>
      </c>
      <c r="AG842" s="784"/>
      <c r="AH842" s="784"/>
      <c r="AI842" s="784"/>
      <c r="AJ842" s="784">
        <f t="shared" si="386"/>
        <v>0</v>
      </c>
      <c r="AK842" s="784"/>
      <c r="AL842" s="784"/>
      <c r="AM842" s="784"/>
      <c r="AN842" s="784">
        <f t="shared" si="387"/>
        <v>0</v>
      </c>
      <c r="AO842" s="784"/>
      <c r="AP842" s="784"/>
      <c r="AQ842" s="784"/>
      <c r="AR842" s="363"/>
      <c r="AS842" s="785">
        <f t="shared" si="388"/>
        <v>0</v>
      </c>
      <c r="AT842" s="785"/>
      <c r="AU842" s="785"/>
      <c r="AV842" s="785"/>
      <c r="AW842" s="785">
        <f t="shared" si="389"/>
        <v>0</v>
      </c>
      <c r="AX842" s="91"/>
      <c r="AY842" s="116">
        <f t="shared" si="390"/>
        <v>0</v>
      </c>
      <c r="AZ842" s="116">
        <f t="shared" si="391"/>
        <v>0</v>
      </c>
      <c r="BA842" s="116">
        <f t="shared" si="392"/>
        <v>0</v>
      </c>
      <c r="BB842" s="116">
        <f t="shared" si="393"/>
        <v>0</v>
      </c>
      <c r="BC842" s="115">
        <f t="shared" si="399"/>
        <v>0</v>
      </c>
      <c r="BD842" s="116">
        <f t="shared" si="394"/>
        <v>0</v>
      </c>
      <c r="BE842" s="120">
        <f t="shared" si="400"/>
        <v>0</v>
      </c>
      <c r="BF842" s="115">
        <f t="shared" si="401"/>
        <v>0</v>
      </c>
      <c r="BG842" s="116">
        <f t="shared" si="395"/>
        <v>0</v>
      </c>
      <c r="BH842" s="120">
        <f t="shared" si="402"/>
        <v>0</v>
      </c>
      <c r="BI842" s="115">
        <f t="shared" si="403"/>
        <v>0</v>
      </c>
      <c r="BJ842" s="116">
        <f t="shared" si="396"/>
        <v>0</v>
      </c>
      <c r="BK842" s="120">
        <f t="shared" si="404"/>
        <v>0</v>
      </c>
      <c r="BL842" s="120">
        <f t="shared" si="405"/>
        <v>0</v>
      </c>
      <c r="BN842" s="375">
        <f t="shared" si="397"/>
        <v>0</v>
      </c>
      <c r="BP842" s="380"/>
      <c r="DH842" s="102"/>
    </row>
    <row r="843" spans="1:112" hidden="1">
      <c r="A843" s="110"/>
      <c r="B843" s="786" t="s">
        <v>223</v>
      </c>
      <c r="C843" s="786"/>
      <c r="D843" s="786"/>
      <c r="E843" s="786"/>
      <c r="F843" s="786"/>
      <c r="G843" s="786"/>
      <c r="H843" s="786"/>
      <c r="I843" s="786"/>
      <c r="J843" s="786"/>
      <c r="K843" s="786"/>
      <c r="L843" s="786"/>
      <c r="M843" s="786"/>
      <c r="N843" s="786"/>
      <c r="O843" s="786"/>
      <c r="P843" s="786"/>
      <c r="Q843" s="786"/>
      <c r="R843" s="787"/>
      <c r="S843" s="787"/>
      <c r="T843" s="788"/>
      <c r="U843" s="787" t="s">
        <v>1</v>
      </c>
      <c r="V843" s="787" t="s">
        <v>1</v>
      </c>
      <c r="W843" s="783">
        <v>25</v>
      </c>
      <c r="X843" s="789"/>
      <c r="Y843" s="789"/>
      <c r="Z843" s="781">
        <v>20</v>
      </c>
      <c r="AA843" s="782"/>
      <c r="AB843" s="783">
        <v>20</v>
      </c>
      <c r="AC843" s="781"/>
      <c r="AD843" s="782"/>
      <c r="AE843" s="783"/>
      <c r="AF843" s="784">
        <f t="shared" si="398"/>
        <v>0</v>
      </c>
      <c r="AG843" s="784"/>
      <c r="AH843" s="784"/>
      <c r="AI843" s="784"/>
      <c r="AJ843" s="784">
        <f t="shared" si="386"/>
        <v>0</v>
      </c>
      <c r="AK843" s="784"/>
      <c r="AL843" s="784"/>
      <c r="AM843" s="784"/>
      <c r="AN843" s="784">
        <f t="shared" si="387"/>
        <v>0</v>
      </c>
      <c r="AO843" s="784"/>
      <c r="AP843" s="784"/>
      <c r="AQ843" s="784"/>
      <c r="AR843" s="363"/>
      <c r="AS843" s="785">
        <f t="shared" si="388"/>
        <v>0</v>
      </c>
      <c r="AT843" s="785"/>
      <c r="AU843" s="785"/>
      <c r="AV843" s="785"/>
      <c r="AW843" s="785">
        <f t="shared" si="389"/>
        <v>0</v>
      </c>
      <c r="AX843" s="91"/>
      <c r="AY843" s="116">
        <f t="shared" si="390"/>
        <v>0</v>
      </c>
      <c r="AZ843" s="116">
        <f t="shared" si="391"/>
        <v>0</v>
      </c>
      <c r="BA843" s="116">
        <f t="shared" si="392"/>
        <v>0</v>
      </c>
      <c r="BB843" s="116">
        <f t="shared" si="393"/>
        <v>0</v>
      </c>
      <c r="BC843" s="115">
        <f t="shared" si="399"/>
        <v>0</v>
      </c>
      <c r="BD843" s="116">
        <f t="shared" si="394"/>
        <v>0</v>
      </c>
      <c r="BE843" s="120">
        <f t="shared" si="400"/>
        <v>0</v>
      </c>
      <c r="BF843" s="115">
        <f t="shared" si="401"/>
        <v>0</v>
      </c>
      <c r="BG843" s="116">
        <f t="shared" si="395"/>
        <v>0</v>
      </c>
      <c r="BH843" s="120">
        <f t="shared" si="402"/>
        <v>0</v>
      </c>
      <c r="BI843" s="115">
        <f t="shared" si="403"/>
        <v>0</v>
      </c>
      <c r="BJ843" s="116">
        <f t="shared" si="396"/>
        <v>0</v>
      </c>
      <c r="BK843" s="120">
        <f t="shared" si="404"/>
        <v>0</v>
      </c>
      <c r="BL843" s="120">
        <f t="shared" si="405"/>
        <v>0</v>
      </c>
      <c r="BN843" s="375">
        <f t="shared" si="397"/>
        <v>0</v>
      </c>
      <c r="BP843" s="380"/>
      <c r="DH843" s="102"/>
    </row>
    <row r="844" spans="1:112" hidden="1">
      <c r="A844" s="110"/>
      <c r="B844" s="786" t="s">
        <v>226</v>
      </c>
      <c r="C844" s="786"/>
      <c r="D844" s="786"/>
      <c r="E844" s="786"/>
      <c r="F844" s="786"/>
      <c r="G844" s="786"/>
      <c r="H844" s="786"/>
      <c r="I844" s="786"/>
      <c r="J844" s="786"/>
      <c r="K844" s="786"/>
      <c r="L844" s="786"/>
      <c r="M844" s="786"/>
      <c r="N844" s="786"/>
      <c r="O844" s="786"/>
      <c r="P844" s="786"/>
      <c r="Q844" s="786"/>
      <c r="R844" s="787"/>
      <c r="S844" s="787"/>
      <c r="T844" s="788"/>
      <c r="U844" s="787" t="s">
        <v>7</v>
      </c>
      <c r="V844" s="787" t="s">
        <v>7</v>
      </c>
      <c r="W844" s="783">
        <v>0.75</v>
      </c>
      <c r="X844" s="789"/>
      <c r="Y844" s="789"/>
      <c r="Z844" s="781">
        <v>0.75</v>
      </c>
      <c r="AA844" s="782"/>
      <c r="AB844" s="783">
        <v>0.75</v>
      </c>
      <c r="AC844" s="781"/>
      <c r="AD844" s="782"/>
      <c r="AE844" s="783"/>
      <c r="AF844" s="784">
        <f t="shared" si="398"/>
        <v>0</v>
      </c>
      <c r="AG844" s="784"/>
      <c r="AH844" s="784"/>
      <c r="AI844" s="784"/>
      <c r="AJ844" s="784">
        <f t="shared" si="386"/>
        <v>0</v>
      </c>
      <c r="AK844" s="784"/>
      <c r="AL844" s="784"/>
      <c r="AM844" s="784"/>
      <c r="AN844" s="784">
        <f t="shared" si="387"/>
        <v>0</v>
      </c>
      <c r="AO844" s="784"/>
      <c r="AP844" s="784"/>
      <c r="AQ844" s="784"/>
      <c r="AR844" s="363"/>
      <c r="AS844" s="785">
        <f t="shared" si="388"/>
        <v>0</v>
      </c>
      <c r="AT844" s="785"/>
      <c r="AU844" s="785"/>
      <c r="AV844" s="785"/>
      <c r="AW844" s="785">
        <f t="shared" si="389"/>
        <v>0</v>
      </c>
      <c r="AX844" s="91"/>
      <c r="AY844" s="116">
        <f t="shared" si="390"/>
        <v>0</v>
      </c>
      <c r="AZ844" s="116">
        <f t="shared" si="391"/>
        <v>0</v>
      </c>
      <c r="BA844" s="116">
        <f t="shared" si="392"/>
        <v>0</v>
      </c>
      <c r="BB844" s="116">
        <f t="shared" si="393"/>
        <v>0</v>
      </c>
      <c r="BC844" s="115">
        <f t="shared" si="399"/>
        <v>0</v>
      </c>
      <c r="BD844" s="116">
        <f t="shared" si="394"/>
        <v>0</v>
      </c>
      <c r="BE844" s="120">
        <f t="shared" si="400"/>
        <v>0</v>
      </c>
      <c r="BF844" s="115">
        <f t="shared" si="401"/>
        <v>0</v>
      </c>
      <c r="BG844" s="116">
        <f t="shared" si="395"/>
        <v>0</v>
      </c>
      <c r="BH844" s="120">
        <f t="shared" si="402"/>
        <v>0</v>
      </c>
      <c r="BI844" s="115">
        <f t="shared" si="403"/>
        <v>0</v>
      </c>
      <c r="BJ844" s="116">
        <f t="shared" si="396"/>
        <v>0</v>
      </c>
      <c r="BK844" s="120">
        <f t="shared" si="404"/>
        <v>0</v>
      </c>
      <c r="BL844" s="120">
        <f t="shared" si="405"/>
        <v>0</v>
      </c>
      <c r="BN844" s="375">
        <f t="shared" si="397"/>
        <v>0</v>
      </c>
      <c r="BP844" s="380"/>
      <c r="DH844" s="102"/>
    </row>
    <row r="845" spans="1:112" hidden="1">
      <c r="A845" s="110"/>
      <c r="B845" s="786" t="s">
        <v>225</v>
      </c>
      <c r="C845" s="786"/>
      <c r="D845" s="786"/>
      <c r="E845" s="786"/>
      <c r="F845" s="786"/>
      <c r="G845" s="786"/>
      <c r="H845" s="786"/>
      <c r="I845" s="786"/>
      <c r="J845" s="786"/>
      <c r="K845" s="786"/>
      <c r="L845" s="786"/>
      <c r="M845" s="786"/>
      <c r="N845" s="786"/>
      <c r="O845" s="786"/>
      <c r="P845" s="786"/>
      <c r="Q845" s="786"/>
      <c r="R845" s="787"/>
      <c r="S845" s="787"/>
      <c r="T845" s="788"/>
      <c r="U845" s="787" t="s">
        <v>7</v>
      </c>
      <c r="V845" s="787" t="s">
        <v>7</v>
      </c>
      <c r="W845" s="783">
        <v>1.25</v>
      </c>
      <c r="X845" s="789"/>
      <c r="Y845" s="789"/>
      <c r="Z845" s="781">
        <v>1</v>
      </c>
      <c r="AA845" s="782"/>
      <c r="AB845" s="783">
        <v>1</v>
      </c>
      <c r="AC845" s="781"/>
      <c r="AD845" s="782"/>
      <c r="AE845" s="783"/>
      <c r="AF845" s="784">
        <f t="shared" si="398"/>
        <v>0</v>
      </c>
      <c r="AG845" s="784"/>
      <c r="AH845" s="784"/>
      <c r="AI845" s="784"/>
      <c r="AJ845" s="784">
        <f t="shared" si="386"/>
        <v>0</v>
      </c>
      <c r="AK845" s="784"/>
      <c r="AL845" s="784"/>
      <c r="AM845" s="784"/>
      <c r="AN845" s="784">
        <f t="shared" si="387"/>
        <v>0</v>
      </c>
      <c r="AO845" s="784"/>
      <c r="AP845" s="784"/>
      <c r="AQ845" s="784"/>
      <c r="AR845" s="363"/>
      <c r="AS845" s="785">
        <f t="shared" si="388"/>
        <v>0</v>
      </c>
      <c r="AT845" s="785"/>
      <c r="AU845" s="785"/>
      <c r="AV845" s="785"/>
      <c r="AW845" s="785">
        <f t="shared" si="389"/>
        <v>0</v>
      </c>
      <c r="AX845" s="91"/>
      <c r="AY845" s="116">
        <f t="shared" si="390"/>
        <v>0</v>
      </c>
      <c r="AZ845" s="116">
        <f t="shared" si="391"/>
        <v>0</v>
      </c>
      <c r="BA845" s="116">
        <f t="shared" si="392"/>
        <v>0</v>
      </c>
      <c r="BB845" s="116">
        <f t="shared" si="393"/>
        <v>0</v>
      </c>
      <c r="BC845" s="115">
        <f t="shared" si="399"/>
        <v>0</v>
      </c>
      <c r="BD845" s="116">
        <f t="shared" si="394"/>
        <v>0</v>
      </c>
      <c r="BE845" s="120">
        <f t="shared" si="400"/>
        <v>0</v>
      </c>
      <c r="BF845" s="115">
        <f t="shared" si="401"/>
        <v>0</v>
      </c>
      <c r="BG845" s="116">
        <f t="shared" si="395"/>
        <v>0</v>
      </c>
      <c r="BH845" s="120">
        <f t="shared" si="402"/>
        <v>0</v>
      </c>
      <c r="BI845" s="115">
        <f t="shared" si="403"/>
        <v>0</v>
      </c>
      <c r="BJ845" s="116">
        <f t="shared" si="396"/>
        <v>0</v>
      </c>
      <c r="BK845" s="120">
        <f t="shared" si="404"/>
        <v>0</v>
      </c>
      <c r="BL845" s="120">
        <f t="shared" si="405"/>
        <v>0</v>
      </c>
      <c r="BN845" s="375">
        <f t="shared" si="397"/>
        <v>0</v>
      </c>
      <c r="BP845" s="380"/>
      <c r="DH845" s="102"/>
    </row>
    <row r="846" spans="1:112" hidden="1">
      <c r="A846" s="110"/>
      <c r="B846" s="786" t="s">
        <v>224</v>
      </c>
      <c r="C846" s="786"/>
      <c r="D846" s="786"/>
      <c r="E846" s="786"/>
      <c r="F846" s="786"/>
      <c r="G846" s="786"/>
      <c r="H846" s="786"/>
      <c r="I846" s="786"/>
      <c r="J846" s="786"/>
      <c r="K846" s="786"/>
      <c r="L846" s="786"/>
      <c r="M846" s="786"/>
      <c r="N846" s="786"/>
      <c r="O846" s="786"/>
      <c r="P846" s="786"/>
      <c r="Q846" s="786"/>
      <c r="R846" s="787"/>
      <c r="S846" s="787"/>
      <c r="T846" s="788"/>
      <c r="U846" s="787" t="s">
        <v>1</v>
      </c>
      <c r="V846" s="787" t="s">
        <v>1</v>
      </c>
      <c r="W846" s="783">
        <v>750</v>
      </c>
      <c r="X846" s="789"/>
      <c r="Y846" s="789"/>
      <c r="Z846" s="781">
        <v>250</v>
      </c>
      <c r="AA846" s="782"/>
      <c r="AB846" s="783">
        <v>250</v>
      </c>
      <c r="AC846" s="781"/>
      <c r="AD846" s="782"/>
      <c r="AE846" s="783"/>
      <c r="AF846" s="784">
        <f t="shared" si="398"/>
        <v>0</v>
      </c>
      <c r="AG846" s="784"/>
      <c r="AH846" s="784"/>
      <c r="AI846" s="784"/>
      <c r="AJ846" s="784">
        <f t="shared" si="386"/>
        <v>0</v>
      </c>
      <c r="AK846" s="784"/>
      <c r="AL846" s="784"/>
      <c r="AM846" s="784"/>
      <c r="AN846" s="784">
        <f t="shared" si="387"/>
        <v>0</v>
      </c>
      <c r="AO846" s="784"/>
      <c r="AP846" s="784"/>
      <c r="AQ846" s="784"/>
      <c r="AR846" s="363"/>
      <c r="AS846" s="785">
        <f t="shared" si="388"/>
        <v>0</v>
      </c>
      <c r="AT846" s="785"/>
      <c r="AU846" s="785"/>
      <c r="AV846" s="785"/>
      <c r="AW846" s="785">
        <f t="shared" si="389"/>
        <v>0</v>
      </c>
      <c r="AX846" s="91"/>
      <c r="AY846" s="116">
        <f t="shared" si="390"/>
        <v>0</v>
      </c>
      <c r="AZ846" s="116">
        <f t="shared" si="391"/>
        <v>0</v>
      </c>
      <c r="BA846" s="116">
        <f t="shared" si="392"/>
        <v>0</v>
      </c>
      <c r="BB846" s="116">
        <f t="shared" si="393"/>
        <v>0</v>
      </c>
      <c r="BC846" s="115">
        <f t="shared" si="399"/>
        <v>0</v>
      </c>
      <c r="BD846" s="116">
        <f t="shared" si="394"/>
        <v>0</v>
      </c>
      <c r="BE846" s="120">
        <f t="shared" si="400"/>
        <v>0</v>
      </c>
      <c r="BF846" s="115">
        <f t="shared" si="401"/>
        <v>0</v>
      </c>
      <c r="BG846" s="116">
        <f t="shared" si="395"/>
        <v>0</v>
      </c>
      <c r="BH846" s="120">
        <f t="shared" si="402"/>
        <v>0</v>
      </c>
      <c r="BI846" s="115">
        <f t="shared" si="403"/>
        <v>0</v>
      </c>
      <c r="BJ846" s="116">
        <f t="shared" si="396"/>
        <v>0</v>
      </c>
      <c r="BK846" s="120">
        <f t="shared" si="404"/>
        <v>0</v>
      </c>
      <c r="BL846" s="120">
        <f t="shared" si="405"/>
        <v>0</v>
      </c>
      <c r="BN846" s="375">
        <f t="shared" si="397"/>
        <v>0</v>
      </c>
      <c r="BP846" s="380"/>
      <c r="DH846" s="102"/>
    </row>
    <row r="847" spans="1:112" hidden="1">
      <c r="A847" s="110"/>
      <c r="B847" s="786"/>
      <c r="C847" s="786"/>
      <c r="D847" s="786"/>
      <c r="E847" s="786"/>
      <c r="F847" s="786"/>
      <c r="G847" s="786"/>
      <c r="H847" s="786"/>
      <c r="I847" s="786"/>
      <c r="J847" s="786"/>
      <c r="K847" s="786"/>
      <c r="L847" s="786"/>
      <c r="M847" s="786"/>
      <c r="N847" s="786"/>
      <c r="O847" s="786"/>
      <c r="P847" s="786"/>
      <c r="Q847" s="786"/>
      <c r="R847" s="787"/>
      <c r="S847" s="787"/>
      <c r="T847" s="788"/>
      <c r="U847" s="787"/>
      <c r="V847" s="787"/>
      <c r="W847" s="783"/>
      <c r="X847" s="789"/>
      <c r="Y847" s="789"/>
      <c r="Z847" s="781"/>
      <c r="AA847" s="782"/>
      <c r="AB847" s="783"/>
      <c r="AC847" s="781"/>
      <c r="AD847" s="782"/>
      <c r="AE847" s="783"/>
      <c r="AF847" s="784">
        <f t="shared" si="398"/>
        <v>0</v>
      </c>
      <c r="AG847" s="784"/>
      <c r="AH847" s="784"/>
      <c r="AI847" s="784"/>
      <c r="AJ847" s="784">
        <f t="shared" si="386"/>
        <v>0</v>
      </c>
      <c r="AK847" s="784"/>
      <c r="AL847" s="784"/>
      <c r="AM847" s="784"/>
      <c r="AN847" s="784">
        <f t="shared" si="387"/>
        <v>0</v>
      </c>
      <c r="AO847" s="784"/>
      <c r="AP847" s="784"/>
      <c r="AQ847" s="784"/>
      <c r="AR847" s="363"/>
      <c r="AS847" s="785">
        <f t="shared" si="388"/>
        <v>0</v>
      </c>
      <c r="AT847" s="785"/>
      <c r="AU847" s="785"/>
      <c r="AV847" s="785"/>
      <c r="AW847" s="785">
        <f t="shared" si="389"/>
        <v>0</v>
      </c>
      <c r="AX847" s="91"/>
      <c r="AY847" s="116">
        <f t="shared" si="390"/>
        <v>0</v>
      </c>
      <c r="AZ847" s="116">
        <f t="shared" si="391"/>
        <v>0</v>
      </c>
      <c r="BA847" s="116">
        <f t="shared" si="392"/>
        <v>0</v>
      </c>
      <c r="BB847" s="116">
        <f t="shared" si="393"/>
        <v>0</v>
      </c>
      <c r="BC847" s="115">
        <f t="shared" si="399"/>
        <v>0</v>
      </c>
      <c r="BD847" s="116">
        <f t="shared" si="394"/>
        <v>0</v>
      </c>
      <c r="BE847" s="120">
        <f t="shared" si="400"/>
        <v>0</v>
      </c>
      <c r="BF847" s="115">
        <f t="shared" si="401"/>
        <v>0</v>
      </c>
      <c r="BG847" s="116">
        <f t="shared" si="395"/>
        <v>0</v>
      </c>
      <c r="BH847" s="120">
        <f t="shared" si="402"/>
        <v>0</v>
      </c>
      <c r="BI847" s="115">
        <f t="shared" si="403"/>
        <v>0</v>
      </c>
      <c r="BJ847" s="116">
        <f t="shared" si="396"/>
        <v>0</v>
      </c>
      <c r="BK847" s="120">
        <f t="shared" si="404"/>
        <v>0</v>
      </c>
      <c r="BL847" s="120">
        <f t="shared" si="405"/>
        <v>0</v>
      </c>
      <c r="BN847" s="375">
        <f t="shared" si="397"/>
        <v>0</v>
      </c>
      <c r="BP847" s="380"/>
      <c r="DH847" s="102"/>
    </row>
    <row r="848" spans="1:112" hidden="1">
      <c r="A848" s="110"/>
      <c r="B848" s="786"/>
      <c r="C848" s="786"/>
      <c r="D848" s="786"/>
      <c r="E848" s="786"/>
      <c r="F848" s="786"/>
      <c r="G848" s="786"/>
      <c r="H848" s="786"/>
      <c r="I848" s="786"/>
      <c r="J848" s="786"/>
      <c r="K848" s="786"/>
      <c r="L848" s="786"/>
      <c r="M848" s="786"/>
      <c r="N848" s="786"/>
      <c r="O848" s="786"/>
      <c r="P848" s="786"/>
      <c r="Q848" s="786"/>
      <c r="R848" s="787"/>
      <c r="S848" s="787"/>
      <c r="T848" s="788"/>
      <c r="U848" s="787"/>
      <c r="V848" s="787"/>
      <c r="W848" s="783"/>
      <c r="X848" s="789"/>
      <c r="Y848" s="789"/>
      <c r="Z848" s="781"/>
      <c r="AA848" s="782"/>
      <c r="AB848" s="783"/>
      <c r="AC848" s="781"/>
      <c r="AD848" s="782"/>
      <c r="AE848" s="783"/>
      <c r="AF848" s="784">
        <f t="shared" si="398"/>
        <v>0</v>
      </c>
      <c r="AG848" s="784"/>
      <c r="AH848" s="784"/>
      <c r="AI848" s="784"/>
      <c r="AJ848" s="784">
        <f t="shared" si="386"/>
        <v>0</v>
      </c>
      <c r="AK848" s="784"/>
      <c r="AL848" s="784"/>
      <c r="AM848" s="784"/>
      <c r="AN848" s="784">
        <f t="shared" si="387"/>
        <v>0</v>
      </c>
      <c r="AO848" s="784"/>
      <c r="AP848" s="784"/>
      <c r="AQ848" s="784"/>
      <c r="AR848" s="363"/>
      <c r="AS848" s="785">
        <f t="shared" si="388"/>
        <v>0</v>
      </c>
      <c r="AT848" s="785"/>
      <c r="AU848" s="785"/>
      <c r="AV848" s="785"/>
      <c r="AW848" s="785">
        <f t="shared" si="389"/>
        <v>0</v>
      </c>
      <c r="AX848" s="91"/>
      <c r="AY848" s="116">
        <f t="shared" si="390"/>
        <v>0</v>
      </c>
      <c r="AZ848" s="116">
        <f t="shared" si="391"/>
        <v>0</v>
      </c>
      <c r="BA848" s="116">
        <f t="shared" si="392"/>
        <v>0</v>
      </c>
      <c r="BB848" s="116">
        <f t="shared" si="393"/>
        <v>0</v>
      </c>
      <c r="BC848" s="115">
        <f t="shared" si="399"/>
        <v>0</v>
      </c>
      <c r="BD848" s="116">
        <f t="shared" si="394"/>
        <v>0</v>
      </c>
      <c r="BE848" s="120">
        <f t="shared" si="400"/>
        <v>0</v>
      </c>
      <c r="BF848" s="115">
        <f t="shared" si="401"/>
        <v>0</v>
      </c>
      <c r="BG848" s="116">
        <f t="shared" si="395"/>
        <v>0</v>
      </c>
      <c r="BH848" s="120">
        <f t="shared" si="402"/>
        <v>0</v>
      </c>
      <c r="BI848" s="115">
        <f t="shared" si="403"/>
        <v>0</v>
      </c>
      <c r="BJ848" s="116">
        <f t="shared" si="396"/>
        <v>0</v>
      </c>
      <c r="BK848" s="120">
        <f t="shared" si="404"/>
        <v>0</v>
      </c>
      <c r="BL848" s="120">
        <f t="shared" si="405"/>
        <v>0</v>
      </c>
      <c r="BN848" s="375">
        <f t="shared" si="397"/>
        <v>0</v>
      </c>
      <c r="BP848" s="380"/>
      <c r="DH848" s="102"/>
    </row>
    <row r="849" spans="1:112" hidden="1">
      <c r="A849" s="110"/>
      <c r="B849" s="801"/>
      <c r="C849" s="801"/>
      <c r="D849" s="801"/>
      <c r="E849" s="801"/>
      <c r="F849" s="801"/>
      <c r="G849" s="801"/>
      <c r="H849" s="801"/>
      <c r="I849" s="801"/>
      <c r="J849" s="801"/>
      <c r="K849" s="801"/>
      <c r="L849" s="801"/>
      <c r="M849" s="801"/>
      <c r="N849" s="801"/>
      <c r="O849" s="801"/>
      <c r="P849" s="801"/>
      <c r="Q849" s="801"/>
      <c r="R849" s="787"/>
      <c r="S849" s="787"/>
      <c r="T849" s="788"/>
      <c r="U849" s="787"/>
      <c r="V849" s="787"/>
      <c r="W849" s="783"/>
      <c r="X849" s="789"/>
      <c r="Y849" s="789"/>
      <c r="Z849" s="781"/>
      <c r="AA849" s="782"/>
      <c r="AB849" s="783"/>
      <c r="AC849" s="781"/>
      <c r="AD849" s="782"/>
      <c r="AE849" s="783"/>
      <c r="AF849" s="784">
        <f t="shared" si="398"/>
        <v>0</v>
      </c>
      <c r="AG849" s="784"/>
      <c r="AH849" s="784"/>
      <c r="AI849" s="784"/>
      <c r="AJ849" s="784">
        <f t="shared" si="386"/>
        <v>0</v>
      </c>
      <c r="AK849" s="784"/>
      <c r="AL849" s="784"/>
      <c r="AM849" s="784"/>
      <c r="AN849" s="784">
        <f t="shared" si="387"/>
        <v>0</v>
      </c>
      <c r="AO849" s="784"/>
      <c r="AP849" s="784"/>
      <c r="AQ849" s="784"/>
      <c r="AR849" s="363"/>
      <c r="AS849" s="785">
        <f t="shared" si="388"/>
        <v>0</v>
      </c>
      <c r="AT849" s="785"/>
      <c r="AU849" s="785"/>
      <c r="AV849" s="785"/>
      <c r="AW849" s="785">
        <f t="shared" si="389"/>
        <v>0</v>
      </c>
      <c r="AX849" s="91"/>
      <c r="AY849" s="116">
        <f t="shared" si="390"/>
        <v>0</v>
      </c>
      <c r="AZ849" s="116">
        <f t="shared" si="391"/>
        <v>0</v>
      </c>
      <c r="BA849" s="116">
        <f t="shared" si="392"/>
        <v>0</v>
      </c>
      <c r="BB849" s="116">
        <f t="shared" si="393"/>
        <v>0</v>
      </c>
      <c r="BC849" s="115">
        <f t="shared" si="399"/>
        <v>0</v>
      </c>
      <c r="BD849" s="116">
        <f t="shared" si="394"/>
        <v>0</v>
      </c>
      <c r="BE849" s="120">
        <f t="shared" si="400"/>
        <v>0</v>
      </c>
      <c r="BF849" s="115">
        <f t="shared" si="401"/>
        <v>0</v>
      </c>
      <c r="BG849" s="116">
        <f t="shared" si="395"/>
        <v>0</v>
      </c>
      <c r="BH849" s="120">
        <f t="shared" si="402"/>
        <v>0</v>
      </c>
      <c r="BI849" s="115">
        <f t="shared" si="403"/>
        <v>0</v>
      </c>
      <c r="BJ849" s="116">
        <f t="shared" si="396"/>
        <v>0</v>
      </c>
      <c r="BK849" s="120">
        <f t="shared" si="404"/>
        <v>0</v>
      </c>
      <c r="BL849" s="120">
        <f t="shared" si="405"/>
        <v>0</v>
      </c>
      <c r="BN849" s="375">
        <f t="shared" si="397"/>
        <v>0</v>
      </c>
      <c r="BP849" s="380"/>
      <c r="DH849" s="102"/>
    </row>
    <row r="850" spans="1:112" hidden="1">
      <c r="A850" s="110"/>
      <c r="B850" s="786"/>
      <c r="C850" s="786"/>
      <c r="D850" s="786"/>
      <c r="E850" s="786"/>
      <c r="F850" s="786"/>
      <c r="G850" s="786"/>
      <c r="H850" s="786"/>
      <c r="I850" s="786"/>
      <c r="J850" s="786"/>
      <c r="K850" s="786"/>
      <c r="L850" s="786"/>
      <c r="M850" s="786"/>
      <c r="N850" s="786"/>
      <c r="O850" s="786"/>
      <c r="P850" s="786"/>
      <c r="Q850" s="786"/>
      <c r="R850" s="787"/>
      <c r="S850" s="787"/>
      <c r="T850" s="788"/>
      <c r="U850" s="787"/>
      <c r="V850" s="787"/>
      <c r="W850" s="783"/>
      <c r="X850" s="789"/>
      <c r="Y850" s="789"/>
      <c r="Z850" s="781"/>
      <c r="AA850" s="782"/>
      <c r="AB850" s="783"/>
      <c r="AC850" s="781"/>
      <c r="AD850" s="782"/>
      <c r="AE850" s="783"/>
      <c r="AF850" s="784">
        <f t="shared" si="398"/>
        <v>0</v>
      </c>
      <c r="AG850" s="784"/>
      <c r="AH850" s="784"/>
      <c r="AI850" s="784"/>
      <c r="AJ850" s="784">
        <f t="shared" si="386"/>
        <v>0</v>
      </c>
      <c r="AK850" s="784"/>
      <c r="AL850" s="784"/>
      <c r="AM850" s="784"/>
      <c r="AN850" s="784">
        <f t="shared" si="387"/>
        <v>0</v>
      </c>
      <c r="AO850" s="784"/>
      <c r="AP850" s="784"/>
      <c r="AQ850" s="784"/>
      <c r="AR850" s="363"/>
      <c r="AS850" s="785">
        <f t="shared" si="388"/>
        <v>0</v>
      </c>
      <c r="AT850" s="785"/>
      <c r="AU850" s="785"/>
      <c r="AV850" s="785"/>
      <c r="AW850" s="785">
        <f t="shared" si="389"/>
        <v>0</v>
      </c>
      <c r="AX850" s="91"/>
      <c r="AY850" s="116">
        <f t="shared" si="390"/>
        <v>0</v>
      </c>
      <c r="AZ850" s="116">
        <f t="shared" si="391"/>
        <v>0</v>
      </c>
      <c r="BA850" s="116">
        <f t="shared" si="392"/>
        <v>0</v>
      </c>
      <c r="BB850" s="116">
        <f t="shared" si="393"/>
        <v>0</v>
      </c>
      <c r="BC850" s="115">
        <f t="shared" si="399"/>
        <v>0</v>
      </c>
      <c r="BD850" s="116">
        <f t="shared" si="394"/>
        <v>0</v>
      </c>
      <c r="BE850" s="120">
        <f t="shared" si="400"/>
        <v>0</v>
      </c>
      <c r="BF850" s="115">
        <f t="shared" si="401"/>
        <v>0</v>
      </c>
      <c r="BG850" s="116">
        <f t="shared" si="395"/>
        <v>0</v>
      </c>
      <c r="BH850" s="120">
        <f t="shared" si="402"/>
        <v>0</v>
      </c>
      <c r="BI850" s="115">
        <f t="shared" si="403"/>
        <v>0</v>
      </c>
      <c r="BJ850" s="116">
        <f t="shared" si="396"/>
        <v>0</v>
      </c>
      <c r="BK850" s="120">
        <f t="shared" si="404"/>
        <v>0</v>
      </c>
      <c r="BL850" s="120">
        <f t="shared" si="405"/>
        <v>0</v>
      </c>
      <c r="BN850" s="375">
        <f t="shared" si="397"/>
        <v>0</v>
      </c>
      <c r="BP850" s="380"/>
      <c r="DH850" s="102"/>
    </row>
    <row r="851" spans="1:112" hidden="1">
      <c r="A851" s="110"/>
      <c r="B851" s="786"/>
      <c r="C851" s="786"/>
      <c r="D851" s="786"/>
      <c r="E851" s="786"/>
      <c r="F851" s="786"/>
      <c r="G851" s="786"/>
      <c r="H851" s="786"/>
      <c r="I851" s="786"/>
      <c r="J851" s="786"/>
      <c r="K851" s="786"/>
      <c r="L851" s="786"/>
      <c r="M851" s="786"/>
      <c r="N851" s="786"/>
      <c r="O851" s="786"/>
      <c r="P851" s="786"/>
      <c r="Q851" s="786"/>
      <c r="R851" s="787"/>
      <c r="S851" s="787"/>
      <c r="T851" s="788"/>
      <c r="U851" s="787"/>
      <c r="V851" s="787"/>
      <c r="W851" s="783"/>
      <c r="X851" s="789"/>
      <c r="Y851" s="789"/>
      <c r="Z851" s="781"/>
      <c r="AA851" s="782"/>
      <c r="AB851" s="783"/>
      <c r="AC851" s="781"/>
      <c r="AD851" s="782"/>
      <c r="AE851" s="783"/>
      <c r="AF851" s="784">
        <f t="shared" si="398"/>
        <v>0</v>
      </c>
      <c r="AG851" s="784"/>
      <c r="AH851" s="784"/>
      <c r="AI851" s="784"/>
      <c r="AJ851" s="784">
        <f t="shared" si="386"/>
        <v>0</v>
      </c>
      <c r="AK851" s="784"/>
      <c r="AL851" s="784"/>
      <c r="AM851" s="784"/>
      <c r="AN851" s="784">
        <f t="shared" si="387"/>
        <v>0</v>
      </c>
      <c r="AO851" s="784"/>
      <c r="AP851" s="784"/>
      <c r="AQ851" s="784"/>
      <c r="AR851" s="363"/>
      <c r="AS851" s="785">
        <f t="shared" si="388"/>
        <v>0</v>
      </c>
      <c r="AT851" s="785"/>
      <c r="AU851" s="785"/>
      <c r="AV851" s="785"/>
      <c r="AW851" s="785">
        <f t="shared" si="389"/>
        <v>0</v>
      </c>
      <c r="AX851" s="91"/>
      <c r="AY851" s="116">
        <f t="shared" si="390"/>
        <v>0</v>
      </c>
      <c r="AZ851" s="116">
        <f t="shared" si="391"/>
        <v>0</v>
      </c>
      <c r="BA851" s="116">
        <f t="shared" si="392"/>
        <v>0</v>
      </c>
      <c r="BB851" s="116">
        <f t="shared" si="393"/>
        <v>0</v>
      </c>
      <c r="BC851" s="115">
        <f t="shared" si="399"/>
        <v>0</v>
      </c>
      <c r="BD851" s="116">
        <f t="shared" si="394"/>
        <v>0</v>
      </c>
      <c r="BE851" s="120">
        <f t="shared" si="400"/>
        <v>0</v>
      </c>
      <c r="BF851" s="115">
        <f t="shared" si="401"/>
        <v>0</v>
      </c>
      <c r="BG851" s="116">
        <f t="shared" si="395"/>
        <v>0</v>
      </c>
      <c r="BH851" s="120">
        <f t="shared" si="402"/>
        <v>0</v>
      </c>
      <c r="BI851" s="115">
        <f t="shared" si="403"/>
        <v>0</v>
      </c>
      <c r="BJ851" s="116">
        <f t="shared" si="396"/>
        <v>0</v>
      </c>
      <c r="BK851" s="120">
        <f t="shared" si="404"/>
        <v>0</v>
      </c>
      <c r="BL851" s="120">
        <f t="shared" si="405"/>
        <v>0</v>
      </c>
      <c r="BN851" s="375">
        <f t="shared" si="397"/>
        <v>0</v>
      </c>
      <c r="BP851" s="380"/>
      <c r="DH851" s="102"/>
    </row>
    <row r="852" spans="1:112" hidden="1">
      <c r="A852" s="110"/>
      <c r="B852" s="786"/>
      <c r="C852" s="786"/>
      <c r="D852" s="786"/>
      <c r="E852" s="786"/>
      <c r="F852" s="786"/>
      <c r="G852" s="786"/>
      <c r="H852" s="786"/>
      <c r="I852" s="786"/>
      <c r="J852" s="786"/>
      <c r="K852" s="786"/>
      <c r="L852" s="786"/>
      <c r="M852" s="786"/>
      <c r="N852" s="786"/>
      <c r="O852" s="786"/>
      <c r="P852" s="786"/>
      <c r="Q852" s="786"/>
      <c r="R852" s="787"/>
      <c r="S852" s="787"/>
      <c r="T852" s="788"/>
      <c r="U852" s="787"/>
      <c r="V852" s="787"/>
      <c r="W852" s="783"/>
      <c r="X852" s="789"/>
      <c r="Y852" s="789"/>
      <c r="Z852" s="781"/>
      <c r="AA852" s="782"/>
      <c r="AB852" s="783"/>
      <c r="AC852" s="781"/>
      <c r="AD852" s="782"/>
      <c r="AE852" s="783"/>
      <c r="AF852" s="784">
        <f t="shared" si="398"/>
        <v>0</v>
      </c>
      <c r="AG852" s="784"/>
      <c r="AH852" s="784"/>
      <c r="AI852" s="784"/>
      <c r="AJ852" s="784">
        <f t="shared" si="386"/>
        <v>0</v>
      </c>
      <c r="AK852" s="784"/>
      <c r="AL852" s="784"/>
      <c r="AM852" s="784"/>
      <c r="AN852" s="784">
        <f t="shared" si="387"/>
        <v>0</v>
      </c>
      <c r="AO852" s="784"/>
      <c r="AP852" s="784"/>
      <c r="AQ852" s="784"/>
      <c r="AR852" s="363"/>
      <c r="AS852" s="785">
        <f t="shared" si="388"/>
        <v>0</v>
      </c>
      <c r="AT852" s="785"/>
      <c r="AU852" s="785"/>
      <c r="AV852" s="785"/>
      <c r="AW852" s="785">
        <f t="shared" si="389"/>
        <v>0</v>
      </c>
      <c r="AX852" s="91"/>
      <c r="AY852" s="116">
        <f t="shared" si="390"/>
        <v>0</v>
      </c>
      <c r="AZ852" s="116">
        <f t="shared" si="391"/>
        <v>0</v>
      </c>
      <c r="BA852" s="116">
        <f t="shared" si="392"/>
        <v>0</v>
      </c>
      <c r="BB852" s="116">
        <f t="shared" si="393"/>
        <v>0</v>
      </c>
      <c r="BC852" s="115">
        <f t="shared" si="399"/>
        <v>0</v>
      </c>
      <c r="BD852" s="116">
        <f t="shared" si="394"/>
        <v>0</v>
      </c>
      <c r="BE852" s="120">
        <f t="shared" si="400"/>
        <v>0</v>
      </c>
      <c r="BF852" s="115">
        <f t="shared" si="401"/>
        <v>0</v>
      </c>
      <c r="BG852" s="116">
        <f t="shared" si="395"/>
        <v>0</v>
      </c>
      <c r="BH852" s="120">
        <f t="shared" si="402"/>
        <v>0</v>
      </c>
      <c r="BI852" s="115">
        <f t="shared" si="403"/>
        <v>0</v>
      </c>
      <c r="BJ852" s="116">
        <f t="shared" si="396"/>
        <v>0</v>
      </c>
      <c r="BK852" s="120">
        <f t="shared" si="404"/>
        <v>0</v>
      </c>
      <c r="BL852" s="120">
        <f t="shared" si="405"/>
        <v>0</v>
      </c>
      <c r="BN852" s="375">
        <f t="shared" si="397"/>
        <v>0</v>
      </c>
      <c r="BP852" s="380"/>
      <c r="DH852" s="102"/>
    </row>
    <row r="853" spans="1:112" hidden="1">
      <c r="A853" s="110"/>
      <c r="B853" s="786"/>
      <c r="C853" s="786"/>
      <c r="D853" s="786"/>
      <c r="E853" s="786"/>
      <c r="F853" s="786"/>
      <c r="G853" s="786"/>
      <c r="H853" s="786"/>
      <c r="I853" s="786"/>
      <c r="J853" s="786"/>
      <c r="K853" s="786"/>
      <c r="L853" s="786"/>
      <c r="M853" s="786"/>
      <c r="N853" s="786"/>
      <c r="O853" s="786"/>
      <c r="P853" s="786"/>
      <c r="Q853" s="786"/>
      <c r="R853" s="787"/>
      <c r="S853" s="787"/>
      <c r="T853" s="788"/>
      <c r="U853" s="787"/>
      <c r="V853" s="787"/>
      <c r="W853" s="783"/>
      <c r="X853" s="789"/>
      <c r="Y853" s="789"/>
      <c r="Z853" s="781"/>
      <c r="AA853" s="782"/>
      <c r="AB853" s="783"/>
      <c r="AC853" s="781"/>
      <c r="AD853" s="782"/>
      <c r="AE853" s="783"/>
      <c r="AF853" s="784">
        <f t="shared" si="398"/>
        <v>0</v>
      </c>
      <c r="AG853" s="784"/>
      <c r="AH853" s="784"/>
      <c r="AI853" s="784"/>
      <c r="AJ853" s="784">
        <f t="shared" si="386"/>
        <v>0</v>
      </c>
      <c r="AK853" s="784"/>
      <c r="AL853" s="784"/>
      <c r="AM853" s="784"/>
      <c r="AN853" s="784">
        <f t="shared" si="387"/>
        <v>0</v>
      </c>
      <c r="AO853" s="784"/>
      <c r="AP853" s="784"/>
      <c r="AQ853" s="784"/>
      <c r="AR853" s="363"/>
      <c r="AS853" s="785">
        <f t="shared" si="388"/>
        <v>0</v>
      </c>
      <c r="AT853" s="785"/>
      <c r="AU853" s="785"/>
      <c r="AV853" s="785"/>
      <c r="AW853" s="785">
        <f t="shared" si="389"/>
        <v>0</v>
      </c>
      <c r="AX853" s="91"/>
      <c r="AY853" s="116">
        <f t="shared" si="390"/>
        <v>0</v>
      </c>
      <c r="AZ853" s="116">
        <f t="shared" si="391"/>
        <v>0</v>
      </c>
      <c r="BA853" s="116">
        <f t="shared" si="392"/>
        <v>0</v>
      </c>
      <c r="BB853" s="116">
        <f t="shared" si="393"/>
        <v>0</v>
      </c>
      <c r="BC853" s="115">
        <f t="shared" si="399"/>
        <v>0</v>
      </c>
      <c r="BD853" s="116">
        <f t="shared" si="394"/>
        <v>0</v>
      </c>
      <c r="BE853" s="120">
        <f t="shared" si="400"/>
        <v>0</v>
      </c>
      <c r="BF853" s="115">
        <f t="shared" si="401"/>
        <v>0</v>
      </c>
      <c r="BG853" s="116">
        <f t="shared" si="395"/>
        <v>0</v>
      </c>
      <c r="BH853" s="120">
        <f t="shared" si="402"/>
        <v>0</v>
      </c>
      <c r="BI853" s="115">
        <f t="shared" si="403"/>
        <v>0</v>
      </c>
      <c r="BJ853" s="116">
        <f t="shared" si="396"/>
        <v>0</v>
      </c>
      <c r="BK853" s="120">
        <f t="shared" si="404"/>
        <v>0</v>
      </c>
      <c r="BL853" s="120">
        <f t="shared" si="405"/>
        <v>0</v>
      </c>
      <c r="BN853" s="375">
        <f t="shared" si="397"/>
        <v>0</v>
      </c>
      <c r="BP853" s="380"/>
      <c r="DH853" s="102"/>
    </row>
    <row r="854" spans="1:112" hidden="1">
      <c r="A854" s="110"/>
      <c r="B854" s="786"/>
      <c r="C854" s="786"/>
      <c r="D854" s="786"/>
      <c r="E854" s="786"/>
      <c r="F854" s="786"/>
      <c r="G854" s="786"/>
      <c r="H854" s="786"/>
      <c r="I854" s="786"/>
      <c r="J854" s="786"/>
      <c r="K854" s="786"/>
      <c r="L854" s="786"/>
      <c r="M854" s="786"/>
      <c r="N854" s="786"/>
      <c r="O854" s="786"/>
      <c r="P854" s="786"/>
      <c r="Q854" s="786"/>
      <c r="R854" s="787"/>
      <c r="S854" s="787"/>
      <c r="T854" s="788"/>
      <c r="U854" s="787"/>
      <c r="V854" s="787"/>
      <c r="W854" s="783"/>
      <c r="X854" s="789"/>
      <c r="Y854" s="789"/>
      <c r="Z854" s="781"/>
      <c r="AA854" s="782"/>
      <c r="AB854" s="783"/>
      <c r="AC854" s="781"/>
      <c r="AD854" s="782"/>
      <c r="AE854" s="783"/>
      <c r="AF854" s="784">
        <f t="shared" si="398"/>
        <v>0</v>
      </c>
      <c r="AG854" s="784"/>
      <c r="AH854" s="784"/>
      <c r="AI854" s="784"/>
      <c r="AJ854" s="784">
        <f t="shared" si="386"/>
        <v>0</v>
      </c>
      <c r="AK854" s="784"/>
      <c r="AL854" s="784"/>
      <c r="AM854" s="784"/>
      <c r="AN854" s="784">
        <f t="shared" si="387"/>
        <v>0</v>
      </c>
      <c r="AO854" s="784"/>
      <c r="AP854" s="784"/>
      <c r="AQ854" s="784"/>
      <c r="AR854" s="363"/>
      <c r="AS854" s="785">
        <f t="shared" si="388"/>
        <v>0</v>
      </c>
      <c r="AT854" s="785"/>
      <c r="AU854" s="785"/>
      <c r="AV854" s="785"/>
      <c r="AW854" s="785">
        <f t="shared" si="389"/>
        <v>0</v>
      </c>
      <c r="AX854" s="91"/>
      <c r="AY854" s="116">
        <f t="shared" si="390"/>
        <v>0</v>
      </c>
      <c r="AZ854" s="116">
        <f t="shared" si="391"/>
        <v>0</v>
      </c>
      <c r="BA854" s="116">
        <f t="shared" si="392"/>
        <v>0</v>
      </c>
      <c r="BB854" s="116">
        <f t="shared" si="393"/>
        <v>0</v>
      </c>
      <c r="BC854" s="115">
        <f t="shared" si="399"/>
        <v>0</v>
      </c>
      <c r="BD854" s="116">
        <f t="shared" si="394"/>
        <v>0</v>
      </c>
      <c r="BE854" s="120">
        <f t="shared" si="400"/>
        <v>0</v>
      </c>
      <c r="BF854" s="115">
        <f t="shared" si="401"/>
        <v>0</v>
      </c>
      <c r="BG854" s="116">
        <f t="shared" si="395"/>
        <v>0</v>
      </c>
      <c r="BH854" s="120">
        <f t="shared" si="402"/>
        <v>0</v>
      </c>
      <c r="BI854" s="115">
        <f t="shared" si="403"/>
        <v>0</v>
      </c>
      <c r="BJ854" s="116">
        <f t="shared" si="396"/>
        <v>0</v>
      </c>
      <c r="BK854" s="120">
        <f t="shared" si="404"/>
        <v>0</v>
      </c>
      <c r="BL854" s="120">
        <f t="shared" si="405"/>
        <v>0</v>
      </c>
      <c r="BN854" s="375">
        <f t="shared" si="397"/>
        <v>0</v>
      </c>
      <c r="BP854" s="380"/>
      <c r="DH854" s="102"/>
    </row>
    <row r="855" spans="1:112" hidden="1">
      <c r="A855" s="110"/>
      <c r="B855" s="786"/>
      <c r="C855" s="786"/>
      <c r="D855" s="786"/>
      <c r="E855" s="786"/>
      <c r="F855" s="786"/>
      <c r="G855" s="786"/>
      <c r="H855" s="786"/>
      <c r="I855" s="786"/>
      <c r="J855" s="786"/>
      <c r="K855" s="786"/>
      <c r="L855" s="786"/>
      <c r="M855" s="786"/>
      <c r="N855" s="786"/>
      <c r="O855" s="786"/>
      <c r="P855" s="786"/>
      <c r="Q855" s="786"/>
      <c r="R855" s="787"/>
      <c r="S855" s="787"/>
      <c r="T855" s="788"/>
      <c r="U855" s="787"/>
      <c r="V855" s="787"/>
      <c r="W855" s="783"/>
      <c r="X855" s="789"/>
      <c r="Y855" s="789"/>
      <c r="Z855" s="781"/>
      <c r="AA855" s="782"/>
      <c r="AB855" s="783"/>
      <c r="AC855" s="781"/>
      <c r="AD855" s="782"/>
      <c r="AE855" s="783"/>
      <c r="AF855" s="784">
        <f t="shared" si="398"/>
        <v>0</v>
      </c>
      <c r="AG855" s="784"/>
      <c r="AH855" s="784"/>
      <c r="AI855" s="784"/>
      <c r="AJ855" s="784">
        <f t="shared" si="386"/>
        <v>0</v>
      </c>
      <c r="AK855" s="784"/>
      <c r="AL855" s="784"/>
      <c r="AM855" s="784"/>
      <c r="AN855" s="784">
        <f t="shared" si="387"/>
        <v>0</v>
      </c>
      <c r="AO855" s="784"/>
      <c r="AP855" s="784"/>
      <c r="AQ855" s="784"/>
      <c r="AR855" s="363"/>
      <c r="AS855" s="785">
        <f t="shared" si="388"/>
        <v>0</v>
      </c>
      <c r="AT855" s="785"/>
      <c r="AU855" s="785"/>
      <c r="AV855" s="785"/>
      <c r="AW855" s="785">
        <f t="shared" si="389"/>
        <v>0</v>
      </c>
      <c r="AX855" s="91"/>
      <c r="AY855" s="116">
        <f t="shared" si="390"/>
        <v>0</v>
      </c>
      <c r="AZ855" s="116">
        <f t="shared" si="391"/>
        <v>0</v>
      </c>
      <c r="BA855" s="116">
        <f t="shared" si="392"/>
        <v>0</v>
      </c>
      <c r="BB855" s="116">
        <f t="shared" si="393"/>
        <v>0</v>
      </c>
      <c r="BC855" s="115">
        <f t="shared" si="399"/>
        <v>0</v>
      </c>
      <c r="BD855" s="116">
        <f t="shared" si="394"/>
        <v>0</v>
      </c>
      <c r="BE855" s="120">
        <f t="shared" si="400"/>
        <v>0</v>
      </c>
      <c r="BF855" s="115">
        <f t="shared" si="401"/>
        <v>0</v>
      </c>
      <c r="BG855" s="116">
        <f t="shared" si="395"/>
        <v>0</v>
      </c>
      <c r="BH855" s="120">
        <f t="shared" si="402"/>
        <v>0</v>
      </c>
      <c r="BI855" s="115">
        <f t="shared" si="403"/>
        <v>0</v>
      </c>
      <c r="BJ855" s="116">
        <f t="shared" si="396"/>
        <v>0</v>
      </c>
      <c r="BK855" s="120">
        <f t="shared" si="404"/>
        <v>0</v>
      </c>
      <c r="BL855" s="120">
        <f t="shared" si="405"/>
        <v>0</v>
      </c>
      <c r="BN855" s="375">
        <f t="shared" si="397"/>
        <v>0</v>
      </c>
      <c r="BP855" s="380"/>
      <c r="DH855" s="102"/>
    </row>
    <row r="856" spans="1:112" hidden="1">
      <c r="A856" s="110"/>
      <c r="B856" s="786"/>
      <c r="C856" s="786"/>
      <c r="D856" s="786"/>
      <c r="E856" s="786"/>
      <c r="F856" s="786"/>
      <c r="G856" s="786"/>
      <c r="H856" s="786"/>
      <c r="I856" s="786"/>
      <c r="J856" s="786"/>
      <c r="K856" s="786"/>
      <c r="L856" s="786"/>
      <c r="M856" s="786"/>
      <c r="N856" s="786"/>
      <c r="O856" s="786"/>
      <c r="P856" s="786"/>
      <c r="Q856" s="786"/>
      <c r="R856" s="787"/>
      <c r="S856" s="787"/>
      <c r="T856" s="788"/>
      <c r="U856" s="787"/>
      <c r="V856" s="787"/>
      <c r="W856" s="783"/>
      <c r="X856" s="789"/>
      <c r="Y856" s="789"/>
      <c r="Z856" s="781"/>
      <c r="AA856" s="782"/>
      <c r="AB856" s="783"/>
      <c r="AC856" s="781"/>
      <c r="AD856" s="782"/>
      <c r="AE856" s="783"/>
      <c r="AF856" s="784">
        <f t="shared" si="398"/>
        <v>0</v>
      </c>
      <c r="AG856" s="784"/>
      <c r="AH856" s="784"/>
      <c r="AI856" s="784"/>
      <c r="AJ856" s="784">
        <f t="shared" si="386"/>
        <v>0</v>
      </c>
      <c r="AK856" s="784"/>
      <c r="AL856" s="784"/>
      <c r="AM856" s="784"/>
      <c r="AN856" s="784">
        <f t="shared" si="387"/>
        <v>0</v>
      </c>
      <c r="AO856" s="784"/>
      <c r="AP856" s="784"/>
      <c r="AQ856" s="784"/>
      <c r="AR856" s="363"/>
      <c r="AS856" s="785">
        <f t="shared" si="388"/>
        <v>0</v>
      </c>
      <c r="AT856" s="785"/>
      <c r="AU856" s="785"/>
      <c r="AV856" s="785"/>
      <c r="AW856" s="785">
        <f t="shared" si="389"/>
        <v>0</v>
      </c>
      <c r="AX856" s="91"/>
      <c r="AY856" s="116">
        <f t="shared" si="390"/>
        <v>0</v>
      </c>
      <c r="AZ856" s="116">
        <f t="shared" si="391"/>
        <v>0</v>
      </c>
      <c r="BA856" s="116">
        <f t="shared" si="392"/>
        <v>0</v>
      </c>
      <c r="BB856" s="116">
        <f t="shared" si="393"/>
        <v>0</v>
      </c>
      <c r="BC856" s="115">
        <f t="shared" si="399"/>
        <v>0</v>
      </c>
      <c r="BD856" s="116">
        <f t="shared" si="394"/>
        <v>0</v>
      </c>
      <c r="BE856" s="120">
        <f t="shared" si="400"/>
        <v>0</v>
      </c>
      <c r="BF856" s="115">
        <f t="shared" si="401"/>
        <v>0</v>
      </c>
      <c r="BG856" s="116">
        <f t="shared" si="395"/>
        <v>0</v>
      </c>
      <c r="BH856" s="120">
        <f t="shared" si="402"/>
        <v>0</v>
      </c>
      <c r="BI856" s="115">
        <f t="shared" si="403"/>
        <v>0</v>
      </c>
      <c r="BJ856" s="116">
        <f t="shared" si="396"/>
        <v>0</v>
      </c>
      <c r="BK856" s="120">
        <f t="shared" si="404"/>
        <v>0</v>
      </c>
      <c r="BL856" s="120">
        <f t="shared" si="405"/>
        <v>0</v>
      </c>
      <c r="BN856" s="375">
        <f t="shared" si="397"/>
        <v>0</v>
      </c>
      <c r="BP856" s="380"/>
      <c r="DH856" s="102"/>
    </row>
    <row r="857" spans="1:112" hidden="1">
      <c r="A857" s="110"/>
      <c r="B857" s="786"/>
      <c r="C857" s="786"/>
      <c r="D857" s="786"/>
      <c r="E857" s="786"/>
      <c r="F857" s="786"/>
      <c r="G857" s="786"/>
      <c r="H857" s="786"/>
      <c r="I857" s="786"/>
      <c r="J857" s="786"/>
      <c r="K857" s="786"/>
      <c r="L857" s="786"/>
      <c r="M857" s="786"/>
      <c r="N857" s="786"/>
      <c r="O857" s="786"/>
      <c r="P857" s="786"/>
      <c r="Q857" s="786"/>
      <c r="R857" s="787"/>
      <c r="S857" s="787"/>
      <c r="T857" s="788"/>
      <c r="U857" s="787"/>
      <c r="V857" s="787"/>
      <c r="W857" s="783"/>
      <c r="X857" s="789"/>
      <c r="Y857" s="789"/>
      <c r="Z857" s="781"/>
      <c r="AA857" s="782"/>
      <c r="AB857" s="783"/>
      <c r="AC857" s="781"/>
      <c r="AD857" s="782"/>
      <c r="AE857" s="783"/>
      <c r="AF857" s="784">
        <f t="shared" si="398"/>
        <v>0</v>
      </c>
      <c r="AG857" s="784"/>
      <c r="AH857" s="784"/>
      <c r="AI857" s="784"/>
      <c r="AJ857" s="784">
        <f t="shared" si="386"/>
        <v>0</v>
      </c>
      <c r="AK857" s="784"/>
      <c r="AL857" s="784"/>
      <c r="AM857" s="784"/>
      <c r="AN857" s="784">
        <f t="shared" si="387"/>
        <v>0</v>
      </c>
      <c r="AO857" s="784"/>
      <c r="AP857" s="784"/>
      <c r="AQ857" s="784"/>
      <c r="AR857" s="363"/>
      <c r="AS857" s="785">
        <f t="shared" si="388"/>
        <v>0</v>
      </c>
      <c r="AT857" s="785"/>
      <c r="AU857" s="785"/>
      <c r="AV857" s="785"/>
      <c r="AW857" s="785">
        <f t="shared" si="389"/>
        <v>0</v>
      </c>
      <c r="AX857" s="91"/>
      <c r="AY857" s="116">
        <f t="shared" si="390"/>
        <v>0</v>
      </c>
      <c r="AZ857" s="116">
        <f t="shared" si="391"/>
        <v>0</v>
      </c>
      <c r="BA857" s="116">
        <f t="shared" si="392"/>
        <v>0</v>
      </c>
      <c r="BB857" s="116">
        <f t="shared" si="393"/>
        <v>0</v>
      </c>
      <c r="BC857" s="115">
        <f t="shared" si="399"/>
        <v>0</v>
      </c>
      <c r="BD857" s="116">
        <f t="shared" si="394"/>
        <v>0</v>
      </c>
      <c r="BE857" s="120">
        <f t="shared" si="400"/>
        <v>0</v>
      </c>
      <c r="BF857" s="115">
        <f t="shared" si="401"/>
        <v>0</v>
      </c>
      <c r="BG857" s="116">
        <f t="shared" si="395"/>
        <v>0</v>
      </c>
      <c r="BH857" s="120">
        <f t="shared" si="402"/>
        <v>0</v>
      </c>
      <c r="BI857" s="115">
        <f t="shared" si="403"/>
        <v>0</v>
      </c>
      <c r="BJ857" s="116">
        <f t="shared" si="396"/>
        <v>0</v>
      </c>
      <c r="BK857" s="120">
        <f t="shared" si="404"/>
        <v>0</v>
      </c>
      <c r="BL857" s="120">
        <f t="shared" si="405"/>
        <v>0</v>
      </c>
      <c r="BN857" s="375">
        <f t="shared" si="397"/>
        <v>0</v>
      </c>
      <c r="BP857" s="380"/>
      <c r="DH857" s="102"/>
    </row>
    <row r="858" spans="1:112" hidden="1">
      <c r="A858" s="110"/>
      <c r="B858" s="786"/>
      <c r="C858" s="786"/>
      <c r="D858" s="786"/>
      <c r="E858" s="786"/>
      <c r="F858" s="786"/>
      <c r="G858" s="786"/>
      <c r="H858" s="786"/>
      <c r="I858" s="786"/>
      <c r="J858" s="786"/>
      <c r="K858" s="786"/>
      <c r="L858" s="786"/>
      <c r="M858" s="786"/>
      <c r="N858" s="786"/>
      <c r="O858" s="786"/>
      <c r="P858" s="786"/>
      <c r="Q858" s="786"/>
      <c r="R858" s="787"/>
      <c r="S858" s="787"/>
      <c r="T858" s="788"/>
      <c r="U858" s="787"/>
      <c r="V858" s="787"/>
      <c r="W858" s="783"/>
      <c r="X858" s="789"/>
      <c r="Y858" s="789"/>
      <c r="Z858" s="781"/>
      <c r="AA858" s="782"/>
      <c r="AB858" s="783"/>
      <c r="AC858" s="781"/>
      <c r="AD858" s="782"/>
      <c r="AE858" s="783"/>
      <c r="AF858" s="784">
        <f t="shared" si="398"/>
        <v>0</v>
      </c>
      <c r="AG858" s="784"/>
      <c r="AH858" s="784"/>
      <c r="AI858" s="784"/>
      <c r="AJ858" s="784">
        <f t="shared" si="386"/>
        <v>0</v>
      </c>
      <c r="AK858" s="784"/>
      <c r="AL858" s="784"/>
      <c r="AM858" s="784"/>
      <c r="AN858" s="784">
        <f t="shared" si="387"/>
        <v>0</v>
      </c>
      <c r="AO858" s="784"/>
      <c r="AP858" s="784"/>
      <c r="AQ858" s="784"/>
      <c r="AR858" s="363"/>
      <c r="AS858" s="785">
        <f t="shared" si="388"/>
        <v>0</v>
      </c>
      <c r="AT858" s="785"/>
      <c r="AU858" s="785"/>
      <c r="AV858" s="785"/>
      <c r="AW858" s="785">
        <f t="shared" si="389"/>
        <v>0</v>
      </c>
      <c r="AX858" s="91"/>
      <c r="AY858" s="116">
        <f t="shared" si="390"/>
        <v>0</v>
      </c>
      <c r="AZ858" s="116">
        <f t="shared" si="391"/>
        <v>0</v>
      </c>
      <c r="BA858" s="116">
        <f t="shared" si="392"/>
        <v>0</v>
      </c>
      <c r="BB858" s="116">
        <f t="shared" si="393"/>
        <v>0</v>
      </c>
      <c r="BC858" s="115">
        <f t="shared" si="399"/>
        <v>0</v>
      </c>
      <c r="BD858" s="116">
        <f t="shared" si="394"/>
        <v>0</v>
      </c>
      <c r="BE858" s="120">
        <f t="shared" si="400"/>
        <v>0</v>
      </c>
      <c r="BF858" s="115">
        <f t="shared" si="401"/>
        <v>0</v>
      </c>
      <c r="BG858" s="116">
        <f t="shared" si="395"/>
        <v>0</v>
      </c>
      <c r="BH858" s="120">
        <f t="shared" si="402"/>
        <v>0</v>
      </c>
      <c r="BI858" s="115">
        <f t="shared" si="403"/>
        <v>0</v>
      </c>
      <c r="BJ858" s="116">
        <f t="shared" si="396"/>
        <v>0</v>
      </c>
      <c r="BK858" s="120">
        <f t="shared" si="404"/>
        <v>0</v>
      </c>
      <c r="BL858" s="120">
        <f t="shared" si="405"/>
        <v>0</v>
      </c>
      <c r="BN858" s="375">
        <f t="shared" si="397"/>
        <v>0</v>
      </c>
      <c r="BP858" s="380"/>
      <c r="DH858" s="102"/>
    </row>
    <row r="859" spans="1:112" hidden="1">
      <c r="A859" s="110"/>
      <c r="B859" s="786"/>
      <c r="C859" s="786"/>
      <c r="D859" s="786"/>
      <c r="E859" s="786"/>
      <c r="F859" s="786"/>
      <c r="G859" s="786"/>
      <c r="H859" s="786"/>
      <c r="I859" s="786"/>
      <c r="J859" s="786"/>
      <c r="K859" s="786"/>
      <c r="L859" s="786"/>
      <c r="M859" s="786"/>
      <c r="N859" s="786"/>
      <c r="O859" s="786"/>
      <c r="P859" s="786"/>
      <c r="Q859" s="786"/>
      <c r="R859" s="787"/>
      <c r="S859" s="787"/>
      <c r="T859" s="788"/>
      <c r="U859" s="787"/>
      <c r="V859" s="787"/>
      <c r="W859" s="783"/>
      <c r="X859" s="789"/>
      <c r="Y859" s="789"/>
      <c r="Z859" s="781"/>
      <c r="AA859" s="782"/>
      <c r="AB859" s="783"/>
      <c r="AC859" s="781"/>
      <c r="AD859" s="782"/>
      <c r="AE859" s="783"/>
      <c r="AF859" s="784">
        <f t="shared" si="398"/>
        <v>0</v>
      </c>
      <c r="AG859" s="784"/>
      <c r="AH859" s="784"/>
      <c r="AI859" s="784"/>
      <c r="AJ859" s="784">
        <f t="shared" si="386"/>
        <v>0</v>
      </c>
      <c r="AK859" s="784"/>
      <c r="AL859" s="784"/>
      <c r="AM859" s="784"/>
      <c r="AN859" s="784">
        <f t="shared" si="387"/>
        <v>0</v>
      </c>
      <c r="AO859" s="784"/>
      <c r="AP859" s="784"/>
      <c r="AQ859" s="784"/>
      <c r="AR859" s="363"/>
      <c r="AS859" s="785">
        <f t="shared" si="388"/>
        <v>0</v>
      </c>
      <c r="AT859" s="785"/>
      <c r="AU859" s="785"/>
      <c r="AV859" s="785"/>
      <c r="AW859" s="785">
        <f t="shared" si="389"/>
        <v>0</v>
      </c>
      <c r="AX859" s="91"/>
      <c r="AY859" s="116">
        <f t="shared" si="390"/>
        <v>0</v>
      </c>
      <c r="AZ859" s="116">
        <f t="shared" si="391"/>
        <v>0</v>
      </c>
      <c r="BA859" s="116">
        <f t="shared" si="392"/>
        <v>0</v>
      </c>
      <c r="BB859" s="116">
        <f t="shared" si="393"/>
        <v>0</v>
      </c>
      <c r="BC859" s="115">
        <f t="shared" si="399"/>
        <v>0</v>
      </c>
      <c r="BD859" s="116">
        <f t="shared" si="394"/>
        <v>0</v>
      </c>
      <c r="BE859" s="120">
        <f t="shared" si="400"/>
        <v>0</v>
      </c>
      <c r="BF859" s="115">
        <f t="shared" si="401"/>
        <v>0</v>
      </c>
      <c r="BG859" s="116">
        <f t="shared" si="395"/>
        <v>0</v>
      </c>
      <c r="BH859" s="120">
        <f t="shared" si="402"/>
        <v>0</v>
      </c>
      <c r="BI859" s="115">
        <f t="shared" si="403"/>
        <v>0</v>
      </c>
      <c r="BJ859" s="116">
        <f t="shared" si="396"/>
        <v>0</v>
      </c>
      <c r="BK859" s="120">
        <f t="shared" si="404"/>
        <v>0</v>
      </c>
      <c r="BL859" s="120">
        <f t="shared" si="405"/>
        <v>0</v>
      </c>
      <c r="BN859" s="375">
        <f t="shared" si="397"/>
        <v>0</v>
      </c>
      <c r="BP859" s="380"/>
      <c r="DH859" s="102"/>
    </row>
    <row r="860" spans="1:112" hidden="1">
      <c r="A860" s="110"/>
      <c r="B860" s="786"/>
      <c r="C860" s="786"/>
      <c r="D860" s="786"/>
      <c r="E860" s="786"/>
      <c r="F860" s="786"/>
      <c r="G860" s="786"/>
      <c r="H860" s="786"/>
      <c r="I860" s="786"/>
      <c r="J860" s="786"/>
      <c r="K860" s="786"/>
      <c r="L860" s="786"/>
      <c r="M860" s="786"/>
      <c r="N860" s="786"/>
      <c r="O860" s="786"/>
      <c r="P860" s="786"/>
      <c r="Q860" s="786"/>
      <c r="R860" s="787"/>
      <c r="S860" s="787"/>
      <c r="T860" s="788"/>
      <c r="U860" s="787"/>
      <c r="V860" s="787"/>
      <c r="W860" s="783"/>
      <c r="X860" s="789"/>
      <c r="Y860" s="789"/>
      <c r="Z860" s="789"/>
      <c r="AA860" s="789"/>
      <c r="AB860" s="789"/>
      <c r="AC860" s="781"/>
      <c r="AD860" s="782"/>
      <c r="AE860" s="783"/>
      <c r="AF860" s="784">
        <f t="shared" si="398"/>
        <v>0</v>
      </c>
      <c r="AG860" s="784"/>
      <c r="AH860" s="784"/>
      <c r="AI860" s="784"/>
      <c r="AJ860" s="784">
        <f t="shared" si="386"/>
        <v>0</v>
      </c>
      <c r="AK860" s="784"/>
      <c r="AL860" s="784"/>
      <c r="AM860" s="784"/>
      <c r="AN860" s="784">
        <f t="shared" si="387"/>
        <v>0</v>
      </c>
      <c r="AO860" s="784"/>
      <c r="AP860" s="784"/>
      <c r="AQ860" s="784"/>
      <c r="AR860" s="363"/>
      <c r="AS860" s="785">
        <f t="shared" si="388"/>
        <v>0</v>
      </c>
      <c r="AT860" s="785"/>
      <c r="AU860" s="785"/>
      <c r="AV860" s="785"/>
      <c r="AW860" s="785">
        <f t="shared" si="389"/>
        <v>0</v>
      </c>
      <c r="AX860" s="91"/>
      <c r="AY860" s="116">
        <f t="shared" si="390"/>
        <v>0</v>
      </c>
      <c r="AZ860" s="116">
        <f t="shared" si="391"/>
        <v>0</v>
      </c>
      <c r="BA860" s="116">
        <f t="shared" si="392"/>
        <v>0</v>
      </c>
      <c r="BB860" s="116">
        <f t="shared" si="393"/>
        <v>0</v>
      </c>
      <c r="BC860" s="115">
        <f t="shared" si="399"/>
        <v>0</v>
      </c>
      <c r="BD860" s="116">
        <f t="shared" si="394"/>
        <v>0</v>
      </c>
      <c r="BE860" s="120">
        <f t="shared" si="400"/>
        <v>0</v>
      </c>
      <c r="BF860" s="115">
        <f t="shared" si="401"/>
        <v>0</v>
      </c>
      <c r="BG860" s="116">
        <f t="shared" si="395"/>
        <v>0</v>
      </c>
      <c r="BH860" s="120">
        <f t="shared" si="402"/>
        <v>0</v>
      </c>
      <c r="BI860" s="115">
        <f t="shared" si="403"/>
        <v>0</v>
      </c>
      <c r="BJ860" s="116">
        <f t="shared" si="396"/>
        <v>0</v>
      </c>
      <c r="BK860" s="120">
        <f t="shared" si="404"/>
        <v>0</v>
      </c>
      <c r="BL860" s="120">
        <f t="shared" si="405"/>
        <v>0</v>
      </c>
      <c r="BN860" s="375">
        <f t="shared" si="397"/>
        <v>0</v>
      </c>
      <c r="BP860" s="380"/>
      <c r="DH860" s="102"/>
    </row>
    <row r="861" spans="1:112" ht="5" hidden="1" customHeight="1">
      <c r="A861" s="103"/>
      <c r="B861" s="364"/>
      <c r="C861" s="364"/>
      <c r="D861" s="364"/>
      <c r="E861" s="364"/>
      <c r="F861" s="364"/>
      <c r="G861" s="364"/>
      <c r="H861" s="364"/>
      <c r="I861" s="364"/>
      <c r="J861" s="364"/>
      <c r="K861" s="364"/>
      <c r="L861" s="364"/>
      <c r="M861" s="364"/>
      <c r="N861" s="364"/>
      <c r="O861" s="364"/>
      <c r="P861" s="364"/>
      <c r="Q861" s="364"/>
      <c r="R861" s="365"/>
      <c r="S861" s="365"/>
      <c r="T861" s="365"/>
      <c r="U861" s="365"/>
      <c r="V861" s="365"/>
      <c r="W861" s="366"/>
      <c r="X861" s="366"/>
      <c r="Y861" s="366"/>
      <c r="Z861" s="366"/>
      <c r="AA861" s="366"/>
      <c r="AB861" s="366"/>
      <c r="AC861" s="366"/>
      <c r="AD861" s="366"/>
      <c r="AE861" s="366"/>
      <c r="AF861" s="367"/>
      <c r="AG861" s="367"/>
      <c r="AH861" s="367"/>
      <c r="AI861" s="367"/>
      <c r="AJ861" s="367"/>
      <c r="AK861" s="367"/>
      <c r="AL861" s="367"/>
      <c r="AM861" s="367"/>
      <c r="AN861" s="367"/>
      <c r="AO861" s="367"/>
      <c r="AP861" s="367"/>
      <c r="AQ861" s="367"/>
      <c r="AR861" s="368"/>
      <c r="AS861" s="361"/>
      <c r="AT861" s="361"/>
      <c r="AU861" s="361"/>
      <c r="AV861" s="361"/>
      <c r="AW861" s="361"/>
      <c r="AX861" s="91"/>
      <c r="AY861" s="106">
        <f>AY820</f>
        <v>0</v>
      </c>
      <c r="AZ861" s="106">
        <f>AZ820</f>
        <v>0</v>
      </c>
      <c r="BA861" s="106">
        <f>BA820</f>
        <v>0</v>
      </c>
      <c r="BB861" s="106">
        <f>BB820</f>
        <v>0</v>
      </c>
      <c r="BC861" s="106"/>
      <c r="BD861" s="117"/>
      <c r="BE861" s="119">
        <f>BE820</f>
        <v>0</v>
      </c>
      <c r="BF861" s="106"/>
      <c r="BG861" s="106">
        <f>BG820</f>
        <v>0</v>
      </c>
      <c r="BH861" s="119">
        <f>BH820</f>
        <v>0</v>
      </c>
      <c r="BI861" s="106"/>
      <c r="BJ861" s="106">
        <f>BJ820</f>
        <v>0</v>
      </c>
      <c r="BK861" s="119">
        <f>BK820</f>
        <v>0</v>
      </c>
      <c r="BL861" s="119">
        <f>BL820</f>
        <v>0</v>
      </c>
      <c r="BN861" s="377"/>
      <c r="BP861" s="382"/>
      <c r="DH861" s="104"/>
    </row>
    <row r="862" spans="1:112" ht="21.5" hidden="1" customHeight="1">
      <c r="A862" s="103"/>
      <c r="B862" s="369"/>
      <c r="C862" s="370"/>
      <c r="D862" s="370"/>
      <c r="E862" s="370"/>
      <c r="F862" s="370"/>
      <c r="G862" s="370"/>
      <c r="H862" s="370"/>
      <c r="I862" s="370"/>
      <c r="J862" s="370"/>
      <c r="K862" s="370"/>
      <c r="L862" s="370"/>
      <c r="M862" s="370"/>
      <c r="N862" s="370"/>
      <c r="O862" s="370"/>
      <c r="P862" s="370"/>
      <c r="Q862" s="370"/>
      <c r="R862" s="143"/>
      <c r="S862" s="143"/>
      <c r="T862" s="143"/>
      <c r="U862" s="143"/>
      <c r="V862" s="143"/>
      <c r="W862" s="143"/>
      <c r="X862" s="143"/>
      <c r="Y862" s="143"/>
      <c r="Z862" s="143"/>
      <c r="AA862" s="143"/>
      <c r="AB862" s="143"/>
      <c r="AC862" s="143"/>
      <c r="AD862" s="143"/>
      <c r="AE862" s="246" t="str">
        <f>CONCATENATE(B820," ","TOTAL")</f>
        <v>FRAMING TOTAL</v>
      </c>
      <c r="AF862" s="802">
        <f>SUBTOTAL(9,AF821:AF861)</f>
        <v>0</v>
      </c>
      <c r="AG862" s="802"/>
      <c r="AH862" s="802"/>
      <c r="AI862" s="802"/>
      <c r="AJ862" s="802">
        <f>SUBTOTAL(9,AJ821:AJ861)</f>
        <v>0</v>
      </c>
      <c r="AK862" s="802"/>
      <c r="AL862" s="802"/>
      <c r="AM862" s="802"/>
      <c r="AN862" s="802">
        <f>SUBTOTAL(9,AN821:AN861)</f>
        <v>0</v>
      </c>
      <c r="AO862" s="802"/>
      <c r="AP862" s="802"/>
      <c r="AQ862" s="802"/>
      <c r="AR862" s="359"/>
      <c r="AS862" s="803">
        <f>SUBTOTAL(9,AS821:AS861)</f>
        <v>0</v>
      </c>
      <c r="AT862" s="803"/>
      <c r="AU862" s="803"/>
      <c r="AV862" s="803"/>
      <c r="AW862" s="803">
        <f>SUM(AW825:AW833)</f>
        <v>0</v>
      </c>
      <c r="AX862" s="91"/>
      <c r="AY862" s="121">
        <f t="shared" ref="AY862:BL862" si="406">SUM(AY821:AY861)</f>
        <v>0</v>
      </c>
      <c r="AZ862" s="121">
        <f t="shared" si="406"/>
        <v>0</v>
      </c>
      <c r="BA862" s="121">
        <f t="shared" si="406"/>
        <v>0</v>
      </c>
      <c r="BB862" s="121">
        <f t="shared" si="406"/>
        <v>0</v>
      </c>
      <c r="BC862" s="118">
        <f t="shared" si="406"/>
        <v>0</v>
      </c>
      <c r="BD862" s="121">
        <f t="shared" si="406"/>
        <v>0</v>
      </c>
      <c r="BE862" s="121">
        <f t="shared" si="406"/>
        <v>0</v>
      </c>
      <c r="BF862" s="118">
        <f t="shared" si="406"/>
        <v>0</v>
      </c>
      <c r="BG862" s="121">
        <f t="shared" si="406"/>
        <v>0</v>
      </c>
      <c r="BH862" s="121">
        <f t="shared" si="406"/>
        <v>0</v>
      </c>
      <c r="BI862" s="118">
        <f t="shared" si="406"/>
        <v>0</v>
      </c>
      <c r="BJ862" s="121">
        <f t="shared" si="406"/>
        <v>0</v>
      </c>
      <c r="BK862" s="121">
        <f t="shared" si="406"/>
        <v>0</v>
      </c>
      <c r="BL862" s="121">
        <f t="shared" si="406"/>
        <v>0</v>
      </c>
      <c r="BN862" s="383">
        <f>IFERROR(AS862/Total_Detailed_Estimate,0)</f>
        <v>0</v>
      </c>
      <c r="BP862" s="381"/>
      <c r="DH862" s="109"/>
    </row>
    <row r="863" spans="1:112" ht="8.75" hidden="1" customHeight="1">
      <c r="A863" s="103"/>
      <c r="B863" s="140"/>
      <c r="C863" s="140"/>
      <c r="D863" s="140"/>
      <c r="E863" s="140"/>
      <c r="F863" s="140"/>
      <c r="G863" s="140"/>
      <c r="H863" s="140"/>
      <c r="I863" s="140"/>
      <c r="J863" s="140"/>
      <c r="K863" s="140"/>
      <c r="L863" s="140"/>
      <c r="M863" s="140"/>
      <c r="N863" s="140"/>
      <c r="O863" s="140"/>
      <c r="P863" s="140"/>
      <c r="Q863" s="140"/>
      <c r="R863" s="141"/>
      <c r="S863" s="141"/>
      <c r="T863" s="141"/>
      <c r="U863" s="141"/>
      <c r="V863" s="141"/>
      <c r="W863" s="142"/>
      <c r="X863" s="142"/>
      <c r="Y863" s="142"/>
      <c r="Z863" s="142"/>
      <c r="AA863" s="142"/>
      <c r="AB863" s="142"/>
      <c r="AC863" s="142"/>
      <c r="AD863" s="142"/>
      <c r="AE863" s="392"/>
      <c r="AF863" s="144"/>
      <c r="AG863" s="144"/>
      <c r="AH863" s="144"/>
      <c r="AI863" s="144"/>
      <c r="AJ863" s="144"/>
      <c r="AK863" s="144"/>
      <c r="AL863" s="144"/>
      <c r="AM863" s="144"/>
      <c r="AN863" s="144"/>
      <c r="AO863" s="144"/>
      <c r="AP863" s="144"/>
      <c r="AQ863" s="144"/>
      <c r="AR863" s="360"/>
      <c r="AS863" s="362"/>
      <c r="AT863" s="362"/>
      <c r="AU863" s="362"/>
      <c r="AV863" s="362"/>
      <c r="AW863" s="393"/>
      <c r="AX863" s="91"/>
      <c r="AY863" s="106">
        <f>AY820</f>
        <v>0</v>
      </c>
      <c r="AZ863" s="106">
        <f>AZ820</f>
        <v>0</v>
      </c>
      <c r="BA863" s="106">
        <f>BA820</f>
        <v>0</v>
      </c>
      <c r="BB863" s="106">
        <f>BB820</f>
        <v>0</v>
      </c>
      <c r="BC863" s="106"/>
      <c r="BD863" s="106"/>
      <c r="BE863" s="106">
        <f>BE820</f>
        <v>0</v>
      </c>
      <c r="BF863" s="106"/>
      <c r="BG863" s="106">
        <f>BG820</f>
        <v>0</v>
      </c>
      <c r="BH863" s="106">
        <f>BH820</f>
        <v>0</v>
      </c>
      <c r="BI863" s="106"/>
      <c r="BJ863" s="106">
        <f>BJ820</f>
        <v>0</v>
      </c>
      <c r="BK863" s="106">
        <f>BK820</f>
        <v>0</v>
      </c>
      <c r="BL863" s="106">
        <f>BL820</f>
        <v>0</v>
      </c>
      <c r="BN863" s="377"/>
      <c r="BP863" s="382"/>
      <c r="DH863" s="104"/>
    </row>
    <row r="864" spans="1:112" ht="9.5" hidden="1" customHeight="1">
      <c r="A864" s="103"/>
      <c r="B864" s="145"/>
      <c r="C864" s="145"/>
      <c r="D864" s="145"/>
      <c r="E864" s="145"/>
      <c r="F864" s="145"/>
      <c r="G864" s="145"/>
      <c r="H864" s="145"/>
      <c r="I864" s="145"/>
      <c r="J864" s="145"/>
      <c r="K864" s="145"/>
      <c r="L864" s="145"/>
      <c r="M864" s="145"/>
      <c r="N864" s="145"/>
      <c r="O864" s="145"/>
      <c r="P864" s="145"/>
      <c r="Q864" s="145"/>
      <c r="R864" s="146"/>
      <c r="S864" s="146"/>
      <c r="T864" s="146"/>
      <c r="U864" s="146"/>
      <c r="V864" s="146"/>
      <c r="W864" s="146"/>
      <c r="X864" s="146"/>
      <c r="Y864" s="146"/>
      <c r="Z864" s="146"/>
      <c r="AA864" s="146"/>
      <c r="AB864" s="146"/>
      <c r="AC864" s="146"/>
      <c r="AD864" s="146"/>
      <c r="AE864" s="147"/>
      <c r="AF864" s="148"/>
      <c r="AG864" s="148"/>
      <c r="AH864" s="148"/>
      <c r="AI864" s="148"/>
      <c r="AJ864" s="148"/>
      <c r="AK864" s="148"/>
      <c r="AL864" s="148"/>
      <c r="AM864" s="148"/>
      <c r="AN864" s="148"/>
      <c r="AO864" s="148"/>
      <c r="AP864" s="148"/>
      <c r="AQ864" s="148"/>
      <c r="AR864" s="148"/>
      <c r="AS864" s="149"/>
      <c r="AT864" s="149"/>
      <c r="AU864" s="149"/>
      <c r="AV864" s="149"/>
      <c r="AW864" s="149"/>
      <c r="AX864" s="91"/>
      <c r="AY864" s="108">
        <f>AY862</f>
        <v>0</v>
      </c>
      <c r="AZ864" s="108">
        <f>AZ862</f>
        <v>0</v>
      </c>
      <c r="BA864" s="108">
        <f>BA862</f>
        <v>0</v>
      </c>
      <c r="BB864" s="108">
        <f>BB862</f>
        <v>0</v>
      </c>
      <c r="BC864" s="108"/>
      <c r="BD864" s="108"/>
      <c r="BE864" s="108">
        <f>BE862</f>
        <v>0</v>
      </c>
      <c r="BF864" s="108"/>
      <c r="BG864" s="108">
        <f>BG862</f>
        <v>0</v>
      </c>
      <c r="BH864" s="108">
        <f>BH862</f>
        <v>0</v>
      </c>
      <c r="BI864" s="108"/>
      <c r="BJ864" s="108">
        <f>BJ862</f>
        <v>0</v>
      </c>
      <c r="BK864" s="108">
        <f>BK862</f>
        <v>0</v>
      </c>
      <c r="BL864" s="108">
        <f>BL862</f>
        <v>0</v>
      </c>
      <c r="DH864" s="107"/>
    </row>
    <row r="865" spans="1:112" ht="23" customHeight="1">
      <c r="A865" s="114" t="s">
        <v>704</v>
      </c>
      <c r="B865" s="795" t="str">
        <f>UPPER(Interior4_Category)</f>
        <v>INSULATION</v>
      </c>
      <c r="C865" s="796"/>
      <c r="D865" s="796"/>
      <c r="E865" s="796"/>
      <c r="F865" s="796"/>
      <c r="G865" s="796"/>
      <c r="H865" s="796"/>
      <c r="I865" s="796"/>
      <c r="J865" s="796"/>
      <c r="K865" s="796"/>
      <c r="L865" s="796"/>
      <c r="M865" s="796"/>
      <c r="N865" s="796"/>
      <c r="O865" s="796"/>
      <c r="P865" s="796"/>
      <c r="Q865" s="797"/>
      <c r="R865" s="798"/>
      <c r="S865" s="798"/>
      <c r="T865" s="798"/>
      <c r="U865" s="799"/>
      <c r="V865" s="800"/>
      <c r="W865" s="790"/>
      <c r="X865" s="790"/>
      <c r="Y865" s="790"/>
      <c r="Z865" s="790"/>
      <c r="AA865" s="790"/>
      <c r="AB865" s="790"/>
      <c r="AC865" s="790"/>
      <c r="AD865" s="790"/>
      <c r="AE865" s="790"/>
      <c r="AF865" s="791" t="str">
        <f>IF(Interior4_Labor=0,"",Interior4_Labor)</f>
        <v/>
      </c>
      <c r="AG865" s="791"/>
      <c r="AH865" s="791"/>
      <c r="AI865" s="791"/>
      <c r="AJ865" s="791" t="str">
        <f>IF(Interior4_Material=0,"",Interior4_Material)</f>
        <v/>
      </c>
      <c r="AK865" s="791"/>
      <c r="AL865" s="791"/>
      <c r="AM865" s="791"/>
      <c r="AN865" s="791" t="str">
        <f>IF(Interior4_Sub=0,"",Interior4_Sub)</f>
        <v/>
      </c>
      <c r="AO865" s="791"/>
      <c r="AP865" s="791"/>
      <c r="AQ865" s="791"/>
      <c r="AR865" s="358"/>
      <c r="AS865" s="792" t="str">
        <f>IF(Interior4_Total=0,"",Interior4_Total)</f>
        <v/>
      </c>
      <c r="AT865" s="792"/>
      <c r="AU865" s="793"/>
      <c r="AV865" s="793"/>
      <c r="AW865" s="794"/>
      <c r="AX865" s="371"/>
      <c r="AY865" s="101"/>
      <c r="AZ865" s="101"/>
      <c r="BA865" s="101"/>
      <c r="BB865" s="101"/>
      <c r="BC865" s="101"/>
      <c r="BD865" s="101"/>
      <c r="BE865" s="101"/>
      <c r="BF865" s="101"/>
      <c r="BG865" s="101"/>
      <c r="BH865" s="101"/>
      <c r="BI865" s="101"/>
      <c r="BJ865" s="101"/>
      <c r="BK865" s="101"/>
      <c r="BL865" s="101"/>
      <c r="BN865" s="374"/>
      <c r="BP865" s="378"/>
      <c r="DH865" s="102"/>
    </row>
    <row r="866" spans="1:112" hidden="1">
      <c r="A866" s="110"/>
      <c r="B866" s="786" t="s">
        <v>44</v>
      </c>
      <c r="C866" s="786"/>
      <c r="D866" s="786"/>
      <c r="E866" s="786"/>
      <c r="F866" s="786"/>
      <c r="G866" s="786"/>
      <c r="H866" s="786"/>
      <c r="I866" s="786"/>
      <c r="J866" s="786"/>
      <c r="K866" s="786"/>
      <c r="L866" s="786"/>
      <c r="M866" s="786"/>
      <c r="N866" s="786"/>
      <c r="O866" s="786"/>
      <c r="P866" s="786"/>
      <c r="Q866" s="786"/>
      <c r="R866" s="787"/>
      <c r="S866" s="787"/>
      <c r="T866" s="788"/>
      <c r="U866" s="787" t="s">
        <v>2</v>
      </c>
      <c r="V866" s="787"/>
      <c r="W866" s="783"/>
      <c r="X866" s="789"/>
      <c r="Y866" s="789"/>
      <c r="Z866" s="781"/>
      <c r="AA866" s="782"/>
      <c r="AB866" s="783"/>
      <c r="AC866" s="781"/>
      <c r="AD866" s="782"/>
      <c r="AE866" s="783"/>
      <c r="AF866" s="784">
        <f>R866*W866</f>
        <v>0</v>
      </c>
      <c r="AG866" s="784"/>
      <c r="AH866" s="784"/>
      <c r="AI866" s="784"/>
      <c r="AJ866" s="784">
        <f t="shared" ref="AJ866:AJ905" si="407">R866*Z866</f>
        <v>0</v>
      </c>
      <c r="AK866" s="784"/>
      <c r="AL866" s="784"/>
      <c r="AM866" s="784"/>
      <c r="AN866" s="784">
        <f t="shared" ref="AN866:AN905" si="408">R866*AC866</f>
        <v>0</v>
      </c>
      <c r="AO866" s="784"/>
      <c r="AP866" s="784"/>
      <c r="AQ866" s="784"/>
      <c r="AR866" s="363"/>
      <c r="AS866" s="785">
        <f t="shared" ref="AS866:AS905" si="409">SUM(AF866:AQ866)</f>
        <v>0</v>
      </c>
      <c r="AT866" s="785"/>
      <c r="AU866" s="785"/>
      <c r="AV866" s="785"/>
      <c r="AW866" s="785">
        <f t="shared" ref="AW866:AW905" si="410">SUM(AF866:AQ866)</f>
        <v>0</v>
      </c>
      <c r="AX866" s="100"/>
      <c r="AY866" s="116">
        <f t="shared" ref="AY866:AY905" si="411">AF866</f>
        <v>0</v>
      </c>
      <c r="AZ866" s="116">
        <f t="shared" ref="AZ866:AZ905" si="412">AJ866</f>
        <v>0</v>
      </c>
      <c r="BA866" s="116">
        <f t="shared" ref="BA866:BA905" si="413">AN866</f>
        <v>0</v>
      </c>
      <c r="BB866" s="116">
        <f t="shared" ref="BB866:BB905" si="414">SUM(AY866:BA866)</f>
        <v>0</v>
      </c>
      <c r="BC866" s="115">
        <f>IFERROR(AY866/$BB$5,0)</f>
        <v>0</v>
      </c>
      <c r="BD866" s="116">
        <f t="shared" ref="BD866:BD905" si="415">BC866*Allocated_Adders</f>
        <v>0</v>
      </c>
      <c r="BE866" s="120">
        <f>AY866+BD866</f>
        <v>0</v>
      </c>
      <c r="BF866" s="115">
        <f>IFERROR(AZ866/$BB$5,0)</f>
        <v>0</v>
      </c>
      <c r="BG866" s="116">
        <f t="shared" ref="BG866:BG905" si="416">BF866*Allocated_Adders</f>
        <v>0</v>
      </c>
      <c r="BH866" s="120">
        <f>AZ866+BG866</f>
        <v>0</v>
      </c>
      <c r="BI866" s="115">
        <f>IFERROR(BA866/$BB$5,0)</f>
        <v>0</v>
      </c>
      <c r="BJ866" s="116">
        <f t="shared" ref="BJ866:BJ905" si="417">BI866*Allocated_Adders</f>
        <v>0</v>
      </c>
      <c r="BK866" s="120">
        <f>BA866+BJ866</f>
        <v>0</v>
      </c>
      <c r="BL866" s="120">
        <f>BE866+BH866+BK866</f>
        <v>0</v>
      </c>
      <c r="BN866" s="375">
        <f t="shared" ref="BN866:BN905" si="418">IFERROR(AS866/Total_Detailed_Estimate,0)</f>
        <v>0</v>
      </c>
      <c r="BP866" s="380"/>
      <c r="DH866" s="102"/>
    </row>
    <row r="867" spans="1:112" hidden="1">
      <c r="A867" s="110"/>
      <c r="B867" s="801" t="s">
        <v>893</v>
      </c>
      <c r="C867" s="801"/>
      <c r="D867" s="801"/>
      <c r="E867" s="801"/>
      <c r="F867" s="801"/>
      <c r="G867" s="801"/>
      <c r="H867" s="801"/>
      <c r="I867" s="801"/>
      <c r="J867" s="801"/>
      <c r="K867" s="801"/>
      <c r="L867" s="801"/>
      <c r="M867" s="801"/>
      <c r="N867" s="801"/>
      <c r="O867" s="801"/>
      <c r="P867" s="801"/>
      <c r="Q867" s="801"/>
      <c r="R867" s="787"/>
      <c r="S867" s="787"/>
      <c r="T867" s="788"/>
      <c r="U867" s="787"/>
      <c r="V867" s="787"/>
      <c r="W867" s="783"/>
      <c r="X867" s="789"/>
      <c r="Y867" s="789"/>
      <c r="Z867" s="781"/>
      <c r="AA867" s="782"/>
      <c r="AB867" s="783"/>
      <c r="AC867" s="781"/>
      <c r="AD867" s="782"/>
      <c r="AE867" s="783"/>
      <c r="AF867" s="784">
        <f t="shared" ref="AF867:AF905" si="419">R867*W867</f>
        <v>0</v>
      </c>
      <c r="AG867" s="784"/>
      <c r="AH867" s="784"/>
      <c r="AI867" s="784"/>
      <c r="AJ867" s="784">
        <f t="shared" si="407"/>
        <v>0</v>
      </c>
      <c r="AK867" s="784"/>
      <c r="AL867" s="784"/>
      <c r="AM867" s="784"/>
      <c r="AN867" s="784">
        <f t="shared" si="408"/>
        <v>0</v>
      </c>
      <c r="AO867" s="784"/>
      <c r="AP867" s="784"/>
      <c r="AQ867" s="784"/>
      <c r="AR867" s="363"/>
      <c r="AS867" s="785">
        <f t="shared" si="409"/>
        <v>0</v>
      </c>
      <c r="AT867" s="785"/>
      <c r="AU867" s="785"/>
      <c r="AV867" s="785"/>
      <c r="AW867" s="785">
        <f t="shared" si="410"/>
        <v>0</v>
      </c>
      <c r="AX867" s="90"/>
      <c r="AY867" s="116">
        <f t="shared" si="411"/>
        <v>0</v>
      </c>
      <c r="AZ867" s="116">
        <f t="shared" si="412"/>
        <v>0</v>
      </c>
      <c r="BA867" s="116">
        <f t="shared" si="413"/>
        <v>0</v>
      </c>
      <c r="BB867" s="116">
        <f t="shared" si="414"/>
        <v>0</v>
      </c>
      <c r="BC867" s="115">
        <f t="shared" ref="BC867:BC905" si="420">IFERROR(AY867/$BB$5,0)</f>
        <v>0</v>
      </c>
      <c r="BD867" s="116">
        <f t="shared" si="415"/>
        <v>0</v>
      </c>
      <c r="BE867" s="120">
        <f t="shared" ref="BE867:BE905" si="421">AY867+BD867</f>
        <v>0</v>
      </c>
      <c r="BF867" s="115">
        <f t="shared" ref="BF867:BF905" si="422">IFERROR(AZ867/$BB$5,0)</f>
        <v>0</v>
      </c>
      <c r="BG867" s="116">
        <f t="shared" si="416"/>
        <v>0</v>
      </c>
      <c r="BH867" s="120">
        <f t="shared" ref="BH867:BH905" si="423">AZ867+BG867</f>
        <v>0</v>
      </c>
      <c r="BI867" s="115">
        <f t="shared" ref="BI867:BI905" si="424">IFERROR(BA867/$BB$5,0)</f>
        <v>0</v>
      </c>
      <c r="BJ867" s="116">
        <f t="shared" si="417"/>
        <v>0</v>
      </c>
      <c r="BK867" s="120">
        <f t="shared" ref="BK867:BK905" si="425">BA867+BJ867</f>
        <v>0</v>
      </c>
      <c r="BL867" s="120">
        <f t="shared" ref="BL867:BL905" si="426">BE867+BH867+BK867</f>
        <v>0</v>
      </c>
      <c r="BN867" s="375">
        <f t="shared" si="418"/>
        <v>0</v>
      </c>
      <c r="BP867" s="380"/>
      <c r="DH867" s="102"/>
    </row>
    <row r="868" spans="1:112" hidden="1">
      <c r="A868" s="110"/>
      <c r="B868" s="786" t="s">
        <v>891</v>
      </c>
      <c r="C868" s="786"/>
      <c r="D868" s="786"/>
      <c r="E868" s="786"/>
      <c r="F868" s="786"/>
      <c r="G868" s="786"/>
      <c r="H868" s="786"/>
      <c r="I868" s="786"/>
      <c r="J868" s="786"/>
      <c r="K868" s="786"/>
      <c r="L868" s="786"/>
      <c r="M868" s="786"/>
      <c r="N868" s="786"/>
      <c r="O868" s="786"/>
      <c r="P868" s="786"/>
      <c r="Q868" s="786"/>
      <c r="R868" s="787"/>
      <c r="S868" s="787"/>
      <c r="T868" s="788"/>
      <c r="U868" s="787" t="s">
        <v>7</v>
      </c>
      <c r="V868" s="787"/>
      <c r="W868" s="783">
        <v>0.25</v>
      </c>
      <c r="X868" s="789"/>
      <c r="Y868" s="789"/>
      <c r="Z868" s="781">
        <v>0.3</v>
      </c>
      <c r="AA868" s="782"/>
      <c r="AB868" s="783"/>
      <c r="AC868" s="781"/>
      <c r="AD868" s="782"/>
      <c r="AE868" s="783"/>
      <c r="AF868" s="784">
        <f t="shared" si="419"/>
        <v>0</v>
      </c>
      <c r="AG868" s="784"/>
      <c r="AH868" s="784"/>
      <c r="AI868" s="784"/>
      <c r="AJ868" s="784">
        <f t="shared" si="407"/>
        <v>0</v>
      </c>
      <c r="AK868" s="784"/>
      <c r="AL868" s="784"/>
      <c r="AM868" s="784"/>
      <c r="AN868" s="784">
        <f t="shared" si="408"/>
        <v>0</v>
      </c>
      <c r="AO868" s="784"/>
      <c r="AP868" s="784"/>
      <c r="AQ868" s="784"/>
      <c r="AR868" s="363"/>
      <c r="AS868" s="785">
        <f t="shared" si="409"/>
        <v>0</v>
      </c>
      <c r="AT868" s="785"/>
      <c r="AU868" s="785"/>
      <c r="AV868" s="785"/>
      <c r="AW868" s="785">
        <f t="shared" si="410"/>
        <v>0</v>
      </c>
      <c r="AX868" s="91"/>
      <c r="AY868" s="116">
        <f t="shared" si="411"/>
        <v>0</v>
      </c>
      <c r="AZ868" s="116">
        <f t="shared" si="412"/>
        <v>0</v>
      </c>
      <c r="BA868" s="116">
        <f t="shared" si="413"/>
        <v>0</v>
      </c>
      <c r="BB868" s="116">
        <f t="shared" si="414"/>
        <v>0</v>
      </c>
      <c r="BC868" s="115">
        <f t="shared" si="420"/>
        <v>0</v>
      </c>
      <c r="BD868" s="116">
        <f t="shared" si="415"/>
        <v>0</v>
      </c>
      <c r="BE868" s="120">
        <f t="shared" si="421"/>
        <v>0</v>
      </c>
      <c r="BF868" s="115">
        <f t="shared" si="422"/>
        <v>0</v>
      </c>
      <c r="BG868" s="116">
        <f t="shared" si="416"/>
        <v>0</v>
      </c>
      <c r="BH868" s="120">
        <f t="shared" si="423"/>
        <v>0</v>
      </c>
      <c r="BI868" s="115">
        <f t="shared" si="424"/>
        <v>0</v>
      </c>
      <c r="BJ868" s="116">
        <f t="shared" si="417"/>
        <v>0</v>
      </c>
      <c r="BK868" s="120">
        <f t="shared" si="425"/>
        <v>0</v>
      </c>
      <c r="BL868" s="120">
        <f t="shared" si="426"/>
        <v>0</v>
      </c>
      <c r="BN868" s="375">
        <f t="shared" si="418"/>
        <v>0</v>
      </c>
      <c r="BP868" s="380"/>
      <c r="DH868" s="102"/>
    </row>
    <row r="869" spans="1:112" hidden="1">
      <c r="A869" s="110"/>
      <c r="B869" s="786" t="s">
        <v>892</v>
      </c>
      <c r="C869" s="786"/>
      <c r="D869" s="786"/>
      <c r="E869" s="786"/>
      <c r="F869" s="786"/>
      <c r="G869" s="786"/>
      <c r="H869" s="786"/>
      <c r="I869" s="786"/>
      <c r="J869" s="786"/>
      <c r="K869" s="786"/>
      <c r="L869" s="786"/>
      <c r="M869" s="786"/>
      <c r="N869" s="786"/>
      <c r="O869" s="786"/>
      <c r="P869" s="786"/>
      <c r="Q869" s="786"/>
      <c r="R869" s="787"/>
      <c r="S869" s="787"/>
      <c r="T869" s="788"/>
      <c r="U869" s="787" t="s">
        <v>7</v>
      </c>
      <c r="V869" s="787" t="s">
        <v>7</v>
      </c>
      <c r="W869" s="783">
        <v>0.25</v>
      </c>
      <c r="X869" s="789"/>
      <c r="Y869" s="789"/>
      <c r="Z869" s="781">
        <v>0.5</v>
      </c>
      <c r="AA869" s="782"/>
      <c r="AB869" s="783">
        <v>0.5</v>
      </c>
      <c r="AC869" s="781"/>
      <c r="AD869" s="782"/>
      <c r="AE869" s="783"/>
      <c r="AF869" s="784">
        <f t="shared" si="419"/>
        <v>0</v>
      </c>
      <c r="AG869" s="784"/>
      <c r="AH869" s="784"/>
      <c r="AI869" s="784"/>
      <c r="AJ869" s="784">
        <f t="shared" si="407"/>
        <v>0</v>
      </c>
      <c r="AK869" s="784"/>
      <c r="AL869" s="784"/>
      <c r="AM869" s="784"/>
      <c r="AN869" s="784">
        <f t="shared" si="408"/>
        <v>0</v>
      </c>
      <c r="AO869" s="784"/>
      <c r="AP869" s="784"/>
      <c r="AQ869" s="784"/>
      <c r="AR869" s="363"/>
      <c r="AS869" s="785">
        <f t="shared" si="409"/>
        <v>0</v>
      </c>
      <c r="AT869" s="785"/>
      <c r="AU869" s="785"/>
      <c r="AV869" s="785"/>
      <c r="AW869" s="785">
        <f t="shared" si="410"/>
        <v>0</v>
      </c>
      <c r="AX869" s="91"/>
      <c r="AY869" s="116">
        <f t="shared" si="411"/>
        <v>0</v>
      </c>
      <c r="AZ869" s="116">
        <f t="shared" si="412"/>
        <v>0</v>
      </c>
      <c r="BA869" s="116">
        <f t="shared" si="413"/>
        <v>0</v>
      </c>
      <c r="BB869" s="116">
        <f t="shared" si="414"/>
        <v>0</v>
      </c>
      <c r="BC869" s="115">
        <f t="shared" si="420"/>
        <v>0</v>
      </c>
      <c r="BD869" s="116">
        <f t="shared" si="415"/>
        <v>0</v>
      </c>
      <c r="BE869" s="120">
        <f t="shared" si="421"/>
        <v>0</v>
      </c>
      <c r="BF869" s="115">
        <f t="shared" si="422"/>
        <v>0</v>
      </c>
      <c r="BG869" s="116">
        <f t="shared" si="416"/>
        <v>0</v>
      </c>
      <c r="BH869" s="120">
        <f t="shared" si="423"/>
        <v>0</v>
      </c>
      <c r="BI869" s="115">
        <f t="shared" si="424"/>
        <v>0</v>
      </c>
      <c r="BJ869" s="116">
        <f t="shared" si="417"/>
        <v>0</v>
      </c>
      <c r="BK869" s="120">
        <f t="shared" si="425"/>
        <v>0</v>
      </c>
      <c r="BL869" s="120">
        <f t="shared" si="426"/>
        <v>0</v>
      </c>
      <c r="BN869" s="375">
        <f t="shared" si="418"/>
        <v>0</v>
      </c>
      <c r="BP869" s="380"/>
      <c r="DH869" s="102"/>
    </row>
    <row r="870" spans="1:112" hidden="1">
      <c r="A870" s="110"/>
      <c r="B870" s="786" t="s">
        <v>895</v>
      </c>
      <c r="C870" s="786"/>
      <c r="D870" s="786"/>
      <c r="E870" s="786"/>
      <c r="F870" s="786"/>
      <c r="G870" s="786"/>
      <c r="H870" s="786"/>
      <c r="I870" s="786"/>
      <c r="J870" s="786"/>
      <c r="K870" s="786"/>
      <c r="L870" s="786"/>
      <c r="M870" s="786"/>
      <c r="N870" s="786"/>
      <c r="O870" s="786"/>
      <c r="P870" s="786"/>
      <c r="Q870" s="786"/>
      <c r="R870" s="787"/>
      <c r="S870" s="787"/>
      <c r="T870" s="788"/>
      <c r="U870" s="787" t="s">
        <v>7</v>
      </c>
      <c r="V870" s="787"/>
      <c r="W870" s="783">
        <v>0.33</v>
      </c>
      <c r="X870" s="789"/>
      <c r="Y870" s="789"/>
      <c r="Z870" s="781">
        <v>1</v>
      </c>
      <c r="AA870" s="782"/>
      <c r="AB870" s="783"/>
      <c r="AC870" s="781"/>
      <c r="AD870" s="782"/>
      <c r="AE870" s="783"/>
      <c r="AF870" s="784">
        <f t="shared" si="419"/>
        <v>0</v>
      </c>
      <c r="AG870" s="784"/>
      <c r="AH870" s="784"/>
      <c r="AI870" s="784"/>
      <c r="AJ870" s="784">
        <f t="shared" si="407"/>
        <v>0</v>
      </c>
      <c r="AK870" s="784"/>
      <c r="AL870" s="784"/>
      <c r="AM870" s="784"/>
      <c r="AN870" s="784">
        <f t="shared" si="408"/>
        <v>0</v>
      </c>
      <c r="AO870" s="784"/>
      <c r="AP870" s="784"/>
      <c r="AQ870" s="784"/>
      <c r="AR870" s="363"/>
      <c r="AS870" s="785">
        <f t="shared" si="409"/>
        <v>0</v>
      </c>
      <c r="AT870" s="785"/>
      <c r="AU870" s="785"/>
      <c r="AV870" s="785"/>
      <c r="AW870" s="785">
        <f t="shared" si="410"/>
        <v>0</v>
      </c>
      <c r="AX870" s="91"/>
      <c r="AY870" s="116">
        <f t="shared" si="411"/>
        <v>0</v>
      </c>
      <c r="AZ870" s="116">
        <f t="shared" si="412"/>
        <v>0</v>
      </c>
      <c r="BA870" s="116">
        <f t="shared" si="413"/>
        <v>0</v>
      </c>
      <c r="BB870" s="116">
        <f t="shared" si="414"/>
        <v>0</v>
      </c>
      <c r="BC870" s="115">
        <f t="shared" si="420"/>
        <v>0</v>
      </c>
      <c r="BD870" s="116">
        <f t="shared" si="415"/>
        <v>0</v>
      </c>
      <c r="BE870" s="120">
        <f t="shared" si="421"/>
        <v>0</v>
      </c>
      <c r="BF870" s="115">
        <f t="shared" si="422"/>
        <v>0</v>
      </c>
      <c r="BG870" s="116">
        <f t="shared" si="416"/>
        <v>0</v>
      </c>
      <c r="BH870" s="120">
        <f t="shared" si="423"/>
        <v>0</v>
      </c>
      <c r="BI870" s="115">
        <f t="shared" si="424"/>
        <v>0</v>
      </c>
      <c r="BJ870" s="116">
        <f t="shared" si="417"/>
        <v>0</v>
      </c>
      <c r="BK870" s="120">
        <f t="shared" si="425"/>
        <v>0</v>
      </c>
      <c r="BL870" s="120">
        <f t="shared" si="426"/>
        <v>0</v>
      </c>
      <c r="BN870" s="375">
        <f t="shared" si="418"/>
        <v>0</v>
      </c>
      <c r="BP870" s="380"/>
      <c r="DH870" s="102"/>
    </row>
    <row r="871" spans="1:112" hidden="1">
      <c r="A871" s="110"/>
      <c r="B871" s="801"/>
      <c r="C871" s="801"/>
      <c r="D871" s="801"/>
      <c r="E871" s="801"/>
      <c r="F871" s="801"/>
      <c r="G871" s="801"/>
      <c r="H871" s="801"/>
      <c r="I871" s="801"/>
      <c r="J871" s="801"/>
      <c r="K871" s="801"/>
      <c r="L871" s="801"/>
      <c r="M871" s="801"/>
      <c r="N871" s="801"/>
      <c r="O871" s="801"/>
      <c r="P871" s="801"/>
      <c r="Q871" s="801"/>
      <c r="R871" s="787"/>
      <c r="S871" s="787"/>
      <c r="T871" s="788"/>
      <c r="U871" s="787"/>
      <c r="V871" s="787"/>
      <c r="W871" s="783"/>
      <c r="X871" s="789"/>
      <c r="Y871" s="789"/>
      <c r="Z871" s="781"/>
      <c r="AA871" s="782"/>
      <c r="AB871" s="783"/>
      <c r="AC871" s="781"/>
      <c r="AD871" s="782"/>
      <c r="AE871" s="783"/>
      <c r="AF871" s="784">
        <f t="shared" si="419"/>
        <v>0</v>
      </c>
      <c r="AG871" s="784"/>
      <c r="AH871" s="784"/>
      <c r="AI871" s="784"/>
      <c r="AJ871" s="784">
        <f t="shared" si="407"/>
        <v>0</v>
      </c>
      <c r="AK871" s="784"/>
      <c r="AL871" s="784"/>
      <c r="AM871" s="784"/>
      <c r="AN871" s="784">
        <f t="shared" si="408"/>
        <v>0</v>
      </c>
      <c r="AO871" s="784"/>
      <c r="AP871" s="784"/>
      <c r="AQ871" s="784"/>
      <c r="AR871" s="363"/>
      <c r="AS871" s="785">
        <f t="shared" si="409"/>
        <v>0</v>
      </c>
      <c r="AT871" s="785"/>
      <c r="AU871" s="785"/>
      <c r="AV871" s="785"/>
      <c r="AW871" s="785">
        <f t="shared" si="410"/>
        <v>0</v>
      </c>
      <c r="AX871" s="91"/>
      <c r="AY871" s="116">
        <f t="shared" si="411"/>
        <v>0</v>
      </c>
      <c r="AZ871" s="116">
        <f t="shared" si="412"/>
        <v>0</v>
      </c>
      <c r="BA871" s="116">
        <f t="shared" si="413"/>
        <v>0</v>
      </c>
      <c r="BB871" s="116">
        <f t="shared" si="414"/>
        <v>0</v>
      </c>
      <c r="BC871" s="115">
        <f t="shared" si="420"/>
        <v>0</v>
      </c>
      <c r="BD871" s="116">
        <f t="shared" si="415"/>
        <v>0</v>
      </c>
      <c r="BE871" s="120">
        <f t="shared" si="421"/>
        <v>0</v>
      </c>
      <c r="BF871" s="115">
        <f t="shared" si="422"/>
        <v>0</v>
      </c>
      <c r="BG871" s="116">
        <f t="shared" si="416"/>
        <v>0</v>
      </c>
      <c r="BH871" s="120">
        <f t="shared" si="423"/>
        <v>0</v>
      </c>
      <c r="BI871" s="115">
        <f t="shared" si="424"/>
        <v>0</v>
      </c>
      <c r="BJ871" s="116">
        <f t="shared" si="417"/>
        <v>0</v>
      </c>
      <c r="BK871" s="120">
        <f t="shared" si="425"/>
        <v>0</v>
      </c>
      <c r="BL871" s="120">
        <f t="shared" si="426"/>
        <v>0</v>
      </c>
      <c r="BN871" s="375">
        <f t="shared" si="418"/>
        <v>0</v>
      </c>
      <c r="BP871" s="380"/>
      <c r="DH871" s="102"/>
    </row>
    <row r="872" spans="1:112" hidden="1">
      <c r="A872" s="110"/>
      <c r="B872" s="801" t="s">
        <v>899</v>
      </c>
      <c r="C872" s="801"/>
      <c r="D872" s="801"/>
      <c r="E872" s="801"/>
      <c r="F872" s="801"/>
      <c r="G872" s="801"/>
      <c r="H872" s="801"/>
      <c r="I872" s="801"/>
      <c r="J872" s="801"/>
      <c r="K872" s="801"/>
      <c r="L872" s="801"/>
      <c r="M872" s="801"/>
      <c r="N872" s="801"/>
      <c r="O872" s="801"/>
      <c r="P872" s="801"/>
      <c r="Q872" s="801"/>
      <c r="R872" s="787"/>
      <c r="S872" s="787"/>
      <c r="T872" s="788"/>
      <c r="U872" s="787"/>
      <c r="V872" s="787"/>
      <c r="W872" s="783"/>
      <c r="X872" s="789"/>
      <c r="Y872" s="789"/>
      <c r="Z872" s="781"/>
      <c r="AA872" s="782"/>
      <c r="AB872" s="783"/>
      <c r="AC872" s="781"/>
      <c r="AD872" s="782"/>
      <c r="AE872" s="783"/>
      <c r="AF872" s="784">
        <f t="shared" si="419"/>
        <v>0</v>
      </c>
      <c r="AG872" s="784"/>
      <c r="AH872" s="784"/>
      <c r="AI872" s="784"/>
      <c r="AJ872" s="784">
        <f t="shared" si="407"/>
        <v>0</v>
      </c>
      <c r="AK872" s="784"/>
      <c r="AL872" s="784"/>
      <c r="AM872" s="784"/>
      <c r="AN872" s="784">
        <f t="shared" si="408"/>
        <v>0</v>
      </c>
      <c r="AO872" s="784"/>
      <c r="AP872" s="784"/>
      <c r="AQ872" s="784"/>
      <c r="AR872" s="363"/>
      <c r="AS872" s="785">
        <f t="shared" si="409"/>
        <v>0</v>
      </c>
      <c r="AT872" s="785"/>
      <c r="AU872" s="785"/>
      <c r="AV872" s="785"/>
      <c r="AW872" s="785">
        <f t="shared" si="410"/>
        <v>0</v>
      </c>
      <c r="AX872" s="91"/>
      <c r="AY872" s="116">
        <f t="shared" si="411"/>
        <v>0</v>
      </c>
      <c r="AZ872" s="116">
        <f t="shared" si="412"/>
        <v>0</v>
      </c>
      <c r="BA872" s="116">
        <f t="shared" si="413"/>
        <v>0</v>
      </c>
      <c r="BB872" s="116">
        <f t="shared" si="414"/>
        <v>0</v>
      </c>
      <c r="BC872" s="115">
        <f t="shared" si="420"/>
        <v>0</v>
      </c>
      <c r="BD872" s="116">
        <f t="shared" si="415"/>
        <v>0</v>
      </c>
      <c r="BE872" s="120">
        <f t="shared" si="421"/>
        <v>0</v>
      </c>
      <c r="BF872" s="115">
        <f t="shared" si="422"/>
        <v>0</v>
      </c>
      <c r="BG872" s="116">
        <f t="shared" si="416"/>
        <v>0</v>
      </c>
      <c r="BH872" s="120">
        <f t="shared" si="423"/>
        <v>0</v>
      </c>
      <c r="BI872" s="115">
        <f t="shared" si="424"/>
        <v>0</v>
      </c>
      <c r="BJ872" s="116">
        <f t="shared" si="417"/>
        <v>0</v>
      </c>
      <c r="BK872" s="120">
        <f t="shared" si="425"/>
        <v>0</v>
      </c>
      <c r="BL872" s="120">
        <f t="shared" si="426"/>
        <v>0</v>
      </c>
      <c r="BN872" s="375">
        <f t="shared" si="418"/>
        <v>0</v>
      </c>
      <c r="BP872" s="380"/>
      <c r="DH872" s="102"/>
    </row>
    <row r="873" spans="1:112" hidden="1">
      <c r="A873" s="110"/>
      <c r="B873" s="786" t="s">
        <v>894</v>
      </c>
      <c r="C873" s="786"/>
      <c r="D873" s="786"/>
      <c r="E873" s="786"/>
      <c r="F873" s="786"/>
      <c r="G873" s="786"/>
      <c r="H873" s="786"/>
      <c r="I873" s="786"/>
      <c r="J873" s="786"/>
      <c r="K873" s="786"/>
      <c r="L873" s="786"/>
      <c r="M873" s="786"/>
      <c r="N873" s="786"/>
      <c r="O873" s="786"/>
      <c r="P873" s="786"/>
      <c r="Q873" s="786"/>
      <c r="R873" s="787"/>
      <c r="S873" s="787"/>
      <c r="T873" s="788"/>
      <c r="U873" s="787" t="s">
        <v>7</v>
      </c>
      <c r="V873" s="787"/>
      <c r="W873" s="783">
        <v>0.4</v>
      </c>
      <c r="X873" s="789"/>
      <c r="Y873" s="789"/>
      <c r="Z873" s="781">
        <v>0.3</v>
      </c>
      <c r="AA873" s="782"/>
      <c r="AB873" s="783"/>
      <c r="AC873" s="781"/>
      <c r="AD873" s="782"/>
      <c r="AE873" s="783"/>
      <c r="AF873" s="784">
        <f t="shared" si="419"/>
        <v>0</v>
      </c>
      <c r="AG873" s="784"/>
      <c r="AH873" s="784"/>
      <c r="AI873" s="784"/>
      <c r="AJ873" s="784">
        <f t="shared" si="407"/>
        <v>0</v>
      </c>
      <c r="AK873" s="784"/>
      <c r="AL873" s="784"/>
      <c r="AM873" s="784"/>
      <c r="AN873" s="784">
        <f t="shared" si="408"/>
        <v>0</v>
      </c>
      <c r="AO873" s="784"/>
      <c r="AP873" s="784"/>
      <c r="AQ873" s="784"/>
      <c r="AR873" s="363"/>
      <c r="AS873" s="785">
        <f t="shared" si="409"/>
        <v>0</v>
      </c>
      <c r="AT873" s="785"/>
      <c r="AU873" s="785"/>
      <c r="AV873" s="785"/>
      <c r="AW873" s="785">
        <f t="shared" si="410"/>
        <v>0</v>
      </c>
      <c r="AX873" s="91"/>
      <c r="AY873" s="116">
        <f t="shared" si="411"/>
        <v>0</v>
      </c>
      <c r="AZ873" s="116">
        <f t="shared" si="412"/>
        <v>0</v>
      </c>
      <c r="BA873" s="116">
        <f t="shared" si="413"/>
        <v>0</v>
      </c>
      <c r="BB873" s="116">
        <f t="shared" si="414"/>
        <v>0</v>
      </c>
      <c r="BC873" s="115">
        <f t="shared" si="420"/>
        <v>0</v>
      </c>
      <c r="BD873" s="116">
        <f t="shared" si="415"/>
        <v>0</v>
      </c>
      <c r="BE873" s="120">
        <f t="shared" si="421"/>
        <v>0</v>
      </c>
      <c r="BF873" s="115">
        <f t="shared" si="422"/>
        <v>0</v>
      </c>
      <c r="BG873" s="116">
        <f t="shared" si="416"/>
        <v>0</v>
      </c>
      <c r="BH873" s="120">
        <f t="shared" si="423"/>
        <v>0</v>
      </c>
      <c r="BI873" s="115">
        <f t="shared" si="424"/>
        <v>0</v>
      </c>
      <c r="BJ873" s="116">
        <f t="shared" si="417"/>
        <v>0</v>
      </c>
      <c r="BK873" s="120">
        <f t="shared" si="425"/>
        <v>0</v>
      </c>
      <c r="BL873" s="120">
        <f t="shared" si="426"/>
        <v>0</v>
      </c>
      <c r="BN873" s="375">
        <f t="shared" si="418"/>
        <v>0</v>
      </c>
      <c r="BP873" s="380"/>
      <c r="DH873" s="102"/>
    </row>
    <row r="874" spans="1:112" hidden="1">
      <c r="A874" s="110"/>
      <c r="B874" s="786" t="s">
        <v>896</v>
      </c>
      <c r="C874" s="786"/>
      <c r="D874" s="786"/>
      <c r="E874" s="786"/>
      <c r="F874" s="786"/>
      <c r="G874" s="786"/>
      <c r="H874" s="786"/>
      <c r="I874" s="786"/>
      <c r="J874" s="786"/>
      <c r="K874" s="786"/>
      <c r="L874" s="786"/>
      <c r="M874" s="786"/>
      <c r="N874" s="786"/>
      <c r="O874" s="786"/>
      <c r="P874" s="786"/>
      <c r="Q874" s="786"/>
      <c r="R874" s="787"/>
      <c r="S874" s="787"/>
      <c r="T874" s="788"/>
      <c r="U874" s="787" t="s">
        <v>7</v>
      </c>
      <c r="V874" s="787"/>
      <c r="W874" s="783">
        <v>0.45</v>
      </c>
      <c r="X874" s="789"/>
      <c r="Y874" s="789"/>
      <c r="Z874" s="781">
        <v>0.5</v>
      </c>
      <c r="AA874" s="782"/>
      <c r="AB874" s="783"/>
      <c r="AC874" s="781"/>
      <c r="AD874" s="782"/>
      <c r="AE874" s="783"/>
      <c r="AF874" s="784">
        <f t="shared" si="419"/>
        <v>0</v>
      </c>
      <c r="AG874" s="784"/>
      <c r="AH874" s="784"/>
      <c r="AI874" s="784"/>
      <c r="AJ874" s="784">
        <f t="shared" si="407"/>
        <v>0</v>
      </c>
      <c r="AK874" s="784"/>
      <c r="AL874" s="784"/>
      <c r="AM874" s="784"/>
      <c r="AN874" s="784">
        <f t="shared" si="408"/>
        <v>0</v>
      </c>
      <c r="AO874" s="784"/>
      <c r="AP874" s="784"/>
      <c r="AQ874" s="784"/>
      <c r="AR874" s="363"/>
      <c r="AS874" s="785">
        <f t="shared" si="409"/>
        <v>0</v>
      </c>
      <c r="AT874" s="785"/>
      <c r="AU874" s="785"/>
      <c r="AV874" s="785"/>
      <c r="AW874" s="785">
        <f t="shared" si="410"/>
        <v>0</v>
      </c>
      <c r="AX874" s="91"/>
      <c r="AY874" s="116">
        <f t="shared" si="411"/>
        <v>0</v>
      </c>
      <c r="AZ874" s="116">
        <f t="shared" si="412"/>
        <v>0</v>
      </c>
      <c r="BA874" s="116">
        <f t="shared" si="413"/>
        <v>0</v>
      </c>
      <c r="BB874" s="116">
        <f t="shared" si="414"/>
        <v>0</v>
      </c>
      <c r="BC874" s="115">
        <f t="shared" si="420"/>
        <v>0</v>
      </c>
      <c r="BD874" s="116">
        <f t="shared" si="415"/>
        <v>0</v>
      </c>
      <c r="BE874" s="120">
        <f t="shared" si="421"/>
        <v>0</v>
      </c>
      <c r="BF874" s="115">
        <f t="shared" si="422"/>
        <v>0</v>
      </c>
      <c r="BG874" s="116">
        <f t="shared" si="416"/>
        <v>0</v>
      </c>
      <c r="BH874" s="120">
        <f t="shared" si="423"/>
        <v>0</v>
      </c>
      <c r="BI874" s="115">
        <f t="shared" si="424"/>
        <v>0</v>
      </c>
      <c r="BJ874" s="116">
        <f t="shared" si="417"/>
        <v>0</v>
      </c>
      <c r="BK874" s="120">
        <f t="shared" si="425"/>
        <v>0</v>
      </c>
      <c r="BL874" s="120">
        <f t="shared" si="426"/>
        <v>0</v>
      </c>
      <c r="BN874" s="375">
        <f t="shared" si="418"/>
        <v>0</v>
      </c>
      <c r="BP874" s="380"/>
      <c r="DH874" s="102"/>
    </row>
    <row r="875" spans="1:112" hidden="1">
      <c r="A875" s="110"/>
      <c r="B875" s="786" t="s">
        <v>897</v>
      </c>
      <c r="C875" s="786"/>
      <c r="D875" s="786"/>
      <c r="E875" s="786"/>
      <c r="F875" s="786"/>
      <c r="G875" s="786"/>
      <c r="H875" s="786"/>
      <c r="I875" s="786"/>
      <c r="J875" s="786"/>
      <c r="K875" s="786"/>
      <c r="L875" s="786"/>
      <c r="M875" s="786"/>
      <c r="N875" s="786"/>
      <c r="O875" s="786"/>
      <c r="P875" s="786"/>
      <c r="Q875" s="786"/>
      <c r="R875" s="787"/>
      <c r="S875" s="787"/>
      <c r="T875" s="788"/>
      <c r="U875" s="787" t="s">
        <v>7</v>
      </c>
      <c r="V875" s="787"/>
      <c r="W875" s="783">
        <v>0.5</v>
      </c>
      <c r="X875" s="789"/>
      <c r="Y875" s="789"/>
      <c r="Z875" s="781">
        <v>0.75</v>
      </c>
      <c r="AA875" s="782"/>
      <c r="AB875" s="783"/>
      <c r="AC875" s="781"/>
      <c r="AD875" s="782"/>
      <c r="AE875" s="783"/>
      <c r="AF875" s="784">
        <f t="shared" si="419"/>
        <v>0</v>
      </c>
      <c r="AG875" s="784"/>
      <c r="AH875" s="784"/>
      <c r="AI875" s="784"/>
      <c r="AJ875" s="784">
        <f t="shared" si="407"/>
        <v>0</v>
      </c>
      <c r="AK875" s="784"/>
      <c r="AL875" s="784"/>
      <c r="AM875" s="784"/>
      <c r="AN875" s="784">
        <f t="shared" si="408"/>
        <v>0</v>
      </c>
      <c r="AO875" s="784"/>
      <c r="AP875" s="784"/>
      <c r="AQ875" s="784"/>
      <c r="AR875" s="363"/>
      <c r="AS875" s="785">
        <f t="shared" si="409"/>
        <v>0</v>
      </c>
      <c r="AT875" s="785"/>
      <c r="AU875" s="785"/>
      <c r="AV875" s="785"/>
      <c r="AW875" s="785">
        <f t="shared" si="410"/>
        <v>0</v>
      </c>
      <c r="AX875" s="91"/>
      <c r="AY875" s="116">
        <f t="shared" si="411"/>
        <v>0</v>
      </c>
      <c r="AZ875" s="116">
        <f t="shared" si="412"/>
        <v>0</v>
      </c>
      <c r="BA875" s="116">
        <f t="shared" si="413"/>
        <v>0</v>
      </c>
      <c r="BB875" s="116">
        <f t="shared" si="414"/>
        <v>0</v>
      </c>
      <c r="BC875" s="115">
        <f t="shared" si="420"/>
        <v>0</v>
      </c>
      <c r="BD875" s="116">
        <f t="shared" si="415"/>
        <v>0</v>
      </c>
      <c r="BE875" s="120">
        <f t="shared" si="421"/>
        <v>0</v>
      </c>
      <c r="BF875" s="115">
        <f t="shared" si="422"/>
        <v>0</v>
      </c>
      <c r="BG875" s="116">
        <f t="shared" si="416"/>
        <v>0</v>
      </c>
      <c r="BH875" s="120">
        <f t="shared" si="423"/>
        <v>0</v>
      </c>
      <c r="BI875" s="115">
        <f t="shared" si="424"/>
        <v>0</v>
      </c>
      <c r="BJ875" s="116">
        <f t="shared" si="417"/>
        <v>0</v>
      </c>
      <c r="BK875" s="120">
        <f t="shared" si="425"/>
        <v>0</v>
      </c>
      <c r="BL875" s="120">
        <f t="shared" si="426"/>
        <v>0</v>
      </c>
      <c r="BN875" s="375">
        <f t="shared" si="418"/>
        <v>0</v>
      </c>
      <c r="BP875" s="380"/>
      <c r="DH875" s="102"/>
    </row>
    <row r="876" spans="1:112" hidden="1">
      <c r="A876" s="110"/>
      <c r="B876" s="786"/>
      <c r="C876" s="786"/>
      <c r="D876" s="786"/>
      <c r="E876" s="786"/>
      <c r="F876" s="786"/>
      <c r="G876" s="786"/>
      <c r="H876" s="786"/>
      <c r="I876" s="786"/>
      <c r="J876" s="786"/>
      <c r="K876" s="786"/>
      <c r="L876" s="786"/>
      <c r="M876" s="786"/>
      <c r="N876" s="786"/>
      <c r="O876" s="786"/>
      <c r="P876" s="786"/>
      <c r="Q876" s="786"/>
      <c r="R876" s="787"/>
      <c r="S876" s="787"/>
      <c r="T876" s="788"/>
      <c r="U876" s="787"/>
      <c r="V876" s="787"/>
      <c r="W876" s="783"/>
      <c r="X876" s="789"/>
      <c r="Y876" s="789"/>
      <c r="Z876" s="781"/>
      <c r="AA876" s="782"/>
      <c r="AB876" s="783"/>
      <c r="AC876" s="781"/>
      <c r="AD876" s="782"/>
      <c r="AE876" s="783"/>
      <c r="AF876" s="784">
        <f t="shared" si="419"/>
        <v>0</v>
      </c>
      <c r="AG876" s="784"/>
      <c r="AH876" s="784"/>
      <c r="AI876" s="784"/>
      <c r="AJ876" s="784">
        <f t="shared" si="407"/>
        <v>0</v>
      </c>
      <c r="AK876" s="784"/>
      <c r="AL876" s="784"/>
      <c r="AM876" s="784"/>
      <c r="AN876" s="784">
        <f t="shared" si="408"/>
        <v>0</v>
      </c>
      <c r="AO876" s="784"/>
      <c r="AP876" s="784"/>
      <c r="AQ876" s="784"/>
      <c r="AR876" s="363"/>
      <c r="AS876" s="785">
        <f t="shared" si="409"/>
        <v>0</v>
      </c>
      <c r="AT876" s="785"/>
      <c r="AU876" s="785"/>
      <c r="AV876" s="785"/>
      <c r="AW876" s="785">
        <f t="shared" si="410"/>
        <v>0</v>
      </c>
      <c r="AX876" s="91"/>
      <c r="AY876" s="116">
        <f t="shared" si="411"/>
        <v>0</v>
      </c>
      <c r="AZ876" s="116">
        <f t="shared" si="412"/>
        <v>0</v>
      </c>
      <c r="BA876" s="116">
        <f t="shared" si="413"/>
        <v>0</v>
      </c>
      <c r="BB876" s="116">
        <f t="shared" si="414"/>
        <v>0</v>
      </c>
      <c r="BC876" s="115">
        <f t="shared" si="420"/>
        <v>0</v>
      </c>
      <c r="BD876" s="116">
        <f t="shared" si="415"/>
        <v>0</v>
      </c>
      <c r="BE876" s="120">
        <f t="shared" si="421"/>
        <v>0</v>
      </c>
      <c r="BF876" s="115">
        <f t="shared" si="422"/>
        <v>0</v>
      </c>
      <c r="BG876" s="116">
        <f t="shared" si="416"/>
        <v>0</v>
      </c>
      <c r="BH876" s="120">
        <f t="shared" si="423"/>
        <v>0</v>
      </c>
      <c r="BI876" s="115">
        <f t="shared" si="424"/>
        <v>0</v>
      </c>
      <c r="BJ876" s="116">
        <f t="shared" si="417"/>
        <v>0</v>
      </c>
      <c r="BK876" s="120">
        <f t="shared" si="425"/>
        <v>0</v>
      </c>
      <c r="BL876" s="120">
        <f t="shared" si="426"/>
        <v>0</v>
      </c>
      <c r="BN876" s="375">
        <f t="shared" si="418"/>
        <v>0</v>
      </c>
      <c r="BP876" s="380"/>
      <c r="DH876" s="102"/>
    </row>
    <row r="877" spans="1:112" hidden="1">
      <c r="A877" s="110"/>
      <c r="B877" s="801" t="s">
        <v>898</v>
      </c>
      <c r="C877" s="801"/>
      <c r="D877" s="801"/>
      <c r="E877" s="801"/>
      <c r="F877" s="801"/>
      <c r="G877" s="801"/>
      <c r="H877" s="801"/>
      <c r="I877" s="801"/>
      <c r="J877" s="801"/>
      <c r="K877" s="801"/>
      <c r="L877" s="801"/>
      <c r="M877" s="801"/>
      <c r="N877" s="801"/>
      <c r="O877" s="801"/>
      <c r="P877" s="801"/>
      <c r="Q877" s="801"/>
      <c r="R877" s="787"/>
      <c r="S877" s="787"/>
      <c r="T877" s="788"/>
      <c r="U877" s="787"/>
      <c r="V877" s="787"/>
      <c r="W877" s="783"/>
      <c r="X877" s="789"/>
      <c r="Y877" s="789"/>
      <c r="Z877" s="781"/>
      <c r="AA877" s="782"/>
      <c r="AB877" s="783"/>
      <c r="AC877" s="781"/>
      <c r="AD877" s="782"/>
      <c r="AE877" s="783"/>
      <c r="AF877" s="784">
        <f t="shared" si="419"/>
        <v>0</v>
      </c>
      <c r="AG877" s="784"/>
      <c r="AH877" s="784"/>
      <c r="AI877" s="784"/>
      <c r="AJ877" s="784">
        <f t="shared" si="407"/>
        <v>0</v>
      </c>
      <c r="AK877" s="784"/>
      <c r="AL877" s="784"/>
      <c r="AM877" s="784"/>
      <c r="AN877" s="784">
        <f t="shared" si="408"/>
        <v>0</v>
      </c>
      <c r="AO877" s="784"/>
      <c r="AP877" s="784"/>
      <c r="AQ877" s="784"/>
      <c r="AR877" s="363"/>
      <c r="AS877" s="785">
        <f t="shared" si="409"/>
        <v>0</v>
      </c>
      <c r="AT877" s="785"/>
      <c r="AU877" s="785"/>
      <c r="AV877" s="785"/>
      <c r="AW877" s="785">
        <f t="shared" si="410"/>
        <v>0</v>
      </c>
      <c r="AX877" s="91"/>
      <c r="AY877" s="116">
        <f t="shared" si="411"/>
        <v>0</v>
      </c>
      <c r="AZ877" s="116">
        <f t="shared" si="412"/>
        <v>0</v>
      </c>
      <c r="BA877" s="116">
        <f t="shared" si="413"/>
        <v>0</v>
      </c>
      <c r="BB877" s="116">
        <f t="shared" si="414"/>
        <v>0</v>
      </c>
      <c r="BC877" s="115">
        <f t="shared" si="420"/>
        <v>0</v>
      </c>
      <c r="BD877" s="116">
        <f t="shared" si="415"/>
        <v>0</v>
      </c>
      <c r="BE877" s="120">
        <f t="shared" si="421"/>
        <v>0</v>
      </c>
      <c r="BF877" s="115">
        <f t="shared" si="422"/>
        <v>0</v>
      </c>
      <c r="BG877" s="116">
        <f t="shared" si="416"/>
        <v>0</v>
      </c>
      <c r="BH877" s="120">
        <f t="shared" si="423"/>
        <v>0</v>
      </c>
      <c r="BI877" s="115">
        <f t="shared" si="424"/>
        <v>0</v>
      </c>
      <c r="BJ877" s="116">
        <f t="shared" si="417"/>
        <v>0</v>
      </c>
      <c r="BK877" s="120">
        <f t="shared" si="425"/>
        <v>0</v>
      </c>
      <c r="BL877" s="120">
        <f t="shared" si="426"/>
        <v>0</v>
      </c>
      <c r="BN877" s="375">
        <f t="shared" si="418"/>
        <v>0</v>
      </c>
      <c r="BP877" s="380"/>
      <c r="DH877" s="102"/>
    </row>
    <row r="878" spans="1:112" hidden="1">
      <c r="A878" s="110"/>
      <c r="B878" s="786" t="s">
        <v>900</v>
      </c>
      <c r="C878" s="786"/>
      <c r="D878" s="786"/>
      <c r="E878" s="786"/>
      <c r="F878" s="786"/>
      <c r="G878" s="786"/>
      <c r="H878" s="786"/>
      <c r="I878" s="786"/>
      <c r="J878" s="786"/>
      <c r="K878" s="786"/>
      <c r="L878" s="786"/>
      <c r="M878" s="786"/>
      <c r="N878" s="786"/>
      <c r="O878" s="786"/>
      <c r="P878" s="786"/>
      <c r="Q878" s="786"/>
      <c r="R878" s="787"/>
      <c r="S878" s="787"/>
      <c r="T878" s="788"/>
      <c r="U878" s="787" t="s">
        <v>7</v>
      </c>
      <c r="V878" s="787"/>
      <c r="W878" s="783">
        <v>0.25</v>
      </c>
      <c r="X878" s="789"/>
      <c r="Y878" s="789"/>
      <c r="Z878" s="781">
        <v>0.5</v>
      </c>
      <c r="AA878" s="782"/>
      <c r="AB878" s="783"/>
      <c r="AC878" s="781"/>
      <c r="AD878" s="782"/>
      <c r="AE878" s="783"/>
      <c r="AF878" s="784">
        <f t="shared" si="419"/>
        <v>0</v>
      </c>
      <c r="AG878" s="784"/>
      <c r="AH878" s="784"/>
      <c r="AI878" s="784"/>
      <c r="AJ878" s="784">
        <f t="shared" si="407"/>
        <v>0</v>
      </c>
      <c r="AK878" s="784"/>
      <c r="AL878" s="784"/>
      <c r="AM878" s="784"/>
      <c r="AN878" s="784">
        <f t="shared" si="408"/>
        <v>0</v>
      </c>
      <c r="AO878" s="784"/>
      <c r="AP878" s="784"/>
      <c r="AQ878" s="784"/>
      <c r="AR878" s="363"/>
      <c r="AS878" s="785">
        <f t="shared" si="409"/>
        <v>0</v>
      </c>
      <c r="AT878" s="785"/>
      <c r="AU878" s="785"/>
      <c r="AV878" s="785"/>
      <c r="AW878" s="785">
        <f t="shared" si="410"/>
        <v>0</v>
      </c>
      <c r="AX878" s="91"/>
      <c r="AY878" s="116">
        <f t="shared" si="411"/>
        <v>0</v>
      </c>
      <c r="AZ878" s="116">
        <f t="shared" si="412"/>
        <v>0</v>
      </c>
      <c r="BA878" s="116">
        <f t="shared" si="413"/>
        <v>0</v>
      </c>
      <c r="BB878" s="116">
        <f t="shared" si="414"/>
        <v>0</v>
      </c>
      <c r="BC878" s="115">
        <f t="shared" si="420"/>
        <v>0</v>
      </c>
      <c r="BD878" s="116">
        <f t="shared" si="415"/>
        <v>0</v>
      </c>
      <c r="BE878" s="120">
        <f t="shared" si="421"/>
        <v>0</v>
      </c>
      <c r="BF878" s="115">
        <f t="shared" si="422"/>
        <v>0</v>
      </c>
      <c r="BG878" s="116">
        <f t="shared" si="416"/>
        <v>0</v>
      </c>
      <c r="BH878" s="120">
        <f t="shared" si="423"/>
        <v>0</v>
      </c>
      <c r="BI878" s="115">
        <f t="shared" si="424"/>
        <v>0</v>
      </c>
      <c r="BJ878" s="116">
        <f t="shared" si="417"/>
        <v>0</v>
      </c>
      <c r="BK878" s="120">
        <f t="shared" si="425"/>
        <v>0</v>
      </c>
      <c r="BL878" s="120">
        <f t="shared" si="426"/>
        <v>0</v>
      </c>
      <c r="BN878" s="375">
        <f t="shared" si="418"/>
        <v>0</v>
      </c>
      <c r="BP878" s="380"/>
      <c r="DH878" s="102"/>
    </row>
    <row r="879" spans="1:112" hidden="1">
      <c r="A879" s="110"/>
      <c r="B879" s="786" t="s">
        <v>901</v>
      </c>
      <c r="C879" s="786"/>
      <c r="D879" s="786"/>
      <c r="E879" s="786"/>
      <c r="F879" s="786"/>
      <c r="G879" s="786"/>
      <c r="H879" s="786"/>
      <c r="I879" s="786"/>
      <c r="J879" s="786"/>
      <c r="K879" s="786"/>
      <c r="L879" s="786"/>
      <c r="M879" s="786"/>
      <c r="N879" s="786"/>
      <c r="O879" s="786"/>
      <c r="P879" s="786"/>
      <c r="Q879" s="786"/>
      <c r="R879" s="787"/>
      <c r="S879" s="787"/>
      <c r="T879" s="788"/>
      <c r="U879" s="787" t="s">
        <v>7</v>
      </c>
      <c r="V879" s="787"/>
      <c r="W879" s="783">
        <v>0.3</v>
      </c>
      <c r="X879" s="789"/>
      <c r="Y879" s="789"/>
      <c r="Z879" s="781">
        <v>0.65</v>
      </c>
      <c r="AA879" s="782"/>
      <c r="AB879" s="783"/>
      <c r="AC879" s="781"/>
      <c r="AD879" s="782"/>
      <c r="AE879" s="783"/>
      <c r="AF879" s="784">
        <f t="shared" si="419"/>
        <v>0</v>
      </c>
      <c r="AG879" s="784"/>
      <c r="AH879" s="784"/>
      <c r="AI879" s="784"/>
      <c r="AJ879" s="784">
        <f t="shared" si="407"/>
        <v>0</v>
      </c>
      <c r="AK879" s="784"/>
      <c r="AL879" s="784"/>
      <c r="AM879" s="784"/>
      <c r="AN879" s="784">
        <f t="shared" si="408"/>
        <v>0</v>
      </c>
      <c r="AO879" s="784"/>
      <c r="AP879" s="784"/>
      <c r="AQ879" s="784"/>
      <c r="AR879" s="363"/>
      <c r="AS879" s="785">
        <f t="shared" si="409"/>
        <v>0</v>
      </c>
      <c r="AT879" s="785"/>
      <c r="AU879" s="785"/>
      <c r="AV879" s="785"/>
      <c r="AW879" s="785">
        <f t="shared" si="410"/>
        <v>0</v>
      </c>
      <c r="AX879" s="91"/>
      <c r="AY879" s="116">
        <f t="shared" si="411"/>
        <v>0</v>
      </c>
      <c r="AZ879" s="116">
        <f t="shared" si="412"/>
        <v>0</v>
      </c>
      <c r="BA879" s="116">
        <f t="shared" si="413"/>
        <v>0</v>
      </c>
      <c r="BB879" s="116">
        <f t="shared" si="414"/>
        <v>0</v>
      </c>
      <c r="BC879" s="115">
        <f t="shared" si="420"/>
        <v>0</v>
      </c>
      <c r="BD879" s="116">
        <f t="shared" si="415"/>
        <v>0</v>
      </c>
      <c r="BE879" s="120">
        <f t="shared" si="421"/>
        <v>0</v>
      </c>
      <c r="BF879" s="115">
        <f t="shared" si="422"/>
        <v>0</v>
      </c>
      <c r="BG879" s="116">
        <f t="shared" si="416"/>
        <v>0</v>
      </c>
      <c r="BH879" s="120">
        <f t="shared" si="423"/>
        <v>0</v>
      </c>
      <c r="BI879" s="115">
        <f t="shared" si="424"/>
        <v>0</v>
      </c>
      <c r="BJ879" s="116">
        <f t="shared" si="417"/>
        <v>0</v>
      </c>
      <c r="BK879" s="120">
        <f t="shared" si="425"/>
        <v>0</v>
      </c>
      <c r="BL879" s="120">
        <f t="shared" si="426"/>
        <v>0</v>
      </c>
      <c r="BN879" s="375">
        <f t="shared" si="418"/>
        <v>0</v>
      </c>
      <c r="BP879" s="380"/>
      <c r="DH879" s="102"/>
    </row>
    <row r="880" spans="1:112" hidden="1">
      <c r="A880" s="110"/>
      <c r="B880" s="786"/>
      <c r="C880" s="786"/>
      <c r="D880" s="786"/>
      <c r="E880" s="786"/>
      <c r="F880" s="786"/>
      <c r="G880" s="786"/>
      <c r="H880" s="786"/>
      <c r="I880" s="786"/>
      <c r="J880" s="786"/>
      <c r="K880" s="786"/>
      <c r="L880" s="786"/>
      <c r="M880" s="786"/>
      <c r="N880" s="786"/>
      <c r="O880" s="786"/>
      <c r="P880" s="786"/>
      <c r="Q880" s="786"/>
      <c r="R880" s="787"/>
      <c r="S880" s="787"/>
      <c r="T880" s="788"/>
      <c r="U880" s="787"/>
      <c r="V880" s="787"/>
      <c r="W880" s="783"/>
      <c r="X880" s="789"/>
      <c r="Y880" s="789"/>
      <c r="Z880" s="781"/>
      <c r="AA880" s="782"/>
      <c r="AB880" s="783"/>
      <c r="AC880" s="781"/>
      <c r="AD880" s="782"/>
      <c r="AE880" s="783"/>
      <c r="AF880" s="784">
        <f t="shared" si="419"/>
        <v>0</v>
      </c>
      <c r="AG880" s="784"/>
      <c r="AH880" s="784"/>
      <c r="AI880" s="784"/>
      <c r="AJ880" s="784">
        <f t="shared" si="407"/>
        <v>0</v>
      </c>
      <c r="AK880" s="784"/>
      <c r="AL880" s="784"/>
      <c r="AM880" s="784"/>
      <c r="AN880" s="784">
        <f t="shared" si="408"/>
        <v>0</v>
      </c>
      <c r="AO880" s="784"/>
      <c r="AP880" s="784"/>
      <c r="AQ880" s="784"/>
      <c r="AR880" s="363"/>
      <c r="AS880" s="785">
        <f t="shared" si="409"/>
        <v>0</v>
      </c>
      <c r="AT880" s="785"/>
      <c r="AU880" s="785"/>
      <c r="AV880" s="785"/>
      <c r="AW880" s="785">
        <f t="shared" si="410"/>
        <v>0</v>
      </c>
      <c r="AX880" s="91"/>
      <c r="AY880" s="116">
        <f t="shared" si="411"/>
        <v>0</v>
      </c>
      <c r="AZ880" s="116">
        <f t="shared" si="412"/>
        <v>0</v>
      </c>
      <c r="BA880" s="116">
        <f t="shared" si="413"/>
        <v>0</v>
      </c>
      <c r="BB880" s="116">
        <f t="shared" si="414"/>
        <v>0</v>
      </c>
      <c r="BC880" s="115">
        <f t="shared" si="420"/>
        <v>0</v>
      </c>
      <c r="BD880" s="116">
        <f t="shared" si="415"/>
        <v>0</v>
      </c>
      <c r="BE880" s="120">
        <f t="shared" si="421"/>
        <v>0</v>
      </c>
      <c r="BF880" s="115">
        <f t="shared" si="422"/>
        <v>0</v>
      </c>
      <c r="BG880" s="116">
        <f t="shared" si="416"/>
        <v>0</v>
      </c>
      <c r="BH880" s="120">
        <f t="shared" si="423"/>
        <v>0</v>
      </c>
      <c r="BI880" s="115">
        <f t="shared" si="424"/>
        <v>0</v>
      </c>
      <c r="BJ880" s="116">
        <f t="shared" si="417"/>
        <v>0</v>
      </c>
      <c r="BK880" s="120">
        <f t="shared" si="425"/>
        <v>0</v>
      </c>
      <c r="BL880" s="120">
        <f t="shared" si="426"/>
        <v>0</v>
      </c>
      <c r="BN880" s="375">
        <f t="shared" si="418"/>
        <v>0</v>
      </c>
      <c r="BP880" s="380"/>
      <c r="DH880" s="102"/>
    </row>
    <row r="881" spans="1:112" hidden="1">
      <c r="A881" s="110"/>
      <c r="B881" s="801"/>
      <c r="C881" s="801"/>
      <c r="D881" s="801"/>
      <c r="E881" s="801"/>
      <c r="F881" s="801"/>
      <c r="G881" s="801"/>
      <c r="H881" s="801"/>
      <c r="I881" s="801"/>
      <c r="J881" s="801"/>
      <c r="K881" s="801"/>
      <c r="L881" s="801"/>
      <c r="M881" s="801"/>
      <c r="N881" s="801"/>
      <c r="O881" s="801"/>
      <c r="P881" s="801"/>
      <c r="Q881" s="801"/>
      <c r="R881" s="787"/>
      <c r="S881" s="787"/>
      <c r="T881" s="788"/>
      <c r="U881" s="787"/>
      <c r="V881" s="787"/>
      <c r="W881" s="783"/>
      <c r="X881" s="789"/>
      <c r="Y881" s="789"/>
      <c r="Z881" s="781"/>
      <c r="AA881" s="782"/>
      <c r="AB881" s="783"/>
      <c r="AC881" s="781"/>
      <c r="AD881" s="782"/>
      <c r="AE881" s="783"/>
      <c r="AF881" s="784">
        <f t="shared" si="419"/>
        <v>0</v>
      </c>
      <c r="AG881" s="784"/>
      <c r="AH881" s="784"/>
      <c r="AI881" s="784"/>
      <c r="AJ881" s="784">
        <f t="shared" si="407"/>
        <v>0</v>
      </c>
      <c r="AK881" s="784"/>
      <c r="AL881" s="784"/>
      <c r="AM881" s="784"/>
      <c r="AN881" s="784">
        <f t="shared" si="408"/>
        <v>0</v>
      </c>
      <c r="AO881" s="784"/>
      <c r="AP881" s="784"/>
      <c r="AQ881" s="784"/>
      <c r="AR881" s="363"/>
      <c r="AS881" s="785">
        <f t="shared" si="409"/>
        <v>0</v>
      </c>
      <c r="AT881" s="785"/>
      <c r="AU881" s="785"/>
      <c r="AV881" s="785"/>
      <c r="AW881" s="785">
        <f t="shared" si="410"/>
        <v>0</v>
      </c>
      <c r="AX881" s="91"/>
      <c r="AY881" s="116">
        <f t="shared" si="411"/>
        <v>0</v>
      </c>
      <c r="AZ881" s="116">
        <f t="shared" si="412"/>
        <v>0</v>
      </c>
      <c r="BA881" s="116">
        <f t="shared" si="413"/>
        <v>0</v>
      </c>
      <c r="BB881" s="116">
        <f t="shared" si="414"/>
        <v>0</v>
      </c>
      <c r="BC881" s="115">
        <f t="shared" si="420"/>
        <v>0</v>
      </c>
      <c r="BD881" s="116">
        <f t="shared" si="415"/>
        <v>0</v>
      </c>
      <c r="BE881" s="120">
        <f t="shared" si="421"/>
        <v>0</v>
      </c>
      <c r="BF881" s="115">
        <f t="shared" si="422"/>
        <v>0</v>
      </c>
      <c r="BG881" s="116">
        <f t="shared" si="416"/>
        <v>0</v>
      </c>
      <c r="BH881" s="120">
        <f t="shared" si="423"/>
        <v>0</v>
      </c>
      <c r="BI881" s="115">
        <f t="shared" si="424"/>
        <v>0</v>
      </c>
      <c r="BJ881" s="116">
        <f t="shared" si="417"/>
        <v>0</v>
      </c>
      <c r="BK881" s="120">
        <f t="shared" si="425"/>
        <v>0</v>
      </c>
      <c r="BL881" s="120">
        <f t="shared" si="426"/>
        <v>0</v>
      </c>
      <c r="BN881" s="375">
        <f t="shared" si="418"/>
        <v>0</v>
      </c>
      <c r="BP881" s="380"/>
      <c r="DH881" s="102"/>
    </row>
    <row r="882" spans="1:112" hidden="1">
      <c r="A882" s="110"/>
      <c r="B882" s="786"/>
      <c r="C882" s="786"/>
      <c r="D882" s="786"/>
      <c r="E882" s="786"/>
      <c r="F882" s="786"/>
      <c r="G882" s="786"/>
      <c r="H882" s="786"/>
      <c r="I882" s="786"/>
      <c r="J882" s="786"/>
      <c r="K882" s="786"/>
      <c r="L882" s="786"/>
      <c r="M882" s="786"/>
      <c r="N882" s="786"/>
      <c r="O882" s="786"/>
      <c r="P882" s="786"/>
      <c r="Q882" s="786"/>
      <c r="R882" s="787"/>
      <c r="S882" s="787"/>
      <c r="T882" s="788"/>
      <c r="U882" s="787"/>
      <c r="V882" s="787"/>
      <c r="W882" s="783"/>
      <c r="X882" s="789"/>
      <c r="Y882" s="789"/>
      <c r="Z882" s="781"/>
      <c r="AA882" s="782"/>
      <c r="AB882" s="783"/>
      <c r="AC882" s="781"/>
      <c r="AD882" s="782"/>
      <c r="AE882" s="783"/>
      <c r="AF882" s="784">
        <f t="shared" si="419"/>
        <v>0</v>
      </c>
      <c r="AG882" s="784"/>
      <c r="AH882" s="784"/>
      <c r="AI882" s="784"/>
      <c r="AJ882" s="784">
        <f t="shared" si="407"/>
        <v>0</v>
      </c>
      <c r="AK882" s="784"/>
      <c r="AL882" s="784"/>
      <c r="AM882" s="784"/>
      <c r="AN882" s="784">
        <f t="shared" si="408"/>
        <v>0</v>
      </c>
      <c r="AO882" s="784"/>
      <c r="AP882" s="784"/>
      <c r="AQ882" s="784"/>
      <c r="AR882" s="363"/>
      <c r="AS882" s="785">
        <f t="shared" si="409"/>
        <v>0</v>
      </c>
      <c r="AT882" s="785"/>
      <c r="AU882" s="785"/>
      <c r="AV882" s="785"/>
      <c r="AW882" s="785">
        <f t="shared" si="410"/>
        <v>0</v>
      </c>
      <c r="AX882" s="91"/>
      <c r="AY882" s="116">
        <f t="shared" si="411"/>
        <v>0</v>
      </c>
      <c r="AZ882" s="116">
        <f t="shared" si="412"/>
        <v>0</v>
      </c>
      <c r="BA882" s="116">
        <f t="shared" si="413"/>
        <v>0</v>
      </c>
      <c r="BB882" s="116">
        <f t="shared" si="414"/>
        <v>0</v>
      </c>
      <c r="BC882" s="115">
        <f t="shared" si="420"/>
        <v>0</v>
      </c>
      <c r="BD882" s="116">
        <f t="shared" si="415"/>
        <v>0</v>
      </c>
      <c r="BE882" s="120">
        <f t="shared" si="421"/>
        <v>0</v>
      </c>
      <c r="BF882" s="115">
        <f t="shared" si="422"/>
        <v>0</v>
      </c>
      <c r="BG882" s="116">
        <f t="shared" si="416"/>
        <v>0</v>
      </c>
      <c r="BH882" s="120">
        <f t="shared" si="423"/>
        <v>0</v>
      </c>
      <c r="BI882" s="115">
        <f t="shared" si="424"/>
        <v>0</v>
      </c>
      <c r="BJ882" s="116">
        <f t="shared" si="417"/>
        <v>0</v>
      </c>
      <c r="BK882" s="120">
        <f t="shared" si="425"/>
        <v>0</v>
      </c>
      <c r="BL882" s="120">
        <f t="shared" si="426"/>
        <v>0</v>
      </c>
      <c r="BN882" s="375">
        <f t="shared" si="418"/>
        <v>0</v>
      </c>
      <c r="BP882" s="380"/>
      <c r="DH882" s="102"/>
    </row>
    <row r="883" spans="1:112" hidden="1">
      <c r="A883" s="110"/>
      <c r="B883" s="786"/>
      <c r="C883" s="786"/>
      <c r="D883" s="786"/>
      <c r="E883" s="786"/>
      <c r="F883" s="786"/>
      <c r="G883" s="786"/>
      <c r="H883" s="786"/>
      <c r="I883" s="786"/>
      <c r="J883" s="786"/>
      <c r="K883" s="786"/>
      <c r="L883" s="786"/>
      <c r="M883" s="786"/>
      <c r="N883" s="786"/>
      <c r="O883" s="786"/>
      <c r="P883" s="786"/>
      <c r="Q883" s="786"/>
      <c r="R883" s="787"/>
      <c r="S883" s="787"/>
      <c r="T883" s="788"/>
      <c r="U883" s="787"/>
      <c r="V883" s="787"/>
      <c r="W883" s="783"/>
      <c r="X883" s="789"/>
      <c r="Y883" s="789"/>
      <c r="Z883" s="781"/>
      <c r="AA883" s="782"/>
      <c r="AB883" s="783"/>
      <c r="AC883" s="781"/>
      <c r="AD883" s="782"/>
      <c r="AE883" s="783"/>
      <c r="AF883" s="784">
        <f t="shared" si="419"/>
        <v>0</v>
      </c>
      <c r="AG883" s="784"/>
      <c r="AH883" s="784"/>
      <c r="AI883" s="784"/>
      <c r="AJ883" s="784">
        <f t="shared" si="407"/>
        <v>0</v>
      </c>
      <c r="AK883" s="784"/>
      <c r="AL883" s="784"/>
      <c r="AM883" s="784"/>
      <c r="AN883" s="784">
        <f t="shared" si="408"/>
        <v>0</v>
      </c>
      <c r="AO883" s="784"/>
      <c r="AP883" s="784"/>
      <c r="AQ883" s="784"/>
      <c r="AR883" s="363"/>
      <c r="AS883" s="785">
        <f t="shared" si="409"/>
        <v>0</v>
      </c>
      <c r="AT883" s="785"/>
      <c r="AU883" s="785"/>
      <c r="AV883" s="785"/>
      <c r="AW883" s="785">
        <f t="shared" si="410"/>
        <v>0</v>
      </c>
      <c r="AX883" s="91"/>
      <c r="AY883" s="116">
        <f t="shared" si="411"/>
        <v>0</v>
      </c>
      <c r="AZ883" s="116">
        <f t="shared" si="412"/>
        <v>0</v>
      </c>
      <c r="BA883" s="116">
        <f t="shared" si="413"/>
        <v>0</v>
      </c>
      <c r="BB883" s="116">
        <f t="shared" si="414"/>
        <v>0</v>
      </c>
      <c r="BC883" s="115">
        <f t="shared" si="420"/>
        <v>0</v>
      </c>
      <c r="BD883" s="116">
        <f t="shared" si="415"/>
        <v>0</v>
      </c>
      <c r="BE883" s="120">
        <f t="shared" si="421"/>
        <v>0</v>
      </c>
      <c r="BF883" s="115">
        <f t="shared" si="422"/>
        <v>0</v>
      </c>
      <c r="BG883" s="116">
        <f t="shared" si="416"/>
        <v>0</v>
      </c>
      <c r="BH883" s="120">
        <f t="shared" si="423"/>
        <v>0</v>
      </c>
      <c r="BI883" s="115">
        <f t="shared" si="424"/>
        <v>0</v>
      </c>
      <c r="BJ883" s="116">
        <f t="shared" si="417"/>
        <v>0</v>
      </c>
      <c r="BK883" s="120">
        <f t="shared" si="425"/>
        <v>0</v>
      </c>
      <c r="BL883" s="120">
        <f t="shared" si="426"/>
        <v>0</v>
      </c>
      <c r="BN883" s="375">
        <f t="shared" si="418"/>
        <v>0</v>
      </c>
      <c r="BP883" s="380"/>
      <c r="DH883" s="102"/>
    </row>
    <row r="884" spans="1:112" hidden="1">
      <c r="A884" s="110"/>
      <c r="B884" s="786"/>
      <c r="C884" s="786"/>
      <c r="D884" s="786"/>
      <c r="E884" s="786"/>
      <c r="F884" s="786"/>
      <c r="G884" s="786"/>
      <c r="H884" s="786"/>
      <c r="I884" s="786"/>
      <c r="J884" s="786"/>
      <c r="K884" s="786"/>
      <c r="L884" s="786"/>
      <c r="M884" s="786"/>
      <c r="N884" s="786"/>
      <c r="O884" s="786"/>
      <c r="P884" s="786"/>
      <c r="Q884" s="786"/>
      <c r="R884" s="787"/>
      <c r="S884" s="787"/>
      <c r="T884" s="788"/>
      <c r="U884" s="787"/>
      <c r="V884" s="787"/>
      <c r="W884" s="783"/>
      <c r="X884" s="789"/>
      <c r="Y884" s="789"/>
      <c r="Z884" s="789"/>
      <c r="AA884" s="789"/>
      <c r="AB884" s="789"/>
      <c r="AC884" s="781"/>
      <c r="AD884" s="782"/>
      <c r="AE884" s="783"/>
      <c r="AF884" s="784">
        <f t="shared" si="419"/>
        <v>0</v>
      </c>
      <c r="AG884" s="784"/>
      <c r="AH884" s="784"/>
      <c r="AI884" s="784"/>
      <c r="AJ884" s="784">
        <f t="shared" si="407"/>
        <v>0</v>
      </c>
      <c r="AK884" s="784"/>
      <c r="AL884" s="784"/>
      <c r="AM884" s="784"/>
      <c r="AN884" s="784">
        <f t="shared" si="408"/>
        <v>0</v>
      </c>
      <c r="AO884" s="784"/>
      <c r="AP884" s="784"/>
      <c r="AQ884" s="784"/>
      <c r="AR884" s="363"/>
      <c r="AS884" s="785">
        <f t="shared" si="409"/>
        <v>0</v>
      </c>
      <c r="AT884" s="785"/>
      <c r="AU884" s="785"/>
      <c r="AV884" s="785"/>
      <c r="AW884" s="785">
        <f t="shared" si="410"/>
        <v>0</v>
      </c>
      <c r="AX884" s="91"/>
      <c r="AY884" s="116">
        <f t="shared" si="411"/>
        <v>0</v>
      </c>
      <c r="AZ884" s="116">
        <f t="shared" si="412"/>
        <v>0</v>
      </c>
      <c r="BA884" s="116">
        <f t="shared" si="413"/>
        <v>0</v>
      </c>
      <c r="BB884" s="116">
        <f t="shared" si="414"/>
        <v>0</v>
      </c>
      <c r="BC884" s="115">
        <f t="shared" si="420"/>
        <v>0</v>
      </c>
      <c r="BD884" s="116">
        <f t="shared" si="415"/>
        <v>0</v>
      </c>
      <c r="BE884" s="120">
        <f t="shared" si="421"/>
        <v>0</v>
      </c>
      <c r="BF884" s="115">
        <f t="shared" si="422"/>
        <v>0</v>
      </c>
      <c r="BG884" s="116">
        <f t="shared" si="416"/>
        <v>0</v>
      </c>
      <c r="BH884" s="120">
        <f t="shared" si="423"/>
        <v>0</v>
      </c>
      <c r="BI884" s="115">
        <f t="shared" si="424"/>
        <v>0</v>
      </c>
      <c r="BJ884" s="116">
        <f t="shared" si="417"/>
        <v>0</v>
      </c>
      <c r="BK884" s="120">
        <f t="shared" si="425"/>
        <v>0</v>
      </c>
      <c r="BL884" s="120">
        <f t="shared" si="426"/>
        <v>0</v>
      </c>
      <c r="BN884" s="375">
        <f t="shared" si="418"/>
        <v>0</v>
      </c>
      <c r="BP884" s="380"/>
      <c r="DH884" s="102"/>
    </row>
    <row r="885" spans="1:112" hidden="1">
      <c r="A885" s="110"/>
      <c r="B885" s="786"/>
      <c r="C885" s="786"/>
      <c r="D885" s="786"/>
      <c r="E885" s="786"/>
      <c r="F885" s="786"/>
      <c r="G885" s="786"/>
      <c r="H885" s="786"/>
      <c r="I885" s="786"/>
      <c r="J885" s="786"/>
      <c r="K885" s="786"/>
      <c r="L885" s="786"/>
      <c r="M885" s="786"/>
      <c r="N885" s="786"/>
      <c r="O885" s="786"/>
      <c r="P885" s="786"/>
      <c r="Q885" s="786"/>
      <c r="R885" s="787"/>
      <c r="S885" s="787"/>
      <c r="T885" s="788"/>
      <c r="U885" s="787"/>
      <c r="V885" s="787"/>
      <c r="W885" s="783"/>
      <c r="X885" s="789"/>
      <c r="Y885" s="789"/>
      <c r="Z885" s="789"/>
      <c r="AA885" s="789"/>
      <c r="AB885" s="789"/>
      <c r="AC885" s="781"/>
      <c r="AD885" s="782"/>
      <c r="AE885" s="783"/>
      <c r="AF885" s="784">
        <f t="shared" si="419"/>
        <v>0</v>
      </c>
      <c r="AG885" s="784"/>
      <c r="AH885" s="784"/>
      <c r="AI885" s="784"/>
      <c r="AJ885" s="784">
        <f t="shared" si="407"/>
        <v>0</v>
      </c>
      <c r="AK885" s="784"/>
      <c r="AL885" s="784"/>
      <c r="AM885" s="784"/>
      <c r="AN885" s="784">
        <f t="shared" si="408"/>
        <v>0</v>
      </c>
      <c r="AO885" s="784"/>
      <c r="AP885" s="784"/>
      <c r="AQ885" s="784"/>
      <c r="AR885" s="363"/>
      <c r="AS885" s="785">
        <f t="shared" si="409"/>
        <v>0</v>
      </c>
      <c r="AT885" s="785"/>
      <c r="AU885" s="785"/>
      <c r="AV885" s="785"/>
      <c r="AW885" s="785">
        <f t="shared" si="410"/>
        <v>0</v>
      </c>
      <c r="AX885" s="91"/>
      <c r="AY885" s="116">
        <f t="shared" si="411"/>
        <v>0</v>
      </c>
      <c r="AZ885" s="116">
        <f t="shared" si="412"/>
        <v>0</v>
      </c>
      <c r="BA885" s="116">
        <f t="shared" si="413"/>
        <v>0</v>
      </c>
      <c r="BB885" s="116">
        <f t="shared" si="414"/>
        <v>0</v>
      </c>
      <c r="BC885" s="115">
        <f t="shared" si="420"/>
        <v>0</v>
      </c>
      <c r="BD885" s="116">
        <f t="shared" si="415"/>
        <v>0</v>
      </c>
      <c r="BE885" s="120">
        <f t="shared" si="421"/>
        <v>0</v>
      </c>
      <c r="BF885" s="115">
        <f t="shared" si="422"/>
        <v>0</v>
      </c>
      <c r="BG885" s="116">
        <f t="shared" si="416"/>
        <v>0</v>
      </c>
      <c r="BH885" s="120">
        <f t="shared" si="423"/>
        <v>0</v>
      </c>
      <c r="BI885" s="115">
        <f t="shared" si="424"/>
        <v>0</v>
      </c>
      <c r="BJ885" s="116">
        <f t="shared" si="417"/>
        <v>0</v>
      </c>
      <c r="BK885" s="120">
        <f t="shared" si="425"/>
        <v>0</v>
      </c>
      <c r="BL885" s="120">
        <f t="shared" si="426"/>
        <v>0</v>
      </c>
      <c r="BN885" s="375">
        <f t="shared" si="418"/>
        <v>0</v>
      </c>
      <c r="BP885" s="380"/>
      <c r="DH885" s="102"/>
    </row>
    <row r="886" spans="1:112" hidden="1">
      <c r="A886" s="110"/>
      <c r="B886" s="786"/>
      <c r="C886" s="786"/>
      <c r="D886" s="786"/>
      <c r="E886" s="786"/>
      <c r="F886" s="786"/>
      <c r="G886" s="786"/>
      <c r="H886" s="786"/>
      <c r="I886" s="786"/>
      <c r="J886" s="786"/>
      <c r="K886" s="786"/>
      <c r="L886" s="786"/>
      <c r="M886" s="786"/>
      <c r="N886" s="786"/>
      <c r="O886" s="786"/>
      <c r="P886" s="786"/>
      <c r="Q886" s="786"/>
      <c r="R886" s="787"/>
      <c r="S886" s="787"/>
      <c r="T886" s="788"/>
      <c r="U886" s="787"/>
      <c r="V886" s="787"/>
      <c r="W886" s="783"/>
      <c r="X886" s="789"/>
      <c r="Y886" s="789"/>
      <c r="Z886" s="789"/>
      <c r="AA886" s="789"/>
      <c r="AB886" s="789"/>
      <c r="AC886" s="781"/>
      <c r="AD886" s="782"/>
      <c r="AE886" s="783"/>
      <c r="AF886" s="784">
        <f t="shared" si="419"/>
        <v>0</v>
      </c>
      <c r="AG886" s="784"/>
      <c r="AH886" s="784"/>
      <c r="AI886" s="784"/>
      <c r="AJ886" s="784">
        <f t="shared" si="407"/>
        <v>0</v>
      </c>
      <c r="AK886" s="784"/>
      <c r="AL886" s="784"/>
      <c r="AM886" s="784"/>
      <c r="AN886" s="784">
        <f t="shared" si="408"/>
        <v>0</v>
      </c>
      <c r="AO886" s="784"/>
      <c r="AP886" s="784"/>
      <c r="AQ886" s="784"/>
      <c r="AR886" s="363"/>
      <c r="AS886" s="785">
        <f t="shared" si="409"/>
        <v>0</v>
      </c>
      <c r="AT886" s="785"/>
      <c r="AU886" s="785"/>
      <c r="AV886" s="785"/>
      <c r="AW886" s="785">
        <f t="shared" si="410"/>
        <v>0</v>
      </c>
      <c r="AX886" s="91"/>
      <c r="AY886" s="116">
        <f t="shared" si="411"/>
        <v>0</v>
      </c>
      <c r="AZ886" s="116">
        <f t="shared" si="412"/>
        <v>0</v>
      </c>
      <c r="BA886" s="116">
        <f t="shared" si="413"/>
        <v>0</v>
      </c>
      <c r="BB886" s="116">
        <f t="shared" si="414"/>
        <v>0</v>
      </c>
      <c r="BC886" s="115">
        <f t="shared" si="420"/>
        <v>0</v>
      </c>
      <c r="BD886" s="116">
        <f t="shared" si="415"/>
        <v>0</v>
      </c>
      <c r="BE886" s="120">
        <f t="shared" si="421"/>
        <v>0</v>
      </c>
      <c r="BF886" s="115">
        <f t="shared" si="422"/>
        <v>0</v>
      </c>
      <c r="BG886" s="116">
        <f t="shared" si="416"/>
        <v>0</v>
      </c>
      <c r="BH886" s="120">
        <f t="shared" si="423"/>
        <v>0</v>
      </c>
      <c r="BI886" s="115">
        <f t="shared" si="424"/>
        <v>0</v>
      </c>
      <c r="BJ886" s="116">
        <f t="shared" si="417"/>
        <v>0</v>
      </c>
      <c r="BK886" s="120">
        <f t="shared" si="425"/>
        <v>0</v>
      </c>
      <c r="BL886" s="120">
        <f t="shared" si="426"/>
        <v>0</v>
      </c>
      <c r="BN886" s="375">
        <f t="shared" si="418"/>
        <v>0</v>
      </c>
      <c r="BP886" s="380"/>
      <c r="DH886" s="102"/>
    </row>
    <row r="887" spans="1:112" hidden="1">
      <c r="A887" s="110"/>
      <c r="B887" s="786"/>
      <c r="C887" s="786"/>
      <c r="D887" s="786"/>
      <c r="E887" s="786"/>
      <c r="F887" s="786"/>
      <c r="G887" s="786"/>
      <c r="H887" s="786"/>
      <c r="I887" s="786"/>
      <c r="J887" s="786"/>
      <c r="K887" s="786"/>
      <c r="L887" s="786"/>
      <c r="M887" s="786"/>
      <c r="N887" s="786"/>
      <c r="O887" s="786"/>
      <c r="P887" s="786"/>
      <c r="Q887" s="786"/>
      <c r="R887" s="787"/>
      <c r="S887" s="787"/>
      <c r="T887" s="788"/>
      <c r="U887" s="787"/>
      <c r="V887" s="787"/>
      <c r="W887" s="783"/>
      <c r="X887" s="789"/>
      <c r="Y887" s="789"/>
      <c r="Z887" s="789"/>
      <c r="AA887" s="789"/>
      <c r="AB887" s="789"/>
      <c r="AC887" s="781"/>
      <c r="AD887" s="782"/>
      <c r="AE887" s="783"/>
      <c r="AF887" s="784">
        <f t="shared" si="419"/>
        <v>0</v>
      </c>
      <c r="AG887" s="784"/>
      <c r="AH887" s="784"/>
      <c r="AI887" s="784"/>
      <c r="AJ887" s="784">
        <f t="shared" si="407"/>
        <v>0</v>
      </c>
      <c r="AK887" s="784"/>
      <c r="AL887" s="784"/>
      <c r="AM887" s="784"/>
      <c r="AN887" s="784">
        <f t="shared" si="408"/>
        <v>0</v>
      </c>
      <c r="AO887" s="784"/>
      <c r="AP887" s="784"/>
      <c r="AQ887" s="784"/>
      <c r="AR887" s="363"/>
      <c r="AS887" s="785">
        <f t="shared" si="409"/>
        <v>0</v>
      </c>
      <c r="AT887" s="785"/>
      <c r="AU887" s="785"/>
      <c r="AV887" s="785"/>
      <c r="AW887" s="785">
        <f t="shared" si="410"/>
        <v>0</v>
      </c>
      <c r="AX887" s="91"/>
      <c r="AY887" s="116">
        <f t="shared" si="411"/>
        <v>0</v>
      </c>
      <c r="AZ887" s="116">
        <f t="shared" si="412"/>
        <v>0</v>
      </c>
      <c r="BA887" s="116">
        <f t="shared" si="413"/>
        <v>0</v>
      </c>
      <c r="BB887" s="116">
        <f t="shared" si="414"/>
        <v>0</v>
      </c>
      <c r="BC887" s="115">
        <f t="shared" si="420"/>
        <v>0</v>
      </c>
      <c r="BD887" s="116">
        <f t="shared" si="415"/>
        <v>0</v>
      </c>
      <c r="BE887" s="120">
        <f t="shared" si="421"/>
        <v>0</v>
      </c>
      <c r="BF887" s="115">
        <f t="shared" si="422"/>
        <v>0</v>
      </c>
      <c r="BG887" s="116">
        <f t="shared" si="416"/>
        <v>0</v>
      </c>
      <c r="BH887" s="120">
        <f t="shared" si="423"/>
        <v>0</v>
      </c>
      <c r="BI887" s="115">
        <f t="shared" si="424"/>
        <v>0</v>
      </c>
      <c r="BJ887" s="116">
        <f t="shared" si="417"/>
        <v>0</v>
      </c>
      <c r="BK887" s="120">
        <f t="shared" si="425"/>
        <v>0</v>
      </c>
      <c r="BL887" s="120">
        <f t="shared" si="426"/>
        <v>0</v>
      </c>
      <c r="BN887" s="375">
        <f t="shared" si="418"/>
        <v>0</v>
      </c>
      <c r="BP887" s="380"/>
      <c r="DH887" s="102"/>
    </row>
    <row r="888" spans="1:112" hidden="1">
      <c r="A888" s="110"/>
      <c r="B888" s="786"/>
      <c r="C888" s="786"/>
      <c r="D888" s="786"/>
      <c r="E888" s="786"/>
      <c r="F888" s="786"/>
      <c r="G888" s="786"/>
      <c r="H888" s="786"/>
      <c r="I888" s="786"/>
      <c r="J888" s="786"/>
      <c r="K888" s="786"/>
      <c r="L888" s="786"/>
      <c r="M888" s="786"/>
      <c r="N888" s="786"/>
      <c r="O888" s="786"/>
      <c r="P888" s="786"/>
      <c r="Q888" s="786"/>
      <c r="R888" s="787"/>
      <c r="S888" s="787"/>
      <c r="T888" s="788"/>
      <c r="U888" s="787"/>
      <c r="V888" s="787"/>
      <c r="W888" s="783"/>
      <c r="X888" s="789"/>
      <c r="Y888" s="789"/>
      <c r="Z888" s="789"/>
      <c r="AA888" s="789"/>
      <c r="AB888" s="789"/>
      <c r="AC888" s="781"/>
      <c r="AD888" s="782"/>
      <c r="AE888" s="783"/>
      <c r="AF888" s="784">
        <f t="shared" si="419"/>
        <v>0</v>
      </c>
      <c r="AG888" s="784"/>
      <c r="AH888" s="784"/>
      <c r="AI888" s="784"/>
      <c r="AJ888" s="784">
        <f t="shared" si="407"/>
        <v>0</v>
      </c>
      <c r="AK888" s="784"/>
      <c r="AL888" s="784"/>
      <c r="AM888" s="784"/>
      <c r="AN888" s="784">
        <f t="shared" si="408"/>
        <v>0</v>
      </c>
      <c r="AO888" s="784"/>
      <c r="AP888" s="784"/>
      <c r="AQ888" s="784"/>
      <c r="AR888" s="363"/>
      <c r="AS888" s="785">
        <f t="shared" si="409"/>
        <v>0</v>
      </c>
      <c r="AT888" s="785"/>
      <c r="AU888" s="785"/>
      <c r="AV888" s="785"/>
      <c r="AW888" s="785">
        <f t="shared" si="410"/>
        <v>0</v>
      </c>
      <c r="AX888" s="91"/>
      <c r="AY888" s="116">
        <f t="shared" si="411"/>
        <v>0</v>
      </c>
      <c r="AZ888" s="116">
        <f t="shared" si="412"/>
        <v>0</v>
      </c>
      <c r="BA888" s="116">
        <f t="shared" si="413"/>
        <v>0</v>
      </c>
      <c r="BB888" s="116">
        <f t="shared" si="414"/>
        <v>0</v>
      </c>
      <c r="BC888" s="115">
        <f t="shared" si="420"/>
        <v>0</v>
      </c>
      <c r="BD888" s="116">
        <f t="shared" si="415"/>
        <v>0</v>
      </c>
      <c r="BE888" s="120">
        <f t="shared" si="421"/>
        <v>0</v>
      </c>
      <c r="BF888" s="115">
        <f t="shared" si="422"/>
        <v>0</v>
      </c>
      <c r="BG888" s="116">
        <f t="shared" si="416"/>
        <v>0</v>
      </c>
      <c r="BH888" s="120">
        <f t="shared" si="423"/>
        <v>0</v>
      </c>
      <c r="BI888" s="115">
        <f t="shared" si="424"/>
        <v>0</v>
      </c>
      <c r="BJ888" s="116">
        <f t="shared" si="417"/>
        <v>0</v>
      </c>
      <c r="BK888" s="120">
        <f t="shared" si="425"/>
        <v>0</v>
      </c>
      <c r="BL888" s="120">
        <f t="shared" si="426"/>
        <v>0</v>
      </c>
      <c r="BN888" s="375">
        <f t="shared" si="418"/>
        <v>0</v>
      </c>
      <c r="BP888" s="380"/>
      <c r="DH888" s="102"/>
    </row>
    <row r="889" spans="1:112" hidden="1">
      <c r="A889" s="110"/>
      <c r="B889" s="786"/>
      <c r="C889" s="786"/>
      <c r="D889" s="786"/>
      <c r="E889" s="786"/>
      <c r="F889" s="786"/>
      <c r="G889" s="786"/>
      <c r="H889" s="786"/>
      <c r="I889" s="786"/>
      <c r="J889" s="786"/>
      <c r="K889" s="786"/>
      <c r="L889" s="786"/>
      <c r="M889" s="786"/>
      <c r="N889" s="786"/>
      <c r="O889" s="786"/>
      <c r="P889" s="786"/>
      <c r="Q889" s="786"/>
      <c r="R889" s="787"/>
      <c r="S889" s="787"/>
      <c r="T889" s="788"/>
      <c r="U889" s="787"/>
      <c r="V889" s="787"/>
      <c r="W889" s="783"/>
      <c r="X889" s="789"/>
      <c r="Y889" s="789"/>
      <c r="Z889" s="789"/>
      <c r="AA889" s="789"/>
      <c r="AB889" s="789"/>
      <c r="AC889" s="781"/>
      <c r="AD889" s="782"/>
      <c r="AE889" s="783"/>
      <c r="AF889" s="784">
        <f t="shared" si="419"/>
        <v>0</v>
      </c>
      <c r="AG889" s="784"/>
      <c r="AH889" s="784"/>
      <c r="AI889" s="784"/>
      <c r="AJ889" s="784">
        <f t="shared" si="407"/>
        <v>0</v>
      </c>
      <c r="AK889" s="784"/>
      <c r="AL889" s="784"/>
      <c r="AM889" s="784"/>
      <c r="AN889" s="784">
        <f t="shared" si="408"/>
        <v>0</v>
      </c>
      <c r="AO889" s="784"/>
      <c r="AP889" s="784"/>
      <c r="AQ889" s="784"/>
      <c r="AR889" s="363"/>
      <c r="AS889" s="785">
        <f t="shared" si="409"/>
        <v>0</v>
      </c>
      <c r="AT889" s="785"/>
      <c r="AU889" s="785"/>
      <c r="AV889" s="785"/>
      <c r="AW889" s="785">
        <f t="shared" si="410"/>
        <v>0</v>
      </c>
      <c r="AX889" s="91"/>
      <c r="AY889" s="116">
        <f t="shared" si="411"/>
        <v>0</v>
      </c>
      <c r="AZ889" s="116">
        <f t="shared" si="412"/>
        <v>0</v>
      </c>
      <c r="BA889" s="116">
        <f t="shared" si="413"/>
        <v>0</v>
      </c>
      <c r="BB889" s="116">
        <f t="shared" si="414"/>
        <v>0</v>
      </c>
      <c r="BC889" s="115">
        <f t="shared" si="420"/>
        <v>0</v>
      </c>
      <c r="BD889" s="116">
        <f t="shared" si="415"/>
        <v>0</v>
      </c>
      <c r="BE889" s="120">
        <f t="shared" si="421"/>
        <v>0</v>
      </c>
      <c r="BF889" s="115">
        <f t="shared" si="422"/>
        <v>0</v>
      </c>
      <c r="BG889" s="116">
        <f t="shared" si="416"/>
        <v>0</v>
      </c>
      <c r="BH889" s="120">
        <f t="shared" si="423"/>
        <v>0</v>
      </c>
      <c r="BI889" s="115">
        <f t="shared" si="424"/>
        <v>0</v>
      </c>
      <c r="BJ889" s="116">
        <f t="shared" si="417"/>
        <v>0</v>
      </c>
      <c r="BK889" s="120">
        <f t="shared" si="425"/>
        <v>0</v>
      </c>
      <c r="BL889" s="120">
        <f t="shared" si="426"/>
        <v>0</v>
      </c>
      <c r="BN889" s="375">
        <f t="shared" si="418"/>
        <v>0</v>
      </c>
      <c r="BP889" s="380"/>
      <c r="DH889" s="102"/>
    </row>
    <row r="890" spans="1:112" hidden="1">
      <c r="A890" s="110"/>
      <c r="B890" s="786"/>
      <c r="C890" s="786"/>
      <c r="D890" s="786"/>
      <c r="E890" s="786"/>
      <c r="F890" s="786"/>
      <c r="G890" s="786"/>
      <c r="H890" s="786"/>
      <c r="I890" s="786"/>
      <c r="J890" s="786"/>
      <c r="K890" s="786"/>
      <c r="L890" s="786"/>
      <c r="M890" s="786"/>
      <c r="N890" s="786"/>
      <c r="O890" s="786"/>
      <c r="P890" s="786"/>
      <c r="Q890" s="786"/>
      <c r="R890" s="787"/>
      <c r="S890" s="787"/>
      <c r="T890" s="788"/>
      <c r="U890" s="787"/>
      <c r="V890" s="787"/>
      <c r="W890" s="783"/>
      <c r="X890" s="789"/>
      <c r="Y890" s="789"/>
      <c r="Z890" s="789"/>
      <c r="AA890" s="789"/>
      <c r="AB890" s="789"/>
      <c r="AC890" s="781"/>
      <c r="AD890" s="782"/>
      <c r="AE890" s="783"/>
      <c r="AF890" s="784">
        <f t="shared" si="419"/>
        <v>0</v>
      </c>
      <c r="AG890" s="784"/>
      <c r="AH890" s="784"/>
      <c r="AI890" s="784"/>
      <c r="AJ890" s="784">
        <f t="shared" si="407"/>
        <v>0</v>
      </c>
      <c r="AK890" s="784"/>
      <c r="AL890" s="784"/>
      <c r="AM890" s="784"/>
      <c r="AN890" s="784">
        <f t="shared" si="408"/>
        <v>0</v>
      </c>
      <c r="AO890" s="784"/>
      <c r="AP890" s="784"/>
      <c r="AQ890" s="784"/>
      <c r="AR890" s="363"/>
      <c r="AS890" s="785">
        <f t="shared" si="409"/>
        <v>0</v>
      </c>
      <c r="AT890" s="785"/>
      <c r="AU890" s="785"/>
      <c r="AV890" s="785"/>
      <c r="AW890" s="785">
        <f t="shared" si="410"/>
        <v>0</v>
      </c>
      <c r="AX890" s="91"/>
      <c r="AY890" s="116">
        <f t="shared" si="411"/>
        <v>0</v>
      </c>
      <c r="AZ890" s="116">
        <f t="shared" si="412"/>
        <v>0</v>
      </c>
      <c r="BA890" s="116">
        <f t="shared" si="413"/>
        <v>0</v>
      </c>
      <c r="BB890" s="116">
        <f t="shared" si="414"/>
        <v>0</v>
      </c>
      <c r="BC890" s="115">
        <f t="shared" si="420"/>
        <v>0</v>
      </c>
      <c r="BD890" s="116">
        <f t="shared" si="415"/>
        <v>0</v>
      </c>
      <c r="BE890" s="120">
        <f t="shared" si="421"/>
        <v>0</v>
      </c>
      <c r="BF890" s="115">
        <f t="shared" si="422"/>
        <v>0</v>
      </c>
      <c r="BG890" s="116">
        <f t="shared" si="416"/>
        <v>0</v>
      </c>
      <c r="BH890" s="120">
        <f t="shared" si="423"/>
        <v>0</v>
      </c>
      <c r="BI890" s="115">
        <f t="shared" si="424"/>
        <v>0</v>
      </c>
      <c r="BJ890" s="116">
        <f t="shared" si="417"/>
        <v>0</v>
      </c>
      <c r="BK890" s="120">
        <f t="shared" si="425"/>
        <v>0</v>
      </c>
      <c r="BL890" s="120">
        <f t="shared" si="426"/>
        <v>0</v>
      </c>
      <c r="BN890" s="375">
        <f t="shared" si="418"/>
        <v>0</v>
      </c>
      <c r="BP890" s="380"/>
      <c r="DH890" s="102"/>
    </row>
    <row r="891" spans="1:112" hidden="1">
      <c r="A891" s="110"/>
      <c r="B891" s="786"/>
      <c r="C891" s="786"/>
      <c r="D891" s="786"/>
      <c r="E891" s="786"/>
      <c r="F891" s="786"/>
      <c r="G891" s="786"/>
      <c r="H891" s="786"/>
      <c r="I891" s="786"/>
      <c r="J891" s="786"/>
      <c r="K891" s="786"/>
      <c r="L891" s="786"/>
      <c r="M891" s="786"/>
      <c r="N891" s="786"/>
      <c r="O891" s="786"/>
      <c r="P891" s="786"/>
      <c r="Q891" s="786"/>
      <c r="R891" s="787"/>
      <c r="S891" s="787"/>
      <c r="T891" s="788"/>
      <c r="U891" s="787"/>
      <c r="V891" s="787"/>
      <c r="W891" s="783"/>
      <c r="X891" s="789"/>
      <c r="Y891" s="789"/>
      <c r="Z891" s="789"/>
      <c r="AA891" s="789"/>
      <c r="AB891" s="789"/>
      <c r="AC891" s="781"/>
      <c r="AD891" s="782"/>
      <c r="AE891" s="783"/>
      <c r="AF891" s="784">
        <f t="shared" si="419"/>
        <v>0</v>
      </c>
      <c r="AG891" s="784"/>
      <c r="AH891" s="784"/>
      <c r="AI891" s="784"/>
      <c r="AJ891" s="784">
        <f t="shared" si="407"/>
        <v>0</v>
      </c>
      <c r="AK891" s="784"/>
      <c r="AL891" s="784"/>
      <c r="AM891" s="784"/>
      <c r="AN891" s="784">
        <f t="shared" si="408"/>
        <v>0</v>
      </c>
      <c r="AO891" s="784"/>
      <c r="AP891" s="784"/>
      <c r="AQ891" s="784"/>
      <c r="AR891" s="363"/>
      <c r="AS891" s="785">
        <f t="shared" si="409"/>
        <v>0</v>
      </c>
      <c r="AT891" s="785"/>
      <c r="AU891" s="785"/>
      <c r="AV891" s="785"/>
      <c r="AW891" s="785">
        <f t="shared" si="410"/>
        <v>0</v>
      </c>
      <c r="AX891" s="91"/>
      <c r="AY891" s="116">
        <f t="shared" si="411"/>
        <v>0</v>
      </c>
      <c r="AZ891" s="116">
        <f t="shared" si="412"/>
        <v>0</v>
      </c>
      <c r="BA891" s="116">
        <f t="shared" si="413"/>
        <v>0</v>
      </c>
      <c r="BB891" s="116">
        <f t="shared" si="414"/>
        <v>0</v>
      </c>
      <c r="BC891" s="115">
        <f t="shared" si="420"/>
        <v>0</v>
      </c>
      <c r="BD891" s="116">
        <f t="shared" si="415"/>
        <v>0</v>
      </c>
      <c r="BE891" s="120">
        <f t="shared" si="421"/>
        <v>0</v>
      </c>
      <c r="BF891" s="115">
        <f t="shared" si="422"/>
        <v>0</v>
      </c>
      <c r="BG891" s="116">
        <f t="shared" si="416"/>
        <v>0</v>
      </c>
      <c r="BH891" s="120">
        <f t="shared" si="423"/>
        <v>0</v>
      </c>
      <c r="BI891" s="115">
        <f t="shared" si="424"/>
        <v>0</v>
      </c>
      <c r="BJ891" s="116">
        <f t="shared" si="417"/>
        <v>0</v>
      </c>
      <c r="BK891" s="120">
        <f t="shared" si="425"/>
        <v>0</v>
      </c>
      <c r="BL891" s="120">
        <f t="shared" si="426"/>
        <v>0</v>
      </c>
      <c r="BN891" s="375">
        <f t="shared" si="418"/>
        <v>0</v>
      </c>
      <c r="BP891" s="380"/>
      <c r="DH891" s="102"/>
    </row>
    <row r="892" spans="1:112" hidden="1">
      <c r="A892" s="110"/>
      <c r="B892" s="786"/>
      <c r="C892" s="786"/>
      <c r="D892" s="786"/>
      <c r="E892" s="786"/>
      <c r="F892" s="786"/>
      <c r="G892" s="786"/>
      <c r="H892" s="786"/>
      <c r="I892" s="786"/>
      <c r="J892" s="786"/>
      <c r="K892" s="786"/>
      <c r="L892" s="786"/>
      <c r="M892" s="786"/>
      <c r="N892" s="786"/>
      <c r="O892" s="786"/>
      <c r="P892" s="786"/>
      <c r="Q892" s="786"/>
      <c r="R892" s="787"/>
      <c r="S892" s="787"/>
      <c r="T892" s="788"/>
      <c r="U892" s="787"/>
      <c r="V892" s="787"/>
      <c r="W892" s="783"/>
      <c r="X892" s="789"/>
      <c r="Y892" s="789"/>
      <c r="Z892" s="789"/>
      <c r="AA892" s="789"/>
      <c r="AB892" s="789"/>
      <c r="AC892" s="781"/>
      <c r="AD892" s="782"/>
      <c r="AE892" s="783"/>
      <c r="AF892" s="784">
        <f t="shared" si="419"/>
        <v>0</v>
      </c>
      <c r="AG892" s="784"/>
      <c r="AH892" s="784"/>
      <c r="AI892" s="784"/>
      <c r="AJ892" s="784">
        <f t="shared" si="407"/>
        <v>0</v>
      </c>
      <c r="AK892" s="784"/>
      <c r="AL892" s="784"/>
      <c r="AM892" s="784"/>
      <c r="AN892" s="784">
        <f t="shared" si="408"/>
        <v>0</v>
      </c>
      <c r="AO892" s="784"/>
      <c r="AP892" s="784"/>
      <c r="AQ892" s="784"/>
      <c r="AR892" s="363"/>
      <c r="AS892" s="785">
        <f t="shared" si="409"/>
        <v>0</v>
      </c>
      <c r="AT892" s="785"/>
      <c r="AU892" s="785"/>
      <c r="AV892" s="785"/>
      <c r="AW892" s="785">
        <f t="shared" si="410"/>
        <v>0</v>
      </c>
      <c r="AX892" s="91"/>
      <c r="AY892" s="116">
        <f t="shared" si="411"/>
        <v>0</v>
      </c>
      <c r="AZ892" s="116">
        <f t="shared" si="412"/>
        <v>0</v>
      </c>
      <c r="BA892" s="116">
        <f t="shared" si="413"/>
        <v>0</v>
      </c>
      <c r="BB892" s="116">
        <f t="shared" si="414"/>
        <v>0</v>
      </c>
      <c r="BC892" s="115">
        <f t="shared" si="420"/>
        <v>0</v>
      </c>
      <c r="BD892" s="116">
        <f t="shared" si="415"/>
        <v>0</v>
      </c>
      <c r="BE892" s="120">
        <f t="shared" si="421"/>
        <v>0</v>
      </c>
      <c r="BF892" s="115">
        <f t="shared" si="422"/>
        <v>0</v>
      </c>
      <c r="BG892" s="116">
        <f t="shared" si="416"/>
        <v>0</v>
      </c>
      <c r="BH892" s="120">
        <f t="shared" si="423"/>
        <v>0</v>
      </c>
      <c r="BI892" s="115">
        <f t="shared" si="424"/>
        <v>0</v>
      </c>
      <c r="BJ892" s="116">
        <f t="shared" si="417"/>
        <v>0</v>
      </c>
      <c r="BK892" s="120">
        <f t="shared" si="425"/>
        <v>0</v>
      </c>
      <c r="BL892" s="120">
        <f t="shared" si="426"/>
        <v>0</v>
      </c>
      <c r="BN892" s="375">
        <f t="shared" si="418"/>
        <v>0</v>
      </c>
      <c r="BP892" s="380"/>
      <c r="DH892" s="102"/>
    </row>
    <row r="893" spans="1:112" hidden="1">
      <c r="A893" s="110"/>
      <c r="B893" s="786"/>
      <c r="C893" s="786"/>
      <c r="D893" s="786"/>
      <c r="E893" s="786"/>
      <c r="F893" s="786"/>
      <c r="G893" s="786"/>
      <c r="H893" s="786"/>
      <c r="I893" s="786"/>
      <c r="J893" s="786"/>
      <c r="K893" s="786"/>
      <c r="L893" s="786"/>
      <c r="M893" s="786"/>
      <c r="N893" s="786"/>
      <c r="O893" s="786"/>
      <c r="P893" s="786"/>
      <c r="Q893" s="786"/>
      <c r="R893" s="787"/>
      <c r="S893" s="787"/>
      <c r="T893" s="788"/>
      <c r="U893" s="787"/>
      <c r="V893" s="787"/>
      <c r="W893" s="783"/>
      <c r="X893" s="789"/>
      <c r="Y893" s="789"/>
      <c r="Z893" s="789"/>
      <c r="AA893" s="789"/>
      <c r="AB893" s="789"/>
      <c r="AC893" s="781"/>
      <c r="AD893" s="782"/>
      <c r="AE893" s="783"/>
      <c r="AF893" s="784">
        <f t="shared" si="419"/>
        <v>0</v>
      </c>
      <c r="AG893" s="784"/>
      <c r="AH893" s="784"/>
      <c r="AI893" s="784"/>
      <c r="AJ893" s="784">
        <f t="shared" si="407"/>
        <v>0</v>
      </c>
      <c r="AK893" s="784"/>
      <c r="AL893" s="784"/>
      <c r="AM893" s="784"/>
      <c r="AN893" s="784">
        <f t="shared" si="408"/>
        <v>0</v>
      </c>
      <c r="AO893" s="784"/>
      <c r="AP893" s="784"/>
      <c r="AQ893" s="784"/>
      <c r="AR893" s="363"/>
      <c r="AS893" s="785">
        <f t="shared" si="409"/>
        <v>0</v>
      </c>
      <c r="AT893" s="785"/>
      <c r="AU893" s="785"/>
      <c r="AV893" s="785"/>
      <c r="AW893" s="785">
        <f t="shared" si="410"/>
        <v>0</v>
      </c>
      <c r="AX893" s="91"/>
      <c r="AY893" s="116">
        <f t="shared" si="411"/>
        <v>0</v>
      </c>
      <c r="AZ893" s="116">
        <f t="shared" si="412"/>
        <v>0</v>
      </c>
      <c r="BA893" s="116">
        <f t="shared" si="413"/>
        <v>0</v>
      </c>
      <c r="BB893" s="116">
        <f t="shared" si="414"/>
        <v>0</v>
      </c>
      <c r="BC893" s="115">
        <f t="shared" si="420"/>
        <v>0</v>
      </c>
      <c r="BD893" s="116">
        <f t="shared" si="415"/>
        <v>0</v>
      </c>
      <c r="BE893" s="120">
        <f t="shared" si="421"/>
        <v>0</v>
      </c>
      <c r="BF893" s="115">
        <f t="shared" si="422"/>
        <v>0</v>
      </c>
      <c r="BG893" s="116">
        <f t="shared" si="416"/>
        <v>0</v>
      </c>
      <c r="BH893" s="120">
        <f t="shared" si="423"/>
        <v>0</v>
      </c>
      <c r="BI893" s="115">
        <f t="shared" si="424"/>
        <v>0</v>
      </c>
      <c r="BJ893" s="116">
        <f t="shared" si="417"/>
        <v>0</v>
      </c>
      <c r="BK893" s="120">
        <f t="shared" si="425"/>
        <v>0</v>
      </c>
      <c r="BL893" s="120">
        <f t="shared" si="426"/>
        <v>0</v>
      </c>
      <c r="BN893" s="375">
        <f t="shared" si="418"/>
        <v>0</v>
      </c>
      <c r="BP893" s="380"/>
      <c r="DH893" s="102"/>
    </row>
    <row r="894" spans="1:112" hidden="1">
      <c r="A894" s="110"/>
      <c r="B894" s="786"/>
      <c r="C894" s="786"/>
      <c r="D894" s="786"/>
      <c r="E894" s="786"/>
      <c r="F894" s="786"/>
      <c r="G894" s="786"/>
      <c r="H894" s="786"/>
      <c r="I894" s="786"/>
      <c r="J894" s="786"/>
      <c r="K894" s="786"/>
      <c r="L894" s="786"/>
      <c r="M894" s="786"/>
      <c r="N894" s="786"/>
      <c r="O894" s="786"/>
      <c r="P894" s="786"/>
      <c r="Q894" s="786"/>
      <c r="R894" s="787"/>
      <c r="S894" s="787"/>
      <c r="T894" s="788"/>
      <c r="U894" s="787"/>
      <c r="V894" s="787"/>
      <c r="W894" s="783"/>
      <c r="X894" s="789"/>
      <c r="Y894" s="789"/>
      <c r="Z894" s="789"/>
      <c r="AA894" s="789"/>
      <c r="AB894" s="789"/>
      <c r="AC894" s="781"/>
      <c r="AD894" s="782"/>
      <c r="AE894" s="783"/>
      <c r="AF894" s="784">
        <f t="shared" si="419"/>
        <v>0</v>
      </c>
      <c r="AG894" s="784"/>
      <c r="AH894" s="784"/>
      <c r="AI894" s="784"/>
      <c r="AJ894" s="784">
        <f t="shared" si="407"/>
        <v>0</v>
      </c>
      <c r="AK894" s="784"/>
      <c r="AL894" s="784"/>
      <c r="AM894" s="784"/>
      <c r="AN894" s="784">
        <f t="shared" si="408"/>
        <v>0</v>
      </c>
      <c r="AO894" s="784"/>
      <c r="AP894" s="784"/>
      <c r="AQ894" s="784"/>
      <c r="AR894" s="363"/>
      <c r="AS894" s="785">
        <f t="shared" si="409"/>
        <v>0</v>
      </c>
      <c r="AT894" s="785"/>
      <c r="AU894" s="785"/>
      <c r="AV894" s="785"/>
      <c r="AW894" s="785">
        <f t="shared" si="410"/>
        <v>0</v>
      </c>
      <c r="AX894" s="91"/>
      <c r="AY894" s="116">
        <f t="shared" si="411"/>
        <v>0</v>
      </c>
      <c r="AZ894" s="116">
        <f t="shared" si="412"/>
        <v>0</v>
      </c>
      <c r="BA894" s="116">
        <f t="shared" si="413"/>
        <v>0</v>
      </c>
      <c r="BB894" s="116">
        <f t="shared" si="414"/>
        <v>0</v>
      </c>
      <c r="BC894" s="115">
        <f t="shared" si="420"/>
        <v>0</v>
      </c>
      <c r="BD894" s="116">
        <f t="shared" si="415"/>
        <v>0</v>
      </c>
      <c r="BE894" s="120">
        <f t="shared" si="421"/>
        <v>0</v>
      </c>
      <c r="BF894" s="115">
        <f t="shared" si="422"/>
        <v>0</v>
      </c>
      <c r="BG894" s="116">
        <f t="shared" si="416"/>
        <v>0</v>
      </c>
      <c r="BH894" s="120">
        <f t="shared" si="423"/>
        <v>0</v>
      </c>
      <c r="BI894" s="115">
        <f t="shared" si="424"/>
        <v>0</v>
      </c>
      <c r="BJ894" s="116">
        <f t="shared" si="417"/>
        <v>0</v>
      </c>
      <c r="BK894" s="120">
        <f t="shared" si="425"/>
        <v>0</v>
      </c>
      <c r="BL894" s="120">
        <f t="shared" si="426"/>
        <v>0</v>
      </c>
      <c r="BN894" s="375">
        <f t="shared" si="418"/>
        <v>0</v>
      </c>
      <c r="BP894" s="380"/>
      <c r="DH894" s="102"/>
    </row>
    <row r="895" spans="1:112" hidden="1">
      <c r="A895" s="110"/>
      <c r="B895" s="786"/>
      <c r="C895" s="786"/>
      <c r="D895" s="786"/>
      <c r="E895" s="786"/>
      <c r="F895" s="786"/>
      <c r="G895" s="786"/>
      <c r="H895" s="786"/>
      <c r="I895" s="786"/>
      <c r="J895" s="786"/>
      <c r="K895" s="786"/>
      <c r="L895" s="786"/>
      <c r="M895" s="786"/>
      <c r="N895" s="786"/>
      <c r="O895" s="786"/>
      <c r="P895" s="786"/>
      <c r="Q895" s="786"/>
      <c r="R895" s="787"/>
      <c r="S895" s="787"/>
      <c r="T895" s="788"/>
      <c r="U895" s="787"/>
      <c r="V895" s="787"/>
      <c r="W895" s="783"/>
      <c r="X895" s="789"/>
      <c r="Y895" s="789"/>
      <c r="Z895" s="789"/>
      <c r="AA895" s="789"/>
      <c r="AB895" s="789"/>
      <c r="AC895" s="781"/>
      <c r="AD895" s="782"/>
      <c r="AE895" s="783"/>
      <c r="AF895" s="784">
        <f t="shared" si="419"/>
        <v>0</v>
      </c>
      <c r="AG895" s="784"/>
      <c r="AH895" s="784"/>
      <c r="AI895" s="784"/>
      <c r="AJ895" s="784">
        <f t="shared" si="407"/>
        <v>0</v>
      </c>
      <c r="AK895" s="784"/>
      <c r="AL895" s="784"/>
      <c r="AM895" s="784"/>
      <c r="AN895" s="784">
        <f t="shared" si="408"/>
        <v>0</v>
      </c>
      <c r="AO895" s="784"/>
      <c r="AP895" s="784"/>
      <c r="AQ895" s="784"/>
      <c r="AR895" s="363"/>
      <c r="AS895" s="785">
        <f t="shared" si="409"/>
        <v>0</v>
      </c>
      <c r="AT895" s="785"/>
      <c r="AU895" s="785"/>
      <c r="AV895" s="785"/>
      <c r="AW895" s="785">
        <f t="shared" si="410"/>
        <v>0</v>
      </c>
      <c r="AX895" s="91"/>
      <c r="AY895" s="116">
        <f t="shared" si="411"/>
        <v>0</v>
      </c>
      <c r="AZ895" s="116">
        <f t="shared" si="412"/>
        <v>0</v>
      </c>
      <c r="BA895" s="116">
        <f t="shared" si="413"/>
        <v>0</v>
      </c>
      <c r="BB895" s="116">
        <f t="shared" si="414"/>
        <v>0</v>
      </c>
      <c r="BC895" s="115">
        <f t="shared" si="420"/>
        <v>0</v>
      </c>
      <c r="BD895" s="116">
        <f t="shared" si="415"/>
        <v>0</v>
      </c>
      <c r="BE895" s="120">
        <f t="shared" si="421"/>
        <v>0</v>
      </c>
      <c r="BF895" s="115">
        <f t="shared" si="422"/>
        <v>0</v>
      </c>
      <c r="BG895" s="116">
        <f t="shared" si="416"/>
        <v>0</v>
      </c>
      <c r="BH895" s="120">
        <f t="shared" si="423"/>
        <v>0</v>
      </c>
      <c r="BI895" s="115">
        <f t="shared" si="424"/>
        <v>0</v>
      </c>
      <c r="BJ895" s="116">
        <f t="shared" si="417"/>
        <v>0</v>
      </c>
      <c r="BK895" s="120">
        <f t="shared" si="425"/>
        <v>0</v>
      </c>
      <c r="BL895" s="120">
        <f t="shared" si="426"/>
        <v>0</v>
      </c>
      <c r="BN895" s="375">
        <f t="shared" si="418"/>
        <v>0</v>
      </c>
      <c r="BP895" s="380"/>
      <c r="DH895" s="102"/>
    </row>
    <row r="896" spans="1:112" hidden="1">
      <c r="A896" s="110"/>
      <c r="B896" s="786"/>
      <c r="C896" s="786"/>
      <c r="D896" s="786"/>
      <c r="E896" s="786"/>
      <c r="F896" s="786"/>
      <c r="G896" s="786"/>
      <c r="H896" s="786"/>
      <c r="I896" s="786"/>
      <c r="J896" s="786"/>
      <c r="K896" s="786"/>
      <c r="L896" s="786"/>
      <c r="M896" s="786"/>
      <c r="N896" s="786"/>
      <c r="O896" s="786"/>
      <c r="P896" s="786"/>
      <c r="Q896" s="786"/>
      <c r="R896" s="787"/>
      <c r="S896" s="787"/>
      <c r="T896" s="788"/>
      <c r="U896" s="787"/>
      <c r="V896" s="787"/>
      <c r="W896" s="783"/>
      <c r="X896" s="789"/>
      <c r="Y896" s="789"/>
      <c r="Z896" s="789"/>
      <c r="AA896" s="789"/>
      <c r="AB896" s="789"/>
      <c r="AC896" s="781"/>
      <c r="AD896" s="782"/>
      <c r="AE896" s="783"/>
      <c r="AF896" s="784">
        <f t="shared" si="419"/>
        <v>0</v>
      </c>
      <c r="AG896" s="784"/>
      <c r="AH896" s="784"/>
      <c r="AI896" s="784"/>
      <c r="AJ896" s="784">
        <f t="shared" si="407"/>
        <v>0</v>
      </c>
      <c r="AK896" s="784"/>
      <c r="AL896" s="784"/>
      <c r="AM896" s="784"/>
      <c r="AN896" s="784">
        <f t="shared" si="408"/>
        <v>0</v>
      </c>
      <c r="AO896" s="784"/>
      <c r="AP896" s="784"/>
      <c r="AQ896" s="784"/>
      <c r="AR896" s="363"/>
      <c r="AS896" s="785">
        <f t="shared" si="409"/>
        <v>0</v>
      </c>
      <c r="AT896" s="785"/>
      <c r="AU896" s="785"/>
      <c r="AV896" s="785"/>
      <c r="AW896" s="785">
        <f t="shared" si="410"/>
        <v>0</v>
      </c>
      <c r="AX896" s="91"/>
      <c r="AY896" s="116">
        <f t="shared" si="411"/>
        <v>0</v>
      </c>
      <c r="AZ896" s="116">
        <f t="shared" si="412"/>
        <v>0</v>
      </c>
      <c r="BA896" s="116">
        <f t="shared" si="413"/>
        <v>0</v>
      </c>
      <c r="BB896" s="116">
        <f t="shared" si="414"/>
        <v>0</v>
      </c>
      <c r="BC896" s="115">
        <f t="shared" si="420"/>
        <v>0</v>
      </c>
      <c r="BD896" s="116">
        <f t="shared" si="415"/>
        <v>0</v>
      </c>
      <c r="BE896" s="120">
        <f t="shared" si="421"/>
        <v>0</v>
      </c>
      <c r="BF896" s="115">
        <f t="shared" si="422"/>
        <v>0</v>
      </c>
      <c r="BG896" s="116">
        <f t="shared" si="416"/>
        <v>0</v>
      </c>
      <c r="BH896" s="120">
        <f t="shared" si="423"/>
        <v>0</v>
      </c>
      <c r="BI896" s="115">
        <f t="shared" si="424"/>
        <v>0</v>
      </c>
      <c r="BJ896" s="116">
        <f t="shared" si="417"/>
        <v>0</v>
      </c>
      <c r="BK896" s="120">
        <f t="shared" si="425"/>
        <v>0</v>
      </c>
      <c r="BL896" s="120">
        <f t="shared" si="426"/>
        <v>0</v>
      </c>
      <c r="BN896" s="375">
        <f t="shared" si="418"/>
        <v>0</v>
      </c>
      <c r="BP896" s="380"/>
      <c r="DH896" s="102"/>
    </row>
    <row r="897" spans="1:112" hidden="1">
      <c r="A897" s="110"/>
      <c r="B897" s="786"/>
      <c r="C897" s="786"/>
      <c r="D897" s="786"/>
      <c r="E897" s="786"/>
      <c r="F897" s="786"/>
      <c r="G897" s="786"/>
      <c r="H897" s="786"/>
      <c r="I897" s="786"/>
      <c r="J897" s="786"/>
      <c r="K897" s="786"/>
      <c r="L897" s="786"/>
      <c r="M897" s="786"/>
      <c r="N897" s="786"/>
      <c r="O897" s="786"/>
      <c r="P897" s="786"/>
      <c r="Q897" s="786"/>
      <c r="R897" s="787"/>
      <c r="S897" s="787"/>
      <c r="T897" s="788"/>
      <c r="U897" s="787"/>
      <c r="V897" s="787"/>
      <c r="W897" s="783"/>
      <c r="X897" s="789"/>
      <c r="Y897" s="789"/>
      <c r="Z897" s="789"/>
      <c r="AA897" s="789"/>
      <c r="AB897" s="789"/>
      <c r="AC897" s="781"/>
      <c r="AD897" s="782"/>
      <c r="AE897" s="783"/>
      <c r="AF897" s="784">
        <f t="shared" si="419"/>
        <v>0</v>
      </c>
      <c r="AG897" s="784"/>
      <c r="AH897" s="784"/>
      <c r="AI897" s="784"/>
      <c r="AJ897" s="784">
        <f t="shared" si="407"/>
        <v>0</v>
      </c>
      <c r="AK897" s="784"/>
      <c r="AL897" s="784"/>
      <c r="AM897" s="784"/>
      <c r="AN897" s="784">
        <f t="shared" si="408"/>
        <v>0</v>
      </c>
      <c r="AO897" s="784"/>
      <c r="AP897" s="784"/>
      <c r="AQ897" s="784"/>
      <c r="AR897" s="363"/>
      <c r="AS897" s="785">
        <f t="shared" si="409"/>
        <v>0</v>
      </c>
      <c r="AT897" s="785"/>
      <c r="AU897" s="785"/>
      <c r="AV897" s="785"/>
      <c r="AW897" s="785">
        <f t="shared" si="410"/>
        <v>0</v>
      </c>
      <c r="AX897" s="91"/>
      <c r="AY897" s="116">
        <f t="shared" si="411"/>
        <v>0</v>
      </c>
      <c r="AZ897" s="116">
        <f t="shared" si="412"/>
        <v>0</v>
      </c>
      <c r="BA897" s="116">
        <f t="shared" si="413"/>
        <v>0</v>
      </c>
      <c r="BB897" s="116">
        <f t="shared" si="414"/>
        <v>0</v>
      </c>
      <c r="BC897" s="115">
        <f t="shared" si="420"/>
        <v>0</v>
      </c>
      <c r="BD897" s="116">
        <f t="shared" si="415"/>
        <v>0</v>
      </c>
      <c r="BE897" s="120">
        <f t="shared" si="421"/>
        <v>0</v>
      </c>
      <c r="BF897" s="115">
        <f t="shared" si="422"/>
        <v>0</v>
      </c>
      <c r="BG897" s="116">
        <f t="shared" si="416"/>
        <v>0</v>
      </c>
      <c r="BH897" s="120">
        <f t="shared" si="423"/>
        <v>0</v>
      </c>
      <c r="BI897" s="115">
        <f t="shared" si="424"/>
        <v>0</v>
      </c>
      <c r="BJ897" s="116">
        <f t="shared" si="417"/>
        <v>0</v>
      </c>
      <c r="BK897" s="120">
        <f t="shared" si="425"/>
        <v>0</v>
      </c>
      <c r="BL897" s="120">
        <f t="shared" si="426"/>
        <v>0</v>
      </c>
      <c r="BN897" s="375">
        <f t="shared" si="418"/>
        <v>0</v>
      </c>
      <c r="BP897" s="380"/>
      <c r="DH897" s="102"/>
    </row>
    <row r="898" spans="1:112" hidden="1">
      <c r="A898" s="110"/>
      <c r="B898" s="786"/>
      <c r="C898" s="786"/>
      <c r="D898" s="786"/>
      <c r="E898" s="786"/>
      <c r="F898" s="786"/>
      <c r="G898" s="786"/>
      <c r="H898" s="786"/>
      <c r="I898" s="786"/>
      <c r="J898" s="786"/>
      <c r="K898" s="786"/>
      <c r="L898" s="786"/>
      <c r="M898" s="786"/>
      <c r="N898" s="786"/>
      <c r="O898" s="786"/>
      <c r="P898" s="786"/>
      <c r="Q898" s="786"/>
      <c r="R898" s="787"/>
      <c r="S898" s="787"/>
      <c r="T898" s="788"/>
      <c r="U898" s="787"/>
      <c r="V898" s="787"/>
      <c r="W898" s="783"/>
      <c r="X898" s="789"/>
      <c r="Y898" s="789"/>
      <c r="Z898" s="789"/>
      <c r="AA898" s="789"/>
      <c r="AB898" s="789"/>
      <c r="AC898" s="781"/>
      <c r="AD898" s="782"/>
      <c r="AE898" s="783"/>
      <c r="AF898" s="784">
        <f t="shared" si="419"/>
        <v>0</v>
      </c>
      <c r="AG898" s="784"/>
      <c r="AH898" s="784"/>
      <c r="AI898" s="784"/>
      <c r="AJ898" s="784">
        <f t="shared" si="407"/>
        <v>0</v>
      </c>
      <c r="AK898" s="784"/>
      <c r="AL898" s="784"/>
      <c r="AM898" s="784"/>
      <c r="AN898" s="784">
        <f t="shared" si="408"/>
        <v>0</v>
      </c>
      <c r="AO898" s="784"/>
      <c r="AP898" s="784"/>
      <c r="AQ898" s="784"/>
      <c r="AR898" s="363"/>
      <c r="AS898" s="785">
        <f t="shared" si="409"/>
        <v>0</v>
      </c>
      <c r="AT898" s="785"/>
      <c r="AU898" s="785"/>
      <c r="AV898" s="785"/>
      <c r="AW898" s="785">
        <f t="shared" si="410"/>
        <v>0</v>
      </c>
      <c r="AX898" s="91"/>
      <c r="AY898" s="116">
        <f t="shared" si="411"/>
        <v>0</v>
      </c>
      <c r="AZ898" s="116">
        <f t="shared" si="412"/>
        <v>0</v>
      </c>
      <c r="BA898" s="116">
        <f t="shared" si="413"/>
        <v>0</v>
      </c>
      <c r="BB898" s="116">
        <f t="shared" si="414"/>
        <v>0</v>
      </c>
      <c r="BC898" s="115">
        <f t="shared" si="420"/>
        <v>0</v>
      </c>
      <c r="BD898" s="116">
        <f t="shared" si="415"/>
        <v>0</v>
      </c>
      <c r="BE898" s="120">
        <f t="shared" si="421"/>
        <v>0</v>
      </c>
      <c r="BF898" s="115">
        <f t="shared" si="422"/>
        <v>0</v>
      </c>
      <c r="BG898" s="116">
        <f t="shared" si="416"/>
        <v>0</v>
      </c>
      <c r="BH898" s="120">
        <f t="shared" si="423"/>
        <v>0</v>
      </c>
      <c r="BI898" s="115">
        <f t="shared" si="424"/>
        <v>0</v>
      </c>
      <c r="BJ898" s="116">
        <f t="shared" si="417"/>
        <v>0</v>
      </c>
      <c r="BK898" s="120">
        <f t="shared" si="425"/>
        <v>0</v>
      </c>
      <c r="BL898" s="120">
        <f t="shared" si="426"/>
        <v>0</v>
      </c>
      <c r="BN898" s="375">
        <f t="shared" si="418"/>
        <v>0</v>
      </c>
      <c r="BP898" s="380"/>
      <c r="DH898" s="102"/>
    </row>
    <row r="899" spans="1:112" hidden="1">
      <c r="A899" s="110"/>
      <c r="B899" s="786"/>
      <c r="C899" s="786"/>
      <c r="D899" s="786"/>
      <c r="E899" s="786"/>
      <c r="F899" s="786"/>
      <c r="G899" s="786"/>
      <c r="H899" s="786"/>
      <c r="I899" s="786"/>
      <c r="J899" s="786"/>
      <c r="K899" s="786"/>
      <c r="L899" s="786"/>
      <c r="M899" s="786"/>
      <c r="N899" s="786"/>
      <c r="O899" s="786"/>
      <c r="P899" s="786"/>
      <c r="Q899" s="786"/>
      <c r="R899" s="787"/>
      <c r="S899" s="787"/>
      <c r="T899" s="788"/>
      <c r="U899" s="787"/>
      <c r="V899" s="787"/>
      <c r="W899" s="783"/>
      <c r="X899" s="789"/>
      <c r="Y899" s="789"/>
      <c r="Z899" s="789"/>
      <c r="AA899" s="789"/>
      <c r="AB899" s="789"/>
      <c r="AC899" s="781"/>
      <c r="AD899" s="782"/>
      <c r="AE899" s="783"/>
      <c r="AF899" s="784">
        <f t="shared" si="419"/>
        <v>0</v>
      </c>
      <c r="AG899" s="784"/>
      <c r="AH899" s="784"/>
      <c r="AI899" s="784"/>
      <c r="AJ899" s="784">
        <f t="shared" si="407"/>
        <v>0</v>
      </c>
      <c r="AK899" s="784"/>
      <c r="AL899" s="784"/>
      <c r="AM899" s="784"/>
      <c r="AN899" s="784">
        <f t="shared" si="408"/>
        <v>0</v>
      </c>
      <c r="AO899" s="784"/>
      <c r="AP899" s="784"/>
      <c r="AQ899" s="784"/>
      <c r="AR899" s="363"/>
      <c r="AS899" s="785">
        <f t="shared" si="409"/>
        <v>0</v>
      </c>
      <c r="AT899" s="785"/>
      <c r="AU899" s="785"/>
      <c r="AV899" s="785"/>
      <c r="AW899" s="785">
        <f t="shared" si="410"/>
        <v>0</v>
      </c>
      <c r="AX899" s="91"/>
      <c r="AY899" s="116">
        <f t="shared" si="411"/>
        <v>0</v>
      </c>
      <c r="AZ899" s="116">
        <f t="shared" si="412"/>
        <v>0</v>
      </c>
      <c r="BA899" s="116">
        <f t="shared" si="413"/>
        <v>0</v>
      </c>
      <c r="BB899" s="116">
        <f t="shared" si="414"/>
        <v>0</v>
      </c>
      <c r="BC899" s="115">
        <f t="shared" si="420"/>
        <v>0</v>
      </c>
      <c r="BD899" s="116">
        <f t="shared" si="415"/>
        <v>0</v>
      </c>
      <c r="BE899" s="120">
        <f t="shared" si="421"/>
        <v>0</v>
      </c>
      <c r="BF899" s="115">
        <f t="shared" si="422"/>
        <v>0</v>
      </c>
      <c r="BG899" s="116">
        <f t="shared" si="416"/>
        <v>0</v>
      </c>
      <c r="BH899" s="120">
        <f t="shared" si="423"/>
        <v>0</v>
      </c>
      <c r="BI899" s="115">
        <f t="shared" si="424"/>
        <v>0</v>
      </c>
      <c r="BJ899" s="116">
        <f t="shared" si="417"/>
        <v>0</v>
      </c>
      <c r="BK899" s="120">
        <f t="shared" si="425"/>
        <v>0</v>
      </c>
      <c r="BL899" s="120">
        <f t="shared" si="426"/>
        <v>0</v>
      </c>
      <c r="BN899" s="375">
        <f t="shared" si="418"/>
        <v>0</v>
      </c>
      <c r="BP899" s="380"/>
      <c r="DH899" s="102"/>
    </row>
    <row r="900" spans="1:112" hidden="1">
      <c r="A900" s="110"/>
      <c r="B900" s="786"/>
      <c r="C900" s="786"/>
      <c r="D900" s="786"/>
      <c r="E900" s="786"/>
      <c r="F900" s="786"/>
      <c r="G900" s="786"/>
      <c r="H900" s="786"/>
      <c r="I900" s="786"/>
      <c r="J900" s="786"/>
      <c r="K900" s="786"/>
      <c r="L900" s="786"/>
      <c r="M900" s="786"/>
      <c r="N900" s="786"/>
      <c r="O900" s="786"/>
      <c r="P900" s="786"/>
      <c r="Q900" s="786"/>
      <c r="R900" s="787"/>
      <c r="S900" s="787"/>
      <c r="T900" s="788"/>
      <c r="U900" s="787"/>
      <c r="V900" s="787"/>
      <c r="W900" s="783"/>
      <c r="X900" s="789"/>
      <c r="Y900" s="789"/>
      <c r="Z900" s="789"/>
      <c r="AA900" s="789"/>
      <c r="AB900" s="789"/>
      <c r="AC900" s="781"/>
      <c r="AD900" s="782"/>
      <c r="AE900" s="783"/>
      <c r="AF900" s="784">
        <f t="shared" si="419"/>
        <v>0</v>
      </c>
      <c r="AG900" s="784"/>
      <c r="AH900" s="784"/>
      <c r="AI900" s="784"/>
      <c r="AJ900" s="784">
        <f t="shared" si="407"/>
        <v>0</v>
      </c>
      <c r="AK900" s="784"/>
      <c r="AL900" s="784"/>
      <c r="AM900" s="784"/>
      <c r="AN900" s="784">
        <f t="shared" si="408"/>
        <v>0</v>
      </c>
      <c r="AO900" s="784"/>
      <c r="AP900" s="784"/>
      <c r="AQ900" s="784"/>
      <c r="AR900" s="363"/>
      <c r="AS900" s="785">
        <f t="shared" si="409"/>
        <v>0</v>
      </c>
      <c r="AT900" s="785"/>
      <c r="AU900" s="785"/>
      <c r="AV900" s="785"/>
      <c r="AW900" s="785">
        <f t="shared" si="410"/>
        <v>0</v>
      </c>
      <c r="AX900" s="91"/>
      <c r="AY900" s="116">
        <f t="shared" si="411"/>
        <v>0</v>
      </c>
      <c r="AZ900" s="116">
        <f t="shared" si="412"/>
        <v>0</v>
      </c>
      <c r="BA900" s="116">
        <f t="shared" si="413"/>
        <v>0</v>
      </c>
      <c r="BB900" s="116">
        <f t="shared" si="414"/>
        <v>0</v>
      </c>
      <c r="BC900" s="115">
        <f t="shared" si="420"/>
        <v>0</v>
      </c>
      <c r="BD900" s="116">
        <f t="shared" si="415"/>
        <v>0</v>
      </c>
      <c r="BE900" s="120">
        <f t="shared" si="421"/>
        <v>0</v>
      </c>
      <c r="BF900" s="115">
        <f t="shared" si="422"/>
        <v>0</v>
      </c>
      <c r="BG900" s="116">
        <f t="shared" si="416"/>
        <v>0</v>
      </c>
      <c r="BH900" s="120">
        <f t="shared" si="423"/>
        <v>0</v>
      </c>
      <c r="BI900" s="115">
        <f t="shared" si="424"/>
        <v>0</v>
      </c>
      <c r="BJ900" s="116">
        <f t="shared" si="417"/>
        <v>0</v>
      </c>
      <c r="BK900" s="120">
        <f t="shared" si="425"/>
        <v>0</v>
      </c>
      <c r="BL900" s="120">
        <f t="shared" si="426"/>
        <v>0</v>
      </c>
      <c r="BN900" s="375">
        <f t="shared" si="418"/>
        <v>0</v>
      </c>
      <c r="BP900" s="380"/>
      <c r="DH900" s="102"/>
    </row>
    <row r="901" spans="1:112" hidden="1">
      <c r="A901" s="110"/>
      <c r="B901" s="786"/>
      <c r="C901" s="786"/>
      <c r="D901" s="786"/>
      <c r="E901" s="786"/>
      <c r="F901" s="786"/>
      <c r="G901" s="786"/>
      <c r="H901" s="786"/>
      <c r="I901" s="786"/>
      <c r="J901" s="786"/>
      <c r="K901" s="786"/>
      <c r="L901" s="786"/>
      <c r="M901" s="786"/>
      <c r="N901" s="786"/>
      <c r="O901" s="786"/>
      <c r="P901" s="786"/>
      <c r="Q901" s="786"/>
      <c r="R901" s="787"/>
      <c r="S901" s="787"/>
      <c r="T901" s="788"/>
      <c r="U901" s="787"/>
      <c r="V901" s="787"/>
      <c r="W901" s="783"/>
      <c r="X901" s="789"/>
      <c r="Y901" s="789"/>
      <c r="Z901" s="789"/>
      <c r="AA901" s="789"/>
      <c r="AB901" s="789"/>
      <c r="AC901" s="781"/>
      <c r="AD901" s="782"/>
      <c r="AE901" s="783"/>
      <c r="AF901" s="784">
        <f t="shared" si="419"/>
        <v>0</v>
      </c>
      <c r="AG901" s="784"/>
      <c r="AH901" s="784"/>
      <c r="AI901" s="784"/>
      <c r="AJ901" s="784">
        <f t="shared" si="407"/>
        <v>0</v>
      </c>
      <c r="AK901" s="784"/>
      <c r="AL901" s="784"/>
      <c r="AM901" s="784"/>
      <c r="AN901" s="784">
        <f t="shared" si="408"/>
        <v>0</v>
      </c>
      <c r="AO901" s="784"/>
      <c r="AP901" s="784"/>
      <c r="AQ901" s="784"/>
      <c r="AR901" s="363"/>
      <c r="AS901" s="785">
        <f t="shared" si="409"/>
        <v>0</v>
      </c>
      <c r="AT901" s="785"/>
      <c r="AU901" s="785"/>
      <c r="AV901" s="785"/>
      <c r="AW901" s="785">
        <f t="shared" si="410"/>
        <v>0</v>
      </c>
      <c r="AX901" s="91"/>
      <c r="AY901" s="116">
        <f t="shared" si="411"/>
        <v>0</v>
      </c>
      <c r="AZ901" s="116">
        <f t="shared" si="412"/>
        <v>0</v>
      </c>
      <c r="BA901" s="116">
        <f t="shared" si="413"/>
        <v>0</v>
      </c>
      <c r="BB901" s="116">
        <f t="shared" si="414"/>
        <v>0</v>
      </c>
      <c r="BC901" s="115">
        <f t="shared" si="420"/>
        <v>0</v>
      </c>
      <c r="BD901" s="116">
        <f t="shared" si="415"/>
        <v>0</v>
      </c>
      <c r="BE901" s="120">
        <f t="shared" si="421"/>
        <v>0</v>
      </c>
      <c r="BF901" s="115">
        <f t="shared" si="422"/>
        <v>0</v>
      </c>
      <c r="BG901" s="116">
        <f t="shared" si="416"/>
        <v>0</v>
      </c>
      <c r="BH901" s="120">
        <f t="shared" si="423"/>
        <v>0</v>
      </c>
      <c r="BI901" s="115">
        <f t="shared" si="424"/>
        <v>0</v>
      </c>
      <c r="BJ901" s="116">
        <f t="shared" si="417"/>
        <v>0</v>
      </c>
      <c r="BK901" s="120">
        <f t="shared" si="425"/>
        <v>0</v>
      </c>
      <c r="BL901" s="120">
        <f t="shared" si="426"/>
        <v>0</v>
      </c>
      <c r="BN901" s="375">
        <f t="shared" si="418"/>
        <v>0</v>
      </c>
      <c r="BP901" s="380"/>
      <c r="DH901" s="102"/>
    </row>
    <row r="902" spans="1:112" hidden="1">
      <c r="A902" s="110"/>
      <c r="B902" s="786"/>
      <c r="C902" s="786"/>
      <c r="D902" s="786"/>
      <c r="E902" s="786"/>
      <c r="F902" s="786"/>
      <c r="G902" s="786"/>
      <c r="H902" s="786"/>
      <c r="I902" s="786"/>
      <c r="J902" s="786"/>
      <c r="K902" s="786"/>
      <c r="L902" s="786"/>
      <c r="M902" s="786"/>
      <c r="N902" s="786"/>
      <c r="O902" s="786"/>
      <c r="P902" s="786"/>
      <c r="Q902" s="786"/>
      <c r="R902" s="787"/>
      <c r="S902" s="787"/>
      <c r="T902" s="788"/>
      <c r="U902" s="787"/>
      <c r="V902" s="787"/>
      <c r="W902" s="783"/>
      <c r="X902" s="789"/>
      <c r="Y902" s="789"/>
      <c r="Z902" s="789"/>
      <c r="AA902" s="789"/>
      <c r="AB902" s="789"/>
      <c r="AC902" s="781"/>
      <c r="AD902" s="782"/>
      <c r="AE902" s="783"/>
      <c r="AF902" s="784">
        <f t="shared" si="419"/>
        <v>0</v>
      </c>
      <c r="AG902" s="784"/>
      <c r="AH902" s="784"/>
      <c r="AI902" s="784"/>
      <c r="AJ902" s="784">
        <f t="shared" si="407"/>
        <v>0</v>
      </c>
      <c r="AK902" s="784"/>
      <c r="AL902" s="784"/>
      <c r="AM902" s="784"/>
      <c r="AN902" s="784">
        <f t="shared" si="408"/>
        <v>0</v>
      </c>
      <c r="AO902" s="784"/>
      <c r="AP902" s="784"/>
      <c r="AQ902" s="784"/>
      <c r="AR902" s="363"/>
      <c r="AS902" s="785">
        <f t="shared" si="409"/>
        <v>0</v>
      </c>
      <c r="AT902" s="785"/>
      <c r="AU902" s="785"/>
      <c r="AV902" s="785"/>
      <c r="AW902" s="785">
        <f t="shared" si="410"/>
        <v>0</v>
      </c>
      <c r="AX902" s="91"/>
      <c r="AY902" s="116">
        <f t="shared" si="411"/>
        <v>0</v>
      </c>
      <c r="AZ902" s="116">
        <f t="shared" si="412"/>
        <v>0</v>
      </c>
      <c r="BA902" s="116">
        <f t="shared" si="413"/>
        <v>0</v>
      </c>
      <c r="BB902" s="116">
        <f t="shared" si="414"/>
        <v>0</v>
      </c>
      <c r="BC902" s="115">
        <f t="shared" si="420"/>
        <v>0</v>
      </c>
      <c r="BD902" s="116">
        <f t="shared" si="415"/>
        <v>0</v>
      </c>
      <c r="BE902" s="120">
        <f t="shared" si="421"/>
        <v>0</v>
      </c>
      <c r="BF902" s="115">
        <f t="shared" si="422"/>
        <v>0</v>
      </c>
      <c r="BG902" s="116">
        <f t="shared" si="416"/>
        <v>0</v>
      </c>
      <c r="BH902" s="120">
        <f t="shared" si="423"/>
        <v>0</v>
      </c>
      <c r="BI902" s="115">
        <f t="shared" si="424"/>
        <v>0</v>
      </c>
      <c r="BJ902" s="116">
        <f t="shared" si="417"/>
        <v>0</v>
      </c>
      <c r="BK902" s="120">
        <f t="shared" si="425"/>
        <v>0</v>
      </c>
      <c r="BL902" s="120">
        <f t="shared" si="426"/>
        <v>0</v>
      </c>
      <c r="BN902" s="375">
        <f t="shared" si="418"/>
        <v>0</v>
      </c>
      <c r="BP902" s="380"/>
      <c r="DH902" s="102"/>
    </row>
    <row r="903" spans="1:112" hidden="1">
      <c r="A903" s="110"/>
      <c r="B903" s="786"/>
      <c r="C903" s="786"/>
      <c r="D903" s="786"/>
      <c r="E903" s="786"/>
      <c r="F903" s="786"/>
      <c r="G903" s="786"/>
      <c r="H903" s="786"/>
      <c r="I903" s="786"/>
      <c r="J903" s="786"/>
      <c r="K903" s="786"/>
      <c r="L903" s="786"/>
      <c r="M903" s="786"/>
      <c r="N903" s="786"/>
      <c r="O903" s="786"/>
      <c r="P903" s="786"/>
      <c r="Q903" s="786"/>
      <c r="R903" s="787"/>
      <c r="S903" s="787"/>
      <c r="T903" s="788"/>
      <c r="U903" s="787"/>
      <c r="V903" s="787"/>
      <c r="W903" s="783"/>
      <c r="X903" s="789"/>
      <c r="Y903" s="789"/>
      <c r="Z903" s="789"/>
      <c r="AA903" s="789"/>
      <c r="AB903" s="789"/>
      <c r="AC903" s="781"/>
      <c r="AD903" s="782"/>
      <c r="AE903" s="783"/>
      <c r="AF903" s="784">
        <f t="shared" si="419"/>
        <v>0</v>
      </c>
      <c r="AG903" s="784"/>
      <c r="AH903" s="784"/>
      <c r="AI903" s="784"/>
      <c r="AJ903" s="784">
        <f t="shared" si="407"/>
        <v>0</v>
      </c>
      <c r="AK903" s="784"/>
      <c r="AL903" s="784"/>
      <c r="AM903" s="784"/>
      <c r="AN903" s="784">
        <f t="shared" si="408"/>
        <v>0</v>
      </c>
      <c r="AO903" s="784"/>
      <c r="AP903" s="784"/>
      <c r="AQ903" s="784"/>
      <c r="AR903" s="363"/>
      <c r="AS903" s="785">
        <f t="shared" si="409"/>
        <v>0</v>
      </c>
      <c r="AT903" s="785"/>
      <c r="AU903" s="785"/>
      <c r="AV903" s="785"/>
      <c r="AW903" s="785">
        <f t="shared" si="410"/>
        <v>0</v>
      </c>
      <c r="AX903" s="91"/>
      <c r="AY903" s="116">
        <f t="shared" si="411"/>
        <v>0</v>
      </c>
      <c r="AZ903" s="116">
        <f t="shared" si="412"/>
        <v>0</v>
      </c>
      <c r="BA903" s="116">
        <f t="shared" si="413"/>
        <v>0</v>
      </c>
      <c r="BB903" s="116">
        <f t="shared" si="414"/>
        <v>0</v>
      </c>
      <c r="BC903" s="115">
        <f t="shared" si="420"/>
        <v>0</v>
      </c>
      <c r="BD903" s="116">
        <f t="shared" si="415"/>
        <v>0</v>
      </c>
      <c r="BE903" s="120">
        <f t="shared" si="421"/>
        <v>0</v>
      </c>
      <c r="BF903" s="115">
        <f t="shared" si="422"/>
        <v>0</v>
      </c>
      <c r="BG903" s="116">
        <f t="shared" si="416"/>
        <v>0</v>
      </c>
      <c r="BH903" s="120">
        <f t="shared" si="423"/>
        <v>0</v>
      </c>
      <c r="BI903" s="115">
        <f t="shared" si="424"/>
        <v>0</v>
      </c>
      <c r="BJ903" s="116">
        <f t="shared" si="417"/>
        <v>0</v>
      </c>
      <c r="BK903" s="120">
        <f t="shared" si="425"/>
        <v>0</v>
      </c>
      <c r="BL903" s="120">
        <f t="shared" si="426"/>
        <v>0</v>
      </c>
      <c r="BN903" s="375">
        <f t="shared" si="418"/>
        <v>0</v>
      </c>
      <c r="BP903" s="380"/>
      <c r="DH903" s="102"/>
    </row>
    <row r="904" spans="1:112" hidden="1">
      <c r="A904" s="110"/>
      <c r="B904" s="786"/>
      <c r="C904" s="786"/>
      <c r="D904" s="786"/>
      <c r="E904" s="786"/>
      <c r="F904" s="786"/>
      <c r="G904" s="786"/>
      <c r="H904" s="786"/>
      <c r="I904" s="786"/>
      <c r="J904" s="786"/>
      <c r="K904" s="786"/>
      <c r="L904" s="786"/>
      <c r="M904" s="786"/>
      <c r="N904" s="786"/>
      <c r="O904" s="786"/>
      <c r="P904" s="786"/>
      <c r="Q904" s="786"/>
      <c r="R904" s="787"/>
      <c r="S904" s="787"/>
      <c r="T904" s="788"/>
      <c r="U904" s="787"/>
      <c r="V904" s="787"/>
      <c r="W904" s="783"/>
      <c r="X904" s="789"/>
      <c r="Y904" s="789"/>
      <c r="Z904" s="789"/>
      <c r="AA904" s="789"/>
      <c r="AB904" s="789"/>
      <c r="AC904" s="781"/>
      <c r="AD904" s="782"/>
      <c r="AE904" s="783"/>
      <c r="AF904" s="784">
        <f t="shared" si="419"/>
        <v>0</v>
      </c>
      <c r="AG904" s="784"/>
      <c r="AH904" s="784"/>
      <c r="AI904" s="784"/>
      <c r="AJ904" s="784">
        <f t="shared" si="407"/>
        <v>0</v>
      </c>
      <c r="AK904" s="784"/>
      <c r="AL904" s="784"/>
      <c r="AM904" s="784"/>
      <c r="AN904" s="784">
        <f t="shared" si="408"/>
        <v>0</v>
      </c>
      <c r="AO904" s="784"/>
      <c r="AP904" s="784"/>
      <c r="AQ904" s="784"/>
      <c r="AR904" s="363"/>
      <c r="AS904" s="785">
        <f t="shared" si="409"/>
        <v>0</v>
      </c>
      <c r="AT904" s="785"/>
      <c r="AU904" s="785"/>
      <c r="AV904" s="785"/>
      <c r="AW904" s="785">
        <f t="shared" si="410"/>
        <v>0</v>
      </c>
      <c r="AX904" s="91"/>
      <c r="AY904" s="116">
        <f t="shared" si="411"/>
        <v>0</v>
      </c>
      <c r="AZ904" s="116">
        <f t="shared" si="412"/>
        <v>0</v>
      </c>
      <c r="BA904" s="116">
        <f t="shared" si="413"/>
        <v>0</v>
      </c>
      <c r="BB904" s="116">
        <f t="shared" si="414"/>
        <v>0</v>
      </c>
      <c r="BC904" s="115">
        <f t="shared" si="420"/>
        <v>0</v>
      </c>
      <c r="BD904" s="116">
        <f t="shared" si="415"/>
        <v>0</v>
      </c>
      <c r="BE904" s="120">
        <f t="shared" si="421"/>
        <v>0</v>
      </c>
      <c r="BF904" s="115">
        <f t="shared" si="422"/>
        <v>0</v>
      </c>
      <c r="BG904" s="116">
        <f t="shared" si="416"/>
        <v>0</v>
      </c>
      <c r="BH904" s="120">
        <f t="shared" si="423"/>
        <v>0</v>
      </c>
      <c r="BI904" s="115">
        <f t="shared" si="424"/>
        <v>0</v>
      </c>
      <c r="BJ904" s="116">
        <f t="shared" si="417"/>
        <v>0</v>
      </c>
      <c r="BK904" s="120">
        <f t="shared" si="425"/>
        <v>0</v>
      </c>
      <c r="BL904" s="120">
        <f t="shared" si="426"/>
        <v>0</v>
      </c>
      <c r="BN904" s="375">
        <f t="shared" si="418"/>
        <v>0</v>
      </c>
      <c r="BP904" s="380"/>
      <c r="DH904" s="102"/>
    </row>
    <row r="905" spans="1:112" hidden="1">
      <c r="A905" s="110"/>
      <c r="B905" s="786"/>
      <c r="C905" s="786"/>
      <c r="D905" s="786"/>
      <c r="E905" s="786"/>
      <c r="F905" s="786"/>
      <c r="G905" s="786"/>
      <c r="H905" s="786"/>
      <c r="I905" s="786"/>
      <c r="J905" s="786"/>
      <c r="K905" s="786"/>
      <c r="L905" s="786"/>
      <c r="M905" s="786"/>
      <c r="N905" s="786"/>
      <c r="O905" s="786"/>
      <c r="P905" s="786"/>
      <c r="Q905" s="786"/>
      <c r="R905" s="787"/>
      <c r="S905" s="787"/>
      <c r="T905" s="788"/>
      <c r="U905" s="787"/>
      <c r="V905" s="787"/>
      <c r="W905" s="783"/>
      <c r="X905" s="789"/>
      <c r="Y905" s="789"/>
      <c r="Z905" s="789"/>
      <c r="AA905" s="789"/>
      <c r="AB905" s="789"/>
      <c r="AC905" s="781"/>
      <c r="AD905" s="782"/>
      <c r="AE905" s="783"/>
      <c r="AF905" s="784">
        <f t="shared" si="419"/>
        <v>0</v>
      </c>
      <c r="AG905" s="784"/>
      <c r="AH905" s="784"/>
      <c r="AI905" s="784"/>
      <c r="AJ905" s="784">
        <f t="shared" si="407"/>
        <v>0</v>
      </c>
      <c r="AK905" s="784"/>
      <c r="AL905" s="784"/>
      <c r="AM905" s="784"/>
      <c r="AN905" s="784">
        <f t="shared" si="408"/>
        <v>0</v>
      </c>
      <c r="AO905" s="784"/>
      <c r="AP905" s="784"/>
      <c r="AQ905" s="784"/>
      <c r="AR905" s="363"/>
      <c r="AS905" s="785">
        <f t="shared" si="409"/>
        <v>0</v>
      </c>
      <c r="AT905" s="785"/>
      <c r="AU905" s="785"/>
      <c r="AV905" s="785"/>
      <c r="AW905" s="785">
        <f t="shared" si="410"/>
        <v>0</v>
      </c>
      <c r="AX905" s="91"/>
      <c r="AY905" s="116">
        <f t="shared" si="411"/>
        <v>0</v>
      </c>
      <c r="AZ905" s="116">
        <f t="shared" si="412"/>
        <v>0</v>
      </c>
      <c r="BA905" s="116">
        <f t="shared" si="413"/>
        <v>0</v>
      </c>
      <c r="BB905" s="116">
        <f t="shared" si="414"/>
        <v>0</v>
      </c>
      <c r="BC905" s="115">
        <f t="shared" si="420"/>
        <v>0</v>
      </c>
      <c r="BD905" s="116">
        <f t="shared" si="415"/>
        <v>0</v>
      </c>
      <c r="BE905" s="120">
        <f t="shared" si="421"/>
        <v>0</v>
      </c>
      <c r="BF905" s="115">
        <f t="shared" si="422"/>
        <v>0</v>
      </c>
      <c r="BG905" s="116">
        <f t="shared" si="416"/>
        <v>0</v>
      </c>
      <c r="BH905" s="120">
        <f t="shared" si="423"/>
        <v>0</v>
      </c>
      <c r="BI905" s="115">
        <f t="shared" si="424"/>
        <v>0</v>
      </c>
      <c r="BJ905" s="116">
        <f t="shared" si="417"/>
        <v>0</v>
      </c>
      <c r="BK905" s="120">
        <f t="shared" si="425"/>
        <v>0</v>
      </c>
      <c r="BL905" s="120">
        <f t="shared" si="426"/>
        <v>0</v>
      </c>
      <c r="BN905" s="375">
        <f t="shared" si="418"/>
        <v>0</v>
      </c>
      <c r="BP905" s="380"/>
      <c r="DH905" s="102"/>
    </row>
    <row r="906" spans="1:112" ht="5" hidden="1" customHeight="1">
      <c r="A906" s="103"/>
      <c r="B906" s="364"/>
      <c r="C906" s="364"/>
      <c r="D906" s="364"/>
      <c r="E906" s="364"/>
      <c r="F906" s="364"/>
      <c r="G906" s="364"/>
      <c r="H906" s="364"/>
      <c r="I906" s="364"/>
      <c r="J906" s="364"/>
      <c r="K906" s="364"/>
      <c r="L906" s="364"/>
      <c r="M906" s="364"/>
      <c r="N906" s="364"/>
      <c r="O906" s="364"/>
      <c r="P906" s="364"/>
      <c r="Q906" s="364"/>
      <c r="R906" s="365"/>
      <c r="S906" s="365"/>
      <c r="T906" s="365"/>
      <c r="U906" s="365"/>
      <c r="V906" s="365"/>
      <c r="W906" s="366"/>
      <c r="X906" s="366"/>
      <c r="Y906" s="366"/>
      <c r="Z906" s="366"/>
      <c r="AA906" s="366"/>
      <c r="AB906" s="366"/>
      <c r="AC906" s="366"/>
      <c r="AD906" s="366"/>
      <c r="AE906" s="366"/>
      <c r="AF906" s="367"/>
      <c r="AG906" s="367"/>
      <c r="AH906" s="367"/>
      <c r="AI906" s="367"/>
      <c r="AJ906" s="367"/>
      <c r="AK906" s="367"/>
      <c r="AL906" s="367"/>
      <c r="AM906" s="367"/>
      <c r="AN906" s="367"/>
      <c r="AO906" s="367"/>
      <c r="AP906" s="367"/>
      <c r="AQ906" s="367"/>
      <c r="AR906" s="368"/>
      <c r="AS906" s="361"/>
      <c r="AT906" s="361"/>
      <c r="AU906" s="361"/>
      <c r="AV906" s="361"/>
      <c r="AW906" s="361"/>
      <c r="AX906" s="91"/>
      <c r="AY906" s="106">
        <f>AY865</f>
        <v>0</v>
      </c>
      <c r="AZ906" s="106">
        <f>AZ865</f>
        <v>0</v>
      </c>
      <c r="BA906" s="106">
        <f>BA865</f>
        <v>0</v>
      </c>
      <c r="BB906" s="106">
        <f>BB865</f>
        <v>0</v>
      </c>
      <c r="BC906" s="106"/>
      <c r="BD906" s="117"/>
      <c r="BE906" s="119">
        <f>BE865</f>
        <v>0</v>
      </c>
      <c r="BF906" s="106"/>
      <c r="BG906" s="106">
        <f>BG865</f>
        <v>0</v>
      </c>
      <c r="BH906" s="119">
        <f>BH865</f>
        <v>0</v>
      </c>
      <c r="BI906" s="106"/>
      <c r="BJ906" s="106">
        <f>BJ865</f>
        <v>0</v>
      </c>
      <c r="BK906" s="119">
        <f>BK865</f>
        <v>0</v>
      </c>
      <c r="BL906" s="119">
        <f>BL865</f>
        <v>0</v>
      </c>
      <c r="BN906" s="377"/>
      <c r="BP906" s="382"/>
      <c r="DH906" s="104"/>
    </row>
    <row r="907" spans="1:112" ht="21.5" hidden="1" customHeight="1">
      <c r="A907" s="103"/>
      <c r="B907" s="369"/>
      <c r="C907" s="370"/>
      <c r="D907" s="370"/>
      <c r="E907" s="370"/>
      <c r="F907" s="370"/>
      <c r="G907" s="370"/>
      <c r="H907" s="370"/>
      <c r="I907" s="370"/>
      <c r="J907" s="370"/>
      <c r="K907" s="370"/>
      <c r="L907" s="370"/>
      <c r="M907" s="370"/>
      <c r="N907" s="370"/>
      <c r="O907" s="370"/>
      <c r="P907" s="370"/>
      <c r="Q907" s="370"/>
      <c r="R907" s="143"/>
      <c r="S907" s="143"/>
      <c r="T907" s="143"/>
      <c r="U907" s="143"/>
      <c r="V907" s="143"/>
      <c r="W907" s="143"/>
      <c r="X907" s="143"/>
      <c r="Y907" s="143"/>
      <c r="Z907" s="143"/>
      <c r="AA907" s="143"/>
      <c r="AB907" s="143"/>
      <c r="AC907" s="143"/>
      <c r="AD907" s="143"/>
      <c r="AE907" s="246" t="str">
        <f>CONCATENATE(B865," ","TOTAL")</f>
        <v>INSULATION TOTAL</v>
      </c>
      <c r="AF907" s="802">
        <f>SUBTOTAL(9,AF866:AF906)</f>
        <v>0</v>
      </c>
      <c r="AG907" s="802"/>
      <c r="AH907" s="802"/>
      <c r="AI907" s="802"/>
      <c r="AJ907" s="802">
        <f>SUBTOTAL(9,AJ866:AJ906)</f>
        <v>0</v>
      </c>
      <c r="AK907" s="802"/>
      <c r="AL907" s="802"/>
      <c r="AM907" s="802"/>
      <c r="AN907" s="802">
        <f>SUBTOTAL(9,AN866:AN906)</f>
        <v>0</v>
      </c>
      <c r="AO907" s="802"/>
      <c r="AP907" s="802"/>
      <c r="AQ907" s="802"/>
      <c r="AR907" s="359"/>
      <c r="AS907" s="803">
        <f>SUBTOTAL(9,AS866:AS906)</f>
        <v>0</v>
      </c>
      <c r="AT907" s="803"/>
      <c r="AU907" s="803"/>
      <c r="AV907" s="803"/>
      <c r="AW907" s="803">
        <f>SUM(AW870:AW878)</f>
        <v>0</v>
      </c>
      <c r="AX907" s="91"/>
      <c r="AY907" s="121">
        <f t="shared" ref="AY907:BL907" si="427">SUM(AY866:AY906)</f>
        <v>0</v>
      </c>
      <c r="AZ907" s="121">
        <f t="shared" si="427"/>
        <v>0</v>
      </c>
      <c r="BA907" s="121">
        <f t="shared" si="427"/>
        <v>0</v>
      </c>
      <c r="BB907" s="121">
        <f t="shared" si="427"/>
        <v>0</v>
      </c>
      <c r="BC907" s="118">
        <f t="shared" si="427"/>
        <v>0</v>
      </c>
      <c r="BD907" s="121">
        <f t="shared" si="427"/>
        <v>0</v>
      </c>
      <c r="BE907" s="121">
        <f t="shared" si="427"/>
        <v>0</v>
      </c>
      <c r="BF907" s="118">
        <f t="shared" si="427"/>
        <v>0</v>
      </c>
      <c r="BG907" s="121">
        <f t="shared" si="427"/>
        <v>0</v>
      </c>
      <c r="BH907" s="121">
        <f t="shared" si="427"/>
        <v>0</v>
      </c>
      <c r="BI907" s="118">
        <f t="shared" si="427"/>
        <v>0</v>
      </c>
      <c r="BJ907" s="121">
        <f t="shared" si="427"/>
        <v>0</v>
      </c>
      <c r="BK907" s="121">
        <f t="shared" si="427"/>
        <v>0</v>
      </c>
      <c r="BL907" s="121">
        <f t="shared" si="427"/>
        <v>0</v>
      </c>
      <c r="BN907" s="383">
        <f>IFERROR(AS907/Total_Detailed_Estimate,0)</f>
        <v>0</v>
      </c>
      <c r="BP907" s="381"/>
      <c r="DH907" s="109"/>
    </row>
    <row r="908" spans="1:112" ht="8.75" hidden="1" customHeight="1">
      <c r="A908" s="103"/>
      <c r="B908" s="140"/>
      <c r="C908" s="140"/>
      <c r="D908" s="140"/>
      <c r="E908" s="140"/>
      <c r="F908" s="140"/>
      <c r="G908" s="140"/>
      <c r="H908" s="140"/>
      <c r="I908" s="140"/>
      <c r="J908" s="140"/>
      <c r="K908" s="140"/>
      <c r="L908" s="140"/>
      <c r="M908" s="140"/>
      <c r="N908" s="140"/>
      <c r="O908" s="140"/>
      <c r="P908" s="140"/>
      <c r="Q908" s="140"/>
      <c r="R908" s="141"/>
      <c r="S908" s="141"/>
      <c r="T908" s="141"/>
      <c r="U908" s="141"/>
      <c r="V908" s="141"/>
      <c r="W908" s="142"/>
      <c r="X908" s="142"/>
      <c r="Y908" s="142"/>
      <c r="Z908" s="142"/>
      <c r="AA908" s="142"/>
      <c r="AB908" s="142"/>
      <c r="AC908" s="142"/>
      <c r="AD908" s="142"/>
      <c r="AE908" s="392"/>
      <c r="AF908" s="144"/>
      <c r="AG908" s="144"/>
      <c r="AH908" s="144"/>
      <c r="AI908" s="144"/>
      <c r="AJ908" s="144"/>
      <c r="AK908" s="144"/>
      <c r="AL908" s="144"/>
      <c r="AM908" s="144"/>
      <c r="AN908" s="144"/>
      <c r="AO908" s="144"/>
      <c r="AP908" s="144"/>
      <c r="AQ908" s="144"/>
      <c r="AR908" s="360"/>
      <c r="AS908" s="362"/>
      <c r="AT908" s="362"/>
      <c r="AU908" s="362"/>
      <c r="AV908" s="362"/>
      <c r="AW908" s="393"/>
      <c r="AX908" s="91"/>
      <c r="AY908" s="106">
        <f>AY865</f>
        <v>0</v>
      </c>
      <c r="AZ908" s="106">
        <f>AZ865</f>
        <v>0</v>
      </c>
      <c r="BA908" s="106">
        <f>BA865</f>
        <v>0</v>
      </c>
      <c r="BB908" s="106">
        <f>BB865</f>
        <v>0</v>
      </c>
      <c r="BC908" s="106"/>
      <c r="BD908" s="106"/>
      <c r="BE908" s="106">
        <f>BE865</f>
        <v>0</v>
      </c>
      <c r="BF908" s="106"/>
      <c r="BG908" s="106">
        <f>BG865</f>
        <v>0</v>
      </c>
      <c r="BH908" s="106">
        <f>BH865</f>
        <v>0</v>
      </c>
      <c r="BI908" s="106"/>
      <c r="BJ908" s="106">
        <f>BJ865</f>
        <v>0</v>
      </c>
      <c r="BK908" s="106">
        <f>BK865</f>
        <v>0</v>
      </c>
      <c r="BL908" s="106">
        <f>BL865</f>
        <v>0</v>
      </c>
      <c r="BN908" s="377"/>
      <c r="BP908" s="382"/>
      <c r="DH908" s="104"/>
    </row>
    <row r="909" spans="1:112" ht="9.5" hidden="1" customHeight="1">
      <c r="A909" s="103"/>
      <c r="B909" s="145"/>
      <c r="C909" s="145"/>
      <c r="D909" s="145"/>
      <c r="E909" s="145"/>
      <c r="F909" s="145"/>
      <c r="G909" s="145"/>
      <c r="H909" s="145"/>
      <c r="I909" s="145"/>
      <c r="J909" s="145"/>
      <c r="K909" s="145"/>
      <c r="L909" s="145"/>
      <c r="M909" s="145"/>
      <c r="N909" s="145"/>
      <c r="O909" s="145"/>
      <c r="P909" s="145"/>
      <c r="Q909" s="145"/>
      <c r="R909" s="146"/>
      <c r="S909" s="146"/>
      <c r="T909" s="146"/>
      <c r="U909" s="146"/>
      <c r="V909" s="146"/>
      <c r="W909" s="146"/>
      <c r="X909" s="146"/>
      <c r="Y909" s="146"/>
      <c r="Z909" s="146"/>
      <c r="AA909" s="146"/>
      <c r="AB909" s="146"/>
      <c r="AC909" s="146"/>
      <c r="AD909" s="146"/>
      <c r="AE909" s="147"/>
      <c r="AF909" s="148"/>
      <c r="AG909" s="148"/>
      <c r="AH909" s="148"/>
      <c r="AI909" s="148"/>
      <c r="AJ909" s="148"/>
      <c r="AK909" s="148"/>
      <c r="AL909" s="148"/>
      <c r="AM909" s="148"/>
      <c r="AN909" s="148"/>
      <c r="AO909" s="148"/>
      <c r="AP909" s="148"/>
      <c r="AQ909" s="148"/>
      <c r="AR909" s="148"/>
      <c r="AS909" s="149"/>
      <c r="AT909" s="149"/>
      <c r="AU909" s="149"/>
      <c r="AV909" s="149"/>
      <c r="AW909" s="149"/>
      <c r="AX909" s="91"/>
      <c r="AY909" s="108">
        <f>AY907</f>
        <v>0</v>
      </c>
      <c r="AZ909" s="108">
        <f>AZ907</f>
        <v>0</v>
      </c>
      <c r="BA909" s="108">
        <f>BA907</f>
        <v>0</v>
      </c>
      <c r="BB909" s="108">
        <f>BB907</f>
        <v>0</v>
      </c>
      <c r="BC909" s="108"/>
      <c r="BD909" s="108"/>
      <c r="BE909" s="108">
        <f>BE907</f>
        <v>0</v>
      </c>
      <c r="BF909" s="108"/>
      <c r="BG909" s="108">
        <f>BG907</f>
        <v>0</v>
      </c>
      <c r="BH909" s="108">
        <f>BH907</f>
        <v>0</v>
      </c>
      <c r="BI909" s="108"/>
      <c r="BJ909" s="108">
        <f>BJ907</f>
        <v>0</v>
      </c>
      <c r="BK909" s="108">
        <f>BK907</f>
        <v>0</v>
      </c>
      <c r="BL909" s="108">
        <f>BL907</f>
        <v>0</v>
      </c>
      <c r="DH909" s="107"/>
    </row>
    <row r="910" spans="1:112" ht="23" customHeight="1">
      <c r="A910" s="114" t="s">
        <v>704</v>
      </c>
      <c r="B910" s="795" t="str">
        <f>UPPER(Interior5_Category)</f>
        <v>DRYWALL</v>
      </c>
      <c r="C910" s="796"/>
      <c r="D910" s="796"/>
      <c r="E910" s="796"/>
      <c r="F910" s="796"/>
      <c r="G910" s="796"/>
      <c r="H910" s="796"/>
      <c r="I910" s="796"/>
      <c r="J910" s="796"/>
      <c r="K910" s="796"/>
      <c r="L910" s="796"/>
      <c r="M910" s="796"/>
      <c r="N910" s="796"/>
      <c r="O910" s="796"/>
      <c r="P910" s="796"/>
      <c r="Q910" s="797"/>
      <c r="R910" s="798"/>
      <c r="S910" s="798"/>
      <c r="T910" s="798"/>
      <c r="U910" s="799"/>
      <c r="V910" s="800"/>
      <c r="W910" s="790"/>
      <c r="X910" s="790"/>
      <c r="Y910" s="790"/>
      <c r="Z910" s="790"/>
      <c r="AA910" s="790"/>
      <c r="AB910" s="790"/>
      <c r="AC910" s="790"/>
      <c r="AD910" s="790"/>
      <c r="AE910" s="790"/>
      <c r="AF910" s="791" t="str">
        <f>IF(Interior5_Labor=0,"",Interior5_Labor)</f>
        <v/>
      </c>
      <c r="AG910" s="791"/>
      <c r="AH910" s="791"/>
      <c r="AI910" s="791"/>
      <c r="AJ910" s="791" t="str">
        <f>IF(Interior5_Material=0,"",Interior5_Material)</f>
        <v/>
      </c>
      <c r="AK910" s="791"/>
      <c r="AL910" s="791"/>
      <c r="AM910" s="791"/>
      <c r="AN910" s="791" t="str">
        <f>IF(Interior5_Sub=0,"",Interior5_Sub)</f>
        <v/>
      </c>
      <c r="AO910" s="791"/>
      <c r="AP910" s="791"/>
      <c r="AQ910" s="791"/>
      <c r="AR910" s="358"/>
      <c r="AS910" s="792" t="str">
        <f>IF(Interior5_Total=0,"",Interior5_Total)</f>
        <v/>
      </c>
      <c r="AT910" s="792"/>
      <c r="AU910" s="793"/>
      <c r="AV910" s="793"/>
      <c r="AW910" s="794"/>
      <c r="AX910" s="371"/>
      <c r="AY910" s="101"/>
      <c r="AZ910" s="101"/>
      <c r="BA910" s="101"/>
      <c r="BB910" s="101"/>
      <c r="BC910" s="101"/>
      <c r="BD910" s="101"/>
      <c r="BE910" s="101"/>
      <c r="BF910" s="101"/>
      <c r="BG910" s="101"/>
      <c r="BH910" s="101"/>
      <c r="BI910" s="101"/>
      <c r="BJ910" s="101"/>
      <c r="BK910" s="101"/>
      <c r="BL910" s="101"/>
      <c r="BN910" s="374"/>
      <c r="BP910" s="378"/>
      <c r="DH910" s="102"/>
    </row>
    <row r="911" spans="1:112" hidden="1">
      <c r="A911" s="110"/>
      <c r="B911" s="786" t="s">
        <v>39</v>
      </c>
      <c r="C911" s="786"/>
      <c r="D911" s="786"/>
      <c r="E911" s="786"/>
      <c r="F911" s="786"/>
      <c r="G911" s="786"/>
      <c r="H911" s="786"/>
      <c r="I911" s="786"/>
      <c r="J911" s="786"/>
      <c r="K911" s="786"/>
      <c r="L911" s="786"/>
      <c r="M911" s="786"/>
      <c r="N911" s="786"/>
      <c r="O911" s="786"/>
      <c r="P911" s="786"/>
      <c r="Q911" s="786"/>
      <c r="R911" s="787"/>
      <c r="S911" s="787"/>
      <c r="T911" s="788"/>
      <c r="U911" s="787"/>
      <c r="V911" s="787"/>
      <c r="W911" s="783"/>
      <c r="X911" s="789"/>
      <c r="Y911" s="789"/>
      <c r="Z911" s="789"/>
      <c r="AA911" s="789"/>
      <c r="AB911" s="789"/>
      <c r="AC911" s="781"/>
      <c r="AD911" s="782"/>
      <c r="AE911" s="783"/>
      <c r="AF911" s="784">
        <f>R911*W911</f>
        <v>0</v>
      </c>
      <c r="AG911" s="784"/>
      <c r="AH911" s="784"/>
      <c r="AI911" s="784"/>
      <c r="AJ911" s="784">
        <f t="shared" ref="AJ911:AJ950" si="428">R911*Z911</f>
        <v>0</v>
      </c>
      <c r="AK911" s="784"/>
      <c r="AL911" s="784"/>
      <c r="AM911" s="784"/>
      <c r="AN911" s="784">
        <f t="shared" ref="AN911:AN950" si="429">R911*AC911</f>
        <v>0</v>
      </c>
      <c r="AO911" s="784"/>
      <c r="AP911" s="784"/>
      <c r="AQ911" s="784"/>
      <c r="AR911" s="363"/>
      <c r="AS911" s="785">
        <f t="shared" ref="AS911:AS950" si="430">SUM(AF911:AQ911)</f>
        <v>0</v>
      </c>
      <c r="AT911" s="785"/>
      <c r="AU911" s="785"/>
      <c r="AV911" s="785"/>
      <c r="AW911" s="785">
        <f t="shared" ref="AW911:AW950" si="431">SUM(AF911:AQ911)</f>
        <v>0</v>
      </c>
      <c r="AX911" s="100"/>
      <c r="AY911" s="116">
        <f t="shared" ref="AY911:AY950" si="432">AF911</f>
        <v>0</v>
      </c>
      <c r="AZ911" s="116">
        <f t="shared" ref="AZ911:AZ950" si="433">AJ911</f>
        <v>0</v>
      </c>
      <c r="BA911" s="116">
        <f t="shared" ref="BA911:BA950" si="434">AN911</f>
        <v>0</v>
      </c>
      <c r="BB911" s="116">
        <f t="shared" ref="BB911:BB950" si="435">SUM(AY911:BA911)</f>
        <v>0</v>
      </c>
      <c r="BC911" s="115">
        <f>IFERROR(AY911/$BB$5,0)</f>
        <v>0</v>
      </c>
      <c r="BD911" s="116">
        <f t="shared" ref="BD911:BD950" si="436">BC911*Allocated_Adders</f>
        <v>0</v>
      </c>
      <c r="BE911" s="120">
        <f>AY911+BD911</f>
        <v>0</v>
      </c>
      <c r="BF911" s="115">
        <f>IFERROR(AZ911/$BB$5,0)</f>
        <v>0</v>
      </c>
      <c r="BG911" s="116">
        <f t="shared" ref="BG911:BG950" si="437">BF911*Allocated_Adders</f>
        <v>0</v>
      </c>
      <c r="BH911" s="120">
        <f>AZ911+BG911</f>
        <v>0</v>
      </c>
      <c r="BI911" s="115">
        <f>IFERROR(BA911/$BB$5,0)</f>
        <v>0</v>
      </c>
      <c r="BJ911" s="116">
        <f t="shared" ref="BJ911:BJ950" si="438">BI911*Allocated_Adders</f>
        <v>0</v>
      </c>
      <c r="BK911" s="120">
        <f>BA911+BJ911</f>
        <v>0</v>
      </c>
      <c r="BL911" s="120">
        <f>BE911+BH911+BK911</f>
        <v>0</v>
      </c>
      <c r="BN911" s="375">
        <f t="shared" ref="BN911:BN950" si="439">IFERROR(AS911/Total_Detailed_Estimate,0)</f>
        <v>0</v>
      </c>
      <c r="BP911" s="380"/>
      <c r="DH911" s="102"/>
    </row>
    <row r="912" spans="1:112" hidden="1">
      <c r="A912" s="110"/>
      <c r="B912" s="801" t="s">
        <v>902</v>
      </c>
      <c r="C912" s="801"/>
      <c r="D912" s="801"/>
      <c r="E912" s="801"/>
      <c r="F912" s="801"/>
      <c r="G912" s="801"/>
      <c r="H912" s="801"/>
      <c r="I912" s="801"/>
      <c r="J912" s="801"/>
      <c r="K912" s="801"/>
      <c r="L912" s="801"/>
      <c r="M912" s="801"/>
      <c r="N912" s="801"/>
      <c r="O912" s="801"/>
      <c r="P912" s="801"/>
      <c r="Q912" s="801"/>
      <c r="R912" s="787"/>
      <c r="S912" s="787"/>
      <c r="T912" s="788"/>
      <c r="U912" s="787"/>
      <c r="V912" s="787"/>
      <c r="W912" s="783"/>
      <c r="X912" s="789"/>
      <c r="Y912" s="789"/>
      <c r="Z912" s="789"/>
      <c r="AA912" s="789"/>
      <c r="AB912" s="789"/>
      <c r="AC912" s="781"/>
      <c r="AD912" s="782"/>
      <c r="AE912" s="783"/>
      <c r="AF912" s="784">
        <f t="shared" ref="AF912:AF950" si="440">R912*W912</f>
        <v>0</v>
      </c>
      <c r="AG912" s="784"/>
      <c r="AH912" s="784"/>
      <c r="AI912" s="784"/>
      <c r="AJ912" s="784">
        <f t="shared" si="428"/>
        <v>0</v>
      </c>
      <c r="AK912" s="784"/>
      <c r="AL912" s="784"/>
      <c r="AM912" s="784"/>
      <c r="AN912" s="784">
        <f t="shared" si="429"/>
        <v>0</v>
      </c>
      <c r="AO912" s="784"/>
      <c r="AP912" s="784"/>
      <c r="AQ912" s="784"/>
      <c r="AR912" s="363"/>
      <c r="AS912" s="785">
        <f t="shared" si="430"/>
        <v>0</v>
      </c>
      <c r="AT912" s="785"/>
      <c r="AU912" s="785"/>
      <c r="AV912" s="785"/>
      <c r="AW912" s="785">
        <f t="shared" si="431"/>
        <v>0</v>
      </c>
      <c r="AX912" s="90"/>
      <c r="AY912" s="116">
        <f t="shared" si="432"/>
        <v>0</v>
      </c>
      <c r="AZ912" s="116">
        <f t="shared" si="433"/>
        <v>0</v>
      </c>
      <c r="BA912" s="116">
        <f t="shared" si="434"/>
        <v>0</v>
      </c>
      <c r="BB912" s="116">
        <f t="shared" si="435"/>
        <v>0</v>
      </c>
      <c r="BC912" s="115">
        <f t="shared" ref="BC912:BC950" si="441">IFERROR(AY912/$BB$5,0)</f>
        <v>0</v>
      </c>
      <c r="BD912" s="116">
        <f t="shared" si="436"/>
        <v>0</v>
      </c>
      <c r="BE912" s="120">
        <f t="shared" ref="BE912:BE950" si="442">AY912+BD912</f>
        <v>0</v>
      </c>
      <c r="BF912" s="115">
        <f t="shared" ref="BF912:BF950" si="443">IFERROR(AZ912/$BB$5,0)</f>
        <v>0</v>
      </c>
      <c r="BG912" s="116">
        <f t="shared" si="437"/>
        <v>0</v>
      </c>
      <c r="BH912" s="120">
        <f t="shared" ref="BH912:BH950" si="444">AZ912+BG912</f>
        <v>0</v>
      </c>
      <c r="BI912" s="115">
        <f t="shared" ref="BI912:BI950" si="445">IFERROR(BA912/$BB$5,0)</f>
        <v>0</v>
      </c>
      <c r="BJ912" s="116">
        <f t="shared" si="438"/>
        <v>0</v>
      </c>
      <c r="BK912" s="120">
        <f t="shared" ref="BK912:BK950" si="446">BA912+BJ912</f>
        <v>0</v>
      </c>
      <c r="BL912" s="120">
        <f t="shared" ref="BL912:BL950" si="447">BE912+BH912+BK912</f>
        <v>0</v>
      </c>
      <c r="BN912" s="375">
        <f t="shared" si="439"/>
        <v>0</v>
      </c>
      <c r="BP912" s="380"/>
      <c r="DH912" s="102"/>
    </row>
    <row r="913" spans="1:112" hidden="1">
      <c r="A913" s="110"/>
      <c r="B913" s="786" t="s">
        <v>1080</v>
      </c>
      <c r="C913" s="786" t="s">
        <v>1072</v>
      </c>
      <c r="D913" s="786" t="s">
        <v>1072</v>
      </c>
      <c r="E913" s="786" t="s">
        <v>1072</v>
      </c>
      <c r="F913" s="786" t="s">
        <v>1072</v>
      </c>
      <c r="G913" s="786" t="s">
        <v>1072</v>
      </c>
      <c r="H913" s="786" t="s">
        <v>1072</v>
      </c>
      <c r="I913" s="786" t="s">
        <v>1072</v>
      </c>
      <c r="J913" s="786" t="s">
        <v>1072</v>
      </c>
      <c r="K913" s="786" t="s">
        <v>1072</v>
      </c>
      <c r="L913" s="786" t="s">
        <v>1072</v>
      </c>
      <c r="M913" s="786" t="s">
        <v>1072</v>
      </c>
      <c r="N913" s="786" t="s">
        <v>1072</v>
      </c>
      <c r="O913" s="786" t="s">
        <v>1072</v>
      </c>
      <c r="P913" s="786" t="s">
        <v>1072</v>
      </c>
      <c r="Q913" s="786" t="s">
        <v>1072</v>
      </c>
      <c r="R913" s="787"/>
      <c r="S913" s="787"/>
      <c r="T913" s="788"/>
      <c r="U913" s="787" t="s">
        <v>7</v>
      </c>
      <c r="V913" s="787"/>
      <c r="W913" s="783">
        <v>6.5</v>
      </c>
      <c r="X913" s="789">
        <v>6.5</v>
      </c>
      <c r="Y913" s="789">
        <v>6.5</v>
      </c>
      <c r="Z913" s="789">
        <v>4</v>
      </c>
      <c r="AA913" s="789">
        <v>4</v>
      </c>
      <c r="AB913" s="789">
        <v>4</v>
      </c>
      <c r="AC913" s="781"/>
      <c r="AD913" s="782"/>
      <c r="AE913" s="783"/>
      <c r="AF913" s="784">
        <f t="shared" si="440"/>
        <v>0</v>
      </c>
      <c r="AG913" s="784"/>
      <c r="AH913" s="784"/>
      <c r="AI913" s="784"/>
      <c r="AJ913" s="784">
        <f t="shared" si="428"/>
        <v>0</v>
      </c>
      <c r="AK913" s="784"/>
      <c r="AL913" s="784"/>
      <c r="AM913" s="784"/>
      <c r="AN913" s="784">
        <f t="shared" si="429"/>
        <v>0</v>
      </c>
      <c r="AO913" s="784"/>
      <c r="AP913" s="784"/>
      <c r="AQ913" s="784"/>
      <c r="AR913" s="363"/>
      <c r="AS913" s="785">
        <f t="shared" si="430"/>
        <v>0</v>
      </c>
      <c r="AT913" s="785"/>
      <c r="AU913" s="785"/>
      <c r="AV913" s="785"/>
      <c r="AW913" s="785">
        <f t="shared" si="431"/>
        <v>0</v>
      </c>
      <c r="AX913" s="91"/>
      <c r="AY913" s="116">
        <f t="shared" si="432"/>
        <v>0</v>
      </c>
      <c r="AZ913" s="116">
        <f t="shared" si="433"/>
        <v>0</v>
      </c>
      <c r="BA913" s="116">
        <f t="shared" si="434"/>
        <v>0</v>
      </c>
      <c r="BB913" s="116">
        <f t="shared" si="435"/>
        <v>0</v>
      </c>
      <c r="BC913" s="115">
        <f t="shared" si="441"/>
        <v>0</v>
      </c>
      <c r="BD913" s="116">
        <f t="shared" si="436"/>
        <v>0</v>
      </c>
      <c r="BE913" s="120">
        <f t="shared" si="442"/>
        <v>0</v>
      </c>
      <c r="BF913" s="115">
        <f t="shared" si="443"/>
        <v>0</v>
      </c>
      <c r="BG913" s="116">
        <f t="shared" si="437"/>
        <v>0</v>
      </c>
      <c r="BH913" s="120">
        <f t="shared" si="444"/>
        <v>0</v>
      </c>
      <c r="BI913" s="115">
        <f t="shared" si="445"/>
        <v>0</v>
      </c>
      <c r="BJ913" s="116">
        <f t="shared" si="438"/>
        <v>0</v>
      </c>
      <c r="BK913" s="120">
        <f t="shared" si="446"/>
        <v>0</v>
      </c>
      <c r="BL913" s="120">
        <f t="shared" si="447"/>
        <v>0</v>
      </c>
      <c r="BN913" s="375">
        <f t="shared" si="439"/>
        <v>0</v>
      </c>
      <c r="BP913" s="380"/>
      <c r="DH913" s="102"/>
    </row>
    <row r="914" spans="1:112" hidden="1">
      <c r="A914" s="110"/>
      <c r="B914" s="786" t="s">
        <v>1079</v>
      </c>
      <c r="C914" s="786" t="s">
        <v>1073</v>
      </c>
      <c r="D914" s="786" t="s">
        <v>1073</v>
      </c>
      <c r="E914" s="786" t="s">
        <v>1073</v>
      </c>
      <c r="F914" s="786" t="s">
        <v>1073</v>
      </c>
      <c r="G914" s="786" t="s">
        <v>1073</v>
      </c>
      <c r="H914" s="786" t="s">
        <v>1073</v>
      </c>
      <c r="I914" s="786" t="s">
        <v>1073</v>
      </c>
      <c r="J914" s="786" t="s">
        <v>1073</v>
      </c>
      <c r="K914" s="786" t="s">
        <v>1073</v>
      </c>
      <c r="L914" s="786" t="s">
        <v>1073</v>
      </c>
      <c r="M914" s="786" t="s">
        <v>1073</v>
      </c>
      <c r="N914" s="786" t="s">
        <v>1073</v>
      </c>
      <c r="O914" s="786" t="s">
        <v>1073</v>
      </c>
      <c r="P914" s="786" t="s">
        <v>1073</v>
      </c>
      <c r="Q914" s="786" t="s">
        <v>1073</v>
      </c>
      <c r="R914" s="787"/>
      <c r="S914" s="787"/>
      <c r="T914" s="788"/>
      <c r="U914" s="787" t="s">
        <v>7</v>
      </c>
      <c r="V914" s="787"/>
      <c r="W914" s="783">
        <v>7.5</v>
      </c>
      <c r="X914" s="789">
        <v>7.5</v>
      </c>
      <c r="Y914" s="789">
        <v>7.5</v>
      </c>
      <c r="Z914" s="789">
        <v>4.5</v>
      </c>
      <c r="AA914" s="789">
        <v>4.5</v>
      </c>
      <c r="AB914" s="789">
        <v>4.5</v>
      </c>
      <c r="AC914" s="781"/>
      <c r="AD914" s="782"/>
      <c r="AE914" s="783"/>
      <c r="AF914" s="784">
        <f t="shared" si="440"/>
        <v>0</v>
      </c>
      <c r="AG914" s="784"/>
      <c r="AH914" s="784"/>
      <c r="AI914" s="784"/>
      <c r="AJ914" s="784">
        <f t="shared" si="428"/>
        <v>0</v>
      </c>
      <c r="AK914" s="784"/>
      <c r="AL914" s="784"/>
      <c r="AM914" s="784"/>
      <c r="AN914" s="784">
        <f t="shared" si="429"/>
        <v>0</v>
      </c>
      <c r="AO914" s="784"/>
      <c r="AP914" s="784"/>
      <c r="AQ914" s="784"/>
      <c r="AR914" s="363"/>
      <c r="AS914" s="785">
        <f t="shared" si="430"/>
        <v>0</v>
      </c>
      <c r="AT914" s="785"/>
      <c r="AU914" s="785"/>
      <c r="AV914" s="785"/>
      <c r="AW914" s="785">
        <f t="shared" si="431"/>
        <v>0</v>
      </c>
      <c r="AX914" s="91"/>
      <c r="AY914" s="116">
        <f t="shared" si="432"/>
        <v>0</v>
      </c>
      <c r="AZ914" s="116">
        <f t="shared" si="433"/>
        <v>0</v>
      </c>
      <c r="BA914" s="116">
        <f t="shared" si="434"/>
        <v>0</v>
      </c>
      <c r="BB914" s="116">
        <f t="shared" si="435"/>
        <v>0</v>
      </c>
      <c r="BC914" s="115">
        <f t="shared" si="441"/>
        <v>0</v>
      </c>
      <c r="BD914" s="116">
        <f t="shared" si="436"/>
        <v>0</v>
      </c>
      <c r="BE914" s="120">
        <f t="shared" si="442"/>
        <v>0</v>
      </c>
      <c r="BF914" s="115">
        <f t="shared" si="443"/>
        <v>0</v>
      </c>
      <c r="BG914" s="116">
        <f t="shared" si="437"/>
        <v>0</v>
      </c>
      <c r="BH914" s="120">
        <f t="shared" si="444"/>
        <v>0</v>
      </c>
      <c r="BI914" s="115">
        <f t="shared" si="445"/>
        <v>0</v>
      </c>
      <c r="BJ914" s="116">
        <f t="shared" si="438"/>
        <v>0</v>
      </c>
      <c r="BK914" s="120">
        <f t="shared" si="446"/>
        <v>0</v>
      </c>
      <c r="BL914" s="120">
        <f t="shared" si="447"/>
        <v>0</v>
      </c>
      <c r="BN914" s="375">
        <f t="shared" si="439"/>
        <v>0</v>
      </c>
      <c r="BP914" s="380"/>
      <c r="DH914" s="102"/>
    </row>
    <row r="915" spans="1:112" hidden="1">
      <c r="A915" s="110"/>
      <c r="B915" s="786" t="s">
        <v>1074</v>
      </c>
      <c r="C915" s="786" t="s">
        <v>1074</v>
      </c>
      <c r="D915" s="786" t="s">
        <v>1074</v>
      </c>
      <c r="E915" s="786" t="s">
        <v>1074</v>
      </c>
      <c r="F915" s="786" t="s">
        <v>1074</v>
      </c>
      <c r="G915" s="786" t="s">
        <v>1074</v>
      </c>
      <c r="H915" s="786" t="s">
        <v>1074</v>
      </c>
      <c r="I915" s="786" t="s">
        <v>1074</v>
      </c>
      <c r="J915" s="786" t="s">
        <v>1074</v>
      </c>
      <c r="K915" s="786" t="s">
        <v>1074</v>
      </c>
      <c r="L915" s="786" t="s">
        <v>1074</v>
      </c>
      <c r="M915" s="786" t="s">
        <v>1074</v>
      </c>
      <c r="N915" s="786" t="s">
        <v>1074</v>
      </c>
      <c r="O915" s="786" t="s">
        <v>1074</v>
      </c>
      <c r="P915" s="786" t="s">
        <v>1074</v>
      </c>
      <c r="Q915" s="786" t="s">
        <v>1074</v>
      </c>
      <c r="R915" s="787"/>
      <c r="S915" s="787"/>
      <c r="T915" s="788"/>
      <c r="U915" s="787" t="s">
        <v>7</v>
      </c>
      <c r="V915" s="787"/>
      <c r="W915" s="783">
        <v>3</v>
      </c>
      <c r="X915" s="789">
        <v>3</v>
      </c>
      <c r="Y915" s="789">
        <v>3</v>
      </c>
      <c r="Z915" s="789">
        <v>2</v>
      </c>
      <c r="AA915" s="789">
        <v>2</v>
      </c>
      <c r="AB915" s="789">
        <v>2</v>
      </c>
      <c r="AC915" s="781"/>
      <c r="AD915" s="782"/>
      <c r="AE915" s="783"/>
      <c r="AF915" s="784">
        <f t="shared" si="440"/>
        <v>0</v>
      </c>
      <c r="AG915" s="784"/>
      <c r="AH915" s="784"/>
      <c r="AI915" s="784"/>
      <c r="AJ915" s="784">
        <f t="shared" si="428"/>
        <v>0</v>
      </c>
      <c r="AK915" s="784"/>
      <c r="AL915" s="784"/>
      <c r="AM915" s="784"/>
      <c r="AN915" s="784">
        <f t="shared" si="429"/>
        <v>0</v>
      </c>
      <c r="AO915" s="784"/>
      <c r="AP915" s="784"/>
      <c r="AQ915" s="784"/>
      <c r="AR915" s="363"/>
      <c r="AS915" s="785">
        <f t="shared" si="430"/>
        <v>0</v>
      </c>
      <c r="AT915" s="785"/>
      <c r="AU915" s="785"/>
      <c r="AV915" s="785"/>
      <c r="AW915" s="785">
        <f t="shared" si="431"/>
        <v>0</v>
      </c>
      <c r="AX915" s="91"/>
      <c r="AY915" s="116">
        <f t="shared" si="432"/>
        <v>0</v>
      </c>
      <c r="AZ915" s="116">
        <f t="shared" si="433"/>
        <v>0</v>
      </c>
      <c r="BA915" s="116">
        <f t="shared" si="434"/>
        <v>0</v>
      </c>
      <c r="BB915" s="116">
        <f t="shared" si="435"/>
        <v>0</v>
      </c>
      <c r="BC915" s="115">
        <f t="shared" si="441"/>
        <v>0</v>
      </c>
      <c r="BD915" s="116">
        <f t="shared" si="436"/>
        <v>0</v>
      </c>
      <c r="BE915" s="120">
        <f t="shared" si="442"/>
        <v>0</v>
      </c>
      <c r="BF915" s="115">
        <f t="shared" si="443"/>
        <v>0</v>
      </c>
      <c r="BG915" s="116">
        <f t="shared" si="437"/>
        <v>0</v>
      </c>
      <c r="BH915" s="120">
        <f t="shared" si="444"/>
        <v>0</v>
      </c>
      <c r="BI915" s="115">
        <f t="shared" si="445"/>
        <v>0</v>
      </c>
      <c r="BJ915" s="116">
        <f t="shared" si="438"/>
        <v>0</v>
      </c>
      <c r="BK915" s="120">
        <f t="shared" si="446"/>
        <v>0</v>
      </c>
      <c r="BL915" s="120">
        <f t="shared" si="447"/>
        <v>0</v>
      </c>
      <c r="BN915" s="375">
        <f t="shared" si="439"/>
        <v>0</v>
      </c>
      <c r="BP915" s="380"/>
      <c r="DH915" s="102"/>
    </row>
    <row r="916" spans="1:112" hidden="1">
      <c r="A916" s="110"/>
      <c r="B916" s="786" t="s">
        <v>1075</v>
      </c>
      <c r="C916" s="786" t="s">
        <v>1075</v>
      </c>
      <c r="D916" s="786" t="s">
        <v>1075</v>
      </c>
      <c r="E916" s="786" t="s">
        <v>1075</v>
      </c>
      <c r="F916" s="786" t="s">
        <v>1075</v>
      </c>
      <c r="G916" s="786" t="s">
        <v>1075</v>
      </c>
      <c r="H916" s="786" t="s">
        <v>1075</v>
      </c>
      <c r="I916" s="786" t="s">
        <v>1075</v>
      </c>
      <c r="J916" s="786" t="s">
        <v>1075</v>
      </c>
      <c r="K916" s="786" t="s">
        <v>1075</v>
      </c>
      <c r="L916" s="786" t="s">
        <v>1075</v>
      </c>
      <c r="M916" s="786" t="s">
        <v>1075</v>
      </c>
      <c r="N916" s="786" t="s">
        <v>1075</v>
      </c>
      <c r="O916" s="786" t="s">
        <v>1075</v>
      </c>
      <c r="P916" s="786" t="s">
        <v>1075</v>
      </c>
      <c r="Q916" s="786" t="s">
        <v>1075</v>
      </c>
      <c r="R916" s="787"/>
      <c r="S916" s="787"/>
      <c r="T916" s="788"/>
      <c r="U916" s="787" t="s">
        <v>7</v>
      </c>
      <c r="V916" s="787"/>
      <c r="W916" s="783">
        <v>4.5</v>
      </c>
      <c r="X916" s="789">
        <v>4.5</v>
      </c>
      <c r="Y916" s="789">
        <v>4.5</v>
      </c>
      <c r="Z916" s="789">
        <v>2.5</v>
      </c>
      <c r="AA916" s="789">
        <v>2.5</v>
      </c>
      <c r="AB916" s="789">
        <v>2.5</v>
      </c>
      <c r="AC916" s="781"/>
      <c r="AD916" s="782"/>
      <c r="AE916" s="783"/>
      <c r="AF916" s="784">
        <f t="shared" si="440"/>
        <v>0</v>
      </c>
      <c r="AG916" s="784"/>
      <c r="AH916" s="784"/>
      <c r="AI916" s="784"/>
      <c r="AJ916" s="784">
        <f t="shared" si="428"/>
        <v>0</v>
      </c>
      <c r="AK916" s="784"/>
      <c r="AL916" s="784"/>
      <c r="AM916" s="784"/>
      <c r="AN916" s="784">
        <f t="shared" si="429"/>
        <v>0</v>
      </c>
      <c r="AO916" s="784"/>
      <c r="AP916" s="784"/>
      <c r="AQ916" s="784"/>
      <c r="AR916" s="363"/>
      <c r="AS916" s="785">
        <f t="shared" si="430"/>
        <v>0</v>
      </c>
      <c r="AT916" s="785"/>
      <c r="AU916" s="785"/>
      <c r="AV916" s="785"/>
      <c r="AW916" s="785">
        <f t="shared" si="431"/>
        <v>0</v>
      </c>
      <c r="AX916" s="91"/>
      <c r="AY916" s="116">
        <f t="shared" si="432"/>
        <v>0</v>
      </c>
      <c r="AZ916" s="116">
        <f t="shared" si="433"/>
        <v>0</v>
      </c>
      <c r="BA916" s="116">
        <f t="shared" si="434"/>
        <v>0</v>
      </c>
      <c r="BB916" s="116">
        <f t="shared" si="435"/>
        <v>0</v>
      </c>
      <c r="BC916" s="115">
        <f t="shared" si="441"/>
        <v>0</v>
      </c>
      <c r="BD916" s="116">
        <f t="shared" si="436"/>
        <v>0</v>
      </c>
      <c r="BE916" s="120">
        <f t="shared" si="442"/>
        <v>0</v>
      </c>
      <c r="BF916" s="115">
        <f t="shared" si="443"/>
        <v>0</v>
      </c>
      <c r="BG916" s="116">
        <f t="shared" si="437"/>
        <v>0</v>
      </c>
      <c r="BH916" s="120">
        <f t="shared" si="444"/>
        <v>0</v>
      </c>
      <c r="BI916" s="115">
        <f t="shared" si="445"/>
        <v>0</v>
      </c>
      <c r="BJ916" s="116">
        <f t="shared" si="438"/>
        <v>0</v>
      </c>
      <c r="BK916" s="120">
        <f t="shared" si="446"/>
        <v>0</v>
      </c>
      <c r="BL916" s="120">
        <f t="shared" si="447"/>
        <v>0</v>
      </c>
      <c r="BN916" s="375">
        <f t="shared" si="439"/>
        <v>0</v>
      </c>
      <c r="BP916" s="380"/>
      <c r="DH916" s="102"/>
    </row>
    <row r="917" spans="1:112" hidden="1">
      <c r="A917" s="110"/>
      <c r="B917" s="786" t="s">
        <v>1076</v>
      </c>
      <c r="C917" s="786" t="s">
        <v>1076</v>
      </c>
      <c r="D917" s="786" t="s">
        <v>1076</v>
      </c>
      <c r="E917" s="786" t="s">
        <v>1076</v>
      </c>
      <c r="F917" s="786" t="s">
        <v>1076</v>
      </c>
      <c r="G917" s="786" t="s">
        <v>1076</v>
      </c>
      <c r="H917" s="786" t="s">
        <v>1076</v>
      </c>
      <c r="I917" s="786" t="s">
        <v>1076</v>
      </c>
      <c r="J917" s="786" t="s">
        <v>1076</v>
      </c>
      <c r="K917" s="786" t="s">
        <v>1076</v>
      </c>
      <c r="L917" s="786" t="s">
        <v>1076</v>
      </c>
      <c r="M917" s="786" t="s">
        <v>1076</v>
      </c>
      <c r="N917" s="786" t="s">
        <v>1076</v>
      </c>
      <c r="O917" s="786" t="s">
        <v>1076</v>
      </c>
      <c r="P917" s="786" t="s">
        <v>1076</v>
      </c>
      <c r="Q917" s="786" t="s">
        <v>1076</v>
      </c>
      <c r="R917" s="787"/>
      <c r="S917" s="787"/>
      <c r="T917" s="788"/>
      <c r="U917" s="787" t="s">
        <v>7</v>
      </c>
      <c r="V917" s="787"/>
      <c r="W917" s="783">
        <v>5.5</v>
      </c>
      <c r="X917" s="789">
        <v>5.5</v>
      </c>
      <c r="Y917" s="789">
        <v>5.5</v>
      </c>
      <c r="Z917" s="781">
        <v>2.75</v>
      </c>
      <c r="AA917" s="782">
        <v>2.75</v>
      </c>
      <c r="AB917" s="783">
        <v>2.75</v>
      </c>
      <c r="AC917" s="781"/>
      <c r="AD917" s="782"/>
      <c r="AE917" s="783"/>
      <c r="AF917" s="784">
        <f t="shared" si="440"/>
        <v>0</v>
      </c>
      <c r="AG917" s="784"/>
      <c r="AH917" s="784"/>
      <c r="AI917" s="784"/>
      <c r="AJ917" s="784">
        <f t="shared" si="428"/>
        <v>0</v>
      </c>
      <c r="AK917" s="784"/>
      <c r="AL917" s="784"/>
      <c r="AM917" s="784"/>
      <c r="AN917" s="784">
        <f t="shared" si="429"/>
        <v>0</v>
      </c>
      <c r="AO917" s="784"/>
      <c r="AP917" s="784"/>
      <c r="AQ917" s="784"/>
      <c r="AR917" s="363"/>
      <c r="AS917" s="785">
        <f t="shared" si="430"/>
        <v>0</v>
      </c>
      <c r="AT917" s="785"/>
      <c r="AU917" s="785"/>
      <c r="AV917" s="785"/>
      <c r="AW917" s="785">
        <f t="shared" si="431"/>
        <v>0</v>
      </c>
      <c r="AX917" s="91"/>
      <c r="AY917" s="116">
        <f t="shared" si="432"/>
        <v>0</v>
      </c>
      <c r="AZ917" s="116">
        <f t="shared" si="433"/>
        <v>0</v>
      </c>
      <c r="BA917" s="116">
        <f t="shared" si="434"/>
        <v>0</v>
      </c>
      <c r="BB917" s="116">
        <f t="shared" si="435"/>
        <v>0</v>
      </c>
      <c r="BC917" s="115">
        <f t="shared" si="441"/>
        <v>0</v>
      </c>
      <c r="BD917" s="116">
        <f t="shared" si="436"/>
        <v>0</v>
      </c>
      <c r="BE917" s="120">
        <f t="shared" si="442"/>
        <v>0</v>
      </c>
      <c r="BF917" s="115">
        <f t="shared" si="443"/>
        <v>0</v>
      </c>
      <c r="BG917" s="116">
        <f t="shared" si="437"/>
        <v>0</v>
      </c>
      <c r="BH917" s="120">
        <f t="shared" si="444"/>
        <v>0</v>
      </c>
      <c r="BI917" s="115">
        <f t="shared" si="445"/>
        <v>0</v>
      </c>
      <c r="BJ917" s="116">
        <f t="shared" si="438"/>
        <v>0</v>
      </c>
      <c r="BK917" s="120">
        <f t="shared" si="446"/>
        <v>0</v>
      </c>
      <c r="BL917" s="120">
        <f t="shared" si="447"/>
        <v>0</v>
      </c>
      <c r="BN917" s="375">
        <f t="shared" si="439"/>
        <v>0</v>
      </c>
      <c r="BP917" s="380"/>
      <c r="DH917" s="102"/>
    </row>
    <row r="918" spans="1:112" hidden="1">
      <c r="A918" s="110"/>
      <c r="B918" s="786" t="s">
        <v>1077</v>
      </c>
      <c r="C918" s="786" t="s">
        <v>1077</v>
      </c>
      <c r="D918" s="786" t="s">
        <v>1077</v>
      </c>
      <c r="E918" s="786" t="s">
        <v>1077</v>
      </c>
      <c r="F918" s="786" t="s">
        <v>1077</v>
      </c>
      <c r="G918" s="786" t="s">
        <v>1077</v>
      </c>
      <c r="H918" s="786" t="s">
        <v>1077</v>
      </c>
      <c r="I918" s="786" t="s">
        <v>1077</v>
      </c>
      <c r="J918" s="786" t="s">
        <v>1077</v>
      </c>
      <c r="K918" s="786" t="s">
        <v>1077</v>
      </c>
      <c r="L918" s="786" t="s">
        <v>1077</v>
      </c>
      <c r="M918" s="786" t="s">
        <v>1077</v>
      </c>
      <c r="N918" s="786" t="s">
        <v>1077</v>
      </c>
      <c r="O918" s="786" t="s">
        <v>1077</v>
      </c>
      <c r="P918" s="786" t="s">
        <v>1077</v>
      </c>
      <c r="Q918" s="786" t="s">
        <v>1077</v>
      </c>
      <c r="R918" s="787"/>
      <c r="S918" s="787"/>
      <c r="T918" s="788"/>
      <c r="U918" s="787" t="s">
        <v>7</v>
      </c>
      <c r="V918" s="787"/>
      <c r="W918" s="783">
        <v>7</v>
      </c>
      <c r="X918" s="789">
        <v>7</v>
      </c>
      <c r="Y918" s="789">
        <v>7</v>
      </c>
      <c r="Z918" s="781">
        <v>4</v>
      </c>
      <c r="AA918" s="782">
        <v>4</v>
      </c>
      <c r="AB918" s="783">
        <v>4</v>
      </c>
      <c r="AC918" s="781"/>
      <c r="AD918" s="782"/>
      <c r="AE918" s="783"/>
      <c r="AF918" s="784">
        <f t="shared" si="440"/>
        <v>0</v>
      </c>
      <c r="AG918" s="784"/>
      <c r="AH918" s="784"/>
      <c r="AI918" s="784"/>
      <c r="AJ918" s="784">
        <f t="shared" si="428"/>
        <v>0</v>
      </c>
      <c r="AK918" s="784"/>
      <c r="AL918" s="784"/>
      <c r="AM918" s="784"/>
      <c r="AN918" s="784">
        <f t="shared" si="429"/>
        <v>0</v>
      </c>
      <c r="AO918" s="784"/>
      <c r="AP918" s="784"/>
      <c r="AQ918" s="784"/>
      <c r="AR918" s="363"/>
      <c r="AS918" s="785">
        <f t="shared" si="430"/>
        <v>0</v>
      </c>
      <c r="AT918" s="785"/>
      <c r="AU918" s="785"/>
      <c r="AV918" s="785"/>
      <c r="AW918" s="785">
        <f t="shared" si="431"/>
        <v>0</v>
      </c>
      <c r="AX918" s="91"/>
      <c r="AY918" s="116">
        <f t="shared" si="432"/>
        <v>0</v>
      </c>
      <c r="AZ918" s="116">
        <f t="shared" si="433"/>
        <v>0</v>
      </c>
      <c r="BA918" s="116">
        <f t="shared" si="434"/>
        <v>0</v>
      </c>
      <c r="BB918" s="116">
        <f t="shared" si="435"/>
        <v>0</v>
      </c>
      <c r="BC918" s="115">
        <f t="shared" si="441"/>
        <v>0</v>
      </c>
      <c r="BD918" s="116">
        <f t="shared" si="436"/>
        <v>0</v>
      </c>
      <c r="BE918" s="120">
        <f t="shared" si="442"/>
        <v>0</v>
      </c>
      <c r="BF918" s="115">
        <f t="shared" si="443"/>
        <v>0</v>
      </c>
      <c r="BG918" s="116">
        <f t="shared" si="437"/>
        <v>0</v>
      </c>
      <c r="BH918" s="120">
        <f t="shared" si="444"/>
        <v>0</v>
      </c>
      <c r="BI918" s="115">
        <f t="shared" si="445"/>
        <v>0</v>
      </c>
      <c r="BJ918" s="116">
        <f t="shared" si="438"/>
        <v>0</v>
      </c>
      <c r="BK918" s="120">
        <f t="shared" si="446"/>
        <v>0</v>
      </c>
      <c r="BL918" s="120">
        <f t="shared" si="447"/>
        <v>0</v>
      </c>
      <c r="BN918" s="375">
        <f t="shared" si="439"/>
        <v>0</v>
      </c>
      <c r="BP918" s="380"/>
      <c r="DH918" s="102"/>
    </row>
    <row r="919" spans="1:112" hidden="1">
      <c r="A919" s="110"/>
      <c r="B919" s="786" t="s">
        <v>1078</v>
      </c>
      <c r="C919" s="786" t="s">
        <v>1078</v>
      </c>
      <c r="D919" s="786" t="s">
        <v>1078</v>
      </c>
      <c r="E919" s="786" t="s">
        <v>1078</v>
      </c>
      <c r="F919" s="786" t="s">
        <v>1078</v>
      </c>
      <c r="G919" s="786" t="s">
        <v>1078</v>
      </c>
      <c r="H919" s="786" t="s">
        <v>1078</v>
      </c>
      <c r="I919" s="786" t="s">
        <v>1078</v>
      </c>
      <c r="J919" s="786" t="s">
        <v>1078</v>
      </c>
      <c r="K919" s="786" t="s">
        <v>1078</v>
      </c>
      <c r="L919" s="786" t="s">
        <v>1078</v>
      </c>
      <c r="M919" s="786" t="s">
        <v>1078</v>
      </c>
      <c r="N919" s="786" t="s">
        <v>1078</v>
      </c>
      <c r="O919" s="786" t="s">
        <v>1078</v>
      </c>
      <c r="P919" s="786" t="s">
        <v>1078</v>
      </c>
      <c r="Q919" s="786" t="s">
        <v>1078</v>
      </c>
      <c r="R919" s="787"/>
      <c r="S919" s="787"/>
      <c r="T919" s="788"/>
      <c r="U919" s="787" t="s">
        <v>7</v>
      </c>
      <c r="V919" s="787"/>
      <c r="W919" s="783">
        <v>2</v>
      </c>
      <c r="X919" s="789">
        <v>2</v>
      </c>
      <c r="Y919" s="789">
        <v>2</v>
      </c>
      <c r="Z919" s="781">
        <v>1</v>
      </c>
      <c r="AA919" s="782">
        <v>1</v>
      </c>
      <c r="AB919" s="783">
        <v>1</v>
      </c>
      <c r="AC919" s="781"/>
      <c r="AD919" s="782"/>
      <c r="AE919" s="783"/>
      <c r="AF919" s="784">
        <f t="shared" si="440"/>
        <v>0</v>
      </c>
      <c r="AG919" s="784"/>
      <c r="AH919" s="784"/>
      <c r="AI919" s="784"/>
      <c r="AJ919" s="784">
        <f t="shared" si="428"/>
        <v>0</v>
      </c>
      <c r="AK919" s="784"/>
      <c r="AL919" s="784"/>
      <c r="AM919" s="784"/>
      <c r="AN919" s="784">
        <f t="shared" si="429"/>
        <v>0</v>
      </c>
      <c r="AO919" s="784"/>
      <c r="AP919" s="784"/>
      <c r="AQ919" s="784"/>
      <c r="AR919" s="363"/>
      <c r="AS919" s="785">
        <f t="shared" si="430"/>
        <v>0</v>
      </c>
      <c r="AT919" s="785"/>
      <c r="AU919" s="785"/>
      <c r="AV919" s="785"/>
      <c r="AW919" s="785">
        <f t="shared" si="431"/>
        <v>0</v>
      </c>
      <c r="AX919" s="91"/>
      <c r="AY919" s="116">
        <f t="shared" si="432"/>
        <v>0</v>
      </c>
      <c r="AZ919" s="116">
        <f t="shared" si="433"/>
        <v>0</v>
      </c>
      <c r="BA919" s="116">
        <f t="shared" si="434"/>
        <v>0</v>
      </c>
      <c r="BB919" s="116">
        <f t="shared" si="435"/>
        <v>0</v>
      </c>
      <c r="BC919" s="115">
        <f t="shared" si="441"/>
        <v>0</v>
      </c>
      <c r="BD919" s="116">
        <f t="shared" si="436"/>
        <v>0</v>
      </c>
      <c r="BE919" s="120">
        <f t="shared" si="442"/>
        <v>0</v>
      </c>
      <c r="BF919" s="115">
        <f t="shared" si="443"/>
        <v>0</v>
      </c>
      <c r="BG919" s="116">
        <f t="shared" si="437"/>
        <v>0</v>
      </c>
      <c r="BH919" s="120">
        <f t="shared" si="444"/>
        <v>0</v>
      </c>
      <c r="BI919" s="115">
        <f t="shared" si="445"/>
        <v>0</v>
      </c>
      <c r="BJ919" s="116">
        <f t="shared" si="438"/>
        <v>0</v>
      </c>
      <c r="BK919" s="120">
        <f t="shared" si="446"/>
        <v>0</v>
      </c>
      <c r="BL919" s="120">
        <f t="shared" si="447"/>
        <v>0</v>
      </c>
      <c r="BN919" s="375">
        <f t="shared" si="439"/>
        <v>0</v>
      </c>
      <c r="BP919" s="380"/>
      <c r="DH919" s="102"/>
    </row>
    <row r="920" spans="1:112" hidden="1">
      <c r="A920" s="110"/>
      <c r="B920" s="786"/>
      <c r="C920" s="786"/>
      <c r="D920" s="786"/>
      <c r="E920" s="786"/>
      <c r="F920" s="786"/>
      <c r="G920" s="786"/>
      <c r="H920" s="786"/>
      <c r="I920" s="786"/>
      <c r="J920" s="786"/>
      <c r="K920" s="786"/>
      <c r="L920" s="786"/>
      <c r="M920" s="786"/>
      <c r="N920" s="786"/>
      <c r="O920" s="786"/>
      <c r="P920" s="786"/>
      <c r="Q920" s="786"/>
      <c r="R920" s="787"/>
      <c r="S920" s="787"/>
      <c r="T920" s="788"/>
      <c r="U920" s="787"/>
      <c r="V920" s="787"/>
      <c r="W920" s="783"/>
      <c r="X920" s="789"/>
      <c r="Y920" s="789"/>
      <c r="Z920" s="781"/>
      <c r="AA920" s="782"/>
      <c r="AB920" s="783"/>
      <c r="AC920" s="781"/>
      <c r="AD920" s="782"/>
      <c r="AE920" s="783"/>
      <c r="AF920" s="784">
        <f t="shared" si="440"/>
        <v>0</v>
      </c>
      <c r="AG920" s="784"/>
      <c r="AH920" s="784"/>
      <c r="AI920" s="784"/>
      <c r="AJ920" s="784">
        <f t="shared" si="428"/>
        <v>0</v>
      </c>
      <c r="AK920" s="784"/>
      <c r="AL920" s="784"/>
      <c r="AM920" s="784"/>
      <c r="AN920" s="784">
        <f t="shared" si="429"/>
        <v>0</v>
      </c>
      <c r="AO920" s="784"/>
      <c r="AP920" s="784"/>
      <c r="AQ920" s="784"/>
      <c r="AR920" s="363"/>
      <c r="AS920" s="785">
        <f t="shared" si="430"/>
        <v>0</v>
      </c>
      <c r="AT920" s="785"/>
      <c r="AU920" s="785"/>
      <c r="AV920" s="785"/>
      <c r="AW920" s="785">
        <f t="shared" si="431"/>
        <v>0</v>
      </c>
      <c r="AX920" s="91"/>
      <c r="AY920" s="116">
        <f t="shared" si="432"/>
        <v>0</v>
      </c>
      <c r="AZ920" s="116">
        <f t="shared" si="433"/>
        <v>0</v>
      </c>
      <c r="BA920" s="116">
        <f t="shared" si="434"/>
        <v>0</v>
      </c>
      <c r="BB920" s="116">
        <f t="shared" si="435"/>
        <v>0</v>
      </c>
      <c r="BC920" s="115">
        <f t="shared" si="441"/>
        <v>0</v>
      </c>
      <c r="BD920" s="116">
        <f t="shared" si="436"/>
        <v>0</v>
      </c>
      <c r="BE920" s="120">
        <f t="shared" si="442"/>
        <v>0</v>
      </c>
      <c r="BF920" s="115">
        <f t="shared" si="443"/>
        <v>0</v>
      </c>
      <c r="BG920" s="116">
        <f t="shared" si="437"/>
        <v>0</v>
      </c>
      <c r="BH920" s="120">
        <f t="shared" si="444"/>
        <v>0</v>
      </c>
      <c r="BI920" s="115">
        <f t="shared" si="445"/>
        <v>0</v>
      </c>
      <c r="BJ920" s="116">
        <f t="shared" si="438"/>
        <v>0</v>
      </c>
      <c r="BK920" s="120">
        <f t="shared" si="446"/>
        <v>0</v>
      </c>
      <c r="BL920" s="120">
        <f t="shared" si="447"/>
        <v>0</v>
      </c>
      <c r="BN920" s="375">
        <f t="shared" si="439"/>
        <v>0</v>
      </c>
      <c r="BP920" s="380"/>
      <c r="DH920" s="102"/>
    </row>
    <row r="921" spans="1:112" hidden="1">
      <c r="A921" s="110"/>
      <c r="B921" s="786"/>
      <c r="C921" s="786"/>
      <c r="D921" s="786"/>
      <c r="E921" s="786"/>
      <c r="F921" s="786"/>
      <c r="G921" s="786"/>
      <c r="H921" s="786"/>
      <c r="I921" s="786"/>
      <c r="J921" s="786"/>
      <c r="K921" s="786"/>
      <c r="L921" s="786"/>
      <c r="M921" s="786"/>
      <c r="N921" s="786"/>
      <c r="O921" s="786"/>
      <c r="P921" s="786"/>
      <c r="Q921" s="786"/>
      <c r="R921" s="787"/>
      <c r="S921" s="787"/>
      <c r="T921" s="788"/>
      <c r="U921" s="787"/>
      <c r="V921" s="787"/>
      <c r="W921" s="783"/>
      <c r="X921" s="789"/>
      <c r="Y921" s="789"/>
      <c r="Z921" s="781"/>
      <c r="AA921" s="782"/>
      <c r="AB921" s="783"/>
      <c r="AC921" s="781"/>
      <c r="AD921" s="782"/>
      <c r="AE921" s="783"/>
      <c r="AF921" s="784">
        <f t="shared" si="440"/>
        <v>0</v>
      </c>
      <c r="AG921" s="784"/>
      <c r="AH921" s="784"/>
      <c r="AI921" s="784"/>
      <c r="AJ921" s="784">
        <f t="shared" si="428"/>
        <v>0</v>
      </c>
      <c r="AK921" s="784"/>
      <c r="AL921" s="784"/>
      <c r="AM921" s="784"/>
      <c r="AN921" s="784">
        <f t="shared" si="429"/>
        <v>0</v>
      </c>
      <c r="AO921" s="784"/>
      <c r="AP921" s="784"/>
      <c r="AQ921" s="784"/>
      <c r="AR921" s="363"/>
      <c r="AS921" s="785">
        <f t="shared" si="430"/>
        <v>0</v>
      </c>
      <c r="AT921" s="785"/>
      <c r="AU921" s="785"/>
      <c r="AV921" s="785"/>
      <c r="AW921" s="785">
        <f t="shared" si="431"/>
        <v>0</v>
      </c>
      <c r="AX921" s="91"/>
      <c r="AY921" s="116">
        <f t="shared" si="432"/>
        <v>0</v>
      </c>
      <c r="AZ921" s="116">
        <f t="shared" si="433"/>
        <v>0</v>
      </c>
      <c r="BA921" s="116">
        <f t="shared" si="434"/>
        <v>0</v>
      </c>
      <c r="BB921" s="116">
        <f t="shared" si="435"/>
        <v>0</v>
      </c>
      <c r="BC921" s="115">
        <f t="shared" si="441"/>
        <v>0</v>
      </c>
      <c r="BD921" s="116">
        <f t="shared" si="436"/>
        <v>0</v>
      </c>
      <c r="BE921" s="120">
        <f t="shared" si="442"/>
        <v>0</v>
      </c>
      <c r="BF921" s="115">
        <f t="shared" si="443"/>
        <v>0</v>
      </c>
      <c r="BG921" s="116">
        <f t="shared" si="437"/>
        <v>0</v>
      </c>
      <c r="BH921" s="120">
        <f t="shared" si="444"/>
        <v>0</v>
      </c>
      <c r="BI921" s="115">
        <f t="shared" si="445"/>
        <v>0</v>
      </c>
      <c r="BJ921" s="116">
        <f t="shared" si="438"/>
        <v>0</v>
      </c>
      <c r="BK921" s="120">
        <f t="shared" si="446"/>
        <v>0</v>
      </c>
      <c r="BL921" s="120">
        <f t="shared" si="447"/>
        <v>0</v>
      </c>
      <c r="BN921" s="375">
        <f t="shared" si="439"/>
        <v>0</v>
      </c>
      <c r="BP921" s="380"/>
      <c r="DH921" s="102"/>
    </row>
    <row r="922" spans="1:112" hidden="1">
      <c r="A922" s="110"/>
      <c r="B922" s="801" t="s">
        <v>1081</v>
      </c>
      <c r="C922" s="801"/>
      <c r="D922" s="801"/>
      <c r="E922" s="801"/>
      <c r="F922" s="801"/>
      <c r="G922" s="801"/>
      <c r="H922" s="801"/>
      <c r="I922" s="801"/>
      <c r="J922" s="801"/>
      <c r="K922" s="801"/>
      <c r="L922" s="801"/>
      <c r="M922" s="801"/>
      <c r="N922" s="801"/>
      <c r="O922" s="801"/>
      <c r="P922" s="801"/>
      <c r="Q922" s="801"/>
      <c r="R922" s="787"/>
      <c r="S922" s="787"/>
      <c r="T922" s="788"/>
      <c r="U922" s="787"/>
      <c r="V922" s="787"/>
      <c r="W922" s="783"/>
      <c r="X922" s="789"/>
      <c r="Y922" s="789"/>
      <c r="Z922" s="781"/>
      <c r="AA922" s="782"/>
      <c r="AB922" s="783"/>
      <c r="AC922" s="781"/>
      <c r="AD922" s="782"/>
      <c r="AE922" s="783"/>
      <c r="AF922" s="784">
        <f t="shared" si="440"/>
        <v>0</v>
      </c>
      <c r="AG922" s="784"/>
      <c r="AH922" s="784"/>
      <c r="AI922" s="784"/>
      <c r="AJ922" s="784">
        <f t="shared" si="428"/>
        <v>0</v>
      </c>
      <c r="AK922" s="784"/>
      <c r="AL922" s="784"/>
      <c r="AM922" s="784"/>
      <c r="AN922" s="784">
        <f t="shared" si="429"/>
        <v>0</v>
      </c>
      <c r="AO922" s="784"/>
      <c r="AP922" s="784"/>
      <c r="AQ922" s="784"/>
      <c r="AR922" s="363"/>
      <c r="AS922" s="785">
        <f t="shared" si="430"/>
        <v>0</v>
      </c>
      <c r="AT922" s="785"/>
      <c r="AU922" s="785"/>
      <c r="AV922" s="785"/>
      <c r="AW922" s="785">
        <f t="shared" si="431"/>
        <v>0</v>
      </c>
      <c r="AX922" s="91"/>
      <c r="AY922" s="116">
        <f t="shared" si="432"/>
        <v>0</v>
      </c>
      <c r="AZ922" s="116">
        <f t="shared" si="433"/>
        <v>0</v>
      </c>
      <c r="BA922" s="116">
        <f t="shared" si="434"/>
        <v>0</v>
      </c>
      <c r="BB922" s="116">
        <f t="shared" si="435"/>
        <v>0</v>
      </c>
      <c r="BC922" s="115">
        <f t="shared" si="441"/>
        <v>0</v>
      </c>
      <c r="BD922" s="116">
        <f t="shared" si="436"/>
        <v>0</v>
      </c>
      <c r="BE922" s="120">
        <f t="shared" si="442"/>
        <v>0</v>
      </c>
      <c r="BF922" s="115">
        <f t="shared" si="443"/>
        <v>0</v>
      </c>
      <c r="BG922" s="116">
        <f t="shared" si="437"/>
        <v>0</v>
      </c>
      <c r="BH922" s="120">
        <f t="shared" si="444"/>
        <v>0</v>
      </c>
      <c r="BI922" s="115">
        <f t="shared" si="445"/>
        <v>0</v>
      </c>
      <c r="BJ922" s="116">
        <f t="shared" si="438"/>
        <v>0</v>
      </c>
      <c r="BK922" s="120">
        <f t="shared" si="446"/>
        <v>0</v>
      </c>
      <c r="BL922" s="120">
        <f t="shared" si="447"/>
        <v>0</v>
      </c>
      <c r="BN922" s="375">
        <f t="shared" si="439"/>
        <v>0</v>
      </c>
      <c r="BP922" s="380"/>
      <c r="DH922" s="102"/>
    </row>
    <row r="923" spans="1:112" hidden="1">
      <c r="A923" s="110"/>
      <c r="B923" s="786" t="s">
        <v>1082</v>
      </c>
      <c r="C923" s="786" t="s">
        <v>1082</v>
      </c>
      <c r="D923" s="786" t="s">
        <v>1082</v>
      </c>
      <c r="E923" s="786" t="s">
        <v>1082</v>
      </c>
      <c r="F923" s="786" t="s">
        <v>1082</v>
      </c>
      <c r="G923" s="786" t="s">
        <v>1082</v>
      </c>
      <c r="H923" s="786" t="s">
        <v>1082</v>
      </c>
      <c r="I923" s="786" t="s">
        <v>1082</v>
      </c>
      <c r="J923" s="786" t="s">
        <v>1082</v>
      </c>
      <c r="K923" s="786" t="s">
        <v>1082</v>
      </c>
      <c r="L923" s="786" t="s">
        <v>1082</v>
      </c>
      <c r="M923" s="786" t="s">
        <v>1082</v>
      </c>
      <c r="N923" s="786" t="s">
        <v>1082</v>
      </c>
      <c r="O923" s="786" t="s">
        <v>1082</v>
      </c>
      <c r="P923" s="786" t="s">
        <v>1082</v>
      </c>
      <c r="Q923" s="786" t="s">
        <v>1082</v>
      </c>
      <c r="R923" s="787"/>
      <c r="S923" s="787"/>
      <c r="T923" s="788"/>
      <c r="U923" s="787" t="s">
        <v>7</v>
      </c>
      <c r="V923" s="787"/>
      <c r="W923" s="783">
        <v>4</v>
      </c>
      <c r="X923" s="789">
        <v>4</v>
      </c>
      <c r="Y923" s="789">
        <v>4</v>
      </c>
      <c r="Z923" s="781">
        <v>2</v>
      </c>
      <c r="AA923" s="782">
        <v>2</v>
      </c>
      <c r="AB923" s="783">
        <v>2</v>
      </c>
      <c r="AC923" s="781"/>
      <c r="AD923" s="782"/>
      <c r="AE923" s="783"/>
      <c r="AF923" s="784">
        <f t="shared" si="440"/>
        <v>0</v>
      </c>
      <c r="AG923" s="784"/>
      <c r="AH923" s="784"/>
      <c r="AI923" s="784"/>
      <c r="AJ923" s="784">
        <f t="shared" si="428"/>
        <v>0</v>
      </c>
      <c r="AK923" s="784"/>
      <c r="AL923" s="784"/>
      <c r="AM923" s="784"/>
      <c r="AN923" s="784">
        <f t="shared" si="429"/>
        <v>0</v>
      </c>
      <c r="AO923" s="784"/>
      <c r="AP923" s="784"/>
      <c r="AQ923" s="784"/>
      <c r="AR923" s="363"/>
      <c r="AS923" s="785">
        <f t="shared" si="430"/>
        <v>0</v>
      </c>
      <c r="AT923" s="785"/>
      <c r="AU923" s="785"/>
      <c r="AV923" s="785"/>
      <c r="AW923" s="785">
        <f t="shared" si="431"/>
        <v>0</v>
      </c>
      <c r="AX923" s="91"/>
      <c r="AY923" s="116">
        <f t="shared" si="432"/>
        <v>0</v>
      </c>
      <c r="AZ923" s="116">
        <f t="shared" si="433"/>
        <v>0</v>
      </c>
      <c r="BA923" s="116">
        <f t="shared" si="434"/>
        <v>0</v>
      </c>
      <c r="BB923" s="116">
        <f t="shared" si="435"/>
        <v>0</v>
      </c>
      <c r="BC923" s="115">
        <f t="shared" si="441"/>
        <v>0</v>
      </c>
      <c r="BD923" s="116">
        <f t="shared" si="436"/>
        <v>0</v>
      </c>
      <c r="BE923" s="120">
        <f t="shared" si="442"/>
        <v>0</v>
      </c>
      <c r="BF923" s="115">
        <f t="shared" si="443"/>
        <v>0</v>
      </c>
      <c r="BG923" s="116">
        <f t="shared" si="437"/>
        <v>0</v>
      </c>
      <c r="BH923" s="120">
        <f t="shared" si="444"/>
        <v>0</v>
      </c>
      <c r="BI923" s="115">
        <f t="shared" si="445"/>
        <v>0</v>
      </c>
      <c r="BJ923" s="116">
        <f t="shared" si="438"/>
        <v>0</v>
      </c>
      <c r="BK923" s="120">
        <f t="shared" si="446"/>
        <v>0</v>
      </c>
      <c r="BL923" s="120">
        <f t="shared" si="447"/>
        <v>0</v>
      </c>
      <c r="BN923" s="375">
        <f t="shared" si="439"/>
        <v>0</v>
      </c>
      <c r="BP923" s="380"/>
      <c r="DH923" s="102"/>
    </row>
    <row r="924" spans="1:112" hidden="1">
      <c r="A924" s="110"/>
      <c r="B924" s="786" t="s">
        <v>1083</v>
      </c>
      <c r="C924" s="786" t="s">
        <v>1083</v>
      </c>
      <c r="D924" s="786" t="s">
        <v>1083</v>
      </c>
      <c r="E924" s="786" t="s">
        <v>1083</v>
      </c>
      <c r="F924" s="786" t="s">
        <v>1083</v>
      </c>
      <c r="G924" s="786" t="s">
        <v>1083</v>
      </c>
      <c r="H924" s="786" t="s">
        <v>1083</v>
      </c>
      <c r="I924" s="786" t="s">
        <v>1083</v>
      </c>
      <c r="J924" s="786" t="s">
        <v>1083</v>
      </c>
      <c r="K924" s="786" t="s">
        <v>1083</v>
      </c>
      <c r="L924" s="786" t="s">
        <v>1083</v>
      </c>
      <c r="M924" s="786" t="s">
        <v>1083</v>
      </c>
      <c r="N924" s="786" t="s">
        <v>1083</v>
      </c>
      <c r="O924" s="786" t="s">
        <v>1083</v>
      </c>
      <c r="P924" s="786" t="s">
        <v>1083</v>
      </c>
      <c r="Q924" s="786" t="s">
        <v>1083</v>
      </c>
      <c r="R924" s="787"/>
      <c r="S924" s="787"/>
      <c r="T924" s="788"/>
      <c r="U924" s="787" t="s">
        <v>7</v>
      </c>
      <c r="V924" s="787"/>
      <c r="W924" s="783">
        <v>3</v>
      </c>
      <c r="X924" s="789">
        <v>3</v>
      </c>
      <c r="Y924" s="789">
        <v>3</v>
      </c>
      <c r="Z924" s="781">
        <v>2</v>
      </c>
      <c r="AA924" s="782">
        <v>2</v>
      </c>
      <c r="AB924" s="783">
        <v>2</v>
      </c>
      <c r="AC924" s="781"/>
      <c r="AD924" s="782"/>
      <c r="AE924" s="783"/>
      <c r="AF924" s="784">
        <f t="shared" si="440"/>
        <v>0</v>
      </c>
      <c r="AG924" s="784"/>
      <c r="AH924" s="784"/>
      <c r="AI924" s="784"/>
      <c r="AJ924" s="784">
        <f t="shared" si="428"/>
        <v>0</v>
      </c>
      <c r="AK924" s="784"/>
      <c r="AL924" s="784"/>
      <c r="AM924" s="784"/>
      <c r="AN924" s="784">
        <f t="shared" si="429"/>
        <v>0</v>
      </c>
      <c r="AO924" s="784"/>
      <c r="AP924" s="784"/>
      <c r="AQ924" s="784"/>
      <c r="AR924" s="363"/>
      <c r="AS924" s="785">
        <f t="shared" si="430"/>
        <v>0</v>
      </c>
      <c r="AT924" s="785"/>
      <c r="AU924" s="785"/>
      <c r="AV924" s="785"/>
      <c r="AW924" s="785">
        <f t="shared" si="431"/>
        <v>0</v>
      </c>
      <c r="AX924" s="91"/>
      <c r="AY924" s="116">
        <f t="shared" si="432"/>
        <v>0</v>
      </c>
      <c r="AZ924" s="116">
        <f t="shared" si="433"/>
        <v>0</v>
      </c>
      <c r="BA924" s="116">
        <f t="shared" si="434"/>
        <v>0</v>
      </c>
      <c r="BB924" s="116">
        <f t="shared" si="435"/>
        <v>0</v>
      </c>
      <c r="BC924" s="115">
        <f t="shared" si="441"/>
        <v>0</v>
      </c>
      <c r="BD924" s="116">
        <f t="shared" si="436"/>
        <v>0</v>
      </c>
      <c r="BE924" s="120">
        <f t="shared" si="442"/>
        <v>0</v>
      </c>
      <c r="BF924" s="115">
        <f t="shared" si="443"/>
        <v>0</v>
      </c>
      <c r="BG924" s="116">
        <f t="shared" si="437"/>
        <v>0</v>
      </c>
      <c r="BH924" s="120">
        <f t="shared" si="444"/>
        <v>0</v>
      </c>
      <c r="BI924" s="115">
        <f t="shared" si="445"/>
        <v>0</v>
      </c>
      <c r="BJ924" s="116">
        <f t="shared" si="438"/>
        <v>0</v>
      </c>
      <c r="BK924" s="120">
        <f t="shared" si="446"/>
        <v>0</v>
      </c>
      <c r="BL924" s="120">
        <f t="shared" si="447"/>
        <v>0</v>
      </c>
      <c r="BN924" s="375">
        <f t="shared" si="439"/>
        <v>0</v>
      </c>
      <c r="BP924" s="380"/>
      <c r="DH924" s="102"/>
    </row>
    <row r="925" spans="1:112" hidden="1">
      <c r="A925" s="110"/>
      <c r="B925" s="786"/>
      <c r="C925" s="786"/>
      <c r="D925" s="786"/>
      <c r="E925" s="786"/>
      <c r="F925" s="786"/>
      <c r="G925" s="786"/>
      <c r="H925" s="786"/>
      <c r="I925" s="786"/>
      <c r="J925" s="786"/>
      <c r="K925" s="786"/>
      <c r="L925" s="786"/>
      <c r="M925" s="786"/>
      <c r="N925" s="786"/>
      <c r="O925" s="786"/>
      <c r="P925" s="786"/>
      <c r="Q925" s="786"/>
      <c r="R925" s="787"/>
      <c r="S925" s="787"/>
      <c r="T925" s="788"/>
      <c r="U925" s="787"/>
      <c r="V925" s="787"/>
      <c r="W925" s="783"/>
      <c r="X925" s="789"/>
      <c r="Y925" s="789"/>
      <c r="Z925" s="781"/>
      <c r="AA925" s="782"/>
      <c r="AB925" s="783"/>
      <c r="AC925" s="781"/>
      <c r="AD925" s="782"/>
      <c r="AE925" s="783"/>
      <c r="AF925" s="784">
        <f t="shared" si="440"/>
        <v>0</v>
      </c>
      <c r="AG925" s="784"/>
      <c r="AH925" s="784"/>
      <c r="AI925" s="784"/>
      <c r="AJ925" s="784">
        <f t="shared" si="428"/>
        <v>0</v>
      </c>
      <c r="AK925" s="784"/>
      <c r="AL925" s="784"/>
      <c r="AM925" s="784"/>
      <c r="AN925" s="784">
        <f t="shared" si="429"/>
        <v>0</v>
      </c>
      <c r="AO925" s="784"/>
      <c r="AP925" s="784"/>
      <c r="AQ925" s="784"/>
      <c r="AR925" s="363"/>
      <c r="AS925" s="785">
        <f t="shared" si="430"/>
        <v>0</v>
      </c>
      <c r="AT925" s="785"/>
      <c r="AU925" s="785"/>
      <c r="AV925" s="785"/>
      <c r="AW925" s="785">
        <f t="shared" si="431"/>
        <v>0</v>
      </c>
      <c r="AX925" s="91"/>
      <c r="AY925" s="116">
        <f t="shared" si="432"/>
        <v>0</v>
      </c>
      <c r="AZ925" s="116">
        <f t="shared" si="433"/>
        <v>0</v>
      </c>
      <c r="BA925" s="116">
        <f t="shared" si="434"/>
        <v>0</v>
      </c>
      <c r="BB925" s="116">
        <f t="shared" si="435"/>
        <v>0</v>
      </c>
      <c r="BC925" s="115">
        <f t="shared" si="441"/>
        <v>0</v>
      </c>
      <c r="BD925" s="116">
        <f t="shared" si="436"/>
        <v>0</v>
      </c>
      <c r="BE925" s="120">
        <f t="shared" si="442"/>
        <v>0</v>
      </c>
      <c r="BF925" s="115">
        <f t="shared" si="443"/>
        <v>0</v>
      </c>
      <c r="BG925" s="116">
        <f t="shared" si="437"/>
        <v>0</v>
      </c>
      <c r="BH925" s="120">
        <f t="shared" si="444"/>
        <v>0</v>
      </c>
      <c r="BI925" s="115">
        <f t="shared" si="445"/>
        <v>0</v>
      </c>
      <c r="BJ925" s="116">
        <f t="shared" si="438"/>
        <v>0</v>
      </c>
      <c r="BK925" s="120">
        <f t="shared" si="446"/>
        <v>0</v>
      </c>
      <c r="BL925" s="120">
        <f t="shared" si="447"/>
        <v>0</v>
      </c>
      <c r="BN925" s="375">
        <f t="shared" si="439"/>
        <v>0</v>
      </c>
      <c r="BP925" s="380"/>
      <c r="DH925" s="102"/>
    </row>
    <row r="926" spans="1:112" hidden="1">
      <c r="A926" s="110"/>
      <c r="B926" s="786"/>
      <c r="C926" s="786"/>
      <c r="D926" s="786"/>
      <c r="E926" s="786"/>
      <c r="F926" s="786"/>
      <c r="G926" s="786"/>
      <c r="H926" s="786"/>
      <c r="I926" s="786"/>
      <c r="J926" s="786"/>
      <c r="K926" s="786"/>
      <c r="L926" s="786"/>
      <c r="M926" s="786"/>
      <c r="N926" s="786"/>
      <c r="O926" s="786"/>
      <c r="P926" s="786"/>
      <c r="Q926" s="786"/>
      <c r="R926" s="787"/>
      <c r="S926" s="787"/>
      <c r="T926" s="788"/>
      <c r="U926" s="787"/>
      <c r="V926" s="787"/>
      <c r="W926" s="783"/>
      <c r="X926" s="789"/>
      <c r="Y926" s="789"/>
      <c r="Z926" s="781"/>
      <c r="AA926" s="782"/>
      <c r="AB926" s="783"/>
      <c r="AC926" s="781"/>
      <c r="AD926" s="782"/>
      <c r="AE926" s="783"/>
      <c r="AF926" s="784">
        <f t="shared" si="440"/>
        <v>0</v>
      </c>
      <c r="AG926" s="784"/>
      <c r="AH926" s="784"/>
      <c r="AI926" s="784"/>
      <c r="AJ926" s="784">
        <f t="shared" si="428"/>
        <v>0</v>
      </c>
      <c r="AK926" s="784"/>
      <c r="AL926" s="784"/>
      <c r="AM926" s="784"/>
      <c r="AN926" s="784">
        <f t="shared" si="429"/>
        <v>0</v>
      </c>
      <c r="AO926" s="784"/>
      <c r="AP926" s="784"/>
      <c r="AQ926" s="784"/>
      <c r="AR926" s="363"/>
      <c r="AS926" s="785">
        <f t="shared" si="430"/>
        <v>0</v>
      </c>
      <c r="AT926" s="785"/>
      <c r="AU926" s="785"/>
      <c r="AV926" s="785"/>
      <c r="AW926" s="785">
        <f t="shared" si="431"/>
        <v>0</v>
      </c>
      <c r="AX926" s="91"/>
      <c r="AY926" s="116">
        <f t="shared" si="432"/>
        <v>0</v>
      </c>
      <c r="AZ926" s="116">
        <f t="shared" si="433"/>
        <v>0</v>
      </c>
      <c r="BA926" s="116">
        <f t="shared" si="434"/>
        <v>0</v>
      </c>
      <c r="BB926" s="116">
        <f t="shared" si="435"/>
        <v>0</v>
      </c>
      <c r="BC926" s="115">
        <f t="shared" si="441"/>
        <v>0</v>
      </c>
      <c r="BD926" s="116">
        <f t="shared" si="436"/>
        <v>0</v>
      </c>
      <c r="BE926" s="120">
        <f t="shared" si="442"/>
        <v>0</v>
      </c>
      <c r="BF926" s="115">
        <f t="shared" si="443"/>
        <v>0</v>
      </c>
      <c r="BG926" s="116">
        <f t="shared" si="437"/>
        <v>0</v>
      </c>
      <c r="BH926" s="120">
        <f t="shared" si="444"/>
        <v>0</v>
      </c>
      <c r="BI926" s="115">
        <f t="shared" si="445"/>
        <v>0</v>
      </c>
      <c r="BJ926" s="116">
        <f t="shared" si="438"/>
        <v>0</v>
      </c>
      <c r="BK926" s="120">
        <f t="shared" si="446"/>
        <v>0</v>
      </c>
      <c r="BL926" s="120">
        <f t="shared" si="447"/>
        <v>0</v>
      </c>
      <c r="BN926" s="375">
        <f t="shared" si="439"/>
        <v>0</v>
      </c>
      <c r="BP926" s="380"/>
      <c r="DH926" s="102"/>
    </row>
    <row r="927" spans="1:112" hidden="1">
      <c r="A927" s="110"/>
      <c r="B927" s="801" t="s">
        <v>1084</v>
      </c>
      <c r="C927" s="801" t="s">
        <v>1084</v>
      </c>
      <c r="D927" s="801" t="s">
        <v>1084</v>
      </c>
      <c r="E927" s="801" t="s">
        <v>1084</v>
      </c>
      <c r="F927" s="801" t="s">
        <v>1084</v>
      </c>
      <c r="G927" s="801" t="s">
        <v>1084</v>
      </c>
      <c r="H927" s="801" t="s">
        <v>1084</v>
      </c>
      <c r="I927" s="801" t="s">
        <v>1084</v>
      </c>
      <c r="J927" s="801" t="s">
        <v>1084</v>
      </c>
      <c r="K927" s="801" t="s">
        <v>1084</v>
      </c>
      <c r="L927" s="801" t="s">
        <v>1084</v>
      </c>
      <c r="M927" s="801" t="s">
        <v>1084</v>
      </c>
      <c r="N927" s="801" t="s">
        <v>1084</v>
      </c>
      <c r="O927" s="801" t="s">
        <v>1084</v>
      </c>
      <c r="P927" s="801" t="s">
        <v>1084</v>
      </c>
      <c r="Q927" s="801" t="s">
        <v>1084</v>
      </c>
      <c r="R927" s="787"/>
      <c r="S927" s="787"/>
      <c r="T927" s="788"/>
      <c r="U927" s="787"/>
      <c r="V927" s="787"/>
      <c r="W927" s="783"/>
      <c r="X927" s="789"/>
      <c r="Y927" s="789"/>
      <c r="Z927" s="789"/>
      <c r="AA927" s="789"/>
      <c r="AB927" s="789"/>
      <c r="AC927" s="781"/>
      <c r="AD927" s="782"/>
      <c r="AE927" s="783"/>
      <c r="AF927" s="784">
        <f t="shared" si="440"/>
        <v>0</v>
      </c>
      <c r="AG927" s="784"/>
      <c r="AH927" s="784"/>
      <c r="AI927" s="784"/>
      <c r="AJ927" s="784">
        <f t="shared" si="428"/>
        <v>0</v>
      </c>
      <c r="AK927" s="784"/>
      <c r="AL927" s="784"/>
      <c r="AM927" s="784"/>
      <c r="AN927" s="784">
        <f t="shared" si="429"/>
        <v>0</v>
      </c>
      <c r="AO927" s="784"/>
      <c r="AP927" s="784"/>
      <c r="AQ927" s="784"/>
      <c r="AR927" s="363"/>
      <c r="AS927" s="785">
        <f t="shared" si="430"/>
        <v>0</v>
      </c>
      <c r="AT927" s="785"/>
      <c r="AU927" s="785"/>
      <c r="AV927" s="785"/>
      <c r="AW927" s="785">
        <f t="shared" si="431"/>
        <v>0</v>
      </c>
      <c r="AX927" s="91"/>
      <c r="AY927" s="116">
        <f t="shared" si="432"/>
        <v>0</v>
      </c>
      <c r="AZ927" s="116">
        <f t="shared" si="433"/>
        <v>0</v>
      </c>
      <c r="BA927" s="116">
        <f t="shared" si="434"/>
        <v>0</v>
      </c>
      <c r="BB927" s="116">
        <f t="shared" si="435"/>
        <v>0</v>
      </c>
      <c r="BC927" s="115">
        <f t="shared" si="441"/>
        <v>0</v>
      </c>
      <c r="BD927" s="116">
        <f t="shared" si="436"/>
        <v>0</v>
      </c>
      <c r="BE927" s="120">
        <f t="shared" si="442"/>
        <v>0</v>
      </c>
      <c r="BF927" s="115">
        <f t="shared" si="443"/>
        <v>0</v>
      </c>
      <c r="BG927" s="116">
        <f t="shared" si="437"/>
        <v>0</v>
      </c>
      <c r="BH927" s="120">
        <f t="shared" si="444"/>
        <v>0</v>
      </c>
      <c r="BI927" s="115">
        <f t="shared" si="445"/>
        <v>0</v>
      </c>
      <c r="BJ927" s="116">
        <f t="shared" si="438"/>
        <v>0</v>
      </c>
      <c r="BK927" s="120">
        <f t="shared" si="446"/>
        <v>0</v>
      </c>
      <c r="BL927" s="120">
        <f t="shared" si="447"/>
        <v>0</v>
      </c>
      <c r="BN927" s="375">
        <f t="shared" si="439"/>
        <v>0</v>
      </c>
      <c r="BP927" s="380"/>
      <c r="DH927" s="102"/>
    </row>
    <row r="928" spans="1:112" hidden="1">
      <c r="A928" s="110"/>
      <c r="B928" s="786" t="s">
        <v>1085</v>
      </c>
      <c r="C928" s="786" t="s">
        <v>1085</v>
      </c>
      <c r="D928" s="786" t="s">
        <v>1085</v>
      </c>
      <c r="E928" s="786" t="s">
        <v>1085</v>
      </c>
      <c r="F928" s="786" t="s">
        <v>1085</v>
      </c>
      <c r="G928" s="786" t="s">
        <v>1085</v>
      </c>
      <c r="H928" s="786" t="s">
        <v>1085</v>
      </c>
      <c r="I928" s="786" t="s">
        <v>1085</v>
      </c>
      <c r="J928" s="786" t="s">
        <v>1085</v>
      </c>
      <c r="K928" s="786" t="s">
        <v>1085</v>
      </c>
      <c r="L928" s="786" t="s">
        <v>1085</v>
      </c>
      <c r="M928" s="786" t="s">
        <v>1085</v>
      </c>
      <c r="N928" s="786" t="s">
        <v>1085</v>
      </c>
      <c r="O928" s="786" t="s">
        <v>1085</v>
      </c>
      <c r="P928" s="786" t="s">
        <v>1085</v>
      </c>
      <c r="Q928" s="786" t="s">
        <v>1085</v>
      </c>
      <c r="R928" s="787"/>
      <c r="S928" s="787"/>
      <c r="T928" s="788"/>
      <c r="U928" s="787" t="s">
        <v>7</v>
      </c>
      <c r="V928" s="787"/>
      <c r="W928" s="783">
        <v>2</v>
      </c>
      <c r="X928" s="789">
        <v>2</v>
      </c>
      <c r="Y928" s="789">
        <v>2</v>
      </c>
      <c r="Z928" s="789">
        <v>0.5</v>
      </c>
      <c r="AA928" s="789">
        <v>0.5</v>
      </c>
      <c r="AB928" s="789">
        <v>0.5</v>
      </c>
      <c r="AC928" s="781"/>
      <c r="AD928" s="782"/>
      <c r="AE928" s="783"/>
      <c r="AF928" s="784">
        <f t="shared" si="440"/>
        <v>0</v>
      </c>
      <c r="AG928" s="784"/>
      <c r="AH928" s="784"/>
      <c r="AI928" s="784"/>
      <c r="AJ928" s="784">
        <f t="shared" si="428"/>
        <v>0</v>
      </c>
      <c r="AK928" s="784"/>
      <c r="AL928" s="784"/>
      <c r="AM928" s="784"/>
      <c r="AN928" s="784">
        <f t="shared" si="429"/>
        <v>0</v>
      </c>
      <c r="AO928" s="784"/>
      <c r="AP928" s="784"/>
      <c r="AQ928" s="784"/>
      <c r="AR928" s="363"/>
      <c r="AS928" s="785">
        <f t="shared" si="430"/>
        <v>0</v>
      </c>
      <c r="AT928" s="785"/>
      <c r="AU928" s="785"/>
      <c r="AV928" s="785"/>
      <c r="AW928" s="785">
        <f t="shared" si="431"/>
        <v>0</v>
      </c>
      <c r="AX928" s="91"/>
      <c r="AY928" s="116">
        <f t="shared" si="432"/>
        <v>0</v>
      </c>
      <c r="AZ928" s="116">
        <f t="shared" si="433"/>
        <v>0</v>
      </c>
      <c r="BA928" s="116">
        <f t="shared" si="434"/>
        <v>0</v>
      </c>
      <c r="BB928" s="116">
        <f t="shared" si="435"/>
        <v>0</v>
      </c>
      <c r="BC928" s="115">
        <f t="shared" si="441"/>
        <v>0</v>
      </c>
      <c r="BD928" s="116">
        <f t="shared" si="436"/>
        <v>0</v>
      </c>
      <c r="BE928" s="120">
        <f t="shared" si="442"/>
        <v>0</v>
      </c>
      <c r="BF928" s="115">
        <f t="shared" si="443"/>
        <v>0</v>
      </c>
      <c r="BG928" s="116">
        <f t="shared" si="437"/>
        <v>0</v>
      </c>
      <c r="BH928" s="120">
        <f t="shared" si="444"/>
        <v>0</v>
      </c>
      <c r="BI928" s="115">
        <f t="shared" si="445"/>
        <v>0</v>
      </c>
      <c r="BJ928" s="116">
        <f t="shared" si="438"/>
        <v>0</v>
      </c>
      <c r="BK928" s="120">
        <f t="shared" si="446"/>
        <v>0</v>
      </c>
      <c r="BL928" s="120">
        <f t="shared" si="447"/>
        <v>0</v>
      </c>
      <c r="BN928" s="375">
        <f t="shared" si="439"/>
        <v>0</v>
      </c>
      <c r="BP928" s="380"/>
      <c r="DH928" s="102"/>
    </row>
    <row r="929" spans="1:112" hidden="1">
      <c r="A929" s="110"/>
      <c r="B929" s="786" t="s">
        <v>1086</v>
      </c>
      <c r="C929" s="786" t="s">
        <v>1086</v>
      </c>
      <c r="D929" s="786" t="s">
        <v>1086</v>
      </c>
      <c r="E929" s="786" t="s">
        <v>1086</v>
      </c>
      <c r="F929" s="786" t="s">
        <v>1086</v>
      </c>
      <c r="G929" s="786" t="s">
        <v>1086</v>
      </c>
      <c r="H929" s="786" t="s">
        <v>1086</v>
      </c>
      <c r="I929" s="786" t="s">
        <v>1086</v>
      </c>
      <c r="J929" s="786" t="s">
        <v>1086</v>
      </c>
      <c r="K929" s="786" t="s">
        <v>1086</v>
      </c>
      <c r="L929" s="786" t="s">
        <v>1086</v>
      </c>
      <c r="M929" s="786" t="s">
        <v>1086</v>
      </c>
      <c r="N929" s="786" t="s">
        <v>1086</v>
      </c>
      <c r="O929" s="786" t="s">
        <v>1086</v>
      </c>
      <c r="P929" s="786" t="s">
        <v>1086</v>
      </c>
      <c r="Q929" s="786" t="s">
        <v>1086</v>
      </c>
      <c r="R929" s="787"/>
      <c r="S929" s="787"/>
      <c r="T929" s="788"/>
      <c r="U929" s="787" t="s">
        <v>7</v>
      </c>
      <c r="V929" s="787"/>
      <c r="W929" s="783">
        <v>1</v>
      </c>
      <c r="X929" s="789">
        <v>1</v>
      </c>
      <c r="Y929" s="789">
        <v>1</v>
      </c>
      <c r="Z929" s="789">
        <v>0.25</v>
      </c>
      <c r="AA929" s="789">
        <v>0.25</v>
      </c>
      <c r="AB929" s="789">
        <v>0.25</v>
      </c>
      <c r="AC929" s="781"/>
      <c r="AD929" s="782"/>
      <c r="AE929" s="783"/>
      <c r="AF929" s="784">
        <f t="shared" si="440"/>
        <v>0</v>
      </c>
      <c r="AG929" s="784"/>
      <c r="AH929" s="784"/>
      <c r="AI929" s="784"/>
      <c r="AJ929" s="784">
        <f t="shared" si="428"/>
        <v>0</v>
      </c>
      <c r="AK929" s="784"/>
      <c r="AL929" s="784"/>
      <c r="AM929" s="784"/>
      <c r="AN929" s="784">
        <f t="shared" si="429"/>
        <v>0</v>
      </c>
      <c r="AO929" s="784"/>
      <c r="AP929" s="784"/>
      <c r="AQ929" s="784"/>
      <c r="AR929" s="363"/>
      <c r="AS929" s="785">
        <f t="shared" si="430"/>
        <v>0</v>
      </c>
      <c r="AT929" s="785"/>
      <c r="AU929" s="785"/>
      <c r="AV929" s="785"/>
      <c r="AW929" s="785">
        <f t="shared" si="431"/>
        <v>0</v>
      </c>
      <c r="AX929" s="91"/>
      <c r="AY929" s="116">
        <f t="shared" si="432"/>
        <v>0</v>
      </c>
      <c r="AZ929" s="116">
        <f t="shared" si="433"/>
        <v>0</v>
      </c>
      <c r="BA929" s="116">
        <f t="shared" si="434"/>
        <v>0</v>
      </c>
      <c r="BB929" s="116">
        <f t="shared" si="435"/>
        <v>0</v>
      </c>
      <c r="BC929" s="115">
        <f t="shared" si="441"/>
        <v>0</v>
      </c>
      <c r="BD929" s="116">
        <f t="shared" si="436"/>
        <v>0</v>
      </c>
      <c r="BE929" s="120">
        <f t="shared" si="442"/>
        <v>0</v>
      </c>
      <c r="BF929" s="115">
        <f t="shared" si="443"/>
        <v>0</v>
      </c>
      <c r="BG929" s="116">
        <f t="shared" si="437"/>
        <v>0</v>
      </c>
      <c r="BH929" s="120">
        <f t="shared" si="444"/>
        <v>0</v>
      </c>
      <c r="BI929" s="115">
        <f t="shared" si="445"/>
        <v>0</v>
      </c>
      <c r="BJ929" s="116">
        <f t="shared" si="438"/>
        <v>0</v>
      </c>
      <c r="BK929" s="120">
        <f t="shared" si="446"/>
        <v>0</v>
      </c>
      <c r="BL929" s="120">
        <f t="shared" si="447"/>
        <v>0</v>
      </c>
      <c r="BN929" s="375">
        <f t="shared" si="439"/>
        <v>0</v>
      </c>
      <c r="BP929" s="380"/>
      <c r="DH929" s="102"/>
    </row>
    <row r="930" spans="1:112" hidden="1">
      <c r="A930" s="110"/>
      <c r="B930" s="786" t="s">
        <v>1087</v>
      </c>
      <c r="C930" s="786" t="s">
        <v>1087</v>
      </c>
      <c r="D930" s="786" t="s">
        <v>1087</v>
      </c>
      <c r="E930" s="786" t="s">
        <v>1087</v>
      </c>
      <c r="F930" s="786" t="s">
        <v>1087</v>
      </c>
      <c r="G930" s="786" t="s">
        <v>1087</v>
      </c>
      <c r="H930" s="786" t="s">
        <v>1087</v>
      </c>
      <c r="I930" s="786" t="s">
        <v>1087</v>
      </c>
      <c r="J930" s="786" t="s">
        <v>1087</v>
      </c>
      <c r="K930" s="786" t="s">
        <v>1087</v>
      </c>
      <c r="L930" s="786" t="s">
        <v>1087</v>
      </c>
      <c r="M930" s="786" t="s">
        <v>1087</v>
      </c>
      <c r="N930" s="786" t="s">
        <v>1087</v>
      </c>
      <c r="O930" s="786" t="s">
        <v>1087</v>
      </c>
      <c r="P930" s="786" t="s">
        <v>1087</v>
      </c>
      <c r="Q930" s="786" t="s">
        <v>1087</v>
      </c>
      <c r="R930" s="787"/>
      <c r="S930" s="787"/>
      <c r="T930" s="788"/>
      <c r="U930" s="787" t="s">
        <v>7</v>
      </c>
      <c r="V930" s="787"/>
      <c r="W930" s="783">
        <v>1.25</v>
      </c>
      <c r="X930" s="789">
        <v>1.25</v>
      </c>
      <c r="Y930" s="789">
        <v>1.25</v>
      </c>
      <c r="Z930" s="789">
        <v>0.25</v>
      </c>
      <c r="AA930" s="789">
        <v>0.25</v>
      </c>
      <c r="AB930" s="789">
        <v>0.25</v>
      </c>
      <c r="AC930" s="781"/>
      <c r="AD930" s="782"/>
      <c r="AE930" s="783"/>
      <c r="AF930" s="784">
        <f t="shared" si="440"/>
        <v>0</v>
      </c>
      <c r="AG930" s="784"/>
      <c r="AH930" s="784"/>
      <c r="AI930" s="784"/>
      <c r="AJ930" s="784">
        <f t="shared" si="428"/>
        <v>0</v>
      </c>
      <c r="AK930" s="784"/>
      <c r="AL930" s="784"/>
      <c r="AM930" s="784"/>
      <c r="AN930" s="784">
        <f t="shared" si="429"/>
        <v>0</v>
      </c>
      <c r="AO930" s="784"/>
      <c r="AP930" s="784"/>
      <c r="AQ930" s="784"/>
      <c r="AR930" s="363"/>
      <c r="AS930" s="785">
        <f t="shared" si="430"/>
        <v>0</v>
      </c>
      <c r="AT930" s="785"/>
      <c r="AU930" s="785"/>
      <c r="AV930" s="785"/>
      <c r="AW930" s="785">
        <f t="shared" si="431"/>
        <v>0</v>
      </c>
      <c r="AX930" s="91"/>
      <c r="AY930" s="116">
        <f t="shared" si="432"/>
        <v>0</v>
      </c>
      <c r="AZ930" s="116">
        <f t="shared" si="433"/>
        <v>0</v>
      </c>
      <c r="BA930" s="116">
        <f t="shared" si="434"/>
        <v>0</v>
      </c>
      <c r="BB930" s="116">
        <f t="shared" si="435"/>
        <v>0</v>
      </c>
      <c r="BC930" s="115">
        <f t="shared" si="441"/>
        <v>0</v>
      </c>
      <c r="BD930" s="116">
        <f t="shared" si="436"/>
        <v>0</v>
      </c>
      <c r="BE930" s="120">
        <f t="shared" si="442"/>
        <v>0</v>
      </c>
      <c r="BF930" s="115">
        <f t="shared" si="443"/>
        <v>0</v>
      </c>
      <c r="BG930" s="116">
        <f t="shared" si="437"/>
        <v>0</v>
      </c>
      <c r="BH930" s="120">
        <f t="shared" si="444"/>
        <v>0</v>
      </c>
      <c r="BI930" s="115">
        <f t="shared" si="445"/>
        <v>0</v>
      </c>
      <c r="BJ930" s="116">
        <f t="shared" si="438"/>
        <v>0</v>
      </c>
      <c r="BK930" s="120">
        <f t="shared" si="446"/>
        <v>0</v>
      </c>
      <c r="BL930" s="120">
        <f t="shared" si="447"/>
        <v>0</v>
      </c>
      <c r="BN930" s="375">
        <f t="shared" si="439"/>
        <v>0</v>
      </c>
      <c r="BP930" s="380"/>
      <c r="DH930" s="102"/>
    </row>
    <row r="931" spans="1:112" hidden="1">
      <c r="A931" s="110"/>
      <c r="B931" s="786"/>
      <c r="C931" s="786"/>
      <c r="D931" s="786"/>
      <c r="E931" s="786"/>
      <c r="F931" s="786"/>
      <c r="G931" s="786"/>
      <c r="H931" s="786"/>
      <c r="I931" s="786"/>
      <c r="J931" s="786"/>
      <c r="K931" s="786"/>
      <c r="L931" s="786"/>
      <c r="M931" s="786"/>
      <c r="N931" s="786"/>
      <c r="O931" s="786"/>
      <c r="P931" s="786"/>
      <c r="Q931" s="786"/>
      <c r="R931" s="787"/>
      <c r="S931" s="787"/>
      <c r="T931" s="788"/>
      <c r="U931" s="787"/>
      <c r="V931" s="787"/>
      <c r="W931" s="783"/>
      <c r="X931" s="789"/>
      <c r="Y931" s="789"/>
      <c r="Z931" s="789"/>
      <c r="AA931" s="789"/>
      <c r="AB931" s="789"/>
      <c r="AC931" s="781"/>
      <c r="AD931" s="782"/>
      <c r="AE931" s="783"/>
      <c r="AF931" s="784">
        <f t="shared" si="440"/>
        <v>0</v>
      </c>
      <c r="AG931" s="784"/>
      <c r="AH931" s="784"/>
      <c r="AI931" s="784"/>
      <c r="AJ931" s="784">
        <f t="shared" si="428"/>
        <v>0</v>
      </c>
      <c r="AK931" s="784"/>
      <c r="AL931" s="784"/>
      <c r="AM931" s="784"/>
      <c r="AN931" s="784">
        <f t="shared" si="429"/>
        <v>0</v>
      </c>
      <c r="AO931" s="784"/>
      <c r="AP931" s="784"/>
      <c r="AQ931" s="784"/>
      <c r="AR931" s="363"/>
      <c r="AS931" s="785">
        <f t="shared" si="430"/>
        <v>0</v>
      </c>
      <c r="AT931" s="785"/>
      <c r="AU931" s="785"/>
      <c r="AV931" s="785"/>
      <c r="AW931" s="785">
        <f t="shared" si="431"/>
        <v>0</v>
      </c>
      <c r="AX931" s="91"/>
      <c r="AY931" s="116">
        <f t="shared" si="432"/>
        <v>0</v>
      </c>
      <c r="AZ931" s="116">
        <f t="shared" si="433"/>
        <v>0</v>
      </c>
      <c r="BA931" s="116">
        <f t="shared" si="434"/>
        <v>0</v>
      </c>
      <c r="BB931" s="116">
        <f t="shared" si="435"/>
        <v>0</v>
      </c>
      <c r="BC931" s="115">
        <f t="shared" si="441"/>
        <v>0</v>
      </c>
      <c r="BD931" s="116">
        <f t="shared" si="436"/>
        <v>0</v>
      </c>
      <c r="BE931" s="120">
        <f t="shared" si="442"/>
        <v>0</v>
      </c>
      <c r="BF931" s="115">
        <f t="shared" si="443"/>
        <v>0</v>
      </c>
      <c r="BG931" s="116">
        <f t="shared" si="437"/>
        <v>0</v>
      </c>
      <c r="BH931" s="120">
        <f t="shared" si="444"/>
        <v>0</v>
      </c>
      <c r="BI931" s="115">
        <f t="shared" si="445"/>
        <v>0</v>
      </c>
      <c r="BJ931" s="116">
        <f t="shared" si="438"/>
        <v>0</v>
      </c>
      <c r="BK931" s="120">
        <f t="shared" si="446"/>
        <v>0</v>
      </c>
      <c r="BL931" s="120">
        <f t="shared" si="447"/>
        <v>0</v>
      </c>
      <c r="BN931" s="375">
        <f t="shared" si="439"/>
        <v>0</v>
      </c>
      <c r="BP931" s="380"/>
      <c r="DH931" s="102"/>
    </row>
    <row r="932" spans="1:112" hidden="1">
      <c r="A932" s="110"/>
      <c r="B932" s="786"/>
      <c r="C932" s="786"/>
      <c r="D932" s="786"/>
      <c r="E932" s="786"/>
      <c r="F932" s="786"/>
      <c r="G932" s="786"/>
      <c r="H932" s="786"/>
      <c r="I932" s="786"/>
      <c r="J932" s="786"/>
      <c r="K932" s="786"/>
      <c r="L932" s="786"/>
      <c r="M932" s="786"/>
      <c r="N932" s="786"/>
      <c r="O932" s="786"/>
      <c r="P932" s="786"/>
      <c r="Q932" s="786"/>
      <c r="R932" s="787"/>
      <c r="S932" s="787"/>
      <c r="T932" s="788"/>
      <c r="U932" s="787"/>
      <c r="V932" s="787"/>
      <c r="W932" s="783"/>
      <c r="X932" s="789"/>
      <c r="Y932" s="789"/>
      <c r="Z932" s="789"/>
      <c r="AA932" s="789"/>
      <c r="AB932" s="789"/>
      <c r="AC932" s="781"/>
      <c r="AD932" s="782"/>
      <c r="AE932" s="783"/>
      <c r="AF932" s="784">
        <f t="shared" si="440"/>
        <v>0</v>
      </c>
      <c r="AG932" s="784"/>
      <c r="AH932" s="784"/>
      <c r="AI932" s="784"/>
      <c r="AJ932" s="784">
        <f t="shared" si="428"/>
        <v>0</v>
      </c>
      <c r="AK932" s="784"/>
      <c r="AL932" s="784"/>
      <c r="AM932" s="784"/>
      <c r="AN932" s="784">
        <f t="shared" si="429"/>
        <v>0</v>
      </c>
      <c r="AO932" s="784"/>
      <c r="AP932" s="784"/>
      <c r="AQ932" s="784"/>
      <c r="AR932" s="363"/>
      <c r="AS932" s="785">
        <f t="shared" si="430"/>
        <v>0</v>
      </c>
      <c r="AT932" s="785"/>
      <c r="AU932" s="785"/>
      <c r="AV932" s="785"/>
      <c r="AW932" s="785">
        <f t="shared" si="431"/>
        <v>0</v>
      </c>
      <c r="AX932" s="91"/>
      <c r="AY932" s="116">
        <f t="shared" si="432"/>
        <v>0</v>
      </c>
      <c r="AZ932" s="116">
        <f t="shared" si="433"/>
        <v>0</v>
      </c>
      <c r="BA932" s="116">
        <f t="shared" si="434"/>
        <v>0</v>
      </c>
      <c r="BB932" s="116">
        <f t="shared" si="435"/>
        <v>0</v>
      </c>
      <c r="BC932" s="115">
        <f t="shared" si="441"/>
        <v>0</v>
      </c>
      <c r="BD932" s="116">
        <f t="shared" si="436"/>
        <v>0</v>
      </c>
      <c r="BE932" s="120">
        <f t="shared" si="442"/>
        <v>0</v>
      </c>
      <c r="BF932" s="115">
        <f t="shared" si="443"/>
        <v>0</v>
      </c>
      <c r="BG932" s="116">
        <f t="shared" si="437"/>
        <v>0</v>
      </c>
      <c r="BH932" s="120">
        <f t="shared" si="444"/>
        <v>0</v>
      </c>
      <c r="BI932" s="115">
        <f t="shared" si="445"/>
        <v>0</v>
      </c>
      <c r="BJ932" s="116">
        <f t="shared" si="438"/>
        <v>0</v>
      </c>
      <c r="BK932" s="120">
        <f t="shared" si="446"/>
        <v>0</v>
      </c>
      <c r="BL932" s="120">
        <f t="shared" si="447"/>
        <v>0</v>
      </c>
      <c r="BN932" s="375">
        <f t="shared" si="439"/>
        <v>0</v>
      </c>
      <c r="BP932" s="380"/>
      <c r="DH932" s="102"/>
    </row>
    <row r="933" spans="1:112" hidden="1">
      <c r="A933" s="110"/>
      <c r="B933" s="801" t="s">
        <v>1088</v>
      </c>
      <c r="C933" s="801" t="s">
        <v>1088</v>
      </c>
      <c r="D933" s="801" t="s">
        <v>1088</v>
      </c>
      <c r="E933" s="801" t="s">
        <v>1088</v>
      </c>
      <c r="F933" s="801" t="s">
        <v>1088</v>
      </c>
      <c r="G933" s="801" t="s">
        <v>1088</v>
      </c>
      <c r="H933" s="801" t="s">
        <v>1088</v>
      </c>
      <c r="I933" s="801" t="s">
        <v>1088</v>
      </c>
      <c r="J933" s="801" t="s">
        <v>1088</v>
      </c>
      <c r="K933" s="801" t="s">
        <v>1088</v>
      </c>
      <c r="L933" s="801" t="s">
        <v>1088</v>
      </c>
      <c r="M933" s="801" t="s">
        <v>1088</v>
      </c>
      <c r="N933" s="801" t="s">
        <v>1088</v>
      </c>
      <c r="O933" s="801" t="s">
        <v>1088</v>
      </c>
      <c r="P933" s="801" t="s">
        <v>1088</v>
      </c>
      <c r="Q933" s="801" t="s">
        <v>1088</v>
      </c>
      <c r="R933" s="787"/>
      <c r="S933" s="787"/>
      <c r="T933" s="788"/>
      <c r="U933" s="787"/>
      <c r="V933" s="787"/>
      <c r="W933" s="783"/>
      <c r="X933" s="789"/>
      <c r="Y933" s="789"/>
      <c r="Z933" s="789"/>
      <c r="AA933" s="789"/>
      <c r="AB933" s="789"/>
      <c r="AC933" s="781"/>
      <c r="AD933" s="782"/>
      <c r="AE933" s="783"/>
      <c r="AF933" s="784">
        <f t="shared" si="440"/>
        <v>0</v>
      </c>
      <c r="AG933" s="784"/>
      <c r="AH933" s="784"/>
      <c r="AI933" s="784"/>
      <c r="AJ933" s="784">
        <f t="shared" si="428"/>
        <v>0</v>
      </c>
      <c r="AK933" s="784"/>
      <c r="AL933" s="784"/>
      <c r="AM933" s="784"/>
      <c r="AN933" s="784">
        <f t="shared" si="429"/>
        <v>0</v>
      </c>
      <c r="AO933" s="784"/>
      <c r="AP933" s="784"/>
      <c r="AQ933" s="784"/>
      <c r="AR933" s="363"/>
      <c r="AS933" s="785">
        <f t="shared" si="430"/>
        <v>0</v>
      </c>
      <c r="AT933" s="785"/>
      <c r="AU933" s="785"/>
      <c r="AV933" s="785"/>
      <c r="AW933" s="785">
        <f t="shared" si="431"/>
        <v>0</v>
      </c>
      <c r="AX933" s="91"/>
      <c r="AY933" s="116">
        <f t="shared" si="432"/>
        <v>0</v>
      </c>
      <c r="AZ933" s="116">
        <f t="shared" si="433"/>
        <v>0</v>
      </c>
      <c r="BA933" s="116">
        <f t="shared" si="434"/>
        <v>0</v>
      </c>
      <c r="BB933" s="116">
        <f t="shared" si="435"/>
        <v>0</v>
      </c>
      <c r="BC933" s="115">
        <f t="shared" si="441"/>
        <v>0</v>
      </c>
      <c r="BD933" s="116">
        <f t="shared" si="436"/>
        <v>0</v>
      </c>
      <c r="BE933" s="120">
        <f t="shared" si="442"/>
        <v>0</v>
      </c>
      <c r="BF933" s="115">
        <f t="shared" si="443"/>
        <v>0</v>
      </c>
      <c r="BG933" s="116">
        <f t="shared" si="437"/>
        <v>0</v>
      </c>
      <c r="BH933" s="120">
        <f t="shared" si="444"/>
        <v>0</v>
      </c>
      <c r="BI933" s="115">
        <f t="shared" si="445"/>
        <v>0</v>
      </c>
      <c r="BJ933" s="116">
        <f t="shared" si="438"/>
        <v>0</v>
      </c>
      <c r="BK933" s="120">
        <f t="shared" si="446"/>
        <v>0</v>
      </c>
      <c r="BL933" s="120">
        <f t="shared" si="447"/>
        <v>0</v>
      </c>
      <c r="BN933" s="375">
        <f t="shared" si="439"/>
        <v>0</v>
      </c>
      <c r="BP933" s="380"/>
      <c r="DH933" s="102"/>
    </row>
    <row r="934" spans="1:112" hidden="1">
      <c r="A934" s="110"/>
      <c r="B934" s="786" t="s">
        <v>1089</v>
      </c>
      <c r="C934" s="786" t="s">
        <v>1089</v>
      </c>
      <c r="D934" s="786" t="s">
        <v>1089</v>
      </c>
      <c r="E934" s="786" t="s">
        <v>1089</v>
      </c>
      <c r="F934" s="786" t="s">
        <v>1089</v>
      </c>
      <c r="G934" s="786" t="s">
        <v>1089</v>
      </c>
      <c r="H934" s="786" t="s">
        <v>1089</v>
      </c>
      <c r="I934" s="786" t="s">
        <v>1089</v>
      </c>
      <c r="J934" s="786" t="s">
        <v>1089</v>
      </c>
      <c r="K934" s="786" t="s">
        <v>1089</v>
      </c>
      <c r="L934" s="786" t="s">
        <v>1089</v>
      </c>
      <c r="M934" s="786" t="s">
        <v>1089</v>
      </c>
      <c r="N934" s="786" t="s">
        <v>1089</v>
      </c>
      <c r="O934" s="786" t="s">
        <v>1089</v>
      </c>
      <c r="P934" s="786" t="s">
        <v>1089</v>
      </c>
      <c r="Q934" s="786" t="s">
        <v>1089</v>
      </c>
      <c r="R934" s="787"/>
      <c r="S934" s="787"/>
      <c r="T934" s="788"/>
      <c r="U934" s="787" t="s">
        <v>7</v>
      </c>
      <c r="V934" s="787"/>
      <c r="W934" s="783">
        <v>1.75</v>
      </c>
      <c r="X934" s="789">
        <v>1.75</v>
      </c>
      <c r="Y934" s="789">
        <v>1.75</v>
      </c>
      <c r="Z934" s="789">
        <v>2</v>
      </c>
      <c r="AA934" s="789">
        <v>2</v>
      </c>
      <c r="AB934" s="789">
        <v>2</v>
      </c>
      <c r="AC934" s="781"/>
      <c r="AD934" s="782"/>
      <c r="AE934" s="783"/>
      <c r="AF934" s="784">
        <f t="shared" si="440"/>
        <v>0</v>
      </c>
      <c r="AG934" s="784"/>
      <c r="AH934" s="784"/>
      <c r="AI934" s="784"/>
      <c r="AJ934" s="784">
        <f t="shared" si="428"/>
        <v>0</v>
      </c>
      <c r="AK934" s="784"/>
      <c r="AL934" s="784"/>
      <c r="AM934" s="784"/>
      <c r="AN934" s="784">
        <f t="shared" si="429"/>
        <v>0</v>
      </c>
      <c r="AO934" s="784"/>
      <c r="AP934" s="784"/>
      <c r="AQ934" s="784"/>
      <c r="AR934" s="363"/>
      <c r="AS934" s="785">
        <f t="shared" si="430"/>
        <v>0</v>
      </c>
      <c r="AT934" s="785"/>
      <c r="AU934" s="785"/>
      <c r="AV934" s="785"/>
      <c r="AW934" s="785">
        <f t="shared" si="431"/>
        <v>0</v>
      </c>
      <c r="AX934" s="91"/>
      <c r="AY934" s="116">
        <f t="shared" si="432"/>
        <v>0</v>
      </c>
      <c r="AZ934" s="116">
        <f t="shared" si="433"/>
        <v>0</v>
      </c>
      <c r="BA934" s="116">
        <f t="shared" si="434"/>
        <v>0</v>
      </c>
      <c r="BB934" s="116">
        <f t="shared" si="435"/>
        <v>0</v>
      </c>
      <c r="BC934" s="115">
        <f t="shared" si="441"/>
        <v>0</v>
      </c>
      <c r="BD934" s="116">
        <f t="shared" si="436"/>
        <v>0</v>
      </c>
      <c r="BE934" s="120">
        <f t="shared" si="442"/>
        <v>0</v>
      </c>
      <c r="BF934" s="115">
        <f t="shared" si="443"/>
        <v>0</v>
      </c>
      <c r="BG934" s="116">
        <f t="shared" si="437"/>
        <v>0</v>
      </c>
      <c r="BH934" s="120">
        <f t="shared" si="444"/>
        <v>0</v>
      </c>
      <c r="BI934" s="115">
        <f t="shared" si="445"/>
        <v>0</v>
      </c>
      <c r="BJ934" s="116">
        <f t="shared" si="438"/>
        <v>0</v>
      </c>
      <c r="BK934" s="120">
        <f t="shared" si="446"/>
        <v>0</v>
      </c>
      <c r="BL934" s="120">
        <f t="shared" si="447"/>
        <v>0</v>
      </c>
      <c r="BN934" s="375">
        <f t="shared" si="439"/>
        <v>0</v>
      </c>
      <c r="BP934" s="380"/>
      <c r="DH934" s="102"/>
    </row>
    <row r="935" spans="1:112" hidden="1">
      <c r="A935" s="110"/>
      <c r="B935" s="786" t="s">
        <v>1090</v>
      </c>
      <c r="C935" s="786" t="s">
        <v>1090</v>
      </c>
      <c r="D935" s="786" t="s">
        <v>1090</v>
      </c>
      <c r="E935" s="786" t="s">
        <v>1090</v>
      </c>
      <c r="F935" s="786" t="s">
        <v>1090</v>
      </c>
      <c r="G935" s="786" t="s">
        <v>1090</v>
      </c>
      <c r="H935" s="786" t="s">
        <v>1090</v>
      </c>
      <c r="I935" s="786" t="s">
        <v>1090</v>
      </c>
      <c r="J935" s="786" t="s">
        <v>1090</v>
      </c>
      <c r="K935" s="786" t="s">
        <v>1090</v>
      </c>
      <c r="L935" s="786" t="s">
        <v>1090</v>
      </c>
      <c r="M935" s="786" t="s">
        <v>1090</v>
      </c>
      <c r="N935" s="786" t="s">
        <v>1090</v>
      </c>
      <c r="O935" s="786" t="s">
        <v>1090</v>
      </c>
      <c r="P935" s="786" t="s">
        <v>1090</v>
      </c>
      <c r="Q935" s="786" t="s">
        <v>1090</v>
      </c>
      <c r="R935" s="787"/>
      <c r="S935" s="787"/>
      <c r="T935" s="788"/>
      <c r="U935" s="787" t="s">
        <v>7</v>
      </c>
      <c r="V935" s="787"/>
      <c r="W935" s="783">
        <v>1.5</v>
      </c>
      <c r="X935" s="789">
        <v>1.5</v>
      </c>
      <c r="Y935" s="789">
        <v>1.5</v>
      </c>
      <c r="Z935" s="789">
        <v>1.75</v>
      </c>
      <c r="AA935" s="789">
        <v>1.75</v>
      </c>
      <c r="AB935" s="789">
        <v>1.75</v>
      </c>
      <c r="AC935" s="781"/>
      <c r="AD935" s="782"/>
      <c r="AE935" s="783"/>
      <c r="AF935" s="784">
        <f t="shared" si="440"/>
        <v>0</v>
      </c>
      <c r="AG935" s="784"/>
      <c r="AH935" s="784"/>
      <c r="AI935" s="784"/>
      <c r="AJ935" s="784">
        <f t="shared" si="428"/>
        <v>0</v>
      </c>
      <c r="AK935" s="784"/>
      <c r="AL935" s="784"/>
      <c r="AM935" s="784"/>
      <c r="AN935" s="784">
        <f t="shared" si="429"/>
        <v>0</v>
      </c>
      <c r="AO935" s="784"/>
      <c r="AP935" s="784"/>
      <c r="AQ935" s="784"/>
      <c r="AR935" s="363"/>
      <c r="AS935" s="785">
        <f t="shared" si="430"/>
        <v>0</v>
      </c>
      <c r="AT935" s="785"/>
      <c r="AU935" s="785"/>
      <c r="AV935" s="785"/>
      <c r="AW935" s="785">
        <f t="shared" si="431"/>
        <v>0</v>
      </c>
      <c r="AX935" s="91"/>
      <c r="AY935" s="116">
        <f t="shared" si="432"/>
        <v>0</v>
      </c>
      <c r="AZ935" s="116">
        <f t="shared" si="433"/>
        <v>0</v>
      </c>
      <c r="BA935" s="116">
        <f t="shared" si="434"/>
        <v>0</v>
      </c>
      <c r="BB935" s="116">
        <f t="shared" si="435"/>
        <v>0</v>
      </c>
      <c r="BC935" s="115">
        <f t="shared" si="441"/>
        <v>0</v>
      </c>
      <c r="BD935" s="116">
        <f t="shared" si="436"/>
        <v>0</v>
      </c>
      <c r="BE935" s="120">
        <f t="shared" si="442"/>
        <v>0</v>
      </c>
      <c r="BF935" s="115">
        <f t="shared" si="443"/>
        <v>0</v>
      </c>
      <c r="BG935" s="116">
        <f t="shared" si="437"/>
        <v>0</v>
      </c>
      <c r="BH935" s="120">
        <f t="shared" si="444"/>
        <v>0</v>
      </c>
      <c r="BI935" s="115">
        <f t="shared" si="445"/>
        <v>0</v>
      </c>
      <c r="BJ935" s="116">
        <f t="shared" si="438"/>
        <v>0</v>
      </c>
      <c r="BK935" s="120">
        <f t="shared" si="446"/>
        <v>0</v>
      </c>
      <c r="BL935" s="120">
        <f t="shared" si="447"/>
        <v>0</v>
      </c>
      <c r="BN935" s="375">
        <f t="shared" si="439"/>
        <v>0</v>
      </c>
      <c r="BP935" s="380"/>
      <c r="DH935" s="102"/>
    </row>
    <row r="936" spans="1:112" hidden="1">
      <c r="A936" s="110"/>
      <c r="B936" s="786" t="s">
        <v>1091</v>
      </c>
      <c r="C936" s="786" t="s">
        <v>1091</v>
      </c>
      <c r="D936" s="786" t="s">
        <v>1091</v>
      </c>
      <c r="E936" s="786" t="s">
        <v>1091</v>
      </c>
      <c r="F936" s="786" t="s">
        <v>1091</v>
      </c>
      <c r="G936" s="786" t="s">
        <v>1091</v>
      </c>
      <c r="H936" s="786" t="s">
        <v>1091</v>
      </c>
      <c r="I936" s="786" t="s">
        <v>1091</v>
      </c>
      <c r="J936" s="786" t="s">
        <v>1091</v>
      </c>
      <c r="K936" s="786" t="s">
        <v>1091</v>
      </c>
      <c r="L936" s="786" t="s">
        <v>1091</v>
      </c>
      <c r="M936" s="786" t="s">
        <v>1091</v>
      </c>
      <c r="N936" s="786" t="s">
        <v>1091</v>
      </c>
      <c r="O936" s="786" t="s">
        <v>1091</v>
      </c>
      <c r="P936" s="786" t="s">
        <v>1091</v>
      </c>
      <c r="Q936" s="786" t="s">
        <v>1091</v>
      </c>
      <c r="R936" s="787"/>
      <c r="S936" s="787"/>
      <c r="T936" s="788"/>
      <c r="U936" s="787" t="s">
        <v>7</v>
      </c>
      <c r="V936" s="787"/>
      <c r="W936" s="783">
        <v>1.75</v>
      </c>
      <c r="X936" s="789">
        <v>1.75</v>
      </c>
      <c r="Y936" s="789">
        <v>1.75</v>
      </c>
      <c r="Z936" s="789">
        <v>5</v>
      </c>
      <c r="AA936" s="789">
        <v>5</v>
      </c>
      <c r="AB936" s="789">
        <v>5</v>
      </c>
      <c r="AC936" s="781"/>
      <c r="AD936" s="782"/>
      <c r="AE936" s="783"/>
      <c r="AF936" s="784">
        <f t="shared" si="440"/>
        <v>0</v>
      </c>
      <c r="AG936" s="784"/>
      <c r="AH936" s="784"/>
      <c r="AI936" s="784"/>
      <c r="AJ936" s="784">
        <f t="shared" si="428"/>
        <v>0</v>
      </c>
      <c r="AK936" s="784"/>
      <c r="AL936" s="784"/>
      <c r="AM936" s="784"/>
      <c r="AN936" s="784">
        <f t="shared" si="429"/>
        <v>0</v>
      </c>
      <c r="AO936" s="784"/>
      <c r="AP936" s="784"/>
      <c r="AQ936" s="784"/>
      <c r="AR936" s="363"/>
      <c r="AS936" s="785">
        <f t="shared" si="430"/>
        <v>0</v>
      </c>
      <c r="AT936" s="785"/>
      <c r="AU936" s="785"/>
      <c r="AV936" s="785"/>
      <c r="AW936" s="785">
        <f t="shared" si="431"/>
        <v>0</v>
      </c>
      <c r="AX936" s="91"/>
      <c r="AY936" s="116">
        <f t="shared" si="432"/>
        <v>0</v>
      </c>
      <c r="AZ936" s="116">
        <f t="shared" si="433"/>
        <v>0</v>
      </c>
      <c r="BA936" s="116">
        <f t="shared" si="434"/>
        <v>0</v>
      </c>
      <c r="BB936" s="116">
        <f t="shared" si="435"/>
        <v>0</v>
      </c>
      <c r="BC936" s="115">
        <f t="shared" si="441"/>
        <v>0</v>
      </c>
      <c r="BD936" s="116">
        <f t="shared" si="436"/>
        <v>0</v>
      </c>
      <c r="BE936" s="120">
        <f t="shared" si="442"/>
        <v>0</v>
      </c>
      <c r="BF936" s="115">
        <f t="shared" si="443"/>
        <v>0</v>
      </c>
      <c r="BG936" s="116">
        <f t="shared" si="437"/>
        <v>0</v>
      </c>
      <c r="BH936" s="120">
        <f t="shared" si="444"/>
        <v>0</v>
      </c>
      <c r="BI936" s="115">
        <f t="shared" si="445"/>
        <v>0</v>
      </c>
      <c r="BJ936" s="116">
        <f t="shared" si="438"/>
        <v>0</v>
      </c>
      <c r="BK936" s="120">
        <f t="shared" si="446"/>
        <v>0</v>
      </c>
      <c r="BL936" s="120">
        <f t="shared" si="447"/>
        <v>0</v>
      </c>
      <c r="BN936" s="375">
        <f t="shared" si="439"/>
        <v>0</v>
      </c>
      <c r="BP936" s="380"/>
      <c r="DH936" s="102"/>
    </row>
    <row r="937" spans="1:112" hidden="1">
      <c r="A937" s="110"/>
      <c r="B937" s="786"/>
      <c r="C937" s="786"/>
      <c r="D937" s="786"/>
      <c r="E937" s="786"/>
      <c r="F937" s="786"/>
      <c r="G937" s="786"/>
      <c r="H937" s="786"/>
      <c r="I937" s="786"/>
      <c r="J937" s="786"/>
      <c r="K937" s="786"/>
      <c r="L937" s="786"/>
      <c r="M937" s="786"/>
      <c r="N937" s="786"/>
      <c r="O937" s="786"/>
      <c r="P937" s="786"/>
      <c r="Q937" s="786"/>
      <c r="R937" s="787"/>
      <c r="S937" s="787"/>
      <c r="T937" s="788"/>
      <c r="U937" s="787"/>
      <c r="V937" s="787"/>
      <c r="W937" s="783"/>
      <c r="X937" s="789"/>
      <c r="Y937" s="789"/>
      <c r="Z937" s="789"/>
      <c r="AA937" s="789"/>
      <c r="AB937" s="789"/>
      <c r="AC937" s="781"/>
      <c r="AD937" s="782"/>
      <c r="AE937" s="783"/>
      <c r="AF937" s="784">
        <f t="shared" si="440"/>
        <v>0</v>
      </c>
      <c r="AG937" s="784"/>
      <c r="AH937" s="784"/>
      <c r="AI937" s="784"/>
      <c r="AJ937" s="784">
        <f t="shared" si="428"/>
        <v>0</v>
      </c>
      <c r="AK937" s="784"/>
      <c r="AL937" s="784"/>
      <c r="AM937" s="784"/>
      <c r="AN937" s="784">
        <f t="shared" si="429"/>
        <v>0</v>
      </c>
      <c r="AO937" s="784"/>
      <c r="AP937" s="784"/>
      <c r="AQ937" s="784"/>
      <c r="AR937" s="363"/>
      <c r="AS937" s="785">
        <f t="shared" si="430"/>
        <v>0</v>
      </c>
      <c r="AT937" s="785"/>
      <c r="AU937" s="785"/>
      <c r="AV937" s="785"/>
      <c r="AW937" s="785">
        <f t="shared" si="431"/>
        <v>0</v>
      </c>
      <c r="AX937" s="91"/>
      <c r="AY937" s="116">
        <f t="shared" si="432"/>
        <v>0</v>
      </c>
      <c r="AZ937" s="116">
        <f t="shared" si="433"/>
        <v>0</v>
      </c>
      <c r="BA937" s="116">
        <f t="shared" si="434"/>
        <v>0</v>
      </c>
      <c r="BB937" s="116">
        <f t="shared" si="435"/>
        <v>0</v>
      </c>
      <c r="BC937" s="115">
        <f t="shared" si="441"/>
        <v>0</v>
      </c>
      <c r="BD937" s="116">
        <f t="shared" si="436"/>
        <v>0</v>
      </c>
      <c r="BE937" s="120">
        <f t="shared" si="442"/>
        <v>0</v>
      </c>
      <c r="BF937" s="115">
        <f t="shared" si="443"/>
        <v>0</v>
      </c>
      <c r="BG937" s="116">
        <f t="shared" si="437"/>
        <v>0</v>
      </c>
      <c r="BH937" s="120">
        <f t="shared" si="444"/>
        <v>0</v>
      </c>
      <c r="BI937" s="115">
        <f t="shared" si="445"/>
        <v>0</v>
      </c>
      <c r="BJ937" s="116">
        <f t="shared" si="438"/>
        <v>0</v>
      </c>
      <c r="BK937" s="120">
        <f t="shared" si="446"/>
        <v>0</v>
      </c>
      <c r="BL937" s="120">
        <f t="shared" si="447"/>
        <v>0</v>
      </c>
      <c r="BN937" s="375">
        <f t="shared" si="439"/>
        <v>0</v>
      </c>
      <c r="BP937" s="380"/>
      <c r="DH937" s="102"/>
    </row>
    <row r="938" spans="1:112" hidden="1">
      <c r="A938" s="110"/>
      <c r="B938" s="786"/>
      <c r="C938" s="786"/>
      <c r="D938" s="786"/>
      <c r="E938" s="786"/>
      <c r="F938" s="786"/>
      <c r="G938" s="786"/>
      <c r="H938" s="786"/>
      <c r="I938" s="786"/>
      <c r="J938" s="786"/>
      <c r="K938" s="786"/>
      <c r="L938" s="786"/>
      <c r="M938" s="786"/>
      <c r="N938" s="786"/>
      <c r="O938" s="786"/>
      <c r="P938" s="786"/>
      <c r="Q938" s="786"/>
      <c r="R938" s="787"/>
      <c r="S938" s="787"/>
      <c r="T938" s="788"/>
      <c r="U938" s="787"/>
      <c r="V938" s="787"/>
      <c r="W938" s="783"/>
      <c r="X938" s="789"/>
      <c r="Y938" s="789"/>
      <c r="Z938" s="789"/>
      <c r="AA938" s="789"/>
      <c r="AB938" s="789"/>
      <c r="AC938" s="781"/>
      <c r="AD938" s="782"/>
      <c r="AE938" s="783"/>
      <c r="AF938" s="784">
        <f t="shared" si="440"/>
        <v>0</v>
      </c>
      <c r="AG938" s="784"/>
      <c r="AH938" s="784"/>
      <c r="AI938" s="784"/>
      <c r="AJ938" s="784">
        <f t="shared" si="428"/>
        <v>0</v>
      </c>
      <c r="AK938" s="784"/>
      <c r="AL938" s="784"/>
      <c r="AM938" s="784"/>
      <c r="AN938" s="784">
        <f t="shared" si="429"/>
        <v>0</v>
      </c>
      <c r="AO938" s="784"/>
      <c r="AP938" s="784"/>
      <c r="AQ938" s="784"/>
      <c r="AR938" s="363"/>
      <c r="AS938" s="785">
        <f t="shared" si="430"/>
        <v>0</v>
      </c>
      <c r="AT938" s="785"/>
      <c r="AU938" s="785"/>
      <c r="AV938" s="785"/>
      <c r="AW938" s="785">
        <f t="shared" si="431"/>
        <v>0</v>
      </c>
      <c r="AX938" s="91"/>
      <c r="AY938" s="116">
        <f t="shared" si="432"/>
        <v>0</v>
      </c>
      <c r="AZ938" s="116">
        <f t="shared" si="433"/>
        <v>0</v>
      </c>
      <c r="BA938" s="116">
        <f t="shared" si="434"/>
        <v>0</v>
      </c>
      <c r="BB938" s="116">
        <f t="shared" si="435"/>
        <v>0</v>
      </c>
      <c r="BC938" s="115">
        <f t="shared" si="441"/>
        <v>0</v>
      </c>
      <c r="BD938" s="116">
        <f t="shared" si="436"/>
        <v>0</v>
      </c>
      <c r="BE938" s="120">
        <f t="shared" si="442"/>
        <v>0</v>
      </c>
      <c r="BF938" s="115">
        <f t="shared" si="443"/>
        <v>0</v>
      </c>
      <c r="BG938" s="116">
        <f t="shared" si="437"/>
        <v>0</v>
      </c>
      <c r="BH938" s="120">
        <f t="shared" si="444"/>
        <v>0</v>
      </c>
      <c r="BI938" s="115">
        <f t="shared" si="445"/>
        <v>0</v>
      </c>
      <c r="BJ938" s="116">
        <f t="shared" si="438"/>
        <v>0</v>
      </c>
      <c r="BK938" s="120">
        <f t="shared" si="446"/>
        <v>0</v>
      </c>
      <c r="BL938" s="120">
        <f t="shared" si="447"/>
        <v>0</v>
      </c>
      <c r="BN938" s="375">
        <f t="shared" si="439"/>
        <v>0</v>
      </c>
      <c r="BP938" s="380"/>
      <c r="DH938" s="102"/>
    </row>
    <row r="939" spans="1:112" hidden="1">
      <c r="A939" s="110"/>
      <c r="B939" s="786"/>
      <c r="C939" s="786"/>
      <c r="D939" s="786"/>
      <c r="E939" s="786"/>
      <c r="F939" s="786"/>
      <c r="G939" s="786"/>
      <c r="H939" s="786"/>
      <c r="I939" s="786"/>
      <c r="J939" s="786"/>
      <c r="K939" s="786"/>
      <c r="L939" s="786"/>
      <c r="M939" s="786"/>
      <c r="N939" s="786"/>
      <c r="O939" s="786"/>
      <c r="P939" s="786"/>
      <c r="Q939" s="786"/>
      <c r="R939" s="787"/>
      <c r="S939" s="787"/>
      <c r="T939" s="788"/>
      <c r="U939" s="787"/>
      <c r="V939" s="787"/>
      <c r="W939" s="783"/>
      <c r="X939" s="789"/>
      <c r="Y939" s="789"/>
      <c r="Z939" s="789"/>
      <c r="AA939" s="789"/>
      <c r="AB939" s="789"/>
      <c r="AC939" s="781"/>
      <c r="AD939" s="782"/>
      <c r="AE939" s="783"/>
      <c r="AF939" s="784">
        <f t="shared" si="440"/>
        <v>0</v>
      </c>
      <c r="AG939" s="784"/>
      <c r="AH939" s="784"/>
      <c r="AI939" s="784"/>
      <c r="AJ939" s="784">
        <f t="shared" si="428"/>
        <v>0</v>
      </c>
      <c r="AK939" s="784"/>
      <c r="AL939" s="784"/>
      <c r="AM939" s="784"/>
      <c r="AN939" s="784">
        <f t="shared" si="429"/>
        <v>0</v>
      </c>
      <c r="AO939" s="784"/>
      <c r="AP939" s="784"/>
      <c r="AQ939" s="784"/>
      <c r="AR939" s="363"/>
      <c r="AS939" s="785">
        <f t="shared" si="430"/>
        <v>0</v>
      </c>
      <c r="AT939" s="785"/>
      <c r="AU939" s="785"/>
      <c r="AV939" s="785"/>
      <c r="AW939" s="785">
        <f t="shared" si="431"/>
        <v>0</v>
      </c>
      <c r="AX939" s="91"/>
      <c r="AY939" s="116">
        <f t="shared" si="432"/>
        <v>0</v>
      </c>
      <c r="AZ939" s="116">
        <f t="shared" si="433"/>
        <v>0</v>
      </c>
      <c r="BA939" s="116">
        <f t="shared" si="434"/>
        <v>0</v>
      </c>
      <c r="BB939" s="116">
        <f t="shared" si="435"/>
        <v>0</v>
      </c>
      <c r="BC939" s="115">
        <f t="shared" si="441"/>
        <v>0</v>
      </c>
      <c r="BD939" s="116">
        <f t="shared" si="436"/>
        <v>0</v>
      </c>
      <c r="BE939" s="120">
        <f t="shared" si="442"/>
        <v>0</v>
      </c>
      <c r="BF939" s="115">
        <f t="shared" si="443"/>
        <v>0</v>
      </c>
      <c r="BG939" s="116">
        <f t="shared" si="437"/>
        <v>0</v>
      </c>
      <c r="BH939" s="120">
        <f t="shared" si="444"/>
        <v>0</v>
      </c>
      <c r="BI939" s="115">
        <f t="shared" si="445"/>
        <v>0</v>
      </c>
      <c r="BJ939" s="116">
        <f t="shared" si="438"/>
        <v>0</v>
      </c>
      <c r="BK939" s="120">
        <f t="shared" si="446"/>
        <v>0</v>
      </c>
      <c r="BL939" s="120">
        <f t="shared" si="447"/>
        <v>0</v>
      </c>
      <c r="BN939" s="375">
        <f t="shared" si="439"/>
        <v>0</v>
      </c>
      <c r="BP939" s="380"/>
      <c r="DH939" s="102"/>
    </row>
    <row r="940" spans="1:112" hidden="1">
      <c r="A940" s="110"/>
      <c r="B940" s="786"/>
      <c r="C940" s="786"/>
      <c r="D940" s="786"/>
      <c r="E940" s="786"/>
      <c r="F940" s="786"/>
      <c r="G940" s="786"/>
      <c r="H940" s="786"/>
      <c r="I940" s="786"/>
      <c r="J940" s="786"/>
      <c r="K940" s="786"/>
      <c r="L940" s="786"/>
      <c r="M940" s="786"/>
      <c r="N940" s="786"/>
      <c r="O940" s="786"/>
      <c r="P940" s="786"/>
      <c r="Q940" s="786"/>
      <c r="R940" s="787"/>
      <c r="S940" s="787"/>
      <c r="T940" s="788"/>
      <c r="U940" s="787"/>
      <c r="V940" s="787"/>
      <c r="W940" s="783"/>
      <c r="X940" s="789"/>
      <c r="Y940" s="789"/>
      <c r="Z940" s="789"/>
      <c r="AA940" s="789"/>
      <c r="AB940" s="789"/>
      <c r="AC940" s="781"/>
      <c r="AD940" s="782"/>
      <c r="AE940" s="783"/>
      <c r="AF940" s="784">
        <f t="shared" si="440"/>
        <v>0</v>
      </c>
      <c r="AG940" s="784"/>
      <c r="AH940" s="784"/>
      <c r="AI940" s="784"/>
      <c r="AJ940" s="784">
        <f t="shared" si="428"/>
        <v>0</v>
      </c>
      <c r="AK940" s="784"/>
      <c r="AL940" s="784"/>
      <c r="AM940" s="784"/>
      <c r="AN940" s="784">
        <f t="shared" si="429"/>
        <v>0</v>
      </c>
      <c r="AO940" s="784"/>
      <c r="AP940" s="784"/>
      <c r="AQ940" s="784"/>
      <c r="AR940" s="363"/>
      <c r="AS940" s="785">
        <f t="shared" si="430"/>
        <v>0</v>
      </c>
      <c r="AT940" s="785"/>
      <c r="AU940" s="785"/>
      <c r="AV940" s="785"/>
      <c r="AW940" s="785">
        <f t="shared" si="431"/>
        <v>0</v>
      </c>
      <c r="AX940" s="91"/>
      <c r="AY940" s="116">
        <f t="shared" si="432"/>
        <v>0</v>
      </c>
      <c r="AZ940" s="116">
        <f t="shared" si="433"/>
        <v>0</v>
      </c>
      <c r="BA940" s="116">
        <f t="shared" si="434"/>
        <v>0</v>
      </c>
      <c r="BB940" s="116">
        <f t="shared" si="435"/>
        <v>0</v>
      </c>
      <c r="BC940" s="115">
        <f t="shared" si="441"/>
        <v>0</v>
      </c>
      <c r="BD940" s="116">
        <f t="shared" si="436"/>
        <v>0</v>
      </c>
      <c r="BE940" s="120">
        <f t="shared" si="442"/>
        <v>0</v>
      </c>
      <c r="BF940" s="115">
        <f t="shared" si="443"/>
        <v>0</v>
      </c>
      <c r="BG940" s="116">
        <f t="shared" si="437"/>
        <v>0</v>
      </c>
      <c r="BH940" s="120">
        <f t="shared" si="444"/>
        <v>0</v>
      </c>
      <c r="BI940" s="115">
        <f t="shared" si="445"/>
        <v>0</v>
      </c>
      <c r="BJ940" s="116">
        <f t="shared" si="438"/>
        <v>0</v>
      </c>
      <c r="BK940" s="120">
        <f t="shared" si="446"/>
        <v>0</v>
      </c>
      <c r="BL940" s="120">
        <f t="shared" si="447"/>
        <v>0</v>
      </c>
      <c r="BN940" s="375">
        <f t="shared" si="439"/>
        <v>0</v>
      </c>
      <c r="BP940" s="380"/>
      <c r="DH940" s="102"/>
    </row>
    <row r="941" spans="1:112" hidden="1">
      <c r="A941" s="110"/>
      <c r="B941" s="786"/>
      <c r="C941" s="786"/>
      <c r="D941" s="786"/>
      <c r="E941" s="786"/>
      <c r="F941" s="786"/>
      <c r="G941" s="786"/>
      <c r="H941" s="786"/>
      <c r="I941" s="786"/>
      <c r="J941" s="786"/>
      <c r="K941" s="786"/>
      <c r="L941" s="786"/>
      <c r="M941" s="786"/>
      <c r="N941" s="786"/>
      <c r="O941" s="786"/>
      <c r="P941" s="786"/>
      <c r="Q941" s="786"/>
      <c r="R941" s="787"/>
      <c r="S941" s="787"/>
      <c r="T941" s="788"/>
      <c r="U941" s="787"/>
      <c r="V941" s="787"/>
      <c r="W941" s="783"/>
      <c r="X941" s="789"/>
      <c r="Y941" s="789"/>
      <c r="Z941" s="789"/>
      <c r="AA941" s="789"/>
      <c r="AB941" s="789"/>
      <c r="AC941" s="781"/>
      <c r="AD941" s="782"/>
      <c r="AE941" s="783"/>
      <c r="AF941" s="784">
        <f t="shared" si="440"/>
        <v>0</v>
      </c>
      <c r="AG941" s="784"/>
      <c r="AH941" s="784"/>
      <c r="AI941" s="784"/>
      <c r="AJ941" s="784">
        <f t="shared" si="428"/>
        <v>0</v>
      </c>
      <c r="AK941" s="784"/>
      <c r="AL941" s="784"/>
      <c r="AM941" s="784"/>
      <c r="AN941" s="784">
        <f t="shared" si="429"/>
        <v>0</v>
      </c>
      <c r="AO941" s="784"/>
      <c r="AP941" s="784"/>
      <c r="AQ941" s="784"/>
      <c r="AR941" s="363"/>
      <c r="AS941" s="785">
        <f t="shared" si="430"/>
        <v>0</v>
      </c>
      <c r="AT941" s="785"/>
      <c r="AU941" s="785"/>
      <c r="AV941" s="785"/>
      <c r="AW941" s="785">
        <f t="shared" si="431"/>
        <v>0</v>
      </c>
      <c r="AX941" s="91"/>
      <c r="AY941" s="116">
        <f t="shared" si="432"/>
        <v>0</v>
      </c>
      <c r="AZ941" s="116">
        <f t="shared" si="433"/>
        <v>0</v>
      </c>
      <c r="BA941" s="116">
        <f t="shared" si="434"/>
        <v>0</v>
      </c>
      <c r="BB941" s="116">
        <f t="shared" si="435"/>
        <v>0</v>
      </c>
      <c r="BC941" s="115">
        <f t="shared" si="441"/>
        <v>0</v>
      </c>
      <c r="BD941" s="116">
        <f t="shared" si="436"/>
        <v>0</v>
      </c>
      <c r="BE941" s="120">
        <f t="shared" si="442"/>
        <v>0</v>
      </c>
      <c r="BF941" s="115">
        <f t="shared" si="443"/>
        <v>0</v>
      </c>
      <c r="BG941" s="116">
        <f t="shared" si="437"/>
        <v>0</v>
      </c>
      <c r="BH941" s="120">
        <f t="shared" si="444"/>
        <v>0</v>
      </c>
      <c r="BI941" s="115">
        <f t="shared" si="445"/>
        <v>0</v>
      </c>
      <c r="BJ941" s="116">
        <f t="shared" si="438"/>
        <v>0</v>
      </c>
      <c r="BK941" s="120">
        <f t="shared" si="446"/>
        <v>0</v>
      </c>
      <c r="BL941" s="120">
        <f t="shared" si="447"/>
        <v>0</v>
      </c>
      <c r="BN941" s="375">
        <f t="shared" si="439"/>
        <v>0</v>
      </c>
      <c r="BP941" s="380"/>
      <c r="DH941" s="102"/>
    </row>
    <row r="942" spans="1:112" hidden="1">
      <c r="A942" s="110"/>
      <c r="B942" s="786"/>
      <c r="C942" s="786"/>
      <c r="D942" s="786"/>
      <c r="E942" s="786"/>
      <c r="F942" s="786"/>
      <c r="G942" s="786"/>
      <c r="H942" s="786"/>
      <c r="I942" s="786"/>
      <c r="J942" s="786"/>
      <c r="K942" s="786"/>
      <c r="L942" s="786"/>
      <c r="M942" s="786"/>
      <c r="N942" s="786"/>
      <c r="O942" s="786"/>
      <c r="P942" s="786"/>
      <c r="Q942" s="786"/>
      <c r="R942" s="787"/>
      <c r="S942" s="787"/>
      <c r="T942" s="788"/>
      <c r="U942" s="787"/>
      <c r="V942" s="787"/>
      <c r="W942" s="783"/>
      <c r="X942" s="789"/>
      <c r="Y942" s="789"/>
      <c r="Z942" s="789"/>
      <c r="AA942" s="789"/>
      <c r="AB942" s="789"/>
      <c r="AC942" s="781"/>
      <c r="AD942" s="782"/>
      <c r="AE942" s="783"/>
      <c r="AF942" s="784">
        <f t="shared" si="440"/>
        <v>0</v>
      </c>
      <c r="AG942" s="784"/>
      <c r="AH942" s="784"/>
      <c r="AI942" s="784"/>
      <c r="AJ942" s="784">
        <f t="shared" si="428"/>
        <v>0</v>
      </c>
      <c r="AK942" s="784"/>
      <c r="AL942" s="784"/>
      <c r="AM942" s="784"/>
      <c r="AN942" s="784">
        <f t="shared" si="429"/>
        <v>0</v>
      </c>
      <c r="AO942" s="784"/>
      <c r="AP942" s="784"/>
      <c r="AQ942" s="784"/>
      <c r="AR942" s="363"/>
      <c r="AS942" s="785">
        <f t="shared" si="430"/>
        <v>0</v>
      </c>
      <c r="AT942" s="785"/>
      <c r="AU942" s="785"/>
      <c r="AV942" s="785"/>
      <c r="AW942" s="785">
        <f t="shared" si="431"/>
        <v>0</v>
      </c>
      <c r="AX942" s="91"/>
      <c r="AY942" s="116">
        <f t="shared" si="432"/>
        <v>0</v>
      </c>
      <c r="AZ942" s="116">
        <f t="shared" si="433"/>
        <v>0</v>
      </c>
      <c r="BA942" s="116">
        <f t="shared" si="434"/>
        <v>0</v>
      </c>
      <c r="BB942" s="116">
        <f t="shared" si="435"/>
        <v>0</v>
      </c>
      <c r="BC942" s="115">
        <f t="shared" si="441"/>
        <v>0</v>
      </c>
      <c r="BD942" s="116">
        <f t="shared" si="436"/>
        <v>0</v>
      </c>
      <c r="BE942" s="120">
        <f t="shared" si="442"/>
        <v>0</v>
      </c>
      <c r="BF942" s="115">
        <f t="shared" si="443"/>
        <v>0</v>
      </c>
      <c r="BG942" s="116">
        <f t="shared" si="437"/>
        <v>0</v>
      </c>
      <c r="BH942" s="120">
        <f t="shared" si="444"/>
        <v>0</v>
      </c>
      <c r="BI942" s="115">
        <f t="shared" si="445"/>
        <v>0</v>
      </c>
      <c r="BJ942" s="116">
        <f t="shared" si="438"/>
        <v>0</v>
      </c>
      <c r="BK942" s="120">
        <f t="shared" si="446"/>
        <v>0</v>
      </c>
      <c r="BL942" s="120">
        <f t="shared" si="447"/>
        <v>0</v>
      </c>
      <c r="BN942" s="375">
        <f t="shared" si="439"/>
        <v>0</v>
      </c>
      <c r="BP942" s="380"/>
      <c r="DH942" s="102"/>
    </row>
    <row r="943" spans="1:112" hidden="1">
      <c r="A943" s="110"/>
      <c r="B943" s="786"/>
      <c r="C943" s="786"/>
      <c r="D943" s="786"/>
      <c r="E943" s="786"/>
      <c r="F943" s="786"/>
      <c r="G943" s="786"/>
      <c r="H943" s="786"/>
      <c r="I943" s="786"/>
      <c r="J943" s="786"/>
      <c r="K943" s="786"/>
      <c r="L943" s="786"/>
      <c r="M943" s="786"/>
      <c r="N943" s="786"/>
      <c r="O943" s="786"/>
      <c r="P943" s="786"/>
      <c r="Q943" s="786"/>
      <c r="R943" s="787"/>
      <c r="S943" s="787"/>
      <c r="T943" s="788"/>
      <c r="U943" s="787"/>
      <c r="V943" s="787"/>
      <c r="W943" s="783"/>
      <c r="X943" s="789"/>
      <c r="Y943" s="789"/>
      <c r="Z943" s="789"/>
      <c r="AA943" s="789"/>
      <c r="AB943" s="789"/>
      <c r="AC943" s="781"/>
      <c r="AD943" s="782"/>
      <c r="AE943" s="783"/>
      <c r="AF943" s="784">
        <f t="shared" si="440"/>
        <v>0</v>
      </c>
      <c r="AG943" s="784"/>
      <c r="AH943" s="784"/>
      <c r="AI943" s="784"/>
      <c r="AJ943" s="784">
        <f t="shared" si="428"/>
        <v>0</v>
      </c>
      <c r="AK943" s="784"/>
      <c r="AL943" s="784"/>
      <c r="AM943" s="784"/>
      <c r="AN943" s="784">
        <f t="shared" si="429"/>
        <v>0</v>
      </c>
      <c r="AO943" s="784"/>
      <c r="AP943" s="784"/>
      <c r="AQ943" s="784"/>
      <c r="AR943" s="363"/>
      <c r="AS943" s="785">
        <f t="shared" si="430"/>
        <v>0</v>
      </c>
      <c r="AT943" s="785"/>
      <c r="AU943" s="785"/>
      <c r="AV943" s="785"/>
      <c r="AW943" s="785">
        <f t="shared" si="431"/>
        <v>0</v>
      </c>
      <c r="AX943" s="91"/>
      <c r="AY943" s="116">
        <f t="shared" si="432"/>
        <v>0</v>
      </c>
      <c r="AZ943" s="116">
        <f t="shared" si="433"/>
        <v>0</v>
      </c>
      <c r="BA943" s="116">
        <f t="shared" si="434"/>
        <v>0</v>
      </c>
      <c r="BB943" s="116">
        <f t="shared" si="435"/>
        <v>0</v>
      </c>
      <c r="BC943" s="115">
        <f t="shared" si="441"/>
        <v>0</v>
      </c>
      <c r="BD943" s="116">
        <f t="shared" si="436"/>
        <v>0</v>
      </c>
      <c r="BE943" s="120">
        <f t="shared" si="442"/>
        <v>0</v>
      </c>
      <c r="BF943" s="115">
        <f t="shared" si="443"/>
        <v>0</v>
      </c>
      <c r="BG943" s="116">
        <f t="shared" si="437"/>
        <v>0</v>
      </c>
      <c r="BH943" s="120">
        <f t="shared" si="444"/>
        <v>0</v>
      </c>
      <c r="BI943" s="115">
        <f t="shared" si="445"/>
        <v>0</v>
      </c>
      <c r="BJ943" s="116">
        <f t="shared" si="438"/>
        <v>0</v>
      </c>
      <c r="BK943" s="120">
        <f t="shared" si="446"/>
        <v>0</v>
      </c>
      <c r="BL943" s="120">
        <f t="shared" si="447"/>
        <v>0</v>
      </c>
      <c r="BN943" s="375">
        <f t="shared" si="439"/>
        <v>0</v>
      </c>
      <c r="BP943" s="380"/>
      <c r="DH943" s="102"/>
    </row>
    <row r="944" spans="1:112" hidden="1">
      <c r="A944" s="110"/>
      <c r="B944" s="786"/>
      <c r="C944" s="786"/>
      <c r="D944" s="786"/>
      <c r="E944" s="786"/>
      <c r="F944" s="786"/>
      <c r="G944" s="786"/>
      <c r="H944" s="786"/>
      <c r="I944" s="786"/>
      <c r="J944" s="786"/>
      <c r="K944" s="786"/>
      <c r="L944" s="786"/>
      <c r="M944" s="786"/>
      <c r="N944" s="786"/>
      <c r="O944" s="786"/>
      <c r="P944" s="786"/>
      <c r="Q944" s="786"/>
      <c r="R944" s="787"/>
      <c r="S944" s="787"/>
      <c r="T944" s="788"/>
      <c r="U944" s="787"/>
      <c r="V944" s="787"/>
      <c r="W944" s="783"/>
      <c r="X944" s="789"/>
      <c r="Y944" s="789"/>
      <c r="Z944" s="789"/>
      <c r="AA944" s="789"/>
      <c r="AB944" s="789"/>
      <c r="AC944" s="781"/>
      <c r="AD944" s="782"/>
      <c r="AE944" s="783"/>
      <c r="AF944" s="784">
        <f t="shared" si="440"/>
        <v>0</v>
      </c>
      <c r="AG944" s="784"/>
      <c r="AH944" s="784"/>
      <c r="AI944" s="784"/>
      <c r="AJ944" s="784">
        <f t="shared" si="428"/>
        <v>0</v>
      </c>
      <c r="AK944" s="784"/>
      <c r="AL944" s="784"/>
      <c r="AM944" s="784"/>
      <c r="AN944" s="784">
        <f t="shared" si="429"/>
        <v>0</v>
      </c>
      <c r="AO944" s="784"/>
      <c r="AP944" s="784"/>
      <c r="AQ944" s="784"/>
      <c r="AR944" s="363"/>
      <c r="AS944" s="785">
        <f t="shared" si="430"/>
        <v>0</v>
      </c>
      <c r="AT944" s="785"/>
      <c r="AU944" s="785"/>
      <c r="AV944" s="785"/>
      <c r="AW944" s="785">
        <f t="shared" si="431"/>
        <v>0</v>
      </c>
      <c r="AX944" s="91"/>
      <c r="AY944" s="116">
        <f t="shared" si="432"/>
        <v>0</v>
      </c>
      <c r="AZ944" s="116">
        <f t="shared" si="433"/>
        <v>0</v>
      </c>
      <c r="BA944" s="116">
        <f t="shared" si="434"/>
        <v>0</v>
      </c>
      <c r="BB944" s="116">
        <f t="shared" si="435"/>
        <v>0</v>
      </c>
      <c r="BC944" s="115">
        <f t="shared" si="441"/>
        <v>0</v>
      </c>
      <c r="BD944" s="116">
        <f t="shared" si="436"/>
        <v>0</v>
      </c>
      <c r="BE944" s="120">
        <f t="shared" si="442"/>
        <v>0</v>
      </c>
      <c r="BF944" s="115">
        <f t="shared" si="443"/>
        <v>0</v>
      </c>
      <c r="BG944" s="116">
        <f t="shared" si="437"/>
        <v>0</v>
      </c>
      <c r="BH944" s="120">
        <f t="shared" si="444"/>
        <v>0</v>
      </c>
      <c r="BI944" s="115">
        <f t="shared" si="445"/>
        <v>0</v>
      </c>
      <c r="BJ944" s="116">
        <f t="shared" si="438"/>
        <v>0</v>
      </c>
      <c r="BK944" s="120">
        <f t="shared" si="446"/>
        <v>0</v>
      </c>
      <c r="BL944" s="120">
        <f t="shared" si="447"/>
        <v>0</v>
      </c>
      <c r="BN944" s="375">
        <f t="shared" si="439"/>
        <v>0</v>
      </c>
      <c r="BP944" s="380"/>
      <c r="DH944" s="102"/>
    </row>
    <row r="945" spans="1:112" hidden="1">
      <c r="A945" s="110"/>
      <c r="B945" s="786"/>
      <c r="C945" s="786"/>
      <c r="D945" s="786"/>
      <c r="E945" s="786"/>
      <c r="F945" s="786"/>
      <c r="G945" s="786"/>
      <c r="H945" s="786"/>
      <c r="I945" s="786"/>
      <c r="J945" s="786"/>
      <c r="K945" s="786"/>
      <c r="L945" s="786"/>
      <c r="M945" s="786"/>
      <c r="N945" s="786"/>
      <c r="O945" s="786"/>
      <c r="P945" s="786"/>
      <c r="Q945" s="786"/>
      <c r="R945" s="787"/>
      <c r="S945" s="787"/>
      <c r="T945" s="788"/>
      <c r="U945" s="787"/>
      <c r="V945" s="787"/>
      <c r="W945" s="783"/>
      <c r="X945" s="789"/>
      <c r="Y945" s="789"/>
      <c r="Z945" s="789"/>
      <c r="AA945" s="789"/>
      <c r="AB945" s="789"/>
      <c r="AC945" s="781"/>
      <c r="AD945" s="782"/>
      <c r="AE945" s="783"/>
      <c r="AF945" s="784">
        <f t="shared" si="440"/>
        <v>0</v>
      </c>
      <c r="AG945" s="784"/>
      <c r="AH945" s="784"/>
      <c r="AI945" s="784"/>
      <c r="AJ945" s="784">
        <f t="shared" si="428"/>
        <v>0</v>
      </c>
      <c r="AK945" s="784"/>
      <c r="AL945" s="784"/>
      <c r="AM945" s="784"/>
      <c r="AN945" s="784">
        <f t="shared" si="429"/>
        <v>0</v>
      </c>
      <c r="AO945" s="784"/>
      <c r="AP945" s="784"/>
      <c r="AQ945" s="784"/>
      <c r="AR945" s="363"/>
      <c r="AS945" s="785">
        <f t="shared" si="430"/>
        <v>0</v>
      </c>
      <c r="AT945" s="785"/>
      <c r="AU945" s="785"/>
      <c r="AV945" s="785"/>
      <c r="AW945" s="785">
        <f t="shared" si="431"/>
        <v>0</v>
      </c>
      <c r="AX945" s="91"/>
      <c r="AY945" s="116">
        <f t="shared" si="432"/>
        <v>0</v>
      </c>
      <c r="AZ945" s="116">
        <f t="shared" si="433"/>
        <v>0</v>
      </c>
      <c r="BA945" s="116">
        <f t="shared" si="434"/>
        <v>0</v>
      </c>
      <c r="BB945" s="116">
        <f t="shared" si="435"/>
        <v>0</v>
      </c>
      <c r="BC945" s="115">
        <f t="shared" si="441"/>
        <v>0</v>
      </c>
      <c r="BD945" s="116">
        <f t="shared" si="436"/>
        <v>0</v>
      </c>
      <c r="BE945" s="120">
        <f t="shared" si="442"/>
        <v>0</v>
      </c>
      <c r="BF945" s="115">
        <f t="shared" si="443"/>
        <v>0</v>
      </c>
      <c r="BG945" s="116">
        <f t="shared" si="437"/>
        <v>0</v>
      </c>
      <c r="BH945" s="120">
        <f t="shared" si="444"/>
        <v>0</v>
      </c>
      <c r="BI945" s="115">
        <f t="shared" si="445"/>
        <v>0</v>
      </c>
      <c r="BJ945" s="116">
        <f t="shared" si="438"/>
        <v>0</v>
      </c>
      <c r="BK945" s="120">
        <f t="shared" si="446"/>
        <v>0</v>
      </c>
      <c r="BL945" s="120">
        <f t="shared" si="447"/>
        <v>0</v>
      </c>
      <c r="BN945" s="375">
        <f t="shared" si="439"/>
        <v>0</v>
      </c>
      <c r="BP945" s="380"/>
      <c r="DH945" s="102"/>
    </row>
    <row r="946" spans="1:112" hidden="1">
      <c r="A946" s="110"/>
      <c r="B946" s="786"/>
      <c r="C946" s="786"/>
      <c r="D946" s="786"/>
      <c r="E946" s="786"/>
      <c r="F946" s="786"/>
      <c r="G946" s="786"/>
      <c r="H946" s="786"/>
      <c r="I946" s="786"/>
      <c r="J946" s="786"/>
      <c r="K946" s="786"/>
      <c r="L946" s="786"/>
      <c r="M946" s="786"/>
      <c r="N946" s="786"/>
      <c r="O946" s="786"/>
      <c r="P946" s="786"/>
      <c r="Q946" s="786"/>
      <c r="R946" s="787"/>
      <c r="S946" s="787"/>
      <c r="T946" s="788"/>
      <c r="U946" s="787"/>
      <c r="V946" s="787"/>
      <c r="W946" s="783"/>
      <c r="X946" s="789"/>
      <c r="Y946" s="789"/>
      <c r="Z946" s="789"/>
      <c r="AA946" s="789"/>
      <c r="AB946" s="789"/>
      <c r="AC946" s="781"/>
      <c r="AD946" s="782"/>
      <c r="AE946" s="783"/>
      <c r="AF946" s="784">
        <f t="shared" si="440"/>
        <v>0</v>
      </c>
      <c r="AG946" s="784"/>
      <c r="AH946" s="784"/>
      <c r="AI946" s="784"/>
      <c r="AJ946" s="784">
        <f t="shared" si="428"/>
        <v>0</v>
      </c>
      <c r="AK946" s="784"/>
      <c r="AL946" s="784"/>
      <c r="AM946" s="784"/>
      <c r="AN946" s="784">
        <f t="shared" si="429"/>
        <v>0</v>
      </c>
      <c r="AO946" s="784"/>
      <c r="AP946" s="784"/>
      <c r="AQ946" s="784"/>
      <c r="AR946" s="363"/>
      <c r="AS946" s="785">
        <f t="shared" si="430"/>
        <v>0</v>
      </c>
      <c r="AT946" s="785"/>
      <c r="AU946" s="785"/>
      <c r="AV946" s="785"/>
      <c r="AW946" s="785">
        <f t="shared" si="431"/>
        <v>0</v>
      </c>
      <c r="AX946" s="91"/>
      <c r="AY946" s="116">
        <f t="shared" si="432"/>
        <v>0</v>
      </c>
      <c r="AZ946" s="116">
        <f t="shared" si="433"/>
        <v>0</v>
      </c>
      <c r="BA946" s="116">
        <f t="shared" si="434"/>
        <v>0</v>
      </c>
      <c r="BB946" s="116">
        <f t="shared" si="435"/>
        <v>0</v>
      </c>
      <c r="BC946" s="115">
        <f t="shared" si="441"/>
        <v>0</v>
      </c>
      <c r="BD946" s="116">
        <f t="shared" si="436"/>
        <v>0</v>
      </c>
      <c r="BE946" s="120">
        <f t="shared" si="442"/>
        <v>0</v>
      </c>
      <c r="BF946" s="115">
        <f t="shared" si="443"/>
        <v>0</v>
      </c>
      <c r="BG946" s="116">
        <f t="shared" si="437"/>
        <v>0</v>
      </c>
      <c r="BH946" s="120">
        <f t="shared" si="444"/>
        <v>0</v>
      </c>
      <c r="BI946" s="115">
        <f t="shared" si="445"/>
        <v>0</v>
      </c>
      <c r="BJ946" s="116">
        <f t="shared" si="438"/>
        <v>0</v>
      </c>
      <c r="BK946" s="120">
        <f t="shared" si="446"/>
        <v>0</v>
      </c>
      <c r="BL946" s="120">
        <f t="shared" si="447"/>
        <v>0</v>
      </c>
      <c r="BN946" s="375">
        <f t="shared" si="439"/>
        <v>0</v>
      </c>
      <c r="BP946" s="380"/>
      <c r="DH946" s="102"/>
    </row>
    <row r="947" spans="1:112" hidden="1">
      <c r="A947" s="110"/>
      <c r="B947" s="786"/>
      <c r="C947" s="786"/>
      <c r="D947" s="786"/>
      <c r="E947" s="786"/>
      <c r="F947" s="786"/>
      <c r="G947" s="786"/>
      <c r="H947" s="786"/>
      <c r="I947" s="786"/>
      <c r="J947" s="786"/>
      <c r="K947" s="786"/>
      <c r="L947" s="786"/>
      <c r="M947" s="786"/>
      <c r="N947" s="786"/>
      <c r="O947" s="786"/>
      <c r="P947" s="786"/>
      <c r="Q947" s="786"/>
      <c r="R947" s="787"/>
      <c r="S947" s="787"/>
      <c r="T947" s="788"/>
      <c r="U947" s="787"/>
      <c r="V947" s="787"/>
      <c r="W947" s="783"/>
      <c r="X947" s="789"/>
      <c r="Y947" s="789"/>
      <c r="Z947" s="789"/>
      <c r="AA947" s="789"/>
      <c r="AB947" s="789"/>
      <c r="AC947" s="781"/>
      <c r="AD947" s="782"/>
      <c r="AE947" s="783"/>
      <c r="AF947" s="784">
        <f t="shared" si="440"/>
        <v>0</v>
      </c>
      <c r="AG947" s="784"/>
      <c r="AH947" s="784"/>
      <c r="AI947" s="784"/>
      <c r="AJ947" s="784">
        <f t="shared" si="428"/>
        <v>0</v>
      </c>
      <c r="AK947" s="784"/>
      <c r="AL947" s="784"/>
      <c r="AM947" s="784"/>
      <c r="AN947" s="784">
        <f t="shared" si="429"/>
        <v>0</v>
      </c>
      <c r="AO947" s="784"/>
      <c r="AP947" s="784"/>
      <c r="AQ947" s="784"/>
      <c r="AR947" s="363"/>
      <c r="AS947" s="785">
        <f t="shared" si="430"/>
        <v>0</v>
      </c>
      <c r="AT947" s="785"/>
      <c r="AU947" s="785"/>
      <c r="AV947" s="785"/>
      <c r="AW947" s="785">
        <f t="shared" si="431"/>
        <v>0</v>
      </c>
      <c r="AX947" s="91"/>
      <c r="AY947" s="116">
        <f t="shared" si="432"/>
        <v>0</v>
      </c>
      <c r="AZ947" s="116">
        <f t="shared" si="433"/>
        <v>0</v>
      </c>
      <c r="BA947" s="116">
        <f t="shared" si="434"/>
        <v>0</v>
      </c>
      <c r="BB947" s="116">
        <f t="shared" si="435"/>
        <v>0</v>
      </c>
      <c r="BC947" s="115">
        <f t="shared" si="441"/>
        <v>0</v>
      </c>
      <c r="BD947" s="116">
        <f t="shared" si="436"/>
        <v>0</v>
      </c>
      <c r="BE947" s="120">
        <f t="shared" si="442"/>
        <v>0</v>
      </c>
      <c r="BF947" s="115">
        <f t="shared" si="443"/>
        <v>0</v>
      </c>
      <c r="BG947" s="116">
        <f t="shared" si="437"/>
        <v>0</v>
      </c>
      <c r="BH947" s="120">
        <f t="shared" si="444"/>
        <v>0</v>
      </c>
      <c r="BI947" s="115">
        <f t="shared" si="445"/>
        <v>0</v>
      </c>
      <c r="BJ947" s="116">
        <f t="shared" si="438"/>
        <v>0</v>
      </c>
      <c r="BK947" s="120">
        <f t="shared" si="446"/>
        <v>0</v>
      </c>
      <c r="BL947" s="120">
        <f t="shared" si="447"/>
        <v>0</v>
      </c>
      <c r="BN947" s="375">
        <f t="shared" si="439"/>
        <v>0</v>
      </c>
      <c r="BP947" s="380"/>
      <c r="DH947" s="102"/>
    </row>
    <row r="948" spans="1:112" hidden="1">
      <c r="A948" s="110"/>
      <c r="B948" s="786"/>
      <c r="C948" s="786"/>
      <c r="D948" s="786"/>
      <c r="E948" s="786"/>
      <c r="F948" s="786"/>
      <c r="G948" s="786"/>
      <c r="H948" s="786"/>
      <c r="I948" s="786"/>
      <c r="J948" s="786"/>
      <c r="K948" s="786"/>
      <c r="L948" s="786"/>
      <c r="M948" s="786"/>
      <c r="N948" s="786"/>
      <c r="O948" s="786"/>
      <c r="P948" s="786"/>
      <c r="Q948" s="786"/>
      <c r="R948" s="787"/>
      <c r="S948" s="787"/>
      <c r="T948" s="788"/>
      <c r="U948" s="787"/>
      <c r="V948" s="787"/>
      <c r="W948" s="783"/>
      <c r="X948" s="789"/>
      <c r="Y948" s="789"/>
      <c r="Z948" s="789"/>
      <c r="AA948" s="789"/>
      <c r="AB948" s="789"/>
      <c r="AC948" s="781"/>
      <c r="AD948" s="782"/>
      <c r="AE948" s="783"/>
      <c r="AF948" s="784">
        <f t="shared" si="440"/>
        <v>0</v>
      </c>
      <c r="AG948" s="784"/>
      <c r="AH948" s="784"/>
      <c r="AI948" s="784"/>
      <c r="AJ948" s="784">
        <f t="shared" si="428"/>
        <v>0</v>
      </c>
      <c r="AK948" s="784"/>
      <c r="AL948" s="784"/>
      <c r="AM948" s="784"/>
      <c r="AN948" s="784">
        <f t="shared" si="429"/>
        <v>0</v>
      </c>
      <c r="AO948" s="784"/>
      <c r="AP948" s="784"/>
      <c r="AQ948" s="784"/>
      <c r="AR948" s="363"/>
      <c r="AS948" s="785">
        <f t="shared" si="430"/>
        <v>0</v>
      </c>
      <c r="AT948" s="785"/>
      <c r="AU948" s="785"/>
      <c r="AV948" s="785"/>
      <c r="AW948" s="785">
        <f t="shared" si="431"/>
        <v>0</v>
      </c>
      <c r="AX948" s="91"/>
      <c r="AY948" s="116">
        <f t="shared" si="432"/>
        <v>0</v>
      </c>
      <c r="AZ948" s="116">
        <f t="shared" si="433"/>
        <v>0</v>
      </c>
      <c r="BA948" s="116">
        <f t="shared" si="434"/>
        <v>0</v>
      </c>
      <c r="BB948" s="116">
        <f t="shared" si="435"/>
        <v>0</v>
      </c>
      <c r="BC948" s="115">
        <f t="shared" si="441"/>
        <v>0</v>
      </c>
      <c r="BD948" s="116">
        <f t="shared" si="436"/>
        <v>0</v>
      </c>
      <c r="BE948" s="120">
        <f t="shared" si="442"/>
        <v>0</v>
      </c>
      <c r="BF948" s="115">
        <f t="shared" si="443"/>
        <v>0</v>
      </c>
      <c r="BG948" s="116">
        <f t="shared" si="437"/>
        <v>0</v>
      </c>
      <c r="BH948" s="120">
        <f t="shared" si="444"/>
        <v>0</v>
      </c>
      <c r="BI948" s="115">
        <f t="shared" si="445"/>
        <v>0</v>
      </c>
      <c r="BJ948" s="116">
        <f t="shared" si="438"/>
        <v>0</v>
      </c>
      <c r="BK948" s="120">
        <f t="shared" si="446"/>
        <v>0</v>
      </c>
      <c r="BL948" s="120">
        <f t="shared" si="447"/>
        <v>0</v>
      </c>
      <c r="BN948" s="375">
        <f t="shared" si="439"/>
        <v>0</v>
      </c>
      <c r="BP948" s="380"/>
      <c r="DH948" s="102"/>
    </row>
    <row r="949" spans="1:112" hidden="1">
      <c r="A949" s="110"/>
      <c r="B949" s="786"/>
      <c r="C949" s="786"/>
      <c r="D949" s="786"/>
      <c r="E949" s="786"/>
      <c r="F949" s="786"/>
      <c r="G949" s="786"/>
      <c r="H949" s="786"/>
      <c r="I949" s="786"/>
      <c r="J949" s="786"/>
      <c r="K949" s="786"/>
      <c r="L949" s="786"/>
      <c r="M949" s="786"/>
      <c r="N949" s="786"/>
      <c r="O949" s="786"/>
      <c r="P949" s="786"/>
      <c r="Q949" s="786"/>
      <c r="R949" s="787"/>
      <c r="S949" s="787"/>
      <c r="T949" s="788"/>
      <c r="U949" s="787"/>
      <c r="V949" s="787"/>
      <c r="W949" s="783"/>
      <c r="X949" s="789"/>
      <c r="Y949" s="789"/>
      <c r="Z949" s="789"/>
      <c r="AA949" s="789"/>
      <c r="AB949" s="789"/>
      <c r="AC949" s="781"/>
      <c r="AD949" s="782"/>
      <c r="AE949" s="783"/>
      <c r="AF949" s="784">
        <f t="shared" si="440"/>
        <v>0</v>
      </c>
      <c r="AG949" s="784"/>
      <c r="AH949" s="784"/>
      <c r="AI949" s="784"/>
      <c r="AJ949" s="784">
        <f t="shared" si="428"/>
        <v>0</v>
      </c>
      <c r="AK949" s="784"/>
      <c r="AL949" s="784"/>
      <c r="AM949" s="784"/>
      <c r="AN949" s="784">
        <f t="shared" si="429"/>
        <v>0</v>
      </c>
      <c r="AO949" s="784"/>
      <c r="AP949" s="784"/>
      <c r="AQ949" s="784"/>
      <c r="AR949" s="363"/>
      <c r="AS949" s="785">
        <f t="shared" si="430"/>
        <v>0</v>
      </c>
      <c r="AT949" s="785"/>
      <c r="AU949" s="785"/>
      <c r="AV949" s="785"/>
      <c r="AW949" s="785">
        <f t="shared" si="431"/>
        <v>0</v>
      </c>
      <c r="AX949" s="91"/>
      <c r="AY949" s="116">
        <f t="shared" si="432"/>
        <v>0</v>
      </c>
      <c r="AZ949" s="116">
        <f t="shared" si="433"/>
        <v>0</v>
      </c>
      <c r="BA949" s="116">
        <f t="shared" si="434"/>
        <v>0</v>
      </c>
      <c r="BB949" s="116">
        <f t="shared" si="435"/>
        <v>0</v>
      </c>
      <c r="BC949" s="115">
        <f t="shared" si="441"/>
        <v>0</v>
      </c>
      <c r="BD949" s="116">
        <f t="shared" si="436"/>
        <v>0</v>
      </c>
      <c r="BE949" s="120">
        <f t="shared" si="442"/>
        <v>0</v>
      </c>
      <c r="BF949" s="115">
        <f t="shared" si="443"/>
        <v>0</v>
      </c>
      <c r="BG949" s="116">
        <f t="shared" si="437"/>
        <v>0</v>
      </c>
      <c r="BH949" s="120">
        <f t="shared" si="444"/>
        <v>0</v>
      </c>
      <c r="BI949" s="115">
        <f t="shared" si="445"/>
        <v>0</v>
      </c>
      <c r="BJ949" s="116">
        <f t="shared" si="438"/>
        <v>0</v>
      </c>
      <c r="BK949" s="120">
        <f t="shared" si="446"/>
        <v>0</v>
      </c>
      <c r="BL949" s="120">
        <f t="shared" si="447"/>
        <v>0</v>
      </c>
      <c r="BN949" s="375">
        <f t="shared" si="439"/>
        <v>0</v>
      </c>
      <c r="BP949" s="380"/>
      <c r="DH949" s="102"/>
    </row>
    <row r="950" spans="1:112" hidden="1">
      <c r="A950" s="110"/>
      <c r="B950" s="786"/>
      <c r="C950" s="786"/>
      <c r="D950" s="786"/>
      <c r="E950" s="786"/>
      <c r="F950" s="786"/>
      <c r="G950" s="786"/>
      <c r="H950" s="786"/>
      <c r="I950" s="786"/>
      <c r="J950" s="786"/>
      <c r="K950" s="786"/>
      <c r="L950" s="786"/>
      <c r="M950" s="786"/>
      <c r="N950" s="786"/>
      <c r="O950" s="786"/>
      <c r="P950" s="786"/>
      <c r="Q950" s="786"/>
      <c r="R950" s="787"/>
      <c r="S950" s="787"/>
      <c r="T950" s="788"/>
      <c r="U950" s="787"/>
      <c r="V950" s="787"/>
      <c r="W950" s="783"/>
      <c r="X950" s="789"/>
      <c r="Y950" s="789"/>
      <c r="Z950" s="789"/>
      <c r="AA950" s="789"/>
      <c r="AB950" s="789"/>
      <c r="AC950" s="781"/>
      <c r="AD950" s="782"/>
      <c r="AE950" s="783"/>
      <c r="AF950" s="784">
        <f t="shared" si="440"/>
        <v>0</v>
      </c>
      <c r="AG950" s="784"/>
      <c r="AH950" s="784"/>
      <c r="AI950" s="784"/>
      <c r="AJ950" s="784">
        <f t="shared" si="428"/>
        <v>0</v>
      </c>
      <c r="AK950" s="784"/>
      <c r="AL950" s="784"/>
      <c r="AM950" s="784"/>
      <c r="AN950" s="784">
        <f t="shared" si="429"/>
        <v>0</v>
      </c>
      <c r="AO950" s="784"/>
      <c r="AP950" s="784"/>
      <c r="AQ950" s="784"/>
      <c r="AR950" s="363"/>
      <c r="AS950" s="785">
        <f t="shared" si="430"/>
        <v>0</v>
      </c>
      <c r="AT950" s="785"/>
      <c r="AU950" s="785"/>
      <c r="AV950" s="785"/>
      <c r="AW950" s="785">
        <f t="shared" si="431"/>
        <v>0</v>
      </c>
      <c r="AX950" s="91"/>
      <c r="AY950" s="116">
        <f t="shared" si="432"/>
        <v>0</v>
      </c>
      <c r="AZ950" s="116">
        <f t="shared" si="433"/>
        <v>0</v>
      </c>
      <c r="BA950" s="116">
        <f t="shared" si="434"/>
        <v>0</v>
      </c>
      <c r="BB950" s="116">
        <f t="shared" si="435"/>
        <v>0</v>
      </c>
      <c r="BC950" s="115">
        <f t="shared" si="441"/>
        <v>0</v>
      </c>
      <c r="BD950" s="116">
        <f t="shared" si="436"/>
        <v>0</v>
      </c>
      <c r="BE950" s="120">
        <f t="shared" si="442"/>
        <v>0</v>
      </c>
      <c r="BF950" s="115">
        <f t="shared" si="443"/>
        <v>0</v>
      </c>
      <c r="BG950" s="116">
        <f t="shared" si="437"/>
        <v>0</v>
      </c>
      <c r="BH950" s="120">
        <f t="shared" si="444"/>
        <v>0</v>
      </c>
      <c r="BI950" s="115">
        <f t="shared" si="445"/>
        <v>0</v>
      </c>
      <c r="BJ950" s="116">
        <f t="shared" si="438"/>
        <v>0</v>
      </c>
      <c r="BK950" s="120">
        <f t="shared" si="446"/>
        <v>0</v>
      </c>
      <c r="BL950" s="120">
        <f t="shared" si="447"/>
        <v>0</v>
      </c>
      <c r="BN950" s="375">
        <f t="shared" si="439"/>
        <v>0</v>
      </c>
      <c r="BP950" s="380"/>
      <c r="DH950" s="102"/>
    </row>
    <row r="951" spans="1:112" ht="5" hidden="1" customHeight="1">
      <c r="A951" s="103"/>
      <c r="B951" s="364"/>
      <c r="C951" s="364"/>
      <c r="D951" s="364"/>
      <c r="E951" s="364"/>
      <c r="F951" s="364"/>
      <c r="G951" s="364"/>
      <c r="H951" s="364"/>
      <c r="I951" s="364"/>
      <c r="J951" s="364"/>
      <c r="K951" s="364"/>
      <c r="L951" s="364"/>
      <c r="M951" s="364"/>
      <c r="N951" s="364"/>
      <c r="O951" s="364"/>
      <c r="P951" s="364"/>
      <c r="Q951" s="364"/>
      <c r="R951" s="365"/>
      <c r="S951" s="365"/>
      <c r="T951" s="365"/>
      <c r="U951" s="365"/>
      <c r="V951" s="365"/>
      <c r="W951" s="366"/>
      <c r="X951" s="366"/>
      <c r="Y951" s="366"/>
      <c r="Z951" s="366"/>
      <c r="AA951" s="366"/>
      <c r="AB951" s="366"/>
      <c r="AC951" s="366"/>
      <c r="AD951" s="366"/>
      <c r="AE951" s="366"/>
      <c r="AF951" s="367"/>
      <c r="AG951" s="367"/>
      <c r="AH951" s="367"/>
      <c r="AI951" s="367"/>
      <c r="AJ951" s="367"/>
      <c r="AK951" s="367"/>
      <c r="AL951" s="367"/>
      <c r="AM951" s="367"/>
      <c r="AN951" s="367"/>
      <c r="AO951" s="367"/>
      <c r="AP951" s="367"/>
      <c r="AQ951" s="367"/>
      <c r="AR951" s="368"/>
      <c r="AS951" s="361"/>
      <c r="AT951" s="361"/>
      <c r="AU951" s="361"/>
      <c r="AV951" s="361"/>
      <c r="AW951" s="361"/>
      <c r="AX951" s="91"/>
      <c r="AY951" s="106">
        <f>AY910</f>
        <v>0</v>
      </c>
      <c r="AZ951" s="106">
        <f>AZ910</f>
        <v>0</v>
      </c>
      <c r="BA951" s="106">
        <f>BA910</f>
        <v>0</v>
      </c>
      <c r="BB951" s="106">
        <f>BB910</f>
        <v>0</v>
      </c>
      <c r="BC951" s="106"/>
      <c r="BD951" s="117"/>
      <c r="BE951" s="119">
        <f>BE910</f>
        <v>0</v>
      </c>
      <c r="BF951" s="106"/>
      <c r="BG951" s="106">
        <f>BG910</f>
        <v>0</v>
      </c>
      <c r="BH951" s="119">
        <f>BH910</f>
        <v>0</v>
      </c>
      <c r="BI951" s="106"/>
      <c r="BJ951" s="106">
        <f>BJ910</f>
        <v>0</v>
      </c>
      <c r="BK951" s="119">
        <f>BK910</f>
        <v>0</v>
      </c>
      <c r="BL951" s="119">
        <f>BL910</f>
        <v>0</v>
      </c>
      <c r="BN951" s="377"/>
      <c r="BP951" s="382"/>
      <c r="DH951" s="104"/>
    </row>
    <row r="952" spans="1:112" ht="21.5" hidden="1" customHeight="1">
      <c r="A952" s="103"/>
      <c r="B952" s="369"/>
      <c r="C952" s="370"/>
      <c r="D952" s="370"/>
      <c r="E952" s="370"/>
      <c r="F952" s="370"/>
      <c r="G952" s="370"/>
      <c r="H952" s="370"/>
      <c r="I952" s="370"/>
      <c r="J952" s="370"/>
      <c r="K952" s="370"/>
      <c r="L952" s="370"/>
      <c r="M952" s="370"/>
      <c r="N952" s="370"/>
      <c r="O952" s="370"/>
      <c r="P952" s="370"/>
      <c r="Q952" s="370"/>
      <c r="R952" s="143"/>
      <c r="S952" s="143"/>
      <c r="T952" s="143"/>
      <c r="U952" s="143"/>
      <c r="V952" s="143"/>
      <c r="W952" s="143"/>
      <c r="X952" s="143"/>
      <c r="Y952" s="143"/>
      <c r="Z952" s="143"/>
      <c r="AA952" s="143"/>
      <c r="AB952" s="143"/>
      <c r="AC952" s="143"/>
      <c r="AD952" s="143"/>
      <c r="AE952" s="246" t="str">
        <f>CONCATENATE(B910," ","TOTAL")</f>
        <v>DRYWALL TOTAL</v>
      </c>
      <c r="AF952" s="802">
        <f>SUBTOTAL(9,AF911:AF951)</f>
        <v>0</v>
      </c>
      <c r="AG952" s="802"/>
      <c r="AH952" s="802"/>
      <c r="AI952" s="802"/>
      <c r="AJ952" s="802">
        <f>SUBTOTAL(9,AJ911:AJ951)</f>
        <v>0</v>
      </c>
      <c r="AK952" s="802"/>
      <c r="AL952" s="802"/>
      <c r="AM952" s="802"/>
      <c r="AN952" s="802">
        <f>SUBTOTAL(9,AN911:AN951)</f>
        <v>0</v>
      </c>
      <c r="AO952" s="802"/>
      <c r="AP952" s="802"/>
      <c r="AQ952" s="802"/>
      <c r="AR952" s="359"/>
      <c r="AS952" s="803">
        <f>SUBTOTAL(9,AS911:AS951)</f>
        <v>0</v>
      </c>
      <c r="AT952" s="803"/>
      <c r="AU952" s="803"/>
      <c r="AV952" s="803"/>
      <c r="AW952" s="803">
        <f>SUM(AW915:AW923)</f>
        <v>0</v>
      </c>
      <c r="AX952" s="91"/>
      <c r="AY952" s="121">
        <f t="shared" ref="AY952:BL952" si="448">SUM(AY911:AY951)</f>
        <v>0</v>
      </c>
      <c r="AZ952" s="121">
        <f t="shared" si="448"/>
        <v>0</v>
      </c>
      <c r="BA952" s="121">
        <f t="shared" si="448"/>
        <v>0</v>
      </c>
      <c r="BB952" s="121">
        <f t="shared" si="448"/>
        <v>0</v>
      </c>
      <c r="BC952" s="118">
        <f t="shared" si="448"/>
        <v>0</v>
      </c>
      <c r="BD952" s="121">
        <f t="shared" si="448"/>
        <v>0</v>
      </c>
      <c r="BE952" s="121">
        <f t="shared" si="448"/>
        <v>0</v>
      </c>
      <c r="BF952" s="118">
        <f t="shared" si="448"/>
        <v>0</v>
      </c>
      <c r="BG952" s="121">
        <f t="shared" si="448"/>
        <v>0</v>
      </c>
      <c r="BH952" s="121">
        <f t="shared" si="448"/>
        <v>0</v>
      </c>
      <c r="BI952" s="118">
        <f t="shared" si="448"/>
        <v>0</v>
      </c>
      <c r="BJ952" s="121">
        <f t="shared" si="448"/>
        <v>0</v>
      </c>
      <c r="BK952" s="121">
        <f t="shared" si="448"/>
        <v>0</v>
      </c>
      <c r="BL952" s="121">
        <f t="shared" si="448"/>
        <v>0</v>
      </c>
      <c r="BN952" s="383">
        <f>IFERROR(AS952/Total_Detailed_Estimate,0)</f>
        <v>0</v>
      </c>
      <c r="BP952" s="381"/>
      <c r="DH952" s="109"/>
    </row>
    <row r="953" spans="1:112" ht="8.75" hidden="1" customHeight="1">
      <c r="A953" s="103"/>
      <c r="B953" s="140"/>
      <c r="C953" s="140"/>
      <c r="D953" s="140"/>
      <c r="E953" s="140"/>
      <c r="F953" s="140"/>
      <c r="G953" s="140"/>
      <c r="H953" s="140"/>
      <c r="I953" s="140"/>
      <c r="J953" s="140"/>
      <c r="K953" s="140"/>
      <c r="L953" s="140"/>
      <c r="M953" s="140"/>
      <c r="N953" s="140"/>
      <c r="O953" s="140"/>
      <c r="P953" s="140"/>
      <c r="Q953" s="140"/>
      <c r="R953" s="141"/>
      <c r="S953" s="141"/>
      <c r="T953" s="141"/>
      <c r="U953" s="141"/>
      <c r="V953" s="141"/>
      <c r="W953" s="142"/>
      <c r="X953" s="142"/>
      <c r="Y953" s="142"/>
      <c r="Z953" s="142"/>
      <c r="AA953" s="142"/>
      <c r="AB953" s="142"/>
      <c r="AC953" s="142"/>
      <c r="AD953" s="142"/>
      <c r="AE953" s="392"/>
      <c r="AF953" s="144"/>
      <c r="AG953" s="144"/>
      <c r="AH953" s="144"/>
      <c r="AI953" s="144"/>
      <c r="AJ953" s="144"/>
      <c r="AK953" s="144"/>
      <c r="AL953" s="144"/>
      <c r="AM953" s="144"/>
      <c r="AN953" s="144"/>
      <c r="AO953" s="144"/>
      <c r="AP953" s="144"/>
      <c r="AQ953" s="144"/>
      <c r="AR953" s="360"/>
      <c r="AS953" s="362"/>
      <c r="AT953" s="362"/>
      <c r="AU953" s="362"/>
      <c r="AV953" s="362"/>
      <c r="AW953" s="393"/>
      <c r="AX953" s="91"/>
      <c r="AY953" s="106">
        <f>AY910</f>
        <v>0</v>
      </c>
      <c r="AZ953" s="106">
        <f>AZ910</f>
        <v>0</v>
      </c>
      <c r="BA953" s="106">
        <f>BA910</f>
        <v>0</v>
      </c>
      <c r="BB953" s="106">
        <f>BB910</f>
        <v>0</v>
      </c>
      <c r="BC953" s="106"/>
      <c r="BD953" s="106"/>
      <c r="BE953" s="106">
        <f>BE910</f>
        <v>0</v>
      </c>
      <c r="BF953" s="106"/>
      <c r="BG953" s="106">
        <f>BG910</f>
        <v>0</v>
      </c>
      <c r="BH953" s="106">
        <f>BH910</f>
        <v>0</v>
      </c>
      <c r="BI953" s="106"/>
      <c r="BJ953" s="106">
        <f>BJ910</f>
        <v>0</v>
      </c>
      <c r="BK953" s="106">
        <f>BK910</f>
        <v>0</v>
      </c>
      <c r="BL953" s="106">
        <f>BL910</f>
        <v>0</v>
      </c>
      <c r="BN953" s="377"/>
      <c r="BP953" s="382"/>
      <c r="DH953" s="104"/>
    </row>
    <row r="954" spans="1:112" ht="9.5" hidden="1" customHeight="1">
      <c r="A954" s="103"/>
      <c r="B954" s="145"/>
      <c r="C954" s="145"/>
      <c r="D954" s="145"/>
      <c r="E954" s="145"/>
      <c r="F954" s="145"/>
      <c r="G954" s="145"/>
      <c r="H954" s="145"/>
      <c r="I954" s="145"/>
      <c r="J954" s="145"/>
      <c r="K954" s="145"/>
      <c r="L954" s="145"/>
      <c r="M954" s="145"/>
      <c r="N954" s="145"/>
      <c r="O954" s="145"/>
      <c r="P954" s="145"/>
      <c r="Q954" s="145"/>
      <c r="R954" s="146"/>
      <c r="S954" s="146"/>
      <c r="T954" s="146"/>
      <c r="U954" s="146"/>
      <c r="V954" s="146"/>
      <c r="W954" s="146"/>
      <c r="X954" s="146"/>
      <c r="Y954" s="146"/>
      <c r="Z954" s="146"/>
      <c r="AA954" s="146"/>
      <c r="AB954" s="146"/>
      <c r="AC954" s="146"/>
      <c r="AD954" s="146"/>
      <c r="AE954" s="147"/>
      <c r="AF954" s="148"/>
      <c r="AG954" s="148"/>
      <c r="AH954" s="148"/>
      <c r="AI954" s="148"/>
      <c r="AJ954" s="148"/>
      <c r="AK954" s="148"/>
      <c r="AL954" s="148"/>
      <c r="AM954" s="148"/>
      <c r="AN954" s="148"/>
      <c r="AO954" s="148"/>
      <c r="AP954" s="148"/>
      <c r="AQ954" s="148"/>
      <c r="AR954" s="148"/>
      <c r="AS954" s="149"/>
      <c r="AT954" s="149"/>
      <c r="AU954" s="149"/>
      <c r="AV954" s="149"/>
      <c r="AW954" s="149"/>
      <c r="AX954" s="91"/>
      <c r="AY954" s="108">
        <f>AY952</f>
        <v>0</v>
      </c>
      <c r="AZ954" s="108">
        <f>AZ952</f>
        <v>0</v>
      </c>
      <c r="BA954" s="108">
        <f>BA952</f>
        <v>0</v>
      </c>
      <c r="BB954" s="108">
        <f>BB952</f>
        <v>0</v>
      </c>
      <c r="BC954" s="108"/>
      <c r="BD954" s="108"/>
      <c r="BE954" s="108">
        <f>BE952</f>
        <v>0</v>
      </c>
      <c r="BF954" s="108"/>
      <c r="BG954" s="108">
        <f>BG952</f>
        <v>0</v>
      </c>
      <c r="BH954" s="108">
        <f>BH952</f>
        <v>0</v>
      </c>
      <c r="BI954" s="108"/>
      <c r="BJ954" s="108">
        <f>BJ952</f>
        <v>0</v>
      </c>
      <c r="BK954" s="108">
        <f>BK952</f>
        <v>0</v>
      </c>
      <c r="BL954" s="108">
        <f>BL952</f>
        <v>0</v>
      </c>
      <c r="DH954" s="107"/>
    </row>
    <row r="955" spans="1:112" ht="23" customHeight="1">
      <c r="A955" s="114" t="s">
        <v>704</v>
      </c>
      <c r="B955" s="795" t="str">
        <f>UPPER(Interior6_Category)</f>
        <v>KITCHENS</v>
      </c>
      <c r="C955" s="796"/>
      <c r="D955" s="796"/>
      <c r="E955" s="796"/>
      <c r="F955" s="796"/>
      <c r="G955" s="796"/>
      <c r="H955" s="796"/>
      <c r="I955" s="796"/>
      <c r="J955" s="796"/>
      <c r="K955" s="796"/>
      <c r="L955" s="796"/>
      <c r="M955" s="796"/>
      <c r="N955" s="796"/>
      <c r="O955" s="796"/>
      <c r="P955" s="796"/>
      <c r="Q955" s="797"/>
      <c r="R955" s="798"/>
      <c r="S955" s="798"/>
      <c r="T955" s="798"/>
      <c r="U955" s="799"/>
      <c r="V955" s="800"/>
      <c r="W955" s="790"/>
      <c r="X955" s="790"/>
      <c r="Y955" s="790"/>
      <c r="Z955" s="790"/>
      <c r="AA955" s="790"/>
      <c r="AB955" s="790"/>
      <c r="AC955" s="790"/>
      <c r="AD955" s="790"/>
      <c r="AE955" s="790"/>
      <c r="AF955" s="791">
        <f>IF(Interior6_Labor=0,"",Interior6_Labor)</f>
        <v>2000</v>
      </c>
      <c r="AG955" s="791"/>
      <c r="AH955" s="791"/>
      <c r="AI955" s="791"/>
      <c r="AJ955" s="791">
        <f>IF(Interior6_Material=0,"",Interior6_Material)</f>
        <v>6500</v>
      </c>
      <c r="AK955" s="791"/>
      <c r="AL955" s="791"/>
      <c r="AM955" s="791"/>
      <c r="AN955" s="791" t="str">
        <f>IF(Interior6_Sub=0,"",Interior6_Sub)</f>
        <v/>
      </c>
      <c r="AO955" s="791"/>
      <c r="AP955" s="791"/>
      <c r="AQ955" s="791"/>
      <c r="AR955" s="358"/>
      <c r="AS955" s="792">
        <f>IF(Interior6_Total=0,"",Interior6_Total)</f>
        <v>8500</v>
      </c>
      <c r="AT955" s="792"/>
      <c r="AU955" s="793"/>
      <c r="AV955" s="793"/>
      <c r="AW955" s="794"/>
      <c r="AX955" s="371"/>
      <c r="AY955" s="101"/>
      <c r="AZ955" s="101"/>
      <c r="BA955" s="101"/>
      <c r="BB955" s="101"/>
      <c r="BC955" s="101"/>
      <c r="BD955" s="101"/>
      <c r="BE955" s="101"/>
      <c r="BF955" s="101"/>
      <c r="BG955" s="101"/>
      <c r="BH955" s="101"/>
      <c r="BI955" s="101"/>
      <c r="BJ955" s="101"/>
      <c r="BK955" s="101"/>
      <c r="BL955" s="101"/>
      <c r="BN955" s="374"/>
      <c r="BP955" s="378"/>
      <c r="DH955" s="102"/>
    </row>
    <row r="956" spans="1:112" hidden="1">
      <c r="A956" s="110"/>
      <c r="B956" s="786" t="s">
        <v>625</v>
      </c>
      <c r="C956" s="786"/>
      <c r="D956" s="786"/>
      <c r="E956" s="786"/>
      <c r="F956" s="786"/>
      <c r="G956" s="786"/>
      <c r="H956" s="786"/>
      <c r="I956" s="786"/>
      <c r="J956" s="786"/>
      <c r="K956" s="786"/>
      <c r="L956" s="786"/>
      <c r="M956" s="786"/>
      <c r="N956" s="786"/>
      <c r="O956" s="786"/>
      <c r="P956" s="786"/>
      <c r="Q956" s="786"/>
      <c r="R956" s="787"/>
      <c r="S956" s="787"/>
      <c r="T956" s="788"/>
      <c r="U956" s="787" t="s">
        <v>2</v>
      </c>
      <c r="V956" s="787" t="s">
        <v>2</v>
      </c>
      <c r="W956" s="783"/>
      <c r="X956" s="789"/>
      <c r="Y956" s="789"/>
      <c r="Z956" s="781"/>
      <c r="AA956" s="782"/>
      <c r="AB956" s="783"/>
      <c r="AC956" s="781"/>
      <c r="AD956" s="782"/>
      <c r="AE956" s="783"/>
      <c r="AF956" s="784">
        <f>R956*W956</f>
        <v>0</v>
      </c>
      <c r="AG956" s="784"/>
      <c r="AH956" s="784"/>
      <c r="AI956" s="784"/>
      <c r="AJ956" s="784">
        <f t="shared" ref="AJ956:AJ995" si="449">R956*Z956</f>
        <v>0</v>
      </c>
      <c r="AK956" s="784"/>
      <c r="AL956" s="784"/>
      <c r="AM956" s="784"/>
      <c r="AN956" s="784">
        <f t="shared" ref="AN956:AN995" si="450">R956*AC956</f>
        <v>0</v>
      </c>
      <c r="AO956" s="784"/>
      <c r="AP956" s="784"/>
      <c r="AQ956" s="784"/>
      <c r="AR956" s="363"/>
      <c r="AS956" s="785">
        <f t="shared" ref="AS956:AS995" si="451">SUM(AF956:AQ956)</f>
        <v>0</v>
      </c>
      <c r="AT956" s="785"/>
      <c r="AU956" s="785"/>
      <c r="AV956" s="785"/>
      <c r="AW956" s="785">
        <f t="shared" ref="AW956:AW995" si="452">SUM(AF956:AQ956)</f>
        <v>0</v>
      </c>
      <c r="AX956" s="100"/>
      <c r="AY956" s="116">
        <f t="shared" ref="AY956:AY995" si="453">AF956</f>
        <v>0</v>
      </c>
      <c r="AZ956" s="116">
        <f t="shared" ref="AZ956:AZ995" si="454">AJ956</f>
        <v>0</v>
      </c>
      <c r="BA956" s="116">
        <f t="shared" ref="BA956:BA995" si="455">AN956</f>
        <v>0</v>
      </c>
      <c r="BB956" s="116">
        <f t="shared" ref="BB956:BB995" si="456">SUM(AY956:BA956)</f>
        <v>0</v>
      </c>
      <c r="BC956" s="115">
        <f>IFERROR(AY956/$BB$5,0)</f>
        <v>0</v>
      </c>
      <c r="BD956" s="116">
        <f t="shared" ref="BD956:BD995" si="457">BC956*Allocated_Adders</f>
        <v>0</v>
      </c>
      <c r="BE956" s="120">
        <f>AY956+BD956</f>
        <v>0</v>
      </c>
      <c r="BF956" s="115">
        <f>IFERROR(AZ956/$BB$5,0)</f>
        <v>0</v>
      </c>
      <c r="BG956" s="116">
        <f t="shared" ref="BG956:BG995" si="458">BF956*Allocated_Adders</f>
        <v>0</v>
      </c>
      <c r="BH956" s="120">
        <f>AZ956+BG956</f>
        <v>0</v>
      </c>
      <c r="BI956" s="115">
        <f>IFERROR(BA956/$BB$5,0)</f>
        <v>0</v>
      </c>
      <c r="BJ956" s="116">
        <f t="shared" ref="BJ956:BJ995" si="459">BI956*Allocated_Adders</f>
        <v>0</v>
      </c>
      <c r="BK956" s="120">
        <f>BA956+BJ956</f>
        <v>0</v>
      </c>
      <c r="BL956" s="120">
        <f>BE956+BH956+BK956</f>
        <v>0</v>
      </c>
      <c r="BN956" s="375">
        <f t="shared" ref="BN956:BN995" si="460">IFERROR(AS956/Total_Detailed_Estimate,0)</f>
        <v>0</v>
      </c>
      <c r="BP956" s="380"/>
      <c r="DH956" s="102"/>
    </row>
    <row r="957" spans="1:112" hidden="1">
      <c r="A957" s="110"/>
      <c r="B957" s="786" t="s">
        <v>626</v>
      </c>
      <c r="C957" s="786"/>
      <c r="D957" s="786"/>
      <c r="E957" s="786"/>
      <c r="F957" s="786"/>
      <c r="G957" s="786"/>
      <c r="H957" s="786"/>
      <c r="I957" s="786"/>
      <c r="J957" s="786"/>
      <c r="K957" s="786"/>
      <c r="L957" s="786"/>
      <c r="M957" s="786"/>
      <c r="N957" s="786"/>
      <c r="O957" s="786"/>
      <c r="P957" s="786"/>
      <c r="Q957" s="786"/>
      <c r="R957" s="787"/>
      <c r="S957" s="787"/>
      <c r="T957" s="788"/>
      <c r="U957" s="787" t="s">
        <v>2</v>
      </c>
      <c r="V957" s="787" t="s">
        <v>2</v>
      </c>
      <c r="W957" s="783"/>
      <c r="X957" s="789"/>
      <c r="Y957" s="789"/>
      <c r="Z957" s="781"/>
      <c r="AA957" s="782"/>
      <c r="AB957" s="783"/>
      <c r="AC957" s="781"/>
      <c r="AD957" s="782"/>
      <c r="AE957" s="783"/>
      <c r="AF957" s="784">
        <f t="shared" ref="AF957:AF995" si="461">R957*W957</f>
        <v>0</v>
      </c>
      <c r="AG957" s="784"/>
      <c r="AH957" s="784"/>
      <c r="AI957" s="784"/>
      <c r="AJ957" s="784">
        <f t="shared" si="449"/>
        <v>0</v>
      </c>
      <c r="AK957" s="784"/>
      <c r="AL957" s="784"/>
      <c r="AM957" s="784"/>
      <c r="AN957" s="784">
        <f t="shared" si="450"/>
        <v>0</v>
      </c>
      <c r="AO957" s="784"/>
      <c r="AP957" s="784"/>
      <c r="AQ957" s="784"/>
      <c r="AR957" s="363"/>
      <c r="AS957" s="785">
        <f t="shared" si="451"/>
        <v>0</v>
      </c>
      <c r="AT957" s="785"/>
      <c r="AU957" s="785"/>
      <c r="AV957" s="785"/>
      <c r="AW957" s="785">
        <f t="shared" si="452"/>
        <v>0</v>
      </c>
      <c r="AX957" s="90"/>
      <c r="AY957" s="116">
        <f t="shared" si="453"/>
        <v>0</v>
      </c>
      <c r="AZ957" s="116">
        <f t="shared" si="454"/>
        <v>0</v>
      </c>
      <c r="BA957" s="116">
        <f t="shared" si="455"/>
        <v>0</v>
      </c>
      <c r="BB957" s="116">
        <f t="shared" si="456"/>
        <v>0</v>
      </c>
      <c r="BC957" s="115">
        <f t="shared" ref="BC957:BC995" si="462">IFERROR(AY957/$BB$5,0)</f>
        <v>0</v>
      </c>
      <c r="BD957" s="116">
        <f t="shared" si="457"/>
        <v>0</v>
      </c>
      <c r="BE957" s="120">
        <f t="shared" ref="BE957:BE995" si="463">AY957+BD957</f>
        <v>0</v>
      </c>
      <c r="BF957" s="115">
        <f t="shared" ref="BF957:BF995" si="464">IFERROR(AZ957/$BB$5,0)</f>
        <v>0</v>
      </c>
      <c r="BG957" s="116">
        <f t="shared" si="458"/>
        <v>0</v>
      </c>
      <c r="BH957" s="120">
        <f t="shared" ref="BH957:BH995" si="465">AZ957+BG957</f>
        <v>0</v>
      </c>
      <c r="BI957" s="115">
        <f t="shared" ref="BI957:BI995" si="466">IFERROR(BA957/$BB$5,0)</f>
        <v>0</v>
      </c>
      <c r="BJ957" s="116">
        <f t="shared" si="459"/>
        <v>0</v>
      </c>
      <c r="BK957" s="120">
        <f t="shared" ref="BK957:BK995" si="467">BA957+BJ957</f>
        <v>0</v>
      </c>
      <c r="BL957" s="120">
        <f t="shared" ref="BL957:BL995" si="468">BE957+BH957+BK957</f>
        <v>0</v>
      </c>
      <c r="BN957" s="375">
        <f t="shared" si="460"/>
        <v>0</v>
      </c>
      <c r="BP957" s="380"/>
      <c r="DH957" s="102"/>
    </row>
    <row r="958" spans="1:112" hidden="1">
      <c r="A958" s="110"/>
      <c r="B958" s="786"/>
      <c r="C958" s="786"/>
      <c r="D958" s="786"/>
      <c r="E958" s="786"/>
      <c r="F958" s="786"/>
      <c r="G958" s="786"/>
      <c r="H958" s="786"/>
      <c r="I958" s="786"/>
      <c r="J958" s="786"/>
      <c r="K958" s="786"/>
      <c r="L958" s="786"/>
      <c r="M958" s="786"/>
      <c r="N958" s="786"/>
      <c r="O958" s="786"/>
      <c r="P958" s="786"/>
      <c r="Q958" s="786"/>
      <c r="R958" s="787"/>
      <c r="S958" s="787"/>
      <c r="T958" s="788"/>
      <c r="U958" s="787"/>
      <c r="V958" s="787"/>
      <c r="W958" s="783"/>
      <c r="X958" s="789"/>
      <c r="Y958" s="789"/>
      <c r="Z958" s="781"/>
      <c r="AA958" s="782"/>
      <c r="AB958" s="783"/>
      <c r="AC958" s="781"/>
      <c r="AD958" s="782"/>
      <c r="AE958" s="783"/>
      <c r="AF958" s="784">
        <f t="shared" si="461"/>
        <v>0</v>
      </c>
      <c r="AG958" s="784"/>
      <c r="AH958" s="784"/>
      <c r="AI958" s="784"/>
      <c r="AJ958" s="784">
        <f t="shared" si="449"/>
        <v>0</v>
      </c>
      <c r="AK958" s="784"/>
      <c r="AL958" s="784"/>
      <c r="AM958" s="784"/>
      <c r="AN958" s="784">
        <f t="shared" si="450"/>
        <v>0</v>
      </c>
      <c r="AO958" s="784"/>
      <c r="AP958" s="784"/>
      <c r="AQ958" s="784"/>
      <c r="AR958" s="363"/>
      <c r="AS958" s="785">
        <f t="shared" si="451"/>
        <v>0</v>
      </c>
      <c r="AT958" s="785"/>
      <c r="AU958" s="785"/>
      <c r="AV958" s="785"/>
      <c r="AW958" s="785">
        <f t="shared" si="452"/>
        <v>0</v>
      </c>
      <c r="AX958" s="91"/>
      <c r="AY958" s="116">
        <f t="shared" si="453"/>
        <v>0</v>
      </c>
      <c r="AZ958" s="116">
        <f t="shared" si="454"/>
        <v>0</v>
      </c>
      <c r="BA958" s="116">
        <f t="shared" si="455"/>
        <v>0</v>
      </c>
      <c r="BB958" s="116">
        <f t="shared" si="456"/>
        <v>0</v>
      </c>
      <c r="BC958" s="115">
        <f t="shared" si="462"/>
        <v>0</v>
      </c>
      <c r="BD958" s="116">
        <f t="shared" si="457"/>
        <v>0</v>
      </c>
      <c r="BE958" s="120">
        <f t="shared" si="463"/>
        <v>0</v>
      </c>
      <c r="BF958" s="115">
        <f t="shared" si="464"/>
        <v>0</v>
      </c>
      <c r="BG958" s="116">
        <f t="shared" si="458"/>
        <v>0</v>
      </c>
      <c r="BH958" s="120">
        <f t="shared" si="465"/>
        <v>0</v>
      </c>
      <c r="BI958" s="115">
        <f t="shared" si="466"/>
        <v>0</v>
      </c>
      <c r="BJ958" s="116">
        <f t="shared" si="459"/>
        <v>0</v>
      </c>
      <c r="BK958" s="120">
        <f t="shared" si="467"/>
        <v>0</v>
      </c>
      <c r="BL958" s="120">
        <f t="shared" si="468"/>
        <v>0</v>
      </c>
      <c r="BN958" s="375">
        <f t="shared" si="460"/>
        <v>0</v>
      </c>
      <c r="BP958" s="380"/>
      <c r="DH958" s="102"/>
    </row>
    <row r="959" spans="1:112" hidden="1">
      <c r="A959" s="110"/>
      <c r="B959" s="801" t="s">
        <v>627</v>
      </c>
      <c r="C959" s="801"/>
      <c r="D959" s="801"/>
      <c r="E959" s="801"/>
      <c r="F959" s="801"/>
      <c r="G959" s="801"/>
      <c r="H959" s="801"/>
      <c r="I959" s="801"/>
      <c r="J959" s="801"/>
      <c r="K959" s="801"/>
      <c r="L959" s="801"/>
      <c r="M959" s="801"/>
      <c r="N959" s="801"/>
      <c r="O959" s="801"/>
      <c r="P959" s="801"/>
      <c r="Q959" s="801"/>
      <c r="R959" s="787"/>
      <c r="S959" s="787"/>
      <c r="T959" s="788"/>
      <c r="U959" s="787"/>
      <c r="V959" s="787"/>
      <c r="W959" s="783"/>
      <c r="X959" s="789"/>
      <c r="Y959" s="789"/>
      <c r="Z959" s="781"/>
      <c r="AA959" s="782"/>
      <c r="AB959" s="783"/>
      <c r="AC959" s="781"/>
      <c r="AD959" s="782"/>
      <c r="AE959" s="783"/>
      <c r="AF959" s="784">
        <f t="shared" si="461"/>
        <v>0</v>
      </c>
      <c r="AG959" s="784"/>
      <c r="AH959" s="784"/>
      <c r="AI959" s="784"/>
      <c r="AJ959" s="784">
        <f t="shared" si="449"/>
        <v>0</v>
      </c>
      <c r="AK959" s="784"/>
      <c r="AL959" s="784"/>
      <c r="AM959" s="784"/>
      <c r="AN959" s="784">
        <f t="shared" si="450"/>
        <v>0</v>
      </c>
      <c r="AO959" s="784"/>
      <c r="AP959" s="784"/>
      <c r="AQ959" s="784"/>
      <c r="AR959" s="363"/>
      <c r="AS959" s="785">
        <f t="shared" si="451"/>
        <v>0</v>
      </c>
      <c r="AT959" s="785"/>
      <c r="AU959" s="785"/>
      <c r="AV959" s="785"/>
      <c r="AW959" s="785">
        <f t="shared" si="452"/>
        <v>0</v>
      </c>
      <c r="AX959" s="91"/>
      <c r="AY959" s="116">
        <f t="shared" si="453"/>
        <v>0</v>
      </c>
      <c r="AZ959" s="116">
        <f t="shared" si="454"/>
        <v>0</v>
      </c>
      <c r="BA959" s="116">
        <f t="shared" si="455"/>
        <v>0</v>
      </c>
      <c r="BB959" s="116">
        <f t="shared" si="456"/>
        <v>0</v>
      </c>
      <c r="BC959" s="115">
        <f t="shared" si="462"/>
        <v>0</v>
      </c>
      <c r="BD959" s="116">
        <f t="shared" si="457"/>
        <v>0</v>
      </c>
      <c r="BE959" s="120">
        <f t="shared" si="463"/>
        <v>0</v>
      </c>
      <c r="BF959" s="115">
        <f t="shared" si="464"/>
        <v>0</v>
      </c>
      <c r="BG959" s="116">
        <f t="shared" si="458"/>
        <v>0</v>
      </c>
      <c r="BH959" s="120">
        <f t="shared" si="465"/>
        <v>0</v>
      </c>
      <c r="BI959" s="115">
        <f t="shared" si="466"/>
        <v>0</v>
      </c>
      <c r="BJ959" s="116">
        <f t="shared" si="459"/>
        <v>0</v>
      </c>
      <c r="BK959" s="120">
        <f t="shared" si="467"/>
        <v>0</v>
      </c>
      <c r="BL959" s="120">
        <f t="shared" si="468"/>
        <v>0</v>
      </c>
      <c r="BN959" s="375">
        <f t="shared" si="460"/>
        <v>0</v>
      </c>
      <c r="BP959" s="380"/>
      <c r="DH959" s="102"/>
    </row>
    <row r="960" spans="1:112" hidden="1">
      <c r="A960" s="110"/>
      <c r="B960" s="786" t="s">
        <v>628</v>
      </c>
      <c r="C960" s="786"/>
      <c r="D960" s="786"/>
      <c r="E960" s="786"/>
      <c r="F960" s="786"/>
      <c r="G960" s="786"/>
      <c r="H960" s="786"/>
      <c r="I960" s="786"/>
      <c r="J960" s="786"/>
      <c r="K960" s="786"/>
      <c r="L960" s="786"/>
      <c r="M960" s="786"/>
      <c r="N960" s="786"/>
      <c r="O960" s="786"/>
      <c r="P960" s="786"/>
      <c r="Q960" s="786"/>
      <c r="R960" s="787"/>
      <c r="S960" s="787"/>
      <c r="T960" s="788"/>
      <c r="U960" s="787" t="s">
        <v>2</v>
      </c>
      <c r="V960" s="787"/>
      <c r="W960" s="783">
        <v>4000</v>
      </c>
      <c r="X960" s="789"/>
      <c r="Y960" s="789"/>
      <c r="Z960" s="781">
        <v>10000</v>
      </c>
      <c r="AA960" s="782"/>
      <c r="AB960" s="783"/>
      <c r="AC960" s="781"/>
      <c r="AD960" s="782"/>
      <c r="AE960" s="783"/>
      <c r="AF960" s="784">
        <f t="shared" si="461"/>
        <v>0</v>
      </c>
      <c r="AG960" s="784"/>
      <c r="AH960" s="784"/>
      <c r="AI960" s="784"/>
      <c r="AJ960" s="784">
        <f t="shared" si="449"/>
        <v>0</v>
      </c>
      <c r="AK960" s="784"/>
      <c r="AL960" s="784"/>
      <c r="AM960" s="784"/>
      <c r="AN960" s="784">
        <f t="shared" si="450"/>
        <v>0</v>
      </c>
      <c r="AO960" s="784"/>
      <c r="AP960" s="784"/>
      <c r="AQ960" s="784"/>
      <c r="AR960" s="363"/>
      <c r="AS960" s="785">
        <f t="shared" si="451"/>
        <v>0</v>
      </c>
      <c r="AT960" s="785"/>
      <c r="AU960" s="785"/>
      <c r="AV960" s="785"/>
      <c r="AW960" s="785">
        <f t="shared" si="452"/>
        <v>0</v>
      </c>
      <c r="AX960" s="91"/>
      <c r="AY960" s="116">
        <f t="shared" si="453"/>
        <v>0</v>
      </c>
      <c r="AZ960" s="116">
        <f t="shared" si="454"/>
        <v>0</v>
      </c>
      <c r="BA960" s="116">
        <f t="shared" si="455"/>
        <v>0</v>
      </c>
      <c r="BB960" s="116">
        <f t="shared" si="456"/>
        <v>0</v>
      </c>
      <c r="BC960" s="115">
        <f t="shared" si="462"/>
        <v>0</v>
      </c>
      <c r="BD960" s="116">
        <f t="shared" si="457"/>
        <v>0</v>
      </c>
      <c r="BE960" s="120">
        <f t="shared" si="463"/>
        <v>0</v>
      </c>
      <c r="BF960" s="115">
        <f t="shared" si="464"/>
        <v>0</v>
      </c>
      <c r="BG960" s="116">
        <f t="shared" si="458"/>
        <v>0</v>
      </c>
      <c r="BH960" s="120">
        <f t="shared" si="465"/>
        <v>0</v>
      </c>
      <c r="BI960" s="115">
        <f t="shared" si="466"/>
        <v>0</v>
      </c>
      <c r="BJ960" s="116">
        <f t="shared" si="459"/>
        <v>0</v>
      </c>
      <c r="BK960" s="120">
        <f t="shared" si="467"/>
        <v>0</v>
      </c>
      <c r="BL960" s="120">
        <f t="shared" si="468"/>
        <v>0</v>
      </c>
      <c r="BN960" s="375">
        <f t="shared" si="460"/>
        <v>0</v>
      </c>
      <c r="BP960" s="380"/>
      <c r="DH960" s="102"/>
    </row>
    <row r="961" spans="1:112" hidden="1">
      <c r="A961" s="110"/>
      <c r="B961" s="786" t="s">
        <v>629</v>
      </c>
      <c r="C961" s="786"/>
      <c r="D961" s="786"/>
      <c r="E961" s="786"/>
      <c r="F961" s="786"/>
      <c r="G961" s="786"/>
      <c r="H961" s="786"/>
      <c r="I961" s="786"/>
      <c r="J961" s="786"/>
      <c r="K961" s="786"/>
      <c r="L961" s="786"/>
      <c r="M961" s="786"/>
      <c r="N961" s="786"/>
      <c r="O961" s="786"/>
      <c r="P961" s="786"/>
      <c r="Q961" s="786"/>
      <c r="R961" s="787">
        <v>1</v>
      </c>
      <c r="S961" s="787"/>
      <c r="T961" s="788"/>
      <c r="U961" s="787" t="s">
        <v>2</v>
      </c>
      <c r="V961" s="787"/>
      <c r="W961" s="783">
        <v>2000</v>
      </c>
      <c r="X961" s="789"/>
      <c r="Y961" s="789"/>
      <c r="Z961" s="781">
        <v>6500</v>
      </c>
      <c r="AA961" s="782"/>
      <c r="AB961" s="783"/>
      <c r="AC961" s="781"/>
      <c r="AD961" s="782"/>
      <c r="AE961" s="783"/>
      <c r="AF961" s="784">
        <f t="shared" si="461"/>
        <v>2000</v>
      </c>
      <c r="AG961" s="784"/>
      <c r="AH961" s="784"/>
      <c r="AI961" s="784"/>
      <c r="AJ961" s="784">
        <f t="shared" si="449"/>
        <v>6500</v>
      </c>
      <c r="AK961" s="784"/>
      <c r="AL961" s="784"/>
      <c r="AM961" s="784"/>
      <c r="AN961" s="784">
        <f t="shared" si="450"/>
        <v>0</v>
      </c>
      <c r="AO961" s="784"/>
      <c r="AP961" s="784"/>
      <c r="AQ961" s="784"/>
      <c r="AR961" s="363"/>
      <c r="AS961" s="785">
        <f t="shared" si="451"/>
        <v>8500</v>
      </c>
      <c r="AT961" s="785"/>
      <c r="AU961" s="785"/>
      <c r="AV961" s="785"/>
      <c r="AW961" s="785">
        <f t="shared" si="452"/>
        <v>8500</v>
      </c>
      <c r="AX961" s="91"/>
      <c r="AY961" s="116">
        <f t="shared" si="453"/>
        <v>2000</v>
      </c>
      <c r="AZ961" s="116">
        <f t="shared" si="454"/>
        <v>6500</v>
      </c>
      <c r="BA961" s="116">
        <f t="shared" si="455"/>
        <v>0</v>
      </c>
      <c r="BB961" s="116">
        <f t="shared" si="456"/>
        <v>8500</v>
      </c>
      <c r="BC961" s="115">
        <f t="shared" si="462"/>
        <v>2.3934181002243829E-2</v>
      </c>
      <c r="BD961" s="116">
        <f t="shared" si="457"/>
        <v>540</v>
      </c>
      <c r="BE961" s="120">
        <f t="shared" si="463"/>
        <v>2540</v>
      </c>
      <c r="BF961" s="115">
        <f t="shared" si="464"/>
        <v>7.7786088257292441E-2</v>
      </c>
      <c r="BG961" s="116">
        <f t="shared" si="458"/>
        <v>1754.9999999999998</v>
      </c>
      <c r="BH961" s="120">
        <f t="shared" si="465"/>
        <v>8255</v>
      </c>
      <c r="BI961" s="115">
        <f t="shared" si="466"/>
        <v>0</v>
      </c>
      <c r="BJ961" s="116">
        <f t="shared" si="459"/>
        <v>0</v>
      </c>
      <c r="BK961" s="120">
        <f t="shared" si="467"/>
        <v>0</v>
      </c>
      <c r="BL961" s="120">
        <f t="shared" si="468"/>
        <v>10795</v>
      </c>
      <c r="BN961" s="375">
        <f t="shared" si="460"/>
        <v>0.10172026925953627</v>
      </c>
      <c r="BP961" s="380"/>
      <c r="DH961" s="102"/>
    </row>
    <row r="962" spans="1:112" hidden="1">
      <c r="A962" s="110"/>
      <c r="B962" s="786" t="s">
        <v>630</v>
      </c>
      <c r="C962" s="786"/>
      <c r="D962" s="786"/>
      <c r="E962" s="786"/>
      <c r="F962" s="786"/>
      <c r="G962" s="786"/>
      <c r="H962" s="786"/>
      <c r="I962" s="786"/>
      <c r="J962" s="786"/>
      <c r="K962" s="786"/>
      <c r="L962" s="786"/>
      <c r="M962" s="786"/>
      <c r="N962" s="786"/>
      <c r="O962" s="786"/>
      <c r="P962" s="786"/>
      <c r="Q962" s="786"/>
      <c r="R962" s="787"/>
      <c r="S962" s="787"/>
      <c r="T962" s="788"/>
      <c r="U962" s="787" t="s">
        <v>2</v>
      </c>
      <c r="V962" s="787"/>
      <c r="W962" s="783">
        <v>2000</v>
      </c>
      <c r="X962" s="789"/>
      <c r="Y962" s="789"/>
      <c r="Z962" s="781">
        <v>4000</v>
      </c>
      <c r="AA962" s="782"/>
      <c r="AB962" s="783"/>
      <c r="AC962" s="781"/>
      <c r="AD962" s="782"/>
      <c r="AE962" s="783"/>
      <c r="AF962" s="784">
        <f t="shared" si="461"/>
        <v>0</v>
      </c>
      <c r="AG962" s="784"/>
      <c r="AH962" s="784"/>
      <c r="AI962" s="784"/>
      <c r="AJ962" s="784">
        <f t="shared" si="449"/>
        <v>0</v>
      </c>
      <c r="AK962" s="784"/>
      <c r="AL962" s="784"/>
      <c r="AM962" s="784"/>
      <c r="AN962" s="784">
        <f t="shared" si="450"/>
        <v>0</v>
      </c>
      <c r="AO962" s="784"/>
      <c r="AP962" s="784"/>
      <c r="AQ962" s="784"/>
      <c r="AR962" s="363"/>
      <c r="AS962" s="785">
        <f t="shared" si="451"/>
        <v>0</v>
      </c>
      <c r="AT962" s="785"/>
      <c r="AU962" s="785"/>
      <c r="AV962" s="785"/>
      <c r="AW962" s="785">
        <f t="shared" si="452"/>
        <v>0</v>
      </c>
      <c r="AX962" s="91"/>
      <c r="AY962" s="116">
        <f t="shared" si="453"/>
        <v>0</v>
      </c>
      <c r="AZ962" s="116">
        <f t="shared" si="454"/>
        <v>0</v>
      </c>
      <c r="BA962" s="116">
        <f t="shared" si="455"/>
        <v>0</v>
      </c>
      <c r="BB962" s="116">
        <f t="shared" si="456"/>
        <v>0</v>
      </c>
      <c r="BC962" s="115">
        <f t="shared" si="462"/>
        <v>0</v>
      </c>
      <c r="BD962" s="116">
        <f t="shared" si="457"/>
        <v>0</v>
      </c>
      <c r="BE962" s="120">
        <f t="shared" si="463"/>
        <v>0</v>
      </c>
      <c r="BF962" s="115">
        <f t="shared" si="464"/>
        <v>0</v>
      </c>
      <c r="BG962" s="116">
        <f t="shared" si="458"/>
        <v>0</v>
      </c>
      <c r="BH962" s="120">
        <f t="shared" si="465"/>
        <v>0</v>
      </c>
      <c r="BI962" s="115">
        <f t="shared" si="466"/>
        <v>0</v>
      </c>
      <c r="BJ962" s="116">
        <f t="shared" si="459"/>
        <v>0</v>
      </c>
      <c r="BK962" s="120">
        <f t="shared" si="467"/>
        <v>0</v>
      </c>
      <c r="BL962" s="120">
        <f t="shared" si="468"/>
        <v>0</v>
      </c>
      <c r="BN962" s="375">
        <f t="shared" si="460"/>
        <v>0</v>
      </c>
      <c r="BP962" s="380"/>
      <c r="DH962" s="102"/>
    </row>
    <row r="963" spans="1:112" hidden="1">
      <c r="A963" s="110"/>
      <c r="B963" s="786"/>
      <c r="C963" s="786"/>
      <c r="D963" s="786"/>
      <c r="E963" s="786"/>
      <c r="F963" s="786"/>
      <c r="G963" s="786"/>
      <c r="H963" s="786"/>
      <c r="I963" s="786"/>
      <c r="J963" s="786"/>
      <c r="K963" s="786"/>
      <c r="L963" s="786"/>
      <c r="M963" s="786"/>
      <c r="N963" s="786"/>
      <c r="O963" s="786"/>
      <c r="P963" s="786"/>
      <c r="Q963" s="786"/>
      <c r="R963" s="787"/>
      <c r="S963" s="787"/>
      <c r="T963" s="788"/>
      <c r="U963" s="787"/>
      <c r="V963" s="787"/>
      <c r="W963" s="783"/>
      <c r="X963" s="789"/>
      <c r="Y963" s="789"/>
      <c r="Z963" s="781"/>
      <c r="AA963" s="782"/>
      <c r="AB963" s="783"/>
      <c r="AC963" s="781"/>
      <c r="AD963" s="782"/>
      <c r="AE963" s="783"/>
      <c r="AF963" s="784">
        <f t="shared" si="461"/>
        <v>0</v>
      </c>
      <c r="AG963" s="784"/>
      <c r="AH963" s="784"/>
      <c r="AI963" s="784"/>
      <c r="AJ963" s="784">
        <f t="shared" si="449"/>
        <v>0</v>
      </c>
      <c r="AK963" s="784"/>
      <c r="AL963" s="784"/>
      <c r="AM963" s="784"/>
      <c r="AN963" s="784">
        <f t="shared" si="450"/>
        <v>0</v>
      </c>
      <c r="AO963" s="784"/>
      <c r="AP963" s="784"/>
      <c r="AQ963" s="784"/>
      <c r="AR963" s="363"/>
      <c r="AS963" s="785">
        <f t="shared" si="451"/>
        <v>0</v>
      </c>
      <c r="AT963" s="785"/>
      <c r="AU963" s="785"/>
      <c r="AV963" s="785"/>
      <c r="AW963" s="785">
        <f t="shared" si="452"/>
        <v>0</v>
      </c>
      <c r="AX963" s="91"/>
      <c r="AY963" s="116">
        <f t="shared" si="453"/>
        <v>0</v>
      </c>
      <c r="AZ963" s="116">
        <f t="shared" si="454"/>
        <v>0</v>
      </c>
      <c r="BA963" s="116">
        <f t="shared" si="455"/>
        <v>0</v>
      </c>
      <c r="BB963" s="116">
        <f t="shared" si="456"/>
        <v>0</v>
      </c>
      <c r="BC963" s="115">
        <f t="shared" si="462"/>
        <v>0</v>
      </c>
      <c r="BD963" s="116">
        <f t="shared" si="457"/>
        <v>0</v>
      </c>
      <c r="BE963" s="120">
        <f t="shared" si="463"/>
        <v>0</v>
      </c>
      <c r="BF963" s="115">
        <f t="shared" si="464"/>
        <v>0</v>
      </c>
      <c r="BG963" s="116">
        <f t="shared" si="458"/>
        <v>0</v>
      </c>
      <c r="BH963" s="120">
        <f t="shared" si="465"/>
        <v>0</v>
      </c>
      <c r="BI963" s="115">
        <f t="shared" si="466"/>
        <v>0</v>
      </c>
      <c r="BJ963" s="116">
        <f t="shared" si="459"/>
        <v>0</v>
      </c>
      <c r="BK963" s="120">
        <f t="shared" si="467"/>
        <v>0</v>
      </c>
      <c r="BL963" s="120">
        <f t="shared" si="468"/>
        <v>0</v>
      </c>
      <c r="BN963" s="375">
        <f t="shared" si="460"/>
        <v>0</v>
      </c>
      <c r="BP963" s="380"/>
      <c r="DH963" s="102"/>
    </row>
    <row r="964" spans="1:112" hidden="1">
      <c r="A964" s="110"/>
      <c r="B964" s="786"/>
      <c r="C964" s="786"/>
      <c r="D964" s="786"/>
      <c r="E964" s="786"/>
      <c r="F964" s="786"/>
      <c r="G964" s="786"/>
      <c r="H964" s="786"/>
      <c r="I964" s="786"/>
      <c r="J964" s="786"/>
      <c r="K964" s="786"/>
      <c r="L964" s="786"/>
      <c r="M964" s="786"/>
      <c r="N964" s="786"/>
      <c r="O964" s="786"/>
      <c r="P964" s="786"/>
      <c r="Q964" s="786"/>
      <c r="R964" s="787"/>
      <c r="S964" s="787"/>
      <c r="T964" s="788"/>
      <c r="U964" s="787"/>
      <c r="V964" s="787"/>
      <c r="W964" s="783"/>
      <c r="X964" s="789"/>
      <c r="Y964" s="789"/>
      <c r="Z964" s="781"/>
      <c r="AA964" s="782"/>
      <c r="AB964" s="783"/>
      <c r="AC964" s="781"/>
      <c r="AD964" s="782"/>
      <c r="AE964" s="783"/>
      <c r="AF964" s="784">
        <f t="shared" si="461"/>
        <v>0</v>
      </c>
      <c r="AG964" s="784"/>
      <c r="AH964" s="784"/>
      <c r="AI964" s="784"/>
      <c r="AJ964" s="784">
        <f t="shared" si="449"/>
        <v>0</v>
      </c>
      <c r="AK964" s="784"/>
      <c r="AL964" s="784"/>
      <c r="AM964" s="784"/>
      <c r="AN964" s="784">
        <f t="shared" si="450"/>
        <v>0</v>
      </c>
      <c r="AO964" s="784"/>
      <c r="AP964" s="784"/>
      <c r="AQ964" s="784"/>
      <c r="AR964" s="363"/>
      <c r="AS964" s="785">
        <f t="shared" si="451"/>
        <v>0</v>
      </c>
      <c r="AT964" s="785"/>
      <c r="AU964" s="785"/>
      <c r="AV964" s="785"/>
      <c r="AW964" s="785">
        <f t="shared" si="452"/>
        <v>0</v>
      </c>
      <c r="AX964" s="91"/>
      <c r="AY964" s="116">
        <f t="shared" si="453"/>
        <v>0</v>
      </c>
      <c r="AZ964" s="116">
        <f t="shared" si="454"/>
        <v>0</v>
      </c>
      <c r="BA964" s="116">
        <f t="shared" si="455"/>
        <v>0</v>
      </c>
      <c r="BB964" s="116">
        <f t="shared" si="456"/>
        <v>0</v>
      </c>
      <c r="BC964" s="115">
        <f t="shared" si="462"/>
        <v>0</v>
      </c>
      <c r="BD964" s="116">
        <f t="shared" si="457"/>
        <v>0</v>
      </c>
      <c r="BE964" s="120">
        <f t="shared" si="463"/>
        <v>0</v>
      </c>
      <c r="BF964" s="115">
        <f t="shared" si="464"/>
        <v>0</v>
      </c>
      <c r="BG964" s="116">
        <f t="shared" si="458"/>
        <v>0</v>
      </c>
      <c r="BH964" s="120">
        <f t="shared" si="465"/>
        <v>0</v>
      </c>
      <c r="BI964" s="115">
        <f t="shared" si="466"/>
        <v>0</v>
      </c>
      <c r="BJ964" s="116">
        <f t="shared" si="459"/>
        <v>0</v>
      </c>
      <c r="BK964" s="120">
        <f t="shared" si="467"/>
        <v>0</v>
      </c>
      <c r="BL964" s="120">
        <f t="shared" si="468"/>
        <v>0</v>
      </c>
      <c r="BN964" s="375">
        <f t="shared" si="460"/>
        <v>0</v>
      </c>
      <c r="BP964" s="380"/>
      <c r="DH964" s="102"/>
    </row>
    <row r="965" spans="1:112" hidden="1">
      <c r="A965" s="110"/>
      <c r="B965" s="801" t="s">
        <v>968</v>
      </c>
      <c r="C965" s="801"/>
      <c r="D965" s="801"/>
      <c r="E965" s="801"/>
      <c r="F965" s="801"/>
      <c r="G965" s="801"/>
      <c r="H965" s="801"/>
      <c r="I965" s="801"/>
      <c r="J965" s="801"/>
      <c r="K965" s="801"/>
      <c r="L965" s="801"/>
      <c r="M965" s="801"/>
      <c r="N965" s="801"/>
      <c r="O965" s="801"/>
      <c r="P965" s="801"/>
      <c r="Q965" s="801"/>
      <c r="R965" s="787"/>
      <c r="S965" s="787"/>
      <c r="T965" s="788"/>
      <c r="U965" s="787"/>
      <c r="V965" s="787"/>
      <c r="W965" s="783"/>
      <c r="X965" s="789"/>
      <c r="Y965" s="789"/>
      <c r="Z965" s="781"/>
      <c r="AA965" s="782"/>
      <c r="AB965" s="783"/>
      <c r="AC965" s="781"/>
      <c r="AD965" s="782"/>
      <c r="AE965" s="783"/>
      <c r="AF965" s="784">
        <f t="shared" si="461"/>
        <v>0</v>
      </c>
      <c r="AG965" s="784"/>
      <c r="AH965" s="784"/>
      <c r="AI965" s="784"/>
      <c r="AJ965" s="784">
        <f t="shared" si="449"/>
        <v>0</v>
      </c>
      <c r="AK965" s="784"/>
      <c r="AL965" s="784"/>
      <c r="AM965" s="784"/>
      <c r="AN965" s="784">
        <f t="shared" si="450"/>
        <v>0</v>
      </c>
      <c r="AO965" s="784"/>
      <c r="AP965" s="784"/>
      <c r="AQ965" s="784"/>
      <c r="AR965" s="363"/>
      <c r="AS965" s="785">
        <f t="shared" si="451"/>
        <v>0</v>
      </c>
      <c r="AT965" s="785"/>
      <c r="AU965" s="785"/>
      <c r="AV965" s="785"/>
      <c r="AW965" s="785">
        <f t="shared" si="452"/>
        <v>0</v>
      </c>
      <c r="AX965" s="91"/>
      <c r="AY965" s="116">
        <f t="shared" si="453"/>
        <v>0</v>
      </c>
      <c r="AZ965" s="116">
        <f t="shared" si="454"/>
        <v>0</v>
      </c>
      <c r="BA965" s="116">
        <f t="shared" si="455"/>
        <v>0</v>
      </c>
      <c r="BB965" s="116">
        <f t="shared" si="456"/>
        <v>0</v>
      </c>
      <c r="BC965" s="115">
        <f t="shared" si="462"/>
        <v>0</v>
      </c>
      <c r="BD965" s="116">
        <f t="shared" si="457"/>
        <v>0</v>
      </c>
      <c r="BE965" s="120">
        <f t="shared" si="463"/>
        <v>0</v>
      </c>
      <c r="BF965" s="115">
        <f t="shared" si="464"/>
        <v>0</v>
      </c>
      <c r="BG965" s="116">
        <f t="shared" si="458"/>
        <v>0</v>
      </c>
      <c r="BH965" s="120">
        <f t="shared" si="465"/>
        <v>0</v>
      </c>
      <c r="BI965" s="115">
        <f t="shared" si="466"/>
        <v>0</v>
      </c>
      <c r="BJ965" s="116">
        <f t="shared" si="459"/>
        <v>0</v>
      </c>
      <c r="BK965" s="120">
        <f t="shared" si="467"/>
        <v>0</v>
      </c>
      <c r="BL965" s="120">
        <f t="shared" si="468"/>
        <v>0</v>
      </c>
      <c r="BN965" s="375">
        <f t="shared" si="460"/>
        <v>0</v>
      </c>
      <c r="BP965" s="380"/>
      <c r="DH965" s="102"/>
    </row>
    <row r="966" spans="1:112" hidden="1">
      <c r="A966" s="110"/>
      <c r="B966" s="804" t="s">
        <v>54</v>
      </c>
      <c r="C966" s="804" t="s">
        <v>969</v>
      </c>
      <c r="D966" s="804" t="s">
        <v>969</v>
      </c>
      <c r="E966" s="804" t="s">
        <v>969</v>
      </c>
      <c r="F966" s="804" t="s">
        <v>969</v>
      </c>
      <c r="G966" s="804" t="s">
        <v>969</v>
      </c>
      <c r="H966" s="804" t="s">
        <v>969</v>
      </c>
      <c r="I966" s="804" t="s">
        <v>969</v>
      </c>
      <c r="J966" s="804" t="s">
        <v>969</v>
      </c>
      <c r="K966" s="804" t="s">
        <v>969</v>
      </c>
      <c r="L966" s="804" t="s">
        <v>969</v>
      </c>
      <c r="M966" s="804" t="s">
        <v>969</v>
      </c>
      <c r="N966" s="804" t="s">
        <v>969</v>
      </c>
      <c r="O966" s="804" t="s">
        <v>969</v>
      </c>
      <c r="P966" s="804" t="s">
        <v>969</v>
      </c>
      <c r="Q966" s="804" t="s">
        <v>969</v>
      </c>
      <c r="R966" s="787"/>
      <c r="S966" s="787"/>
      <c r="T966" s="788"/>
      <c r="U966" s="787"/>
      <c r="V966" s="787"/>
      <c r="W966" s="783"/>
      <c r="X966" s="789"/>
      <c r="Y966" s="789"/>
      <c r="Z966" s="781"/>
      <c r="AA966" s="782"/>
      <c r="AB966" s="783"/>
      <c r="AC966" s="781"/>
      <c r="AD966" s="782"/>
      <c r="AE966" s="783"/>
      <c r="AF966" s="784">
        <f t="shared" si="461"/>
        <v>0</v>
      </c>
      <c r="AG966" s="784"/>
      <c r="AH966" s="784"/>
      <c r="AI966" s="784"/>
      <c r="AJ966" s="784">
        <f t="shared" si="449"/>
        <v>0</v>
      </c>
      <c r="AK966" s="784"/>
      <c r="AL966" s="784"/>
      <c r="AM966" s="784"/>
      <c r="AN966" s="784">
        <f t="shared" si="450"/>
        <v>0</v>
      </c>
      <c r="AO966" s="784"/>
      <c r="AP966" s="784"/>
      <c r="AQ966" s="784"/>
      <c r="AR966" s="363"/>
      <c r="AS966" s="785">
        <f t="shared" si="451"/>
        <v>0</v>
      </c>
      <c r="AT966" s="785"/>
      <c r="AU966" s="785"/>
      <c r="AV966" s="785"/>
      <c r="AW966" s="785">
        <f t="shared" si="452"/>
        <v>0</v>
      </c>
      <c r="AX966" s="91"/>
      <c r="AY966" s="116">
        <f t="shared" si="453"/>
        <v>0</v>
      </c>
      <c r="AZ966" s="116">
        <f t="shared" si="454"/>
        <v>0</v>
      </c>
      <c r="BA966" s="116">
        <f t="shared" si="455"/>
        <v>0</v>
      </c>
      <c r="BB966" s="116">
        <f t="shared" si="456"/>
        <v>0</v>
      </c>
      <c r="BC966" s="115">
        <f t="shared" si="462"/>
        <v>0</v>
      </c>
      <c r="BD966" s="116">
        <f t="shared" si="457"/>
        <v>0</v>
      </c>
      <c r="BE966" s="120">
        <f t="shared" si="463"/>
        <v>0</v>
      </c>
      <c r="BF966" s="115">
        <f t="shared" si="464"/>
        <v>0</v>
      </c>
      <c r="BG966" s="116">
        <f t="shared" si="458"/>
        <v>0</v>
      </c>
      <c r="BH966" s="120">
        <f t="shared" si="465"/>
        <v>0</v>
      </c>
      <c r="BI966" s="115">
        <f t="shared" si="466"/>
        <v>0</v>
      </c>
      <c r="BJ966" s="116">
        <f t="shared" si="459"/>
        <v>0</v>
      </c>
      <c r="BK966" s="120">
        <f t="shared" si="467"/>
        <v>0</v>
      </c>
      <c r="BL966" s="120">
        <f t="shared" si="468"/>
        <v>0</v>
      </c>
      <c r="BN966" s="375">
        <f t="shared" si="460"/>
        <v>0</v>
      </c>
      <c r="BP966" s="380"/>
      <c r="DH966" s="102"/>
    </row>
    <row r="967" spans="1:112" hidden="1">
      <c r="A967" s="110"/>
      <c r="B967" s="786" t="s">
        <v>970</v>
      </c>
      <c r="C967" s="786" t="s">
        <v>970</v>
      </c>
      <c r="D967" s="786" t="s">
        <v>970</v>
      </c>
      <c r="E967" s="786" t="s">
        <v>970</v>
      </c>
      <c r="F967" s="786" t="s">
        <v>970</v>
      </c>
      <c r="G967" s="786" t="s">
        <v>970</v>
      </c>
      <c r="H967" s="786" t="s">
        <v>970</v>
      </c>
      <c r="I967" s="786" t="s">
        <v>970</v>
      </c>
      <c r="J967" s="786" t="s">
        <v>970</v>
      </c>
      <c r="K967" s="786" t="s">
        <v>970</v>
      </c>
      <c r="L967" s="786" t="s">
        <v>970</v>
      </c>
      <c r="M967" s="786" t="s">
        <v>970</v>
      </c>
      <c r="N967" s="786" t="s">
        <v>970</v>
      </c>
      <c r="O967" s="786" t="s">
        <v>970</v>
      </c>
      <c r="P967" s="786" t="s">
        <v>970</v>
      </c>
      <c r="Q967" s="786" t="s">
        <v>970</v>
      </c>
      <c r="R967" s="787"/>
      <c r="S967" s="787"/>
      <c r="T967" s="788"/>
      <c r="U967" s="787" t="s">
        <v>13</v>
      </c>
      <c r="V967" s="787"/>
      <c r="W967" s="783">
        <v>20</v>
      </c>
      <c r="X967" s="789"/>
      <c r="Y967" s="789"/>
      <c r="Z967" s="781"/>
      <c r="AA967" s="782"/>
      <c r="AB967" s="783"/>
      <c r="AC967" s="781"/>
      <c r="AD967" s="782"/>
      <c r="AE967" s="783"/>
      <c r="AF967" s="784">
        <f t="shared" si="461"/>
        <v>0</v>
      </c>
      <c r="AG967" s="784"/>
      <c r="AH967" s="784"/>
      <c r="AI967" s="784"/>
      <c r="AJ967" s="784">
        <f t="shared" si="449"/>
        <v>0</v>
      </c>
      <c r="AK967" s="784"/>
      <c r="AL967" s="784"/>
      <c r="AM967" s="784"/>
      <c r="AN967" s="784">
        <f t="shared" si="450"/>
        <v>0</v>
      </c>
      <c r="AO967" s="784"/>
      <c r="AP967" s="784"/>
      <c r="AQ967" s="784"/>
      <c r="AR967" s="363"/>
      <c r="AS967" s="785">
        <f t="shared" si="451"/>
        <v>0</v>
      </c>
      <c r="AT967" s="785"/>
      <c r="AU967" s="785"/>
      <c r="AV967" s="785"/>
      <c r="AW967" s="785">
        <f t="shared" si="452"/>
        <v>0</v>
      </c>
      <c r="AX967" s="91"/>
      <c r="AY967" s="116">
        <f t="shared" si="453"/>
        <v>0</v>
      </c>
      <c r="AZ967" s="116">
        <f t="shared" si="454"/>
        <v>0</v>
      </c>
      <c r="BA967" s="116">
        <f t="shared" si="455"/>
        <v>0</v>
      </c>
      <c r="BB967" s="116">
        <f t="shared" si="456"/>
        <v>0</v>
      </c>
      <c r="BC967" s="115">
        <f t="shared" si="462"/>
        <v>0</v>
      </c>
      <c r="BD967" s="116">
        <f t="shared" si="457"/>
        <v>0</v>
      </c>
      <c r="BE967" s="120">
        <f t="shared" si="463"/>
        <v>0</v>
      </c>
      <c r="BF967" s="115">
        <f t="shared" si="464"/>
        <v>0</v>
      </c>
      <c r="BG967" s="116">
        <f t="shared" si="458"/>
        <v>0</v>
      </c>
      <c r="BH967" s="120">
        <f t="shared" si="465"/>
        <v>0</v>
      </c>
      <c r="BI967" s="115">
        <f t="shared" si="466"/>
        <v>0</v>
      </c>
      <c r="BJ967" s="116">
        <f t="shared" si="459"/>
        <v>0</v>
      </c>
      <c r="BK967" s="120">
        <f t="shared" si="467"/>
        <v>0</v>
      </c>
      <c r="BL967" s="120">
        <f t="shared" si="468"/>
        <v>0</v>
      </c>
      <c r="BN967" s="375">
        <f t="shared" si="460"/>
        <v>0</v>
      </c>
      <c r="BP967" s="380"/>
      <c r="DH967" s="102"/>
    </row>
    <row r="968" spans="1:112" hidden="1">
      <c r="A968" s="110"/>
      <c r="B968" s="786" t="s">
        <v>971</v>
      </c>
      <c r="C968" s="786" t="s">
        <v>971</v>
      </c>
      <c r="D968" s="786" t="s">
        <v>971</v>
      </c>
      <c r="E968" s="786" t="s">
        <v>971</v>
      </c>
      <c r="F968" s="786" t="s">
        <v>971</v>
      </c>
      <c r="G968" s="786" t="s">
        <v>971</v>
      </c>
      <c r="H968" s="786" t="s">
        <v>971</v>
      </c>
      <c r="I968" s="786" t="s">
        <v>971</v>
      </c>
      <c r="J968" s="786" t="s">
        <v>971</v>
      </c>
      <c r="K968" s="786" t="s">
        <v>971</v>
      </c>
      <c r="L968" s="786" t="s">
        <v>971</v>
      </c>
      <c r="M968" s="786" t="s">
        <v>971</v>
      </c>
      <c r="N968" s="786" t="s">
        <v>971</v>
      </c>
      <c r="O968" s="786" t="s">
        <v>971</v>
      </c>
      <c r="P968" s="786" t="s">
        <v>971</v>
      </c>
      <c r="Q968" s="786" t="s">
        <v>971</v>
      </c>
      <c r="R968" s="787"/>
      <c r="S968" s="787"/>
      <c r="T968" s="788"/>
      <c r="U968" s="787" t="s">
        <v>7</v>
      </c>
      <c r="V968" s="787"/>
      <c r="W968" s="783">
        <v>50</v>
      </c>
      <c r="X968" s="789"/>
      <c r="Y968" s="789"/>
      <c r="Z968" s="781"/>
      <c r="AA968" s="782"/>
      <c r="AB968" s="783"/>
      <c r="AC968" s="781"/>
      <c r="AD968" s="782"/>
      <c r="AE968" s="783"/>
      <c r="AF968" s="784">
        <f t="shared" si="461"/>
        <v>0</v>
      </c>
      <c r="AG968" s="784"/>
      <c r="AH968" s="784"/>
      <c r="AI968" s="784"/>
      <c r="AJ968" s="784">
        <f t="shared" si="449"/>
        <v>0</v>
      </c>
      <c r="AK968" s="784"/>
      <c r="AL968" s="784"/>
      <c r="AM968" s="784"/>
      <c r="AN968" s="784">
        <f t="shared" si="450"/>
        <v>0</v>
      </c>
      <c r="AO968" s="784"/>
      <c r="AP968" s="784"/>
      <c r="AQ968" s="784"/>
      <c r="AR968" s="363"/>
      <c r="AS968" s="785">
        <f t="shared" si="451"/>
        <v>0</v>
      </c>
      <c r="AT968" s="785"/>
      <c r="AU968" s="785"/>
      <c r="AV968" s="785"/>
      <c r="AW968" s="785">
        <f t="shared" si="452"/>
        <v>0</v>
      </c>
      <c r="AX968" s="91"/>
      <c r="AY968" s="116">
        <f t="shared" si="453"/>
        <v>0</v>
      </c>
      <c r="AZ968" s="116">
        <f t="shared" si="454"/>
        <v>0</v>
      </c>
      <c r="BA968" s="116">
        <f t="shared" si="455"/>
        <v>0</v>
      </c>
      <c r="BB968" s="116">
        <f t="shared" si="456"/>
        <v>0</v>
      </c>
      <c r="BC968" s="115">
        <f t="shared" si="462"/>
        <v>0</v>
      </c>
      <c r="BD968" s="116">
        <f t="shared" si="457"/>
        <v>0</v>
      </c>
      <c r="BE968" s="120">
        <f t="shared" si="463"/>
        <v>0</v>
      </c>
      <c r="BF968" s="115">
        <f t="shared" si="464"/>
        <v>0</v>
      </c>
      <c r="BG968" s="116">
        <f t="shared" si="458"/>
        <v>0</v>
      </c>
      <c r="BH968" s="120">
        <f t="shared" si="465"/>
        <v>0</v>
      </c>
      <c r="BI968" s="115">
        <f t="shared" si="466"/>
        <v>0</v>
      </c>
      <c r="BJ968" s="116">
        <f t="shared" si="459"/>
        <v>0</v>
      </c>
      <c r="BK968" s="120">
        <f t="shared" si="467"/>
        <v>0</v>
      </c>
      <c r="BL968" s="120">
        <f t="shared" si="468"/>
        <v>0</v>
      </c>
      <c r="BN968" s="375">
        <f t="shared" si="460"/>
        <v>0</v>
      </c>
      <c r="BP968" s="380"/>
      <c r="DH968" s="102"/>
    </row>
    <row r="969" spans="1:112" hidden="1">
      <c r="A969" s="110"/>
      <c r="B969" s="786" t="s">
        <v>972</v>
      </c>
      <c r="C969" s="786" t="s">
        <v>972</v>
      </c>
      <c r="D969" s="786" t="s">
        <v>972</v>
      </c>
      <c r="E969" s="786" t="s">
        <v>972</v>
      </c>
      <c r="F969" s="786" t="s">
        <v>972</v>
      </c>
      <c r="G969" s="786" t="s">
        <v>972</v>
      </c>
      <c r="H969" s="786" t="s">
        <v>972</v>
      </c>
      <c r="I969" s="786" t="s">
        <v>972</v>
      </c>
      <c r="J969" s="786" t="s">
        <v>972</v>
      </c>
      <c r="K969" s="786" t="s">
        <v>972</v>
      </c>
      <c r="L969" s="786" t="s">
        <v>972</v>
      </c>
      <c r="M969" s="786" t="s">
        <v>972</v>
      </c>
      <c r="N969" s="786" t="s">
        <v>972</v>
      </c>
      <c r="O969" s="786" t="s">
        <v>972</v>
      </c>
      <c r="P969" s="786" t="s">
        <v>972</v>
      </c>
      <c r="Q969" s="786" t="s">
        <v>972</v>
      </c>
      <c r="R969" s="787"/>
      <c r="S969" s="787"/>
      <c r="T969" s="788"/>
      <c r="U969" s="787" t="s">
        <v>2</v>
      </c>
      <c r="V969" s="787"/>
      <c r="W969" s="783">
        <v>1000</v>
      </c>
      <c r="X969" s="789"/>
      <c r="Y969" s="789"/>
      <c r="Z969" s="781"/>
      <c r="AA969" s="782"/>
      <c r="AB969" s="783"/>
      <c r="AC969" s="781"/>
      <c r="AD969" s="782"/>
      <c r="AE969" s="783"/>
      <c r="AF969" s="784">
        <f t="shared" si="461"/>
        <v>0</v>
      </c>
      <c r="AG969" s="784"/>
      <c r="AH969" s="784"/>
      <c r="AI969" s="784"/>
      <c r="AJ969" s="784">
        <f t="shared" si="449"/>
        <v>0</v>
      </c>
      <c r="AK969" s="784"/>
      <c r="AL969" s="784"/>
      <c r="AM969" s="784"/>
      <c r="AN969" s="784">
        <f t="shared" si="450"/>
        <v>0</v>
      </c>
      <c r="AO969" s="784"/>
      <c r="AP969" s="784"/>
      <c r="AQ969" s="784"/>
      <c r="AR969" s="363"/>
      <c r="AS969" s="785">
        <f t="shared" si="451"/>
        <v>0</v>
      </c>
      <c r="AT969" s="785"/>
      <c r="AU969" s="785"/>
      <c r="AV969" s="785"/>
      <c r="AW969" s="785">
        <f t="shared" si="452"/>
        <v>0</v>
      </c>
      <c r="AX969" s="91"/>
      <c r="AY969" s="116">
        <f t="shared" si="453"/>
        <v>0</v>
      </c>
      <c r="AZ969" s="116">
        <f t="shared" si="454"/>
        <v>0</v>
      </c>
      <c r="BA969" s="116">
        <f t="shared" si="455"/>
        <v>0</v>
      </c>
      <c r="BB969" s="116">
        <f t="shared" si="456"/>
        <v>0</v>
      </c>
      <c r="BC969" s="115">
        <f t="shared" si="462"/>
        <v>0</v>
      </c>
      <c r="BD969" s="116">
        <f t="shared" si="457"/>
        <v>0</v>
      </c>
      <c r="BE969" s="120">
        <f t="shared" si="463"/>
        <v>0</v>
      </c>
      <c r="BF969" s="115">
        <f t="shared" si="464"/>
        <v>0</v>
      </c>
      <c r="BG969" s="116">
        <f t="shared" si="458"/>
        <v>0</v>
      </c>
      <c r="BH969" s="120">
        <f t="shared" si="465"/>
        <v>0</v>
      </c>
      <c r="BI969" s="115">
        <f t="shared" si="466"/>
        <v>0</v>
      </c>
      <c r="BJ969" s="116">
        <f t="shared" si="459"/>
        <v>0</v>
      </c>
      <c r="BK969" s="120">
        <f t="shared" si="467"/>
        <v>0</v>
      </c>
      <c r="BL969" s="120">
        <f t="shared" si="468"/>
        <v>0</v>
      </c>
      <c r="BN969" s="375">
        <f t="shared" si="460"/>
        <v>0</v>
      </c>
      <c r="BP969" s="380"/>
      <c r="DH969" s="102"/>
    </row>
    <row r="970" spans="1:112" hidden="1">
      <c r="A970" s="110"/>
      <c r="B970" s="786"/>
      <c r="C970" s="786"/>
      <c r="D970" s="786"/>
      <c r="E970" s="786"/>
      <c r="F970" s="786"/>
      <c r="G970" s="786"/>
      <c r="H970" s="786"/>
      <c r="I970" s="786"/>
      <c r="J970" s="786"/>
      <c r="K970" s="786"/>
      <c r="L970" s="786"/>
      <c r="M970" s="786"/>
      <c r="N970" s="786"/>
      <c r="O970" s="786"/>
      <c r="P970" s="786"/>
      <c r="Q970" s="786"/>
      <c r="R970" s="787"/>
      <c r="S970" s="787"/>
      <c r="T970" s="788"/>
      <c r="U970" s="787"/>
      <c r="V970" s="787"/>
      <c r="W970" s="783"/>
      <c r="X970" s="789"/>
      <c r="Y970" s="789"/>
      <c r="Z970" s="781"/>
      <c r="AA970" s="782"/>
      <c r="AB970" s="783"/>
      <c r="AC970" s="781"/>
      <c r="AD970" s="782"/>
      <c r="AE970" s="783"/>
      <c r="AF970" s="784">
        <f t="shared" si="461"/>
        <v>0</v>
      </c>
      <c r="AG970" s="784"/>
      <c r="AH970" s="784"/>
      <c r="AI970" s="784"/>
      <c r="AJ970" s="784">
        <f t="shared" si="449"/>
        <v>0</v>
      </c>
      <c r="AK970" s="784"/>
      <c r="AL970" s="784"/>
      <c r="AM970" s="784"/>
      <c r="AN970" s="784">
        <f t="shared" si="450"/>
        <v>0</v>
      </c>
      <c r="AO970" s="784"/>
      <c r="AP970" s="784"/>
      <c r="AQ970" s="784"/>
      <c r="AR970" s="363"/>
      <c r="AS970" s="785">
        <f t="shared" si="451"/>
        <v>0</v>
      </c>
      <c r="AT970" s="785"/>
      <c r="AU970" s="785"/>
      <c r="AV970" s="785"/>
      <c r="AW970" s="785">
        <f t="shared" si="452"/>
        <v>0</v>
      </c>
      <c r="AX970" s="91"/>
      <c r="AY970" s="116">
        <f t="shared" si="453"/>
        <v>0</v>
      </c>
      <c r="AZ970" s="116">
        <f t="shared" si="454"/>
        <v>0</v>
      </c>
      <c r="BA970" s="116">
        <f t="shared" si="455"/>
        <v>0</v>
      </c>
      <c r="BB970" s="116">
        <f t="shared" si="456"/>
        <v>0</v>
      </c>
      <c r="BC970" s="115">
        <f t="shared" si="462"/>
        <v>0</v>
      </c>
      <c r="BD970" s="116">
        <f t="shared" si="457"/>
        <v>0</v>
      </c>
      <c r="BE970" s="120">
        <f t="shared" si="463"/>
        <v>0</v>
      </c>
      <c r="BF970" s="115">
        <f t="shared" si="464"/>
        <v>0</v>
      </c>
      <c r="BG970" s="116">
        <f t="shared" si="458"/>
        <v>0</v>
      </c>
      <c r="BH970" s="120">
        <f t="shared" si="465"/>
        <v>0</v>
      </c>
      <c r="BI970" s="115">
        <f t="shared" si="466"/>
        <v>0</v>
      </c>
      <c r="BJ970" s="116">
        <f t="shared" si="459"/>
        <v>0</v>
      </c>
      <c r="BK970" s="120">
        <f t="shared" si="467"/>
        <v>0</v>
      </c>
      <c r="BL970" s="120">
        <f t="shared" si="468"/>
        <v>0</v>
      </c>
      <c r="BN970" s="375">
        <f t="shared" si="460"/>
        <v>0</v>
      </c>
      <c r="BP970" s="380"/>
      <c r="DH970" s="102"/>
    </row>
    <row r="971" spans="1:112" hidden="1">
      <c r="A971" s="110"/>
      <c r="B971" s="801" t="s">
        <v>986</v>
      </c>
      <c r="C971" s="801"/>
      <c r="D971" s="801"/>
      <c r="E971" s="801"/>
      <c r="F971" s="801"/>
      <c r="G971" s="801"/>
      <c r="H971" s="801"/>
      <c r="I971" s="801"/>
      <c r="J971" s="801"/>
      <c r="K971" s="801"/>
      <c r="L971" s="801"/>
      <c r="M971" s="801"/>
      <c r="N971" s="801"/>
      <c r="O971" s="801"/>
      <c r="P971" s="801"/>
      <c r="Q971" s="801"/>
      <c r="R971" s="787"/>
      <c r="S971" s="787"/>
      <c r="T971" s="788"/>
      <c r="U971" s="787"/>
      <c r="V971" s="787"/>
      <c r="W971" s="783"/>
      <c r="X971" s="789"/>
      <c r="Y971" s="789"/>
      <c r="Z971" s="781"/>
      <c r="AA971" s="782"/>
      <c r="AB971" s="783"/>
      <c r="AC971" s="781"/>
      <c r="AD971" s="782"/>
      <c r="AE971" s="783"/>
      <c r="AF971" s="784">
        <f t="shared" si="461"/>
        <v>0</v>
      </c>
      <c r="AG971" s="784"/>
      <c r="AH971" s="784"/>
      <c r="AI971" s="784"/>
      <c r="AJ971" s="784">
        <f t="shared" si="449"/>
        <v>0</v>
      </c>
      <c r="AK971" s="784"/>
      <c r="AL971" s="784"/>
      <c r="AM971" s="784"/>
      <c r="AN971" s="784">
        <f t="shared" si="450"/>
        <v>0</v>
      </c>
      <c r="AO971" s="784"/>
      <c r="AP971" s="784"/>
      <c r="AQ971" s="784"/>
      <c r="AR971" s="363"/>
      <c r="AS971" s="785">
        <f t="shared" si="451"/>
        <v>0</v>
      </c>
      <c r="AT971" s="785"/>
      <c r="AU971" s="785"/>
      <c r="AV971" s="785"/>
      <c r="AW971" s="785">
        <f t="shared" si="452"/>
        <v>0</v>
      </c>
      <c r="AX971" s="91"/>
      <c r="AY971" s="116">
        <f t="shared" si="453"/>
        <v>0</v>
      </c>
      <c r="AZ971" s="116">
        <f t="shared" si="454"/>
        <v>0</v>
      </c>
      <c r="BA971" s="116">
        <f t="shared" si="455"/>
        <v>0</v>
      </c>
      <c r="BB971" s="116">
        <f t="shared" si="456"/>
        <v>0</v>
      </c>
      <c r="BC971" s="115">
        <f t="shared" si="462"/>
        <v>0</v>
      </c>
      <c r="BD971" s="116">
        <f t="shared" si="457"/>
        <v>0</v>
      </c>
      <c r="BE971" s="120">
        <f t="shared" si="463"/>
        <v>0</v>
      </c>
      <c r="BF971" s="115">
        <f t="shared" si="464"/>
        <v>0</v>
      </c>
      <c r="BG971" s="116">
        <f t="shared" si="458"/>
        <v>0</v>
      </c>
      <c r="BH971" s="120">
        <f t="shared" si="465"/>
        <v>0</v>
      </c>
      <c r="BI971" s="115">
        <f t="shared" si="466"/>
        <v>0</v>
      </c>
      <c r="BJ971" s="116">
        <f t="shared" si="459"/>
        <v>0</v>
      </c>
      <c r="BK971" s="120">
        <f t="shared" si="467"/>
        <v>0</v>
      </c>
      <c r="BL971" s="120">
        <f t="shared" si="468"/>
        <v>0</v>
      </c>
      <c r="BN971" s="375">
        <f t="shared" si="460"/>
        <v>0</v>
      </c>
      <c r="BP971" s="380"/>
      <c r="DH971" s="102"/>
    </row>
    <row r="972" spans="1:112" hidden="1">
      <c r="A972" s="110"/>
      <c r="B972" s="786" t="s">
        <v>973</v>
      </c>
      <c r="C972" s="786" t="s">
        <v>973</v>
      </c>
      <c r="D972" s="786" t="s">
        <v>973</v>
      </c>
      <c r="E972" s="786" t="s">
        <v>973</v>
      </c>
      <c r="F972" s="786" t="s">
        <v>973</v>
      </c>
      <c r="G972" s="786" t="s">
        <v>973</v>
      </c>
      <c r="H972" s="786" t="s">
        <v>973</v>
      </c>
      <c r="I972" s="786" t="s">
        <v>973</v>
      </c>
      <c r="J972" s="786" t="s">
        <v>973</v>
      </c>
      <c r="K972" s="786" t="s">
        <v>973</v>
      </c>
      <c r="L972" s="786" t="s">
        <v>973</v>
      </c>
      <c r="M972" s="786" t="s">
        <v>973</v>
      </c>
      <c r="N972" s="786" t="s">
        <v>973</v>
      </c>
      <c r="O972" s="786" t="s">
        <v>973</v>
      </c>
      <c r="P972" s="786" t="s">
        <v>973</v>
      </c>
      <c r="Q972" s="786" t="s">
        <v>973</v>
      </c>
      <c r="R972" s="787"/>
      <c r="S972" s="787"/>
      <c r="T972" s="788"/>
      <c r="U972" s="787" t="s">
        <v>8</v>
      </c>
      <c r="V972" s="787"/>
      <c r="W972" s="783">
        <v>40</v>
      </c>
      <c r="X972" s="789"/>
      <c r="Y972" s="789"/>
      <c r="Z972" s="789">
        <v>175</v>
      </c>
      <c r="AA972" s="789"/>
      <c r="AB972" s="789"/>
      <c r="AC972" s="781"/>
      <c r="AD972" s="782"/>
      <c r="AE972" s="783"/>
      <c r="AF972" s="784">
        <f t="shared" si="461"/>
        <v>0</v>
      </c>
      <c r="AG972" s="784"/>
      <c r="AH972" s="784"/>
      <c r="AI972" s="784"/>
      <c r="AJ972" s="784">
        <f t="shared" si="449"/>
        <v>0</v>
      </c>
      <c r="AK972" s="784"/>
      <c r="AL972" s="784"/>
      <c r="AM972" s="784"/>
      <c r="AN972" s="784">
        <f t="shared" si="450"/>
        <v>0</v>
      </c>
      <c r="AO972" s="784"/>
      <c r="AP972" s="784"/>
      <c r="AQ972" s="784"/>
      <c r="AR972" s="363"/>
      <c r="AS972" s="785">
        <f t="shared" si="451"/>
        <v>0</v>
      </c>
      <c r="AT972" s="785"/>
      <c r="AU972" s="785"/>
      <c r="AV972" s="785"/>
      <c r="AW972" s="785">
        <f t="shared" si="452"/>
        <v>0</v>
      </c>
      <c r="AX972" s="91"/>
      <c r="AY972" s="116">
        <f t="shared" si="453"/>
        <v>0</v>
      </c>
      <c r="AZ972" s="116">
        <f t="shared" si="454"/>
        <v>0</v>
      </c>
      <c r="BA972" s="116">
        <f t="shared" si="455"/>
        <v>0</v>
      </c>
      <c r="BB972" s="116">
        <f t="shared" si="456"/>
        <v>0</v>
      </c>
      <c r="BC972" s="115">
        <f t="shared" si="462"/>
        <v>0</v>
      </c>
      <c r="BD972" s="116">
        <f t="shared" si="457"/>
        <v>0</v>
      </c>
      <c r="BE972" s="120">
        <f t="shared" si="463"/>
        <v>0</v>
      </c>
      <c r="BF972" s="115">
        <f t="shared" si="464"/>
        <v>0</v>
      </c>
      <c r="BG972" s="116">
        <f t="shared" si="458"/>
        <v>0</v>
      </c>
      <c r="BH972" s="120">
        <f t="shared" si="465"/>
        <v>0</v>
      </c>
      <c r="BI972" s="115">
        <f t="shared" si="466"/>
        <v>0</v>
      </c>
      <c r="BJ972" s="116">
        <f t="shared" si="459"/>
        <v>0</v>
      </c>
      <c r="BK972" s="120">
        <f t="shared" si="467"/>
        <v>0</v>
      </c>
      <c r="BL972" s="120">
        <f t="shared" si="468"/>
        <v>0</v>
      </c>
      <c r="BN972" s="375">
        <f t="shared" si="460"/>
        <v>0</v>
      </c>
      <c r="BP972" s="380"/>
      <c r="DH972" s="102"/>
    </row>
    <row r="973" spans="1:112" hidden="1">
      <c r="A973" s="110"/>
      <c r="B973" s="786" t="s">
        <v>974</v>
      </c>
      <c r="C973" s="786" t="s">
        <v>974</v>
      </c>
      <c r="D973" s="786" t="s">
        <v>974</v>
      </c>
      <c r="E973" s="786" t="s">
        <v>974</v>
      </c>
      <c r="F973" s="786" t="s">
        <v>974</v>
      </c>
      <c r="G973" s="786" t="s">
        <v>974</v>
      </c>
      <c r="H973" s="786" t="s">
        <v>974</v>
      </c>
      <c r="I973" s="786" t="s">
        <v>974</v>
      </c>
      <c r="J973" s="786" t="s">
        <v>974</v>
      </c>
      <c r="K973" s="786" t="s">
        <v>974</v>
      </c>
      <c r="L973" s="786" t="s">
        <v>974</v>
      </c>
      <c r="M973" s="786" t="s">
        <v>974</v>
      </c>
      <c r="N973" s="786" t="s">
        <v>974</v>
      </c>
      <c r="O973" s="786" t="s">
        <v>974</v>
      </c>
      <c r="P973" s="786" t="s">
        <v>974</v>
      </c>
      <c r="Q973" s="786" t="s">
        <v>974</v>
      </c>
      <c r="R973" s="787"/>
      <c r="S973" s="787"/>
      <c r="T973" s="788"/>
      <c r="U973" s="787" t="s">
        <v>8</v>
      </c>
      <c r="V973" s="787"/>
      <c r="W973" s="783">
        <v>50</v>
      </c>
      <c r="X973" s="789"/>
      <c r="Y973" s="789"/>
      <c r="Z973" s="789">
        <v>150</v>
      </c>
      <c r="AA973" s="789"/>
      <c r="AB973" s="789"/>
      <c r="AC973" s="781"/>
      <c r="AD973" s="782"/>
      <c r="AE973" s="783"/>
      <c r="AF973" s="784">
        <f t="shared" si="461"/>
        <v>0</v>
      </c>
      <c r="AG973" s="784"/>
      <c r="AH973" s="784"/>
      <c r="AI973" s="784"/>
      <c r="AJ973" s="784">
        <f t="shared" si="449"/>
        <v>0</v>
      </c>
      <c r="AK973" s="784"/>
      <c r="AL973" s="784"/>
      <c r="AM973" s="784"/>
      <c r="AN973" s="784">
        <f t="shared" si="450"/>
        <v>0</v>
      </c>
      <c r="AO973" s="784"/>
      <c r="AP973" s="784"/>
      <c r="AQ973" s="784"/>
      <c r="AR973" s="363"/>
      <c r="AS973" s="785">
        <f t="shared" si="451"/>
        <v>0</v>
      </c>
      <c r="AT973" s="785"/>
      <c r="AU973" s="785"/>
      <c r="AV973" s="785"/>
      <c r="AW973" s="785">
        <f t="shared" si="452"/>
        <v>0</v>
      </c>
      <c r="AX973" s="91"/>
      <c r="AY973" s="116">
        <f t="shared" si="453"/>
        <v>0</v>
      </c>
      <c r="AZ973" s="116">
        <f t="shared" si="454"/>
        <v>0</v>
      </c>
      <c r="BA973" s="116">
        <f t="shared" si="455"/>
        <v>0</v>
      </c>
      <c r="BB973" s="116">
        <f t="shared" si="456"/>
        <v>0</v>
      </c>
      <c r="BC973" s="115">
        <f t="shared" si="462"/>
        <v>0</v>
      </c>
      <c r="BD973" s="116">
        <f t="shared" si="457"/>
        <v>0</v>
      </c>
      <c r="BE973" s="120">
        <f t="shared" si="463"/>
        <v>0</v>
      </c>
      <c r="BF973" s="115">
        <f t="shared" si="464"/>
        <v>0</v>
      </c>
      <c r="BG973" s="116">
        <f t="shared" si="458"/>
        <v>0</v>
      </c>
      <c r="BH973" s="120">
        <f t="shared" si="465"/>
        <v>0</v>
      </c>
      <c r="BI973" s="115">
        <f t="shared" si="466"/>
        <v>0</v>
      </c>
      <c r="BJ973" s="116">
        <f t="shared" si="459"/>
        <v>0</v>
      </c>
      <c r="BK973" s="120">
        <f t="shared" si="467"/>
        <v>0</v>
      </c>
      <c r="BL973" s="120">
        <f t="shared" si="468"/>
        <v>0</v>
      </c>
      <c r="BN973" s="375">
        <f t="shared" si="460"/>
        <v>0</v>
      </c>
      <c r="BP973" s="380"/>
      <c r="DH973" s="102"/>
    </row>
    <row r="974" spans="1:112" hidden="1">
      <c r="A974" s="110"/>
      <c r="B974" s="786" t="s">
        <v>975</v>
      </c>
      <c r="C974" s="786" t="s">
        <v>975</v>
      </c>
      <c r="D974" s="786" t="s">
        <v>975</v>
      </c>
      <c r="E974" s="786" t="s">
        <v>975</v>
      </c>
      <c r="F974" s="786" t="s">
        <v>975</v>
      </c>
      <c r="G974" s="786" t="s">
        <v>975</v>
      </c>
      <c r="H974" s="786" t="s">
        <v>975</v>
      </c>
      <c r="I974" s="786" t="s">
        <v>975</v>
      </c>
      <c r="J974" s="786" t="s">
        <v>975</v>
      </c>
      <c r="K974" s="786" t="s">
        <v>975</v>
      </c>
      <c r="L974" s="786" t="s">
        <v>975</v>
      </c>
      <c r="M974" s="786" t="s">
        <v>975</v>
      </c>
      <c r="N974" s="786" t="s">
        <v>975</v>
      </c>
      <c r="O974" s="786" t="s">
        <v>975</v>
      </c>
      <c r="P974" s="786" t="s">
        <v>975</v>
      </c>
      <c r="Q974" s="786" t="s">
        <v>975</v>
      </c>
      <c r="R974" s="787"/>
      <c r="S974" s="787"/>
      <c r="T974" s="788"/>
      <c r="U974" s="787" t="s">
        <v>1</v>
      </c>
      <c r="V974" s="787"/>
      <c r="W974" s="783">
        <v>150</v>
      </c>
      <c r="X974" s="789"/>
      <c r="Y974" s="789"/>
      <c r="Z974" s="789">
        <v>800</v>
      </c>
      <c r="AA974" s="789"/>
      <c r="AB974" s="789"/>
      <c r="AC974" s="781"/>
      <c r="AD974" s="782"/>
      <c r="AE974" s="783"/>
      <c r="AF974" s="784">
        <f t="shared" si="461"/>
        <v>0</v>
      </c>
      <c r="AG974" s="784"/>
      <c r="AH974" s="784"/>
      <c r="AI974" s="784"/>
      <c r="AJ974" s="784">
        <f t="shared" si="449"/>
        <v>0</v>
      </c>
      <c r="AK974" s="784"/>
      <c r="AL974" s="784"/>
      <c r="AM974" s="784"/>
      <c r="AN974" s="784">
        <f t="shared" si="450"/>
        <v>0</v>
      </c>
      <c r="AO974" s="784"/>
      <c r="AP974" s="784"/>
      <c r="AQ974" s="784"/>
      <c r="AR974" s="363"/>
      <c r="AS974" s="785">
        <f t="shared" si="451"/>
        <v>0</v>
      </c>
      <c r="AT974" s="785"/>
      <c r="AU974" s="785"/>
      <c r="AV974" s="785"/>
      <c r="AW974" s="785">
        <f t="shared" si="452"/>
        <v>0</v>
      </c>
      <c r="AX974" s="91"/>
      <c r="AY974" s="116">
        <f t="shared" si="453"/>
        <v>0</v>
      </c>
      <c r="AZ974" s="116">
        <f t="shared" si="454"/>
        <v>0</v>
      </c>
      <c r="BA974" s="116">
        <f t="shared" si="455"/>
        <v>0</v>
      </c>
      <c r="BB974" s="116">
        <f t="shared" si="456"/>
        <v>0</v>
      </c>
      <c r="BC974" s="115">
        <f t="shared" si="462"/>
        <v>0</v>
      </c>
      <c r="BD974" s="116">
        <f t="shared" si="457"/>
        <v>0</v>
      </c>
      <c r="BE974" s="120">
        <f t="shared" si="463"/>
        <v>0</v>
      </c>
      <c r="BF974" s="115">
        <f t="shared" si="464"/>
        <v>0</v>
      </c>
      <c r="BG974" s="116">
        <f t="shared" si="458"/>
        <v>0</v>
      </c>
      <c r="BH974" s="120">
        <f t="shared" si="465"/>
        <v>0</v>
      </c>
      <c r="BI974" s="115">
        <f t="shared" si="466"/>
        <v>0</v>
      </c>
      <c r="BJ974" s="116">
        <f t="shared" si="459"/>
        <v>0</v>
      </c>
      <c r="BK974" s="120">
        <f t="shared" si="467"/>
        <v>0</v>
      </c>
      <c r="BL974" s="120">
        <f t="shared" si="468"/>
        <v>0</v>
      </c>
      <c r="BN974" s="375">
        <f t="shared" si="460"/>
        <v>0</v>
      </c>
      <c r="BP974" s="380"/>
      <c r="DH974" s="102"/>
    </row>
    <row r="975" spans="1:112" hidden="1">
      <c r="A975" s="110"/>
      <c r="B975" s="786" t="s">
        <v>976</v>
      </c>
      <c r="C975" s="786" t="s">
        <v>976</v>
      </c>
      <c r="D975" s="786" t="s">
        <v>976</v>
      </c>
      <c r="E975" s="786" t="s">
        <v>976</v>
      </c>
      <c r="F975" s="786" t="s">
        <v>976</v>
      </c>
      <c r="G975" s="786" t="s">
        <v>976</v>
      </c>
      <c r="H975" s="786" t="s">
        <v>976</v>
      </c>
      <c r="I975" s="786" t="s">
        <v>976</v>
      </c>
      <c r="J975" s="786" t="s">
        <v>976</v>
      </c>
      <c r="K975" s="786" t="s">
        <v>976</v>
      </c>
      <c r="L975" s="786" t="s">
        <v>976</v>
      </c>
      <c r="M975" s="786" t="s">
        <v>976</v>
      </c>
      <c r="N975" s="786" t="s">
        <v>976</v>
      </c>
      <c r="O975" s="786" t="s">
        <v>976</v>
      </c>
      <c r="P975" s="786" t="s">
        <v>976</v>
      </c>
      <c r="Q975" s="786" t="s">
        <v>976</v>
      </c>
      <c r="R975" s="787"/>
      <c r="S975" s="787"/>
      <c r="T975" s="788"/>
      <c r="U975" s="787" t="s">
        <v>2</v>
      </c>
      <c r="V975" s="787"/>
      <c r="W975" s="783">
        <v>1250</v>
      </c>
      <c r="X975" s="789"/>
      <c r="Y975" s="789"/>
      <c r="Z975" s="789"/>
      <c r="AA975" s="789"/>
      <c r="AB975" s="789"/>
      <c r="AC975" s="781"/>
      <c r="AD975" s="782"/>
      <c r="AE975" s="783"/>
      <c r="AF975" s="784">
        <f t="shared" si="461"/>
        <v>0</v>
      </c>
      <c r="AG975" s="784"/>
      <c r="AH975" s="784"/>
      <c r="AI975" s="784"/>
      <c r="AJ975" s="784">
        <f t="shared" si="449"/>
        <v>0</v>
      </c>
      <c r="AK975" s="784"/>
      <c r="AL975" s="784"/>
      <c r="AM975" s="784"/>
      <c r="AN975" s="784">
        <f t="shared" si="450"/>
        <v>0</v>
      </c>
      <c r="AO975" s="784"/>
      <c r="AP975" s="784"/>
      <c r="AQ975" s="784"/>
      <c r="AR975" s="363"/>
      <c r="AS975" s="785">
        <f t="shared" si="451"/>
        <v>0</v>
      </c>
      <c r="AT975" s="785"/>
      <c r="AU975" s="785"/>
      <c r="AV975" s="785"/>
      <c r="AW975" s="785">
        <f t="shared" si="452"/>
        <v>0</v>
      </c>
      <c r="AX975" s="91"/>
      <c r="AY975" s="116">
        <f t="shared" si="453"/>
        <v>0</v>
      </c>
      <c r="AZ975" s="116">
        <f t="shared" si="454"/>
        <v>0</v>
      </c>
      <c r="BA975" s="116">
        <f t="shared" si="455"/>
        <v>0</v>
      </c>
      <c r="BB975" s="116">
        <f t="shared" si="456"/>
        <v>0</v>
      </c>
      <c r="BC975" s="115">
        <f t="shared" si="462"/>
        <v>0</v>
      </c>
      <c r="BD975" s="116">
        <f t="shared" si="457"/>
        <v>0</v>
      </c>
      <c r="BE975" s="120">
        <f t="shared" si="463"/>
        <v>0</v>
      </c>
      <c r="BF975" s="115">
        <f t="shared" si="464"/>
        <v>0</v>
      </c>
      <c r="BG975" s="116">
        <f t="shared" si="458"/>
        <v>0</v>
      </c>
      <c r="BH975" s="120">
        <f t="shared" si="465"/>
        <v>0</v>
      </c>
      <c r="BI975" s="115">
        <f t="shared" si="466"/>
        <v>0</v>
      </c>
      <c r="BJ975" s="116">
        <f t="shared" si="459"/>
        <v>0</v>
      </c>
      <c r="BK975" s="120">
        <f t="shared" si="467"/>
        <v>0</v>
      </c>
      <c r="BL975" s="120">
        <f t="shared" si="468"/>
        <v>0</v>
      </c>
      <c r="BN975" s="375">
        <f t="shared" si="460"/>
        <v>0</v>
      </c>
      <c r="BP975" s="380"/>
      <c r="DH975" s="102"/>
    </row>
    <row r="976" spans="1:112" hidden="1">
      <c r="A976" s="110"/>
      <c r="B976" s="786" t="s">
        <v>992</v>
      </c>
      <c r="C976" s="786" t="s">
        <v>977</v>
      </c>
      <c r="D976" s="786" t="s">
        <v>977</v>
      </c>
      <c r="E976" s="786" t="s">
        <v>977</v>
      </c>
      <c r="F976" s="786" t="s">
        <v>977</v>
      </c>
      <c r="G976" s="786" t="s">
        <v>977</v>
      </c>
      <c r="H976" s="786" t="s">
        <v>977</v>
      </c>
      <c r="I976" s="786" t="s">
        <v>977</v>
      </c>
      <c r="J976" s="786" t="s">
        <v>977</v>
      </c>
      <c r="K976" s="786" t="s">
        <v>977</v>
      </c>
      <c r="L976" s="786" t="s">
        <v>977</v>
      </c>
      <c r="M976" s="786" t="s">
        <v>977</v>
      </c>
      <c r="N976" s="786" t="s">
        <v>977</v>
      </c>
      <c r="O976" s="786" t="s">
        <v>977</v>
      </c>
      <c r="P976" s="786" t="s">
        <v>977</v>
      </c>
      <c r="Q976" s="786" t="s">
        <v>977</v>
      </c>
      <c r="R976" s="787"/>
      <c r="S976" s="787"/>
      <c r="T976" s="788"/>
      <c r="U976" s="787" t="s">
        <v>1</v>
      </c>
      <c r="V976" s="787"/>
      <c r="W976" s="783">
        <v>5</v>
      </c>
      <c r="X976" s="789"/>
      <c r="Y976" s="789"/>
      <c r="Z976" s="789">
        <v>5</v>
      </c>
      <c r="AA976" s="789"/>
      <c r="AB976" s="789"/>
      <c r="AC976" s="781"/>
      <c r="AD976" s="782"/>
      <c r="AE976" s="783"/>
      <c r="AF976" s="784">
        <f t="shared" si="461"/>
        <v>0</v>
      </c>
      <c r="AG976" s="784"/>
      <c r="AH976" s="784"/>
      <c r="AI976" s="784"/>
      <c r="AJ976" s="784">
        <f t="shared" si="449"/>
        <v>0</v>
      </c>
      <c r="AK976" s="784"/>
      <c r="AL976" s="784"/>
      <c r="AM976" s="784"/>
      <c r="AN976" s="784">
        <f t="shared" si="450"/>
        <v>0</v>
      </c>
      <c r="AO976" s="784"/>
      <c r="AP976" s="784"/>
      <c r="AQ976" s="784"/>
      <c r="AR976" s="363"/>
      <c r="AS976" s="785">
        <f t="shared" si="451"/>
        <v>0</v>
      </c>
      <c r="AT976" s="785"/>
      <c r="AU976" s="785"/>
      <c r="AV976" s="785"/>
      <c r="AW976" s="785">
        <f t="shared" si="452"/>
        <v>0</v>
      </c>
      <c r="AX976" s="91"/>
      <c r="AY976" s="116">
        <f t="shared" si="453"/>
        <v>0</v>
      </c>
      <c r="AZ976" s="116">
        <f t="shared" si="454"/>
        <v>0</v>
      </c>
      <c r="BA976" s="116">
        <f t="shared" si="455"/>
        <v>0</v>
      </c>
      <c r="BB976" s="116">
        <f t="shared" si="456"/>
        <v>0</v>
      </c>
      <c r="BC976" s="115">
        <f t="shared" si="462"/>
        <v>0</v>
      </c>
      <c r="BD976" s="116">
        <f t="shared" si="457"/>
        <v>0</v>
      </c>
      <c r="BE976" s="120">
        <f t="shared" si="463"/>
        <v>0</v>
      </c>
      <c r="BF976" s="115">
        <f t="shared" si="464"/>
        <v>0</v>
      </c>
      <c r="BG976" s="116">
        <f t="shared" si="458"/>
        <v>0</v>
      </c>
      <c r="BH976" s="120">
        <f t="shared" si="465"/>
        <v>0</v>
      </c>
      <c r="BI976" s="115">
        <f t="shared" si="466"/>
        <v>0</v>
      </c>
      <c r="BJ976" s="116">
        <f t="shared" si="459"/>
        <v>0</v>
      </c>
      <c r="BK976" s="120">
        <f t="shared" si="467"/>
        <v>0</v>
      </c>
      <c r="BL976" s="120">
        <f t="shared" si="468"/>
        <v>0</v>
      </c>
      <c r="BN976" s="375">
        <f t="shared" si="460"/>
        <v>0</v>
      </c>
      <c r="BP976" s="380"/>
      <c r="DH976" s="102"/>
    </row>
    <row r="977" spans="1:112" hidden="1">
      <c r="A977" s="110"/>
      <c r="B977" s="786"/>
      <c r="C977" s="786"/>
      <c r="D977" s="786"/>
      <c r="E977" s="786"/>
      <c r="F977" s="786"/>
      <c r="G977" s="786"/>
      <c r="H977" s="786"/>
      <c r="I977" s="786"/>
      <c r="J977" s="786"/>
      <c r="K977" s="786"/>
      <c r="L977" s="786"/>
      <c r="M977" s="786"/>
      <c r="N977" s="786"/>
      <c r="O977" s="786"/>
      <c r="P977" s="786"/>
      <c r="Q977" s="786"/>
      <c r="R977" s="787"/>
      <c r="S977" s="787"/>
      <c r="T977" s="788"/>
      <c r="U977" s="787"/>
      <c r="V977" s="787"/>
      <c r="W977" s="783"/>
      <c r="X977" s="789"/>
      <c r="Y977" s="789"/>
      <c r="Z977" s="789"/>
      <c r="AA977" s="789"/>
      <c r="AB977" s="789"/>
      <c r="AC977" s="781"/>
      <c r="AD977" s="782"/>
      <c r="AE977" s="783"/>
      <c r="AF977" s="784">
        <f t="shared" si="461"/>
        <v>0</v>
      </c>
      <c r="AG977" s="784"/>
      <c r="AH977" s="784"/>
      <c r="AI977" s="784"/>
      <c r="AJ977" s="784">
        <f t="shared" si="449"/>
        <v>0</v>
      </c>
      <c r="AK977" s="784"/>
      <c r="AL977" s="784"/>
      <c r="AM977" s="784"/>
      <c r="AN977" s="784">
        <f t="shared" si="450"/>
        <v>0</v>
      </c>
      <c r="AO977" s="784"/>
      <c r="AP977" s="784"/>
      <c r="AQ977" s="784"/>
      <c r="AR977" s="363"/>
      <c r="AS977" s="785">
        <f t="shared" si="451"/>
        <v>0</v>
      </c>
      <c r="AT977" s="785"/>
      <c r="AU977" s="785"/>
      <c r="AV977" s="785"/>
      <c r="AW977" s="785">
        <f t="shared" si="452"/>
        <v>0</v>
      </c>
      <c r="AX977" s="91"/>
      <c r="AY977" s="116">
        <f t="shared" si="453"/>
        <v>0</v>
      </c>
      <c r="AZ977" s="116">
        <f t="shared" si="454"/>
        <v>0</v>
      </c>
      <c r="BA977" s="116">
        <f t="shared" si="455"/>
        <v>0</v>
      </c>
      <c r="BB977" s="116">
        <f t="shared" si="456"/>
        <v>0</v>
      </c>
      <c r="BC977" s="115">
        <f t="shared" si="462"/>
        <v>0</v>
      </c>
      <c r="BD977" s="116">
        <f t="shared" si="457"/>
        <v>0</v>
      </c>
      <c r="BE977" s="120">
        <f t="shared" si="463"/>
        <v>0</v>
      </c>
      <c r="BF977" s="115">
        <f t="shared" si="464"/>
        <v>0</v>
      </c>
      <c r="BG977" s="116">
        <f t="shared" si="458"/>
        <v>0</v>
      </c>
      <c r="BH977" s="120">
        <f t="shared" si="465"/>
        <v>0</v>
      </c>
      <c r="BI977" s="115">
        <f t="shared" si="466"/>
        <v>0</v>
      </c>
      <c r="BJ977" s="116">
        <f t="shared" si="459"/>
        <v>0</v>
      </c>
      <c r="BK977" s="120">
        <f t="shared" si="467"/>
        <v>0</v>
      </c>
      <c r="BL977" s="120">
        <f t="shared" si="468"/>
        <v>0</v>
      </c>
      <c r="BN977" s="375">
        <f t="shared" si="460"/>
        <v>0</v>
      </c>
      <c r="BP977" s="380"/>
      <c r="DH977" s="102"/>
    </row>
    <row r="978" spans="1:112" hidden="1">
      <c r="A978" s="110"/>
      <c r="B978" s="804" t="s">
        <v>987</v>
      </c>
      <c r="C978" s="804"/>
      <c r="D978" s="804"/>
      <c r="E978" s="804"/>
      <c r="F978" s="804"/>
      <c r="G978" s="804"/>
      <c r="H978" s="804"/>
      <c r="I978" s="804"/>
      <c r="J978" s="804"/>
      <c r="K978" s="804"/>
      <c r="L978" s="804"/>
      <c r="M978" s="804"/>
      <c r="N978" s="804"/>
      <c r="O978" s="804"/>
      <c r="P978" s="804"/>
      <c r="Q978" s="804"/>
      <c r="R978" s="787"/>
      <c r="S978" s="787"/>
      <c r="T978" s="788"/>
      <c r="U978" s="787"/>
      <c r="V978" s="787"/>
      <c r="W978" s="783"/>
      <c r="X978" s="789"/>
      <c r="Y978" s="789"/>
      <c r="Z978" s="789"/>
      <c r="AA978" s="789"/>
      <c r="AB978" s="789"/>
      <c r="AC978" s="781"/>
      <c r="AD978" s="782"/>
      <c r="AE978" s="783"/>
      <c r="AF978" s="784">
        <f t="shared" si="461"/>
        <v>0</v>
      </c>
      <c r="AG978" s="784"/>
      <c r="AH978" s="784"/>
      <c r="AI978" s="784"/>
      <c r="AJ978" s="784">
        <f t="shared" si="449"/>
        <v>0</v>
      </c>
      <c r="AK978" s="784"/>
      <c r="AL978" s="784"/>
      <c r="AM978" s="784"/>
      <c r="AN978" s="784">
        <f t="shared" si="450"/>
        <v>0</v>
      </c>
      <c r="AO978" s="784"/>
      <c r="AP978" s="784"/>
      <c r="AQ978" s="784"/>
      <c r="AR978" s="363"/>
      <c r="AS978" s="785">
        <f t="shared" si="451"/>
        <v>0</v>
      </c>
      <c r="AT978" s="785"/>
      <c r="AU978" s="785"/>
      <c r="AV978" s="785"/>
      <c r="AW978" s="785">
        <f t="shared" si="452"/>
        <v>0</v>
      </c>
      <c r="AX978" s="91"/>
      <c r="AY978" s="116">
        <f t="shared" si="453"/>
        <v>0</v>
      </c>
      <c r="AZ978" s="116">
        <f t="shared" si="454"/>
        <v>0</v>
      </c>
      <c r="BA978" s="116">
        <f t="shared" si="455"/>
        <v>0</v>
      </c>
      <c r="BB978" s="116">
        <f t="shared" si="456"/>
        <v>0</v>
      </c>
      <c r="BC978" s="115">
        <f t="shared" si="462"/>
        <v>0</v>
      </c>
      <c r="BD978" s="116">
        <f t="shared" si="457"/>
        <v>0</v>
      </c>
      <c r="BE978" s="120">
        <f t="shared" si="463"/>
        <v>0</v>
      </c>
      <c r="BF978" s="115">
        <f t="shared" si="464"/>
        <v>0</v>
      </c>
      <c r="BG978" s="116">
        <f t="shared" si="458"/>
        <v>0</v>
      </c>
      <c r="BH978" s="120">
        <f t="shared" si="465"/>
        <v>0</v>
      </c>
      <c r="BI978" s="115">
        <f t="shared" si="466"/>
        <v>0</v>
      </c>
      <c r="BJ978" s="116">
        <f t="shared" si="459"/>
        <v>0</v>
      </c>
      <c r="BK978" s="120">
        <f t="shared" si="467"/>
        <v>0</v>
      </c>
      <c r="BL978" s="120">
        <f t="shared" si="468"/>
        <v>0</v>
      </c>
      <c r="BN978" s="375">
        <f t="shared" si="460"/>
        <v>0</v>
      </c>
      <c r="BP978" s="380"/>
      <c r="DH978" s="102"/>
    </row>
    <row r="979" spans="1:112" hidden="1">
      <c r="A979" s="110"/>
      <c r="B979" s="786" t="s">
        <v>978</v>
      </c>
      <c r="C979" s="786" t="s">
        <v>978</v>
      </c>
      <c r="D979" s="786" t="s">
        <v>978</v>
      </c>
      <c r="E979" s="786" t="s">
        <v>978</v>
      </c>
      <c r="F979" s="786" t="s">
        <v>978</v>
      </c>
      <c r="G979" s="786" t="s">
        <v>978</v>
      </c>
      <c r="H979" s="786" t="s">
        <v>978</v>
      </c>
      <c r="I979" s="786" t="s">
        <v>978</v>
      </c>
      <c r="J979" s="786" t="s">
        <v>978</v>
      </c>
      <c r="K979" s="786" t="s">
        <v>978</v>
      </c>
      <c r="L979" s="786" t="s">
        <v>978</v>
      </c>
      <c r="M979" s="786" t="s">
        <v>978</v>
      </c>
      <c r="N979" s="786" t="s">
        <v>978</v>
      </c>
      <c r="O979" s="786" t="s">
        <v>978</v>
      </c>
      <c r="P979" s="786" t="s">
        <v>978</v>
      </c>
      <c r="Q979" s="786" t="s">
        <v>978</v>
      </c>
      <c r="R979" s="787"/>
      <c r="S979" s="787"/>
      <c r="T979" s="788"/>
      <c r="U979" s="787" t="s">
        <v>7</v>
      </c>
      <c r="V979" s="787"/>
      <c r="W979" s="783">
        <v>45</v>
      </c>
      <c r="X979" s="789"/>
      <c r="Y979" s="789"/>
      <c r="Z979" s="789"/>
      <c r="AA979" s="789"/>
      <c r="AB979" s="789"/>
      <c r="AC979" s="781"/>
      <c r="AD979" s="782"/>
      <c r="AE979" s="783"/>
      <c r="AF979" s="784">
        <f t="shared" si="461"/>
        <v>0</v>
      </c>
      <c r="AG979" s="784"/>
      <c r="AH979" s="784"/>
      <c r="AI979" s="784"/>
      <c r="AJ979" s="784">
        <f t="shared" si="449"/>
        <v>0</v>
      </c>
      <c r="AK979" s="784"/>
      <c r="AL979" s="784"/>
      <c r="AM979" s="784"/>
      <c r="AN979" s="784">
        <f t="shared" si="450"/>
        <v>0</v>
      </c>
      <c r="AO979" s="784"/>
      <c r="AP979" s="784"/>
      <c r="AQ979" s="784"/>
      <c r="AR979" s="363"/>
      <c r="AS979" s="785">
        <f t="shared" si="451"/>
        <v>0</v>
      </c>
      <c r="AT979" s="785"/>
      <c r="AU979" s="785"/>
      <c r="AV979" s="785"/>
      <c r="AW979" s="785">
        <f t="shared" si="452"/>
        <v>0</v>
      </c>
      <c r="AX979" s="91"/>
      <c r="AY979" s="116">
        <f t="shared" si="453"/>
        <v>0</v>
      </c>
      <c r="AZ979" s="116">
        <f t="shared" si="454"/>
        <v>0</v>
      </c>
      <c r="BA979" s="116">
        <f t="shared" si="455"/>
        <v>0</v>
      </c>
      <c r="BB979" s="116">
        <f t="shared" si="456"/>
        <v>0</v>
      </c>
      <c r="BC979" s="115">
        <f t="shared" si="462"/>
        <v>0</v>
      </c>
      <c r="BD979" s="116">
        <f t="shared" si="457"/>
        <v>0</v>
      </c>
      <c r="BE979" s="120">
        <f t="shared" si="463"/>
        <v>0</v>
      </c>
      <c r="BF979" s="115">
        <f t="shared" si="464"/>
        <v>0</v>
      </c>
      <c r="BG979" s="116">
        <f t="shared" si="458"/>
        <v>0</v>
      </c>
      <c r="BH979" s="120">
        <f t="shared" si="465"/>
        <v>0</v>
      </c>
      <c r="BI979" s="115">
        <f t="shared" si="466"/>
        <v>0</v>
      </c>
      <c r="BJ979" s="116">
        <f t="shared" si="459"/>
        <v>0</v>
      </c>
      <c r="BK979" s="120">
        <f t="shared" si="467"/>
        <v>0</v>
      </c>
      <c r="BL979" s="120">
        <f t="shared" si="468"/>
        <v>0</v>
      </c>
      <c r="BN979" s="375">
        <f t="shared" si="460"/>
        <v>0</v>
      </c>
      <c r="BP979" s="380"/>
      <c r="DH979" s="102"/>
    </row>
    <row r="980" spans="1:112" hidden="1">
      <c r="A980" s="110"/>
      <c r="B980" s="786" t="s">
        <v>979</v>
      </c>
      <c r="C980" s="786" t="s">
        <v>979</v>
      </c>
      <c r="D980" s="786" t="s">
        <v>979</v>
      </c>
      <c r="E980" s="786" t="s">
        <v>979</v>
      </c>
      <c r="F980" s="786" t="s">
        <v>979</v>
      </c>
      <c r="G980" s="786" t="s">
        <v>979</v>
      </c>
      <c r="H980" s="786" t="s">
        <v>979</v>
      </c>
      <c r="I980" s="786" t="s">
        <v>979</v>
      </c>
      <c r="J980" s="786" t="s">
        <v>979</v>
      </c>
      <c r="K980" s="786" t="s">
        <v>979</v>
      </c>
      <c r="L980" s="786" t="s">
        <v>979</v>
      </c>
      <c r="M980" s="786" t="s">
        <v>979</v>
      </c>
      <c r="N980" s="786" t="s">
        <v>979</v>
      </c>
      <c r="O980" s="786" t="s">
        <v>979</v>
      </c>
      <c r="P980" s="786" t="s">
        <v>979</v>
      </c>
      <c r="Q980" s="786" t="s">
        <v>979</v>
      </c>
      <c r="R980" s="787"/>
      <c r="S980" s="787"/>
      <c r="T980" s="788"/>
      <c r="U980" s="787" t="s">
        <v>7</v>
      </c>
      <c r="V980" s="787"/>
      <c r="W980" s="783">
        <v>75</v>
      </c>
      <c r="X980" s="789"/>
      <c r="Y980" s="789"/>
      <c r="Z980" s="789"/>
      <c r="AA980" s="789"/>
      <c r="AB980" s="789"/>
      <c r="AC980" s="781"/>
      <c r="AD980" s="782"/>
      <c r="AE980" s="783"/>
      <c r="AF980" s="784">
        <f t="shared" si="461"/>
        <v>0</v>
      </c>
      <c r="AG980" s="784"/>
      <c r="AH980" s="784"/>
      <c r="AI980" s="784"/>
      <c r="AJ980" s="784">
        <f t="shared" si="449"/>
        <v>0</v>
      </c>
      <c r="AK980" s="784"/>
      <c r="AL980" s="784"/>
      <c r="AM980" s="784"/>
      <c r="AN980" s="784">
        <f t="shared" si="450"/>
        <v>0</v>
      </c>
      <c r="AO980" s="784"/>
      <c r="AP980" s="784"/>
      <c r="AQ980" s="784"/>
      <c r="AR980" s="363"/>
      <c r="AS980" s="785">
        <f t="shared" si="451"/>
        <v>0</v>
      </c>
      <c r="AT980" s="785"/>
      <c r="AU980" s="785"/>
      <c r="AV980" s="785"/>
      <c r="AW980" s="785">
        <f t="shared" si="452"/>
        <v>0</v>
      </c>
      <c r="AX980" s="91"/>
      <c r="AY980" s="116">
        <f t="shared" si="453"/>
        <v>0</v>
      </c>
      <c r="AZ980" s="116">
        <f t="shared" si="454"/>
        <v>0</v>
      </c>
      <c r="BA980" s="116">
        <f t="shared" si="455"/>
        <v>0</v>
      </c>
      <c r="BB980" s="116">
        <f t="shared" si="456"/>
        <v>0</v>
      </c>
      <c r="BC980" s="115">
        <f t="shared" si="462"/>
        <v>0</v>
      </c>
      <c r="BD980" s="116">
        <f t="shared" si="457"/>
        <v>0</v>
      </c>
      <c r="BE980" s="120">
        <f t="shared" si="463"/>
        <v>0</v>
      </c>
      <c r="BF980" s="115">
        <f t="shared" si="464"/>
        <v>0</v>
      </c>
      <c r="BG980" s="116">
        <f t="shared" si="458"/>
        <v>0</v>
      </c>
      <c r="BH980" s="120">
        <f t="shared" si="465"/>
        <v>0</v>
      </c>
      <c r="BI980" s="115">
        <f t="shared" si="466"/>
        <v>0</v>
      </c>
      <c r="BJ980" s="116">
        <f t="shared" si="459"/>
        <v>0</v>
      </c>
      <c r="BK980" s="120">
        <f t="shared" si="467"/>
        <v>0</v>
      </c>
      <c r="BL980" s="120">
        <f t="shared" si="468"/>
        <v>0</v>
      </c>
      <c r="BN980" s="375">
        <f t="shared" si="460"/>
        <v>0</v>
      </c>
      <c r="BP980" s="380"/>
      <c r="DH980" s="102"/>
    </row>
    <row r="981" spans="1:112" hidden="1">
      <c r="A981" s="110"/>
      <c r="B981" s="786" t="s">
        <v>980</v>
      </c>
      <c r="C981" s="786" t="s">
        <v>980</v>
      </c>
      <c r="D981" s="786" t="s">
        <v>980</v>
      </c>
      <c r="E981" s="786" t="s">
        <v>980</v>
      </c>
      <c r="F981" s="786" t="s">
        <v>980</v>
      </c>
      <c r="G981" s="786" t="s">
        <v>980</v>
      </c>
      <c r="H981" s="786" t="s">
        <v>980</v>
      </c>
      <c r="I981" s="786" t="s">
        <v>980</v>
      </c>
      <c r="J981" s="786" t="s">
        <v>980</v>
      </c>
      <c r="K981" s="786" t="s">
        <v>980</v>
      </c>
      <c r="L981" s="786" t="s">
        <v>980</v>
      </c>
      <c r="M981" s="786" t="s">
        <v>980</v>
      </c>
      <c r="N981" s="786" t="s">
        <v>980</v>
      </c>
      <c r="O981" s="786" t="s">
        <v>980</v>
      </c>
      <c r="P981" s="786" t="s">
        <v>980</v>
      </c>
      <c r="Q981" s="786" t="s">
        <v>980</v>
      </c>
      <c r="R981" s="787"/>
      <c r="S981" s="787"/>
      <c r="T981" s="788"/>
      <c r="U981" s="787" t="s">
        <v>7</v>
      </c>
      <c r="V981" s="787"/>
      <c r="W981" s="783">
        <v>20</v>
      </c>
      <c r="X981" s="789"/>
      <c r="Y981" s="789"/>
      <c r="Z981" s="789"/>
      <c r="AA981" s="789"/>
      <c r="AB981" s="789"/>
      <c r="AC981" s="781"/>
      <c r="AD981" s="782"/>
      <c r="AE981" s="783"/>
      <c r="AF981" s="784">
        <f t="shared" si="461"/>
        <v>0</v>
      </c>
      <c r="AG981" s="784"/>
      <c r="AH981" s="784"/>
      <c r="AI981" s="784"/>
      <c r="AJ981" s="784">
        <f t="shared" si="449"/>
        <v>0</v>
      </c>
      <c r="AK981" s="784"/>
      <c r="AL981" s="784"/>
      <c r="AM981" s="784"/>
      <c r="AN981" s="784">
        <f t="shared" si="450"/>
        <v>0</v>
      </c>
      <c r="AO981" s="784"/>
      <c r="AP981" s="784"/>
      <c r="AQ981" s="784"/>
      <c r="AR981" s="363"/>
      <c r="AS981" s="785">
        <f t="shared" si="451"/>
        <v>0</v>
      </c>
      <c r="AT981" s="785"/>
      <c r="AU981" s="785"/>
      <c r="AV981" s="785"/>
      <c r="AW981" s="785">
        <f t="shared" si="452"/>
        <v>0</v>
      </c>
      <c r="AX981" s="91"/>
      <c r="AY981" s="116">
        <f t="shared" si="453"/>
        <v>0</v>
      </c>
      <c r="AZ981" s="116">
        <f t="shared" si="454"/>
        <v>0</v>
      </c>
      <c r="BA981" s="116">
        <f t="shared" si="455"/>
        <v>0</v>
      </c>
      <c r="BB981" s="116">
        <f t="shared" si="456"/>
        <v>0</v>
      </c>
      <c r="BC981" s="115">
        <f t="shared" si="462"/>
        <v>0</v>
      </c>
      <c r="BD981" s="116">
        <f t="shared" si="457"/>
        <v>0</v>
      </c>
      <c r="BE981" s="120">
        <f t="shared" si="463"/>
        <v>0</v>
      </c>
      <c r="BF981" s="115">
        <f t="shared" si="464"/>
        <v>0</v>
      </c>
      <c r="BG981" s="116">
        <f t="shared" si="458"/>
        <v>0</v>
      </c>
      <c r="BH981" s="120">
        <f t="shared" si="465"/>
        <v>0</v>
      </c>
      <c r="BI981" s="115">
        <f t="shared" si="466"/>
        <v>0</v>
      </c>
      <c r="BJ981" s="116">
        <f t="shared" si="459"/>
        <v>0</v>
      </c>
      <c r="BK981" s="120">
        <f t="shared" si="467"/>
        <v>0</v>
      </c>
      <c r="BL981" s="120">
        <f t="shared" si="468"/>
        <v>0</v>
      </c>
      <c r="BN981" s="375">
        <f t="shared" si="460"/>
        <v>0</v>
      </c>
      <c r="BP981" s="380"/>
      <c r="DH981" s="102"/>
    </row>
    <row r="982" spans="1:112" hidden="1">
      <c r="A982" s="110"/>
      <c r="B982" s="786"/>
      <c r="C982" s="786"/>
      <c r="D982" s="786"/>
      <c r="E982" s="786"/>
      <c r="F982" s="786"/>
      <c r="G982" s="786"/>
      <c r="H982" s="786"/>
      <c r="I982" s="786"/>
      <c r="J982" s="786"/>
      <c r="K982" s="786"/>
      <c r="L982" s="786"/>
      <c r="M982" s="786"/>
      <c r="N982" s="786"/>
      <c r="O982" s="786"/>
      <c r="P982" s="786"/>
      <c r="Q982" s="786"/>
      <c r="R982" s="787"/>
      <c r="S982" s="787"/>
      <c r="T982" s="788"/>
      <c r="U982" s="787"/>
      <c r="V982" s="787"/>
      <c r="W982" s="783"/>
      <c r="X982" s="789"/>
      <c r="Y982" s="789"/>
      <c r="Z982" s="789"/>
      <c r="AA982" s="789"/>
      <c r="AB982" s="789"/>
      <c r="AC982" s="781"/>
      <c r="AD982" s="782"/>
      <c r="AE982" s="783"/>
      <c r="AF982" s="784">
        <f t="shared" si="461"/>
        <v>0</v>
      </c>
      <c r="AG982" s="784"/>
      <c r="AH982" s="784"/>
      <c r="AI982" s="784"/>
      <c r="AJ982" s="784">
        <f t="shared" si="449"/>
        <v>0</v>
      </c>
      <c r="AK982" s="784"/>
      <c r="AL982" s="784"/>
      <c r="AM982" s="784"/>
      <c r="AN982" s="784">
        <f t="shared" si="450"/>
        <v>0</v>
      </c>
      <c r="AO982" s="784"/>
      <c r="AP982" s="784"/>
      <c r="AQ982" s="784"/>
      <c r="AR982" s="363"/>
      <c r="AS982" s="785">
        <f t="shared" si="451"/>
        <v>0</v>
      </c>
      <c r="AT982" s="785"/>
      <c r="AU982" s="785"/>
      <c r="AV982" s="785"/>
      <c r="AW982" s="785">
        <f t="shared" si="452"/>
        <v>0</v>
      </c>
      <c r="AX982" s="91"/>
      <c r="AY982" s="116">
        <f t="shared" si="453"/>
        <v>0</v>
      </c>
      <c r="AZ982" s="116">
        <f t="shared" si="454"/>
        <v>0</v>
      </c>
      <c r="BA982" s="116">
        <f t="shared" si="455"/>
        <v>0</v>
      </c>
      <c r="BB982" s="116">
        <f t="shared" si="456"/>
        <v>0</v>
      </c>
      <c r="BC982" s="115">
        <f t="shared" si="462"/>
        <v>0</v>
      </c>
      <c r="BD982" s="116">
        <f t="shared" si="457"/>
        <v>0</v>
      </c>
      <c r="BE982" s="120">
        <f t="shared" si="463"/>
        <v>0</v>
      </c>
      <c r="BF982" s="115">
        <f t="shared" si="464"/>
        <v>0</v>
      </c>
      <c r="BG982" s="116">
        <f t="shared" si="458"/>
        <v>0</v>
      </c>
      <c r="BH982" s="120">
        <f t="shared" si="465"/>
        <v>0</v>
      </c>
      <c r="BI982" s="115">
        <f t="shared" si="466"/>
        <v>0</v>
      </c>
      <c r="BJ982" s="116">
        <f t="shared" si="459"/>
        <v>0</v>
      </c>
      <c r="BK982" s="120">
        <f t="shared" si="467"/>
        <v>0</v>
      </c>
      <c r="BL982" s="120">
        <f t="shared" si="468"/>
        <v>0</v>
      </c>
      <c r="BN982" s="375">
        <f t="shared" si="460"/>
        <v>0</v>
      </c>
      <c r="BP982" s="380"/>
      <c r="DH982" s="102"/>
    </row>
    <row r="983" spans="1:112" hidden="1">
      <c r="A983" s="110"/>
      <c r="B983" s="786"/>
      <c r="C983" s="786"/>
      <c r="D983" s="786"/>
      <c r="E983" s="786"/>
      <c r="F983" s="786"/>
      <c r="G983" s="786"/>
      <c r="H983" s="786"/>
      <c r="I983" s="786"/>
      <c r="J983" s="786"/>
      <c r="K983" s="786"/>
      <c r="L983" s="786"/>
      <c r="M983" s="786"/>
      <c r="N983" s="786"/>
      <c r="O983" s="786"/>
      <c r="P983" s="786"/>
      <c r="Q983" s="786"/>
      <c r="R983" s="787"/>
      <c r="S983" s="787"/>
      <c r="T983" s="788"/>
      <c r="U983" s="787"/>
      <c r="V983" s="787"/>
      <c r="W983" s="783"/>
      <c r="X983" s="789"/>
      <c r="Y983" s="789"/>
      <c r="Z983" s="789"/>
      <c r="AA983" s="789"/>
      <c r="AB983" s="789"/>
      <c r="AC983" s="781"/>
      <c r="AD983" s="782"/>
      <c r="AE983" s="783"/>
      <c r="AF983" s="784">
        <f t="shared" si="461"/>
        <v>0</v>
      </c>
      <c r="AG983" s="784"/>
      <c r="AH983" s="784"/>
      <c r="AI983" s="784"/>
      <c r="AJ983" s="784">
        <f t="shared" si="449"/>
        <v>0</v>
      </c>
      <c r="AK983" s="784"/>
      <c r="AL983" s="784"/>
      <c r="AM983" s="784"/>
      <c r="AN983" s="784">
        <f t="shared" si="450"/>
        <v>0</v>
      </c>
      <c r="AO983" s="784"/>
      <c r="AP983" s="784"/>
      <c r="AQ983" s="784"/>
      <c r="AR983" s="363"/>
      <c r="AS983" s="785">
        <f t="shared" si="451"/>
        <v>0</v>
      </c>
      <c r="AT983" s="785"/>
      <c r="AU983" s="785"/>
      <c r="AV983" s="785"/>
      <c r="AW983" s="785">
        <f t="shared" si="452"/>
        <v>0</v>
      </c>
      <c r="AX983" s="91"/>
      <c r="AY983" s="116">
        <f t="shared" si="453"/>
        <v>0</v>
      </c>
      <c r="AZ983" s="116">
        <f t="shared" si="454"/>
        <v>0</v>
      </c>
      <c r="BA983" s="116">
        <f t="shared" si="455"/>
        <v>0</v>
      </c>
      <c r="BB983" s="116">
        <f t="shared" si="456"/>
        <v>0</v>
      </c>
      <c r="BC983" s="115">
        <f t="shared" si="462"/>
        <v>0</v>
      </c>
      <c r="BD983" s="116">
        <f t="shared" si="457"/>
        <v>0</v>
      </c>
      <c r="BE983" s="120">
        <f t="shared" si="463"/>
        <v>0</v>
      </c>
      <c r="BF983" s="115">
        <f t="shared" si="464"/>
        <v>0</v>
      </c>
      <c r="BG983" s="116">
        <f t="shared" si="458"/>
        <v>0</v>
      </c>
      <c r="BH983" s="120">
        <f t="shared" si="465"/>
        <v>0</v>
      </c>
      <c r="BI983" s="115">
        <f t="shared" si="466"/>
        <v>0</v>
      </c>
      <c r="BJ983" s="116">
        <f t="shared" si="459"/>
        <v>0</v>
      </c>
      <c r="BK983" s="120">
        <f t="shared" si="467"/>
        <v>0</v>
      </c>
      <c r="BL983" s="120">
        <f t="shared" si="468"/>
        <v>0</v>
      </c>
      <c r="BN983" s="375">
        <f t="shared" si="460"/>
        <v>0</v>
      </c>
      <c r="BP983" s="380"/>
      <c r="DH983" s="102"/>
    </row>
    <row r="984" spans="1:112" hidden="1">
      <c r="A984" s="110"/>
      <c r="B984" s="804" t="s">
        <v>649</v>
      </c>
      <c r="C984" s="804"/>
      <c r="D984" s="804"/>
      <c r="E984" s="804"/>
      <c r="F984" s="804"/>
      <c r="G984" s="804"/>
      <c r="H984" s="804"/>
      <c r="I984" s="804"/>
      <c r="J984" s="804"/>
      <c r="K984" s="804"/>
      <c r="L984" s="804"/>
      <c r="M984" s="804"/>
      <c r="N984" s="804"/>
      <c r="O984" s="804"/>
      <c r="P984" s="804"/>
      <c r="Q984" s="804"/>
      <c r="R984" s="787"/>
      <c r="S984" s="787"/>
      <c r="T984" s="788"/>
      <c r="U984" s="787"/>
      <c r="V984" s="787"/>
      <c r="W984" s="783"/>
      <c r="X984" s="789"/>
      <c r="Y984" s="789"/>
      <c r="Z984" s="789"/>
      <c r="AA984" s="789"/>
      <c r="AB984" s="789"/>
      <c r="AC984" s="781"/>
      <c r="AD984" s="782"/>
      <c r="AE984" s="783"/>
      <c r="AF984" s="784">
        <f t="shared" si="461"/>
        <v>0</v>
      </c>
      <c r="AG984" s="784"/>
      <c r="AH984" s="784"/>
      <c r="AI984" s="784"/>
      <c r="AJ984" s="784">
        <f t="shared" si="449"/>
        <v>0</v>
      </c>
      <c r="AK984" s="784"/>
      <c r="AL984" s="784"/>
      <c r="AM984" s="784"/>
      <c r="AN984" s="784">
        <f t="shared" si="450"/>
        <v>0</v>
      </c>
      <c r="AO984" s="784"/>
      <c r="AP984" s="784"/>
      <c r="AQ984" s="784"/>
      <c r="AR984" s="363"/>
      <c r="AS984" s="785">
        <f t="shared" si="451"/>
        <v>0</v>
      </c>
      <c r="AT984" s="785"/>
      <c r="AU984" s="785"/>
      <c r="AV984" s="785"/>
      <c r="AW984" s="785">
        <f t="shared" si="452"/>
        <v>0</v>
      </c>
      <c r="AX984" s="91"/>
      <c r="AY984" s="116">
        <f t="shared" si="453"/>
        <v>0</v>
      </c>
      <c r="AZ984" s="116">
        <f t="shared" si="454"/>
        <v>0</v>
      </c>
      <c r="BA984" s="116">
        <f t="shared" si="455"/>
        <v>0</v>
      </c>
      <c r="BB984" s="116">
        <f t="shared" si="456"/>
        <v>0</v>
      </c>
      <c r="BC984" s="115">
        <f t="shared" si="462"/>
        <v>0</v>
      </c>
      <c r="BD984" s="116">
        <f t="shared" si="457"/>
        <v>0</v>
      </c>
      <c r="BE984" s="120">
        <f t="shared" si="463"/>
        <v>0</v>
      </c>
      <c r="BF984" s="115">
        <f t="shared" si="464"/>
        <v>0</v>
      </c>
      <c r="BG984" s="116">
        <f t="shared" si="458"/>
        <v>0</v>
      </c>
      <c r="BH984" s="120">
        <f t="shared" si="465"/>
        <v>0</v>
      </c>
      <c r="BI984" s="115">
        <f t="shared" si="466"/>
        <v>0</v>
      </c>
      <c r="BJ984" s="116">
        <f t="shared" si="459"/>
        <v>0</v>
      </c>
      <c r="BK984" s="120">
        <f t="shared" si="467"/>
        <v>0</v>
      </c>
      <c r="BL984" s="120">
        <f t="shared" si="468"/>
        <v>0</v>
      </c>
      <c r="BN984" s="375">
        <f t="shared" si="460"/>
        <v>0</v>
      </c>
      <c r="BP984" s="380"/>
      <c r="DH984" s="102"/>
    </row>
    <row r="985" spans="1:112" hidden="1">
      <c r="A985" s="110"/>
      <c r="B985" s="786" t="s">
        <v>981</v>
      </c>
      <c r="C985" s="786" t="s">
        <v>981</v>
      </c>
      <c r="D985" s="786" t="s">
        <v>981</v>
      </c>
      <c r="E985" s="786" t="s">
        <v>981</v>
      </c>
      <c r="F985" s="786" t="s">
        <v>981</v>
      </c>
      <c r="G985" s="786" t="s">
        <v>981</v>
      </c>
      <c r="H985" s="786" t="s">
        <v>981</v>
      </c>
      <c r="I985" s="786" t="s">
        <v>981</v>
      </c>
      <c r="J985" s="786" t="s">
        <v>981</v>
      </c>
      <c r="K985" s="786" t="s">
        <v>981</v>
      </c>
      <c r="L985" s="786" t="s">
        <v>981</v>
      </c>
      <c r="M985" s="786" t="s">
        <v>981</v>
      </c>
      <c r="N985" s="786" t="s">
        <v>981</v>
      </c>
      <c r="O985" s="786" t="s">
        <v>981</v>
      </c>
      <c r="P985" s="786" t="s">
        <v>981</v>
      </c>
      <c r="Q985" s="786" t="s">
        <v>981</v>
      </c>
      <c r="R985" s="787"/>
      <c r="S985" s="787"/>
      <c r="T985" s="788"/>
      <c r="U985" s="787" t="s">
        <v>7</v>
      </c>
      <c r="V985" s="787"/>
      <c r="W985" s="783">
        <v>10</v>
      </c>
      <c r="X985" s="789"/>
      <c r="Y985" s="789"/>
      <c r="Z985" s="789">
        <v>15</v>
      </c>
      <c r="AA985" s="789"/>
      <c r="AB985" s="789"/>
      <c r="AC985" s="781"/>
      <c r="AD985" s="782"/>
      <c r="AE985" s="783"/>
      <c r="AF985" s="784">
        <f t="shared" si="461"/>
        <v>0</v>
      </c>
      <c r="AG985" s="784"/>
      <c r="AH985" s="784"/>
      <c r="AI985" s="784"/>
      <c r="AJ985" s="784">
        <f t="shared" si="449"/>
        <v>0</v>
      </c>
      <c r="AK985" s="784"/>
      <c r="AL985" s="784"/>
      <c r="AM985" s="784"/>
      <c r="AN985" s="784">
        <f t="shared" si="450"/>
        <v>0</v>
      </c>
      <c r="AO985" s="784"/>
      <c r="AP985" s="784"/>
      <c r="AQ985" s="784"/>
      <c r="AR985" s="363"/>
      <c r="AS985" s="785">
        <f t="shared" si="451"/>
        <v>0</v>
      </c>
      <c r="AT985" s="785"/>
      <c r="AU985" s="785"/>
      <c r="AV985" s="785"/>
      <c r="AW985" s="785">
        <f t="shared" si="452"/>
        <v>0</v>
      </c>
      <c r="AX985" s="91"/>
      <c r="AY985" s="116">
        <f t="shared" si="453"/>
        <v>0</v>
      </c>
      <c r="AZ985" s="116">
        <f t="shared" si="454"/>
        <v>0</v>
      </c>
      <c r="BA985" s="116">
        <f t="shared" si="455"/>
        <v>0</v>
      </c>
      <c r="BB985" s="116">
        <f t="shared" si="456"/>
        <v>0</v>
      </c>
      <c r="BC985" s="115">
        <f t="shared" si="462"/>
        <v>0</v>
      </c>
      <c r="BD985" s="116">
        <f t="shared" si="457"/>
        <v>0</v>
      </c>
      <c r="BE985" s="120">
        <f t="shared" si="463"/>
        <v>0</v>
      </c>
      <c r="BF985" s="115">
        <f t="shared" si="464"/>
        <v>0</v>
      </c>
      <c r="BG985" s="116">
        <f t="shared" si="458"/>
        <v>0</v>
      </c>
      <c r="BH985" s="120">
        <f t="shared" si="465"/>
        <v>0</v>
      </c>
      <c r="BI985" s="115">
        <f t="shared" si="466"/>
        <v>0</v>
      </c>
      <c r="BJ985" s="116">
        <f t="shared" si="459"/>
        <v>0</v>
      </c>
      <c r="BK985" s="120">
        <f t="shared" si="467"/>
        <v>0</v>
      </c>
      <c r="BL985" s="120">
        <f t="shared" si="468"/>
        <v>0</v>
      </c>
      <c r="BN985" s="375">
        <f t="shared" si="460"/>
        <v>0</v>
      </c>
      <c r="BP985" s="380"/>
      <c r="DH985" s="102"/>
    </row>
    <row r="986" spans="1:112" hidden="1">
      <c r="A986" s="110"/>
      <c r="B986" s="786" t="s">
        <v>421</v>
      </c>
      <c r="C986" s="786" t="s">
        <v>421</v>
      </c>
      <c r="D986" s="786" t="s">
        <v>421</v>
      </c>
      <c r="E986" s="786" t="s">
        <v>421</v>
      </c>
      <c r="F986" s="786" t="s">
        <v>421</v>
      </c>
      <c r="G986" s="786" t="s">
        <v>421</v>
      </c>
      <c r="H986" s="786" t="s">
        <v>421</v>
      </c>
      <c r="I986" s="786" t="s">
        <v>421</v>
      </c>
      <c r="J986" s="786" t="s">
        <v>421</v>
      </c>
      <c r="K986" s="786" t="s">
        <v>421</v>
      </c>
      <c r="L986" s="786" t="s">
        <v>421</v>
      </c>
      <c r="M986" s="786" t="s">
        <v>421</v>
      </c>
      <c r="N986" s="786" t="s">
        <v>421</v>
      </c>
      <c r="O986" s="786" t="s">
        <v>421</v>
      </c>
      <c r="P986" s="786" t="s">
        <v>421</v>
      </c>
      <c r="Q986" s="786" t="s">
        <v>421</v>
      </c>
      <c r="R986" s="787"/>
      <c r="S986" s="787"/>
      <c r="T986" s="788"/>
      <c r="U986" s="787" t="s">
        <v>7</v>
      </c>
      <c r="V986" s="787"/>
      <c r="W986" s="783">
        <v>4</v>
      </c>
      <c r="X986" s="789"/>
      <c r="Y986" s="789"/>
      <c r="Z986" s="789">
        <v>2</v>
      </c>
      <c r="AA986" s="789"/>
      <c r="AB986" s="789"/>
      <c r="AC986" s="781"/>
      <c r="AD986" s="782"/>
      <c r="AE986" s="783"/>
      <c r="AF986" s="784">
        <f t="shared" si="461"/>
        <v>0</v>
      </c>
      <c r="AG986" s="784"/>
      <c r="AH986" s="784"/>
      <c r="AI986" s="784"/>
      <c r="AJ986" s="784">
        <f t="shared" si="449"/>
        <v>0</v>
      </c>
      <c r="AK986" s="784"/>
      <c r="AL986" s="784"/>
      <c r="AM986" s="784"/>
      <c r="AN986" s="784">
        <f t="shared" si="450"/>
        <v>0</v>
      </c>
      <c r="AO986" s="784"/>
      <c r="AP986" s="784"/>
      <c r="AQ986" s="784"/>
      <c r="AR986" s="363"/>
      <c r="AS986" s="785">
        <f t="shared" si="451"/>
        <v>0</v>
      </c>
      <c r="AT986" s="785"/>
      <c r="AU986" s="785"/>
      <c r="AV986" s="785"/>
      <c r="AW986" s="785">
        <f t="shared" si="452"/>
        <v>0</v>
      </c>
      <c r="AX986" s="91"/>
      <c r="AY986" s="116">
        <f t="shared" si="453"/>
        <v>0</v>
      </c>
      <c r="AZ986" s="116">
        <f t="shared" si="454"/>
        <v>0</v>
      </c>
      <c r="BA986" s="116">
        <f t="shared" si="455"/>
        <v>0</v>
      </c>
      <c r="BB986" s="116">
        <f t="shared" si="456"/>
        <v>0</v>
      </c>
      <c r="BC986" s="115">
        <f t="shared" si="462"/>
        <v>0</v>
      </c>
      <c r="BD986" s="116">
        <f t="shared" si="457"/>
        <v>0</v>
      </c>
      <c r="BE986" s="120">
        <f t="shared" si="463"/>
        <v>0</v>
      </c>
      <c r="BF986" s="115">
        <f t="shared" si="464"/>
        <v>0</v>
      </c>
      <c r="BG986" s="116">
        <f t="shared" si="458"/>
        <v>0</v>
      </c>
      <c r="BH986" s="120">
        <f t="shared" si="465"/>
        <v>0</v>
      </c>
      <c r="BI986" s="115">
        <f t="shared" si="466"/>
        <v>0</v>
      </c>
      <c r="BJ986" s="116">
        <f t="shared" si="459"/>
        <v>0</v>
      </c>
      <c r="BK986" s="120">
        <f t="shared" si="467"/>
        <v>0</v>
      </c>
      <c r="BL986" s="120">
        <f t="shared" si="468"/>
        <v>0</v>
      </c>
      <c r="BN986" s="375">
        <f t="shared" si="460"/>
        <v>0</v>
      </c>
      <c r="BP986" s="380"/>
      <c r="DH986" s="102"/>
    </row>
    <row r="987" spans="1:112" hidden="1">
      <c r="A987" s="110"/>
      <c r="B987" s="786" t="s">
        <v>982</v>
      </c>
      <c r="C987" s="786" t="s">
        <v>982</v>
      </c>
      <c r="D987" s="786" t="s">
        <v>982</v>
      </c>
      <c r="E987" s="786" t="s">
        <v>982</v>
      </c>
      <c r="F987" s="786" t="s">
        <v>982</v>
      </c>
      <c r="G987" s="786" t="s">
        <v>982</v>
      </c>
      <c r="H987" s="786" t="s">
        <v>982</v>
      </c>
      <c r="I987" s="786" t="s">
        <v>982</v>
      </c>
      <c r="J987" s="786" t="s">
        <v>982</v>
      </c>
      <c r="K987" s="786" t="s">
        <v>982</v>
      </c>
      <c r="L987" s="786" t="s">
        <v>982</v>
      </c>
      <c r="M987" s="786" t="s">
        <v>982</v>
      </c>
      <c r="N987" s="786" t="s">
        <v>982</v>
      </c>
      <c r="O987" s="786" t="s">
        <v>982</v>
      </c>
      <c r="P987" s="786" t="s">
        <v>982</v>
      </c>
      <c r="Q987" s="786" t="s">
        <v>982</v>
      </c>
      <c r="R987" s="787"/>
      <c r="S987" s="787"/>
      <c r="T987" s="788"/>
      <c r="U987" s="787" t="s">
        <v>7</v>
      </c>
      <c r="V987" s="787"/>
      <c r="W987" s="783">
        <v>4</v>
      </c>
      <c r="X987" s="789"/>
      <c r="Y987" s="789"/>
      <c r="Z987" s="789">
        <v>3</v>
      </c>
      <c r="AA987" s="789"/>
      <c r="AB987" s="789"/>
      <c r="AC987" s="781"/>
      <c r="AD987" s="782"/>
      <c r="AE987" s="783"/>
      <c r="AF987" s="784">
        <f t="shared" si="461"/>
        <v>0</v>
      </c>
      <c r="AG987" s="784"/>
      <c r="AH987" s="784"/>
      <c r="AI987" s="784"/>
      <c r="AJ987" s="784">
        <f t="shared" si="449"/>
        <v>0</v>
      </c>
      <c r="AK987" s="784"/>
      <c r="AL987" s="784"/>
      <c r="AM987" s="784"/>
      <c r="AN987" s="784">
        <f t="shared" si="450"/>
        <v>0</v>
      </c>
      <c r="AO987" s="784"/>
      <c r="AP987" s="784"/>
      <c r="AQ987" s="784"/>
      <c r="AR987" s="363"/>
      <c r="AS987" s="785">
        <f t="shared" si="451"/>
        <v>0</v>
      </c>
      <c r="AT987" s="785"/>
      <c r="AU987" s="785"/>
      <c r="AV987" s="785"/>
      <c r="AW987" s="785">
        <f t="shared" si="452"/>
        <v>0</v>
      </c>
      <c r="AX987" s="91"/>
      <c r="AY987" s="116">
        <f t="shared" si="453"/>
        <v>0</v>
      </c>
      <c r="AZ987" s="116">
        <f t="shared" si="454"/>
        <v>0</v>
      </c>
      <c r="BA987" s="116">
        <f t="shared" si="455"/>
        <v>0</v>
      </c>
      <c r="BB987" s="116">
        <f t="shared" si="456"/>
        <v>0</v>
      </c>
      <c r="BC987" s="115">
        <f t="shared" si="462"/>
        <v>0</v>
      </c>
      <c r="BD987" s="116">
        <f t="shared" si="457"/>
        <v>0</v>
      </c>
      <c r="BE987" s="120">
        <f t="shared" si="463"/>
        <v>0</v>
      </c>
      <c r="BF987" s="115">
        <f t="shared" si="464"/>
        <v>0</v>
      </c>
      <c r="BG987" s="116">
        <f t="shared" si="458"/>
        <v>0</v>
      </c>
      <c r="BH987" s="120">
        <f t="shared" si="465"/>
        <v>0</v>
      </c>
      <c r="BI987" s="115">
        <f t="shared" si="466"/>
        <v>0</v>
      </c>
      <c r="BJ987" s="116">
        <f t="shared" si="459"/>
        <v>0</v>
      </c>
      <c r="BK987" s="120">
        <f t="shared" si="467"/>
        <v>0</v>
      </c>
      <c r="BL987" s="120">
        <f t="shared" si="468"/>
        <v>0</v>
      </c>
      <c r="BN987" s="375">
        <f t="shared" si="460"/>
        <v>0</v>
      </c>
      <c r="BP987" s="380"/>
      <c r="DH987" s="102"/>
    </row>
    <row r="988" spans="1:112" hidden="1">
      <c r="A988" s="110"/>
      <c r="B988" s="786" t="s">
        <v>983</v>
      </c>
      <c r="C988" s="786" t="s">
        <v>983</v>
      </c>
      <c r="D988" s="786" t="s">
        <v>983</v>
      </c>
      <c r="E988" s="786" t="s">
        <v>983</v>
      </c>
      <c r="F988" s="786" t="s">
        <v>983</v>
      </c>
      <c r="G988" s="786" t="s">
        <v>983</v>
      </c>
      <c r="H988" s="786" t="s">
        <v>983</v>
      </c>
      <c r="I988" s="786" t="s">
        <v>983</v>
      </c>
      <c r="J988" s="786" t="s">
        <v>983</v>
      </c>
      <c r="K988" s="786" t="s">
        <v>983</v>
      </c>
      <c r="L988" s="786" t="s">
        <v>983</v>
      </c>
      <c r="M988" s="786" t="s">
        <v>983</v>
      </c>
      <c r="N988" s="786" t="s">
        <v>983</v>
      </c>
      <c r="O988" s="786" t="s">
        <v>983</v>
      </c>
      <c r="P988" s="786" t="s">
        <v>983</v>
      </c>
      <c r="Q988" s="786" t="s">
        <v>983</v>
      </c>
      <c r="R988" s="787"/>
      <c r="S988" s="787"/>
      <c r="T988" s="788"/>
      <c r="U988" s="787" t="s">
        <v>8</v>
      </c>
      <c r="V988" s="787"/>
      <c r="W988" s="783">
        <v>2.5</v>
      </c>
      <c r="X988" s="789"/>
      <c r="Y988" s="789"/>
      <c r="Z988" s="789">
        <v>1.5</v>
      </c>
      <c r="AA988" s="789"/>
      <c r="AB988" s="789"/>
      <c r="AC988" s="781"/>
      <c r="AD988" s="782"/>
      <c r="AE988" s="783"/>
      <c r="AF988" s="784">
        <f t="shared" si="461"/>
        <v>0</v>
      </c>
      <c r="AG988" s="784"/>
      <c r="AH988" s="784"/>
      <c r="AI988" s="784"/>
      <c r="AJ988" s="784">
        <f t="shared" si="449"/>
        <v>0</v>
      </c>
      <c r="AK988" s="784"/>
      <c r="AL988" s="784"/>
      <c r="AM988" s="784"/>
      <c r="AN988" s="784">
        <f t="shared" si="450"/>
        <v>0</v>
      </c>
      <c r="AO988" s="784"/>
      <c r="AP988" s="784"/>
      <c r="AQ988" s="784"/>
      <c r="AR988" s="363"/>
      <c r="AS988" s="785">
        <f t="shared" si="451"/>
        <v>0</v>
      </c>
      <c r="AT988" s="785"/>
      <c r="AU988" s="785"/>
      <c r="AV988" s="785"/>
      <c r="AW988" s="785">
        <f t="shared" si="452"/>
        <v>0</v>
      </c>
      <c r="AX988" s="91"/>
      <c r="AY988" s="116">
        <f t="shared" si="453"/>
        <v>0</v>
      </c>
      <c r="AZ988" s="116">
        <f t="shared" si="454"/>
        <v>0</v>
      </c>
      <c r="BA988" s="116">
        <f t="shared" si="455"/>
        <v>0</v>
      </c>
      <c r="BB988" s="116">
        <f t="shared" si="456"/>
        <v>0</v>
      </c>
      <c r="BC988" s="115">
        <f t="shared" si="462"/>
        <v>0</v>
      </c>
      <c r="BD988" s="116">
        <f t="shared" si="457"/>
        <v>0</v>
      </c>
      <c r="BE988" s="120">
        <f t="shared" si="463"/>
        <v>0</v>
      </c>
      <c r="BF988" s="115">
        <f t="shared" si="464"/>
        <v>0</v>
      </c>
      <c r="BG988" s="116">
        <f t="shared" si="458"/>
        <v>0</v>
      </c>
      <c r="BH988" s="120">
        <f t="shared" si="465"/>
        <v>0</v>
      </c>
      <c r="BI988" s="115">
        <f t="shared" si="466"/>
        <v>0</v>
      </c>
      <c r="BJ988" s="116">
        <f t="shared" si="459"/>
        <v>0</v>
      </c>
      <c r="BK988" s="120">
        <f t="shared" si="467"/>
        <v>0</v>
      </c>
      <c r="BL988" s="120">
        <f t="shared" si="468"/>
        <v>0</v>
      </c>
      <c r="BN988" s="375">
        <f t="shared" si="460"/>
        <v>0</v>
      </c>
      <c r="BP988" s="380"/>
      <c r="DH988" s="102"/>
    </row>
    <row r="989" spans="1:112" hidden="1">
      <c r="A989" s="110"/>
      <c r="B989" s="786" t="s">
        <v>245</v>
      </c>
      <c r="C989" s="786" t="s">
        <v>245</v>
      </c>
      <c r="D989" s="786" t="s">
        <v>245</v>
      </c>
      <c r="E989" s="786" t="s">
        <v>245</v>
      </c>
      <c r="F989" s="786" t="s">
        <v>245</v>
      </c>
      <c r="G989" s="786" t="s">
        <v>245</v>
      </c>
      <c r="H989" s="786" t="s">
        <v>245</v>
      </c>
      <c r="I989" s="786" t="s">
        <v>245</v>
      </c>
      <c r="J989" s="786" t="s">
        <v>245</v>
      </c>
      <c r="K989" s="786" t="s">
        <v>245</v>
      </c>
      <c r="L989" s="786" t="s">
        <v>245</v>
      </c>
      <c r="M989" s="786" t="s">
        <v>245</v>
      </c>
      <c r="N989" s="786" t="s">
        <v>245</v>
      </c>
      <c r="O989" s="786" t="s">
        <v>245</v>
      </c>
      <c r="P989" s="786" t="s">
        <v>245</v>
      </c>
      <c r="Q989" s="786" t="s">
        <v>245</v>
      </c>
      <c r="R989" s="787"/>
      <c r="S989" s="787"/>
      <c r="T989" s="788"/>
      <c r="U989" s="787" t="s">
        <v>8</v>
      </c>
      <c r="V989" s="787"/>
      <c r="W989" s="783">
        <v>3</v>
      </c>
      <c r="X989" s="789"/>
      <c r="Y989" s="789"/>
      <c r="Z989" s="789">
        <v>2.5</v>
      </c>
      <c r="AA989" s="789"/>
      <c r="AB989" s="789"/>
      <c r="AC989" s="781"/>
      <c r="AD989" s="782"/>
      <c r="AE989" s="783"/>
      <c r="AF989" s="784">
        <f t="shared" si="461"/>
        <v>0</v>
      </c>
      <c r="AG989" s="784"/>
      <c r="AH989" s="784"/>
      <c r="AI989" s="784"/>
      <c r="AJ989" s="784">
        <f t="shared" si="449"/>
        <v>0</v>
      </c>
      <c r="AK989" s="784"/>
      <c r="AL989" s="784"/>
      <c r="AM989" s="784"/>
      <c r="AN989" s="784">
        <f t="shared" si="450"/>
        <v>0</v>
      </c>
      <c r="AO989" s="784"/>
      <c r="AP989" s="784"/>
      <c r="AQ989" s="784"/>
      <c r="AR989" s="363"/>
      <c r="AS989" s="785">
        <f t="shared" si="451"/>
        <v>0</v>
      </c>
      <c r="AT989" s="785"/>
      <c r="AU989" s="785"/>
      <c r="AV989" s="785"/>
      <c r="AW989" s="785">
        <f t="shared" si="452"/>
        <v>0</v>
      </c>
      <c r="AX989" s="91"/>
      <c r="AY989" s="116">
        <f t="shared" si="453"/>
        <v>0</v>
      </c>
      <c r="AZ989" s="116">
        <f t="shared" si="454"/>
        <v>0</v>
      </c>
      <c r="BA989" s="116">
        <f t="shared" si="455"/>
        <v>0</v>
      </c>
      <c r="BB989" s="116">
        <f t="shared" si="456"/>
        <v>0</v>
      </c>
      <c r="BC989" s="115">
        <f t="shared" si="462"/>
        <v>0</v>
      </c>
      <c r="BD989" s="116">
        <f t="shared" si="457"/>
        <v>0</v>
      </c>
      <c r="BE989" s="120">
        <f t="shared" si="463"/>
        <v>0</v>
      </c>
      <c r="BF989" s="115">
        <f t="shared" si="464"/>
        <v>0</v>
      </c>
      <c r="BG989" s="116">
        <f t="shared" si="458"/>
        <v>0</v>
      </c>
      <c r="BH989" s="120">
        <f t="shared" si="465"/>
        <v>0</v>
      </c>
      <c r="BI989" s="115">
        <f t="shared" si="466"/>
        <v>0</v>
      </c>
      <c r="BJ989" s="116">
        <f t="shared" si="459"/>
        <v>0</v>
      </c>
      <c r="BK989" s="120">
        <f t="shared" si="467"/>
        <v>0</v>
      </c>
      <c r="BL989" s="120">
        <f t="shared" si="468"/>
        <v>0</v>
      </c>
      <c r="BN989" s="375">
        <f t="shared" si="460"/>
        <v>0</v>
      </c>
      <c r="BP989" s="380"/>
      <c r="DH989" s="102"/>
    </row>
    <row r="990" spans="1:112" hidden="1">
      <c r="A990" s="110"/>
      <c r="B990" s="786" t="s">
        <v>984</v>
      </c>
      <c r="C990" s="786" t="s">
        <v>984</v>
      </c>
      <c r="D990" s="786" t="s">
        <v>984</v>
      </c>
      <c r="E990" s="786" t="s">
        <v>984</v>
      </c>
      <c r="F990" s="786" t="s">
        <v>984</v>
      </c>
      <c r="G990" s="786" t="s">
        <v>984</v>
      </c>
      <c r="H990" s="786" t="s">
        <v>984</v>
      </c>
      <c r="I990" s="786" t="s">
        <v>984</v>
      </c>
      <c r="J990" s="786" t="s">
        <v>984</v>
      </c>
      <c r="K990" s="786" t="s">
        <v>984</v>
      </c>
      <c r="L990" s="786" t="s">
        <v>984</v>
      </c>
      <c r="M990" s="786" t="s">
        <v>984</v>
      </c>
      <c r="N990" s="786" t="s">
        <v>984</v>
      </c>
      <c r="O990" s="786" t="s">
        <v>984</v>
      </c>
      <c r="P990" s="786" t="s">
        <v>984</v>
      </c>
      <c r="Q990" s="786" t="s">
        <v>984</v>
      </c>
      <c r="R990" s="787"/>
      <c r="S990" s="787"/>
      <c r="T990" s="788"/>
      <c r="U990" s="787" t="s">
        <v>7</v>
      </c>
      <c r="V990" s="787"/>
      <c r="W990" s="783">
        <v>1</v>
      </c>
      <c r="X990" s="789"/>
      <c r="Y990" s="789"/>
      <c r="Z990" s="789"/>
      <c r="AA990" s="789"/>
      <c r="AB990" s="789"/>
      <c r="AC990" s="781"/>
      <c r="AD990" s="782"/>
      <c r="AE990" s="783"/>
      <c r="AF990" s="784">
        <f t="shared" si="461"/>
        <v>0</v>
      </c>
      <c r="AG990" s="784"/>
      <c r="AH990" s="784"/>
      <c r="AI990" s="784"/>
      <c r="AJ990" s="784">
        <f t="shared" si="449"/>
        <v>0</v>
      </c>
      <c r="AK990" s="784"/>
      <c r="AL990" s="784"/>
      <c r="AM990" s="784"/>
      <c r="AN990" s="784">
        <f t="shared" si="450"/>
        <v>0</v>
      </c>
      <c r="AO990" s="784"/>
      <c r="AP990" s="784"/>
      <c r="AQ990" s="784"/>
      <c r="AR990" s="363"/>
      <c r="AS990" s="785">
        <f t="shared" si="451"/>
        <v>0</v>
      </c>
      <c r="AT990" s="785"/>
      <c r="AU990" s="785"/>
      <c r="AV990" s="785"/>
      <c r="AW990" s="785">
        <f t="shared" si="452"/>
        <v>0</v>
      </c>
      <c r="AX990" s="91"/>
      <c r="AY990" s="116">
        <f t="shared" si="453"/>
        <v>0</v>
      </c>
      <c r="AZ990" s="116">
        <f t="shared" si="454"/>
        <v>0</v>
      </c>
      <c r="BA990" s="116">
        <f t="shared" si="455"/>
        <v>0</v>
      </c>
      <c r="BB990" s="116">
        <f t="shared" si="456"/>
        <v>0</v>
      </c>
      <c r="BC990" s="115">
        <f t="shared" si="462"/>
        <v>0</v>
      </c>
      <c r="BD990" s="116">
        <f t="shared" si="457"/>
        <v>0</v>
      </c>
      <c r="BE990" s="120">
        <f t="shared" si="463"/>
        <v>0</v>
      </c>
      <c r="BF990" s="115">
        <f t="shared" si="464"/>
        <v>0</v>
      </c>
      <c r="BG990" s="116">
        <f t="shared" si="458"/>
        <v>0</v>
      </c>
      <c r="BH990" s="120">
        <f t="shared" si="465"/>
        <v>0</v>
      </c>
      <c r="BI990" s="115">
        <f t="shared" si="466"/>
        <v>0</v>
      </c>
      <c r="BJ990" s="116">
        <f t="shared" si="459"/>
        <v>0</v>
      </c>
      <c r="BK990" s="120">
        <f t="shared" si="467"/>
        <v>0</v>
      </c>
      <c r="BL990" s="120">
        <f t="shared" si="468"/>
        <v>0</v>
      </c>
      <c r="BN990" s="375">
        <f t="shared" si="460"/>
        <v>0</v>
      </c>
      <c r="BP990" s="380"/>
      <c r="DH990" s="102"/>
    </row>
    <row r="991" spans="1:112" hidden="1">
      <c r="A991" s="110"/>
      <c r="B991" s="786" t="s">
        <v>985</v>
      </c>
      <c r="C991" s="786" t="s">
        <v>985</v>
      </c>
      <c r="D991" s="786" t="s">
        <v>985</v>
      </c>
      <c r="E991" s="786" t="s">
        <v>985</v>
      </c>
      <c r="F991" s="786" t="s">
        <v>985</v>
      </c>
      <c r="G991" s="786" t="s">
        <v>985</v>
      </c>
      <c r="H991" s="786" t="s">
        <v>985</v>
      </c>
      <c r="I991" s="786" t="s">
        <v>985</v>
      </c>
      <c r="J991" s="786" t="s">
        <v>985</v>
      </c>
      <c r="K991" s="786" t="s">
        <v>985</v>
      </c>
      <c r="L991" s="786" t="s">
        <v>985</v>
      </c>
      <c r="M991" s="786" t="s">
        <v>985</v>
      </c>
      <c r="N991" s="786" t="s">
        <v>985</v>
      </c>
      <c r="O991" s="786" t="s">
        <v>985</v>
      </c>
      <c r="P991" s="786" t="s">
        <v>985</v>
      </c>
      <c r="Q991" s="786" t="s">
        <v>985</v>
      </c>
      <c r="R991" s="787"/>
      <c r="S991" s="787"/>
      <c r="T991" s="788"/>
      <c r="U991" s="787" t="s">
        <v>7</v>
      </c>
      <c r="V991" s="787"/>
      <c r="W991" s="783">
        <v>1</v>
      </c>
      <c r="X991" s="789"/>
      <c r="Y991" s="789"/>
      <c r="Z991" s="789"/>
      <c r="AA991" s="789"/>
      <c r="AB991" s="789"/>
      <c r="AC991" s="781"/>
      <c r="AD991" s="782"/>
      <c r="AE991" s="783"/>
      <c r="AF991" s="784">
        <f t="shared" si="461"/>
        <v>0</v>
      </c>
      <c r="AG991" s="784"/>
      <c r="AH991" s="784"/>
      <c r="AI991" s="784"/>
      <c r="AJ991" s="784">
        <f t="shared" si="449"/>
        <v>0</v>
      </c>
      <c r="AK991" s="784"/>
      <c r="AL991" s="784"/>
      <c r="AM991" s="784"/>
      <c r="AN991" s="784">
        <f t="shared" si="450"/>
        <v>0</v>
      </c>
      <c r="AO991" s="784"/>
      <c r="AP991" s="784"/>
      <c r="AQ991" s="784"/>
      <c r="AR991" s="363"/>
      <c r="AS991" s="785">
        <f t="shared" si="451"/>
        <v>0</v>
      </c>
      <c r="AT991" s="785"/>
      <c r="AU991" s="785"/>
      <c r="AV991" s="785"/>
      <c r="AW991" s="785">
        <f t="shared" si="452"/>
        <v>0</v>
      </c>
      <c r="AX991" s="91"/>
      <c r="AY991" s="116">
        <f t="shared" si="453"/>
        <v>0</v>
      </c>
      <c r="AZ991" s="116">
        <f t="shared" si="454"/>
        <v>0</v>
      </c>
      <c r="BA991" s="116">
        <f t="shared" si="455"/>
        <v>0</v>
      </c>
      <c r="BB991" s="116">
        <f t="shared" si="456"/>
        <v>0</v>
      </c>
      <c r="BC991" s="115">
        <f t="shared" si="462"/>
        <v>0</v>
      </c>
      <c r="BD991" s="116">
        <f t="shared" si="457"/>
        <v>0</v>
      </c>
      <c r="BE991" s="120">
        <f t="shared" si="463"/>
        <v>0</v>
      </c>
      <c r="BF991" s="115">
        <f t="shared" si="464"/>
        <v>0</v>
      </c>
      <c r="BG991" s="116">
        <f t="shared" si="458"/>
        <v>0</v>
      </c>
      <c r="BH991" s="120">
        <f t="shared" si="465"/>
        <v>0</v>
      </c>
      <c r="BI991" s="115">
        <f t="shared" si="466"/>
        <v>0</v>
      </c>
      <c r="BJ991" s="116">
        <f t="shared" si="459"/>
        <v>0</v>
      </c>
      <c r="BK991" s="120">
        <f t="shared" si="467"/>
        <v>0</v>
      </c>
      <c r="BL991" s="120">
        <f t="shared" si="468"/>
        <v>0</v>
      </c>
      <c r="BN991" s="375">
        <f t="shared" si="460"/>
        <v>0</v>
      </c>
      <c r="BP991" s="380"/>
      <c r="DH991" s="102"/>
    </row>
    <row r="992" spans="1:112" hidden="1">
      <c r="A992" s="110"/>
      <c r="B992" s="786"/>
      <c r="C992" s="786"/>
      <c r="D992" s="786"/>
      <c r="E992" s="786"/>
      <c r="F992" s="786"/>
      <c r="G992" s="786"/>
      <c r="H992" s="786"/>
      <c r="I992" s="786"/>
      <c r="J992" s="786"/>
      <c r="K992" s="786"/>
      <c r="L992" s="786"/>
      <c r="M992" s="786"/>
      <c r="N992" s="786"/>
      <c r="O992" s="786"/>
      <c r="P992" s="786"/>
      <c r="Q992" s="786"/>
      <c r="R992" s="787"/>
      <c r="S992" s="787"/>
      <c r="T992" s="788"/>
      <c r="U992" s="787"/>
      <c r="V992" s="787"/>
      <c r="W992" s="783"/>
      <c r="X992" s="789"/>
      <c r="Y992" s="789"/>
      <c r="Z992" s="789"/>
      <c r="AA992" s="789"/>
      <c r="AB992" s="789"/>
      <c r="AC992" s="781"/>
      <c r="AD992" s="782"/>
      <c r="AE992" s="783"/>
      <c r="AF992" s="784">
        <f t="shared" si="461"/>
        <v>0</v>
      </c>
      <c r="AG992" s="784"/>
      <c r="AH992" s="784"/>
      <c r="AI992" s="784"/>
      <c r="AJ992" s="784">
        <f t="shared" si="449"/>
        <v>0</v>
      </c>
      <c r="AK992" s="784"/>
      <c r="AL992" s="784"/>
      <c r="AM992" s="784"/>
      <c r="AN992" s="784">
        <f t="shared" si="450"/>
        <v>0</v>
      </c>
      <c r="AO992" s="784"/>
      <c r="AP992" s="784"/>
      <c r="AQ992" s="784"/>
      <c r="AR992" s="363"/>
      <c r="AS992" s="785">
        <f t="shared" si="451"/>
        <v>0</v>
      </c>
      <c r="AT992" s="785"/>
      <c r="AU992" s="785"/>
      <c r="AV992" s="785"/>
      <c r="AW992" s="785">
        <f t="shared" si="452"/>
        <v>0</v>
      </c>
      <c r="AX992" s="91"/>
      <c r="AY992" s="116">
        <f t="shared" si="453"/>
        <v>0</v>
      </c>
      <c r="AZ992" s="116">
        <f t="shared" si="454"/>
        <v>0</v>
      </c>
      <c r="BA992" s="116">
        <f t="shared" si="455"/>
        <v>0</v>
      </c>
      <c r="BB992" s="116">
        <f t="shared" si="456"/>
        <v>0</v>
      </c>
      <c r="BC992" s="115">
        <f t="shared" si="462"/>
        <v>0</v>
      </c>
      <c r="BD992" s="116">
        <f t="shared" si="457"/>
        <v>0</v>
      </c>
      <c r="BE992" s="120">
        <f t="shared" si="463"/>
        <v>0</v>
      </c>
      <c r="BF992" s="115">
        <f t="shared" si="464"/>
        <v>0</v>
      </c>
      <c r="BG992" s="116">
        <f t="shared" si="458"/>
        <v>0</v>
      </c>
      <c r="BH992" s="120">
        <f t="shared" si="465"/>
        <v>0</v>
      </c>
      <c r="BI992" s="115">
        <f t="shared" si="466"/>
        <v>0</v>
      </c>
      <c r="BJ992" s="116">
        <f t="shared" si="459"/>
        <v>0</v>
      </c>
      <c r="BK992" s="120">
        <f t="shared" si="467"/>
        <v>0</v>
      </c>
      <c r="BL992" s="120">
        <f t="shared" si="468"/>
        <v>0</v>
      </c>
      <c r="BN992" s="375">
        <f t="shared" si="460"/>
        <v>0</v>
      </c>
      <c r="BP992" s="380"/>
      <c r="DH992" s="102"/>
    </row>
    <row r="993" spans="1:112" hidden="1">
      <c r="A993" s="110"/>
      <c r="B993" s="786"/>
      <c r="C993" s="786"/>
      <c r="D993" s="786"/>
      <c r="E993" s="786"/>
      <c r="F993" s="786"/>
      <c r="G993" s="786"/>
      <c r="H993" s="786"/>
      <c r="I993" s="786"/>
      <c r="J993" s="786"/>
      <c r="K993" s="786"/>
      <c r="L993" s="786"/>
      <c r="M993" s="786"/>
      <c r="N993" s="786"/>
      <c r="O993" s="786"/>
      <c r="P993" s="786"/>
      <c r="Q993" s="786"/>
      <c r="R993" s="787"/>
      <c r="S993" s="787"/>
      <c r="T993" s="788"/>
      <c r="U993" s="787"/>
      <c r="V993" s="787"/>
      <c r="W993" s="783"/>
      <c r="X993" s="789"/>
      <c r="Y993" s="789"/>
      <c r="Z993" s="789"/>
      <c r="AA993" s="789"/>
      <c r="AB993" s="789"/>
      <c r="AC993" s="781"/>
      <c r="AD993" s="782"/>
      <c r="AE993" s="783"/>
      <c r="AF993" s="784">
        <f t="shared" si="461"/>
        <v>0</v>
      </c>
      <c r="AG993" s="784"/>
      <c r="AH993" s="784"/>
      <c r="AI993" s="784"/>
      <c r="AJ993" s="784">
        <f t="shared" si="449"/>
        <v>0</v>
      </c>
      <c r="AK993" s="784"/>
      <c r="AL993" s="784"/>
      <c r="AM993" s="784"/>
      <c r="AN993" s="784">
        <f t="shared" si="450"/>
        <v>0</v>
      </c>
      <c r="AO993" s="784"/>
      <c r="AP993" s="784"/>
      <c r="AQ993" s="784"/>
      <c r="AR993" s="363"/>
      <c r="AS993" s="785">
        <f t="shared" si="451"/>
        <v>0</v>
      </c>
      <c r="AT993" s="785"/>
      <c r="AU993" s="785"/>
      <c r="AV993" s="785"/>
      <c r="AW993" s="785">
        <f t="shared" si="452"/>
        <v>0</v>
      </c>
      <c r="AX993" s="91"/>
      <c r="AY993" s="116">
        <f t="shared" si="453"/>
        <v>0</v>
      </c>
      <c r="AZ993" s="116">
        <f t="shared" si="454"/>
        <v>0</v>
      </c>
      <c r="BA993" s="116">
        <f t="shared" si="455"/>
        <v>0</v>
      </c>
      <c r="BB993" s="116">
        <f t="shared" si="456"/>
        <v>0</v>
      </c>
      <c r="BC993" s="115">
        <f t="shared" si="462"/>
        <v>0</v>
      </c>
      <c r="BD993" s="116">
        <f t="shared" si="457"/>
        <v>0</v>
      </c>
      <c r="BE993" s="120">
        <f t="shared" si="463"/>
        <v>0</v>
      </c>
      <c r="BF993" s="115">
        <f t="shared" si="464"/>
        <v>0</v>
      </c>
      <c r="BG993" s="116">
        <f t="shared" si="458"/>
        <v>0</v>
      </c>
      <c r="BH993" s="120">
        <f t="shared" si="465"/>
        <v>0</v>
      </c>
      <c r="BI993" s="115">
        <f t="shared" si="466"/>
        <v>0</v>
      </c>
      <c r="BJ993" s="116">
        <f t="shared" si="459"/>
        <v>0</v>
      </c>
      <c r="BK993" s="120">
        <f t="shared" si="467"/>
        <v>0</v>
      </c>
      <c r="BL993" s="120">
        <f t="shared" si="468"/>
        <v>0</v>
      </c>
      <c r="BN993" s="375">
        <f t="shared" si="460"/>
        <v>0</v>
      </c>
      <c r="BP993" s="380"/>
      <c r="DH993" s="102"/>
    </row>
    <row r="994" spans="1:112" hidden="1">
      <c r="A994" s="110"/>
      <c r="B994" s="786"/>
      <c r="C994" s="786"/>
      <c r="D994" s="786"/>
      <c r="E994" s="786"/>
      <c r="F994" s="786"/>
      <c r="G994" s="786"/>
      <c r="H994" s="786"/>
      <c r="I994" s="786"/>
      <c r="J994" s="786"/>
      <c r="K994" s="786"/>
      <c r="L994" s="786"/>
      <c r="M994" s="786"/>
      <c r="N994" s="786"/>
      <c r="O994" s="786"/>
      <c r="P994" s="786"/>
      <c r="Q994" s="786"/>
      <c r="R994" s="787"/>
      <c r="S994" s="787"/>
      <c r="T994" s="788"/>
      <c r="U994" s="787"/>
      <c r="V994" s="787"/>
      <c r="W994" s="783"/>
      <c r="X994" s="789"/>
      <c r="Y994" s="789"/>
      <c r="Z994" s="789"/>
      <c r="AA994" s="789"/>
      <c r="AB994" s="789"/>
      <c r="AC994" s="781"/>
      <c r="AD994" s="782"/>
      <c r="AE994" s="783"/>
      <c r="AF994" s="784">
        <f t="shared" si="461"/>
        <v>0</v>
      </c>
      <c r="AG994" s="784"/>
      <c r="AH994" s="784"/>
      <c r="AI994" s="784"/>
      <c r="AJ994" s="784">
        <f t="shared" si="449"/>
        <v>0</v>
      </c>
      <c r="AK994" s="784"/>
      <c r="AL994" s="784"/>
      <c r="AM994" s="784"/>
      <c r="AN994" s="784">
        <f t="shared" si="450"/>
        <v>0</v>
      </c>
      <c r="AO994" s="784"/>
      <c r="AP994" s="784"/>
      <c r="AQ994" s="784"/>
      <c r="AR994" s="363"/>
      <c r="AS994" s="785">
        <f t="shared" si="451"/>
        <v>0</v>
      </c>
      <c r="AT994" s="785"/>
      <c r="AU994" s="785"/>
      <c r="AV994" s="785"/>
      <c r="AW994" s="785">
        <f t="shared" si="452"/>
        <v>0</v>
      </c>
      <c r="AX994" s="91"/>
      <c r="AY994" s="116">
        <f t="shared" si="453"/>
        <v>0</v>
      </c>
      <c r="AZ994" s="116">
        <f t="shared" si="454"/>
        <v>0</v>
      </c>
      <c r="BA994" s="116">
        <f t="shared" si="455"/>
        <v>0</v>
      </c>
      <c r="BB994" s="116">
        <f t="shared" si="456"/>
        <v>0</v>
      </c>
      <c r="BC994" s="115">
        <f t="shared" si="462"/>
        <v>0</v>
      </c>
      <c r="BD994" s="116">
        <f t="shared" si="457"/>
        <v>0</v>
      </c>
      <c r="BE994" s="120">
        <f t="shared" si="463"/>
        <v>0</v>
      </c>
      <c r="BF994" s="115">
        <f t="shared" si="464"/>
        <v>0</v>
      </c>
      <c r="BG994" s="116">
        <f t="shared" si="458"/>
        <v>0</v>
      </c>
      <c r="BH994" s="120">
        <f t="shared" si="465"/>
        <v>0</v>
      </c>
      <c r="BI994" s="115">
        <f t="shared" si="466"/>
        <v>0</v>
      </c>
      <c r="BJ994" s="116">
        <f t="shared" si="459"/>
        <v>0</v>
      </c>
      <c r="BK994" s="120">
        <f t="shared" si="467"/>
        <v>0</v>
      </c>
      <c r="BL994" s="120">
        <f t="shared" si="468"/>
        <v>0</v>
      </c>
      <c r="BN994" s="375">
        <f t="shared" si="460"/>
        <v>0</v>
      </c>
      <c r="BP994" s="380"/>
      <c r="DH994" s="102"/>
    </row>
    <row r="995" spans="1:112" hidden="1">
      <c r="A995" s="110"/>
      <c r="B995" s="786"/>
      <c r="C995" s="786"/>
      <c r="D995" s="786"/>
      <c r="E995" s="786"/>
      <c r="F995" s="786"/>
      <c r="G995" s="786"/>
      <c r="H995" s="786"/>
      <c r="I995" s="786"/>
      <c r="J995" s="786"/>
      <c r="K995" s="786"/>
      <c r="L995" s="786"/>
      <c r="M995" s="786"/>
      <c r="N995" s="786"/>
      <c r="O995" s="786"/>
      <c r="P995" s="786"/>
      <c r="Q995" s="786"/>
      <c r="R995" s="787"/>
      <c r="S995" s="787"/>
      <c r="T995" s="788"/>
      <c r="U995" s="787"/>
      <c r="V995" s="787"/>
      <c r="W995" s="783"/>
      <c r="X995" s="789"/>
      <c r="Y995" s="789"/>
      <c r="Z995" s="789"/>
      <c r="AA995" s="789"/>
      <c r="AB995" s="789"/>
      <c r="AC995" s="781"/>
      <c r="AD995" s="782"/>
      <c r="AE995" s="783"/>
      <c r="AF995" s="784">
        <f t="shared" si="461"/>
        <v>0</v>
      </c>
      <c r="AG995" s="784"/>
      <c r="AH995" s="784"/>
      <c r="AI995" s="784"/>
      <c r="AJ995" s="784">
        <f t="shared" si="449"/>
        <v>0</v>
      </c>
      <c r="AK995" s="784"/>
      <c r="AL995" s="784"/>
      <c r="AM995" s="784"/>
      <c r="AN995" s="784">
        <f t="shared" si="450"/>
        <v>0</v>
      </c>
      <c r="AO995" s="784"/>
      <c r="AP995" s="784"/>
      <c r="AQ995" s="784"/>
      <c r="AR995" s="363"/>
      <c r="AS995" s="785">
        <f t="shared" si="451"/>
        <v>0</v>
      </c>
      <c r="AT995" s="785"/>
      <c r="AU995" s="785"/>
      <c r="AV995" s="785"/>
      <c r="AW995" s="785">
        <f t="shared" si="452"/>
        <v>0</v>
      </c>
      <c r="AX995" s="91"/>
      <c r="AY995" s="116">
        <f t="shared" si="453"/>
        <v>0</v>
      </c>
      <c r="AZ995" s="116">
        <f t="shared" si="454"/>
        <v>0</v>
      </c>
      <c r="BA995" s="116">
        <f t="shared" si="455"/>
        <v>0</v>
      </c>
      <c r="BB995" s="116">
        <f t="shared" si="456"/>
        <v>0</v>
      </c>
      <c r="BC995" s="115">
        <f t="shared" si="462"/>
        <v>0</v>
      </c>
      <c r="BD995" s="116">
        <f t="shared" si="457"/>
        <v>0</v>
      </c>
      <c r="BE995" s="120">
        <f t="shared" si="463"/>
        <v>0</v>
      </c>
      <c r="BF995" s="115">
        <f t="shared" si="464"/>
        <v>0</v>
      </c>
      <c r="BG995" s="116">
        <f t="shared" si="458"/>
        <v>0</v>
      </c>
      <c r="BH995" s="120">
        <f t="shared" si="465"/>
        <v>0</v>
      </c>
      <c r="BI995" s="115">
        <f t="shared" si="466"/>
        <v>0</v>
      </c>
      <c r="BJ995" s="116">
        <f t="shared" si="459"/>
        <v>0</v>
      </c>
      <c r="BK995" s="120">
        <f t="shared" si="467"/>
        <v>0</v>
      </c>
      <c r="BL995" s="120">
        <f t="shared" si="468"/>
        <v>0</v>
      </c>
      <c r="BN995" s="375">
        <f t="shared" si="460"/>
        <v>0</v>
      </c>
      <c r="BP995" s="380"/>
      <c r="DH995" s="102"/>
    </row>
    <row r="996" spans="1:112" ht="5" hidden="1" customHeight="1">
      <c r="A996" s="103"/>
      <c r="B996" s="364"/>
      <c r="C996" s="364"/>
      <c r="D996" s="364"/>
      <c r="E996" s="364"/>
      <c r="F996" s="364"/>
      <c r="G996" s="364"/>
      <c r="H996" s="364"/>
      <c r="I996" s="364"/>
      <c r="J996" s="364"/>
      <c r="K996" s="364"/>
      <c r="L996" s="364"/>
      <c r="M996" s="364"/>
      <c r="N996" s="364"/>
      <c r="O996" s="364"/>
      <c r="P996" s="364"/>
      <c r="Q996" s="364"/>
      <c r="R996" s="365"/>
      <c r="S996" s="365"/>
      <c r="T996" s="365"/>
      <c r="U996" s="365"/>
      <c r="V996" s="365"/>
      <c r="W996" s="366"/>
      <c r="X996" s="366"/>
      <c r="Y996" s="366"/>
      <c r="Z996" s="366"/>
      <c r="AA996" s="366"/>
      <c r="AB996" s="366"/>
      <c r="AC996" s="366"/>
      <c r="AD996" s="366"/>
      <c r="AE996" s="366"/>
      <c r="AF996" s="367"/>
      <c r="AG996" s="367"/>
      <c r="AH996" s="367"/>
      <c r="AI996" s="367"/>
      <c r="AJ996" s="367"/>
      <c r="AK996" s="367"/>
      <c r="AL996" s="367"/>
      <c r="AM996" s="367"/>
      <c r="AN996" s="367"/>
      <c r="AO996" s="367"/>
      <c r="AP996" s="367"/>
      <c r="AQ996" s="367"/>
      <c r="AR996" s="368"/>
      <c r="AS996" s="361"/>
      <c r="AT996" s="361"/>
      <c r="AU996" s="361"/>
      <c r="AV996" s="361"/>
      <c r="AW996" s="361"/>
      <c r="AX996" s="91"/>
      <c r="AY996" s="106">
        <f>AY955</f>
        <v>0</v>
      </c>
      <c r="AZ996" s="106">
        <f>AZ955</f>
        <v>0</v>
      </c>
      <c r="BA996" s="106">
        <f>BA955</f>
        <v>0</v>
      </c>
      <c r="BB996" s="106">
        <f>BB955</f>
        <v>0</v>
      </c>
      <c r="BC996" s="106"/>
      <c r="BD996" s="117"/>
      <c r="BE996" s="119">
        <f>BE955</f>
        <v>0</v>
      </c>
      <c r="BF996" s="106"/>
      <c r="BG996" s="106">
        <f>BG955</f>
        <v>0</v>
      </c>
      <c r="BH996" s="119">
        <f>BH955</f>
        <v>0</v>
      </c>
      <c r="BI996" s="106"/>
      <c r="BJ996" s="106">
        <f>BJ955</f>
        <v>0</v>
      </c>
      <c r="BK996" s="119">
        <f>BK955</f>
        <v>0</v>
      </c>
      <c r="BL996" s="119">
        <f>BL955</f>
        <v>0</v>
      </c>
      <c r="BN996" s="377"/>
      <c r="BP996" s="382"/>
      <c r="DH996" s="104"/>
    </row>
    <row r="997" spans="1:112" ht="21.5" hidden="1" customHeight="1">
      <c r="A997" s="103"/>
      <c r="B997" s="369"/>
      <c r="C997" s="370"/>
      <c r="D997" s="370"/>
      <c r="E997" s="370"/>
      <c r="F997" s="370"/>
      <c r="G997" s="370"/>
      <c r="H997" s="370"/>
      <c r="I997" s="370"/>
      <c r="J997" s="370"/>
      <c r="K997" s="370"/>
      <c r="L997" s="370"/>
      <c r="M997" s="370"/>
      <c r="N997" s="370"/>
      <c r="O997" s="370"/>
      <c r="P997" s="370"/>
      <c r="Q997" s="370"/>
      <c r="R997" s="143"/>
      <c r="S997" s="143"/>
      <c r="T997" s="143"/>
      <c r="U997" s="143"/>
      <c r="V997" s="143"/>
      <c r="W997" s="143"/>
      <c r="X997" s="143"/>
      <c r="Y997" s="143"/>
      <c r="Z997" s="143"/>
      <c r="AA997" s="143"/>
      <c r="AB997" s="143"/>
      <c r="AC997" s="143"/>
      <c r="AD997" s="143"/>
      <c r="AE997" s="246" t="str">
        <f>CONCATENATE(B955," ","TOTAL")</f>
        <v>KITCHENS TOTAL</v>
      </c>
      <c r="AF997" s="802">
        <f>SUBTOTAL(9,AF956:AF996)</f>
        <v>2000</v>
      </c>
      <c r="AG997" s="802"/>
      <c r="AH997" s="802"/>
      <c r="AI997" s="802"/>
      <c r="AJ997" s="802">
        <f>SUBTOTAL(9,AJ956:AJ996)</f>
        <v>6500</v>
      </c>
      <c r="AK997" s="802"/>
      <c r="AL997" s="802"/>
      <c r="AM997" s="802"/>
      <c r="AN997" s="802">
        <f>SUBTOTAL(9,AN956:AN996)</f>
        <v>0</v>
      </c>
      <c r="AO997" s="802"/>
      <c r="AP997" s="802"/>
      <c r="AQ997" s="802"/>
      <c r="AR997" s="359"/>
      <c r="AS997" s="803">
        <f>SUBTOTAL(9,AS956:AS996)</f>
        <v>8500</v>
      </c>
      <c r="AT997" s="803"/>
      <c r="AU997" s="803"/>
      <c r="AV997" s="803"/>
      <c r="AW997" s="803">
        <f>SUM(AW960:AW968)</f>
        <v>8500</v>
      </c>
      <c r="AX997" s="91"/>
      <c r="AY997" s="121">
        <f t="shared" ref="AY997:BL997" si="469">SUM(AY956:AY996)</f>
        <v>2000</v>
      </c>
      <c r="AZ997" s="121">
        <f t="shared" si="469"/>
        <v>6500</v>
      </c>
      <c r="BA997" s="121">
        <f t="shared" si="469"/>
        <v>0</v>
      </c>
      <c r="BB997" s="121">
        <f t="shared" si="469"/>
        <v>8500</v>
      </c>
      <c r="BC997" s="118">
        <f t="shared" si="469"/>
        <v>2.3934181002243829E-2</v>
      </c>
      <c r="BD997" s="121">
        <f t="shared" si="469"/>
        <v>540</v>
      </c>
      <c r="BE997" s="121">
        <f t="shared" si="469"/>
        <v>2540</v>
      </c>
      <c r="BF997" s="118">
        <f t="shared" si="469"/>
        <v>7.7786088257292441E-2</v>
      </c>
      <c r="BG997" s="121">
        <f t="shared" si="469"/>
        <v>1754.9999999999998</v>
      </c>
      <c r="BH997" s="121">
        <f t="shared" si="469"/>
        <v>8255</v>
      </c>
      <c r="BI997" s="118">
        <f t="shared" si="469"/>
        <v>0</v>
      </c>
      <c r="BJ997" s="121">
        <f t="shared" si="469"/>
        <v>0</v>
      </c>
      <c r="BK997" s="121">
        <f t="shared" si="469"/>
        <v>0</v>
      </c>
      <c r="BL997" s="121">
        <f t="shared" si="469"/>
        <v>10795</v>
      </c>
      <c r="BN997" s="383">
        <f>IFERROR(AS997/Total_Detailed_Estimate,0)</f>
        <v>0.10172026925953627</v>
      </c>
      <c r="BP997" s="381"/>
      <c r="DH997" s="109"/>
    </row>
    <row r="998" spans="1:112" ht="8.75" hidden="1" customHeight="1">
      <c r="A998" s="103"/>
      <c r="B998" s="140"/>
      <c r="C998" s="140"/>
      <c r="D998" s="140"/>
      <c r="E998" s="140"/>
      <c r="F998" s="140"/>
      <c r="G998" s="140"/>
      <c r="H998" s="140"/>
      <c r="I998" s="140"/>
      <c r="J998" s="140"/>
      <c r="K998" s="140"/>
      <c r="L998" s="140"/>
      <c r="M998" s="140"/>
      <c r="N998" s="140"/>
      <c r="O998" s="140"/>
      <c r="P998" s="140"/>
      <c r="Q998" s="140"/>
      <c r="R998" s="141"/>
      <c r="S998" s="141"/>
      <c r="T998" s="141"/>
      <c r="U998" s="141"/>
      <c r="V998" s="141"/>
      <c r="W998" s="142"/>
      <c r="X998" s="142"/>
      <c r="Y998" s="142"/>
      <c r="Z998" s="142"/>
      <c r="AA998" s="142"/>
      <c r="AB998" s="142"/>
      <c r="AC998" s="142"/>
      <c r="AD998" s="142"/>
      <c r="AE998" s="392"/>
      <c r="AF998" s="144"/>
      <c r="AG998" s="144"/>
      <c r="AH998" s="144"/>
      <c r="AI998" s="144"/>
      <c r="AJ998" s="144"/>
      <c r="AK998" s="144"/>
      <c r="AL998" s="144"/>
      <c r="AM998" s="144"/>
      <c r="AN998" s="144"/>
      <c r="AO998" s="144"/>
      <c r="AP998" s="144"/>
      <c r="AQ998" s="144"/>
      <c r="AR998" s="360"/>
      <c r="AS998" s="362"/>
      <c r="AT998" s="362"/>
      <c r="AU998" s="362"/>
      <c r="AV998" s="362"/>
      <c r="AW998" s="393"/>
      <c r="AX998" s="91"/>
      <c r="AY998" s="106">
        <f>AY955</f>
        <v>0</v>
      </c>
      <c r="AZ998" s="106">
        <f>AZ955</f>
        <v>0</v>
      </c>
      <c r="BA998" s="106">
        <f>BA955</f>
        <v>0</v>
      </c>
      <c r="BB998" s="106">
        <f>BB955</f>
        <v>0</v>
      </c>
      <c r="BC998" s="106"/>
      <c r="BD998" s="106"/>
      <c r="BE998" s="106">
        <f>BE955</f>
        <v>0</v>
      </c>
      <c r="BF998" s="106"/>
      <c r="BG998" s="106">
        <f>BG955</f>
        <v>0</v>
      </c>
      <c r="BH998" s="106">
        <f>BH955</f>
        <v>0</v>
      </c>
      <c r="BI998" s="106"/>
      <c r="BJ998" s="106">
        <f>BJ955</f>
        <v>0</v>
      </c>
      <c r="BK998" s="106">
        <f>BK955</f>
        <v>0</v>
      </c>
      <c r="BL998" s="106">
        <f>BL955</f>
        <v>0</v>
      </c>
      <c r="BN998" s="377"/>
      <c r="BP998" s="382"/>
      <c r="DH998" s="104"/>
    </row>
    <row r="999" spans="1:112" ht="9.5" hidden="1" customHeight="1">
      <c r="A999" s="103"/>
      <c r="B999" s="145"/>
      <c r="C999" s="145"/>
      <c r="D999" s="145"/>
      <c r="E999" s="145"/>
      <c r="F999" s="145"/>
      <c r="G999" s="145"/>
      <c r="H999" s="145"/>
      <c r="I999" s="145"/>
      <c r="J999" s="145"/>
      <c r="K999" s="145"/>
      <c r="L999" s="145"/>
      <c r="M999" s="145"/>
      <c r="N999" s="145"/>
      <c r="O999" s="145"/>
      <c r="P999" s="145"/>
      <c r="Q999" s="145"/>
      <c r="R999" s="146"/>
      <c r="S999" s="146"/>
      <c r="T999" s="146"/>
      <c r="U999" s="146"/>
      <c r="V999" s="146"/>
      <c r="W999" s="146"/>
      <c r="X999" s="146"/>
      <c r="Y999" s="146"/>
      <c r="Z999" s="146"/>
      <c r="AA999" s="146"/>
      <c r="AB999" s="146"/>
      <c r="AC999" s="146"/>
      <c r="AD999" s="146"/>
      <c r="AE999" s="147"/>
      <c r="AF999" s="148"/>
      <c r="AG999" s="148"/>
      <c r="AH999" s="148"/>
      <c r="AI999" s="148"/>
      <c r="AJ999" s="148"/>
      <c r="AK999" s="148"/>
      <c r="AL999" s="148"/>
      <c r="AM999" s="148"/>
      <c r="AN999" s="148"/>
      <c r="AO999" s="148"/>
      <c r="AP999" s="148"/>
      <c r="AQ999" s="148"/>
      <c r="AR999" s="148"/>
      <c r="AS999" s="149"/>
      <c r="AT999" s="149"/>
      <c r="AU999" s="149"/>
      <c r="AV999" s="149"/>
      <c r="AW999" s="149"/>
      <c r="AX999" s="91"/>
      <c r="AY999" s="108">
        <f>AY997</f>
        <v>2000</v>
      </c>
      <c r="AZ999" s="108">
        <f>AZ997</f>
        <v>6500</v>
      </c>
      <c r="BA999" s="108">
        <f>BA997</f>
        <v>0</v>
      </c>
      <c r="BB999" s="108">
        <f>BB997</f>
        <v>8500</v>
      </c>
      <c r="BC999" s="108"/>
      <c r="BD999" s="108"/>
      <c r="BE999" s="108">
        <f>BE997</f>
        <v>2540</v>
      </c>
      <c r="BF999" s="108"/>
      <c r="BG999" s="108">
        <f>BG997</f>
        <v>1754.9999999999998</v>
      </c>
      <c r="BH999" s="108">
        <f>BH997</f>
        <v>8255</v>
      </c>
      <c r="BI999" s="108"/>
      <c r="BJ999" s="108">
        <f>BJ997</f>
        <v>0</v>
      </c>
      <c r="BK999" s="108">
        <f>BK997</f>
        <v>0</v>
      </c>
      <c r="BL999" s="108">
        <f>BL997</f>
        <v>10795</v>
      </c>
      <c r="DH999" s="107"/>
    </row>
    <row r="1000" spans="1:112" ht="23" customHeight="1">
      <c r="A1000" s="114" t="s">
        <v>704</v>
      </c>
      <c r="B1000" s="795" t="str">
        <f>UPPER(Interior7_Category)</f>
        <v>BATHROOMS</v>
      </c>
      <c r="C1000" s="796"/>
      <c r="D1000" s="796"/>
      <c r="E1000" s="796"/>
      <c r="F1000" s="796"/>
      <c r="G1000" s="796"/>
      <c r="H1000" s="796"/>
      <c r="I1000" s="796"/>
      <c r="J1000" s="796"/>
      <c r="K1000" s="796"/>
      <c r="L1000" s="796"/>
      <c r="M1000" s="796"/>
      <c r="N1000" s="796"/>
      <c r="O1000" s="796"/>
      <c r="P1000" s="796"/>
      <c r="Q1000" s="797"/>
      <c r="R1000" s="798"/>
      <c r="S1000" s="798"/>
      <c r="T1000" s="798"/>
      <c r="U1000" s="799"/>
      <c r="V1000" s="800"/>
      <c r="W1000" s="790"/>
      <c r="X1000" s="790"/>
      <c r="Y1000" s="790"/>
      <c r="Z1000" s="790"/>
      <c r="AA1000" s="790"/>
      <c r="AB1000" s="790"/>
      <c r="AC1000" s="790"/>
      <c r="AD1000" s="790"/>
      <c r="AE1000" s="790"/>
      <c r="AF1000" s="791">
        <f>IF(Interior7_Labor=0,"",Interior7_Labor)</f>
        <v>5000</v>
      </c>
      <c r="AG1000" s="791"/>
      <c r="AH1000" s="791"/>
      <c r="AI1000" s="791"/>
      <c r="AJ1000" s="791">
        <f>IF(Interior7_Material=0,"",Interior7_Material)</f>
        <v>7250</v>
      </c>
      <c r="AK1000" s="791"/>
      <c r="AL1000" s="791"/>
      <c r="AM1000" s="791"/>
      <c r="AN1000" s="791" t="str">
        <f>IF(Interior7_Sub=0,"",Interior7_Sub)</f>
        <v/>
      </c>
      <c r="AO1000" s="791"/>
      <c r="AP1000" s="791"/>
      <c r="AQ1000" s="791"/>
      <c r="AR1000" s="358"/>
      <c r="AS1000" s="792">
        <f>IF(Interior7_Total=0,"",Interior7_Total)</f>
        <v>12250</v>
      </c>
      <c r="AT1000" s="792"/>
      <c r="AU1000" s="793"/>
      <c r="AV1000" s="793"/>
      <c r="AW1000" s="794"/>
      <c r="AX1000" s="371"/>
      <c r="AY1000" s="101"/>
      <c r="AZ1000" s="101"/>
      <c r="BA1000" s="101"/>
      <c r="BB1000" s="101"/>
      <c r="BC1000" s="101"/>
      <c r="BD1000" s="101"/>
      <c r="BE1000" s="101"/>
      <c r="BF1000" s="101"/>
      <c r="BG1000" s="101"/>
      <c r="BH1000" s="101"/>
      <c r="BI1000" s="101"/>
      <c r="BJ1000" s="101"/>
      <c r="BK1000" s="101"/>
      <c r="BL1000" s="101"/>
      <c r="BN1000" s="374"/>
      <c r="BP1000" s="378"/>
      <c r="DH1000" s="102"/>
    </row>
    <row r="1001" spans="1:112" hidden="1">
      <c r="A1001" s="110"/>
      <c r="B1001" s="786" t="s">
        <v>638</v>
      </c>
      <c r="C1001" s="786"/>
      <c r="D1001" s="786"/>
      <c r="E1001" s="786"/>
      <c r="F1001" s="786"/>
      <c r="G1001" s="786"/>
      <c r="H1001" s="786"/>
      <c r="I1001" s="786"/>
      <c r="J1001" s="786"/>
      <c r="K1001" s="786"/>
      <c r="L1001" s="786"/>
      <c r="M1001" s="786"/>
      <c r="N1001" s="786"/>
      <c r="O1001" s="786"/>
      <c r="P1001" s="786"/>
      <c r="Q1001" s="786"/>
      <c r="R1001" s="787"/>
      <c r="S1001" s="787"/>
      <c r="T1001" s="788"/>
      <c r="U1001" s="787" t="s">
        <v>2</v>
      </c>
      <c r="V1001" s="787" t="s">
        <v>2</v>
      </c>
      <c r="W1001" s="783"/>
      <c r="X1001" s="789"/>
      <c r="Y1001" s="789"/>
      <c r="Z1001" s="781"/>
      <c r="AA1001" s="782"/>
      <c r="AB1001" s="783"/>
      <c r="AC1001" s="781"/>
      <c r="AD1001" s="782"/>
      <c r="AE1001" s="783"/>
      <c r="AF1001" s="784">
        <f>R1001*W1001</f>
        <v>0</v>
      </c>
      <c r="AG1001" s="784"/>
      <c r="AH1001" s="784"/>
      <c r="AI1001" s="784"/>
      <c r="AJ1001" s="784">
        <f t="shared" ref="AJ1001:AJ1040" si="470">R1001*Z1001</f>
        <v>0</v>
      </c>
      <c r="AK1001" s="784"/>
      <c r="AL1001" s="784"/>
      <c r="AM1001" s="784"/>
      <c r="AN1001" s="784">
        <f t="shared" ref="AN1001:AN1040" si="471">R1001*AC1001</f>
        <v>0</v>
      </c>
      <c r="AO1001" s="784"/>
      <c r="AP1001" s="784"/>
      <c r="AQ1001" s="784"/>
      <c r="AR1001" s="363"/>
      <c r="AS1001" s="785">
        <f t="shared" ref="AS1001:AS1040" si="472">SUM(AF1001:AQ1001)</f>
        <v>0</v>
      </c>
      <c r="AT1001" s="785"/>
      <c r="AU1001" s="785"/>
      <c r="AV1001" s="785"/>
      <c r="AW1001" s="785">
        <f t="shared" ref="AW1001:AW1040" si="473">SUM(AF1001:AQ1001)</f>
        <v>0</v>
      </c>
      <c r="AX1001" s="100"/>
      <c r="AY1001" s="116">
        <f t="shared" ref="AY1001:AY1040" si="474">AF1001</f>
        <v>0</v>
      </c>
      <c r="AZ1001" s="116">
        <f t="shared" ref="AZ1001:AZ1040" si="475">AJ1001</f>
        <v>0</v>
      </c>
      <c r="BA1001" s="116">
        <f t="shared" ref="BA1001:BA1040" si="476">AN1001</f>
        <v>0</v>
      </c>
      <c r="BB1001" s="116">
        <f t="shared" ref="BB1001:BB1040" si="477">SUM(AY1001:BA1001)</f>
        <v>0</v>
      </c>
      <c r="BC1001" s="115">
        <f>IFERROR(AY1001/$BB$5,0)</f>
        <v>0</v>
      </c>
      <c r="BD1001" s="116">
        <f t="shared" ref="BD1001:BD1040" si="478">BC1001*Allocated_Adders</f>
        <v>0</v>
      </c>
      <c r="BE1001" s="120">
        <f>AY1001+BD1001</f>
        <v>0</v>
      </c>
      <c r="BF1001" s="115">
        <f>IFERROR(AZ1001/$BB$5,0)</f>
        <v>0</v>
      </c>
      <c r="BG1001" s="116">
        <f t="shared" ref="BG1001:BG1040" si="479">BF1001*Allocated_Adders</f>
        <v>0</v>
      </c>
      <c r="BH1001" s="120">
        <f>AZ1001+BG1001</f>
        <v>0</v>
      </c>
      <c r="BI1001" s="115">
        <f>IFERROR(BA1001/$BB$5,0)</f>
        <v>0</v>
      </c>
      <c r="BJ1001" s="116">
        <f t="shared" ref="BJ1001:BJ1040" si="480">BI1001*Allocated_Adders</f>
        <v>0</v>
      </c>
      <c r="BK1001" s="120">
        <f>BA1001+BJ1001</f>
        <v>0</v>
      </c>
      <c r="BL1001" s="120">
        <f>BE1001+BH1001+BK1001</f>
        <v>0</v>
      </c>
      <c r="BN1001" s="375">
        <f t="shared" ref="BN1001:BN1040" si="481">IFERROR(AS1001/Total_Detailed_Estimate,0)</f>
        <v>0</v>
      </c>
      <c r="BP1001" s="380"/>
      <c r="DH1001" s="102"/>
    </row>
    <row r="1002" spans="1:112" hidden="1">
      <c r="A1002" s="110"/>
      <c r="B1002" s="786" t="s">
        <v>639</v>
      </c>
      <c r="C1002" s="786"/>
      <c r="D1002" s="786"/>
      <c r="E1002" s="786"/>
      <c r="F1002" s="786"/>
      <c r="G1002" s="786"/>
      <c r="H1002" s="786"/>
      <c r="I1002" s="786"/>
      <c r="J1002" s="786"/>
      <c r="K1002" s="786"/>
      <c r="L1002" s="786"/>
      <c r="M1002" s="786"/>
      <c r="N1002" s="786"/>
      <c r="O1002" s="786"/>
      <c r="P1002" s="786"/>
      <c r="Q1002" s="786"/>
      <c r="R1002" s="787"/>
      <c r="S1002" s="787"/>
      <c r="T1002" s="788"/>
      <c r="U1002" s="787" t="s">
        <v>2</v>
      </c>
      <c r="V1002" s="787" t="s">
        <v>2</v>
      </c>
      <c r="W1002" s="783"/>
      <c r="X1002" s="789"/>
      <c r="Y1002" s="789"/>
      <c r="Z1002" s="781"/>
      <c r="AA1002" s="782"/>
      <c r="AB1002" s="783"/>
      <c r="AC1002" s="781"/>
      <c r="AD1002" s="782"/>
      <c r="AE1002" s="783"/>
      <c r="AF1002" s="784">
        <f t="shared" ref="AF1002:AF1040" si="482">R1002*W1002</f>
        <v>0</v>
      </c>
      <c r="AG1002" s="784"/>
      <c r="AH1002" s="784"/>
      <c r="AI1002" s="784"/>
      <c r="AJ1002" s="784">
        <f t="shared" si="470"/>
        <v>0</v>
      </c>
      <c r="AK1002" s="784"/>
      <c r="AL1002" s="784"/>
      <c r="AM1002" s="784"/>
      <c r="AN1002" s="784">
        <f t="shared" si="471"/>
        <v>0</v>
      </c>
      <c r="AO1002" s="784"/>
      <c r="AP1002" s="784"/>
      <c r="AQ1002" s="784"/>
      <c r="AR1002" s="363"/>
      <c r="AS1002" s="785">
        <f t="shared" si="472"/>
        <v>0</v>
      </c>
      <c r="AT1002" s="785"/>
      <c r="AU1002" s="785"/>
      <c r="AV1002" s="785"/>
      <c r="AW1002" s="785">
        <f t="shared" si="473"/>
        <v>0</v>
      </c>
      <c r="AX1002" s="90"/>
      <c r="AY1002" s="116">
        <f t="shared" si="474"/>
        <v>0</v>
      </c>
      <c r="AZ1002" s="116">
        <f t="shared" si="475"/>
        <v>0</v>
      </c>
      <c r="BA1002" s="116">
        <f t="shared" si="476"/>
        <v>0</v>
      </c>
      <c r="BB1002" s="116">
        <f t="shared" si="477"/>
        <v>0</v>
      </c>
      <c r="BC1002" s="115">
        <f t="shared" ref="BC1002:BC1040" si="483">IFERROR(AY1002/$BB$5,0)</f>
        <v>0</v>
      </c>
      <c r="BD1002" s="116">
        <f t="shared" si="478"/>
        <v>0</v>
      </c>
      <c r="BE1002" s="120">
        <f t="shared" ref="BE1002:BE1040" si="484">AY1002+BD1002</f>
        <v>0</v>
      </c>
      <c r="BF1002" s="115">
        <f t="shared" ref="BF1002:BF1040" si="485">IFERROR(AZ1002/$BB$5,0)</f>
        <v>0</v>
      </c>
      <c r="BG1002" s="116">
        <f t="shared" si="479"/>
        <v>0</v>
      </c>
      <c r="BH1002" s="120">
        <f t="shared" ref="BH1002:BH1040" si="486">AZ1002+BG1002</f>
        <v>0</v>
      </c>
      <c r="BI1002" s="115">
        <f t="shared" ref="BI1002:BI1040" si="487">IFERROR(BA1002/$BB$5,0)</f>
        <v>0</v>
      </c>
      <c r="BJ1002" s="116">
        <f t="shared" si="480"/>
        <v>0</v>
      </c>
      <c r="BK1002" s="120">
        <f t="shared" ref="BK1002:BK1040" si="488">BA1002+BJ1002</f>
        <v>0</v>
      </c>
      <c r="BL1002" s="120">
        <f t="shared" ref="BL1002:BL1040" si="489">BE1002+BH1002+BK1002</f>
        <v>0</v>
      </c>
      <c r="BN1002" s="375">
        <f t="shared" si="481"/>
        <v>0</v>
      </c>
      <c r="BP1002" s="380"/>
      <c r="DH1002" s="102"/>
    </row>
    <row r="1003" spans="1:112" hidden="1">
      <c r="A1003" s="110"/>
      <c r="B1003" s="786"/>
      <c r="C1003" s="786"/>
      <c r="D1003" s="786"/>
      <c r="E1003" s="786"/>
      <c r="F1003" s="786"/>
      <c r="G1003" s="786"/>
      <c r="H1003" s="786"/>
      <c r="I1003" s="786"/>
      <c r="J1003" s="786"/>
      <c r="K1003" s="786"/>
      <c r="L1003" s="786"/>
      <c r="M1003" s="786"/>
      <c r="N1003" s="786"/>
      <c r="O1003" s="786"/>
      <c r="P1003" s="786"/>
      <c r="Q1003" s="786"/>
      <c r="R1003" s="787"/>
      <c r="S1003" s="787"/>
      <c r="T1003" s="788"/>
      <c r="U1003" s="787"/>
      <c r="V1003" s="787"/>
      <c r="W1003" s="783"/>
      <c r="X1003" s="789"/>
      <c r="Y1003" s="789"/>
      <c r="Z1003" s="781"/>
      <c r="AA1003" s="782"/>
      <c r="AB1003" s="783"/>
      <c r="AC1003" s="781"/>
      <c r="AD1003" s="782"/>
      <c r="AE1003" s="783"/>
      <c r="AF1003" s="784">
        <f t="shared" si="482"/>
        <v>0</v>
      </c>
      <c r="AG1003" s="784"/>
      <c r="AH1003" s="784"/>
      <c r="AI1003" s="784"/>
      <c r="AJ1003" s="784">
        <f t="shared" si="470"/>
        <v>0</v>
      </c>
      <c r="AK1003" s="784"/>
      <c r="AL1003" s="784"/>
      <c r="AM1003" s="784"/>
      <c r="AN1003" s="784">
        <f t="shared" si="471"/>
        <v>0</v>
      </c>
      <c r="AO1003" s="784"/>
      <c r="AP1003" s="784"/>
      <c r="AQ1003" s="784"/>
      <c r="AR1003" s="363"/>
      <c r="AS1003" s="785">
        <f t="shared" si="472"/>
        <v>0</v>
      </c>
      <c r="AT1003" s="785"/>
      <c r="AU1003" s="785"/>
      <c r="AV1003" s="785"/>
      <c r="AW1003" s="785">
        <f t="shared" si="473"/>
        <v>0</v>
      </c>
      <c r="AX1003" s="91"/>
      <c r="AY1003" s="116">
        <f t="shared" si="474"/>
        <v>0</v>
      </c>
      <c r="AZ1003" s="116">
        <f t="shared" si="475"/>
        <v>0</v>
      </c>
      <c r="BA1003" s="116">
        <f t="shared" si="476"/>
        <v>0</v>
      </c>
      <c r="BB1003" s="116">
        <f t="shared" si="477"/>
        <v>0</v>
      </c>
      <c r="BC1003" s="115">
        <f t="shared" si="483"/>
        <v>0</v>
      </c>
      <c r="BD1003" s="116">
        <f t="shared" si="478"/>
        <v>0</v>
      </c>
      <c r="BE1003" s="120">
        <f t="shared" si="484"/>
        <v>0</v>
      </c>
      <c r="BF1003" s="115">
        <f t="shared" si="485"/>
        <v>0</v>
      </c>
      <c r="BG1003" s="116">
        <f t="shared" si="479"/>
        <v>0</v>
      </c>
      <c r="BH1003" s="120">
        <f t="shared" si="486"/>
        <v>0</v>
      </c>
      <c r="BI1003" s="115">
        <f t="shared" si="487"/>
        <v>0</v>
      </c>
      <c r="BJ1003" s="116">
        <f t="shared" si="480"/>
        <v>0</v>
      </c>
      <c r="BK1003" s="120">
        <f t="shared" si="488"/>
        <v>0</v>
      </c>
      <c r="BL1003" s="120">
        <f t="shared" si="489"/>
        <v>0</v>
      </c>
      <c r="BN1003" s="375">
        <f t="shared" si="481"/>
        <v>0</v>
      </c>
      <c r="BP1003" s="380"/>
      <c r="DH1003" s="102"/>
    </row>
    <row r="1004" spans="1:112" hidden="1">
      <c r="A1004" s="110"/>
      <c r="B1004" s="801" t="s">
        <v>640</v>
      </c>
      <c r="C1004" s="801"/>
      <c r="D1004" s="801"/>
      <c r="E1004" s="801"/>
      <c r="F1004" s="801"/>
      <c r="G1004" s="801"/>
      <c r="H1004" s="801"/>
      <c r="I1004" s="801"/>
      <c r="J1004" s="801"/>
      <c r="K1004" s="801"/>
      <c r="L1004" s="801"/>
      <c r="M1004" s="801"/>
      <c r="N1004" s="801"/>
      <c r="O1004" s="801"/>
      <c r="P1004" s="801"/>
      <c r="Q1004" s="801"/>
      <c r="R1004" s="787"/>
      <c r="S1004" s="787"/>
      <c r="T1004" s="788"/>
      <c r="U1004" s="787"/>
      <c r="V1004" s="787"/>
      <c r="W1004" s="783"/>
      <c r="X1004" s="789"/>
      <c r="Y1004" s="789"/>
      <c r="Z1004" s="781"/>
      <c r="AA1004" s="782"/>
      <c r="AB1004" s="783"/>
      <c r="AC1004" s="781"/>
      <c r="AD1004" s="782"/>
      <c r="AE1004" s="783"/>
      <c r="AF1004" s="784">
        <f t="shared" si="482"/>
        <v>0</v>
      </c>
      <c r="AG1004" s="784"/>
      <c r="AH1004" s="784"/>
      <c r="AI1004" s="784"/>
      <c r="AJ1004" s="784">
        <f t="shared" si="470"/>
        <v>0</v>
      </c>
      <c r="AK1004" s="784"/>
      <c r="AL1004" s="784"/>
      <c r="AM1004" s="784"/>
      <c r="AN1004" s="784">
        <f t="shared" si="471"/>
        <v>0</v>
      </c>
      <c r="AO1004" s="784"/>
      <c r="AP1004" s="784"/>
      <c r="AQ1004" s="784"/>
      <c r="AR1004" s="363"/>
      <c r="AS1004" s="785">
        <f t="shared" si="472"/>
        <v>0</v>
      </c>
      <c r="AT1004" s="785"/>
      <c r="AU1004" s="785"/>
      <c r="AV1004" s="785"/>
      <c r="AW1004" s="785">
        <f t="shared" si="473"/>
        <v>0</v>
      </c>
      <c r="AX1004" s="91"/>
      <c r="AY1004" s="116">
        <f t="shared" si="474"/>
        <v>0</v>
      </c>
      <c r="AZ1004" s="116">
        <f t="shared" si="475"/>
        <v>0</v>
      </c>
      <c r="BA1004" s="116">
        <f t="shared" si="476"/>
        <v>0</v>
      </c>
      <c r="BB1004" s="116">
        <f t="shared" si="477"/>
        <v>0</v>
      </c>
      <c r="BC1004" s="115">
        <f t="shared" si="483"/>
        <v>0</v>
      </c>
      <c r="BD1004" s="116">
        <f t="shared" si="478"/>
        <v>0</v>
      </c>
      <c r="BE1004" s="120">
        <f t="shared" si="484"/>
        <v>0</v>
      </c>
      <c r="BF1004" s="115">
        <f t="shared" si="485"/>
        <v>0</v>
      </c>
      <c r="BG1004" s="116">
        <f t="shared" si="479"/>
        <v>0</v>
      </c>
      <c r="BH1004" s="120">
        <f t="shared" si="486"/>
        <v>0</v>
      </c>
      <c r="BI1004" s="115">
        <f t="shared" si="487"/>
        <v>0</v>
      </c>
      <c r="BJ1004" s="116">
        <f t="shared" si="480"/>
        <v>0</v>
      </c>
      <c r="BK1004" s="120">
        <f t="shared" si="488"/>
        <v>0</v>
      </c>
      <c r="BL1004" s="120">
        <f t="shared" si="489"/>
        <v>0</v>
      </c>
      <c r="BN1004" s="375">
        <f t="shared" si="481"/>
        <v>0</v>
      </c>
      <c r="BP1004" s="380"/>
      <c r="DH1004" s="102"/>
    </row>
    <row r="1005" spans="1:112" hidden="1">
      <c r="A1005" s="110"/>
      <c r="B1005" s="804" t="s">
        <v>641</v>
      </c>
      <c r="C1005" s="804"/>
      <c r="D1005" s="804"/>
      <c r="E1005" s="804"/>
      <c r="F1005" s="804"/>
      <c r="G1005" s="804"/>
      <c r="H1005" s="804"/>
      <c r="I1005" s="804"/>
      <c r="J1005" s="804"/>
      <c r="K1005" s="804"/>
      <c r="L1005" s="804"/>
      <c r="M1005" s="804"/>
      <c r="N1005" s="804"/>
      <c r="O1005" s="804"/>
      <c r="P1005" s="804"/>
      <c r="Q1005" s="804"/>
      <c r="R1005" s="787"/>
      <c r="S1005" s="787"/>
      <c r="T1005" s="788"/>
      <c r="U1005" s="787"/>
      <c r="V1005" s="787"/>
      <c r="W1005" s="783"/>
      <c r="X1005" s="789"/>
      <c r="Y1005" s="789"/>
      <c r="Z1005" s="781"/>
      <c r="AA1005" s="782"/>
      <c r="AB1005" s="783"/>
      <c r="AC1005" s="781"/>
      <c r="AD1005" s="782"/>
      <c r="AE1005" s="783"/>
      <c r="AF1005" s="784">
        <f t="shared" si="482"/>
        <v>0</v>
      </c>
      <c r="AG1005" s="784"/>
      <c r="AH1005" s="784"/>
      <c r="AI1005" s="784"/>
      <c r="AJ1005" s="784">
        <f t="shared" si="470"/>
        <v>0</v>
      </c>
      <c r="AK1005" s="784"/>
      <c r="AL1005" s="784"/>
      <c r="AM1005" s="784"/>
      <c r="AN1005" s="784">
        <f t="shared" si="471"/>
        <v>0</v>
      </c>
      <c r="AO1005" s="784"/>
      <c r="AP1005" s="784"/>
      <c r="AQ1005" s="784"/>
      <c r="AR1005" s="363"/>
      <c r="AS1005" s="785">
        <f t="shared" si="472"/>
        <v>0</v>
      </c>
      <c r="AT1005" s="785"/>
      <c r="AU1005" s="785"/>
      <c r="AV1005" s="785"/>
      <c r="AW1005" s="785">
        <f t="shared" si="473"/>
        <v>0</v>
      </c>
      <c r="AX1005" s="91"/>
      <c r="AY1005" s="116">
        <f t="shared" si="474"/>
        <v>0</v>
      </c>
      <c r="AZ1005" s="116">
        <f t="shared" si="475"/>
        <v>0</v>
      </c>
      <c r="BA1005" s="116">
        <f t="shared" si="476"/>
        <v>0</v>
      </c>
      <c r="BB1005" s="116">
        <f t="shared" si="477"/>
        <v>0</v>
      </c>
      <c r="BC1005" s="115">
        <f t="shared" si="483"/>
        <v>0</v>
      </c>
      <c r="BD1005" s="116">
        <f t="shared" si="478"/>
        <v>0</v>
      </c>
      <c r="BE1005" s="120">
        <f t="shared" si="484"/>
        <v>0</v>
      </c>
      <c r="BF1005" s="115">
        <f t="shared" si="485"/>
        <v>0</v>
      </c>
      <c r="BG1005" s="116">
        <f t="shared" si="479"/>
        <v>0</v>
      </c>
      <c r="BH1005" s="120">
        <f t="shared" si="486"/>
        <v>0</v>
      </c>
      <c r="BI1005" s="115">
        <f t="shared" si="487"/>
        <v>0</v>
      </c>
      <c r="BJ1005" s="116">
        <f t="shared" si="480"/>
        <v>0</v>
      </c>
      <c r="BK1005" s="120">
        <f t="shared" si="488"/>
        <v>0</v>
      </c>
      <c r="BL1005" s="120">
        <f t="shared" si="489"/>
        <v>0</v>
      </c>
      <c r="BN1005" s="375">
        <f t="shared" si="481"/>
        <v>0</v>
      </c>
      <c r="BP1005" s="380"/>
      <c r="DH1005" s="102"/>
    </row>
    <row r="1006" spans="1:112" hidden="1">
      <c r="A1006" s="110"/>
      <c r="B1006" s="786" t="s">
        <v>642</v>
      </c>
      <c r="C1006" s="786"/>
      <c r="D1006" s="786"/>
      <c r="E1006" s="786"/>
      <c r="F1006" s="786"/>
      <c r="G1006" s="786"/>
      <c r="H1006" s="786"/>
      <c r="I1006" s="786"/>
      <c r="J1006" s="786"/>
      <c r="K1006" s="786"/>
      <c r="L1006" s="786"/>
      <c r="M1006" s="786"/>
      <c r="N1006" s="786"/>
      <c r="O1006" s="786"/>
      <c r="P1006" s="786"/>
      <c r="Q1006" s="786"/>
      <c r="R1006" s="787"/>
      <c r="S1006" s="787"/>
      <c r="T1006" s="788"/>
      <c r="U1006" s="787" t="s">
        <v>1</v>
      </c>
      <c r="V1006" s="787"/>
      <c r="W1006" s="783">
        <v>4000</v>
      </c>
      <c r="X1006" s="789"/>
      <c r="Y1006" s="789"/>
      <c r="Z1006" s="781">
        <v>5000</v>
      </c>
      <c r="AA1006" s="782"/>
      <c r="AB1006" s="783"/>
      <c r="AC1006" s="781"/>
      <c r="AD1006" s="782"/>
      <c r="AE1006" s="783"/>
      <c r="AF1006" s="784">
        <f t="shared" si="482"/>
        <v>0</v>
      </c>
      <c r="AG1006" s="784"/>
      <c r="AH1006" s="784"/>
      <c r="AI1006" s="784"/>
      <c r="AJ1006" s="784">
        <f t="shared" si="470"/>
        <v>0</v>
      </c>
      <c r="AK1006" s="784"/>
      <c r="AL1006" s="784"/>
      <c r="AM1006" s="784"/>
      <c r="AN1006" s="784">
        <f t="shared" si="471"/>
        <v>0</v>
      </c>
      <c r="AO1006" s="784"/>
      <c r="AP1006" s="784"/>
      <c r="AQ1006" s="784"/>
      <c r="AR1006" s="363"/>
      <c r="AS1006" s="785">
        <f t="shared" si="472"/>
        <v>0</v>
      </c>
      <c r="AT1006" s="785"/>
      <c r="AU1006" s="785"/>
      <c r="AV1006" s="785"/>
      <c r="AW1006" s="785">
        <f t="shared" si="473"/>
        <v>0</v>
      </c>
      <c r="AX1006" s="91"/>
      <c r="AY1006" s="116">
        <f t="shared" si="474"/>
        <v>0</v>
      </c>
      <c r="AZ1006" s="116">
        <f t="shared" si="475"/>
        <v>0</v>
      </c>
      <c r="BA1006" s="116">
        <f t="shared" si="476"/>
        <v>0</v>
      </c>
      <c r="BB1006" s="116">
        <f t="shared" si="477"/>
        <v>0</v>
      </c>
      <c r="BC1006" s="115">
        <f t="shared" si="483"/>
        <v>0</v>
      </c>
      <c r="BD1006" s="116">
        <f t="shared" si="478"/>
        <v>0</v>
      </c>
      <c r="BE1006" s="120">
        <f t="shared" si="484"/>
        <v>0</v>
      </c>
      <c r="BF1006" s="115">
        <f t="shared" si="485"/>
        <v>0</v>
      </c>
      <c r="BG1006" s="116">
        <f t="shared" si="479"/>
        <v>0</v>
      </c>
      <c r="BH1006" s="120">
        <f t="shared" si="486"/>
        <v>0</v>
      </c>
      <c r="BI1006" s="115">
        <f t="shared" si="487"/>
        <v>0</v>
      </c>
      <c r="BJ1006" s="116">
        <f t="shared" si="480"/>
        <v>0</v>
      </c>
      <c r="BK1006" s="120">
        <f t="shared" si="488"/>
        <v>0</v>
      </c>
      <c r="BL1006" s="120">
        <f t="shared" si="489"/>
        <v>0</v>
      </c>
      <c r="BN1006" s="375">
        <f t="shared" si="481"/>
        <v>0</v>
      </c>
      <c r="BP1006" s="380"/>
      <c r="DH1006" s="102"/>
    </row>
    <row r="1007" spans="1:112" hidden="1">
      <c r="A1007" s="110"/>
      <c r="B1007" s="786" t="s">
        <v>643</v>
      </c>
      <c r="C1007" s="786"/>
      <c r="D1007" s="786"/>
      <c r="E1007" s="786"/>
      <c r="F1007" s="786"/>
      <c r="G1007" s="786"/>
      <c r="H1007" s="786"/>
      <c r="I1007" s="786"/>
      <c r="J1007" s="786"/>
      <c r="K1007" s="786"/>
      <c r="L1007" s="786"/>
      <c r="M1007" s="786"/>
      <c r="N1007" s="786"/>
      <c r="O1007" s="786"/>
      <c r="P1007" s="786"/>
      <c r="Q1007" s="786"/>
      <c r="R1007" s="787">
        <v>2</v>
      </c>
      <c r="S1007" s="787"/>
      <c r="T1007" s="788"/>
      <c r="U1007" s="787" t="s">
        <v>1</v>
      </c>
      <c r="V1007" s="787"/>
      <c r="W1007" s="783">
        <v>2000</v>
      </c>
      <c r="X1007" s="789"/>
      <c r="Y1007" s="789"/>
      <c r="Z1007" s="781">
        <v>3000</v>
      </c>
      <c r="AA1007" s="782"/>
      <c r="AB1007" s="783"/>
      <c r="AC1007" s="781"/>
      <c r="AD1007" s="782"/>
      <c r="AE1007" s="783"/>
      <c r="AF1007" s="784">
        <f t="shared" si="482"/>
        <v>4000</v>
      </c>
      <c r="AG1007" s="784"/>
      <c r="AH1007" s="784"/>
      <c r="AI1007" s="784"/>
      <c r="AJ1007" s="784">
        <f t="shared" si="470"/>
        <v>6000</v>
      </c>
      <c r="AK1007" s="784"/>
      <c r="AL1007" s="784"/>
      <c r="AM1007" s="784"/>
      <c r="AN1007" s="784">
        <f t="shared" si="471"/>
        <v>0</v>
      </c>
      <c r="AO1007" s="784"/>
      <c r="AP1007" s="784"/>
      <c r="AQ1007" s="784"/>
      <c r="AR1007" s="363"/>
      <c r="AS1007" s="785">
        <f t="shared" si="472"/>
        <v>10000</v>
      </c>
      <c r="AT1007" s="785"/>
      <c r="AU1007" s="785"/>
      <c r="AV1007" s="785"/>
      <c r="AW1007" s="785">
        <f t="shared" si="473"/>
        <v>10000</v>
      </c>
      <c r="AX1007" s="91"/>
      <c r="AY1007" s="116">
        <f t="shared" si="474"/>
        <v>4000</v>
      </c>
      <c r="AZ1007" s="116">
        <f t="shared" si="475"/>
        <v>6000</v>
      </c>
      <c r="BA1007" s="116">
        <f t="shared" si="476"/>
        <v>0</v>
      </c>
      <c r="BB1007" s="116">
        <f t="shared" si="477"/>
        <v>10000</v>
      </c>
      <c r="BC1007" s="115">
        <f t="shared" si="483"/>
        <v>4.7868362004487658E-2</v>
      </c>
      <c r="BD1007" s="116">
        <f t="shared" si="478"/>
        <v>1080</v>
      </c>
      <c r="BE1007" s="120">
        <f t="shared" si="484"/>
        <v>5080</v>
      </c>
      <c r="BF1007" s="115">
        <f t="shared" si="485"/>
        <v>7.1802543006731487E-2</v>
      </c>
      <c r="BG1007" s="116">
        <f t="shared" si="479"/>
        <v>1620</v>
      </c>
      <c r="BH1007" s="120">
        <f t="shared" si="486"/>
        <v>7620</v>
      </c>
      <c r="BI1007" s="115">
        <f t="shared" si="487"/>
        <v>0</v>
      </c>
      <c r="BJ1007" s="116">
        <f t="shared" si="480"/>
        <v>0</v>
      </c>
      <c r="BK1007" s="120">
        <f t="shared" si="488"/>
        <v>0</v>
      </c>
      <c r="BL1007" s="120">
        <f t="shared" si="489"/>
        <v>12700</v>
      </c>
      <c r="BN1007" s="375">
        <f t="shared" si="481"/>
        <v>0.11967090501121914</v>
      </c>
      <c r="BP1007" s="380"/>
      <c r="DH1007" s="102"/>
    </row>
    <row r="1008" spans="1:112" hidden="1">
      <c r="A1008" s="110"/>
      <c r="B1008" s="786" t="s">
        <v>644</v>
      </c>
      <c r="C1008" s="786"/>
      <c r="D1008" s="786"/>
      <c r="E1008" s="786"/>
      <c r="F1008" s="786"/>
      <c r="G1008" s="786"/>
      <c r="H1008" s="786"/>
      <c r="I1008" s="786"/>
      <c r="J1008" s="786"/>
      <c r="K1008" s="786"/>
      <c r="L1008" s="786"/>
      <c r="M1008" s="786"/>
      <c r="N1008" s="786"/>
      <c r="O1008" s="786"/>
      <c r="P1008" s="786"/>
      <c r="Q1008" s="786"/>
      <c r="R1008" s="787"/>
      <c r="S1008" s="787"/>
      <c r="T1008" s="788"/>
      <c r="U1008" s="787" t="s">
        <v>1</v>
      </c>
      <c r="V1008" s="787"/>
      <c r="W1008" s="783">
        <v>1500</v>
      </c>
      <c r="X1008" s="789"/>
      <c r="Y1008" s="789"/>
      <c r="Z1008" s="781">
        <v>1500</v>
      </c>
      <c r="AA1008" s="782"/>
      <c r="AB1008" s="783"/>
      <c r="AC1008" s="781"/>
      <c r="AD1008" s="782"/>
      <c r="AE1008" s="783"/>
      <c r="AF1008" s="784">
        <f t="shared" si="482"/>
        <v>0</v>
      </c>
      <c r="AG1008" s="784"/>
      <c r="AH1008" s="784"/>
      <c r="AI1008" s="784"/>
      <c r="AJ1008" s="784">
        <f t="shared" si="470"/>
        <v>0</v>
      </c>
      <c r="AK1008" s="784"/>
      <c r="AL1008" s="784"/>
      <c r="AM1008" s="784"/>
      <c r="AN1008" s="784">
        <f t="shared" si="471"/>
        <v>0</v>
      </c>
      <c r="AO1008" s="784"/>
      <c r="AP1008" s="784"/>
      <c r="AQ1008" s="784"/>
      <c r="AR1008" s="363"/>
      <c r="AS1008" s="785">
        <f t="shared" si="472"/>
        <v>0</v>
      </c>
      <c r="AT1008" s="785"/>
      <c r="AU1008" s="785"/>
      <c r="AV1008" s="785"/>
      <c r="AW1008" s="785">
        <f t="shared" si="473"/>
        <v>0</v>
      </c>
      <c r="AX1008" s="91"/>
      <c r="AY1008" s="116">
        <f t="shared" si="474"/>
        <v>0</v>
      </c>
      <c r="AZ1008" s="116">
        <f t="shared" si="475"/>
        <v>0</v>
      </c>
      <c r="BA1008" s="116">
        <f t="shared" si="476"/>
        <v>0</v>
      </c>
      <c r="BB1008" s="116">
        <f t="shared" si="477"/>
        <v>0</v>
      </c>
      <c r="BC1008" s="115">
        <f t="shared" si="483"/>
        <v>0</v>
      </c>
      <c r="BD1008" s="116">
        <f t="shared" si="478"/>
        <v>0</v>
      </c>
      <c r="BE1008" s="120">
        <f t="shared" si="484"/>
        <v>0</v>
      </c>
      <c r="BF1008" s="115">
        <f t="shared" si="485"/>
        <v>0</v>
      </c>
      <c r="BG1008" s="116">
        <f t="shared" si="479"/>
        <v>0</v>
      </c>
      <c r="BH1008" s="120">
        <f t="shared" si="486"/>
        <v>0</v>
      </c>
      <c r="BI1008" s="115">
        <f t="shared" si="487"/>
        <v>0</v>
      </c>
      <c r="BJ1008" s="116">
        <f t="shared" si="480"/>
        <v>0</v>
      </c>
      <c r="BK1008" s="120">
        <f t="shared" si="488"/>
        <v>0</v>
      </c>
      <c r="BL1008" s="120">
        <f t="shared" si="489"/>
        <v>0</v>
      </c>
      <c r="BN1008" s="375">
        <f t="shared" si="481"/>
        <v>0</v>
      </c>
      <c r="BP1008" s="380"/>
      <c r="DH1008" s="102"/>
    </row>
    <row r="1009" spans="1:112" hidden="1">
      <c r="A1009" s="110"/>
      <c r="B1009" s="804" t="s">
        <v>645</v>
      </c>
      <c r="C1009" s="804"/>
      <c r="D1009" s="804"/>
      <c r="E1009" s="804"/>
      <c r="F1009" s="804"/>
      <c r="G1009" s="804"/>
      <c r="H1009" s="804"/>
      <c r="I1009" s="804"/>
      <c r="J1009" s="804"/>
      <c r="K1009" s="804"/>
      <c r="L1009" s="804"/>
      <c r="M1009" s="804"/>
      <c r="N1009" s="804"/>
      <c r="O1009" s="804"/>
      <c r="P1009" s="804"/>
      <c r="Q1009" s="804"/>
      <c r="R1009" s="787"/>
      <c r="S1009" s="787"/>
      <c r="T1009" s="788"/>
      <c r="U1009" s="787"/>
      <c r="V1009" s="787"/>
      <c r="W1009" s="783"/>
      <c r="X1009" s="789"/>
      <c r="Y1009" s="789"/>
      <c r="Z1009" s="781"/>
      <c r="AA1009" s="782"/>
      <c r="AB1009" s="783"/>
      <c r="AC1009" s="781"/>
      <c r="AD1009" s="782"/>
      <c r="AE1009" s="783"/>
      <c r="AF1009" s="784">
        <f t="shared" si="482"/>
        <v>0</v>
      </c>
      <c r="AG1009" s="784"/>
      <c r="AH1009" s="784"/>
      <c r="AI1009" s="784"/>
      <c r="AJ1009" s="784">
        <f t="shared" si="470"/>
        <v>0</v>
      </c>
      <c r="AK1009" s="784"/>
      <c r="AL1009" s="784"/>
      <c r="AM1009" s="784"/>
      <c r="AN1009" s="784">
        <f t="shared" si="471"/>
        <v>0</v>
      </c>
      <c r="AO1009" s="784"/>
      <c r="AP1009" s="784"/>
      <c r="AQ1009" s="784"/>
      <c r="AR1009" s="363"/>
      <c r="AS1009" s="785">
        <f t="shared" si="472"/>
        <v>0</v>
      </c>
      <c r="AT1009" s="785"/>
      <c r="AU1009" s="785"/>
      <c r="AV1009" s="785"/>
      <c r="AW1009" s="785">
        <f t="shared" si="473"/>
        <v>0</v>
      </c>
      <c r="AX1009" s="91"/>
      <c r="AY1009" s="116">
        <f t="shared" si="474"/>
        <v>0</v>
      </c>
      <c r="AZ1009" s="116">
        <f t="shared" si="475"/>
        <v>0</v>
      </c>
      <c r="BA1009" s="116">
        <f t="shared" si="476"/>
        <v>0</v>
      </c>
      <c r="BB1009" s="116">
        <f t="shared" si="477"/>
        <v>0</v>
      </c>
      <c r="BC1009" s="115">
        <f t="shared" si="483"/>
        <v>0</v>
      </c>
      <c r="BD1009" s="116">
        <f t="shared" si="478"/>
        <v>0</v>
      </c>
      <c r="BE1009" s="120">
        <f t="shared" si="484"/>
        <v>0</v>
      </c>
      <c r="BF1009" s="115">
        <f t="shared" si="485"/>
        <v>0</v>
      </c>
      <c r="BG1009" s="116">
        <f t="shared" si="479"/>
        <v>0</v>
      </c>
      <c r="BH1009" s="120">
        <f t="shared" si="486"/>
        <v>0</v>
      </c>
      <c r="BI1009" s="115">
        <f t="shared" si="487"/>
        <v>0</v>
      </c>
      <c r="BJ1009" s="116">
        <f t="shared" si="480"/>
        <v>0</v>
      </c>
      <c r="BK1009" s="120">
        <f t="shared" si="488"/>
        <v>0</v>
      </c>
      <c r="BL1009" s="120">
        <f t="shared" si="489"/>
        <v>0</v>
      </c>
      <c r="BN1009" s="375">
        <f t="shared" si="481"/>
        <v>0</v>
      </c>
      <c r="BP1009" s="380"/>
      <c r="DH1009" s="102"/>
    </row>
    <row r="1010" spans="1:112" hidden="1">
      <c r="A1010" s="110"/>
      <c r="B1010" s="786" t="s">
        <v>642</v>
      </c>
      <c r="C1010" s="786"/>
      <c r="D1010" s="786"/>
      <c r="E1010" s="786"/>
      <c r="F1010" s="786"/>
      <c r="G1010" s="786"/>
      <c r="H1010" s="786"/>
      <c r="I1010" s="786"/>
      <c r="J1010" s="786"/>
      <c r="K1010" s="786"/>
      <c r="L1010" s="786"/>
      <c r="M1010" s="786"/>
      <c r="N1010" s="786"/>
      <c r="O1010" s="786"/>
      <c r="P1010" s="786"/>
      <c r="Q1010" s="786"/>
      <c r="R1010" s="787"/>
      <c r="S1010" s="787"/>
      <c r="T1010" s="788"/>
      <c r="U1010" s="787" t="s">
        <v>1</v>
      </c>
      <c r="V1010" s="787"/>
      <c r="W1010" s="783">
        <v>1500</v>
      </c>
      <c r="X1010" s="789"/>
      <c r="Y1010" s="789"/>
      <c r="Z1010" s="781">
        <v>2500</v>
      </c>
      <c r="AA1010" s="782"/>
      <c r="AB1010" s="783"/>
      <c r="AC1010" s="781"/>
      <c r="AD1010" s="782"/>
      <c r="AE1010" s="783"/>
      <c r="AF1010" s="784">
        <f t="shared" si="482"/>
        <v>0</v>
      </c>
      <c r="AG1010" s="784"/>
      <c r="AH1010" s="784"/>
      <c r="AI1010" s="784"/>
      <c r="AJ1010" s="784">
        <f t="shared" si="470"/>
        <v>0</v>
      </c>
      <c r="AK1010" s="784"/>
      <c r="AL1010" s="784"/>
      <c r="AM1010" s="784"/>
      <c r="AN1010" s="784">
        <f t="shared" si="471"/>
        <v>0</v>
      </c>
      <c r="AO1010" s="784"/>
      <c r="AP1010" s="784"/>
      <c r="AQ1010" s="784"/>
      <c r="AR1010" s="363"/>
      <c r="AS1010" s="785">
        <f t="shared" si="472"/>
        <v>0</v>
      </c>
      <c r="AT1010" s="785"/>
      <c r="AU1010" s="785"/>
      <c r="AV1010" s="785"/>
      <c r="AW1010" s="785">
        <f t="shared" si="473"/>
        <v>0</v>
      </c>
      <c r="AX1010" s="91"/>
      <c r="AY1010" s="116">
        <f t="shared" si="474"/>
        <v>0</v>
      </c>
      <c r="AZ1010" s="116">
        <f t="shared" si="475"/>
        <v>0</v>
      </c>
      <c r="BA1010" s="116">
        <f t="shared" si="476"/>
        <v>0</v>
      </c>
      <c r="BB1010" s="116">
        <f t="shared" si="477"/>
        <v>0</v>
      </c>
      <c r="BC1010" s="115">
        <f t="shared" si="483"/>
        <v>0</v>
      </c>
      <c r="BD1010" s="116">
        <f t="shared" si="478"/>
        <v>0</v>
      </c>
      <c r="BE1010" s="120">
        <f t="shared" si="484"/>
        <v>0</v>
      </c>
      <c r="BF1010" s="115">
        <f t="shared" si="485"/>
        <v>0</v>
      </c>
      <c r="BG1010" s="116">
        <f t="shared" si="479"/>
        <v>0</v>
      </c>
      <c r="BH1010" s="120">
        <f t="shared" si="486"/>
        <v>0</v>
      </c>
      <c r="BI1010" s="115">
        <f t="shared" si="487"/>
        <v>0</v>
      </c>
      <c r="BJ1010" s="116">
        <f t="shared" si="480"/>
        <v>0</v>
      </c>
      <c r="BK1010" s="120">
        <f t="shared" si="488"/>
        <v>0</v>
      </c>
      <c r="BL1010" s="120">
        <f t="shared" si="489"/>
        <v>0</v>
      </c>
      <c r="BN1010" s="375">
        <f t="shared" si="481"/>
        <v>0</v>
      </c>
      <c r="BP1010" s="380"/>
      <c r="DH1010" s="102"/>
    </row>
    <row r="1011" spans="1:112" hidden="1">
      <c r="A1011" s="110"/>
      <c r="B1011" s="786" t="s">
        <v>643</v>
      </c>
      <c r="C1011" s="786"/>
      <c r="D1011" s="786"/>
      <c r="E1011" s="786"/>
      <c r="F1011" s="786"/>
      <c r="G1011" s="786"/>
      <c r="H1011" s="786"/>
      <c r="I1011" s="786"/>
      <c r="J1011" s="786"/>
      <c r="K1011" s="786"/>
      <c r="L1011" s="786"/>
      <c r="M1011" s="786"/>
      <c r="N1011" s="786"/>
      <c r="O1011" s="786"/>
      <c r="P1011" s="786"/>
      <c r="Q1011" s="786"/>
      <c r="R1011" s="787">
        <v>1</v>
      </c>
      <c r="S1011" s="787"/>
      <c r="T1011" s="788"/>
      <c r="U1011" s="787" t="s">
        <v>1</v>
      </c>
      <c r="V1011" s="787"/>
      <c r="W1011" s="783">
        <v>1000</v>
      </c>
      <c r="X1011" s="789"/>
      <c r="Y1011" s="789"/>
      <c r="Z1011" s="781">
        <v>1250</v>
      </c>
      <c r="AA1011" s="782"/>
      <c r="AB1011" s="783"/>
      <c r="AC1011" s="781"/>
      <c r="AD1011" s="782"/>
      <c r="AE1011" s="783"/>
      <c r="AF1011" s="784">
        <f t="shared" si="482"/>
        <v>1000</v>
      </c>
      <c r="AG1011" s="784"/>
      <c r="AH1011" s="784"/>
      <c r="AI1011" s="784"/>
      <c r="AJ1011" s="784">
        <f t="shared" si="470"/>
        <v>1250</v>
      </c>
      <c r="AK1011" s="784"/>
      <c r="AL1011" s="784"/>
      <c r="AM1011" s="784"/>
      <c r="AN1011" s="784">
        <f t="shared" si="471"/>
        <v>0</v>
      </c>
      <c r="AO1011" s="784"/>
      <c r="AP1011" s="784"/>
      <c r="AQ1011" s="784"/>
      <c r="AR1011" s="363"/>
      <c r="AS1011" s="785">
        <f t="shared" si="472"/>
        <v>2250</v>
      </c>
      <c r="AT1011" s="785"/>
      <c r="AU1011" s="785"/>
      <c r="AV1011" s="785"/>
      <c r="AW1011" s="785">
        <f t="shared" si="473"/>
        <v>2250</v>
      </c>
      <c r="AX1011" s="91"/>
      <c r="AY1011" s="116">
        <f t="shared" si="474"/>
        <v>1000</v>
      </c>
      <c r="AZ1011" s="116">
        <f t="shared" si="475"/>
        <v>1250</v>
      </c>
      <c r="BA1011" s="116">
        <f t="shared" si="476"/>
        <v>0</v>
      </c>
      <c r="BB1011" s="116">
        <f t="shared" si="477"/>
        <v>2250</v>
      </c>
      <c r="BC1011" s="115">
        <f t="shared" si="483"/>
        <v>1.1967090501121914E-2</v>
      </c>
      <c r="BD1011" s="116">
        <f t="shared" si="478"/>
        <v>270</v>
      </c>
      <c r="BE1011" s="120">
        <f t="shared" si="484"/>
        <v>1270</v>
      </c>
      <c r="BF1011" s="115">
        <f t="shared" si="485"/>
        <v>1.4958863126402393E-2</v>
      </c>
      <c r="BG1011" s="116">
        <f t="shared" si="479"/>
        <v>337.5</v>
      </c>
      <c r="BH1011" s="120">
        <f t="shared" si="486"/>
        <v>1587.5</v>
      </c>
      <c r="BI1011" s="115">
        <f t="shared" si="487"/>
        <v>0</v>
      </c>
      <c r="BJ1011" s="116">
        <f t="shared" si="480"/>
        <v>0</v>
      </c>
      <c r="BK1011" s="120">
        <f t="shared" si="488"/>
        <v>0</v>
      </c>
      <c r="BL1011" s="120">
        <f t="shared" si="489"/>
        <v>2857.5</v>
      </c>
      <c r="BN1011" s="375">
        <f t="shared" si="481"/>
        <v>2.6925953627524309E-2</v>
      </c>
      <c r="BP1011" s="380"/>
      <c r="DH1011" s="102"/>
    </row>
    <row r="1012" spans="1:112" hidden="1">
      <c r="A1012" s="110"/>
      <c r="B1012" s="786" t="s">
        <v>644</v>
      </c>
      <c r="C1012" s="786"/>
      <c r="D1012" s="786"/>
      <c r="E1012" s="786"/>
      <c r="F1012" s="786"/>
      <c r="G1012" s="786"/>
      <c r="H1012" s="786"/>
      <c r="I1012" s="786"/>
      <c r="J1012" s="786"/>
      <c r="K1012" s="786"/>
      <c r="L1012" s="786"/>
      <c r="M1012" s="786"/>
      <c r="N1012" s="786"/>
      <c r="O1012" s="786"/>
      <c r="P1012" s="786"/>
      <c r="Q1012" s="786"/>
      <c r="R1012" s="787"/>
      <c r="S1012" s="787"/>
      <c r="T1012" s="788"/>
      <c r="U1012" s="787" t="s">
        <v>1</v>
      </c>
      <c r="V1012" s="787"/>
      <c r="W1012" s="783">
        <v>750</v>
      </c>
      <c r="X1012" s="789"/>
      <c r="Y1012" s="789"/>
      <c r="Z1012" s="781">
        <v>750</v>
      </c>
      <c r="AA1012" s="782"/>
      <c r="AB1012" s="783"/>
      <c r="AC1012" s="781"/>
      <c r="AD1012" s="782"/>
      <c r="AE1012" s="783"/>
      <c r="AF1012" s="784">
        <f t="shared" si="482"/>
        <v>0</v>
      </c>
      <c r="AG1012" s="784"/>
      <c r="AH1012" s="784"/>
      <c r="AI1012" s="784"/>
      <c r="AJ1012" s="784">
        <f t="shared" si="470"/>
        <v>0</v>
      </c>
      <c r="AK1012" s="784"/>
      <c r="AL1012" s="784"/>
      <c r="AM1012" s="784"/>
      <c r="AN1012" s="784">
        <f t="shared" si="471"/>
        <v>0</v>
      </c>
      <c r="AO1012" s="784"/>
      <c r="AP1012" s="784"/>
      <c r="AQ1012" s="784"/>
      <c r="AR1012" s="363"/>
      <c r="AS1012" s="785">
        <f t="shared" si="472"/>
        <v>0</v>
      </c>
      <c r="AT1012" s="785"/>
      <c r="AU1012" s="785"/>
      <c r="AV1012" s="785"/>
      <c r="AW1012" s="785">
        <f t="shared" si="473"/>
        <v>0</v>
      </c>
      <c r="AX1012" s="91"/>
      <c r="AY1012" s="116">
        <f t="shared" si="474"/>
        <v>0</v>
      </c>
      <c r="AZ1012" s="116">
        <f t="shared" si="475"/>
        <v>0</v>
      </c>
      <c r="BA1012" s="116">
        <f t="shared" si="476"/>
        <v>0</v>
      </c>
      <c r="BB1012" s="116">
        <f t="shared" si="477"/>
        <v>0</v>
      </c>
      <c r="BC1012" s="115">
        <f t="shared" si="483"/>
        <v>0</v>
      </c>
      <c r="BD1012" s="116">
        <f t="shared" si="478"/>
        <v>0</v>
      </c>
      <c r="BE1012" s="120">
        <f t="shared" si="484"/>
        <v>0</v>
      </c>
      <c r="BF1012" s="115">
        <f t="shared" si="485"/>
        <v>0</v>
      </c>
      <c r="BG1012" s="116">
        <f t="shared" si="479"/>
        <v>0</v>
      </c>
      <c r="BH1012" s="120">
        <f t="shared" si="486"/>
        <v>0</v>
      </c>
      <c r="BI1012" s="115">
        <f t="shared" si="487"/>
        <v>0</v>
      </c>
      <c r="BJ1012" s="116">
        <f t="shared" si="480"/>
        <v>0</v>
      </c>
      <c r="BK1012" s="120">
        <f t="shared" si="488"/>
        <v>0</v>
      </c>
      <c r="BL1012" s="120">
        <f t="shared" si="489"/>
        <v>0</v>
      </c>
      <c r="BN1012" s="375">
        <f t="shared" si="481"/>
        <v>0</v>
      </c>
      <c r="BP1012" s="380"/>
      <c r="DH1012" s="102"/>
    </row>
    <row r="1013" spans="1:112" hidden="1">
      <c r="A1013" s="110"/>
      <c r="B1013" s="786" t="s">
        <v>646</v>
      </c>
      <c r="C1013" s="786"/>
      <c r="D1013" s="786"/>
      <c r="E1013" s="786"/>
      <c r="F1013" s="786"/>
      <c r="G1013" s="786"/>
      <c r="H1013" s="786"/>
      <c r="I1013" s="786"/>
      <c r="J1013" s="786"/>
      <c r="K1013" s="786"/>
      <c r="L1013" s="786"/>
      <c r="M1013" s="786"/>
      <c r="N1013" s="786"/>
      <c r="O1013" s="786"/>
      <c r="P1013" s="786"/>
      <c r="Q1013" s="786"/>
      <c r="R1013" s="787"/>
      <c r="S1013" s="787"/>
      <c r="T1013" s="788"/>
      <c r="U1013" s="787" t="s">
        <v>1</v>
      </c>
      <c r="V1013" s="787"/>
      <c r="W1013" s="783">
        <v>500</v>
      </c>
      <c r="X1013" s="789"/>
      <c r="Y1013" s="789"/>
      <c r="Z1013" s="781">
        <v>500</v>
      </c>
      <c r="AA1013" s="782"/>
      <c r="AB1013" s="783"/>
      <c r="AC1013" s="781"/>
      <c r="AD1013" s="782"/>
      <c r="AE1013" s="783"/>
      <c r="AF1013" s="784">
        <f t="shared" si="482"/>
        <v>0</v>
      </c>
      <c r="AG1013" s="784"/>
      <c r="AH1013" s="784"/>
      <c r="AI1013" s="784"/>
      <c r="AJ1013" s="784">
        <f t="shared" si="470"/>
        <v>0</v>
      </c>
      <c r="AK1013" s="784"/>
      <c r="AL1013" s="784"/>
      <c r="AM1013" s="784"/>
      <c r="AN1013" s="784">
        <f t="shared" si="471"/>
        <v>0</v>
      </c>
      <c r="AO1013" s="784"/>
      <c r="AP1013" s="784"/>
      <c r="AQ1013" s="784"/>
      <c r="AR1013" s="363"/>
      <c r="AS1013" s="785">
        <f t="shared" si="472"/>
        <v>0</v>
      </c>
      <c r="AT1013" s="785"/>
      <c r="AU1013" s="785"/>
      <c r="AV1013" s="785"/>
      <c r="AW1013" s="785">
        <f t="shared" si="473"/>
        <v>0</v>
      </c>
      <c r="AX1013" s="91"/>
      <c r="AY1013" s="116">
        <f t="shared" si="474"/>
        <v>0</v>
      </c>
      <c r="AZ1013" s="116">
        <f t="shared" si="475"/>
        <v>0</v>
      </c>
      <c r="BA1013" s="116">
        <f t="shared" si="476"/>
        <v>0</v>
      </c>
      <c r="BB1013" s="116">
        <f t="shared" si="477"/>
        <v>0</v>
      </c>
      <c r="BC1013" s="115">
        <f t="shared" si="483"/>
        <v>0</v>
      </c>
      <c r="BD1013" s="116">
        <f t="shared" si="478"/>
        <v>0</v>
      </c>
      <c r="BE1013" s="120">
        <f t="shared" si="484"/>
        <v>0</v>
      </c>
      <c r="BF1013" s="115">
        <f t="shared" si="485"/>
        <v>0</v>
      </c>
      <c r="BG1013" s="116">
        <f t="shared" si="479"/>
        <v>0</v>
      </c>
      <c r="BH1013" s="120">
        <f t="shared" si="486"/>
        <v>0</v>
      </c>
      <c r="BI1013" s="115">
        <f t="shared" si="487"/>
        <v>0</v>
      </c>
      <c r="BJ1013" s="116">
        <f t="shared" si="480"/>
        <v>0</v>
      </c>
      <c r="BK1013" s="120">
        <f t="shared" si="488"/>
        <v>0</v>
      </c>
      <c r="BL1013" s="120">
        <f t="shared" si="489"/>
        <v>0</v>
      </c>
      <c r="BN1013" s="375">
        <f t="shared" si="481"/>
        <v>0</v>
      </c>
      <c r="BP1013" s="380"/>
      <c r="DH1013" s="102"/>
    </row>
    <row r="1014" spans="1:112" hidden="1">
      <c r="A1014" s="110"/>
      <c r="B1014" s="786"/>
      <c r="C1014" s="786"/>
      <c r="D1014" s="786"/>
      <c r="E1014" s="786"/>
      <c r="F1014" s="786"/>
      <c r="G1014" s="786"/>
      <c r="H1014" s="786"/>
      <c r="I1014" s="786"/>
      <c r="J1014" s="786"/>
      <c r="K1014" s="786"/>
      <c r="L1014" s="786"/>
      <c r="M1014" s="786"/>
      <c r="N1014" s="786"/>
      <c r="O1014" s="786"/>
      <c r="P1014" s="786"/>
      <c r="Q1014" s="786"/>
      <c r="R1014" s="787"/>
      <c r="S1014" s="787"/>
      <c r="T1014" s="788"/>
      <c r="U1014" s="787"/>
      <c r="V1014" s="787"/>
      <c r="W1014" s="783"/>
      <c r="X1014" s="789"/>
      <c r="Y1014" s="789"/>
      <c r="Z1014" s="781"/>
      <c r="AA1014" s="782"/>
      <c r="AB1014" s="783"/>
      <c r="AC1014" s="781"/>
      <c r="AD1014" s="782"/>
      <c r="AE1014" s="783"/>
      <c r="AF1014" s="784">
        <f t="shared" si="482"/>
        <v>0</v>
      </c>
      <c r="AG1014" s="784"/>
      <c r="AH1014" s="784"/>
      <c r="AI1014" s="784"/>
      <c r="AJ1014" s="784">
        <f t="shared" si="470"/>
        <v>0</v>
      </c>
      <c r="AK1014" s="784"/>
      <c r="AL1014" s="784"/>
      <c r="AM1014" s="784"/>
      <c r="AN1014" s="784">
        <f t="shared" si="471"/>
        <v>0</v>
      </c>
      <c r="AO1014" s="784"/>
      <c r="AP1014" s="784"/>
      <c r="AQ1014" s="784"/>
      <c r="AR1014" s="363"/>
      <c r="AS1014" s="785">
        <f t="shared" si="472"/>
        <v>0</v>
      </c>
      <c r="AT1014" s="785"/>
      <c r="AU1014" s="785"/>
      <c r="AV1014" s="785"/>
      <c r="AW1014" s="785">
        <f t="shared" si="473"/>
        <v>0</v>
      </c>
      <c r="AX1014" s="91"/>
      <c r="AY1014" s="116">
        <f t="shared" si="474"/>
        <v>0</v>
      </c>
      <c r="AZ1014" s="116">
        <f t="shared" si="475"/>
        <v>0</v>
      </c>
      <c r="BA1014" s="116">
        <f t="shared" si="476"/>
        <v>0</v>
      </c>
      <c r="BB1014" s="116">
        <f t="shared" si="477"/>
        <v>0</v>
      </c>
      <c r="BC1014" s="115">
        <f t="shared" si="483"/>
        <v>0</v>
      </c>
      <c r="BD1014" s="116">
        <f t="shared" si="478"/>
        <v>0</v>
      </c>
      <c r="BE1014" s="120">
        <f t="shared" si="484"/>
        <v>0</v>
      </c>
      <c r="BF1014" s="115">
        <f t="shared" si="485"/>
        <v>0</v>
      </c>
      <c r="BG1014" s="116">
        <f t="shared" si="479"/>
        <v>0</v>
      </c>
      <c r="BH1014" s="120">
        <f t="shared" si="486"/>
        <v>0</v>
      </c>
      <c r="BI1014" s="115">
        <f t="shared" si="487"/>
        <v>0</v>
      </c>
      <c r="BJ1014" s="116">
        <f t="shared" si="480"/>
        <v>0</v>
      </c>
      <c r="BK1014" s="120">
        <f t="shared" si="488"/>
        <v>0</v>
      </c>
      <c r="BL1014" s="120">
        <f t="shared" si="489"/>
        <v>0</v>
      </c>
      <c r="BN1014" s="375">
        <f t="shared" si="481"/>
        <v>0</v>
      </c>
      <c r="BP1014" s="380"/>
      <c r="DH1014" s="102"/>
    </row>
    <row r="1015" spans="1:112" hidden="1">
      <c r="A1015" s="110"/>
      <c r="B1015" s="786" t="s">
        <v>647</v>
      </c>
      <c r="C1015" s="786"/>
      <c r="D1015" s="786"/>
      <c r="E1015" s="786"/>
      <c r="F1015" s="786"/>
      <c r="G1015" s="786"/>
      <c r="H1015" s="786"/>
      <c r="I1015" s="786"/>
      <c r="J1015" s="786"/>
      <c r="K1015" s="786"/>
      <c r="L1015" s="786"/>
      <c r="M1015" s="786"/>
      <c r="N1015" s="786"/>
      <c r="O1015" s="786"/>
      <c r="P1015" s="786"/>
      <c r="Q1015" s="786"/>
      <c r="R1015" s="787"/>
      <c r="S1015" s="787"/>
      <c r="T1015" s="788"/>
      <c r="U1015" s="787"/>
      <c r="V1015" s="787" t="s">
        <v>2</v>
      </c>
      <c r="W1015" s="783"/>
      <c r="X1015" s="789"/>
      <c r="Y1015" s="789"/>
      <c r="Z1015" s="781"/>
      <c r="AA1015" s="782"/>
      <c r="AB1015" s="783"/>
      <c r="AC1015" s="781"/>
      <c r="AD1015" s="782"/>
      <c r="AE1015" s="783"/>
      <c r="AF1015" s="784">
        <f t="shared" si="482"/>
        <v>0</v>
      </c>
      <c r="AG1015" s="784"/>
      <c r="AH1015" s="784"/>
      <c r="AI1015" s="784"/>
      <c r="AJ1015" s="784">
        <f t="shared" si="470"/>
        <v>0</v>
      </c>
      <c r="AK1015" s="784"/>
      <c r="AL1015" s="784"/>
      <c r="AM1015" s="784"/>
      <c r="AN1015" s="784">
        <f t="shared" si="471"/>
        <v>0</v>
      </c>
      <c r="AO1015" s="784"/>
      <c r="AP1015" s="784"/>
      <c r="AQ1015" s="784"/>
      <c r="AR1015" s="363"/>
      <c r="AS1015" s="785">
        <f t="shared" si="472"/>
        <v>0</v>
      </c>
      <c r="AT1015" s="785"/>
      <c r="AU1015" s="785"/>
      <c r="AV1015" s="785"/>
      <c r="AW1015" s="785">
        <f t="shared" si="473"/>
        <v>0</v>
      </c>
      <c r="AX1015" s="91"/>
      <c r="AY1015" s="116">
        <f t="shared" si="474"/>
        <v>0</v>
      </c>
      <c r="AZ1015" s="116">
        <f t="shared" si="475"/>
        <v>0</v>
      </c>
      <c r="BA1015" s="116">
        <f t="shared" si="476"/>
        <v>0</v>
      </c>
      <c r="BB1015" s="116">
        <f t="shared" si="477"/>
        <v>0</v>
      </c>
      <c r="BC1015" s="115">
        <f t="shared" si="483"/>
        <v>0</v>
      </c>
      <c r="BD1015" s="116">
        <f t="shared" si="478"/>
        <v>0</v>
      </c>
      <c r="BE1015" s="120">
        <f t="shared" si="484"/>
        <v>0</v>
      </c>
      <c r="BF1015" s="115">
        <f t="shared" si="485"/>
        <v>0</v>
      </c>
      <c r="BG1015" s="116">
        <f t="shared" si="479"/>
        <v>0</v>
      </c>
      <c r="BH1015" s="120">
        <f t="shared" si="486"/>
        <v>0</v>
      </c>
      <c r="BI1015" s="115">
        <f t="shared" si="487"/>
        <v>0</v>
      </c>
      <c r="BJ1015" s="116">
        <f t="shared" si="480"/>
        <v>0</v>
      </c>
      <c r="BK1015" s="120">
        <f t="shared" si="488"/>
        <v>0</v>
      </c>
      <c r="BL1015" s="120">
        <f t="shared" si="489"/>
        <v>0</v>
      </c>
      <c r="BN1015" s="375">
        <f t="shared" si="481"/>
        <v>0</v>
      </c>
      <c r="BP1015" s="380"/>
      <c r="DH1015" s="102"/>
    </row>
    <row r="1016" spans="1:112" hidden="1">
      <c r="A1016" s="110"/>
      <c r="B1016" s="786" t="s">
        <v>648</v>
      </c>
      <c r="C1016" s="786"/>
      <c r="D1016" s="786"/>
      <c r="E1016" s="786"/>
      <c r="F1016" s="786"/>
      <c r="G1016" s="786"/>
      <c r="H1016" s="786"/>
      <c r="I1016" s="786"/>
      <c r="J1016" s="786"/>
      <c r="K1016" s="786"/>
      <c r="L1016" s="786"/>
      <c r="M1016" s="786"/>
      <c r="N1016" s="786"/>
      <c r="O1016" s="786"/>
      <c r="P1016" s="786"/>
      <c r="Q1016" s="786"/>
      <c r="R1016" s="787"/>
      <c r="S1016" s="787"/>
      <c r="T1016" s="788"/>
      <c r="U1016" s="787"/>
      <c r="V1016" s="787"/>
      <c r="W1016" s="783"/>
      <c r="X1016" s="789"/>
      <c r="Y1016" s="789"/>
      <c r="Z1016" s="781"/>
      <c r="AA1016" s="782"/>
      <c r="AB1016" s="783"/>
      <c r="AC1016" s="781"/>
      <c r="AD1016" s="782"/>
      <c r="AE1016" s="783"/>
      <c r="AF1016" s="784">
        <f t="shared" si="482"/>
        <v>0</v>
      </c>
      <c r="AG1016" s="784"/>
      <c r="AH1016" s="784"/>
      <c r="AI1016" s="784"/>
      <c r="AJ1016" s="784">
        <f t="shared" si="470"/>
        <v>0</v>
      </c>
      <c r="AK1016" s="784"/>
      <c r="AL1016" s="784"/>
      <c r="AM1016" s="784"/>
      <c r="AN1016" s="784">
        <f t="shared" si="471"/>
        <v>0</v>
      </c>
      <c r="AO1016" s="784"/>
      <c r="AP1016" s="784"/>
      <c r="AQ1016" s="784"/>
      <c r="AR1016" s="363"/>
      <c r="AS1016" s="785">
        <f t="shared" si="472"/>
        <v>0</v>
      </c>
      <c r="AT1016" s="785"/>
      <c r="AU1016" s="785"/>
      <c r="AV1016" s="785"/>
      <c r="AW1016" s="785">
        <f t="shared" si="473"/>
        <v>0</v>
      </c>
      <c r="AX1016" s="91"/>
      <c r="AY1016" s="116">
        <f t="shared" si="474"/>
        <v>0</v>
      </c>
      <c r="AZ1016" s="116">
        <f t="shared" si="475"/>
        <v>0</v>
      </c>
      <c r="BA1016" s="116">
        <f t="shared" si="476"/>
        <v>0</v>
      </c>
      <c r="BB1016" s="116">
        <f t="shared" si="477"/>
        <v>0</v>
      </c>
      <c r="BC1016" s="115">
        <f t="shared" si="483"/>
        <v>0</v>
      </c>
      <c r="BD1016" s="116">
        <f t="shared" si="478"/>
        <v>0</v>
      </c>
      <c r="BE1016" s="120">
        <f t="shared" si="484"/>
        <v>0</v>
      </c>
      <c r="BF1016" s="115">
        <f t="shared" si="485"/>
        <v>0</v>
      </c>
      <c r="BG1016" s="116">
        <f t="shared" si="479"/>
        <v>0</v>
      </c>
      <c r="BH1016" s="120">
        <f t="shared" si="486"/>
        <v>0</v>
      </c>
      <c r="BI1016" s="115">
        <f t="shared" si="487"/>
        <v>0</v>
      </c>
      <c r="BJ1016" s="116">
        <f t="shared" si="480"/>
        <v>0</v>
      </c>
      <c r="BK1016" s="120">
        <f t="shared" si="488"/>
        <v>0</v>
      </c>
      <c r="BL1016" s="120">
        <f t="shared" si="489"/>
        <v>0</v>
      </c>
      <c r="BN1016" s="375">
        <f t="shared" si="481"/>
        <v>0</v>
      </c>
      <c r="BP1016" s="380"/>
      <c r="DH1016" s="102"/>
    </row>
    <row r="1017" spans="1:112" hidden="1">
      <c r="A1017" s="110"/>
      <c r="B1017" s="786" t="s">
        <v>117</v>
      </c>
      <c r="C1017" s="786"/>
      <c r="D1017" s="786"/>
      <c r="E1017" s="786"/>
      <c r="F1017" s="786"/>
      <c r="G1017" s="786"/>
      <c r="H1017" s="786"/>
      <c r="I1017" s="786"/>
      <c r="J1017" s="786"/>
      <c r="K1017" s="786"/>
      <c r="L1017" s="786"/>
      <c r="M1017" s="786"/>
      <c r="N1017" s="786"/>
      <c r="O1017" s="786"/>
      <c r="P1017" s="786"/>
      <c r="Q1017" s="786"/>
      <c r="R1017" s="787"/>
      <c r="S1017" s="787"/>
      <c r="T1017" s="788"/>
      <c r="U1017" s="787" t="s">
        <v>1</v>
      </c>
      <c r="V1017" s="787" t="s">
        <v>1</v>
      </c>
      <c r="W1017" s="783">
        <v>150</v>
      </c>
      <c r="X1017" s="789"/>
      <c r="Y1017" s="789"/>
      <c r="Z1017" s="789">
        <v>500</v>
      </c>
      <c r="AA1017" s="789"/>
      <c r="AB1017" s="789">
        <v>450</v>
      </c>
      <c r="AC1017" s="781"/>
      <c r="AD1017" s="782"/>
      <c r="AE1017" s="783"/>
      <c r="AF1017" s="784">
        <f t="shared" si="482"/>
        <v>0</v>
      </c>
      <c r="AG1017" s="784"/>
      <c r="AH1017" s="784"/>
      <c r="AI1017" s="784"/>
      <c r="AJ1017" s="784">
        <f t="shared" si="470"/>
        <v>0</v>
      </c>
      <c r="AK1017" s="784"/>
      <c r="AL1017" s="784"/>
      <c r="AM1017" s="784"/>
      <c r="AN1017" s="784">
        <f t="shared" si="471"/>
        <v>0</v>
      </c>
      <c r="AO1017" s="784"/>
      <c r="AP1017" s="784"/>
      <c r="AQ1017" s="784"/>
      <c r="AR1017" s="363"/>
      <c r="AS1017" s="785">
        <f t="shared" si="472"/>
        <v>0</v>
      </c>
      <c r="AT1017" s="785"/>
      <c r="AU1017" s="785"/>
      <c r="AV1017" s="785"/>
      <c r="AW1017" s="785">
        <f t="shared" si="473"/>
        <v>0</v>
      </c>
      <c r="AX1017" s="91"/>
      <c r="AY1017" s="116">
        <f t="shared" si="474"/>
        <v>0</v>
      </c>
      <c r="AZ1017" s="116">
        <f t="shared" si="475"/>
        <v>0</v>
      </c>
      <c r="BA1017" s="116">
        <f t="shared" si="476"/>
        <v>0</v>
      </c>
      <c r="BB1017" s="116">
        <f t="shared" si="477"/>
        <v>0</v>
      </c>
      <c r="BC1017" s="115">
        <f t="shared" si="483"/>
        <v>0</v>
      </c>
      <c r="BD1017" s="116">
        <f t="shared" si="478"/>
        <v>0</v>
      </c>
      <c r="BE1017" s="120">
        <f t="shared" si="484"/>
        <v>0</v>
      </c>
      <c r="BF1017" s="115">
        <f t="shared" si="485"/>
        <v>0</v>
      </c>
      <c r="BG1017" s="116">
        <f t="shared" si="479"/>
        <v>0</v>
      </c>
      <c r="BH1017" s="120">
        <f t="shared" si="486"/>
        <v>0</v>
      </c>
      <c r="BI1017" s="115">
        <f t="shared" si="487"/>
        <v>0</v>
      </c>
      <c r="BJ1017" s="116">
        <f t="shared" si="480"/>
        <v>0</v>
      </c>
      <c r="BK1017" s="120">
        <f t="shared" si="488"/>
        <v>0</v>
      </c>
      <c r="BL1017" s="120">
        <f t="shared" si="489"/>
        <v>0</v>
      </c>
      <c r="BN1017" s="375">
        <f t="shared" si="481"/>
        <v>0</v>
      </c>
      <c r="BP1017" s="380"/>
      <c r="DH1017" s="102"/>
    </row>
    <row r="1018" spans="1:112" hidden="1">
      <c r="A1018" s="110"/>
      <c r="B1018" s="786" t="s">
        <v>33</v>
      </c>
      <c r="C1018" s="786"/>
      <c r="D1018" s="786"/>
      <c r="E1018" s="786"/>
      <c r="F1018" s="786"/>
      <c r="G1018" s="786"/>
      <c r="H1018" s="786"/>
      <c r="I1018" s="786"/>
      <c r="J1018" s="786"/>
      <c r="K1018" s="786"/>
      <c r="L1018" s="786"/>
      <c r="M1018" s="786"/>
      <c r="N1018" s="786"/>
      <c r="O1018" s="786"/>
      <c r="P1018" s="786"/>
      <c r="Q1018" s="786"/>
      <c r="R1018" s="787"/>
      <c r="S1018" s="787"/>
      <c r="T1018" s="788"/>
      <c r="U1018" s="787" t="s">
        <v>1</v>
      </c>
      <c r="V1018" s="787" t="s">
        <v>1</v>
      </c>
      <c r="W1018" s="783">
        <v>4</v>
      </c>
      <c r="X1018" s="789"/>
      <c r="Y1018" s="789"/>
      <c r="Z1018" s="789">
        <v>4.25</v>
      </c>
      <c r="AA1018" s="789"/>
      <c r="AB1018" s="789">
        <v>4.25</v>
      </c>
      <c r="AC1018" s="781"/>
      <c r="AD1018" s="782"/>
      <c r="AE1018" s="783"/>
      <c r="AF1018" s="784">
        <f t="shared" si="482"/>
        <v>0</v>
      </c>
      <c r="AG1018" s="784"/>
      <c r="AH1018" s="784"/>
      <c r="AI1018" s="784"/>
      <c r="AJ1018" s="784">
        <f t="shared" si="470"/>
        <v>0</v>
      </c>
      <c r="AK1018" s="784"/>
      <c r="AL1018" s="784"/>
      <c r="AM1018" s="784"/>
      <c r="AN1018" s="784">
        <f t="shared" si="471"/>
        <v>0</v>
      </c>
      <c r="AO1018" s="784"/>
      <c r="AP1018" s="784"/>
      <c r="AQ1018" s="784"/>
      <c r="AR1018" s="363"/>
      <c r="AS1018" s="785">
        <f t="shared" si="472"/>
        <v>0</v>
      </c>
      <c r="AT1018" s="785"/>
      <c r="AU1018" s="785"/>
      <c r="AV1018" s="785"/>
      <c r="AW1018" s="785">
        <f t="shared" si="473"/>
        <v>0</v>
      </c>
      <c r="AX1018" s="91"/>
      <c r="AY1018" s="116">
        <f t="shared" si="474"/>
        <v>0</v>
      </c>
      <c r="AZ1018" s="116">
        <f t="shared" si="475"/>
        <v>0</v>
      </c>
      <c r="BA1018" s="116">
        <f t="shared" si="476"/>
        <v>0</v>
      </c>
      <c r="BB1018" s="116">
        <f t="shared" si="477"/>
        <v>0</v>
      </c>
      <c r="BC1018" s="115">
        <f t="shared" si="483"/>
        <v>0</v>
      </c>
      <c r="BD1018" s="116">
        <f t="shared" si="478"/>
        <v>0</v>
      </c>
      <c r="BE1018" s="120">
        <f t="shared" si="484"/>
        <v>0</v>
      </c>
      <c r="BF1018" s="115">
        <f t="shared" si="485"/>
        <v>0</v>
      </c>
      <c r="BG1018" s="116">
        <f t="shared" si="479"/>
        <v>0</v>
      </c>
      <c r="BH1018" s="120">
        <f t="shared" si="486"/>
        <v>0</v>
      </c>
      <c r="BI1018" s="115">
        <f t="shared" si="487"/>
        <v>0</v>
      </c>
      <c r="BJ1018" s="116">
        <f t="shared" si="480"/>
        <v>0</v>
      </c>
      <c r="BK1018" s="120">
        <f t="shared" si="488"/>
        <v>0</v>
      </c>
      <c r="BL1018" s="120">
        <f t="shared" si="489"/>
        <v>0</v>
      </c>
      <c r="BN1018" s="375">
        <f t="shared" si="481"/>
        <v>0</v>
      </c>
      <c r="BP1018" s="380"/>
      <c r="DH1018" s="102"/>
    </row>
    <row r="1019" spans="1:112" hidden="1">
      <c r="A1019" s="110"/>
      <c r="B1019" s="786" t="s">
        <v>386</v>
      </c>
      <c r="C1019" s="786"/>
      <c r="D1019" s="786"/>
      <c r="E1019" s="786"/>
      <c r="F1019" s="786"/>
      <c r="G1019" s="786"/>
      <c r="H1019" s="786"/>
      <c r="I1019" s="786"/>
      <c r="J1019" s="786"/>
      <c r="K1019" s="786"/>
      <c r="L1019" s="786"/>
      <c r="M1019" s="786"/>
      <c r="N1019" s="786"/>
      <c r="O1019" s="786"/>
      <c r="P1019" s="786"/>
      <c r="Q1019" s="786"/>
      <c r="R1019" s="787"/>
      <c r="S1019" s="787"/>
      <c r="T1019" s="788"/>
      <c r="U1019" s="787" t="s">
        <v>7</v>
      </c>
      <c r="V1019" s="787" t="s">
        <v>7</v>
      </c>
      <c r="W1019" s="783"/>
      <c r="X1019" s="789"/>
      <c r="Y1019" s="789"/>
      <c r="Z1019" s="789">
        <v>50</v>
      </c>
      <c r="AA1019" s="789"/>
      <c r="AB1019" s="789">
        <v>50</v>
      </c>
      <c r="AC1019" s="781"/>
      <c r="AD1019" s="782"/>
      <c r="AE1019" s="783"/>
      <c r="AF1019" s="784">
        <f t="shared" si="482"/>
        <v>0</v>
      </c>
      <c r="AG1019" s="784"/>
      <c r="AH1019" s="784"/>
      <c r="AI1019" s="784"/>
      <c r="AJ1019" s="784">
        <f t="shared" si="470"/>
        <v>0</v>
      </c>
      <c r="AK1019" s="784"/>
      <c r="AL1019" s="784"/>
      <c r="AM1019" s="784"/>
      <c r="AN1019" s="784">
        <f t="shared" si="471"/>
        <v>0</v>
      </c>
      <c r="AO1019" s="784"/>
      <c r="AP1019" s="784"/>
      <c r="AQ1019" s="784"/>
      <c r="AR1019" s="363"/>
      <c r="AS1019" s="785">
        <f t="shared" si="472"/>
        <v>0</v>
      </c>
      <c r="AT1019" s="785"/>
      <c r="AU1019" s="785"/>
      <c r="AV1019" s="785"/>
      <c r="AW1019" s="785">
        <f t="shared" si="473"/>
        <v>0</v>
      </c>
      <c r="AX1019" s="91"/>
      <c r="AY1019" s="116">
        <f t="shared" si="474"/>
        <v>0</v>
      </c>
      <c r="AZ1019" s="116">
        <f t="shared" si="475"/>
        <v>0</v>
      </c>
      <c r="BA1019" s="116">
        <f t="shared" si="476"/>
        <v>0</v>
      </c>
      <c r="BB1019" s="116">
        <f t="shared" si="477"/>
        <v>0</v>
      </c>
      <c r="BC1019" s="115">
        <f t="shared" si="483"/>
        <v>0</v>
      </c>
      <c r="BD1019" s="116">
        <f t="shared" si="478"/>
        <v>0</v>
      </c>
      <c r="BE1019" s="120">
        <f t="shared" si="484"/>
        <v>0</v>
      </c>
      <c r="BF1019" s="115">
        <f t="shared" si="485"/>
        <v>0</v>
      </c>
      <c r="BG1019" s="116">
        <f t="shared" si="479"/>
        <v>0</v>
      </c>
      <c r="BH1019" s="120">
        <f t="shared" si="486"/>
        <v>0</v>
      </c>
      <c r="BI1019" s="115">
        <f t="shared" si="487"/>
        <v>0</v>
      </c>
      <c r="BJ1019" s="116">
        <f t="shared" si="480"/>
        <v>0</v>
      </c>
      <c r="BK1019" s="120">
        <f t="shared" si="488"/>
        <v>0</v>
      </c>
      <c r="BL1019" s="120">
        <f t="shared" si="489"/>
        <v>0</v>
      </c>
      <c r="BN1019" s="375">
        <f t="shared" si="481"/>
        <v>0</v>
      </c>
      <c r="BP1019" s="380"/>
      <c r="DH1019" s="102"/>
    </row>
    <row r="1020" spans="1:112" hidden="1">
      <c r="A1020" s="110"/>
      <c r="B1020" s="786" t="s">
        <v>649</v>
      </c>
      <c r="C1020" s="786"/>
      <c r="D1020" s="786"/>
      <c r="E1020" s="786"/>
      <c r="F1020" s="786"/>
      <c r="G1020" s="786"/>
      <c r="H1020" s="786"/>
      <c r="I1020" s="786"/>
      <c r="J1020" s="786"/>
      <c r="K1020" s="786"/>
      <c r="L1020" s="786"/>
      <c r="M1020" s="786"/>
      <c r="N1020" s="786"/>
      <c r="O1020" s="786"/>
      <c r="P1020" s="786"/>
      <c r="Q1020" s="786"/>
      <c r="R1020" s="787"/>
      <c r="S1020" s="787"/>
      <c r="T1020" s="788"/>
      <c r="U1020" s="787"/>
      <c r="V1020" s="787"/>
      <c r="W1020" s="783"/>
      <c r="X1020" s="789"/>
      <c r="Y1020" s="789"/>
      <c r="Z1020" s="789"/>
      <c r="AA1020" s="789"/>
      <c r="AB1020" s="789"/>
      <c r="AC1020" s="781"/>
      <c r="AD1020" s="782"/>
      <c r="AE1020" s="783"/>
      <c r="AF1020" s="784">
        <f t="shared" si="482"/>
        <v>0</v>
      </c>
      <c r="AG1020" s="784"/>
      <c r="AH1020" s="784"/>
      <c r="AI1020" s="784"/>
      <c r="AJ1020" s="784">
        <f t="shared" si="470"/>
        <v>0</v>
      </c>
      <c r="AK1020" s="784"/>
      <c r="AL1020" s="784"/>
      <c r="AM1020" s="784"/>
      <c r="AN1020" s="784">
        <f t="shared" si="471"/>
        <v>0</v>
      </c>
      <c r="AO1020" s="784"/>
      <c r="AP1020" s="784"/>
      <c r="AQ1020" s="784"/>
      <c r="AR1020" s="363"/>
      <c r="AS1020" s="785">
        <f t="shared" si="472"/>
        <v>0</v>
      </c>
      <c r="AT1020" s="785"/>
      <c r="AU1020" s="785"/>
      <c r="AV1020" s="785"/>
      <c r="AW1020" s="785">
        <f t="shared" si="473"/>
        <v>0</v>
      </c>
      <c r="AX1020" s="91"/>
      <c r="AY1020" s="116">
        <f t="shared" si="474"/>
        <v>0</v>
      </c>
      <c r="AZ1020" s="116">
        <f t="shared" si="475"/>
        <v>0</v>
      </c>
      <c r="BA1020" s="116">
        <f t="shared" si="476"/>
        <v>0</v>
      </c>
      <c r="BB1020" s="116">
        <f t="shared" si="477"/>
        <v>0</v>
      </c>
      <c r="BC1020" s="115">
        <f t="shared" si="483"/>
        <v>0</v>
      </c>
      <c r="BD1020" s="116">
        <f t="shared" si="478"/>
        <v>0</v>
      </c>
      <c r="BE1020" s="120">
        <f t="shared" si="484"/>
        <v>0</v>
      </c>
      <c r="BF1020" s="115">
        <f t="shared" si="485"/>
        <v>0</v>
      </c>
      <c r="BG1020" s="116">
        <f t="shared" si="479"/>
        <v>0</v>
      </c>
      <c r="BH1020" s="120">
        <f t="shared" si="486"/>
        <v>0</v>
      </c>
      <c r="BI1020" s="115">
        <f t="shared" si="487"/>
        <v>0</v>
      </c>
      <c r="BJ1020" s="116">
        <f t="shared" si="480"/>
        <v>0</v>
      </c>
      <c r="BK1020" s="120">
        <f t="shared" si="488"/>
        <v>0</v>
      </c>
      <c r="BL1020" s="120">
        <f t="shared" si="489"/>
        <v>0</v>
      </c>
      <c r="BN1020" s="375">
        <f t="shared" si="481"/>
        <v>0</v>
      </c>
      <c r="BP1020" s="380"/>
      <c r="DH1020" s="102"/>
    </row>
    <row r="1021" spans="1:112" hidden="1">
      <c r="A1021" s="110"/>
      <c r="B1021" s="786" t="s">
        <v>140</v>
      </c>
      <c r="C1021" s="786"/>
      <c r="D1021" s="786"/>
      <c r="E1021" s="786"/>
      <c r="F1021" s="786"/>
      <c r="G1021" s="786"/>
      <c r="H1021" s="786"/>
      <c r="I1021" s="786"/>
      <c r="J1021" s="786"/>
      <c r="K1021" s="786"/>
      <c r="L1021" s="786"/>
      <c r="M1021" s="786"/>
      <c r="N1021" s="786"/>
      <c r="O1021" s="786"/>
      <c r="P1021" s="786"/>
      <c r="Q1021" s="786"/>
      <c r="R1021" s="787"/>
      <c r="S1021" s="787"/>
      <c r="T1021" s="788"/>
      <c r="U1021" s="787" t="s">
        <v>7</v>
      </c>
      <c r="V1021" s="787" t="s">
        <v>7</v>
      </c>
      <c r="W1021" s="783">
        <v>5</v>
      </c>
      <c r="X1021" s="789"/>
      <c r="Y1021" s="789"/>
      <c r="Z1021" s="789">
        <v>4</v>
      </c>
      <c r="AA1021" s="789"/>
      <c r="AB1021" s="789">
        <v>4</v>
      </c>
      <c r="AC1021" s="781"/>
      <c r="AD1021" s="782"/>
      <c r="AE1021" s="783"/>
      <c r="AF1021" s="784">
        <f t="shared" si="482"/>
        <v>0</v>
      </c>
      <c r="AG1021" s="784"/>
      <c r="AH1021" s="784"/>
      <c r="AI1021" s="784"/>
      <c r="AJ1021" s="784">
        <f t="shared" si="470"/>
        <v>0</v>
      </c>
      <c r="AK1021" s="784"/>
      <c r="AL1021" s="784"/>
      <c r="AM1021" s="784"/>
      <c r="AN1021" s="784">
        <f t="shared" si="471"/>
        <v>0</v>
      </c>
      <c r="AO1021" s="784"/>
      <c r="AP1021" s="784"/>
      <c r="AQ1021" s="784"/>
      <c r="AR1021" s="363"/>
      <c r="AS1021" s="785">
        <f t="shared" si="472"/>
        <v>0</v>
      </c>
      <c r="AT1021" s="785"/>
      <c r="AU1021" s="785"/>
      <c r="AV1021" s="785"/>
      <c r="AW1021" s="785">
        <f t="shared" si="473"/>
        <v>0</v>
      </c>
      <c r="AX1021" s="91"/>
      <c r="AY1021" s="116">
        <f t="shared" si="474"/>
        <v>0</v>
      </c>
      <c r="AZ1021" s="116">
        <f t="shared" si="475"/>
        <v>0</v>
      </c>
      <c r="BA1021" s="116">
        <f t="shared" si="476"/>
        <v>0</v>
      </c>
      <c r="BB1021" s="116">
        <f t="shared" si="477"/>
        <v>0</v>
      </c>
      <c r="BC1021" s="115">
        <f t="shared" si="483"/>
        <v>0</v>
      </c>
      <c r="BD1021" s="116">
        <f t="shared" si="478"/>
        <v>0</v>
      </c>
      <c r="BE1021" s="120">
        <f t="shared" si="484"/>
        <v>0</v>
      </c>
      <c r="BF1021" s="115">
        <f t="shared" si="485"/>
        <v>0</v>
      </c>
      <c r="BG1021" s="116">
        <f t="shared" si="479"/>
        <v>0</v>
      </c>
      <c r="BH1021" s="120">
        <f t="shared" si="486"/>
        <v>0</v>
      </c>
      <c r="BI1021" s="115">
        <f t="shared" si="487"/>
        <v>0</v>
      </c>
      <c r="BJ1021" s="116">
        <f t="shared" si="480"/>
        <v>0</v>
      </c>
      <c r="BK1021" s="120">
        <f t="shared" si="488"/>
        <v>0</v>
      </c>
      <c r="BL1021" s="120">
        <f t="shared" si="489"/>
        <v>0</v>
      </c>
      <c r="BN1021" s="375">
        <f t="shared" si="481"/>
        <v>0</v>
      </c>
      <c r="BP1021" s="380"/>
      <c r="DH1021" s="102"/>
    </row>
    <row r="1022" spans="1:112" hidden="1">
      <c r="A1022" s="110"/>
      <c r="B1022" s="786" t="s">
        <v>173</v>
      </c>
      <c r="C1022" s="786"/>
      <c r="D1022" s="786"/>
      <c r="E1022" s="786"/>
      <c r="F1022" s="786"/>
      <c r="G1022" s="786"/>
      <c r="H1022" s="786"/>
      <c r="I1022" s="786"/>
      <c r="J1022" s="786"/>
      <c r="K1022" s="786"/>
      <c r="L1022" s="786"/>
      <c r="M1022" s="786"/>
      <c r="N1022" s="786"/>
      <c r="O1022" s="786"/>
      <c r="P1022" s="786"/>
      <c r="Q1022" s="786"/>
      <c r="R1022" s="787"/>
      <c r="S1022" s="787"/>
      <c r="T1022" s="788"/>
      <c r="U1022" s="787" t="s">
        <v>7</v>
      </c>
      <c r="V1022" s="787" t="s">
        <v>7</v>
      </c>
      <c r="W1022" s="783">
        <v>5</v>
      </c>
      <c r="X1022" s="789"/>
      <c r="Y1022" s="789"/>
      <c r="Z1022" s="789">
        <v>12</v>
      </c>
      <c r="AA1022" s="789"/>
      <c r="AB1022" s="789">
        <v>12</v>
      </c>
      <c r="AC1022" s="781"/>
      <c r="AD1022" s="782"/>
      <c r="AE1022" s="783"/>
      <c r="AF1022" s="784">
        <f t="shared" si="482"/>
        <v>0</v>
      </c>
      <c r="AG1022" s="784"/>
      <c r="AH1022" s="784"/>
      <c r="AI1022" s="784"/>
      <c r="AJ1022" s="784">
        <f t="shared" si="470"/>
        <v>0</v>
      </c>
      <c r="AK1022" s="784"/>
      <c r="AL1022" s="784"/>
      <c r="AM1022" s="784"/>
      <c r="AN1022" s="784">
        <f t="shared" si="471"/>
        <v>0</v>
      </c>
      <c r="AO1022" s="784"/>
      <c r="AP1022" s="784"/>
      <c r="AQ1022" s="784"/>
      <c r="AR1022" s="363"/>
      <c r="AS1022" s="785">
        <f t="shared" si="472"/>
        <v>0</v>
      </c>
      <c r="AT1022" s="785"/>
      <c r="AU1022" s="785"/>
      <c r="AV1022" s="785"/>
      <c r="AW1022" s="785">
        <f t="shared" si="473"/>
        <v>0</v>
      </c>
      <c r="AX1022" s="91"/>
      <c r="AY1022" s="116">
        <f t="shared" si="474"/>
        <v>0</v>
      </c>
      <c r="AZ1022" s="116">
        <f t="shared" si="475"/>
        <v>0</v>
      </c>
      <c r="BA1022" s="116">
        <f t="shared" si="476"/>
        <v>0</v>
      </c>
      <c r="BB1022" s="116">
        <f t="shared" si="477"/>
        <v>0</v>
      </c>
      <c r="BC1022" s="115">
        <f t="shared" si="483"/>
        <v>0</v>
      </c>
      <c r="BD1022" s="116">
        <f t="shared" si="478"/>
        <v>0</v>
      </c>
      <c r="BE1022" s="120">
        <f t="shared" si="484"/>
        <v>0</v>
      </c>
      <c r="BF1022" s="115">
        <f t="shared" si="485"/>
        <v>0</v>
      </c>
      <c r="BG1022" s="116">
        <f t="shared" si="479"/>
        <v>0</v>
      </c>
      <c r="BH1022" s="120">
        <f t="shared" si="486"/>
        <v>0</v>
      </c>
      <c r="BI1022" s="115">
        <f t="shared" si="487"/>
        <v>0</v>
      </c>
      <c r="BJ1022" s="116">
        <f t="shared" si="480"/>
        <v>0</v>
      </c>
      <c r="BK1022" s="120">
        <f t="shared" si="488"/>
        <v>0</v>
      </c>
      <c r="BL1022" s="120">
        <f t="shared" si="489"/>
        <v>0</v>
      </c>
      <c r="BN1022" s="375">
        <f t="shared" si="481"/>
        <v>0</v>
      </c>
      <c r="BP1022" s="380"/>
      <c r="DH1022" s="102"/>
    </row>
    <row r="1023" spans="1:112" hidden="1">
      <c r="A1023" s="110"/>
      <c r="B1023" s="786" t="s">
        <v>232</v>
      </c>
      <c r="C1023" s="786"/>
      <c r="D1023" s="786"/>
      <c r="E1023" s="786"/>
      <c r="F1023" s="786"/>
      <c r="G1023" s="786"/>
      <c r="H1023" s="786"/>
      <c r="I1023" s="786"/>
      <c r="J1023" s="786"/>
      <c r="K1023" s="786"/>
      <c r="L1023" s="786"/>
      <c r="M1023" s="786"/>
      <c r="N1023" s="786"/>
      <c r="O1023" s="786"/>
      <c r="P1023" s="786"/>
      <c r="Q1023" s="786"/>
      <c r="R1023" s="787"/>
      <c r="S1023" s="787"/>
      <c r="T1023" s="788"/>
      <c r="U1023" s="787" t="s">
        <v>7</v>
      </c>
      <c r="V1023" s="787" t="s">
        <v>7</v>
      </c>
      <c r="W1023" s="783">
        <v>5</v>
      </c>
      <c r="X1023" s="789"/>
      <c r="Y1023" s="789"/>
      <c r="Z1023" s="789">
        <v>5</v>
      </c>
      <c r="AA1023" s="789"/>
      <c r="AB1023" s="789">
        <v>5</v>
      </c>
      <c r="AC1023" s="781"/>
      <c r="AD1023" s="782"/>
      <c r="AE1023" s="783"/>
      <c r="AF1023" s="784">
        <f t="shared" si="482"/>
        <v>0</v>
      </c>
      <c r="AG1023" s="784"/>
      <c r="AH1023" s="784"/>
      <c r="AI1023" s="784"/>
      <c r="AJ1023" s="784">
        <f t="shared" si="470"/>
        <v>0</v>
      </c>
      <c r="AK1023" s="784"/>
      <c r="AL1023" s="784"/>
      <c r="AM1023" s="784"/>
      <c r="AN1023" s="784">
        <f t="shared" si="471"/>
        <v>0</v>
      </c>
      <c r="AO1023" s="784"/>
      <c r="AP1023" s="784"/>
      <c r="AQ1023" s="784"/>
      <c r="AR1023" s="363"/>
      <c r="AS1023" s="785">
        <f t="shared" si="472"/>
        <v>0</v>
      </c>
      <c r="AT1023" s="785"/>
      <c r="AU1023" s="785"/>
      <c r="AV1023" s="785"/>
      <c r="AW1023" s="785">
        <f t="shared" si="473"/>
        <v>0</v>
      </c>
      <c r="AX1023" s="91"/>
      <c r="AY1023" s="116">
        <f t="shared" si="474"/>
        <v>0</v>
      </c>
      <c r="AZ1023" s="116">
        <f t="shared" si="475"/>
        <v>0</v>
      </c>
      <c r="BA1023" s="116">
        <f t="shared" si="476"/>
        <v>0</v>
      </c>
      <c r="BB1023" s="116">
        <f t="shared" si="477"/>
        <v>0</v>
      </c>
      <c r="BC1023" s="115">
        <f t="shared" si="483"/>
        <v>0</v>
      </c>
      <c r="BD1023" s="116">
        <f t="shared" si="478"/>
        <v>0</v>
      </c>
      <c r="BE1023" s="120">
        <f t="shared" si="484"/>
        <v>0</v>
      </c>
      <c r="BF1023" s="115">
        <f t="shared" si="485"/>
        <v>0</v>
      </c>
      <c r="BG1023" s="116">
        <f t="shared" si="479"/>
        <v>0</v>
      </c>
      <c r="BH1023" s="120">
        <f t="shared" si="486"/>
        <v>0</v>
      </c>
      <c r="BI1023" s="115">
        <f t="shared" si="487"/>
        <v>0</v>
      </c>
      <c r="BJ1023" s="116">
        <f t="shared" si="480"/>
        <v>0</v>
      </c>
      <c r="BK1023" s="120">
        <f t="shared" si="488"/>
        <v>0</v>
      </c>
      <c r="BL1023" s="120">
        <f t="shared" si="489"/>
        <v>0</v>
      </c>
      <c r="BN1023" s="375">
        <f t="shared" si="481"/>
        <v>0</v>
      </c>
      <c r="BP1023" s="380"/>
      <c r="DH1023" s="102"/>
    </row>
    <row r="1024" spans="1:112" hidden="1">
      <c r="A1024" s="110"/>
      <c r="B1024" s="786" t="s">
        <v>631</v>
      </c>
      <c r="C1024" s="786"/>
      <c r="D1024" s="786"/>
      <c r="E1024" s="786"/>
      <c r="F1024" s="786"/>
      <c r="G1024" s="786"/>
      <c r="H1024" s="786"/>
      <c r="I1024" s="786"/>
      <c r="J1024" s="786"/>
      <c r="K1024" s="786"/>
      <c r="L1024" s="786"/>
      <c r="M1024" s="786"/>
      <c r="N1024" s="786"/>
      <c r="O1024" s="786"/>
      <c r="P1024" s="786"/>
      <c r="Q1024" s="786"/>
      <c r="R1024" s="787"/>
      <c r="S1024" s="787"/>
      <c r="T1024" s="788"/>
      <c r="U1024" s="787"/>
      <c r="V1024" s="787"/>
      <c r="W1024" s="783"/>
      <c r="X1024" s="789"/>
      <c r="Y1024" s="789"/>
      <c r="Z1024" s="789"/>
      <c r="AA1024" s="789"/>
      <c r="AB1024" s="789"/>
      <c r="AC1024" s="781"/>
      <c r="AD1024" s="782"/>
      <c r="AE1024" s="783"/>
      <c r="AF1024" s="784">
        <f t="shared" si="482"/>
        <v>0</v>
      </c>
      <c r="AG1024" s="784"/>
      <c r="AH1024" s="784"/>
      <c r="AI1024" s="784"/>
      <c r="AJ1024" s="784">
        <f t="shared" si="470"/>
        <v>0</v>
      </c>
      <c r="AK1024" s="784"/>
      <c r="AL1024" s="784"/>
      <c r="AM1024" s="784"/>
      <c r="AN1024" s="784">
        <f t="shared" si="471"/>
        <v>0</v>
      </c>
      <c r="AO1024" s="784"/>
      <c r="AP1024" s="784"/>
      <c r="AQ1024" s="784"/>
      <c r="AR1024" s="363"/>
      <c r="AS1024" s="785">
        <f t="shared" si="472"/>
        <v>0</v>
      </c>
      <c r="AT1024" s="785"/>
      <c r="AU1024" s="785"/>
      <c r="AV1024" s="785"/>
      <c r="AW1024" s="785">
        <f t="shared" si="473"/>
        <v>0</v>
      </c>
      <c r="AX1024" s="91"/>
      <c r="AY1024" s="116">
        <f t="shared" si="474"/>
        <v>0</v>
      </c>
      <c r="AZ1024" s="116">
        <f t="shared" si="475"/>
        <v>0</v>
      </c>
      <c r="BA1024" s="116">
        <f t="shared" si="476"/>
        <v>0</v>
      </c>
      <c r="BB1024" s="116">
        <f t="shared" si="477"/>
        <v>0</v>
      </c>
      <c r="BC1024" s="115">
        <f t="shared" si="483"/>
        <v>0</v>
      </c>
      <c r="BD1024" s="116">
        <f t="shared" si="478"/>
        <v>0</v>
      </c>
      <c r="BE1024" s="120">
        <f t="shared" si="484"/>
        <v>0</v>
      </c>
      <c r="BF1024" s="115">
        <f t="shared" si="485"/>
        <v>0</v>
      </c>
      <c r="BG1024" s="116">
        <f t="shared" si="479"/>
        <v>0</v>
      </c>
      <c r="BH1024" s="120">
        <f t="shared" si="486"/>
        <v>0</v>
      </c>
      <c r="BI1024" s="115">
        <f t="shared" si="487"/>
        <v>0</v>
      </c>
      <c r="BJ1024" s="116">
        <f t="shared" si="480"/>
        <v>0</v>
      </c>
      <c r="BK1024" s="120">
        <f t="shared" si="488"/>
        <v>0</v>
      </c>
      <c r="BL1024" s="120">
        <f t="shared" si="489"/>
        <v>0</v>
      </c>
      <c r="BN1024" s="375">
        <f t="shared" si="481"/>
        <v>0</v>
      </c>
      <c r="BP1024" s="380"/>
      <c r="DH1024" s="102"/>
    </row>
    <row r="1025" spans="1:112" hidden="1">
      <c r="A1025" s="110"/>
      <c r="B1025" s="786" t="s">
        <v>148</v>
      </c>
      <c r="C1025" s="786"/>
      <c r="D1025" s="786"/>
      <c r="E1025" s="786"/>
      <c r="F1025" s="786"/>
      <c r="G1025" s="786"/>
      <c r="H1025" s="786"/>
      <c r="I1025" s="786"/>
      <c r="J1025" s="786"/>
      <c r="K1025" s="786"/>
      <c r="L1025" s="786"/>
      <c r="M1025" s="786"/>
      <c r="N1025" s="786"/>
      <c r="O1025" s="786"/>
      <c r="P1025" s="786"/>
      <c r="Q1025" s="786"/>
      <c r="R1025" s="787"/>
      <c r="S1025" s="787"/>
      <c r="T1025" s="788"/>
      <c r="U1025" s="787" t="s">
        <v>1</v>
      </c>
      <c r="V1025" s="787"/>
      <c r="W1025" s="783">
        <v>75</v>
      </c>
      <c r="X1025" s="789"/>
      <c r="Y1025" s="789"/>
      <c r="Z1025" s="789">
        <v>125</v>
      </c>
      <c r="AA1025" s="789"/>
      <c r="AB1025" s="789">
        <v>125</v>
      </c>
      <c r="AC1025" s="781"/>
      <c r="AD1025" s="782"/>
      <c r="AE1025" s="783"/>
      <c r="AF1025" s="784">
        <f t="shared" si="482"/>
        <v>0</v>
      </c>
      <c r="AG1025" s="784"/>
      <c r="AH1025" s="784"/>
      <c r="AI1025" s="784"/>
      <c r="AJ1025" s="784">
        <f t="shared" si="470"/>
        <v>0</v>
      </c>
      <c r="AK1025" s="784"/>
      <c r="AL1025" s="784"/>
      <c r="AM1025" s="784"/>
      <c r="AN1025" s="784">
        <f t="shared" si="471"/>
        <v>0</v>
      </c>
      <c r="AO1025" s="784"/>
      <c r="AP1025" s="784"/>
      <c r="AQ1025" s="784"/>
      <c r="AR1025" s="363"/>
      <c r="AS1025" s="785">
        <f t="shared" si="472"/>
        <v>0</v>
      </c>
      <c r="AT1025" s="785"/>
      <c r="AU1025" s="785"/>
      <c r="AV1025" s="785"/>
      <c r="AW1025" s="785">
        <f t="shared" si="473"/>
        <v>0</v>
      </c>
      <c r="AX1025" s="91"/>
      <c r="AY1025" s="116">
        <f t="shared" si="474"/>
        <v>0</v>
      </c>
      <c r="AZ1025" s="116">
        <f t="shared" si="475"/>
        <v>0</v>
      </c>
      <c r="BA1025" s="116">
        <f t="shared" si="476"/>
        <v>0</v>
      </c>
      <c r="BB1025" s="116">
        <f t="shared" si="477"/>
        <v>0</v>
      </c>
      <c r="BC1025" s="115">
        <f t="shared" si="483"/>
        <v>0</v>
      </c>
      <c r="BD1025" s="116">
        <f t="shared" si="478"/>
        <v>0</v>
      </c>
      <c r="BE1025" s="120">
        <f t="shared" si="484"/>
        <v>0</v>
      </c>
      <c r="BF1025" s="115">
        <f t="shared" si="485"/>
        <v>0</v>
      </c>
      <c r="BG1025" s="116">
        <f t="shared" si="479"/>
        <v>0</v>
      </c>
      <c r="BH1025" s="120">
        <f t="shared" si="486"/>
        <v>0</v>
      </c>
      <c r="BI1025" s="115">
        <f t="shared" si="487"/>
        <v>0</v>
      </c>
      <c r="BJ1025" s="116">
        <f t="shared" si="480"/>
        <v>0</v>
      </c>
      <c r="BK1025" s="120">
        <f t="shared" si="488"/>
        <v>0</v>
      </c>
      <c r="BL1025" s="120">
        <f t="shared" si="489"/>
        <v>0</v>
      </c>
      <c r="BN1025" s="375">
        <f t="shared" si="481"/>
        <v>0</v>
      </c>
      <c r="BP1025" s="380"/>
      <c r="DH1025" s="102"/>
    </row>
    <row r="1026" spans="1:112" hidden="1">
      <c r="A1026" s="110"/>
      <c r="B1026" s="786" t="s">
        <v>239</v>
      </c>
      <c r="C1026" s="786"/>
      <c r="D1026" s="786"/>
      <c r="E1026" s="786"/>
      <c r="F1026" s="786"/>
      <c r="G1026" s="786"/>
      <c r="H1026" s="786"/>
      <c r="I1026" s="786"/>
      <c r="J1026" s="786"/>
      <c r="K1026" s="786"/>
      <c r="L1026" s="786"/>
      <c r="M1026" s="786"/>
      <c r="N1026" s="786"/>
      <c r="O1026" s="786"/>
      <c r="P1026" s="786"/>
      <c r="Q1026" s="786"/>
      <c r="R1026" s="787"/>
      <c r="S1026" s="787"/>
      <c r="T1026" s="788"/>
      <c r="U1026" s="787" t="s">
        <v>1</v>
      </c>
      <c r="V1026" s="787"/>
      <c r="W1026" s="783">
        <v>150</v>
      </c>
      <c r="X1026" s="789"/>
      <c r="Y1026" s="789"/>
      <c r="Z1026" s="789">
        <v>250</v>
      </c>
      <c r="AA1026" s="789"/>
      <c r="AB1026" s="789">
        <v>250</v>
      </c>
      <c r="AC1026" s="781"/>
      <c r="AD1026" s="782"/>
      <c r="AE1026" s="783"/>
      <c r="AF1026" s="784">
        <f t="shared" si="482"/>
        <v>0</v>
      </c>
      <c r="AG1026" s="784"/>
      <c r="AH1026" s="784"/>
      <c r="AI1026" s="784"/>
      <c r="AJ1026" s="784">
        <f t="shared" si="470"/>
        <v>0</v>
      </c>
      <c r="AK1026" s="784"/>
      <c r="AL1026" s="784"/>
      <c r="AM1026" s="784"/>
      <c r="AN1026" s="784">
        <f t="shared" si="471"/>
        <v>0</v>
      </c>
      <c r="AO1026" s="784"/>
      <c r="AP1026" s="784"/>
      <c r="AQ1026" s="784"/>
      <c r="AR1026" s="363"/>
      <c r="AS1026" s="785">
        <f t="shared" si="472"/>
        <v>0</v>
      </c>
      <c r="AT1026" s="785"/>
      <c r="AU1026" s="785"/>
      <c r="AV1026" s="785"/>
      <c r="AW1026" s="785">
        <f t="shared" si="473"/>
        <v>0</v>
      </c>
      <c r="AX1026" s="91"/>
      <c r="AY1026" s="116">
        <f t="shared" si="474"/>
        <v>0</v>
      </c>
      <c r="AZ1026" s="116">
        <f t="shared" si="475"/>
        <v>0</v>
      </c>
      <c r="BA1026" s="116">
        <f t="shared" si="476"/>
        <v>0</v>
      </c>
      <c r="BB1026" s="116">
        <f t="shared" si="477"/>
        <v>0</v>
      </c>
      <c r="BC1026" s="115">
        <f t="shared" si="483"/>
        <v>0</v>
      </c>
      <c r="BD1026" s="116">
        <f t="shared" si="478"/>
        <v>0</v>
      </c>
      <c r="BE1026" s="120">
        <f t="shared" si="484"/>
        <v>0</v>
      </c>
      <c r="BF1026" s="115">
        <f t="shared" si="485"/>
        <v>0</v>
      </c>
      <c r="BG1026" s="116">
        <f t="shared" si="479"/>
        <v>0</v>
      </c>
      <c r="BH1026" s="120">
        <f t="shared" si="486"/>
        <v>0</v>
      </c>
      <c r="BI1026" s="115">
        <f t="shared" si="487"/>
        <v>0</v>
      </c>
      <c r="BJ1026" s="116">
        <f t="shared" si="480"/>
        <v>0</v>
      </c>
      <c r="BK1026" s="120">
        <f t="shared" si="488"/>
        <v>0</v>
      </c>
      <c r="BL1026" s="120">
        <f t="shared" si="489"/>
        <v>0</v>
      </c>
      <c r="BN1026" s="375">
        <f t="shared" si="481"/>
        <v>0</v>
      </c>
      <c r="BP1026" s="380"/>
      <c r="DH1026" s="102"/>
    </row>
    <row r="1027" spans="1:112" hidden="1">
      <c r="A1027" s="110"/>
      <c r="B1027" s="786" t="s">
        <v>149</v>
      </c>
      <c r="C1027" s="786"/>
      <c r="D1027" s="786"/>
      <c r="E1027" s="786"/>
      <c r="F1027" s="786"/>
      <c r="G1027" s="786"/>
      <c r="H1027" s="786"/>
      <c r="I1027" s="786"/>
      <c r="J1027" s="786"/>
      <c r="K1027" s="786"/>
      <c r="L1027" s="786"/>
      <c r="M1027" s="786"/>
      <c r="N1027" s="786"/>
      <c r="O1027" s="786"/>
      <c r="P1027" s="786"/>
      <c r="Q1027" s="786"/>
      <c r="R1027" s="787"/>
      <c r="S1027" s="787"/>
      <c r="T1027" s="788"/>
      <c r="U1027" s="787" t="s">
        <v>1</v>
      </c>
      <c r="V1027" s="787"/>
      <c r="W1027" s="783">
        <v>150</v>
      </c>
      <c r="X1027" s="789"/>
      <c r="Y1027" s="789"/>
      <c r="Z1027" s="789">
        <v>250</v>
      </c>
      <c r="AA1027" s="789"/>
      <c r="AB1027" s="789">
        <v>185</v>
      </c>
      <c r="AC1027" s="781"/>
      <c r="AD1027" s="782"/>
      <c r="AE1027" s="783"/>
      <c r="AF1027" s="784">
        <f t="shared" si="482"/>
        <v>0</v>
      </c>
      <c r="AG1027" s="784"/>
      <c r="AH1027" s="784"/>
      <c r="AI1027" s="784"/>
      <c r="AJ1027" s="784">
        <f t="shared" si="470"/>
        <v>0</v>
      </c>
      <c r="AK1027" s="784"/>
      <c r="AL1027" s="784"/>
      <c r="AM1027" s="784"/>
      <c r="AN1027" s="784">
        <f t="shared" si="471"/>
        <v>0</v>
      </c>
      <c r="AO1027" s="784"/>
      <c r="AP1027" s="784"/>
      <c r="AQ1027" s="784"/>
      <c r="AR1027" s="363"/>
      <c r="AS1027" s="785">
        <f t="shared" si="472"/>
        <v>0</v>
      </c>
      <c r="AT1027" s="785"/>
      <c r="AU1027" s="785"/>
      <c r="AV1027" s="785"/>
      <c r="AW1027" s="785">
        <f t="shared" si="473"/>
        <v>0</v>
      </c>
      <c r="AX1027" s="91"/>
      <c r="AY1027" s="116">
        <f t="shared" si="474"/>
        <v>0</v>
      </c>
      <c r="AZ1027" s="116">
        <f t="shared" si="475"/>
        <v>0</v>
      </c>
      <c r="BA1027" s="116">
        <f t="shared" si="476"/>
        <v>0</v>
      </c>
      <c r="BB1027" s="116">
        <f t="shared" si="477"/>
        <v>0</v>
      </c>
      <c r="BC1027" s="115">
        <f t="shared" si="483"/>
        <v>0</v>
      </c>
      <c r="BD1027" s="116">
        <f t="shared" si="478"/>
        <v>0</v>
      </c>
      <c r="BE1027" s="120">
        <f t="shared" si="484"/>
        <v>0</v>
      </c>
      <c r="BF1027" s="115">
        <f t="shared" si="485"/>
        <v>0</v>
      </c>
      <c r="BG1027" s="116">
        <f t="shared" si="479"/>
        <v>0</v>
      </c>
      <c r="BH1027" s="120">
        <f t="shared" si="486"/>
        <v>0</v>
      </c>
      <c r="BI1027" s="115">
        <f t="shared" si="487"/>
        <v>0</v>
      </c>
      <c r="BJ1027" s="116">
        <f t="shared" si="480"/>
        <v>0</v>
      </c>
      <c r="BK1027" s="120">
        <f t="shared" si="488"/>
        <v>0</v>
      </c>
      <c r="BL1027" s="120">
        <f t="shared" si="489"/>
        <v>0</v>
      </c>
      <c r="BN1027" s="375">
        <f t="shared" si="481"/>
        <v>0</v>
      </c>
      <c r="BP1027" s="380"/>
      <c r="DH1027" s="102"/>
    </row>
    <row r="1028" spans="1:112" hidden="1">
      <c r="A1028" s="110"/>
      <c r="B1028" s="786" t="s">
        <v>150</v>
      </c>
      <c r="C1028" s="786"/>
      <c r="D1028" s="786"/>
      <c r="E1028" s="786"/>
      <c r="F1028" s="786"/>
      <c r="G1028" s="786"/>
      <c r="H1028" s="786"/>
      <c r="I1028" s="786"/>
      <c r="J1028" s="786"/>
      <c r="K1028" s="786"/>
      <c r="L1028" s="786"/>
      <c r="M1028" s="786"/>
      <c r="N1028" s="786"/>
      <c r="O1028" s="786"/>
      <c r="P1028" s="786"/>
      <c r="Q1028" s="786"/>
      <c r="R1028" s="787"/>
      <c r="S1028" s="787"/>
      <c r="T1028" s="788"/>
      <c r="U1028" s="787" t="s">
        <v>1</v>
      </c>
      <c r="V1028" s="787"/>
      <c r="W1028" s="783">
        <v>200</v>
      </c>
      <c r="X1028" s="789"/>
      <c r="Y1028" s="789"/>
      <c r="Z1028" s="789">
        <v>350</v>
      </c>
      <c r="AA1028" s="789"/>
      <c r="AB1028" s="789">
        <v>300</v>
      </c>
      <c r="AC1028" s="781"/>
      <c r="AD1028" s="782"/>
      <c r="AE1028" s="783"/>
      <c r="AF1028" s="784">
        <f t="shared" si="482"/>
        <v>0</v>
      </c>
      <c r="AG1028" s="784"/>
      <c r="AH1028" s="784"/>
      <c r="AI1028" s="784"/>
      <c r="AJ1028" s="784">
        <f t="shared" si="470"/>
        <v>0</v>
      </c>
      <c r="AK1028" s="784"/>
      <c r="AL1028" s="784"/>
      <c r="AM1028" s="784"/>
      <c r="AN1028" s="784">
        <f t="shared" si="471"/>
        <v>0</v>
      </c>
      <c r="AO1028" s="784"/>
      <c r="AP1028" s="784"/>
      <c r="AQ1028" s="784"/>
      <c r="AR1028" s="363"/>
      <c r="AS1028" s="785">
        <f t="shared" si="472"/>
        <v>0</v>
      </c>
      <c r="AT1028" s="785"/>
      <c r="AU1028" s="785"/>
      <c r="AV1028" s="785"/>
      <c r="AW1028" s="785">
        <f t="shared" si="473"/>
        <v>0</v>
      </c>
      <c r="AX1028" s="91"/>
      <c r="AY1028" s="116">
        <f t="shared" si="474"/>
        <v>0</v>
      </c>
      <c r="AZ1028" s="116">
        <f t="shared" si="475"/>
        <v>0</v>
      </c>
      <c r="BA1028" s="116">
        <f t="shared" si="476"/>
        <v>0</v>
      </c>
      <c r="BB1028" s="116">
        <f t="shared" si="477"/>
        <v>0</v>
      </c>
      <c r="BC1028" s="115">
        <f t="shared" si="483"/>
        <v>0</v>
      </c>
      <c r="BD1028" s="116">
        <f t="shared" si="478"/>
        <v>0</v>
      </c>
      <c r="BE1028" s="120">
        <f t="shared" si="484"/>
        <v>0</v>
      </c>
      <c r="BF1028" s="115">
        <f t="shared" si="485"/>
        <v>0</v>
      </c>
      <c r="BG1028" s="116">
        <f t="shared" si="479"/>
        <v>0</v>
      </c>
      <c r="BH1028" s="120">
        <f t="shared" si="486"/>
        <v>0</v>
      </c>
      <c r="BI1028" s="115">
        <f t="shared" si="487"/>
        <v>0</v>
      </c>
      <c r="BJ1028" s="116">
        <f t="shared" si="480"/>
        <v>0</v>
      </c>
      <c r="BK1028" s="120">
        <f t="shared" si="488"/>
        <v>0</v>
      </c>
      <c r="BL1028" s="120">
        <f t="shared" si="489"/>
        <v>0</v>
      </c>
      <c r="BN1028" s="375">
        <f t="shared" si="481"/>
        <v>0</v>
      </c>
      <c r="BP1028" s="380"/>
      <c r="DH1028" s="102"/>
    </row>
    <row r="1029" spans="1:112" hidden="1">
      <c r="A1029" s="110"/>
      <c r="B1029" s="786" t="s">
        <v>151</v>
      </c>
      <c r="C1029" s="786"/>
      <c r="D1029" s="786"/>
      <c r="E1029" s="786"/>
      <c r="F1029" s="786"/>
      <c r="G1029" s="786"/>
      <c r="H1029" s="786"/>
      <c r="I1029" s="786"/>
      <c r="J1029" s="786"/>
      <c r="K1029" s="786"/>
      <c r="L1029" s="786"/>
      <c r="M1029" s="786"/>
      <c r="N1029" s="786"/>
      <c r="O1029" s="786"/>
      <c r="P1029" s="786"/>
      <c r="Q1029" s="786"/>
      <c r="R1029" s="787"/>
      <c r="S1029" s="787"/>
      <c r="T1029" s="788"/>
      <c r="U1029" s="787" t="s">
        <v>1</v>
      </c>
      <c r="V1029" s="787"/>
      <c r="W1029" s="783">
        <v>75</v>
      </c>
      <c r="X1029" s="789"/>
      <c r="Y1029" s="789"/>
      <c r="Z1029" s="789">
        <v>150</v>
      </c>
      <c r="AA1029" s="789"/>
      <c r="AB1029" s="789">
        <v>135</v>
      </c>
      <c r="AC1029" s="781"/>
      <c r="AD1029" s="782"/>
      <c r="AE1029" s="783"/>
      <c r="AF1029" s="784">
        <f t="shared" si="482"/>
        <v>0</v>
      </c>
      <c r="AG1029" s="784"/>
      <c r="AH1029" s="784"/>
      <c r="AI1029" s="784"/>
      <c r="AJ1029" s="784">
        <f t="shared" si="470"/>
        <v>0</v>
      </c>
      <c r="AK1029" s="784"/>
      <c r="AL1029" s="784"/>
      <c r="AM1029" s="784"/>
      <c r="AN1029" s="784">
        <f t="shared" si="471"/>
        <v>0</v>
      </c>
      <c r="AO1029" s="784"/>
      <c r="AP1029" s="784"/>
      <c r="AQ1029" s="784"/>
      <c r="AR1029" s="363"/>
      <c r="AS1029" s="785">
        <f t="shared" si="472"/>
        <v>0</v>
      </c>
      <c r="AT1029" s="785"/>
      <c r="AU1029" s="785"/>
      <c r="AV1029" s="785"/>
      <c r="AW1029" s="785">
        <f t="shared" si="473"/>
        <v>0</v>
      </c>
      <c r="AX1029" s="91"/>
      <c r="AY1029" s="116">
        <f t="shared" si="474"/>
        <v>0</v>
      </c>
      <c r="AZ1029" s="116">
        <f t="shared" si="475"/>
        <v>0</v>
      </c>
      <c r="BA1029" s="116">
        <f t="shared" si="476"/>
        <v>0</v>
      </c>
      <c r="BB1029" s="116">
        <f t="shared" si="477"/>
        <v>0</v>
      </c>
      <c r="BC1029" s="115">
        <f t="shared" si="483"/>
        <v>0</v>
      </c>
      <c r="BD1029" s="116">
        <f t="shared" si="478"/>
        <v>0</v>
      </c>
      <c r="BE1029" s="120">
        <f t="shared" si="484"/>
        <v>0</v>
      </c>
      <c r="BF1029" s="115">
        <f t="shared" si="485"/>
        <v>0</v>
      </c>
      <c r="BG1029" s="116">
        <f t="shared" si="479"/>
        <v>0</v>
      </c>
      <c r="BH1029" s="120">
        <f t="shared" si="486"/>
        <v>0</v>
      </c>
      <c r="BI1029" s="115">
        <f t="shared" si="487"/>
        <v>0</v>
      </c>
      <c r="BJ1029" s="116">
        <f t="shared" si="480"/>
        <v>0</v>
      </c>
      <c r="BK1029" s="120">
        <f t="shared" si="488"/>
        <v>0</v>
      </c>
      <c r="BL1029" s="120">
        <f t="shared" si="489"/>
        <v>0</v>
      </c>
      <c r="BN1029" s="375">
        <f t="shared" si="481"/>
        <v>0</v>
      </c>
      <c r="BP1029" s="380"/>
      <c r="DH1029" s="102"/>
    </row>
    <row r="1030" spans="1:112" hidden="1">
      <c r="A1030" s="110"/>
      <c r="B1030" s="786" t="s">
        <v>203</v>
      </c>
      <c r="C1030" s="786"/>
      <c r="D1030" s="786"/>
      <c r="E1030" s="786"/>
      <c r="F1030" s="786"/>
      <c r="G1030" s="786"/>
      <c r="H1030" s="786"/>
      <c r="I1030" s="786"/>
      <c r="J1030" s="786"/>
      <c r="K1030" s="786"/>
      <c r="L1030" s="786"/>
      <c r="M1030" s="786"/>
      <c r="N1030" s="786"/>
      <c r="O1030" s="786"/>
      <c r="P1030" s="786"/>
      <c r="Q1030" s="786"/>
      <c r="R1030" s="787"/>
      <c r="S1030" s="787"/>
      <c r="T1030" s="788"/>
      <c r="U1030" s="787" t="s">
        <v>1</v>
      </c>
      <c r="V1030" s="787"/>
      <c r="W1030" s="783">
        <v>75</v>
      </c>
      <c r="X1030" s="789"/>
      <c r="Y1030" s="789"/>
      <c r="Z1030" s="789">
        <v>125</v>
      </c>
      <c r="AA1030" s="789"/>
      <c r="AB1030" s="789">
        <v>125</v>
      </c>
      <c r="AC1030" s="781"/>
      <c r="AD1030" s="782"/>
      <c r="AE1030" s="783"/>
      <c r="AF1030" s="784">
        <f t="shared" si="482"/>
        <v>0</v>
      </c>
      <c r="AG1030" s="784"/>
      <c r="AH1030" s="784"/>
      <c r="AI1030" s="784"/>
      <c r="AJ1030" s="784">
        <f t="shared" si="470"/>
        <v>0</v>
      </c>
      <c r="AK1030" s="784"/>
      <c r="AL1030" s="784"/>
      <c r="AM1030" s="784"/>
      <c r="AN1030" s="784">
        <f t="shared" si="471"/>
        <v>0</v>
      </c>
      <c r="AO1030" s="784"/>
      <c r="AP1030" s="784"/>
      <c r="AQ1030" s="784"/>
      <c r="AR1030" s="363"/>
      <c r="AS1030" s="785">
        <f t="shared" si="472"/>
        <v>0</v>
      </c>
      <c r="AT1030" s="785"/>
      <c r="AU1030" s="785"/>
      <c r="AV1030" s="785"/>
      <c r="AW1030" s="785">
        <f t="shared" si="473"/>
        <v>0</v>
      </c>
      <c r="AX1030" s="91"/>
      <c r="AY1030" s="116">
        <f t="shared" si="474"/>
        <v>0</v>
      </c>
      <c r="AZ1030" s="116">
        <f t="shared" si="475"/>
        <v>0</v>
      </c>
      <c r="BA1030" s="116">
        <f t="shared" si="476"/>
        <v>0</v>
      </c>
      <c r="BB1030" s="116">
        <f t="shared" si="477"/>
        <v>0</v>
      </c>
      <c r="BC1030" s="115">
        <f t="shared" si="483"/>
        <v>0</v>
      </c>
      <c r="BD1030" s="116">
        <f t="shared" si="478"/>
        <v>0</v>
      </c>
      <c r="BE1030" s="120">
        <f t="shared" si="484"/>
        <v>0</v>
      </c>
      <c r="BF1030" s="115">
        <f t="shared" si="485"/>
        <v>0</v>
      </c>
      <c r="BG1030" s="116">
        <f t="shared" si="479"/>
        <v>0</v>
      </c>
      <c r="BH1030" s="120">
        <f t="shared" si="486"/>
        <v>0</v>
      </c>
      <c r="BI1030" s="115">
        <f t="shared" si="487"/>
        <v>0</v>
      </c>
      <c r="BJ1030" s="116">
        <f t="shared" si="480"/>
        <v>0</v>
      </c>
      <c r="BK1030" s="120">
        <f t="shared" si="488"/>
        <v>0</v>
      </c>
      <c r="BL1030" s="120">
        <f t="shared" si="489"/>
        <v>0</v>
      </c>
      <c r="BN1030" s="375">
        <f t="shared" si="481"/>
        <v>0</v>
      </c>
      <c r="BP1030" s="380"/>
      <c r="DH1030" s="102"/>
    </row>
    <row r="1031" spans="1:112" hidden="1">
      <c r="A1031" s="110"/>
      <c r="B1031" s="786" t="s">
        <v>34</v>
      </c>
      <c r="C1031" s="786"/>
      <c r="D1031" s="786"/>
      <c r="E1031" s="786"/>
      <c r="F1031" s="786"/>
      <c r="G1031" s="786"/>
      <c r="H1031" s="786"/>
      <c r="I1031" s="786"/>
      <c r="J1031" s="786"/>
      <c r="K1031" s="786"/>
      <c r="L1031" s="786"/>
      <c r="M1031" s="786"/>
      <c r="N1031" s="786"/>
      <c r="O1031" s="786"/>
      <c r="P1031" s="786"/>
      <c r="Q1031" s="786"/>
      <c r="R1031" s="787"/>
      <c r="S1031" s="787"/>
      <c r="T1031" s="788"/>
      <c r="U1031" s="787" t="s">
        <v>1</v>
      </c>
      <c r="V1031" s="787"/>
      <c r="W1031" s="783">
        <v>12</v>
      </c>
      <c r="X1031" s="789"/>
      <c r="Y1031" s="789"/>
      <c r="Z1031" s="789">
        <v>20</v>
      </c>
      <c r="AA1031" s="789"/>
      <c r="AB1031" s="789">
        <v>20</v>
      </c>
      <c r="AC1031" s="781"/>
      <c r="AD1031" s="782"/>
      <c r="AE1031" s="783"/>
      <c r="AF1031" s="784">
        <f t="shared" si="482"/>
        <v>0</v>
      </c>
      <c r="AG1031" s="784"/>
      <c r="AH1031" s="784"/>
      <c r="AI1031" s="784"/>
      <c r="AJ1031" s="784">
        <f t="shared" si="470"/>
        <v>0</v>
      </c>
      <c r="AK1031" s="784"/>
      <c r="AL1031" s="784"/>
      <c r="AM1031" s="784"/>
      <c r="AN1031" s="784">
        <f t="shared" si="471"/>
        <v>0</v>
      </c>
      <c r="AO1031" s="784"/>
      <c r="AP1031" s="784"/>
      <c r="AQ1031" s="784"/>
      <c r="AR1031" s="363"/>
      <c r="AS1031" s="785">
        <f t="shared" si="472"/>
        <v>0</v>
      </c>
      <c r="AT1031" s="785"/>
      <c r="AU1031" s="785"/>
      <c r="AV1031" s="785"/>
      <c r="AW1031" s="785">
        <f t="shared" si="473"/>
        <v>0</v>
      </c>
      <c r="AX1031" s="91"/>
      <c r="AY1031" s="116">
        <f t="shared" si="474"/>
        <v>0</v>
      </c>
      <c r="AZ1031" s="116">
        <f t="shared" si="475"/>
        <v>0</v>
      </c>
      <c r="BA1031" s="116">
        <f t="shared" si="476"/>
        <v>0</v>
      </c>
      <c r="BB1031" s="116">
        <f t="shared" si="477"/>
        <v>0</v>
      </c>
      <c r="BC1031" s="115">
        <f t="shared" si="483"/>
        <v>0</v>
      </c>
      <c r="BD1031" s="116">
        <f t="shared" si="478"/>
        <v>0</v>
      </c>
      <c r="BE1031" s="120">
        <f t="shared" si="484"/>
        <v>0</v>
      </c>
      <c r="BF1031" s="115">
        <f t="shared" si="485"/>
        <v>0</v>
      </c>
      <c r="BG1031" s="116">
        <f t="shared" si="479"/>
        <v>0</v>
      </c>
      <c r="BH1031" s="120">
        <f t="shared" si="486"/>
        <v>0</v>
      </c>
      <c r="BI1031" s="115">
        <f t="shared" si="487"/>
        <v>0</v>
      </c>
      <c r="BJ1031" s="116">
        <f t="shared" si="480"/>
        <v>0</v>
      </c>
      <c r="BK1031" s="120">
        <f t="shared" si="488"/>
        <v>0</v>
      </c>
      <c r="BL1031" s="120">
        <f t="shared" si="489"/>
        <v>0</v>
      </c>
      <c r="BN1031" s="375">
        <f t="shared" si="481"/>
        <v>0</v>
      </c>
      <c r="BP1031" s="380"/>
      <c r="DH1031" s="102"/>
    </row>
    <row r="1032" spans="1:112" hidden="1">
      <c r="A1032" s="110"/>
      <c r="B1032" s="786" t="s">
        <v>31</v>
      </c>
      <c r="C1032" s="786"/>
      <c r="D1032" s="786"/>
      <c r="E1032" s="786"/>
      <c r="F1032" s="786"/>
      <c r="G1032" s="786"/>
      <c r="H1032" s="786"/>
      <c r="I1032" s="786"/>
      <c r="J1032" s="786"/>
      <c r="K1032" s="786"/>
      <c r="L1032" s="786"/>
      <c r="M1032" s="786"/>
      <c r="N1032" s="786"/>
      <c r="O1032" s="786"/>
      <c r="P1032" s="786"/>
      <c r="Q1032" s="786"/>
      <c r="R1032" s="787"/>
      <c r="S1032" s="787"/>
      <c r="T1032" s="788"/>
      <c r="U1032" s="787" t="s">
        <v>1</v>
      </c>
      <c r="V1032" s="787"/>
      <c r="W1032" s="783">
        <v>100</v>
      </c>
      <c r="X1032" s="789"/>
      <c r="Y1032" s="789"/>
      <c r="Z1032" s="789">
        <v>250</v>
      </c>
      <c r="AA1032" s="789"/>
      <c r="AB1032" s="789">
        <v>250</v>
      </c>
      <c r="AC1032" s="781"/>
      <c r="AD1032" s="782"/>
      <c r="AE1032" s="783"/>
      <c r="AF1032" s="784">
        <f t="shared" si="482"/>
        <v>0</v>
      </c>
      <c r="AG1032" s="784"/>
      <c r="AH1032" s="784"/>
      <c r="AI1032" s="784"/>
      <c r="AJ1032" s="784">
        <f t="shared" si="470"/>
        <v>0</v>
      </c>
      <c r="AK1032" s="784"/>
      <c r="AL1032" s="784"/>
      <c r="AM1032" s="784"/>
      <c r="AN1032" s="784">
        <f t="shared" si="471"/>
        <v>0</v>
      </c>
      <c r="AO1032" s="784"/>
      <c r="AP1032" s="784"/>
      <c r="AQ1032" s="784"/>
      <c r="AR1032" s="363"/>
      <c r="AS1032" s="785">
        <f t="shared" si="472"/>
        <v>0</v>
      </c>
      <c r="AT1032" s="785"/>
      <c r="AU1032" s="785"/>
      <c r="AV1032" s="785"/>
      <c r="AW1032" s="785">
        <f t="shared" si="473"/>
        <v>0</v>
      </c>
      <c r="AX1032" s="91"/>
      <c r="AY1032" s="116">
        <f t="shared" si="474"/>
        <v>0</v>
      </c>
      <c r="AZ1032" s="116">
        <f t="shared" si="475"/>
        <v>0</v>
      </c>
      <c r="BA1032" s="116">
        <f t="shared" si="476"/>
        <v>0</v>
      </c>
      <c r="BB1032" s="116">
        <f t="shared" si="477"/>
        <v>0</v>
      </c>
      <c r="BC1032" s="115">
        <f t="shared" si="483"/>
        <v>0</v>
      </c>
      <c r="BD1032" s="116">
        <f t="shared" si="478"/>
        <v>0</v>
      </c>
      <c r="BE1032" s="120">
        <f t="shared" si="484"/>
        <v>0</v>
      </c>
      <c r="BF1032" s="115">
        <f t="shared" si="485"/>
        <v>0</v>
      </c>
      <c r="BG1032" s="116">
        <f t="shared" si="479"/>
        <v>0</v>
      </c>
      <c r="BH1032" s="120">
        <f t="shared" si="486"/>
        <v>0</v>
      </c>
      <c r="BI1032" s="115">
        <f t="shared" si="487"/>
        <v>0</v>
      </c>
      <c r="BJ1032" s="116">
        <f t="shared" si="480"/>
        <v>0</v>
      </c>
      <c r="BK1032" s="120">
        <f t="shared" si="488"/>
        <v>0</v>
      </c>
      <c r="BL1032" s="120">
        <f t="shared" si="489"/>
        <v>0</v>
      </c>
      <c r="BN1032" s="375">
        <f t="shared" si="481"/>
        <v>0</v>
      </c>
      <c r="BP1032" s="380"/>
      <c r="DH1032" s="102"/>
    </row>
    <row r="1033" spans="1:112" hidden="1">
      <c r="A1033" s="110"/>
      <c r="B1033" s="786" t="s">
        <v>650</v>
      </c>
      <c r="C1033" s="786"/>
      <c r="D1033" s="786"/>
      <c r="E1033" s="786"/>
      <c r="F1033" s="786"/>
      <c r="G1033" s="786"/>
      <c r="H1033" s="786"/>
      <c r="I1033" s="786"/>
      <c r="J1033" s="786"/>
      <c r="K1033" s="786"/>
      <c r="L1033" s="786"/>
      <c r="M1033" s="786"/>
      <c r="N1033" s="786"/>
      <c r="O1033" s="786"/>
      <c r="P1033" s="786"/>
      <c r="Q1033" s="786"/>
      <c r="R1033" s="787"/>
      <c r="S1033" s="787"/>
      <c r="T1033" s="788"/>
      <c r="U1033" s="787"/>
      <c r="V1033" s="787"/>
      <c r="W1033" s="783"/>
      <c r="X1033" s="789"/>
      <c r="Y1033" s="789"/>
      <c r="Z1033" s="789"/>
      <c r="AA1033" s="789"/>
      <c r="AB1033" s="789"/>
      <c r="AC1033" s="781"/>
      <c r="AD1033" s="782"/>
      <c r="AE1033" s="783"/>
      <c r="AF1033" s="784">
        <f t="shared" si="482"/>
        <v>0</v>
      </c>
      <c r="AG1033" s="784"/>
      <c r="AH1033" s="784"/>
      <c r="AI1033" s="784"/>
      <c r="AJ1033" s="784">
        <f t="shared" si="470"/>
        <v>0</v>
      </c>
      <c r="AK1033" s="784"/>
      <c r="AL1033" s="784"/>
      <c r="AM1033" s="784"/>
      <c r="AN1033" s="784">
        <f t="shared" si="471"/>
        <v>0</v>
      </c>
      <c r="AO1033" s="784"/>
      <c r="AP1033" s="784"/>
      <c r="AQ1033" s="784"/>
      <c r="AR1033" s="363"/>
      <c r="AS1033" s="785">
        <f t="shared" si="472"/>
        <v>0</v>
      </c>
      <c r="AT1033" s="785"/>
      <c r="AU1033" s="785"/>
      <c r="AV1033" s="785"/>
      <c r="AW1033" s="785">
        <f t="shared" si="473"/>
        <v>0</v>
      </c>
      <c r="AX1033" s="91"/>
      <c r="AY1033" s="116">
        <f t="shared" si="474"/>
        <v>0</v>
      </c>
      <c r="AZ1033" s="116">
        <f t="shared" si="475"/>
        <v>0</v>
      </c>
      <c r="BA1033" s="116">
        <f t="shared" si="476"/>
        <v>0</v>
      </c>
      <c r="BB1033" s="116">
        <f t="shared" si="477"/>
        <v>0</v>
      </c>
      <c r="BC1033" s="115">
        <f t="shared" si="483"/>
        <v>0</v>
      </c>
      <c r="BD1033" s="116">
        <f t="shared" si="478"/>
        <v>0</v>
      </c>
      <c r="BE1033" s="120">
        <f t="shared" si="484"/>
        <v>0</v>
      </c>
      <c r="BF1033" s="115">
        <f t="shared" si="485"/>
        <v>0</v>
      </c>
      <c r="BG1033" s="116">
        <f t="shared" si="479"/>
        <v>0</v>
      </c>
      <c r="BH1033" s="120">
        <f t="shared" si="486"/>
        <v>0</v>
      </c>
      <c r="BI1033" s="115">
        <f t="shared" si="487"/>
        <v>0</v>
      </c>
      <c r="BJ1033" s="116">
        <f t="shared" si="480"/>
        <v>0</v>
      </c>
      <c r="BK1033" s="120">
        <f t="shared" si="488"/>
        <v>0</v>
      </c>
      <c r="BL1033" s="120">
        <f t="shared" si="489"/>
        <v>0</v>
      </c>
      <c r="BN1033" s="375">
        <f t="shared" si="481"/>
        <v>0</v>
      </c>
      <c r="BP1033" s="380"/>
      <c r="DH1033" s="102"/>
    </row>
    <row r="1034" spans="1:112" hidden="1">
      <c r="A1034" s="110"/>
      <c r="B1034" s="786" t="s">
        <v>53</v>
      </c>
      <c r="C1034" s="786"/>
      <c r="D1034" s="786"/>
      <c r="E1034" s="786"/>
      <c r="F1034" s="786"/>
      <c r="G1034" s="786"/>
      <c r="H1034" s="786"/>
      <c r="I1034" s="786"/>
      <c r="J1034" s="786"/>
      <c r="K1034" s="786"/>
      <c r="L1034" s="786"/>
      <c r="M1034" s="786"/>
      <c r="N1034" s="786"/>
      <c r="O1034" s="786"/>
      <c r="P1034" s="786"/>
      <c r="Q1034" s="786"/>
      <c r="R1034" s="787"/>
      <c r="S1034" s="787"/>
      <c r="T1034" s="788"/>
      <c r="U1034" s="787" t="s">
        <v>1</v>
      </c>
      <c r="V1034" s="787"/>
      <c r="W1034" s="783">
        <v>40</v>
      </c>
      <c r="X1034" s="789"/>
      <c r="Y1034" s="789"/>
      <c r="Z1034" s="789">
        <v>85</v>
      </c>
      <c r="AA1034" s="789"/>
      <c r="AB1034" s="789">
        <v>40</v>
      </c>
      <c r="AC1034" s="781"/>
      <c r="AD1034" s="782"/>
      <c r="AE1034" s="783"/>
      <c r="AF1034" s="784">
        <f t="shared" si="482"/>
        <v>0</v>
      </c>
      <c r="AG1034" s="784"/>
      <c r="AH1034" s="784"/>
      <c r="AI1034" s="784"/>
      <c r="AJ1034" s="784">
        <f t="shared" si="470"/>
        <v>0</v>
      </c>
      <c r="AK1034" s="784"/>
      <c r="AL1034" s="784"/>
      <c r="AM1034" s="784"/>
      <c r="AN1034" s="784">
        <f t="shared" si="471"/>
        <v>0</v>
      </c>
      <c r="AO1034" s="784"/>
      <c r="AP1034" s="784"/>
      <c r="AQ1034" s="784"/>
      <c r="AR1034" s="363"/>
      <c r="AS1034" s="785">
        <f t="shared" si="472"/>
        <v>0</v>
      </c>
      <c r="AT1034" s="785"/>
      <c r="AU1034" s="785"/>
      <c r="AV1034" s="785"/>
      <c r="AW1034" s="785">
        <f t="shared" si="473"/>
        <v>0</v>
      </c>
      <c r="AX1034" s="91"/>
      <c r="AY1034" s="116">
        <f t="shared" si="474"/>
        <v>0</v>
      </c>
      <c r="AZ1034" s="116">
        <f t="shared" si="475"/>
        <v>0</v>
      </c>
      <c r="BA1034" s="116">
        <f t="shared" si="476"/>
        <v>0</v>
      </c>
      <c r="BB1034" s="116">
        <f t="shared" si="477"/>
        <v>0</v>
      </c>
      <c r="BC1034" s="115">
        <f t="shared" si="483"/>
        <v>0</v>
      </c>
      <c r="BD1034" s="116">
        <f t="shared" si="478"/>
        <v>0</v>
      </c>
      <c r="BE1034" s="120">
        <f t="shared" si="484"/>
        <v>0</v>
      </c>
      <c r="BF1034" s="115">
        <f t="shared" si="485"/>
        <v>0</v>
      </c>
      <c r="BG1034" s="116">
        <f t="shared" si="479"/>
        <v>0</v>
      </c>
      <c r="BH1034" s="120">
        <f t="shared" si="486"/>
        <v>0</v>
      </c>
      <c r="BI1034" s="115">
        <f t="shared" si="487"/>
        <v>0</v>
      </c>
      <c r="BJ1034" s="116">
        <f t="shared" si="480"/>
        <v>0</v>
      </c>
      <c r="BK1034" s="120">
        <f t="shared" si="488"/>
        <v>0</v>
      </c>
      <c r="BL1034" s="120">
        <f t="shared" si="489"/>
        <v>0</v>
      </c>
      <c r="BN1034" s="375">
        <f t="shared" si="481"/>
        <v>0</v>
      </c>
      <c r="BP1034" s="380"/>
      <c r="DH1034" s="102"/>
    </row>
    <row r="1035" spans="1:112" hidden="1">
      <c r="A1035" s="110"/>
      <c r="B1035" s="786" t="s">
        <v>158</v>
      </c>
      <c r="C1035" s="786"/>
      <c r="D1035" s="786"/>
      <c r="E1035" s="786"/>
      <c r="F1035" s="786"/>
      <c r="G1035" s="786"/>
      <c r="H1035" s="786"/>
      <c r="I1035" s="786"/>
      <c r="J1035" s="786"/>
      <c r="K1035" s="786"/>
      <c r="L1035" s="786"/>
      <c r="M1035" s="786"/>
      <c r="N1035" s="786"/>
      <c r="O1035" s="786"/>
      <c r="P1035" s="786"/>
      <c r="Q1035" s="786"/>
      <c r="R1035" s="787"/>
      <c r="S1035" s="787"/>
      <c r="T1035" s="788"/>
      <c r="U1035" s="787" t="s">
        <v>1</v>
      </c>
      <c r="V1035" s="787"/>
      <c r="W1035" s="783">
        <v>50</v>
      </c>
      <c r="X1035" s="789"/>
      <c r="Y1035" s="789"/>
      <c r="Z1035" s="789">
        <v>85</v>
      </c>
      <c r="AA1035" s="789"/>
      <c r="AB1035" s="789">
        <v>85</v>
      </c>
      <c r="AC1035" s="781"/>
      <c r="AD1035" s="782"/>
      <c r="AE1035" s="783"/>
      <c r="AF1035" s="784">
        <f t="shared" si="482"/>
        <v>0</v>
      </c>
      <c r="AG1035" s="784"/>
      <c r="AH1035" s="784"/>
      <c r="AI1035" s="784"/>
      <c r="AJ1035" s="784">
        <f t="shared" si="470"/>
        <v>0</v>
      </c>
      <c r="AK1035" s="784"/>
      <c r="AL1035" s="784"/>
      <c r="AM1035" s="784"/>
      <c r="AN1035" s="784">
        <f t="shared" si="471"/>
        <v>0</v>
      </c>
      <c r="AO1035" s="784"/>
      <c r="AP1035" s="784"/>
      <c r="AQ1035" s="784"/>
      <c r="AR1035" s="363"/>
      <c r="AS1035" s="785">
        <f t="shared" si="472"/>
        <v>0</v>
      </c>
      <c r="AT1035" s="785"/>
      <c r="AU1035" s="785"/>
      <c r="AV1035" s="785"/>
      <c r="AW1035" s="785">
        <f t="shared" si="473"/>
        <v>0</v>
      </c>
      <c r="AX1035" s="91"/>
      <c r="AY1035" s="116">
        <f t="shared" si="474"/>
        <v>0</v>
      </c>
      <c r="AZ1035" s="116">
        <f t="shared" si="475"/>
        <v>0</v>
      </c>
      <c r="BA1035" s="116">
        <f t="shared" si="476"/>
        <v>0</v>
      </c>
      <c r="BB1035" s="116">
        <f t="shared" si="477"/>
        <v>0</v>
      </c>
      <c r="BC1035" s="115">
        <f t="shared" si="483"/>
        <v>0</v>
      </c>
      <c r="BD1035" s="116">
        <f t="shared" si="478"/>
        <v>0</v>
      </c>
      <c r="BE1035" s="120">
        <f t="shared" si="484"/>
        <v>0</v>
      </c>
      <c r="BF1035" s="115">
        <f t="shared" si="485"/>
        <v>0</v>
      </c>
      <c r="BG1035" s="116">
        <f t="shared" si="479"/>
        <v>0</v>
      </c>
      <c r="BH1035" s="120">
        <f t="shared" si="486"/>
        <v>0</v>
      </c>
      <c r="BI1035" s="115">
        <f t="shared" si="487"/>
        <v>0</v>
      </c>
      <c r="BJ1035" s="116">
        <f t="shared" si="480"/>
        <v>0</v>
      </c>
      <c r="BK1035" s="120">
        <f t="shared" si="488"/>
        <v>0</v>
      </c>
      <c r="BL1035" s="120">
        <f t="shared" si="489"/>
        <v>0</v>
      </c>
      <c r="BN1035" s="375">
        <f t="shared" si="481"/>
        <v>0</v>
      </c>
      <c r="BP1035" s="380"/>
      <c r="DH1035" s="102"/>
    </row>
    <row r="1036" spans="1:112" hidden="1">
      <c r="A1036" s="110"/>
      <c r="B1036" s="786" t="s">
        <v>651</v>
      </c>
      <c r="C1036" s="786"/>
      <c r="D1036" s="786"/>
      <c r="E1036" s="786"/>
      <c r="F1036" s="786"/>
      <c r="G1036" s="786"/>
      <c r="H1036" s="786"/>
      <c r="I1036" s="786"/>
      <c r="J1036" s="786"/>
      <c r="K1036" s="786"/>
      <c r="L1036" s="786"/>
      <c r="M1036" s="786"/>
      <c r="N1036" s="786"/>
      <c r="O1036" s="786"/>
      <c r="P1036" s="786"/>
      <c r="Q1036" s="786"/>
      <c r="R1036" s="787"/>
      <c r="S1036" s="787"/>
      <c r="T1036" s="788"/>
      <c r="U1036" s="787"/>
      <c r="V1036" s="787"/>
      <c r="W1036" s="783"/>
      <c r="X1036" s="789"/>
      <c r="Y1036" s="789"/>
      <c r="Z1036" s="789"/>
      <c r="AA1036" s="789"/>
      <c r="AB1036" s="789"/>
      <c r="AC1036" s="781"/>
      <c r="AD1036" s="782"/>
      <c r="AE1036" s="783"/>
      <c r="AF1036" s="784">
        <f t="shared" si="482"/>
        <v>0</v>
      </c>
      <c r="AG1036" s="784"/>
      <c r="AH1036" s="784"/>
      <c r="AI1036" s="784"/>
      <c r="AJ1036" s="784">
        <f t="shared" si="470"/>
        <v>0</v>
      </c>
      <c r="AK1036" s="784"/>
      <c r="AL1036" s="784"/>
      <c r="AM1036" s="784"/>
      <c r="AN1036" s="784">
        <f t="shared" si="471"/>
        <v>0</v>
      </c>
      <c r="AO1036" s="784"/>
      <c r="AP1036" s="784"/>
      <c r="AQ1036" s="784"/>
      <c r="AR1036" s="363"/>
      <c r="AS1036" s="785">
        <f t="shared" si="472"/>
        <v>0</v>
      </c>
      <c r="AT1036" s="785"/>
      <c r="AU1036" s="785"/>
      <c r="AV1036" s="785"/>
      <c r="AW1036" s="785">
        <f t="shared" si="473"/>
        <v>0</v>
      </c>
      <c r="AX1036" s="91"/>
      <c r="AY1036" s="116">
        <f t="shared" si="474"/>
        <v>0</v>
      </c>
      <c r="AZ1036" s="116">
        <f t="shared" si="475"/>
        <v>0</v>
      </c>
      <c r="BA1036" s="116">
        <f t="shared" si="476"/>
        <v>0</v>
      </c>
      <c r="BB1036" s="116">
        <f t="shared" si="477"/>
        <v>0</v>
      </c>
      <c r="BC1036" s="115">
        <f t="shared" si="483"/>
        <v>0</v>
      </c>
      <c r="BD1036" s="116">
        <f t="shared" si="478"/>
        <v>0</v>
      </c>
      <c r="BE1036" s="120">
        <f t="shared" si="484"/>
        <v>0</v>
      </c>
      <c r="BF1036" s="115">
        <f t="shared" si="485"/>
        <v>0</v>
      </c>
      <c r="BG1036" s="116">
        <f t="shared" si="479"/>
        <v>0</v>
      </c>
      <c r="BH1036" s="120">
        <f t="shared" si="486"/>
        <v>0</v>
      </c>
      <c r="BI1036" s="115">
        <f t="shared" si="487"/>
        <v>0</v>
      </c>
      <c r="BJ1036" s="116">
        <f t="shared" si="480"/>
        <v>0</v>
      </c>
      <c r="BK1036" s="120">
        <f t="shared" si="488"/>
        <v>0</v>
      </c>
      <c r="BL1036" s="120">
        <f t="shared" si="489"/>
        <v>0</v>
      </c>
      <c r="BN1036" s="375">
        <f t="shared" si="481"/>
        <v>0</v>
      </c>
      <c r="BP1036" s="380"/>
      <c r="DH1036" s="102"/>
    </row>
    <row r="1037" spans="1:112" hidden="1">
      <c r="A1037" s="110"/>
      <c r="B1037" s="786" t="s">
        <v>652</v>
      </c>
      <c r="C1037" s="786"/>
      <c r="D1037" s="786"/>
      <c r="E1037" s="786"/>
      <c r="F1037" s="786"/>
      <c r="G1037" s="786"/>
      <c r="H1037" s="786"/>
      <c r="I1037" s="786"/>
      <c r="J1037" s="786"/>
      <c r="K1037" s="786"/>
      <c r="L1037" s="786"/>
      <c r="M1037" s="786"/>
      <c r="N1037" s="786"/>
      <c r="O1037" s="786"/>
      <c r="P1037" s="786"/>
      <c r="Q1037" s="786"/>
      <c r="R1037" s="787"/>
      <c r="S1037" s="787"/>
      <c r="T1037" s="788"/>
      <c r="U1037" s="787" t="s">
        <v>1</v>
      </c>
      <c r="V1037" s="787" t="s">
        <v>1</v>
      </c>
      <c r="W1037" s="783">
        <v>50</v>
      </c>
      <c r="X1037" s="789"/>
      <c r="Y1037" s="789"/>
      <c r="Z1037" s="789">
        <v>50</v>
      </c>
      <c r="AA1037" s="789"/>
      <c r="AB1037" s="789">
        <v>50</v>
      </c>
      <c r="AC1037" s="781"/>
      <c r="AD1037" s="782"/>
      <c r="AE1037" s="783"/>
      <c r="AF1037" s="784">
        <f t="shared" si="482"/>
        <v>0</v>
      </c>
      <c r="AG1037" s="784"/>
      <c r="AH1037" s="784"/>
      <c r="AI1037" s="784"/>
      <c r="AJ1037" s="784">
        <f t="shared" si="470"/>
        <v>0</v>
      </c>
      <c r="AK1037" s="784"/>
      <c r="AL1037" s="784"/>
      <c r="AM1037" s="784"/>
      <c r="AN1037" s="784">
        <f t="shared" si="471"/>
        <v>0</v>
      </c>
      <c r="AO1037" s="784"/>
      <c r="AP1037" s="784"/>
      <c r="AQ1037" s="784"/>
      <c r="AR1037" s="363"/>
      <c r="AS1037" s="785">
        <f t="shared" si="472"/>
        <v>0</v>
      </c>
      <c r="AT1037" s="785"/>
      <c r="AU1037" s="785"/>
      <c r="AV1037" s="785"/>
      <c r="AW1037" s="785">
        <f t="shared" si="473"/>
        <v>0</v>
      </c>
      <c r="AX1037" s="91"/>
      <c r="AY1037" s="116">
        <f t="shared" si="474"/>
        <v>0</v>
      </c>
      <c r="AZ1037" s="116">
        <f t="shared" si="475"/>
        <v>0</v>
      </c>
      <c r="BA1037" s="116">
        <f t="shared" si="476"/>
        <v>0</v>
      </c>
      <c r="BB1037" s="116">
        <f t="shared" si="477"/>
        <v>0</v>
      </c>
      <c r="BC1037" s="115">
        <f t="shared" si="483"/>
        <v>0</v>
      </c>
      <c r="BD1037" s="116">
        <f t="shared" si="478"/>
        <v>0</v>
      </c>
      <c r="BE1037" s="120">
        <f t="shared" si="484"/>
        <v>0</v>
      </c>
      <c r="BF1037" s="115">
        <f t="shared" si="485"/>
        <v>0</v>
      </c>
      <c r="BG1037" s="116">
        <f t="shared" si="479"/>
        <v>0</v>
      </c>
      <c r="BH1037" s="120">
        <f t="shared" si="486"/>
        <v>0</v>
      </c>
      <c r="BI1037" s="115">
        <f t="shared" si="487"/>
        <v>0</v>
      </c>
      <c r="BJ1037" s="116">
        <f t="shared" si="480"/>
        <v>0</v>
      </c>
      <c r="BK1037" s="120">
        <f t="shared" si="488"/>
        <v>0</v>
      </c>
      <c r="BL1037" s="120">
        <f t="shared" si="489"/>
        <v>0</v>
      </c>
      <c r="BN1037" s="375">
        <f t="shared" si="481"/>
        <v>0</v>
      </c>
      <c r="BP1037" s="380"/>
      <c r="DH1037" s="102"/>
    </row>
    <row r="1038" spans="1:112" hidden="1">
      <c r="A1038" s="110"/>
      <c r="B1038" s="786" t="s">
        <v>653</v>
      </c>
      <c r="C1038" s="786"/>
      <c r="D1038" s="786"/>
      <c r="E1038" s="786"/>
      <c r="F1038" s="786"/>
      <c r="G1038" s="786"/>
      <c r="H1038" s="786"/>
      <c r="I1038" s="786"/>
      <c r="J1038" s="786"/>
      <c r="K1038" s="786"/>
      <c r="L1038" s="786"/>
      <c r="M1038" s="786"/>
      <c r="N1038" s="786"/>
      <c r="O1038" s="786"/>
      <c r="P1038" s="786"/>
      <c r="Q1038" s="786"/>
      <c r="R1038" s="787"/>
      <c r="S1038" s="787"/>
      <c r="T1038" s="788"/>
      <c r="U1038" s="787" t="s">
        <v>1</v>
      </c>
      <c r="V1038" s="787" t="s">
        <v>1</v>
      </c>
      <c r="W1038" s="783">
        <v>25</v>
      </c>
      <c r="X1038" s="789"/>
      <c r="Y1038" s="789"/>
      <c r="Z1038" s="789">
        <v>70</v>
      </c>
      <c r="AA1038" s="789"/>
      <c r="AB1038" s="789">
        <v>70</v>
      </c>
      <c r="AC1038" s="781"/>
      <c r="AD1038" s="782"/>
      <c r="AE1038" s="783"/>
      <c r="AF1038" s="784">
        <f t="shared" si="482"/>
        <v>0</v>
      </c>
      <c r="AG1038" s="784"/>
      <c r="AH1038" s="784"/>
      <c r="AI1038" s="784"/>
      <c r="AJ1038" s="784">
        <f t="shared" si="470"/>
        <v>0</v>
      </c>
      <c r="AK1038" s="784"/>
      <c r="AL1038" s="784"/>
      <c r="AM1038" s="784"/>
      <c r="AN1038" s="784">
        <f t="shared" si="471"/>
        <v>0</v>
      </c>
      <c r="AO1038" s="784"/>
      <c r="AP1038" s="784"/>
      <c r="AQ1038" s="784"/>
      <c r="AR1038" s="363"/>
      <c r="AS1038" s="785">
        <f t="shared" si="472"/>
        <v>0</v>
      </c>
      <c r="AT1038" s="785"/>
      <c r="AU1038" s="785"/>
      <c r="AV1038" s="785"/>
      <c r="AW1038" s="785">
        <f t="shared" si="473"/>
        <v>0</v>
      </c>
      <c r="AX1038" s="91"/>
      <c r="AY1038" s="116">
        <f t="shared" si="474"/>
        <v>0</v>
      </c>
      <c r="AZ1038" s="116">
        <f t="shared" si="475"/>
        <v>0</v>
      </c>
      <c r="BA1038" s="116">
        <f t="shared" si="476"/>
        <v>0</v>
      </c>
      <c r="BB1038" s="116">
        <f t="shared" si="477"/>
        <v>0</v>
      </c>
      <c r="BC1038" s="115">
        <f t="shared" si="483"/>
        <v>0</v>
      </c>
      <c r="BD1038" s="116">
        <f t="shared" si="478"/>
        <v>0</v>
      </c>
      <c r="BE1038" s="120">
        <f t="shared" si="484"/>
        <v>0</v>
      </c>
      <c r="BF1038" s="115">
        <f t="shared" si="485"/>
        <v>0</v>
      </c>
      <c r="BG1038" s="116">
        <f t="shared" si="479"/>
        <v>0</v>
      </c>
      <c r="BH1038" s="120">
        <f t="shared" si="486"/>
        <v>0</v>
      </c>
      <c r="BI1038" s="115">
        <f t="shared" si="487"/>
        <v>0</v>
      </c>
      <c r="BJ1038" s="116">
        <f t="shared" si="480"/>
        <v>0</v>
      </c>
      <c r="BK1038" s="120">
        <f t="shared" si="488"/>
        <v>0</v>
      </c>
      <c r="BL1038" s="120">
        <f t="shared" si="489"/>
        <v>0</v>
      </c>
      <c r="BN1038" s="375">
        <f t="shared" si="481"/>
        <v>0</v>
      </c>
      <c r="BP1038" s="380"/>
      <c r="DH1038" s="102"/>
    </row>
    <row r="1039" spans="1:112" hidden="1">
      <c r="A1039" s="110"/>
      <c r="B1039" s="786"/>
      <c r="C1039" s="786"/>
      <c r="D1039" s="786"/>
      <c r="E1039" s="786"/>
      <c r="F1039" s="786"/>
      <c r="G1039" s="786"/>
      <c r="H1039" s="786"/>
      <c r="I1039" s="786"/>
      <c r="J1039" s="786"/>
      <c r="K1039" s="786"/>
      <c r="L1039" s="786"/>
      <c r="M1039" s="786"/>
      <c r="N1039" s="786"/>
      <c r="O1039" s="786"/>
      <c r="P1039" s="786"/>
      <c r="Q1039" s="786"/>
      <c r="R1039" s="787"/>
      <c r="S1039" s="787"/>
      <c r="T1039" s="788"/>
      <c r="U1039" s="787"/>
      <c r="V1039" s="787"/>
      <c r="W1039" s="783"/>
      <c r="X1039" s="789"/>
      <c r="Y1039" s="789"/>
      <c r="Z1039" s="789"/>
      <c r="AA1039" s="789"/>
      <c r="AB1039" s="789"/>
      <c r="AC1039" s="781"/>
      <c r="AD1039" s="782"/>
      <c r="AE1039" s="783"/>
      <c r="AF1039" s="784">
        <f t="shared" si="482"/>
        <v>0</v>
      </c>
      <c r="AG1039" s="784"/>
      <c r="AH1039" s="784"/>
      <c r="AI1039" s="784"/>
      <c r="AJ1039" s="784">
        <f t="shared" si="470"/>
        <v>0</v>
      </c>
      <c r="AK1039" s="784"/>
      <c r="AL1039" s="784"/>
      <c r="AM1039" s="784"/>
      <c r="AN1039" s="784">
        <f t="shared" si="471"/>
        <v>0</v>
      </c>
      <c r="AO1039" s="784"/>
      <c r="AP1039" s="784"/>
      <c r="AQ1039" s="784"/>
      <c r="AR1039" s="363"/>
      <c r="AS1039" s="785">
        <f t="shared" si="472"/>
        <v>0</v>
      </c>
      <c r="AT1039" s="785"/>
      <c r="AU1039" s="785"/>
      <c r="AV1039" s="785"/>
      <c r="AW1039" s="785">
        <f t="shared" si="473"/>
        <v>0</v>
      </c>
      <c r="AX1039" s="91"/>
      <c r="AY1039" s="116">
        <f t="shared" si="474"/>
        <v>0</v>
      </c>
      <c r="AZ1039" s="116">
        <f t="shared" si="475"/>
        <v>0</v>
      </c>
      <c r="BA1039" s="116">
        <f t="shared" si="476"/>
        <v>0</v>
      </c>
      <c r="BB1039" s="116">
        <f t="shared" si="477"/>
        <v>0</v>
      </c>
      <c r="BC1039" s="115">
        <f t="shared" si="483"/>
        <v>0</v>
      </c>
      <c r="BD1039" s="116">
        <f t="shared" si="478"/>
        <v>0</v>
      </c>
      <c r="BE1039" s="120">
        <f t="shared" si="484"/>
        <v>0</v>
      </c>
      <c r="BF1039" s="115">
        <f t="shared" si="485"/>
        <v>0</v>
      </c>
      <c r="BG1039" s="116">
        <f t="shared" si="479"/>
        <v>0</v>
      </c>
      <c r="BH1039" s="120">
        <f t="shared" si="486"/>
        <v>0</v>
      </c>
      <c r="BI1039" s="115">
        <f t="shared" si="487"/>
        <v>0</v>
      </c>
      <c r="BJ1039" s="116">
        <f t="shared" si="480"/>
        <v>0</v>
      </c>
      <c r="BK1039" s="120">
        <f t="shared" si="488"/>
        <v>0</v>
      </c>
      <c r="BL1039" s="120">
        <f t="shared" si="489"/>
        <v>0</v>
      </c>
      <c r="BN1039" s="375">
        <f t="shared" si="481"/>
        <v>0</v>
      </c>
      <c r="BP1039" s="380"/>
      <c r="DH1039" s="102"/>
    </row>
    <row r="1040" spans="1:112" hidden="1">
      <c r="A1040" s="110"/>
      <c r="B1040" s="786"/>
      <c r="C1040" s="786"/>
      <c r="D1040" s="786"/>
      <c r="E1040" s="786"/>
      <c r="F1040" s="786"/>
      <c r="G1040" s="786"/>
      <c r="H1040" s="786"/>
      <c r="I1040" s="786"/>
      <c r="J1040" s="786"/>
      <c r="K1040" s="786"/>
      <c r="L1040" s="786"/>
      <c r="M1040" s="786"/>
      <c r="N1040" s="786"/>
      <c r="O1040" s="786"/>
      <c r="P1040" s="786"/>
      <c r="Q1040" s="786"/>
      <c r="R1040" s="787"/>
      <c r="S1040" s="787"/>
      <c r="T1040" s="788"/>
      <c r="U1040" s="787"/>
      <c r="V1040" s="787"/>
      <c r="W1040" s="783"/>
      <c r="X1040" s="789"/>
      <c r="Y1040" s="789"/>
      <c r="Z1040" s="789"/>
      <c r="AA1040" s="789"/>
      <c r="AB1040" s="789"/>
      <c r="AC1040" s="781"/>
      <c r="AD1040" s="782"/>
      <c r="AE1040" s="783"/>
      <c r="AF1040" s="784">
        <f t="shared" si="482"/>
        <v>0</v>
      </c>
      <c r="AG1040" s="784"/>
      <c r="AH1040" s="784"/>
      <c r="AI1040" s="784"/>
      <c r="AJ1040" s="784">
        <f t="shared" si="470"/>
        <v>0</v>
      </c>
      <c r="AK1040" s="784"/>
      <c r="AL1040" s="784"/>
      <c r="AM1040" s="784"/>
      <c r="AN1040" s="784">
        <f t="shared" si="471"/>
        <v>0</v>
      </c>
      <c r="AO1040" s="784"/>
      <c r="AP1040" s="784"/>
      <c r="AQ1040" s="784"/>
      <c r="AR1040" s="363"/>
      <c r="AS1040" s="785">
        <f t="shared" si="472"/>
        <v>0</v>
      </c>
      <c r="AT1040" s="785"/>
      <c r="AU1040" s="785"/>
      <c r="AV1040" s="785"/>
      <c r="AW1040" s="785">
        <f t="shared" si="473"/>
        <v>0</v>
      </c>
      <c r="AX1040" s="91"/>
      <c r="AY1040" s="116">
        <f t="shared" si="474"/>
        <v>0</v>
      </c>
      <c r="AZ1040" s="116">
        <f t="shared" si="475"/>
        <v>0</v>
      </c>
      <c r="BA1040" s="116">
        <f t="shared" si="476"/>
        <v>0</v>
      </c>
      <c r="BB1040" s="116">
        <f t="shared" si="477"/>
        <v>0</v>
      </c>
      <c r="BC1040" s="115">
        <f t="shared" si="483"/>
        <v>0</v>
      </c>
      <c r="BD1040" s="116">
        <f t="shared" si="478"/>
        <v>0</v>
      </c>
      <c r="BE1040" s="120">
        <f t="shared" si="484"/>
        <v>0</v>
      </c>
      <c r="BF1040" s="115">
        <f t="shared" si="485"/>
        <v>0</v>
      </c>
      <c r="BG1040" s="116">
        <f t="shared" si="479"/>
        <v>0</v>
      </c>
      <c r="BH1040" s="120">
        <f t="shared" si="486"/>
        <v>0</v>
      </c>
      <c r="BI1040" s="115">
        <f t="shared" si="487"/>
        <v>0</v>
      </c>
      <c r="BJ1040" s="116">
        <f t="shared" si="480"/>
        <v>0</v>
      </c>
      <c r="BK1040" s="120">
        <f t="shared" si="488"/>
        <v>0</v>
      </c>
      <c r="BL1040" s="120">
        <f t="shared" si="489"/>
        <v>0</v>
      </c>
      <c r="BN1040" s="375">
        <f t="shared" si="481"/>
        <v>0</v>
      </c>
      <c r="BP1040" s="380"/>
      <c r="DH1040" s="102"/>
    </row>
    <row r="1041" spans="1:112" ht="5" hidden="1" customHeight="1">
      <c r="A1041" s="103"/>
      <c r="B1041" s="364"/>
      <c r="C1041" s="364"/>
      <c r="D1041" s="364"/>
      <c r="E1041" s="364"/>
      <c r="F1041" s="364"/>
      <c r="G1041" s="364"/>
      <c r="H1041" s="364"/>
      <c r="I1041" s="364"/>
      <c r="J1041" s="364"/>
      <c r="K1041" s="364"/>
      <c r="L1041" s="364"/>
      <c r="M1041" s="364"/>
      <c r="N1041" s="364"/>
      <c r="O1041" s="364"/>
      <c r="P1041" s="364"/>
      <c r="Q1041" s="364"/>
      <c r="R1041" s="365"/>
      <c r="S1041" s="365"/>
      <c r="T1041" s="365"/>
      <c r="U1041" s="365"/>
      <c r="V1041" s="365"/>
      <c r="W1041" s="366"/>
      <c r="X1041" s="366"/>
      <c r="Y1041" s="366"/>
      <c r="Z1041" s="366"/>
      <c r="AA1041" s="366"/>
      <c r="AB1041" s="366"/>
      <c r="AC1041" s="366"/>
      <c r="AD1041" s="366"/>
      <c r="AE1041" s="366"/>
      <c r="AF1041" s="367"/>
      <c r="AG1041" s="367"/>
      <c r="AH1041" s="367"/>
      <c r="AI1041" s="367"/>
      <c r="AJ1041" s="367"/>
      <c r="AK1041" s="367"/>
      <c r="AL1041" s="367"/>
      <c r="AM1041" s="367"/>
      <c r="AN1041" s="367"/>
      <c r="AO1041" s="367"/>
      <c r="AP1041" s="367"/>
      <c r="AQ1041" s="367"/>
      <c r="AR1041" s="368"/>
      <c r="AS1041" s="361"/>
      <c r="AT1041" s="361"/>
      <c r="AU1041" s="361"/>
      <c r="AV1041" s="361"/>
      <c r="AW1041" s="361"/>
      <c r="AX1041" s="91"/>
      <c r="AY1041" s="106">
        <f>AY1000</f>
        <v>0</v>
      </c>
      <c r="AZ1041" s="106">
        <f>AZ1000</f>
        <v>0</v>
      </c>
      <c r="BA1041" s="106">
        <f>BA1000</f>
        <v>0</v>
      </c>
      <c r="BB1041" s="106">
        <f>BB1000</f>
        <v>0</v>
      </c>
      <c r="BC1041" s="106"/>
      <c r="BD1041" s="117"/>
      <c r="BE1041" s="119">
        <f>BE1000</f>
        <v>0</v>
      </c>
      <c r="BF1041" s="106"/>
      <c r="BG1041" s="106">
        <f>BG1000</f>
        <v>0</v>
      </c>
      <c r="BH1041" s="119">
        <f>BH1000</f>
        <v>0</v>
      </c>
      <c r="BI1041" s="106"/>
      <c r="BJ1041" s="106">
        <f>BJ1000</f>
        <v>0</v>
      </c>
      <c r="BK1041" s="119">
        <f>BK1000</f>
        <v>0</v>
      </c>
      <c r="BL1041" s="119">
        <f>BL1000</f>
        <v>0</v>
      </c>
      <c r="BN1041" s="377"/>
      <c r="BP1041" s="382"/>
      <c r="DH1041" s="104"/>
    </row>
    <row r="1042" spans="1:112" ht="21.5" hidden="1" customHeight="1">
      <c r="A1042" s="103"/>
      <c r="B1042" s="369"/>
      <c r="C1042" s="370"/>
      <c r="D1042" s="370"/>
      <c r="E1042" s="370"/>
      <c r="F1042" s="370"/>
      <c r="G1042" s="370"/>
      <c r="H1042" s="370"/>
      <c r="I1042" s="370"/>
      <c r="J1042" s="370"/>
      <c r="K1042" s="370"/>
      <c r="L1042" s="370"/>
      <c r="M1042" s="370"/>
      <c r="N1042" s="370"/>
      <c r="O1042" s="370"/>
      <c r="P1042" s="370"/>
      <c r="Q1042" s="370"/>
      <c r="R1042" s="143"/>
      <c r="S1042" s="143"/>
      <c r="T1042" s="143"/>
      <c r="U1042" s="143"/>
      <c r="V1042" s="143"/>
      <c r="W1042" s="143"/>
      <c r="X1042" s="143"/>
      <c r="Y1042" s="143"/>
      <c r="Z1042" s="143"/>
      <c r="AA1042" s="143"/>
      <c r="AB1042" s="143"/>
      <c r="AC1042" s="143"/>
      <c r="AD1042" s="143"/>
      <c r="AE1042" s="246" t="str">
        <f>CONCATENATE(B1000," ","TOTAL")</f>
        <v>BATHROOMS TOTAL</v>
      </c>
      <c r="AF1042" s="802">
        <f>SUBTOTAL(9,AF1001:AF1041)</f>
        <v>5000</v>
      </c>
      <c r="AG1042" s="802"/>
      <c r="AH1042" s="802"/>
      <c r="AI1042" s="802"/>
      <c r="AJ1042" s="802">
        <f>SUBTOTAL(9,AJ1001:AJ1041)</f>
        <v>7250</v>
      </c>
      <c r="AK1042" s="802"/>
      <c r="AL1042" s="802"/>
      <c r="AM1042" s="802"/>
      <c r="AN1042" s="802">
        <f>SUBTOTAL(9,AN1001:AN1041)</f>
        <v>0</v>
      </c>
      <c r="AO1042" s="802"/>
      <c r="AP1042" s="802"/>
      <c r="AQ1042" s="802"/>
      <c r="AR1042" s="359"/>
      <c r="AS1042" s="803">
        <f>SUBTOTAL(9,AS1001:AS1041)</f>
        <v>12250</v>
      </c>
      <c r="AT1042" s="803"/>
      <c r="AU1042" s="803"/>
      <c r="AV1042" s="803"/>
      <c r="AW1042" s="803">
        <f>SUM(AW1005:AW1013)</f>
        <v>12250</v>
      </c>
      <c r="AX1042" s="91"/>
      <c r="AY1042" s="121">
        <f t="shared" ref="AY1042:BL1042" si="490">SUM(AY1001:AY1041)</f>
        <v>5000</v>
      </c>
      <c r="AZ1042" s="121">
        <f t="shared" si="490"/>
        <v>7250</v>
      </c>
      <c r="BA1042" s="121">
        <f t="shared" si="490"/>
        <v>0</v>
      </c>
      <c r="BB1042" s="121">
        <f t="shared" si="490"/>
        <v>12250</v>
      </c>
      <c r="BC1042" s="118">
        <f t="shared" si="490"/>
        <v>5.9835452505609572E-2</v>
      </c>
      <c r="BD1042" s="121">
        <f t="shared" si="490"/>
        <v>1350</v>
      </c>
      <c r="BE1042" s="121">
        <f t="shared" si="490"/>
        <v>6350</v>
      </c>
      <c r="BF1042" s="118">
        <f t="shared" si="490"/>
        <v>8.6761406133133878E-2</v>
      </c>
      <c r="BG1042" s="121">
        <f t="shared" si="490"/>
        <v>1957.5</v>
      </c>
      <c r="BH1042" s="121">
        <f t="shared" si="490"/>
        <v>9207.5</v>
      </c>
      <c r="BI1042" s="118">
        <f t="shared" si="490"/>
        <v>0</v>
      </c>
      <c r="BJ1042" s="121">
        <f t="shared" si="490"/>
        <v>0</v>
      </c>
      <c r="BK1042" s="121">
        <f t="shared" si="490"/>
        <v>0</v>
      </c>
      <c r="BL1042" s="121">
        <f t="shared" si="490"/>
        <v>15557.5</v>
      </c>
      <c r="BN1042" s="383">
        <f>IFERROR(AS1042/Total_Detailed_Estimate,0)</f>
        <v>0.14659685863874344</v>
      </c>
      <c r="BP1042" s="381"/>
      <c r="DH1042" s="109"/>
    </row>
    <row r="1043" spans="1:112" ht="8.75" hidden="1" customHeight="1">
      <c r="A1043" s="103"/>
      <c r="B1043" s="140"/>
      <c r="C1043" s="140"/>
      <c r="D1043" s="140"/>
      <c r="E1043" s="140"/>
      <c r="F1043" s="140"/>
      <c r="G1043" s="140"/>
      <c r="H1043" s="140"/>
      <c r="I1043" s="140"/>
      <c r="J1043" s="140"/>
      <c r="K1043" s="140"/>
      <c r="L1043" s="140"/>
      <c r="M1043" s="140"/>
      <c r="N1043" s="140"/>
      <c r="O1043" s="140"/>
      <c r="P1043" s="140"/>
      <c r="Q1043" s="140"/>
      <c r="R1043" s="141"/>
      <c r="S1043" s="141"/>
      <c r="T1043" s="141"/>
      <c r="U1043" s="141"/>
      <c r="V1043" s="141"/>
      <c r="W1043" s="142"/>
      <c r="X1043" s="142"/>
      <c r="Y1043" s="142"/>
      <c r="Z1043" s="142"/>
      <c r="AA1043" s="142"/>
      <c r="AB1043" s="142"/>
      <c r="AC1043" s="142"/>
      <c r="AD1043" s="142"/>
      <c r="AE1043" s="392"/>
      <c r="AF1043" s="144"/>
      <c r="AG1043" s="144"/>
      <c r="AH1043" s="144"/>
      <c r="AI1043" s="144"/>
      <c r="AJ1043" s="144"/>
      <c r="AK1043" s="144"/>
      <c r="AL1043" s="144"/>
      <c r="AM1043" s="144"/>
      <c r="AN1043" s="144"/>
      <c r="AO1043" s="144"/>
      <c r="AP1043" s="144"/>
      <c r="AQ1043" s="144"/>
      <c r="AR1043" s="360"/>
      <c r="AS1043" s="362"/>
      <c r="AT1043" s="362"/>
      <c r="AU1043" s="362"/>
      <c r="AV1043" s="362"/>
      <c r="AW1043" s="393"/>
      <c r="AX1043" s="91"/>
      <c r="AY1043" s="106">
        <f>AY1000</f>
        <v>0</v>
      </c>
      <c r="AZ1043" s="106">
        <f>AZ1000</f>
        <v>0</v>
      </c>
      <c r="BA1043" s="106">
        <f>BA1000</f>
        <v>0</v>
      </c>
      <c r="BB1043" s="106">
        <f>BB1000</f>
        <v>0</v>
      </c>
      <c r="BC1043" s="106"/>
      <c r="BD1043" s="106"/>
      <c r="BE1043" s="106">
        <f>BE1000</f>
        <v>0</v>
      </c>
      <c r="BF1043" s="106"/>
      <c r="BG1043" s="106">
        <f>BG1000</f>
        <v>0</v>
      </c>
      <c r="BH1043" s="106">
        <f>BH1000</f>
        <v>0</v>
      </c>
      <c r="BI1043" s="106"/>
      <c r="BJ1043" s="106">
        <f>BJ1000</f>
        <v>0</v>
      </c>
      <c r="BK1043" s="106">
        <f>BK1000</f>
        <v>0</v>
      </c>
      <c r="BL1043" s="106">
        <f>BL1000</f>
        <v>0</v>
      </c>
      <c r="BN1043" s="377"/>
      <c r="BP1043" s="382"/>
      <c r="DH1043" s="104"/>
    </row>
    <row r="1044" spans="1:112" ht="9.5" hidden="1" customHeight="1">
      <c r="A1044" s="103"/>
      <c r="B1044" s="145"/>
      <c r="C1044" s="145"/>
      <c r="D1044" s="145"/>
      <c r="E1044" s="145"/>
      <c r="F1044" s="145"/>
      <c r="G1044" s="145"/>
      <c r="H1044" s="145"/>
      <c r="I1044" s="145"/>
      <c r="J1044" s="145"/>
      <c r="K1044" s="145"/>
      <c r="L1044" s="145"/>
      <c r="M1044" s="145"/>
      <c r="N1044" s="145"/>
      <c r="O1044" s="145"/>
      <c r="P1044" s="145"/>
      <c r="Q1044" s="145"/>
      <c r="R1044" s="146"/>
      <c r="S1044" s="146"/>
      <c r="T1044" s="146"/>
      <c r="U1044" s="146"/>
      <c r="V1044" s="146"/>
      <c r="W1044" s="146"/>
      <c r="X1044" s="146"/>
      <c r="Y1044" s="146"/>
      <c r="Z1044" s="146"/>
      <c r="AA1044" s="146"/>
      <c r="AB1044" s="146"/>
      <c r="AC1044" s="146"/>
      <c r="AD1044" s="146"/>
      <c r="AE1044" s="147"/>
      <c r="AF1044" s="148"/>
      <c r="AG1044" s="148"/>
      <c r="AH1044" s="148"/>
      <c r="AI1044" s="148"/>
      <c r="AJ1044" s="148"/>
      <c r="AK1044" s="148"/>
      <c r="AL1044" s="148"/>
      <c r="AM1044" s="148"/>
      <c r="AN1044" s="148"/>
      <c r="AO1044" s="148"/>
      <c r="AP1044" s="148"/>
      <c r="AQ1044" s="148"/>
      <c r="AR1044" s="148"/>
      <c r="AS1044" s="149"/>
      <c r="AT1044" s="149"/>
      <c r="AU1044" s="149"/>
      <c r="AV1044" s="149"/>
      <c r="AW1044" s="149"/>
      <c r="AX1044" s="91"/>
      <c r="AY1044" s="108">
        <f>AY1042</f>
        <v>5000</v>
      </c>
      <c r="AZ1044" s="108">
        <f>AZ1042</f>
        <v>7250</v>
      </c>
      <c r="BA1044" s="108">
        <f>BA1042</f>
        <v>0</v>
      </c>
      <c r="BB1044" s="108">
        <f>BB1042</f>
        <v>12250</v>
      </c>
      <c r="BC1044" s="108"/>
      <c r="BD1044" s="108"/>
      <c r="BE1044" s="108">
        <f>BE1042</f>
        <v>6350</v>
      </c>
      <c r="BF1044" s="108"/>
      <c r="BG1044" s="108">
        <f>BG1042</f>
        <v>1957.5</v>
      </c>
      <c r="BH1044" s="108">
        <f>BH1042</f>
        <v>9207.5</v>
      </c>
      <c r="BI1044" s="108"/>
      <c r="BJ1044" s="108">
        <f>BJ1042</f>
        <v>0</v>
      </c>
      <c r="BK1044" s="108">
        <f>BK1042</f>
        <v>0</v>
      </c>
      <c r="BL1044" s="108">
        <f>BL1042</f>
        <v>15557.5</v>
      </c>
      <c r="DH1044" s="107"/>
    </row>
    <row r="1045" spans="1:112" ht="23" customHeight="1">
      <c r="A1045" s="114" t="s">
        <v>704</v>
      </c>
      <c r="B1045" s="795" t="str">
        <f>UPPER(Interior8_Category)</f>
        <v>CABINETRY</v>
      </c>
      <c r="C1045" s="796"/>
      <c r="D1045" s="796"/>
      <c r="E1045" s="796"/>
      <c r="F1045" s="796"/>
      <c r="G1045" s="796"/>
      <c r="H1045" s="796"/>
      <c r="I1045" s="796"/>
      <c r="J1045" s="796"/>
      <c r="K1045" s="796"/>
      <c r="L1045" s="796"/>
      <c r="M1045" s="796"/>
      <c r="N1045" s="796"/>
      <c r="O1045" s="796"/>
      <c r="P1045" s="796"/>
      <c r="Q1045" s="797"/>
      <c r="R1045" s="798"/>
      <c r="S1045" s="798"/>
      <c r="T1045" s="798"/>
      <c r="U1045" s="799"/>
      <c r="V1045" s="800"/>
      <c r="W1045" s="790"/>
      <c r="X1045" s="790"/>
      <c r="Y1045" s="790"/>
      <c r="Z1045" s="790"/>
      <c r="AA1045" s="790"/>
      <c r="AB1045" s="790"/>
      <c r="AC1045" s="790"/>
      <c r="AD1045" s="790"/>
      <c r="AE1045" s="790"/>
      <c r="AF1045" s="791" t="str">
        <f>IF(Interior8_Labor=0,"",Interior8_Labor)</f>
        <v/>
      </c>
      <c r="AG1045" s="791"/>
      <c r="AH1045" s="791"/>
      <c r="AI1045" s="791"/>
      <c r="AJ1045" s="791" t="str">
        <f>IF(Interior8_Material=0,"",Interior8_Material)</f>
        <v/>
      </c>
      <c r="AK1045" s="791"/>
      <c r="AL1045" s="791"/>
      <c r="AM1045" s="791"/>
      <c r="AN1045" s="791" t="str">
        <f>IF(Interior8_Sub=0,"",Interior8_Sub)</f>
        <v/>
      </c>
      <c r="AO1045" s="791"/>
      <c r="AP1045" s="791"/>
      <c r="AQ1045" s="791"/>
      <c r="AR1045" s="358"/>
      <c r="AS1045" s="792" t="str">
        <f>IF(Interior8_Total=0,"",Interior8_Total)</f>
        <v/>
      </c>
      <c r="AT1045" s="792"/>
      <c r="AU1045" s="793"/>
      <c r="AV1045" s="793"/>
      <c r="AW1045" s="794"/>
      <c r="AX1045" s="371"/>
      <c r="AY1045" s="101"/>
      <c r="AZ1045" s="101"/>
      <c r="BA1045" s="101"/>
      <c r="BB1045" s="101"/>
      <c r="BC1045" s="101"/>
      <c r="BD1045" s="101"/>
      <c r="BE1045" s="101"/>
      <c r="BF1045" s="101"/>
      <c r="BG1045" s="101"/>
      <c r="BH1045" s="101"/>
      <c r="BI1045" s="101"/>
      <c r="BJ1045" s="101"/>
      <c r="BK1045" s="101"/>
      <c r="BL1045" s="101"/>
      <c r="BN1045" s="374"/>
      <c r="BP1045" s="378"/>
      <c r="DH1045" s="102"/>
    </row>
    <row r="1046" spans="1:112" hidden="1">
      <c r="A1046" s="110"/>
      <c r="B1046" s="786" t="s">
        <v>990</v>
      </c>
      <c r="C1046" s="786"/>
      <c r="D1046" s="786"/>
      <c r="E1046" s="786"/>
      <c r="F1046" s="786"/>
      <c r="G1046" s="786"/>
      <c r="H1046" s="786"/>
      <c r="I1046" s="786"/>
      <c r="J1046" s="786"/>
      <c r="K1046" s="786"/>
      <c r="L1046" s="786"/>
      <c r="M1046" s="786"/>
      <c r="N1046" s="786"/>
      <c r="O1046" s="786"/>
      <c r="P1046" s="786"/>
      <c r="Q1046" s="786"/>
      <c r="R1046" s="787"/>
      <c r="S1046" s="787"/>
      <c r="T1046" s="788"/>
      <c r="U1046" s="787"/>
      <c r="V1046" s="787"/>
      <c r="W1046" s="783"/>
      <c r="X1046" s="789"/>
      <c r="Y1046" s="789"/>
      <c r="Z1046" s="781"/>
      <c r="AA1046" s="782"/>
      <c r="AB1046" s="783"/>
      <c r="AC1046" s="781"/>
      <c r="AD1046" s="782"/>
      <c r="AE1046" s="783"/>
      <c r="AF1046" s="784">
        <f>R1046*W1046</f>
        <v>0</v>
      </c>
      <c r="AG1046" s="784"/>
      <c r="AH1046" s="784"/>
      <c r="AI1046" s="784"/>
      <c r="AJ1046" s="784">
        <f t="shared" ref="AJ1046:AJ1085" si="491">R1046*Z1046</f>
        <v>0</v>
      </c>
      <c r="AK1046" s="784"/>
      <c r="AL1046" s="784"/>
      <c r="AM1046" s="784"/>
      <c r="AN1046" s="784">
        <f t="shared" ref="AN1046:AN1085" si="492">R1046*AC1046</f>
        <v>0</v>
      </c>
      <c r="AO1046" s="784"/>
      <c r="AP1046" s="784"/>
      <c r="AQ1046" s="784"/>
      <c r="AR1046" s="363"/>
      <c r="AS1046" s="785">
        <f t="shared" ref="AS1046:AS1085" si="493">SUM(AF1046:AQ1046)</f>
        <v>0</v>
      </c>
      <c r="AT1046" s="785"/>
      <c r="AU1046" s="785"/>
      <c r="AV1046" s="785"/>
      <c r="AW1046" s="785">
        <f t="shared" ref="AW1046:AW1085" si="494">SUM(AF1046:AQ1046)</f>
        <v>0</v>
      </c>
      <c r="AX1046" s="100"/>
      <c r="AY1046" s="116">
        <f t="shared" ref="AY1046:AY1085" si="495">AF1046</f>
        <v>0</v>
      </c>
      <c r="AZ1046" s="116">
        <f t="shared" ref="AZ1046:AZ1085" si="496">AJ1046</f>
        <v>0</v>
      </c>
      <c r="BA1046" s="116">
        <f t="shared" ref="BA1046:BA1085" si="497">AN1046</f>
        <v>0</v>
      </c>
      <c r="BB1046" s="116">
        <f t="shared" ref="BB1046:BB1085" si="498">SUM(AY1046:BA1046)</f>
        <v>0</v>
      </c>
      <c r="BC1046" s="115">
        <f>IFERROR(AY1046/$BB$5,0)</f>
        <v>0</v>
      </c>
      <c r="BD1046" s="116">
        <f t="shared" ref="BD1046:BD1085" si="499">BC1046*Allocated_Adders</f>
        <v>0</v>
      </c>
      <c r="BE1046" s="120">
        <f>AY1046+BD1046</f>
        <v>0</v>
      </c>
      <c r="BF1046" s="115">
        <f>IFERROR(AZ1046/$BB$5,0)</f>
        <v>0</v>
      </c>
      <c r="BG1046" s="116">
        <f t="shared" ref="BG1046:BG1085" si="500">BF1046*Allocated_Adders</f>
        <v>0</v>
      </c>
      <c r="BH1046" s="120">
        <f>AZ1046+BG1046</f>
        <v>0</v>
      </c>
      <c r="BI1046" s="115">
        <f>IFERROR(BA1046/$BB$5,0)</f>
        <v>0</v>
      </c>
      <c r="BJ1046" s="116">
        <f t="shared" ref="BJ1046:BJ1085" si="501">BI1046*Allocated_Adders</f>
        <v>0</v>
      </c>
      <c r="BK1046" s="120">
        <f>BA1046+BJ1046</f>
        <v>0</v>
      </c>
      <c r="BL1046" s="120">
        <f>BE1046+BH1046+BK1046</f>
        <v>0</v>
      </c>
      <c r="BN1046" s="375">
        <f t="shared" ref="BN1046:BN1085" si="502">IFERROR(AS1046/Total_Detailed_Estimate,0)</f>
        <v>0</v>
      </c>
      <c r="BP1046" s="380"/>
      <c r="DH1046" s="102"/>
    </row>
    <row r="1047" spans="1:112" hidden="1">
      <c r="A1047" s="110"/>
      <c r="B1047" s="786" t="s">
        <v>991</v>
      </c>
      <c r="C1047" s="786"/>
      <c r="D1047" s="786"/>
      <c r="E1047" s="786"/>
      <c r="F1047" s="786"/>
      <c r="G1047" s="786"/>
      <c r="H1047" s="786"/>
      <c r="I1047" s="786"/>
      <c r="J1047" s="786"/>
      <c r="K1047" s="786"/>
      <c r="L1047" s="786"/>
      <c r="M1047" s="786"/>
      <c r="N1047" s="786"/>
      <c r="O1047" s="786"/>
      <c r="P1047" s="786"/>
      <c r="Q1047" s="786"/>
      <c r="R1047" s="787"/>
      <c r="S1047" s="787"/>
      <c r="T1047" s="788"/>
      <c r="U1047" s="787"/>
      <c r="V1047" s="787"/>
      <c r="W1047" s="783"/>
      <c r="X1047" s="789"/>
      <c r="Y1047" s="789"/>
      <c r="Z1047" s="781"/>
      <c r="AA1047" s="782"/>
      <c r="AB1047" s="783"/>
      <c r="AC1047" s="781"/>
      <c r="AD1047" s="782"/>
      <c r="AE1047" s="783"/>
      <c r="AF1047" s="784">
        <f t="shared" ref="AF1047:AF1085" si="503">R1047*W1047</f>
        <v>0</v>
      </c>
      <c r="AG1047" s="784"/>
      <c r="AH1047" s="784"/>
      <c r="AI1047" s="784"/>
      <c r="AJ1047" s="784">
        <f t="shared" si="491"/>
        <v>0</v>
      </c>
      <c r="AK1047" s="784"/>
      <c r="AL1047" s="784"/>
      <c r="AM1047" s="784"/>
      <c r="AN1047" s="784">
        <f t="shared" si="492"/>
        <v>0</v>
      </c>
      <c r="AO1047" s="784"/>
      <c r="AP1047" s="784"/>
      <c r="AQ1047" s="784"/>
      <c r="AR1047" s="363"/>
      <c r="AS1047" s="785">
        <f t="shared" si="493"/>
        <v>0</v>
      </c>
      <c r="AT1047" s="785"/>
      <c r="AU1047" s="785"/>
      <c r="AV1047" s="785"/>
      <c r="AW1047" s="785">
        <f t="shared" si="494"/>
        <v>0</v>
      </c>
      <c r="AX1047" s="90"/>
      <c r="AY1047" s="116">
        <f t="shared" si="495"/>
        <v>0</v>
      </c>
      <c r="AZ1047" s="116">
        <f t="shared" si="496"/>
        <v>0</v>
      </c>
      <c r="BA1047" s="116">
        <f t="shared" si="497"/>
        <v>0</v>
      </c>
      <c r="BB1047" s="116">
        <f t="shared" si="498"/>
        <v>0</v>
      </c>
      <c r="BC1047" s="115">
        <f t="shared" ref="BC1047:BC1085" si="504">IFERROR(AY1047/$BB$5,0)</f>
        <v>0</v>
      </c>
      <c r="BD1047" s="116">
        <f t="shared" si="499"/>
        <v>0</v>
      </c>
      <c r="BE1047" s="120">
        <f t="shared" ref="BE1047:BE1085" si="505">AY1047+BD1047</f>
        <v>0</v>
      </c>
      <c r="BF1047" s="115">
        <f t="shared" ref="BF1047:BF1085" si="506">IFERROR(AZ1047/$BB$5,0)</f>
        <v>0</v>
      </c>
      <c r="BG1047" s="116">
        <f t="shared" si="500"/>
        <v>0</v>
      </c>
      <c r="BH1047" s="120">
        <f t="shared" ref="BH1047:BH1085" si="507">AZ1047+BG1047</f>
        <v>0</v>
      </c>
      <c r="BI1047" s="115">
        <f t="shared" ref="BI1047:BI1085" si="508">IFERROR(BA1047/$BB$5,0)</f>
        <v>0</v>
      </c>
      <c r="BJ1047" s="116">
        <f t="shared" si="501"/>
        <v>0</v>
      </c>
      <c r="BK1047" s="120">
        <f t="shared" ref="BK1047:BK1085" si="509">BA1047+BJ1047</f>
        <v>0</v>
      </c>
      <c r="BL1047" s="120">
        <f t="shared" ref="BL1047:BL1085" si="510">BE1047+BH1047+BK1047</f>
        <v>0</v>
      </c>
      <c r="BN1047" s="375">
        <f t="shared" si="502"/>
        <v>0</v>
      </c>
      <c r="BP1047" s="380"/>
      <c r="DH1047" s="102"/>
    </row>
    <row r="1048" spans="1:112" hidden="1">
      <c r="A1048" s="110"/>
      <c r="B1048" s="786"/>
      <c r="C1048" s="786"/>
      <c r="D1048" s="786"/>
      <c r="E1048" s="786"/>
      <c r="F1048" s="786"/>
      <c r="G1048" s="786"/>
      <c r="H1048" s="786"/>
      <c r="I1048" s="786"/>
      <c r="J1048" s="786"/>
      <c r="K1048" s="786"/>
      <c r="L1048" s="786"/>
      <c r="M1048" s="786"/>
      <c r="N1048" s="786"/>
      <c r="O1048" s="786"/>
      <c r="P1048" s="786"/>
      <c r="Q1048" s="786"/>
      <c r="R1048" s="787"/>
      <c r="S1048" s="787"/>
      <c r="T1048" s="788"/>
      <c r="U1048" s="787"/>
      <c r="V1048" s="787"/>
      <c r="W1048" s="783"/>
      <c r="X1048" s="789"/>
      <c r="Y1048" s="789"/>
      <c r="Z1048" s="781"/>
      <c r="AA1048" s="782"/>
      <c r="AB1048" s="783"/>
      <c r="AC1048" s="781"/>
      <c r="AD1048" s="782"/>
      <c r="AE1048" s="783"/>
      <c r="AF1048" s="784">
        <f t="shared" si="503"/>
        <v>0</v>
      </c>
      <c r="AG1048" s="784"/>
      <c r="AH1048" s="784"/>
      <c r="AI1048" s="784"/>
      <c r="AJ1048" s="784">
        <f t="shared" si="491"/>
        <v>0</v>
      </c>
      <c r="AK1048" s="784"/>
      <c r="AL1048" s="784"/>
      <c r="AM1048" s="784"/>
      <c r="AN1048" s="784">
        <f t="shared" si="492"/>
        <v>0</v>
      </c>
      <c r="AO1048" s="784"/>
      <c r="AP1048" s="784"/>
      <c r="AQ1048" s="784"/>
      <c r="AR1048" s="363"/>
      <c r="AS1048" s="785">
        <f t="shared" si="493"/>
        <v>0</v>
      </c>
      <c r="AT1048" s="785"/>
      <c r="AU1048" s="785"/>
      <c r="AV1048" s="785"/>
      <c r="AW1048" s="785">
        <f t="shared" si="494"/>
        <v>0</v>
      </c>
      <c r="AX1048" s="91"/>
      <c r="AY1048" s="116">
        <f t="shared" si="495"/>
        <v>0</v>
      </c>
      <c r="AZ1048" s="116">
        <f t="shared" si="496"/>
        <v>0</v>
      </c>
      <c r="BA1048" s="116">
        <f t="shared" si="497"/>
        <v>0</v>
      </c>
      <c r="BB1048" s="116">
        <f t="shared" si="498"/>
        <v>0</v>
      </c>
      <c r="BC1048" s="115">
        <f t="shared" si="504"/>
        <v>0</v>
      </c>
      <c r="BD1048" s="116">
        <f t="shared" si="499"/>
        <v>0</v>
      </c>
      <c r="BE1048" s="120">
        <f t="shared" si="505"/>
        <v>0</v>
      </c>
      <c r="BF1048" s="115">
        <f t="shared" si="506"/>
        <v>0</v>
      </c>
      <c r="BG1048" s="116">
        <f t="shared" si="500"/>
        <v>0</v>
      </c>
      <c r="BH1048" s="120">
        <f t="shared" si="507"/>
        <v>0</v>
      </c>
      <c r="BI1048" s="115">
        <f t="shared" si="508"/>
        <v>0</v>
      </c>
      <c r="BJ1048" s="116">
        <f t="shared" si="501"/>
        <v>0</v>
      </c>
      <c r="BK1048" s="120">
        <f t="shared" si="509"/>
        <v>0</v>
      </c>
      <c r="BL1048" s="120">
        <f t="shared" si="510"/>
        <v>0</v>
      </c>
      <c r="BN1048" s="375">
        <f t="shared" si="502"/>
        <v>0</v>
      </c>
      <c r="BP1048" s="380"/>
      <c r="DH1048" s="102"/>
    </row>
    <row r="1049" spans="1:112" hidden="1">
      <c r="A1049" s="110"/>
      <c r="B1049" s="801" t="s">
        <v>995</v>
      </c>
      <c r="C1049" s="801"/>
      <c r="D1049" s="801"/>
      <c r="E1049" s="801"/>
      <c r="F1049" s="801"/>
      <c r="G1049" s="801"/>
      <c r="H1049" s="801"/>
      <c r="I1049" s="801"/>
      <c r="J1049" s="801"/>
      <c r="K1049" s="801"/>
      <c r="L1049" s="801"/>
      <c r="M1049" s="801"/>
      <c r="N1049" s="801"/>
      <c r="O1049" s="801"/>
      <c r="P1049" s="801"/>
      <c r="Q1049" s="801"/>
      <c r="R1049" s="787"/>
      <c r="S1049" s="787"/>
      <c r="T1049" s="788"/>
      <c r="U1049" s="787"/>
      <c r="V1049" s="787"/>
      <c r="W1049" s="783"/>
      <c r="X1049" s="789"/>
      <c r="Y1049" s="789"/>
      <c r="Z1049" s="781"/>
      <c r="AA1049" s="782"/>
      <c r="AB1049" s="783"/>
      <c r="AC1049" s="781"/>
      <c r="AD1049" s="782"/>
      <c r="AE1049" s="783"/>
      <c r="AF1049" s="784">
        <f t="shared" si="503"/>
        <v>0</v>
      </c>
      <c r="AG1049" s="784"/>
      <c r="AH1049" s="784"/>
      <c r="AI1049" s="784"/>
      <c r="AJ1049" s="784">
        <f t="shared" si="491"/>
        <v>0</v>
      </c>
      <c r="AK1049" s="784"/>
      <c r="AL1049" s="784"/>
      <c r="AM1049" s="784"/>
      <c r="AN1049" s="784">
        <f t="shared" si="492"/>
        <v>0</v>
      </c>
      <c r="AO1049" s="784"/>
      <c r="AP1049" s="784"/>
      <c r="AQ1049" s="784"/>
      <c r="AR1049" s="363"/>
      <c r="AS1049" s="785">
        <f t="shared" si="493"/>
        <v>0</v>
      </c>
      <c r="AT1049" s="785"/>
      <c r="AU1049" s="785"/>
      <c r="AV1049" s="785"/>
      <c r="AW1049" s="785">
        <f t="shared" si="494"/>
        <v>0</v>
      </c>
      <c r="AX1049" s="91"/>
      <c r="AY1049" s="116">
        <f t="shared" si="495"/>
        <v>0</v>
      </c>
      <c r="AZ1049" s="116">
        <f t="shared" si="496"/>
        <v>0</v>
      </c>
      <c r="BA1049" s="116">
        <f t="shared" si="497"/>
        <v>0</v>
      </c>
      <c r="BB1049" s="116">
        <f t="shared" si="498"/>
        <v>0</v>
      </c>
      <c r="BC1049" s="115">
        <f t="shared" si="504"/>
        <v>0</v>
      </c>
      <c r="BD1049" s="116">
        <f t="shared" si="499"/>
        <v>0</v>
      </c>
      <c r="BE1049" s="120">
        <f t="shared" si="505"/>
        <v>0</v>
      </c>
      <c r="BF1049" s="115">
        <f t="shared" si="506"/>
        <v>0</v>
      </c>
      <c r="BG1049" s="116">
        <f t="shared" si="500"/>
        <v>0</v>
      </c>
      <c r="BH1049" s="120">
        <f t="shared" si="507"/>
        <v>0</v>
      </c>
      <c r="BI1049" s="115">
        <f t="shared" si="508"/>
        <v>0</v>
      </c>
      <c r="BJ1049" s="116">
        <f t="shared" si="501"/>
        <v>0</v>
      </c>
      <c r="BK1049" s="120">
        <f t="shared" si="509"/>
        <v>0</v>
      </c>
      <c r="BL1049" s="120">
        <f t="shared" si="510"/>
        <v>0</v>
      </c>
      <c r="BN1049" s="375">
        <f t="shared" si="502"/>
        <v>0</v>
      </c>
      <c r="BP1049" s="380"/>
      <c r="DH1049" s="102"/>
    </row>
    <row r="1050" spans="1:112" hidden="1">
      <c r="A1050" s="110"/>
      <c r="B1050" s="786" t="s">
        <v>973</v>
      </c>
      <c r="C1050" s="786" t="s">
        <v>973</v>
      </c>
      <c r="D1050" s="786" t="s">
        <v>973</v>
      </c>
      <c r="E1050" s="786" t="s">
        <v>973</v>
      </c>
      <c r="F1050" s="786" t="s">
        <v>973</v>
      </c>
      <c r="G1050" s="786" t="s">
        <v>973</v>
      </c>
      <c r="H1050" s="786" t="s">
        <v>973</v>
      </c>
      <c r="I1050" s="786" t="s">
        <v>973</v>
      </c>
      <c r="J1050" s="786" t="s">
        <v>973</v>
      </c>
      <c r="K1050" s="786" t="s">
        <v>973</v>
      </c>
      <c r="L1050" s="786" t="s">
        <v>973</v>
      </c>
      <c r="M1050" s="786" t="s">
        <v>973</v>
      </c>
      <c r="N1050" s="786" t="s">
        <v>973</v>
      </c>
      <c r="O1050" s="786" t="s">
        <v>973</v>
      </c>
      <c r="P1050" s="786" t="s">
        <v>973</v>
      </c>
      <c r="Q1050" s="786" t="s">
        <v>973</v>
      </c>
      <c r="R1050" s="787"/>
      <c r="S1050" s="787"/>
      <c r="T1050" s="788"/>
      <c r="U1050" s="787" t="s">
        <v>8</v>
      </c>
      <c r="V1050" s="787"/>
      <c r="W1050" s="783">
        <v>40</v>
      </c>
      <c r="X1050" s="789"/>
      <c r="Y1050" s="789"/>
      <c r="Z1050" s="781">
        <v>175</v>
      </c>
      <c r="AA1050" s="782"/>
      <c r="AB1050" s="783"/>
      <c r="AC1050" s="781"/>
      <c r="AD1050" s="782"/>
      <c r="AE1050" s="783"/>
      <c r="AF1050" s="784">
        <f t="shared" si="503"/>
        <v>0</v>
      </c>
      <c r="AG1050" s="784"/>
      <c r="AH1050" s="784"/>
      <c r="AI1050" s="784"/>
      <c r="AJ1050" s="784">
        <f t="shared" si="491"/>
        <v>0</v>
      </c>
      <c r="AK1050" s="784"/>
      <c r="AL1050" s="784"/>
      <c r="AM1050" s="784"/>
      <c r="AN1050" s="784">
        <f t="shared" si="492"/>
        <v>0</v>
      </c>
      <c r="AO1050" s="784"/>
      <c r="AP1050" s="784"/>
      <c r="AQ1050" s="784"/>
      <c r="AR1050" s="363"/>
      <c r="AS1050" s="785">
        <f t="shared" si="493"/>
        <v>0</v>
      </c>
      <c r="AT1050" s="785"/>
      <c r="AU1050" s="785"/>
      <c r="AV1050" s="785"/>
      <c r="AW1050" s="785">
        <f t="shared" si="494"/>
        <v>0</v>
      </c>
      <c r="AX1050" s="91"/>
      <c r="AY1050" s="116">
        <f t="shared" si="495"/>
        <v>0</v>
      </c>
      <c r="AZ1050" s="116">
        <f t="shared" si="496"/>
        <v>0</v>
      </c>
      <c r="BA1050" s="116">
        <f t="shared" si="497"/>
        <v>0</v>
      </c>
      <c r="BB1050" s="116">
        <f t="shared" si="498"/>
        <v>0</v>
      </c>
      <c r="BC1050" s="115">
        <f t="shared" si="504"/>
        <v>0</v>
      </c>
      <c r="BD1050" s="116">
        <f t="shared" si="499"/>
        <v>0</v>
      </c>
      <c r="BE1050" s="120">
        <f t="shared" si="505"/>
        <v>0</v>
      </c>
      <c r="BF1050" s="115">
        <f t="shared" si="506"/>
        <v>0</v>
      </c>
      <c r="BG1050" s="116">
        <f t="shared" si="500"/>
        <v>0</v>
      </c>
      <c r="BH1050" s="120">
        <f t="shared" si="507"/>
        <v>0</v>
      </c>
      <c r="BI1050" s="115">
        <f t="shared" si="508"/>
        <v>0</v>
      </c>
      <c r="BJ1050" s="116">
        <f t="shared" si="501"/>
        <v>0</v>
      </c>
      <c r="BK1050" s="120">
        <f t="shared" si="509"/>
        <v>0</v>
      </c>
      <c r="BL1050" s="120">
        <f t="shared" si="510"/>
        <v>0</v>
      </c>
      <c r="BN1050" s="375">
        <f t="shared" si="502"/>
        <v>0</v>
      </c>
      <c r="BP1050" s="380"/>
      <c r="DH1050" s="102"/>
    </row>
    <row r="1051" spans="1:112" hidden="1">
      <c r="A1051" s="110"/>
      <c r="B1051" s="786" t="s">
        <v>974</v>
      </c>
      <c r="C1051" s="786" t="s">
        <v>974</v>
      </c>
      <c r="D1051" s="786" t="s">
        <v>974</v>
      </c>
      <c r="E1051" s="786" t="s">
        <v>974</v>
      </c>
      <c r="F1051" s="786" t="s">
        <v>974</v>
      </c>
      <c r="G1051" s="786" t="s">
        <v>974</v>
      </c>
      <c r="H1051" s="786" t="s">
        <v>974</v>
      </c>
      <c r="I1051" s="786" t="s">
        <v>974</v>
      </c>
      <c r="J1051" s="786" t="s">
        <v>974</v>
      </c>
      <c r="K1051" s="786" t="s">
        <v>974</v>
      </c>
      <c r="L1051" s="786" t="s">
        <v>974</v>
      </c>
      <c r="M1051" s="786" t="s">
        <v>974</v>
      </c>
      <c r="N1051" s="786" t="s">
        <v>974</v>
      </c>
      <c r="O1051" s="786" t="s">
        <v>974</v>
      </c>
      <c r="P1051" s="786" t="s">
        <v>974</v>
      </c>
      <c r="Q1051" s="786" t="s">
        <v>974</v>
      </c>
      <c r="R1051" s="787"/>
      <c r="S1051" s="787"/>
      <c r="T1051" s="788"/>
      <c r="U1051" s="787" t="s">
        <v>8</v>
      </c>
      <c r="V1051" s="787"/>
      <c r="W1051" s="783">
        <v>50</v>
      </c>
      <c r="X1051" s="789"/>
      <c r="Y1051" s="789"/>
      <c r="Z1051" s="781">
        <v>150</v>
      </c>
      <c r="AA1051" s="782"/>
      <c r="AB1051" s="783"/>
      <c r="AC1051" s="781"/>
      <c r="AD1051" s="782"/>
      <c r="AE1051" s="783"/>
      <c r="AF1051" s="784">
        <f t="shared" si="503"/>
        <v>0</v>
      </c>
      <c r="AG1051" s="784"/>
      <c r="AH1051" s="784"/>
      <c r="AI1051" s="784"/>
      <c r="AJ1051" s="784">
        <f t="shared" si="491"/>
        <v>0</v>
      </c>
      <c r="AK1051" s="784"/>
      <c r="AL1051" s="784"/>
      <c r="AM1051" s="784"/>
      <c r="AN1051" s="784">
        <f t="shared" si="492"/>
        <v>0</v>
      </c>
      <c r="AO1051" s="784"/>
      <c r="AP1051" s="784"/>
      <c r="AQ1051" s="784"/>
      <c r="AR1051" s="363"/>
      <c r="AS1051" s="785">
        <f t="shared" si="493"/>
        <v>0</v>
      </c>
      <c r="AT1051" s="785"/>
      <c r="AU1051" s="785"/>
      <c r="AV1051" s="785"/>
      <c r="AW1051" s="785">
        <f t="shared" si="494"/>
        <v>0</v>
      </c>
      <c r="AX1051" s="91"/>
      <c r="AY1051" s="116">
        <f t="shared" si="495"/>
        <v>0</v>
      </c>
      <c r="AZ1051" s="116">
        <f t="shared" si="496"/>
        <v>0</v>
      </c>
      <c r="BA1051" s="116">
        <f t="shared" si="497"/>
        <v>0</v>
      </c>
      <c r="BB1051" s="116">
        <f t="shared" si="498"/>
        <v>0</v>
      </c>
      <c r="BC1051" s="115">
        <f t="shared" si="504"/>
        <v>0</v>
      </c>
      <c r="BD1051" s="116">
        <f t="shared" si="499"/>
        <v>0</v>
      </c>
      <c r="BE1051" s="120">
        <f t="shared" si="505"/>
        <v>0</v>
      </c>
      <c r="BF1051" s="115">
        <f t="shared" si="506"/>
        <v>0</v>
      </c>
      <c r="BG1051" s="116">
        <f t="shared" si="500"/>
        <v>0</v>
      </c>
      <c r="BH1051" s="120">
        <f t="shared" si="507"/>
        <v>0</v>
      </c>
      <c r="BI1051" s="115">
        <f t="shared" si="508"/>
        <v>0</v>
      </c>
      <c r="BJ1051" s="116">
        <f t="shared" si="501"/>
        <v>0</v>
      </c>
      <c r="BK1051" s="120">
        <f t="shared" si="509"/>
        <v>0</v>
      </c>
      <c r="BL1051" s="120">
        <f t="shared" si="510"/>
        <v>0</v>
      </c>
      <c r="BN1051" s="375">
        <f t="shared" si="502"/>
        <v>0</v>
      </c>
      <c r="BP1051" s="380"/>
      <c r="DH1051" s="102"/>
    </row>
    <row r="1052" spans="1:112" hidden="1">
      <c r="A1052" s="110"/>
      <c r="B1052" s="786" t="s">
        <v>975</v>
      </c>
      <c r="C1052" s="786" t="s">
        <v>975</v>
      </c>
      <c r="D1052" s="786" t="s">
        <v>975</v>
      </c>
      <c r="E1052" s="786" t="s">
        <v>975</v>
      </c>
      <c r="F1052" s="786" t="s">
        <v>975</v>
      </c>
      <c r="G1052" s="786" t="s">
        <v>975</v>
      </c>
      <c r="H1052" s="786" t="s">
        <v>975</v>
      </c>
      <c r="I1052" s="786" t="s">
        <v>975</v>
      </c>
      <c r="J1052" s="786" t="s">
        <v>975</v>
      </c>
      <c r="K1052" s="786" t="s">
        <v>975</v>
      </c>
      <c r="L1052" s="786" t="s">
        <v>975</v>
      </c>
      <c r="M1052" s="786" t="s">
        <v>975</v>
      </c>
      <c r="N1052" s="786" t="s">
        <v>975</v>
      </c>
      <c r="O1052" s="786" t="s">
        <v>975</v>
      </c>
      <c r="P1052" s="786" t="s">
        <v>975</v>
      </c>
      <c r="Q1052" s="786" t="s">
        <v>975</v>
      </c>
      <c r="R1052" s="787"/>
      <c r="S1052" s="787"/>
      <c r="T1052" s="788"/>
      <c r="U1052" s="787" t="s">
        <v>1</v>
      </c>
      <c r="V1052" s="787"/>
      <c r="W1052" s="783">
        <v>150</v>
      </c>
      <c r="X1052" s="789"/>
      <c r="Y1052" s="789"/>
      <c r="Z1052" s="781">
        <v>800</v>
      </c>
      <c r="AA1052" s="782"/>
      <c r="AB1052" s="783"/>
      <c r="AC1052" s="781"/>
      <c r="AD1052" s="782"/>
      <c r="AE1052" s="783"/>
      <c r="AF1052" s="784">
        <f t="shared" si="503"/>
        <v>0</v>
      </c>
      <c r="AG1052" s="784"/>
      <c r="AH1052" s="784"/>
      <c r="AI1052" s="784"/>
      <c r="AJ1052" s="784">
        <f t="shared" si="491"/>
        <v>0</v>
      </c>
      <c r="AK1052" s="784"/>
      <c r="AL1052" s="784"/>
      <c r="AM1052" s="784"/>
      <c r="AN1052" s="784">
        <f t="shared" si="492"/>
        <v>0</v>
      </c>
      <c r="AO1052" s="784"/>
      <c r="AP1052" s="784"/>
      <c r="AQ1052" s="784"/>
      <c r="AR1052" s="363"/>
      <c r="AS1052" s="785">
        <f t="shared" si="493"/>
        <v>0</v>
      </c>
      <c r="AT1052" s="785"/>
      <c r="AU1052" s="785"/>
      <c r="AV1052" s="785"/>
      <c r="AW1052" s="785">
        <f t="shared" si="494"/>
        <v>0</v>
      </c>
      <c r="AX1052" s="91"/>
      <c r="AY1052" s="116">
        <f t="shared" si="495"/>
        <v>0</v>
      </c>
      <c r="AZ1052" s="116">
        <f t="shared" si="496"/>
        <v>0</v>
      </c>
      <c r="BA1052" s="116">
        <f t="shared" si="497"/>
        <v>0</v>
      </c>
      <c r="BB1052" s="116">
        <f t="shared" si="498"/>
        <v>0</v>
      </c>
      <c r="BC1052" s="115">
        <f t="shared" si="504"/>
        <v>0</v>
      </c>
      <c r="BD1052" s="116">
        <f t="shared" si="499"/>
        <v>0</v>
      </c>
      <c r="BE1052" s="120">
        <f t="shared" si="505"/>
        <v>0</v>
      </c>
      <c r="BF1052" s="115">
        <f t="shared" si="506"/>
        <v>0</v>
      </c>
      <c r="BG1052" s="116">
        <f t="shared" si="500"/>
        <v>0</v>
      </c>
      <c r="BH1052" s="120">
        <f t="shared" si="507"/>
        <v>0</v>
      </c>
      <c r="BI1052" s="115">
        <f t="shared" si="508"/>
        <v>0</v>
      </c>
      <c r="BJ1052" s="116">
        <f t="shared" si="501"/>
        <v>0</v>
      </c>
      <c r="BK1052" s="120">
        <f t="shared" si="509"/>
        <v>0</v>
      </c>
      <c r="BL1052" s="120">
        <f t="shared" si="510"/>
        <v>0</v>
      </c>
      <c r="BN1052" s="375">
        <f t="shared" si="502"/>
        <v>0</v>
      </c>
      <c r="BP1052" s="380"/>
      <c r="DH1052" s="102"/>
    </row>
    <row r="1053" spans="1:112" hidden="1">
      <c r="A1053" s="110"/>
      <c r="B1053" s="786" t="s">
        <v>976</v>
      </c>
      <c r="C1053" s="786" t="s">
        <v>976</v>
      </c>
      <c r="D1053" s="786" t="s">
        <v>976</v>
      </c>
      <c r="E1053" s="786" t="s">
        <v>976</v>
      </c>
      <c r="F1053" s="786" t="s">
        <v>976</v>
      </c>
      <c r="G1053" s="786" t="s">
        <v>976</v>
      </c>
      <c r="H1053" s="786" t="s">
        <v>976</v>
      </c>
      <c r="I1053" s="786" t="s">
        <v>976</v>
      </c>
      <c r="J1053" s="786" t="s">
        <v>976</v>
      </c>
      <c r="K1053" s="786" t="s">
        <v>976</v>
      </c>
      <c r="L1053" s="786" t="s">
        <v>976</v>
      </c>
      <c r="M1053" s="786" t="s">
        <v>976</v>
      </c>
      <c r="N1053" s="786" t="s">
        <v>976</v>
      </c>
      <c r="O1053" s="786" t="s">
        <v>976</v>
      </c>
      <c r="P1053" s="786" t="s">
        <v>976</v>
      </c>
      <c r="Q1053" s="786" t="s">
        <v>976</v>
      </c>
      <c r="R1053" s="787"/>
      <c r="S1053" s="787"/>
      <c r="T1053" s="788"/>
      <c r="U1053" s="787" t="s">
        <v>2</v>
      </c>
      <c r="V1053" s="787"/>
      <c r="W1053" s="783">
        <v>1250</v>
      </c>
      <c r="X1053" s="789"/>
      <c r="Y1053" s="789"/>
      <c r="Z1053" s="781"/>
      <c r="AA1053" s="782"/>
      <c r="AB1053" s="783"/>
      <c r="AC1053" s="781"/>
      <c r="AD1053" s="782"/>
      <c r="AE1053" s="783"/>
      <c r="AF1053" s="784">
        <f t="shared" si="503"/>
        <v>0</v>
      </c>
      <c r="AG1053" s="784"/>
      <c r="AH1053" s="784"/>
      <c r="AI1053" s="784"/>
      <c r="AJ1053" s="784">
        <f t="shared" si="491"/>
        <v>0</v>
      </c>
      <c r="AK1053" s="784"/>
      <c r="AL1053" s="784"/>
      <c r="AM1053" s="784"/>
      <c r="AN1053" s="784">
        <f t="shared" si="492"/>
        <v>0</v>
      </c>
      <c r="AO1053" s="784"/>
      <c r="AP1053" s="784"/>
      <c r="AQ1053" s="784"/>
      <c r="AR1053" s="363"/>
      <c r="AS1053" s="785">
        <f t="shared" si="493"/>
        <v>0</v>
      </c>
      <c r="AT1053" s="785"/>
      <c r="AU1053" s="785"/>
      <c r="AV1053" s="785"/>
      <c r="AW1053" s="785">
        <f t="shared" si="494"/>
        <v>0</v>
      </c>
      <c r="AX1053" s="91"/>
      <c r="AY1053" s="116">
        <f t="shared" si="495"/>
        <v>0</v>
      </c>
      <c r="AZ1053" s="116">
        <f t="shared" si="496"/>
        <v>0</v>
      </c>
      <c r="BA1053" s="116">
        <f t="shared" si="497"/>
        <v>0</v>
      </c>
      <c r="BB1053" s="116">
        <f t="shared" si="498"/>
        <v>0</v>
      </c>
      <c r="BC1053" s="115">
        <f t="shared" si="504"/>
        <v>0</v>
      </c>
      <c r="BD1053" s="116">
        <f t="shared" si="499"/>
        <v>0</v>
      </c>
      <c r="BE1053" s="120">
        <f t="shared" si="505"/>
        <v>0</v>
      </c>
      <c r="BF1053" s="115">
        <f t="shared" si="506"/>
        <v>0</v>
      </c>
      <c r="BG1053" s="116">
        <f t="shared" si="500"/>
        <v>0</v>
      </c>
      <c r="BH1053" s="120">
        <f t="shared" si="507"/>
        <v>0</v>
      </c>
      <c r="BI1053" s="115">
        <f t="shared" si="508"/>
        <v>0</v>
      </c>
      <c r="BJ1053" s="116">
        <f t="shared" si="501"/>
        <v>0</v>
      </c>
      <c r="BK1053" s="120">
        <f t="shared" si="509"/>
        <v>0</v>
      </c>
      <c r="BL1053" s="120">
        <f t="shared" si="510"/>
        <v>0</v>
      </c>
      <c r="BN1053" s="375">
        <f t="shared" si="502"/>
        <v>0</v>
      </c>
      <c r="BP1053" s="380"/>
      <c r="DH1053" s="102"/>
    </row>
    <row r="1054" spans="1:112" hidden="1">
      <c r="A1054" s="110"/>
      <c r="B1054" s="786" t="s">
        <v>977</v>
      </c>
      <c r="C1054" s="786" t="s">
        <v>977</v>
      </c>
      <c r="D1054" s="786" t="s">
        <v>977</v>
      </c>
      <c r="E1054" s="786" t="s">
        <v>977</v>
      </c>
      <c r="F1054" s="786" t="s">
        <v>977</v>
      </c>
      <c r="G1054" s="786" t="s">
        <v>977</v>
      </c>
      <c r="H1054" s="786" t="s">
        <v>977</v>
      </c>
      <c r="I1054" s="786" t="s">
        <v>977</v>
      </c>
      <c r="J1054" s="786" t="s">
        <v>977</v>
      </c>
      <c r="K1054" s="786" t="s">
        <v>977</v>
      </c>
      <c r="L1054" s="786" t="s">
        <v>977</v>
      </c>
      <c r="M1054" s="786" t="s">
        <v>977</v>
      </c>
      <c r="N1054" s="786" t="s">
        <v>977</v>
      </c>
      <c r="O1054" s="786" t="s">
        <v>977</v>
      </c>
      <c r="P1054" s="786" t="s">
        <v>977</v>
      </c>
      <c r="Q1054" s="786" t="s">
        <v>977</v>
      </c>
      <c r="R1054" s="787"/>
      <c r="S1054" s="787"/>
      <c r="T1054" s="788"/>
      <c r="U1054" s="787" t="s">
        <v>1</v>
      </c>
      <c r="V1054" s="787"/>
      <c r="W1054" s="783">
        <v>25</v>
      </c>
      <c r="X1054" s="789"/>
      <c r="Y1054" s="789"/>
      <c r="Z1054" s="781">
        <v>75</v>
      </c>
      <c r="AA1054" s="782"/>
      <c r="AB1054" s="783"/>
      <c r="AC1054" s="781"/>
      <c r="AD1054" s="782"/>
      <c r="AE1054" s="783"/>
      <c r="AF1054" s="784">
        <f t="shared" si="503"/>
        <v>0</v>
      </c>
      <c r="AG1054" s="784"/>
      <c r="AH1054" s="784"/>
      <c r="AI1054" s="784"/>
      <c r="AJ1054" s="784">
        <f t="shared" si="491"/>
        <v>0</v>
      </c>
      <c r="AK1054" s="784"/>
      <c r="AL1054" s="784"/>
      <c r="AM1054" s="784"/>
      <c r="AN1054" s="784">
        <f t="shared" si="492"/>
        <v>0</v>
      </c>
      <c r="AO1054" s="784"/>
      <c r="AP1054" s="784"/>
      <c r="AQ1054" s="784"/>
      <c r="AR1054" s="363"/>
      <c r="AS1054" s="785">
        <f t="shared" si="493"/>
        <v>0</v>
      </c>
      <c r="AT1054" s="785"/>
      <c r="AU1054" s="785"/>
      <c r="AV1054" s="785"/>
      <c r="AW1054" s="785">
        <f t="shared" si="494"/>
        <v>0</v>
      </c>
      <c r="AX1054" s="91"/>
      <c r="AY1054" s="116">
        <f t="shared" si="495"/>
        <v>0</v>
      </c>
      <c r="AZ1054" s="116">
        <f t="shared" si="496"/>
        <v>0</v>
      </c>
      <c r="BA1054" s="116">
        <f t="shared" si="497"/>
        <v>0</v>
      </c>
      <c r="BB1054" s="116">
        <f t="shared" si="498"/>
        <v>0</v>
      </c>
      <c r="BC1054" s="115">
        <f t="shared" si="504"/>
        <v>0</v>
      </c>
      <c r="BD1054" s="116">
        <f t="shared" si="499"/>
        <v>0</v>
      </c>
      <c r="BE1054" s="120">
        <f t="shared" si="505"/>
        <v>0</v>
      </c>
      <c r="BF1054" s="115">
        <f t="shared" si="506"/>
        <v>0</v>
      </c>
      <c r="BG1054" s="116">
        <f t="shared" si="500"/>
        <v>0</v>
      </c>
      <c r="BH1054" s="120">
        <f t="shared" si="507"/>
        <v>0</v>
      </c>
      <c r="BI1054" s="115">
        <f t="shared" si="508"/>
        <v>0</v>
      </c>
      <c r="BJ1054" s="116">
        <f t="shared" si="501"/>
        <v>0</v>
      </c>
      <c r="BK1054" s="120">
        <f t="shared" si="509"/>
        <v>0</v>
      </c>
      <c r="BL1054" s="120">
        <f t="shared" si="510"/>
        <v>0</v>
      </c>
      <c r="BN1054" s="375">
        <f t="shared" si="502"/>
        <v>0</v>
      </c>
      <c r="BP1054" s="380"/>
      <c r="DH1054" s="102"/>
    </row>
    <row r="1055" spans="1:112" hidden="1">
      <c r="A1055" s="110"/>
      <c r="B1055" s="786" t="s">
        <v>993</v>
      </c>
      <c r="C1055" s="786"/>
      <c r="D1055" s="786"/>
      <c r="E1055" s="786"/>
      <c r="F1055" s="786"/>
      <c r="G1055" s="786"/>
      <c r="H1055" s="786"/>
      <c r="I1055" s="786"/>
      <c r="J1055" s="786"/>
      <c r="K1055" s="786"/>
      <c r="L1055" s="786"/>
      <c r="M1055" s="786"/>
      <c r="N1055" s="786"/>
      <c r="O1055" s="786"/>
      <c r="P1055" s="786"/>
      <c r="Q1055" s="786"/>
      <c r="R1055" s="787"/>
      <c r="S1055" s="787"/>
      <c r="T1055" s="788"/>
      <c r="U1055" s="787" t="s">
        <v>1</v>
      </c>
      <c r="V1055" s="787" t="s">
        <v>1</v>
      </c>
      <c r="W1055" s="783">
        <v>5</v>
      </c>
      <c r="X1055" s="789"/>
      <c r="Y1055" s="789"/>
      <c r="Z1055" s="781">
        <v>5</v>
      </c>
      <c r="AA1055" s="782"/>
      <c r="AB1055" s="783">
        <v>100</v>
      </c>
      <c r="AC1055" s="781"/>
      <c r="AD1055" s="782"/>
      <c r="AE1055" s="783"/>
      <c r="AF1055" s="784">
        <f t="shared" si="503"/>
        <v>0</v>
      </c>
      <c r="AG1055" s="784"/>
      <c r="AH1055" s="784"/>
      <c r="AI1055" s="784"/>
      <c r="AJ1055" s="784">
        <f t="shared" si="491"/>
        <v>0</v>
      </c>
      <c r="AK1055" s="784"/>
      <c r="AL1055" s="784"/>
      <c r="AM1055" s="784"/>
      <c r="AN1055" s="784">
        <f t="shared" si="492"/>
        <v>0</v>
      </c>
      <c r="AO1055" s="784"/>
      <c r="AP1055" s="784"/>
      <c r="AQ1055" s="784"/>
      <c r="AR1055" s="363"/>
      <c r="AS1055" s="785">
        <f t="shared" si="493"/>
        <v>0</v>
      </c>
      <c r="AT1055" s="785"/>
      <c r="AU1055" s="785"/>
      <c r="AV1055" s="785"/>
      <c r="AW1055" s="785">
        <f t="shared" si="494"/>
        <v>0</v>
      </c>
      <c r="AX1055" s="91"/>
      <c r="AY1055" s="116">
        <f t="shared" si="495"/>
        <v>0</v>
      </c>
      <c r="AZ1055" s="116">
        <f t="shared" si="496"/>
        <v>0</v>
      </c>
      <c r="BA1055" s="116">
        <f t="shared" si="497"/>
        <v>0</v>
      </c>
      <c r="BB1055" s="116">
        <f t="shared" si="498"/>
        <v>0</v>
      </c>
      <c r="BC1055" s="115">
        <f t="shared" si="504"/>
        <v>0</v>
      </c>
      <c r="BD1055" s="116">
        <f t="shared" si="499"/>
        <v>0</v>
      </c>
      <c r="BE1055" s="120">
        <f t="shared" si="505"/>
        <v>0</v>
      </c>
      <c r="BF1055" s="115">
        <f t="shared" si="506"/>
        <v>0</v>
      </c>
      <c r="BG1055" s="116">
        <f t="shared" si="500"/>
        <v>0</v>
      </c>
      <c r="BH1055" s="120">
        <f t="shared" si="507"/>
        <v>0</v>
      </c>
      <c r="BI1055" s="115">
        <f t="shared" si="508"/>
        <v>0</v>
      </c>
      <c r="BJ1055" s="116">
        <f t="shared" si="501"/>
        <v>0</v>
      </c>
      <c r="BK1055" s="120">
        <f t="shared" si="509"/>
        <v>0</v>
      </c>
      <c r="BL1055" s="120">
        <f t="shared" si="510"/>
        <v>0</v>
      </c>
      <c r="BN1055" s="375">
        <f t="shared" si="502"/>
        <v>0</v>
      </c>
      <c r="BP1055" s="380"/>
      <c r="DH1055" s="102"/>
    </row>
    <row r="1056" spans="1:112" hidden="1">
      <c r="A1056" s="110"/>
      <c r="B1056" s="786"/>
      <c r="C1056" s="786"/>
      <c r="D1056" s="786"/>
      <c r="E1056" s="786"/>
      <c r="F1056" s="786"/>
      <c r="G1056" s="786"/>
      <c r="H1056" s="786"/>
      <c r="I1056" s="786"/>
      <c r="J1056" s="786"/>
      <c r="K1056" s="786"/>
      <c r="L1056" s="786"/>
      <c r="M1056" s="786"/>
      <c r="N1056" s="786"/>
      <c r="O1056" s="786"/>
      <c r="P1056" s="786"/>
      <c r="Q1056" s="786"/>
      <c r="R1056" s="787"/>
      <c r="S1056" s="787"/>
      <c r="T1056" s="788"/>
      <c r="U1056" s="787"/>
      <c r="V1056" s="787"/>
      <c r="W1056" s="783"/>
      <c r="X1056" s="789"/>
      <c r="Y1056" s="789"/>
      <c r="Z1056" s="781"/>
      <c r="AA1056" s="782"/>
      <c r="AB1056" s="783"/>
      <c r="AC1056" s="781"/>
      <c r="AD1056" s="782"/>
      <c r="AE1056" s="783"/>
      <c r="AF1056" s="784">
        <f t="shared" si="503"/>
        <v>0</v>
      </c>
      <c r="AG1056" s="784"/>
      <c r="AH1056" s="784"/>
      <c r="AI1056" s="784"/>
      <c r="AJ1056" s="784">
        <f t="shared" si="491"/>
        <v>0</v>
      </c>
      <c r="AK1056" s="784"/>
      <c r="AL1056" s="784"/>
      <c r="AM1056" s="784"/>
      <c r="AN1056" s="784">
        <f t="shared" si="492"/>
        <v>0</v>
      </c>
      <c r="AO1056" s="784"/>
      <c r="AP1056" s="784"/>
      <c r="AQ1056" s="784"/>
      <c r="AR1056" s="363"/>
      <c r="AS1056" s="785">
        <f t="shared" si="493"/>
        <v>0</v>
      </c>
      <c r="AT1056" s="785"/>
      <c r="AU1056" s="785"/>
      <c r="AV1056" s="785"/>
      <c r="AW1056" s="785">
        <f t="shared" si="494"/>
        <v>0</v>
      </c>
      <c r="AX1056" s="91"/>
      <c r="AY1056" s="116">
        <f t="shared" si="495"/>
        <v>0</v>
      </c>
      <c r="AZ1056" s="116">
        <f t="shared" si="496"/>
        <v>0</v>
      </c>
      <c r="BA1056" s="116">
        <f t="shared" si="497"/>
        <v>0</v>
      </c>
      <c r="BB1056" s="116">
        <f t="shared" si="498"/>
        <v>0</v>
      </c>
      <c r="BC1056" s="115">
        <f t="shared" si="504"/>
        <v>0</v>
      </c>
      <c r="BD1056" s="116">
        <f t="shared" si="499"/>
        <v>0</v>
      </c>
      <c r="BE1056" s="120">
        <f t="shared" si="505"/>
        <v>0</v>
      </c>
      <c r="BF1056" s="115">
        <f t="shared" si="506"/>
        <v>0</v>
      </c>
      <c r="BG1056" s="116">
        <f t="shared" si="500"/>
        <v>0</v>
      </c>
      <c r="BH1056" s="120">
        <f t="shared" si="507"/>
        <v>0</v>
      </c>
      <c r="BI1056" s="115">
        <f t="shared" si="508"/>
        <v>0</v>
      </c>
      <c r="BJ1056" s="116">
        <f t="shared" si="501"/>
        <v>0</v>
      </c>
      <c r="BK1056" s="120">
        <f t="shared" si="509"/>
        <v>0</v>
      </c>
      <c r="BL1056" s="120">
        <f t="shared" si="510"/>
        <v>0</v>
      </c>
      <c r="BN1056" s="375">
        <f t="shared" si="502"/>
        <v>0</v>
      </c>
      <c r="BP1056" s="380"/>
      <c r="DH1056" s="102"/>
    </row>
    <row r="1057" spans="1:112" hidden="1">
      <c r="A1057" s="110"/>
      <c r="B1057" s="786"/>
      <c r="C1057" s="786"/>
      <c r="D1057" s="786"/>
      <c r="E1057" s="786"/>
      <c r="F1057" s="786"/>
      <c r="G1057" s="786"/>
      <c r="H1057" s="786"/>
      <c r="I1057" s="786"/>
      <c r="J1057" s="786"/>
      <c r="K1057" s="786"/>
      <c r="L1057" s="786"/>
      <c r="M1057" s="786"/>
      <c r="N1057" s="786"/>
      <c r="O1057" s="786"/>
      <c r="P1057" s="786"/>
      <c r="Q1057" s="786"/>
      <c r="R1057" s="787"/>
      <c r="S1057" s="787"/>
      <c r="T1057" s="788"/>
      <c r="U1057" s="787"/>
      <c r="V1057" s="787"/>
      <c r="W1057" s="783"/>
      <c r="X1057" s="789"/>
      <c r="Y1057" s="789"/>
      <c r="Z1057" s="781"/>
      <c r="AA1057" s="782"/>
      <c r="AB1057" s="783"/>
      <c r="AC1057" s="781"/>
      <c r="AD1057" s="782"/>
      <c r="AE1057" s="783"/>
      <c r="AF1057" s="784">
        <f t="shared" si="503"/>
        <v>0</v>
      </c>
      <c r="AG1057" s="784"/>
      <c r="AH1057" s="784"/>
      <c r="AI1057" s="784"/>
      <c r="AJ1057" s="784">
        <f t="shared" si="491"/>
        <v>0</v>
      </c>
      <c r="AK1057" s="784"/>
      <c r="AL1057" s="784"/>
      <c r="AM1057" s="784"/>
      <c r="AN1057" s="784">
        <f t="shared" si="492"/>
        <v>0</v>
      </c>
      <c r="AO1057" s="784"/>
      <c r="AP1057" s="784"/>
      <c r="AQ1057" s="784"/>
      <c r="AR1057" s="363"/>
      <c r="AS1057" s="785">
        <f t="shared" si="493"/>
        <v>0</v>
      </c>
      <c r="AT1057" s="785"/>
      <c r="AU1057" s="785"/>
      <c r="AV1057" s="785"/>
      <c r="AW1057" s="785">
        <f t="shared" si="494"/>
        <v>0</v>
      </c>
      <c r="AX1057" s="91"/>
      <c r="AY1057" s="116">
        <f t="shared" si="495"/>
        <v>0</v>
      </c>
      <c r="AZ1057" s="116">
        <f t="shared" si="496"/>
        <v>0</v>
      </c>
      <c r="BA1057" s="116">
        <f t="shared" si="497"/>
        <v>0</v>
      </c>
      <c r="BB1057" s="116">
        <f t="shared" si="498"/>
        <v>0</v>
      </c>
      <c r="BC1057" s="115">
        <f t="shared" si="504"/>
        <v>0</v>
      </c>
      <c r="BD1057" s="116">
        <f t="shared" si="499"/>
        <v>0</v>
      </c>
      <c r="BE1057" s="120">
        <f t="shared" si="505"/>
        <v>0</v>
      </c>
      <c r="BF1057" s="115">
        <f t="shared" si="506"/>
        <v>0</v>
      </c>
      <c r="BG1057" s="116">
        <f t="shared" si="500"/>
        <v>0</v>
      </c>
      <c r="BH1057" s="120">
        <f t="shared" si="507"/>
        <v>0</v>
      </c>
      <c r="BI1057" s="115">
        <f t="shared" si="508"/>
        <v>0</v>
      </c>
      <c r="BJ1057" s="116">
        <f t="shared" si="501"/>
        <v>0</v>
      </c>
      <c r="BK1057" s="120">
        <f t="shared" si="509"/>
        <v>0</v>
      </c>
      <c r="BL1057" s="120">
        <f t="shared" si="510"/>
        <v>0</v>
      </c>
      <c r="BN1057" s="375">
        <f t="shared" si="502"/>
        <v>0</v>
      </c>
      <c r="BP1057" s="380"/>
      <c r="DH1057" s="102"/>
    </row>
    <row r="1058" spans="1:112" hidden="1">
      <c r="A1058" s="110"/>
      <c r="B1058" s="801" t="s">
        <v>994</v>
      </c>
      <c r="C1058" s="801"/>
      <c r="D1058" s="801"/>
      <c r="E1058" s="801"/>
      <c r="F1058" s="801"/>
      <c r="G1058" s="801"/>
      <c r="H1058" s="801"/>
      <c r="I1058" s="801"/>
      <c r="J1058" s="801"/>
      <c r="K1058" s="801"/>
      <c r="L1058" s="801"/>
      <c r="M1058" s="801"/>
      <c r="N1058" s="801"/>
      <c r="O1058" s="801"/>
      <c r="P1058" s="801"/>
      <c r="Q1058" s="801"/>
      <c r="R1058" s="787"/>
      <c r="S1058" s="787"/>
      <c r="T1058" s="788"/>
      <c r="U1058" s="787"/>
      <c r="V1058" s="787"/>
      <c r="W1058" s="783"/>
      <c r="X1058" s="789"/>
      <c r="Y1058" s="789"/>
      <c r="Z1058" s="781"/>
      <c r="AA1058" s="782"/>
      <c r="AB1058" s="783"/>
      <c r="AC1058" s="781"/>
      <c r="AD1058" s="782"/>
      <c r="AE1058" s="783"/>
      <c r="AF1058" s="784">
        <f t="shared" si="503"/>
        <v>0</v>
      </c>
      <c r="AG1058" s="784"/>
      <c r="AH1058" s="784"/>
      <c r="AI1058" s="784"/>
      <c r="AJ1058" s="784">
        <f t="shared" si="491"/>
        <v>0</v>
      </c>
      <c r="AK1058" s="784"/>
      <c r="AL1058" s="784"/>
      <c r="AM1058" s="784"/>
      <c r="AN1058" s="784">
        <f t="shared" si="492"/>
        <v>0</v>
      </c>
      <c r="AO1058" s="784"/>
      <c r="AP1058" s="784"/>
      <c r="AQ1058" s="784"/>
      <c r="AR1058" s="363"/>
      <c r="AS1058" s="785">
        <f t="shared" si="493"/>
        <v>0</v>
      </c>
      <c r="AT1058" s="785"/>
      <c r="AU1058" s="785"/>
      <c r="AV1058" s="785"/>
      <c r="AW1058" s="785">
        <f t="shared" si="494"/>
        <v>0</v>
      </c>
      <c r="AX1058" s="91"/>
      <c r="AY1058" s="116">
        <f t="shared" si="495"/>
        <v>0</v>
      </c>
      <c r="AZ1058" s="116">
        <f t="shared" si="496"/>
        <v>0</v>
      </c>
      <c r="BA1058" s="116">
        <f t="shared" si="497"/>
        <v>0</v>
      </c>
      <c r="BB1058" s="116">
        <f t="shared" si="498"/>
        <v>0</v>
      </c>
      <c r="BC1058" s="115">
        <f t="shared" si="504"/>
        <v>0</v>
      </c>
      <c r="BD1058" s="116">
        <f t="shared" si="499"/>
        <v>0</v>
      </c>
      <c r="BE1058" s="120">
        <f t="shared" si="505"/>
        <v>0</v>
      </c>
      <c r="BF1058" s="115">
        <f t="shared" si="506"/>
        <v>0</v>
      </c>
      <c r="BG1058" s="116">
        <f t="shared" si="500"/>
        <v>0</v>
      </c>
      <c r="BH1058" s="120">
        <f t="shared" si="507"/>
        <v>0</v>
      </c>
      <c r="BI1058" s="115">
        <f t="shared" si="508"/>
        <v>0</v>
      </c>
      <c r="BJ1058" s="116">
        <f t="shared" si="501"/>
        <v>0</v>
      </c>
      <c r="BK1058" s="120">
        <f t="shared" si="509"/>
        <v>0</v>
      </c>
      <c r="BL1058" s="120">
        <f t="shared" si="510"/>
        <v>0</v>
      </c>
      <c r="BN1058" s="375">
        <f t="shared" si="502"/>
        <v>0</v>
      </c>
      <c r="BP1058" s="380"/>
      <c r="DH1058" s="102"/>
    </row>
    <row r="1059" spans="1:112" hidden="1">
      <c r="A1059" s="110"/>
      <c r="B1059" s="786" t="s">
        <v>996</v>
      </c>
      <c r="C1059" s="786" t="s">
        <v>996</v>
      </c>
      <c r="D1059" s="786" t="s">
        <v>996</v>
      </c>
      <c r="E1059" s="786" t="s">
        <v>996</v>
      </c>
      <c r="F1059" s="786" t="s">
        <v>996</v>
      </c>
      <c r="G1059" s="786" t="s">
        <v>996</v>
      </c>
      <c r="H1059" s="786" t="s">
        <v>996</v>
      </c>
      <c r="I1059" s="786" t="s">
        <v>996</v>
      </c>
      <c r="J1059" s="786" t="s">
        <v>996</v>
      </c>
      <c r="K1059" s="786" t="s">
        <v>996</v>
      </c>
      <c r="L1059" s="786" t="s">
        <v>996</v>
      </c>
      <c r="M1059" s="786" t="s">
        <v>996</v>
      </c>
      <c r="N1059" s="786" t="s">
        <v>996</v>
      </c>
      <c r="O1059" s="786" t="s">
        <v>996</v>
      </c>
      <c r="P1059" s="786" t="s">
        <v>996</v>
      </c>
      <c r="Q1059" s="786" t="s">
        <v>996</v>
      </c>
      <c r="R1059" s="787"/>
      <c r="S1059" s="787"/>
      <c r="T1059" s="788"/>
      <c r="U1059" s="787" t="s">
        <v>1</v>
      </c>
      <c r="V1059" s="787"/>
      <c r="W1059" s="783">
        <v>150</v>
      </c>
      <c r="X1059" s="789"/>
      <c r="Y1059" s="789"/>
      <c r="Z1059" s="781">
        <v>500</v>
      </c>
      <c r="AA1059" s="782"/>
      <c r="AB1059" s="783"/>
      <c r="AC1059" s="781"/>
      <c r="AD1059" s="782"/>
      <c r="AE1059" s="783"/>
      <c r="AF1059" s="784">
        <f t="shared" si="503"/>
        <v>0</v>
      </c>
      <c r="AG1059" s="784"/>
      <c r="AH1059" s="784"/>
      <c r="AI1059" s="784"/>
      <c r="AJ1059" s="784">
        <f t="shared" si="491"/>
        <v>0</v>
      </c>
      <c r="AK1059" s="784"/>
      <c r="AL1059" s="784"/>
      <c r="AM1059" s="784"/>
      <c r="AN1059" s="784">
        <f t="shared" si="492"/>
        <v>0</v>
      </c>
      <c r="AO1059" s="784"/>
      <c r="AP1059" s="784"/>
      <c r="AQ1059" s="784"/>
      <c r="AR1059" s="363"/>
      <c r="AS1059" s="785">
        <f t="shared" si="493"/>
        <v>0</v>
      </c>
      <c r="AT1059" s="785"/>
      <c r="AU1059" s="785"/>
      <c r="AV1059" s="785"/>
      <c r="AW1059" s="785">
        <f t="shared" si="494"/>
        <v>0</v>
      </c>
      <c r="AX1059" s="91"/>
      <c r="AY1059" s="116">
        <f t="shared" si="495"/>
        <v>0</v>
      </c>
      <c r="AZ1059" s="116">
        <f t="shared" si="496"/>
        <v>0</v>
      </c>
      <c r="BA1059" s="116">
        <f t="shared" si="497"/>
        <v>0</v>
      </c>
      <c r="BB1059" s="116">
        <f t="shared" si="498"/>
        <v>0</v>
      </c>
      <c r="BC1059" s="115">
        <f t="shared" si="504"/>
        <v>0</v>
      </c>
      <c r="BD1059" s="116">
        <f t="shared" si="499"/>
        <v>0</v>
      </c>
      <c r="BE1059" s="120">
        <f t="shared" si="505"/>
        <v>0</v>
      </c>
      <c r="BF1059" s="115">
        <f t="shared" si="506"/>
        <v>0</v>
      </c>
      <c r="BG1059" s="116">
        <f t="shared" si="500"/>
        <v>0</v>
      </c>
      <c r="BH1059" s="120">
        <f t="shared" si="507"/>
        <v>0</v>
      </c>
      <c r="BI1059" s="115">
        <f t="shared" si="508"/>
        <v>0</v>
      </c>
      <c r="BJ1059" s="116">
        <f t="shared" si="501"/>
        <v>0</v>
      </c>
      <c r="BK1059" s="120">
        <f t="shared" si="509"/>
        <v>0</v>
      </c>
      <c r="BL1059" s="120">
        <f t="shared" si="510"/>
        <v>0</v>
      </c>
      <c r="BN1059" s="375">
        <f t="shared" si="502"/>
        <v>0</v>
      </c>
      <c r="BP1059" s="380"/>
      <c r="DH1059" s="102"/>
    </row>
    <row r="1060" spans="1:112" hidden="1">
      <c r="A1060" s="110"/>
      <c r="B1060" s="786" t="s">
        <v>997</v>
      </c>
      <c r="C1060" s="786" t="s">
        <v>997</v>
      </c>
      <c r="D1060" s="786" t="s">
        <v>997</v>
      </c>
      <c r="E1060" s="786" t="s">
        <v>997</v>
      </c>
      <c r="F1060" s="786" t="s">
        <v>997</v>
      </c>
      <c r="G1060" s="786" t="s">
        <v>997</v>
      </c>
      <c r="H1060" s="786" t="s">
        <v>997</v>
      </c>
      <c r="I1060" s="786" t="s">
        <v>997</v>
      </c>
      <c r="J1060" s="786" t="s">
        <v>997</v>
      </c>
      <c r="K1060" s="786" t="s">
        <v>997</v>
      </c>
      <c r="L1060" s="786" t="s">
        <v>997</v>
      </c>
      <c r="M1060" s="786" t="s">
        <v>997</v>
      </c>
      <c r="N1060" s="786" t="s">
        <v>997</v>
      </c>
      <c r="O1060" s="786" t="s">
        <v>997</v>
      </c>
      <c r="P1060" s="786" t="s">
        <v>997</v>
      </c>
      <c r="Q1060" s="786" t="s">
        <v>997</v>
      </c>
      <c r="R1060" s="787"/>
      <c r="S1060" s="787"/>
      <c r="T1060" s="788"/>
      <c r="U1060" s="787" t="s">
        <v>8</v>
      </c>
      <c r="V1060" s="787"/>
      <c r="W1060" s="783">
        <v>35</v>
      </c>
      <c r="X1060" s="789"/>
      <c r="Y1060" s="789"/>
      <c r="Z1060" s="781">
        <v>150</v>
      </c>
      <c r="AA1060" s="782"/>
      <c r="AB1060" s="783"/>
      <c r="AC1060" s="781"/>
      <c r="AD1060" s="782"/>
      <c r="AE1060" s="783"/>
      <c r="AF1060" s="784">
        <f t="shared" si="503"/>
        <v>0</v>
      </c>
      <c r="AG1060" s="784"/>
      <c r="AH1060" s="784"/>
      <c r="AI1060" s="784"/>
      <c r="AJ1060" s="784">
        <f t="shared" si="491"/>
        <v>0</v>
      </c>
      <c r="AK1060" s="784"/>
      <c r="AL1060" s="784"/>
      <c r="AM1060" s="784"/>
      <c r="AN1060" s="784">
        <f t="shared" si="492"/>
        <v>0</v>
      </c>
      <c r="AO1060" s="784"/>
      <c r="AP1060" s="784"/>
      <c r="AQ1060" s="784"/>
      <c r="AR1060" s="363"/>
      <c r="AS1060" s="785">
        <f t="shared" si="493"/>
        <v>0</v>
      </c>
      <c r="AT1060" s="785"/>
      <c r="AU1060" s="785"/>
      <c r="AV1060" s="785"/>
      <c r="AW1060" s="785">
        <f t="shared" si="494"/>
        <v>0</v>
      </c>
      <c r="AX1060" s="91"/>
      <c r="AY1060" s="116">
        <f t="shared" si="495"/>
        <v>0</v>
      </c>
      <c r="AZ1060" s="116">
        <f t="shared" si="496"/>
        <v>0</v>
      </c>
      <c r="BA1060" s="116">
        <f t="shared" si="497"/>
        <v>0</v>
      </c>
      <c r="BB1060" s="116">
        <f t="shared" si="498"/>
        <v>0</v>
      </c>
      <c r="BC1060" s="115">
        <f t="shared" si="504"/>
        <v>0</v>
      </c>
      <c r="BD1060" s="116">
        <f t="shared" si="499"/>
        <v>0</v>
      </c>
      <c r="BE1060" s="120">
        <f t="shared" si="505"/>
        <v>0</v>
      </c>
      <c r="BF1060" s="115">
        <f t="shared" si="506"/>
        <v>0</v>
      </c>
      <c r="BG1060" s="116">
        <f t="shared" si="500"/>
        <v>0</v>
      </c>
      <c r="BH1060" s="120">
        <f t="shared" si="507"/>
        <v>0</v>
      </c>
      <c r="BI1060" s="115">
        <f t="shared" si="508"/>
        <v>0</v>
      </c>
      <c r="BJ1060" s="116">
        <f t="shared" si="501"/>
        <v>0</v>
      </c>
      <c r="BK1060" s="120">
        <f t="shared" si="509"/>
        <v>0</v>
      </c>
      <c r="BL1060" s="120">
        <f t="shared" si="510"/>
        <v>0</v>
      </c>
      <c r="BN1060" s="375">
        <f t="shared" si="502"/>
        <v>0</v>
      </c>
      <c r="BP1060" s="380"/>
      <c r="DH1060" s="102"/>
    </row>
    <row r="1061" spans="1:112" hidden="1">
      <c r="A1061" s="110"/>
      <c r="B1061" s="786"/>
      <c r="C1061" s="786"/>
      <c r="D1061" s="786"/>
      <c r="E1061" s="786"/>
      <c r="F1061" s="786"/>
      <c r="G1061" s="786"/>
      <c r="H1061" s="786"/>
      <c r="I1061" s="786"/>
      <c r="J1061" s="786"/>
      <c r="K1061" s="786"/>
      <c r="L1061" s="786"/>
      <c r="M1061" s="786"/>
      <c r="N1061" s="786"/>
      <c r="O1061" s="786"/>
      <c r="P1061" s="786"/>
      <c r="Q1061" s="786"/>
      <c r="R1061" s="787"/>
      <c r="S1061" s="787"/>
      <c r="T1061" s="788"/>
      <c r="U1061" s="787"/>
      <c r="V1061" s="787"/>
      <c r="W1061" s="783"/>
      <c r="X1061" s="789"/>
      <c r="Y1061" s="789"/>
      <c r="Z1061" s="781"/>
      <c r="AA1061" s="782"/>
      <c r="AB1061" s="783"/>
      <c r="AC1061" s="781"/>
      <c r="AD1061" s="782"/>
      <c r="AE1061" s="783"/>
      <c r="AF1061" s="784">
        <f t="shared" si="503"/>
        <v>0</v>
      </c>
      <c r="AG1061" s="784"/>
      <c r="AH1061" s="784"/>
      <c r="AI1061" s="784"/>
      <c r="AJ1061" s="784">
        <f t="shared" si="491"/>
        <v>0</v>
      </c>
      <c r="AK1061" s="784"/>
      <c r="AL1061" s="784"/>
      <c r="AM1061" s="784"/>
      <c r="AN1061" s="784">
        <f t="shared" si="492"/>
        <v>0</v>
      </c>
      <c r="AO1061" s="784"/>
      <c r="AP1061" s="784"/>
      <c r="AQ1061" s="784"/>
      <c r="AR1061" s="363"/>
      <c r="AS1061" s="785">
        <f t="shared" si="493"/>
        <v>0</v>
      </c>
      <c r="AT1061" s="785"/>
      <c r="AU1061" s="785"/>
      <c r="AV1061" s="785"/>
      <c r="AW1061" s="785">
        <f t="shared" si="494"/>
        <v>0</v>
      </c>
      <c r="AX1061" s="91"/>
      <c r="AY1061" s="116">
        <f t="shared" si="495"/>
        <v>0</v>
      </c>
      <c r="AZ1061" s="116">
        <f t="shared" si="496"/>
        <v>0</v>
      </c>
      <c r="BA1061" s="116">
        <f t="shared" si="497"/>
        <v>0</v>
      </c>
      <c r="BB1061" s="116">
        <f t="shared" si="498"/>
        <v>0</v>
      </c>
      <c r="BC1061" s="115">
        <f t="shared" si="504"/>
        <v>0</v>
      </c>
      <c r="BD1061" s="116">
        <f t="shared" si="499"/>
        <v>0</v>
      </c>
      <c r="BE1061" s="120">
        <f t="shared" si="505"/>
        <v>0</v>
      </c>
      <c r="BF1061" s="115">
        <f t="shared" si="506"/>
        <v>0</v>
      </c>
      <c r="BG1061" s="116">
        <f t="shared" si="500"/>
        <v>0</v>
      </c>
      <c r="BH1061" s="120">
        <f t="shared" si="507"/>
        <v>0</v>
      </c>
      <c r="BI1061" s="115">
        <f t="shared" si="508"/>
        <v>0</v>
      </c>
      <c r="BJ1061" s="116">
        <f t="shared" si="501"/>
        <v>0</v>
      </c>
      <c r="BK1061" s="120">
        <f t="shared" si="509"/>
        <v>0</v>
      </c>
      <c r="BL1061" s="120">
        <f t="shared" si="510"/>
        <v>0</v>
      </c>
      <c r="BN1061" s="375">
        <f t="shared" si="502"/>
        <v>0</v>
      </c>
      <c r="BP1061" s="380"/>
      <c r="DH1061" s="102"/>
    </row>
    <row r="1062" spans="1:112" hidden="1">
      <c r="A1062" s="110"/>
      <c r="B1062" s="786"/>
      <c r="C1062" s="786"/>
      <c r="D1062" s="786"/>
      <c r="E1062" s="786"/>
      <c r="F1062" s="786"/>
      <c r="G1062" s="786"/>
      <c r="H1062" s="786"/>
      <c r="I1062" s="786"/>
      <c r="J1062" s="786"/>
      <c r="K1062" s="786"/>
      <c r="L1062" s="786"/>
      <c r="M1062" s="786"/>
      <c r="N1062" s="786"/>
      <c r="O1062" s="786"/>
      <c r="P1062" s="786"/>
      <c r="Q1062" s="786"/>
      <c r="R1062" s="787"/>
      <c r="S1062" s="787"/>
      <c r="T1062" s="788"/>
      <c r="U1062" s="787"/>
      <c r="V1062" s="787"/>
      <c r="W1062" s="783"/>
      <c r="X1062" s="789"/>
      <c r="Y1062" s="789"/>
      <c r="Z1062" s="781"/>
      <c r="AA1062" s="782"/>
      <c r="AB1062" s="783"/>
      <c r="AC1062" s="781"/>
      <c r="AD1062" s="782"/>
      <c r="AE1062" s="783"/>
      <c r="AF1062" s="784">
        <f t="shared" si="503"/>
        <v>0</v>
      </c>
      <c r="AG1062" s="784"/>
      <c r="AH1062" s="784"/>
      <c r="AI1062" s="784"/>
      <c r="AJ1062" s="784">
        <f t="shared" si="491"/>
        <v>0</v>
      </c>
      <c r="AK1062" s="784"/>
      <c r="AL1062" s="784"/>
      <c r="AM1062" s="784"/>
      <c r="AN1062" s="784">
        <f t="shared" si="492"/>
        <v>0</v>
      </c>
      <c r="AO1062" s="784"/>
      <c r="AP1062" s="784"/>
      <c r="AQ1062" s="784"/>
      <c r="AR1062" s="363"/>
      <c r="AS1062" s="785">
        <f t="shared" si="493"/>
        <v>0</v>
      </c>
      <c r="AT1062" s="785"/>
      <c r="AU1062" s="785"/>
      <c r="AV1062" s="785"/>
      <c r="AW1062" s="785">
        <f t="shared" si="494"/>
        <v>0</v>
      </c>
      <c r="AX1062" s="91"/>
      <c r="AY1062" s="116">
        <f t="shared" si="495"/>
        <v>0</v>
      </c>
      <c r="AZ1062" s="116">
        <f t="shared" si="496"/>
        <v>0</v>
      </c>
      <c r="BA1062" s="116">
        <f t="shared" si="497"/>
        <v>0</v>
      </c>
      <c r="BB1062" s="116">
        <f t="shared" si="498"/>
        <v>0</v>
      </c>
      <c r="BC1062" s="115">
        <f t="shared" si="504"/>
        <v>0</v>
      </c>
      <c r="BD1062" s="116">
        <f t="shared" si="499"/>
        <v>0</v>
      </c>
      <c r="BE1062" s="120">
        <f t="shared" si="505"/>
        <v>0</v>
      </c>
      <c r="BF1062" s="115">
        <f t="shared" si="506"/>
        <v>0</v>
      </c>
      <c r="BG1062" s="116">
        <f t="shared" si="500"/>
        <v>0</v>
      </c>
      <c r="BH1062" s="120">
        <f t="shared" si="507"/>
        <v>0</v>
      </c>
      <c r="BI1062" s="115">
        <f t="shared" si="508"/>
        <v>0</v>
      </c>
      <c r="BJ1062" s="116">
        <f t="shared" si="501"/>
        <v>0</v>
      </c>
      <c r="BK1062" s="120">
        <f t="shared" si="509"/>
        <v>0</v>
      </c>
      <c r="BL1062" s="120">
        <f t="shared" si="510"/>
        <v>0</v>
      </c>
      <c r="BN1062" s="375">
        <f t="shared" si="502"/>
        <v>0</v>
      </c>
      <c r="BP1062" s="380"/>
      <c r="DH1062" s="102"/>
    </row>
    <row r="1063" spans="1:112" hidden="1">
      <c r="A1063" s="110"/>
      <c r="B1063" s="801" t="s">
        <v>998</v>
      </c>
      <c r="C1063" s="801"/>
      <c r="D1063" s="801"/>
      <c r="E1063" s="801"/>
      <c r="F1063" s="801"/>
      <c r="G1063" s="801"/>
      <c r="H1063" s="801"/>
      <c r="I1063" s="801"/>
      <c r="J1063" s="801"/>
      <c r="K1063" s="801"/>
      <c r="L1063" s="801"/>
      <c r="M1063" s="801"/>
      <c r="N1063" s="801"/>
      <c r="O1063" s="801"/>
      <c r="P1063" s="801"/>
      <c r="Q1063" s="801"/>
      <c r="R1063" s="787"/>
      <c r="S1063" s="787"/>
      <c r="T1063" s="788"/>
      <c r="U1063" s="787"/>
      <c r="V1063" s="787"/>
      <c r="W1063" s="783"/>
      <c r="X1063" s="789"/>
      <c r="Y1063" s="789"/>
      <c r="Z1063" s="781"/>
      <c r="AA1063" s="782"/>
      <c r="AB1063" s="783"/>
      <c r="AC1063" s="781"/>
      <c r="AD1063" s="782"/>
      <c r="AE1063" s="783"/>
      <c r="AF1063" s="784">
        <f t="shared" si="503"/>
        <v>0</v>
      </c>
      <c r="AG1063" s="784"/>
      <c r="AH1063" s="784"/>
      <c r="AI1063" s="784"/>
      <c r="AJ1063" s="784">
        <f t="shared" si="491"/>
        <v>0</v>
      </c>
      <c r="AK1063" s="784"/>
      <c r="AL1063" s="784"/>
      <c r="AM1063" s="784"/>
      <c r="AN1063" s="784">
        <f t="shared" si="492"/>
        <v>0</v>
      </c>
      <c r="AO1063" s="784"/>
      <c r="AP1063" s="784"/>
      <c r="AQ1063" s="784"/>
      <c r="AR1063" s="363"/>
      <c r="AS1063" s="785">
        <f t="shared" si="493"/>
        <v>0</v>
      </c>
      <c r="AT1063" s="785"/>
      <c r="AU1063" s="785"/>
      <c r="AV1063" s="785"/>
      <c r="AW1063" s="785">
        <f t="shared" si="494"/>
        <v>0</v>
      </c>
      <c r="AX1063" s="91"/>
      <c r="AY1063" s="116">
        <f t="shared" si="495"/>
        <v>0</v>
      </c>
      <c r="AZ1063" s="116">
        <f t="shared" si="496"/>
        <v>0</v>
      </c>
      <c r="BA1063" s="116">
        <f t="shared" si="497"/>
        <v>0</v>
      </c>
      <c r="BB1063" s="116">
        <f t="shared" si="498"/>
        <v>0</v>
      </c>
      <c r="BC1063" s="115">
        <f t="shared" si="504"/>
        <v>0</v>
      </c>
      <c r="BD1063" s="116">
        <f t="shared" si="499"/>
        <v>0</v>
      </c>
      <c r="BE1063" s="120">
        <f t="shared" si="505"/>
        <v>0</v>
      </c>
      <c r="BF1063" s="115">
        <f t="shared" si="506"/>
        <v>0</v>
      </c>
      <c r="BG1063" s="116">
        <f t="shared" si="500"/>
        <v>0</v>
      </c>
      <c r="BH1063" s="120">
        <f t="shared" si="507"/>
        <v>0</v>
      </c>
      <c r="BI1063" s="115">
        <f t="shared" si="508"/>
        <v>0</v>
      </c>
      <c r="BJ1063" s="116">
        <f t="shared" si="501"/>
        <v>0</v>
      </c>
      <c r="BK1063" s="120">
        <f t="shared" si="509"/>
        <v>0</v>
      </c>
      <c r="BL1063" s="120">
        <f t="shared" si="510"/>
        <v>0</v>
      </c>
      <c r="BN1063" s="375">
        <f t="shared" si="502"/>
        <v>0</v>
      </c>
      <c r="BP1063" s="380"/>
      <c r="DH1063" s="102"/>
    </row>
    <row r="1064" spans="1:112" hidden="1">
      <c r="A1064" s="110"/>
      <c r="B1064" s="786" t="s">
        <v>999</v>
      </c>
      <c r="C1064" s="786" t="s">
        <v>973</v>
      </c>
      <c r="D1064" s="786" t="s">
        <v>973</v>
      </c>
      <c r="E1064" s="786" t="s">
        <v>973</v>
      </c>
      <c r="F1064" s="786" t="s">
        <v>973</v>
      </c>
      <c r="G1064" s="786" t="s">
        <v>973</v>
      </c>
      <c r="H1064" s="786" t="s">
        <v>973</v>
      </c>
      <c r="I1064" s="786" t="s">
        <v>973</v>
      </c>
      <c r="J1064" s="786" t="s">
        <v>973</v>
      </c>
      <c r="K1064" s="786" t="s">
        <v>973</v>
      </c>
      <c r="L1064" s="786" t="s">
        <v>973</v>
      </c>
      <c r="M1064" s="786" t="s">
        <v>973</v>
      </c>
      <c r="N1064" s="786" t="s">
        <v>973</v>
      </c>
      <c r="O1064" s="786" t="s">
        <v>973</v>
      </c>
      <c r="P1064" s="786" t="s">
        <v>973</v>
      </c>
      <c r="Q1064" s="786" t="s">
        <v>973</v>
      </c>
      <c r="R1064" s="787"/>
      <c r="S1064" s="787"/>
      <c r="T1064" s="788"/>
      <c r="U1064" s="787" t="s">
        <v>8</v>
      </c>
      <c r="V1064" s="787"/>
      <c r="W1064" s="783">
        <v>40</v>
      </c>
      <c r="X1064" s="789"/>
      <c r="Y1064" s="789"/>
      <c r="Z1064" s="781">
        <v>175</v>
      </c>
      <c r="AA1064" s="782"/>
      <c r="AB1064" s="783"/>
      <c r="AC1064" s="781"/>
      <c r="AD1064" s="782"/>
      <c r="AE1064" s="783"/>
      <c r="AF1064" s="784">
        <f t="shared" si="503"/>
        <v>0</v>
      </c>
      <c r="AG1064" s="784"/>
      <c r="AH1064" s="784"/>
      <c r="AI1064" s="784"/>
      <c r="AJ1064" s="784">
        <f t="shared" si="491"/>
        <v>0</v>
      </c>
      <c r="AK1064" s="784"/>
      <c r="AL1064" s="784"/>
      <c r="AM1064" s="784"/>
      <c r="AN1064" s="784">
        <f t="shared" si="492"/>
        <v>0</v>
      </c>
      <c r="AO1064" s="784"/>
      <c r="AP1064" s="784"/>
      <c r="AQ1064" s="784"/>
      <c r="AR1064" s="363"/>
      <c r="AS1064" s="785">
        <f t="shared" si="493"/>
        <v>0</v>
      </c>
      <c r="AT1064" s="785"/>
      <c r="AU1064" s="785"/>
      <c r="AV1064" s="785"/>
      <c r="AW1064" s="785">
        <f t="shared" si="494"/>
        <v>0</v>
      </c>
      <c r="AX1064" s="91"/>
      <c r="AY1064" s="116">
        <f t="shared" si="495"/>
        <v>0</v>
      </c>
      <c r="AZ1064" s="116">
        <f t="shared" si="496"/>
        <v>0</v>
      </c>
      <c r="BA1064" s="116">
        <f t="shared" si="497"/>
        <v>0</v>
      </c>
      <c r="BB1064" s="116">
        <f t="shared" si="498"/>
        <v>0</v>
      </c>
      <c r="BC1064" s="115">
        <f t="shared" si="504"/>
        <v>0</v>
      </c>
      <c r="BD1064" s="116">
        <f t="shared" si="499"/>
        <v>0</v>
      </c>
      <c r="BE1064" s="120">
        <f t="shared" si="505"/>
        <v>0</v>
      </c>
      <c r="BF1064" s="115">
        <f t="shared" si="506"/>
        <v>0</v>
      </c>
      <c r="BG1064" s="116">
        <f t="shared" si="500"/>
        <v>0</v>
      </c>
      <c r="BH1064" s="120">
        <f t="shared" si="507"/>
        <v>0</v>
      </c>
      <c r="BI1064" s="115">
        <f t="shared" si="508"/>
        <v>0</v>
      </c>
      <c r="BJ1064" s="116">
        <f t="shared" si="501"/>
        <v>0</v>
      </c>
      <c r="BK1064" s="120">
        <f t="shared" si="509"/>
        <v>0</v>
      </c>
      <c r="BL1064" s="120">
        <f t="shared" si="510"/>
        <v>0</v>
      </c>
      <c r="BN1064" s="375">
        <f t="shared" si="502"/>
        <v>0</v>
      </c>
      <c r="BP1064" s="380"/>
      <c r="DH1064" s="102"/>
    </row>
    <row r="1065" spans="1:112" hidden="1">
      <c r="A1065" s="110"/>
      <c r="B1065" s="786" t="s">
        <v>1000</v>
      </c>
      <c r="C1065" s="786" t="s">
        <v>974</v>
      </c>
      <c r="D1065" s="786" t="s">
        <v>974</v>
      </c>
      <c r="E1065" s="786" t="s">
        <v>974</v>
      </c>
      <c r="F1065" s="786" t="s">
        <v>974</v>
      </c>
      <c r="G1065" s="786" t="s">
        <v>974</v>
      </c>
      <c r="H1065" s="786" t="s">
        <v>974</v>
      </c>
      <c r="I1065" s="786" t="s">
        <v>974</v>
      </c>
      <c r="J1065" s="786" t="s">
        <v>974</v>
      </c>
      <c r="K1065" s="786" t="s">
        <v>974</v>
      </c>
      <c r="L1065" s="786" t="s">
        <v>974</v>
      </c>
      <c r="M1065" s="786" t="s">
        <v>974</v>
      </c>
      <c r="N1065" s="786" t="s">
        <v>974</v>
      </c>
      <c r="O1065" s="786" t="s">
        <v>974</v>
      </c>
      <c r="P1065" s="786" t="s">
        <v>974</v>
      </c>
      <c r="Q1065" s="786" t="s">
        <v>974</v>
      </c>
      <c r="R1065" s="787"/>
      <c r="S1065" s="787"/>
      <c r="T1065" s="788"/>
      <c r="U1065" s="787" t="s">
        <v>8</v>
      </c>
      <c r="V1065" s="787"/>
      <c r="W1065" s="783">
        <v>50</v>
      </c>
      <c r="X1065" s="789"/>
      <c r="Y1065" s="789"/>
      <c r="Z1065" s="781">
        <v>175</v>
      </c>
      <c r="AA1065" s="782"/>
      <c r="AB1065" s="783"/>
      <c r="AC1065" s="781"/>
      <c r="AD1065" s="782"/>
      <c r="AE1065" s="783"/>
      <c r="AF1065" s="784">
        <f t="shared" si="503"/>
        <v>0</v>
      </c>
      <c r="AG1065" s="784"/>
      <c r="AH1065" s="784"/>
      <c r="AI1065" s="784"/>
      <c r="AJ1065" s="784">
        <f t="shared" si="491"/>
        <v>0</v>
      </c>
      <c r="AK1065" s="784"/>
      <c r="AL1065" s="784"/>
      <c r="AM1065" s="784"/>
      <c r="AN1065" s="784">
        <f t="shared" si="492"/>
        <v>0</v>
      </c>
      <c r="AO1065" s="784"/>
      <c r="AP1065" s="784"/>
      <c r="AQ1065" s="784"/>
      <c r="AR1065" s="363"/>
      <c r="AS1065" s="785">
        <f t="shared" si="493"/>
        <v>0</v>
      </c>
      <c r="AT1065" s="785"/>
      <c r="AU1065" s="785"/>
      <c r="AV1065" s="785"/>
      <c r="AW1065" s="785">
        <f t="shared" si="494"/>
        <v>0</v>
      </c>
      <c r="AX1065" s="91"/>
      <c r="AY1065" s="116">
        <f t="shared" si="495"/>
        <v>0</v>
      </c>
      <c r="AZ1065" s="116">
        <f t="shared" si="496"/>
        <v>0</v>
      </c>
      <c r="BA1065" s="116">
        <f t="shared" si="497"/>
        <v>0</v>
      </c>
      <c r="BB1065" s="116">
        <f t="shared" si="498"/>
        <v>0</v>
      </c>
      <c r="BC1065" s="115">
        <f t="shared" si="504"/>
        <v>0</v>
      </c>
      <c r="BD1065" s="116">
        <f t="shared" si="499"/>
        <v>0</v>
      </c>
      <c r="BE1065" s="120">
        <f t="shared" si="505"/>
        <v>0</v>
      </c>
      <c r="BF1065" s="115">
        <f t="shared" si="506"/>
        <v>0</v>
      </c>
      <c r="BG1065" s="116">
        <f t="shared" si="500"/>
        <v>0</v>
      </c>
      <c r="BH1065" s="120">
        <f t="shared" si="507"/>
        <v>0</v>
      </c>
      <c r="BI1065" s="115">
        <f t="shared" si="508"/>
        <v>0</v>
      </c>
      <c r="BJ1065" s="116">
        <f t="shared" si="501"/>
        <v>0</v>
      </c>
      <c r="BK1065" s="120">
        <f t="shared" si="509"/>
        <v>0</v>
      </c>
      <c r="BL1065" s="120">
        <f t="shared" si="510"/>
        <v>0</v>
      </c>
      <c r="BN1065" s="375">
        <f t="shared" si="502"/>
        <v>0</v>
      </c>
      <c r="BP1065" s="380"/>
      <c r="DH1065" s="102"/>
    </row>
    <row r="1066" spans="1:112" hidden="1">
      <c r="A1066" s="110"/>
      <c r="B1066" s="786"/>
      <c r="C1066" s="786"/>
      <c r="D1066" s="786"/>
      <c r="E1066" s="786"/>
      <c r="F1066" s="786"/>
      <c r="G1066" s="786"/>
      <c r="H1066" s="786"/>
      <c r="I1066" s="786"/>
      <c r="J1066" s="786"/>
      <c r="K1066" s="786"/>
      <c r="L1066" s="786"/>
      <c r="M1066" s="786"/>
      <c r="N1066" s="786"/>
      <c r="O1066" s="786"/>
      <c r="P1066" s="786"/>
      <c r="Q1066" s="786"/>
      <c r="R1066" s="787"/>
      <c r="S1066" s="787"/>
      <c r="T1066" s="788"/>
      <c r="U1066" s="787"/>
      <c r="V1066" s="787"/>
      <c r="W1066" s="783"/>
      <c r="X1066" s="789"/>
      <c r="Y1066" s="789"/>
      <c r="Z1066" s="789"/>
      <c r="AA1066" s="789"/>
      <c r="AB1066" s="789"/>
      <c r="AC1066" s="781"/>
      <c r="AD1066" s="782"/>
      <c r="AE1066" s="783"/>
      <c r="AF1066" s="784">
        <f t="shared" si="503"/>
        <v>0</v>
      </c>
      <c r="AG1066" s="784"/>
      <c r="AH1066" s="784"/>
      <c r="AI1066" s="784"/>
      <c r="AJ1066" s="784">
        <f t="shared" si="491"/>
        <v>0</v>
      </c>
      <c r="AK1066" s="784"/>
      <c r="AL1066" s="784"/>
      <c r="AM1066" s="784"/>
      <c r="AN1066" s="784">
        <f t="shared" si="492"/>
        <v>0</v>
      </c>
      <c r="AO1066" s="784"/>
      <c r="AP1066" s="784"/>
      <c r="AQ1066" s="784"/>
      <c r="AR1066" s="363"/>
      <c r="AS1066" s="785">
        <f t="shared" si="493"/>
        <v>0</v>
      </c>
      <c r="AT1066" s="785"/>
      <c r="AU1066" s="785"/>
      <c r="AV1066" s="785"/>
      <c r="AW1066" s="785">
        <f t="shared" si="494"/>
        <v>0</v>
      </c>
      <c r="AX1066" s="91"/>
      <c r="AY1066" s="116">
        <f t="shared" si="495"/>
        <v>0</v>
      </c>
      <c r="AZ1066" s="116">
        <f t="shared" si="496"/>
        <v>0</v>
      </c>
      <c r="BA1066" s="116">
        <f t="shared" si="497"/>
        <v>0</v>
      </c>
      <c r="BB1066" s="116">
        <f t="shared" si="498"/>
        <v>0</v>
      </c>
      <c r="BC1066" s="115">
        <f t="shared" si="504"/>
        <v>0</v>
      </c>
      <c r="BD1066" s="116">
        <f t="shared" si="499"/>
        <v>0</v>
      </c>
      <c r="BE1066" s="120">
        <f t="shared" si="505"/>
        <v>0</v>
      </c>
      <c r="BF1066" s="115">
        <f t="shared" si="506"/>
        <v>0</v>
      </c>
      <c r="BG1066" s="116">
        <f t="shared" si="500"/>
        <v>0</v>
      </c>
      <c r="BH1066" s="120">
        <f t="shared" si="507"/>
        <v>0</v>
      </c>
      <c r="BI1066" s="115">
        <f t="shared" si="508"/>
        <v>0</v>
      </c>
      <c r="BJ1066" s="116">
        <f t="shared" si="501"/>
        <v>0</v>
      </c>
      <c r="BK1066" s="120">
        <f t="shared" si="509"/>
        <v>0</v>
      </c>
      <c r="BL1066" s="120">
        <f t="shared" si="510"/>
        <v>0</v>
      </c>
      <c r="BN1066" s="375">
        <f t="shared" si="502"/>
        <v>0</v>
      </c>
      <c r="BP1066" s="380"/>
      <c r="DH1066" s="102"/>
    </row>
    <row r="1067" spans="1:112" hidden="1">
      <c r="A1067" s="110"/>
      <c r="B1067" s="786"/>
      <c r="C1067" s="786"/>
      <c r="D1067" s="786"/>
      <c r="E1067" s="786"/>
      <c r="F1067" s="786"/>
      <c r="G1067" s="786"/>
      <c r="H1067" s="786"/>
      <c r="I1067" s="786"/>
      <c r="J1067" s="786"/>
      <c r="K1067" s="786"/>
      <c r="L1067" s="786"/>
      <c r="M1067" s="786"/>
      <c r="N1067" s="786"/>
      <c r="O1067" s="786"/>
      <c r="P1067" s="786"/>
      <c r="Q1067" s="786"/>
      <c r="R1067" s="787"/>
      <c r="S1067" s="787"/>
      <c r="T1067" s="788"/>
      <c r="U1067" s="787"/>
      <c r="V1067" s="787"/>
      <c r="W1067" s="783"/>
      <c r="X1067" s="789"/>
      <c r="Y1067" s="789"/>
      <c r="Z1067" s="789"/>
      <c r="AA1067" s="789"/>
      <c r="AB1067" s="789"/>
      <c r="AC1067" s="781"/>
      <c r="AD1067" s="782"/>
      <c r="AE1067" s="783"/>
      <c r="AF1067" s="784">
        <f t="shared" si="503"/>
        <v>0</v>
      </c>
      <c r="AG1067" s="784"/>
      <c r="AH1067" s="784"/>
      <c r="AI1067" s="784"/>
      <c r="AJ1067" s="784">
        <f t="shared" si="491"/>
        <v>0</v>
      </c>
      <c r="AK1067" s="784"/>
      <c r="AL1067" s="784"/>
      <c r="AM1067" s="784"/>
      <c r="AN1067" s="784">
        <f t="shared" si="492"/>
        <v>0</v>
      </c>
      <c r="AO1067" s="784"/>
      <c r="AP1067" s="784"/>
      <c r="AQ1067" s="784"/>
      <c r="AR1067" s="363"/>
      <c r="AS1067" s="785">
        <f t="shared" si="493"/>
        <v>0</v>
      </c>
      <c r="AT1067" s="785"/>
      <c r="AU1067" s="785"/>
      <c r="AV1067" s="785"/>
      <c r="AW1067" s="785">
        <f t="shared" si="494"/>
        <v>0</v>
      </c>
      <c r="AX1067" s="91"/>
      <c r="AY1067" s="116">
        <f t="shared" si="495"/>
        <v>0</v>
      </c>
      <c r="AZ1067" s="116">
        <f t="shared" si="496"/>
        <v>0</v>
      </c>
      <c r="BA1067" s="116">
        <f t="shared" si="497"/>
        <v>0</v>
      </c>
      <c r="BB1067" s="116">
        <f t="shared" si="498"/>
        <v>0</v>
      </c>
      <c r="BC1067" s="115">
        <f t="shared" si="504"/>
        <v>0</v>
      </c>
      <c r="BD1067" s="116">
        <f t="shared" si="499"/>
        <v>0</v>
      </c>
      <c r="BE1067" s="120">
        <f t="shared" si="505"/>
        <v>0</v>
      </c>
      <c r="BF1067" s="115">
        <f t="shared" si="506"/>
        <v>0</v>
      </c>
      <c r="BG1067" s="116">
        <f t="shared" si="500"/>
        <v>0</v>
      </c>
      <c r="BH1067" s="120">
        <f t="shared" si="507"/>
        <v>0</v>
      </c>
      <c r="BI1067" s="115">
        <f t="shared" si="508"/>
        <v>0</v>
      </c>
      <c r="BJ1067" s="116">
        <f t="shared" si="501"/>
        <v>0</v>
      </c>
      <c r="BK1067" s="120">
        <f t="shared" si="509"/>
        <v>0</v>
      </c>
      <c r="BL1067" s="120">
        <f t="shared" si="510"/>
        <v>0</v>
      </c>
      <c r="BN1067" s="375">
        <f t="shared" si="502"/>
        <v>0</v>
      </c>
      <c r="BP1067" s="380"/>
      <c r="DH1067" s="102"/>
    </row>
    <row r="1068" spans="1:112" hidden="1">
      <c r="A1068" s="110"/>
      <c r="B1068" s="786"/>
      <c r="C1068" s="786"/>
      <c r="D1068" s="786"/>
      <c r="E1068" s="786"/>
      <c r="F1068" s="786"/>
      <c r="G1068" s="786"/>
      <c r="H1068" s="786"/>
      <c r="I1068" s="786"/>
      <c r="J1068" s="786"/>
      <c r="K1068" s="786"/>
      <c r="L1068" s="786"/>
      <c r="M1068" s="786"/>
      <c r="N1068" s="786"/>
      <c r="O1068" s="786"/>
      <c r="P1068" s="786"/>
      <c r="Q1068" s="786"/>
      <c r="R1068" s="787"/>
      <c r="S1068" s="787"/>
      <c r="T1068" s="788"/>
      <c r="U1068" s="787"/>
      <c r="V1068" s="787"/>
      <c r="W1068" s="783"/>
      <c r="X1068" s="789"/>
      <c r="Y1068" s="789"/>
      <c r="Z1068" s="789"/>
      <c r="AA1068" s="789"/>
      <c r="AB1068" s="789"/>
      <c r="AC1068" s="781"/>
      <c r="AD1068" s="782"/>
      <c r="AE1068" s="783"/>
      <c r="AF1068" s="784">
        <f t="shared" si="503"/>
        <v>0</v>
      </c>
      <c r="AG1068" s="784"/>
      <c r="AH1068" s="784"/>
      <c r="AI1068" s="784"/>
      <c r="AJ1068" s="784">
        <f t="shared" si="491"/>
        <v>0</v>
      </c>
      <c r="AK1068" s="784"/>
      <c r="AL1068" s="784"/>
      <c r="AM1068" s="784"/>
      <c r="AN1068" s="784">
        <f t="shared" si="492"/>
        <v>0</v>
      </c>
      <c r="AO1068" s="784"/>
      <c r="AP1068" s="784"/>
      <c r="AQ1068" s="784"/>
      <c r="AR1068" s="363"/>
      <c r="AS1068" s="785">
        <f t="shared" si="493"/>
        <v>0</v>
      </c>
      <c r="AT1068" s="785"/>
      <c r="AU1068" s="785"/>
      <c r="AV1068" s="785"/>
      <c r="AW1068" s="785">
        <f t="shared" si="494"/>
        <v>0</v>
      </c>
      <c r="AX1068" s="91"/>
      <c r="AY1068" s="116">
        <f t="shared" si="495"/>
        <v>0</v>
      </c>
      <c r="AZ1068" s="116">
        <f t="shared" si="496"/>
        <v>0</v>
      </c>
      <c r="BA1068" s="116">
        <f t="shared" si="497"/>
        <v>0</v>
      </c>
      <c r="BB1068" s="116">
        <f t="shared" si="498"/>
        <v>0</v>
      </c>
      <c r="BC1068" s="115">
        <f t="shared" si="504"/>
        <v>0</v>
      </c>
      <c r="BD1068" s="116">
        <f t="shared" si="499"/>
        <v>0</v>
      </c>
      <c r="BE1068" s="120">
        <f t="shared" si="505"/>
        <v>0</v>
      </c>
      <c r="BF1068" s="115">
        <f t="shared" si="506"/>
        <v>0</v>
      </c>
      <c r="BG1068" s="116">
        <f t="shared" si="500"/>
        <v>0</v>
      </c>
      <c r="BH1068" s="120">
        <f t="shared" si="507"/>
        <v>0</v>
      </c>
      <c r="BI1068" s="115">
        <f t="shared" si="508"/>
        <v>0</v>
      </c>
      <c r="BJ1068" s="116">
        <f t="shared" si="501"/>
        <v>0</v>
      </c>
      <c r="BK1068" s="120">
        <f t="shared" si="509"/>
        <v>0</v>
      </c>
      <c r="BL1068" s="120">
        <f t="shared" si="510"/>
        <v>0</v>
      </c>
      <c r="BN1068" s="375">
        <f t="shared" si="502"/>
        <v>0</v>
      </c>
      <c r="BP1068" s="380"/>
      <c r="DH1068" s="102"/>
    </row>
    <row r="1069" spans="1:112" hidden="1">
      <c r="A1069" s="110"/>
      <c r="B1069" s="786"/>
      <c r="C1069" s="786"/>
      <c r="D1069" s="786"/>
      <c r="E1069" s="786"/>
      <c r="F1069" s="786"/>
      <c r="G1069" s="786"/>
      <c r="H1069" s="786"/>
      <c r="I1069" s="786"/>
      <c r="J1069" s="786"/>
      <c r="K1069" s="786"/>
      <c r="L1069" s="786"/>
      <c r="M1069" s="786"/>
      <c r="N1069" s="786"/>
      <c r="O1069" s="786"/>
      <c r="P1069" s="786"/>
      <c r="Q1069" s="786"/>
      <c r="R1069" s="787"/>
      <c r="S1069" s="787"/>
      <c r="T1069" s="788"/>
      <c r="U1069" s="787"/>
      <c r="V1069" s="787"/>
      <c r="W1069" s="783"/>
      <c r="X1069" s="789"/>
      <c r="Y1069" s="789"/>
      <c r="Z1069" s="789"/>
      <c r="AA1069" s="789"/>
      <c r="AB1069" s="789"/>
      <c r="AC1069" s="781"/>
      <c r="AD1069" s="782"/>
      <c r="AE1069" s="783"/>
      <c r="AF1069" s="784">
        <f t="shared" si="503"/>
        <v>0</v>
      </c>
      <c r="AG1069" s="784"/>
      <c r="AH1069" s="784"/>
      <c r="AI1069" s="784"/>
      <c r="AJ1069" s="784">
        <f t="shared" si="491"/>
        <v>0</v>
      </c>
      <c r="AK1069" s="784"/>
      <c r="AL1069" s="784"/>
      <c r="AM1069" s="784"/>
      <c r="AN1069" s="784">
        <f t="shared" si="492"/>
        <v>0</v>
      </c>
      <c r="AO1069" s="784"/>
      <c r="AP1069" s="784"/>
      <c r="AQ1069" s="784"/>
      <c r="AR1069" s="363"/>
      <c r="AS1069" s="785">
        <f t="shared" si="493"/>
        <v>0</v>
      </c>
      <c r="AT1069" s="785"/>
      <c r="AU1069" s="785"/>
      <c r="AV1069" s="785"/>
      <c r="AW1069" s="785">
        <f t="shared" si="494"/>
        <v>0</v>
      </c>
      <c r="AX1069" s="91"/>
      <c r="AY1069" s="116">
        <f t="shared" si="495"/>
        <v>0</v>
      </c>
      <c r="AZ1069" s="116">
        <f t="shared" si="496"/>
        <v>0</v>
      </c>
      <c r="BA1069" s="116">
        <f t="shared" si="497"/>
        <v>0</v>
      </c>
      <c r="BB1069" s="116">
        <f t="shared" si="498"/>
        <v>0</v>
      </c>
      <c r="BC1069" s="115">
        <f t="shared" si="504"/>
        <v>0</v>
      </c>
      <c r="BD1069" s="116">
        <f t="shared" si="499"/>
        <v>0</v>
      </c>
      <c r="BE1069" s="120">
        <f t="shared" si="505"/>
        <v>0</v>
      </c>
      <c r="BF1069" s="115">
        <f t="shared" si="506"/>
        <v>0</v>
      </c>
      <c r="BG1069" s="116">
        <f t="shared" si="500"/>
        <v>0</v>
      </c>
      <c r="BH1069" s="120">
        <f t="shared" si="507"/>
        <v>0</v>
      </c>
      <c r="BI1069" s="115">
        <f t="shared" si="508"/>
        <v>0</v>
      </c>
      <c r="BJ1069" s="116">
        <f t="shared" si="501"/>
        <v>0</v>
      </c>
      <c r="BK1069" s="120">
        <f t="shared" si="509"/>
        <v>0</v>
      </c>
      <c r="BL1069" s="120">
        <f t="shared" si="510"/>
        <v>0</v>
      </c>
      <c r="BN1069" s="375">
        <f t="shared" si="502"/>
        <v>0</v>
      </c>
      <c r="BP1069" s="380"/>
      <c r="DH1069" s="102"/>
    </row>
    <row r="1070" spans="1:112" hidden="1">
      <c r="A1070" s="110"/>
      <c r="B1070" s="786"/>
      <c r="C1070" s="786"/>
      <c r="D1070" s="786"/>
      <c r="E1070" s="786"/>
      <c r="F1070" s="786"/>
      <c r="G1070" s="786"/>
      <c r="H1070" s="786"/>
      <c r="I1070" s="786"/>
      <c r="J1070" s="786"/>
      <c r="K1070" s="786"/>
      <c r="L1070" s="786"/>
      <c r="M1070" s="786"/>
      <c r="N1070" s="786"/>
      <c r="O1070" s="786"/>
      <c r="P1070" s="786"/>
      <c r="Q1070" s="786"/>
      <c r="R1070" s="787"/>
      <c r="S1070" s="787"/>
      <c r="T1070" s="788"/>
      <c r="U1070" s="787"/>
      <c r="V1070" s="787"/>
      <c r="W1070" s="783"/>
      <c r="X1070" s="789"/>
      <c r="Y1070" s="789"/>
      <c r="Z1070" s="781"/>
      <c r="AA1070" s="782"/>
      <c r="AB1070" s="783"/>
      <c r="AC1070" s="781"/>
      <c r="AD1070" s="782"/>
      <c r="AE1070" s="783"/>
      <c r="AF1070" s="784">
        <f t="shared" si="503"/>
        <v>0</v>
      </c>
      <c r="AG1070" s="784"/>
      <c r="AH1070" s="784"/>
      <c r="AI1070" s="784"/>
      <c r="AJ1070" s="784">
        <f t="shared" si="491"/>
        <v>0</v>
      </c>
      <c r="AK1070" s="784"/>
      <c r="AL1070" s="784"/>
      <c r="AM1070" s="784"/>
      <c r="AN1070" s="784">
        <f t="shared" si="492"/>
        <v>0</v>
      </c>
      <c r="AO1070" s="784"/>
      <c r="AP1070" s="784"/>
      <c r="AQ1070" s="784"/>
      <c r="AR1070" s="363"/>
      <c r="AS1070" s="785">
        <f t="shared" si="493"/>
        <v>0</v>
      </c>
      <c r="AT1070" s="785"/>
      <c r="AU1070" s="785"/>
      <c r="AV1070" s="785"/>
      <c r="AW1070" s="785">
        <f t="shared" si="494"/>
        <v>0</v>
      </c>
      <c r="AX1070" s="91"/>
      <c r="AY1070" s="116">
        <f t="shared" si="495"/>
        <v>0</v>
      </c>
      <c r="AZ1070" s="116">
        <f t="shared" si="496"/>
        <v>0</v>
      </c>
      <c r="BA1070" s="116">
        <f t="shared" si="497"/>
        <v>0</v>
      </c>
      <c r="BB1070" s="116">
        <f t="shared" si="498"/>
        <v>0</v>
      </c>
      <c r="BC1070" s="115">
        <f t="shared" si="504"/>
        <v>0</v>
      </c>
      <c r="BD1070" s="116">
        <f t="shared" si="499"/>
        <v>0</v>
      </c>
      <c r="BE1070" s="120">
        <f t="shared" si="505"/>
        <v>0</v>
      </c>
      <c r="BF1070" s="115">
        <f t="shared" si="506"/>
        <v>0</v>
      </c>
      <c r="BG1070" s="116">
        <f t="shared" si="500"/>
        <v>0</v>
      </c>
      <c r="BH1070" s="120">
        <f t="shared" si="507"/>
        <v>0</v>
      </c>
      <c r="BI1070" s="115">
        <f t="shared" si="508"/>
        <v>0</v>
      </c>
      <c r="BJ1070" s="116">
        <f t="shared" si="501"/>
        <v>0</v>
      </c>
      <c r="BK1070" s="120">
        <f t="shared" si="509"/>
        <v>0</v>
      </c>
      <c r="BL1070" s="120">
        <f t="shared" si="510"/>
        <v>0</v>
      </c>
      <c r="BN1070" s="375">
        <f t="shared" si="502"/>
        <v>0</v>
      </c>
      <c r="BP1070" s="380"/>
      <c r="DH1070" s="102"/>
    </row>
    <row r="1071" spans="1:112" hidden="1">
      <c r="A1071" s="110"/>
      <c r="B1071" s="786"/>
      <c r="C1071" s="786"/>
      <c r="D1071" s="786"/>
      <c r="E1071" s="786"/>
      <c r="F1071" s="786"/>
      <c r="G1071" s="786"/>
      <c r="H1071" s="786"/>
      <c r="I1071" s="786"/>
      <c r="J1071" s="786"/>
      <c r="K1071" s="786"/>
      <c r="L1071" s="786"/>
      <c r="M1071" s="786"/>
      <c r="N1071" s="786"/>
      <c r="O1071" s="786"/>
      <c r="P1071" s="786"/>
      <c r="Q1071" s="786"/>
      <c r="R1071" s="787"/>
      <c r="S1071" s="787"/>
      <c r="T1071" s="788"/>
      <c r="U1071" s="787"/>
      <c r="V1071" s="787"/>
      <c r="W1071" s="783"/>
      <c r="X1071" s="789"/>
      <c r="Y1071" s="789"/>
      <c r="Z1071" s="789"/>
      <c r="AA1071" s="789"/>
      <c r="AB1071" s="789"/>
      <c r="AC1071" s="781"/>
      <c r="AD1071" s="782"/>
      <c r="AE1071" s="783"/>
      <c r="AF1071" s="784">
        <f t="shared" si="503"/>
        <v>0</v>
      </c>
      <c r="AG1071" s="784"/>
      <c r="AH1071" s="784"/>
      <c r="AI1071" s="784"/>
      <c r="AJ1071" s="784">
        <f t="shared" si="491"/>
        <v>0</v>
      </c>
      <c r="AK1071" s="784"/>
      <c r="AL1071" s="784"/>
      <c r="AM1071" s="784"/>
      <c r="AN1071" s="784">
        <f t="shared" si="492"/>
        <v>0</v>
      </c>
      <c r="AO1071" s="784"/>
      <c r="AP1071" s="784"/>
      <c r="AQ1071" s="784"/>
      <c r="AR1071" s="363"/>
      <c r="AS1071" s="785">
        <f t="shared" si="493"/>
        <v>0</v>
      </c>
      <c r="AT1071" s="785"/>
      <c r="AU1071" s="785"/>
      <c r="AV1071" s="785"/>
      <c r="AW1071" s="785">
        <f t="shared" si="494"/>
        <v>0</v>
      </c>
      <c r="AX1071" s="91"/>
      <c r="AY1071" s="116">
        <f t="shared" si="495"/>
        <v>0</v>
      </c>
      <c r="AZ1071" s="116">
        <f t="shared" si="496"/>
        <v>0</v>
      </c>
      <c r="BA1071" s="116">
        <f t="shared" si="497"/>
        <v>0</v>
      </c>
      <c r="BB1071" s="116">
        <f t="shared" si="498"/>
        <v>0</v>
      </c>
      <c r="BC1071" s="115">
        <f t="shared" si="504"/>
        <v>0</v>
      </c>
      <c r="BD1071" s="116">
        <f t="shared" si="499"/>
        <v>0</v>
      </c>
      <c r="BE1071" s="120">
        <f t="shared" si="505"/>
        <v>0</v>
      </c>
      <c r="BF1071" s="115">
        <f t="shared" si="506"/>
        <v>0</v>
      </c>
      <c r="BG1071" s="116">
        <f t="shared" si="500"/>
        <v>0</v>
      </c>
      <c r="BH1071" s="120">
        <f t="shared" si="507"/>
        <v>0</v>
      </c>
      <c r="BI1071" s="115">
        <f t="shared" si="508"/>
        <v>0</v>
      </c>
      <c r="BJ1071" s="116">
        <f t="shared" si="501"/>
        <v>0</v>
      </c>
      <c r="BK1071" s="120">
        <f t="shared" si="509"/>
        <v>0</v>
      </c>
      <c r="BL1071" s="120">
        <f t="shared" si="510"/>
        <v>0</v>
      </c>
      <c r="BN1071" s="375">
        <f t="shared" si="502"/>
        <v>0</v>
      </c>
      <c r="BP1071" s="380"/>
      <c r="DH1071" s="102"/>
    </row>
    <row r="1072" spans="1:112" hidden="1">
      <c r="A1072" s="110"/>
      <c r="B1072" s="786"/>
      <c r="C1072" s="786"/>
      <c r="D1072" s="786"/>
      <c r="E1072" s="786"/>
      <c r="F1072" s="786"/>
      <c r="G1072" s="786"/>
      <c r="H1072" s="786"/>
      <c r="I1072" s="786"/>
      <c r="J1072" s="786"/>
      <c r="K1072" s="786"/>
      <c r="L1072" s="786"/>
      <c r="M1072" s="786"/>
      <c r="N1072" s="786"/>
      <c r="O1072" s="786"/>
      <c r="P1072" s="786"/>
      <c r="Q1072" s="786"/>
      <c r="R1072" s="787"/>
      <c r="S1072" s="787"/>
      <c r="T1072" s="788"/>
      <c r="U1072" s="787"/>
      <c r="V1072" s="787"/>
      <c r="W1072" s="783"/>
      <c r="X1072" s="789"/>
      <c r="Y1072" s="789"/>
      <c r="Z1072" s="789"/>
      <c r="AA1072" s="789"/>
      <c r="AB1072" s="789"/>
      <c r="AC1072" s="781"/>
      <c r="AD1072" s="782"/>
      <c r="AE1072" s="783"/>
      <c r="AF1072" s="784">
        <f t="shared" si="503"/>
        <v>0</v>
      </c>
      <c r="AG1072" s="784"/>
      <c r="AH1072" s="784"/>
      <c r="AI1072" s="784"/>
      <c r="AJ1072" s="784">
        <f t="shared" si="491"/>
        <v>0</v>
      </c>
      <c r="AK1072" s="784"/>
      <c r="AL1072" s="784"/>
      <c r="AM1072" s="784"/>
      <c r="AN1072" s="784">
        <f t="shared" si="492"/>
        <v>0</v>
      </c>
      <c r="AO1072" s="784"/>
      <c r="AP1072" s="784"/>
      <c r="AQ1072" s="784"/>
      <c r="AR1072" s="363"/>
      <c r="AS1072" s="785">
        <f t="shared" si="493"/>
        <v>0</v>
      </c>
      <c r="AT1072" s="785"/>
      <c r="AU1072" s="785"/>
      <c r="AV1072" s="785"/>
      <c r="AW1072" s="785">
        <f t="shared" si="494"/>
        <v>0</v>
      </c>
      <c r="AX1072" s="91"/>
      <c r="AY1072" s="116">
        <f t="shared" si="495"/>
        <v>0</v>
      </c>
      <c r="AZ1072" s="116">
        <f t="shared" si="496"/>
        <v>0</v>
      </c>
      <c r="BA1072" s="116">
        <f t="shared" si="497"/>
        <v>0</v>
      </c>
      <c r="BB1072" s="116">
        <f t="shared" si="498"/>
        <v>0</v>
      </c>
      <c r="BC1072" s="115">
        <f t="shared" si="504"/>
        <v>0</v>
      </c>
      <c r="BD1072" s="116">
        <f t="shared" si="499"/>
        <v>0</v>
      </c>
      <c r="BE1072" s="120">
        <f t="shared" si="505"/>
        <v>0</v>
      </c>
      <c r="BF1072" s="115">
        <f t="shared" si="506"/>
        <v>0</v>
      </c>
      <c r="BG1072" s="116">
        <f t="shared" si="500"/>
        <v>0</v>
      </c>
      <c r="BH1072" s="120">
        <f t="shared" si="507"/>
        <v>0</v>
      </c>
      <c r="BI1072" s="115">
        <f t="shared" si="508"/>
        <v>0</v>
      </c>
      <c r="BJ1072" s="116">
        <f t="shared" si="501"/>
        <v>0</v>
      </c>
      <c r="BK1072" s="120">
        <f t="shared" si="509"/>
        <v>0</v>
      </c>
      <c r="BL1072" s="120">
        <f t="shared" si="510"/>
        <v>0</v>
      </c>
      <c r="BN1072" s="375">
        <f t="shared" si="502"/>
        <v>0</v>
      </c>
      <c r="BP1072" s="380"/>
      <c r="DH1072" s="102"/>
    </row>
    <row r="1073" spans="1:112" hidden="1">
      <c r="A1073" s="110"/>
      <c r="B1073" s="786"/>
      <c r="C1073" s="786"/>
      <c r="D1073" s="786"/>
      <c r="E1073" s="786"/>
      <c r="F1073" s="786"/>
      <c r="G1073" s="786"/>
      <c r="H1073" s="786"/>
      <c r="I1073" s="786"/>
      <c r="J1073" s="786"/>
      <c r="K1073" s="786"/>
      <c r="L1073" s="786"/>
      <c r="M1073" s="786"/>
      <c r="N1073" s="786"/>
      <c r="O1073" s="786"/>
      <c r="P1073" s="786"/>
      <c r="Q1073" s="786"/>
      <c r="R1073" s="787"/>
      <c r="S1073" s="787"/>
      <c r="T1073" s="788"/>
      <c r="U1073" s="787"/>
      <c r="V1073" s="787"/>
      <c r="W1073" s="783"/>
      <c r="X1073" s="789"/>
      <c r="Y1073" s="789"/>
      <c r="Z1073" s="789"/>
      <c r="AA1073" s="789"/>
      <c r="AB1073" s="789"/>
      <c r="AC1073" s="781"/>
      <c r="AD1073" s="782"/>
      <c r="AE1073" s="783"/>
      <c r="AF1073" s="784">
        <f t="shared" si="503"/>
        <v>0</v>
      </c>
      <c r="AG1073" s="784"/>
      <c r="AH1073" s="784"/>
      <c r="AI1073" s="784"/>
      <c r="AJ1073" s="784">
        <f t="shared" si="491"/>
        <v>0</v>
      </c>
      <c r="AK1073" s="784"/>
      <c r="AL1073" s="784"/>
      <c r="AM1073" s="784"/>
      <c r="AN1073" s="784">
        <f t="shared" si="492"/>
        <v>0</v>
      </c>
      <c r="AO1073" s="784"/>
      <c r="AP1073" s="784"/>
      <c r="AQ1073" s="784"/>
      <c r="AR1073" s="363"/>
      <c r="AS1073" s="785">
        <f t="shared" si="493"/>
        <v>0</v>
      </c>
      <c r="AT1073" s="785"/>
      <c r="AU1073" s="785"/>
      <c r="AV1073" s="785"/>
      <c r="AW1073" s="785">
        <f t="shared" si="494"/>
        <v>0</v>
      </c>
      <c r="AX1073" s="91"/>
      <c r="AY1073" s="116">
        <f t="shared" si="495"/>
        <v>0</v>
      </c>
      <c r="AZ1073" s="116">
        <f t="shared" si="496"/>
        <v>0</v>
      </c>
      <c r="BA1073" s="116">
        <f t="shared" si="497"/>
        <v>0</v>
      </c>
      <c r="BB1073" s="116">
        <f t="shared" si="498"/>
        <v>0</v>
      </c>
      <c r="BC1073" s="115">
        <f t="shared" si="504"/>
        <v>0</v>
      </c>
      <c r="BD1073" s="116">
        <f t="shared" si="499"/>
        <v>0</v>
      </c>
      <c r="BE1073" s="120">
        <f t="shared" si="505"/>
        <v>0</v>
      </c>
      <c r="BF1073" s="115">
        <f t="shared" si="506"/>
        <v>0</v>
      </c>
      <c r="BG1073" s="116">
        <f t="shared" si="500"/>
        <v>0</v>
      </c>
      <c r="BH1073" s="120">
        <f t="shared" si="507"/>
        <v>0</v>
      </c>
      <c r="BI1073" s="115">
        <f t="shared" si="508"/>
        <v>0</v>
      </c>
      <c r="BJ1073" s="116">
        <f t="shared" si="501"/>
        <v>0</v>
      </c>
      <c r="BK1073" s="120">
        <f t="shared" si="509"/>
        <v>0</v>
      </c>
      <c r="BL1073" s="120">
        <f t="shared" si="510"/>
        <v>0</v>
      </c>
      <c r="BN1073" s="375">
        <f t="shared" si="502"/>
        <v>0</v>
      </c>
      <c r="BP1073" s="380"/>
      <c r="DH1073" s="102"/>
    </row>
    <row r="1074" spans="1:112" hidden="1">
      <c r="A1074" s="110"/>
      <c r="B1074" s="786"/>
      <c r="C1074" s="786"/>
      <c r="D1074" s="786"/>
      <c r="E1074" s="786"/>
      <c r="F1074" s="786"/>
      <c r="G1074" s="786"/>
      <c r="H1074" s="786"/>
      <c r="I1074" s="786"/>
      <c r="J1074" s="786"/>
      <c r="K1074" s="786"/>
      <c r="L1074" s="786"/>
      <c r="M1074" s="786"/>
      <c r="N1074" s="786"/>
      <c r="O1074" s="786"/>
      <c r="P1074" s="786"/>
      <c r="Q1074" s="786"/>
      <c r="R1074" s="787"/>
      <c r="S1074" s="787"/>
      <c r="T1074" s="788"/>
      <c r="U1074" s="787"/>
      <c r="V1074" s="787"/>
      <c r="W1074" s="783"/>
      <c r="X1074" s="789"/>
      <c r="Y1074" s="789"/>
      <c r="Z1074" s="789"/>
      <c r="AA1074" s="789"/>
      <c r="AB1074" s="789"/>
      <c r="AC1074" s="781"/>
      <c r="AD1074" s="782"/>
      <c r="AE1074" s="783"/>
      <c r="AF1074" s="784">
        <f t="shared" si="503"/>
        <v>0</v>
      </c>
      <c r="AG1074" s="784"/>
      <c r="AH1074" s="784"/>
      <c r="AI1074" s="784"/>
      <c r="AJ1074" s="784">
        <f t="shared" si="491"/>
        <v>0</v>
      </c>
      <c r="AK1074" s="784"/>
      <c r="AL1074" s="784"/>
      <c r="AM1074" s="784"/>
      <c r="AN1074" s="784">
        <f t="shared" si="492"/>
        <v>0</v>
      </c>
      <c r="AO1074" s="784"/>
      <c r="AP1074" s="784"/>
      <c r="AQ1074" s="784"/>
      <c r="AR1074" s="363"/>
      <c r="AS1074" s="785">
        <f t="shared" si="493"/>
        <v>0</v>
      </c>
      <c r="AT1074" s="785"/>
      <c r="AU1074" s="785"/>
      <c r="AV1074" s="785"/>
      <c r="AW1074" s="785">
        <f t="shared" si="494"/>
        <v>0</v>
      </c>
      <c r="AX1074" s="91"/>
      <c r="AY1074" s="116">
        <f t="shared" si="495"/>
        <v>0</v>
      </c>
      <c r="AZ1074" s="116">
        <f t="shared" si="496"/>
        <v>0</v>
      </c>
      <c r="BA1074" s="116">
        <f t="shared" si="497"/>
        <v>0</v>
      </c>
      <c r="BB1074" s="116">
        <f t="shared" si="498"/>
        <v>0</v>
      </c>
      <c r="BC1074" s="115">
        <f t="shared" si="504"/>
        <v>0</v>
      </c>
      <c r="BD1074" s="116">
        <f t="shared" si="499"/>
        <v>0</v>
      </c>
      <c r="BE1074" s="120">
        <f t="shared" si="505"/>
        <v>0</v>
      </c>
      <c r="BF1074" s="115">
        <f t="shared" si="506"/>
        <v>0</v>
      </c>
      <c r="BG1074" s="116">
        <f t="shared" si="500"/>
        <v>0</v>
      </c>
      <c r="BH1074" s="120">
        <f t="shared" si="507"/>
        <v>0</v>
      </c>
      <c r="BI1074" s="115">
        <f t="shared" si="508"/>
        <v>0</v>
      </c>
      <c r="BJ1074" s="116">
        <f t="shared" si="501"/>
        <v>0</v>
      </c>
      <c r="BK1074" s="120">
        <f t="shared" si="509"/>
        <v>0</v>
      </c>
      <c r="BL1074" s="120">
        <f t="shared" si="510"/>
        <v>0</v>
      </c>
      <c r="BN1074" s="375">
        <f t="shared" si="502"/>
        <v>0</v>
      </c>
      <c r="BP1074" s="380"/>
      <c r="DH1074" s="102"/>
    </row>
    <row r="1075" spans="1:112" hidden="1">
      <c r="A1075" s="110"/>
      <c r="B1075" s="786"/>
      <c r="C1075" s="786"/>
      <c r="D1075" s="786"/>
      <c r="E1075" s="786"/>
      <c r="F1075" s="786"/>
      <c r="G1075" s="786"/>
      <c r="H1075" s="786"/>
      <c r="I1075" s="786"/>
      <c r="J1075" s="786"/>
      <c r="K1075" s="786"/>
      <c r="L1075" s="786"/>
      <c r="M1075" s="786"/>
      <c r="N1075" s="786"/>
      <c r="O1075" s="786"/>
      <c r="P1075" s="786"/>
      <c r="Q1075" s="786"/>
      <c r="R1075" s="787"/>
      <c r="S1075" s="787"/>
      <c r="T1075" s="788"/>
      <c r="U1075" s="787"/>
      <c r="V1075" s="787"/>
      <c r="W1075" s="783"/>
      <c r="X1075" s="789"/>
      <c r="Y1075" s="789"/>
      <c r="Z1075" s="789"/>
      <c r="AA1075" s="789"/>
      <c r="AB1075" s="789"/>
      <c r="AC1075" s="781"/>
      <c r="AD1075" s="782"/>
      <c r="AE1075" s="783"/>
      <c r="AF1075" s="784">
        <f t="shared" si="503"/>
        <v>0</v>
      </c>
      <c r="AG1075" s="784"/>
      <c r="AH1075" s="784"/>
      <c r="AI1075" s="784"/>
      <c r="AJ1075" s="784">
        <f t="shared" si="491"/>
        <v>0</v>
      </c>
      <c r="AK1075" s="784"/>
      <c r="AL1075" s="784"/>
      <c r="AM1075" s="784"/>
      <c r="AN1075" s="784">
        <f t="shared" si="492"/>
        <v>0</v>
      </c>
      <c r="AO1075" s="784"/>
      <c r="AP1075" s="784"/>
      <c r="AQ1075" s="784"/>
      <c r="AR1075" s="363"/>
      <c r="AS1075" s="785">
        <f t="shared" si="493"/>
        <v>0</v>
      </c>
      <c r="AT1075" s="785"/>
      <c r="AU1075" s="785"/>
      <c r="AV1075" s="785"/>
      <c r="AW1075" s="785">
        <f t="shared" si="494"/>
        <v>0</v>
      </c>
      <c r="AX1075" s="91"/>
      <c r="AY1075" s="116">
        <f t="shared" si="495"/>
        <v>0</v>
      </c>
      <c r="AZ1075" s="116">
        <f t="shared" si="496"/>
        <v>0</v>
      </c>
      <c r="BA1075" s="116">
        <f t="shared" si="497"/>
        <v>0</v>
      </c>
      <c r="BB1075" s="116">
        <f t="shared" si="498"/>
        <v>0</v>
      </c>
      <c r="BC1075" s="115">
        <f t="shared" si="504"/>
        <v>0</v>
      </c>
      <c r="BD1075" s="116">
        <f t="shared" si="499"/>
        <v>0</v>
      </c>
      <c r="BE1075" s="120">
        <f t="shared" si="505"/>
        <v>0</v>
      </c>
      <c r="BF1075" s="115">
        <f t="shared" si="506"/>
        <v>0</v>
      </c>
      <c r="BG1075" s="116">
        <f t="shared" si="500"/>
        <v>0</v>
      </c>
      <c r="BH1075" s="120">
        <f t="shared" si="507"/>
        <v>0</v>
      </c>
      <c r="BI1075" s="115">
        <f t="shared" si="508"/>
        <v>0</v>
      </c>
      <c r="BJ1075" s="116">
        <f t="shared" si="501"/>
        <v>0</v>
      </c>
      <c r="BK1075" s="120">
        <f t="shared" si="509"/>
        <v>0</v>
      </c>
      <c r="BL1075" s="120">
        <f t="shared" si="510"/>
        <v>0</v>
      </c>
      <c r="BN1075" s="375">
        <f t="shared" si="502"/>
        <v>0</v>
      </c>
      <c r="BP1075" s="380"/>
      <c r="DH1075" s="102"/>
    </row>
    <row r="1076" spans="1:112" hidden="1">
      <c r="A1076" s="110"/>
      <c r="B1076" s="786"/>
      <c r="C1076" s="786"/>
      <c r="D1076" s="786"/>
      <c r="E1076" s="786"/>
      <c r="F1076" s="786"/>
      <c r="G1076" s="786"/>
      <c r="H1076" s="786"/>
      <c r="I1076" s="786"/>
      <c r="J1076" s="786"/>
      <c r="K1076" s="786"/>
      <c r="L1076" s="786"/>
      <c r="M1076" s="786"/>
      <c r="N1076" s="786"/>
      <c r="O1076" s="786"/>
      <c r="P1076" s="786"/>
      <c r="Q1076" s="786"/>
      <c r="R1076" s="787"/>
      <c r="S1076" s="787"/>
      <c r="T1076" s="788"/>
      <c r="U1076" s="787"/>
      <c r="V1076" s="787"/>
      <c r="W1076" s="783"/>
      <c r="X1076" s="789"/>
      <c r="Y1076" s="789"/>
      <c r="Z1076" s="789"/>
      <c r="AA1076" s="789"/>
      <c r="AB1076" s="789"/>
      <c r="AC1076" s="781"/>
      <c r="AD1076" s="782"/>
      <c r="AE1076" s="783"/>
      <c r="AF1076" s="784">
        <f t="shared" si="503"/>
        <v>0</v>
      </c>
      <c r="AG1076" s="784"/>
      <c r="AH1076" s="784"/>
      <c r="AI1076" s="784"/>
      <c r="AJ1076" s="784">
        <f t="shared" si="491"/>
        <v>0</v>
      </c>
      <c r="AK1076" s="784"/>
      <c r="AL1076" s="784"/>
      <c r="AM1076" s="784"/>
      <c r="AN1076" s="784">
        <f t="shared" si="492"/>
        <v>0</v>
      </c>
      <c r="AO1076" s="784"/>
      <c r="AP1076" s="784"/>
      <c r="AQ1076" s="784"/>
      <c r="AR1076" s="363"/>
      <c r="AS1076" s="785">
        <f t="shared" si="493"/>
        <v>0</v>
      </c>
      <c r="AT1076" s="785"/>
      <c r="AU1076" s="785"/>
      <c r="AV1076" s="785"/>
      <c r="AW1076" s="785">
        <f t="shared" si="494"/>
        <v>0</v>
      </c>
      <c r="AX1076" s="91"/>
      <c r="AY1076" s="116">
        <f t="shared" si="495"/>
        <v>0</v>
      </c>
      <c r="AZ1076" s="116">
        <f t="shared" si="496"/>
        <v>0</v>
      </c>
      <c r="BA1076" s="116">
        <f t="shared" si="497"/>
        <v>0</v>
      </c>
      <c r="BB1076" s="116">
        <f t="shared" si="498"/>
        <v>0</v>
      </c>
      <c r="BC1076" s="115">
        <f t="shared" si="504"/>
        <v>0</v>
      </c>
      <c r="BD1076" s="116">
        <f t="shared" si="499"/>
        <v>0</v>
      </c>
      <c r="BE1076" s="120">
        <f t="shared" si="505"/>
        <v>0</v>
      </c>
      <c r="BF1076" s="115">
        <f t="shared" si="506"/>
        <v>0</v>
      </c>
      <c r="BG1076" s="116">
        <f t="shared" si="500"/>
        <v>0</v>
      </c>
      <c r="BH1076" s="120">
        <f t="shared" si="507"/>
        <v>0</v>
      </c>
      <c r="BI1076" s="115">
        <f t="shared" si="508"/>
        <v>0</v>
      </c>
      <c r="BJ1076" s="116">
        <f t="shared" si="501"/>
        <v>0</v>
      </c>
      <c r="BK1076" s="120">
        <f t="shared" si="509"/>
        <v>0</v>
      </c>
      <c r="BL1076" s="120">
        <f t="shared" si="510"/>
        <v>0</v>
      </c>
      <c r="BN1076" s="375">
        <f t="shared" si="502"/>
        <v>0</v>
      </c>
      <c r="BP1076" s="380"/>
      <c r="DH1076" s="102"/>
    </row>
    <row r="1077" spans="1:112" hidden="1">
      <c r="A1077" s="110"/>
      <c r="B1077" s="786"/>
      <c r="C1077" s="786"/>
      <c r="D1077" s="786"/>
      <c r="E1077" s="786"/>
      <c r="F1077" s="786"/>
      <c r="G1077" s="786"/>
      <c r="H1077" s="786"/>
      <c r="I1077" s="786"/>
      <c r="J1077" s="786"/>
      <c r="K1077" s="786"/>
      <c r="L1077" s="786"/>
      <c r="M1077" s="786"/>
      <c r="N1077" s="786"/>
      <c r="O1077" s="786"/>
      <c r="P1077" s="786"/>
      <c r="Q1077" s="786"/>
      <c r="R1077" s="787"/>
      <c r="S1077" s="787"/>
      <c r="T1077" s="788"/>
      <c r="U1077" s="787"/>
      <c r="V1077" s="787"/>
      <c r="W1077" s="783"/>
      <c r="X1077" s="789"/>
      <c r="Y1077" s="789"/>
      <c r="Z1077" s="789"/>
      <c r="AA1077" s="789"/>
      <c r="AB1077" s="789"/>
      <c r="AC1077" s="781"/>
      <c r="AD1077" s="782"/>
      <c r="AE1077" s="783"/>
      <c r="AF1077" s="784">
        <f t="shared" si="503"/>
        <v>0</v>
      </c>
      <c r="AG1077" s="784"/>
      <c r="AH1077" s="784"/>
      <c r="AI1077" s="784"/>
      <c r="AJ1077" s="784">
        <f t="shared" si="491"/>
        <v>0</v>
      </c>
      <c r="AK1077" s="784"/>
      <c r="AL1077" s="784"/>
      <c r="AM1077" s="784"/>
      <c r="AN1077" s="784">
        <f t="shared" si="492"/>
        <v>0</v>
      </c>
      <c r="AO1077" s="784"/>
      <c r="AP1077" s="784"/>
      <c r="AQ1077" s="784"/>
      <c r="AR1077" s="363"/>
      <c r="AS1077" s="785">
        <f t="shared" si="493"/>
        <v>0</v>
      </c>
      <c r="AT1077" s="785"/>
      <c r="AU1077" s="785"/>
      <c r="AV1077" s="785"/>
      <c r="AW1077" s="785">
        <f t="shared" si="494"/>
        <v>0</v>
      </c>
      <c r="AX1077" s="91"/>
      <c r="AY1077" s="116">
        <f t="shared" si="495"/>
        <v>0</v>
      </c>
      <c r="AZ1077" s="116">
        <f t="shared" si="496"/>
        <v>0</v>
      </c>
      <c r="BA1077" s="116">
        <f t="shared" si="497"/>
        <v>0</v>
      </c>
      <c r="BB1077" s="116">
        <f t="shared" si="498"/>
        <v>0</v>
      </c>
      <c r="BC1077" s="115">
        <f t="shared" si="504"/>
        <v>0</v>
      </c>
      <c r="BD1077" s="116">
        <f t="shared" si="499"/>
        <v>0</v>
      </c>
      <c r="BE1077" s="120">
        <f t="shared" si="505"/>
        <v>0</v>
      </c>
      <c r="BF1077" s="115">
        <f t="shared" si="506"/>
        <v>0</v>
      </c>
      <c r="BG1077" s="116">
        <f t="shared" si="500"/>
        <v>0</v>
      </c>
      <c r="BH1077" s="120">
        <f t="shared" si="507"/>
        <v>0</v>
      </c>
      <c r="BI1077" s="115">
        <f t="shared" si="508"/>
        <v>0</v>
      </c>
      <c r="BJ1077" s="116">
        <f t="shared" si="501"/>
        <v>0</v>
      </c>
      <c r="BK1077" s="120">
        <f t="shared" si="509"/>
        <v>0</v>
      </c>
      <c r="BL1077" s="120">
        <f t="shared" si="510"/>
        <v>0</v>
      </c>
      <c r="BN1077" s="375">
        <f t="shared" si="502"/>
        <v>0</v>
      </c>
      <c r="BP1077" s="380"/>
      <c r="DH1077" s="102"/>
    </row>
    <row r="1078" spans="1:112" hidden="1">
      <c r="A1078" s="110"/>
      <c r="B1078" s="786"/>
      <c r="C1078" s="786"/>
      <c r="D1078" s="786"/>
      <c r="E1078" s="786"/>
      <c r="F1078" s="786"/>
      <c r="G1078" s="786"/>
      <c r="H1078" s="786"/>
      <c r="I1078" s="786"/>
      <c r="J1078" s="786"/>
      <c r="K1078" s="786"/>
      <c r="L1078" s="786"/>
      <c r="M1078" s="786"/>
      <c r="N1078" s="786"/>
      <c r="O1078" s="786"/>
      <c r="P1078" s="786"/>
      <c r="Q1078" s="786"/>
      <c r="R1078" s="787"/>
      <c r="S1078" s="787"/>
      <c r="T1078" s="788"/>
      <c r="U1078" s="787"/>
      <c r="V1078" s="787"/>
      <c r="W1078" s="783"/>
      <c r="X1078" s="789"/>
      <c r="Y1078" s="789"/>
      <c r="Z1078" s="789"/>
      <c r="AA1078" s="789"/>
      <c r="AB1078" s="789"/>
      <c r="AC1078" s="781"/>
      <c r="AD1078" s="782"/>
      <c r="AE1078" s="783"/>
      <c r="AF1078" s="784">
        <f t="shared" si="503"/>
        <v>0</v>
      </c>
      <c r="AG1078" s="784"/>
      <c r="AH1078" s="784"/>
      <c r="AI1078" s="784"/>
      <c r="AJ1078" s="784">
        <f t="shared" si="491"/>
        <v>0</v>
      </c>
      <c r="AK1078" s="784"/>
      <c r="AL1078" s="784"/>
      <c r="AM1078" s="784"/>
      <c r="AN1078" s="784">
        <f t="shared" si="492"/>
        <v>0</v>
      </c>
      <c r="AO1078" s="784"/>
      <c r="AP1078" s="784"/>
      <c r="AQ1078" s="784"/>
      <c r="AR1078" s="363"/>
      <c r="AS1078" s="785">
        <f t="shared" si="493"/>
        <v>0</v>
      </c>
      <c r="AT1078" s="785"/>
      <c r="AU1078" s="785"/>
      <c r="AV1078" s="785"/>
      <c r="AW1078" s="785">
        <f t="shared" si="494"/>
        <v>0</v>
      </c>
      <c r="AX1078" s="91"/>
      <c r="AY1078" s="116">
        <f t="shared" si="495"/>
        <v>0</v>
      </c>
      <c r="AZ1078" s="116">
        <f t="shared" si="496"/>
        <v>0</v>
      </c>
      <c r="BA1078" s="116">
        <f t="shared" si="497"/>
        <v>0</v>
      </c>
      <c r="BB1078" s="116">
        <f t="shared" si="498"/>
        <v>0</v>
      </c>
      <c r="BC1078" s="115">
        <f t="shared" si="504"/>
        <v>0</v>
      </c>
      <c r="BD1078" s="116">
        <f t="shared" si="499"/>
        <v>0</v>
      </c>
      <c r="BE1078" s="120">
        <f t="shared" si="505"/>
        <v>0</v>
      </c>
      <c r="BF1078" s="115">
        <f t="shared" si="506"/>
        <v>0</v>
      </c>
      <c r="BG1078" s="116">
        <f t="shared" si="500"/>
        <v>0</v>
      </c>
      <c r="BH1078" s="120">
        <f t="shared" si="507"/>
        <v>0</v>
      </c>
      <c r="BI1078" s="115">
        <f t="shared" si="508"/>
        <v>0</v>
      </c>
      <c r="BJ1078" s="116">
        <f t="shared" si="501"/>
        <v>0</v>
      </c>
      <c r="BK1078" s="120">
        <f t="shared" si="509"/>
        <v>0</v>
      </c>
      <c r="BL1078" s="120">
        <f t="shared" si="510"/>
        <v>0</v>
      </c>
      <c r="BN1078" s="375">
        <f t="shared" si="502"/>
        <v>0</v>
      </c>
      <c r="BP1078" s="380"/>
      <c r="DH1078" s="102"/>
    </row>
    <row r="1079" spans="1:112" hidden="1">
      <c r="A1079" s="110"/>
      <c r="B1079" s="786"/>
      <c r="C1079" s="786"/>
      <c r="D1079" s="786"/>
      <c r="E1079" s="786"/>
      <c r="F1079" s="786"/>
      <c r="G1079" s="786"/>
      <c r="H1079" s="786"/>
      <c r="I1079" s="786"/>
      <c r="J1079" s="786"/>
      <c r="K1079" s="786"/>
      <c r="L1079" s="786"/>
      <c r="M1079" s="786"/>
      <c r="N1079" s="786"/>
      <c r="O1079" s="786"/>
      <c r="P1079" s="786"/>
      <c r="Q1079" s="786"/>
      <c r="R1079" s="787"/>
      <c r="S1079" s="787"/>
      <c r="T1079" s="788"/>
      <c r="U1079" s="787"/>
      <c r="V1079" s="787"/>
      <c r="W1079" s="783"/>
      <c r="X1079" s="789"/>
      <c r="Y1079" s="789"/>
      <c r="Z1079" s="789"/>
      <c r="AA1079" s="789"/>
      <c r="AB1079" s="789"/>
      <c r="AC1079" s="781"/>
      <c r="AD1079" s="782"/>
      <c r="AE1079" s="783"/>
      <c r="AF1079" s="784">
        <f t="shared" si="503"/>
        <v>0</v>
      </c>
      <c r="AG1079" s="784"/>
      <c r="AH1079" s="784"/>
      <c r="AI1079" s="784"/>
      <c r="AJ1079" s="784">
        <f t="shared" si="491"/>
        <v>0</v>
      </c>
      <c r="AK1079" s="784"/>
      <c r="AL1079" s="784"/>
      <c r="AM1079" s="784"/>
      <c r="AN1079" s="784">
        <f t="shared" si="492"/>
        <v>0</v>
      </c>
      <c r="AO1079" s="784"/>
      <c r="AP1079" s="784"/>
      <c r="AQ1079" s="784"/>
      <c r="AR1079" s="363"/>
      <c r="AS1079" s="785">
        <f t="shared" si="493"/>
        <v>0</v>
      </c>
      <c r="AT1079" s="785"/>
      <c r="AU1079" s="785"/>
      <c r="AV1079" s="785"/>
      <c r="AW1079" s="785">
        <f t="shared" si="494"/>
        <v>0</v>
      </c>
      <c r="AX1079" s="91"/>
      <c r="AY1079" s="116">
        <f t="shared" si="495"/>
        <v>0</v>
      </c>
      <c r="AZ1079" s="116">
        <f t="shared" si="496"/>
        <v>0</v>
      </c>
      <c r="BA1079" s="116">
        <f t="shared" si="497"/>
        <v>0</v>
      </c>
      <c r="BB1079" s="116">
        <f t="shared" si="498"/>
        <v>0</v>
      </c>
      <c r="BC1079" s="115">
        <f t="shared" si="504"/>
        <v>0</v>
      </c>
      <c r="BD1079" s="116">
        <f t="shared" si="499"/>
        <v>0</v>
      </c>
      <c r="BE1079" s="120">
        <f t="shared" si="505"/>
        <v>0</v>
      </c>
      <c r="BF1079" s="115">
        <f t="shared" si="506"/>
        <v>0</v>
      </c>
      <c r="BG1079" s="116">
        <f t="shared" si="500"/>
        <v>0</v>
      </c>
      <c r="BH1079" s="120">
        <f t="shared" si="507"/>
        <v>0</v>
      </c>
      <c r="BI1079" s="115">
        <f t="shared" si="508"/>
        <v>0</v>
      </c>
      <c r="BJ1079" s="116">
        <f t="shared" si="501"/>
        <v>0</v>
      </c>
      <c r="BK1079" s="120">
        <f t="shared" si="509"/>
        <v>0</v>
      </c>
      <c r="BL1079" s="120">
        <f t="shared" si="510"/>
        <v>0</v>
      </c>
      <c r="BN1079" s="375">
        <f t="shared" si="502"/>
        <v>0</v>
      </c>
      <c r="BP1079" s="380"/>
      <c r="DH1079" s="102"/>
    </row>
    <row r="1080" spans="1:112" hidden="1">
      <c r="A1080" s="110"/>
      <c r="B1080" s="786"/>
      <c r="C1080" s="786"/>
      <c r="D1080" s="786"/>
      <c r="E1080" s="786"/>
      <c r="F1080" s="786"/>
      <c r="G1080" s="786"/>
      <c r="H1080" s="786"/>
      <c r="I1080" s="786"/>
      <c r="J1080" s="786"/>
      <c r="K1080" s="786"/>
      <c r="L1080" s="786"/>
      <c r="M1080" s="786"/>
      <c r="N1080" s="786"/>
      <c r="O1080" s="786"/>
      <c r="P1080" s="786"/>
      <c r="Q1080" s="786"/>
      <c r="R1080" s="787"/>
      <c r="S1080" s="787"/>
      <c r="T1080" s="788"/>
      <c r="U1080" s="787"/>
      <c r="V1080" s="787"/>
      <c r="W1080" s="783"/>
      <c r="X1080" s="789"/>
      <c r="Y1080" s="789"/>
      <c r="Z1080" s="789"/>
      <c r="AA1080" s="789"/>
      <c r="AB1080" s="789"/>
      <c r="AC1080" s="781"/>
      <c r="AD1080" s="782"/>
      <c r="AE1080" s="783"/>
      <c r="AF1080" s="784">
        <f t="shared" si="503"/>
        <v>0</v>
      </c>
      <c r="AG1080" s="784"/>
      <c r="AH1080" s="784"/>
      <c r="AI1080" s="784"/>
      <c r="AJ1080" s="784">
        <f t="shared" si="491"/>
        <v>0</v>
      </c>
      <c r="AK1080" s="784"/>
      <c r="AL1080" s="784"/>
      <c r="AM1080" s="784"/>
      <c r="AN1080" s="784">
        <f t="shared" si="492"/>
        <v>0</v>
      </c>
      <c r="AO1080" s="784"/>
      <c r="AP1080" s="784"/>
      <c r="AQ1080" s="784"/>
      <c r="AR1080" s="363"/>
      <c r="AS1080" s="785">
        <f t="shared" si="493"/>
        <v>0</v>
      </c>
      <c r="AT1080" s="785"/>
      <c r="AU1080" s="785"/>
      <c r="AV1080" s="785"/>
      <c r="AW1080" s="785">
        <f t="shared" si="494"/>
        <v>0</v>
      </c>
      <c r="AX1080" s="91"/>
      <c r="AY1080" s="116">
        <f t="shared" si="495"/>
        <v>0</v>
      </c>
      <c r="AZ1080" s="116">
        <f t="shared" si="496"/>
        <v>0</v>
      </c>
      <c r="BA1080" s="116">
        <f t="shared" si="497"/>
        <v>0</v>
      </c>
      <c r="BB1080" s="116">
        <f t="shared" si="498"/>
        <v>0</v>
      </c>
      <c r="BC1080" s="115">
        <f t="shared" si="504"/>
        <v>0</v>
      </c>
      <c r="BD1080" s="116">
        <f t="shared" si="499"/>
        <v>0</v>
      </c>
      <c r="BE1080" s="120">
        <f t="shared" si="505"/>
        <v>0</v>
      </c>
      <c r="BF1080" s="115">
        <f t="shared" si="506"/>
        <v>0</v>
      </c>
      <c r="BG1080" s="116">
        <f t="shared" si="500"/>
        <v>0</v>
      </c>
      <c r="BH1080" s="120">
        <f t="shared" si="507"/>
        <v>0</v>
      </c>
      <c r="BI1080" s="115">
        <f t="shared" si="508"/>
        <v>0</v>
      </c>
      <c r="BJ1080" s="116">
        <f t="shared" si="501"/>
        <v>0</v>
      </c>
      <c r="BK1080" s="120">
        <f t="shared" si="509"/>
        <v>0</v>
      </c>
      <c r="BL1080" s="120">
        <f t="shared" si="510"/>
        <v>0</v>
      </c>
      <c r="BN1080" s="375">
        <f t="shared" si="502"/>
        <v>0</v>
      </c>
      <c r="BP1080" s="380"/>
      <c r="DH1080" s="102"/>
    </row>
    <row r="1081" spans="1:112" hidden="1">
      <c r="A1081" s="110"/>
      <c r="B1081" s="786"/>
      <c r="C1081" s="786"/>
      <c r="D1081" s="786"/>
      <c r="E1081" s="786"/>
      <c r="F1081" s="786"/>
      <c r="G1081" s="786"/>
      <c r="H1081" s="786"/>
      <c r="I1081" s="786"/>
      <c r="J1081" s="786"/>
      <c r="K1081" s="786"/>
      <c r="L1081" s="786"/>
      <c r="M1081" s="786"/>
      <c r="N1081" s="786"/>
      <c r="O1081" s="786"/>
      <c r="P1081" s="786"/>
      <c r="Q1081" s="786"/>
      <c r="R1081" s="787"/>
      <c r="S1081" s="787"/>
      <c r="T1081" s="788"/>
      <c r="U1081" s="787"/>
      <c r="V1081" s="787"/>
      <c r="W1081" s="783"/>
      <c r="X1081" s="789"/>
      <c r="Y1081" s="789"/>
      <c r="Z1081" s="789"/>
      <c r="AA1081" s="789"/>
      <c r="AB1081" s="789"/>
      <c r="AC1081" s="781"/>
      <c r="AD1081" s="782"/>
      <c r="AE1081" s="783"/>
      <c r="AF1081" s="784">
        <f t="shared" si="503"/>
        <v>0</v>
      </c>
      <c r="AG1081" s="784"/>
      <c r="AH1081" s="784"/>
      <c r="AI1081" s="784"/>
      <c r="AJ1081" s="784">
        <f t="shared" si="491"/>
        <v>0</v>
      </c>
      <c r="AK1081" s="784"/>
      <c r="AL1081" s="784"/>
      <c r="AM1081" s="784"/>
      <c r="AN1081" s="784">
        <f t="shared" si="492"/>
        <v>0</v>
      </c>
      <c r="AO1081" s="784"/>
      <c r="AP1081" s="784"/>
      <c r="AQ1081" s="784"/>
      <c r="AR1081" s="363"/>
      <c r="AS1081" s="785">
        <f t="shared" si="493"/>
        <v>0</v>
      </c>
      <c r="AT1081" s="785"/>
      <c r="AU1081" s="785"/>
      <c r="AV1081" s="785"/>
      <c r="AW1081" s="785">
        <f t="shared" si="494"/>
        <v>0</v>
      </c>
      <c r="AX1081" s="91"/>
      <c r="AY1081" s="116">
        <f t="shared" si="495"/>
        <v>0</v>
      </c>
      <c r="AZ1081" s="116">
        <f t="shared" si="496"/>
        <v>0</v>
      </c>
      <c r="BA1081" s="116">
        <f t="shared" si="497"/>
        <v>0</v>
      </c>
      <c r="BB1081" s="116">
        <f t="shared" si="498"/>
        <v>0</v>
      </c>
      <c r="BC1081" s="115">
        <f t="shared" si="504"/>
        <v>0</v>
      </c>
      <c r="BD1081" s="116">
        <f t="shared" si="499"/>
        <v>0</v>
      </c>
      <c r="BE1081" s="120">
        <f t="shared" si="505"/>
        <v>0</v>
      </c>
      <c r="BF1081" s="115">
        <f t="shared" si="506"/>
        <v>0</v>
      </c>
      <c r="BG1081" s="116">
        <f t="shared" si="500"/>
        <v>0</v>
      </c>
      <c r="BH1081" s="120">
        <f t="shared" si="507"/>
        <v>0</v>
      </c>
      <c r="BI1081" s="115">
        <f t="shared" si="508"/>
        <v>0</v>
      </c>
      <c r="BJ1081" s="116">
        <f t="shared" si="501"/>
        <v>0</v>
      </c>
      <c r="BK1081" s="120">
        <f t="shared" si="509"/>
        <v>0</v>
      </c>
      <c r="BL1081" s="120">
        <f t="shared" si="510"/>
        <v>0</v>
      </c>
      <c r="BN1081" s="375">
        <f t="shared" si="502"/>
        <v>0</v>
      </c>
      <c r="BP1081" s="380"/>
      <c r="DH1081" s="102"/>
    </row>
    <row r="1082" spans="1:112" hidden="1">
      <c r="A1082" s="110"/>
      <c r="B1082" s="786"/>
      <c r="C1082" s="786"/>
      <c r="D1082" s="786"/>
      <c r="E1082" s="786"/>
      <c r="F1082" s="786"/>
      <c r="G1082" s="786"/>
      <c r="H1082" s="786"/>
      <c r="I1082" s="786"/>
      <c r="J1082" s="786"/>
      <c r="K1082" s="786"/>
      <c r="L1082" s="786"/>
      <c r="M1082" s="786"/>
      <c r="N1082" s="786"/>
      <c r="O1082" s="786"/>
      <c r="P1082" s="786"/>
      <c r="Q1082" s="786"/>
      <c r="R1082" s="787"/>
      <c r="S1082" s="787"/>
      <c r="T1082" s="788"/>
      <c r="U1082" s="787"/>
      <c r="V1082" s="787"/>
      <c r="W1082" s="783"/>
      <c r="X1082" s="789"/>
      <c r="Y1082" s="789"/>
      <c r="Z1082" s="789"/>
      <c r="AA1082" s="789"/>
      <c r="AB1082" s="789"/>
      <c r="AC1082" s="781"/>
      <c r="AD1082" s="782"/>
      <c r="AE1082" s="783"/>
      <c r="AF1082" s="784">
        <f t="shared" si="503"/>
        <v>0</v>
      </c>
      <c r="AG1082" s="784"/>
      <c r="AH1082" s="784"/>
      <c r="AI1082" s="784"/>
      <c r="AJ1082" s="784">
        <f t="shared" si="491"/>
        <v>0</v>
      </c>
      <c r="AK1082" s="784"/>
      <c r="AL1082" s="784"/>
      <c r="AM1082" s="784"/>
      <c r="AN1082" s="784">
        <f t="shared" si="492"/>
        <v>0</v>
      </c>
      <c r="AO1082" s="784"/>
      <c r="AP1082" s="784"/>
      <c r="AQ1082" s="784"/>
      <c r="AR1082" s="363"/>
      <c r="AS1082" s="785">
        <f t="shared" si="493"/>
        <v>0</v>
      </c>
      <c r="AT1082" s="785"/>
      <c r="AU1082" s="785"/>
      <c r="AV1082" s="785"/>
      <c r="AW1082" s="785">
        <f t="shared" si="494"/>
        <v>0</v>
      </c>
      <c r="AX1082" s="91"/>
      <c r="AY1082" s="116">
        <f t="shared" si="495"/>
        <v>0</v>
      </c>
      <c r="AZ1082" s="116">
        <f t="shared" si="496"/>
        <v>0</v>
      </c>
      <c r="BA1082" s="116">
        <f t="shared" si="497"/>
        <v>0</v>
      </c>
      <c r="BB1082" s="116">
        <f t="shared" si="498"/>
        <v>0</v>
      </c>
      <c r="BC1082" s="115">
        <f t="shared" si="504"/>
        <v>0</v>
      </c>
      <c r="BD1082" s="116">
        <f t="shared" si="499"/>
        <v>0</v>
      </c>
      <c r="BE1082" s="120">
        <f t="shared" si="505"/>
        <v>0</v>
      </c>
      <c r="BF1082" s="115">
        <f t="shared" si="506"/>
        <v>0</v>
      </c>
      <c r="BG1082" s="116">
        <f t="shared" si="500"/>
        <v>0</v>
      </c>
      <c r="BH1082" s="120">
        <f t="shared" si="507"/>
        <v>0</v>
      </c>
      <c r="BI1082" s="115">
        <f t="shared" si="508"/>
        <v>0</v>
      </c>
      <c r="BJ1082" s="116">
        <f t="shared" si="501"/>
        <v>0</v>
      </c>
      <c r="BK1082" s="120">
        <f t="shared" si="509"/>
        <v>0</v>
      </c>
      <c r="BL1082" s="120">
        <f t="shared" si="510"/>
        <v>0</v>
      </c>
      <c r="BN1082" s="375">
        <f t="shared" si="502"/>
        <v>0</v>
      </c>
      <c r="BP1082" s="380"/>
      <c r="DH1082" s="102"/>
    </row>
    <row r="1083" spans="1:112" hidden="1">
      <c r="A1083" s="110"/>
      <c r="B1083" s="786"/>
      <c r="C1083" s="786"/>
      <c r="D1083" s="786"/>
      <c r="E1083" s="786"/>
      <c r="F1083" s="786"/>
      <c r="G1083" s="786"/>
      <c r="H1083" s="786"/>
      <c r="I1083" s="786"/>
      <c r="J1083" s="786"/>
      <c r="K1083" s="786"/>
      <c r="L1083" s="786"/>
      <c r="M1083" s="786"/>
      <c r="N1083" s="786"/>
      <c r="O1083" s="786"/>
      <c r="P1083" s="786"/>
      <c r="Q1083" s="786"/>
      <c r="R1083" s="787"/>
      <c r="S1083" s="787"/>
      <c r="T1083" s="788"/>
      <c r="U1083" s="787"/>
      <c r="V1083" s="787"/>
      <c r="W1083" s="783"/>
      <c r="X1083" s="789"/>
      <c r="Y1083" s="789"/>
      <c r="Z1083" s="789"/>
      <c r="AA1083" s="789"/>
      <c r="AB1083" s="789"/>
      <c r="AC1083" s="781"/>
      <c r="AD1083" s="782"/>
      <c r="AE1083" s="783"/>
      <c r="AF1083" s="784">
        <f t="shared" si="503"/>
        <v>0</v>
      </c>
      <c r="AG1083" s="784"/>
      <c r="AH1083" s="784"/>
      <c r="AI1083" s="784"/>
      <c r="AJ1083" s="784">
        <f t="shared" si="491"/>
        <v>0</v>
      </c>
      <c r="AK1083" s="784"/>
      <c r="AL1083" s="784"/>
      <c r="AM1083" s="784"/>
      <c r="AN1083" s="784">
        <f t="shared" si="492"/>
        <v>0</v>
      </c>
      <c r="AO1083" s="784"/>
      <c r="AP1083" s="784"/>
      <c r="AQ1083" s="784"/>
      <c r="AR1083" s="363"/>
      <c r="AS1083" s="785">
        <f t="shared" si="493"/>
        <v>0</v>
      </c>
      <c r="AT1083" s="785"/>
      <c r="AU1083" s="785"/>
      <c r="AV1083" s="785"/>
      <c r="AW1083" s="785">
        <f t="shared" si="494"/>
        <v>0</v>
      </c>
      <c r="AX1083" s="91"/>
      <c r="AY1083" s="116">
        <f t="shared" si="495"/>
        <v>0</v>
      </c>
      <c r="AZ1083" s="116">
        <f t="shared" si="496"/>
        <v>0</v>
      </c>
      <c r="BA1083" s="116">
        <f t="shared" si="497"/>
        <v>0</v>
      </c>
      <c r="BB1083" s="116">
        <f t="shared" si="498"/>
        <v>0</v>
      </c>
      <c r="BC1083" s="115">
        <f t="shared" si="504"/>
        <v>0</v>
      </c>
      <c r="BD1083" s="116">
        <f t="shared" si="499"/>
        <v>0</v>
      </c>
      <c r="BE1083" s="120">
        <f t="shared" si="505"/>
        <v>0</v>
      </c>
      <c r="BF1083" s="115">
        <f t="shared" si="506"/>
        <v>0</v>
      </c>
      <c r="BG1083" s="116">
        <f t="shared" si="500"/>
        <v>0</v>
      </c>
      <c r="BH1083" s="120">
        <f t="shared" si="507"/>
        <v>0</v>
      </c>
      <c r="BI1083" s="115">
        <f t="shared" si="508"/>
        <v>0</v>
      </c>
      <c r="BJ1083" s="116">
        <f t="shared" si="501"/>
        <v>0</v>
      </c>
      <c r="BK1083" s="120">
        <f t="shared" si="509"/>
        <v>0</v>
      </c>
      <c r="BL1083" s="120">
        <f t="shared" si="510"/>
        <v>0</v>
      </c>
      <c r="BN1083" s="375">
        <f t="shared" si="502"/>
        <v>0</v>
      </c>
      <c r="BP1083" s="380"/>
      <c r="DH1083" s="102"/>
    </row>
    <row r="1084" spans="1:112" hidden="1">
      <c r="A1084" s="110"/>
      <c r="B1084" s="786"/>
      <c r="C1084" s="786"/>
      <c r="D1084" s="786"/>
      <c r="E1084" s="786"/>
      <c r="F1084" s="786"/>
      <c r="G1084" s="786"/>
      <c r="H1084" s="786"/>
      <c r="I1084" s="786"/>
      <c r="J1084" s="786"/>
      <c r="K1084" s="786"/>
      <c r="L1084" s="786"/>
      <c r="M1084" s="786"/>
      <c r="N1084" s="786"/>
      <c r="O1084" s="786"/>
      <c r="P1084" s="786"/>
      <c r="Q1084" s="786"/>
      <c r="R1084" s="787"/>
      <c r="S1084" s="787"/>
      <c r="T1084" s="788"/>
      <c r="U1084" s="787"/>
      <c r="V1084" s="787"/>
      <c r="W1084" s="783"/>
      <c r="X1084" s="789"/>
      <c r="Y1084" s="789"/>
      <c r="Z1084" s="789"/>
      <c r="AA1084" s="789"/>
      <c r="AB1084" s="789"/>
      <c r="AC1084" s="781"/>
      <c r="AD1084" s="782"/>
      <c r="AE1084" s="783"/>
      <c r="AF1084" s="784">
        <f t="shared" si="503"/>
        <v>0</v>
      </c>
      <c r="AG1084" s="784"/>
      <c r="AH1084" s="784"/>
      <c r="AI1084" s="784"/>
      <c r="AJ1084" s="784">
        <f t="shared" si="491"/>
        <v>0</v>
      </c>
      <c r="AK1084" s="784"/>
      <c r="AL1084" s="784"/>
      <c r="AM1084" s="784"/>
      <c r="AN1084" s="784">
        <f t="shared" si="492"/>
        <v>0</v>
      </c>
      <c r="AO1084" s="784"/>
      <c r="AP1084" s="784"/>
      <c r="AQ1084" s="784"/>
      <c r="AR1084" s="363"/>
      <c r="AS1084" s="785">
        <f t="shared" si="493"/>
        <v>0</v>
      </c>
      <c r="AT1084" s="785"/>
      <c r="AU1084" s="785"/>
      <c r="AV1084" s="785"/>
      <c r="AW1084" s="785">
        <f t="shared" si="494"/>
        <v>0</v>
      </c>
      <c r="AX1084" s="91"/>
      <c r="AY1084" s="116">
        <f t="shared" si="495"/>
        <v>0</v>
      </c>
      <c r="AZ1084" s="116">
        <f t="shared" si="496"/>
        <v>0</v>
      </c>
      <c r="BA1084" s="116">
        <f t="shared" si="497"/>
        <v>0</v>
      </c>
      <c r="BB1084" s="116">
        <f t="shared" si="498"/>
        <v>0</v>
      </c>
      <c r="BC1084" s="115">
        <f t="shared" si="504"/>
        <v>0</v>
      </c>
      <c r="BD1084" s="116">
        <f t="shared" si="499"/>
        <v>0</v>
      </c>
      <c r="BE1084" s="120">
        <f t="shared" si="505"/>
        <v>0</v>
      </c>
      <c r="BF1084" s="115">
        <f t="shared" si="506"/>
        <v>0</v>
      </c>
      <c r="BG1084" s="116">
        <f t="shared" si="500"/>
        <v>0</v>
      </c>
      <c r="BH1084" s="120">
        <f t="shared" si="507"/>
        <v>0</v>
      </c>
      <c r="BI1084" s="115">
        <f t="shared" si="508"/>
        <v>0</v>
      </c>
      <c r="BJ1084" s="116">
        <f t="shared" si="501"/>
        <v>0</v>
      </c>
      <c r="BK1084" s="120">
        <f t="shared" si="509"/>
        <v>0</v>
      </c>
      <c r="BL1084" s="120">
        <f t="shared" si="510"/>
        <v>0</v>
      </c>
      <c r="BN1084" s="375">
        <f t="shared" si="502"/>
        <v>0</v>
      </c>
      <c r="BP1084" s="380"/>
      <c r="DH1084" s="102"/>
    </row>
    <row r="1085" spans="1:112" hidden="1">
      <c r="A1085" s="110"/>
      <c r="B1085" s="786"/>
      <c r="C1085" s="786"/>
      <c r="D1085" s="786"/>
      <c r="E1085" s="786"/>
      <c r="F1085" s="786"/>
      <c r="G1085" s="786"/>
      <c r="H1085" s="786"/>
      <c r="I1085" s="786"/>
      <c r="J1085" s="786"/>
      <c r="K1085" s="786"/>
      <c r="L1085" s="786"/>
      <c r="M1085" s="786"/>
      <c r="N1085" s="786"/>
      <c r="O1085" s="786"/>
      <c r="P1085" s="786"/>
      <c r="Q1085" s="786"/>
      <c r="R1085" s="787"/>
      <c r="S1085" s="787"/>
      <c r="T1085" s="788"/>
      <c r="U1085" s="787"/>
      <c r="V1085" s="787"/>
      <c r="W1085" s="783"/>
      <c r="X1085" s="789"/>
      <c r="Y1085" s="789"/>
      <c r="Z1085" s="789"/>
      <c r="AA1085" s="789"/>
      <c r="AB1085" s="789"/>
      <c r="AC1085" s="781"/>
      <c r="AD1085" s="782"/>
      <c r="AE1085" s="783"/>
      <c r="AF1085" s="784">
        <f t="shared" si="503"/>
        <v>0</v>
      </c>
      <c r="AG1085" s="784"/>
      <c r="AH1085" s="784"/>
      <c r="AI1085" s="784"/>
      <c r="AJ1085" s="784">
        <f t="shared" si="491"/>
        <v>0</v>
      </c>
      <c r="AK1085" s="784"/>
      <c r="AL1085" s="784"/>
      <c r="AM1085" s="784"/>
      <c r="AN1085" s="784">
        <f t="shared" si="492"/>
        <v>0</v>
      </c>
      <c r="AO1085" s="784"/>
      <c r="AP1085" s="784"/>
      <c r="AQ1085" s="784"/>
      <c r="AR1085" s="363"/>
      <c r="AS1085" s="785">
        <f t="shared" si="493"/>
        <v>0</v>
      </c>
      <c r="AT1085" s="785"/>
      <c r="AU1085" s="785"/>
      <c r="AV1085" s="785"/>
      <c r="AW1085" s="785">
        <f t="shared" si="494"/>
        <v>0</v>
      </c>
      <c r="AX1085" s="91"/>
      <c r="AY1085" s="116">
        <f t="shared" si="495"/>
        <v>0</v>
      </c>
      <c r="AZ1085" s="116">
        <f t="shared" si="496"/>
        <v>0</v>
      </c>
      <c r="BA1085" s="116">
        <f t="shared" si="497"/>
        <v>0</v>
      </c>
      <c r="BB1085" s="116">
        <f t="shared" si="498"/>
        <v>0</v>
      </c>
      <c r="BC1085" s="115">
        <f t="shared" si="504"/>
        <v>0</v>
      </c>
      <c r="BD1085" s="116">
        <f t="shared" si="499"/>
        <v>0</v>
      </c>
      <c r="BE1085" s="120">
        <f t="shared" si="505"/>
        <v>0</v>
      </c>
      <c r="BF1085" s="115">
        <f t="shared" si="506"/>
        <v>0</v>
      </c>
      <c r="BG1085" s="116">
        <f t="shared" si="500"/>
        <v>0</v>
      </c>
      <c r="BH1085" s="120">
        <f t="shared" si="507"/>
        <v>0</v>
      </c>
      <c r="BI1085" s="115">
        <f t="shared" si="508"/>
        <v>0</v>
      </c>
      <c r="BJ1085" s="116">
        <f t="shared" si="501"/>
        <v>0</v>
      </c>
      <c r="BK1085" s="120">
        <f t="shared" si="509"/>
        <v>0</v>
      </c>
      <c r="BL1085" s="120">
        <f t="shared" si="510"/>
        <v>0</v>
      </c>
      <c r="BN1085" s="375">
        <f t="shared" si="502"/>
        <v>0</v>
      </c>
      <c r="BP1085" s="380"/>
      <c r="DH1085" s="102"/>
    </row>
    <row r="1086" spans="1:112" ht="5" hidden="1" customHeight="1">
      <c r="A1086" s="103"/>
      <c r="B1086" s="364"/>
      <c r="C1086" s="364"/>
      <c r="D1086" s="364"/>
      <c r="E1086" s="364"/>
      <c r="F1086" s="364"/>
      <c r="G1086" s="364"/>
      <c r="H1086" s="364"/>
      <c r="I1086" s="364"/>
      <c r="J1086" s="364"/>
      <c r="K1086" s="364"/>
      <c r="L1086" s="364"/>
      <c r="M1086" s="364"/>
      <c r="N1086" s="364"/>
      <c r="O1086" s="364"/>
      <c r="P1086" s="364"/>
      <c r="Q1086" s="364"/>
      <c r="R1086" s="365"/>
      <c r="S1086" s="365"/>
      <c r="T1086" s="365"/>
      <c r="U1086" s="365"/>
      <c r="V1086" s="365"/>
      <c r="W1086" s="366"/>
      <c r="X1086" s="366"/>
      <c r="Y1086" s="366"/>
      <c r="Z1086" s="366"/>
      <c r="AA1086" s="366"/>
      <c r="AB1086" s="366"/>
      <c r="AC1086" s="366"/>
      <c r="AD1086" s="366"/>
      <c r="AE1086" s="366"/>
      <c r="AF1086" s="367"/>
      <c r="AG1086" s="367"/>
      <c r="AH1086" s="367"/>
      <c r="AI1086" s="367"/>
      <c r="AJ1086" s="367"/>
      <c r="AK1086" s="367"/>
      <c r="AL1086" s="367"/>
      <c r="AM1086" s="367"/>
      <c r="AN1086" s="367"/>
      <c r="AO1086" s="367"/>
      <c r="AP1086" s="367"/>
      <c r="AQ1086" s="367"/>
      <c r="AR1086" s="368"/>
      <c r="AS1086" s="361"/>
      <c r="AT1086" s="361"/>
      <c r="AU1086" s="361"/>
      <c r="AV1086" s="361"/>
      <c r="AW1086" s="361"/>
      <c r="AX1086" s="91"/>
      <c r="AY1086" s="106">
        <f>AY1045</f>
        <v>0</v>
      </c>
      <c r="AZ1086" s="106">
        <f>AZ1045</f>
        <v>0</v>
      </c>
      <c r="BA1086" s="106">
        <f>BA1045</f>
        <v>0</v>
      </c>
      <c r="BB1086" s="106">
        <f>BB1045</f>
        <v>0</v>
      </c>
      <c r="BC1086" s="106"/>
      <c r="BD1086" s="117"/>
      <c r="BE1086" s="119">
        <f>BE1045</f>
        <v>0</v>
      </c>
      <c r="BF1086" s="106"/>
      <c r="BG1086" s="106">
        <f>BG1045</f>
        <v>0</v>
      </c>
      <c r="BH1086" s="119">
        <f>BH1045</f>
        <v>0</v>
      </c>
      <c r="BI1086" s="106"/>
      <c r="BJ1086" s="106">
        <f>BJ1045</f>
        <v>0</v>
      </c>
      <c r="BK1086" s="119">
        <f>BK1045</f>
        <v>0</v>
      </c>
      <c r="BL1086" s="119">
        <f>BL1045</f>
        <v>0</v>
      </c>
      <c r="BN1086" s="377"/>
      <c r="BP1086" s="382"/>
      <c r="DH1086" s="104"/>
    </row>
    <row r="1087" spans="1:112" ht="21.5" hidden="1" customHeight="1">
      <c r="A1087" s="103"/>
      <c r="B1087" s="369"/>
      <c r="C1087" s="370"/>
      <c r="D1087" s="370"/>
      <c r="E1087" s="370"/>
      <c r="F1087" s="370"/>
      <c r="G1087" s="370"/>
      <c r="H1087" s="370"/>
      <c r="I1087" s="370"/>
      <c r="J1087" s="370"/>
      <c r="K1087" s="370"/>
      <c r="L1087" s="370"/>
      <c r="M1087" s="370"/>
      <c r="N1087" s="370"/>
      <c r="O1087" s="370"/>
      <c r="P1087" s="370"/>
      <c r="Q1087" s="370"/>
      <c r="R1087" s="143"/>
      <c r="S1087" s="143"/>
      <c r="T1087" s="143"/>
      <c r="U1087" s="143"/>
      <c r="V1087" s="143"/>
      <c r="W1087" s="143"/>
      <c r="X1087" s="143"/>
      <c r="Y1087" s="143"/>
      <c r="Z1087" s="143"/>
      <c r="AA1087" s="143"/>
      <c r="AB1087" s="143"/>
      <c r="AC1087" s="143"/>
      <c r="AD1087" s="143"/>
      <c r="AE1087" s="246" t="str">
        <f>CONCATENATE(B1045," ","TOTAL")</f>
        <v>CABINETRY TOTAL</v>
      </c>
      <c r="AF1087" s="802">
        <f>SUBTOTAL(9,AF1046:AF1086)</f>
        <v>0</v>
      </c>
      <c r="AG1087" s="802"/>
      <c r="AH1087" s="802"/>
      <c r="AI1087" s="802"/>
      <c r="AJ1087" s="802">
        <f>SUBTOTAL(9,AJ1046:AJ1086)</f>
        <v>0</v>
      </c>
      <c r="AK1087" s="802"/>
      <c r="AL1087" s="802"/>
      <c r="AM1087" s="802"/>
      <c r="AN1087" s="802">
        <f>SUBTOTAL(9,AN1046:AN1086)</f>
        <v>0</v>
      </c>
      <c r="AO1087" s="802"/>
      <c r="AP1087" s="802"/>
      <c r="AQ1087" s="802"/>
      <c r="AR1087" s="359"/>
      <c r="AS1087" s="803">
        <f>SUBTOTAL(9,AS1046:AS1086)</f>
        <v>0</v>
      </c>
      <c r="AT1087" s="803"/>
      <c r="AU1087" s="803"/>
      <c r="AV1087" s="803"/>
      <c r="AW1087" s="803">
        <f>SUM(AW1050:AW1058)</f>
        <v>0</v>
      </c>
      <c r="AX1087" s="91"/>
      <c r="AY1087" s="121">
        <f t="shared" ref="AY1087:BL1087" si="511">SUM(AY1046:AY1086)</f>
        <v>0</v>
      </c>
      <c r="AZ1087" s="121">
        <f t="shared" si="511"/>
        <v>0</v>
      </c>
      <c r="BA1087" s="121">
        <f t="shared" si="511"/>
        <v>0</v>
      </c>
      <c r="BB1087" s="121">
        <f t="shared" si="511"/>
        <v>0</v>
      </c>
      <c r="BC1087" s="118">
        <f t="shared" si="511"/>
        <v>0</v>
      </c>
      <c r="BD1087" s="121">
        <f t="shared" si="511"/>
        <v>0</v>
      </c>
      <c r="BE1087" s="121">
        <f t="shared" si="511"/>
        <v>0</v>
      </c>
      <c r="BF1087" s="118">
        <f t="shared" si="511"/>
        <v>0</v>
      </c>
      <c r="BG1087" s="121">
        <f t="shared" si="511"/>
        <v>0</v>
      </c>
      <c r="BH1087" s="121">
        <f t="shared" si="511"/>
        <v>0</v>
      </c>
      <c r="BI1087" s="118">
        <f t="shared" si="511"/>
        <v>0</v>
      </c>
      <c r="BJ1087" s="121">
        <f t="shared" si="511"/>
        <v>0</v>
      </c>
      <c r="BK1087" s="121">
        <f t="shared" si="511"/>
        <v>0</v>
      </c>
      <c r="BL1087" s="121">
        <f t="shared" si="511"/>
        <v>0</v>
      </c>
      <c r="BN1087" s="383">
        <f>IFERROR(AS1087/Total_Detailed_Estimate,0)</f>
        <v>0</v>
      </c>
      <c r="BP1087" s="381"/>
      <c r="DH1087" s="109"/>
    </row>
    <row r="1088" spans="1:112" ht="8.75" hidden="1" customHeight="1">
      <c r="A1088" s="103"/>
      <c r="B1088" s="140"/>
      <c r="C1088" s="140"/>
      <c r="D1088" s="140"/>
      <c r="E1088" s="140"/>
      <c r="F1088" s="140"/>
      <c r="G1088" s="140"/>
      <c r="H1088" s="140"/>
      <c r="I1088" s="140"/>
      <c r="J1088" s="140"/>
      <c r="K1088" s="140"/>
      <c r="L1088" s="140"/>
      <c r="M1088" s="140"/>
      <c r="N1088" s="140"/>
      <c r="O1088" s="140"/>
      <c r="P1088" s="140"/>
      <c r="Q1088" s="140"/>
      <c r="R1088" s="141"/>
      <c r="S1088" s="141"/>
      <c r="T1088" s="141"/>
      <c r="U1088" s="141"/>
      <c r="V1088" s="141"/>
      <c r="W1088" s="142"/>
      <c r="X1088" s="142"/>
      <c r="Y1088" s="142"/>
      <c r="Z1088" s="142"/>
      <c r="AA1088" s="142"/>
      <c r="AB1088" s="142"/>
      <c r="AC1088" s="142"/>
      <c r="AD1088" s="142"/>
      <c r="AE1088" s="392"/>
      <c r="AF1088" s="144"/>
      <c r="AG1088" s="144"/>
      <c r="AH1088" s="144"/>
      <c r="AI1088" s="144"/>
      <c r="AJ1088" s="144"/>
      <c r="AK1088" s="144"/>
      <c r="AL1088" s="144"/>
      <c r="AM1088" s="144"/>
      <c r="AN1088" s="144"/>
      <c r="AO1088" s="144"/>
      <c r="AP1088" s="144"/>
      <c r="AQ1088" s="144"/>
      <c r="AR1088" s="360"/>
      <c r="AS1088" s="362"/>
      <c r="AT1088" s="362"/>
      <c r="AU1088" s="362"/>
      <c r="AV1088" s="362"/>
      <c r="AW1088" s="393"/>
      <c r="AX1088" s="91"/>
      <c r="AY1088" s="106">
        <f>AY1045</f>
        <v>0</v>
      </c>
      <c r="AZ1088" s="106">
        <f>AZ1045</f>
        <v>0</v>
      </c>
      <c r="BA1088" s="106">
        <f>BA1045</f>
        <v>0</v>
      </c>
      <c r="BB1088" s="106">
        <f>BB1045</f>
        <v>0</v>
      </c>
      <c r="BC1088" s="106"/>
      <c r="BD1088" s="106"/>
      <c r="BE1088" s="106">
        <f>BE1045</f>
        <v>0</v>
      </c>
      <c r="BF1088" s="106"/>
      <c r="BG1088" s="106">
        <f>BG1045</f>
        <v>0</v>
      </c>
      <c r="BH1088" s="106">
        <f>BH1045</f>
        <v>0</v>
      </c>
      <c r="BI1088" s="106"/>
      <c r="BJ1088" s="106">
        <f>BJ1045</f>
        <v>0</v>
      </c>
      <c r="BK1088" s="106">
        <f>BK1045</f>
        <v>0</v>
      </c>
      <c r="BL1088" s="106">
        <f>BL1045</f>
        <v>0</v>
      </c>
      <c r="BN1088" s="377"/>
      <c r="BP1088" s="382"/>
      <c r="DH1088" s="104"/>
    </row>
    <row r="1089" spans="1:112" ht="9.5" hidden="1" customHeight="1">
      <c r="A1089" s="103"/>
      <c r="B1089" s="145"/>
      <c r="C1089" s="145"/>
      <c r="D1089" s="145"/>
      <c r="E1089" s="145"/>
      <c r="F1089" s="145"/>
      <c r="G1089" s="145"/>
      <c r="H1089" s="145"/>
      <c r="I1089" s="145"/>
      <c r="J1089" s="145"/>
      <c r="K1089" s="145"/>
      <c r="L1089" s="145"/>
      <c r="M1089" s="145"/>
      <c r="N1089" s="145"/>
      <c r="O1089" s="145"/>
      <c r="P1089" s="145"/>
      <c r="Q1089" s="145"/>
      <c r="R1089" s="146"/>
      <c r="S1089" s="146"/>
      <c r="T1089" s="146"/>
      <c r="U1089" s="146"/>
      <c r="V1089" s="146"/>
      <c r="W1089" s="146"/>
      <c r="X1089" s="146"/>
      <c r="Y1089" s="146"/>
      <c r="Z1089" s="146"/>
      <c r="AA1089" s="146"/>
      <c r="AB1089" s="146"/>
      <c r="AC1089" s="146"/>
      <c r="AD1089" s="146"/>
      <c r="AE1089" s="147"/>
      <c r="AF1089" s="148"/>
      <c r="AG1089" s="148"/>
      <c r="AH1089" s="148"/>
      <c r="AI1089" s="148"/>
      <c r="AJ1089" s="148"/>
      <c r="AK1089" s="148"/>
      <c r="AL1089" s="148"/>
      <c r="AM1089" s="148"/>
      <c r="AN1089" s="148"/>
      <c r="AO1089" s="148"/>
      <c r="AP1089" s="148"/>
      <c r="AQ1089" s="148"/>
      <c r="AR1089" s="148"/>
      <c r="AS1089" s="149"/>
      <c r="AT1089" s="149"/>
      <c r="AU1089" s="149"/>
      <c r="AV1089" s="149"/>
      <c r="AW1089" s="149"/>
      <c r="AX1089" s="91"/>
      <c r="AY1089" s="108">
        <f>AY1087</f>
        <v>0</v>
      </c>
      <c r="AZ1089" s="108">
        <f>AZ1087</f>
        <v>0</v>
      </c>
      <c r="BA1089" s="108">
        <f>BA1087</f>
        <v>0</v>
      </c>
      <c r="BB1089" s="108">
        <f>BB1087</f>
        <v>0</v>
      </c>
      <c r="BC1089" s="108"/>
      <c r="BD1089" s="108"/>
      <c r="BE1089" s="108">
        <f>BE1087</f>
        <v>0</v>
      </c>
      <c r="BF1089" s="108"/>
      <c r="BG1089" s="108">
        <f>BG1087</f>
        <v>0</v>
      </c>
      <c r="BH1089" s="108">
        <f>BH1087</f>
        <v>0</v>
      </c>
      <c r="BI1089" s="108"/>
      <c r="BJ1089" s="108">
        <f>BJ1087</f>
        <v>0</v>
      </c>
      <c r="BK1089" s="108">
        <f>BK1087</f>
        <v>0</v>
      </c>
      <c r="BL1089" s="108">
        <f>BL1087</f>
        <v>0</v>
      </c>
      <c r="DH1089" s="107"/>
    </row>
    <row r="1090" spans="1:112" ht="23" customHeight="1">
      <c r="A1090" s="114" t="s">
        <v>704</v>
      </c>
      <c r="B1090" s="795" t="str">
        <f>UPPER(Interior9_Category)</f>
        <v>COUNTERTOPS</v>
      </c>
      <c r="C1090" s="796"/>
      <c r="D1090" s="796"/>
      <c r="E1090" s="796"/>
      <c r="F1090" s="796"/>
      <c r="G1090" s="796"/>
      <c r="H1090" s="796"/>
      <c r="I1090" s="796"/>
      <c r="J1090" s="796"/>
      <c r="K1090" s="796"/>
      <c r="L1090" s="796"/>
      <c r="M1090" s="796"/>
      <c r="N1090" s="796"/>
      <c r="O1090" s="796"/>
      <c r="P1090" s="796"/>
      <c r="Q1090" s="797"/>
      <c r="R1090" s="798"/>
      <c r="S1090" s="798"/>
      <c r="T1090" s="798"/>
      <c r="U1090" s="799"/>
      <c r="V1090" s="800"/>
      <c r="W1090" s="790"/>
      <c r="X1090" s="790"/>
      <c r="Y1090" s="790"/>
      <c r="Z1090" s="790"/>
      <c r="AA1090" s="790"/>
      <c r="AB1090" s="790"/>
      <c r="AC1090" s="790"/>
      <c r="AD1090" s="790"/>
      <c r="AE1090" s="790"/>
      <c r="AF1090" s="791" t="str">
        <f>IF(Interior9_Labor=0,"",Interior9_Labor)</f>
        <v/>
      </c>
      <c r="AG1090" s="791"/>
      <c r="AH1090" s="791"/>
      <c r="AI1090" s="791"/>
      <c r="AJ1090" s="791" t="str">
        <f>IF(Interior9_Material=0,"",Interior9_Material)</f>
        <v/>
      </c>
      <c r="AK1090" s="791"/>
      <c r="AL1090" s="791"/>
      <c r="AM1090" s="791"/>
      <c r="AN1090" s="791" t="str">
        <f>IF(Interior9_Sub=0,"",Interior9_Sub)</f>
        <v/>
      </c>
      <c r="AO1090" s="791"/>
      <c r="AP1090" s="791"/>
      <c r="AQ1090" s="791"/>
      <c r="AR1090" s="358"/>
      <c r="AS1090" s="792" t="str">
        <f>IF(Interior9_Total=0,"",Interior9_Total)</f>
        <v/>
      </c>
      <c r="AT1090" s="792"/>
      <c r="AU1090" s="793"/>
      <c r="AV1090" s="793"/>
      <c r="AW1090" s="794"/>
      <c r="AX1090" s="371"/>
      <c r="AY1090" s="101"/>
      <c r="AZ1090" s="101"/>
      <c r="BA1090" s="101"/>
      <c r="BB1090" s="101"/>
      <c r="BC1090" s="101"/>
      <c r="BD1090" s="101"/>
      <c r="BE1090" s="101"/>
      <c r="BF1090" s="101"/>
      <c r="BG1090" s="101"/>
      <c r="BH1090" s="101"/>
      <c r="BI1090" s="101"/>
      <c r="BJ1090" s="101"/>
      <c r="BK1090" s="101"/>
      <c r="BL1090" s="101"/>
      <c r="BN1090" s="374"/>
      <c r="BP1090" s="378"/>
      <c r="DH1090" s="102"/>
    </row>
    <row r="1091" spans="1:112" hidden="1">
      <c r="A1091" s="110"/>
      <c r="B1091" s="786" t="s">
        <v>1001</v>
      </c>
      <c r="C1091" s="786"/>
      <c r="D1091" s="786"/>
      <c r="E1091" s="786"/>
      <c r="F1091" s="786"/>
      <c r="G1091" s="786"/>
      <c r="H1091" s="786"/>
      <c r="I1091" s="786"/>
      <c r="J1091" s="786"/>
      <c r="K1091" s="786"/>
      <c r="L1091" s="786"/>
      <c r="M1091" s="786"/>
      <c r="N1091" s="786"/>
      <c r="O1091" s="786"/>
      <c r="P1091" s="786"/>
      <c r="Q1091" s="786"/>
      <c r="R1091" s="787"/>
      <c r="S1091" s="787"/>
      <c r="T1091" s="788"/>
      <c r="U1091" s="787" t="s">
        <v>2</v>
      </c>
      <c r="V1091" s="787"/>
      <c r="W1091" s="783"/>
      <c r="X1091" s="789"/>
      <c r="Y1091" s="789"/>
      <c r="Z1091" s="781"/>
      <c r="AA1091" s="782"/>
      <c r="AB1091" s="783"/>
      <c r="AC1091" s="781"/>
      <c r="AD1091" s="782"/>
      <c r="AE1091" s="783"/>
      <c r="AF1091" s="784">
        <f>R1091*W1091</f>
        <v>0</v>
      </c>
      <c r="AG1091" s="784"/>
      <c r="AH1091" s="784"/>
      <c r="AI1091" s="784"/>
      <c r="AJ1091" s="784">
        <f t="shared" ref="AJ1091:AJ1130" si="512">R1091*Z1091</f>
        <v>0</v>
      </c>
      <c r="AK1091" s="784"/>
      <c r="AL1091" s="784"/>
      <c r="AM1091" s="784"/>
      <c r="AN1091" s="784">
        <f t="shared" ref="AN1091:AN1130" si="513">R1091*AC1091</f>
        <v>0</v>
      </c>
      <c r="AO1091" s="784"/>
      <c r="AP1091" s="784"/>
      <c r="AQ1091" s="784"/>
      <c r="AR1091" s="363"/>
      <c r="AS1091" s="785">
        <f t="shared" ref="AS1091:AS1130" si="514">SUM(AF1091:AQ1091)</f>
        <v>0</v>
      </c>
      <c r="AT1091" s="785"/>
      <c r="AU1091" s="785"/>
      <c r="AV1091" s="785"/>
      <c r="AW1091" s="785">
        <f t="shared" ref="AW1091:AW1130" si="515">SUM(AF1091:AQ1091)</f>
        <v>0</v>
      </c>
      <c r="AX1091" s="100"/>
      <c r="AY1091" s="116">
        <f t="shared" ref="AY1091:AY1130" si="516">AF1091</f>
        <v>0</v>
      </c>
      <c r="AZ1091" s="116">
        <f t="shared" ref="AZ1091:AZ1130" si="517">AJ1091</f>
        <v>0</v>
      </c>
      <c r="BA1091" s="116">
        <f t="shared" ref="BA1091:BA1130" si="518">AN1091</f>
        <v>0</v>
      </c>
      <c r="BB1091" s="116">
        <f t="shared" ref="BB1091:BB1130" si="519">SUM(AY1091:BA1091)</f>
        <v>0</v>
      </c>
      <c r="BC1091" s="115">
        <f>IFERROR(AY1091/$BB$5,0)</f>
        <v>0</v>
      </c>
      <c r="BD1091" s="116">
        <f t="shared" ref="BD1091:BD1130" si="520">BC1091*Allocated_Adders</f>
        <v>0</v>
      </c>
      <c r="BE1091" s="120">
        <f>AY1091+BD1091</f>
        <v>0</v>
      </c>
      <c r="BF1091" s="115">
        <f>IFERROR(AZ1091/$BB$5,0)</f>
        <v>0</v>
      </c>
      <c r="BG1091" s="116">
        <f t="shared" ref="BG1091:BG1130" si="521">BF1091*Allocated_Adders</f>
        <v>0</v>
      </c>
      <c r="BH1091" s="120">
        <f>AZ1091+BG1091</f>
        <v>0</v>
      </c>
      <c r="BI1091" s="115">
        <f>IFERROR(BA1091/$BB$5,0)</f>
        <v>0</v>
      </c>
      <c r="BJ1091" s="116">
        <f t="shared" ref="BJ1091:BJ1130" si="522">BI1091*Allocated_Adders</f>
        <v>0</v>
      </c>
      <c r="BK1091" s="120">
        <f>BA1091+BJ1091</f>
        <v>0</v>
      </c>
      <c r="BL1091" s="120">
        <f>BE1091+BH1091+BK1091</f>
        <v>0</v>
      </c>
      <c r="BN1091" s="375">
        <f t="shared" ref="BN1091:BN1130" si="523">IFERROR(AS1091/Total_Detailed_Estimate,0)</f>
        <v>0</v>
      </c>
      <c r="BP1091" s="380"/>
      <c r="DH1091" s="102"/>
    </row>
    <row r="1092" spans="1:112" hidden="1">
      <c r="A1092" s="110"/>
      <c r="B1092" s="786"/>
      <c r="C1092" s="786"/>
      <c r="D1092" s="786"/>
      <c r="E1092" s="786"/>
      <c r="F1092" s="786"/>
      <c r="G1092" s="786"/>
      <c r="H1092" s="786"/>
      <c r="I1092" s="786"/>
      <c r="J1092" s="786"/>
      <c r="K1092" s="786"/>
      <c r="L1092" s="786"/>
      <c r="M1092" s="786"/>
      <c r="N1092" s="786"/>
      <c r="O1092" s="786"/>
      <c r="P1092" s="786"/>
      <c r="Q1092" s="786"/>
      <c r="R1092" s="787"/>
      <c r="S1092" s="787"/>
      <c r="T1092" s="788"/>
      <c r="U1092" s="787"/>
      <c r="V1092" s="787"/>
      <c r="W1092" s="783"/>
      <c r="X1092" s="789"/>
      <c r="Y1092" s="789"/>
      <c r="Z1092" s="781"/>
      <c r="AA1092" s="782"/>
      <c r="AB1092" s="783"/>
      <c r="AC1092" s="781"/>
      <c r="AD1092" s="782"/>
      <c r="AE1092" s="783"/>
      <c r="AF1092" s="784">
        <f t="shared" ref="AF1092:AF1130" si="524">R1092*W1092</f>
        <v>0</v>
      </c>
      <c r="AG1092" s="784"/>
      <c r="AH1092" s="784"/>
      <c r="AI1092" s="784"/>
      <c r="AJ1092" s="784">
        <f t="shared" si="512"/>
        <v>0</v>
      </c>
      <c r="AK1092" s="784"/>
      <c r="AL1092" s="784"/>
      <c r="AM1092" s="784"/>
      <c r="AN1092" s="784">
        <f t="shared" si="513"/>
        <v>0</v>
      </c>
      <c r="AO1092" s="784"/>
      <c r="AP1092" s="784"/>
      <c r="AQ1092" s="784"/>
      <c r="AR1092" s="363"/>
      <c r="AS1092" s="785">
        <f t="shared" si="514"/>
        <v>0</v>
      </c>
      <c r="AT1092" s="785"/>
      <c r="AU1092" s="785"/>
      <c r="AV1092" s="785"/>
      <c r="AW1092" s="785">
        <f t="shared" si="515"/>
        <v>0</v>
      </c>
      <c r="AX1092" s="90"/>
      <c r="AY1092" s="116">
        <f t="shared" si="516"/>
        <v>0</v>
      </c>
      <c r="AZ1092" s="116">
        <f t="shared" si="517"/>
        <v>0</v>
      </c>
      <c r="BA1092" s="116">
        <f t="shared" si="518"/>
        <v>0</v>
      </c>
      <c r="BB1092" s="116">
        <f t="shared" si="519"/>
        <v>0</v>
      </c>
      <c r="BC1092" s="115">
        <f t="shared" ref="BC1092:BC1130" si="525">IFERROR(AY1092/$BB$5,0)</f>
        <v>0</v>
      </c>
      <c r="BD1092" s="116">
        <f t="shared" si="520"/>
        <v>0</v>
      </c>
      <c r="BE1092" s="120">
        <f t="shared" ref="BE1092:BE1130" si="526">AY1092+BD1092</f>
        <v>0</v>
      </c>
      <c r="BF1092" s="115">
        <f t="shared" ref="BF1092:BF1130" si="527">IFERROR(AZ1092/$BB$5,0)</f>
        <v>0</v>
      </c>
      <c r="BG1092" s="116">
        <f t="shared" si="521"/>
        <v>0</v>
      </c>
      <c r="BH1092" s="120">
        <f t="shared" ref="BH1092:BH1130" si="528">AZ1092+BG1092</f>
        <v>0</v>
      </c>
      <c r="BI1092" s="115">
        <f t="shared" ref="BI1092:BI1130" si="529">IFERROR(BA1092/$BB$5,0)</f>
        <v>0</v>
      </c>
      <c r="BJ1092" s="116">
        <f t="shared" si="522"/>
        <v>0</v>
      </c>
      <c r="BK1092" s="120">
        <f t="shared" ref="BK1092:BK1130" si="530">BA1092+BJ1092</f>
        <v>0</v>
      </c>
      <c r="BL1092" s="120">
        <f t="shared" ref="BL1092:BL1130" si="531">BE1092+BH1092+BK1092</f>
        <v>0</v>
      </c>
      <c r="BN1092" s="375">
        <f t="shared" si="523"/>
        <v>0</v>
      </c>
      <c r="BP1092" s="380"/>
      <c r="DH1092" s="102"/>
    </row>
    <row r="1093" spans="1:112" hidden="1">
      <c r="A1093" s="110"/>
      <c r="B1093" s="801" t="s">
        <v>1002</v>
      </c>
      <c r="C1093" s="801"/>
      <c r="D1093" s="801"/>
      <c r="E1093" s="801"/>
      <c r="F1093" s="801"/>
      <c r="G1093" s="801"/>
      <c r="H1093" s="801"/>
      <c r="I1093" s="801"/>
      <c r="J1093" s="801"/>
      <c r="K1093" s="801"/>
      <c r="L1093" s="801"/>
      <c r="M1093" s="801"/>
      <c r="N1093" s="801"/>
      <c r="O1093" s="801"/>
      <c r="P1093" s="801"/>
      <c r="Q1093" s="801"/>
      <c r="R1093" s="787"/>
      <c r="S1093" s="787"/>
      <c r="T1093" s="788"/>
      <c r="U1093" s="787"/>
      <c r="V1093" s="787"/>
      <c r="W1093" s="783"/>
      <c r="X1093" s="789"/>
      <c r="Y1093" s="789"/>
      <c r="Z1093" s="781"/>
      <c r="AA1093" s="782"/>
      <c r="AB1093" s="783"/>
      <c r="AC1093" s="781"/>
      <c r="AD1093" s="782"/>
      <c r="AE1093" s="783"/>
      <c r="AF1093" s="784">
        <f t="shared" si="524"/>
        <v>0</v>
      </c>
      <c r="AG1093" s="784"/>
      <c r="AH1093" s="784"/>
      <c r="AI1093" s="784"/>
      <c r="AJ1093" s="784">
        <f t="shared" si="512"/>
        <v>0</v>
      </c>
      <c r="AK1093" s="784"/>
      <c r="AL1093" s="784"/>
      <c r="AM1093" s="784"/>
      <c r="AN1093" s="784">
        <f t="shared" si="513"/>
        <v>0</v>
      </c>
      <c r="AO1093" s="784"/>
      <c r="AP1093" s="784"/>
      <c r="AQ1093" s="784"/>
      <c r="AR1093" s="363"/>
      <c r="AS1093" s="785">
        <f t="shared" si="514"/>
        <v>0</v>
      </c>
      <c r="AT1093" s="785"/>
      <c r="AU1093" s="785"/>
      <c r="AV1093" s="785"/>
      <c r="AW1093" s="785">
        <f t="shared" si="515"/>
        <v>0</v>
      </c>
      <c r="AX1093" s="91"/>
      <c r="AY1093" s="116">
        <f t="shared" si="516"/>
        <v>0</v>
      </c>
      <c r="AZ1093" s="116">
        <f t="shared" si="517"/>
        <v>0</v>
      </c>
      <c r="BA1093" s="116">
        <f t="shared" si="518"/>
        <v>0</v>
      </c>
      <c r="BB1093" s="116">
        <f t="shared" si="519"/>
        <v>0</v>
      </c>
      <c r="BC1093" s="115">
        <f t="shared" si="525"/>
        <v>0</v>
      </c>
      <c r="BD1093" s="116">
        <f t="shared" si="520"/>
        <v>0</v>
      </c>
      <c r="BE1093" s="120">
        <f t="shared" si="526"/>
        <v>0</v>
      </c>
      <c r="BF1093" s="115">
        <f t="shared" si="527"/>
        <v>0</v>
      </c>
      <c r="BG1093" s="116">
        <f t="shared" si="521"/>
        <v>0</v>
      </c>
      <c r="BH1093" s="120">
        <f t="shared" si="528"/>
        <v>0</v>
      </c>
      <c r="BI1093" s="115">
        <f t="shared" si="529"/>
        <v>0</v>
      </c>
      <c r="BJ1093" s="116">
        <f t="shared" si="522"/>
        <v>0</v>
      </c>
      <c r="BK1093" s="120">
        <f t="shared" si="530"/>
        <v>0</v>
      </c>
      <c r="BL1093" s="120">
        <f t="shared" si="531"/>
        <v>0</v>
      </c>
      <c r="BN1093" s="375">
        <f t="shared" si="523"/>
        <v>0</v>
      </c>
      <c r="BP1093" s="380"/>
      <c r="DH1093" s="102"/>
    </row>
    <row r="1094" spans="1:112" hidden="1">
      <c r="A1094" s="110"/>
      <c r="B1094" s="786" t="s">
        <v>978</v>
      </c>
      <c r="C1094" s="786"/>
      <c r="D1094" s="786"/>
      <c r="E1094" s="786"/>
      <c r="F1094" s="786"/>
      <c r="G1094" s="786"/>
      <c r="H1094" s="786"/>
      <c r="I1094" s="786"/>
      <c r="J1094" s="786"/>
      <c r="K1094" s="786"/>
      <c r="L1094" s="786"/>
      <c r="M1094" s="786"/>
      <c r="N1094" s="786"/>
      <c r="O1094" s="786"/>
      <c r="P1094" s="786"/>
      <c r="Q1094" s="786"/>
      <c r="R1094" s="787"/>
      <c r="S1094" s="787"/>
      <c r="T1094" s="788"/>
      <c r="U1094" s="787" t="s">
        <v>7</v>
      </c>
      <c r="V1094" s="787"/>
      <c r="W1094" s="783">
        <v>45</v>
      </c>
      <c r="X1094" s="789"/>
      <c r="Y1094" s="789"/>
      <c r="Z1094" s="781"/>
      <c r="AA1094" s="782"/>
      <c r="AB1094" s="783"/>
      <c r="AC1094" s="781"/>
      <c r="AD1094" s="782"/>
      <c r="AE1094" s="783"/>
      <c r="AF1094" s="784">
        <f t="shared" si="524"/>
        <v>0</v>
      </c>
      <c r="AG1094" s="784"/>
      <c r="AH1094" s="784"/>
      <c r="AI1094" s="784"/>
      <c r="AJ1094" s="784">
        <f t="shared" si="512"/>
        <v>0</v>
      </c>
      <c r="AK1094" s="784"/>
      <c r="AL1094" s="784"/>
      <c r="AM1094" s="784"/>
      <c r="AN1094" s="784">
        <f t="shared" si="513"/>
        <v>0</v>
      </c>
      <c r="AO1094" s="784"/>
      <c r="AP1094" s="784"/>
      <c r="AQ1094" s="784"/>
      <c r="AR1094" s="363"/>
      <c r="AS1094" s="785">
        <f t="shared" si="514"/>
        <v>0</v>
      </c>
      <c r="AT1094" s="785"/>
      <c r="AU1094" s="785"/>
      <c r="AV1094" s="785"/>
      <c r="AW1094" s="785">
        <f t="shared" si="515"/>
        <v>0</v>
      </c>
      <c r="AX1094" s="91"/>
      <c r="AY1094" s="116">
        <f t="shared" si="516"/>
        <v>0</v>
      </c>
      <c r="AZ1094" s="116">
        <f t="shared" si="517"/>
        <v>0</v>
      </c>
      <c r="BA1094" s="116">
        <f t="shared" si="518"/>
        <v>0</v>
      </c>
      <c r="BB1094" s="116">
        <f t="shared" si="519"/>
        <v>0</v>
      </c>
      <c r="BC1094" s="115">
        <f t="shared" si="525"/>
        <v>0</v>
      </c>
      <c r="BD1094" s="116">
        <f t="shared" si="520"/>
        <v>0</v>
      </c>
      <c r="BE1094" s="120">
        <f t="shared" si="526"/>
        <v>0</v>
      </c>
      <c r="BF1094" s="115">
        <f t="shared" si="527"/>
        <v>0</v>
      </c>
      <c r="BG1094" s="116">
        <f t="shared" si="521"/>
        <v>0</v>
      </c>
      <c r="BH1094" s="120">
        <f t="shared" si="528"/>
        <v>0</v>
      </c>
      <c r="BI1094" s="115">
        <f t="shared" si="529"/>
        <v>0</v>
      </c>
      <c r="BJ1094" s="116">
        <f t="shared" si="522"/>
        <v>0</v>
      </c>
      <c r="BK1094" s="120">
        <f t="shared" si="530"/>
        <v>0</v>
      </c>
      <c r="BL1094" s="120">
        <f t="shared" si="531"/>
        <v>0</v>
      </c>
      <c r="BN1094" s="375">
        <f t="shared" si="523"/>
        <v>0</v>
      </c>
      <c r="BP1094" s="380"/>
      <c r="DH1094" s="102"/>
    </row>
    <row r="1095" spans="1:112" hidden="1">
      <c r="A1095" s="110"/>
      <c r="B1095" s="786" t="s">
        <v>979</v>
      </c>
      <c r="C1095" s="786"/>
      <c r="D1095" s="786"/>
      <c r="E1095" s="786"/>
      <c r="F1095" s="786"/>
      <c r="G1095" s="786"/>
      <c r="H1095" s="786"/>
      <c r="I1095" s="786"/>
      <c r="J1095" s="786"/>
      <c r="K1095" s="786"/>
      <c r="L1095" s="786"/>
      <c r="M1095" s="786"/>
      <c r="N1095" s="786"/>
      <c r="O1095" s="786"/>
      <c r="P1095" s="786"/>
      <c r="Q1095" s="786"/>
      <c r="R1095" s="787"/>
      <c r="S1095" s="787"/>
      <c r="T1095" s="788"/>
      <c r="U1095" s="787" t="s">
        <v>7</v>
      </c>
      <c r="V1095" s="787"/>
      <c r="W1095" s="783">
        <v>75</v>
      </c>
      <c r="X1095" s="789"/>
      <c r="Y1095" s="789"/>
      <c r="Z1095" s="781"/>
      <c r="AA1095" s="782"/>
      <c r="AB1095" s="783"/>
      <c r="AC1095" s="781"/>
      <c r="AD1095" s="782"/>
      <c r="AE1095" s="783"/>
      <c r="AF1095" s="784">
        <f t="shared" si="524"/>
        <v>0</v>
      </c>
      <c r="AG1095" s="784"/>
      <c r="AH1095" s="784"/>
      <c r="AI1095" s="784"/>
      <c r="AJ1095" s="784">
        <f t="shared" si="512"/>
        <v>0</v>
      </c>
      <c r="AK1095" s="784"/>
      <c r="AL1095" s="784"/>
      <c r="AM1095" s="784"/>
      <c r="AN1095" s="784">
        <f t="shared" si="513"/>
        <v>0</v>
      </c>
      <c r="AO1095" s="784"/>
      <c r="AP1095" s="784"/>
      <c r="AQ1095" s="784"/>
      <c r="AR1095" s="363"/>
      <c r="AS1095" s="785">
        <f t="shared" si="514"/>
        <v>0</v>
      </c>
      <c r="AT1095" s="785"/>
      <c r="AU1095" s="785"/>
      <c r="AV1095" s="785"/>
      <c r="AW1095" s="785">
        <f t="shared" si="515"/>
        <v>0</v>
      </c>
      <c r="AX1095" s="91"/>
      <c r="AY1095" s="116">
        <f t="shared" si="516"/>
        <v>0</v>
      </c>
      <c r="AZ1095" s="116">
        <f t="shared" si="517"/>
        <v>0</v>
      </c>
      <c r="BA1095" s="116">
        <f t="shared" si="518"/>
        <v>0</v>
      </c>
      <c r="BB1095" s="116">
        <f t="shared" si="519"/>
        <v>0</v>
      </c>
      <c r="BC1095" s="115">
        <f t="shared" si="525"/>
        <v>0</v>
      </c>
      <c r="BD1095" s="116">
        <f t="shared" si="520"/>
        <v>0</v>
      </c>
      <c r="BE1095" s="120">
        <f t="shared" si="526"/>
        <v>0</v>
      </c>
      <c r="BF1095" s="115">
        <f t="shared" si="527"/>
        <v>0</v>
      </c>
      <c r="BG1095" s="116">
        <f t="shared" si="521"/>
        <v>0</v>
      </c>
      <c r="BH1095" s="120">
        <f t="shared" si="528"/>
        <v>0</v>
      </c>
      <c r="BI1095" s="115">
        <f t="shared" si="529"/>
        <v>0</v>
      </c>
      <c r="BJ1095" s="116">
        <f t="shared" si="522"/>
        <v>0</v>
      </c>
      <c r="BK1095" s="120">
        <f t="shared" si="530"/>
        <v>0</v>
      </c>
      <c r="BL1095" s="120">
        <f t="shared" si="531"/>
        <v>0</v>
      </c>
      <c r="BN1095" s="375">
        <f t="shared" si="523"/>
        <v>0</v>
      </c>
      <c r="BP1095" s="380"/>
      <c r="DH1095" s="102"/>
    </row>
    <row r="1096" spans="1:112" hidden="1">
      <c r="A1096" s="110"/>
      <c r="B1096" s="786" t="s">
        <v>980</v>
      </c>
      <c r="C1096" s="786"/>
      <c r="D1096" s="786"/>
      <c r="E1096" s="786"/>
      <c r="F1096" s="786"/>
      <c r="G1096" s="786"/>
      <c r="H1096" s="786"/>
      <c r="I1096" s="786"/>
      <c r="J1096" s="786"/>
      <c r="K1096" s="786"/>
      <c r="L1096" s="786"/>
      <c r="M1096" s="786"/>
      <c r="N1096" s="786"/>
      <c r="O1096" s="786"/>
      <c r="P1096" s="786"/>
      <c r="Q1096" s="786"/>
      <c r="R1096" s="787"/>
      <c r="S1096" s="787"/>
      <c r="T1096" s="788"/>
      <c r="U1096" s="787" t="s">
        <v>7</v>
      </c>
      <c r="V1096" s="787"/>
      <c r="W1096" s="783">
        <v>20</v>
      </c>
      <c r="X1096" s="789"/>
      <c r="Y1096" s="789"/>
      <c r="Z1096" s="781"/>
      <c r="AA1096" s="782"/>
      <c r="AB1096" s="783"/>
      <c r="AC1096" s="781"/>
      <c r="AD1096" s="782"/>
      <c r="AE1096" s="783"/>
      <c r="AF1096" s="784">
        <f t="shared" si="524"/>
        <v>0</v>
      </c>
      <c r="AG1096" s="784"/>
      <c r="AH1096" s="784"/>
      <c r="AI1096" s="784"/>
      <c r="AJ1096" s="784">
        <f t="shared" si="512"/>
        <v>0</v>
      </c>
      <c r="AK1096" s="784"/>
      <c r="AL1096" s="784"/>
      <c r="AM1096" s="784"/>
      <c r="AN1096" s="784">
        <f t="shared" si="513"/>
        <v>0</v>
      </c>
      <c r="AO1096" s="784"/>
      <c r="AP1096" s="784"/>
      <c r="AQ1096" s="784"/>
      <c r="AR1096" s="363"/>
      <c r="AS1096" s="785">
        <f t="shared" si="514"/>
        <v>0</v>
      </c>
      <c r="AT1096" s="785"/>
      <c r="AU1096" s="785"/>
      <c r="AV1096" s="785"/>
      <c r="AW1096" s="785">
        <f t="shared" si="515"/>
        <v>0</v>
      </c>
      <c r="AX1096" s="91"/>
      <c r="AY1096" s="116">
        <f t="shared" si="516"/>
        <v>0</v>
      </c>
      <c r="AZ1096" s="116">
        <f t="shared" si="517"/>
        <v>0</v>
      </c>
      <c r="BA1096" s="116">
        <f t="shared" si="518"/>
        <v>0</v>
      </c>
      <c r="BB1096" s="116">
        <f t="shared" si="519"/>
        <v>0</v>
      </c>
      <c r="BC1096" s="115">
        <f t="shared" si="525"/>
        <v>0</v>
      </c>
      <c r="BD1096" s="116">
        <f t="shared" si="520"/>
        <v>0</v>
      </c>
      <c r="BE1096" s="120">
        <f t="shared" si="526"/>
        <v>0</v>
      </c>
      <c r="BF1096" s="115">
        <f t="shared" si="527"/>
        <v>0</v>
      </c>
      <c r="BG1096" s="116">
        <f t="shared" si="521"/>
        <v>0</v>
      </c>
      <c r="BH1096" s="120">
        <f t="shared" si="528"/>
        <v>0</v>
      </c>
      <c r="BI1096" s="115">
        <f t="shared" si="529"/>
        <v>0</v>
      </c>
      <c r="BJ1096" s="116">
        <f t="shared" si="522"/>
        <v>0</v>
      </c>
      <c r="BK1096" s="120">
        <f t="shared" si="530"/>
        <v>0</v>
      </c>
      <c r="BL1096" s="120">
        <f t="shared" si="531"/>
        <v>0</v>
      </c>
      <c r="BN1096" s="375">
        <f t="shared" si="523"/>
        <v>0</v>
      </c>
      <c r="BP1096" s="380"/>
      <c r="DH1096" s="102"/>
    </row>
    <row r="1097" spans="1:112" hidden="1">
      <c r="A1097" s="110"/>
      <c r="B1097" s="786"/>
      <c r="C1097" s="786"/>
      <c r="D1097" s="786"/>
      <c r="E1097" s="786"/>
      <c r="F1097" s="786"/>
      <c r="G1097" s="786"/>
      <c r="H1097" s="786"/>
      <c r="I1097" s="786"/>
      <c r="J1097" s="786"/>
      <c r="K1097" s="786"/>
      <c r="L1097" s="786"/>
      <c r="M1097" s="786"/>
      <c r="N1097" s="786"/>
      <c r="O1097" s="786"/>
      <c r="P1097" s="786"/>
      <c r="Q1097" s="786"/>
      <c r="R1097" s="787"/>
      <c r="S1097" s="787"/>
      <c r="T1097" s="788"/>
      <c r="U1097" s="787"/>
      <c r="V1097" s="787"/>
      <c r="W1097" s="783"/>
      <c r="X1097" s="789"/>
      <c r="Y1097" s="789"/>
      <c r="Z1097" s="781"/>
      <c r="AA1097" s="782"/>
      <c r="AB1097" s="783"/>
      <c r="AC1097" s="781"/>
      <c r="AD1097" s="782"/>
      <c r="AE1097" s="783"/>
      <c r="AF1097" s="784">
        <f t="shared" si="524"/>
        <v>0</v>
      </c>
      <c r="AG1097" s="784"/>
      <c r="AH1097" s="784"/>
      <c r="AI1097" s="784"/>
      <c r="AJ1097" s="784">
        <f t="shared" si="512"/>
        <v>0</v>
      </c>
      <c r="AK1097" s="784"/>
      <c r="AL1097" s="784"/>
      <c r="AM1097" s="784"/>
      <c r="AN1097" s="784">
        <f t="shared" si="513"/>
        <v>0</v>
      </c>
      <c r="AO1097" s="784"/>
      <c r="AP1097" s="784"/>
      <c r="AQ1097" s="784"/>
      <c r="AR1097" s="363"/>
      <c r="AS1097" s="785">
        <f t="shared" si="514"/>
        <v>0</v>
      </c>
      <c r="AT1097" s="785"/>
      <c r="AU1097" s="785"/>
      <c r="AV1097" s="785"/>
      <c r="AW1097" s="785">
        <f t="shared" si="515"/>
        <v>0</v>
      </c>
      <c r="AX1097" s="91"/>
      <c r="AY1097" s="116">
        <f t="shared" si="516"/>
        <v>0</v>
      </c>
      <c r="AZ1097" s="116">
        <f t="shared" si="517"/>
        <v>0</v>
      </c>
      <c r="BA1097" s="116">
        <f t="shared" si="518"/>
        <v>0</v>
      </c>
      <c r="BB1097" s="116">
        <f t="shared" si="519"/>
        <v>0</v>
      </c>
      <c r="BC1097" s="115">
        <f t="shared" si="525"/>
        <v>0</v>
      </c>
      <c r="BD1097" s="116">
        <f t="shared" si="520"/>
        <v>0</v>
      </c>
      <c r="BE1097" s="120">
        <f t="shared" si="526"/>
        <v>0</v>
      </c>
      <c r="BF1097" s="115">
        <f t="shared" si="527"/>
        <v>0</v>
      </c>
      <c r="BG1097" s="116">
        <f t="shared" si="521"/>
        <v>0</v>
      </c>
      <c r="BH1097" s="120">
        <f t="shared" si="528"/>
        <v>0</v>
      </c>
      <c r="BI1097" s="115">
        <f t="shared" si="529"/>
        <v>0</v>
      </c>
      <c r="BJ1097" s="116">
        <f t="shared" si="522"/>
        <v>0</v>
      </c>
      <c r="BK1097" s="120">
        <f t="shared" si="530"/>
        <v>0</v>
      </c>
      <c r="BL1097" s="120">
        <f t="shared" si="531"/>
        <v>0</v>
      </c>
      <c r="BN1097" s="375">
        <f t="shared" si="523"/>
        <v>0</v>
      </c>
      <c r="BP1097" s="380"/>
      <c r="DH1097" s="102"/>
    </row>
    <row r="1098" spans="1:112" hidden="1">
      <c r="A1098" s="110"/>
      <c r="B1098" s="786"/>
      <c r="C1098" s="786"/>
      <c r="D1098" s="786"/>
      <c r="E1098" s="786"/>
      <c r="F1098" s="786"/>
      <c r="G1098" s="786"/>
      <c r="H1098" s="786"/>
      <c r="I1098" s="786"/>
      <c r="J1098" s="786"/>
      <c r="K1098" s="786"/>
      <c r="L1098" s="786"/>
      <c r="M1098" s="786"/>
      <c r="N1098" s="786"/>
      <c r="O1098" s="786"/>
      <c r="P1098" s="786"/>
      <c r="Q1098" s="786"/>
      <c r="R1098" s="787"/>
      <c r="S1098" s="787"/>
      <c r="T1098" s="788"/>
      <c r="U1098" s="787"/>
      <c r="V1098" s="787"/>
      <c r="W1098" s="783"/>
      <c r="X1098" s="789"/>
      <c r="Y1098" s="789"/>
      <c r="Z1098" s="781"/>
      <c r="AA1098" s="782"/>
      <c r="AB1098" s="783"/>
      <c r="AC1098" s="781"/>
      <c r="AD1098" s="782"/>
      <c r="AE1098" s="783"/>
      <c r="AF1098" s="784">
        <f t="shared" si="524"/>
        <v>0</v>
      </c>
      <c r="AG1098" s="784"/>
      <c r="AH1098" s="784"/>
      <c r="AI1098" s="784"/>
      <c r="AJ1098" s="784">
        <f t="shared" si="512"/>
        <v>0</v>
      </c>
      <c r="AK1098" s="784"/>
      <c r="AL1098" s="784"/>
      <c r="AM1098" s="784"/>
      <c r="AN1098" s="784">
        <f t="shared" si="513"/>
        <v>0</v>
      </c>
      <c r="AO1098" s="784"/>
      <c r="AP1098" s="784"/>
      <c r="AQ1098" s="784"/>
      <c r="AR1098" s="363"/>
      <c r="AS1098" s="785">
        <f t="shared" si="514"/>
        <v>0</v>
      </c>
      <c r="AT1098" s="785"/>
      <c r="AU1098" s="785"/>
      <c r="AV1098" s="785"/>
      <c r="AW1098" s="785">
        <f t="shared" si="515"/>
        <v>0</v>
      </c>
      <c r="AX1098" s="91"/>
      <c r="AY1098" s="116">
        <f t="shared" si="516"/>
        <v>0</v>
      </c>
      <c r="AZ1098" s="116">
        <f t="shared" si="517"/>
        <v>0</v>
      </c>
      <c r="BA1098" s="116">
        <f t="shared" si="518"/>
        <v>0</v>
      </c>
      <c r="BB1098" s="116">
        <f t="shared" si="519"/>
        <v>0</v>
      </c>
      <c r="BC1098" s="115">
        <f t="shared" si="525"/>
        <v>0</v>
      </c>
      <c r="BD1098" s="116">
        <f t="shared" si="520"/>
        <v>0</v>
      </c>
      <c r="BE1098" s="120">
        <f t="shared" si="526"/>
        <v>0</v>
      </c>
      <c r="BF1098" s="115">
        <f t="shared" si="527"/>
        <v>0</v>
      </c>
      <c r="BG1098" s="116">
        <f t="shared" si="521"/>
        <v>0</v>
      </c>
      <c r="BH1098" s="120">
        <f t="shared" si="528"/>
        <v>0</v>
      </c>
      <c r="BI1098" s="115">
        <f t="shared" si="529"/>
        <v>0</v>
      </c>
      <c r="BJ1098" s="116">
        <f t="shared" si="522"/>
        <v>0</v>
      </c>
      <c r="BK1098" s="120">
        <f t="shared" si="530"/>
        <v>0</v>
      </c>
      <c r="BL1098" s="120">
        <f t="shared" si="531"/>
        <v>0</v>
      </c>
      <c r="BN1098" s="375">
        <f t="shared" si="523"/>
        <v>0</v>
      </c>
      <c r="BP1098" s="380"/>
      <c r="DH1098" s="102"/>
    </row>
    <row r="1099" spans="1:112" hidden="1">
      <c r="A1099" s="110"/>
      <c r="B1099" s="801" t="s">
        <v>1003</v>
      </c>
      <c r="C1099" s="801"/>
      <c r="D1099" s="801"/>
      <c r="E1099" s="801"/>
      <c r="F1099" s="801"/>
      <c r="G1099" s="801"/>
      <c r="H1099" s="801"/>
      <c r="I1099" s="801"/>
      <c r="J1099" s="801"/>
      <c r="K1099" s="801"/>
      <c r="L1099" s="801"/>
      <c r="M1099" s="801"/>
      <c r="N1099" s="801"/>
      <c r="O1099" s="801"/>
      <c r="P1099" s="801"/>
      <c r="Q1099" s="801"/>
      <c r="R1099" s="787"/>
      <c r="S1099" s="787"/>
      <c r="T1099" s="788"/>
      <c r="U1099" s="787"/>
      <c r="V1099" s="787"/>
      <c r="W1099" s="783"/>
      <c r="X1099" s="789"/>
      <c r="Y1099" s="789"/>
      <c r="Z1099" s="781"/>
      <c r="AA1099" s="782"/>
      <c r="AB1099" s="783"/>
      <c r="AC1099" s="781"/>
      <c r="AD1099" s="782"/>
      <c r="AE1099" s="783"/>
      <c r="AF1099" s="784">
        <f t="shared" si="524"/>
        <v>0</v>
      </c>
      <c r="AG1099" s="784"/>
      <c r="AH1099" s="784"/>
      <c r="AI1099" s="784"/>
      <c r="AJ1099" s="784">
        <f t="shared" si="512"/>
        <v>0</v>
      </c>
      <c r="AK1099" s="784"/>
      <c r="AL1099" s="784"/>
      <c r="AM1099" s="784"/>
      <c r="AN1099" s="784">
        <f t="shared" si="513"/>
        <v>0</v>
      </c>
      <c r="AO1099" s="784"/>
      <c r="AP1099" s="784"/>
      <c r="AQ1099" s="784"/>
      <c r="AR1099" s="363"/>
      <c r="AS1099" s="785">
        <f t="shared" si="514"/>
        <v>0</v>
      </c>
      <c r="AT1099" s="785"/>
      <c r="AU1099" s="785"/>
      <c r="AV1099" s="785"/>
      <c r="AW1099" s="785">
        <f t="shared" si="515"/>
        <v>0</v>
      </c>
      <c r="AX1099" s="91"/>
      <c r="AY1099" s="116">
        <f t="shared" si="516"/>
        <v>0</v>
      </c>
      <c r="AZ1099" s="116">
        <f t="shared" si="517"/>
        <v>0</v>
      </c>
      <c r="BA1099" s="116">
        <f t="shared" si="518"/>
        <v>0</v>
      </c>
      <c r="BB1099" s="116">
        <f t="shared" si="519"/>
        <v>0</v>
      </c>
      <c r="BC1099" s="115">
        <f t="shared" si="525"/>
        <v>0</v>
      </c>
      <c r="BD1099" s="116">
        <f t="shared" si="520"/>
        <v>0</v>
      </c>
      <c r="BE1099" s="120">
        <f t="shared" si="526"/>
        <v>0</v>
      </c>
      <c r="BF1099" s="115">
        <f t="shared" si="527"/>
        <v>0</v>
      </c>
      <c r="BG1099" s="116">
        <f t="shared" si="521"/>
        <v>0</v>
      </c>
      <c r="BH1099" s="120">
        <f t="shared" si="528"/>
        <v>0</v>
      </c>
      <c r="BI1099" s="115">
        <f t="shared" si="529"/>
        <v>0</v>
      </c>
      <c r="BJ1099" s="116">
        <f t="shared" si="522"/>
        <v>0</v>
      </c>
      <c r="BK1099" s="120">
        <f t="shared" si="530"/>
        <v>0</v>
      </c>
      <c r="BL1099" s="120">
        <f t="shared" si="531"/>
        <v>0</v>
      </c>
      <c r="BN1099" s="375">
        <f t="shared" si="523"/>
        <v>0</v>
      </c>
      <c r="BP1099" s="380"/>
      <c r="DH1099" s="102"/>
    </row>
    <row r="1100" spans="1:112" hidden="1">
      <c r="A1100" s="110"/>
      <c r="B1100" s="786" t="s">
        <v>1004</v>
      </c>
      <c r="C1100" s="786"/>
      <c r="D1100" s="786"/>
      <c r="E1100" s="786"/>
      <c r="F1100" s="786"/>
      <c r="G1100" s="786"/>
      <c r="H1100" s="786"/>
      <c r="I1100" s="786"/>
      <c r="J1100" s="786"/>
      <c r="K1100" s="786"/>
      <c r="L1100" s="786"/>
      <c r="M1100" s="786"/>
      <c r="N1100" s="786"/>
      <c r="O1100" s="786"/>
      <c r="P1100" s="786"/>
      <c r="Q1100" s="786"/>
      <c r="R1100" s="787"/>
      <c r="S1100" s="787"/>
      <c r="T1100" s="788"/>
      <c r="U1100" s="787" t="s">
        <v>7</v>
      </c>
      <c r="V1100" s="787"/>
      <c r="W1100" s="783">
        <v>45</v>
      </c>
      <c r="X1100" s="789"/>
      <c r="Y1100" s="789"/>
      <c r="Z1100" s="781"/>
      <c r="AA1100" s="782"/>
      <c r="AB1100" s="783"/>
      <c r="AC1100" s="781"/>
      <c r="AD1100" s="782"/>
      <c r="AE1100" s="783"/>
      <c r="AF1100" s="784">
        <f t="shared" si="524"/>
        <v>0</v>
      </c>
      <c r="AG1100" s="784"/>
      <c r="AH1100" s="784"/>
      <c r="AI1100" s="784"/>
      <c r="AJ1100" s="784">
        <f t="shared" si="512"/>
        <v>0</v>
      </c>
      <c r="AK1100" s="784"/>
      <c r="AL1100" s="784"/>
      <c r="AM1100" s="784"/>
      <c r="AN1100" s="784">
        <f t="shared" si="513"/>
        <v>0</v>
      </c>
      <c r="AO1100" s="784"/>
      <c r="AP1100" s="784"/>
      <c r="AQ1100" s="784"/>
      <c r="AR1100" s="363"/>
      <c r="AS1100" s="785">
        <f t="shared" si="514"/>
        <v>0</v>
      </c>
      <c r="AT1100" s="785"/>
      <c r="AU1100" s="785"/>
      <c r="AV1100" s="785"/>
      <c r="AW1100" s="785">
        <f t="shared" si="515"/>
        <v>0</v>
      </c>
      <c r="AX1100" s="91"/>
      <c r="AY1100" s="116">
        <f t="shared" si="516"/>
        <v>0</v>
      </c>
      <c r="AZ1100" s="116">
        <f t="shared" si="517"/>
        <v>0</v>
      </c>
      <c r="BA1100" s="116">
        <f t="shared" si="518"/>
        <v>0</v>
      </c>
      <c r="BB1100" s="116">
        <f t="shared" si="519"/>
        <v>0</v>
      </c>
      <c r="BC1100" s="115">
        <f t="shared" si="525"/>
        <v>0</v>
      </c>
      <c r="BD1100" s="116">
        <f t="shared" si="520"/>
        <v>0</v>
      </c>
      <c r="BE1100" s="120">
        <f t="shared" si="526"/>
        <v>0</v>
      </c>
      <c r="BF1100" s="115">
        <f t="shared" si="527"/>
        <v>0</v>
      </c>
      <c r="BG1100" s="116">
        <f t="shared" si="521"/>
        <v>0</v>
      </c>
      <c r="BH1100" s="120">
        <f t="shared" si="528"/>
        <v>0</v>
      </c>
      <c r="BI1100" s="115">
        <f t="shared" si="529"/>
        <v>0</v>
      </c>
      <c r="BJ1100" s="116">
        <f t="shared" si="522"/>
        <v>0</v>
      </c>
      <c r="BK1100" s="120">
        <f t="shared" si="530"/>
        <v>0</v>
      </c>
      <c r="BL1100" s="120">
        <f t="shared" si="531"/>
        <v>0</v>
      </c>
      <c r="BN1100" s="375">
        <f t="shared" si="523"/>
        <v>0</v>
      </c>
      <c r="BP1100" s="380"/>
      <c r="DH1100" s="102"/>
    </row>
    <row r="1101" spans="1:112" hidden="1">
      <c r="A1101" s="110"/>
      <c r="B1101" s="786" t="s">
        <v>1005</v>
      </c>
      <c r="C1101" s="786"/>
      <c r="D1101" s="786"/>
      <c r="E1101" s="786"/>
      <c r="F1101" s="786"/>
      <c r="G1101" s="786"/>
      <c r="H1101" s="786"/>
      <c r="I1101" s="786"/>
      <c r="J1101" s="786"/>
      <c r="K1101" s="786"/>
      <c r="L1101" s="786"/>
      <c r="M1101" s="786"/>
      <c r="N1101" s="786"/>
      <c r="O1101" s="786"/>
      <c r="P1101" s="786"/>
      <c r="Q1101" s="786"/>
      <c r="R1101" s="787"/>
      <c r="S1101" s="787"/>
      <c r="T1101" s="788"/>
      <c r="U1101" s="787" t="s">
        <v>1</v>
      </c>
      <c r="V1101" s="787"/>
      <c r="W1101" s="783">
        <v>300</v>
      </c>
      <c r="X1101" s="789"/>
      <c r="Y1101" s="789"/>
      <c r="Z1101" s="781"/>
      <c r="AA1101" s="782"/>
      <c r="AB1101" s="783"/>
      <c r="AC1101" s="781"/>
      <c r="AD1101" s="782"/>
      <c r="AE1101" s="783"/>
      <c r="AF1101" s="784">
        <f t="shared" si="524"/>
        <v>0</v>
      </c>
      <c r="AG1101" s="784"/>
      <c r="AH1101" s="784"/>
      <c r="AI1101" s="784"/>
      <c r="AJ1101" s="784">
        <f t="shared" si="512"/>
        <v>0</v>
      </c>
      <c r="AK1101" s="784"/>
      <c r="AL1101" s="784"/>
      <c r="AM1101" s="784"/>
      <c r="AN1101" s="784">
        <f t="shared" si="513"/>
        <v>0</v>
      </c>
      <c r="AO1101" s="784"/>
      <c r="AP1101" s="784"/>
      <c r="AQ1101" s="784"/>
      <c r="AR1101" s="363"/>
      <c r="AS1101" s="785">
        <f t="shared" si="514"/>
        <v>0</v>
      </c>
      <c r="AT1101" s="785"/>
      <c r="AU1101" s="785"/>
      <c r="AV1101" s="785"/>
      <c r="AW1101" s="785">
        <f t="shared" si="515"/>
        <v>0</v>
      </c>
      <c r="AX1101" s="91"/>
      <c r="AY1101" s="116">
        <f t="shared" si="516"/>
        <v>0</v>
      </c>
      <c r="AZ1101" s="116">
        <f t="shared" si="517"/>
        <v>0</v>
      </c>
      <c r="BA1101" s="116">
        <f t="shared" si="518"/>
        <v>0</v>
      </c>
      <c r="BB1101" s="116">
        <f t="shared" si="519"/>
        <v>0</v>
      </c>
      <c r="BC1101" s="115">
        <f t="shared" si="525"/>
        <v>0</v>
      </c>
      <c r="BD1101" s="116">
        <f t="shared" si="520"/>
        <v>0</v>
      </c>
      <c r="BE1101" s="120">
        <f t="shared" si="526"/>
        <v>0</v>
      </c>
      <c r="BF1101" s="115">
        <f t="shared" si="527"/>
        <v>0</v>
      </c>
      <c r="BG1101" s="116">
        <f t="shared" si="521"/>
        <v>0</v>
      </c>
      <c r="BH1101" s="120">
        <f t="shared" si="528"/>
        <v>0</v>
      </c>
      <c r="BI1101" s="115">
        <f t="shared" si="529"/>
        <v>0</v>
      </c>
      <c r="BJ1101" s="116">
        <f t="shared" si="522"/>
        <v>0</v>
      </c>
      <c r="BK1101" s="120">
        <f t="shared" si="530"/>
        <v>0</v>
      </c>
      <c r="BL1101" s="120">
        <f t="shared" si="531"/>
        <v>0</v>
      </c>
      <c r="BN1101" s="375">
        <f t="shared" si="523"/>
        <v>0</v>
      </c>
      <c r="BP1101" s="380"/>
      <c r="DH1101" s="102"/>
    </row>
    <row r="1102" spans="1:112" hidden="1">
      <c r="A1102" s="110"/>
      <c r="B1102" s="786"/>
      <c r="C1102" s="786"/>
      <c r="D1102" s="786"/>
      <c r="E1102" s="786"/>
      <c r="F1102" s="786"/>
      <c r="G1102" s="786"/>
      <c r="H1102" s="786"/>
      <c r="I1102" s="786"/>
      <c r="J1102" s="786"/>
      <c r="K1102" s="786"/>
      <c r="L1102" s="786"/>
      <c r="M1102" s="786"/>
      <c r="N1102" s="786"/>
      <c r="O1102" s="786"/>
      <c r="P1102" s="786"/>
      <c r="Q1102" s="786"/>
      <c r="R1102" s="787"/>
      <c r="S1102" s="787"/>
      <c r="T1102" s="788"/>
      <c r="U1102" s="787"/>
      <c r="V1102" s="787"/>
      <c r="W1102" s="783"/>
      <c r="X1102" s="789"/>
      <c r="Y1102" s="789"/>
      <c r="Z1102" s="781"/>
      <c r="AA1102" s="782"/>
      <c r="AB1102" s="783"/>
      <c r="AC1102" s="781"/>
      <c r="AD1102" s="782"/>
      <c r="AE1102" s="783"/>
      <c r="AF1102" s="784">
        <f t="shared" si="524"/>
        <v>0</v>
      </c>
      <c r="AG1102" s="784"/>
      <c r="AH1102" s="784"/>
      <c r="AI1102" s="784"/>
      <c r="AJ1102" s="784">
        <f t="shared" si="512"/>
        <v>0</v>
      </c>
      <c r="AK1102" s="784"/>
      <c r="AL1102" s="784"/>
      <c r="AM1102" s="784"/>
      <c r="AN1102" s="784">
        <f t="shared" si="513"/>
        <v>0</v>
      </c>
      <c r="AO1102" s="784"/>
      <c r="AP1102" s="784"/>
      <c r="AQ1102" s="784"/>
      <c r="AR1102" s="363"/>
      <c r="AS1102" s="785">
        <f t="shared" si="514"/>
        <v>0</v>
      </c>
      <c r="AT1102" s="785"/>
      <c r="AU1102" s="785"/>
      <c r="AV1102" s="785"/>
      <c r="AW1102" s="785">
        <f t="shared" si="515"/>
        <v>0</v>
      </c>
      <c r="AX1102" s="91"/>
      <c r="AY1102" s="116">
        <f t="shared" si="516"/>
        <v>0</v>
      </c>
      <c r="AZ1102" s="116">
        <f t="shared" si="517"/>
        <v>0</v>
      </c>
      <c r="BA1102" s="116">
        <f t="shared" si="518"/>
        <v>0</v>
      </c>
      <c r="BB1102" s="116">
        <f t="shared" si="519"/>
        <v>0</v>
      </c>
      <c r="BC1102" s="115">
        <f t="shared" si="525"/>
        <v>0</v>
      </c>
      <c r="BD1102" s="116">
        <f t="shared" si="520"/>
        <v>0</v>
      </c>
      <c r="BE1102" s="120">
        <f t="shared" si="526"/>
        <v>0</v>
      </c>
      <c r="BF1102" s="115">
        <f t="shared" si="527"/>
        <v>0</v>
      </c>
      <c r="BG1102" s="116">
        <f t="shared" si="521"/>
        <v>0</v>
      </c>
      <c r="BH1102" s="120">
        <f t="shared" si="528"/>
        <v>0</v>
      </c>
      <c r="BI1102" s="115">
        <f t="shared" si="529"/>
        <v>0</v>
      </c>
      <c r="BJ1102" s="116">
        <f t="shared" si="522"/>
        <v>0</v>
      </c>
      <c r="BK1102" s="120">
        <f t="shared" si="530"/>
        <v>0</v>
      </c>
      <c r="BL1102" s="120">
        <f t="shared" si="531"/>
        <v>0</v>
      </c>
      <c r="BN1102" s="375">
        <f t="shared" si="523"/>
        <v>0</v>
      </c>
      <c r="BP1102" s="380"/>
      <c r="DH1102" s="102"/>
    </row>
    <row r="1103" spans="1:112" hidden="1">
      <c r="A1103" s="110"/>
      <c r="B1103" s="786"/>
      <c r="C1103" s="786"/>
      <c r="D1103" s="786"/>
      <c r="E1103" s="786"/>
      <c r="F1103" s="786"/>
      <c r="G1103" s="786"/>
      <c r="H1103" s="786"/>
      <c r="I1103" s="786"/>
      <c r="J1103" s="786"/>
      <c r="K1103" s="786"/>
      <c r="L1103" s="786"/>
      <c r="M1103" s="786"/>
      <c r="N1103" s="786"/>
      <c r="O1103" s="786"/>
      <c r="P1103" s="786"/>
      <c r="Q1103" s="786"/>
      <c r="R1103" s="787"/>
      <c r="S1103" s="787"/>
      <c r="T1103" s="788"/>
      <c r="U1103" s="787"/>
      <c r="V1103" s="787"/>
      <c r="W1103" s="783"/>
      <c r="X1103" s="789"/>
      <c r="Y1103" s="789"/>
      <c r="Z1103" s="781"/>
      <c r="AA1103" s="782"/>
      <c r="AB1103" s="783"/>
      <c r="AC1103" s="781"/>
      <c r="AD1103" s="782"/>
      <c r="AE1103" s="783"/>
      <c r="AF1103" s="784">
        <f t="shared" si="524"/>
        <v>0</v>
      </c>
      <c r="AG1103" s="784"/>
      <c r="AH1103" s="784"/>
      <c r="AI1103" s="784"/>
      <c r="AJ1103" s="784">
        <f t="shared" si="512"/>
        <v>0</v>
      </c>
      <c r="AK1103" s="784"/>
      <c r="AL1103" s="784"/>
      <c r="AM1103" s="784"/>
      <c r="AN1103" s="784">
        <f t="shared" si="513"/>
        <v>0</v>
      </c>
      <c r="AO1103" s="784"/>
      <c r="AP1103" s="784"/>
      <c r="AQ1103" s="784"/>
      <c r="AR1103" s="363"/>
      <c r="AS1103" s="785">
        <f t="shared" si="514"/>
        <v>0</v>
      </c>
      <c r="AT1103" s="785"/>
      <c r="AU1103" s="785"/>
      <c r="AV1103" s="785"/>
      <c r="AW1103" s="785">
        <f t="shared" si="515"/>
        <v>0</v>
      </c>
      <c r="AX1103" s="91"/>
      <c r="AY1103" s="116">
        <f t="shared" si="516"/>
        <v>0</v>
      </c>
      <c r="AZ1103" s="116">
        <f t="shared" si="517"/>
        <v>0</v>
      </c>
      <c r="BA1103" s="116">
        <f t="shared" si="518"/>
        <v>0</v>
      </c>
      <c r="BB1103" s="116">
        <f t="shared" si="519"/>
        <v>0</v>
      </c>
      <c r="BC1103" s="115">
        <f t="shared" si="525"/>
        <v>0</v>
      </c>
      <c r="BD1103" s="116">
        <f t="shared" si="520"/>
        <v>0</v>
      </c>
      <c r="BE1103" s="120">
        <f t="shared" si="526"/>
        <v>0</v>
      </c>
      <c r="BF1103" s="115">
        <f t="shared" si="527"/>
        <v>0</v>
      </c>
      <c r="BG1103" s="116">
        <f t="shared" si="521"/>
        <v>0</v>
      </c>
      <c r="BH1103" s="120">
        <f t="shared" si="528"/>
        <v>0</v>
      </c>
      <c r="BI1103" s="115">
        <f t="shared" si="529"/>
        <v>0</v>
      </c>
      <c r="BJ1103" s="116">
        <f t="shared" si="522"/>
        <v>0</v>
      </c>
      <c r="BK1103" s="120">
        <f t="shared" si="530"/>
        <v>0</v>
      </c>
      <c r="BL1103" s="120">
        <f t="shared" si="531"/>
        <v>0</v>
      </c>
      <c r="BN1103" s="375">
        <f t="shared" si="523"/>
        <v>0</v>
      </c>
      <c r="BP1103" s="380"/>
      <c r="DH1103" s="102"/>
    </row>
    <row r="1104" spans="1:112" hidden="1">
      <c r="A1104" s="110"/>
      <c r="B1104" s="801" t="s">
        <v>1006</v>
      </c>
      <c r="C1104" s="801"/>
      <c r="D1104" s="801"/>
      <c r="E1104" s="801"/>
      <c r="F1104" s="801"/>
      <c r="G1104" s="801"/>
      <c r="H1104" s="801"/>
      <c r="I1104" s="801"/>
      <c r="J1104" s="801"/>
      <c r="K1104" s="801"/>
      <c r="L1104" s="801"/>
      <c r="M1104" s="801"/>
      <c r="N1104" s="801"/>
      <c r="O1104" s="801"/>
      <c r="P1104" s="801"/>
      <c r="Q1104" s="801"/>
      <c r="R1104" s="787"/>
      <c r="S1104" s="787"/>
      <c r="T1104" s="788"/>
      <c r="U1104" s="787"/>
      <c r="V1104" s="787"/>
      <c r="W1104" s="783"/>
      <c r="X1104" s="789"/>
      <c r="Y1104" s="789"/>
      <c r="Z1104" s="781"/>
      <c r="AA1104" s="782"/>
      <c r="AB1104" s="783"/>
      <c r="AC1104" s="781"/>
      <c r="AD1104" s="782"/>
      <c r="AE1104" s="783"/>
      <c r="AF1104" s="784">
        <f t="shared" si="524"/>
        <v>0</v>
      </c>
      <c r="AG1104" s="784"/>
      <c r="AH1104" s="784"/>
      <c r="AI1104" s="784"/>
      <c r="AJ1104" s="784">
        <f t="shared" si="512"/>
        <v>0</v>
      </c>
      <c r="AK1104" s="784"/>
      <c r="AL1104" s="784"/>
      <c r="AM1104" s="784"/>
      <c r="AN1104" s="784">
        <f t="shared" si="513"/>
        <v>0</v>
      </c>
      <c r="AO1104" s="784"/>
      <c r="AP1104" s="784"/>
      <c r="AQ1104" s="784"/>
      <c r="AR1104" s="363"/>
      <c r="AS1104" s="785">
        <f t="shared" si="514"/>
        <v>0</v>
      </c>
      <c r="AT1104" s="785"/>
      <c r="AU1104" s="785"/>
      <c r="AV1104" s="785"/>
      <c r="AW1104" s="785">
        <f t="shared" si="515"/>
        <v>0</v>
      </c>
      <c r="AX1104" s="91"/>
      <c r="AY1104" s="116">
        <f t="shared" si="516"/>
        <v>0</v>
      </c>
      <c r="AZ1104" s="116">
        <f t="shared" si="517"/>
        <v>0</v>
      </c>
      <c r="BA1104" s="116">
        <f t="shared" si="518"/>
        <v>0</v>
      </c>
      <c r="BB1104" s="116">
        <f t="shared" si="519"/>
        <v>0</v>
      </c>
      <c r="BC1104" s="115">
        <f t="shared" si="525"/>
        <v>0</v>
      </c>
      <c r="BD1104" s="116">
        <f t="shared" si="520"/>
        <v>0</v>
      </c>
      <c r="BE1104" s="120">
        <f t="shared" si="526"/>
        <v>0</v>
      </c>
      <c r="BF1104" s="115">
        <f t="shared" si="527"/>
        <v>0</v>
      </c>
      <c r="BG1104" s="116">
        <f t="shared" si="521"/>
        <v>0</v>
      </c>
      <c r="BH1104" s="120">
        <f t="shared" si="528"/>
        <v>0</v>
      </c>
      <c r="BI1104" s="115">
        <f t="shared" si="529"/>
        <v>0</v>
      </c>
      <c r="BJ1104" s="116">
        <f t="shared" si="522"/>
        <v>0</v>
      </c>
      <c r="BK1104" s="120">
        <f t="shared" si="530"/>
        <v>0</v>
      </c>
      <c r="BL1104" s="120">
        <f t="shared" si="531"/>
        <v>0</v>
      </c>
      <c r="BN1104" s="375">
        <f t="shared" si="523"/>
        <v>0</v>
      </c>
      <c r="BP1104" s="380"/>
      <c r="DH1104" s="102"/>
    </row>
    <row r="1105" spans="1:112" hidden="1">
      <c r="A1105" s="110"/>
      <c r="B1105" s="786" t="s">
        <v>1007</v>
      </c>
      <c r="C1105" s="786"/>
      <c r="D1105" s="786"/>
      <c r="E1105" s="786"/>
      <c r="F1105" s="786"/>
      <c r="G1105" s="786"/>
      <c r="H1105" s="786"/>
      <c r="I1105" s="786"/>
      <c r="J1105" s="786"/>
      <c r="K1105" s="786"/>
      <c r="L1105" s="786"/>
      <c r="M1105" s="786"/>
      <c r="N1105" s="786"/>
      <c r="O1105" s="786"/>
      <c r="P1105" s="786"/>
      <c r="Q1105" s="786"/>
      <c r="R1105" s="787"/>
      <c r="S1105" s="787"/>
      <c r="T1105" s="788"/>
      <c r="U1105" s="787" t="s">
        <v>1</v>
      </c>
      <c r="V1105" s="787"/>
      <c r="W1105" s="783">
        <v>100</v>
      </c>
      <c r="X1105" s="789"/>
      <c r="Y1105" s="789"/>
      <c r="Z1105" s="781">
        <v>250</v>
      </c>
      <c r="AA1105" s="782"/>
      <c r="AB1105" s="783"/>
      <c r="AC1105" s="781"/>
      <c r="AD1105" s="782"/>
      <c r="AE1105" s="783"/>
      <c r="AF1105" s="784">
        <f t="shared" si="524"/>
        <v>0</v>
      </c>
      <c r="AG1105" s="784"/>
      <c r="AH1105" s="784"/>
      <c r="AI1105" s="784"/>
      <c r="AJ1105" s="784">
        <f t="shared" si="512"/>
        <v>0</v>
      </c>
      <c r="AK1105" s="784"/>
      <c r="AL1105" s="784"/>
      <c r="AM1105" s="784"/>
      <c r="AN1105" s="784">
        <f t="shared" si="513"/>
        <v>0</v>
      </c>
      <c r="AO1105" s="784"/>
      <c r="AP1105" s="784"/>
      <c r="AQ1105" s="784"/>
      <c r="AR1105" s="363"/>
      <c r="AS1105" s="785">
        <f t="shared" si="514"/>
        <v>0</v>
      </c>
      <c r="AT1105" s="785"/>
      <c r="AU1105" s="785"/>
      <c r="AV1105" s="785"/>
      <c r="AW1105" s="785">
        <f t="shared" si="515"/>
        <v>0</v>
      </c>
      <c r="AX1105" s="91"/>
      <c r="AY1105" s="116">
        <f t="shared" si="516"/>
        <v>0</v>
      </c>
      <c r="AZ1105" s="116">
        <f t="shared" si="517"/>
        <v>0</v>
      </c>
      <c r="BA1105" s="116">
        <f t="shared" si="518"/>
        <v>0</v>
      </c>
      <c r="BB1105" s="116">
        <f t="shared" si="519"/>
        <v>0</v>
      </c>
      <c r="BC1105" s="115">
        <f t="shared" si="525"/>
        <v>0</v>
      </c>
      <c r="BD1105" s="116">
        <f t="shared" si="520"/>
        <v>0</v>
      </c>
      <c r="BE1105" s="120">
        <f t="shared" si="526"/>
        <v>0</v>
      </c>
      <c r="BF1105" s="115">
        <f t="shared" si="527"/>
        <v>0</v>
      </c>
      <c r="BG1105" s="116">
        <f t="shared" si="521"/>
        <v>0</v>
      </c>
      <c r="BH1105" s="120">
        <f t="shared" si="528"/>
        <v>0</v>
      </c>
      <c r="BI1105" s="115">
        <f t="shared" si="529"/>
        <v>0</v>
      </c>
      <c r="BJ1105" s="116">
        <f t="shared" si="522"/>
        <v>0</v>
      </c>
      <c r="BK1105" s="120">
        <f t="shared" si="530"/>
        <v>0</v>
      </c>
      <c r="BL1105" s="120">
        <f t="shared" si="531"/>
        <v>0</v>
      </c>
      <c r="BN1105" s="375">
        <f t="shared" si="523"/>
        <v>0</v>
      </c>
      <c r="BP1105" s="380"/>
      <c r="DH1105" s="102"/>
    </row>
    <row r="1106" spans="1:112" hidden="1">
      <c r="A1106" s="110"/>
      <c r="B1106" s="786" t="s">
        <v>1008</v>
      </c>
      <c r="C1106" s="786"/>
      <c r="D1106" s="786"/>
      <c r="E1106" s="786"/>
      <c r="F1106" s="786"/>
      <c r="G1106" s="786"/>
      <c r="H1106" s="786"/>
      <c r="I1106" s="786"/>
      <c r="J1106" s="786"/>
      <c r="K1106" s="786"/>
      <c r="L1106" s="786"/>
      <c r="M1106" s="786"/>
      <c r="N1106" s="786"/>
      <c r="O1106" s="786"/>
      <c r="P1106" s="786"/>
      <c r="Q1106" s="786"/>
      <c r="R1106" s="787"/>
      <c r="S1106" s="787"/>
      <c r="T1106" s="788"/>
      <c r="U1106" s="787" t="s">
        <v>1</v>
      </c>
      <c r="V1106" s="787"/>
      <c r="W1106" s="783">
        <v>100</v>
      </c>
      <c r="X1106" s="789"/>
      <c r="Y1106" s="789"/>
      <c r="Z1106" s="781">
        <v>300</v>
      </c>
      <c r="AA1106" s="782"/>
      <c r="AB1106" s="783"/>
      <c r="AC1106" s="781"/>
      <c r="AD1106" s="782"/>
      <c r="AE1106" s="783"/>
      <c r="AF1106" s="784">
        <f t="shared" si="524"/>
        <v>0</v>
      </c>
      <c r="AG1106" s="784"/>
      <c r="AH1106" s="784"/>
      <c r="AI1106" s="784"/>
      <c r="AJ1106" s="784">
        <f t="shared" si="512"/>
        <v>0</v>
      </c>
      <c r="AK1106" s="784"/>
      <c r="AL1106" s="784"/>
      <c r="AM1106" s="784"/>
      <c r="AN1106" s="784">
        <f t="shared" si="513"/>
        <v>0</v>
      </c>
      <c r="AO1106" s="784"/>
      <c r="AP1106" s="784"/>
      <c r="AQ1106" s="784"/>
      <c r="AR1106" s="363"/>
      <c r="AS1106" s="785">
        <f t="shared" si="514"/>
        <v>0</v>
      </c>
      <c r="AT1106" s="785"/>
      <c r="AU1106" s="785"/>
      <c r="AV1106" s="785"/>
      <c r="AW1106" s="785">
        <f t="shared" si="515"/>
        <v>0</v>
      </c>
      <c r="AX1106" s="91"/>
      <c r="AY1106" s="116">
        <f t="shared" si="516"/>
        <v>0</v>
      </c>
      <c r="AZ1106" s="116">
        <f t="shared" si="517"/>
        <v>0</v>
      </c>
      <c r="BA1106" s="116">
        <f t="shared" si="518"/>
        <v>0</v>
      </c>
      <c r="BB1106" s="116">
        <f t="shared" si="519"/>
        <v>0</v>
      </c>
      <c r="BC1106" s="115">
        <f t="shared" si="525"/>
        <v>0</v>
      </c>
      <c r="BD1106" s="116">
        <f t="shared" si="520"/>
        <v>0</v>
      </c>
      <c r="BE1106" s="120">
        <f t="shared" si="526"/>
        <v>0</v>
      </c>
      <c r="BF1106" s="115">
        <f t="shared" si="527"/>
        <v>0</v>
      </c>
      <c r="BG1106" s="116">
        <f t="shared" si="521"/>
        <v>0</v>
      </c>
      <c r="BH1106" s="120">
        <f t="shared" si="528"/>
        <v>0</v>
      </c>
      <c r="BI1106" s="115">
        <f t="shared" si="529"/>
        <v>0</v>
      </c>
      <c r="BJ1106" s="116">
        <f t="shared" si="522"/>
        <v>0</v>
      </c>
      <c r="BK1106" s="120">
        <f t="shared" si="530"/>
        <v>0</v>
      </c>
      <c r="BL1106" s="120">
        <f t="shared" si="531"/>
        <v>0</v>
      </c>
      <c r="BN1106" s="375">
        <f t="shared" si="523"/>
        <v>0</v>
      </c>
      <c r="BP1106" s="380"/>
      <c r="DH1106" s="102"/>
    </row>
    <row r="1107" spans="1:112" hidden="1">
      <c r="A1107" s="110"/>
      <c r="B1107" s="786" t="s">
        <v>1009</v>
      </c>
      <c r="C1107" s="786"/>
      <c r="D1107" s="786"/>
      <c r="E1107" s="786"/>
      <c r="F1107" s="786"/>
      <c r="G1107" s="786"/>
      <c r="H1107" s="786"/>
      <c r="I1107" s="786"/>
      <c r="J1107" s="786"/>
      <c r="K1107" s="786"/>
      <c r="L1107" s="786"/>
      <c r="M1107" s="786"/>
      <c r="N1107" s="786"/>
      <c r="O1107" s="786"/>
      <c r="P1107" s="786"/>
      <c r="Q1107" s="786"/>
      <c r="R1107" s="787"/>
      <c r="S1107" s="787"/>
      <c r="T1107" s="788"/>
      <c r="U1107" s="787" t="s">
        <v>1</v>
      </c>
      <c r="V1107" s="787"/>
      <c r="W1107" s="783">
        <v>100</v>
      </c>
      <c r="X1107" s="789"/>
      <c r="Y1107" s="789"/>
      <c r="Z1107" s="789">
        <v>500</v>
      </c>
      <c r="AA1107" s="789"/>
      <c r="AB1107" s="789"/>
      <c r="AC1107" s="781"/>
      <c r="AD1107" s="782"/>
      <c r="AE1107" s="783"/>
      <c r="AF1107" s="784">
        <f t="shared" si="524"/>
        <v>0</v>
      </c>
      <c r="AG1107" s="784"/>
      <c r="AH1107" s="784"/>
      <c r="AI1107" s="784"/>
      <c r="AJ1107" s="784">
        <f t="shared" si="512"/>
        <v>0</v>
      </c>
      <c r="AK1107" s="784"/>
      <c r="AL1107" s="784"/>
      <c r="AM1107" s="784"/>
      <c r="AN1107" s="784">
        <f t="shared" si="513"/>
        <v>0</v>
      </c>
      <c r="AO1107" s="784"/>
      <c r="AP1107" s="784"/>
      <c r="AQ1107" s="784"/>
      <c r="AR1107" s="363"/>
      <c r="AS1107" s="785">
        <f t="shared" si="514"/>
        <v>0</v>
      </c>
      <c r="AT1107" s="785"/>
      <c r="AU1107" s="785"/>
      <c r="AV1107" s="785"/>
      <c r="AW1107" s="785">
        <f t="shared" si="515"/>
        <v>0</v>
      </c>
      <c r="AX1107" s="91"/>
      <c r="AY1107" s="116">
        <f t="shared" si="516"/>
        <v>0</v>
      </c>
      <c r="AZ1107" s="116">
        <f t="shared" si="517"/>
        <v>0</v>
      </c>
      <c r="BA1107" s="116">
        <f t="shared" si="518"/>
        <v>0</v>
      </c>
      <c r="BB1107" s="116">
        <f t="shared" si="519"/>
        <v>0</v>
      </c>
      <c r="BC1107" s="115">
        <f t="shared" si="525"/>
        <v>0</v>
      </c>
      <c r="BD1107" s="116">
        <f t="shared" si="520"/>
        <v>0</v>
      </c>
      <c r="BE1107" s="120">
        <f t="shared" si="526"/>
        <v>0</v>
      </c>
      <c r="BF1107" s="115">
        <f t="shared" si="527"/>
        <v>0</v>
      </c>
      <c r="BG1107" s="116">
        <f t="shared" si="521"/>
        <v>0</v>
      </c>
      <c r="BH1107" s="120">
        <f t="shared" si="528"/>
        <v>0</v>
      </c>
      <c r="BI1107" s="115">
        <f t="shared" si="529"/>
        <v>0</v>
      </c>
      <c r="BJ1107" s="116">
        <f t="shared" si="522"/>
        <v>0</v>
      </c>
      <c r="BK1107" s="120">
        <f t="shared" si="530"/>
        <v>0</v>
      </c>
      <c r="BL1107" s="120">
        <f t="shared" si="531"/>
        <v>0</v>
      </c>
      <c r="BN1107" s="375">
        <f t="shared" si="523"/>
        <v>0</v>
      </c>
      <c r="BP1107" s="380"/>
      <c r="DH1107" s="102"/>
    </row>
    <row r="1108" spans="1:112" hidden="1">
      <c r="A1108" s="110"/>
      <c r="B1108" s="786" t="s">
        <v>1010</v>
      </c>
      <c r="C1108" s="786"/>
      <c r="D1108" s="786"/>
      <c r="E1108" s="786"/>
      <c r="F1108" s="786"/>
      <c r="G1108" s="786"/>
      <c r="H1108" s="786"/>
      <c r="I1108" s="786"/>
      <c r="J1108" s="786"/>
      <c r="K1108" s="786"/>
      <c r="L1108" s="786"/>
      <c r="M1108" s="786"/>
      <c r="N1108" s="786"/>
      <c r="O1108" s="786"/>
      <c r="P1108" s="786"/>
      <c r="Q1108" s="786"/>
      <c r="R1108" s="787"/>
      <c r="S1108" s="787"/>
      <c r="T1108" s="788"/>
      <c r="U1108" s="787" t="s">
        <v>1</v>
      </c>
      <c r="V1108" s="787"/>
      <c r="W1108" s="783">
        <v>100</v>
      </c>
      <c r="X1108" s="789"/>
      <c r="Y1108" s="789"/>
      <c r="Z1108" s="789">
        <v>100</v>
      </c>
      <c r="AA1108" s="789"/>
      <c r="AB1108" s="789"/>
      <c r="AC1108" s="781"/>
      <c r="AD1108" s="782"/>
      <c r="AE1108" s="783"/>
      <c r="AF1108" s="784">
        <f t="shared" si="524"/>
        <v>0</v>
      </c>
      <c r="AG1108" s="784"/>
      <c r="AH1108" s="784"/>
      <c r="AI1108" s="784"/>
      <c r="AJ1108" s="784">
        <f t="shared" si="512"/>
        <v>0</v>
      </c>
      <c r="AK1108" s="784"/>
      <c r="AL1108" s="784"/>
      <c r="AM1108" s="784"/>
      <c r="AN1108" s="784">
        <f t="shared" si="513"/>
        <v>0</v>
      </c>
      <c r="AO1108" s="784"/>
      <c r="AP1108" s="784"/>
      <c r="AQ1108" s="784"/>
      <c r="AR1108" s="363"/>
      <c r="AS1108" s="785">
        <f t="shared" si="514"/>
        <v>0</v>
      </c>
      <c r="AT1108" s="785"/>
      <c r="AU1108" s="785"/>
      <c r="AV1108" s="785"/>
      <c r="AW1108" s="785">
        <f t="shared" si="515"/>
        <v>0</v>
      </c>
      <c r="AX1108" s="91"/>
      <c r="AY1108" s="116">
        <f t="shared" si="516"/>
        <v>0</v>
      </c>
      <c r="AZ1108" s="116">
        <f t="shared" si="517"/>
        <v>0</v>
      </c>
      <c r="BA1108" s="116">
        <f t="shared" si="518"/>
        <v>0</v>
      </c>
      <c r="BB1108" s="116">
        <f t="shared" si="519"/>
        <v>0</v>
      </c>
      <c r="BC1108" s="115">
        <f t="shared" si="525"/>
        <v>0</v>
      </c>
      <c r="BD1108" s="116">
        <f t="shared" si="520"/>
        <v>0</v>
      </c>
      <c r="BE1108" s="120">
        <f t="shared" si="526"/>
        <v>0</v>
      </c>
      <c r="BF1108" s="115">
        <f t="shared" si="527"/>
        <v>0</v>
      </c>
      <c r="BG1108" s="116">
        <f t="shared" si="521"/>
        <v>0</v>
      </c>
      <c r="BH1108" s="120">
        <f t="shared" si="528"/>
        <v>0</v>
      </c>
      <c r="BI1108" s="115">
        <f t="shared" si="529"/>
        <v>0</v>
      </c>
      <c r="BJ1108" s="116">
        <f t="shared" si="522"/>
        <v>0</v>
      </c>
      <c r="BK1108" s="120">
        <f t="shared" si="530"/>
        <v>0</v>
      </c>
      <c r="BL1108" s="120">
        <f t="shared" si="531"/>
        <v>0</v>
      </c>
      <c r="BN1108" s="375">
        <f t="shared" si="523"/>
        <v>0</v>
      </c>
      <c r="BP1108" s="380"/>
      <c r="DH1108" s="102"/>
    </row>
    <row r="1109" spans="1:112" hidden="1">
      <c r="A1109" s="110"/>
      <c r="B1109" s="786"/>
      <c r="C1109" s="786"/>
      <c r="D1109" s="786"/>
      <c r="E1109" s="786"/>
      <c r="F1109" s="786"/>
      <c r="G1109" s="786"/>
      <c r="H1109" s="786"/>
      <c r="I1109" s="786"/>
      <c r="J1109" s="786"/>
      <c r="K1109" s="786"/>
      <c r="L1109" s="786"/>
      <c r="M1109" s="786"/>
      <c r="N1109" s="786"/>
      <c r="O1109" s="786"/>
      <c r="P1109" s="786"/>
      <c r="Q1109" s="786"/>
      <c r="R1109" s="787"/>
      <c r="S1109" s="787"/>
      <c r="T1109" s="788"/>
      <c r="U1109" s="787"/>
      <c r="V1109" s="787"/>
      <c r="W1109" s="783"/>
      <c r="X1109" s="789"/>
      <c r="Y1109" s="789"/>
      <c r="Z1109" s="789"/>
      <c r="AA1109" s="789"/>
      <c r="AB1109" s="789"/>
      <c r="AC1109" s="781"/>
      <c r="AD1109" s="782"/>
      <c r="AE1109" s="783"/>
      <c r="AF1109" s="784">
        <f t="shared" si="524"/>
        <v>0</v>
      </c>
      <c r="AG1109" s="784"/>
      <c r="AH1109" s="784"/>
      <c r="AI1109" s="784"/>
      <c r="AJ1109" s="784">
        <f t="shared" si="512"/>
        <v>0</v>
      </c>
      <c r="AK1109" s="784"/>
      <c r="AL1109" s="784"/>
      <c r="AM1109" s="784"/>
      <c r="AN1109" s="784">
        <f t="shared" si="513"/>
        <v>0</v>
      </c>
      <c r="AO1109" s="784"/>
      <c r="AP1109" s="784"/>
      <c r="AQ1109" s="784"/>
      <c r="AR1109" s="363"/>
      <c r="AS1109" s="785">
        <f t="shared" si="514"/>
        <v>0</v>
      </c>
      <c r="AT1109" s="785"/>
      <c r="AU1109" s="785"/>
      <c r="AV1109" s="785"/>
      <c r="AW1109" s="785">
        <f t="shared" si="515"/>
        <v>0</v>
      </c>
      <c r="AX1109" s="91"/>
      <c r="AY1109" s="116">
        <f t="shared" si="516"/>
        <v>0</v>
      </c>
      <c r="AZ1109" s="116">
        <f t="shared" si="517"/>
        <v>0</v>
      </c>
      <c r="BA1109" s="116">
        <f t="shared" si="518"/>
        <v>0</v>
      </c>
      <c r="BB1109" s="116">
        <f t="shared" si="519"/>
        <v>0</v>
      </c>
      <c r="BC1109" s="115">
        <f t="shared" si="525"/>
        <v>0</v>
      </c>
      <c r="BD1109" s="116">
        <f t="shared" si="520"/>
        <v>0</v>
      </c>
      <c r="BE1109" s="120">
        <f t="shared" si="526"/>
        <v>0</v>
      </c>
      <c r="BF1109" s="115">
        <f t="shared" si="527"/>
        <v>0</v>
      </c>
      <c r="BG1109" s="116">
        <f t="shared" si="521"/>
        <v>0</v>
      </c>
      <c r="BH1109" s="120">
        <f t="shared" si="528"/>
        <v>0</v>
      </c>
      <c r="BI1109" s="115">
        <f t="shared" si="529"/>
        <v>0</v>
      </c>
      <c r="BJ1109" s="116">
        <f t="shared" si="522"/>
        <v>0</v>
      </c>
      <c r="BK1109" s="120">
        <f t="shared" si="530"/>
        <v>0</v>
      </c>
      <c r="BL1109" s="120">
        <f t="shared" si="531"/>
        <v>0</v>
      </c>
      <c r="BN1109" s="375">
        <f t="shared" si="523"/>
        <v>0</v>
      </c>
      <c r="BP1109" s="380"/>
      <c r="DH1109" s="102"/>
    </row>
    <row r="1110" spans="1:112" hidden="1">
      <c r="A1110" s="110"/>
      <c r="B1110" s="786"/>
      <c r="C1110" s="786"/>
      <c r="D1110" s="786"/>
      <c r="E1110" s="786"/>
      <c r="F1110" s="786"/>
      <c r="G1110" s="786"/>
      <c r="H1110" s="786"/>
      <c r="I1110" s="786"/>
      <c r="J1110" s="786"/>
      <c r="K1110" s="786"/>
      <c r="L1110" s="786"/>
      <c r="M1110" s="786"/>
      <c r="N1110" s="786"/>
      <c r="O1110" s="786"/>
      <c r="P1110" s="786"/>
      <c r="Q1110" s="786"/>
      <c r="R1110" s="787"/>
      <c r="S1110" s="787"/>
      <c r="T1110" s="788"/>
      <c r="U1110" s="787"/>
      <c r="V1110" s="787"/>
      <c r="W1110" s="783"/>
      <c r="X1110" s="789"/>
      <c r="Y1110" s="789"/>
      <c r="Z1110" s="789"/>
      <c r="AA1110" s="789"/>
      <c r="AB1110" s="789"/>
      <c r="AC1110" s="781"/>
      <c r="AD1110" s="782"/>
      <c r="AE1110" s="783"/>
      <c r="AF1110" s="784">
        <f t="shared" si="524"/>
        <v>0</v>
      </c>
      <c r="AG1110" s="784"/>
      <c r="AH1110" s="784"/>
      <c r="AI1110" s="784"/>
      <c r="AJ1110" s="784">
        <f t="shared" si="512"/>
        <v>0</v>
      </c>
      <c r="AK1110" s="784"/>
      <c r="AL1110" s="784"/>
      <c r="AM1110" s="784"/>
      <c r="AN1110" s="784">
        <f t="shared" si="513"/>
        <v>0</v>
      </c>
      <c r="AO1110" s="784"/>
      <c r="AP1110" s="784"/>
      <c r="AQ1110" s="784"/>
      <c r="AR1110" s="363"/>
      <c r="AS1110" s="785">
        <f t="shared" si="514"/>
        <v>0</v>
      </c>
      <c r="AT1110" s="785"/>
      <c r="AU1110" s="785"/>
      <c r="AV1110" s="785"/>
      <c r="AW1110" s="785">
        <f t="shared" si="515"/>
        <v>0</v>
      </c>
      <c r="AX1110" s="91"/>
      <c r="AY1110" s="116">
        <f t="shared" si="516"/>
        <v>0</v>
      </c>
      <c r="AZ1110" s="116">
        <f t="shared" si="517"/>
        <v>0</v>
      </c>
      <c r="BA1110" s="116">
        <f t="shared" si="518"/>
        <v>0</v>
      </c>
      <c r="BB1110" s="116">
        <f t="shared" si="519"/>
        <v>0</v>
      </c>
      <c r="BC1110" s="115">
        <f t="shared" si="525"/>
        <v>0</v>
      </c>
      <c r="BD1110" s="116">
        <f t="shared" si="520"/>
        <v>0</v>
      </c>
      <c r="BE1110" s="120">
        <f t="shared" si="526"/>
        <v>0</v>
      </c>
      <c r="BF1110" s="115">
        <f t="shared" si="527"/>
        <v>0</v>
      </c>
      <c r="BG1110" s="116">
        <f t="shared" si="521"/>
        <v>0</v>
      </c>
      <c r="BH1110" s="120">
        <f t="shared" si="528"/>
        <v>0</v>
      </c>
      <c r="BI1110" s="115">
        <f t="shared" si="529"/>
        <v>0</v>
      </c>
      <c r="BJ1110" s="116">
        <f t="shared" si="522"/>
        <v>0</v>
      </c>
      <c r="BK1110" s="120">
        <f t="shared" si="530"/>
        <v>0</v>
      </c>
      <c r="BL1110" s="120">
        <f t="shared" si="531"/>
        <v>0</v>
      </c>
      <c r="BN1110" s="375">
        <f t="shared" si="523"/>
        <v>0</v>
      </c>
      <c r="BP1110" s="380"/>
      <c r="DH1110" s="102"/>
    </row>
    <row r="1111" spans="1:112" hidden="1">
      <c r="A1111" s="110"/>
      <c r="B1111" s="786"/>
      <c r="C1111" s="786"/>
      <c r="D1111" s="786"/>
      <c r="E1111" s="786"/>
      <c r="F1111" s="786"/>
      <c r="G1111" s="786"/>
      <c r="H1111" s="786"/>
      <c r="I1111" s="786"/>
      <c r="J1111" s="786"/>
      <c r="K1111" s="786"/>
      <c r="L1111" s="786"/>
      <c r="M1111" s="786"/>
      <c r="N1111" s="786"/>
      <c r="O1111" s="786"/>
      <c r="P1111" s="786"/>
      <c r="Q1111" s="786"/>
      <c r="R1111" s="787"/>
      <c r="S1111" s="787"/>
      <c r="T1111" s="788"/>
      <c r="U1111" s="787"/>
      <c r="V1111" s="787"/>
      <c r="W1111" s="783"/>
      <c r="X1111" s="789"/>
      <c r="Y1111" s="789"/>
      <c r="Z1111" s="789"/>
      <c r="AA1111" s="789"/>
      <c r="AB1111" s="789"/>
      <c r="AC1111" s="781"/>
      <c r="AD1111" s="782"/>
      <c r="AE1111" s="783"/>
      <c r="AF1111" s="784">
        <f t="shared" si="524"/>
        <v>0</v>
      </c>
      <c r="AG1111" s="784"/>
      <c r="AH1111" s="784"/>
      <c r="AI1111" s="784"/>
      <c r="AJ1111" s="784">
        <f t="shared" si="512"/>
        <v>0</v>
      </c>
      <c r="AK1111" s="784"/>
      <c r="AL1111" s="784"/>
      <c r="AM1111" s="784"/>
      <c r="AN1111" s="784">
        <f t="shared" si="513"/>
        <v>0</v>
      </c>
      <c r="AO1111" s="784"/>
      <c r="AP1111" s="784"/>
      <c r="AQ1111" s="784"/>
      <c r="AR1111" s="363"/>
      <c r="AS1111" s="785">
        <f t="shared" si="514"/>
        <v>0</v>
      </c>
      <c r="AT1111" s="785"/>
      <c r="AU1111" s="785"/>
      <c r="AV1111" s="785"/>
      <c r="AW1111" s="785">
        <f t="shared" si="515"/>
        <v>0</v>
      </c>
      <c r="AX1111" s="91"/>
      <c r="AY1111" s="116">
        <f t="shared" si="516"/>
        <v>0</v>
      </c>
      <c r="AZ1111" s="116">
        <f t="shared" si="517"/>
        <v>0</v>
      </c>
      <c r="BA1111" s="116">
        <f t="shared" si="518"/>
        <v>0</v>
      </c>
      <c r="BB1111" s="116">
        <f t="shared" si="519"/>
        <v>0</v>
      </c>
      <c r="BC1111" s="115">
        <f t="shared" si="525"/>
        <v>0</v>
      </c>
      <c r="BD1111" s="116">
        <f t="shared" si="520"/>
        <v>0</v>
      </c>
      <c r="BE1111" s="120">
        <f t="shared" si="526"/>
        <v>0</v>
      </c>
      <c r="BF1111" s="115">
        <f t="shared" si="527"/>
        <v>0</v>
      </c>
      <c r="BG1111" s="116">
        <f t="shared" si="521"/>
        <v>0</v>
      </c>
      <c r="BH1111" s="120">
        <f t="shared" si="528"/>
        <v>0</v>
      </c>
      <c r="BI1111" s="115">
        <f t="shared" si="529"/>
        <v>0</v>
      </c>
      <c r="BJ1111" s="116">
        <f t="shared" si="522"/>
        <v>0</v>
      </c>
      <c r="BK1111" s="120">
        <f t="shared" si="530"/>
        <v>0</v>
      </c>
      <c r="BL1111" s="120">
        <f t="shared" si="531"/>
        <v>0</v>
      </c>
      <c r="BN1111" s="375">
        <f t="shared" si="523"/>
        <v>0</v>
      </c>
      <c r="BP1111" s="380"/>
      <c r="DH1111" s="102"/>
    </row>
    <row r="1112" spans="1:112" hidden="1">
      <c r="A1112" s="110"/>
      <c r="B1112" s="786"/>
      <c r="C1112" s="786"/>
      <c r="D1112" s="786"/>
      <c r="E1112" s="786"/>
      <c r="F1112" s="786"/>
      <c r="G1112" s="786"/>
      <c r="H1112" s="786"/>
      <c r="I1112" s="786"/>
      <c r="J1112" s="786"/>
      <c r="K1112" s="786"/>
      <c r="L1112" s="786"/>
      <c r="M1112" s="786"/>
      <c r="N1112" s="786"/>
      <c r="O1112" s="786"/>
      <c r="P1112" s="786"/>
      <c r="Q1112" s="786"/>
      <c r="R1112" s="787"/>
      <c r="S1112" s="787"/>
      <c r="T1112" s="788"/>
      <c r="U1112" s="787"/>
      <c r="V1112" s="787"/>
      <c r="W1112" s="783"/>
      <c r="X1112" s="789"/>
      <c r="Y1112" s="789"/>
      <c r="Z1112" s="789"/>
      <c r="AA1112" s="789"/>
      <c r="AB1112" s="789"/>
      <c r="AC1112" s="781"/>
      <c r="AD1112" s="782"/>
      <c r="AE1112" s="783"/>
      <c r="AF1112" s="784">
        <f t="shared" si="524"/>
        <v>0</v>
      </c>
      <c r="AG1112" s="784"/>
      <c r="AH1112" s="784"/>
      <c r="AI1112" s="784"/>
      <c r="AJ1112" s="784">
        <f t="shared" si="512"/>
        <v>0</v>
      </c>
      <c r="AK1112" s="784"/>
      <c r="AL1112" s="784"/>
      <c r="AM1112" s="784"/>
      <c r="AN1112" s="784">
        <f t="shared" si="513"/>
        <v>0</v>
      </c>
      <c r="AO1112" s="784"/>
      <c r="AP1112" s="784"/>
      <c r="AQ1112" s="784"/>
      <c r="AR1112" s="363"/>
      <c r="AS1112" s="785">
        <f t="shared" si="514"/>
        <v>0</v>
      </c>
      <c r="AT1112" s="785"/>
      <c r="AU1112" s="785"/>
      <c r="AV1112" s="785"/>
      <c r="AW1112" s="785">
        <f t="shared" si="515"/>
        <v>0</v>
      </c>
      <c r="AX1112" s="91"/>
      <c r="AY1112" s="116">
        <f t="shared" si="516"/>
        <v>0</v>
      </c>
      <c r="AZ1112" s="116">
        <f t="shared" si="517"/>
        <v>0</v>
      </c>
      <c r="BA1112" s="116">
        <f t="shared" si="518"/>
        <v>0</v>
      </c>
      <c r="BB1112" s="116">
        <f t="shared" si="519"/>
        <v>0</v>
      </c>
      <c r="BC1112" s="115">
        <f t="shared" si="525"/>
        <v>0</v>
      </c>
      <c r="BD1112" s="116">
        <f t="shared" si="520"/>
        <v>0</v>
      </c>
      <c r="BE1112" s="120">
        <f t="shared" si="526"/>
        <v>0</v>
      </c>
      <c r="BF1112" s="115">
        <f t="shared" si="527"/>
        <v>0</v>
      </c>
      <c r="BG1112" s="116">
        <f t="shared" si="521"/>
        <v>0</v>
      </c>
      <c r="BH1112" s="120">
        <f t="shared" si="528"/>
        <v>0</v>
      </c>
      <c r="BI1112" s="115">
        <f t="shared" si="529"/>
        <v>0</v>
      </c>
      <c r="BJ1112" s="116">
        <f t="shared" si="522"/>
        <v>0</v>
      </c>
      <c r="BK1112" s="120">
        <f t="shared" si="530"/>
        <v>0</v>
      </c>
      <c r="BL1112" s="120">
        <f t="shared" si="531"/>
        <v>0</v>
      </c>
      <c r="BN1112" s="375">
        <f t="shared" si="523"/>
        <v>0</v>
      </c>
      <c r="BP1112" s="380"/>
      <c r="DH1112" s="102"/>
    </row>
    <row r="1113" spans="1:112" hidden="1">
      <c r="A1113" s="110"/>
      <c r="B1113" s="786"/>
      <c r="C1113" s="786"/>
      <c r="D1113" s="786"/>
      <c r="E1113" s="786"/>
      <c r="F1113" s="786"/>
      <c r="G1113" s="786"/>
      <c r="H1113" s="786"/>
      <c r="I1113" s="786"/>
      <c r="J1113" s="786"/>
      <c r="K1113" s="786"/>
      <c r="L1113" s="786"/>
      <c r="M1113" s="786"/>
      <c r="N1113" s="786"/>
      <c r="O1113" s="786"/>
      <c r="P1113" s="786"/>
      <c r="Q1113" s="786"/>
      <c r="R1113" s="787"/>
      <c r="S1113" s="787"/>
      <c r="T1113" s="788"/>
      <c r="U1113" s="787"/>
      <c r="V1113" s="787"/>
      <c r="W1113" s="783"/>
      <c r="X1113" s="789"/>
      <c r="Y1113" s="789"/>
      <c r="Z1113" s="789"/>
      <c r="AA1113" s="789"/>
      <c r="AB1113" s="789"/>
      <c r="AC1113" s="781"/>
      <c r="AD1113" s="782"/>
      <c r="AE1113" s="783"/>
      <c r="AF1113" s="784">
        <f t="shared" si="524"/>
        <v>0</v>
      </c>
      <c r="AG1113" s="784"/>
      <c r="AH1113" s="784"/>
      <c r="AI1113" s="784"/>
      <c r="AJ1113" s="784">
        <f t="shared" si="512"/>
        <v>0</v>
      </c>
      <c r="AK1113" s="784"/>
      <c r="AL1113" s="784"/>
      <c r="AM1113" s="784"/>
      <c r="AN1113" s="784">
        <f t="shared" si="513"/>
        <v>0</v>
      </c>
      <c r="AO1113" s="784"/>
      <c r="AP1113" s="784"/>
      <c r="AQ1113" s="784"/>
      <c r="AR1113" s="363"/>
      <c r="AS1113" s="785">
        <f t="shared" si="514"/>
        <v>0</v>
      </c>
      <c r="AT1113" s="785"/>
      <c r="AU1113" s="785"/>
      <c r="AV1113" s="785"/>
      <c r="AW1113" s="785">
        <f t="shared" si="515"/>
        <v>0</v>
      </c>
      <c r="AX1113" s="91"/>
      <c r="AY1113" s="116">
        <f t="shared" si="516"/>
        <v>0</v>
      </c>
      <c r="AZ1113" s="116">
        <f t="shared" si="517"/>
        <v>0</v>
      </c>
      <c r="BA1113" s="116">
        <f t="shared" si="518"/>
        <v>0</v>
      </c>
      <c r="BB1113" s="116">
        <f t="shared" si="519"/>
        <v>0</v>
      </c>
      <c r="BC1113" s="115">
        <f t="shared" si="525"/>
        <v>0</v>
      </c>
      <c r="BD1113" s="116">
        <f t="shared" si="520"/>
        <v>0</v>
      </c>
      <c r="BE1113" s="120">
        <f t="shared" si="526"/>
        <v>0</v>
      </c>
      <c r="BF1113" s="115">
        <f t="shared" si="527"/>
        <v>0</v>
      </c>
      <c r="BG1113" s="116">
        <f t="shared" si="521"/>
        <v>0</v>
      </c>
      <c r="BH1113" s="120">
        <f t="shared" si="528"/>
        <v>0</v>
      </c>
      <c r="BI1113" s="115">
        <f t="shared" si="529"/>
        <v>0</v>
      </c>
      <c r="BJ1113" s="116">
        <f t="shared" si="522"/>
        <v>0</v>
      </c>
      <c r="BK1113" s="120">
        <f t="shared" si="530"/>
        <v>0</v>
      </c>
      <c r="BL1113" s="120">
        <f t="shared" si="531"/>
        <v>0</v>
      </c>
      <c r="BN1113" s="375">
        <f t="shared" si="523"/>
        <v>0</v>
      </c>
      <c r="BP1113" s="380"/>
      <c r="DH1113" s="102"/>
    </row>
    <row r="1114" spans="1:112" hidden="1">
      <c r="A1114" s="110"/>
      <c r="B1114" s="786"/>
      <c r="C1114" s="786"/>
      <c r="D1114" s="786"/>
      <c r="E1114" s="786"/>
      <c r="F1114" s="786"/>
      <c r="G1114" s="786"/>
      <c r="H1114" s="786"/>
      <c r="I1114" s="786"/>
      <c r="J1114" s="786"/>
      <c r="K1114" s="786"/>
      <c r="L1114" s="786"/>
      <c r="M1114" s="786"/>
      <c r="N1114" s="786"/>
      <c r="O1114" s="786"/>
      <c r="P1114" s="786"/>
      <c r="Q1114" s="786"/>
      <c r="R1114" s="787"/>
      <c r="S1114" s="787"/>
      <c r="T1114" s="788"/>
      <c r="U1114" s="787"/>
      <c r="V1114" s="787"/>
      <c r="W1114" s="783"/>
      <c r="X1114" s="789"/>
      <c r="Y1114" s="789"/>
      <c r="Z1114" s="789"/>
      <c r="AA1114" s="789"/>
      <c r="AB1114" s="789"/>
      <c r="AC1114" s="781"/>
      <c r="AD1114" s="782"/>
      <c r="AE1114" s="783"/>
      <c r="AF1114" s="784">
        <f t="shared" si="524"/>
        <v>0</v>
      </c>
      <c r="AG1114" s="784"/>
      <c r="AH1114" s="784"/>
      <c r="AI1114" s="784"/>
      <c r="AJ1114" s="784">
        <f t="shared" si="512"/>
        <v>0</v>
      </c>
      <c r="AK1114" s="784"/>
      <c r="AL1114" s="784"/>
      <c r="AM1114" s="784"/>
      <c r="AN1114" s="784">
        <f t="shared" si="513"/>
        <v>0</v>
      </c>
      <c r="AO1114" s="784"/>
      <c r="AP1114" s="784"/>
      <c r="AQ1114" s="784"/>
      <c r="AR1114" s="363"/>
      <c r="AS1114" s="785">
        <f t="shared" si="514"/>
        <v>0</v>
      </c>
      <c r="AT1114" s="785"/>
      <c r="AU1114" s="785"/>
      <c r="AV1114" s="785"/>
      <c r="AW1114" s="785">
        <f t="shared" si="515"/>
        <v>0</v>
      </c>
      <c r="AX1114" s="91"/>
      <c r="AY1114" s="116">
        <f t="shared" si="516"/>
        <v>0</v>
      </c>
      <c r="AZ1114" s="116">
        <f t="shared" si="517"/>
        <v>0</v>
      </c>
      <c r="BA1114" s="116">
        <f t="shared" si="518"/>
        <v>0</v>
      </c>
      <c r="BB1114" s="116">
        <f t="shared" si="519"/>
        <v>0</v>
      </c>
      <c r="BC1114" s="115">
        <f t="shared" si="525"/>
        <v>0</v>
      </c>
      <c r="BD1114" s="116">
        <f t="shared" si="520"/>
        <v>0</v>
      </c>
      <c r="BE1114" s="120">
        <f t="shared" si="526"/>
        <v>0</v>
      </c>
      <c r="BF1114" s="115">
        <f t="shared" si="527"/>
        <v>0</v>
      </c>
      <c r="BG1114" s="116">
        <f t="shared" si="521"/>
        <v>0</v>
      </c>
      <c r="BH1114" s="120">
        <f t="shared" si="528"/>
        <v>0</v>
      </c>
      <c r="BI1114" s="115">
        <f t="shared" si="529"/>
        <v>0</v>
      </c>
      <c r="BJ1114" s="116">
        <f t="shared" si="522"/>
        <v>0</v>
      </c>
      <c r="BK1114" s="120">
        <f t="shared" si="530"/>
        <v>0</v>
      </c>
      <c r="BL1114" s="120">
        <f t="shared" si="531"/>
        <v>0</v>
      </c>
      <c r="BN1114" s="375">
        <f t="shared" si="523"/>
        <v>0</v>
      </c>
      <c r="BP1114" s="380"/>
      <c r="DH1114" s="102"/>
    </row>
    <row r="1115" spans="1:112" hidden="1">
      <c r="A1115" s="110"/>
      <c r="B1115" s="786"/>
      <c r="C1115" s="786"/>
      <c r="D1115" s="786"/>
      <c r="E1115" s="786"/>
      <c r="F1115" s="786"/>
      <c r="G1115" s="786"/>
      <c r="H1115" s="786"/>
      <c r="I1115" s="786"/>
      <c r="J1115" s="786"/>
      <c r="K1115" s="786"/>
      <c r="L1115" s="786"/>
      <c r="M1115" s="786"/>
      <c r="N1115" s="786"/>
      <c r="O1115" s="786"/>
      <c r="P1115" s="786"/>
      <c r="Q1115" s="786"/>
      <c r="R1115" s="787"/>
      <c r="S1115" s="787"/>
      <c r="T1115" s="788"/>
      <c r="U1115" s="787"/>
      <c r="V1115" s="787"/>
      <c r="W1115" s="783"/>
      <c r="X1115" s="789"/>
      <c r="Y1115" s="789"/>
      <c r="Z1115" s="789"/>
      <c r="AA1115" s="789"/>
      <c r="AB1115" s="789"/>
      <c r="AC1115" s="781"/>
      <c r="AD1115" s="782"/>
      <c r="AE1115" s="783"/>
      <c r="AF1115" s="784">
        <f t="shared" si="524"/>
        <v>0</v>
      </c>
      <c r="AG1115" s="784"/>
      <c r="AH1115" s="784"/>
      <c r="AI1115" s="784"/>
      <c r="AJ1115" s="784">
        <f t="shared" si="512"/>
        <v>0</v>
      </c>
      <c r="AK1115" s="784"/>
      <c r="AL1115" s="784"/>
      <c r="AM1115" s="784"/>
      <c r="AN1115" s="784">
        <f t="shared" si="513"/>
        <v>0</v>
      </c>
      <c r="AO1115" s="784"/>
      <c r="AP1115" s="784"/>
      <c r="AQ1115" s="784"/>
      <c r="AR1115" s="363"/>
      <c r="AS1115" s="785">
        <f t="shared" si="514"/>
        <v>0</v>
      </c>
      <c r="AT1115" s="785"/>
      <c r="AU1115" s="785"/>
      <c r="AV1115" s="785"/>
      <c r="AW1115" s="785">
        <f t="shared" si="515"/>
        <v>0</v>
      </c>
      <c r="AX1115" s="91"/>
      <c r="AY1115" s="116">
        <f t="shared" si="516"/>
        <v>0</v>
      </c>
      <c r="AZ1115" s="116">
        <f t="shared" si="517"/>
        <v>0</v>
      </c>
      <c r="BA1115" s="116">
        <f t="shared" si="518"/>
        <v>0</v>
      </c>
      <c r="BB1115" s="116">
        <f t="shared" si="519"/>
        <v>0</v>
      </c>
      <c r="BC1115" s="115">
        <f t="shared" si="525"/>
        <v>0</v>
      </c>
      <c r="BD1115" s="116">
        <f t="shared" si="520"/>
        <v>0</v>
      </c>
      <c r="BE1115" s="120">
        <f t="shared" si="526"/>
        <v>0</v>
      </c>
      <c r="BF1115" s="115">
        <f t="shared" si="527"/>
        <v>0</v>
      </c>
      <c r="BG1115" s="116">
        <f t="shared" si="521"/>
        <v>0</v>
      </c>
      <c r="BH1115" s="120">
        <f t="shared" si="528"/>
        <v>0</v>
      </c>
      <c r="BI1115" s="115">
        <f t="shared" si="529"/>
        <v>0</v>
      </c>
      <c r="BJ1115" s="116">
        <f t="shared" si="522"/>
        <v>0</v>
      </c>
      <c r="BK1115" s="120">
        <f t="shared" si="530"/>
        <v>0</v>
      </c>
      <c r="BL1115" s="120">
        <f t="shared" si="531"/>
        <v>0</v>
      </c>
      <c r="BN1115" s="375">
        <f t="shared" si="523"/>
        <v>0</v>
      </c>
      <c r="BP1115" s="380"/>
      <c r="DH1115" s="102"/>
    </row>
    <row r="1116" spans="1:112" hidden="1">
      <c r="A1116" s="110"/>
      <c r="B1116" s="786"/>
      <c r="C1116" s="786"/>
      <c r="D1116" s="786"/>
      <c r="E1116" s="786"/>
      <c r="F1116" s="786"/>
      <c r="G1116" s="786"/>
      <c r="H1116" s="786"/>
      <c r="I1116" s="786"/>
      <c r="J1116" s="786"/>
      <c r="K1116" s="786"/>
      <c r="L1116" s="786"/>
      <c r="M1116" s="786"/>
      <c r="N1116" s="786"/>
      <c r="O1116" s="786"/>
      <c r="P1116" s="786"/>
      <c r="Q1116" s="786"/>
      <c r="R1116" s="787"/>
      <c r="S1116" s="787"/>
      <c r="T1116" s="788"/>
      <c r="U1116" s="787"/>
      <c r="V1116" s="787"/>
      <c r="W1116" s="783"/>
      <c r="X1116" s="789"/>
      <c r="Y1116" s="789"/>
      <c r="Z1116" s="789"/>
      <c r="AA1116" s="789"/>
      <c r="AB1116" s="789"/>
      <c r="AC1116" s="781"/>
      <c r="AD1116" s="782"/>
      <c r="AE1116" s="783"/>
      <c r="AF1116" s="784">
        <f t="shared" si="524"/>
        <v>0</v>
      </c>
      <c r="AG1116" s="784"/>
      <c r="AH1116" s="784"/>
      <c r="AI1116" s="784"/>
      <c r="AJ1116" s="784">
        <f t="shared" si="512"/>
        <v>0</v>
      </c>
      <c r="AK1116" s="784"/>
      <c r="AL1116" s="784"/>
      <c r="AM1116" s="784"/>
      <c r="AN1116" s="784">
        <f t="shared" si="513"/>
        <v>0</v>
      </c>
      <c r="AO1116" s="784"/>
      <c r="AP1116" s="784"/>
      <c r="AQ1116" s="784"/>
      <c r="AR1116" s="363"/>
      <c r="AS1116" s="785">
        <f t="shared" si="514"/>
        <v>0</v>
      </c>
      <c r="AT1116" s="785"/>
      <c r="AU1116" s="785"/>
      <c r="AV1116" s="785"/>
      <c r="AW1116" s="785">
        <f t="shared" si="515"/>
        <v>0</v>
      </c>
      <c r="AX1116" s="91"/>
      <c r="AY1116" s="116">
        <f t="shared" si="516"/>
        <v>0</v>
      </c>
      <c r="AZ1116" s="116">
        <f t="shared" si="517"/>
        <v>0</v>
      </c>
      <c r="BA1116" s="116">
        <f t="shared" si="518"/>
        <v>0</v>
      </c>
      <c r="BB1116" s="116">
        <f t="shared" si="519"/>
        <v>0</v>
      </c>
      <c r="BC1116" s="115">
        <f t="shared" si="525"/>
        <v>0</v>
      </c>
      <c r="BD1116" s="116">
        <f t="shared" si="520"/>
        <v>0</v>
      </c>
      <c r="BE1116" s="120">
        <f t="shared" si="526"/>
        <v>0</v>
      </c>
      <c r="BF1116" s="115">
        <f t="shared" si="527"/>
        <v>0</v>
      </c>
      <c r="BG1116" s="116">
        <f t="shared" si="521"/>
        <v>0</v>
      </c>
      <c r="BH1116" s="120">
        <f t="shared" si="528"/>
        <v>0</v>
      </c>
      <c r="BI1116" s="115">
        <f t="shared" si="529"/>
        <v>0</v>
      </c>
      <c r="BJ1116" s="116">
        <f t="shared" si="522"/>
        <v>0</v>
      </c>
      <c r="BK1116" s="120">
        <f t="shared" si="530"/>
        <v>0</v>
      </c>
      <c r="BL1116" s="120">
        <f t="shared" si="531"/>
        <v>0</v>
      </c>
      <c r="BN1116" s="375">
        <f t="shared" si="523"/>
        <v>0</v>
      </c>
      <c r="BP1116" s="380"/>
      <c r="DH1116" s="102"/>
    </row>
    <row r="1117" spans="1:112" hidden="1">
      <c r="A1117" s="110"/>
      <c r="B1117" s="786"/>
      <c r="C1117" s="786"/>
      <c r="D1117" s="786"/>
      <c r="E1117" s="786"/>
      <c r="F1117" s="786"/>
      <c r="G1117" s="786"/>
      <c r="H1117" s="786"/>
      <c r="I1117" s="786"/>
      <c r="J1117" s="786"/>
      <c r="K1117" s="786"/>
      <c r="L1117" s="786"/>
      <c r="M1117" s="786"/>
      <c r="N1117" s="786"/>
      <c r="O1117" s="786"/>
      <c r="P1117" s="786"/>
      <c r="Q1117" s="786"/>
      <c r="R1117" s="787"/>
      <c r="S1117" s="787"/>
      <c r="T1117" s="788"/>
      <c r="U1117" s="787"/>
      <c r="V1117" s="787"/>
      <c r="W1117" s="783"/>
      <c r="X1117" s="789"/>
      <c r="Y1117" s="789"/>
      <c r="Z1117" s="789"/>
      <c r="AA1117" s="789"/>
      <c r="AB1117" s="789"/>
      <c r="AC1117" s="781"/>
      <c r="AD1117" s="782"/>
      <c r="AE1117" s="783"/>
      <c r="AF1117" s="784">
        <f t="shared" si="524"/>
        <v>0</v>
      </c>
      <c r="AG1117" s="784"/>
      <c r="AH1117" s="784"/>
      <c r="AI1117" s="784"/>
      <c r="AJ1117" s="784">
        <f t="shared" si="512"/>
        <v>0</v>
      </c>
      <c r="AK1117" s="784"/>
      <c r="AL1117" s="784"/>
      <c r="AM1117" s="784"/>
      <c r="AN1117" s="784">
        <f t="shared" si="513"/>
        <v>0</v>
      </c>
      <c r="AO1117" s="784"/>
      <c r="AP1117" s="784"/>
      <c r="AQ1117" s="784"/>
      <c r="AR1117" s="363"/>
      <c r="AS1117" s="785">
        <f t="shared" si="514"/>
        <v>0</v>
      </c>
      <c r="AT1117" s="785"/>
      <c r="AU1117" s="785"/>
      <c r="AV1117" s="785"/>
      <c r="AW1117" s="785">
        <f t="shared" si="515"/>
        <v>0</v>
      </c>
      <c r="AX1117" s="91"/>
      <c r="AY1117" s="116">
        <f t="shared" si="516"/>
        <v>0</v>
      </c>
      <c r="AZ1117" s="116">
        <f t="shared" si="517"/>
        <v>0</v>
      </c>
      <c r="BA1117" s="116">
        <f t="shared" si="518"/>
        <v>0</v>
      </c>
      <c r="BB1117" s="116">
        <f t="shared" si="519"/>
        <v>0</v>
      </c>
      <c r="BC1117" s="115">
        <f t="shared" si="525"/>
        <v>0</v>
      </c>
      <c r="BD1117" s="116">
        <f t="shared" si="520"/>
        <v>0</v>
      </c>
      <c r="BE1117" s="120">
        <f t="shared" si="526"/>
        <v>0</v>
      </c>
      <c r="BF1117" s="115">
        <f t="shared" si="527"/>
        <v>0</v>
      </c>
      <c r="BG1117" s="116">
        <f t="shared" si="521"/>
        <v>0</v>
      </c>
      <c r="BH1117" s="120">
        <f t="shared" si="528"/>
        <v>0</v>
      </c>
      <c r="BI1117" s="115">
        <f t="shared" si="529"/>
        <v>0</v>
      </c>
      <c r="BJ1117" s="116">
        <f t="shared" si="522"/>
        <v>0</v>
      </c>
      <c r="BK1117" s="120">
        <f t="shared" si="530"/>
        <v>0</v>
      </c>
      <c r="BL1117" s="120">
        <f t="shared" si="531"/>
        <v>0</v>
      </c>
      <c r="BN1117" s="375">
        <f t="shared" si="523"/>
        <v>0</v>
      </c>
      <c r="BP1117" s="380"/>
      <c r="DH1117" s="102"/>
    </row>
    <row r="1118" spans="1:112" hidden="1">
      <c r="A1118" s="110"/>
      <c r="B1118" s="786"/>
      <c r="C1118" s="786"/>
      <c r="D1118" s="786"/>
      <c r="E1118" s="786"/>
      <c r="F1118" s="786"/>
      <c r="G1118" s="786"/>
      <c r="H1118" s="786"/>
      <c r="I1118" s="786"/>
      <c r="J1118" s="786"/>
      <c r="K1118" s="786"/>
      <c r="L1118" s="786"/>
      <c r="M1118" s="786"/>
      <c r="N1118" s="786"/>
      <c r="O1118" s="786"/>
      <c r="P1118" s="786"/>
      <c r="Q1118" s="786"/>
      <c r="R1118" s="787"/>
      <c r="S1118" s="787"/>
      <c r="T1118" s="788"/>
      <c r="U1118" s="787"/>
      <c r="V1118" s="787"/>
      <c r="W1118" s="783"/>
      <c r="X1118" s="789"/>
      <c r="Y1118" s="789"/>
      <c r="Z1118" s="789"/>
      <c r="AA1118" s="789"/>
      <c r="AB1118" s="789"/>
      <c r="AC1118" s="781"/>
      <c r="AD1118" s="782"/>
      <c r="AE1118" s="783"/>
      <c r="AF1118" s="784">
        <f t="shared" si="524"/>
        <v>0</v>
      </c>
      <c r="AG1118" s="784"/>
      <c r="AH1118" s="784"/>
      <c r="AI1118" s="784"/>
      <c r="AJ1118" s="784">
        <f t="shared" si="512"/>
        <v>0</v>
      </c>
      <c r="AK1118" s="784"/>
      <c r="AL1118" s="784"/>
      <c r="AM1118" s="784"/>
      <c r="AN1118" s="784">
        <f t="shared" si="513"/>
        <v>0</v>
      </c>
      <c r="AO1118" s="784"/>
      <c r="AP1118" s="784"/>
      <c r="AQ1118" s="784"/>
      <c r="AR1118" s="363"/>
      <c r="AS1118" s="785">
        <f t="shared" si="514"/>
        <v>0</v>
      </c>
      <c r="AT1118" s="785"/>
      <c r="AU1118" s="785"/>
      <c r="AV1118" s="785"/>
      <c r="AW1118" s="785">
        <f t="shared" si="515"/>
        <v>0</v>
      </c>
      <c r="AX1118" s="91"/>
      <c r="AY1118" s="116">
        <f t="shared" si="516"/>
        <v>0</v>
      </c>
      <c r="AZ1118" s="116">
        <f t="shared" si="517"/>
        <v>0</v>
      </c>
      <c r="BA1118" s="116">
        <f t="shared" si="518"/>
        <v>0</v>
      </c>
      <c r="BB1118" s="116">
        <f t="shared" si="519"/>
        <v>0</v>
      </c>
      <c r="BC1118" s="115">
        <f t="shared" si="525"/>
        <v>0</v>
      </c>
      <c r="BD1118" s="116">
        <f t="shared" si="520"/>
        <v>0</v>
      </c>
      <c r="BE1118" s="120">
        <f t="shared" si="526"/>
        <v>0</v>
      </c>
      <c r="BF1118" s="115">
        <f t="shared" si="527"/>
        <v>0</v>
      </c>
      <c r="BG1118" s="116">
        <f t="shared" si="521"/>
        <v>0</v>
      </c>
      <c r="BH1118" s="120">
        <f t="shared" si="528"/>
        <v>0</v>
      </c>
      <c r="BI1118" s="115">
        <f t="shared" si="529"/>
        <v>0</v>
      </c>
      <c r="BJ1118" s="116">
        <f t="shared" si="522"/>
        <v>0</v>
      </c>
      <c r="BK1118" s="120">
        <f t="shared" si="530"/>
        <v>0</v>
      </c>
      <c r="BL1118" s="120">
        <f t="shared" si="531"/>
        <v>0</v>
      </c>
      <c r="BN1118" s="375">
        <f t="shared" si="523"/>
        <v>0</v>
      </c>
      <c r="BP1118" s="380"/>
      <c r="DH1118" s="102"/>
    </row>
    <row r="1119" spans="1:112" hidden="1">
      <c r="A1119" s="110"/>
      <c r="B1119" s="786"/>
      <c r="C1119" s="786"/>
      <c r="D1119" s="786"/>
      <c r="E1119" s="786"/>
      <c r="F1119" s="786"/>
      <c r="G1119" s="786"/>
      <c r="H1119" s="786"/>
      <c r="I1119" s="786"/>
      <c r="J1119" s="786"/>
      <c r="K1119" s="786"/>
      <c r="L1119" s="786"/>
      <c r="M1119" s="786"/>
      <c r="N1119" s="786"/>
      <c r="O1119" s="786"/>
      <c r="P1119" s="786"/>
      <c r="Q1119" s="786"/>
      <c r="R1119" s="787"/>
      <c r="S1119" s="787"/>
      <c r="T1119" s="788"/>
      <c r="U1119" s="787"/>
      <c r="V1119" s="787"/>
      <c r="W1119" s="783"/>
      <c r="X1119" s="789"/>
      <c r="Y1119" s="789"/>
      <c r="Z1119" s="789"/>
      <c r="AA1119" s="789"/>
      <c r="AB1119" s="789"/>
      <c r="AC1119" s="781"/>
      <c r="AD1119" s="782"/>
      <c r="AE1119" s="783"/>
      <c r="AF1119" s="784">
        <f t="shared" si="524"/>
        <v>0</v>
      </c>
      <c r="AG1119" s="784"/>
      <c r="AH1119" s="784"/>
      <c r="AI1119" s="784"/>
      <c r="AJ1119" s="784">
        <f t="shared" si="512"/>
        <v>0</v>
      </c>
      <c r="AK1119" s="784"/>
      <c r="AL1119" s="784"/>
      <c r="AM1119" s="784"/>
      <c r="AN1119" s="784">
        <f t="shared" si="513"/>
        <v>0</v>
      </c>
      <c r="AO1119" s="784"/>
      <c r="AP1119" s="784"/>
      <c r="AQ1119" s="784"/>
      <c r="AR1119" s="363"/>
      <c r="AS1119" s="785">
        <f t="shared" si="514"/>
        <v>0</v>
      </c>
      <c r="AT1119" s="785"/>
      <c r="AU1119" s="785"/>
      <c r="AV1119" s="785"/>
      <c r="AW1119" s="785">
        <f t="shared" si="515"/>
        <v>0</v>
      </c>
      <c r="AX1119" s="91"/>
      <c r="AY1119" s="116">
        <f t="shared" si="516"/>
        <v>0</v>
      </c>
      <c r="AZ1119" s="116">
        <f t="shared" si="517"/>
        <v>0</v>
      </c>
      <c r="BA1119" s="116">
        <f t="shared" si="518"/>
        <v>0</v>
      </c>
      <c r="BB1119" s="116">
        <f t="shared" si="519"/>
        <v>0</v>
      </c>
      <c r="BC1119" s="115">
        <f t="shared" si="525"/>
        <v>0</v>
      </c>
      <c r="BD1119" s="116">
        <f t="shared" si="520"/>
        <v>0</v>
      </c>
      <c r="BE1119" s="120">
        <f t="shared" si="526"/>
        <v>0</v>
      </c>
      <c r="BF1119" s="115">
        <f t="shared" si="527"/>
        <v>0</v>
      </c>
      <c r="BG1119" s="116">
        <f t="shared" si="521"/>
        <v>0</v>
      </c>
      <c r="BH1119" s="120">
        <f t="shared" si="528"/>
        <v>0</v>
      </c>
      <c r="BI1119" s="115">
        <f t="shared" si="529"/>
        <v>0</v>
      </c>
      <c r="BJ1119" s="116">
        <f t="shared" si="522"/>
        <v>0</v>
      </c>
      <c r="BK1119" s="120">
        <f t="shared" si="530"/>
        <v>0</v>
      </c>
      <c r="BL1119" s="120">
        <f t="shared" si="531"/>
        <v>0</v>
      </c>
      <c r="BN1119" s="375">
        <f t="shared" si="523"/>
        <v>0</v>
      </c>
      <c r="BP1119" s="380"/>
      <c r="DH1119" s="102"/>
    </row>
    <row r="1120" spans="1:112" hidden="1">
      <c r="A1120" s="110"/>
      <c r="B1120" s="786"/>
      <c r="C1120" s="786"/>
      <c r="D1120" s="786"/>
      <c r="E1120" s="786"/>
      <c r="F1120" s="786"/>
      <c r="G1120" s="786"/>
      <c r="H1120" s="786"/>
      <c r="I1120" s="786"/>
      <c r="J1120" s="786"/>
      <c r="K1120" s="786"/>
      <c r="L1120" s="786"/>
      <c r="M1120" s="786"/>
      <c r="N1120" s="786"/>
      <c r="O1120" s="786"/>
      <c r="P1120" s="786"/>
      <c r="Q1120" s="786"/>
      <c r="R1120" s="787"/>
      <c r="S1120" s="787"/>
      <c r="T1120" s="788"/>
      <c r="U1120" s="787"/>
      <c r="V1120" s="787"/>
      <c r="W1120" s="783"/>
      <c r="X1120" s="789"/>
      <c r="Y1120" s="789"/>
      <c r="Z1120" s="789"/>
      <c r="AA1120" s="789"/>
      <c r="AB1120" s="789"/>
      <c r="AC1120" s="781"/>
      <c r="AD1120" s="782"/>
      <c r="AE1120" s="783"/>
      <c r="AF1120" s="784">
        <f t="shared" si="524"/>
        <v>0</v>
      </c>
      <c r="AG1120" s="784"/>
      <c r="AH1120" s="784"/>
      <c r="AI1120" s="784"/>
      <c r="AJ1120" s="784">
        <f t="shared" si="512"/>
        <v>0</v>
      </c>
      <c r="AK1120" s="784"/>
      <c r="AL1120" s="784"/>
      <c r="AM1120" s="784"/>
      <c r="AN1120" s="784">
        <f t="shared" si="513"/>
        <v>0</v>
      </c>
      <c r="AO1120" s="784"/>
      <c r="AP1120" s="784"/>
      <c r="AQ1120" s="784"/>
      <c r="AR1120" s="363"/>
      <c r="AS1120" s="785">
        <f t="shared" si="514"/>
        <v>0</v>
      </c>
      <c r="AT1120" s="785"/>
      <c r="AU1120" s="785"/>
      <c r="AV1120" s="785"/>
      <c r="AW1120" s="785">
        <f t="shared" si="515"/>
        <v>0</v>
      </c>
      <c r="AX1120" s="91"/>
      <c r="AY1120" s="116">
        <f t="shared" si="516"/>
        <v>0</v>
      </c>
      <c r="AZ1120" s="116">
        <f t="shared" si="517"/>
        <v>0</v>
      </c>
      <c r="BA1120" s="116">
        <f t="shared" si="518"/>
        <v>0</v>
      </c>
      <c r="BB1120" s="116">
        <f t="shared" si="519"/>
        <v>0</v>
      </c>
      <c r="BC1120" s="115">
        <f t="shared" si="525"/>
        <v>0</v>
      </c>
      <c r="BD1120" s="116">
        <f t="shared" si="520"/>
        <v>0</v>
      </c>
      <c r="BE1120" s="120">
        <f t="shared" si="526"/>
        <v>0</v>
      </c>
      <c r="BF1120" s="115">
        <f t="shared" si="527"/>
        <v>0</v>
      </c>
      <c r="BG1120" s="116">
        <f t="shared" si="521"/>
        <v>0</v>
      </c>
      <c r="BH1120" s="120">
        <f t="shared" si="528"/>
        <v>0</v>
      </c>
      <c r="BI1120" s="115">
        <f t="shared" si="529"/>
        <v>0</v>
      </c>
      <c r="BJ1120" s="116">
        <f t="shared" si="522"/>
        <v>0</v>
      </c>
      <c r="BK1120" s="120">
        <f t="shared" si="530"/>
        <v>0</v>
      </c>
      <c r="BL1120" s="120">
        <f t="shared" si="531"/>
        <v>0</v>
      </c>
      <c r="BN1120" s="375">
        <f t="shared" si="523"/>
        <v>0</v>
      </c>
      <c r="BP1120" s="380"/>
      <c r="DH1120" s="102"/>
    </row>
    <row r="1121" spans="1:112" hidden="1">
      <c r="A1121" s="110"/>
      <c r="B1121" s="786"/>
      <c r="C1121" s="786"/>
      <c r="D1121" s="786"/>
      <c r="E1121" s="786"/>
      <c r="F1121" s="786"/>
      <c r="G1121" s="786"/>
      <c r="H1121" s="786"/>
      <c r="I1121" s="786"/>
      <c r="J1121" s="786"/>
      <c r="K1121" s="786"/>
      <c r="L1121" s="786"/>
      <c r="M1121" s="786"/>
      <c r="N1121" s="786"/>
      <c r="O1121" s="786"/>
      <c r="P1121" s="786"/>
      <c r="Q1121" s="786"/>
      <c r="R1121" s="787"/>
      <c r="S1121" s="787"/>
      <c r="T1121" s="788"/>
      <c r="U1121" s="787"/>
      <c r="V1121" s="787"/>
      <c r="W1121" s="783"/>
      <c r="X1121" s="789"/>
      <c r="Y1121" s="789"/>
      <c r="Z1121" s="789"/>
      <c r="AA1121" s="789"/>
      <c r="AB1121" s="789"/>
      <c r="AC1121" s="781"/>
      <c r="AD1121" s="782"/>
      <c r="AE1121" s="783"/>
      <c r="AF1121" s="784">
        <f t="shared" si="524"/>
        <v>0</v>
      </c>
      <c r="AG1121" s="784"/>
      <c r="AH1121" s="784"/>
      <c r="AI1121" s="784"/>
      <c r="AJ1121" s="784">
        <f t="shared" si="512"/>
        <v>0</v>
      </c>
      <c r="AK1121" s="784"/>
      <c r="AL1121" s="784"/>
      <c r="AM1121" s="784"/>
      <c r="AN1121" s="784">
        <f t="shared" si="513"/>
        <v>0</v>
      </c>
      <c r="AO1121" s="784"/>
      <c r="AP1121" s="784"/>
      <c r="AQ1121" s="784"/>
      <c r="AR1121" s="363"/>
      <c r="AS1121" s="785">
        <f t="shared" si="514"/>
        <v>0</v>
      </c>
      <c r="AT1121" s="785"/>
      <c r="AU1121" s="785"/>
      <c r="AV1121" s="785"/>
      <c r="AW1121" s="785">
        <f t="shared" si="515"/>
        <v>0</v>
      </c>
      <c r="AX1121" s="91"/>
      <c r="AY1121" s="116">
        <f t="shared" si="516"/>
        <v>0</v>
      </c>
      <c r="AZ1121" s="116">
        <f t="shared" si="517"/>
        <v>0</v>
      </c>
      <c r="BA1121" s="116">
        <f t="shared" si="518"/>
        <v>0</v>
      </c>
      <c r="BB1121" s="116">
        <f t="shared" si="519"/>
        <v>0</v>
      </c>
      <c r="BC1121" s="115">
        <f t="shared" si="525"/>
        <v>0</v>
      </c>
      <c r="BD1121" s="116">
        <f t="shared" si="520"/>
        <v>0</v>
      </c>
      <c r="BE1121" s="120">
        <f t="shared" si="526"/>
        <v>0</v>
      </c>
      <c r="BF1121" s="115">
        <f t="shared" si="527"/>
        <v>0</v>
      </c>
      <c r="BG1121" s="116">
        <f t="shared" si="521"/>
        <v>0</v>
      </c>
      <c r="BH1121" s="120">
        <f t="shared" si="528"/>
        <v>0</v>
      </c>
      <c r="BI1121" s="115">
        <f t="shared" si="529"/>
        <v>0</v>
      </c>
      <c r="BJ1121" s="116">
        <f t="shared" si="522"/>
        <v>0</v>
      </c>
      <c r="BK1121" s="120">
        <f t="shared" si="530"/>
        <v>0</v>
      </c>
      <c r="BL1121" s="120">
        <f t="shared" si="531"/>
        <v>0</v>
      </c>
      <c r="BN1121" s="375">
        <f t="shared" si="523"/>
        <v>0</v>
      </c>
      <c r="BP1121" s="380"/>
      <c r="DH1121" s="102"/>
    </row>
    <row r="1122" spans="1:112" hidden="1">
      <c r="A1122" s="110"/>
      <c r="B1122" s="786"/>
      <c r="C1122" s="786"/>
      <c r="D1122" s="786"/>
      <c r="E1122" s="786"/>
      <c r="F1122" s="786"/>
      <c r="G1122" s="786"/>
      <c r="H1122" s="786"/>
      <c r="I1122" s="786"/>
      <c r="J1122" s="786"/>
      <c r="K1122" s="786"/>
      <c r="L1122" s="786"/>
      <c r="M1122" s="786"/>
      <c r="N1122" s="786"/>
      <c r="O1122" s="786"/>
      <c r="P1122" s="786"/>
      <c r="Q1122" s="786"/>
      <c r="R1122" s="787"/>
      <c r="S1122" s="787"/>
      <c r="T1122" s="788"/>
      <c r="U1122" s="787"/>
      <c r="V1122" s="787"/>
      <c r="W1122" s="783"/>
      <c r="X1122" s="789"/>
      <c r="Y1122" s="789"/>
      <c r="Z1122" s="789"/>
      <c r="AA1122" s="789"/>
      <c r="AB1122" s="789"/>
      <c r="AC1122" s="781"/>
      <c r="AD1122" s="782"/>
      <c r="AE1122" s="783"/>
      <c r="AF1122" s="784">
        <f t="shared" si="524"/>
        <v>0</v>
      </c>
      <c r="AG1122" s="784"/>
      <c r="AH1122" s="784"/>
      <c r="AI1122" s="784"/>
      <c r="AJ1122" s="784">
        <f t="shared" si="512"/>
        <v>0</v>
      </c>
      <c r="AK1122" s="784"/>
      <c r="AL1122" s="784"/>
      <c r="AM1122" s="784"/>
      <c r="AN1122" s="784">
        <f t="shared" si="513"/>
        <v>0</v>
      </c>
      <c r="AO1122" s="784"/>
      <c r="AP1122" s="784"/>
      <c r="AQ1122" s="784"/>
      <c r="AR1122" s="363"/>
      <c r="AS1122" s="785">
        <f t="shared" si="514"/>
        <v>0</v>
      </c>
      <c r="AT1122" s="785"/>
      <c r="AU1122" s="785"/>
      <c r="AV1122" s="785"/>
      <c r="AW1122" s="785">
        <f t="shared" si="515"/>
        <v>0</v>
      </c>
      <c r="AX1122" s="91"/>
      <c r="AY1122" s="116">
        <f t="shared" si="516"/>
        <v>0</v>
      </c>
      <c r="AZ1122" s="116">
        <f t="shared" si="517"/>
        <v>0</v>
      </c>
      <c r="BA1122" s="116">
        <f t="shared" si="518"/>
        <v>0</v>
      </c>
      <c r="BB1122" s="116">
        <f t="shared" si="519"/>
        <v>0</v>
      </c>
      <c r="BC1122" s="115">
        <f t="shared" si="525"/>
        <v>0</v>
      </c>
      <c r="BD1122" s="116">
        <f t="shared" si="520"/>
        <v>0</v>
      </c>
      <c r="BE1122" s="120">
        <f t="shared" si="526"/>
        <v>0</v>
      </c>
      <c r="BF1122" s="115">
        <f t="shared" si="527"/>
        <v>0</v>
      </c>
      <c r="BG1122" s="116">
        <f t="shared" si="521"/>
        <v>0</v>
      </c>
      <c r="BH1122" s="120">
        <f t="shared" si="528"/>
        <v>0</v>
      </c>
      <c r="BI1122" s="115">
        <f t="shared" si="529"/>
        <v>0</v>
      </c>
      <c r="BJ1122" s="116">
        <f t="shared" si="522"/>
        <v>0</v>
      </c>
      <c r="BK1122" s="120">
        <f t="shared" si="530"/>
        <v>0</v>
      </c>
      <c r="BL1122" s="120">
        <f t="shared" si="531"/>
        <v>0</v>
      </c>
      <c r="BN1122" s="375">
        <f t="shared" si="523"/>
        <v>0</v>
      </c>
      <c r="BP1122" s="380"/>
      <c r="DH1122" s="102"/>
    </row>
    <row r="1123" spans="1:112" hidden="1">
      <c r="A1123" s="110"/>
      <c r="B1123" s="786"/>
      <c r="C1123" s="786"/>
      <c r="D1123" s="786"/>
      <c r="E1123" s="786"/>
      <c r="F1123" s="786"/>
      <c r="G1123" s="786"/>
      <c r="H1123" s="786"/>
      <c r="I1123" s="786"/>
      <c r="J1123" s="786"/>
      <c r="K1123" s="786"/>
      <c r="L1123" s="786"/>
      <c r="M1123" s="786"/>
      <c r="N1123" s="786"/>
      <c r="O1123" s="786"/>
      <c r="P1123" s="786"/>
      <c r="Q1123" s="786"/>
      <c r="R1123" s="787"/>
      <c r="S1123" s="787"/>
      <c r="T1123" s="788"/>
      <c r="U1123" s="787"/>
      <c r="V1123" s="787"/>
      <c r="W1123" s="783"/>
      <c r="X1123" s="789"/>
      <c r="Y1123" s="789"/>
      <c r="Z1123" s="789"/>
      <c r="AA1123" s="789"/>
      <c r="AB1123" s="789"/>
      <c r="AC1123" s="781"/>
      <c r="AD1123" s="782"/>
      <c r="AE1123" s="783"/>
      <c r="AF1123" s="784">
        <f t="shared" si="524"/>
        <v>0</v>
      </c>
      <c r="AG1123" s="784"/>
      <c r="AH1123" s="784"/>
      <c r="AI1123" s="784"/>
      <c r="AJ1123" s="784">
        <f t="shared" si="512"/>
        <v>0</v>
      </c>
      <c r="AK1123" s="784"/>
      <c r="AL1123" s="784"/>
      <c r="AM1123" s="784"/>
      <c r="AN1123" s="784">
        <f t="shared" si="513"/>
        <v>0</v>
      </c>
      <c r="AO1123" s="784"/>
      <c r="AP1123" s="784"/>
      <c r="AQ1123" s="784"/>
      <c r="AR1123" s="363"/>
      <c r="AS1123" s="785">
        <f t="shared" si="514"/>
        <v>0</v>
      </c>
      <c r="AT1123" s="785"/>
      <c r="AU1123" s="785"/>
      <c r="AV1123" s="785"/>
      <c r="AW1123" s="785">
        <f t="shared" si="515"/>
        <v>0</v>
      </c>
      <c r="AX1123" s="91"/>
      <c r="AY1123" s="116">
        <f t="shared" si="516"/>
        <v>0</v>
      </c>
      <c r="AZ1123" s="116">
        <f t="shared" si="517"/>
        <v>0</v>
      </c>
      <c r="BA1123" s="116">
        <f t="shared" si="518"/>
        <v>0</v>
      </c>
      <c r="BB1123" s="116">
        <f t="shared" si="519"/>
        <v>0</v>
      </c>
      <c r="BC1123" s="115">
        <f t="shared" si="525"/>
        <v>0</v>
      </c>
      <c r="BD1123" s="116">
        <f t="shared" si="520"/>
        <v>0</v>
      </c>
      <c r="BE1123" s="120">
        <f t="shared" si="526"/>
        <v>0</v>
      </c>
      <c r="BF1123" s="115">
        <f t="shared" si="527"/>
        <v>0</v>
      </c>
      <c r="BG1123" s="116">
        <f t="shared" si="521"/>
        <v>0</v>
      </c>
      <c r="BH1123" s="120">
        <f t="shared" si="528"/>
        <v>0</v>
      </c>
      <c r="BI1123" s="115">
        <f t="shared" si="529"/>
        <v>0</v>
      </c>
      <c r="BJ1123" s="116">
        <f t="shared" si="522"/>
        <v>0</v>
      </c>
      <c r="BK1123" s="120">
        <f t="shared" si="530"/>
        <v>0</v>
      </c>
      <c r="BL1123" s="120">
        <f t="shared" si="531"/>
        <v>0</v>
      </c>
      <c r="BN1123" s="375">
        <f t="shared" si="523"/>
        <v>0</v>
      </c>
      <c r="BP1123" s="380"/>
      <c r="DH1123" s="102"/>
    </row>
    <row r="1124" spans="1:112" hidden="1">
      <c r="A1124" s="110"/>
      <c r="B1124" s="786"/>
      <c r="C1124" s="786"/>
      <c r="D1124" s="786"/>
      <c r="E1124" s="786"/>
      <c r="F1124" s="786"/>
      <c r="G1124" s="786"/>
      <c r="H1124" s="786"/>
      <c r="I1124" s="786"/>
      <c r="J1124" s="786"/>
      <c r="K1124" s="786"/>
      <c r="L1124" s="786"/>
      <c r="M1124" s="786"/>
      <c r="N1124" s="786"/>
      <c r="O1124" s="786"/>
      <c r="P1124" s="786"/>
      <c r="Q1124" s="786"/>
      <c r="R1124" s="787"/>
      <c r="S1124" s="787"/>
      <c r="T1124" s="788"/>
      <c r="U1124" s="787"/>
      <c r="V1124" s="787"/>
      <c r="W1124" s="783"/>
      <c r="X1124" s="789"/>
      <c r="Y1124" s="789"/>
      <c r="Z1124" s="789"/>
      <c r="AA1124" s="789"/>
      <c r="AB1124" s="789"/>
      <c r="AC1124" s="781"/>
      <c r="AD1124" s="782"/>
      <c r="AE1124" s="783"/>
      <c r="AF1124" s="784">
        <f t="shared" si="524"/>
        <v>0</v>
      </c>
      <c r="AG1124" s="784"/>
      <c r="AH1124" s="784"/>
      <c r="AI1124" s="784"/>
      <c r="AJ1124" s="784">
        <f t="shared" si="512"/>
        <v>0</v>
      </c>
      <c r="AK1124" s="784"/>
      <c r="AL1124" s="784"/>
      <c r="AM1124" s="784"/>
      <c r="AN1124" s="784">
        <f t="shared" si="513"/>
        <v>0</v>
      </c>
      <c r="AO1124" s="784"/>
      <c r="AP1124" s="784"/>
      <c r="AQ1124" s="784"/>
      <c r="AR1124" s="363"/>
      <c r="AS1124" s="785">
        <f t="shared" si="514"/>
        <v>0</v>
      </c>
      <c r="AT1124" s="785"/>
      <c r="AU1124" s="785"/>
      <c r="AV1124" s="785"/>
      <c r="AW1124" s="785">
        <f t="shared" si="515"/>
        <v>0</v>
      </c>
      <c r="AX1124" s="91"/>
      <c r="AY1124" s="116">
        <f t="shared" si="516"/>
        <v>0</v>
      </c>
      <c r="AZ1124" s="116">
        <f t="shared" si="517"/>
        <v>0</v>
      </c>
      <c r="BA1124" s="116">
        <f t="shared" si="518"/>
        <v>0</v>
      </c>
      <c r="BB1124" s="116">
        <f t="shared" si="519"/>
        <v>0</v>
      </c>
      <c r="BC1124" s="115">
        <f t="shared" si="525"/>
        <v>0</v>
      </c>
      <c r="BD1124" s="116">
        <f t="shared" si="520"/>
        <v>0</v>
      </c>
      <c r="BE1124" s="120">
        <f t="shared" si="526"/>
        <v>0</v>
      </c>
      <c r="BF1124" s="115">
        <f t="shared" si="527"/>
        <v>0</v>
      </c>
      <c r="BG1124" s="116">
        <f t="shared" si="521"/>
        <v>0</v>
      </c>
      <c r="BH1124" s="120">
        <f t="shared" si="528"/>
        <v>0</v>
      </c>
      <c r="BI1124" s="115">
        <f t="shared" si="529"/>
        <v>0</v>
      </c>
      <c r="BJ1124" s="116">
        <f t="shared" si="522"/>
        <v>0</v>
      </c>
      <c r="BK1124" s="120">
        <f t="shared" si="530"/>
        <v>0</v>
      </c>
      <c r="BL1124" s="120">
        <f t="shared" si="531"/>
        <v>0</v>
      </c>
      <c r="BN1124" s="375">
        <f t="shared" si="523"/>
        <v>0</v>
      </c>
      <c r="BP1124" s="380"/>
      <c r="DH1124" s="102"/>
    </row>
    <row r="1125" spans="1:112" hidden="1">
      <c r="A1125" s="110"/>
      <c r="B1125" s="786"/>
      <c r="C1125" s="786"/>
      <c r="D1125" s="786"/>
      <c r="E1125" s="786"/>
      <c r="F1125" s="786"/>
      <c r="G1125" s="786"/>
      <c r="H1125" s="786"/>
      <c r="I1125" s="786"/>
      <c r="J1125" s="786"/>
      <c r="K1125" s="786"/>
      <c r="L1125" s="786"/>
      <c r="M1125" s="786"/>
      <c r="N1125" s="786"/>
      <c r="O1125" s="786"/>
      <c r="P1125" s="786"/>
      <c r="Q1125" s="786"/>
      <c r="R1125" s="787"/>
      <c r="S1125" s="787"/>
      <c r="T1125" s="788"/>
      <c r="U1125" s="787"/>
      <c r="V1125" s="787"/>
      <c r="W1125" s="783"/>
      <c r="X1125" s="789"/>
      <c r="Y1125" s="789"/>
      <c r="Z1125" s="789"/>
      <c r="AA1125" s="789"/>
      <c r="AB1125" s="789"/>
      <c r="AC1125" s="781"/>
      <c r="AD1125" s="782"/>
      <c r="AE1125" s="783"/>
      <c r="AF1125" s="784">
        <f t="shared" si="524"/>
        <v>0</v>
      </c>
      <c r="AG1125" s="784"/>
      <c r="AH1125" s="784"/>
      <c r="AI1125" s="784"/>
      <c r="AJ1125" s="784">
        <f t="shared" si="512"/>
        <v>0</v>
      </c>
      <c r="AK1125" s="784"/>
      <c r="AL1125" s="784"/>
      <c r="AM1125" s="784"/>
      <c r="AN1125" s="784">
        <f t="shared" si="513"/>
        <v>0</v>
      </c>
      <c r="AO1125" s="784"/>
      <c r="AP1125" s="784"/>
      <c r="AQ1125" s="784"/>
      <c r="AR1125" s="363"/>
      <c r="AS1125" s="785">
        <f t="shared" si="514"/>
        <v>0</v>
      </c>
      <c r="AT1125" s="785"/>
      <c r="AU1125" s="785"/>
      <c r="AV1125" s="785"/>
      <c r="AW1125" s="785">
        <f t="shared" si="515"/>
        <v>0</v>
      </c>
      <c r="AX1125" s="91"/>
      <c r="AY1125" s="116">
        <f t="shared" si="516"/>
        <v>0</v>
      </c>
      <c r="AZ1125" s="116">
        <f t="shared" si="517"/>
        <v>0</v>
      </c>
      <c r="BA1125" s="116">
        <f t="shared" si="518"/>
        <v>0</v>
      </c>
      <c r="BB1125" s="116">
        <f t="shared" si="519"/>
        <v>0</v>
      </c>
      <c r="BC1125" s="115">
        <f t="shared" si="525"/>
        <v>0</v>
      </c>
      <c r="BD1125" s="116">
        <f t="shared" si="520"/>
        <v>0</v>
      </c>
      <c r="BE1125" s="120">
        <f t="shared" si="526"/>
        <v>0</v>
      </c>
      <c r="BF1125" s="115">
        <f t="shared" si="527"/>
        <v>0</v>
      </c>
      <c r="BG1125" s="116">
        <f t="shared" si="521"/>
        <v>0</v>
      </c>
      <c r="BH1125" s="120">
        <f t="shared" si="528"/>
        <v>0</v>
      </c>
      <c r="BI1125" s="115">
        <f t="shared" si="529"/>
        <v>0</v>
      </c>
      <c r="BJ1125" s="116">
        <f t="shared" si="522"/>
        <v>0</v>
      </c>
      <c r="BK1125" s="120">
        <f t="shared" si="530"/>
        <v>0</v>
      </c>
      <c r="BL1125" s="120">
        <f t="shared" si="531"/>
        <v>0</v>
      </c>
      <c r="BN1125" s="375">
        <f t="shared" si="523"/>
        <v>0</v>
      </c>
      <c r="BP1125" s="380"/>
      <c r="DH1125" s="102"/>
    </row>
    <row r="1126" spans="1:112" hidden="1">
      <c r="A1126" s="110"/>
      <c r="B1126" s="786"/>
      <c r="C1126" s="786"/>
      <c r="D1126" s="786"/>
      <c r="E1126" s="786"/>
      <c r="F1126" s="786"/>
      <c r="G1126" s="786"/>
      <c r="H1126" s="786"/>
      <c r="I1126" s="786"/>
      <c r="J1126" s="786"/>
      <c r="K1126" s="786"/>
      <c r="L1126" s="786"/>
      <c r="M1126" s="786"/>
      <c r="N1126" s="786"/>
      <c r="O1126" s="786"/>
      <c r="P1126" s="786"/>
      <c r="Q1126" s="786"/>
      <c r="R1126" s="787"/>
      <c r="S1126" s="787"/>
      <c r="T1126" s="788"/>
      <c r="U1126" s="787"/>
      <c r="V1126" s="787"/>
      <c r="W1126" s="783"/>
      <c r="X1126" s="789"/>
      <c r="Y1126" s="789"/>
      <c r="Z1126" s="789"/>
      <c r="AA1126" s="789"/>
      <c r="AB1126" s="789"/>
      <c r="AC1126" s="781"/>
      <c r="AD1126" s="782"/>
      <c r="AE1126" s="783"/>
      <c r="AF1126" s="784">
        <f t="shared" si="524"/>
        <v>0</v>
      </c>
      <c r="AG1126" s="784"/>
      <c r="AH1126" s="784"/>
      <c r="AI1126" s="784"/>
      <c r="AJ1126" s="784">
        <f t="shared" si="512"/>
        <v>0</v>
      </c>
      <c r="AK1126" s="784"/>
      <c r="AL1126" s="784"/>
      <c r="AM1126" s="784"/>
      <c r="AN1126" s="784">
        <f t="shared" si="513"/>
        <v>0</v>
      </c>
      <c r="AO1126" s="784"/>
      <c r="AP1126" s="784"/>
      <c r="AQ1126" s="784"/>
      <c r="AR1126" s="363"/>
      <c r="AS1126" s="785">
        <f t="shared" si="514"/>
        <v>0</v>
      </c>
      <c r="AT1126" s="785"/>
      <c r="AU1126" s="785"/>
      <c r="AV1126" s="785"/>
      <c r="AW1126" s="785">
        <f t="shared" si="515"/>
        <v>0</v>
      </c>
      <c r="AX1126" s="91"/>
      <c r="AY1126" s="116">
        <f t="shared" si="516"/>
        <v>0</v>
      </c>
      <c r="AZ1126" s="116">
        <f t="shared" si="517"/>
        <v>0</v>
      </c>
      <c r="BA1126" s="116">
        <f t="shared" si="518"/>
        <v>0</v>
      </c>
      <c r="BB1126" s="116">
        <f t="shared" si="519"/>
        <v>0</v>
      </c>
      <c r="BC1126" s="115">
        <f t="shared" si="525"/>
        <v>0</v>
      </c>
      <c r="BD1126" s="116">
        <f t="shared" si="520"/>
        <v>0</v>
      </c>
      <c r="BE1126" s="120">
        <f t="shared" si="526"/>
        <v>0</v>
      </c>
      <c r="BF1126" s="115">
        <f t="shared" si="527"/>
        <v>0</v>
      </c>
      <c r="BG1126" s="116">
        <f t="shared" si="521"/>
        <v>0</v>
      </c>
      <c r="BH1126" s="120">
        <f t="shared" si="528"/>
        <v>0</v>
      </c>
      <c r="BI1126" s="115">
        <f t="shared" si="529"/>
        <v>0</v>
      </c>
      <c r="BJ1126" s="116">
        <f t="shared" si="522"/>
        <v>0</v>
      </c>
      <c r="BK1126" s="120">
        <f t="shared" si="530"/>
        <v>0</v>
      </c>
      <c r="BL1126" s="120">
        <f t="shared" si="531"/>
        <v>0</v>
      </c>
      <c r="BN1126" s="375">
        <f t="shared" si="523"/>
        <v>0</v>
      </c>
      <c r="BP1126" s="380"/>
      <c r="DH1126" s="102"/>
    </row>
    <row r="1127" spans="1:112" hidden="1">
      <c r="A1127" s="110"/>
      <c r="B1127" s="786"/>
      <c r="C1127" s="786"/>
      <c r="D1127" s="786"/>
      <c r="E1127" s="786"/>
      <c r="F1127" s="786"/>
      <c r="G1127" s="786"/>
      <c r="H1127" s="786"/>
      <c r="I1127" s="786"/>
      <c r="J1127" s="786"/>
      <c r="K1127" s="786"/>
      <c r="L1127" s="786"/>
      <c r="M1127" s="786"/>
      <c r="N1127" s="786"/>
      <c r="O1127" s="786"/>
      <c r="P1127" s="786"/>
      <c r="Q1127" s="786"/>
      <c r="R1127" s="787"/>
      <c r="S1127" s="787"/>
      <c r="T1127" s="788"/>
      <c r="U1127" s="787"/>
      <c r="V1127" s="787"/>
      <c r="W1127" s="783"/>
      <c r="X1127" s="789"/>
      <c r="Y1127" s="789"/>
      <c r="Z1127" s="789"/>
      <c r="AA1127" s="789"/>
      <c r="AB1127" s="789"/>
      <c r="AC1127" s="781"/>
      <c r="AD1127" s="782"/>
      <c r="AE1127" s="783"/>
      <c r="AF1127" s="784">
        <f t="shared" si="524"/>
        <v>0</v>
      </c>
      <c r="AG1127" s="784"/>
      <c r="AH1127" s="784"/>
      <c r="AI1127" s="784"/>
      <c r="AJ1127" s="784">
        <f t="shared" si="512"/>
        <v>0</v>
      </c>
      <c r="AK1127" s="784"/>
      <c r="AL1127" s="784"/>
      <c r="AM1127" s="784"/>
      <c r="AN1127" s="784">
        <f t="shared" si="513"/>
        <v>0</v>
      </c>
      <c r="AO1127" s="784"/>
      <c r="AP1127" s="784"/>
      <c r="AQ1127" s="784"/>
      <c r="AR1127" s="363"/>
      <c r="AS1127" s="785">
        <f t="shared" si="514"/>
        <v>0</v>
      </c>
      <c r="AT1127" s="785"/>
      <c r="AU1127" s="785"/>
      <c r="AV1127" s="785"/>
      <c r="AW1127" s="785">
        <f t="shared" si="515"/>
        <v>0</v>
      </c>
      <c r="AX1127" s="91"/>
      <c r="AY1127" s="116">
        <f t="shared" si="516"/>
        <v>0</v>
      </c>
      <c r="AZ1127" s="116">
        <f t="shared" si="517"/>
        <v>0</v>
      </c>
      <c r="BA1127" s="116">
        <f t="shared" si="518"/>
        <v>0</v>
      </c>
      <c r="BB1127" s="116">
        <f t="shared" si="519"/>
        <v>0</v>
      </c>
      <c r="BC1127" s="115">
        <f t="shared" si="525"/>
        <v>0</v>
      </c>
      <c r="BD1127" s="116">
        <f t="shared" si="520"/>
        <v>0</v>
      </c>
      <c r="BE1127" s="120">
        <f t="shared" si="526"/>
        <v>0</v>
      </c>
      <c r="BF1127" s="115">
        <f t="shared" si="527"/>
        <v>0</v>
      </c>
      <c r="BG1127" s="116">
        <f t="shared" si="521"/>
        <v>0</v>
      </c>
      <c r="BH1127" s="120">
        <f t="shared" si="528"/>
        <v>0</v>
      </c>
      <c r="BI1127" s="115">
        <f t="shared" si="529"/>
        <v>0</v>
      </c>
      <c r="BJ1127" s="116">
        <f t="shared" si="522"/>
        <v>0</v>
      </c>
      <c r="BK1127" s="120">
        <f t="shared" si="530"/>
        <v>0</v>
      </c>
      <c r="BL1127" s="120">
        <f t="shared" si="531"/>
        <v>0</v>
      </c>
      <c r="BN1127" s="375">
        <f t="shared" si="523"/>
        <v>0</v>
      </c>
      <c r="BP1127" s="380"/>
      <c r="DH1127" s="102"/>
    </row>
    <row r="1128" spans="1:112" hidden="1">
      <c r="A1128" s="110"/>
      <c r="B1128" s="786"/>
      <c r="C1128" s="786"/>
      <c r="D1128" s="786"/>
      <c r="E1128" s="786"/>
      <c r="F1128" s="786"/>
      <c r="G1128" s="786"/>
      <c r="H1128" s="786"/>
      <c r="I1128" s="786"/>
      <c r="J1128" s="786"/>
      <c r="K1128" s="786"/>
      <c r="L1128" s="786"/>
      <c r="M1128" s="786"/>
      <c r="N1128" s="786"/>
      <c r="O1128" s="786"/>
      <c r="P1128" s="786"/>
      <c r="Q1128" s="786"/>
      <c r="R1128" s="787"/>
      <c r="S1128" s="787"/>
      <c r="T1128" s="788"/>
      <c r="U1128" s="787"/>
      <c r="V1128" s="787"/>
      <c r="W1128" s="783"/>
      <c r="X1128" s="789"/>
      <c r="Y1128" s="789"/>
      <c r="Z1128" s="789"/>
      <c r="AA1128" s="789"/>
      <c r="AB1128" s="789"/>
      <c r="AC1128" s="781"/>
      <c r="AD1128" s="782"/>
      <c r="AE1128" s="783"/>
      <c r="AF1128" s="784">
        <f t="shared" si="524"/>
        <v>0</v>
      </c>
      <c r="AG1128" s="784"/>
      <c r="AH1128" s="784"/>
      <c r="AI1128" s="784"/>
      <c r="AJ1128" s="784">
        <f t="shared" si="512"/>
        <v>0</v>
      </c>
      <c r="AK1128" s="784"/>
      <c r="AL1128" s="784"/>
      <c r="AM1128" s="784"/>
      <c r="AN1128" s="784">
        <f t="shared" si="513"/>
        <v>0</v>
      </c>
      <c r="AO1128" s="784"/>
      <c r="AP1128" s="784"/>
      <c r="AQ1128" s="784"/>
      <c r="AR1128" s="363"/>
      <c r="AS1128" s="785">
        <f t="shared" si="514"/>
        <v>0</v>
      </c>
      <c r="AT1128" s="785"/>
      <c r="AU1128" s="785"/>
      <c r="AV1128" s="785"/>
      <c r="AW1128" s="785">
        <f t="shared" si="515"/>
        <v>0</v>
      </c>
      <c r="AX1128" s="91"/>
      <c r="AY1128" s="116">
        <f t="shared" si="516"/>
        <v>0</v>
      </c>
      <c r="AZ1128" s="116">
        <f t="shared" si="517"/>
        <v>0</v>
      </c>
      <c r="BA1128" s="116">
        <f t="shared" si="518"/>
        <v>0</v>
      </c>
      <c r="BB1128" s="116">
        <f t="shared" si="519"/>
        <v>0</v>
      </c>
      <c r="BC1128" s="115">
        <f t="shared" si="525"/>
        <v>0</v>
      </c>
      <c r="BD1128" s="116">
        <f t="shared" si="520"/>
        <v>0</v>
      </c>
      <c r="BE1128" s="120">
        <f t="shared" si="526"/>
        <v>0</v>
      </c>
      <c r="BF1128" s="115">
        <f t="shared" si="527"/>
        <v>0</v>
      </c>
      <c r="BG1128" s="116">
        <f t="shared" si="521"/>
        <v>0</v>
      </c>
      <c r="BH1128" s="120">
        <f t="shared" si="528"/>
        <v>0</v>
      </c>
      <c r="BI1128" s="115">
        <f t="shared" si="529"/>
        <v>0</v>
      </c>
      <c r="BJ1128" s="116">
        <f t="shared" si="522"/>
        <v>0</v>
      </c>
      <c r="BK1128" s="120">
        <f t="shared" si="530"/>
        <v>0</v>
      </c>
      <c r="BL1128" s="120">
        <f t="shared" si="531"/>
        <v>0</v>
      </c>
      <c r="BN1128" s="375">
        <f t="shared" si="523"/>
        <v>0</v>
      </c>
      <c r="BP1128" s="380"/>
      <c r="DH1128" s="102"/>
    </row>
    <row r="1129" spans="1:112" hidden="1">
      <c r="A1129" s="110"/>
      <c r="B1129" s="786"/>
      <c r="C1129" s="786"/>
      <c r="D1129" s="786"/>
      <c r="E1129" s="786"/>
      <c r="F1129" s="786"/>
      <c r="G1129" s="786"/>
      <c r="H1129" s="786"/>
      <c r="I1129" s="786"/>
      <c r="J1129" s="786"/>
      <c r="K1129" s="786"/>
      <c r="L1129" s="786"/>
      <c r="M1129" s="786"/>
      <c r="N1129" s="786"/>
      <c r="O1129" s="786"/>
      <c r="P1129" s="786"/>
      <c r="Q1129" s="786"/>
      <c r="R1129" s="787"/>
      <c r="S1129" s="787"/>
      <c r="T1129" s="788"/>
      <c r="U1129" s="787"/>
      <c r="V1129" s="787"/>
      <c r="W1129" s="783"/>
      <c r="X1129" s="789"/>
      <c r="Y1129" s="789"/>
      <c r="Z1129" s="789"/>
      <c r="AA1129" s="789"/>
      <c r="AB1129" s="789"/>
      <c r="AC1129" s="781"/>
      <c r="AD1129" s="782"/>
      <c r="AE1129" s="783"/>
      <c r="AF1129" s="784">
        <f t="shared" si="524"/>
        <v>0</v>
      </c>
      <c r="AG1129" s="784"/>
      <c r="AH1129" s="784"/>
      <c r="AI1129" s="784"/>
      <c r="AJ1129" s="784">
        <f t="shared" si="512"/>
        <v>0</v>
      </c>
      <c r="AK1129" s="784"/>
      <c r="AL1129" s="784"/>
      <c r="AM1129" s="784"/>
      <c r="AN1129" s="784">
        <f t="shared" si="513"/>
        <v>0</v>
      </c>
      <c r="AO1129" s="784"/>
      <c r="AP1129" s="784"/>
      <c r="AQ1129" s="784"/>
      <c r="AR1129" s="363"/>
      <c r="AS1129" s="785">
        <f t="shared" si="514"/>
        <v>0</v>
      </c>
      <c r="AT1129" s="785"/>
      <c r="AU1129" s="785"/>
      <c r="AV1129" s="785"/>
      <c r="AW1129" s="785">
        <f t="shared" si="515"/>
        <v>0</v>
      </c>
      <c r="AX1129" s="91"/>
      <c r="AY1129" s="116">
        <f t="shared" si="516"/>
        <v>0</v>
      </c>
      <c r="AZ1129" s="116">
        <f t="shared" si="517"/>
        <v>0</v>
      </c>
      <c r="BA1129" s="116">
        <f t="shared" si="518"/>
        <v>0</v>
      </c>
      <c r="BB1129" s="116">
        <f t="shared" si="519"/>
        <v>0</v>
      </c>
      <c r="BC1129" s="115">
        <f t="shared" si="525"/>
        <v>0</v>
      </c>
      <c r="BD1129" s="116">
        <f t="shared" si="520"/>
        <v>0</v>
      </c>
      <c r="BE1129" s="120">
        <f t="shared" si="526"/>
        <v>0</v>
      </c>
      <c r="BF1129" s="115">
        <f t="shared" si="527"/>
        <v>0</v>
      </c>
      <c r="BG1129" s="116">
        <f t="shared" si="521"/>
        <v>0</v>
      </c>
      <c r="BH1129" s="120">
        <f t="shared" si="528"/>
        <v>0</v>
      </c>
      <c r="BI1129" s="115">
        <f t="shared" si="529"/>
        <v>0</v>
      </c>
      <c r="BJ1129" s="116">
        <f t="shared" si="522"/>
        <v>0</v>
      </c>
      <c r="BK1129" s="120">
        <f t="shared" si="530"/>
        <v>0</v>
      </c>
      <c r="BL1129" s="120">
        <f t="shared" si="531"/>
        <v>0</v>
      </c>
      <c r="BN1129" s="375">
        <f t="shared" si="523"/>
        <v>0</v>
      </c>
      <c r="BP1129" s="380"/>
      <c r="DH1129" s="102"/>
    </row>
    <row r="1130" spans="1:112" hidden="1">
      <c r="A1130" s="110"/>
      <c r="B1130" s="786"/>
      <c r="C1130" s="786"/>
      <c r="D1130" s="786"/>
      <c r="E1130" s="786"/>
      <c r="F1130" s="786"/>
      <c r="G1130" s="786"/>
      <c r="H1130" s="786"/>
      <c r="I1130" s="786"/>
      <c r="J1130" s="786"/>
      <c r="K1130" s="786"/>
      <c r="L1130" s="786"/>
      <c r="M1130" s="786"/>
      <c r="N1130" s="786"/>
      <c r="O1130" s="786"/>
      <c r="P1130" s="786"/>
      <c r="Q1130" s="786"/>
      <c r="R1130" s="787"/>
      <c r="S1130" s="787"/>
      <c r="T1130" s="788"/>
      <c r="U1130" s="787"/>
      <c r="V1130" s="787"/>
      <c r="W1130" s="783"/>
      <c r="X1130" s="789"/>
      <c r="Y1130" s="789"/>
      <c r="Z1130" s="789"/>
      <c r="AA1130" s="789"/>
      <c r="AB1130" s="789"/>
      <c r="AC1130" s="781"/>
      <c r="AD1130" s="782"/>
      <c r="AE1130" s="783"/>
      <c r="AF1130" s="784">
        <f t="shared" si="524"/>
        <v>0</v>
      </c>
      <c r="AG1130" s="784"/>
      <c r="AH1130" s="784"/>
      <c r="AI1130" s="784"/>
      <c r="AJ1130" s="784">
        <f t="shared" si="512"/>
        <v>0</v>
      </c>
      <c r="AK1130" s="784"/>
      <c r="AL1130" s="784"/>
      <c r="AM1130" s="784"/>
      <c r="AN1130" s="784">
        <f t="shared" si="513"/>
        <v>0</v>
      </c>
      <c r="AO1130" s="784"/>
      <c r="AP1130" s="784"/>
      <c r="AQ1130" s="784"/>
      <c r="AR1130" s="363"/>
      <c r="AS1130" s="785">
        <f t="shared" si="514"/>
        <v>0</v>
      </c>
      <c r="AT1130" s="785"/>
      <c r="AU1130" s="785"/>
      <c r="AV1130" s="785"/>
      <c r="AW1130" s="785">
        <f t="shared" si="515"/>
        <v>0</v>
      </c>
      <c r="AX1130" s="91"/>
      <c r="AY1130" s="116">
        <f t="shared" si="516"/>
        <v>0</v>
      </c>
      <c r="AZ1130" s="116">
        <f t="shared" si="517"/>
        <v>0</v>
      </c>
      <c r="BA1130" s="116">
        <f t="shared" si="518"/>
        <v>0</v>
      </c>
      <c r="BB1130" s="116">
        <f t="shared" si="519"/>
        <v>0</v>
      </c>
      <c r="BC1130" s="115">
        <f t="shared" si="525"/>
        <v>0</v>
      </c>
      <c r="BD1130" s="116">
        <f t="shared" si="520"/>
        <v>0</v>
      </c>
      <c r="BE1130" s="120">
        <f t="shared" si="526"/>
        <v>0</v>
      </c>
      <c r="BF1130" s="115">
        <f t="shared" si="527"/>
        <v>0</v>
      </c>
      <c r="BG1130" s="116">
        <f t="shared" si="521"/>
        <v>0</v>
      </c>
      <c r="BH1130" s="120">
        <f t="shared" si="528"/>
        <v>0</v>
      </c>
      <c r="BI1130" s="115">
        <f t="shared" si="529"/>
        <v>0</v>
      </c>
      <c r="BJ1130" s="116">
        <f t="shared" si="522"/>
        <v>0</v>
      </c>
      <c r="BK1130" s="120">
        <f t="shared" si="530"/>
        <v>0</v>
      </c>
      <c r="BL1130" s="120">
        <f t="shared" si="531"/>
        <v>0</v>
      </c>
      <c r="BN1130" s="375">
        <f t="shared" si="523"/>
        <v>0</v>
      </c>
      <c r="BP1130" s="380"/>
      <c r="DH1130" s="102"/>
    </row>
    <row r="1131" spans="1:112" ht="5" hidden="1" customHeight="1">
      <c r="A1131" s="103"/>
      <c r="B1131" s="364"/>
      <c r="C1131" s="364"/>
      <c r="D1131" s="364"/>
      <c r="E1131" s="364"/>
      <c r="F1131" s="364"/>
      <c r="G1131" s="364"/>
      <c r="H1131" s="364"/>
      <c r="I1131" s="364"/>
      <c r="J1131" s="364"/>
      <c r="K1131" s="364"/>
      <c r="L1131" s="364"/>
      <c r="M1131" s="364"/>
      <c r="N1131" s="364"/>
      <c r="O1131" s="364"/>
      <c r="P1131" s="364"/>
      <c r="Q1131" s="364"/>
      <c r="R1131" s="365"/>
      <c r="S1131" s="365"/>
      <c r="T1131" s="365"/>
      <c r="U1131" s="365"/>
      <c r="V1131" s="365"/>
      <c r="W1131" s="366"/>
      <c r="X1131" s="366"/>
      <c r="Y1131" s="366"/>
      <c r="Z1131" s="366"/>
      <c r="AA1131" s="366"/>
      <c r="AB1131" s="366"/>
      <c r="AC1131" s="366"/>
      <c r="AD1131" s="366"/>
      <c r="AE1131" s="366"/>
      <c r="AF1131" s="367"/>
      <c r="AG1131" s="367"/>
      <c r="AH1131" s="367"/>
      <c r="AI1131" s="367"/>
      <c r="AJ1131" s="367"/>
      <c r="AK1131" s="367"/>
      <c r="AL1131" s="367"/>
      <c r="AM1131" s="367"/>
      <c r="AN1131" s="367"/>
      <c r="AO1131" s="367"/>
      <c r="AP1131" s="367"/>
      <c r="AQ1131" s="367"/>
      <c r="AR1131" s="368"/>
      <c r="AS1131" s="361"/>
      <c r="AT1131" s="361"/>
      <c r="AU1131" s="361"/>
      <c r="AV1131" s="361"/>
      <c r="AW1131" s="361"/>
      <c r="AX1131" s="91"/>
      <c r="AY1131" s="106">
        <f>AY1090</f>
        <v>0</v>
      </c>
      <c r="AZ1131" s="106">
        <f>AZ1090</f>
        <v>0</v>
      </c>
      <c r="BA1131" s="106">
        <f>BA1090</f>
        <v>0</v>
      </c>
      <c r="BB1131" s="106">
        <f>BB1090</f>
        <v>0</v>
      </c>
      <c r="BC1131" s="106"/>
      <c r="BD1131" s="117"/>
      <c r="BE1131" s="119">
        <f>BE1090</f>
        <v>0</v>
      </c>
      <c r="BF1131" s="106"/>
      <c r="BG1131" s="106">
        <f>BG1090</f>
        <v>0</v>
      </c>
      <c r="BH1131" s="119">
        <f>BH1090</f>
        <v>0</v>
      </c>
      <c r="BI1131" s="106"/>
      <c r="BJ1131" s="106">
        <f>BJ1090</f>
        <v>0</v>
      </c>
      <c r="BK1131" s="119">
        <f>BK1090</f>
        <v>0</v>
      </c>
      <c r="BL1131" s="119">
        <f>BL1090</f>
        <v>0</v>
      </c>
      <c r="BN1131" s="377"/>
      <c r="BP1131" s="382"/>
      <c r="DH1131" s="104"/>
    </row>
    <row r="1132" spans="1:112" ht="21.5" hidden="1" customHeight="1">
      <c r="A1132" s="103"/>
      <c r="B1132" s="369"/>
      <c r="C1132" s="370"/>
      <c r="D1132" s="370"/>
      <c r="E1132" s="370"/>
      <c r="F1132" s="370"/>
      <c r="G1132" s="370"/>
      <c r="H1132" s="370"/>
      <c r="I1132" s="370"/>
      <c r="J1132" s="370"/>
      <c r="K1132" s="370"/>
      <c r="L1132" s="370"/>
      <c r="M1132" s="370"/>
      <c r="N1132" s="370"/>
      <c r="O1132" s="370"/>
      <c r="P1132" s="370"/>
      <c r="Q1132" s="370"/>
      <c r="R1132" s="143"/>
      <c r="S1132" s="143"/>
      <c r="T1132" s="143"/>
      <c r="U1132" s="143"/>
      <c r="V1132" s="143"/>
      <c r="W1132" s="143"/>
      <c r="X1132" s="143"/>
      <c r="Y1132" s="143"/>
      <c r="Z1132" s="143"/>
      <c r="AA1132" s="143"/>
      <c r="AB1132" s="143"/>
      <c r="AC1132" s="143"/>
      <c r="AD1132" s="143"/>
      <c r="AE1132" s="246" t="str">
        <f>CONCATENATE(B1090," ","TOTAL")</f>
        <v>COUNTERTOPS TOTAL</v>
      </c>
      <c r="AF1132" s="802">
        <f>SUBTOTAL(9,AF1091:AF1131)</f>
        <v>0</v>
      </c>
      <c r="AG1132" s="802"/>
      <c r="AH1132" s="802"/>
      <c r="AI1132" s="802"/>
      <c r="AJ1132" s="802">
        <f>SUBTOTAL(9,AJ1091:AJ1131)</f>
        <v>0</v>
      </c>
      <c r="AK1132" s="802"/>
      <c r="AL1132" s="802"/>
      <c r="AM1132" s="802"/>
      <c r="AN1132" s="802">
        <f>SUBTOTAL(9,AN1091:AN1131)</f>
        <v>0</v>
      </c>
      <c r="AO1132" s="802"/>
      <c r="AP1132" s="802"/>
      <c r="AQ1132" s="802"/>
      <c r="AR1132" s="359"/>
      <c r="AS1132" s="803">
        <f>SUBTOTAL(9,AS1091:AS1131)</f>
        <v>0</v>
      </c>
      <c r="AT1132" s="803"/>
      <c r="AU1132" s="803"/>
      <c r="AV1132" s="803"/>
      <c r="AW1132" s="803">
        <f>SUM(AW1095:AW1103)</f>
        <v>0</v>
      </c>
      <c r="AX1132" s="91"/>
      <c r="AY1132" s="121">
        <f t="shared" ref="AY1132:BL1132" si="532">SUM(AY1091:AY1131)</f>
        <v>0</v>
      </c>
      <c r="AZ1132" s="121">
        <f t="shared" si="532"/>
        <v>0</v>
      </c>
      <c r="BA1132" s="121">
        <f t="shared" si="532"/>
        <v>0</v>
      </c>
      <c r="BB1132" s="121">
        <f t="shared" si="532"/>
        <v>0</v>
      </c>
      <c r="BC1132" s="118">
        <f t="shared" si="532"/>
        <v>0</v>
      </c>
      <c r="BD1132" s="121">
        <f t="shared" si="532"/>
        <v>0</v>
      </c>
      <c r="BE1132" s="121">
        <f t="shared" si="532"/>
        <v>0</v>
      </c>
      <c r="BF1132" s="118">
        <f t="shared" si="532"/>
        <v>0</v>
      </c>
      <c r="BG1132" s="121">
        <f t="shared" si="532"/>
        <v>0</v>
      </c>
      <c r="BH1132" s="121">
        <f t="shared" si="532"/>
        <v>0</v>
      </c>
      <c r="BI1132" s="118">
        <f t="shared" si="532"/>
        <v>0</v>
      </c>
      <c r="BJ1132" s="121">
        <f t="shared" si="532"/>
        <v>0</v>
      </c>
      <c r="BK1132" s="121">
        <f t="shared" si="532"/>
        <v>0</v>
      </c>
      <c r="BL1132" s="121">
        <f t="shared" si="532"/>
        <v>0</v>
      </c>
      <c r="BN1132" s="383">
        <f>IFERROR(AS1132/Total_Detailed_Estimate,0)</f>
        <v>0</v>
      </c>
      <c r="BP1132" s="381"/>
      <c r="DH1132" s="109"/>
    </row>
    <row r="1133" spans="1:112" ht="8.75" hidden="1" customHeight="1">
      <c r="A1133" s="103"/>
      <c r="B1133" s="140"/>
      <c r="C1133" s="140"/>
      <c r="D1133" s="140"/>
      <c r="E1133" s="140"/>
      <c r="F1133" s="140"/>
      <c r="G1133" s="140"/>
      <c r="H1133" s="140"/>
      <c r="I1133" s="140"/>
      <c r="J1133" s="140"/>
      <c r="K1133" s="140"/>
      <c r="L1133" s="140"/>
      <c r="M1133" s="140"/>
      <c r="N1133" s="140"/>
      <c r="O1133" s="140"/>
      <c r="P1133" s="140"/>
      <c r="Q1133" s="140"/>
      <c r="R1133" s="141"/>
      <c r="S1133" s="141"/>
      <c r="T1133" s="141"/>
      <c r="U1133" s="141"/>
      <c r="V1133" s="141"/>
      <c r="W1133" s="142"/>
      <c r="X1133" s="142"/>
      <c r="Y1133" s="142"/>
      <c r="Z1133" s="142"/>
      <c r="AA1133" s="142"/>
      <c r="AB1133" s="142"/>
      <c r="AC1133" s="142"/>
      <c r="AD1133" s="142"/>
      <c r="AE1133" s="392"/>
      <c r="AF1133" s="144"/>
      <c r="AG1133" s="144"/>
      <c r="AH1133" s="144"/>
      <c r="AI1133" s="144"/>
      <c r="AJ1133" s="144"/>
      <c r="AK1133" s="144"/>
      <c r="AL1133" s="144"/>
      <c r="AM1133" s="144"/>
      <c r="AN1133" s="144"/>
      <c r="AO1133" s="144"/>
      <c r="AP1133" s="144"/>
      <c r="AQ1133" s="144"/>
      <c r="AR1133" s="360"/>
      <c r="AS1133" s="362"/>
      <c r="AT1133" s="362"/>
      <c r="AU1133" s="362"/>
      <c r="AV1133" s="362"/>
      <c r="AW1133" s="393"/>
      <c r="AX1133" s="91"/>
      <c r="AY1133" s="106">
        <f>AY1090</f>
        <v>0</v>
      </c>
      <c r="AZ1133" s="106">
        <f>AZ1090</f>
        <v>0</v>
      </c>
      <c r="BA1133" s="106">
        <f>BA1090</f>
        <v>0</v>
      </c>
      <c r="BB1133" s="106">
        <f>BB1090</f>
        <v>0</v>
      </c>
      <c r="BC1133" s="106"/>
      <c r="BD1133" s="106"/>
      <c r="BE1133" s="106">
        <f>BE1090</f>
        <v>0</v>
      </c>
      <c r="BF1133" s="106"/>
      <c r="BG1133" s="106">
        <f>BG1090</f>
        <v>0</v>
      </c>
      <c r="BH1133" s="106">
        <f>BH1090</f>
        <v>0</v>
      </c>
      <c r="BI1133" s="106"/>
      <c r="BJ1133" s="106">
        <f>BJ1090</f>
        <v>0</v>
      </c>
      <c r="BK1133" s="106">
        <f>BK1090</f>
        <v>0</v>
      </c>
      <c r="BL1133" s="106">
        <f>BL1090</f>
        <v>0</v>
      </c>
      <c r="BN1133" s="377"/>
      <c r="BP1133" s="382"/>
      <c r="DH1133" s="104"/>
    </row>
    <row r="1134" spans="1:112" ht="9.5" hidden="1" customHeight="1">
      <c r="A1134" s="103"/>
      <c r="B1134" s="145"/>
      <c r="C1134" s="145"/>
      <c r="D1134" s="145"/>
      <c r="E1134" s="145"/>
      <c r="F1134" s="145"/>
      <c r="G1134" s="145"/>
      <c r="H1134" s="145"/>
      <c r="I1134" s="145"/>
      <c r="J1134" s="145"/>
      <c r="K1134" s="145"/>
      <c r="L1134" s="145"/>
      <c r="M1134" s="145"/>
      <c r="N1134" s="145"/>
      <c r="O1134" s="145"/>
      <c r="P1134" s="145"/>
      <c r="Q1134" s="145"/>
      <c r="R1134" s="146"/>
      <c r="S1134" s="146"/>
      <c r="T1134" s="146"/>
      <c r="U1134" s="146"/>
      <c r="V1134" s="146"/>
      <c r="W1134" s="146"/>
      <c r="X1134" s="146"/>
      <c r="Y1134" s="146"/>
      <c r="Z1134" s="146"/>
      <c r="AA1134" s="146"/>
      <c r="AB1134" s="146"/>
      <c r="AC1134" s="146"/>
      <c r="AD1134" s="146"/>
      <c r="AE1134" s="147"/>
      <c r="AF1134" s="148"/>
      <c r="AG1134" s="148"/>
      <c r="AH1134" s="148"/>
      <c r="AI1134" s="148"/>
      <c r="AJ1134" s="148"/>
      <c r="AK1134" s="148"/>
      <c r="AL1134" s="148"/>
      <c r="AM1134" s="148"/>
      <c r="AN1134" s="148"/>
      <c r="AO1134" s="148"/>
      <c r="AP1134" s="148"/>
      <c r="AQ1134" s="148"/>
      <c r="AR1134" s="148"/>
      <c r="AS1134" s="149"/>
      <c r="AT1134" s="149"/>
      <c r="AU1134" s="149"/>
      <c r="AV1134" s="149"/>
      <c r="AW1134" s="149"/>
      <c r="AX1134" s="91"/>
      <c r="AY1134" s="108">
        <f>AY1132</f>
        <v>0</v>
      </c>
      <c r="AZ1134" s="108">
        <f>AZ1132</f>
        <v>0</v>
      </c>
      <c r="BA1134" s="108">
        <f>BA1132</f>
        <v>0</v>
      </c>
      <c r="BB1134" s="108">
        <f>BB1132</f>
        <v>0</v>
      </c>
      <c r="BC1134" s="108"/>
      <c r="BD1134" s="108"/>
      <c r="BE1134" s="108">
        <f>BE1132</f>
        <v>0</v>
      </c>
      <c r="BF1134" s="108"/>
      <c r="BG1134" s="108">
        <f>BG1132</f>
        <v>0</v>
      </c>
      <c r="BH1134" s="108">
        <f>BH1132</f>
        <v>0</v>
      </c>
      <c r="BI1134" s="108"/>
      <c r="BJ1134" s="108">
        <f>BJ1132</f>
        <v>0</v>
      </c>
      <c r="BK1134" s="108">
        <f>BK1132</f>
        <v>0</v>
      </c>
      <c r="BL1134" s="108">
        <f>BL1132</f>
        <v>0</v>
      </c>
      <c r="DH1134" s="107"/>
    </row>
    <row r="1135" spans="1:112" ht="23" customHeight="1">
      <c r="A1135" s="114" t="s">
        <v>704</v>
      </c>
      <c r="B1135" s="795" t="str">
        <f>UPPER(Interior10_Category)</f>
        <v>INTERIOR DOORS</v>
      </c>
      <c r="C1135" s="796"/>
      <c r="D1135" s="796"/>
      <c r="E1135" s="796"/>
      <c r="F1135" s="796"/>
      <c r="G1135" s="796"/>
      <c r="H1135" s="796"/>
      <c r="I1135" s="796"/>
      <c r="J1135" s="796"/>
      <c r="K1135" s="796"/>
      <c r="L1135" s="796"/>
      <c r="M1135" s="796"/>
      <c r="N1135" s="796"/>
      <c r="O1135" s="796"/>
      <c r="P1135" s="796"/>
      <c r="Q1135" s="797"/>
      <c r="R1135" s="798"/>
      <c r="S1135" s="798"/>
      <c r="T1135" s="798"/>
      <c r="U1135" s="799"/>
      <c r="V1135" s="800"/>
      <c r="W1135" s="790"/>
      <c r="X1135" s="790"/>
      <c r="Y1135" s="790"/>
      <c r="Z1135" s="790"/>
      <c r="AA1135" s="790"/>
      <c r="AB1135" s="790"/>
      <c r="AC1135" s="790"/>
      <c r="AD1135" s="790"/>
      <c r="AE1135" s="790"/>
      <c r="AF1135" s="791">
        <f>IF(Interior10_Labor=0,"",Interior10_Labor)</f>
        <v>1600</v>
      </c>
      <c r="AG1135" s="791"/>
      <c r="AH1135" s="791"/>
      <c r="AI1135" s="791"/>
      <c r="AJ1135" s="791">
        <f>IF(Interior10_Material=0,"",Interior10_Material)</f>
        <v>2350</v>
      </c>
      <c r="AK1135" s="791"/>
      <c r="AL1135" s="791"/>
      <c r="AM1135" s="791"/>
      <c r="AN1135" s="791" t="str">
        <f>IF(Interior10_Sub=0,"",Interior10_Sub)</f>
        <v/>
      </c>
      <c r="AO1135" s="791"/>
      <c r="AP1135" s="791"/>
      <c r="AQ1135" s="791"/>
      <c r="AR1135" s="358"/>
      <c r="AS1135" s="792">
        <f>IF(Interior10_Total=0,"",Interior10_Total)</f>
        <v>3950</v>
      </c>
      <c r="AT1135" s="792"/>
      <c r="AU1135" s="793"/>
      <c r="AV1135" s="793"/>
      <c r="AW1135" s="794"/>
      <c r="AX1135" s="371"/>
      <c r="AY1135" s="101"/>
      <c r="AZ1135" s="101"/>
      <c r="BA1135" s="101"/>
      <c r="BB1135" s="101"/>
      <c r="BC1135" s="101"/>
      <c r="BD1135" s="101"/>
      <c r="BE1135" s="101"/>
      <c r="BF1135" s="101"/>
      <c r="BG1135" s="101"/>
      <c r="BH1135" s="101"/>
      <c r="BI1135" s="101"/>
      <c r="BJ1135" s="101"/>
      <c r="BK1135" s="101"/>
      <c r="BL1135" s="101"/>
      <c r="BN1135" s="374"/>
      <c r="BP1135" s="378"/>
      <c r="DH1135" s="102"/>
    </row>
    <row r="1136" spans="1:112" hidden="1">
      <c r="A1136" s="110"/>
      <c r="B1136" s="809" t="s">
        <v>1012</v>
      </c>
      <c r="C1136" s="810"/>
      <c r="D1136" s="810"/>
      <c r="E1136" s="810"/>
      <c r="F1136" s="810"/>
      <c r="G1136" s="810"/>
      <c r="H1136" s="810"/>
      <c r="I1136" s="810"/>
      <c r="J1136" s="810"/>
      <c r="K1136" s="810"/>
      <c r="L1136" s="810"/>
      <c r="M1136" s="810"/>
      <c r="N1136" s="810"/>
      <c r="O1136" s="810"/>
      <c r="P1136" s="810"/>
      <c r="Q1136" s="811"/>
      <c r="R1136" s="788"/>
      <c r="S1136" s="812"/>
      <c r="T1136" s="813"/>
      <c r="U1136" s="788" t="s">
        <v>2</v>
      </c>
      <c r="V1136" s="813"/>
      <c r="W1136" s="781"/>
      <c r="X1136" s="782"/>
      <c r="Y1136" s="783"/>
      <c r="Z1136" s="781"/>
      <c r="AA1136" s="782"/>
      <c r="AB1136" s="783"/>
      <c r="AC1136" s="781"/>
      <c r="AD1136" s="782"/>
      <c r="AE1136" s="783"/>
      <c r="AF1136" s="784">
        <f>R1136*W1136</f>
        <v>0</v>
      </c>
      <c r="AG1136" s="784"/>
      <c r="AH1136" s="784"/>
      <c r="AI1136" s="784"/>
      <c r="AJ1136" s="784">
        <f t="shared" ref="AJ1136:AJ1175" si="533">R1136*Z1136</f>
        <v>0</v>
      </c>
      <c r="AK1136" s="784"/>
      <c r="AL1136" s="784"/>
      <c r="AM1136" s="784"/>
      <c r="AN1136" s="784">
        <f t="shared" ref="AN1136:AN1175" si="534">R1136*AC1136</f>
        <v>0</v>
      </c>
      <c r="AO1136" s="784"/>
      <c r="AP1136" s="784"/>
      <c r="AQ1136" s="784"/>
      <c r="AR1136" s="363"/>
      <c r="AS1136" s="785">
        <f t="shared" ref="AS1136:AS1175" si="535">SUM(AF1136:AQ1136)</f>
        <v>0</v>
      </c>
      <c r="AT1136" s="785"/>
      <c r="AU1136" s="785"/>
      <c r="AV1136" s="785"/>
      <c r="AW1136" s="785">
        <f t="shared" ref="AW1136:AW1175" si="536">SUM(AF1136:AQ1136)</f>
        <v>0</v>
      </c>
      <c r="AX1136" s="100"/>
      <c r="AY1136" s="116">
        <f t="shared" ref="AY1136:AY1175" si="537">AF1136</f>
        <v>0</v>
      </c>
      <c r="AZ1136" s="116">
        <f t="shared" ref="AZ1136:AZ1175" si="538">AJ1136</f>
        <v>0</v>
      </c>
      <c r="BA1136" s="116">
        <f t="shared" ref="BA1136:BA1175" si="539">AN1136</f>
        <v>0</v>
      </c>
      <c r="BB1136" s="116">
        <f t="shared" ref="BB1136:BB1175" si="540">SUM(AY1136:BA1136)</f>
        <v>0</v>
      </c>
      <c r="BC1136" s="115">
        <f>IFERROR(AY1136/$BB$5,0)</f>
        <v>0</v>
      </c>
      <c r="BD1136" s="116">
        <f t="shared" ref="BD1136:BD1175" si="541">BC1136*Allocated_Adders</f>
        <v>0</v>
      </c>
      <c r="BE1136" s="120">
        <f>AY1136+BD1136</f>
        <v>0</v>
      </c>
      <c r="BF1136" s="115">
        <f>IFERROR(AZ1136/$BB$5,0)</f>
        <v>0</v>
      </c>
      <c r="BG1136" s="116">
        <f t="shared" ref="BG1136:BG1175" si="542">BF1136*Allocated_Adders</f>
        <v>0</v>
      </c>
      <c r="BH1136" s="120">
        <f>AZ1136+BG1136</f>
        <v>0</v>
      </c>
      <c r="BI1136" s="115">
        <f>IFERROR(BA1136/$BB$5,0)</f>
        <v>0</v>
      </c>
      <c r="BJ1136" s="116">
        <f t="shared" ref="BJ1136:BJ1175" si="543">BI1136*Allocated_Adders</f>
        <v>0</v>
      </c>
      <c r="BK1136" s="120">
        <f>BA1136+BJ1136</f>
        <v>0</v>
      </c>
      <c r="BL1136" s="120">
        <f>BE1136+BH1136+BK1136</f>
        <v>0</v>
      </c>
      <c r="BN1136" s="375">
        <f t="shared" ref="BN1136:BN1175" si="544">IFERROR(AS1136/Total_Detailed_Estimate,0)</f>
        <v>0</v>
      </c>
      <c r="BP1136" s="380"/>
      <c r="DH1136" s="102"/>
    </row>
    <row r="1137" spans="1:112" hidden="1">
      <c r="A1137" s="110"/>
      <c r="B1137" s="786" t="s">
        <v>136</v>
      </c>
      <c r="C1137" s="786"/>
      <c r="D1137" s="786"/>
      <c r="E1137" s="786"/>
      <c r="F1137" s="786"/>
      <c r="G1137" s="786"/>
      <c r="H1137" s="786"/>
      <c r="I1137" s="786"/>
      <c r="J1137" s="786"/>
      <c r="K1137" s="786"/>
      <c r="L1137" s="786"/>
      <c r="M1137" s="786"/>
      <c r="N1137" s="786"/>
      <c r="O1137" s="786"/>
      <c r="P1137" s="786"/>
      <c r="Q1137" s="786"/>
      <c r="R1137" s="787">
        <v>10</v>
      </c>
      <c r="S1137" s="787"/>
      <c r="T1137" s="788"/>
      <c r="U1137" s="787" t="s">
        <v>1</v>
      </c>
      <c r="V1137" s="787" t="s">
        <v>1</v>
      </c>
      <c r="W1137" s="783">
        <v>75</v>
      </c>
      <c r="X1137" s="789"/>
      <c r="Y1137" s="789"/>
      <c r="Z1137" s="781">
        <v>85</v>
      </c>
      <c r="AA1137" s="782"/>
      <c r="AB1137" s="783">
        <v>75</v>
      </c>
      <c r="AC1137" s="781"/>
      <c r="AD1137" s="782"/>
      <c r="AE1137" s="783"/>
      <c r="AF1137" s="784">
        <f t="shared" ref="AF1137:AF1175" si="545">R1137*W1137</f>
        <v>750</v>
      </c>
      <c r="AG1137" s="784"/>
      <c r="AH1137" s="784"/>
      <c r="AI1137" s="784"/>
      <c r="AJ1137" s="784">
        <f t="shared" si="533"/>
        <v>850</v>
      </c>
      <c r="AK1137" s="784"/>
      <c r="AL1137" s="784"/>
      <c r="AM1137" s="784"/>
      <c r="AN1137" s="784">
        <f t="shared" si="534"/>
        <v>0</v>
      </c>
      <c r="AO1137" s="784"/>
      <c r="AP1137" s="784"/>
      <c r="AQ1137" s="784"/>
      <c r="AR1137" s="363"/>
      <c r="AS1137" s="785">
        <f t="shared" si="535"/>
        <v>1600</v>
      </c>
      <c r="AT1137" s="785"/>
      <c r="AU1137" s="785"/>
      <c r="AV1137" s="785"/>
      <c r="AW1137" s="785">
        <f t="shared" si="536"/>
        <v>1600</v>
      </c>
      <c r="AX1137" s="90"/>
      <c r="AY1137" s="116">
        <f t="shared" si="537"/>
        <v>750</v>
      </c>
      <c r="AZ1137" s="116">
        <f t="shared" si="538"/>
        <v>850</v>
      </c>
      <c r="BA1137" s="116">
        <f t="shared" si="539"/>
        <v>0</v>
      </c>
      <c r="BB1137" s="116">
        <f t="shared" si="540"/>
        <v>1600</v>
      </c>
      <c r="BC1137" s="115">
        <f t="shared" ref="BC1137:BC1175" si="546">IFERROR(AY1137/$BB$5,0)</f>
        <v>8.9753178758414359E-3</v>
      </c>
      <c r="BD1137" s="116">
        <f t="shared" si="541"/>
        <v>202.5</v>
      </c>
      <c r="BE1137" s="120">
        <f t="shared" ref="BE1137:BE1175" si="547">AY1137+BD1137</f>
        <v>952.5</v>
      </c>
      <c r="BF1137" s="115">
        <f t="shared" ref="BF1137:BF1175" si="548">IFERROR(AZ1137/$BB$5,0)</f>
        <v>1.0172026925953627E-2</v>
      </c>
      <c r="BG1137" s="116">
        <f t="shared" si="542"/>
        <v>229.5</v>
      </c>
      <c r="BH1137" s="120">
        <f t="shared" ref="BH1137:BH1175" si="549">AZ1137+BG1137</f>
        <v>1079.5</v>
      </c>
      <c r="BI1137" s="115">
        <f t="shared" ref="BI1137:BI1175" si="550">IFERROR(BA1137/$BB$5,0)</f>
        <v>0</v>
      </c>
      <c r="BJ1137" s="116">
        <f t="shared" si="543"/>
        <v>0</v>
      </c>
      <c r="BK1137" s="120">
        <f t="shared" ref="BK1137:BK1175" si="551">BA1137+BJ1137</f>
        <v>0</v>
      </c>
      <c r="BL1137" s="120">
        <f t="shared" ref="BL1137:BL1175" si="552">BE1137+BH1137+BK1137</f>
        <v>2032</v>
      </c>
      <c r="BN1137" s="375">
        <f t="shared" si="544"/>
        <v>1.9147344801795065E-2</v>
      </c>
      <c r="BP1137" s="380"/>
      <c r="DH1137" s="102"/>
    </row>
    <row r="1138" spans="1:112" hidden="1">
      <c r="A1138" s="110"/>
      <c r="B1138" s="786" t="s">
        <v>1011</v>
      </c>
      <c r="C1138" s="786"/>
      <c r="D1138" s="786"/>
      <c r="E1138" s="786"/>
      <c r="F1138" s="786"/>
      <c r="G1138" s="786"/>
      <c r="H1138" s="786"/>
      <c r="I1138" s="786"/>
      <c r="J1138" s="786"/>
      <c r="K1138" s="786"/>
      <c r="L1138" s="786"/>
      <c r="M1138" s="786"/>
      <c r="N1138" s="786"/>
      <c r="O1138" s="786"/>
      <c r="P1138" s="786"/>
      <c r="Q1138" s="786"/>
      <c r="R1138" s="787">
        <v>10</v>
      </c>
      <c r="S1138" s="787"/>
      <c r="T1138" s="788"/>
      <c r="U1138" s="787" t="s">
        <v>1</v>
      </c>
      <c r="V1138" s="787"/>
      <c r="W1138" s="783">
        <v>85</v>
      </c>
      <c r="X1138" s="789"/>
      <c r="Y1138" s="789"/>
      <c r="Z1138" s="781">
        <v>150</v>
      </c>
      <c r="AA1138" s="782"/>
      <c r="AB1138" s="783"/>
      <c r="AC1138" s="781"/>
      <c r="AD1138" s="782"/>
      <c r="AE1138" s="783"/>
      <c r="AF1138" s="784">
        <f t="shared" si="545"/>
        <v>850</v>
      </c>
      <c r="AG1138" s="784"/>
      <c r="AH1138" s="784"/>
      <c r="AI1138" s="784"/>
      <c r="AJ1138" s="784">
        <f t="shared" si="533"/>
        <v>1500</v>
      </c>
      <c r="AK1138" s="784"/>
      <c r="AL1138" s="784"/>
      <c r="AM1138" s="784"/>
      <c r="AN1138" s="784">
        <f t="shared" si="534"/>
        <v>0</v>
      </c>
      <c r="AO1138" s="784"/>
      <c r="AP1138" s="784"/>
      <c r="AQ1138" s="784"/>
      <c r="AR1138" s="363"/>
      <c r="AS1138" s="785">
        <f t="shared" si="535"/>
        <v>2350</v>
      </c>
      <c r="AT1138" s="785"/>
      <c r="AU1138" s="785"/>
      <c r="AV1138" s="785"/>
      <c r="AW1138" s="785">
        <f t="shared" si="536"/>
        <v>2350</v>
      </c>
      <c r="AX1138" s="91"/>
      <c r="AY1138" s="116">
        <f t="shared" si="537"/>
        <v>850</v>
      </c>
      <c r="AZ1138" s="116">
        <f t="shared" si="538"/>
        <v>1500</v>
      </c>
      <c r="BA1138" s="116">
        <f t="shared" si="539"/>
        <v>0</v>
      </c>
      <c r="BB1138" s="116">
        <f t="shared" si="540"/>
        <v>2350</v>
      </c>
      <c r="BC1138" s="115">
        <f t="shared" si="546"/>
        <v>1.0172026925953627E-2</v>
      </c>
      <c r="BD1138" s="116">
        <f t="shared" si="541"/>
        <v>229.5</v>
      </c>
      <c r="BE1138" s="120">
        <f t="shared" si="547"/>
        <v>1079.5</v>
      </c>
      <c r="BF1138" s="115">
        <f t="shared" si="548"/>
        <v>1.7950635751682872E-2</v>
      </c>
      <c r="BG1138" s="116">
        <f t="shared" si="542"/>
        <v>405</v>
      </c>
      <c r="BH1138" s="120">
        <f t="shared" si="549"/>
        <v>1905</v>
      </c>
      <c r="BI1138" s="115">
        <f t="shared" si="550"/>
        <v>0</v>
      </c>
      <c r="BJ1138" s="116">
        <f t="shared" si="543"/>
        <v>0</v>
      </c>
      <c r="BK1138" s="120">
        <f t="shared" si="551"/>
        <v>0</v>
      </c>
      <c r="BL1138" s="120">
        <f t="shared" si="552"/>
        <v>2984.5</v>
      </c>
      <c r="BN1138" s="375">
        <f t="shared" si="544"/>
        <v>2.8122662677636499E-2</v>
      </c>
      <c r="BP1138" s="380"/>
      <c r="DH1138" s="102"/>
    </row>
    <row r="1139" spans="1:112" hidden="1">
      <c r="A1139" s="110"/>
      <c r="B1139" s="786" t="s">
        <v>1013</v>
      </c>
      <c r="C1139" s="786"/>
      <c r="D1139" s="786"/>
      <c r="E1139" s="786"/>
      <c r="F1139" s="786"/>
      <c r="G1139" s="786"/>
      <c r="H1139" s="786"/>
      <c r="I1139" s="786"/>
      <c r="J1139" s="786"/>
      <c r="K1139" s="786"/>
      <c r="L1139" s="786"/>
      <c r="M1139" s="786"/>
      <c r="N1139" s="786"/>
      <c r="O1139" s="786"/>
      <c r="P1139" s="786"/>
      <c r="Q1139" s="786"/>
      <c r="R1139" s="787"/>
      <c r="S1139" s="787"/>
      <c r="T1139" s="788"/>
      <c r="U1139" s="787" t="s">
        <v>1</v>
      </c>
      <c r="V1139" s="787"/>
      <c r="W1139" s="783">
        <v>85</v>
      </c>
      <c r="X1139" s="789"/>
      <c r="Y1139" s="789"/>
      <c r="Z1139" s="781">
        <v>85</v>
      </c>
      <c r="AA1139" s="782"/>
      <c r="AB1139" s="783"/>
      <c r="AC1139" s="781"/>
      <c r="AD1139" s="782"/>
      <c r="AE1139" s="783"/>
      <c r="AF1139" s="784">
        <f t="shared" si="545"/>
        <v>0</v>
      </c>
      <c r="AG1139" s="784"/>
      <c r="AH1139" s="784"/>
      <c r="AI1139" s="784"/>
      <c r="AJ1139" s="784">
        <f t="shared" si="533"/>
        <v>0</v>
      </c>
      <c r="AK1139" s="784"/>
      <c r="AL1139" s="784"/>
      <c r="AM1139" s="784"/>
      <c r="AN1139" s="784">
        <f t="shared" si="534"/>
        <v>0</v>
      </c>
      <c r="AO1139" s="784"/>
      <c r="AP1139" s="784"/>
      <c r="AQ1139" s="784"/>
      <c r="AR1139" s="363"/>
      <c r="AS1139" s="785">
        <f t="shared" si="535"/>
        <v>0</v>
      </c>
      <c r="AT1139" s="785"/>
      <c r="AU1139" s="785"/>
      <c r="AV1139" s="785"/>
      <c r="AW1139" s="785">
        <f t="shared" si="536"/>
        <v>0</v>
      </c>
      <c r="AX1139" s="91"/>
      <c r="AY1139" s="116">
        <f t="shared" si="537"/>
        <v>0</v>
      </c>
      <c r="AZ1139" s="116">
        <f t="shared" si="538"/>
        <v>0</v>
      </c>
      <c r="BA1139" s="116">
        <f t="shared" si="539"/>
        <v>0</v>
      </c>
      <c r="BB1139" s="116">
        <f t="shared" si="540"/>
        <v>0</v>
      </c>
      <c r="BC1139" s="115">
        <f t="shared" si="546"/>
        <v>0</v>
      </c>
      <c r="BD1139" s="116">
        <f t="shared" si="541"/>
        <v>0</v>
      </c>
      <c r="BE1139" s="120">
        <f t="shared" si="547"/>
        <v>0</v>
      </c>
      <c r="BF1139" s="115">
        <f t="shared" si="548"/>
        <v>0</v>
      </c>
      <c r="BG1139" s="116">
        <f t="shared" si="542"/>
        <v>0</v>
      </c>
      <c r="BH1139" s="120">
        <f t="shared" si="549"/>
        <v>0</v>
      </c>
      <c r="BI1139" s="115">
        <f t="shared" si="550"/>
        <v>0</v>
      </c>
      <c r="BJ1139" s="116">
        <f t="shared" si="543"/>
        <v>0</v>
      </c>
      <c r="BK1139" s="120">
        <f t="shared" si="551"/>
        <v>0</v>
      </c>
      <c r="BL1139" s="120">
        <f t="shared" si="552"/>
        <v>0</v>
      </c>
      <c r="BN1139" s="375">
        <f t="shared" si="544"/>
        <v>0</v>
      </c>
      <c r="BP1139" s="380"/>
      <c r="DH1139" s="102"/>
    </row>
    <row r="1140" spans="1:112" hidden="1">
      <c r="A1140" s="110"/>
      <c r="B1140" s="786" t="s">
        <v>137</v>
      </c>
      <c r="C1140" s="786"/>
      <c r="D1140" s="786"/>
      <c r="E1140" s="786"/>
      <c r="F1140" s="786"/>
      <c r="G1140" s="786"/>
      <c r="H1140" s="786"/>
      <c r="I1140" s="786"/>
      <c r="J1140" s="786"/>
      <c r="K1140" s="786"/>
      <c r="L1140" s="786"/>
      <c r="M1140" s="786"/>
      <c r="N1140" s="786"/>
      <c r="O1140" s="786"/>
      <c r="P1140" s="786"/>
      <c r="Q1140" s="786"/>
      <c r="R1140" s="787"/>
      <c r="S1140" s="787"/>
      <c r="T1140" s="788"/>
      <c r="U1140" s="787" t="s">
        <v>1</v>
      </c>
      <c r="V1140" s="787" t="s">
        <v>1</v>
      </c>
      <c r="W1140" s="783">
        <v>75</v>
      </c>
      <c r="X1140" s="789"/>
      <c r="Y1140" s="789"/>
      <c r="Z1140" s="781">
        <v>85</v>
      </c>
      <c r="AA1140" s="782"/>
      <c r="AB1140" s="783">
        <v>75</v>
      </c>
      <c r="AC1140" s="781"/>
      <c r="AD1140" s="782"/>
      <c r="AE1140" s="783"/>
      <c r="AF1140" s="784">
        <f t="shared" si="545"/>
        <v>0</v>
      </c>
      <c r="AG1140" s="784"/>
      <c r="AH1140" s="784"/>
      <c r="AI1140" s="784"/>
      <c r="AJ1140" s="784">
        <f t="shared" si="533"/>
        <v>0</v>
      </c>
      <c r="AK1140" s="784"/>
      <c r="AL1140" s="784"/>
      <c r="AM1140" s="784"/>
      <c r="AN1140" s="784">
        <f t="shared" si="534"/>
        <v>0</v>
      </c>
      <c r="AO1140" s="784"/>
      <c r="AP1140" s="784"/>
      <c r="AQ1140" s="784"/>
      <c r="AR1140" s="363"/>
      <c r="AS1140" s="785">
        <f t="shared" si="535"/>
        <v>0</v>
      </c>
      <c r="AT1140" s="785"/>
      <c r="AU1140" s="785"/>
      <c r="AV1140" s="785"/>
      <c r="AW1140" s="785">
        <f t="shared" si="536"/>
        <v>0</v>
      </c>
      <c r="AX1140" s="91"/>
      <c r="AY1140" s="116">
        <f t="shared" si="537"/>
        <v>0</v>
      </c>
      <c r="AZ1140" s="116">
        <f t="shared" si="538"/>
        <v>0</v>
      </c>
      <c r="BA1140" s="116">
        <f t="shared" si="539"/>
        <v>0</v>
      </c>
      <c r="BB1140" s="116">
        <f t="shared" si="540"/>
        <v>0</v>
      </c>
      <c r="BC1140" s="115">
        <f t="shared" si="546"/>
        <v>0</v>
      </c>
      <c r="BD1140" s="116">
        <f t="shared" si="541"/>
        <v>0</v>
      </c>
      <c r="BE1140" s="120">
        <f t="shared" si="547"/>
        <v>0</v>
      </c>
      <c r="BF1140" s="115">
        <f t="shared" si="548"/>
        <v>0</v>
      </c>
      <c r="BG1140" s="116">
        <f t="shared" si="542"/>
        <v>0</v>
      </c>
      <c r="BH1140" s="120">
        <f t="shared" si="549"/>
        <v>0</v>
      </c>
      <c r="BI1140" s="115">
        <f t="shared" si="550"/>
        <v>0</v>
      </c>
      <c r="BJ1140" s="116">
        <f t="shared" si="543"/>
        <v>0</v>
      </c>
      <c r="BK1140" s="120">
        <f t="shared" si="551"/>
        <v>0</v>
      </c>
      <c r="BL1140" s="120">
        <f t="shared" si="552"/>
        <v>0</v>
      </c>
      <c r="BN1140" s="375">
        <f t="shared" si="544"/>
        <v>0</v>
      </c>
      <c r="BP1140" s="380"/>
      <c r="DH1140" s="102"/>
    </row>
    <row r="1141" spans="1:112" hidden="1">
      <c r="A1141" s="110"/>
      <c r="B1141" s="786" t="s">
        <v>138</v>
      </c>
      <c r="C1141" s="786"/>
      <c r="D1141" s="786"/>
      <c r="E1141" s="786"/>
      <c r="F1141" s="786"/>
      <c r="G1141" s="786"/>
      <c r="H1141" s="786"/>
      <c r="I1141" s="786"/>
      <c r="J1141" s="786"/>
      <c r="K1141" s="786"/>
      <c r="L1141" s="786"/>
      <c r="M1141" s="786"/>
      <c r="N1141" s="786"/>
      <c r="O1141" s="786"/>
      <c r="P1141" s="786"/>
      <c r="Q1141" s="786"/>
      <c r="R1141" s="787"/>
      <c r="S1141" s="787"/>
      <c r="T1141" s="788"/>
      <c r="U1141" s="787" t="s">
        <v>1</v>
      </c>
      <c r="V1141" s="787" t="s">
        <v>1</v>
      </c>
      <c r="W1141" s="783">
        <v>75</v>
      </c>
      <c r="X1141" s="789"/>
      <c r="Y1141" s="789"/>
      <c r="Z1141" s="781">
        <v>100</v>
      </c>
      <c r="AA1141" s="782"/>
      <c r="AB1141" s="783">
        <v>100</v>
      </c>
      <c r="AC1141" s="781"/>
      <c r="AD1141" s="782"/>
      <c r="AE1141" s="783"/>
      <c r="AF1141" s="784">
        <f t="shared" si="545"/>
        <v>0</v>
      </c>
      <c r="AG1141" s="784"/>
      <c r="AH1141" s="784"/>
      <c r="AI1141" s="784"/>
      <c r="AJ1141" s="784">
        <f t="shared" si="533"/>
        <v>0</v>
      </c>
      <c r="AK1141" s="784"/>
      <c r="AL1141" s="784"/>
      <c r="AM1141" s="784"/>
      <c r="AN1141" s="784">
        <f t="shared" si="534"/>
        <v>0</v>
      </c>
      <c r="AO1141" s="784"/>
      <c r="AP1141" s="784"/>
      <c r="AQ1141" s="784"/>
      <c r="AR1141" s="363"/>
      <c r="AS1141" s="785">
        <f t="shared" si="535"/>
        <v>0</v>
      </c>
      <c r="AT1141" s="785"/>
      <c r="AU1141" s="785"/>
      <c r="AV1141" s="785"/>
      <c r="AW1141" s="785">
        <f t="shared" si="536"/>
        <v>0</v>
      </c>
      <c r="AX1141" s="91"/>
      <c r="AY1141" s="116">
        <f t="shared" si="537"/>
        <v>0</v>
      </c>
      <c r="AZ1141" s="116">
        <f t="shared" si="538"/>
        <v>0</v>
      </c>
      <c r="BA1141" s="116">
        <f t="shared" si="539"/>
        <v>0</v>
      </c>
      <c r="BB1141" s="116">
        <f t="shared" si="540"/>
        <v>0</v>
      </c>
      <c r="BC1141" s="115">
        <f t="shared" si="546"/>
        <v>0</v>
      </c>
      <c r="BD1141" s="116">
        <f t="shared" si="541"/>
        <v>0</v>
      </c>
      <c r="BE1141" s="120">
        <f t="shared" si="547"/>
        <v>0</v>
      </c>
      <c r="BF1141" s="115">
        <f t="shared" si="548"/>
        <v>0</v>
      </c>
      <c r="BG1141" s="116">
        <f t="shared" si="542"/>
        <v>0</v>
      </c>
      <c r="BH1141" s="120">
        <f t="shared" si="549"/>
        <v>0</v>
      </c>
      <c r="BI1141" s="115">
        <f t="shared" si="550"/>
        <v>0</v>
      </c>
      <c r="BJ1141" s="116">
        <f t="shared" si="543"/>
        <v>0</v>
      </c>
      <c r="BK1141" s="120">
        <f t="shared" si="551"/>
        <v>0</v>
      </c>
      <c r="BL1141" s="120">
        <f t="shared" si="552"/>
        <v>0</v>
      </c>
      <c r="BN1141" s="375">
        <f t="shared" si="544"/>
        <v>0</v>
      </c>
      <c r="BP1141" s="380"/>
      <c r="DH1141" s="102"/>
    </row>
    <row r="1142" spans="1:112" hidden="1">
      <c r="A1142" s="110"/>
      <c r="B1142" s="786" t="s">
        <v>1014</v>
      </c>
      <c r="C1142" s="786"/>
      <c r="D1142" s="786"/>
      <c r="E1142" s="786"/>
      <c r="F1142" s="786"/>
      <c r="G1142" s="786"/>
      <c r="H1142" s="786"/>
      <c r="I1142" s="786"/>
      <c r="J1142" s="786"/>
      <c r="K1142" s="786"/>
      <c r="L1142" s="786"/>
      <c r="M1142" s="786"/>
      <c r="N1142" s="786"/>
      <c r="O1142" s="786"/>
      <c r="P1142" s="786"/>
      <c r="Q1142" s="786"/>
      <c r="R1142" s="787"/>
      <c r="S1142" s="787"/>
      <c r="T1142" s="788"/>
      <c r="U1142" s="787" t="s">
        <v>1</v>
      </c>
      <c r="V1142" s="787"/>
      <c r="W1142" s="783">
        <v>250</v>
      </c>
      <c r="X1142" s="789"/>
      <c r="Y1142" s="789"/>
      <c r="Z1142" s="781">
        <v>500</v>
      </c>
      <c r="AA1142" s="782"/>
      <c r="AB1142" s="783"/>
      <c r="AC1142" s="781"/>
      <c r="AD1142" s="782"/>
      <c r="AE1142" s="783"/>
      <c r="AF1142" s="784">
        <f t="shared" si="545"/>
        <v>0</v>
      </c>
      <c r="AG1142" s="784"/>
      <c r="AH1142" s="784"/>
      <c r="AI1142" s="784"/>
      <c r="AJ1142" s="784">
        <f t="shared" si="533"/>
        <v>0</v>
      </c>
      <c r="AK1142" s="784"/>
      <c r="AL1142" s="784"/>
      <c r="AM1142" s="784"/>
      <c r="AN1142" s="784">
        <f t="shared" si="534"/>
        <v>0</v>
      </c>
      <c r="AO1142" s="784"/>
      <c r="AP1142" s="784"/>
      <c r="AQ1142" s="784"/>
      <c r="AR1142" s="363"/>
      <c r="AS1142" s="785">
        <f t="shared" si="535"/>
        <v>0</v>
      </c>
      <c r="AT1142" s="785"/>
      <c r="AU1142" s="785"/>
      <c r="AV1142" s="785"/>
      <c r="AW1142" s="785">
        <f t="shared" si="536"/>
        <v>0</v>
      </c>
      <c r="AX1142" s="91"/>
      <c r="AY1142" s="116">
        <f t="shared" si="537"/>
        <v>0</v>
      </c>
      <c r="AZ1142" s="116">
        <f t="shared" si="538"/>
        <v>0</v>
      </c>
      <c r="BA1142" s="116">
        <f t="shared" si="539"/>
        <v>0</v>
      </c>
      <c r="BB1142" s="116">
        <f t="shared" si="540"/>
        <v>0</v>
      </c>
      <c r="BC1142" s="115">
        <f t="shared" si="546"/>
        <v>0</v>
      </c>
      <c r="BD1142" s="116">
        <f t="shared" si="541"/>
        <v>0</v>
      </c>
      <c r="BE1142" s="120">
        <f t="shared" si="547"/>
        <v>0</v>
      </c>
      <c r="BF1142" s="115">
        <f t="shared" si="548"/>
        <v>0</v>
      </c>
      <c r="BG1142" s="116">
        <f t="shared" si="542"/>
        <v>0</v>
      </c>
      <c r="BH1142" s="120">
        <f t="shared" si="549"/>
        <v>0</v>
      </c>
      <c r="BI1142" s="115">
        <f t="shared" si="550"/>
        <v>0</v>
      </c>
      <c r="BJ1142" s="116">
        <f t="shared" si="543"/>
        <v>0</v>
      </c>
      <c r="BK1142" s="120">
        <f t="shared" si="551"/>
        <v>0</v>
      </c>
      <c r="BL1142" s="120">
        <f t="shared" si="552"/>
        <v>0</v>
      </c>
      <c r="BN1142" s="375">
        <f t="shared" si="544"/>
        <v>0</v>
      </c>
      <c r="BP1142" s="380"/>
      <c r="DH1142" s="102"/>
    </row>
    <row r="1143" spans="1:112" hidden="1">
      <c r="A1143" s="110"/>
      <c r="B1143" s="786"/>
      <c r="C1143" s="786"/>
      <c r="D1143" s="786"/>
      <c r="E1143" s="786"/>
      <c r="F1143" s="786"/>
      <c r="G1143" s="786"/>
      <c r="H1143" s="786"/>
      <c r="I1143" s="786"/>
      <c r="J1143" s="786"/>
      <c r="K1143" s="786"/>
      <c r="L1143" s="786"/>
      <c r="M1143" s="786"/>
      <c r="N1143" s="786"/>
      <c r="O1143" s="786"/>
      <c r="P1143" s="786"/>
      <c r="Q1143" s="786"/>
      <c r="R1143" s="787"/>
      <c r="S1143" s="787"/>
      <c r="T1143" s="788"/>
      <c r="U1143" s="787"/>
      <c r="V1143" s="787"/>
      <c r="W1143" s="783"/>
      <c r="X1143" s="789"/>
      <c r="Y1143" s="789"/>
      <c r="Z1143" s="781"/>
      <c r="AA1143" s="782"/>
      <c r="AB1143" s="783"/>
      <c r="AC1143" s="781"/>
      <c r="AD1143" s="782"/>
      <c r="AE1143" s="783"/>
      <c r="AF1143" s="784">
        <f t="shared" si="545"/>
        <v>0</v>
      </c>
      <c r="AG1143" s="784"/>
      <c r="AH1143" s="784"/>
      <c r="AI1143" s="784"/>
      <c r="AJ1143" s="784">
        <f t="shared" si="533"/>
        <v>0</v>
      </c>
      <c r="AK1143" s="784"/>
      <c r="AL1143" s="784"/>
      <c r="AM1143" s="784"/>
      <c r="AN1143" s="784">
        <f t="shared" si="534"/>
        <v>0</v>
      </c>
      <c r="AO1143" s="784"/>
      <c r="AP1143" s="784"/>
      <c r="AQ1143" s="784"/>
      <c r="AR1143" s="363"/>
      <c r="AS1143" s="785">
        <f t="shared" si="535"/>
        <v>0</v>
      </c>
      <c r="AT1143" s="785"/>
      <c r="AU1143" s="785"/>
      <c r="AV1143" s="785"/>
      <c r="AW1143" s="785">
        <f t="shared" si="536"/>
        <v>0</v>
      </c>
      <c r="AX1143" s="91"/>
      <c r="AY1143" s="116">
        <f t="shared" si="537"/>
        <v>0</v>
      </c>
      <c r="AZ1143" s="116">
        <f t="shared" si="538"/>
        <v>0</v>
      </c>
      <c r="BA1143" s="116">
        <f t="shared" si="539"/>
        <v>0</v>
      </c>
      <c r="BB1143" s="116">
        <f t="shared" si="540"/>
        <v>0</v>
      </c>
      <c r="BC1143" s="115">
        <f t="shared" si="546"/>
        <v>0</v>
      </c>
      <c r="BD1143" s="116">
        <f t="shared" si="541"/>
        <v>0</v>
      </c>
      <c r="BE1143" s="120">
        <f t="shared" si="547"/>
        <v>0</v>
      </c>
      <c r="BF1143" s="115">
        <f t="shared" si="548"/>
        <v>0</v>
      </c>
      <c r="BG1143" s="116">
        <f t="shared" si="542"/>
        <v>0</v>
      </c>
      <c r="BH1143" s="120">
        <f t="shared" si="549"/>
        <v>0</v>
      </c>
      <c r="BI1143" s="115">
        <f t="shared" si="550"/>
        <v>0</v>
      </c>
      <c r="BJ1143" s="116">
        <f t="shared" si="543"/>
        <v>0</v>
      </c>
      <c r="BK1143" s="120">
        <f t="shared" si="551"/>
        <v>0</v>
      </c>
      <c r="BL1143" s="120">
        <f t="shared" si="552"/>
        <v>0</v>
      </c>
      <c r="BN1143" s="375">
        <f t="shared" si="544"/>
        <v>0</v>
      </c>
      <c r="BP1143" s="380"/>
      <c r="DH1143" s="102"/>
    </row>
    <row r="1144" spans="1:112" hidden="1">
      <c r="A1144" s="110"/>
      <c r="B1144" s="786"/>
      <c r="C1144" s="786"/>
      <c r="D1144" s="786"/>
      <c r="E1144" s="786"/>
      <c r="F1144" s="786"/>
      <c r="G1144" s="786"/>
      <c r="H1144" s="786"/>
      <c r="I1144" s="786"/>
      <c r="J1144" s="786"/>
      <c r="K1144" s="786"/>
      <c r="L1144" s="786"/>
      <c r="M1144" s="786"/>
      <c r="N1144" s="786"/>
      <c r="O1144" s="786"/>
      <c r="P1144" s="786"/>
      <c r="Q1144" s="786"/>
      <c r="R1144" s="787"/>
      <c r="S1144" s="787"/>
      <c r="T1144" s="788"/>
      <c r="U1144" s="787"/>
      <c r="V1144" s="787"/>
      <c r="W1144" s="783"/>
      <c r="X1144" s="789"/>
      <c r="Y1144" s="789"/>
      <c r="Z1144" s="781"/>
      <c r="AA1144" s="782"/>
      <c r="AB1144" s="783"/>
      <c r="AC1144" s="781"/>
      <c r="AD1144" s="782"/>
      <c r="AE1144" s="783"/>
      <c r="AF1144" s="784">
        <f t="shared" si="545"/>
        <v>0</v>
      </c>
      <c r="AG1144" s="784"/>
      <c r="AH1144" s="784"/>
      <c r="AI1144" s="784"/>
      <c r="AJ1144" s="784">
        <f t="shared" si="533"/>
        <v>0</v>
      </c>
      <c r="AK1144" s="784"/>
      <c r="AL1144" s="784"/>
      <c r="AM1144" s="784"/>
      <c r="AN1144" s="784">
        <f t="shared" si="534"/>
        <v>0</v>
      </c>
      <c r="AO1144" s="784"/>
      <c r="AP1144" s="784"/>
      <c r="AQ1144" s="784"/>
      <c r="AR1144" s="363"/>
      <c r="AS1144" s="785">
        <f t="shared" si="535"/>
        <v>0</v>
      </c>
      <c r="AT1144" s="785"/>
      <c r="AU1144" s="785"/>
      <c r="AV1144" s="785"/>
      <c r="AW1144" s="785">
        <f t="shared" si="536"/>
        <v>0</v>
      </c>
      <c r="AX1144" s="91"/>
      <c r="AY1144" s="116">
        <f t="shared" si="537"/>
        <v>0</v>
      </c>
      <c r="AZ1144" s="116">
        <f t="shared" si="538"/>
        <v>0</v>
      </c>
      <c r="BA1144" s="116">
        <f t="shared" si="539"/>
        <v>0</v>
      </c>
      <c r="BB1144" s="116">
        <f t="shared" si="540"/>
        <v>0</v>
      </c>
      <c r="BC1144" s="115">
        <f t="shared" si="546"/>
        <v>0</v>
      </c>
      <c r="BD1144" s="116">
        <f t="shared" si="541"/>
        <v>0</v>
      </c>
      <c r="BE1144" s="120">
        <f t="shared" si="547"/>
        <v>0</v>
      </c>
      <c r="BF1144" s="115">
        <f t="shared" si="548"/>
        <v>0</v>
      </c>
      <c r="BG1144" s="116">
        <f t="shared" si="542"/>
        <v>0</v>
      </c>
      <c r="BH1144" s="120">
        <f t="shared" si="549"/>
        <v>0</v>
      </c>
      <c r="BI1144" s="115">
        <f t="shared" si="550"/>
        <v>0</v>
      </c>
      <c r="BJ1144" s="116">
        <f t="shared" si="543"/>
        <v>0</v>
      </c>
      <c r="BK1144" s="120">
        <f t="shared" si="551"/>
        <v>0</v>
      </c>
      <c r="BL1144" s="120">
        <f t="shared" si="552"/>
        <v>0</v>
      </c>
      <c r="BN1144" s="375">
        <f t="shared" si="544"/>
        <v>0</v>
      </c>
      <c r="BP1144" s="380"/>
      <c r="DH1144" s="102"/>
    </row>
    <row r="1145" spans="1:112" hidden="1">
      <c r="A1145" s="110"/>
      <c r="B1145" s="801" t="s">
        <v>1015</v>
      </c>
      <c r="C1145" s="801"/>
      <c r="D1145" s="801"/>
      <c r="E1145" s="801"/>
      <c r="F1145" s="801"/>
      <c r="G1145" s="801"/>
      <c r="H1145" s="801"/>
      <c r="I1145" s="801"/>
      <c r="J1145" s="801"/>
      <c r="K1145" s="801"/>
      <c r="L1145" s="801"/>
      <c r="M1145" s="801"/>
      <c r="N1145" s="801"/>
      <c r="O1145" s="801"/>
      <c r="P1145" s="801"/>
      <c r="Q1145" s="801"/>
      <c r="R1145" s="787"/>
      <c r="S1145" s="787"/>
      <c r="T1145" s="788"/>
      <c r="U1145" s="787"/>
      <c r="V1145" s="787"/>
      <c r="W1145" s="783"/>
      <c r="X1145" s="789"/>
      <c r="Y1145" s="789"/>
      <c r="Z1145" s="781"/>
      <c r="AA1145" s="782"/>
      <c r="AB1145" s="783"/>
      <c r="AC1145" s="781"/>
      <c r="AD1145" s="782"/>
      <c r="AE1145" s="783"/>
      <c r="AF1145" s="784">
        <f t="shared" si="545"/>
        <v>0</v>
      </c>
      <c r="AG1145" s="784"/>
      <c r="AH1145" s="784"/>
      <c r="AI1145" s="784"/>
      <c r="AJ1145" s="784">
        <f t="shared" si="533"/>
        <v>0</v>
      </c>
      <c r="AK1145" s="784"/>
      <c r="AL1145" s="784"/>
      <c r="AM1145" s="784"/>
      <c r="AN1145" s="784">
        <f t="shared" si="534"/>
        <v>0</v>
      </c>
      <c r="AO1145" s="784"/>
      <c r="AP1145" s="784"/>
      <c r="AQ1145" s="784"/>
      <c r="AR1145" s="363"/>
      <c r="AS1145" s="785">
        <f t="shared" si="535"/>
        <v>0</v>
      </c>
      <c r="AT1145" s="785"/>
      <c r="AU1145" s="785"/>
      <c r="AV1145" s="785"/>
      <c r="AW1145" s="785">
        <f t="shared" si="536"/>
        <v>0</v>
      </c>
      <c r="AX1145" s="91"/>
      <c r="AY1145" s="116">
        <f t="shared" si="537"/>
        <v>0</v>
      </c>
      <c r="AZ1145" s="116">
        <f t="shared" si="538"/>
        <v>0</v>
      </c>
      <c r="BA1145" s="116">
        <f t="shared" si="539"/>
        <v>0</v>
      </c>
      <c r="BB1145" s="116">
        <f t="shared" si="540"/>
        <v>0</v>
      </c>
      <c r="BC1145" s="115">
        <f t="shared" si="546"/>
        <v>0</v>
      </c>
      <c r="BD1145" s="116">
        <f t="shared" si="541"/>
        <v>0</v>
      </c>
      <c r="BE1145" s="120">
        <f t="shared" si="547"/>
        <v>0</v>
      </c>
      <c r="BF1145" s="115">
        <f t="shared" si="548"/>
        <v>0</v>
      </c>
      <c r="BG1145" s="116">
        <f t="shared" si="542"/>
        <v>0</v>
      </c>
      <c r="BH1145" s="120">
        <f t="shared" si="549"/>
        <v>0</v>
      </c>
      <c r="BI1145" s="115">
        <f t="shared" si="550"/>
        <v>0</v>
      </c>
      <c r="BJ1145" s="116">
        <f t="shared" si="543"/>
        <v>0</v>
      </c>
      <c r="BK1145" s="120">
        <f t="shared" si="551"/>
        <v>0</v>
      </c>
      <c r="BL1145" s="120">
        <f t="shared" si="552"/>
        <v>0</v>
      </c>
      <c r="BN1145" s="375">
        <f t="shared" si="544"/>
        <v>0</v>
      </c>
      <c r="BP1145" s="380"/>
      <c r="DH1145" s="102"/>
    </row>
    <row r="1146" spans="1:112" hidden="1">
      <c r="A1146" s="110"/>
      <c r="B1146" s="786" t="s">
        <v>14</v>
      </c>
      <c r="C1146" s="786"/>
      <c r="D1146" s="786"/>
      <c r="E1146" s="786"/>
      <c r="F1146" s="786"/>
      <c r="G1146" s="786"/>
      <c r="H1146" s="786"/>
      <c r="I1146" s="786"/>
      <c r="J1146" s="786"/>
      <c r="K1146" s="786"/>
      <c r="L1146" s="786"/>
      <c r="M1146" s="786"/>
      <c r="N1146" s="786"/>
      <c r="O1146" s="786"/>
      <c r="P1146" s="786"/>
      <c r="Q1146" s="786"/>
      <c r="R1146" s="787"/>
      <c r="S1146" s="787"/>
      <c r="T1146" s="788"/>
      <c r="U1146" s="787" t="s">
        <v>1</v>
      </c>
      <c r="V1146" s="787" t="s">
        <v>1</v>
      </c>
      <c r="W1146" s="783">
        <v>15</v>
      </c>
      <c r="X1146" s="789"/>
      <c r="Y1146" s="789"/>
      <c r="Z1146" s="781">
        <v>15</v>
      </c>
      <c r="AA1146" s="782"/>
      <c r="AB1146" s="783">
        <v>15</v>
      </c>
      <c r="AC1146" s="781"/>
      <c r="AD1146" s="782"/>
      <c r="AE1146" s="783"/>
      <c r="AF1146" s="784">
        <f t="shared" si="545"/>
        <v>0</v>
      </c>
      <c r="AG1146" s="784"/>
      <c r="AH1146" s="784"/>
      <c r="AI1146" s="784"/>
      <c r="AJ1146" s="784">
        <f t="shared" si="533"/>
        <v>0</v>
      </c>
      <c r="AK1146" s="784"/>
      <c r="AL1146" s="784"/>
      <c r="AM1146" s="784"/>
      <c r="AN1146" s="784">
        <f t="shared" si="534"/>
        <v>0</v>
      </c>
      <c r="AO1146" s="784"/>
      <c r="AP1146" s="784"/>
      <c r="AQ1146" s="784"/>
      <c r="AR1146" s="363"/>
      <c r="AS1146" s="785">
        <f t="shared" si="535"/>
        <v>0</v>
      </c>
      <c r="AT1146" s="785"/>
      <c r="AU1146" s="785"/>
      <c r="AV1146" s="785"/>
      <c r="AW1146" s="785">
        <f t="shared" si="536"/>
        <v>0</v>
      </c>
      <c r="AX1146" s="91"/>
      <c r="AY1146" s="116">
        <f t="shared" si="537"/>
        <v>0</v>
      </c>
      <c r="AZ1146" s="116">
        <f t="shared" si="538"/>
        <v>0</v>
      </c>
      <c r="BA1146" s="116">
        <f t="shared" si="539"/>
        <v>0</v>
      </c>
      <c r="BB1146" s="116">
        <f t="shared" si="540"/>
        <v>0</v>
      </c>
      <c r="BC1146" s="115">
        <f t="shared" si="546"/>
        <v>0</v>
      </c>
      <c r="BD1146" s="116">
        <f t="shared" si="541"/>
        <v>0</v>
      </c>
      <c r="BE1146" s="120">
        <f t="shared" si="547"/>
        <v>0</v>
      </c>
      <c r="BF1146" s="115">
        <f t="shared" si="548"/>
        <v>0</v>
      </c>
      <c r="BG1146" s="116">
        <f t="shared" si="542"/>
        <v>0</v>
      </c>
      <c r="BH1146" s="120">
        <f t="shared" si="549"/>
        <v>0</v>
      </c>
      <c r="BI1146" s="115">
        <f t="shared" si="550"/>
        <v>0</v>
      </c>
      <c r="BJ1146" s="116">
        <f t="shared" si="543"/>
        <v>0</v>
      </c>
      <c r="BK1146" s="120">
        <f t="shared" si="551"/>
        <v>0</v>
      </c>
      <c r="BL1146" s="120">
        <f t="shared" si="552"/>
        <v>0</v>
      </c>
      <c r="BN1146" s="375">
        <f t="shared" si="544"/>
        <v>0</v>
      </c>
      <c r="BP1146" s="380"/>
      <c r="DH1146" s="102"/>
    </row>
    <row r="1147" spans="1:112" hidden="1">
      <c r="A1147" s="110"/>
      <c r="B1147" s="786" t="s">
        <v>382</v>
      </c>
      <c r="C1147" s="786"/>
      <c r="D1147" s="786"/>
      <c r="E1147" s="786"/>
      <c r="F1147" s="786"/>
      <c r="G1147" s="786"/>
      <c r="H1147" s="786"/>
      <c r="I1147" s="786"/>
      <c r="J1147" s="786"/>
      <c r="K1147" s="786"/>
      <c r="L1147" s="786"/>
      <c r="M1147" s="786"/>
      <c r="N1147" s="786"/>
      <c r="O1147" s="786"/>
      <c r="P1147" s="786"/>
      <c r="Q1147" s="786"/>
      <c r="R1147" s="787"/>
      <c r="S1147" s="787"/>
      <c r="T1147" s="788"/>
      <c r="U1147" s="787" t="s">
        <v>1</v>
      </c>
      <c r="V1147" s="787" t="s">
        <v>8</v>
      </c>
      <c r="W1147" s="783">
        <v>50</v>
      </c>
      <c r="X1147" s="789"/>
      <c r="Y1147" s="789"/>
      <c r="Z1147" s="781">
        <v>55</v>
      </c>
      <c r="AA1147" s="782"/>
      <c r="AB1147" s="783"/>
      <c r="AC1147" s="781"/>
      <c r="AD1147" s="782"/>
      <c r="AE1147" s="783"/>
      <c r="AF1147" s="784">
        <f t="shared" si="545"/>
        <v>0</v>
      </c>
      <c r="AG1147" s="784"/>
      <c r="AH1147" s="784"/>
      <c r="AI1147" s="784"/>
      <c r="AJ1147" s="784">
        <f t="shared" si="533"/>
        <v>0</v>
      </c>
      <c r="AK1147" s="784"/>
      <c r="AL1147" s="784"/>
      <c r="AM1147" s="784"/>
      <c r="AN1147" s="784">
        <f t="shared" si="534"/>
        <v>0</v>
      </c>
      <c r="AO1147" s="784"/>
      <c r="AP1147" s="784"/>
      <c r="AQ1147" s="784"/>
      <c r="AR1147" s="363"/>
      <c r="AS1147" s="785">
        <f t="shared" si="535"/>
        <v>0</v>
      </c>
      <c r="AT1147" s="785"/>
      <c r="AU1147" s="785"/>
      <c r="AV1147" s="785"/>
      <c r="AW1147" s="785">
        <f t="shared" si="536"/>
        <v>0</v>
      </c>
      <c r="AX1147" s="91"/>
      <c r="AY1147" s="116">
        <f t="shared" si="537"/>
        <v>0</v>
      </c>
      <c r="AZ1147" s="116">
        <f t="shared" si="538"/>
        <v>0</v>
      </c>
      <c r="BA1147" s="116">
        <f t="shared" si="539"/>
        <v>0</v>
      </c>
      <c r="BB1147" s="116">
        <f t="shared" si="540"/>
        <v>0</v>
      </c>
      <c r="BC1147" s="115">
        <f t="shared" si="546"/>
        <v>0</v>
      </c>
      <c r="BD1147" s="116">
        <f t="shared" si="541"/>
        <v>0</v>
      </c>
      <c r="BE1147" s="120">
        <f t="shared" si="547"/>
        <v>0</v>
      </c>
      <c r="BF1147" s="115">
        <f t="shared" si="548"/>
        <v>0</v>
      </c>
      <c r="BG1147" s="116">
        <f t="shared" si="542"/>
        <v>0</v>
      </c>
      <c r="BH1147" s="120">
        <f t="shared" si="549"/>
        <v>0</v>
      </c>
      <c r="BI1147" s="115">
        <f t="shared" si="550"/>
        <v>0</v>
      </c>
      <c r="BJ1147" s="116">
        <f t="shared" si="543"/>
        <v>0</v>
      </c>
      <c r="BK1147" s="120">
        <f t="shared" si="551"/>
        <v>0</v>
      </c>
      <c r="BL1147" s="120">
        <f t="shared" si="552"/>
        <v>0</v>
      </c>
      <c r="BN1147" s="375">
        <f t="shared" si="544"/>
        <v>0</v>
      </c>
      <c r="BP1147" s="380"/>
      <c r="DH1147" s="102"/>
    </row>
    <row r="1148" spans="1:112" hidden="1">
      <c r="A1148" s="110"/>
      <c r="B1148" s="786"/>
      <c r="C1148" s="786"/>
      <c r="D1148" s="786"/>
      <c r="E1148" s="786"/>
      <c r="F1148" s="786"/>
      <c r="G1148" s="786"/>
      <c r="H1148" s="786"/>
      <c r="I1148" s="786"/>
      <c r="J1148" s="786"/>
      <c r="K1148" s="786"/>
      <c r="L1148" s="786"/>
      <c r="M1148" s="786"/>
      <c r="N1148" s="786"/>
      <c r="O1148" s="786"/>
      <c r="P1148" s="786"/>
      <c r="Q1148" s="786"/>
      <c r="R1148" s="787"/>
      <c r="S1148" s="787"/>
      <c r="T1148" s="788"/>
      <c r="U1148" s="787"/>
      <c r="V1148" s="787"/>
      <c r="W1148" s="783"/>
      <c r="X1148" s="789"/>
      <c r="Y1148" s="789"/>
      <c r="Z1148" s="781"/>
      <c r="AA1148" s="782"/>
      <c r="AB1148" s="783"/>
      <c r="AC1148" s="781"/>
      <c r="AD1148" s="782"/>
      <c r="AE1148" s="783"/>
      <c r="AF1148" s="784">
        <f t="shared" si="545"/>
        <v>0</v>
      </c>
      <c r="AG1148" s="784"/>
      <c r="AH1148" s="784"/>
      <c r="AI1148" s="784"/>
      <c r="AJ1148" s="784">
        <f t="shared" si="533"/>
        <v>0</v>
      </c>
      <c r="AK1148" s="784"/>
      <c r="AL1148" s="784"/>
      <c r="AM1148" s="784"/>
      <c r="AN1148" s="784">
        <f t="shared" si="534"/>
        <v>0</v>
      </c>
      <c r="AO1148" s="784"/>
      <c r="AP1148" s="784"/>
      <c r="AQ1148" s="784"/>
      <c r="AR1148" s="363"/>
      <c r="AS1148" s="785">
        <f t="shared" si="535"/>
        <v>0</v>
      </c>
      <c r="AT1148" s="785"/>
      <c r="AU1148" s="785"/>
      <c r="AV1148" s="785"/>
      <c r="AW1148" s="785">
        <f t="shared" si="536"/>
        <v>0</v>
      </c>
      <c r="AX1148" s="91"/>
      <c r="AY1148" s="116">
        <f t="shared" si="537"/>
        <v>0</v>
      </c>
      <c r="AZ1148" s="116">
        <f t="shared" si="538"/>
        <v>0</v>
      </c>
      <c r="BA1148" s="116">
        <f t="shared" si="539"/>
        <v>0</v>
      </c>
      <c r="BB1148" s="116">
        <f t="shared" si="540"/>
        <v>0</v>
      </c>
      <c r="BC1148" s="115">
        <f t="shared" si="546"/>
        <v>0</v>
      </c>
      <c r="BD1148" s="116">
        <f t="shared" si="541"/>
        <v>0</v>
      </c>
      <c r="BE1148" s="120">
        <f t="shared" si="547"/>
        <v>0</v>
      </c>
      <c r="BF1148" s="115">
        <f t="shared" si="548"/>
        <v>0</v>
      </c>
      <c r="BG1148" s="116">
        <f t="shared" si="542"/>
        <v>0</v>
      </c>
      <c r="BH1148" s="120">
        <f t="shared" si="549"/>
        <v>0</v>
      </c>
      <c r="BI1148" s="115">
        <f t="shared" si="550"/>
        <v>0</v>
      </c>
      <c r="BJ1148" s="116">
        <f t="shared" si="543"/>
        <v>0</v>
      </c>
      <c r="BK1148" s="120">
        <f t="shared" si="551"/>
        <v>0</v>
      </c>
      <c r="BL1148" s="120">
        <f t="shared" si="552"/>
        <v>0</v>
      </c>
      <c r="BN1148" s="375">
        <f t="shared" si="544"/>
        <v>0</v>
      </c>
      <c r="BP1148" s="380"/>
      <c r="DH1148" s="102"/>
    </row>
    <row r="1149" spans="1:112" hidden="1">
      <c r="A1149" s="110"/>
      <c r="B1149" s="786"/>
      <c r="C1149" s="786"/>
      <c r="D1149" s="786"/>
      <c r="E1149" s="786"/>
      <c r="F1149" s="786"/>
      <c r="G1149" s="786"/>
      <c r="H1149" s="786"/>
      <c r="I1149" s="786"/>
      <c r="J1149" s="786"/>
      <c r="K1149" s="786"/>
      <c r="L1149" s="786"/>
      <c r="M1149" s="786"/>
      <c r="N1149" s="786"/>
      <c r="O1149" s="786"/>
      <c r="P1149" s="786"/>
      <c r="Q1149" s="786"/>
      <c r="R1149" s="787"/>
      <c r="S1149" s="787"/>
      <c r="T1149" s="788"/>
      <c r="U1149" s="787"/>
      <c r="V1149" s="787"/>
      <c r="W1149" s="783"/>
      <c r="X1149" s="789"/>
      <c r="Y1149" s="789"/>
      <c r="Z1149" s="781"/>
      <c r="AA1149" s="782"/>
      <c r="AB1149" s="783"/>
      <c r="AC1149" s="781"/>
      <c r="AD1149" s="782"/>
      <c r="AE1149" s="783"/>
      <c r="AF1149" s="784">
        <f t="shared" si="545"/>
        <v>0</v>
      </c>
      <c r="AG1149" s="784"/>
      <c r="AH1149" s="784"/>
      <c r="AI1149" s="784"/>
      <c r="AJ1149" s="784">
        <f t="shared" si="533"/>
        <v>0</v>
      </c>
      <c r="AK1149" s="784"/>
      <c r="AL1149" s="784"/>
      <c r="AM1149" s="784"/>
      <c r="AN1149" s="784">
        <f t="shared" si="534"/>
        <v>0</v>
      </c>
      <c r="AO1149" s="784"/>
      <c r="AP1149" s="784"/>
      <c r="AQ1149" s="784"/>
      <c r="AR1149" s="363"/>
      <c r="AS1149" s="785">
        <f t="shared" si="535"/>
        <v>0</v>
      </c>
      <c r="AT1149" s="785"/>
      <c r="AU1149" s="785"/>
      <c r="AV1149" s="785"/>
      <c r="AW1149" s="785">
        <f t="shared" si="536"/>
        <v>0</v>
      </c>
      <c r="AX1149" s="91"/>
      <c r="AY1149" s="116">
        <f t="shared" si="537"/>
        <v>0</v>
      </c>
      <c r="AZ1149" s="116">
        <f t="shared" si="538"/>
        <v>0</v>
      </c>
      <c r="BA1149" s="116">
        <f t="shared" si="539"/>
        <v>0</v>
      </c>
      <c r="BB1149" s="116">
        <f t="shared" si="540"/>
        <v>0</v>
      </c>
      <c r="BC1149" s="115">
        <f t="shared" si="546"/>
        <v>0</v>
      </c>
      <c r="BD1149" s="116">
        <f t="shared" si="541"/>
        <v>0</v>
      </c>
      <c r="BE1149" s="120">
        <f t="shared" si="547"/>
        <v>0</v>
      </c>
      <c r="BF1149" s="115">
        <f t="shared" si="548"/>
        <v>0</v>
      </c>
      <c r="BG1149" s="116">
        <f t="shared" si="542"/>
        <v>0</v>
      </c>
      <c r="BH1149" s="120">
        <f t="shared" si="549"/>
        <v>0</v>
      </c>
      <c r="BI1149" s="115">
        <f t="shared" si="550"/>
        <v>0</v>
      </c>
      <c r="BJ1149" s="116">
        <f t="shared" si="543"/>
        <v>0</v>
      </c>
      <c r="BK1149" s="120">
        <f t="shared" si="551"/>
        <v>0</v>
      </c>
      <c r="BL1149" s="120">
        <f t="shared" si="552"/>
        <v>0</v>
      </c>
      <c r="BN1149" s="375">
        <f t="shared" si="544"/>
        <v>0</v>
      </c>
      <c r="BP1149" s="380"/>
      <c r="DH1149" s="102"/>
    </row>
    <row r="1150" spans="1:112" hidden="1">
      <c r="A1150" s="110"/>
      <c r="B1150" s="786"/>
      <c r="C1150" s="786"/>
      <c r="D1150" s="786"/>
      <c r="E1150" s="786"/>
      <c r="F1150" s="786"/>
      <c r="G1150" s="786"/>
      <c r="H1150" s="786"/>
      <c r="I1150" s="786"/>
      <c r="J1150" s="786"/>
      <c r="K1150" s="786"/>
      <c r="L1150" s="786"/>
      <c r="M1150" s="786"/>
      <c r="N1150" s="786"/>
      <c r="O1150" s="786"/>
      <c r="P1150" s="786"/>
      <c r="Q1150" s="786"/>
      <c r="R1150" s="787"/>
      <c r="S1150" s="787"/>
      <c r="T1150" s="788"/>
      <c r="U1150" s="787"/>
      <c r="V1150" s="787"/>
      <c r="W1150" s="783"/>
      <c r="X1150" s="789"/>
      <c r="Y1150" s="789"/>
      <c r="Z1150" s="781"/>
      <c r="AA1150" s="782"/>
      <c r="AB1150" s="783"/>
      <c r="AC1150" s="781"/>
      <c r="AD1150" s="782"/>
      <c r="AE1150" s="783"/>
      <c r="AF1150" s="784">
        <f t="shared" si="545"/>
        <v>0</v>
      </c>
      <c r="AG1150" s="784"/>
      <c r="AH1150" s="784"/>
      <c r="AI1150" s="784"/>
      <c r="AJ1150" s="784">
        <f t="shared" si="533"/>
        <v>0</v>
      </c>
      <c r="AK1150" s="784"/>
      <c r="AL1150" s="784"/>
      <c r="AM1150" s="784"/>
      <c r="AN1150" s="784">
        <f t="shared" si="534"/>
        <v>0</v>
      </c>
      <c r="AO1150" s="784"/>
      <c r="AP1150" s="784"/>
      <c r="AQ1150" s="784"/>
      <c r="AR1150" s="363"/>
      <c r="AS1150" s="785">
        <f t="shared" si="535"/>
        <v>0</v>
      </c>
      <c r="AT1150" s="785"/>
      <c r="AU1150" s="785"/>
      <c r="AV1150" s="785"/>
      <c r="AW1150" s="785">
        <f t="shared" si="536"/>
        <v>0</v>
      </c>
      <c r="AX1150" s="91"/>
      <c r="AY1150" s="116">
        <f t="shared" si="537"/>
        <v>0</v>
      </c>
      <c r="AZ1150" s="116">
        <f t="shared" si="538"/>
        <v>0</v>
      </c>
      <c r="BA1150" s="116">
        <f t="shared" si="539"/>
        <v>0</v>
      </c>
      <c r="BB1150" s="116">
        <f t="shared" si="540"/>
        <v>0</v>
      </c>
      <c r="BC1150" s="115">
        <f t="shared" si="546"/>
        <v>0</v>
      </c>
      <c r="BD1150" s="116">
        <f t="shared" si="541"/>
        <v>0</v>
      </c>
      <c r="BE1150" s="120">
        <f t="shared" si="547"/>
        <v>0</v>
      </c>
      <c r="BF1150" s="115">
        <f t="shared" si="548"/>
        <v>0</v>
      </c>
      <c r="BG1150" s="116">
        <f t="shared" si="542"/>
        <v>0</v>
      </c>
      <c r="BH1150" s="120">
        <f t="shared" si="549"/>
        <v>0</v>
      </c>
      <c r="BI1150" s="115">
        <f t="shared" si="550"/>
        <v>0</v>
      </c>
      <c r="BJ1150" s="116">
        <f t="shared" si="543"/>
        <v>0</v>
      </c>
      <c r="BK1150" s="120">
        <f t="shared" si="551"/>
        <v>0</v>
      </c>
      <c r="BL1150" s="120">
        <f t="shared" si="552"/>
        <v>0</v>
      </c>
      <c r="BN1150" s="375">
        <f t="shared" si="544"/>
        <v>0</v>
      </c>
      <c r="BP1150" s="380"/>
      <c r="DH1150" s="102"/>
    </row>
    <row r="1151" spans="1:112" hidden="1">
      <c r="A1151" s="110"/>
      <c r="B1151" s="786"/>
      <c r="C1151" s="786"/>
      <c r="D1151" s="786"/>
      <c r="E1151" s="786"/>
      <c r="F1151" s="786"/>
      <c r="G1151" s="786"/>
      <c r="H1151" s="786"/>
      <c r="I1151" s="786"/>
      <c r="J1151" s="786"/>
      <c r="K1151" s="786"/>
      <c r="L1151" s="786"/>
      <c r="M1151" s="786"/>
      <c r="N1151" s="786"/>
      <c r="O1151" s="786"/>
      <c r="P1151" s="786"/>
      <c r="Q1151" s="786"/>
      <c r="R1151" s="787"/>
      <c r="S1151" s="787"/>
      <c r="T1151" s="788"/>
      <c r="U1151" s="787"/>
      <c r="V1151" s="787"/>
      <c r="W1151" s="783"/>
      <c r="X1151" s="789"/>
      <c r="Y1151" s="789"/>
      <c r="Z1151" s="781"/>
      <c r="AA1151" s="782"/>
      <c r="AB1151" s="783"/>
      <c r="AC1151" s="781"/>
      <c r="AD1151" s="782"/>
      <c r="AE1151" s="783"/>
      <c r="AF1151" s="784">
        <f t="shared" si="545"/>
        <v>0</v>
      </c>
      <c r="AG1151" s="784"/>
      <c r="AH1151" s="784"/>
      <c r="AI1151" s="784"/>
      <c r="AJ1151" s="784">
        <f t="shared" si="533"/>
        <v>0</v>
      </c>
      <c r="AK1151" s="784"/>
      <c r="AL1151" s="784"/>
      <c r="AM1151" s="784"/>
      <c r="AN1151" s="784">
        <f t="shared" si="534"/>
        <v>0</v>
      </c>
      <c r="AO1151" s="784"/>
      <c r="AP1151" s="784"/>
      <c r="AQ1151" s="784"/>
      <c r="AR1151" s="363"/>
      <c r="AS1151" s="785">
        <f t="shared" si="535"/>
        <v>0</v>
      </c>
      <c r="AT1151" s="785"/>
      <c r="AU1151" s="785"/>
      <c r="AV1151" s="785"/>
      <c r="AW1151" s="785">
        <f t="shared" si="536"/>
        <v>0</v>
      </c>
      <c r="AX1151" s="91"/>
      <c r="AY1151" s="116">
        <f t="shared" si="537"/>
        <v>0</v>
      </c>
      <c r="AZ1151" s="116">
        <f t="shared" si="538"/>
        <v>0</v>
      </c>
      <c r="BA1151" s="116">
        <f t="shared" si="539"/>
        <v>0</v>
      </c>
      <c r="BB1151" s="116">
        <f t="shared" si="540"/>
        <v>0</v>
      </c>
      <c r="BC1151" s="115">
        <f t="shared" si="546"/>
        <v>0</v>
      </c>
      <c r="BD1151" s="116">
        <f t="shared" si="541"/>
        <v>0</v>
      </c>
      <c r="BE1151" s="120">
        <f t="shared" si="547"/>
        <v>0</v>
      </c>
      <c r="BF1151" s="115">
        <f t="shared" si="548"/>
        <v>0</v>
      </c>
      <c r="BG1151" s="116">
        <f t="shared" si="542"/>
        <v>0</v>
      </c>
      <c r="BH1151" s="120">
        <f t="shared" si="549"/>
        <v>0</v>
      </c>
      <c r="BI1151" s="115">
        <f t="shared" si="550"/>
        <v>0</v>
      </c>
      <c r="BJ1151" s="116">
        <f t="shared" si="543"/>
        <v>0</v>
      </c>
      <c r="BK1151" s="120">
        <f t="shared" si="551"/>
        <v>0</v>
      </c>
      <c r="BL1151" s="120">
        <f t="shared" si="552"/>
        <v>0</v>
      </c>
      <c r="BN1151" s="375">
        <f t="shared" si="544"/>
        <v>0</v>
      </c>
      <c r="BP1151" s="380"/>
      <c r="DH1151" s="102"/>
    </row>
    <row r="1152" spans="1:112" hidden="1">
      <c r="A1152" s="110"/>
      <c r="B1152" s="786"/>
      <c r="C1152" s="786"/>
      <c r="D1152" s="786"/>
      <c r="E1152" s="786"/>
      <c r="F1152" s="786"/>
      <c r="G1152" s="786"/>
      <c r="H1152" s="786"/>
      <c r="I1152" s="786"/>
      <c r="J1152" s="786"/>
      <c r="K1152" s="786"/>
      <c r="L1152" s="786"/>
      <c r="M1152" s="786"/>
      <c r="N1152" s="786"/>
      <c r="O1152" s="786"/>
      <c r="P1152" s="786"/>
      <c r="Q1152" s="786"/>
      <c r="R1152" s="787"/>
      <c r="S1152" s="787"/>
      <c r="T1152" s="788"/>
      <c r="U1152" s="787"/>
      <c r="V1152" s="787"/>
      <c r="W1152" s="783"/>
      <c r="X1152" s="789"/>
      <c r="Y1152" s="789"/>
      <c r="Z1152" s="789"/>
      <c r="AA1152" s="789"/>
      <c r="AB1152" s="789"/>
      <c r="AC1152" s="781"/>
      <c r="AD1152" s="782"/>
      <c r="AE1152" s="783"/>
      <c r="AF1152" s="784">
        <f t="shared" si="545"/>
        <v>0</v>
      </c>
      <c r="AG1152" s="784"/>
      <c r="AH1152" s="784"/>
      <c r="AI1152" s="784"/>
      <c r="AJ1152" s="784">
        <f t="shared" si="533"/>
        <v>0</v>
      </c>
      <c r="AK1152" s="784"/>
      <c r="AL1152" s="784"/>
      <c r="AM1152" s="784"/>
      <c r="AN1152" s="784">
        <f t="shared" si="534"/>
        <v>0</v>
      </c>
      <c r="AO1152" s="784"/>
      <c r="AP1152" s="784"/>
      <c r="AQ1152" s="784"/>
      <c r="AR1152" s="363"/>
      <c r="AS1152" s="785">
        <f t="shared" si="535"/>
        <v>0</v>
      </c>
      <c r="AT1152" s="785"/>
      <c r="AU1152" s="785"/>
      <c r="AV1152" s="785"/>
      <c r="AW1152" s="785">
        <f t="shared" si="536"/>
        <v>0</v>
      </c>
      <c r="AX1152" s="91"/>
      <c r="AY1152" s="116">
        <f t="shared" si="537"/>
        <v>0</v>
      </c>
      <c r="AZ1152" s="116">
        <f t="shared" si="538"/>
        <v>0</v>
      </c>
      <c r="BA1152" s="116">
        <f t="shared" si="539"/>
        <v>0</v>
      </c>
      <c r="BB1152" s="116">
        <f t="shared" si="540"/>
        <v>0</v>
      </c>
      <c r="BC1152" s="115">
        <f t="shared" si="546"/>
        <v>0</v>
      </c>
      <c r="BD1152" s="116">
        <f t="shared" si="541"/>
        <v>0</v>
      </c>
      <c r="BE1152" s="120">
        <f t="shared" si="547"/>
        <v>0</v>
      </c>
      <c r="BF1152" s="115">
        <f t="shared" si="548"/>
        <v>0</v>
      </c>
      <c r="BG1152" s="116">
        <f t="shared" si="542"/>
        <v>0</v>
      </c>
      <c r="BH1152" s="120">
        <f t="shared" si="549"/>
        <v>0</v>
      </c>
      <c r="BI1152" s="115">
        <f t="shared" si="550"/>
        <v>0</v>
      </c>
      <c r="BJ1152" s="116">
        <f t="shared" si="543"/>
        <v>0</v>
      </c>
      <c r="BK1152" s="120">
        <f t="shared" si="551"/>
        <v>0</v>
      </c>
      <c r="BL1152" s="120">
        <f t="shared" si="552"/>
        <v>0</v>
      </c>
      <c r="BN1152" s="375">
        <f t="shared" si="544"/>
        <v>0</v>
      </c>
      <c r="BP1152" s="380"/>
      <c r="DH1152" s="102"/>
    </row>
    <row r="1153" spans="1:112" hidden="1">
      <c r="A1153" s="110"/>
      <c r="B1153" s="786"/>
      <c r="C1153" s="786"/>
      <c r="D1153" s="786"/>
      <c r="E1153" s="786"/>
      <c r="F1153" s="786"/>
      <c r="G1153" s="786"/>
      <c r="H1153" s="786"/>
      <c r="I1153" s="786"/>
      <c r="J1153" s="786"/>
      <c r="K1153" s="786"/>
      <c r="L1153" s="786"/>
      <c r="M1153" s="786"/>
      <c r="N1153" s="786"/>
      <c r="O1153" s="786"/>
      <c r="P1153" s="786"/>
      <c r="Q1153" s="786"/>
      <c r="R1153" s="787"/>
      <c r="S1153" s="787"/>
      <c r="T1153" s="788"/>
      <c r="U1153" s="787"/>
      <c r="V1153" s="787"/>
      <c r="W1153" s="783"/>
      <c r="X1153" s="789"/>
      <c r="Y1153" s="789"/>
      <c r="Z1153" s="789"/>
      <c r="AA1153" s="789"/>
      <c r="AB1153" s="789"/>
      <c r="AC1153" s="781"/>
      <c r="AD1153" s="782"/>
      <c r="AE1153" s="783"/>
      <c r="AF1153" s="784">
        <f t="shared" si="545"/>
        <v>0</v>
      </c>
      <c r="AG1153" s="784"/>
      <c r="AH1153" s="784"/>
      <c r="AI1153" s="784"/>
      <c r="AJ1153" s="784">
        <f t="shared" si="533"/>
        <v>0</v>
      </c>
      <c r="AK1153" s="784"/>
      <c r="AL1153" s="784"/>
      <c r="AM1153" s="784"/>
      <c r="AN1153" s="784">
        <f t="shared" si="534"/>
        <v>0</v>
      </c>
      <c r="AO1153" s="784"/>
      <c r="AP1153" s="784"/>
      <c r="AQ1153" s="784"/>
      <c r="AR1153" s="363"/>
      <c r="AS1153" s="785">
        <f t="shared" si="535"/>
        <v>0</v>
      </c>
      <c r="AT1153" s="785"/>
      <c r="AU1153" s="785"/>
      <c r="AV1153" s="785"/>
      <c r="AW1153" s="785">
        <f t="shared" si="536"/>
        <v>0</v>
      </c>
      <c r="AX1153" s="91"/>
      <c r="AY1153" s="116">
        <f t="shared" si="537"/>
        <v>0</v>
      </c>
      <c r="AZ1153" s="116">
        <f t="shared" si="538"/>
        <v>0</v>
      </c>
      <c r="BA1153" s="116">
        <f t="shared" si="539"/>
        <v>0</v>
      </c>
      <c r="BB1153" s="116">
        <f t="shared" si="540"/>
        <v>0</v>
      </c>
      <c r="BC1153" s="115">
        <f t="shared" si="546"/>
        <v>0</v>
      </c>
      <c r="BD1153" s="116">
        <f t="shared" si="541"/>
        <v>0</v>
      </c>
      <c r="BE1153" s="120">
        <f t="shared" si="547"/>
        <v>0</v>
      </c>
      <c r="BF1153" s="115">
        <f t="shared" si="548"/>
        <v>0</v>
      </c>
      <c r="BG1153" s="116">
        <f t="shared" si="542"/>
        <v>0</v>
      </c>
      <c r="BH1153" s="120">
        <f t="shared" si="549"/>
        <v>0</v>
      </c>
      <c r="BI1153" s="115">
        <f t="shared" si="550"/>
        <v>0</v>
      </c>
      <c r="BJ1153" s="116">
        <f t="shared" si="543"/>
        <v>0</v>
      </c>
      <c r="BK1153" s="120">
        <f t="shared" si="551"/>
        <v>0</v>
      </c>
      <c r="BL1153" s="120">
        <f t="shared" si="552"/>
        <v>0</v>
      </c>
      <c r="BN1153" s="375">
        <f t="shared" si="544"/>
        <v>0</v>
      </c>
      <c r="BP1153" s="380"/>
      <c r="DH1153" s="102"/>
    </row>
    <row r="1154" spans="1:112" hidden="1">
      <c r="A1154" s="110"/>
      <c r="B1154" s="786"/>
      <c r="C1154" s="786"/>
      <c r="D1154" s="786"/>
      <c r="E1154" s="786"/>
      <c r="F1154" s="786"/>
      <c r="G1154" s="786"/>
      <c r="H1154" s="786"/>
      <c r="I1154" s="786"/>
      <c r="J1154" s="786"/>
      <c r="K1154" s="786"/>
      <c r="L1154" s="786"/>
      <c r="M1154" s="786"/>
      <c r="N1154" s="786"/>
      <c r="O1154" s="786"/>
      <c r="P1154" s="786"/>
      <c r="Q1154" s="786"/>
      <c r="R1154" s="787"/>
      <c r="S1154" s="787"/>
      <c r="T1154" s="788"/>
      <c r="U1154" s="787"/>
      <c r="V1154" s="787"/>
      <c r="W1154" s="783"/>
      <c r="X1154" s="789"/>
      <c r="Y1154" s="789"/>
      <c r="Z1154" s="789"/>
      <c r="AA1154" s="789"/>
      <c r="AB1154" s="789"/>
      <c r="AC1154" s="781"/>
      <c r="AD1154" s="782"/>
      <c r="AE1154" s="783"/>
      <c r="AF1154" s="784">
        <f t="shared" si="545"/>
        <v>0</v>
      </c>
      <c r="AG1154" s="784"/>
      <c r="AH1154" s="784"/>
      <c r="AI1154" s="784"/>
      <c r="AJ1154" s="784">
        <f t="shared" si="533"/>
        <v>0</v>
      </c>
      <c r="AK1154" s="784"/>
      <c r="AL1154" s="784"/>
      <c r="AM1154" s="784"/>
      <c r="AN1154" s="784">
        <f t="shared" si="534"/>
        <v>0</v>
      </c>
      <c r="AO1154" s="784"/>
      <c r="AP1154" s="784"/>
      <c r="AQ1154" s="784"/>
      <c r="AR1154" s="363"/>
      <c r="AS1154" s="785">
        <f t="shared" si="535"/>
        <v>0</v>
      </c>
      <c r="AT1154" s="785"/>
      <c r="AU1154" s="785"/>
      <c r="AV1154" s="785"/>
      <c r="AW1154" s="785">
        <f t="shared" si="536"/>
        <v>0</v>
      </c>
      <c r="AX1154" s="91"/>
      <c r="AY1154" s="116">
        <f t="shared" si="537"/>
        <v>0</v>
      </c>
      <c r="AZ1154" s="116">
        <f t="shared" si="538"/>
        <v>0</v>
      </c>
      <c r="BA1154" s="116">
        <f t="shared" si="539"/>
        <v>0</v>
      </c>
      <c r="BB1154" s="116">
        <f t="shared" si="540"/>
        <v>0</v>
      </c>
      <c r="BC1154" s="115">
        <f t="shared" si="546"/>
        <v>0</v>
      </c>
      <c r="BD1154" s="116">
        <f t="shared" si="541"/>
        <v>0</v>
      </c>
      <c r="BE1154" s="120">
        <f t="shared" si="547"/>
        <v>0</v>
      </c>
      <c r="BF1154" s="115">
        <f t="shared" si="548"/>
        <v>0</v>
      </c>
      <c r="BG1154" s="116">
        <f t="shared" si="542"/>
        <v>0</v>
      </c>
      <c r="BH1154" s="120">
        <f t="shared" si="549"/>
        <v>0</v>
      </c>
      <c r="BI1154" s="115">
        <f t="shared" si="550"/>
        <v>0</v>
      </c>
      <c r="BJ1154" s="116">
        <f t="shared" si="543"/>
        <v>0</v>
      </c>
      <c r="BK1154" s="120">
        <f t="shared" si="551"/>
        <v>0</v>
      </c>
      <c r="BL1154" s="120">
        <f t="shared" si="552"/>
        <v>0</v>
      </c>
      <c r="BN1154" s="375">
        <f t="shared" si="544"/>
        <v>0</v>
      </c>
      <c r="BP1154" s="380"/>
      <c r="DH1154" s="102"/>
    </row>
    <row r="1155" spans="1:112" hidden="1">
      <c r="A1155" s="110"/>
      <c r="B1155" s="786"/>
      <c r="C1155" s="786"/>
      <c r="D1155" s="786"/>
      <c r="E1155" s="786"/>
      <c r="F1155" s="786"/>
      <c r="G1155" s="786"/>
      <c r="H1155" s="786"/>
      <c r="I1155" s="786"/>
      <c r="J1155" s="786"/>
      <c r="K1155" s="786"/>
      <c r="L1155" s="786"/>
      <c r="M1155" s="786"/>
      <c r="N1155" s="786"/>
      <c r="O1155" s="786"/>
      <c r="P1155" s="786"/>
      <c r="Q1155" s="786"/>
      <c r="R1155" s="787"/>
      <c r="S1155" s="787"/>
      <c r="T1155" s="788"/>
      <c r="U1155" s="787"/>
      <c r="V1155" s="787"/>
      <c r="W1155" s="783"/>
      <c r="X1155" s="789"/>
      <c r="Y1155" s="789"/>
      <c r="Z1155" s="789"/>
      <c r="AA1155" s="789"/>
      <c r="AB1155" s="789"/>
      <c r="AC1155" s="781"/>
      <c r="AD1155" s="782"/>
      <c r="AE1155" s="783"/>
      <c r="AF1155" s="784">
        <f t="shared" si="545"/>
        <v>0</v>
      </c>
      <c r="AG1155" s="784"/>
      <c r="AH1155" s="784"/>
      <c r="AI1155" s="784"/>
      <c r="AJ1155" s="784">
        <f t="shared" si="533"/>
        <v>0</v>
      </c>
      <c r="AK1155" s="784"/>
      <c r="AL1155" s="784"/>
      <c r="AM1155" s="784"/>
      <c r="AN1155" s="784">
        <f t="shared" si="534"/>
        <v>0</v>
      </c>
      <c r="AO1155" s="784"/>
      <c r="AP1155" s="784"/>
      <c r="AQ1155" s="784"/>
      <c r="AR1155" s="363"/>
      <c r="AS1155" s="785">
        <f t="shared" si="535"/>
        <v>0</v>
      </c>
      <c r="AT1155" s="785"/>
      <c r="AU1155" s="785"/>
      <c r="AV1155" s="785"/>
      <c r="AW1155" s="785">
        <f t="shared" si="536"/>
        <v>0</v>
      </c>
      <c r="AX1155" s="91"/>
      <c r="AY1155" s="116">
        <f t="shared" si="537"/>
        <v>0</v>
      </c>
      <c r="AZ1155" s="116">
        <f t="shared" si="538"/>
        <v>0</v>
      </c>
      <c r="BA1155" s="116">
        <f t="shared" si="539"/>
        <v>0</v>
      </c>
      <c r="BB1155" s="116">
        <f t="shared" si="540"/>
        <v>0</v>
      </c>
      <c r="BC1155" s="115">
        <f t="shared" si="546"/>
        <v>0</v>
      </c>
      <c r="BD1155" s="116">
        <f t="shared" si="541"/>
        <v>0</v>
      </c>
      <c r="BE1155" s="120">
        <f t="shared" si="547"/>
        <v>0</v>
      </c>
      <c r="BF1155" s="115">
        <f t="shared" si="548"/>
        <v>0</v>
      </c>
      <c r="BG1155" s="116">
        <f t="shared" si="542"/>
        <v>0</v>
      </c>
      <c r="BH1155" s="120">
        <f t="shared" si="549"/>
        <v>0</v>
      </c>
      <c r="BI1155" s="115">
        <f t="shared" si="550"/>
        <v>0</v>
      </c>
      <c r="BJ1155" s="116">
        <f t="shared" si="543"/>
        <v>0</v>
      </c>
      <c r="BK1155" s="120">
        <f t="shared" si="551"/>
        <v>0</v>
      </c>
      <c r="BL1155" s="120">
        <f t="shared" si="552"/>
        <v>0</v>
      </c>
      <c r="BN1155" s="375">
        <f t="shared" si="544"/>
        <v>0</v>
      </c>
      <c r="BP1155" s="380"/>
      <c r="DH1155" s="102"/>
    </row>
    <row r="1156" spans="1:112" hidden="1">
      <c r="A1156" s="110"/>
      <c r="B1156" s="786"/>
      <c r="C1156" s="786"/>
      <c r="D1156" s="786"/>
      <c r="E1156" s="786"/>
      <c r="F1156" s="786"/>
      <c r="G1156" s="786"/>
      <c r="H1156" s="786"/>
      <c r="I1156" s="786"/>
      <c r="J1156" s="786"/>
      <c r="K1156" s="786"/>
      <c r="L1156" s="786"/>
      <c r="M1156" s="786"/>
      <c r="N1156" s="786"/>
      <c r="O1156" s="786"/>
      <c r="P1156" s="786"/>
      <c r="Q1156" s="786"/>
      <c r="R1156" s="787"/>
      <c r="S1156" s="787"/>
      <c r="T1156" s="788"/>
      <c r="U1156" s="787"/>
      <c r="V1156" s="787"/>
      <c r="W1156" s="783"/>
      <c r="X1156" s="789"/>
      <c r="Y1156" s="789"/>
      <c r="Z1156" s="789"/>
      <c r="AA1156" s="789"/>
      <c r="AB1156" s="789"/>
      <c r="AC1156" s="781"/>
      <c r="AD1156" s="782"/>
      <c r="AE1156" s="783"/>
      <c r="AF1156" s="784">
        <f t="shared" si="545"/>
        <v>0</v>
      </c>
      <c r="AG1156" s="784"/>
      <c r="AH1156" s="784"/>
      <c r="AI1156" s="784"/>
      <c r="AJ1156" s="784">
        <f t="shared" si="533"/>
        <v>0</v>
      </c>
      <c r="AK1156" s="784"/>
      <c r="AL1156" s="784"/>
      <c r="AM1156" s="784"/>
      <c r="AN1156" s="784">
        <f t="shared" si="534"/>
        <v>0</v>
      </c>
      <c r="AO1156" s="784"/>
      <c r="AP1156" s="784"/>
      <c r="AQ1156" s="784"/>
      <c r="AR1156" s="363"/>
      <c r="AS1156" s="785">
        <f t="shared" si="535"/>
        <v>0</v>
      </c>
      <c r="AT1156" s="785"/>
      <c r="AU1156" s="785"/>
      <c r="AV1156" s="785"/>
      <c r="AW1156" s="785">
        <f t="shared" si="536"/>
        <v>0</v>
      </c>
      <c r="AX1156" s="91"/>
      <c r="AY1156" s="116">
        <f t="shared" si="537"/>
        <v>0</v>
      </c>
      <c r="AZ1156" s="116">
        <f t="shared" si="538"/>
        <v>0</v>
      </c>
      <c r="BA1156" s="116">
        <f t="shared" si="539"/>
        <v>0</v>
      </c>
      <c r="BB1156" s="116">
        <f t="shared" si="540"/>
        <v>0</v>
      </c>
      <c r="BC1156" s="115">
        <f t="shared" si="546"/>
        <v>0</v>
      </c>
      <c r="BD1156" s="116">
        <f t="shared" si="541"/>
        <v>0</v>
      </c>
      <c r="BE1156" s="120">
        <f t="shared" si="547"/>
        <v>0</v>
      </c>
      <c r="BF1156" s="115">
        <f t="shared" si="548"/>
        <v>0</v>
      </c>
      <c r="BG1156" s="116">
        <f t="shared" si="542"/>
        <v>0</v>
      </c>
      <c r="BH1156" s="120">
        <f t="shared" si="549"/>
        <v>0</v>
      </c>
      <c r="BI1156" s="115">
        <f t="shared" si="550"/>
        <v>0</v>
      </c>
      <c r="BJ1156" s="116">
        <f t="shared" si="543"/>
        <v>0</v>
      </c>
      <c r="BK1156" s="120">
        <f t="shared" si="551"/>
        <v>0</v>
      </c>
      <c r="BL1156" s="120">
        <f t="shared" si="552"/>
        <v>0</v>
      </c>
      <c r="BN1156" s="375">
        <f t="shared" si="544"/>
        <v>0</v>
      </c>
      <c r="BP1156" s="380"/>
      <c r="DH1156" s="102"/>
    </row>
    <row r="1157" spans="1:112" hidden="1">
      <c r="A1157" s="110"/>
      <c r="B1157" s="786"/>
      <c r="C1157" s="786"/>
      <c r="D1157" s="786"/>
      <c r="E1157" s="786"/>
      <c r="F1157" s="786"/>
      <c r="G1157" s="786"/>
      <c r="H1157" s="786"/>
      <c r="I1157" s="786"/>
      <c r="J1157" s="786"/>
      <c r="K1157" s="786"/>
      <c r="L1157" s="786"/>
      <c r="M1157" s="786"/>
      <c r="N1157" s="786"/>
      <c r="O1157" s="786"/>
      <c r="P1157" s="786"/>
      <c r="Q1157" s="786"/>
      <c r="R1157" s="787"/>
      <c r="S1157" s="787"/>
      <c r="T1157" s="788"/>
      <c r="U1157" s="787"/>
      <c r="V1157" s="787"/>
      <c r="W1157" s="783"/>
      <c r="X1157" s="789"/>
      <c r="Y1157" s="789"/>
      <c r="Z1157" s="789"/>
      <c r="AA1157" s="789"/>
      <c r="AB1157" s="789"/>
      <c r="AC1157" s="781"/>
      <c r="AD1157" s="782"/>
      <c r="AE1157" s="783"/>
      <c r="AF1157" s="784">
        <f t="shared" si="545"/>
        <v>0</v>
      </c>
      <c r="AG1157" s="784"/>
      <c r="AH1157" s="784"/>
      <c r="AI1157" s="784"/>
      <c r="AJ1157" s="784">
        <f t="shared" si="533"/>
        <v>0</v>
      </c>
      <c r="AK1157" s="784"/>
      <c r="AL1157" s="784"/>
      <c r="AM1157" s="784"/>
      <c r="AN1157" s="784">
        <f t="shared" si="534"/>
        <v>0</v>
      </c>
      <c r="AO1157" s="784"/>
      <c r="AP1157" s="784"/>
      <c r="AQ1157" s="784"/>
      <c r="AR1157" s="363"/>
      <c r="AS1157" s="785">
        <f t="shared" si="535"/>
        <v>0</v>
      </c>
      <c r="AT1157" s="785"/>
      <c r="AU1157" s="785"/>
      <c r="AV1157" s="785"/>
      <c r="AW1157" s="785">
        <f t="shared" si="536"/>
        <v>0</v>
      </c>
      <c r="AX1157" s="91"/>
      <c r="AY1157" s="116">
        <f t="shared" si="537"/>
        <v>0</v>
      </c>
      <c r="AZ1157" s="116">
        <f t="shared" si="538"/>
        <v>0</v>
      </c>
      <c r="BA1157" s="116">
        <f t="shared" si="539"/>
        <v>0</v>
      </c>
      <c r="BB1157" s="116">
        <f t="shared" si="540"/>
        <v>0</v>
      </c>
      <c r="BC1157" s="115">
        <f t="shared" si="546"/>
        <v>0</v>
      </c>
      <c r="BD1157" s="116">
        <f t="shared" si="541"/>
        <v>0</v>
      </c>
      <c r="BE1157" s="120">
        <f t="shared" si="547"/>
        <v>0</v>
      </c>
      <c r="BF1157" s="115">
        <f t="shared" si="548"/>
        <v>0</v>
      </c>
      <c r="BG1157" s="116">
        <f t="shared" si="542"/>
        <v>0</v>
      </c>
      <c r="BH1157" s="120">
        <f t="shared" si="549"/>
        <v>0</v>
      </c>
      <c r="BI1157" s="115">
        <f t="shared" si="550"/>
        <v>0</v>
      </c>
      <c r="BJ1157" s="116">
        <f t="shared" si="543"/>
        <v>0</v>
      </c>
      <c r="BK1157" s="120">
        <f t="shared" si="551"/>
        <v>0</v>
      </c>
      <c r="BL1157" s="120">
        <f t="shared" si="552"/>
        <v>0</v>
      </c>
      <c r="BN1157" s="375">
        <f t="shared" si="544"/>
        <v>0</v>
      </c>
      <c r="BP1157" s="380"/>
      <c r="DH1157" s="102"/>
    </row>
    <row r="1158" spans="1:112" hidden="1">
      <c r="A1158" s="110"/>
      <c r="B1158" s="786"/>
      <c r="C1158" s="786"/>
      <c r="D1158" s="786"/>
      <c r="E1158" s="786"/>
      <c r="F1158" s="786"/>
      <c r="G1158" s="786"/>
      <c r="H1158" s="786"/>
      <c r="I1158" s="786"/>
      <c r="J1158" s="786"/>
      <c r="K1158" s="786"/>
      <c r="L1158" s="786"/>
      <c r="M1158" s="786"/>
      <c r="N1158" s="786"/>
      <c r="O1158" s="786"/>
      <c r="P1158" s="786"/>
      <c r="Q1158" s="786"/>
      <c r="R1158" s="787"/>
      <c r="S1158" s="787"/>
      <c r="T1158" s="788"/>
      <c r="U1158" s="787"/>
      <c r="V1158" s="787"/>
      <c r="W1158" s="783"/>
      <c r="X1158" s="789"/>
      <c r="Y1158" s="789"/>
      <c r="Z1158" s="789"/>
      <c r="AA1158" s="789"/>
      <c r="AB1158" s="789"/>
      <c r="AC1158" s="781"/>
      <c r="AD1158" s="782"/>
      <c r="AE1158" s="783"/>
      <c r="AF1158" s="784">
        <f t="shared" si="545"/>
        <v>0</v>
      </c>
      <c r="AG1158" s="784"/>
      <c r="AH1158" s="784"/>
      <c r="AI1158" s="784"/>
      <c r="AJ1158" s="784">
        <f t="shared" si="533"/>
        <v>0</v>
      </c>
      <c r="AK1158" s="784"/>
      <c r="AL1158" s="784"/>
      <c r="AM1158" s="784"/>
      <c r="AN1158" s="784">
        <f t="shared" si="534"/>
        <v>0</v>
      </c>
      <c r="AO1158" s="784"/>
      <c r="AP1158" s="784"/>
      <c r="AQ1158" s="784"/>
      <c r="AR1158" s="363"/>
      <c r="AS1158" s="785">
        <f t="shared" si="535"/>
        <v>0</v>
      </c>
      <c r="AT1158" s="785"/>
      <c r="AU1158" s="785"/>
      <c r="AV1158" s="785"/>
      <c r="AW1158" s="785">
        <f t="shared" si="536"/>
        <v>0</v>
      </c>
      <c r="AX1158" s="91"/>
      <c r="AY1158" s="116">
        <f t="shared" si="537"/>
        <v>0</v>
      </c>
      <c r="AZ1158" s="116">
        <f t="shared" si="538"/>
        <v>0</v>
      </c>
      <c r="BA1158" s="116">
        <f t="shared" si="539"/>
        <v>0</v>
      </c>
      <c r="BB1158" s="116">
        <f t="shared" si="540"/>
        <v>0</v>
      </c>
      <c r="BC1158" s="115">
        <f t="shared" si="546"/>
        <v>0</v>
      </c>
      <c r="BD1158" s="116">
        <f t="shared" si="541"/>
        <v>0</v>
      </c>
      <c r="BE1158" s="120">
        <f t="shared" si="547"/>
        <v>0</v>
      </c>
      <c r="BF1158" s="115">
        <f t="shared" si="548"/>
        <v>0</v>
      </c>
      <c r="BG1158" s="116">
        <f t="shared" si="542"/>
        <v>0</v>
      </c>
      <c r="BH1158" s="120">
        <f t="shared" si="549"/>
        <v>0</v>
      </c>
      <c r="BI1158" s="115">
        <f t="shared" si="550"/>
        <v>0</v>
      </c>
      <c r="BJ1158" s="116">
        <f t="shared" si="543"/>
        <v>0</v>
      </c>
      <c r="BK1158" s="120">
        <f t="shared" si="551"/>
        <v>0</v>
      </c>
      <c r="BL1158" s="120">
        <f t="shared" si="552"/>
        <v>0</v>
      </c>
      <c r="BN1158" s="375">
        <f t="shared" si="544"/>
        <v>0</v>
      </c>
      <c r="BP1158" s="380"/>
      <c r="DH1158" s="102"/>
    </row>
    <row r="1159" spans="1:112" hidden="1">
      <c r="A1159" s="110"/>
      <c r="B1159" s="786"/>
      <c r="C1159" s="786"/>
      <c r="D1159" s="786"/>
      <c r="E1159" s="786"/>
      <c r="F1159" s="786"/>
      <c r="G1159" s="786"/>
      <c r="H1159" s="786"/>
      <c r="I1159" s="786"/>
      <c r="J1159" s="786"/>
      <c r="K1159" s="786"/>
      <c r="L1159" s="786"/>
      <c r="M1159" s="786"/>
      <c r="N1159" s="786"/>
      <c r="O1159" s="786"/>
      <c r="P1159" s="786"/>
      <c r="Q1159" s="786"/>
      <c r="R1159" s="787"/>
      <c r="S1159" s="787"/>
      <c r="T1159" s="788"/>
      <c r="U1159" s="787"/>
      <c r="V1159" s="787"/>
      <c r="W1159" s="783"/>
      <c r="X1159" s="789"/>
      <c r="Y1159" s="789"/>
      <c r="Z1159" s="789"/>
      <c r="AA1159" s="789"/>
      <c r="AB1159" s="789"/>
      <c r="AC1159" s="781"/>
      <c r="AD1159" s="782"/>
      <c r="AE1159" s="783"/>
      <c r="AF1159" s="784">
        <f t="shared" si="545"/>
        <v>0</v>
      </c>
      <c r="AG1159" s="784"/>
      <c r="AH1159" s="784"/>
      <c r="AI1159" s="784"/>
      <c r="AJ1159" s="784">
        <f t="shared" si="533"/>
        <v>0</v>
      </c>
      <c r="AK1159" s="784"/>
      <c r="AL1159" s="784"/>
      <c r="AM1159" s="784"/>
      <c r="AN1159" s="784">
        <f t="shared" si="534"/>
        <v>0</v>
      </c>
      <c r="AO1159" s="784"/>
      <c r="AP1159" s="784"/>
      <c r="AQ1159" s="784"/>
      <c r="AR1159" s="363"/>
      <c r="AS1159" s="785">
        <f t="shared" si="535"/>
        <v>0</v>
      </c>
      <c r="AT1159" s="785"/>
      <c r="AU1159" s="785"/>
      <c r="AV1159" s="785"/>
      <c r="AW1159" s="785">
        <f t="shared" si="536"/>
        <v>0</v>
      </c>
      <c r="AX1159" s="91"/>
      <c r="AY1159" s="116">
        <f t="shared" si="537"/>
        <v>0</v>
      </c>
      <c r="AZ1159" s="116">
        <f t="shared" si="538"/>
        <v>0</v>
      </c>
      <c r="BA1159" s="116">
        <f t="shared" si="539"/>
        <v>0</v>
      </c>
      <c r="BB1159" s="116">
        <f t="shared" si="540"/>
        <v>0</v>
      </c>
      <c r="BC1159" s="115">
        <f t="shared" si="546"/>
        <v>0</v>
      </c>
      <c r="BD1159" s="116">
        <f t="shared" si="541"/>
        <v>0</v>
      </c>
      <c r="BE1159" s="120">
        <f t="shared" si="547"/>
        <v>0</v>
      </c>
      <c r="BF1159" s="115">
        <f t="shared" si="548"/>
        <v>0</v>
      </c>
      <c r="BG1159" s="116">
        <f t="shared" si="542"/>
        <v>0</v>
      </c>
      <c r="BH1159" s="120">
        <f t="shared" si="549"/>
        <v>0</v>
      </c>
      <c r="BI1159" s="115">
        <f t="shared" si="550"/>
        <v>0</v>
      </c>
      <c r="BJ1159" s="116">
        <f t="shared" si="543"/>
        <v>0</v>
      </c>
      <c r="BK1159" s="120">
        <f t="shared" si="551"/>
        <v>0</v>
      </c>
      <c r="BL1159" s="120">
        <f t="shared" si="552"/>
        <v>0</v>
      </c>
      <c r="BN1159" s="375">
        <f t="shared" si="544"/>
        <v>0</v>
      </c>
      <c r="BP1159" s="380"/>
      <c r="DH1159" s="102"/>
    </row>
    <row r="1160" spans="1:112" hidden="1">
      <c r="A1160" s="110"/>
      <c r="B1160" s="786"/>
      <c r="C1160" s="786"/>
      <c r="D1160" s="786"/>
      <c r="E1160" s="786"/>
      <c r="F1160" s="786"/>
      <c r="G1160" s="786"/>
      <c r="H1160" s="786"/>
      <c r="I1160" s="786"/>
      <c r="J1160" s="786"/>
      <c r="K1160" s="786"/>
      <c r="L1160" s="786"/>
      <c r="M1160" s="786"/>
      <c r="N1160" s="786"/>
      <c r="O1160" s="786"/>
      <c r="P1160" s="786"/>
      <c r="Q1160" s="786"/>
      <c r="R1160" s="787"/>
      <c r="S1160" s="787"/>
      <c r="T1160" s="788"/>
      <c r="U1160" s="787"/>
      <c r="V1160" s="787"/>
      <c r="W1160" s="783"/>
      <c r="X1160" s="789"/>
      <c r="Y1160" s="789"/>
      <c r="Z1160" s="789"/>
      <c r="AA1160" s="789"/>
      <c r="AB1160" s="789"/>
      <c r="AC1160" s="781"/>
      <c r="AD1160" s="782"/>
      <c r="AE1160" s="783"/>
      <c r="AF1160" s="784">
        <f t="shared" si="545"/>
        <v>0</v>
      </c>
      <c r="AG1160" s="784"/>
      <c r="AH1160" s="784"/>
      <c r="AI1160" s="784"/>
      <c r="AJ1160" s="784">
        <f t="shared" si="533"/>
        <v>0</v>
      </c>
      <c r="AK1160" s="784"/>
      <c r="AL1160" s="784"/>
      <c r="AM1160" s="784"/>
      <c r="AN1160" s="784">
        <f t="shared" si="534"/>
        <v>0</v>
      </c>
      <c r="AO1160" s="784"/>
      <c r="AP1160" s="784"/>
      <c r="AQ1160" s="784"/>
      <c r="AR1160" s="363"/>
      <c r="AS1160" s="785">
        <f t="shared" si="535"/>
        <v>0</v>
      </c>
      <c r="AT1160" s="785"/>
      <c r="AU1160" s="785"/>
      <c r="AV1160" s="785"/>
      <c r="AW1160" s="785">
        <f t="shared" si="536"/>
        <v>0</v>
      </c>
      <c r="AX1160" s="91"/>
      <c r="AY1160" s="116">
        <f t="shared" si="537"/>
        <v>0</v>
      </c>
      <c r="AZ1160" s="116">
        <f t="shared" si="538"/>
        <v>0</v>
      </c>
      <c r="BA1160" s="116">
        <f t="shared" si="539"/>
        <v>0</v>
      </c>
      <c r="BB1160" s="116">
        <f t="shared" si="540"/>
        <v>0</v>
      </c>
      <c r="BC1160" s="115">
        <f t="shared" si="546"/>
        <v>0</v>
      </c>
      <c r="BD1160" s="116">
        <f t="shared" si="541"/>
        <v>0</v>
      </c>
      <c r="BE1160" s="120">
        <f t="shared" si="547"/>
        <v>0</v>
      </c>
      <c r="BF1160" s="115">
        <f t="shared" si="548"/>
        <v>0</v>
      </c>
      <c r="BG1160" s="116">
        <f t="shared" si="542"/>
        <v>0</v>
      </c>
      <c r="BH1160" s="120">
        <f t="shared" si="549"/>
        <v>0</v>
      </c>
      <c r="BI1160" s="115">
        <f t="shared" si="550"/>
        <v>0</v>
      </c>
      <c r="BJ1160" s="116">
        <f t="shared" si="543"/>
        <v>0</v>
      </c>
      <c r="BK1160" s="120">
        <f t="shared" si="551"/>
        <v>0</v>
      </c>
      <c r="BL1160" s="120">
        <f t="shared" si="552"/>
        <v>0</v>
      </c>
      <c r="BN1160" s="375">
        <f t="shared" si="544"/>
        <v>0</v>
      </c>
      <c r="BP1160" s="380"/>
      <c r="DH1160" s="102"/>
    </row>
    <row r="1161" spans="1:112" hidden="1">
      <c r="A1161" s="110"/>
      <c r="B1161" s="786"/>
      <c r="C1161" s="786"/>
      <c r="D1161" s="786"/>
      <c r="E1161" s="786"/>
      <c r="F1161" s="786"/>
      <c r="G1161" s="786"/>
      <c r="H1161" s="786"/>
      <c r="I1161" s="786"/>
      <c r="J1161" s="786"/>
      <c r="K1161" s="786"/>
      <c r="L1161" s="786"/>
      <c r="M1161" s="786"/>
      <c r="N1161" s="786"/>
      <c r="O1161" s="786"/>
      <c r="P1161" s="786"/>
      <c r="Q1161" s="786"/>
      <c r="R1161" s="787"/>
      <c r="S1161" s="787"/>
      <c r="T1161" s="788"/>
      <c r="U1161" s="787"/>
      <c r="V1161" s="787"/>
      <c r="W1161" s="783"/>
      <c r="X1161" s="789"/>
      <c r="Y1161" s="789"/>
      <c r="Z1161" s="789"/>
      <c r="AA1161" s="789"/>
      <c r="AB1161" s="789"/>
      <c r="AC1161" s="781"/>
      <c r="AD1161" s="782"/>
      <c r="AE1161" s="783"/>
      <c r="AF1161" s="784">
        <f t="shared" si="545"/>
        <v>0</v>
      </c>
      <c r="AG1161" s="784"/>
      <c r="AH1161" s="784"/>
      <c r="AI1161" s="784"/>
      <c r="AJ1161" s="784">
        <f t="shared" si="533"/>
        <v>0</v>
      </c>
      <c r="AK1161" s="784"/>
      <c r="AL1161" s="784"/>
      <c r="AM1161" s="784"/>
      <c r="AN1161" s="784">
        <f t="shared" si="534"/>
        <v>0</v>
      </c>
      <c r="AO1161" s="784"/>
      <c r="AP1161" s="784"/>
      <c r="AQ1161" s="784"/>
      <c r="AR1161" s="363"/>
      <c r="AS1161" s="785">
        <f t="shared" si="535"/>
        <v>0</v>
      </c>
      <c r="AT1161" s="785"/>
      <c r="AU1161" s="785"/>
      <c r="AV1161" s="785"/>
      <c r="AW1161" s="785">
        <f t="shared" si="536"/>
        <v>0</v>
      </c>
      <c r="AX1161" s="91"/>
      <c r="AY1161" s="116">
        <f t="shared" si="537"/>
        <v>0</v>
      </c>
      <c r="AZ1161" s="116">
        <f t="shared" si="538"/>
        <v>0</v>
      </c>
      <c r="BA1161" s="116">
        <f t="shared" si="539"/>
        <v>0</v>
      </c>
      <c r="BB1161" s="116">
        <f t="shared" si="540"/>
        <v>0</v>
      </c>
      <c r="BC1161" s="115">
        <f t="shared" si="546"/>
        <v>0</v>
      </c>
      <c r="BD1161" s="116">
        <f t="shared" si="541"/>
        <v>0</v>
      </c>
      <c r="BE1161" s="120">
        <f t="shared" si="547"/>
        <v>0</v>
      </c>
      <c r="BF1161" s="115">
        <f t="shared" si="548"/>
        <v>0</v>
      </c>
      <c r="BG1161" s="116">
        <f t="shared" si="542"/>
        <v>0</v>
      </c>
      <c r="BH1161" s="120">
        <f t="shared" si="549"/>
        <v>0</v>
      </c>
      <c r="BI1161" s="115">
        <f t="shared" si="550"/>
        <v>0</v>
      </c>
      <c r="BJ1161" s="116">
        <f t="shared" si="543"/>
        <v>0</v>
      </c>
      <c r="BK1161" s="120">
        <f t="shared" si="551"/>
        <v>0</v>
      </c>
      <c r="BL1161" s="120">
        <f t="shared" si="552"/>
        <v>0</v>
      </c>
      <c r="BN1161" s="375">
        <f t="shared" si="544"/>
        <v>0</v>
      </c>
      <c r="BP1161" s="380"/>
      <c r="DH1161" s="102"/>
    </row>
    <row r="1162" spans="1:112" hidden="1">
      <c r="A1162" s="110"/>
      <c r="B1162" s="786"/>
      <c r="C1162" s="786"/>
      <c r="D1162" s="786"/>
      <c r="E1162" s="786"/>
      <c r="F1162" s="786"/>
      <c r="G1162" s="786"/>
      <c r="H1162" s="786"/>
      <c r="I1162" s="786"/>
      <c r="J1162" s="786"/>
      <c r="K1162" s="786"/>
      <c r="L1162" s="786"/>
      <c r="M1162" s="786"/>
      <c r="N1162" s="786"/>
      <c r="O1162" s="786"/>
      <c r="P1162" s="786"/>
      <c r="Q1162" s="786"/>
      <c r="R1162" s="787"/>
      <c r="S1162" s="787"/>
      <c r="T1162" s="788"/>
      <c r="U1162" s="787"/>
      <c r="V1162" s="787"/>
      <c r="W1162" s="783"/>
      <c r="X1162" s="789"/>
      <c r="Y1162" s="789"/>
      <c r="Z1162" s="789"/>
      <c r="AA1162" s="789"/>
      <c r="AB1162" s="789"/>
      <c r="AC1162" s="781"/>
      <c r="AD1162" s="782"/>
      <c r="AE1162" s="783"/>
      <c r="AF1162" s="784">
        <f t="shared" si="545"/>
        <v>0</v>
      </c>
      <c r="AG1162" s="784"/>
      <c r="AH1162" s="784"/>
      <c r="AI1162" s="784"/>
      <c r="AJ1162" s="784">
        <f t="shared" si="533"/>
        <v>0</v>
      </c>
      <c r="AK1162" s="784"/>
      <c r="AL1162" s="784"/>
      <c r="AM1162" s="784"/>
      <c r="AN1162" s="784">
        <f t="shared" si="534"/>
        <v>0</v>
      </c>
      <c r="AO1162" s="784"/>
      <c r="AP1162" s="784"/>
      <c r="AQ1162" s="784"/>
      <c r="AR1162" s="363"/>
      <c r="AS1162" s="785">
        <f t="shared" si="535"/>
        <v>0</v>
      </c>
      <c r="AT1162" s="785"/>
      <c r="AU1162" s="785"/>
      <c r="AV1162" s="785"/>
      <c r="AW1162" s="785">
        <f t="shared" si="536"/>
        <v>0</v>
      </c>
      <c r="AX1162" s="91"/>
      <c r="AY1162" s="116">
        <f t="shared" si="537"/>
        <v>0</v>
      </c>
      <c r="AZ1162" s="116">
        <f t="shared" si="538"/>
        <v>0</v>
      </c>
      <c r="BA1162" s="116">
        <f t="shared" si="539"/>
        <v>0</v>
      </c>
      <c r="BB1162" s="116">
        <f t="shared" si="540"/>
        <v>0</v>
      </c>
      <c r="BC1162" s="115">
        <f t="shared" si="546"/>
        <v>0</v>
      </c>
      <c r="BD1162" s="116">
        <f t="shared" si="541"/>
        <v>0</v>
      </c>
      <c r="BE1162" s="120">
        <f t="shared" si="547"/>
        <v>0</v>
      </c>
      <c r="BF1162" s="115">
        <f t="shared" si="548"/>
        <v>0</v>
      </c>
      <c r="BG1162" s="116">
        <f t="shared" si="542"/>
        <v>0</v>
      </c>
      <c r="BH1162" s="120">
        <f t="shared" si="549"/>
        <v>0</v>
      </c>
      <c r="BI1162" s="115">
        <f t="shared" si="550"/>
        <v>0</v>
      </c>
      <c r="BJ1162" s="116">
        <f t="shared" si="543"/>
        <v>0</v>
      </c>
      <c r="BK1162" s="120">
        <f t="shared" si="551"/>
        <v>0</v>
      </c>
      <c r="BL1162" s="120">
        <f t="shared" si="552"/>
        <v>0</v>
      </c>
      <c r="BN1162" s="375">
        <f t="shared" si="544"/>
        <v>0</v>
      </c>
      <c r="BP1162" s="380"/>
      <c r="DH1162" s="102"/>
    </row>
    <row r="1163" spans="1:112" hidden="1">
      <c r="A1163" s="110"/>
      <c r="B1163" s="786"/>
      <c r="C1163" s="786"/>
      <c r="D1163" s="786"/>
      <c r="E1163" s="786"/>
      <c r="F1163" s="786"/>
      <c r="G1163" s="786"/>
      <c r="H1163" s="786"/>
      <c r="I1163" s="786"/>
      <c r="J1163" s="786"/>
      <c r="K1163" s="786"/>
      <c r="L1163" s="786"/>
      <c r="M1163" s="786"/>
      <c r="N1163" s="786"/>
      <c r="O1163" s="786"/>
      <c r="P1163" s="786"/>
      <c r="Q1163" s="786"/>
      <c r="R1163" s="787"/>
      <c r="S1163" s="787"/>
      <c r="T1163" s="788"/>
      <c r="U1163" s="787"/>
      <c r="V1163" s="787"/>
      <c r="W1163" s="783"/>
      <c r="X1163" s="789"/>
      <c r="Y1163" s="789"/>
      <c r="Z1163" s="789"/>
      <c r="AA1163" s="789"/>
      <c r="AB1163" s="789"/>
      <c r="AC1163" s="781"/>
      <c r="AD1163" s="782"/>
      <c r="AE1163" s="783"/>
      <c r="AF1163" s="784">
        <f t="shared" si="545"/>
        <v>0</v>
      </c>
      <c r="AG1163" s="784"/>
      <c r="AH1163" s="784"/>
      <c r="AI1163" s="784"/>
      <c r="AJ1163" s="784">
        <f t="shared" si="533"/>
        <v>0</v>
      </c>
      <c r="AK1163" s="784"/>
      <c r="AL1163" s="784"/>
      <c r="AM1163" s="784"/>
      <c r="AN1163" s="784">
        <f t="shared" si="534"/>
        <v>0</v>
      </c>
      <c r="AO1163" s="784"/>
      <c r="AP1163" s="784"/>
      <c r="AQ1163" s="784"/>
      <c r="AR1163" s="363"/>
      <c r="AS1163" s="785">
        <f t="shared" si="535"/>
        <v>0</v>
      </c>
      <c r="AT1163" s="785"/>
      <c r="AU1163" s="785"/>
      <c r="AV1163" s="785"/>
      <c r="AW1163" s="785">
        <f t="shared" si="536"/>
        <v>0</v>
      </c>
      <c r="AX1163" s="91"/>
      <c r="AY1163" s="116">
        <f t="shared" si="537"/>
        <v>0</v>
      </c>
      <c r="AZ1163" s="116">
        <f t="shared" si="538"/>
        <v>0</v>
      </c>
      <c r="BA1163" s="116">
        <f t="shared" si="539"/>
        <v>0</v>
      </c>
      <c r="BB1163" s="116">
        <f t="shared" si="540"/>
        <v>0</v>
      </c>
      <c r="BC1163" s="115">
        <f t="shared" si="546"/>
        <v>0</v>
      </c>
      <c r="BD1163" s="116">
        <f t="shared" si="541"/>
        <v>0</v>
      </c>
      <c r="BE1163" s="120">
        <f t="shared" si="547"/>
        <v>0</v>
      </c>
      <c r="BF1163" s="115">
        <f t="shared" si="548"/>
        <v>0</v>
      </c>
      <c r="BG1163" s="116">
        <f t="shared" si="542"/>
        <v>0</v>
      </c>
      <c r="BH1163" s="120">
        <f t="shared" si="549"/>
        <v>0</v>
      </c>
      <c r="BI1163" s="115">
        <f t="shared" si="550"/>
        <v>0</v>
      </c>
      <c r="BJ1163" s="116">
        <f t="shared" si="543"/>
        <v>0</v>
      </c>
      <c r="BK1163" s="120">
        <f t="shared" si="551"/>
        <v>0</v>
      </c>
      <c r="BL1163" s="120">
        <f t="shared" si="552"/>
        <v>0</v>
      </c>
      <c r="BN1163" s="375">
        <f t="shared" si="544"/>
        <v>0</v>
      </c>
      <c r="BP1163" s="380"/>
      <c r="DH1163" s="102"/>
    </row>
    <row r="1164" spans="1:112" hidden="1">
      <c r="A1164" s="110"/>
      <c r="B1164" s="786"/>
      <c r="C1164" s="786"/>
      <c r="D1164" s="786"/>
      <c r="E1164" s="786"/>
      <c r="F1164" s="786"/>
      <c r="G1164" s="786"/>
      <c r="H1164" s="786"/>
      <c r="I1164" s="786"/>
      <c r="J1164" s="786"/>
      <c r="K1164" s="786"/>
      <c r="L1164" s="786"/>
      <c r="M1164" s="786"/>
      <c r="N1164" s="786"/>
      <c r="O1164" s="786"/>
      <c r="P1164" s="786"/>
      <c r="Q1164" s="786"/>
      <c r="R1164" s="787"/>
      <c r="S1164" s="787"/>
      <c r="T1164" s="788"/>
      <c r="U1164" s="787"/>
      <c r="V1164" s="787"/>
      <c r="W1164" s="783"/>
      <c r="X1164" s="789"/>
      <c r="Y1164" s="789"/>
      <c r="Z1164" s="789"/>
      <c r="AA1164" s="789"/>
      <c r="AB1164" s="789"/>
      <c r="AC1164" s="781"/>
      <c r="AD1164" s="782"/>
      <c r="AE1164" s="783"/>
      <c r="AF1164" s="784">
        <f t="shared" si="545"/>
        <v>0</v>
      </c>
      <c r="AG1164" s="784"/>
      <c r="AH1164" s="784"/>
      <c r="AI1164" s="784"/>
      <c r="AJ1164" s="784">
        <f t="shared" si="533"/>
        <v>0</v>
      </c>
      <c r="AK1164" s="784"/>
      <c r="AL1164" s="784"/>
      <c r="AM1164" s="784"/>
      <c r="AN1164" s="784">
        <f t="shared" si="534"/>
        <v>0</v>
      </c>
      <c r="AO1164" s="784"/>
      <c r="AP1164" s="784"/>
      <c r="AQ1164" s="784"/>
      <c r="AR1164" s="363"/>
      <c r="AS1164" s="785">
        <f t="shared" si="535"/>
        <v>0</v>
      </c>
      <c r="AT1164" s="785"/>
      <c r="AU1164" s="785"/>
      <c r="AV1164" s="785"/>
      <c r="AW1164" s="785">
        <f t="shared" si="536"/>
        <v>0</v>
      </c>
      <c r="AX1164" s="91"/>
      <c r="AY1164" s="116">
        <f t="shared" si="537"/>
        <v>0</v>
      </c>
      <c r="AZ1164" s="116">
        <f t="shared" si="538"/>
        <v>0</v>
      </c>
      <c r="BA1164" s="116">
        <f t="shared" si="539"/>
        <v>0</v>
      </c>
      <c r="BB1164" s="116">
        <f t="shared" si="540"/>
        <v>0</v>
      </c>
      <c r="BC1164" s="115">
        <f t="shared" si="546"/>
        <v>0</v>
      </c>
      <c r="BD1164" s="116">
        <f t="shared" si="541"/>
        <v>0</v>
      </c>
      <c r="BE1164" s="120">
        <f t="shared" si="547"/>
        <v>0</v>
      </c>
      <c r="BF1164" s="115">
        <f t="shared" si="548"/>
        <v>0</v>
      </c>
      <c r="BG1164" s="116">
        <f t="shared" si="542"/>
        <v>0</v>
      </c>
      <c r="BH1164" s="120">
        <f t="shared" si="549"/>
        <v>0</v>
      </c>
      <c r="BI1164" s="115">
        <f t="shared" si="550"/>
        <v>0</v>
      </c>
      <c r="BJ1164" s="116">
        <f t="shared" si="543"/>
        <v>0</v>
      </c>
      <c r="BK1164" s="120">
        <f t="shared" si="551"/>
        <v>0</v>
      </c>
      <c r="BL1164" s="120">
        <f t="shared" si="552"/>
        <v>0</v>
      </c>
      <c r="BN1164" s="375">
        <f t="shared" si="544"/>
        <v>0</v>
      </c>
      <c r="BP1164" s="380"/>
      <c r="DH1164" s="102"/>
    </row>
    <row r="1165" spans="1:112" hidden="1">
      <c r="A1165" s="110"/>
      <c r="B1165" s="786"/>
      <c r="C1165" s="786"/>
      <c r="D1165" s="786"/>
      <c r="E1165" s="786"/>
      <c r="F1165" s="786"/>
      <c r="G1165" s="786"/>
      <c r="H1165" s="786"/>
      <c r="I1165" s="786"/>
      <c r="J1165" s="786"/>
      <c r="K1165" s="786"/>
      <c r="L1165" s="786"/>
      <c r="M1165" s="786"/>
      <c r="N1165" s="786"/>
      <c r="O1165" s="786"/>
      <c r="P1165" s="786"/>
      <c r="Q1165" s="786"/>
      <c r="R1165" s="787"/>
      <c r="S1165" s="787"/>
      <c r="T1165" s="788"/>
      <c r="U1165" s="787"/>
      <c r="V1165" s="787"/>
      <c r="W1165" s="783"/>
      <c r="X1165" s="789"/>
      <c r="Y1165" s="789"/>
      <c r="Z1165" s="789"/>
      <c r="AA1165" s="789"/>
      <c r="AB1165" s="789"/>
      <c r="AC1165" s="781"/>
      <c r="AD1165" s="782"/>
      <c r="AE1165" s="783"/>
      <c r="AF1165" s="784">
        <f t="shared" si="545"/>
        <v>0</v>
      </c>
      <c r="AG1165" s="784"/>
      <c r="AH1165" s="784"/>
      <c r="AI1165" s="784"/>
      <c r="AJ1165" s="784">
        <f t="shared" si="533"/>
        <v>0</v>
      </c>
      <c r="AK1165" s="784"/>
      <c r="AL1165" s="784"/>
      <c r="AM1165" s="784"/>
      <c r="AN1165" s="784">
        <f t="shared" si="534"/>
        <v>0</v>
      </c>
      <c r="AO1165" s="784"/>
      <c r="AP1165" s="784"/>
      <c r="AQ1165" s="784"/>
      <c r="AR1165" s="363"/>
      <c r="AS1165" s="785">
        <f t="shared" si="535"/>
        <v>0</v>
      </c>
      <c r="AT1165" s="785"/>
      <c r="AU1165" s="785"/>
      <c r="AV1165" s="785"/>
      <c r="AW1165" s="785">
        <f t="shared" si="536"/>
        <v>0</v>
      </c>
      <c r="AX1165" s="91"/>
      <c r="AY1165" s="116">
        <f t="shared" si="537"/>
        <v>0</v>
      </c>
      <c r="AZ1165" s="116">
        <f t="shared" si="538"/>
        <v>0</v>
      </c>
      <c r="BA1165" s="116">
        <f t="shared" si="539"/>
        <v>0</v>
      </c>
      <c r="BB1165" s="116">
        <f t="shared" si="540"/>
        <v>0</v>
      </c>
      <c r="BC1165" s="115">
        <f t="shared" si="546"/>
        <v>0</v>
      </c>
      <c r="BD1165" s="116">
        <f t="shared" si="541"/>
        <v>0</v>
      </c>
      <c r="BE1165" s="120">
        <f t="shared" si="547"/>
        <v>0</v>
      </c>
      <c r="BF1165" s="115">
        <f t="shared" si="548"/>
        <v>0</v>
      </c>
      <c r="BG1165" s="116">
        <f t="shared" si="542"/>
        <v>0</v>
      </c>
      <c r="BH1165" s="120">
        <f t="shared" si="549"/>
        <v>0</v>
      </c>
      <c r="BI1165" s="115">
        <f t="shared" si="550"/>
        <v>0</v>
      </c>
      <c r="BJ1165" s="116">
        <f t="shared" si="543"/>
        <v>0</v>
      </c>
      <c r="BK1165" s="120">
        <f t="shared" si="551"/>
        <v>0</v>
      </c>
      <c r="BL1165" s="120">
        <f t="shared" si="552"/>
        <v>0</v>
      </c>
      <c r="BN1165" s="375">
        <f t="shared" si="544"/>
        <v>0</v>
      </c>
      <c r="BP1165" s="380"/>
      <c r="DH1165" s="102"/>
    </row>
    <row r="1166" spans="1:112" hidden="1">
      <c r="A1166" s="110"/>
      <c r="B1166" s="786"/>
      <c r="C1166" s="786"/>
      <c r="D1166" s="786"/>
      <c r="E1166" s="786"/>
      <c r="F1166" s="786"/>
      <c r="G1166" s="786"/>
      <c r="H1166" s="786"/>
      <c r="I1166" s="786"/>
      <c r="J1166" s="786"/>
      <c r="K1166" s="786"/>
      <c r="L1166" s="786"/>
      <c r="M1166" s="786"/>
      <c r="N1166" s="786"/>
      <c r="O1166" s="786"/>
      <c r="P1166" s="786"/>
      <c r="Q1166" s="786"/>
      <c r="R1166" s="787"/>
      <c r="S1166" s="787"/>
      <c r="T1166" s="788"/>
      <c r="U1166" s="787"/>
      <c r="V1166" s="787"/>
      <c r="W1166" s="783"/>
      <c r="X1166" s="789"/>
      <c r="Y1166" s="789"/>
      <c r="Z1166" s="789"/>
      <c r="AA1166" s="789"/>
      <c r="AB1166" s="789"/>
      <c r="AC1166" s="781"/>
      <c r="AD1166" s="782"/>
      <c r="AE1166" s="783"/>
      <c r="AF1166" s="784">
        <f t="shared" si="545"/>
        <v>0</v>
      </c>
      <c r="AG1166" s="784"/>
      <c r="AH1166" s="784"/>
      <c r="AI1166" s="784"/>
      <c r="AJ1166" s="784">
        <f t="shared" si="533"/>
        <v>0</v>
      </c>
      <c r="AK1166" s="784"/>
      <c r="AL1166" s="784"/>
      <c r="AM1166" s="784"/>
      <c r="AN1166" s="784">
        <f t="shared" si="534"/>
        <v>0</v>
      </c>
      <c r="AO1166" s="784"/>
      <c r="AP1166" s="784"/>
      <c r="AQ1166" s="784"/>
      <c r="AR1166" s="363"/>
      <c r="AS1166" s="785">
        <f t="shared" si="535"/>
        <v>0</v>
      </c>
      <c r="AT1166" s="785"/>
      <c r="AU1166" s="785"/>
      <c r="AV1166" s="785"/>
      <c r="AW1166" s="785">
        <f t="shared" si="536"/>
        <v>0</v>
      </c>
      <c r="AX1166" s="91"/>
      <c r="AY1166" s="116">
        <f t="shared" si="537"/>
        <v>0</v>
      </c>
      <c r="AZ1166" s="116">
        <f t="shared" si="538"/>
        <v>0</v>
      </c>
      <c r="BA1166" s="116">
        <f t="shared" si="539"/>
        <v>0</v>
      </c>
      <c r="BB1166" s="116">
        <f t="shared" si="540"/>
        <v>0</v>
      </c>
      <c r="BC1166" s="115">
        <f t="shared" si="546"/>
        <v>0</v>
      </c>
      <c r="BD1166" s="116">
        <f t="shared" si="541"/>
        <v>0</v>
      </c>
      <c r="BE1166" s="120">
        <f t="shared" si="547"/>
        <v>0</v>
      </c>
      <c r="BF1166" s="115">
        <f t="shared" si="548"/>
        <v>0</v>
      </c>
      <c r="BG1166" s="116">
        <f t="shared" si="542"/>
        <v>0</v>
      </c>
      <c r="BH1166" s="120">
        <f t="shared" si="549"/>
        <v>0</v>
      </c>
      <c r="BI1166" s="115">
        <f t="shared" si="550"/>
        <v>0</v>
      </c>
      <c r="BJ1166" s="116">
        <f t="shared" si="543"/>
        <v>0</v>
      </c>
      <c r="BK1166" s="120">
        <f t="shared" si="551"/>
        <v>0</v>
      </c>
      <c r="BL1166" s="120">
        <f t="shared" si="552"/>
        <v>0</v>
      </c>
      <c r="BN1166" s="375">
        <f t="shared" si="544"/>
        <v>0</v>
      </c>
      <c r="BP1166" s="380"/>
      <c r="DH1166" s="102"/>
    </row>
    <row r="1167" spans="1:112" hidden="1">
      <c r="A1167" s="110"/>
      <c r="B1167" s="786"/>
      <c r="C1167" s="786"/>
      <c r="D1167" s="786"/>
      <c r="E1167" s="786"/>
      <c r="F1167" s="786"/>
      <c r="G1167" s="786"/>
      <c r="H1167" s="786"/>
      <c r="I1167" s="786"/>
      <c r="J1167" s="786"/>
      <c r="K1167" s="786"/>
      <c r="L1167" s="786"/>
      <c r="M1167" s="786"/>
      <c r="N1167" s="786"/>
      <c r="O1167" s="786"/>
      <c r="P1167" s="786"/>
      <c r="Q1167" s="786"/>
      <c r="R1167" s="787"/>
      <c r="S1167" s="787"/>
      <c r="T1167" s="788"/>
      <c r="U1167" s="787"/>
      <c r="V1167" s="787"/>
      <c r="W1167" s="783"/>
      <c r="X1167" s="789"/>
      <c r="Y1167" s="789"/>
      <c r="Z1167" s="789"/>
      <c r="AA1167" s="789"/>
      <c r="AB1167" s="789"/>
      <c r="AC1167" s="781"/>
      <c r="AD1167" s="782"/>
      <c r="AE1167" s="783"/>
      <c r="AF1167" s="784">
        <f t="shared" si="545"/>
        <v>0</v>
      </c>
      <c r="AG1167" s="784"/>
      <c r="AH1167" s="784"/>
      <c r="AI1167" s="784"/>
      <c r="AJ1167" s="784">
        <f t="shared" si="533"/>
        <v>0</v>
      </c>
      <c r="AK1167" s="784"/>
      <c r="AL1167" s="784"/>
      <c r="AM1167" s="784"/>
      <c r="AN1167" s="784">
        <f t="shared" si="534"/>
        <v>0</v>
      </c>
      <c r="AO1167" s="784"/>
      <c r="AP1167" s="784"/>
      <c r="AQ1167" s="784"/>
      <c r="AR1167" s="363"/>
      <c r="AS1167" s="785">
        <f t="shared" si="535"/>
        <v>0</v>
      </c>
      <c r="AT1167" s="785"/>
      <c r="AU1167" s="785"/>
      <c r="AV1167" s="785"/>
      <c r="AW1167" s="785">
        <f t="shared" si="536"/>
        <v>0</v>
      </c>
      <c r="AX1167" s="91"/>
      <c r="AY1167" s="116">
        <f t="shared" si="537"/>
        <v>0</v>
      </c>
      <c r="AZ1167" s="116">
        <f t="shared" si="538"/>
        <v>0</v>
      </c>
      <c r="BA1167" s="116">
        <f t="shared" si="539"/>
        <v>0</v>
      </c>
      <c r="BB1167" s="116">
        <f t="shared" si="540"/>
        <v>0</v>
      </c>
      <c r="BC1167" s="115">
        <f t="shared" si="546"/>
        <v>0</v>
      </c>
      <c r="BD1167" s="116">
        <f t="shared" si="541"/>
        <v>0</v>
      </c>
      <c r="BE1167" s="120">
        <f t="shared" si="547"/>
        <v>0</v>
      </c>
      <c r="BF1167" s="115">
        <f t="shared" si="548"/>
        <v>0</v>
      </c>
      <c r="BG1167" s="116">
        <f t="shared" si="542"/>
        <v>0</v>
      </c>
      <c r="BH1167" s="120">
        <f t="shared" si="549"/>
        <v>0</v>
      </c>
      <c r="BI1167" s="115">
        <f t="shared" si="550"/>
        <v>0</v>
      </c>
      <c r="BJ1167" s="116">
        <f t="shared" si="543"/>
        <v>0</v>
      </c>
      <c r="BK1167" s="120">
        <f t="shared" si="551"/>
        <v>0</v>
      </c>
      <c r="BL1167" s="120">
        <f t="shared" si="552"/>
        <v>0</v>
      </c>
      <c r="BN1167" s="375">
        <f t="shared" si="544"/>
        <v>0</v>
      </c>
      <c r="BP1167" s="380"/>
      <c r="DH1167" s="102"/>
    </row>
    <row r="1168" spans="1:112" hidden="1">
      <c r="A1168" s="110"/>
      <c r="B1168" s="786"/>
      <c r="C1168" s="786"/>
      <c r="D1168" s="786"/>
      <c r="E1168" s="786"/>
      <c r="F1168" s="786"/>
      <c r="G1168" s="786"/>
      <c r="H1168" s="786"/>
      <c r="I1168" s="786"/>
      <c r="J1168" s="786"/>
      <c r="K1168" s="786"/>
      <c r="L1168" s="786"/>
      <c r="M1168" s="786"/>
      <c r="N1168" s="786"/>
      <c r="O1168" s="786"/>
      <c r="P1168" s="786"/>
      <c r="Q1168" s="786"/>
      <c r="R1168" s="787"/>
      <c r="S1168" s="787"/>
      <c r="T1168" s="788"/>
      <c r="U1168" s="787"/>
      <c r="V1168" s="787"/>
      <c r="W1168" s="783"/>
      <c r="X1168" s="789"/>
      <c r="Y1168" s="789"/>
      <c r="Z1168" s="789"/>
      <c r="AA1168" s="789"/>
      <c r="AB1168" s="789"/>
      <c r="AC1168" s="781"/>
      <c r="AD1168" s="782"/>
      <c r="AE1168" s="783"/>
      <c r="AF1168" s="784">
        <f t="shared" si="545"/>
        <v>0</v>
      </c>
      <c r="AG1168" s="784"/>
      <c r="AH1168" s="784"/>
      <c r="AI1168" s="784"/>
      <c r="AJ1168" s="784">
        <f t="shared" si="533"/>
        <v>0</v>
      </c>
      <c r="AK1168" s="784"/>
      <c r="AL1168" s="784"/>
      <c r="AM1168" s="784"/>
      <c r="AN1168" s="784">
        <f t="shared" si="534"/>
        <v>0</v>
      </c>
      <c r="AO1168" s="784"/>
      <c r="AP1168" s="784"/>
      <c r="AQ1168" s="784"/>
      <c r="AR1168" s="363"/>
      <c r="AS1168" s="785">
        <f t="shared" si="535"/>
        <v>0</v>
      </c>
      <c r="AT1168" s="785"/>
      <c r="AU1168" s="785"/>
      <c r="AV1168" s="785"/>
      <c r="AW1168" s="785">
        <f t="shared" si="536"/>
        <v>0</v>
      </c>
      <c r="AX1168" s="91"/>
      <c r="AY1168" s="116">
        <f t="shared" si="537"/>
        <v>0</v>
      </c>
      <c r="AZ1168" s="116">
        <f t="shared" si="538"/>
        <v>0</v>
      </c>
      <c r="BA1168" s="116">
        <f t="shared" si="539"/>
        <v>0</v>
      </c>
      <c r="BB1168" s="116">
        <f t="shared" si="540"/>
        <v>0</v>
      </c>
      <c r="BC1168" s="115">
        <f t="shared" si="546"/>
        <v>0</v>
      </c>
      <c r="BD1168" s="116">
        <f t="shared" si="541"/>
        <v>0</v>
      </c>
      <c r="BE1168" s="120">
        <f t="shared" si="547"/>
        <v>0</v>
      </c>
      <c r="BF1168" s="115">
        <f t="shared" si="548"/>
        <v>0</v>
      </c>
      <c r="BG1168" s="116">
        <f t="shared" si="542"/>
        <v>0</v>
      </c>
      <c r="BH1168" s="120">
        <f t="shared" si="549"/>
        <v>0</v>
      </c>
      <c r="BI1168" s="115">
        <f t="shared" si="550"/>
        <v>0</v>
      </c>
      <c r="BJ1168" s="116">
        <f t="shared" si="543"/>
        <v>0</v>
      </c>
      <c r="BK1168" s="120">
        <f t="shared" si="551"/>
        <v>0</v>
      </c>
      <c r="BL1168" s="120">
        <f t="shared" si="552"/>
        <v>0</v>
      </c>
      <c r="BN1168" s="375">
        <f t="shared" si="544"/>
        <v>0</v>
      </c>
      <c r="BP1168" s="380"/>
      <c r="DH1168" s="102"/>
    </row>
    <row r="1169" spans="1:112" hidden="1">
      <c r="A1169" s="110"/>
      <c r="B1169" s="786"/>
      <c r="C1169" s="786"/>
      <c r="D1169" s="786"/>
      <c r="E1169" s="786"/>
      <c r="F1169" s="786"/>
      <c r="G1169" s="786"/>
      <c r="H1169" s="786"/>
      <c r="I1169" s="786"/>
      <c r="J1169" s="786"/>
      <c r="K1169" s="786"/>
      <c r="L1169" s="786"/>
      <c r="M1169" s="786"/>
      <c r="N1169" s="786"/>
      <c r="O1169" s="786"/>
      <c r="P1169" s="786"/>
      <c r="Q1169" s="786"/>
      <c r="R1169" s="787"/>
      <c r="S1169" s="787"/>
      <c r="T1169" s="788"/>
      <c r="U1169" s="787"/>
      <c r="V1169" s="787"/>
      <c r="W1169" s="783"/>
      <c r="X1169" s="789"/>
      <c r="Y1169" s="789"/>
      <c r="Z1169" s="789"/>
      <c r="AA1169" s="789"/>
      <c r="AB1169" s="789"/>
      <c r="AC1169" s="781"/>
      <c r="AD1169" s="782"/>
      <c r="AE1169" s="783"/>
      <c r="AF1169" s="784">
        <f t="shared" si="545"/>
        <v>0</v>
      </c>
      <c r="AG1169" s="784"/>
      <c r="AH1169" s="784"/>
      <c r="AI1169" s="784"/>
      <c r="AJ1169" s="784">
        <f t="shared" si="533"/>
        <v>0</v>
      </c>
      <c r="AK1169" s="784"/>
      <c r="AL1169" s="784"/>
      <c r="AM1169" s="784"/>
      <c r="AN1169" s="784">
        <f t="shared" si="534"/>
        <v>0</v>
      </c>
      <c r="AO1169" s="784"/>
      <c r="AP1169" s="784"/>
      <c r="AQ1169" s="784"/>
      <c r="AR1169" s="363"/>
      <c r="AS1169" s="785">
        <f t="shared" si="535"/>
        <v>0</v>
      </c>
      <c r="AT1169" s="785"/>
      <c r="AU1169" s="785"/>
      <c r="AV1169" s="785"/>
      <c r="AW1169" s="785">
        <f t="shared" si="536"/>
        <v>0</v>
      </c>
      <c r="AX1169" s="91"/>
      <c r="AY1169" s="116">
        <f t="shared" si="537"/>
        <v>0</v>
      </c>
      <c r="AZ1169" s="116">
        <f t="shared" si="538"/>
        <v>0</v>
      </c>
      <c r="BA1169" s="116">
        <f t="shared" si="539"/>
        <v>0</v>
      </c>
      <c r="BB1169" s="116">
        <f t="shared" si="540"/>
        <v>0</v>
      </c>
      <c r="BC1169" s="115">
        <f t="shared" si="546"/>
        <v>0</v>
      </c>
      <c r="BD1169" s="116">
        <f t="shared" si="541"/>
        <v>0</v>
      </c>
      <c r="BE1169" s="120">
        <f t="shared" si="547"/>
        <v>0</v>
      </c>
      <c r="BF1169" s="115">
        <f t="shared" si="548"/>
        <v>0</v>
      </c>
      <c r="BG1169" s="116">
        <f t="shared" si="542"/>
        <v>0</v>
      </c>
      <c r="BH1169" s="120">
        <f t="shared" si="549"/>
        <v>0</v>
      </c>
      <c r="BI1169" s="115">
        <f t="shared" si="550"/>
        <v>0</v>
      </c>
      <c r="BJ1169" s="116">
        <f t="shared" si="543"/>
        <v>0</v>
      </c>
      <c r="BK1169" s="120">
        <f t="shared" si="551"/>
        <v>0</v>
      </c>
      <c r="BL1169" s="120">
        <f t="shared" si="552"/>
        <v>0</v>
      </c>
      <c r="BN1169" s="375">
        <f t="shared" si="544"/>
        <v>0</v>
      </c>
      <c r="BP1169" s="380"/>
      <c r="DH1169" s="102"/>
    </row>
    <row r="1170" spans="1:112" hidden="1">
      <c r="A1170" s="110"/>
      <c r="B1170" s="786"/>
      <c r="C1170" s="786"/>
      <c r="D1170" s="786"/>
      <c r="E1170" s="786"/>
      <c r="F1170" s="786"/>
      <c r="G1170" s="786"/>
      <c r="H1170" s="786"/>
      <c r="I1170" s="786"/>
      <c r="J1170" s="786"/>
      <c r="K1170" s="786"/>
      <c r="L1170" s="786"/>
      <c r="M1170" s="786"/>
      <c r="N1170" s="786"/>
      <c r="O1170" s="786"/>
      <c r="P1170" s="786"/>
      <c r="Q1170" s="786"/>
      <c r="R1170" s="787"/>
      <c r="S1170" s="787"/>
      <c r="T1170" s="788"/>
      <c r="U1170" s="787"/>
      <c r="V1170" s="787"/>
      <c r="W1170" s="783"/>
      <c r="X1170" s="789"/>
      <c r="Y1170" s="789"/>
      <c r="Z1170" s="789"/>
      <c r="AA1170" s="789"/>
      <c r="AB1170" s="789"/>
      <c r="AC1170" s="781"/>
      <c r="AD1170" s="782"/>
      <c r="AE1170" s="783"/>
      <c r="AF1170" s="784">
        <f t="shared" si="545"/>
        <v>0</v>
      </c>
      <c r="AG1170" s="784"/>
      <c r="AH1170" s="784"/>
      <c r="AI1170" s="784"/>
      <c r="AJ1170" s="784">
        <f t="shared" si="533"/>
        <v>0</v>
      </c>
      <c r="AK1170" s="784"/>
      <c r="AL1170" s="784"/>
      <c r="AM1170" s="784"/>
      <c r="AN1170" s="784">
        <f t="shared" si="534"/>
        <v>0</v>
      </c>
      <c r="AO1170" s="784"/>
      <c r="AP1170" s="784"/>
      <c r="AQ1170" s="784"/>
      <c r="AR1170" s="363"/>
      <c r="AS1170" s="785">
        <f t="shared" si="535"/>
        <v>0</v>
      </c>
      <c r="AT1170" s="785"/>
      <c r="AU1170" s="785"/>
      <c r="AV1170" s="785"/>
      <c r="AW1170" s="785">
        <f t="shared" si="536"/>
        <v>0</v>
      </c>
      <c r="AX1170" s="91"/>
      <c r="AY1170" s="116">
        <f t="shared" si="537"/>
        <v>0</v>
      </c>
      <c r="AZ1170" s="116">
        <f t="shared" si="538"/>
        <v>0</v>
      </c>
      <c r="BA1170" s="116">
        <f t="shared" si="539"/>
        <v>0</v>
      </c>
      <c r="BB1170" s="116">
        <f t="shared" si="540"/>
        <v>0</v>
      </c>
      <c r="BC1170" s="115">
        <f t="shared" si="546"/>
        <v>0</v>
      </c>
      <c r="BD1170" s="116">
        <f t="shared" si="541"/>
        <v>0</v>
      </c>
      <c r="BE1170" s="120">
        <f t="shared" si="547"/>
        <v>0</v>
      </c>
      <c r="BF1170" s="115">
        <f t="shared" si="548"/>
        <v>0</v>
      </c>
      <c r="BG1170" s="116">
        <f t="shared" si="542"/>
        <v>0</v>
      </c>
      <c r="BH1170" s="120">
        <f t="shared" si="549"/>
        <v>0</v>
      </c>
      <c r="BI1170" s="115">
        <f t="shared" si="550"/>
        <v>0</v>
      </c>
      <c r="BJ1170" s="116">
        <f t="shared" si="543"/>
        <v>0</v>
      </c>
      <c r="BK1170" s="120">
        <f t="shared" si="551"/>
        <v>0</v>
      </c>
      <c r="BL1170" s="120">
        <f t="shared" si="552"/>
        <v>0</v>
      </c>
      <c r="BN1170" s="375">
        <f t="shared" si="544"/>
        <v>0</v>
      </c>
      <c r="BP1170" s="380"/>
      <c r="DH1170" s="102"/>
    </row>
    <row r="1171" spans="1:112" hidden="1">
      <c r="A1171" s="110"/>
      <c r="B1171" s="786"/>
      <c r="C1171" s="786"/>
      <c r="D1171" s="786"/>
      <c r="E1171" s="786"/>
      <c r="F1171" s="786"/>
      <c r="G1171" s="786"/>
      <c r="H1171" s="786"/>
      <c r="I1171" s="786"/>
      <c r="J1171" s="786"/>
      <c r="K1171" s="786"/>
      <c r="L1171" s="786"/>
      <c r="M1171" s="786"/>
      <c r="N1171" s="786"/>
      <c r="O1171" s="786"/>
      <c r="P1171" s="786"/>
      <c r="Q1171" s="786"/>
      <c r="R1171" s="787"/>
      <c r="S1171" s="787"/>
      <c r="T1171" s="788"/>
      <c r="U1171" s="787"/>
      <c r="V1171" s="787"/>
      <c r="W1171" s="783"/>
      <c r="X1171" s="789"/>
      <c r="Y1171" s="789"/>
      <c r="Z1171" s="789"/>
      <c r="AA1171" s="789"/>
      <c r="AB1171" s="789"/>
      <c r="AC1171" s="781"/>
      <c r="AD1171" s="782"/>
      <c r="AE1171" s="783"/>
      <c r="AF1171" s="784">
        <f t="shared" si="545"/>
        <v>0</v>
      </c>
      <c r="AG1171" s="784"/>
      <c r="AH1171" s="784"/>
      <c r="AI1171" s="784"/>
      <c r="AJ1171" s="784">
        <f t="shared" si="533"/>
        <v>0</v>
      </c>
      <c r="AK1171" s="784"/>
      <c r="AL1171" s="784"/>
      <c r="AM1171" s="784"/>
      <c r="AN1171" s="784">
        <f t="shared" si="534"/>
        <v>0</v>
      </c>
      <c r="AO1171" s="784"/>
      <c r="AP1171" s="784"/>
      <c r="AQ1171" s="784"/>
      <c r="AR1171" s="363"/>
      <c r="AS1171" s="785">
        <f t="shared" si="535"/>
        <v>0</v>
      </c>
      <c r="AT1171" s="785"/>
      <c r="AU1171" s="785"/>
      <c r="AV1171" s="785"/>
      <c r="AW1171" s="785">
        <f t="shared" si="536"/>
        <v>0</v>
      </c>
      <c r="AX1171" s="91"/>
      <c r="AY1171" s="116">
        <f t="shared" si="537"/>
        <v>0</v>
      </c>
      <c r="AZ1171" s="116">
        <f t="shared" si="538"/>
        <v>0</v>
      </c>
      <c r="BA1171" s="116">
        <f t="shared" si="539"/>
        <v>0</v>
      </c>
      <c r="BB1171" s="116">
        <f t="shared" si="540"/>
        <v>0</v>
      </c>
      <c r="BC1171" s="115">
        <f t="shared" si="546"/>
        <v>0</v>
      </c>
      <c r="BD1171" s="116">
        <f t="shared" si="541"/>
        <v>0</v>
      </c>
      <c r="BE1171" s="120">
        <f t="shared" si="547"/>
        <v>0</v>
      </c>
      <c r="BF1171" s="115">
        <f t="shared" si="548"/>
        <v>0</v>
      </c>
      <c r="BG1171" s="116">
        <f t="shared" si="542"/>
        <v>0</v>
      </c>
      <c r="BH1171" s="120">
        <f t="shared" si="549"/>
        <v>0</v>
      </c>
      <c r="BI1171" s="115">
        <f t="shared" si="550"/>
        <v>0</v>
      </c>
      <c r="BJ1171" s="116">
        <f t="shared" si="543"/>
        <v>0</v>
      </c>
      <c r="BK1171" s="120">
        <f t="shared" si="551"/>
        <v>0</v>
      </c>
      <c r="BL1171" s="120">
        <f t="shared" si="552"/>
        <v>0</v>
      </c>
      <c r="BN1171" s="375">
        <f t="shared" si="544"/>
        <v>0</v>
      </c>
      <c r="BP1171" s="380"/>
      <c r="DH1171" s="102"/>
    </row>
    <row r="1172" spans="1:112" hidden="1">
      <c r="A1172" s="110"/>
      <c r="B1172" s="786"/>
      <c r="C1172" s="786"/>
      <c r="D1172" s="786"/>
      <c r="E1172" s="786"/>
      <c r="F1172" s="786"/>
      <c r="G1172" s="786"/>
      <c r="H1172" s="786"/>
      <c r="I1172" s="786"/>
      <c r="J1172" s="786"/>
      <c r="K1172" s="786"/>
      <c r="L1172" s="786"/>
      <c r="M1172" s="786"/>
      <c r="N1172" s="786"/>
      <c r="O1172" s="786"/>
      <c r="P1172" s="786"/>
      <c r="Q1172" s="786"/>
      <c r="R1172" s="787"/>
      <c r="S1172" s="787"/>
      <c r="T1172" s="788"/>
      <c r="U1172" s="787"/>
      <c r="V1172" s="787"/>
      <c r="W1172" s="783"/>
      <c r="X1172" s="789"/>
      <c r="Y1172" s="789"/>
      <c r="Z1172" s="789"/>
      <c r="AA1172" s="789"/>
      <c r="AB1172" s="789"/>
      <c r="AC1172" s="781"/>
      <c r="AD1172" s="782"/>
      <c r="AE1172" s="783"/>
      <c r="AF1172" s="784">
        <f t="shared" si="545"/>
        <v>0</v>
      </c>
      <c r="AG1172" s="784"/>
      <c r="AH1172" s="784"/>
      <c r="AI1172" s="784"/>
      <c r="AJ1172" s="784">
        <f t="shared" si="533"/>
        <v>0</v>
      </c>
      <c r="AK1172" s="784"/>
      <c r="AL1172" s="784"/>
      <c r="AM1172" s="784"/>
      <c r="AN1172" s="784">
        <f t="shared" si="534"/>
        <v>0</v>
      </c>
      <c r="AO1172" s="784"/>
      <c r="AP1172" s="784"/>
      <c r="AQ1172" s="784"/>
      <c r="AR1172" s="363"/>
      <c r="AS1172" s="785">
        <f t="shared" si="535"/>
        <v>0</v>
      </c>
      <c r="AT1172" s="785"/>
      <c r="AU1172" s="785"/>
      <c r="AV1172" s="785"/>
      <c r="AW1172" s="785">
        <f t="shared" si="536"/>
        <v>0</v>
      </c>
      <c r="AX1172" s="91"/>
      <c r="AY1172" s="116">
        <f t="shared" si="537"/>
        <v>0</v>
      </c>
      <c r="AZ1172" s="116">
        <f t="shared" si="538"/>
        <v>0</v>
      </c>
      <c r="BA1172" s="116">
        <f t="shared" si="539"/>
        <v>0</v>
      </c>
      <c r="BB1172" s="116">
        <f t="shared" si="540"/>
        <v>0</v>
      </c>
      <c r="BC1172" s="115">
        <f t="shared" si="546"/>
        <v>0</v>
      </c>
      <c r="BD1172" s="116">
        <f t="shared" si="541"/>
        <v>0</v>
      </c>
      <c r="BE1172" s="120">
        <f t="shared" si="547"/>
        <v>0</v>
      </c>
      <c r="BF1172" s="115">
        <f t="shared" si="548"/>
        <v>0</v>
      </c>
      <c r="BG1172" s="116">
        <f t="shared" si="542"/>
        <v>0</v>
      </c>
      <c r="BH1172" s="120">
        <f t="shared" si="549"/>
        <v>0</v>
      </c>
      <c r="BI1172" s="115">
        <f t="shared" si="550"/>
        <v>0</v>
      </c>
      <c r="BJ1172" s="116">
        <f t="shared" si="543"/>
        <v>0</v>
      </c>
      <c r="BK1172" s="120">
        <f t="shared" si="551"/>
        <v>0</v>
      </c>
      <c r="BL1172" s="120">
        <f t="shared" si="552"/>
        <v>0</v>
      </c>
      <c r="BN1172" s="375">
        <f t="shared" si="544"/>
        <v>0</v>
      </c>
      <c r="BP1172" s="380"/>
      <c r="DH1172" s="102"/>
    </row>
    <row r="1173" spans="1:112" hidden="1">
      <c r="A1173" s="110"/>
      <c r="B1173" s="786"/>
      <c r="C1173" s="786"/>
      <c r="D1173" s="786"/>
      <c r="E1173" s="786"/>
      <c r="F1173" s="786"/>
      <c r="G1173" s="786"/>
      <c r="H1173" s="786"/>
      <c r="I1173" s="786"/>
      <c r="J1173" s="786"/>
      <c r="K1173" s="786"/>
      <c r="L1173" s="786"/>
      <c r="M1173" s="786"/>
      <c r="N1173" s="786"/>
      <c r="O1173" s="786"/>
      <c r="P1173" s="786"/>
      <c r="Q1173" s="786"/>
      <c r="R1173" s="787"/>
      <c r="S1173" s="787"/>
      <c r="T1173" s="788"/>
      <c r="U1173" s="787"/>
      <c r="V1173" s="787"/>
      <c r="W1173" s="783"/>
      <c r="X1173" s="789"/>
      <c r="Y1173" s="789"/>
      <c r="Z1173" s="789"/>
      <c r="AA1173" s="789"/>
      <c r="AB1173" s="789"/>
      <c r="AC1173" s="781"/>
      <c r="AD1173" s="782"/>
      <c r="AE1173" s="783"/>
      <c r="AF1173" s="784">
        <f t="shared" si="545"/>
        <v>0</v>
      </c>
      <c r="AG1173" s="784"/>
      <c r="AH1173" s="784"/>
      <c r="AI1173" s="784"/>
      <c r="AJ1173" s="784">
        <f t="shared" si="533"/>
        <v>0</v>
      </c>
      <c r="AK1173" s="784"/>
      <c r="AL1173" s="784"/>
      <c r="AM1173" s="784"/>
      <c r="AN1173" s="784">
        <f t="shared" si="534"/>
        <v>0</v>
      </c>
      <c r="AO1173" s="784"/>
      <c r="AP1173" s="784"/>
      <c r="AQ1173" s="784"/>
      <c r="AR1173" s="363"/>
      <c r="AS1173" s="785">
        <f t="shared" si="535"/>
        <v>0</v>
      </c>
      <c r="AT1173" s="785"/>
      <c r="AU1173" s="785"/>
      <c r="AV1173" s="785"/>
      <c r="AW1173" s="785">
        <f t="shared" si="536"/>
        <v>0</v>
      </c>
      <c r="AX1173" s="91"/>
      <c r="AY1173" s="116">
        <f t="shared" si="537"/>
        <v>0</v>
      </c>
      <c r="AZ1173" s="116">
        <f t="shared" si="538"/>
        <v>0</v>
      </c>
      <c r="BA1173" s="116">
        <f t="shared" si="539"/>
        <v>0</v>
      </c>
      <c r="BB1173" s="116">
        <f t="shared" si="540"/>
        <v>0</v>
      </c>
      <c r="BC1173" s="115">
        <f t="shared" si="546"/>
        <v>0</v>
      </c>
      <c r="BD1173" s="116">
        <f t="shared" si="541"/>
        <v>0</v>
      </c>
      <c r="BE1173" s="120">
        <f t="shared" si="547"/>
        <v>0</v>
      </c>
      <c r="BF1173" s="115">
        <f t="shared" si="548"/>
        <v>0</v>
      </c>
      <c r="BG1173" s="116">
        <f t="shared" si="542"/>
        <v>0</v>
      </c>
      <c r="BH1173" s="120">
        <f t="shared" si="549"/>
        <v>0</v>
      </c>
      <c r="BI1173" s="115">
        <f t="shared" si="550"/>
        <v>0</v>
      </c>
      <c r="BJ1173" s="116">
        <f t="shared" si="543"/>
        <v>0</v>
      </c>
      <c r="BK1173" s="120">
        <f t="shared" si="551"/>
        <v>0</v>
      </c>
      <c r="BL1173" s="120">
        <f t="shared" si="552"/>
        <v>0</v>
      </c>
      <c r="BN1173" s="375">
        <f t="shared" si="544"/>
        <v>0</v>
      </c>
      <c r="BP1173" s="380"/>
      <c r="DH1173" s="102"/>
    </row>
    <row r="1174" spans="1:112" hidden="1">
      <c r="A1174" s="110"/>
      <c r="B1174" s="786"/>
      <c r="C1174" s="786"/>
      <c r="D1174" s="786"/>
      <c r="E1174" s="786"/>
      <c r="F1174" s="786"/>
      <c r="G1174" s="786"/>
      <c r="H1174" s="786"/>
      <c r="I1174" s="786"/>
      <c r="J1174" s="786"/>
      <c r="K1174" s="786"/>
      <c r="L1174" s="786"/>
      <c r="M1174" s="786"/>
      <c r="N1174" s="786"/>
      <c r="O1174" s="786"/>
      <c r="P1174" s="786"/>
      <c r="Q1174" s="786"/>
      <c r="R1174" s="787"/>
      <c r="S1174" s="787"/>
      <c r="T1174" s="788"/>
      <c r="U1174" s="787"/>
      <c r="V1174" s="787"/>
      <c r="W1174" s="783"/>
      <c r="X1174" s="789"/>
      <c r="Y1174" s="789"/>
      <c r="Z1174" s="789"/>
      <c r="AA1174" s="789"/>
      <c r="AB1174" s="789"/>
      <c r="AC1174" s="781"/>
      <c r="AD1174" s="782"/>
      <c r="AE1174" s="783"/>
      <c r="AF1174" s="784">
        <f t="shared" si="545"/>
        <v>0</v>
      </c>
      <c r="AG1174" s="784"/>
      <c r="AH1174" s="784"/>
      <c r="AI1174" s="784"/>
      <c r="AJ1174" s="784">
        <f t="shared" si="533"/>
        <v>0</v>
      </c>
      <c r="AK1174" s="784"/>
      <c r="AL1174" s="784"/>
      <c r="AM1174" s="784"/>
      <c r="AN1174" s="784">
        <f t="shared" si="534"/>
        <v>0</v>
      </c>
      <c r="AO1174" s="784"/>
      <c r="AP1174" s="784"/>
      <c r="AQ1174" s="784"/>
      <c r="AR1174" s="363"/>
      <c r="AS1174" s="785">
        <f t="shared" si="535"/>
        <v>0</v>
      </c>
      <c r="AT1174" s="785"/>
      <c r="AU1174" s="785"/>
      <c r="AV1174" s="785"/>
      <c r="AW1174" s="785">
        <f t="shared" si="536"/>
        <v>0</v>
      </c>
      <c r="AX1174" s="91"/>
      <c r="AY1174" s="116">
        <f t="shared" si="537"/>
        <v>0</v>
      </c>
      <c r="AZ1174" s="116">
        <f t="shared" si="538"/>
        <v>0</v>
      </c>
      <c r="BA1174" s="116">
        <f t="shared" si="539"/>
        <v>0</v>
      </c>
      <c r="BB1174" s="116">
        <f t="shared" si="540"/>
        <v>0</v>
      </c>
      <c r="BC1174" s="115">
        <f t="shared" si="546"/>
        <v>0</v>
      </c>
      <c r="BD1174" s="116">
        <f t="shared" si="541"/>
        <v>0</v>
      </c>
      <c r="BE1174" s="120">
        <f t="shared" si="547"/>
        <v>0</v>
      </c>
      <c r="BF1174" s="115">
        <f t="shared" si="548"/>
        <v>0</v>
      </c>
      <c r="BG1174" s="116">
        <f t="shared" si="542"/>
        <v>0</v>
      </c>
      <c r="BH1174" s="120">
        <f t="shared" si="549"/>
        <v>0</v>
      </c>
      <c r="BI1174" s="115">
        <f t="shared" si="550"/>
        <v>0</v>
      </c>
      <c r="BJ1174" s="116">
        <f t="shared" si="543"/>
        <v>0</v>
      </c>
      <c r="BK1174" s="120">
        <f t="shared" si="551"/>
        <v>0</v>
      </c>
      <c r="BL1174" s="120">
        <f t="shared" si="552"/>
        <v>0</v>
      </c>
      <c r="BN1174" s="375">
        <f t="shared" si="544"/>
        <v>0</v>
      </c>
      <c r="BP1174" s="380"/>
      <c r="DH1174" s="102"/>
    </row>
    <row r="1175" spans="1:112" hidden="1">
      <c r="A1175" s="110"/>
      <c r="B1175" s="786"/>
      <c r="C1175" s="786"/>
      <c r="D1175" s="786"/>
      <c r="E1175" s="786"/>
      <c r="F1175" s="786"/>
      <c r="G1175" s="786"/>
      <c r="H1175" s="786"/>
      <c r="I1175" s="786"/>
      <c r="J1175" s="786"/>
      <c r="K1175" s="786"/>
      <c r="L1175" s="786"/>
      <c r="M1175" s="786"/>
      <c r="N1175" s="786"/>
      <c r="O1175" s="786"/>
      <c r="P1175" s="786"/>
      <c r="Q1175" s="786"/>
      <c r="R1175" s="787"/>
      <c r="S1175" s="787"/>
      <c r="T1175" s="788"/>
      <c r="U1175" s="787"/>
      <c r="V1175" s="787"/>
      <c r="W1175" s="783"/>
      <c r="X1175" s="789"/>
      <c r="Y1175" s="789"/>
      <c r="Z1175" s="789"/>
      <c r="AA1175" s="789"/>
      <c r="AB1175" s="789"/>
      <c r="AC1175" s="781"/>
      <c r="AD1175" s="782"/>
      <c r="AE1175" s="783"/>
      <c r="AF1175" s="784">
        <f t="shared" si="545"/>
        <v>0</v>
      </c>
      <c r="AG1175" s="784"/>
      <c r="AH1175" s="784"/>
      <c r="AI1175" s="784"/>
      <c r="AJ1175" s="784">
        <f t="shared" si="533"/>
        <v>0</v>
      </c>
      <c r="AK1175" s="784"/>
      <c r="AL1175" s="784"/>
      <c r="AM1175" s="784"/>
      <c r="AN1175" s="784">
        <f t="shared" si="534"/>
        <v>0</v>
      </c>
      <c r="AO1175" s="784"/>
      <c r="AP1175" s="784"/>
      <c r="AQ1175" s="784"/>
      <c r="AR1175" s="363"/>
      <c r="AS1175" s="785">
        <f t="shared" si="535"/>
        <v>0</v>
      </c>
      <c r="AT1175" s="785"/>
      <c r="AU1175" s="785"/>
      <c r="AV1175" s="785"/>
      <c r="AW1175" s="785">
        <f t="shared" si="536"/>
        <v>0</v>
      </c>
      <c r="AX1175" s="91"/>
      <c r="AY1175" s="116">
        <f t="shared" si="537"/>
        <v>0</v>
      </c>
      <c r="AZ1175" s="116">
        <f t="shared" si="538"/>
        <v>0</v>
      </c>
      <c r="BA1175" s="116">
        <f t="shared" si="539"/>
        <v>0</v>
      </c>
      <c r="BB1175" s="116">
        <f t="shared" si="540"/>
        <v>0</v>
      </c>
      <c r="BC1175" s="115">
        <f t="shared" si="546"/>
        <v>0</v>
      </c>
      <c r="BD1175" s="116">
        <f t="shared" si="541"/>
        <v>0</v>
      </c>
      <c r="BE1175" s="120">
        <f t="shared" si="547"/>
        <v>0</v>
      </c>
      <c r="BF1175" s="115">
        <f t="shared" si="548"/>
        <v>0</v>
      </c>
      <c r="BG1175" s="116">
        <f t="shared" si="542"/>
        <v>0</v>
      </c>
      <c r="BH1175" s="120">
        <f t="shared" si="549"/>
        <v>0</v>
      </c>
      <c r="BI1175" s="115">
        <f t="shared" si="550"/>
        <v>0</v>
      </c>
      <c r="BJ1175" s="116">
        <f t="shared" si="543"/>
        <v>0</v>
      </c>
      <c r="BK1175" s="120">
        <f t="shared" si="551"/>
        <v>0</v>
      </c>
      <c r="BL1175" s="120">
        <f t="shared" si="552"/>
        <v>0</v>
      </c>
      <c r="BN1175" s="375">
        <f t="shared" si="544"/>
        <v>0</v>
      </c>
      <c r="BP1175" s="380"/>
      <c r="DH1175" s="102"/>
    </row>
    <row r="1176" spans="1:112" ht="5" hidden="1" customHeight="1">
      <c r="A1176" s="103"/>
      <c r="B1176" s="364"/>
      <c r="C1176" s="364"/>
      <c r="D1176" s="364"/>
      <c r="E1176" s="364"/>
      <c r="F1176" s="364"/>
      <c r="G1176" s="364"/>
      <c r="H1176" s="364"/>
      <c r="I1176" s="364"/>
      <c r="J1176" s="364"/>
      <c r="K1176" s="364"/>
      <c r="L1176" s="364"/>
      <c r="M1176" s="364"/>
      <c r="N1176" s="364"/>
      <c r="O1176" s="364"/>
      <c r="P1176" s="364"/>
      <c r="Q1176" s="364"/>
      <c r="R1176" s="365"/>
      <c r="S1176" s="365"/>
      <c r="T1176" s="365"/>
      <c r="U1176" s="365"/>
      <c r="V1176" s="365"/>
      <c r="W1176" s="366"/>
      <c r="X1176" s="366"/>
      <c r="Y1176" s="366"/>
      <c r="Z1176" s="366"/>
      <c r="AA1176" s="366"/>
      <c r="AB1176" s="366"/>
      <c r="AC1176" s="366"/>
      <c r="AD1176" s="366"/>
      <c r="AE1176" s="366"/>
      <c r="AF1176" s="367"/>
      <c r="AG1176" s="367"/>
      <c r="AH1176" s="367"/>
      <c r="AI1176" s="367"/>
      <c r="AJ1176" s="367"/>
      <c r="AK1176" s="367"/>
      <c r="AL1176" s="367"/>
      <c r="AM1176" s="367"/>
      <c r="AN1176" s="367"/>
      <c r="AO1176" s="367"/>
      <c r="AP1176" s="367"/>
      <c r="AQ1176" s="367"/>
      <c r="AR1176" s="368"/>
      <c r="AS1176" s="361"/>
      <c r="AT1176" s="361"/>
      <c r="AU1176" s="361"/>
      <c r="AV1176" s="361"/>
      <c r="AW1176" s="361"/>
      <c r="AX1176" s="91"/>
      <c r="AY1176" s="106">
        <f>AY1135</f>
        <v>0</v>
      </c>
      <c r="AZ1176" s="106">
        <f>AZ1135</f>
        <v>0</v>
      </c>
      <c r="BA1176" s="106">
        <f>BA1135</f>
        <v>0</v>
      </c>
      <c r="BB1176" s="106">
        <f>BB1135</f>
        <v>0</v>
      </c>
      <c r="BC1176" s="106"/>
      <c r="BD1176" s="117"/>
      <c r="BE1176" s="119">
        <f>BE1135</f>
        <v>0</v>
      </c>
      <c r="BF1176" s="106"/>
      <c r="BG1176" s="106">
        <f>BG1135</f>
        <v>0</v>
      </c>
      <c r="BH1176" s="119">
        <f>BH1135</f>
        <v>0</v>
      </c>
      <c r="BI1176" s="106"/>
      <c r="BJ1176" s="106">
        <f>BJ1135</f>
        <v>0</v>
      </c>
      <c r="BK1176" s="119">
        <f>BK1135</f>
        <v>0</v>
      </c>
      <c r="BL1176" s="119">
        <f>BL1135</f>
        <v>0</v>
      </c>
      <c r="BN1176" s="377"/>
      <c r="BP1176" s="382"/>
      <c r="DH1176" s="104"/>
    </row>
    <row r="1177" spans="1:112" ht="21.5" hidden="1" customHeight="1">
      <c r="A1177" s="103"/>
      <c r="B1177" s="369"/>
      <c r="C1177" s="370"/>
      <c r="D1177" s="370"/>
      <c r="E1177" s="370"/>
      <c r="F1177" s="370"/>
      <c r="G1177" s="370"/>
      <c r="H1177" s="370"/>
      <c r="I1177" s="370"/>
      <c r="J1177" s="370"/>
      <c r="K1177" s="370"/>
      <c r="L1177" s="370"/>
      <c r="M1177" s="370"/>
      <c r="N1177" s="370"/>
      <c r="O1177" s="370"/>
      <c r="P1177" s="370"/>
      <c r="Q1177" s="370"/>
      <c r="R1177" s="143"/>
      <c r="S1177" s="143"/>
      <c r="T1177" s="143"/>
      <c r="U1177" s="143"/>
      <c r="V1177" s="143"/>
      <c r="W1177" s="143"/>
      <c r="X1177" s="143"/>
      <c r="Y1177" s="143"/>
      <c r="Z1177" s="143"/>
      <c r="AA1177" s="143"/>
      <c r="AB1177" s="143"/>
      <c r="AC1177" s="143"/>
      <c r="AD1177" s="143"/>
      <c r="AE1177" s="246" t="str">
        <f>CONCATENATE(B1135," ","TOTAL")</f>
        <v>INTERIOR DOORS TOTAL</v>
      </c>
      <c r="AF1177" s="802">
        <f>SUBTOTAL(9,AF1136:AF1176)</f>
        <v>1600</v>
      </c>
      <c r="AG1177" s="802"/>
      <c r="AH1177" s="802"/>
      <c r="AI1177" s="802"/>
      <c r="AJ1177" s="802">
        <f>SUBTOTAL(9,AJ1136:AJ1176)</f>
        <v>2350</v>
      </c>
      <c r="AK1177" s="802"/>
      <c r="AL1177" s="802"/>
      <c r="AM1177" s="802"/>
      <c r="AN1177" s="802">
        <f>SUBTOTAL(9,AN1136:AN1176)</f>
        <v>0</v>
      </c>
      <c r="AO1177" s="802"/>
      <c r="AP1177" s="802"/>
      <c r="AQ1177" s="802"/>
      <c r="AR1177" s="359"/>
      <c r="AS1177" s="803">
        <f>SUBTOTAL(9,AS1136:AS1176)</f>
        <v>3950</v>
      </c>
      <c r="AT1177" s="803"/>
      <c r="AU1177" s="803"/>
      <c r="AV1177" s="803"/>
      <c r="AW1177" s="803">
        <f>SUM(AW1140:AW1148)</f>
        <v>0</v>
      </c>
      <c r="AX1177" s="91"/>
      <c r="AY1177" s="121">
        <f t="shared" ref="AY1177:BL1177" si="553">SUM(AY1136:AY1176)</f>
        <v>1600</v>
      </c>
      <c r="AZ1177" s="121">
        <f t="shared" si="553"/>
        <v>2350</v>
      </c>
      <c r="BA1177" s="121">
        <f t="shared" si="553"/>
        <v>0</v>
      </c>
      <c r="BB1177" s="121">
        <f t="shared" si="553"/>
        <v>3950</v>
      </c>
      <c r="BC1177" s="118">
        <f t="shared" si="553"/>
        <v>1.9147344801795065E-2</v>
      </c>
      <c r="BD1177" s="121">
        <f t="shared" si="553"/>
        <v>432</v>
      </c>
      <c r="BE1177" s="121">
        <f t="shared" si="553"/>
        <v>2032</v>
      </c>
      <c r="BF1177" s="118">
        <f t="shared" si="553"/>
        <v>2.8122662677636499E-2</v>
      </c>
      <c r="BG1177" s="121">
        <f t="shared" si="553"/>
        <v>634.5</v>
      </c>
      <c r="BH1177" s="121">
        <f t="shared" si="553"/>
        <v>2984.5</v>
      </c>
      <c r="BI1177" s="118">
        <f t="shared" si="553"/>
        <v>0</v>
      </c>
      <c r="BJ1177" s="121">
        <f t="shared" si="553"/>
        <v>0</v>
      </c>
      <c r="BK1177" s="121">
        <f t="shared" si="553"/>
        <v>0</v>
      </c>
      <c r="BL1177" s="121">
        <f t="shared" si="553"/>
        <v>5016.5</v>
      </c>
      <c r="BN1177" s="383">
        <f>IFERROR(AS1177/Total_Detailed_Estimate,0)</f>
        <v>4.7270007479431567E-2</v>
      </c>
      <c r="BP1177" s="381"/>
      <c r="DH1177" s="109"/>
    </row>
    <row r="1178" spans="1:112" ht="8.75" hidden="1" customHeight="1">
      <c r="A1178" s="103"/>
      <c r="B1178" s="140"/>
      <c r="C1178" s="140"/>
      <c r="D1178" s="140"/>
      <c r="E1178" s="140"/>
      <c r="F1178" s="140"/>
      <c r="G1178" s="140"/>
      <c r="H1178" s="140"/>
      <c r="I1178" s="140"/>
      <c r="J1178" s="140"/>
      <c r="K1178" s="140"/>
      <c r="L1178" s="140"/>
      <c r="M1178" s="140"/>
      <c r="N1178" s="140"/>
      <c r="O1178" s="140"/>
      <c r="P1178" s="140"/>
      <c r="Q1178" s="140"/>
      <c r="R1178" s="141"/>
      <c r="S1178" s="141"/>
      <c r="T1178" s="141"/>
      <c r="U1178" s="141"/>
      <c r="V1178" s="141"/>
      <c r="W1178" s="142"/>
      <c r="X1178" s="142"/>
      <c r="Y1178" s="142"/>
      <c r="Z1178" s="142"/>
      <c r="AA1178" s="142"/>
      <c r="AB1178" s="142"/>
      <c r="AC1178" s="142"/>
      <c r="AD1178" s="142"/>
      <c r="AE1178" s="392"/>
      <c r="AF1178" s="144"/>
      <c r="AG1178" s="144"/>
      <c r="AH1178" s="144"/>
      <c r="AI1178" s="144"/>
      <c r="AJ1178" s="144"/>
      <c r="AK1178" s="144"/>
      <c r="AL1178" s="144"/>
      <c r="AM1178" s="144"/>
      <c r="AN1178" s="144"/>
      <c r="AO1178" s="144"/>
      <c r="AP1178" s="144"/>
      <c r="AQ1178" s="144"/>
      <c r="AR1178" s="360"/>
      <c r="AS1178" s="362"/>
      <c r="AT1178" s="362"/>
      <c r="AU1178" s="362"/>
      <c r="AV1178" s="362"/>
      <c r="AW1178" s="393"/>
      <c r="AX1178" s="91"/>
      <c r="AY1178" s="106">
        <f>AY1135</f>
        <v>0</v>
      </c>
      <c r="AZ1178" s="106">
        <f>AZ1135</f>
        <v>0</v>
      </c>
      <c r="BA1178" s="106">
        <f>BA1135</f>
        <v>0</v>
      </c>
      <c r="BB1178" s="106">
        <f>BB1135</f>
        <v>0</v>
      </c>
      <c r="BC1178" s="106"/>
      <c r="BD1178" s="106"/>
      <c r="BE1178" s="106">
        <f>BE1135</f>
        <v>0</v>
      </c>
      <c r="BF1178" s="106"/>
      <c r="BG1178" s="106">
        <f>BG1135</f>
        <v>0</v>
      </c>
      <c r="BH1178" s="106">
        <f>BH1135</f>
        <v>0</v>
      </c>
      <c r="BI1178" s="106"/>
      <c r="BJ1178" s="106">
        <f>BJ1135</f>
        <v>0</v>
      </c>
      <c r="BK1178" s="106">
        <f>BK1135</f>
        <v>0</v>
      </c>
      <c r="BL1178" s="106">
        <f>BL1135</f>
        <v>0</v>
      </c>
      <c r="BN1178" s="377"/>
      <c r="BP1178" s="382"/>
      <c r="DH1178" s="104"/>
    </row>
    <row r="1179" spans="1:112" ht="9.5" hidden="1" customHeight="1">
      <c r="A1179" s="103"/>
      <c r="B1179" s="145"/>
      <c r="C1179" s="145"/>
      <c r="D1179" s="145"/>
      <c r="E1179" s="145"/>
      <c r="F1179" s="145"/>
      <c r="G1179" s="145"/>
      <c r="H1179" s="145"/>
      <c r="I1179" s="145"/>
      <c r="J1179" s="145"/>
      <c r="K1179" s="145"/>
      <c r="L1179" s="145"/>
      <c r="M1179" s="145"/>
      <c r="N1179" s="145"/>
      <c r="O1179" s="145"/>
      <c r="P1179" s="145"/>
      <c r="Q1179" s="145"/>
      <c r="R1179" s="146"/>
      <c r="S1179" s="146"/>
      <c r="T1179" s="146"/>
      <c r="U1179" s="146"/>
      <c r="V1179" s="146"/>
      <c r="W1179" s="146"/>
      <c r="X1179" s="146"/>
      <c r="Y1179" s="146"/>
      <c r="Z1179" s="146"/>
      <c r="AA1179" s="146"/>
      <c r="AB1179" s="146"/>
      <c r="AC1179" s="146"/>
      <c r="AD1179" s="146"/>
      <c r="AE1179" s="147"/>
      <c r="AF1179" s="148"/>
      <c r="AG1179" s="148"/>
      <c r="AH1179" s="148"/>
      <c r="AI1179" s="148"/>
      <c r="AJ1179" s="148"/>
      <c r="AK1179" s="148"/>
      <c r="AL1179" s="148"/>
      <c r="AM1179" s="148"/>
      <c r="AN1179" s="148"/>
      <c r="AO1179" s="148"/>
      <c r="AP1179" s="148"/>
      <c r="AQ1179" s="148"/>
      <c r="AR1179" s="148"/>
      <c r="AS1179" s="149"/>
      <c r="AT1179" s="149"/>
      <c r="AU1179" s="149"/>
      <c r="AV1179" s="149"/>
      <c r="AW1179" s="149"/>
      <c r="AX1179" s="91"/>
      <c r="AY1179" s="108">
        <f>AY1177</f>
        <v>1600</v>
      </c>
      <c r="AZ1179" s="108">
        <f>AZ1177</f>
        <v>2350</v>
      </c>
      <c r="BA1179" s="108">
        <f>BA1177</f>
        <v>0</v>
      </c>
      <c r="BB1179" s="108">
        <f>BB1177</f>
        <v>3950</v>
      </c>
      <c r="BC1179" s="108"/>
      <c r="BD1179" s="108"/>
      <c r="BE1179" s="108">
        <f>BE1177</f>
        <v>2032</v>
      </c>
      <c r="BF1179" s="108"/>
      <c r="BG1179" s="108">
        <f>BG1177</f>
        <v>634.5</v>
      </c>
      <c r="BH1179" s="108">
        <f>BH1177</f>
        <v>2984.5</v>
      </c>
      <c r="BI1179" s="108"/>
      <c r="BJ1179" s="108">
        <f>BJ1177</f>
        <v>0</v>
      </c>
      <c r="BK1179" s="108">
        <f>BK1177</f>
        <v>0</v>
      </c>
      <c r="BL1179" s="108">
        <f>BL1177</f>
        <v>5016.5</v>
      </c>
      <c r="DH1179" s="107"/>
    </row>
    <row r="1180" spans="1:112" ht="23" customHeight="1">
      <c r="A1180" s="114" t="s">
        <v>704</v>
      </c>
      <c r="B1180" s="795" t="str">
        <f>UPPER(Interior11_Category)</f>
        <v>INTERIOR WOODWORK</v>
      </c>
      <c r="C1180" s="796"/>
      <c r="D1180" s="796"/>
      <c r="E1180" s="796"/>
      <c r="F1180" s="796"/>
      <c r="G1180" s="796"/>
      <c r="H1180" s="796"/>
      <c r="I1180" s="796"/>
      <c r="J1180" s="796"/>
      <c r="K1180" s="796"/>
      <c r="L1180" s="796"/>
      <c r="M1180" s="796"/>
      <c r="N1180" s="796"/>
      <c r="O1180" s="796"/>
      <c r="P1180" s="796"/>
      <c r="Q1180" s="797"/>
      <c r="R1180" s="798"/>
      <c r="S1180" s="798"/>
      <c r="T1180" s="798"/>
      <c r="U1180" s="799"/>
      <c r="V1180" s="800"/>
      <c r="W1180" s="790"/>
      <c r="X1180" s="790"/>
      <c r="Y1180" s="790"/>
      <c r="Z1180" s="790"/>
      <c r="AA1180" s="790"/>
      <c r="AB1180" s="790"/>
      <c r="AC1180" s="790"/>
      <c r="AD1180" s="790"/>
      <c r="AE1180" s="790"/>
      <c r="AF1180" s="791">
        <f>IF(Interior11_Labor=0,"",Interior11_Labor)</f>
        <v>350</v>
      </c>
      <c r="AG1180" s="791"/>
      <c r="AH1180" s="791"/>
      <c r="AI1180" s="791"/>
      <c r="AJ1180" s="791">
        <f>IF(Interior11_Material=0,"",Interior11_Material)</f>
        <v>200</v>
      </c>
      <c r="AK1180" s="791"/>
      <c r="AL1180" s="791"/>
      <c r="AM1180" s="791"/>
      <c r="AN1180" s="791" t="str">
        <f>IF(Interior11_Sub=0,"",Interior11_Sub)</f>
        <v/>
      </c>
      <c r="AO1180" s="791"/>
      <c r="AP1180" s="791"/>
      <c r="AQ1180" s="791"/>
      <c r="AR1180" s="358"/>
      <c r="AS1180" s="792">
        <f>IF(Interior11_Total=0,"",Interior11_Total)</f>
        <v>550</v>
      </c>
      <c r="AT1180" s="792"/>
      <c r="AU1180" s="793"/>
      <c r="AV1180" s="793"/>
      <c r="AW1180" s="794"/>
      <c r="AX1180" s="371"/>
      <c r="AY1180" s="101"/>
      <c r="AZ1180" s="101"/>
      <c r="BA1180" s="101"/>
      <c r="BB1180" s="101"/>
      <c r="BC1180" s="101"/>
      <c r="BD1180" s="101"/>
      <c r="BE1180" s="101"/>
      <c r="BF1180" s="101"/>
      <c r="BG1180" s="101"/>
      <c r="BH1180" s="101"/>
      <c r="BI1180" s="101"/>
      <c r="BJ1180" s="101"/>
      <c r="BK1180" s="101"/>
      <c r="BL1180" s="101"/>
      <c r="BN1180" s="374"/>
      <c r="BP1180" s="378"/>
      <c r="DH1180" s="102"/>
    </row>
    <row r="1181" spans="1:112" hidden="1">
      <c r="A1181" s="110"/>
      <c r="B1181" s="786" t="s">
        <v>45</v>
      </c>
      <c r="C1181" s="786"/>
      <c r="D1181" s="786"/>
      <c r="E1181" s="786"/>
      <c r="F1181" s="786"/>
      <c r="G1181" s="786"/>
      <c r="H1181" s="786"/>
      <c r="I1181" s="786"/>
      <c r="J1181" s="786"/>
      <c r="K1181" s="786"/>
      <c r="L1181" s="786"/>
      <c r="M1181" s="786"/>
      <c r="N1181" s="786"/>
      <c r="O1181" s="786"/>
      <c r="P1181" s="786"/>
      <c r="Q1181" s="786"/>
      <c r="R1181" s="787"/>
      <c r="S1181" s="787"/>
      <c r="T1181" s="788"/>
      <c r="U1181" s="787" t="s">
        <v>2</v>
      </c>
      <c r="V1181" s="787" t="s">
        <v>2</v>
      </c>
      <c r="W1181" s="783"/>
      <c r="X1181" s="789"/>
      <c r="Y1181" s="789"/>
      <c r="Z1181" s="781"/>
      <c r="AA1181" s="782"/>
      <c r="AB1181" s="783"/>
      <c r="AC1181" s="781"/>
      <c r="AD1181" s="782"/>
      <c r="AE1181" s="783"/>
      <c r="AF1181" s="784">
        <f>R1181*W1181</f>
        <v>0</v>
      </c>
      <c r="AG1181" s="784"/>
      <c r="AH1181" s="784"/>
      <c r="AI1181" s="784"/>
      <c r="AJ1181" s="784">
        <f t="shared" ref="AJ1181:AJ1220" si="554">R1181*Z1181</f>
        <v>0</v>
      </c>
      <c r="AK1181" s="784"/>
      <c r="AL1181" s="784"/>
      <c r="AM1181" s="784"/>
      <c r="AN1181" s="784">
        <f t="shared" ref="AN1181:AN1220" si="555">R1181*AC1181</f>
        <v>0</v>
      </c>
      <c r="AO1181" s="784"/>
      <c r="AP1181" s="784"/>
      <c r="AQ1181" s="784"/>
      <c r="AR1181" s="363"/>
      <c r="AS1181" s="785">
        <f t="shared" ref="AS1181:AS1220" si="556">SUM(AF1181:AQ1181)</f>
        <v>0</v>
      </c>
      <c r="AT1181" s="785"/>
      <c r="AU1181" s="785"/>
      <c r="AV1181" s="785"/>
      <c r="AW1181" s="785">
        <f t="shared" ref="AW1181:AW1220" si="557">SUM(AF1181:AQ1181)</f>
        <v>0</v>
      </c>
      <c r="AX1181" s="100"/>
      <c r="AY1181" s="116">
        <f t="shared" ref="AY1181:AY1220" si="558">AF1181</f>
        <v>0</v>
      </c>
      <c r="AZ1181" s="116">
        <f t="shared" ref="AZ1181:AZ1220" si="559">AJ1181</f>
        <v>0</v>
      </c>
      <c r="BA1181" s="116">
        <f t="shared" ref="BA1181:BA1220" si="560">AN1181</f>
        <v>0</v>
      </c>
      <c r="BB1181" s="116">
        <f t="shared" ref="BB1181:BB1220" si="561">SUM(AY1181:BA1181)</f>
        <v>0</v>
      </c>
      <c r="BC1181" s="115">
        <f>IFERROR(AY1181/$BB$5,0)</f>
        <v>0</v>
      </c>
      <c r="BD1181" s="116">
        <f t="shared" ref="BD1181:BD1220" si="562">BC1181*Allocated_Adders</f>
        <v>0</v>
      </c>
      <c r="BE1181" s="120">
        <f>AY1181+BD1181</f>
        <v>0</v>
      </c>
      <c r="BF1181" s="115">
        <f>IFERROR(AZ1181/$BB$5,0)</f>
        <v>0</v>
      </c>
      <c r="BG1181" s="116">
        <f t="shared" ref="BG1181:BG1220" si="563">BF1181*Allocated_Adders</f>
        <v>0</v>
      </c>
      <c r="BH1181" s="120">
        <f>AZ1181+BG1181</f>
        <v>0</v>
      </c>
      <c r="BI1181" s="115">
        <f>IFERROR(BA1181/$BB$5,0)</f>
        <v>0</v>
      </c>
      <c r="BJ1181" s="116">
        <f t="shared" ref="BJ1181:BJ1220" si="564">BI1181*Allocated_Adders</f>
        <v>0</v>
      </c>
      <c r="BK1181" s="120">
        <f>BA1181+BJ1181</f>
        <v>0</v>
      </c>
      <c r="BL1181" s="120">
        <f>BE1181+BH1181+BK1181</f>
        <v>0</v>
      </c>
      <c r="BN1181" s="375">
        <f t="shared" ref="BN1181:BN1220" si="565">IFERROR(AS1181/Total_Detailed_Estimate,0)</f>
        <v>0</v>
      </c>
      <c r="BP1181" s="380"/>
      <c r="DH1181" s="102"/>
    </row>
    <row r="1182" spans="1:112" hidden="1">
      <c r="A1182" s="110"/>
      <c r="B1182" s="786"/>
      <c r="C1182" s="786"/>
      <c r="D1182" s="786"/>
      <c r="E1182" s="786"/>
      <c r="F1182" s="786"/>
      <c r="G1182" s="786"/>
      <c r="H1182" s="786"/>
      <c r="I1182" s="786"/>
      <c r="J1182" s="786"/>
      <c r="K1182" s="786"/>
      <c r="L1182" s="786"/>
      <c r="M1182" s="786"/>
      <c r="N1182" s="786"/>
      <c r="O1182" s="786"/>
      <c r="P1182" s="786"/>
      <c r="Q1182" s="786"/>
      <c r="R1182" s="787"/>
      <c r="S1182" s="787"/>
      <c r="T1182" s="788"/>
      <c r="U1182" s="787"/>
      <c r="V1182" s="787"/>
      <c r="W1182" s="783"/>
      <c r="X1182" s="789"/>
      <c r="Y1182" s="789"/>
      <c r="Z1182" s="781"/>
      <c r="AA1182" s="782"/>
      <c r="AB1182" s="783"/>
      <c r="AC1182" s="781"/>
      <c r="AD1182" s="782"/>
      <c r="AE1182" s="783"/>
      <c r="AF1182" s="784">
        <f t="shared" ref="AF1182:AF1220" si="566">R1182*W1182</f>
        <v>0</v>
      </c>
      <c r="AG1182" s="784"/>
      <c r="AH1182" s="784"/>
      <c r="AI1182" s="784"/>
      <c r="AJ1182" s="784">
        <f t="shared" si="554"/>
        <v>0</v>
      </c>
      <c r="AK1182" s="784"/>
      <c r="AL1182" s="784"/>
      <c r="AM1182" s="784"/>
      <c r="AN1182" s="784">
        <f t="shared" si="555"/>
        <v>0</v>
      </c>
      <c r="AO1182" s="784"/>
      <c r="AP1182" s="784"/>
      <c r="AQ1182" s="784"/>
      <c r="AR1182" s="363"/>
      <c r="AS1182" s="785">
        <f t="shared" si="556"/>
        <v>0</v>
      </c>
      <c r="AT1182" s="785"/>
      <c r="AU1182" s="785"/>
      <c r="AV1182" s="785"/>
      <c r="AW1182" s="785">
        <f t="shared" si="557"/>
        <v>0</v>
      </c>
      <c r="AX1182" s="90"/>
      <c r="AY1182" s="116">
        <f t="shared" si="558"/>
        <v>0</v>
      </c>
      <c r="AZ1182" s="116">
        <f t="shared" si="559"/>
        <v>0</v>
      </c>
      <c r="BA1182" s="116">
        <f t="shared" si="560"/>
        <v>0</v>
      </c>
      <c r="BB1182" s="116">
        <f t="shared" si="561"/>
        <v>0</v>
      </c>
      <c r="BC1182" s="115">
        <f t="shared" ref="BC1182:BC1220" si="567">IFERROR(AY1182/$BB$5,0)</f>
        <v>0</v>
      </c>
      <c r="BD1182" s="116">
        <f t="shared" si="562"/>
        <v>0</v>
      </c>
      <c r="BE1182" s="120">
        <f t="shared" ref="BE1182:BE1220" si="568">AY1182+BD1182</f>
        <v>0</v>
      </c>
      <c r="BF1182" s="115">
        <f t="shared" ref="BF1182:BF1220" si="569">IFERROR(AZ1182/$BB$5,0)</f>
        <v>0</v>
      </c>
      <c r="BG1182" s="116">
        <f t="shared" si="563"/>
        <v>0</v>
      </c>
      <c r="BH1182" s="120">
        <f t="shared" ref="BH1182:BH1220" si="570">AZ1182+BG1182</f>
        <v>0</v>
      </c>
      <c r="BI1182" s="115">
        <f t="shared" ref="BI1182:BI1220" si="571">IFERROR(BA1182/$BB$5,0)</f>
        <v>0</v>
      </c>
      <c r="BJ1182" s="116">
        <f t="shared" si="564"/>
        <v>0</v>
      </c>
      <c r="BK1182" s="120">
        <f t="shared" ref="BK1182:BK1220" si="572">BA1182+BJ1182</f>
        <v>0</v>
      </c>
      <c r="BL1182" s="120">
        <f t="shared" ref="BL1182:BL1220" si="573">BE1182+BH1182+BK1182</f>
        <v>0</v>
      </c>
      <c r="BN1182" s="375">
        <f t="shared" si="565"/>
        <v>0</v>
      </c>
      <c r="BP1182" s="380"/>
      <c r="DH1182" s="102"/>
    </row>
    <row r="1183" spans="1:112" hidden="1">
      <c r="A1183" s="110"/>
      <c r="B1183" s="801" t="s">
        <v>1016</v>
      </c>
      <c r="C1183" s="801"/>
      <c r="D1183" s="801"/>
      <c r="E1183" s="801"/>
      <c r="F1183" s="801"/>
      <c r="G1183" s="801"/>
      <c r="H1183" s="801"/>
      <c r="I1183" s="801"/>
      <c r="J1183" s="801"/>
      <c r="K1183" s="801"/>
      <c r="L1183" s="801"/>
      <c r="M1183" s="801"/>
      <c r="N1183" s="801"/>
      <c r="O1183" s="801"/>
      <c r="P1183" s="801"/>
      <c r="Q1183" s="801"/>
      <c r="R1183" s="787"/>
      <c r="S1183" s="787"/>
      <c r="T1183" s="788"/>
      <c r="U1183" s="787"/>
      <c r="V1183" s="787"/>
      <c r="W1183" s="783"/>
      <c r="X1183" s="789"/>
      <c r="Y1183" s="789"/>
      <c r="Z1183" s="781"/>
      <c r="AA1183" s="782"/>
      <c r="AB1183" s="783"/>
      <c r="AC1183" s="781"/>
      <c r="AD1183" s="782"/>
      <c r="AE1183" s="783"/>
      <c r="AF1183" s="784">
        <f t="shared" si="566"/>
        <v>0</v>
      </c>
      <c r="AG1183" s="784"/>
      <c r="AH1183" s="784"/>
      <c r="AI1183" s="784"/>
      <c r="AJ1183" s="784">
        <f t="shared" si="554"/>
        <v>0</v>
      </c>
      <c r="AK1183" s="784"/>
      <c r="AL1183" s="784"/>
      <c r="AM1183" s="784"/>
      <c r="AN1183" s="784">
        <f t="shared" si="555"/>
        <v>0</v>
      </c>
      <c r="AO1183" s="784"/>
      <c r="AP1183" s="784"/>
      <c r="AQ1183" s="784"/>
      <c r="AR1183" s="363"/>
      <c r="AS1183" s="785">
        <f t="shared" si="556"/>
        <v>0</v>
      </c>
      <c r="AT1183" s="785"/>
      <c r="AU1183" s="785"/>
      <c r="AV1183" s="785"/>
      <c r="AW1183" s="785">
        <f t="shared" si="557"/>
        <v>0</v>
      </c>
      <c r="AX1183" s="91"/>
      <c r="AY1183" s="116">
        <f t="shared" si="558"/>
        <v>0</v>
      </c>
      <c r="AZ1183" s="116">
        <f t="shared" si="559"/>
        <v>0</v>
      </c>
      <c r="BA1183" s="116">
        <f t="shared" si="560"/>
        <v>0</v>
      </c>
      <c r="BB1183" s="116">
        <f t="shared" si="561"/>
        <v>0</v>
      </c>
      <c r="BC1183" s="115">
        <f t="shared" si="567"/>
        <v>0</v>
      </c>
      <c r="BD1183" s="116">
        <f t="shared" si="562"/>
        <v>0</v>
      </c>
      <c r="BE1183" s="120">
        <f t="shared" si="568"/>
        <v>0</v>
      </c>
      <c r="BF1183" s="115">
        <f t="shared" si="569"/>
        <v>0</v>
      </c>
      <c r="BG1183" s="116">
        <f t="shared" si="563"/>
        <v>0</v>
      </c>
      <c r="BH1183" s="120">
        <f t="shared" si="570"/>
        <v>0</v>
      </c>
      <c r="BI1183" s="115">
        <f t="shared" si="571"/>
        <v>0</v>
      </c>
      <c r="BJ1183" s="116">
        <f t="shared" si="564"/>
        <v>0</v>
      </c>
      <c r="BK1183" s="120">
        <f t="shared" si="572"/>
        <v>0</v>
      </c>
      <c r="BL1183" s="120">
        <f t="shared" si="573"/>
        <v>0</v>
      </c>
      <c r="BN1183" s="375">
        <f t="shared" si="565"/>
        <v>0</v>
      </c>
      <c r="BP1183" s="380"/>
      <c r="DH1183" s="102"/>
    </row>
    <row r="1184" spans="1:112" hidden="1">
      <c r="A1184" s="110"/>
      <c r="B1184" s="786" t="s">
        <v>433</v>
      </c>
      <c r="C1184" s="786"/>
      <c r="D1184" s="786"/>
      <c r="E1184" s="786"/>
      <c r="F1184" s="786"/>
      <c r="G1184" s="786"/>
      <c r="H1184" s="786"/>
      <c r="I1184" s="786"/>
      <c r="J1184" s="786"/>
      <c r="K1184" s="786"/>
      <c r="L1184" s="786"/>
      <c r="M1184" s="786"/>
      <c r="N1184" s="786"/>
      <c r="O1184" s="786"/>
      <c r="P1184" s="786"/>
      <c r="Q1184" s="786"/>
      <c r="R1184" s="787">
        <v>200</v>
      </c>
      <c r="S1184" s="787"/>
      <c r="T1184" s="788"/>
      <c r="U1184" s="787" t="s">
        <v>8</v>
      </c>
      <c r="V1184" s="787" t="s">
        <v>8</v>
      </c>
      <c r="W1184" s="783">
        <v>1.75</v>
      </c>
      <c r="X1184" s="789"/>
      <c r="Y1184" s="789"/>
      <c r="Z1184" s="781">
        <v>1</v>
      </c>
      <c r="AA1184" s="782"/>
      <c r="AB1184" s="783">
        <v>1</v>
      </c>
      <c r="AC1184" s="781"/>
      <c r="AD1184" s="782"/>
      <c r="AE1184" s="783"/>
      <c r="AF1184" s="784">
        <f t="shared" si="566"/>
        <v>350</v>
      </c>
      <c r="AG1184" s="784"/>
      <c r="AH1184" s="784"/>
      <c r="AI1184" s="784"/>
      <c r="AJ1184" s="784">
        <f t="shared" si="554"/>
        <v>200</v>
      </c>
      <c r="AK1184" s="784"/>
      <c r="AL1184" s="784"/>
      <c r="AM1184" s="784"/>
      <c r="AN1184" s="784">
        <f t="shared" si="555"/>
        <v>0</v>
      </c>
      <c r="AO1184" s="784"/>
      <c r="AP1184" s="784"/>
      <c r="AQ1184" s="784"/>
      <c r="AR1184" s="363"/>
      <c r="AS1184" s="785">
        <f t="shared" si="556"/>
        <v>550</v>
      </c>
      <c r="AT1184" s="785"/>
      <c r="AU1184" s="785"/>
      <c r="AV1184" s="785"/>
      <c r="AW1184" s="785">
        <f t="shared" si="557"/>
        <v>550</v>
      </c>
      <c r="AX1184" s="91"/>
      <c r="AY1184" s="116">
        <f t="shared" si="558"/>
        <v>350</v>
      </c>
      <c r="AZ1184" s="116">
        <f t="shared" si="559"/>
        <v>200</v>
      </c>
      <c r="BA1184" s="116">
        <f t="shared" si="560"/>
        <v>0</v>
      </c>
      <c r="BB1184" s="116">
        <f t="shared" si="561"/>
        <v>550</v>
      </c>
      <c r="BC1184" s="115">
        <f t="shared" si="567"/>
        <v>4.1884816753926706E-3</v>
      </c>
      <c r="BD1184" s="116">
        <f t="shared" si="562"/>
        <v>94.500000000000014</v>
      </c>
      <c r="BE1184" s="120">
        <f t="shared" si="568"/>
        <v>444.5</v>
      </c>
      <c r="BF1184" s="115">
        <f t="shared" si="569"/>
        <v>2.3934181002243831E-3</v>
      </c>
      <c r="BG1184" s="116">
        <f t="shared" si="563"/>
        <v>54</v>
      </c>
      <c r="BH1184" s="120">
        <f t="shared" si="570"/>
        <v>254</v>
      </c>
      <c r="BI1184" s="115">
        <f t="shared" si="571"/>
        <v>0</v>
      </c>
      <c r="BJ1184" s="116">
        <f t="shared" si="564"/>
        <v>0</v>
      </c>
      <c r="BK1184" s="120">
        <f t="shared" si="572"/>
        <v>0</v>
      </c>
      <c r="BL1184" s="120">
        <f t="shared" si="573"/>
        <v>698.5</v>
      </c>
      <c r="BN1184" s="375">
        <f t="shared" si="565"/>
        <v>6.5818997756170528E-3</v>
      </c>
      <c r="BP1184" s="380"/>
      <c r="DH1184" s="102"/>
    </row>
    <row r="1185" spans="1:112" hidden="1">
      <c r="A1185" s="110"/>
      <c r="B1185" s="786" t="s">
        <v>245</v>
      </c>
      <c r="C1185" s="786"/>
      <c r="D1185" s="786"/>
      <c r="E1185" s="786"/>
      <c r="F1185" s="786"/>
      <c r="G1185" s="786"/>
      <c r="H1185" s="786"/>
      <c r="I1185" s="786"/>
      <c r="J1185" s="786"/>
      <c r="K1185" s="786"/>
      <c r="L1185" s="786"/>
      <c r="M1185" s="786"/>
      <c r="N1185" s="786"/>
      <c r="O1185" s="786"/>
      <c r="P1185" s="786"/>
      <c r="Q1185" s="786"/>
      <c r="R1185" s="787"/>
      <c r="S1185" s="787"/>
      <c r="T1185" s="788"/>
      <c r="U1185" s="787" t="s">
        <v>8</v>
      </c>
      <c r="V1185" s="787" t="s">
        <v>8</v>
      </c>
      <c r="W1185" s="783">
        <v>2</v>
      </c>
      <c r="X1185" s="789"/>
      <c r="Y1185" s="789"/>
      <c r="Z1185" s="781">
        <v>1.75</v>
      </c>
      <c r="AA1185" s="782"/>
      <c r="AB1185" s="783">
        <v>1.75</v>
      </c>
      <c r="AC1185" s="781"/>
      <c r="AD1185" s="782"/>
      <c r="AE1185" s="783"/>
      <c r="AF1185" s="784">
        <f t="shared" si="566"/>
        <v>0</v>
      </c>
      <c r="AG1185" s="784"/>
      <c r="AH1185" s="784"/>
      <c r="AI1185" s="784"/>
      <c r="AJ1185" s="784">
        <f t="shared" si="554"/>
        <v>0</v>
      </c>
      <c r="AK1185" s="784"/>
      <c r="AL1185" s="784"/>
      <c r="AM1185" s="784"/>
      <c r="AN1185" s="784">
        <f t="shared" si="555"/>
        <v>0</v>
      </c>
      <c r="AO1185" s="784"/>
      <c r="AP1185" s="784"/>
      <c r="AQ1185" s="784"/>
      <c r="AR1185" s="363"/>
      <c r="AS1185" s="785">
        <f t="shared" si="556"/>
        <v>0</v>
      </c>
      <c r="AT1185" s="785"/>
      <c r="AU1185" s="785"/>
      <c r="AV1185" s="785"/>
      <c r="AW1185" s="785">
        <f t="shared" si="557"/>
        <v>0</v>
      </c>
      <c r="AX1185" s="91"/>
      <c r="AY1185" s="116">
        <f t="shared" si="558"/>
        <v>0</v>
      </c>
      <c r="AZ1185" s="116">
        <f t="shared" si="559"/>
        <v>0</v>
      </c>
      <c r="BA1185" s="116">
        <f t="shared" si="560"/>
        <v>0</v>
      </c>
      <c r="BB1185" s="116">
        <f t="shared" si="561"/>
        <v>0</v>
      </c>
      <c r="BC1185" s="115">
        <f t="shared" si="567"/>
        <v>0</v>
      </c>
      <c r="BD1185" s="116">
        <f t="shared" si="562"/>
        <v>0</v>
      </c>
      <c r="BE1185" s="120">
        <f t="shared" si="568"/>
        <v>0</v>
      </c>
      <c r="BF1185" s="115">
        <f t="shared" si="569"/>
        <v>0</v>
      </c>
      <c r="BG1185" s="116">
        <f t="shared" si="563"/>
        <v>0</v>
      </c>
      <c r="BH1185" s="120">
        <f t="shared" si="570"/>
        <v>0</v>
      </c>
      <c r="BI1185" s="115">
        <f t="shared" si="571"/>
        <v>0</v>
      </c>
      <c r="BJ1185" s="116">
        <f t="shared" si="564"/>
        <v>0</v>
      </c>
      <c r="BK1185" s="120">
        <f t="shared" si="572"/>
        <v>0</v>
      </c>
      <c r="BL1185" s="120">
        <f t="shared" si="573"/>
        <v>0</v>
      </c>
      <c r="BN1185" s="375">
        <f t="shared" si="565"/>
        <v>0</v>
      </c>
      <c r="BP1185" s="380"/>
      <c r="DH1185" s="102"/>
    </row>
    <row r="1186" spans="1:112" hidden="1">
      <c r="A1186" s="110"/>
      <c r="B1186" s="786" t="s">
        <v>207</v>
      </c>
      <c r="C1186" s="786"/>
      <c r="D1186" s="786"/>
      <c r="E1186" s="786"/>
      <c r="F1186" s="786"/>
      <c r="G1186" s="786"/>
      <c r="H1186" s="786"/>
      <c r="I1186" s="786"/>
      <c r="J1186" s="786"/>
      <c r="K1186" s="786"/>
      <c r="L1186" s="786"/>
      <c r="M1186" s="786"/>
      <c r="N1186" s="786"/>
      <c r="O1186" s="786"/>
      <c r="P1186" s="786"/>
      <c r="Q1186" s="786"/>
      <c r="R1186" s="787"/>
      <c r="S1186" s="787"/>
      <c r="T1186" s="788"/>
      <c r="U1186" s="787" t="s">
        <v>8</v>
      </c>
      <c r="V1186" s="787" t="s">
        <v>8</v>
      </c>
      <c r="W1186" s="783">
        <v>10</v>
      </c>
      <c r="X1186" s="789"/>
      <c r="Y1186" s="789"/>
      <c r="Z1186" s="781">
        <v>7.5</v>
      </c>
      <c r="AA1186" s="782"/>
      <c r="AB1186" s="783">
        <v>7.5</v>
      </c>
      <c r="AC1186" s="781"/>
      <c r="AD1186" s="782"/>
      <c r="AE1186" s="783"/>
      <c r="AF1186" s="784">
        <f t="shared" si="566"/>
        <v>0</v>
      </c>
      <c r="AG1186" s="784"/>
      <c r="AH1186" s="784"/>
      <c r="AI1186" s="784"/>
      <c r="AJ1186" s="784">
        <f t="shared" si="554"/>
        <v>0</v>
      </c>
      <c r="AK1186" s="784"/>
      <c r="AL1186" s="784"/>
      <c r="AM1186" s="784"/>
      <c r="AN1186" s="784">
        <f t="shared" si="555"/>
        <v>0</v>
      </c>
      <c r="AO1186" s="784"/>
      <c r="AP1186" s="784"/>
      <c r="AQ1186" s="784"/>
      <c r="AR1186" s="363"/>
      <c r="AS1186" s="785">
        <f t="shared" si="556"/>
        <v>0</v>
      </c>
      <c r="AT1186" s="785"/>
      <c r="AU1186" s="785"/>
      <c r="AV1186" s="785"/>
      <c r="AW1186" s="785">
        <f t="shared" si="557"/>
        <v>0</v>
      </c>
      <c r="AX1186" s="91"/>
      <c r="AY1186" s="116">
        <f t="shared" si="558"/>
        <v>0</v>
      </c>
      <c r="AZ1186" s="116">
        <f t="shared" si="559"/>
        <v>0</v>
      </c>
      <c r="BA1186" s="116">
        <f t="shared" si="560"/>
        <v>0</v>
      </c>
      <c r="BB1186" s="116">
        <f t="shared" si="561"/>
        <v>0</v>
      </c>
      <c r="BC1186" s="115">
        <f t="shared" si="567"/>
        <v>0</v>
      </c>
      <c r="BD1186" s="116">
        <f t="shared" si="562"/>
        <v>0</v>
      </c>
      <c r="BE1186" s="120">
        <f t="shared" si="568"/>
        <v>0</v>
      </c>
      <c r="BF1186" s="115">
        <f t="shared" si="569"/>
        <v>0</v>
      </c>
      <c r="BG1186" s="116">
        <f t="shared" si="563"/>
        <v>0</v>
      </c>
      <c r="BH1186" s="120">
        <f t="shared" si="570"/>
        <v>0</v>
      </c>
      <c r="BI1186" s="115">
        <f t="shared" si="571"/>
        <v>0</v>
      </c>
      <c r="BJ1186" s="116">
        <f t="shared" si="564"/>
        <v>0</v>
      </c>
      <c r="BK1186" s="120">
        <f t="shared" si="572"/>
        <v>0</v>
      </c>
      <c r="BL1186" s="120">
        <f t="shared" si="573"/>
        <v>0</v>
      </c>
      <c r="BN1186" s="375">
        <f t="shared" si="565"/>
        <v>0</v>
      </c>
      <c r="BP1186" s="380"/>
      <c r="DH1186" s="102"/>
    </row>
    <row r="1187" spans="1:112" hidden="1">
      <c r="A1187" s="110"/>
      <c r="B1187" s="786" t="s">
        <v>208</v>
      </c>
      <c r="C1187" s="786"/>
      <c r="D1187" s="786"/>
      <c r="E1187" s="786"/>
      <c r="F1187" s="786"/>
      <c r="G1187" s="786"/>
      <c r="H1187" s="786"/>
      <c r="I1187" s="786"/>
      <c r="J1187" s="786"/>
      <c r="K1187" s="786"/>
      <c r="L1187" s="786"/>
      <c r="M1187" s="786"/>
      <c r="N1187" s="786"/>
      <c r="O1187" s="786"/>
      <c r="P1187" s="786"/>
      <c r="Q1187" s="786"/>
      <c r="R1187" s="787"/>
      <c r="S1187" s="787"/>
      <c r="T1187" s="788"/>
      <c r="U1187" s="787" t="s">
        <v>8</v>
      </c>
      <c r="V1187" s="787" t="s">
        <v>8</v>
      </c>
      <c r="W1187" s="783">
        <v>17.5</v>
      </c>
      <c r="X1187" s="789"/>
      <c r="Y1187" s="789"/>
      <c r="Z1187" s="781">
        <v>12.5</v>
      </c>
      <c r="AA1187" s="782"/>
      <c r="AB1187" s="783">
        <v>12.5</v>
      </c>
      <c r="AC1187" s="781"/>
      <c r="AD1187" s="782"/>
      <c r="AE1187" s="783"/>
      <c r="AF1187" s="784">
        <f t="shared" si="566"/>
        <v>0</v>
      </c>
      <c r="AG1187" s="784"/>
      <c r="AH1187" s="784"/>
      <c r="AI1187" s="784"/>
      <c r="AJ1187" s="784">
        <f t="shared" si="554"/>
        <v>0</v>
      </c>
      <c r="AK1187" s="784"/>
      <c r="AL1187" s="784"/>
      <c r="AM1187" s="784"/>
      <c r="AN1187" s="784">
        <f t="shared" si="555"/>
        <v>0</v>
      </c>
      <c r="AO1187" s="784"/>
      <c r="AP1187" s="784"/>
      <c r="AQ1187" s="784"/>
      <c r="AR1187" s="363"/>
      <c r="AS1187" s="785">
        <f t="shared" si="556"/>
        <v>0</v>
      </c>
      <c r="AT1187" s="785"/>
      <c r="AU1187" s="785"/>
      <c r="AV1187" s="785"/>
      <c r="AW1187" s="785">
        <f t="shared" si="557"/>
        <v>0</v>
      </c>
      <c r="AX1187" s="91"/>
      <c r="AY1187" s="116">
        <f t="shared" si="558"/>
        <v>0</v>
      </c>
      <c r="AZ1187" s="116">
        <f t="shared" si="559"/>
        <v>0</v>
      </c>
      <c r="BA1187" s="116">
        <f t="shared" si="560"/>
        <v>0</v>
      </c>
      <c r="BB1187" s="116">
        <f t="shared" si="561"/>
        <v>0</v>
      </c>
      <c r="BC1187" s="115">
        <f t="shared" si="567"/>
        <v>0</v>
      </c>
      <c r="BD1187" s="116">
        <f t="shared" si="562"/>
        <v>0</v>
      </c>
      <c r="BE1187" s="120">
        <f t="shared" si="568"/>
        <v>0</v>
      </c>
      <c r="BF1187" s="115">
        <f t="shared" si="569"/>
        <v>0</v>
      </c>
      <c r="BG1187" s="116">
        <f t="shared" si="563"/>
        <v>0</v>
      </c>
      <c r="BH1187" s="120">
        <f t="shared" si="570"/>
        <v>0</v>
      </c>
      <c r="BI1187" s="115">
        <f t="shared" si="571"/>
        <v>0</v>
      </c>
      <c r="BJ1187" s="116">
        <f t="shared" si="564"/>
        <v>0</v>
      </c>
      <c r="BK1187" s="120">
        <f t="shared" si="572"/>
        <v>0</v>
      </c>
      <c r="BL1187" s="120">
        <f t="shared" si="573"/>
        <v>0</v>
      </c>
      <c r="BN1187" s="375">
        <f t="shared" si="565"/>
        <v>0</v>
      </c>
      <c r="BP1187" s="380"/>
      <c r="DH1187" s="102"/>
    </row>
    <row r="1188" spans="1:112" hidden="1">
      <c r="A1188" s="110"/>
      <c r="B1188" s="786"/>
      <c r="C1188" s="786"/>
      <c r="D1188" s="786"/>
      <c r="E1188" s="786"/>
      <c r="F1188" s="786"/>
      <c r="G1188" s="786"/>
      <c r="H1188" s="786"/>
      <c r="I1188" s="786"/>
      <c r="J1188" s="786"/>
      <c r="K1188" s="786"/>
      <c r="L1188" s="786"/>
      <c r="M1188" s="786"/>
      <c r="N1188" s="786"/>
      <c r="O1188" s="786"/>
      <c r="P1188" s="786"/>
      <c r="Q1188" s="786"/>
      <c r="R1188" s="787"/>
      <c r="S1188" s="787"/>
      <c r="T1188" s="788"/>
      <c r="U1188" s="787"/>
      <c r="V1188" s="787"/>
      <c r="W1188" s="783"/>
      <c r="X1188" s="789"/>
      <c r="Y1188" s="789"/>
      <c r="Z1188" s="781"/>
      <c r="AA1188" s="782"/>
      <c r="AB1188" s="783"/>
      <c r="AC1188" s="781"/>
      <c r="AD1188" s="782"/>
      <c r="AE1188" s="783"/>
      <c r="AF1188" s="784">
        <f t="shared" si="566"/>
        <v>0</v>
      </c>
      <c r="AG1188" s="784"/>
      <c r="AH1188" s="784"/>
      <c r="AI1188" s="784"/>
      <c r="AJ1188" s="784">
        <f t="shared" si="554"/>
        <v>0</v>
      </c>
      <c r="AK1188" s="784"/>
      <c r="AL1188" s="784"/>
      <c r="AM1188" s="784"/>
      <c r="AN1188" s="784">
        <f t="shared" si="555"/>
        <v>0</v>
      </c>
      <c r="AO1188" s="784"/>
      <c r="AP1188" s="784"/>
      <c r="AQ1188" s="784"/>
      <c r="AR1188" s="363"/>
      <c r="AS1188" s="785">
        <f t="shared" si="556"/>
        <v>0</v>
      </c>
      <c r="AT1188" s="785"/>
      <c r="AU1188" s="785"/>
      <c r="AV1188" s="785"/>
      <c r="AW1188" s="785">
        <f t="shared" si="557"/>
        <v>0</v>
      </c>
      <c r="AX1188" s="91"/>
      <c r="AY1188" s="116">
        <f t="shared" si="558"/>
        <v>0</v>
      </c>
      <c r="AZ1188" s="116">
        <f t="shared" si="559"/>
        <v>0</v>
      </c>
      <c r="BA1188" s="116">
        <f t="shared" si="560"/>
        <v>0</v>
      </c>
      <c r="BB1188" s="116">
        <f t="shared" si="561"/>
        <v>0</v>
      </c>
      <c r="BC1188" s="115">
        <f t="shared" si="567"/>
        <v>0</v>
      </c>
      <c r="BD1188" s="116">
        <f t="shared" si="562"/>
        <v>0</v>
      </c>
      <c r="BE1188" s="120">
        <f t="shared" si="568"/>
        <v>0</v>
      </c>
      <c r="BF1188" s="115">
        <f t="shared" si="569"/>
        <v>0</v>
      </c>
      <c r="BG1188" s="116">
        <f t="shared" si="563"/>
        <v>0</v>
      </c>
      <c r="BH1188" s="120">
        <f t="shared" si="570"/>
        <v>0</v>
      </c>
      <c r="BI1188" s="115">
        <f t="shared" si="571"/>
        <v>0</v>
      </c>
      <c r="BJ1188" s="116">
        <f t="shared" si="564"/>
        <v>0</v>
      </c>
      <c r="BK1188" s="120">
        <f t="shared" si="572"/>
        <v>0</v>
      </c>
      <c r="BL1188" s="120">
        <f t="shared" si="573"/>
        <v>0</v>
      </c>
      <c r="BN1188" s="375">
        <f t="shared" si="565"/>
        <v>0</v>
      </c>
      <c r="BP1188" s="380"/>
      <c r="DH1188" s="102"/>
    </row>
    <row r="1189" spans="1:112" hidden="1">
      <c r="A1189" s="110"/>
      <c r="B1189" s="786"/>
      <c r="C1189" s="786"/>
      <c r="D1189" s="786"/>
      <c r="E1189" s="786"/>
      <c r="F1189" s="786"/>
      <c r="G1189" s="786"/>
      <c r="H1189" s="786"/>
      <c r="I1189" s="786"/>
      <c r="J1189" s="786"/>
      <c r="K1189" s="786"/>
      <c r="L1189" s="786"/>
      <c r="M1189" s="786"/>
      <c r="N1189" s="786"/>
      <c r="O1189" s="786"/>
      <c r="P1189" s="786"/>
      <c r="Q1189" s="786"/>
      <c r="R1189" s="787"/>
      <c r="S1189" s="787"/>
      <c r="T1189" s="788"/>
      <c r="U1189" s="787"/>
      <c r="V1189" s="787"/>
      <c r="W1189" s="783"/>
      <c r="X1189" s="789"/>
      <c r="Y1189" s="789"/>
      <c r="Z1189" s="781"/>
      <c r="AA1189" s="782"/>
      <c r="AB1189" s="783"/>
      <c r="AC1189" s="781"/>
      <c r="AD1189" s="782"/>
      <c r="AE1189" s="783"/>
      <c r="AF1189" s="784">
        <f t="shared" si="566"/>
        <v>0</v>
      </c>
      <c r="AG1189" s="784"/>
      <c r="AH1189" s="784"/>
      <c r="AI1189" s="784"/>
      <c r="AJ1189" s="784">
        <f t="shared" si="554"/>
        <v>0</v>
      </c>
      <c r="AK1189" s="784"/>
      <c r="AL1189" s="784"/>
      <c r="AM1189" s="784"/>
      <c r="AN1189" s="784">
        <f t="shared" si="555"/>
        <v>0</v>
      </c>
      <c r="AO1189" s="784"/>
      <c r="AP1189" s="784"/>
      <c r="AQ1189" s="784"/>
      <c r="AR1189" s="363"/>
      <c r="AS1189" s="785">
        <f t="shared" si="556"/>
        <v>0</v>
      </c>
      <c r="AT1189" s="785"/>
      <c r="AU1189" s="785"/>
      <c r="AV1189" s="785"/>
      <c r="AW1189" s="785">
        <f t="shared" si="557"/>
        <v>0</v>
      </c>
      <c r="AX1189" s="91"/>
      <c r="AY1189" s="116">
        <f t="shared" si="558"/>
        <v>0</v>
      </c>
      <c r="AZ1189" s="116">
        <f t="shared" si="559"/>
        <v>0</v>
      </c>
      <c r="BA1189" s="116">
        <f t="shared" si="560"/>
        <v>0</v>
      </c>
      <c r="BB1189" s="116">
        <f t="shared" si="561"/>
        <v>0</v>
      </c>
      <c r="BC1189" s="115">
        <f t="shared" si="567"/>
        <v>0</v>
      </c>
      <c r="BD1189" s="116">
        <f t="shared" si="562"/>
        <v>0</v>
      </c>
      <c r="BE1189" s="120">
        <f t="shared" si="568"/>
        <v>0</v>
      </c>
      <c r="BF1189" s="115">
        <f t="shared" si="569"/>
        <v>0</v>
      </c>
      <c r="BG1189" s="116">
        <f t="shared" si="563"/>
        <v>0</v>
      </c>
      <c r="BH1189" s="120">
        <f t="shared" si="570"/>
        <v>0</v>
      </c>
      <c r="BI1189" s="115">
        <f t="shared" si="571"/>
        <v>0</v>
      </c>
      <c r="BJ1189" s="116">
        <f t="shared" si="564"/>
        <v>0</v>
      </c>
      <c r="BK1189" s="120">
        <f t="shared" si="572"/>
        <v>0</v>
      </c>
      <c r="BL1189" s="120">
        <f t="shared" si="573"/>
        <v>0</v>
      </c>
      <c r="BN1189" s="375">
        <f t="shared" si="565"/>
        <v>0</v>
      </c>
      <c r="BP1189" s="380"/>
      <c r="DH1189" s="102"/>
    </row>
    <row r="1190" spans="1:112" hidden="1">
      <c r="A1190" s="110"/>
      <c r="B1190" s="801" t="s">
        <v>1017</v>
      </c>
      <c r="C1190" s="801"/>
      <c r="D1190" s="801"/>
      <c r="E1190" s="801"/>
      <c r="F1190" s="801"/>
      <c r="G1190" s="801"/>
      <c r="H1190" s="801"/>
      <c r="I1190" s="801"/>
      <c r="J1190" s="801"/>
      <c r="K1190" s="801"/>
      <c r="L1190" s="801"/>
      <c r="M1190" s="801"/>
      <c r="N1190" s="801"/>
      <c r="O1190" s="801"/>
      <c r="P1190" s="801"/>
      <c r="Q1190" s="801"/>
      <c r="R1190" s="787"/>
      <c r="S1190" s="787"/>
      <c r="T1190" s="788"/>
      <c r="U1190" s="787"/>
      <c r="V1190" s="787"/>
      <c r="W1190" s="783"/>
      <c r="X1190" s="789"/>
      <c r="Y1190" s="789"/>
      <c r="Z1190" s="781"/>
      <c r="AA1190" s="782"/>
      <c r="AB1190" s="783"/>
      <c r="AC1190" s="781"/>
      <c r="AD1190" s="782"/>
      <c r="AE1190" s="783"/>
      <c r="AF1190" s="784">
        <f t="shared" si="566"/>
        <v>0</v>
      </c>
      <c r="AG1190" s="784"/>
      <c r="AH1190" s="784"/>
      <c r="AI1190" s="784"/>
      <c r="AJ1190" s="784">
        <f t="shared" si="554"/>
        <v>0</v>
      </c>
      <c r="AK1190" s="784"/>
      <c r="AL1190" s="784"/>
      <c r="AM1190" s="784"/>
      <c r="AN1190" s="784">
        <f t="shared" si="555"/>
        <v>0</v>
      </c>
      <c r="AO1190" s="784"/>
      <c r="AP1190" s="784"/>
      <c r="AQ1190" s="784"/>
      <c r="AR1190" s="363"/>
      <c r="AS1190" s="785">
        <f t="shared" si="556"/>
        <v>0</v>
      </c>
      <c r="AT1190" s="785"/>
      <c r="AU1190" s="785"/>
      <c r="AV1190" s="785"/>
      <c r="AW1190" s="785">
        <f t="shared" si="557"/>
        <v>0</v>
      </c>
      <c r="AX1190" s="91"/>
      <c r="AY1190" s="116">
        <f t="shared" si="558"/>
        <v>0</v>
      </c>
      <c r="AZ1190" s="116">
        <f t="shared" si="559"/>
        <v>0</v>
      </c>
      <c r="BA1190" s="116">
        <f t="shared" si="560"/>
        <v>0</v>
      </c>
      <c r="BB1190" s="116">
        <f t="shared" si="561"/>
        <v>0</v>
      </c>
      <c r="BC1190" s="115">
        <f t="shared" si="567"/>
        <v>0</v>
      </c>
      <c r="BD1190" s="116">
        <f t="shared" si="562"/>
        <v>0</v>
      </c>
      <c r="BE1190" s="120">
        <f t="shared" si="568"/>
        <v>0</v>
      </c>
      <c r="BF1190" s="115">
        <f t="shared" si="569"/>
        <v>0</v>
      </c>
      <c r="BG1190" s="116">
        <f t="shared" si="563"/>
        <v>0</v>
      </c>
      <c r="BH1190" s="120">
        <f t="shared" si="570"/>
        <v>0</v>
      </c>
      <c r="BI1190" s="115">
        <f t="shared" si="571"/>
        <v>0</v>
      </c>
      <c r="BJ1190" s="116">
        <f t="shared" si="564"/>
        <v>0</v>
      </c>
      <c r="BK1190" s="120">
        <f t="shared" si="572"/>
        <v>0</v>
      </c>
      <c r="BL1190" s="120">
        <f t="shared" si="573"/>
        <v>0</v>
      </c>
      <c r="BN1190" s="375">
        <f t="shared" si="565"/>
        <v>0</v>
      </c>
      <c r="BP1190" s="380"/>
      <c r="DH1190" s="102"/>
    </row>
    <row r="1191" spans="1:112" hidden="1">
      <c r="A1191" s="110"/>
      <c r="B1191" s="786" t="s">
        <v>382</v>
      </c>
      <c r="C1191" s="786"/>
      <c r="D1191" s="786"/>
      <c r="E1191" s="786"/>
      <c r="F1191" s="786"/>
      <c r="G1191" s="786"/>
      <c r="H1191" s="786"/>
      <c r="I1191" s="786"/>
      <c r="J1191" s="786"/>
      <c r="K1191" s="786"/>
      <c r="L1191" s="786"/>
      <c r="M1191" s="786"/>
      <c r="N1191" s="786"/>
      <c r="O1191" s="786"/>
      <c r="P1191" s="786"/>
      <c r="Q1191" s="786"/>
      <c r="R1191" s="787"/>
      <c r="S1191" s="787"/>
      <c r="T1191" s="788"/>
      <c r="U1191" s="787" t="s">
        <v>1</v>
      </c>
      <c r="V1191" s="787" t="s">
        <v>8</v>
      </c>
      <c r="W1191" s="783">
        <v>50</v>
      </c>
      <c r="X1191" s="789"/>
      <c r="Y1191" s="789"/>
      <c r="Z1191" s="781">
        <v>55</v>
      </c>
      <c r="AA1191" s="782"/>
      <c r="AB1191" s="783"/>
      <c r="AC1191" s="781"/>
      <c r="AD1191" s="782"/>
      <c r="AE1191" s="783"/>
      <c r="AF1191" s="784">
        <f t="shared" si="566"/>
        <v>0</v>
      </c>
      <c r="AG1191" s="784"/>
      <c r="AH1191" s="784"/>
      <c r="AI1191" s="784"/>
      <c r="AJ1191" s="784">
        <f t="shared" si="554"/>
        <v>0</v>
      </c>
      <c r="AK1191" s="784"/>
      <c r="AL1191" s="784"/>
      <c r="AM1191" s="784"/>
      <c r="AN1191" s="784">
        <f t="shared" si="555"/>
        <v>0</v>
      </c>
      <c r="AO1191" s="784"/>
      <c r="AP1191" s="784"/>
      <c r="AQ1191" s="784"/>
      <c r="AR1191" s="363"/>
      <c r="AS1191" s="785">
        <f t="shared" si="556"/>
        <v>0</v>
      </c>
      <c r="AT1191" s="785"/>
      <c r="AU1191" s="785"/>
      <c r="AV1191" s="785"/>
      <c r="AW1191" s="785">
        <f t="shared" si="557"/>
        <v>0</v>
      </c>
      <c r="AX1191" s="91"/>
      <c r="AY1191" s="116">
        <f t="shared" si="558"/>
        <v>0</v>
      </c>
      <c r="AZ1191" s="116">
        <f t="shared" si="559"/>
        <v>0</v>
      </c>
      <c r="BA1191" s="116">
        <f t="shared" si="560"/>
        <v>0</v>
      </c>
      <c r="BB1191" s="116">
        <f t="shared" si="561"/>
        <v>0</v>
      </c>
      <c r="BC1191" s="115">
        <f t="shared" si="567"/>
        <v>0</v>
      </c>
      <c r="BD1191" s="116">
        <f t="shared" si="562"/>
        <v>0</v>
      </c>
      <c r="BE1191" s="120">
        <f t="shared" si="568"/>
        <v>0</v>
      </c>
      <c r="BF1191" s="115">
        <f t="shared" si="569"/>
        <v>0</v>
      </c>
      <c r="BG1191" s="116">
        <f t="shared" si="563"/>
        <v>0</v>
      </c>
      <c r="BH1191" s="120">
        <f t="shared" si="570"/>
        <v>0</v>
      </c>
      <c r="BI1191" s="115">
        <f t="shared" si="571"/>
        <v>0</v>
      </c>
      <c r="BJ1191" s="116">
        <f t="shared" si="564"/>
        <v>0</v>
      </c>
      <c r="BK1191" s="120">
        <f t="shared" si="572"/>
        <v>0</v>
      </c>
      <c r="BL1191" s="120">
        <f t="shared" si="573"/>
        <v>0</v>
      </c>
      <c r="BN1191" s="375">
        <f t="shared" si="565"/>
        <v>0</v>
      </c>
      <c r="BP1191" s="380"/>
      <c r="DH1191" s="102"/>
    </row>
    <row r="1192" spans="1:112" hidden="1">
      <c r="A1192" s="110"/>
      <c r="B1192" s="786" t="s">
        <v>383</v>
      </c>
      <c r="C1192" s="786"/>
      <c r="D1192" s="786"/>
      <c r="E1192" s="786"/>
      <c r="F1192" s="786"/>
      <c r="G1192" s="786"/>
      <c r="H1192" s="786"/>
      <c r="I1192" s="786"/>
      <c r="J1192" s="786"/>
      <c r="K1192" s="786"/>
      <c r="L1192" s="786"/>
      <c r="M1192" s="786"/>
      <c r="N1192" s="786"/>
      <c r="O1192" s="786"/>
      <c r="P1192" s="786"/>
      <c r="Q1192" s="786"/>
      <c r="R1192" s="787"/>
      <c r="S1192" s="787"/>
      <c r="T1192" s="788"/>
      <c r="U1192" s="787" t="s">
        <v>1</v>
      </c>
      <c r="V1192" s="787"/>
      <c r="W1192" s="783">
        <v>50</v>
      </c>
      <c r="X1192" s="789"/>
      <c r="Y1192" s="789"/>
      <c r="Z1192" s="781">
        <v>45</v>
      </c>
      <c r="AA1192" s="782"/>
      <c r="AB1192" s="783"/>
      <c r="AC1192" s="781"/>
      <c r="AD1192" s="782"/>
      <c r="AE1192" s="783"/>
      <c r="AF1192" s="784">
        <f t="shared" si="566"/>
        <v>0</v>
      </c>
      <c r="AG1192" s="784"/>
      <c r="AH1192" s="784"/>
      <c r="AI1192" s="784"/>
      <c r="AJ1192" s="784">
        <f t="shared" si="554"/>
        <v>0</v>
      </c>
      <c r="AK1192" s="784"/>
      <c r="AL1192" s="784"/>
      <c r="AM1192" s="784"/>
      <c r="AN1192" s="784">
        <f t="shared" si="555"/>
        <v>0</v>
      </c>
      <c r="AO1192" s="784"/>
      <c r="AP1192" s="784"/>
      <c r="AQ1192" s="784"/>
      <c r="AR1192" s="363"/>
      <c r="AS1192" s="785">
        <f t="shared" si="556"/>
        <v>0</v>
      </c>
      <c r="AT1192" s="785"/>
      <c r="AU1192" s="785"/>
      <c r="AV1192" s="785"/>
      <c r="AW1192" s="785">
        <f t="shared" si="557"/>
        <v>0</v>
      </c>
      <c r="AX1192" s="91"/>
      <c r="AY1192" s="116">
        <f t="shared" si="558"/>
        <v>0</v>
      </c>
      <c r="AZ1192" s="116">
        <f t="shared" si="559"/>
        <v>0</v>
      </c>
      <c r="BA1192" s="116">
        <f t="shared" si="560"/>
        <v>0</v>
      </c>
      <c r="BB1192" s="116">
        <f t="shared" si="561"/>
        <v>0</v>
      </c>
      <c r="BC1192" s="115">
        <f t="shared" si="567"/>
        <v>0</v>
      </c>
      <c r="BD1192" s="116">
        <f t="shared" si="562"/>
        <v>0</v>
      </c>
      <c r="BE1192" s="120">
        <f t="shared" si="568"/>
        <v>0</v>
      </c>
      <c r="BF1192" s="115">
        <f t="shared" si="569"/>
        <v>0</v>
      </c>
      <c r="BG1192" s="116">
        <f t="shared" si="563"/>
        <v>0</v>
      </c>
      <c r="BH1192" s="120">
        <f t="shared" si="570"/>
        <v>0</v>
      </c>
      <c r="BI1192" s="115">
        <f t="shared" si="571"/>
        <v>0</v>
      </c>
      <c r="BJ1192" s="116">
        <f t="shared" si="564"/>
        <v>0</v>
      </c>
      <c r="BK1192" s="120">
        <f t="shared" si="572"/>
        <v>0</v>
      </c>
      <c r="BL1192" s="120">
        <f t="shared" si="573"/>
        <v>0</v>
      </c>
      <c r="BN1192" s="375">
        <f t="shared" si="565"/>
        <v>0</v>
      </c>
      <c r="BP1192" s="380"/>
      <c r="DH1192" s="102"/>
    </row>
    <row r="1193" spans="1:112" hidden="1">
      <c r="A1193" s="110"/>
      <c r="B1193" s="786" t="s">
        <v>384</v>
      </c>
      <c r="C1193" s="786"/>
      <c r="D1193" s="786"/>
      <c r="E1193" s="786"/>
      <c r="F1193" s="786"/>
      <c r="G1193" s="786"/>
      <c r="H1193" s="786"/>
      <c r="I1193" s="786"/>
      <c r="J1193" s="786"/>
      <c r="K1193" s="786"/>
      <c r="L1193" s="786"/>
      <c r="M1193" s="786"/>
      <c r="N1193" s="786"/>
      <c r="O1193" s="786"/>
      <c r="P1193" s="786"/>
      <c r="Q1193" s="786"/>
      <c r="R1193" s="787"/>
      <c r="S1193" s="787"/>
      <c r="T1193" s="788"/>
      <c r="U1193" s="787" t="s">
        <v>8</v>
      </c>
      <c r="V1193" s="787"/>
      <c r="W1193" s="783">
        <v>5</v>
      </c>
      <c r="X1193" s="789"/>
      <c r="Y1193" s="789"/>
      <c r="Z1193" s="781">
        <v>2.5</v>
      </c>
      <c r="AA1193" s="782"/>
      <c r="AB1193" s="783"/>
      <c r="AC1193" s="781"/>
      <c r="AD1193" s="782"/>
      <c r="AE1193" s="783"/>
      <c r="AF1193" s="784">
        <f t="shared" si="566"/>
        <v>0</v>
      </c>
      <c r="AG1193" s="784"/>
      <c r="AH1193" s="784"/>
      <c r="AI1193" s="784"/>
      <c r="AJ1193" s="784">
        <f t="shared" si="554"/>
        <v>0</v>
      </c>
      <c r="AK1193" s="784"/>
      <c r="AL1193" s="784"/>
      <c r="AM1193" s="784"/>
      <c r="AN1193" s="784">
        <f t="shared" si="555"/>
        <v>0</v>
      </c>
      <c r="AO1193" s="784"/>
      <c r="AP1193" s="784"/>
      <c r="AQ1193" s="784"/>
      <c r="AR1193" s="363"/>
      <c r="AS1193" s="785">
        <f t="shared" si="556"/>
        <v>0</v>
      </c>
      <c r="AT1193" s="785"/>
      <c r="AU1193" s="785"/>
      <c r="AV1193" s="785"/>
      <c r="AW1193" s="785">
        <f t="shared" si="557"/>
        <v>0</v>
      </c>
      <c r="AX1193" s="91"/>
      <c r="AY1193" s="116">
        <f t="shared" si="558"/>
        <v>0</v>
      </c>
      <c r="AZ1193" s="116">
        <f t="shared" si="559"/>
        <v>0</v>
      </c>
      <c r="BA1193" s="116">
        <f t="shared" si="560"/>
        <v>0</v>
      </c>
      <c r="BB1193" s="116">
        <f t="shared" si="561"/>
        <v>0</v>
      </c>
      <c r="BC1193" s="115">
        <f t="shared" si="567"/>
        <v>0</v>
      </c>
      <c r="BD1193" s="116">
        <f t="shared" si="562"/>
        <v>0</v>
      </c>
      <c r="BE1193" s="120">
        <f t="shared" si="568"/>
        <v>0</v>
      </c>
      <c r="BF1193" s="115">
        <f t="shared" si="569"/>
        <v>0</v>
      </c>
      <c r="BG1193" s="116">
        <f t="shared" si="563"/>
        <v>0</v>
      </c>
      <c r="BH1193" s="120">
        <f t="shared" si="570"/>
        <v>0</v>
      </c>
      <c r="BI1193" s="115">
        <f t="shared" si="571"/>
        <v>0</v>
      </c>
      <c r="BJ1193" s="116">
        <f t="shared" si="564"/>
        <v>0</v>
      </c>
      <c r="BK1193" s="120">
        <f t="shared" si="572"/>
        <v>0</v>
      </c>
      <c r="BL1193" s="120">
        <f t="shared" si="573"/>
        <v>0</v>
      </c>
      <c r="BN1193" s="375">
        <f t="shared" si="565"/>
        <v>0</v>
      </c>
      <c r="BP1193" s="380"/>
      <c r="DH1193" s="102"/>
    </row>
    <row r="1194" spans="1:112" hidden="1">
      <c r="A1194" s="110"/>
      <c r="B1194" s="786"/>
      <c r="C1194" s="786"/>
      <c r="D1194" s="786"/>
      <c r="E1194" s="786"/>
      <c r="F1194" s="786"/>
      <c r="G1194" s="786"/>
      <c r="H1194" s="786"/>
      <c r="I1194" s="786"/>
      <c r="J1194" s="786"/>
      <c r="K1194" s="786"/>
      <c r="L1194" s="786"/>
      <c r="M1194" s="786"/>
      <c r="N1194" s="786"/>
      <c r="O1194" s="786"/>
      <c r="P1194" s="786"/>
      <c r="Q1194" s="786"/>
      <c r="R1194" s="787"/>
      <c r="S1194" s="787"/>
      <c r="T1194" s="788"/>
      <c r="U1194" s="787"/>
      <c r="V1194" s="787"/>
      <c r="W1194" s="783"/>
      <c r="X1194" s="789"/>
      <c r="Y1194" s="789"/>
      <c r="Z1194" s="789"/>
      <c r="AA1194" s="789"/>
      <c r="AB1194" s="789"/>
      <c r="AC1194" s="781"/>
      <c r="AD1194" s="782"/>
      <c r="AE1194" s="783"/>
      <c r="AF1194" s="784">
        <f t="shared" si="566"/>
        <v>0</v>
      </c>
      <c r="AG1194" s="784"/>
      <c r="AH1194" s="784"/>
      <c r="AI1194" s="784"/>
      <c r="AJ1194" s="784">
        <f t="shared" si="554"/>
        <v>0</v>
      </c>
      <c r="AK1194" s="784"/>
      <c r="AL1194" s="784"/>
      <c r="AM1194" s="784"/>
      <c r="AN1194" s="784">
        <f t="shared" si="555"/>
        <v>0</v>
      </c>
      <c r="AO1194" s="784"/>
      <c r="AP1194" s="784"/>
      <c r="AQ1194" s="784"/>
      <c r="AR1194" s="363"/>
      <c r="AS1194" s="785">
        <f t="shared" si="556"/>
        <v>0</v>
      </c>
      <c r="AT1194" s="785"/>
      <c r="AU1194" s="785"/>
      <c r="AV1194" s="785"/>
      <c r="AW1194" s="785">
        <f t="shared" si="557"/>
        <v>0</v>
      </c>
      <c r="AX1194" s="91"/>
      <c r="AY1194" s="116">
        <f t="shared" si="558"/>
        <v>0</v>
      </c>
      <c r="AZ1194" s="116">
        <f t="shared" si="559"/>
        <v>0</v>
      </c>
      <c r="BA1194" s="116">
        <f t="shared" si="560"/>
        <v>0</v>
      </c>
      <c r="BB1194" s="116">
        <f t="shared" si="561"/>
        <v>0</v>
      </c>
      <c r="BC1194" s="115">
        <f t="shared" si="567"/>
        <v>0</v>
      </c>
      <c r="BD1194" s="116">
        <f t="shared" si="562"/>
        <v>0</v>
      </c>
      <c r="BE1194" s="120">
        <f t="shared" si="568"/>
        <v>0</v>
      </c>
      <c r="BF1194" s="115">
        <f t="shared" si="569"/>
        <v>0</v>
      </c>
      <c r="BG1194" s="116">
        <f t="shared" si="563"/>
        <v>0</v>
      </c>
      <c r="BH1194" s="120">
        <f t="shared" si="570"/>
        <v>0</v>
      </c>
      <c r="BI1194" s="115">
        <f t="shared" si="571"/>
        <v>0</v>
      </c>
      <c r="BJ1194" s="116">
        <f t="shared" si="564"/>
        <v>0</v>
      </c>
      <c r="BK1194" s="120">
        <f t="shared" si="572"/>
        <v>0</v>
      </c>
      <c r="BL1194" s="120">
        <f t="shared" si="573"/>
        <v>0</v>
      </c>
      <c r="BN1194" s="375">
        <f t="shared" si="565"/>
        <v>0</v>
      </c>
      <c r="BP1194" s="380"/>
      <c r="DH1194" s="102"/>
    </row>
    <row r="1195" spans="1:112" hidden="1">
      <c r="A1195" s="110"/>
      <c r="B1195" s="786"/>
      <c r="C1195" s="786"/>
      <c r="D1195" s="786"/>
      <c r="E1195" s="786"/>
      <c r="F1195" s="786"/>
      <c r="G1195" s="786"/>
      <c r="H1195" s="786"/>
      <c r="I1195" s="786"/>
      <c r="J1195" s="786"/>
      <c r="K1195" s="786"/>
      <c r="L1195" s="786"/>
      <c r="M1195" s="786"/>
      <c r="N1195" s="786"/>
      <c r="O1195" s="786"/>
      <c r="P1195" s="786"/>
      <c r="Q1195" s="786"/>
      <c r="R1195" s="787"/>
      <c r="S1195" s="787"/>
      <c r="T1195" s="788"/>
      <c r="U1195" s="787"/>
      <c r="V1195" s="787"/>
      <c r="W1195" s="783"/>
      <c r="X1195" s="789"/>
      <c r="Y1195" s="789"/>
      <c r="Z1195" s="789"/>
      <c r="AA1195" s="789"/>
      <c r="AB1195" s="789"/>
      <c r="AC1195" s="781"/>
      <c r="AD1195" s="782"/>
      <c r="AE1195" s="783"/>
      <c r="AF1195" s="784">
        <f t="shared" si="566"/>
        <v>0</v>
      </c>
      <c r="AG1195" s="784"/>
      <c r="AH1195" s="784"/>
      <c r="AI1195" s="784"/>
      <c r="AJ1195" s="784">
        <f t="shared" si="554"/>
        <v>0</v>
      </c>
      <c r="AK1195" s="784"/>
      <c r="AL1195" s="784"/>
      <c r="AM1195" s="784"/>
      <c r="AN1195" s="784">
        <f t="shared" si="555"/>
        <v>0</v>
      </c>
      <c r="AO1195" s="784"/>
      <c r="AP1195" s="784"/>
      <c r="AQ1195" s="784"/>
      <c r="AR1195" s="363"/>
      <c r="AS1195" s="785">
        <f t="shared" si="556"/>
        <v>0</v>
      </c>
      <c r="AT1195" s="785"/>
      <c r="AU1195" s="785"/>
      <c r="AV1195" s="785"/>
      <c r="AW1195" s="785">
        <f t="shared" si="557"/>
        <v>0</v>
      </c>
      <c r="AX1195" s="91"/>
      <c r="AY1195" s="116">
        <f t="shared" si="558"/>
        <v>0</v>
      </c>
      <c r="AZ1195" s="116">
        <f t="shared" si="559"/>
        <v>0</v>
      </c>
      <c r="BA1195" s="116">
        <f t="shared" si="560"/>
        <v>0</v>
      </c>
      <c r="BB1195" s="116">
        <f t="shared" si="561"/>
        <v>0</v>
      </c>
      <c r="BC1195" s="115">
        <f t="shared" si="567"/>
        <v>0</v>
      </c>
      <c r="BD1195" s="116">
        <f t="shared" si="562"/>
        <v>0</v>
      </c>
      <c r="BE1195" s="120">
        <f t="shared" si="568"/>
        <v>0</v>
      </c>
      <c r="BF1195" s="115">
        <f t="shared" si="569"/>
        <v>0</v>
      </c>
      <c r="BG1195" s="116">
        <f t="shared" si="563"/>
        <v>0</v>
      </c>
      <c r="BH1195" s="120">
        <f t="shared" si="570"/>
        <v>0</v>
      </c>
      <c r="BI1195" s="115">
        <f t="shared" si="571"/>
        <v>0</v>
      </c>
      <c r="BJ1195" s="116">
        <f t="shared" si="564"/>
        <v>0</v>
      </c>
      <c r="BK1195" s="120">
        <f t="shared" si="572"/>
        <v>0</v>
      </c>
      <c r="BL1195" s="120">
        <f t="shared" si="573"/>
        <v>0</v>
      </c>
      <c r="BN1195" s="375">
        <f t="shared" si="565"/>
        <v>0</v>
      </c>
      <c r="BP1195" s="380"/>
      <c r="DH1195" s="102"/>
    </row>
    <row r="1196" spans="1:112" hidden="1">
      <c r="A1196" s="110"/>
      <c r="B1196" s="801" t="s">
        <v>1019</v>
      </c>
      <c r="C1196" s="801"/>
      <c r="D1196" s="801"/>
      <c r="E1196" s="801"/>
      <c r="F1196" s="801"/>
      <c r="G1196" s="801"/>
      <c r="H1196" s="801"/>
      <c r="I1196" s="801"/>
      <c r="J1196" s="801"/>
      <c r="K1196" s="801"/>
      <c r="L1196" s="801"/>
      <c r="M1196" s="801"/>
      <c r="N1196" s="801"/>
      <c r="O1196" s="801"/>
      <c r="P1196" s="801"/>
      <c r="Q1196" s="801"/>
      <c r="R1196" s="787"/>
      <c r="S1196" s="787"/>
      <c r="T1196" s="788"/>
      <c r="U1196" s="787"/>
      <c r="V1196" s="787"/>
      <c r="W1196" s="783"/>
      <c r="X1196" s="789"/>
      <c r="Y1196" s="789"/>
      <c r="Z1196" s="781"/>
      <c r="AA1196" s="782"/>
      <c r="AB1196" s="783"/>
      <c r="AC1196" s="781"/>
      <c r="AD1196" s="782"/>
      <c r="AE1196" s="783"/>
      <c r="AF1196" s="784">
        <f t="shared" si="566"/>
        <v>0</v>
      </c>
      <c r="AG1196" s="784"/>
      <c r="AH1196" s="784"/>
      <c r="AI1196" s="784"/>
      <c r="AJ1196" s="784">
        <f t="shared" si="554"/>
        <v>0</v>
      </c>
      <c r="AK1196" s="784"/>
      <c r="AL1196" s="784"/>
      <c r="AM1196" s="784"/>
      <c r="AN1196" s="784">
        <f t="shared" si="555"/>
        <v>0</v>
      </c>
      <c r="AO1196" s="784"/>
      <c r="AP1196" s="784"/>
      <c r="AQ1196" s="784"/>
      <c r="AR1196" s="363"/>
      <c r="AS1196" s="785">
        <f t="shared" si="556"/>
        <v>0</v>
      </c>
      <c r="AT1196" s="785"/>
      <c r="AU1196" s="785"/>
      <c r="AV1196" s="785"/>
      <c r="AW1196" s="785">
        <f t="shared" si="557"/>
        <v>0</v>
      </c>
      <c r="AX1196" s="91"/>
      <c r="AY1196" s="116">
        <f t="shared" si="558"/>
        <v>0</v>
      </c>
      <c r="AZ1196" s="116">
        <f t="shared" si="559"/>
        <v>0</v>
      </c>
      <c r="BA1196" s="116">
        <f t="shared" si="560"/>
        <v>0</v>
      </c>
      <c r="BB1196" s="116">
        <f t="shared" si="561"/>
        <v>0</v>
      </c>
      <c r="BC1196" s="115">
        <f t="shared" si="567"/>
        <v>0</v>
      </c>
      <c r="BD1196" s="116">
        <f t="shared" si="562"/>
        <v>0</v>
      </c>
      <c r="BE1196" s="120">
        <f t="shared" si="568"/>
        <v>0</v>
      </c>
      <c r="BF1196" s="115">
        <f t="shared" si="569"/>
        <v>0</v>
      </c>
      <c r="BG1196" s="116">
        <f t="shared" si="563"/>
        <v>0</v>
      </c>
      <c r="BH1196" s="120">
        <f t="shared" si="570"/>
        <v>0</v>
      </c>
      <c r="BI1196" s="115">
        <f t="shared" si="571"/>
        <v>0</v>
      </c>
      <c r="BJ1196" s="116">
        <f t="shared" si="564"/>
        <v>0</v>
      </c>
      <c r="BK1196" s="120">
        <f t="shared" si="572"/>
        <v>0</v>
      </c>
      <c r="BL1196" s="120">
        <f t="shared" si="573"/>
        <v>0</v>
      </c>
      <c r="BN1196" s="375">
        <f t="shared" si="565"/>
        <v>0</v>
      </c>
      <c r="BP1196" s="380"/>
      <c r="DH1196" s="102"/>
    </row>
    <row r="1197" spans="1:112" hidden="1">
      <c r="A1197" s="110"/>
      <c r="B1197" s="786" t="s">
        <v>15</v>
      </c>
      <c r="C1197" s="786"/>
      <c r="D1197" s="786"/>
      <c r="E1197" s="786"/>
      <c r="F1197" s="786"/>
      <c r="G1197" s="786"/>
      <c r="H1197" s="786"/>
      <c r="I1197" s="786"/>
      <c r="J1197" s="786"/>
      <c r="K1197" s="786"/>
      <c r="L1197" s="786"/>
      <c r="M1197" s="786"/>
      <c r="N1197" s="786"/>
      <c r="O1197" s="786"/>
      <c r="P1197" s="786"/>
      <c r="Q1197" s="786"/>
      <c r="R1197" s="787"/>
      <c r="S1197" s="787"/>
      <c r="T1197" s="788"/>
      <c r="U1197" s="787" t="s">
        <v>1</v>
      </c>
      <c r="V1197" s="787" t="s">
        <v>1</v>
      </c>
      <c r="W1197" s="783">
        <v>250</v>
      </c>
      <c r="X1197" s="789"/>
      <c r="Y1197" s="789"/>
      <c r="Z1197" s="781">
        <v>300</v>
      </c>
      <c r="AA1197" s="782"/>
      <c r="AB1197" s="783">
        <v>300</v>
      </c>
      <c r="AC1197" s="781"/>
      <c r="AD1197" s="782"/>
      <c r="AE1197" s="783"/>
      <c r="AF1197" s="784">
        <f t="shared" si="566"/>
        <v>0</v>
      </c>
      <c r="AG1197" s="784"/>
      <c r="AH1197" s="784"/>
      <c r="AI1197" s="784"/>
      <c r="AJ1197" s="784">
        <f t="shared" si="554"/>
        <v>0</v>
      </c>
      <c r="AK1197" s="784"/>
      <c r="AL1197" s="784"/>
      <c r="AM1197" s="784"/>
      <c r="AN1197" s="784">
        <f t="shared" si="555"/>
        <v>0</v>
      </c>
      <c r="AO1197" s="784"/>
      <c r="AP1197" s="784"/>
      <c r="AQ1197" s="784"/>
      <c r="AR1197" s="363"/>
      <c r="AS1197" s="785">
        <f t="shared" si="556"/>
        <v>0</v>
      </c>
      <c r="AT1197" s="785"/>
      <c r="AU1197" s="785"/>
      <c r="AV1197" s="785"/>
      <c r="AW1197" s="785">
        <f t="shared" si="557"/>
        <v>0</v>
      </c>
      <c r="AX1197" s="91"/>
      <c r="AY1197" s="116">
        <f t="shared" si="558"/>
        <v>0</v>
      </c>
      <c r="AZ1197" s="116">
        <f t="shared" si="559"/>
        <v>0</v>
      </c>
      <c r="BA1197" s="116">
        <f t="shared" si="560"/>
        <v>0</v>
      </c>
      <c r="BB1197" s="116">
        <f t="shared" si="561"/>
        <v>0</v>
      </c>
      <c r="BC1197" s="115">
        <f t="shared" si="567"/>
        <v>0</v>
      </c>
      <c r="BD1197" s="116">
        <f t="shared" si="562"/>
        <v>0</v>
      </c>
      <c r="BE1197" s="120">
        <f t="shared" si="568"/>
        <v>0</v>
      </c>
      <c r="BF1197" s="115">
        <f t="shared" si="569"/>
        <v>0</v>
      </c>
      <c r="BG1197" s="116">
        <f t="shared" si="563"/>
        <v>0</v>
      </c>
      <c r="BH1197" s="120">
        <f t="shared" si="570"/>
        <v>0</v>
      </c>
      <c r="BI1197" s="115">
        <f t="shared" si="571"/>
        <v>0</v>
      </c>
      <c r="BJ1197" s="116">
        <f t="shared" si="564"/>
        <v>0</v>
      </c>
      <c r="BK1197" s="120">
        <f t="shared" si="572"/>
        <v>0</v>
      </c>
      <c r="BL1197" s="120">
        <f t="shared" si="573"/>
        <v>0</v>
      </c>
      <c r="BN1197" s="375">
        <f t="shared" si="565"/>
        <v>0</v>
      </c>
      <c r="BP1197" s="380"/>
      <c r="DH1197" s="102"/>
    </row>
    <row r="1198" spans="1:112" hidden="1">
      <c r="A1198" s="110"/>
      <c r="B1198" s="786" t="s">
        <v>229</v>
      </c>
      <c r="C1198" s="786"/>
      <c r="D1198" s="786"/>
      <c r="E1198" s="786"/>
      <c r="F1198" s="786"/>
      <c r="G1198" s="786"/>
      <c r="H1198" s="786"/>
      <c r="I1198" s="786"/>
      <c r="J1198" s="786"/>
      <c r="K1198" s="786"/>
      <c r="L1198" s="786"/>
      <c r="M1198" s="786"/>
      <c r="N1198" s="786"/>
      <c r="O1198" s="786"/>
      <c r="P1198" s="786"/>
      <c r="Q1198" s="786"/>
      <c r="R1198" s="787"/>
      <c r="S1198" s="787"/>
      <c r="T1198" s="788"/>
      <c r="U1198" s="787" t="s">
        <v>1</v>
      </c>
      <c r="V1198" s="787" t="s">
        <v>1</v>
      </c>
      <c r="W1198" s="783">
        <v>150</v>
      </c>
      <c r="X1198" s="789"/>
      <c r="Y1198" s="789"/>
      <c r="Z1198" s="781">
        <v>150</v>
      </c>
      <c r="AA1198" s="782"/>
      <c r="AB1198" s="783">
        <v>125</v>
      </c>
      <c r="AC1198" s="781"/>
      <c r="AD1198" s="782"/>
      <c r="AE1198" s="783"/>
      <c r="AF1198" s="784">
        <f t="shared" si="566"/>
        <v>0</v>
      </c>
      <c r="AG1198" s="784"/>
      <c r="AH1198" s="784"/>
      <c r="AI1198" s="784"/>
      <c r="AJ1198" s="784">
        <f t="shared" si="554"/>
        <v>0</v>
      </c>
      <c r="AK1198" s="784"/>
      <c r="AL1198" s="784"/>
      <c r="AM1198" s="784"/>
      <c r="AN1198" s="784">
        <f t="shared" si="555"/>
        <v>0</v>
      </c>
      <c r="AO1198" s="784"/>
      <c r="AP1198" s="784"/>
      <c r="AQ1198" s="784"/>
      <c r="AR1198" s="363"/>
      <c r="AS1198" s="785">
        <f t="shared" si="556"/>
        <v>0</v>
      </c>
      <c r="AT1198" s="785"/>
      <c r="AU1198" s="785"/>
      <c r="AV1198" s="785"/>
      <c r="AW1198" s="785">
        <f t="shared" si="557"/>
        <v>0</v>
      </c>
      <c r="AX1198" s="91"/>
      <c r="AY1198" s="116">
        <f t="shared" si="558"/>
        <v>0</v>
      </c>
      <c r="AZ1198" s="116">
        <f t="shared" si="559"/>
        <v>0</v>
      </c>
      <c r="BA1198" s="116">
        <f t="shared" si="560"/>
        <v>0</v>
      </c>
      <c r="BB1198" s="116">
        <f t="shared" si="561"/>
        <v>0</v>
      </c>
      <c r="BC1198" s="115">
        <f t="shared" si="567"/>
        <v>0</v>
      </c>
      <c r="BD1198" s="116">
        <f t="shared" si="562"/>
        <v>0</v>
      </c>
      <c r="BE1198" s="120">
        <f t="shared" si="568"/>
        <v>0</v>
      </c>
      <c r="BF1198" s="115">
        <f t="shared" si="569"/>
        <v>0</v>
      </c>
      <c r="BG1198" s="116">
        <f t="shared" si="563"/>
        <v>0</v>
      </c>
      <c r="BH1198" s="120">
        <f t="shared" si="570"/>
        <v>0</v>
      </c>
      <c r="BI1198" s="115">
        <f t="shared" si="571"/>
        <v>0</v>
      </c>
      <c r="BJ1198" s="116">
        <f t="shared" si="564"/>
        <v>0</v>
      </c>
      <c r="BK1198" s="120">
        <f t="shared" si="572"/>
        <v>0</v>
      </c>
      <c r="BL1198" s="120">
        <f t="shared" si="573"/>
        <v>0</v>
      </c>
      <c r="BN1198" s="375">
        <f t="shared" si="565"/>
        <v>0</v>
      </c>
      <c r="BP1198" s="380"/>
      <c r="DH1198" s="102"/>
    </row>
    <row r="1199" spans="1:112" hidden="1">
      <c r="A1199" s="110"/>
      <c r="B1199" s="786"/>
      <c r="C1199" s="786"/>
      <c r="D1199" s="786"/>
      <c r="E1199" s="786"/>
      <c r="F1199" s="786"/>
      <c r="G1199" s="786"/>
      <c r="H1199" s="786"/>
      <c r="I1199" s="786"/>
      <c r="J1199" s="786"/>
      <c r="K1199" s="786"/>
      <c r="L1199" s="786"/>
      <c r="M1199" s="786"/>
      <c r="N1199" s="786"/>
      <c r="O1199" s="786"/>
      <c r="P1199" s="786"/>
      <c r="Q1199" s="786"/>
      <c r="R1199" s="787"/>
      <c r="S1199" s="787"/>
      <c r="T1199" s="788"/>
      <c r="U1199" s="787"/>
      <c r="V1199" s="787"/>
      <c r="W1199" s="783"/>
      <c r="X1199" s="789"/>
      <c r="Y1199" s="789"/>
      <c r="Z1199" s="789"/>
      <c r="AA1199" s="789"/>
      <c r="AB1199" s="789"/>
      <c r="AC1199" s="781"/>
      <c r="AD1199" s="782"/>
      <c r="AE1199" s="783"/>
      <c r="AF1199" s="784">
        <f t="shared" si="566"/>
        <v>0</v>
      </c>
      <c r="AG1199" s="784"/>
      <c r="AH1199" s="784"/>
      <c r="AI1199" s="784"/>
      <c r="AJ1199" s="784">
        <f t="shared" si="554"/>
        <v>0</v>
      </c>
      <c r="AK1199" s="784"/>
      <c r="AL1199" s="784"/>
      <c r="AM1199" s="784"/>
      <c r="AN1199" s="784">
        <f t="shared" si="555"/>
        <v>0</v>
      </c>
      <c r="AO1199" s="784"/>
      <c r="AP1199" s="784"/>
      <c r="AQ1199" s="784"/>
      <c r="AR1199" s="363"/>
      <c r="AS1199" s="785">
        <f t="shared" si="556"/>
        <v>0</v>
      </c>
      <c r="AT1199" s="785"/>
      <c r="AU1199" s="785"/>
      <c r="AV1199" s="785"/>
      <c r="AW1199" s="785">
        <f t="shared" si="557"/>
        <v>0</v>
      </c>
      <c r="AX1199" s="91"/>
      <c r="AY1199" s="116">
        <f t="shared" si="558"/>
        <v>0</v>
      </c>
      <c r="AZ1199" s="116">
        <f t="shared" si="559"/>
        <v>0</v>
      </c>
      <c r="BA1199" s="116">
        <f t="shared" si="560"/>
        <v>0</v>
      </c>
      <c r="BB1199" s="116">
        <f t="shared" si="561"/>
        <v>0</v>
      </c>
      <c r="BC1199" s="115">
        <f t="shared" si="567"/>
        <v>0</v>
      </c>
      <c r="BD1199" s="116">
        <f t="shared" si="562"/>
        <v>0</v>
      </c>
      <c r="BE1199" s="120">
        <f t="shared" si="568"/>
        <v>0</v>
      </c>
      <c r="BF1199" s="115">
        <f t="shared" si="569"/>
        <v>0</v>
      </c>
      <c r="BG1199" s="116">
        <f t="shared" si="563"/>
        <v>0</v>
      </c>
      <c r="BH1199" s="120">
        <f t="shared" si="570"/>
        <v>0</v>
      </c>
      <c r="BI1199" s="115">
        <f t="shared" si="571"/>
        <v>0</v>
      </c>
      <c r="BJ1199" s="116">
        <f t="shared" si="564"/>
        <v>0</v>
      </c>
      <c r="BK1199" s="120">
        <f t="shared" si="572"/>
        <v>0</v>
      </c>
      <c r="BL1199" s="120">
        <f t="shared" si="573"/>
        <v>0</v>
      </c>
      <c r="BN1199" s="375">
        <f t="shared" si="565"/>
        <v>0</v>
      </c>
      <c r="BP1199" s="380"/>
      <c r="DH1199" s="102"/>
    </row>
    <row r="1200" spans="1:112" hidden="1">
      <c r="A1200" s="110"/>
      <c r="B1200" s="786"/>
      <c r="C1200" s="786"/>
      <c r="D1200" s="786"/>
      <c r="E1200" s="786"/>
      <c r="F1200" s="786"/>
      <c r="G1200" s="786"/>
      <c r="H1200" s="786"/>
      <c r="I1200" s="786"/>
      <c r="J1200" s="786"/>
      <c r="K1200" s="786"/>
      <c r="L1200" s="786"/>
      <c r="M1200" s="786"/>
      <c r="N1200" s="786"/>
      <c r="O1200" s="786"/>
      <c r="P1200" s="786"/>
      <c r="Q1200" s="786"/>
      <c r="R1200" s="787"/>
      <c r="S1200" s="787"/>
      <c r="T1200" s="788"/>
      <c r="U1200" s="787"/>
      <c r="V1200" s="787"/>
      <c r="W1200" s="783"/>
      <c r="X1200" s="789"/>
      <c r="Y1200" s="789"/>
      <c r="Z1200" s="789"/>
      <c r="AA1200" s="789"/>
      <c r="AB1200" s="789"/>
      <c r="AC1200" s="781"/>
      <c r="AD1200" s="782"/>
      <c r="AE1200" s="783"/>
      <c r="AF1200" s="784">
        <f t="shared" si="566"/>
        <v>0</v>
      </c>
      <c r="AG1200" s="784"/>
      <c r="AH1200" s="784"/>
      <c r="AI1200" s="784"/>
      <c r="AJ1200" s="784">
        <f t="shared" si="554"/>
        <v>0</v>
      </c>
      <c r="AK1200" s="784"/>
      <c r="AL1200" s="784"/>
      <c r="AM1200" s="784"/>
      <c r="AN1200" s="784">
        <f t="shared" si="555"/>
        <v>0</v>
      </c>
      <c r="AO1200" s="784"/>
      <c r="AP1200" s="784"/>
      <c r="AQ1200" s="784"/>
      <c r="AR1200" s="363"/>
      <c r="AS1200" s="785">
        <f t="shared" si="556"/>
        <v>0</v>
      </c>
      <c r="AT1200" s="785"/>
      <c r="AU1200" s="785"/>
      <c r="AV1200" s="785"/>
      <c r="AW1200" s="785">
        <f t="shared" si="557"/>
        <v>0</v>
      </c>
      <c r="AX1200" s="91"/>
      <c r="AY1200" s="116">
        <f t="shared" si="558"/>
        <v>0</v>
      </c>
      <c r="AZ1200" s="116">
        <f t="shared" si="559"/>
        <v>0</v>
      </c>
      <c r="BA1200" s="116">
        <f t="shared" si="560"/>
        <v>0</v>
      </c>
      <c r="BB1200" s="116">
        <f t="shared" si="561"/>
        <v>0</v>
      </c>
      <c r="BC1200" s="115">
        <f t="shared" si="567"/>
        <v>0</v>
      </c>
      <c r="BD1200" s="116">
        <f t="shared" si="562"/>
        <v>0</v>
      </c>
      <c r="BE1200" s="120">
        <f t="shared" si="568"/>
        <v>0</v>
      </c>
      <c r="BF1200" s="115">
        <f t="shared" si="569"/>
        <v>0</v>
      </c>
      <c r="BG1200" s="116">
        <f t="shared" si="563"/>
        <v>0</v>
      </c>
      <c r="BH1200" s="120">
        <f t="shared" si="570"/>
        <v>0</v>
      </c>
      <c r="BI1200" s="115">
        <f t="shared" si="571"/>
        <v>0</v>
      </c>
      <c r="BJ1200" s="116">
        <f t="shared" si="564"/>
        <v>0</v>
      </c>
      <c r="BK1200" s="120">
        <f t="shared" si="572"/>
        <v>0</v>
      </c>
      <c r="BL1200" s="120">
        <f t="shared" si="573"/>
        <v>0</v>
      </c>
      <c r="BN1200" s="375">
        <f t="shared" si="565"/>
        <v>0</v>
      </c>
      <c r="BP1200" s="380"/>
      <c r="DH1200" s="102"/>
    </row>
    <row r="1201" spans="1:112" hidden="1">
      <c r="A1201" s="110"/>
      <c r="B1201" s="801" t="s">
        <v>1018</v>
      </c>
      <c r="C1201" s="801"/>
      <c r="D1201" s="801"/>
      <c r="E1201" s="801"/>
      <c r="F1201" s="801"/>
      <c r="G1201" s="801"/>
      <c r="H1201" s="801"/>
      <c r="I1201" s="801"/>
      <c r="J1201" s="801"/>
      <c r="K1201" s="801"/>
      <c r="L1201" s="801"/>
      <c r="M1201" s="801"/>
      <c r="N1201" s="801"/>
      <c r="O1201" s="801"/>
      <c r="P1201" s="801"/>
      <c r="Q1201" s="801"/>
      <c r="R1201" s="787"/>
      <c r="S1201" s="787"/>
      <c r="T1201" s="788"/>
      <c r="U1201" s="787"/>
      <c r="V1201" s="787"/>
      <c r="W1201" s="783"/>
      <c r="X1201" s="789"/>
      <c r="Y1201" s="789"/>
      <c r="Z1201" s="789"/>
      <c r="AA1201" s="789"/>
      <c r="AB1201" s="789"/>
      <c r="AC1201" s="781"/>
      <c r="AD1201" s="782"/>
      <c r="AE1201" s="783"/>
      <c r="AF1201" s="784">
        <f t="shared" si="566"/>
        <v>0</v>
      </c>
      <c r="AG1201" s="784"/>
      <c r="AH1201" s="784"/>
      <c r="AI1201" s="784"/>
      <c r="AJ1201" s="784">
        <f t="shared" si="554"/>
        <v>0</v>
      </c>
      <c r="AK1201" s="784"/>
      <c r="AL1201" s="784"/>
      <c r="AM1201" s="784"/>
      <c r="AN1201" s="784">
        <f t="shared" si="555"/>
        <v>0</v>
      </c>
      <c r="AO1201" s="784"/>
      <c r="AP1201" s="784"/>
      <c r="AQ1201" s="784"/>
      <c r="AR1201" s="363"/>
      <c r="AS1201" s="785">
        <f t="shared" si="556"/>
        <v>0</v>
      </c>
      <c r="AT1201" s="785"/>
      <c r="AU1201" s="785"/>
      <c r="AV1201" s="785"/>
      <c r="AW1201" s="785">
        <f t="shared" si="557"/>
        <v>0</v>
      </c>
      <c r="AX1201" s="91"/>
      <c r="AY1201" s="116">
        <f t="shared" si="558"/>
        <v>0</v>
      </c>
      <c r="AZ1201" s="116">
        <f t="shared" si="559"/>
        <v>0</v>
      </c>
      <c r="BA1201" s="116">
        <f t="shared" si="560"/>
        <v>0</v>
      </c>
      <c r="BB1201" s="116">
        <f t="shared" si="561"/>
        <v>0</v>
      </c>
      <c r="BC1201" s="115">
        <f t="shared" si="567"/>
        <v>0</v>
      </c>
      <c r="BD1201" s="116">
        <f t="shared" si="562"/>
        <v>0</v>
      </c>
      <c r="BE1201" s="120">
        <f t="shared" si="568"/>
        <v>0</v>
      </c>
      <c r="BF1201" s="115">
        <f t="shared" si="569"/>
        <v>0</v>
      </c>
      <c r="BG1201" s="116">
        <f t="shared" si="563"/>
        <v>0</v>
      </c>
      <c r="BH1201" s="120">
        <f t="shared" si="570"/>
        <v>0</v>
      </c>
      <c r="BI1201" s="115">
        <f t="shared" si="571"/>
        <v>0</v>
      </c>
      <c r="BJ1201" s="116">
        <f t="shared" si="564"/>
        <v>0</v>
      </c>
      <c r="BK1201" s="120">
        <f t="shared" si="572"/>
        <v>0</v>
      </c>
      <c r="BL1201" s="120">
        <f t="shared" si="573"/>
        <v>0</v>
      </c>
      <c r="BN1201" s="375">
        <f t="shared" si="565"/>
        <v>0</v>
      </c>
      <c r="BP1201" s="380"/>
      <c r="DH1201" s="102"/>
    </row>
    <row r="1202" spans="1:112" hidden="1">
      <c r="A1202" s="110"/>
      <c r="B1202" s="786" t="s">
        <v>230</v>
      </c>
      <c r="C1202" s="786"/>
      <c r="D1202" s="786"/>
      <c r="E1202" s="786"/>
      <c r="F1202" s="786"/>
      <c r="G1202" s="786"/>
      <c r="H1202" s="786"/>
      <c r="I1202" s="786"/>
      <c r="J1202" s="786"/>
      <c r="K1202" s="786"/>
      <c r="L1202" s="786"/>
      <c r="M1202" s="786"/>
      <c r="N1202" s="786"/>
      <c r="O1202" s="786"/>
      <c r="P1202" s="786"/>
      <c r="Q1202" s="786"/>
      <c r="R1202" s="787"/>
      <c r="S1202" s="787"/>
      <c r="T1202" s="788"/>
      <c r="U1202" s="787" t="s">
        <v>8</v>
      </c>
      <c r="V1202" s="787" t="s">
        <v>8</v>
      </c>
      <c r="W1202" s="783">
        <v>10</v>
      </c>
      <c r="X1202" s="789"/>
      <c r="Y1202" s="789"/>
      <c r="Z1202" s="789">
        <v>4</v>
      </c>
      <c r="AA1202" s="789"/>
      <c r="AB1202" s="789">
        <v>4</v>
      </c>
      <c r="AC1202" s="781"/>
      <c r="AD1202" s="782"/>
      <c r="AE1202" s="783"/>
      <c r="AF1202" s="784">
        <f t="shared" si="566"/>
        <v>0</v>
      </c>
      <c r="AG1202" s="784"/>
      <c r="AH1202" s="784"/>
      <c r="AI1202" s="784"/>
      <c r="AJ1202" s="784">
        <f t="shared" si="554"/>
        <v>0</v>
      </c>
      <c r="AK1202" s="784"/>
      <c r="AL1202" s="784"/>
      <c r="AM1202" s="784"/>
      <c r="AN1202" s="784">
        <f t="shared" si="555"/>
        <v>0</v>
      </c>
      <c r="AO1202" s="784"/>
      <c r="AP1202" s="784"/>
      <c r="AQ1202" s="784"/>
      <c r="AR1202" s="363"/>
      <c r="AS1202" s="785">
        <f t="shared" si="556"/>
        <v>0</v>
      </c>
      <c r="AT1202" s="785"/>
      <c r="AU1202" s="785"/>
      <c r="AV1202" s="785"/>
      <c r="AW1202" s="785">
        <f t="shared" si="557"/>
        <v>0</v>
      </c>
      <c r="AX1202" s="91"/>
      <c r="AY1202" s="116">
        <f t="shared" si="558"/>
        <v>0</v>
      </c>
      <c r="AZ1202" s="116">
        <f t="shared" si="559"/>
        <v>0</v>
      </c>
      <c r="BA1202" s="116">
        <f t="shared" si="560"/>
        <v>0</v>
      </c>
      <c r="BB1202" s="116">
        <f t="shared" si="561"/>
        <v>0</v>
      </c>
      <c r="BC1202" s="115">
        <f t="shared" si="567"/>
        <v>0</v>
      </c>
      <c r="BD1202" s="116">
        <f t="shared" si="562"/>
        <v>0</v>
      </c>
      <c r="BE1202" s="120">
        <f t="shared" si="568"/>
        <v>0</v>
      </c>
      <c r="BF1202" s="115">
        <f t="shared" si="569"/>
        <v>0</v>
      </c>
      <c r="BG1202" s="116">
        <f t="shared" si="563"/>
        <v>0</v>
      </c>
      <c r="BH1202" s="120">
        <f t="shared" si="570"/>
        <v>0</v>
      </c>
      <c r="BI1202" s="115">
        <f t="shared" si="571"/>
        <v>0</v>
      </c>
      <c r="BJ1202" s="116">
        <f t="shared" si="564"/>
        <v>0</v>
      </c>
      <c r="BK1202" s="120">
        <f t="shared" si="572"/>
        <v>0</v>
      </c>
      <c r="BL1202" s="120">
        <f t="shared" si="573"/>
        <v>0</v>
      </c>
      <c r="BN1202" s="375">
        <f t="shared" si="565"/>
        <v>0</v>
      </c>
      <c r="BP1202" s="380"/>
      <c r="DH1202" s="102"/>
    </row>
    <row r="1203" spans="1:112" hidden="1">
      <c r="A1203" s="110"/>
      <c r="B1203" s="786" t="s">
        <v>231</v>
      </c>
      <c r="C1203" s="786"/>
      <c r="D1203" s="786"/>
      <c r="E1203" s="786"/>
      <c r="F1203" s="786"/>
      <c r="G1203" s="786"/>
      <c r="H1203" s="786"/>
      <c r="I1203" s="786"/>
      <c r="J1203" s="786"/>
      <c r="K1203" s="786"/>
      <c r="L1203" s="786"/>
      <c r="M1203" s="786"/>
      <c r="N1203" s="786"/>
      <c r="O1203" s="786"/>
      <c r="P1203" s="786"/>
      <c r="Q1203" s="786"/>
      <c r="R1203" s="787"/>
      <c r="S1203" s="787"/>
      <c r="T1203" s="788"/>
      <c r="U1203" s="787" t="s">
        <v>8</v>
      </c>
      <c r="V1203" s="787" t="s">
        <v>8</v>
      </c>
      <c r="W1203" s="783">
        <v>20</v>
      </c>
      <c r="X1203" s="789"/>
      <c r="Y1203" s="789"/>
      <c r="Z1203" s="789">
        <v>10</v>
      </c>
      <c r="AA1203" s="789"/>
      <c r="AB1203" s="789">
        <v>4</v>
      </c>
      <c r="AC1203" s="781"/>
      <c r="AD1203" s="782"/>
      <c r="AE1203" s="783"/>
      <c r="AF1203" s="784">
        <f t="shared" si="566"/>
        <v>0</v>
      </c>
      <c r="AG1203" s="784"/>
      <c r="AH1203" s="784"/>
      <c r="AI1203" s="784"/>
      <c r="AJ1203" s="784">
        <f t="shared" si="554"/>
        <v>0</v>
      </c>
      <c r="AK1203" s="784"/>
      <c r="AL1203" s="784"/>
      <c r="AM1203" s="784"/>
      <c r="AN1203" s="784">
        <f t="shared" si="555"/>
        <v>0</v>
      </c>
      <c r="AO1203" s="784"/>
      <c r="AP1203" s="784"/>
      <c r="AQ1203" s="784"/>
      <c r="AR1203" s="363"/>
      <c r="AS1203" s="785">
        <f t="shared" si="556"/>
        <v>0</v>
      </c>
      <c r="AT1203" s="785"/>
      <c r="AU1203" s="785"/>
      <c r="AV1203" s="785"/>
      <c r="AW1203" s="785">
        <f t="shared" si="557"/>
        <v>0</v>
      </c>
      <c r="AX1203" s="91"/>
      <c r="AY1203" s="116">
        <f t="shared" si="558"/>
        <v>0</v>
      </c>
      <c r="AZ1203" s="116">
        <f t="shared" si="559"/>
        <v>0</v>
      </c>
      <c r="BA1203" s="116">
        <f t="shared" si="560"/>
        <v>0</v>
      </c>
      <c r="BB1203" s="116">
        <f t="shared" si="561"/>
        <v>0</v>
      </c>
      <c r="BC1203" s="115">
        <f t="shared" si="567"/>
        <v>0</v>
      </c>
      <c r="BD1203" s="116">
        <f t="shared" si="562"/>
        <v>0</v>
      </c>
      <c r="BE1203" s="120">
        <f t="shared" si="568"/>
        <v>0</v>
      </c>
      <c r="BF1203" s="115">
        <f t="shared" si="569"/>
        <v>0</v>
      </c>
      <c r="BG1203" s="116">
        <f t="shared" si="563"/>
        <v>0</v>
      </c>
      <c r="BH1203" s="120">
        <f t="shared" si="570"/>
        <v>0</v>
      </c>
      <c r="BI1203" s="115">
        <f t="shared" si="571"/>
        <v>0</v>
      </c>
      <c r="BJ1203" s="116">
        <f t="shared" si="564"/>
        <v>0</v>
      </c>
      <c r="BK1203" s="120">
        <f t="shared" si="572"/>
        <v>0</v>
      </c>
      <c r="BL1203" s="120">
        <f t="shared" si="573"/>
        <v>0</v>
      </c>
      <c r="BN1203" s="375">
        <f t="shared" si="565"/>
        <v>0</v>
      </c>
      <c r="BP1203" s="380"/>
      <c r="DH1203" s="102"/>
    </row>
    <row r="1204" spans="1:112" hidden="1">
      <c r="A1204" s="110"/>
      <c r="B1204" s="786" t="s">
        <v>206</v>
      </c>
      <c r="C1204" s="786"/>
      <c r="D1204" s="786"/>
      <c r="E1204" s="786"/>
      <c r="F1204" s="786"/>
      <c r="G1204" s="786"/>
      <c r="H1204" s="786"/>
      <c r="I1204" s="786"/>
      <c r="J1204" s="786"/>
      <c r="K1204" s="786"/>
      <c r="L1204" s="786"/>
      <c r="M1204" s="786"/>
      <c r="N1204" s="786"/>
      <c r="O1204" s="786"/>
      <c r="P1204" s="786"/>
      <c r="Q1204" s="786"/>
      <c r="R1204" s="787"/>
      <c r="S1204" s="787"/>
      <c r="T1204" s="788"/>
      <c r="U1204" s="787" t="s">
        <v>8</v>
      </c>
      <c r="V1204" s="787" t="s">
        <v>8</v>
      </c>
      <c r="W1204" s="783">
        <v>25</v>
      </c>
      <c r="X1204" s="789"/>
      <c r="Y1204" s="789"/>
      <c r="Z1204" s="789">
        <v>30</v>
      </c>
      <c r="AA1204" s="789"/>
      <c r="AB1204" s="789">
        <v>21</v>
      </c>
      <c r="AC1204" s="781"/>
      <c r="AD1204" s="782"/>
      <c r="AE1204" s="783"/>
      <c r="AF1204" s="784">
        <f t="shared" si="566"/>
        <v>0</v>
      </c>
      <c r="AG1204" s="784"/>
      <c r="AH1204" s="784"/>
      <c r="AI1204" s="784"/>
      <c r="AJ1204" s="784">
        <f t="shared" si="554"/>
        <v>0</v>
      </c>
      <c r="AK1204" s="784"/>
      <c r="AL1204" s="784"/>
      <c r="AM1204" s="784"/>
      <c r="AN1204" s="784">
        <f t="shared" si="555"/>
        <v>0</v>
      </c>
      <c r="AO1204" s="784"/>
      <c r="AP1204" s="784"/>
      <c r="AQ1204" s="784"/>
      <c r="AR1204" s="363"/>
      <c r="AS1204" s="785">
        <f t="shared" si="556"/>
        <v>0</v>
      </c>
      <c r="AT1204" s="785"/>
      <c r="AU1204" s="785"/>
      <c r="AV1204" s="785"/>
      <c r="AW1204" s="785">
        <f t="shared" si="557"/>
        <v>0</v>
      </c>
      <c r="AX1204" s="91"/>
      <c r="AY1204" s="116">
        <f t="shared" si="558"/>
        <v>0</v>
      </c>
      <c r="AZ1204" s="116">
        <f t="shared" si="559"/>
        <v>0</v>
      </c>
      <c r="BA1204" s="116">
        <f t="shared" si="560"/>
        <v>0</v>
      </c>
      <c r="BB1204" s="116">
        <f t="shared" si="561"/>
        <v>0</v>
      </c>
      <c r="BC1204" s="115">
        <f t="shared" si="567"/>
        <v>0</v>
      </c>
      <c r="BD1204" s="116">
        <f t="shared" si="562"/>
        <v>0</v>
      </c>
      <c r="BE1204" s="120">
        <f t="shared" si="568"/>
        <v>0</v>
      </c>
      <c r="BF1204" s="115">
        <f t="shared" si="569"/>
        <v>0</v>
      </c>
      <c r="BG1204" s="116">
        <f t="shared" si="563"/>
        <v>0</v>
      </c>
      <c r="BH1204" s="120">
        <f t="shared" si="570"/>
        <v>0</v>
      </c>
      <c r="BI1204" s="115">
        <f t="shared" si="571"/>
        <v>0</v>
      </c>
      <c r="BJ1204" s="116">
        <f t="shared" si="564"/>
        <v>0</v>
      </c>
      <c r="BK1204" s="120">
        <f t="shared" si="572"/>
        <v>0</v>
      </c>
      <c r="BL1204" s="120">
        <f t="shared" si="573"/>
        <v>0</v>
      </c>
      <c r="BN1204" s="375">
        <f t="shared" si="565"/>
        <v>0</v>
      </c>
      <c r="BP1204" s="380"/>
      <c r="DH1204" s="102"/>
    </row>
    <row r="1205" spans="1:112" hidden="1">
      <c r="A1205" s="110"/>
      <c r="B1205" s="786"/>
      <c r="C1205" s="786"/>
      <c r="D1205" s="786"/>
      <c r="E1205" s="786"/>
      <c r="F1205" s="786"/>
      <c r="G1205" s="786"/>
      <c r="H1205" s="786"/>
      <c r="I1205" s="786"/>
      <c r="J1205" s="786"/>
      <c r="K1205" s="786"/>
      <c r="L1205" s="786"/>
      <c r="M1205" s="786"/>
      <c r="N1205" s="786"/>
      <c r="O1205" s="786"/>
      <c r="P1205" s="786"/>
      <c r="Q1205" s="786"/>
      <c r="R1205" s="787"/>
      <c r="S1205" s="787"/>
      <c r="T1205" s="788"/>
      <c r="U1205" s="787"/>
      <c r="V1205" s="787"/>
      <c r="W1205" s="783"/>
      <c r="X1205" s="789"/>
      <c r="Y1205" s="789"/>
      <c r="Z1205" s="781"/>
      <c r="AA1205" s="782"/>
      <c r="AB1205" s="783"/>
      <c r="AC1205" s="781"/>
      <c r="AD1205" s="782"/>
      <c r="AE1205" s="783"/>
      <c r="AF1205" s="784">
        <f t="shared" si="566"/>
        <v>0</v>
      </c>
      <c r="AG1205" s="784"/>
      <c r="AH1205" s="784"/>
      <c r="AI1205" s="784"/>
      <c r="AJ1205" s="784">
        <f t="shared" si="554"/>
        <v>0</v>
      </c>
      <c r="AK1205" s="784"/>
      <c r="AL1205" s="784"/>
      <c r="AM1205" s="784"/>
      <c r="AN1205" s="784">
        <f t="shared" si="555"/>
        <v>0</v>
      </c>
      <c r="AO1205" s="784"/>
      <c r="AP1205" s="784"/>
      <c r="AQ1205" s="784"/>
      <c r="AR1205" s="363"/>
      <c r="AS1205" s="785">
        <f t="shared" si="556"/>
        <v>0</v>
      </c>
      <c r="AT1205" s="785"/>
      <c r="AU1205" s="785"/>
      <c r="AV1205" s="785"/>
      <c r="AW1205" s="785">
        <f t="shared" si="557"/>
        <v>0</v>
      </c>
      <c r="AX1205" s="91"/>
      <c r="AY1205" s="116">
        <f t="shared" si="558"/>
        <v>0</v>
      </c>
      <c r="AZ1205" s="116">
        <f t="shared" si="559"/>
        <v>0</v>
      </c>
      <c r="BA1205" s="116">
        <f t="shared" si="560"/>
        <v>0</v>
      </c>
      <c r="BB1205" s="116">
        <f t="shared" si="561"/>
        <v>0</v>
      </c>
      <c r="BC1205" s="115">
        <f t="shared" si="567"/>
        <v>0</v>
      </c>
      <c r="BD1205" s="116">
        <f t="shared" si="562"/>
        <v>0</v>
      </c>
      <c r="BE1205" s="120">
        <f t="shared" si="568"/>
        <v>0</v>
      </c>
      <c r="BF1205" s="115">
        <f t="shared" si="569"/>
        <v>0</v>
      </c>
      <c r="BG1205" s="116">
        <f t="shared" si="563"/>
        <v>0</v>
      </c>
      <c r="BH1205" s="120">
        <f t="shared" si="570"/>
        <v>0</v>
      </c>
      <c r="BI1205" s="115">
        <f t="shared" si="571"/>
        <v>0</v>
      </c>
      <c r="BJ1205" s="116">
        <f t="shared" si="564"/>
        <v>0</v>
      </c>
      <c r="BK1205" s="120">
        <f t="shared" si="572"/>
        <v>0</v>
      </c>
      <c r="BL1205" s="120">
        <f t="shared" si="573"/>
        <v>0</v>
      </c>
      <c r="BN1205" s="375">
        <f t="shared" si="565"/>
        <v>0</v>
      </c>
      <c r="BP1205" s="380"/>
      <c r="DH1205" s="102"/>
    </row>
    <row r="1206" spans="1:112" hidden="1">
      <c r="A1206" s="110"/>
      <c r="B1206" s="786"/>
      <c r="C1206" s="786"/>
      <c r="D1206" s="786"/>
      <c r="E1206" s="786"/>
      <c r="F1206" s="786"/>
      <c r="G1206" s="786"/>
      <c r="H1206" s="786"/>
      <c r="I1206" s="786"/>
      <c r="J1206" s="786"/>
      <c r="K1206" s="786"/>
      <c r="L1206" s="786"/>
      <c r="M1206" s="786"/>
      <c r="N1206" s="786"/>
      <c r="O1206" s="786"/>
      <c r="P1206" s="786"/>
      <c r="Q1206" s="786"/>
      <c r="R1206" s="787"/>
      <c r="S1206" s="787"/>
      <c r="T1206" s="788"/>
      <c r="U1206" s="787"/>
      <c r="V1206" s="787"/>
      <c r="W1206" s="783"/>
      <c r="X1206" s="789"/>
      <c r="Y1206" s="789"/>
      <c r="Z1206" s="781"/>
      <c r="AA1206" s="782"/>
      <c r="AB1206" s="783"/>
      <c r="AC1206" s="781"/>
      <c r="AD1206" s="782"/>
      <c r="AE1206" s="783"/>
      <c r="AF1206" s="784">
        <f t="shared" si="566"/>
        <v>0</v>
      </c>
      <c r="AG1206" s="784"/>
      <c r="AH1206" s="784"/>
      <c r="AI1206" s="784"/>
      <c r="AJ1206" s="784">
        <f t="shared" si="554"/>
        <v>0</v>
      </c>
      <c r="AK1206" s="784"/>
      <c r="AL1206" s="784"/>
      <c r="AM1206" s="784"/>
      <c r="AN1206" s="784">
        <f t="shared" si="555"/>
        <v>0</v>
      </c>
      <c r="AO1206" s="784"/>
      <c r="AP1206" s="784"/>
      <c r="AQ1206" s="784"/>
      <c r="AR1206" s="363"/>
      <c r="AS1206" s="785">
        <f t="shared" si="556"/>
        <v>0</v>
      </c>
      <c r="AT1206" s="785"/>
      <c r="AU1206" s="785"/>
      <c r="AV1206" s="785"/>
      <c r="AW1206" s="785">
        <f t="shared" si="557"/>
        <v>0</v>
      </c>
      <c r="AX1206" s="91"/>
      <c r="AY1206" s="116">
        <f t="shared" si="558"/>
        <v>0</v>
      </c>
      <c r="AZ1206" s="116">
        <f t="shared" si="559"/>
        <v>0</v>
      </c>
      <c r="BA1206" s="116">
        <f t="shared" si="560"/>
        <v>0</v>
      </c>
      <c r="BB1206" s="116">
        <f t="shared" si="561"/>
        <v>0</v>
      </c>
      <c r="BC1206" s="115">
        <f t="shared" si="567"/>
        <v>0</v>
      </c>
      <c r="BD1206" s="116">
        <f t="shared" si="562"/>
        <v>0</v>
      </c>
      <c r="BE1206" s="120">
        <f t="shared" si="568"/>
        <v>0</v>
      </c>
      <c r="BF1206" s="115">
        <f t="shared" si="569"/>
        <v>0</v>
      </c>
      <c r="BG1206" s="116">
        <f t="shared" si="563"/>
        <v>0</v>
      </c>
      <c r="BH1206" s="120">
        <f t="shared" si="570"/>
        <v>0</v>
      </c>
      <c r="BI1206" s="115">
        <f t="shared" si="571"/>
        <v>0</v>
      </c>
      <c r="BJ1206" s="116">
        <f t="shared" si="564"/>
        <v>0</v>
      </c>
      <c r="BK1206" s="120">
        <f t="shared" si="572"/>
        <v>0</v>
      </c>
      <c r="BL1206" s="120">
        <f t="shared" si="573"/>
        <v>0</v>
      </c>
      <c r="BN1206" s="375">
        <f t="shared" si="565"/>
        <v>0</v>
      </c>
      <c r="BP1206" s="380"/>
      <c r="DH1206" s="102"/>
    </row>
    <row r="1207" spans="1:112" hidden="1">
      <c r="A1207" s="110"/>
      <c r="B1207" s="801" t="s">
        <v>1020</v>
      </c>
      <c r="C1207" s="801"/>
      <c r="D1207" s="801"/>
      <c r="E1207" s="801"/>
      <c r="F1207" s="801"/>
      <c r="G1207" s="801"/>
      <c r="H1207" s="801"/>
      <c r="I1207" s="801"/>
      <c r="J1207" s="801"/>
      <c r="K1207" s="801"/>
      <c r="L1207" s="801"/>
      <c r="M1207" s="801"/>
      <c r="N1207" s="801"/>
      <c r="O1207" s="801"/>
      <c r="P1207" s="801"/>
      <c r="Q1207" s="801"/>
      <c r="R1207" s="787"/>
      <c r="S1207" s="787"/>
      <c r="T1207" s="788"/>
      <c r="U1207" s="787"/>
      <c r="V1207" s="787"/>
      <c r="W1207" s="783"/>
      <c r="X1207" s="789"/>
      <c r="Y1207" s="789"/>
      <c r="Z1207" s="781"/>
      <c r="AA1207" s="782"/>
      <c r="AB1207" s="783"/>
      <c r="AC1207" s="781"/>
      <c r="AD1207" s="782"/>
      <c r="AE1207" s="783"/>
      <c r="AF1207" s="784">
        <f t="shared" si="566"/>
        <v>0</v>
      </c>
      <c r="AG1207" s="784"/>
      <c r="AH1207" s="784"/>
      <c r="AI1207" s="784"/>
      <c r="AJ1207" s="784">
        <f t="shared" si="554"/>
        <v>0</v>
      </c>
      <c r="AK1207" s="784"/>
      <c r="AL1207" s="784"/>
      <c r="AM1207" s="784"/>
      <c r="AN1207" s="784">
        <f t="shared" si="555"/>
        <v>0</v>
      </c>
      <c r="AO1207" s="784"/>
      <c r="AP1207" s="784"/>
      <c r="AQ1207" s="784"/>
      <c r="AR1207" s="363"/>
      <c r="AS1207" s="785">
        <f t="shared" si="556"/>
        <v>0</v>
      </c>
      <c r="AT1207" s="785"/>
      <c r="AU1207" s="785"/>
      <c r="AV1207" s="785"/>
      <c r="AW1207" s="785">
        <f t="shared" si="557"/>
        <v>0</v>
      </c>
      <c r="AX1207" s="91"/>
      <c r="AY1207" s="116">
        <f t="shared" si="558"/>
        <v>0</v>
      </c>
      <c r="AZ1207" s="116">
        <f t="shared" si="559"/>
        <v>0</v>
      </c>
      <c r="BA1207" s="116">
        <f t="shared" si="560"/>
        <v>0</v>
      </c>
      <c r="BB1207" s="116">
        <f t="shared" si="561"/>
        <v>0</v>
      </c>
      <c r="BC1207" s="115">
        <f t="shared" si="567"/>
        <v>0</v>
      </c>
      <c r="BD1207" s="116">
        <f t="shared" si="562"/>
        <v>0</v>
      </c>
      <c r="BE1207" s="120">
        <f t="shared" si="568"/>
        <v>0</v>
      </c>
      <c r="BF1207" s="115">
        <f t="shared" si="569"/>
        <v>0</v>
      </c>
      <c r="BG1207" s="116">
        <f t="shared" si="563"/>
        <v>0</v>
      </c>
      <c r="BH1207" s="120">
        <f t="shared" si="570"/>
        <v>0</v>
      </c>
      <c r="BI1207" s="115">
        <f t="shared" si="571"/>
        <v>0</v>
      </c>
      <c r="BJ1207" s="116">
        <f t="shared" si="564"/>
        <v>0</v>
      </c>
      <c r="BK1207" s="120">
        <f t="shared" si="572"/>
        <v>0</v>
      </c>
      <c r="BL1207" s="120">
        <f t="shared" si="573"/>
        <v>0</v>
      </c>
      <c r="BN1207" s="375">
        <f t="shared" si="565"/>
        <v>0</v>
      </c>
      <c r="BP1207" s="380"/>
      <c r="DH1207" s="102"/>
    </row>
    <row r="1208" spans="1:112" hidden="1">
      <c r="A1208" s="110"/>
      <c r="B1208" s="786" t="s">
        <v>16</v>
      </c>
      <c r="C1208" s="786"/>
      <c r="D1208" s="786"/>
      <c r="E1208" s="786"/>
      <c r="F1208" s="786"/>
      <c r="G1208" s="786"/>
      <c r="H1208" s="786"/>
      <c r="I1208" s="786"/>
      <c r="J1208" s="786"/>
      <c r="K1208" s="786"/>
      <c r="L1208" s="786"/>
      <c r="M1208" s="786"/>
      <c r="N1208" s="786"/>
      <c r="O1208" s="786"/>
      <c r="P1208" s="786"/>
      <c r="Q1208" s="786"/>
      <c r="R1208" s="787"/>
      <c r="S1208" s="787"/>
      <c r="T1208" s="788"/>
      <c r="U1208" s="787" t="s">
        <v>8</v>
      </c>
      <c r="V1208" s="787" t="s">
        <v>8</v>
      </c>
      <c r="W1208" s="783">
        <v>10</v>
      </c>
      <c r="X1208" s="789"/>
      <c r="Y1208" s="789"/>
      <c r="Z1208" s="781">
        <v>3.5</v>
      </c>
      <c r="AA1208" s="782"/>
      <c r="AB1208" s="783">
        <v>3.5</v>
      </c>
      <c r="AC1208" s="781"/>
      <c r="AD1208" s="782"/>
      <c r="AE1208" s="783"/>
      <c r="AF1208" s="784">
        <f t="shared" si="566"/>
        <v>0</v>
      </c>
      <c r="AG1208" s="784"/>
      <c r="AH1208" s="784"/>
      <c r="AI1208" s="784"/>
      <c r="AJ1208" s="784">
        <f t="shared" si="554"/>
        <v>0</v>
      </c>
      <c r="AK1208" s="784"/>
      <c r="AL1208" s="784"/>
      <c r="AM1208" s="784"/>
      <c r="AN1208" s="784">
        <f t="shared" si="555"/>
        <v>0</v>
      </c>
      <c r="AO1208" s="784"/>
      <c r="AP1208" s="784"/>
      <c r="AQ1208" s="784"/>
      <c r="AR1208" s="363"/>
      <c r="AS1208" s="785">
        <f t="shared" si="556"/>
        <v>0</v>
      </c>
      <c r="AT1208" s="785"/>
      <c r="AU1208" s="785"/>
      <c r="AV1208" s="785"/>
      <c r="AW1208" s="785">
        <f t="shared" si="557"/>
        <v>0</v>
      </c>
      <c r="AX1208" s="91"/>
      <c r="AY1208" s="116">
        <f t="shared" si="558"/>
        <v>0</v>
      </c>
      <c r="AZ1208" s="116">
        <f t="shared" si="559"/>
        <v>0</v>
      </c>
      <c r="BA1208" s="116">
        <f t="shared" si="560"/>
        <v>0</v>
      </c>
      <c r="BB1208" s="116">
        <f t="shared" si="561"/>
        <v>0</v>
      </c>
      <c r="BC1208" s="115">
        <f t="shared" si="567"/>
        <v>0</v>
      </c>
      <c r="BD1208" s="116">
        <f t="shared" si="562"/>
        <v>0</v>
      </c>
      <c r="BE1208" s="120">
        <f t="shared" si="568"/>
        <v>0</v>
      </c>
      <c r="BF1208" s="115">
        <f t="shared" si="569"/>
        <v>0</v>
      </c>
      <c r="BG1208" s="116">
        <f t="shared" si="563"/>
        <v>0</v>
      </c>
      <c r="BH1208" s="120">
        <f t="shared" si="570"/>
        <v>0</v>
      </c>
      <c r="BI1208" s="115">
        <f t="shared" si="571"/>
        <v>0</v>
      </c>
      <c r="BJ1208" s="116">
        <f t="shared" si="564"/>
        <v>0</v>
      </c>
      <c r="BK1208" s="120">
        <f t="shared" si="572"/>
        <v>0</v>
      </c>
      <c r="BL1208" s="120">
        <f t="shared" si="573"/>
        <v>0</v>
      </c>
      <c r="BN1208" s="375">
        <f t="shared" si="565"/>
        <v>0</v>
      </c>
      <c r="BP1208" s="380"/>
      <c r="DH1208" s="102"/>
    </row>
    <row r="1209" spans="1:112" hidden="1">
      <c r="A1209" s="110"/>
      <c r="B1209" s="786" t="s">
        <v>381</v>
      </c>
      <c r="C1209" s="786"/>
      <c r="D1209" s="786"/>
      <c r="E1209" s="786"/>
      <c r="F1209" s="786"/>
      <c r="G1209" s="786"/>
      <c r="H1209" s="786"/>
      <c r="I1209" s="786"/>
      <c r="J1209" s="786"/>
      <c r="K1209" s="786"/>
      <c r="L1209" s="786"/>
      <c r="M1209" s="786"/>
      <c r="N1209" s="786"/>
      <c r="O1209" s="786"/>
      <c r="P1209" s="786"/>
      <c r="Q1209" s="786"/>
      <c r="R1209" s="787"/>
      <c r="S1209" s="787"/>
      <c r="T1209" s="788"/>
      <c r="U1209" s="787" t="s">
        <v>8</v>
      </c>
      <c r="V1209" s="787"/>
      <c r="W1209" s="783">
        <v>125</v>
      </c>
      <c r="X1209" s="789"/>
      <c r="Y1209" s="789"/>
      <c r="Z1209" s="781">
        <v>350</v>
      </c>
      <c r="AA1209" s="782"/>
      <c r="AB1209" s="783"/>
      <c r="AC1209" s="781"/>
      <c r="AD1209" s="782"/>
      <c r="AE1209" s="783"/>
      <c r="AF1209" s="784">
        <f t="shared" si="566"/>
        <v>0</v>
      </c>
      <c r="AG1209" s="784"/>
      <c r="AH1209" s="784"/>
      <c r="AI1209" s="784"/>
      <c r="AJ1209" s="784">
        <f t="shared" si="554"/>
        <v>0</v>
      </c>
      <c r="AK1209" s="784"/>
      <c r="AL1209" s="784"/>
      <c r="AM1209" s="784"/>
      <c r="AN1209" s="784">
        <f t="shared" si="555"/>
        <v>0</v>
      </c>
      <c r="AO1209" s="784"/>
      <c r="AP1209" s="784"/>
      <c r="AQ1209" s="784"/>
      <c r="AR1209" s="363"/>
      <c r="AS1209" s="785">
        <f t="shared" si="556"/>
        <v>0</v>
      </c>
      <c r="AT1209" s="785"/>
      <c r="AU1209" s="785"/>
      <c r="AV1209" s="785"/>
      <c r="AW1209" s="785">
        <f t="shared" si="557"/>
        <v>0</v>
      </c>
      <c r="AX1209" s="91"/>
      <c r="AY1209" s="116">
        <f t="shared" si="558"/>
        <v>0</v>
      </c>
      <c r="AZ1209" s="116">
        <f t="shared" si="559"/>
        <v>0</v>
      </c>
      <c r="BA1209" s="116">
        <f t="shared" si="560"/>
        <v>0</v>
      </c>
      <c r="BB1209" s="116">
        <f t="shared" si="561"/>
        <v>0</v>
      </c>
      <c r="BC1209" s="115">
        <f t="shared" si="567"/>
        <v>0</v>
      </c>
      <c r="BD1209" s="116">
        <f t="shared" si="562"/>
        <v>0</v>
      </c>
      <c r="BE1209" s="120">
        <f t="shared" si="568"/>
        <v>0</v>
      </c>
      <c r="BF1209" s="115">
        <f t="shared" si="569"/>
        <v>0</v>
      </c>
      <c r="BG1209" s="116">
        <f t="shared" si="563"/>
        <v>0</v>
      </c>
      <c r="BH1209" s="120">
        <f t="shared" si="570"/>
        <v>0</v>
      </c>
      <c r="BI1209" s="115">
        <f t="shared" si="571"/>
        <v>0</v>
      </c>
      <c r="BJ1209" s="116">
        <f t="shared" si="564"/>
        <v>0</v>
      </c>
      <c r="BK1209" s="120">
        <f t="shared" si="572"/>
        <v>0</v>
      </c>
      <c r="BL1209" s="120">
        <f t="shared" si="573"/>
        <v>0</v>
      </c>
      <c r="BN1209" s="375">
        <f t="shared" si="565"/>
        <v>0</v>
      </c>
      <c r="BP1209" s="380"/>
      <c r="DH1209" s="102"/>
    </row>
    <row r="1210" spans="1:112" hidden="1">
      <c r="A1210" s="110"/>
      <c r="B1210" s="786"/>
      <c r="C1210" s="786"/>
      <c r="D1210" s="786"/>
      <c r="E1210" s="786"/>
      <c r="F1210" s="786"/>
      <c r="G1210" s="786"/>
      <c r="H1210" s="786"/>
      <c r="I1210" s="786"/>
      <c r="J1210" s="786"/>
      <c r="K1210" s="786"/>
      <c r="L1210" s="786"/>
      <c r="M1210" s="786"/>
      <c r="N1210" s="786"/>
      <c r="O1210" s="786"/>
      <c r="P1210" s="786"/>
      <c r="Q1210" s="786"/>
      <c r="R1210" s="787"/>
      <c r="S1210" s="787"/>
      <c r="T1210" s="788"/>
      <c r="U1210" s="787"/>
      <c r="V1210" s="787"/>
      <c r="W1210" s="783"/>
      <c r="X1210" s="789"/>
      <c r="Y1210" s="789"/>
      <c r="Z1210" s="781"/>
      <c r="AA1210" s="782"/>
      <c r="AB1210" s="783"/>
      <c r="AC1210" s="781"/>
      <c r="AD1210" s="782"/>
      <c r="AE1210" s="783"/>
      <c r="AF1210" s="784">
        <f t="shared" si="566"/>
        <v>0</v>
      </c>
      <c r="AG1210" s="784"/>
      <c r="AH1210" s="784"/>
      <c r="AI1210" s="784"/>
      <c r="AJ1210" s="784">
        <f t="shared" si="554"/>
        <v>0</v>
      </c>
      <c r="AK1210" s="784"/>
      <c r="AL1210" s="784"/>
      <c r="AM1210" s="784"/>
      <c r="AN1210" s="784">
        <f t="shared" si="555"/>
        <v>0</v>
      </c>
      <c r="AO1210" s="784"/>
      <c r="AP1210" s="784"/>
      <c r="AQ1210" s="784"/>
      <c r="AR1210" s="363"/>
      <c r="AS1210" s="785">
        <f t="shared" si="556"/>
        <v>0</v>
      </c>
      <c r="AT1210" s="785"/>
      <c r="AU1210" s="785"/>
      <c r="AV1210" s="785"/>
      <c r="AW1210" s="785">
        <f t="shared" si="557"/>
        <v>0</v>
      </c>
      <c r="AX1210" s="91"/>
      <c r="AY1210" s="116">
        <f t="shared" si="558"/>
        <v>0</v>
      </c>
      <c r="AZ1210" s="116">
        <f t="shared" si="559"/>
        <v>0</v>
      </c>
      <c r="BA1210" s="116">
        <f t="shared" si="560"/>
        <v>0</v>
      </c>
      <c r="BB1210" s="116">
        <f t="shared" si="561"/>
        <v>0</v>
      </c>
      <c r="BC1210" s="115">
        <f t="shared" si="567"/>
        <v>0</v>
      </c>
      <c r="BD1210" s="116">
        <f t="shared" si="562"/>
        <v>0</v>
      </c>
      <c r="BE1210" s="120">
        <f t="shared" si="568"/>
        <v>0</v>
      </c>
      <c r="BF1210" s="115">
        <f t="shared" si="569"/>
        <v>0</v>
      </c>
      <c r="BG1210" s="116">
        <f t="shared" si="563"/>
        <v>0</v>
      </c>
      <c r="BH1210" s="120">
        <f t="shared" si="570"/>
        <v>0</v>
      </c>
      <c r="BI1210" s="115">
        <f t="shared" si="571"/>
        <v>0</v>
      </c>
      <c r="BJ1210" s="116">
        <f t="shared" si="564"/>
        <v>0</v>
      </c>
      <c r="BK1210" s="120">
        <f t="shared" si="572"/>
        <v>0</v>
      </c>
      <c r="BL1210" s="120">
        <f t="shared" si="573"/>
        <v>0</v>
      </c>
      <c r="BN1210" s="375">
        <f t="shared" si="565"/>
        <v>0</v>
      </c>
      <c r="BP1210" s="380"/>
      <c r="DH1210" s="102"/>
    </row>
    <row r="1211" spans="1:112" hidden="1">
      <c r="A1211" s="110"/>
      <c r="B1211" s="786"/>
      <c r="C1211" s="786"/>
      <c r="D1211" s="786"/>
      <c r="E1211" s="786"/>
      <c r="F1211" s="786"/>
      <c r="G1211" s="786"/>
      <c r="H1211" s="786"/>
      <c r="I1211" s="786"/>
      <c r="J1211" s="786"/>
      <c r="K1211" s="786"/>
      <c r="L1211" s="786"/>
      <c r="M1211" s="786"/>
      <c r="N1211" s="786"/>
      <c r="O1211" s="786"/>
      <c r="P1211" s="786"/>
      <c r="Q1211" s="786"/>
      <c r="R1211" s="787"/>
      <c r="S1211" s="787"/>
      <c r="T1211" s="788"/>
      <c r="U1211" s="787"/>
      <c r="V1211" s="787"/>
      <c r="W1211" s="783"/>
      <c r="X1211" s="789"/>
      <c r="Y1211" s="789"/>
      <c r="Z1211" s="781"/>
      <c r="AA1211" s="782"/>
      <c r="AB1211" s="783"/>
      <c r="AC1211" s="781"/>
      <c r="AD1211" s="782"/>
      <c r="AE1211" s="783"/>
      <c r="AF1211" s="784">
        <f t="shared" si="566"/>
        <v>0</v>
      </c>
      <c r="AG1211" s="784"/>
      <c r="AH1211" s="784"/>
      <c r="AI1211" s="784"/>
      <c r="AJ1211" s="784">
        <f t="shared" si="554"/>
        <v>0</v>
      </c>
      <c r="AK1211" s="784"/>
      <c r="AL1211" s="784"/>
      <c r="AM1211" s="784"/>
      <c r="AN1211" s="784">
        <f t="shared" si="555"/>
        <v>0</v>
      </c>
      <c r="AO1211" s="784"/>
      <c r="AP1211" s="784"/>
      <c r="AQ1211" s="784"/>
      <c r="AR1211" s="363"/>
      <c r="AS1211" s="785">
        <f t="shared" si="556"/>
        <v>0</v>
      </c>
      <c r="AT1211" s="785"/>
      <c r="AU1211" s="785"/>
      <c r="AV1211" s="785"/>
      <c r="AW1211" s="785">
        <f t="shared" si="557"/>
        <v>0</v>
      </c>
      <c r="AX1211" s="91"/>
      <c r="AY1211" s="116">
        <f t="shared" si="558"/>
        <v>0</v>
      </c>
      <c r="AZ1211" s="116">
        <f t="shared" si="559"/>
        <v>0</v>
      </c>
      <c r="BA1211" s="116">
        <f t="shared" si="560"/>
        <v>0</v>
      </c>
      <c r="BB1211" s="116">
        <f t="shared" si="561"/>
        <v>0</v>
      </c>
      <c r="BC1211" s="115">
        <f t="shared" si="567"/>
        <v>0</v>
      </c>
      <c r="BD1211" s="116">
        <f t="shared" si="562"/>
        <v>0</v>
      </c>
      <c r="BE1211" s="120">
        <f t="shared" si="568"/>
        <v>0</v>
      </c>
      <c r="BF1211" s="115">
        <f t="shared" si="569"/>
        <v>0</v>
      </c>
      <c r="BG1211" s="116">
        <f t="shared" si="563"/>
        <v>0</v>
      </c>
      <c r="BH1211" s="120">
        <f t="shared" si="570"/>
        <v>0</v>
      </c>
      <c r="BI1211" s="115">
        <f t="shared" si="571"/>
        <v>0</v>
      </c>
      <c r="BJ1211" s="116">
        <f t="shared" si="564"/>
        <v>0</v>
      </c>
      <c r="BK1211" s="120">
        <f t="shared" si="572"/>
        <v>0</v>
      </c>
      <c r="BL1211" s="120">
        <f t="shared" si="573"/>
        <v>0</v>
      </c>
      <c r="BN1211" s="375">
        <f t="shared" si="565"/>
        <v>0</v>
      </c>
      <c r="BP1211" s="380"/>
      <c r="DH1211" s="102"/>
    </row>
    <row r="1212" spans="1:112" hidden="1">
      <c r="A1212" s="110"/>
      <c r="B1212" s="786"/>
      <c r="C1212" s="786"/>
      <c r="D1212" s="786"/>
      <c r="E1212" s="786"/>
      <c r="F1212" s="786"/>
      <c r="G1212" s="786"/>
      <c r="H1212" s="786"/>
      <c r="I1212" s="786"/>
      <c r="J1212" s="786"/>
      <c r="K1212" s="786"/>
      <c r="L1212" s="786"/>
      <c r="M1212" s="786"/>
      <c r="N1212" s="786"/>
      <c r="O1212" s="786"/>
      <c r="P1212" s="786"/>
      <c r="Q1212" s="786"/>
      <c r="R1212" s="787"/>
      <c r="S1212" s="787"/>
      <c r="T1212" s="788"/>
      <c r="U1212" s="787"/>
      <c r="V1212" s="787"/>
      <c r="W1212" s="783"/>
      <c r="X1212" s="789"/>
      <c r="Y1212" s="789"/>
      <c r="Z1212" s="781"/>
      <c r="AA1212" s="782"/>
      <c r="AB1212" s="783"/>
      <c r="AC1212" s="781"/>
      <c r="AD1212" s="782"/>
      <c r="AE1212" s="783"/>
      <c r="AF1212" s="784">
        <f t="shared" si="566"/>
        <v>0</v>
      </c>
      <c r="AG1212" s="784"/>
      <c r="AH1212" s="784"/>
      <c r="AI1212" s="784"/>
      <c r="AJ1212" s="784">
        <f t="shared" si="554"/>
        <v>0</v>
      </c>
      <c r="AK1212" s="784"/>
      <c r="AL1212" s="784"/>
      <c r="AM1212" s="784"/>
      <c r="AN1212" s="784">
        <f t="shared" si="555"/>
        <v>0</v>
      </c>
      <c r="AO1212" s="784"/>
      <c r="AP1212" s="784"/>
      <c r="AQ1212" s="784"/>
      <c r="AR1212" s="363"/>
      <c r="AS1212" s="785">
        <f t="shared" si="556"/>
        <v>0</v>
      </c>
      <c r="AT1212" s="785"/>
      <c r="AU1212" s="785"/>
      <c r="AV1212" s="785"/>
      <c r="AW1212" s="785">
        <f t="shared" si="557"/>
        <v>0</v>
      </c>
      <c r="AX1212" s="91"/>
      <c r="AY1212" s="116">
        <f t="shared" si="558"/>
        <v>0</v>
      </c>
      <c r="AZ1212" s="116">
        <f t="shared" si="559"/>
        <v>0</v>
      </c>
      <c r="BA1212" s="116">
        <f t="shared" si="560"/>
        <v>0</v>
      </c>
      <c r="BB1212" s="116">
        <f t="shared" si="561"/>
        <v>0</v>
      </c>
      <c r="BC1212" s="115">
        <f t="shared" si="567"/>
        <v>0</v>
      </c>
      <c r="BD1212" s="116">
        <f t="shared" si="562"/>
        <v>0</v>
      </c>
      <c r="BE1212" s="120">
        <f t="shared" si="568"/>
        <v>0</v>
      </c>
      <c r="BF1212" s="115">
        <f t="shared" si="569"/>
        <v>0</v>
      </c>
      <c r="BG1212" s="116">
        <f t="shared" si="563"/>
        <v>0</v>
      </c>
      <c r="BH1212" s="120">
        <f t="shared" si="570"/>
        <v>0</v>
      </c>
      <c r="BI1212" s="115">
        <f t="shared" si="571"/>
        <v>0</v>
      </c>
      <c r="BJ1212" s="116">
        <f t="shared" si="564"/>
        <v>0</v>
      </c>
      <c r="BK1212" s="120">
        <f t="shared" si="572"/>
        <v>0</v>
      </c>
      <c r="BL1212" s="120">
        <f t="shared" si="573"/>
        <v>0</v>
      </c>
      <c r="BN1212" s="375">
        <f t="shared" si="565"/>
        <v>0</v>
      </c>
      <c r="BP1212" s="380"/>
      <c r="DH1212" s="102"/>
    </row>
    <row r="1213" spans="1:112" hidden="1">
      <c r="A1213" s="110"/>
      <c r="B1213" s="786"/>
      <c r="C1213" s="786"/>
      <c r="D1213" s="786"/>
      <c r="E1213" s="786"/>
      <c r="F1213" s="786"/>
      <c r="G1213" s="786"/>
      <c r="H1213" s="786"/>
      <c r="I1213" s="786"/>
      <c r="J1213" s="786"/>
      <c r="K1213" s="786"/>
      <c r="L1213" s="786"/>
      <c r="M1213" s="786"/>
      <c r="N1213" s="786"/>
      <c r="O1213" s="786"/>
      <c r="P1213" s="786"/>
      <c r="Q1213" s="786"/>
      <c r="R1213" s="787"/>
      <c r="S1213" s="787"/>
      <c r="T1213" s="788"/>
      <c r="U1213" s="787"/>
      <c r="V1213" s="787"/>
      <c r="W1213" s="783"/>
      <c r="X1213" s="789"/>
      <c r="Y1213" s="789"/>
      <c r="Z1213" s="781"/>
      <c r="AA1213" s="782"/>
      <c r="AB1213" s="783"/>
      <c r="AC1213" s="781"/>
      <c r="AD1213" s="782"/>
      <c r="AE1213" s="783"/>
      <c r="AF1213" s="784">
        <f t="shared" si="566"/>
        <v>0</v>
      </c>
      <c r="AG1213" s="784"/>
      <c r="AH1213" s="784"/>
      <c r="AI1213" s="784"/>
      <c r="AJ1213" s="784">
        <f t="shared" si="554"/>
        <v>0</v>
      </c>
      <c r="AK1213" s="784"/>
      <c r="AL1213" s="784"/>
      <c r="AM1213" s="784"/>
      <c r="AN1213" s="784">
        <f t="shared" si="555"/>
        <v>0</v>
      </c>
      <c r="AO1213" s="784"/>
      <c r="AP1213" s="784"/>
      <c r="AQ1213" s="784"/>
      <c r="AR1213" s="363"/>
      <c r="AS1213" s="785">
        <f t="shared" si="556"/>
        <v>0</v>
      </c>
      <c r="AT1213" s="785"/>
      <c r="AU1213" s="785"/>
      <c r="AV1213" s="785"/>
      <c r="AW1213" s="785">
        <f t="shared" si="557"/>
        <v>0</v>
      </c>
      <c r="AX1213" s="91"/>
      <c r="AY1213" s="116">
        <f t="shared" si="558"/>
        <v>0</v>
      </c>
      <c r="AZ1213" s="116">
        <f t="shared" si="559"/>
        <v>0</v>
      </c>
      <c r="BA1213" s="116">
        <f t="shared" si="560"/>
        <v>0</v>
      </c>
      <c r="BB1213" s="116">
        <f t="shared" si="561"/>
        <v>0</v>
      </c>
      <c r="BC1213" s="115">
        <f t="shared" si="567"/>
        <v>0</v>
      </c>
      <c r="BD1213" s="116">
        <f t="shared" si="562"/>
        <v>0</v>
      </c>
      <c r="BE1213" s="120">
        <f t="shared" si="568"/>
        <v>0</v>
      </c>
      <c r="BF1213" s="115">
        <f t="shared" si="569"/>
        <v>0</v>
      </c>
      <c r="BG1213" s="116">
        <f t="shared" si="563"/>
        <v>0</v>
      </c>
      <c r="BH1213" s="120">
        <f t="shared" si="570"/>
        <v>0</v>
      </c>
      <c r="BI1213" s="115">
        <f t="shared" si="571"/>
        <v>0</v>
      </c>
      <c r="BJ1213" s="116">
        <f t="shared" si="564"/>
        <v>0</v>
      </c>
      <c r="BK1213" s="120">
        <f t="shared" si="572"/>
        <v>0</v>
      </c>
      <c r="BL1213" s="120">
        <f t="shared" si="573"/>
        <v>0</v>
      </c>
      <c r="BN1213" s="375">
        <f t="shared" si="565"/>
        <v>0</v>
      </c>
      <c r="BP1213" s="380"/>
      <c r="DH1213" s="102"/>
    </row>
    <row r="1214" spans="1:112" hidden="1">
      <c r="A1214" s="110"/>
      <c r="B1214" s="786" t="s">
        <v>16</v>
      </c>
      <c r="C1214" s="786"/>
      <c r="D1214" s="786"/>
      <c r="E1214" s="786"/>
      <c r="F1214" s="786"/>
      <c r="G1214" s="786"/>
      <c r="H1214" s="786"/>
      <c r="I1214" s="786"/>
      <c r="J1214" s="786"/>
      <c r="K1214" s="786"/>
      <c r="L1214" s="786"/>
      <c r="M1214" s="786"/>
      <c r="N1214" s="786"/>
      <c r="O1214" s="786"/>
      <c r="P1214" s="786"/>
      <c r="Q1214" s="786"/>
      <c r="R1214" s="787"/>
      <c r="S1214" s="787"/>
      <c r="T1214" s="788"/>
      <c r="U1214" s="787" t="s">
        <v>8</v>
      </c>
      <c r="V1214" s="787" t="s">
        <v>8</v>
      </c>
      <c r="W1214" s="783">
        <v>10</v>
      </c>
      <c r="X1214" s="789"/>
      <c r="Y1214" s="789"/>
      <c r="Z1214" s="781">
        <v>3.5</v>
      </c>
      <c r="AA1214" s="782"/>
      <c r="AB1214" s="783">
        <v>3.5</v>
      </c>
      <c r="AC1214" s="781"/>
      <c r="AD1214" s="782"/>
      <c r="AE1214" s="783"/>
      <c r="AF1214" s="784">
        <f t="shared" si="566"/>
        <v>0</v>
      </c>
      <c r="AG1214" s="784"/>
      <c r="AH1214" s="784"/>
      <c r="AI1214" s="784"/>
      <c r="AJ1214" s="784">
        <f t="shared" si="554"/>
        <v>0</v>
      </c>
      <c r="AK1214" s="784"/>
      <c r="AL1214" s="784"/>
      <c r="AM1214" s="784"/>
      <c r="AN1214" s="784">
        <f t="shared" si="555"/>
        <v>0</v>
      </c>
      <c r="AO1214" s="784"/>
      <c r="AP1214" s="784"/>
      <c r="AQ1214" s="784"/>
      <c r="AR1214" s="363"/>
      <c r="AS1214" s="785">
        <f t="shared" si="556"/>
        <v>0</v>
      </c>
      <c r="AT1214" s="785"/>
      <c r="AU1214" s="785"/>
      <c r="AV1214" s="785"/>
      <c r="AW1214" s="785">
        <f t="shared" si="557"/>
        <v>0</v>
      </c>
      <c r="AX1214" s="91"/>
      <c r="AY1214" s="116">
        <f t="shared" si="558"/>
        <v>0</v>
      </c>
      <c r="AZ1214" s="116">
        <f t="shared" si="559"/>
        <v>0</v>
      </c>
      <c r="BA1214" s="116">
        <f t="shared" si="560"/>
        <v>0</v>
      </c>
      <c r="BB1214" s="116">
        <f t="shared" si="561"/>
        <v>0</v>
      </c>
      <c r="BC1214" s="115">
        <f t="shared" si="567"/>
        <v>0</v>
      </c>
      <c r="BD1214" s="116">
        <f t="shared" si="562"/>
        <v>0</v>
      </c>
      <c r="BE1214" s="120">
        <f t="shared" si="568"/>
        <v>0</v>
      </c>
      <c r="BF1214" s="115">
        <f t="shared" si="569"/>
        <v>0</v>
      </c>
      <c r="BG1214" s="116">
        <f t="shared" si="563"/>
        <v>0</v>
      </c>
      <c r="BH1214" s="120">
        <f t="shared" si="570"/>
        <v>0</v>
      </c>
      <c r="BI1214" s="115">
        <f t="shared" si="571"/>
        <v>0</v>
      </c>
      <c r="BJ1214" s="116">
        <f t="shared" si="564"/>
        <v>0</v>
      </c>
      <c r="BK1214" s="120">
        <f t="shared" si="572"/>
        <v>0</v>
      </c>
      <c r="BL1214" s="120">
        <f t="shared" si="573"/>
        <v>0</v>
      </c>
      <c r="BN1214" s="375">
        <f t="shared" si="565"/>
        <v>0</v>
      </c>
      <c r="BP1214" s="380"/>
      <c r="DH1214" s="102"/>
    </row>
    <row r="1215" spans="1:112" hidden="1">
      <c r="A1215" s="110"/>
      <c r="B1215" s="786" t="s">
        <v>381</v>
      </c>
      <c r="C1215" s="786"/>
      <c r="D1215" s="786"/>
      <c r="E1215" s="786"/>
      <c r="F1215" s="786"/>
      <c r="G1215" s="786"/>
      <c r="H1215" s="786"/>
      <c r="I1215" s="786"/>
      <c r="J1215" s="786"/>
      <c r="K1215" s="786"/>
      <c r="L1215" s="786"/>
      <c r="M1215" s="786"/>
      <c r="N1215" s="786"/>
      <c r="O1215" s="786"/>
      <c r="P1215" s="786"/>
      <c r="Q1215" s="786"/>
      <c r="R1215" s="787"/>
      <c r="S1215" s="787"/>
      <c r="T1215" s="788"/>
      <c r="U1215" s="787" t="s">
        <v>8</v>
      </c>
      <c r="V1215" s="787"/>
      <c r="W1215" s="783">
        <v>125</v>
      </c>
      <c r="X1215" s="789"/>
      <c r="Y1215" s="789"/>
      <c r="Z1215" s="781">
        <v>350</v>
      </c>
      <c r="AA1215" s="782"/>
      <c r="AB1215" s="783"/>
      <c r="AC1215" s="781"/>
      <c r="AD1215" s="782"/>
      <c r="AE1215" s="783"/>
      <c r="AF1215" s="784">
        <f t="shared" si="566"/>
        <v>0</v>
      </c>
      <c r="AG1215" s="784"/>
      <c r="AH1215" s="784"/>
      <c r="AI1215" s="784"/>
      <c r="AJ1215" s="784">
        <f t="shared" si="554"/>
        <v>0</v>
      </c>
      <c r="AK1215" s="784"/>
      <c r="AL1215" s="784"/>
      <c r="AM1215" s="784"/>
      <c r="AN1215" s="784">
        <f t="shared" si="555"/>
        <v>0</v>
      </c>
      <c r="AO1215" s="784"/>
      <c r="AP1215" s="784"/>
      <c r="AQ1215" s="784"/>
      <c r="AR1215" s="363"/>
      <c r="AS1215" s="785">
        <f t="shared" si="556"/>
        <v>0</v>
      </c>
      <c r="AT1215" s="785"/>
      <c r="AU1215" s="785"/>
      <c r="AV1215" s="785"/>
      <c r="AW1215" s="785">
        <f t="shared" si="557"/>
        <v>0</v>
      </c>
      <c r="AX1215" s="91"/>
      <c r="AY1215" s="116">
        <f t="shared" si="558"/>
        <v>0</v>
      </c>
      <c r="AZ1215" s="116">
        <f t="shared" si="559"/>
        <v>0</v>
      </c>
      <c r="BA1215" s="116">
        <f t="shared" si="560"/>
        <v>0</v>
      </c>
      <c r="BB1215" s="116">
        <f t="shared" si="561"/>
        <v>0</v>
      </c>
      <c r="BC1215" s="115">
        <f t="shared" si="567"/>
        <v>0</v>
      </c>
      <c r="BD1215" s="116">
        <f t="shared" si="562"/>
        <v>0</v>
      </c>
      <c r="BE1215" s="120">
        <f t="shared" si="568"/>
        <v>0</v>
      </c>
      <c r="BF1215" s="115">
        <f t="shared" si="569"/>
        <v>0</v>
      </c>
      <c r="BG1215" s="116">
        <f t="shared" si="563"/>
        <v>0</v>
      </c>
      <c r="BH1215" s="120">
        <f t="shared" si="570"/>
        <v>0</v>
      </c>
      <c r="BI1215" s="115">
        <f t="shared" si="571"/>
        <v>0</v>
      </c>
      <c r="BJ1215" s="116">
        <f t="shared" si="564"/>
        <v>0</v>
      </c>
      <c r="BK1215" s="120">
        <f t="shared" si="572"/>
        <v>0</v>
      </c>
      <c r="BL1215" s="120">
        <f t="shared" si="573"/>
        <v>0</v>
      </c>
      <c r="BN1215" s="375">
        <f t="shared" si="565"/>
        <v>0</v>
      </c>
      <c r="BP1215" s="380"/>
      <c r="DH1215" s="102"/>
    </row>
    <row r="1216" spans="1:112" hidden="1">
      <c r="A1216" s="110"/>
      <c r="B1216" s="786"/>
      <c r="C1216" s="786"/>
      <c r="D1216" s="786"/>
      <c r="E1216" s="786"/>
      <c r="F1216" s="786"/>
      <c r="G1216" s="786"/>
      <c r="H1216" s="786"/>
      <c r="I1216" s="786"/>
      <c r="J1216" s="786"/>
      <c r="K1216" s="786"/>
      <c r="L1216" s="786"/>
      <c r="M1216" s="786"/>
      <c r="N1216" s="786"/>
      <c r="O1216" s="786"/>
      <c r="P1216" s="786"/>
      <c r="Q1216" s="786"/>
      <c r="R1216" s="787"/>
      <c r="S1216" s="787"/>
      <c r="T1216" s="788"/>
      <c r="U1216" s="787"/>
      <c r="V1216" s="787"/>
      <c r="W1216" s="783"/>
      <c r="X1216" s="789"/>
      <c r="Y1216" s="789"/>
      <c r="Z1216" s="789"/>
      <c r="AA1216" s="789"/>
      <c r="AB1216" s="789"/>
      <c r="AC1216" s="781"/>
      <c r="AD1216" s="782"/>
      <c r="AE1216" s="783"/>
      <c r="AF1216" s="784">
        <f t="shared" si="566"/>
        <v>0</v>
      </c>
      <c r="AG1216" s="784"/>
      <c r="AH1216" s="784"/>
      <c r="AI1216" s="784"/>
      <c r="AJ1216" s="784">
        <f t="shared" si="554"/>
        <v>0</v>
      </c>
      <c r="AK1216" s="784"/>
      <c r="AL1216" s="784"/>
      <c r="AM1216" s="784"/>
      <c r="AN1216" s="784">
        <f t="shared" si="555"/>
        <v>0</v>
      </c>
      <c r="AO1216" s="784"/>
      <c r="AP1216" s="784"/>
      <c r="AQ1216" s="784"/>
      <c r="AR1216" s="363"/>
      <c r="AS1216" s="785">
        <f t="shared" si="556"/>
        <v>0</v>
      </c>
      <c r="AT1216" s="785"/>
      <c r="AU1216" s="785"/>
      <c r="AV1216" s="785"/>
      <c r="AW1216" s="785">
        <f t="shared" si="557"/>
        <v>0</v>
      </c>
      <c r="AX1216" s="91"/>
      <c r="AY1216" s="116">
        <f t="shared" si="558"/>
        <v>0</v>
      </c>
      <c r="AZ1216" s="116">
        <f t="shared" si="559"/>
        <v>0</v>
      </c>
      <c r="BA1216" s="116">
        <f t="shared" si="560"/>
        <v>0</v>
      </c>
      <c r="BB1216" s="116">
        <f t="shared" si="561"/>
        <v>0</v>
      </c>
      <c r="BC1216" s="115">
        <f t="shared" si="567"/>
        <v>0</v>
      </c>
      <c r="BD1216" s="116">
        <f t="shared" si="562"/>
        <v>0</v>
      </c>
      <c r="BE1216" s="120">
        <f t="shared" si="568"/>
        <v>0</v>
      </c>
      <c r="BF1216" s="115">
        <f t="shared" si="569"/>
        <v>0</v>
      </c>
      <c r="BG1216" s="116">
        <f t="shared" si="563"/>
        <v>0</v>
      </c>
      <c r="BH1216" s="120">
        <f t="shared" si="570"/>
        <v>0</v>
      </c>
      <c r="BI1216" s="115">
        <f t="shared" si="571"/>
        <v>0</v>
      </c>
      <c r="BJ1216" s="116">
        <f t="shared" si="564"/>
        <v>0</v>
      </c>
      <c r="BK1216" s="120">
        <f t="shared" si="572"/>
        <v>0</v>
      </c>
      <c r="BL1216" s="120">
        <f t="shared" si="573"/>
        <v>0</v>
      </c>
      <c r="BN1216" s="375">
        <f t="shared" si="565"/>
        <v>0</v>
      </c>
      <c r="BP1216" s="380"/>
      <c r="DH1216" s="102"/>
    </row>
    <row r="1217" spans="1:112" hidden="1">
      <c r="A1217" s="110"/>
      <c r="B1217" s="786"/>
      <c r="C1217" s="786"/>
      <c r="D1217" s="786"/>
      <c r="E1217" s="786"/>
      <c r="F1217" s="786"/>
      <c r="G1217" s="786"/>
      <c r="H1217" s="786"/>
      <c r="I1217" s="786"/>
      <c r="J1217" s="786"/>
      <c r="K1217" s="786"/>
      <c r="L1217" s="786"/>
      <c r="M1217" s="786"/>
      <c r="N1217" s="786"/>
      <c r="O1217" s="786"/>
      <c r="P1217" s="786"/>
      <c r="Q1217" s="786"/>
      <c r="R1217" s="787"/>
      <c r="S1217" s="787"/>
      <c r="T1217" s="788"/>
      <c r="U1217" s="787"/>
      <c r="V1217" s="787"/>
      <c r="W1217" s="783"/>
      <c r="X1217" s="789"/>
      <c r="Y1217" s="789"/>
      <c r="Z1217" s="789"/>
      <c r="AA1217" s="789"/>
      <c r="AB1217" s="789"/>
      <c r="AC1217" s="781"/>
      <c r="AD1217" s="782"/>
      <c r="AE1217" s="783"/>
      <c r="AF1217" s="784">
        <f t="shared" si="566"/>
        <v>0</v>
      </c>
      <c r="AG1217" s="784"/>
      <c r="AH1217" s="784"/>
      <c r="AI1217" s="784"/>
      <c r="AJ1217" s="784">
        <f t="shared" si="554"/>
        <v>0</v>
      </c>
      <c r="AK1217" s="784"/>
      <c r="AL1217" s="784"/>
      <c r="AM1217" s="784"/>
      <c r="AN1217" s="784">
        <f t="shared" si="555"/>
        <v>0</v>
      </c>
      <c r="AO1217" s="784"/>
      <c r="AP1217" s="784"/>
      <c r="AQ1217" s="784"/>
      <c r="AR1217" s="363"/>
      <c r="AS1217" s="785">
        <f t="shared" si="556"/>
        <v>0</v>
      </c>
      <c r="AT1217" s="785"/>
      <c r="AU1217" s="785"/>
      <c r="AV1217" s="785"/>
      <c r="AW1217" s="785">
        <f t="shared" si="557"/>
        <v>0</v>
      </c>
      <c r="AX1217" s="91"/>
      <c r="AY1217" s="116">
        <f t="shared" si="558"/>
        <v>0</v>
      </c>
      <c r="AZ1217" s="116">
        <f t="shared" si="559"/>
        <v>0</v>
      </c>
      <c r="BA1217" s="116">
        <f t="shared" si="560"/>
        <v>0</v>
      </c>
      <c r="BB1217" s="116">
        <f t="shared" si="561"/>
        <v>0</v>
      </c>
      <c r="BC1217" s="115">
        <f t="shared" si="567"/>
        <v>0</v>
      </c>
      <c r="BD1217" s="116">
        <f t="shared" si="562"/>
        <v>0</v>
      </c>
      <c r="BE1217" s="120">
        <f t="shared" si="568"/>
        <v>0</v>
      </c>
      <c r="BF1217" s="115">
        <f t="shared" si="569"/>
        <v>0</v>
      </c>
      <c r="BG1217" s="116">
        <f t="shared" si="563"/>
        <v>0</v>
      </c>
      <c r="BH1217" s="120">
        <f t="shared" si="570"/>
        <v>0</v>
      </c>
      <c r="BI1217" s="115">
        <f t="shared" si="571"/>
        <v>0</v>
      </c>
      <c r="BJ1217" s="116">
        <f t="shared" si="564"/>
        <v>0</v>
      </c>
      <c r="BK1217" s="120">
        <f t="shared" si="572"/>
        <v>0</v>
      </c>
      <c r="BL1217" s="120">
        <f t="shared" si="573"/>
        <v>0</v>
      </c>
      <c r="BN1217" s="375">
        <f t="shared" si="565"/>
        <v>0</v>
      </c>
      <c r="BP1217" s="380"/>
      <c r="DH1217" s="102"/>
    </row>
    <row r="1218" spans="1:112" hidden="1">
      <c r="A1218" s="110"/>
      <c r="B1218" s="786"/>
      <c r="C1218" s="786"/>
      <c r="D1218" s="786"/>
      <c r="E1218" s="786"/>
      <c r="F1218" s="786"/>
      <c r="G1218" s="786"/>
      <c r="H1218" s="786"/>
      <c r="I1218" s="786"/>
      <c r="J1218" s="786"/>
      <c r="K1218" s="786"/>
      <c r="L1218" s="786"/>
      <c r="M1218" s="786"/>
      <c r="N1218" s="786"/>
      <c r="O1218" s="786"/>
      <c r="P1218" s="786"/>
      <c r="Q1218" s="786"/>
      <c r="R1218" s="787"/>
      <c r="S1218" s="787"/>
      <c r="T1218" s="788"/>
      <c r="U1218" s="787"/>
      <c r="V1218" s="787"/>
      <c r="W1218" s="783"/>
      <c r="X1218" s="789"/>
      <c r="Y1218" s="789"/>
      <c r="Z1218" s="789"/>
      <c r="AA1218" s="789"/>
      <c r="AB1218" s="789"/>
      <c r="AC1218" s="781"/>
      <c r="AD1218" s="782"/>
      <c r="AE1218" s="783"/>
      <c r="AF1218" s="784">
        <f t="shared" si="566"/>
        <v>0</v>
      </c>
      <c r="AG1218" s="784"/>
      <c r="AH1218" s="784"/>
      <c r="AI1218" s="784"/>
      <c r="AJ1218" s="784">
        <f t="shared" si="554"/>
        <v>0</v>
      </c>
      <c r="AK1218" s="784"/>
      <c r="AL1218" s="784"/>
      <c r="AM1218" s="784"/>
      <c r="AN1218" s="784">
        <f t="shared" si="555"/>
        <v>0</v>
      </c>
      <c r="AO1218" s="784"/>
      <c r="AP1218" s="784"/>
      <c r="AQ1218" s="784"/>
      <c r="AR1218" s="363"/>
      <c r="AS1218" s="785">
        <f t="shared" si="556"/>
        <v>0</v>
      </c>
      <c r="AT1218" s="785"/>
      <c r="AU1218" s="785"/>
      <c r="AV1218" s="785"/>
      <c r="AW1218" s="785">
        <f t="shared" si="557"/>
        <v>0</v>
      </c>
      <c r="AX1218" s="91"/>
      <c r="AY1218" s="116">
        <f t="shared" si="558"/>
        <v>0</v>
      </c>
      <c r="AZ1218" s="116">
        <f t="shared" si="559"/>
        <v>0</v>
      </c>
      <c r="BA1218" s="116">
        <f t="shared" si="560"/>
        <v>0</v>
      </c>
      <c r="BB1218" s="116">
        <f t="shared" si="561"/>
        <v>0</v>
      </c>
      <c r="BC1218" s="115">
        <f t="shared" si="567"/>
        <v>0</v>
      </c>
      <c r="BD1218" s="116">
        <f t="shared" si="562"/>
        <v>0</v>
      </c>
      <c r="BE1218" s="120">
        <f t="shared" si="568"/>
        <v>0</v>
      </c>
      <c r="BF1218" s="115">
        <f t="shared" si="569"/>
        <v>0</v>
      </c>
      <c r="BG1218" s="116">
        <f t="shared" si="563"/>
        <v>0</v>
      </c>
      <c r="BH1218" s="120">
        <f t="shared" si="570"/>
        <v>0</v>
      </c>
      <c r="BI1218" s="115">
        <f t="shared" si="571"/>
        <v>0</v>
      </c>
      <c r="BJ1218" s="116">
        <f t="shared" si="564"/>
        <v>0</v>
      </c>
      <c r="BK1218" s="120">
        <f t="shared" si="572"/>
        <v>0</v>
      </c>
      <c r="BL1218" s="120">
        <f t="shared" si="573"/>
        <v>0</v>
      </c>
      <c r="BN1218" s="375">
        <f t="shared" si="565"/>
        <v>0</v>
      </c>
      <c r="BP1218" s="380"/>
      <c r="DH1218" s="102"/>
    </row>
    <row r="1219" spans="1:112" hidden="1">
      <c r="A1219" s="110"/>
      <c r="B1219" s="786"/>
      <c r="C1219" s="786"/>
      <c r="D1219" s="786"/>
      <c r="E1219" s="786"/>
      <c r="F1219" s="786"/>
      <c r="G1219" s="786"/>
      <c r="H1219" s="786"/>
      <c r="I1219" s="786"/>
      <c r="J1219" s="786"/>
      <c r="K1219" s="786"/>
      <c r="L1219" s="786"/>
      <c r="M1219" s="786"/>
      <c r="N1219" s="786"/>
      <c r="O1219" s="786"/>
      <c r="P1219" s="786"/>
      <c r="Q1219" s="786"/>
      <c r="R1219" s="787"/>
      <c r="S1219" s="787"/>
      <c r="T1219" s="788"/>
      <c r="U1219" s="787"/>
      <c r="V1219" s="787"/>
      <c r="W1219" s="783"/>
      <c r="X1219" s="789"/>
      <c r="Y1219" s="789"/>
      <c r="Z1219" s="789"/>
      <c r="AA1219" s="789"/>
      <c r="AB1219" s="789"/>
      <c r="AC1219" s="781"/>
      <c r="AD1219" s="782"/>
      <c r="AE1219" s="783"/>
      <c r="AF1219" s="784">
        <f t="shared" si="566"/>
        <v>0</v>
      </c>
      <c r="AG1219" s="784"/>
      <c r="AH1219" s="784"/>
      <c r="AI1219" s="784"/>
      <c r="AJ1219" s="784">
        <f t="shared" si="554"/>
        <v>0</v>
      </c>
      <c r="AK1219" s="784"/>
      <c r="AL1219" s="784"/>
      <c r="AM1219" s="784"/>
      <c r="AN1219" s="784">
        <f t="shared" si="555"/>
        <v>0</v>
      </c>
      <c r="AO1219" s="784"/>
      <c r="AP1219" s="784"/>
      <c r="AQ1219" s="784"/>
      <c r="AR1219" s="363"/>
      <c r="AS1219" s="785">
        <f t="shared" si="556"/>
        <v>0</v>
      </c>
      <c r="AT1219" s="785"/>
      <c r="AU1219" s="785"/>
      <c r="AV1219" s="785"/>
      <c r="AW1219" s="785">
        <f t="shared" si="557"/>
        <v>0</v>
      </c>
      <c r="AX1219" s="91"/>
      <c r="AY1219" s="116">
        <f t="shared" si="558"/>
        <v>0</v>
      </c>
      <c r="AZ1219" s="116">
        <f t="shared" si="559"/>
        <v>0</v>
      </c>
      <c r="BA1219" s="116">
        <f t="shared" si="560"/>
        <v>0</v>
      </c>
      <c r="BB1219" s="116">
        <f t="shared" si="561"/>
        <v>0</v>
      </c>
      <c r="BC1219" s="115">
        <f t="shared" si="567"/>
        <v>0</v>
      </c>
      <c r="BD1219" s="116">
        <f t="shared" si="562"/>
        <v>0</v>
      </c>
      <c r="BE1219" s="120">
        <f t="shared" si="568"/>
        <v>0</v>
      </c>
      <c r="BF1219" s="115">
        <f t="shared" si="569"/>
        <v>0</v>
      </c>
      <c r="BG1219" s="116">
        <f t="shared" si="563"/>
        <v>0</v>
      </c>
      <c r="BH1219" s="120">
        <f t="shared" si="570"/>
        <v>0</v>
      </c>
      <c r="BI1219" s="115">
        <f t="shared" si="571"/>
        <v>0</v>
      </c>
      <c r="BJ1219" s="116">
        <f t="shared" si="564"/>
        <v>0</v>
      </c>
      <c r="BK1219" s="120">
        <f t="shared" si="572"/>
        <v>0</v>
      </c>
      <c r="BL1219" s="120">
        <f t="shared" si="573"/>
        <v>0</v>
      </c>
      <c r="BN1219" s="375">
        <f t="shared" si="565"/>
        <v>0</v>
      </c>
      <c r="BP1219" s="380"/>
      <c r="DH1219" s="102"/>
    </row>
    <row r="1220" spans="1:112" hidden="1">
      <c r="A1220" s="110"/>
      <c r="B1220" s="786"/>
      <c r="C1220" s="786"/>
      <c r="D1220" s="786"/>
      <c r="E1220" s="786"/>
      <c r="F1220" s="786"/>
      <c r="G1220" s="786"/>
      <c r="H1220" s="786"/>
      <c r="I1220" s="786"/>
      <c r="J1220" s="786"/>
      <c r="K1220" s="786"/>
      <c r="L1220" s="786"/>
      <c r="M1220" s="786"/>
      <c r="N1220" s="786"/>
      <c r="O1220" s="786"/>
      <c r="P1220" s="786"/>
      <c r="Q1220" s="786"/>
      <c r="R1220" s="787"/>
      <c r="S1220" s="787"/>
      <c r="T1220" s="788"/>
      <c r="U1220" s="787"/>
      <c r="V1220" s="787"/>
      <c r="W1220" s="783"/>
      <c r="X1220" s="789"/>
      <c r="Y1220" s="789"/>
      <c r="Z1220" s="789"/>
      <c r="AA1220" s="789"/>
      <c r="AB1220" s="789"/>
      <c r="AC1220" s="781"/>
      <c r="AD1220" s="782"/>
      <c r="AE1220" s="783"/>
      <c r="AF1220" s="784">
        <f t="shared" si="566"/>
        <v>0</v>
      </c>
      <c r="AG1220" s="784"/>
      <c r="AH1220" s="784"/>
      <c r="AI1220" s="784"/>
      <c r="AJ1220" s="784">
        <f t="shared" si="554"/>
        <v>0</v>
      </c>
      <c r="AK1220" s="784"/>
      <c r="AL1220" s="784"/>
      <c r="AM1220" s="784"/>
      <c r="AN1220" s="784">
        <f t="shared" si="555"/>
        <v>0</v>
      </c>
      <c r="AO1220" s="784"/>
      <c r="AP1220" s="784"/>
      <c r="AQ1220" s="784"/>
      <c r="AR1220" s="363"/>
      <c r="AS1220" s="785">
        <f t="shared" si="556"/>
        <v>0</v>
      </c>
      <c r="AT1220" s="785"/>
      <c r="AU1220" s="785"/>
      <c r="AV1220" s="785"/>
      <c r="AW1220" s="785">
        <f t="shared" si="557"/>
        <v>0</v>
      </c>
      <c r="AX1220" s="91"/>
      <c r="AY1220" s="116">
        <f t="shared" si="558"/>
        <v>0</v>
      </c>
      <c r="AZ1220" s="116">
        <f t="shared" si="559"/>
        <v>0</v>
      </c>
      <c r="BA1220" s="116">
        <f t="shared" si="560"/>
        <v>0</v>
      </c>
      <c r="BB1220" s="116">
        <f t="shared" si="561"/>
        <v>0</v>
      </c>
      <c r="BC1220" s="115">
        <f t="shared" si="567"/>
        <v>0</v>
      </c>
      <c r="BD1220" s="116">
        <f t="shared" si="562"/>
        <v>0</v>
      </c>
      <c r="BE1220" s="120">
        <f t="shared" si="568"/>
        <v>0</v>
      </c>
      <c r="BF1220" s="115">
        <f t="shared" si="569"/>
        <v>0</v>
      </c>
      <c r="BG1220" s="116">
        <f t="shared" si="563"/>
        <v>0</v>
      </c>
      <c r="BH1220" s="120">
        <f t="shared" si="570"/>
        <v>0</v>
      </c>
      <c r="BI1220" s="115">
        <f t="shared" si="571"/>
        <v>0</v>
      </c>
      <c r="BJ1220" s="116">
        <f t="shared" si="564"/>
        <v>0</v>
      </c>
      <c r="BK1220" s="120">
        <f t="shared" si="572"/>
        <v>0</v>
      </c>
      <c r="BL1220" s="120">
        <f t="shared" si="573"/>
        <v>0</v>
      </c>
      <c r="BN1220" s="375">
        <f t="shared" si="565"/>
        <v>0</v>
      </c>
      <c r="BP1220" s="380"/>
      <c r="DH1220" s="102"/>
    </row>
    <row r="1221" spans="1:112" ht="5" hidden="1" customHeight="1">
      <c r="A1221" s="103"/>
      <c r="B1221" s="364"/>
      <c r="C1221" s="364"/>
      <c r="D1221" s="364"/>
      <c r="E1221" s="364"/>
      <c r="F1221" s="364"/>
      <c r="G1221" s="364"/>
      <c r="H1221" s="364"/>
      <c r="I1221" s="364"/>
      <c r="J1221" s="364"/>
      <c r="K1221" s="364"/>
      <c r="L1221" s="364"/>
      <c r="M1221" s="364"/>
      <c r="N1221" s="364"/>
      <c r="O1221" s="364"/>
      <c r="P1221" s="364"/>
      <c r="Q1221" s="364"/>
      <c r="R1221" s="365"/>
      <c r="S1221" s="365"/>
      <c r="T1221" s="365"/>
      <c r="U1221" s="365"/>
      <c r="V1221" s="365"/>
      <c r="W1221" s="366"/>
      <c r="X1221" s="366"/>
      <c r="Y1221" s="366"/>
      <c r="Z1221" s="366"/>
      <c r="AA1221" s="366"/>
      <c r="AB1221" s="366"/>
      <c r="AC1221" s="366"/>
      <c r="AD1221" s="366"/>
      <c r="AE1221" s="366"/>
      <c r="AF1221" s="367"/>
      <c r="AG1221" s="367"/>
      <c r="AH1221" s="367"/>
      <c r="AI1221" s="367"/>
      <c r="AJ1221" s="367"/>
      <c r="AK1221" s="367"/>
      <c r="AL1221" s="367"/>
      <c r="AM1221" s="367"/>
      <c r="AN1221" s="367"/>
      <c r="AO1221" s="367"/>
      <c r="AP1221" s="367"/>
      <c r="AQ1221" s="367"/>
      <c r="AR1221" s="368"/>
      <c r="AS1221" s="361"/>
      <c r="AT1221" s="361"/>
      <c r="AU1221" s="361"/>
      <c r="AV1221" s="361"/>
      <c r="AW1221" s="361"/>
      <c r="AX1221" s="91"/>
      <c r="AY1221" s="106">
        <f>AY1180</f>
        <v>0</v>
      </c>
      <c r="AZ1221" s="106">
        <f>AZ1180</f>
        <v>0</v>
      </c>
      <c r="BA1221" s="106">
        <f>BA1180</f>
        <v>0</v>
      </c>
      <c r="BB1221" s="106">
        <f>BB1180</f>
        <v>0</v>
      </c>
      <c r="BC1221" s="106"/>
      <c r="BD1221" s="117"/>
      <c r="BE1221" s="119">
        <f>BE1180</f>
        <v>0</v>
      </c>
      <c r="BF1221" s="106"/>
      <c r="BG1221" s="106">
        <f>BG1180</f>
        <v>0</v>
      </c>
      <c r="BH1221" s="119">
        <f>BH1180</f>
        <v>0</v>
      </c>
      <c r="BI1221" s="106"/>
      <c r="BJ1221" s="106">
        <f>BJ1180</f>
        <v>0</v>
      </c>
      <c r="BK1221" s="119">
        <f>BK1180</f>
        <v>0</v>
      </c>
      <c r="BL1221" s="119">
        <f>BL1180</f>
        <v>0</v>
      </c>
      <c r="BN1221" s="377"/>
      <c r="BP1221" s="382"/>
      <c r="DH1221" s="104"/>
    </row>
    <row r="1222" spans="1:112" ht="21.5" hidden="1" customHeight="1">
      <c r="A1222" s="103"/>
      <c r="B1222" s="369"/>
      <c r="C1222" s="370"/>
      <c r="D1222" s="370"/>
      <c r="E1222" s="370"/>
      <c r="F1222" s="370"/>
      <c r="G1222" s="370"/>
      <c r="H1222" s="370"/>
      <c r="I1222" s="370"/>
      <c r="J1222" s="370"/>
      <c r="K1222" s="370"/>
      <c r="L1222" s="370"/>
      <c r="M1222" s="370"/>
      <c r="N1222" s="370"/>
      <c r="O1222" s="370"/>
      <c r="P1222" s="370"/>
      <c r="Q1222" s="370"/>
      <c r="R1222" s="143"/>
      <c r="S1222" s="143"/>
      <c r="T1222" s="143"/>
      <c r="U1222" s="143"/>
      <c r="V1222" s="143"/>
      <c r="W1222" s="143"/>
      <c r="X1222" s="143"/>
      <c r="Y1222" s="143"/>
      <c r="Z1222" s="143"/>
      <c r="AA1222" s="143"/>
      <c r="AB1222" s="143"/>
      <c r="AC1222" s="143"/>
      <c r="AD1222" s="143"/>
      <c r="AE1222" s="246" t="str">
        <f>CONCATENATE(B1180," ","TOTAL")</f>
        <v>INTERIOR WOODWORK TOTAL</v>
      </c>
      <c r="AF1222" s="802">
        <f>SUBTOTAL(9,AF1181:AF1221)</f>
        <v>350</v>
      </c>
      <c r="AG1222" s="802"/>
      <c r="AH1222" s="802"/>
      <c r="AI1222" s="802"/>
      <c r="AJ1222" s="802">
        <f>SUBTOTAL(9,AJ1181:AJ1221)</f>
        <v>200</v>
      </c>
      <c r="AK1222" s="802"/>
      <c r="AL1222" s="802"/>
      <c r="AM1222" s="802"/>
      <c r="AN1222" s="802">
        <f>SUBTOTAL(9,AN1181:AN1221)</f>
        <v>0</v>
      </c>
      <c r="AO1222" s="802"/>
      <c r="AP1222" s="802"/>
      <c r="AQ1222" s="802"/>
      <c r="AR1222" s="359"/>
      <c r="AS1222" s="803">
        <f>SUBTOTAL(9,AS1181:AS1221)</f>
        <v>550</v>
      </c>
      <c r="AT1222" s="803"/>
      <c r="AU1222" s="803"/>
      <c r="AV1222" s="803"/>
      <c r="AW1222" s="803">
        <f>SUM(AW1185:AW1193)</f>
        <v>0</v>
      </c>
      <c r="AX1222" s="91"/>
      <c r="AY1222" s="121">
        <f t="shared" ref="AY1222:BL1222" si="574">SUM(AY1181:AY1221)</f>
        <v>350</v>
      </c>
      <c r="AZ1222" s="121">
        <f t="shared" si="574"/>
        <v>200</v>
      </c>
      <c r="BA1222" s="121">
        <f t="shared" si="574"/>
        <v>0</v>
      </c>
      <c r="BB1222" s="121">
        <f t="shared" si="574"/>
        <v>550</v>
      </c>
      <c r="BC1222" s="118">
        <f t="shared" si="574"/>
        <v>4.1884816753926706E-3</v>
      </c>
      <c r="BD1222" s="121">
        <f t="shared" si="574"/>
        <v>94.500000000000014</v>
      </c>
      <c r="BE1222" s="121">
        <f t="shared" si="574"/>
        <v>444.5</v>
      </c>
      <c r="BF1222" s="118">
        <f t="shared" si="574"/>
        <v>2.3934181002243831E-3</v>
      </c>
      <c r="BG1222" s="121">
        <f t="shared" si="574"/>
        <v>54</v>
      </c>
      <c r="BH1222" s="121">
        <f t="shared" si="574"/>
        <v>254</v>
      </c>
      <c r="BI1222" s="118">
        <f t="shared" si="574"/>
        <v>0</v>
      </c>
      <c r="BJ1222" s="121">
        <f t="shared" si="574"/>
        <v>0</v>
      </c>
      <c r="BK1222" s="121">
        <f t="shared" si="574"/>
        <v>0</v>
      </c>
      <c r="BL1222" s="121">
        <f t="shared" si="574"/>
        <v>698.5</v>
      </c>
      <c r="BN1222" s="383">
        <f>IFERROR(AS1222/Total_Detailed_Estimate,0)</f>
        <v>6.5818997756170528E-3</v>
      </c>
      <c r="BP1222" s="381"/>
      <c r="DH1222" s="109"/>
    </row>
    <row r="1223" spans="1:112" ht="8.75" hidden="1" customHeight="1">
      <c r="A1223" s="103"/>
      <c r="B1223" s="140"/>
      <c r="C1223" s="140"/>
      <c r="D1223" s="140"/>
      <c r="E1223" s="140"/>
      <c r="F1223" s="140"/>
      <c r="G1223" s="140"/>
      <c r="H1223" s="140"/>
      <c r="I1223" s="140"/>
      <c r="J1223" s="140"/>
      <c r="K1223" s="140"/>
      <c r="L1223" s="140"/>
      <c r="M1223" s="140"/>
      <c r="N1223" s="140"/>
      <c r="O1223" s="140"/>
      <c r="P1223" s="140"/>
      <c r="Q1223" s="140"/>
      <c r="R1223" s="141"/>
      <c r="S1223" s="141"/>
      <c r="T1223" s="141"/>
      <c r="U1223" s="141"/>
      <c r="V1223" s="141"/>
      <c r="W1223" s="142"/>
      <c r="X1223" s="142"/>
      <c r="Y1223" s="142"/>
      <c r="Z1223" s="142"/>
      <c r="AA1223" s="142"/>
      <c r="AB1223" s="142"/>
      <c r="AC1223" s="142"/>
      <c r="AD1223" s="142"/>
      <c r="AE1223" s="392"/>
      <c r="AF1223" s="144"/>
      <c r="AG1223" s="144"/>
      <c r="AH1223" s="144"/>
      <c r="AI1223" s="144"/>
      <c r="AJ1223" s="144"/>
      <c r="AK1223" s="144"/>
      <c r="AL1223" s="144"/>
      <c r="AM1223" s="144"/>
      <c r="AN1223" s="144"/>
      <c r="AO1223" s="144"/>
      <c r="AP1223" s="144"/>
      <c r="AQ1223" s="144"/>
      <c r="AR1223" s="360"/>
      <c r="AS1223" s="362"/>
      <c r="AT1223" s="362"/>
      <c r="AU1223" s="362"/>
      <c r="AV1223" s="362"/>
      <c r="AW1223" s="393"/>
      <c r="AX1223" s="91"/>
      <c r="AY1223" s="106">
        <f>AY1180</f>
        <v>0</v>
      </c>
      <c r="AZ1223" s="106">
        <f>AZ1180</f>
        <v>0</v>
      </c>
      <c r="BA1223" s="106">
        <f>BA1180</f>
        <v>0</v>
      </c>
      <c r="BB1223" s="106">
        <f>BB1180</f>
        <v>0</v>
      </c>
      <c r="BC1223" s="106"/>
      <c r="BD1223" s="106"/>
      <c r="BE1223" s="106">
        <f>BE1180</f>
        <v>0</v>
      </c>
      <c r="BF1223" s="106"/>
      <c r="BG1223" s="106">
        <f>BG1180</f>
        <v>0</v>
      </c>
      <c r="BH1223" s="106">
        <f>BH1180</f>
        <v>0</v>
      </c>
      <c r="BI1223" s="106"/>
      <c r="BJ1223" s="106">
        <f>BJ1180</f>
        <v>0</v>
      </c>
      <c r="BK1223" s="106">
        <f>BK1180</f>
        <v>0</v>
      </c>
      <c r="BL1223" s="106">
        <f>BL1180</f>
        <v>0</v>
      </c>
      <c r="BN1223" s="377"/>
      <c r="BP1223" s="382"/>
      <c r="DH1223" s="104"/>
    </row>
    <row r="1224" spans="1:112" ht="9.5" hidden="1" customHeight="1">
      <c r="A1224" s="103"/>
      <c r="B1224" s="145"/>
      <c r="C1224" s="145"/>
      <c r="D1224" s="145"/>
      <c r="E1224" s="145"/>
      <c r="F1224" s="145"/>
      <c r="G1224" s="145"/>
      <c r="H1224" s="145"/>
      <c r="I1224" s="145"/>
      <c r="J1224" s="145"/>
      <c r="K1224" s="145"/>
      <c r="L1224" s="145"/>
      <c r="M1224" s="145"/>
      <c r="N1224" s="145"/>
      <c r="O1224" s="145"/>
      <c r="P1224" s="145"/>
      <c r="Q1224" s="145"/>
      <c r="R1224" s="146"/>
      <c r="S1224" s="146"/>
      <c r="T1224" s="146"/>
      <c r="U1224" s="146"/>
      <c r="V1224" s="146"/>
      <c r="W1224" s="146"/>
      <c r="X1224" s="146"/>
      <c r="Y1224" s="146"/>
      <c r="Z1224" s="146"/>
      <c r="AA1224" s="146"/>
      <c r="AB1224" s="146"/>
      <c r="AC1224" s="146"/>
      <c r="AD1224" s="146"/>
      <c r="AE1224" s="147"/>
      <c r="AF1224" s="148"/>
      <c r="AG1224" s="148"/>
      <c r="AH1224" s="148"/>
      <c r="AI1224" s="148"/>
      <c r="AJ1224" s="148"/>
      <c r="AK1224" s="148"/>
      <c r="AL1224" s="148"/>
      <c r="AM1224" s="148"/>
      <c r="AN1224" s="148"/>
      <c r="AO1224" s="148"/>
      <c r="AP1224" s="148"/>
      <c r="AQ1224" s="148"/>
      <c r="AR1224" s="148"/>
      <c r="AS1224" s="149"/>
      <c r="AT1224" s="149"/>
      <c r="AU1224" s="149"/>
      <c r="AV1224" s="149"/>
      <c r="AW1224" s="149"/>
      <c r="AX1224" s="91"/>
      <c r="AY1224" s="108">
        <f>AY1222</f>
        <v>350</v>
      </c>
      <c r="AZ1224" s="108">
        <f>AZ1222</f>
        <v>200</v>
      </c>
      <c r="BA1224" s="108">
        <f>BA1222</f>
        <v>0</v>
      </c>
      <c r="BB1224" s="108">
        <f>BB1222</f>
        <v>550</v>
      </c>
      <c r="BC1224" s="108"/>
      <c r="BD1224" s="108"/>
      <c r="BE1224" s="108">
        <f>BE1222</f>
        <v>444.5</v>
      </c>
      <c r="BF1224" s="108"/>
      <c r="BG1224" s="108">
        <f>BG1222</f>
        <v>54</v>
      </c>
      <c r="BH1224" s="108">
        <f>BH1222</f>
        <v>254</v>
      </c>
      <c r="BI1224" s="108"/>
      <c r="BJ1224" s="108">
        <f>BJ1222</f>
        <v>0</v>
      </c>
      <c r="BK1224" s="108">
        <f>BK1222</f>
        <v>0</v>
      </c>
      <c r="BL1224" s="108">
        <f>BL1222</f>
        <v>698.5</v>
      </c>
      <c r="DH1224" s="107"/>
    </row>
    <row r="1225" spans="1:112" ht="23" customHeight="1">
      <c r="A1225" s="114" t="s">
        <v>704</v>
      </c>
      <c r="B1225" s="795" t="str">
        <f>UPPER(Interior12_Category)</f>
        <v>INTERIOR PAINTING</v>
      </c>
      <c r="C1225" s="796"/>
      <c r="D1225" s="796"/>
      <c r="E1225" s="796"/>
      <c r="F1225" s="796"/>
      <c r="G1225" s="796"/>
      <c r="H1225" s="796"/>
      <c r="I1225" s="796"/>
      <c r="J1225" s="796"/>
      <c r="K1225" s="796"/>
      <c r="L1225" s="796"/>
      <c r="M1225" s="796"/>
      <c r="N1225" s="796"/>
      <c r="O1225" s="796"/>
      <c r="P1225" s="796"/>
      <c r="Q1225" s="797"/>
      <c r="R1225" s="798"/>
      <c r="S1225" s="798"/>
      <c r="T1225" s="798"/>
      <c r="U1225" s="799"/>
      <c r="V1225" s="800"/>
      <c r="W1225" s="790"/>
      <c r="X1225" s="790"/>
      <c r="Y1225" s="790"/>
      <c r="Z1225" s="790"/>
      <c r="AA1225" s="790"/>
      <c r="AB1225" s="790"/>
      <c r="AC1225" s="790"/>
      <c r="AD1225" s="790"/>
      <c r="AE1225" s="790"/>
      <c r="AF1225" s="791">
        <f>IF(Interior12_Labor=0,"",Interior12_Labor)</f>
        <v>3500</v>
      </c>
      <c r="AG1225" s="791"/>
      <c r="AH1225" s="791"/>
      <c r="AI1225" s="791"/>
      <c r="AJ1225" s="791">
        <f>IF(Interior12_Material=0,"",Interior12_Material)</f>
        <v>1500</v>
      </c>
      <c r="AK1225" s="791"/>
      <c r="AL1225" s="791"/>
      <c r="AM1225" s="791"/>
      <c r="AN1225" s="791" t="str">
        <f>IF(Interior12_Sub=0,"",Interior12_Sub)</f>
        <v/>
      </c>
      <c r="AO1225" s="791"/>
      <c r="AP1225" s="791"/>
      <c r="AQ1225" s="791"/>
      <c r="AR1225" s="358"/>
      <c r="AS1225" s="792">
        <f>IF(Interior12_Total=0,"",Interior12_Total)</f>
        <v>5000</v>
      </c>
      <c r="AT1225" s="792"/>
      <c r="AU1225" s="793"/>
      <c r="AV1225" s="793"/>
      <c r="AW1225" s="794"/>
      <c r="AX1225" s="371"/>
      <c r="AY1225" s="101"/>
      <c r="AZ1225" s="101"/>
      <c r="BA1225" s="101"/>
      <c r="BB1225" s="101"/>
      <c r="BC1225" s="101"/>
      <c r="BD1225" s="101"/>
      <c r="BE1225" s="101"/>
      <c r="BF1225" s="101"/>
      <c r="BG1225" s="101"/>
      <c r="BH1225" s="101"/>
      <c r="BI1225" s="101"/>
      <c r="BJ1225" s="101"/>
      <c r="BK1225" s="101"/>
      <c r="BL1225" s="101"/>
      <c r="BN1225" s="374"/>
      <c r="BP1225" s="378"/>
      <c r="DH1225" s="102"/>
    </row>
    <row r="1226" spans="1:112" hidden="1">
      <c r="A1226" s="110"/>
      <c r="B1226" s="786" t="s">
        <v>1021</v>
      </c>
      <c r="C1226" s="786"/>
      <c r="D1226" s="786"/>
      <c r="E1226" s="786"/>
      <c r="F1226" s="786"/>
      <c r="G1226" s="786"/>
      <c r="H1226" s="786"/>
      <c r="I1226" s="786"/>
      <c r="J1226" s="786"/>
      <c r="K1226" s="786"/>
      <c r="L1226" s="786"/>
      <c r="M1226" s="786"/>
      <c r="N1226" s="786"/>
      <c r="O1226" s="786"/>
      <c r="P1226" s="786"/>
      <c r="Q1226" s="786"/>
      <c r="R1226" s="787"/>
      <c r="S1226" s="787"/>
      <c r="T1226" s="788"/>
      <c r="U1226" s="787"/>
      <c r="V1226" s="787"/>
      <c r="W1226" s="783"/>
      <c r="X1226" s="789"/>
      <c r="Y1226" s="789"/>
      <c r="Z1226" s="789"/>
      <c r="AA1226" s="789"/>
      <c r="AB1226" s="789"/>
      <c r="AC1226" s="781"/>
      <c r="AD1226" s="782"/>
      <c r="AE1226" s="783"/>
      <c r="AF1226" s="784">
        <f>R1226*W1226</f>
        <v>0</v>
      </c>
      <c r="AG1226" s="784"/>
      <c r="AH1226" s="784"/>
      <c r="AI1226" s="784"/>
      <c r="AJ1226" s="784">
        <f t="shared" ref="AJ1226:AJ1265" si="575">R1226*Z1226</f>
        <v>0</v>
      </c>
      <c r="AK1226" s="784"/>
      <c r="AL1226" s="784"/>
      <c r="AM1226" s="784"/>
      <c r="AN1226" s="784">
        <f t="shared" ref="AN1226:AN1265" si="576">R1226*AC1226</f>
        <v>0</v>
      </c>
      <c r="AO1226" s="784"/>
      <c r="AP1226" s="784"/>
      <c r="AQ1226" s="784"/>
      <c r="AR1226" s="363"/>
      <c r="AS1226" s="785">
        <f t="shared" ref="AS1226:AS1265" si="577">SUM(AF1226:AQ1226)</f>
        <v>0</v>
      </c>
      <c r="AT1226" s="785"/>
      <c r="AU1226" s="785"/>
      <c r="AV1226" s="785"/>
      <c r="AW1226" s="785">
        <f t="shared" ref="AW1226:AW1265" si="578">SUM(AF1226:AQ1226)</f>
        <v>0</v>
      </c>
      <c r="AX1226" s="100"/>
      <c r="AY1226" s="116">
        <f t="shared" ref="AY1226:AY1265" si="579">AF1226</f>
        <v>0</v>
      </c>
      <c r="AZ1226" s="116">
        <f t="shared" ref="AZ1226:AZ1265" si="580">AJ1226</f>
        <v>0</v>
      </c>
      <c r="BA1226" s="116">
        <f t="shared" ref="BA1226:BA1265" si="581">AN1226</f>
        <v>0</v>
      </c>
      <c r="BB1226" s="116">
        <f t="shared" ref="BB1226:BB1265" si="582">SUM(AY1226:BA1226)</f>
        <v>0</v>
      </c>
      <c r="BC1226" s="115">
        <f>IFERROR(AY1226/$BB$5,0)</f>
        <v>0</v>
      </c>
      <c r="BD1226" s="116">
        <f t="shared" ref="BD1226:BD1265" si="583">BC1226*Allocated_Adders</f>
        <v>0</v>
      </c>
      <c r="BE1226" s="120">
        <f>AY1226+BD1226</f>
        <v>0</v>
      </c>
      <c r="BF1226" s="115">
        <f>IFERROR(AZ1226/$BB$5,0)</f>
        <v>0</v>
      </c>
      <c r="BG1226" s="116">
        <f t="shared" ref="BG1226:BG1265" si="584">BF1226*Allocated_Adders</f>
        <v>0</v>
      </c>
      <c r="BH1226" s="120">
        <f>AZ1226+BG1226</f>
        <v>0</v>
      </c>
      <c r="BI1226" s="115">
        <f>IFERROR(BA1226/$BB$5,0)</f>
        <v>0</v>
      </c>
      <c r="BJ1226" s="116">
        <f t="shared" ref="BJ1226:BJ1265" si="585">BI1226*Allocated_Adders</f>
        <v>0</v>
      </c>
      <c r="BK1226" s="120">
        <f>BA1226+BJ1226</f>
        <v>0</v>
      </c>
      <c r="BL1226" s="120">
        <f>BE1226+BH1226+BK1226</f>
        <v>0</v>
      </c>
      <c r="BN1226" s="375">
        <f t="shared" ref="BN1226:BN1265" si="586">IFERROR(AS1226/Total_Detailed_Estimate,0)</f>
        <v>0</v>
      </c>
      <c r="BP1226" s="380"/>
      <c r="DH1226" s="102"/>
    </row>
    <row r="1227" spans="1:112" hidden="1">
      <c r="A1227" s="110"/>
      <c r="B1227" s="786"/>
      <c r="C1227" s="786"/>
      <c r="D1227" s="786"/>
      <c r="E1227" s="786"/>
      <c r="F1227" s="786"/>
      <c r="G1227" s="786"/>
      <c r="H1227" s="786"/>
      <c r="I1227" s="786"/>
      <c r="J1227" s="786"/>
      <c r="K1227" s="786"/>
      <c r="L1227" s="786"/>
      <c r="M1227" s="786"/>
      <c r="N1227" s="786"/>
      <c r="O1227" s="786"/>
      <c r="P1227" s="786"/>
      <c r="Q1227" s="786"/>
      <c r="R1227" s="787"/>
      <c r="S1227" s="787"/>
      <c r="T1227" s="788"/>
      <c r="U1227" s="787"/>
      <c r="V1227" s="787"/>
      <c r="W1227" s="783"/>
      <c r="X1227" s="789"/>
      <c r="Y1227" s="789"/>
      <c r="Z1227" s="789"/>
      <c r="AA1227" s="789"/>
      <c r="AB1227" s="789"/>
      <c r="AC1227" s="781"/>
      <c r="AD1227" s="782"/>
      <c r="AE1227" s="783"/>
      <c r="AF1227" s="784">
        <f t="shared" ref="AF1227:AF1265" si="587">R1227*W1227</f>
        <v>0</v>
      </c>
      <c r="AG1227" s="784"/>
      <c r="AH1227" s="784"/>
      <c r="AI1227" s="784"/>
      <c r="AJ1227" s="784">
        <f t="shared" si="575"/>
        <v>0</v>
      </c>
      <c r="AK1227" s="784"/>
      <c r="AL1227" s="784"/>
      <c r="AM1227" s="784"/>
      <c r="AN1227" s="784">
        <f t="shared" si="576"/>
        <v>0</v>
      </c>
      <c r="AO1227" s="784"/>
      <c r="AP1227" s="784"/>
      <c r="AQ1227" s="784"/>
      <c r="AR1227" s="363"/>
      <c r="AS1227" s="785">
        <f t="shared" si="577"/>
        <v>0</v>
      </c>
      <c r="AT1227" s="785"/>
      <c r="AU1227" s="785"/>
      <c r="AV1227" s="785"/>
      <c r="AW1227" s="785">
        <f t="shared" si="578"/>
        <v>0</v>
      </c>
      <c r="AX1227" s="90"/>
      <c r="AY1227" s="116">
        <f t="shared" si="579"/>
        <v>0</v>
      </c>
      <c r="AZ1227" s="116">
        <f t="shared" si="580"/>
        <v>0</v>
      </c>
      <c r="BA1227" s="116">
        <f t="shared" si="581"/>
        <v>0</v>
      </c>
      <c r="BB1227" s="116">
        <f t="shared" si="582"/>
        <v>0</v>
      </c>
      <c r="BC1227" s="115">
        <f t="shared" ref="BC1227:BC1265" si="588">IFERROR(AY1227/$BB$5,0)</f>
        <v>0</v>
      </c>
      <c r="BD1227" s="116">
        <f t="shared" si="583"/>
        <v>0</v>
      </c>
      <c r="BE1227" s="120">
        <f t="shared" ref="BE1227:BE1265" si="589">AY1227+BD1227</f>
        <v>0</v>
      </c>
      <c r="BF1227" s="115">
        <f t="shared" ref="BF1227:BF1265" si="590">IFERROR(AZ1227/$BB$5,0)</f>
        <v>0</v>
      </c>
      <c r="BG1227" s="116">
        <f t="shared" si="584"/>
        <v>0</v>
      </c>
      <c r="BH1227" s="120">
        <f t="shared" ref="BH1227:BH1265" si="591">AZ1227+BG1227</f>
        <v>0</v>
      </c>
      <c r="BI1227" s="115">
        <f t="shared" ref="BI1227:BI1265" si="592">IFERROR(BA1227/$BB$5,0)</f>
        <v>0</v>
      </c>
      <c r="BJ1227" s="116">
        <f t="shared" si="585"/>
        <v>0</v>
      </c>
      <c r="BK1227" s="120">
        <f t="shared" ref="BK1227:BK1265" si="593">BA1227+BJ1227</f>
        <v>0</v>
      </c>
      <c r="BL1227" s="120">
        <f t="shared" ref="BL1227:BL1265" si="594">BE1227+BH1227+BK1227</f>
        <v>0</v>
      </c>
      <c r="BN1227" s="375">
        <f t="shared" si="586"/>
        <v>0</v>
      </c>
      <c r="BP1227" s="380"/>
      <c r="DH1227" s="102"/>
    </row>
    <row r="1228" spans="1:112" hidden="1">
      <c r="A1228" s="110"/>
      <c r="B1228" s="801" t="s">
        <v>1024</v>
      </c>
      <c r="C1228" s="801"/>
      <c r="D1228" s="801"/>
      <c r="E1228" s="801"/>
      <c r="F1228" s="801"/>
      <c r="G1228" s="801"/>
      <c r="H1228" s="801"/>
      <c r="I1228" s="801"/>
      <c r="J1228" s="801"/>
      <c r="K1228" s="801"/>
      <c r="L1228" s="801"/>
      <c r="M1228" s="801"/>
      <c r="N1228" s="801"/>
      <c r="O1228" s="801"/>
      <c r="P1228" s="801"/>
      <c r="Q1228" s="801"/>
      <c r="R1228" s="787"/>
      <c r="S1228" s="787"/>
      <c r="T1228" s="788"/>
      <c r="U1228" s="787"/>
      <c r="V1228" s="787"/>
      <c r="W1228" s="783"/>
      <c r="X1228" s="789"/>
      <c r="Y1228" s="789"/>
      <c r="Z1228" s="789"/>
      <c r="AA1228" s="789"/>
      <c r="AB1228" s="789"/>
      <c r="AC1228" s="781"/>
      <c r="AD1228" s="782"/>
      <c r="AE1228" s="783"/>
      <c r="AF1228" s="784">
        <f t="shared" si="587"/>
        <v>0</v>
      </c>
      <c r="AG1228" s="784"/>
      <c r="AH1228" s="784"/>
      <c r="AI1228" s="784"/>
      <c r="AJ1228" s="784">
        <f t="shared" si="575"/>
        <v>0</v>
      </c>
      <c r="AK1228" s="784"/>
      <c r="AL1228" s="784"/>
      <c r="AM1228" s="784"/>
      <c r="AN1228" s="784">
        <f t="shared" si="576"/>
        <v>0</v>
      </c>
      <c r="AO1228" s="784"/>
      <c r="AP1228" s="784"/>
      <c r="AQ1228" s="784"/>
      <c r="AR1228" s="363"/>
      <c r="AS1228" s="785">
        <f t="shared" si="577"/>
        <v>0</v>
      </c>
      <c r="AT1228" s="785"/>
      <c r="AU1228" s="785"/>
      <c r="AV1228" s="785"/>
      <c r="AW1228" s="785">
        <f t="shared" si="578"/>
        <v>0</v>
      </c>
      <c r="AX1228" s="91"/>
      <c r="AY1228" s="116">
        <f t="shared" si="579"/>
        <v>0</v>
      </c>
      <c r="AZ1228" s="116">
        <f t="shared" si="580"/>
        <v>0</v>
      </c>
      <c r="BA1228" s="116">
        <f t="shared" si="581"/>
        <v>0</v>
      </c>
      <c r="BB1228" s="116">
        <f t="shared" si="582"/>
        <v>0</v>
      </c>
      <c r="BC1228" s="115">
        <f t="shared" si="588"/>
        <v>0</v>
      </c>
      <c r="BD1228" s="116">
        <f t="shared" si="583"/>
        <v>0</v>
      </c>
      <c r="BE1228" s="120">
        <f t="shared" si="589"/>
        <v>0</v>
      </c>
      <c r="BF1228" s="115">
        <f t="shared" si="590"/>
        <v>0</v>
      </c>
      <c r="BG1228" s="116">
        <f t="shared" si="584"/>
        <v>0</v>
      </c>
      <c r="BH1228" s="120">
        <f t="shared" si="591"/>
        <v>0</v>
      </c>
      <c r="BI1228" s="115">
        <f t="shared" si="592"/>
        <v>0</v>
      </c>
      <c r="BJ1228" s="116">
        <f t="shared" si="585"/>
        <v>0</v>
      </c>
      <c r="BK1228" s="120">
        <f t="shared" si="593"/>
        <v>0</v>
      </c>
      <c r="BL1228" s="120">
        <f t="shared" si="594"/>
        <v>0</v>
      </c>
      <c r="BN1228" s="375">
        <f t="shared" si="586"/>
        <v>0</v>
      </c>
      <c r="BP1228" s="380"/>
      <c r="DH1228" s="102"/>
    </row>
    <row r="1229" spans="1:112" hidden="1">
      <c r="A1229" s="110"/>
      <c r="B1229" s="786" t="s">
        <v>1022</v>
      </c>
      <c r="C1229" s="786"/>
      <c r="D1229" s="786"/>
      <c r="E1229" s="786"/>
      <c r="F1229" s="786"/>
      <c r="G1229" s="786"/>
      <c r="H1229" s="786"/>
      <c r="I1229" s="786"/>
      <c r="J1229" s="786"/>
      <c r="K1229" s="786"/>
      <c r="L1229" s="786"/>
      <c r="M1229" s="786"/>
      <c r="N1229" s="786"/>
      <c r="O1229" s="786"/>
      <c r="P1229" s="786"/>
      <c r="Q1229" s="786"/>
      <c r="R1229" s="787">
        <v>2000</v>
      </c>
      <c r="S1229" s="787"/>
      <c r="T1229" s="788"/>
      <c r="U1229" s="787" t="s">
        <v>7</v>
      </c>
      <c r="V1229" s="787"/>
      <c r="W1229" s="783">
        <v>1.75</v>
      </c>
      <c r="X1229" s="789"/>
      <c r="Y1229" s="789"/>
      <c r="Z1229" s="789">
        <v>0.75</v>
      </c>
      <c r="AA1229" s="789"/>
      <c r="AB1229" s="789"/>
      <c r="AC1229" s="781"/>
      <c r="AD1229" s="782"/>
      <c r="AE1229" s="783"/>
      <c r="AF1229" s="784">
        <f t="shared" si="587"/>
        <v>3500</v>
      </c>
      <c r="AG1229" s="784"/>
      <c r="AH1229" s="784"/>
      <c r="AI1229" s="784"/>
      <c r="AJ1229" s="784">
        <f t="shared" si="575"/>
        <v>1500</v>
      </c>
      <c r="AK1229" s="784"/>
      <c r="AL1229" s="784"/>
      <c r="AM1229" s="784"/>
      <c r="AN1229" s="784">
        <f t="shared" si="576"/>
        <v>0</v>
      </c>
      <c r="AO1229" s="784"/>
      <c r="AP1229" s="784"/>
      <c r="AQ1229" s="784"/>
      <c r="AR1229" s="363"/>
      <c r="AS1229" s="785">
        <f t="shared" si="577"/>
        <v>5000</v>
      </c>
      <c r="AT1229" s="785"/>
      <c r="AU1229" s="785"/>
      <c r="AV1229" s="785"/>
      <c r="AW1229" s="785">
        <f t="shared" si="578"/>
        <v>5000</v>
      </c>
      <c r="AX1229" s="91"/>
      <c r="AY1229" s="116">
        <f t="shared" si="579"/>
        <v>3500</v>
      </c>
      <c r="AZ1229" s="116">
        <f t="shared" si="580"/>
        <v>1500</v>
      </c>
      <c r="BA1229" s="116">
        <f t="shared" si="581"/>
        <v>0</v>
      </c>
      <c r="BB1229" s="116">
        <f t="shared" si="582"/>
        <v>5000</v>
      </c>
      <c r="BC1229" s="115">
        <f t="shared" si="588"/>
        <v>4.1884816753926704E-2</v>
      </c>
      <c r="BD1229" s="116">
        <f t="shared" si="583"/>
        <v>945.00000000000011</v>
      </c>
      <c r="BE1229" s="120">
        <f t="shared" si="589"/>
        <v>4445</v>
      </c>
      <c r="BF1229" s="115">
        <f t="shared" si="590"/>
        <v>1.7950635751682872E-2</v>
      </c>
      <c r="BG1229" s="116">
        <f t="shared" si="584"/>
        <v>405</v>
      </c>
      <c r="BH1229" s="120">
        <f t="shared" si="591"/>
        <v>1905</v>
      </c>
      <c r="BI1229" s="115">
        <f t="shared" si="592"/>
        <v>0</v>
      </c>
      <c r="BJ1229" s="116">
        <f t="shared" si="585"/>
        <v>0</v>
      </c>
      <c r="BK1229" s="120">
        <f t="shared" si="593"/>
        <v>0</v>
      </c>
      <c r="BL1229" s="120">
        <f t="shared" si="594"/>
        <v>6350</v>
      </c>
      <c r="BN1229" s="375">
        <f t="shared" si="586"/>
        <v>5.9835452505609572E-2</v>
      </c>
      <c r="BP1229" s="380"/>
      <c r="DH1229" s="102"/>
    </row>
    <row r="1230" spans="1:112" hidden="1">
      <c r="A1230" s="110"/>
      <c r="B1230" s="786"/>
      <c r="C1230" s="786"/>
      <c r="D1230" s="786"/>
      <c r="E1230" s="786"/>
      <c r="F1230" s="786"/>
      <c r="G1230" s="786"/>
      <c r="H1230" s="786"/>
      <c r="I1230" s="786"/>
      <c r="J1230" s="786"/>
      <c r="K1230" s="786"/>
      <c r="L1230" s="786"/>
      <c r="M1230" s="786"/>
      <c r="N1230" s="786"/>
      <c r="O1230" s="786"/>
      <c r="P1230" s="786"/>
      <c r="Q1230" s="786"/>
      <c r="R1230" s="787"/>
      <c r="S1230" s="787"/>
      <c r="T1230" s="788"/>
      <c r="U1230" s="787"/>
      <c r="V1230" s="787"/>
      <c r="W1230" s="783"/>
      <c r="X1230" s="789"/>
      <c r="Y1230" s="789"/>
      <c r="Z1230" s="789"/>
      <c r="AA1230" s="789"/>
      <c r="AB1230" s="789"/>
      <c r="AC1230" s="781"/>
      <c r="AD1230" s="782"/>
      <c r="AE1230" s="783"/>
      <c r="AF1230" s="784">
        <f t="shared" si="587"/>
        <v>0</v>
      </c>
      <c r="AG1230" s="784"/>
      <c r="AH1230" s="784"/>
      <c r="AI1230" s="784"/>
      <c r="AJ1230" s="784">
        <f t="shared" si="575"/>
        <v>0</v>
      </c>
      <c r="AK1230" s="784"/>
      <c r="AL1230" s="784"/>
      <c r="AM1230" s="784"/>
      <c r="AN1230" s="784">
        <f t="shared" si="576"/>
        <v>0</v>
      </c>
      <c r="AO1230" s="784"/>
      <c r="AP1230" s="784"/>
      <c r="AQ1230" s="784"/>
      <c r="AR1230" s="363"/>
      <c r="AS1230" s="785">
        <f t="shared" si="577"/>
        <v>0</v>
      </c>
      <c r="AT1230" s="785"/>
      <c r="AU1230" s="785"/>
      <c r="AV1230" s="785"/>
      <c r="AW1230" s="785">
        <f t="shared" si="578"/>
        <v>0</v>
      </c>
      <c r="AX1230" s="91"/>
      <c r="AY1230" s="116">
        <f t="shared" si="579"/>
        <v>0</v>
      </c>
      <c r="AZ1230" s="116">
        <f t="shared" si="580"/>
        <v>0</v>
      </c>
      <c r="BA1230" s="116">
        <f t="shared" si="581"/>
        <v>0</v>
      </c>
      <c r="BB1230" s="116">
        <f t="shared" si="582"/>
        <v>0</v>
      </c>
      <c r="BC1230" s="115">
        <f t="shared" si="588"/>
        <v>0</v>
      </c>
      <c r="BD1230" s="116">
        <f t="shared" si="583"/>
        <v>0</v>
      </c>
      <c r="BE1230" s="120">
        <f t="shared" si="589"/>
        <v>0</v>
      </c>
      <c r="BF1230" s="115">
        <f t="shared" si="590"/>
        <v>0</v>
      </c>
      <c r="BG1230" s="116">
        <f t="shared" si="584"/>
        <v>0</v>
      </c>
      <c r="BH1230" s="120">
        <f t="shared" si="591"/>
        <v>0</v>
      </c>
      <c r="BI1230" s="115">
        <f t="shared" si="592"/>
        <v>0</v>
      </c>
      <c r="BJ1230" s="116">
        <f t="shared" si="585"/>
        <v>0</v>
      </c>
      <c r="BK1230" s="120">
        <f t="shared" si="593"/>
        <v>0</v>
      </c>
      <c r="BL1230" s="120">
        <f t="shared" si="594"/>
        <v>0</v>
      </c>
      <c r="BN1230" s="375">
        <f t="shared" si="586"/>
        <v>0</v>
      </c>
      <c r="BP1230" s="380"/>
      <c r="DH1230" s="102"/>
    </row>
    <row r="1231" spans="1:112" hidden="1">
      <c r="A1231" s="110"/>
      <c r="B1231" s="786"/>
      <c r="C1231" s="786"/>
      <c r="D1231" s="786"/>
      <c r="E1231" s="786"/>
      <c r="F1231" s="786"/>
      <c r="G1231" s="786"/>
      <c r="H1231" s="786"/>
      <c r="I1231" s="786"/>
      <c r="J1231" s="786"/>
      <c r="K1231" s="786"/>
      <c r="L1231" s="786"/>
      <c r="M1231" s="786"/>
      <c r="N1231" s="786"/>
      <c r="O1231" s="786"/>
      <c r="P1231" s="786"/>
      <c r="Q1231" s="786"/>
      <c r="R1231" s="787"/>
      <c r="S1231" s="787"/>
      <c r="T1231" s="788"/>
      <c r="U1231" s="787"/>
      <c r="V1231" s="787"/>
      <c r="W1231" s="783"/>
      <c r="X1231" s="789"/>
      <c r="Y1231" s="789"/>
      <c r="Z1231" s="789"/>
      <c r="AA1231" s="789"/>
      <c r="AB1231" s="789"/>
      <c r="AC1231" s="781"/>
      <c r="AD1231" s="782"/>
      <c r="AE1231" s="783"/>
      <c r="AF1231" s="784">
        <f t="shared" si="587"/>
        <v>0</v>
      </c>
      <c r="AG1231" s="784"/>
      <c r="AH1231" s="784"/>
      <c r="AI1231" s="784"/>
      <c r="AJ1231" s="784">
        <f t="shared" si="575"/>
        <v>0</v>
      </c>
      <c r="AK1231" s="784"/>
      <c r="AL1231" s="784"/>
      <c r="AM1231" s="784"/>
      <c r="AN1231" s="784">
        <f t="shared" si="576"/>
        <v>0</v>
      </c>
      <c r="AO1231" s="784"/>
      <c r="AP1231" s="784"/>
      <c r="AQ1231" s="784"/>
      <c r="AR1231" s="363"/>
      <c r="AS1231" s="785">
        <f t="shared" si="577"/>
        <v>0</v>
      </c>
      <c r="AT1231" s="785"/>
      <c r="AU1231" s="785"/>
      <c r="AV1231" s="785"/>
      <c r="AW1231" s="785">
        <f t="shared" si="578"/>
        <v>0</v>
      </c>
      <c r="AX1231" s="91"/>
      <c r="AY1231" s="116">
        <f t="shared" si="579"/>
        <v>0</v>
      </c>
      <c r="AZ1231" s="116">
        <f t="shared" si="580"/>
        <v>0</v>
      </c>
      <c r="BA1231" s="116">
        <f t="shared" si="581"/>
        <v>0</v>
      </c>
      <c r="BB1231" s="116">
        <f t="shared" si="582"/>
        <v>0</v>
      </c>
      <c r="BC1231" s="115">
        <f t="shared" si="588"/>
        <v>0</v>
      </c>
      <c r="BD1231" s="116">
        <f t="shared" si="583"/>
        <v>0</v>
      </c>
      <c r="BE1231" s="120">
        <f t="shared" si="589"/>
        <v>0</v>
      </c>
      <c r="BF1231" s="115">
        <f t="shared" si="590"/>
        <v>0</v>
      </c>
      <c r="BG1231" s="116">
        <f t="shared" si="584"/>
        <v>0</v>
      </c>
      <c r="BH1231" s="120">
        <f t="shared" si="591"/>
        <v>0</v>
      </c>
      <c r="BI1231" s="115">
        <f t="shared" si="592"/>
        <v>0</v>
      </c>
      <c r="BJ1231" s="116">
        <f t="shared" si="585"/>
        <v>0</v>
      </c>
      <c r="BK1231" s="120">
        <f t="shared" si="593"/>
        <v>0</v>
      </c>
      <c r="BL1231" s="120">
        <f t="shared" si="594"/>
        <v>0</v>
      </c>
      <c r="BN1231" s="375">
        <f t="shared" si="586"/>
        <v>0</v>
      </c>
      <c r="BP1231" s="380"/>
      <c r="DH1231" s="102"/>
    </row>
    <row r="1232" spans="1:112" hidden="1">
      <c r="A1232" s="110"/>
      <c r="B1232" s="801" t="s">
        <v>1023</v>
      </c>
      <c r="C1232" s="801"/>
      <c r="D1232" s="801"/>
      <c r="E1232" s="801"/>
      <c r="F1232" s="801"/>
      <c r="G1232" s="801"/>
      <c r="H1232" s="801"/>
      <c r="I1232" s="801"/>
      <c r="J1232" s="801"/>
      <c r="K1232" s="801"/>
      <c r="L1232" s="801"/>
      <c r="M1232" s="801"/>
      <c r="N1232" s="801"/>
      <c r="O1232" s="801"/>
      <c r="P1232" s="801"/>
      <c r="Q1232" s="801"/>
      <c r="R1232" s="787"/>
      <c r="S1232" s="787"/>
      <c r="T1232" s="788"/>
      <c r="U1232" s="787"/>
      <c r="V1232" s="787"/>
      <c r="W1232" s="783"/>
      <c r="X1232" s="789"/>
      <c r="Y1232" s="789"/>
      <c r="Z1232" s="789"/>
      <c r="AA1232" s="789"/>
      <c r="AB1232" s="789"/>
      <c r="AC1232" s="781"/>
      <c r="AD1232" s="782"/>
      <c r="AE1232" s="783"/>
      <c r="AF1232" s="784">
        <f t="shared" si="587"/>
        <v>0</v>
      </c>
      <c r="AG1232" s="784"/>
      <c r="AH1232" s="784"/>
      <c r="AI1232" s="784"/>
      <c r="AJ1232" s="784">
        <f t="shared" si="575"/>
        <v>0</v>
      </c>
      <c r="AK1232" s="784"/>
      <c r="AL1232" s="784"/>
      <c r="AM1232" s="784"/>
      <c r="AN1232" s="784">
        <f t="shared" si="576"/>
        <v>0</v>
      </c>
      <c r="AO1232" s="784"/>
      <c r="AP1232" s="784"/>
      <c r="AQ1232" s="784"/>
      <c r="AR1232" s="363"/>
      <c r="AS1232" s="785">
        <f t="shared" si="577"/>
        <v>0</v>
      </c>
      <c r="AT1232" s="785"/>
      <c r="AU1232" s="785"/>
      <c r="AV1232" s="785"/>
      <c r="AW1232" s="785">
        <f t="shared" si="578"/>
        <v>0</v>
      </c>
      <c r="AX1232" s="91"/>
      <c r="AY1232" s="116">
        <f t="shared" si="579"/>
        <v>0</v>
      </c>
      <c r="AZ1232" s="116">
        <f t="shared" si="580"/>
        <v>0</v>
      </c>
      <c r="BA1232" s="116">
        <f t="shared" si="581"/>
        <v>0</v>
      </c>
      <c r="BB1232" s="116">
        <f t="shared" si="582"/>
        <v>0</v>
      </c>
      <c r="BC1232" s="115">
        <f t="shared" si="588"/>
        <v>0</v>
      </c>
      <c r="BD1232" s="116">
        <f t="shared" si="583"/>
        <v>0</v>
      </c>
      <c r="BE1232" s="120">
        <f t="shared" si="589"/>
        <v>0</v>
      </c>
      <c r="BF1232" s="115">
        <f t="shared" si="590"/>
        <v>0</v>
      </c>
      <c r="BG1232" s="116">
        <f t="shared" si="584"/>
        <v>0</v>
      </c>
      <c r="BH1232" s="120">
        <f t="shared" si="591"/>
        <v>0</v>
      </c>
      <c r="BI1232" s="115">
        <f t="shared" si="592"/>
        <v>0</v>
      </c>
      <c r="BJ1232" s="116">
        <f t="shared" si="585"/>
        <v>0</v>
      </c>
      <c r="BK1232" s="120">
        <f t="shared" si="593"/>
        <v>0</v>
      </c>
      <c r="BL1232" s="120">
        <f t="shared" si="594"/>
        <v>0</v>
      </c>
      <c r="BN1232" s="375">
        <f t="shared" si="586"/>
        <v>0</v>
      </c>
      <c r="BP1232" s="380"/>
      <c r="DH1232" s="102"/>
    </row>
    <row r="1233" spans="1:112" hidden="1">
      <c r="A1233" s="110"/>
      <c r="B1233" s="786" t="s">
        <v>237</v>
      </c>
      <c r="C1233" s="786"/>
      <c r="D1233" s="786"/>
      <c r="E1233" s="786"/>
      <c r="F1233" s="786"/>
      <c r="G1233" s="786"/>
      <c r="H1233" s="786"/>
      <c r="I1233" s="786"/>
      <c r="J1233" s="786"/>
      <c r="K1233" s="786"/>
      <c r="L1233" s="786"/>
      <c r="M1233" s="786"/>
      <c r="N1233" s="786"/>
      <c r="O1233" s="786"/>
      <c r="P1233" s="786"/>
      <c r="Q1233" s="786"/>
      <c r="R1233" s="787"/>
      <c r="S1233" s="787"/>
      <c r="T1233" s="788"/>
      <c r="U1233" s="787" t="s">
        <v>7</v>
      </c>
      <c r="V1233" s="787" t="s">
        <v>7</v>
      </c>
      <c r="W1233" s="783">
        <v>1</v>
      </c>
      <c r="X1233" s="789"/>
      <c r="Y1233" s="789"/>
      <c r="Z1233" s="789">
        <v>0.2</v>
      </c>
      <c r="AA1233" s="789"/>
      <c r="AB1233" s="789">
        <v>0.2</v>
      </c>
      <c r="AC1233" s="781"/>
      <c r="AD1233" s="782"/>
      <c r="AE1233" s="783"/>
      <c r="AF1233" s="784">
        <f t="shared" si="587"/>
        <v>0</v>
      </c>
      <c r="AG1233" s="784"/>
      <c r="AH1233" s="784"/>
      <c r="AI1233" s="784"/>
      <c r="AJ1233" s="784">
        <f t="shared" si="575"/>
        <v>0</v>
      </c>
      <c r="AK1233" s="784"/>
      <c r="AL1233" s="784"/>
      <c r="AM1233" s="784"/>
      <c r="AN1233" s="784">
        <f t="shared" si="576"/>
        <v>0</v>
      </c>
      <c r="AO1233" s="784"/>
      <c r="AP1233" s="784"/>
      <c r="AQ1233" s="784"/>
      <c r="AR1233" s="363"/>
      <c r="AS1233" s="785">
        <f t="shared" si="577"/>
        <v>0</v>
      </c>
      <c r="AT1233" s="785"/>
      <c r="AU1233" s="785"/>
      <c r="AV1233" s="785"/>
      <c r="AW1233" s="785">
        <f t="shared" si="578"/>
        <v>0</v>
      </c>
      <c r="AX1233" s="91"/>
      <c r="AY1233" s="116">
        <f t="shared" si="579"/>
        <v>0</v>
      </c>
      <c r="AZ1233" s="116">
        <f t="shared" si="580"/>
        <v>0</v>
      </c>
      <c r="BA1233" s="116">
        <f t="shared" si="581"/>
        <v>0</v>
      </c>
      <c r="BB1233" s="116">
        <f t="shared" si="582"/>
        <v>0</v>
      </c>
      <c r="BC1233" s="115">
        <f t="shared" si="588"/>
        <v>0</v>
      </c>
      <c r="BD1233" s="116">
        <f t="shared" si="583"/>
        <v>0</v>
      </c>
      <c r="BE1233" s="120">
        <f t="shared" si="589"/>
        <v>0</v>
      </c>
      <c r="BF1233" s="115">
        <f t="shared" si="590"/>
        <v>0</v>
      </c>
      <c r="BG1233" s="116">
        <f t="shared" si="584"/>
        <v>0</v>
      </c>
      <c r="BH1233" s="120">
        <f t="shared" si="591"/>
        <v>0</v>
      </c>
      <c r="BI1233" s="115">
        <f t="shared" si="592"/>
        <v>0</v>
      </c>
      <c r="BJ1233" s="116">
        <f t="shared" si="585"/>
        <v>0</v>
      </c>
      <c r="BK1233" s="120">
        <f t="shared" si="593"/>
        <v>0</v>
      </c>
      <c r="BL1233" s="120">
        <f t="shared" si="594"/>
        <v>0</v>
      </c>
      <c r="BN1233" s="375">
        <f t="shared" si="586"/>
        <v>0</v>
      </c>
      <c r="BP1233" s="380"/>
      <c r="DH1233" s="102"/>
    </row>
    <row r="1234" spans="1:112" hidden="1">
      <c r="A1234" s="110"/>
      <c r="B1234" s="786" t="s">
        <v>236</v>
      </c>
      <c r="C1234" s="786"/>
      <c r="D1234" s="786"/>
      <c r="E1234" s="786"/>
      <c r="F1234" s="786"/>
      <c r="G1234" s="786"/>
      <c r="H1234" s="786"/>
      <c r="I1234" s="786"/>
      <c r="J1234" s="786"/>
      <c r="K1234" s="786"/>
      <c r="L1234" s="786"/>
      <c r="M1234" s="786"/>
      <c r="N1234" s="786"/>
      <c r="O1234" s="786"/>
      <c r="P1234" s="786"/>
      <c r="Q1234" s="786"/>
      <c r="R1234" s="787"/>
      <c r="S1234" s="787"/>
      <c r="T1234" s="788"/>
      <c r="U1234" s="787" t="s">
        <v>7</v>
      </c>
      <c r="V1234" s="787" t="s">
        <v>7</v>
      </c>
      <c r="W1234" s="783">
        <v>1.25</v>
      </c>
      <c r="X1234" s="789"/>
      <c r="Y1234" s="789"/>
      <c r="Z1234" s="789">
        <v>0.25</v>
      </c>
      <c r="AA1234" s="789"/>
      <c r="AB1234" s="789">
        <v>0.25</v>
      </c>
      <c r="AC1234" s="781"/>
      <c r="AD1234" s="782"/>
      <c r="AE1234" s="783"/>
      <c r="AF1234" s="784">
        <f t="shared" si="587"/>
        <v>0</v>
      </c>
      <c r="AG1234" s="784"/>
      <c r="AH1234" s="784"/>
      <c r="AI1234" s="784"/>
      <c r="AJ1234" s="784">
        <f t="shared" si="575"/>
        <v>0</v>
      </c>
      <c r="AK1234" s="784"/>
      <c r="AL1234" s="784"/>
      <c r="AM1234" s="784"/>
      <c r="AN1234" s="784">
        <f t="shared" si="576"/>
        <v>0</v>
      </c>
      <c r="AO1234" s="784"/>
      <c r="AP1234" s="784"/>
      <c r="AQ1234" s="784"/>
      <c r="AR1234" s="363"/>
      <c r="AS1234" s="785">
        <f t="shared" si="577"/>
        <v>0</v>
      </c>
      <c r="AT1234" s="785"/>
      <c r="AU1234" s="785"/>
      <c r="AV1234" s="785"/>
      <c r="AW1234" s="785">
        <f t="shared" si="578"/>
        <v>0</v>
      </c>
      <c r="AX1234" s="91"/>
      <c r="AY1234" s="116">
        <f t="shared" si="579"/>
        <v>0</v>
      </c>
      <c r="AZ1234" s="116">
        <f t="shared" si="580"/>
        <v>0</v>
      </c>
      <c r="BA1234" s="116">
        <f t="shared" si="581"/>
        <v>0</v>
      </c>
      <c r="BB1234" s="116">
        <f t="shared" si="582"/>
        <v>0</v>
      </c>
      <c r="BC1234" s="115">
        <f t="shared" si="588"/>
        <v>0</v>
      </c>
      <c r="BD1234" s="116">
        <f t="shared" si="583"/>
        <v>0</v>
      </c>
      <c r="BE1234" s="120">
        <f t="shared" si="589"/>
        <v>0</v>
      </c>
      <c r="BF1234" s="115">
        <f t="shared" si="590"/>
        <v>0</v>
      </c>
      <c r="BG1234" s="116">
        <f t="shared" si="584"/>
        <v>0</v>
      </c>
      <c r="BH1234" s="120">
        <f t="shared" si="591"/>
        <v>0</v>
      </c>
      <c r="BI1234" s="115">
        <f t="shared" si="592"/>
        <v>0</v>
      </c>
      <c r="BJ1234" s="116">
        <f t="shared" si="585"/>
        <v>0</v>
      </c>
      <c r="BK1234" s="120">
        <f t="shared" si="593"/>
        <v>0</v>
      </c>
      <c r="BL1234" s="120">
        <f t="shared" si="594"/>
        <v>0</v>
      </c>
      <c r="BN1234" s="375">
        <f t="shared" si="586"/>
        <v>0</v>
      </c>
      <c r="BP1234" s="380"/>
      <c r="DH1234" s="102"/>
    </row>
    <row r="1235" spans="1:112" hidden="1">
      <c r="A1235" s="110"/>
      <c r="B1235" s="786" t="s">
        <v>141</v>
      </c>
      <c r="C1235" s="786"/>
      <c r="D1235" s="786"/>
      <c r="E1235" s="786"/>
      <c r="F1235" s="786"/>
      <c r="G1235" s="786"/>
      <c r="H1235" s="786"/>
      <c r="I1235" s="786"/>
      <c r="J1235" s="786"/>
      <c r="K1235" s="786"/>
      <c r="L1235" s="786"/>
      <c r="M1235" s="786"/>
      <c r="N1235" s="786"/>
      <c r="O1235" s="786"/>
      <c r="P1235" s="786"/>
      <c r="Q1235" s="786"/>
      <c r="R1235" s="787"/>
      <c r="S1235" s="787"/>
      <c r="T1235" s="788"/>
      <c r="U1235" s="787" t="s">
        <v>8</v>
      </c>
      <c r="V1235" s="787" t="s">
        <v>8</v>
      </c>
      <c r="W1235" s="783">
        <v>2</v>
      </c>
      <c r="X1235" s="789"/>
      <c r="Y1235" s="789"/>
      <c r="Z1235" s="789">
        <v>0.1</v>
      </c>
      <c r="AA1235" s="789"/>
      <c r="AB1235" s="789">
        <v>0.1</v>
      </c>
      <c r="AC1235" s="781"/>
      <c r="AD1235" s="782"/>
      <c r="AE1235" s="783"/>
      <c r="AF1235" s="784">
        <f t="shared" si="587"/>
        <v>0</v>
      </c>
      <c r="AG1235" s="784"/>
      <c r="AH1235" s="784"/>
      <c r="AI1235" s="784"/>
      <c r="AJ1235" s="784">
        <f t="shared" si="575"/>
        <v>0</v>
      </c>
      <c r="AK1235" s="784"/>
      <c r="AL1235" s="784"/>
      <c r="AM1235" s="784"/>
      <c r="AN1235" s="784">
        <f t="shared" si="576"/>
        <v>0</v>
      </c>
      <c r="AO1235" s="784"/>
      <c r="AP1235" s="784"/>
      <c r="AQ1235" s="784"/>
      <c r="AR1235" s="363"/>
      <c r="AS1235" s="785">
        <f t="shared" si="577"/>
        <v>0</v>
      </c>
      <c r="AT1235" s="785"/>
      <c r="AU1235" s="785"/>
      <c r="AV1235" s="785"/>
      <c r="AW1235" s="785">
        <f t="shared" si="578"/>
        <v>0</v>
      </c>
      <c r="AX1235" s="91"/>
      <c r="AY1235" s="116">
        <f t="shared" si="579"/>
        <v>0</v>
      </c>
      <c r="AZ1235" s="116">
        <f t="shared" si="580"/>
        <v>0</v>
      </c>
      <c r="BA1235" s="116">
        <f t="shared" si="581"/>
        <v>0</v>
      </c>
      <c r="BB1235" s="116">
        <f t="shared" si="582"/>
        <v>0</v>
      </c>
      <c r="BC1235" s="115">
        <f t="shared" si="588"/>
        <v>0</v>
      </c>
      <c r="BD1235" s="116">
        <f t="shared" si="583"/>
        <v>0</v>
      </c>
      <c r="BE1235" s="120">
        <f t="shared" si="589"/>
        <v>0</v>
      </c>
      <c r="BF1235" s="115">
        <f t="shared" si="590"/>
        <v>0</v>
      </c>
      <c r="BG1235" s="116">
        <f t="shared" si="584"/>
        <v>0</v>
      </c>
      <c r="BH1235" s="120">
        <f t="shared" si="591"/>
        <v>0</v>
      </c>
      <c r="BI1235" s="115">
        <f t="shared" si="592"/>
        <v>0</v>
      </c>
      <c r="BJ1235" s="116">
        <f t="shared" si="585"/>
        <v>0</v>
      </c>
      <c r="BK1235" s="120">
        <f t="shared" si="593"/>
        <v>0</v>
      </c>
      <c r="BL1235" s="120">
        <f t="shared" si="594"/>
        <v>0</v>
      </c>
      <c r="BN1235" s="375">
        <f t="shared" si="586"/>
        <v>0</v>
      </c>
      <c r="BP1235" s="380"/>
      <c r="DH1235" s="102"/>
    </row>
    <row r="1236" spans="1:112" hidden="1">
      <c r="A1236" s="110"/>
      <c r="B1236" s="786" t="s">
        <v>235</v>
      </c>
      <c r="C1236" s="786"/>
      <c r="D1236" s="786"/>
      <c r="E1236" s="786"/>
      <c r="F1236" s="786"/>
      <c r="G1236" s="786"/>
      <c r="H1236" s="786"/>
      <c r="I1236" s="786"/>
      <c r="J1236" s="786"/>
      <c r="K1236" s="786"/>
      <c r="L1236" s="786"/>
      <c r="M1236" s="786"/>
      <c r="N1236" s="786"/>
      <c r="O1236" s="786"/>
      <c r="P1236" s="786"/>
      <c r="Q1236" s="786"/>
      <c r="R1236" s="787"/>
      <c r="S1236" s="787"/>
      <c r="T1236" s="788"/>
      <c r="U1236" s="787" t="s">
        <v>1</v>
      </c>
      <c r="V1236" s="787" t="s">
        <v>1</v>
      </c>
      <c r="W1236" s="783">
        <v>50</v>
      </c>
      <c r="X1236" s="789"/>
      <c r="Y1236" s="789"/>
      <c r="Z1236" s="789">
        <v>5</v>
      </c>
      <c r="AA1236" s="789"/>
      <c r="AB1236" s="789">
        <v>5</v>
      </c>
      <c r="AC1236" s="781"/>
      <c r="AD1236" s="782"/>
      <c r="AE1236" s="783"/>
      <c r="AF1236" s="784">
        <f t="shared" si="587"/>
        <v>0</v>
      </c>
      <c r="AG1236" s="784"/>
      <c r="AH1236" s="784"/>
      <c r="AI1236" s="784"/>
      <c r="AJ1236" s="784">
        <f t="shared" si="575"/>
        <v>0</v>
      </c>
      <c r="AK1236" s="784"/>
      <c r="AL1236" s="784"/>
      <c r="AM1236" s="784"/>
      <c r="AN1236" s="784">
        <f t="shared" si="576"/>
        <v>0</v>
      </c>
      <c r="AO1236" s="784"/>
      <c r="AP1236" s="784"/>
      <c r="AQ1236" s="784"/>
      <c r="AR1236" s="363"/>
      <c r="AS1236" s="785">
        <f t="shared" si="577"/>
        <v>0</v>
      </c>
      <c r="AT1236" s="785"/>
      <c r="AU1236" s="785"/>
      <c r="AV1236" s="785"/>
      <c r="AW1236" s="785">
        <f t="shared" si="578"/>
        <v>0</v>
      </c>
      <c r="AX1236" s="91"/>
      <c r="AY1236" s="116">
        <f t="shared" si="579"/>
        <v>0</v>
      </c>
      <c r="AZ1236" s="116">
        <f t="shared" si="580"/>
        <v>0</v>
      </c>
      <c r="BA1236" s="116">
        <f t="shared" si="581"/>
        <v>0</v>
      </c>
      <c r="BB1236" s="116">
        <f t="shared" si="582"/>
        <v>0</v>
      </c>
      <c r="BC1236" s="115">
        <f t="shared" si="588"/>
        <v>0</v>
      </c>
      <c r="BD1236" s="116">
        <f t="shared" si="583"/>
        <v>0</v>
      </c>
      <c r="BE1236" s="120">
        <f t="shared" si="589"/>
        <v>0</v>
      </c>
      <c r="BF1236" s="115">
        <f t="shared" si="590"/>
        <v>0</v>
      </c>
      <c r="BG1236" s="116">
        <f t="shared" si="584"/>
        <v>0</v>
      </c>
      <c r="BH1236" s="120">
        <f t="shared" si="591"/>
        <v>0</v>
      </c>
      <c r="BI1236" s="115">
        <f t="shared" si="592"/>
        <v>0</v>
      </c>
      <c r="BJ1236" s="116">
        <f t="shared" si="585"/>
        <v>0</v>
      </c>
      <c r="BK1236" s="120">
        <f t="shared" si="593"/>
        <v>0</v>
      </c>
      <c r="BL1236" s="120">
        <f t="shared" si="594"/>
        <v>0</v>
      </c>
      <c r="BN1236" s="375">
        <f t="shared" si="586"/>
        <v>0</v>
      </c>
      <c r="BP1236" s="380"/>
      <c r="DH1236" s="102"/>
    </row>
    <row r="1237" spans="1:112" hidden="1">
      <c r="A1237" s="110"/>
      <c r="B1237" s="786" t="s">
        <v>142</v>
      </c>
      <c r="C1237" s="786"/>
      <c r="D1237" s="786"/>
      <c r="E1237" s="786"/>
      <c r="F1237" s="786"/>
      <c r="G1237" s="786"/>
      <c r="H1237" s="786"/>
      <c r="I1237" s="786"/>
      <c r="J1237" s="786"/>
      <c r="K1237" s="786"/>
      <c r="L1237" s="786"/>
      <c r="M1237" s="786"/>
      <c r="N1237" s="786"/>
      <c r="O1237" s="786"/>
      <c r="P1237" s="786"/>
      <c r="Q1237" s="786"/>
      <c r="R1237" s="787"/>
      <c r="S1237" s="787"/>
      <c r="T1237" s="788"/>
      <c r="U1237" s="787" t="s">
        <v>7</v>
      </c>
      <c r="V1237" s="787" t="s">
        <v>7</v>
      </c>
      <c r="W1237" s="783">
        <v>2.5</v>
      </c>
      <c r="X1237" s="789"/>
      <c r="Y1237" s="789"/>
      <c r="Z1237" s="789">
        <v>0.5</v>
      </c>
      <c r="AA1237" s="789"/>
      <c r="AB1237" s="789">
        <v>0.5</v>
      </c>
      <c r="AC1237" s="781"/>
      <c r="AD1237" s="782"/>
      <c r="AE1237" s="783"/>
      <c r="AF1237" s="784">
        <f t="shared" si="587"/>
        <v>0</v>
      </c>
      <c r="AG1237" s="784"/>
      <c r="AH1237" s="784"/>
      <c r="AI1237" s="784"/>
      <c r="AJ1237" s="784">
        <f t="shared" si="575"/>
        <v>0</v>
      </c>
      <c r="AK1237" s="784"/>
      <c r="AL1237" s="784"/>
      <c r="AM1237" s="784"/>
      <c r="AN1237" s="784">
        <f t="shared" si="576"/>
        <v>0</v>
      </c>
      <c r="AO1237" s="784"/>
      <c r="AP1237" s="784"/>
      <c r="AQ1237" s="784"/>
      <c r="AR1237" s="363"/>
      <c r="AS1237" s="785">
        <f t="shared" si="577"/>
        <v>0</v>
      </c>
      <c r="AT1237" s="785"/>
      <c r="AU1237" s="785"/>
      <c r="AV1237" s="785"/>
      <c r="AW1237" s="785">
        <f t="shared" si="578"/>
        <v>0</v>
      </c>
      <c r="AX1237" s="91"/>
      <c r="AY1237" s="116">
        <f t="shared" si="579"/>
        <v>0</v>
      </c>
      <c r="AZ1237" s="116">
        <f t="shared" si="580"/>
        <v>0</v>
      </c>
      <c r="BA1237" s="116">
        <f t="shared" si="581"/>
        <v>0</v>
      </c>
      <c r="BB1237" s="116">
        <f t="shared" si="582"/>
        <v>0</v>
      </c>
      <c r="BC1237" s="115">
        <f t="shared" si="588"/>
        <v>0</v>
      </c>
      <c r="BD1237" s="116">
        <f t="shared" si="583"/>
        <v>0</v>
      </c>
      <c r="BE1237" s="120">
        <f t="shared" si="589"/>
        <v>0</v>
      </c>
      <c r="BF1237" s="115">
        <f t="shared" si="590"/>
        <v>0</v>
      </c>
      <c r="BG1237" s="116">
        <f t="shared" si="584"/>
        <v>0</v>
      </c>
      <c r="BH1237" s="120">
        <f t="shared" si="591"/>
        <v>0</v>
      </c>
      <c r="BI1237" s="115">
        <f t="shared" si="592"/>
        <v>0</v>
      </c>
      <c r="BJ1237" s="116">
        <f t="shared" si="585"/>
        <v>0</v>
      </c>
      <c r="BK1237" s="120">
        <f t="shared" si="593"/>
        <v>0</v>
      </c>
      <c r="BL1237" s="120">
        <f t="shared" si="594"/>
        <v>0</v>
      </c>
      <c r="BN1237" s="375">
        <f t="shared" si="586"/>
        <v>0</v>
      </c>
      <c r="BP1237" s="380"/>
      <c r="DH1237" s="102"/>
    </row>
    <row r="1238" spans="1:112" hidden="1">
      <c r="A1238" s="110"/>
      <c r="B1238" s="786"/>
      <c r="C1238" s="786"/>
      <c r="D1238" s="786"/>
      <c r="E1238" s="786"/>
      <c r="F1238" s="786"/>
      <c r="G1238" s="786"/>
      <c r="H1238" s="786"/>
      <c r="I1238" s="786"/>
      <c r="J1238" s="786"/>
      <c r="K1238" s="786"/>
      <c r="L1238" s="786"/>
      <c r="M1238" s="786"/>
      <c r="N1238" s="786"/>
      <c r="O1238" s="786"/>
      <c r="P1238" s="786"/>
      <c r="Q1238" s="786"/>
      <c r="R1238" s="787"/>
      <c r="S1238" s="787"/>
      <c r="T1238" s="788"/>
      <c r="U1238" s="787"/>
      <c r="V1238" s="787"/>
      <c r="W1238" s="783"/>
      <c r="X1238" s="789"/>
      <c r="Y1238" s="789"/>
      <c r="Z1238" s="789"/>
      <c r="AA1238" s="789"/>
      <c r="AB1238" s="789"/>
      <c r="AC1238" s="781"/>
      <c r="AD1238" s="782"/>
      <c r="AE1238" s="783"/>
      <c r="AF1238" s="784">
        <f t="shared" si="587"/>
        <v>0</v>
      </c>
      <c r="AG1238" s="784"/>
      <c r="AH1238" s="784"/>
      <c r="AI1238" s="784"/>
      <c r="AJ1238" s="784">
        <f t="shared" si="575"/>
        <v>0</v>
      </c>
      <c r="AK1238" s="784"/>
      <c r="AL1238" s="784"/>
      <c r="AM1238" s="784"/>
      <c r="AN1238" s="784">
        <f t="shared" si="576"/>
        <v>0</v>
      </c>
      <c r="AO1238" s="784"/>
      <c r="AP1238" s="784"/>
      <c r="AQ1238" s="784"/>
      <c r="AR1238" s="363"/>
      <c r="AS1238" s="785">
        <f t="shared" si="577"/>
        <v>0</v>
      </c>
      <c r="AT1238" s="785"/>
      <c r="AU1238" s="785"/>
      <c r="AV1238" s="785"/>
      <c r="AW1238" s="785">
        <f t="shared" si="578"/>
        <v>0</v>
      </c>
      <c r="AX1238" s="91"/>
      <c r="AY1238" s="116">
        <f t="shared" si="579"/>
        <v>0</v>
      </c>
      <c r="AZ1238" s="116">
        <f t="shared" si="580"/>
        <v>0</v>
      </c>
      <c r="BA1238" s="116">
        <f t="shared" si="581"/>
        <v>0</v>
      </c>
      <c r="BB1238" s="116">
        <f t="shared" si="582"/>
        <v>0</v>
      </c>
      <c r="BC1238" s="115">
        <f t="shared" si="588"/>
        <v>0</v>
      </c>
      <c r="BD1238" s="116">
        <f t="shared" si="583"/>
        <v>0</v>
      </c>
      <c r="BE1238" s="120">
        <f t="shared" si="589"/>
        <v>0</v>
      </c>
      <c r="BF1238" s="115">
        <f t="shared" si="590"/>
        <v>0</v>
      </c>
      <c r="BG1238" s="116">
        <f t="shared" si="584"/>
        <v>0</v>
      </c>
      <c r="BH1238" s="120">
        <f t="shared" si="591"/>
        <v>0</v>
      </c>
      <c r="BI1238" s="115">
        <f t="shared" si="592"/>
        <v>0</v>
      </c>
      <c r="BJ1238" s="116">
        <f t="shared" si="585"/>
        <v>0</v>
      </c>
      <c r="BK1238" s="120">
        <f t="shared" si="593"/>
        <v>0</v>
      </c>
      <c r="BL1238" s="120">
        <f t="shared" si="594"/>
        <v>0</v>
      </c>
      <c r="BN1238" s="375">
        <f t="shared" si="586"/>
        <v>0</v>
      </c>
      <c r="BP1238" s="380"/>
      <c r="DH1238" s="102"/>
    </row>
    <row r="1239" spans="1:112" hidden="1">
      <c r="A1239" s="110"/>
      <c r="B1239" s="786"/>
      <c r="C1239" s="786"/>
      <c r="D1239" s="786"/>
      <c r="E1239" s="786"/>
      <c r="F1239" s="786"/>
      <c r="G1239" s="786"/>
      <c r="H1239" s="786"/>
      <c r="I1239" s="786"/>
      <c r="J1239" s="786"/>
      <c r="K1239" s="786"/>
      <c r="L1239" s="786"/>
      <c r="M1239" s="786"/>
      <c r="N1239" s="786"/>
      <c r="O1239" s="786"/>
      <c r="P1239" s="786"/>
      <c r="Q1239" s="786"/>
      <c r="R1239" s="787"/>
      <c r="S1239" s="787"/>
      <c r="T1239" s="788"/>
      <c r="U1239" s="787"/>
      <c r="V1239" s="787"/>
      <c r="W1239" s="783"/>
      <c r="X1239" s="789"/>
      <c r="Y1239" s="789"/>
      <c r="Z1239" s="789"/>
      <c r="AA1239" s="789"/>
      <c r="AB1239" s="789"/>
      <c r="AC1239" s="781"/>
      <c r="AD1239" s="782"/>
      <c r="AE1239" s="783"/>
      <c r="AF1239" s="784">
        <f t="shared" si="587"/>
        <v>0</v>
      </c>
      <c r="AG1239" s="784"/>
      <c r="AH1239" s="784"/>
      <c r="AI1239" s="784"/>
      <c r="AJ1239" s="784">
        <f t="shared" si="575"/>
        <v>0</v>
      </c>
      <c r="AK1239" s="784"/>
      <c r="AL1239" s="784"/>
      <c r="AM1239" s="784"/>
      <c r="AN1239" s="784">
        <f t="shared" si="576"/>
        <v>0</v>
      </c>
      <c r="AO1239" s="784"/>
      <c r="AP1239" s="784"/>
      <c r="AQ1239" s="784"/>
      <c r="AR1239" s="363"/>
      <c r="AS1239" s="785">
        <f t="shared" si="577"/>
        <v>0</v>
      </c>
      <c r="AT1239" s="785"/>
      <c r="AU1239" s="785"/>
      <c r="AV1239" s="785"/>
      <c r="AW1239" s="785">
        <f t="shared" si="578"/>
        <v>0</v>
      </c>
      <c r="AX1239" s="91"/>
      <c r="AY1239" s="116">
        <f t="shared" si="579"/>
        <v>0</v>
      </c>
      <c r="AZ1239" s="116">
        <f t="shared" si="580"/>
        <v>0</v>
      </c>
      <c r="BA1239" s="116">
        <f t="shared" si="581"/>
        <v>0</v>
      </c>
      <c r="BB1239" s="116">
        <f t="shared" si="582"/>
        <v>0</v>
      </c>
      <c r="BC1239" s="115">
        <f t="shared" si="588"/>
        <v>0</v>
      </c>
      <c r="BD1239" s="116">
        <f t="shared" si="583"/>
        <v>0</v>
      </c>
      <c r="BE1239" s="120">
        <f t="shared" si="589"/>
        <v>0</v>
      </c>
      <c r="BF1239" s="115">
        <f t="shared" si="590"/>
        <v>0</v>
      </c>
      <c r="BG1239" s="116">
        <f t="shared" si="584"/>
        <v>0</v>
      </c>
      <c r="BH1239" s="120">
        <f t="shared" si="591"/>
        <v>0</v>
      </c>
      <c r="BI1239" s="115">
        <f t="shared" si="592"/>
        <v>0</v>
      </c>
      <c r="BJ1239" s="116">
        <f t="shared" si="585"/>
        <v>0</v>
      </c>
      <c r="BK1239" s="120">
        <f t="shared" si="593"/>
        <v>0</v>
      </c>
      <c r="BL1239" s="120">
        <f t="shared" si="594"/>
        <v>0</v>
      </c>
      <c r="BN1239" s="375">
        <f t="shared" si="586"/>
        <v>0</v>
      </c>
      <c r="BP1239" s="380"/>
      <c r="DH1239" s="102"/>
    </row>
    <row r="1240" spans="1:112" hidden="1">
      <c r="A1240" s="110"/>
      <c r="B1240" s="786"/>
      <c r="C1240" s="786"/>
      <c r="D1240" s="786"/>
      <c r="E1240" s="786"/>
      <c r="F1240" s="786"/>
      <c r="G1240" s="786"/>
      <c r="H1240" s="786"/>
      <c r="I1240" s="786"/>
      <c r="J1240" s="786"/>
      <c r="K1240" s="786"/>
      <c r="L1240" s="786"/>
      <c r="M1240" s="786"/>
      <c r="N1240" s="786"/>
      <c r="O1240" s="786"/>
      <c r="P1240" s="786"/>
      <c r="Q1240" s="786"/>
      <c r="R1240" s="787"/>
      <c r="S1240" s="787"/>
      <c r="T1240" s="788"/>
      <c r="U1240" s="787"/>
      <c r="V1240" s="787"/>
      <c r="W1240" s="783"/>
      <c r="X1240" s="789"/>
      <c r="Y1240" s="789"/>
      <c r="Z1240" s="789"/>
      <c r="AA1240" s="789"/>
      <c r="AB1240" s="789"/>
      <c r="AC1240" s="781"/>
      <c r="AD1240" s="782"/>
      <c r="AE1240" s="783"/>
      <c r="AF1240" s="784">
        <f t="shared" si="587"/>
        <v>0</v>
      </c>
      <c r="AG1240" s="784"/>
      <c r="AH1240" s="784"/>
      <c r="AI1240" s="784"/>
      <c r="AJ1240" s="784">
        <f t="shared" si="575"/>
        <v>0</v>
      </c>
      <c r="AK1240" s="784"/>
      <c r="AL1240" s="784"/>
      <c r="AM1240" s="784"/>
      <c r="AN1240" s="784">
        <f t="shared" si="576"/>
        <v>0</v>
      </c>
      <c r="AO1240" s="784"/>
      <c r="AP1240" s="784"/>
      <c r="AQ1240" s="784"/>
      <c r="AR1240" s="363"/>
      <c r="AS1240" s="785">
        <f t="shared" si="577"/>
        <v>0</v>
      </c>
      <c r="AT1240" s="785"/>
      <c r="AU1240" s="785"/>
      <c r="AV1240" s="785"/>
      <c r="AW1240" s="785">
        <f t="shared" si="578"/>
        <v>0</v>
      </c>
      <c r="AX1240" s="91"/>
      <c r="AY1240" s="116">
        <f t="shared" si="579"/>
        <v>0</v>
      </c>
      <c r="AZ1240" s="116">
        <f t="shared" si="580"/>
        <v>0</v>
      </c>
      <c r="BA1240" s="116">
        <f t="shared" si="581"/>
        <v>0</v>
      </c>
      <c r="BB1240" s="116">
        <f t="shared" si="582"/>
        <v>0</v>
      </c>
      <c r="BC1240" s="115">
        <f t="shared" si="588"/>
        <v>0</v>
      </c>
      <c r="BD1240" s="116">
        <f t="shared" si="583"/>
        <v>0</v>
      </c>
      <c r="BE1240" s="120">
        <f t="shared" si="589"/>
        <v>0</v>
      </c>
      <c r="BF1240" s="115">
        <f t="shared" si="590"/>
        <v>0</v>
      </c>
      <c r="BG1240" s="116">
        <f t="shared" si="584"/>
        <v>0</v>
      </c>
      <c r="BH1240" s="120">
        <f t="shared" si="591"/>
        <v>0</v>
      </c>
      <c r="BI1240" s="115">
        <f t="shared" si="592"/>
        <v>0</v>
      </c>
      <c r="BJ1240" s="116">
        <f t="shared" si="585"/>
        <v>0</v>
      </c>
      <c r="BK1240" s="120">
        <f t="shared" si="593"/>
        <v>0</v>
      </c>
      <c r="BL1240" s="120">
        <f t="shared" si="594"/>
        <v>0</v>
      </c>
      <c r="BN1240" s="375">
        <f t="shared" si="586"/>
        <v>0</v>
      </c>
      <c r="BP1240" s="380"/>
      <c r="DH1240" s="102"/>
    </row>
    <row r="1241" spans="1:112" hidden="1">
      <c r="A1241" s="110"/>
      <c r="B1241" s="786"/>
      <c r="C1241" s="786"/>
      <c r="D1241" s="786"/>
      <c r="E1241" s="786"/>
      <c r="F1241" s="786"/>
      <c r="G1241" s="786"/>
      <c r="H1241" s="786"/>
      <c r="I1241" s="786"/>
      <c r="J1241" s="786"/>
      <c r="K1241" s="786"/>
      <c r="L1241" s="786"/>
      <c r="M1241" s="786"/>
      <c r="N1241" s="786"/>
      <c r="O1241" s="786"/>
      <c r="P1241" s="786"/>
      <c r="Q1241" s="786"/>
      <c r="R1241" s="787"/>
      <c r="S1241" s="787"/>
      <c r="T1241" s="788"/>
      <c r="U1241" s="787"/>
      <c r="V1241" s="787"/>
      <c r="W1241" s="783"/>
      <c r="X1241" s="789"/>
      <c r="Y1241" s="789"/>
      <c r="Z1241" s="789"/>
      <c r="AA1241" s="789"/>
      <c r="AB1241" s="789"/>
      <c r="AC1241" s="781"/>
      <c r="AD1241" s="782"/>
      <c r="AE1241" s="783"/>
      <c r="AF1241" s="784">
        <f t="shared" si="587"/>
        <v>0</v>
      </c>
      <c r="AG1241" s="784"/>
      <c r="AH1241" s="784"/>
      <c r="AI1241" s="784"/>
      <c r="AJ1241" s="784">
        <f t="shared" si="575"/>
        <v>0</v>
      </c>
      <c r="AK1241" s="784"/>
      <c r="AL1241" s="784"/>
      <c r="AM1241" s="784"/>
      <c r="AN1241" s="784">
        <f t="shared" si="576"/>
        <v>0</v>
      </c>
      <c r="AO1241" s="784"/>
      <c r="AP1241" s="784"/>
      <c r="AQ1241" s="784"/>
      <c r="AR1241" s="363"/>
      <c r="AS1241" s="785">
        <f t="shared" si="577"/>
        <v>0</v>
      </c>
      <c r="AT1241" s="785"/>
      <c r="AU1241" s="785"/>
      <c r="AV1241" s="785"/>
      <c r="AW1241" s="785">
        <f t="shared" si="578"/>
        <v>0</v>
      </c>
      <c r="AX1241" s="91"/>
      <c r="AY1241" s="116">
        <f t="shared" si="579"/>
        <v>0</v>
      </c>
      <c r="AZ1241" s="116">
        <f t="shared" si="580"/>
        <v>0</v>
      </c>
      <c r="BA1241" s="116">
        <f t="shared" si="581"/>
        <v>0</v>
      </c>
      <c r="BB1241" s="116">
        <f t="shared" si="582"/>
        <v>0</v>
      </c>
      <c r="BC1241" s="115">
        <f t="shared" si="588"/>
        <v>0</v>
      </c>
      <c r="BD1241" s="116">
        <f t="shared" si="583"/>
        <v>0</v>
      </c>
      <c r="BE1241" s="120">
        <f t="shared" si="589"/>
        <v>0</v>
      </c>
      <c r="BF1241" s="115">
        <f t="shared" si="590"/>
        <v>0</v>
      </c>
      <c r="BG1241" s="116">
        <f t="shared" si="584"/>
        <v>0</v>
      </c>
      <c r="BH1241" s="120">
        <f t="shared" si="591"/>
        <v>0</v>
      </c>
      <c r="BI1241" s="115">
        <f t="shared" si="592"/>
        <v>0</v>
      </c>
      <c r="BJ1241" s="116">
        <f t="shared" si="585"/>
        <v>0</v>
      </c>
      <c r="BK1241" s="120">
        <f t="shared" si="593"/>
        <v>0</v>
      </c>
      <c r="BL1241" s="120">
        <f t="shared" si="594"/>
        <v>0</v>
      </c>
      <c r="BN1241" s="375">
        <f t="shared" si="586"/>
        <v>0</v>
      </c>
      <c r="BP1241" s="380"/>
      <c r="DH1241" s="102"/>
    </row>
    <row r="1242" spans="1:112" hidden="1">
      <c r="A1242" s="110"/>
      <c r="B1242" s="786"/>
      <c r="C1242" s="786"/>
      <c r="D1242" s="786"/>
      <c r="E1242" s="786"/>
      <c r="F1242" s="786"/>
      <c r="G1242" s="786"/>
      <c r="H1242" s="786"/>
      <c r="I1242" s="786"/>
      <c r="J1242" s="786"/>
      <c r="K1242" s="786"/>
      <c r="L1242" s="786"/>
      <c r="M1242" s="786"/>
      <c r="N1242" s="786"/>
      <c r="O1242" s="786"/>
      <c r="P1242" s="786"/>
      <c r="Q1242" s="786"/>
      <c r="R1242" s="787"/>
      <c r="S1242" s="787"/>
      <c r="T1242" s="788"/>
      <c r="U1242" s="787"/>
      <c r="V1242" s="787"/>
      <c r="W1242" s="783"/>
      <c r="X1242" s="789"/>
      <c r="Y1242" s="789"/>
      <c r="Z1242" s="789"/>
      <c r="AA1242" s="789"/>
      <c r="AB1242" s="789"/>
      <c r="AC1242" s="781"/>
      <c r="AD1242" s="782"/>
      <c r="AE1242" s="783"/>
      <c r="AF1242" s="784">
        <f t="shared" si="587"/>
        <v>0</v>
      </c>
      <c r="AG1242" s="784"/>
      <c r="AH1242" s="784"/>
      <c r="AI1242" s="784"/>
      <c r="AJ1242" s="784">
        <f t="shared" si="575"/>
        <v>0</v>
      </c>
      <c r="AK1242" s="784"/>
      <c r="AL1242" s="784"/>
      <c r="AM1242" s="784"/>
      <c r="AN1242" s="784">
        <f t="shared" si="576"/>
        <v>0</v>
      </c>
      <c r="AO1242" s="784"/>
      <c r="AP1242" s="784"/>
      <c r="AQ1242" s="784"/>
      <c r="AR1242" s="363"/>
      <c r="AS1242" s="785">
        <f t="shared" si="577"/>
        <v>0</v>
      </c>
      <c r="AT1242" s="785"/>
      <c r="AU1242" s="785"/>
      <c r="AV1242" s="785"/>
      <c r="AW1242" s="785">
        <f t="shared" si="578"/>
        <v>0</v>
      </c>
      <c r="AX1242" s="91"/>
      <c r="AY1242" s="116">
        <f t="shared" si="579"/>
        <v>0</v>
      </c>
      <c r="AZ1242" s="116">
        <f t="shared" si="580"/>
        <v>0</v>
      </c>
      <c r="BA1242" s="116">
        <f t="shared" si="581"/>
        <v>0</v>
      </c>
      <c r="BB1242" s="116">
        <f t="shared" si="582"/>
        <v>0</v>
      </c>
      <c r="BC1242" s="115">
        <f t="shared" si="588"/>
        <v>0</v>
      </c>
      <c r="BD1242" s="116">
        <f t="shared" si="583"/>
        <v>0</v>
      </c>
      <c r="BE1242" s="120">
        <f t="shared" si="589"/>
        <v>0</v>
      </c>
      <c r="BF1242" s="115">
        <f t="shared" si="590"/>
        <v>0</v>
      </c>
      <c r="BG1242" s="116">
        <f t="shared" si="584"/>
        <v>0</v>
      </c>
      <c r="BH1242" s="120">
        <f t="shared" si="591"/>
        <v>0</v>
      </c>
      <c r="BI1242" s="115">
        <f t="shared" si="592"/>
        <v>0</v>
      </c>
      <c r="BJ1242" s="116">
        <f t="shared" si="585"/>
        <v>0</v>
      </c>
      <c r="BK1242" s="120">
        <f t="shared" si="593"/>
        <v>0</v>
      </c>
      <c r="BL1242" s="120">
        <f t="shared" si="594"/>
        <v>0</v>
      </c>
      <c r="BN1242" s="375">
        <f t="shared" si="586"/>
        <v>0</v>
      </c>
      <c r="BP1242" s="380"/>
      <c r="DH1242" s="102"/>
    </row>
    <row r="1243" spans="1:112" hidden="1">
      <c r="A1243" s="110"/>
      <c r="B1243" s="786"/>
      <c r="C1243" s="786"/>
      <c r="D1243" s="786"/>
      <c r="E1243" s="786"/>
      <c r="F1243" s="786"/>
      <c r="G1243" s="786"/>
      <c r="H1243" s="786"/>
      <c r="I1243" s="786"/>
      <c r="J1243" s="786"/>
      <c r="K1243" s="786"/>
      <c r="L1243" s="786"/>
      <c r="M1243" s="786"/>
      <c r="N1243" s="786"/>
      <c r="O1243" s="786"/>
      <c r="P1243" s="786"/>
      <c r="Q1243" s="786"/>
      <c r="R1243" s="787"/>
      <c r="S1243" s="787"/>
      <c r="T1243" s="788"/>
      <c r="U1243" s="787"/>
      <c r="V1243" s="787"/>
      <c r="W1243" s="783"/>
      <c r="X1243" s="789"/>
      <c r="Y1243" s="789"/>
      <c r="Z1243" s="789"/>
      <c r="AA1243" s="789"/>
      <c r="AB1243" s="789"/>
      <c r="AC1243" s="781"/>
      <c r="AD1243" s="782"/>
      <c r="AE1243" s="783"/>
      <c r="AF1243" s="784">
        <f t="shared" si="587"/>
        <v>0</v>
      </c>
      <c r="AG1243" s="784"/>
      <c r="AH1243" s="784"/>
      <c r="AI1243" s="784"/>
      <c r="AJ1243" s="784">
        <f t="shared" si="575"/>
        <v>0</v>
      </c>
      <c r="AK1243" s="784"/>
      <c r="AL1243" s="784"/>
      <c r="AM1243" s="784"/>
      <c r="AN1243" s="784">
        <f t="shared" si="576"/>
        <v>0</v>
      </c>
      <c r="AO1243" s="784"/>
      <c r="AP1243" s="784"/>
      <c r="AQ1243" s="784"/>
      <c r="AR1243" s="363"/>
      <c r="AS1243" s="785">
        <f t="shared" si="577"/>
        <v>0</v>
      </c>
      <c r="AT1243" s="785"/>
      <c r="AU1243" s="785"/>
      <c r="AV1243" s="785"/>
      <c r="AW1243" s="785">
        <f t="shared" si="578"/>
        <v>0</v>
      </c>
      <c r="AX1243" s="91"/>
      <c r="AY1243" s="116">
        <f t="shared" si="579"/>
        <v>0</v>
      </c>
      <c r="AZ1243" s="116">
        <f t="shared" si="580"/>
        <v>0</v>
      </c>
      <c r="BA1243" s="116">
        <f t="shared" si="581"/>
        <v>0</v>
      </c>
      <c r="BB1243" s="116">
        <f t="shared" si="582"/>
        <v>0</v>
      </c>
      <c r="BC1243" s="115">
        <f t="shared" si="588"/>
        <v>0</v>
      </c>
      <c r="BD1243" s="116">
        <f t="shared" si="583"/>
        <v>0</v>
      </c>
      <c r="BE1243" s="120">
        <f t="shared" si="589"/>
        <v>0</v>
      </c>
      <c r="BF1243" s="115">
        <f t="shared" si="590"/>
        <v>0</v>
      </c>
      <c r="BG1243" s="116">
        <f t="shared" si="584"/>
        <v>0</v>
      </c>
      <c r="BH1243" s="120">
        <f t="shared" si="591"/>
        <v>0</v>
      </c>
      <c r="BI1243" s="115">
        <f t="shared" si="592"/>
        <v>0</v>
      </c>
      <c r="BJ1243" s="116">
        <f t="shared" si="585"/>
        <v>0</v>
      </c>
      <c r="BK1243" s="120">
        <f t="shared" si="593"/>
        <v>0</v>
      </c>
      <c r="BL1243" s="120">
        <f t="shared" si="594"/>
        <v>0</v>
      </c>
      <c r="BN1243" s="375">
        <f t="shared" si="586"/>
        <v>0</v>
      </c>
      <c r="BP1243" s="380"/>
      <c r="DH1243" s="102"/>
    </row>
    <row r="1244" spans="1:112" hidden="1">
      <c r="A1244" s="110"/>
      <c r="B1244" s="786"/>
      <c r="C1244" s="786"/>
      <c r="D1244" s="786"/>
      <c r="E1244" s="786"/>
      <c r="F1244" s="786"/>
      <c r="G1244" s="786"/>
      <c r="H1244" s="786"/>
      <c r="I1244" s="786"/>
      <c r="J1244" s="786"/>
      <c r="K1244" s="786"/>
      <c r="L1244" s="786"/>
      <c r="M1244" s="786"/>
      <c r="N1244" s="786"/>
      <c r="O1244" s="786"/>
      <c r="P1244" s="786"/>
      <c r="Q1244" s="786"/>
      <c r="R1244" s="787"/>
      <c r="S1244" s="787"/>
      <c r="T1244" s="788"/>
      <c r="U1244" s="787"/>
      <c r="V1244" s="787"/>
      <c r="W1244" s="783"/>
      <c r="X1244" s="789"/>
      <c r="Y1244" s="789"/>
      <c r="Z1244" s="789"/>
      <c r="AA1244" s="789"/>
      <c r="AB1244" s="789"/>
      <c r="AC1244" s="781"/>
      <c r="AD1244" s="782"/>
      <c r="AE1244" s="783"/>
      <c r="AF1244" s="784">
        <f t="shared" si="587"/>
        <v>0</v>
      </c>
      <c r="AG1244" s="784"/>
      <c r="AH1244" s="784"/>
      <c r="AI1244" s="784"/>
      <c r="AJ1244" s="784">
        <f t="shared" si="575"/>
        <v>0</v>
      </c>
      <c r="AK1244" s="784"/>
      <c r="AL1244" s="784"/>
      <c r="AM1244" s="784"/>
      <c r="AN1244" s="784">
        <f t="shared" si="576"/>
        <v>0</v>
      </c>
      <c r="AO1244" s="784"/>
      <c r="AP1244" s="784"/>
      <c r="AQ1244" s="784"/>
      <c r="AR1244" s="363"/>
      <c r="AS1244" s="785">
        <f t="shared" si="577"/>
        <v>0</v>
      </c>
      <c r="AT1244" s="785"/>
      <c r="AU1244" s="785"/>
      <c r="AV1244" s="785"/>
      <c r="AW1244" s="785">
        <f t="shared" si="578"/>
        <v>0</v>
      </c>
      <c r="AX1244" s="91"/>
      <c r="AY1244" s="116">
        <f t="shared" si="579"/>
        <v>0</v>
      </c>
      <c r="AZ1244" s="116">
        <f t="shared" si="580"/>
        <v>0</v>
      </c>
      <c r="BA1244" s="116">
        <f t="shared" si="581"/>
        <v>0</v>
      </c>
      <c r="BB1244" s="116">
        <f t="shared" si="582"/>
        <v>0</v>
      </c>
      <c r="BC1244" s="115">
        <f t="shared" si="588"/>
        <v>0</v>
      </c>
      <c r="BD1244" s="116">
        <f t="shared" si="583"/>
        <v>0</v>
      </c>
      <c r="BE1244" s="120">
        <f t="shared" si="589"/>
        <v>0</v>
      </c>
      <c r="BF1244" s="115">
        <f t="shared" si="590"/>
        <v>0</v>
      </c>
      <c r="BG1244" s="116">
        <f t="shared" si="584"/>
        <v>0</v>
      </c>
      <c r="BH1244" s="120">
        <f t="shared" si="591"/>
        <v>0</v>
      </c>
      <c r="BI1244" s="115">
        <f t="shared" si="592"/>
        <v>0</v>
      </c>
      <c r="BJ1244" s="116">
        <f t="shared" si="585"/>
        <v>0</v>
      </c>
      <c r="BK1244" s="120">
        <f t="shared" si="593"/>
        <v>0</v>
      </c>
      <c r="BL1244" s="120">
        <f t="shared" si="594"/>
        <v>0</v>
      </c>
      <c r="BN1244" s="375">
        <f t="shared" si="586"/>
        <v>0</v>
      </c>
      <c r="BP1244" s="380"/>
      <c r="DH1244" s="102"/>
    </row>
    <row r="1245" spans="1:112" hidden="1">
      <c r="A1245" s="110"/>
      <c r="B1245" s="786"/>
      <c r="C1245" s="786"/>
      <c r="D1245" s="786"/>
      <c r="E1245" s="786"/>
      <c r="F1245" s="786"/>
      <c r="G1245" s="786"/>
      <c r="H1245" s="786"/>
      <c r="I1245" s="786"/>
      <c r="J1245" s="786"/>
      <c r="K1245" s="786"/>
      <c r="L1245" s="786"/>
      <c r="M1245" s="786"/>
      <c r="N1245" s="786"/>
      <c r="O1245" s="786"/>
      <c r="P1245" s="786"/>
      <c r="Q1245" s="786"/>
      <c r="R1245" s="787"/>
      <c r="S1245" s="787"/>
      <c r="T1245" s="788"/>
      <c r="U1245" s="787"/>
      <c r="V1245" s="787"/>
      <c r="W1245" s="783"/>
      <c r="X1245" s="789"/>
      <c r="Y1245" s="789"/>
      <c r="Z1245" s="789"/>
      <c r="AA1245" s="789"/>
      <c r="AB1245" s="789"/>
      <c r="AC1245" s="781"/>
      <c r="AD1245" s="782"/>
      <c r="AE1245" s="783"/>
      <c r="AF1245" s="784">
        <f t="shared" si="587"/>
        <v>0</v>
      </c>
      <c r="AG1245" s="784"/>
      <c r="AH1245" s="784"/>
      <c r="AI1245" s="784"/>
      <c r="AJ1245" s="784">
        <f t="shared" si="575"/>
        <v>0</v>
      </c>
      <c r="AK1245" s="784"/>
      <c r="AL1245" s="784"/>
      <c r="AM1245" s="784"/>
      <c r="AN1245" s="784">
        <f t="shared" si="576"/>
        <v>0</v>
      </c>
      <c r="AO1245" s="784"/>
      <c r="AP1245" s="784"/>
      <c r="AQ1245" s="784"/>
      <c r="AR1245" s="363"/>
      <c r="AS1245" s="785">
        <f t="shared" si="577"/>
        <v>0</v>
      </c>
      <c r="AT1245" s="785"/>
      <c r="AU1245" s="785"/>
      <c r="AV1245" s="785"/>
      <c r="AW1245" s="785">
        <f t="shared" si="578"/>
        <v>0</v>
      </c>
      <c r="AX1245" s="91"/>
      <c r="AY1245" s="116">
        <f t="shared" si="579"/>
        <v>0</v>
      </c>
      <c r="AZ1245" s="116">
        <f t="shared" si="580"/>
        <v>0</v>
      </c>
      <c r="BA1245" s="116">
        <f t="shared" si="581"/>
        <v>0</v>
      </c>
      <c r="BB1245" s="116">
        <f t="shared" si="582"/>
        <v>0</v>
      </c>
      <c r="BC1245" s="115">
        <f t="shared" si="588"/>
        <v>0</v>
      </c>
      <c r="BD1245" s="116">
        <f t="shared" si="583"/>
        <v>0</v>
      </c>
      <c r="BE1245" s="120">
        <f t="shared" si="589"/>
        <v>0</v>
      </c>
      <c r="BF1245" s="115">
        <f t="shared" si="590"/>
        <v>0</v>
      </c>
      <c r="BG1245" s="116">
        <f t="shared" si="584"/>
        <v>0</v>
      </c>
      <c r="BH1245" s="120">
        <f t="shared" si="591"/>
        <v>0</v>
      </c>
      <c r="BI1245" s="115">
        <f t="shared" si="592"/>
        <v>0</v>
      </c>
      <c r="BJ1245" s="116">
        <f t="shared" si="585"/>
        <v>0</v>
      </c>
      <c r="BK1245" s="120">
        <f t="shared" si="593"/>
        <v>0</v>
      </c>
      <c r="BL1245" s="120">
        <f t="shared" si="594"/>
        <v>0</v>
      </c>
      <c r="BN1245" s="375">
        <f t="shared" si="586"/>
        <v>0</v>
      </c>
      <c r="BP1245" s="380"/>
      <c r="DH1245" s="102"/>
    </row>
    <row r="1246" spans="1:112" hidden="1">
      <c r="A1246" s="110"/>
      <c r="B1246" s="786"/>
      <c r="C1246" s="786"/>
      <c r="D1246" s="786"/>
      <c r="E1246" s="786"/>
      <c r="F1246" s="786"/>
      <c r="G1246" s="786"/>
      <c r="H1246" s="786"/>
      <c r="I1246" s="786"/>
      <c r="J1246" s="786"/>
      <c r="K1246" s="786"/>
      <c r="L1246" s="786"/>
      <c r="M1246" s="786"/>
      <c r="N1246" s="786"/>
      <c r="O1246" s="786"/>
      <c r="P1246" s="786"/>
      <c r="Q1246" s="786"/>
      <c r="R1246" s="787"/>
      <c r="S1246" s="787"/>
      <c r="T1246" s="788"/>
      <c r="U1246" s="787"/>
      <c r="V1246" s="787"/>
      <c r="W1246" s="783"/>
      <c r="X1246" s="789"/>
      <c r="Y1246" s="789"/>
      <c r="Z1246" s="789"/>
      <c r="AA1246" s="789"/>
      <c r="AB1246" s="789"/>
      <c r="AC1246" s="781"/>
      <c r="AD1246" s="782"/>
      <c r="AE1246" s="783"/>
      <c r="AF1246" s="784">
        <f t="shared" si="587"/>
        <v>0</v>
      </c>
      <c r="AG1246" s="784"/>
      <c r="AH1246" s="784"/>
      <c r="AI1246" s="784"/>
      <c r="AJ1246" s="784">
        <f t="shared" si="575"/>
        <v>0</v>
      </c>
      <c r="AK1246" s="784"/>
      <c r="AL1246" s="784"/>
      <c r="AM1246" s="784"/>
      <c r="AN1246" s="784">
        <f t="shared" si="576"/>
        <v>0</v>
      </c>
      <c r="AO1246" s="784"/>
      <c r="AP1246" s="784"/>
      <c r="AQ1246" s="784"/>
      <c r="AR1246" s="363"/>
      <c r="AS1246" s="785">
        <f t="shared" si="577"/>
        <v>0</v>
      </c>
      <c r="AT1246" s="785"/>
      <c r="AU1246" s="785"/>
      <c r="AV1246" s="785"/>
      <c r="AW1246" s="785">
        <f t="shared" si="578"/>
        <v>0</v>
      </c>
      <c r="AX1246" s="91"/>
      <c r="AY1246" s="116">
        <f t="shared" si="579"/>
        <v>0</v>
      </c>
      <c r="AZ1246" s="116">
        <f t="shared" si="580"/>
        <v>0</v>
      </c>
      <c r="BA1246" s="116">
        <f t="shared" si="581"/>
        <v>0</v>
      </c>
      <c r="BB1246" s="116">
        <f t="shared" si="582"/>
        <v>0</v>
      </c>
      <c r="BC1246" s="115">
        <f t="shared" si="588"/>
        <v>0</v>
      </c>
      <c r="BD1246" s="116">
        <f t="shared" si="583"/>
        <v>0</v>
      </c>
      <c r="BE1246" s="120">
        <f t="shared" si="589"/>
        <v>0</v>
      </c>
      <c r="BF1246" s="115">
        <f t="shared" si="590"/>
        <v>0</v>
      </c>
      <c r="BG1246" s="116">
        <f t="shared" si="584"/>
        <v>0</v>
      </c>
      <c r="BH1246" s="120">
        <f t="shared" si="591"/>
        <v>0</v>
      </c>
      <c r="BI1246" s="115">
        <f t="shared" si="592"/>
        <v>0</v>
      </c>
      <c r="BJ1246" s="116">
        <f t="shared" si="585"/>
        <v>0</v>
      </c>
      <c r="BK1246" s="120">
        <f t="shared" si="593"/>
        <v>0</v>
      </c>
      <c r="BL1246" s="120">
        <f t="shared" si="594"/>
        <v>0</v>
      </c>
      <c r="BN1246" s="375">
        <f t="shared" si="586"/>
        <v>0</v>
      </c>
      <c r="BP1246" s="380"/>
      <c r="DH1246" s="102"/>
    </row>
    <row r="1247" spans="1:112" hidden="1">
      <c r="A1247" s="110"/>
      <c r="B1247" s="786"/>
      <c r="C1247" s="786"/>
      <c r="D1247" s="786"/>
      <c r="E1247" s="786"/>
      <c r="F1247" s="786"/>
      <c r="G1247" s="786"/>
      <c r="H1247" s="786"/>
      <c r="I1247" s="786"/>
      <c r="J1247" s="786"/>
      <c r="K1247" s="786"/>
      <c r="L1247" s="786"/>
      <c r="M1247" s="786"/>
      <c r="N1247" s="786"/>
      <c r="O1247" s="786"/>
      <c r="P1247" s="786"/>
      <c r="Q1247" s="786"/>
      <c r="R1247" s="787"/>
      <c r="S1247" s="787"/>
      <c r="T1247" s="788"/>
      <c r="U1247" s="787"/>
      <c r="V1247" s="787"/>
      <c r="W1247" s="783"/>
      <c r="X1247" s="789"/>
      <c r="Y1247" s="789"/>
      <c r="Z1247" s="789"/>
      <c r="AA1247" s="789"/>
      <c r="AB1247" s="789"/>
      <c r="AC1247" s="781"/>
      <c r="AD1247" s="782"/>
      <c r="AE1247" s="783"/>
      <c r="AF1247" s="784">
        <f t="shared" si="587"/>
        <v>0</v>
      </c>
      <c r="AG1247" s="784"/>
      <c r="AH1247" s="784"/>
      <c r="AI1247" s="784"/>
      <c r="AJ1247" s="784">
        <f t="shared" si="575"/>
        <v>0</v>
      </c>
      <c r="AK1247" s="784"/>
      <c r="AL1247" s="784"/>
      <c r="AM1247" s="784"/>
      <c r="AN1247" s="784">
        <f t="shared" si="576"/>
        <v>0</v>
      </c>
      <c r="AO1247" s="784"/>
      <c r="AP1247" s="784"/>
      <c r="AQ1247" s="784"/>
      <c r="AR1247" s="363"/>
      <c r="AS1247" s="785">
        <f t="shared" si="577"/>
        <v>0</v>
      </c>
      <c r="AT1247" s="785"/>
      <c r="AU1247" s="785"/>
      <c r="AV1247" s="785"/>
      <c r="AW1247" s="785">
        <f t="shared" si="578"/>
        <v>0</v>
      </c>
      <c r="AX1247" s="91"/>
      <c r="AY1247" s="116">
        <f t="shared" si="579"/>
        <v>0</v>
      </c>
      <c r="AZ1247" s="116">
        <f t="shared" si="580"/>
        <v>0</v>
      </c>
      <c r="BA1247" s="116">
        <f t="shared" si="581"/>
        <v>0</v>
      </c>
      <c r="BB1247" s="116">
        <f t="shared" si="582"/>
        <v>0</v>
      </c>
      <c r="BC1247" s="115">
        <f t="shared" si="588"/>
        <v>0</v>
      </c>
      <c r="BD1247" s="116">
        <f t="shared" si="583"/>
        <v>0</v>
      </c>
      <c r="BE1247" s="120">
        <f t="shared" si="589"/>
        <v>0</v>
      </c>
      <c r="BF1247" s="115">
        <f t="shared" si="590"/>
        <v>0</v>
      </c>
      <c r="BG1247" s="116">
        <f t="shared" si="584"/>
        <v>0</v>
      </c>
      <c r="BH1247" s="120">
        <f t="shared" si="591"/>
        <v>0</v>
      </c>
      <c r="BI1247" s="115">
        <f t="shared" si="592"/>
        <v>0</v>
      </c>
      <c r="BJ1247" s="116">
        <f t="shared" si="585"/>
        <v>0</v>
      </c>
      <c r="BK1247" s="120">
        <f t="shared" si="593"/>
        <v>0</v>
      </c>
      <c r="BL1247" s="120">
        <f t="shared" si="594"/>
        <v>0</v>
      </c>
      <c r="BN1247" s="375">
        <f t="shared" si="586"/>
        <v>0</v>
      </c>
      <c r="BP1247" s="380"/>
      <c r="DH1247" s="102"/>
    </row>
    <row r="1248" spans="1:112" hidden="1">
      <c r="A1248" s="110"/>
      <c r="B1248" s="786"/>
      <c r="C1248" s="786"/>
      <c r="D1248" s="786"/>
      <c r="E1248" s="786"/>
      <c r="F1248" s="786"/>
      <c r="G1248" s="786"/>
      <c r="H1248" s="786"/>
      <c r="I1248" s="786"/>
      <c r="J1248" s="786"/>
      <c r="K1248" s="786"/>
      <c r="L1248" s="786"/>
      <c r="M1248" s="786"/>
      <c r="N1248" s="786"/>
      <c r="O1248" s="786"/>
      <c r="P1248" s="786"/>
      <c r="Q1248" s="786"/>
      <c r="R1248" s="787"/>
      <c r="S1248" s="787"/>
      <c r="T1248" s="788"/>
      <c r="U1248" s="787"/>
      <c r="V1248" s="787"/>
      <c r="W1248" s="783"/>
      <c r="X1248" s="789"/>
      <c r="Y1248" s="789"/>
      <c r="Z1248" s="789"/>
      <c r="AA1248" s="789"/>
      <c r="AB1248" s="789"/>
      <c r="AC1248" s="781"/>
      <c r="AD1248" s="782"/>
      <c r="AE1248" s="783"/>
      <c r="AF1248" s="784">
        <f t="shared" si="587"/>
        <v>0</v>
      </c>
      <c r="AG1248" s="784"/>
      <c r="AH1248" s="784"/>
      <c r="AI1248" s="784"/>
      <c r="AJ1248" s="784">
        <f t="shared" si="575"/>
        <v>0</v>
      </c>
      <c r="AK1248" s="784"/>
      <c r="AL1248" s="784"/>
      <c r="AM1248" s="784"/>
      <c r="AN1248" s="784">
        <f t="shared" si="576"/>
        <v>0</v>
      </c>
      <c r="AO1248" s="784"/>
      <c r="AP1248" s="784"/>
      <c r="AQ1248" s="784"/>
      <c r="AR1248" s="363"/>
      <c r="AS1248" s="785">
        <f t="shared" si="577"/>
        <v>0</v>
      </c>
      <c r="AT1248" s="785"/>
      <c r="AU1248" s="785"/>
      <c r="AV1248" s="785"/>
      <c r="AW1248" s="785">
        <f t="shared" si="578"/>
        <v>0</v>
      </c>
      <c r="AX1248" s="91"/>
      <c r="AY1248" s="116">
        <f t="shared" si="579"/>
        <v>0</v>
      </c>
      <c r="AZ1248" s="116">
        <f t="shared" si="580"/>
        <v>0</v>
      </c>
      <c r="BA1248" s="116">
        <f t="shared" si="581"/>
        <v>0</v>
      </c>
      <c r="BB1248" s="116">
        <f t="shared" si="582"/>
        <v>0</v>
      </c>
      <c r="BC1248" s="115">
        <f t="shared" si="588"/>
        <v>0</v>
      </c>
      <c r="BD1248" s="116">
        <f t="shared" si="583"/>
        <v>0</v>
      </c>
      <c r="BE1248" s="120">
        <f t="shared" si="589"/>
        <v>0</v>
      </c>
      <c r="BF1248" s="115">
        <f t="shared" si="590"/>
        <v>0</v>
      </c>
      <c r="BG1248" s="116">
        <f t="shared" si="584"/>
        <v>0</v>
      </c>
      <c r="BH1248" s="120">
        <f t="shared" si="591"/>
        <v>0</v>
      </c>
      <c r="BI1248" s="115">
        <f t="shared" si="592"/>
        <v>0</v>
      </c>
      <c r="BJ1248" s="116">
        <f t="shared" si="585"/>
        <v>0</v>
      </c>
      <c r="BK1248" s="120">
        <f t="shared" si="593"/>
        <v>0</v>
      </c>
      <c r="BL1248" s="120">
        <f t="shared" si="594"/>
        <v>0</v>
      </c>
      <c r="BN1248" s="375">
        <f t="shared" si="586"/>
        <v>0</v>
      </c>
      <c r="BP1248" s="380"/>
      <c r="DH1248" s="102"/>
    </row>
    <row r="1249" spans="1:112" hidden="1">
      <c r="A1249" s="110"/>
      <c r="B1249" s="786"/>
      <c r="C1249" s="786"/>
      <c r="D1249" s="786"/>
      <c r="E1249" s="786"/>
      <c r="F1249" s="786"/>
      <c r="G1249" s="786"/>
      <c r="H1249" s="786"/>
      <c r="I1249" s="786"/>
      <c r="J1249" s="786"/>
      <c r="K1249" s="786"/>
      <c r="L1249" s="786"/>
      <c r="M1249" s="786"/>
      <c r="N1249" s="786"/>
      <c r="O1249" s="786"/>
      <c r="P1249" s="786"/>
      <c r="Q1249" s="786"/>
      <c r="R1249" s="787"/>
      <c r="S1249" s="787"/>
      <c r="T1249" s="788"/>
      <c r="U1249" s="787"/>
      <c r="V1249" s="787"/>
      <c r="W1249" s="783"/>
      <c r="X1249" s="789"/>
      <c r="Y1249" s="789"/>
      <c r="Z1249" s="789"/>
      <c r="AA1249" s="789"/>
      <c r="AB1249" s="789"/>
      <c r="AC1249" s="781"/>
      <c r="AD1249" s="782"/>
      <c r="AE1249" s="783"/>
      <c r="AF1249" s="784">
        <f t="shared" si="587"/>
        <v>0</v>
      </c>
      <c r="AG1249" s="784"/>
      <c r="AH1249" s="784"/>
      <c r="AI1249" s="784"/>
      <c r="AJ1249" s="784">
        <f t="shared" si="575"/>
        <v>0</v>
      </c>
      <c r="AK1249" s="784"/>
      <c r="AL1249" s="784"/>
      <c r="AM1249" s="784"/>
      <c r="AN1249" s="784">
        <f t="shared" si="576"/>
        <v>0</v>
      </c>
      <c r="AO1249" s="784"/>
      <c r="AP1249" s="784"/>
      <c r="AQ1249" s="784"/>
      <c r="AR1249" s="363"/>
      <c r="AS1249" s="785">
        <f t="shared" si="577"/>
        <v>0</v>
      </c>
      <c r="AT1249" s="785"/>
      <c r="AU1249" s="785"/>
      <c r="AV1249" s="785"/>
      <c r="AW1249" s="785">
        <f t="shared" si="578"/>
        <v>0</v>
      </c>
      <c r="AX1249" s="91"/>
      <c r="AY1249" s="116">
        <f t="shared" si="579"/>
        <v>0</v>
      </c>
      <c r="AZ1249" s="116">
        <f t="shared" si="580"/>
        <v>0</v>
      </c>
      <c r="BA1249" s="116">
        <f t="shared" si="581"/>
        <v>0</v>
      </c>
      <c r="BB1249" s="116">
        <f t="shared" si="582"/>
        <v>0</v>
      </c>
      <c r="BC1249" s="115">
        <f t="shared" si="588"/>
        <v>0</v>
      </c>
      <c r="BD1249" s="116">
        <f t="shared" si="583"/>
        <v>0</v>
      </c>
      <c r="BE1249" s="120">
        <f t="shared" si="589"/>
        <v>0</v>
      </c>
      <c r="BF1249" s="115">
        <f t="shared" si="590"/>
        <v>0</v>
      </c>
      <c r="BG1249" s="116">
        <f t="shared" si="584"/>
        <v>0</v>
      </c>
      <c r="BH1249" s="120">
        <f t="shared" si="591"/>
        <v>0</v>
      </c>
      <c r="BI1249" s="115">
        <f t="shared" si="592"/>
        <v>0</v>
      </c>
      <c r="BJ1249" s="116">
        <f t="shared" si="585"/>
        <v>0</v>
      </c>
      <c r="BK1249" s="120">
        <f t="shared" si="593"/>
        <v>0</v>
      </c>
      <c r="BL1249" s="120">
        <f t="shared" si="594"/>
        <v>0</v>
      </c>
      <c r="BN1249" s="375">
        <f t="shared" si="586"/>
        <v>0</v>
      </c>
      <c r="BP1249" s="380"/>
      <c r="DH1249" s="102"/>
    </row>
    <row r="1250" spans="1:112" hidden="1">
      <c r="A1250" s="110"/>
      <c r="B1250" s="786"/>
      <c r="C1250" s="786"/>
      <c r="D1250" s="786"/>
      <c r="E1250" s="786"/>
      <c r="F1250" s="786"/>
      <c r="G1250" s="786"/>
      <c r="H1250" s="786"/>
      <c r="I1250" s="786"/>
      <c r="J1250" s="786"/>
      <c r="K1250" s="786"/>
      <c r="L1250" s="786"/>
      <c r="M1250" s="786"/>
      <c r="N1250" s="786"/>
      <c r="O1250" s="786"/>
      <c r="P1250" s="786"/>
      <c r="Q1250" s="786"/>
      <c r="R1250" s="787"/>
      <c r="S1250" s="787"/>
      <c r="T1250" s="788"/>
      <c r="U1250" s="787"/>
      <c r="V1250" s="787"/>
      <c r="W1250" s="783"/>
      <c r="X1250" s="789"/>
      <c r="Y1250" s="789"/>
      <c r="Z1250" s="789"/>
      <c r="AA1250" s="789"/>
      <c r="AB1250" s="789"/>
      <c r="AC1250" s="781"/>
      <c r="AD1250" s="782"/>
      <c r="AE1250" s="783"/>
      <c r="AF1250" s="784">
        <f t="shared" si="587"/>
        <v>0</v>
      </c>
      <c r="AG1250" s="784"/>
      <c r="AH1250" s="784"/>
      <c r="AI1250" s="784"/>
      <c r="AJ1250" s="784">
        <f t="shared" si="575"/>
        <v>0</v>
      </c>
      <c r="AK1250" s="784"/>
      <c r="AL1250" s="784"/>
      <c r="AM1250" s="784"/>
      <c r="AN1250" s="784">
        <f t="shared" si="576"/>
        <v>0</v>
      </c>
      <c r="AO1250" s="784"/>
      <c r="AP1250" s="784"/>
      <c r="AQ1250" s="784"/>
      <c r="AR1250" s="363"/>
      <c r="AS1250" s="785">
        <f t="shared" si="577"/>
        <v>0</v>
      </c>
      <c r="AT1250" s="785"/>
      <c r="AU1250" s="785"/>
      <c r="AV1250" s="785"/>
      <c r="AW1250" s="785">
        <f t="shared" si="578"/>
        <v>0</v>
      </c>
      <c r="AX1250" s="91"/>
      <c r="AY1250" s="116">
        <f t="shared" si="579"/>
        <v>0</v>
      </c>
      <c r="AZ1250" s="116">
        <f t="shared" si="580"/>
        <v>0</v>
      </c>
      <c r="BA1250" s="116">
        <f t="shared" si="581"/>
        <v>0</v>
      </c>
      <c r="BB1250" s="116">
        <f t="shared" si="582"/>
        <v>0</v>
      </c>
      <c r="BC1250" s="115">
        <f t="shared" si="588"/>
        <v>0</v>
      </c>
      <c r="BD1250" s="116">
        <f t="shared" si="583"/>
        <v>0</v>
      </c>
      <c r="BE1250" s="120">
        <f t="shared" si="589"/>
        <v>0</v>
      </c>
      <c r="BF1250" s="115">
        <f t="shared" si="590"/>
        <v>0</v>
      </c>
      <c r="BG1250" s="116">
        <f t="shared" si="584"/>
        <v>0</v>
      </c>
      <c r="BH1250" s="120">
        <f t="shared" si="591"/>
        <v>0</v>
      </c>
      <c r="BI1250" s="115">
        <f t="shared" si="592"/>
        <v>0</v>
      </c>
      <c r="BJ1250" s="116">
        <f t="shared" si="585"/>
        <v>0</v>
      </c>
      <c r="BK1250" s="120">
        <f t="shared" si="593"/>
        <v>0</v>
      </c>
      <c r="BL1250" s="120">
        <f t="shared" si="594"/>
        <v>0</v>
      </c>
      <c r="BN1250" s="375">
        <f t="shared" si="586"/>
        <v>0</v>
      </c>
      <c r="BP1250" s="380"/>
      <c r="DH1250" s="102"/>
    </row>
    <row r="1251" spans="1:112" hidden="1">
      <c r="A1251" s="110"/>
      <c r="B1251" s="786"/>
      <c r="C1251" s="786"/>
      <c r="D1251" s="786"/>
      <c r="E1251" s="786"/>
      <c r="F1251" s="786"/>
      <c r="G1251" s="786"/>
      <c r="H1251" s="786"/>
      <c r="I1251" s="786"/>
      <c r="J1251" s="786"/>
      <c r="K1251" s="786"/>
      <c r="L1251" s="786"/>
      <c r="M1251" s="786"/>
      <c r="N1251" s="786"/>
      <c r="O1251" s="786"/>
      <c r="P1251" s="786"/>
      <c r="Q1251" s="786"/>
      <c r="R1251" s="787"/>
      <c r="S1251" s="787"/>
      <c r="T1251" s="788"/>
      <c r="U1251" s="787"/>
      <c r="V1251" s="787"/>
      <c r="W1251" s="783"/>
      <c r="X1251" s="789"/>
      <c r="Y1251" s="789"/>
      <c r="Z1251" s="789"/>
      <c r="AA1251" s="789"/>
      <c r="AB1251" s="789"/>
      <c r="AC1251" s="781"/>
      <c r="AD1251" s="782"/>
      <c r="AE1251" s="783"/>
      <c r="AF1251" s="784">
        <f t="shared" si="587"/>
        <v>0</v>
      </c>
      <c r="AG1251" s="784"/>
      <c r="AH1251" s="784"/>
      <c r="AI1251" s="784"/>
      <c r="AJ1251" s="784">
        <f t="shared" si="575"/>
        <v>0</v>
      </c>
      <c r="AK1251" s="784"/>
      <c r="AL1251" s="784"/>
      <c r="AM1251" s="784"/>
      <c r="AN1251" s="784">
        <f t="shared" si="576"/>
        <v>0</v>
      </c>
      <c r="AO1251" s="784"/>
      <c r="AP1251" s="784"/>
      <c r="AQ1251" s="784"/>
      <c r="AR1251" s="363"/>
      <c r="AS1251" s="785">
        <f t="shared" si="577"/>
        <v>0</v>
      </c>
      <c r="AT1251" s="785"/>
      <c r="AU1251" s="785"/>
      <c r="AV1251" s="785"/>
      <c r="AW1251" s="785">
        <f t="shared" si="578"/>
        <v>0</v>
      </c>
      <c r="AX1251" s="91"/>
      <c r="AY1251" s="116">
        <f t="shared" si="579"/>
        <v>0</v>
      </c>
      <c r="AZ1251" s="116">
        <f t="shared" si="580"/>
        <v>0</v>
      </c>
      <c r="BA1251" s="116">
        <f t="shared" si="581"/>
        <v>0</v>
      </c>
      <c r="BB1251" s="116">
        <f t="shared" si="582"/>
        <v>0</v>
      </c>
      <c r="BC1251" s="115">
        <f t="shared" si="588"/>
        <v>0</v>
      </c>
      <c r="BD1251" s="116">
        <f t="shared" si="583"/>
        <v>0</v>
      </c>
      <c r="BE1251" s="120">
        <f t="shared" si="589"/>
        <v>0</v>
      </c>
      <c r="BF1251" s="115">
        <f t="shared" si="590"/>
        <v>0</v>
      </c>
      <c r="BG1251" s="116">
        <f t="shared" si="584"/>
        <v>0</v>
      </c>
      <c r="BH1251" s="120">
        <f t="shared" si="591"/>
        <v>0</v>
      </c>
      <c r="BI1251" s="115">
        <f t="shared" si="592"/>
        <v>0</v>
      </c>
      <c r="BJ1251" s="116">
        <f t="shared" si="585"/>
        <v>0</v>
      </c>
      <c r="BK1251" s="120">
        <f t="shared" si="593"/>
        <v>0</v>
      </c>
      <c r="BL1251" s="120">
        <f t="shared" si="594"/>
        <v>0</v>
      </c>
      <c r="BN1251" s="375">
        <f t="shared" si="586"/>
        <v>0</v>
      </c>
      <c r="BP1251" s="380"/>
      <c r="DH1251" s="102"/>
    </row>
    <row r="1252" spans="1:112" hidden="1">
      <c r="A1252" s="110"/>
      <c r="B1252" s="786"/>
      <c r="C1252" s="786"/>
      <c r="D1252" s="786"/>
      <c r="E1252" s="786"/>
      <c r="F1252" s="786"/>
      <c r="G1252" s="786"/>
      <c r="H1252" s="786"/>
      <c r="I1252" s="786"/>
      <c r="J1252" s="786"/>
      <c r="K1252" s="786"/>
      <c r="L1252" s="786"/>
      <c r="M1252" s="786"/>
      <c r="N1252" s="786"/>
      <c r="O1252" s="786"/>
      <c r="P1252" s="786"/>
      <c r="Q1252" s="786"/>
      <c r="R1252" s="787"/>
      <c r="S1252" s="787"/>
      <c r="T1252" s="788"/>
      <c r="U1252" s="787"/>
      <c r="V1252" s="787"/>
      <c r="W1252" s="783"/>
      <c r="X1252" s="789"/>
      <c r="Y1252" s="789"/>
      <c r="Z1252" s="789"/>
      <c r="AA1252" s="789"/>
      <c r="AB1252" s="789"/>
      <c r="AC1252" s="781"/>
      <c r="AD1252" s="782"/>
      <c r="AE1252" s="783"/>
      <c r="AF1252" s="784">
        <f t="shared" si="587"/>
        <v>0</v>
      </c>
      <c r="AG1252" s="784"/>
      <c r="AH1252" s="784"/>
      <c r="AI1252" s="784"/>
      <c r="AJ1252" s="784">
        <f t="shared" si="575"/>
        <v>0</v>
      </c>
      <c r="AK1252" s="784"/>
      <c r="AL1252" s="784"/>
      <c r="AM1252" s="784"/>
      <c r="AN1252" s="784">
        <f t="shared" si="576"/>
        <v>0</v>
      </c>
      <c r="AO1252" s="784"/>
      <c r="AP1252" s="784"/>
      <c r="AQ1252" s="784"/>
      <c r="AR1252" s="363"/>
      <c r="AS1252" s="785">
        <f t="shared" si="577"/>
        <v>0</v>
      </c>
      <c r="AT1252" s="785"/>
      <c r="AU1252" s="785"/>
      <c r="AV1252" s="785"/>
      <c r="AW1252" s="785">
        <f t="shared" si="578"/>
        <v>0</v>
      </c>
      <c r="AX1252" s="91"/>
      <c r="AY1252" s="116">
        <f t="shared" si="579"/>
        <v>0</v>
      </c>
      <c r="AZ1252" s="116">
        <f t="shared" si="580"/>
        <v>0</v>
      </c>
      <c r="BA1252" s="116">
        <f t="shared" si="581"/>
        <v>0</v>
      </c>
      <c r="BB1252" s="116">
        <f t="shared" si="582"/>
        <v>0</v>
      </c>
      <c r="BC1252" s="115">
        <f t="shared" si="588"/>
        <v>0</v>
      </c>
      <c r="BD1252" s="116">
        <f t="shared" si="583"/>
        <v>0</v>
      </c>
      <c r="BE1252" s="120">
        <f t="shared" si="589"/>
        <v>0</v>
      </c>
      <c r="BF1252" s="115">
        <f t="shared" si="590"/>
        <v>0</v>
      </c>
      <c r="BG1252" s="116">
        <f t="shared" si="584"/>
        <v>0</v>
      </c>
      <c r="BH1252" s="120">
        <f t="shared" si="591"/>
        <v>0</v>
      </c>
      <c r="BI1252" s="115">
        <f t="shared" si="592"/>
        <v>0</v>
      </c>
      <c r="BJ1252" s="116">
        <f t="shared" si="585"/>
        <v>0</v>
      </c>
      <c r="BK1252" s="120">
        <f t="shared" si="593"/>
        <v>0</v>
      </c>
      <c r="BL1252" s="120">
        <f t="shared" si="594"/>
        <v>0</v>
      </c>
      <c r="BN1252" s="375">
        <f t="shared" si="586"/>
        <v>0</v>
      </c>
      <c r="BP1252" s="380"/>
      <c r="DH1252" s="102"/>
    </row>
    <row r="1253" spans="1:112" hidden="1">
      <c r="A1253" s="110"/>
      <c r="B1253" s="786"/>
      <c r="C1253" s="786"/>
      <c r="D1253" s="786"/>
      <c r="E1253" s="786"/>
      <c r="F1253" s="786"/>
      <c r="G1253" s="786"/>
      <c r="H1253" s="786"/>
      <c r="I1253" s="786"/>
      <c r="J1253" s="786"/>
      <c r="K1253" s="786"/>
      <c r="L1253" s="786"/>
      <c r="M1253" s="786"/>
      <c r="N1253" s="786"/>
      <c r="O1253" s="786"/>
      <c r="P1253" s="786"/>
      <c r="Q1253" s="786"/>
      <c r="R1253" s="787"/>
      <c r="S1253" s="787"/>
      <c r="T1253" s="788"/>
      <c r="U1253" s="787"/>
      <c r="V1253" s="787"/>
      <c r="W1253" s="783"/>
      <c r="X1253" s="789"/>
      <c r="Y1253" s="789"/>
      <c r="Z1253" s="789"/>
      <c r="AA1253" s="789"/>
      <c r="AB1253" s="789"/>
      <c r="AC1253" s="781"/>
      <c r="AD1253" s="782"/>
      <c r="AE1253" s="783"/>
      <c r="AF1253" s="784">
        <f t="shared" si="587"/>
        <v>0</v>
      </c>
      <c r="AG1253" s="784"/>
      <c r="AH1253" s="784"/>
      <c r="AI1253" s="784"/>
      <c r="AJ1253" s="784">
        <f t="shared" si="575"/>
        <v>0</v>
      </c>
      <c r="AK1253" s="784"/>
      <c r="AL1253" s="784"/>
      <c r="AM1253" s="784"/>
      <c r="AN1253" s="784">
        <f t="shared" si="576"/>
        <v>0</v>
      </c>
      <c r="AO1253" s="784"/>
      <c r="AP1253" s="784"/>
      <c r="AQ1253" s="784"/>
      <c r="AR1253" s="363"/>
      <c r="AS1253" s="785">
        <f t="shared" si="577"/>
        <v>0</v>
      </c>
      <c r="AT1253" s="785"/>
      <c r="AU1253" s="785"/>
      <c r="AV1253" s="785"/>
      <c r="AW1253" s="785">
        <f t="shared" si="578"/>
        <v>0</v>
      </c>
      <c r="AX1253" s="91"/>
      <c r="AY1253" s="116">
        <f t="shared" si="579"/>
        <v>0</v>
      </c>
      <c r="AZ1253" s="116">
        <f t="shared" si="580"/>
        <v>0</v>
      </c>
      <c r="BA1253" s="116">
        <f t="shared" si="581"/>
        <v>0</v>
      </c>
      <c r="BB1253" s="116">
        <f t="shared" si="582"/>
        <v>0</v>
      </c>
      <c r="BC1253" s="115">
        <f t="shared" si="588"/>
        <v>0</v>
      </c>
      <c r="BD1253" s="116">
        <f t="shared" si="583"/>
        <v>0</v>
      </c>
      <c r="BE1253" s="120">
        <f t="shared" si="589"/>
        <v>0</v>
      </c>
      <c r="BF1253" s="115">
        <f t="shared" si="590"/>
        <v>0</v>
      </c>
      <c r="BG1253" s="116">
        <f t="shared" si="584"/>
        <v>0</v>
      </c>
      <c r="BH1253" s="120">
        <f t="shared" si="591"/>
        <v>0</v>
      </c>
      <c r="BI1253" s="115">
        <f t="shared" si="592"/>
        <v>0</v>
      </c>
      <c r="BJ1253" s="116">
        <f t="shared" si="585"/>
        <v>0</v>
      </c>
      <c r="BK1253" s="120">
        <f t="shared" si="593"/>
        <v>0</v>
      </c>
      <c r="BL1253" s="120">
        <f t="shared" si="594"/>
        <v>0</v>
      </c>
      <c r="BN1253" s="375">
        <f t="shared" si="586"/>
        <v>0</v>
      </c>
      <c r="BP1253" s="380"/>
      <c r="DH1253" s="102"/>
    </row>
    <row r="1254" spans="1:112" hidden="1">
      <c r="A1254" s="110"/>
      <c r="B1254" s="786"/>
      <c r="C1254" s="786"/>
      <c r="D1254" s="786"/>
      <c r="E1254" s="786"/>
      <c r="F1254" s="786"/>
      <c r="G1254" s="786"/>
      <c r="H1254" s="786"/>
      <c r="I1254" s="786"/>
      <c r="J1254" s="786"/>
      <c r="K1254" s="786"/>
      <c r="L1254" s="786"/>
      <c r="M1254" s="786"/>
      <c r="N1254" s="786"/>
      <c r="O1254" s="786"/>
      <c r="P1254" s="786"/>
      <c r="Q1254" s="786"/>
      <c r="R1254" s="787"/>
      <c r="S1254" s="787"/>
      <c r="T1254" s="788"/>
      <c r="U1254" s="787"/>
      <c r="V1254" s="787"/>
      <c r="W1254" s="783"/>
      <c r="X1254" s="789"/>
      <c r="Y1254" s="789"/>
      <c r="Z1254" s="789"/>
      <c r="AA1254" s="789"/>
      <c r="AB1254" s="789"/>
      <c r="AC1254" s="781"/>
      <c r="AD1254" s="782"/>
      <c r="AE1254" s="783"/>
      <c r="AF1254" s="784">
        <f t="shared" si="587"/>
        <v>0</v>
      </c>
      <c r="AG1254" s="784"/>
      <c r="AH1254" s="784"/>
      <c r="AI1254" s="784"/>
      <c r="AJ1254" s="784">
        <f t="shared" si="575"/>
        <v>0</v>
      </c>
      <c r="AK1254" s="784"/>
      <c r="AL1254" s="784"/>
      <c r="AM1254" s="784"/>
      <c r="AN1254" s="784">
        <f t="shared" si="576"/>
        <v>0</v>
      </c>
      <c r="AO1254" s="784"/>
      <c r="AP1254" s="784"/>
      <c r="AQ1254" s="784"/>
      <c r="AR1254" s="363"/>
      <c r="AS1254" s="785">
        <f t="shared" si="577"/>
        <v>0</v>
      </c>
      <c r="AT1254" s="785"/>
      <c r="AU1254" s="785"/>
      <c r="AV1254" s="785"/>
      <c r="AW1254" s="785">
        <f t="shared" si="578"/>
        <v>0</v>
      </c>
      <c r="AX1254" s="91"/>
      <c r="AY1254" s="116">
        <f t="shared" si="579"/>
        <v>0</v>
      </c>
      <c r="AZ1254" s="116">
        <f t="shared" si="580"/>
        <v>0</v>
      </c>
      <c r="BA1254" s="116">
        <f t="shared" si="581"/>
        <v>0</v>
      </c>
      <c r="BB1254" s="116">
        <f t="shared" si="582"/>
        <v>0</v>
      </c>
      <c r="BC1254" s="115">
        <f t="shared" si="588"/>
        <v>0</v>
      </c>
      <c r="BD1254" s="116">
        <f t="shared" si="583"/>
        <v>0</v>
      </c>
      <c r="BE1254" s="120">
        <f t="shared" si="589"/>
        <v>0</v>
      </c>
      <c r="BF1254" s="115">
        <f t="shared" si="590"/>
        <v>0</v>
      </c>
      <c r="BG1254" s="116">
        <f t="shared" si="584"/>
        <v>0</v>
      </c>
      <c r="BH1254" s="120">
        <f t="shared" si="591"/>
        <v>0</v>
      </c>
      <c r="BI1254" s="115">
        <f t="shared" si="592"/>
        <v>0</v>
      </c>
      <c r="BJ1254" s="116">
        <f t="shared" si="585"/>
        <v>0</v>
      </c>
      <c r="BK1254" s="120">
        <f t="shared" si="593"/>
        <v>0</v>
      </c>
      <c r="BL1254" s="120">
        <f t="shared" si="594"/>
        <v>0</v>
      </c>
      <c r="BN1254" s="375">
        <f t="shared" si="586"/>
        <v>0</v>
      </c>
      <c r="BP1254" s="380"/>
      <c r="DH1254" s="102"/>
    </row>
    <row r="1255" spans="1:112" hidden="1">
      <c r="A1255" s="110"/>
      <c r="B1255" s="786"/>
      <c r="C1255" s="786"/>
      <c r="D1255" s="786"/>
      <c r="E1255" s="786"/>
      <c r="F1255" s="786"/>
      <c r="G1255" s="786"/>
      <c r="H1255" s="786"/>
      <c r="I1255" s="786"/>
      <c r="J1255" s="786"/>
      <c r="K1255" s="786"/>
      <c r="L1255" s="786"/>
      <c r="M1255" s="786"/>
      <c r="N1255" s="786"/>
      <c r="O1255" s="786"/>
      <c r="P1255" s="786"/>
      <c r="Q1255" s="786"/>
      <c r="R1255" s="787"/>
      <c r="S1255" s="787"/>
      <c r="T1255" s="788"/>
      <c r="U1255" s="787"/>
      <c r="V1255" s="787"/>
      <c r="W1255" s="783"/>
      <c r="X1255" s="789"/>
      <c r="Y1255" s="789"/>
      <c r="Z1255" s="789"/>
      <c r="AA1255" s="789"/>
      <c r="AB1255" s="789"/>
      <c r="AC1255" s="781"/>
      <c r="AD1255" s="782"/>
      <c r="AE1255" s="783"/>
      <c r="AF1255" s="784">
        <f t="shared" si="587"/>
        <v>0</v>
      </c>
      <c r="AG1255" s="784"/>
      <c r="AH1255" s="784"/>
      <c r="AI1255" s="784"/>
      <c r="AJ1255" s="784">
        <f t="shared" si="575"/>
        <v>0</v>
      </c>
      <c r="AK1255" s="784"/>
      <c r="AL1255" s="784"/>
      <c r="AM1255" s="784"/>
      <c r="AN1255" s="784">
        <f t="shared" si="576"/>
        <v>0</v>
      </c>
      <c r="AO1255" s="784"/>
      <c r="AP1255" s="784"/>
      <c r="AQ1255" s="784"/>
      <c r="AR1255" s="363"/>
      <c r="AS1255" s="785">
        <f t="shared" si="577"/>
        <v>0</v>
      </c>
      <c r="AT1255" s="785"/>
      <c r="AU1255" s="785"/>
      <c r="AV1255" s="785"/>
      <c r="AW1255" s="785">
        <f t="shared" si="578"/>
        <v>0</v>
      </c>
      <c r="AX1255" s="91"/>
      <c r="AY1255" s="116">
        <f t="shared" si="579"/>
        <v>0</v>
      </c>
      <c r="AZ1255" s="116">
        <f t="shared" si="580"/>
        <v>0</v>
      </c>
      <c r="BA1255" s="116">
        <f t="shared" si="581"/>
        <v>0</v>
      </c>
      <c r="BB1255" s="116">
        <f t="shared" si="582"/>
        <v>0</v>
      </c>
      <c r="BC1255" s="115">
        <f t="shared" si="588"/>
        <v>0</v>
      </c>
      <c r="BD1255" s="116">
        <f t="shared" si="583"/>
        <v>0</v>
      </c>
      <c r="BE1255" s="120">
        <f t="shared" si="589"/>
        <v>0</v>
      </c>
      <c r="BF1255" s="115">
        <f t="shared" si="590"/>
        <v>0</v>
      </c>
      <c r="BG1255" s="116">
        <f t="shared" si="584"/>
        <v>0</v>
      </c>
      <c r="BH1255" s="120">
        <f t="shared" si="591"/>
        <v>0</v>
      </c>
      <c r="BI1255" s="115">
        <f t="shared" si="592"/>
        <v>0</v>
      </c>
      <c r="BJ1255" s="116">
        <f t="shared" si="585"/>
        <v>0</v>
      </c>
      <c r="BK1255" s="120">
        <f t="shared" si="593"/>
        <v>0</v>
      </c>
      <c r="BL1255" s="120">
        <f t="shared" si="594"/>
        <v>0</v>
      </c>
      <c r="BN1255" s="375">
        <f t="shared" si="586"/>
        <v>0</v>
      </c>
      <c r="BP1255" s="380"/>
      <c r="DH1255" s="102"/>
    </row>
    <row r="1256" spans="1:112" hidden="1">
      <c r="A1256" s="110"/>
      <c r="B1256" s="786"/>
      <c r="C1256" s="786"/>
      <c r="D1256" s="786"/>
      <c r="E1256" s="786"/>
      <c r="F1256" s="786"/>
      <c r="G1256" s="786"/>
      <c r="H1256" s="786"/>
      <c r="I1256" s="786"/>
      <c r="J1256" s="786"/>
      <c r="K1256" s="786"/>
      <c r="L1256" s="786"/>
      <c r="M1256" s="786"/>
      <c r="N1256" s="786"/>
      <c r="O1256" s="786"/>
      <c r="P1256" s="786"/>
      <c r="Q1256" s="786"/>
      <c r="R1256" s="787"/>
      <c r="S1256" s="787"/>
      <c r="T1256" s="788"/>
      <c r="U1256" s="787"/>
      <c r="V1256" s="787"/>
      <c r="W1256" s="783"/>
      <c r="X1256" s="789"/>
      <c r="Y1256" s="789"/>
      <c r="Z1256" s="789"/>
      <c r="AA1256" s="789"/>
      <c r="AB1256" s="789"/>
      <c r="AC1256" s="781"/>
      <c r="AD1256" s="782"/>
      <c r="AE1256" s="783"/>
      <c r="AF1256" s="784">
        <f t="shared" si="587"/>
        <v>0</v>
      </c>
      <c r="AG1256" s="784"/>
      <c r="AH1256" s="784"/>
      <c r="AI1256" s="784"/>
      <c r="AJ1256" s="784">
        <f t="shared" si="575"/>
        <v>0</v>
      </c>
      <c r="AK1256" s="784"/>
      <c r="AL1256" s="784"/>
      <c r="AM1256" s="784"/>
      <c r="AN1256" s="784">
        <f t="shared" si="576"/>
        <v>0</v>
      </c>
      <c r="AO1256" s="784"/>
      <c r="AP1256" s="784"/>
      <c r="AQ1256" s="784"/>
      <c r="AR1256" s="363"/>
      <c r="AS1256" s="785">
        <f t="shared" si="577"/>
        <v>0</v>
      </c>
      <c r="AT1256" s="785"/>
      <c r="AU1256" s="785"/>
      <c r="AV1256" s="785"/>
      <c r="AW1256" s="785">
        <f t="shared" si="578"/>
        <v>0</v>
      </c>
      <c r="AX1256" s="91"/>
      <c r="AY1256" s="116">
        <f t="shared" si="579"/>
        <v>0</v>
      </c>
      <c r="AZ1256" s="116">
        <f t="shared" si="580"/>
        <v>0</v>
      </c>
      <c r="BA1256" s="116">
        <f t="shared" si="581"/>
        <v>0</v>
      </c>
      <c r="BB1256" s="116">
        <f t="shared" si="582"/>
        <v>0</v>
      </c>
      <c r="BC1256" s="115">
        <f t="shared" si="588"/>
        <v>0</v>
      </c>
      <c r="BD1256" s="116">
        <f t="shared" si="583"/>
        <v>0</v>
      </c>
      <c r="BE1256" s="120">
        <f t="shared" si="589"/>
        <v>0</v>
      </c>
      <c r="BF1256" s="115">
        <f t="shared" si="590"/>
        <v>0</v>
      </c>
      <c r="BG1256" s="116">
        <f t="shared" si="584"/>
        <v>0</v>
      </c>
      <c r="BH1256" s="120">
        <f t="shared" si="591"/>
        <v>0</v>
      </c>
      <c r="BI1256" s="115">
        <f t="shared" si="592"/>
        <v>0</v>
      </c>
      <c r="BJ1256" s="116">
        <f t="shared" si="585"/>
        <v>0</v>
      </c>
      <c r="BK1256" s="120">
        <f t="shared" si="593"/>
        <v>0</v>
      </c>
      <c r="BL1256" s="120">
        <f t="shared" si="594"/>
        <v>0</v>
      </c>
      <c r="BN1256" s="375">
        <f t="shared" si="586"/>
        <v>0</v>
      </c>
      <c r="BP1256" s="380"/>
      <c r="DH1256" s="102"/>
    </row>
    <row r="1257" spans="1:112" hidden="1">
      <c r="A1257" s="110"/>
      <c r="B1257" s="786"/>
      <c r="C1257" s="786"/>
      <c r="D1257" s="786"/>
      <c r="E1257" s="786"/>
      <c r="F1257" s="786"/>
      <c r="G1257" s="786"/>
      <c r="H1257" s="786"/>
      <c r="I1257" s="786"/>
      <c r="J1257" s="786"/>
      <c r="K1257" s="786"/>
      <c r="L1257" s="786"/>
      <c r="M1257" s="786"/>
      <c r="N1257" s="786"/>
      <c r="O1257" s="786"/>
      <c r="P1257" s="786"/>
      <c r="Q1257" s="786"/>
      <c r="R1257" s="787"/>
      <c r="S1257" s="787"/>
      <c r="T1257" s="788"/>
      <c r="U1257" s="787"/>
      <c r="V1257" s="787"/>
      <c r="W1257" s="783"/>
      <c r="X1257" s="789"/>
      <c r="Y1257" s="789"/>
      <c r="Z1257" s="789"/>
      <c r="AA1257" s="789"/>
      <c r="AB1257" s="789"/>
      <c r="AC1257" s="781"/>
      <c r="AD1257" s="782"/>
      <c r="AE1257" s="783"/>
      <c r="AF1257" s="784">
        <f t="shared" si="587"/>
        <v>0</v>
      </c>
      <c r="AG1257" s="784"/>
      <c r="AH1257" s="784"/>
      <c r="AI1257" s="784"/>
      <c r="AJ1257" s="784">
        <f t="shared" si="575"/>
        <v>0</v>
      </c>
      <c r="AK1257" s="784"/>
      <c r="AL1257" s="784"/>
      <c r="AM1257" s="784"/>
      <c r="AN1257" s="784">
        <f t="shared" si="576"/>
        <v>0</v>
      </c>
      <c r="AO1257" s="784"/>
      <c r="AP1257" s="784"/>
      <c r="AQ1257" s="784"/>
      <c r="AR1257" s="363"/>
      <c r="AS1257" s="785">
        <f t="shared" si="577"/>
        <v>0</v>
      </c>
      <c r="AT1257" s="785"/>
      <c r="AU1257" s="785"/>
      <c r="AV1257" s="785"/>
      <c r="AW1257" s="785">
        <f t="shared" si="578"/>
        <v>0</v>
      </c>
      <c r="AX1257" s="91"/>
      <c r="AY1257" s="116">
        <f t="shared" si="579"/>
        <v>0</v>
      </c>
      <c r="AZ1257" s="116">
        <f t="shared" si="580"/>
        <v>0</v>
      </c>
      <c r="BA1257" s="116">
        <f t="shared" si="581"/>
        <v>0</v>
      </c>
      <c r="BB1257" s="116">
        <f t="shared" si="582"/>
        <v>0</v>
      </c>
      <c r="BC1257" s="115">
        <f t="shared" si="588"/>
        <v>0</v>
      </c>
      <c r="BD1257" s="116">
        <f t="shared" si="583"/>
        <v>0</v>
      </c>
      <c r="BE1257" s="120">
        <f t="shared" si="589"/>
        <v>0</v>
      </c>
      <c r="BF1257" s="115">
        <f t="shared" si="590"/>
        <v>0</v>
      </c>
      <c r="BG1257" s="116">
        <f t="shared" si="584"/>
        <v>0</v>
      </c>
      <c r="BH1257" s="120">
        <f t="shared" si="591"/>
        <v>0</v>
      </c>
      <c r="BI1257" s="115">
        <f t="shared" si="592"/>
        <v>0</v>
      </c>
      <c r="BJ1257" s="116">
        <f t="shared" si="585"/>
        <v>0</v>
      </c>
      <c r="BK1257" s="120">
        <f t="shared" si="593"/>
        <v>0</v>
      </c>
      <c r="BL1257" s="120">
        <f t="shared" si="594"/>
        <v>0</v>
      </c>
      <c r="BN1257" s="375">
        <f t="shared" si="586"/>
        <v>0</v>
      </c>
      <c r="BP1257" s="380"/>
      <c r="DH1257" s="102"/>
    </row>
    <row r="1258" spans="1:112" hidden="1">
      <c r="A1258" s="110"/>
      <c r="B1258" s="786"/>
      <c r="C1258" s="786"/>
      <c r="D1258" s="786"/>
      <c r="E1258" s="786"/>
      <c r="F1258" s="786"/>
      <c r="G1258" s="786"/>
      <c r="H1258" s="786"/>
      <c r="I1258" s="786"/>
      <c r="J1258" s="786"/>
      <c r="K1258" s="786"/>
      <c r="L1258" s="786"/>
      <c r="M1258" s="786"/>
      <c r="N1258" s="786"/>
      <c r="O1258" s="786"/>
      <c r="P1258" s="786"/>
      <c r="Q1258" s="786"/>
      <c r="R1258" s="787"/>
      <c r="S1258" s="787"/>
      <c r="T1258" s="788"/>
      <c r="U1258" s="787"/>
      <c r="V1258" s="787"/>
      <c r="W1258" s="783"/>
      <c r="X1258" s="789"/>
      <c r="Y1258" s="789"/>
      <c r="Z1258" s="789"/>
      <c r="AA1258" s="789"/>
      <c r="AB1258" s="789"/>
      <c r="AC1258" s="781"/>
      <c r="AD1258" s="782"/>
      <c r="AE1258" s="783"/>
      <c r="AF1258" s="784">
        <f t="shared" si="587"/>
        <v>0</v>
      </c>
      <c r="AG1258" s="784"/>
      <c r="AH1258" s="784"/>
      <c r="AI1258" s="784"/>
      <c r="AJ1258" s="784">
        <f t="shared" si="575"/>
        <v>0</v>
      </c>
      <c r="AK1258" s="784"/>
      <c r="AL1258" s="784"/>
      <c r="AM1258" s="784"/>
      <c r="AN1258" s="784">
        <f t="shared" si="576"/>
        <v>0</v>
      </c>
      <c r="AO1258" s="784"/>
      <c r="AP1258" s="784"/>
      <c r="AQ1258" s="784"/>
      <c r="AR1258" s="363"/>
      <c r="AS1258" s="785">
        <f t="shared" si="577"/>
        <v>0</v>
      </c>
      <c r="AT1258" s="785"/>
      <c r="AU1258" s="785"/>
      <c r="AV1258" s="785"/>
      <c r="AW1258" s="785">
        <f t="shared" si="578"/>
        <v>0</v>
      </c>
      <c r="AX1258" s="91"/>
      <c r="AY1258" s="116">
        <f t="shared" si="579"/>
        <v>0</v>
      </c>
      <c r="AZ1258" s="116">
        <f t="shared" si="580"/>
        <v>0</v>
      </c>
      <c r="BA1258" s="116">
        <f t="shared" si="581"/>
        <v>0</v>
      </c>
      <c r="BB1258" s="116">
        <f t="shared" si="582"/>
        <v>0</v>
      </c>
      <c r="BC1258" s="115">
        <f t="shared" si="588"/>
        <v>0</v>
      </c>
      <c r="BD1258" s="116">
        <f t="shared" si="583"/>
        <v>0</v>
      </c>
      <c r="BE1258" s="120">
        <f t="shared" si="589"/>
        <v>0</v>
      </c>
      <c r="BF1258" s="115">
        <f t="shared" si="590"/>
        <v>0</v>
      </c>
      <c r="BG1258" s="116">
        <f t="shared" si="584"/>
        <v>0</v>
      </c>
      <c r="BH1258" s="120">
        <f t="shared" si="591"/>
        <v>0</v>
      </c>
      <c r="BI1258" s="115">
        <f t="shared" si="592"/>
        <v>0</v>
      </c>
      <c r="BJ1258" s="116">
        <f t="shared" si="585"/>
        <v>0</v>
      </c>
      <c r="BK1258" s="120">
        <f t="shared" si="593"/>
        <v>0</v>
      </c>
      <c r="BL1258" s="120">
        <f t="shared" si="594"/>
        <v>0</v>
      </c>
      <c r="BN1258" s="375">
        <f t="shared" si="586"/>
        <v>0</v>
      </c>
      <c r="BP1258" s="380"/>
      <c r="DH1258" s="102"/>
    </row>
    <row r="1259" spans="1:112" hidden="1">
      <c r="A1259" s="110"/>
      <c r="B1259" s="786"/>
      <c r="C1259" s="786"/>
      <c r="D1259" s="786"/>
      <c r="E1259" s="786"/>
      <c r="F1259" s="786"/>
      <c r="G1259" s="786"/>
      <c r="H1259" s="786"/>
      <c r="I1259" s="786"/>
      <c r="J1259" s="786"/>
      <c r="K1259" s="786"/>
      <c r="L1259" s="786"/>
      <c r="M1259" s="786"/>
      <c r="N1259" s="786"/>
      <c r="O1259" s="786"/>
      <c r="P1259" s="786"/>
      <c r="Q1259" s="786"/>
      <c r="R1259" s="787"/>
      <c r="S1259" s="787"/>
      <c r="T1259" s="788"/>
      <c r="U1259" s="787"/>
      <c r="V1259" s="787"/>
      <c r="W1259" s="783"/>
      <c r="X1259" s="789"/>
      <c r="Y1259" s="789"/>
      <c r="Z1259" s="789"/>
      <c r="AA1259" s="789"/>
      <c r="AB1259" s="789"/>
      <c r="AC1259" s="781"/>
      <c r="AD1259" s="782"/>
      <c r="AE1259" s="783"/>
      <c r="AF1259" s="784">
        <f t="shared" si="587"/>
        <v>0</v>
      </c>
      <c r="AG1259" s="784"/>
      <c r="AH1259" s="784"/>
      <c r="AI1259" s="784"/>
      <c r="AJ1259" s="784">
        <f t="shared" si="575"/>
        <v>0</v>
      </c>
      <c r="AK1259" s="784"/>
      <c r="AL1259" s="784"/>
      <c r="AM1259" s="784"/>
      <c r="AN1259" s="784">
        <f t="shared" si="576"/>
        <v>0</v>
      </c>
      <c r="AO1259" s="784"/>
      <c r="AP1259" s="784"/>
      <c r="AQ1259" s="784"/>
      <c r="AR1259" s="363"/>
      <c r="AS1259" s="785">
        <f t="shared" si="577"/>
        <v>0</v>
      </c>
      <c r="AT1259" s="785"/>
      <c r="AU1259" s="785"/>
      <c r="AV1259" s="785"/>
      <c r="AW1259" s="785">
        <f t="shared" si="578"/>
        <v>0</v>
      </c>
      <c r="AX1259" s="91"/>
      <c r="AY1259" s="116">
        <f t="shared" si="579"/>
        <v>0</v>
      </c>
      <c r="AZ1259" s="116">
        <f t="shared" si="580"/>
        <v>0</v>
      </c>
      <c r="BA1259" s="116">
        <f t="shared" si="581"/>
        <v>0</v>
      </c>
      <c r="BB1259" s="116">
        <f t="shared" si="582"/>
        <v>0</v>
      </c>
      <c r="BC1259" s="115">
        <f t="shared" si="588"/>
        <v>0</v>
      </c>
      <c r="BD1259" s="116">
        <f t="shared" si="583"/>
        <v>0</v>
      </c>
      <c r="BE1259" s="120">
        <f t="shared" si="589"/>
        <v>0</v>
      </c>
      <c r="BF1259" s="115">
        <f t="shared" si="590"/>
        <v>0</v>
      </c>
      <c r="BG1259" s="116">
        <f t="shared" si="584"/>
        <v>0</v>
      </c>
      <c r="BH1259" s="120">
        <f t="shared" si="591"/>
        <v>0</v>
      </c>
      <c r="BI1259" s="115">
        <f t="shared" si="592"/>
        <v>0</v>
      </c>
      <c r="BJ1259" s="116">
        <f t="shared" si="585"/>
        <v>0</v>
      </c>
      <c r="BK1259" s="120">
        <f t="shared" si="593"/>
        <v>0</v>
      </c>
      <c r="BL1259" s="120">
        <f t="shared" si="594"/>
        <v>0</v>
      </c>
      <c r="BN1259" s="375">
        <f t="shared" si="586"/>
        <v>0</v>
      </c>
      <c r="BP1259" s="380"/>
      <c r="DH1259" s="102"/>
    </row>
    <row r="1260" spans="1:112" hidden="1">
      <c r="A1260" s="110"/>
      <c r="B1260" s="786"/>
      <c r="C1260" s="786"/>
      <c r="D1260" s="786"/>
      <c r="E1260" s="786"/>
      <c r="F1260" s="786"/>
      <c r="G1260" s="786"/>
      <c r="H1260" s="786"/>
      <c r="I1260" s="786"/>
      <c r="J1260" s="786"/>
      <c r="K1260" s="786"/>
      <c r="L1260" s="786"/>
      <c r="M1260" s="786"/>
      <c r="N1260" s="786"/>
      <c r="O1260" s="786"/>
      <c r="P1260" s="786"/>
      <c r="Q1260" s="786"/>
      <c r="R1260" s="787"/>
      <c r="S1260" s="787"/>
      <c r="T1260" s="788"/>
      <c r="U1260" s="787"/>
      <c r="V1260" s="787"/>
      <c r="W1260" s="783"/>
      <c r="X1260" s="789"/>
      <c r="Y1260" s="789"/>
      <c r="Z1260" s="789"/>
      <c r="AA1260" s="789"/>
      <c r="AB1260" s="789"/>
      <c r="AC1260" s="781"/>
      <c r="AD1260" s="782"/>
      <c r="AE1260" s="783"/>
      <c r="AF1260" s="784">
        <f t="shared" si="587"/>
        <v>0</v>
      </c>
      <c r="AG1260" s="784"/>
      <c r="AH1260" s="784"/>
      <c r="AI1260" s="784"/>
      <c r="AJ1260" s="784">
        <f t="shared" si="575"/>
        <v>0</v>
      </c>
      <c r="AK1260" s="784"/>
      <c r="AL1260" s="784"/>
      <c r="AM1260" s="784"/>
      <c r="AN1260" s="784">
        <f t="shared" si="576"/>
        <v>0</v>
      </c>
      <c r="AO1260" s="784"/>
      <c r="AP1260" s="784"/>
      <c r="AQ1260" s="784"/>
      <c r="AR1260" s="363"/>
      <c r="AS1260" s="785">
        <f t="shared" si="577"/>
        <v>0</v>
      </c>
      <c r="AT1260" s="785"/>
      <c r="AU1260" s="785"/>
      <c r="AV1260" s="785"/>
      <c r="AW1260" s="785">
        <f t="shared" si="578"/>
        <v>0</v>
      </c>
      <c r="AX1260" s="91"/>
      <c r="AY1260" s="116">
        <f t="shared" si="579"/>
        <v>0</v>
      </c>
      <c r="AZ1260" s="116">
        <f t="shared" si="580"/>
        <v>0</v>
      </c>
      <c r="BA1260" s="116">
        <f t="shared" si="581"/>
        <v>0</v>
      </c>
      <c r="BB1260" s="116">
        <f t="shared" si="582"/>
        <v>0</v>
      </c>
      <c r="BC1260" s="115">
        <f t="shared" si="588"/>
        <v>0</v>
      </c>
      <c r="BD1260" s="116">
        <f t="shared" si="583"/>
        <v>0</v>
      </c>
      <c r="BE1260" s="120">
        <f t="shared" si="589"/>
        <v>0</v>
      </c>
      <c r="BF1260" s="115">
        <f t="shared" si="590"/>
        <v>0</v>
      </c>
      <c r="BG1260" s="116">
        <f t="shared" si="584"/>
        <v>0</v>
      </c>
      <c r="BH1260" s="120">
        <f t="shared" si="591"/>
        <v>0</v>
      </c>
      <c r="BI1260" s="115">
        <f t="shared" si="592"/>
        <v>0</v>
      </c>
      <c r="BJ1260" s="116">
        <f t="shared" si="585"/>
        <v>0</v>
      </c>
      <c r="BK1260" s="120">
        <f t="shared" si="593"/>
        <v>0</v>
      </c>
      <c r="BL1260" s="120">
        <f t="shared" si="594"/>
        <v>0</v>
      </c>
      <c r="BN1260" s="375">
        <f t="shared" si="586"/>
        <v>0</v>
      </c>
      <c r="BP1260" s="380"/>
      <c r="DH1260" s="102"/>
    </row>
    <row r="1261" spans="1:112" hidden="1">
      <c r="A1261" s="110"/>
      <c r="B1261" s="786"/>
      <c r="C1261" s="786"/>
      <c r="D1261" s="786"/>
      <c r="E1261" s="786"/>
      <c r="F1261" s="786"/>
      <c r="G1261" s="786"/>
      <c r="H1261" s="786"/>
      <c r="I1261" s="786"/>
      <c r="J1261" s="786"/>
      <c r="K1261" s="786"/>
      <c r="L1261" s="786"/>
      <c r="M1261" s="786"/>
      <c r="N1261" s="786"/>
      <c r="O1261" s="786"/>
      <c r="P1261" s="786"/>
      <c r="Q1261" s="786"/>
      <c r="R1261" s="787"/>
      <c r="S1261" s="787"/>
      <c r="T1261" s="788"/>
      <c r="U1261" s="787"/>
      <c r="V1261" s="787"/>
      <c r="W1261" s="783"/>
      <c r="X1261" s="789"/>
      <c r="Y1261" s="789"/>
      <c r="Z1261" s="789"/>
      <c r="AA1261" s="789"/>
      <c r="AB1261" s="789"/>
      <c r="AC1261" s="781"/>
      <c r="AD1261" s="782"/>
      <c r="AE1261" s="783"/>
      <c r="AF1261" s="784">
        <f t="shared" si="587"/>
        <v>0</v>
      </c>
      <c r="AG1261" s="784"/>
      <c r="AH1261" s="784"/>
      <c r="AI1261" s="784"/>
      <c r="AJ1261" s="784">
        <f t="shared" si="575"/>
        <v>0</v>
      </c>
      <c r="AK1261" s="784"/>
      <c r="AL1261" s="784"/>
      <c r="AM1261" s="784"/>
      <c r="AN1261" s="784">
        <f t="shared" si="576"/>
        <v>0</v>
      </c>
      <c r="AO1261" s="784"/>
      <c r="AP1261" s="784"/>
      <c r="AQ1261" s="784"/>
      <c r="AR1261" s="363"/>
      <c r="AS1261" s="785">
        <f t="shared" si="577"/>
        <v>0</v>
      </c>
      <c r="AT1261" s="785"/>
      <c r="AU1261" s="785"/>
      <c r="AV1261" s="785"/>
      <c r="AW1261" s="785">
        <f t="shared" si="578"/>
        <v>0</v>
      </c>
      <c r="AX1261" s="91"/>
      <c r="AY1261" s="116">
        <f t="shared" si="579"/>
        <v>0</v>
      </c>
      <c r="AZ1261" s="116">
        <f t="shared" si="580"/>
        <v>0</v>
      </c>
      <c r="BA1261" s="116">
        <f t="shared" si="581"/>
        <v>0</v>
      </c>
      <c r="BB1261" s="116">
        <f t="shared" si="582"/>
        <v>0</v>
      </c>
      <c r="BC1261" s="115">
        <f t="shared" si="588"/>
        <v>0</v>
      </c>
      <c r="BD1261" s="116">
        <f t="shared" si="583"/>
        <v>0</v>
      </c>
      <c r="BE1261" s="120">
        <f t="shared" si="589"/>
        <v>0</v>
      </c>
      <c r="BF1261" s="115">
        <f t="shared" si="590"/>
        <v>0</v>
      </c>
      <c r="BG1261" s="116">
        <f t="shared" si="584"/>
        <v>0</v>
      </c>
      <c r="BH1261" s="120">
        <f t="shared" si="591"/>
        <v>0</v>
      </c>
      <c r="BI1261" s="115">
        <f t="shared" si="592"/>
        <v>0</v>
      </c>
      <c r="BJ1261" s="116">
        <f t="shared" si="585"/>
        <v>0</v>
      </c>
      <c r="BK1261" s="120">
        <f t="shared" si="593"/>
        <v>0</v>
      </c>
      <c r="BL1261" s="120">
        <f t="shared" si="594"/>
        <v>0</v>
      </c>
      <c r="BN1261" s="375">
        <f t="shared" si="586"/>
        <v>0</v>
      </c>
      <c r="BP1261" s="380"/>
      <c r="DH1261" s="102"/>
    </row>
    <row r="1262" spans="1:112" hidden="1">
      <c r="A1262" s="110"/>
      <c r="B1262" s="786"/>
      <c r="C1262" s="786"/>
      <c r="D1262" s="786"/>
      <c r="E1262" s="786"/>
      <c r="F1262" s="786"/>
      <c r="G1262" s="786"/>
      <c r="H1262" s="786"/>
      <c r="I1262" s="786"/>
      <c r="J1262" s="786"/>
      <c r="K1262" s="786"/>
      <c r="L1262" s="786"/>
      <c r="M1262" s="786"/>
      <c r="N1262" s="786"/>
      <c r="O1262" s="786"/>
      <c r="P1262" s="786"/>
      <c r="Q1262" s="786"/>
      <c r="R1262" s="787"/>
      <c r="S1262" s="787"/>
      <c r="T1262" s="788"/>
      <c r="U1262" s="787"/>
      <c r="V1262" s="787"/>
      <c r="W1262" s="783"/>
      <c r="X1262" s="789"/>
      <c r="Y1262" s="789"/>
      <c r="Z1262" s="789"/>
      <c r="AA1262" s="789"/>
      <c r="AB1262" s="789"/>
      <c r="AC1262" s="781"/>
      <c r="AD1262" s="782"/>
      <c r="AE1262" s="783"/>
      <c r="AF1262" s="784">
        <f t="shared" si="587"/>
        <v>0</v>
      </c>
      <c r="AG1262" s="784"/>
      <c r="AH1262" s="784"/>
      <c r="AI1262" s="784"/>
      <c r="AJ1262" s="784">
        <f t="shared" si="575"/>
        <v>0</v>
      </c>
      <c r="AK1262" s="784"/>
      <c r="AL1262" s="784"/>
      <c r="AM1262" s="784"/>
      <c r="AN1262" s="784">
        <f t="shared" si="576"/>
        <v>0</v>
      </c>
      <c r="AO1262" s="784"/>
      <c r="AP1262" s="784"/>
      <c r="AQ1262" s="784"/>
      <c r="AR1262" s="363"/>
      <c r="AS1262" s="785">
        <f t="shared" si="577"/>
        <v>0</v>
      </c>
      <c r="AT1262" s="785"/>
      <c r="AU1262" s="785"/>
      <c r="AV1262" s="785"/>
      <c r="AW1262" s="785">
        <f t="shared" si="578"/>
        <v>0</v>
      </c>
      <c r="AX1262" s="91"/>
      <c r="AY1262" s="116">
        <f t="shared" si="579"/>
        <v>0</v>
      </c>
      <c r="AZ1262" s="116">
        <f t="shared" si="580"/>
        <v>0</v>
      </c>
      <c r="BA1262" s="116">
        <f t="shared" si="581"/>
        <v>0</v>
      </c>
      <c r="BB1262" s="116">
        <f t="shared" si="582"/>
        <v>0</v>
      </c>
      <c r="BC1262" s="115">
        <f t="shared" si="588"/>
        <v>0</v>
      </c>
      <c r="BD1262" s="116">
        <f t="shared" si="583"/>
        <v>0</v>
      </c>
      <c r="BE1262" s="120">
        <f t="shared" si="589"/>
        <v>0</v>
      </c>
      <c r="BF1262" s="115">
        <f t="shared" si="590"/>
        <v>0</v>
      </c>
      <c r="BG1262" s="116">
        <f t="shared" si="584"/>
        <v>0</v>
      </c>
      <c r="BH1262" s="120">
        <f t="shared" si="591"/>
        <v>0</v>
      </c>
      <c r="BI1262" s="115">
        <f t="shared" si="592"/>
        <v>0</v>
      </c>
      <c r="BJ1262" s="116">
        <f t="shared" si="585"/>
        <v>0</v>
      </c>
      <c r="BK1262" s="120">
        <f t="shared" si="593"/>
        <v>0</v>
      </c>
      <c r="BL1262" s="120">
        <f t="shared" si="594"/>
        <v>0</v>
      </c>
      <c r="BN1262" s="375">
        <f t="shared" si="586"/>
        <v>0</v>
      </c>
      <c r="BP1262" s="380"/>
      <c r="DH1262" s="102"/>
    </row>
    <row r="1263" spans="1:112" hidden="1">
      <c r="A1263" s="110"/>
      <c r="B1263" s="786"/>
      <c r="C1263" s="786"/>
      <c r="D1263" s="786"/>
      <c r="E1263" s="786"/>
      <c r="F1263" s="786"/>
      <c r="G1263" s="786"/>
      <c r="H1263" s="786"/>
      <c r="I1263" s="786"/>
      <c r="J1263" s="786"/>
      <c r="K1263" s="786"/>
      <c r="L1263" s="786"/>
      <c r="M1263" s="786"/>
      <c r="N1263" s="786"/>
      <c r="O1263" s="786"/>
      <c r="P1263" s="786"/>
      <c r="Q1263" s="786"/>
      <c r="R1263" s="787"/>
      <c r="S1263" s="787"/>
      <c r="T1263" s="788"/>
      <c r="U1263" s="787"/>
      <c r="V1263" s="787"/>
      <c r="W1263" s="783"/>
      <c r="X1263" s="789"/>
      <c r="Y1263" s="789"/>
      <c r="Z1263" s="789"/>
      <c r="AA1263" s="789"/>
      <c r="AB1263" s="789"/>
      <c r="AC1263" s="781"/>
      <c r="AD1263" s="782"/>
      <c r="AE1263" s="783"/>
      <c r="AF1263" s="784">
        <f t="shared" si="587"/>
        <v>0</v>
      </c>
      <c r="AG1263" s="784"/>
      <c r="AH1263" s="784"/>
      <c r="AI1263" s="784"/>
      <c r="AJ1263" s="784">
        <f t="shared" si="575"/>
        <v>0</v>
      </c>
      <c r="AK1263" s="784"/>
      <c r="AL1263" s="784"/>
      <c r="AM1263" s="784"/>
      <c r="AN1263" s="784">
        <f t="shared" si="576"/>
        <v>0</v>
      </c>
      <c r="AO1263" s="784"/>
      <c r="AP1263" s="784"/>
      <c r="AQ1263" s="784"/>
      <c r="AR1263" s="363"/>
      <c r="AS1263" s="785">
        <f t="shared" si="577"/>
        <v>0</v>
      </c>
      <c r="AT1263" s="785"/>
      <c r="AU1263" s="785"/>
      <c r="AV1263" s="785"/>
      <c r="AW1263" s="785">
        <f t="shared" si="578"/>
        <v>0</v>
      </c>
      <c r="AX1263" s="91"/>
      <c r="AY1263" s="116">
        <f t="shared" si="579"/>
        <v>0</v>
      </c>
      <c r="AZ1263" s="116">
        <f t="shared" si="580"/>
        <v>0</v>
      </c>
      <c r="BA1263" s="116">
        <f t="shared" si="581"/>
        <v>0</v>
      </c>
      <c r="BB1263" s="116">
        <f t="shared" si="582"/>
        <v>0</v>
      </c>
      <c r="BC1263" s="115">
        <f t="shared" si="588"/>
        <v>0</v>
      </c>
      <c r="BD1263" s="116">
        <f t="shared" si="583"/>
        <v>0</v>
      </c>
      <c r="BE1263" s="120">
        <f t="shared" si="589"/>
        <v>0</v>
      </c>
      <c r="BF1263" s="115">
        <f t="shared" si="590"/>
        <v>0</v>
      </c>
      <c r="BG1263" s="116">
        <f t="shared" si="584"/>
        <v>0</v>
      </c>
      <c r="BH1263" s="120">
        <f t="shared" si="591"/>
        <v>0</v>
      </c>
      <c r="BI1263" s="115">
        <f t="shared" si="592"/>
        <v>0</v>
      </c>
      <c r="BJ1263" s="116">
        <f t="shared" si="585"/>
        <v>0</v>
      </c>
      <c r="BK1263" s="120">
        <f t="shared" si="593"/>
        <v>0</v>
      </c>
      <c r="BL1263" s="120">
        <f t="shared" si="594"/>
        <v>0</v>
      </c>
      <c r="BN1263" s="375">
        <f t="shared" si="586"/>
        <v>0</v>
      </c>
      <c r="BP1263" s="380"/>
      <c r="DH1263" s="102"/>
    </row>
    <row r="1264" spans="1:112" hidden="1">
      <c r="A1264" s="110"/>
      <c r="B1264" s="786"/>
      <c r="C1264" s="786"/>
      <c r="D1264" s="786"/>
      <c r="E1264" s="786"/>
      <c r="F1264" s="786"/>
      <c r="G1264" s="786"/>
      <c r="H1264" s="786"/>
      <c r="I1264" s="786"/>
      <c r="J1264" s="786"/>
      <c r="K1264" s="786"/>
      <c r="L1264" s="786"/>
      <c r="M1264" s="786"/>
      <c r="N1264" s="786"/>
      <c r="O1264" s="786"/>
      <c r="P1264" s="786"/>
      <c r="Q1264" s="786"/>
      <c r="R1264" s="787"/>
      <c r="S1264" s="787"/>
      <c r="T1264" s="788"/>
      <c r="U1264" s="787"/>
      <c r="V1264" s="787"/>
      <c r="W1264" s="783"/>
      <c r="X1264" s="789"/>
      <c r="Y1264" s="789"/>
      <c r="Z1264" s="789"/>
      <c r="AA1264" s="789"/>
      <c r="AB1264" s="789"/>
      <c r="AC1264" s="781"/>
      <c r="AD1264" s="782"/>
      <c r="AE1264" s="783"/>
      <c r="AF1264" s="784">
        <f t="shared" si="587"/>
        <v>0</v>
      </c>
      <c r="AG1264" s="784"/>
      <c r="AH1264" s="784"/>
      <c r="AI1264" s="784"/>
      <c r="AJ1264" s="784">
        <f t="shared" si="575"/>
        <v>0</v>
      </c>
      <c r="AK1264" s="784"/>
      <c r="AL1264" s="784"/>
      <c r="AM1264" s="784"/>
      <c r="AN1264" s="784">
        <f t="shared" si="576"/>
        <v>0</v>
      </c>
      <c r="AO1264" s="784"/>
      <c r="AP1264" s="784"/>
      <c r="AQ1264" s="784"/>
      <c r="AR1264" s="363"/>
      <c r="AS1264" s="785">
        <f t="shared" si="577"/>
        <v>0</v>
      </c>
      <c r="AT1264" s="785"/>
      <c r="AU1264" s="785"/>
      <c r="AV1264" s="785"/>
      <c r="AW1264" s="785">
        <f t="shared" si="578"/>
        <v>0</v>
      </c>
      <c r="AX1264" s="91"/>
      <c r="AY1264" s="116">
        <f t="shared" si="579"/>
        <v>0</v>
      </c>
      <c r="AZ1264" s="116">
        <f t="shared" si="580"/>
        <v>0</v>
      </c>
      <c r="BA1264" s="116">
        <f t="shared" si="581"/>
        <v>0</v>
      </c>
      <c r="BB1264" s="116">
        <f t="shared" si="582"/>
        <v>0</v>
      </c>
      <c r="BC1264" s="115">
        <f t="shared" si="588"/>
        <v>0</v>
      </c>
      <c r="BD1264" s="116">
        <f t="shared" si="583"/>
        <v>0</v>
      </c>
      <c r="BE1264" s="120">
        <f t="shared" si="589"/>
        <v>0</v>
      </c>
      <c r="BF1264" s="115">
        <f t="shared" si="590"/>
        <v>0</v>
      </c>
      <c r="BG1264" s="116">
        <f t="shared" si="584"/>
        <v>0</v>
      </c>
      <c r="BH1264" s="120">
        <f t="shared" si="591"/>
        <v>0</v>
      </c>
      <c r="BI1264" s="115">
        <f t="shared" si="592"/>
        <v>0</v>
      </c>
      <c r="BJ1264" s="116">
        <f t="shared" si="585"/>
        <v>0</v>
      </c>
      <c r="BK1264" s="120">
        <f t="shared" si="593"/>
        <v>0</v>
      </c>
      <c r="BL1264" s="120">
        <f t="shared" si="594"/>
        <v>0</v>
      </c>
      <c r="BN1264" s="375">
        <f t="shared" si="586"/>
        <v>0</v>
      </c>
      <c r="BP1264" s="380"/>
      <c r="DH1264" s="102"/>
    </row>
    <row r="1265" spans="1:112" hidden="1">
      <c r="A1265" s="110"/>
      <c r="B1265" s="786"/>
      <c r="C1265" s="786"/>
      <c r="D1265" s="786"/>
      <c r="E1265" s="786"/>
      <c r="F1265" s="786"/>
      <c r="G1265" s="786"/>
      <c r="H1265" s="786"/>
      <c r="I1265" s="786"/>
      <c r="J1265" s="786"/>
      <c r="K1265" s="786"/>
      <c r="L1265" s="786"/>
      <c r="M1265" s="786"/>
      <c r="N1265" s="786"/>
      <c r="O1265" s="786"/>
      <c r="P1265" s="786"/>
      <c r="Q1265" s="786"/>
      <c r="R1265" s="787"/>
      <c r="S1265" s="787"/>
      <c r="T1265" s="788"/>
      <c r="U1265" s="787"/>
      <c r="V1265" s="787"/>
      <c r="W1265" s="783"/>
      <c r="X1265" s="789"/>
      <c r="Y1265" s="789"/>
      <c r="Z1265" s="789"/>
      <c r="AA1265" s="789"/>
      <c r="AB1265" s="789"/>
      <c r="AC1265" s="781"/>
      <c r="AD1265" s="782"/>
      <c r="AE1265" s="783"/>
      <c r="AF1265" s="784">
        <f t="shared" si="587"/>
        <v>0</v>
      </c>
      <c r="AG1265" s="784"/>
      <c r="AH1265" s="784"/>
      <c r="AI1265" s="784"/>
      <c r="AJ1265" s="784">
        <f t="shared" si="575"/>
        <v>0</v>
      </c>
      <c r="AK1265" s="784"/>
      <c r="AL1265" s="784"/>
      <c r="AM1265" s="784"/>
      <c r="AN1265" s="784">
        <f t="shared" si="576"/>
        <v>0</v>
      </c>
      <c r="AO1265" s="784"/>
      <c r="AP1265" s="784"/>
      <c r="AQ1265" s="784"/>
      <c r="AR1265" s="363"/>
      <c r="AS1265" s="785">
        <f t="shared" si="577"/>
        <v>0</v>
      </c>
      <c r="AT1265" s="785"/>
      <c r="AU1265" s="785"/>
      <c r="AV1265" s="785"/>
      <c r="AW1265" s="785">
        <f t="shared" si="578"/>
        <v>0</v>
      </c>
      <c r="AX1265" s="91"/>
      <c r="AY1265" s="116">
        <f t="shared" si="579"/>
        <v>0</v>
      </c>
      <c r="AZ1265" s="116">
        <f t="shared" si="580"/>
        <v>0</v>
      </c>
      <c r="BA1265" s="116">
        <f t="shared" si="581"/>
        <v>0</v>
      </c>
      <c r="BB1265" s="116">
        <f t="shared" si="582"/>
        <v>0</v>
      </c>
      <c r="BC1265" s="115">
        <f t="shared" si="588"/>
        <v>0</v>
      </c>
      <c r="BD1265" s="116">
        <f t="shared" si="583"/>
        <v>0</v>
      </c>
      <c r="BE1265" s="120">
        <f t="shared" si="589"/>
        <v>0</v>
      </c>
      <c r="BF1265" s="115">
        <f t="shared" si="590"/>
        <v>0</v>
      </c>
      <c r="BG1265" s="116">
        <f t="shared" si="584"/>
        <v>0</v>
      </c>
      <c r="BH1265" s="120">
        <f t="shared" si="591"/>
        <v>0</v>
      </c>
      <c r="BI1265" s="115">
        <f t="shared" si="592"/>
        <v>0</v>
      </c>
      <c r="BJ1265" s="116">
        <f t="shared" si="585"/>
        <v>0</v>
      </c>
      <c r="BK1265" s="120">
        <f t="shared" si="593"/>
        <v>0</v>
      </c>
      <c r="BL1265" s="120">
        <f t="shared" si="594"/>
        <v>0</v>
      </c>
      <c r="BN1265" s="375">
        <f t="shared" si="586"/>
        <v>0</v>
      </c>
      <c r="BP1265" s="380"/>
      <c r="DH1265" s="102"/>
    </row>
    <row r="1266" spans="1:112" ht="5" hidden="1" customHeight="1">
      <c r="A1266" s="103"/>
      <c r="B1266" s="364"/>
      <c r="C1266" s="364"/>
      <c r="D1266" s="364"/>
      <c r="E1266" s="364"/>
      <c r="F1266" s="364"/>
      <c r="G1266" s="364"/>
      <c r="H1266" s="364"/>
      <c r="I1266" s="364"/>
      <c r="J1266" s="364"/>
      <c r="K1266" s="364"/>
      <c r="L1266" s="364"/>
      <c r="M1266" s="364"/>
      <c r="N1266" s="364"/>
      <c r="O1266" s="364"/>
      <c r="P1266" s="364"/>
      <c r="Q1266" s="364"/>
      <c r="R1266" s="365"/>
      <c r="S1266" s="365"/>
      <c r="T1266" s="365"/>
      <c r="U1266" s="365"/>
      <c r="V1266" s="365"/>
      <c r="W1266" s="366"/>
      <c r="X1266" s="366"/>
      <c r="Y1266" s="366"/>
      <c r="Z1266" s="366"/>
      <c r="AA1266" s="366"/>
      <c r="AB1266" s="366"/>
      <c r="AC1266" s="366"/>
      <c r="AD1266" s="366"/>
      <c r="AE1266" s="366"/>
      <c r="AF1266" s="367"/>
      <c r="AG1266" s="367"/>
      <c r="AH1266" s="367"/>
      <c r="AI1266" s="367"/>
      <c r="AJ1266" s="367"/>
      <c r="AK1266" s="367"/>
      <c r="AL1266" s="367"/>
      <c r="AM1266" s="367"/>
      <c r="AN1266" s="367"/>
      <c r="AO1266" s="367"/>
      <c r="AP1266" s="367"/>
      <c r="AQ1266" s="367"/>
      <c r="AR1266" s="368"/>
      <c r="AS1266" s="361"/>
      <c r="AT1266" s="361"/>
      <c r="AU1266" s="361"/>
      <c r="AV1266" s="361"/>
      <c r="AW1266" s="361"/>
      <c r="AX1266" s="91"/>
      <c r="AY1266" s="106">
        <f>AY1225</f>
        <v>0</v>
      </c>
      <c r="AZ1266" s="106">
        <f>AZ1225</f>
        <v>0</v>
      </c>
      <c r="BA1266" s="106">
        <f>BA1225</f>
        <v>0</v>
      </c>
      <c r="BB1266" s="106">
        <f>BB1225</f>
        <v>0</v>
      </c>
      <c r="BC1266" s="106"/>
      <c r="BD1266" s="117"/>
      <c r="BE1266" s="119">
        <f>BE1225</f>
        <v>0</v>
      </c>
      <c r="BF1266" s="106"/>
      <c r="BG1266" s="106">
        <f>BG1225</f>
        <v>0</v>
      </c>
      <c r="BH1266" s="119">
        <f>BH1225</f>
        <v>0</v>
      </c>
      <c r="BI1266" s="106"/>
      <c r="BJ1266" s="106">
        <f>BJ1225</f>
        <v>0</v>
      </c>
      <c r="BK1266" s="119">
        <f>BK1225</f>
        <v>0</v>
      </c>
      <c r="BL1266" s="119">
        <f>BL1225</f>
        <v>0</v>
      </c>
      <c r="BN1266" s="377"/>
      <c r="BP1266" s="382"/>
      <c r="DH1266" s="104"/>
    </row>
    <row r="1267" spans="1:112" ht="21.5" hidden="1" customHeight="1">
      <c r="A1267" s="103"/>
      <c r="B1267" s="369"/>
      <c r="C1267" s="370"/>
      <c r="D1267" s="370"/>
      <c r="E1267" s="370"/>
      <c r="F1267" s="370"/>
      <c r="G1267" s="370"/>
      <c r="H1267" s="370"/>
      <c r="I1267" s="370"/>
      <c r="J1267" s="370"/>
      <c r="K1267" s="370"/>
      <c r="L1267" s="370"/>
      <c r="M1267" s="370"/>
      <c r="N1267" s="370"/>
      <c r="O1267" s="370"/>
      <c r="P1267" s="370"/>
      <c r="Q1267" s="370"/>
      <c r="R1267" s="143"/>
      <c r="S1267" s="143"/>
      <c r="T1267" s="143"/>
      <c r="U1267" s="143"/>
      <c r="V1267" s="143"/>
      <c r="W1267" s="143"/>
      <c r="X1267" s="143"/>
      <c r="Y1267" s="143"/>
      <c r="Z1267" s="143"/>
      <c r="AA1267" s="143"/>
      <c r="AB1267" s="143"/>
      <c r="AC1267" s="143"/>
      <c r="AD1267" s="143"/>
      <c r="AE1267" s="246" t="str">
        <f>CONCATENATE(B1225," ","TOTAL")</f>
        <v>INTERIOR PAINTING TOTAL</v>
      </c>
      <c r="AF1267" s="802">
        <f>SUBTOTAL(9,AF1226:AF1266)</f>
        <v>3500</v>
      </c>
      <c r="AG1267" s="802"/>
      <c r="AH1267" s="802"/>
      <c r="AI1267" s="802"/>
      <c r="AJ1267" s="802">
        <f>SUBTOTAL(9,AJ1226:AJ1266)</f>
        <v>1500</v>
      </c>
      <c r="AK1267" s="802"/>
      <c r="AL1267" s="802"/>
      <c r="AM1267" s="802"/>
      <c r="AN1267" s="802">
        <f>SUBTOTAL(9,AN1226:AN1266)</f>
        <v>0</v>
      </c>
      <c r="AO1267" s="802"/>
      <c r="AP1267" s="802"/>
      <c r="AQ1267" s="802"/>
      <c r="AR1267" s="359"/>
      <c r="AS1267" s="803">
        <f>SUBTOTAL(9,AS1226:AS1266)</f>
        <v>5000</v>
      </c>
      <c r="AT1267" s="803"/>
      <c r="AU1267" s="803"/>
      <c r="AV1267" s="803"/>
      <c r="AW1267" s="803">
        <f>SUM(AW1230:AW1238)</f>
        <v>0</v>
      </c>
      <c r="AX1267" s="91"/>
      <c r="AY1267" s="121">
        <f t="shared" ref="AY1267:BL1267" si="595">SUM(AY1226:AY1266)</f>
        <v>3500</v>
      </c>
      <c r="AZ1267" s="121">
        <f t="shared" si="595"/>
        <v>1500</v>
      </c>
      <c r="BA1267" s="121">
        <f t="shared" si="595"/>
        <v>0</v>
      </c>
      <c r="BB1267" s="121">
        <f t="shared" si="595"/>
        <v>5000</v>
      </c>
      <c r="BC1267" s="118">
        <f t="shared" si="595"/>
        <v>4.1884816753926704E-2</v>
      </c>
      <c r="BD1267" s="121">
        <f t="shared" si="595"/>
        <v>945.00000000000011</v>
      </c>
      <c r="BE1267" s="121">
        <f t="shared" si="595"/>
        <v>4445</v>
      </c>
      <c r="BF1267" s="118">
        <f t="shared" si="595"/>
        <v>1.7950635751682872E-2</v>
      </c>
      <c r="BG1267" s="121">
        <f t="shared" si="595"/>
        <v>405</v>
      </c>
      <c r="BH1267" s="121">
        <f t="shared" si="595"/>
        <v>1905</v>
      </c>
      <c r="BI1267" s="118">
        <f t="shared" si="595"/>
        <v>0</v>
      </c>
      <c r="BJ1267" s="121">
        <f t="shared" si="595"/>
        <v>0</v>
      </c>
      <c r="BK1267" s="121">
        <f t="shared" si="595"/>
        <v>0</v>
      </c>
      <c r="BL1267" s="121">
        <f t="shared" si="595"/>
        <v>6350</v>
      </c>
      <c r="BN1267" s="383">
        <f>IFERROR(AS1267/Total_Detailed_Estimate,0)</f>
        <v>5.9835452505609572E-2</v>
      </c>
      <c r="BP1267" s="381"/>
      <c r="DH1267" s="109"/>
    </row>
    <row r="1268" spans="1:112" ht="8.75" hidden="1" customHeight="1">
      <c r="A1268" s="103"/>
      <c r="B1268" s="140"/>
      <c r="C1268" s="140"/>
      <c r="D1268" s="140"/>
      <c r="E1268" s="140"/>
      <c r="F1268" s="140"/>
      <c r="G1268" s="140"/>
      <c r="H1268" s="140"/>
      <c r="I1268" s="140"/>
      <c r="J1268" s="140"/>
      <c r="K1268" s="140"/>
      <c r="L1268" s="140"/>
      <c r="M1268" s="140"/>
      <c r="N1268" s="140"/>
      <c r="O1268" s="140"/>
      <c r="P1268" s="140"/>
      <c r="Q1268" s="140"/>
      <c r="R1268" s="141"/>
      <c r="S1268" s="141"/>
      <c r="T1268" s="141"/>
      <c r="U1268" s="141"/>
      <c r="V1268" s="141"/>
      <c r="W1268" s="142"/>
      <c r="X1268" s="142"/>
      <c r="Y1268" s="142"/>
      <c r="Z1268" s="142"/>
      <c r="AA1268" s="142"/>
      <c r="AB1268" s="142"/>
      <c r="AC1268" s="142"/>
      <c r="AD1268" s="142"/>
      <c r="AE1268" s="392"/>
      <c r="AF1268" s="144"/>
      <c r="AG1268" s="144"/>
      <c r="AH1268" s="144"/>
      <c r="AI1268" s="144"/>
      <c r="AJ1268" s="144"/>
      <c r="AK1268" s="144"/>
      <c r="AL1268" s="144"/>
      <c r="AM1268" s="144"/>
      <c r="AN1268" s="144"/>
      <c r="AO1268" s="144"/>
      <c r="AP1268" s="144"/>
      <c r="AQ1268" s="144"/>
      <c r="AR1268" s="360"/>
      <c r="AS1268" s="362"/>
      <c r="AT1268" s="362"/>
      <c r="AU1268" s="362"/>
      <c r="AV1268" s="362"/>
      <c r="AW1268" s="393"/>
      <c r="AX1268" s="91"/>
      <c r="AY1268" s="106">
        <f>AY1225</f>
        <v>0</v>
      </c>
      <c r="AZ1268" s="106">
        <f>AZ1225</f>
        <v>0</v>
      </c>
      <c r="BA1268" s="106">
        <f>BA1225</f>
        <v>0</v>
      </c>
      <c r="BB1268" s="106">
        <f>BB1225</f>
        <v>0</v>
      </c>
      <c r="BC1268" s="106"/>
      <c r="BD1268" s="106"/>
      <c r="BE1268" s="106">
        <f>BE1225</f>
        <v>0</v>
      </c>
      <c r="BF1268" s="106"/>
      <c r="BG1268" s="106">
        <f>BG1225</f>
        <v>0</v>
      </c>
      <c r="BH1268" s="106">
        <f>BH1225</f>
        <v>0</v>
      </c>
      <c r="BI1268" s="106"/>
      <c r="BJ1268" s="106">
        <f>BJ1225</f>
        <v>0</v>
      </c>
      <c r="BK1268" s="106">
        <f>BK1225</f>
        <v>0</v>
      </c>
      <c r="BL1268" s="106">
        <f>BL1225</f>
        <v>0</v>
      </c>
      <c r="BN1268" s="377"/>
      <c r="BP1268" s="382"/>
      <c r="DH1268" s="104"/>
    </row>
    <row r="1269" spans="1:112" ht="9.5" hidden="1" customHeight="1">
      <c r="A1269" s="103"/>
      <c r="B1269" s="145"/>
      <c r="C1269" s="145"/>
      <c r="D1269" s="145"/>
      <c r="E1269" s="145"/>
      <c r="F1269" s="145"/>
      <c r="G1269" s="145"/>
      <c r="H1269" s="145"/>
      <c r="I1269" s="145"/>
      <c r="J1269" s="145"/>
      <c r="K1269" s="145"/>
      <c r="L1269" s="145"/>
      <c r="M1269" s="145"/>
      <c r="N1269" s="145"/>
      <c r="O1269" s="145"/>
      <c r="P1269" s="145"/>
      <c r="Q1269" s="145"/>
      <c r="R1269" s="146"/>
      <c r="S1269" s="146"/>
      <c r="T1269" s="146"/>
      <c r="U1269" s="146"/>
      <c r="V1269" s="146"/>
      <c r="W1269" s="146"/>
      <c r="X1269" s="146"/>
      <c r="Y1269" s="146"/>
      <c r="Z1269" s="146"/>
      <c r="AA1269" s="146"/>
      <c r="AB1269" s="146"/>
      <c r="AC1269" s="146"/>
      <c r="AD1269" s="146"/>
      <c r="AE1269" s="147"/>
      <c r="AF1269" s="148"/>
      <c r="AG1269" s="148"/>
      <c r="AH1269" s="148"/>
      <c r="AI1269" s="148"/>
      <c r="AJ1269" s="148"/>
      <c r="AK1269" s="148"/>
      <c r="AL1269" s="148"/>
      <c r="AM1269" s="148"/>
      <c r="AN1269" s="148"/>
      <c r="AO1269" s="148"/>
      <c r="AP1269" s="148"/>
      <c r="AQ1269" s="148"/>
      <c r="AR1269" s="148"/>
      <c r="AS1269" s="149"/>
      <c r="AT1269" s="149"/>
      <c r="AU1269" s="149"/>
      <c r="AV1269" s="149"/>
      <c r="AW1269" s="149"/>
      <c r="AX1269" s="91"/>
      <c r="AY1269" s="108">
        <f>AY1267</f>
        <v>3500</v>
      </c>
      <c r="AZ1269" s="108">
        <f>AZ1267</f>
        <v>1500</v>
      </c>
      <c r="BA1269" s="108">
        <f>BA1267</f>
        <v>0</v>
      </c>
      <c r="BB1269" s="108">
        <f>BB1267</f>
        <v>5000</v>
      </c>
      <c r="BC1269" s="108"/>
      <c r="BD1269" s="108"/>
      <c r="BE1269" s="108">
        <f>BE1267</f>
        <v>4445</v>
      </c>
      <c r="BF1269" s="108"/>
      <c r="BG1269" s="108">
        <f>BG1267</f>
        <v>405</v>
      </c>
      <c r="BH1269" s="108">
        <f>BH1267</f>
        <v>1905</v>
      </c>
      <c r="BI1269" s="108"/>
      <c r="BJ1269" s="108">
        <f>BJ1267</f>
        <v>0</v>
      </c>
      <c r="BK1269" s="108">
        <f>BK1267</f>
        <v>0</v>
      </c>
      <c r="BL1269" s="108">
        <f>BL1267</f>
        <v>6350</v>
      </c>
      <c r="DH1269" s="107"/>
    </row>
    <row r="1270" spans="1:112" ht="23" customHeight="1">
      <c r="A1270" s="114" t="s">
        <v>704</v>
      </c>
      <c r="B1270" s="795" t="str">
        <f>UPPER(Interior13_Category)</f>
        <v>CARPET/VINYL</v>
      </c>
      <c r="C1270" s="796"/>
      <c r="D1270" s="796"/>
      <c r="E1270" s="796"/>
      <c r="F1270" s="796"/>
      <c r="G1270" s="796"/>
      <c r="H1270" s="796"/>
      <c r="I1270" s="796"/>
      <c r="J1270" s="796"/>
      <c r="K1270" s="796"/>
      <c r="L1270" s="796"/>
      <c r="M1270" s="796"/>
      <c r="N1270" s="796"/>
      <c r="O1270" s="796"/>
      <c r="P1270" s="796"/>
      <c r="Q1270" s="797"/>
      <c r="R1270" s="798"/>
      <c r="S1270" s="798"/>
      <c r="T1270" s="798"/>
      <c r="U1270" s="799"/>
      <c r="V1270" s="800"/>
      <c r="W1270" s="790"/>
      <c r="X1270" s="790"/>
      <c r="Y1270" s="790"/>
      <c r="Z1270" s="790"/>
      <c r="AA1270" s="790"/>
      <c r="AB1270" s="790"/>
      <c r="AC1270" s="790"/>
      <c r="AD1270" s="790"/>
      <c r="AE1270" s="790"/>
      <c r="AF1270" s="791">
        <f>IF(Interior13_Labor=0,"",Interior13_Labor)</f>
        <v>750</v>
      </c>
      <c r="AG1270" s="791"/>
      <c r="AH1270" s="791"/>
      <c r="AI1270" s="791"/>
      <c r="AJ1270" s="791">
        <f>IF(Interior13_Material=0,"",Interior13_Material)</f>
        <v>2000</v>
      </c>
      <c r="AK1270" s="791"/>
      <c r="AL1270" s="791"/>
      <c r="AM1270" s="791"/>
      <c r="AN1270" s="791" t="str">
        <f>IF(Interior13_Sub=0,"",Interior13_Sub)</f>
        <v/>
      </c>
      <c r="AO1270" s="791"/>
      <c r="AP1270" s="791"/>
      <c r="AQ1270" s="791"/>
      <c r="AR1270" s="358"/>
      <c r="AS1270" s="792">
        <f>IF(Interior13_Total=0,"",Interior13_Total)</f>
        <v>2750</v>
      </c>
      <c r="AT1270" s="792"/>
      <c r="AU1270" s="793"/>
      <c r="AV1270" s="793"/>
      <c r="AW1270" s="794"/>
      <c r="AX1270" s="371"/>
      <c r="AY1270" s="101"/>
      <c r="AZ1270" s="101"/>
      <c r="BA1270" s="101"/>
      <c r="BB1270" s="101"/>
      <c r="BC1270" s="101"/>
      <c r="BD1270" s="101"/>
      <c r="BE1270" s="101"/>
      <c r="BF1270" s="101"/>
      <c r="BG1270" s="101"/>
      <c r="BH1270" s="101"/>
      <c r="BI1270" s="101"/>
      <c r="BJ1270" s="101"/>
      <c r="BK1270" s="101"/>
      <c r="BL1270" s="101"/>
      <c r="BN1270" s="374"/>
      <c r="BP1270" s="378"/>
      <c r="DH1270" s="102"/>
    </row>
    <row r="1271" spans="1:112" hidden="1">
      <c r="A1271" s="110"/>
      <c r="B1271" s="786" t="s">
        <v>654</v>
      </c>
      <c r="C1271" s="786"/>
      <c r="D1271" s="786"/>
      <c r="E1271" s="786"/>
      <c r="F1271" s="786"/>
      <c r="G1271" s="786"/>
      <c r="H1271" s="786"/>
      <c r="I1271" s="786"/>
      <c r="J1271" s="786"/>
      <c r="K1271" s="786"/>
      <c r="L1271" s="786"/>
      <c r="M1271" s="786"/>
      <c r="N1271" s="786"/>
      <c r="O1271" s="786"/>
      <c r="P1271" s="786"/>
      <c r="Q1271" s="786"/>
      <c r="R1271" s="787"/>
      <c r="S1271" s="787"/>
      <c r="T1271" s="788"/>
      <c r="U1271" s="787" t="s">
        <v>2</v>
      </c>
      <c r="V1271" s="787" t="s">
        <v>2</v>
      </c>
      <c r="W1271" s="783"/>
      <c r="X1271" s="789"/>
      <c r="Y1271" s="789"/>
      <c r="Z1271" s="781"/>
      <c r="AA1271" s="782"/>
      <c r="AB1271" s="783"/>
      <c r="AC1271" s="781"/>
      <c r="AD1271" s="782"/>
      <c r="AE1271" s="783"/>
      <c r="AF1271" s="784">
        <f>R1271*W1271</f>
        <v>0</v>
      </c>
      <c r="AG1271" s="784"/>
      <c r="AH1271" s="784"/>
      <c r="AI1271" s="784"/>
      <c r="AJ1271" s="784">
        <f t="shared" ref="AJ1271:AJ1310" si="596">R1271*Z1271</f>
        <v>0</v>
      </c>
      <c r="AK1271" s="784"/>
      <c r="AL1271" s="784"/>
      <c r="AM1271" s="784"/>
      <c r="AN1271" s="784">
        <f t="shared" ref="AN1271:AN1310" si="597">R1271*AC1271</f>
        <v>0</v>
      </c>
      <c r="AO1271" s="784"/>
      <c r="AP1271" s="784"/>
      <c r="AQ1271" s="784"/>
      <c r="AR1271" s="363"/>
      <c r="AS1271" s="785">
        <f t="shared" ref="AS1271:AS1310" si="598">SUM(AF1271:AQ1271)</f>
        <v>0</v>
      </c>
      <c r="AT1271" s="785"/>
      <c r="AU1271" s="785"/>
      <c r="AV1271" s="785"/>
      <c r="AW1271" s="785">
        <f t="shared" ref="AW1271:AW1310" si="599">SUM(AF1271:AQ1271)</f>
        <v>0</v>
      </c>
      <c r="AX1271" s="100"/>
      <c r="AY1271" s="116">
        <f t="shared" ref="AY1271:AY1310" si="600">AF1271</f>
        <v>0</v>
      </c>
      <c r="AZ1271" s="116">
        <f t="shared" ref="AZ1271:AZ1310" si="601">AJ1271</f>
        <v>0</v>
      </c>
      <c r="BA1271" s="116">
        <f t="shared" ref="BA1271:BA1310" si="602">AN1271</f>
        <v>0</v>
      </c>
      <c r="BB1271" s="116">
        <f t="shared" ref="BB1271:BB1310" si="603">SUM(AY1271:BA1271)</f>
        <v>0</v>
      </c>
      <c r="BC1271" s="115">
        <f>IFERROR(AY1271/$BB$5,0)</f>
        <v>0</v>
      </c>
      <c r="BD1271" s="116">
        <f t="shared" ref="BD1271:BD1310" si="604">BC1271*Allocated_Adders</f>
        <v>0</v>
      </c>
      <c r="BE1271" s="120">
        <f>AY1271+BD1271</f>
        <v>0</v>
      </c>
      <c r="BF1271" s="115">
        <f>IFERROR(AZ1271/$BB$5,0)</f>
        <v>0</v>
      </c>
      <c r="BG1271" s="116">
        <f t="shared" ref="BG1271:BG1310" si="605">BF1271*Allocated_Adders</f>
        <v>0</v>
      </c>
      <c r="BH1271" s="120">
        <f>AZ1271+BG1271</f>
        <v>0</v>
      </c>
      <c r="BI1271" s="115">
        <f>IFERROR(BA1271/$BB$5,0)</f>
        <v>0</v>
      </c>
      <c r="BJ1271" s="116">
        <f t="shared" ref="BJ1271:BJ1310" si="606">BI1271*Allocated_Adders</f>
        <v>0</v>
      </c>
      <c r="BK1271" s="120">
        <f>BA1271+BJ1271</f>
        <v>0</v>
      </c>
      <c r="BL1271" s="120">
        <f>BE1271+BH1271+BK1271</f>
        <v>0</v>
      </c>
      <c r="BN1271" s="375">
        <f t="shared" ref="BN1271:BN1310" si="607">IFERROR(AS1271/Total_Detailed_Estimate,0)</f>
        <v>0</v>
      </c>
      <c r="BP1271" s="380"/>
      <c r="DH1271" s="102"/>
    </row>
    <row r="1272" spans="1:112" hidden="1">
      <c r="A1272" s="110"/>
      <c r="B1272" s="801" t="s">
        <v>391</v>
      </c>
      <c r="C1272" s="801"/>
      <c r="D1272" s="801"/>
      <c r="E1272" s="801"/>
      <c r="F1272" s="801"/>
      <c r="G1272" s="801"/>
      <c r="H1272" s="801"/>
      <c r="I1272" s="801"/>
      <c r="J1272" s="801"/>
      <c r="K1272" s="801"/>
      <c r="L1272" s="801"/>
      <c r="M1272" s="801"/>
      <c r="N1272" s="801"/>
      <c r="O1272" s="801"/>
      <c r="P1272" s="801"/>
      <c r="Q1272" s="801"/>
      <c r="R1272" s="787"/>
      <c r="S1272" s="787"/>
      <c r="T1272" s="788"/>
      <c r="U1272" s="787"/>
      <c r="V1272" s="787"/>
      <c r="W1272" s="783"/>
      <c r="X1272" s="789"/>
      <c r="Y1272" s="789"/>
      <c r="Z1272" s="781"/>
      <c r="AA1272" s="782"/>
      <c r="AB1272" s="783"/>
      <c r="AC1272" s="781"/>
      <c r="AD1272" s="782"/>
      <c r="AE1272" s="783"/>
      <c r="AF1272" s="784">
        <f t="shared" ref="AF1272:AF1310" si="608">R1272*W1272</f>
        <v>0</v>
      </c>
      <c r="AG1272" s="784"/>
      <c r="AH1272" s="784"/>
      <c r="AI1272" s="784"/>
      <c r="AJ1272" s="784">
        <f t="shared" si="596"/>
        <v>0</v>
      </c>
      <c r="AK1272" s="784"/>
      <c r="AL1272" s="784"/>
      <c r="AM1272" s="784"/>
      <c r="AN1272" s="784">
        <f t="shared" si="597"/>
        <v>0</v>
      </c>
      <c r="AO1272" s="784"/>
      <c r="AP1272" s="784"/>
      <c r="AQ1272" s="784"/>
      <c r="AR1272" s="363"/>
      <c r="AS1272" s="785">
        <f t="shared" si="598"/>
        <v>0</v>
      </c>
      <c r="AT1272" s="785"/>
      <c r="AU1272" s="785"/>
      <c r="AV1272" s="785"/>
      <c r="AW1272" s="785">
        <f t="shared" si="599"/>
        <v>0</v>
      </c>
      <c r="AX1272" s="90"/>
      <c r="AY1272" s="116">
        <f t="shared" si="600"/>
        <v>0</v>
      </c>
      <c r="AZ1272" s="116">
        <f t="shared" si="601"/>
        <v>0</v>
      </c>
      <c r="BA1272" s="116">
        <f t="shared" si="602"/>
        <v>0</v>
      </c>
      <c r="BB1272" s="116">
        <f t="shared" si="603"/>
        <v>0</v>
      </c>
      <c r="BC1272" s="115">
        <f t="shared" ref="BC1272:BC1310" si="609">IFERROR(AY1272/$BB$5,0)</f>
        <v>0</v>
      </c>
      <c r="BD1272" s="116">
        <f t="shared" si="604"/>
        <v>0</v>
      </c>
      <c r="BE1272" s="120">
        <f t="shared" ref="BE1272:BE1310" si="610">AY1272+BD1272</f>
        <v>0</v>
      </c>
      <c r="BF1272" s="115">
        <f t="shared" ref="BF1272:BF1310" si="611">IFERROR(AZ1272/$BB$5,0)</f>
        <v>0</v>
      </c>
      <c r="BG1272" s="116">
        <f t="shared" si="605"/>
        <v>0</v>
      </c>
      <c r="BH1272" s="120">
        <f t="shared" ref="BH1272:BH1310" si="612">AZ1272+BG1272</f>
        <v>0</v>
      </c>
      <c r="BI1272" s="115">
        <f t="shared" ref="BI1272:BI1310" si="613">IFERROR(BA1272/$BB$5,0)</f>
        <v>0</v>
      </c>
      <c r="BJ1272" s="116">
        <f t="shared" si="606"/>
        <v>0</v>
      </c>
      <c r="BK1272" s="120">
        <f t="shared" ref="BK1272:BK1310" si="614">BA1272+BJ1272</f>
        <v>0</v>
      </c>
      <c r="BL1272" s="120">
        <f t="shared" ref="BL1272:BL1310" si="615">BE1272+BH1272+BK1272</f>
        <v>0</v>
      </c>
      <c r="BN1272" s="375">
        <f t="shared" si="607"/>
        <v>0</v>
      </c>
      <c r="BP1272" s="380"/>
      <c r="DH1272" s="102"/>
    </row>
    <row r="1273" spans="1:112" hidden="1">
      <c r="A1273" s="110"/>
      <c r="B1273" s="786" t="s">
        <v>387</v>
      </c>
      <c r="C1273" s="786"/>
      <c r="D1273" s="786"/>
      <c r="E1273" s="786"/>
      <c r="F1273" s="786"/>
      <c r="G1273" s="786"/>
      <c r="H1273" s="786"/>
      <c r="I1273" s="786"/>
      <c r="J1273" s="786"/>
      <c r="K1273" s="786"/>
      <c r="L1273" s="786"/>
      <c r="M1273" s="786"/>
      <c r="N1273" s="786"/>
      <c r="O1273" s="786"/>
      <c r="P1273" s="786"/>
      <c r="Q1273" s="786"/>
      <c r="R1273" s="787"/>
      <c r="S1273" s="787"/>
      <c r="T1273" s="788"/>
      <c r="U1273" s="787" t="s">
        <v>7</v>
      </c>
      <c r="V1273" s="787"/>
      <c r="W1273" s="783">
        <v>0.75</v>
      </c>
      <c r="X1273" s="789"/>
      <c r="Y1273" s="789"/>
      <c r="Z1273" s="781">
        <v>1.25</v>
      </c>
      <c r="AA1273" s="782"/>
      <c r="AB1273" s="783"/>
      <c r="AC1273" s="781"/>
      <c r="AD1273" s="782"/>
      <c r="AE1273" s="783"/>
      <c r="AF1273" s="784">
        <f t="shared" si="608"/>
        <v>0</v>
      </c>
      <c r="AG1273" s="784"/>
      <c r="AH1273" s="784"/>
      <c r="AI1273" s="784"/>
      <c r="AJ1273" s="784">
        <f t="shared" si="596"/>
        <v>0</v>
      </c>
      <c r="AK1273" s="784"/>
      <c r="AL1273" s="784"/>
      <c r="AM1273" s="784"/>
      <c r="AN1273" s="784">
        <f t="shared" si="597"/>
        <v>0</v>
      </c>
      <c r="AO1273" s="784"/>
      <c r="AP1273" s="784"/>
      <c r="AQ1273" s="784"/>
      <c r="AR1273" s="363"/>
      <c r="AS1273" s="785">
        <f t="shared" si="598"/>
        <v>0</v>
      </c>
      <c r="AT1273" s="785"/>
      <c r="AU1273" s="785"/>
      <c r="AV1273" s="785"/>
      <c r="AW1273" s="785">
        <f t="shared" si="599"/>
        <v>0</v>
      </c>
      <c r="AX1273" s="91"/>
      <c r="AY1273" s="116">
        <f t="shared" si="600"/>
        <v>0</v>
      </c>
      <c r="AZ1273" s="116">
        <f t="shared" si="601"/>
        <v>0</v>
      </c>
      <c r="BA1273" s="116">
        <f t="shared" si="602"/>
        <v>0</v>
      </c>
      <c r="BB1273" s="116">
        <f t="shared" si="603"/>
        <v>0</v>
      </c>
      <c r="BC1273" s="115">
        <f t="shared" si="609"/>
        <v>0</v>
      </c>
      <c r="BD1273" s="116">
        <f t="shared" si="604"/>
        <v>0</v>
      </c>
      <c r="BE1273" s="120">
        <f t="shared" si="610"/>
        <v>0</v>
      </c>
      <c r="BF1273" s="115">
        <f t="shared" si="611"/>
        <v>0</v>
      </c>
      <c r="BG1273" s="116">
        <f t="shared" si="605"/>
        <v>0</v>
      </c>
      <c r="BH1273" s="120">
        <f t="shared" si="612"/>
        <v>0</v>
      </c>
      <c r="BI1273" s="115">
        <f t="shared" si="613"/>
        <v>0</v>
      </c>
      <c r="BJ1273" s="116">
        <f t="shared" si="606"/>
        <v>0</v>
      </c>
      <c r="BK1273" s="120">
        <f t="shared" si="614"/>
        <v>0</v>
      </c>
      <c r="BL1273" s="120">
        <f t="shared" si="615"/>
        <v>0</v>
      </c>
      <c r="BN1273" s="375">
        <f t="shared" si="607"/>
        <v>0</v>
      </c>
      <c r="BP1273" s="380"/>
      <c r="DH1273" s="102"/>
    </row>
    <row r="1274" spans="1:112" hidden="1">
      <c r="A1274" s="110"/>
      <c r="B1274" s="786" t="s">
        <v>388</v>
      </c>
      <c r="C1274" s="786"/>
      <c r="D1274" s="786"/>
      <c r="E1274" s="786"/>
      <c r="F1274" s="786"/>
      <c r="G1274" s="786"/>
      <c r="H1274" s="786"/>
      <c r="I1274" s="786"/>
      <c r="J1274" s="786"/>
      <c r="K1274" s="786"/>
      <c r="L1274" s="786"/>
      <c r="M1274" s="786"/>
      <c r="N1274" s="786"/>
      <c r="O1274" s="786"/>
      <c r="P1274" s="786"/>
      <c r="Q1274" s="786"/>
      <c r="R1274" s="787">
        <v>1000</v>
      </c>
      <c r="S1274" s="787"/>
      <c r="T1274" s="788"/>
      <c r="U1274" s="787" t="s">
        <v>7</v>
      </c>
      <c r="V1274" s="787"/>
      <c r="W1274" s="783">
        <v>0.75</v>
      </c>
      <c r="X1274" s="789"/>
      <c r="Y1274" s="789"/>
      <c r="Z1274" s="781">
        <v>2</v>
      </c>
      <c r="AA1274" s="782"/>
      <c r="AB1274" s="783"/>
      <c r="AC1274" s="781"/>
      <c r="AD1274" s="782"/>
      <c r="AE1274" s="783"/>
      <c r="AF1274" s="784">
        <f t="shared" si="608"/>
        <v>750</v>
      </c>
      <c r="AG1274" s="784"/>
      <c r="AH1274" s="784"/>
      <c r="AI1274" s="784"/>
      <c r="AJ1274" s="784">
        <f t="shared" si="596"/>
        <v>2000</v>
      </c>
      <c r="AK1274" s="784"/>
      <c r="AL1274" s="784"/>
      <c r="AM1274" s="784"/>
      <c r="AN1274" s="784">
        <f t="shared" si="597"/>
        <v>0</v>
      </c>
      <c r="AO1274" s="784"/>
      <c r="AP1274" s="784"/>
      <c r="AQ1274" s="784"/>
      <c r="AR1274" s="363"/>
      <c r="AS1274" s="785">
        <f t="shared" si="598"/>
        <v>2750</v>
      </c>
      <c r="AT1274" s="785"/>
      <c r="AU1274" s="785"/>
      <c r="AV1274" s="785"/>
      <c r="AW1274" s="785">
        <f t="shared" si="599"/>
        <v>2750</v>
      </c>
      <c r="AX1274" s="91"/>
      <c r="AY1274" s="116">
        <f t="shared" si="600"/>
        <v>750</v>
      </c>
      <c r="AZ1274" s="116">
        <f t="shared" si="601"/>
        <v>2000</v>
      </c>
      <c r="BA1274" s="116">
        <f t="shared" si="602"/>
        <v>0</v>
      </c>
      <c r="BB1274" s="116">
        <f t="shared" si="603"/>
        <v>2750</v>
      </c>
      <c r="BC1274" s="115">
        <f t="shared" si="609"/>
        <v>8.9753178758414359E-3</v>
      </c>
      <c r="BD1274" s="116">
        <f t="shared" si="604"/>
        <v>202.5</v>
      </c>
      <c r="BE1274" s="120">
        <f t="shared" si="610"/>
        <v>952.5</v>
      </c>
      <c r="BF1274" s="115">
        <f t="shared" si="611"/>
        <v>2.3934181002243829E-2</v>
      </c>
      <c r="BG1274" s="116">
        <f t="shared" si="605"/>
        <v>540</v>
      </c>
      <c r="BH1274" s="120">
        <f t="shared" si="612"/>
        <v>2540</v>
      </c>
      <c r="BI1274" s="115">
        <f t="shared" si="613"/>
        <v>0</v>
      </c>
      <c r="BJ1274" s="116">
        <f t="shared" si="606"/>
        <v>0</v>
      </c>
      <c r="BK1274" s="120">
        <f t="shared" si="614"/>
        <v>0</v>
      </c>
      <c r="BL1274" s="120">
        <f t="shared" si="615"/>
        <v>3492.5</v>
      </c>
      <c r="BN1274" s="375">
        <f t="shared" si="607"/>
        <v>3.2909498878085267E-2</v>
      </c>
      <c r="BP1274" s="380"/>
      <c r="DH1274" s="102"/>
    </row>
    <row r="1275" spans="1:112" hidden="1">
      <c r="A1275" s="110"/>
      <c r="B1275" s="786" t="s">
        <v>389</v>
      </c>
      <c r="C1275" s="786"/>
      <c r="D1275" s="786"/>
      <c r="E1275" s="786"/>
      <c r="F1275" s="786"/>
      <c r="G1275" s="786"/>
      <c r="H1275" s="786"/>
      <c r="I1275" s="786"/>
      <c r="J1275" s="786"/>
      <c r="K1275" s="786"/>
      <c r="L1275" s="786"/>
      <c r="M1275" s="786"/>
      <c r="N1275" s="786"/>
      <c r="O1275" s="786"/>
      <c r="P1275" s="786"/>
      <c r="Q1275" s="786"/>
      <c r="R1275" s="787"/>
      <c r="S1275" s="787"/>
      <c r="T1275" s="788"/>
      <c r="U1275" s="787" t="s">
        <v>7</v>
      </c>
      <c r="V1275" s="787"/>
      <c r="W1275" s="783">
        <v>0.75</v>
      </c>
      <c r="X1275" s="789"/>
      <c r="Y1275" s="789"/>
      <c r="Z1275" s="781">
        <v>3</v>
      </c>
      <c r="AA1275" s="782"/>
      <c r="AB1275" s="783"/>
      <c r="AC1275" s="781"/>
      <c r="AD1275" s="782"/>
      <c r="AE1275" s="783"/>
      <c r="AF1275" s="784">
        <f t="shared" si="608"/>
        <v>0</v>
      </c>
      <c r="AG1275" s="784"/>
      <c r="AH1275" s="784"/>
      <c r="AI1275" s="784"/>
      <c r="AJ1275" s="784">
        <f t="shared" si="596"/>
        <v>0</v>
      </c>
      <c r="AK1275" s="784"/>
      <c r="AL1275" s="784"/>
      <c r="AM1275" s="784"/>
      <c r="AN1275" s="784">
        <f t="shared" si="597"/>
        <v>0</v>
      </c>
      <c r="AO1275" s="784"/>
      <c r="AP1275" s="784"/>
      <c r="AQ1275" s="784"/>
      <c r="AR1275" s="363"/>
      <c r="AS1275" s="785">
        <f t="shared" si="598"/>
        <v>0</v>
      </c>
      <c r="AT1275" s="785"/>
      <c r="AU1275" s="785"/>
      <c r="AV1275" s="785"/>
      <c r="AW1275" s="785">
        <f t="shared" si="599"/>
        <v>0</v>
      </c>
      <c r="AX1275" s="91"/>
      <c r="AY1275" s="116">
        <f t="shared" si="600"/>
        <v>0</v>
      </c>
      <c r="AZ1275" s="116">
        <f t="shared" si="601"/>
        <v>0</v>
      </c>
      <c r="BA1275" s="116">
        <f t="shared" si="602"/>
        <v>0</v>
      </c>
      <c r="BB1275" s="116">
        <f t="shared" si="603"/>
        <v>0</v>
      </c>
      <c r="BC1275" s="115">
        <f t="shared" si="609"/>
        <v>0</v>
      </c>
      <c r="BD1275" s="116">
        <f t="shared" si="604"/>
        <v>0</v>
      </c>
      <c r="BE1275" s="120">
        <f t="shared" si="610"/>
        <v>0</v>
      </c>
      <c r="BF1275" s="115">
        <f t="shared" si="611"/>
        <v>0</v>
      </c>
      <c r="BG1275" s="116">
        <f t="shared" si="605"/>
        <v>0</v>
      </c>
      <c r="BH1275" s="120">
        <f t="shared" si="612"/>
        <v>0</v>
      </c>
      <c r="BI1275" s="115">
        <f t="shared" si="613"/>
        <v>0</v>
      </c>
      <c r="BJ1275" s="116">
        <f t="shared" si="606"/>
        <v>0</v>
      </c>
      <c r="BK1275" s="120">
        <f t="shared" si="614"/>
        <v>0</v>
      </c>
      <c r="BL1275" s="120">
        <f t="shared" si="615"/>
        <v>0</v>
      </c>
      <c r="BN1275" s="375">
        <f t="shared" si="607"/>
        <v>0</v>
      </c>
      <c r="BP1275" s="380"/>
      <c r="DH1275" s="102"/>
    </row>
    <row r="1276" spans="1:112" hidden="1">
      <c r="A1276" s="110"/>
      <c r="B1276" s="786"/>
      <c r="C1276" s="786"/>
      <c r="D1276" s="786"/>
      <c r="E1276" s="786"/>
      <c r="F1276" s="786"/>
      <c r="G1276" s="786"/>
      <c r="H1276" s="786"/>
      <c r="I1276" s="786"/>
      <c r="J1276" s="786"/>
      <c r="K1276" s="786"/>
      <c r="L1276" s="786"/>
      <c r="M1276" s="786"/>
      <c r="N1276" s="786"/>
      <c r="O1276" s="786"/>
      <c r="P1276" s="786"/>
      <c r="Q1276" s="786"/>
      <c r="R1276" s="787"/>
      <c r="S1276" s="787"/>
      <c r="T1276" s="788"/>
      <c r="U1276" s="787"/>
      <c r="V1276" s="787"/>
      <c r="W1276" s="783"/>
      <c r="X1276" s="789"/>
      <c r="Y1276" s="789"/>
      <c r="Z1276" s="781"/>
      <c r="AA1276" s="782"/>
      <c r="AB1276" s="783"/>
      <c r="AC1276" s="781"/>
      <c r="AD1276" s="782"/>
      <c r="AE1276" s="783"/>
      <c r="AF1276" s="784">
        <f t="shared" si="608"/>
        <v>0</v>
      </c>
      <c r="AG1276" s="784"/>
      <c r="AH1276" s="784"/>
      <c r="AI1276" s="784"/>
      <c r="AJ1276" s="784">
        <f t="shared" si="596"/>
        <v>0</v>
      </c>
      <c r="AK1276" s="784"/>
      <c r="AL1276" s="784"/>
      <c r="AM1276" s="784"/>
      <c r="AN1276" s="784">
        <f t="shared" si="597"/>
        <v>0</v>
      </c>
      <c r="AO1276" s="784"/>
      <c r="AP1276" s="784"/>
      <c r="AQ1276" s="784"/>
      <c r="AR1276" s="363"/>
      <c r="AS1276" s="785">
        <f t="shared" si="598"/>
        <v>0</v>
      </c>
      <c r="AT1276" s="785"/>
      <c r="AU1276" s="785"/>
      <c r="AV1276" s="785"/>
      <c r="AW1276" s="785">
        <f t="shared" si="599"/>
        <v>0</v>
      </c>
      <c r="AX1276" s="91"/>
      <c r="AY1276" s="116">
        <f t="shared" si="600"/>
        <v>0</v>
      </c>
      <c r="AZ1276" s="116">
        <f t="shared" si="601"/>
        <v>0</v>
      </c>
      <c r="BA1276" s="116">
        <f t="shared" si="602"/>
        <v>0</v>
      </c>
      <c r="BB1276" s="116">
        <f t="shared" si="603"/>
        <v>0</v>
      </c>
      <c r="BC1276" s="115">
        <f t="shared" si="609"/>
        <v>0</v>
      </c>
      <c r="BD1276" s="116">
        <f t="shared" si="604"/>
        <v>0</v>
      </c>
      <c r="BE1276" s="120">
        <f t="shared" si="610"/>
        <v>0</v>
      </c>
      <c r="BF1276" s="115">
        <f t="shared" si="611"/>
        <v>0</v>
      </c>
      <c r="BG1276" s="116">
        <f t="shared" si="605"/>
        <v>0</v>
      </c>
      <c r="BH1276" s="120">
        <f t="shared" si="612"/>
        <v>0</v>
      </c>
      <c r="BI1276" s="115">
        <f t="shared" si="613"/>
        <v>0</v>
      </c>
      <c r="BJ1276" s="116">
        <f t="shared" si="606"/>
        <v>0</v>
      </c>
      <c r="BK1276" s="120">
        <f t="shared" si="614"/>
        <v>0</v>
      </c>
      <c r="BL1276" s="120">
        <f t="shared" si="615"/>
        <v>0</v>
      </c>
      <c r="BN1276" s="375">
        <f t="shared" si="607"/>
        <v>0</v>
      </c>
      <c r="BP1276" s="380"/>
      <c r="DH1276" s="102"/>
    </row>
    <row r="1277" spans="1:112" hidden="1">
      <c r="A1277" s="110"/>
      <c r="B1277" s="786"/>
      <c r="C1277" s="786"/>
      <c r="D1277" s="786"/>
      <c r="E1277" s="786"/>
      <c r="F1277" s="786"/>
      <c r="G1277" s="786"/>
      <c r="H1277" s="786"/>
      <c r="I1277" s="786"/>
      <c r="J1277" s="786"/>
      <c r="K1277" s="786"/>
      <c r="L1277" s="786"/>
      <c r="M1277" s="786"/>
      <c r="N1277" s="786"/>
      <c r="O1277" s="786"/>
      <c r="P1277" s="786"/>
      <c r="Q1277" s="786"/>
      <c r="R1277" s="787"/>
      <c r="S1277" s="787"/>
      <c r="T1277" s="788"/>
      <c r="U1277" s="787"/>
      <c r="V1277" s="787"/>
      <c r="W1277" s="783"/>
      <c r="X1277" s="789"/>
      <c r="Y1277" s="789"/>
      <c r="Z1277" s="781"/>
      <c r="AA1277" s="782"/>
      <c r="AB1277" s="783"/>
      <c r="AC1277" s="781"/>
      <c r="AD1277" s="782"/>
      <c r="AE1277" s="783"/>
      <c r="AF1277" s="784">
        <f t="shared" si="608"/>
        <v>0</v>
      </c>
      <c r="AG1277" s="784"/>
      <c r="AH1277" s="784"/>
      <c r="AI1277" s="784"/>
      <c r="AJ1277" s="784">
        <f t="shared" si="596"/>
        <v>0</v>
      </c>
      <c r="AK1277" s="784"/>
      <c r="AL1277" s="784"/>
      <c r="AM1277" s="784"/>
      <c r="AN1277" s="784">
        <f t="shared" si="597"/>
        <v>0</v>
      </c>
      <c r="AO1277" s="784"/>
      <c r="AP1277" s="784"/>
      <c r="AQ1277" s="784"/>
      <c r="AR1277" s="363"/>
      <c r="AS1277" s="785">
        <f t="shared" si="598"/>
        <v>0</v>
      </c>
      <c r="AT1277" s="785"/>
      <c r="AU1277" s="785"/>
      <c r="AV1277" s="785"/>
      <c r="AW1277" s="785">
        <f t="shared" si="599"/>
        <v>0</v>
      </c>
      <c r="AX1277" s="91"/>
      <c r="AY1277" s="116">
        <f t="shared" si="600"/>
        <v>0</v>
      </c>
      <c r="AZ1277" s="116">
        <f t="shared" si="601"/>
        <v>0</v>
      </c>
      <c r="BA1277" s="116">
        <f t="shared" si="602"/>
        <v>0</v>
      </c>
      <c r="BB1277" s="116">
        <f t="shared" si="603"/>
        <v>0</v>
      </c>
      <c r="BC1277" s="115">
        <f t="shared" si="609"/>
        <v>0</v>
      </c>
      <c r="BD1277" s="116">
        <f t="shared" si="604"/>
        <v>0</v>
      </c>
      <c r="BE1277" s="120">
        <f t="shared" si="610"/>
        <v>0</v>
      </c>
      <c r="BF1277" s="115">
        <f t="shared" si="611"/>
        <v>0</v>
      </c>
      <c r="BG1277" s="116">
        <f t="shared" si="605"/>
        <v>0</v>
      </c>
      <c r="BH1277" s="120">
        <f t="shared" si="612"/>
        <v>0</v>
      </c>
      <c r="BI1277" s="115">
        <f t="shared" si="613"/>
        <v>0</v>
      </c>
      <c r="BJ1277" s="116">
        <f t="shared" si="606"/>
        <v>0</v>
      </c>
      <c r="BK1277" s="120">
        <f t="shared" si="614"/>
        <v>0</v>
      </c>
      <c r="BL1277" s="120">
        <f t="shared" si="615"/>
        <v>0</v>
      </c>
      <c r="BN1277" s="375">
        <f t="shared" si="607"/>
        <v>0</v>
      </c>
      <c r="BP1277" s="380"/>
      <c r="DH1277" s="102"/>
    </row>
    <row r="1278" spans="1:112" hidden="1">
      <c r="A1278" s="110"/>
      <c r="B1278" s="801" t="s">
        <v>392</v>
      </c>
      <c r="C1278" s="801"/>
      <c r="D1278" s="801"/>
      <c r="E1278" s="801"/>
      <c r="F1278" s="801"/>
      <c r="G1278" s="801"/>
      <c r="H1278" s="801"/>
      <c r="I1278" s="801"/>
      <c r="J1278" s="801"/>
      <c r="K1278" s="801"/>
      <c r="L1278" s="801"/>
      <c r="M1278" s="801"/>
      <c r="N1278" s="801"/>
      <c r="O1278" s="801"/>
      <c r="P1278" s="801"/>
      <c r="Q1278" s="801"/>
      <c r="R1278" s="787"/>
      <c r="S1278" s="787"/>
      <c r="T1278" s="788"/>
      <c r="U1278" s="787"/>
      <c r="V1278" s="787"/>
      <c r="W1278" s="783"/>
      <c r="X1278" s="789"/>
      <c r="Y1278" s="789"/>
      <c r="Z1278" s="781"/>
      <c r="AA1278" s="782"/>
      <c r="AB1278" s="783"/>
      <c r="AC1278" s="781"/>
      <c r="AD1278" s="782"/>
      <c r="AE1278" s="783"/>
      <c r="AF1278" s="784">
        <f t="shared" si="608"/>
        <v>0</v>
      </c>
      <c r="AG1278" s="784"/>
      <c r="AH1278" s="784"/>
      <c r="AI1278" s="784"/>
      <c r="AJ1278" s="784">
        <f t="shared" si="596"/>
        <v>0</v>
      </c>
      <c r="AK1278" s="784"/>
      <c r="AL1278" s="784"/>
      <c r="AM1278" s="784"/>
      <c r="AN1278" s="784">
        <f t="shared" si="597"/>
        <v>0</v>
      </c>
      <c r="AO1278" s="784"/>
      <c r="AP1278" s="784"/>
      <c r="AQ1278" s="784"/>
      <c r="AR1278" s="363"/>
      <c r="AS1278" s="785">
        <f t="shared" si="598"/>
        <v>0</v>
      </c>
      <c r="AT1278" s="785"/>
      <c r="AU1278" s="785"/>
      <c r="AV1278" s="785"/>
      <c r="AW1278" s="785">
        <f t="shared" si="599"/>
        <v>0</v>
      </c>
      <c r="AX1278" s="91"/>
      <c r="AY1278" s="116">
        <f t="shared" si="600"/>
        <v>0</v>
      </c>
      <c r="AZ1278" s="116">
        <f t="shared" si="601"/>
        <v>0</v>
      </c>
      <c r="BA1278" s="116">
        <f t="shared" si="602"/>
        <v>0</v>
      </c>
      <c r="BB1278" s="116">
        <f t="shared" si="603"/>
        <v>0</v>
      </c>
      <c r="BC1278" s="115">
        <f t="shared" si="609"/>
        <v>0</v>
      </c>
      <c r="BD1278" s="116">
        <f t="shared" si="604"/>
        <v>0</v>
      </c>
      <c r="BE1278" s="120">
        <f t="shared" si="610"/>
        <v>0</v>
      </c>
      <c r="BF1278" s="115">
        <f t="shared" si="611"/>
        <v>0</v>
      </c>
      <c r="BG1278" s="116">
        <f t="shared" si="605"/>
        <v>0</v>
      </c>
      <c r="BH1278" s="120">
        <f t="shared" si="612"/>
        <v>0</v>
      </c>
      <c r="BI1278" s="115">
        <f t="shared" si="613"/>
        <v>0</v>
      </c>
      <c r="BJ1278" s="116">
        <f t="shared" si="606"/>
        <v>0</v>
      </c>
      <c r="BK1278" s="120">
        <f t="shared" si="614"/>
        <v>0</v>
      </c>
      <c r="BL1278" s="120">
        <f t="shared" si="615"/>
        <v>0</v>
      </c>
      <c r="BN1278" s="375">
        <f t="shared" si="607"/>
        <v>0</v>
      </c>
      <c r="BP1278" s="380"/>
      <c r="DH1278" s="102"/>
    </row>
    <row r="1279" spans="1:112" hidden="1">
      <c r="A1279" s="110"/>
      <c r="B1279" s="786" t="s">
        <v>390</v>
      </c>
      <c r="C1279" s="786"/>
      <c r="D1279" s="786"/>
      <c r="E1279" s="786"/>
      <c r="F1279" s="786"/>
      <c r="G1279" s="786"/>
      <c r="H1279" s="786"/>
      <c r="I1279" s="786"/>
      <c r="J1279" s="786"/>
      <c r="K1279" s="786"/>
      <c r="L1279" s="786"/>
      <c r="M1279" s="786"/>
      <c r="N1279" s="786"/>
      <c r="O1279" s="786"/>
      <c r="P1279" s="786"/>
      <c r="Q1279" s="786"/>
      <c r="R1279" s="787"/>
      <c r="S1279" s="787"/>
      <c r="T1279" s="788"/>
      <c r="U1279" s="787" t="s">
        <v>7</v>
      </c>
      <c r="V1279" s="787"/>
      <c r="W1279" s="783">
        <v>1</v>
      </c>
      <c r="X1279" s="789"/>
      <c r="Y1279" s="789"/>
      <c r="Z1279" s="781">
        <v>2</v>
      </c>
      <c r="AA1279" s="782"/>
      <c r="AB1279" s="783"/>
      <c r="AC1279" s="781"/>
      <c r="AD1279" s="782"/>
      <c r="AE1279" s="783"/>
      <c r="AF1279" s="784">
        <f t="shared" si="608"/>
        <v>0</v>
      </c>
      <c r="AG1279" s="784"/>
      <c r="AH1279" s="784"/>
      <c r="AI1279" s="784"/>
      <c r="AJ1279" s="784">
        <f t="shared" si="596"/>
        <v>0</v>
      </c>
      <c r="AK1279" s="784"/>
      <c r="AL1279" s="784"/>
      <c r="AM1279" s="784"/>
      <c r="AN1279" s="784">
        <f t="shared" si="597"/>
        <v>0</v>
      </c>
      <c r="AO1279" s="784"/>
      <c r="AP1279" s="784"/>
      <c r="AQ1279" s="784"/>
      <c r="AR1279" s="363"/>
      <c r="AS1279" s="785">
        <f t="shared" si="598"/>
        <v>0</v>
      </c>
      <c r="AT1279" s="785"/>
      <c r="AU1279" s="785"/>
      <c r="AV1279" s="785"/>
      <c r="AW1279" s="785">
        <f t="shared" si="599"/>
        <v>0</v>
      </c>
      <c r="AX1279" s="91"/>
      <c r="AY1279" s="116">
        <f t="shared" si="600"/>
        <v>0</v>
      </c>
      <c r="AZ1279" s="116">
        <f t="shared" si="601"/>
        <v>0</v>
      </c>
      <c r="BA1279" s="116">
        <f t="shared" si="602"/>
        <v>0</v>
      </c>
      <c r="BB1279" s="116">
        <f t="shared" si="603"/>
        <v>0</v>
      </c>
      <c r="BC1279" s="115">
        <f t="shared" si="609"/>
        <v>0</v>
      </c>
      <c r="BD1279" s="116">
        <f t="shared" si="604"/>
        <v>0</v>
      </c>
      <c r="BE1279" s="120">
        <f t="shared" si="610"/>
        <v>0</v>
      </c>
      <c r="BF1279" s="115">
        <f t="shared" si="611"/>
        <v>0</v>
      </c>
      <c r="BG1279" s="116">
        <f t="shared" si="605"/>
        <v>0</v>
      </c>
      <c r="BH1279" s="120">
        <f t="shared" si="612"/>
        <v>0</v>
      </c>
      <c r="BI1279" s="115">
        <f t="shared" si="613"/>
        <v>0</v>
      </c>
      <c r="BJ1279" s="116">
        <f t="shared" si="606"/>
        <v>0</v>
      </c>
      <c r="BK1279" s="120">
        <f t="shared" si="614"/>
        <v>0</v>
      </c>
      <c r="BL1279" s="120">
        <f t="shared" si="615"/>
        <v>0</v>
      </c>
      <c r="BN1279" s="375">
        <f t="shared" si="607"/>
        <v>0</v>
      </c>
      <c r="BP1279" s="380"/>
      <c r="DH1279" s="102"/>
    </row>
    <row r="1280" spans="1:112" hidden="1">
      <c r="A1280" s="110"/>
      <c r="B1280" s="786" t="s">
        <v>393</v>
      </c>
      <c r="C1280" s="786"/>
      <c r="D1280" s="786"/>
      <c r="E1280" s="786"/>
      <c r="F1280" s="786"/>
      <c r="G1280" s="786"/>
      <c r="H1280" s="786"/>
      <c r="I1280" s="786"/>
      <c r="J1280" s="786"/>
      <c r="K1280" s="786"/>
      <c r="L1280" s="786"/>
      <c r="M1280" s="786"/>
      <c r="N1280" s="786"/>
      <c r="O1280" s="786"/>
      <c r="P1280" s="786"/>
      <c r="Q1280" s="786"/>
      <c r="R1280" s="787"/>
      <c r="S1280" s="787"/>
      <c r="T1280" s="788"/>
      <c r="U1280" s="787" t="s">
        <v>7</v>
      </c>
      <c r="V1280" s="787"/>
      <c r="W1280" s="783">
        <v>1</v>
      </c>
      <c r="X1280" s="789"/>
      <c r="Y1280" s="789"/>
      <c r="Z1280" s="781">
        <v>3</v>
      </c>
      <c r="AA1280" s="782"/>
      <c r="AB1280" s="783"/>
      <c r="AC1280" s="781"/>
      <c r="AD1280" s="782"/>
      <c r="AE1280" s="783"/>
      <c r="AF1280" s="784">
        <f t="shared" si="608"/>
        <v>0</v>
      </c>
      <c r="AG1280" s="784"/>
      <c r="AH1280" s="784"/>
      <c r="AI1280" s="784"/>
      <c r="AJ1280" s="784">
        <f t="shared" si="596"/>
        <v>0</v>
      </c>
      <c r="AK1280" s="784"/>
      <c r="AL1280" s="784"/>
      <c r="AM1280" s="784"/>
      <c r="AN1280" s="784">
        <f t="shared" si="597"/>
        <v>0</v>
      </c>
      <c r="AO1280" s="784"/>
      <c r="AP1280" s="784"/>
      <c r="AQ1280" s="784"/>
      <c r="AR1280" s="363"/>
      <c r="AS1280" s="785">
        <f t="shared" si="598"/>
        <v>0</v>
      </c>
      <c r="AT1280" s="785"/>
      <c r="AU1280" s="785"/>
      <c r="AV1280" s="785"/>
      <c r="AW1280" s="785">
        <f t="shared" si="599"/>
        <v>0</v>
      </c>
      <c r="AX1280" s="91"/>
      <c r="AY1280" s="116">
        <f t="shared" si="600"/>
        <v>0</v>
      </c>
      <c r="AZ1280" s="116">
        <f t="shared" si="601"/>
        <v>0</v>
      </c>
      <c r="BA1280" s="116">
        <f t="shared" si="602"/>
        <v>0</v>
      </c>
      <c r="BB1280" s="116">
        <f t="shared" si="603"/>
        <v>0</v>
      </c>
      <c r="BC1280" s="115">
        <f t="shared" si="609"/>
        <v>0</v>
      </c>
      <c r="BD1280" s="116">
        <f t="shared" si="604"/>
        <v>0</v>
      </c>
      <c r="BE1280" s="120">
        <f t="shared" si="610"/>
        <v>0</v>
      </c>
      <c r="BF1280" s="115">
        <f t="shared" si="611"/>
        <v>0</v>
      </c>
      <c r="BG1280" s="116">
        <f t="shared" si="605"/>
        <v>0</v>
      </c>
      <c r="BH1280" s="120">
        <f t="shared" si="612"/>
        <v>0</v>
      </c>
      <c r="BI1280" s="115">
        <f t="shared" si="613"/>
        <v>0</v>
      </c>
      <c r="BJ1280" s="116">
        <f t="shared" si="606"/>
        <v>0</v>
      </c>
      <c r="BK1280" s="120">
        <f t="shared" si="614"/>
        <v>0</v>
      </c>
      <c r="BL1280" s="120">
        <f t="shared" si="615"/>
        <v>0</v>
      </c>
      <c r="BN1280" s="375">
        <f t="shared" si="607"/>
        <v>0</v>
      </c>
      <c r="BP1280" s="380"/>
      <c r="DH1280" s="102"/>
    </row>
    <row r="1281" spans="1:112" hidden="1">
      <c r="A1281" s="110"/>
      <c r="B1281" s="786" t="s">
        <v>394</v>
      </c>
      <c r="C1281" s="786"/>
      <c r="D1281" s="786"/>
      <c r="E1281" s="786"/>
      <c r="F1281" s="786"/>
      <c r="G1281" s="786"/>
      <c r="H1281" s="786"/>
      <c r="I1281" s="786"/>
      <c r="J1281" s="786"/>
      <c r="K1281" s="786"/>
      <c r="L1281" s="786"/>
      <c r="M1281" s="786"/>
      <c r="N1281" s="786"/>
      <c r="O1281" s="786"/>
      <c r="P1281" s="786"/>
      <c r="Q1281" s="786"/>
      <c r="R1281" s="787"/>
      <c r="S1281" s="787"/>
      <c r="T1281" s="788"/>
      <c r="U1281" s="787" t="s">
        <v>7</v>
      </c>
      <c r="V1281" s="787"/>
      <c r="W1281" s="783">
        <v>1</v>
      </c>
      <c r="X1281" s="789"/>
      <c r="Y1281" s="789"/>
      <c r="Z1281" s="781">
        <v>4.5</v>
      </c>
      <c r="AA1281" s="782"/>
      <c r="AB1281" s="783"/>
      <c r="AC1281" s="781"/>
      <c r="AD1281" s="782"/>
      <c r="AE1281" s="783"/>
      <c r="AF1281" s="784">
        <f t="shared" si="608"/>
        <v>0</v>
      </c>
      <c r="AG1281" s="784"/>
      <c r="AH1281" s="784"/>
      <c r="AI1281" s="784"/>
      <c r="AJ1281" s="784">
        <f t="shared" si="596"/>
        <v>0</v>
      </c>
      <c r="AK1281" s="784"/>
      <c r="AL1281" s="784"/>
      <c r="AM1281" s="784"/>
      <c r="AN1281" s="784">
        <f t="shared" si="597"/>
        <v>0</v>
      </c>
      <c r="AO1281" s="784"/>
      <c r="AP1281" s="784"/>
      <c r="AQ1281" s="784"/>
      <c r="AR1281" s="363"/>
      <c r="AS1281" s="785">
        <f t="shared" si="598"/>
        <v>0</v>
      </c>
      <c r="AT1281" s="785"/>
      <c r="AU1281" s="785"/>
      <c r="AV1281" s="785"/>
      <c r="AW1281" s="785">
        <f t="shared" si="599"/>
        <v>0</v>
      </c>
      <c r="AX1281" s="91"/>
      <c r="AY1281" s="116">
        <f t="shared" si="600"/>
        <v>0</v>
      </c>
      <c r="AZ1281" s="116">
        <f t="shared" si="601"/>
        <v>0</v>
      </c>
      <c r="BA1281" s="116">
        <f t="shared" si="602"/>
        <v>0</v>
      </c>
      <c r="BB1281" s="116">
        <f t="shared" si="603"/>
        <v>0</v>
      </c>
      <c r="BC1281" s="115">
        <f t="shared" si="609"/>
        <v>0</v>
      </c>
      <c r="BD1281" s="116">
        <f t="shared" si="604"/>
        <v>0</v>
      </c>
      <c r="BE1281" s="120">
        <f t="shared" si="610"/>
        <v>0</v>
      </c>
      <c r="BF1281" s="115">
        <f t="shared" si="611"/>
        <v>0</v>
      </c>
      <c r="BG1281" s="116">
        <f t="shared" si="605"/>
        <v>0</v>
      </c>
      <c r="BH1281" s="120">
        <f t="shared" si="612"/>
        <v>0</v>
      </c>
      <c r="BI1281" s="115">
        <f t="shared" si="613"/>
        <v>0</v>
      </c>
      <c r="BJ1281" s="116">
        <f t="shared" si="606"/>
        <v>0</v>
      </c>
      <c r="BK1281" s="120">
        <f t="shared" si="614"/>
        <v>0</v>
      </c>
      <c r="BL1281" s="120">
        <f t="shared" si="615"/>
        <v>0</v>
      </c>
      <c r="BN1281" s="375">
        <f t="shared" si="607"/>
        <v>0</v>
      </c>
      <c r="BP1281" s="380"/>
      <c r="DH1281" s="102"/>
    </row>
    <row r="1282" spans="1:112" hidden="1">
      <c r="A1282" s="110"/>
      <c r="B1282" s="786"/>
      <c r="C1282" s="786"/>
      <c r="D1282" s="786"/>
      <c r="E1282" s="786"/>
      <c r="F1282" s="786"/>
      <c r="G1282" s="786"/>
      <c r="H1282" s="786"/>
      <c r="I1282" s="786"/>
      <c r="J1282" s="786"/>
      <c r="K1282" s="786"/>
      <c r="L1282" s="786"/>
      <c r="M1282" s="786"/>
      <c r="N1282" s="786"/>
      <c r="O1282" s="786"/>
      <c r="P1282" s="786"/>
      <c r="Q1282" s="786"/>
      <c r="R1282" s="787"/>
      <c r="S1282" s="787"/>
      <c r="T1282" s="788"/>
      <c r="U1282" s="787"/>
      <c r="V1282" s="787"/>
      <c r="W1282" s="783"/>
      <c r="X1282" s="789"/>
      <c r="Y1282" s="789"/>
      <c r="Z1282" s="781"/>
      <c r="AA1282" s="782"/>
      <c r="AB1282" s="783"/>
      <c r="AC1282" s="781"/>
      <c r="AD1282" s="782"/>
      <c r="AE1282" s="783"/>
      <c r="AF1282" s="784">
        <f t="shared" si="608"/>
        <v>0</v>
      </c>
      <c r="AG1282" s="784"/>
      <c r="AH1282" s="784"/>
      <c r="AI1282" s="784"/>
      <c r="AJ1282" s="784">
        <f t="shared" si="596"/>
        <v>0</v>
      </c>
      <c r="AK1282" s="784"/>
      <c r="AL1282" s="784"/>
      <c r="AM1282" s="784"/>
      <c r="AN1282" s="784">
        <f t="shared" si="597"/>
        <v>0</v>
      </c>
      <c r="AO1282" s="784"/>
      <c r="AP1282" s="784"/>
      <c r="AQ1282" s="784"/>
      <c r="AR1282" s="363"/>
      <c r="AS1282" s="785">
        <f t="shared" si="598"/>
        <v>0</v>
      </c>
      <c r="AT1282" s="785"/>
      <c r="AU1282" s="785"/>
      <c r="AV1282" s="785"/>
      <c r="AW1282" s="785">
        <f t="shared" si="599"/>
        <v>0</v>
      </c>
      <c r="AX1282" s="91"/>
      <c r="AY1282" s="116">
        <f t="shared" si="600"/>
        <v>0</v>
      </c>
      <c r="AZ1282" s="116">
        <f t="shared" si="601"/>
        <v>0</v>
      </c>
      <c r="BA1282" s="116">
        <f t="shared" si="602"/>
        <v>0</v>
      </c>
      <c r="BB1282" s="116">
        <f t="shared" si="603"/>
        <v>0</v>
      </c>
      <c r="BC1282" s="115">
        <f t="shared" si="609"/>
        <v>0</v>
      </c>
      <c r="BD1282" s="116">
        <f t="shared" si="604"/>
        <v>0</v>
      </c>
      <c r="BE1282" s="120">
        <f t="shared" si="610"/>
        <v>0</v>
      </c>
      <c r="BF1282" s="115">
        <f t="shared" si="611"/>
        <v>0</v>
      </c>
      <c r="BG1282" s="116">
        <f t="shared" si="605"/>
        <v>0</v>
      </c>
      <c r="BH1282" s="120">
        <f t="shared" si="612"/>
        <v>0</v>
      </c>
      <c r="BI1282" s="115">
        <f t="shared" si="613"/>
        <v>0</v>
      </c>
      <c r="BJ1282" s="116">
        <f t="shared" si="606"/>
        <v>0</v>
      </c>
      <c r="BK1282" s="120">
        <f t="shared" si="614"/>
        <v>0</v>
      </c>
      <c r="BL1282" s="120">
        <f t="shared" si="615"/>
        <v>0</v>
      </c>
      <c r="BN1282" s="375">
        <f t="shared" si="607"/>
        <v>0</v>
      </c>
      <c r="BP1282" s="380"/>
      <c r="DH1282" s="102"/>
    </row>
    <row r="1283" spans="1:112" hidden="1">
      <c r="A1283" s="110"/>
      <c r="B1283" s="786"/>
      <c r="C1283" s="786"/>
      <c r="D1283" s="786"/>
      <c r="E1283" s="786"/>
      <c r="F1283" s="786"/>
      <c r="G1283" s="786"/>
      <c r="H1283" s="786"/>
      <c r="I1283" s="786"/>
      <c r="J1283" s="786"/>
      <c r="K1283" s="786"/>
      <c r="L1283" s="786"/>
      <c r="M1283" s="786"/>
      <c r="N1283" s="786"/>
      <c r="O1283" s="786"/>
      <c r="P1283" s="786"/>
      <c r="Q1283" s="786"/>
      <c r="R1283" s="787"/>
      <c r="S1283" s="787"/>
      <c r="T1283" s="788"/>
      <c r="U1283" s="787"/>
      <c r="V1283" s="787"/>
      <c r="W1283" s="783"/>
      <c r="X1283" s="789"/>
      <c r="Y1283" s="789"/>
      <c r="Z1283" s="781"/>
      <c r="AA1283" s="782"/>
      <c r="AB1283" s="783"/>
      <c r="AC1283" s="781"/>
      <c r="AD1283" s="782"/>
      <c r="AE1283" s="783"/>
      <c r="AF1283" s="784">
        <f t="shared" si="608"/>
        <v>0</v>
      </c>
      <c r="AG1283" s="784"/>
      <c r="AH1283" s="784"/>
      <c r="AI1283" s="784"/>
      <c r="AJ1283" s="784">
        <f t="shared" si="596"/>
        <v>0</v>
      </c>
      <c r="AK1283" s="784"/>
      <c r="AL1283" s="784"/>
      <c r="AM1283" s="784"/>
      <c r="AN1283" s="784">
        <f t="shared" si="597"/>
        <v>0</v>
      </c>
      <c r="AO1283" s="784"/>
      <c r="AP1283" s="784"/>
      <c r="AQ1283" s="784"/>
      <c r="AR1283" s="363"/>
      <c r="AS1283" s="785">
        <f t="shared" si="598"/>
        <v>0</v>
      </c>
      <c r="AT1283" s="785"/>
      <c r="AU1283" s="785"/>
      <c r="AV1283" s="785"/>
      <c r="AW1283" s="785">
        <f t="shared" si="599"/>
        <v>0</v>
      </c>
      <c r="AX1283" s="91"/>
      <c r="AY1283" s="116">
        <f t="shared" si="600"/>
        <v>0</v>
      </c>
      <c r="AZ1283" s="116">
        <f t="shared" si="601"/>
        <v>0</v>
      </c>
      <c r="BA1283" s="116">
        <f t="shared" si="602"/>
        <v>0</v>
      </c>
      <c r="BB1283" s="116">
        <f t="shared" si="603"/>
        <v>0</v>
      </c>
      <c r="BC1283" s="115">
        <f t="shared" si="609"/>
        <v>0</v>
      </c>
      <c r="BD1283" s="116">
        <f t="shared" si="604"/>
        <v>0</v>
      </c>
      <c r="BE1283" s="120">
        <f t="shared" si="610"/>
        <v>0</v>
      </c>
      <c r="BF1283" s="115">
        <f t="shared" si="611"/>
        <v>0</v>
      </c>
      <c r="BG1283" s="116">
        <f t="shared" si="605"/>
        <v>0</v>
      </c>
      <c r="BH1283" s="120">
        <f t="shared" si="612"/>
        <v>0</v>
      </c>
      <c r="BI1283" s="115">
        <f t="shared" si="613"/>
        <v>0</v>
      </c>
      <c r="BJ1283" s="116">
        <f t="shared" si="606"/>
        <v>0</v>
      </c>
      <c r="BK1283" s="120">
        <f t="shared" si="614"/>
        <v>0</v>
      </c>
      <c r="BL1283" s="120">
        <f t="shared" si="615"/>
        <v>0</v>
      </c>
      <c r="BN1283" s="375">
        <f t="shared" si="607"/>
        <v>0</v>
      </c>
      <c r="BP1283" s="380"/>
      <c r="DH1283" s="102"/>
    </row>
    <row r="1284" spans="1:112" hidden="1">
      <c r="A1284" s="110"/>
      <c r="B1284" s="801" t="s">
        <v>396</v>
      </c>
      <c r="C1284" s="801"/>
      <c r="D1284" s="801"/>
      <c r="E1284" s="801"/>
      <c r="F1284" s="801"/>
      <c r="G1284" s="801"/>
      <c r="H1284" s="801"/>
      <c r="I1284" s="801"/>
      <c r="J1284" s="801"/>
      <c r="K1284" s="801"/>
      <c r="L1284" s="801"/>
      <c r="M1284" s="801"/>
      <c r="N1284" s="801"/>
      <c r="O1284" s="801"/>
      <c r="P1284" s="801"/>
      <c r="Q1284" s="801"/>
      <c r="R1284" s="787"/>
      <c r="S1284" s="787"/>
      <c r="T1284" s="788"/>
      <c r="U1284" s="787"/>
      <c r="V1284" s="787" t="s">
        <v>7</v>
      </c>
      <c r="W1284" s="783"/>
      <c r="X1284" s="789"/>
      <c r="Y1284" s="789"/>
      <c r="Z1284" s="781"/>
      <c r="AA1284" s="782"/>
      <c r="AB1284" s="783"/>
      <c r="AC1284" s="781"/>
      <c r="AD1284" s="782"/>
      <c r="AE1284" s="783"/>
      <c r="AF1284" s="784">
        <f t="shared" si="608"/>
        <v>0</v>
      </c>
      <c r="AG1284" s="784"/>
      <c r="AH1284" s="784"/>
      <c r="AI1284" s="784"/>
      <c r="AJ1284" s="784">
        <f t="shared" si="596"/>
        <v>0</v>
      </c>
      <c r="AK1284" s="784"/>
      <c r="AL1284" s="784"/>
      <c r="AM1284" s="784"/>
      <c r="AN1284" s="784">
        <f t="shared" si="597"/>
        <v>0</v>
      </c>
      <c r="AO1284" s="784"/>
      <c r="AP1284" s="784"/>
      <c r="AQ1284" s="784"/>
      <c r="AR1284" s="363"/>
      <c r="AS1284" s="785">
        <f t="shared" si="598"/>
        <v>0</v>
      </c>
      <c r="AT1284" s="785"/>
      <c r="AU1284" s="785"/>
      <c r="AV1284" s="785"/>
      <c r="AW1284" s="785">
        <f t="shared" si="599"/>
        <v>0</v>
      </c>
      <c r="AX1284" s="91"/>
      <c r="AY1284" s="116">
        <f t="shared" si="600"/>
        <v>0</v>
      </c>
      <c r="AZ1284" s="116">
        <f t="shared" si="601"/>
        <v>0</v>
      </c>
      <c r="BA1284" s="116">
        <f t="shared" si="602"/>
        <v>0</v>
      </c>
      <c r="BB1284" s="116">
        <f t="shared" si="603"/>
        <v>0</v>
      </c>
      <c r="BC1284" s="115">
        <f t="shared" si="609"/>
        <v>0</v>
      </c>
      <c r="BD1284" s="116">
        <f t="shared" si="604"/>
        <v>0</v>
      </c>
      <c r="BE1284" s="120">
        <f t="shared" si="610"/>
        <v>0</v>
      </c>
      <c r="BF1284" s="115">
        <f t="shared" si="611"/>
        <v>0</v>
      </c>
      <c r="BG1284" s="116">
        <f t="shared" si="605"/>
        <v>0</v>
      </c>
      <c r="BH1284" s="120">
        <f t="shared" si="612"/>
        <v>0</v>
      </c>
      <c r="BI1284" s="115">
        <f t="shared" si="613"/>
        <v>0</v>
      </c>
      <c r="BJ1284" s="116">
        <f t="shared" si="606"/>
        <v>0</v>
      </c>
      <c r="BK1284" s="120">
        <f t="shared" si="614"/>
        <v>0</v>
      </c>
      <c r="BL1284" s="120">
        <f t="shared" si="615"/>
        <v>0</v>
      </c>
      <c r="BN1284" s="375">
        <f t="shared" si="607"/>
        <v>0</v>
      </c>
      <c r="BP1284" s="380"/>
      <c r="DH1284" s="102"/>
    </row>
    <row r="1285" spans="1:112" hidden="1">
      <c r="A1285" s="110"/>
      <c r="B1285" s="786" t="s">
        <v>397</v>
      </c>
      <c r="C1285" s="786"/>
      <c r="D1285" s="786"/>
      <c r="E1285" s="786"/>
      <c r="F1285" s="786"/>
      <c r="G1285" s="786"/>
      <c r="H1285" s="786"/>
      <c r="I1285" s="786"/>
      <c r="J1285" s="786"/>
      <c r="K1285" s="786"/>
      <c r="L1285" s="786"/>
      <c r="M1285" s="786"/>
      <c r="N1285" s="786"/>
      <c r="O1285" s="786"/>
      <c r="P1285" s="786"/>
      <c r="Q1285" s="786"/>
      <c r="R1285" s="787"/>
      <c r="S1285" s="787"/>
      <c r="T1285" s="788"/>
      <c r="U1285" s="787" t="s">
        <v>7</v>
      </c>
      <c r="V1285" s="787" t="s">
        <v>8</v>
      </c>
      <c r="W1285" s="783">
        <v>0.65</v>
      </c>
      <c r="X1285" s="789"/>
      <c r="Y1285" s="789"/>
      <c r="Z1285" s="781">
        <v>2</v>
      </c>
      <c r="AA1285" s="782"/>
      <c r="AB1285" s="783"/>
      <c r="AC1285" s="781"/>
      <c r="AD1285" s="782"/>
      <c r="AE1285" s="783"/>
      <c r="AF1285" s="784">
        <f t="shared" si="608"/>
        <v>0</v>
      </c>
      <c r="AG1285" s="784"/>
      <c r="AH1285" s="784"/>
      <c r="AI1285" s="784"/>
      <c r="AJ1285" s="784">
        <f t="shared" si="596"/>
        <v>0</v>
      </c>
      <c r="AK1285" s="784"/>
      <c r="AL1285" s="784"/>
      <c r="AM1285" s="784"/>
      <c r="AN1285" s="784">
        <f t="shared" si="597"/>
        <v>0</v>
      </c>
      <c r="AO1285" s="784"/>
      <c r="AP1285" s="784"/>
      <c r="AQ1285" s="784"/>
      <c r="AR1285" s="363"/>
      <c r="AS1285" s="785">
        <f t="shared" si="598"/>
        <v>0</v>
      </c>
      <c r="AT1285" s="785"/>
      <c r="AU1285" s="785"/>
      <c r="AV1285" s="785"/>
      <c r="AW1285" s="785">
        <f t="shared" si="599"/>
        <v>0</v>
      </c>
      <c r="AX1285" s="91"/>
      <c r="AY1285" s="116">
        <f t="shared" si="600"/>
        <v>0</v>
      </c>
      <c r="AZ1285" s="116">
        <f t="shared" si="601"/>
        <v>0</v>
      </c>
      <c r="BA1285" s="116">
        <f t="shared" si="602"/>
        <v>0</v>
      </c>
      <c r="BB1285" s="116">
        <f t="shared" si="603"/>
        <v>0</v>
      </c>
      <c r="BC1285" s="115">
        <f t="shared" si="609"/>
        <v>0</v>
      </c>
      <c r="BD1285" s="116">
        <f t="shared" si="604"/>
        <v>0</v>
      </c>
      <c r="BE1285" s="120">
        <f t="shared" si="610"/>
        <v>0</v>
      </c>
      <c r="BF1285" s="115">
        <f t="shared" si="611"/>
        <v>0</v>
      </c>
      <c r="BG1285" s="116">
        <f t="shared" si="605"/>
        <v>0</v>
      </c>
      <c r="BH1285" s="120">
        <f t="shared" si="612"/>
        <v>0</v>
      </c>
      <c r="BI1285" s="115">
        <f t="shared" si="613"/>
        <v>0</v>
      </c>
      <c r="BJ1285" s="116">
        <f t="shared" si="606"/>
        <v>0</v>
      </c>
      <c r="BK1285" s="120">
        <f t="shared" si="614"/>
        <v>0</v>
      </c>
      <c r="BL1285" s="120">
        <f t="shared" si="615"/>
        <v>0</v>
      </c>
      <c r="BN1285" s="375">
        <f t="shared" si="607"/>
        <v>0</v>
      </c>
      <c r="BP1285" s="380"/>
      <c r="DH1285" s="102"/>
    </row>
    <row r="1286" spans="1:112" hidden="1">
      <c r="A1286" s="110"/>
      <c r="B1286" s="786" t="s">
        <v>399</v>
      </c>
      <c r="C1286" s="786"/>
      <c r="D1286" s="786"/>
      <c r="E1286" s="786"/>
      <c r="F1286" s="786"/>
      <c r="G1286" s="786"/>
      <c r="H1286" s="786"/>
      <c r="I1286" s="786"/>
      <c r="J1286" s="786"/>
      <c r="K1286" s="786"/>
      <c r="L1286" s="786"/>
      <c r="M1286" s="786"/>
      <c r="N1286" s="786"/>
      <c r="O1286" s="786"/>
      <c r="P1286" s="786"/>
      <c r="Q1286" s="786"/>
      <c r="R1286" s="787"/>
      <c r="S1286" s="787"/>
      <c r="T1286" s="788"/>
      <c r="U1286" s="787" t="s">
        <v>7</v>
      </c>
      <c r="V1286" s="787"/>
      <c r="W1286" s="783">
        <v>0.65</v>
      </c>
      <c r="X1286" s="789"/>
      <c r="Y1286" s="789"/>
      <c r="Z1286" s="781">
        <v>5</v>
      </c>
      <c r="AA1286" s="782"/>
      <c r="AB1286" s="783"/>
      <c r="AC1286" s="781"/>
      <c r="AD1286" s="782"/>
      <c r="AE1286" s="783"/>
      <c r="AF1286" s="784">
        <f t="shared" si="608"/>
        <v>0</v>
      </c>
      <c r="AG1286" s="784"/>
      <c r="AH1286" s="784"/>
      <c r="AI1286" s="784"/>
      <c r="AJ1286" s="784">
        <f t="shared" si="596"/>
        <v>0</v>
      </c>
      <c r="AK1286" s="784"/>
      <c r="AL1286" s="784"/>
      <c r="AM1286" s="784"/>
      <c r="AN1286" s="784">
        <f t="shared" si="597"/>
        <v>0</v>
      </c>
      <c r="AO1286" s="784"/>
      <c r="AP1286" s="784"/>
      <c r="AQ1286" s="784"/>
      <c r="AR1286" s="363"/>
      <c r="AS1286" s="785">
        <f t="shared" si="598"/>
        <v>0</v>
      </c>
      <c r="AT1286" s="785"/>
      <c r="AU1286" s="785"/>
      <c r="AV1286" s="785"/>
      <c r="AW1286" s="785">
        <f t="shared" si="599"/>
        <v>0</v>
      </c>
      <c r="AX1286" s="91"/>
      <c r="AY1286" s="116">
        <f t="shared" si="600"/>
        <v>0</v>
      </c>
      <c r="AZ1286" s="116">
        <f t="shared" si="601"/>
        <v>0</v>
      </c>
      <c r="BA1286" s="116">
        <f t="shared" si="602"/>
        <v>0</v>
      </c>
      <c r="BB1286" s="116">
        <f t="shared" si="603"/>
        <v>0</v>
      </c>
      <c r="BC1286" s="115">
        <f t="shared" si="609"/>
        <v>0</v>
      </c>
      <c r="BD1286" s="116">
        <f t="shared" si="604"/>
        <v>0</v>
      </c>
      <c r="BE1286" s="120">
        <f t="shared" si="610"/>
        <v>0</v>
      </c>
      <c r="BF1286" s="115">
        <f t="shared" si="611"/>
        <v>0</v>
      </c>
      <c r="BG1286" s="116">
        <f t="shared" si="605"/>
        <v>0</v>
      </c>
      <c r="BH1286" s="120">
        <f t="shared" si="612"/>
        <v>0</v>
      </c>
      <c r="BI1286" s="115">
        <f t="shared" si="613"/>
        <v>0</v>
      </c>
      <c r="BJ1286" s="116">
        <f t="shared" si="606"/>
        <v>0</v>
      </c>
      <c r="BK1286" s="120">
        <f t="shared" si="614"/>
        <v>0</v>
      </c>
      <c r="BL1286" s="120">
        <f t="shared" si="615"/>
        <v>0</v>
      </c>
      <c r="BN1286" s="375">
        <f t="shared" si="607"/>
        <v>0</v>
      </c>
      <c r="BP1286" s="380"/>
      <c r="DH1286" s="102"/>
    </row>
    <row r="1287" spans="1:112" hidden="1">
      <c r="A1287" s="110"/>
      <c r="B1287" s="786" t="s">
        <v>398</v>
      </c>
      <c r="C1287" s="786"/>
      <c r="D1287" s="786"/>
      <c r="E1287" s="786"/>
      <c r="F1287" s="786"/>
      <c r="G1287" s="786"/>
      <c r="H1287" s="786"/>
      <c r="I1287" s="786"/>
      <c r="J1287" s="786"/>
      <c r="K1287" s="786"/>
      <c r="L1287" s="786"/>
      <c r="M1287" s="786"/>
      <c r="N1287" s="786"/>
      <c r="O1287" s="786"/>
      <c r="P1287" s="786"/>
      <c r="Q1287" s="786"/>
      <c r="R1287" s="787"/>
      <c r="S1287" s="787"/>
      <c r="T1287" s="788"/>
      <c r="U1287" s="787" t="s">
        <v>7</v>
      </c>
      <c r="V1287" s="787"/>
      <c r="W1287" s="783">
        <v>0.65</v>
      </c>
      <c r="X1287" s="789"/>
      <c r="Y1287" s="789"/>
      <c r="Z1287" s="789">
        <v>8</v>
      </c>
      <c r="AA1287" s="789"/>
      <c r="AB1287" s="789"/>
      <c r="AC1287" s="781"/>
      <c r="AD1287" s="782"/>
      <c r="AE1287" s="783"/>
      <c r="AF1287" s="784">
        <f t="shared" si="608"/>
        <v>0</v>
      </c>
      <c r="AG1287" s="784"/>
      <c r="AH1287" s="784"/>
      <c r="AI1287" s="784"/>
      <c r="AJ1287" s="784">
        <f t="shared" si="596"/>
        <v>0</v>
      </c>
      <c r="AK1287" s="784"/>
      <c r="AL1287" s="784"/>
      <c r="AM1287" s="784"/>
      <c r="AN1287" s="784">
        <f t="shared" si="597"/>
        <v>0</v>
      </c>
      <c r="AO1287" s="784"/>
      <c r="AP1287" s="784"/>
      <c r="AQ1287" s="784"/>
      <c r="AR1287" s="363"/>
      <c r="AS1287" s="785">
        <f t="shared" si="598"/>
        <v>0</v>
      </c>
      <c r="AT1287" s="785"/>
      <c r="AU1287" s="785"/>
      <c r="AV1287" s="785"/>
      <c r="AW1287" s="785">
        <f t="shared" si="599"/>
        <v>0</v>
      </c>
      <c r="AX1287" s="91"/>
      <c r="AY1287" s="116">
        <f t="shared" si="600"/>
        <v>0</v>
      </c>
      <c r="AZ1287" s="116">
        <f t="shared" si="601"/>
        <v>0</v>
      </c>
      <c r="BA1287" s="116">
        <f t="shared" si="602"/>
        <v>0</v>
      </c>
      <c r="BB1287" s="116">
        <f t="shared" si="603"/>
        <v>0</v>
      </c>
      <c r="BC1287" s="115">
        <f t="shared" si="609"/>
        <v>0</v>
      </c>
      <c r="BD1287" s="116">
        <f t="shared" si="604"/>
        <v>0</v>
      </c>
      <c r="BE1287" s="120">
        <f t="shared" si="610"/>
        <v>0</v>
      </c>
      <c r="BF1287" s="115">
        <f t="shared" si="611"/>
        <v>0</v>
      </c>
      <c r="BG1287" s="116">
        <f t="shared" si="605"/>
        <v>0</v>
      </c>
      <c r="BH1287" s="120">
        <f t="shared" si="612"/>
        <v>0</v>
      </c>
      <c r="BI1287" s="115">
        <f t="shared" si="613"/>
        <v>0</v>
      </c>
      <c r="BJ1287" s="116">
        <f t="shared" si="606"/>
        <v>0</v>
      </c>
      <c r="BK1287" s="120">
        <f t="shared" si="614"/>
        <v>0</v>
      </c>
      <c r="BL1287" s="120">
        <f t="shared" si="615"/>
        <v>0</v>
      </c>
      <c r="BN1287" s="375">
        <f t="shared" si="607"/>
        <v>0</v>
      </c>
      <c r="BP1287" s="380"/>
      <c r="DH1287" s="102"/>
    </row>
    <row r="1288" spans="1:112" hidden="1">
      <c r="A1288" s="110"/>
      <c r="B1288" s="786" t="s">
        <v>395</v>
      </c>
      <c r="C1288" s="786"/>
      <c r="D1288" s="786"/>
      <c r="E1288" s="786"/>
      <c r="F1288" s="786"/>
      <c r="G1288" s="786"/>
      <c r="H1288" s="786"/>
      <c r="I1288" s="786"/>
      <c r="J1288" s="786"/>
      <c r="K1288" s="786"/>
      <c r="L1288" s="786"/>
      <c r="M1288" s="786"/>
      <c r="N1288" s="786"/>
      <c r="O1288" s="786"/>
      <c r="P1288" s="786"/>
      <c r="Q1288" s="786"/>
      <c r="R1288" s="787"/>
      <c r="S1288" s="787"/>
      <c r="T1288" s="788"/>
      <c r="U1288" s="787" t="s">
        <v>7</v>
      </c>
      <c r="V1288" s="787"/>
      <c r="W1288" s="783">
        <v>0.17</v>
      </c>
      <c r="X1288" s="789"/>
      <c r="Y1288" s="789"/>
      <c r="Z1288" s="789">
        <v>0.03</v>
      </c>
      <c r="AA1288" s="789"/>
      <c r="AB1288" s="789"/>
      <c r="AC1288" s="781"/>
      <c r="AD1288" s="782"/>
      <c r="AE1288" s="783"/>
      <c r="AF1288" s="784">
        <f t="shared" si="608"/>
        <v>0</v>
      </c>
      <c r="AG1288" s="784"/>
      <c r="AH1288" s="784"/>
      <c r="AI1288" s="784"/>
      <c r="AJ1288" s="784">
        <f t="shared" si="596"/>
        <v>0</v>
      </c>
      <c r="AK1288" s="784"/>
      <c r="AL1288" s="784"/>
      <c r="AM1288" s="784"/>
      <c r="AN1288" s="784">
        <f t="shared" si="597"/>
        <v>0</v>
      </c>
      <c r="AO1288" s="784"/>
      <c r="AP1288" s="784"/>
      <c r="AQ1288" s="784"/>
      <c r="AR1288" s="363"/>
      <c r="AS1288" s="785">
        <f t="shared" si="598"/>
        <v>0</v>
      </c>
      <c r="AT1288" s="785"/>
      <c r="AU1288" s="785"/>
      <c r="AV1288" s="785"/>
      <c r="AW1288" s="785">
        <f t="shared" si="599"/>
        <v>0</v>
      </c>
      <c r="AX1288" s="91"/>
      <c r="AY1288" s="116">
        <f t="shared" si="600"/>
        <v>0</v>
      </c>
      <c r="AZ1288" s="116">
        <f t="shared" si="601"/>
        <v>0</v>
      </c>
      <c r="BA1288" s="116">
        <f t="shared" si="602"/>
        <v>0</v>
      </c>
      <c r="BB1288" s="116">
        <f t="shared" si="603"/>
        <v>0</v>
      </c>
      <c r="BC1288" s="115">
        <f t="shared" si="609"/>
        <v>0</v>
      </c>
      <c r="BD1288" s="116">
        <f t="shared" si="604"/>
        <v>0</v>
      </c>
      <c r="BE1288" s="120">
        <f t="shared" si="610"/>
        <v>0</v>
      </c>
      <c r="BF1288" s="115">
        <f t="shared" si="611"/>
        <v>0</v>
      </c>
      <c r="BG1288" s="116">
        <f t="shared" si="605"/>
        <v>0</v>
      </c>
      <c r="BH1288" s="120">
        <f t="shared" si="612"/>
        <v>0</v>
      </c>
      <c r="BI1288" s="115">
        <f t="shared" si="613"/>
        <v>0</v>
      </c>
      <c r="BJ1288" s="116">
        <f t="shared" si="606"/>
        <v>0</v>
      </c>
      <c r="BK1288" s="120">
        <f t="shared" si="614"/>
        <v>0</v>
      </c>
      <c r="BL1288" s="120">
        <f t="shared" si="615"/>
        <v>0</v>
      </c>
      <c r="BN1288" s="375">
        <f t="shared" si="607"/>
        <v>0</v>
      </c>
      <c r="BP1288" s="380"/>
      <c r="DH1288" s="102"/>
    </row>
    <row r="1289" spans="1:112" hidden="1">
      <c r="A1289" s="110"/>
      <c r="B1289" s="786"/>
      <c r="C1289" s="786"/>
      <c r="D1289" s="786"/>
      <c r="E1289" s="786"/>
      <c r="F1289" s="786"/>
      <c r="G1289" s="786"/>
      <c r="H1289" s="786"/>
      <c r="I1289" s="786"/>
      <c r="J1289" s="786"/>
      <c r="K1289" s="786"/>
      <c r="L1289" s="786"/>
      <c r="M1289" s="786"/>
      <c r="N1289" s="786"/>
      <c r="O1289" s="786"/>
      <c r="P1289" s="786"/>
      <c r="Q1289" s="786"/>
      <c r="R1289" s="787"/>
      <c r="S1289" s="787"/>
      <c r="T1289" s="788"/>
      <c r="U1289" s="787"/>
      <c r="V1289" s="787"/>
      <c r="W1289" s="783"/>
      <c r="X1289" s="789"/>
      <c r="Y1289" s="789"/>
      <c r="Z1289" s="789"/>
      <c r="AA1289" s="789"/>
      <c r="AB1289" s="789"/>
      <c r="AC1289" s="781"/>
      <c r="AD1289" s="782"/>
      <c r="AE1289" s="783"/>
      <c r="AF1289" s="784">
        <f t="shared" si="608"/>
        <v>0</v>
      </c>
      <c r="AG1289" s="784"/>
      <c r="AH1289" s="784"/>
      <c r="AI1289" s="784"/>
      <c r="AJ1289" s="784">
        <f t="shared" si="596"/>
        <v>0</v>
      </c>
      <c r="AK1289" s="784"/>
      <c r="AL1289" s="784"/>
      <c r="AM1289" s="784"/>
      <c r="AN1289" s="784">
        <f t="shared" si="597"/>
        <v>0</v>
      </c>
      <c r="AO1289" s="784"/>
      <c r="AP1289" s="784"/>
      <c r="AQ1289" s="784"/>
      <c r="AR1289" s="363"/>
      <c r="AS1289" s="785">
        <f t="shared" si="598"/>
        <v>0</v>
      </c>
      <c r="AT1289" s="785"/>
      <c r="AU1289" s="785"/>
      <c r="AV1289" s="785"/>
      <c r="AW1289" s="785">
        <f t="shared" si="599"/>
        <v>0</v>
      </c>
      <c r="AX1289" s="91"/>
      <c r="AY1289" s="116">
        <f t="shared" si="600"/>
        <v>0</v>
      </c>
      <c r="AZ1289" s="116">
        <f t="shared" si="601"/>
        <v>0</v>
      </c>
      <c r="BA1289" s="116">
        <f t="shared" si="602"/>
        <v>0</v>
      </c>
      <c r="BB1289" s="116">
        <f t="shared" si="603"/>
        <v>0</v>
      </c>
      <c r="BC1289" s="115">
        <f t="shared" si="609"/>
        <v>0</v>
      </c>
      <c r="BD1289" s="116">
        <f t="shared" si="604"/>
        <v>0</v>
      </c>
      <c r="BE1289" s="120">
        <f t="shared" si="610"/>
        <v>0</v>
      </c>
      <c r="BF1289" s="115">
        <f t="shared" si="611"/>
        <v>0</v>
      </c>
      <c r="BG1289" s="116">
        <f t="shared" si="605"/>
        <v>0</v>
      </c>
      <c r="BH1289" s="120">
        <f t="shared" si="612"/>
        <v>0</v>
      </c>
      <c r="BI1289" s="115">
        <f t="shared" si="613"/>
        <v>0</v>
      </c>
      <c r="BJ1289" s="116">
        <f t="shared" si="606"/>
        <v>0</v>
      </c>
      <c r="BK1289" s="120">
        <f t="shared" si="614"/>
        <v>0</v>
      </c>
      <c r="BL1289" s="120">
        <f t="shared" si="615"/>
        <v>0</v>
      </c>
      <c r="BN1289" s="375">
        <f t="shared" si="607"/>
        <v>0</v>
      </c>
      <c r="BP1289" s="380"/>
      <c r="DH1289" s="102"/>
    </row>
    <row r="1290" spans="1:112" hidden="1">
      <c r="A1290" s="110"/>
      <c r="B1290" s="786"/>
      <c r="C1290" s="786"/>
      <c r="D1290" s="786"/>
      <c r="E1290" s="786"/>
      <c r="F1290" s="786"/>
      <c r="G1290" s="786"/>
      <c r="H1290" s="786"/>
      <c r="I1290" s="786"/>
      <c r="J1290" s="786"/>
      <c r="K1290" s="786"/>
      <c r="L1290" s="786"/>
      <c r="M1290" s="786"/>
      <c r="N1290" s="786"/>
      <c r="O1290" s="786"/>
      <c r="P1290" s="786"/>
      <c r="Q1290" s="786"/>
      <c r="R1290" s="787"/>
      <c r="S1290" s="787"/>
      <c r="T1290" s="788"/>
      <c r="U1290" s="787"/>
      <c r="V1290" s="787"/>
      <c r="W1290" s="783"/>
      <c r="X1290" s="789"/>
      <c r="Y1290" s="789"/>
      <c r="Z1290" s="789"/>
      <c r="AA1290" s="789"/>
      <c r="AB1290" s="789"/>
      <c r="AC1290" s="781"/>
      <c r="AD1290" s="782"/>
      <c r="AE1290" s="783"/>
      <c r="AF1290" s="784">
        <f t="shared" si="608"/>
        <v>0</v>
      </c>
      <c r="AG1290" s="784"/>
      <c r="AH1290" s="784"/>
      <c r="AI1290" s="784"/>
      <c r="AJ1290" s="784">
        <f t="shared" si="596"/>
        <v>0</v>
      </c>
      <c r="AK1290" s="784"/>
      <c r="AL1290" s="784"/>
      <c r="AM1290" s="784"/>
      <c r="AN1290" s="784">
        <f t="shared" si="597"/>
        <v>0</v>
      </c>
      <c r="AO1290" s="784"/>
      <c r="AP1290" s="784"/>
      <c r="AQ1290" s="784"/>
      <c r="AR1290" s="363"/>
      <c r="AS1290" s="785">
        <f t="shared" si="598"/>
        <v>0</v>
      </c>
      <c r="AT1290" s="785"/>
      <c r="AU1290" s="785"/>
      <c r="AV1290" s="785"/>
      <c r="AW1290" s="785">
        <f t="shared" si="599"/>
        <v>0</v>
      </c>
      <c r="AX1290" s="91"/>
      <c r="AY1290" s="116">
        <f t="shared" si="600"/>
        <v>0</v>
      </c>
      <c r="AZ1290" s="116">
        <f t="shared" si="601"/>
        <v>0</v>
      </c>
      <c r="BA1290" s="116">
        <f t="shared" si="602"/>
        <v>0</v>
      </c>
      <c r="BB1290" s="116">
        <f t="shared" si="603"/>
        <v>0</v>
      </c>
      <c r="BC1290" s="115">
        <f t="shared" si="609"/>
        <v>0</v>
      </c>
      <c r="BD1290" s="116">
        <f t="shared" si="604"/>
        <v>0</v>
      </c>
      <c r="BE1290" s="120">
        <f t="shared" si="610"/>
        <v>0</v>
      </c>
      <c r="BF1290" s="115">
        <f t="shared" si="611"/>
        <v>0</v>
      </c>
      <c r="BG1290" s="116">
        <f t="shared" si="605"/>
        <v>0</v>
      </c>
      <c r="BH1290" s="120">
        <f t="shared" si="612"/>
        <v>0</v>
      </c>
      <c r="BI1290" s="115">
        <f t="shared" si="613"/>
        <v>0</v>
      </c>
      <c r="BJ1290" s="116">
        <f t="shared" si="606"/>
        <v>0</v>
      </c>
      <c r="BK1290" s="120">
        <f t="shared" si="614"/>
        <v>0</v>
      </c>
      <c r="BL1290" s="120">
        <f t="shared" si="615"/>
        <v>0</v>
      </c>
      <c r="BN1290" s="375">
        <f t="shared" si="607"/>
        <v>0</v>
      </c>
      <c r="BP1290" s="380"/>
      <c r="DH1290" s="102"/>
    </row>
    <row r="1291" spans="1:112" hidden="1">
      <c r="A1291" s="110"/>
      <c r="B1291" s="786"/>
      <c r="C1291" s="786"/>
      <c r="D1291" s="786"/>
      <c r="E1291" s="786"/>
      <c r="F1291" s="786"/>
      <c r="G1291" s="786"/>
      <c r="H1291" s="786"/>
      <c r="I1291" s="786"/>
      <c r="J1291" s="786"/>
      <c r="K1291" s="786"/>
      <c r="L1291" s="786"/>
      <c r="M1291" s="786"/>
      <c r="N1291" s="786"/>
      <c r="O1291" s="786"/>
      <c r="P1291" s="786"/>
      <c r="Q1291" s="786"/>
      <c r="R1291" s="787"/>
      <c r="S1291" s="787"/>
      <c r="T1291" s="788"/>
      <c r="U1291" s="787"/>
      <c r="V1291" s="787"/>
      <c r="W1291" s="783"/>
      <c r="X1291" s="789"/>
      <c r="Y1291" s="789"/>
      <c r="Z1291" s="789"/>
      <c r="AA1291" s="789"/>
      <c r="AB1291" s="789"/>
      <c r="AC1291" s="781"/>
      <c r="AD1291" s="782"/>
      <c r="AE1291" s="783"/>
      <c r="AF1291" s="784">
        <f t="shared" si="608"/>
        <v>0</v>
      </c>
      <c r="AG1291" s="784"/>
      <c r="AH1291" s="784"/>
      <c r="AI1291" s="784"/>
      <c r="AJ1291" s="784">
        <f t="shared" si="596"/>
        <v>0</v>
      </c>
      <c r="AK1291" s="784"/>
      <c r="AL1291" s="784"/>
      <c r="AM1291" s="784"/>
      <c r="AN1291" s="784">
        <f t="shared" si="597"/>
        <v>0</v>
      </c>
      <c r="AO1291" s="784"/>
      <c r="AP1291" s="784"/>
      <c r="AQ1291" s="784"/>
      <c r="AR1291" s="363"/>
      <c r="AS1291" s="785">
        <f t="shared" si="598"/>
        <v>0</v>
      </c>
      <c r="AT1291" s="785"/>
      <c r="AU1291" s="785"/>
      <c r="AV1291" s="785"/>
      <c r="AW1291" s="785">
        <f t="shared" si="599"/>
        <v>0</v>
      </c>
      <c r="AX1291" s="91"/>
      <c r="AY1291" s="116">
        <f t="shared" si="600"/>
        <v>0</v>
      </c>
      <c r="AZ1291" s="116">
        <f t="shared" si="601"/>
        <v>0</v>
      </c>
      <c r="BA1291" s="116">
        <f t="shared" si="602"/>
        <v>0</v>
      </c>
      <c r="BB1291" s="116">
        <f t="shared" si="603"/>
        <v>0</v>
      </c>
      <c r="BC1291" s="115">
        <f t="shared" si="609"/>
        <v>0</v>
      </c>
      <c r="BD1291" s="116">
        <f t="shared" si="604"/>
        <v>0</v>
      </c>
      <c r="BE1291" s="120">
        <f t="shared" si="610"/>
        <v>0</v>
      </c>
      <c r="BF1291" s="115">
        <f t="shared" si="611"/>
        <v>0</v>
      </c>
      <c r="BG1291" s="116">
        <f t="shared" si="605"/>
        <v>0</v>
      </c>
      <c r="BH1291" s="120">
        <f t="shared" si="612"/>
        <v>0</v>
      </c>
      <c r="BI1291" s="115">
        <f t="shared" si="613"/>
        <v>0</v>
      </c>
      <c r="BJ1291" s="116">
        <f t="shared" si="606"/>
        <v>0</v>
      </c>
      <c r="BK1291" s="120">
        <f t="shared" si="614"/>
        <v>0</v>
      </c>
      <c r="BL1291" s="120">
        <f t="shared" si="615"/>
        <v>0</v>
      </c>
      <c r="BN1291" s="375">
        <f t="shared" si="607"/>
        <v>0</v>
      </c>
      <c r="BP1291" s="380"/>
      <c r="DH1291" s="102"/>
    </row>
    <row r="1292" spans="1:112" hidden="1">
      <c r="A1292" s="110"/>
      <c r="B1292" s="786"/>
      <c r="C1292" s="786"/>
      <c r="D1292" s="786"/>
      <c r="E1292" s="786"/>
      <c r="F1292" s="786"/>
      <c r="G1292" s="786"/>
      <c r="H1292" s="786"/>
      <c r="I1292" s="786"/>
      <c r="J1292" s="786"/>
      <c r="K1292" s="786"/>
      <c r="L1292" s="786"/>
      <c r="M1292" s="786"/>
      <c r="N1292" s="786"/>
      <c r="O1292" s="786"/>
      <c r="P1292" s="786"/>
      <c r="Q1292" s="786"/>
      <c r="R1292" s="787"/>
      <c r="S1292" s="787"/>
      <c r="T1292" s="788"/>
      <c r="U1292" s="787"/>
      <c r="V1292" s="787"/>
      <c r="W1292" s="783"/>
      <c r="X1292" s="789"/>
      <c r="Y1292" s="789"/>
      <c r="Z1292" s="789"/>
      <c r="AA1292" s="789"/>
      <c r="AB1292" s="789"/>
      <c r="AC1292" s="781"/>
      <c r="AD1292" s="782"/>
      <c r="AE1292" s="783"/>
      <c r="AF1292" s="784">
        <f t="shared" si="608"/>
        <v>0</v>
      </c>
      <c r="AG1292" s="784"/>
      <c r="AH1292" s="784"/>
      <c r="AI1292" s="784"/>
      <c r="AJ1292" s="784">
        <f t="shared" si="596"/>
        <v>0</v>
      </c>
      <c r="AK1292" s="784"/>
      <c r="AL1292" s="784"/>
      <c r="AM1292" s="784"/>
      <c r="AN1292" s="784">
        <f t="shared" si="597"/>
        <v>0</v>
      </c>
      <c r="AO1292" s="784"/>
      <c r="AP1292" s="784"/>
      <c r="AQ1292" s="784"/>
      <c r="AR1292" s="363"/>
      <c r="AS1292" s="785">
        <f t="shared" si="598"/>
        <v>0</v>
      </c>
      <c r="AT1292" s="785"/>
      <c r="AU1292" s="785"/>
      <c r="AV1292" s="785"/>
      <c r="AW1292" s="785">
        <f t="shared" si="599"/>
        <v>0</v>
      </c>
      <c r="AX1292" s="91"/>
      <c r="AY1292" s="116">
        <f t="shared" si="600"/>
        <v>0</v>
      </c>
      <c r="AZ1292" s="116">
        <f t="shared" si="601"/>
        <v>0</v>
      </c>
      <c r="BA1292" s="116">
        <f t="shared" si="602"/>
        <v>0</v>
      </c>
      <c r="BB1292" s="116">
        <f t="shared" si="603"/>
        <v>0</v>
      </c>
      <c r="BC1292" s="115">
        <f t="shared" si="609"/>
        <v>0</v>
      </c>
      <c r="BD1292" s="116">
        <f t="shared" si="604"/>
        <v>0</v>
      </c>
      <c r="BE1292" s="120">
        <f t="shared" si="610"/>
        <v>0</v>
      </c>
      <c r="BF1292" s="115">
        <f t="shared" si="611"/>
        <v>0</v>
      </c>
      <c r="BG1292" s="116">
        <f t="shared" si="605"/>
        <v>0</v>
      </c>
      <c r="BH1292" s="120">
        <f t="shared" si="612"/>
        <v>0</v>
      </c>
      <c r="BI1292" s="115">
        <f t="shared" si="613"/>
        <v>0</v>
      </c>
      <c r="BJ1292" s="116">
        <f t="shared" si="606"/>
        <v>0</v>
      </c>
      <c r="BK1292" s="120">
        <f t="shared" si="614"/>
        <v>0</v>
      </c>
      <c r="BL1292" s="120">
        <f t="shared" si="615"/>
        <v>0</v>
      </c>
      <c r="BN1292" s="375">
        <f t="shared" si="607"/>
        <v>0</v>
      </c>
      <c r="BP1292" s="380"/>
      <c r="DH1292" s="102"/>
    </row>
    <row r="1293" spans="1:112" hidden="1">
      <c r="A1293" s="110"/>
      <c r="B1293" s="786"/>
      <c r="C1293" s="786"/>
      <c r="D1293" s="786"/>
      <c r="E1293" s="786"/>
      <c r="F1293" s="786"/>
      <c r="G1293" s="786"/>
      <c r="H1293" s="786"/>
      <c r="I1293" s="786"/>
      <c r="J1293" s="786"/>
      <c r="K1293" s="786"/>
      <c r="L1293" s="786"/>
      <c r="M1293" s="786"/>
      <c r="N1293" s="786"/>
      <c r="O1293" s="786"/>
      <c r="P1293" s="786"/>
      <c r="Q1293" s="786"/>
      <c r="R1293" s="787"/>
      <c r="S1293" s="787"/>
      <c r="T1293" s="788"/>
      <c r="U1293" s="787"/>
      <c r="V1293" s="787"/>
      <c r="W1293" s="783"/>
      <c r="X1293" s="789"/>
      <c r="Y1293" s="789"/>
      <c r="Z1293" s="789"/>
      <c r="AA1293" s="789"/>
      <c r="AB1293" s="789"/>
      <c r="AC1293" s="781"/>
      <c r="AD1293" s="782"/>
      <c r="AE1293" s="783"/>
      <c r="AF1293" s="784">
        <f t="shared" si="608"/>
        <v>0</v>
      </c>
      <c r="AG1293" s="784"/>
      <c r="AH1293" s="784"/>
      <c r="AI1293" s="784"/>
      <c r="AJ1293" s="784">
        <f t="shared" si="596"/>
        <v>0</v>
      </c>
      <c r="AK1293" s="784"/>
      <c r="AL1293" s="784"/>
      <c r="AM1293" s="784"/>
      <c r="AN1293" s="784">
        <f t="shared" si="597"/>
        <v>0</v>
      </c>
      <c r="AO1293" s="784"/>
      <c r="AP1293" s="784"/>
      <c r="AQ1293" s="784"/>
      <c r="AR1293" s="363"/>
      <c r="AS1293" s="785">
        <f t="shared" si="598"/>
        <v>0</v>
      </c>
      <c r="AT1293" s="785"/>
      <c r="AU1293" s="785"/>
      <c r="AV1293" s="785"/>
      <c r="AW1293" s="785">
        <f t="shared" si="599"/>
        <v>0</v>
      </c>
      <c r="AX1293" s="91"/>
      <c r="AY1293" s="116">
        <f t="shared" si="600"/>
        <v>0</v>
      </c>
      <c r="AZ1293" s="116">
        <f t="shared" si="601"/>
        <v>0</v>
      </c>
      <c r="BA1293" s="116">
        <f t="shared" si="602"/>
        <v>0</v>
      </c>
      <c r="BB1293" s="116">
        <f t="shared" si="603"/>
        <v>0</v>
      </c>
      <c r="BC1293" s="115">
        <f t="shared" si="609"/>
        <v>0</v>
      </c>
      <c r="BD1293" s="116">
        <f t="shared" si="604"/>
        <v>0</v>
      </c>
      <c r="BE1293" s="120">
        <f t="shared" si="610"/>
        <v>0</v>
      </c>
      <c r="BF1293" s="115">
        <f t="shared" si="611"/>
        <v>0</v>
      </c>
      <c r="BG1293" s="116">
        <f t="shared" si="605"/>
        <v>0</v>
      </c>
      <c r="BH1293" s="120">
        <f t="shared" si="612"/>
        <v>0</v>
      </c>
      <c r="BI1293" s="115">
        <f t="shared" si="613"/>
        <v>0</v>
      </c>
      <c r="BJ1293" s="116">
        <f t="shared" si="606"/>
        <v>0</v>
      </c>
      <c r="BK1293" s="120">
        <f t="shared" si="614"/>
        <v>0</v>
      </c>
      <c r="BL1293" s="120">
        <f t="shared" si="615"/>
        <v>0</v>
      </c>
      <c r="BN1293" s="375">
        <f t="shared" si="607"/>
        <v>0</v>
      </c>
      <c r="BP1293" s="380"/>
      <c r="DH1293" s="102"/>
    </row>
    <row r="1294" spans="1:112" hidden="1">
      <c r="A1294" s="110"/>
      <c r="B1294" s="786"/>
      <c r="C1294" s="786"/>
      <c r="D1294" s="786"/>
      <c r="E1294" s="786"/>
      <c r="F1294" s="786"/>
      <c r="G1294" s="786"/>
      <c r="H1294" s="786"/>
      <c r="I1294" s="786"/>
      <c r="J1294" s="786"/>
      <c r="K1294" s="786"/>
      <c r="L1294" s="786"/>
      <c r="M1294" s="786"/>
      <c r="N1294" s="786"/>
      <c r="O1294" s="786"/>
      <c r="P1294" s="786"/>
      <c r="Q1294" s="786"/>
      <c r="R1294" s="787"/>
      <c r="S1294" s="787"/>
      <c r="T1294" s="788"/>
      <c r="U1294" s="787"/>
      <c r="V1294" s="787"/>
      <c r="W1294" s="783"/>
      <c r="X1294" s="789"/>
      <c r="Y1294" s="789"/>
      <c r="Z1294" s="789"/>
      <c r="AA1294" s="789"/>
      <c r="AB1294" s="789"/>
      <c r="AC1294" s="781"/>
      <c r="AD1294" s="782"/>
      <c r="AE1294" s="783"/>
      <c r="AF1294" s="784">
        <f t="shared" si="608"/>
        <v>0</v>
      </c>
      <c r="AG1294" s="784"/>
      <c r="AH1294" s="784"/>
      <c r="AI1294" s="784"/>
      <c r="AJ1294" s="784">
        <f t="shared" si="596"/>
        <v>0</v>
      </c>
      <c r="AK1294" s="784"/>
      <c r="AL1294" s="784"/>
      <c r="AM1294" s="784"/>
      <c r="AN1294" s="784">
        <f t="shared" si="597"/>
        <v>0</v>
      </c>
      <c r="AO1294" s="784"/>
      <c r="AP1294" s="784"/>
      <c r="AQ1294" s="784"/>
      <c r="AR1294" s="363"/>
      <c r="AS1294" s="785">
        <f t="shared" si="598"/>
        <v>0</v>
      </c>
      <c r="AT1294" s="785"/>
      <c r="AU1294" s="785"/>
      <c r="AV1294" s="785"/>
      <c r="AW1294" s="785">
        <f t="shared" si="599"/>
        <v>0</v>
      </c>
      <c r="AX1294" s="91"/>
      <c r="AY1294" s="116">
        <f t="shared" si="600"/>
        <v>0</v>
      </c>
      <c r="AZ1294" s="116">
        <f t="shared" si="601"/>
        <v>0</v>
      </c>
      <c r="BA1294" s="116">
        <f t="shared" si="602"/>
        <v>0</v>
      </c>
      <c r="BB1294" s="116">
        <f t="shared" si="603"/>
        <v>0</v>
      </c>
      <c r="BC1294" s="115">
        <f t="shared" si="609"/>
        <v>0</v>
      </c>
      <c r="BD1294" s="116">
        <f t="shared" si="604"/>
        <v>0</v>
      </c>
      <c r="BE1294" s="120">
        <f t="shared" si="610"/>
        <v>0</v>
      </c>
      <c r="BF1294" s="115">
        <f t="shared" si="611"/>
        <v>0</v>
      </c>
      <c r="BG1294" s="116">
        <f t="shared" si="605"/>
        <v>0</v>
      </c>
      <c r="BH1294" s="120">
        <f t="shared" si="612"/>
        <v>0</v>
      </c>
      <c r="BI1294" s="115">
        <f t="shared" si="613"/>
        <v>0</v>
      </c>
      <c r="BJ1294" s="116">
        <f t="shared" si="606"/>
        <v>0</v>
      </c>
      <c r="BK1294" s="120">
        <f t="shared" si="614"/>
        <v>0</v>
      </c>
      <c r="BL1294" s="120">
        <f t="shared" si="615"/>
        <v>0</v>
      </c>
      <c r="BN1294" s="375">
        <f t="shared" si="607"/>
        <v>0</v>
      </c>
      <c r="BP1294" s="380"/>
      <c r="DH1294" s="102"/>
    </row>
    <row r="1295" spans="1:112" hidden="1">
      <c r="A1295" s="110"/>
      <c r="B1295" s="786"/>
      <c r="C1295" s="786"/>
      <c r="D1295" s="786"/>
      <c r="E1295" s="786"/>
      <c r="F1295" s="786"/>
      <c r="G1295" s="786"/>
      <c r="H1295" s="786"/>
      <c r="I1295" s="786"/>
      <c r="J1295" s="786"/>
      <c r="K1295" s="786"/>
      <c r="L1295" s="786"/>
      <c r="M1295" s="786"/>
      <c r="N1295" s="786"/>
      <c r="O1295" s="786"/>
      <c r="P1295" s="786"/>
      <c r="Q1295" s="786"/>
      <c r="R1295" s="787"/>
      <c r="S1295" s="787"/>
      <c r="T1295" s="788"/>
      <c r="U1295" s="787"/>
      <c r="V1295" s="787"/>
      <c r="W1295" s="783"/>
      <c r="X1295" s="789"/>
      <c r="Y1295" s="789"/>
      <c r="Z1295" s="789"/>
      <c r="AA1295" s="789"/>
      <c r="AB1295" s="789"/>
      <c r="AC1295" s="781"/>
      <c r="AD1295" s="782"/>
      <c r="AE1295" s="783"/>
      <c r="AF1295" s="784">
        <f t="shared" si="608"/>
        <v>0</v>
      </c>
      <c r="AG1295" s="784"/>
      <c r="AH1295" s="784"/>
      <c r="AI1295" s="784"/>
      <c r="AJ1295" s="784">
        <f t="shared" si="596"/>
        <v>0</v>
      </c>
      <c r="AK1295" s="784"/>
      <c r="AL1295" s="784"/>
      <c r="AM1295" s="784"/>
      <c r="AN1295" s="784">
        <f t="shared" si="597"/>
        <v>0</v>
      </c>
      <c r="AO1295" s="784"/>
      <c r="AP1295" s="784"/>
      <c r="AQ1295" s="784"/>
      <c r="AR1295" s="363"/>
      <c r="AS1295" s="785">
        <f t="shared" si="598"/>
        <v>0</v>
      </c>
      <c r="AT1295" s="785"/>
      <c r="AU1295" s="785"/>
      <c r="AV1295" s="785"/>
      <c r="AW1295" s="785">
        <f t="shared" si="599"/>
        <v>0</v>
      </c>
      <c r="AX1295" s="91"/>
      <c r="AY1295" s="116">
        <f t="shared" si="600"/>
        <v>0</v>
      </c>
      <c r="AZ1295" s="116">
        <f t="shared" si="601"/>
        <v>0</v>
      </c>
      <c r="BA1295" s="116">
        <f t="shared" si="602"/>
        <v>0</v>
      </c>
      <c r="BB1295" s="116">
        <f t="shared" si="603"/>
        <v>0</v>
      </c>
      <c r="BC1295" s="115">
        <f t="shared" si="609"/>
        <v>0</v>
      </c>
      <c r="BD1295" s="116">
        <f t="shared" si="604"/>
        <v>0</v>
      </c>
      <c r="BE1295" s="120">
        <f t="shared" si="610"/>
        <v>0</v>
      </c>
      <c r="BF1295" s="115">
        <f t="shared" si="611"/>
        <v>0</v>
      </c>
      <c r="BG1295" s="116">
        <f t="shared" si="605"/>
        <v>0</v>
      </c>
      <c r="BH1295" s="120">
        <f t="shared" si="612"/>
        <v>0</v>
      </c>
      <c r="BI1295" s="115">
        <f t="shared" si="613"/>
        <v>0</v>
      </c>
      <c r="BJ1295" s="116">
        <f t="shared" si="606"/>
        <v>0</v>
      </c>
      <c r="BK1295" s="120">
        <f t="shared" si="614"/>
        <v>0</v>
      </c>
      <c r="BL1295" s="120">
        <f t="shared" si="615"/>
        <v>0</v>
      </c>
      <c r="BN1295" s="375">
        <f t="shared" si="607"/>
        <v>0</v>
      </c>
      <c r="BP1295" s="380"/>
      <c r="DH1295" s="102"/>
    </row>
    <row r="1296" spans="1:112" hidden="1">
      <c r="A1296" s="110"/>
      <c r="B1296" s="786"/>
      <c r="C1296" s="786"/>
      <c r="D1296" s="786"/>
      <c r="E1296" s="786"/>
      <c r="F1296" s="786"/>
      <c r="G1296" s="786"/>
      <c r="H1296" s="786"/>
      <c r="I1296" s="786"/>
      <c r="J1296" s="786"/>
      <c r="K1296" s="786"/>
      <c r="L1296" s="786"/>
      <c r="M1296" s="786"/>
      <c r="N1296" s="786"/>
      <c r="O1296" s="786"/>
      <c r="P1296" s="786"/>
      <c r="Q1296" s="786"/>
      <c r="R1296" s="787"/>
      <c r="S1296" s="787"/>
      <c r="T1296" s="788"/>
      <c r="U1296" s="787"/>
      <c r="V1296" s="787"/>
      <c r="W1296" s="783"/>
      <c r="X1296" s="789"/>
      <c r="Y1296" s="789"/>
      <c r="Z1296" s="789"/>
      <c r="AA1296" s="789"/>
      <c r="AB1296" s="789"/>
      <c r="AC1296" s="781"/>
      <c r="AD1296" s="782"/>
      <c r="AE1296" s="783"/>
      <c r="AF1296" s="784">
        <f t="shared" si="608"/>
        <v>0</v>
      </c>
      <c r="AG1296" s="784"/>
      <c r="AH1296" s="784"/>
      <c r="AI1296" s="784"/>
      <c r="AJ1296" s="784">
        <f t="shared" si="596"/>
        <v>0</v>
      </c>
      <c r="AK1296" s="784"/>
      <c r="AL1296" s="784"/>
      <c r="AM1296" s="784"/>
      <c r="AN1296" s="784">
        <f t="shared" si="597"/>
        <v>0</v>
      </c>
      <c r="AO1296" s="784"/>
      <c r="AP1296" s="784"/>
      <c r="AQ1296" s="784"/>
      <c r="AR1296" s="363"/>
      <c r="AS1296" s="785">
        <f t="shared" si="598"/>
        <v>0</v>
      </c>
      <c r="AT1296" s="785"/>
      <c r="AU1296" s="785"/>
      <c r="AV1296" s="785"/>
      <c r="AW1296" s="785">
        <f t="shared" si="599"/>
        <v>0</v>
      </c>
      <c r="AX1296" s="91"/>
      <c r="AY1296" s="116">
        <f t="shared" si="600"/>
        <v>0</v>
      </c>
      <c r="AZ1296" s="116">
        <f t="shared" si="601"/>
        <v>0</v>
      </c>
      <c r="BA1296" s="116">
        <f t="shared" si="602"/>
        <v>0</v>
      </c>
      <c r="BB1296" s="116">
        <f t="shared" si="603"/>
        <v>0</v>
      </c>
      <c r="BC1296" s="115">
        <f t="shared" si="609"/>
        <v>0</v>
      </c>
      <c r="BD1296" s="116">
        <f t="shared" si="604"/>
        <v>0</v>
      </c>
      <c r="BE1296" s="120">
        <f t="shared" si="610"/>
        <v>0</v>
      </c>
      <c r="BF1296" s="115">
        <f t="shared" si="611"/>
        <v>0</v>
      </c>
      <c r="BG1296" s="116">
        <f t="shared" si="605"/>
        <v>0</v>
      </c>
      <c r="BH1296" s="120">
        <f t="shared" si="612"/>
        <v>0</v>
      </c>
      <c r="BI1296" s="115">
        <f t="shared" si="613"/>
        <v>0</v>
      </c>
      <c r="BJ1296" s="116">
        <f t="shared" si="606"/>
        <v>0</v>
      </c>
      <c r="BK1296" s="120">
        <f t="shared" si="614"/>
        <v>0</v>
      </c>
      <c r="BL1296" s="120">
        <f t="shared" si="615"/>
        <v>0</v>
      </c>
      <c r="BN1296" s="375">
        <f t="shared" si="607"/>
        <v>0</v>
      </c>
      <c r="BP1296" s="380"/>
      <c r="DH1296" s="102"/>
    </row>
    <row r="1297" spans="1:112" hidden="1">
      <c r="A1297" s="110"/>
      <c r="B1297" s="786"/>
      <c r="C1297" s="786"/>
      <c r="D1297" s="786"/>
      <c r="E1297" s="786"/>
      <c r="F1297" s="786"/>
      <c r="G1297" s="786"/>
      <c r="H1297" s="786"/>
      <c r="I1297" s="786"/>
      <c r="J1297" s="786"/>
      <c r="K1297" s="786"/>
      <c r="L1297" s="786"/>
      <c r="M1297" s="786"/>
      <c r="N1297" s="786"/>
      <c r="O1297" s="786"/>
      <c r="P1297" s="786"/>
      <c r="Q1297" s="786"/>
      <c r="R1297" s="787"/>
      <c r="S1297" s="787"/>
      <c r="T1297" s="788"/>
      <c r="U1297" s="787"/>
      <c r="V1297" s="787"/>
      <c r="W1297" s="783"/>
      <c r="X1297" s="789"/>
      <c r="Y1297" s="789"/>
      <c r="Z1297" s="789"/>
      <c r="AA1297" s="789"/>
      <c r="AB1297" s="789"/>
      <c r="AC1297" s="781"/>
      <c r="AD1297" s="782"/>
      <c r="AE1297" s="783"/>
      <c r="AF1297" s="784">
        <f t="shared" si="608"/>
        <v>0</v>
      </c>
      <c r="AG1297" s="784"/>
      <c r="AH1297" s="784"/>
      <c r="AI1297" s="784"/>
      <c r="AJ1297" s="784">
        <f t="shared" si="596"/>
        <v>0</v>
      </c>
      <c r="AK1297" s="784"/>
      <c r="AL1297" s="784"/>
      <c r="AM1297" s="784"/>
      <c r="AN1297" s="784">
        <f t="shared" si="597"/>
        <v>0</v>
      </c>
      <c r="AO1297" s="784"/>
      <c r="AP1297" s="784"/>
      <c r="AQ1297" s="784"/>
      <c r="AR1297" s="363"/>
      <c r="AS1297" s="785">
        <f t="shared" si="598"/>
        <v>0</v>
      </c>
      <c r="AT1297" s="785"/>
      <c r="AU1297" s="785"/>
      <c r="AV1297" s="785"/>
      <c r="AW1297" s="785">
        <f t="shared" si="599"/>
        <v>0</v>
      </c>
      <c r="AX1297" s="91"/>
      <c r="AY1297" s="116">
        <f t="shared" si="600"/>
        <v>0</v>
      </c>
      <c r="AZ1297" s="116">
        <f t="shared" si="601"/>
        <v>0</v>
      </c>
      <c r="BA1297" s="116">
        <f t="shared" si="602"/>
        <v>0</v>
      </c>
      <c r="BB1297" s="116">
        <f t="shared" si="603"/>
        <v>0</v>
      </c>
      <c r="BC1297" s="115">
        <f t="shared" si="609"/>
        <v>0</v>
      </c>
      <c r="BD1297" s="116">
        <f t="shared" si="604"/>
        <v>0</v>
      </c>
      <c r="BE1297" s="120">
        <f t="shared" si="610"/>
        <v>0</v>
      </c>
      <c r="BF1297" s="115">
        <f t="shared" si="611"/>
        <v>0</v>
      </c>
      <c r="BG1297" s="116">
        <f t="shared" si="605"/>
        <v>0</v>
      </c>
      <c r="BH1297" s="120">
        <f t="shared" si="612"/>
        <v>0</v>
      </c>
      <c r="BI1297" s="115">
        <f t="shared" si="613"/>
        <v>0</v>
      </c>
      <c r="BJ1297" s="116">
        <f t="shared" si="606"/>
        <v>0</v>
      </c>
      <c r="BK1297" s="120">
        <f t="shared" si="614"/>
        <v>0</v>
      </c>
      <c r="BL1297" s="120">
        <f t="shared" si="615"/>
        <v>0</v>
      </c>
      <c r="BN1297" s="375">
        <f t="shared" si="607"/>
        <v>0</v>
      </c>
      <c r="BP1297" s="380"/>
      <c r="DH1297" s="102"/>
    </row>
    <row r="1298" spans="1:112" hidden="1">
      <c r="A1298" s="110"/>
      <c r="B1298" s="786"/>
      <c r="C1298" s="786"/>
      <c r="D1298" s="786"/>
      <c r="E1298" s="786"/>
      <c r="F1298" s="786"/>
      <c r="G1298" s="786"/>
      <c r="H1298" s="786"/>
      <c r="I1298" s="786"/>
      <c r="J1298" s="786"/>
      <c r="K1298" s="786"/>
      <c r="L1298" s="786"/>
      <c r="M1298" s="786"/>
      <c r="N1298" s="786"/>
      <c r="O1298" s="786"/>
      <c r="P1298" s="786"/>
      <c r="Q1298" s="786"/>
      <c r="R1298" s="787"/>
      <c r="S1298" s="787"/>
      <c r="T1298" s="788"/>
      <c r="U1298" s="787"/>
      <c r="V1298" s="787"/>
      <c r="W1298" s="783"/>
      <c r="X1298" s="789"/>
      <c r="Y1298" s="789"/>
      <c r="Z1298" s="789"/>
      <c r="AA1298" s="789"/>
      <c r="AB1298" s="789"/>
      <c r="AC1298" s="781"/>
      <c r="AD1298" s="782"/>
      <c r="AE1298" s="783"/>
      <c r="AF1298" s="784">
        <f t="shared" si="608"/>
        <v>0</v>
      </c>
      <c r="AG1298" s="784"/>
      <c r="AH1298" s="784"/>
      <c r="AI1298" s="784"/>
      <c r="AJ1298" s="784">
        <f t="shared" si="596"/>
        <v>0</v>
      </c>
      <c r="AK1298" s="784"/>
      <c r="AL1298" s="784"/>
      <c r="AM1298" s="784"/>
      <c r="AN1298" s="784">
        <f t="shared" si="597"/>
        <v>0</v>
      </c>
      <c r="AO1298" s="784"/>
      <c r="AP1298" s="784"/>
      <c r="AQ1298" s="784"/>
      <c r="AR1298" s="363"/>
      <c r="AS1298" s="785">
        <f t="shared" si="598"/>
        <v>0</v>
      </c>
      <c r="AT1298" s="785"/>
      <c r="AU1298" s="785"/>
      <c r="AV1298" s="785"/>
      <c r="AW1298" s="785">
        <f t="shared" si="599"/>
        <v>0</v>
      </c>
      <c r="AX1298" s="91"/>
      <c r="AY1298" s="116">
        <f t="shared" si="600"/>
        <v>0</v>
      </c>
      <c r="AZ1298" s="116">
        <f t="shared" si="601"/>
        <v>0</v>
      </c>
      <c r="BA1298" s="116">
        <f t="shared" si="602"/>
        <v>0</v>
      </c>
      <c r="BB1298" s="116">
        <f t="shared" si="603"/>
        <v>0</v>
      </c>
      <c r="BC1298" s="115">
        <f t="shared" si="609"/>
        <v>0</v>
      </c>
      <c r="BD1298" s="116">
        <f t="shared" si="604"/>
        <v>0</v>
      </c>
      <c r="BE1298" s="120">
        <f t="shared" si="610"/>
        <v>0</v>
      </c>
      <c r="BF1298" s="115">
        <f t="shared" si="611"/>
        <v>0</v>
      </c>
      <c r="BG1298" s="116">
        <f t="shared" si="605"/>
        <v>0</v>
      </c>
      <c r="BH1298" s="120">
        <f t="shared" si="612"/>
        <v>0</v>
      </c>
      <c r="BI1298" s="115">
        <f t="shared" si="613"/>
        <v>0</v>
      </c>
      <c r="BJ1298" s="116">
        <f t="shared" si="606"/>
        <v>0</v>
      </c>
      <c r="BK1298" s="120">
        <f t="shared" si="614"/>
        <v>0</v>
      </c>
      <c r="BL1298" s="120">
        <f t="shared" si="615"/>
        <v>0</v>
      </c>
      <c r="BN1298" s="375">
        <f t="shared" si="607"/>
        <v>0</v>
      </c>
      <c r="BP1298" s="380"/>
      <c r="DH1298" s="102"/>
    </row>
    <row r="1299" spans="1:112" hidden="1">
      <c r="A1299" s="110"/>
      <c r="B1299" s="786"/>
      <c r="C1299" s="786"/>
      <c r="D1299" s="786"/>
      <c r="E1299" s="786"/>
      <c r="F1299" s="786"/>
      <c r="G1299" s="786"/>
      <c r="H1299" s="786"/>
      <c r="I1299" s="786"/>
      <c r="J1299" s="786"/>
      <c r="K1299" s="786"/>
      <c r="L1299" s="786"/>
      <c r="M1299" s="786"/>
      <c r="N1299" s="786"/>
      <c r="O1299" s="786"/>
      <c r="P1299" s="786"/>
      <c r="Q1299" s="786"/>
      <c r="R1299" s="787"/>
      <c r="S1299" s="787"/>
      <c r="T1299" s="788"/>
      <c r="U1299" s="787"/>
      <c r="V1299" s="787"/>
      <c r="W1299" s="783"/>
      <c r="X1299" s="789"/>
      <c r="Y1299" s="789"/>
      <c r="Z1299" s="789"/>
      <c r="AA1299" s="789"/>
      <c r="AB1299" s="789"/>
      <c r="AC1299" s="781"/>
      <c r="AD1299" s="782"/>
      <c r="AE1299" s="783"/>
      <c r="AF1299" s="784">
        <f t="shared" si="608"/>
        <v>0</v>
      </c>
      <c r="AG1299" s="784"/>
      <c r="AH1299" s="784"/>
      <c r="AI1299" s="784"/>
      <c r="AJ1299" s="784">
        <f t="shared" si="596"/>
        <v>0</v>
      </c>
      <c r="AK1299" s="784"/>
      <c r="AL1299" s="784"/>
      <c r="AM1299" s="784"/>
      <c r="AN1299" s="784">
        <f t="shared" si="597"/>
        <v>0</v>
      </c>
      <c r="AO1299" s="784"/>
      <c r="AP1299" s="784"/>
      <c r="AQ1299" s="784"/>
      <c r="AR1299" s="363"/>
      <c r="AS1299" s="785">
        <f t="shared" si="598"/>
        <v>0</v>
      </c>
      <c r="AT1299" s="785"/>
      <c r="AU1299" s="785"/>
      <c r="AV1299" s="785"/>
      <c r="AW1299" s="785">
        <f t="shared" si="599"/>
        <v>0</v>
      </c>
      <c r="AX1299" s="91"/>
      <c r="AY1299" s="116">
        <f t="shared" si="600"/>
        <v>0</v>
      </c>
      <c r="AZ1299" s="116">
        <f t="shared" si="601"/>
        <v>0</v>
      </c>
      <c r="BA1299" s="116">
        <f t="shared" si="602"/>
        <v>0</v>
      </c>
      <c r="BB1299" s="116">
        <f t="shared" si="603"/>
        <v>0</v>
      </c>
      <c r="BC1299" s="115">
        <f t="shared" si="609"/>
        <v>0</v>
      </c>
      <c r="BD1299" s="116">
        <f t="shared" si="604"/>
        <v>0</v>
      </c>
      <c r="BE1299" s="120">
        <f t="shared" si="610"/>
        <v>0</v>
      </c>
      <c r="BF1299" s="115">
        <f t="shared" si="611"/>
        <v>0</v>
      </c>
      <c r="BG1299" s="116">
        <f t="shared" si="605"/>
        <v>0</v>
      </c>
      <c r="BH1299" s="120">
        <f t="shared" si="612"/>
        <v>0</v>
      </c>
      <c r="BI1299" s="115">
        <f t="shared" si="613"/>
        <v>0</v>
      </c>
      <c r="BJ1299" s="116">
        <f t="shared" si="606"/>
        <v>0</v>
      </c>
      <c r="BK1299" s="120">
        <f t="shared" si="614"/>
        <v>0</v>
      </c>
      <c r="BL1299" s="120">
        <f t="shared" si="615"/>
        <v>0</v>
      </c>
      <c r="BN1299" s="375">
        <f t="shared" si="607"/>
        <v>0</v>
      </c>
      <c r="BP1299" s="380"/>
      <c r="DH1299" s="102"/>
    </row>
    <row r="1300" spans="1:112" hidden="1">
      <c r="A1300" s="110"/>
      <c r="B1300" s="786"/>
      <c r="C1300" s="786"/>
      <c r="D1300" s="786"/>
      <c r="E1300" s="786"/>
      <c r="F1300" s="786"/>
      <c r="G1300" s="786"/>
      <c r="H1300" s="786"/>
      <c r="I1300" s="786"/>
      <c r="J1300" s="786"/>
      <c r="K1300" s="786"/>
      <c r="L1300" s="786"/>
      <c r="M1300" s="786"/>
      <c r="N1300" s="786"/>
      <c r="O1300" s="786"/>
      <c r="P1300" s="786"/>
      <c r="Q1300" s="786"/>
      <c r="R1300" s="787"/>
      <c r="S1300" s="787"/>
      <c r="T1300" s="788"/>
      <c r="U1300" s="787"/>
      <c r="V1300" s="787"/>
      <c r="W1300" s="783"/>
      <c r="X1300" s="789"/>
      <c r="Y1300" s="789"/>
      <c r="Z1300" s="789"/>
      <c r="AA1300" s="789"/>
      <c r="AB1300" s="789"/>
      <c r="AC1300" s="781"/>
      <c r="AD1300" s="782"/>
      <c r="AE1300" s="783"/>
      <c r="AF1300" s="784">
        <f t="shared" si="608"/>
        <v>0</v>
      </c>
      <c r="AG1300" s="784"/>
      <c r="AH1300" s="784"/>
      <c r="AI1300" s="784"/>
      <c r="AJ1300" s="784">
        <f t="shared" si="596"/>
        <v>0</v>
      </c>
      <c r="AK1300" s="784"/>
      <c r="AL1300" s="784"/>
      <c r="AM1300" s="784"/>
      <c r="AN1300" s="784">
        <f t="shared" si="597"/>
        <v>0</v>
      </c>
      <c r="AO1300" s="784"/>
      <c r="AP1300" s="784"/>
      <c r="AQ1300" s="784"/>
      <c r="AR1300" s="363"/>
      <c r="AS1300" s="785">
        <f t="shared" si="598"/>
        <v>0</v>
      </c>
      <c r="AT1300" s="785"/>
      <c r="AU1300" s="785"/>
      <c r="AV1300" s="785"/>
      <c r="AW1300" s="785">
        <f t="shared" si="599"/>
        <v>0</v>
      </c>
      <c r="AX1300" s="91"/>
      <c r="AY1300" s="116">
        <f t="shared" si="600"/>
        <v>0</v>
      </c>
      <c r="AZ1300" s="116">
        <f t="shared" si="601"/>
        <v>0</v>
      </c>
      <c r="BA1300" s="116">
        <f t="shared" si="602"/>
        <v>0</v>
      </c>
      <c r="BB1300" s="116">
        <f t="shared" si="603"/>
        <v>0</v>
      </c>
      <c r="BC1300" s="115">
        <f t="shared" si="609"/>
        <v>0</v>
      </c>
      <c r="BD1300" s="116">
        <f t="shared" si="604"/>
        <v>0</v>
      </c>
      <c r="BE1300" s="120">
        <f t="shared" si="610"/>
        <v>0</v>
      </c>
      <c r="BF1300" s="115">
        <f t="shared" si="611"/>
        <v>0</v>
      </c>
      <c r="BG1300" s="116">
        <f t="shared" si="605"/>
        <v>0</v>
      </c>
      <c r="BH1300" s="120">
        <f t="shared" si="612"/>
        <v>0</v>
      </c>
      <c r="BI1300" s="115">
        <f t="shared" si="613"/>
        <v>0</v>
      </c>
      <c r="BJ1300" s="116">
        <f t="shared" si="606"/>
        <v>0</v>
      </c>
      <c r="BK1300" s="120">
        <f t="shared" si="614"/>
        <v>0</v>
      </c>
      <c r="BL1300" s="120">
        <f t="shared" si="615"/>
        <v>0</v>
      </c>
      <c r="BN1300" s="375">
        <f t="shared" si="607"/>
        <v>0</v>
      </c>
      <c r="BP1300" s="380"/>
      <c r="DH1300" s="102"/>
    </row>
    <row r="1301" spans="1:112" hidden="1">
      <c r="A1301" s="110"/>
      <c r="B1301" s="786"/>
      <c r="C1301" s="786"/>
      <c r="D1301" s="786"/>
      <c r="E1301" s="786"/>
      <c r="F1301" s="786"/>
      <c r="G1301" s="786"/>
      <c r="H1301" s="786"/>
      <c r="I1301" s="786"/>
      <c r="J1301" s="786"/>
      <c r="K1301" s="786"/>
      <c r="L1301" s="786"/>
      <c r="M1301" s="786"/>
      <c r="N1301" s="786"/>
      <c r="O1301" s="786"/>
      <c r="P1301" s="786"/>
      <c r="Q1301" s="786"/>
      <c r="R1301" s="787"/>
      <c r="S1301" s="787"/>
      <c r="T1301" s="788"/>
      <c r="U1301" s="787"/>
      <c r="V1301" s="787"/>
      <c r="W1301" s="783"/>
      <c r="X1301" s="789"/>
      <c r="Y1301" s="789"/>
      <c r="Z1301" s="789"/>
      <c r="AA1301" s="789"/>
      <c r="AB1301" s="789"/>
      <c r="AC1301" s="781"/>
      <c r="AD1301" s="782"/>
      <c r="AE1301" s="783"/>
      <c r="AF1301" s="784">
        <f t="shared" si="608"/>
        <v>0</v>
      </c>
      <c r="AG1301" s="784"/>
      <c r="AH1301" s="784"/>
      <c r="AI1301" s="784"/>
      <c r="AJ1301" s="784">
        <f t="shared" si="596"/>
        <v>0</v>
      </c>
      <c r="AK1301" s="784"/>
      <c r="AL1301" s="784"/>
      <c r="AM1301" s="784"/>
      <c r="AN1301" s="784">
        <f t="shared" si="597"/>
        <v>0</v>
      </c>
      <c r="AO1301" s="784"/>
      <c r="AP1301" s="784"/>
      <c r="AQ1301" s="784"/>
      <c r="AR1301" s="363"/>
      <c r="AS1301" s="785">
        <f t="shared" si="598"/>
        <v>0</v>
      </c>
      <c r="AT1301" s="785"/>
      <c r="AU1301" s="785"/>
      <c r="AV1301" s="785"/>
      <c r="AW1301" s="785">
        <f t="shared" si="599"/>
        <v>0</v>
      </c>
      <c r="AX1301" s="91"/>
      <c r="AY1301" s="116">
        <f t="shared" si="600"/>
        <v>0</v>
      </c>
      <c r="AZ1301" s="116">
        <f t="shared" si="601"/>
        <v>0</v>
      </c>
      <c r="BA1301" s="116">
        <f t="shared" si="602"/>
        <v>0</v>
      </c>
      <c r="BB1301" s="116">
        <f t="shared" si="603"/>
        <v>0</v>
      </c>
      <c r="BC1301" s="115">
        <f t="shared" si="609"/>
        <v>0</v>
      </c>
      <c r="BD1301" s="116">
        <f t="shared" si="604"/>
        <v>0</v>
      </c>
      <c r="BE1301" s="120">
        <f t="shared" si="610"/>
        <v>0</v>
      </c>
      <c r="BF1301" s="115">
        <f t="shared" si="611"/>
        <v>0</v>
      </c>
      <c r="BG1301" s="116">
        <f t="shared" si="605"/>
        <v>0</v>
      </c>
      <c r="BH1301" s="120">
        <f t="shared" si="612"/>
        <v>0</v>
      </c>
      <c r="BI1301" s="115">
        <f t="shared" si="613"/>
        <v>0</v>
      </c>
      <c r="BJ1301" s="116">
        <f t="shared" si="606"/>
        <v>0</v>
      </c>
      <c r="BK1301" s="120">
        <f t="shared" si="614"/>
        <v>0</v>
      </c>
      <c r="BL1301" s="120">
        <f t="shared" si="615"/>
        <v>0</v>
      </c>
      <c r="BN1301" s="375">
        <f t="shared" si="607"/>
        <v>0</v>
      </c>
      <c r="BP1301" s="380"/>
      <c r="DH1301" s="102"/>
    </row>
    <row r="1302" spans="1:112" hidden="1">
      <c r="A1302" s="110"/>
      <c r="B1302" s="786"/>
      <c r="C1302" s="786"/>
      <c r="D1302" s="786"/>
      <c r="E1302" s="786"/>
      <c r="F1302" s="786"/>
      <c r="G1302" s="786"/>
      <c r="H1302" s="786"/>
      <c r="I1302" s="786"/>
      <c r="J1302" s="786"/>
      <c r="K1302" s="786"/>
      <c r="L1302" s="786"/>
      <c r="M1302" s="786"/>
      <c r="N1302" s="786"/>
      <c r="O1302" s="786"/>
      <c r="P1302" s="786"/>
      <c r="Q1302" s="786"/>
      <c r="R1302" s="787"/>
      <c r="S1302" s="787"/>
      <c r="T1302" s="788"/>
      <c r="U1302" s="787"/>
      <c r="V1302" s="787"/>
      <c r="W1302" s="783"/>
      <c r="X1302" s="789"/>
      <c r="Y1302" s="789"/>
      <c r="Z1302" s="789"/>
      <c r="AA1302" s="789"/>
      <c r="AB1302" s="789"/>
      <c r="AC1302" s="781"/>
      <c r="AD1302" s="782"/>
      <c r="AE1302" s="783"/>
      <c r="AF1302" s="784">
        <f t="shared" si="608"/>
        <v>0</v>
      </c>
      <c r="AG1302" s="784"/>
      <c r="AH1302" s="784"/>
      <c r="AI1302" s="784"/>
      <c r="AJ1302" s="784">
        <f t="shared" si="596"/>
        <v>0</v>
      </c>
      <c r="AK1302" s="784"/>
      <c r="AL1302" s="784"/>
      <c r="AM1302" s="784"/>
      <c r="AN1302" s="784">
        <f t="shared" si="597"/>
        <v>0</v>
      </c>
      <c r="AO1302" s="784"/>
      <c r="AP1302" s="784"/>
      <c r="AQ1302" s="784"/>
      <c r="AR1302" s="363"/>
      <c r="AS1302" s="785">
        <f t="shared" si="598"/>
        <v>0</v>
      </c>
      <c r="AT1302" s="785"/>
      <c r="AU1302" s="785"/>
      <c r="AV1302" s="785"/>
      <c r="AW1302" s="785">
        <f t="shared" si="599"/>
        <v>0</v>
      </c>
      <c r="AX1302" s="91"/>
      <c r="AY1302" s="116">
        <f t="shared" si="600"/>
        <v>0</v>
      </c>
      <c r="AZ1302" s="116">
        <f t="shared" si="601"/>
        <v>0</v>
      </c>
      <c r="BA1302" s="116">
        <f t="shared" si="602"/>
        <v>0</v>
      </c>
      <c r="BB1302" s="116">
        <f t="shared" si="603"/>
        <v>0</v>
      </c>
      <c r="BC1302" s="115">
        <f t="shared" si="609"/>
        <v>0</v>
      </c>
      <c r="BD1302" s="116">
        <f t="shared" si="604"/>
        <v>0</v>
      </c>
      <c r="BE1302" s="120">
        <f t="shared" si="610"/>
        <v>0</v>
      </c>
      <c r="BF1302" s="115">
        <f t="shared" si="611"/>
        <v>0</v>
      </c>
      <c r="BG1302" s="116">
        <f t="shared" si="605"/>
        <v>0</v>
      </c>
      <c r="BH1302" s="120">
        <f t="shared" si="612"/>
        <v>0</v>
      </c>
      <c r="BI1302" s="115">
        <f t="shared" si="613"/>
        <v>0</v>
      </c>
      <c r="BJ1302" s="116">
        <f t="shared" si="606"/>
        <v>0</v>
      </c>
      <c r="BK1302" s="120">
        <f t="shared" si="614"/>
        <v>0</v>
      </c>
      <c r="BL1302" s="120">
        <f t="shared" si="615"/>
        <v>0</v>
      </c>
      <c r="BN1302" s="375">
        <f t="shared" si="607"/>
        <v>0</v>
      </c>
      <c r="BP1302" s="380"/>
      <c r="DH1302" s="102"/>
    </row>
    <row r="1303" spans="1:112" hidden="1">
      <c r="A1303" s="110"/>
      <c r="B1303" s="786"/>
      <c r="C1303" s="786"/>
      <c r="D1303" s="786"/>
      <c r="E1303" s="786"/>
      <c r="F1303" s="786"/>
      <c r="G1303" s="786"/>
      <c r="H1303" s="786"/>
      <c r="I1303" s="786"/>
      <c r="J1303" s="786"/>
      <c r="K1303" s="786"/>
      <c r="L1303" s="786"/>
      <c r="M1303" s="786"/>
      <c r="N1303" s="786"/>
      <c r="O1303" s="786"/>
      <c r="P1303" s="786"/>
      <c r="Q1303" s="786"/>
      <c r="R1303" s="787"/>
      <c r="S1303" s="787"/>
      <c r="T1303" s="788"/>
      <c r="U1303" s="787"/>
      <c r="V1303" s="787"/>
      <c r="W1303" s="783"/>
      <c r="X1303" s="789"/>
      <c r="Y1303" s="789"/>
      <c r="Z1303" s="789"/>
      <c r="AA1303" s="789"/>
      <c r="AB1303" s="789"/>
      <c r="AC1303" s="781"/>
      <c r="AD1303" s="782"/>
      <c r="AE1303" s="783"/>
      <c r="AF1303" s="784">
        <f t="shared" si="608"/>
        <v>0</v>
      </c>
      <c r="AG1303" s="784"/>
      <c r="AH1303" s="784"/>
      <c r="AI1303" s="784"/>
      <c r="AJ1303" s="784">
        <f t="shared" si="596"/>
        <v>0</v>
      </c>
      <c r="AK1303" s="784"/>
      <c r="AL1303" s="784"/>
      <c r="AM1303" s="784"/>
      <c r="AN1303" s="784">
        <f t="shared" si="597"/>
        <v>0</v>
      </c>
      <c r="AO1303" s="784"/>
      <c r="AP1303" s="784"/>
      <c r="AQ1303" s="784"/>
      <c r="AR1303" s="363"/>
      <c r="AS1303" s="785">
        <f t="shared" si="598"/>
        <v>0</v>
      </c>
      <c r="AT1303" s="785"/>
      <c r="AU1303" s="785"/>
      <c r="AV1303" s="785"/>
      <c r="AW1303" s="785">
        <f t="shared" si="599"/>
        <v>0</v>
      </c>
      <c r="AX1303" s="91"/>
      <c r="AY1303" s="116">
        <f t="shared" si="600"/>
        <v>0</v>
      </c>
      <c r="AZ1303" s="116">
        <f t="shared" si="601"/>
        <v>0</v>
      </c>
      <c r="BA1303" s="116">
        <f t="shared" si="602"/>
        <v>0</v>
      </c>
      <c r="BB1303" s="116">
        <f t="shared" si="603"/>
        <v>0</v>
      </c>
      <c r="BC1303" s="115">
        <f t="shared" si="609"/>
        <v>0</v>
      </c>
      <c r="BD1303" s="116">
        <f t="shared" si="604"/>
        <v>0</v>
      </c>
      <c r="BE1303" s="120">
        <f t="shared" si="610"/>
        <v>0</v>
      </c>
      <c r="BF1303" s="115">
        <f t="shared" si="611"/>
        <v>0</v>
      </c>
      <c r="BG1303" s="116">
        <f t="shared" si="605"/>
        <v>0</v>
      </c>
      <c r="BH1303" s="120">
        <f t="shared" si="612"/>
        <v>0</v>
      </c>
      <c r="BI1303" s="115">
        <f t="shared" si="613"/>
        <v>0</v>
      </c>
      <c r="BJ1303" s="116">
        <f t="shared" si="606"/>
        <v>0</v>
      </c>
      <c r="BK1303" s="120">
        <f t="shared" si="614"/>
        <v>0</v>
      </c>
      <c r="BL1303" s="120">
        <f t="shared" si="615"/>
        <v>0</v>
      </c>
      <c r="BN1303" s="375">
        <f t="shared" si="607"/>
        <v>0</v>
      </c>
      <c r="BP1303" s="380"/>
      <c r="DH1303" s="102"/>
    </row>
    <row r="1304" spans="1:112" hidden="1">
      <c r="A1304" s="110"/>
      <c r="B1304" s="786"/>
      <c r="C1304" s="786"/>
      <c r="D1304" s="786"/>
      <c r="E1304" s="786"/>
      <c r="F1304" s="786"/>
      <c r="G1304" s="786"/>
      <c r="H1304" s="786"/>
      <c r="I1304" s="786"/>
      <c r="J1304" s="786"/>
      <c r="K1304" s="786"/>
      <c r="L1304" s="786"/>
      <c r="M1304" s="786"/>
      <c r="N1304" s="786"/>
      <c r="O1304" s="786"/>
      <c r="P1304" s="786"/>
      <c r="Q1304" s="786"/>
      <c r="R1304" s="787"/>
      <c r="S1304" s="787"/>
      <c r="T1304" s="788"/>
      <c r="U1304" s="787"/>
      <c r="V1304" s="787"/>
      <c r="W1304" s="783"/>
      <c r="X1304" s="789"/>
      <c r="Y1304" s="789"/>
      <c r="Z1304" s="789"/>
      <c r="AA1304" s="789"/>
      <c r="AB1304" s="789"/>
      <c r="AC1304" s="781"/>
      <c r="AD1304" s="782"/>
      <c r="AE1304" s="783"/>
      <c r="AF1304" s="784">
        <f t="shared" si="608"/>
        <v>0</v>
      </c>
      <c r="AG1304" s="784"/>
      <c r="AH1304" s="784"/>
      <c r="AI1304" s="784"/>
      <c r="AJ1304" s="784">
        <f t="shared" si="596"/>
        <v>0</v>
      </c>
      <c r="AK1304" s="784"/>
      <c r="AL1304" s="784"/>
      <c r="AM1304" s="784"/>
      <c r="AN1304" s="784">
        <f t="shared" si="597"/>
        <v>0</v>
      </c>
      <c r="AO1304" s="784"/>
      <c r="AP1304" s="784"/>
      <c r="AQ1304" s="784"/>
      <c r="AR1304" s="363"/>
      <c r="AS1304" s="785">
        <f t="shared" si="598"/>
        <v>0</v>
      </c>
      <c r="AT1304" s="785"/>
      <c r="AU1304" s="785"/>
      <c r="AV1304" s="785"/>
      <c r="AW1304" s="785">
        <f t="shared" si="599"/>
        <v>0</v>
      </c>
      <c r="AX1304" s="91"/>
      <c r="AY1304" s="116">
        <f t="shared" si="600"/>
        <v>0</v>
      </c>
      <c r="AZ1304" s="116">
        <f t="shared" si="601"/>
        <v>0</v>
      </c>
      <c r="BA1304" s="116">
        <f t="shared" si="602"/>
        <v>0</v>
      </c>
      <c r="BB1304" s="116">
        <f t="shared" si="603"/>
        <v>0</v>
      </c>
      <c r="BC1304" s="115">
        <f t="shared" si="609"/>
        <v>0</v>
      </c>
      <c r="BD1304" s="116">
        <f t="shared" si="604"/>
        <v>0</v>
      </c>
      <c r="BE1304" s="120">
        <f t="shared" si="610"/>
        <v>0</v>
      </c>
      <c r="BF1304" s="115">
        <f t="shared" si="611"/>
        <v>0</v>
      </c>
      <c r="BG1304" s="116">
        <f t="shared" si="605"/>
        <v>0</v>
      </c>
      <c r="BH1304" s="120">
        <f t="shared" si="612"/>
        <v>0</v>
      </c>
      <c r="BI1304" s="115">
        <f t="shared" si="613"/>
        <v>0</v>
      </c>
      <c r="BJ1304" s="116">
        <f t="shared" si="606"/>
        <v>0</v>
      </c>
      <c r="BK1304" s="120">
        <f t="shared" si="614"/>
        <v>0</v>
      </c>
      <c r="BL1304" s="120">
        <f t="shared" si="615"/>
        <v>0</v>
      </c>
      <c r="BN1304" s="375">
        <f t="shared" si="607"/>
        <v>0</v>
      </c>
      <c r="BP1304" s="380"/>
      <c r="DH1304" s="102"/>
    </row>
    <row r="1305" spans="1:112" hidden="1">
      <c r="A1305" s="110"/>
      <c r="B1305" s="786"/>
      <c r="C1305" s="786"/>
      <c r="D1305" s="786"/>
      <c r="E1305" s="786"/>
      <c r="F1305" s="786"/>
      <c r="G1305" s="786"/>
      <c r="H1305" s="786"/>
      <c r="I1305" s="786"/>
      <c r="J1305" s="786"/>
      <c r="K1305" s="786"/>
      <c r="L1305" s="786"/>
      <c r="M1305" s="786"/>
      <c r="N1305" s="786"/>
      <c r="O1305" s="786"/>
      <c r="P1305" s="786"/>
      <c r="Q1305" s="786"/>
      <c r="R1305" s="787"/>
      <c r="S1305" s="787"/>
      <c r="T1305" s="788"/>
      <c r="U1305" s="787"/>
      <c r="V1305" s="787"/>
      <c r="W1305" s="783"/>
      <c r="X1305" s="789"/>
      <c r="Y1305" s="789"/>
      <c r="Z1305" s="789"/>
      <c r="AA1305" s="789"/>
      <c r="AB1305" s="789"/>
      <c r="AC1305" s="781"/>
      <c r="AD1305" s="782"/>
      <c r="AE1305" s="783"/>
      <c r="AF1305" s="784">
        <f t="shared" si="608"/>
        <v>0</v>
      </c>
      <c r="AG1305" s="784"/>
      <c r="AH1305" s="784"/>
      <c r="AI1305" s="784"/>
      <c r="AJ1305" s="784">
        <f t="shared" si="596"/>
        <v>0</v>
      </c>
      <c r="AK1305" s="784"/>
      <c r="AL1305" s="784"/>
      <c r="AM1305" s="784"/>
      <c r="AN1305" s="784">
        <f t="shared" si="597"/>
        <v>0</v>
      </c>
      <c r="AO1305" s="784"/>
      <c r="AP1305" s="784"/>
      <c r="AQ1305" s="784"/>
      <c r="AR1305" s="363"/>
      <c r="AS1305" s="785">
        <f t="shared" si="598"/>
        <v>0</v>
      </c>
      <c r="AT1305" s="785"/>
      <c r="AU1305" s="785"/>
      <c r="AV1305" s="785"/>
      <c r="AW1305" s="785">
        <f t="shared" si="599"/>
        <v>0</v>
      </c>
      <c r="AX1305" s="91"/>
      <c r="AY1305" s="116">
        <f t="shared" si="600"/>
        <v>0</v>
      </c>
      <c r="AZ1305" s="116">
        <f t="shared" si="601"/>
        <v>0</v>
      </c>
      <c r="BA1305" s="116">
        <f t="shared" si="602"/>
        <v>0</v>
      </c>
      <c r="BB1305" s="116">
        <f t="shared" si="603"/>
        <v>0</v>
      </c>
      <c r="BC1305" s="115">
        <f t="shared" si="609"/>
        <v>0</v>
      </c>
      <c r="BD1305" s="116">
        <f t="shared" si="604"/>
        <v>0</v>
      </c>
      <c r="BE1305" s="120">
        <f t="shared" si="610"/>
        <v>0</v>
      </c>
      <c r="BF1305" s="115">
        <f t="shared" si="611"/>
        <v>0</v>
      </c>
      <c r="BG1305" s="116">
        <f t="shared" si="605"/>
        <v>0</v>
      </c>
      <c r="BH1305" s="120">
        <f t="shared" si="612"/>
        <v>0</v>
      </c>
      <c r="BI1305" s="115">
        <f t="shared" si="613"/>
        <v>0</v>
      </c>
      <c r="BJ1305" s="116">
        <f t="shared" si="606"/>
        <v>0</v>
      </c>
      <c r="BK1305" s="120">
        <f t="shared" si="614"/>
        <v>0</v>
      </c>
      <c r="BL1305" s="120">
        <f t="shared" si="615"/>
        <v>0</v>
      </c>
      <c r="BN1305" s="375">
        <f t="shared" si="607"/>
        <v>0</v>
      </c>
      <c r="BP1305" s="380"/>
      <c r="DH1305" s="102"/>
    </row>
    <row r="1306" spans="1:112" hidden="1">
      <c r="A1306" s="110"/>
      <c r="B1306" s="786"/>
      <c r="C1306" s="786"/>
      <c r="D1306" s="786"/>
      <c r="E1306" s="786"/>
      <c r="F1306" s="786"/>
      <c r="G1306" s="786"/>
      <c r="H1306" s="786"/>
      <c r="I1306" s="786"/>
      <c r="J1306" s="786"/>
      <c r="K1306" s="786"/>
      <c r="L1306" s="786"/>
      <c r="M1306" s="786"/>
      <c r="N1306" s="786"/>
      <c r="O1306" s="786"/>
      <c r="P1306" s="786"/>
      <c r="Q1306" s="786"/>
      <c r="R1306" s="787"/>
      <c r="S1306" s="787"/>
      <c r="T1306" s="788"/>
      <c r="U1306" s="787"/>
      <c r="V1306" s="787"/>
      <c r="W1306" s="783"/>
      <c r="X1306" s="789"/>
      <c r="Y1306" s="789"/>
      <c r="Z1306" s="789"/>
      <c r="AA1306" s="789"/>
      <c r="AB1306" s="789"/>
      <c r="AC1306" s="781"/>
      <c r="AD1306" s="782"/>
      <c r="AE1306" s="783"/>
      <c r="AF1306" s="784">
        <f t="shared" si="608"/>
        <v>0</v>
      </c>
      <c r="AG1306" s="784"/>
      <c r="AH1306" s="784"/>
      <c r="AI1306" s="784"/>
      <c r="AJ1306" s="784">
        <f t="shared" si="596"/>
        <v>0</v>
      </c>
      <c r="AK1306" s="784"/>
      <c r="AL1306" s="784"/>
      <c r="AM1306" s="784"/>
      <c r="AN1306" s="784">
        <f t="shared" si="597"/>
        <v>0</v>
      </c>
      <c r="AO1306" s="784"/>
      <c r="AP1306" s="784"/>
      <c r="AQ1306" s="784"/>
      <c r="AR1306" s="363"/>
      <c r="AS1306" s="785">
        <f t="shared" si="598"/>
        <v>0</v>
      </c>
      <c r="AT1306" s="785"/>
      <c r="AU1306" s="785"/>
      <c r="AV1306" s="785"/>
      <c r="AW1306" s="785">
        <f t="shared" si="599"/>
        <v>0</v>
      </c>
      <c r="AX1306" s="91"/>
      <c r="AY1306" s="116">
        <f t="shared" si="600"/>
        <v>0</v>
      </c>
      <c r="AZ1306" s="116">
        <f t="shared" si="601"/>
        <v>0</v>
      </c>
      <c r="BA1306" s="116">
        <f t="shared" si="602"/>
        <v>0</v>
      </c>
      <c r="BB1306" s="116">
        <f t="shared" si="603"/>
        <v>0</v>
      </c>
      <c r="BC1306" s="115">
        <f t="shared" si="609"/>
        <v>0</v>
      </c>
      <c r="BD1306" s="116">
        <f t="shared" si="604"/>
        <v>0</v>
      </c>
      <c r="BE1306" s="120">
        <f t="shared" si="610"/>
        <v>0</v>
      </c>
      <c r="BF1306" s="115">
        <f t="shared" si="611"/>
        <v>0</v>
      </c>
      <c r="BG1306" s="116">
        <f t="shared" si="605"/>
        <v>0</v>
      </c>
      <c r="BH1306" s="120">
        <f t="shared" si="612"/>
        <v>0</v>
      </c>
      <c r="BI1306" s="115">
        <f t="shared" si="613"/>
        <v>0</v>
      </c>
      <c r="BJ1306" s="116">
        <f t="shared" si="606"/>
        <v>0</v>
      </c>
      <c r="BK1306" s="120">
        <f t="shared" si="614"/>
        <v>0</v>
      </c>
      <c r="BL1306" s="120">
        <f t="shared" si="615"/>
        <v>0</v>
      </c>
      <c r="BN1306" s="375">
        <f t="shared" si="607"/>
        <v>0</v>
      </c>
      <c r="BP1306" s="380"/>
      <c r="DH1306" s="102"/>
    </row>
    <row r="1307" spans="1:112" hidden="1">
      <c r="A1307" s="110"/>
      <c r="B1307" s="786"/>
      <c r="C1307" s="786"/>
      <c r="D1307" s="786"/>
      <c r="E1307" s="786"/>
      <c r="F1307" s="786"/>
      <c r="G1307" s="786"/>
      <c r="H1307" s="786"/>
      <c r="I1307" s="786"/>
      <c r="J1307" s="786"/>
      <c r="K1307" s="786"/>
      <c r="L1307" s="786"/>
      <c r="M1307" s="786"/>
      <c r="N1307" s="786"/>
      <c r="O1307" s="786"/>
      <c r="P1307" s="786"/>
      <c r="Q1307" s="786"/>
      <c r="R1307" s="787"/>
      <c r="S1307" s="787"/>
      <c r="T1307" s="788"/>
      <c r="U1307" s="787"/>
      <c r="V1307" s="787"/>
      <c r="W1307" s="783"/>
      <c r="X1307" s="789"/>
      <c r="Y1307" s="789"/>
      <c r="Z1307" s="789"/>
      <c r="AA1307" s="789"/>
      <c r="AB1307" s="789"/>
      <c r="AC1307" s="781"/>
      <c r="AD1307" s="782"/>
      <c r="AE1307" s="783"/>
      <c r="AF1307" s="784">
        <f t="shared" si="608"/>
        <v>0</v>
      </c>
      <c r="AG1307" s="784"/>
      <c r="AH1307" s="784"/>
      <c r="AI1307" s="784"/>
      <c r="AJ1307" s="784">
        <f t="shared" si="596"/>
        <v>0</v>
      </c>
      <c r="AK1307" s="784"/>
      <c r="AL1307" s="784"/>
      <c r="AM1307" s="784"/>
      <c r="AN1307" s="784">
        <f t="shared" si="597"/>
        <v>0</v>
      </c>
      <c r="AO1307" s="784"/>
      <c r="AP1307" s="784"/>
      <c r="AQ1307" s="784"/>
      <c r="AR1307" s="363"/>
      <c r="AS1307" s="785">
        <f t="shared" si="598"/>
        <v>0</v>
      </c>
      <c r="AT1307" s="785"/>
      <c r="AU1307" s="785"/>
      <c r="AV1307" s="785"/>
      <c r="AW1307" s="785">
        <f t="shared" si="599"/>
        <v>0</v>
      </c>
      <c r="AX1307" s="91"/>
      <c r="AY1307" s="116">
        <f t="shared" si="600"/>
        <v>0</v>
      </c>
      <c r="AZ1307" s="116">
        <f t="shared" si="601"/>
        <v>0</v>
      </c>
      <c r="BA1307" s="116">
        <f t="shared" si="602"/>
        <v>0</v>
      </c>
      <c r="BB1307" s="116">
        <f t="shared" si="603"/>
        <v>0</v>
      </c>
      <c r="BC1307" s="115">
        <f t="shared" si="609"/>
        <v>0</v>
      </c>
      <c r="BD1307" s="116">
        <f t="shared" si="604"/>
        <v>0</v>
      </c>
      <c r="BE1307" s="120">
        <f t="shared" si="610"/>
        <v>0</v>
      </c>
      <c r="BF1307" s="115">
        <f t="shared" si="611"/>
        <v>0</v>
      </c>
      <c r="BG1307" s="116">
        <f t="shared" si="605"/>
        <v>0</v>
      </c>
      <c r="BH1307" s="120">
        <f t="shared" si="612"/>
        <v>0</v>
      </c>
      <c r="BI1307" s="115">
        <f t="shared" si="613"/>
        <v>0</v>
      </c>
      <c r="BJ1307" s="116">
        <f t="shared" si="606"/>
        <v>0</v>
      </c>
      <c r="BK1307" s="120">
        <f t="shared" si="614"/>
        <v>0</v>
      </c>
      <c r="BL1307" s="120">
        <f t="shared" si="615"/>
        <v>0</v>
      </c>
      <c r="BN1307" s="375">
        <f t="shared" si="607"/>
        <v>0</v>
      </c>
      <c r="BP1307" s="380"/>
      <c r="DH1307" s="102"/>
    </row>
    <row r="1308" spans="1:112" hidden="1">
      <c r="A1308" s="110"/>
      <c r="B1308" s="786"/>
      <c r="C1308" s="786"/>
      <c r="D1308" s="786"/>
      <c r="E1308" s="786"/>
      <c r="F1308" s="786"/>
      <c r="G1308" s="786"/>
      <c r="H1308" s="786"/>
      <c r="I1308" s="786"/>
      <c r="J1308" s="786"/>
      <c r="K1308" s="786"/>
      <c r="L1308" s="786"/>
      <c r="M1308" s="786"/>
      <c r="N1308" s="786"/>
      <c r="O1308" s="786"/>
      <c r="P1308" s="786"/>
      <c r="Q1308" s="786"/>
      <c r="R1308" s="787"/>
      <c r="S1308" s="787"/>
      <c r="T1308" s="788"/>
      <c r="U1308" s="787"/>
      <c r="V1308" s="787"/>
      <c r="W1308" s="783"/>
      <c r="X1308" s="789"/>
      <c r="Y1308" s="789"/>
      <c r="Z1308" s="789"/>
      <c r="AA1308" s="789"/>
      <c r="AB1308" s="789"/>
      <c r="AC1308" s="781"/>
      <c r="AD1308" s="782"/>
      <c r="AE1308" s="783"/>
      <c r="AF1308" s="784">
        <f t="shared" si="608"/>
        <v>0</v>
      </c>
      <c r="AG1308" s="784"/>
      <c r="AH1308" s="784"/>
      <c r="AI1308" s="784"/>
      <c r="AJ1308" s="784">
        <f t="shared" si="596"/>
        <v>0</v>
      </c>
      <c r="AK1308" s="784"/>
      <c r="AL1308" s="784"/>
      <c r="AM1308" s="784"/>
      <c r="AN1308" s="784">
        <f t="shared" si="597"/>
        <v>0</v>
      </c>
      <c r="AO1308" s="784"/>
      <c r="AP1308" s="784"/>
      <c r="AQ1308" s="784"/>
      <c r="AR1308" s="363"/>
      <c r="AS1308" s="785">
        <f t="shared" si="598"/>
        <v>0</v>
      </c>
      <c r="AT1308" s="785"/>
      <c r="AU1308" s="785"/>
      <c r="AV1308" s="785"/>
      <c r="AW1308" s="785">
        <f t="shared" si="599"/>
        <v>0</v>
      </c>
      <c r="AX1308" s="91"/>
      <c r="AY1308" s="116">
        <f t="shared" si="600"/>
        <v>0</v>
      </c>
      <c r="AZ1308" s="116">
        <f t="shared" si="601"/>
        <v>0</v>
      </c>
      <c r="BA1308" s="116">
        <f t="shared" si="602"/>
        <v>0</v>
      </c>
      <c r="BB1308" s="116">
        <f t="shared" si="603"/>
        <v>0</v>
      </c>
      <c r="BC1308" s="115">
        <f t="shared" si="609"/>
        <v>0</v>
      </c>
      <c r="BD1308" s="116">
        <f t="shared" si="604"/>
        <v>0</v>
      </c>
      <c r="BE1308" s="120">
        <f t="shared" si="610"/>
        <v>0</v>
      </c>
      <c r="BF1308" s="115">
        <f t="shared" si="611"/>
        <v>0</v>
      </c>
      <c r="BG1308" s="116">
        <f t="shared" si="605"/>
        <v>0</v>
      </c>
      <c r="BH1308" s="120">
        <f t="shared" si="612"/>
        <v>0</v>
      </c>
      <c r="BI1308" s="115">
        <f t="shared" si="613"/>
        <v>0</v>
      </c>
      <c r="BJ1308" s="116">
        <f t="shared" si="606"/>
        <v>0</v>
      </c>
      <c r="BK1308" s="120">
        <f t="shared" si="614"/>
        <v>0</v>
      </c>
      <c r="BL1308" s="120">
        <f t="shared" si="615"/>
        <v>0</v>
      </c>
      <c r="BN1308" s="375">
        <f t="shared" si="607"/>
        <v>0</v>
      </c>
      <c r="BP1308" s="380"/>
      <c r="DH1308" s="102"/>
    </row>
    <row r="1309" spans="1:112" hidden="1">
      <c r="A1309" s="110"/>
      <c r="B1309" s="786"/>
      <c r="C1309" s="786"/>
      <c r="D1309" s="786"/>
      <c r="E1309" s="786"/>
      <c r="F1309" s="786"/>
      <c r="G1309" s="786"/>
      <c r="H1309" s="786"/>
      <c r="I1309" s="786"/>
      <c r="J1309" s="786"/>
      <c r="K1309" s="786"/>
      <c r="L1309" s="786"/>
      <c r="M1309" s="786"/>
      <c r="N1309" s="786"/>
      <c r="O1309" s="786"/>
      <c r="P1309" s="786"/>
      <c r="Q1309" s="786"/>
      <c r="R1309" s="787"/>
      <c r="S1309" s="787"/>
      <c r="T1309" s="788"/>
      <c r="U1309" s="787"/>
      <c r="V1309" s="787"/>
      <c r="W1309" s="783"/>
      <c r="X1309" s="789"/>
      <c r="Y1309" s="789"/>
      <c r="Z1309" s="789"/>
      <c r="AA1309" s="789"/>
      <c r="AB1309" s="789"/>
      <c r="AC1309" s="781"/>
      <c r="AD1309" s="782"/>
      <c r="AE1309" s="783"/>
      <c r="AF1309" s="784">
        <f t="shared" si="608"/>
        <v>0</v>
      </c>
      <c r="AG1309" s="784"/>
      <c r="AH1309" s="784"/>
      <c r="AI1309" s="784"/>
      <c r="AJ1309" s="784">
        <f t="shared" si="596"/>
        <v>0</v>
      </c>
      <c r="AK1309" s="784"/>
      <c r="AL1309" s="784"/>
      <c r="AM1309" s="784"/>
      <c r="AN1309" s="784">
        <f t="shared" si="597"/>
        <v>0</v>
      </c>
      <c r="AO1309" s="784"/>
      <c r="AP1309" s="784"/>
      <c r="AQ1309" s="784"/>
      <c r="AR1309" s="363"/>
      <c r="AS1309" s="785">
        <f t="shared" si="598"/>
        <v>0</v>
      </c>
      <c r="AT1309" s="785"/>
      <c r="AU1309" s="785"/>
      <c r="AV1309" s="785"/>
      <c r="AW1309" s="785">
        <f t="shared" si="599"/>
        <v>0</v>
      </c>
      <c r="AX1309" s="91"/>
      <c r="AY1309" s="116">
        <f t="shared" si="600"/>
        <v>0</v>
      </c>
      <c r="AZ1309" s="116">
        <f t="shared" si="601"/>
        <v>0</v>
      </c>
      <c r="BA1309" s="116">
        <f t="shared" si="602"/>
        <v>0</v>
      </c>
      <c r="BB1309" s="116">
        <f t="shared" si="603"/>
        <v>0</v>
      </c>
      <c r="BC1309" s="115">
        <f t="shared" si="609"/>
        <v>0</v>
      </c>
      <c r="BD1309" s="116">
        <f t="shared" si="604"/>
        <v>0</v>
      </c>
      <c r="BE1309" s="120">
        <f t="shared" si="610"/>
        <v>0</v>
      </c>
      <c r="BF1309" s="115">
        <f t="shared" si="611"/>
        <v>0</v>
      </c>
      <c r="BG1309" s="116">
        <f t="shared" si="605"/>
        <v>0</v>
      </c>
      <c r="BH1309" s="120">
        <f t="shared" si="612"/>
        <v>0</v>
      </c>
      <c r="BI1309" s="115">
        <f t="shared" si="613"/>
        <v>0</v>
      </c>
      <c r="BJ1309" s="116">
        <f t="shared" si="606"/>
        <v>0</v>
      </c>
      <c r="BK1309" s="120">
        <f t="shared" si="614"/>
        <v>0</v>
      </c>
      <c r="BL1309" s="120">
        <f t="shared" si="615"/>
        <v>0</v>
      </c>
      <c r="BN1309" s="375">
        <f t="shared" si="607"/>
        <v>0</v>
      </c>
      <c r="BP1309" s="380"/>
      <c r="DH1309" s="102"/>
    </row>
    <row r="1310" spans="1:112" hidden="1">
      <c r="A1310" s="110"/>
      <c r="B1310" s="786"/>
      <c r="C1310" s="786"/>
      <c r="D1310" s="786"/>
      <c r="E1310" s="786"/>
      <c r="F1310" s="786"/>
      <c r="G1310" s="786"/>
      <c r="H1310" s="786"/>
      <c r="I1310" s="786"/>
      <c r="J1310" s="786"/>
      <c r="K1310" s="786"/>
      <c r="L1310" s="786"/>
      <c r="M1310" s="786"/>
      <c r="N1310" s="786"/>
      <c r="O1310" s="786"/>
      <c r="P1310" s="786"/>
      <c r="Q1310" s="786"/>
      <c r="R1310" s="787"/>
      <c r="S1310" s="787"/>
      <c r="T1310" s="788"/>
      <c r="U1310" s="787"/>
      <c r="V1310" s="787"/>
      <c r="W1310" s="783"/>
      <c r="X1310" s="789"/>
      <c r="Y1310" s="789"/>
      <c r="Z1310" s="789"/>
      <c r="AA1310" s="789"/>
      <c r="AB1310" s="789"/>
      <c r="AC1310" s="781"/>
      <c r="AD1310" s="782"/>
      <c r="AE1310" s="783"/>
      <c r="AF1310" s="784">
        <f t="shared" si="608"/>
        <v>0</v>
      </c>
      <c r="AG1310" s="784"/>
      <c r="AH1310" s="784"/>
      <c r="AI1310" s="784"/>
      <c r="AJ1310" s="784">
        <f t="shared" si="596"/>
        <v>0</v>
      </c>
      <c r="AK1310" s="784"/>
      <c r="AL1310" s="784"/>
      <c r="AM1310" s="784"/>
      <c r="AN1310" s="784">
        <f t="shared" si="597"/>
        <v>0</v>
      </c>
      <c r="AO1310" s="784"/>
      <c r="AP1310" s="784"/>
      <c r="AQ1310" s="784"/>
      <c r="AR1310" s="363"/>
      <c r="AS1310" s="785">
        <f t="shared" si="598"/>
        <v>0</v>
      </c>
      <c r="AT1310" s="785"/>
      <c r="AU1310" s="785"/>
      <c r="AV1310" s="785"/>
      <c r="AW1310" s="785">
        <f t="shared" si="599"/>
        <v>0</v>
      </c>
      <c r="AX1310" s="91"/>
      <c r="AY1310" s="116">
        <f t="shared" si="600"/>
        <v>0</v>
      </c>
      <c r="AZ1310" s="116">
        <f t="shared" si="601"/>
        <v>0</v>
      </c>
      <c r="BA1310" s="116">
        <f t="shared" si="602"/>
        <v>0</v>
      </c>
      <c r="BB1310" s="116">
        <f t="shared" si="603"/>
        <v>0</v>
      </c>
      <c r="BC1310" s="115">
        <f t="shared" si="609"/>
        <v>0</v>
      </c>
      <c r="BD1310" s="116">
        <f t="shared" si="604"/>
        <v>0</v>
      </c>
      <c r="BE1310" s="120">
        <f t="shared" si="610"/>
        <v>0</v>
      </c>
      <c r="BF1310" s="115">
        <f t="shared" si="611"/>
        <v>0</v>
      </c>
      <c r="BG1310" s="116">
        <f t="shared" si="605"/>
        <v>0</v>
      </c>
      <c r="BH1310" s="120">
        <f t="shared" si="612"/>
        <v>0</v>
      </c>
      <c r="BI1310" s="115">
        <f t="shared" si="613"/>
        <v>0</v>
      </c>
      <c r="BJ1310" s="116">
        <f t="shared" si="606"/>
        <v>0</v>
      </c>
      <c r="BK1310" s="120">
        <f t="shared" si="614"/>
        <v>0</v>
      </c>
      <c r="BL1310" s="120">
        <f t="shared" si="615"/>
        <v>0</v>
      </c>
      <c r="BN1310" s="375">
        <f t="shared" si="607"/>
        <v>0</v>
      </c>
      <c r="BP1310" s="380"/>
      <c r="DH1310" s="102"/>
    </row>
    <row r="1311" spans="1:112" ht="5" hidden="1" customHeight="1">
      <c r="A1311" s="103"/>
      <c r="B1311" s="364"/>
      <c r="C1311" s="364"/>
      <c r="D1311" s="364"/>
      <c r="E1311" s="364"/>
      <c r="F1311" s="364"/>
      <c r="G1311" s="364"/>
      <c r="H1311" s="364"/>
      <c r="I1311" s="364"/>
      <c r="J1311" s="364"/>
      <c r="K1311" s="364"/>
      <c r="L1311" s="364"/>
      <c r="M1311" s="364"/>
      <c r="N1311" s="364"/>
      <c r="O1311" s="364"/>
      <c r="P1311" s="364"/>
      <c r="Q1311" s="364"/>
      <c r="R1311" s="365"/>
      <c r="S1311" s="365"/>
      <c r="T1311" s="365"/>
      <c r="U1311" s="365"/>
      <c r="V1311" s="365"/>
      <c r="W1311" s="366"/>
      <c r="X1311" s="366"/>
      <c r="Y1311" s="366"/>
      <c r="Z1311" s="366"/>
      <c r="AA1311" s="366"/>
      <c r="AB1311" s="366"/>
      <c r="AC1311" s="366"/>
      <c r="AD1311" s="366"/>
      <c r="AE1311" s="366"/>
      <c r="AF1311" s="367"/>
      <c r="AG1311" s="367"/>
      <c r="AH1311" s="367"/>
      <c r="AI1311" s="367"/>
      <c r="AJ1311" s="367"/>
      <c r="AK1311" s="367"/>
      <c r="AL1311" s="367"/>
      <c r="AM1311" s="367"/>
      <c r="AN1311" s="367"/>
      <c r="AO1311" s="367"/>
      <c r="AP1311" s="367"/>
      <c r="AQ1311" s="367"/>
      <c r="AR1311" s="368"/>
      <c r="AS1311" s="361"/>
      <c r="AT1311" s="361"/>
      <c r="AU1311" s="361"/>
      <c r="AV1311" s="361"/>
      <c r="AW1311" s="361"/>
      <c r="AX1311" s="91"/>
      <c r="AY1311" s="106">
        <f>AY1270</f>
        <v>0</v>
      </c>
      <c r="AZ1311" s="106">
        <f>AZ1270</f>
        <v>0</v>
      </c>
      <c r="BA1311" s="106">
        <f>BA1270</f>
        <v>0</v>
      </c>
      <c r="BB1311" s="106">
        <f>BB1270</f>
        <v>0</v>
      </c>
      <c r="BC1311" s="106"/>
      <c r="BD1311" s="117"/>
      <c r="BE1311" s="119">
        <f>BE1270</f>
        <v>0</v>
      </c>
      <c r="BF1311" s="106"/>
      <c r="BG1311" s="106">
        <f>BG1270</f>
        <v>0</v>
      </c>
      <c r="BH1311" s="119">
        <f>BH1270</f>
        <v>0</v>
      </c>
      <c r="BI1311" s="106"/>
      <c r="BJ1311" s="106">
        <f>BJ1270</f>
        <v>0</v>
      </c>
      <c r="BK1311" s="119">
        <f>BK1270</f>
        <v>0</v>
      </c>
      <c r="BL1311" s="119">
        <f>BL1270</f>
        <v>0</v>
      </c>
      <c r="BN1311" s="377"/>
      <c r="BP1311" s="382"/>
      <c r="DH1311" s="104"/>
    </row>
    <row r="1312" spans="1:112" ht="21.5" hidden="1" customHeight="1">
      <c r="A1312" s="103"/>
      <c r="B1312" s="369"/>
      <c r="C1312" s="370"/>
      <c r="D1312" s="370"/>
      <c r="E1312" s="370"/>
      <c r="F1312" s="370"/>
      <c r="G1312" s="370"/>
      <c r="H1312" s="370"/>
      <c r="I1312" s="370"/>
      <c r="J1312" s="370"/>
      <c r="K1312" s="370"/>
      <c r="L1312" s="370"/>
      <c r="M1312" s="370"/>
      <c r="N1312" s="370"/>
      <c r="O1312" s="370"/>
      <c r="P1312" s="370"/>
      <c r="Q1312" s="370"/>
      <c r="R1312" s="143"/>
      <c r="S1312" s="143"/>
      <c r="T1312" s="143"/>
      <c r="U1312" s="143"/>
      <c r="V1312" s="143"/>
      <c r="W1312" s="143"/>
      <c r="X1312" s="143"/>
      <c r="Y1312" s="143"/>
      <c r="Z1312" s="143"/>
      <c r="AA1312" s="143"/>
      <c r="AB1312" s="143"/>
      <c r="AC1312" s="143"/>
      <c r="AD1312" s="143"/>
      <c r="AE1312" s="246" t="str">
        <f>CONCATENATE(B1270," ","TOTAL")</f>
        <v>CARPET/VINYL TOTAL</v>
      </c>
      <c r="AF1312" s="802">
        <f>SUBTOTAL(9,AF1271:AF1311)</f>
        <v>750</v>
      </c>
      <c r="AG1312" s="802"/>
      <c r="AH1312" s="802"/>
      <c r="AI1312" s="802"/>
      <c r="AJ1312" s="802">
        <f>SUBTOTAL(9,AJ1271:AJ1311)</f>
        <v>2000</v>
      </c>
      <c r="AK1312" s="802"/>
      <c r="AL1312" s="802"/>
      <c r="AM1312" s="802"/>
      <c r="AN1312" s="802">
        <f>SUBTOTAL(9,AN1271:AN1311)</f>
        <v>0</v>
      </c>
      <c r="AO1312" s="802"/>
      <c r="AP1312" s="802"/>
      <c r="AQ1312" s="802"/>
      <c r="AR1312" s="359"/>
      <c r="AS1312" s="803">
        <f>SUBTOTAL(9,AS1271:AS1311)</f>
        <v>2750</v>
      </c>
      <c r="AT1312" s="803"/>
      <c r="AU1312" s="803"/>
      <c r="AV1312" s="803"/>
      <c r="AW1312" s="803">
        <f>SUM(AW1275:AW1283)</f>
        <v>0</v>
      </c>
      <c r="AX1312" s="91"/>
      <c r="AY1312" s="121">
        <f t="shared" ref="AY1312:BL1312" si="616">SUM(AY1271:AY1311)</f>
        <v>750</v>
      </c>
      <c r="AZ1312" s="121">
        <f t="shared" si="616"/>
        <v>2000</v>
      </c>
      <c r="BA1312" s="121">
        <f t="shared" si="616"/>
        <v>0</v>
      </c>
      <c r="BB1312" s="121">
        <f t="shared" si="616"/>
        <v>2750</v>
      </c>
      <c r="BC1312" s="118">
        <f t="shared" si="616"/>
        <v>8.9753178758414359E-3</v>
      </c>
      <c r="BD1312" s="121">
        <f t="shared" si="616"/>
        <v>202.5</v>
      </c>
      <c r="BE1312" s="121">
        <f t="shared" si="616"/>
        <v>952.5</v>
      </c>
      <c r="BF1312" s="118">
        <f t="shared" si="616"/>
        <v>2.3934181002243829E-2</v>
      </c>
      <c r="BG1312" s="121">
        <f t="shared" si="616"/>
        <v>540</v>
      </c>
      <c r="BH1312" s="121">
        <f t="shared" si="616"/>
        <v>2540</v>
      </c>
      <c r="BI1312" s="118">
        <f t="shared" si="616"/>
        <v>0</v>
      </c>
      <c r="BJ1312" s="121">
        <f t="shared" si="616"/>
        <v>0</v>
      </c>
      <c r="BK1312" s="121">
        <f t="shared" si="616"/>
        <v>0</v>
      </c>
      <c r="BL1312" s="121">
        <f t="shared" si="616"/>
        <v>3492.5</v>
      </c>
      <c r="BN1312" s="383">
        <f>IFERROR(AS1312/Total_Detailed_Estimate,0)</f>
        <v>3.2909498878085267E-2</v>
      </c>
      <c r="BP1312" s="381"/>
      <c r="DH1312" s="109"/>
    </row>
    <row r="1313" spans="1:112" ht="8.75" hidden="1" customHeight="1">
      <c r="A1313" s="103"/>
      <c r="B1313" s="140"/>
      <c r="C1313" s="140"/>
      <c r="D1313" s="140"/>
      <c r="E1313" s="140"/>
      <c r="F1313" s="140"/>
      <c r="G1313" s="140"/>
      <c r="H1313" s="140"/>
      <c r="I1313" s="140"/>
      <c r="J1313" s="140"/>
      <c r="K1313" s="140"/>
      <c r="L1313" s="140"/>
      <c r="M1313" s="140"/>
      <c r="N1313" s="140"/>
      <c r="O1313" s="140"/>
      <c r="P1313" s="140"/>
      <c r="Q1313" s="140"/>
      <c r="R1313" s="141"/>
      <c r="S1313" s="141"/>
      <c r="T1313" s="141"/>
      <c r="U1313" s="141"/>
      <c r="V1313" s="141"/>
      <c r="W1313" s="142"/>
      <c r="X1313" s="142"/>
      <c r="Y1313" s="142"/>
      <c r="Z1313" s="142"/>
      <c r="AA1313" s="142"/>
      <c r="AB1313" s="142"/>
      <c r="AC1313" s="142"/>
      <c r="AD1313" s="142"/>
      <c r="AE1313" s="392"/>
      <c r="AF1313" s="144"/>
      <c r="AG1313" s="144"/>
      <c r="AH1313" s="144"/>
      <c r="AI1313" s="144"/>
      <c r="AJ1313" s="144"/>
      <c r="AK1313" s="144"/>
      <c r="AL1313" s="144"/>
      <c r="AM1313" s="144"/>
      <c r="AN1313" s="144"/>
      <c r="AO1313" s="144"/>
      <c r="AP1313" s="144"/>
      <c r="AQ1313" s="144"/>
      <c r="AR1313" s="360"/>
      <c r="AS1313" s="362"/>
      <c r="AT1313" s="362"/>
      <c r="AU1313" s="362"/>
      <c r="AV1313" s="362"/>
      <c r="AW1313" s="393"/>
      <c r="AX1313" s="91"/>
      <c r="AY1313" s="106">
        <f>AY1270</f>
        <v>0</v>
      </c>
      <c r="AZ1313" s="106">
        <f>AZ1270</f>
        <v>0</v>
      </c>
      <c r="BA1313" s="106">
        <f>BA1270</f>
        <v>0</v>
      </c>
      <c r="BB1313" s="106">
        <f>BB1270</f>
        <v>0</v>
      </c>
      <c r="BC1313" s="106"/>
      <c r="BD1313" s="106"/>
      <c r="BE1313" s="106">
        <f>BE1270</f>
        <v>0</v>
      </c>
      <c r="BF1313" s="106"/>
      <c r="BG1313" s="106">
        <f>BG1270</f>
        <v>0</v>
      </c>
      <c r="BH1313" s="106">
        <f>BH1270</f>
        <v>0</v>
      </c>
      <c r="BI1313" s="106"/>
      <c r="BJ1313" s="106">
        <f>BJ1270</f>
        <v>0</v>
      </c>
      <c r="BK1313" s="106">
        <f>BK1270</f>
        <v>0</v>
      </c>
      <c r="BL1313" s="106">
        <f>BL1270</f>
        <v>0</v>
      </c>
      <c r="BN1313" s="377"/>
      <c r="BP1313" s="382"/>
      <c r="DH1313" s="104"/>
    </row>
    <row r="1314" spans="1:112" ht="9.5" hidden="1" customHeight="1">
      <c r="A1314" s="103"/>
      <c r="B1314" s="145"/>
      <c r="C1314" s="145"/>
      <c r="D1314" s="145"/>
      <c r="E1314" s="145"/>
      <c r="F1314" s="145"/>
      <c r="G1314" s="145"/>
      <c r="H1314" s="145"/>
      <c r="I1314" s="145"/>
      <c r="J1314" s="145"/>
      <c r="K1314" s="145"/>
      <c r="L1314" s="145"/>
      <c r="M1314" s="145"/>
      <c r="N1314" s="145"/>
      <c r="O1314" s="145"/>
      <c r="P1314" s="145"/>
      <c r="Q1314" s="145"/>
      <c r="R1314" s="146"/>
      <c r="S1314" s="146"/>
      <c r="T1314" s="146"/>
      <c r="U1314" s="146"/>
      <c r="V1314" s="146"/>
      <c r="W1314" s="146"/>
      <c r="X1314" s="146"/>
      <c r="Y1314" s="146"/>
      <c r="Z1314" s="146"/>
      <c r="AA1314" s="146"/>
      <c r="AB1314" s="146"/>
      <c r="AC1314" s="146"/>
      <c r="AD1314" s="146"/>
      <c r="AE1314" s="147"/>
      <c r="AF1314" s="148"/>
      <c r="AG1314" s="148"/>
      <c r="AH1314" s="148"/>
      <c r="AI1314" s="148"/>
      <c r="AJ1314" s="148"/>
      <c r="AK1314" s="148"/>
      <c r="AL1314" s="148"/>
      <c r="AM1314" s="148"/>
      <c r="AN1314" s="148"/>
      <c r="AO1314" s="148"/>
      <c r="AP1314" s="148"/>
      <c r="AQ1314" s="148"/>
      <c r="AR1314" s="148"/>
      <c r="AS1314" s="149"/>
      <c r="AT1314" s="149"/>
      <c r="AU1314" s="149"/>
      <c r="AV1314" s="149"/>
      <c r="AW1314" s="149"/>
      <c r="AX1314" s="91"/>
      <c r="AY1314" s="108">
        <f>AY1312</f>
        <v>750</v>
      </c>
      <c r="AZ1314" s="108">
        <f>AZ1312</f>
        <v>2000</v>
      </c>
      <c r="BA1314" s="108">
        <f>BA1312</f>
        <v>0</v>
      </c>
      <c r="BB1314" s="108">
        <f>BB1312</f>
        <v>2750</v>
      </c>
      <c r="BC1314" s="108"/>
      <c r="BD1314" s="108"/>
      <c r="BE1314" s="108">
        <f>BE1312</f>
        <v>952.5</v>
      </c>
      <c r="BF1314" s="108"/>
      <c r="BG1314" s="108">
        <f>BG1312</f>
        <v>540</v>
      </c>
      <c r="BH1314" s="108">
        <f>BH1312</f>
        <v>2540</v>
      </c>
      <c r="BI1314" s="108"/>
      <c r="BJ1314" s="108">
        <f>BJ1312</f>
        <v>0</v>
      </c>
      <c r="BK1314" s="108">
        <f>BK1312</f>
        <v>0</v>
      </c>
      <c r="BL1314" s="108">
        <f>BL1312</f>
        <v>3492.5</v>
      </c>
      <c r="DH1314" s="107"/>
    </row>
    <row r="1315" spans="1:112" ht="23" customHeight="1">
      <c r="A1315" s="114" t="s">
        <v>704</v>
      </c>
      <c r="B1315" s="795" t="str">
        <f>UPPER(Interior14_Category)</f>
        <v>TILING</v>
      </c>
      <c r="C1315" s="796"/>
      <c r="D1315" s="796"/>
      <c r="E1315" s="796"/>
      <c r="F1315" s="796"/>
      <c r="G1315" s="796"/>
      <c r="H1315" s="796"/>
      <c r="I1315" s="796"/>
      <c r="J1315" s="796"/>
      <c r="K1315" s="796"/>
      <c r="L1315" s="796"/>
      <c r="M1315" s="796"/>
      <c r="N1315" s="796"/>
      <c r="O1315" s="796"/>
      <c r="P1315" s="796"/>
      <c r="Q1315" s="797"/>
      <c r="R1315" s="798"/>
      <c r="S1315" s="798"/>
      <c r="T1315" s="798"/>
      <c r="U1315" s="799"/>
      <c r="V1315" s="800"/>
      <c r="W1315" s="790"/>
      <c r="X1315" s="790"/>
      <c r="Y1315" s="790"/>
      <c r="Z1315" s="790"/>
      <c r="AA1315" s="790"/>
      <c r="AB1315" s="790"/>
      <c r="AC1315" s="790"/>
      <c r="AD1315" s="790"/>
      <c r="AE1315" s="790"/>
      <c r="AF1315" s="791">
        <f>IF(Interior14_Labor=0,"",Interior14_Labor)</f>
        <v>3000</v>
      </c>
      <c r="AG1315" s="791"/>
      <c r="AH1315" s="791"/>
      <c r="AI1315" s="791"/>
      <c r="AJ1315" s="791">
        <f>IF(Interior14_Material=0,"",Interior14_Material)</f>
        <v>1500</v>
      </c>
      <c r="AK1315" s="791"/>
      <c r="AL1315" s="791"/>
      <c r="AM1315" s="791"/>
      <c r="AN1315" s="791" t="str">
        <f>IF(Interior14_Sub=0,"",Interior14_Sub)</f>
        <v/>
      </c>
      <c r="AO1315" s="791"/>
      <c r="AP1315" s="791"/>
      <c r="AQ1315" s="791"/>
      <c r="AR1315" s="358"/>
      <c r="AS1315" s="792">
        <f>IF(Interior14_Total=0,"",Interior14_Total)</f>
        <v>4500</v>
      </c>
      <c r="AT1315" s="792"/>
      <c r="AU1315" s="793"/>
      <c r="AV1315" s="793"/>
      <c r="AW1315" s="794"/>
      <c r="AX1315" s="371"/>
      <c r="AY1315" s="101"/>
      <c r="AZ1315" s="101"/>
      <c r="BA1315" s="101"/>
      <c r="BB1315" s="101"/>
      <c r="BC1315" s="101"/>
      <c r="BD1315" s="101"/>
      <c r="BE1315" s="101"/>
      <c r="BF1315" s="101"/>
      <c r="BG1315" s="101"/>
      <c r="BH1315" s="101"/>
      <c r="BI1315" s="101"/>
      <c r="BJ1315" s="101"/>
      <c r="BK1315" s="101"/>
      <c r="BL1315" s="101"/>
      <c r="BN1315" s="374"/>
      <c r="BP1315" s="378"/>
      <c r="DH1315" s="102"/>
    </row>
    <row r="1316" spans="1:112" hidden="1">
      <c r="A1316" s="110"/>
      <c r="B1316" s="786" t="s">
        <v>1025</v>
      </c>
      <c r="C1316" s="786"/>
      <c r="D1316" s="786"/>
      <c r="E1316" s="786"/>
      <c r="F1316" s="786"/>
      <c r="G1316" s="786"/>
      <c r="H1316" s="786"/>
      <c r="I1316" s="786"/>
      <c r="J1316" s="786"/>
      <c r="K1316" s="786"/>
      <c r="L1316" s="786"/>
      <c r="M1316" s="786"/>
      <c r="N1316" s="786"/>
      <c r="O1316" s="786"/>
      <c r="P1316" s="786"/>
      <c r="Q1316" s="786"/>
      <c r="R1316" s="787"/>
      <c r="S1316" s="787"/>
      <c r="T1316" s="788"/>
      <c r="U1316" s="787"/>
      <c r="V1316" s="787"/>
      <c r="W1316" s="783"/>
      <c r="X1316" s="789"/>
      <c r="Y1316" s="789"/>
      <c r="Z1316" s="789"/>
      <c r="AA1316" s="789"/>
      <c r="AB1316" s="789"/>
      <c r="AC1316" s="781"/>
      <c r="AD1316" s="782"/>
      <c r="AE1316" s="783"/>
      <c r="AF1316" s="784">
        <f>R1316*W1316</f>
        <v>0</v>
      </c>
      <c r="AG1316" s="784"/>
      <c r="AH1316" s="784"/>
      <c r="AI1316" s="784"/>
      <c r="AJ1316" s="784">
        <f t="shared" ref="AJ1316:AJ1355" si="617">R1316*Z1316</f>
        <v>0</v>
      </c>
      <c r="AK1316" s="784"/>
      <c r="AL1316" s="784"/>
      <c r="AM1316" s="784"/>
      <c r="AN1316" s="784">
        <f t="shared" ref="AN1316:AN1355" si="618">R1316*AC1316</f>
        <v>0</v>
      </c>
      <c r="AO1316" s="784"/>
      <c r="AP1316" s="784"/>
      <c r="AQ1316" s="784"/>
      <c r="AR1316" s="363"/>
      <c r="AS1316" s="785">
        <f t="shared" ref="AS1316:AS1355" si="619">SUM(AF1316:AQ1316)</f>
        <v>0</v>
      </c>
      <c r="AT1316" s="785"/>
      <c r="AU1316" s="785"/>
      <c r="AV1316" s="785"/>
      <c r="AW1316" s="785">
        <f t="shared" ref="AW1316:AW1355" si="620">SUM(AF1316:AQ1316)</f>
        <v>0</v>
      </c>
      <c r="AX1316" s="100"/>
      <c r="AY1316" s="116">
        <f t="shared" ref="AY1316:AY1355" si="621">AF1316</f>
        <v>0</v>
      </c>
      <c r="AZ1316" s="116">
        <f t="shared" ref="AZ1316:AZ1355" si="622">AJ1316</f>
        <v>0</v>
      </c>
      <c r="BA1316" s="116">
        <f t="shared" ref="BA1316:BA1355" si="623">AN1316</f>
        <v>0</v>
      </c>
      <c r="BB1316" s="116">
        <f t="shared" ref="BB1316:BB1355" si="624">SUM(AY1316:BA1316)</f>
        <v>0</v>
      </c>
      <c r="BC1316" s="115">
        <f>IFERROR(AY1316/$BB$5,0)</f>
        <v>0</v>
      </c>
      <c r="BD1316" s="116">
        <f t="shared" ref="BD1316:BD1355" si="625">BC1316*Allocated_Adders</f>
        <v>0</v>
      </c>
      <c r="BE1316" s="120">
        <f>AY1316+BD1316</f>
        <v>0</v>
      </c>
      <c r="BF1316" s="115">
        <f>IFERROR(AZ1316/$BB$5,0)</f>
        <v>0</v>
      </c>
      <c r="BG1316" s="116">
        <f t="shared" ref="BG1316:BG1355" si="626">BF1316*Allocated_Adders</f>
        <v>0</v>
      </c>
      <c r="BH1316" s="120">
        <f>AZ1316+BG1316</f>
        <v>0</v>
      </c>
      <c r="BI1316" s="115">
        <f>IFERROR(BA1316/$BB$5,0)</f>
        <v>0</v>
      </c>
      <c r="BJ1316" s="116">
        <f t="shared" ref="BJ1316:BJ1355" si="627">BI1316*Allocated_Adders</f>
        <v>0</v>
      </c>
      <c r="BK1316" s="120">
        <f>BA1316+BJ1316</f>
        <v>0</v>
      </c>
      <c r="BL1316" s="120">
        <f>BE1316+BH1316+BK1316</f>
        <v>0</v>
      </c>
      <c r="BN1316" s="375">
        <f t="shared" ref="BN1316:BN1355" si="628">IFERROR(AS1316/Total_Detailed_Estimate,0)</f>
        <v>0</v>
      </c>
      <c r="BP1316" s="380"/>
      <c r="DH1316" s="102"/>
    </row>
    <row r="1317" spans="1:112" hidden="1">
      <c r="A1317" s="110"/>
      <c r="B1317" s="786"/>
      <c r="C1317" s="786"/>
      <c r="D1317" s="786"/>
      <c r="E1317" s="786"/>
      <c r="F1317" s="786"/>
      <c r="G1317" s="786"/>
      <c r="H1317" s="786"/>
      <c r="I1317" s="786"/>
      <c r="J1317" s="786"/>
      <c r="K1317" s="786"/>
      <c r="L1317" s="786"/>
      <c r="M1317" s="786"/>
      <c r="N1317" s="786"/>
      <c r="O1317" s="786"/>
      <c r="P1317" s="786"/>
      <c r="Q1317" s="786"/>
      <c r="R1317" s="787"/>
      <c r="S1317" s="787"/>
      <c r="T1317" s="788"/>
      <c r="U1317" s="787"/>
      <c r="V1317" s="787"/>
      <c r="W1317" s="783"/>
      <c r="X1317" s="789"/>
      <c r="Y1317" s="789"/>
      <c r="Z1317" s="789"/>
      <c r="AA1317" s="789"/>
      <c r="AB1317" s="789"/>
      <c r="AC1317" s="781"/>
      <c r="AD1317" s="782"/>
      <c r="AE1317" s="783"/>
      <c r="AF1317" s="784">
        <f t="shared" ref="AF1317:AF1355" si="629">R1317*W1317</f>
        <v>0</v>
      </c>
      <c r="AG1317" s="784"/>
      <c r="AH1317" s="784"/>
      <c r="AI1317" s="784"/>
      <c r="AJ1317" s="784">
        <f t="shared" si="617"/>
        <v>0</v>
      </c>
      <c r="AK1317" s="784"/>
      <c r="AL1317" s="784"/>
      <c r="AM1317" s="784"/>
      <c r="AN1317" s="784">
        <f t="shared" si="618"/>
        <v>0</v>
      </c>
      <c r="AO1317" s="784"/>
      <c r="AP1317" s="784"/>
      <c r="AQ1317" s="784"/>
      <c r="AR1317" s="363"/>
      <c r="AS1317" s="785">
        <f t="shared" si="619"/>
        <v>0</v>
      </c>
      <c r="AT1317" s="785"/>
      <c r="AU1317" s="785"/>
      <c r="AV1317" s="785"/>
      <c r="AW1317" s="785">
        <f t="shared" si="620"/>
        <v>0</v>
      </c>
      <c r="AX1317" s="90"/>
      <c r="AY1317" s="116">
        <f t="shared" si="621"/>
        <v>0</v>
      </c>
      <c r="AZ1317" s="116">
        <f t="shared" si="622"/>
        <v>0</v>
      </c>
      <c r="BA1317" s="116">
        <f t="shared" si="623"/>
        <v>0</v>
      </c>
      <c r="BB1317" s="116">
        <f t="shared" si="624"/>
        <v>0</v>
      </c>
      <c r="BC1317" s="115">
        <f t="shared" ref="BC1317:BC1355" si="630">IFERROR(AY1317/$BB$5,0)</f>
        <v>0</v>
      </c>
      <c r="BD1317" s="116">
        <f t="shared" si="625"/>
        <v>0</v>
      </c>
      <c r="BE1317" s="120">
        <f t="shared" ref="BE1317:BE1355" si="631">AY1317+BD1317</f>
        <v>0</v>
      </c>
      <c r="BF1317" s="115">
        <f t="shared" ref="BF1317:BF1355" si="632">IFERROR(AZ1317/$BB$5,0)</f>
        <v>0</v>
      </c>
      <c r="BG1317" s="116">
        <f t="shared" si="626"/>
        <v>0</v>
      </c>
      <c r="BH1317" s="120">
        <f t="shared" ref="BH1317:BH1355" si="633">AZ1317+BG1317</f>
        <v>0</v>
      </c>
      <c r="BI1317" s="115">
        <f t="shared" ref="BI1317:BI1355" si="634">IFERROR(BA1317/$BB$5,0)</f>
        <v>0</v>
      </c>
      <c r="BJ1317" s="116">
        <f t="shared" si="627"/>
        <v>0</v>
      </c>
      <c r="BK1317" s="120">
        <f t="shared" ref="BK1317:BK1355" si="635">BA1317+BJ1317</f>
        <v>0</v>
      </c>
      <c r="BL1317" s="120">
        <f t="shared" ref="BL1317:BL1355" si="636">BE1317+BH1317+BK1317</f>
        <v>0</v>
      </c>
      <c r="BN1317" s="375">
        <f t="shared" si="628"/>
        <v>0</v>
      </c>
      <c r="BP1317" s="380"/>
      <c r="DH1317" s="102"/>
    </row>
    <row r="1318" spans="1:112" hidden="1">
      <c r="A1318" s="110"/>
      <c r="B1318" s="786"/>
      <c r="C1318" s="786"/>
      <c r="D1318" s="786"/>
      <c r="E1318" s="786"/>
      <c r="F1318" s="786"/>
      <c r="G1318" s="786"/>
      <c r="H1318" s="786"/>
      <c r="I1318" s="786"/>
      <c r="J1318" s="786"/>
      <c r="K1318" s="786"/>
      <c r="L1318" s="786"/>
      <c r="M1318" s="786"/>
      <c r="N1318" s="786"/>
      <c r="O1318" s="786"/>
      <c r="P1318" s="786"/>
      <c r="Q1318" s="786"/>
      <c r="R1318" s="787"/>
      <c r="S1318" s="787"/>
      <c r="T1318" s="788"/>
      <c r="U1318" s="787"/>
      <c r="V1318" s="787"/>
      <c r="W1318" s="783"/>
      <c r="X1318" s="789"/>
      <c r="Y1318" s="789"/>
      <c r="Z1318" s="789"/>
      <c r="AA1318" s="789"/>
      <c r="AB1318" s="789"/>
      <c r="AC1318" s="781"/>
      <c r="AD1318" s="782"/>
      <c r="AE1318" s="783"/>
      <c r="AF1318" s="784">
        <f t="shared" si="629"/>
        <v>0</v>
      </c>
      <c r="AG1318" s="784"/>
      <c r="AH1318" s="784"/>
      <c r="AI1318" s="784"/>
      <c r="AJ1318" s="784">
        <f t="shared" si="617"/>
        <v>0</v>
      </c>
      <c r="AK1318" s="784"/>
      <c r="AL1318" s="784"/>
      <c r="AM1318" s="784"/>
      <c r="AN1318" s="784">
        <f t="shared" si="618"/>
        <v>0</v>
      </c>
      <c r="AO1318" s="784"/>
      <c r="AP1318" s="784"/>
      <c r="AQ1318" s="784"/>
      <c r="AR1318" s="363"/>
      <c r="AS1318" s="785">
        <f t="shared" si="619"/>
        <v>0</v>
      </c>
      <c r="AT1318" s="785"/>
      <c r="AU1318" s="785"/>
      <c r="AV1318" s="785"/>
      <c r="AW1318" s="785">
        <f t="shared" si="620"/>
        <v>0</v>
      </c>
      <c r="AX1318" s="91"/>
      <c r="AY1318" s="116">
        <f t="shared" si="621"/>
        <v>0</v>
      </c>
      <c r="AZ1318" s="116">
        <f t="shared" si="622"/>
        <v>0</v>
      </c>
      <c r="BA1318" s="116">
        <f t="shared" si="623"/>
        <v>0</v>
      </c>
      <c r="BB1318" s="116">
        <f t="shared" si="624"/>
        <v>0</v>
      </c>
      <c r="BC1318" s="115">
        <f t="shared" si="630"/>
        <v>0</v>
      </c>
      <c r="BD1318" s="116">
        <f t="shared" si="625"/>
        <v>0</v>
      </c>
      <c r="BE1318" s="120">
        <f t="shared" si="631"/>
        <v>0</v>
      </c>
      <c r="BF1318" s="115">
        <f t="shared" si="632"/>
        <v>0</v>
      </c>
      <c r="BG1318" s="116">
        <f t="shared" si="626"/>
        <v>0</v>
      </c>
      <c r="BH1318" s="120">
        <f t="shared" si="633"/>
        <v>0</v>
      </c>
      <c r="BI1318" s="115">
        <f t="shared" si="634"/>
        <v>0</v>
      </c>
      <c r="BJ1318" s="116">
        <f t="shared" si="627"/>
        <v>0</v>
      </c>
      <c r="BK1318" s="120">
        <f t="shared" si="635"/>
        <v>0</v>
      </c>
      <c r="BL1318" s="120">
        <f t="shared" si="636"/>
        <v>0</v>
      </c>
      <c r="BN1318" s="375">
        <f t="shared" si="628"/>
        <v>0</v>
      </c>
      <c r="BP1318" s="380"/>
      <c r="DH1318" s="102"/>
    </row>
    <row r="1319" spans="1:112" hidden="1">
      <c r="A1319" s="110"/>
      <c r="B1319" s="801" t="s">
        <v>1026</v>
      </c>
      <c r="C1319" s="801"/>
      <c r="D1319" s="801"/>
      <c r="E1319" s="801"/>
      <c r="F1319" s="801"/>
      <c r="G1319" s="801"/>
      <c r="H1319" s="801"/>
      <c r="I1319" s="801"/>
      <c r="J1319" s="801"/>
      <c r="K1319" s="801"/>
      <c r="L1319" s="801"/>
      <c r="M1319" s="801"/>
      <c r="N1319" s="801"/>
      <c r="O1319" s="801"/>
      <c r="P1319" s="801"/>
      <c r="Q1319" s="801"/>
      <c r="R1319" s="787"/>
      <c r="S1319" s="787"/>
      <c r="T1319" s="788"/>
      <c r="U1319" s="787"/>
      <c r="V1319" s="787"/>
      <c r="W1319" s="783"/>
      <c r="X1319" s="789"/>
      <c r="Y1319" s="789"/>
      <c r="Z1319" s="789"/>
      <c r="AA1319" s="789"/>
      <c r="AB1319" s="789"/>
      <c r="AC1319" s="781"/>
      <c r="AD1319" s="782"/>
      <c r="AE1319" s="783"/>
      <c r="AF1319" s="784">
        <f t="shared" si="629"/>
        <v>0</v>
      </c>
      <c r="AG1319" s="784"/>
      <c r="AH1319" s="784"/>
      <c r="AI1319" s="784"/>
      <c r="AJ1319" s="784">
        <f t="shared" si="617"/>
        <v>0</v>
      </c>
      <c r="AK1319" s="784"/>
      <c r="AL1319" s="784"/>
      <c r="AM1319" s="784"/>
      <c r="AN1319" s="784">
        <f t="shared" si="618"/>
        <v>0</v>
      </c>
      <c r="AO1319" s="784"/>
      <c r="AP1319" s="784"/>
      <c r="AQ1319" s="784"/>
      <c r="AR1319" s="363"/>
      <c r="AS1319" s="785">
        <f t="shared" si="619"/>
        <v>0</v>
      </c>
      <c r="AT1319" s="785"/>
      <c r="AU1319" s="785"/>
      <c r="AV1319" s="785"/>
      <c r="AW1319" s="785">
        <f t="shared" si="620"/>
        <v>0</v>
      </c>
      <c r="AX1319" s="91"/>
      <c r="AY1319" s="116">
        <f t="shared" si="621"/>
        <v>0</v>
      </c>
      <c r="AZ1319" s="116">
        <f t="shared" si="622"/>
        <v>0</v>
      </c>
      <c r="BA1319" s="116">
        <f t="shared" si="623"/>
        <v>0</v>
      </c>
      <c r="BB1319" s="116">
        <f t="shared" si="624"/>
        <v>0</v>
      </c>
      <c r="BC1319" s="115">
        <f t="shared" si="630"/>
        <v>0</v>
      </c>
      <c r="BD1319" s="116">
        <f t="shared" si="625"/>
        <v>0</v>
      </c>
      <c r="BE1319" s="120">
        <f t="shared" si="631"/>
        <v>0</v>
      </c>
      <c r="BF1319" s="115">
        <f t="shared" si="632"/>
        <v>0</v>
      </c>
      <c r="BG1319" s="116">
        <f t="shared" si="626"/>
        <v>0</v>
      </c>
      <c r="BH1319" s="120">
        <f t="shared" si="633"/>
        <v>0</v>
      </c>
      <c r="BI1319" s="115">
        <f t="shared" si="634"/>
        <v>0</v>
      </c>
      <c r="BJ1319" s="116">
        <f t="shared" si="627"/>
        <v>0</v>
      </c>
      <c r="BK1319" s="120">
        <f t="shared" si="635"/>
        <v>0</v>
      </c>
      <c r="BL1319" s="120">
        <f t="shared" si="636"/>
        <v>0</v>
      </c>
      <c r="BN1319" s="375">
        <f t="shared" si="628"/>
        <v>0</v>
      </c>
      <c r="BP1319" s="380"/>
      <c r="DH1319" s="102"/>
    </row>
    <row r="1320" spans="1:112" hidden="1">
      <c r="A1320" s="110"/>
      <c r="B1320" s="786" t="s">
        <v>655</v>
      </c>
      <c r="C1320" s="786"/>
      <c r="D1320" s="786"/>
      <c r="E1320" s="786"/>
      <c r="F1320" s="786"/>
      <c r="G1320" s="786"/>
      <c r="H1320" s="786"/>
      <c r="I1320" s="786"/>
      <c r="J1320" s="786"/>
      <c r="K1320" s="786"/>
      <c r="L1320" s="786"/>
      <c r="M1320" s="786"/>
      <c r="N1320" s="786"/>
      <c r="O1320" s="786"/>
      <c r="P1320" s="786"/>
      <c r="Q1320" s="786"/>
      <c r="R1320" s="787"/>
      <c r="S1320" s="787"/>
      <c r="T1320" s="788"/>
      <c r="U1320" s="787" t="s">
        <v>7</v>
      </c>
      <c r="V1320" s="787" t="s">
        <v>7</v>
      </c>
      <c r="W1320" s="783">
        <v>6</v>
      </c>
      <c r="X1320" s="789"/>
      <c r="Y1320" s="789"/>
      <c r="Z1320" s="789">
        <v>2</v>
      </c>
      <c r="AA1320" s="789"/>
      <c r="AB1320" s="789">
        <v>6</v>
      </c>
      <c r="AC1320" s="781"/>
      <c r="AD1320" s="782"/>
      <c r="AE1320" s="783"/>
      <c r="AF1320" s="784">
        <f t="shared" si="629"/>
        <v>0</v>
      </c>
      <c r="AG1320" s="784"/>
      <c r="AH1320" s="784"/>
      <c r="AI1320" s="784"/>
      <c r="AJ1320" s="784">
        <f t="shared" si="617"/>
        <v>0</v>
      </c>
      <c r="AK1320" s="784"/>
      <c r="AL1320" s="784"/>
      <c r="AM1320" s="784"/>
      <c r="AN1320" s="784">
        <f t="shared" si="618"/>
        <v>0</v>
      </c>
      <c r="AO1320" s="784"/>
      <c r="AP1320" s="784"/>
      <c r="AQ1320" s="784"/>
      <c r="AR1320" s="363"/>
      <c r="AS1320" s="785">
        <f t="shared" si="619"/>
        <v>0</v>
      </c>
      <c r="AT1320" s="785"/>
      <c r="AU1320" s="785"/>
      <c r="AV1320" s="785"/>
      <c r="AW1320" s="785">
        <f t="shared" si="620"/>
        <v>0</v>
      </c>
      <c r="AX1320" s="91"/>
      <c r="AY1320" s="116">
        <f t="shared" si="621"/>
        <v>0</v>
      </c>
      <c r="AZ1320" s="116">
        <f t="shared" si="622"/>
        <v>0</v>
      </c>
      <c r="BA1320" s="116">
        <f t="shared" si="623"/>
        <v>0</v>
      </c>
      <c r="BB1320" s="116">
        <f t="shared" si="624"/>
        <v>0</v>
      </c>
      <c r="BC1320" s="115">
        <f t="shared" si="630"/>
        <v>0</v>
      </c>
      <c r="BD1320" s="116">
        <f t="shared" si="625"/>
        <v>0</v>
      </c>
      <c r="BE1320" s="120">
        <f t="shared" si="631"/>
        <v>0</v>
      </c>
      <c r="BF1320" s="115">
        <f t="shared" si="632"/>
        <v>0</v>
      </c>
      <c r="BG1320" s="116">
        <f t="shared" si="626"/>
        <v>0</v>
      </c>
      <c r="BH1320" s="120">
        <f t="shared" si="633"/>
        <v>0</v>
      </c>
      <c r="BI1320" s="115">
        <f t="shared" si="634"/>
        <v>0</v>
      </c>
      <c r="BJ1320" s="116">
        <f t="shared" si="627"/>
        <v>0</v>
      </c>
      <c r="BK1320" s="120">
        <f t="shared" si="635"/>
        <v>0</v>
      </c>
      <c r="BL1320" s="120">
        <f t="shared" si="636"/>
        <v>0</v>
      </c>
      <c r="BN1320" s="375">
        <f t="shared" si="628"/>
        <v>0</v>
      </c>
      <c r="BP1320" s="380"/>
      <c r="DH1320" s="102"/>
    </row>
    <row r="1321" spans="1:112" hidden="1">
      <c r="A1321" s="110"/>
      <c r="B1321" s="786" t="s">
        <v>656</v>
      </c>
      <c r="C1321" s="786"/>
      <c r="D1321" s="786"/>
      <c r="E1321" s="786"/>
      <c r="F1321" s="786"/>
      <c r="G1321" s="786"/>
      <c r="H1321" s="786"/>
      <c r="I1321" s="786"/>
      <c r="J1321" s="786"/>
      <c r="K1321" s="786"/>
      <c r="L1321" s="786"/>
      <c r="M1321" s="786"/>
      <c r="N1321" s="786"/>
      <c r="O1321" s="786"/>
      <c r="P1321" s="786"/>
      <c r="Q1321" s="786"/>
      <c r="R1321" s="787">
        <v>500</v>
      </c>
      <c r="S1321" s="787"/>
      <c r="T1321" s="788"/>
      <c r="U1321" s="787" t="s">
        <v>7</v>
      </c>
      <c r="V1321" s="787"/>
      <c r="W1321" s="783">
        <v>6</v>
      </c>
      <c r="X1321" s="789"/>
      <c r="Y1321" s="789"/>
      <c r="Z1321" s="789">
        <v>3</v>
      </c>
      <c r="AA1321" s="789"/>
      <c r="AB1321" s="789"/>
      <c r="AC1321" s="781"/>
      <c r="AD1321" s="782"/>
      <c r="AE1321" s="783"/>
      <c r="AF1321" s="784">
        <f t="shared" si="629"/>
        <v>3000</v>
      </c>
      <c r="AG1321" s="784"/>
      <c r="AH1321" s="784"/>
      <c r="AI1321" s="784"/>
      <c r="AJ1321" s="784">
        <f t="shared" si="617"/>
        <v>1500</v>
      </c>
      <c r="AK1321" s="784"/>
      <c r="AL1321" s="784"/>
      <c r="AM1321" s="784"/>
      <c r="AN1321" s="784">
        <f t="shared" si="618"/>
        <v>0</v>
      </c>
      <c r="AO1321" s="784"/>
      <c r="AP1321" s="784"/>
      <c r="AQ1321" s="784"/>
      <c r="AR1321" s="363"/>
      <c r="AS1321" s="785">
        <f t="shared" si="619"/>
        <v>4500</v>
      </c>
      <c r="AT1321" s="785"/>
      <c r="AU1321" s="785"/>
      <c r="AV1321" s="785"/>
      <c r="AW1321" s="785">
        <f t="shared" si="620"/>
        <v>4500</v>
      </c>
      <c r="AX1321" s="91"/>
      <c r="AY1321" s="116">
        <f t="shared" si="621"/>
        <v>3000</v>
      </c>
      <c r="AZ1321" s="116">
        <f t="shared" si="622"/>
        <v>1500</v>
      </c>
      <c r="BA1321" s="116">
        <f t="shared" si="623"/>
        <v>0</v>
      </c>
      <c r="BB1321" s="116">
        <f t="shared" si="624"/>
        <v>4500</v>
      </c>
      <c r="BC1321" s="115">
        <f t="shared" si="630"/>
        <v>3.5901271503365743E-2</v>
      </c>
      <c r="BD1321" s="116">
        <f t="shared" si="625"/>
        <v>810</v>
      </c>
      <c r="BE1321" s="120">
        <f t="shared" si="631"/>
        <v>3810</v>
      </c>
      <c r="BF1321" s="115">
        <f t="shared" si="632"/>
        <v>1.7950635751682872E-2</v>
      </c>
      <c r="BG1321" s="116">
        <f t="shared" si="626"/>
        <v>405</v>
      </c>
      <c r="BH1321" s="120">
        <f t="shared" si="633"/>
        <v>1905</v>
      </c>
      <c r="BI1321" s="115">
        <f t="shared" si="634"/>
        <v>0</v>
      </c>
      <c r="BJ1321" s="116">
        <f t="shared" si="627"/>
        <v>0</v>
      </c>
      <c r="BK1321" s="120">
        <f t="shared" si="635"/>
        <v>0</v>
      </c>
      <c r="BL1321" s="120">
        <f t="shared" si="636"/>
        <v>5715</v>
      </c>
      <c r="BN1321" s="375">
        <f t="shared" si="628"/>
        <v>5.3851907255048619E-2</v>
      </c>
      <c r="BP1321" s="380"/>
      <c r="DH1321" s="102"/>
    </row>
    <row r="1322" spans="1:112" hidden="1">
      <c r="A1322" s="110"/>
      <c r="B1322" s="786" t="s">
        <v>657</v>
      </c>
      <c r="C1322" s="786"/>
      <c r="D1322" s="786"/>
      <c r="E1322" s="786"/>
      <c r="F1322" s="786"/>
      <c r="G1322" s="786"/>
      <c r="H1322" s="786"/>
      <c r="I1322" s="786"/>
      <c r="J1322" s="786"/>
      <c r="K1322" s="786"/>
      <c r="L1322" s="786"/>
      <c r="M1322" s="786"/>
      <c r="N1322" s="786"/>
      <c r="O1322" s="786"/>
      <c r="P1322" s="786"/>
      <c r="Q1322" s="786"/>
      <c r="R1322" s="787"/>
      <c r="S1322" s="787"/>
      <c r="T1322" s="788"/>
      <c r="U1322" s="787" t="s">
        <v>7</v>
      </c>
      <c r="V1322" s="787"/>
      <c r="W1322" s="783">
        <v>6</v>
      </c>
      <c r="X1322" s="789"/>
      <c r="Y1322" s="789"/>
      <c r="Z1322" s="789">
        <v>5</v>
      </c>
      <c r="AA1322" s="789"/>
      <c r="AB1322" s="789"/>
      <c r="AC1322" s="781"/>
      <c r="AD1322" s="782"/>
      <c r="AE1322" s="783"/>
      <c r="AF1322" s="784">
        <f t="shared" si="629"/>
        <v>0</v>
      </c>
      <c r="AG1322" s="784"/>
      <c r="AH1322" s="784"/>
      <c r="AI1322" s="784"/>
      <c r="AJ1322" s="784">
        <f t="shared" si="617"/>
        <v>0</v>
      </c>
      <c r="AK1322" s="784"/>
      <c r="AL1322" s="784"/>
      <c r="AM1322" s="784"/>
      <c r="AN1322" s="784">
        <f t="shared" si="618"/>
        <v>0</v>
      </c>
      <c r="AO1322" s="784"/>
      <c r="AP1322" s="784"/>
      <c r="AQ1322" s="784"/>
      <c r="AR1322" s="363"/>
      <c r="AS1322" s="785">
        <f t="shared" si="619"/>
        <v>0</v>
      </c>
      <c r="AT1322" s="785"/>
      <c r="AU1322" s="785"/>
      <c r="AV1322" s="785"/>
      <c r="AW1322" s="785">
        <f t="shared" si="620"/>
        <v>0</v>
      </c>
      <c r="AX1322" s="91"/>
      <c r="AY1322" s="116">
        <f t="shared" si="621"/>
        <v>0</v>
      </c>
      <c r="AZ1322" s="116">
        <f t="shared" si="622"/>
        <v>0</v>
      </c>
      <c r="BA1322" s="116">
        <f t="shared" si="623"/>
        <v>0</v>
      </c>
      <c r="BB1322" s="116">
        <f t="shared" si="624"/>
        <v>0</v>
      </c>
      <c r="BC1322" s="115">
        <f t="shared" si="630"/>
        <v>0</v>
      </c>
      <c r="BD1322" s="116">
        <f t="shared" si="625"/>
        <v>0</v>
      </c>
      <c r="BE1322" s="120">
        <f t="shared" si="631"/>
        <v>0</v>
      </c>
      <c r="BF1322" s="115">
        <f t="shared" si="632"/>
        <v>0</v>
      </c>
      <c r="BG1322" s="116">
        <f t="shared" si="626"/>
        <v>0</v>
      </c>
      <c r="BH1322" s="120">
        <f t="shared" si="633"/>
        <v>0</v>
      </c>
      <c r="BI1322" s="115">
        <f t="shared" si="634"/>
        <v>0</v>
      </c>
      <c r="BJ1322" s="116">
        <f t="shared" si="627"/>
        <v>0</v>
      </c>
      <c r="BK1322" s="120">
        <f t="shared" si="635"/>
        <v>0</v>
      </c>
      <c r="BL1322" s="120">
        <f t="shared" si="636"/>
        <v>0</v>
      </c>
      <c r="BN1322" s="375">
        <f t="shared" si="628"/>
        <v>0</v>
      </c>
      <c r="BP1322" s="380"/>
      <c r="DH1322" s="102"/>
    </row>
    <row r="1323" spans="1:112" hidden="1">
      <c r="A1323" s="110"/>
      <c r="B1323" s="786"/>
      <c r="C1323" s="786"/>
      <c r="D1323" s="786"/>
      <c r="E1323" s="786"/>
      <c r="F1323" s="786"/>
      <c r="G1323" s="786"/>
      <c r="H1323" s="786"/>
      <c r="I1323" s="786"/>
      <c r="J1323" s="786"/>
      <c r="K1323" s="786"/>
      <c r="L1323" s="786"/>
      <c r="M1323" s="786"/>
      <c r="N1323" s="786"/>
      <c r="O1323" s="786"/>
      <c r="P1323" s="786"/>
      <c r="Q1323" s="786"/>
      <c r="R1323" s="787"/>
      <c r="S1323" s="787"/>
      <c r="T1323" s="788"/>
      <c r="U1323" s="787"/>
      <c r="V1323" s="787"/>
      <c r="W1323" s="783"/>
      <c r="X1323" s="789"/>
      <c r="Y1323" s="789"/>
      <c r="Z1323" s="781"/>
      <c r="AA1323" s="782"/>
      <c r="AB1323" s="783"/>
      <c r="AC1323" s="781"/>
      <c r="AD1323" s="782"/>
      <c r="AE1323" s="783"/>
      <c r="AF1323" s="784">
        <f t="shared" si="629"/>
        <v>0</v>
      </c>
      <c r="AG1323" s="784"/>
      <c r="AH1323" s="784"/>
      <c r="AI1323" s="784"/>
      <c r="AJ1323" s="784">
        <f t="shared" si="617"/>
        <v>0</v>
      </c>
      <c r="AK1323" s="784"/>
      <c r="AL1323" s="784"/>
      <c r="AM1323" s="784"/>
      <c r="AN1323" s="784">
        <f t="shared" si="618"/>
        <v>0</v>
      </c>
      <c r="AO1323" s="784"/>
      <c r="AP1323" s="784"/>
      <c r="AQ1323" s="784"/>
      <c r="AR1323" s="363"/>
      <c r="AS1323" s="785">
        <f t="shared" si="619"/>
        <v>0</v>
      </c>
      <c r="AT1323" s="785"/>
      <c r="AU1323" s="785"/>
      <c r="AV1323" s="785"/>
      <c r="AW1323" s="785">
        <f t="shared" si="620"/>
        <v>0</v>
      </c>
      <c r="AX1323" s="91"/>
      <c r="AY1323" s="116">
        <f t="shared" si="621"/>
        <v>0</v>
      </c>
      <c r="AZ1323" s="116">
        <f t="shared" si="622"/>
        <v>0</v>
      </c>
      <c r="BA1323" s="116">
        <f t="shared" si="623"/>
        <v>0</v>
      </c>
      <c r="BB1323" s="116">
        <f t="shared" si="624"/>
        <v>0</v>
      </c>
      <c r="BC1323" s="115">
        <f t="shared" si="630"/>
        <v>0</v>
      </c>
      <c r="BD1323" s="116">
        <f t="shared" si="625"/>
        <v>0</v>
      </c>
      <c r="BE1323" s="120">
        <f t="shared" si="631"/>
        <v>0</v>
      </c>
      <c r="BF1323" s="115">
        <f t="shared" si="632"/>
        <v>0</v>
      </c>
      <c r="BG1323" s="116">
        <f t="shared" si="626"/>
        <v>0</v>
      </c>
      <c r="BH1323" s="120">
        <f t="shared" si="633"/>
        <v>0</v>
      </c>
      <c r="BI1323" s="115">
        <f t="shared" si="634"/>
        <v>0</v>
      </c>
      <c r="BJ1323" s="116">
        <f t="shared" si="627"/>
        <v>0</v>
      </c>
      <c r="BK1323" s="120">
        <f t="shared" si="635"/>
        <v>0</v>
      </c>
      <c r="BL1323" s="120">
        <f t="shared" si="636"/>
        <v>0</v>
      </c>
      <c r="BN1323" s="375">
        <f t="shared" si="628"/>
        <v>0</v>
      </c>
      <c r="BP1323" s="380"/>
      <c r="DH1323" s="102"/>
    </row>
    <row r="1324" spans="1:112" hidden="1">
      <c r="A1324" s="110"/>
      <c r="B1324" s="786"/>
      <c r="C1324" s="786"/>
      <c r="D1324" s="786"/>
      <c r="E1324" s="786"/>
      <c r="F1324" s="786"/>
      <c r="G1324" s="786"/>
      <c r="H1324" s="786"/>
      <c r="I1324" s="786"/>
      <c r="J1324" s="786"/>
      <c r="K1324" s="786"/>
      <c r="L1324" s="786"/>
      <c r="M1324" s="786"/>
      <c r="N1324" s="786"/>
      <c r="O1324" s="786"/>
      <c r="P1324" s="786"/>
      <c r="Q1324" s="786"/>
      <c r="R1324" s="787"/>
      <c r="S1324" s="787"/>
      <c r="T1324" s="788"/>
      <c r="U1324" s="787"/>
      <c r="V1324" s="787"/>
      <c r="W1324" s="783"/>
      <c r="X1324" s="789"/>
      <c r="Y1324" s="789"/>
      <c r="Z1324" s="781"/>
      <c r="AA1324" s="782"/>
      <c r="AB1324" s="783"/>
      <c r="AC1324" s="781"/>
      <c r="AD1324" s="782"/>
      <c r="AE1324" s="783"/>
      <c r="AF1324" s="784">
        <f t="shared" si="629"/>
        <v>0</v>
      </c>
      <c r="AG1324" s="784"/>
      <c r="AH1324" s="784"/>
      <c r="AI1324" s="784"/>
      <c r="AJ1324" s="784">
        <f t="shared" si="617"/>
        <v>0</v>
      </c>
      <c r="AK1324" s="784"/>
      <c r="AL1324" s="784"/>
      <c r="AM1324" s="784"/>
      <c r="AN1324" s="784">
        <f t="shared" si="618"/>
        <v>0</v>
      </c>
      <c r="AO1324" s="784"/>
      <c r="AP1324" s="784"/>
      <c r="AQ1324" s="784"/>
      <c r="AR1324" s="363"/>
      <c r="AS1324" s="785">
        <f t="shared" si="619"/>
        <v>0</v>
      </c>
      <c r="AT1324" s="785"/>
      <c r="AU1324" s="785"/>
      <c r="AV1324" s="785"/>
      <c r="AW1324" s="785">
        <f t="shared" si="620"/>
        <v>0</v>
      </c>
      <c r="AX1324" s="91"/>
      <c r="AY1324" s="116">
        <f t="shared" si="621"/>
        <v>0</v>
      </c>
      <c r="AZ1324" s="116">
        <f t="shared" si="622"/>
        <v>0</v>
      </c>
      <c r="BA1324" s="116">
        <f t="shared" si="623"/>
        <v>0</v>
      </c>
      <c r="BB1324" s="116">
        <f t="shared" si="624"/>
        <v>0</v>
      </c>
      <c r="BC1324" s="115">
        <f t="shared" si="630"/>
        <v>0</v>
      </c>
      <c r="BD1324" s="116">
        <f t="shared" si="625"/>
        <v>0</v>
      </c>
      <c r="BE1324" s="120">
        <f t="shared" si="631"/>
        <v>0</v>
      </c>
      <c r="BF1324" s="115">
        <f t="shared" si="632"/>
        <v>0</v>
      </c>
      <c r="BG1324" s="116">
        <f t="shared" si="626"/>
        <v>0</v>
      </c>
      <c r="BH1324" s="120">
        <f t="shared" si="633"/>
        <v>0</v>
      </c>
      <c r="BI1324" s="115">
        <f t="shared" si="634"/>
        <v>0</v>
      </c>
      <c r="BJ1324" s="116">
        <f t="shared" si="627"/>
        <v>0</v>
      </c>
      <c r="BK1324" s="120">
        <f t="shared" si="635"/>
        <v>0</v>
      </c>
      <c r="BL1324" s="120">
        <f t="shared" si="636"/>
        <v>0</v>
      </c>
      <c r="BN1324" s="375">
        <f t="shared" si="628"/>
        <v>0</v>
      </c>
      <c r="BP1324" s="380"/>
      <c r="DH1324" s="102"/>
    </row>
    <row r="1325" spans="1:112" hidden="1">
      <c r="A1325" s="110"/>
      <c r="B1325" s="801" t="s">
        <v>1027</v>
      </c>
      <c r="C1325" s="801"/>
      <c r="D1325" s="801"/>
      <c r="E1325" s="801"/>
      <c r="F1325" s="801"/>
      <c r="G1325" s="801"/>
      <c r="H1325" s="801"/>
      <c r="I1325" s="801"/>
      <c r="J1325" s="801"/>
      <c r="K1325" s="801"/>
      <c r="L1325" s="801"/>
      <c r="M1325" s="801"/>
      <c r="N1325" s="801"/>
      <c r="O1325" s="801"/>
      <c r="P1325" s="801"/>
      <c r="Q1325" s="801"/>
      <c r="R1325" s="787"/>
      <c r="S1325" s="787"/>
      <c r="T1325" s="788"/>
      <c r="U1325" s="787"/>
      <c r="V1325" s="787"/>
      <c r="W1325" s="783"/>
      <c r="X1325" s="789"/>
      <c r="Y1325" s="789"/>
      <c r="Z1325" s="781"/>
      <c r="AA1325" s="782"/>
      <c r="AB1325" s="783"/>
      <c r="AC1325" s="781"/>
      <c r="AD1325" s="782"/>
      <c r="AE1325" s="783"/>
      <c r="AF1325" s="784">
        <f t="shared" si="629"/>
        <v>0</v>
      </c>
      <c r="AG1325" s="784"/>
      <c r="AH1325" s="784"/>
      <c r="AI1325" s="784"/>
      <c r="AJ1325" s="784">
        <f t="shared" si="617"/>
        <v>0</v>
      </c>
      <c r="AK1325" s="784"/>
      <c r="AL1325" s="784"/>
      <c r="AM1325" s="784"/>
      <c r="AN1325" s="784">
        <f t="shared" si="618"/>
        <v>0</v>
      </c>
      <c r="AO1325" s="784"/>
      <c r="AP1325" s="784"/>
      <c r="AQ1325" s="784"/>
      <c r="AR1325" s="363"/>
      <c r="AS1325" s="785">
        <f t="shared" si="619"/>
        <v>0</v>
      </c>
      <c r="AT1325" s="785"/>
      <c r="AU1325" s="785"/>
      <c r="AV1325" s="785"/>
      <c r="AW1325" s="785">
        <f t="shared" si="620"/>
        <v>0</v>
      </c>
      <c r="AX1325" s="91"/>
      <c r="AY1325" s="116">
        <f t="shared" si="621"/>
        <v>0</v>
      </c>
      <c r="AZ1325" s="116">
        <f t="shared" si="622"/>
        <v>0</v>
      </c>
      <c r="BA1325" s="116">
        <f t="shared" si="623"/>
        <v>0</v>
      </c>
      <c r="BB1325" s="116">
        <f t="shared" si="624"/>
        <v>0</v>
      </c>
      <c r="BC1325" s="115">
        <f t="shared" si="630"/>
        <v>0</v>
      </c>
      <c r="BD1325" s="116">
        <f t="shared" si="625"/>
        <v>0</v>
      </c>
      <c r="BE1325" s="120">
        <f t="shared" si="631"/>
        <v>0</v>
      </c>
      <c r="BF1325" s="115">
        <f t="shared" si="632"/>
        <v>0</v>
      </c>
      <c r="BG1325" s="116">
        <f t="shared" si="626"/>
        <v>0</v>
      </c>
      <c r="BH1325" s="120">
        <f t="shared" si="633"/>
        <v>0</v>
      </c>
      <c r="BI1325" s="115">
        <f t="shared" si="634"/>
        <v>0</v>
      </c>
      <c r="BJ1325" s="116">
        <f t="shared" si="627"/>
        <v>0</v>
      </c>
      <c r="BK1325" s="120">
        <f t="shared" si="635"/>
        <v>0</v>
      </c>
      <c r="BL1325" s="120">
        <f t="shared" si="636"/>
        <v>0</v>
      </c>
      <c r="BN1325" s="375">
        <f t="shared" si="628"/>
        <v>0</v>
      </c>
      <c r="BP1325" s="380"/>
      <c r="DH1325" s="102"/>
    </row>
    <row r="1326" spans="1:112" hidden="1">
      <c r="A1326" s="110"/>
      <c r="B1326" s="786" t="s">
        <v>1028</v>
      </c>
      <c r="C1326" s="786"/>
      <c r="D1326" s="786"/>
      <c r="E1326" s="786"/>
      <c r="F1326" s="786"/>
      <c r="G1326" s="786"/>
      <c r="H1326" s="786"/>
      <c r="I1326" s="786"/>
      <c r="J1326" s="786"/>
      <c r="K1326" s="786"/>
      <c r="L1326" s="786"/>
      <c r="M1326" s="786"/>
      <c r="N1326" s="786"/>
      <c r="O1326" s="786"/>
      <c r="P1326" s="786"/>
      <c r="Q1326" s="786"/>
      <c r="R1326" s="787"/>
      <c r="S1326" s="787"/>
      <c r="T1326" s="788"/>
      <c r="U1326" s="787" t="s">
        <v>7</v>
      </c>
      <c r="V1326" s="787"/>
      <c r="W1326" s="783">
        <v>4</v>
      </c>
      <c r="X1326" s="789"/>
      <c r="Y1326" s="789"/>
      <c r="Z1326" s="781">
        <v>1.5</v>
      </c>
      <c r="AA1326" s="782"/>
      <c r="AB1326" s="783"/>
      <c r="AC1326" s="781"/>
      <c r="AD1326" s="782"/>
      <c r="AE1326" s="783"/>
      <c r="AF1326" s="784">
        <f t="shared" si="629"/>
        <v>0</v>
      </c>
      <c r="AG1326" s="784"/>
      <c r="AH1326" s="784"/>
      <c r="AI1326" s="784"/>
      <c r="AJ1326" s="784">
        <f t="shared" si="617"/>
        <v>0</v>
      </c>
      <c r="AK1326" s="784"/>
      <c r="AL1326" s="784"/>
      <c r="AM1326" s="784"/>
      <c r="AN1326" s="784">
        <f t="shared" si="618"/>
        <v>0</v>
      </c>
      <c r="AO1326" s="784"/>
      <c r="AP1326" s="784"/>
      <c r="AQ1326" s="784"/>
      <c r="AR1326" s="363"/>
      <c r="AS1326" s="785">
        <f t="shared" si="619"/>
        <v>0</v>
      </c>
      <c r="AT1326" s="785"/>
      <c r="AU1326" s="785"/>
      <c r="AV1326" s="785"/>
      <c r="AW1326" s="785">
        <f t="shared" si="620"/>
        <v>0</v>
      </c>
      <c r="AX1326" s="91"/>
      <c r="AY1326" s="116">
        <f t="shared" si="621"/>
        <v>0</v>
      </c>
      <c r="AZ1326" s="116">
        <f t="shared" si="622"/>
        <v>0</v>
      </c>
      <c r="BA1326" s="116">
        <f t="shared" si="623"/>
        <v>0</v>
      </c>
      <c r="BB1326" s="116">
        <f t="shared" si="624"/>
        <v>0</v>
      </c>
      <c r="BC1326" s="115">
        <f t="shared" si="630"/>
        <v>0</v>
      </c>
      <c r="BD1326" s="116">
        <f t="shared" si="625"/>
        <v>0</v>
      </c>
      <c r="BE1326" s="120">
        <f t="shared" si="631"/>
        <v>0</v>
      </c>
      <c r="BF1326" s="115">
        <f t="shared" si="632"/>
        <v>0</v>
      </c>
      <c r="BG1326" s="116">
        <f t="shared" si="626"/>
        <v>0</v>
      </c>
      <c r="BH1326" s="120">
        <f t="shared" si="633"/>
        <v>0</v>
      </c>
      <c r="BI1326" s="115">
        <f t="shared" si="634"/>
        <v>0</v>
      </c>
      <c r="BJ1326" s="116">
        <f t="shared" si="627"/>
        <v>0</v>
      </c>
      <c r="BK1326" s="120">
        <f t="shared" si="635"/>
        <v>0</v>
      </c>
      <c r="BL1326" s="120">
        <f t="shared" si="636"/>
        <v>0</v>
      </c>
      <c r="BN1326" s="375">
        <f t="shared" si="628"/>
        <v>0</v>
      </c>
      <c r="BP1326" s="380"/>
      <c r="DH1326" s="102"/>
    </row>
    <row r="1327" spans="1:112" hidden="1">
      <c r="A1327" s="110"/>
      <c r="B1327" s="786" t="s">
        <v>1029</v>
      </c>
      <c r="C1327" s="786"/>
      <c r="D1327" s="786"/>
      <c r="E1327" s="786"/>
      <c r="F1327" s="786"/>
      <c r="G1327" s="786"/>
      <c r="H1327" s="786"/>
      <c r="I1327" s="786"/>
      <c r="J1327" s="786"/>
      <c r="K1327" s="786"/>
      <c r="L1327" s="786"/>
      <c r="M1327" s="786"/>
      <c r="N1327" s="786"/>
      <c r="O1327" s="786"/>
      <c r="P1327" s="786"/>
      <c r="Q1327" s="786"/>
      <c r="R1327" s="787"/>
      <c r="S1327" s="787"/>
      <c r="T1327" s="788"/>
      <c r="U1327" s="787" t="s">
        <v>7</v>
      </c>
      <c r="V1327" s="787"/>
      <c r="W1327" s="783">
        <v>4</v>
      </c>
      <c r="X1327" s="789"/>
      <c r="Y1327" s="789"/>
      <c r="Z1327" s="781">
        <v>3</v>
      </c>
      <c r="AA1327" s="782"/>
      <c r="AB1327" s="783"/>
      <c r="AC1327" s="781"/>
      <c r="AD1327" s="782"/>
      <c r="AE1327" s="783"/>
      <c r="AF1327" s="784">
        <f t="shared" si="629"/>
        <v>0</v>
      </c>
      <c r="AG1327" s="784"/>
      <c r="AH1327" s="784"/>
      <c r="AI1327" s="784"/>
      <c r="AJ1327" s="784">
        <f t="shared" si="617"/>
        <v>0</v>
      </c>
      <c r="AK1327" s="784"/>
      <c r="AL1327" s="784"/>
      <c r="AM1327" s="784"/>
      <c r="AN1327" s="784">
        <f t="shared" si="618"/>
        <v>0</v>
      </c>
      <c r="AO1327" s="784"/>
      <c r="AP1327" s="784"/>
      <c r="AQ1327" s="784"/>
      <c r="AR1327" s="363"/>
      <c r="AS1327" s="785">
        <f t="shared" si="619"/>
        <v>0</v>
      </c>
      <c r="AT1327" s="785"/>
      <c r="AU1327" s="785"/>
      <c r="AV1327" s="785"/>
      <c r="AW1327" s="785">
        <f t="shared" si="620"/>
        <v>0</v>
      </c>
      <c r="AX1327" s="91"/>
      <c r="AY1327" s="116">
        <f t="shared" si="621"/>
        <v>0</v>
      </c>
      <c r="AZ1327" s="116">
        <f t="shared" si="622"/>
        <v>0</v>
      </c>
      <c r="BA1327" s="116">
        <f t="shared" si="623"/>
        <v>0</v>
      </c>
      <c r="BB1327" s="116">
        <f t="shared" si="624"/>
        <v>0</v>
      </c>
      <c r="BC1327" s="115">
        <f t="shared" si="630"/>
        <v>0</v>
      </c>
      <c r="BD1327" s="116">
        <f t="shared" si="625"/>
        <v>0</v>
      </c>
      <c r="BE1327" s="120">
        <f t="shared" si="631"/>
        <v>0</v>
      </c>
      <c r="BF1327" s="115">
        <f t="shared" si="632"/>
        <v>0</v>
      </c>
      <c r="BG1327" s="116">
        <f t="shared" si="626"/>
        <v>0</v>
      </c>
      <c r="BH1327" s="120">
        <f t="shared" si="633"/>
        <v>0</v>
      </c>
      <c r="BI1327" s="115">
        <f t="shared" si="634"/>
        <v>0</v>
      </c>
      <c r="BJ1327" s="116">
        <f t="shared" si="627"/>
        <v>0</v>
      </c>
      <c r="BK1327" s="120">
        <f t="shared" si="635"/>
        <v>0</v>
      </c>
      <c r="BL1327" s="120">
        <f t="shared" si="636"/>
        <v>0</v>
      </c>
      <c r="BN1327" s="375">
        <f t="shared" si="628"/>
        <v>0</v>
      </c>
      <c r="BP1327" s="380"/>
      <c r="DH1327" s="102"/>
    </row>
    <row r="1328" spans="1:112" hidden="1">
      <c r="A1328" s="110"/>
      <c r="B1328" s="786" t="s">
        <v>1030</v>
      </c>
      <c r="C1328" s="786"/>
      <c r="D1328" s="786"/>
      <c r="E1328" s="786"/>
      <c r="F1328" s="786"/>
      <c r="G1328" s="786"/>
      <c r="H1328" s="786"/>
      <c r="I1328" s="786"/>
      <c r="J1328" s="786"/>
      <c r="K1328" s="786"/>
      <c r="L1328" s="786"/>
      <c r="M1328" s="786"/>
      <c r="N1328" s="786"/>
      <c r="O1328" s="786"/>
      <c r="P1328" s="786"/>
      <c r="Q1328" s="786"/>
      <c r="R1328" s="787"/>
      <c r="S1328" s="787"/>
      <c r="T1328" s="788"/>
      <c r="U1328" s="787" t="s">
        <v>7</v>
      </c>
      <c r="V1328" s="787"/>
      <c r="W1328" s="783">
        <v>4</v>
      </c>
      <c r="X1328" s="789"/>
      <c r="Y1328" s="789"/>
      <c r="Z1328" s="781">
        <v>5</v>
      </c>
      <c r="AA1328" s="782"/>
      <c r="AB1328" s="783"/>
      <c r="AC1328" s="781"/>
      <c r="AD1328" s="782"/>
      <c r="AE1328" s="783"/>
      <c r="AF1328" s="784">
        <f t="shared" si="629"/>
        <v>0</v>
      </c>
      <c r="AG1328" s="784"/>
      <c r="AH1328" s="784"/>
      <c r="AI1328" s="784"/>
      <c r="AJ1328" s="784">
        <f t="shared" si="617"/>
        <v>0</v>
      </c>
      <c r="AK1328" s="784"/>
      <c r="AL1328" s="784"/>
      <c r="AM1328" s="784"/>
      <c r="AN1328" s="784">
        <f t="shared" si="618"/>
        <v>0</v>
      </c>
      <c r="AO1328" s="784"/>
      <c r="AP1328" s="784"/>
      <c r="AQ1328" s="784"/>
      <c r="AR1328" s="363"/>
      <c r="AS1328" s="785">
        <f t="shared" si="619"/>
        <v>0</v>
      </c>
      <c r="AT1328" s="785"/>
      <c r="AU1328" s="785"/>
      <c r="AV1328" s="785"/>
      <c r="AW1328" s="785">
        <f t="shared" si="620"/>
        <v>0</v>
      </c>
      <c r="AX1328" s="91"/>
      <c r="AY1328" s="116">
        <f t="shared" si="621"/>
        <v>0</v>
      </c>
      <c r="AZ1328" s="116">
        <f t="shared" si="622"/>
        <v>0</v>
      </c>
      <c r="BA1328" s="116">
        <f t="shared" si="623"/>
        <v>0</v>
      </c>
      <c r="BB1328" s="116">
        <f t="shared" si="624"/>
        <v>0</v>
      </c>
      <c r="BC1328" s="115">
        <f t="shared" si="630"/>
        <v>0</v>
      </c>
      <c r="BD1328" s="116">
        <f t="shared" si="625"/>
        <v>0</v>
      </c>
      <c r="BE1328" s="120">
        <f t="shared" si="631"/>
        <v>0</v>
      </c>
      <c r="BF1328" s="115">
        <f t="shared" si="632"/>
        <v>0</v>
      </c>
      <c r="BG1328" s="116">
        <f t="shared" si="626"/>
        <v>0</v>
      </c>
      <c r="BH1328" s="120">
        <f t="shared" si="633"/>
        <v>0</v>
      </c>
      <c r="BI1328" s="115">
        <f t="shared" si="634"/>
        <v>0</v>
      </c>
      <c r="BJ1328" s="116">
        <f t="shared" si="627"/>
        <v>0</v>
      </c>
      <c r="BK1328" s="120">
        <f t="shared" si="635"/>
        <v>0</v>
      </c>
      <c r="BL1328" s="120">
        <f t="shared" si="636"/>
        <v>0</v>
      </c>
      <c r="BN1328" s="375">
        <f t="shared" si="628"/>
        <v>0</v>
      </c>
      <c r="BP1328" s="380"/>
      <c r="DH1328" s="102"/>
    </row>
    <row r="1329" spans="1:112" hidden="1">
      <c r="A1329" s="110"/>
      <c r="B1329" s="786"/>
      <c r="C1329" s="786"/>
      <c r="D1329" s="786"/>
      <c r="E1329" s="786"/>
      <c r="F1329" s="786"/>
      <c r="G1329" s="786"/>
      <c r="H1329" s="786"/>
      <c r="I1329" s="786"/>
      <c r="J1329" s="786"/>
      <c r="K1329" s="786"/>
      <c r="L1329" s="786"/>
      <c r="M1329" s="786"/>
      <c r="N1329" s="786"/>
      <c r="O1329" s="786"/>
      <c r="P1329" s="786"/>
      <c r="Q1329" s="786"/>
      <c r="R1329" s="787"/>
      <c r="S1329" s="787"/>
      <c r="T1329" s="788"/>
      <c r="U1329" s="787"/>
      <c r="V1329" s="787"/>
      <c r="W1329" s="783"/>
      <c r="X1329" s="789"/>
      <c r="Y1329" s="789"/>
      <c r="Z1329" s="789"/>
      <c r="AA1329" s="789"/>
      <c r="AB1329" s="789"/>
      <c r="AC1329" s="781"/>
      <c r="AD1329" s="782"/>
      <c r="AE1329" s="783"/>
      <c r="AF1329" s="784">
        <f t="shared" si="629"/>
        <v>0</v>
      </c>
      <c r="AG1329" s="784"/>
      <c r="AH1329" s="784"/>
      <c r="AI1329" s="784"/>
      <c r="AJ1329" s="784">
        <f t="shared" si="617"/>
        <v>0</v>
      </c>
      <c r="AK1329" s="784"/>
      <c r="AL1329" s="784"/>
      <c r="AM1329" s="784"/>
      <c r="AN1329" s="784">
        <f t="shared" si="618"/>
        <v>0</v>
      </c>
      <c r="AO1329" s="784"/>
      <c r="AP1329" s="784"/>
      <c r="AQ1329" s="784"/>
      <c r="AR1329" s="363"/>
      <c r="AS1329" s="785">
        <f t="shared" si="619"/>
        <v>0</v>
      </c>
      <c r="AT1329" s="785"/>
      <c r="AU1329" s="785"/>
      <c r="AV1329" s="785"/>
      <c r="AW1329" s="785">
        <f t="shared" si="620"/>
        <v>0</v>
      </c>
      <c r="AX1329" s="91"/>
      <c r="AY1329" s="116">
        <f t="shared" si="621"/>
        <v>0</v>
      </c>
      <c r="AZ1329" s="116">
        <f t="shared" si="622"/>
        <v>0</v>
      </c>
      <c r="BA1329" s="116">
        <f t="shared" si="623"/>
        <v>0</v>
      </c>
      <c r="BB1329" s="116">
        <f t="shared" si="624"/>
        <v>0</v>
      </c>
      <c r="BC1329" s="115">
        <f t="shared" si="630"/>
        <v>0</v>
      </c>
      <c r="BD1329" s="116">
        <f t="shared" si="625"/>
        <v>0</v>
      </c>
      <c r="BE1329" s="120">
        <f t="shared" si="631"/>
        <v>0</v>
      </c>
      <c r="BF1329" s="115">
        <f t="shared" si="632"/>
        <v>0</v>
      </c>
      <c r="BG1329" s="116">
        <f t="shared" si="626"/>
        <v>0</v>
      </c>
      <c r="BH1329" s="120">
        <f t="shared" si="633"/>
        <v>0</v>
      </c>
      <c r="BI1329" s="115">
        <f t="shared" si="634"/>
        <v>0</v>
      </c>
      <c r="BJ1329" s="116">
        <f t="shared" si="627"/>
        <v>0</v>
      </c>
      <c r="BK1329" s="120">
        <f t="shared" si="635"/>
        <v>0</v>
      </c>
      <c r="BL1329" s="120">
        <f t="shared" si="636"/>
        <v>0</v>
      </c>
      <c r="BN1329" s="375">
        <f t="shared" si="628"/>
        <v>0</v>
      </c>
      <c r="BP1329" s="380"/>
      <c r="DH1329" s="102"/>
    </row>
    <row r="1330" spans="1:112" hidden="1">
      <c r="A1330" s="110"/>
      <c r="B1330" s="786"/>
      <c r="C1330" s="786"/>
      <c r="D1330" s="786"/>
      <c r="E1330" s="786"/>
      <c r="F1330" s="786"/>
      <c r="G1330" s="786"/>
      <c r="H1330" s="786"/>
      <c r="I1330" s="786"/>
      <c r="J1330" s="786"/>
      <c r="K1330" s="786"/>
      <c r="L1330" s="786"/>
      <c r="M1330" s="786"/>
      <c r="N1330" s="786"/>
      <c r="O1330" s="786"/>
      <c r="P1330" s="786"/>
      <c r="Q1330" s="786"/>
      <c r="R1330" s="787"/>
      <c r="S1330" s="787"/>
      <c r="T1330" s="788"/>
      <c r="U1330" s="787"/>
      <c r="V1330" s="787"/>
      <c r="W1330" s="783"/>
      <c r="X1330" s="789"/>
      <c r="Y1330" s="789"/>
      <c r="Z1330" s="789"/>
      <c r="AA1330" s="789"/>
      <c r="AB1330" s="789"/>
      <c r="AC1330" s="781"/>
      <c r="AD1330" s="782"/>
      <c r="AE1330" s="783"/>
      <c r="AF1330" s="784">
        <f t="shared" si="629"/>
        <v>0</v>
      </c>
      <c r="AG1330" s="784"/>
      <c r="AH1330" s="784"/>
      <c r="AI1330" s="784"/>
      <c r="AJ1330" s="784">
        <f t="shared" si="617"/>
        <v>0</v>
      </c>
      <c r="AK1330" s="784"/>
      <c r="AL1330" s="784"/>
      <c r="AM1330" s="784"/>
      <c r="AN1330" s="784">
        <f t="shared" si="618"/>
        <v>0</v>
      </c>
      <c r="AO1330" s="784"/>
      <c r="AP1330" s="784"/>
      <c r="AQ1330" s="784"/>
      <c r="AR1330" s="363"/>
      <c r="AS1330" s="785">
        <f t="shared" si="619"/>
        <v>0</v>
      </c>
      <c r="AT1330" s="785"/>
      <c r="AU1330" s="785"/>
      <c r="AV1330" s="785"/>
      <c r="AW1330" s="785">
        <f t="shared" si="620"/>
        <v>0</v>
      </c>
      <c r="AX1330" s="91"/>
      <c r="AY1330" s="116">
        <f t="shared" si="621"/>
        <v>0</v>
      </c>
      <c r="AZ1330" s="116">
        <f t="shared" si="622"/>
        <v>0</v>
      </c>
      <c r="BA1330" s="116">
        <f t="shared" si="623"/>
        <v>0</v>
      </c>
      <c r="BB1330" s="116">
        <f t="shared" si="624"/>
        <v>0</v>
      </c>
      <c r="BC1330" s="115">
        <f t="shared" si="630"/>
        <v>0</v>
      </c>
      <c r="BD1330" s="116">
        <f t="shared" si="625"/>
        <v>0</v>
      </c>
      <c r="BE1330" s="120">
        <f t="shared" si="631"/>
        <v>0</v>
      </c>
      <c r="BF1330" s="115">
        <f t="shared" si="632"/>
        <v>0</v>
      </c>
      <c r="BG1330" s="116">
        <f t="shared" si="626"/>
        <v>0</v>
      </c>
      <c r="BH1330" s="120">
        <f t="shared" si="633"/>
        <v>0</v>
      </c>
      <c r="BI1330" s="115">
        <f t="shared" si="634"/>
        <v>0</v>
      </c>
      <c r="BJ1330" s="116">
        <f t="shared" si="627"/>
        <v>0</v>
      </c>
      <c r="BK1330" s="120">
        <f t="shared" si="635"/>
        <v>0</v>
      </c>
      <c r="BL1330" s="120">
        <f t="shared" si="636"/>
        <v>0</v>
      </c>
      <c r="BN1330" s="375">
        <f t="shared" si="628"/>
        <v>0</v>
      </c>
      <c r="BP1330" s="380"/>
      <c r="DH1330" s="102"/>
    </row>
    <row r="1331" spans="1:112" hidden="1">
      <c r="A1331" s="110"/>
      <c r="B1331" s="801" t="s">
        <v>1032</v>
      </c>
      <c r="C1331" s="801"/>
      <c r="D1331" s="801"/>
      <c r="E1331" s="801"/>
      <c r="F1331" s="801"/>
      <c r="G1331" s="801"/>
      <c r="H1331" s="801"/>
      <c r="I1331" s="801"/>
      <c r="J1331" s="801"/>
      <c r="K1331" s="801"/>
      <c r="L1331" s="801"/>
      <c r="M1331" s="801"/>
      <c r="N1331" s="801"/>
      <c r="O1331" s="801"/>
      <c r="P1331" s="801"/>
      <c r="Q1331" s="801"/>
      <c r="R1331" s="787"/>
      <c r="S1331" s="787"/>
      <c r="T1331" s="788"/>
      <c r="U1331" s="787"/>
      <c r="V1331" s="787"/>
      <c r="W1331" s="783"/>
      <c r="X1331" s="789"/>
      <c r="Y1331" s="789"/>
      <c r="Z1331" s="789"/>
      <c r="AA1331" s="789"/>
      <c r="AB1331" s="789"/>
      <c r="AC1331" s="781"/>
      <c r="AD1331" s="782"/>
      <c r="AE1331" s="783"/>
      <c r="AF1331" s="784">
        <f t="shared" si="629"/>
        <v>0</v>
      </c>
      <c r="AG1331" s="784"/>
      <c r="AH1331" s="784"/>
      <c r="AI1331" s="784"/>
      <c r="AJ1331" s="784">
        <f t="shared" si="617"/>
        <v>0</v>
      </c>
      <c r="AK1331" s="784"/>
      <c r="AL1331" s="784"/>
      <c r="AM1331" s="784"/>
      <c r="AN1331" s="784">
        <f t="shared" si="618"/>
        <v>0</v>
      </c>
      <c r="AO1331" s="784"/>
      <c r="AP1331" s="784"/>
      <c r="AQ1331" s="784"/>
      <c r="AR1331" s="363"/>
      <c r="AS1331" s="785">
        <f t="shared" si="619"/>
        <v>0</v>
      </c>
      <c r="AT1331" s="785"/>
      <c r="AU1331" s="785"/>
      <c r="AV1331" s="785"/>
      <c r="AW1331" s="785">
        <f t="shared" si="620"/>
        <v>0</v>
      </c>
      <c r="AX1331" s="91"/>
      <c r="AY1331" s="116">
        <f t="shared" si="621"/>
        <v>0</v>
      </c>
      <c r="AZ1331" s="116">
        <f t="shared" si="622"/>
        <v>0</v>
      </c>
      <c r="BA1331" s="116">
        <f t="shared" si="623"/>
        <v>0</v>
      </c>
      <c r="BB1331" s="116">
        <f t="shared" si="624"/>
        <v>0</v>
      </c>
      <c r="BC1331" s="115">
        <f t="shared" si="630"/>
        <v>0</v>
      </c>
      <c r="BD1331" s="116">
        <f t="shared" si="625"/>
        <v>0</v>
      </c>
      <c r="BE1331" s="120">
        <f t="shared" si="631"/>
        <v>0</v>
      </c>
      <c r="BF1331" s="115">
        <f t="shared" si="632"/>
        <v>0</v>
      </c>
      <c r="BG1331" s="116">
        <f t="shared" si="626"/>
        <v>0</v>
      </c>
      <c r="BH1331" s="120">
        <f t="shared" si="633"/>
        <v>0</v>
      </c>
      <c r="BI1331" s="115">
        <f t="shared" si="634"/>
        <v>0</v>
      </c>
      <c r="BJ1331" s="116">
        <f t="shared" si="627"/>
        <v>0</v>
      </c>
      <c r="BK1331" s="120">
        <f t="shared" si="635"/>
        <v>0</v>
      </c>
      <c r="BL1331" s="120">
        <f t="shared" si="636"/>
        <v>0</v>
      </c>
      <c r="BN1331" s="375">
        <f t="shared" si="628"/>
        <v>0</v>
      </c>
      <c r="BP1331" s="380"/>
      <c r="DH1331" s="102"/>
    </row>
    <row r="1332" spans="1:112" hidden="1">
      <c r="A1332" s="110"/>
      <c r="B1332" s="786" t="s">
        <v>981</v>
      </c>
      <c r="C1332" s="786"/>
      <c r="D1332" s="786"/>
      <c r="E1332" s="786"/>
      <c r="F1332" s="786"/>
      <c r="G1332" s="786"/>
      <c r="H1332" s="786"/>
      <c r="I1332" s="786"/>
      <c r="J1332" s="786"/>
      <c r="K1332" s="786"/>
      <c r="L1332" s="786"/>
      <c r="M1332" s="786"/>
      <c r="N1332" s="786"/>
      <c r="O1332" s="786"/>
      <c r="P1332" s="786"/>
      <c r="Q1332" s="786"/>
      <c r="R1332" s="787"/>
      <c r="S1332" s="787"/>
      <c r="T1332" s="788"/>
      <c r="U1332" s="787" t="s">
        <v>7</v>
      </c>
      <c r="V1332" s="787"/>
      <c r="W1332" s="783">
        <v>10</v>
      </c>
      <c r="X1332" s="789"/>
      <c r="Y1332" s="789"/>
      <c r="Z1332" s="789">
        <v>15</v>
      </c>
      <c r="AA1332" s="789"/>
      <c r="AB1332" s="789"/>
      <c r="AC1332" s="781"/>
      <c r="AD1332" s="782"/>
      <c r="AE1332" s="783"/>
      <c r="AF1332" s="784">
        <f t="shared" si="629"/>
        <v>0</v>
      </c>
      <c r="AG1332" s="784"/>
      <c r="AH1332" s="784"/>
      <c r="AI1332" s="784"/>
      <c r="AJ1332" s="784">
        <f t="shared" si="617"/>
        <v>0</v>
      </c>
      <c r="AK1332" s="784"/>
      <c r="AL1332" s="784"/>
      <c r="AM1332" s="784"/>
      <c r="AN1332" s="784">
        <f t="shared" si="618"/>
        <v>0</v>
      </c>
      <c r="AO1332" s="784"/>
      <c r="AP1332" s="784"/>
      <c r="AQ1332" s="784"/>
      <c r="AR1332" s="363"/>
      <c r="AS1332" s="785">
        <f t="shared" si="619"/>
        <v>0</v>
      </c>
      <c r="AT1332" s="785"/>
      <c r="AU1332" s="785"/>
      <c r="AV1332" s="785"/>
      <c r="AW1332" s="785">
        <f t="shared" si="620"/>
        <v>0</v>
      </c>
      <c r="AX1332" s="91"/>
      <c r="AY1332" s="116">
        <f t="shared" si="621"/>
        <v>0</v>
      </c>
      <c r="AZ1332" s="116">
        <f t="shared" si="622"/>
        <v>0</v>
      </c>
      <c r="BA1332" s="116">
        <f t="shared" si="623"/>
        <v>0</v>
      </c>
      <c r="BB1332" s="116">
        <f t="shared" si="624"/>
        <v>0</v>
      </c>
      <c r="BC1332" s="115">
        <f t="shared" si="630"/>
        <v>0</v>
      </c>
      <c r="BD1332" s="116">
        <f t="shared" si="625"/>
        <v>0</v>
      </c>
      <c r="BE1332" s="120">
        <f t="shared" si="631"/>
        <v>0</v>
      </c>
      <c r="BF1332" s="115">
        <f t="shared" si="632"/>
        <v>0</v>
      </c>
      <c r="BG1332" s="116">
        <f t="shared" si="626"/>
        <v>0</v>
      </c>
      <c r="BH1332" s="120">
        <f t="shared" si="633"/>
        <v>0</v>
      </c>
      <c r="BI1332" s="115">
        <f t="shared" si="634"/>
        <v>0</v>
      </c>
      <c r="BJ1332" s="116">
        <f t="shared" si="627"/>
        <v>0</v>
      </c>
      <c r="BK1332" s="120">
        <f t="shared" si="635"/>
        <v>0</v>
      </c>
      <c r="BL1332" s="120">
        <f t="shared" si="636"/>
        <v>0</v>
      </c>
      <c r="BN1332" s="375">
        <f t="shared" si="628"/>
        <v>0</v>
      </c>
      <c r="BP1332" s="380"/>
      <c r="DH1332" s="102"/>
    </row>
    <row r="1333" spans="1:112" hidden="1">
      <c r="A1333" s="110"/>
      <c r="B1333" s="786" t="s">
        <v>1033</v>
      </c>
      <c r="C1333" s="786"/>
      <c r="D1333" s="786"/>
      <c r="E1333" s="786"/>
      <c r="F1333" s="786"/>
      <c r="G1333" s="786"/>
      <c r="H1333" s="786"/>
      <c r="I1333" s="786"/>
      <c r="J1333" s="786"/>
      <c r="K1333" s="786"/>
      <c r="L1333" s="786"/>
      <c r="M1333" s="786"/>
      <c r="N1333" s="786"/>
      <c r="O1333" s="786"/>
      <c r="P1333" s="786"/>
      <c r="Q1333" s="786"/>
      <c r="R1333" s="787"/>
      <c r="S1333" s="787"/>
      <c r="T1333" s="788"/>
      <c r="U1333" s="787" t="s">
        <v>7</v>
      </c>
      <c r="V1333" s="787"/>
      <c r="W1333" s="783">
        <v>10</v>
      </c>
      <c r="X1333" s="789"/>
      <c r="Y1333" s="789"/>
      <c r="Z1333" s="789">
        <v>15</v>
      </c>
      <c r="AA1333" s="789"/>
      <c r="AB1333" s="789"/>
      <c r="AC1333" s="781"/>
      <c r="AD1333" s="782"/>
      <c r="AE1333" s="783"/>
      <c r="AF1333" s="784">
        <f t="shared" si="629"/>
        <v>0</v>
      </c>
      <c r="AG1333" s="784"/>
      <c r="AH1333" s="784"/>
      <c r="AI1333" s="784"/>
      <c r="AJ1333" s="784">
        <f t="shared" si="617"/>
        <v>0</v>
      </c>
      <c r="AK1333" s="784"/>
      <c r="AL1333" s="784"/>
      <c r="AM1333" s="784"/>
      <c r="AN1333" s="784">
        <f t="shared" si="618"/>
        <v>0</v>
      </c>
      <c r="AO1333" s="784"/>
      <c r="AP1333" s="784"/>
      <c r="AQ1333" s="784"/>
      <c r="AR1333" s="363"/>
      <c r="AS1333" s="785">
        <f t="shared" si="619"/>
        <v>0</v>
      </c>
      <c r="AT1333" s="785"/>
      <c r="AU1333" s="785"/>
      <c r="AV1333" s="785"/>
      <c r="AW1333" s="785">
        <f t="shared" si="620"/>
        <v>0</v>
      </c>
      <c r="AX1333" s="91"/>
      <c r="AY1333" s="116">
        <f t="shared" si="621"/>
        <v>0</v>
      </c>
      <c r="AZ1333" s="116">
        <f t="shared" si="622"/>
        <v>0</v>
      </c>
      <c r="BA1333" s="116">
        <f t="shared" si="623"/>
        <v>0</v>
      </c>
      <c r="BB1333" s="116">
        <f t="shared" si="624"/>
        <v>0</v>
      </c>
      <c r="BC1333" s="115">
        <f t="shared" si="630"/>
        <v>0</v>
      </c>
      <c r="BD1333" s="116">
        <f t="shared" si="625"/>
        <v>0</v>
      </c>
      <c r="BE1333" s="120">
        <f t="shared" si="631"/>
        <v>0</v>
      </c>
      <c r="BF1333" s="115">
        <f t="shared" si="632"/>
        <v>0</v>
      </c>
      <c r="BG1333" s="116">
        <f t="shared" si="626"/>
        <v>0</v>
      </c>
      <c r="BH1333" s="120">
        <f t="shared" si="633"/>
        <v>0</v>
      </c>
      <c r="BI1333" s="115">
        <f t="shared" si="634"/>
        <v>0</v>
      </c>
      <c r="BJ1333" s="116">
        <f t="shared" si="627"/>
        <v>0</v>
      </c>
      <c r="BK1333" s="120">
        <f t="shared" si="635"/>
        <v>0</v>
      </c>
      <c r="BL1333" s="120">
        <f t="shared" si="636"/>
        <v>0</v>
      </c>
      <c r="BN1333" s="375">
        <f t="shared" si="628"/>
        <v>0</v>
      </c>
      <c r="BP1333" s="380"/>
      <c r="DH1333" s="102"/>
    </row>
    <row r="1334" spans="1:112" hidden="1">
      <c r="A1334" s="110"/>
      <c r="B1334" s="786"/>
      <c r="C1334" s="786"/>
      <c r="D1334" s="786"/>
      <c r="E1334" s="786"/>
      <c r="F1334" s="786"/>
      <c r="G1334" s="786"/>
      <c r="H1334" s="786"/>
      <c r="I1334" s="786"/>
      <c r="J1334" s="786"/>
      <c r="K1334" s="786"/>
      <c r="L1334" s="786"/>
      <c r="M1334" s="786"/>
      <c r="N1334" s="786"/>
      <c r="O1334" s="786"/>
      <c r="P1334" s="786"/>
      <c r="Q1334" s="786"/>
      <c r="R1334" s="787"/>
      <c r="S1334" s="787"/>
      <c r="T1334" s="788"/>
      <c r="U1334" s="787"/>
      <c r="V1334" s="787"/>
      <c r="W1334" s="783"/>
      <c r="X1334" s="789"/>
      <c r="Y1334" s="789"/>
      <c r="Z1334" s="789"/>
      <c r="AA1334" s="789"/>
      <c r="AB1334" s="789"/>
      <c r="AC1334" s="781"/>
      <c r="AD1334" s="782"/>
      <c r="AE1334" s="783"/>
      <c r="AF1334" s="784">
        <f t="shared" si="629"/>
        <v>0</v>
      </c>
      <c r="AG1334" s="784"/>
      <c r="AH1334" s="784"/>
      <c r="AI1334" s="784"/>
      <c r="AJ1334" s="784">
        <f t="shared" si="617"/>
        <v>0</v>
      </c>
      <c r="AK1334" s="784"/>
      <c r="AL1334" s="784"/>
      <c r="AM1334" s="784"/>
      <c r="AN1334" s="784">
        <f t="shared" si="618"/>
        <v>0</v>
      </c>
      <c r="AO1334" s="784"/>
      <c r="AP1334" s="784"/>
      <c r="AQ1334" s="784"/>
      <c r="AR1334" s="363"/>
      <c r="AS1334" s="785">
        <f t="shared" si="619"/>
        <v>0</v>
      </c>
      <c r="AT1334" s="785"/>
      <c r="AU1334" s="785"/>
      <c r="AV1334" s="785"/>
      <c r="AW1334" s="785">
        <f t="shared" si="620"/>
        <v>0</v>
      </c>
      <c r="AX1334" s="91"/>
      <c r="AY1334" s="116">
        <f t="shared" si="621"/>
        <v>0</v>
      </c>
      <c r="AZ1334" s="116">
        <f t="shared" si="622"/>
        <v>0</v>
      </c>
      <c r="BA1334" s="116">
        <f t="shared" si="623"/>
        <v>0</v>
      </c>
      <c r="BB1334" s="116">
        <f t="shared" si="624"/>
        <v>0</v>
      </c>
      <c r="BC1334" s="115">
        <f t="shared" si="630"/>
        <v>0</v>
      </c>
      <c r="BD1334" s="116">
        <f t="shared" si="625"/>
        <v>0</v>
      </c>
      <c r="BE1334" s="120">
        <f t="shared" si="631"/>
        <v>0</v>
      </c>
      <c r="BF1334" s="115">
        <f t="shared" si="632"/>
        <v>0</v>
      </c>
      <c r="BG1334" s="116">
        <f t="shared" si="626"/>
        <v>0</v>
      </c>
      <c r="BH1334" s="120">
        <f t="shared" si="633"/>
        <v>0</v>
      </c>
      <c r="BI1334" s="115">
        <f t="shared" si="634"/>
        <v>0</v>
      </c>
      <c r="BJ1334" s="116">
        <f t="shared" si="627"/>
        <v>0</v>
      </c>
      <c r="BK1334" s="120">
        <f t="shared" si="635"/>
        <v>0</v>
      </c>
      <c r="BL1334" s="120">
        <f t="shared" si="636"/>
        <v>0</v>
      </c>
      <c r="BN1334" s="375">
        <f t="shared" si="628"/>
        <v>0</v>
      </c>
      <c r="BP1334" s="380"/>
      <c r="DH1334" s="102"/>
    </row>
    <row r="1335" spans="1:112" hidden="1">
      <c r="A1335" s="110"/>
      <c r="B1335" s="786"/>
      <c r="C1335" s="786"/>
      <c r="D1335" s="786"/>
      <c r="E1335" s="786"/>
      <c r="F1335" s="786"/>
      <c r="G1335" s="786"/>
      <c r="H1335" s="786"/>
      <c r="I1335" s="786"/>
      <c r="J1335" s="786"/>
      <c r="K1335" s="786"/>
      <c r="L1335" s="786"/>
      <c r="M1335" s="786"/>
      <c r="N1335" s="786"/>
      <c r="O1335" s="786"/>
      <c r="P1335" s="786"/>
      <c r="Q1335" s="786"/>
      <c r="R1335" s="787"/>
      <c r="S1335" s="787"/>
      <c r="T1335" s="788"/>
      <c r="U1335" s="787"/>
      <c r="V1335" s="787"/>
      <c r="W1335" s="783"/>
      <c r="X1335" s="789"/>
      <c r="Y1335" s="789"/>
      <c r="Z1335" s="789"/>
      <c r="AA1335" s="789"/>
      <c r="AB1335" s="789"/>
      <c r="AC1335" s="781"/>
      <c r="AD1335" s="782"/>
      <c r="AE1335" s="783"/>
      <c r="AF1335" s="784">
        <f t="shared" si="629"/>
        <v>0</v>
      </c>
      <c r="AG1335" s="784"/>
      <c r="AH1335" s="784"/>
      <c r="AI1335" s="784"/>
      <c r="AJ1335" s="784">
        <f t="shared" si="617"/>
        <v>0</v>
      </c>
      <c r="AK1335" s="784"/>
      <c r="AL1335" s="784"/>
      <c r="AM1335" s="784"/>
      <c r="AN1335" s="784">
        <f t="shared" si="618"/>
        <v>0</v>
      </c>
      <c r="AO1335" s="784"/>
      <c r="AP1335" s="784"/>
      <c r="AQ1335" s="784"/>
      <c r="AR1335" s="363"/>
      <c r="AS1335" s="785">
        <f t="shared" si="619"/>
        <v>0</v>
      </c>
      <c r="AT1335" s="785"/>
      <c r="AU1335" s="785"/>
      <c r="AV1335" s="785"/>
      <c r="AW1335" s="785">
        <f t="shared" si="620"/>
        <v>0</v>
      </c>
      <c r="AX1335" s="91"/>
      <c r="AY1335" s="116">
        <f t="shared" si="621"/>
        <v>0</v>
      </c>
      <c r="AZ1335" s="116">
        <f t="shared" si="622"/>
        <v>0</v>
      </c>
      <c r="BA1335" s="116">
        <f t="shared" si="623"/>
        <v>0</v>
      </c>
      <c r="BB1335" s="116">
        <f t="shared" si="624"/>
        <v>0</v>
      </c>
      <c r="BC1335" s="115">
        <f t="shared" si="630"/>
        <v>0</v>
      </c>
      <c r="BD1335" s="116">
        <f t="shared" si="625"/>
        <v>0</v>
      </c>
      <c r="BE1335" s="120">
        <f t="shared" si="631"/>
        <v>0</v>
      </c>
      <c r="BF1335" s="115">
        <f t="shared" si="632"/>
        <v>0</v>
      </c>
      <c r="BG1335" s="116">
        <f t="shared" si="626"/>
        <v>0</v>
      </c>
      <c r="BH1335" s="120">
        <f t="shared" si="633"/>
        <v>0</v>
      </c>
      <c r="BI1335" s="115">
        <f t="shared" si="634"/>
        <v>0</v>
      </c>
      <c r="BJ1335" s="116">
        <f t="shared" si="627"/>
        <v>0</v>
      </c>
      <c r="BK1335" s="120">
        <f t="shared" si="635"/>
        <v>0</v>
      </c>
      <c r="BL1335" s="120">
        <f t="shared" si="636"/>
        <v>0</v>
      </c>
      <c r="BN1335" s="375">
        <f t="shared" si="628"/>
        <v>0</v>
      </c>
      <c r="BP1335" s="380"/>
      <c r="DH1335" s="102"/>
    </row>
    <row r="1336" spans="1:112" hidden="1">
      <c r="A1336" s="110"/>
      <c r="B1336" s="801" t="s">
        <v>1031</v>
      </c>
      <c r="C1336" s="801"/>
      <c r="D1336" s="801"/>
      <c r="E1336" s="801"/>
      <c r="F1336" s="801"/>
      <c r="G1336" s="801"/>
      <c r="H1336" s="801"/>
      <c r="I1336" s="801"/>
      <c r="J1336" s="801"/>
      <c r="K1336" s="801"/>
      <c r="L1336" s="801"/>
      <c r="M1336" s="801"/>
      <c r="N1336" s="801"/>
      <c r="O1336" s="801"/>
      <c r="P1336" s="801"/>
      <c r="Q1336" s="801"/>
      <c r="R1336" s="787"/>
      <c r="S1336" s="787"/>
      <c r="T1336" s="788"/>
      <c r="U1336" s="787"/>
      <c r="V1336" s="787"/>
      <c r="W1336" s="783"/>
      <c r="X1336" s="789"/>
      <c r="Y1336" s="789"/>
      <c r="Z1336" s="789"/>
      <c r="AA1336" s="789"/>
      <c r="AB1336" s="789"/>
      <c r="AC1336" s="781"/>
      <c r="AD1336" s="782"/>
      <c r="AE1336" s="783"/>
      <c r="AF1336" s="784">
        <f t="shared" si="629"/>
        <v>0</v>
      </c>
      <c r="AG1336" s="784"/>
      <c r="AH1336" s="784"/>
      <c r="AI1336" s="784"/>
      <c r="AJ1336" s="784">
        <f t="shared" si="617"/>
        <v>0</v>
      </c>
      <c r="AK1336" s="784"/>
      <c r="AL1336" s="784"/>
      <c r="AM1336" s="784"/>
      <c r="AN1336" s="784">
        <f t="shared" si="618"/>
        <v>0</v>
      </c>
      <c r="AO1336" s="784"/>
      <c r="AP1336" s="784"/>
      <c r="AQ1336" s="784"/>
      <c r="AR1336" s="363"/>
      <c r="AS1336" s="785">
        <f t="shared" si="619"/>
        <v>0</v>
      </c>
      <c r="AT1336" s="785"/>
      <c r="AU1336" s="785"/>
      <c r="AV1336" s="785"/>
      <c r="AW1336" s="785">
        <f t="shared" si="620"/>
        <v>0</v>
      </c>
      <c r="AX1336" s="91"/>
      <c r="AY1336" s="116">
        <f t="shared" si="621"/>
        <v>0</v>
      </c>
      <c r="AZ1336" s="116">
        <f t="shared" si="622"/>
        <v>0</v>
      </c>
      <c r="BA1336" s="116">
        <f t="shared" si="623"/>
        <v>0</v>
      </c>
      <c r="BB1336" s="116">
        <f t="shared" si="624"/>
        <v>0</v>
      </c>
      <c r="BC1336" s="115">
        <f t="shared" si="630"/>
        <v>0</v>
      </c>
      <c r="BD1336" s="116">
        <f t="shared" si="625"/>
        <v>0</v>
      </c>
      <c r="BE1336" s="120">
        <f t="shared" si="631"/>
        <v>0</v>
      </c>
      <c r="BF1336" s="115">
        <f t="shared" si="632"/>
        <v>0</v>
      </c>
      <c r="BG1336" s="116">
        <f t="shared" si="626"/>
        <v>0</v>
      </c>
      <c r="BH1336" s="120">
        <f t="shared" si="633"/>
        <v>0</v>
      </c>
      <c r="BI1336" s="115">
        <f t="shared" si="634"/>
        <v>0</v>
      </c>
      <c r="BJ1336" s="116">
        <f t="shared" si="627"/>
        <v>0</v>
      </c>
      <c r="BK1336" s="120">
        <f t="shared" si="635"/>
        <v>0</v>
      </c>
      <c r="BL1336" s="120">
        <f t="shared" si="636"/>
        <v>0</v>
      </c>
      <c r="BN1336" s="375">
        <f t="shared" si="628"/>
        <v>0</v>
      </c>
      <c r="BP1336" s="380"/>
      <c r="DH1336" s="102"/>
    </row>
    <row r="1337" spans="1:112" hidden="1">
      <c r="A1337" s="110"/>
      <c r="B1337" s="786" t="s">
        <v>1034</v>
      </c>
      <c r="C1337" s="786"/>
      <c r="D1337" s="786"/>
      <c r="E1337" s="786"/>
      <c r="F1337" s="786"/>
      <c r="G1337" s="786"/>
      <c r="H1337" s="786"/>
      <c r="I1337" s="786"/>
      <c r="J1337" s="786"/>
      <c r="K1337" s="786"/>
      <c r="L1337" s="786"/>
      <c r="M1337" s="786"/>
      <c r="N1337" s="786"/>
      <c r="O1337" s="786"/>
      <c r="P1337" s="786"/>
      <c r="Q1337" s="786"/>
      <c r="R1337" s="787"/>
      <c r="S1337" s="787"/>
      <c r="T1337" s="788"/>
      <c r="U1337" s="787" t="s">
        <v>7</v>
      </c>
      <c r="V1337" s="787"/>
      <c r="W1337" s="783">
        <v>1</v>
      </c>
      <c r="X1337" s="789"/>
      <c r="Y1337" s="789"/>
      <c r="Z1337" s="789">
        <v>0.75</v>
      </c>
      <c r="AA1337" s="789"/>
      <c r="AB1337" s="789"/>
      <c r="AC1337" s="781"/>
      <c r="AD1337" s="782"/>
      <c r="AE1337" s="783"/>
      <c r="AF1337" s="784">
        <f t="shared" si="629"/>
        <v>0</v>
      </c>
      <c r="AG1337" s="784"/>
      <c r="AH1337" s="784"/>
      <c r="AI1337" s="784"/>
      <c r="AJ1337" s="784">
        <f t="shared" si="617"/>
        <v>0</v>
      </c>
      <c r="AK1337" s="784"/>
      <c r="AL1337" s="784"/>
      <c r="AM1337" s="784"/>
      <c r="AN1337" s="784">
        <f t="shared" si="618"/>
        <v>0</v>
      </c>
      <c r="AO1337" s="784"/>
      <c r="AP1337" s="784"/>
      <c r="AQ1337" s="784"/>
      <c r="AR1337" s="363"/>
      <c r="AS1337" s="785">
        <f t="shared" si="619"/>
        <v>0</v>
      </c>
      <c r="AT1337" s="785"/>
      <c r="AU1337" s="785"/>
      <c r="AV1337" s="785"/>
      <c r="AW1337" s="785">
        <f t="shared" si="620"/>
        <v>0</v>
      </c>
      <c r="AX1337" s="91"/>
      <c r="AY1337" s="116">
        <f t="shared" si="621"/>
        <v>0</v>
      </c>
      <c r="AZ1337" s="116">
        <f t="shared" si="622"/>
        <v>0</v>
      </c>
      <c r="BA1337" s="116">
        <f t="shared" si="623"/>
        <v>0</v>
      </c>
      <c r="BB1337" s="116">
        <f t="shared" si="624"/>
        <v>0</v>
      </c>
      <c r="BC1337" s="115">
        <f t="shared" si="630"/>
        <v>0</v>
      </c>
      <c r="BD1337" s="116">
        <f t="shared" si="625"/>
        <v>0</v>
      </c>
      <c r="BE1337" s="120">
        <f t="shared" si="631"/>
        <v>0</v>
      </c>
      <c r="BF1337" s="115">
        <f t="shared" si="632"/>
        <v>0</v>
      </c>
      <c r="BG1337" s="116">
        <f t="shared" si="626"/>
        <v>0</v>
      </c>
      <c r="BH1337" s="120">
        <f t="shared" si="633"/>
        <v>0</v>
      </c>
      <c r="BI1337" s="115">
        <f t="shared" si="634"/>
        <v>0</v>
      </c>
      <c r="BJ1337" s="116">
        <f t="shared" si="627"/>
        <v>0</v>
      </c>
      <c r="BK1337" s="120">
        <f t="shared" si="635"/>
        <v>0</v>
      </c>
      <c r="BL1337" s="120">
        <f t="shared" si="636"/>
        <v>0</v>
      </c>
      <c r="BN1337" s="375">
        <f t="shared" si="628"/>
        <v>0</v>
      </c>
      <c r="BP1337" s="380"/>
      <c r="DH1337" s="102"/>
    </row>
    <row r="1338" spans="1:112" hidden="1">
      <c r="A1338" s="110"/>
      <c r="B1338" s="786" t="s">
        <v>1035</v>
      </c>
      <c r="C1338" s="786"/>
      <c r="D1338" s="786"/>
      <c r="E1338" s="786"/>
      <c r="F1338" s="786"/>
      <c r="G1338" s="786"/>
      <c r="H1338" s="786"/>
      <c r="I1338" s="786"/>
      <c r="J1338" s="786"/>
      <c r="K1338" s="786"/>
      <c r="L1338" s="786"/>
      <c r="M1338" s="786"/>
      <c r="N1338" s="786"/>
      <c r="O1338" s="786"/>
      <c r="P1338" s="786"/>
      <c r="Q1338" s="786"/>
      <c r="R1338" s="787"/>
      <c r="S1338" s="787"/>
      <c r="T1338" s="788"/>
      <c r="U1338" s="787" t="s">
        <v>7</v>
      </c>
      <c r="V1338" s="787"/>
      <c r="W1338" s="783">
        <v>1.5</v>
      </c>
      <c r="X1338" s="789"/>
      <c r="Y1338" s="789"/>
      <c r="Z1338" s="789">
        <v>0.85</v>
      </c>
      <c r="AA1338" s="789"/>
      <c r="AB1338" s="789"/>
      <c r="AC1338" s="781"/>
      <c r="AD1338" s="782"/>
      <c r="AE1338" s="783"/>
      <c r="AF1338" s="784">
        <f t="shared" si="629"/>
        <v>0</v>
      </c>
      <c r="AG1338" s="784"/>
      <c r="AH1338" s="784"/>
      <c r="AI1338" s="784"/>
      <c r="AJ1338" s="784">
        <f t="shared" si="617"/>
        <v>0</v>
      </c>
      <c r="AK1338" s="784"/>
      <c r="AL1338" s="784"/>
      <c r="AM1338" s="784"/>
      <c r="AN1338" s="784">
        <f t="shared" si="618"/>
        <v>0</v>
      </c>
      <c r="AO1338" s="784"/>
      <c r="AP1338" s="784"/>
      <c r="AQ1338" s="784"/>
      <c r="AR1338" s="363"/>
      <c r="AS1338" s="785">
        <f t="shared" si="619"/>
        <v>0</v>
      </c>
      <c r="AT1338" s="785"/>
      <c r="AU1338" s="785"/>
      <c r="AV1338" s="785"/>
      <c r="AW1338" s="785">
        <f t="shared" si="620"/>
        <v>0</v>
      </c>
      <c r="AX1338" s="91"/>
      <c r="AY1338" s="116">
        <f t="shared" si="621"/>
        <v>0</v>
      </c>
      <c r="AZ1338" s="116">
        <f t="shared" si="622"/>
        <v>0</v>
      </c>
      <c r="BA1338" s="116">
        <f t="shared" si="623"/>
        <v>0</v>
      </c>
      <c r="BB1338" s="116">
        <f t="shared" si="624"/>
        <v>0</v>
      </c>
      <c r="BC1338" s="115">
        <f t="shared" si="630"/>
        <v>0</v>
      </c>
      <c r="BD1338" s="116">
        <f t="shared" si="625"/>
        <v>0</v>
      </c>
      <c r="BE1338" s="120">
        <f t="shared" si="631"/>
        <v>0</v>
      </c>
      <c r="BF1338" s="115">
        <f t="shared" si="632"/>
        <v>0</v>
      </c>
      <c r="BG1338" s="116">
        <f t="shared" si="626"/>
        <v>0</v>
      </c>
      <c r="BH1338" s="120">
        <f t="shared" si="633"/>
        <v>0</v>
      </c>
      <c r="BI1338" s="115">
        <f t="shared" si="634"/>
        <v>0</v>
      </c>
      <c r="BJ1338" s="116">
        <f t="shared" si="627"/>
        <v>0</v>
      </c>
      <c r="BK1338" s="120">
        <f t="shared" si="635"/>
        <v>0</v>
      </c>
      <c r="BL1338" s="120">
        <f t="shared" si="636"/>
        <v>0</v>
      </c>
      <c r="BN1338" s="375">
        <f t="shared" si="628"/>
        <v>0</v>
      </c>
      <c r="BP1338" s="380"/>
      <c r="DH1338" s="102"/>
    </row>
    <row r="1339" spans="1:112" hidden="1">
      <c r="A1339" s="110"/>
      <c r="B1339" s="786"/>
      <c r="C1339" s="786"/>
      <c r="D1339" s="786"/>
      <c r="E1339" s="786"/>
      <c r="F1339" s="786"/>
      <c r="G1339" s="786"/>
      <c r="H1339" s="786"/>
      <c r="I1339" s="786"/>
      <c r="J1339" s="786"/>
      <c r="K1339" s="786"/>
      <c r="L1339" s="786"/>
      <c r="M1339" s="786"/>
      <c r="N1339" s="786"/>
      <c r="O1339" s="786"/>
      <c r="P1339" s="786"/>
      <c r="Q1339" s="786"/>
      <c r="R1339" s="787"/>
      <c r="S1339" s="787"/>
      <c r="T1339" s="788"/>
      <c r="U1339" s="787"/>
      <c r="V1339" s="787"/>
      <c r="W1339" s="783"/>
      <c r="X1339" s="789"/>
      <c r="Y1339" s="789"/>
      <c r="Z1339" s="789"/>
      <c r="AA1339" s="789"/>
      <c r="AB1339" s="789"/>
      <c r="AC1339" s="781"/>
      <c r="AD1339" s="782"/>
      <c r="AE1339" s="783"/>
      <c r="AF1339" s="784">
        <f t="shared" si="629"/>
        <v>0</v>
      </c>
      <c r="AG1339" s="784"/>
      <c r="AH1339" s="784"/>
      <c r="AI1339" s="784"/>
      <c r="AJ1339" s="784">
        <f t="shared" si="617"/>
        <v>0</v>
      </c>
      <c r="AK1339" s="784"/>
      <c r="AL1339" s="784"/>
      <c r="AM1339" s="784"/>
      <c r="AN1339" s="784">
        <f t="shared" si="618"/>
        <v>0</v>
      </c>
      <c r="AO1339" s="784"/>
      <c r="AP1339" s="784"/>
      <c r="AQ1339" s="784"/>
      <c r="AR1339" s="363"/>
      <c r="AS1339" s="785">
        <f t="shared" si="619"/>
        <v>0</v>
      </c>
      <c r="AT1339" s="785"/>
      <c r="AU1339" s="785"/>
      <c r="AV1339" s="785"/>
      <c r="AW1339" s="785">
        <f t="shared" si="620"/>
        <v>0</v>
      </c>
      <c r="AX1339" s="91"/>
      <c r="AY1339" s="116">
        <f t="shared" si="621"/>
        <v>0</v>
      </c>
      <c r="AZ1339" s="116">
        <f t="shared" si="622"/>
        <v>0</v>
      </c>
      <c r="BA1339" s="116">
        <f t="shared" si="623"/>
        <v>0</v>
      </c>
      <c r="BB1339" s="116">
        <f t="shared" si="624"/>
        <v>0</v>
      </c>
      <c r="BC1339" s="115">
        <f t="shared" si="630"/>
        <v>0</v>
      </c>
      <c r="BD1339" s="116">
        <f t="shared" si="625"/>
        <v>0</v>
      </c>
      <c r="BE1339" s="120">
        <f t="shared" si="631"/>
        <v>0</v>
      </c>
      <c r="BF1339" s="115">
        <f t="shared" si="632"/>
        <v>0</v>
      </c>
      <c r="BG1339" s="116">
        <f t="shared" si="626"/>
        <v>0</v>
      </c>
      <c r="BH1339" s="120">
        <f t="shared" si="633"/>
        <v>0</v>
      </c>
      <c r="BI1339" s="115">
        <f t="shared" si="634"/>
        <v>0</v>
      </c>
      <c r="BJ1339" s="116">
        <f t="shared" si="627"/>
        <v>0</v>
      </c>
      <c r="BK1339" s="120">
        <f t="shared" si="635"/>
        <v>0</v>
      </c>
      <c r="BL1339" s="120">
        <f t="shared" si="636"/>
        <v>0</v>
      </c>
      <c r="BN1339" s="375">
        <f t="shared" si="628"/>
        <v>0</v>
      </c>
      <c r="BP1339" s="380"/>
      <c r="DH1339" s="102"/>
    </row>
    <row r="1340" spans="1:112" hidden="1">
      <c r="A1340" s="110"/>
      <c r="B1340" s="786"/>
      <c r="C1340" s="786"/>
      <c r="D1340" s="786"/>
      <c r="E1340" s="786"/>
      <c r="F1340" s="786"/>
      <c r="G1340" s="786"/>
      <c r="H1340" s="786"/>
      <c r="I1340" s="786"/>
      <c r="J1340" s="786"/>
      <c r="K1340" s="786"/>
      <c r="L1340" s="786"/>
      <c r="M1340" s="786"/>
      <c r="N1340" s="786"/>
      <c r="O1340" s="786"/>
      <c r="P1340" s="786"/>
      <c r="Q1340" s="786"/>
      <c r="R1340" s="787"/>
      <c r="S1340" s="787"/>
      <c r="T1340" s="788"/>
      <c r="U1340" s="787"/>
      <c r="V1340" s="787"/>
      <c r="W1340" s="783"/>
      <c r="X1340" s="789"/>
      <c r="Y1340" s="789"/>
      <c r="Z1340" s="789"/>
      <c r="AA1340" s="789"/>
      <c r="AB1340" s="789"/>
      <c r="AC1340" s="781"/>
      <c r="AD1340" s="782"/>
      <c r="AE1340" s="783"/>
      <c r="AF1340" s="784">
        <f t="shared" si="629"/>
        <v>0</v>
      </c>
      <c r="AG1340" s="784"/>
      <c r="AH1340" s="784"/>
      <c r="AI1340" s="784"/>
      <c r="AJ1340" s="784">
        <f t="shared" si="617"/>
        <v>0</v>
      </c>
      <c r="AK1340" s="784"/>
      <c r="AL1340" s="784"/>
      <c r="AM1340" s="784"/>
      <c r="AN1340" s="784">
        <f t="shared" si="618"/>
        <v>0</v>
      </c>
      <c r="AO1340" s="784"/>
      <c r="AP1340" s="784"/>
      <c r="AQ1340" s="784"/>
      <c r="AR1340" s="363"/>
      <c r="AS1340" s="785">
        <f t="shared" si="619"/>
        <v>0</v>
      </c>
      <c r="AT1340" s="785"/>
      <c r="AU1340" s="785"/>
      <c r="AV1340" s="785"/>
      <c r="AW1340" s="785">
        <f t="shared" si="620"/>
        <v>0</v>
      </c>
      <c r="AX1340" s="91"/>
      <c r="AY1340" s="116">
        <f t="shared" si="621"/>
        <v>0</v>
      </c>
      <c r="AZ1340" s="116">
        <f t="shared" si="622"/>
        <v>0</v>
      </c>
      <c r="BA1340" s="116">
        <f t="shared" si="623"/>
        <v>0</v>
      </c>
      <c r="BB1340" s="116">
        <f t="shared" si="624"/>
        <v>0</v>
      </c>
      <c r="BC1340" s="115">
        <f t="shared" si="630"/>
        <v>0</v>
      </c>
      <c r="BD1340" s="116">
        <f t="shared" si="625"/>
        <v>0</v>
      </c>
      <c r="BE1340" s="120">
        <f t="shared" si="631"/>
        <v>0</v>
      </c>
      <c r="BF1340" s="115">
        <f t="shared" si="632"/>
        <v>0</v>
      </c>
      <c r="BG1340" s="116">
        <f t="shared" si="626"/>
        <v>0</v>
      </c>
      <c r="BH1340" s="120">
        <f t="shared" si="633"/>
        <v>0</v>
      </c>
      <c r="BI1340" s="115">
        <f t="shared" si="634"/>
        <v>0</v>
      </c>
      <c r="BJ1340" s="116">
        <f t="shared" si="627"/>
        <v>0</v>
      </c>
      <c r="BK1340" s="120">
        <f t="shared" si="635"/>
        <v>0</v>
      </c>
      <c r="BL1340" s="120">
        <f t="shared" si="636"/>
        <v>0</v>
      </c>
      <c r="BN1340" s="375">
        <f t="shared" si="628"/>
        <v>0</v>
      </c>
      <c r="BP1340" s="380"/>
      <c r="DH1340" s="102"/>
    </row>
    <row r="1341" spans="1:112" hidden="1">
      <c r="A1341" s="110"/>
      <c r="B1341" s="786"/>
      <c r="C1341" s="786"/>
      <c r="D1341" s="786"/>
      <c r="E1341" s="786"/>
      <c r="F1341" s="786"/>
      <c r="G1341" s="786"/>
      <c r="H1341" s="786"/>
      <c r="I1341" s="786"/>
      <c r="J1341" s="786"/>
      <c r="K1341" s="786"/>
      <c r="L1341" s="786"/>
      <c r="M1341" s="786"/>
      <c r="N1341" s="786"/>
      <c r="O1341" s="786"/>
      <c r="P1341" s="786"/>
      <c r="Q1341" s="786"/>
      <c r="R1341" s="787"/>
      <c r="S1341" s="787"/>
      <c r="T1341" s="788"/>
      <c r="U1341" s="787"/>
      <c r="V1341" s="787"/>
      <c r="W1341" s="783"/>
      <c r="X1341" s="789"/>
      <c r="Y1341" s="789"/>
      <c r="Z1341" s="789"/>
      <c r="AA1341" s="789"/>
      <c r="AB1341" s="789"/>
      <c r="AC1341" s="781"/>
      <c r="AD1341" s="782"/>
      <c r="AE1341" s="783"/>
      <c r="AF1341" s="784">
        <f t="shared" si="629"/>
        <v>0</v>
      </c>
      <c r="AG1341" s="784"/>
      <c r="AH1341" s="784"/>
      <c r="AI1341" s="784"/>
      <c r="AJ1341" s="784">
        <f t="shared" si="617"/>
        <v>0</v>
      </c>
      <c r="AK1341" s="784"/>
      <c r="AL1341" s="784"/>
      <c r="AM1341" s="784"/>
      <c r="AN1341" s="784">
        <f t="shared" si="618"/>
        <v>0</v>
      </c>
      <c r="AO1341" s="784"/>
      <c r="AP1341" s="784"/>
      <c r="AQ1341" s="784"/>
      <c r="AR1341" s="363"/>
      <c r="AS1341" s="785">
        <f t="shared" si="619"/>
        <v>0</v>
      </c>
      <c r="AT1341" s="785"/>
      <c r="AU1341" s="785"/>
      <c r="AV1341" s="785"/>
      <c r="AW1341" s="785">
        <f t="shared" si="620"/>
        <v>0</v>
      </c>
      <c r="AX1341" s="91"/>
      <c r="AY1341" s="116">
        <f t="shared" si="621"/>
        <v>0</v>
      </c>
      <c r="AZ1341" s="116">
        <f t="shared" si="622"/>
        <v>0</v>
      </c>
      <c r="BA1341" s="116">
        <f t="shared" si="623"/>
        <v>0</v>
      </c>
      <c r="BB1341" s="116">
        <f t="shared" si="624"/>
        <v>0</v>
      </c>
      <c r="BC1341" s="115">
        <f t="shared" si="630"/>
        <v>0</v>
      </c>
      <c r="BD1341" s="116">
        <f t="shared" si="625"/>
        <v>0</v>
      </c>
      <c r="BE1341" s="120">
        <f t="shared" si="631"/>
        <v>0</v>
      </c>
      <c r="BF1341" s="115">
        <f t="shared" si="632"/>
        <v>0</v>
      </c>
      <c r="BG1341" s="116">
        <f t="shared" si="626"/>
        <v>0</v>
      </c>
      <c r="BH1341" s="120">
        <f t="shared" si="633"/>
        <v>0</v>
      </c>
      <c r="BI1341" s="115">
        <f t="shared" si="634"/>
        <v>0</v>
      </c>
      <c r="BJ1341" s="116">
        <f t="shared" si="627"/>
        <v>0</v>
      </c>
      <c r="BK1341" s="120">
        <f t="shared" si="635"/>
        <v>0</v>
      </c>
      <c r="BL1341" s="120">
        <f t="shared" si="636"/>
        <v>0</v>
      </c>
      <c r="BN1341" s="375">
        <f t="shared" si="628"/>
        <v>0</v>
      </c>
      <c r="BP1341" s="380"/>
      <c r="DH1341" s="102"/>
    </row>
    <row r="1342" spans="1:112" hidden="1">
      <c r="A1342" s="110"/>
      <c r="B1342" s="786"/>
      <c r="C1342" s="786"/>
      <c r="D1342" s="786"/>
      <c r="E1342" s="786"/>
      <c r="F1342" s="786"/>
      <c r="G1342" s="786"/>
      <c r="H1342" s="786"/>
      <c r="I1342" s="786"/>
      <c r="J1342" s="786"/>
      <c r="K1342" s="786"/>
      <c r="L1342" s="786"/>
      <c r="M1342" s="786"/>
      <c r="N1342" s="786"/>
      <c r="O1342" s="786"/>
      <c r="P1342" s="786"/>
      <c r="Q1342" s="786"/>
      <c r="R1342" s="787"/>
      <c r="S1342" s="787"/>
      <c r="T1342" s="788"/>
      <c r="U1342" s="787"/>
      <c r="V1342" s="787"/>
      <c r="W1342" s="783"/>
      <c r="X1342" s="789"/>
      <c r="Y1342" s="789"/>
      <c r="Z1342" s="789"/>
      <c r="AA1342" s="789"/>
      <c r="AB1342" s="789"/>
      <c r="AC1342" s="781"/>
      <c r="AD1342" s="782"/>
      <c r="AE1342" s="783"/>
      <c r="AF1342" s="784">
        <f t="shared" si="629"/>
        <v>0</v>
      </c>
      <c r="AG1342" s="784"/>
      <c r="AH1342" s="784"/>
      <c r="AI1342" s="784"/>
      <c r="AJ1342" s="784">
        <f t="shared" si="617"/>
        <v>0</v>
      </c>
      <c r="AK1342" s="784"/>
      <c r="AL1342" s="784"/>
      <c r="AM1342" s="784"/>
      <c r="AN1342" s="784">
        <f t="shared" si="618"/>
        <v>0</v>
      </c>
      <c r="AO1342" s="784"/>
      <c r="AP1342" s="784"/>
      <c r="AQ1342" s="784"/>
      <c r="AR1342" s="363"/>
      <c r="AS1342" s="785">
        <f t="shared" si="619"/>
        <v>0</v>
      </c>
      <c r="AT1342" s="785"/>
      <c r="AU1342" s="785"/>
      <c r="AV1342" s="785"/>
      <c r="AW1342" s="785">
        <f t="shared" si="620"/>
        <v>0</v>
      </c>
      <c r="AX1342" s="91"/>
      <c r="AY1342" s="116">
        <f t="shared" si="621"/>
        <v>0</v>
      </c>
      <c r="AZ1342" s="116">
        <f t="shared" si="622"/>
        <v>0</v>
      </c>
      <c r="BA1342" s="116">
        <f t="shared" si="623"/>
        <v>0</v>
      </c>
      <c r="BB1342" s="116">
        <f t="shared" si="624"/>
        <v>0</v>
      </c>
      <c r="BC1342" s="115">
        <f t="shared" si="630"/>
        <v>0</v>
      </c>
      <c r="BD1342" s="116">
        <f t="shared" si="625"/>
        <v>0</v>
      </c>
      <c r="BE1342" s="120">
        <f t="shared" si="631"/>
        <v>0</v>
      </c>
      <c r="BF1342" s="115">
        <f t="shared" si="632"/>
        <v>0</v>
      </c>
      <c r="BG1342" s="116">
        <f t="shared" si="626"/>
        <v>0</v>
      </c>
      <c r="BH1342" s="120">
        <f t="shared" si="633"/>
        <v>0</v>
      </c>
      <c r="BI1342" s="115">
        <f t="shared" si="634"/>
        <v>0</v>
      </c>
      <c r="BJ1342" s="116">
        <f t="shared" si="627"/>
        <v>0</v>
      </c>
      <c r="BK1342" s="120">
        <f t="shared" si="635"/>
        <v>0</v>
      </c>
      <c r="BL1342" s="120">
        <f t="shared" si="636"/>
        <v>0</v>
      </c>
      <c r="BN1342" s="375">
        <f t="shared" si="628"/>
        <v>0</v>
      </c>
      <c r="BP1342" s="380"/>
      <c r="DH1342" s="102"/>
    </row>
    <row r="1343" spans="1:112" hidden="1">
      <c r="A1343" s="110"/>
      <c r="B1343" s="786"/>
      <c r="C1343" s="786"/>
      <c r="D1343" s="786"/>
      <c r="E1343" s="786"/>
      <c r="F1343" s="786"/>
      <c r="G1343" s="786"/>
      <c r="H1343" s="786"/>
      <c r="I1343" s="786"/>
      <c r="J1343" s="786"/>
      <c r="K1343" s="786"/>
      <c r="L1343" s="786"/>
      <c r="M1343" s="786"/>
      <c r="N1343" s="786"/>
      <c r="O1343" s="786"/>
      <c r="P1343" s="786"/>
      <c r="Q1343" s="786"/>
      <c r="R1343" s="787"/>
      <c r="S1343" s="787"/>
      <c r="T1343" s="788"/>
      <c r="U1343" s="787"/>
      <c r="V1343" s="787"/>
      <c r="W1343" s="783"/>
      <c r="X1343" s="789"/>
      <c r="Y1343" s="789"/>
      <c r="Z1343" s="789"/>
      <c r="AA1343" s="789"/>
      <c r="AB1343" s="789"/>
      <c r="AC1343" s="781"/>
      <c r="AD1343" s="782"/>
      <c r="AE1343" s="783"/>
      <c r="AF1343" s="784">
        <f t="shared" si="629"/>
        <v>0</v>
      </c>
      <c r="AG1343" s="784"/>
      <c r="AH1343" s="784"/>
      <c r="AI1343" s="784"/>
      <c r="AJ1343" s="784">
        <f t="shared" si="617"/>
        <v>0</v>
      </c>
      <c r="AK1343" s="784"/>
      <c r="AL1343" s="784"/>
      <c r="AM1343" s="784"/>
      <c r="AN1343" s="784">
        <f t="shared" si="618"/>
        <v>0</v>
      </c>
      <c r="AO1343" s="784"/>
      <c r="AP1343" s="784"/>
      <c r="AQ1343" s="784"/>
      <c r="AR1343" s="363"/>
      <c r="AS1343" s="785">
        <f t="shared" si="619"/>
        <v>0</v>
      </c>
      <c r="AT1343" s="785"/>
      <c r="AU1343" s="785"/>
      <c r="AV1343" s="785"/>
      <c r="AW1343" s="785">
        <f t="shared" si="620"/>
        <v>0</v>
      </c>
      <c r="AX1343" s="91"/>
      <c r="AY1343" s="116">
        <f t="shared" si="621"/>
        <v>0</v>
      </c>
      <c r="AZ1343" s="116">
        <f t="shared" si="622"/>
        <v>0</v>
      </c>
      <c r="BA1343" s="116">
        <f t="shared" si="623"/>
        <v>0</v>
      </c>
      <c r="BB1343" s="116">
        <f t="shared" si="624"/>
        <v>0</v>
      </c>
      <c r="BC1343" s="115">
        <f t="shared" si="630"/>
        <v>0</v>
      </c>
      <c r="BD1343" s="116">
        <f t="shared" si="625"/>
        <v>0</v>
      </c>
      <c r="BE1343" s="120">
        <f t="shared" si="631"/>
        <v>0</v>
      </c>
      <c r="BF1343" s="115">
        <f t="shared" si="632"/>
        <v>0</v>
      </c>
      <c r="BG1343" s="116">
        <f t="shared" si="626"/>
        <v>0</v>
      </c>
      <c r="BH1343" s="120">
        <f t="shared" si="633"/>
        <v>0</v>
      </c>
      <c r="BI1343" s="115">
        <f t="shared" si="634"/>
        <v>0</v>
      </c>
      <c r="BJ1343" s="116">
        <f t="shared" si="627"/>
        <v>0</v>
      </c>
      <c r="BK1343" s="120">
        <f t="shared" si="635"/>
        <v>0</v>
      </c>
      <c r="BL1343" s="120">
        <f t="shared" si="636"/>
        <v>0</v>
      </c>
      <c r="BN1343" s="375">
        <f t="shared" si="628"/>
        <v>0</v>
      </c>
      <c r="BP1343" s="380"/>
      <c r="DH1343" s="102"/>
    </row>
    <row r="1344" spans="1:112" hidden="1">
      <c r="A1344" s="110"/>
      <c r="B1344" s="786"/>
      <c r="C1344" s="786"/>
      <c r="D1344" s="786"/>
      <c r="E1344" s="786"/>
      <c r="F1344" s="786"/>
      <c r="G1344" s="786"/>
      <c r="H1344" s="786"/>
      <c r="I1344" s="786"/>
      <c r="J1344" s="786"/>
      <c r="K1344" s="786"/>
      <c r="L1344" s="786"/>
      <c r="M1344" s="786"/>
      <c r="N1344" s="786"/>
      <c r="O1344" s="786"/>
      <c r="P1344" s="786"/>
      <c r="Q1344" s="786"/>
      <c r="R1344" s="787"/>
      <c r="S1344" s="787"/>
      <c r="T1344" s="788"/>
      <c r="U1344" s="787"/>
      <c r="V1344" s="787"/>
      <c r="W1344" s="783"/>
      <c r="X1344" s="789"/>
      <c r="Y1344" s="789"/>
      <c r="Z1344" s="789"/>
      <c r="AA1344" s="789"/>
      <c r="AB1344" s="789"/>
      <c r="AC1344" s="781"/>
      <c r="AD1344" s="782"/>
      <c r="AE1344" s="783"/>
      <c r="AF1344" s="784">
        <f t="shared" si="629"/>
        <v>0</v>
      </c>
      <c r="AG1344" s="784"/>
      <c r="AH1344" s="784"/>
      <c r="AI1344" s="784"/>
      <c r="AJ1344" s="784">
        <f t="shared" si="617"/>
        <v>0</v>
      </c>
      <c r="AK1344" s="784"/>
      <c r="AL1344" s="784"/>
      <c r="AM1344" s="784"/>
      <c r="AN1344" s="784">
        <f t="shared" si="618"/>
        <v>0</v>
      </c>
      <c r="AO1344" s="784"/>
      <c r="AP1344" s="784"/>
      <c r="AQ1344" s="784"/>
      <c r="AR1344" s="363"/>
      <c r="AS1344" s="785">
        <f t="shared" si="619"/>
        <v>0</v>
      </c>
      <c r="AT1344" s="785"/>
      <c r="AU1344" s="785"/>
      <c r="AV1344" s="785"/>
      <c r="AW1344" s="785">
        <f t="shared" si="620"/>
        <v>0</v>
      </c>
      <c r="AX1344" s="91"/>
      <c r="AY1344" s="116">
        <f t="shared" si="621"/>
        <v>0</v>
      </c>
      <c r="AZ1344" s="116">
        <f t="shared" si="622"/>
        <v>0</v>
      </c>
      <c r="BA1344" s="116">
        <f t="shared" si="623"/>
        <v>0</v>
      </c>
      <c r="BB1344" s="116">
        <f t="shared" si="624"/>
        <v>0</v>
      </c>
      <c r="BC1344" s="115">
        <f t="shared" si="630"/>
        <v>0</v>
      </c>
      <c r="BD1344" s="116">
        <f t="shared" si="625"/>
        <v>0</v>
      </c>
      <c r="BE1344" s="120">
        <f t="shared" si="631"/>
        <v>0</v>
      </c>
      <c r="BF1344" s="115">
        <f t="shared" si="632"/>
        <v>0</v>
      </c>
      <c r="BG1344" s="116">
        <f t="shared" si="626"/>
        <v>0</v>
      </c>
      <c r="BH1344" s="120">
        <f t="shared" si="633"/>
        <v>0</v>
      </c>
      <c r="BI1344" s="115">
        <f t="shared" si="634"/>
        <v>0</v>
      </c>
      <c r="BJ1344" s="116">
        <f t="shared" si="627"/>
        <v>0</v>
      </c>
      <c r="BK1344" s="120">
        <f t="shared" si="635"/>
        <v>0</v>
      </c>
      <c r="BL1344" s="120">
        <f t="shared" si="636"/>
        <v>0</v>
      </c>
      <c r="BN1344" s="375">
        <f t="shared" si="628"/>
        <v>0</v>
      </c>
      <c r="BP1344" s="380"/>
      <c r="DH1344" s="102"/>
    </row>
    <row r="1345" spans="1:112" hidden="1">
      <c r="A1345" s="110"/>
      <c r="B1345" s="786"/>
      <c r="C1345" s="786"/>
      <c r="D1345" s="786"/>
      <c r="E1345" s="786"/>
      <c r="F1345" s="786"/>
      <c r="G1345" s="786"/>
      <c r="H1345" s="786"/>
      <c r="I1345" s="786"/>
      <c r="J1345" s="786"/>
      <c r="K1345" s="786"/>
      <c r="L1345" s="786"/>
      <c r="M1345" s="786"/>
      <c r="N1345" s="786"/>
      <c r="O1345" s="786"/>
      <c r="P1345" s="786"/>
      <c r="Q1345" s="786"/>
      <c r="R1345" s="787"/>
      <c r="S1345" s="787"/>
      <c r="T1345" s="788"/>
      <c r="U1345" s="787"/>
      <c r="V1345" s="787"/>
      <c r="W1345" s="783"/>
      <c r="X1345" s="789"/>
      <c r="Y1345" s="789"/>
      <c r="Z1345" s="789"/>
      <c r="AA1345" s="789"/>
      <c r="AB1345" s="789"/>
      <c r="AC1345" s="781"/>
      <c r="AD1345" s="782"/>
      <c r="AE1345" s="783"/>
      <c r="AF1345" s="784">
        <f t="shared" si="629"/>
        <v>0</v>
      </c>
      <c r="AG1345" s="784"/>
      <c r="AH1345" s="784"/>
      <c r="AI1345" s="784"/>
      <c r="AJ1345" s="784">
        <f t="shared" si="617"/>
        <v>0</v>
      </c>
      <c r="AK1345" s="784"/>
      <c r="AL1345" s="784"/>
      <c r="AM1345" s="784"/>
      <c r="AN1345" s="784">
        <f t="shared" si="618"/>
        <v>0</v>
      </c>
      <c r="AO1345" s="784"/>
      <c r="AP1345" s="784"/>
      <c r="AQ1345" s="784"/>
      <c r="AR1345" s="363"/>
      <c r="AS1345" s="785">
        <f t="shared" si="619"/>
        <v>0</v>
      </c>
      <c r="AT1345" s="785"/>
      <c r="AU1345" s="785"/>
      <c r="AV1345" s="785"/>
      <c r="AW1345" s="785">
        <f t="shared" si="620"/>
        <v>0</v>
      </c>
      <c r="AX1345" s="91"/>
      <c r="AY1345" s="116">
        <f t="shared" si="621"/>
        <v>0</v>
      </c>
      <c r="AZ1345" s="116">
        <f t="shared" si="622"/>
        <v>0</v>
      </c>
      <c r="BA1345" s="116">
        <f t="shared" si="623"/>
        <v>0</v>
      </c>
      <c r="BB1345" s="116">
        <f t="shared" si="624"/>
        <v>0</v>
      </c>
      <c r="BC1345" s="115">
        <f t="shared" si="630"/>
        <v>0</v>
      </c>
      <c r="BD1345" s="116">
        <f t="shared" si="625"/>
        <v>0</v>
      </c>
      <c r="BE1345" s="120">
        <f t="shared" si="631"/>
        <v>0</v>
      </c>
      <c r="BF1345" s="115">
        <f t="shared" si="632"/>
        <v>0</v>
      </c>
      <c r="BG1345" s="116">
        <f t="shared" si="626"/>
        <v>0</v>
      </c>
      <c r="BH1345" s="120">
        <f t="shared" si="633"/>
        <v>0</v>
      </c>
      <c r="BI1345" s="115">
        <f t="shared" si="634"/>
        <v>0</v>
      </c>
      <c r="BJ1345" s="116">
        <f t="shared" si="627"/>
        <v>0</v>
      </c>
      <c r="BK1345" s="120">
        <f t="shared" si="635"/>
        <v>0</v>
      </c>
      <c r="BL1345" s="120">
        <f t="shared" si="636"/>
        <v>0</v>
      </c>
      <c r="BN1345" s="375">
        <f t="shared" si="628"/>
        <v>0</v>
      </c>
      <c r="BP1345" s="380"/>
      <c r="DH1345" s="102"/>
    </row>
    <row r="1346" spans="1:112" hidden="1">
      <c r="A1346" s="110"/>
      <c r="B1346" s="786"/>
      <c r="C1346" s="786"/>
      <c r="D1346" s="786"/>
      <c r="E1346" s="786"/>
      <c r="F1346" s="786"/>
      <c r="G1346" s="786"/>
      <c r="H1346" s="786"/>
      <c r="I1346" s="786"/>
      <c r="J1346" s="786"/>
      <c r="K1346" s="786"/>
      <c r="L1346" s="786"/>
      <c r="M1346" s="786"/>
      <c r="N1346" s="786"/>
      <c r="O1346" s="786"/>
      <c r="P1346" s="786"/>
      <c r="Q1346" s="786"/>
      <c r="R1346" s="787"/>
      <c r="S1346" s="787"/>
      <c r="T1346" s="788"/>
      <c r="U1346" s="787"/>
      <c r="V1346" s="787"/>
      <c r="W1346" s="783"/>
      <c r="X1346" s="789"/>
      <c r="Y1346" s="789"/>
      <c r="Z1346" s="789"/>
      <c r="AA1346" s="789"/>
      <c r="AB1346" s="789"/>
      <c r="AC1346" s="781"/>
      <c r="AD1346" s="782"/>
      <c r="AE1346" s="783"/>
      <c r="AF1346" s="784">
        <f t="shared" si="629"/>
        <v>0</v>
      </c>
      <c r="AG1346" s="784"/>
      <c r="AH1346" s="784"/>
      <c r="AI1346" s="784"/>
      <c r="AJ1346" s="784">
        <f t="shared" si="617"/>
        <v>0</v>
      </c>
      <c r="AK1346" s="784"/>
      <c r="AL1346" s="784"/>
      <c r="AM1346" s="784"/>
      <c r="AN1346" s="784">
        <f t="shared" si="618"/>
        <v>0</v>
      </c>
      <c r="AO1346" s="784"/>
      <c r="AP1346" s="784"/>
      <c r="AQ1346" s="784"/>
      <c r="AR1346" s="363"/>
      <c r="AS1346" s="785">
        <f t="shared" si="619"/>
        <v>0</v>
      </c>
      <c r="AT1346" s="785"/>
      <c r="AU1346" s="785"/>
      <c r="AV1346" s="785"/>
      <c r="AW1346" s="785">
        <f t="shared" si="620"/>
        <v>0</v>
      </c>
      <c r="AX1346" s="91"/>
      <c r="AY1346" s="116">
        <f t="shared" si="621"/>
        <v>0</v>
      </c>
      <c r="AZ1346" s="116">
        <f t="shared" si="622"/>
        <v>0</v>
      </c>
      <c r="BA1346" s="116">
        <f t="shared" si="623"/>
        <v>0</v>
      </c>
      <c r="BB1346" s="116">
        <f t="shared" si="624"/>
        <v>0</v>
      </c>
      <c r="BC1346" s="115">
        <f t="shared" si="630"/>
        <v>0</v>
      </c>
      <c r="BD1346" s="116">
        <f t="shared" si="625"/>
        <v>0</v>
      </c>
      <c r="BE1346" s="120">
        <f t="shared" si="631"/>
        <v>0</v>
      </c>
      <c r="BF1346" s="115">
        <f t="shared" si="632"/>
        <v>0</v>
      </c>
      <c r="BG1346" s="116">
        <f t="shared" si="626"/>
        <v>0</v>
      </c>
      <c r="BH1346" s="120">
        <f t="shared" si="633"/>
        <v>0</v>
      </c>
      <c r="BI1346" s="115">
        <f t="shared" si="634"/>
        <v>0</v>
      </c>
      <c r="BJ1346" s="116">
        <f t="shared" si="627"/>
        <v>0</v>
      </c>
      <c r="BK1346" s="120">
        <f t="shared" si="635"/>
        <v>0</v>
      </c>
      <c r="BL1346" s="120">
        <f t="shared" si="636"/>
        <v>0</v>
      </c>
      <c r="BN1346" s="375">
        <f t="shared" si="628"/>
        <v>0</v>
      </c>
      <c r="BP1346" s="380"/>
      <c r="DH1346" s="102"/>
    </row>
    <row r="1347" spans="1:112" hidden="1">
      <c r="A1347" s="110"/>
      <c r="B1347" s="786"/>
      <c r="C1347" s="786"/>
      <c r="D1347" s="786"/>
      <c r="E1347" s="786"/>
      <c r="F1347" s="786"/>
      <c r="G1347" s="786"/>
      <c r="H1347" s="786"/>
      <c r="I1347" s="786"/>
      <c r="J1347" s="786"/>
      <c r="K1347" s="786"/>
      <c r="L1347" s="786"/>
      <c r="M1347" s="786"/>
      <c r="N1347" s="786"/>
      <c r="O1347" s="786"/>
      <c r="P1347" s="786"/>
      <c r="Q1347" s="786"/>
      <c r="R1347" s="787"/>
      <c r="S1347" s="787"/>
      <c r="T1347" s="788"/>
      <c r="U1347" s="787"/>
      <c r="V1347" s="787"/>
      <c r="W1347" s="783"/>
      <c r="X1347" s="789"/>
      <c r="Y1347" s="789"/>
      <c r="Z1347" s="789"/>
      <c r="AA1347" s="789"/>
      <c r="AB1347" s="789"/>
      <c r="AC1347" s="781"/>
      <c r="AD1347" s="782"/>
      <c r="AE1347" s="783"/>
      <c r="AF1347" s="784">
        <f t="shared" si="629"/>
        <v>0</v>
      </c>
      <c r="AG1347" s="784"/>
      <c r="AH1347" s="784"/>
      <c r="AI1347" s="784"/>
      <c r="AJ1347" s="784">
        <f t="shared" si="617"/>
        <v>0</v>
      </c>
      <c r="AK1347" s="784"/>
      <c r="AL1347" s="784"/>
      <c r="AM1347" s="784"/>
      <c r="AN1347" s="784">
        <f t="shared" si="618"/>
        <v>0</v>
      </c>
      <c r="AO1347" s="784"/>
      <c r="AP1347" s="784"/>
      <c r="AQ1347" s="784"/>
      <c r="AR1347" s="363"/>
      <c r="AS1347" s="785">
        <f t="shared" si="619"/>
        <v>0</v>
      </c>
      <c r="AT1347" s="785"/>
      <c r="AU1347" s="785"/>
      <c r="AV1347" s="785"/>
      <c r="AW1347" s="785">
        <f t="shared" si="620"/>
        <v>0</v>
      </c>
      <c r="AX1347" s="91"/>
      <c r="AY1347" s="116">
        <f t="shared" si="621"/>
        <v>0</v>
      </c>
      <c r="AZ1347" s="116">
        <f t="shared" si="622"/>
        <v>0</v>
      </c>
      <c r="BA1347" s="116">
        <f t="shared" si="623"/>
        <v>0</v>
      </c>
      <c r="BB1347" s="116">
        <f t="shared" si="624"/>
        <v>0</v>
      </c>
      <c r="BC1347" s="115">
        <f t="shared" si="630"/>
        <v>0</v>
      </c>
      <c r="BD1347" s="116">
        <f t="shared" si="625"/>
        <v>0</v>
      </c>
      <c r="BE1347" s="120">
        <f t="shared" si="631"/>
        <v>0</v>
      </c>
      <c r="BF1347" s="115">
        <f t="shared" si="632"/>
        <v>0</v>
      </c>
      <c r="BG1347" s="116">
        <f t="shared" si="626"/>
        <v>0</v>
      </c>
      <c r="BH1347" s="120">
        <f t="shared" si="633"/>
        <v>0</v>
      </c>
      <c r="BI1347" s="115">
        <f t="shared" si="634"/>
        <v>0</v>
      </c>
      <c r="BJ1347" s="116">
        <f t="shared" si="627"/>
        <v>0</v>
      </c>
      <c r="BK1347" s="120">
        <f t="shared" si="635"/>
        <v>0</v>
      </c>
      <c r="BL1347" s="120">
        <f t="shared" si="636"/>
        <v>0</v>
      </c>
      <c r="BN1347" s="375">
        <f t="shared" si="628"/>
        <v>0</v>
      </c>
      <c r="BP1347" s="380"/>
      <c r="DH1347" s="102"/>
    </row>
    <row r="1348" spans="1:112" hidden="1">
      <c r="A1348" s="110"/>
      <c r="B1348" s="786"/>
      <c r="C1348" s="786"/>
      <c r="D1348" s="786"/>
      <c r="E1348" s="786"/>
      <c r="F1348" s="786"/>
      <c r="G1348" s="786"/>
      <c r="H1348" s="786"/>
      <c r="I1348" s="786"/>
      <c r="J1348" s="786"/>
      <c r="K1348" s="786"/>
      <c r="L1348" s="786"/>
      <c r="M1348" s="786"/>
      <c r="N1348" s="786"/>
      <c r="O1348" s="786"/>
      <c r="P1348" s="786"/>
      <c r="Q1348" s="786"/>
      <c r="R1348" s="787"/>
      <c r="S1348" s="787"/>
      <c r="T1348" s="788"/>
      <c r="U1348" s="787"/>
      <c r="V1348" s="787"/>
      <c r="W1348" s="783"/>
      <c r="X1348" s="789"/>
      <c r="Y1348" s="789"/>
      <c r="Z1348" s="789"/>
      <c r="AA1348" s="789"/>
      <c r="AB1348" s="789"/>
      <c r="AC1348" s="781"/>
      <c r="AD1348" s="782"/>
      <c r="AE1348" s="783"/>
      <c r="AF1348" s="784">
        <f t="shared" si="629"/>
        <v>0</v>
      </c>
      <c r="AG1348" s="784"/>
      <c r="AH1348" s="784"/>
      <c r="AI1348" s="784"/>
      <c r="AJ1348" s="784">
        <f t="shared" si="617"/>
        <v>0</v>
      </c>
      <c r="AK1348" s="784"/>
      <c r="AL1348" s="784"/>
      <c r="AM1348" s="784"/>
      <c r="AN1348" s="784">
        <f t="shared" si="618"/>
        <v>0</v>
      </c>
      <c r="AO1348" s="784"/>
      <c r="AP1348" s="784"/>
      <c r="AQ1348" s="784"/>
      <c r="AR1348" s="363"/>
      <c r="AS1348" s="785">
        <f t="shared" si="619"/>
        <v>0</v>
      </c>
      <c r="AT1348" s="785"/>
      <c r="AU1348" s="785"/>
      <c r="AV1348" s="785"/>
      <c r="AW1348" s="785">
        <f t="shared" si="620"/>
        <v>0</v>
      </c>
      <c r="AX1348" s="91"/>
      <c r="AY1348" s="116">
        <f t="shared" si="621"/>
        <v>0</v>
      </c>
      <c r="AZ1348" s="116">
        <f t="shared" si="622"/>
        <v>0</v>
      </c>
      <c r="BA1348" s="116">
        <f t="shared" si="623"/>
        <v>0</v>
      </c>
      <c r="BB1348" s="116">
        <f t="shared" si="624"/>
        <v>0</v>
      </c>
      <c r="BC1348" s="115">
        <f t="shared" si="630"/>
        <v>0</v>
      </c>
      <c r="BD1348" s="116">
        <f t="shared" si="625"/>
        <v>0</v>
      </c>
      <c r="BE1348" s="120">
        <f t="shared" si="631"/>
        <v>0</v>
      </c>
      <c r="BF1348" s="115">
        <f t="shared" si="632"/>
        <v>0</v>
      </c>
      <c r="BG1348" s="116">
        <f t="shared" si="626"/>
        <v>0</v>
      </c>
      <c r="BH1348" s="120">
        <f t="shared" si="633"/>
        <v>0</v>
      </c>
      <c r="BI1348" s="115">
        <f t="shared" si="634"/>
        <v>0</v>
      </c>
      <c r="BJ1348" s="116">
        <f t="shared" si="627"/>
        <v>0</v>
      </c>
      <c r="BK1348" s="120">
        <f t="shared" si="635"/>
        <v>0</v>
      </c>
      <c r="BL1348" s="120">
        <f t="shared" si="636"/>
        <v>0</v>
      </c>
      <c r="BN1348" s="375">
        <f t="shared" si="628"/>
        <v>0</v>
      </c>
      <c r="BP1348" s="380"/>
      <c r="DH1348" s="102"/>
    </row>
    <row r="1349" spans="1:112" hidden="1">
      <c r="A1349" s="110"/>
      <c r="B1349" s="786"/>
      <c r="C1349" s="786"/>
      <c r="D1349" s="786"/>
      <c r="E1349" s="786"/>
      <c r="F1349" s="786"/>
      <c r="G1349" s="786"/>
      <c r="H1349" s="786"/>
      <c r="I1349" s="786"/>
      <c r="J1349" s="786"/>
      <c r="K1349" s="786"/>
      <c r="L1349" s="786"/>
      <c r="M1349" s="786"/>
      <c r="N1349" s="786"/>
      <c r="O1349" s="786"/>
      <c r="P1349" s="786"/>
      <c r="Q1349" s="786"/>
      <c r="R1349" s="787"/>
      <c r="S1349" s="787"/>
      <c r="T1349" s="788"/>
      <c r="U1349" s="787"/>
      <c r="V1349" s="787"/>
      <c r="W1349" s="783"/>
      <c r="X1349" s="789"/>
      <c r="Y1349" s="789"/>
      <c r="Z1349" s="789"/>
      <c r="AA1349" s="789"/>
      <c r="AB1349" s="789"/>
      <c r="AC1349" s="781"/>
      <c r="AD1349" s="782"/>
      <c r="AE1349" s="783"/>
      <c r="AF1349" s="784">
        <f t="shared" si="629"/>
        <v>0</v>
      </c>
      <c r="AG1349" s="784"/>
      <c r="AH1349" s="784"/>
      <c r="AI1349" s="784"/>
      <c r="AJ1349" s="784">
        <f t="shared" si="617"/>
        <v>0</v>
      </c>
      <c r="AK1349" s="784"/>
      <c r="AL1349" s="784"/>
      <c r="AM1349" s="784"/>
      <c r="AN1349" s="784">
        <f t="shared" si="618"/>
        <v>0</v>
      </c>
      <c r="AO1349" s="784"/>
      <c r="AP1349" s="784"/>
      <c r="AQ1349" s="784"/>
      <c r="AR1349" s="363"/>
      <c r="AS1349" s="785">
        <f t="shared" si="619"/>
        <v>0</v>
      </c>
      <c r="AT1349" s="785"/>
      <c r="AU1349" s="785"/>
      <c r="AV1349" s="785"/>
      <c r="AW1349" s="785">
        <f t="shared" si="620"/>
        <v>0</v>
      </c>
      <c r="AX1349" s="91"/>
      <c r="AY1349" s="116">
        <f t="shared" si="621"/>
        <v>0</v>
      </c>
      <c r="AZ1349" s="116">
        <f t="shared" si="622"/>
        <v>0</v>
      </c>
      <c r="BA1349" s="116">
        <f t="shared" si="623"/>
        <v>0</v>
      </c>
      <c r="BB1349" s="116">
        <f t="shared" si="624"/>
        <v>0</v>
      </c>
      <c r="BC1349" s="115">
        <f t="shared" si="630"/>
        <v>0</v>
      </c>
      <c r="BD1349" s="116">
        <f t="shared" si="625"/>
        <v>0</v>
      </c>
      <c r="BE1349" s="120">
        <f t="shared" si="631"/>
        <v>0</v>
      </c>
      <c r="BF1349" s="115">
        <f t="shared" si="632"/>
        <v>0</v>
      </c>
      <c r="BG1349" s="116">
        <f t="shared" si="626"/>
        <v>0</v>
      </c>
      <c r="BH1349" s="120">
        <f t="shared" si="633"/>
        <v>0</v>
      </c>
      <c r="BI1349" s="115">
        <f t="shared" si="634"/>
        <v>0</v>
      </c>
      <c r="BJ1349" s="116">
        <f t="shared" si="627"/>
        <v>0</v>
      </c>
      <c r="BK1349" s="120">
        <f t="shared" si="635"/>
        <v>0</v>
      </c>
      <c r="BL1349" s="120">
        <f t="shared" si="636"/>
        <v>0</v>
      </c>
      <c r="BN1349" s="375">
        <f t="shared" si="628"/>
        <v>0</v>
      </c>
      <c r="BP1349" s="380"/>
      <c r="DH1349" s="102"/>
    </row>
    <row r="1350" spans="1:112" hidden="1">
      <c r="A1350" s="110"/>
      <c r="B1350" s="786"/>
      <c r="C1350" s="786"/>
      <c r="D1350" s="786"/>
      <c r="E1350" s="786"/>
      <c r="F1350" s="786"/>
      <c r="G1350" s="786"/>
      <c r="H1350" s="786"/>
      <c r="I1350" s="786"/>
      <c r="J1350" s="786"/>
      <c r="K1350" s="786"/>
      <c r="L1350" s="786"/>
      <c r="M1350" s="786"/>
      <c r="N1350" s="786"/>
      <c r="O1350" s="786"/>
      <c r="P1350" s="786"/>
      <c r="Q1350" s="786"/>
      <c r="R1350" s="787"/>
      <c r="S1350" s="787"/>
      <c r="T1350" s="788"/>
      <c r="U1350" s="787"/>
      <c r="V1350" s="787"/>
      <c r="W1350" s="783"/>
      <c r="X1350" s="789"/>
      <c r="Y1350" s="789"/>
      <c r="Z1350" s="789"/>
      <c r="AA1350" s="789"/>
      <c r="AB1350" s="789"/>
      <c r="AC1350" s="781"/>
      <c r="AD1350" s="782"/>
      <c r="AE1350" s="783"/>
      <c r="AF1350" s="784">
        <f t="shared" si="629"/>
        <v>0</v>
      </c>
      <c r="AG1350" s="784"/>
      <c r="AH1350" s="784"/>
      <c r="AI1350" s="784"/>
      <c r="AJ1350" s="784">
        <f t="shared" si="617"/>
        <v>0</v>
      </c>
      <c r="AK1350" s="784"/>
      <c r="AL1350" s="784"/>
      <c r="AM1350" s="784"/>
      <c r="AN1350" s="784">
        <f t="shared" si="618"/>
        <v>0</v>
      </c>
      <c r="AO1350" s="784"/>
      <c r="AP1350" s="784"/>
      <c r="AQ1350" s="784"/>
      <c r="AR1350" s="363"/>
      <c r="AS1350" s="785">
        <f t="shared" si="619"/>
        <v>0</v>
      </c>
      <c r="AT1350" s="785"/>
      <c r="AU1350" s="785"/>
      <c r="AV1350" s="785"/>
      <c r="AW1350" s="785">
        <f t="shared" si="620"/>
        <v>0</v>
      </c>
      <c r="AX1350" s="91"/>
      <c r="AY1350" s="116">
        <f t="shared" si="621"/>
        <v>0</v>
      </c>
      <c r="AZ1350" s="116">
        <f t="shared" si="622"/>
        <v>0</v>
      </c>
      <c r="BA1350" s="116">
        <f t="shared" si="623"/>
        <v>0</v>
      </c>
      <c r="BB1350" s="116">
        <f t="shared" si="624"/>
        <v>0</v>
      </c>
      <c r="BC1350" s="115">
        <f t="shared" si="630"/>
        <v>0</v>
      </c>
      <c r="BD1350" s="116">
        <f t="shared" si="625"/>
        <v>0</v>
      </c>
      <c r="BE1350" s="120">
        <f t="shared" si="631"/>
        <v>0</v>
      </c>
      <c r="BF1350" s="115">
        <f t="shared" si="632"/>
        <v>0</v>
      </c>
      <c r="BG1350" s="116">
        <f t="shared" si="626"/>
        <v>0</v>
      </c>
      <c r="BH1350" s="120">
        <f t="shared" si="633"/>
        <v>0</v>
      </c>
      <c r="BI1350" s="115">
        <f t="shared" si="634"/>
        <v>0</v>
      </c>
      <c r="BJ1350" s="116">
        <f t="shared" si="627"/>
        <v>0</v>
      </c>
      <c r="BK1350" s="120">
        <f t="shared" si="635"/>
        <v>0</v>
      </c>
      <c r="BL1350" s="120">
        <f t="shared" si="636"/>
        <v>0</v>
      </c>
      <c r="BN1350" s="375">
        <f t="shared" si="628"/>
        <v>0</v>
      </c>
      <c r="BP1350" s="380"/>
      <c r="DH1350" s="102"/>
    </row>
    <row r="1351" spans="1:112" hidden="1">
      <c r="A1351" s="110"/>
      <c r="B1351" s="786"/>
      <c r="C1351" s="786"/>
      <c r="D1351" s="786"/>
      <c r="E1351" s="786"/>
      <c r="F1351" s="786"/>
      <c r="G1351" s="786"/>
      <c r="H1351" s="786"/>
      <c r="I1351" s="786"/>
      <c r="J1351" s="786"/>
      <c r="K1351" s="786"/>
      <c r="L1351" s="786"/>
      <c r="M1351" s="786"/>
      <c r="N1351" s="786"/>
      <c r="O1351" s="786"/>
      <c r="P1351" s="786"/>
      <c r="Q1351" s="786"/>
      <c r="R1351" s="787"/>
      <c r="S1351" s="787"/>
      <c r="T1351" s="788"/>
      <c r="U1351" s="787"/>
      <c r="V1351" s="787"/>
      <c r="W1351" s="783"/>
      <c r="X1351" s="789"/>
      <c r="Y1351" s="789"/>
      <c r="Z1351" s="789"/>
      <c r="AA1351" s="789"/>
      <c r="AB1351" s="789"/>
      <c r="AC1351" s="781"/>
      <c r="AD1351" s="782"/>
      <c r="AE1351" s="783"/>
      <c r="AF1351" s="784">
        <f t="shared" si="629"/>
        <v>0</v>
      </c>
      <c r="AG1351" s="784"/>
      <c r="AH1351" s="784"/>
      <c r="AI1351" s="784"/>
      <c r="AJ1351" s="784">
        <f t="shared" si="617"/>
        <v>0</v>
      </c>
      <c r="AK1351" s="784"/>
      <c r="AL1351" s="784"/>
      <c r="AM1351" s="784"/>
      <c r="AN1351" s="784">
        <f t="shared" si="618"/>
        <v>0</v>
      </c>
      <c r="AO1351" s="784"/>
      <c r="AP1351" s="784"/>
      <c r="AQ1351" s="784"/>
      <c r="AR1351" s="363"/>
      <c r="AS1351" s="785">
        <f t="shared" si="619"/>
        <v>0</v>
      </c>
      <c r="AT1351" s="785"/>
      <c r="AU1351" s="785"/>
      <c r="AV1351" s="785"/>
      <c r="AW1351" s="785">
        <f t="shared" si="620"/>
        <v>0</v>
      </c>
      <c r="AX1351" s="91"/>
      <c r="AY1351" s="116">
        <f t="shared" si="621"/>
        <v>0</v>
      </c>
      <c r="AZ1351" s="116">
        <f t="shared" si="622"/>
        <v>0</v>
      </c>
      <c r="BA1351" s="116">
        <f t="shared" si="623"/>
        <v>0</v>
      </c>
      <c r="BB1351" s="116">
        <f t="shared" si="624"/>
        <v>0</v>
      </c>
      <c r="BC1351" s="115">
        <f t="shared" si="630"/>
        <v>0</v>
      </c>
      <c r="BD1351" s="116">
        <f t="shared" si="625"/>
        <v>0</v>
      </c>
      <c r="BE1351" s="120">
        <f t="shared" si="631"/>
        <v>0</v>
      </c>
      <c r="BF1351" s="115">
        <f t="shared" si="632"/>
        <v>0</v>
      </c>
      <c r="BG1351" s="116">
        <f t="shared" si="626"/>
        <v>0</v>
      </c>
      <c r="BH1351" s="120">
        <f t="shared" si="633"/>
        <v>0</v>
      </c>
      <c r="BI1351" s="115">
        <f t="shared" si="634"/>
        <v>0</v>
      </c>
      <c r="BJ1351" s="116">
        <f t="shared" si="627"/>
        <v>0</v>
      </c>
      <c r="BK1351" s="120">
        <f t="shared" si="635"/>
        <v>0</v>
      </c>
      <c r="BL1351" s="120">
        <f t="shared" si="636"/>
        <v>0</v>
      </c>
      <c r="BN1351" s="375">
        <f t="shared" si="628"/>
        <v>0</v>
      </c>
      <c r="BP1351" s="380"/>
      <c r="DH1351" s="102"/>
    </row>
    <row r="1352" spans="1:112" hidden="1">
      <c r="A1352" s="110"/>
      <c r="B1352" s="786"/>
      <c r="C1352" s="786"/>
      <c r="D1352" s="786"/>
      <c r="E1352" s="786"/>
      <c r="F1352" s="786"/>
      <c r="G1352" s="786"/>
      <c r="H1352" s="786"/>
      <c r="I1352" s="786"/>
      <c r="J1352" s="786"/>
      <c r="K1352" s="786"/>
      <c r="L1352" s="786"/>
      <c r="M1352" s="786"/>
      <c r="N1352" s="786"/>
      <c r="O1352" s="786"/>
      <c r="P1352" s="786"/>
      <c r="Q1352" s="786"/>
      <c r="R1352" s="787"/>
      <c r="S1352" s="787"/>
      <c r="T1352" s="788"/>
      <c r="U1352" s="787"/>
      <c r="V1352" s="787"/>
      <c r="W1352" s="783"/>
      <c r="X1352" s="789"/>
      <c r="Y1352" s="789"/>
      <c r="Z1352" s="789"/>
      <c r="AA1352" s="789"/>
      <c r="AB1352" s="789"/>
      <c r="AC1352" s="781"/>
      <c r="AD1352" s="782"/>
      <c r="AE1352" s="783"/>
      <c r="AF1352" s="784">
        <f t="shared" si="629"/>
        <v>0</v>
      </c>
      <c r="AG1352" s="784"/>
      <c r="AH1352" s="784"/>
      <c r="AI1352" s="784"/>
      <c r="AJ1352" s="784">
        <f t="shared" si="617"/>
        <v>0</v>
      </c>
      <c r="AK1352" s="784"/>
      <c r="AL1352" s="784"/>
      <c r="AM1352" s="784"/>
      <c r="AN1352" s="784">
        <f t="shared" si="618"/>
        <v>0</v>
      </c>
      <c r="AO1352" s="784"/>
      <c r="AP1352" s="784"/>
      <c r="AQ1352" s="784"/>
      <c r="AR1352" s="363"/>
      <c r="AS1352" s="785">
        <f t="shared" si="619"/>
        <v>0</v>
      </c>
      <c r="AT1352" s="785"/>
      <c r="AU1352" s="785"/>
      <c r="AV1352" s="785"/>
      <c r="AW1352" s="785">
        <f t="shared" si="620"/>
        <v>0</v>
      </c>
      <c r="AX1352" s="91"/>
      <c r="AY1352" s="116">
        <f t="shared" si="621"/>
        <v>0</v>
      </c>
      <c r="AZ1352" s="116">
        <f t="shared" si="622"/>
        <v>0</v>
      </c>
      <c r="BA1352" s="116">
        <f t="shared" si="623"/>
        <v>0</v>
      </c>
      <c r="BB1352" s="116">
        <f t="shared" si="624"/>
        <v>0</v>
      </c>
      <c r="BC1352" s="115">
        <f t="shared" si="630"/>
        <v>0</v>
      </c>
      <c r="BD1352" s="116">
        <f t="shared" si="625"/>
        <v>0</v>
      </c>
      <c r="BE1352" s="120">
        <f t="shared" si="631"/>
        <v>0</v>
      </c>
      <c r="BF1352" s="115">
        <f t="shared" si="632"/>
        <v>0</v>
      </c>
      <c r="BG1352" s="116">
        <f t="shared" si="626"/>
        <v>0</v>
      </c>
      <c r="BH1352" s="120">
        <f t="shared" si="633"/>
        <v>0</v>
      </c>
      <c r="BI1352" s="115">
        <f t="shared" si="634"/>
        <v>0</v>
      </c>
      <c r="BJ1352" s="116">
        <f t="shared" si="627"/>
        <v>0</v>
      </c>
      <c r="BK1352" s="120">
        <f t="shared" si="635"/>
        <v>0</v>
      </c>
      <c r="BL1352" s="120">
        <f t="shared" si="636"/>
        <v>0</v>
      </c>
      <c r="BN1352" s="375">
        <f t="shared" si="628"/>
        <v>0</v>
      </c>
      <c r="BP1352" s="380"/>
      <c r="DH1352" s="102"/>
    </row>
    <row r="1353" spans="1:112" hidden="1">
      <c r="A1353" s="110"/>
      <c r="B1353" s="786"/>
      <c r="C1353" s="786"/>
      <c r="D1353" s="786"/>
      <c r="E1353" s="786"/>
      <c r="F1353" s="786"/>
      <c r="G1353" s="786"/>
      <c r="H1353" s="786"/>
      <c r="I1353" s="786"/>
      <c r="J1353" s="786"/>
      <c r="K1353" s="786"/>
      <c r="L1353" s="786"/>
      <c r="M1353" s="786"/>
      <c r="N1353" s="786"/>
      <c r="O1353" s="786"/>
      <c r="P1353" s="786"/>
      <c r="Q1353" s="786"/>
      <c r="R1353" s="787"/>
      <c r="S1353" s="787"/>
      <c r="T1353" s="788"/>
      <c r="U1353" s="787"/>
      <c r="V1353" s="787"/>
      <c r="W1353" s="783"/>
      <c r="X1353" s="789"/>
      <c r="Y1353" s="789"/>
      <c r="Z1353" s="789"/>
      <c r="AA1353" s="789"/>
      <c r="AB1353" s="789"/>
      <c r="AC1353" s="781"/>
      <c r="AD1353" s="782"/>
      <c r="AE1353" s="783"/>
      <c r="AF1353" s="784">
        <f t="shared" si="629"/>
        <v>0</v>
      </c>
      <c r="AG1353" s="784"/>
      <c r="AH1353" s="784"/>
      <c r="AI1353" s="784"/>
      <c r="AJ1353" s="784">
        <f t="shared" si="617"/>
        <v>0</v>
      </c>
      <c r="AK1353" s="784"/>
      <c r="AL1353" s="784"/>
      <c r="AM1353" s="784"/>
      <c r="AN1353" s="784">
        <f t="shared" si="618"/>
        <v>0</v>
      </c>
      <c r="AO1353" s="784"/>
      <c r="AP1353" s="784"/>
      <c r="AQ1353" s="784"/>
      <c r="AR1353" s="363"/>
      <c r="AS1353" s="785">
        <f t="shared" si="619"/>
        <v>0</v>
      </c>
      <c r="AT1353" s="785"/>
      <c r="AU1353" s="785"/>
      <c r="AV1353" s="785"/>
      <c r="AW1353" s="785">
        <f t="shared" si="620"/>
        <v>0</v>
      </c>
      <c r="AX1353" s="91"/>
      <c r="AY1353" s="116">
        <f t="shared" si="621"/>
        <v>0</v>
      </c>
      <c r="AZ1353" s="116">
        <f t="shared" si="622"/>
        <v>0</v>
      </c>
      <c r="BA1353" s="116">
        <f t="shared" si="623"/>
        <v>0</v>
      </c>
      <c r="BB1353" s="116">
        <f t="shared" si="624"/>
        <v>0</v>
      </c>
      <c r="BC1353" s="115">
        <f t="shared" si="630"/>
        <v>0</v>
      </c>
      <c r="BD1353" s="116">
        <f t="shared" si="625"/>
        <v>0</v>
      </c>
      <c r="BE1353" s="120">
        <f t="shared" si="631"/>
        <v>0</v>
      </c>
      <c r="BF1353" s="115">
        <f t="shared" si="632"/>
        <v>0</v>
      </c>
      <c r="BG1353" s="116">
        <f t="shared" si="626"/>
        <v>0</v>
      </c>
      <c r="BH1353" s="120">
        <f t="shared" si="633"/>
        <v>0</v>
      </c>
      <c r="BI1353" s="115">
        <f t="shared" si="634"/>
        <v>0</v>
      </c>
      <c r="BJ1353" s="116">
        <f t="shared" si="627"/>
        <v>0</v>
      </c>
      <c r="BK1353" s="120">
        <f t="shared" si="635"/>
        <v>0</v>
      </c>
      <c r="BL1353" s="120">
        <f t="shared" si="636"/>
        <v>0</v>
      </c>
      <c r="BN1353" s="375">
        <f t="shared" si="628"/>
        <v>0</v>
      </c>
      <c r="BP1353" s="380"/>
      <c r="DH1353" s="102"/>
    </row>
    <row r="1354" spans="1:112" hidden="1">
      <c r="A1354" s="110"/>
      <c r="B1354" s="786"/>
      <c r="C1354" s="786"/>
      <c r="D1354" s="786"/>
      <c r="E1354" s="786"/>
      <c r="F1354" s="786"/>
      <c r="G1354" s="786"/>
      <c r="H1354" s="786"/>
      <c r="I1354" s="786"/>
      <c r="J1354" s="786"/>
      <c r="K1354" s="786"/>
      <c r="L1354" s="786"/>
      <c r="M1354" s="786"/>
      <c r="N1354" s="786"/>
      <c r="O1354" s="786"/>
      <c r="P1354" s="786"/>
      <c r="Q1354" s="786"/>
      <c r="R1354" s="787"/>
      <c r="S1354" s="787"/>
      <c r="T1354" s="788"/>
      <c r="U1354" s="787"/>
      <c r="V1354" s="787"/>
      <c r="W1354" s="783"/>
      <c r="X1354" s="789"/>
      <c r="Y1354" s="789"/>
      <c r="Z1354" s="789"/>
      <c r="AA1354" s="789"/>
      <c r="AB1354" s="789"/>
      <c r="AC1354" s="781"/>
      <c r="AD1354" s="782"/>
      <c r="AE1354" s="783"/>
      <c r="AF1354" s="784">
        <f t="shared" si="629"/>
        <v>0</v>
      </c>
      <c r="AG1354" s="784"/>
      <c r="AH1354" s="784"/>
      <c r="AI1354" s="784"/>
      <c r="AJ1354" s="784">
        <f t="shared" si="617"/>
        <v>0</v>
      </c>
      <c r="AK1354" s="784"/>
      <c r="AL1354" s="784"/>
      <c r="AM1354" s="784"/>
      <c r="AN1354" s="784">
        <f t="shared" si="618"/>
        <v>0</v>
      </c>
      <c r="AO1354" s="784"/>
      <c r="AP1354" s="784"/>
      <c r="AQ1354" s="784"/>
      <c r="AR1354" s="363"/>
      <c r="AS1354" s="785">
        <f t="shared" si="619"/>
        <v>0</v>
      </c>
      <c r="AT1354" s="785"/>
      <c r="AU1354" s="785"/>
      <c r="AV1354" s="785"/>
      <c r="AW1354" s="785">
        <f t="shared" si="620"/>
        <v>0</v>
      </c>
      <c r="AX1354" s="91"/>
      <c r="AY1354" s="116">
        <f t="shared" si="621"/>
        <v>0</v>
      </c>
      <c r="AZ1354" s="116">
        <f t="shared" si="622"/>
        <v>0</v>
      </c>
      <c r="BA1354" s="116">
        <f t="shared" si="623"/>
        <v>0</v>
      </c>
      <c r="BB1354" s="116">
        <f t="shared" si="624"/>
        <v>0</v>
      </c>
      <c r="BC1354" s="115">
        <f t="shared" si="630"/>
        <v>0</v>
      </c>
      <c r="BD1354" s="116">
        <f t="shared" si="625"/>
        <v>0</v>
      </c>
      <c r="BE1354" s="120">
        <f t="shared" si="631"/>
        <v>0</v>
      </c>
      <c r="BF1354" s="115">
        <f t="shared" si="632"/>
        <v>0</v>
      </c>
      <c r="BG1354" s="116">
        <f t="shared" si="626"/>
        <v>0</v>
      </c>
      <c r="BH1354" s="120">
        <f t="shared" si="633"/>
        <v>0</v>
      </c>
      <c r="BI1354" s="115">
        <f t="shared" si="634"/>
        <v>0</v>
      </c>
      <c r="BJ1354" s="116">
        <f t="shared" si="627"/>
        <v>0</v>
      </c>
      <c r="BK1354" s="120">
        <f t="shared" si="635"/>
        <v>0</v>
      </c>
      <c r="BL1354" s="120">
        <f t="shared" si="636"/>
        <v>0</v>
      </c>
      <c r="BN1354" s="375">
        <f t="shared" si="628"/>
        <v>0</v>
      </c>
      <c r="BP1354" s="380"/>
      <c r="DH1354" s="102"/>
    </row>
    <row r="1355" spans="1:112" hidden="1">
      <c r="A1355" s="110"/>
      <c r="B1355" s="786"/>
      <c r="C1355" s="786"/>
      <c r="D1355" s="786"/>
      <c r="E1355" s="786"/>
      <c r="F1355" s="786"/>
      <c r="G1355" s="786"/>
      <c r="H1355" s="786"/>
      <c r="I1355" s="786"/>
      <c r="J1355" s="786"/>
      <c r="K1355" s="786"/>
      <c r="L1355" s="786"/>
      <c r="M1355" s="786"/>
      <c r="N1355" s="786"/>
      <c r="O1355" s="786"/>
      <c r="P1355" s="786"/>
      <c r="Q1355" s="786"/>
      <c r="R1355" s="787"/>
      <c r="S1355" s="787"/>
      <c r="T1355" s="788"/>
      <c r="U1355" s="787"/>
      <c r="V1355" s="787"/>
      <c r="W1355" s="783"/>
      <c r="X1355" s="789"/>
      <c r="Y1355" s="789"/>
      <c r="Z1355" s="789"/>
      <c r="AA1355" s="789"/>
      <c r="AB1355" s="789"/>
      <c r="AC1355" s="781"/>
      <c r="AD1355" s="782"/>
      <c r="AE1355" s="783"/>
      <c r="AF1355" s="784">
        <f t="shared" si="629"/>
        <v>0</v>
      </c>
      <c r="AG1355" s="784"/>
      <c r="AH1355" s="784"/>
      <c r="AI1355" s="784"/>
      <c r="AJ1355" s="784">
        <f t="shared" si="617"/>
        <v>0</v>
      </c>
      <c r="AK1355" s="784"/>
      <c r="AL1355" s="784"/>
      <c r="AM1355" s="784"/>
      <c r="AN1355" s="784">
        <f t="shared" si="618"/>
        <v>0</v>
      </c>
      <c r="AO1355" s="784"/>
      <c r="AP1355" s="784"/>
      <c r="AQ1355" s="784"/>
      <c r="AR1355" s="363"/>
      <c r="AS1355" s="785">
        <f t="shared" si="619"/>
        <v>0</v>
      </c>
      <c r="AT1355" s="785"/>
      <c r="AU1355" s="785"/>
      <c r="AV1355" s="785"/>
      <c r="AW1355" s="785">
        <f t="shared" si="620"/>
        <v>0</v>
      </c>
      <c r="AX1355" s="91"/>
      <c r="AY1355" s="116">
        <f t="shared" si="621"/>
        <v>0</v>
      </c>
      <c r="AZ1355" s="116">
        <f t="shared" si="622"/>
        <v>0</v>
      </c>
      <c r="BA1355" s="116">
        <f t="shared" si="623"/>
        <v>0</v>
      </c>
      <c r="BB1355" s="116">
        <f t="shared" si="624"/>
        <v>0</v>
      </c>
      <c r="BC1355" s="115">
        <f t="shared" si="630"/>
        <v>0</v>
      </c>
      <c r="BD1355" s="116">
        <f t="shared" si="625"/>
        <v>0</v>
      </c>
      <c r="BE1355" s="120">
        <f t="shared" si="631"/>
        <v>0</v>
      </c>
      <c r="BF1355" s="115">
        <f t="shared" si="632"/>
        <v>0</v>
      </c>
      <c r="BG1355" s="116">
        <f t="shared" si="626"/>
        <v>0</v>
      </c>
      <c r="BH1355" s="120">
        <f t="shared" si="633"/>
        <v>0</v>
      </c>
      <c r="BI1355" s="115">
        <f t="shared" si="634"/>
        <v>0</v>
      </c>
      <c r="BJ1355" s="116">
        <f t="shared" si="627"/>
        <v>0</v>
      </c>
      <c r="BK1355" s="120">
        <f t="shared" si="635"/>
        <v>0</v>
      </c>
      <c r="BL1355" s="120">
        <f t="shared" si="636"/>
        <v>0</v>
      </c>
      <c r="BN1355" s="375">
        <f t="shared" si="628"/>
        <v>0</v>
      </c>
      <c r="BP1355" s="380"/>
      <c r="DH1355" s="102"/>
    </row>
    <row r="1356" spans="1:112" ht="5" hidden="1" customHeight="1">
      <c r="A1356" s="103"/>
      <c r="B1356" s="364"/>
      <c r="C1356" s="364"/>
      <c r="D1356" s="364"/>
      <c r="E1356" s="364"/>
      <c r="F1356" s="364"/>
      <c r="G1356" s="364"/>
      <c r="H1356" s="364"/>
      <c r="I1356" s="364"/>
      <c r="J1356" s="364"/>
      <c r="K1356" s="364"/>
      <c r="L1356" s="364"/>
      <c r="M1356" s="364"/>
      <c r="N1356" s="364"/>
      <c r="O1356" s="364"/>
      <c r="P1356" s="364"/>
      <c r="Q1356" s="364"/>
      <c r="R1356" s="365"/>
      <c r="S1356" s="365"/>
      <c r="T1356" s="365"/>
      <c r="U1356" s="365"/>
      <c r="V1356" s="365"/>
      <c r="W1356" s="366"/>
      <c r="X1356" s="366"/>
      <c r="Y1356" s="366"/>
      <c r="Z1356" s="366"/>
      <c r="AA1356" s="366"/>
      <c r="AB1356" s="366"/>
      <c r="AC1356" s="366"/>
      <c r="AD1356" s="366"/>
      <c r="AE1356" s="366"/>
      <c r="AF1356" s="367"/>
      <c r="AG1356" s="367"/>
      <c r="AH1356" s="367"/>
      <c r="AI1356" s="367"/>
      <c r="AJ1356" s="367"/>
      <c r="AK1356" s="367"/>
      <c r="AL1356" s="367"/>
      <c r="AM1356" s="367"/>
      <c r="AN1356" s="367"/>
      <c r="AO1356" s="367"/>
      <c r="AP1356" s="367"/>
      <c r="AQ1356" s="367"/>
      <c r="AR1356" s="368"/>
      <c r="AS1356" s="361"/>
      <c r="AT1356" s="361"/>
      <c r="AU1356" s="361"/>
      <c r="AV1356" s="361"/>
      <c r="AW1356" s="361"/>
      <c r="AX1356" s="91"/>
      <c r="AY1356" s="106">
        <f>AY1315</f>
        <v>0</v>
      </c>
      <c r="AZ1356" s="106">
        <f>AZ1315</f>
        <v>0</v>
      </c>
      <c r="BA1356" s="106">
        <f>BA1315</f>
        <v>0</v>
      </c>
      <c r="BB1356" s="106">
        <f>BB1315</f>
        <v>0</v>
      </c>
      <c r="BC1356" s="106"/>
      <c r="BD1356" s="117"/>
      <c r="BE1356" s="119">
        <f>BE1315</f>
        <v>0</v>
      </c>
      <c r="BF1356" s="106"/>
      <c r="BG1356" s="106">
        <f>BG1315</f>
        <v>0</v>
      </c>
      <c r="BH1356" s="119">
        <f>BH1315</f>
        <v>0</v>
      </c>
      <c r="BI1356" s="106"/>
      <c r="BJ1356" s="106">
        <f>BJ1315</f>
        <v>0</v>
      </c>
      <c r="BK1356" s="119">
        <f>BK1315</f>
        <v>0</v>
      </c>
      <c r="BL1356" s="119">
        <f>BL1315</f>
        <v>0</v>
      </c>
      <c r="BN1356" s="377"/>
      <c r="BP1356" s="382"/>
      <c r="DH1356" s="104"/>
    </row>
    <row r="1357" spans="1:112" ht="21.5" hidden="1" customHeight="1">
      <c r="A1357" s="103"/>
      <c r="B1357" s="369"/>
      <c r="C1357" s="370"/>
      <c r="D1357" s="370"/>
      <c r="E1357" s="370"/>
      <c r="F1357" s="370"/>
      <c r="G1357" s="370"/>
      <c r="H1357" s="370"/>
      <c r="I1357" s="370"/>
      <c r="J1357" s="370"/>
      <c r="K1357" s="370"/>
      <c r="L1357" s="370"/>
      <c r="M1357" s="370"/>
      <c r="N1357" s="370"/>
      <c r="O1357" s="370"/>
      <c r="P1357" s="370"/>
      <c r="Q1357" s="370"/>
      <c r="R1357" s="143"/>
      <c r="S1357" s="143"/>
      <c r="T1357" s="143"/>
      <c r="U1357" s="143"/>
      <c r="V1357" s="143"/>
      <c r="W1357" s="143"/>
      <c r="X1357" s="143"/>
      <c r="Y1357" s="143"/>
      <c r="Z1357" s="143"/>
      <c r="AA1357" s="143"/>
      <c r="AB1357" s="143"/>
      <c r="AC1357" s="143"/>
      <c r="AD1357" s="143"/>
      <c r="AE1357" s="246" t="str">
        <f>CONCATENATE(B1315," ","TOTAL")</f>
        <v>TILING TOTAL</v>
      </c>
      <c r="AF1357" s="802">
        <f>SUBTOTAL(9,AF1316:AF1356)</f>
        <v>3000</v>
      </c>
      <c r="AG1357" s="802"/>
      <c r="AH1357" s="802"/>
      <c r="AI1357" s="802"/>
      <c r="AJ1357" s="802">
        <f>SUBTOTAL(9,AJ1316:AJ1356)</f>
        <v>1500</v>
      </c>
      <c r="AK1357" s="802"/>
      <c r="AL1357" s="802"/>
      <c r="AM1357" s="802"/>
      <c r="AN1357" s="802">
        <f>SUBTOTAL(9,AN1316:AN1356)</f>
        <v>0</v>
      </c>
      <c r="AO1357" s="802"/>
      <c r="AP1357" s="802"/>
      <c r="AQ1357" s="802"/>
      <c r="AR1357" s="359"/>
      <c r="AS1357" s="803">
        <f>SUBTOTAL(9,AS1316:AS1356)</f>
        <v>4500</v>
      </c>
      <c r="AT1357" s="803"/>
      <c r="AU1357" s="803"/>
      <c r="AV1357" s="803"/>
      <c r="AW1357" s="803">
        <f>SUM(AW1320:AW1328)</f>
        <v>4500</v>
      </c>
      <c r="AX1357" s="91"/>
      <c r="AY1357" s="121">
        <f t="shared" ref="AY1357:BL1357" si="637">SUM(AY1316:AY1356)</f>
        <v>3000</v>
      </c>
      <c r="AZ1357" s="121">
        <f t="shared" si="637"/>
        <v>1500</v>
      </c>
      <c r="BA1357" s="121">
        <f t="shared" si="637"/>
        <v>0</v>
      </c>
      <c r="BB1357" s="121">
        <f t="shared" si="637"/>
        <v>4500</v>
      </c>
      <c r="BC1357" s="118">
        <f t="shared" si="637"/>
        <v>3.5901271503365743E-2</v>
      </c>
      <c r="BD1357" s="121">
        <f t="shared" si="637"/>
        <v>810</v>
      </c>
      <c r="BE1357" s="121">
        <f t="shared" si="637"/>
        <v>3810</v>
      </c>
      <c r="BF1357" s="118">
        <f t="shared" si="637"/>
        <v>1.7950635751682872E-2</v>
      </c>
      <c r="BG1357" s="121">
        <f t="shared" si="637"/>
        <v>405</v>
      </c>
      <c r="BH1357" s="121">
        <f t="shared" si="637"/>
        <v>1905</v>
      </c>
      <c r="BI1357" s="118">
        <f t="shared" si="637"/>
        <v>0</v>
      </c>
      <c r="BJ1357" s="121">
        <f t="shared" si="637"/>
        <v>0</v>
      </c>
      <c r="BK1357" s="121">
        <f t="shared" si="637"/>
        <v>0</v>
      </c>
      <c r="BL1357" s="121">
        <f t="shared" si="637"/>
        <v>5715</v>
      </c>
      <c r="BN1357" s="383">
        <f>IFERROR(AS1357/Total_Detailed_Estimate,0)</f>
        <v>5.3851907255048619E-2</v>
      </c>
      <c r="BP1357" s="381"/>
      <c r="DH1357" s="109"/>
    </row>
    <row r="1358" spans="1:112" ht="8.75" hidden="1" customHeight="1">
      <c r="A1358" s="103"/>
      <c r="B1358" s="140"/>
      <c r="C1358" s="140"/>
      <c r="D1358" s="140"/>
      <c r="E1358" s="140"/>
      <c r="F1358" s="140"/>
      <c r="G1358" s="140"/>
      <c r="H1358" s="140"/>
      <c r="I1358" s="140"/>
      <c r="J1358" s="140"/>
      <c r="K1358" s="140"/>
      <c r="L1358" s="140"/>
      <c r="M1358" s="140"/>
      <c r="N1358" s="140"/>
      <c r="O1358" s="140"/>
      <c r="P1358" s="140"/>
      <c r="Q1358" s="140"/>
      <c r="R1358" s="141"/>
      <c r="S1358" s="141"/>
      <c r="T1358" s="141"/>
      <c r="U1358" s="141"/>
      <c r="V1358" s="141"/>
      <c r="W1358" s="142"/>
      <c r="X1358" s="142"/>
      <c r="Y1358" s="142"/>
      <c r="Z1358" s="142"/>
      <c r="AA1358" s="142"/>
      <c r="AB1358" s="142"/>
      <c r="AC1358" s="142"/>
      <c r="AD1358" s="142"/>
      <c r="AE1358" s="392"/>
      <c r="AF1358" s="144"/>
      <c r="AG1358" s="144"/>
      <c r="AH1358" s="144"/>
      <c r="AI1358" s="144"/>
      <c r="AJ1358" s="144"/>
      <c r="AK1358" s="144"/>
      <c r="AL1358" s="144"/>
      <c r="AM1358" s="144"/>
      <c r="AN1358" s="144"/>
      <c r="AO1358" s="144"/>
      <c r="AP1358" s="144"/>
      <c r="AQ1358" s="144"/>
      <c r="AR1358" s="360"/>
      <c r="AS1358" s="362"/>
      <c r="AT1358" s="362"/>
      <c r="AU1358" s="362"/>
      <c r="AV1358" s="362"/>
      <c r="AW1358" s="393"/>
      <c r="AX1358" s="91"/>
      <c r="AY1358" s="106">
        <f>AY1315</f>
        <v>0</v>
      </c>
      <c r="AZ1358" s="106">
        <f>AZ1315</f>
        <v>0</v>
      </c>
      <c r="BA1358" s="106">
        <f>BA1315</f>
        <v>0</v>
      </c>
      <c r="BB1358" s="106">
        <f>BB1315</f>
        <v>0</v>
      </c>
      <c r="BC1358" s="106"/>
      <c r="BD1358" s="106"/>
      <c r="BE1358" s="106">
        <f>BE1315</f>
        <v>0</v>
      </c>
      <c r="BF1358" s="106"/>
      <c r="BG1358" s="106">
        <f>BG1315</f>
        <v>0</v>
      </c>
      <c r="BH1358" s="106">
        <f>BH1315</f>
        <v>0</v>
      </c>
      <c r="BI1358" s="106"/>
      <c r="BJ1358" s="106">
        <f>BJ1315</f>
        <v>0</v>
      </c>
      <c r="BK1358" s="106">
        <f>BK1315</f>
        <v>0</v>
      </c>
      <c r="BL1358" s="106">
        <f>BL1315</f>
        <v>0</v>
      </c>
      <c r="BN1358" s="377"/>
      <c r="BP1358" s="382"/>
      <c r="DH1358" s="104"/>
    </row>
    <row r="1359" spans="1:112" ht="9.5" hidden="1" customHeight="1">
      <c r="A1359" s="103"/>
      <c r="B1359" s="145"/>
      <c r="C1359" s="145"/>
      <c r="D1359" s="145"/>
      <c r="E1359" s="145"/>
      <c r="F1359" s="145"/>
      <c r="G1359" s="145"/>
      <c r="H1359" s="145"/>
      <c r="I1359" s="145"/>
      <c r="J1359" s="145"/>
      <c r="K1359" s="145"/>
      <c r="L1359" s="145"/>
      <c r="M1359" s="145"/>
      <c r="N1359" s="145"/>
      <c r="O1359" s="145"/>
      <c r="P1359" s="145"/>
      <c r="Q1359" s="145"/>
      <c r="R1359" s="146"/>
      <c r="S1359" s="146"/>
      <c r="T1359" s="146"/>
      <c r="U1359" s="146"/>
      <c r="V1359" s="146"/>
      <c r="W1359" s="146"/>
      <c r="X1359" s="146"/>
      <c r="Y1359" s="146"/>
      <c r="Z1359" s="146"/>
      <c r="AA1359" s="146"/>
      <c r="AB1359" s="146"/>
      <c r="AC1359" s="146"/>
      <c r="AD1359" s="146"/>
      <c r="AE1359" s="147"/>
      <c r="AF1359" s="148"/>
      <c r="AG1359" s="148"/>
      <c r="AH1359" s="148"/>
      <c r="AI1359" s="148"/>
      <c r="AJ1359" s="148"/>
      <c r="AK1359" s="148"/>
      <c r="AL1359" s="148"/>
      <c r="AM1359" s="148"/>
      <c r="AN1359" s="148"/>
      <c r="AO1359" s="148"/>
      <c r="AP1359" s="148"/>
      <c r="AQ1359" s="148"/>
      <c r="AR1359" s="148"/>
      <c r="AS1359" s="149"/>
      <c r="AT1359" s="149"/>
      <c r="AU1359" s="149"/>
      <c r="AV1359" s="149"/>
      <c r="AW1359" s="149"/>
      <c r="AX1359" s="91"/>
      <c r="AY1359" s="108">
        <f>AY1357</f>
        <v>3000</v>
      </c>
      <c r="AZ1359" s="108">
        <f>AZ1357</f>
        <v>1500</v>
      </c>
      <c r="BA1359" s="108">
        <f>BA1357</f>
        <v>0</v>
      </c>
      <c r="BB1359" s="108">
        <f>BB1357</f>
        <v>4500</v>
      </c>
      <c r="BC1359" s="108"/>
      <c r="BD1359" s="108"/>
      <c r="BE1359" s="108">
        <f>BE1357</f>
        <v>3810</v>
      </c>
      <c r="BF1359" s="108"/>
      <c r="BG1359" s="108">
        <f>BG1357</f>
        <v>405</v>
      </c>
      <c r="BH1359" s="108">
        <f>BH1357</f>
        <v>1905</v>
      </c>
      <c r="BI1359" s="108"/>
      <c r="BJ1359" s="108">
        <f>BJ1357</f>
        <v>0</v>
      </c>
      <c r="BK1359" s="108">
        <f>BK1357</f>
        <v>0</v>
      </c>
      <c r="BL1359" s="108">
        <f>BL1357</f>
        <v>5715</v>
      </c>
      <c r="DH1359" s="107"/>
    </row>
    <row r="1360" spans="1:112" ht="23" customHeight="1">
      <c r="A1360" s="114" t="s">
        <v>704</v>
      </c>
      <c r="B1360" s="795" t="str">
        <f>UPPER(Interior15_Category)</f>
        <v>HARDWOOD FLOORING</v>
      </c>
      <c r="C1360" s="796"/>
      <c r="D1360" s="796"/>
      <c r="E1360" s="796"/>
      <c r="F1360" s="796"/>
      <c r="G1360" s="796"/>
      <c r="H1360" s="796"/>
      <c r="I1360" s="796"/>
      <c r="J1360" s="796"/>
      <c r="K1360" s="796"/>
      <c r="L1360" s="796"/>
      <c r="M1360" s="796"/>
      <c r="N1360" s="796"/>
      <c r="O1360" s="796"/>
      <c r="P1360" s="796"/>
      <c r="Q1360" s="797"/>
      <c r="R1360" s="798"/>
      <c r="S1360" s="798"/>
      <c r="T1360" s="798"/>
      <c r="U1360" s="799"/>
      <c r="V1360" s="800"/>
      <c r="W1360" s="790"/>
      <c r="X1360" s="790"/>
      <c r="Y1360" s="790"/>
      <c r="Z1360" s="790"/>
      <c r="AA1360" s="790"/>
      <c r="AB1360" s="790"/>
      <c r="AC1360" s="790"/>
      <c r="AD1360" s="790"/>
      <c r="AE1360" s="790"/>
      <c r="AF1360" s="791">
        <f>IF(Interior15_Labor=0,"",Interior15_Labor)</f>
        <v>3000</v>
      </c>
      <c r="AG1360" s="791"/>
      <c r="AH1360" s="791"/>
      <c r="AI1360" s="791"/>
      <c r="AJ1360" s="791">
        <f>IF(Interior15_Material=0,"",Interior15_Material)</f>
        <v>4000</v>
      </c>
      <c r="AK1360" s="791"/>
      <c r="AL1360" s="791"/>
      <c r="AM1360" s="791"/>
      <c r="AN1360" s="791" t="str">
        <f>IF(Interior15_Sub=0,"",Interior15_Sub)</f>
        <v/>
      </c>
      <c r="AO1360" s="791"/>
      <c r="AP1360" s="791"/>
      <c r="AQ1360" s="791"/>
      <c r="AR1360" s="358"/>
      <c r="AS1360" s="792">
        <f>IF(Interior15_Total=0,"",Interior15_Total)</f>
        <v>7000</v>
      </c>
      <c r="AT1360" s="792"/>
      <c r="AU1360" s="793"/>
      <c r="AV1360" s="793"/>
      <c r="AW1360" s="794"/>
      <c r="AX1360" s="371"/>
      <c r="AY1360" s="101"/>
      <c r="AZ1360" s="101"/>
      <c r="BA1360" s="101"/>
      <c r="BB1360" s="101"/>
      <c r="BC1360" s="101"/>
      <c r="BD1360" s="101"/>
      <c r="BE1360" s="101"/>
      <c r="BF1360" s="101"/>
      <c r="BG1360" s="101"/>
      <c r="BH1360" s="101"/>
      <c r="BI1360" s="101"/>
      <c r="BJ1360" s="101"/>
      <c r="BK1360" s="101"/>
      <c r="BL1360" s="101"/>
      <c r="BN1360" s="374"/>
      <c r="BP1360" s="378"/>
      <c r="DH1360" s="102"/>
    </row>
    <row r="1361" spans="1:112" hidden="1">
      <c r="A1361" s="110"/>
      <c r="B1361" s="786" t="s">
        <v>1036</v>
      </c>
      <c r="C1361" s="786"/>
      <c r="D1361" s="786"/>
      <c r="E1361" s="786"/>
      <c r="F1361" s="786"/>
      <c r="G1361" s="786"/>
      <c r="H1361" s="786"/>
      <c r="I1361" s="786"/>
      <c r="J1361" s="786"/>
      <c r="K1361" s="786"/>
      <c r="L1361" s="786"/>
      <c r="M1361" s="786"/>
      <c r="N1361" s="786"/>
      <c r="O1361" s="786"/>
      <c r="P1361" s="786"/>
      <c r="Q1361" s="786"/>
      <c r="R1361" s="787"/>
      <c r="S1361" s="787"/>
      <c r="T1361" s="788"/>
      <c r="U1361" s="787"/>
      <c r="V1361" s="787"/>
      <c r="W1361" s="783"/>
      <c r="X1361" s="789"/>
      <c r="Y1361" s="789"/>
      <c r="Z1361" s="789"/>
      <c r="AA1361" s="789"/>
      <c r="AB1361" s="789"/>
      <c r="AC1361" s="781"/>
      <c r="AD1361" s="782"/>
      <c r="AE1361" s="783"/>
      <c r="AF1361" s="784">
        <f>R1361*W1361</f>
        <v>0</v>
      </c>
      <c r="AG1361" s="784"/>
      <c r="AH1361" s="784"/>
      <c r="AI1361" s="784"/>
      <c r="AJ1361" s="784">
        <f t="shared" ref="AJ1361:AJ1400" si="638">R1361*Z1361</f>
        <v>0</v>
      </c>
      <c r="AK1361" s="784"/>
      <c r="AL1361" s="784"/>
      <c r="AM1361" s="784"/>
      <c r="AN1361" s="784">
        <f t="shared" ref="AN1361:AN1400" si="639">R1361*AC1361</f>
        <v>0</v>
      </c>
      <c r="AO1361" s="784"/>
      <c r="AP1361" s="784"/>
      <c r="AQ1361" s="784"/>
      <c r="AR1361" s="363"/>
      <c r="AS1361" s="785">
        <f t="shared" ref="AS1361:AS1400" si="640">SUM(AF1361:AQ1361)</f>
        <v>0</v>
      </c>
      <c r="AT1361" s="785"/>
      <c r="AU1361" s="785"/>
      <c r="AV1361" s="785"/>
      <c r="AW1361" s="785">
        <f t="shared" ref="AW1361:AW1400" si="641">SUM(AF1361:AQ1361)</f>
        <v>0</v>
      </c>
      <c r="AX1361" s="100"/>
      <c r="AY1361" s="116">
        <f t="shared" ref="AY1361:AY1400" si="642">AF1361</f>
        <v>0</v>
      </c>
      <c r="AZ1361" s="116">
        <f t="shared" ref="AZ1361:AZ1400" si="643">AJ1361</f>
        <v>0</v>
      </c>
      <c r="BA1361" s="116">
        <f t="shared" ref="BA1361:BA1400" si="644">AN1361</f>
        <v>0</v>
      </c>
      <c r="BB1361" s="116">
        <f t="shared" ref="BB1361:BB1400" si="645">SUM(AY1361:BA1361)</f>
        <v>0</v>
      </c>
      <c r="BC1361" s="115">
        <f>IFERROR(AY1361/$BB$5,0)</f>
        <v>0</v>
      </c>
      <c r="BD1361" s="116">
        <f t="shared" ref="BD1361:BD1400" si="646">BC1361*Allocated_Adders</f>
        <v>0</v>
      </c>
      <c r="BE1361" s="120">
        <f>AY1361+BD1361</f>
        <v>0</v>
      </c>
      <c r="BF1361" s="115">
        <f>IFERROR(AZ1361/$BB$5,0)</f>
        <v>0</v>
      </c>
      <c r="BG1361" s="116">
        <f t="shared" ref="BG1361:BG1400" si="647">BF1361*Allocated_Adders</f>
        <v>0</v>
      </c>
      <c r="BH1361" s="120">
        <f>AZ1361+BG1361</f>
        <v>0</v>
      </c>
      <c r="BI1361" s="115">
        <f>IFERROR(BA1361/$BB$5,0)</f>
        <v>0</v>
      </c>
      <c r="BJ1361" s="116">
        <f t="shared" ref="BJ1361:BJ1400" si="648">BI1361*Allocated_Adders</f>
        <v>0</v>
      </c>
      <c r="BK1361" s="120">
        <f>BA1361+BJ1361</f>
        <v>0</v>
      </c>
      <c r="BL1361" s="120">
        <f>BE1361+BH1361+BK1361</f>
        <v>0</v>
      </c>
      <c r="BN1361" s="375">
        <f t="shared" ref="BN1361:BN1400" si="649">IFERROR(AS1361/Total_Detailed_Estimate,0)</f>
        <v>0</v>
      </c>
      <c r="BP1361" s="380"/>
      <c r="DH1361" s="102"/>
    </row>
    <row r="1362" spans="1:112" hidden="1">
      <c r="A1362" s="110"/>
      <c r="B1362" s="786"/>
      <c r="C1362" s="786"/>
      <c r="D1362" s="786"/>
      <c r="E1362" s="786"/>
      <c r="F1362" s="786"/>
      <c r="G1362" s="786"/>
      <c r="H1362" s="786"/>
      <c r="I1362" s="786"/>
      <c r="J1362" s="786"/>
      <c r="K1362" s="786"/>
      <c r="L1362" s="786"/>
      <c r="M1362" s="786"/>
      <c r="N1362" s="786"/>
      <c r="O1362" s="786"/>
      <c r="P1362" s="786"/>
      <c r="Q1362" s="786"/>
      <c r="R1362" s="787"/>
      <c r="S1362" s="787"/>
      <c r="T1362" s="788"/>
      <c r="U1362" s="787"/>
      <c r="V1362" s="787"/>
      <c r="W1362" s="783"/>
      <c r="X1362" s="789"/>
      <c r="Y1362" s="789"/>
      <c r="Z1362" s="789"/>
      <c r="AA1362" s="789"/>
      <c r="AB1362" s="789"/>
      <c r="AC1362" s="781"/>
      <c r="AD1362" s="782"/>
      <c r="AE1362" s="783"/>
      <c r="AF1362" s="784">
        <f t="shared" ref="AF1362:AF1400" si="650">R1362*W1362</f>
        <v>0</v>
      </c>
      <c r="AG1362" s="784"/>
      <c r="AH1362" s="784"/>
      <c r="AI1362" s="784"/>
      <c r="AJ1362" s="784">
        <f t="shared" si="638"/>
        <v>0</v>
      </c>
      <c r="AK1362" s="784"/>
      <c r="AL1362" s="784"/>
      <c r="AM1362" s="784"/>
      <c r="AN1362" s="784">
        <f t="shared" si="639"/>
        <v>0</v>
      </c>
      <c r="AO1362" s="784"/>
      <c r="AP1362" s="784"/>
      <c r="AQ1362" s="784"/>
      <c r="AR1362" s="363"/>
      <c r="AS1362" s="785">
        <f t="shared" si="640"/>
        <v>0</v>
      </c>
      <c r="AT1362" s="785"/>
      <c r="AU1362" s="785"/>
      <c r="AV1362" s="785"/>
      <c r="AW1362" s="785">
        <f t="shared" si="641"/>
        <v>0</v>
      </c>
      <c r="AX1362" s="90"/>
      <c r="AY1362" s="116">
        <f t="shared" si="642"/>
        <v>0</v>
      </c>
      <c r="AZ1362" s="116">
        <f t="shared" si="643"/>
        <v>0</v>
      </c>
      <c r="BA1362" s="116">
        <f t="shared" si="644"/>
        <v>0</v>
      </c>
      <c r="BB1362" s="116">
        <f t="shared" si="645"/>
        <v>0</v>
      </c>
      <c r="BC1362" s="115">
        <f t="shared" ref="BC1362:BC1400" si="651">IFERROR(AY1362/$BB$5,0)</f>
        <v>0</v>
      </c>
      <c r="BD1362" s="116">
        <f t="shared" si="646"/>
        <v>0</v>
      </c>
      <c r="BE1362" s="120">
        <f t="shared" ref="BE1362:BE1400" si="652">AY1362+BD1362</f>
        <v>0</v>
      </c>
      <c r="BF1362" s="115">
        <f t="shared" ref="BF1362:BF1400" si="653">IFERROR(AZ1362/$BB$5,0)</f>
        <v>0</v>
      </c>
      <c r="BG1362" s="116">
        <f t="shared" si="647"/>
        <v>0</v>
      </c>
      <c r="BH1362" s="120">
        <f t="shared" ref="BH1362:BH1400" si="654">AZ1362+BG1362</f>
        <v>0</v>
      </c>
      <c r="BI1362" s="115">
        <f t="shared" ref="BI1362:BI1400" si="655">IFERROR(BA1362/$BB$5,0)</f>
        <v>0</v>
      </c>
      <c r="BJ1362" s="116">
        <f t="shared" si="648"/>
        <v>0</v>
      </c>
      <c r="BK1362" s="120">
        <f t="shared" ref="BK1362:BK1400" si="656">BA1362+BJ1362</f>
        <v>0</v>
      </c>
      <c r="BL1362" s="120">
        <f t="shared" ref="BL1362:BL1400" si="657">BE1362+BH1362+BK1362</f>
        <v>0</v>
      </c>
      <c r="BN1362" s="375">
        <f t="shared" si="649"/>
        <v>0</v>
      </c>
      <c r="BP1362" s="380"/>
      <c r="DH1362" s="102"/>
    </row>
    <row r="1363" spans="1:112" hidden="1">
      <c r="A1363" s="110"/>
      <c r="B1363" s="801" t="s">
        <v>139</v>
      </c>
      <c r="C1363" s="801"/>
      <c r="D1363" s="801"/>
      <c r="E1363" s="801"/>
      <c r="F1363" s="801"/>
      <c r="G1363" s="801"/>
      <c r="H1363" s="801"/>
      <c r="I1363" s="801"/>
      <c r="J1363" s="801"/>
      <c r="K1363" s="801"/>
      <c r="L1363" s="801"/>
      <c r="M1363" s="801"/>
      <c r="N1363" s="801"/>
      <c r="O1363" s="801"/>
      <c r="P1363" s="801"/>
      <c r="Q1363" s="801"/>
      <c r="R1363" s="787"/>
      <c r="S1363" s="787"/>
      <c r="T1363" s="788"/>
      <c r="U1363" s="787"/>
      <c r="V1363" s="787"/>
      <c r="W1363" s="783"/>
      <c r="X1363" s="789"/>
      <c r="Y1363" s="789"/>
      <c r="Z1363" s="789"/>
      <c r="AA1363" s="789"/>
      <c r="AB1363" s="789"/>
      <c r="AC1363" s="781"/>
      <c r="AD1363" s="782"/>
      <c r="AE1363" s="783"/>
      <c r="AF1363" s="784">
        <f t="shared" si="650"/>
        <v>0</v>
      </c>
      <c r="AG1363" s="784"/>
      <c r="AH1363" s="784"/>
      <c r="AI1363" s="784"/>
      <c r="AJ1363" s="784">
        <f t="shared" si="638"/>
        <v>0</v>
      </c>
      <c r="AK1363" s="784"/>
      <c r="AL1363" s="784"/>
      <c r="AM1363" s="784"/>
      <c r="AN1363" s="784">
        <f t="shared" si="639"/>
        <v>0</v>
      </c>
      <c r="AO1363" s="784"/>
      <c r="AP1363" s="784"/>
      <c r="AQ1363" s="784"/>
      <c r="AR1363" s="363"/>
      <c r="AS1363" s="785">
        <f t="shared" si="640"/>
        <v>0</v>
      </c>
      <c r="AT1363" s="785"/>
      <c r="AU1363" s="785"/>
      <c r="AV1363" s="785"/>
      <c r="AW1363" s="785">
        <f t="shared" si="641"/>
        <v>0</v>
      </c>
      <c r="AX1363" s="91"/>
      <c r="AY1363" s="116">
        <f t="shared" si="642"/>
        <v>0</v>
      </c>
      <c r="AZ1363" s="116">
        <f t="shared" si="643"/>
        <v>0</v>
      </c>
      <c r="BA1363" s="116">
        <f t="shared" si="644"/>
        <v>0</v>
      </c>
      <c r="BB1363" s="116">
        <f t="shared" si="645"/>
        <v>0</v>
      </c>
      <c r="BC1363" s="115">
        <f t="shared" si="651"/>
        <v>0</v>
      </c>
      <c r="BD1363" s="116">
        <f t="shared" si="646"/>
        <v>0</v>
      </c>
      <c r="BE1363" s="120">
        <f t="shared" si="652"/>
        <v>0</v>
      </c>
      <c r="BF1363" s="115">
        <f t="shared" si="653"/>
        <v>0</v>
      </c>
      <c r="BG1363" s="116">
        <f t="shared" si="647"/>
        <v>0</v>
      </c>
      <c r="BH1363" s="120">
        <f t="shared" si="654"/>
        <v>0</v>
      </c>
      <c r="BI1363" s="115">
        <f t="shared" si="655"/>
        <v>0</v>
      </c>
      <c r="BJ1363" s="116">
        <f t="shared" si="648"/>
        <v>0</v>
      </c>
      <c r="BK1363" s="120">
        <f t="shared" si="656"/>
        <v>0</v>
      </c>
      <c r="BL1363" s="120">
        <f t="shared" si="657"/>
        <v>0</v>
      </c>
      <c r="BN1363" s="375">
        <f t="shared" si="649"/>
        <v>0</v>
      </c>
      <c r="BP1363" s="380"/>
      <c r="DH1363" s="102"/>
    </row>
    <row r="1364" spans="1:112" hidden="1">
      <c r="A1364" s="110"/>
      <c r="B1364" s="786" t="s">
        <v>420</v>
      </c>
      <c r="C1364" s="786"/>
      <c r="D1364" s="786"/>
      <c r="E1364" s="786"/>
      <c r="F1364" s="786"/>
      <c r="G1364" s="786"/>
      <c r="H1364" s="786"/>
      <c r="I1364" s="786"/>
      <c r="J1364" s="786"/>
      <c r="K1364" s="786"/>
      <c r="L1364" s="786"/>
      <c r="M1364" s="786"/>
      <c r="N1364" s="786"/>
      <c r="O1364" s="786"/>
      <c r="P1364" s="786"/>
      <c r="Q1364" s="786"/>
      <c r="R1364" s="787"/>
      <c r="S1364" s="787"/>
      <c r="T1364" s="788"/>
      <c r="U1364" s="787" t="s">
        <v>7</v>
      </c>
      <c r="V1364" s="787"/>
      <c r="W1364" s="783">
        <v>3</v>
      </c>
      <c r="X1364" s="789"/>
      <c r="Y1364" s="789"/>
      <c r="Z1364" s="789">
        <v>2.5</v>
      </c>
      <c r="AA1364" s="789"/>
      <c r="AB1364" s="789"/>
      <c r="AC1364" s="781"/>
      <c r="AD1364" s="782"/>
      <c r="AE1364" s="783"/>
      <c r="AF1364" s="784">
        <f t="shared" si="650"/>
        <v>0</v>
      </c>
      <c r="AG1364" s="784"/>
      <c r="AH1364" s="784"/>
      <c r="AI1364" s="784"/>
      <c r="AJ1364" s="784">
        <f t="shared" si="638"/>
        <v>0</v>
      </c>
      <c r="AK1364" s="784"/>
      <c r="AL1364" s="784"/>
      <c r="AM1364" s="784"/>
      <c r="AN1364" s="784">
        <f t="shared" si="639"/>
        <v>0</v>
      </c>
      <c r="AO1364" s="784"/>
      <c r="AP1364" s="784"/>
      <c r="AQ1364" s="784"/>
      <c r="AR1364" s="363"/>
      <c r="AS1364" s="785">
        <f t="shared" si="640"/>
        <v>0</v>
      </c>
      <c r="AT1364" s="785"/>
      <c r="AU1364" s="785"/>
      <c r="AV1364" s="785"/>
      <c r="AW1364" s="785">
        <f t="shared" si="641"/>
        <v>0</v>
      </c>
      <c r="AX1364" s="91"/>
      <c r="AY1364" s="116">
        <f t="shared" si="642"/>
        <v>0</v>
      </c>
      <c r="AZ1364" s="116">
        <f t="shared" si="643"/>
        <v>0</v>
      </c>
      <c r="BA1364" s="116">
        <f t="shared" si="644"/>
        <v>0</v>
      </c>
      <c r="BB1364" s="116">
        <f t="shared" si="645"/>
        <v>0</v>
      </c>
      <c r="BC1364" s="115">
        <f t="shared" si="651"/>
        <v>0</v>
      </c>
      <c r="BD1364" s="116">
        <f t="shared" si="646"/>
        <v>0</v>
      </c>
      <c r="BE1364" s="120">
        <f t="shared" si="652"/>
        <v>0</v>
      </c>
      <c r="BF1364" s="115">
        <f t="shared" si="653"/>
        <v>0</v>
      </c>
      <c r="BG1364" s="116">
        <f t="shared" si="647"/>
        <v>0</v>
      </c>
      <c r="BH1364" s="120">
        <f t="shared" si="654"/>
        <v>0</v>
      </c>
      <c r="BI1364" s="115">
        <f t="shared" si="655"/>
        <v>0</v>
      </c>
      <c r="BJ1364" s="116">
        <f t="shared" si="648"/>
        <v>0</v>
      </c>
      <c r="BK1364" s="120">
        <f t="shared" si="656"/>
        <v>0</v>
      </c>
      <c r="BL1364" s="120">
        <f t="shared" si="657"/>
        <v>0</v>
      </c>
      <c r="BN1364" s="375">
        <f t="shared" si="649"/>
        <v>0</v>
      </c>
      <c r="BP1364" s="380"/>
      <c r="DH1364" s="102"/>
    </row>
    <row r="1365" spans="1:112" hidden="1">
      <c r="A1365" s="110"/>
      <c r="B1365" s="786" t="s">
        <v>421</v>
      </c>
      <c r="C1365" s="786"/>
      <c r="D1365" s="786"/>
      <c r="E1365" s="786"/>
      <c r="F1365" s="786"/>
      <c r="G1365" s="786"/>
      <c r="H1365" s="786"/>
      <c r="I1365" s="786"/>
      <c r="J1365" s="786"/>
      <c r="K1365" s="786"/>
      <c r="L1365" s="786"/>
      <c r="M1365" s="786"/>
      <c r="N1365" s="786"/>
      <c r="O1365" s="786"/>
      <c r="P1365" s="786"/>
      <c r="Q1365" s="786"/>
      <c r="R1365" s="787">
        <v>1000</v>
      </c>
      <c r="S1365" s="787"/>
      <c r="T1365" s="788"/>
      <c r="U1365" s="787" t="s">
        <v>7</v>
      </c>
      <c r="V1365" s="787"/>
      <c r="W1365" s="783">
        <v>3</v>
      </c>
      <c r="X1365" s="789"/>
      <c r="Y1365" s="789"/>
      <c r="Z1365" s="789">
        <v>4</v>
      </c>
      <c r="AA1365" s="789"/>
      <c r="AB1365" s="789"/>
      <c r="AC1365" s="781"/>
      <c r="AD1365" s="782"/>
      <c r="AE1365" s="783"/>
      <c r="AF1365" s="784">
        <f t="shared" si="650"/>
        <v>3000</v>
      </c>
      <c r="AG1365" s="784"/>
      <c r="AH1365" s="784"/>
      <c r="AI1365" s="784"/>
      <c r="AJ1365" s="784">
        <f t="shared" si="638"/>
        <v>4000</v>
      </c>
      <c r="AK1365" s="784"/>
      <c r="AL1365" s="784"/>
      <c r="AM1365" s="784"/>
      <c r="AN1365" s="784">
        <f t="shared" si="639"/>
        <v>0</v>
      </c>
      <c r="AO1365" s="784"/>
      <c r="AP1365" s="784"/>
      <c r="AQ1365" s="784"/>
      <c r="AR1365" s="363"/>
      <c r="AS1365" s="785">
        <f t="shared" si="640"/>
        <v>7000</v>
      </c>
      <c r="AT1365" s="785"/>
      <c r="AU1365" s="785"/>
      <c r="AV1365" s="785"/>
      <c r="AW1365" s="785">
        <f t="shared" si="641"/>
        <v>7000</v>
      </c>
      <c r="AX1365" s="91"/>
      <c r="AY1365" s="116">
        <f t="shared" si="642"/>
        <v>3000</v>
      </c>
      <c r="AZ1365" s="116">
        <f t="shared" si="643"/>
        <v>4000</v>
      </c>
      <c r="BA1365" s="116">
        <f t="shared" si="644"/>
        <v>0</v>
      </c>
      <c r="BB1365" s="116">
        <f t="shared" si="645"/>
        <v>7000</v>
      </c>
      <c r="BC1365" s="115">
        <f t="shared" si="651"/>
        <v>3.5901271503365743E-2</v>
      </c>
      <c r="BD1365" s="116">
        <f t="shared" si="646"/>
        <v>810</v>
      </c>
      <c r="BE1365" s="120">
        <f t="shared" si="652"/>
        <v>3810</v>
      </c>
      <c r="BF1365" s="115">
        <f t="shared" si="653"/>
        <v>4.7868362004487658E-2</v>
      </c>
      <c r="BG1365" s="116">
        <f t="shared" si="647"/>
        <v>1080</v>
      </c>
      <c r="BH1365" s="120">
        <f t="shared" si="654"/>
        <v>5080</v>
      </c>
      <c r="BI1365" s="115">
        <f t="shared" si="655"/>
        <v>0</v>
      </c>
      <c r="BJ1365" s="116">
        <f t="shared" si="648"/>
        <v>0</v>
      </c>
      <c r="BK1365" s="120">
        <f t="shared" si="656"/>
        <v>0</v>
      </c>
      <c r="BL1365" s="120">
        <f t="shared" si="657"/>
        <v>8890</v>
      </c>
      <c r="BN1365" s="375">
        <f t="shared" si="649"/>
        <v>8.3769633507853408E-2</v>
      </c>
      <c r="BP1365" s="380"/>
      <c r="DH1365" s="102"/>
    </row>
    <row r="1366" spans="1:112" hidden="1">
      <c r="A1366" s="110"/>
      <c r="B1366" s="786" t="s">
        <v>422</v>
      </c>
      <c r="C1366" s="786"/>
      <c r="D1366" s="786"/>
      <c r="E1366" s="786"/>
      <c r="F1366" s="786"/>
      <c r="G1366" s="786"/>
      <c r="H1366" s="786"/>
      <c r="I1366" s="786"/>
      <c r="J1366" s="786"/>
      <c r="K1366" s="786"/>
      <c r="L1366" s="786"/>
      <c r="M1366" s="786"/>
      <c r="N1366" s="786"/>
      <c r="O1366" s="786"/>
      <c r="P1366" s="786"/>
      <c r="Q1366" s="786"/>
      <c r="R1366" s="787"/>
      <c r="S1366" s="787"/>
      <c r="T1366" s="788"/>
      <c r="U1366" s="787" t="s">
        <v>7</v>
      </c>
      <c r="V1366" s="787"/>
      <c r="W1366" s="783">
        <v>3</v>
      </c>
      <c r="X1366" s="789"/>
      <c r="Y1366" s="789"/>
      <c r="Z1366" s="789">
        <v>7</v>
      </c>
      <c r="AA1366" s="789"/>
      <c r="AB1366" s="789"/>
      <c r="AC1366" s="781"/>
      <c r="AD1366" s="782"/>
      <c r="AE1366" s="783"/>
      <c r="AF1366" s="784">
        <f t="shared" si="650"/>
        <v>0</v>
      </c>
      <c r="AG1366" s="784"/>
      <c r="AH1366" s="784"/>
      <c r="AI1366" s="784"/>
      <c r="AJ1366" s="784">
        <f t="shared" si="638"/>
        <v>0</v>
      </c>
      <c r="AK1366" s="784"/>
      <c r="AL1366" s="784"/>
      <c r="AM1366" s="784"/>
      <c r="AN1366" s="784">
        <f t="shared" si="639"/>
        <v>0</v>
      </c>
      <c r="AO1366" s="784"/>
      <c r="AP1366" s="784"/>
      <c r="AQ1366" s="784"/>
      <c r="AR1366" s="363"/>
      <c r="AS1366" s="785">
        <f t="shared" si="640"/>
        <v>0</v>
      </c>
      <c r="AT1366" s="785"/>
      <c r="AU1366" s="785"/>
      <c r="AV1366" s="785"/>
      <c r="AW1366" s="785">
        <f t="shared" si="641"/>
        <v>0</v>
      </c>
      <c r="AX1366" s="91"/>
      <c r="AY1366" s="116">
        <f t="shared" si="642"/>
        <v>0</v>
      </c>
      <c r="AZ1366" s="116">
        <f t="shared" si="643"/>
        <v>0</v>
      </c>
      <c r="BA1366" s="116">
        <f t="shared" si="644"/>
        <v>0</v>
      </c>
      <c r="BB1366" s="116">
        <f t="shared" si="645"/>
        <v>0</v>
      </c>
      <c r="BC1366" s="115">
        <f t="shared" si="651"/>
        <v>0</v>
      </c>
      <c r="BD1366" s="116">
        <f t="shared" si="646"/>
        <v>0</v>
      </c>
      <c r="BE1366" s="120">
        <f t="shared" si="652"/>
        <v>0</v>
      </c>
      <c r="BF1366" s="115">
        <f t="shared" si="653"/>
        <v>0</v>
      </c>
      <c r="BG1366" s="116">
        <f t="shared" si="647"/>
        <v>0</v>
      </c>
      <c r="BH1366" s="120">
        <f t="shared" si="654"/>
        <v>0</v>
      </c>
      <c r="BI1366" s="115">
        <f t="shared" si="655"/>
        <v>0</v>
      </c>
      <c r="BJ1366" s="116">
        <f t="shared" si="648"/>
        <v>0</v>
      </c>
      <c r="BK1366" s="120">
        <f t="shared" si="656"/>
        <v>0</v>
      </c>
      <c r="BL1366" s="120">
        <f t="shared" si="657"/>
        <v>0</v>
      </c>
      <c r="BN1366" s="375">
        <f t="shared" si="649"/>
        <v>0</v>
      </c>
      <c r="BP1366" s="380"/>
      <c r="DH1366" s="102"/>
    </row>
    <row r="1367" spans="1:112" hidden="1">
      <c r="A1367" s="110"/>
      <c r="B1367" s="786" t="s">
        <v>423</v>
      </c>
      <c r="C1367" s="786"/>
      <c r="D1367" s="786"/>
      <c r="E1367" s="786"/>
      <c r="F1367" s="786"/>
      <c r="G1367" s="786"/>
      <c r="H1367" s="786"/>
      <c r="I1367" s="786"/>
      <c r="J1367" s="786"/>
      <c r="K1367" s="786"/>
      <c r="L1367" s="786"/>
      <c r="M1367" s="786"/>
      <c r="N1367" s="786"/>
      <c r="O1367" s="786"/>
      <c r="P1367" s="786"/>
      <c r="Q1367" s="786"/>
      <c r="R1367" s="787"/>
      <c r="S1367" s="787"/>
      <c r="T1367" s="788"/>
      <c r="U1367" s="787" t="s">
        <v>7</v>
      </c>
      <c r="V1367" s="787"/>
      <c r="W1367" s="783">
        <v>2.25</v>
      </c>
      <c r="X1367" s="789"/>
      <c r="Y1367" s="789"/>
      <c r="Z1367" s="789">
        <v>0.25</v>
      </c>
      <c r="AA1367" s="789"/>
      <c r="AB1367" s="789"/>
      <c r="AC1367" s="781"/>
      <c r="AD1367" s="782"/>
      <c r="AE1367" s="783"/>
      <c r="AF1367" s="784">
        <f t="shared" si="650"/>
        <v>0</v>
      </c>
      <c r="AG1367" s="784"/>
      <c r="AH1367" s="784"/>
      <c r="AI1367" s="784"/>
      <c r="AJ1367" s="784">
        <f t="shared" si="638"/>
        <v>0</v>
      </c>
      <c r="AK1367" s="784"/>
      <c r="AL1367" s="784"/>
      <c r="AM1367" s="784"/>
      <c r="AN1367" s="784">
        <f t="shared" si="639"/>
        <v>0</v>
      </c>
      <c r="AO1367" s="784"/>
      <c r="AP1367" s="784"/>
      <c r="AQ1367" s="784"/>
      <c r="AR1367" s="363"/>
      <c r="AS1367" s="785">
        <f t="shared" si="640"/>
        <v>0</v>
      </c>
      <c r="AT1367" s="785"/>
      <c r="AU1367" s="785"/>
      <c r="AV1367" s="785"/>
      <c r="AW1367" s="785">
        <f t="shared" si="641"/>
        <v>0</v>
      </c>
      <c r="AX1367" s="91"/>
      <c r="AY1367" s="116">
        <f t="shared" si="642"/>
        <v>0</v>
      </c>
      <c r="AZ1367" s="116">
        <f t="shared" si="643"/>
        <v>0</v>
      </c>
      <c r="BA1367" s="116">
        <f t="shared" si="644"/>
        <v>0</v>
      </c>
      <c r="BB1367" s="116">
        <f t="shared" si="645"/>
        <v>0</v>
      </c>
      <c r="BC1367" s="115">
        <f t="shared" si="651"/>
        <v>0</v>
      </c>
      <c r="BD1367" s="116">
        <f t="shared" si="646"/>
        <v>0</v>
      </c>
      <c r="BE1367" s="120">
        <f t="shared" si="652"/>
        <v>0</v>
      </c>
      <c r="BF1367" s="115">
        <f t="shared" si="653"/>
        <v>0</v>
      </c>
      <c r="BG1367" s="116">
        <f t="shared" si="647"/>
        <v>0</v>
      </c>
      <c r="BH1367" s="120">
        <f t="shared" si="654"/>
        <v>0</v>
      </c>
      <c r="BI1367" s="115">
        <f t="shared" si="655"/>
        <v>0</v>
      </c>
      <c r="BJ1367" s="116">
        <f t="shared" si="648"/>
        <v>0</v>
      </c>
      <c r="BK1367" s="120">
        <f t="shared" si="656"/>
        <v>0</v>
      </c>
      <c r="BL1367" s="120">
        <f t="shared" si="657"/>
        <v>0</v>
      </c>
      <c r="BN1367" s="375">
        <f t="shared" si="649"/>
        <v>0</v>
      </c>
      <c r="BP1367" s="380"/>
      <c r="DH1367" s="102"/>
    </row>
    <row r="1368" spans="1:112" hidden="1">
      <c r="A1368" s="110"/>
      <c r="B1368" s="786" t="s">
        <v>1038</v>
      </c>
      <c r="C1368" s="786"/>
      <c r="D1368" s="786"/>
      <c r="E1368" s="786"/>
      <c r="F1368" s="786"/>
      <c r="G1368" s="786"/>
      <c r="H1368" s="786"/>
      <c r="I1368" s="786"/>
      <c r="J1368" s="786"/>
      <c r="K1368" s="786"/>
      <c r="L1368" s="786"/>
      <c r="M1368" s="786"/>
      <c r="N1368" s="786"/>
      <c r="O1368" s="786"/>
      <c r="P1368" s="786"/>
      <c r="Q1368" s="786"/>
      <c r="R1368" s="787"/>
      <c r="S1368" s="787"/>
      <c r="T1368" s="788"/>
      <c r="U1368" s="787" t="s">
        <v>7</v>
      </c>
      <c r="V1368" s="787"/>
      <c r="W1368" s="783">
        <v>15</v>
      </c>
      <c r="X1368" s="789"/>
      <c r="Y1368" s="789"/>
      <c r="Z1368" s="789"/>
      <c r="AA1368" s="789"/>
      <c r="AB1368" s="789"/>
      <c r="AC1368" s="781"/>
      <c r="AD1368" s="782"/>
      <c r="AE1368" s="783"/>
      <c r="AF1368" s="784">
        <f t="shared" si="650"/>
        <v>0</v>
      </c>
      <c r="AG1368" s="784"/>
      <c r="AH1368" s="784"/>
      <c r="AI1368" s="784"/>
      <c r="AJ1368" s="784">
        <f t="shared" si="638"/>
        <v>0</v>
      </c>
      <c r="AK1368" s="784"/>
      <c r="AL1368" s="784"/>
      <c r="AM1368" s="784"/>
      <c r="AN1368" s="784">
        <f t="shared" si="639"/>
        <v>0</v>
      </c>
      <c r="AO1368" s="784"/>
      <c r="AP1368" s="784"/>
      <c r="AQ1368" s="784"/>
      <c r="AR1368" s="363"/>
      <c r="AS1368" s="785">
        <f t="shared" si="640"/>
        <v>0</v>
      </c>
      <c r="AT1368" s="785"/>
      <c r="AU1368" s="785"/>
      <c r="AV1368" s="785"/>
      <c r="AW1368" s="785">
        <f t="shared" si="641"/>
        <v>0</v>
      </c>
      <c r="AX1368" s="91"/>
      <c r="AY1368" s="116">
        <f t="shared" si="642"/>
        <v>0</v>
      </c>
      <c r="AZ1368" s="116">
        <f t="shared" si="643"/>
        <v>0</v>
      </c>
      <c r="BA1368" s="116">
        <f t="shared" si="644"/>
        <v>0</v>
      </c>
      <c r="BB1368" s="116">
        <f t="shared" si="645"/>
        <v>0</v>
      </c>
      <c r="BC1368" s="115">
        <f t="shared" si="651"/>
        <v>0</v>
      </c>
      <c r="BD1368" s="116">
        <f t="shared" si="646"/>
        <v>0</v>
      </c>
      <c r="BE1368" s="120">
        <f t="shared" si="652"/>
        <v>0</v>
      </c>
      <c r="BF1368" s="115">
        <f t="shared" si="653"/>
        <v>0</v>
      </c>
      <c r="BG1368" s="116">
        <f t="shared" si="647"/>
        <v>0</v>
      </c>
      <c r="BH1368" s="120">
        <f t="shared" si="654"/>
        <v>0</v>
      </c>
      <c r="BI1368" s="115">
        <f t="shared" si="655"/>
        <v>0</v>
      </c>
      <c r="BJ1368" s="116">
        <f t="shared" si="648"/>
        <v>0</v>
      </c>
      <c r="BK1368" s="120">
        <f t="shared" si="656"/>
        <v>0</v>
      </c>
      <c r="BL1368" s="120">
        <f t="shared" si="657"/>
        <v>0</v>
      </c>
      <c r="BN1368" s="375">
        <f t="shared" si="649"/>
        <v>0</v>
      </c>
      <c r="BP1368" s="380"/>
      <c r="DH1368" s="102"/>
    </row>
    <row r="1369" spans="1:112" hidden="1">
      <c r="A1369" s="110"/>
      <c r="B1369" s="786"/>
      <c r="C1369" s="786"/>
      <c r="D1369" s="786"/>
      <c r="E1369" s="786"/>
      <c r="F1369" s="786"/>
      <c r="G1369" s="786"/>
      <c r="H1369" s="786"/>
      <c r="I1369" s="786"/>
      <c r="J1369" s="786"/>
      <c r="K1369" s="786"/>
      <c r="L1369" s="786"/>
      <c r="M1369" s="786"/>
      <c r="N1369" s="786"/>
      <c r="O1369" s="786"/>
      <c r="P1369" s="786"/>
      <c r="Q1369" s="786"/>
      <c r="R1369" s="787"/>
      <c r="S1369" s="787"/>
      <c r="T1369" s="788"/>
      <c r="U1369" s="787"/>
      <c r="V1369" s="787"/>
      <c r="W1369" s="783"/>
      <c r="X1369" s="789"/>
      <c r="Y1369" s="789"/>
      <c r="Z1369" s="789"/>
      <c r="AA1369" s="789"/>
      <c r="AB1369" s="789"/>
      <c r="AC1369" s="781"/>
      <c r="AD1369" s="782"/>
      <c r="AE1369" s="783"/>
      <c r="AF1369" s="784">
        <f t="shared" si="650"/>
        <v>0</v>
      </c>
      <c r="AG1369" s="784"/>
      <c r="AH1369" s="784"/>
      <c r="AI1369" s="784"/>
      <c r="AJ1369" s="784">
        <f t="shared" si="638"/>
        <v>0</v>
      </c>
      <c r="AK1369" s="784"/>
      <c r="AL1369" s="784"/>
      <c r="AM1369" s="784"/>
      <c r="AN1369" s="784">
        <f t="shared" si="639"/>
        <v>0</v>
      </c>
      <c r="AO1369" s="784"/>
      <c r="AP1369" s="784"/>
      <c r="AQ1369" s="784"/>
      <c r="AR1369" s="363"/>
      <c r="AS1369" s="785">
        <f t="shared" si="640"/>
        <v>0</v>
      </c>
      <c r="AT1369" s="785"/>
      <c r="AU1369" s="785"/>
      <c r="AV1369" s="785"/>
      <c r="AW1369" s="785">
        <f t="shared" si="641"/>
        <v>0</v>
      </c>
      <c r="AX1369" s="91"/>
      <c r="AY1369" s="116">
        <f t="shared" si="642"/>
        <v>0</v>
      </c>
      <c r="AZ1369" s="116">
        <f t="shared" si="643"/>
        <v>0</v>
      </c>
      <c r="BA1369" s="116">
        <f t="shared" si="644"/>
        <v>0</v>
      </c>
      <c r="BB1369" s="116">
        <f t="shared" si="645"/>
        <v>0</v>
      </c>
      <c r="BC1369" s="115">
        <f t="shared" si="651"/>
        <v>0</v>
      </c>
      <c r="BD1369" s="116">
        <f t="shared" si="646"/>
        <v>0</v>
      </c>
      <c r="BE1369" s="120">
        <f t="shared" si="652"/>
        <v>0</v>
      </c>
      <c r="BF1369" s="115">
        <f t="shared" si="653"/>
        <v>0</v>
      </c>
      <c r="BG1369" s="116">
        <f t="shared" si="647"/>
        <v>0</v>
      </c>
      <c r="BH1369" s="120">
        <f t="shared" si="654"/>
        <v>0</v>
      </c>
      <c r="BI1369" s="115">
        <f t="shared" si="655"/>
        <v>0</v>
      </c>
      <c r="BJ1369" s="116">
        <f t="shared" si="648"/>
        <v>0</v>
      </c>
      <c r="BK1369" s="120">
        <f t="shared" si="656"/>
        <v>0</v>
      </c>
      <c r="BL1369" s="120">
        <f t="shared" si="657"/>
        <v>0</v>
      </c>
      <c r="BN1369" s="375">
        <f t="shared" si="649"/>
        <v>0</v>
      </c>
      <c r="BP1369" s="380"/>
      <c r="DH1369" s="102"/>
    </row>
    <row r="1370" spans="1:112" hidden="1">
      <c r="A1370" s="110"/>
      <c r="B1370" s="801"/>
      <c r="C1370" s="801"/>
      <c r="D1370" s="801"/>
      <c r="E1370" s="801"/>
      <c r="F1370" s="801"/>
      <c r="G1370" s="801"/>
      <c r="H1370" s="801"/>
      <c r="I1370" s="801"/>
      <c r="J1370" s="801"/>
      <c r="K1370" s="801"/>
      <c r="L1370" s="801"/>
      <c r="M1370" s="801"/>
      <c r="N1370" s="801"/>
      <c r="O1370" s="801"/>
      <c r="P1370" s="801"/>
      <c r="Q1370" s="801"/>
      <c r="R1370" s="787"/>
      <c r="S1370" s="787"/>
      <c r="T1370" s="788"/>
      <c r="U1370" s="787"/>
      <c r="V1370" s="787"/>
      <c r="W1370" s="783"/>
      <c r="X1370" s="789"/>
      <c r="Y1370" s="789"/>
      <c r="Z1370" s="789"/>
      <c r="AA1370" s="789"/>
      <c r="AB1370" s="789"/>
      <c r="AC1370" s="781"/>
      <c r="AD1370" s="782"/>
      <c r="AE1370" s="783"/>
      <c r="AF1370" s="784">
        <f t="shared" si="650"/>
        <v>0</v>
      </c>
      <c r="AG1370" s="784"/>
      <c r="AH1370" s="784"/>
      <c r="AI1370" s="784"/>
      <c r="AJ1370" s="784">
        <f t="shared" si="638"/>
        <v>0</v>
      </c>
      <c r="AK1370" s="784"/>
      <c r="AL1370" s="784"/>
      <c r="AM1370" s="784"/>
      <c r="AN1370" s="784">
        <f t="shared" si="639"/>
        <v>0</v>
      </c>
      <c r="AO1370" s="784"/>
      <c r="AP1370" s="784"/>
      <c r="AQ1370" s="784"/>
      <c r="AR1370" s="363"/>
      <c r="AS1370" s="785">
        <f t="shared" si="640"/>
        <v>0</v>
      </c>
      <c r="AT1370" s="785"/>
      <c r="AU1370" s="785"/>
      <c r="AV1370" s="785"/>
      <c r="AW1370" s="785">
        <f t="shared" si="641"/>
        <v>0</v>
      </c>
      <c r="AX1370" s="91"/>
      <c r="AY1370" s="116">
        <f t="shared" si="642"/>
        <v>0</v>
      </c>
      <c r="AZ1370" s="116">
        <f t="shared" si="643"/>
        <v>0</v>
      </c>
      <c r="BA1370" s="116">
        <f t="shared" si="644"/>
        <v>0</v>
      </c>
      <c r="BB1370" s="116">
        <f t="shared" si="645"/>
        <v>0</v>
      </c>
      <c r="BC1370" s="115">
        <f t="shared" si="651"/>
        <v>0</v>
      </c>
      <c r="BD1370" s="116">
        <f t="shared" si="646"/>
        <v>0</v>
      </c>
      <c r="BE1370" s="120">
        <f t="shared" si="652"/>
        <v>0</v>
      </c>
      <c r="BF1370" s="115">
        <f t="shared" si="653"/>
        <v>0</v>
      </c>
      <c r="BG1370" s="116">
        <f t="shared" si="647"/>
        <v>0</v>
      </c>
      <c r="BH1370" s="120">
        <f t="shared" si="654"/>
        <v>0</v>
      </c>
      <c r="BI1370" s="115">
        <f t="shared" si="655"/>
        <v>0</v>
      </c>
      <c r="BJ1370" s="116">
        <f t="shared" si="648"/>
        <v>0</v>
      </c>
      <c r="BK1370" s="120">
        <f t="shared" si="656"/>
        <v>0</v>
      </c>
      <c r="BL1370" s="120">
        <f t="shared" si="657"/>
        <v>0</v>
      </c>
      <c r="BN1370" s="375">
        <f t="shared" si="649"/>
        <v>0</v>
      </c>
      <c r="BP1370" s="380"/>
      <c r="DH1370" s="102"/>
    </row>
    <row r="1371" spans="1:112" hidden="1">
      <c r="A1371" s="110"/>
      <c r="B1371" s="801" t="s">
        <v>1037</v>
      </c>
      <c r="C1371" s="801"/>
      <c r="D1371" s="801"/>
      <c r="E1371" s="801"/>
      <c r="F1371" s="801"/>
      <c r="G1371" s="801"/>
      <c r="H1371" s="801"/>
      <c r="I1371" s="801"/>
      <c r="J1371" s="801"/>
      <c r="K1371" s="801"/>
      <c r="L1371" s="801"/>
      <c r="M1371" s="801"/>
      <c r="N1371" s="801"/>
      <c r="O1371" s="801"/>
      <c r="P1371" s="801"/>
      <c r="Q1371" s="801"/>
      <c r="R1371" s="787"/>
      <c r="S1371" s="787"/>
      <c r="T1371" s="788"/>
      <c r="U1371" s="787"/>
      <c r="V1371" s="787"/>
      <c r="W1371" s="783"/>
      <c r="X1371" s="789"/>
      <c r="Y1371" s="789"/>
      <c r="Z1371" s="789"/>
      <c r="AA1371" s="789"/>
      <c r="AB1371" s="789"/>
      <c r="AC1371" s="781"/>
      <c r="AD1371" s="782"/>
      <c r="AE1371" s="783"/>
      <c r="AF1371" s="784">
        <f t="shared" si="650"/>
        <v>0</v>
      </c>
      <c r="AG1371" s="784"/>
      <c r="AH1371" s="784"/>
      <c r="AI1371" s="784"/>
      <c r="AJ1371" s="784">
        <f t="shared" si="638"/>
        <v>0</v>
      </c>
      <c r="AK1371" s="784"/>
      <c r="AL1371" s="784"/>
      <c r="AM1371" s="784"/>
      <c r="AN1371" s="784">
        <f t="shared" si="639"/>
        <v>0</v>
      </c>
      <c r="AO1371" s="784"/>
      <c r="AP1371" s="784"/>
      <c r="AQ1371" s="784"/>
      <c r="AR1371" s="363"/>
      <c r="AS1371" s="785">
        <f t="shared" si="640"/>
        <v>0</v>
      </c>
      <c r="AT1371" s="785"/>
      <c r="AU1371" s="785"/>
      <c r="AV1371" s="785"/>
      <c r="AW1371" s="785">
        <f t="shared" si="641"/>
        <v>0</v>
      </c>
      <c r="AX1371" s="91"/>
      <c r="AY1371" s="116">
        <f t="shared" si="642"/>
        <v>0</v>
      </c>
      <c r="AZ1371" s="116">
        <f t="shared" si="643"/>
        <v>0</v>
      </c>
      <c r="BA1371" s="116">
        <f t="shared" si="644"/>
        <v>0</v>
      </c>
      <c r="BB1371" s="116">
        <f t="shared" si="645"/>
        <v>0</v>
      </c>
      <c r="BC1371" s="115">
        <f t="shared" si="651"/>
        <v>0</v>
      </c>
      <c r="BD1371" s="116">
        <f t="shared" si="646"/>
        <v>0</v>
      </c>
      <c r="BE1371" s="120">
        <f t="shared" si="652"/>
        <v>0</v>
      </c>
      <c r="BF1371" s="115">
        <f t="shared" si="653"/>
        <v>0</v>
      </c>
      <c r="BG1371" s="116">
        <f t="shared" si="647"/>
        <v>0</v>
      </c>
      <c r="BH1371" s="120">
        <f t="shared" si="654"/>
        <v>0</v>
      </c>
      <c r="BI1371" s="115">
        <f t="shared" si="655"/>
        <v>0</v>
      </c>
      <c r="BJ1371" s="116">
        <f t="shared" si="648"/>
        <v>0</v>
      </c>
      <c r="BK1371" s="120">
        <f t="shared" si="656"/>
        <v>0</v>
      </c>
      <c r="BL1371" s="120">
        <f t="shared" si="657"/>
        <v>0</v>
      </c>
      <c r="BN1371" s="375">
        <f t="shared" si="649"/>
        <v>0</v>
      </c>
      <c r="BP1371" s="380"/>
      <c r="DH1371" s="102"/>
    </row>
    <row r="1372" spans="1:112" hidden="1">
      <c r="A1372" s="110"/>
      <c r="B1372" s="786" t="s">
        <v>417</v>
      </c>
      <c r="C1372" s="786"/>
      <c r="D1372" s="786"/>
      <c r="E1372" s="786"/>
      <c r="F1372" s="786"/>
      <c r="G1372" s="786"/>
      <c r="H1372" s="786"/>
      <c r="I1372" s="786"/>
      <c r="J1372" s="786"/>
      <c r="K1372" s="786"/>
      <c r="L1372" s="786"/>
      <c r="M1372" s="786"/>
      <c r="N1372" s="786"/>
      <c r="O1372" s="786"/>
      <c r="P1372" s="786"/>
      <c r="Q1372" s="786"/>
      <c r="R1372" s="787"/>
      <c r="S1372" s="787"/>
      <c r="T1372" s="788"/>
      <c r="U1372" s="787" t="s">
        <v>7</v>
      </c>
      <c r="V1372" s="787" t="s">
        <v>7</v>
      </c>
      <c r="W1372" s="783">
        <v>2</v>
      </c>
      <c r="X1372" s="789"/>
      <c r="Y1372" s="789"/>
      <c r="Z1372" s="789">
        <v>1</v>
      </c>
      <c r="AA1372" s="789"/>
      <c r="AB1372" s="789">
        <v>4</v>
      </c>
      <c r="AC1372" s="781"/>
      <c r="AD1372" s="782"/>
      <c r="AE1372" s="783"/>
      <c r="AF1372" s="784">
        <f t="shared" si="650"/>
        <v>0</v>
      </c>
      <c r="AG1372" s="784"/>
      <c r="AH1372" s="784"/>
      <c r="AI1372" s="784"/>
      <c r="AJ1372" s="784">
        <f t="shared" si="638"/>
        <v>0</v>
      </c>
      <c r="AK1372" s="784"/>
      <c r="AL1372" s="784"/>
      <c r="AM1372" s="784"/>
      <c r="AN1372" s="784">
        <f t="shared" si="639"/>
        <v>0</v>
      </c>
      <c r="AO1372" s="784"/>
      <c r="AP1372" s="784"/>
      <c r="AQ1372" s="784"/>
      <c r="AR1372" s="363"/>
      <c r="AS1372" s="785">
        <f t="shared" si="640"/>
        <v>0</v>
      </c>
      <c r="AT1372" s="785"/>
      <c r="AU1372" s="785"/>
      <c r="AV1372" s="785"/>
      <c r="AW1372" s="785">
        <f t="shared" si="641"/>
        <v>0</v>
      </c>
      <c r="AX1372" s="91"/>
      <c r="AY1372" s="116">
        <f t="shared" si="642"/>
        <v>0</v>
      </c>
      <c r="AZ1372" s="116">
        <f t="shared" si="643"/>
        <v>0</v>
      </c>
      <c r="BA1372" s="116">
        <f t="shared" si="644"/>
        <v>0</v>
      </c>
      <c r="BB1372" s="116">
        <f t="shared" si="645"/>
        <v>0</v>
      </c>
      <c r="BC1372" s="115">
        <f t="shared" si="651"/>
        <v>0</v>
      </c>
      <c r="BD1372" s="116">
        <f t="shared" si="646"/>
        <v>0</v>
      </c>
      <c r="BE1372" s="120">
        <f t="shared" si="652"/>
        <v>0</v>
      </c>
      <c r="BF1372" s="115">
        <f t="shared" si="653"/>
        <v>0</v>
      </c>
      <c r="BG1372" s="116">
        <f t="shared" si="647"/>
        <v>0</v>
      </c>
      <c r="BH1372" s="120">
        <f t="shared" si="654"/>
        <v>0</v>
      </c>
      <c r="BI1372" s="115">
        <f t="shared" si="655"/>
        <v>0</v>
      </c>
      <c r="BJ1372" s="116">
        <f t="shared" si="648"/>
        <v>0</v>
      </c>
      <c r="BK1372" s="120">
        <f t="shared" si="656"/>
        <v>0</v>
      </c>
      <c r="BL1372" s="120">
        <f t="shared" si="657"/>
        <v>0</v>
      </c>
      <c r="BN1372" s="375">
        <f t="shared" si="649"/>
        <v>0</v>
      </c>
      <c r="BP1372" s="380"/>
      <c r="DH1372" s="102"/>
    </row>
    <row r="1373" spans="1:112" hidden="1">
      <c r="A1373" s="110"/>
      <c r="B1373" s="786" t="s">
        <v>418</v>
      </c>
      <c r="C1373" s="786"/>
      <c r="D1373" s="786"/>
      <c r="E1373" s="786"/>
      <c r="F1373" s="786"/>
      <c r="G1373" s="786"/>
      <c r="H1373" s="786"/>
      <c r="I1373" s="786"/>
      <c r="J1373" s="786"/>
      <c r="K1373" s="786"/>
      <c r="L1373" s="786"/>
      <c r="M1373" s="786"/>
      <c r="N1373" s="786"/>
      <c r="O1373" s="786"/>
      <c r="P1373" s="786"/>
      <c r="Q1373" s="786"/>
      <c r="R1373" s="787"/>
      <c r="S1373" s="787"/>
      <c r="T1373" s="788"/>
      <c r="U1373" s="787" t="s">
        <v>7</v>
      </c>
      <c r="V1373" s="787" t="s">
        <v>7</v>
      </c>
      <c r="W1373" s="783">
        <v>2</v>
      </c>
      <c r="X1373" s="789"/>
      <c r="Y1373" s="789"/>
      <c r="Z1373" s="789">
        <v>1.75</v>
      </c>
      <c r="AA1373" s="789"/>
      <c r="AB1373" s="789"/>
      <c r="AC1373" s="781"/>
      <c r="AD1373" s="782"/>
      <c r="AE1373" s="783"/>
      <c r="AF1373" s="784">
        <f t="shared" si="650"/>
        <v>0</v>
      </c>
      <c r="AG1373" s="784"/>
      <c r="AH1373" s="784"/>
      <c r="AI1373" s="784"/>
      <c r="AJ1373" s="784">
        <f t="shared" si="638"/>
        <v>0</v>
      </c>
      <c r="AK1373" s="784"/>
      <c r="AL1373" s="784"/>
      <c r="AM1373" s="784"/>
      <c r="AN1373" s="784">
        <f t="shared" si="639"/>
        <v>0</v>
      </c>
      <c r="AO1373" s="784"/>
      <c r="AP1373" s="784"/>
      <c r="AQ1373" s="784"/>
      <c r="AR1373" s="363"/>
      <c r="AS1373" s="785">
        <f t="shared" si="640"/>
        <v>0</v>
      </c>
      <c r="AT1373" s="785"/>
      <c r="AU1373" s="785"/>
      <c r="AV1373" s="785"/>
      <c r="AW1373" s="785">
        <f t="shared" si="641"/>
        <v>0</v>
      </c>
      <c r="AX1373" s="91"/>
      <c r="AY1373" s="116">
        <f t="shared" si="642"/>
        <v>0</v>
      </c>
      <c r="AZ1373" s="116">
        <f t="shared" si="643"/>
        <v>0</v>
      </c>
      <c r="BA1373" s="116">
        <f t="shared" si="644"/>
        <v>0</v>
      </c>
      <c r="BB1373" s="116">
        <f t="shared" si="645"/>
        <v>0</v>
      </c>
      <c r="BC1373" s="115">
        <f t="shared" si="651"/>
        <v>0</v>
      </c>
      <c r="BD1373" s="116">
        <f t="shared" si="646"/>
        <v>0</v>
      </c>
      <c r="BE1373" s="120">
        <f t="shared" si="652"/>
        <v>0</v>
      </c>
      <c r="BF1373" s="115">
        <f t="shared" si="653"/>
        <v>0</v>
      </c>
      <c r="BG1373" s="116">
        <f t="shared" si="647"/>
        <v>0</v>
      </c>
      <c r="BH1373" s="120">
        <f t="shared" si="654"/>
        <v>0</v>
      </c>
      <c r="BI1373" s="115">
        <f t="shared" si="655"/>
        <v>0</v>
      </c>
      <c r="BJ1373" s="116">
        <f t="shared" si="648"/>
        <v>0</v>
      </c>
      <c r="BK1373" s="120">
        <f t="shared" si="656"/>
        <v>0</v>
      </c>
      <c r="BL1373" s="120">
        <f t="shared" si="657"/>
        <v>0</v>
      </c>
      <c r="BN1373" s="375">
        <f t="shared" si="649"/>
        <v>0</v>
      </c>
      <c r="BP1373" s="380"/>
      <c r="DH1373" s="102"/>
    </row>
    <row r="1374" spans="1:112" hidden="1">
      <c r="A1374" s="110"/>
      <c r="B1374" s="786" t="s">
        <v>419</v>
      </c>
      <c r="C1374" s="786"/>
      <c r="D1374" s="786"/>
      <c r="E1374" s="786"/>
      <c r="F1374" s="786"/>
      <c r="G1374" s="786"/>
      <c r="H1374" s="786"/>
      <c r="I1374" s="786"/>
      <c r="J1374" s="786"/>
      <c r="K1374" s="786"/>
      <c r="L1374" s="786"/>
      <c r="M1374" s="786"/>
      <c r="N1374" s="786"/>
      <c r="O1374" s="786"/>
      <c r="P1374" s="786"/>
      <c r="Q1374" s="786"/>
      <c r="R1374" s="787"/>
      <c r="S1374" s="787"/>
      <c r="T1374" s="788"/>
      <c r="U1374" s="787" t="s">
        <v>7</v>
      </c>
      <c r="V1374" s="787"/>
      <c r="W1374" s="783">
        <v>2</v>
      </c>
      <c r="X1374" s="789"/>
      <c r="Y1374" s="789"/>
      <c r="Z1374" s="789">
        <v>2.5</v>
      </c>
      <c r="AA1374" s="789"/>
      <c r="AB1374" s="789"/>
      <c r="AC1374" s="781"/>
      <c r="AD1374" s="782"/>
      <c r="AE1374" s="783"/>
      <c r="AF1374" s="784">
        <f t="shared" si="650"/>
        <v>0</v>
      </c>
      <c r="AG1374" s="784"/>
      <c r="AH1374" s="784"/>
      <c r="AI1374" s="784"/>
      <c r="AJ1374" s="784">
        <f t="shared" si="638"/>
        <v>0</v>
      </c>
      <c r="AK1374" s="784"/>
      <c r="AL1374" s="784"/>
      <c r="AM1374" s="784"/>
      <c r="AN1374" s="784">
        <f t="shared" si="639"/>
        <v>0</v>
      </c>
      <c r="AO1374" s="784"/>
      <c r="AP1374" s="784"/>
      <c r="AQ1374" s="784"/>
      <c r="AR1374" s="363"/>
      <c r="AS1374" s="785">
        <f t="shared" si="640"/>
        <v>0</v>
      </c>
      <c r="AT1374" s="785"/>
      <c r="AU1374" s="785"/>
      <c r="AV1374" s="785"/>
      <c r="AW1374" s="785">
        <f t="shared" si="641"/>
        <v>0</v>
      </c>
      <c r="AX1374" s="91"/>
      <c r="AY1374" s="116">
        <f t="shared" si="642"/>
        <v>0</v>
      </c>
      <c r="AZ1374" s="116">
        <f t="shared" si="643"/>
        <v>0</v>
      </c>
      <c r="BA1374" s="116">
        <f t="shared" si="644"/>
        <v>0</v>
      </c>
      <c r="BB1374" s="116">
        <f t="shared" si="645"/>
        <v>0</v>
      </c>
      <c r="BC1374" s="115">
        <f t="shared" si="651"/>
        <v>0</v>
      </c>
      <c r="BD1374" s="116">
        <f t="shared" si="646"/>
        <v>0</v>
      </c>
      <c r="BE1374" s="120">
        <f t="shared" si="652"/>
        <v>0</v>
      </c>
      <c r="BF1374" s="115">
        <f t="shared" si="653"/>
        <v>0</v>
      </c>
      <c r="BG1374" s="116">
        <f t="shared" si="647"/>
        <v>0</v>
      </c>
      <c r="BH1374" s="120">
        <f t="shared" si="654"/>
        <v>0</v>
      </c>
      <c r="BI1374" s="115">
        <f t="shared" si="655"/>
        <v>0</v>
      </c>
      <c r="BJ1374" s="116">
        <f t="shared" si="648"/>
        <v>0</v>
      </c>
      <c r="BK1374" s="120">
        <f t="shared" si="656"/>
        <v>0</v>
      </c>
      <c r="BL1374" s="120">
        <f t="shared" si="657"/>
        <v>0</v>
      </c>
      <c r="BN1374" s="375">
        <f t="shared" si="649"/>
        <v>0</v>
      </c>
      <c r="BP1374" s="380"/>
      <c r="DH1374" s="102"/>
    </row>
    <row r="1375" spans="1:112" hidden="1">
      <c r="A1375" s="110"/>
      <c r="B1375" s="786"/>
      <c r="C1375" s="786"/>
      <c r="D1375" s="786"/>
      <c r="E1375" s="786"/>
      <c r="F1375" s="786"/>
      <c r="G1375" s="786"/>
      <c r="H1375" s="786"/>
      <c r="I1375" s="786"/>
      <c r="J1375" s="786"/>
      <c r="K1375" s="786"/>
      <c r="L1375" s="786"/>
      <c r="M1375" s="786"/>
      <c r="N1375" s="786"/>
      <c r="O1375" s="786"/>
      <c r="P1375" s="786"/>
      <c r="Q1375" s="786"/>
      <c r="R1375" s="787"/>
      <c r="S1375" s="787"/>
      <c r="T1375" s="788"/>
      <c r="U1375" s="787"/>
      <c r="V1375" s="787"/>
      <c r="W1375" s="783"/>
      <c r="X1375" s="789"/>
      <c r="Y1375" s="789"/>
      <c r="Z1375" s="789"/>
      <c r="AA1375" s="789"/>
      <c r="AB1375" s="789"/>
      <c r="AC1375" s="781"/>
      <c r="AD1375" s="782"/>
      <c r="AE1375" s="783"/>
      <c r="AF1375" s="784">
        <f t="shared" si="650"/>
        <v>0</v>
      </c>
      <c r="AG1375" s="784"/>
      <c r="AH1375" s="784"/>
      <c r="AI1375" s="784"/>
      <c r="AJ1375" s="784">
        <f t="shared" si="638"/>
        <v>0</v>
      </c>
      <c r="AK1375" s="784"/>
      <c r="AL1375" s="784"/>
      <c r="AM1375" s="784"/>
      <c r="AN1375" s="784">
        <f t="shared" si="639"/>
        <v>0</v>
      </c>
      <c r="AO1375" s="784"/>
      <c r="AP1375" s="784"/>
      <c r="AQ1375" s="784"/>
      <c r="AR1375" s="363"/>
      <c r="AS1375" s="785">
        <f t="shared" si="640"/>
        <v>0</v>
      </c>
      <c r="AT1375" s="785"/>
      <c r="AU1375" s="785"/>
      <c r="AV1375" s="785"/>
      <c r="AW1375" s="785">
        <f t="shared" si="641"/>
        <v>0</v>
      </c>
      <c r="AX1375" s="91"/>
      <c r="AY1375" s="116">
        <f t="shared" si="642"/>
        <v>0</v>
      </c>
      <c r="AZ1375" s="116">
        <f t="shared" si="643"/>
        <v>0</v>
      </c>
      <c r="BA1375" s="116">
        <f t="shared" si="644"/>
        <v>0</v>
      </c>
      <c r="BB1375" s="116">
        <f t="shared" si="645"/>
        <v>0</v>
      </c>
      <c r="BC1375" s="115">
        <f t="shared" si="651"/>
        <v>0</v>
      </c>
      <c r="BD1375" s="116">
        <f t="shared" si="646"/>
        <v>0</v>
      </c>
      <c r="BE1375" s="120">
        <f t="shared" si="652"/>
        <v>0</v>
      </c>
      <c r="BF1375" s="115">
        <f t="shared" si="653"/>
        <v>0</v>
      </c>
      <c r="BG1375" s="116">
        <f t="shared" si="647"/>
        <v>0</v>
      </c>
      <c r="BH1375" s="120">
        <f t="shared" si="654"/>
        <v>0</v>
      </c>
      <c r="BI1375" s="115">
        <f t="shared" si="655"/>
        <v>0</v>
      </c>
      <c r="BJ1375" s="116">
        <f t="shared" si="648"/>
        <v>0</v>
      </c>
      <c r="BK1375" s="120">
        <f t="shared" si="656"/>
        <v>0</v>
      </c>
      <c r="BL1375" s="120">
        <f t="shared" si="657"/>
        <v>0</v>
      </c>
      <c r="BN1375" s="375">
        <f t="shared" si="649"/>
        <v>0</v>
      </c>
      <c r="BP1375" s="380"/>
      <c r="DH1375" s="102"/>
    </row>
    <row r="1376" spans="1:112" hidden="1">
      <c r="A1376" s="110"/>
      <c r="B1376" s="786"/>
      <c r="C1376" s="786"/>
      <c r="D1376" s="786"/>
      <c r="E1376" s="786"/>
      <c r="F1376" s="786"/>
      <c r="G1376" s="786"/>
      <c r="H1376" s="786"/>
      <c r="I1376" s="786"/>
      <c r="J1376" s="786"/>
      <c r="K1376" s="786"/>
      <c r="L1376" s="786"/>
      <c r="M1376" s="786"/>
      <c r="N1376" s="786"/>
      <c r="O1376" s="786"/>
      <c r="P1376" s="786"/>
      <c r="Q1376" s="786"/>
      <c r="R1376" s="787"/>
      <c r="S1376" s="787"/>
      <c r="T1376" s="788"/>
      <c r="U1376" s="787"/>
      <c r="V1376" s="787"/>
      <c r="W1376" s="783"/>
      <c r="X1376" s="789"/>
      <c r="Y1376" s="789"/>
      <c r="Z1376" s="789"/>
      <c r="AA1376" s="789"/>
      <c r="AB1376" s="789"/>
      <c r="AC1376" s="781"/>
      <c r="AD1376" s="782"/>
      <c r="AE1376" s="783"/>
      <c r="AF1376" s="784">
        <f t="shared" si="650"/>
        <v>0</v>
      </c>
      <c r="AG1376" s="784"/>
      <c r="AH1376" s="784"/>
      <c r="AI1376" s="784"/>
      <c r="AJ1376" s="784">
        <f t="shared" si="638"/>
        <v>0</v>
      </c>
      <c r="AK1376" s="784"/>
      <c r="AL1376" s="784"/>
      <c r="AM1376" s="784"/>
      <c r="AN1376" s="784">
        <f t="shared" si="639"/>
        <v>0</v>
      </c>
      <c r="AO1376" s="784"/>
      <c r="AP1376" s="784"/>
      <c r="AQ1376" s="784"/>
      <c r="AR1376" s="363"/>
      <c r="AS1376" s="785">
        <f t="shared" si="640"/>
        <v>0</v>
      </c>
      <c r="AT1376" s="785"/>
      <c r="AU1376" s="785"/>
      <c r="AV1376" s="785"/>
      <c r="AW1376" s="785">
        <f t="shared" si="641"/>
        <v>0</v>
      </c>
      <c r="AX1376" s="91"/>
      <c r="AY1376" s="116">
        <f t="shared" si="642"/>
        <v>0</v>
      </c>
      <c r="AZ1376" s="116">
        <f t="shared" si="643"/>
        <v>0</v>
      </c>
      <c r="BA1376" s="116">
        <f t="shared" si="644"/>
        <v>0</v>
      </c>
      <c r="BB1376" s="116">
        <f t="shared" si="645"/>
        <v>0</v>
      </c>
      <c r="BC1376" s="115">
        <f t="shared" si="651"/>
        <v>0</v>
      </c>
      <c r="BD1376" s="116">
        <f t="shared" si="646"/>
        <v>0</v>
      </c>
      <c r="BE1376" s="120">
        <f t="shared" si="652"/>
        <v>0</v>
      </c>
      <c r="BF1376" s="115">
        <f t="shared" si="653"/>
        <v>0</v>
      </c>
      <c r="BG1376" s="116">
        <f t="shared" si="647"/>
        <v>0</v>
      </c>
      <c r="BH1376" s="120">
        <f t="shared" si="654"/>
        <v>0</v>
      </c>
      <c r="BI1376" s="115">
        <f t="shared" si="655"/>
        <v>0</v>
      </c>
      <c r="BJ1376" s="116">
        <f t="shared" si="648"/>
        <v>0</v>
      </c>
      <c r="BK1376" s="120">
        <f t="shared" si="656"/>
        <v>0</v>
      </c>
      <c r="BL1376" s="120">
        <f t="shared" si="657"/>
        <v>0</v>
      </c>
      <c r="BN1376" s="375">
        <f t="shared" si="649"/>
        <v>0</v>
      </c>
      <c r="BP1376" s="380"/>
      <c r="DH1376" s="102"/>
    </row>
    <row r="1377" spans="1:112" hidden="1">
      <c r="A1377" s="110"/>
      <c r="B1377" s="801" t="s">
        <v>1039</v>
      </c>
      <c r="C1377" s="801"/>
      <c r="D1377" s="801"/>
      <c r="E1377" s="801"/>
      <c r="F1377" s="801"/>
      <c r="G1377" s="801"/>
      <c r="H1377" s="801"/>
      <c r="I1377" s="801"/>
      <c r="J1377" s="801"/>
      <c r="K1377" s="801"/>
      <c r="L1377" s="801"/>
      <c r="M1377" s="801"/>
      <c r="N1377" s="801"/>
      <c r="O1377" s="801"/>
      <c r="P1377" s="801"/>
      <c r="Q1377" s="801"/>
      <c r="R1377" s="787"/>
      <c r="S1377" s="787"/>
      <c r="T1377" s="788"/>
      <c r="U1377" s="787"/>
      <c r="V1377" s="787"/>
      <c r="W1377" s="783"/>
      <c r="X1377" s="789"/>
      <c r="Y1377" s="789"/>
      <c r="Z1377" s="789"/>
      <c r="AA1377" s="789"/>
      <c r="AB1377" s="789"/>
      <c r="AC1377" s="781"/>
      <c r="AD1377" s="782"/>
      <c r="AE1377" s="783"/>
      <c r="AF1377" s="784">
        <f t="shared" si="650"/>
        <v>0</v>
      </c>
      <c r="AG1377" s="784"/>
      <c r="AH1377" s="784"/>
      <c r="AI1377" s="784"/>
      <c r="AJ1377" s="784">
        <f t="shared" si="638"/>
        <v>0</v>
      </c>
      <c r="AK1377" s="784"/>
      <c r="AL1377" s="784"/>
      <c r="AM1377" s="784"/>
      <c r="AN1377" s="784">
        <f t="shared" si="639"/>
        <v>0</v>
      </c>
      <c r="AO1377" s="784"/>
      <c r="AP1377" s="784"/>
      <c r="AQ1377" s="784"/>
      <c r="AR1377" s="363"/>
      <c r="AS1377" s="785">
        <f t="shared" si="640"/>
        <v>0</v>
      </c>
      <c r="AT1377" s="785"/>
      <c r="AU1377" s="785"/>
      <c r="AV1377" s="785"/>
      <c r="AW1377" s="785">
        <f t="shared" si="641"/>
        <v>0</v>
      </c>
      <c r="AX1377" s="91"/>
      <c r="AY1377" s="116">
        <f t="shared" si="642"/>
        <v>0</v>
      </c>
      <c r="AZ1377" s="116">
        <f t="shared" si="643"/>
        <v>0</v>
      </c>
      <c r="BA1377" s="116">
        <f t="shared" si="644"/>
        <v>0</v>
      </c>
      <c r="BB1377" s="116">
        <f t="shared" si="645"/>
        <v>0</v>
      </c>
      <c r="BC1377" s="115">
        <f t="shared" si="651"/>
        <v>0</v>
      </c>
      <c r="BD1377" s="116">
        <f t="shared" si="646"/>
        <v>0</v>
      </c>
      <c r="BE1377" s="120">
        <f t="shared" si="652"/>
        <v>0</v>
      </c>
      <c r="BF1377" s="115">
        <f t="shared" si="653"/>
        <v>0</v>
      </c>
      <c r="BG1377" s="116">
        <f t="shared" si="647"/>
        <v>0</v>
      </c>
      <c r="BH1377" s="120">
        <f t="shared" si="654"/>
        <v>0</v>
      </c>
      <c r="BI1377" s="115">
        <f t="shared" si="655"/>
        <v>0</v>
      </c>
      <c r="BJ1377" s="116">
        <f t="shared" si="648"/>
        <v>0</v>
      </c>
      <c r="BK1377" s="120">
        <f t="shared" si="656"/>
        <v>0</v>
      </c>
      <c r="BL1377" s="120">
        <f t="shared" si="657"/>
        <v>0</v>
      </c>
      <c r="BN1377" s="375">
        <f t="shared" si="649"/>
        <v>0</v>
      </c>
      <c r="BP1377" s="380"/>
      <c r="DH1377" s="102"/>
    </row>
    <row r="1378" spans="1:112" hidden="1">
      <c r="A1378" s="110"/>
      <c r="B1378" s="786" t="s">
        <v>1040</v>
      </c>
      <c r="C1378" s="786"/>
      <c r="D1378" s="786"/>
      <c r="E1378" s="786"/>
      <c r="F1378" s="786"/>
      <c r="G1378" s="786"/>
      <c r="H1378" s="786"/>
      <c r="I1378" s="786"/>
      <c r="J1378" s="786"/>
      <c r="K1378" s="786"/>
      <c r="L1378" s="786"/>
      <c r="M1378" s="786"/>
      <c r="N1378" s="786"/>
      <c r="O1378" s="786"/>
      <c r="P1378" s="786"/>
      <c r="Q1378" s="786"/>
      <c r="R1378" s="787"/>
      <c r="S1378" s="787"/>
      <c r="T1378" s="788"/>
      <c r="U1378" s="787" t="s">
        <v>1</v>
      </c>
      <c r="V1378" s="787"/>
      <c r="W1378" s="783">
        <v>75</v>
      </c>
      <c r="X1378" s="789"/>
      <c r="Y1378" s="789"/>
      <c r="Z1378" s="789">
        <v>50</v>
      </c>
      <c r="AA1378" s="789"/>
      <c r="AB1378" s="789"/>
      <c r="AC1378" s="781"/>
      <c r="AD1378" s="782"/>
      <c r="AE1378" s="783"/>
      <c r="AF1378" s="784">
        <f t="shared" si="650"/>
        <v>0</v>
      </c>
      <c r="AG1378" s="784"/>
      <c r="AH1378" s="784"/>
      <c r="AI1378" s="784"/>
      <c r="AJ1378" s="784">
        <f t="shared" si="638"/>
        <v>0</v>
      </c>
      <c r="AK1378" s="784"/>
      <c r="AL1378" s="784"/>
      <c r="AM1378" s="784"/>
      <c r="AN1378" s="784">
        <f t="shared" si="639"/>
        <v>0</v>
      </c>
      <c r="AO1378" s="784"/>
      <c r="AP1378" s="784"/>
      <c r="AQ1378" s="784"/>
      <c r="AR1378" s="363"/>
      <c r="AS1378" s="785">
        <f t="shared" si="640"/>
        <v>0</v>
      </c>
      <c r="AT1378" s="785"/>
      <c r="AU1378" s="785"/>
      <c r="AV1378" s="785"/>
      <c r="AW1378" s="785">
        <f t="shared" si="641"/>
        <v>0</v>
      </c>
      <c r="AX1378" s="91"/>
      <c r="AY1378" s="116">
        <f t="shared" si="642"/>
        <v>0</v>
      </c>
      <c r="AZ1378" s="116">
        <f t="shared" si="643"/>
        <v>0</v>
      </c>
      <c r="BA1378" s="116">
        <f t="shared" si="644"/>
        <v>0</v>
      </c>
      <c r="BB1378" s="116">
        <f t="shared" si="645"/>
        <v>0</v>
      </c>
      <c r="BC1378" s="115">
        <f t="shared" si="651"/>
        <v>0</v>
      </c>
      <c r="BD1378" s="116">
        <f t="shared" si="646"/>
        <v>0</v>
      </c>
      <c r="BE1378" s="120">
        <f t="shared" si="652"/>
        <v>0</v>
      </c>
      <c r="BF1378" s="115">
        <f t="shared" si="653"/>
        <v>0</v>
      </c>
      <c r="BG1378" s="116">
        <f t="shared" si="647"/>
        <v>0</v>
      </c>
      <c r="BH1378" s="120">
        <f t="shared" si="654"/>
        <v>0</v>
      </c>
      <c r="BI1378" s="115">
        <f t="shared" si="655"/>
        <v>0</v>
      </c>
      <c r="BJ1378" s="116">
        <f t="shared" si="648"/>
        <v>0</v>
      </c>
      <c r="BK1378" s="120">
        <f t="shared" si="656"/>
        <v>0</v>
      </c>
      <c r="BL1378" s="120">
        <f t="shared" si="657"/>
        <v>0</v>
      </c>
      <c r="BN1378" s="375">
        <f t="shared" si="649"/>
        <v>0</v>
      </c>
      <c r="BP1378" s="380"/>
      <c r="DH1378" s="102"/>
    </row>
    <row r="1379" spans="1:112" hidden="1">
      <c r="A1379" s="110"/>
      <c r="B1379" s="786" t="s">
        <v>1041</v>
      </c>
      <c r="C1379" s="786"/>
      <c r="D1379" s="786"/>
      <c r="E1379" s="786"/>
      <c r="F1379" s="786"/>
      <c r="G1379" s="786"/>
      <c r="H1379" s="786"/>
      <c r="I1379" s="786"/>
      <c r="J1379" s="786"/>
      <c r="K1379" s="786"/>
      <c r="L1379" s="786"/>
      <c r="M1379" s="786"/>
      <c r="N1379" s="786"/>
      <c r="O1379" s="786"/>
      <c r="P1379" s="786"/>
      <c r="Q1379" s="786"/>
      <c r="R1379" s="787"/>
      <c r="S1379" s="787"/>
      <c r="T1379" s="788"/>
      <c r="U1379" s="787" t="s">
        <v>8</v>
      </c>
      <c r="V1379" s="787"/>
      <c r="W1379" s="783">
        <v>0.75</v>
      </c>
      <c r="X1379" s="789"/>
      <c r="Y1379" s="789"/>
      <c r="Z1379" s="789">
        <v>0.75</v>
      </c>
      <c r="AA1379" s="789"/>
      <c r="AB1379" s="789"/>
      <c r="AC1379" s="781"/>
      <c r="AD1379" s="782"/>
      <c r="AE1379" s="783"/>
      <c r="AF1379" s="784">
        <f t="shared" si="650"/>
        <v>0</v>
      </c>
      <c r="AG1379" s="784"/>
      <c r="AH1379" s="784"/>
      <c r="AI1379" s="784"/>
      <c r="AJ1379" s="784">
        <f t="shared" si="638"/>
        <v>0</v>
      </c>
      <c r="AK1379" s="784"/>
      <c r="AL1379" s="784"/>
      <c r="AM1379" s="784"/>
      <c r="AN1379" s="784">
        <f t="shared" si="639"/>
        <v>0</v>
      </c>
      <c r="AO1379" s="784"/>
      <c r="AP1379" s="784"/>
      <c r="AQ1379" s="784"/>
      <c r="AR1379" s="363"/>
      <c r="AS1379" s="785">
        <f t="shared" si="640"/>
        <v>0</v>
      </c>
      <c r="AT1379" s="785"/>
      <c r="AU1379" s="785"/>
      <c r="AV1379" s="785"/>
      <c r="AW1379" s="785">
        <f t="shared" si="641"/>
        <v>0</v>
      </c>
      <c r="AX1379" s="91"/>
      <c r="AY1379" s="116">
        <f t="shared" si="642"/>
        <v>0</v>
      </c>
      <c r="AZ1379" s="116">
        <f t="shared" si="643"/>
        <v>0</v>
      </c>
      <c r="BA1379" s="116">
        <f t="shared" si="644"/>
        <v>0</v>
      </c>
      <c r="BB1379" s="116">
        <f t="shared" si="645"/>
        <v>0</v>
      </c>
      <c r="BC1379" s="115">
        <f t="shared" si="651"/>
        <v>0</v>
      </c>
      <c r="BD1379" s="116">
        <f t="shared" si="646"/>
        <v>0</v>
      </c>
      <c r="BE1379" s="120">
        <f t="shared" si="652"/>
        <v>0</v>
      </c>
      <c r="BF1379" s="115">
        <f t="shared" si="653"/>
        <v>0</v>
      </c>
      <c r="BG1379" s="116">
        <f t="shared" si="647"/>
        <v>0</v>
      </c>
      <c r="BH1379" s="120">
        <f t="shared" si="654"/>
        <v>0</v>
      </c>
      <c r="BI1379" s="115">
        <f t="shared" si="655"/>
        <v>0</v>
      </c>
      <c r="BJ1379" s="116">
        <f t="shared" si="648"/>
        <v>0</v>
      </c>
      <c r="BK1379" s="120">
        <f t="shared" si="656"/>
        <v>0</v>
      </c>
      <c r="BL1379" s="120">
        <f t="shared" si="657"/>
        <v>0</v>
      </c>
      <c r="BN1379" s="375">
        <f t="shared" si="649"/>
        <v>0</v>
      </c>
      <c r="BP1379" s="380"/>
      <c r="DH1379" s="102"/>
    </row>
    <row r="1380" spans="1:112" hidden="1">
      <c r="A1380" s="110"/>
      <c r="B1380" s="786" t="s">
        <v>1042</v>
      </c>
      <c r="C1380" s="786"/>
      <c r="D1380" s="786"/>
      <c r="E1380" s="786"/>
      <c r="F1380" s="786"/>
      <c r="G1380" s="786"/>
      <c r="H1380" s="786"/>
      <c r="I1380" s="786"/>
      <c r="J1380" s="786"/>
      <c r="K1380" s="786"/>
      <c r="L1380" s="786"/>
      <c r="M1380" s="786"/>
      <c r="N1380" s="786"/>
      <c r="O1380" s="786"/>
      <c r="P1380" s="786"/>
      <c r="Q1380" s="786"/>
      <c r="R1380" s="787"/>
      <c r="S1380" s="787"/>
      <c r="T1380" s="788"/>
      <c r="U1380" s="787" t="s">
        <v>7</v>
      </c>
      <c r="V1380" s="787"/>
      <c r="W1380" s="783">
        <v>0.25</v>
      </c>
      <c r="X1380" s="789"/>
      <c r="Y1380" s="789"/>
      <c r="Z1380" s="789">
        <v>0.25</v>
      </c>
      <c r="AA1380" s="789"/>
      <c r="AB1380" s="789"/>
      <c r="AC1380" s="781"/>
      <c r="AD1380" s="782"/>
      <c r="AE1380" s="783"/>
      <c r="AF1380" s="784">
        <f t="shared" si="650"/>
        <v>0</v>
      </c>
      <c r="AG1380" s="784"/>
      <c r="AH1380" s="784"/>
      <c r="AI1380" s="784"/>
      <c r="AJ1380" s="784">
        <f t="shared" si="638"/>
        <v>0</v>
      </c>
      <c r="AK1380" s="784"/>
      <c r="AL1380" s="784"/>
      <c r="AM1380" s="784"/>
      <c r="AN1380" s="784">
        <f t="shared" si="639"/>
        <v>0</v>
      </c>
      <c r="AO1380" s="784"/>
      <c r="AP1380" s="784"/>
      <c r="AQ1380" s="784"/>
      <c r="AR1380" s="363"/>
      <c r="AS1380" s="785">
        <f t="shared" si="640"/>
        <v>0</v>
      </c>
      <c r="AT1380" s="785"/>
      <c r="AU1380" s="785"/>
      <c r="AV1380" s="785"/>
      <c r="AW1380" s="785">
        <f t="shared" si="641"/>
        <v>0</v>
      </c>
      <c r="AX1380" s="91"/>
      <c r="AY1380" s="116">
        <f t="shared" si="642"/>
        <v>0</v>
      </c>
      <c r="AZ1380" s="116">
        <f t="shared" si="643"/>
        <v>0</v>
      </c>
      <c r="BA1380" s="116">
        <f t="shared" si="644"/>
        <v>0</v>
      </c>
      <c r="BB1380" s="116">
        <f t="shared" si="645"/>
        <v>0</v>
      </c>
      <c r="BC1380" s="115">
        <f t="shared" si="651"/>
        <v>0</v>
      </c>
      <c r="BD1380" s="116">
        <f t="shared" si="646"/>
        <v>0</v>
      </c>
      <c r="BE1380" s="120">
        <f t="shared" si="652"/>
        <v>0</v>
      </c>
      <c r="BF1380" s="115">
        <f t="shared" si="653"/>
        <v>0</v>
      </c>
      <c r="BG1380" s="116">
        <f t="shared" si="647"/>
        <v>0</v>
      </c>
      <c r="BH1380" s="120">
        <f t="shared" si="654"/>
        <v>0</v>
      </c>
      <c r="BI1380" s="115">
        <f t="shared" si="655"/>
        <v>0</v>
      </c>
      <c r="BJ1380" s="116">
        <f t="shared" si="648"/>
        <v>0</v>
      </c>
      <c r="BK1380" s="120">
        <f t="shared" si="656"/>
        <v>0</v>
      </c>
      <c r="BL1380" s="120">
        <f t="shared" si="657"/>
        <v>0</v>
      </c>
      <c r="BN1380" s="375">
        <f t="shared" si="649"/>
        <v>0</v>
      </c>
      <c r="BP1380" s="380"/>
      <c r="DH1380" s="102"/>
    </row>
    <row r="1381" spans="1:112" hidden="1">
      <c r="A1381" s="110"/>
      <c r="B1381" s="786"/>
      <c r="C1381" s="786"/>
      <c r="D1381" s="786"/>
      <c r="E1381" s="786"/>
      <c r="F1381" s="786"/>
      <c r="G1381" s="786"/>
      <c r="H1381" s="786"/>
      <c r="I1381" s="786"/>
      <c r="J1381" s="786"/>
      <c r="K1381" s="786"/>
      <c r="L1381" s="786"/>
      <c r="M1381" s="786"/>
      <c r="N1381" s="786"/>
      <c r="O1381" s="786"/>
      <c r="P1381" s="786"/>
      <c r="Q1381" s="786"/>
      <c r="R1381" s="787"/>
      <c r="S1381" s="787"/>
      <c r="T1381" s="788"/>
      <c r="U1381" s="787"/>
      <c r="V1381" s="787"/>
      <c r="W1381" s="783"/>
      <c r="X1381" s="789"/>
      <c r="Y1381" s="789"/>
      <c r="Z1381" s="789"/>
      <c r="AA1381" s="789"/>
      <c r="AB1381" s="789"/>
      <c r="AC1381" s="781"/>
      <c r="AD1381" s="782"/>
      <c r="AE1381" s="783"/>
      <c r="AF1381" s="784">
        <f t="shared" si="650"/>
        <v>0</v>
      </c>
      <c r="AG1381" s="784"/>
      <c r="AH1381" s="784"/>
      <c r="AI1381" s="784"/>
      <c r="AJ1381" s="784">
        <f t="shared" si="638"/>
        <v>0</v>
      </c>
      <c r="AK1381" s="784"/>
      <c r="AL1381" s="784"/>
      <c r="AM1381" s="784"/>
      <c r="AN1381" s="784">
        <f t="shared" si="639"/>
        <v>0</v>
      </c>
      <c r="AO1381" s="784"/>
      <c r="AP1381" s="784"/>
      <c r="AQ1381" s="784"/>
      <c r="AR1381" s="363"/>
      <c r="AS1381" s="785">
        <f t="shared" si="640"/>
        <v>0</v>
      </c>
      <c r="AT1381" s="785"/>
      <c r="AU1381" s="785"/>
      <c r="AV1381" s="785"/>
      <c r="AW1381" s="785">
        <f t="shared" si="641"/>
        <v>0</v>
      </c>
      <c r="AX1381" s="91"/>
      <c r="AY1381" s="116">
        <f t="shared" si="642"/>
        <v>0</v>
      </c>
      <c r="AZ1381" s="116">
        <f t="shared" si="643"/>
        <v>0</v>
      </c>
      <c r="BA1381" s="116">
        <f t="shared" si="644"/>
        <v>0</v>
      </c>
      <c r="BB1381" s="116">
        <f t="shared" si="645"/>
        <v>0</v>
      </c>
      <c r="BC1381" s="115">
        <f t="shared" si="651"/>
        <v>0</v>
      </c>
      <c r="BD1381" s="116">
        <f t="shared" si="646"/>
        <v>0</v>
      </c>
      <c r="BE1381" s="120">
        <f t="shared" si="652"/>
        <v>0</v>
      </c>
      <c r="BF1381" s="115">
        <f t="shared" si="653"/>
        <v>0</v>
      </c>
      <c r="BG1381" s="116">
        <f t="shared" si="647"/>
        <v>0</v>
      </c>
      <c r="BH1381" s="120">
        <f t="shared" si="654"/>
        <v>0</v>
      </c>
      <c r="BI1381" s="115">
        <f t="shared" si="655"/>
        <v>0</v>
      </c>
      <c r="BJ1381" s="116">
        <f t="shared" si="648"/>
        <v>0</v>
      </c>
      <c r="BK1381" s="120">
        <f t="shared" si="656"/>
        <v>0</v>
      </c>
      <c r="BL1381" s="120">
        <f t="shared" si="657"/>
        <v>0</v>
      </c>
      <c r="BN1381" s="375">
        <f t="shared" si="649"/>
        <v>0</v>
      </c>
      <c r="BP1381" s="380"/>
      <c r="DH1381" s="102"/>
    </row>
    <row r="1382" spans="1:112" hidden="1">
      <c r="A1382" s="110"/>
      <c r="B1382" s="786"/>
      <c r="C1382" s="786"/>
      <c r="D1382" s="786"/>
      <c r="E1382" s="786"/>
      <c r="F1382" s="786"/>
      <c r="G1382" s="786"/>
      <c r="H1382" s="786"/>
      <c r="I1382" s="786"/>
      <c r="J1382" s="786"/>
      <c r="K1382" s="786"/>
      <c r="L1382" s="786"/>
      <c r="M1382" s="786"/>
      <c r="N1382" s="786"/>
      <c r="O1382" s="786"/>
      <c r="P1382" s="786"/>
      <c r="Q1382" s="786"/>
      <c r="R1382" s="787"/>
      <c r="S1382" s="787"/>
      <c r="T1382" s="788"/>
      <c r="U1382" s="787"/>
      <c r="V1382" s="787"/>
      <c r="W1382" s="783"/>
      <c r="X1382" s="789"/>
      <c r="Y1382" s="789"/>
      <c r="Z1382" s="789"/>
      <c r="AA1382" s="789"/>
      <c r="AB1382" s="789"/>
      <c r="AC1382" s="781"/>
      <c r="AD1382" s="782"/>
      <c r="AE1382" s="783"/>
      <c r="AF1382" s="784">
        <f t="shared" si="650"/>
        <v>0</v>
      </c>
      <c r="AG1382" s="784"/>
      <c r="AH1382" s="784"/>
      <c r="AI1382" s="784"/>
      <c r="AJ1382" s="784">
        <f t="shared" si="638"/>
        <v>0</v>
      </c>
      <c r="AK1382" s="784"/>
      <c r="AL1382" s="784"/>
      <c r="AM1382" s="784"/>
      <c r="AN1382" s="784">
        <f t="shared" si="639"/>
        <v>0</v>
      </c>
      <c r="AO1382" s="784"/>
      <c r="AP1382" s="784"/>
      <c r="AQ1382" s="784"/>
      <c r="AR1382" s="363"/>
      <c r="AS1382" s="785">
        <f t="shared" si="640"/>
        <v>0</v>
      </c>
      <c r="AT1382" s="785"/>
      <c r="AU1382" s="785"/>
      <c r="AV1382" s="785"/>
      <c r="AW1382" s="785">
        <f t="shared" si="641"/>
        <v>0</v>
      </c>
      <c r="AX1382" s="91"/>
      <c r="AY1382" s="116">
        <f t="shared" si="642"/>
        <v>0</v>
      </c>
      <c r="AZ1382" s="116">
        <f t="shared" si="643"/>
        <v>0</v>
      </c>
      <c r="BA1382" s="116">
        <f t="shared" si="644"/>
        <v>0</v>
      </c>
      <c r="BB1382" s="116">
        <f t="shared" si="645"/>
        <v>0</v>
      </c>
      <c r="BC1382" s="115">
        <f t="shared" si="651"/>
        <v>0</v>
      </c>
      <c r="BD1382" s="116">
        <f t="shared" si="646"/>
        <v>0</v>
      </c>
      <c r="BE1382" s="120">
        <f t="shared" si="652"/>
        <v>0</v>
      </c>
      <c r="BF1382" s="115">
        <f t="shared" si="653"/>
        <v>0</v>
      </c>
      <c r="BG1382" s="116">
        <f t="shared" si="647"/>
        <v>0</v>
      </c>
      <c r="BH1382" s="120">
        <f t="shared" si="654"/>
        <v>0</v>
      </c>
      <c r="BI1382" s="115">
        <f t="shared" si="655"/>
        <v>0</v>
      </c>
      <c r="BJ1382" s="116">
        <f t="shared" si="648"/>
        <v>0</v>
      </c>
      <c r="BK1382" s="120">
        <f t="shared" si="656"/>
        <v>0</v>
      </c>
      <c r="BL1382" s="120">
        <f t="shared" si="657"/>
        <v>0</v>
      </c>
      <c r="BN1382" s="375">
        <f t="shared" si="649"/>
        <v>0</v>
      </c>
      <c r="BP1382" s="380"/>
      <c r="DH1382" s="102"/>
    </row>
    <row r="1383" spans="1:112" hidden="1">
      <c r="A1383" s="110"/>
      <c r="B1383" s="786"/>
      <c r="C1383" s="786"/>
      <c r="D1383" s="786"/>
      <c r="E1383" s="786"/>
      <c r="F1383" s="786"/>
      <c r="G1383" s="786"/>
      <c r="H1383" s="786"/>
      <c r="I1383" s="786"/>
      <c r="J1383" s="786"/>
      <c r="K1383" s="786"/>
      <c r="L1383" s="786"/>
      <c r="M1383" s="786"/>
      <c r="N1383" s="786"/>
      <c r="O1383" s="786"/>
      <c r="P1383" s="786"/>
      <c r="Q1383" s="786"/>
      <c r="R1383" s="787"/>
      <c r="S1383" s="787"/>
      <c r="T1383" s="788"/>
      <c r="U1383" s="787"/>
      <c r="V1383" s="787"/>
      <c r="W1383" s="783"/>
      <c r="X1383" s="789"/>
      <c r="Y1383" s="789"/>
      <c r="Z1383" s="789"/>
      <c r="AA1383" s="789"/>
      <c r="AB1383" s="789"/>
      <c r="AC1383" s="781"/>
      <c r="AD1383" s="782"/>
      <c r="AE1383" s="783"/>
      <c r="AF1383" s="784">
        <f t="shared" si="650"/>
        <v>0</v>
      </c>
      <c r="AG1383" s="784"/>
      <c r="AH1383" s="784"/>
      <c r="AI1383" s="784"/>
      <c r="AJ1383" s="784">
        <f t="shared" si="638"/>
        <v>0</v>
      </c>
      <c r="AK1383" s="784"/>
      <c r="AL1383" s="784"/>
      <c r="AM1383" s="784"/>
      <c r="AN1383" s="784">
        <f t="shared" si="639"/>
        <v>0</v>
      </c>
      <c r="AO1383" s="784"/>
      <c r="AP1383" s="784"/>
      <c r="AQ1383" s="784"/>
      <c r="AR1383" s="363"/>
      <c r="AS1383" s="785">
        <f t="shared" si="640"/>
        <v>0</v>
      </c>
      <c r="AT1383" s="785"/>
      <c r="AU1383" s="785"/>
      <c r="AV1383" s="785"/>
      <c r="AW1383" s="785">
        <f t="shared" si="641"/>
        <v>0</v>
      </c>
      <c r="AX1383" s="91"/>
      <c r="AY1383" s="116">
        <f t="shared" si="642"/>
        <v>0</v>
      </c>
      <c r="AZ1383" s="116">
        <f t="shared" si="643"/>
        <v>0</v>
      </c>
      <c r="BA1383" s="116">
        <f t="shared" si="644"/>
        <v>0</v>
      </c>
      <c r="BB1383" s="116">
        <f t="shared" si="645"/>
        <v>0</v>
      </c>
      <c r="BC1383" s="115">
        <f t="shared" si="651"/>
        <v>0</v>
      </c>
      <c r="BD1383" s="116">
        <f t="shared" si="646"/>
        <v>0</v>
      </c>
      <c r="BE1383" s="120">
        <f t="shared" si="652"/>
        <v>0</v>
      </c>
      <c r="BF1383" s="115">
        <f t="shared" si="653"/>
        <v>0</v>
      </c>
      <c r="BG1383" s="116">
        <f t="shared" si="647"/>
        <v>0</v>
      </c>
      <c r="BH1383" s="120">
        <f t="shared" si="654"/>
        <v>0</v>
      </c>
      <c r="BI1383" s="115">
        <f t="shared" si="655"/>
        <v>0</v>
      </c>
      <c r="BJ1383" s="116">
        <f t="shared" si="648"/>
        <v>0</v>
      </c>
      <c r="BK1383" s="120">
        <f t="shared" si="656"/>
        <v>0</v>
      </c>
      <c r="BL1383" s="120">
        <f t="shared" si="657"/>
        <v>0</v>
      </c>
      <c r="BN1383" s="375">
        <f t="shared" si="649"/>
        <v>0</v>
      </c>
      <c r="BP1383" s="380"/>
      <c r="DH1383" s="102"/>
    </row>
    <row r="1384" spans="1:112" hidden="1">
      <c r="A1384" s="110"/>
      <c r="B1384" s="786"/>
      <c r="C1384" s="786"/>
      <c r="D1384" s="786"/>
      <c r="E1384" s="786"/>
      <c r="F1384" s="786"/>
      <c r="G1384" s="786"/>
      <c r="H1384" s="786"/>
      <c r="I1384" s="786"/>
      <c r="J1384" s="786"/>
      <c r="K1384" s="786"/>
      <c r="L1384" s="786"/>
      <c r="M1384" s="786"/>
      <c r="N1384" s="786"/>
      <c r="O1384" s="786"/>
      <c r="P1384" s="786"/>
      <c r="Q1384" s="786"/>
      <c r="R1384" s="787"/>
      <c r="S1384" s="787"/>
      <c r="T1384" s="788"/>
      <c r="U1384" s="787"/>
      <c r="V1384" s="787"/>
      <c r="W1384" s="783"/>
      <c r="X1384" s="789"/>
      <c r="Y1384" s="789"/>
      <c r="Z1384" s="789"/>
      <c r="AA1384" s="789"/>
      <c r="AB1384" s="789"/>
      <c r="AC1384" s="781"/>
      <c r="AD1384" s="782"/>
      <c r="AE1384" s="783"/>
      <c r="AF1384" s="784">
        <f t="shared" si="650"/>
        <v>0</v>
      </c>
      <c r="AG1384" s="784"/>
      <c r="AH1384" s="784"/>
      <c r="AI1384" s="784"/>
      <c r="AJ1384" s="784">
        <f t="shared" si="638"/>
        <v>0</v>
      </c>
      <c r="AK1384" s="784"/>
      <c r="AL1384" s="784"/>
      <c r="AM1384" s="784"/>
      <c r="AN1384" s="784">
        <f t="shared" si="639"/>
        <v>0</v>
      </c>
      <c r="AO1384" s="784"/>
      <c r="AP1384" s="784"/>
      <c r="AQ1384" s="784"/>
      <c r="AR1384" s="363"/>
      <c r="AS1384" s="785">
        <f t="shared" si="640"/>
        <v>0</v>
      </c>
      <c r="AT1384" s="785"/>
      <c r="AU1384" s="785"/>
      <c r="AV1384" s="785"/>
      <c r="AW1384" s="785">
        <f t="shared" si="641"/>
        <v>0</v>
      </c>
      <c r="AX1384" s="91"/>
      <c r="AY1384" s="116">
        <f t="shared" si="642"/>
        <v>0</v>
      </c>
      <c r="AZ1384" s="116">
        <f t="shared" si="643"/>
        <v>0</v>
      </c>
      <c r="BA1384" s="116">
        <f t="shared" si="644"/>
        <v>0</v>
      </c>
      <c r="BB1384" s="116">
        <f t="shared" si="645"/>
        <v>0</v>
      </c>
      <c r="BC1384" s="115">
        <f t="shared" si="651"/>
        <v>0</v>
      </c>
      <c r="BD1384" s="116">
        <f t="shared" si="646"/>
        <v>0</v>
      </c>
      <c r="BE1384" s="120">
        <f t="shared" si="652"/>
        <v>0</v>
      </c>
      <c r="BF1384" s="115">
        <f t="shared" si="653"/>
        <v>0</v>
      </c>
      <c r="BG1384" s="116">
        <f t="shared" si="647"/>
        <v>0</v>
      </c>
      <c r="BH1384" s="120">
        <f t="shared" si="654"/>
        <v>0</v>
      </c>
      <c r="BI1384" s="115">
        <f t="shared" si="655"/>
        <v>0</v>
      </c>
      <c r="BJ1384" s="116">
        <f t="shared" si="648"/>
        <v>0</v>
      </c>
      <c r="BK1384" s="120">
        <f t="shared" si="656"/>
        <v>0</v>
      </c>
      <c r="BL1384" s="120">
        <f t="shared" si="657"/>
        <v>0</v>
      </c>
      <c r="BN1384" s="375">
        <f t="shared" si="649"/>
        <v>0</v>
      </c>
      <c r="BP1384" s="380"/>
      <c r="DH1384" s="102"/>
    </row>
    <row r="1385" spans="1:112" hidden="1">
      <c r="A1385" s="110"/>
      <c r="B1385" s="786"/>
      <c r="C1385" s="786"/>
      <c r="D1385" s="786"/>
      <c r="E1385" s="786"/>
      <c r="F1385" s="786"/>
      <c r="G1385" s="786"/>
      <c r="H1385" s="786"/>
      <c r="I1385" s="786"/>
      <c r="J1385" s="786"/>
      <c r="K1385" s="786"/>
      <c r="L1385" s="786"/>
      <c r="M1385" s="786"/>
      <c r="N1385" s="786"/>
      <c r="O1385" s="786"/>
      <c r="P1385" s="786"/>
      <c r="Q1385" s="786"/>
      <c r="R1385" s="787"/>
      <c r="S1385" s="787"/>
      <c r="T1385" s="788"/>
      <c r="U1385" s="787"/>
      <c r="V1385" s="787"/>
      <c r="W1385" s="783"/>
      <c r="X1385" s="789"/>
      <c r="Y1385" s="789"/>
      <c r="Z1385" s="789"/>
      <c r="AA1385" s="789"/>
      <c r="AB1385" s="789"/>
      <c r="AC1385" s="781"/>
      <c r="AD1385" s="782"/>
      <c r="AE1385" s="783"/>
      <c r="AF1385" s="784">
        <f t="shared" si="650"/>
        <v>0</v>
      </c>
      <c r="AG1385" s="784"/>
      <c r="AH1385" s="784"/>
      <c r="AI1385" s="784"/>
      <c r="AJ1385" s="784">
        <f t="shared" si="638"/>
        <v>0</v>
      </c>
      <c r="AK1385" s="784"/>
      <c r="AL1385" s="784"/>
      <c r="AM1385" s="784"/>
      <c r="AN1385" s="784">
        <f t="shared" si="639"/>
        <v>0</v>
      </c>
      <c r="AO1385" s="784"/>
      <c r="AP1385" s="784"/>
      <c r="AQ1385" s="784"/>
      <c r="AR1385" s="363"/>
      <c r="AS1385" s="785">
        <f t="shared" si="640"/>
        <v>0</v>
      </c>
      <c r="AT1385" s="785"/>
      <c r="AU1385" s="785"/>
      <c r="AV1385" s="785"/>
      <c r="AW1385" s="785">
        <f t="shared" si="641"/>
        <v>0</v>
      </c>
      <c r="AX1385" s="91"/>
      <c r="AY1385" s="116">
        <f t="shared" si="642"/>
        <v>0</v>
      </c>
      <c r="AZ1385" s="116">
        <f t="shared" si="643"/>
        <v>0</v>
      </c>
      <c r="BA1385" s="116">
        <f t="shared" si="644"/>
        <v>0</v>
      </c>
      <c r="BB1385" s="116">
        <f t="shared" si="645"/>
        <v>0</v>
      </c>
      <c r="BC1385" s="115">
        <f t="shared" si="651"/>
        <v>0</v>
      </c>
      <c r="BD1385" s="116">
        <f t="shared" si="646"/>
        <v>0</v>
      </c>
      <c r="BE1385" s="120">
        <f t="shared" si="652"/>
        <v>0</v>
      </c>
      <c r="BF1385" s="115">
        <f t="shared" si="653"/>
        <v>0</v>
      </c>
      <c r="BG1385" s="116">
        <f t="shared" si="647"/>
        <v>0</v>
      </c>
      <c r="BH1385" s="120">
        <f t="shared" si="654"/>
        <v>0</v>
      </c>
      <c r="BI1385" s="115">
        <f t="shared" si="655"/>
        <v>0</v>
      </c>
      <c r="BJ1385" s="116">
        <f t="shared" si="648"/>
        <v>0</v>
      </c>
      <c r="BK1385" s="120">
        <f t="shared" si="656"/>
        <v>0</v>
      </c>
      <c r="BL1385" s="120">
        <f t="shared" si="657"/>
        <v>0</v>
      </c>
      <c r="BN1385" s="375">
        <f t="shared" si="649"/>
        <v>0</v>
      </c>
      <c r="BP1385" s="380"/>
      <c r="DH1385" s="102"/>
    </row>
    <row r="1386" spans="1:112" hidden="1">
      <c r="A1386" s="110"/>
      <c r="B1386" s="786"/>
      <c r="C1386" s="786"/>
      <c r="D1386" s="786"/>
      <c r="E1386" s="786"/>
      <c r="F1386" s="786"/>
      <c r="G1386" s="786"/>
      <c r="H1386" s="786"/>
      <c r="I1386" s="786"/>
      <c r="J1386" s="786"/>
      <c r="K1386" s="786"/>
      <c r="L1386" s="786"/>
      <c r="M1386" s="786"/>
      <c r="N1386" s="786"/>
      <c r="O1386" s="786"/>
      <c r="P1386" s="786"/>
      <c r="Q1386" s="786"/>
      <c r="R1386" s="787"/>
      <c r="S1386" s="787"/>
      <c r="T1386" s="788"/>
      <c r="U1386" s="787"/>
      <c r="V1386" s="787"/>
      <c r="W1386" s="783"/>
      <c r="X1386" s="789"/>
      <c r="Y1386" s="789"/>
      <c r="Z1386" s="789"/>
      <c r="AA1386" s="789"/>
      <c r="AB1386" s="789"/>
      <c r="AC1386" s="781"/>
      <c r="AD1386" s="782"/>
      <c r="AE1386" s="783"/>
      <c r="AF1386" s="784">
        <f t="shared" si="650"/>
        <v>0</v>
      </c>
      <c r="AG1386" s="784"/>
      <c r="AH1386" s="784"/>
      <c r="AI1386" s="784"/>
      <c r="AJ1386" s="784">
        <f t="shared" si="638"/>
        <v>0</v>
      </c>
      <c r="AK1386" s="784"/>
      <c r="AL1386" s="784"/>
      <c r="AM1386" s="784"/>
      <c r="AN1386" s="784">
        <f t="shared" si="639"/>
        <v>0</v>
      </c>
      <c r="AO1386" s="784"/>
      <c r="AP1386" s="784"/>
      <c r="AQ1386" s="784"/>
      <c r="AR1386" s="363"/>
      <c r="AS1386" s="785">
        <f t="shared" si="640"/>
        <v>0</v>
      </c>
      <c r="AT1386" s="785"/>
      <c r="AU1386" s="785"/>
      <c r="AV1386" s="785"/>
      <c r="AW1386" s="785">
        <f t="shared" si="641"/>
        <v>0</v>
      </c>
      <c r="AX1386" s="91"/>
      <c r="AY1386" s="116">
        <f t="shared" si="642"/>
        <v>0</v>
      </c>
      <c r="AZ1386" s="116">
        <f t="shared" si="643"/>
        <v>0</v>
      </c>
      <c r="BA1386" s="116">
        <f t="shared" si="644"/>
        <v>0</v>
      </c>
      <c r="BB1386" s="116">
        <f t="shared" si="645"/>
        <v>0</v>
      </c>
      <c r="BC1386" s="115">
        <f t="shared" si="651"/>
        <v>0</v>
      </c>
      <c r="BD1386" s="116">
        <f t="shared" si="646"/>
        <v>0</v>
      </c>
      <c r="BE1386" s="120">
        <f t="shared" si="652"/>
        <v>0</v>
      </c>
      <c r="BF1386" s="115">
        <f t="shared" si="653"/>
        <v>0</v>
      </c>
      <c r="BG1386" s="116">
        <f t="shared" si="647"/>
        <v>0</v>
      </c>
      <c r="BH1386" s="120">
        <f t="shared" si="654"/>
        <v>0</v>
      </c>
      <c r="BI1386" s="115">
        <f t="shared" si="655"/>
        <v>0</v>
      </c>
      <c r="BJ1386" s="116">
        <f t="shared" si="648"/>
        <v>0</v>
      </c>
      <c r="BK1386" s="120">
        <f t="shared" si="656"/>
        <v>0</v>
      </c>
      <c r="BL1386" s="120">
        <f t="shared" si="657"/>
        <v>0</v>
      </c>
      <c r="BN1386" s="375">
        <f t="shared" si="649"/>
        <v>0</v>
      </c>
      <c r="BP1386" s="380"/>
      <c r="DH1386" s="102"/>
    </row>
    <row r="1387" spans="1:112" hidden="1">
      <c r="A1387" s="110"/>
      <c r="B1387" s="786"/>
      <c r="C1387" s="786"/>
      <c r="D1387" s="786"/>
      <c r="E1387" s="786"/>
      <c r="F1387" s="786"/>
      <c r="G1387" s="786"/>
      <c r="H1387" s="786"/>
      <c r="I1387" s="786"/>
      <c r="J1387" s="786"/>
      <c r="K1387" s="786"/>
      <c r="L1387" s="786"/>
      <c r="M1387" s="786"/>
      <c r="N1387" s="786"/>
      <c r="O1387" s="786"/>
      <c r="P1387" s="786"/>
      <c r="Q1387" s="786"/>
      <c r="R1387" s="787"/>
      <c r="S1387" s="787"/>
      <c r="T1387" s="788"/>
      <c r="U1387" s="787"/>
      <c r="V1387" s="787"/>
      <c r="W1387" s="783"/>
      <c r="X1387" s="789"/>
      <c r="Y1387" s="789"/>
      <c r="Z1387" s="789"/>
      <c r="AA1387" s="789"/>
      <c r="AB1387" s="789"/>
      <c r="AC1387" s="781"/>
      <c r="AD1387" s="782"/>
      <c r="AE1387" s="783"/>
      <c r="AF1387" s="784">
        <f t="shared" si="650"/>
        <v>0</v>
      </c>
      <c r="AG1387" s="784"/>
      <c r="AH1387" s="784"/>
      <c r="AI1387" s="784"/>
      <c r="AJ1387" s="784">
        <f t="shared" si="638"/>
        <v>0</v>
      </c>
      <c r="AK1387" s="784"/>
      <c r="AL1387" s="784"/>
      <c r="AM1387" s="784"/>
      <c r="AN1387" s="784">
        <f t="shared" si="639"/>
        <v>0</v>
      </c>
      <c r="AO1387" s="784"/>
      <c r="AP1387" s="784"/>
      <c r="AQ1387" s="784"/>
      <c r="AR1387" s="363"/>
      <c r="AS1387" s="785">
        <f t="shared" si="640"/>
        <v>0</v>
      </c>
      <c r="AT1387" s="785"/>
      <c r="AU1387" s="785"/>
      <c r="AV1387" s="785"/>
      <c r="AW1387" s="785">
        <f t="shared" si="641"/>
        <v>0</v>
      </c>
      <c r="AX1387" s="91"/>
      <c r="AY1387" s="116">
        <f t="shared" si="642"/>
        <v>0</v>
      </c>
      <c r="AZ1387" s="116">
        <f t="shared" si="643"/>
        <v>0</v>
      </c>
      <c r="BA1387" s="116">
        <f t="shared" si="644"/>
        <v>0</v>
      </c>
      <c r="BB1387" s="116">
        <f t="shared" si="645"/>
        <v>0</v>
      </c>
      <c r="BC1387" s="115">
        <f t="shared" si="651"/>
        <v>0</v>
      </c>
      <c r="BD1387" s="116">
        <f t="shared" si="646"/>
        <v>0</v>
      </c>
      <c r="BE1387" s="120">
        <f t="shared" si="652"/>
        <v>0</v>
      </c>
      <c r="BF1387" s="115">
        <f t="shared" si="653"/>
        <v>0</v>
      </c>
      <c r="BG1387" s="116">
        <f t="shared" si="647"/>
        <v>0</v>
      </c>
      <c r="BH1387" s="120">
        <f t="shared" si="654"/>
        <v>0</v>
      </c>
      <c r="BI1387" s="115">
        <f t="shared" si="655"/>
        <v>0</v>
      </c>
      <c r="BJ1387" s="116">
        <f t="shared" si="648"/>
        <v>0</v>
      </c>
      <c r="BK1387" s="120">
        <f t="shared" si="656"/>
        <v>0</v>
      </c>
      <c r="BL1387" s="120">
        <f t="shared" si="657"/>
        <v>0</v>
      </c>
      <c r="BN1387" s="375">
        <f t="shared" si="649"/>
        <v>0</v>
      </c>
      <c r="BP1387" s="380"/>
      <c r="DH1387" s="102"/>
    </row>
    <row r="1388" spans="1:112" hidden="1">
      <c r="A1388" s="110"/>
      <c r="B1388" s="786"/>
      <c r="C1388" s="786"/>
      <c r="D1388" s="786"/>
      <c r="E1388" s="786"/>
      <c r="F1388" s="786"/>
      <c r="G1388" s="786"/>
      <c r="H1388" s="786"/>
      <c r="I1388" s="786"/>
      <c r="J1388" s="786"/>
      <c r="K1388" s="786"/>
      <c r="L1388" s="786"/>
      <c r="M1388" s="786"/>
      <c r="N1388" s="786"/>
      <c r="O1388" s="786"/>
      <c r="P1388" s="786"/>
      <c r="Q1388" s="786"/>
      <c r="R1388" s="787"/>
      <c r="S1388" s="787"/>
      <c r="T1388" s="788"/>
      <c r="U1388" s="787"/>
      <c r="V1388" s="787"/>
      <c r="W1388" s="783"/>
      <c r="X1388" s="789"/>
      <c r="Y1388" s="789"/>
      <c r="Z1388" s="789"/>
      <c r="AA1388" s="789"/>
      <c r="AB1388" s="789"/>
      <c r="AC1388" s="781"/>
      <c r="AD1388" s="782"/>
      <c r="AE1388" s="783"/>
      <c r="AF1388" s="784">
        <f t="shared" si="650"/>
        <v>0</v>
      </c>
      <c r="AG1388" s="784"/>
      <c r="AH1388" s="784"/>
      <c r="AI1388" s="784"/>
      <c r="AJ1388" s="784">
        <f t="shared" si="638"/>
        <v>0</v>
      </c>
      <c r="AK1388" s="784"/>
      <c r="AL1388" s="784"/>
      <c r="AM1388" s="784"/>
      <c r="AN1388" s="784">
        <f t="shared" si="639"/>
        <v>0</v>
      </c>
      <c r="AO1388" s="784"/>
      <c r="AP1388" s="784"/>
      <c r="AQ1388" s="784"/>
      <c r="AR1388" s="363"/>
      <c r="AS1388" s="785">
        <f t="shared" si="640"/>
        <v>0</v>
      </c>
      <c r="AT1388" s="785"/>
      <c r="AU1388" s="785"/>
      <c r="AV1388" s="785"/>
      <c r="AW1388" s="785">
        <f t="shared" si="641"/>
        <v>0</v>
      </c>
      <c r="AX1388" s="91"/>
      <c r="AY1388" s="116">
        <f t="shared" si="642"/>
        <v>0</v>
      </c>
      <c r="AZ1388" s="116">
        <f t="shared" si="643"/>
        <v>0</v>
      </c>
      <c r="BA1388" s="116">
        <f t="shared" si="644"/>
        <v>0</v>
      </c>
      <c r="BB1388" s="116">
        <f t="shared" si="645"/>
        <v>0</v>
      </c>
      <c r="BC1388" s="115">
        <f t="shared" si="651"/>
        <v>0</v>
      </c>
      <c r="BD1388" s="116">
        <f t="shared" si="646"/>
        <v>0</v>
      </c>
      <c r="BE1388" s="120">
        <f t="shared" si="652"/>
        <v>0</v>
      </c>
      <c r="BF1388" s="115">
        <f t="shared" si="653"/>
        <v>0</v>
      </c>
      <c r="BG1388" s="116">
        <f t="shared" si="647"/>
        <v>0</v>
      </c>
      <c r="BH1388" s="120">
        <f t="shared" si="654"/>
        <v>0</v>
      </c>
      <c r="BI1388" s="115">
        <f t="shared" si="655"/>
        <v>0</v>
      </c>
      <c r="BJ1388" s="116">
        <f t="shared" si="648"/>
        <v>0</v>
      </c>
      <c r="BK1388" s="120">
        <f t="shared" si="656"/>
        <v>0</v>
      </c>
      <c r="BL1388" s="120">
        <f t="shared" si="657"/>
        <v>0</v>
      </c>
      <c r="BN1388" s="375">
        <f t="shared" si="649"/>
        <v>0</v>
      </c>
      <c r="BP1388" s="380"/>
      <c r="DH1388" s="102"/>
    </row>
    <row r="1389" spans="1:112" hidden="1">
      <c r="A1389" s="110"/>
      <c r="B1389" s="786"/>
      <c r="C1389" s="786"/>
      <c r="D1389" s="786"/>
      <c r="E1389" s="786"/>
      <c r="F1389" s="786"/>
      <c r="G1389" s="786"/>
      <c r="H1389" s="786"/>
      <c r="I1389" s="786"/>
      <c r="J1389" s="786"/>
      <c r="K1389" s="786"/>
      <c r="L1389" s="786"/>
      <c r="M1389" s="786"/>
      <c r="N1389" s="786"/>
      <c r="O1389" s="786"/>
      <c r="P1389" s="786"/>
      <c r="Q1389" s="786"/>
      <c r="R1389" s="787"/>
      <c r="S1389" s="787"/>
      <c r="T1389" s="788"/>
      <c r="U1389" s="787"/>
      <c r="V1389" s="787"/>
      <c r="W1389" s="783"/>
      <c r="X1389" s="789"/>
      <c r="Y1389" s="789"/>
      <c r="Z1389" s="789"/>
      <c r="AA1389" s="789"/>
      <c r="AB1389" s="789"/>
      <c r="AC1389" s="781"/>
      <c r="AD1389" s="782"/>
      <c r="AE1389" s="783"/>
      <c r="AF1389" s="784">
        <f t="shared" si="650"/>
        <v>0</v>
      </c>
      <c r="AG1389" s="784"/>
      <c r="AH1389" s="784"/>
      <c r="AI1389" s="784"/>
      <c r="AJ1389" s="784">
        <f t="shared" si="638"/>
        <v>0</v>
      </c>
      <c r="AK1389" s="784"/>
      <c r="AL1389" s="784"/>
      <c r="AM1389" s="784"/>
      <c r="AN1389" s="784">
        <f t="shared" si="639"/>
        <v>0</v>
      </c>
      <c r="AO1389" s="784"/>
      <c r="AP1389" s="784"/>
      <c r="AQ1389" s="784"/>
      <c r="AR1389" s="363"/>
      <c r="AS1389" s="785">
        <f t="shared" si="640"/>
        <v>0</v>
      </c>
      <c r="AT1389" s="785"/>
      <c r="AU1389" s="785"/>
      <c r="AV1389" s="785"/>
      <c r="AW1389" s="785">
        <f t="shared" si="641"/>
        <v>0</v>
      </c>
      <c r="AX1389" s="91"/>
      <c r="AY1389" s="116">
        <f t="shared" si="642"/>
        <v>0</v>
      </c>
      <c r="AZ1389" s="116">
        <f t="shared" si="643"/>
        <v>0</v>
      </c>
      <c r="BA1389" s="116">
        <f t="shared" si="644"/>
        <v>0</v>
      </c>
      <c r="BB1389" s="116">
        <f t="shared" si="645"/>
        <v>0</v>
      </c>
      <c r="BC1389" s="115">
        <f t="shared" si="651"/>
        <v>0</v>
      </c>
      <c r="BD1389" s="116">
        <f t="shared" si="646"/>
        <v>0</v>
      </c>
      <c r="BE1389" s="120">
        <f t="shared" si="652"/>
        <v>0</v>
      </c>
      <c r="BF1389" s="115">
        <f t="shared" si="653"/>
        <v>0</v>
      </c>
      <c r="BG1389" s="116">
        <f t="shared" si="647"/>
        <v>0</v>
      </c>
      <c r="BH1389" s="120">
        <f t="shared" si="654"/>
        <v>0</v>
      </c>
      <c r="BI1389" s="115">
        <f t="shared" si="655"/>
        <v>0</v>
      </c>
      <c r="BJ1389" s="116">
        <f t="shared" si="648"/>
        <v>0</v>
      </c>
      <c r="BK1389" s="120">
        <f t="shared" si="656"/>
        <v>0</v>
      </c>
      <c r="BL1389" s="120">
        <f t="shared" si="657"/>
        <v>0</v>
      </c>
      <c r="BN1389" s="375">
        <f t="shared" si="649"/>
        <v>0</v>
      </c>
      <c r="BP1389" s="380"/>
      <c r="DH1389" s="102"/>
    </row>
    <row r="1390" spans="1:112" hidden="1">
      <c r="A1390" s="110"/>
      <c r="B1390" s="786"/>
      <c r="C1390" s="786"/>
      <c r="D1390" s="786"/>
      <c r="E1390" s="786"/>
      <c r="F1390" s="786"/>
      <c r="G1390" s="786"/>
      <c r="H1390" s="786"/>
      <c r="I1390" s="786"/>
      <c r="J1390" s="786"/>
      <c r="K1390" s="786"/>
      <c r="L1390" s="786"/>
      <c r="M1390" s="786"/>
      <c r="N1390" s="786"/>
      <c r="O1390" s="786"/>
      <c r="P1390" s="786"/>
      <c r="Q1390" s="786"/>
      <c r="R1390" s="787"/>
      <c r="S1390" s="787"/>
      <c r="T1390" s="788"/>
      <c r="U1390" s="787"/>
      <c r="V1390" s="787"/>
      <c r="W1390" s="783"/>
      <c r="X1390" s="789"/>
      <c r="Y1390" s="789"/>
      <c r="Z1390" s="789"/>
      <c r="AA1390" s="789"/>
      <c r="AB1390" s="789"/>
      <c r="AC1390" s="781"/>
      <c r="AD1390" s="782"/>
      <c r="AE1390" s="783"/>
      <c r="AF1390" s="784">
        <f t="shared" si="650"/>
        <v>0</v>
      </c>
      <c r="AG1390" s="784"/>
      <c r="AH1390" s="784"/>
      <c r="AI1390" s="784"/>
      <c r="AJ1390" s="784">
        <f t="shared" si="638"/>
        <v>0</v>
      </c>
      <c r="AK1390" s="784"/>
      <c r="AL1390" s="784"/>
      <c r="AM1390" s="784"/>
      <c r="AN1390" s="784">
        <f t="shared" si="639"/>
        <v>0</v>
      </c>
      <c r="AO1390" s="784"/>
      <c r="AP1390" s="784"/>
      <c r="AQ1390" s="784"/>
      <c r="AR1390" s="363"/>
      <c r="AS1390" s="785">
        <f t="shared" si="640"/>
        <v>0</v>
      </c>
      <c r="AT1390" s="785"/>
      <c r="AU1390" s="785"/>
      <c r="AV1390" s="785"/>
      <c r="AW1390" s="785">
        <f t="shared" si="641"/>
        <v>0</v>
      </c>
      <c r="AX1390" s="91"/>
      <c r="AY1390" s="116">
        <f t="shared" si="642"/>
        <v>0</v>
      </c>
      <c r="AZ1390" s="116">
        <f t="shared" si="643"/>
        <v>0</v>
      </c>
      <c r="BA1390" s="116">
        <f t="shared" si="644"/>
        <v>0</v>
      </c>
      <c r="BB1390" s="116">
        <f t="shared" si="645"/>
        <v>0</v>
      </c>
      <c r="BC1390" s="115">
        <f t="shared" si="651"/>
        <v>0</v>
      </c>
      <c r="BD1390" s="116">
        <f t="shared" si="646"/>
        <v>0</v>
      </c>
      <c r="BE1390" s="120">
        <f t="shared" si="652"/>
        <v>0</v>
      </c>
      <c r="BF1390" s="115">
        <f t="shared" si="653"/>
        <v>0</v>
      </c>
      <c r="BG1390" s="116">
        <f t="shared" si="647"/>
        <v>0</v>
      </c>
      <c r="BH1390" s="120">
        <f t="shared" si="654"/>
        <v>0</v>
      </c>
      <c r="BI1390" s="115">
        <f t="shared" si="655"/>
        <v>0</v>
      </c>
      <c r="BJ1390" s="116">
        <f t="shared" si="648"/>
        <v>0</v>
      </c>
      <c r="BK1390" s="120">
        <f t="shared" si="656"/>
        <v>0</v>
      </c>
      <c r="BL1390" s="120">
        <f t="shared" si="657"/>
        <v>0</v>
      </c>
      <c r="BN1390" s="375">
        <f t="shared" si="649"/>
        <v>0</v>
      </c>
      <c r="BP1390" s="380"/>
      <c r="DH1390" s="102"/>
    </row>
    <row r="1391" spans="1:112" hidden="1">
      <c r="A1391" s="110"/>
      <c r="B1391" s="786"/>
      <c r="C1391" s="786"/>
      <c r="D1391" s="786"/>
      <c r="E1391" s="786"/>
      <c r="F1391" s="786"/>
      <c r="G1391" s="786"/>
      <c r="H1391" s="786"/>
      <c r="I1391" s="786"/>
      <c r="J1391" s="786"/>
      <c r="K1391" s="786"/>
      <c r="L1391" s="786"/>
      <c r="M1391" s="786"/>
      <c r="N1391" s="786"/>
      <c r="O1391" s="786"/>
      <c r="P1391" s="786"/>
      <c r="Q1391" s="786"/>
      <c r="R1391" s="787"/>
      <c r="S1391" s="787"/>
      <c r="T1391" s="788"/>
      <c r="U1391" s="787"/>
      <c r="V1391" s="787"/>
      <c r="W1391" s="783"/>
      <c r="X1391" s="789"/>
      <c r="Y1391" s="789"/>
      <c r="Z1391" s="789"/>
      <c r="AA1391" s="789"/>
      <c r="AB1391" s="789"/>
      <c r="AC1391" s="781"/>
      <c r="AD1391" s="782"/>
      <c r="AE1391" s="783"/>
      <c r="AF1391" s="784">
        <f t="shared" si="650"/>
        <v>0</v>
      </c>
      <c r="AG1391" s="784"/>
      <c r="AH1391" s="784"/>
      <c r="AI1391" s="784"/>
      <c r="AJ1391" s="784">
        <f t="shared" si="638"/>
        <v>0</v>
      </c>
      <c r="AK1391" s="784"/>
      <c r="AL1391" s="784"/>
      <c r="AM1391" s="784"/>
      <c r="AN1391" s="784">
        <f t="shared" si="639"/>
        <v>0</v>
      </c>
      <c r="AO1391" s="784"/>
      <c r="AP1391" s="784"/>
      <c r="AQ1391" s="784"/>
      <c r="AR1391" s="363"/>
      <c r="AS1391" s="785">
        <f t="shared" si="640"/>
        <v>0</v>
      </c>
      <c r="AT1391" s="785"/>
      <c r="AU1391" s="785"/>
      <c r="AV1391" s="785"/>
      <c r="AW1391" s="785">
        <f t="shared" si="641"/>
        <v>0</v>
      </c>
      <c r="AX1391" s="91"/>
      <c r="AY1391" s="116">
        <f t="shared" si="642"/>
        <v>0</v>
      </c>
      <c r="AZ1391" s="116">
        <f t="shared" si="643"/>
        <v>0</v>
      </c>
      <c r="BA1391" s="116">
        <f t="shared" si="644"/>
        <v>0</v>
      </c>
      <c r="BB1391" s="116">
        <f t="shared" si="645"/>
        <v>0</v>
      </c>
      <c r="BC1391" s="115">
        <f t="shared" si="651"/>
        <v>0</v>
      </c>
      <c r="BD1391" s="116">
        <f t="shared" si="646"/>
        <v>0</v>
      </c>
      <c r="BE1391" s="120">
        <f t="shared" si="652"/>
        <v>0</v>
      </c>
      <c r="BF1391" s="115">
        <f t="shared" si="653"/>
        <v>0</v>
      </c>
      <c r="BG1391" s="116">
        <f t="shared" si="647"/>
        <v>0</v>
      </c>
      <c r="BH1391" s="120">
        <f t="shared" si="654"/>
        <v>0</v>
      </c>
      <c r="BI1391" s="115">
        <f t="shared" si="655"/>
        <v>0</v>
      </c>
      <c r="BJ1391" s="116">
        <f t="shared" si="648"/>
        <v>0</v>
      </c>
      <c r="BK1391" s="120">
        <f t="shared" si="656"/>
        <v>0</v>
      </c>
      <c r="BL1391" s="120">
        <f t="shared" si="657"/>
        <v>0</v>
      </c>
      <c r="BN1391" s="375">
        <f t="shared" si="649"/>
        <v>0</v>
      </c>
      <c r="BP1391" s="380"/>
      <c r="DH1391" s="102"/>
    </row>
    <row r="1392" spans="1:112" hidden="1">
      <c r="A1392" s="110"/>
      <c r="B1392" s="786"/>
      <c r="C1392" s="786"/>
      <c r="D1392" s="786"/>
      <c r="E1392" s="786"/>
      <c r="F1392" s="786"/>
      <c r="G1392" s="786"/>
      <c r="H1392" s="786"/>
      <c r="I1392" s="786"/>
      <c r="J1392" s="786"/>
      <c r="K1392" s="786"/>
      <c r="L1392" s="786"/>
      <c r="M1392" s="786"/>
      <c r="N1392" s="786"/>
      <c r="O1392" s="786"/>
      <c r="P1392" s="786"/>
      <c r="Q1392" s="786"/>
      <c r="R1392" s="787"/>
      <c r="S1392" s="787"/>
      <c r="T1392" s="788"/>
      <c r="U1392" s="787"/>
      <c r="V1392" s="787"/>
      <c r="W1392" s="783"/>
      <c r="X1392" s="789"/>
      <c r="Y1392" s="789"/>
      <c r="Z1392" s="789"/>
      <c r="AA1392" s="789"/>
      <c r="AB1392" s="789"/>
      <c r="AC1392" s="781"/>
      <c r="AD1392" s="782"/>
      <c r="AE1392" s="783"/>
      <c r="AF1392" s="784">
        <f t="shared" si="650"/>
        <v>0</v>
      </c>
      <c r="AG1392" s="784"/>
      <c r="AH1392" s="784"/>
      <c r="AI1392" s="784"/>
      <c r="AJ1392" s="784">
        <f t="shared" si="638"/>
        <v>0</v>
      </c>
      <c r="AK1392" s="784"/>
      <c r="AL1392" s="784"/>
      <c r="AM1392" s="784"/>
      <c r="AN1392" s="784">
        <f t="shared" si="639"/>
        <v>0</v>
      </c>
      <c r="AO1392" s="784"/>
      <c r="AP1392" s="784"/>
      <c r="AQ1392" s="784"/>
      <c r="AR1392" s="363"/>
      <c r="AS1392" s="785">
        <f t="shared" si="640"/>
        <v>0</v>
      </c>
      <c r="AT1392" s="785"/>
      <c r="AU1392" s="785"/>
      <c r="AV1392" s="785"/>
      <c r="AW1392" s="785">
        <f t="shared" si="641"/>
        <v>0</v>
      </c>
      <c r="AX1392" s="91"/>
      <c r="AY1392" s="116">
        <f t="shared" si="642"/>
        <v>0</v>
      </c>
      <c r="AZ1392" s="116">
        <f t="shared" si="643"/>
        <v>0</v>
      </c>
      <c r="BA1392" s="116">
        <f t="shared" si="644"/>
        <v>0</v>
      </c>
      <c r="BB1392" s="116">
        <f t="shared" si="645"/>
        <v>0</v>
      </c>
      <c r="BC1392" s="115">
        <f t="shared" si="651"/>
        <v>0</v>
      </c>
      <c r="BD1392" s="116">
        <f t="shared" si="646"/>
        <v>0</v>
      </c>
      <c r="BE1392" s="120">
        <f t="shared" si="652"/>
        <v>0</v>
      </c>
      <c r="BF1392" s="115">
        <f t="shared" si="653"/>
        <v>0</v>
      </c>
      <c r="BG1392" s="116">
        <f t="shared" si="647"/>
        <v>0</v>
      </c>
      <c r="BH1392" s="120">
        <f t="shared" si="654"/>
        <v>0</v>
      </c>
      <c r="BI1392" s="115">
        <f t="shared" si="655"/>
        <v>0</v>
      </c>
      <c r="BJ1392" s="116">
        <f t="shared" si="648"/>
        <v>0</v>
      </c>
      <c r="BK1392" s="120">
        <f t="shared" si="656"/>
        <v>0</v>
      </c>
      <c r="BL1392" s="120">
        <f t="shared" si="657"/>
        <v>0</v>
      </c>
      <c r="BN1392" s="375">
        <f t="shared" si="649"/>
        <v>0</v>
      </c>
      <c r="BP1392" s="380"/>
      <c r="DH1392" s="102"/>
    </row>
    <row r="1393" spans="1:112" hidden="1">
      <c r="A1393" s="110"/>
      <c r="B1393" s="786"/>
      <c r="C1393" s="786"/>
      <c r="D1393" s="786"/>
      <c r="E1393" s="786"/>
      <c r="F1393" s="786"/>
      <c r="G1393" s="786"/>
      <c r="H1393" s="786"/>
      <c r="I1393" s="786"/>
      <c r="J1393" s="786"/>
      <c r="K1393" s="786"/>
      <c r="L1393" s="786"/>
      <c r="M1393" s="786"/>
      <c r="N1393" s="786"/>
      <c r="O1393" s="786"/>
      <c r="P1393" s="786"/>
      <c r="Q1393" s="786"/>
      <c r="R1393" s="787"/>
      <c r="S1393" s="787"/>
      <c r="T1393" s="788"/>
      <c r="U1393" s="787"/>
      <c r="V1393" s="787"/>
      <c r="W1393" s="783"/>
      <c r="X1393" s="789"/>
      <c r="Y1393" s="789"/>
      <c r="Z1393" s="789"/>
      <c r="AA1393" s="789"/>
      <c r="AB1393" s="789"/>
      <c r="AC1393" s="781"/>
      <c r="AD1393" s="782"/>
      <c r="AE1393" s="783"/>
      <c r="AF1393" s="784">
        <f t="shared" si="650"/>
        <v>0</v>
      </c>
      <c r="AG1393" s="784"/>
      <c r="AH1393" s="784"/>
      <c r="AI1393" s="784"/>
      <c r="AJ1393" s="784">
        <f t="shared" si="638"/>
        <v>0</v>
      </c>
      <c r="AK1393" s="784"/>
      <c r="AL1393" s="784"/>
      <c r="AM1393" s="784"/>
      <c r="AN1393" s="784">
        <f t="shared" si="639"/>
        <v>0</v>
      </c>
      <c r="AO1393" s="784"/>
      <c r="AP1393" s="784"/>
      <c r="AQ1393" s="784"/>
      <c r="AR1393" s="363"/>
      <c r="AS1393" s="785">
        <f t="shared" si="640"/>
        <v>0</v>
      </c>
      <c r="AT1393" s="785"/>
      <c r="AU1393" s="785"/>
      <c r="AV1393" s="785"/>
      <c r="AW1393" s="785">
        <f t="shared" si="641"/>
        <v>0</v>
      </c>
      <c r="AX1393" s="91"/>
      <c r="AY1393" s="116">
        <f t="shared" si="642"/>
        <v>0</v>
      </c>
      <c r="AZ1393" s="116">
        <f t="shared" si="643"/>
        <v>0</v>
      </c>
      <c r="BA1393" s="116">
        <f t="shared" si="644"/>
        <v>0</v>
      </c>
      <c r="BB1393" s="116">
        <f t="shared" si="645"/>
        <v>0</v>
      </c>
      <c r="BC1393" s="115">
        <f t="shared" si="651"/>
        <v>0</v>
      </c>
      <c r="BD1393" s="116">
        <f t="shared" si="646"/>
        <v>0</v>
      </c>
      <c r="BE1393" s="120">
        <f t="shared" si="652"/>
        <v>0</v>
      </c>
      <c r="BF1393" s="115">
        <f t="shared" si="653"/>
        <v>0</v>
      </c>
      <c r="BG1393" s="116">
        <f t="shared" si="647"/>
        <v>0</v>
      </c>
      <c r="BH1393" s="120">
        <f t="shared" si="654"/>
        <v>0</v>
      </c>
      <c r="BI1393" s="115">
        <f t="shared" si="655"/>
        <v>0</v>
      </c>
      <c r="BJ1393" s="116">
        <f t="shared" si="648"/>
        <v>0</v>
      </c>
      <c r="BK1393" s="120">
        <f t="shared" si="656"/>
        <v>0</v>
      </c>
      <c r="BL1393" s="120">
        <f t="shared" si="657"/>
        <v>0</v>
      </c>
      <c r="BN1393" s="375">
        <f t="shared" si="649"/>
        <v>0</v>
      </c>
      <c r="BP1393" s="380"/>
      <c r="DH1393" s="102"/>
    </row>
    <row r="1394" spans="1:112" hidden="1">
      <c r="A1394" s="110"/>
      <c r="B1394" s="786"/>
      <c r="C1394" s="786"/>
      <c r="D1394" s="786"/>
      <c r="E1394" s="786"/>
      <c r="F1394" s="786"/>
      <c r="G1394" s="786"/>
      <c r="H1394" s="786"/>
      <c r="I1394" s="786"/>
      <c r="J1394" s="786"/>
      <c r="K1394" s="786"/>
      <c r="L1394" s="786"/>
      <c r="M1394" s="786"/>
      <c r="N1394" s="786"/>
      <c r="O1394" s="786"/>
      <c r="P1394" s="786"/>
      <c r="Q1394" s="786"/>
      <c r="R1394" s="787"/>
      <c r="S1394" s="787"/>
      <c r="T1394" s="788"/>
      <c r="U1394" s="787"/>
      <c r="V1394" s="787"/>
      <c r="W1394" s="783"/>
      <c r="X1394" s="789"/>
      <c r="Y1394" s="789"/>
      <c r="Z1394" s="789"/>
      <c r="AA1394" s="789"/>
      <c r="AB1394" s="789"/>
      <c r="AC1394" s="781"/>
      <c r="AD1394" s="782"/>
      <c r="AE1394" s="783"/>
      <c r="AF1394" s="784">
        <f t="shared" si="650"/>
        <v>0</v>
      </c>
      <c r="AG1394" s="784"/>
      <c r="AH1394" s="784"/>
      <c r="AI1394" s="784"/>
      <c r="AJ1394" s="784">
        <f t="shared" si="638"/>
        <v>0</v>
      </c>
      <c r="AK1394" s="784"/>
      <c r="AL1394" s="784"/>
      <c r="AM1394" s="784"/>
      <c r="AN1394" s="784">
        <f t="shared" si="639"/>
        <v>0</v>
      </c>
      <c r="AO1394" s="784"/>
      <c r="AP1394" s="784"/>
      <c r="AQ1394" s="784"/>
      <c r="AR1394" s="363"/>
      <c r="AS1394" s="785">
        <f t="shared" si="640"/>
        <v>0</v>
      </c>
      <c r="AT1394" s="785"/>
      <c r="AU1394" s="785"/>
      <c r="AV1394" s="785"/>
      <c r="AW1394" s="785">
        <f t="shared" si="641"/>
        <v>0</v>
      </c>
      <c r="AX1394" s="91"/>
      <c r="AY1394" s="116">
        <f t="shared" si="642"/>
        <v>0</v>
      </c>
      <c r="AZ1394" s="116">
        <f t="shared" si="643"/>
        <v>0</v>
      </c>
      <c r="BA1394" s="116">
        <f t="shared" si="644"/>
        <v>0</v>
      </c>
      <c r="BB1394" s="116">
        <f t="shared" si="645"/>
        <v>0</v>
      </c>
      <c r="BC1394" s="115">
        <f t="shared" si="651"/>
        <v>0</v>
      </c>
      <c r="BD1394" s="116">
        <f t="shared" si="646"/>
        <v>0</v>
      </c>
      <c r="BE1394" s="120">
        <f t="shared" si="652"/>
        <v>0</v>
      </c>
      <c r="BF1394" s="115">
        <f t="shared" si="653"/>
        <v>0</v>
      </c>
      <c r="BG1394" s="116">
        <f t="shared" si="647"/>
        <v>0</v>
      </c>
      <c r="BH1394" s="120">
        <f t="shared" si="654"/>
        <v>0</v>
      </c>
      <c r="BI1394" s="115">
        <f t="shared" si="655"/>
        <v>0</v>
      </c>
      <c r="BJ1394" s="116">
        <f t="shared" si="648"/>
        <v>0</v>
      </c>
      <c r="BK1394" s="120">
        <f t="shared" si="656"/>
        <v>0</v>
      </c>
      <c r="BL1394" s="120">
        <f t="shared" si="657"/>
        <v>0</v>
      </c>
      <c r="BN1394" s="375">
        <f t="shared" si="649"/>
        <v>0</v>
      </c>
      <c r="BP1394" s="380"/>
      <c r="DH1394" s="102"/>
    </row>
    <row r="1395" spans="1:112" hidden="1">
      <c r="A1395" s="110"/>
      <c r="B1395" s="786"/>
      <c r="C1395" s="786"/>
      <c r="D1395" s="786"/>
      <c r="E1395" s="786"/>
      <c r="F1395" s="786"/>
      <c r="G1395" s="786"/>
      <c r="H1395" s="786"/>
      <c r="I1395" s="786"/>
      <c r="J1395" s="786"/>
      <c r="K1395" s="786"/>
      <c r="L1395" s="786"/>
      <c r="M1395" s="786"/>
      <c r="N1395" s="786"/>
      <c r="O1395" s="786"/>
      <c r="P1395" s="786"/>
      <c r="Q1395" s="786"/>
      <c r="R1395" s="787"/>
      <c r="S1395" s="787"/>
      <c r="T1395" s="788"/>
      <c r="U1395" s="787"/>
      <c r="V1395" s="787"/>
      <c r="W1395" s="783"/>
      <c r="X1395" s="789"/>
      <c r="Y1395" s="789"/>
      <c r="Z1395" s="789"/>
      <c r="AA1395" s="789"/>
      <c r="AB1395" s="789"/>
      <c r="AC1395" s="781"/>
      <c r="AD1395" s="782"/>
      <c r="AE1395" s="783"/>
      <c r="AF1395" s="784">
        <f t="shared" si="650"/>
        <v>0</v>
      </c>
      <c r="AG1395" s="784"/>
      <c r="AH1395" s="784"/>
      <c r="AI1395" s="784"/>
      <c r="AJ1395" s="784">
        <f t="shared" si="638"/>
        <v>0</v>
      </c>
      <c r="AK1395" s="784"/>
      <c r="AL1395" s="784"/>
      <c r="AM1395" s="784"/>
      <c r="AN1395" s="784">
        <f t="shared" si="639"/>
        <v>0</v>
      </c>
      <c r="AO1395" s="784"/>
      <c r="AP1395" s="784"/>
      <c r="AQ1395" s="784"/>
      <c r="AR1395" s="363"/>
      <c r="AS1395" s="785">
        <f t="shared" si="640"/>
        <v>0</v>
      </c>
      <c r="AT1395" s="785"/>
      <c r="AU1395" s="785"/>
      <c r="AV1395" s="785"/>
      <c r="AW1395" s="785">
        <f t="shared" si="641"/>
        <v>0</v>
      </c>
      <c r="AX1395" s="91"/>
      <c r="AY1395" s="116">
        <f t="shared" si="642"/>
        <v>0</v>
      </c>
      <c r="AZ1395" s="116">
        <f t="shared" si="643"/>
        <v>0</v>
      </c>
      <c r="BA1395" s="116">
        <f t="shared" si="644"/>
        <v>0</v>
      </c>
      <c r="BB1395" s="116">
        <f t="shared" si="645"/>
        <v>0</v>
      </c>
      <c r="BC1395" s="115">
        <f t="shared" si="651"/>
        <v>0</v>
      </c>
      <c r="BD1395" s="116">
        <f t="shared" si="646"/>
        <v>0</v>
      </c>
      <c r="BE1395" s="120">
        <f t="shared" si="652"/>
        <v>0</v>
      </c>
      <c r="BF1395" s="115">
        <f t="shared" si="653"/>
        <v>0</v>
      </c>
      <c r="BG1395" s="116">
        <f t="shared" si="647"/>
        <v>0</v>
      </c>
      <c r="BH1395" s="120">
        <f t="shared" si="654"/>
        <v>0</v>
      </c>
      <c r="BI1395" s="115">
        <f t="shared" si="655"/>
        <v>0</v>
      </c>
      <c r="BJ1395" s="116">
        <f t="shared" si="648"/>
        <v>0</v>
      </c>
      <c r="BK1395" s="120">
        <f t="shared" si="656"/>
        <v>0</v>
      </c>
      <c r="BL1395" s="120">
        <f t="shared" si="657"/>
        <v>0</v>
      </c>
      <c r="BN1395" s="375">
        <f t="shared" si="649"/>
        <v>0</v>
      </c>
      <c r="BP1395" s="380"/>
      <c r="DH1395" s="102"/>
    </row>
    <row r="1396" spans="1:112" hidden="1">
      <c r="A1396" s="110"/>
      <c r="B1396" s="786"/>
      <c r="C1396" s="786"/>
      <c r="D1396" s="786"/>
      <c r="E1396" s="786"/>
      <c r="F1396" s="786"/>
      <c r="G1396" s="786"/>
      <c r="H1396" s="786"/>
      <c r="I1396" s="786"/>
      <c r="J1396" s="786"/>
      <c r="K1396" s="786"/>
      <c r="L1396" s="786"/>
      <c r="M1396" s="786"/>
      <c r="N1396" s="786"/>
      <c r="O1396" s="786"/>
      <c r="P1396" s="786"/>
      <c r="Q1396" s="786"/>
      <c r="R1396" s="787"/>
      <c r="S1396" s="787"/>
      <c r="T1396" s="788"/>
      <c r="U1396" s="787"/>
      <c r="V1396" s="787"/>
      <c r="W1396" s="783"/>
      <c r="X1396" s="789"/>
      <c r="Y1396" s="789"/>
      <c r="Z1396" s="789"/>
      <c r="AA1396" s="789"/>
      <c r="AB1396" s="789"/>
      <c r="AC1396" s="781"/>
      <c r="AD1396" s="782"/>
      <c r="AE1396" s="783"/>
      <c r="AF1396" s="784">
        <f t="shared" si="650"/>
        <v>0</v>
      </c>
      <c r="AG1396" s="784"/>
      <c r="AH1396" s="784"/>
      <c r="AI1396" s="784"/>
      <c r="AJ1396" s="784">
        <f t="shared" si="638"/>
        <v>0</v>
      </c>
      <c r="AK1396" s="784"/>
      <c r="AL1396" s="784"/>
      <c r="AM1396" s="784"/>
      <c r="AN1396" s="784">
        <f t="shared" si="639"/>
        <v>0</v>
      </c>
      <c r="AO1396" s="784"/>
      <c r="AP1396" s="784"/>
      <c r="AQ1396" s="784"/>
      <c r="AR1396" s="363"/>
      <c r="AS1396" s="785">
        <f t="shared" si="640"/>
        <v>0</v>
      </c>
      <c r="AT1396" s="785"/>
      <c r="AU1396" s="785"/>
      <c r="AV1396" s="785"/>
      <c r="AW1396" s="785">
        <f t="shared" si="641"/>
        <v>0</v>
      </c>
      <c r="AX1396" s="91"/>
      <c r="AY1396" s="116">
        <f t="shared" si="642"/>
        <v>0</v>
      </c>
      <c r="AZ1396" s="116">
        <f t="shared" si="643"/>
        <v>0</v>
      </c>
      <c r="BA1396" s="116">
        <f t="shared" si="644"/>
        <v>0</v>
      </c>
      <c r="BB1396" s="116">
        <f t="shared" si="645"/>
        <v>0</v>
      </c>
      <c r="BC1396" s="115">
        <f t="shared" si="651"/>
        <v>0</v>
      </c>
      <c r="BD1396" s="116">
        <f t="shared" si="646"/>
        <v>0</v>
      </c>
      <c r="BE1396" s="120">
        <f t="shared" si="652"/>
        <v>0</v>
      </c>
      <c r="BF1396" s="115">
        <f t="shared" si="653"/>
        <v>0</v>
      </c>
      <c r="BG1396" s="116">
        <f t="shared" si="647"/>
        <v>0</v>
      </c>
      <c r="BH1396" s="120">
        <f t="shared" si="654"/>
        <v>0</v>
      </c>
      <c r="BI1396" s="115">
        <f t="shared" si="655"/>
        <v>0</v>
      </c>
      <c r="BJ1396" s="116">
        <f t="shared" si="648"/>
        <v>0</v>
      </c>
      <c r="BK1396" s="120">
        <f t="shared" si="656"/>
        <v>0</v>
      </c>
      <c r="BL1396" s="120">
        <f t="shared" si="657"/>
        <v>0</v>
      </c>
      <c r="BN1396" s="375">
        <f t="shared" si="649"/>
        <v>0</v>
      </c>
      <c r="BP1396" s="380"/>
      <c r="DH1396" s="102"/>
    </row>
    <row r="1397" spans="1:112" hidden="1">
      <c r="A1397" s="110"/>
      <c r="B1397" s="786"/>
      <c r="C1397" s="786"/>
      <c r="D1397" s="786"/>
      <c r="E1397" s="786"/>
      <c r="F1397" s="786"/>
      <c r="G1397" s="786"/>
      <c r="H1397" s="786"/>
      <c r="I1397" s="786"/>
      <c r="J1397" s="786"/>
      <c r="K1397" s="786"/>
      <c r="L1397" s="786"/>
      <c r="M1397" s="786"/>
      <c r="N1397" s="786"/>
      <c r="O1397" s="786"/>
      <c r="P1397" s="786"/>
      <c r="Q1397" s="786"/>
      <c r="R1397" s="787"/>
      <c r="S1397" s="787"/>
      <c r="T1397" s="788"/>
      <c r="U1397" s="787"/>
      <c r="V1397" s="787"/>
      <c r="W1397" s="783"/>
      <c r="X1397" s="789"/>
      <c r="Y1397" s="789"/>
      <c r="Z1397" s="789"/>
      <c r="AA1397" s="789"/>
      <c r="AB1397" s="789"/>
      <c r="AC1397" s="781"/>
      <c r="AD1397" s="782"/>
      <c r="AE1397" s="783"/>
      <c r="AF1397" s="784">
        <f t="shared" si="650"/>
        <v>0</v>
      </c>
      <c r="AG1397" s="784"/>
      <c r="AH1397" s="784"/>
      <c r="AI1397" s="784"/>
      <c r="AJ1397" s="784">
        <f t="shared" si="638"/>
        <v>0</v>
      </c>
      <c r="AK1397" s="784"/>
      <c r="AL1397" s="784"/>
      <c r="AM1397" s="784"/>
      <c r="AN1397" s="784">
        <f t="shared" si="639"/>
        <v>0</v>
      </c>
      <c r="AO1397" s="784"/>
      <c r="AP1397" s="784"/>
      <c r="AQ1397" s="784"/>
      <c r="AR1397" s="363"/>
      <c r="AS1397" s="785">
        <f t="shared" si="640"/>
        <v>0</v>
      </c>
      <c r="AT1397" s="785"/>
      <c r="AU1397" s="785"/>
      <c r="AV1397" s="785"/>
      <c r="AW1397" s="785">
        <f t="shared" si="641"/>
        <v>0</v>
      </c>
      <c r="AX1397" s="91"/>
      <c r="AY1397" s="116">
        <f t="shared" si="642"/>
        <v>0</v>
      </c>
      <c r="AZ1397" s="116">
        <f t="shared" si="643"/>
        <v>0</v>
      </c>
      <c r="BA1397" s="116">
        <f t="shared" si="644"/>
        <v>0</v>
      </c>
      <c r="BB1397" s="116">
        <f t="shared" si="645"/>
        <v>0</v>
      </c>
      <c r="BC1397" s="115">
        <f t="shared" si="651"/>
        <v>0</v>
      </c>
      <c r="BD1397" s="116">
        <f t="shared" si="646"/>
        <v>0</v>
      </c>
      <c r="BE1397" s="120">
        <f t="shared" si="652"/>
        <v>0</v>
      </c>
      <c r="BF1397" s="115">
        <f t="shared" si="653"/>
        <v>0</v>
      </c>
      <c r="BG1397" s="116">
        <f t="shared" si="647"/>
        <v>0</v>
      </c>
      <c r="BH1397" s="120">
        <f t="shared" si="654"/>
        <v>0</v>
      </c>
      <c r="BI1397" s="115">
        <f t="shared" si="655"/>
        <v>0</v>
      </c>
      <c r="BJ1397" s="116">
        <f t="shared" si="648"/>
        <v>0</v>
      </c>
      <c r="BK1397" s="120">
        <f t="shared" si="656"/>
        <v>0</v>
      </c>
      <c r="BL1397" s="120">
        <f t="shared" si="657"/>
        <v>0</v>
      </c>
      <c r="BN1397" s="375">
        <f t="shared" si="649"/>
        <v>0</v>
      </c>
      <c r="BP1397" s="380"/>
      <c r="DH1397" s="102"/>
    </row>
    <row r="1398" spans="1:112" hidden="1">
      <c r="A1398" s="110"/>
      <c r="B1398" s="786"/>
      <c r="C1398" s="786"/>
      <c r="D1398" s="786"/>
      <c r="E1398" s="786"/>
      <c r="F1398" s="786"/>
      <c r="G1398" s="786"/>
      <c r="H1398" s="786"/>
      <c r="I1398" s="786"/>
      <c r="J1398" s="786"/>
      <c r="K1398" s="786"/>
      <c r="L1398" s="786"/>
      <c r="M1398" s="786"/>
      <c r="N1398" s="786"/>
      <c r="O1398" s="786"/>
      <c r="P1398" s="786"/>
      <c r="Q1398" s="786"/>
      <c r="R1398" s="787"/>
      <c r="S1398" s="787"/>
      <c r="T1398" s="788"/>
      <c r="U1398" s="787"/>
      <c r="V1398" s="787"/>
      <c r="W1398" s="783"/>
      <c r="X1398" s="789"/>
      <c r="Y1398" s="789"/>
      <c r="Z1398" s="789"/>
      <c r="AA1398" s="789"/>
      <c r="AB1398" s="789"/>
      <c r="AC1398" s="781"/>
      <c r="AD1398" s="782"/>
      <c r="AE1398" s="783"/>
      <c r="AF1398" s="784">
        <f t="shared" si="650"/>
        <v>0</v>
      </c>
      <c r="AG1398" s="784"/>
      <c r="AH1398" s="784"/>
      <c r="AI1398" s="784"/>
      <c r="AJ1398" s="784">
        <f t="shared" si="638"/>
        <v>0</v>
      </c>
      <c r="AK1398" s="784"/>
      <c r="AL1398" s="784"/>
      <c r="AM1398" s="784"/>
      <c r="AN1398" s="784">
        <f t="shared" si="639"/>
        <v>0</v>
      </c>
      <c r="AO1398" s="784"/>
      <c r="AP1398" s="784"/>
      <c r="AQ1398" s="784"/>
      <c r="AR1398" s="363"/>
      <c r="AS1398" s="785">
        <f t="shared" si="640"/>
        <v>0</v>
      </c>
      <c r="AT1398" s="785"/>
      <c r="AU1398" s="785"/>
      <c r="AV1398" s="785"/>
      <c r="AW1398" s="785">
        <f t="shared" si="641"/>
        <v>0</v>
      </c>
      <c r="AX1398" s="91"/>
      <c r="AY1398" s="116">
        <f t="shared" si="642"/>
        <v>0</v>
      </c>
      <c r="AZ1398" s="116">
        <f t="shared" si="643"/>
        <v>0</v>
      </c>
      <c r="BA1398" s="116">
        <f t="shared" si="644"/>
        <v>0</v>
      </c>
      <c r="BB1398" s="116">
        <f t="shared" si="645"/>
        <v>0</v>
      </c>
      <c r="BC1398" s="115">
        <f t="shared" si="651"/>
        <v>0</v>
      </c>
      <c r="BD1398" s="116">
        <f t="shared" si="646"/>
        <v>0</v>
      </c>
      <c r="BE1398" s="120">
        <f t="shared" si="652"/>
        <v>0</v>
      </c>
      <c r="BF1398" s="115">
        <f t="shared" si="653"/>
        <v>0</v>
      </c>
      <c r="BG1398" s="116">
        <f t="shared" si="647"/>
        <v>0</v>
      </c>
      <c r="BH1398" s="120">
        <f t="shared" si="654"/>
        <v>0</v>
      </c>
      <c r="BI1398" s="115">
        <f t="shared" si="655"/>
        <v>0</v>
      </c>
      <c r="BJ1398" s="116">
        <f t="shared" si="648"/>
        <v>0</v>
      </c>
      <c r="BK1398" s="120">
        <f t="shared" si="656"/>
        <v>0</v>
      </c>
      <c r="BL1398" s="120">
        <f t="shared" si="657"/>
        <v>0</v>
      </c>
      <c r="BN1398" s="375">
        <f t="shared" si="649"/>
        <v>0</v>
      </c>
      <c r="BP1398" s="380"/>
      <c r="DH1398" s="102"/>
    </row>
    <row r="1399" spans="1:112" hidden="1">
      <c r="A1399" s="110"/>
      <c r="B1399" s="786"/>
      <c r="C1399" s="786"/>
      <c r="D1399" s="786"/>
      <c r="E1399" s="786"/>
      <c r="F1399" s="786"/>
      <c r="G1399" s="786"/>
      <c r="H1399" s="786"/>
      <c r="I1399" s="786"/>
      <c r="J1399" s="786"/>
      <c r="K1399" s="786"/>
      <c r="L1399" s="786"/>
      <c r="M1399" s="786"/>
      <c r="N1399" s="786"/>
      <c r="O1399" s="786"/>
      <c r="P1399" s="786"/>
      <c r="Q1399" s="786"/>
      <c r="R1399" s="787"/>
      <c r="S1399" s="787"/>
      <c r="T1399" s="788"/>
      <c r="U1399" s="787"/>
      <c r="V1399" s="787"/>
      <c r="W1399" s="783"/>
      <c r="X1399" s="789"/>
      <c r="Y1399" s="789"/>
      <c r="Z1399" s="789"/>
      <c r="AA1399" s="789"/>
      <c r="AB1399" s="789"/>
      <c r="AC1399" s="781"/>
      <c r="AD1399" s="782"/>
      <c r="AE1399" s="783"/>
      <c r="AF1399" s="784">
        <f t="shared" si="650"/>
        <v>0</v>
      </c>
      <c r="AG1399" s="784"/>
      <c r="AH1399" s="784"/>
      <c r="AI1399" s="784"/>
      <c r="AJ1399" s="784">
        <f t="shared" si="638"/>
        <v>0</v>
      </c>
      <c r="AK1399" s="784"/>
      <c r="AL1399" s="784"/>
      <c r="AM1399" s="784"/>
      <c r="AN1399" s="784">
        <f t="shared" si="639"/>
        <v>0</v>
      </c>
      <c r="AO1399" s="784"/>
      <c r="AP1399" s="784"/>
      <c r="AQ1399" s="784"/>
      <c r="AR1399" s="363"/>
      <c r="AS1399" s="785">
        <f t="shared" si="640"/>
        <v>0</v>
      </c>
      <c r="AT1399" s="785"/>
      <c r="AU1399" s="785"/>
      <c r="AV1399" s="785"/>
      <c r="AW1399" s="785">
        <f t="shared" si="641"/>
        <v>0</v>
      </c>
      <c r="AX1399" s="91"/>
      <c r="AY1399" s="116">
        <f t="shared" si="642"/>
        <v>0</v>
      </c>
      <c r="AZ1399" s="116">
        <f t="shared" si="643"/>
        <v>0</v>
      </c>
      <c r="BA1399" s="116">
        <f t="shared" si="644"/>
        <v>0</v>
      </c>
      <c r="BB1399" s="116">
        <f t="shared" si="645"/>
        <v>0</v>
      </c>
      <c r="BC1399" s="115">
        <f t="shared" si="651"/>
        <v>0</v>
      </c>
      <c r="BD1399" s="116">
        <f t="shared" si="646"/>
        <v>0</v>
      </c>
      <c r="BE1399" s="120">
        <f t="shared" si="652"/>
        <v>0</v>
      </c>
      <c r="BF1399" s="115">
        <f t="shared" si="653"/>
        <v>0</v>
      </c>
      <c r="BG1399" s="116">
        <f t="shared" si="647"/>
        <v>0</v>
      </c>
      <c r="BH1399" s="120">
        <f t="shared" si="654"/>
        <v>0</v>
      </c>
      <c r="BI1399" s="115">
        <f t="shared" si="655"/>
        <v>0</v>
      </c>
      <c r="BJ1399" s="116">
        <f t="shared" si="648"/>
        <v>0</v>
      </c>
      <c r="BK1399" s="120">
        <f t="shared" si="656"/>
        <v>0</v>
      </c>
      <c r="BL1399" s="120">
        <f t="shared" si="657"/>
        <v>0</v>
      </c>
      <c r="BN1399" s="375">
        <f t="shared" si="649"/>
        <v>0</v>
      </c>
      <c r="BP1399" s="380"/>
      <c r="DH1399" s="102"/>
    </row>
    <row r="1400" spans="1:112" hidden="1">
      <c r="A1400" s="110"/>
      <c r="B1400" s="786"/>
      <c r="C1400" s="786"/>
      <c r="D1400" s="786"/>
      <c r="E1400" s="786"/>
      <c r="F1400" s="786"/>
      <c r="G1400" s="786"/>
      <c r="H1400" s="786"/>
      <c r="I1400" s="786"/>
      <c r="J1400" s="786"/>
      <c r="K1400" s="786"/>
      <c r="L1400" s="786"/>
      <c r="M1400" s="786"/>
      <c r="N1400" s="786"/>
      <c r="O1400" s="786"/>
      <c r="P1400" s="786"/>
      <c r="Q1400" s="786"/>
      <c r="R1400" s="787"/>
      <c r="S1400" s="787"/>
      <c r="T1400" s="788"/>
      <c r="U1400" s="787"/>
      <c r="V1400" s="787"/>
      <c r="W1400" s="783"/>
      <c r="X1400" s="789"/>
      <c r="Y1400" s="789"/>
      <c r="Z1400" s="789"/>
      <c r="AA1400" s="789"/>
      <c r="AB1400" s="789"/>
      <c r="AC1400" s="781"/>
      <c r="AD1400" s="782"/>
      <c r="AE1400" s="783"/>
      <c r="AF1400" s="784">
        <f t="shared" si="650"/>
        <v>0</v>
      </c>
      <c r="AG1400" s="784"/>
      <c r="AH1400" s="784"/>
      <c r="AI1400" s="784"/>
      <c r="AJ1400" s="784">
        <f t="shared" si="638"/>
        <v>0</v>
      </c>
      <c r="AK1400" s="784"/>
      <c r="AL1400" s="784"/>
      <c r="AM1400" s="784"/>
      <c r="AN1400" s="784">
        <f t="shared" si="639"/>
        <v>0</v>
      </c>
      <c r="AO1400" s="784"/>
      <c r="AP1400" s="784"/>
      <c r="AQ1400" s="784"/>
      <c r="AR1400" s="363"/>
      <c r="AS1400" s="785">
        <f t="shared" si="640"/>
        <v>0</v>
      </c>
      <c r="AT1400" s="785"/>
      <c r="AU1400" s="785"/>
      <c r="AV1400" s="785"/>
      <c r="AW1400" s="785">
        <f t="shared" si="641"/>
        <v>0</v>
      </c>
      <c r="AX1400" s="91"/>
      <c r="AY1400" s="116">
        <f t="shared" si="642"/>
        <v>0</v>
      </c>
      <c r="AZ1400" s="116">
        <f t="shared" si="643"/>
        <v>0</v>
      </c>
      <c r="BA1400" s="116">
        <f t="shared" si="644"/>
        <v>0</v>
      </c>
      <c r="BB1400" s="116">
        <f t="shared" si="645"/>
        <v>0</v>
      </c>
      <c r="BC1400" s="115">
        <f t="shared" si="651"/>
        <v>0</v>
      </c>
      <c r="BD1400" s="116">
        <f t="shared" si="646"/>
        <v>0</v>
      </c>
      <c r="BE1400" s="120">
        <f t="shared" si="652"/>
        <v>0</v>
      </c>
      <c r="BF1400" s="115">
        <f t="shared" si="653"/>
        <v>0</v>
      </c>
      <c r="BG1400" s="116">
        <f t="shared" si="647"/>
        <v>0</v>
      </c>
      <c r="BH1400" s="120">
        <f t="shared" si="654"/>
        <v>0</v>
      </c>
      <c r="BI1400" s="115">
        <f t="shared" si="655"/>
        <v>0</v>
      </c>
      <c r="BJ1400" s="116">
        <f t="shared" si="648"/>
        <v>0</v>
      </c>
      <c r="BK1400" s="120">
        <f t="shared" si="656"/>
        <v>0</v>
      </c>
      <c r="BL1400" s="120">
        <f t="shared" si="657"/>
        <v>0</v>
      </c>
      <c r="BN1400" s="375">
        <f t="shared" si="649"/>
        <v>0</v>
      </c>
      <c r="BP1400" s="380"/>
      <c r="DH1400" s="102"/>
    </row>
    <row r="1401" spans="1:112" ht="5" hidden="1" customHeight="1">
      <c r="A1401" s="103"/>
      <c r="B1401" s="364"/>
      <c r="C1401" s="364"/>
      <c r="D1401" s="364"/>
      <c r="E1401" s="364"/>
      <c r="F1401" s="364"/>
      <c r="G1401" s="364"/>
      <c r="H1401" s="364"/>
      <c r="I1401" s="364"/>
      <c r="J1401" s="364"/>
      <c r="K1401" s="364"/>
      <c r="L1401" s="364"/>
      <c r="M1401" s="364"/>
      <c r="N1401" s="364"/>
      <c r="O1401" s="364"/>
      <c r="P1401" s="364"/>
      <c r="Q1401" s="364"/>
      <c r="R1401" s="365"/>
      <c r="S1401" s="365"/>
      <c r="T1401" s="365"/>
      <c r="U1401" s="365"/>
      <c r="V1401" s="365"/>
      <c r="W1401" s="366"/>
      <c r="X1401" s="366"/>
      <c r="Y1401" s="366"/>
      <c r="Z1401" s="366"/>
      <c r="AA1401" s="366"/>
      <c r="AB1401" s="366"/>
      <c r="AC1401" s="366"/>
      <c r="AD1401" s="366"/>
      <c r="AE1401" s="366"/>
      <c r="AF1401" s="367"/>
      <c r="AG1401" s="367"/>
      <c r="AH1401" s="367"/>
      <c r="AI1401" s="367"/>
      <c r="AJ1401" s="367"/>
      <c r="AK1401" s="367"/>
      <c r="AL1401" s="367"/>
      <c r="AM1401" s="367"/>
      <c r="AN1401" s="367"/>
      <c r="AO1401" s="367"/>
      <c r="AP1401" s="367"/>
      <c r="AQ1401" s="367"/>
      <c r="AR1401" s="368"/>
      <c r="AS1401" s="361"/>
      <c r="AT1401" s="361"/>
      <c r="AU1401" s="361"/>
      <c r="AV1401" s="361"/>
      <c r="AW1401" s="361"/>
      <c r="AX1401" s="91"/>
      <c r="AY1401" s="106">
        <f>AY1360</f>
        <v>0</v>
      </c>
      <c r="AZ1401" s="106">
        <f>AZ1360</f>
        <v>0</v>
      </c>
      <c r="BA1401" s="106">
        <f>BA1360</f>
        <v>0</v>
      </c>
      <c r="BB1401" s="106">
        <f>BB1360</f>
        <v>0</v>
      </c>
      <c r="BC1401" s="106"/>
      <c r="BD1401" s="117"/>
      <c r="BE1401" s="119">
        <f>BE1360</f>
        <v>0</v>
      </c>
      <c r="BF1401" s="106"/>
      <c r="BG1401" s="106">
        <f>BG1360</f>
        <v>0</v>
      </c>
      <c r="BH1401" s="119">
        <f>BH1360</f>
        <v>0</v>
      </c>
      <c r="BI1401" s="106"/>
      <c r="BJ1401" s="106">
        <f>BJ1360</f>
        <v>0</v>
      </c>
      <c r="BK1401" s="119">
        <f>BK1360</f>
        <v>0</v>
      </c>
      <c r="BL1401" s="119">
        <f>BL1360</f>
        <v>0</v>
      </c>
      <c r="BN1401" s="377"/>
      <c r="BP1401" s="382"/>
      <c r="DH1401" s="104"/>
    </row>
    <row r="1402" spans="1:112" ht="21.5" hidden="1" customHeight="1">
      <c r="A1402" s="103"/>
      <c r="B1402" s="369"/>
      <c r="C1402" s="370"/>
      <c r="D1402" s="370"/>
      <c r="E1402" s="370"/>
      <c r="F1402" s="370"/>
      <c r="G1402" s="370"/>
      <c r="H1402" s="370"/>
      <c r="I1402" s="370"/>
      <c r="J1402" s="370"/>
      <c r="K1402" s="370"/>
      <c r="L1402" s="370"/>
      <c r="M1402" s="370"/>
      <c r="N1402" s="370"/>
      <c r="O1402" s="370"/>
      <c r="P1402" s="370"/>
      <c r="Q1402" s="370"/>
      <c r="R1402" s="143"/>
      <c r="S1402" s="143"/>
      <c r="T1402" s="143"/>
      <c r="U1402" s="143"/>
      <c r="V1402" s="143"/>
      <c r="W1402" s="143"/>
      <c r="X1402" s="143"/>
      <c r="Y1402" s="143"/>
      <c r="Z1402" s="143"/>
      <c r="AA1402" s="143"/>
      <c r="AB1402" s="143"/>
      <c r="AC1402" s="143"/>
      <c r="AD1402" s="143"/>
      <c r="AE1402" s="246" t="str">
        <f>CONCATENATE(B1360," ","TOTAL")</f>
        <v>HARDWOOD FLOORING TOTAL</v>
      </c>
      <c r="AF1402" s="802">
        <f>SUBTOTAL(9,AF1361:AF1401)</f>
        <v>3000</v>
      </c>
      <c r="AG1402" s="802"/>
      <c r="AH1402" s="802"/>
      <c r="AI1402" s="802"/>
      <c r="AJ1402" s="802">
        <f>SUBTOTAL(9,AJ1361:AJ1401)</f>
        <v>4000</v>
      </c>
      <c r="AK1402" s="802"/>
      <c r="AL1402" s="802"/>
      <c r="AM1402" s="802"/>
      <c r="AN1402" s="802">
        <f>SUBTOTAL(9,AN1361:AN1401)</f>
        <v>0</v>
      </c>
      <c r="AO1402" s="802"/>
      <c r="AP1402" s="802"/>
      <c r="AQ1402" s="802"/>
      <c r="AR1402" s="359"/>
      <c r="AS1402" s="803">
        <f>SUBTOTAL(9,AS1361:AS1401)</f>
        <v>7000</v>
      </c>
      <c r="AT1402" s="803"/>
      <c r="AU1402" s="803"/>
      <c r="AV1402" s="803"/>
      <c r="AW1402" s="803">
        <f>SUM(AW1365:AW1373)</f>
        <v>7000</v>
      </c>
      <c r="AX1402" s="91"/>
      <c r="AY1402" s="121">
        <f t="shared" ref="AY1402:BL1402" si="658">SUM(AY1361:AY1401)</f>
        <v>3000</v>
      </c>
      <c r="AZ1402" s="121">
        <f t="shared" si="658"/>
        <v>4000</v>
      </c>
      <c r="BA1402" s="121">
        <f t="shared" si="658"/>
        <v>0</v>
      </c>
      <c r="BB1402" s="121">
        <f t="shared" si="658"/>
        <v>7000</v>
      </c>
      <c r="BC1402" s="118">
        <f t="shared" si="658"/>
        <v>3.5901271503365743E-2</v>
      </c>
      <c r="BD1402" s="121">
        <f t="shared" si="658"/>
        <v>810</v>
      </c>
      <c r="BE1402" s="121">
        <f t="shared" si="658"/>
        <v>3810</v>
      </c>
      <c r="BF1402" s="118">
        <f t="shared" si="658"/>
        <v>4.7868362004487658E-2</v>
      </c>
      <c r="BG1402" s="121">
        <f t="shared" si="658"/>
        <v>1080</v>
      </c>
      <c r="BH1402" s="121">
        <f t="shared" si="658"/>
        <v>5080</v>
      </c>
      <c r="BI1402" s="118">
        <f t="shared" si="658"/>
        <v>0</v>
      </c>
      <c r="BJ1402" s="121">
        <f t="shared" si="658"/>
        <v>0</v>
      </c>
      <c r="BK1402" s="121">
        <f t="shared" si="658"/>
        <v>0</v>
      </c>
      <c r="BL1402" s="121">
        <f t="shared" si="658"/>
        <v>8890</v>
      </c>
      <c r="BN1402" s="383">
        <f>IFERROR(AS1402/Total_Detailed_Estimate,0)</f>
        <v>8.3769633507853408E-2</v>
      </c>
      <c r="BP1402" s="381"/>
      <c r="DH1402" s="109"/>
    </row>
    <row r="1403" spans="1:112" ht="8.75" hidden="1" customHeight="1">
      <c r="A1403" s="103"/>
      <c r="B1403" s="140"/>
      <c r="C1403" s="140"/>
      <c r="D1403" s="140"/>
      <c r="E1403" s="140"/>
      <c r="F1403" s="140"/>
      <c r="G1403" s="140"/>
      <c r="H1403" s="140"/>
      <c r="I1403" s="140"/>
      <c r="J1403" s="140"/>
      <c r="K1403" s="140"/>
      <c r="L1403" s="140"/>
      <c r="M1403" s="140"/>
      <c r="N1403" s="140"/>
      <c r="O1403" s="140"/>
      <c r="P1403" s="140"/>
      <c r="Q1403" s="140"/>
      <c r="R1403" s="141"/>
      <c r="S1403" s="141"/>
      <c r="T1403" s="141"/>
      <c r="U1403" s="141"/>
      <c r="V1403" s="141"/>
      <c r="W1403" s="142"/>
      <c r="X1403" s="142"/>
      <c r="Y1403" s="142"/>
      <c r="Z1403" s="142"/>
      <c r="AA1403" s="142"/>
      <c r="AB1403" s="142"/>
      <c r="AC1403" s="142"/>
      <c r="AD1403" s="142"/>
      <c r="AE1403" s="392"/>
      <c r="AF1403" s="144"/>
      <c r="AG1403" s="144"/>
      <c r="AH1403" s="144"/>
      <c r="AI1403" s="144"/>
      <c r="AJ1403" s="144"/>
      <c r="AK1403" s="144"/>
      <c r="AL1403" s="144"/>
      <c r="AM1403" s="144"/>
      <c r="AN1403" s="144"/>
      <c r="AO1403" s="144"/>
      <c r="AP1403" s="144"/>
      <c r="AQ1403" s="144"/>
      <c r="AR1403" s="360"/>
      <c r="AS1403" s="362"/>
      <c r="AT1403" s="362"/>
      <c r="AU1403" s="362"/>
      <c r="AV1403" s="362"/>
      <c r="AW1403" s="393"/>
      <c r="AX1403" s="91"/>
      <c r="AY1403" s="106">
        <f>AY1360</f>
        <v>0</v>
      </c>
      <c r="AZ1403" s="106">
        <f>AZ1360</f>
        <v>0</v>
      </c>
      <c r="BA1403" s="106">
        <f>BA1360</f>
        <v>0</v>
      </c>
      <c r="BB1403" s="106">
        <f>BB1360</f>
        <v>0</v>
      </c>
      <c r="BC1403" s="106"/>
      <c r="BD1403" s="106"/>
      <c r="BE1403" s="106">
        <f>BE1360</f>
        <v>0</v>
      </c>
      <c r="BF1403" s="106"/>
      <c r="BG1403" s="106">
        <f>BG1360</f>
        <v>0</v>
      </c>
      <c r="BH1403" s="106">
        <f>BH1360</f>
        <v>0</v>
      </c>
      <c r="BI1403" s="106"/>
      <c r="BJ1403" s="106">
        <f>BJ1360</f>
        <v>0</v>
      </c>
      <c r="BK1403" s="106">
        <f>BK1360</f>
        <v>0</v>
      </c>
      <c r="BL1403" s="106">
        <f>BL1360</f>
        <v>0</v>
      </c>
      <c r="BN1403" s="377"/>
      <c r="BP1403" s="382"/>
      <c r="DH1403" s="104"/>
    </row>
    <row r="1404" spans="1:112" ht="9.5" hidden="1" customHeight="1">
      <c r="A1404" s="103"/>
      <c r="B1404" s="145"/>
      <c r="C1404" s="145"/>
      <c r="D1404" s="145"/>
      <c r="E1404" s="145"/>
      <c r="F1404" s="145"/>
      <c r="G1404" s="145"/>
      <c r="H1404" s="145"/>
      <c r="I1404" s="145"/>
      <c r="J1404" s="145"/>
      <c r="K1404" s="145"/>
      <c r="L1404" s="145"/>
      <c r="M1404" s="145"/>
      <c r="N1404" s="145"/>
      <c r="O1404" s="145"/>
      <c r="P1404" s="145"/>
      <c r="Q1404" s="145"/>
      <c r="R1404" s="146"/>
      <c r="S1404" s="146"/>
      <c r="T1404" s="146"/>
      <c r="U1404" s="146"/>
      <c r="V1404" s="146"/>
      <c r="W1404" s="146"/>
      <c r="X1404" s="146"/>
      <c r="Y1404" s="146"/>
      <c r="Z1404" s="146"/>
      <c r="AA1404" s="146"/>
      <c r="AB1404" s="146"/>
      <c r="AC1404" s="146"/>
      <c r="AD1404" s="146"/>
      <c r="AE1404" s="147"/>
      <c r="AF1404" s="148"/>
      <c r="AG1404" s="148"/>
      <c r="AH1404" s="148"/>
      <c r="AI1404" s="148"/>
      <c r="AJ1404" s="148"/>
      <c r="AK1404" s="148"/>
      <c r="AL1404" s="148"/>
      <c r="AM1404" s="148"/>
      <c r="AN1404" s="148"/>
      <c r="AO1404" s="148"/>
      <c r="AP1404" s="148"/>
      <c r="AQ1404" s="148"/>
      <c r="AR1404" s="148"/>
      <c r="AS1404" s="149"/>
      <c r="AT1404" s="149"/>
      <c r="AU1404" s="149"/>
      <c r="AV1404" s="149"/>
      <c r="AW1404" s="149"/>
      <c r="AX1404" s="91"/>
      <c r="AY1404" s="108">
        <f>AY1402</f>
        <v>3000</v>
      </c>
      <c r="AZ1404" s="108">
        <f>AZ1402</f>
        <v>4000</v>
      </c>
      <c r="BA1404" s="108">
        <f>BA1402</f>
        <v>0</v>
      </c>
      <c r="BB1404" s="108">
        <f>BB1402</f>
        <v>7000</v>
      </c>
      <c r="BC1404" s="108"/>
      <c r="BD1404" s="108"/>
      <c r="BE1404" s="108">
        <f>BE1402</f>
        <v>3810</v>
      </c>
      <c r="BF1404" s="108"/>
      <c r="BG1404" s="108">
        <f>BG1402</f>
        <v>1080</v>
      </c>
      <c r="BH1404" s="108">
        <f>BH1402</f>
        <v>5080</v>
      </c>
      <c r="BI1404" s="108"/>
      <c r="BJ1404" s="108">
        <f>BJ1402</f>
        <v>0</v>
      </c>
      <c r="BK1404" s="108">
        <f>BK1402</f>
        <v>0</v>
      </c>
      <c r="BL1404" s="108">
        <f>BL1402</f>
        <v>8890</v>
      </c>
      <c r="DH1404" s="107"/>
    </row>
    <row r="1405" spans="1:112" ht="23" customHeight="1">
      <c r="A1405" s="114" t="s">
        <v>704</v>
      </c>
      <c r="B1405" s="795" t="str">
        <f>UPPER(Interior16_Category)</f>
        <v>APPLIANCES</v>
      </c>
      <c r="C1405" s="796"/>
      <c r="D1405" s="796"/>
      <c r="E1405" s="796"/>
      <c r="F1405" s="796"/>
      <c r="G1405" s="796"/>
      <c r="H1405" s="796"/>
      <c r="I1405" s="796"/>
      <c r="J1405" s="796"/>
      <c r="K1405" s="796"/>
      <c r="L1405" s="796"/>
      <c r="M1405" s="796"/>
      <c r="N1405" s="796"/>
      <c r="O1405" s="796"/>
      <c r="P1405" s="796"/>
      <c r="Q1405" s="797"/>
      <c r="R1405" s="798"/>
      <c r="S1405" s="798"/>
      <c r="T1405" s="798"/>
      <c r="U1405" s="799"/>
      <c r="V1405" s="800"/>
      <c r="W1405" s="790"/>
      <c r="X1405" s="790"/>
      <c r="Y1405" s="790"/>
      <c r="Z1405" s="790"/>
      <c r="AA1405" s="790"/>
      <c r="AB1405" s="790"/>
      <c r="AC1405" s="790"/>
      <c r="AD1405" s="790"/>
      <c r="AE1405" s="790"/>
      <c r="AF1405" s="791" t="str">
        <f>IF(Interior16_Labor=0,"",Interior16_Labor)</f>
        <v/>
      </c>
      <c r="AG1405" s="791"/>
      <c r="AH1405" s="791"/>
      <c r="AI1405" s="791"/>
      <c r="AJ1405" s="791">
        <f>IF(Interior16_Material=0,"",Interior16_Material)</f>
        <v>3000</v>
      </c>
      <c r="AK1405" s="791"/>
      <c r="AL1405" s="791"/>
      <c r="AM1405" s="791"/>
      <c r="AN1405" s="791" t="str">
        <f>IF(Interior16_Sub=0,"",Interior16_Sub)</f>
        <v/>
      </c>
      <c r="AO1405" s="791"/>
      <c r="AP1405" s="791"/>
      <c r="AQ1405" s="791"/>
      <c r="AR1405" s="358"/>
      <c r="AS1405" s="792">
        <f>IF(Interior16_Total=0,"",Interior16_Total)</f>
        <v>3000</v>
      </c>
      <c r="AT1405" s="792"/>
      <c r="AU1405" s="793"/>
      <c r="AV1405" s="793"/>
      <c r="AW1405" s="794"/>
      <c r="AX1405" s="371"/>
      <c r="AY1405" s="101"/>
      <c r="AZ1405" s="101"/>
      <c r="BA1405" s="101"/>
      <c r="BB1405" s="101"/>
      <c r="BC1405" s="101"/>
      <c r="BD1405" s="101"/>
      <c r="BE1405" s="101"/>
      <c r="BF1405" s="101"/>
      <c r="BG1405" s="101"/>
      <c r="BH1405" s="101"/>
      <c r="BI1405" s="101"/>
      <c r="BJ1405" s="101"/>
      <c r="BK1405" s="101"/>
      <c r="BL1405" s="101"/>
      <c r="BN1405" s="374"/>
      <c r="BP1405" s="378"/>
      <c r="DH1405" s="102"/>
    </row>
    <row r="1406" spans="1:112" hidden="1">
      <c r="A1406" s="110"/>
      <c r="B1406" s="786" t="s">
        <v>1043</v>
      </c>
      <c r="C1406" s="786"/>
      <c r="D1406" s="786"/>
      <c r="E1406" s="786"/>
      <c r="F1406" s="786"/>
      <c r="G1406" s="786"/>
      <c r="H1406" s="786"/>
      <c r="I1406" s="786"/>
      <c r="J1406" s="786"/>
      <c r="K1406" s="786"/>
      <c r="L1406" s="786"/>
      <c r="M1406" s="786"/>
      <c r="N1406" s="786"/>
      <c r="O1406" s="786"/>
      <c r="P1406" s="786"/>
      <c r="Q1406" s="786"/>
      <c r="R1406" s="787"/>
      <c r="S1406" s="787"/>
      <c r="T1406" s="788"/>
      <c r="U1406" s="787"/>
      <c r="V1406" s="787"/>
      <c r="W1406" s="783"/>
      <c r="X1406" s="789"/>
      <c r="Y1406" s="789"/>
      <c r="Z1406" s="789"/>
      <c r="AA1406" s="789"/>
      <c r="AB1406" s="789"/>
      <c r="AC1406" s="781"/>
      <c r="AD1406" s="782"/>
      <c r="AE1406" s="783"/>
      <c r="AF1406" s="784">
        <f>R1406*W1406</f>
        <v>0</v>
      </c>
      <c r="AG1406" s="784"/>
      <c r="AH1406" s="784"/>
      <c r="AI1406" s="784"/>
      <c r="AJ1406" s="784">
        <f t="shared" ref="AJ1406:AJ1445" si="659">R1406*Z1406</f>
        <v>0</v>
      </c>
      <c r="AK1406" s="784"/>
      <c r="AL1406" s="784"/>
      <c r="AM1406" s="784"/>
      <c r="AN1406" s="784">
        <f t="shared" ref="AN1406:AN1445" si="660">R1406*AC1406</f>
        <v>0</v>
      </c>
      <c r="AO1406" s="784"/>
      <c r="AP1406" s="784"/>
      <c r="AQ1406" s="784"/>
      <c r="AR1406" s="363"/>
      <c r="AS1406" s="785">
        <f t="shared" ref="AS1406:AS1445" si="661">SUM(AF1406:AQ1406)</f>
        <v>0</v>
      </c>
      <c r="AT1406" s="785"/>
      <c r="AU1406" s="785"/>
      <c r="AV1406" s="785"/>
      <c r="AW1406" s="785">
        <f t="shared" ref="AW1406:AW1445" si="662">SUM(AF1406:AQ1406)</f>
        <v>0</v>
      </c>
      <c r="AX1406" s="100"/>
      <c r="AY1406" s="116">
        <f t="shared" ref="AY1406:AY1445" si="663">AF1406</f>
        <v>0</v>
      </c>
      <c r="AZ1406" s="116">
        <f t="shared" ref="AZ1406:AZ1445" si="664">AJ1406</f>
        <v>0</v>
      </c>
      <c r="BA1406" s="116">
        <f t="shared" ref="BA1406:BA1445" si="665">AN1406</f>
        <v>0</v>
      </c>
      <c r="BB1406" s="116">
        <f t="shared" ref="BB1406:BB1445" si="666">SUM(AY1406:BA1406)</f>
        <v>0</v>
      </c>
      <c r="BC1406" s="115">
        <f>IFERROR(AY1406/$BB$5,0)</f>
        <v>0</v>
      </c>
      <c r="BD1406" s="116">
        <f t="shared" ref="BD1406:BD1445" si="667">BC1406*Allocated_Adders</f>
        <v>0</v>
      </c>
      <c r="BE1406" s="120">
        <f>AY1406+BD1406</f>
        <v>0</v>
      </c>
      <c r="BF1406" s="115">
        <f>IFERROR(AZ1406/$BB$5,0)</f>
        <v>0</v>
      </c>
      <c r="BG1406" s="116">
        <f t="shared" ref="BG1406:BG1445" si="668">BF1406*Allocated_Adders</f>
        <v>0</v>
      </c>
      <c r="BH1406" s="120">
        <f>AZ1406+BG1406</f>
        <v>0</v>
      </c>
      <c r="BI1406" s="115">
        <f>IFERROR(BA1406/$BB$5,0)</f>
        <v>0</v>
      </c>
      <c r="BJ1406" s="116">
        <f t="shared" ref="BJ1406:BJ1445" si="669">BI1406*Allocated_Adders</f>
        <v>0</v>
      </c>
      <c r="BK1406" s="120">
        <f>BA1406+BJ1406</f>
        <v>0</v>
      </c>
      <c r="BL1406" s="120">
        <f>BE1406+BH1406+BK1406</f>
        <v>0</v>
      </c>
      <c r="BN1406" s="375">
        <f t="shared" ref="BN1406:BN1445" si="670">IFERROR(AS1406/Total_Detailed_Estimate,0)</f>
        <v>0</v>
      </c>
      <c r="BP1406" s="380"/>
      <c r="DH1406" s="102"/>
    </row>
    <row r="1407" spans="1:112" hidden="1">
      <c r="A1407" s="110"/>
      <c r="B1407" s="786"/>
      <c r="C1407" s="786"/>
      <c r="D1407" s="786"/>
      <c r="E1407" s="786"/>
      <c r="F1407" s="786"/>
      <c r="G1407" s="786"/>
      <c r="H1407" s="786"/>
      <c r="I1407" s="786"/>
      <c r="J1407" s="786"/>
      <c r="K1407" s="786"/>
      <c r="L1407" s="786"/>
      <c r="M1407" s="786"/>
      <c r="N1407" s="786"/>
      <c r="O1407" s="786"/>
      <c r="P1407" s="786"/>
      <c r="Q1407" s="786"/>
      <c r="R1407" s="787"/>
      <c r="S1407" s="787"/>
      <c r="T1407" s="788"/>
      <c r="U1407" s="787"/>
      <c r="V1407" s="787"/>
      <c r="W1407" s="783"/>
      <c r="X1407" s="789"/>
      <c r="Y1407" s="789"/>
      <c r="Z1407" s="789"/>
      <c r="AA1407" s="789"/>
      <c r="AB1407" s="789"/>
      <c r="AC1407" s="781"/>
      <c r="AD1407" s="782"/>
      <c r="AE1407" s="783"/>
      <c r="AF1407" s="784">
        <f t="shared" ref="AF1407:AF1445" si="671">R1407*W1407</f>
        <v>0</v>
      </c>
      <c r="AG1407" s="784"/>
      <c r="AH1407" s="784"/>
      <c r="AI1407" s="784"/>
      <c r="AJ1407" s="784">
        <f t="shared" si="659"/>
        <v>0</v>
      </c>
      <c r="AK1407" s="784"/>
      <c r="AL1407" s="784"/>
      <c r="AM1407" s="784"/>
      <c r="AN1407" s="784">
        <f t="shared" si="660"/>
        <v>0</v>
      </c>
      <c r="AO1407" s="784"/>
      <c r="AP1407" s="784"/>
      <c r="AQ1407" s="784"/>
      <c r="AR1407" s="363"/>
      <c r="AS1407" s="785">
        <f t="shared" si="661"/>
        <v>0</v>
      </c>
      <c r="AT1407" s="785"/>
      <c r="AU1407" s="785"/>
      <c r="AV1407" s="785"/>
      <c r="AW1407" s="785">
        <f t="shared" si="662"/>
        <v>0</v>
      </c>
      <c r="AX1407" s="90"/>
      <c r="AY1407" s="116">
        <f t="shared" si="663"/>
        <v>0</v>
      </c>
      <c r="AZ1407" s="116">
        <f t="shared" si="664"/>
        <v>0</v>
      </c>
      <c r="BA1407" s="116">
        <f t="shared" si="665"/>
        <v>0</v>
      </c>
      <c r="BB1407" s="116">
        <f t="shared" si="666"/>
        <v>0</v>
      </c>
      <c r="BC1407" s="115">
        <f t="shared" ref="BC1407:BC1445" si="672">IFERROR(AY1407/$BB$5,0)</f>
        <v>0</v>
      </c>
      <c r="BD1407" s="116">
        <f t="shared" si="667"/>
        <v>0</v>
      </c>
      <c r="BE1407" s="120">
        <f t="shared" ref="BE1407:BE1445" si="673">AY1407+BD1407</f>
        <v>0</v>
      </c>
      <c r="BF1407" s="115">
        <f t="shared" ref="BF1407:BF1445" si="674">IFERROR(AZ1407/$BB$5,0)</f>
        <v>0</v>
      </c>
      <c r="BG1407" s="116">
        <f t="shared" si="668"/>
        <v>0</v>
      </c>
      <c r="BH1407" s="120">
        <f t="shared" ref="BH1407:BH1445" si="675">AZ1407+BG1407</f>
        <v>0</v>
      </c>
      <c r="BI1407" s="115">
        <f t="shared" ref="BI1407:BI1445" si="676">IFERROR(BA1407/$BB$5,0)</f>
        <v>0</v>
      </c>
      <c r="BJ1407" s="116">
        <f t="shared" si="669"/>
        <v>0</v>
      </c>
      <c r="BK1407" s="120">
        <f t="shared" ref="BK1407:BK1445" si="677">BA1407+BJ1407</f>
        <v>0</v>
      </c>
      <c r="BL1407" s="120">
        <f t="shared" ref="BL1407:BL1445" si="678">BE1407+BH1407+BK1407</f>
        <v>0</v>
      </c>
      <c r="BN1407" s="375">
        <f t="shared" si="670"/>
        <v>0</v>
      </c>
      <c r="BP1407" s="380"/>
      <c r="DH1407" s="102"/>
    </row>
    <row r="1408" spans="1:112" hidden="1">
      <c r="A1408" s="110"/>
      <c r="B1408" s="786"/>
      <c r="C1408" s="786"/>
      <c r="D1408" s="786"/>
      <c r="E1408" s="786"/>
      <c r="F1408" s="786"/>
      <c r="G1408" s="786"/>
      <c r="H1408" s="786"/>
      <c r="I1408" s="786"/>
      <c r="J1408" s="786"/>
      <c r="K1408" s="786"/>
      <c r="L1408" s="786"/>
      <c r="M1408" s="786"/>
      <c r="N1408" s="786"/>
      <c r="O1408" s="786"/>
      <c r="P1408" s="786"/>
      <c r="Q1408" s="786"/>
      <c r="R1408" s="787"/>
      <c r="S1408" s="787"/>
      <c r="T1408" s="788"/>
      <c r="U1408" s="787"/>
      <c r="V1408" s="787"/>
      <c r="W1408" s="783"/>
      <c r="X1408" s="789"/>
      <c r="Y1408" s="789"/>
      <c r="Z1408" s="789"/>
      <c r="AA1408" s="789"/>
      <c r="AB1408" s="789"/>
      <c r="AC1408" s="781"/>
      <c r="AD1408" s="782"/>
      <c r="AE1408" s="783"/>
      <c r="AF1408" s="784">
        <f t="shared" si="671"/>
        <v>0</v>
      </c>
      <c r="AG1408" s="784"/>
      <c r="AH1408" s="784"/>
      <c r="AI1408" s="784"/>
      <c r="AJ1408" s="784">
        <f t="shared" si="659"/>
        <v>0</v>
      </c>
      <c r="AK1408" s="784"/>
      <c r="AL1408" s="784"/>
      <c r="AM1408" s="784"/>
      <c r="AN1408" s="784">
        <f t="shared" si="660"/>
        <v>0</v>
      </c>
      <c r="AO1408" s="784"/>
      <c r="AP1408" s="784"/>
      <c r="AQ1408" s="784"/>
      <c r="AR1408" s="363"/>
      <c r="AS1408" s="785">
        <f t="shared" si="661"/>
        <v>0</v>
      </c>
      <c r="AT1408" s="785"/>
      <c r="AU1408" s="785"/>
      <c r="AV1408" s="785"/>
      <c r="AW1408" s="785">
        <f t="shared" si="662"/>
        <v>0</v>
      </c>
      <c r="AX1408" s="91"/>
      <c r="AY1408" s="116">
        <f t="shared" si="663"/>
        <v>0</v>
      </c>
      <c r="AZ1408" s="116">
        <f t="shared" si="664"/>
        <v>0</v>
      </c>
      <c r="BA1408" s="116">
        <f t="shared" si="665"/>
        <v>0</v>
      </c>
      <c r="BB1408" s="116">
        <f t="shared" si="666"/>
        <v>0</v>
      </c>
      <c r="BC1408" s="115">
        <f t="shared" si="672"/>
        <v>0</v>
      </c>
      <c r="BD1408" s="116">
        <f t="shared" si="667"/>
        <v>0</v>
      </c>
      <c r="BE1408" s="120">
        <f t="shared" si="673"/>
        <v>0</v>
      </c>
      <c r="BF1408" s="115">
        <f t="shared" si="674"/>
        <v>0</v>
      </c>
      <c r="BG1408" s="116">
        <f t="shared" si="668"/>
        <v>0</v>
      </c>
      <c r="BH1408" s="120">
        <f t="shared" si="675"/>
        <v>0</v>
      </c>
      <c r="BI1408" s="115">
        <f t="shared" si="676"/>
        <v>0</v>
      </c>
      <c r="BJ1408" s="116">
        <f t="shared" si="669"/>
        <v>0</v>
      </c>
      <c r="BK1408" s="120">
        <f t="shared" si="677"/>
        <v>0</v>
      </c>
      <c r="BL1408" s="120">
        <f t="shared" si="678"/>
        <v>0</v>
      </c>
      <c r="BN1408" s="375">
        <f t="shared" si="670"/>
        <v>0</v>
      </c>
      <c r="BP1408" s="380"/>
      <c r="DH1408" s="102"/>
    </row>
    <row r="1409" spans="1:112" hidden="1">
      <c r="A1409" s="110"/>
      <c r="B1409" s="801" t="s">
        <v>1044</v>
      </c>
      <c r="C1409" s="801"/>
      <c r="D1409" s="801"/>
      <c r="E1409" s="801"/>
      <c r="F1409" s="801"/>
      <c r="G1409" s="801"/>
      <c r="H1409" s="801"/>
      <c r="I1409" s="801"/>
      <c r="J1409" s="801"/>
      <c r="K1409" s="801"/>
      <c r="L1409" s="801"/>
      <c r="M1409" s="801"/>
      <c r="N1409" s="801"/>
      <c r="O1409" s="801"/>
      <c r="P1409" s="801"/>
      <c r="Q1409" s="801"/>
      <c r="R1409" s="787"/>
      <c r="S1409" s="787"/>
      <c r="T1409" s="788"/>
      <c r="U1409" s="787"/>
      <c r="V1409" s="787"/>
      <c r="W1409" s="783"/>
      <c r="X1409" s="789"/>
      <c r="Y1409" s="789"/>
      <c r="Z1409" s="789"/>
      <c r="AA1409" s="789"/>
      <c r="AB1409" s="789"/>
      <c r="AC1409" s="781"/>
      <c r="AD1409" s="782"/>
      <c r="AE1409" s="783"/>
      <c r="AF1409" s="784">
        <f t="shared" si="671"/>
        <v>0</v>
      </c>
      <c r="AG1409" s="784"/>
      <c r="AH1409" s="784"/>
      <c r="AI1409" s="784"/>
      <c r="AJ1409" s="784">
        <f t="shared" si="659"/>
        <v>0</v>
      </c>
      <c r="AK1409" s="784"/>
      <c r="AL1409" s="784"/>
      <c r="AM1409" s="784"/>
      <c r="AN1409" s="784">
        <f t="shared" si="660"/>
        <v>0</v>
      </c>
      <c r="AO1409" s="784"/>
      <c r="AP1409" s="784"/>
      <c r="AQ1409" s="784"/>
      <c r="AR1409" s="363"/>
      <c r="AS1409" s="785">
        <f t="shared" si="661"/>
        <v>0</v>
      </c>
      <c r="AT1409" s="785"/>
      <c r="AU1409" s="785"/>
      <c r="AV1409" s="785"/>
      <c r="AW1409" s="785">
        <f t="shared" si="662"/>
        <v>0</v>
      </c>
      <c r="AX1409" s="91"/>
      <c r="AY1409" s="116">
        <f t="shared" si="663"/>
        <v>0</v>
      </c>
      <c r="AZ1409" s="116">
        <f t="shared" si="664"/>
        <v>0</v>
      </c>
      <c r="BA1409" s="116">
        <f t="shared" si="665"/>
        <v>0</v>
      </c>
      <c r="BB1409" s="116">
        <f t="shared" si="666"/>
        <v>0</v>
      </c>
      <c r="BC1409" s="115">
        <f t="shared" si="672"/>
        <v>0</v>
      </c>
      <c r="BD1409" s="116">
        <f t="shared" si="667"/>
        <v>0</v>
      </c>
      <c r="BE1409" s="120">
        <f t="shared" si="673"/>
        <v>0</v>
      </c>
      <c r="BF1409" s="115">
        <f t="shared" si="674"/>
        <v>0</v>
      </c>
      <c r="BG1409" s="116">
        <f t="shared" si="668"/>
        <v>0</v>
      </c>
      <c r="BH1409" s="120">
        <f t="shared" si="675"/>
        <v>0</v>
      </c>
      <c r="BI1409" s="115">
        <f t="shared" si="676"/>
        <v>0</v>
      </c>
      <c r="BJ1409" s="116">
        <f t="shared" si="669"/>
        <v>0</v>
      </c>
      <c r="BK1409" s="120">
        <f t="shared" si="677"/>
        <v>0</v>
      </c>
      <c r="BL1409" s="120">
        <f t="shared" si="678"/>
        <v>0</v>
      </c>
      <c r="BN1409" s="375">
        <f t="shared" si="670"/>
        <v>0</v>
      </c>
      <c r="BP1409" s="380"/>
      <c r="DH1409" s="102"/>
    </row>
    <row r="1410" spans="1:112" hidden="1">
      <c r="A1410" s="110"/>
      <c r="B1410" s="786" t="s">
        <v>632</v>
      </c>
      <c r="C1410" s="786"/>
      <c r="D1410" s="786"/>
      <c r="E1410" s="786"/>
      <c r="F1410" s="786"/>
      <c r="G1410" s="786"/>
      <c r="H1410" s="786"/>
      <c r="I1410" s="786"/>
      <c r="J1410" s="786"/>
      <c r="K1410" s="786"/>
      <c r="L1410" s="786"/>
      <c r="M1410" s="786"/>
      <c r="N1410" s="786"/>
      <c r="O1410" s="786"/>
      <c r="P1410" s="786"/>
      <c r="Q1410" s="786"/>
      <c r="R1410" s="787"/>
      <c r="S1410" s="787"/>
      <c r="T1410" s="788"/>
      <c r="U1410" s="787" t="s">
        <v>2</v>
      </c>
      <c r="V1410" s="787"/>
      <c r="W1410" s="783"/>
      <c r="X1410" s="789"/>
      <c r="Y1410" s="789"/>
      <c r="Z1410" s="789">
        <v>7500</v>
      </c>
      <c r="AA1410" s="789"/>
      <c r="AB1410" s="789"/>
      <c r="AC1410" s="781"/>
      <c r="AD1410" s="782"/>
      <c r="AE1410" s="783"/>
      <c r="AF1410" s="784">
        <f t="shared" si="671"/>
        <v>0</v>
      </c>
      <c r="AG1410" s="784"/>
      <c r="AH1410" s="784"/>
      <c r="AI1410" s="784"/>
      <c r="AJ1410" s="784">
        <f t="shared" si="659"/>
        <v>0</v>
      </c>
      <c r="AK1410" s="784"/>
      <c r="AL1410" s="784"/>
      <c r="AM1410" s="784"/>
      <c r="AN1410" s="784">
        <f t="shared" si="660"/>
        <v>0</v>
      </c>
      <c r="AO1410" s="784"/>
      <c r="AP1410" s="784"/>
      <c r="AQ1410" s="784"/>
      <c r="AR1410" s="363"/>
      <c r="AS1410" s="785">
        <f t="shared" si="661"/>
        <v>0</v>
      </c>
      <c r="AT1410" s="785"/>
      <c r="AU1410" s="785"/>
      <c r="AV1410" s="785"/>
      <c r="AW1410" s="785">
        <f t="shared" si="662"/>
        <v>0</v>
      </c>
      <c r="AX1410" s="91"/>
      <c r="AY1410" s="116">
        <f t="shared" si="663"/>
        <v>0</v>
      </c>
      <c r="AZ1410" s="116">
        <f t="shared" si="664"/>
        <v>0</v>
      </c>
      <c r="BA1410" s="116">
        <f t="shared" si="665"/>
        <v>0</v>
      </c>
      <c r="BB1410" s="116">
        <f t="shared" si="666"/>
        <v>0</v>
      </c>
      <c r="BC1410" s="115">
        <f t="shared" si="672"/>
        <v>0</v>
      </c>
      <c r="BD1410" s="116">
        <f t="shared" si="667"/>
        <v>0</v>
      </c>
      <c r="BE1410" s="120">
        <f t="shared" si="673"/>
        <v>0</v>
      </c>
      <c r="BF1410" s="115">
        <f t="shared" si="674"/>
        <v>0</v>
      </c>
      <c r="BG1410" s="116">
        <f t="shared" si="668"/>
        <v>0</v>
      </c>
      <c r="BH1410" s="120">
        <f t="shared" si="675"/>
        <v>0</v>
      </c>
      <c r="BI1410" s="115">
        <f t="shared" si="676"/>
        <v>0</v>
      </c>
      <c r="BJ1410" s="116">
        <f t="shared" si="669"/>
        <v>0</v>
      </c>
      <c r="BK1410" s="120">
        <f t="shared" si="677"/>
        <v>0</v>
      </c>
      <c r="BL1410" s="120">
        <f t="shared" si="678"/>
        <v>0</v>
      </c>
      <c r="BN1410" s="375">
        <f t="shared" si="670"/>
        <v>0</v>
      </c>
      <c r="BP1410" s="380"/>
      <c r="DH1410" s="102"/>
    </row>
    <row r="1411" spans="1:112" hidden="1">
      <c r="A1411" s="110"/>
      <c r="B1411" s="786" t="s">
        <v>633</v>
      </c>
      <c r="C1411" s="786"/>
      <c r="D1411" s="786"/>
      <c r="E1411" s="786"/>
      <c r="F1411" s="786"/>
      <c r="G1411" s="786"/>
      <c r="H1411" s="786"/>
      <c r="I1411" s="786"/>
      <c r="J1411" s="786"/>
      <c r="K1411" s="786"/>
      <c r="L1411" s="786"/>
      <c r="M1411" s="786"/>
      <c r="N1411" s="786"/>
      <c r="O1411" s="786"/>
      <c r="P1411" s="786"/>
      <c r="Q1411" s="786"/>
      <c r="R1411" s="787">
        <v>1</v>
      </c>
      <c r="S1411" s="787"/>
      <c r="T1411" s="788"/>
      <c r="U1411" s="787" t="s">
        <v>2</v>
      </c>
      <c r="V1411" s="787"/>
      <c r="W1411" s="783"/>
      <c r="X1411" s="789"/>
      <c r="Y1411" s="789"/>
      <c r="Z1411" s="789">
        <v>3000</v>
      </c>
      <c r="AA1411" s="789"/>
      <c r="AB1411" s="789"/>
      <c r="AC1411" s="781"/>
      <c r="AD1411" s="782"/>
      <c r="AE1411" s="783"/>
      <c r="AF1411" s="784">
        <f t="shared" si="671"/>
        <v>0</v>
      </c>
      <c r="AG1411" s="784"/>
      <c r="AH1411" s="784"/>
      <c r="AI1411" s="784"/>
      <c r="AJ1411" s="784">
        <f t="shared" si="659"/>
        <v>3000</v>
      </c>
      <c r="AK1411" s="784"/>
      <c r="AL1411" s="784"/>
      <c r="AM1411" s="784"/>
      <c r="AN1411" s="784">
        <f t="shared" si="660"/>
        <v>0</v>
      </c>
      <c r="AO1411" s="784"/>
      <c r="AP1411" s="784"/>
      <c r="AQ1411" s="784"/>
      <c r="AR1411" s="363"/>
      <c r="AS1411" s="785">
        <f t="shared" si="661"/>
        <v>3000</v>
      </c>
      <c r="AT1411" s="785"/>
      <c r="AU1411" s="785"/>
      <c r="AV1411" s="785"/>
      <c r="AW1411" s="785">
        <f t="shared" si="662"/>
        <v>3000</v>
      </c>
      <c r="AX1411" s="91"/>
      <c r="AY1411" s="116">
        <f t="shared" si="663"/>
        <v>0</v>
      </c>
      <c r="AZ1411" s="116">
        <f t="shared" si="664"/>
        <v>3000</v>
      </c>
      <c r="BA1411" s="116">
        <f t="shared" si="665"/>
        <v>0</v>
      </c>
      <c r="BB1411" s="116">
        <f t="shared" si="666"/>
        <v>3000</v>
      </c>
      <c r="BC1411" s="115">
        <f t="shared" si="672"/>
        <v>0</v>
      </c>
      <c r="BD1411" s="116">
        <f t="shared" si="667"/>
        <v>0</v>
      </c>
      <c r="BE1411" s="120">
        <f t="shared" si="673"/>
        <v>0</v>
      </c>
      <c r="BF1411" s="115">
        <f t="shared" si="674"/>
        <v>3.5901271503365743E-2</v>
      </c>
      <c r="BG1411" s="116">
        <f t="shared" si="668"/>
        <v>810</v>
      </c>
      <c r="BH1411" s="120">
        <f t="shared" si="675"/>
        <v>3810</v>
      </c>
      <c r="BI1411" s="115">
        <f t="shared" si="676"/>
        <v>0</v>
      </c>
      <c r="BJ1411" s="116">
        <f t="shared" si="669"/>
        <v>0</v>
      </c>
      <c r="BK1411" s="120">
        <f t="shared" si="677"/>
        <v>0</v>
      </c>
      <c r="BL1411" s="120">
        <f t="shared" si="678"/>
        <v>3810</v>
      </c>
      <c r="BN1411" s="375">
        <f t="shared" si="670"/>
        <v>3.5901271503365743E-2</v>
      </c>
      <c r="BP1411" s="380"/>
      <c r="DH1411" s="102"/>
    </row>
    <row r="1412" spans="1:112" hidden="1">
      <c r="A1412" s="110"/>
      <c r="B1412" s="786" t="s">
        <v>634</v>
      </c>
      <c r="C1412" s="786"/>
      <c r="D1412" s="786"/>
      <c r="E1412" s="786"/>
      <c r="F1412" s="786"/>
      <c r="G1412" s="786"/>
      <c r="H1412" s="786"/>
      <c r="I1412" s="786"/>
      <c r="J1412" s="786"/>
      <c r="K1412" s="786"/>
      <c r="L1412" s="786"/>
      <c r="M1412" s="786"/>
      <c r="N1412" s="786"/>
      <c r="O1412" s="786"/>
      <c r="P1412" s="786"/>
      <c r="Q1412" s="786"/>
      <c r="R1412" s="787"/>
      <c r="S1412" s="787"/>
      <c r="T1412" s="788"/>
      <c r="U1412" s="787" t="s">
        <v>2</v>
      </c>
      <c r="V1412" s="787"/>
      <c r="W1412" s="783"/>
      <c r="X1412" s="789"/>
      <c r="Y1412" s="789"/>
      <c r="Z1412" s="789">
        <v>2000</v>
      </c>
      <c r="AA1412" s="789"/>
      <c r="AB1412" s="789"/>
      <c r="AC1412" s="781"/>
      <c r="AD1412" s="782"/>
      <c r="AE1412" s="783"/>
      <c r="AF1412" s="784">
        <f t="shared" si="671"/>
        <v>0</v>
      </c>
      <c r="AG1412" s="784"/>
      <c r="AH1412" s="784"/>
      <c r="AI1412" s="784"/>
      <c r="AJ1412" s="784">
        <f t="shared" si="659"/>
        <v>0</v>
      </c>
      <c r="AK1412" s="784"/>
      <c r="AL1412" s="784"/>
      <c r="AM1412" s="784"/>
      <c r="AN1412" s="784">
        <f t="shared" si="660"/>
        <v>0</v>
      </c>
      <c r="AO1412" s="784"/>
      <c r="AP1412" s="784"/>
      <c r="AQ1412" s="784"/>
      <c r="AR1412" s="363"/>
      <c r="AS1412" s="785">
        <f t="shared" si="661"/>
        <v>0</v>
      </c>
      <c r="AT1412" s="785"/>
      <c r="AU1412" s="785"/>
      <c r="AV1412" s="785"/>
      <c r="AW1412" s="785">
        <f t="shared" si="662"/>
        <v>0</v>
      </c>
      <c r="AX1412" s="91"/>
      <c r="AY1412" s="116">
        <f t="shared" si="663"/>
        <v>0</v>
      </c>
      <c r="AZ1412" s="116">
        <f t="shared" si="664"/>
        <v>0</v>
      </c>
      <c r="BA1412" s="116">
        <f t="shared" si="665"/>
        <v>0</v>
      </c>
      <c r="BB1412" s="116">
        <f t="shared" si="666"/>
        <v>0</v>
      </c>
      <c r="BC1412" s="115">
        <f t="shared" si="672"/>
        <v>0</v>
      </c>
      <c r="BD1412" s="116">
        <f t="shared" si="667"/>
        <v>0</v>
      </c>
      <c r="BE1412" s="120">
        <f t="shared" si="673"/>
        <v>0</v>
      </c>
      <c r="BF1412" s="115">
        <f t="shared" si="674"/>
        <v>0</v>
      </c>
      <c r="BG1412" s="116">
        <f t="shared" si="668"/>
        <v>0</v>
      </c>
      <c r="BH1412" s="120">
        <f t="shared" si="675"/>
        <v>0</v>
      </c>
      <c r="BI1412" s="115">
        <f t="shared" si="676"/>
        <v>0</v>
      </c>
      <c r="BJ1412" s="116">
        <f t="shared" si="669"/>
        <v>0</v>
      </c>
      <c r="BK1412" s="120">
        <f t="shared" si="677"/>
        <v>0</v>
      </c>
      <c r="BL1412" s="120">
        <f t="shared" si="678"/>
        <v>0</v>
      </c>
      <c r="BN1412" s="375">
        <f t="shared" si="670"/>
        <v>0</v>
      </c>
      <c r="BP1412" s="380"/>
      <c r="DH1412" s="102"/>
    </row>
    <row r="1413" spans="1:112" hidden="1">
      <c r="A1413" s="110"/>
      <c r="B1413" s="786"/>
      <c r="C1413" s="786"/>
      <c r="D1413" s="786"/>
      <c r="E1413" s="786"/>
      <c r="F1413" s="786"/>
      <c r="G1413" s="786"/>
      <c r="H1413" s="786"/>
      <c r="I1413" s="786"/>
      <c r="J1413" s="786"/>
      <c r="K1413" s="786"/>
      <c r="L1413" s="786"/>
      <c r="M1413" s="786"/>
      <c r="N1413" s="786"/>
      <c r="O1413" s="786"/>
      <c r="P1413" s="786"/>
      <c r="Q1413" s="786"/>
      <c r="R1413" s="787"/>
      <c r="S1413" s="787"/>
      <c r="T1413" s="788"/>
      <c r="U1413" s="787"/>
      <c r="V1413" s="787"/>
      <c r="W1413" s="783"/>
      <c r="X1413" s="789"/>
      <c r="Y1413" s="789"/>
      <c r="Z1413" s="789"/>
      <c r="AA1413" s="789"/>
      <c r="AB1413" s="789"/>
      <c r="AC1413" s="781"/>
      <c r="AD1413" s="782"/>
      <c r="AE1413" s="783"/>
      <c r="AF1413" s="784">
        <f t="shared" si="671"/>
        <v>0</v>
      </c>
      <c r="AG1413" s="784"/>
      <c r="AH1413" s="784"/>
      <c r="AI1413" s="784"/>
      <c r="AJ1413" s="784">
        <f t="shared" si="659"/>
        <v>0</v>
      </c>
      <c r="AK1413" s="784"/>
      <c r="AL1413" s="784"/>
      <c r="AM1413" s="784"/>
      <c r="AN1413" s="784">
        <f t="shared" si="660"/>
        <v>0</v>
      </c>
      <c r="AO1413" s="784"/>
      <c r="AP1413" s="784"/>
      <c r="AQ1413" s="784"/>
      <c r="AR1413" s="363"/>
      <c r="AS1413" s="785">
        <f t="shared" si="661"/>
        <v>0</v>
      </c>
      <c r="AT1413" s="785"/>
      <c r="AU1413" s="785"/>
      <c r="AV1413" s="785"/>
      <c r="AW1413" s="785">
        <f t="shared" si="662"/>
        <v>0</v>
      </c>
      <c r="AX1413" s="91"/>
      <c r="AY1413" s="116">
        <f t="shared" si="663"/>
        <v>0</v>
      </c>
      <c r="AZ1413" s="116">
        <f t="shared" si="664"/>
        <v>0</v>
      </c>
      <c r="BA1413" s="116">
        <f t="shared" si="665"/>
        <v>0</v>
      </c>
      <c r="BB1413" s="116">
        <f t="shared" si="666"/>
        <v>0</v>
      </c>
      <c r="BC1413" s="115">
        <f t="shared" si="672"/>
        <v>0</v>
      </c>
      <c r="BD1413" s="116">
        <f t="shared" si="667"/>
        <v>0</v>
      </c>
      <c r="BE1413" s="120">
        <f t="shared" si="673"/>
        <v>0</v>
      </c>
      <c r="BF1413" s="115">
        <f t="shared" si="674"/>
        <v>0</v>
      </c>
      <c r="BG1413" s="116">
        <f t="shared" si="668"/>
        <v>0</v>
      </c>
      <c r="BH1413" s="120">
        <f t="shared" si="675"/>
        <v>0</v>
      </c>
      <c r="BI1413" s="115">
        <f t="shared" si="676"/>
        <v>0</v>
      </c>
      <c r="BJ1413" s="116">
        <f t="shared" si="669"/>
        <v>0</v>
      </c>
      <c r="BK1413" s="120">
        <f t="shared" si="677"/>
        <v>0</v>
      </c>
      <c r="BL1413" s="120">
        <f t="shared" si="678"/>
        <v>0</v>
      </c>
      <c r="BN1413" s="375">
        <f t="shared" si="670"/>
        <v>0</v>
      </c>
      <c r="BP1413" s="380"/>
      <c r="DH1413" s="102"/>
    </row>
    <row r="1414" spans="1:112" hidden="1">
      <c r="A1414" s="110"/>
      <c r="B1414" s="786"/>
      <c r="C1414" s="786"/>
      <c r="D1414" s="786"/>
      <c r="E1414" s="786"/>
      <c r="F1414" s="786"/>
      <c r="G1414" s="786"/>
      <c r="H1414" s="786"/>
      <c r="I1414" s="786"/>
      <c r="J1414" s="786"/>
      <c r="K1414" s="786"/>
      <c r="L1414" s="786"/>
      <c r="M1414" s="786"/>
      <c r="N1414" s="786"/>
      <c r="O1414" s="786"/>
      <c r="P1414" s="786"/>
      <c r="Q1414" s="786"/>
      <c r="R1414" s="787"/>
      <c r="S1414" s="787"/>
      <c r="T1414" s="788"/>
      <c r="U1414" s="787"/>
      <c r="V1414" s="787"/>
      <c r="W1414" s="783"/>
      <c r="X1414" s="789"/>
      <c r="Y1414" s="789"/>
      <c r="Z1414" s="789"/>
      <c r="AA1414" s="789"/>
      <c r="AB1414" s="789"/>
      <c r="AC1414" s="781"/>
      <c r="AD1414" s="782"/>
      <c r="AE1414" s="783"/>
      <c r="AF1414" s="784">
        <f t="shared" si="671"/>
        <v>0</v>
      </c>
      <c r="AG1414" s="784"/>
      <c r="AH1414" s="784"/>
      <c r="AI1414" s="784"/>
      <c r="AJ1414" s="784">
        <f t="shared" si="659"/>
        <v>0</v>
      </c>
      <c r="AK1414" s="784"/>
      <c r="AL1414" s="784"/>
      <c r="AM1414" s="784"/>
      <c r="AN1414" s="784">
        <f t="shared" si="660"/>
        <v>0</v>
      </c>
      <c r="AO1414" s="784"/>
      <c r="AP1414" s="784"/>
      <c r="AQ1414" s="784"/>
      <c r="AR1414" s="363"/>
      <c r="AS1414" s="785">
        <f t="shared" si="661"/>
        <v>0</v>
      </c>
      <c r="AT1414" s="785"/>
      <c r="AU1414" s="785"/>
      <c r="AV1414" s="785"/>
      <c r="AW1414" s="785">
        <f t="shared" si="662"/>
        <v>0</v>
      </c>
      <c r="AX1414" s="91"/>
      <c r="AY1414" s="116">
        <f t="shared" si="663"/>
        <v>0</v>
      </c>
      <c r="AZ1414" s="116">
        <f t="shared" si="664"/>
        <v>0</v>
      </c>
      <c r="BA1414" s="116">
        <f t="shared" si="665"/>
        <v>0</v>
      </c>
      <c r="BB1414" s="116">
        <f t="shared" si="666"/>
        <v>0</v>
      </c>
      <c r="BC1414" s="115">
        <f t="shared" si="672"/>
        <v>0</v>
      </c>
      <c r="BD1414" s="116">
        <f t="shared" si="667"/>
        <v>0</v>
      </c>
      <c r="BE1414" s="120">
        <f t="shared" si="673"/>
        <v>0</v>
      </c>
      <c r="BF1414" s="115">
        <f t="shared" si="674"/>
        <v>0</v>
      </c>
      <c r="BG1414" s="116">
        <f t="shared" si="668"/>
        <v>0</v>
      </c>
      <c r="BH1414" s="120">
        <f t="shared" si="675"/>
        <v>0</v>
      </c>
      <c r="BI1414" s="115">
        <f t="shared" si="676"/>
        <v>0</v>
      </c>
      <c r="BJ1414" s="116">
        <f t="shared" si="669"/>
        <v>0</v>
      </c>
      <c r="BK1414" s="120">
        <f t="shared" si="677"/>
        <v>0</v>
      </c>
      <c r="BL1414" s="120">
        <f t="shared" si="678"/>
        <v>0</v>
      </c>
      <c r="BN1414" s="375">
        <f t="shared" si="670"/>
        <v>0</v>
      </c>
      <c r="BP1414" s="380"/>
      <c r="DH1414" s="102"/>
    </row>
    <row r="1415" spans="1:112" hidden="1">
      <c r="A1415" s="110"/>
      <c r="B1415" s="801" t="s">
        <v>1045</v>
      </c>
      <c r="C1415" s="801"/>
      <c r="D1415" s="801"/>
      <c r="E1415" s="801"/>
      <c r="F1415" s="801"/>
      <c r="G1415" s="801"/>
      <c r="H1415" s="801"/>
      <c r="I1415" s="801"/>
      <c r="J1415" s="801"/>
      <c r="K1415" s="801"/>
      <c r="L1415" s="801"/>
      <c r="M1415" s="801"/>
      <c r="N1415" s="801"/>
      <c r="O1415" s="801"/>
      <c r="P1415" s="801"/>
      <c r="Q1415" s="801"/>
      <c r="R1415" s="787"/>
      <c r="S1415" s="787"/>
      <c r="T1415" s="788"/>
      <c r="U1415" s="787"/>
      <c r="V1415" s="787"/>
      <c r="W1415" s="783"/>
      <c r="X1415" s="789"/>
      <c r="Y1415" s="789"/>
      <c r="Z1415" s="789"/>
      <c r="AA1415" s="789"/>
      <c r="AB1415" s="789"/>
      <c r="AC1415" s="781"/>
      <c r="AD1415" s="782"/>
      <c r="AE1415" s="783"/>
      <c r="AF1415" s="784">
        <f t="shared" si="671"/>
        <v>0</v>
      </c>
      <c r="AG1415" s="784"/>
      <c r="AH1415" s="784"/>
      <c r="AI1415" s="784"/>
      <c r="AJ1415" s="784">
        <f t="shared" si="659"/>
        <v>0</v>
      </c>
      <c r="AK1415" s="784"/>
      <c r="AL1415" s="784"/>
      <c r="AM1415" s="784"/>
      <c r="AN1415" s="784">
        <f t="shared" si="660"/>
        <v>0</v>
      </c>
      <c r="AO1415" s="784"/>
      <c r="AP1415" s="784"/>
      <c r="AQ1415" s="784"/>
      <c r="AR1415" s="363"/>
      <c r="AS1415" s="785">
        <f t="shared" si="661"/>
        <v>0</v>
      </c>
      <c r="AT1415" s="785"/>
      <c r="AU1415" s="785"/>
      <c r="AV1415" s="785"/>
      <c r="AW1415" s="785">
        <f t="shared" si="662"/>
        <v>0</v>
      </c>
      <c r="AX1415" s="91"/>
      <c r="AY1415" s="116">
        <f t="shared" si="663"/>
        <v>0</v>
      </c>
      <c r="AZ1415" s="116">
        <f t="shared" si="664"/>
        <v>0</v>
      </c>
      <c r="BA1415" s="116">
        <f t="shared" si="665"/>
        <v>0</v>
      </c>
      <c r="BB1415" s="116">
        <f t="shared" si="666"/>
        <v>0</v>
      </c>
      <c r="BC1415" s="115">
        <f t="shared" si="672"/>
        <v>0</v>
      </c>
      <c r="BD1415" s="116">
        <f t="shared" si="667"/>
        <v>0</v>
      </c>
      <c r="BE1415" s="120">
        <f t="shared" si="673"/>
        <v>0</v>
      </c>
      <c r="BF1415" s="115">
        <f t="shared" si="674"/>
        <v>0</v>
      </c>
      <c r="BG1415" s="116">
        <f t="shared" si="668"/>
        <v>0</v>
      </c>
      <c r="BH1415" s="120">
        <f t="shared" si="675"/>
        <v>0</v>
      </c>
      <c r="BI1415" s="115">
        <f t="shared" si="676"/>
        <v>0</v>
      </c>
      <c r="BJ1415" s="116">
        <f t="shared" si="669"/>
        <v>0</v>
      </c>
      <c r="BK1415" s="120">
        <f t="shared" si="677"/>
        <v>0</v>
      </c>
      <c r="BL1415" s="120">
        <f t="shared" si="678"/>
        <v>0</v>
      </c>
      <c r="BN1415" s="375">
        <f t="shared" si="670"/>
        <v>0</v>
      </c>
      <c r="BP1415" s="380"/>
      <c r="DH1415" s="102"/>
    </row>
    <row r="1416" spans="1:112" hidden="1">
      <c r="A1416" s="110"/>
      <c r="B1416" s="786" t="s">
        <v>401</v>
      </c>
      <c r="C1416" s="786"/>
      <c r="D1416" s="786"/>
      <c r="E1416" s="786"/>
      <c r="F1416" s="786"/>
      <c r="G1416" s="786"/>
      <c r="H1416" s="786"/>
      <c r="I1416" s="786"/>
      <c r="J1416" s="786"/>
      <c r="K1416" s="786"/>
      <c r="L1416" s="786"/>
      <c r="M1416" s="786"/>
      <c r="N1416" s="786"/>
      <c r="O1416" s="786"/>
      <c r="P1416" s="786"/>
      <c r="Q1416" s="786"/>
      <c r="R1416" s="787"/>
      <c r="S1416" s="787"/>
      <c r="T1416" s="788"/>
      <c r="U1416" s="787" t="s">
        <v>1</v>
      </c>
      <c r="V1416" s="787"/>
      <c r="W1416" s="783"/>
      <c r="X1416" s="789"/>
      <c r="Y1416" s="789"/>
      <c r="Z1416" s="789">
        <v>1200</v>
      </c>
      <c r="AA1416" s="789"/>
      <c r="AB1416" s="789"/>
      <c r="AC1416" s="781"/>
      <c r="AD1416" s="782"/>
      <c r="AE1416" s="783"/>
      <c r="AF1416" s="784">
        <f t="shared" si="671"/>
        <v>0</v>
      </c>
      <c r="AG1416" s="784"/>
      <c r="AH1416" s="784"/>
      <c r="AI1416" s="784"/>
      <c r="AJ1416" s="784">
        <f t="shared" si="659"/>
        <v>0</v>
      </c>
      <c r="AK1416" s="784"/>
      <c r="AL1416" s="784"/>
      <c r="AM1416" s="784"/>
      <c r="AN1416" s="784">
        <f t="shared" si="660"/>
        <v>0</v>
      </c>
      <c r="AO1416" s="784"/>
      <c r="AP1416" s="784"/>
      <c r="AQ1416" s="784"/>
      <c r="AR1416" s="363"/>
      <c r="AS1416" s="785">
        <f t="shared" si="661"/>
        <v>0</v>
      </c>
      <c r="AT1416" s="785"/>
      <c r="AU1416" s="785"/>
      <c r="AV1416" s="785"/>
      <c r="AW1416" s="785">
        <f t="shared" si="662"/>
        <v>0</v>
      </c>
      <c r="AX1416" s="91"/>
      <c r="AY1416" s="116">
        <f t="shared" si="663"/>
        <v>0</v>
      </c>
      <c r="AZ1416" s="116">
        <f t="shared" si="664"/>
        <v>0</v>
      </c>
      <c r="BA1416" s="116">
        <f t="shared" si="665"/>
        <v>0</v>
      </c>
      <c r="BB1416" s="116">
        <f t="shared" si="666"/>
        <v>0</v>
      </c>
      <c r="BC1416" s="115">
        <f t="shared" si="672"/>
        <v>0</v>
      </c>
      <c r="BD1416" s="116">
        <f t="shared" si="667"/>
        <v>0</v>
      </c>
      <c r="BE1416" s="120">
        <f t="shared" si="673"/>
        <v>0</v>
      </c>
      <c r="BF1416" s="115">
        <f t="shared" si="674"/>
        <v>0</v>
      </c>
      <c r="BG1416" s="116">
        <f t="shared" si="668"/>
        <v>0</v>
      </c>
      <c r="BH1416" s="120">
        <f t="shared" si="675"/>
        <v>0</v>
      </c>
      <c r="BI1416" s="115">
        <f t="shared" si="676"/>
        <v>0</v>
      </c>
      <c r="BJ1416" s="116">
        <f t="shared" si="669"/>
        <v>0</v>
      </c>
      <c r="BK1416" s="120">
        <f t="shared" si="677"/>
        <v>0</v>
      </c>
      <c r="BL1416" s="120">
        <f t="shared" si="678"/>
        <v>0</v>
      </c>
      <c r="BN1416" s="375">
        <f t="shared" si="670"/>
        <v>0</v>
      </c>
      <c r="BP1416" s="380"/>
      <c r="DH1416" s="102"/>
    </row>
    <row r="1417" spans="1:112" hidden="1">
      <c r="A1417" s="110"/>
      <c r="B1417" s="786" t="s">
        <v>400</v>
      </c>
      <c r="C1417" s="786"/>
      <c r="D1417" s="786"/>
      <c r="E1417" s="786"/>
      <c r="F1417" s="786"/>
      <c r="G1417" s="786"/>
      <c r="H1417" s="786"/>
      <c r="I1417" s="786"/>
      <c r="J1417" s="786"/>
      <c r="K1417" s="786"/>
      <c r="L1417" s="786"/>
      <c r="M1417" s="786"/>
      <c r="N1417" s="786"/>
      <c r="O1417" s="786"/>
      <c r="P1417" s="786"/>
      <c r="Q1417" s="786"/>
      <c r="R1417" s="787"/>
      <c r="S1417" s="787"/>
      <c r="T1417" s="788"/>
      <c r="U1417" s="787" t="s">
        <v>1</v>
      </c>
      <c r="V1417" s="787"/>
      <c r="W1417" s="783"/>
      <c r="X1417" s="789"/>
      <c r="Y1417" s="789"/>
      <c r="Z1417" s="789">
        <v>750</v>
      </c>
      <c r="AA1417" s="789"/>
      <c r="AB1417" s="789"/>
      <c r="AC1417" s="781"/>
      <c r="AD1417" s="782"/>
      <c r="AE1417" s="783"/>
      <c r="AF1417" s="784">
        <f t="shared" si="671"/>
        <v>0</v>
      </c>
      <c r="AG1417" s="784"/>
      <c r="AH1417" s="784"/>
      <c r="AI1417" s="784"/>
      <c r="AJ1417" s="784">
        <f t="shared" si="659"/>
        <v>0</v>
      </c>
      <c r="AK1417" s="784"/>
      <c r="AL1417" s="784"/>
      <c r="AM1417" s="784"/>
      <c r="AN1417" s="784">
        <f t="shared" si="660"/>
        <v>0</v>
      </c>
      <c r="AO1417" s="784"/>
      <c r="AP1417" s="784"/>
      <c r="AQ1417" s="784"/>
      <c r="AR1417" s="363"/>
      <c r="AS1417" s="785">
        <f t="shared" si="661"/>
        <v>0</v>
      </c>
      <c r="AT1417" s="785"/>
      <c r="AU1417" s="785"/>
      <c r="AV1417" s="785"/>
      <c r="AW1417" s="785">
        <f t="shared" si="662"/>
        <v>0</v>
      </c>
      <c r="AX1417" s="91"/>
      <c r="AY1417" s="116">
        <f t="shared" si="663"/>
        <v>0</v>
      </c>
      <c r="AZ1417" s="116">
        <f t="shared" si="664"/>
        <v>0</v>
      </c>
      <c r="BA1417" s="116">
        <f t="shared" si="665"/>
        <v>0</v>
      </c>
      <c r="BB1417" s="116">
        <f t="shared" si="666"/>
        <v>0</v>
      </c>
      <c r="BC1417" s="115">
        <f t="shared" si="672"/>
        <v>0</v>
      </c>
      <c r="BD1417" s="116">
        <f t="shared" si="667"/>
        <v>0</v>
      </c>
      <c r="BE1417" s="120">
        <f t="shared" si="673"/>
        <v>0</v>
      </c>
      <c r="BF1417" s="115">
        <f t="shared" si="674"/>
        <v>0</v>
      </c>
      <c r="BG1417" s="116">
        <f t="shared" si="668"/>
        <v>0</v>
      </c>
      <c r="BH1417" s="120">
        <f t="shared" si="675"/>
        <v>0</v>
      </c>
      <c r="BI1417" s="115">
        <f t="shared" si="676"/>
        <v>0</v>
      </c>
      <c r="BJ1417" s="116">
        <f t="shared" si="669"/>
        <v>0</v>
      </c>
      <c r="BK1417" s="120">
        <f t="shared" si="677"/>
        <v>0</v>
      </c>
      <c r="BL1417" s="120">
        <f t="shared" si="678"/>
        <v>0</v>
      </c>
      <c r="BN1417" s="375">
        <f t="shared" si="670"/>
        <v>0</v>
      </c>
      <c r="BP1417" s="380"/>
      <c r="DH1417" s="102"/>
    </row>
    <row r="1418" spans="1:112" hidden="1">
      <c r="A1418" s="110"/>
      <c r="B1418" s="786" t="s">
        <v>635</v>
      </c>
      <c r="C1418" s="786"/>
      <c r="D1418" s="786"/>
      <c r="E1418" s="786"/>
      <c r="F1418" s="786"/>
      <c r="G1418" s="786"/>
      <c r="H1418" s="786"/>
      <c r="I1418" s="786"/>
      <c r="J1418" s="786"/>
      <c r="K1418" s="786"/>
      <c r="L1418" s="786"/>
      <c r="M1418" s="786"/>
      <c r="N1418" s="786"/>
      <c r="O1418" s="786"/>
      <c r="P1418" s="786"/>
      <c r="Q1418" s="786"/>
      <c r="R1418" s="787"/>
      <c r="S1418" s="787"/>
      <c r="T1418" s="788"/>
      <c r="U1418" s="787" t="s">
        <v>1</v>
      </c>
      <c r="V1418" s="787"/>
      <c r="W1418" s="783"/>
      <c r="X1418" s="789"/>
      <c r="Y1418" s="789"/>
      <c r="Z1418" s="789">
        <v>350</v>
      </c>
      <c r="AA1418" s="789"/>
      <c r="AB1418" s="789"/>
      <c r="AC1418" s="781"/>
      <c r="AD1418" s="782"/>
      <c r="AE1418" s="783"/>
      <c r="AF1418" s="784">
        <f t="shared" si="671"/>
        <v>0</v>
      </c>
      <c r="AG1418" s="784"/>
      <c r="AH1418" s="784"/>
      <c r="AI1418" s="784"/>
      <c r="AJ1418" s="784">
        <f t="shared" si="659"/>
        <v>0</v>
      </c>
      <c r="AK1418" s="784"/>
      <c r="AL1418" s="784"/>
      <c r="AM1418" s="784"/>
      <c r="AN1418" s="784">
        <f t="shared" si="660"/>
        <v>0</v>
      </c>
      <c r="AO1418" s="784"/>
      <c r="AP1418" s="784"/>
      <c r="AQ1418" s="784"/>
      <c r="AR1418" s="363"/>
      <c r="AS1418" s="785">
        <f t="shared" si="661"/>
        <v>0</v>
      </c>
      <c r="AT1418" s="785"/>
      <c r="AU1418" s="785"/>
      <c r="AV1418" s="785"/>
      <c r="AW1418" s="785">
        <f t="shared" si="662"/>
        <v>0</v>
      </c>
      <c r="AX1418" s="91"/>
      <c r="AY1418" s="116">
        <f t="shared" si="663"/>
        <v>0</v>
      </c>
      <c r="AZ1418" s="116">
        <f t="shared" si="664"/>
        <v>0</v>
      </c>
      <c r="BA1418" s="116">
        <f t="shared" si="665"/>
        <v>0</v>
      </c>
      <c r="BB1418" s="116">
        <f t="shared" si="666"/>
        <v>0</v>
      </c>
      <c r="BC1418" s="115">
        <f t="shared" si="672"/>
        <v>0</v>
      </c>
      <c r="BD1418" s="116">
        <f t="shared" si="667"/>
        <v>0</v>
      </c>
      <c r="BE1418" s="120">
        <f t="shared" si="673"/>
        <v>0</v>
      </c>
      <c r="BF1418" s="115">
        <f t="shared" si="674"/>
        <v>0</v>
      </c>
      <c r="BG1418" s="116">
        <f t="shared" si="668"/>
        <v>0</v>
      </c>
      <c r="BH1418" s="120">
        <f t="shared" si="675"/>
        <v>0</v>
      </c>
      <c r="BI1418" s="115">
        <f t="shared" si="676"/>
        <v>0</v>
      </c>
      <c r="BJ1418" s="116">
        <f t="shared" si="669"/>
        <v>0</v>
      </c>
      <c r="BK1418" s="120">
        <f t="shared" si="677"/>
        <v>0</v>
      </c>
      <c r="BL1418" s="120">
        <f t="shared" si="678"/>
        <v>0</v>
      </c>
      <c r="BN1418" s="375">
        <f t="shared" si="670"/>
        <v>0</v>
      </c>
      <c r="BP1418" s="380"/>
      <c r="DH1418" s="102"/>
    </row>
    <row r="1419" spans="1:112" hidden="1">
      <c r="A1419" s="110"/>
      <c r="B1419" s="786" t="s">
        <v>402</v>
      </c>
      <c r="C1419" s="786"/>
      <c r="D1419" s="786"/>
      <c r="E1419" s="786"/>
      <c r="F1419" s="786"/>
      <c r="G1419" s="786"/>
      <c r="H1419" s="786"/>
      <c r="I1419" s="786"/>
      <c r="J1419" s="786"/>
      <c r="K1419" s="786"/>
      <c r="L1419" s="786"/>
      <c r="M1419" s="786"/>
      <c r="N1419" s="786"/>
      <c r="O1419" s="786"/>
      <c r="P1419" s="786"/>
      <c r="Q1419" s="786"/>
      <c r="R1419" s="787"/>
      <c r="S1419" s="787"/>
      <c r="T1419" s="788"/>
      <c r="U1419" s="787" t="s">
        <v>1</v>
      </c>
      <c r="V1419" s="787"/>
      <c r="W1419" s="783"/>
      <c r="X1419" s="789"/>
      <c r="Y1419" s="789"/>
      <c r="Z1419" s="789">
        <v>500</v>
      </c>
      <c r="AA1419" s="789"/>
      <c r="AB1419" s="789"/>
      <c r="AC1419" s="781"/>
      <c r="AD1419" s="782"/>
      <c r="AE1419" s="783"/>
      <c r="AF1419" s="784">
        <f t="shared" si="671"/>
        <v>0</v>
      </c>
      <c r="AG1419" s="784"/>
      <c r="AH1419" s="784"/>
      <c r="AI1419" s="784"/>
      <c r="AJ1419" s="784">
        <f t="shared" si="659"/>
        <v>0</v>
      </c>
      <c r="AK1419" s="784"/>
      <c r="AL1419" s="784"/>
      <c r="AM1419" s="784"/>
      <c r="AN1419" s="784">
        <f t="shared" si="660"/>
        <v>0</v>
      </c>
      <c r="AO1419" s="784"/>
      <c r="AP1419" s="784"/>
      <c r="AQ1419" s="784"/>
      <c r="AR1419" s="363"/>
      <c r="AS1419" s="785">
        <f t="shared" si="661"/>
        <v>0</v>
      </c>
      <c r="AT1419" s="785"/>
      <c r="AU1419" s="785"/>
      <c r="AV1419" s="785"/>
      <c r="AW1419" s="785">
        <f t="shared" si="662"/>
        <v>0</v>
      </c>
      <c r="AX1419" s="91"/>
      <c r="AY1419" s="116">
        <f t="shared" si="663"/>
        <v>0</v>
      </c>
      <c r="AZ1419" s="116">
        <f t="shared" si="664"/>
        <v>0</v>
      </c>
      <c r="BA1419" s="116">
        <f t="shared" si="665"/>
        <v>0</v>
      </c>
      <c r="BB1419" s="116">
        <f t="shared" si="666"/>
        <v>0</v>
      </c>
      <c r="BC1419" s="115">
        <f t="shared" si="672"/>
        <v>0</v>
      </c>
      <c r="BD1419" s="116">
        <f t="shared" si="667"/>
        <v>0</v>
      </c>
      <c r="BE1419" s="120">
        <f t="shared" si="673"/>
        <v>0</v>
      </c>
      <c r="BF1419" s="115">
        <f t="shared" si="674"/>
        <v>0</v>
      </c>
      <c r="BG1419" s="116">
        <f t="shared" si="668"/>
        <v>0</v>
      </c>
      <c r="BH1419" s="120">
        <f t="shared" si="675"/>
        <v>0</v>
      </c>
      <c r="BI1419" s="115">
        <f t="shared" si="676"/>
        <v>0</v>
      </c>
      <c r="BJ1419" s="116">
        <f t="shared" si="669"/>
        <v>0</v>
      </c>
      <c r="BK1419" s="120">
        <f t="shared" si="677"/>
        <v>0</v>
      </c>
      <c r="BL1419" s="120">
        <f t="shared" si="678"/>
        <v>0</v>
      </c>
      <c r="BN1419" s="375">
        <f t="shared" si="670"/>
        <v>0</v>
      </c>
      <c r="BP1419" s="380"/>
      <c r="DH1419" s="102"/>
    </row>
    <row r="1420" spans="1:112" hidden="1">
      <c r="A1420" s="110"/>
      <c r="B1420" s="786" t="s">
        <v>636</v>
      </c>
      <c r="C1420" s="786"/>
      <c r="D1420" s="786"/>
      <c r="E1420" s="786"/>
      <c r="F1420" s="786"/>
      <c r="G1420" s="786"/>
      <c r="H1420" s="786"/>
      <c r="I1420" s="786"/>
      <c r="J1420" s="786"/>
      <c r="K1420" s="786"/>
      <c r="L1420" s="786"/>
      <c r="M1420" s="786"/>
      <c r="N1420" s="786"/>
      <c r="O1420" s="786"/>
      <c r="P1420" s="786"/>
      <c r="Q1420" s="786"/>
      <c r="R1420" s="787"/>
      <c r="S1420" s="787"/>
      <c r="T1420" s="788"/>
      <c r="U1420" s="787" t="s">
        <v>1</v>
      </c>
      <c r="V1420" s="787"/>
      <c r="W1420" s="783"/>
      <c r="X1420" s="789"/>
      <c r="Y1420" s="789"/>
      <c r="Z1420" s="789">
        <v>250</v>
      </c>
      <c r="AA1420" s="789"/>
      <c r="AB1420" s="789"/>
      <c r="AC1420" s="781"/>
      <c r="AD1420" s="782"/>
      <c r="AE1420" s="783"/>
      <c r="AF1420" s="784">
        <f t="shared" si="671"/>
        <v>0</v>
      </c>
      <c r="AG1420" s="784"/>
      <c r="AH1420" s="784"/>
      <c r="AI1420" s="784"/>
      <c r="AJ1420" s="784">
        <f t="shared" si="659"/>
        <v>0</v>
      </c>
      <c r="AK1420" s="784"/>
      <c r="AL1420" s="784"/>
      <c r="AM1420" s="784"/>
      <c r="AN1420" s="784">
        <f t="shared" si="660"/>
        <v>0</v>
      </c>
      <c r="AO1420" s="784"/>
      <c r="AP1420" s="784"/>
      <c r="AQ1420" s="784"/>
      <c r="AR1420" s="363"/>
      <c r="AS1420" s="785">
        <f t="shared" si="661"/>
        <v>0</v>
      </c>
      <c r="AT1420" s="785"/>
      <c r="AU1420" s="785"/>
      <c r="AV1420" s="785"/>
      <c r="AW1420" s="785">
        <f t="shared" si="662"/>
        <v>0</v>
      </c>
      <c r="AX1420" s="91"/>
      <c r="AY1420" s="116">
        <f t="shared" si="663"/>
        <v>0</v>
      </c>
      <c r="AZ1420" s="116">
        <f t="shared" si="664"/>
        <v>0</v>
      </c>
      <c r="BA1420" s="116">
        <f t="shared" si="665"/>
        <v>0</v>
      </c>
      <c r="BB1420" s="116">
        <f t="shared" si="666"/>
        <v>0</v>
      </c>
      <c r="BC1420" s="115">
        <f t="shared" si="672"/>
        <v>0</v>
      </c>
      <c r="BD1420" s="116">
        <f t="shared" si="667"/>
        <v>0</v>
      </c>
      <c r="BE1420" s="120">
        <f t="shared" si="673"/>
        <v>0</v>
      </c>
      <c r="BF1420" s="115">
        <f t="shared" si="674"/>
        <v>0</v>
      </c>
      <c r="BG1420" s="116">
        <f t="shared" si="668"/>
        <v>0</v>
      </c>
      <c r="BH1420" s="120">
        <f t="shared" si="675"/>
        <v>0</v>
      </c>
      <c r="BI1420" s="115">
        <f t="shared" si="676"/>
        <v>0</v>
      </c>
      <c r="BJ1420" s="116">
        <f t="shared" si="669"/>
        <v>0</v>
      </c>
      <c r="BK1420" s="120">
        <f t="shared" si="677"/>
        <v>0</v>
      </c>
      <c r="BL1420" s="120">
        <f t="shared" si="678"/>
        <v>0</v>
      </c>
      <c r="BN1420" s="375">
        <f t="shared" si="670"/>
        <v>0</v>
      </c>
      <c r="BP1420" s="380"/>
      <c r="DH1420" s="102"/>
    </row>
    <row r="1421" spans="1:112" hidden="1">
      <c r="A1421" s="110"/>
      <c r="B1421" s="786" t="s">
        <v>637</v>
      </c>
      <c r="C1421" s="786"/>
      <c r="D1421" s="786"/>
      <c r="E1421" s="786"/>
      <c r="F1421" s="786"/>
      <c r="G1421" s="786"/>
      <c r="H1421" s="786"/>
      <c r="I1421" s="786"/>
      <c r="J1421" s="786"/>
      <c r="K1421" s="786"/>
      <c r="L1421" s="786"/>
      <c r="M1421" s="786"/>
      <c r="N1421" s="786"/>
      <c r="O1421" s="786"/>
      <c r="P1421" s="786"/>
      <c r="Q1421" s="786"/>
      <c r="R1421" s="787"/>
      <c r="S1421" s="787"/>
      <c r="T1421" s="788"/>
      <c r="U1421" s="787" t="s">
        <v>1</v>
      </c>
      <c r="V1421" s="787"/>
      <c r="W1421" s="783"/>
      <c r="X1421" s="789"/>
      <c r="Y1421" s="789"/>
      <c r="Z1421" s="789">
        <v>75</v>
      </c>
      <c r="AA1421" s="789"/>
      <c r="AB1421" s="789"/>
      <c r="AC1421" s="781"/>
      <c r="AD1421" s="782"/>
      <c r="AE1421" s="783"/>
      <c r="AF1421" s="784">
        <f t="shared" si="671"/>
        <v>0</v>
      </c>
      <c r="AG1421" s="784"/>
      <c r="AH1421" s="784"/>
      <c r="AI1421" s="784"/>
      <c r="AJ1421" s="784">
        <f t="shared" si="659"/>
        <v>0</v>
      </c>
      <c r="AK1421" s="784"/>
      <c r="AL1421" s="784"/>
      <c r="AM1421" s="784"/>
      <c r="AN1421" s="784">
        <f t="shared" si="660"/>
        <v>0</v>
      </c>
      <c r="AO1421" s="784"/>
      <c r="AP1421" s="784"/>
      <c r="AQ1421" s="784"/>
      <c r="AR1421" s="363"/>
      <c r="AS1421" s="785">
        <f t="shared" si="661"/>
        <v>0</v>
      </c>
      <c r="AT1421" s="785"/>
      <c r="AU1421" s="785"/>
      <c r="AV1421" s="785"/>
      <c r="AW1421" s="785">
        <f t="shared" si="662"/>
        <v>0</v>
      </c>
      <c r="AX1421" s="91"/>
      <c r="AY1421" s="116">
        <f t="shared" si="663"/>
        <v>0</v>
      </c>
      <c r="AZ1421" s="116">
        <f t="shared" si="664"/>
        <v>0</v>
      </c>
      <c r="BA1421" s="116">
        <f t="shared" si="665"/>
        <v>0</v>
      </c>
      <c r="BB1421" s="116">
        <f t="shared" si="666"/>
        <v>0</v>
      </c>
      <c r="BC1421" s="115">
        <f t="shared" si="672"/>
        <v>0</v>
      </c>
      <c r="BD1421" s="116">
        <f t="shared" si="667"/>
        <v>0</v>
      </c>
      <c r="BE1421" s="120">
        <f t="shared" si="673"/>
        <v>0</v>
      </c>
      <c r="BF1421" s="115">
        <f t="shared" si="674"/>
        <v>0</v>
      </c>
      <c r="BG1421" s="116">
        <f t="shared" si="668"/>
        <v>0</v>
      </c>
      <c r="BH1421" s="120">
        <f t="shared" si="675"/>
        <v>0</v>
      </c>
      <c r="BI1421" s="115">
        <f t="shared" si="676"/>
        <v>0</v>
      </c>
      <c r="BJ1421" s="116">
        <f t="shared" si="669"/>
        <v>0</v>
      </c>
      <c r="BK1421" s="120">
        <f t="shared" si="677"/>
        <v>0</v>
      </c>
      <c r="BL1421" s="120">
        <f t="shared" si="678"/>
        <v>0</v>
      </c>
      <c r="BN1421" s="375">
        <f t="shared" si="670"/>
        <v>0</v>
      </c>
      <c r="BP1421" s="380"/>
      <c r="DH1421" s="102"/>
    </row>
    <row r="1422" spans="1:112" hidden="1">
      <c r="A1422" s="110"/>
      <c r="B1422" s="786"/>
      <c r="C1422" s="786"/>
      <c r="D1422" s="786"/>
      <c r="E1422" s="786"/>
      <c r="F1422" s="786"/>
      <c r="G1422" s="786"/>
      <c r="H1422" s="786"/>
      <c r="I1422" s="786"/>
      <c r="J1422" s="786"/>
      <c r="K1422" s="786"/>
      <c r="L1422" s="786"/>
      <c r="M1422" s="786"/>
      <c r="N1422" s="786"/>
      <c r="O1422" s="786"/>
      <c r="P1422" s="786"/>
      <c r="Q1422" s="786"/>
      <c r="R1422" s="787"/>
      <c r="S1422" s="787"/>
      <c r="T1422" s="788"/>
      <c r="U1422" s="787"/>
      <c r="V1422" s="787"/>
      <c r="W1422" s="783"/>
      <c r="X1422" s="789"/>
      <c r="Y1422" s="789"/>
      <c r="Z1422" s="789"/>
      <c r="AA1422" s="789"/>
      <c r="AB1422" s="789"/>
      <c r="AC1422" s="781"/>
      <c r="AD1422" s="782"/>
      <c r="AE1422" s="783"/>
      <c r="AF1422" s="784">
        <f t="shared" si="671"/>
        <v>0</v>
      </c>
      <c r="AG1422" s="784"/>
      <c r="AH1422" s="784"/>
      <c r="AI1422" s="784"/>
      <c r="AJ1422" s="784">
        <f t="shared" si="659"/>
        <v>0</v>
      </c>
      <c r="AK1422" s="784"/>
      <c r="AL1422" s="784"/>
      <c r="AM1422" s="784"/>
      <c r="AN1422" s="784">
        <f t="shared" si="660"/>
        <v>0</v>
      </c>
      <c r="AO1422" s="784"/>
      <c r="AP1422" s="784"/>
      <c r="AQ1422" s="784"/>
      <c r="AR1422" s="363"/>
      <c r="AS1422" s="785">
        <f t="shared" si="661"/>
        <v>0</v>
      </c>
      <c r="AT1422" s="785"/>
      <c r="AU1422" s="785"/>
      <c r="AV1422" s="785"/>
      <c r="AW1422" s="785">
        <f t="shared" si="662"/>
        <v>0</v>
      </c>
      <c r="AX1422" s="91"/>
      <c r="AY1422" s="116">
        <f t="shared" si="663"/>
        <v>0</v>
      </c>
      <c r="AZ1422" s="116">
        <f t="shared" si="664"/>
        <v>0</v>
      </c>
      <c r="BA1422" s="116">
        <f t="shared" si="665"/>
        <v>0</v>
      </c>
      <c r="BB1422" s="116">
        <f t="shared" si="666"/>
        <v>0</v>
      </c>
      <c r="BC1422" s="115">
        <f t="shared" si="672"/>
        <v>0</v>
      </c>
      <c r="BD1422" s="116">
        <f t="shared" si="667"/>
        <v>0</v>
      </c>
      <c r="BE1422" s="120">
        <f t="shared" si="673"/>
        <v>0</v>
      </c>
      <c r="BF1422" s="115">
        <f t="shared" si="674"/>
        <v>0</v>
      </c>
      <c r="BG1422" s="116">
        <f t="shared" si="668"/>
        <v>0</v>
      </c>
      <c r="BH1422" s="120">
        <f t="shared" si="675"/>
        <v>0</v>
      </c>
      <c r="BI1422" s="115">
        <f t="shared" si="676"/>
        <v>0</v>
      </c>
      <c r="BJ1422" s="116">
        <f t="shared" si="669"/>
        <v>0</v>
      </c>
      <c r="BK1422" s="120">
        <f t="shared" si="677"/>
        <v>0</v>
      </c>
      <c r="BL1422" s="120">
        <f t="shared" si="678"/>
        <v>0</v>
      </c>
      <c r="BN1422" s="375">
        <f t="shared" si="670"/>
        <v>0</v>
      </c>
      <c r="BP1422" s="380"/>
      <c r="DH1422" s="102"/>
    </row>
    <row r="1423" spans="1:112" hidden="1">
      <c r="A1423" s="110"/>
      <c r="B1423" s="786"/>
      <c r="C1423" s="786"/>
      <c r="D1423" s="786"/>
      <c r="E1423" s="786"/>
      <c r="F1423" s="786"/>
      <c r="G1423" s="786"/>
      <c r="H1423" s="786"/>
      <c r="I1423" s="786"/>
      <c r="J1423" s="786"/>
      <c r="K1423" s="786"/>
      <c r="L1423" s="786"/>
      <c r="M1423" s="786"/>
      <c r="N1423" s="786"/>
      <c r="O1423" s="786"/>
      <c r="P1423" s="786"/>
      <c r="Q1423" s="786"/>
      <c r="R1423" s="787"/>
      <c r="S1423" s="787"/>
      <c r="T1423" s="788"/>
      <c r="U1423" s="787"/>
      <c r="V1423" s="787"/>
      <c r="W1423" s="783"/>
      <c r="X1423" s="789"/>
      <c r="Y1423" s="789"/>
      <c r="Z1423" s="789"/>
      <c r="AA1423" s="789"/>
      <c r="AB1423" s="789"/>
      <c r="AC1423" s="781"/>
      <c r="AD1423" s="782"/>
      <c r="AE1423" s="783"/>
      <c r="AF1423" s="784">
        <f t="shared" si="671"/>
        <v>0</v>
      </c>
      <c r="AG1423" s="784"/>
      <c r="AH1423" s="784"/>
      <c r="AI1423" s="784"/>
      <c r="AJ1423" s="784">
        <f t="shared" si="659"/>
        <v>0</v>
      </c>
      <c r="AK1423" s="784"/>
      <c r="AL1423" s="784"/>
      <c r="AM1423" s="784"/>
      <c r="AN1423" s="784">
        <f t="shared" si="660"/>
        <v>0</v>
      </c>
      <c r="AO1423" s="784"/>
      <c r="AP1423" s="784"/>
      <c r="AQ1423" s="784"/>
      <c r="AR1423" s="363"/>
      <c r="AS1423" s="785">
        <f t="shared" si="661"/>
        <v>0</v>
      </c>
      <c r="AT1423" s="785"/>
      <c r="AU1423" s="785"/>
      <c r="AV1423" s="785"/>
      <c r="AW1423" s="785">
        <f t="shared" si="662"/>
        <v>0</v>
      </c>
      <c r="AX1423" s="91"/>
      <c r="AY1423" s="116">
        <f t="shared" si="663"/>
        <v>0</v>
      </c>
      <c r="AZ1423" s="116">
        <f t="shared" si="664"/>
        <v>0</v>
      </c>
      <c r="BA1423" s="116">
        <f t="shared" si="665"/>
        <v>0</v>
      </c>
      <c r="BB1423" s="116">
        <f t="shared" si="666"/>
        <v>0</v>
      </c>
      <c r="BC1423" s="115">
        <f t="shared" si="672"/>
        <v>0</v>
      </c>
      <c r="BD1423" s="116">
        <f t="shared" si="667"/>
        <v>0</v>
      </c>
      <c r="BE1423" s="120">
        <f t="shared" si="673"/>
        <v>0</v>
      </c>
      <c r="BF1423" s="115">
        <f t="shared" si="674"/>
        <v>0</v>
      </c>
      <c r="BG1423" s="116">
        <f t="shared" si="668"/>
        <v>0</v>
      </c>
      <c r="BH1423" s="120">
        <f t="shared" si="675"/>
        <v>0</v>
      </c>
      <c r="BI1423" s="115">
        <f t="shared" si="676"/>
        <v>0</v>
      </c>
      <c r="BJ1423" s="116">
        <f t="shared" si="669"/>
        <v>0</v>
      </c>
      <c r="BK1423" s="120">
        <f t="shared" si="677"/>
        <v>0</v>
      </c>
      <c r="BL1423" s="120">
        <f t="shared" si="678"/>
        <v>0</v>
      </c>
      <c r="BN1423" s="375">
        <f t="shared" si="670"/>
        <v>0</v>
      </c>
      <c r="BP1423" s="380"/>
      <c r="DH1423" s="102"/>
    </row>
    <row r="1424" spans="1:112" hidden="1">
      <c r="A1424" s="110"/>
      <c r="B1424" s="786"/>
      <c r="C1424" s="786"/>
      <c r="D1424" s="786"/>
      <c r="E1424" s="786"/>
      <c r="F1424" s="786"/>
      <c r="G1424" s="786"/>
      <c r="H1424" s="786"/>
      <c r="I1424" s="786"/>
      <c r="J1424" s="786"/>
      <c r="K1424" s="786"/>
      <c r="L1424" s="786"/>
      <c r="M1424" s="786"/>
      <c r="N1424" s="786"/>
      <c r="O1424" s="786"/>
      <c r="P1424" s="786"/>
      <c r="Q1424" s="786"/>
      <c r="R1424" s="787"/>
      <c r="S1424" s="787"/>
      <c r="T1424" s="788"/>
      <c r="U1424" s="787"/>
      <c r="V1424" s="787"/>
      <c r="W1424" s="783"/>
      <c r="X1424" s="789"/>
      <c r="Y1424" s="789"/>
      <c r="Z1424" s="789"/>
      <c r="AA1424" s="789"/>
      <c r="AB1424" s="789"/>
      <c r="AC1424" s="781"/>
      <c r="AD1424" s="782"/>
      <c r="AE1424" s="783"/>
      <c r="AF1424" s="784">
        <f t="shared" si="671"/>
        <v>0</v>
      </c>
      <c r="AG1424" s="784"/>
      <c r="AH1424" s="784"/>
      <c r="AI1424" s="784"/>
      <c r="AJ1424" s="784">
        <f t="shared" si="659"/>
        <v>0</v>
      </c>
      <c r="AK1424" s="784"/>
      <c r="AL1424" s="784"/>
      <c r="AM1424" s="784"/>
      <c r="AN1424" s="784">
        <f t="shared" si="660"/>
        <v>0</v>
      </c>
      <c r="AO1424" s="784"/>
      <c r="AP1424" s="784"/>
      <c r="AQ1424" s="784"/>
      <c r="AR1424" s="363"/>
      <c r="AS1424" s="785">
        <f t="shared" si="661"/>
        <v>0</v>
      </c>
      <c r="AT1424" s="785"/>
      <c r="AU1424" s="785"/>
      <c r="AV1424" s="785"/>
      <c r="AW1424" s="785">
        <f t="shared" si="662"/>
        <v>0</v>
      </c>
      <c r="AX1424" s="91"/>
      <c r="AY1424" s="116">
        <f t="shared" si="663"/>
        <v>0</v>
      </c>
      <c r="AZ1424" s="116">
        <f t="shared" si="664"/>
        <v>0</v>
      </c>
      <c r="BA1424" s="116">
        <f t="shared" si="665"/>
        <v>0</v>
      </c>
      <c r="BB1424" s="116">
        <f t="shared" si="666"/>
        <v>0</v>
      </c>
      <c r="BC1424" s="115">
        <f t="shared" si="672"/>
        <v>0</v>
      </c>
      <c r="BD1424" s="116">
        <f t="shared" si="667"/>
        <v>0</v>
      </c>
      <c r="BE1424" s="120">
        <f t="shared" si="673"/>
        <v>0</v>
      </c>
      <c r="BF1424" s="115">
        <f t="shared" si="674"/>
        <v>0</v>
      </c>
      <c r="BG1424" s="116">
        <f t="shared" si="668"/>
        <v>0</v>
      </c>
      <c r="BH1424" s="120">
        <f t="shared" si="675"/>
        <v>0</v>
      </c>
      <c r="BI1424" s="115">
        <f t="shared" si="676"/>
        <v>0</v>
      </c>
      <c r="BJ1424" s="116">
        <f t="shared" si="669"/>
        <v>0</v>
      </c>
      <c r="BK1424" s="120">
        <f t="shared" si="677"/>
        <v>0</v>
      </c>
      <c r="BL1424" s="120">
        <f t="shared" si="678"/>
        <v>0</v>
      </c>
      <c r="BN1424" s="375">
        <f t="shared" si="670"/>
        <v>0</v>
      </c>
      <c r="BP1424" s="380"/>
      <c r="DH1424" s="102"/>
    </row>
    <row r="1425" spans="1:112" hidden="1">
      <c r="A1425" s="110"/>
      <c r="B1425" s="786"/>
      <c r="C1425" s="786"/>
      <c r="D1425" s="786"/>
      <c r="E1425" s="786"/>
      <c r="F1425" s="786"/>
      <c r="G1425" s="786"/>
      <c r="H1425" s="786"/>
      <c r="I1425" s="786"/>
      <c r="J1425" s="786"/>
      <c r="K1425" s="786"/>
      <c r="L1425" s="786"/>
      <c r="M1425" s="786"/>
      <c r="N1425" s="786"/>
      <c r="O1425" s="786"/>
      <c r="P1425" s="786"/>
      <c r="Q1425" s="786"/>
      <c r="R1425" s="787"/>
      <c r="S1425" s="787"/>
      <c r="T1425" s="788"/>
      <c r="U1425" s="787"/>
      <c r="V1425" s="787"/>
      <c r="W1425" s="783"/>
      <c r="X1425" s="789"/>
      <c r="Y1425" s="789"/>
      <c r="Z1425" s="789"/>
      <c r="AA1425" s="789"/>
      <c r="AB1425" s="789"/>
      <c r="AC1425" s="781"/>
      <c r="AD1425" s="782"/>
      <c r="AE1425" s="783"/>
      <c r="AF1425" s="784">
        <f t="shared" si="671"/>
        <v>0</v>
      </c>
      <c r="AG1425" s="784"/>
      <c r="AH1425" s="784"/>
      <c r="AI1425" s="784"/>
      <c r="AJ1425" s="784">
        <f t="shared" si="659"/>
        <v>0</v>
      </c>
      <c r="AK1425" s="784"/>
      <c r="AL1425" s="784"/>
      <c r="AM1425" s="784"/>
      <c r="AN1425" s="784">
        <f t="shared" si="660"/>
        <v>0</v>
      </c>
      <c r="AO1425" s="784"/>
      <c r="AP1425" s="784"/>
      <c r="AQ1425" s="784"/>
      <c r="AR1425" s="363"/>
      <c r="AS1425" s="785">
        <f t="shared" si="661"/>
        <v>0</v>
      </c>
      <c r="AT1425" s="785"/>
      <c r="AU1425" s="785"/>
      <c r="AV1425" s="785"/>
      <c r="AW1425" s="785">
        <f t="shared" si="662"/>
        <v>0</v>
      </c>
      <c r="AX1425" s="91"/>
      <c r="AY1425" s="116">
        <f t="shared" si="663"/>
        <v>0</v>
      </c>
      <c r="AZ1425" s="116">
        <f t="shared" si="664"/>
        <v>0</v>
      </c>
      <c r="BA1425" s="116">
        <f t="shared" si="665"/>
        <v>0</v>
      </c>
      <c r="BB1425" s="116">
        <f t="shared" si="666"/>
        <v>0</v>
      </c>
      <c r="BC1425" s="115">
        <f t="shared" si="672"/>
        <v>0</v>
      </c>
      <c r="BD1425" s="116">
        <f t="shared" si="667"/>
        <v>0</v>
      </c>
      <c r="BE1425" s="120">
        <f t="shared" si="673"/>
        <v>0</v>
      </c>
      <c r="BF1425" s="115">
        <f t="shared" si="674"/>
        <v>0</v>
      </c>
      <c r="BG1425" s="116">
        <f t="shared" si="668"/>
        <v>0</v>
      </c>
      <c r="BH1425" s="120">
        <f t="shared" si="675"/>
        <v>0</v>
      </c>
      <c r="BI1425" s="115">
        <f t="shared" si="676"/>
        <v>0</v>
      </c>
      <c r="BJ1425" s="116">
        <f t="shared" si="669"/>
        <v>0</v>
      </c>
      <c r="BK1425" s="120">
        <f t="shared" si="677"/>
        <v>0</v>
      </c>
      <c r="BL1425" s="120">
        <f t="shared" si="678"/>
        <v>0</v>
      </c>
      <c r="BN1425" s="375">
        <f t="shared" si="670"/>
        <v>0</v>
      </c>
      <c r="BP1425" s="380"/>
      <c r="DH1425" s="102"/>
    </row>
    <row r="1426" spans="1:112" hidden="1">
      <c r="A1426" s="110"/>
      <c r="B1426" s="786"/>
      <c r="C1426" s="786"/>
      <c r="D1426" s="786"/>
      <c r="E1426" s="786"/>
      <c r="F1426" s="786"/>
      <c r="G1426" s="786"/>
      <c r="H1426" s="786"/>
      <c r="I1426" s="786"/>
      <c r="J1426" s="786"/>
      <c r="K1426" s="786"/>
      <c r="L1426" s="786"/>
      <c r="M1426" s="786"/>
      <c r="N1426" s="786"/>
      <c r="O1426" s="786"/>
      <c r="P1426" s="786"/>
      <c r="Q1426" s="786"/>
      <c r="R1426" s="787"/>
      <c r="S1426" s="787"/>
      <c r="T1426" s="788"/>
      <c r="U1426" s="787"/>
      <c r="V1426" s="787"/>
      <c r="W1426" s="783"/>
      <c r="X1426" s="789"/>
      <c r="Y1426" s="789"/>
      <c r="Z1426" s="789"/>
      <c r="AA1426" s="789"/>
      <c r="AB1426" s="789"/>
      <c r="AC1426" s="781"/>
      <c r="AD1426" s="782"/>
      <c r="AE1426" s="783"/>
      <c r="AF1426" s="784">
        <f t="shared" si="671"/>
        <v>0</v>
      </c>
      <c r="AG1426" s="784"/>
      <c r="AH1426" s="784"/>
      <c r="AI1426" s="784"/>
      <c r="AJ1426" s="784">
        <f t="shared" si="659"/>
        <v>0</v>
      </c>
      <c r="AK1426" s="784"/>
      <c r="AL1426" s="784"/>
      <c r="AM1426" s="784"/>
      <c r="AN1426" s="784">
        <f t="shared" si="660"/>
        <v>0</v>
      </c>
      <c r="AO1426" s="784"/>
      <c r="AP1426" s="784"/>
      <c r="AQ1426" s="784"/>
      <c r="AR1426" s="363"/>
      <c r="AS1426" s="785">
        <f t="shared" si="661"/>
        <v>0</v>
      </c>
      <c r="AT1426" s="785"/>
      <c r="AU1426" s="785"/>
      <c r="AV1426" s="785"/>
      <c r="AW1426" s="785">
        <f t="shared" si="662"/>
        <v>0</v>
      </c>
      <c r="AX1426" s="91"/>
      <c r="AY1426" s="116">
        <f t="shared" si="663"/>
        <v>0</v>
      </c>
      <c r="AZ1426" s="116">
        <f t="shared" si="664"/>
        <v>0</v>
      </c>
      <c r="BA1426" s="116">
        <f t="shared" si="665"/>
        <v>0</v>
      </c>
      <c r="BB1426" s="116">
        <f t="shared" si="666"/>
        <v>0</v>
      </c>
      <c r="BC1426" s="115">
        <f t="shared" si="672"/>
        <v>0</v>
      </c>
      <c r="BD1426" s="116">
        <f t="shared" si="667"/>
        <v>0</v>
      </c>
      <c r="BE1426" s="120">
        <f t="shared" si="673"/>
        <v>0</v>
      </c>
      <c r="BF1426" s="115">
        <f t="shared" si="674"/>
        <v>0</v>
      </c>
      <c r="BG1426" s="116">
        <f t="shared" si="668"/>
        <v>0</v>
      </c>
      <c r="BH1426" s="120">
        <f t="shared" si="675"/>
        <v>0</v>
      </c>
      <c r="BI1426" s="115">
        <f t="shared" si="676"/>
        <v>0</v>
      </c>
      <c r="BJ1426" s="116">
        <f t="shared" si="669"/>
        <v>0</v>
      </c>
      <c r="BK1426" s="120">
        <f t="shared" si="677"/>
        <v>0</v>
      </c>
      <c r="BL1426" s="120">
        <f t="shared" si="678"/>
        <v>0</v>
      </c>
      <c r="BN1426" s="375">
        <f t="shared" si="670"/>
        <v>0</v>
      </c>
      <c r="BP1426" s="380"/>
      <c r="DH1426" s="102"/>
    </row>
    <row r="1427" spans="1:112" hidden="1">
      <c r="A1427" s="110"/>
      <c r="B1427" s="786"/>
      <c r="C1427" s="786"/>
      <c r="D1427" s="786"/>
      <c r="E1427" s="786"/>
      <c r="F1427" s="786"/>
      <c r="G1427" s="786"/>
      <c r="H1427" s="786"/>
      <c r="I1427" s="786"/>
      <c r="J1427" s="786"/>
      <c r="K1427" s="786"/>
      <c r="L1427" s="786"/>
      <c r="M1427" s="786"/>
      <c r="N1427" s="786"/>
      <c r="O1427" s="786"/>
      <c r="P1427" s="786"/>
      <c r="Q1427" s="786"/>
      <c r="R1427" s="787"/>
      <c r="S1427" s="787"/>
      <c r="T1427" s="788"/>
      <c r="U1427" s="787"/>
      <c r="V1427" s="787"/>
      <c r="W1427" s="783"/>
      <c r="X1427" s="789"/>
      <c r="Y1427" s="789"/>
      <c r="Z1427" s="789"/>
      <c r="AA1427" s="789"/>
      <c r="AB1427" s="789"/>
      <c r="AC1427" s="781"/>
      <c r="AD1427" s="782"/>
      <c r="AE1427" s="783"/>
      <c r="AF1427" s="784">
        <f t="shared" si="671"/>
        <v>0</v>
      </c>
      <c r="AG1427" s="784"/>
      <c r="AH1427" s="784"/>
      <c r="AI1427" s="784"/>
      <c r="AJ1427" s="784">
        <f t="shared" si="659"/>
        <v>0</v>
      </c>
      <c r="AK1427" s="784"/>
      <c r="AL1427" s="784"/>
      <c r="AM1427" s="784"/>
      <c r="AN1427" s="784">
        <f t="shared" si="660"/>
        <v>0</v>
      </c>
      <c r="AO1427" s="784"/>
      <c r="AP1427" s="784"/>
      <c r="AQ1427" s="784"/>
      <c r="AR1427" s="363"/>
      <c r="AS1427" s="785">
        <f t="shared" si="661"/>
        <v>0</v>
      </c>
      <c r="AT1427" s="785"/>
      <c r="AU1427" s="785"/>
      <c r="AV1427" s="785"/>
      <c r="AW1427" s="785">
        <f t="shared" si="662"/>
        <v>0</v>
      </c>
      <c r="AX1427" s="91"/>
      <c r="AY1427" s="116">
        <f t="shared" si="663"/>
        <v>0</v>
      </c>
      <c r="AZ1427" s="116">
        <f t="shared" si="664"/>
        <v>0</v>
      </c>
      <c r="BA1427" s="116">
        <f t="shared" si="665"/>
        <v>0</v>
      </c>
      <c r="BB1427" s="116">
        <f t="shared" si="666"/>
        <v>0</v>
      </c>
      <c r="BC1427" s="115">
        <f t="shared" si="672"/>
        <v>0</v>
      </c>
      <c r="BD1427" s="116">
        <f t="shared" si="667"/>
        <v>0</v>
      </c>
      <c r="BE1427" s="120">
        <f t="shared" si="673"/>
        <v>0</v>
      </c>
      <c r="BF1427" s="115">
        <f t="shared" si="674"/>
        <v>0</v>
      </c>
      <c r="BG1427" s="116">
        <f t="shared" si="668"/>
        <v>0</v>
      </c>
      <c r="BH1427" s="120">
        <f t="shared" si="675"/>
        <v>0</v>
      </c>
      <c r="BI1427" s="115">
        <f t="shared" si="676"/>
        <v>0</v>
      </c>
      <c r="BJ1427" s="116">
        <f t="shared" si="669"/>
        <v>0</v>
      </c>
      <c r="BK1427" s="120">
        <f t="shared" si="677"/>
        <v>0</v>
      </c>
      <c r="BL1427" s="120">
        <f t="shared" si="678"/>
        <v>0</v>
      </c>
      <c r="BN1427" s="375">
        <f t="shared" si="670"/>
        <v>0</v>
      </c>
      <c r="BP1427" s="380"/>
      <c r="DH1427" s="102"/>
    </row>
    <row r="1428" spans="1:112" hidden="1">
      <c r="A1428" s="110"/>
      <c r="B1428" s="786"/>
      <c r="C1428" s="786"/>
      <c r="D1428" s="786"/>
      <c r="E1428" s="786"/>
      <c r="F1428" s="786"/>
      <c r="G1428" s="786"/>
      <c r="H1428" s="786"/>
      <c r="I1428" s="786"/>
      <c r="J1428" s="786"/>
      <c r="K1428" s="786"/>
      <c r="L1428" s="786"/>
      <c r="M1428" s="786"/>
      <c r="N1428" s="786"/>
      <c r="O1428" s="786"/>
      <c r="P1428" s="786"/>
      <c r="Q1428" s="786"/>
      <c r="R1428" s="787"/>
      <c r="S1428" s="787"/>
      <c r="T1428" s="788"/>
      <c r="U1428" s="787"/>
      <c r="V1428" s="787"/>
      <c r="W1428" s="783"/>
      <c r="X1428" s="789"/>
      <c r="Y1428" s="789"/>
      <c r="Z1428" s="789"/>
      <c r="AA1428" s="789"/>
      <c r="AB1428" s="789"/>
      <c r="AC1428" s="781"/>
      <c r="AD1428" s="782"/>
      <c r="AE1428" s="783"/>
      <c r="AF1428" s="784">
        <f t="shared" si="671"/>
        <v>0</v>
      </c>
      <c r="AG1428" s="784"/>
      <c r="AH1428" s="784"/>
      <c r="AI1428" s="784"/>
      <c r="AJ1428" s="784">
        <f t="shared" si="659"/>
        <v>0</v>
      </c>
      <c r="AK1428" s="784"/>
      <c r="AL1428" s="784"/>
      <c r="AM1428" s="784"/>
      <c r="AN1428" s="784">
        <f t="shared" si="660"/>
        <v>0</v>
      </c>
      <c r="AO1428" s="784"/>
      <c r="AP1428" s="784"/>
      <c r="AQ1428" s="784"/>
      <c r="AR1428" s="363"/>
      <c r="AS1428" s="785">
        <f t="shared" si="661"/>
        <v>0</v>
      </c>
      <c r="AT1428" s="785"/>
      <c r="AU1428" s="785"/>
      <c r="AV1428" s="785"/>
      <c r="AW1428" s="785">
        <f t="shared" si="662"/>
        <v>0</v>
      </c>
      <c r="AX1428" s="91"/>
      <c r="AY1428" s="116">
        <f t="shared" si="663"/>
        <v>0</v>
      </c>
      <c r="AZ1428" s="116">
        <f t="shared" si="664"/>
        <v>0</v>
      </c>
      <c r="BA1428" s="116">
        <f t="shared" si="665"/>
        <v>0</v>
      </c>
      <c r="BB1428" s="116">
        <f t="shared" si="666"/>
        <v>0</v>
      </c>
      <c r="BC1428" s="115">
        <f t="shared" si="672"/>
        <v>0</v>
      </c>
      <c r="BD1428" s="116">
        <f t="shared" si="667"/>
        <v>0</v>
      </c>
      <c r="BE1428" s="120">
        <f t="shared" si="673"/>
        <v>0</v>
      </c>
      <c r="BF1428" s="115">
        <f t="shared" si="674"/>
        <v>0</v>
      </c>
      <c r="BG1428" s="116">
        <f t="shared" si="668"/>
        <v>0</v>
      </c>
      <c r="BH1428" s="120">
        <f t="shared" si="675"/>
        <v>0</v>
      </c>
      <c r="BI1428" s="115">
        <f t="shared" si="676"/>
        <v>0</v>
      </c>
      <c r="BJ1428" s="116">
        <f t="shared" si="669"/>
        <v>0</v>
      </c>
      <c r="BK1428" s="120">
        <f t="shared" si="677"/>
        <v>0</v>
      </c>
      <c r="BL1428" s="120">
        <f t="shared" si="678"/>
        <v>0</v>
      </c>
      <c r="BN1428" s="375">
        <f t="shared" si="670"/>
        <v>0</v>
      </c>
      <c r="BP1428" s="380"/>
      <c r="DH1428" s="102"/>
    </row>
    <row r="1429" spans="1:112" hidden="1">
      <c r="A1429" s="110"/>
      <c r="B1429" s="786"/>
      <c r="C1429" s="786"/>
      <c r="D1429" s="786"/>
      <c r="E1429" s="786"/>
      <c r="F1429" s="786"/>
      <c r="G1429" s="786"/>
      <c r="H1429" s="786"/>
      <c r="I1429" s="786"/>
      <c r="J1429" s="786"/>
      <c r="K1429" s="786"/>
      <c r="L1429" s="786"/>
      <c r="M1429" s="786"/>
      <c r="N1429" s="786"/>
      <c r="O1429" s="786"/>
      <c r="P1429" s="786"/>
      <c r="Q1429" s="786"/>
      <c r="R1429" s="787"/>
      <c r="S1429" s="787"/>
      <c r="T1429" s="788"/>
      <c r="U1429" s="787"/>
      <c r="V1429" s="787"/>
      <c r="W1429" s="783"/>
      <c r="X1429" s="789"/>
      <c r="Y1429" s="789"/>
      <c r="Z1429" s="789"/>
      <c r="AA1429" s="789"/>
      <c r="AB1429" s="789"/>
      <c r="AC1429" s="781"/>
      <c r="AD1429" s="782"/>
      <c r="AE1429" s="783"/>
      <c r="AF1429" s="784">
        <f t="shared" si="671"/>
        <v>0</v>
      </c>
      <c r="AG1429" s="784"/>
      <c r="AH1429" s="784"/>
      <c r="AI1429" s="784"/>
      <c r="AJ1429" s="784">
        <f t="shared" si="659"/>
        <v>0</v>
      </c>
      <c r="AK1429" s="784"/>
      <c r="AL1429" s="784"/>
      <c r="AM1429" s="784"/>
      <c r="AN1429" s="784">
        <f t="shared" si="660"/>
        <v>0</v>
      </c>
      <c r="AO1429" s="784"/>
      <c r="AP1429" s="784"/>
      <c r="AQ1429" s="784"/>
      <c r="AR1429" s="363"/>
      <c r="AS1429" s="785">
        <f t="shared" si="661"/>
        <v>0</v>
      </c>
      <c r="AT1429" s="785"/>
      <c r="AU1429" s="785"/>
      <c r="AV1429" s="785"/>
      <c r="AW1429" s="785">
        <f t="shared" si="662"/>
        <v>0</v>
      </c>
      <c r="AX1429" s="91"/>
      <c r="AY1429" s="116">
        <f t="shared" si="663"/>
        <v>0</v>
      </c>
      <c r="AZ1429" s="116">
        <f t="shared" si="664"/>
        <v>0</v>
      </c>
      <c r="BA1429" s="116">
        <f t="shared" si="665"/>
        <v>0</v>
      </c>
      <c r="BB1429" s="116">
        <f t="shared" si="666"/>
        <v>0</v>
      </c>
      <c r="BC1429" s="115">
        <f t="shared" si="672"/>
        <v>0</v>
      </c>
      <c r="BD1429" s="116">
        <f t="shared" si="667"/>
        <v>0</v>
      </c>
      <c r="BE1429" s="120">
        <f t="shared" si="673"/>
        <v>0</v>
      </c>
      <c r="BF1429" s="115">
        <f t="shared" si="674"/>
        <v>0</v>
      </c>
      <c r="BG1429" s="116">
        <f t="shared" si="668"/>
        <v>0</v>
      </c>
      <c r="BH1429" s="120">
        <f t="shared" si="675"/>
        <v>0</v>
      </c>
      <c r="BI1429" s="115">
        <f t="shared" si="676"/>
        <v>0</v>
      </c>
      <c r="BJ1429" s="116">
        <f t="shared" si="669"/>
        <v>0</v>
      </c>
      <c r="BK1429" s="120">
        <f t="shared" si="677"/>
        <v>0</v>
      </c>
      <c r="BL1429" s="120">
        <f t="shared" si="678"/>
        <v>0</v>
      </c>
      <c r="BN1429" s="375">
        <f t="shared" si="670"/>
        <v>0</v>
      </c>
      <c r="BP1429" s="380"/>
      <c r="DH1429" s="102"/>
    </row>
    <row r="1430" spans="1:112" hidden="1">
      <c r="A1430" s="110"/>
      <c r="B1430" s="786"/>
      <c r="C1430" s="786"/>
      <c r="D1430" s="786"/>
      <c r="E1430" s="786"/>
      <c r="F1430" s="786"/>
      <c r="G1430" s="786"/>
      <c r="H1430" s="786"/>
      <c r="I1430" s="786"/>
      <c r="J1430" s="786"/>
      <c r="K1430" s="786"/>
      <c r="L1430" s="786"/>
      <c r="M1430" s="786"/>
      <c r="N1430" s="786"/>
      <c r="O1430" s="786"/>
      <c r="P1430" s="786"/>
      <c r="Q1430" s="786"/>
      <c r="R1430" s="787"/>
      <c r="S1430" s="787"/>
      <c r="T1430" s="788"/>
      <c r="U1430" s="787"/>
      <c r="V1430" s="787"/>
      <c r="W1430" s="783"/>
      <c r="X1430" s="789"/>
      <c r="Y1430" s="789"/>
      <c r="Z1430" s="789"/>
      <c r="AA1430" s="789"/>
      <c r="AB1430" s="789"/>
      <c r="AC1430" s="781"/>
      <c r="AD1430" s="782"/>
      <c r="AE1430" s="783"/>
      <c r="AF1430" s="784">
        <f t="shared" si="671"/>
        <v>0</v>
      </c>
      <c r="AG1430" s="784"/>
      <c r="AH1430" s="784"/>
      <c r="AI1430" s="784"/>
      <c r="AJ1430" s="784">
        <f t="shared" si="659"/>
        <v>0</v>
      </c>
      <c r="AK1430" s="784"/>
      <c r="AL1430" s="784"/>
      <c r="AM1430" s="784"/>
      <c r="AN1430" s="784">
        <f t="shared" si="660"/>
        <v>0</v>
      </c>
      <c r="AO1430" s="784"/>
      <c r="AP1430" s="784"/>
      <c r="AQ1430" s="784"/>
      <c r="AR1430" s="363"/>
      <c r="AS1430" s="785">
        <f t="shared" si="661"/>
        <v>0</v>
      </c>
      <c r="AT1430" s="785"/>
      <c r="AU1430" s="785"/>
      <c r="AV1430" s="785"/>
      <c r="AW1430" s="785">
        <f t="shared" si="662"/>
        <v>0</v>
      </c>
      <c r="AX1430" s="91"/>
      <c r="AY1430" s="116">
        <f t="shared" si="663"/>
        <v>0</v>
      </c>
      <c r="AZ1430" s="116">
        <f t="shared" si="664"/>
        <v>0</v>
      </c>
      <c r="BA1430" s="116">
        <f t="shared" si="665"/>
        <v>0</v>
      </c>
      <c r="BB1430" s="116">
        <f t="shared" si="666"/>
        <v>0</v>
      </c>
      <c r="BC1430" s="115">
        <f t="shared" si="672"/>
        <v>0</v>
      </c>
      <c r="BD1430" s="116">
        <f t="shared" si="667"/>
        <v>0</v>
      </c>
      <c r="BE1430" s="120">
        <f t="shared" si="673"/>
        <v>0</v>
      </c>
      <c r="BF1430" s="115">
        <f t="shared" si="674"/>
        <v>0</v>
      </c>
      <c r="BG1430" s="116">
        <f t="shared" si="668"/>
        <v>0</v>
      </c>
      <c r="BH1430" s="120">
        <f t="shared" si="675"/>
        <v>0</v>
      </c>
      <c r="BI1430" s="115">
        <f t="shared" si="676"/>
        <v>0</v>
      </c>
      <c r="BJ1430" s="116">
        <f t="shared" si="669"/>
        <v>0</v>
      </c>
      <c r="BK1430" s="120">
        <f t="shared" si="677"/>
        <v>0</v>
      </c>
      <c r="BL1430" s="120">
        <f t="shared" si="678"/>
        <v>0</v>
      </c>
      <c r="BN1430" s="375">
        <f t="shared" si="670"/>
        <v>0</v>
      </c>
      <c r="BP1430" s="380"/>
      <c r="DH1430" s="102"/>
    </row>
    <row r="1431" spans="1:112" hidden="1">
      <c r="A1431" s="110"/>
      <c r="B1431" s="786"/>
      <c r="C1431" s="786"/>
      <c r="D1431" s="786"/>
      <c r="E1431" s="786"/>
      <c r="F1431" s="786"/>
      <c r="G1431" s="786"/>
      <c r="H1431" s="786"/>
      <c r="I1431" s="786"/>
      <c r="J1431" s="786"/>
      <c r="K1431" s="786"/>
      <c r="L1431" s="786"/>
      <c r="M1431" s="786"/>
      <c r="N1431" s="786"/>
      <c r="O1431" s="786"/>
      <c r="P1431" s="786"/>
      <c r="Q1431" s="786"/>
      <c r="R1431" s="787"/>
      <c r="S1431" s="787"/>
      <c r="T1431" s="788"/>
      <c r="U1431" s="787"/>
      <c r="V1431" s="787"/>
      <c r="W1431" s="783"/>
      <c r="X1431" s="789"/>
      <c r="Y1431" s="789"/>
      <c r="Z1431" s="789"/>
      <c r="AA1431" s="789"/>
      <c r="AB1431" s="789"/>
      <c r="AC1431" s="781"/>
      <c r="AD1431" s="782"/>
      <c r="AE1431" s="783"/>
      <c r="AF1431" s="784">
        <f t="shared" si="671"/>
        <v>0</v>
      </c>
      <c r="AG1431" s="784"/>
      <c r="AH1431" s="784"/>
      <c r="AI1431" s="784"/>
      <c r="AJ1431" s="784">
        <f t="shared" si="659"/>
        <v>0</v>
      </c>
      <c r="AK1431" s="784"/>
      <c r="AL1431" s="784"/>
      <c r="AM1431" s="784"/>
      <c r="AN1431" s="784">
        <f t="shared" si="660"/>
        <v>0</v>
      </c>
      <c r="AO1431" s="784"/>
      <c r="AP1431" s="784"/>
      <c r="AQ1431" s="784"/>
      <c r="AR1431" s="363"/>
      <c r="AS1431" s="785">
        <f t="shared" si="661"/>
        <v>0</v>
      </c>
      <c r="AT1431" s="785"/>
      <c r="AU1431" s="785"/>
      <c r="AV1431" s="785"/>
      <c r="AW1431" s="785">
        <f t="shared" si="662"/>
        <v>0</v>
      </c>
      <c r="AX1431" s="91"/>
      <c r="AY1431" s="116">
        <f t="shared" si="663"/>
        <v>0</v>
      </c>
      <c r="AZ1431" s="116">
        <f t="shared" si="664"/>
        <v>0</v>
      </c>
      <c r="BA1431" s="116">
        <f t="shared" si="665"/>
        <v>0</v>
      </c>
      <c r="BB1431" s="116">
        <f t="shared" si="666"/>
        <v>0</v>
      </c>
      <c r="BC1431" s="115">
        <f t="shared" si="672"/>
        <v>0</v>
      </c>
      <c r="BD1431" s="116">
        <f t="shared" si="667"/>
        <v>0</v>
      </c>
      <c r="BE1431" s="120">
        <f t="shared" si="673"/>
        <v>0</v>
      </c>
      <c r="BF1431" s="115">
        <f t="shared" si="674"/>
        <v>0</v>
      </c>
      <c r="BG1431" s="116">
        <f t="shared" si="668"/>
        <v>0</v>
      </c>
      <c r="BH1431" s="120">
        <f t="shared" si="675"/>
        <v>0</v>
      </c>
      <c r="BI1431" s="115">
        <f t="shared" si="676"/>
        <v>0</v>
      </c>
      <c r="BJ1431" s="116">
        <f t="shared" si="669"/>
        <v>0</v>
      </c>
      <c r="BK1431" s="120">
        <f t="shared" si="677"/>
        <v>0</v>
      </c>
      <c r="BL1431" s="120">
        <f t="shared" si="678"/>
        <v>0</v>
      </c>
      <c r="BN1431" s="375">
        <f t="shared" si="670"/>
        <v>0</v>
      </c>
      <c r="BP1431" s="380"/>
      <c r="DH1431" s="102"/>
    </row>
    <row r="1432" spans="1:112" hidden="1">
      <c r="A1432" s="110"/>
      <c r="B1432" s="786"/>
      <c r="C1432" s="786"/>
      <c r="D1432" s="786"/>
      <c r="E1432" s="786"/>
      <c r="F1432" s="786"/>
      <c r="G1432" s="786"/>
      <c r="H1432" s="786"/>
      <c r="I1432" s="786"/>
      <c r="J1432" s="786"/>
      <c r="K1432" s="786"/>
      <c r="L1432" s="786"/>
      <c r="M1432" s="786"/>
      <c r="N1432" s="786"/>
      <c r="O1432" s="786"/>
      <c r="P1432" s="786"/>
      <c r="Q1432" s="786"/>
      <c r="R1432" s="787"/>
      <c r="S1432" s="787"/>
      <c r="T1432" s="788"/>
      <c r="U1432" s="787"/>
      <c r="V1432" s="787"/>
      <c r="W1432" s="783"/>
      <c r="X1432" s="789"/>
      <c r="Y1432" s="789"/>
      <c r="Z1432" s="789"/>
      <c r="AA1432" s="789"/>
      <c r="AB1432" s="789"/>
      <c r="AC1432" s="781"/>
      <c r="AD1432" s="782"/>
      <c r="AE1432" s="783"/>
      <c r="AF1432" s="784">
        <f t="shared" si="671"/>
        <v>0</v>
      </c>
      <c r="AG1432" s="784"/>
      <c r="AH1432" s="784"/>
      <c r="AI1432" s="784"/>
      <c r="AJ1432" s="784">
        <f t="shared" si="659"/>
        <v>0</v>
      </c>
      <c r="AK1432" s="784"/>
      <c r="AL1432" s="784"/>
      <c r="AM1432" s="784"/>
      <c r="AN1432" s="784">
        <f t="shared" si="660"/>
        <v>0</v>
      </c>
      <c r="AO1432" s="784"/>
      <c r="AP1432" s="784"/>
      <c r="AQ1432" s="784"/>
      <c r="AR1432" s="363"/>
      <c r="AS1432" s="785">
        <f t="shared" si="661"/>
        <v>0</v>
      </c>
      <c r="AT1432" s="785"/>
      <c r="AU1432" s="785"/>
      <c r="AV1432" s="785"/>
      <c r="AW1432" s="785">
        <f t="shared" si="662"/>
        <v>0</v>
      </c>
      <c r="AX1432" s="91"/>
      <c r="AY1432" s="116">
        <f t="shared" si="663"/>
        <v>0</v>
      </c>
      <c r="AZ1432" s="116">
        <f t="shared" si="664"/>
        <v>0</v>
      </c>
      <c r="BA1432" s="116">
        <f t="shared" si="665"/>
        <v>0</v>
      </c>
      <c r="BB1432" s="116">
        <f t="shared" si="666"/>
        <v>0</v>
      </c>
      <c r="BC1432" s="115">
        <f t="shared" si="672"/>
        <v>0</v>
      </c>
      <c r="BD1432" s="116">
        <f t="shared" si="667"/>
        <v>0</v>
      </c>
      <c r="BE1432" s="120">
        <f t="shared" si="673"/>
        <v>0</v>
      </c>
      <c r="BF1432" s="115">
        <f t="shared" si="674"/>
        <v>0</v>
      </c>
      <c r="BG1432" s="116">
        <f t="shared" si="668"/>
        <v>0</v>
      </c>
      <c r="BH1432" s="120">
        <f t="shared" si="675"/>
        <v>0</v>
      </c>
      <c r="BI1432" s="115">
        <f t="shared" si="676"/>
        <v>0</v>
      </c>
      <c r="BJ1432" s="116">
        <f t="shared" si="669"/>
        <v>0</v>
      </c>
      <c r="BK1432" s="120">
        <f t="shared" si="677"/>
        <v>0</v>
      </c>
      <c r="BL1432" s="120">
        <f t="shared" si="678"/>
        <v>0</v>
      </c>
      <c r="BN1432" s="375">
        <f t="shared" si="670"/>
        <v>0</v>
      </c>
      <c r="BP1432" s="380"/>
      <c r="DH1432" s="102"/>
    </row>
    <row r="1433" spans="1:112" hidden="1">
      <c r="A1433" s="110"/>
      <c r="B1433" s="786"/>
      <c r="C1433" s="786"/>
      <c r="D1433" s="786"/>
      <c r="E1433" s="786"/>
      <c r="F1433" s="786"/>
      <c r="G1433" s="786"/>
      <c r="H1433" s="786"/>
      <c r="I1433" s="786"/>
      <c r="J1433" s="786"/>
      <c r="K1433" s="786"/>
      <c r="L1433" s="786"/>
      <c r="M1433" s="786"/>
      <c r="N1433" s="786"/>
      <c r="O1433" s="786"/>
      <c r="P1433" s="786"/>
      <c r="Q1433" s="786"/>
      <c r="R1433" s="787"/>
      <c r="S1433" s="787"/>
      <c r="T1433" s="788"/>
      <c r="U1433" s="787"/>
      <c r="V1433" s="787"/>
      <c r="W1433" s="783"/>
      <c r="X1433" s="789"/>
      <c r="Y1433" s="789"/>
      <c r="Z1433" s="789"/>
      <c r="AA1433" s="789"/>
      <c r="AB1433" s="789"/>
      <c r="AC1433" s="781"/>
      <c r="AD1433" s="782"/>
      <c r="AE1433" s="783"/>
      <c r="AF1433" s="784">
        <f t="shared" si="671"/>
        <v>0</v>
      </c>
      <c r="AG1433" s="784"/>
      <c r="AH1433" s="784"/>
      <c r="AI1433" s="784"/>
      <c r="AJ1433" s="784">
        <f t="shared" si="659"/>
        <v>0</v>
      </c>
      <c r="AK1433" s="784"/>
      <c r="AL1433" s="784"/>
      <c r="AM1433" s="784"/>
      <c r="AN1433" s="784">
        <f t="shared" si="660"/>
        <v>0</v>
      </c>
      <c r="AO1433" s="784"/>
      <c r="AP1433" s="784"/>
      <c r="AQ1433" s="784"/>
      <c r="AR1433" s="363"/>
      <c r="AS1433" s="785">
        <f t="shared" si="661"/>
        <v>0</v>
      </c>
      <c r="AT1433" s="785"/>
      <c r="AU1433" s="785"/>
      <c r="AV1433" s="785"/>
      <c r="AW1433" s="785">
        <f t="shared" si="662"/>
        <v>0</v>
      </c>
      <c r="AX1433" s="91"/>
      <c r="AY1433" s="116">
        <f t="shared" si="663"/>
        <v>0</v>
      </c>
      <c r="AZ1433" s="116">
        <f t="shared" si="664"/>
        <v>0</v>
      </c>
      <c r="BA1433" s="116">
        <f t="shared" si="665"/>
        <v>0</v>
      </c>
      <c r="BB1433" s="116">
        <f t="shared" si="666"/>
        <v>0</v>
      </c>
      <c r="BC1433" s="115">
        <f t="shared" si="672"/>
        <v>0</v>
      </c>
      <c r="BD1433" s="116">
        <f t="shared" si="667"/>
        <v>0</v>
      </c>
      <c r="BE1433" s="120">
        <f t="shared" si="673"/>
        <v>0</v>
      </c>
      <c r="BF1433" s="115">
        <f t="shared" si="674"/>
        <v>0</v>
      </c>
      <c r="BG1433" s="116">
        <f t="shared" si="668"/>
        <v>0</v>
      </c>
      <c r="BH1433" s="120">
        <f t="shared" si="675"/>
        <v>0</v>
      </c>
      <c r="BI1433" s="115">
        <f t="shared" si="676"/>
        <v>0</v>
      </c>
      <c r="BJ1433" s="116">
        <f t="shared" si="669"/>
        <v>0</v>
      </c>
      <c r="BK1433" s="120">
        <f t="shared" si="677"/>
        <v>0</v>
      </c>
      <c r="BL1433" s="120">
        <f t="shared" si="678"/>
        <v>0</v>
      </c>
      <c r="BN1433" s="375">
        <f t="shared" si="670"/>
        <v>0</v>
      </c>
      <c r="BP1433" s="380"/>
      <c r="DH1433" s="102"/>
    </row>
    <row r="1434" spans="1:112" hidden="1">
      <c r="A1434" s="110"/>
      <c r="B1434" s="786"/>
      <c r="C1434" s="786"/>
      <c r="D1434" s="786"/>
      <c r="E1434" s="786"/>
      <c r="F1434" s="786"/>
      <c r="G1434" s="786"/>
      <c r="H1434" s="786"/>
      <c r="I1434" s="786"/>
      <c r="J1434" s="786"/>
      <c r="K1434" s="786"/>
      <c r="L1434" s="786"/>
      <c r="M1434" s="786"/>
      <c r="N1434" s="786"/>
      <c r="O1434" s="786"/>
      <c r="P1434" s="786"/>
      <c r="Q1434" s="786"/>
      <c r="R1434" s="787"/>
      <c r="S1434" s="787"/>
      <c r="T1434" s="788"/>
      <c r="U1434" s="787"/>
      <c r="V1434" s="787"/>
      <c r="W1434" s="783"/>
      <c r="X1434" s="789"/>
      <c r="Y1434" s="789"/>
      <c r="Z1434" s="789"/>
      <c r="AA1434" s="789"/>
      <c r="AB1434" s="789"/>
      <c r="AC1434" s="781"/>
      <c r="AD1434" s="782"/>
      <c r="AE1434" s="783"/>
      <c r="AF1434" s="784">
        <f t="shared" si="671"/>
        <v>0</v>
      </c>
      <c r="AG1434" s="784"/>
      <c r="AH1434" s="784"/>
      <c r="AI1434" s="784"/>
      <c r="AJ1434" s="784">
        <f t="shared" si="659"/>
        <v>0</v>
      </c>
      <c r="AK1434" s="784"/>
      <c r="AL1434" s="784"/>
      <c r="AM1434" s="784"/>
      <c r="AN1434" s="784">
        <f t="shared" si="660"/>
        <v>0</v>
      </c>
      <c r="AO1434" s="784"/>
      <c r="AP1434" s="784"/>
      <c r="AQ1434" s="784"/>
      <c r="AR1434" s="363"/>
      <c r="AS1434" s="785">
        <f t="shared" si="661"/>
        <v>0</v>
      </c>
      <c r="AT1434" s="785"/>
      <c r="AU1434" s="785"/>
      <c r="AV1434" s="785"/>
      <c r="AW1434" s="785">
        <f t="shared" si="662"/>
        <v>0</v>
      </c>
      <c r="AX1434" s="91"/>
      <c r="AY1434" s="116">
        <f t="shared" si="663"/>
        <v>0</v>
      </c>
      <c r="AZ1434" s="116">
        <f t="shared" si="664"/>
        <v>0</v>
      </c>
      <c r="BA1434" s="116">
        <f t="shared" si="665"/>
        <v>0</v>
      </c>
      <c r="BB1434" s="116">
        <f t="shared" si="666"/>
        <v>0</v>
      </c>
      <c r="BC1434" s="115">
        <f t="shared" si="672"/>
        <v>0</v>
      </c>
      <c r="BD1434" s="116">
        <f t="shared" si="667"/>
        <v>0</v>
      </c>
      <c r="BE1434" s="120">
        <f t="shared" si="673"/>
        <v>0</v>
      </c>
      <c r="BF1434" s="115">
        <f t="shared" si="674"/>
        <v>0</v>
      </c>
      <c r="BG1434" s="116">
        <f t="shared" si="668"/>
        <v>0</v>
      </c>
      <c r="BH1434" s="120">
        <f t="shared" si="675"/>
        <v>0</v>
      </c>
      <c r="BI1434" s="115">
        <f t="shared" si="676"/>
        <v>0</v>
      </c>
      <c r="BJ1434" s="116">
        <f t="shared" si="669"/>
        <v>0</v>
      </c>
      <c r="BK1434" s="120">
        <f t="shared" si="677"/>
        <v>0</v>
      </c>
      <c r="BL1434" s="120">
        <f t="shared" si="678"/>
        <v>0</v>
      </c>
      <c r="BN1434" s="375">
        <f t="shared" si="670"/>
        <v>0</v>
      </c>
      <c r="BP1434" s="380"/>
      <c r="DH1434" s="102"/>
    </row>
    <row r="1435" spans="1:112" hidden="1">
      <c r="A1435" s="110"/>
      <c r="B1435" s="786"/>
      <c r="C1435" s="786"/>
      <c r="D1435" s="786"/>
      <c r="E1435" s="786"/>
      <c r="F1435" s="786"/>
      <c r="G1435" s="786"/>
      <c r="H1435" s="786"/>
      <c r="I1435" s="786"/>
      <c r="J1435" s="786"/>
      <c r="K1435" s="786"/>
      <c r="L1435" s="786"/>
      <c r="M1435" s="786"/>
      <c r="N1435" s="786"/>
      <c r="O1435" s="786"/>
      <c r="P1435" s="786"/>
      <c r="Q1435" s="786"/>
      <c r="R1435" s="787"/>
      <c r="S1435" s="787"/>
      <c r="T1435" s="788"/>
      <c r="U1435" s="787"/>
      <c r="V1435" s="787"/>
      <c r="W1435" s="783"/>
      <c r="X1435" s="789"/>
      <c r="Y1435" s="789"/>
      <c r="Z1435" s="789"/>
      <c r="AA1435" s="789"/>
      <c r="AB1435" s="789"/>
      <c r="AC1435" s="781"/>
      <c r="AD1435" s="782"/>
      <c r="AE1435" s="783"/>
      <c r="AF1435" s="784">
        <f t="shared" si="671"/>
        <v>0</v>
      </c>
      <c r="AG1435" s="784"/>
      <c r="AH1435" s="784"/>
      <c r="AI1435" s="784"/>
      <c r="AJ1435" s="784">
        <f t="shared" si="659"/>
        <v>0</v>
      </c>
      <c r="AK1435" s="784"/>
      <c r="AL1435" s="784"/>
      <c r="AM1435" s="784"/>
      <c r="AN1435" s="784">
        <f t="shared" si="660"/>
        <v>0</v>
      </c>
      <c r="AO1435" s="784"/>
      <c r="AP1435" s="784"/>
      <c r="AQ1435" s="784"/>
      <c r="AR1435" s="363"/>
      <c r="AS1435" s="785">
        <f t="shared" si="661"/>
        <v>0</v>
      </c>
      <c r="AT1435" s="785"/>
      <c r="AU1435" s="785"/>
      <c r="AV1435" s="785"/>
      <c r="AW1435" s="785">
        <f t="shared" si="662"/>
        <v>0</v>
      </c>
      <c r="AX1435" s="91"/>
      <c r="AY1435" s="116">
        <f t="shared" si="663"/>
        <v>0</v>
      </c>
      <c r="AZ1435" s="116">
        <f t="shared" si="664"/>
        <v>0</v>
      </c>
      <c r="BA1435" s="116">
        <f t="shared" si="665"/>
        <v>0</v>
      </c>
      <c r="BB1435" s="116">
        <f t="shared" si="666"/>
        <v>0</v>
      </c>
      <c r="BC1435" s="115">
        <f t="shared" si="672"/>
        <v>0</v>
      </c>
      <c r="BD1435" s="116">
        <f t="shared" si="667"/>
        <v>0</v>
      </c>
      <c r="BE1435" s="120">
        <f t="shared" si="673"/>
        <v>0</v>
      </c>
      <c r="BF1435" s="115">
        <f t="shared" si="674"/>
        <v>0</v>
      </c>
      <c r="BG1435" s="116">
        <f t="shared" si="668"/>
        <v>0</v>
      </c>
      <c r="BH1435" s="120">
        <f t="shared" si="675"/>
        <v>0</v>
      </c>
      <c r="BI1435" s="115">
        <f t="shared" si="676"/>
        <v>0</v>
      </c>
      <c r="BJ1435" s="116">
        <f t="shared" si="669"/>
        <v>0</v>
      </c>
      <c r="BK1435" s="120">
        <f t="shared" si="677"/>
        <v>0</v>
      </c>
      <c r="BL1435" s="120">
        <f t="shared" si="678"/>
        <v>0</v>
      </c>
      <c r="BN1435" s="375">
        <f t="shared" si="670"/>
        <v>0</v>
      </c>
      <c r="BP1435" s="380"/>
      <c r="DH1435" s="102"/>
    </row>
    <row r="1436" spans="1:112" hidden="1">
      <c r="A1436" s="110"/>
      <c r="B1436" s="786"/>
      <c r="C1436" s="786"/>
      <c r="D1436" s="786"/>
      <c r="E1436" s="786"/>
      <c r="F1436" s="786"/>
      <c r="G1436" s="786"/>
      <c r="H1436" s="786"/>
      <c r="I1436" s="786"/>
      <c r="J1436" s="786"/>
      <c r="K1436" s="786"/>
      <c r="L1436" s="786"/>
      <c r="M1436" s="786"/>
      <c r="N1436" s="786"/>
      <c r="O1436" s="786"/>
      <c r="P1436" s="786"/>
      <c r="Q1436" s="786"/>
      <c r="R1436" s="787"/>
      <c r="S1436" s="787"/>
      <c r="T1436" s="788"/>
      <c r="U1436" s="787"/>
      <c r="V1436" s="787"/>
      <c r="W1436" s="783"/>
      <c r="X1436" s="789"/>
      <c r="Y1436" s="789"/>
      <c r="Z1436" s="789"/>
      <c r="AA1436" s="789"/>
      <c r="AB1436" s="789"/>
      <c r="AC1436" s="781"/>
      <c r="AD1436" s="782"/>
      <c r="AE1436" s="783"/>
      <c r="AF1436" s="784">
        <f t="shared" si="671"/>
        <v>0</v>
      </c>
      <c r="AG1436" s="784"/>
      <c r="AH1436" s="784"/>
      <c r="AI1436" s="784"/>
      <c r="AJ1436" s="784">
        <f t="shared" si="659"/>
        <v>0</v>
      </c>
      <c r="AK1436" s="784"/>
      <c r="AL1436" s="784"/>
      <c r="AM1436" s="784"/>
      <c r="AN1436" s="784">
        <f t="shared" si="660"/>
        <v>0</v>
      </c>
      <c r="AO1436" s="784"/>
      <c r="AP1436" s="784"/>
      <c r="AQ1436" s="784"/>
      <c r="AR1436" s="363"/>
      <c r="AS1436" s="785">
        <f t="shared" si="661"/>
        <v>0</v>
      </c>
      <c r="AT1436" s="785"/>
      <c r="AU1436" s="785"/>
      <c r="AV1436" s="785"/>
      <c r="AW1436" s="785">
        <f t="shared" si="662"/>
        <v>0</v>
      </c>
      <c r="AX1436" s="91"/>
      <c r="AY1436" s="116">
        <f t="shared" si="663"/>
        <v>0</v>
      </c>
      <c r="AZ1436" s="116">
        <f t="shared" si="664"/>
        <v>0</v>
      </c>
      <c r="BA1436" s="116">
        <f t="shared" si="665"/>
        <v>0</v>
      </c>
      <c r="BB1436" s="116">
        <f t="shared" si="666"/>
        <v>0</v>
      </c>
      <c r="BC1436" s="115">
        <f t="shared" si="672"/>
        <v>0</v>
      </c>
      <c r="BD1436" s="116">
        <f t="shared" si="667"/>
        <v>0</v>
      </c>
      <c r="BE1436" s="120">
        <f t="shared" si="673"/>
        <v>0</v>
      </c>
      <c r="BF1436" s="115">
        <f t="shared" si="674"/>
        <v>0</v>
      </c>
      <c r="BG1436" s="116">
        <f t="shared" si="668"/>
        <v>0</v>
      </c>
      <c r="BH1436" s="120">
        <f t="shared" si="675"/>
        <v>0</v>
      </c>
      <c r="BI1436" s="115">
        <f t="shared" si="676"/>
        <v>0</v>
      </c>
      <c r="BJ1436" s="116">
        <f t="shared" si="669"/>
        <v>0</v>
      </c>
      <c r="BK1436" s="120">
        <f t="shared" si="677"/>
        <v>0</v>
      </c>
      <c r="BL1436" s="120">
        <f t="shared" si="678"/>
        <v>0</v>
      </c>
      <c r="BN1436" s="375">
        <f t="shared" si="670"/>
        <v>0</v>
      </c>
      <c r="BP1436" s="380"/>
      <c r="DH1436" s="102"/>
    </row>
    <row r="1437" spans="1:112" hidden="1">
      <c r="A1437" s="110"/>
      <c r="B1437" s="786"/>
      <c r="C1437" s="786"/>
      <c r="D1437" s="786"/>
      <c r="E1437" s="786"/>
      <c r="F1437" s="786"/>
      <c r="G1437" s="786"/>
      <c r="H1437" s="786"/>
      <c r="I1437" s="786"/>
      <c r="J1437" s="786"/>
      <c r="K1437" s="786"/>
      <c r="L1437" s="786"/>
      <c r="M1437" s="786"/>
      <c r="N1437" s="786"/>
      <c r="O1437" s="786"/>
      <c r="P1437" s="786"/>
      <c r="Q1437" s="786"/>
      <c r="R1437" s="787"/>
      <c r="S1437" s="787"/>
      <c r="T1437" s="788"/>
      <c r="U1437" s="787"/>
      <c r="V1437" s="787"/>
      <c r="W1437" s="783"/>
      <c r="X1437" s="789"/>
      <c r="Y1437" s="789"/>
      <c r="Z1437" s="789"/>
      <c r="AA1437" s="789"/>
      <c r="AB1437" s="789"/>
      <c r="AC1437" s="781"/>
      <c r="AD1437" s="782"/>
      <c r="AE1437" s="783"/>
      <c r="AF1437" s="784">
        <f t="shared" si="671"/>
        <v>0</v>
      </c>
      <c r="AG1437" s="784"/>
      <c r="AH1437" s="784"/>
      <c r="AI1437" s="784"/>
      <c r="AJ1437" s="784">
        <f t="shared" si="659"/>
        <v>0</v>
      </c>
      <c r="AK1437" s="784"/>
      <c r="AL1437" s="784"/>
      <c r="AM1437" s="784"/>
      <c r="AN1437" s="784">
        <f t="shared" si="660"/>
        <v>0</v>
      </c>
      <c r="AO1437" s="784"/>
      <c r="AP1437" s="784"/>
      <c r="AQ1437" s="784"/>
      <c r="AR1437" s="363"/>
      <c r="AS1437" s="785">
        <f t="shared" si="661"/>
        <v>0</v>
      </c>
      <c r="AT1437" s="785"/>
      <c r="AU1437" s="785"/>
      <c r="AV1437" s="785"/>
      <c r="AW1437" s="785">
        <f t="shared" si="662"/>
        <v>0</v>
      </c>
      <c r="AX1437" s="91"/>
      <c r="AY1437" s="116">
        <f t="shared" si="663"/>
        <v>0</v>
      </c>
      <c r="AZ1437" s="116">
        <f t="shared" si="664"/>
        <v>0</v>
      </c>
      <c r="BA1437" s="116">
        <f t="shared" si="665"/>
        <v>0</v>
      </c>
      <c r="BB1437" s="116">
        <f t="shared" si="666"/>
        <v>0</v>
      </c>
      <c r="BC1437" s="115">
        <f t="shared" si="672"/>
        <v>0</v>
      </c>
      <c r="BD1437" s="116">
        <f t="shared" si="667"/>
        <v>0</v>
      </c>
      <c r="BE1437" s="120">
        <f t="shared" si="673"/>
        <v>0</v>
      </c>
      <c r="BF1437" s="115">
        <f t="shared" si="674"/>
        <v>0</v>
      </c>
      <c r="BG1437" s="116">
        <f t="shared" si="668"/>
        <v>0</v>
      </c>
      <c r="BH1437" s="120">
        <f t="shared" si="675"/>
        <v>0</v>
      </c>
      <c r="BI1437" s="115">
        <f t="shared" si="676"/>
        <v>0</v>
      </c>
      <c r="BJ1437" s="116">
        <f t="shared" si="669"/>
        <v>0</v>
      </c>
      <c r="BK1437" s="120">
        <f t="shared" si="677"/>
        <v>0</v>
      </c>
      <c r="BL1437" s="120">
        <f t="shared" si="678"/>
        <v>0</v>
      </c>
      <c r="BN1437" s="375">
        <f t="shared" si="670"/>
        <v>0</v>
      </c>
      <c r="BP1437" s="380"/>
      <c r="DH1437" s="102"/>
    </row>
    <row r="1438" spans="1:112" hidden="1">
      <c r="A1438" s="110"/>
      <c r="B1438" s="786"/>
      <c r="C1438" s="786"/>
      <c r="D1438" s="786"/>
      <c r="E1438" s="786"/>
      <c r="F1438" s="786"/>
      <c r="G1438" s="786"/>
      <c r="H1438" s="786"/>
      <c r="I1438" s="786"/>
      <c r="J1438" s="786"/>
      <c r="K1438" s="786"/>
      <c r="L1438" s="786"/>
      <c r="M1438" s="786"/>
      <c r="N1438" s="786"/>
      <c r="O1438" s="786"/>
      <c r="P1438" s="786"/>
      <c r="Q1438" s="786"/>
      <c r="R1438" s="787"/>
      <c r="S1438" s="787"/>
      <c r="T1438" s="788"/>
      <c r="U1438" s="787"/>
      <c r="V1438" s="787"/>
      <c r="W1438" s="783"/>
      <c r="X1438" s="789"/>
      <c r="Y1438" s="789"/>
      <c r="Z1438" s="789"/>
      <c r="AA1438" s="789"/>
      <c r="AB1438" s="789"/>
      <c r="AC1438" s="781"/>
      <c r="AD1438" s="782"/>
      <c r="AE1438" s="783"/>
      <c r="AF1438" s="784">
        <f t="shared" si="671"/>
        <v>0</v>
      </c>
      <c r="AG1438" s="784"/>
      <c r="AH1438" s="784"/>
      <c r="AI1438" s="784"/>
      <c r="AJ1438" s="784">
        <f t="shared" si="659"/>
        <v>0</v>
      </c>
      <c r="AK1438" s="784"/>
      <c r="AL1438" s="784"/>
      <c r="AM1438" s="784"/>
      <c r="AN1438" s="784">
        <f t="shared" si="660"/>
        <v>0</v>
      </c>
      <c r="AO1438" s="784"/>
      <c r="AP1438" s="784"/>
      <c r="AQ1438" s="784"/>
      <c r="AR1438" s="363"/>
      <c r="AS1438" s="785">
        <f t="shared" si="661"/>
        <v>0</v>
      </c>
      <c r="AT1438" s="785"/>
      <c r="AU1438" s="785"/>
      <c r="AV1438" s="785"/>
      <c r="AW1438" s="785">
        <f t="shared" si="662"/>
        <v>0</v>
      </c>
      <c r="AX1438" s="91"/>
      <c r="AY1438" s="116">
        <f t="shared" si="663"/>
        <v>0</v>
      </c>
      <c r="AZ1438" s="116">
        <f t="shared" si="664"/>
        <v>0</v>
      </c>
      <c r="BA1438" s="116">
        <f t="shared" si="665"/>
        <v>0</v>
      </c>
      <c r="BB1438" s="116">
        <f t="shared" si="666"/>
        <v>0</v>
      </c>
      <c r="BC1438" s="115">
        <f t="shared" si="672"/>
        <v>0</v>
      </c>
      <c r="BD1438" s="116">
        <f t="shared" si="667"/>
        <v>0</v>
      </c>
      <c r="BE1438" s="120">
        <f t="shared" si="673"/>
        <v>0</v>
      </c>
      <c r="BF1438" s="115">
        <f t="shared" si="674"/>
        <v>0</v>
      </c>
      <c r="BG1438" s="116">
        <f t="shared" si="668"/>
        <v>0</v>
      </c>
      <c r="BH1438" s="120">
        <f t="shared" si="675"/>
        <v>0</v>
      </c>
      <c r="BI1438" s="115">
        <f t="shared" si="676"/>
        <v>0</v>
      </c>
      <c r="BJ1438" s="116">
        <f t="shared" si="669"/>
        <v>0</v>
      </c>
      <c r="BK1438" s="120">
        <f t="shared" si="677"/>
        <v>0</v>
      </c>
      <c r="BL1438" s="120">
        <f t="shared" si="678"/>
        <v>0</v>
      </c>
      <c r="BN1438" s="375">
        <f t="shared" si="670"/>
        <v>0</v>
      </c>
      <c r="BP1438" s="380"/>
      <c r="DH1438" s="102"/>
    </row>
    <row r="1439" spans="1:112" hidden="1">
      <c r="A1439" s="110"/>
      <c r="B1439" s="786"/>
      <c r="C1439" s="786"/>
      <c r="D1439" s="786"/>
      <c r="E1439" s="786"/>
      <c r="F1439" s="786"/>
      <c r="G1439" s="786"/>
      <c r="H1439" s="786"/>
      <c r="I1439" s="786"/>
      <c r="J1439" s="786"/>
      <c r="K1439" s="786"/>
      <c r="L1439" s="786"/>
      <c r="M1439" s="786"/>
      <c r="N1439" s="786"/>
      <c r="O1439" s="786"/>
      <c r="P1439" s="786"/>
      <c r="Q1439" s="786"/>
      <c r="R1439" s="787"/>
      <c r="S1439" s="787"/>
      <c r="T1439" s="788"/>
      <c r="U1439" s="787"/>
      <c r="V1439" s="787"/>
      <c r="W1439" s="783"/>
      <c r="X1439" s="789"/>
      <c r="Y1439" s="789"/>
      <c r="Z1439" s="789"/>
      <c r="AA1439" s="789"/>
      <c r="AB1439" s="789"/>
      <c r="AC1439" s="781"/>
      <c r="AD1439" s="782"/>
      <c r="AE1439" s="783"/>
      <c r="AF1439" s="784">
        <f t="shared" si="671"/>
        <v>0</v>
      </c>
      <c r="AG1439" s="784"/>
      <c r="AH1439" s="784"/>
      <c r="AI1439" s="784"/>
      <c r="AJ1439" s="784">
        <f t="shared" si="659"/>
        <v>0</v>
      </c>
      <c r="AK1439" s="784"/>
      <c r="AL1439" s="784"/>
      <c r="AM1439" s="784"/>
      <c r="AN1439" s="784">
        <f t="shared" si="660"/>
        <v>0</v>
      </c>
      <c r="AO1439" s="784"/>
      <c r="AP1439" s="784"/>
      <c r="AQ1439" s="784"/>
      <c r="AR1439" s="363"/>
      <c r="AS1439" s="785">
        <f t="shared" si="661"/>
        <v>0</v>
      </c>
      <c r="AT1439" s="785"/>
      <c r="AU1439" s="785"/>
      <c r="AV1439" s="785"/>
      <c r="AW1439" s="785">
        <f t="shared" si="662"/>
        <v>0</v>
      </c>
      <c r="AX1439" s="91"/>
      <c r="AY1439" s="116">
        <f t="shared" si="663"/>
        <v>0</v>
      </c>
      <c r="AZ1439" s="116">
        <f t="shared" si="664"/>
        <v>0</v>
      </c>
      <c r="BA1439" s="116">
        <f t="shared" si="665"/>
        <v>0</v>
      </c>
      <c r="BB1439" s="116">
        <f t="shared" si="666"/>
        <v>0</v>
      </c>
      <c r="BC1439" s="115">
        <f t="shared" si="672"/>
        <v>0</v>
      </c>
      <c r="BD1439" s="116">
        <f t="shared" si="667"/>
        <v>0</v>
      </c>
      <c r="BE1439" s="120">
        <f t="shared" si="673"/>
        <v>0</v>
      </c>
      <c r="BF1439" s="115">
        <f t="shared" si="674"/>
        <v>0</v>
      </c>
      <c r="BG1439" s="116">
        <f t="shared" si="668"/>
        <v>0</v>
      </c>
      <c r="BH1439" s="120">
        <f t="shared" si="675"/>
        <v>0</v>
      </c>
      <c r="BI1439" s="115">
        <f t="shared" si="676"/>
        <v>0</v>
      </c>
      <c r="BJ1439" s="116">
        <f t="shared" si="669"/>
        <v>0</v>
      </c>
      <c r="BK1439" s="120">
        <f t="shared" si="677"/>
        <v>0</v>
      </c>
      <c r="BL1439" s="120">
        <f t="shared" si="678"/>
        <v>0</v>
      </c>
      <c r="BN1439" s="375">
        <f t="shared" si="670"/>
        <v>0</v>
      </c>
      <c r="BP1439" s="380"/>
      <c r="DH1439" s="102"/>
    </row>
    <row r="1440" spans="1:112" hidden="1">
      <c r="A1440" s="110"/>
      <c r="B1440" s="786"/>
      <c r="C1440" s="786"/>
      <c r="D1440" s="786"/>
      <c r="E1440" s="786"/>
      <c r="F1440" s="786"/>
      <c r="G1440" s="786"/>
      <c r="H1440" s="786"/>
      <c r="I1440" s="786"/>
      <c r="J1440" s="786"/>
      <c r="K1440" s="786"/>
      <c r="L1440" s="786"/>
      <c r="M1440" s="786"/>
      <c r="N1440" s="786"/>
      <c r="O1440" s="786"/>
      <c r="P1440" s="786"/>
      <c r="Q1440" s="786"/>
      <c r="R1440" s="787"/>
      <c r="S1440" s="787"/>
      <c r="T1440" s="788"/>
      <c r="U1440" s="787"/>
      <c r="V1440" s="787"/>
      <c r="W1440" s="783"/>
      <c r="X1440" s="789"/>
      <c r="Y1440" s="789"/>
      <c r="Z1440" s="789"/>
      <c r="AA1440" s="789"/>
      <c r="AB1440" s="789"/>
      <c r="AC1440" s="781"/>
      <c r="AD1440" s="782"/>
      <c r="AE1440" s="783"/>
      <c r="AF1440" s="784">
        <f t="shared" si="671"/>
        <v>0</v>
      </c>
      <c r="AG1440" s="784"/>
      <c r="AH1440" s="784"/>
      <c r="AI1440" s="784"/>
      <c r="AJ1440" s="784">
        <f t="shared" si="659"/>
        <v>0</v>
      </c>
      <c r="AK1440" s="784"/>
      <c r="AL1440" s="784"/>
      <c r="AM1440" s="784"/>
      <c r="AN1440" s="784">
        <f t="shared" si="660"/>
        <v>0</v>
      </c>
      <c r="AO1440" s="784"/>
      <c r="AP1440" s="784"/>
      <c r="AQ1440" s="784"/>
      <c r="AR1440" s="363"/>
      <c r="AS1440" s="785">
        <f t="shared" si="661"/>
        <v>0</v>
      </c>
      <c r="AT1440" s="785"/>
      <c r="AU1440" s="785"/>
      <c r="AV1440" s="785"/>
      <c r="AW1440" s="785">
        <f t="shared" si="662"/>
        <v>0</v>
      </c>
      <c r="AX1440" s="91"/>
      <c r="AY1440" s="116">
        <f t="shared" si="663"/>
        <v>0</v>
      </c>
      <c r="AZ1440" s="116">
        <f t="shared" si="664"/>
        <v>0</v>
      </c>
      <c r="BA1440" s="116">
        <f t="shared" si="665"/>
        <v>0</v>
      </c>
      <c r="BB1440" s="116">
        <f t="shared" si="666"/>
        <v>0</v>
      </c>
      <c r="BC1440" s="115">
        <f t="shared" si="672"/>
        <v>0</v>
      </c>
      <c r="BD1440" s="116">
        <f t="shared" si="667"/>
        <v>0</v>
      </c>
      <c r="BE1440" s="120">
        <f t="shared" si="673"/>
        <v>0</v>
      </c>
      <c r="BF1440" s="115">
        <f t="shared" si="674"/>
        <v>0</v>
      </c>
      <c r="BG1440" s="116">
        <f t="shared" si="668"/>
        <v>0</v>
      </c>
      <c r="BH1440" s="120">
        <f t="shared" si="675"/>
        <v>0</v>
      </c>
      <c r="BI1440" s="115">
        <f t="shared" si="676"/>
        <v>0</v>
      </c>
      <c r="BJ1440" s="116">
        <f t="shared" si="669"/>
        <v>0</v>
      </c>
      <c r="BK1440" s="120">
        <f t="shared" si="677"/>
        <v>0</v>
      </c>
      <c r="BL1440" s="120">
        <f t="shared" si="678"/>
        <v>0</v>
      </c>
      <c r="BN1440" s="375">
        <f t="shared" si="670"/>
        <v>0</v>
      </c>
      <c r="BP1440" s="380"/>
      <c r="DH1440" s="102"/>
    </row>
    <row r="1441" spans="1:112" hidden="1">
      <c r="A1441" s="110"/>
      <c r="B1441" s="786"/>
      <c r="C1441" s="786"/>
      <c r="D1441" s="786"/>
      <c r="E1441" s="786"/>
      <c r="F1441" s="786"/>
      <c r="G1441" s="786"/>
      <c r="H1441" s="786"/>
      <c r="I1441" s="786"/>
      <c r="J1441" s="786"/>
      <c r="K1441" s="786"/>
      <c r="L1441" s="786"/>
      <c r="M1441" s="786"/>
      <c r="N1441" s="786"/>
      <c r="O1441" s="786"/>
      <c r="P1441" s="786"/>
      <c r="Q1441" s="786"/>
      <c r="R1441" s="787"/>
      <c r="S1441" s="787"/>
      <c r="T1441" s="788"/>
      <c r="U1441" s="787"/>
      <c r="V1441" s="787"/>
      <c r="W1441" s="783"/>
      <c r="X1441" s="789"/>
      <c r="Y1441" s="789"/>
      <c r="Z1441" s="789"/>
      <c r="AA1441" s="789"/>
      <c r="AB1441" s="789"/>
      <c r="AC1441" s="781"/>
      <c r="AD1441" s="782"/>
      <c r="AE1441" s="783"/>
      <c r="AF1441" s="784">
        <f t="shared" si="671"/>
        <v>0</v>
      </c>
      <c r="AG1441" s="784"/>
      <c r="AH1441" s="784"/>
      <c r="AI1441" s="784"/>
      <c r="AJ1441" s="784">
        <f t="shared" si="659"/>
        <v>0</v>
      </c>
      <c r="AK1441" s="784"/>
      <c r="AL1441" s="784"/>
      <c r="AM1441" s="784"/>
      <c r="AN1441" s="784">
        <f t="shared" si="660"/>
        <v>0</v>
      </c>
      <c r="AO1441" s="784"/>
      <c r="AP1441" s="784"/>
      <c r="AQ1441" s="784"/>
      <c r="AR1441" s="363"/>
      <c r="AS1441" s="785">
        <f t="shared" si="661"/>
        <v>0</v>
      </c>
      <c r="AT1441" s="785"/>
      <c r="AU1441" s="785"/>
      <c r="AV1441" s="785"/>
      <c r="AW1441" s="785">
        <f t="shared" si="662"/>
        <v>0</v>
      </c>
      <c r="AX1441" s="91"/>
      <c r="AY1441" s="116">
        <f t="shared" si="663"/>
        <v>0</v>
      </c>
      <c r="AZ1441" s="116">
        <f t="shared" si="664"/>
        <v>0</v>
      </c>
      <c r="BA1441" s="116">
        <f t="shared" si="665"/>
        <v>0</v>
      </c>
      <c r="BB1441" s="116">
        <f t="shared" si="666"/>
        <v>0</v>
      </c>
      <c r="BC1441" s="115">
        <f t="shared" si="672"/>
        <v>0</v>
      </c>
      <c r="BD1441" s="116">
        <f t="shared" si="667"/>
        <v>0</v>
      </c>
      <c r="BE1441" s="120">
        <f t="shared" si="673"/>
        <v>0</v>
      </c>
      <c r="BF1441" s="115">
        <f t="shared" si="674"/>
        <v>0</v>
      </c>
      <c r="BG1441" s="116">
        <f t="shared" si="668"/>
        <v>0</v>
      </c>
      <c r="BH1441" s="120">
        <f t="shared" si="675"/>
        <v>0</v>
      </c>
      <c r="BI1441" s="115">
        <f t="shared" si="676"/>
        <v>0</v>
      </c>
      <c r="BJ1441" s="116">
        <f t="shared" si="669"/>
        <v>0</v>
      </c>
      <c r="BK1441" s="120">
        <f t="shared" si="677"/>
        <v>0</v>
      </c>
      <c r="BL1441" s="120">
        <f t="shared" si="678"/>
        <v>0</v>
      </c>
      <c r="BN1441" s="375">
        <f t="shared" si="670"/>
        <v>0</v>
      </c>
      <c r="BP1441" s="380"/>
      <c r="DH1441" s="102"/>
    </row>
    <row r="1442" spans="1:112" hidden="1">
      <c r="A1442" s="110"/>
      <c r="B1442" s="786"/>
      <c r="C1442" s="786"/>
      <c r="D1442" s="786"/>
      <c r="E1442" s="786"/>
      <c r="F1442" s="786"/>
      <c r="G1442" s="786"/>
      <c r="H1442" s="786"/>
      <c r="I1442" s="786"/>
      <c r="J1442" s="786"/>
      <c r="K1442" s="786"/>
      <c r="L1442" s="786"/>
      <c r="M1442" s="786"/>
      <c r="N1442" s="786"/>
      <c r="O1442" s="786"/>
      <c r="P1442" s="786"/>
      <c r="Q1442" s="786"/>
      <c r="R1442" s="787"/>
      <c r="S1442" s="787"/>
      <c r="T1442" s="788"/>
      <c r="U1442" s="787"/>
      <c r="V1442" s="787"/>
      <c r="W1442" s="783"/>
      <c r="X1442" s="789"/>
      <c r="Y1442" s="789"/>
      <c r="Z1442" s="789"/>
      <c r="AA1442" s="789"/>
      <c r="AB1442" s="789"/>
      <c r="AC1442" s="781"/>
      <c r="AD1442" s="782"/>
      <c r="AE1442" s="783"/>
      <c r="AF1442" s="784">
        <f t="shared" si="671"/>
        <v>0</v>
      </c>
      <c r="AG1442" s="784"/>
      <c r="AH1442" s="784"/>
      <c r="AI1442" s="784"/>
      <c r="AJ1442" s="784">
        <f t="shared" si="659"/>
        <v>0</v>
      </c>
      <c r="AK1442" s="784"/>
      <c r="AL1442" s="784"/>
      <c r="AM1442" s="784"/>
      <c r="AN1442" s="784">
        <f t="shared" si="660"/>
        <v>0</v>
      </c>
      <c r="AO1442" s="784"/>
      <c r="AP1442" s="784"/>
      <c r="AQ1442" s="784"/>
      <c r="AR1442" s="363"/>
      <c r="AS1442" s="785">
        <f t="shared" si="661"/>
        <v>0</v>
      </c>
      <c r="AT1442" s="785"/>
      <c r="AU1442" s="785"/>
      <c r="AV1442" s="785"/>
      <c r="AW1442" s="785">
        <f t="shared" si="662"/>
        <v>0</v>
      </c>
      <c r="AX1442" s="91"/>
      <c r="AY1442" s="116">
        <f t="shared" si="663"/>
        <v>0</v>
      </c>
      <c r="AZ1442" s="116">
        <f t="shared" si="664"/>
        <v>0</v>
      </c>
      <c r="BA1442" s="116">
        <f t="shared" si="665"/>
        <v>0</v>
      </c>
      <c r="BB1442" s="116">
        <f t="shared" si="666"/>
        <v>0</v>
      </c>
      <c r="BC1442" s="115">
        <f t="shared" si="672"/>
        <v>0</v>
      </c>
      <c r="BD1442" s="116">
        <f t="shared" si="667"/>
        <v>0</v>
      </c>
      <c r="BE1442" s="120">
        <f t="shared" si="673"/>
        <v>0</v>
      </c>
      <c r="BF1442" s="115">
        <f t="shared" si="674"/>
        <v>0</v>
      </c>
      <c r="BG1442" s="116">
        <f t="shared" si="668"/>
        <v>0</v>
      </c>
      <c r="BH1442" s="120">
        <f t="shared" si="675"/>
        <v>0</v>
      </c>
      <c r="BI1442" s="115">
        <f t="shared" si="676"/>
        <v>0</v>
      </c>
      <c r="BJ1442" s="116">
        <f t="shared" si="669"/>
        <v>0</v>
      </c>
      <c r="BK1442" s="120">
        <f t="shared" si="677"/>
        <v>0</v>
      </c>
      <c r="BL1442" s="120">
        <f t="shared" si="678"/>
        <v>0</v>
      </c>
      <c r="BN1442" s="375">
        <f t="shared" si="670"/>
        <v>0</v>
      </c>
      <c r="BP1442" s="380"/>
      <c r="DH1442" s="102"/>
    </row>
    <row r="1443" spans="1:112" hidden="1">
      <c r="A1443" s="110"/>
      <c r="B1443" s="786"/>
      <c r="C1443" s="786"/>
      <c r="D1443" s="786"/>
      <c r="E1443" s="786"/>
      <c r="F1443" s="786"/>
      <c r="G1443" s="786"/>
      <c r="H1443" s="786"/>
      <c r="I1443" s="786"/>
      <c r="J1443" s="786"/>
      <c r="K1443" s="786"/>
      <c r="L1443" s="786"/>
      <c r="M1443" s="786"/>
      <c r="N1443" s="786"/>
      <c r="O1443" s="786"/>
      <c r="P1443" s="786"/>
      <c r="Q1443" s="786"/>
      <c r="R1443" s="787"/>
      <c r="S1443" s="787"/>
      <c r="T1443" s="788"/>
      <c r="U1443" s="787"/>
      <c r="V1443" s="787"/>
      <c r="W1443" s="783"/>
      <c r="X1443" s="789"/>
      <c r="Y1443" s="789"/>
      <c r="Z1443" s="789"/>
      <c r="AA1443" s="789"/>
      <c r="AB1443" s="789"/>
      <c r="AC1443" s="781"/>
      <c r="AD1443" s="782"/>
      <c r="AE1443" s="783"/>
      <c r="AF1443" s="784">
        <f t="shared" si="671"/>
        <v>0</v>
      </c>
      <c r="AG1443" s="784"/>
      <c r="AH1443" s="784"/>
      <c r="AI1443" s="784"/>
      <c r="AJ1443" s="784">
        <f t="shared" si="659"/>
        <v>0</v>
      </c>
      <c r="AK1443" s="784"/>
      <c r="AL1443" s="784"/>
      <c r="AM1443" s="784"/>
      <c r="AN1443" s="784">
        <f t="shared" si="660"/>
        <v>0</v>
      </c>
      <c r="AO1443" s="784"/>
      <c r="AP1443" s="784"/>
      <c r="AQ1443" s="784"/>
      <c r="AR1443" s="363"/>
      <c r="AS1443" s="785">
        <f t="shared" si="661"/>
        <v>0</v>
      </c>
      <c r="AT1443" s="785"/>
      <c r="AU1443" s="785"/>
      <c r="AV1443" s="785"/>
      <c r="AW1443" s="785">
        <f t="shared" si="662"/>
        <v>0</v>
      </c>
      <c r="AX1443" s="91"/>
      <c r="AY1443" s="116">
        <f t="shared" si="663"/>
        <v>0</v>
      </c>
      <c r="AZ1443" s="116">
        <f t="shared" si="664"/>
        <v>0</v>
      </c>
      <c r="BA1443" s="116">
        <f t="shared" si="665"/>
        <v>0</v>
      </c>
      <c r="BB1443" s="116">
        <f t="shared" si="666"/>
        <v>0</v>
      </c>
      <c r="BC1443" s="115">
        <f t="shared" si="672"/>
        <v>0</v>
      </c>
      <c r="BD1443" s="116">
        <f t="shared" si="667"/>
        <v>0</v>
      </c>
      <c r="BE1443" s="120">
        <f t="shared" si="673"/>
        <v>0</v>
      </c>
      <c r="BF1443" s="115">
        <f t="shared" si="674"/>
        <v>0</v>
      </c>
      <c r="BG1443" s="116">
        <f t="shared" si="668"/>
        <v>0</v>
      </c>
      <c r="BH1443" s="120">
        <f t="shared" si="675"/>
        <v>0</v>
      </c>
      <c r="BI1443" s="115">
        <f t="shared" si="676"/>
        <v>0</v>
      </c>
      <c r="BJ1443" s="116">
        <f t="shared" si="669"/>
        <v>0</v>
      </c>
      <c r="BK1443" s="120">
        <f t="shared" si="677"/>
        <v>0</v>
      </c>
      <c r="BL1443" s="120">
        <f t="shared" si="678"/>
        <v>0</v>
      </c>
      <c r="BN1443" s="375">
        <f t="shared" si="670"/>
        <v>0</v>
      </c>
      <c r="BP1443" s="380"/>
      <c r="DH1443" s="102"/>
    </row>
    <row r="1444" spans="1:112" hidden="1">
      <c r="A1444" s="110"/>
      <c r="B1444" s="786"/>
      <c r="C1444" s="786"/>
      <c r="D1444" s="786"/>
      <c r="E1444" s="786"/>
      <c r="F1444" s="786"/>
      <c r="G1444" s="786"/>
      <c r="H1444" s="786"/>
      <c r="I1444" s="786"/>
      <c r="J1444" s="786"/>
      <c r="K1444" s="786"/>
      <c r="L1444" s="786"/>
      <c r="M1444" s="786"/>
      <c r="N1444" s="786"/>
      <c r="O1444" s="786"/>
      <c r="P1444" s="786"/>
      <c r="Q1444" s="786"/>
      <c r="R1444" s="787"/>
      <c r="S1444" s="787"/>
      <c r="T1444" s="788"/>
      <c r="U1444" s="787"/>
      <c r="V1444" s="787"/>
      <c r="W1444" s="783"/>
      <c r="X1444" s="789"/>
      <c r="Y1444" s="789"/>
      <c r="Z1444" s="789"/>
      <c r="AA1444" s="789"/>
      <c r="AB1444" s="789"/>
      <c r="AC1444" s="781"/>
      <c r="AD1444" s="782"/>
      <c r="AE1444" s="783"/>
      <c r="AF1444" s="784">
        <f t="shared" si="671"/>
        <v>0</v>
      </c>
      <c r="AG1444" s="784"/>
      <c r="AH1444" s="784"/>
      <c r="AI1444" s="784"/>
      <c r="AJ1444" s="784">
        <f t="shared" si="659"/>
        <v>0</v>
      </c>
      <c r="AK1444" s="784"/>
      <c r="AL1444" s="784"/>
      <c r="AM1444" s="784"/>
      <c r="AN1444" s="784">
        <f t="shared" si="660"/>
        <v>0</v>
      </c>
      <c r="AO1444" s="784"/>
      <c r="AP1444" s="784"/>
      <c r="AQ1444" s="784"/>
      <c r="AR1444" s="363"/>
      <c r="AS1444" s="785">
        <f t="shared" si="661"/>
        <v>0</v>
      </c>
      <c r="AT1444" s="785"/>
      <c r="AU1444" s="785"/>
      <c r="AV1444" s="785"/>
      <c r="AW1444" s="785">
        <f t="shared" si="662"/>
        <v>0</v>
      </c>
      <c r="AX1444" s="91"/>
      <c r="AY1444" s="116">
        <f t="shared" si="663"/>
        <v>0</v>
      </c>
      <c r="AZ1444" s="116">
        <f t="shared" si="664"/>
        <v>0</v>
      </c>
      <c r="BA1444" s="116">
        <f t="shared" si="665"/>
        <v>0</v>
      </c>
      <c r="BB1444" s="116">
        <f t="shared" si="666"/>
        <v>0</v>
      </c>
      <c r="BC1444" s="115">
        <f t="shared" si="672"/>
        <v>0</v>
      </c>
      <c r="BD1444" s="116">
        <f t="shared" si="667"/>
        <v>0</v>
      </c>
      <c r="BE1444" s="120">
        <f t="shared" si="673"/>
        <v>0</v>
      </c>
      <c r="BF1444" s="115">
        <f t="shared" si="674"/>
        <v>0</v>
      </c>
      <c r="BG1444" s="116">
        <f t="shared" si="668"/>
        <v>0</v>
      </c>
      <c r="BH1444" s="120">
        <f t="shared" si="675"/>
        <v>0</v>
      </c>
      <c r="BI1444" s="115">
        <f t="shared" si="676"/>
        <v>0</v>
      </c>
      <c r="BJ1444" s="116">
        <f t="shared" si="669"/>
        <v>0</v>
      </c>
      <c r="BK1444" s="120">
        <f t="shared" si="677"/>
        <v>0</v>
      </c>
      <c r="BL1444" s="120">
        <f t="shared" si="678"/>
        <v>0</v>
      </c>
      <c r="BN1444" s="375">
        <f t="shared" si="670"/>
        <v>0</v>
      </c>
      <c r="BP1444" s="380"/>
      <c r="DH1444" s="102"/>
    </row>
    <row r="1445" spans="1:112" hidden="1">
      <c r="A1445" s="110"/>
      <c r="B1445" s="786"/>
      <c r="C1445" s="786"/>
      <c r="D1445" s="786"/>
      <c r="E1445" s="786"/>
      <c r="F1445" s="786"/>
      <c r="G1445" s="786"/>
      <c r="H1445" s="786"/>
      <c r="I1445" s="786"/>
      <c r="J1445" s="786"/>
      <c r="K1445" s="786"/>
      <c r="L1445" s="786"/>
      <c r="M1445" s="786"/>
      <c r="N1445" s="786"/>
      <c r="O1445" s="786"/>
      <c r="P1445" s="786"/>
      <c r="Q1445" s="786"/>
      <c r="R1445" s="787"/>
      <c r="S1445" s="787"/>
      <c r="T1445" s="788"/>
      <c r="U1445" s="787"/>
      <c r="V1445" s="787"/>
      <c r="W1445" s="783"/>
      <c r="X1445" s="789"/>
      <c r="Y1445" s="789"/>
      <c r="Z1445" s="789"/>
      <c r="AA1445" s="789"/>
      <c r="AB1445" s="789"/>
      <c r="AC1445" s="781"/>
      <c r="AD1445" s="782"/>
      <c r="AE1445" s="783"/>
      <c r="AF1445" s="784">
        <f t="shared" si="671"/>
        <v>0</v>
      </c>
      <c r="AG1445" s="784"/>
      <c r="AH1445" s="784"/>
      <c r="AI1445" s="784"/>
      <c r="AJ1445" s="784">
        <f t="shared" si="659"/>
        <v>0</v>
      </c>
      <c r="AK1445" s="784"/>
      <c r="AL1445" s="784"/>
      <c r="AM1445" s="784"/>
      <c r="AN1445" s="784">
        <f t="shared" si="660"/>
        <v>0</v>
      </c>
      <c r="AO1445" s="784"/>
      <c r="AP1445" s="784"/>
      <c r="AQ1445" s="784"/>
      <c r="AR1445" s="363"/>
      <c r="AS1445" s="785">
        <f t="shared" si="661"/>
        <v>0</v>
      </c>
      <c r="AT1445" s="785"/>
      <c r="AU1445" s="785"/>
      <c r="AV1445" s="785"/>
      <c r="AW1445" s="785">
        <f t="shared" si="662"/>
        <v>0</v>
      </c>
      <c r="AX1445" s="91"/>
      <c r="AY1445" s="116">
        <f t="shared" si="663"/>
        <v>0</v>
      </c>
      <c r="AZ1445" s="116">
        <f t="shared" si="664"/>
        <v>0</v>
      </c>
      <c r="BA1445" s="116">
        <f t="shared" si="665"/>
        <v>0</v>
      </c>
      <c r="BB1445" s="116">
        <f t="shared" si="666"/>
        <v>0</v>
      </c>
      <c r="BC1445" s="115">
        <f t="shared" si="672"/>
        <v>0</v>
      </c>
      <c r="BD1445" s="116">
        <f t="shared" si="667"/>
        <v>0</v>
      </c>
      <c r="BE1445" s="120">
        <f t="shared" si="673"/>
        <v>0</v>
      </c>
      <c r="BF1445" s="115">
        <f t="shared" si="674"/>
        <v>0</v>
      </c>
      <c r="BG1445" s="116">
        <f t="shared" si="668"/>
        <v>0</v>
      </c>
      <c r="BH1445" s="120">
        <f t="shared" si="675"/>
        <v>0</v>
      </c>
      <c r="BI1445" s="115">
        <f t="shared" si="676"/>
        <v>0</v>
      </c>
      <c r="BJ1445" s="116">
        <f t="shared" si="669"/>
        <v>0</v>
      </c>
      <c r="BK1445" s="120">
        <f t="shared" si="677"/>
        <v>0</v>
      </c>
      <c r="BL1445" s="120">
        <f t="shared" si="678"/>
        <v>0</v>
      </c>
      <c r="BN1445" s="375">
        <f t="shared" si="670"/>
        <v>0</v>
      </c>
      <c r="BP1445" s="380"/>
      <c r="DH1445" s="102"/>
    </row>
    <row r="1446" spans="1:112" ht="5" hidden="1" customHeight="1">
      <c r="A1446" s="103"/>
      <c r="B1446" s="364"/>
      <c r="C1446" s="364"/>
      <c r="D1446" s="364"/>
      <c r="E1446" s="364"/>
      <c r="F1446" s="364"/>
      <c r="G1446" s="364"/>
      <c r="H1446" s="364"/>
      <c r="I1446" s="364"/>
      <c r="J1446" s="364"/>
      <c r="K1446" s="364"/>
      <c r="L1446" s="364"/>
      <c r="M1446" s="364"/>
      <c r="N1446" s="364"/>
      <c r="O1446" s="364"/>
      <c r="P1446" s="364"/>
      <c r="Q1446" s="364"/>
      <c r="R1446" s="365"/>
      <c r="S1446" s="365"/>
      <c r="T1446" s="365"/>
      <c r="U1446" s="365"/>
      <c r="V1446" s="365"/>
      <c r="W1446" s="366"/>
      <c r="X1446" s="366"/>
      <c r="Y1446" s="366"/>
      <c r="Z1446" s="366"/>
      <c r="AA1446" s="366"/>
      <c r="AB1446" s="366"/>
      <c r="AC1446" s="366"/>
      <c r="AD1446" s="366"/>
      <c r="AE1446" s="366"/>
      <c r="AF1446" s="367"/>
      <c r="AG1446" s="367"/>
      <c r="AH1446" s="367"/>
      <c r="AI1446" s="367"/>
      <c r="AJ1446" s="367"/>
      <c r="AK1446" s="367"/>
      <c r="AL1446" s="367"/>
      <c r="AM1446" s="367"/>
      <c r="AN1446" s="367"/>
      <c r="AO1446" s="367"/>
      <c r="AP1446" s="367"/>
      <c r="AQ1446" s="367"/>
      <c r="AR1446" s="368"/>
      <c r="AS1446" s="361"/>
      <c r="AT1446" s="361"/>
      <c r="AU1446" s="361"/>
      <c r="AV1446" s="361"/>
      <c r="AW1446" s="361"/>
      <c r="AX1446" s="91"/>
      <c r="AY1446" s="106">
        <f>AY1405</f>
        <v>0</v>
      </c>
      <c r="AZ1446" s="106">
        <f>AZ1405</f>
        <v>0</v>
      </c>
      <c r="BA1446" s="106">
        <f>BA1405</f>
        <v>0</v>
      </c>
      <c r="BB1446" s="106">
        <f>BB1405</f>
        <v>0</v>
      </c>
      <c r="BC1446" s="106"/>
      <c r="BD1446" s="117"/>
      <c r="BE1446" s="119">
        <f>BE1405</f>
        <v>0</v>
      </c>
      <c r="BF1446" s="106"/>
      <c r="BG1446" s="106">
        <f>BG1405</f>
        <v>0</v>
      </c>
      <c r="BH1446" s="119">
        <f>BH1405</f>
        <v>0</v>
      </c>
      <c r="BI1446" s="106"/>
      <c r="BJ1446" s="106">
        <f>BJ1405</f>
        <v>0</v>
      </c>
      <c r="BK1446" s="119">
        <f>BK1405</f>
        <v>0</v>
      </c>
      <c r="BL1446" s="119">
        <f>BL1405</f>
        <v>0</v>
      </c>
      <c r="BN1446" s="377"/>
      <c r="BP1446" s="382"/>
      <c r="DH1446" s="104"/>
    </row>
    <row r="1447" spans="1:112" ht="21.5" hidden="1" customHeight="1">
      <c r="A1447" s="103"/>
      <c r="B1447" s="369"/>
      <c r="C1447" s="370"/>
      <c r="D1447" s="370"/>
      <c r="E1447" s="370"/>
      <c r="F1447" s="370"/>
      <c r="G1447" s="370"/>
      <c r="H1447" s="370"/>
      <c r="I1447" s="370"/>
      <c r="J1447" s="370"/>
      <c r="K1447" s="370"/>
      <c r="L1447" s="370"/>
      <c r="M1447" s="370"/>
      <c r="N1447" s="370"/>
      <c r="O1447" s="370"/>
      <c r="P1447" s="370"/>
      <c r="Q1447" s="370"/>
      <c r="R1447" s="143"/>
      <c r="S1447" s="143"/>
      <c r="T1447" s="143"/>
      <c r="U1447" s="143"/>
      <c r="V1447" s="143"/>
      <c r="W1447" s="143"/>
      <c r="X1447" s="143"/>
      <c r="Y1447" s="143"/>
      <c r="Z1447" s="143"/>
      <c r="AA1447" s="143"/>
      <c r="AB1447" s="143"/>
      <c r="AC1447" s="143"/>
      <c r="AD1447" s="143"/>
      <c r="AE1447" s="246" t="str">
        <f>CONCATENATE(B1405," ","TOTAL")</f>
        <v>APPLIANCES TOTAL</v>
      </c>
      <c r="AF1447" s="802">
        <f>SUBTOTAL(9,AF1406:AF1446)</f>
        <v>0</v>
      </c>
      <c r="AG1447" s="802"/>
      <c r="AH1447" s="802"/>
      <c r="AI1447" s="802"/>
      <c r="AJ1447" s="802">
        <f>SUBTOTAL(9,AJ1406:AJ1446)</f>
        <v>3000</v>
      </c>
      <c r="AK1447" s="802"/>
      <c r="AL1447" s="802"/>
      <c r="AM1447" s="802"/>
      <c r="AN1447" s="802">
        <f>SUBTOTAL(9,AN1406:AN1446)</f>
        <v>0</v>
      </c>
      <c r="AO1447" s="802"/>
      <c r="AP1447" s="802"/>
      <c r="AQ1447" s="802"/>
      <c r="AR1447" s="359"/>
      <c r="AS1447" s="803">
        <f>SUBTOTAL(9,AS1406:AS1446)</f>
        <v>3000</v>
      </c>
      <c r="AT1447" s="803"/>
      <c r="AU1447" s="803"/>
      <c r="AV1447" s="803"/>
      <c r="AW1447" s="803">
        <f>SUM(AW1410:AW1418)</f>
        <v>3000</v>
      </c>
      <c r="AX1447" s="91"/>
      <c r="AY1447" s="121">
        <f t="shared" ref="AY1447:BL1447" si="679">SUM(AY1406:AY1446)</f>
        <v>0</v>
      </c>
      <c r="AZ1447" s="121">
        <f t="shared" si="679"/>
        <v>3000</v>
      </c>
      <c r="BA1447" s="121">
        <f t="shared" si="679"/>
        <v>0</v>
      </c>
      <c r="BB1447" s="121">
        <f t="shared" si="679"/>
        <v>3000</v>
      </c>
      <c r="BC1447" s="118">
        <f t="shared" si="679"/>
        <v>0</v>
      </c>
      <c r="BD1447" s="121">
        <f t="shared" si="679"/>
        <v>0</v>
      </c>
      <c r="BE1447" s="121">
        <f t="shared" si="679"/>
        <v>0</v>
      </c>
      <c r="BF1447" s="118">
        <f t="shared" si="679"/>
        <v>3.5901271503365743E-2</v>
      </c>
      <c r="BG1447" s="121">
        <f t="shared" si="679"/>
        <v>810</v>
      </c>
      <c r="BH1447" s="121">
        <f t="shared" si="679"/>
        <v>3810</v>
      </c>
      <c r="BI1447" s="118">
        <f t="shared" si="679"/>
        <v>0</v>
      </c>
      <c r="BJ1447" s="121">
        <f t="shared" si="679"/>
        <v>0</v>
      </c>
      <c r="BK1447" s="121">
        <f t="shared" si="679"/>
        <v>0</v>
      </c>
      <c r="BL1447" s="121">
        <f t="shared" si="679"/>
        <v>3810</v>
      </c>
      <c r="BN1447" s="383">
        <f>IFERROR(AS1447/Total_Detailed_Estimate,0)</f>
        <v>3.5901271503365743E-2</v>
      </c>
      <c r="BP1447" s="381"/>
      <c r="DH1447" s="109"/>
    </row>
    <row r="1448" spans="1:112" ht="8.75" hidden="1" customHeight="1">
      <c r="A1448" s="103"/>
      <c r="B1448" s="140"/>
      <c r="C1448" s="140"/>
      <c r="D1448" s="140"/>
      <c r="E1448" s="140"/>
      <c r="F1448" s="140"/>
      <c r="G1448" s="140"/>
      <c r="H1448" s="140"/>
      <c r="I1448" s="140"/>
      <c r="J1448" s="140"/>
      <c r="K1448" s="140"/>
      <c r="L1448" s="140"/>
      <c r="M1448" s="140"/>
      <c r="N1448" s="140"/>
      <c r="O1448" s="140"/>
      <c r="P1448" s="140"/>
      <c r="Q1448" s="140"/>
      <c r="R1448" s="141"/>
      <c r="S1448" s="141"/>
      <c r="T1448" s="141"/>
      <c r="U1448" s="141"/>
      <c r="V1448" s="141"/>
      <c r="W1448" s="142"/>
      <c r="X1448" s="142"/>
      <c r="Y1448" s="142"/>
      <c r="Z1448" s="142"/>
      <c r="AA1448" s="142"/>
      <c r="AB1448" s="142"/>
      <c r="AC1448" s="142"/>
      <c r="AD1448" s="142"/>
      <c r="AE1448" s="392"/>
      <c r="AF1448" s="144"/>
      <c r="AG1448" s="144"/>
      <c r="AH1448" s="144"/>
      <c r="AI1448" s="144"/>
      <c r="AJ1448" s="144"/>
      <c r="AK1448" s="144"/>
      <c r="AL1448" s="144"/>
      <c r="AM1448" s="144"/>
      <c r="AN1448" s="144"/>
      <c r="AO1448" s="144"/>
      <c r="AP1448" s="144"/>
      <c r="AQ1448" s="144"/>
      <c r="AR1448" s="360"/>
      <c r="AS1448" s="362"/>
      <c r="AT1448" s="362"/>
      <c r="AU1448" s="362"/>
      <c r="AV1448" s="362"/>
      <c r="AW1448" s="393"/>
      <c r="AX1448" s="91"/>
      <c r="AY1448" s="106">
        <f>AY1405</f>
        <v>0</v>
      </c>
      <c r="AZ1448" s="106">
        <f>AZ1405</f>
        <v>0</v>
      </c>
      <c r="BA1448" s="106">
        <f>BA1405</f>
        <v>0</v>
      </c>
      <c r="BB1448" s="106">
        <f>BB1405</f>
        <v>0</v>
      </c>
      <c r="BC1448" s="106"/>
      <c r="BD1448" s="106"/>
      <c r="BE1448" s="106">
        <f>BE1405</f>
        <v>0</v>
      </c>
      <c r="BF1448" s="106"/>
      <c r="BG1448" s="106">
        <f>BG1405</f>
        <v>0</v>
      </c>
      <c r="BH1448" s="106">
        <f>BH1405</f>
        <v>0</v>
      </c>
      <c r="BI1448" s="106"/>
      <c r="BJ1448" s="106">
        <f>BJ1405</f>
        <v>0</v>
      </c>
      <c r="BK1448" s="106">
        <f>BK1405</f>
        <v>0</v>
      </c>
      <c r="BL1448" s="106">
        <f>BL1405</f>
        <v>0</v>
      </c>
      <c r="BN1448" s="377"/>
      <c r="BP1448" s="382"/>
      <c r="DH1448" s="104"/>
    </row>
    <row r="1449" spans="1:112" ht="9.5" hidden="1" customHeight="1">
      <c r="A1449" s="103"/>
      <c r="B1449" s="145"/>
      <c r="C1449" s="145"/>
      <c r="D1449" s="145"/>
      <c r="E1449" s="145"/>
      <c r="F1449" s="145"/>
      <c r="G1449" s="145"/>
      <c r="H1449" s="145"/>
      <c r="I1449" s="145"/>
      <c r="J1449" s="145"/>
      <c r="K1449" s="145"/>
      <c r="L1449" s="145"/>
      <c r="M1449" s="145"/>
      <c r="N1449" s="145"/>
      <c r="O1449" s="145"/>
      <c r="P1449" s="145"/>
      <c r="Q1449" s="145"/>
      <c r="R1449" s="146"/>
      <c r="S1449" s="146"/>
      <c r="T1449" s="146"/>
      <c r="U1449" s="146"/>
      <c r="V1449" s="146"/>
      <c r="W1449" s="146"/>
      <c r="X1449" s="146"/>
      <c r="Y1449" s="146"/>
      <c r="Z1449" s="146"/>
      <c r="AA1449" s="146"/>
      <c r="AB1449" s="146"/>
      <c r="AC1449" s="146"/>
      <c r="AD1449" s="146"/>
      <c r="AE1449" s="147"/>
      <c r="AF1449" s="148"/>
      <c r="AG1449" s="148"/>
      <c r="AH1449" s="148"/>
      <c r="AI1449" s="148"/>
      <c r="AJ1449" s="148"/>
      <c r="AK1449" s="148"/>
      <c r="AL1449" s="148"/>
      <c r="AM1449" s="148"/>
      <c r="AN1449" s="148"/>
      <c r="AO1449" s="148"/>
      <c r="AP1449" s="148"/>
      <c r="AQ1449" s="148"/>
      <c r="AR1449" s="148"/>
      <c r="AS1449" s="149"/>
      <c r="AT1449" s="149"/>
      <c r="AU1449" s="149"/>
      <c r="AV1449" s="149"/>
      <c r="AW1449" s="149"/>
      <c r="AX1449" s="91"/>
      <c r="AY1449" s="108">
        <f>AY1447</f>
        <v>0</v>
      </c>
      <c r="AZ1449" s="108">
        <f>AZ1447</f>
        <v>3000</v>
      </c>
      <c r="BA1449" s="108">
        <f>BA1447</f>
        <v>0</v>
      </c>
      <c r="BB1449" s="108">
        <f>BB1447</f>
        <v>3000</v>
      </c>
      <c r="BC1449" s="108"/>
      <c r="BD1449" s="108"/>
      <c r="BE1449" s="108">
        <f>BE1447</f>
        <v>0</v>
      </c>
      <c r="BF1449" s="108"/>
      <c r="BG1449" s="108">
        <f>BG1447</f>
        <v>810</v>
      </c>
      <c r="BH1449" s="108">
        <f>BH1447</f>
        <v>3810</v>
      </c>
      <c r="BI1449" s="108"/>
      <c r="BJ1449" s="108">
        <f>BJ1447</f>
        <v>0</v>
      </c>
      <c r="BK1449" s="108">
        <f>BK1447</f>
        <v>0</v>
      </c>
      <c r="BL1449" s="108">
        <f>BL1447</f>
        <v>3810</v>
      </c>
      <c r="DH1449" s="107"/>
    </row>
    <row r="1450" spans="1:112" ht="23" customHeight="1">
      <c r="A1450" s="114" t="s">
        <v>704</v>
      </c>
      <c r="B1450" s="795" t="str">
        <f>UPPER(Interior17_Category)</f>
        <v>BASEMENT</v>
      </c>
      <c r="C1450" s="796"/>
      <c r="D1450" s="796"/>
      <c r="E1450" s="796"/>
      <c r="F1450" s="796"/>
      <c r="G1450" s="796"/>
      <c r="H1450" s="796"/>
      <c r="I1450" s="796"/>
      <c r="J1450" s="796"/>
      <c r="K1450" s="796"/>
      <c r="L1450" s="796"/>
      <c r="M1450" s="796"/>
      <c r="N1450" s="796"/>
      <c r="O1450" s="796"/>
      <c r="P1450" s="796"/>
      <c r="Q1450" s="797"/>
      <c r="R1450" s="798"/>
      <c r="S1450" s="798"/>
      <c r="T1450" s="798"/>
      <c r="U1450" s="799"/>
      <c r="V1450" s="800"/>
      <c r="W1450" s="790"/>
      <c r="X1450" s="790"/>
      <c r="Y1450" s="790"/>
      <c r="Z1450" s="790"/>
      <c r="AA1450" s="790"/>
      <c r="AB1450" s="790"/>
      <c r="AC1450" s="790"/>
      <c r="AD1450" s="790"/>
      <c r="AE1450" s="790"/>
      <c r="AF1450" s="791" t="str">
        <f>IF(Interior17_Labor=0,"",Interior17_Labor)</f>
        <v/>
      </c>
      <c r="AG1450" s="791"/>
      <c r="AH1450" s="791"/>
      <c r="AI1450" s="791"/>
      <c r="AJ1450" s="791" t="str">
        <f>IF(Interior17_Material=0,"",Interior17_Material)</f>
        <v/>
      </c>
      <c r="AK1450" s="791"/>
      <c r="AL1450" s="791"/>
      <c r="AM1450" s="791"/>
      <c r="AN1450" s="791" t="str">
        <f>IF(Interior17_Sub=0,"",Interior17_Sub)</f>
        <v/>
      </c>
      <c r="AO1450" s="791"/>
      <c r="AP1450" s="791"/>
      <c r="AQ1450" s="791"/>
      <c r="AR1450" s="358"/>
      <c r="AS1450" s="792" t="str">
        <f>IF(Interior17_Total=0,"",Interior17_Total)</f>
        <v/>
      </c>
      <c r="AT1450" s="792"/>
      <c r="AU1450" s="793"/>
      <c r="AV1450" s="793"/>
      <c r="AW1450" s="794"/>
      <c r="AX1450" s="371"/>
      <c r="AY1450" s="101"/>
      <c r="AZ1450" s="101"/>
      <c r="BA1450" s="101"/>
      <c r="BB1450" s="101"/>
      <c r="BC1450" s="101"/>
      <c r="BD1450" s="101"/>
      <c r="BE1450" s="101"/>
      <c r="BF1450" s="101"/>
      <c r="BG1450" s="101"/>
      <c r="BH1450" s="101"/>
      <c r="BI1450" s="101"/>
      <c r="BJ1450" s="101"/>
      <c r="BK1450" s="101"/>
      <c r="BL1450" s="101"/>
      <c r="BN1450" s="374"/>
      <c r="BP1450" s="378"/>
      <c r="DH1450" s="102"/>
    </row>
    <row r="1451" spans="1:112" hidden="1">
      <c r="A1451" s="110"/>
      <c r="B1451" s="786" t="s">
        <v>1046</v>
      </c>
      <c r="C1451" s="786"/>
      <c r="D1451" s="786"/>
      <c r="E1451" s="786"/>
      <c r="F1451" s="786"/>
      <c r="G1451" s="786"/>
      <c r="H1451" s="786"/>
      <c r="I1451" s="786"/>
      <c r="J1451" s="786"/>
      <c r="K1451" s="786"/>
      <c r="L1451" s="786"/>
      <c r="M1451" s="786"/>
      <c r="N1451" s="786"/>
      <c r="O1451" s="786"/>
      <c r="P1451" s="786"/>
      <c r="Q1451" s="786"/>
      <c r="R1451" s="787"/>
      <c r="S1451" s="787"/>
      <c r="T1451" s="788"/>
      <c r="U1451" s="787"/>
      <c r="V1451" s="787"/>
      <c r="W1451" s="783"/>
      <c r="X1451" s="789"/>
      <c r="Y1451" s="789"/>
      <c r="Z1451" s="781"/>
      <c r="AA1451" s="782"/>
      <c r="AB1451" s="783"/>
      <c r="AC1451" s="781"/>
      <c r="AD1451" s="782"/>
      <c r="AE1451" s="783"/>
      <c r="AF1451" s="784">
        <f>R1451*W1451</f>
        <v>0</v>
      </c>
      <c r="AG1451" s="784"/>
      <c r="AH1451" s="784"/>
      <c r="AI1451" s="784"/>
      <c r="AJ1451" s="784">
        <f t="shared" ref="AJ1451:AJ1490" si="680">R1451*Z1451</f>
        <v>0</v>
      </c>
      <c r="AK1451" s="784"/>
      <c r="AL1451" s="784"/>
      <c r="AM1451" s="784"/>
      <c r="AN1451" s="784">
        <f t="shared" ref="AN1451:AN1490" si="681">R1451*AC1451</f>
        <v>0</v>
      </c>
      <c r="AO1451" s="784"/>
      <c r="AP1451" s="784"/>
      <c r="AQ1451" s="784"/>
      <c r="AR1451" s="363"/>
      <c r="AS1451" s="785">
        <f t="shared" ref="AS1451:AS1490" si="682">SUM(AF1451:AQ1451)</f>
        <v>0</v>
      </c>
      <c r="AT1451" s="785"/>
      <c r="AU1451" s="785"/>
      <c r="AV1451" s="785"/>
      <c r="AW1451" s="785">
        <f t="shared" ref="AW1451:AW1490" si="683">SUM(AF1451:AQ1451)</f>
        <v>0</v>
      </c>
      <c r="AX1451" s="100"/>
      <c r="AY1451" s="116">
        <f t="shared" ref="AY1451:AY1490" si="684">AF1451</f>
        <v>0</v>
      </c>
      <c r="AZ1451" s="116">
        <f t="shared" ref="AZ1451:AZ1490" si="685">AJ1451</f>
        <v>0</v>
      </c>
      <c r="BA1451" s="116">
        <f t="shared" ref="BA1451:BA1490" si="686">AN1451</f>
        <v>0</v>
      </c>
      <c r="BB1451" s="116">
        <f t="shared" ref="BB1451:BB1490" si="687">SUM(AY1451:BA1451)</f>
        <v>0</v>
      </c>
      <c r="BC1451" s="115">
        <f>IFERROR(AY1451/$BB$5,0)</f>
        <v>0</v>
      </c>
      <c r="BD1451" s="116">
        <f t="shared" ref="BD1451:BD1490" si="688">BC1451*Allocated_Adders</f>
        <v>0</v>
      </c>
      <c r="BE1451" s="120">
        <f>AY1451+BD1451</f>
        <v>0</v>
      </c>
      <c r="BF1451" s="115">
        <f>IFERROR(AZ1451/$BB$5,0)</f>
        <v>0</v>
      </c>
      <c r="BG1451" s="116">
        <f t="shared" ref="BG1451:BG1490" si="689">BF1451*Allocated_Adders</f>
        <v>0</v>
      </c>
      <c r="BH1451" s="120">
        <f>AZ1451+BG1451</f>
        <v>0</v>
      </c>
      <c r="BI1451" s="115">
        <f>IFERROR(BA1451/$BB$5,0)</f>
        <v>0</v>
      </c>
      <c r="BJ1451" s="116">
        <f t="shared" ref="BJ1451:BJ1490" si="690">BI1451*Allocated_Adders</f>
        <v>0</v>
      </c>
      <c r="BK1451" s="120">
        <f>BA1451+BJ1451</f>
        <v>0</v>
      </c>
      <c r="BL1451" s="120">
        <f>BE1451+BH1451+BK1451</f>
        <v>0</v>
      </c>
      <c r="BN1451" s="375">
        <f t="shared" ref="BN1451:BN1490" si="691">IFERROR(AS1451/Total_Detailed_Estimate,0)</f>
        <v>0</v>
      </c>
      <c r="BP1451" s="380"/>
      <c r="DH1451" s="102"/>
    </row>
    <row r="1452" spans="1:112" hidden="1">
      <c r="A1452" s="110"/>
      <c r="B1452" s="786"/>
      <c r="C1452" s="786"/>
      <c r="D1452" s="786"/>
      <c r="E1452" s="786"/>
      <c r="F1452" s="786"/>
      <c r="G1452" s="786"/>
      <c r="H1452" s="786"/>
      <c r="I1452" s="786"/>
      <c r="J1452" s="786"/>
      <c r="K1452" s="786"/>
      <c r="L1452" s="786"/>
      <c r="M1452" s="786"/>
      <c r="N1452" s="786"/>
      <c r="O1452" s="786"/>
      <c r="P1452" s="786"/>
      <c r="Q1452" s="786"/>
      <c r="R1452" s="787"/>
      <c r="S1452" s="787"/>
      <c r="T1452" s="788"/>
      <c r="U1452" s="787"/>
      <c r="V1452" s="787"/>
      <c r="W1452" s="783"/>
      <c r="X1452" s="789"/>
      <c r="Y1452" s="789"/>
      <c r="Z1452" s="781"/>
      <c r="AA1452" s="782"/>
      <c r="AB1452" s="783"/>
      <c r="AC1452" s="781"/>
      <c r="AD1452" s="782"/>
      <c r="AE1452" s="783"/>
      <c r="AF1452" s="784">
        <f t="shared" ref="AF1452:AF1490" si="692">R1452*W1452</f>
        <v>0</v>
      </c>
      <c r="AG1452" s="784"/>
      <c r="AH1452" s="784"/>
      <c r="AI1452" s="784"/>
      <c r="AJ1452" s="784">
        <f t="shared" si="680"/>
        <v>0</v>
      </c>
      <c r="AK1452" s="784"/>
      <c r="AL1452" s="784"/>
      <c r="AM1452" s="784"/>
      <c r="AN1452" s="784">
        <f t="shared" si="681"/>
        <v>0</v>
      </c>
      <c r="AO1452" s="784"/>
      <c r="AP1452" s="784"/>
      <c r="AQ1452" s="784"/>
      <c r="AR1452" s="363"/>
      <c r="AS1452" s="785">
        <f t="shared" si="682"/>
        <v>0</v>
      </c>
      <c r="AT1452" s="785"/>
      <c r="AU1452" s="785"/>
      <c r="AV1452" s="785"/>
      <c r="AW1452" s="785">
        <f t="shared" si="683"/>
        <v>0</v>
      </c>
      <c r="AX1452" s="90"/>
      <c r="AY1452" s="116">
        <f t="shared" si="684"/>
        <v>0</v>
      </c>
      <c r="AZ1452" s="116">
        <f t="shared" si="685"/>
        <v>0</v>
      </c>
      <c r="BA1452" s="116">
        <f t="shared" si="686"/>
        <v>0</v>
      </c>
      <c r="BB1452" s="116">
        <f t="shared" si="687"/>
        <v>0</v>
      </c>
      <c r="BC1452" s="115">
        <f t="shared" ref="BC1452:BC1490" si="693">IFERROR(AY1452/$BB$5,0)</f>
        <v>0</v>
      </c>
      <c r="BD1452" s="116">
        <f t="shared" si="688"/>
        <v>0</v>
      </c>
      <c r="BE1452" s="120">
        <f t="shared" ref="BE1452:BE1490" si="694">AY1452+BD1452</f>
        <v>0</v>
      </c>
      <c r="BF1452" s="115">
        <f t="shared" ref="BF1452:BF1490" si="695">IFERROR(AZ1452/$BB$5,0)</f>
        <v>0</v>
      </c>
      <c r="BG1452" s="116">
        <f t="shared" si="689"/>
        <v>0</v>
      </c>
      <c r="BH1452" s="120">
        <f t="shared" ref="BH1452:BH1490" si="696">AZ1452+BG1452</f>
        <v>0</v>
      </c>
      <c r="BI1452" s="115">
        <f t="shared" ref="BI1452:BI1490" si="697">IFERROR(BA1452/$BB$5,0)</f>
        <v>0</v>
      </c>
      <c r="BJ1452" s="116">
        <f t="shared" si="690"/>
        <v>0</v>
      </c>
      <c r="BK1452" s="120">
        <f t="shared" ref="BK1452:BK1490" si="698">BA1452+BJ1452</f>
        <v>0</v>
      </c>
      <c r="BL1452" s="120">
        <f t="shared" ref="BL1452:BL1490" si="699">BE1452+BH1452+BK1452</f>
        <v>0</v>
      </c>
      <c r="BN1452" s="375">
        <f t="shared" si="691"/>
        <v>0</v>
      </c>
      <c r="BP1452" s="380"/>
      <c r="DH1452" s="102"/>
    </row>
    <row r="1453" spans="1:112" hidden="1">
      <c r="A1453" s="110"/>
      <c r="B1453" s="801" t="s">
        <v>1049</v>
      </c>
      <c r="C1453" s="801"/>
      <c r="D1453" s="801"/>
      <c r="E1453" s="801"/>
      <c r="F1453" s="801"/>
      <c r="G1453" s="801"/>
      <c r="H1453" s="801"/>
      <c r="I1453" s="801"/>
      <c r="J1453" s="801"/>
      <c r="K1453" s="801"/>
      <c r="L1453" s="801"/>
      <c r="M1453" s="801"/>
      <c r="N1453" s="801"/>
      <c r="O1453" s="801"/>
      <c r="P1453" s="801"/>
      <c r="Q1453" s="801"/>
      <c r="R1453" s="787"/>
      <c r="S1453" s="787"/>
      <c r="T1453" s="788"/>
      <c r="U1453" s="787"/>
      <c r="V1453" s="787"/>
      <c r="W1453" s="783"/>
      <c r="X1453" s="789"/>
      <c r="Y1453" s="789"/>
      <c r="Z1453" s="781"/>
      <c r="AA1453" s="782"/>
      <c r="AB1453" s="783"/>
      <c r="AC1453" s="781"/>
      <c r="AD1453" s="782"/>
      <c r="AE1453" s="783"/>
      <c r="AF1453" s="784">
        <f t="shared" si="692"/>
        <v>0</v>
      </c>
      <c r="AG1453" s="784"/>
      <c r="AH1453" s="784"/>
      <c r="AI1453" s="784"/>
      <c r="AJ1453" s="784">
        <f t="shared" si="680"/>
        <v>0</v>
      </c>
      <c r="AK1453" s="784"/>
      <c r="AL1453" s="784"/>
      <c r="AM1453" s="784"/>
      <c r="AN1453" s="784">
        <f t="shared" si="681"/>
        <v>0</v>
      </c>
      <c r="AO1453" s="784"/>
      <c r="AP1453" s="784"/>
      <c r="AQ1453" s="784"/>
      <c r="AR1453" s="363"/>
      <c r="AS1453" s="785">
        <f t="shared" si="682"/>
        <v>0</v>
      </c>
      <c r="AT1453" s="785"/>
      <c r="AU1453" s="785"/>
      <c r="AV1453" s="785"/>
      <c r="AW1453" s="785">
        <f t="shared" si="683"/>
        <v>0</v>
      </c>
      <c r="AX1453" s="91"/>
      <c r="AY1453" s="116">
        <f t="shared" si="684"/>
        <v>0</v>
      </c>
      <c r="AZ1453" s="116">
        <f t="shared" si="685"/>
        <v>0</v>
      </c>
      <c r="BA1453" s="116">
        <f t="shared" si="686"/>
        <v>0</v>
      </c>
      <c r="BB1453" s="116">
        <f t="shared" si="687"/>
        <v>0</v>
      </c>
      <c r="BC1453" s="115">
        <f t="shared" si="693"/>
        <v>0</v>
      </c>
      <c r="BD1453" s="116">
        <f t="shared" si="688"/>
        <v>0</v>
      </c>
      <c r="BE1453" s="120">
        <f t="shared" si="694"/>
        <v>0</v>
      </c>
      <c r="BF1453" s="115">
        <f t="shared" si="695"/>
        <v>0</v>
      </c>
      <c r="BG1453" s="116">
        <f t="shared" si="689"/>
        <v>0</v>
      </c>
      <c r="BH1453" s="120">
        <f t="shared" si="696"/>
        <v>0</v>
      </c>
      <c r="BI1453" s="115">
        <f t="shared" si="697"/>
        <v>0</v>
      </c>
      <c r="BJ1453" s="116">
        <f t="shared" si="690"/>
        <v>0</v>
      </c>
      <c r="BK1453" s="120">
        <f t="shared" si="698"/>
        <v>0</v>
      </c>
      <c r="BL1453" s="120">
        <f t="shared" si="699"/>
        <v>0</v>
      </c>
      <c r="BN1453" s="375">
        <f t="shared" si="691"/>
        <v>0</v>
      </c>
      <c r="BP1453" s="380"/>
      <c r="DH1453" s="102"/>
    </row>
    <row r="1454" spans="1:112" hidden="1">
      <c r="A1454" s="110"/>
      <c r="B1454" s="786" t="s">
        <v>1047</v>
      </c>
      <c r="C1454" s="786"/>
      <c r="D1454" s="786"/>
      <c r="E1454" s="786"/>
      <c r="F1454" s="786"/>
      <c r="G1454" s="786"/>
      <c r="H1454" s="786"/>
      <c r="I1454" s="786"/>
      <c r="J1454" s="786"/>
      <c r="K1454" s="786"/>
      <c r="L1454" s="786"/>
      <c r="M1454" s="786"/>
      <c r="N1454" s="786"/>
      <c r="O1454" s="786"/>
      <c r="P1454" s="786"/>
      <c r="Q1454" s="786"/>
      <c r="R1454" s="787"/>
      <c r="S1454" s="787"/>
      <c r="T1454" s="788"/>
      <c r="U1454" s="787" t="s">
        <v>7</v>
      </c>
      <c r="V1454" s="787"/>
      <c r="W1454" s="783">
        <v>35</v>
      </c>
      <c r="X1454" s="789"/>
      <c r="Y1454" s="789"/>
      <c r="Z1454" s="781"/>
      <c r="AA1454" s="782"/>
      <c r="AB1454" s="783"/>
      <c r="AC1454" s="781"/>
      <c r="AD1454" s="782"/>
      <c r="AE1454" s="783"/>
      <c r="AF1454" s="784">
        <f t="shared" si="692"/>
        <v>0</v>
      </c>
      <c r="AG1454" s="784"/>
      <c r="AH1454" s="784"/>
      <c r="AI1454" s="784"/>
      <c r="AJ1454" s="784">
        <f t="shared" si="680"/>
        <v>0</v>
      </c>
      <c r="AK1454" s="784"/>
      <c r="AL1454" s="784"/>
      <c r="AM1454" s="784"/>
      <c r="AN1454" s="784">
        <f t="shared" si="681"/>
        <v>0</v>
      </c>
      <c r="AO1454" s="784"/>
      <c r="AP1454" s="784"/>
      <c r="AQ1454" s="784"/>
      <c r="AR1454" s="363"/>
      <c r="AS1454" s="785">
        <f t="shared" si="682"/>
        <v>0</v>
      </c>
      <c r="AT1454" s="785"/>
      <c r="AU1454" s="785"/>
      <c r="AV1454" s="785"/>
      <c r="AW1454" s="785">
        <f t="shared" si="683"/>
        <v>0</v>
      </c>
      <c r="AX1454" s="91"/>
      <c r="AY1454" s="116">
        <f t="shared" si="684"/>
        <v>0</v>
      </c>
      <c r="AZ1454" s="116">
        <f t="shared" si="685"/>
        <v>0</v>
      </c>
      <c r="BA1454" s="116">
        <f t="shared" si="686"/>
        <v>0</v>
      </c>
      <c r="BB1454" s="116">
        <f t="shared" si="687"/>
        <v>0</v>
      </c>
      <c r="BC1454" s="115">
        <f t="shared" si="693"/>
        <v>0</v>
      </c>
      <c r="BD1454" s="116">
        <f t="shared" si="688"/>
        <v>0</v>
      </c>
      <c r="BE1454" s="120">
        <f t="shared" si="694"/>
        <v>0</v>
      </c>
      <c r="BF1454" s="115">
        <f t="shared" si="695"/>
        <v>0</v>
      </c>
      <c r="BG1454" s="116">
        <f t="shared" si="689"/>
        <v>0</v>
      </c>
      <c r="BH1454" s="120">
        <f t="shared" si="696"/>
        <v>0</v>
      </c>
      <c r="BI1454" s="115">
        <f t="shared" si="697"/>
        <v>0</v>
      </c>
      <c r="BJ1454" s="116">
        <f t="shared" si="690"/>
        <v>0</v>
      </c>
      <c r="BK1454" s="120">
        <f t="shared" si="698"/>
        <v>0</v>
      </c>
      <c r="BL1454" s="120">
        <f t="shared" si="699"/>
        <v>0</v>
      </c>
      <c r="BN1454" s="375">
        <f t="shared" si="691"/>
        <v>0</v>
      </c>
      <c r="BP1454" s="380"/>
      <c r="DH1454" s="102"/>
    </row>
    <row r="1455" spans="1:112" hidden="1">
      <c r="A1455" s="110"/>
      <c r="B1455" s="786" t="s">
        <v>1048</v>
      </c>
      <c r="C1455" s="786"/>
      <c r="D1455" s="786"/>
      <c r="E1455" s="786"/>
      <c r="F1455" s="786"/>
      <c r="G1455" s="786"/>
      <c r="H1455" s="786"/>
      <c r="I1455" s="786"/>
      <c r="J1455" s="786"/>
      <c r="K1455" s="786"/>
      <c r="L1455" s="786"/>
      <c r="M1455" s="786"/>
      <c r="N1455" s="786"/>
      <c r="O1455" s="786"/>
      <c r="P1455" s="786"/>
      <c r="Q1455" s="786"/>
      <c r="R1455" s="787"/>
      <c r="S1455" s="787"/>
      <c r="T1455" s="788"/>
      <c r="U1455" s="787" t="s">
        <v>8</v>
      </c>
      <c r="V1455" s="787"/>
      <c r="W1455" s="783">
        <v>100</v>
      </c>
      <c r="X1455" s="789"/>
      <c r="Y1455" s="789"/>
      <c r="Z1455" s="781"/>
      <c r="AA1455" s="782"/>
      <c r="AB1455" s="783"/>
      <c r="AC1455" s="781"/>
      <c r="AD1455" s="782"/>
      <c r="AE1455" s="783"/>
      <c r="AF1455" s="784">
        <f t="shared" si="692"/>
        <v>0</v>
      </c>
      <c r="AG1455" s="784"/>
      <c r="AH1455" s="784"/>
      <c r="AI1455" s="784"/>
      <c r="AJ1455" s="784">
        <f t="shared" si="680"/>
        <v>0</v>
      </c>
      <c r="AK1455" s="784"/>
      <c r="AL1455" s="784"/>
      <c r="AM1455" s="784"/>
      <c r="AN1455" s="784">
        <f t="shared" si="681"/>
        <v>0</v>
      </c>
      <c r="AO1455" s="784"/>
      <c r="AP1455" s="784"/>
      <c r="AQ1455" s="784"/>
      <c r="AR1455" s="363"/>
      <c r="AS1455" s="785">
        <f t="shared" si="682"/>
        <v>0</v>
      </c>
      <c r="AT1455" s="785"/>
      <c r="AU1455" s="785"/>
      <c r="AV1455" s="785"/>
      <c r="AW1455" s="785">
        <f t="shared" si="683"/>
        <v>0</v>
      </c>
      <c r="AX1455" s="91"/>
      <c r="AY1455" s="116">
        <f t="shared" si="684"/>
        <v>0</v>
      </c>
      <c r="AZ1455" s="116">
        <f t="shared" si="685"/>
        <v>0</v>
      </c>
      <c r="BA1455" s="116">
        <f t="shared" si="686"/>
        <v>0</v>
      </c>
      <c r="BB1455" s="116">
        <f t="shared" si="687"/>
        <v>0</v>
      </c>
      <c r="BC1455" s="115">
        <f t="shared" si="693"/>
        <v>0</v>
      </c>
      <c r="BD1455" s="116">
        <f t="shared" si="688"/>
        <v>0</v>
      </c>
      <c r="BE1455" s="120">
        <f t="shared" si="694"/>
        <v>0</v>
      </c>
      <c r="BF1455" s="115">
        <f t="shared" si="695"/>
        <v>0</v>
      </c>
      <c r="BG1455" s="116">
        <f t="shared" si="689"/>
        <v>0</v>
      </c>
      <c r="BH1455" s="120">
        <f t="shared" si="696"/>
        <v>0</v>
      </c>
      <c r="BI1455" s="115">
        <f t="shared" si="697"/>
        <v>0</v>
      </c>
      <c r="BJ1455" s="116">
        <f t="shared" si="690"/>
        <v>0</v>
      </c>
      <c r="BK1455" s="120">
        <f t="shared" si="698"/>
        <v>0</v>
      </c>
      <c r="BL1455" s="120">
        <f t="shared" si="699"/>
        <v>0</v>
      </c>
      <c r="BN1455" s="375">
        <f t="shared" si="691"/>
        <v>0</v>
      </c>
      <c r="BP1455" s="380"/>
      <c r="DH1455" s="102"/>
    </row>
    <row r="1456" spans="1:112" hidden="1">
      <c r="A1456" s="110"/>
      <c r="B1456" s="786"/>
      <c r="C1456" s="786"/>
      <c r="D1456" s="786"/>
      <c r="E1456" s="786"/>
      <c r="F1456" s="786"/>
      <c r="G1456" s="786"/>
      <c r="H1456" s="786"/>
      <c r="I1456" s="786"/>
      <c r="J1456" s="786"/>
      <c r="K1456" s="786"/>
      <c r="L1456" s="786"/>
      <c r="M1456" s="786"/>
      <c r="N1456" s="786"/>
      <c r="O1456" s="786"/>
      <c r="P1456" s="786"/>
      <c r="Q1456" s="786"/>
      <c r="R1456" s="787"/>
      <c r="S1456" s="787"/>
      <c r="T1456" s="788"/>
      <c r="U1456" s="787"/>
      <c r="V1456" s="787"/>
      <c r="W1456" s="783"/>
      <c r="X1456" s="789"/>
      <c r="Y1456" s="789"/>
      <c r="Z1456" s="781"/>
      <c r="AA1456" s="782"/>
      <c r="AB1456" s="783"/>
      <c r="AC1456" s="781"/>
      <c r="AD1456" s="782"/>
      <c r="AE1456" s="783"/>
      <c r="AF1456" s="784">
        <f t="shared" si="692"/>
        <v>0</v>
      </c>
      <c r="AG1456" s="784"/>
      <c r="AH1456" s="784"/>
      <c r="AI1456" s="784"/>
      <c r="AJ1456" s="784">
        <f t="shared" si="680"/>
        <v>0</v>
      </c>
      <c r="AK1456" s="784"/>
      <c r="AL1456" s="784"/>
      <c r="AM1456" s="784"/>
      <c r="AN1456" s="784">
        <f t="shared" si="681"/>
        <v>0</v>
      </c>
      <c r="AO1456" s="784"/>
      <c r="AP1456" s="784"/>
      <c r="AQ1456" s="784"/>
      <c r="AR1456" s="363"/>
      <c r="AS1456" s="785">
        <f t="shared" si="682"/>
        <v>0</v>
      </c>
      <c r="AT1456" s="785"/>
      <c r="AU1456" s="785"/>
      <c r="AV1456" s="785"/>
      <c r="AW1456" s="785">
        <f t="shared" si="683"/>
        <v>0</v>
      </c>
      <c r="AX1456" s="91"/>
      <c r="AY1456" s="116">
        <f t="shared" si="684"/>
        <v>0</v>
      </c>
      <c r="AZ1456" s="116">
        <f t="shared" si="685"/>
        <v>0</v>
      </c>
      <c r="BA1456" s="116">
        <f t="shared" si="686"/>
        <v>0</v>
      </c>
      <c r="BB1456" s="116">
        <f t="shared" si="687"/>
        <v>0</v>
      </c>
      <c r="BC1456" s="115">
        <f t="shared" si="693"/>
        <v>0</v>
      </c>
      <c r="BD1456" s="116">
        <f t="shared" si="688"/>
        <v>0</v>
      </c>
      <c r="BE1456" s="120">
        <f t="shared" si="694"/>
        <v>0</v>
      </c>
      <c r="BF1456" s="115">
        <f t="shared" si="695"/>
        <v>0</v>
      </c>
      <c r="BG1456" s="116">
        <f t="shared" si="689"/>
        <v>0</v>
      </c>
      <c r="BH1456" s="120">
        <f t="shared" si="696"/>
        <v>0</v>
      </c>
      <c r="BI1456" s="115">
        <f t="shared" si="697"/>
        <v>0</v>
      </c>
      <c r="BJ1456" s="116">
        <f t="shared" si="690"/>
        <v>0</v>
      </c>
      <c r="BK1456" s="120">
        <f t="shared" si="698"/>
        <v>0</v>
      </c>
      <c r="BL1456" s="120">
        <f t="shared" si="699"/>
        <v>0</v>
      </c>
      <c r="BN1456" s="375">
        <f t="shared" si="691"/>
        <v>0</v>
      </c>
      <c r="BP1456" s="380"/>
      <c r="DH1456" s="102"/>
    </row>
    <row r="1457" spans="1:112" hidden="1">
      <c r="A1457" s="110"/>
      <c r="B1457" s="786"/>
      <c r="C1457" s="786"/>
      <c r="D1457" s="786"/>
      <c r="E1457" s="786"/>
      <c r="F1457" s="786"/>
      <c r="G1457" s="786"/>
      <c r="H1457" s="786"/>
      <c r="I1457" s="786"/>
      <c r="J1457" s="786"/>
      <c r="K1457" s="786"/>
      <c r="L1457" s="786"/>
      <c r="M1457" s="786"/>
      <c r="N1457" s="786"/>
      <c r="O1457" s="786"/>
      <c r="P1457" s="786"/>
      <c r="Q1457" s="786"/>
      <c r="R1457" s="787"/>
      <c r="S1457" s="787"/>
      <c r="T1457" s="788"/>
      <c r="U1457" s="787"/>
      <c r="V1457" s="787"/>
      <c r="W1457" s="783"/>
      <c r="X1457" s="789"/>
      <c r="Y1457" s="789"/>
      <c r="Z1457" s="781"/>
      <c r="AA1457" s="782"/>
      <c r="AB1457" s="783"/>
      <c r="AC1457" s="781"/>
      <c r="AD1457" s="782"/>
      <c r="AE1457" s="783"/>
      <c r="AF1457" s="784">
        <f t="shared" si="692"/>
        <v>0</v>
      </c>
      <c r="AG1457" s="784"/>
      <c r="AH1457" s="784"/>
      <c r="AI1457" s="784"/>
      <c r="AJ1457" s="784">
        <f t="shared" si="680"/>
        <v>0</v>
      </c>
      <c r="AK1457" s="784"/>
      <c r="AL1457" s="784"/>
      <c r="AM1457" s="784"/>
      <c r="AN1457" s="784">
        <f t="shared" si="681"/>
        <v>0</v>
      </c>
      <c r="AO1457" s="784"/>
      <c r="AP1457" s="784"/>
      <c r="AQ1457" s="784"/>
      <c r="AR1457" s="363"/>
      <c r="AS1457" s="785">
        <f t="shared" si="682"/>
        <v>0</v>
      </c>
      <c r="AT1457" s="785"/>
      <c r="AU1457" s="785"/>
      <c r="AV1457" s="785"/>
      <c r="AW1457" s="785">
        <f t="shared" si="683"/>
        <v>0</v>
      </c>
      <c r="AX1457" s="91"/>
      <c r="AY1457" s="116">
        <f t="shared" si="684"/>
        <v>0</v>
      </c>
      <c r="AZ1457" s="116">
        <f t="shared" si="685"/>
        <v>0</v>
      </c>
      <c r="BA1457" s="116">
        <f t="shared" si="686"/>
        <v>0</v>
      </c>
      <c r="BB1457" s="116">
        <f t="shared" si="687"/>
        <v>0</v>
      </c>
      <c r="BC1457" s="115">
        <f t="shared" si="693"/>
        <v>0</v>
      </c>
      <c r="BD1457" s="116">
        <f t="shared" si="688"/>
        <v>0</v>
      </c>
      <c r="BE1457" s="120">
        <f t="shared" si="694"/>
        <v>0</v>
      </c>
      <c r="BF1457" s="115">
        <f t="shared" si="695"/>
        <v>0</v>
      </c>
      <c r="BG1457" s="116">
        <f t="shared" si="689"/>
        <v>0</v>
      </c>
      <c r="BH1457" s="120">
        <f t="shared" si="696"/>
        <v>0</v>
      </c>
      <c r="BI1457" s="115">
        <f t="shared" si="697"/>
        <v>0</v>
      </c>
      <c r="BJ1457" s="116">
        <f t="shared" si="690"/>
        <v>0</v>
      </c>
      <c r="BK1457" s="120">
        <f t="shared" si="698"/>
        <v>0</v>
      </c>
      <c r="BL1457" s="120">
        <f t="shared" si="699"/>
        <v>0</v>
      </c>
      <c r="BN1457" s="375">
        <f t="shared" si="691"/>
        <v>0</v>
      </c>
      <c r="BP1457" s="380"/>
      <c r="DH1457" s="102"/>
    </row>
    <row r="1458" spans="1:112" hidden="1">
      <c r="A1458" s="110"/>
      <c r="B1458" s="786"/>
      <c r="C1458" s="786"/>
      <c r="D1458" s="786"/>
      <c r="E1458" s="786"/>
      <c r="F1458" s="786"/>
      <c r="G1458" s="786"/>
      <c r="H1458" s="786"/>
      <c r="I1458" s="786"/>
      <c r="J1458" s="786"/>
      <c r="K1458" s="786"/>
      <c r="L1458" s="786"/>
      <c r="M1458" s="786"/>
      <c r="N1458" s="786"/>
      <c r="O1458" s="786"/>
      <c r="P1458" s="786"/>
      <c r="Q1458" s="786"/>
      <c r="R1458" s="787"/>
      <c r="S1458" s="787"/>
      <c r="T1458" s="788"/>
      <c r="U1458" s="787"/>
      <c r="V1458" s="787"/>
      <c r="W1458" s="783"/>
      <c r="X1458" s="789"/>
      <c r="Y1458" s="789"/>
      <c r="Z1458" s="781"/>
      <c r="AA1458" s="782"/>
      <c r="AB1458" s="783"/>
      <c r="AC1458" s="781"/>
      <c r="AD1458" s="782"/>
      <c r="AE1458" s="783"/>
      <c r="AF1458" s="784">
        <f t="shared" si="692"/>
        <v>0</v>
      </c>
      <c r="AG1458" s="784"/>
      <c r="AH1458" s="784"/>
      <c r="AI1458" s="784"/>
      <c r="AJ1458" s="784">
        <f t="shared" si="680"/>
        <v>0</v>
      </c>
      <c r="AK1458" s="784"/>
      <c r="AL1458" s="784"/>
      <c r="AM1458" s="784"/>
      <c r="AN1458" s="784">
        <f t="shared" si="681"/>
        <v>0</v>
      </c>
      <c r="AO1458" s="784"/>
      <c r="AP1458" s="784"/>
      <c r="AQ1458" s="784"/>
      <c r="AR1458" s="363"/>
      <c r="AS1458" s="785">
        <f t="shared" si="682"/>
        <v>0</v>
      </c>
      <c r="AT1458" s="785"/>
      <c r="AU1458" s="785"/>
      <c r="AV1458" s="785"/>
      <c r="AW1458" s="785">
        <f t="shared" si="683"/>
        <v>0</v>
      </c>
      <c r="AX1458" s="91"/>
      <c r="AY1458" s="116">
        <f t="shared" si="684"/>
        <v>0</v>
      </c>
      <c r="AZ1458" s="116">
        <f t="shared" si="685"/>
        <v>0</v>
      </c>
      <c r="BA1458" s="116">
        <f t="shared" si="686"/>
        <v>0</v>
      </c>
      <c r="BB1458" s="116">
        <f t="shared" si="687"/>
        <v>0</v>
      </c>
      <c r="BC1458" s="115">
        <f t="shared" si="693"/>
        <v>0</v>
      </c>
      <c r="BD1458" s="116">
        <f t="shared" si="688"/>
        <v>0</v>
      </c>
      <c r="BE1458" s="120">
        <f t="shared" si="694"/>
        <v>0</v>
      </c>
      <c r="BF1458" s="115">
        <f t="shared" si="695"/>
        <v>0</v>
      </c>
      <c r="BG1458" s="116">
        <f t="shared" si="689"/>
        <v>0</v>
      </c>
      <c r="BH1458" s="120">
        <f t="shared" si="696"/>
        <v>0</v>
      </c>
      <c r="BI1458" s="115">
        <f t="shared" si="697"/>
        <v>0</v>
      </c>
      <c r="BJ1458" s="116">
        <f t="shared" si="690"/>
        <v>0</v>
      </c>
      <c r="BK1458" s="120">
        <f t="shared" si="698"/>
        <v>0</v>
      </c>
      <c r="BL1458" s="120">
        <f t="shared" si="699"/>
        <v>0</v>
      </c>
      <c r="BN1458" s="375">
        <f t="shared" si="691"/>
        <v>0</v>
      </c>
      <c r="BP1458" s="380"/>
      <c r="DH1458" s="102"/>
    </row>
    <row r="1459" spans="1:112" hidden="1">
      <c r="A1459" s="110"/>
      <c r="B1459" s="786"/>
      <c r="C1459" s="786"/>
      <c r="D1459" s="786"/>
      <c r="E1459" s="786"/>
      <c r="F1459" s="786"/>
      <c r="G1459" s="786"/>
      <c r="H1459" s="786"/>
      <c r="I1459" s="786"/>
      <c r="J1459" s="786"/>
      <c r="K1459" s="786"/>
      <c r="L1459" s="786"/>
      <c r="M1459" s="786"/>
      <c r="N1459" s="786"/>
      <c r="O1459" s="786"/>
      <c r="P1459" s="786"/>
      <c r="Q1459" s="786"/>
      <c r="R1459" s="787"/>
      <c r="S1459" s="787"/>
      <c r="T1459" s="788"/>
      <c r="U1459" s="787"/>
      <c r="V1459" s="787"/>
      <c r="W1459" s="783"/>
      <c r="X1459" s="789"/>
      <c r="Y1459" s="789"/>
      <c r="Z1459" s="781"/>
      <c r="AA1459" s="782"/>
      <c r="AB1459" s="783"/>
      <c r="AC1459" s="781"/>
      <c r="AD1459" s="782"/>
      <c r="AE1459" s="783"/>
      <c r="AF1459" s="784">
        <f t="shared" si="692"/>
        <v>0</v>
      </c>
      <c r="AG1459" s="784"/>
      <c r="AH1459" s="784"/>
      <c r="AI1459" s="784"/>
      <c r="AJ1459" s="784">
        <f t="shared" si="680"/>
        <v>0</v>
      </c>
      <c r="AK1459" s="784"/>
      <c r="AL1459" s="784"/>
      <c r="AM1459" s="784"/>
      <c r="AN1459" s="784">
        <f t="shared" si="681"/>
        <v>0</v>
      </c>
      <c r="AO1459" s="784"/>
      <c r="AP1459" s="784"/>
      <c r="AQ1459" s="784"/>
      <c r="AR1459" s="363"/>
      <c r="AS1459" s="785">
        <f t="shared" si="682"/>
        <v>0</v>
      </c>
      <c r="AT1459" s="785"/>
      <c r="AU1459" s="785"/>
      <c r="AV1459" s="785"/>
      <c r="AW1459" s="785">
        <f t="shared" si="683"/>
        <v>0</v>
      </c>
      <c r="AX1459" s="91"/>
      <c r="AY1459" s="116">
        <f t="shared" si="684"/>
        <v>0</v>
      </c>
      <c r="AZ1459" s="116">
        <f t="shared" si="685"/>
        <v>0</v>
      </c>
      <c r="BA1459" s="116">
        <f t="shared" si="686"/>
        <v>0</v>
      </c>
      <c r="BB1459" s="116">
        <f t="shared" si="687"/>
        <v>0</v>
      </c>
      <c r="BC1459" s="115">
        <f t="shared" si="693"/>
        <v>0</v>
      </c>
      <c r="BD1459" s="116">
        <f t="shared" si="688"/>
        <v>0</v>
      </c>
      <c r="BE1459" s="120">
        <f t="shared" si="694"/>
        <v>0</v>
      </c>
      <c r="BF1459" s="115">
        <f t="shared" si="695"/>
        <v>0</v>
      </c>
      <c r="BG1459" s="116">
        <f t="shared" si="689"/>
        <v>0</v>
      </c>
      <c r="BH1459" s="120">
        <f t="shared" si="696"/>
        <v>0</v>
      </c>
      <c r="BI1459" s="115">
        <f t="shared" si="697"/>
        <v>0</v>
      </c>
      <c r="BJ1459" s="116">
        <f t="shared" si="690"/>
        <v>0</v>
      </c>
      <c r="BK1459" s="120">
        <f t="shared" si="698"/>
        <v>0</v>
      </c>
      <c r="BL1459" s="120">
        <f t="shared" si="699"/>
        <v>0</v>
      </c>
      <c r="BN1459" s="375">
        <f t="shared" si="691"/>
        <v>0</v>
      </c>
      <c r="BP1459" s="380"/>
      <c r="DH1459" s="102"/>
    </row>
    <row r="1460" spans="1:112" hidden="1">
      <c r="A1460" s="110"/>
      <c r="B1460" s="786"/>
      <c r="C1460" s="786"/>
      <c r="D1460" s="786"/>
      <c r="E1460" s="786"/>
      <c r="F1460" s="786"/>
      <c r="G1460" s="786"/>
      <c r="H1460" s="786"/>
      <c r="I1460" s="786"/>
      <c r="J1460" s="786"/>
      <c r="K1460" s="786"/>
      <c r="L1460" s="786"/>
      <c r="M1460" s="786"/>
      <c r="N1460" s="786"/>
      <c r="O1460" s="786"/>
      <c r="P1460" s="786"/>
      <c r="Q1460" s="786"/>
      <c r="R1460" s="787"/>
      <c r="S1460" s="787"/>
      <c r="T1460" s="788"/>
      <c r="U1460" s="787"/>
      <c r="V1460" s="787"/>
      <c r="W1460" s="783"/>
      <c r="X1460" s="789"/>
      <c r="Y1460" s="789"/>
      <c r="Z1460" s="781"/>
      <c r="AA1460" s="782"/>
      <c r="AB1460" s="783"/>
      <c r="AC1460" s="781"/>
      <c r="AD1460" s="782"/>
      <c r="AE1460" s="783"/>
      <c r="AF1460" s="784">
        <f t="shared" si="692"/>
        <v>0</v>
      </c>
      <c r="AG1460" s="784"/>
      <c r="AH1460" s="784"/>
      <c r="AI1460" s="784"/>
      <c r="AJ1460" s="784">
        <f t="shared" si="680"/>
        <v>0</v>
      </c>
      <c r="AK1460" s="784"/>
      <c r="AL1460" s="784"/>
      <c r="AM1460" s="784"/>
      <c r="AN1460" s="784">
        <f t="shared" si="681"/>
        <v>0</v>
      </c>
      <c r="AO1460" s="784"/>
      <c r="AP1460" s="784"/>
      <c r="AQ1460" s="784"/>
      <c r="AR1460" s="363"/>
      <c r="AS1460" s="785">
        <f t="shared" si="682"/>
        <v>0</v>
      </c>
      <c r="AT1460" s="785"/>
      <c r="AU1460" s="785"/>
      <c r="AV1460" s="785"/>
      <c r="AW1460" s="785">
        <f t="shared" si="683"/>
        <v>0</v>
      </c>
      <c r="AX1460" s="91"/>
      <c r="AY1460" s="116">
        <f t="shared" si="684"/>
        <v>0</v>
      </c>
      <c r="AZ1460" s="116">
        <f t="shared" si="685"/>
        <v>0</v>
      </c>
      <c r="BA1460" s="116">
        <f t="shared" si="686"/>
        <v>0</v>
      </c>
      <c r="BB1460" s="116">
        <f t="shared" si="687"/>
        <v>0</v>
      </c>
      <c r="BC1460" s="115">
        <f t="shared" si="693"/>
        <v>0</v>
      </c>
      <c r="BD1460" s="116">
        <f t="shared" si="688"/>
        <v>0</v>
      </c>
      <c r="BE1460" s="120">
        <f t="shared" si="694"/>
        <v>0</v>
      </c>
      <c r="BF1460" s="115">
        <f t="shared" si="695"/>
        <v>0</v>
      </c>
      <c r="BG1460" s="116">
        <f t="shared" si="689"/>
        <v>0</v>
      </c>
      <c r="BH1460" s="120">
        <f t="shared" si="696"/>
        <v>0</v>
      </c>
      <c r="BI1460" s="115">
        <f t="shared" si="697"/>
        <v>0</v>
      </c>
      <c r="BJ1460" s="116">
        <f t="shared" si="690"/>
        <v>0</v>
      </c>
      <c r="BK1460" s="120">
        <f t="shared" si="698"/>
        <v>0</v>
      </c>
      <c r="BL1460" s="120">
        <f t="shared" si="699"/>
        <v>0</v>
      </c>
      <c r="BN1460" s="375">
        <f t="shared" si="691"/>
        <v>0</v>
      </c>
      <c r="BP1460" s="380"/>
      <c r="DH1460" s="102"/>
    </row>
    <row r="1461" spans="1:112" hidden="1">
      <c r="A1461" s="110"/>
      <c r="B1461" s="786"/>
      <c r="C1461" s="786"/>
      <c r="D1461" s="786"/>
      <c r="E1461" s="786"/>
      <c r="F1461" s="786"/>
      <c r="G1461" s="786"/>
      <c r="H1461" s="786"/>
      <c r="I1461" s="786"/>
      <c r="J1461" s="786"/>
      <c r="K1461" s="786"/>
      <c r="L1461" s="786"/>
      <c r="M1461" s="786"/>
      <c r="N1461" s="786"/>
      <c r="O1461" s="786"/>
      <c r="P1461" s="786"/>
      <c r="Q1461" s="786"/>
      <c r="R1461" s="787"/>
      <c r="S1461" s="787"/>
      <c r="T1461" s="788"/>
      <c r="U1461" s="787"/>
      <c r="V1461" s="787"/>
      <c r="W1461" s="783"/>
      <c r="X1461" s="789"/>
      <c r="Y1461" s="789"/>
      <c r="Z1461" s="781"/>
      <c r="AA1461" s="782"/>
      <c r="AB1461" s="783"/>
      <c r="AC1461" s="781"/>
      <c r="AD1461" s="782"/>
      <c r="AE1461" s="783"/>
      <c r="AF1461" s="784">
        <f t="shared" si="692"/>
        <v>0</v>
      </c>
      <c r="AG1461" s="784"/>
      <c r="AH1461" s="784"/>
      <c r="AI1461" s="784"/>
      <c r="AJ1461" s="784">
        <f t="shared" si="680"/>
        <v>0</v>
      </c>
      <c r="AK1461" s="784"/>
      <c r="AL1461" s="784"/>
      <c r="AM1461" s="784"/>
      <c r="AN1461" s="784">
        <f t="shared" si="681"/>
        <v>0</v>
      </c>
      <c r="AO1461" s="784"/>
      <c r="AP1461" s="784"/>
      <c r="AQ1461" s="784"/>
      <c r="AR1461" s="363"/>
      <c r="AS1461" s="785">
        <f t="shared" si="682"/>
        <v>0</v>
      </c>
      <c r="AT1461" s="785"/>
      <c r="AU1461" s="785"/>
      <c r="AV1461" s="785"/>
      <c r="AW1461" s="785">
        <f t="shared" si="683"/>
        <v>0</v>
      </c>
      <c r="AX1461" s="91"/>
      <c r="AY1461" s="116">
        <f t="shared" si="684"/>
        <v>0</v>
      </c>
      <c r="AZ1461" s="116">
        <f t="shared" si="685"/>
        <v>0</v>
      </c>
      <c r="BA1461" s="116">
        <f t="shared" si="686"/>
        <v>0</v>
      </c>
      <c r="BB1461" s="116">
        <f t="shared" si="687"/>
        <v>0</v>
      </c>
      <c r="BC1461" s="115">
        <f t="shared" si="693"/>
        <v>0</v>
      </c>
      <c r="BD1461" s="116">
        <f t="shared" si="688"/>
        <v>0</v>
      </c>
      <c r="BE1461" s="120">
        <f t="shared" si="694"/>
        <v>0</v>
      </c>
      <c r="BF1461" s="115">
        <f t="shared" si="695"/>
        <v>0</v>
      </c>
      <c r="BG1461" s="116">
        <f t="shared" si="689"/>
        <v>0</v>
      </c>
      <c r="BH1461" s="120">
        <f t="shared" si="696"/>
        <v>0</v>
      </c>
      <c r="BI1461" s="115">
        <f t="shared" si="697"/>
        <v>0</v>
      </c>
      <c r="BJ1461" s="116">
        <f t="shared" si="690"/>
        <v>0</v>
      </c>
      <c r="BK1461" s="120">
        <f t="shared" si="698"/>
        <v>0</v>
      </c>
      <c r="BL1461" s="120">
        <f t="shared" si="699"/>
        <v>0</v>
      </c>
      <c r="BN1461" s="375">
        <f t="shared" si="691"/>
        <v>0</v>
      </c>
      <c r="BP1461" s="380"/>
      <c r="DH1461" s="102"/>
    </row>
    <row r="1462" spans="1:112" hidden="1">
      <c r="A1462" s="110"/>
      <c r="B1462" s="786"/>
      <c r="C1462" s="786"/>
      <c r="D1462" s="786"/>
      <c r="E1462" s="786"/>
      <c r="F1462" s="786"/>
      <c r="G1462" s="786"/>
      <c r="H1462" s="786"/>
      <c r="I1462" s="786"/>
      <c r="J1462" s="786"/>
      <c r="K1462" s="786"/>
      <c r="L1462" s="786"/>
      <c r="M1462" s="786"/>
      <c r="N1462" s="786"/>
      <c r="O1462" s="786"/>
      <c r="P1462" s="786"/>
      <c r="Q1462" s="786"/>
      <c r="R1462" s="787"/>
      <c r="S1462" s="787"/>
      <c r="T1462" s="788"/>
      <c r="U1462" s="787"/>
      <c r="V1462" s="787"/>
      <c r="W1462" s="783"/>
      <c r="X1462" s="789"/>
      <c r="Y1462" s="789"/>
      <c r="Z1462" s="781"/>
      <c r="AA1462" s="782"/>
      <c r="AB1462" s="783"/>
      <c r="AC1462" s="781"/>
      <c r="AD1462" s="782"/>
      <c r="AE1462" s="783"/>
      <c r="AF1462" s="784">
        <f t="shared" si="692"/>
        <v>0</v>
      </c>
      <c r="AG1462" s="784"/>
      <c r="AH1462" s="784"/>
      <c r="AI1462" s="784"/>
      <c r="AJ1462" s="784">
        <f t="shared" si="680"/>
        <v>0</v>
      </c>
      <c r="AK1462" s="784"/>
      <c r="AL1462" s="784"/>
      <c r="AM1462" s="784"/>
      <c r="AN1462" s="784">
        <f t="shared" si="681"/>
        <v>0</v>
      </c>
      <c r="AO1462" s="784"/>
      <c r="AP1462" s="784"/>
      <c r="AQ1462" s="784"/>
      <c r="AR1462" s="363"/>
      <c r="AS1462" s="785">
        <f t="shared" si="682"/>
        <v>0</v>
      </c>
      <c r="AT1462" s="785"/>
      <c r="AU1462" s="785"/>
      <c r="AV1462" s="785"/>
      <c r="AW1462" s="785">
        <f t="shared" si="683"/>
        <v>0</v>
      </c>
      <c r="AX1462" s="91"/>
      <c r="AY1462" s="116">
        <f t="shared" si="684"/>
        <v>0</v>
      </c>
      <c r="AZ1462" s="116">
        <f t="shared" si="685"/>
        <v>0</v>
      </c>
      <c r="BA1462" s="116">
        <f t="shared" si="686"/>
        <v>0</v>
      </c>
      <c r="BB1462" s="116">
        <f t="shared" si="687"/>
        <v>0</v>
      </c>
      <c r="BC1462" s="115">
        <f t="shared" si="693"/>
        <v>0</v>
      </c>
      <c r="BD1462" s="116">
        <f t="shared" si="688"/>
        <v>0</v>
      </c>
      <c r="BE1462" s="120">
        <f t="shared" si="694"/>
        <v>0</v>
      </c>
      <c r="BF1462" s="115">
        <f t="shared" si="695"/>
        <v>0</v>
      </c>
      <c r="BG1462" s="116">
        <f t="shared" si="689"/>
        <v>0</v>
      </c>
      <c r="BH1462" s="120">
        <f t="shared" si="696"/>
        <v>0</v>
      </c>
      <c r="BI1462" s="115">
        <f t="shared" si="697"/>
        <v>0</v>
      </c>
      <c r="BJ1462" s="116">
        <f t="shared" si="690"/>
        <v>0</v>
      </c>
      <c r="BK1462" s="120">
        <f t="shared" si="698"/>
        <v>0</v>
      </c>
      <c r="BL1462" s="120">
        <f t="shared" si="699"/>
        <v>0</v>
      </c>
      <c r="BN1462" s="375">
        <f t="shared" si="691"/>
        <v>0</v>
      </c>
      <c r="BP1462" s="380"/>
      <c r="DH1462" s="102"/>
    </row>
    <row r="1463" spans="1:112" hidden="1">
      <c r="A1463" s="110"/>
      <c r="B1463" s="786"/>
      <c r="C1463" s="786"/>
      <c r="D1463" s="786"/>
      <c r="E1463" s="786"/>
      <c r="F1463" s="786"/>
      <c r="G1463" s="786"/>
      <c r="H1463" s="786"/>
      <c r="I1463" s="786"/>
      <c r="J1463" s="786"/>
      <c r="K1463" s="786"/>
      <c r="L1463" s="786"/>
      <c r="M1463" s="786"/>
      <c r="N1463" s="786"/>
      <c r="O1463" s="786"/>
      <c r="P1463" s="786"/>
      <c r="Q1463" s="786"/>
      <c r="R1463" s="787"/>
      <c r="S1463" s="787"/>
      <c r="T1463" s="788"/>
      <c r="U1463" s="787"/>
      <c r="V1463" s="787"/>
      <c r="W1463" s="783"/>
      <c r="X1463" s="789"/>
      <c r="Y1463" s="789"/>
      <c r="Z1463" s="781"/>
      <c r="AA1463" s="782"/>
      <c r="AB1463" s="783"/>
      <c r="AC1463" s="781"/>
      <c r="AD1463" s="782"/>
      <c r="AE1463" s="783"/>
      <c r="AF1463" s="784">
        <f t="shared" si="692"/>
        <v>0</v>
      </c>
      <c r="AG1463" s="784"/>
      <c r="AH1463" s="784"/>
      <c r="AI1463" s="784"/>
      <c r="AJ1463" s="784">
        <f t="shared" si="680"/>
        <v>0</v>
      </c>
      <c r="AK1463" s="784"/>
      <c r="AL1463" s="784"/>
      <c r="AM1463" s="784"/>
      <c r="AN1463" s="784">
        <f t="shared" si="681"/>
        <v>0</v>
      </c>
      <c r="AO1463" s="784"/>
      <c r="AP1463" s="784"/>
      <c r="AQ1463" s="784"/>
      <c r="AR1463" s="363"/>
      <c r="AS1463" s="785">
        <f t="shared" si="682"/>
        <v>0</v>
      </c>
      <c r="AT1463" s="785"/>
      <c r="AU1463" s="785"/>
      <c r="AV1463" s="785"/>
      <c r="AW1463" s="785">
        <f t="shared" si="683"/>
        <v>0</v>
      </c>
      <c r="AX1463" s="91"/>
      <c r="AY1463" s="116">
        <f t="shared" si="684"/>
        <v>0</v>
      </c>
      <c r="AZ1463" s="116">
        <f t="shared" si="685"/>
        <v>0</v>
      </c>
      <c r="BA1463" s="116">
        <f t="shared" si="686"/>
        <v>0</v>
      </c>
      <c r="BB1463" s="116">
        <f t="shared" si="687"/>
        <v>0</v>
      </c>
      <c r="BC1463" s="115">
        <f t="shared" si="693"/>
        <v>0</v>
      </c>
      <c r="BD1463" s="116">
        <f t="shared" si="688"/>
        <v>0</v>
      </c>
      <c r="BE1463" s="120">
        <f t="shared" si="694"/>
        <v>0</v>
      </c>
      <c r="BF1463" s="115">
        <f t="shared" si="695"/>
        <v>0</v>
      </c>
      <c r="BG1463" s="116">
        <f t="shared" si="689"/>
        <v>0</v>
      </c>
      <c r="BH1463" s="120">
        <f t="shared" si="696"/>
        <v>0</v>
      </c>
      <c r="BI1463" s="115">
        <f t="shared" si="697"/>
        <v>0</v>
      </c>
      <c r="BJ1463" s="116">
        <f t="shared" si="690"/>
        <v>0</v>
      </c>
      <c r="BK1463" s="120">
        <f t="shared" si="698"/>
        <v>0</v>
      </c>
      <c r="BL1463" s="120">
        <f t="shared" si="699"/>
        <v>0</v>
      </c>
      <c r="BN1463" s="375">
        <f t="shared" si="691"/>
        <v>0</v>
      </c>
      <c r="BP1463" s="380"/>
      <c r="DH1463" s="102"/>
    </row>
    <row r="1464" spans="1:112" hidden="1">
      <c r="A1464" s="110"/>
      <c r="B1464" s="786"/>
      <c r="C1464" s="786"/>
      <c r="D1464" s="786"/>
      <c r="E1464" s="786"/>
      <c r="F1464" s="786"/>
      <c r="G1464" s="786"/>
      <c r="H1464" s="786"/>
      <c r="I1464" s="786"/>
      <c r="J1464" s="786"/>
      <c r="K1464" s="786"/>
      <c r="L1464" s="786"/>
      <c r="M1464" s="786"/>
      <c r="N1464" s="786"/>
      <c r="O1464" s="786"/>
      <c r="P1464" s="786"/>
      <c r="Q1464" s="786"/>
      <c r="R1464" s="787"/>
      <c r="S1464" s="787"/>
      <c r="T1464" s="788"/>
      <c r="U1464" s="787"/>
      <c r="V1464" s="787"/>
      <c r="W1464" s="783"/>
      <c r="X1464" s="789"/>
      <c r="Y1464" s="789"/>
      <c r="Z1464" s="781"/>
      <c r="AA1464" s="782"/>
      <c r="AB1464" s="783"/>
      <c r="AC1464" s="781"/>
      <c r="AD1464" s="782"/>
      <c r="AE1464" s="783"/>
      <c r="AF1464" s="784">
        <f t="shared" si="692"/>
        <v>0</v>
      </c>
      <c r="AG1464" s="784"/>
      <c r="AH1464" s="784"/>
      <c r="AI1464" s="784"/>
      <c r="AJ1464" s="784">
        <f t="shared" si="680"/>
        <v>0</v>
      </c>
      <c r="AK1464" s="784"/>
      <c r="AL1464" s="784"/>
      <c r="AM1464" s="784"/>
      <c r="AN1464" s="784">
        <f t="shared" si="681"/>
        <v>0</v>
      </c>
      <c r="AO1464" s="784"/>
      <c r="AP1464" s="784"/>
      <c r="AQ1464" s="784"/>
      <c r="AR1464" s="363"/>
      <c r="AS1464" s="785">
        <f t="shared" si="682"/>
        <v>0</v>
      </c>
      <c r="AT1464" s="785"/>
      <c r="AU1464" s="785"/>
      <c r="AV1464" s="785"/>
      <c r="AW1464" s="785">
        <f t="shared" si="683"/>
        <v>0</v>
      </c>
      <c r="AX1464" s="91"/>
      <c r="AY1464" s="116">
        <f t="shared" si="684"/>
        <v>0</v>
      </c>
      <c r="AZ1464" s="116">
        <f t="shared" si="685"/>
        <v>0</v>
      </c>
      <c r="BA1464" s="116">
        <f t="shared" si="686"/>
        <v>0</v>
      </c>
      <c r="BB1464" s="116">
        <f t="shared" si="687"/>
        <v>0</v>
      </c>
      <c r="BC1464" s="115">
        <f t="shared" si="693"/>
        <v>0</v>
      </c>
      <c r="BD1464" s="116">
        <f t="shared" si="688"/>
        <v>0</v>
      </c>
      <c r="BE1464" s="120">
        <f t="shared" si="694"/>
        <v>0</v>
      </c>
      <c r="BF1464" s="115">
        <f t="shared" si="695"/>
        <v>0</v>
      </c>
      <c r="BG1464" s="116">
        <f t="shared" si="689"/>
        <v>0</v>
      </c>
      <c r="BH1464" s="120">
        <f t="shared" si="696"/>
        <v>0</v>
      </c>
      <c r="BI1464" s="115">
        <f t="shared" si="697"/>
        <v>0</v>
      </c>
      <c r="BJ1464" s="116">
        <f t="shared" si="690"/>
        <v>0</v>
      </c>
      <c r="BK1464" s="120">
        <f t="shared" si="698"/>
        <v>0</v>
      </c>
      <c r="BL1464" s="120">
        <f t="shared" si="699"/>
        <v>0</v>
      </c>
      <c r="BN1464" s="375">
        <f t="shared" si="691"/>
        <v>0</v>
      </c>
      <c r="BP1464" s="380"/>
      <c r="DH1464" s="102"/>
    </row>
    <row r="1465" spans="1:112" hidden="1">
      <c r="A1465" s="110"/>
      <c r="B1465" s="786"/>
      <c r="C1465" s="786"/>
      <c r="D1465" s="786"/>
      <c r="E1465" s="786"/>
      <c r="F1465" s="786"/>
      <c r="G1465" s="786"/>
      <c r="H1465" s="786"/>
      <c r="I1465" s="786"/>
      <c r="J1465" s="786"/>
      <c r="K1465" s="786"/>
      <c r="L1465" s="786"/>
      <c r="M1465" s="786"/>
      <c r="N1465" s="786"/>
      <c r="O1465" s="786"/>
      <c r="P1465" s="786"/>
      <c r="Q1465" s="786"/>
      <c r="R1465" s="787"/>
      <c r="S1465" s="787"/>
      <c r="T1465" s="788"/>
      <c r="U1465" s="787"/>
      <c r="V1465" s="787"/>
      <c r="W1465" s="783"/>
      <c r="X1465" s="789"/>
      <c r="Y1465" s="789"/>
      <c r="Z1465" s="781"/>
      <c r="AA1465" s="782"/>
      <c r="AB1465" s="783"/>
      <c r="AC1465" s="781"/>
      <c r="AD1465" s="782"/>
      <c r="AE1465" s="783"/>
      <c r="AF1465" s="784">
        <f t="shared" si="692"/>
        <v>0</v>
      </c>
      <c r="AG1465" s="784"/>
      <c r="AH1465" s="784"/>
      <c r="AI1465" s="784"/>
      <c r="AJ1465" s="784">
        <f t="shared" si="680"/>
        <v>0</v>
      </c>
      <c r="AK1465" s="784"/>
      <c r="AL1465" s="784"/>
      <c r="AM1465" s="784"/>
      <c r="AN1465" s="784">
        <f t="shared" si="681"/>
        <v>0</v>
      </c>
      <c r="AO1465" s="784"/>
      <c r="AP1465" s="784"/>
      <c r="AQ1465" s="784"/>
      <c r="AR1465" s="363"/>
      <c r="AS1465" s="785">
        <f t="shared" si="682"/>
        <v>0</v>
      </c>
      <c r="AT1465" s="785"/>
      <c r="AU1465" s="785"/>
      <c r="AV1465" s="785"/>
      <c r="AW1465" s="785">
        <f t="shared" si="683"/>
        <v>0</v>
      </c>
      <c r="AX1465" s="91"/>
      <c r="AY1465" s="116">
        <f t="shared" si="684"/>
        <v>0</v>
      </c>
      <c r="AZ1465" s="116">
        <f t="shared" si="685"/>
        <v>0</v>
      </c>
      <c r="BA1465" s="116">
        <f t="shared" si="686"/>
        <v>0</v>
      </c>
      <c r="BB1465" s="116">
        <f t="shared" si="687"/>
        <v>0</v>
      </c>
      <c r="BC1465" s="115">
        <f t="shared" si="693"/>
        <v>0</v>
      </c>
      <c r="BD1465" s="116">
        <f t="shared" si="688"/>
        <v>0</v>
      </c>
      <c r="BE1465" s="120">
        <f t="shared" si="694"/>
        <v>0</v>
      </c>
      <c r="BF1465" s="115">
        <f t="shared" si="695"/>
        <v>0</v>
      </c>
      <c r="BG1465" s="116">
        <f t="shared" si="689"/>
        <v>0</v>
      </c>
      <c r="BH1465" s="120">
        <f t="shared" si="696"/>
        <v>0</v>
      </c>
      <c r="BI1465" s="115">
        <f t="shared" si="697"/>
        <v>0</v>
      </c>
      <c r="BJ1465" s="116">
        <f t="shared" si="690"/>
        <v>0</v>
      </c>
      <c r="BK1465" s="120">
        <f t="shared" si="698"/>
        <v>0</v>
      </c>
      <c r="BL1465" s="120">
        <f t="shared" si="699"/>
        <v>0</v>
      </c>
      <c r="BN1465" s="375">
        <f t="shared" si="691"/>
        <v>0</v>
      </c>
      <c r="BP1465" s="380"/>
      <c r="DH1465" s="102"/>
    </row>
    <row r="1466" spans="1:112" hidden="1">
      <c r="A1466" s="110"/>
      <c r="B1466" s="786"/>
      <c r="C1466" s="786"/>
      <c r="D1466" s="786"/>
      <c r="E1466" s="786"/>
      <c r="F1466" s="786"/>
      <c r="G1466" s="786"/>
      <c r="H1466" s="786"/>
      <c r="I1466" s="786"/>
      <c r="J1466" s="786"/>
      <c r="K1466" s="786"/>
      <c r="L1466" s="786"/>
      <c r="M1466" s="786"/>
      <c r="N1466" s="786"/>
      <c r="O1466" s="786"/>
      <c r="P1466" s="786"/>
      <c r="Q1466" s="786"/>
      <c r="R1466" s="787"/>
      <c r="S1466" s="787"/>
      <c r="T1466" s="788"/>
      <c r="U1466" s="787"/>
      <c r="V1466" s="787"/>
      <c r="W1466" s="783"/>
      <c r="X1466" s="789"/>
      <c r="Y1466" s="789"/>
      <c r="Z1466" s="781"/>
      <c r="AA1466" s="782"/>
      <c r="AB1466" s="783"/>
      <c r="AC1466" s="781"/>
      <c r="AD1466" s="782"/>
      <c r="AE1466" s="783"/>
      <c r="AF1466" s="784">
        <f t="shared" si="692"/>
        <v>0</v>
      </c>
      <c r="AG1466" s="784"/>
      <c r="AH1466" s="784"/>
      <c r="AI1466" s="784"/>
      <c r="AJ1466" s="784">
        <f t="shared" si="680"/>
        <v>0</v>
      </c>
      <c r="AK1466" s="784"/>
      <c r="AL1466" s="784"/>
      <c r="AM1466" s="784"/>
      <c r="AN1466" s="784">
        <f t="shared" si="681"/>
        <v>0</v>
      </c>
      <c r="AO1466" s="784"/>
      <c r="AP1466" s="784"/>
      <c r="AQ1466" s="784"/>
      <c r="AR1466" s="363"/>
      <c r="AS1466" s="785">
        <f t="shared" si="682"/>
        <v>0</v>
      </c>
      <c r="AT1466" s="785"/>
      <c r="AU1466" s="785"/>
      <c r="AV1466" s="785"/>
      <c r="AW1466" s="785">
        <f t="shared" si="683"/>
        <v>0</v>
      </c>
      <c r="AX1466" s="91"/>
      <c r="AY1466" s="116">
        <f t="shared" si="684"/>
        <v>0</v>
      </c>
      <c r="AZ1466" s="116">
        <f t="shared" si="685"/>
        <v>0</v>
      </c>
      <c r="BA1466" s="116">
        <f t="shared" si="686"/>
        <v>0</v>
      </c>
      <c r="BB1466" s="116">
        <f t="shared" si="687"/>
        <v>0</v>
      </c>
      <c r="BC1466" s="115">
        <f t="shared" si="693"/>
        <v>0</v>
      </c>
      <c r="BD1466" s="116">
        <f t="shared" si="688"/>
        <v>0</v>
      </c>
      <c r="BE1466" s="120">
        <f t="shared" si="694"/>
        <v>0</v>
      </c>
      <c r="BF1466" s="115">
        <f t="shared" si="695"/>
        <v>0</v>
      </c>
      <c r="BG1466" s="116">
        <f t="shared" si="689"/>
        <v>0</v>
      </c>
      <c r="BH1466" s="120">
        <f t="shared" si="696"/>
        <v>0</v>
      </c>
      <c r="BI1466" s="115">
        <f t="shared" si="697"/>
        <v>0</v>
      </c>
      <c r="BJ1466" s="116">
        <f t="shared" si="690"/>
        <v>0</v>
      </c>
      <c r="BK1466" s="120">
        <f t="shared" si="698"/>
        <v>0</v>
      </c>
      <c r="BL1466" s="120">
        <f t="shared" si="699"/>
        <v>0</v>
      </c>
      <c r="BN1466" s="375">
        <f t="shared" si="691"/>
        <v>0</v>
      </c>
      <c r="BP1466" s="380"/>
      <c r="DH1466" s="102"/>
    </row>
    <row r="1467" spans="1:112" hidden="1">
      <c r="A1467" s="110"/>
      <c r="B1467" s="786"/>
      <c r="C1467" s="786"/>
      <c r="D1467" s="786"/>
      <c r="E1467" s="786"/>
      <c r="F1467" s="786"/>
      <c r="G1467" s="786"/>
      <c r="H1467" s="786"/>
      <c r="I1467" s="786"/>
      <c r="J1467" s="786"/>
      <c r="K1467" s="786"/>
      <c r="L1467" s="786"/>
      <c r="M1467" s="786"/>
      <c r="N1467" s="786"/>
      <c r="O1467" s="786"/>
      <c r="P1467" s="786"/>
      <c r="Q1467" s="786"/>
      <c r="R1467" s="787"/>
      <c r="S1467" s="787"/>
      <c r="T1467" s="788"/>
      <c r="U1467" s="787"/>
      <c r="V1467" s="787"/>
      <c r="W1467" s="783"/>
      <c r="X1467" s="789"/>
      <c r="Y1467" s="789"/>
      <c r="Z1467" s="789"/>
      <c r="AA1467" s="789"/>
      <c r="AB1467" s="789"/>
      <c r="AC1467" s="781"/>
      <c r="AD1467" s="782"/>
      <c r="AE1467" s="783"/>
      <c r="AF1467" s="784">
        <f t="shared" si="692"/>
        <v>0</v>
      </c>
      <c r="AG1467" s="784"/>
      <c r="AH1467" s="784"/>
      <c r="AI1467" s="784"/>
      <c r="AJ1467" s="784">
        <f t="shared" si="680"/>
        <v>0</v>
      </c>
      <c r="AK1467" s="784"/>
      <c r="AL1467" s="784"/>
      <c r="AM1467" s="784"/>
      <c r="AN1467" s="784">
        <f t="shared" si="681"/>
        <v>0</v>
      </c>
      <c r="AO1467" s="784"/>
      <c r="AP1467" s="784"/>
      <c r="AQ1467" s="784"/>
      <c r="AR1467" s="363"/>
      <c r="AS1467" s="785">
        <f t="shared" si="682"/>
        <v>0</v>
      </c>
      <c r="AT1467" s="785"/>
      <c r="AU1467" s="785"/>
      <c r="AV1467" s="785"/>
      <c r="AW1467" s="785">
        <f t="shared" si="683"/>
        <v>0</v>
      </c>
      <c r="AX1467" s="91"/>
      <c r="AY1467" s="116">
        <f t="shared" si="684"/>
        <v>0</v>
      </c>
      <c r="AZ1467" s="116">
        <f t="shared" si="685"/>
        <v>0</v>
      </c>
      <c r="BA1467" s="116">
        <f t="shared" si="686"/>
        <v>0</v>
      </c>
      <c r="BB1467" s="116">
        <f t="shared" si="687"/>
        <v>0</v>
      </c>
      <c r="BC1467" s="115">
        <f t="shared" si="693"/>
        <v>0</v>
      </c>
      <c r="BD1467" s="116">
        <f t="shared" si="688"/>
        <v>0</v>
      </c>
      <c r="BE1467" s="120">
        <f t="shared" si="694"/>
        <v>0</v>
      </c>
      <c r="BF1467" s="115">
        <f t="shared" si="695"/>
        <v>0</v>
      </c>
      <c r="BG1467" s="116">
        <f t="shared" si="689"/>
        <v>0</v>
      </c>
      <c r="BH1467" s="120">
        <f t="shared" si="696"/>
        <v>0</v>
      </c>
      <c r="BI1467" s="115">
        <f t="shared" si="697"/>
        <v>0</v>
      </c>
      <c r="BJ1467" s="116">
        <f t="shared" si="690"/>
        <v>0</v>
      </c>
      <c r="BK1467" s="120">
        <f t="shared" si="698"/>
        <v>0</v>
      </c>
      <c r="BL1467" s="120">
        <f t="shared" si="699"/>
        <v>0</v>
      </c>
      <c r="BN1467" s="375">
        <f t="shared" si="691"/>
        <v>0</v>
      </c>
      <c r="BP1467" s="380"/>
      <c r="DH1467" s="102"/>
    </row>
    <row r="1468" spans="1:112" hidden="1">
      <c r="A1468" s="110"/>
      <c r="B1468" s="786"/>
      <c r="C1468" s="786"/>
      <c r="D1468" s="786"/>
      <c r="E1468" s="786"/>
      <c r="F1468" s="786"/>
      <c r="G1468" s="786"/>
      <c r="H1468" s="786"/>
      <c r="I1468" s="786"/>
      <c r="J1468" s="786"/>
      <c r="K1468" s="786"/>
      <c r="L1468" s="786"/>
      <c r="M1468" s="786"/>
      <c r="N1468" s="786"/>
      <c r="O1468" s="786"/>
      <c r="P1468" s="786"/>
      <c r="Q1468" s="786"/>
      <c r="R1468" s="787"/>
      <c r="S1468" s="787"/>
      <c r="T1468" s="788"/>
      <c r="U1468" s="787"/>
      <c r="V1468" s="787"/>
      <c r="W1468" s="783"/>
      <c r="X1468" s="789"/>
      <c r="Y1468" s="789"/>
      <c r="Z1468" s="789"/>
      <c r="AA1468" s="789"/>
      <c r="AB1468" s="789"/>
      <c r="AC1468" s="781"/>
      <c r="AD1468" s="782"/>
      <c r="AE1468" s="783"/>
      <c r="AF1468" s="784">
        <f t="shared" si="692"/>
        <v>0</v>
      </c>
      <c r="AG1468" s="784"/>
      <c r="AH1468" s="784"/>
      <c r="AI1468" s="784"/>
      <c r="AJ1468" s="784">
        <f t="shared" si="680"/>
        <v>0</v>
      </c>
      <c r="AK1468" s="784"/>
      <c r="AL1468" s="784"/>
      <c r="AM1468" s="784"/>
      <c r="AN1468" s="784">
        <f t="shared" si="681"/>
        <v>0</v>
      </c>
      <c r="AO1468" s="784"/>
      <c r="AP1468" s="784"/>
      <c r="AQ1468" s="784"/>
      <c r="AR1468" s="363"/>
      <c r="AS1468" s="785">
        <f t="shared" si="682"/>
        <v>0</v>
      </c>
      <c r="AT1468" s="785"/>
      <c r="AU1468" s="785"/>
      <c r="AV1468" s="785"/>
      <c r="AW1468" s="785">
        <f t="shared" si="683"/>
        <v>0</v>
      </c>
      <c r="AX1468" s="91"/>
      <c r="AY1468" s="116">
        <f t="shared" si="684"/>
        <v>0</v>
      </c>
      <c r="AZ1468" s="116">
        <f t="shared" si="685"/>
        <v>0</v>
      </c>
      <c r="BA1468" s="116">
        <f t="shared" si="686"/>
        <v>0</v>
      </c>
      <c r="BB1468" s="116">
        <f t="shared" si="687"/>
        <v>0</v>
      </c>
      <c r="BC1468" s="115">
        <f t="shared" si="693"/>
        <v>0</v>
      </c>
      <c r="BD1468" s="116">
        <f t="shared" si="688"/>
        <v>0</v>
      </c>
      <c r="BE1468" s="120">
        <f t="shared" si="694"/>
        <v>0</v>
      </c>
      <c r="BF1468" s="115">
        <f t="shared" si="695"/>
        <v>0</v>
      </c>
      <c r="BG1468" s="116">
        <f t="shared" si="689"/>
        <v>0</v>
      </c>
      <c r="BH1468" s="120">
        <f t="shared" si="696"/>
        <v>0</v>
      </c>
      <c r="BI1468" s="115">
        <f t="shared" si="697"/>
        <v>0</v>
      </c>
      <c r="BJ1468" s="116">
        <f t="shared" si="690"/>
        <v>0</v>
      </c>
      <c r="BK1468" s="120">
        <f t="shared" si="698"/>
        <v>0</v>
      </c>
      <c r="BL1468" s="120">
        <f t="shared" si="699"/>
        <v>0</v>
      </c>
      <c r="BN1468" s="375">
        <f t="shared" si="691"/>
        <v>0</v>
      </c>
      <c r="BP1468" s="380"/>
      <c r="DH1468" s="102"/>
    </row>
    <row r="1469" spans="1:112" hidden="1">
      <c r="A1469" s="110"/>
      <c r="B1469" s="786"/>
      <c r="C1469" s="786"/>
      <c r="D1469" s="786"/>
      <c r="E1469" s="786"/>
      <c r="F1469" s="786"/>
      <c r="G1469" s="786"/>
      <c r="H1469" s="786"/>
      <c r="I1469" s="786"/>
      <c r="J1469" s="786"/>
      <c r="K1469" s="786"/>
      <c r="L1469" s="786"/>
      <c r="M1469" s="786"/>
      <c r="N1469" s="786"/>
      <c r="O1469" s="786"/>
      <c r="P1469" s="786"/>
      <c r="Q1469" s="786"/>
      <c r="R1469" s="787"/>
      <c r="S1469" s="787"/>
      <c r="T1469" s="788"/>
      <c r="U1469" s="787"/>
      <c r="V1469" s="787"/>
      <c r="W1469" s="783"/>
      <c r="X1469" s="789"/>
      <c r="Y1469" s="789"/>
      <c r="Z1469" s="789"/>
      <c r="AA1469" s="789"/>
      <c r="AB1469" s="789"/>
      <c r="AC1469" s="781"/>
      <c r="AD1469" s="782"/>
      <c r="AE1469" s="783"/>
      <c r="AF1469" s="784">
        <f t="shared" si="692"/>
        <v>0</v>
      </c>
      <c r="AG1469" s="784"/>
      <c r="AH1469" s="784"/>
      <c r="AI1469" s="784"/>
      <c r="AJ1469" s="784">
        <f t="shared" si="680"/>
        <v>0</v>
      </c>
      <c r="AK1469" s="784"/>
      <c r="AL1469" s="784"/>
      <c r="AM1469" s="784"/>
      <c r="AN1469" s="784">
        <f t="shared" si="681"/>
        <v>0</v>
      </c>
      <c r="AO1469" s="784"/>
      <c r="AP1469" s="784"/>
      <c r="AQ1469" s="784"/>
      <c r="AR1469" s="363"/>
      <c r="AS1469" s="785">
        <f t="shared" si="682"/>
        <v>0</v>
      </c>
      <c r="AT1469" s="785"/>
      <c r="AU1469" s="785"/>
      <c r="AV1469" s="785"/>
      <c r="AW1469" s="785">
        <f t="shared" si="683"/>
        <v>0</v>
      </c>
      <c r="AX1469" s="91"/>
      <c r="AY1469" s="116">
        <f t="shared" si="684"/>
        <v>0</v>
      </c>
      <c r="AZ1469" s="116">
        <f t="shared" si="685"/>
        <v>0</v>
      </c>
      <c r="BA1469" s="116">
        <f t="shared" si="686"/>
        <v>0</v>
      </c>
      <c r="BB1469" s="116">
        <f t="shared" si="687"/>
        <v>0</v>
      </c>
      <c r="BC1469" s="115">
        <f t="shared" si="693"/>
        <v>0</v>
      </c>
      <c r="BD1469" s="116">
        <f t="shared" si="688"/>
        <v>0</v>
      </c>
      <c r="BE1469" s="120">
        <f t="shared" si="694"/>
        <v>0</v>
      </c>
      <c r="BF1469" s="115">
        <f t="shared" si="695"/>
        <v>0</v>
      </c>
      <c r="BG1469" s="116">
        <f t="shared" si="689"/>
        <v>0</v>
      </c>
      <c r="BH1469" s="120">
        <f t="shared" si="696"/>
        <v>0</v>
      </c>
      <c r="BI1469" s="115">
        <f t="shared" si="697"/>
        <v>0</v>
      </c>
      <c r="BJ1469" s="116">
        <f t="shared" si="690"/>
        <v>0</v>
      </c>
      <c r="BK1469" s="120">
        <f t="shared" si="698"/>
        <v>0</v>
      </c>
      <c r="BL1469" s="120">
        <f t="shared" si="699"/>
        <v>0</v>
      </c>
      <c r="BN1469" s="375">
        <f t="shared" si="691"/>
        <v>0</v>
      </c>
      <c r="BP1469" s="380"/>
      <c r="DH1469" s="102"/>
    </row>
    <row r="1470" spans="1:112" hidden="1">
      <c r="A1470" s="110"/>
      <c r="B1470" s="786"/>
      <c r="C1470" s="786"/>
      <c r="D1470" s="786"/>
      <c r="E1470" s="786"/>
      <c r="F1470" s="786"/>
      <c r="G1470" s="786"/>
      <c r="H1470" s="786"/>
      <c r="I1470" s="786"/>
      <c r="J1470" s="786"/>
      <c r="K1470" s="786"/>
      <c r="L1470" s="786"/>
      <c r="M1470" s="786"/>
      <c r="N1470" s="786"/>
      <c r="O1470" s="786"/>
      <c r="P1470" s="786"/>
      <c r="Q1470" s="786"/>
      <c r="R1470" s="787"/>
      <c r="S1470" s="787"/>
      <c r="T1470" s="788"/>
      <c r="U1470" s="787"/>
      <c r="V1470" s="787"/>
      <c r="W1470" s="783"/>
      <c r="X1470" s="789"/>
      <c r="Y1470" s="789"/>
      <c r="Z1470" s="789"/>
      <c r="AA1470" s="789"/>
      <c r="AB1470" s="789"/>
      <c r="AC1470" s="781"/>
      <c r="AD1470" s="782"/>
      <c r="AE1470" s="783"/>
      <c r="AF1470" s="784">
        <f t="shared" si="692"/>
        <v>0</v>
      </c>
      <c r="AG1470" s="784"/>
      <c r="AH1470" s="784"/>
      <c r="AI1470" s="784"/>
      <c r="AJ1470" s="784">
        <f t="shared" si="680"/>
        <v>0</v>
      </c>
      <c r="AK1470" s="784"/>
      <c r="AL1470" s="784"/>
      <c r="AM1470" s="784"/>
      <c r="AN1470" s="784">
        <f t="shared" si="681"/>
        <v>0</v>
      </c>
      <c r="AO1470" s="784"/>
      <c r="AP1470" s="784"/>
      <c r="AQ1470" s="784"/>
      <c r="AR1470" s="363"/>
      <c r="AS1470" s="785">
        <f t="shared" si="682"/>
        <v>0</v>
      </c>
      <c r="AT1470" s="785"/>
      <c r="AU1470" s="785"/>
      <c r="AV1470" s="785"/>
      <c r="AW1470" s="785">
        <f t="shared" si="683"/>
        <v>0</v>
      </c>
      <c r="AX1470" s="91"/>
      <c r="AY1470" s="116">
        <f t="shared" si="684"/>
        <v>0</v>
      </c>
      <c r="AZ1470" s="116">
        <f t="shared" si="685"/>
        <v>0</v>
      </c>
      <c r="BA1470" s="116">
        <f t="shared" si="686"/>
        <v>0</v>
      </c>
      <c r="BB1470" s="116">
        <f t="shared" si="687"/>
        <v>0</v>
      </c>
      <c r="BC1470" s="115">
        <f t="shared" si="693"/>
        <v>0</v>
      </c>
      <c r="BD1470" s="116">
        <f t="shared" si="688"/>
        <v>0</v>
      </c>
      <c r="BE1470" s="120">
        <f t="shared" si="694"/>
        <v>0</v>
      </c>
      <c r="BF1470" s="115">
        <f t="shared" si="695"/>
        <v>0</v>
      </c>
      <c r="BG1470" s="116">
        <f t="shared" si="689"/>
        <v>0</v>
      </c>
      <c r="BH1470" s="120">
        <f t="shared" si="696"/>
        <v>0</v>
      </c>
      <c r="BI1470" s="115">
        <f t="shared" si="697"/>
        <v>0</v>
      </c>
      <c r="BJ1470" s="116">
        <f t="shared" si="690"/>
        <v>0</v>
      </c>
      <c r="BK1470" s="120">
        <f t="shared" si="698"/>
        <v>0</v>
      </c>
      <c r="BL1470" s="120">
        <f t="shared" si="699"/>
        <v>0</v>
      </c>
      <c r="BN1470" s="375">
        <f t="shared" si="691"/>
        <v>0</v>
      </c>
      <c r="BP1470" s="380"/>
      <c r="DH1470" s="102"/>
    </row>
    <row r="1471" spans="1:112" hidden="1">
      <c r="A1471" s="110"/>
      <c r="B1471" s="786"/>
      <c r="C1471" s="786"/>
      <c r="D1471" s="786"/>
      <c r="E1471" s="786"/>
      <c r="F1471" s="786"/>
      <c r="G1471" s="786"/>
      <c r="H1471" s="786"/>
      <c r="I1471" s="786"/>
      <c r="J1471" s="786"/>
      <c r="K1471" s="786"/>
      <c r="L1471" s="786"/>
      <c r="M1471" s="786"/>
      <c r="N1471" s="786"/>
      <c r="O1471" s="786"/>
      <c r="P1471" s="786"/>
      <c r="Q1471" s="786"/>
      <c r="R1471" s="787"/>
      <c r="S1471" s="787"/>
      <c r="T1471" s="788"/>
      <c r="U1471" s="787"/>
      <c r="V1471" s="787"/>
      <c r="W1471" s="783"/>
      <c r="X1471" s="789"/>
      <c r="Y1471" s="789"/>
      <c r="Z1471" s="789"/>
      <c r="AA1471" s="789"/>
      <c r="AB1471" s="789"/>
      <c r="AC1471" s="781"/>
      <c r="AD1471" s="782"/>
      <c r="AE1471" s="783"/>
      <c r="AF1471" s="784">
        <f t="shared" si="692"/>
        <v>0</v>
      </c>
      <c r="AG1471" s="784"/>
      <c r="AH1471" s="784"/>
      <c r="AI1471" s="784"/>
      <c r="AJ1471" s="784">
        <f t="shared" si="680"/>
        <v>0</v>
      </c>
      <c r="AK1471" s="784"/>
      <c r="AL1471" s="784"/>
      <c r="AM1471" s="784"/>
      <c r="AN1471" s="784">
        <f t="shared" si="681"/>
        <v>0</v>
      </c>
      <c r="AO1471" s="784"/>
      <c r="AP1471" s="784"/>
      <c r="AQ1471" s="784"/>
      <c r="AR1471" s="363"/>
      <c r="AS1471" s="785">
        <f t="shared" si="682"/>
        <v>0</v>
      </c>
      <c r="AT1471" s="785"/>
      <c r="AU1471" s="785"/>
      <c r="AV1471" s="785"/>
      <c r="AW1471" s="785">
        <f t="shared" si="683"/>
        <v>0</v>
      </c>
      <c r="AX1471" s="91"/>
      <c r="AY1471" s="116">
        <f t="shared" si="684"/>
        <v>0</v>
      </c>
      <c r="AZ1471" s="116">
        <f t="shared" si="685"/>
        <v>0</v>
      </c>
      <c r="BA1471" s="116">
        <f t="shared" si="686"/>
        <v>0</v>
      </c>
      <c r="BB1471" s="116">
        <f t="shared" si="687"/>
        <v>0</v>
      </c>
      <c r="BC1471" s="115">
        <f t="shared" si="693"/>
        <v>0</v>
      </c>
      <c r="BD1471" s="116">
        <f t="shared" si="688"/>
        <v>0</v>
      </c>
      <c r="BE1471" s="120">
        <f t="shared" si="694"/>
        <v>0</v>
      </c>
      <c r="BF1471" s="115">
        <f t="shared" si="695"/>
        <v>0</v>
      </c>
      <c r="BG1471" s="116">
        <f t="shared" si="689"/>
        <v>0</v>
      </c>
      <c r="BH1471" s="120">
        <f t="shared" si="696"/>
        <v>0</v>
      </c>
      <c r="BI1471" s="115">
        <f t="shared" si="697"/>
        <v>0</v>
      </c>
      <c r="BJ1471" s="116">
        <f t="shared" si="690"/>
        <v>0</v>
      </c>
      <c r="BK1471" s="120">
        <f t="shared" si="698"/>
        <v>0</v>
      </c>
      <c r="BL1471" s="120">
        <f t="shared" si="699"/>
        <v>0</v>
      </c>
      <c r="BN1471" s="375">
        <f t="shared" si="691"/>
        <v>0</v>
      </c>
      <c r="BP1471" s="380"/>
      <c r="DH1471" s="102"/>
    </row>
    <row r="1472" spans="1:112" hidden="1">
      <c r="A1472" s="110"/>
      <c r="B1472" s="786"/>
      <c r="C1472" s="786"/>
      <c r="D1472" s="786"/>
      <c r="E1472" s="786"/>
      <c r="F1472" s="786"/>
      <c r="G1472" s="786"/>
      <c r="H1472" s="786"/>
      <c r="I1472" s="786"/>
      <c r="J1472" s="786"/>
      <c r="K1472" s="786"/>
      <c r="L1472" s="786"/>
      <c r="M1472" s="786"/>
      <c r="N1472" s="786"/>
      <c r="O1472" s="786"/>
      <c r="P1472" s="786"/>
      <c r="Q1472" s="786"/>
      <c r="R1472" s="787"/>
      <c r="S1472" s="787"/>
      <c r="T1472" s="788"/>
      <c r="U1472" s="787"/>
      <c r="V1472" s="787"/>
      <c r="W1472" s="783"/>
      <c r="X1472" s="789"/>
      <c r="Y1472" s="789"/>
      <c r="Z1472" s="789"/>
      <c r="AA1472" s="789"/>
      <c r="AB1472" s="789"/>
      <c r="AC1472" s="781"/>
      <c r="AD1472" s="782"/>
      <c r="AE1472" s="783"/>
      <c r="AF1472" s="784">
        <f t="shared" si="692"/>
        <v>0</v>
      </c>
      <c r="AG1472" s="784"/>
      <c r="AH1472" s="784"/>
      <c r="AI1472" s="784"/>
      <c r="AJ1472" s="784">
        <f t="shared" si="680"/>
        <v>0</v>
      </c>
      <c r="AK1472" s="784"/>
      <c r="AL1472" s="784"/>
      <c r="AM1472" s="784"/>
      <c r="AN1472" s="784">
        <f t="shared" si="681"/>
        <v>0</v>
      </c>
      <c r="AO1472" s="784"/>
      <c r="AP1472" s="784"/>
      <c r="AQ1472" s="784"/>
      <c r="AR1472" s="363"/>
      <c r="AS1472" s="785">
        <f t="shared" si="682"/>
        <v>0</v>
      </c>
      <c r="AT1472" s="785"/>
      <c r="AU1472" s="785"/>
      <c r="AV1472" s="785"/>
      <c r="AW1472" s="785">
        <f t="shared" si="683"/>
        <v>0</v>
      </c>
      <c r="AX1472" s="91"/>
      <c r="AY1472" s="116">
        <f t="shared" si="684"/>
        <v>0</v>
      </c>
      <c r="AZ1472" s="116">
        <f t="shared" si="685"/>
        <v>0</v>
      </c>
      <c r="BA1472" s="116">
        <f t="shared" si="686"/>
        <v>0</v>
      </c>
      <c r="BB1472" s="116">
        <f t="shared" si="687"/>
        <v>0</v>
      </c>
      <c r="BC1472" s="115">
        <f t="shared" si="693"/>
        <v>0</v>
      </c>
      <c r="BD1472" s="116">
        <f t="shared" si="688"/>
        <v>0</v>
      </c>
      <c r="BE1472" s="120">
        <f t="shared" si="694"/>
        <v>0</v>
      </c>
      <c r="BF1472" s="115">
        <f t="shared" si="695"/>
        <v>0</v>
      </c>
      <c r="BG1472" s="116">
        <f t="shared" si="689"/>
        <v>0</v>
      </c>
      <c r="BH1472" s="120">
        <f t="shared" si="696"/>
        <v>0</v>
      </c>
      <c r="BI1472" s="115">
        <f t="shared" si="697"/>
        <v>0</v>
      </c>
      <c r="BJ1472" s="116">
        <f t="shared" si="690"/>
        <v>0</v>
      </c>
      <c r="BK1472" s="120">
        <f t="shared" si="698"/>
        <v>0</v>
      </c>
      <c r="BL1472" s="120">
        <f t="shared" si="699"/>
        <v>0</v>
      </c>
      <c r="BN1472" s="375">
        <f t="shared" si="691"/>
        <v>0</v>
      </c>
      <c r="BP1472" s="380"/>
      <c r="DH1472" s="102"/>
    </row>
    <row r="1473" spans="1:112" hidden="1">
      <c r="A1473" s="110"/>
      <c r="B1473" s="786"/>
      <c r="C1473" s="786"/>
      <c r="D1473" s="786"/>
      <c r="E1473" s="786"/>
      <c r="F1473" s="786"/>
      <c r="G1473" s="786"/>
      <c r="H1473" s="786"/>
      <c r="I1473" s="786"/>
      <c r="J1473" s="786"/>
      <c r="K1473" s="786"/>
      <c r="L1473" s="786"/>
      <c r="M1473" s="786"/>
      <c r="N1473" s="786"/>
      <c r="O1473" s="786"/>
      <c r="P1473" s="786"/>
      <c r="Q1473" s="786"/>
      <c r="R1473" s="787"/>
      <c r="S1473" s="787"/>
      <c r="T1473" s="788"/>
      <c r="U1473" s="787"/>
      <c r="V1473" s="787"/>
      <c r="W1473" s="783"/>
      <c r="X1473" s="789"/>
      <c r="Y1473" s="789"/>
      <c r="Z1473" s="789"/>
      <c r="AA1473" s="789"/>
      <c r="AB1473" s="789"/>
      <c r="AC1473" s="781"/>
      <c r="AD1473" s="782"/>
      <c r="AE1473" s="783"/>
      <c r="AF1473" s="784">
        <f t="shared" si="692"/>
        <v>0</v>
      </c>
      <c r="AG1473" s="784"/>
      <c r="AH1473" s="784"/>
      <c r="AI1473" s="784"/>
      <c r="AJ1473" s="784">
        <f t="shared" si="680"/>
        <v>0</v>
      </c>
      <c r="AK1473" s="784"/>
      <c r="AL1473" s="784"/>
      <c r="AM1473" s="784"/>
      <c r="AN1473" s="784">
        <f t="shared" si="681"/>
        <v>0</v>
      </c>
      <c r="AO1473" s="784"/>
      <c r="AP1473" s="784"/>
      <c r="AQ1473" s="784"/>
      <c r="AR1473" s="363"/>
      <c r="AS1473" s="785">
        <f t="shared" si="682"/>
        <v>0</v>
      </c>
      <c r="AT1473" s="785"/>
      <c r="AU1473" s="785"/>
      <c r="AV1473" s="785"/>
      <c r="AW1473" s="785">
        <f t="shared" si="683"/>
        <v>0</v>
      </c>
      <c r="AX1473" s="91"/>
      <c r="AY1473" s="116">
        <f t="shared" si="684"/>
        <v>0</v>
      </c>
      <c r="AZ1473" s="116">
        <f t="shared" si="685"/>
        <v>0</v>
      </c>
      <c r="BA1473" s="116">
        <f t="shared" si="686"/>
        <v>0</v>
      </c>
      <c r="BB1473" s="116">
        <f t="shared" si="687"/>
        <v>0</v>
      </c>
      <c r="BC1473" s="115">
        <f t="shared" si="693"/>
        <v>0</v>
      </c>
      <c r="BD1473" s="116">
        <f t="shared" si="688"/>
        <v>0</v>
      </c>
      <c r="BE1473" s="120">
        <f t="shared" si="694"/>
        <v>0</v>
      </c>
      <c r="BF1473" s="115">
        <f t="shared" si="695"/>
        <v>0</v>
      </c>
      <c r="BG1473" s="116">
        <f t="shared" si="689"/>
        <v>0</v>
      </c>
      <c r="BH1473" s="120">
        <f t="shared" si="696"/>
        <v>0</v>
      </c>
      <c r="BI1473" s="115">
        <f t="shared" si="697"/>
        <v>0</v>
      </c>
      <c r="BJ1473" s="116">
        <f t="shared" si="690"/>
        <v>0</v>
      </c>
      <c r="BK1473" s="120">
        <f t="shared" si="698"/>
        <v>0</v>
      </c>
      <c r="BL1473" s="120">
        <f t="shared" si="699"/>
        <v>0</v>
      </c>
      <c r="BN1473" s="375">
        <f t="shared" si="691"/>
        <v>0</v>
      </c>
      <c r="BP1473" s="380"/>
      <c r="DH1473" s="102"/>
    </row>
    <row r="1474" spans="1:112" hidden="1">
      <c r="A1474" s="110"/>
      <c r="B1474" s="786"/>
      <c r="C1474" s="786"/>
      <c r="D1474" s="786"/>
      <c r="E1474" s="786"/>
      <c r="F1474" s="786"/>
      <c r="G1474" s="786"/>
      <c r="H1474" s="786"/>
      <c r="I1474" s="786"/>
      <c r="J1474" s="786"/>
      <c r="K1474" s="786"/>
      <c r="L1474" s="786"/>
      <c r="M1474" s="786"/>
      <c r="N1474" s="786"/>
      <c r="O1474" s="786"/>
      <c r="P1474" s="786"/>
      <c r="Q1474" s="786"/>
      <c r="R1474" s="787"/>
      <c r="S1474" s="787"/>
      <c r="T1474" s="788"/>
      <c r="U1474" s="787"/>
      <c r="V1474" s="787"/>
      <c r="W1474" s="783"/>
      <c r="X1474" s="789"/>
      <c r="Y1474" s="789"/>
      <c r="Z1474" s="789"/>
      <c r="AA1474" s="789"/>
      <c r="AB1474" s="789"/>
      <c r="AC1474" s="781"/>
      <c r="AD1474" s="782"/>
      <c r="AE1474" s="783"/>
      <c r="AF1474" s="784">
        <f t="shared" si="692"/>
        <v>0</v>
      </c>
      <c r="AG1474" s="784"/>
      <c r="AH1474" s="784"/>
      <c r="AI1474" s="784"/>
      <c r="AJ1474" s="784">
        <f t="shared" si="680"/>
        <v>0</v>
      </c>
      <c r="AK1474" s="784"/>
      <c r="AL1474" s="784"/>
      <c r="AM1474" s="784"/>
      <c r="AN1474" s="784">
        <f t="shared" si="681"/>
        <v>0</v>
      </c>
      <c r="AO1474" s="784"/>
      <c r="AP1474" s="784"/>
      <c r="AQ1474" s="784"/>
      <c r="AR1474" s="363"/>
      <c r="AS1474" s="785">
        <f t="shared" si="682"/>
        <v>0</v>
      </c>
      <c r="AT1474" s="785"/>
      <c r="AU1474" s="785"/>
      <c r="AV1474" s="785"/>
      <c r="AW1474" s="785">
        <f t="shared" si="683"/>
        <v>0</v>
      </c>
      <c r="AX1474" s="91"/>
      <c r="AY1474" s="116">
        <f t="shared" si="684"/>
        <v>0</v>
      </c>
      <c r="AZ1474" s="116">
        <f t="shared" si="685"/>
        <v>0</v>
      </c>
      <c r="BA1474" s="116">
        <f t="shared" si="686"/>
        <v>0</v>
      </c>
      <c r="BB1474" s="116">
        <f t="shared" si="687"/>
        <v>0</v>
      </c>
      <c r="BC1474" s="115">
        <f t="shared" si="693"/>
        <v>0</v>
      </c>
      <c r="BD1474" s="116">
        <f t="shared" si="688"/>
        <v>0</v>
      </c>
      <c r="BE1474" s="120">
        <f t="shared" si="694"/>
        <v>0</v>
      </c>
      <c r="BF1474" s="115">
        <f t="shared" si="695"/>
        <v>0</v>
      </c>
      <c r="BG1474" s="116">
        <f t="shared" si="689"/>
        <v>0</v>
      </c>
      <c r="BH1474" s="120">
        <f t="shared" si="696"/>
        <v>0</v>
      </c>
      <c r="BI1474" s="115">
        <f t="shared" si="697"/>
        <v>0</v>
      </c>
      <c r="BJ1474" s="116">
        <f t="shared" si="690"/>
        <v>0</v>
      </c>
      <c r="BK1474" s="120">
        <f t="shared" si="698"/>
        <v>0</v>
      </c>
      <c r="BL1474" s="120">
        <f t="shared" si="699"/>
        <v>0</v>
      </c>
      <c r="BN1474" s="375">
        <f t="shared" si="691"/>
        <v>0</v>
      </c>
      <c r="BP1474" s="380"/>
      <c r="DH1474" s="102"/>
    </row>
    <row r="1475" spans="1:112" hidden="1">
      <c r="A1475" s="110"/>
      <c r="B1475" s="786"/>
      <c r="C1475" s="786"/>
      <c r="D1475" s="786"/>
      <c r="E1475" s="786"/>
      <c r="F1475" s="786"/>
      <c r="G1475" s="786"/>
      <c r="H1475" s="786"/>
      <c r="I1475" s="786"/>
      <c r="J1475" s="786"/>
      <c r="K1475" s="786"/>
      <c r="L1475" s="786"/>
      <c r="M1475" s="786"/>
      <c r="N1475" s="786"/>
      <c r="O1475" s="786"/>
      <c r="P1475" s="786"/>
      <c r="Q1475" s="786"/>
      <c r="R1475" s="787"/>
      <c r="S1475" s="787"/>
      <c r="T1475" s="788"/>
      <c r="U1475" s="787"/>
      <c r="V1475" s="787"/>
      <c r="W1475" s="783"/>
      <c r="X1475" s="789"/>
      <c r="Y1475" s="789"/>
      <c r="Z1475" s="789"/>
      <c r="AA1475" s="789"/>
      <c r="AB1475" s="789"/>
      <c r="AC1475" s="781"/>
      <c r="AD1475" s="782"/>
      <c r="AE1475" s="783"/>
      <c r="AF1475" s="784">
        <f t="shared" si="692"/>
        <v>0</v>
      </c>
      <c r="AG1475" s="784"/>
      <c r="AH1475" s="784"/>
      <c r="AI1475" s="784"/>
      <c r="AJ1475" s="784">
        <f t="shared" si="680"/>
        <v>0</v>
      </c>
      <c r="AK1475" s="784"/>
      <c r="AL1475" s="784"/>
      <c r="AM1475" s="784"/>
      <c r="AN1475" s="784">
        <f t="shared" si="681"/>
        <v>0</v>
      </c>
      <c r="AO1475" s="784"/>
      <c r="AP1475" s="784"/>
      <c r="AQ1475" s="784"/>
      <c r="AR1475" s="363"/>
      <c r="AS1475" s="785">
        <f t="shared" si="682"/>
        <v>0</v>
      </c>
      <c r="AT1475" s="785"/>
      <c r="AU1475" s="785"/>
      <c r="AV1475" s="785"/>
      <c r="AW1475" s="785">
        <f t="shared" si="683"/>
        <v>0</v>
      </c>
      <c r="AX1475" s="91"/>
      <c r="AY1475" s="116">
        <f t="shared" si="684"/>
        <v>0</v>
      </c>
      <c r="AZ1475" s="116">
        <f t="shared" si="685"/>
        <v>0</v>
      </c>
      <c r="BA1475" s="116">
        <f t="shared" si="686"/>
        <v>0</v>
      </c>
      <c r="BB1475" s="116">
        <f t="shared" si="687"/>
        <v>0</v>
      </c>
      <c r="BC1475" s="115">
        <f t="shared" si="693"/>
        <v>0</v>
      </c>
      <c r="BD1475" s="116">
        <f t="shared" si="688"/>
        <v>0</v>
      </c>
      <c r="BE1475" s="120">
        <f t="shared" si="694"/>
        <v>0</v>
      </c>
      <c r="BF1475" s="115">
        <f t="shared" si="695"/>
        <v>0</v>
      </c>
      <c r="BG1475" s="116">
        <f t="shared" si="689"/>
        <v>0</v>
      </c>
      <c r="BH1475" s="120">
        <f t="shared" si="696"/>
        <v>0</v>
      </c>
      <c r="BI1475" s="115">
        <f t="shared" si="697"/>
        <v>0</v>
      </c>
      <c r="BJ1475" s="116">
        <f t="shared" si="690"/>
        <v>0</v>
      </c>
      <c r="BK1475" s="120">
        <f t="shared" si="698"/>
        <v>0</v>
      </c>
      <c r="BL1475" s="120">
        <f t="shared" si="699"/>
        <v>0</v>
      </c>
      <c r="BN1475" s="375">
        <f t="shared" si="691"/>
        <v>0</v>
      </c>
      <c r="BP1475" s="380"/>
      <c r="DH1475" s="102"/>
    </row>
    <row r="1476" spans="1:112" hidden="1">
      <c r="A1476" s="110"/>
      <c r="B1476" s="786"/>
      <c r="C1476" s="786"/>
      <c r="D1476" s="786"/>
      <c r="E1476" s="786"/>
      <c r="F1476" s="786"/>
      <c r="G1476" s="786"/>
      <c r="H1476" s="786"/>
      <c r="I1476" s="786"/>
      <c r="J1476" s="786"/>
      <c r="K1476" s="786"/>
      <c r="L1476" s="786"/>
      <c r="M1476" s="786"/>
      <c r="N1476" s="786"/>
      <c r="O1476" s="786"/>
      <c r="P1476" s="786"/>
      <c r="Q1476" s="786"/>
      <c r="R1476" s="787"/>
      <c r="S1476" s="787"/>
      <c r="T1476" s="788"/>
      <c r="U1476" s="787"/>
      <c r="V1476" s="787"/>
      <c r="W1476" s="783"/>
      <c r="X1476" s="789"/>
      <c r="Y1476" s="789"/>
      <c r="Z1476" s="789"/>
      <c r="AA1476" s="789"/>
      <c r="AB1476" s="789"/>
      <c r="AC1476" s="781"/>
      <c r="AD1476" s="782"/>
      <c r="AE1476" s="783"/>
      <c r="AF1476" s="784">
        <f t="shared" si="692"/>
        <v>0</v>
      </c>
      <c r="AG1476" s="784"/>
      <c r="AH1476" s="784"/>
      <c r="AI1476" s="784"/>
      <c r="AJ1476" s="784">
        <f t="shared" si="680"/>
        <v>0</v>
      </c>
      <c r="AK1476" s="784"/>
      <c r="AL1476" s="784"/>
      <c r="AM1476" s="784"/>
      <c r="AN1476" s="784">
        <f t="shared" si="681"/>
        <v>0</v>
      </c>
      <c r="AO1476" s="784"/>
      <c r="AP1476" s="784"/>
      <c r="AQ1476" s="784"/>
      <c r="AR1476" s="363"/>
      <c r="AS1476" s="785">
        <f t="shared" si="682"/>
        <v>0</v>
      </c>
      <c r="AT1476" s="785"/>
      <c r="AU1476" s="785"/>
      <c r="AV1476" s="785"/>
      <c r="AW1476" s="785">
        <f t="shared" si="683"/>
        <v>0</v>
      </c>
      <c r="AX1476" s="91"/>
      <c r="AY1476" s="116">
        <f t="shared" si="684"/>
        <v>0</v>
      </c>
      <c r="AZ1476" s="116">
        <f t="shared" si="685"/>
        <v>0</v>
      </c>
      <c r="BA1476" s="116">
        <f t="shared" si="686"/>
        <v>0</v>
      </c>
      <c r="BB1476" s="116">
        <f t="shared" si="687"/>
        <v>0</v>
      </c>
      <c r="BC1476" s="115">
        <f t="shared" si="693"/>
        <v>0</v>
      </c>
      <c r="BD1476" s="116">
        <f t="shared" si="688"/>
        <v>0</v>
      </c>
      <c r="BE1476" s="120">
        <f t="shared" si="694"/>
        <v>0</v>
      </c>
      <c r="BF1476" s="115">
        <f t="shared" si="695"/>
        <v>0</v>
      </c>
      <c r="BG1476" s="116">
        <f t="shared" si="689"/>
        <v>0</v>
      </c>
      <c r="BH1476" s="120">
        <f t="shared" si="696"/>
        <v>0</v>
      </c>
      <c r="BI1476" s="115">
        <f t="shared" si="697"/>
        <v>0</v>
      </c>
      <c r="BJ1476" s="116">
        <f t="shared" si="690"/>
        <v>0</v>
      </c>
      <c r="BK1476" s="120">
        <f t="shared" si="698"/>
        <v>0</v>
      </c>
      <c r="BL1476" s="120">
        <f t="shared" si="699"/>
        <v>0</v>
      </c>
      <c r="BN1476" s="375">
        <f t="shared" si="691"/>
        <v>0</v>
      </c>
      <c r="BP1476" s="380"/>
      <c r="DH1476" s="102"/>
    </row>
    <row r="1477" spans="1:112" hidden="1">
      <c r="A1477" s="110"/>
      <c r="B1477" s="786"/>
      <c r="C1477" s="786"/>
      <c r="D1477" s="786"/>
      <c r="E1477" s="786"/>
      <c r="F1477" s="786"/>
      <c r="G1477" s="786"/>
      <c r="H1477" s="786"/>
      <c r="I1477" s="786"/>
      <c r="J1477" s="786"/>
      <c r="K1477" s="786"/>
      <c r="L1477" s="786"/>
      <c r="M1477" s="786"/>
      <c r="N1477" s="786"/>
      <c r="O1477" s="786"/>
      <c r="P1477" s="786"/>
      <c r="Q1477" s="786"/>
      <c r="R1477" s="787"/>
      <c r="S1477" s="787"/>
      <c r="T1477" s="788"/>
      <c r="U1477" s="787"/>
      <c r="V1477" s="787"/>
      <c r="W1477" s="783"/>
      <c r="X1477" s="789"/>
      <c r="Y1477" s="789"/>
      <c r="Z1477" s="789"/>
      <c r="AA1477" s="789"/>
      <c r="AB1477" s="789"/>
      <c r="AC1477" s="781"/>
      <c r="AD1477" s="782"/>
      <c r="AE1477" s="783"/>
      <c r="AF1477" s="784">
        <f t="shared" si="692"/>
        <v>0</v>
      </c>
      <c r="AG1477" s="784"/>
      <c r="AH1477" s="784"/>
      <c r="AI1477" s="784"/>
      <c r="AJ1477" s="784">
        <f t="shared" si="680"/>
        <v>0</v>
      </c>
      <c r="AK1477" s="784"/>
      <c r="AL1477" s="784"/>
      <c r="AM1477" s="784"/>
      <c r="AN1477" s="784">
        <f t="shared" si="681"/>
        <v>0</v>
      </c>
      <c r="AO1477" s="784"/>
      <c r="AP1477" s="784"/>
      <c r="AQ1477" s="784"/>
      <c r="AR1477" s="363"/>
      <c r="AS1477" s="785">
        <f t="shared" si="682"/>
        <v>0</v>
      </c>
      <c r="AT1477" s="785"/>
      <c r="AU1477" s="785"/>
      <c r="AV1477" s="785"/>
      <c r="AW1477" s="785">
        <f t="shared" si="683"/>
        <v>0</v>
      </c>
      <c r="AX1477" s="91"/>
      <c r="AY1477" s="116">
        <f t="shared" si="684"/>
        <v>0</v>
      </c>
      <c r="AZ1477" s="116">
        <f t="shared" si="685"/>
        <v>0</v>
      </c>
      <c r="BA1477" s="116">
        <f t="shared" si="686"/>
        <v>0</v>
      </c>
      <c r="BB1477" s="116">
        <f t="shared" si="687"/>
        <v>0</v>
      </c>
      <c r="BC1477" s="115">
        <f t="shared" si="693"/>
        <v>0</v>
      </c>
      <c r="BD1477" s="116">
        <f t="shared" si="688"/>
        <v>0</v>
      </c>
      <c r="BE1477" s="120">
        <f t="shared" si="694"/>
        <v>0</v>
      </c>
      <c r="BF1477" s="115">
        <f t="shared" si="695"/>
        <v>0</v>
      </c>
      <c r="BG1477" s="116">
        <f t="shared" si="689"/>
        <v>0</v>
      </c>
      <c r="BH1477" s="120">
        <f t="shared" si="696"/>
        <v>0</v>
      </c>
      <c r="BI1477" s="115">
        <f t="shared" si="697"/>
        <v>0</v>
      </c>
      <c r="BJ1477" s="116">
        <f t="shared" si="690"/>
        <v>0</v>
      </c>
      <c r="BK1477" s="120">
        <f t="shared" si="698"/>
        <v>0</v>
      </c>
      <c r="BL1477" s="120">
        <f t="shared" si="699"/>
        <v>0</v>
      </c>
      <c r="BN1477" s="375">
        <f t="shared" si="691"/>
        <v>0</v>
      </c>
      <c r="BP1477" s="380"/>
      <c r="DH1477" s="102"/>
    </row>
    <row r="1478" spans="1:112" hidden="1">
      <c r="A1478" s="110"/>
      <c r="B1478" s="786"/>
      <c r="C1478" s="786"/>
      <c r="D1478" s="786"/>
      <c r="E1478" s="786"/>
      <c r="F1478" s="786"/>
      <c r="G1478" s="786"/>
      <c r="H1478" s="786"/>
      <c r="I1478" s="786"/>
      <c r="J1478" s="786"/>
      <c r="K1478" s="786"/>
      <c r="L1478" s="786"/>
      <c r="M1478" s="786"/>
      <c r="N1478" s="786"/>
      <c r="O1478" s="786"/>
      <c r="P1478" s="786"/>
      <c r="Q1478" s="786"/>
      <c r="R1478" s="787"/>
      <c r="S1478" s="787"/>
      <c r="T1478" s="788"/>
      <c r="U1478" s="787"/>
      <c r="V1478" s="787"/>
      <c r="W1478" s="783"/>
      <c r="X1478" s="789"/>
      <c r="Y1478" s="789"/>
      <c r="Z1478" s="789"/>
      <c r="AA1478" s="789"/>
      <c r="AB1478" s="789"/>
      <c r="AC1478" s="781"/>
      <c r="AD1478" s="782"/>
      <c r="AE1478" s="783"/>
      <c r="AF1478" s="784">
        <f t="shared" si="692"/>
        <v>0</v>
      </c>
      <c r="AG1478" s="784"/>
      <c r="AH1478" s="784"/>
      <c r="AI1478" s="784"/>
      <c r="AJ1478" s="784">
        <f t="shared" si="680"/>
        <v>0</v>
      </c>
      <c r="AK1478" s="784"/>
      <c r="AL1478" s="784"/>
      <c r="AM1478" s="784"/>
      <c r="AN1478" s="784">
        <f t="shared" si="681"/>
        <v>0</v>
      </c>
      <c r="AO1478" s="784"/>
      <c r="AP1478" s="784"/>
      <c r="AQ1478" s="784"/>
      <c r="AR1478" s="363"/>
      <c r="AS1478" s="785">
        <f t="shared" si="682"/>
        <v>0</v>
      </c>
      <c r="AT1478" s="785"/>
      <c r="AU1478" s="785"/>
      <c r="AV1478" s="785"/>
      <c r="AW1478" s="785">
        <f t="shared" si="683"/>
        <v>0</v>
      </c>
      <c r="AX1478" s="91"/>
      <c r="AY1478" s="116">
        <f t="shared" si="684"/>
        <v>0</v>
      </c>
      <c r="AZ1478" s="116">
        <f t="shared" si="685"/>
        <v>0</v>
      </c>
      <c r="BA1478" s="116">
        <f t="shared" si="686"/>
        <v>0</v>
      </c>
      <c r="BB1478" s="116">
        <f t="shared" si="687"/>
        <v>0</v>
      </c>
      <c r="BC1478" s="115">
        <f t="shared" si="693"/>
        <v>0</v>
      </c>
      <c r="BD1478" s="116">
        <f t="shared" si="688"/>
        <v>0</v>
      </c>
      <c r="BE1478" s="120">
        <f t="shared" si="694"/>
        <v>0</v>
      </c>
      <c r="BF1478" s="115">
        <f t="shared" si="695"/>
        <v>0</v>
      </c>
      <c r="BG1478" s="116">
        <f t="shared" si="689"/>
        <v>0</v>
      </c>
      <c r="BH1478" s="120">
        <f t="shared" si="696"/>
        <v>0</v>
      </c>
      <c r="BI1478" s="115">
        <f t="shared" si="697"/>
        <v>0</v>
      </c>
      <c r="BJ1478" s="116">
        <f t="shared" si="690"/>
        <v>0</v>
      </c>
      <c r="BK1478" s="120">
        <f t="shared" si="698"/>
        <v>0</v>
      </c>
      <c r="BL1478" s="120">
        <f t="shared" si="699"/>
        <v>0</v>
      </c>
      <c r="BN1478" s="375">
        <f t="shared" si="691"/>
        <v>0</v>
      </c>
      <c r="BP1478" s="380"/>
      <c r="DH1478" s="102"/>
    </row>
    <row r="1479" spans="1:112" hidden="1">
      <c r="A1479" s="110"/>
      <c r="B1479" s="786"/>
      <c r="C1479" s="786"/>
      <c r="D1479" s="786"/>
      <c r="E1479" s="786"/>
      <c r="F1479" s="786"/>
      <c r="G1479" s="786"/>
      <c r="H1479" s="786"/>
      <c r="I1479" s="786"/>
      <c r="J1479" s="786"/>
      <c r="K1479" s="786"/>
      <c r="L1479" s="786"/>
      <c r="M1479" s="786"/>
      <c r="N1479" s="786"/>
      <c r="O1479" s="786"/>
      <c r="P1479" s="786"/>
      <c r="Q1479" s="786"/>
      <c r="R1479" s="787"/>
      <c r="S1479" s="787"/>
      <c r="T1479" s="788"/>
      <c r="U1479" s="787"/>
      <c r="V1479" s="787"/>
      <c r="W1479" s="783"/>
      <c r="X1479" s="789"/>
      <c r="Y1479" s="789"/>
      <c r="Z1479" s="789"/>
      <c r="AA1479" s="789"/>
      <c r="AB1479" s="789"/>
      <c r="AC1479" s="781"/>
      <c r="AD1479" s="782"/>
      <c r="AE1479" s="783"/>
      <c r="AF1479" s="784">
        <f t="shared" si="692"/>
        <v>0</v>
      </c>
      <c r="AG1479" s="784"/>
      <c r="AH1479" s="784"/>
      <c r="AI1479" s="784"/>
      <c r="AJ1479" s="784">
        <f t="shared" si="680"/>
        <v>0</v>
      </c>
      <c r="AK1479" s="784"/>
      <c r="AL1479" s="784"/>
      <c r="AM1479" s="784"/>
      <c r="AN1479" s="784">
        <f t="shared" si="681"/>
        <v>0</v>
      </c>
      <c r="AO1479" s="784"/>
      <c r="AP1479" s="784"/>
      <c r="AQ1479" s="784"/>
      <c r="AR1479" s="363"/>
      <c r="AS1479" s="785">
        <f t="shared" si="682"/>
        <v>0</v>
      </c>
      <c r="AT1479" s="785"/>
      <c r="AU1479" s="785"/>
      <c r="AV1479" s="785"/>
      <c r="AW1479" s="785">
        <f t="shared" si="683"/>
        <v>0</v>
      </c>
      <c r="AX1479" s="91"/>
      <c r="AY1479" s="116">
        <f t="shared" si="684"/>
        <v>0</v>
      </c>
      <c r="AZ1479" s="116">
        <f t="shared" si="685"/>
        <v>0</v>
      </c>
      <c r="BA1479" s="116">
        <f t="shared" si="686"/>
        <v>0</v>
      </c>
      <c r="BB1479" s="116">
        <f t="shared" si="687"/>
        <v>0</v>
      </c>
      <c r="BC1479" s="115">
        <f t="shared" si="693"/>
        <v>0</v>
      </c>
      <c r="BD1479" s="116">
        <f t="shared" si="688"/>
        <v>0</v>
      </c>
      <c r="BE1479" s="120">
        <f t="shared" si="694"/>
        <v>0</v>
      </c>
      <c r="BF1479" s="115">
        <f t="shared" si="695"/>
        <v>0</v>
      </c>
      <c r="BG1479" s="116">
        <f t="shared" si="689"/>
        <v>0</v>
      </c>
      <c r="BH1479" s="120">
        <f t="shared" si="696"/>
        <v>0</v>
      </c>
      <c r="BI1479" s="115">
        <f t="shared" si="697"/>
        <v>0</v>
      </c>
      <c r="BJ1479" s="116">
        <f t="shared" si="690"/>
        <v>0</v>
      </c>
      <c r="BK1479" s="120">
        <f t="shared" si="698"/>
        <v>0</v>
      </c>
      <c r="BL1479" s="120">
        <f t="shared" si="699"/>
        <v>0</v>
      </c>
      <c r="BN1479" s="375">
        <f t="shared" si="691"/>
        <v>0</v>
      </c>
      <c r="BP1479" s="380"/>
      <c r="DH1479" s="102"/>
    </row>
    <row r="1480" spans="1:112" hidden="1">
      <c r="A1480" s="110"/>
      <c r="B1480" s="786"/>
      <c r="C1480" s="786"/>
      <c r="D1480" s="786"/>
      <c r="E1480" s="786"/>
      <c r="F1480" s="786"/>
      <c r="G1480" s="786"/>
      <c r="H1480" s="786"/>
      <c r="I1480" s="786"/>
      <c r="J1480" s="786"/>
      <c r="K1480" s="786"/>
      <c r="L1480" s="786"/>
      <c r="M1480" s="786"/>
      <c r="N1480" s="786"/>
      <c r="O1480" s="786"/>
      <c r="P1480" s="786"/>
      <c r="Q1480" s="786"/>
      <c r="R1480" s="787"/>
      <c r="S1480" s="787"/>
      <c r="T1480" s="788"/>
      <c r="U1480" s="787"/>
      <c r="V1480" s="787"/>
      <c r="W1480" s="783"/>
      <c r="X1480" s="789"/>
      <c r="Y1480" s="789"/>
      <c r="Z1480" s="789"/>
      <c r="AA1480" s="789"/>
      <c r="AB1480" s="789"/>
      <c r="AC1480" s="781"/>
      <c r="AD1480" s="782"/>
      <c r="AE1480" s="783"/>
      <c r="AF1480" s="784">
        <f t="shared" si="692"/>
        <v>0</v>
      </c>
      <c r="AG1480" s="784"/>
      <c r="AH1480" s="784"/>
      <c r="AI1480" s="784"/>
      <c r="AJ1480" s="784">
        <f t="shared" si="680"/>
        <v>0</v>
      </c>
      <c r="AK1480" s="784"/>
      <c r="AL1480" s="784"/>
      <c r="AM1480" s="784"/>
      <c r="AN1480" s="784">
        <f t="shared" si="681"/>
        <v>0</v>
      </c>
      <c r="AO1480" s="784"/>
      <c r="AP1480" s="784"/>
      <c r="AQ1480" s="784"/>
      <c r="AR1480" s="363"/>
      <c r="AS1480" s="785">
        <f t="shared" si="682"/>
        <v>0</v>
      </c>
      <c r="AT1480" s="785"/>
      <c r="AU1480" s="785"/>
      <c r="AV1480" s="785"/>
      <c r="AW1480" s="785">
        <f t="shared" si="683"/>
        <v>0</v>
      </c>
      <c r="AX1480" s="91"/>
      <c r="AY1480" s="116">
        <f t="shared" si="684"/>
        <v>0</v>
      </c>
      <c r="AZ1480" s="116">
        <f t="shared" si="685"/>
        <v>0</v>
      </c>
      <c r="BA1480" s="116">
        <f t="shared" si="686"/>
        <v>0</v>
      </c>
      <c r="BB1480" s="116">
        <f t="shared" si="687"/>
        <v>0</v>
      </c>
      <c r="BC1480" s="115">
        <f t="shared" si="693"/>
        <v>0</v>
      </c>
      <c r="BD1480" s="116">
        <f t="shared" si="688"/>
        <v>0</v>
      </c>
      <c r="BE1480" s="120">
        <f t="shared" si="694"/>
        <v>0</v>
      </c>
      <c r="BF1480" s="115">
        <f t="shared" si="695"/>
        <v>0</v>
      </c>
      <c r="BG1480" s="116">
        <f t="shared" si="689"/>
        <v>0</v>
      </c>
      <c r="BH1480" s="120">
        <f t="shared" si="696"/>
        <v>0</v>
      </c>
      <c r="BI1480" s="115">
        <f t="shared" si="697"/>
        <v>0</v>
      </c>
      <c r="BJ1480" s="116">
        <f t="shared" si="690"/>
        <v>0</v>
      </c>
      <c r="BK1480" s="120">
        <f t="shared" si="698"/>
        <v>0</v>
      </c>
      <c r="BL1480" s="120">
        <f t="shared" si="699"/>
        <v>0</v>
      </c>
      <c r="BN1480" s="375">
        <f t="shared" si="691"/>
        <v>0</v>
      </c>
      <c r="BP1480" s="380"/>
      <c r="DH1480" s="102"/>
    </row>
    <row r="1481" spans="1:112" hidden="1">
      <c r="A1481" s="110"/>
      <c r="B1481" s="786"/>
      <c r="C1481" s="786"/>
      <c r="D1481" s="786"/>
      <c r="E1481" s="786"/>
      <c r="F1481" s="786"/>
      <c r="G1481" s="786"/>
      <c r="H1481" s="786"/>
      <c r="I1481" s="786"/>
      <c r="J1481" s="786"/>
      <c r="K1481" s="786"/>
      <c r="L1481" s="786"/>
      <c r="M1481" s="786"/>
      <c r="N1481" s="786"/>
      <c r="O1481" s="786"/>
      <c r="P1481" s="786"/>
      <c r="Q1481" s="786"/>
      <c r="R1481" s="787"/>
      <c r="S1481" s="787"/>
      <c r="T1481" s="788"/>
      <c r="U1481" s="787"/>
      <c r="V1481" s="787"/>
      <c r="W1481" s="783"/>
      <c r="X1481" s="789"/>
      <c r="Y1481" s="789"/>
      <c r="Z1481" s="789"/>
      <c r="AA1481" s="789"/>
      <c r="AB1481" s="789"/>
      <c r="AC1481" s="781"/>
      <c r="AD1481" s="782"/>
      <c r="AE1481" s="783"/>
      <c r="AF1481" s="784">
        <f t="shared" si="692"/>
        <v>0</v>
      </c>
      <c r="AG1481" s="784"/>
      <c r="AH1481" s="784"/>
      <c r="AI1481" s="784"/>
      <c r="AJ1481" s="784">
        <f t="shared" si="680"/>
        <v>0</v>
      </c>
      <c r="AK1481" s="784"/>
      <c r="AL1481" s="784"/>
      <c r="AM1481" s="784"/>
      <c r="AN1481" s="784">
        <f t="shared" si="681"/>
        <v>0</v>
      </c>
      <c r="AO1481" s="784"/>
      <c r="AP1481" s="784"/>
      <c r="AQ1481" s="784"/>
      <c r="AR1481" s="363"/>
      <c r="AS1481" s="785">
        <f t="shared" si="682"/>
        <v>0</v>
      </c>
      <c r="AT1481" s="785"/>
      <c r="AU1481" s="785"/>
      <c r="AV1481" s="785"/>
      <c r="AW1481" s="785">
        <f t="shared" si="683"/>
        <v>0</v>
      </c>
      <c r="AX1481" s="91"/>
      <c r="AY1481" s="116">
        <f t="shared" si="684"/>
        <v>0</v>
      </c>
      <c r="AZ1481" s="116">
        <f t="shared" si="685"/>
        <v>0</v>
      </c>
      <c r="BA1481" s="116">
        <f t="shared" si="686"/>
        <v>0</v>
      </c>
      <c r="BB1481" s="116">
        <f t="shared" si="687"/>
        <v>0</v>
      </c>
      <c r="BC1481" s="115">
        <f t="shared" si="693"/>
        <v>0</v>
      </c>
      <c r="BD1481" s="116">
        <f t="shared" si="688"/>
        <v>0</v>
      </c>
      <c r="BE1481" s="120">
        <f t="shared" si="694"/>
        <v>0</v>
      </c>
      <c r="BF1481" s="115">
        <f t="shared" si="695"/>
        <v>0</v>
      </c>
      <c r="BG1481" s="116">
        <f t="shared" si="689"/>
        <v>0</v>
      </c>
      <c r="BH1481" s="120">
        <f t="shared" si="696"/>
        <v>0</v>
      </c>
      <c r="BI1481" s="115">
        <f t="shared" si="697"/>
        <v>0</v>
      </c>
      <c r="BJ1481" s="116">
        <f t="shared" si="690"/>
        <v>0</v>
      </c>
      <c r="BK1481" s="120">
        <f t="shared" si="698"/>
        <v>0</v>
      </c>
      <c r="BL1481" s="120">
        <f t="shared" si="699"/>
        <v>0</v>
      </c>
      <c r="BN1481" s="375">
        <f t="shared" si="691"/>
        <v>0</v>
      </c>
      <c r="BP1481" s="380"/>
      <c r="DH1481" s="102"/>
    </row>
    <row r="1482" spans="1:112" hidden="1">
      <c r="A1482" s="110"/>
      <c r="B1482" s="786"/>
      <c r="C1482" s="786"/>
      <c r="D1482" s="786"/>
      <c r="E1482" s="786"/>
      <c r="F1482" s="786"/>
      <c r="G1482" s="786"/>
      <c r="H1482" s="786"/>
      <c r="I1482" s="786"/>
      <c r="J1482" s="786"/>
      <c r="K1482" s="786"/>
      <c r="L1482" s="786"/>
      <c r="M1482" s="786"/>
      <c r="N1482" s="786"/>
      <c r="O1482" s="786"/>
      <c r="P1482" s="786"/>
      <c r="Q1482" s="786"/>
      <c r="R1482" s="787"/>
      <c r="S1482" s="787"/>
      <c r="T1482" s="788"/>
      <c r="U1482" s="787"/>
      <c r="V1482" s="787"/>
      <c r="W1482" s="783"/>
      <c r="X1482" s="789"/>
      <c r="Y1482" s="789"/>
      <c r="Z1482" s="789"/>
      <c r="AA1482" s="789"/>
      <c r="AB1482" s="789"/>
      <c r="AC1482" s="781"/>
      <c r="AD1482" s="782"/>
      <c r="AE1482" s="783"/>
      <c r="AF1482" s="784">
        <f t="shared" si="692"/>
        <v>0</v>
      </c>
      <c r="AG1482" s="784"/>
      <c r="AH1482" s="784"/>
      <c r="AI1482" s="784"/>
      <c r="AJ1482" s="784">
        <f t="shared" si="680"/>
        <v>0</v>
      </c>
      <c r="AK1482" s="784"/>
      <c r="AL1482" s="784"/>
      <c r="AM1482" s="784"/>
      <c r="AN1482" s="784">
        <f t="shared" si="681"/>
        <v>0</v>
      </c>
      <c r="AO1482" s="784"/>
      <c r="AP1482" s="784"/>
      <c r="AQ1482" s="784"/>
      <c r="AR1482" s="363"/>
      <c r="AS1482" s="785">
        <f t="shared" si="682"/>
        <v>0</v>
      </c>
      <c r="AT1482" s="785"/>
      <c r="AU1482" s="785"/>
      <c r="AV1482" s="785"/>
      <c r="AW1482" s="785">
        <f t="shared" si="683"/>
        <v>0</v>
      </c>
      <c r="AX1482" s="91"/>
      <c r="AY1482" s="116">
        <f t="shared" si="684"/>
        <v>0</v>
      </c>
      <c r="AZ1482" s="116">
        <f t="shared" si="685"/>
        <v>0</v>
      </c>
      <c r="BA1482" s="116">
        <f t="shared" si="686"/>
        <v>0</v>
      </c>
      <c r="BB1482" s="116">
        <f t="shared" si="687"/>
        <v>0</v>
      </c>
      <c r="BC1482" s="115">
        <f t="shared" si="693"/>
        <v>0</v>
      </c>
      <c r="BD1482" s="116">
        <f t="shared" si="688"/>
        <v>0</v>
      </c>
      <c r="BE1482" s="120">
        <f t="shared" si="694"/>
        <v>0</v>
      </c>
      <c r="BF1482" s="115">
        <f t="shared" si="695"/>
        <v>0</v>
      </c>
      <c r="BG1482" s="116">
        <f t="shared" si="689"/>
        <v>0</v>
      </c>
      <c r="BH1482" s="120">
        <f t="shared" si="696"/>
        <v>0</v>
      </c>
      <c r="BI1482" s="115">
        <f t="shared" si="697"/>
        <v>0</v>
      </c>
      <c r="BJ1482" s="116">
        <f t="shared" si="690"/>
        <v>0</v>
      </c>
      <c r="BK1482" s="120">
        <f t="shared" si="698"/>
        <v>0</v>
      </c>
      <c r="BL1482" s="120">
        <f t="shared" si="699"/>
        <v>0</v>
      </c>
      <c r="BN1482" s="375">
        <f t="shared" si="691"/>
        <v>0</v>
      </c>
      <c r="BP1482" s="380"/>
      <c r="DH1482" s="102"/>
    </row>
    <row r="1483" spans="1:112" hidden="1">
      <c r="A1483" s="110"/>
      <c r="B1483" s="786"/>
      <c r="C1483" s="786"/>
      <c r="D1483" s="786"/>
      <c r="E1483" s="786"/>
      <c r="F1483" s="786"/>
      <c r="G1483" s="786"/>
      <c r="H1483" s="786"/>
      <c r="I1483" s="786"/>
      <c r="J1483" s="786"/>
      <c r="K1483" s="786"/>
      <c r="L1483" s="786"/>
      <c r="M1483" s="786"/>
      <c r="N1483" s="786"/>
      <c r="O1483" s="786"/>
      <c r="P1483" s="786"/>
      <c r="Q1483" s="786"/>
      <c r="R1483" s="787"/>
      <c r="S1483" s="787"/>
      <c r="T1483" s="788"/>
      <c r="U1483" s="787"/>
      <c r="V1483" s="787"/>
      <c r="W1483" s="783"/>
      <c r="X1483" s="789"/>
      <c r="Y1483" s="789"/>
      <c r="Z1483" s="789"/>
      <c r="AA1483" s="789"/>
      <c r="AB1483" s="789"/>
      <c r="AC1483" s="781"/>
      <c r="AD1483" s="782"/>
      <c r="AE1483" s="783"/>
      <c r="AF1483" s="784">
        <f t="shared" si="692"/>
        <v>0</v>
      </c>
      <c r="AG1483" s="784"/>
      <c r="AH1483" s="784"/>
      <c r="AI1483" s="784"/>
      <c r="AJ1483" s="784">
        <f t="shared" si="680"/>
        <v>0</v>
      </c>
      <c r="AK1483" s="784"/>
      <c r="AL1483" s="784"/>
      <c r="AM1483" s="784"/>
      <c r="AN1483" s="784">
        <f t="shared" si="681"/>
        <v>0</v>
      </c>
      <c r="AO1483" s="784"/>
      <c r="AP1483" s="784"/>
      <c r="AQ1483" s="784"/>
      <c r="AR1483" s="363"/>
      <c r="AS1483" s="785">
        <f t="shared" si="682"/>
        <v>0</v>
      </c>
      <c r="AT1483" s="785"/>
      <c r="AU1483" s="785"/>
      <c r="AV1483" s="785"/>
      <c r="AW1483" s="785">
        <f t="shared" si="683"/>
        <v>0</v>
      </c>
      <c r="AX1483" s="91"/>
      <c r="AY1483" s="116">
        <f t="shared" si="684"/>
        <v>0</v>
      </c>
      <c r="AZ1483" s="116">
        <f t="shared" si="685"/>
        <v>0</v>
      </c>
      <c r="BA1483" s="116">
        <f t="shared" si="686"/>
        <v>0</v>
      </c>
      <c r="BB1483" s="116">
        <f t="shared" si="687"/>
        <v>0</v>
      </c>
      <c r="BC1483" s="115">
        <f t="shared" si="693"/>
        <v>0</v>
      </c>
      <c r="BD1483" s="116">
        <f t="shared" si="688"/>
        <v>0</v>
      </c>
      <c r="BE1483" s="120">
        <f t="shared" si="694"/>
        <v>0</v>
      </c>
      <c r="BF1483" s="115">
        <f t="shared" si="695"/>
        <v>0</v>
      </c>
      <c r="BG1483" s="116">
        <f t="shared" si="689"/>
        <v>0</v>
      </c>
      <c r="BH1483" s="120">
        <f t="shared" si="696"/>
        <v>0</v>
      </c>
      <c r="BI1483" s="115">
        <f t="shared" si="697"/>
        <v>0</v>
      </c>
      <c r="BJ1483" s="116">
        <f t="shared" si="690"/>
        <v>0</v>
      </c>
      <c r="BK1483" s="120">
        <f t="shared" si="698"/>
        <v>0</v>
      </c>
      <c r="BL1483" s="120">
        <f t="shared" si="699"/>
        <v>0</v>
      </c>
      <c r="BN1483" s="375">
        <f t="shared" si="691"/>
        <v>0</v>
      </c>
      <c r="BP1483" s="380"/>
      <c r="DH1483" s="102"/>
    </row>
    <row r="1484" spans="1:112" hidden="1">
      <c r="A1484" s="110"/>
      <c r="B1484" s="786"/>
      <c r="C1484" s="786"/>
      <c r="D1484" s="786"/>
      <c r="E1484" s="786"/>
      <c r="F1484" s="786"/>
      <c r="G1484" s="786"/>
      <c r="H1484" s="786"/>
      <c r="I1484" s="786"/>
      <c r="J1484" s="786"/>
      <c r="K1484" s="786"/>
      <c r="L1484" s="786"/>
      <c r="M1484" s="786"/>
      <c r="N1484" s="786"/>
      <c r="O1484" s="786"/>
      <c r="P1484" s="786"/>
      <c r="Q1484" s="786"/>
      <c r="R1484" s="787"/>
      <c r="S1484" s="787"/>
      <c r="T1484" s="788"/>
      <c r="U1484" s="787"/>
      <c r="V1484" s="787"/>
      <c r="W1484" s="783"/>
      <c r="X1484" s="789"/>
      <c r="Y1484" s="789"/>
      <c r="Z1484" s="789"/>
      <c r="AA1484" s="789"/>
      <c r="AB1484" s="789"/>
      <c r="AC1484" s="781"/>
      <c r="AD1484" s="782"/>
      <c r="AE1484" s="783"/>
      <c r="AF1484" s="784">
        <f t="shared" si="692"/>
        <v>0</v>
      </c>
      <c r="AG1484" s="784"/>
      <c r="AH1484" s="784"/>
      <c r="AI1484" s="784"/>
      <c r="AJ1484" s="784">
        <f t="shared" si="680"/>
        <v>0</v>
      </c>
      <c r="AK1484" s="784"/>
      <c r="AL1484" s="784"/>
      <c r="AM1484" s="784"/>
      <c r="AN1484" s="784">
        <f t="shared" si="681"/>
        <v>0</v>
      </c>
      <c r="AO1484" s="784"/>
      <c r="AP1484" s="784"/>
      <c r="AQ1484" s="784"/>
      <c r="AR1484" s="363"/>
      <c r="AS1484" s="785">
        <f t="shared" si="682"/>
        <v>0</v>
      </c>
      <c r="AT1484" s="785"/>
      <c r="AU1484" s="785"/>
      <c r="AV1484" s="785"/>
      <c r="AW1484" s="785">
        <f t="shared" si="683"/>
        <v>0</v>
      </c>
      <c r="AX1484" s="91"/>
      <c r="AY1484" s="116">
        <f t="shared" si="684"/>
        <v>0</v>
      </c>
      <c r="AZ1484" s="116">
        <f t="shared" si="685"/>
        <v>0</v>
      </c>
      <c r="BA1484" s="116">
        <f t="shared" si="686"/>
        <v>0</v>
      </c>
      <c r="BB1484" s="116">
        <f t="shared" si="687"/>
        <v>0</v>
      </c>
      <c r="BC1484" s="115">
        <f t="shared" si="693"/>
        <v>0</v>
      </c>
      <c r="BD1484" s="116">
        <f t="shared" si="688"/>
        <v>0</v>
      </c>
      <c r="BE1484" s="120">
        <f t="shared" si="694"/>
        <v>0</v>
      </c>
      <c r="BF1484" s="115">
        <f t="shared" si="695"/>
        <v>0</v>
      </c>
      <c r="BG1484" s="116">
        <f t="shared" si="689"/>
        <v>0</v>
      </c>
      <c r="BH1484" s="120">
        <f t="shared" si="696"/>
        <v>0</v>
      </c>
      <c r="BI1484" s="115">
        <f t="shared" si="697"/>
        <v>0</v>
      </c>
      <c r="BJ1484" s="116">
        <f t="shared" si="690"/>
        <v>0</v>
      </c>
      <c r="BK1484" s="120">
        <f t="shared" si="698"/>
        <v>0</v>
      </c>
      <c r="BL1484" s="120">
        <f t="shared" si="699"/>
        <v>0</v>
      </c>
      <c r="BN1484" s="375">
        <f t="shared" si="691"/>
        <v>0</v>
      </c>
      <c r="BP1484" s="380"/>
      <c r="DH1484" s="102"/>
    </row>
    <row r="1485" spans="1:112" hidden="1">
      <c r="A1485" s="110"/>
      <c r="B1485" s="786"/>
      <c r="C1485" s="786"/>
      <c r="D1485" s="786"/>
      <c r="E1485" s="786"/>
      <c r="F1485" s="786"/>
      <c r="G1485" s="786"/>
      <c r="H1485" s="786"/>
      <c r="I1485" s="786"/>
      <c r="J1485" s="786"/>
      <c r="K1485" s="786"/>
      <c r="L1485" s="786"/>
      <c r="M1485" s="786"/>
      <c r="N1485" s="786"/>
      <c r="O1485" s="786"/>
      <c r="P1485" s="786"/>
      <c r="Q1485" s="786"/>
      <c r="R1485" s="787"/>
      <c r="S1485" s="787"/>
      <c r="T1485" s="788"/>
      <c r="U1485" s="787"/>
      <c r="V1485" s="787"/>
      <c r="W1485" s="783"/>
      <c r="X1485" s="789"/>
      <c r="Y1485" s="789"/>
      <c r="Z1485" s="789"/>
      <c r="AA1485" s="789"/>
      <c r="AB1485" s="789"/>
      <c r="AC1485" s="781"/>
      <c r="AD1485" s="782"/>
      <c r="AE1485" s="783"/>
      <c r="AF1485" s="784">
        <f t="shared" si="692"/>
        <v>0</v>
      </c>
      <c r="AG1485" s="784"/>
      <c r="AH1485" s="784"/>
      <c r="AI1485" s="784"/>
      <c r="AJ1485" s="784">
        <f t="shared" si="680"/>
        <v>0</v>
      </c>
      <c r="AK1485" s="784"/>
      <c r="AL1485" s="784"/>
      <c r="AM1485" s="784"/>
      <c r="AN1485" s="784">
        <f t="shared" si="681"/>
        <v>0</v>
      </c>
      <c r="AO1485" s="784"/>
      <c r="AP1485" s="784"/>
      <c r="AQ1485" s="784"/>
      <c r="AR1485" s="363"/>
      <c r="AS1485" s="785">
        <f t="shared" si="682"/>
        <v>0</v>
      </c>
      <c r="AT1485" s="785"/>
      <c r="AU1485" s="785"/>
      <c r="AV1485" s="785"/>
      <c r="AW1485" s="785">
        <f t="shared" si="683"/>
        <v>0</v>
      </c>
      <c r="AX1485" s="91"/>
      <c r="AY1485" s="116">
        <f t="shared" si="684"/>
        <v>0</v>
      </c>
      <c r="AZ1485" s="116">
        <f t="shared" si="685"/>
        <v>0</v>
      </c>
      <c r="BA1485" s="116">
        <f t="shared" si="686"/>
        <v>0</v>
      </c>
      <c r="BB1485" s="116">
        <f t="shared" si="687"/>
        <v>0</v>
      </c>
      <c r="BC1485" s="115">
        <f t="shared" si="693"/>
        <v>0</v>
      </c>
      <c r="BD1485" s="116">
        <f t="shared" si="688"/>
        <v>0</v>
      </c>
      <c r="BE1485" s="120">
        <f t="shared" si="694"/>
        <v>0</v>
      </c>
      <c r="BF1485" s="115">
        <f t="shared" si="695"/>
        <v>0</v>
      </c>
      <c r="BG1485" s="116">
        <f t="shared" si="689"/>
        <v>0</v>
      </c>
      <c r="BH1485" s="120">
        <f t="shared" si="696"/>
        <v>0</v>
      </c>
      <c r="BI1485" s="115">
        <f t="shared" si="697"/>
        <v>0</v>
      </c>
      <c r="BJ1485" s="116">
        <f t="shared" si="690"/>
        <v>0</v>
      </c>
      <c r="BK1485" s="120">
        <f t="shared" si="698"/>
        <v>0</v>
      </c>
      <c r="BL1485" s="120">
        <f t="shared" si="699"/>
        <v>0</v>
      </c>
      <c r="BN1485" s="375">
        <f t="shared" si="691"/>
        <v>0</v>
      </c>
      <c r="BP1485" s="380"/>
      <c r="DH1485" s="102"/>
    </row>
    <row r="1486" spans="1:112" hidden="1">
      <c r="A1486" s="110"/>
      <c r="B1486" s="786"/>
      <c r="C1486" s="786"/>
      <c r="D1486" s="786"/>
      <c r="E1486" s="786"/>
      <c r="F1486" s="786"/>
      <c r="G1486" s="786"/>
      <c r="H1486" s="786"/>
      <c r="I1486" s="786"/>
      <c r="J1486" s="786"/>
      <c r="K1486" s="786"/>
      <c r="L1486" s="786"/>
      <c r="M1486" s="786"/>
      <c r="N1486" s="786"/>
      <c r="O1486" s="786"/>
      <c r="P1486" s="786"/>
      <c r="Q1486" s="786"/>
      <c r="R1486" s="787"/>
      <c r="S1486" s="787"/>
      <c r="T1486" s="788"/>
      <c r="U1486" s="787"/>
      <c r="V1486" s="787"/>
      <c r="W1486" s="783"/>
      <c r="X1486" s="789"/>
      <c r="Y1486" s="789"/>
      <c r="Z1486" s="789"/>
      <c r="AA1486" s="789"/>
      <c r="AB1486" s="789"/>
      <c r="AC1486" s="781"/>
      <c r="AD1486" s="782"/>
      <c r="AE1486" s="783"/>
      <c r="AF1486" s="784">
        <f t="shared" si="692"/>
        <v>0</v>
      </c>
      <c r="AG1486" s="784"/>
      <c r="AH1486" s="784"/>
      <c r="AI1486" s="784"/>
      <c r="AJ1486" s="784">
        <f t="shared" si="680"/>
        <v>0</v>
      </c>
      <c r="AK1486" s="784"/>
      <c r="AL1486" s="784"/>
      <c r="AM1486" s="784"/>
      <c r="AN1486" s="784">
        <f t="shared" si="681"/>
        <v>0</v>
      </c>
      <c r="AO1486" s="784"/>
      <c r="AP1486" s="784"/>
      <c r="AQ1486" s="784"/>
      <c r="AR1486" s="363"/>
      <c r="AS1486" s="785">
        <f t="shared" si="682"/>
        <v>0</v>
      </c>
      <c r="AT1486" s="785"/>
      <c r="AU1486" s="785"/>
      <c r="AV1486" s="785"/>
      <c r="AW1486" s="785">
        <f t="shared" si="683"/>
        <v>0</v>
      </c>
      <c r="AX1486" s="91"/>
      <c r="AY1486" s="116">
        <f t="shared" si="684"/>
        <v>0</v>
      </c>
      <c r="AZ1486" s="116">
        <f t="shared" si="685"/>
        <v>0</v>
      </c>
      <c r="BA1486" s="116">
        <f t="shared" si="686"/>
        <v>0</v>
      </c>
      <c r="BB1486" s="116">
        <f t="shared" si="687"/>
        <v>0</v>
      </c>
      <c r="BC1486" s="115">
        <f t="shared" si="693"/>
        <v>0</v>
      </c>
      <c r="BD1486" s="116">
        <f t="shared" si="688"/>
        <v>0</v>
      </c>
      <c r="BE1486" s="120">
        <f t="shared" si="694"/>
        <v>0</v>
      </c>
      <c r="BF1486" s="115">
        <f t="shared" si="695"/>
        <v>0</v>
      </c>
      <c r="BG1486" s="116">
        <f t="shared" si="689"/>
        <v>0</v>
      </c>
      <c r="BH1486" s="120">
        <f t="shared" si="696"/>
        <v>0</v>
      </c>
      <c r="BI1486" s="115">
        <f t="shared" si="697"/>
        <v>0</v>
      </c>
      <c r="BJ1486" s="116">
        <f t="shared" si="690"/>
        <v>0</v>
      </c>
      <c r="BK1486" s="120">
        <f t="shared" si="698"/>
        <v>0</v>
      </c>
      <c r="BL1486" s="120">
        <f t="shared" si="699"/>
        <v>0</v>
      </c>
      <c r="BN1486" s="375">
        <f t="shared" si="691"/>
        <v>0</v>
      </c>
      <c r="BP1486" s="380"/>
      <c r="DH1486" s="102"/>
    </row>
    <row r="1487" spans="1:112" hidden="1">
      <c r="A1487" s="110"/>
      <c r="B1487" s="786"/>
      <c r="C1487" s="786"/>
      <c r="D1487" s="786"/>
      <c r="E1487" s="786"/>
      <c r="F1487" s="786"/>
      <c r="G1487" s="786"/>
      <c r="H1487" s="786"/>
      <c r="I1487" s="786"/>
      <c r="J1487" s="786"/>
      <c r="K1487" s="786"/>
      <c r="L1487" s="786"/>
      <c r="M1487" s="786"/>
      <c r="N1487" s="786"/>
      <c r="O1487" s="786"/>
      <c r="P1487" s="786"/>
      <c r="Q1487" s="786"/>
      <c r="R1487" s="787"/>
      <c r="S1487" s="787"/>
      <c r="T1487" s="788"/>
      <c r="U1487" s="787"/>
      <c r="V1487" s="787"/>
      <c r="W1487" s="783"/>
      <c r="X1487" s="789"/>
      <c r="Y1487" s="789"/>
      <c r="Z1487" s="789"/>
      <c r="AA1487" s="789"/>
      <c r="AB1487" s="789"/>
      <c r="AC1487" s="781"/>
      <c r="AD1487" s="782"/>
      <c r="AE1487" s="783"/>
      <c r="AF1487" s="784">
        <f t="shared" si="692"/>
        <v>0</v>
      </c>
      <c r="AG1487" s="784"/>
      <c r="AH1487" s="784"/>
      <c r="AI1487" s="784"/>
      <c r="AJ1487" s="784">
        <f t="shared" si="680"/>
        <v>0</v>
      </c>
      <c r="AK1487" s="784"/>
      <c r="AL1487" s="784"/>
      <c r="AM1487" s="784"/>
      <c r="AN1487" s="784">
        <f t="shared" si="681"/>
        <v>0</v>
      </c>
      <c r="AO1487" s="784"/>
      <c r="AP1487" s="784"/>
      <c r="AQ1487" s="784"/>
      <c r="AR1487" s="363"/>
      <c r="AS1487" s="785">
        <f t="shared" si="682"/>
        <v>0</v>
      </c>
      <c r="AT1487" s="785"/>
      <c r="AU1487" s="785"/>
      <c r="AV1487" s="785"/>
      <c r="AW1487" s="785">
        <f t="shared" si="683"/>
        <v>0</v>
      </c>
      <c r="AX1487" s="91"/>
      <c r="AY1487" s="116">
        <f t="shared" si="684"/>
        <v>0</v>
      </c>
      <c r="AZ1487" s="116">
        <f t="shared" si="685"/>
        <v>0</v>
      </c>
      <c r="BA1487" s="116">
        <f t="shared" si="686"/>
        <v>0</v>
      </c>
      <c r="BB1487" s="116">
        <f t="shared" si="687"/>
        <v>0</v>
      </c>
      <c r="BC1487" s="115">
        <f t="shared" si="693"/>
        <v>0</v>
      </c>
      <c r="BD1487" s="116">
        <f t="shared" si="688"/>
        <v>0</v>
      </c>
      <c r="BE1487" s="120">
        <f t="shared" si="694"/>
        <v>0</v>
      </c>
      <c r="BF1487" s="115">
        <f t="shared" si="695"/>
        <v>0</v>
      </c>
      <c r="BG1487" s="116">
        <f t="shared" si="689"/>
        <v>0</v>
      </c>
      <c r="BH1487" s="120">
        <f t="shared" si="696"/>
        <v>0</v>
      </c>
      <c r="BI1487" s="115">
        <f t="shared" si="697"/>
        <v>0</v>
      </c>
      <c r="BJ1487" s="116">
        <f t="shared" si="690"/>
        <v>0</v>
      </c>
      <c r="BK1487" s="120">
        <f t="shared" si="698"/>
        <v>0</v>
      </c>
      <c r="BL1487" s="120">
        <f t="shared" si="699"/>
        <v>0</v>
      </c>
      <c r="BN1487" s="375">
        <f t="shared" si="691"/>
        <v>0</v>
      </c>
      <c r="BP1487" s="380"/>
      <c r="DH1487" s="102"/>
    </row>
    <row r="1488" spans="1:112" hidden="1">
      <c r="A1488" s="110"/>
      <c r="B1488" s="786"/>
      <c r="C1488" s="786"/>
      <c r="D1488" s="786"/>
      <c r="E1488" s="786"/>
      <c r="F1488" s="786"/>
      <c r="G1488" s="786"/>
      <c r="H1488" s="786"/>
      <c r="I1488" s="786"/>
      <c r="J1488" s="786"/>
      <c r="K1488" s="786"/>
      <c r="L1488" s="786"/>
      <c r="M1488" s="786"/>
      <c r="N1488" s="786"/>
      <c r="O1488" s="786"/>
      <c r="P1488" s="786"/>
      <c r="Q1488" s="786"/>
      <c r="R1488" s="787"/>
      <c r="S1488" s="787"/>
      <c r="T1488" s="788"/>
      <c r="U1488" s="787"/>
      <c r="V1488" s="787"/>
      <c r="W1488" s="783"/>
      <c r="X1488" s="789"/>
      <c r="Y1488" s="789"/>
      <c r="Z1488" s="789"/>
      <c r="AA1488" s="789"/>
      <c r="AB1488" s="789"/>
      <c r="AC1488" s="781"/>
      <c r="AD1488" s="782"/>
      <c r="AE1488" s="783"/>
      <c r="AF1488" s="784">
        <f t="shared" si="692"/>
        <v>0</v>
      </c>
      <c r="AG1488" s="784"/>
      <c r="AH1488" s="784"/>
      <c r="AI1488" s="784"/>
      <c r="AJ1488" s="784">
        <f t="shared" si="680"/>
        <v>0</v>
      </c>
      <c r="AK1488" s="784"/>
      <c r="AL1488" s="784"/>
      <c r="AM1488" s="784"/>
      <c r="AN1488" s="784">
        <f t="shared" si="681"/>
        <v>0</v>
      </c>
      <c r="AO1488" s="784"/>
      <c r="AP1488" s="784"/>
      <c r="AQ1488" s="784"/>
      <c r="AR1488" s="363"/>
      <c r="AS1488" s="785">
        <f t="shared" si="682"/>
        <v>0</v>
      </c>
      <c r="AT1488" s="785"/>
      <c r="AU1488" s="785"/>
      <c r="AV1488" s="785"/>
      <c r="AW1488" s="785">
        <f t="shared" si="683"/>
        <v>0</v>
      </c>
      <c r="AX1488" s="91"/>
      <c r="AY1488" s="116">
        <f t="shared" si="684"/>
        <v>0</v>
      </c>
      <c r="AZ1488" s="116">
        <f t="shared" si="685"/>
        <v>0</v>
      </c>
      <c r="BA1488" s="116">
        <f t="shared" si="686"/>
        <v>0</v>
      </c>
      <c r="BB1488" s="116">
        <f t="shared" si="687"/>
        <v>0</v>
      </c>
      <c r="BC1488" s="115">
        <f t="shared" si="693"/>
        <v>0</v>
      </c>
      <c r="BD1488" s="116">
        <f t="shared" si="688"/>
        <v>0</v>
      </c>
      <c r="BE1488" s="120">
        <f t="shared" si="694"/>
        <v>0</v>
      </c>
      <c r="BF1488" s="115">
        <f t="shared" si="695"/>
        <v>0</v>
      </c>
      <c r="BG1488" s="116">
        <f t="shared" si="689"/>
        <v>0</v>
      </c>
      <c r="BH1488" s="120">
        <f t="shared" si="696"/>
        <v>0</v>
      </c>
      <c r="BI1488" s="115">
        <f t="shared" si="697"/>
        <v>0</v>
      </c>
      <c r="BJ1488" s="116">
        <f t="shared" si="690"/>
        <v>0</v>
      </c>
      <c r="BK1488" s="120">
        <f t="shared" si="698"/>
        <v>0</v>
      </c>
      <c r="BL1488" s="120">
        <f t="shared" si="699"/>
        <v>0</v>
      </c>
      <c r="BN1488" s="375">
        <f t="shared" si="691"/>
        <v>0</v>
      </c>
      <c r="BP1488" s="380"/>
      <c r="DH1488" s="102"/>
    </row>
    <row r="1489" spans="1:112" hidden="1">
      <c r="A1489" s="110"/>
      <c r="B1489" s="786"/>
      <c r="C1489" s="786"/>
      <c r="D1489" s="786"/>
      <c r="E1489" s="786"/>
      <c r="F1489" s="786"/>
      <c r="G1489" s="786"/>
      <c r="H1489" s="786"/>
      <c r="I1489" s="786"/>
      <c r="J1489" s="786"/>
      <c r="K1489" s="786"/>
      <c r="L1489" s="786"/>
      <c r="M1489" s="786"/>
      <c r="N1489" s="786"/>
      <c r="O1489" s="786"/>
      <c r="P1489" s="786"/>
      <c r="Q1489" s="786"/>
      <c r="R1489" s="787"/>
      <c r="S1489" s="787"/>
      <c r="T1489" s="788"/>
      <c r="U1489" s="787"/>
      <c r="V1489" s="787"/>
      <c r="W1489" s="783"/>
      <c r="X1489" s="789"/>
      <c r="Y1489" s="789"/>
      <c r="Z1489" s="789"/>
      <c r="AA1489" s="789"/>
      <c r="AB1489" s="789"/>
      <c r="AC1489" s="781"/>
      <c r="AD1489" s="782"/>
      <c r="AE1489" s="783"/>
      <c r="AF1489" s="784">
        <f t="shared" si="692"/>
        <v>0</v>
      </c>
      <c r="AG1489" s="784"/>
      <c r="AH1489" s="784"/>
      <c r="AI1489" s="784"/>
      <c r="AJ1489" s="784">
        <f t="shared" si="680"/>
        <v>0</v>
      </c>
      <c r="AK1489" s="784"/>
      <c r="AL1489" s="784"/>
      <c r="AM1489" s="784"/>
      <c r="AN1489" s="784">
        <f t="shared" si="681"/>
        <v>0</v>
      </c>
      <c r="AO1489" s="784"/>
      <c r="AP1489" s="784"/>
      <c r="AQ1489" s="784"/>
      <c r="AR1489" s="363"/>
      <c r="AS1489" s="785">
        <f t="shared" si="682"/>
        <v>0</v>
      </c>
      <c r="AT1489" s="785"/>
      <c r="AU1489" s="785"/>
      <c r="AV1489" s="785"/>
      <c r="AW1489" s="785">
        <f t="shared" si="683"/>
        <v>0</v>
      </c>
      <c r="AX1489" s="91"/>
      <c r="AY1489" s="116">
        <f t="shared" si="684"/>
        <v>0</v>
      </c>
      <c r="AZ1489" s="116">
        <f t="shared" si="685"/>
        <v>0</v>
      </c>
      <c r="BA1489" s="116">
        <f t="shared" si="686"/>
        <v>0</v>
      </c>
      <c r="BB1489" s="116">
        <f t="shared" si="687"/>
        <v>0</v>
      </c>
      <c r="BC1489" s="115">
        <f t="shared" si="693"/>
        <v>0</v>
      </c>
      <c r="BD1489" s="116">
        <f t="shared" si="688"/>
        <v>0</v>
      </c>
      <c r="BE1489" s="120">
        <f t="shared" si="694"/>
        <v>0</v>
      </c>
      <c r="BF1489" s="115">
        <f t="shared" si="695"/>
        <v>0</v>
      </c>
      <c r="BG1489" s="116">
        <f t="shared" si="689"/>
        <v>0</v>
      </c>
      <c r="BH1489" s="120">
        <f t="shared" si="696"/>
        <v>0</v>
      </c>
      <c r="BI1489" s="115">
        <f t="shared" si="697"/>
        <v>0</v>
      </c>
      <c r="BJ1489" s="116">
        <f t="shared" si="690"/>
        <v>0</v>
      </c>
      <c r="BK1489" s="120">
        <f t="shared" si="698"/>
        <v>0</v>
      </c>
      <c r="BL1489" s="120">
        <f t="shared" si="699"/>
        <v>0</v>
      </c>
      <c r="BN1489" s="375">
        <f t="shared" si="691"/>
        <v>0</v>
      </c>
      <c r="BP1489" s="380"/>
      <c r="DH1489" s="102"/>
    </row>
    <row r="1490" spans="1:112" hidden="1">
      <c r="A1490" s="110"/>
      <c r="B1490" s="786"/>
      <c r="C1490" s="786"/>
      <c r="D1490" s="786"/>
      <c r="E1490" s="786"/>
      <c r="F1490" s="786"/>
      <c r="G1490" s="786"/>
      <c r="H1490" s="786"/>
      <c r="I1490" s="786"/>
      <c r="J1490" s="786"/>
      <c r="K1490" s="786"/>
      <c r="L1490" s="786"/>
      <c r="M1490" s="786"/>
      <c r="N1490" s="786"/>
      <c r="O1490" s="786"/>
      <c r="P1490" s="786"/>
      <c r="Q1490" s="786"/>
      <c r="R1490" s="787"/>
      <c r="S1490" s="787"/>
      <c r="T1490" s="788"/>
      <c r="U1490" s="787"/>
      <c r="V1490" s="787"/>
      <c r="W1490" s="783"/>
      <c r="X1490" s="789"/>
      <c r="Y1490" s="789"/>
      <c r="Z1490" s="789"/>
      <c r="AA1490" s="789"/>
      <c r="AB1490" s="789"/>
      <c r="AC1490" s="781"/>
      <c r="AD1490" s="782"/>
      <c r="AE1490" s="783"/>
      <c r="AF1490" s="784">
        <f t="shared" si="692"/>
        <v>0</v>
      </c>
      <c r="AG1490" s="784"/>
      <c r="AH1490" s="784"/>
      <c r="AI1490" s="784"/>
      <c r="AJ1490" s="784">
        <f t="shared" si="680"/>
        <v>0</v>
      </c>
      <c r="AK1490" s="784"/>
      <c r="AL1490" s="784"/>
      <c r="AM1490" s="784"/>
      <c r="AN1490" s="784">
        <f t="shared" si="681"/>
        <v>0</v>
      </c>
      <c r="AO1490" s="784"/>
      <c r="AP1490" s="784"/>
      <c r="AQ1490" s="784"/>
      <c r="AR1490" s="363"/>
      <c r="AS1490" s="785">
        <f t="shared" si="682"/>
        <v>0</v>
      </c>
      <c r="AT1490" s="785"/>
      <c r="AU1490" s="785"/>
      <c r="AV1490" s="785"/>
      <c r="AW1490" s="785">
        <f t="shared" si="683"/>
        <v>0</v>
      </c>
      <c r="AX1490" s="91"/>
      <c r="AY1490" s="116">
        <f t="shared" si="684"/>
        <v>0</v>
      </c>
      <c r="AZ1490" s="116">
        <f t="shared" si="685"/>
        <v>0</v>
      </c>
      <c r="BA1490" s="116">
        <f t="shared" si="686"/>
        <v>0</v>
      </c>
      <c r="BB1490" s="116">
        <f t="shared" si="687"/>
        <v>0</v>
      </c>
      <c r="BC1490" s="115">
        <f t="shared" si="693"/>
        <v>0</v>
      </c>
      <c r="BD1490" s="116">
        <f t="shared" si="688"/>
        <v>0</v>
      </c>
      <c r="BE1490" s="120">
        <f t="shared" si="694"/>
        <v>0</v>
      </c>
      <c r="BF1490" s="115">
        <f t="shared" si="695"/>
        <v>0</v>
      </c>
      <c r="BG1490" s="116">
        <f t="shared" si="689"/>
        <v>0</v>
      </c>
      <c r="BH1490" s="120">
        <f t="shared" si="696"/>
        <v>0</v>
      </c>
      <c r="BI1490" s="115">
        <f t="shared" si="697"/>
        <v>0</v>
      </c>
      <c r="BJ1490" s="116">
        <f t="shared" si="690"/>
        <v>0</v>
      </c>
      <c r="BK1490" s="120">
        <f t="shared" si="698"/>
        <v>0</v>
      </c>
      <c r="BL1490" s="120">
        <f t="shared" si="699"/>
        <v>0</v>
      </c>
      <c r="BN1490" s="375">
        <f t="shared" si="691"/>
        <v>0</v>
      </c>
      <c r="BP1490" s="380"/>
      <c r="DH1490" s="102"/>
    </row>
    <row r="1491" spans="1:112" ht="5" hidden="1" customHeight="1">
      <c r="A1491" s="103"/>
      <c r="B1491" s="364"/>
      <c r="C1491" s="364"/>
      <c r="D1491" s="364"/>
      <c r="E1491" s="364"/>
      <c r="F1491" s="364"/>
      <c r="G1491" s="364"/>
      <c r="H1491" s="364"/>
      <c r="I1491" s="364"/>
      <c r="J1491" s="364"/>
      <c r="K1491" s="364"/>
      <c r="L1491" s="364"/>
      <c r="M1491" s="364"/>
      <c r="N1491" s="364"/>
      <c r="O1491" s="364"/>
      <c r="P1491" s="364"/>
      <c r="Q1491" s="364"/>
      <c r="R1491" s="365"/>
      <c r="S1491" s="365"/>
      <c r="T1491" s="365"/>
      <c r="U1491" s="365"/>
      <c r="V1491" s="365"/>
      <c r="W1491" s="366"/>
      <c r="X1491" s="366"/>
      <c r="Y1491" s="366"/>
      <c r="Z1491" s="366"/>
      <c r="AA1491" s="366"/>
      <c r="AB1491" s="366"/>
      <c r="AC1491" s="366"/>
      <c r="AD1491" s="366"/>
      <c r="AE1491" s="366"/>
      <c r="AF1491" s="367"/>
      <c r="AG1491" s="367"/>
      <c r="AH1491" s="367"/>
      <c r="AI1491" s="367"/>
      <c r="AJ1491" s="367"/>
      <c r="AK1491" s="367"/>
      <c r="AL1491" s="367"/>
      <c r="AM1491" s="367"/>
      <c r="AN1491" s="367"/>
      <c r="AO1491" s="367"/>
      <c r="AP1491" s="367"/>
      <c r="AQ1491" s="367"/>
      <c r="AR1491" s="368"/>
      <c r="AS1491" s="361"/>
      <c r="AT1491" s="361"/>
      <c r="AU1491" s="361"/>
      <c r="AV1491" s="361"/>
      <c r="AW1491" s="361"/>
      <c r="AX1491" s="91"/>
      <c r="AY1491" s="106">
        <f>AY1450</f>
        <v>0</v>
      </c>
      <c r="AZ1491" s="106">
        <f>AZ1450</f>
        <v>0</v>
      </c>
      <c r="BA1491" s="106">
        <f>BA1450</f>
        <v>0</v>
      </c>
      <c r="BB1491" s="106">
        <f>BB1450</f>
        <v>0</v>
      </c>
      <c r="BC1491" s="106"/>
      <c r="BD1491" s="117"/>
      <c r="BE1491" s="119">
        <f>BE1450</f>
        <v>0</v>
      </c>
      <c r="BF1491" s="106"/>
      <c r="BG1491" s="106">
        <f>BG1450</f>
        <v>0</v>
      </c>
      <c r="BH1491" s="119">
        <f>BH1450</f>
        <v>0</v>
      </c>
      <c r="BI1491" s="106"/>
      <c r="BJ1491" s="106">
        <f>BJ1450</f>
        <v>0</v>
      </c>
      <c r="BK1491" s="119">
        <f>BK1450</f>
        <v>0</v>
      </c>
      <c r="BL1491" s="119">
        <f>BL1450</f>
        <v>0</v>
      </c>
      <c r="BN1491" s="377"/>
      <c r="BP1491" s="382"/>
      <c r="DH1491" s="104"/>
    </row>
    <row r="1492" spans="1:112" ht="21.5" hidden="1" customHeight="1">
      <c r="A1492" s="103"/>
      <c r="B1492" s="369"/>
      <c r="C1492" s="370"/>
      <c r="D1492" s="370"/>
      <c r="E1492" s="370"/>
      <c r="F1492" s="370"/>
      <c r="G1492" s="370"/>
      <c r="H1492" s="370"/>
      <c r="I1492" s="370"/>
      <c r="J1492" s="370"/>
      <c r="K1492" s="370"/>
      <c r="L1492" s="370"/>
      <c r="M1492" s="370"/>
      <c r="N1492" s="370"/>
      <c r="O1492" s="370"/>
      <c r="P1492" s="370"/>
      <c r="Q1492" s="370"/>
      <c r="R1492" s="143"/>
      <c r="S1492" s="143"/>
      <c r="T1492" s="143"/>
      <c r="U1492" s="143"/>
      <c r="V1492" s="143"/>
      <c r="W1492" s="143"/>
      <c r="X1492" s="143"/>
      <c r="Y1492" s="143"/>
      <c r="Z1492" s="143"/>
      <c r="AA1492" s="143"/>
      <c r="AB1492" s="143"/>
      <c r="AC1492" s="143"/>
      <c r="AD1492" s="143"/>
      <c r="AE1492" s="246" t="str">
        <f>CONCATENATE(B1450," ","TOTAL")</f>
        <v>BASEMENT TOTAL</v>
      </c>
      <c r="AF1492" s="802">
        <f>SUBTOTAL(9,AF1451:AF1491)</f>
        <v>0</v>
      </c>
      <c r="AG1492" s="802"/>
      <c r="AH1492" s="802"/>
      <c r="AI1492" s="802"/>
      <c r="AJ1492" s="802">
        <f>SUBTOTAL(9,AJ1451:AJ1491)</f>
        <v>0</v>
      </c>
      <c r="AK1492" s="802"/>
      <c r="AL1492" s="802"/>
      <c r="AM1492" s="802"/>
      <c r="AN1492" s="802">
        <f>SUBTOTAL(9,AN1451:AN1491)</f>
        <v>0</v>
      </c>
      <c r="AO1492" s="802"/>
      <c r="AP1492" s="802"/>
      <c r="AQ1492" s="802"/>
      <c r="AR1492" s="359"/>
      <c r="AS1492" s="803">
        <f>SUBTOTAL(9,AS1451:AS1491)</f>
        <v>0</v>
      </c>
      <c r="AT1492" s="803"/>
      <c r="AU1492" s="803"/>
      <c r="AV1492" s="803"/>
      <c r="AW1492" s="803">
        <f>SUM(AW1455:AW1463)</f>
        <v>0</v>
      </c>
      <c r="AX1492" s="91"/>
      <c r="AY1492" s="121">
        <f t="shared" ref="AY1492:BL1492" si="700">SUM(AY1451:AY1491)</f>
        <v>0</v>
      </c>
      <c r="AZ1492" s="121">
        <f t="shared" si="700"/>
        <v>0</v>
      </c>
      <c r="BA1492" s="121">
        <f t="shared" si="700"/>
        <v>0</v>
      </c>
      <c r="BB1492" s="121">
        <f t="shared" si="700"/>
        <v>0</v>
      </c>
      <c r="BC1492" s="118">
        <f t="shared" si="700"/>
        <v>0</v>
      </c>
      <c r="BD1492" s="121">
        <f t="shared" si="700"/>
        <v>0</v>
      </c>
      <c r="BE1492" s="121">
        <f t="shared" si="700"/>
        <v>0</v>
      </c>
      <c r="BF1492" s="118">
        <f t="shared" si="700"/>
        <v>0</v>
      </c>
      <c r="BG1492" s="121">
        <f t="shared" si="700"/>
        <v>0</v>
      </c>
      <c r="BH1492" s="121">
        <f t="shared" si="700"/>
        <v>0</v>
      </c>
      <c r="BI1492" s="118">
        <f t="shared" si="700"/>
        <v>0</v>
      </c>
      <c r="BJ1492" s="121">
        <f t="shared" si="700"/>
        <v>0</v>
      </c>
      <c r="BK1492" s="121">
        <f t="shared" si="700"/>
        <v>0</v>
      </c>
      <c r="BL1492" s="121">
        <f t="shared" si="700"/>
        <v>0</v>
      </c>
      <c r="BN1492" s="383">
        <f>IFERROR(AS1492/Total_Detailed_Estimate,0)</f>
        <v>0</v>
      </c>
      <c r="BP1492" s="381"/>
      <c r="DH1492" s="109"/>
    </row>
    <row r="1493" spans="1:112" ht="8.75" hidden="1" customHeight="1">
      <c r="A1493" s="103"/>
      <c r="B1493" s="140"/>
      <c r="C1493" s="140"/>
      <c r="D1493" s="140"/>
      <c r="E1493" s="140"/>
      <c r="F1493" s="140"/>
      <c r="G1493" s="140"/>
      <c r="H1493" s="140"/>
      <c r="I1493" s="140"/>
      <c r="J1493" s="140"/>
      <c r="K1493" s="140"/>
      <c r="L1493" s="140"/>
      <c r="M1493" s="140"/>
      <c r="N1493" s="140"/>
      <c r="O1493" s="140"/>
      <c r="P1493" s="140"/>
      <c r="Q1493" s="140"/>
      <c r="R1493" s="141"/>
      <c r="S1493" s="141"/>
      <c r="T1493" s="141"/>
      <c r="U1493" s="141"/>
      <c r="V1493" s="141"/>
      <c r="W1493" s="142"/>
      <c r="X1493" s="142"/>
      <c r="Y1493" s="142"/>
      <c r="Z1493" s="142"/>
      <c r="AA1493" s="142"/>
      <c r="AB1493" s="142"/>
      <c r="AC1493" s="142"/>
      <c r="AD1493" s="142"/>
      <c r="AE1493" s="392"/>
      <c r="AF1493" s="144"/>
      <c r="AG1493" s="144"/>
      <c r="AH1493" s="144"/>
      <c r="AI1493" s="144"/>
      <c r="AJ1493" s="144"/>
      <c r="AK1493" s="144"/>
      <c r="AL1493" s="144"/>
      <c r="AM1493" s="144"/>
      <c r="AN1493" s="144"/>
      <c r="AO1493" s="144"/>
      <c r="AP1493" s="144"/>
      <c r="AQ1493" s="144"/>
      <c r="AR1493" s="360"/>
      <c r="AS1493" s="362"/>
      <c r="AT1493" s="362"/>
      <c r="AU1493" s="362"/>
      <c r="AV1493" s="362"/>
      <c r="AW1493" s="393"/>
      <c r="AX1493" s="91"/>
      <c r="AY1493" s="106">
        <f>AY1450</f>
        <v>0</v>
      </c>
      <c r="AZ1493" s="106">
        <f>AZ1450</f>
        <v>0</v>
      </c>
      <c r="BA1493" s="106">
        <f>BA1450</f>
        <v>0</v>
      </c>
      <c r="BB1493" s="106">
        <f>BB1450</f>
        <v>0</v>
      </c>
      <c r="BC1493" s="106"/>
      <c r="BD1493" s="106"/>
      <c r="BE1493" s="106">
        <f>BE1450</f>
        <v>0</v>
      </c>
      <c r="BF1493" s="106"/>
      <c r="BG1493" s="106">
        <f>BG1450</f>
        <v>0</v>
      </c>
      <c r="BH1493" s="106">
        <f>BH1450</f>
        <v>0</v>
      </c>
      <c r="BI1493" s="106"/>
      <c r="BJ1493" s="106">
        <f>BJ1450</f>
        <v>0</v>
      </c>
      <c r="BK1493" s="106">
        <f>BK1450</f>
        <v>0</v>
      </c>
      <c r="BL1493" s="106">
        <f>BL1450</f>
        <v>0</v>
      </c>
      <c r="BN1493" s="377"/>
      <c r="BP1493" s="382"/>
      <c r="DH1493" s="104"/>
    </row>
    <row r="1494" spans="1:112" ht="9.5" hidden="1" customHeight="1">
      <c r="A1494" s="103"/>
      <c r="B1494" s="145"/>
      <c r="C1494" s="145"/>
      <c r="D1494" s="145"/>
      <c r="E1494" s="145"/>
      <c r="F1494" s="145"/>
      <c r="G1494" s="145"/>
      <c r="H1494" s="145"/>
      <c r="I1494" s="145"/>
      <c r="J1494" s="145"/>
      <c r="K1494" s="145"/>
      <c r="L1494" s="145"/>
      <c r="M1494" s="145"/>
      <c r="N1494" s="145"/>
      <c r="O1494" s="145"/>
      <c r="P1494" s="145"/>
      <c r="Q1494" s="145"/>
      <c r="R1494" s="146"/>
      <c r="S1494" s="146"/>
      <c r="T1494" s="146"/>
      <c r="U1494" s="146"/>
      <c r="V1494" s="146"/>
      <c r="W1494" s="146"/>
      <c r="X1494" s="146"/>
      <c r="Y1494" s="146"/>
      <c r="Z1494" s="146"/>
      <c r="AA1494" s="146"/>
      <c r="AB1494" s="146"/>
      <c r="AC1494" s="146"/>
      <c r="AD1494" s="146"/>
      <c r="AE1494" s="147"/>
      <c r="AF1494" s="148"/>
      <c r="AG1494" s="148"/>
      <c r="AH1494" s="148"/>
      <c r="AI1494" s="148"/>
      <c r="AJ1494" s="148"/>
      <c r="AK1494" s="148"/>
      <c r="AL1494" s="148"/>
      <c r="AM1494" s="148"/>
      <c r="AN1494" s="148"/>
      <c r="AO1494" s="148"/>
      <c r="AP1494" s="148"/>
      <c r="AQ1494" s="148"/>
      <c r="AR1494" s="148"/>
      <c r="AS1494" s="149"/>
      <c r="AT1494" s="149"/>
      <c r="AU1494" s="149"/>
      <c r="AV1494" s="149"/>
      <c r="AW1494" s="149"/>
      <c r="AX1494" s="91"/>
      <c r="AY1494" s="108">
        <f>AY1492</f>
        <v>0</v>
      </c>
      <c r="AZ1494" s="108">
        <f>AZ1492</f>
        <v>0</v>
      </c>
      <c r="BA1494" s="108">
        <f>BA1492</f>
        <v>0</v>
      </c>
      <c r="BB1494" s="108">
        <f>BB1492</f>
        <v>0</v>
      </c>
      <c r="BC1494" s="108"/>
      <c r="BD1494" s="108"/>
      <c r="BE1494" s="108">
        <f>BE1492</f>
        <v>0</v>
      </c>
      <c r="BF1494" s="108"/>
      <c r="BG1494" s="108">
        <f>BG1492</f>
        <v>0</v>
      </c>
      <c r="BH1494" s="108">
        <f>BH1492</f>
        <v>0</v>
      </c>
      <c r="BI1494" s="108"/>
      <c r="BJ1494" s="108">
        <f>BJ1492</f>
        <v>0</v>
      </c>
      <c r="BK1494" s="108">
        <f>BK1492</f>
        <v>0</v>
      </c>
      <c r="BL1494" s="108">
        <f>BL1492</f>
        <v>0</v>
      </c>
      <c r="DH1494" s="107"/>
    </row>
    <row r="1495" spans="1:112" ht="23" customHeight="1">
      <c r="A1495" s="114" t="s">
        <v>704</v>
      </c>
      <c r="B1495" s="795" t="str">
        <f>UPPER(Interior18_Category)</f>
        <v>FOUNDATIONS</v>
      </c>
      <c r="C1495" s="796"/>
      <c r="D1495" s="796"/>
      <c r="E1495" s="796"/>
      <c r="F1495" s="796"/>
      <c r="G1495" s="796"/>
      <c r="H1495" s="796"/>
      <c r="I1495" s="796"/>
      <c r="J1495" s="796"/>
      <c r="K1495" s="796"/>
      <c r="L1495" s="796"/>
      <c r="M1495" s="796"/>
      <c r="N1495" s="796"/>
      <c r="O1495" s="796"/>
      <c r="P1495" s="796"/>
      <c r="Q1495" s="797"/>
      <c r="R1495" s="798"/>
      <c r="S1495" s="798"/>
      <c r="T1495" s="798"/>
      <c r="U1495" s="799"/>
      <c r="V1495" s="800"/>
      <c r="W1495" s="790"/>
      <c r="X1495" s="790"/>
      <c r="Y1495" s="790"/>
      <c r="Z1495" s="790"/>
      <c r="AA1495" s="790"/>
      <c r="AB1495" s="790"/>
      <c r="AC1495" s="790"/>
      <c r="AD1495" s="790"/>
      <c r="AE1495" s="790"/>
      <c r="AF1495" s="791" t="str">
        <f>IF(Interior18_Labor=0,"",Interior18_Labor)</f>
        <v/>
      </c>
      <c r="AG1495" s="791"/>
      <c r="AH1495" s="791"/>
      <c r="AI1495" s="791"/>
      <c r="AJ1495" s="791" t="str">
        <f>IF(Interior18_Material=0,"",Interior18_Material)</f>
        <v/>
      </c>
      <c r="AK1495" s="791"/>
      <c r="AL1495" s="791"/>
      <c r="AM1495" s="791"/>
      <c r="AN1495" s="791" t="str">
        <f>IF(Interior18_Sub=0,"",Interior18_Sub)</f>
        <v/>
      </c>
      <c r="AO1495" s="791"/>
      <c r="AP1495" s="791"/>
      <c r="AQ1495" s="791"/>
      <c r="AR1495" s="358"/>
      <c r="AS1495" s="792" t="str">
        <f>IF(Interior18_Total=0,"",Interior18_Total)</f>
        <v/>
      </c>
      <c r="AT1495" s="792"/>
      <c r="AU1495" s="793"/>
      <c r="AV1495" s="793"/>
      <c r="AW1495" s="794"/>
      <c r="AX1495" s="371"/>
      <c r="AY1495" s="101"/>
      <c r="AZ1495" s="101"/>
      <c r="BA1495" s="101"/>
      <c r="BB1495" s="101"/>
      <c r="BC1495" s="101"/>
      <c r="BD1495" s="101"/>
      <c r="BE1495" s="101"/>
      <c r="BF1495" s="101"/>
      <c r="BG1495" s="101"/>
      <c r="BH1495" s="101"/>
      <c r="BI1495" s="101"/>
      <c r="BJ1495" s="101"/>
      <c r="BK1495" s="101"/>
      <c r="BL1495" s="101"/>
      <c r="BN1495" s="374"/>
      <c r="BP1495" s="378"/>
      <c r="DH1495" s="102"/>
    </row>
    <row r="1496" spans="1:112" hidden="1">
      <c r="A1496" s="110"/>
      <c r="B1496" s="801" t="s">
        <v>242</v>
      </c>
      <c r="C1496" s="801"/>
      <c r="D1496" s="801"/>
      <c r="E1496" s="801"/>
      <c r="F1496" s="801"/>
      <c r="G1496" s="801"/>
      <c r="H1496" s="801"/>
      <c r="I1496" s="801"/>
      <c r="J1496" s="801"/>
      <c r="K1496" s="801"/>
      <c r="L1496" s="801"/>
      <c r="M1496" s="801"/>
      <c r="N1496" s="801"/>
      <c r="O1496" s="801"/>
      <c r="P1496" s="801"/>
      <c r="Q1496" s="801"/>
      <c r="R1496" s="787"/>
      <c r="S1496" s="787"/>
      <c r="T1496" s="788"/>
      <c r="U1496" s="787"/>
      <c r="V1496" s="787"/>
      <c r="W1496" s="783"/>
      <c r="X1496" s="789"/>
      <c r="Y1496" s="789"/>
      <c r="Z1496" s="781"/>
      <c r="AA1496" s="782"/>
      <c r="AB1496" s="783"/>
      <c r="AC1496" s="781"/>
      <c r="AD1496" s="782"/>
      <c r="AE1496" s="783"/>
      <c r="AF1496" s="784">
        <f>R1496*W1496</f>
        <v>0</v>
      </c>
      <c r="AG1496" s="784"/>
      <c r="AH1496" s="784"/>
      <c r="AI1496" s="784"/>
      <c r="AJ1496" s="784">
        <f t="shared" ref="AJ1496:AJ1535" si="701">R1496*Z1496</f>
        <v>0</v>
      </c>
      <c r="AK1496" s="784"/>
      <c r="AL1496" s="784"/>
      <c r="AM1496" s="784"/>
      <c r="AN1496" s="784">
        <f t="shared" ref="AN1496:AN1535" si="702">R1496*AC1496</f>
        <v>0</v>
      </c>
      <c r="AO1496" s="784"/>
      <c r="AP1496" s="784"/>
      <c r="AQ1496" s="784"/>
      <c r="AR1496" s="363"/>
      <c r="AS1496" s="785">
        <f t="shared" ref="AS1496:AS1535" si="703">SUM(AF1496:AQ1496)</f>
        <v>0</v>
      </c>
      <c r="AT1496" s="785"/>
      <c r="AU1496" s="785"/>
      <c r="AV1496" s="785"/>
      <c r="AW1496" s="785">
        <f t="shared" ref="AW1496:AW1535" si="704">SUM(AF1496:AQ1496)</f>
        <v>0</v>
      </c>
      <c r="AX1496" s="100"/>
      <c r="AY1496" s="116">
        <f t="shared" ref="AY1496:AY1535" si="705">AF1496</f>
        <v>0</v>
      </c>
      <c r="AZ1496" s="116">
        <f t="shared" ref="AZ1496:AZ1535" si="706">AJ1496</f>
        <v>0</v>
      </c>
      <c r="BA1496" s="116">
        <f t="shared" ref="BA1496:BA1535" si="707">AN1496</f>
        <v>0</v>
      </c>
      <c r="BB1496" s="116">
        <f t="shared" ref="BB1496:BB1535" si="708">SUM(AY1496:BA1496)</f>
        <v>0</v>
      </c>
      <c r="BC1496" s="115">
        <f>IFERROR(AY1496/$BB$5,0)</f>
        <v>0</v>
      </c>
      <c r="BD1496" s="116">
        <f t="shared" ref="BD1496:BD1535" si="709">BC1496*Allocated_Adders</f>
        <v>0</v>
      </c>
      <c r="BE1496" s="120">
        <f>AY1496+BD1496</f>
        <v>0</v>
      </c>
      <c r="BF1496" s="115">
        <f>IFERROR(AZ1496/$BB$5,0)</f>
        <v>0</v>
      </c>
      <c r="BG1496" s="116">
        <f t="shared" ref="BG1496:BG1535" si="710">BF1496*Allocated_Adders</f>
        <v>0</v>
      </c>
      <c r="BH1496" s="120">
        <f>AZ1496+BG1496</f>
        <v>0</v>
      </c>
      <c r="BI1496" s="115">
        <f>IFERROR(BA1496/$BB$5,0)</f>
        <v>0</v>
      </c>
      <c r="BJ1496" s="116">
        <f t="shared" ref="BJ1496:BJ1535" si="711">BI1496*Allocated_Adders</f>
        <v>0</v>
      </c>
      <c r="BK1496" s="120">
        <f>BA1496+BJ1496</f>
        <v>0</v>
      </c>
      <c r="BL1496" s="120">
        <f>BE1496+BH1496+BK1496</f>
        <v>0</v>
      </c>
      <c r="BN1496" s="375">
        <f t="shared" ref="BN1496:BN1535" si="712">IFERROR(AS1496/Total_Detailed_Estimate,0)</f>
        <v>0</v>
      </c>
      <c r="BP1496" s="380"/>
      <c r="DH1496" s="102"/>
    </row>
    <row r="1497" spans="1:112" hidden="1">
      <c r="A1497" s="110"/>
      <c r="B1497" s="786" t="s">
        <v>213</v>
      </c>
      <c r="C1497" s="786"/>
      <c r="D1497" s="786"/>
      <c r="E1497" s="786"/>
      <c r="F1497" s="786"/>
      <c r="G1497" s="786"/>
      <c r="H1497" s="786"/>
      <c r="I1497" s="786"/>
      <c r="J1497" s="786"/>
      <c r="K1497" s="786"/>
      <c r="L1497" s="786"/>
      <c r="M1497" s="786"/>
      <c r="N1497" s="786"/>
      <c r="O1497" s="786"/>
      <c r="P1497" s="786"/>
      <c r="Q1497" s="786"/>
      <c r="R1497" s="787"/>
      <c r="S1497" s="787"/>
      <c r="T1497" s="788"/>
      <c r="U1497" s="787" t="s">
        <v>2</v>
      </c>
      <c r="V1497" s="787" t="s">
        <v>2</v>
      </c>
      <c r="W1497" s="783"/>
      <c r="X1497" s="789"/>
      <c r="Y1497" s="789"/>
      <c r="Z1497" s="781"/>
      <c r="AA1497" s="782"/>
      <c r="AB1497" s="783"/>
      <c r="AC1497" s="781"/>
      <c r="AD1497" s="782"/>
      <c r="AE1497" s="783"/>
      <c r="AF1497" s="784">
        <f t="shared" ref="AF1497:AF1535" si="713">R1497*W1497</f>
        <v>0</v>
      </c>
      <c r="AG1497" s="784"/>
      <c r="AH1497" s="784"/>
      <c r="AI1497" s="784"/>
      <c r="AJ1497" s="784">
        <f t="shared" si="701"/>
        <v>0</v>
      </c>
      <c r="AK1497" s="784"/>
      <c r="AL1497" s="784"/>
      <c r="AM1497" s="784"/>
      <c r="AN1497" s="784">
        <f t="shared" si="702"/>
        <v>0</v>
      </c>
      <c r="AO1497" s="784"/>
      <c r="AP1497" s="784"/>
      <c r="AQ1497" s="784"/>
      <c r="AR1497" s="363"/>
      <c r="AS1497" s="785">
        <f t="shared" si="703"/>
        <v>0</v>
      </c>
      <c r="AT1497" s="785"/>
      <c r="AU1497" s="785"/>
      <c r="AV1497" s="785"/>
      <c r="AW1497" s="785">
        <f t="shared" si="704"/>
        <v>0</v>
      </c>
      <c r="AX1497" s="90"/>
      <c r="AY1497" s="116">
        <f t="shared" si="705"/>
        <v>0</v>
      </c>
      <c r="AZ1497" s="116">
        <f t="shared" si="706"/>
        <v>0</v>
      </c>
      <c r="BA1497" s="116">
        <f t="shared" si="707"/>
        <v>0</v>
      </c>
      <c r="BB1497" s="116">
        <f t="shared" si="708"/>
        <v>0</v>
      </c>
      <c r="BC1497" s="115">
        <f t="shared" ref="BC1497:BC1535" si="714">IFERROR(AY1497/$BB$5,0)</f>
        <v>0</v>
      </c>
      <c r="BD1497" s="116">
        <f t="shared" si="709"/>
        <v>0</v>
      </c>
      <c r="BE1497" s="120">
        <f t="shared" ref="BE1497:BE1535" si="715">AY1497+BD1497</f>
        <v>0</v>
      </c>
      <c r="BF1497" s="115">
        <f t="shared" ref="BF1497:BF1535" si="716">IFERROR(AZ1497/$BB$5,0)</f>
        <v>0</v>
      </c>
      <c r="BG1497" s="116">
        <f t="shared" si="710"/>
        <v>0</v>
      </c>
      <c r="BH1497" s="120">
        <f t="shared" ref="BH1497:BH1535" si="717">AZ1497+BG1497</f>
        <v>0</v>
      </c>
      <c r="BI1497" s="115">
        <f t="shared" ref="BI1497:BI1535" si="718">IFERROR(BA1497/$BB$5,0)</f>
        <v>0</v>
      </c>
      <c r="BJ1497" s="116">
        <f t="shared" si="711"/>
        <v>0</v>
      </c>
      <c r="BK1497" s="120">
        <f t="shared" ref="BK1497:BK1535" si="719">BA1497+BJ1497</f>
        <v>0</v>
      </c>
      <c r="BL1497" s="120">
        <f t="shared" ref="BL1497:BL1535" si="720">BE1497+BH1497+BK1497</f>
        <v>0</v>
      </c>
      <c r="BN1497" s="375">
        <f t="shared" si="712"/>
        <v>0</v>
      </c>
      <c r="BP1497" s="380"/>
      <c r="DH1497" s="102"/>
    </row>
    <row r="1498" spans="1:112" hidden="1">
      <c r="A1498" s="110"/>
      <c r="B1498" s="786" t="s">
        <v>212</v>
      </c>
      <c r="C1498" s="786"/>
      <c r="D1498" s="786"/>
      <c r="E1498" s="786"/>
      <c r="F1498" s="786"/>
      <c r="G1498" s="786"/>
      <c r="H1498" s="786"/>
      <c r="I1498" s="786"/>
      <c r="J1498" s="786"/>
      <c r="K1498" s="786"/>
      <c r="L1498" s="786"/>
      <c r="M1498" s="786"/>
      <c r="N1498" s="786"/>
      <c r="O1498" s="786"/>
      <c r="P1498" s="786"/>
      <c r="Q1498" s="786"/>
      <c r="R1498" s="787"/>
      <c r="S1498" s="787"/>
      <c r="T1498" s="788"/>
      <c r="U1498" s="787" t="s">
        <v>303</v>
      </c>
      <c r="V1498" s="787" t="s">
        <v>8</v>
      </c>
      <c r="W1498" s="783">
        <v>20</v>
      </c>
      <c r="X1498" s="789"/>
      <c r="Y1498" s="789"/>
      <c r="Z1498" s="781"/>
      <c r="AA1498" s="782"/>
      <c r="AB1498" s="783"/>
      <c r="AC1498" s="781"/>
      <c r="AD1498" s="782"/>
      <c r="AE1498" s="783"/>
      <c r="AF1498" s="784">
        <f t="shared" si="713"/>
        <v>0</v>
      </c>
      <c r="AG1498" s="784"/>
      <c r="AH1498" s="784"/>
      <c r="AI1498" s="784"/>
      <c r="AJ1498" s="784">
        <f t="shared" si="701"/>
        <v>0</v>
      </c>
      <c r="AK1498" s="784"/>
      <c r="AL1498" s="784"/>
      <c r="AM1498" s="784"/>
      <c r="AN1498" s="784">
        <f t="shared" si="702"/>
        <v>0</v>
      </c>
      <c r="AO1498" s="784"/>
      <c r="AP1498" s="784"/>
      <c r="AQ1498" s="784"/>
      <c r="AR1498" s="363"/>
      <c r="AS1498" s="785">
        <f t="shared" si="703"/>
        <v>0</v>
      </c>
      <c r="AT1498" s="785"/>
      <c r="AU1498" s="785"/>
      <c r="AV1498" s="785"/>
      <c r="AW1498" s="785">
        <f t="shared" si="704"/>
        <v>0</v>
      </c>
      <c r="AX1498" s="91"/>
      <c r="AY1498" s="116">
        <f t="shared" si="705"/>
        <v>0</v>
      </c>
      <c r="AZ1498" s="116">
        <f t="shared" si="706"/>
        <v>0</v>
      </c>
      <c r="BA1498" s="116">
        <f t="shared" si="707"/>
        <v>0</v>
      </c>
      <c r="BB1498" s="116">
        <f t="shared" si="708"/>
        <v>0</v>
      </c>
      <c r="BC1498" s="115">
        <f t="shared" si="714"/>
        <v>0</v>
      </c>
      <c r="BD1498" s="116">
        <f t="shared" si="709"/>
        <v>0</v>
      </c>
      <c r="BE1498" s="120">
        <f t="shared" si="715"/>
        <v>0</v>
      </c>
      <c r="BF1498" s="115">
        <f t="shared" si="716"/>
        <v>0</v>
      </c>
      <c r="BG1498" s="116">
        <f t="shared" si="710"/>
        <v>0</v>
      </c>
      <c r="BH1498" s="120">
        <f t="shared" si="717"/>
        <v>0</v>
      </c>
      <c r="BI1498" s="115">
        <f t="shared" si="718"/>
        <v>0</v>
      </c>
      <c r="BJ1498" s="116">
        <f t="shared" si="711"/>
        <v>0</v>
      </c>
      <c r="BK1498" s="120">
        <f t="shared" si="719"/>
        <v>0</v>
      </c>
      <c r="BL1498" s="120">
        <f t="shared" si="720"/>
        <v>0</v>
      </c>
      <c r="BN1498" s="375">
        <f t="shared" si="712"/>
        <v>0</v>
      </c>
      <c r="BP1498" s="380"/>
      <c r="DH1498" s="102"/>
    </row>
    <row r="1499" spans="1:112" hidden="1">
      <c r="A1499" s="110"/>
      <c r="B1499" s="786" t="s">
        <v>214</v>
      </c>
      <c r="C1499" s="786"/>
      <c r="D1499" s="786"/>
      <c r="E1499" s="786"/>
      <c r="F1499" s="786"/>
      <c r="G1499" s="786"/>
      <c r="H1499" s="786"/>
      <c r="I1499" s="786"/>
      <c r="J1499" s="786"/>
      <c r="K1499" s="786"/>
      <c r="L1499" s="786"/>
      <c r="M1499" s="786"/>
      <c r="N1499" s="786"/>
      <c r="O1499" s="786"/>
      <c r="P1499" s="786"/>
      <c r="Q1499" s="786"/>
      <c r="R1499" s="787"/>
      <c r="S1499" s="787"/>
      <c r="T1499" s="788"/>
      <c r="U1499" s="787" t="s">
        <v>303</v>
      </c>
      <c r="V1499" s="787" t="s">
        <v>8</v>
      </c>
      <c r="W1499" s="783">
        <v>10</v>
      </c>
      <c r="X1499" s="789"/>
      <c r="Y1499" s="789"/>
      <c r="Z1499" s="781"/>
      <c r="AA1499" s="782"/>
      <c r="AB1499" s="783"/>
      <c r="AC1499" s="781"/>
      <c r="AD1499" s="782"/>
      <c r="AE1499" s="783"/>
      <c r="AF1499" s="784">
        <f t="shared" si="713"/>
        <v>0</v>
      </c>
      <c r="AG1499" s="784"/>
      <c r="AH1499" s="784"/>
      <c r="AI1499" s="784"/>
      <c r="AJ1499" s="784">
        <f t="shared" si="701"/>
        <v>0</v>
      </c>
      <c r="AK1499" s="784"/>
      <c r="AL1499" s="784"/>
      <c r="AM1499" s="784"/>
      <c r="AN1499" s="784">
        <f t="shared" si="702"/>
        <v>0</v>
      </c>
      <c r="AO1499" s="784"/>
      <c r="AP1499" s="784"/>
      <c r="AQ1499" s="784"/>
      <c r="AR1499" s="363"/>
      <c r="AS1499" s="785">
        <f t="shared" si="703"/>
        <v>0</v>
      </c>
      <c r="AT1499" s="785"/>
      <c r="AU1499" s="785"/>
      <c r="AV1499" s="785"/>
      <c r="AW1499" s="785">
        <f t="shared" si="704"/>
        <v>0</v>
      </c>
      <c r="AX1499" s="91"/>
      <c r="AY1499" s="116">
        <f t="shared" si="705"/>
        <v>0</v>
      </c>
      <c r="AZ1499" s="116">
        <f t="shared" si="706"/>
        <v>0</v>
      </c>
      <c r="BA1499" s="116">
        <f t="shared" si="707"/>
        <v>0</v>
      </c>
      <c r="BB1499" s="116">
        <f t="shared" si="708"/>
        <v>0</v>
      </c>
      <c r="BC1499" s="115">
        <f t="shared" si="714"/>
        <v>0</v>
      </c>
      <c r="BD1499" s="116">
        <f t="shared" si="709"/>
        <v>0</v>
      </c>
      <c r="BE1499" s="120">
        <f t="shared" si="715"/>
        <v>0</v>
      </c>
      <c r="BF1499" s="115">
        <f t="shared" si="716"/>
        <v>0</v>
      </c>
      <c r="BG1499" s="116">
        <f t="shared" si="710"/>
        <v>0</v>
      </c>
      <c r="BH1499" s="120">
        <f t="shared" si="717"/>
        <v>0</v>
      </c>
      <c r="BI1499" s="115">
        <f t="shared" si="718"/>
        <v>0</v>
      </c>
      <c r="BJ1499" s="116">
        <f t="shared" si="711"/>
        <v>0</v>
      </c>
      <c r="BK1499" s="120">
        <f t="shared" si="719"/>
        <v>0</v>
      </c>
      <c r="BL1499" s="120">
        <f t="shared" si="720"/>
        <v>0</v>
      </c>
      <c r="BN1499" s="375">
        <f t="shared" si="712"/>
        <v>0</v>
      </c>
      <c r="BP1499" s="380"/>
      <c r="DH1499" s="102"/>
    </row>
    <row r="1500" spans="1:112" hidden="1">
      <c r="A1500" s="110"/>
      <c r="B1500" s="786"/>
      <c r="C1500" s="786"/>
      <c r="D1500" s="786"/>
      <c r="E1500" s="786"/>
      <c r="F1500" s="786"/>
      <c r="G1500" s="786"/>
      <c r="H1500" s="786"/>
      <c r="I1500" s="786"/>
      <c r="J1500" s="786"/>
      <c r="K1500" s="786"/>
      <c r="L1500" s="786"/>
      <c r="M1500" s="786"/>
      <c r="N1500" s="786"/>
      <c r="O1500" s="786"/>
      <c r="P1500" s="786"/>
      <c r="Q1500" s="786"/>
      <c r="R1500" s="787"/>
      <c r="S1500" s="787"/>
      <c r="T1500" s="788"/>
      <c r="U1500" s="787"/>
      <c r="V1500" s="787"/>
      <c r="W1500" s="783"/>
      <c r="X1500" s="789"/>
      <c r="Y1500" s="789"/>
      <c r="Z1500" s="781"/>
      <c r="AA1500" s="782"/>
      <c r="AB1500" s="783"/>
      <c r="AC1500" s="781"/>
      <c r="AD1500" s="782"/>
      <c r="AE1500" s="783"/>
      <c r="AF1500" s="784">
        <f t="shared" si="713"/>
        <v>0</v>
      </c>
      <c r="AG1500" s="784"/>
      <c r="AH1500" s="784"/>
      <c r="AI1500" s="784"/>
      <c r="AJ1500" s="784">
        <f t="shared" si="701"/>
        <v>0</v>
      </c>
      <c r="AK1500" s="784"/>
      <c r="AL1500" s="784"/>
      <c r="AM1500" s="784"/>
      <c r="AN1500" s="784">
        <f t="shared" si="702"/>
        <v>0</v>
      </c>
      <c r="AO1500" s="784"/>
      <c r="AP1500" s="784"/>
      <c r="AQ1500" s="784"/>
      <c r="AR1500" s="363"/>
      <c r="AS1500" s="785">
        <f t="shared" si="703"/>
        <v>0</v>
      </c>
      <c r="AT1500" s="785"/>
      <c r="AU1500" s="785"/>
      <c r="AV1500" s="785"/>
      <c r="AW1500" s="785">
        <f t="shared" si="704"/>
        <v>0</v>
      </c>
      <c r="AX1500" s="91"/>
      <c r="AY1500" s="116">
        <f t="shared" si="705"/>
        <v>0</v>
      </c>
      <c r="AZ1500" s="116">
        <f t="shared" si="706"/>
        <v>0</v>
      </c>
      <c r="BA1500" s="116">
        <f t="shared" si="707"/>
        <v>0</v>
      </c>
      <c r="BB1500" s="116">
        <f t="shared" si="708"/>
        <v>0</v>
      </c>
      <c r="BC1500" s="115">
        <f t="shared" si="714"/>
        <v>0</v>
      </c>
      <c r="BD1500" s="116">
        <f t="shared" si="709"/>
        <v>0</v>
      </c>
      <c r="BE1500" s="120">
        <f t="shared" si="715"/>
        <v>0</v>
      </c>
      <c r="BF1500" s="115">
        <f t="shared" si="716"/>
        <v>0</v>
      </c>
      <c r="BG1500" s="116">
        <f t="shared" si="710"/>
        <v>0</v>
      </c>
      <c r="BH1500" s="120">
        <f t="shared" si="717"/>
        <v>0</v>
      </c>
      <c r="BI1500" s="115">
        <f t="shared" si="718"/>
        <v>0</v>
      </c>
      <c r="BJ1500" s="116">
        <f t="shared" si="711"/>
        <v>0</v>
      </c>
      <c r="BK1500" s="120">
        <f t="shared" si="719"/>
        <v>0</v>
      </c>
      <c r="BL1500" s="120">
        <f t="shared" si="720"/>
        <v>0</v>
      </c>
      <c r="BN1500" s="375">
        <f t="shared" si="712"/>
        <v>0</v>
      </c>
      <c r="BP1500" s="380"/>
      <c r="DH1500" s="102"/>
    </row>
    <row r="1501" spans="1:112" hidden="1">
      <c r="A1501" s="110"/>
      <c r="B1501" s="786"/>
      <c r="C1501" s="786"/>
      <c r="D1501" s="786"/>
      <c r="E1501" s="786"/>
      <c r="F1501" s="786"/>
      <c r="G1501" s="786"/>
      <c r="H1501" s="786"/>
      <c r="I1501" s="786"/>
      <c r="J1501" s="786"/>
      <c r="K1501" s="786"/>
      <c r="L1501" s="786"/>
      <c r="M1501" s="786"/>
      <c r="N1501" s="786"/>
      <c r="O1501" s="786"/>
      <c r="P1501" s="786"/>
      <c r="Q1501" s="786"/>
      <c r="R1501" s="787"/>
      <c r="S1501" s="787"/>
      <c r="T1501" s="788"/>
      <c r="U1501" s="787"/>
      <c r="V1501" s="787"/>
      <c r="W1501" s="783"/>
      <c r="X1501" s="789"/>
      <c r="Y1501" s="789"/>
      <c r="Z1501" s="781"/>
      <c r="AA1501" s="782"/>
      <c r="AB1501" s="783"/>
      <c r="AC1501" s="781"/>
      <c r="AD1501" s="782"/>
      <c r="AE1501" s="783"/>
      <c r="AF1501" s="784">
        <f t="shared" si="713"/>
        <v>0</v>
      </c>
      <c r="AG1501" s="784"/>
      <c r="AH1501" s="784"/>
      <c r="AI1501" s="784"/>
      <c r="AJ1501" s="784">
        <f t="shared" si="701"/>
        <v>0</v>
      </c>
      <c r="AK1501" s="784"/>
      <c r="AL1501" s="784"/>
      <c r="AM1501" s="784"/>
      <c r="AN1501" s="784">
        <f t="shared" si="702"/>
        <v>0</v>
      </c>
      <c r="AO1501" s="784"/>
      <c r="AP1501" s="784"/>
      <c r="AQ1501" s="784"/>
      <c r="AR1501" s="363"/>
      <c r="AS1501" s="785">
        <f t="shared" si="703"/>
        <v>0</v>
      </c>
      <c r="AT1501" s="785"/>
      <c r="AU1501" s="785"/>
      <c r="AV1501" s="785"/>
      <c r="AW1501" s="785">
        <f t="shared" si="704"/>
        <v>0</v>
      </c>
      <c r="AX1501" s="91"/>
      <c r="AY1501" s="116">
        <f t="shared" si="705"/>
        <v>0</v>
      </c>
      <c r="AZ1501" s="116">
        <f t="shared" si="706"/>
        <v>0</v>
      </c>
      <c r="BA1501" s="116">
        <f t="shared" si="707"/>
        <v>0</v>
      </c>
      <c r="BB1501" s="116">
        <f t="shared" si="708"/>
        <v>0</v>
      </c>
      <c r="BC1501" s="115">
        <f t="shared" si="714"/>
        <v>0</v>
      </c>
      <c r="BD1501" s="116">
        <f t="shared" si="709"/>
        <v>0</v>
      </c>
      <c r="BE1501" s="120">
        <f t="shared" si="715"/>
        <v>0</v>
      </c>
      <c r="BF1501" s="115">
        <f t="shared" si="716"/>
        <v>0</v>
      </c>
      <c r="BG1501" s="116">
        <f t="shared" si="710"/>
        <v>0</v>
      </c>
      <c r="BH1501" s="120">
        <f t="shared" si="717"/>
        <v>0</v>
      </c>
      <c r="BI1501" s="115">
        <f t="shared" si="718"/>
        <v>0</v>
      </c>
      <c r="BJ1501" s="116">
        <f t="shared" si="711"/>
        <v>0</v>
      </c>
      <c r="BK1501" s="120">
        <f t="shared" si="719"/>
        <v>0</v>
      </c>
      <c r="BL1501" s="120">
        <f t="shared" si="720"/>
        <v>0</v>
      </c>
      <c r="BN1501" s="375">
        <f t="shared" si="712"/>
        <v>0</v>
      </c>
      <c r="BP1501" s="380"/>
      <c r="DH1501" s="102"/>
    </row>
    <row r="1502" spans="1:112" hidden="1">
      <c r="A1502" s="110"/>
      <c r="B1502" s="801" t="s">
        <v>211</v>
      </c>
      <c r="C1502" s="801"/>
      <c r="D1502" s="801"/>
      <c r="E1502" s="801"/>
      <c r="F1502" s="801"/>
      <c r="G1502" s="801"/>
      <c r="H1502" s="801"/>
      <c r="I1502" s="801"/>
      <c r="J1502" s="801"/>
      <c r="K1502" s="801"/>
      <c r="L1502" s="801"/>
      <c r="M1502" s="801"/>
      <c r="N1502" s="801"/>
      <c r="O1502" s="801"/>
      <c r="P1502" s="801"/>
      <c r="Q1502" s="801"/>
      <c r="R1502" s="787"/>
      <c r="S1502" s="787"/>
      <c r="T1502" s="788"/>
      <c r="U1502" s="787"/>
      <c r="V1502" s="787"/>
      <c r="W1502" s="783"/>
      <c r="X1502" s="789"/>
      <c r="Y1502" s="789"/>
      <c r="Z1502" s="781"/>
      <c r="AA1502" s="782"/>
      <c r="AB1502" s="783"/>
      <c r="AC1502" s="781"/>
      <c r="AD1502" s="782"/>
      <c r="AE1502" s="783"/>
      <c r="AF1502" s="784">
        <f t="shared" si="713"/>
        <v>0</v>
      </c>
      <c r="AG1502" s="784"/>
      <c r="AH1502" s="784"/>
      <c r="AI1502" s="784"/>
      <c r="AJ1502" s="784">
        <f t="shared" si="701"/>
        <v>0</v>
      </c>
      <c r="AK1502" s="784"/>
      <c r="AL1502" s="784"/>
      <c r="AM1502" s="784"/>
      <c r="AN1502" s="784">
        <f t="shared" si="702"/>
        <v>0</v>
      </c>
      <c r="AO1502" s="784"/>
      <c r="AP1502" s="784"/>
      <c r="AQ1502" s="784"/>
      <c r="AR1502" s="363"/>
      <c r="AS1502" s="785">
        <f t="shared" si="703"/>
        <v>0</v>
      </c>
      <c r="AT1502" s="785"/>
      <c r="AU1502" s="785"/>
      <c r="AV1502" s="785"/>
      <c r="AW1502" s="785">
        <f t="shared" si="704"/>
        <v>0</v>
      </c>
      <c r="AX1502" s="91"/>
      <c r="AY1502" s="116">
        <f t="shared" si="705"/>
        <v>0</v>
      </c>
      <c r="AZ1502" s="116">
        <f t="shared" si="706"/>
        <v>0</v>
      </c>
      <c r="BA1502" s="116">
        <f t="shared" si="707"/>
        <v>0</v>
      </c>
      <c r="BB1502" s="116">
        <f t="shared" si="708"/>
        <v>0</v>
      </c>
      <c r="BC1502" s="115">
        <f t="shared" si="714"/>
        <v>0</v>
      </c>
      <c r="BD1502" s="116">
        <f t="shared" si="709"/>
        <v>0</v>
      </c>
      <c r="BE1502" s="120">
        <f t="shared" si="715"/>
        <v>0</v>
      </c>
      <c r="BF1502" s="115">
        <f t="shared" si="716"/>
        <v>0</v>
      </c>
      <c r="BG1502" s="116">
        <f t="shared" si="710"/>
        <v>0</v>
      </c>
      <c r="BH1502" s="120">
        <f t="shared" si="717"/>
        <v>0</v>
      </c>
      <c r="BI1502" s="115">
        <f t="shared" si="718"/>
        <v>0</v>
      </c>
      <c r="BJ1502" s="116">
        <f t="shared" si="711"/>
        <v>0</v>
      </c>
      <c r="BK1502" s="120">
        <f t="shared" si="719"/>
        <v>0</v>
      </c>
      <c r="BL1502" s="120">
        <f t="shared" si="720"/>
        <v>0</v>
      </c>
      <c r="BN1502" s="375">
        <f t="shared" si="712"/>
        <v>0</v>
      </c>
      <c r="BP1502" s="380"/>
      <c r="DH1502" s="102"/>
    </row>
    <row r="1503" spans="1:112" hidden="1">
      <c r="A1503" s="110"/>
      <c r="B1503" s="786" t="s">
        <v>241</v>
      </c>
      <c r="C1503" s="786"/>
      <c r="D1503" s="786"/>
      <c r="E1503" s="786"/>
      <c r="F1503" s="786"/>
      <c r="G1503" s="786"/>
      <c r="H1503" s="786"/>
      <c r="I1503" s="786"/>
      <c r="J1503" s="786"/>
      <c r="K1503" s="786"/>
      <c r="L1503" s="786"/>
      <c r="M1503" s="786"/>
      <c r="N1503" s="786"/>
      <c r="O1503" s="786"/>
      <c r="P1503" s="786"/>
      <c r="Q1503" s="786"/>
      <c r="R1503" s="787"/>
      <c r="S1503" s="787"/>
      <c r="T1503" s="788"/>
      <c r="U1503" s="787" t="s">
        <v>2</v>
      </c>
      <c r="V1503" s="787" t="s">
        <v>2</v>
      </c>
      <c r="W1503" s="783"/>
      <c r="X1503" s="789"/>
      <c r="Y1503" s="789"/>
      <c r="Z1503" s="781"/>
      <c r="AA1503" s="782"/>
      <c r="AB1503" s="783"/>
      <c r="AC1503" s="781"/>
      <c r="AD1503" s="782"/>
      <c r="AE1503" s="783"/>
      <c r="AF1503" s="784">
        <f t="shared" si="713"/>
        <v>0</v>
      </c>
      <c r="AG1503" s="784"/>
      <c r="AH1503" s="784"/>
      <c r="AI1503" s="784"/>
      <c r="AJ1503" s="784">
        <f t="shared" si="701"/>
        <v>0</v>
      </c>
      <c r="AK1503" s="784"/>
      <c r="AL1503" s="784"/>
      <c r="AM1503" s="784"/>
      <c r="AN1503" s="784">
        <f t="shared" si="702"/>
        <v>0</v>
      </c>
      <c r="AO1503" s="784"/>
      <c r="AP1503" s="784"/>
      <c r="AQ1503" s="784"/>
      <c r="AR1503" s="363"/>
      <c r="AS1503" s="785">
        <f t="shared" si="703"/>
        <v>0</v>
      </c>
      <c r="AT1503" s="785"/>
      <c r="AU1503" s="785"/>
      <c r="AV1503" s="785"/>
      <c r="AW1503" s="785">
        <f t="shared" si="704"/>
        <v>0</v>
      </c>
      <c r="AX1503" s="91"/>
      <c r="AY1503" s="116">
        <f t="shared" si="705"/>
        <v>0</v>
      </c>
      <c r="AZ1503" s="116">
        <f t="shared" si="706"/>
        <v>0</v>
      </c>
      <c r="BA1503" s="116">
        <f t="shared" si="707"/>
        <v>0</v>
      </c>
      <c r="BB1503" s="116">
        <f t="shared" si="708"/>
        <v>0</v>
      </c>
      <c r="BC1503" s="115">
        <f t="shared" si="714"/>
        <v>0</v>
      </c>
      <c r="BD1503" s="116">
        <f t="shared" si="709"/>
        <v>0</v>
      </c>
      <c r="BE1503" s="120">
        <f t="shared" si="715"/>
        <v>0</v>
      </c>
      <c r="BF1503" s="115">
        <f t="shared" si="716"/>
        <v>0</v>
      </c>
      <c r="BG1503" s="116">
        <f t="shared" si="710"/>
        <v>0</v>
      </c>
      <c r="BH1503" s="120">
        <f t="shared" si="717"/>
        <v>0</v>
      </c>
      <c r="BI1503" s="115">
        <f t="shared" si="718"/>
        <v>0</v>
      </c>
      <c r="BJ1503" s="116">
        <f t="shared" si="711"/>
        <v>0</v>
      </c>
      <c r="BK1503" s="120">
        <f t="shared" si="719"/>
        <v>0</v>
      </c>
      <c r="BL1503" s="120">
        <f t="shared" si="720"/>
        <v>0</v>
      </c>
      <c r="BN1503" s="375">
        <f t="shared" si="712"/>
        <v>0</v>
      </c>
      <c r="BP1503" s="380"/>
      <c r="DH1503" s="102"/>
    </row>
    <row r="1504" spans="1:112" hidden="1">
      <c r="A1504" s="110"/>
      <c r="B1504" s="786" t="s">
        <v>215</v>
      </c>
      <c r="C1504" s="786"/>
      <c r="D1504" s="786"/>
      <c r="E1504" s="786"/>
      <c r="F1504" s="786"/>
      <c r="G1504" s="786"/>
      <c r="H1504" s="786"/>
      <c r="I1504" s="786"/>
      <c r="J1504" s="786"/>
      <c r="K1504" s="786"/>
      <c r="L1504" s="786"/>
      <c r="M1504" s="786"/>
      <c r="N1504" s="786"/>
      <c r="O1504" s="786"/>
      <c r="P1504" s="786"/>
      <c r="Q1504" s="786"/>
      <c r="R1504" s="787"/>
      <c r="S1504" s="787"/>
      <c r="T1504" s="788"/>
      <c r="U1504" s="787" t="s">
        <v>7</v>
      </c>
      <c r="V1504" s="787" t="s">
        <v>2</v>
      </c>
      <c r="W1504" s="783">
        <v>3</v>
      </c>
      <c r="X1504" s="789"/>
      <c r="Y1504" s="789"/>
      <c r="Z1504" s="781">
        <v>2.5</v>
      </c>
      <c r="AA1504" s="782"/>
      <c r="AB1504" s="783">
        <v>2.5</v>
      </c>
      <c r="AC1504" s="781"/>
      <c r="AD1504" s="782"/>
      <c r="AE1504" s="783"/>
      <c r="AF1504" s="784">
        <f t="shared" si="713"/>
        <v>0</v>
      </c>
      <c r="AG1504" s="784"/>
      <c r="AH1504" s="784"/>
      <c r="AI1504" s="784"/>
      <c r="AJ1504" s="784">
        <f t="shared" si="701"/>
        <v>0</v>
      </c>
      <c r="AK1504" s="784"/>
      <c r="AL1504" s="784"/>
      <c r="AM1504" s="784"/>
      <c r="AN1504" s="784">
        <f t="shared" si="702"/>
        <v>0</v>
      </c>
      <c r="AO1504" s="784"/>
      <c r="AP1504" s="784"/>
      <c r="AQ1504" s="784"/>
      <c r="AR1504" s="363"/>
      <c r="AS1504" s="785">
        <f t="shared" si="703"/>
        <v>0</v>
      </c>
      <c r="AT1504" s="785"/>
      <c r="AU1504" s="785"/>
      <c r="AV1504" s="785"/>
      <c r="AW1504" s="785">
        <f t="shared" si="704"/>
        <v>0</v>
      </c>
      <c r="AX1504" s="91"/>
      <c r="AY1504" s="116">
        <f t="shared" si="705"/>
        <v>0</v>
      </c>
      <c r="AZ1504" s="116">
        <f t="shared" si="706"/>
        <v>0</v>
      </c>
      <c r="BA1504" s="116">
        <f t="shared" si="707"/>
        <v>0</v>
      </c>
      <c r="BB1504" s="116">
        <f t="shared" si="708"/>
        <v>0</v>
      </c>
      <c r="BC1504" s="115">
        <f t="shared" si="714"/>
        <v>0</v>
      </c>
      <c r="BD1504" s="116">
        <f t="shared" si="709"/>
        <v>0</v>
      </c>
      <c r="BE1504" s="120">
        <f t="shared" si="715"/>
        <v>0</v>
      </c>
      <c r="BF1504" s="115">
        <f t="shared" si="716"/>
        <v>0</v>
      </c>
      <c r="BG1504" s="116">
        <f t="shared" si="710"/>
        <v>0</v>
      </c>
      <c r="BH1504" s="120">
        <f t="shared" si="717"/>
        <v>0</v>
      </c>
      <c r="BI1504" s="115">
        <f t="shared" si="718"/>
        <v>0</v>
      </c>
      <c r="BJ1504" s="116">
        <f t="shared" si="711"/>
        <v>0</v>
      </c>
      <c r="BK1504" s="120">
        <f t="shared" si="719"/>
        <v>0</v>
      </c>
      <c r="BL1504" s="120">
        <f t="shared" si="720"/>
        <v>0</v>
      </c>
      <c r="BN1504" s="375">
        <f t="shared" si="712"/>
        <v>0</v>
      </c>
      <c r="BP1504" s="380"/>
      <c r="DH1504" s="102"/>
    </row>
    <row r="1505" spans="1:112" hidden="1">
      <c r="A1505" s="110"/>
      <c r="B1505" s="786" t="s">
        <v>614</v>
      </c>
      <c r="C1505" s="786"/>
      <c r="D1505" s="786"/>
      <c r="E1505" s="786"/>
      <c r="F1505" s="786"/>
      <c r="G1505" s="786"/>
      <c r="H1505" s="786"/>
      <c r="I1505" s="786"/>
      <c r="J1505" s="786"/>
      <c r="K1505" s="786"/>
      <c r="L1505" s="786"/>
      <c r="M1505" s="786"/>
      <c r="N1505" s="786"/>
      <c r="O1505" s="786"/>
      <c r="P1505" s="786"/>
      <c r="Q1505" s="786"/>
      <c r="R1505" s="787"/>
      <c r="S1505" s="787"/>
      <c r="T1505" s="788"/>
      <c r="U1505" s="787" t="s">
        <v>8</v>
      </c>
      <c r="V1505" s="787" t="s">
        <v>8</v>
      </c>
      <c r="W1505" s="783">
        <v>20</v>
      </c>
      <c r="X1505" s="789"/>
      <c r="Y1505" s="789"/>
      <c r="Z1505" s="781">
        <v>10</v>
      </c>
      <c r="AA1505" s="782"/>
      <c r="AB1505" s="783">
        <v>10</v>
      </c>
      <c r="AC1505" s="781"/>
      <c r="AD1505" s="782"/>
      <c r="AE1505" s="783"/>
      <c r="AF1505" s="784">
        <f t="shared" si="713"/>
        <v>0</v>
      </c>
      <c r="AG1505" s="784"/>
      <c r="AH1505" s="784"/>
      <c r="AI1505" s="784"/>
      <c r="AJ1505" s="784">
        <f t="shared" si="701"/>
        <v>0</v>
      </c>
      <c r="AK1505" s="784"/>
      <c r="AL1505" s="784"/>
      <c r="AM1505" s="784"/>
      <c r="AN1505" s="784">
        <f t="shared" si="702"/>
        <v>0</v>
      </c>
      <c r="AO1505" s="784"/>
      <c r="AP1505" s="784"/>
      <c r="AQ1505" s="784"/>
      <c r="AR1505" s="363"/>
      <c r="AS1505" s="785">
        <f t="shared" si="703"/>
        <v>0</v>
      </c>
      <c r="AT1505" s="785"/>
      <c r="AU1505" s="785"/>
      <c r="AV1505" s="785"/>
      <c r="AW1505" s="785">
        <f t="shared" si="704"/>
        <v>0</v>
      </c>
      <c r="AX1505" s="91"/>
      <c r="AY1505" s="116">
        <f t="shared" si="705"/>
        <v>0</v>
      </c>
      <c r="AZ1505" s="116">
        <f t="shared" si="706"/>
        <v>0</v>
      </c>
      <c r="BA1505" s="116">
        <f t="shared" si="707"/>
        <v>0</v>
      </c>
      <c r="BB1505" s="116">
        <f t="shared" si="708"/>
        <v>0</v>
      </c>
      <c r="BC1505" s="115">
        <f t="shared" si="714"/>
        <v>0</v>
      </c>
      <c r="BD1505" s="116">
        <f t="shared" si="709"/>
        <v>0</v>
      </c>
      <c r="BE1505" s="120">
        <f t="shared" si="715"/>
        <v>0</v>
      </c>
      <c r="BF1505" s="115">
        <f t="shared" si="716"/>
        <v>0</v>
      </c>
      <c r="BG1505" s="116">
        <f t="shared" si="710"/>
        <v>0</v>
      </c>
      <c r="BH1505" s="120">
        <f t="shared" si="717"/>
        <v>0</v>
      </c>
      <c r="BI1505" s="115">
        <f t="shared" si="718"/>
        <v>0</v>
      </c>
      <c r="BJ1505" s="116">
        <f t="shared" si="711"/>
        <v>0</v>
      </c>
      <c r="BK1505" s="120">
        <f t="shared" si="719"/>
        <v>0</v>
      </c>
      <c r="BL1505" s="120">
        <f t="shared" si="720"/>
        <v>0</v>
      </c>
      <c r="BN1505" s="375">
        <f t="shared" si="712"/>
        <v>0</v>
      </c>
      <c r="BP1505" s="380"/>
      <c r="DH1505" s="102"/>
    </row>
    <row r="1506" spans="1:112" hidden="1">
      <c r="A1506" s="110"/>
      <c r="B1506" s="786" t="s">
        <v>615</v>
      </c>
      <c r="C1506" s="786"/>
      <c r="D1506" s="786"/>
      <c r="E1506" s="786"/>
      <c r="F1506" s="786"/>
      <c r="G1506" s="786"/>
      <c r="H1506" s="786"/>
      <c r="I1506" s="786"/>
      <c r="J1506" s="786"/>
      <c r="K1506" s="786"/>
      <c r="L1506" s="786"/>
      <c r="M1506" s="786"/>
      <c r="N1506" s="786"/>
      <c r="O1506" s="786"/>
      <c r="P1506" s="786"/>
      <c r="Q1506" s="786"/>
      <c r="R1506" s="787"/>
      <c r="S1506" s="787"/>
      <c r="T1506" s="788"/>
      <c r="U1506" s="787" t="s">
        <v>8</v>
      </c>
      <c r="V1506" s="787" t="s">
        <v>8</v>
      </c>
      <c r="W1506" s="783">
        <v>115</v>
      </c>
      <c r="X1506" s="789"/>
      <c r="Y1506" s="789"/>
      <c r="Z1506" s="781">
        <v>30</v>
      </c>
      <c r="AA1506" s="782"/>
      <c r="AB1506" s="783">
        <v>30</v>
      </c>
      <c r="AC1506" s="781"/>
      <c r="AD1506" s="782"/>
      <c r="AE1506" s="783"/>
      <c r="AF1506" s="784">
        <f t="shared" si="713"/>
        <v>0</v>
      </c>
      <c r="AG1506" s="784"/>
      <c r="AH1506" s="784"/>
      <c r="AI1506" s="784"/>
      <c r="AJ1506" s="784">
        <f t="shared" si="701"/>
        <v>0</v>
      </c>
      <c r="AK1506" s="784"/>
      <c r="AL1506" s="784"/>
      <c r="AM1506" s="784"/>
      <c r="AN1506" s="784">
        <f t="shared" si="702"/>
        <v>0</v>
      </c>
      <c r="AO1506" s="784"/>
      <c r="AP1506" s="784"/>
      <c r="AQ1506" s="784"/>
      <c r="AR1506" s="363"/>
      <c r="AS1506" s="785">
        <f t="shared" si="703"/>
        <v>0</v>
      </c>
      <c r="AT1506" s="785"/>
      <c r="AU1506" s="785"/>
      <c r="AV1506" s="785"/>
      <c r="AW1506" s="785">
        <f t="shared" si="704"/>
        <v>0</v>
      </c>
      <c r="AX1506" s="91"/>
      <c r="AY1506" s="116">
        <f t="shared" si="705"/>
        <v>0</v>
      </c>
      <c r="AZ1506" s="116">
        <f t="shared" si="706"/>
        <v>0</v>
      </c>
      <c r="BA1506" s="116">
        <f t="shared" si="707"/>
        <v>0</v>
      </c>
      <c r="BB1506" s="116">
        <f t="shared" si="708"/>
        <v>0</v>
      </c>
      <c r="BC1506" s="115">
        <f t="shared" si="714"/>
        <v>0</v>
      </c>
      <c r="BD1506" s="116">
        <f t="shared" si="709"/>
        <v>0</v>
      </c>
      <c r="BE1506" s="120">
        <f t="shared" si="715"/>
        <v>0</v>
      </c>
      <c r="BF1506" s="115">
        <f t="shared" si="716"/>
        <v>0</v>
      </c>
      <c r="BG1506" s="116">
        <f t="shared" si="710"/>
        <v>0</v>
      </c>
      <c r="BH1506" s="120">
        <f t="shared" si="717"/>
        <v>0</v>
      </c>
      <c r="BI1506" s="115">
        <f t="shared" si="718"/>
        <v>0</v>
      </c>
      <c r="BJ1506" s="116">
        <f t="shared" si="711"/>
        <v>0</v>
      </c>
      <c r="BK1506" s="120">
        <f t="shared" si="719"/>
        <v>0</v>
      </c>
      <c r="BL1506" s="120">
        <f t="shared" si="720"/>
        <v>0</v>
      </c>
      <c r="BN1506" s="375">
        <f t="shared" si="712"/>
        <v>0</v>
      </c>
      <c r="BP1506" s="380"/>
      <c r="DH1506" s="102"/>
    </row>
    <row r="1507" spans="1:112" hidden="1">
      <c r="A1507" s="110"/>
      <c r="B1507" s="786"/>
      <c r="C1507" s="786"/>
      <c r="D1507" s="786"/>
      <c r="E1507" s="786"/>
      <c r="F1507" s="786"/>
      <c r="G1507" s="786"/>
      <c r="H1507" s="786"/>
      <c r="I1507" s="786"/>
      <c r="J1507" s="786"/>
      <c r="K1507" s="786"/>
      <c r="L1507" s="786"/>
      <c r="M1507" s="786"/>
      <c r="N1507" s="786"/>
      <c r="O1507" s="786"/>
      <c r="P1507" s="786"/>
      <c r="Q1507" s="786"/>
      <c r="R1507" s="787"/>
      <c r="S1507" s="787"/>
      <c r="T1507" s="788"/>
      <c r="U1507" s="787"/>
      <c r="V1507" s="787"/>
      <c r="W1507" s="783"/>
      <c r="X1507" s="789"/>
      <c r="Y1507" s="789"/>
      <c r="Z1507" s="781"/>
      <c r="AA1507" s="782"/>
      <c r="AB1507" s="783"/>
      <c r="AC1507" s="781"/>
      <c r="AD1507" s="782"/>
      <c r="AE1507" s="783"/>
      <c r="AF1507" s="784">
        <f t="shared" si="713"/>
        <v>0</v>
      </c>
      <c r="AG1507" s="784"/>
      <c r="AH1507" s="784"/>
      <c r="AI1507" s="784"/>
      <c r="AJ1507" s="784">
        <f t="shared" si="701"/>
        <v>0</v>
      </c>
      <c r="AK1507" s="784"/>
      <c r="AL1507" s="784"/>
      <c r="AM1507" s="784"/>
      <c r="AN1507" s="784">
        <f t="shared" si="702"/>
        <v>0</v>
      </c>
      <c r="AO1507" s="784"/>
      <c r="AP1507" s="784"/>
      <c r="AQ1507" s="784"/>
      <c r="AR1507" s="363"/>
      <c r="AS1507" s="785">
        <f t="shared" si="703"/>
        <v>0</v>
      </c>
      <c r="AT1507" s="785"/>
      <c r="AU1507" s="785"/>
      <c r="AV1507" s="785"/>
      <c r="AW1507" s="785">
        <f t="shared" si="704"/>
        <v>0</v>
      </c>
      <c r="AX1507" s="91"/>
      <c r="AY1507" s="116">
        <f t="shared" si="705"/>
        <v>0</v>
      </c>
      <c r="AZ1507" s="116">
        <f t="shared" si="706"/>
        <v>0</v>
      </c>
      <c r="BA1507" s="116">
        <f t="shared" si="707"/>
        <v>0</v>
      </c>
      <c r="BB1507" s="116">
        <f t="shared" si="708"/>
        <v>0</v>
      </c>
      <c r="BC1507" s="115">
        <f t="shared" si="714"/>
        <v>0</v>
      </c>
      <c r="BD1507" s="116">
        <f t="shared" si="709"/>
        <v>0</v>
      </c>
      <c r="BE1507" s="120">
        <f t="shared" si="715"/>
        <v>0</v>
      </c>
      <c r="BF1507" s="115">
        <f t="shared" si="716"/>
        <v>0</v>
      </c>
      <c r="BG1507" s="116">
        <f t="shared" si="710"/>
        <v>0</v>
      </c>
      <c r="BH1507" s="120">
        <f t="shared" si="717"/>
        <v>0</v>
      </c>
      <c r="BI1507" s="115">
        <f t="shared" si="718"/>
        <v>0</v>
      </c>
      <c r="BJ1507" s="116">
        <f t="shared" si="711"/>
        <v>0</v>
      </c>
      <c r="BK1507" s="120">
        <f t="shared" si="719"/>
        <v>0</v>
      </c>
      <c r="BL1507" s="120">
        <f t="shared" si="720"/>
        <v>0</v>
      </c>
      <c r="BN1507" s="375">
        <f t="shared" si="712"/>
        <v>0</v>
      </c>
      <c r="BP1507" s="380"/>
      <c r="DH1507" s="102"/>
    </row>
    <row r="1508" spans="1:112" hidden="1">
      <c r="A1508" s="110"/>
      <c r="B1508" s="786"/>
      <c r="C1508" s="786"/>
      <c r="D1508" s="786"/>
      <c r="E1508" s="786"/>
      <c r="F1508" s="786"/>
      <c r="G1508" s="786"/>
      <c r="H1508" s="786"/>
      <c r="I1508" s="786"/>
      <c r="J1508" s="786"/>
      <c r="K1508" s="786"/>
      <c r="L1508" s="786"/>
      <c r="M1508" s="786"/>
      <c r="N1508" s="786"/>
      <c r="O1508" s="786"/>
      <c r="P1508" s="786"/>
      <c r="Q1508" s="786"/>
      <c r="R1508" s="787"/>
      <c r="S1508" s="787"/>
      <c r="T1508" s="788"/>
      <c r="U1508" s="787"/>
      <c r="V1508" s="787"/>
      <c r="W1508" s="783"/>
      <c r="X1508" s="789"/>
      <c r="Y1508" s="789"/>
      <c r="Z1508" s="781"/>
      <c r="AA1508" s="782"/>
      <c r="AB1508" s="783"/>
      <c r="AC1508" s="781"/>
      <c r="AD1508" s="782"/>
      <c r="AE1508" s="783"/>
      <c r="AF1508" s="784">
        <f t="shared" si="713"/>
        <v>0</v>
      </c>
      <c r="AG1508" s="784"/>
      <c r="AH1508" s="784"/>
      <c r="AI1508" s="784"/>
      <c r="AJ1508" s="784">
        <f t="shared" si="701"/>
        <v>0</v>
      </c>
      <c r="AK1508" s="784"/>
      <c r="AL1508" s="784"/>
      <c r="AM1508" s="784"/>
      <c r="AN1508" s="784">
        <f t="shared" si="702"/>
        <v>0</v>
      </c>
      <c r="AO1508" s="784"/>
      <c r="AP1508" s="784"/>
      <c r="AQ1508" s="784"/>
      <c r="AR1508" s="363"/>
      <c r="AS1508" s="785">
        <f t="shared" si="703"/>
        <v>0</v>
      </c>
      <c r="AT1508" s="785"/>
      <c r="AU1508" s="785"/>
      <c r="AV1508" s="785"/>
      <c r="AW1508" s="785">
        <f t="shared" si="704"/>
        <v>0</v>
      </c>
      <c r="AX1508" s="91"/>
      <c r="AY1508" s="116">
        <f t="shared" si="705"/>
        <v>0</v>
      </c>
      <c r="AZ1508" s="116">
        <f t="shared" si="706"/>
        <v>0</v>
      </c>
      <c r="BA1508" s="116">
        <f t="shared" si="707"/>
        <v>0</v>
      </c>
      <c r="BB1508" s="116">
        <f t="shared" si="708"/>
        <v>0</v>
      </c>
      <c r="BC1508" s="115">
        <f t="shared" si="714"/>
        <v>0</v>
      </c>
      <c r="BD1508" s="116">
        <f t="shared" si="709"/>
        <v>0</v>
      </c>
      <c r="BE1508" s="120">
        <f t="shared" si="715"/>
        <v>0</v>
      </c>
      <c r="BF1508" s="115">
        <f t="shared" si="716"/>
        <v>0</v>
      </c>
      <c r="BG1508" s="116">
        <f t="shared" si="710"/>
        <v>0</v>
      </c>
      <c r="BH1508" s="120">
        <f t="shared" si="717"/>
        <v>0</v>
      </c>
      <c r="BI1508" s="115">
        <f t="shared" si="718"/>
        <v>0</v>
      </c>
      <c r="BJ1508" s="116">
        <f t="shared" si="711"/>
        <v>0</v>
      </c>
      <c r="BK1508" s="120">
        <f t="shared" si="719"/>
        <v>0</v>
      </c>
      <c r="BL1508" s="120">
        <f t="shared" si="720"/>
        <v>0</v>
      </c>
      <c r="BN1508" s="375">
        <f t="shared" si="712"/>
        <v>0</v>
      </c>
      <c r="BP1508" s="380"/>
      <c r="DH1508" s="102"/>
    </row>
    <row r="1509" spans="1:112" hidden="1">
      <c r="A1509" s="110"/>
      <c r="B1509" s="801" t="s">
        <v>197</v>
      </c>
      <c r="C1509" s="801"/>
      <c r="D1509" s="801"/>
      <c r="E1509" s="801"/>
      <c r="F1509" s="801"/>
      <c r="G1509" s="801"/>
      <c r="H1509" s="801"/>
      <c r="I1509" s="801"/>
      <c r="J1509" s="801"/>
      <c r="K1509" s="801"/>
      <c r="L1509" s="801"/>
      <c r="M1509" s="801"/>
      <c r="N1509" s="801"/>
      <c r="O1509" s="801"/>
      <c r="P1509" s="801"/>
      <c r="Q1509" s="801"/>
      <c r="R1509" s="787"/>
      <c r="S1509" s="787"/>
      <c r="T1509" s="788"/>
      <c r="U1509" s="787"/>
      <c r="V1509" s="787"/>
      <c r="W1509" s="783"/>
      <c r="X1509" s="789"/>
      <c r="Y1509" s="789"/>
      <c r="Z1509" s="781"/>
      <c r="AA1509" s="782"/>
      <c r="AB1509" s="783"/>
      <c r="AC1509" s="781"/>
      <c r="AD1509" s="782"/>
      <c r="AE1509" s="783"/>
      <c r="AF1509" s="784">
        <f t="shared" si="713"/>
        <v>0</v>
      </c>
      <c r="AG1509" s="784"/>
      <c r="AH1509" s="784"/>
      <c r="AI1509" s="784"/>
      <c r="AJ1509" s="784">
        <f t="shared" si="701"/>
        <v>0</v>
      </c>
      <c r="AK1509" s="784"/>
      <c r="AL1509" s="784"/>
      <c r="AM1509" s="784"/>
      <c r="AN1509" s="784">
        <f t="shared" si="702"/>
        <v>0</v>
      </c>
      <c r="AO1509" s="784"/>
      <c r="AP1509" s="784"/>
      <c r="AQ1509" s="784"/>
      <c r="AR1509" s="363"/>
      <c r="AS1509" s="785">
        <f t="shared" si="703"/>
        <v>0</v>
      </c>
      <c r="AT1509" s="785"/>
      <c r="AU1509" s="785"/>
      <c r="AV1509" s="785"/>
      <c r="AW1509" s="785">
        <f t="shared" si="704"/>
        <v>0</v>
      </c>
      <c r="AX1509" s="91"/>
      <c r="AY1509" s="116">
        <f t="shared" si="705"/>
        <v>0</v>
      </c>
      <c r="AZ1509" s="116">
        <f t="shared" si="706"/>
        <v>0</v>
      </c>
      <c r="BA1509" s="116">
        <f t="shared" si="707"/>
        <v>0</v>
      </c>
      <c r="BB1509" s="116">
        <f t="shared" si="708"/>
        <v>0</v>
      </c>
      <c r="BC1509" s="115">
        <f t="shared" si="714"/>
        <v>0</v>
      </c>
      <c r="BD1509" s="116">
        <f t="shared" si="709"/>
        <v>0</v>
      </c>
      <c r="BE1509" s="120">
        <f t="shared" si="715"/>
        <v>0</v>
      </c>
      <c r="BF1509" s="115">
        <f t="shared" si="716"/>
        <v>0</v>
      </c>
      <c r="BG1509" s="116">
        <f t="shared" si="710"/>
        <v>0</v>
      </c>
      <c r="BH1509" s="120">
        <f t="shared" si="717"/>
        <v>0</v>
      </c>
      <c r="BI1509" s="115">
        <f t="shared" si="718"/>
        <v>0</v>
      </c>
      <c r="BJ1509" s="116">
        <f t="shared" si="711"/>
        <v>0</v>
      </c>
      <c r="BK1509" s="120">
        <f t="shared" si="719"/>
        <v>0</v>
      </c>
      <c r="BL1509" s="120">
        <f t="shared" si="720"/>
        <v>0</v>
      </c>
      <c r="BN1509" s="375">
        <f t="shared" si="712"/>
        <v>0</v>
      </c>
      <c r="BP1509" s="380"/>
      <c r="DH1509" s="102"/>
    </row>
    <row r="1510" spans="1:112" hidden="1">
      <c r="A1510" s="110"/>
      <c r="B1510" s="786" t="s">
        <v>174</v>
      </c>
      <c r="C1510" s="786"/>
      <c r="D1510" s="786"/>
      <c r="E1510" s="786"/>
      <c r="F1510" s="786"/>
      <c r="G1510" s="786"/>
      <c r="H1510" s="786"/>
      <c r="I1510" s="786"/>
      <c r="J1510" s="786"/>
      <c r="K1510" s="786"/>
      <c r="L1510" s="786"/>
      <c r="M1510" s="786"/>
      <c r="N1510" s="786"/>
      <c r="O1510" s="786"/>
      <c r="P1510" s="786"/>
      <c r="Q1510" s="786"/>
      <c r="R1510" s="787"/>
      <c r="S1510" s="787"/>
      <c r="T1510" s="788"/>
      <c r="U1510" s="787" t="s">
        <v>1</v>
      </c>
      <c r="V1510" s="787" t="s">
        <v>1</v>
      </c>
      <c r="W1510" s="783"/>
      <c r="X1510" s="789"/>
      <c r="Y1510" s="789"/>
      <c r="Z1510" s="781"/>
      <c r="AA1510" s="782"/>
      <c r="AB1510" s="783"/>
      <c r="AC1510" s="781">
        <v>800</v>
      </c>
      <c r="AD1510" s="782"/>
      <c r="AE1510" s="783">
        <v>500</v>
      </c>
      <c r="AF1510" s="784">
        <f t="shared" si="713"/>
        <v>0</v>
      </c>
      <c r="AG1510" s="784"/>
      <c r="AH1510" s="784"/>
      <c r="AI1510" s="784"/>
      <c r="AJ1510" s="784">
        <f t="shared" si="701"/>
        <v>0</v>
      </c>
      <c r="AK1510" s="784"/>
      <c r="AL1510" s="784"/>
      <c r="AM1510" s="784"/>
      <c r="AN1510" s="784">
        <f t="shared" si="702"/>
        <v>0</v>
      </c>
      <c r="AO1510" s="784"/>
      <c r="AP1510" s="784"/>
      <c r="AQ1510" s="784"/>
      <c r="AR1510" s="363"/>
      <c r="AS1510" s="785">
        <f t="shared" si="703"/>
        <v>0</v>
      </c>
      <c r="AT1510" s="785"/>
      <c r="AU1510" s="785"/>
      <c r="AV1510" s="785"/>
      <c r="AW1510" s="785">
        <f t="shared" si="704"/>
        <v>0</v>
      </c>
      <c r="AX1510" s="91"/>
      <c r="AY1510" s="116">
        <f t="shared" si="705"/>
        <v>0</v>
      </c>
      <c r="AZ1510" s="116">
        <f t="shared" si="706"/>
        <v>0</v>
      </c>
      <c r="BA1510" s="116">
        <f t="shared" si="707"/>
        <v>0</v>
      </c>
      <c r="BB1510" s="116">
        <f t="shared" si="708"/>
        <v>0</v>
      </c>
      <c r="BC1510" s="115">
        <f t="shared" si="714"/>
        <v>0</v>
      </c>
      <c r="BD1510" s="116">
        <f t="shared" si="709"/>
        <v>0</v>
      </c>
      <c r="BE1510" s="120">
        <f t="shared" si="715"/>
        <v>0</v>
      </c>
      <c r="BF1510" s="115">
        <f t="shared" si="716"/>
        <v>0</v>
      </c>
      <c r="BG1510" s="116">
        <f t="shared" si="710"/>
        <v>0</v>
      </c>
      <c r="BH1510" s="120">
        <f t="shared" si="717"/>
        <v>0</v>
      </c>
      <c r="BI1510" s="115">
        <f t="shared" si="718"/>
        <v>0</v>
      </c>
      <c r="BJ1510" s="116">
        <f t="shared" si="711"/>
        <v>0</v>
      </c>
      <c r="BK1510" s="120">
        <f t="shared" si="719"/>
        <v>0</v>
      </c>
      <c r="BL1510" s="120">
        <f t="shared" si="720"/>
        <v>0</v>
      </c>
      <c r="BN1510" s="375">
        <f t="shared" si="712"/>
        <v>0</v>
      </c>
      <c r="BP1510" s="380"/>
      <c r="DH1510" s="102"/>
    </row>
    <row r="1511" spans="1:112" hidden="1">
      <c r="A1511" s="110"/>
      <c r="B1511" s="786" t="s">
        <v>175</v>
      </c>
      <c r="C1511" s="786"/>
      <c r="D1511" s="786"/>
      <c r="E1511" s="786"/>
      <c r="F1511" s="786"/>
      <c r="G1511" s="786"/>
      <c r="H1511" s="786"/>
      <c r="I1511" s="786"/>
      <c r="J1511" s="786"/>
      <c r="K1511" s="786"/>
      <c r="L1511" s="786"/>
      <c r="M1511" s="786"/>
      <c r="N1511" s="786"/>
      <c r="O1511" s="786"/>
      <c r="P1511" s="786"/>
      <c r="Q1511" s="786"/>
      <c r="R1511" s="787"/>
      <c r="S1511" s="787"/>
      <c r="T1511" s="788"/>
      <c r="U1511" s="787" t="s">
        <v>1</v>
      </c>
      <c r="V1511" s="787" t="s">
        <v>1</v>
      </c>
      <c r="W1511" s="783"/>
      <c r="X1511" s="789"/>
      <c r="Y1511" s="789"/>
      <c r="Z1511" s="781"/>
      <c r="AA1511" s="782"/>
      <c r="AB1511" s="783"/>
      <c r="AC1511" s="781">
        <v>1100</v>
      </c>
      <c r="AD1511" s="782"/>
      <c r="AE1511" s="783">
        <v>850</v>
      </c>
      <c r="AF1511" s="784">
        <f t="shared" si="713"/>
        <v>0</v>
      </c>
      <c r="AG1511" s="784"/>
      <c r="AH1511" s="784"/>
      <c r="AI1511" s="784"/>
      <c r="AJ1511" s="784">
        <f t="shared" si="701"/>
        <v>0</v>
      </c>
      <c r="AK1511" s="784"/>
      <c r="AL1511" s="784"/>
      <c r="AM1511" s="784"/>
      <c r="AN1511" s="784">
        <f t="shared" si="702"/>
        <v>0</v>
      </c>
      <c r="AO1511" s="784"/>
      <c r="AP1511" s="784"/>
      <c r="AQ1511" s="784"/>
      <c r="AR1511" s="363"/>
      <c r="AS1511" s="785">
        <f t="shared" si="703"/>
        <v>0</v>
      </c>
      <c r="AT1511" s="785"/>
      <c r="AU1511" s="785"/>
      <c r="AV1511" s="785"/>
      <c r="AW1511" s="785">
        <f t="shared" si="704"/>
        <v>0</v>
      </c>
      <c r="AX1511" s="91"/>
      <c r="AY1511" s="116">
        <f t="shared" si="705"/>
        <v>0</v>
      </c>
      <c r="AZ1511" s="116">
        <f t="shared" si="706"/>
        <v>0</v>
      </c>
      <c r="BA1511" s="116">
        <f t="shared" si="707"/>
        <v>0</v>
      </c>
      <c r="BB1511" s="116">
        <f t="shared" si="708"/>
        <v>0</v>
      </c>
      <c r="BC1511" s="115">
        <f t="shared" si="714"/>
        <v>0</v>
      </c>
      <c r="BD1511" s="116">
        <f t="shared" si="709"/>
        <v>0</v>
      </c>
      <c r="BE1511" s="120">
        <f t="shared" si="715"/>
        <v>0</v>
      </c>
      <c r="BF1511" s="115">
        <f t="shared" si="716"/>
        <v>0</v>
      </c>
      <c r="BG1511" s="116">
        <f t="shared" si="710"/>
        <v>0</v>
      </c>
      <c r="BH1511" s="120">
        <f t="shared" si="717"/>
        <v>0</v>
      </c>
      <c r="BI1511" s="115">
        <f t="shared" si="718"/>
        <v>0</v>
      </c>
      <c r="BJ1511" s="116">
        <f t="shared" si="711"/>
        <v>0</v>
      </c>
      <c r="BK1511" s="120">
        <f t="shared" si="719"/>
        <v>0</v>
      </c>
      <c r="BL1511" s="120">
        <f t="shared" si="720"/>
        <v>0</v>
      </c>
      <c r="BN1511" s="375">
        <f t="shared" si="712"/>
        <v>0</v>
      </c>
      <c r="BP1511" s="380"/>
      <c r="DH1511" s="102"/>
    </row>
    <row r="1512" spans="1:112" hidden="1">
      <c r="A1512" s="110"/>
      <c r="B1512" s="786" t="s">
        <v>313</v>
      </c>
      <c r="C1512" s="786"/>
      <c r="D1512" s="786"/>
      <c r="E1512" s="786"/>
      <c r="F1512" s="786"/>
      <c r="G1512" s="786"/>
      <c r="H1512" s="786"/>
      <c r="I1512" s="786"/>
      <c r="J1512" s="786"/>
      <c r="K1512" s="786"/>
      <c r="L1512" s="786"/>
      <c r="M1512" s="786"/>
      <c r="N1512" s="786"/>
      <c r="O1512" s="786"/>
      <c r="P1512" s="786"/>
      <c r="Q1512" s="786"/>
      <c r="R1512" s="787"/>
      <c r="S1512" s="787"/>
      <c r="T1512" s="788"/>
      <c r="U1512" s="787" t="s">
        <v>8</v>
      </c>
      <c r="V1512" s="787"/>
      <c r="W1512" s="783"/>
      <c r="X1512" s="789"/>
      <c r="Y1512" s="789"/>
      <c r="Z1512" s="789"/>
      <c r="AA1512" s="789"/>
      <c r="AB1512" s="789"/>
      <c r="AC1512" s="781">
        <v>145</v>
      </c>
      <c r="AD1512" s="782"/>
      <c r="AE1512" s="783"/>
      <c r="AF1512" s="784">
        <f t="shared" si="713"/>
        <v>0</v>
      </c>
      <c r="AG1512" s="784"/>
      <c r="AH1512" s="784"/>
      <c r="AI1512" s="784"/>
      <c r="AJ1512" s="784">
        <f t="shared" si="701"/>
        <v>0</v>
      </c>
      <c r="AK1512" s="784"/>
      <c r="AL1512" s="784"/>
      <c r="AM1512" s="784"/>
      <c r="AN1512" s="784">
        <f t="shared" si="702"/>
        <v>0</v>
      </c>
      <c r="AO1512" s="784"/>
      <c r="AP1512" s="784"/>
      <c r="AQ1512" s="784"/>
      <c r="AR1512" s="363"/>
      <c r="AS1512" s="785">
        <f t="shared" si="703"/>
        <v>0</v>
      </c>
      <c r="AT1512" s="785"/>
      <c r="AU1512" s="785"/>
      <c r="AV1512" s="785"/>
      <c r="AW1512" s="785">
        <f t="shared" si="704"/>
        <v>0</v>
      </c>
      <c r="AX1512" s="91"/>
      <c r="AY1512" s="116">
        <f t="shared" si="705"/>
        <v>0</v>
      </c>
      <c r="AZ1512" s="116">
        <f t="shared" si="706"/>
        <v>0</v>
      </c>
      <c r="BA1512" s="116">
        <f t="shared" si="707"/>
        <v>0</v>
      </c>
      <c r="BB1512" s="116">
        <f t="shared" si="708"/>
        <v>0</v>
      </c>
      <c r="BC1512" s="115">
        <f t="shared" si="714"/>
        <v>0</v>
      </c>
      <c r="BD1512" s="116">
        <f t="shared" si="709"/>
        <v>0</v>
      </c>
      <c r="BE1512" s="120">
        <f t="shared" si="715"/>
        <v>0</v>
      </c>
      <c r="BF1512" s="115">
        <f t="shared" si="716"/>
        <v>0</v>
      </c>
      <c r="BG1512" s="116">
        <f t="shared" si="710"/>
        <v>0</v>
      </c>
      <c r="BH1512" s="120">
        <f t="shared" si="717"/>
        <v>0</v>
      </c>
      <c r="BI1512" s="115">
        <f t="shared" si="718"/>
        <v>0</v>
      </c>
      <c r="BJ1512" s="116">
        <f t="shared" si="711"/>
        <v>0</v>
      </c>
      <c r="BK1512" s="120">
        <f t="shared" si="719"/>
        <v>0</v>
      </c>
      <c r="BL1512" s="120">
        <f t="shared" si="720"/>
        <v>0</v>
      </c>
      <c r="BN1512" s="375">
        <f t="shared" si="712"/>
        <v>0</v>
      </c>
      <c r="BP1512" s="380"/>
      <c r="DH1512" s="102"/>
    </row>
    <row r="1513" spans="1:112" hidden="1">
      <c r="A1513" s="110"/>
      <c r="B1513" s="786" t="s">
        <v>312</v>
      </c>
      <c r="C1513" s="786"/>
      <c r="D1513" s="786"/>
      <c r="E1513" s="786"/>
      <c r="F1513" s="786"/>
      <c r="G1513" s="786"/>
      <c r="H1513" s="786"/>
      <c r="I1513" s="786"/>
      <c r="J1513" s="786"/>
      <c r="K1513" s="786"/>
      <c r="L1513" s="786"/>
      <c r="M1513" s="786"/>
      <c r="N1513" s="786"/>
      <c r="O1513" s="786"/>
      <c r="P1513" s="786"/>
      <c r="Q1513" s="786"/>
      <c r="R1513" s="787"/>
      <c r="S1513" s="787"/>
      <c r="T1513" s="788"/>
      <c r="U1513" s="787" t="s">
        <v>8</v>
      </c>
      <c r="V1513" s="787"/>
      <c r="W1513" s="783"/>
      <c r="X1513" s="789"/>
      <c r="Y1513" s="789"/>
      <c r="Z1513" s="789"/>
      <c r="AA1513" s="789"/>
      <c r="AB1513" s="789"/>
      <c r="AC1513" s="781">
        <v>70</v>
      </c>
      <c r="AD1513" s="782"/>
      <c r="AE1513" s="783"/>
      <c r="AF1513" s="784">
        <f t="shared" si="713"/>
        <v>0</v>
      </c>
      <c r="AG1513" s="784"/>
      <c r="AH1513" s="784"/>
      <c r="AI1513" s="784"/>
      <c r="AJ1513" s="784">
        <f t="shared" si="701"/>
        <v>0</v>
      </c>
      <c r="AK1513" s="784"/>
      <c r="AL1513" s="784"/>
      <c r="AM1513" s="784"/>
      <c r="AN1513" s="784">
        <f t="shared" si="702"/>
        <v>0</v>
      </c>
      <c r="AO1513" s="784"/>
      <c r="AP1513" s="784"/>
      <c r="AQ1513" s="784"/>
      <c r="AR1513" s="363"/>
      <c r="AS1513" s="785">
        <f t="shared" si="703"/>
        <v>0</v>
      </c>
      <c r="AT1513" s="785"/>
      <c r="AU1513" s="785"/>
      <c r="AV1513" s="785"/>
      <c r="AW1513" s="785">
        <f t="shared" si="704"/>
        <v>0</v>
      </c>
      <c r="AX1513" s="91"/>
      <c r="AY1513" s="116">
        <f t="shared" si="705"/>
        <v>0</v>
      </c>
      <c r="AZ1513" s="116">
        <f t="shared" si="706"/>
        <v>0</v>
      </c>
      <c r="BA1513" s="116">
        <f t="shared" si="707"/>
        <v>0</v>
      </c>
      <c r="BB1513" s="116">
        <f t="shared" si="708"/>
        <v>0</v>
      </c>
      <c r="BC1513" s="115">
        <f t="shared" si="714"/>
        <v>0</v>
      </c>
      <c r="BD1513" s="116">
        <f t="shared" si="709"/>
        <v>0</v>
      </c>
      <c r="BE1513" s="120">
        <f t="shared" si="715"/>
        <v>0</v>
      </c>
      <c r="BF1513" s="115">
        <f t="shared" si="716"/>
        <v>0</v>
      </c>
      <c r="BG1513" s="116">
        <f t="shared" si="710"/>
        <v>0</v>
      </c>
      <c r="BH1513" s="120">
        <f t="shared" si="717"/>
        <v>0</v>
      </c>
      <c r="BI1513" s="115">
        <f t="shared" si="718"/>
        <v>0</v>
      </c>
      <c r="BJ1513" s="116">
        <f t="shared" si="711"/>
        <v>0</v>
      </c>
      <c r="BK1513" s="120">
        <f t="shared" si="719"/>
        <v>0</v>
      </c>
      <c r="BL1513" s="120">
        <f t="shared" si="720"/>
        <v>0</v>
      </c>
      <c r="BN1513" s="375">
        <f t="shared" si="712"/>
        <v>0</v>
      </c>
      <c r="BP1513" s="380"/>
      <c r="DH1513" s="102"/>
    </row>
    <row r="1514" spans="1:112" hidden="1">
      <c r="A1514" s="110"/>
      <c r="B1514" s="786"/>
      <c r="C1514" s="786"/>
      <c r="D1514" s="786"/>
      <c r="E1514" s="786"/>
      <c r="F1514" s="786"/>
      <c r="G1514" s="786"/>
      <c r="H1514" s="786"/>
      <c r="I1514" s="786"/>
      <c r="J1514" s="786"/>
      <c r="K1514" s="786"/>
      <c r="L1514" s="786"/>
      <c r="M1514" s="786"/>
      <c r="N1514" s="786"/>
      <c r="O1514" s="786"/>
      <c r="P1514" s="786"/>
      <c r="Q1514" s="786"/>
      <c r="R1514" s="787"/>
      <c r="S1514" s="787"/>
      <c r="T1514" s="788"/>
      <c r="U1514" s="787"/>
      <c r="V1514" s="787"/>
      <c r="W1514" s="783"/>
      <c r="X1514" s="789"/>
      <c r="Y1514" s="789"/>
      <c r="Z1514" s="789"/>
      <c r="AA1514" s="789"/>
      <c r="AB1514" s="789"/>
      <c r="AC1514" s="781"/>
      <c r="AD1514" s="782"/>
      <c r="AE1514" s="783"/>
      <c r="AF1514" s="784">
        <f t="shared" si="713"/>
        <v>0</v>
      </c>
      <c r="AG1514" s="784"/>
      <c r="AH1514" s="784"/>
      <c r="AI1514" s="784"/>
      <c r="AJ1514" s="784">
        <f t="shared" si="701"/>
        <v>0</v>
      </c>
      <c r="AK1514" s="784"/>
      <c r="AL1514" s="784"/>
      <c r="AM1514" s="784"/>
      <c r="AN1514" s="784">
        <f t="shared" si="702"/>
        <v>0</v>
      </c>
      <c r="AO1514" s="784"/>
      <c r="AP1514" s="784"/>
      <c r="AQ1514" s="784"/>
      <c r="AR1514" s="363"/>
      <c r="AS1514" s="785">
        <f t="shared" si="703"/>
        <v>0</v>
      </c>
      <c r="AT1514" s="785"/>
      <c r="AU1514" s="785"/>
      <c r="AV1514" s="785"/>
      <c r="AW1514" s="785">
        <f t="shared" si="704"/>
        <v>0</v>
      </c>
      <c r="AX1514" s="91"/>
      <c r="AY1514" s="116">
        <f t="shared" si="705"/>
        <v>0</v>
      </c>
      <c r="AZ1514" s="116">
        <f t="shared" si="706"/>
        <v>0</v>
      </c>
      <c r="BA1514" s="116">
        <f t="shared" si="707"/>
        <v>0</v>
      </c>
      <c r="BB1514" s="116">
        <f t="shared" si="708"/>
        <v>0</v>
      </c>
      <c r="BC1514" s="115">
        <f t="shared" si="714"/>
        <v>0</v>
      </c>
      <c r="BD1514" s="116">
        <f t="shared" si="709"/>
        <v>0</v>
      </c>
      <c r="BE1514" s="120">
        <f t="shared" si="715"/>
        <v>0</v>
      </c>
      <c r="BF1514" s="115">
        <f t="shared" si="716"/>
        <v>0</v>
      </c>
      <c r="BG1514" s="116">
        <f t="shared" si="710"/>
        <v>0</v>
      </c>
      <c r="BH1514" s="120">
        <f t="shared" si="717"/>
        <v>0</v>
      </c>
      <c r="BI1514" s="115">
        <f t="shared" si="718"/>
        <v>0</v>
      </c>
      <c r="BJ1514" s="116">
        <f t="shared" si="711"/>
        <v>0</v>
      </c>
      <c r="BK1514" s="120">
        <f t="shared" si="719"/>
        <v>0</v>
      </c>
      <c r="BL1514" s="120">
        <f t="shared" si="720"/>
        <v>0</v>
      </c>
      <c r="BN1514" s="375">
        <f t="shared" si="712"/>
        <v>0</v>
      </c>
      <c r="BP1514" s="380"/>
      <c r="DH1514" s="102"/>
    </row>
    <row r="1515" spans="1:112" hidden="1">
      <c r="A1515" s="110"/>
      <c r="B1515" s="786"/>
      <c r="C1515" s="786"/>
      <c r="D1515" s="786"/>
      <c r="E1515" s="786"/>
      <c r="F1515" s="786"/>
      <c r="G1515" s="786"/>
      <c r="H1515" s="786"/>
      <c r="I1515" s="786"/>
      <c r="J1515" s="786"/>
      <c r="K1515" s="786"/>
      <c r="L1515" s="786"/>
      <c r="M1515" s="786"/>
      <c r="N1515" s="786"/>
      <c r="O1515" s="786"/>
      <c r="P1515" s="786"/>
      <c r="Q1515" s="786"/>
      <c r="R1515" s="787"/>
      <c r="S1515" s="787"/>
      <c r="T1515" s="788"/>
      <c r="U1515" s="787"/>
      <c r="V1515" s="787"/>
      <c r="W1515" s="783"/>
      <c r="X1515" s="789"/>
      <c r="Y1515" s="789"/>
      <c r="Z1515" s="789"/>
      <c r="AA1515" s="789"/>
      <c r="AB1515" s="789"/>
      <c r="AC1515" s="781"/>
      <c r="AD1515" s="782"/>
      <c r="AE1515" s="783"/>
      <c r="AF1515" s="784">
        <f t="shared" si="713"/>
        <v>0</v>
      </c>
      <c r="AG1515" s="784"/>
      <c r="AH1515" s="784"/>
      <c r="AI1515" s="784"/>
      <c r="AJ1515" s="784">
        <f t="shared" si="701"/>
        <v>0</v>
      </c>
      <c r="AK1515" s="784"/>
      <c r="AL1515" s="784"/>
      <c r="AM1515" s="784"/>
      <c r="AN1515" s="784">
        <f t="shared" si="702"/>
        <v>0</v>
      </c>
      <c r="AO1515" s="784"/>
      <c r="AP1515" s="784"/>
      <c r="AQ1515" s="784"/>
      <c r="AR1515" s="363"/>
      <c r="AS1515" s="785">
        <f t="shared" si="703"/>
        <v>0</v>
      </c>
      <c r="AT1515" s="785"/>
      <c r="AU1515" s="785"/>
      <c r="AV1515" s="785"/>
      <c r="AW1515" s="785">
        <f t="shared" si="704"/>
        <v>0</v>
      </c>
      <c r="AX1515" s="91"/>
      <c r="AY1515" s="116">
        <f t="shared" si="705"/>
        <v>0</v>
      </c>
      <c r="AZ1515" s="116">
        <f t="shared" si="706"/>
        <v>0</v>
      </c>
      <c r="BA1515" s="116">
        <f t="shared" si="707"/>
        <v>0</v>
      </c>
      <c r="BB1515" s="116">
        <f t="shared" si="708"/>
        <v>0</v>
      </c>
      <c r="BC1515" s="115">
        <f t="shared" si="714"/>
        <v>0</v>
      </c>
      <c r="BD1515" s="116">
        <f t="shared" si="709"/>
        <v>0</v>
      </c>
      <c r="BE1515" s="120">
        <f t="shared" si="715"/>
        <v>0</v>
      </c>
      <c r="BF1515" s="115">
        <f t="shared" si="716"/>
        <v>0</v>
      </c>
      <c r="BG1515" s="116">
        <f t="shared" si="710"/>
        <v>0</v>
      </c>
      <c r="BH1515" s="120">
        <f t="shared" si="717"/>
        <v>0</v>
      </c>
      <c r="BI1515" s="115">
        <f t="shared" si="718"/>
        <v>0</v>
      </c>
      <c r="BJ1515" s="116">
        <f t="shared" si="711"/>
        <v>0</v>
      </c>
      <c r="BK1515" s="120">
        <f t="shared" si="719"/>
        <v>0</v>
      </c>
      <c r="BL1515" s="120">
        <f t="shared" si="720"/>
        <v>0</v>
      </c>
      <c r="BN1515" s="375">
        <f t="shared" si="712"/>
        <v>0</v>
      </c>
      <c r="BP1515" s="380"/>
      <c r="DH1515" s="102"/>
    </row>
    <row r="1516" spans="1:112" hidden="1">
      <c r="A1516" s="110"/>
      <c r="B1516" s="786"/>
      <c r="C1516" s="786"/>
      <c r="D1516" s="786"/>
      <c r="E1516" s="786"/>
      <c r="F1516" s="786"/>
      <c r="G1516" s="786"/>
      <c r="H1516" s="786"/>
      <c r="I1516" s="786"/>
      <c r="J1516" s="786"/>
      <c r="K1516" s="786"/>
      <c r="L1516" s="786"/>
      <c r="M1516" s="786"/>
      <c r="N1516" s="786"/>
      <c r="O1516" s="786"/>
      <c r="P1516" s="786"/>
      <c r="Q1516" s="786"/>
      <c r="R1516" s="787"/>
      <c r="S1516" s="787"/>
      <c r="T1516" s="788"/>
      <c r="U1516" s="787"/>
      <c r="V1516" s="787"/>
      <c r="W1516" s="783"/>
      <c r="X1516" s="789"/>
      <c r="Y1516" s="789"/>
      <c r="Z1516" s="789"/>
      <c r="AA1516" s="789"/>
      <c r="AB1516" s="789"/>
      <c r="AC1516" s="781"/>
      <c r="AD1516" s="782"/>
      <c r="AE1516" s="783"/>
      <c r="AF1516" s="784">
        <f t="shared" si="713"/>
        <v>0</v>
      </c>
      <c r="AG1516" s="784"/>
      <c r="AH1516" s="784"/>
      <c r="AI1516" s="784"/>
      <c r="AJ1516" s="784">
        <f t="shared" si="701"/>
        <v>0</v>
      </c>
      <c r="AK1516" s="784"/>
      <c r="AL1516" s="784"/>
      <c r="AM1516" s="784"/>
      <c r="AN1516" s="784">
        <f t="shared" si="702"/>
        <v>0</v>
      </c>
      <c r="AO1516" s="784"/>
      <c r="AP1516" s="784"/>
      <c r="AQ1516" s="784"/>
      <c r="AR1516" s="363"/>
      <c r="AS1516" s="785">
        <f t="shared" si="703"/>
        <v>0</v>
      </c>
      <c r="AT1516" s="785"/>
      <c r="AU1516" s="785"/>
      <c r="AV1516" s="785"/>
      <c r="AW1516" s="785">
        <f t="shared" si="704"/>
        <v>0</v>
      </c>
      <c r="AX1516" s="91"/>
      <c r="AY1516" s="116">
        <f t="shared" si="705"/>
        <v>0</v>
      </c>
      <c r="AZ1516" s="116">
        <f t="shared" si="706"/>
        <v>0</v>
      </c>
      <c r="BA1516" s="116">
        <f t="shared" si="707"/>
        <v>0</v>
      </c>
      <c r="BB1516" s="116">
        <f t="shared" si="708"/>
        <v>0</v>
      </c>
      <c r="BC1516" s="115">
        <f t="shared" si="714"/>
        <v>0</v>
      </c>
      <c r="BD1516" s="116">
        <f t="shared" si="709"/>
        <v>0</v>
      </c>
      <c r="BE1516" s="120">
        <f t="shared" si="715"/>
        <v>0</v>
      </c>
      <c r="BF1516" s="115">
        <f t="shared" si="716"/>
        <v>0</v>
      </c>
      <c r="BG1516" s="116">
        <f t="shared" si="710"/>
        <v>0</v>
      </c>
      <c r="BH1516" s="120">
        <f t="shared" si="717"/>
        <v>0</v>
      </c>
      <c r="BI1516" s="115">
        <f t="shared" si="718"/>
        <v>0</v>
      </c>
      <c r="BJ1516" s="116">
        <f t="shared" si="711"/>
        <v>0</v>
      </c>
      <c r="BK1516" s="120">
        <f t="shared" si="719"/>
        <v>0</v>
      </c>
      <c r="BL1516" s="120">
        <f t="shared" si="720"/>
        <v>0</v>
      </c>
      <c r="BN1516" s="375">
        <f t="shared" si="712"/>
        <v>0</v>
      </c>
      <c r="BP1516" s="380"/>
      <c r="DH1516" s="102"/>
    </row>
    <row r="1517" spans="1:112" hidden="1">
      <c r="A1517" s="110"/>
      <c r="B1517" s="786"/>
      <c r="C1517" s="786"/>
      <c r="D1517" s="786"/>
      <c r="E1517" s="786"/>
      <c r="F1517" s="786"/>
      <c r="G1517" s="786"/>
      <c r="H1517" s="786"/>
      <c r="I1517" s="786"/>
      <c r="J1517" s="786"/>
      <c r="K1517" s="786"/>
      <c r="L1517" s="786"/>
      <c r="M1517" s="786"/>
      <c r="N1517" s="786"/>
      <c r="O1517" s="786"/>
      <c r="P1517" s="786"/>
      <c r="Q1517" s="786"/>
      <c r="R1517" s="787"/>
      <c r="S1517" s="787"/>
      <c r="T1517" s="788"/>
      <c r="U1517" s="787"/>
      <c r="V1517" s="787"/>
      <c r="W1517" s="783"/>
      <c r="X1517" s="789"/>
      <c r="Y1517" s="789"/>
      <c r="Z1517" s="789"/>
      <c r="AA1517" s="789"/>
      <c r="AB1517" s="789"/>
      <c r="AC1517" s="781"/>
      <c r="AD1517" s="782"/>
      <c r="AE1517" s="783"/>
      <c r="AF1517" s="784">
        <f t="shared" si="713"/>
        <v>0</v>
      </c>
      <c r="AG1517" s="784"/>
      <c r="AH1517" s="784"/>
      <c r="AI1517" s="784"/>
      <c r="AJ1517" s="784">
        <f t="shared" si="701"/>
        <v>0</v>
      </c>
      <c r="AK1517" s="784"/>
      <c r="AL1517" s="784"/>
      <c r="AM1517" s="784"/>
      <c r="AN1517" s="784">
        <f t="shared" si="702"/>
        <v>0</v>
      </c>
      <c r="AO1517" s="784"/>
      <c r="AP1517" s="784"/>
      <c r="AQ1517" s="784"/>
      <c r="AR1517" s="363"/>
      <c r="AS1517" s="785">
        <f t="shared" si="703"/>
        <v>0</v>
      </c>
      <c r="AT1517" s="785"/>
      <c r="AU1517" s="785"/>
      <c r="AV1517" s="785"/>
      <c r="AW1517" s="785">
        <f t="shared" si="704"/>
        <v>0</v>
      </c>
      <c r="AX1517" s="91"/>
      <c r="AY1517" s="116">
        <f t="shared" si="705"/>
        <v>0</v>
      </c>
      <c r="AZ1517" s="116">
        <f t="shared" si="706"/>
        <v>0</v>
      </c>
      <c r="BA1517" s="116">
        <f t="shared" si="707"/>
        <v>0</v>
      </c>
      <c r="BB1517" s="116">
        <f t="shared" si="708"/>
        <v>0</v>
      </c>
      <c r="BC1517" s="115">
        <f t="shared" si="714"/>
        <v>0</v>
      </c>
      <c r="BD1517" s="116">
        <f t="shared" si="709"/>
        <v>0</v>
      </c>
      <c r="BE1517" s="120">
        <f t="shared" si="715"/>
        <v>0</v>
      </c>
      <c r="BF1517" s="115">
        <f t="shared" si="716"/>
        <v>0</v>
      </c>
      <c r="BG1517" s="116">
        <f t="shared" si="710"/>
        <v>0</v>
      </c>
      <c r="BH1517" s="120">
        <f t="shared" si="717"/>
        <v>0</v>
      </c>
      <c r="BI1517" s="115">
        <f t="shared" si="718"/>
        <v>0</v>
      </c>
      <c r="BJ1517" s="116">
        <f t="shared" si="711"/>
        <v>0</v>
      </c>
      <c r="BK1517" s="120">
        <f t="shared" si="719"/>
        <v>0</v>
      </c>
      <c r="BL1517" s="120">
        <f t="shared" si="720"/>
        <v>0</v>
      </c>
      <c r="BN1517" s="375">
        <f t="shared" si="712"/>
        <v>0</v>
      </c>
      <c r="BP1517" s="380"/>
      <c r="DH1517" s="102"/>
    </row>
    <row r="1518" spans="1:112" hidden="1">
      <c r="A1518" s="110"/>
      <c r="B1518" s="786"/>
      <c r="C1518" s="786"/>
      <c r="D1518" s="786"/>
      <c r="E1518" s="786"/>
      <c r="F1518" s="786"/>
      <c r="G1518" s="786"/>
      <c r="H1518" s="786"/>
      <c r="I1518" s="786"/>
      <c r="J1518" s="786"/>
      <c r="K1518" s="786"/>
      <c r="L1518" s="786"/>
      <c r="M1518" s="786"/>
      <c r="N1518" s="786"/>
      <c r="O1518" s="786"/>
      <c r="P1518" s="786"/>
      <c r="Q1518" s="786"/>
      <c r="R1518" s="787"/>
      <c r="S1518" s="787"/>
      <c r="T1518" s="788"/>
      <c r="U1518" s="787"/>
      <c r="V1518" s="787"/>
      <c r="W1518" s="783"/>
      <c r="X1518" s="789"/>
      <c r="Y1518" s="789"/>
      <c r="Z1518" s="789"/>
      <c r="AA1518" s="789"/>
      <c r="AB1518" s="789"/>
      <c r="AC1518" s="781"/>
      <c r="AD1518" s="782"/>
      <c r="AE1518" s="783"/>
      <c r="AF1518" s="784">
        <f t="shared" si="713"/>
        <v>0</v>
      </c>
      <c r="AG1518" s="784"/>
      <c r="AH1518" s="784"/>
      <c r="AI1518" s="784"/>
      <c r="AJ1518" s="784">
        <f t="shared" si="701"/>
        <v>0</v>
      </c>
      <c r="AK1518" s="784"/>
      <c r="AL1518" s="784"/>
      <c r="AM1518" s="784"/>
      <c r="AN1518" s="784">
        <f t="shared" si="702"/>
        <v>0</v>
      </c>
      <c r="AO1518" s="784"/>
      <c r="AP1518" s="784"/>
      <c r="AQ1518" s="784"/>
      <c r="AR1518" s="363"/>
      <c r="AS1518" s="785">
        <f t="shared" si="703"/>
        <v>0</v>
      </c>
      <c r="AT1518" s="785"/>
      <c r="AU1518" s="785"/>
      <c r="AV1518" s="785"/>
      <c r="AW1518" s="785">
        <f t="shared" si="704"/>
        <v>0</v>
      </c>
      <c r="AX1518" s="91"/>
      <c r="AY1518" s="116">
        <f t="shared" si="705"/>
        <v>0</v>
      </c>
      <c r="AZ1518" s="116">
        <f t="shared" si="706"/>
        <v>0</v>
      </c>
      <c r="BA1518" s="116">
        <f t="shared" si="707"/>
        <v>0</v>
      </c>
      <c r="BB1518" s="116">
        <f t="shared" si="708"/>
        <v>0</v>
      </c>
      <c r="BC1518" s="115">
        <f t="shared" si="714"/>
        <v>0</v>
      </c>
      <c r="BD1518" s="116">
        <f t="shared" si="709"/>
        <v>0</v>
      </c>
      <c r="BE1518" s="120">
        <f t="shared" si="715"/>
        <v>0</v>
      </c>
      <c r="BF1518" s="115">
        <f t="shared" si="716"/>
        <v>0</v>
      </c>
      <c r="BG1518" s="116">
        <f t="shared" si="710"/>
        <v>0</v>
      </c>
      <c r="BH1518" s="120">
        <f t="shared" si="717"/>
        <v>0</v>
      </c>
      <c r="BI1518" s="115">
        <f t="shared" si="718"/>
        <v>0</v>
      </c>
      <c r="BJ1518" s="116">
        <f t="shared" si="711"/>
        <v>0</v>
      </c>
      <c r="BK1518" s="120">
        <f t="shared" si="719"/>
        <v>0</v>
      </c>
      <c r="BL1518" s="120">
        <f t="shared" si="720"/>
        <v>0</v>
      </c>
      <c r="BN1518" s="375">
        <f t="shared" si="712"/>
        <v>0</v>
      </c>
      <c r="BP1518" s="380"/>
      <c r="DH1518" s="102"/>
    </row>
    <row r="1519" spans="1:112" hidden="1">
      <c r="A1519" s="110"/>
      <c r="B1519" s="786"/>
      <c r="C1519" s="786"/>
      <c r="D1519" s="786"/>
      <c r="E1519" s="786"/>
      <c r="F1519" s="786"/>
      <c r="G1519" s="786"/>
      <c r="H1519" s="786"/>
      <c r="I1519" s="786"/>
      <c r="J1519" s="786"/>
      <c r="K1519" s="786"/>
      <c r="L1519" s="786"/>
      <c r="M1519" s="786"/>
      <c r="N1519" s="786"/>
      <c r="O1519" s="786"/>
      <c r="P1519" s="786"/>
      <c r="Q1519" s="786"/>
      <c r="R1519" s="787"/>
      <c r="S1519" s="787"/>
      <c r="T1519" s="788"/>
      <c r="U1519" s="787"/>
      <c r="V1519" s="787"/>
      <c r="W1519" s="783"/>
      <c r="X1519" s="789"/>
      <c r="Y1519" s="789"/>
      <c r="Z1519" s="789"/>
      <c r="AA1519" s="789"/>
      <c r="AB1519" s="789"/>
      <c r="AC1519" s="781"/>
      <c r="AD1519" s="782"/>
      <c r="AE1519" s="783"/>
      <c r="AF1519" s="784">
        <f t="shared" si="713"/>
        <v>0</v>
      </c>
      <c r="AG1519" s="784"/>
      <c r="AH1519" s="784"/>
      <c r="AI1519" s="784"/>
      <c r="AJ1519" s="784">
        <f t="shared" si="701"/>
        <v>0</v>
      </c>
      <c r="AK1519" s="784"/>
      <c r="AL1519" s="784"/>
      <c r="AM1519" s="784"/>
      <c r="AN1519" s="784">
        <f t="shared" si="702"/>
        <v>0</v>
      </c>
      <c r="AO1519" s="784"/>
      <c r="AP1519" s="784"/>
      <c r="AQ1519" s="784"/>
      <c r="AR1519" s="363"/>
      <c r="AS1519" s="785">
        <f t="shared" si="703"/>
        <v>0</v>
      </c>
      <c r="AT1519" s="785"/>
      <c r="AU1519" s="785"/>
      <c r="AV1519" s="785"/>
      <c r="AW1519" s="785">
        <f t="shared" si="704"/>
        <v>0</v>
      </c>
      <c r="AX1519" s="91"/>
      <c r="AY1519" s="116">
        <f t="shared" si="705"/>
        <v>0</v>
      </c>
      <c r="AZ1519" s="116">
        <f t="shared" si="706"/>
        <v>0</v>
      </c>
      <c r="BA1519" s="116">
        <f t="shared" si="707"/>
        <v>0</v>
      </c>
      <c r="BB1519" s="116">
        <f t="shared" si="708"/>
        <v>0</v>
      </c>
      <c r="BC1519" s="115">
        <f t="shared" si="714"/>
        <v>0</v>
      </c>
      <c r="BD1519" s="116">
        <f t="shared" si="709"/>
        <v>0</v>
      </c>
      <c r="BE1519" s="120">
        <f t="shared" si="715"/>
        <v>0</v>
      </c>
      <c r="BF1519" s="115">
        <f t="shared" si="716"/>
        <v>0</v>
      </c>
      <c r="BG1519" s="116">
        <f t="shared" si="710"/>
        <v>0</v>
      </c>
      <c r="BH1519" s="120">
        <f t="shared" si="717"/>
        <v>0</v>
      </c>
      <c r="BI1519" s="115">
        <f t="shared" si="718"/>
        <v>0</v>
      </c>
      <c r="BJ1519" s="116">
        <f t="shared" si="711"/>
        <v>0</v>
      </c>
      <c r="BK1519" s="120">
        <f t="shared" si="719"/>
        <v>0</v>
      </c>
      <c r="BL1519" s="120">
        <f t="shared" si="720"/>
        <v>0</v>
      </c>
      <c r="BN1519" s="375">
        <f t="shared" si="712"/>
        <v>0</v>
      </c>
      <c r="BP1519" s="380"/>
      <c r="DH1519" s="102"/>
    </row>
    <row r="1520" spans="1:112" hidden="1">
      <c r="A1520" s="110"/>
      <c r="B1520" s="786"/>
      <c r="C1520" s="786"/>
      <c r="D1520" s="786"/>
      <c r="E1520" s="786"/>
      <c r="F1520" s="786"/>
      <c r="G1520" s="786"/>
      <c r="H1520" s="786"/>
      <c r="I1520" s="786"/>
      <c r="J1520" s="786"/>
      <c r="K1520" s="786"/>
      <c r="L1520" s="786"/>
      <c r="M1520" s="786"/>
      <c r="N1520" s="786"/>
      <c r="O1520" s="786"/>
      <c r="P1520" s="786"/>
      <c r="Q1520" s="786"/>
      <c r="R1520" s="787"/>
      <c r="S1520" s="787"/>
      <c r="T1520" s="788"/>
      <c r="U1520" s="787"/>
      <c r="V1520" s="787"/>
      <c r="W1520" s="783"/>
      <c r="X1520" s="789"/>
      <c r="Y1520" s="789"/>
      <c r="Z1520" s="789"/>
      <c r="AA1520" s="789"/>
      <c r="AB1520" s="789"/>
      <c r="AC1520" s="781"/>
      <c r="AD1520" s="782"/>
      <c r="AE1520" s="783"/>
      <c r="AF1520" s="784">
        <f t="shared" si="713"/>
        <v>0</v>
      </c>
      <c r="AG1520" s="784"/>
      <c r="AH1520" s="784"/>
      <c r="AI1520" s="784"/>
      <c r="AJ1520" s="784">
        <f t="shared" si="701"/>
        <v>0</v>
      </c>
      <c r="AK1520" s="784"/>
      <c r="AL1520" s="784"/>
      <c r="AM1520" s="784"/>
      <c r="AN1520" s="784">
        <f t="shared" si="702"/>
        <v>0</v>
      </c>
      <c r="AO1520" s="784"/>
      <c r="AP1520" s="784"/>
      <c r="AQ1520" s="784"/>
      <c r="AR1520" s="363"/>
      <c r="AS1520" s="785">
        <f t="shared" si="703"/>
        <v>0</v>
      </c>
      <c r="AT1520" s="785"/>
      <c r="AU1520" s="785"/>
      <c r="AV1520" s="785"/>
      <c r="AW1520" s="785">
        <f t="shared" si="704"/>
        <v>0</v>
      </c>
      <c r="AX1520" s="91"/>
      <c r="AY1520" s="116">
        <f t="shared" si="705"/>
        <v>0</v>
      </c>
      <c r="AZ1520" s="116">
        <f t="shared" si="706"/>
        <v>0</v>
      </c>
      <c r="BA1520" s="116">
        <f t="shared" si="707"/>
        <v>0</v>
      </c>
      <c r="BB1520" s="116">
        <f t="shared" si="708"/>
        <v>0</v>
      </c>
      <c r="BC1520" s="115">
        <f t="shared" si="714"/>
        <v>0</v>
      </c>
      <c r="BD1520" s="116">
        <f t="shared" si="709"/>
        <v>0</v>
      </c>
      <c r="BE1520" s="120">
        <f t="shared" si="715"/>
        <v>0</v>
      </c>
      <c r="BF1520" s="115">
        <f t="shared" si="716"/>
        <v>0</v>
      </c>
      <c r="BG1520" s="116">
        <f t="shared" si="710"/>
        <v>0</v>
      </c>
      <c r="BH1520" s="120">
        <f t="shared" si="717"/>
        <v>0</v>
      </c>
      <c r="BI1520" s="115">
        <f t="shared" si="718"/>
        <v>0</v>
      </c>
      <c r="BJ1520" s="116">
        <f t="shared" si="711"/>
        <v>0</v>
      </c>
      <c r="BK1520" s="120">
        <f t="shared" si="719"/>
        <v>0</v>
      </c>
      <c r="BL1520" s="120">
        <f t="shared" si="720"/>
        <v>0</v>
      </c>
      <c r="BN1520" s="375">
        <f t="shared" si="712"/>
        <v>0</v>
      </c>
      <c r="BP1520" s="380"/>
      <c r="DH1520" s="102"/>
    </row>
    <row r="1521" spans="1:112" hidden="1">
      <c r="A1521" s="110"/>
      <c r="B1521" s="786"/>
      <c r="C1521" s="786"/>
      <c r="D1521" s="786"/>
      <c r="E1521" s="786"/>
      <c r="F1521" s="786"/>
      <c r="G1521" s="786"/>
      <c r="H1521" s="786"/>
      <c r="I1521" s="786"/>
      <c r="J1521" s="786"/>
      <c r="K1521" s="786"/>
      <c r="L1521" s="786"/>
      <c r="M1521" s="786"/>
      <c r="N1521" s="786"/>
      <c r="O1521" s="786"/>
      <c r="P1521" s="786"/>
      <c r="Q1521" s="786"/>
      <c r="R1521" s="787"/>
      <c r="S1521" s="787"/>
      <c r="T1521" s="788"/>
      <c r="U1521" s="787"/>
      <c r="V1521" s="787"/>
      <c r="W1521" s="783"/>
      <c r="X1521" s="789"/>
      <c r="Y1521" s="789"/>
      <c r="Z1521" s="789"/>
      <c r="AA1521" s="789"/>
      <c r="AB1521" s="789"/>
      <c r="AC1521" s="781"/>
      <c r="AD1521" s="782"/>
      <c r="AE1521" s="783"/>
      <c r="AF1521" s="784">
        <f t="shared" si="713"/>
        <v>0</v>
      </c>
      <c r="AG1521" s="784"/>
      <c r="AH1521" s="784"/>
      <c r="AI1521" s="784"/>
      <c r="AJ1521" s="784">
        <f t="shared" si="701"/>
        <v>0</v>
      </c>
      <c r="AK1521" s="784"/>
      <c r="AL1521" s="784"/>
      <c r="AM1521" s="784"/>
      <c r="AN1521" s="784">
        <f t="shared" si="702"/>
        <v>0</v>
      </c>
      <c r="AO1521" s="784"/>
      <c r="AP1521" s="784"/>
      <c r="AQ1521" s="784"/>
      <c r="AR1521" s="363"/>
      <c r="AS1521" s="785">
        <f t="shared" si="703"/>
        <v>0</v>
      </c>
      <c r="AT1521" s="785"/>
      <c r="AU1521" s="785"/>
      <c r="AV1521" s="785"/>
      <c r="AW1521" s="785">
        <f t="shared" si="704"/>
        <v>0</v>
      </c>
      <c r="AX1521" s="91"/>
      <c r="AY1521" s="116">
        <f t="shared" si="705"/>
        <v>0</v>
      </c>
      <c r="AZ1521" s="116">
        <f t="shared" si="706"/>
        <v>0</v>
      </c>
      <c r="BA1521" s="116">
        <f t="shared" si="707"/>
        <v>0</v>
      </c>
      <c r="BB1521" s="116">
        <f t="shared" si="708"/>
        <v>0</v>
      </c>
      <c r="BC1521" s="115">
        <f t="shared" si="714"/>
        <v>0</v>
      </c>
      <c r="BD1521" s="116">
        <f t="shared" si="709"/>
        <v>0</v>
      </c>
      <c r="BE1521" s="120">
        <f t="shared" si="715"/>
        <v>0</v>
      </c>
      <c r="BF1521" s="115">
        <f t="shared" si="716"/>
        <v>0</v>
      </c>
      <c r="BG1521" s="116">
        <f t="shared" si="710"/>
        <v>0</v>
      </c>
      <c r="BH1521" s="120">
        <f t="shared" si="717"/>
        <v>0</v>
      </c>
      <c r="BI1521" s="115">
        <f t="shared" si="718"/>
        <v>0</v>
      </c>
      <c r="BJ1521" s="116">
        <f t="shared" si="711"/>
        <v>0</v>
      </c>
      <c r="BK1521" s="120">
        <f t="shared" si="719"/>
        <v>0</v>
      </c>
      <c r="BL1521" s="120">
        <f t="shared" si="720"/>
        <v>0</v>
      </c>
      <c r="BN1521" s="375">
        <f t="shared" si="712"/>
        <v>0</v>
      </c>
      <c r="BP1521" s="380"/>
      <c r="DH1521" s="102"/>
    </row>
    <row r="1522" spans="1:112" hidden="1">
      <c r="A1522" s="110"/>
      <c r="B1522" s="786"/>
      <c r="C1522" s="786"/>
      <c r="D1522" s="786"/>
      <c r="E1522" s="786"/>
      <c r="F1522" s="786"/>
      <c r="G1522" s="786"/>
      <c r="H1522" s="786"/>
      <c r="I1522" s="786"/>
      <c r="J1522" s="786"/>
      <c r="K1522" s="786"/>
      <c r="L1522" s="786"/>
      <c r="M1522" s="786"/>
      <c r="N1522" s="786"/>
      <c r="O1522" s="786"/>
      <c r="P1522" s="786"/>
      <c r="Q1522" s="786"/>
      <c r="R1522" s="787"/>
      <c r="S1522" s="787"/>
      <c r="T1522" s="788"/>
      <c r="U1522" s="787"/>
      <c r="V1522" s="787"/>
      <c r="W1522" s="783"/>
      <c r="X1522" s="789"/>
      <c r="Y1522" s="789"/>
      <c r="Z1522" s="789"/>
      <c r="AA1522" s="789"/>
      <c r="AB1522" s="789"/>
      <c r="AC1522" s="781"/>
      <c r="AD1522" s="782"/>
      <c r="AE1522" s="783"/>
      <c r="AF1522" s="784">
        <f t="shared" si="713"/>
        <v>0</v>
      </c>
      <c r="AG1522" s="784"/>
      <c r="AH1522" s="784"/>
      <c r="AI1522" s="784"/>
      <c r="AJ1522" s="784">
        <f t="shared" si="701"/>
        <v>0</v>
      </c>
      <c r="AK1522" s="784"/>
      <c r="AL1522" s="784"/>
      <c r="AM1522" s="784"/>
      <c r="AN1522" s="784">
        <f t="shared" si="702"/>
        <v>0</v>
      </c>
      <c r="AO1522" s="784"/>
      <c r="AP1522" s="784"/>
      <c r="AQ1522" s="784"/>
      <c r="AR1522" s="363"/>
      <c r="AS1522" s="785">
        <f t="shared" si="703"/>
        <v>0</v>
      </c>
      <c r="AT1522" s="785"/>
      <c r="AU1522" s="785"/>
      <c r="AV1522" s="785"/>
      <c r="AW1522" s="785">
        <f t="shared" si="704"/>
        <v>0</v>
      </c>
      <c r="AX1522" s="91"/>
      <c r="AY1522" s="116">
        <f t="shared" si="705"/>
        <v>0</v>
      </c>
      <c r="AZ1522" s="116">
        <f t="shared" si="706"/>
        <v>0</v>
      </c>
      <c r="BA1522" s="116">
        <f t="shared" si="707"/>
        <v>0</v>
      </c>
      <c r="BB1522" s="116">
        <f t="shared" si="708"/>
        <v>0</v>
      </c>
      <c r="BC1522" s="115">
        <f t="shared" si="714"/>
        <v>0</v>
      </c>
      <c r="BD1522" s="116">
        <f t="shared" si="709"/>
        <v>0</v>
      </c>
      <c r="BE1522" s="120">
        <f t="shared" si="715"/>
        <v>0</v>
      </c>
      <c r="BF1522" s="115">
        <f t="shared" si="716"/>
        <v>0</v>
      </c>
      <c r="BG1522" s="116">
        <f t="shared" si="710"/>
        <v>0</v>
      </c>
      <c r="BH1522" s="120">
        <f t="shared" si="717"/>
        <v>0</v>
      </c>
      <c r="BI1522" s="115">
        <f t="shared" si="718"/>
        <v>0</v>
      </c>
      <c r="BJ1522" s="116">
        <f t="shared" si="711"/>
        <v>0</v>
      </c>
      <c r="BK1522" s="120">
        <f t="shared" si="719"/>
        <v>0</v>
      </c>
      <c r="BL1522" s="120">
        <f t="shared" si="720"/>
        <v>0</v>
      </c>
      <c r="BN1522" s="375">
        <f t="shared" si="712"/>
        <v>0</v>
      </c>
      <c r="BP1522" s="380"/>
      <c r="DH1522" s="102"/>
    </row>
    <row r="1523" spans="1:112" hidden="1">
      <c r="A1523" s="110"/>
      <c r="B1523" s="786"/>
      <c r="C1523" s="786"/>
      <c r="D1523" s="786"/>
      <c r="E1523" s="786"/>
      <c r="F1523" s="786"/>
      <c r="G1523" s="786"/>
      <c r="H1523" s="786"/>
      <c r="I1523" s="786"/>
      <c r="J1523" s="786"/>
      <c r="K1523" s="786"/>
      <c r="L1523" s="786"/>
      <c r="M1523" s="786"/>
      <c r="N1523" s="786"/>
      <c r="O1523" s="786"/>
      <c r="P1523" s="786"/>
      <c r="Q1523" s="786"/>
      <c r="R1523" s="787"/>
      <c r="S1523" s="787"/>
      <c r="T1523" s="788"/>
      <c r="U1523" s="787"/>
      <c r="V1523" s="787"/>
      <c r="W1523" s="783"/>
      <c r="X1523" s="789"/>
      <c r="Y1523" s="789"/>
      <c r="Z1523" s="789"/>
      <c r="AA1523" s="789"/>
      <c r="AB1523" s="789"/>
      <c r="AC1523" s="781"/>
      <c r="AD1523" s="782"/>
      <c r="AE1523" s="783"/>
      <c r="AF1523" s="784">
        <f t="shared" si="713"/>
        <v>0</v>
      </c>
      <c r="AG1523" s="784"/>
      <c r="AH1523" s="784"/>
      <c r="AI1523" s="784"/>
      <c r="AJ1523" s="784">
        <f t="shared" si="701"/>
        <v>0</v>
      </c>
      <c r="AK1523" s="784"/>
      <c r="AL1523" s="784"/>
      <c r="AM1523" s="784"/>
      <c r="AN1523" s="784">
        <f t="shared" si="702"/>
        <v>0</v>
      </c>
      <c r="AO1523" s="784"/>
      <c r="AP1523" s="784"/>
      <c r="AQ1523" s="784"/>
      <c r="AR1523" s="363"/>
      <c r="AS1523" s="785">
        <f t="shared" si="703"/>
        <v>0</v>
      </c>
      <c r="AT1523" s="785"/>
      <c r="AU1523" s="785"/>
      <c r="AV1523" s="785"/>
      <c r="AW1523" s="785">
        <f t="shared" si="704"/>
        <v>0</v>
      </c>
      <c r="AX1523" s="91"/>
      <c r="AY1523" s="116">
        <f t="shared" si="705"/>
        <v>0</v>
      </c>
      <c r="AZ1523" s="116">
        <f t="shared" si="706"/>
        <v>0</v>
      </c>
      <c r="BA1523" s="116">
        <f t="shared" si="707"/>
        <v>0</v>
      </c>
      <c r="BB1523" s="116">
        <f t="shared" si="708"/>
        <v>0</v>
      </c>
      <c r="BC1523" s="115">
        <f t="shared" si="714"/>
        <v>0</v>
      </c>
      <c r="BD1523" s="116">
        <f t="shared" si="709"/>
        <v>0</v>
      </c>
      <c r="BE1523" s="120">
        <f t="shared" si="715"/>
        <v>0</v>
      </c>
      <c r="BF1523" s="115">
        <f t="shared" si="716"/>
        <v>0</v>
      </c>
      <c r="BG1523" s="116">
        <f t="shared" si="710"/>
        <v>0</v>
      </c>
      <c r="BH1523" s="120">
        <f t="shared" si="717"/>
        <v>0</v>
      </c>
      <c r="BI1523" s="115">
        <f t="shared" si="718"/>
        <v>0</v>
      </c>
      <c r="BJ1523" s="116">
        <f t="shared" si="711"/>
        <v>0</v>
      </c>
      <c r="BK1523" s="120">
        <f t="shared" si="719"/>
        <v>0</v>
      </c>
      <c r="BL1523" s="120">
        <f t="shared" si="720"/>
        <v>0</v>
      </c>
      <c r="BN1523" s="375">
        <f t="shared" si="712"/>
        <v>0</v>
      </c>
      <c r="BP1523" s="380"/>
      <c r="DH1523" s="102"/>
    </row>
    <row r="1524" spans="1:112" hidden="1">
      <c r="A1524" s="110"/>
      <c r="B1524" s="786"/>
      <c r="C1524" s="786"/>
      <c r="D1524" s="786"/>
      <c r="E1524" s="786"/>
      <c r="F1524" s="786"/>
      <c r="G1524" s="786"/>
      <c r="H1524" s="786"/>
      <c r="I1524" s="786"/>
      <c r="J1524" s="786"/>
      <c r="K1524" s="786"/>
      <c r="L1524" s="786"/>
      <c r="M1524" s="786"/>
      <c r="N1524" s="786"/>
      <c r="O1524" s="786"/>
      <c r="P1524" s="786"/>
      <c r="Q1524" s="786"/>
      <c r="R1524" s="787"/>
      <c r="S1524" s="787"/>
      <c r="T1524" s="788"/>
      <c r="U1524" s="787"/>
      <c r="V1524" s="787"/>
      <c r="W1524" s="783"/>
      <c r="X1524" s="789"/>
      <c r="Y1524" s="789"/>
      <c r="Z1524" s="789"/>
      <c r="AA1524" s="789"/>
      <c r="AB1524" s="789"/>
      <c r="AC1524" s="781"/>
      <c r="AD1524" s="782"/>
      <c r="AE1524" s="783"/>
      <c r="AF1524" s="784">
        <f t="shared" si="713"/>
        <v>0</v>
      </c>
      <c r="AG1524" s="784"/>
      <c r="AH1524" s="784"/>
      <c r="AI1524" s="784"/>
      <c r="AJ1524" s="784">
        <f t="shared" si="701"/>
        <v>0</v>
      </c>
      <c r="AK1524" s="784"/>
      <c r="AL1524" s="784"/>
      <c r="AM1524" s="784"/>
      <c r="AN1524" s="784">
        <f t="shared" si="702"/>
        <v>0</v>
      </c>
      <c r="AO1524" s="784"/>
      <c r="AP1524" s="784"/>
      <c r="AQ1524" s="784"/>
      <c r="AR1524" s="363"/>
      <c r="AS1524" s="785">
        <f t="shared" si="703"/>
        <v>0</v>
      </c>
      <c r="AT1524" s="785"/>
      <c r="AU1524" s="785"/>
      <c r="AV1524" s="785"/>
      <c r="AW1524" s="785">
        <f t="shared" si="704"/>
        <v>0</v>
      </c>
      <c r="AX1524" s="91"/>
      <c r="AY1524" s="116">
        <f t="shared" si="705"/>
        <v>0</v>
      </c>
      <c r="AZ1524" s="116">
        <f t="shared" si="706"/>
        <v>0</v>
      </c>
      <c r="BA1524" s="116">
        <f t="shared" si="707"/>
        <v>0</v>
      </c>
      <c r="BB1524" s="116">
        <f t="shared" si="708"/>
        <v>0</v>
      </c>
      <c r="BC1524" s="115">
        <f t="shared" si="714"/>
        <v>0</v>
      </c>
      <c r="BD1524" s="116">
        <f t="shared" si="709"/>
        <v>0</v>
      </c>
      <c r="BE1524" s="120">
        <f t="shared" si="715"/>
        <v>0</v>
      </c>
      <c r="BF1524" s="115">
        <f t="shared" si="716"/>
        <v>0</v>
      </c>
      <c r="BG1524" s="116">
        <f t="shared" si="710"/>
        <v>0</v>
      </c>
      <c r="BH1524" s="120">
        <f t="shared" si="717"/>
        <v>0</v>
      </c>
      <c r="BI1524" s="115">
        <f t="shared" si="718"/>
        <v>0</v>
      </c>
      <c r="BJ1524" s="116">
        <f t="shared" si="711"/>
        <v>0</v>
      </c>
      <c r="BK1524" s="120">
        <f t="shared" si="719"/>
        <v>0</v>
      </c>
      <c r="BL1524" s="120">
        <f t="shared" si="720"/>
        <v>0</v>
      </c>
      <c r="BN1524" s="375">
        <f t="shared" si="712"/>
        <v>0</v>
      </c>
      <c r="BP1524" s="380"/>
      <c r="DH1524" s="102"/>
    </row>
    <row r="1525" spans="1:112" hidden="1">
      <c r="A1525" s="110"/>
      <c r="B1525" s="786"/>
      <c r="C1525" s="786"/>
      <c r="D1525" s="786"/>
      <c r="E1525" s="786"/>
      <c r="F1525" s="786"/>
      <c r="G1525" s="786"/>
      <c r="H1525" s="786"/>
      <c r="I1525" s="786"/>
      <c r="J1525" s="786"/>
      <c r="K1525" s="786"/>
      <c r="L1525" s="786"/>
      <c r="M1525" s="786"/>
      <c r="N1525" s="786"/>
      <c r="O1525" s="786"/>
      <c r="P1525" s="786"/>
      <c r="Q1525" s="786"/>
      <c r="R1525" s="787"/>
      <c r="S1525" s="787"/>
      <c r="T1525" s="788"/>
      <c r="U1525" s="787"/>
      <c r="V1525" s="787"/>
      <c r="W1525" s="783"/>
      <c r="X1525" s="789"/>
      <c r="Y1525" s="789"/>
      <c r="Z1525" s="789"/>
      <c r="AA1525" s="789"/>
      <c r="AB1525" s="789"/>
      <c r="AC1525" s="781"/>
      <c r="AD1525" s="782"/>
      <c r="AE1525" s="783"/>
      <c r="AF1525" s="784">
        <f t="shared" si="713"/>
        <v>0</v>
      </c>
      <c r="AG1525" s="784"/>
      <c r="AH1525" s="784"/>
      <c r="AI1525" s="784"/>
      <c r="AJ1525" s="784">
        <f t="shared" si="701"/>
        <v>0</v>
      </c>
      <c r="AK1525" s="784"/>
      <c r="AL1525" s="784"/>
      <c r="AM1525" s="784"/>
      <c r="AN1525" s="784">
        <f t="shared" si="702"/>
        <v>0</v>
      </c>
      <c r="AO1525" s="784"/>
      <c r="AP1525" s="784"/>
      <c r="AQ1525" s="784"/>
      <c r="AR1525" s="363"/>
      <c r="AS1525" s="785">
        <f t="shared" si="703"/>
        <v>0</v>
      </c>
      <c r="AT1525" s="785"/>
      <c r="AU1525" s="785"/>
      <c r="AV1525" s="785"/>
      <c r="AW1525" s="785">
        <f t="shared" si="704"/>
        <v>0</v>
      </c>
      <c r="AX1525" s="91"/>
      <c r="AY1525" s="116">
        <f t="shared" si="705"/>
        <v>0</v>
      </c>
      <c r="AZ1525" s="116">
        <f t="shared" si="706"/>
        <v>0</v>
      </c>
      <c r="BA1525" s="116">
        <f t="shared" si="707"/>
        <v>0</v>
      </c>
      <c r="BB1525" s="116">
        <f t="shared" si="708"/>
        <v>0</v>
      </c>
      <c r="BC1525" s="115">
        <f t="shared" si="714"/>
        <v>0</v>
      </c>
      <c r="BD1525" s="116">
        <f t="shared" si="709"/>
        <v>0</v>
      </c>
      <c r="BE1525" s="120">
        <f t="shared" si="715"/>
        <v>0</v>
      </c>
      <c r="BF1525" s="115">
        <f t="shared" si="716"/>
        <v>0</v>
      </c>
      <c r="BG1525" s="116">
        <f t="shared" si="710"/>
        <v>0</v>
      </c>
      <c r="BH1525" s="120">
        <f t="shared" si="717"/>
        <v>0</v>
      </c>
      <c r="BI1525" s="115">
        <f t="shared" si="718"/>
        <v>0</v>
      </c>
      <c r="BJ1525" s="116">
        <f t="shared" si="711"/>
        <v>0</v>
      </c>
      <c r="BK1525" s="120">
        <f t="shared" si="719"/>
        <v>0</v>
      </c>
      <c r="BL1525" s="120">
        <f t="shared" si="720"/>
        <v>0</v>
      </c>
      <c r="BN1525" s="375">
        <f t="shared" si="712"/>
        <v>0</v>
      </c>
      <c r="BP1525" s="380"/>
      <c r="DH1525" s="102"/>
    </row>
    <row r="1526" spans="1:112" hidden="1">
      <c r="A1526" s="110"/>
      <c r="B1526" s="786"/>
      <c r="C1526" s="786"/>
      <c r="D1526" s="786"/>
      <c r="E1526" s="786"/>
      <c r="F1526" s="786"/>
      <c r="G1526" s="786"/>
      <c r="H1526" s="786"/>
      <c r="I1526" s="786"/>
      <c r="J1526" s="786"/>
      <c r="K1526" s="786"/>
      <c r="L1526" s="786"/>
      <c r="M1526" s="786"/>
      <c r="N1526" s="786"/>
      <c r="O1526" s="786"/>
      <c r="P1526" s="786"/>
      <c r="Q1526" s="786"/>
      <c r="R1526" s="787"/>
      <c r="S1526" s="787"/>
      <c r="T1526" s="788"/>
      <c r="U1526" s="787"/>
      <c r="V1526" s="787"/>
      <c r="W1526" s="783"/>
      <c r="X1526" s="789"/>
      <c r="Y1526" s="789"/>
      <c r="Z1526" s="789"/>
      <c r="AA1526" s="789"/>
      <c r="AB1526" s="789"/>
      <c r="AC1526" s="781"/>
      <c r="AD1526" s="782"/>
      <c r="AE1526" s="783"/>
      <c r="AF1526" s="784">
        <f t="shared" si="713"/>
        <v>0</v>
      </c>
      <c r="AG1526" s="784"/>
      <c r="AH1526" s="784"/>
      <c r="AI1526" s="784"/>
      <c r="AJ1526" s="784">
        <f t="shared" si="701"/>
        <v>0</v>
      </c>
      <c r="AK1526" s="784"/>
      <c r="AL1526" s="784"/>
      <c r="AM1526" s="784"/>
      <c r="AN1526" s="784">
        <f t="shared" si="702"/>
        <v>0</v>
      </c>
      <c r="AO1526" s="784"/>
      <c r="AP1526" s="784"/>
      <c r="AQ1526" s="784"/>
      <c r="AR1526" s="363"/>
      <c r="AS1526" s="785">
        <f t="shared" si="703"/>
        <v>0</v>
      </c>
      <c r="AT1526" s="785"/>
      <c r="AU1526" s="785"/>
      <c r="AV1526" s="785"/>
      <c r="AW1526" s="785">
        <f t="shared" si="704"/>
        <v>0</v>
      </c>
      <c r="AX1526" s="91"/>
      <c r="AY1526" s="116">
        <f t="shared" si="705"/>
        <v>0</v>
      </c>
      <c r="AZ1526" s="116">
        <f t="shared" si="706"/>
        <v>0</v>
      </c>
      <c r="BA1526" s="116">
        <f t="shared" si="707"/>
        <v>0</v>
      </c>
      <c r="BB1526" s="116">
        <f t="shared" si="708"/>
        <v>0</v>
      </c>
      <c r="BC1526" s="115">
        <f t="shared" si="714"/>
        <v>0</v>
      </c>
      <c r="BD1526" s="116">
        <f t="shared" si="709"/>
        <v>0</v>
      </c>
      <c r="BE1526" s="120">
        <f t="shared" si="715"/>
        <v>0</v>
      </c>
      <c r="BF1526" s="115">
        <f t="shared" si="716"/>
        <v>0</v>
      </c>
      <c r="BG1526" s="116">
        <f t="shared" si="710"/>
        <v>0</v>
      </c>
      <c r="BH1526" s="120">
        <f t="shared" si="717"/>
        <v>0</v>
      </c>
      <c r="BI1526" s="115">
        <f t="shared" si="718"/>
        <v>0</v>
      </c>
      <c r="BJ1526" s="116">
        <f t="shared" si="711"/>
        <v>0</v>
      </c>
      <c r="BK1526" s="120">
        <f t="shared" si="719"/>
        <v>0</v>
      </c>
      <c r="BL1526" s="120">
        <f t="shared" si="720"/>
        <v>0</v>
      </c>
      <c r="BN1526" s="375">
        <f t="shared" si="712"/>
        <v>0</v>
      </c>
      <c r="BP1526" s="380"/>
      <c r="DH1526" s="102"/>
    </row>
    <row r="1527" spans="1:112" hidden="1">
      <c r="A1527" s="110"/>
      <c r="B1527" s="786"/>
      <c r="C1527" s="786"/>
      <c r="D1527" s="786"/>
      <c r="E1527" s="786"/>
      <c r="F1527" s="786"/>
      <c r="G1527" s="786"/>
      <c r="H1527" s="786"/>
      <c r="I1527" s="786"/>
      <c r="J1527" s="786"/>
      <c r="K1527" s="786"/>
      <c r="L1527" s="786"/>
      <c r="M1527" s="786"/>
      <c r="N1527" s="786"/>
      <c r="O1527" s="786"/>
      <c r="P1527" s="786"/>
      <c r="Q1527" s="786"/>
      <c r="R1527" s="787"/>
      <c r="S1527" s="787"/>
      <c r="T1527" s="788"/>
      <c r="U1527" s="787"/>
      <c r="V1527" s="787"/>
      <c r="W1527" s="783"/>
      <c r="X1527" s="789"/>
      <c r="Y1527" s="789"/>
      <c r="Z1527" s="789"/>
      <c r="AA1527" s="789"/>
      <c r="AB1527" s="789"/>
      <c r="AC1527" s="781"/>
      <c r="AD1527" s="782"/>
      <c r="AE1527" s="783"/>
      <c r="AF1527" s="784">
        <f t="shared" si="713"/>
        <v>0</v>
      </c>
      <c r="AG1527" s="784"/>
      <c r="AH1527" s="784"/>
      <c r="AI1527" s="784"/>
      <c r="AJ1527" s="784">
        <f t="shared" si="701"/>
        <v>0</v>
      </c>
      <c r="AK1527" s="784"/>
      <c r="AL1527" s="784"/>
      <c r="AM1527" s="784"/>
      <c r="AN1527" s="784">
        <f t="shared" si="702"/>
        <v>0</v>
      </c>
      <c r="AO1527" s="784"/>
      <c r="AP1527" s="784"/>
      <c r="AQ1527" s="784"/>
      <c r="AR1527" s="363"/>
      <c r="AS1527" s="785">
        <f t="shared" si="703"/>
        <v>0</v>
      </c>
      <c r="AT1527" s="785"/>
      <c r="AU1527" s="785"/>
      <c r="AV1527" s="785"/>
      <c r="AW1527" s="785">
        <f t="shared" si="704"/>
        <v>0</v>
      </c>
      <c r="AX1527" s="91"/>
      <c r="AY1527" s="116">
        <f t="shared" si="705"/>
        <v>0</v>
      </c>
      <c r="AZ1527" s="116">
        <f t="shared" si="706"/>
        <v>0</v>
      </c>
      <c r="BA1527" s="116">
        <f t="shared" si="707"/>
        <v>0</v>
      </c>
      <c r="BB1527" s="116">
        <f t="shared" si="708"/>
        <v>0</v>
      </c>
      <c r="BC1527" s="115">
        <f t="shared" si="714"/>
        <v>0</v>
      </c>
      <c r="BD1527" s="116">
        <f t="shared" si="709"/>
        <v>0</v>
      </c>
      <c r="BE1527" s="120">
        <f t="shared" si="715"/>
        <v>0</v>
      </c>
      <c r="BF1527" s="115">
        <f t="shared" si="716"/>
        <v>0</v>
      </c>
      <c r="BG1527" s="116">
        <f t="shared" si="710"/>
        <v>0</v>
      </c>
      <c r="BH1527" s="120">
        <f t="shared" si="717"/>
        <v>0</v>
      </c>
      <c r="BI1527" s="115">
        <f t="shared" si="718"/>
        <v>0</v>
      </c>
      <c r="BJ1527" s="116">
        <f t="shared" si="711"/>
        <v>0</v>
      </c>
      <c r="BK1527" s="120">
        <f t="shared" si="719"/>
        <v>0</v>
      </c>
      <c r="BL1527" s="120">
        <f t="shared" si="720"/>
        <v>0</v>
      </c>
      <c r="BN1527" s="375">
        <f t="shared" si="712"/>
        <v>0</v>
      </c>
      <c r="BP1527" s="380"/>
      <c r="DH1527" s="102"/>
    </row>
    <row r="1528" spans="1:112" hidden="1">
      <c r="A1528" s="110"/>
      <c r="B1528" s="786"/>
      <c r="C1528" s="786"/>
      <c r="D1528" s="786"/>
      <c r="E1528" s="786"/>
      <c r="F1528" s="786"/>
      <c r="G1528" s="786"/>
      <c r="H1528" s="786"/>
      <c r="I1528" s="786"/>
      <c r="J1528" s="786"/>
      <c r="K1528" s="786"/>
      <c r="L1528" s="786"/>
      <c r="M1528" s="786"/>
      <c r="N1528" s="786"/>
      <c r="O1528" s="786"/>
      <c r="P1528" s="786"/>
      <c r="Q1528" s="786"/>
      <c r="R1528" s="787"/>
      <c r="S1528" s="787"/>
      <c r="T1528" s="788"/>
      <c r="U1528" s="787"/>
      <c r="V1528" s="787"/>
      <c r="W1528" s="783"/>
      <c r="X1528" s="789"/>
      <c r="Y1528" s="789"/>
      <c r="Z1528" s="789"/>
      <c r="AA1528" s="789"/>
      <c r="AB1528" s="789"/>
      <c r="AC1528" s="781"/>
      <c r="AD1528" s="782"/>
      <c r="AE1528" s="783"/>
      <c r="AF1528" s="784">
        <f t="shared" si="713"/>
        <v>0</v>
      </c>
      <c r="AG1528" s="784"/>
      <c r="AH1528" s="784"/>
      <c r="AI1528" s="784"/>
      <c r="AJ1528" s="784">
        <f t="shared" si="701"/>
        <v>0</v>
      </c>
      <c r="AK1528" s="784"/>
      <c r="AL1528" s="784"/>
      <c r="AM1528" s="784"/>
      <c r="AN1528" s="784">
        <f t="shared" si="702"/>
        <v>0</v>
      </c>
      <c r="AO1528" s="784"/>
      <c r="AP1528" s="784"/>
      <c r="AQ1528" s="784"/>
      <c r="AR1528" s="363"/>
      <c r="AS1528" s="785">
        <f t="shared" si="703"/>
        <v>0</v>
      </c>
      <c r="AT1528" s="785"/>
      <c r="AU1528" s="785"/>
      <c r="AV1528" s="785"/>
      <c r="AW1528" s="785">
        <f t="shared" si="704"/>
        <v>0</v>
      </c>
      <c r="AX1528" s="91"/>
      <c r="AY1528" s="116">
        <f t="shared" si="705"/>
        <v>0</v>
      </c>
      <c r="AZ1528" s="116">
        <f t="shared" si="706"/>
        <v>0</v>
      </c>
      <c r="BA1528" s="116">
        <f t="shared" si="707"/>
        <v>0</v>
      </c>
      <c r="BB1528" s="116">
        <f t="shared" si="708"/>
        <v>0</v>
      </c>
      <c r="BC1528" s="115">
        <f t="shared" si="714"/>
        <v>0</v>
      </c>
      <c r="BD1528" s="116">
        <f t="shared" si="709"/>
        <v>0</v>
      </c>
      <c r="BE1528" s="120">
        <f t="shared" si="715"/>
        <v>0</v>
      </c>
      <c r="BF1528" s="115">
        <f t="shared" si="716"/>
        <v>0</v>
      </c>
      <c r="BG1528" s="116">
        <f t="shared" si="710"/>
        <v>0</v>
      </c>
      <c r="BH1528" s="120">
        <f t="shared" si="717"/>
        <v>0</v>
      </c>
      <c r="BI1528" s="115">
        <f t="shared" si="718"/>
        <v>0</v>
      </c>
      <c r="BJ1528" s="116">
        <f t="shared" si="711"/>
        <v>0</v>
      </c>
      <c r="BK1528" s="120">
        <f t="shared" si="719"/>
        <v>0</v>
      </c>
      <c r="BL1528" s="120">
        <f t="shared" si="720"/>
        <v>0</v>
      </c>
      <c r="BN1528" s="375">
        <f t="shared" si="712"/>
        <v>0</v>
      </c>
      <c r="BP1528" s="380"/>
      <c r="DH1528" s="102"/>
    </row>
    <row r="1529" spans="1:112" hidden="1">
      <c r="A1529" s="110"/>
      <c r="B1529" s="786"/>
      <c r="C1529" s="786"/>
      <c r="D1529" s="786"/>
      <c r="E1529" s="786"/>
      <c r="F1529" s="786"/>
      <c r="G1529" s="786"/>
      <c r="H1529" s="786"/>
      <c r="I1529" s="786"/>
      <c r="J1529" s="786"/>
      <c r="K1529" s="786"/>
      <c r="L1529" s="786"/>
      <c r="M1529" s="786"/>
      <c r="N1529" s="786"/>
      <c r="O1529" s="786"/>
      <c r="P1529" s="786"/>
      <c r="Q1529" s="786"/>
      <c r="R1529" s="787"/>
      <c r="S1529" s="787"/>
      <c r="T1529" s="788"/>
      <c r="U1529" s="787"/>
      <c r="V1529" s="787"/>
      <c r="W1529" s="783"/>
      <c r="X1529" s="789"/>
      <c r="Y1529" s="789"/>
      <c r="Z1529" s="789"/>
      <c r="AA1529" s="789"/>
      <c r="AB1529" s="789"/>
      <c r="AC1529" s="781"/>
      <c r="AD1529" s="782"/>
      <c r="AE1529" s="783"/>
      <c r="AF1529" s="784">
        <f t="shared" si="713"/>
        <v>0</v>
      </c>
      <c r="AG1529" s="784"/>
      <c r="AH1529" s="784"/>
      <c r="AI1529" s="784"/>
      <c r="AJ1529" s="784">
        <f t="shared" si="701"/>
        <v>0</v>
      </c>
      <c r="AK1529" s="784"/>
      <c r="AL1529" s="784"/>
      <c r="AM1529" s="784"/>
      <c r="AN1529" s="784">
        <f t="shared" si="702"/>
        <v>0</v>
      </c>
      <c r="AO1529" s="784"/>
      <c r="AP1529" s="784"/>
      <c r="AQ1529" s="784"/>
      <c r="AR1529" s="363"/>
      <c r="AS1529" s="785">
        <f t="shared" si="703"/>
        <v>0</v>
      </c>
      <c r="AT1529" s="785"/>
      <c r="AU1529" s="785"/>
      <c r="AV1529" s="785"/>
      <c r="AW1529" s="785">
        <f t="shared" si="704"/>
        <v>0</v>
      </c>
      <c r="AX1529" s="91"/>
      <c r="AY1529" s="116">
        <f t="shared" si="705"/>
        <v>0</v>
      </c>
      <c r="AZ1529" s="116">
        <f t="shared" si="706"/>
        <v>0</v>
      </c>
      <c r="BA1529" s="116">
        <f t="shared" si="707"/>
        <v>0</v>
      </c>
      <c r="BB1529" s="116">
        <f t="shared" si="708"/>
        <v>0</v>
      </c>
      <c r="BC1529" s="115">
        <f t="shared" si="714"/>
        <v>0</v>
      </c>
      <c r="BD1529" s="116">
        <f t="shared" si="709"/>
        <v>0</v>
      </c>
      <c r="BE1529" s="120">
        <f t="shared" si="715"/>
        <v>0</v>
      </c>
      <c r="BF1529" s="115">
        <f t="shared" si="716"/>
        <v>0</v>
      </c>
      <c r="BG1529" s="116">
        <f t="shared" si="710"/>
        <v>0</v>
      </c>
      <c r="BH1529" s="120">
        <f t="shared" si="717"/>
        <v>0</v>
      </c>
      <c r="BI1529" s="115">
        <f t="shared" si="718"/>
        <v>0</v>
      </c>
      <c r="BJ1529" s="116">
        <f t="shared" si="711"/>
        <v>0</v>
      </c>
      <c r="BK1529" s="120">
        <f t="shared" si="719"/>
        <v>0</v>
      </c>
      <c r="BL1529" s="120">
        <f t="shared" si="720"/>
        <v>0</v>
      </c>
      <c r="BN1529" s="375">
        <f t="shared" si="712"/>
        <v>0</v>
      </c>
      <c r="BP1529" s="380"/>
      <c r="DH1529" s="102"/>
    </row>
    <row r="1530" spans="1:112" hidden="1">
      <c r="A1530" s="110"/>
      <c r="B1530" s="786"/>
      <c r="C1530" s="786"/>
      <c r="D1530" s="786"/>
      <c r="E1530" s="786"/>
      <c r="F1530" s="786"/>
      <c r="G1530" s="786"/>
      <c r="H1530" s="786"/>
      <c r="I1530" s="786"/>
      <c r="J1530" s="786"/>
      <c r="K1530" s="786"/>
      <c r="L1530" s="786"/>
      <c r="M1530" s="786"/>
      <c r="N1530" s="786"/>
      <c r="O1530" s="786"/>
      <c r="P1530" s="786"/>
      <c r="Q1530" s="786"/>
      <c r="R1530" s="787"/>
      <c r="S1530" s="787"/>
      <c r="T1530" s="788"/>
      <c r="U1530" s="787"/>
      <c r="V1530" s="787"/>
      <c r="W1530" s="783"/>
      <c r="X1530" s="789"/>
      <c r="Y1530" s="789"/>
      <c r="Z1530" s="789"/>
      <c r="AA1530" s="789"/>
      <c r="AB1530" s="789"/>
      <c r="AC1530" s="781"/>
      <c r="AD1530" s="782"/>
      <c r="AE1530" s="783"/>
      <c r="AF1530" s="784">
        <f t="shared" si="713"/>
        <v>0</v>
      </c>
      <c r="AG1530" s="784"/>
      <c r="AH1530" s="784"/>
      <c r="AI1530" s="784"/>
      <c r="AJ1530" s="784">
        <f t="shared" si="701"/>
        <v>0</v>
      </c>
      <c r="AK1530" s="784"/>
      <c r="AL1530" s="784"/>
      <c r="AM1530" s="784"/>
      <c r="AN1530" s="784">
        <f t="shared" si="702"/>
        <v>0</v>
      </c>
      <c r="AO1530" s="784"/>
      <c r="AP1530" s="784"/>
      <c r="AQ1530" s="784"/>
      <c r="AR1530" s="363"/>
      <c r="AS1530" s="785">
        <f t="shared" si="703"/>
        <v>0</v>
      </c>
      <c r="AT1530" s="785"/>
      <c r="AU1530" s="785"/>
      <c r="AV1530" s="785"/>
      <c r="AW1530" s="785">
        <f t="shared" si="704"/>
        <v>0</v>
      </c>
      <c r="AX1530" s="91"/>
      <c r="AY1530" s="116">
        <f t="shared" si="705"/>
        <v>0</v>
      </c>
      <c r="AZ1530" s="116">
        <f t="shared" si="706"/>
        <v>0</v>
      </c>
      <c r="BA1530" s="116">
        <f t="shared" si="707"/>
        <v>0</v>
      </c>
      <c r="BB1530" s="116">
        <f t="shared" si="708"/>
        <v>0</v>
      </c>
      <c r="BC1530" s="115">
        <f t="shared" si="714"/>
        <v>0</v>
      </c>
      <c r="BD1530" s="116">
        <f t="shared" si="709"/>
        <v>0</v>
      </c>
      <c r="BE1530" s="120">
        <f t="shared" si="715"/>
        <v>0</v>
      </c>
      <c r="BF1530" s="115">
        <f t="shared" si="716"/>
        <v>0</v>
      </c>
      <c r="BG1530" s="116">
        <f t="shared" si="710"/>
        <v>0</v>
      </c>
      <c r="BH1530" s="120">
        <f t="shared" si="717"/>
        <v>0</v>
      </c>
      <c r="BI1530" s="115">
        <f t="shared" si="718"/>
        <v>0</v>
      </c>
      <c r="BJ1530" s="116">
        <f t="shared" si="711"/>
        <v>0</v>
      </c>
      <c r="BK1530" s="120">
        <f t="shared" si="719"/>
        <v>0</v>
      </c>
      <c r="BL1530" s="120">
        <f t="shared" si="720"/>
        <v>0</v>
      </c>
      <c r="BN1530" s="375">
        <f t="shared" si="712"/>
        <v>0</v>
      </c>
      <c r="BP1530" s="380"/>
      <c r="DH1530" s="102"/>
    </row>
    <row r="1531" spans="1:112" hidden="1">
      <c r="A1531" s="110"/>
      <c r="B1531" s="786"/>
      <c r="C1531" s="786"/>
      <c r="D1531" s="786"/>
      <c r="E1531" s="786"/>
      <c r="F1531" s="786"/>
      <c r="G1531" s="786"/>
      <c r="H1531" s="786"/>
      <c r="I1531" s="786"/>
      <c r="J1531" s="786"/>
      <c r="K1531" s="786"/>
      <c r="L1531" s="786"/>
      <c r="M1531" s="786"/>
      <c r="N1531" s="786"/>
      <c r="O1531" s="786"/>
      <c r="P1531" s="786"/>
      <c r="Q1531" s="786"/>
      <c r="R1531" s="787"/>
      <c r="S1531" s="787"/>
      <c r="T1531" s="788"/>
      <c r="U1531" s="787"/>
      <c r="V1531" s="787"/>
      <c r="W1531" s="783"/>
      <c r="X1531" s="789"/>
      <c r="Y1531" s="789"/>
      <c r="Z1531" s="789"/>
      <c r="AA1531" s="789"/>
      <c r="AB1531" s="789"/>
      <c r="AC1531" s="781"/>
      <c r="AD1531" s="782"/>
      <c r="AE1531" s="783"/>
      <c r="AF1531" s="784">
        <f t="shared" si="713"/>
        <v>0</v>
      </c>
      <c r="AG1531" s="784"/>
      <c r="AH1531" s="784"/>
      <c r="AI1531" s="784"/>
      <c r="AJ1531" s="784">
        <f t="shared" si="701"/>
        <v>0</v>
      </c>
      <c r="AK1531" s="784"/>
      <c r="AL1531" s="784"/>
      <c r="AM1531" s="784"/>
      <c r="AN1531" s="784">
        <f t="shared" si="702"/>
        <v>0</v>
      </c>
      <c r="AO1531" s="784"/>
      <c r="AP1531" s="784"/>
      <c r="AQ1531" s="784"/>
      <c r="AR1531" s="363"/>
      <c r="AS1531" s="785">
        <f t="shared" si="703"/>
        <v>0</v>
      </c>
      <c r="AT1531" s="785"/>
      <c r="AU1531" s="785"/>
      <c r="AV1531" s="785"/>
      <c r="AW1531" s="785">
        <f t="shared" si="704"/>
        <v>0</v>
      </c>
      <c r="AX1531" s="91"/>
      <c r="AY1531" s="116">
        <f t="shared" si="705"/>
        <v>0</v>
      </c>
      <c r="AZ1531" s="116">
        <f t="shared" si="706"/>
        <v>0</v>
      </c>
      <c r="BA1531" s="116">
        <f t="shared" si="707"/>
        <v>0</v>
      </c>
      <c r="BB1531" s="116">
        <f t="shared" si="708"/>
        <v>0</v>
      </c>
      <c r="BC1531" s="115">
        <f t="shared" si="714"/>
        <v>0</v>
      </c>
      <c r="BD1531" s="116">
        <f t="shared" si="709"/>
        <v>0</v>
      </c>
      <c r="BE1531" s="120">
        <f t="shared" si="715"/>
        <v>0</v>
      </c>
      <c r="BF1531" s="115">
        <f t="shared" si="716"/>
        <v>0</v>
      </c>
      <c r="BG1531" s="116">
        <f t="shared" si="710"/>
        <v>0</v>
      </c>
      <c r="BH1531" s="120">
        <f t="shared" si="717"/>
        <v>0</v>
      </c>
      <c r="BI1531" s="115">
        <f t="shared" si="718"/>
        <v>0</v>
      </c>
      <c r="BJ1531" s="116">
        <f t="shared" si="711"/>
        <v>0</v>
      </c>
      <c r="BK1531" s="120">
        <f t="shared" si="719"/>
        <v>0</v>
      </c>
      <c r="BL1531" s="120">
        <f t="shared" si="720"/>
        <v>0</v>
      </c>
      <c r="BN1531" s="375">
        <f t="shared" si="712"/>
        <v>0</v>
      </c>
      <c r="BP1531" s="380"/>
      <c r="DH1531" s="102"/>
    </row>
    <row r="1532" spans="1:112" hidden="1">
      <c r="A1532" s="110"/>
      <c r="B1532" s="786"/>
      <c r="C1532" s="786"/>
      <c r="D1532" s="786"/>
      <c r="E1532" s="786"/>
      <c r="F1532" s="786"/>
      <c r="G1532" s="786"/>
      <c r="H1532" s="786"/>
      <c r="I1532" s="786"/>
      <c r="J1532" s="786"/>
      <c r="K1532" s="786"/>
      <c r="L1532" s="786"/>
      <c r="M1532" s="786"/>
      <c r="N1532" s="786"/>
      <c r="O1532" s="786"/>
      <c r="P1532" s="786"/>
      <c r="Q1532" s="786"/>
      <c r="R1532" s="787"/>
      <c r="S1532" s="787"/>
      <c r="T1532" s="788"/>
      <c r="U1532" s="787"/>
      <c r="V1532" s="787"/>
      <c r="W1532" s="783"/>
      <c r="X1532" s="789"/>
      <c r="Y1532" s="789"/>
      <c r="Z1532" s="789"/>
      <c r="AA1532" s="789"/>
      <c r="AB1532" s="789"/>
      <c r="AC1532" s="781"/>
      <c r="AD1532" s="782"/>
      <c r="AE1532" s="783"/>
      <c r="AF1532" s="784">
        <f t="shared" si="713"/>
        <v>0</v>
      </c>
      <c r="AG1532" s="784"/>
      <c r="AH1532" s="784"/>
      <c r="AI1532" s="784"/>
      <c r="AJ1532" s="784">
        <f t="shared" si="701"/>
        <v>0</v>
      </c>
      <c r="AK1532" s="784"/>
      <c r="AL1532" s="784"/>
      <c r="AM1532" s="784"/>
      <c r="AN1532" s="784">
        <f t="shared" si="702"/>
        <v>0</v>
      </c>
      <c r="AO1532" s="784"/>
      <c r="AP1532" s="784"/>
      <c r="AQ1532" s="784"/>
      <c r="AR1532" s="363"/>
      <c r="AS1532" s="785">
        <f t="shared" si="703"/>
        <v>0</v>
      </c>
      <c r="AT1532" s="785"/>
      <c r="AU1532" s="785"/>
      <c r="AV1532" s="785"/>
      <c r="AW1532" s="785">
        <f t="shared" si="704"/>
        <v>0</v>
      </c>
      <c r="AX1532" s="91"/>
      <c r="AY1532" s="116">
        <f t="shared" si="705"/>
        <v>0</v>
      </c>
      <c r="AZ1532" s="116">
        <f t="shared" si="706"/>
        <v>0</v>
      </c>
      <c r="BA1532" s="116">
        <f t="shared" si="707"/>
        <v>0</v>
      </c>
      <c r="BB1532" s="116">
        <f t="shared" si="708"/>
        <v>0</v>
      </c>
      <c r="BC1532" s="115">
        <f t="shared" si="714"/>
        <v>0</v>
      </c>
      <c r="BD1532" s="116">
        <f t="shared" si="709"/>
        <v>0</v>
      </c>
      <c r="BE1532" s="120">
        <f t="shared" si="715"/>
        <v>0</v>
      </c>
      <c r="BF1532" s="115">
        <f t="shared" si="716"/>
        <v>0</v>
      </c>
      <c r="BG1532" s="116">
        <f t="shared" si="710"/>
        <v>0</v>
      </c>
      <c r="BH1532" s="120">
        <f t="shared" si="717"/>
        <v>0</v>
      </c>
      <c r="BI1532" s="115">
        <f t="shared" si="718"/>
        <v>0</v>
      </c>
      <c r="BJ1532" s="116">
        <f t="shared" si="711"/>
        <v>0</v>
      </c>
      <c r="BK1532" s="120">
        <f t="shared" si="719"/>
        <v>0</v>
      </c>
      <c r="BL1532" s="120">
        <f t="shared" si="720"/>
        <v>0</v>
      </c>
      <c r="BN1532" s="375">
        <f t="shared" si="712"/>
        <v>0</v>
      </c>
      <c r="BP1532" s="380"/>
      <c r="DH1532" s="102"/>
    </row>
    <row r="1533" spans="1:112" hidden="1">
      <c r="A1533" s="110"/>
      <c r="B1533" s="786"/>
      <c r="C1533" s="786"/>
      <c r="D1533" s="786"/>
      <c r="E1533" s="786"/>
      <c r="F1533" s="786"/>
      <c r="G1533" s="786"/>
      <c r="H1533" s="786"/>
      <c r="I1533" s="786"/>
      <c r="J1533" s="786"/>
      <c r="K1533" s="786"/>
      <c r="L1533" s="786"/>
      <c r="M1533" s="786"/>
      <c r="N1533" s="786"/>
      <c r="O1533" s="786"/>
      <c r="P1533" s="786"/>
      <c r="Q1533" s="786"/>
      <c r="R1533" s="787"/>
      <c r="S1533" s="787"/>
      <c r="T1533" s="788"/>
      <c r="U1533" s="787"/>
      <c r="V1533" s="787"/>
      <c r="W1533" s="783"/>
      <c r="X1533" s="789"/>
      <c r="Y1533" s="789"/>
      <c r="Z1533" s="789"/>
      <c r="AA1533" s="789"/>
      <c r="AB1533" s="789"/>
      <c r="AC1533" s="781"/>
      <c r="AD1533" s="782"/>
      <c r="AE1533" s="783"/>
      <c r="AF1533" s="784">
        <f t="shared" si="713"/>
        <v>0</v>
      </c>
      <c r="AG1533" s="784"/>
      <c r="AH1533" s="784"/>
      <c r="AI1533" s="784"/>
      <c r="AJ1533" s="784">
        <f t="shared" si="701"/>
        <v>0</v>
      </c>
      <c r="AK1533" s="784"/>
      <c r="AL1533" s="784"/>
      <c r="AM1533" s="784"/>
      <c r="AN1533" s="784">
        <f t="shared" si="702"/>
        <v>0</v>
      </c>
      <c r="AO1533" s="784"/>
      <c r="AP1533" s="784"/>
      <c r="AQ1533" s="784"/>
      <c r="AR1533" s="363"/>
      <c r="AS1533" s="785">
        <f t="shared" si="703"/>
        <v>0</v>
      </c>
      <c r="AT1533" s="785"/>
      <c r="AU1533" s="785"/>
      <c r="AV1533" s="785"/>
      <c r="AW1533" s="785">
        <f t="shared" si="704"/>
        <v>0</v>
      </c>
      <c r="AX1533" s="91"/>
      <c r="AY1533" s="116">
        <f t="shared" si="705"/>
        <v>0</v>
      </c>
      <c r="AZ1533" s="116">
        <f t="shared" si="706"/>
        <v>0</v>
      </c>
      <c r="BA1533" s="116">
        <f t="shared" si="707"/>
        <v>0</v>
      </c>
      <c r="BB1533" s="116">
        <f t="shared" si="708"/>
        <v>0</v>
      </c>
      <c r="BC1533" s="115">
        <f t="shared" si="714"/>
        <v>0</v>
      </c>
      <c r="BD1533" s="116">
        <f t="shared" si="709"/>
        <v>0</v>
      </c>
      <c r="BE1533" s="120">
        <f t="shared" si="715"/>
        <v>0</v>
      </c>
      <c r="BF1533" s="115">
        <f t="shared" si="716"/>
        <v>0</v>
      </c>
      <c r="BG1533" s="116">
        <f t="shared" si="710"/>
        <v>0</v>
      </c>
      <c r="BH1533" s="120">
        <f t="shared" si="717"/>
        <v>0</v>
      </c>
      <c r="BI1533" s="115">
        <f t="shared" si="718"/>
        <v>0</v>
      </c>
      <c r="BJ1533" s="116">
        <f t="shared" si="711"/>
        <v>0</v>
      </c>
      <c r="BK1533" s="120">
        <f t="shared" si="719"/>
        <v>0</v>
      </c>
      <c r="BL1533" s="120">
        <f t="shared" si="720"/>
        <v>0</v>
      </c>
      <c r="BN1533" s="375">
        <f t="shared" si="712"/>
        <v>0</v>
      </c>
      <c r="BP1533" s="380"/>
      <c r="DH1533" s="102"/>
    </row>
    <row r="1534" spans="1:112" hidden="1">
      <c r="A1534" s="110"/>
      <c r="B1534" s="786"/>
      <c r="C1534" s="786"/>
      <c r="D1534" s="786"/>
      <c r="E1534" s="786"/>
      <c r="F1534" s="786"/>
      <c r="G1534" s="786"/>
      <c r="H1534" s="786"/>
      <c r="I1534" s="786"/>
      <c r="J1534" s="786"/>
      <c r="K1534" s="786"/>
      <c r="L1534" s="786"/>
      <c r="M1534" s="786"/>
      <c r="N1534" s="786"/>
      <c r="O1534" s="786"/>
      <c r="P1534" s="786"/>
      <c r="Q1534" s="786"/>
      <c r="R1534" s="787"/>
      <c r="S1534" s="787"/>
      <c r="T1534" s="788"/>
      <c r="U1534" s="787"/>
      <c r="V1534" s="787"/>
      <c r="W1534" s="783"/>
      <c r="X1534" s="789"/>
      <c r="Y1534" s="789"/>
      <c r="Z1534" s="789"/>
      <c r="AA1534" s="789"/>
      <c r="AB1534" s="789"/>
      <c r="AC1534" s="781"/>
      <c r="AD1534" s="782"/>
      <c r="AE1534" s="783"/>
      <c r="AF1534" s="784">
        <f t="shared" si="713"/>
        <v>0</v>
      </c>
      <c r="AG1534" s="784"/>
      <c r="AH1534" s="784"/>
      <c r="AI1534" s="784"/>
      <c r="AJ1534" s="784">
        <f t="shared" si="701"/>
        <v>0</v>
      </c>
      <c r="AK1534" s="784"/>
      <c r="AL1534" s="784"/>
      <c r="AM1534" s="784"/>
      <c r="AN1534" s="784">
        <f t="shared" si="702"/>
        <v>0</v>
      </c>
      <c r="AO1534" s="784"/>
      <c r="AP1534" s="784"/>
      <c r="AQ1534" s="784"/>
      <c r="AR1534" s="363"/>
      <c r="AS1534" s="785">
        <f t="shared" si="703"/>
        <v>0</v>
      </c>
      <c r="AT1534" s="785"/>
      <c r="AU1534" s="785"/>
      <c r="AV1534" s="785"/>
      <c r="AW1534" s="785">
        <f t="shared" si="704"/>
        <v>0</v>
      </c>
      <c r="AX1534" s="91"/>
      <c r="AY1534" s="116">
        <f t="shared" si="705"/>
        <v>0</v>
      </c>
      <c r="AZ1534" s="116">
        <f t="shared" si="706"/>
        <v>0</v>
      </c>
      <c r="BA1534" s="116">
        <f t="shared" si="707"/>
        <v>0</v>
      </c>
      <c r="BB1534" s="116">
        <f t="shared" si="708"/>
        <v>0</v>
      </c>
      <c r="BC1534" s="115">
        <f t="shared" si="714"/>
        <v>0</v>
      </c>
      <c r="BD1534" s="116">
        <f t="shared" si="709"/>
        <v>0</v>
      </c>
      <c r="BE1534" s="120">
        <f t="shared" si="715"/>
        <v>0</v>
      </c>
      <c r="BF1534" s="115">
        <f t="shared" si="716"/>
        <v>0</v>
      </c>
      <c r="BG1534" s="116">
        <f t="shared" si="710"/>
        <v>0</v>
      </c>
      <c r="BH1534" s="120">
        <f t="shared" si="717"/>
        <v>0</v>
      </c>
      <c r="BI1534" s="115">
        <f t="shared" si="718"/>
        <v>0</v>
      </c>
      <c r="BJ1534" s="116">
        <f t="shared" si="711"/>
        <v>0</v>
      </c>
      <c r="BK1534" s="120">
        <f t="shared" si="719"/>
        <v>0</v>
      </c>
      <c r="BL1534" s="120">
        <f t="shared" si="720"/>
        <v>0</v>
      </c>
      <c r="BN1534" s="375">
        <f t="shared" si="712"/>
        <v>0</v>
      </c>
      <c r="BP1534" s="380"/>
      <c r="DH1534" s="102"/>
    </row>
    <row r="1535" spans="1:112" hidden="1">
      <c r="A1535" s="110"/>
      <c r="B1535" s="786"/>
      <c r="C1535" s="786"/>
      <c r="D1535" s="786"/>
      <c r="E1535" s="786"/>
      <c r="F1535" s="786"/>
      <c r="G1535" s="786"/>
      <c r="H1535" s="786"/>
      <c r="I1535" s="786"/>
      <c r="J1535" s="786"/>
      <c r="K1535" s="786"/>
      <c r="L1535" s="786"/>
      <c r="M1535" s="786"/>
      <c r="N1535" s="786"/>
      <c r="O1535" s="786"/>
      <c r="P1535" s="786"/>
      <c r="Q1535" s="786"/>
      <c r="R1535" s="787"/>
      <c r="S1535" s="787"/>
      <c r="T1535" s="788"/>
      <c r="U1535" s="787"/>
      <c r="V1535" s="787"/>
      <c r="W1535" s="783"/>
      <c r="X1535" s="789"/>
      <c r="Y1535" s="789"/>
      <c r="Z1535" s="789"/>
      <c r="AA1535" s="789"/>
      <c r="AB1535" s="789"/>
      <c r="AC1535" s="781"/>
      <c r="AD1535" s="782"/>
      <c r="AE1535" s="783"/>
      <c r="AF1535" s="784">
        <f t="shared" si="713"/>
        <v>0</v>
      </c>
      <c r="AG1535" s="784"/>
      <c r="AH1535" s="784"/>
      <c r="AI1535" s="784"/>
      <c r="AJ1535" s="784">
        <f t="shared" si="701"/>
        <v>0</v>
      </c>
      <c r="AK1535" s="784"/>
      <c r="AL1535" s="784"/>
      <c r="AM1535" s="784"/>
      <c r="AN1535" s="784">
        <f t="shared" si="702"/>
        <v>0</v>
      </c>
      <c r="AO1535" s="784"/>
      <c r="AP1535" s="784"/>
      <c r="AQ1535" s="784"/>
      <c r="AR1535" s="363"/>
      <c r="AS1535" s="785">
        <f t="shared" si="703"/>
        <v>0</v>
      </c>
      <c r="AT1535" s="785"/>
      <c r="AU1535" s="785"/>
      <c r="AV1535" s="785"/>
      <c r="AW1535" s="785">
        <f t="shared" si="704"/>
        <v>0</v>
      </c>
      <c r="AX1535" s="91"/>
      <c r="AY1535" s="116">
        <f t="shared" si="705"/>
        <v>0</v>
      </c>
      <c r="AZ1535" s="116">
        <f t="shared" si="706"/>
        <v>0</v>
      </c>
      <c r="BA1535" s="116">
        <f t="shared" si="707"/>
        <v>0</v>
      </c>
      <c r="BB1535" s="116">
        <f t="shared" si="708"/>
        <v>0</v>
      </c>
      <c r="BC1535" s="115">
        <f t="shared" si="714"/>
        <v>0</v>
      </c>
      <c r="BD1535" s="116">
        <f t="shared" si="709"/>
        <v>0</v>
      </c>
      <c r="BE1535" s="120">
        <f t="shared" si="715"/>
        <v>0</v>
      </c>
      <c r="BF1535" s="115">
        <f t="shared" si="716"/>
        <v>0</v>
      </c>
      <c r="BG1535" s="116">
        <f t="shared" si="710"/>
        <v>0</v>
      </c>
      <c r="BH1535" s="120">
        <f t="shared" si="717"/>
        <v>0</v>
      </c>
      <c r="BI1535" s="115">
        <f t="shared" si="718"/>
        <v>0</v>
      </c>
      <c r="BJ1535" s="116">
        <f t="shared" si="711"/>
        <v>0</v>
      </c>
      <c r="BK1535" s="120">
        <f t="shared" si="719"/>
        <v>0</v>
      </c>
      <c r="BL1535" s="120">
        <f t="shared" si="720"/>
        <v>0</v>
      </c>
      <c r="BN1535" s="375">
        <f t="shared" si="712"/>
        <v>0</v>
      </c>
      <c r="BP1535" s="380"/>
      <c r="DH1535" s="102"/>
    </row>
    <row r="1536" spans="1:112" ht="5" hidden="1" customHeight="1">
      <c r="A1536" s="103"/>
      <c r="B1536" s="364"/>
      <c r="C1536" s="364"/>
      <c r="D1536" s="364"/>
      <c r="E1536" s="364"/>
      <c r="F1536" s="364"/>
      <c r="G1536" s="364"/>
      <c r="H1536" s="364"/>
      <c r="I1536" s="364"/>
      <c r="J1536" s="364"/>
      <c r="K1536" s="364"/>
      <c r="L1536" s="364"/>
      <c r="M1536" s="364"/>
      <c r="N1536" s="364"/>
      <c r="O1536" s="364"/>
      <c r="P1536" s="364"/>
      <c r="Q1536" s="364"/>
      <c r="R1536" s="365"/>
      <c r="S1536" s="365"/>
      <c r="T1536" s="365"/>
      <c r="U1536" s="365"/>
      <c r="V1536" s="365"/>
      <c r="W1536" s="366"/>
      <c r="X1536" s="366"/>
      <c r="Y1536" s="366"/>
      <c r="Z1536" s="366"/>
      <c r="AA1536" s="366"/>
      <c r="AB1536" s="366"/>
      <c r="AC1536" s="366"/>
      <c r="AD1536" s="366"/>
      <c r="AE1536" s="366"/>
      <c r="AF1536" s="367"/>
      <c r="AG1536" s="367"/>
      <c r="AH1536" s="367"/>
      <c r="AI1536" s="367"/>
      <c r="AJ1536" s="367"/>
      <c r="AK1536" s="367"/>
      <c r="AL1536" s="367"/>
      <c r="AM1536" s="367"/>
      <c r="AN1536" s="367"/>
      <c r="AO1536" s="367"/>
      <c r="AP1536" s="367"/>
      <c r="AQ1536" s="367"/>
      <c r="AR1536" s="368"/>
      <c r="AS1536" s="361"/>
      <c r="AT1536" s="361"/>
      <c r="AU1536" s="361"/>
      <c r="AV1536" s="361"/>
      <c r="AW1536" s="361"/>
      <c r="AX1536" s="91"/>
      <c r="AY1536" s="106">
        <f>AY1495</f>
        <v>0</v>
      </c>
      <c r="AZ1536" s="106">
        <f>AZ1495</f>
        <v>0</v>
      </c>
      <c r="BA1536" s="106">
        <f>BA1495</f>
        <v>0</v>
      </c>
      <c r="BB1536" s="106">
        <f>BB1495</f>
        <v>0</v>
      </c>
      <c r="BC1536" s="106"/>
      <c r="BD1536" s="117"/>
      <c r="BE1536" s="119">
        <f>BE1495</f>
        <v>0</v>
      </c>
      <c r="BF1536" s="106"/>
      <c r="BG1536" s="106">
        <f>BG1495</f>
        <v>0</v>
      </c>
      <c r="BH1536" s="119">
        <f>BH1495</f>
        <v>0</v>
      </c>
      <c r="BI1536" s="106"/>
      <c r="BJ1536" s="106">
        <f>BJ1495</f>
        <v>0</v>
      </c>
      <c r="BK1536" s="119">
        <f>BK1495</f>
        <v>0</v>
      </c>
      <c r="BL1536" s="119">
        <f>BL1495</f>
        <v>0</v>
      </c>
      <c r="BN1536" s="377"/>
      <c r="BP1536" s="382"/>
      <c r="DH1536" s="104"/>
    </row>
    <row r="1537" spans="1:112" ht="21.5" hidden="1" customHeight="1">
      <c r="A1537" s="103"/>
      <c r="B1537" s="369"/>
      <c r="C1537" s="370"/>
      <c r="D1537" s="370"/>
      <c r="E1537" s="370"/>
      <c r="F1537" s="370"/>
      <c r="G1537" s="370"/>
      <c r="H1537" s="370"/>
      <c r="I1537" s="370"/>
      <c r="J1537" s="370"/>
      <c r="K1537" s="370"/>
      <c r="L1537" s="370"/>
      <c r="M1537" s="370"/>
      <c r="N1537" s="370"/>
      <c r="O1537" s="370"/>
      <c r="P1537" s="370"/>
      <c r="Q1537" s="370"/>
      <c r="R1537" s="143"/>
      <c r="S1537" s="143"/>
      <c r="T1537" s="143"/>
      <c r="U1537" s="143"/>
      <c r="V1537" s="143"/>
      <c r="W1537" s="143"/>
      <c r="X1537" s="143"/>
      <c r="Y1537" s="143"/>
      <c r="Z1537" s="143"/>
      <c r="AA1537" s="143"/>
      <c r="AB1537" s="143"/>
      <c r="AC1537" s="143"/>
      <c r="AD1537" s="143"/>
      <c r="AE1537" s="246" t="str">
        <f>CONCATENATE(B1495," ","TOTAL")</f>
        <v>FOUNDATIONS TOTAL</v>
      </c>
      <c r="AF1537" s="802">
        <f>SUBTOTAL(9,AF1496:AF1536)</f>
        <v>0</v>
      </c>
      <c r="AG1537" s="802"/>
      <c r="AH1537" s="802"/>
      <c r="AI1537" s="802"/>
      <c r="AJ1537" s="802">
        <f>SUBTOTAL(9,AJ1496:AJ1536)</f>
        <v>0</v>
      </c>
      <c r="AK1537" s="802"/>
      <c r="AL1537" s="802"/>
      <c r="AM1537" s="802"/>
      <c r="AN1537" s="802">
        <f>SUBTOTAL(9,AN1496:AN1536)</f>
        <v>0</v>
      </c>
      <c r="AO1537" s="802"/>
      <c r="AP1537" s="802"/>
      <c r="AQ1537" s="802"/>
      <c r="AR1537" s="359"/>
      <c r="AS1537" s="803">
        <f>SUBTOTAL(9,AS1496:AS1536)</f>
        <v>0</v>
      </c>
      <c r="AT1537" s="803"/>
      <c r="AU1537" s="803"/>
      <c r="AV1537" s="803"/>
      <c r="AW1537" s="803">
        <f>SUM(AW1500:AW1508)</f>
        <v>0</v>
      </c>
      <c r="AX1537" s="91"/>
      <c r="AY1537" s="121">
        <f t="shared" ref="AY1537:BL1537" si="721">SUM(AY1496:AY1536)</f>
        <v>0</v>
      </c>
      <c r="AZ1537" s="121">
        <f t="shared" si="721"/>
        <v>0</v>
      </c>
      <c r="BA1537" s="121">
        <f t="shared" si="721"/>
        <v>0</v>
      </c>
      <c r="BB1537" s="121">
        <f t="shared" si="721"/>
        <v>0</v>
      </c>
      <c r="BC1537" s="118">
        <f t="shared" si="721"/>
        <v>0</v>
      </c>
      <c r="BD1537" s="121">
        <f t="shared" si="721"/>
        <v>0</v>
      </c>
      <c r="BE1537" s="121">
        <f t="shared" si="721"/>
        <v>0</v>
      </c>
      <c r="BF1537" s="118">
        <f t="shared" si="721"/>
        <v>0</v>
      </c>
      <c r="BG1537" s="121">
        <f t="shared" si="721"/>
        <v>0</v>
      </c>
      <c r="BH1537" s="121">
        <f t="shared" si="721"/>
        <v>0</v>
      </c>
      <c r="BI1537" s="118">
        <f t="shared" si="721"/>
        <v>0</v>
      </c>
      <c r="BJ1537" s="121">
        <f t="shared" si="721"/>
        <v>0</v>
      </c>
      <c r="BK1537" s="121">
        <f t="shared" si="721"/>
        <v>0</v>
      </c>
      <c r="BL1537" s="121">
        <f t="shared" si="721"/>
        <v>0</v>
      </c>
      <c r="BN1537" s="383">
        <f>IFERROR(AS1537/Total_Detailed_Estimate,0)</f>
        <v>0</v>
      </c>
      <c r="BP1537" s="381"/>
      <c r="DH1537" s="109"/>
    </row>
    <row r="1538" spans="1:112" ht="8.75" hidden="1" customHeight="1">
      <c r="A1538" s="103"/>
      <c r="B1538" s="140"/>
      <c r="C1538" s="140"/>
      <c r="D1538" s="140"/>
      <c r="E1538" s="140"/>
      <c r="F1538" s="140"/>
      <c r="G1538" s="140"/>
      <c r="H1538" s="140"/>
      <c r="I1538" s="140"/>
      <c r="J1538" s="140"/>
      <c r="K1538" s="140"/>
      <c r="L1538" s="140"/>
      <c r="M1538" s="140"/>
      <c r="N1538" s="140"/>
      <c r="O1538" s="140"/>
      <c r="P1538" s="140"/>
      <c r="Q1538" s="140"/>
      <c r="R1538" s="141"/>
      <c r="S1538" s="141"/>
      <c r="T1538" s="141"/>
      <c r="U1538" s="141"/>
      <c r="V1538" s="141"/>
      <c r="W1538" s="142"/>
      <c r="X1538" s="142"/>
      <c r="Y1538" s="142"/>
      <c r="Z1538" s="142"/>
      <c r="AA1538" s="142"/>
      <c r="AB1538" s="142"/>
      <c r="AC1538" s="142"/>
      <c r="AD1538" s="142"/>
      <c r="AE1538" s="392"/>
      <c r="AF1538" s="144"/>
      <c r="AG1538" s="144"/>
      <c r="AH1538" s="144"/>
      <c r="AI1538" s="144"/>
      <c r="AJ1538" s="144"/>
      <c r="AK1538" s="144"/>
      <c r="AL1538" s="144"/>
      <c r="AM1538" s="144"/>
      <c r="AN1538" s="144"/>
      <c r="AO1538" s="144"/>
      <c r="AP1538" s="144"/>
      <c r="AQ1538" s="144"/>
      <c r="AR1538" s="360"/>
      <c r="AS1538" s="362"/>
      <c r="AT1538" s="362"/>
      <c r="AU1538" s="362"/>
      <c r="AV1538" s="362"/>
      <c r="AW1538" s="393"/>
      <c r="AX1538" s="91"/>
      <c r="AY1538" s="106">
        <f>AY1495</f>
        <v>0</v>
      </c>
      <c r="AZ1538" s="106">
        <f>AZ1495</f>
        <v>0</v>
      </c>
      <c r="BA1538" s="106">
        <f>BA1495</f>
        <v>0</v>
      </c>
      <c r="BB1538" s="106">
        <f>BB1495</f>
        <v>0</v>
      </c>
      <c r="BC1538" s="106"/>
      <c r="BD1538" s="106"/>
      <c r="BE1538" s="106">
        <f>BE1495</f>
        <v>0</v>
      </c>
      <c r="BF1538" s="106"/>
      <c r="BG1538" s="106">
        <f>BG1495</f>
        <v>0</v>
      </c>
      <c r="BH1538" s="106">
        <f>BH1495</f>
        <v>0</v>
      </c>
      <c r="BI1538" s="106"/>
      <c r="BJ1538" s="106">
        <f>BJ1495</f>
        <v>0</v>
      </c>
      <c r="BK1538" s="106">
        <f>BK1495</f>
        <v>0</v>
      </c>
      <c r="BL1538" s="106">
        <f>BL1495</f>
        <v>0</v>
      </c>
      <c r="BN1538" s="377"/>
      <c r="BP1538" s="382"/>
      <c r="DH1538" s="104"/>
    </row>
    <row r="1539" spans="1:112" ht="9.5" hidden="1" customHeight="1">
      <c r="A1539" s="103"/>
      <c r="B1539" s="145"/>
      <c r="C1539" s="145"/>
      <c r="D1539" s="145"/>
      <c r="E1539" s="145"/>
      <c r="F1539" s="145"/>
      <c r="G1539" s="145"/>
      <c r="H1539" s="145"/>
      <c r="I1539" s="145"/>
      <c r="J1539" s="145"/>
      <c r="K1539" s="145"/>
      <c r="L1539" s="145"/>
      <c r="M1539" s="145"/>
      <c r="N1539" s="145"/>
      <c r="O1539" s="145"/>
      <c r="P1539" s="145"/>
      <c r="Q1539" s="145"/>
      <c r="R1539" s="146"/>
      <c r="S1539" s="146"/>
      <c r="T1539" s="146"/>
      <c r="U1539" s="146"/>
      <c r="V1539" s="146"/>
      <c r="W1539" s="146"/>
      <c r="X1539" s="146"/>
      <c r="Y1539" s="146"/>
      <c r="Z1539" s="146"/>
      <c r="AA1539" s="146"/>
      <c r="AB1539" s="146"/>
      <c r="AC1539" s="146"/>
      <c r="AD1539" s="146"/>
      <c r="AE1539" s="147"/>
      <c r="AF1539" s="148"/>
      <c r="AG1539" s="148"/>
      <c r="AH1539" s="148"/>
      <c r="AI1539" s="148"/>
      <c r="AJ1539" s="148"/>
      <c r="AK1539" s="148"/>
      <c r="AL1539" s="148"/>
      <c r="AM1539" s="148"/>
      <c r="AN1539" s="148"/>
      <c r="AO1539" s="148"/>
      <c r="AP1539" s="148"/>
      <c r="AQ1539" s="148"/>
      <c r="AR1539" s="148"/>
      <c r="AS1539" s="149"/>
      <c r="AT1539" s="149"/>
      <c r="AU1539" s="149"/>
      <c r="AV1539" s="149"/>
      <c r="AW1539" s="149"/>
      <c r="AX1539" s="91"/>
      <c r="AY1539" s="108">
        <f>AY1537</f>
        <v>0</v>
      </c>
      <c r="AZ1539" s="108">
        <f>AZ1537</f>
        <v>0</v>
      </c>
      <c r="BA1539" s="108">
        <f>BA1537</f>
        <v>0</v>
      </c>
      <c r="BB1539" s="108">
        <f>BB1537</f>
        <v>0</v>
      </c>
      <c r="BC1539" s="108"/>
      <c r="BD1539" s="108"/>
      <c r="BE1539" s="108">
        <f>BE1537</f>
        <v>0</v>
      </c>
      <c r="BF1539" s="108"/>
      <c r="BG1539" s="108">
        <f>BG1537</f>
        <v>0</v>
      </c>
      <c r="BH1539" s="108">
        <f>BH1537</f>
        <v>0</v>
      </c>
      <c r="BI1539" s="108"/>
      <c r="BJ1539" s="108">
        <f>BJ1537</f>
        <v>0</v>
      </c>
      <c r="BK1539" s="108">
        <f>BK1537</f>
        <v>0</v>
      </c>
      <c r="BL1539" s="108">
        <f>BL1537</f>
        <v>0</v>
      </c>
      <c r="DH1539" s="107"/>
    </row>
    <row r="1540" spans="1:112" ht="23" customHeight="1">
      <c r="A1540" s="114" t="s">
        <v>704</v>
      </c>
      <c r="B1540" s="795" t="str">
        <f>UPPER(Interior19_Category)</f>
        <v>MISCELLANEOUS INTERIOR ITEMS</v>
      </c>
      <c r="C1540" s="796"/>
      <c r="D1540" s="796"/>
      <c r="E1540" s="796"/>
      <c r="F1540" s="796"/>
      <c r="G1540" s="796"/>
      <c r="H1540" s="796"/>
      <c r="I1540" s="796"/>
      <c r="J1540" s="796"/>
      <c r="K1540" s="796"/>
      <c r="L1540" s="796"/>
      <c r="M1540" s="796"/>
      <c r="N1540" s="796"/>
      <c r="O1540" s="796"/>
      <c r="P1540" s="796"/>
      <c r="Q1540" s="797"/>
      <c r="R1540" s="798"/>
      <c r="S1540" s="798"/>
      <c r="T1540" s="798"/>
      <c r="U1540" s="799"/>
      <c r="V1540" s="800"/>
      <c r="W1540" s="790"/>
      <c r="X1540" s="790"/>
      <c r="Y1540" s="790"/>
      <c r="Z1540" s="790"/>
      <c r="AA1540" s="790"/>
      <c r="AB1540" s="790"/>
      <c r="AC1540" s="790"/>
      <c r="AD1540" s="790"/>
      <c r="AE1540" s="790"/>
      <c r="AF1540" s="791" t="str">
        <f>IF(Interior19_Labor=0,"",Interior19_Labor)</f>
        <v/>
      </c>
      <c r="AG1540" s="791"/>
      <c r="AH1540" s="791"/>
      <c r="AI1540" s="791"/>
      <c r="AJ1540" s="791" t="str">
        <f>IF(Interior19_Material=0,"",Interior19_Material)</f>
        <v/>
      </c>
      <c r="AK1540" s="791"/>
      <c r="AL1540" s="791"/>
      <c r="AM1540" s="791"/>
      <c r="AN1540" s="791" t="str">
        <f>IF(Interior19_Sub=0,"",Interior19_Sub)</f>
        <v/>
      </c>
      <c r="AO1540" s="791"/>
      <c r="AP1540" s="791"/>
      <c r="AQ1540" s="791"/>
      <c r="AR1540" s="358"/>
      <c r="AS1540" s="792" t="str">
        <f>IF(Interior19_Total=0,"",Interior19_Total)</f>
        <v/>
      </c>
      <c r="AT1540" s="792"/>
      <c r="AU1540" s="793"/>
      <c r="AV1540" s="793"/>
      <c r="AW1540" s="794"/>
      <c r="AX1540" s="371"/>
      <c r="AY1540" s="101"/>
      <c r="AZ1540" s="101"/>
      <c r="BA1540" s="101"/>
      <c r="BB1540" s="101"/>
      <c r="BC1540" s="101"/>
      <c r="BD1540" s="101"/>
      <c r="BE1540" s="101"/>
      <c r="BF1540" s="101"/>
      <c r="BG1540" s="101"/>
      <c r="BH1540" s="101"/>
      <c r="BI1540" s="101"/>
      <c r="BJ1540" s="101"/>
      <c r="BK1540" s="101"/>
      <c r="BL1540" s="101"/>
      <c r="BN1540" s="374"/>
      <c r="BP1540" s="378"/>
      <c r="DH1540" s="102"/>
    </row>
    <row r="1541" spans="1:112" hidden="1">
      <c r="A1541" s="110"/>
      <c r="B1541" s="786"/>
      <c r="C1541" s="786"/>
      <c r="D1541" s="786"/>
      <c r="E1541" s="786"/>
      <c r="F1541" s="786"/>
      <c r="G1541" s="786"/>
      <c r="H1541" s="786"/>
      <c r="I1541" s="786"/>
      <c r="J1541" s="786"/>
      <c r="K1541" s="786"/>
      <c r="L1541" s="786"/>
      <c r="M1541" s="786"/>
      <c r="N1541" s="786"/>
      <c r="O1541" s="786"/>
      <c r="P1541" s="786"/>
      <c r="Q1541" s="786"/>
      <c r="R1541" s="787"/>
      <c r="S1541" s="787"/>
      <c r="T1541" s="788"/>
      <c r="U1541" s="787"/>
      <c r="V1541" s="787"/>
      <c r="W1541" s="783"/>
      <c r="X1541" s="789"/>
      <c r="Y1541" s="789"/>
      <c r="Z1541" s="781"/>
      <c r="AA1541" s="782"/>
      <c r="AB1541" s="783"/>
      <c r="AC1541" s="781"/>
      <c r="AD1541" s="782"/>
      <c r="AE1541" s="783"/>
      <c r="AF1541" s="784">
        <f>R1541*W1541</f>
        <v>0</v>
      </c>
      <c r="AG1541" s="784"/>
      <c r="AH1541" s="784"/>
      <c r="AI1541" s="784"/>
      <c r="AJ1541" s="784">
        <f t="shared" ref="AJ1541:AJ1580" si="722">R1541*Z1541</f>
        <v>0</v>
      </c>
      <c r="AK1541" s="784"/>
      <c r="AL1541" s="784"/>
      <c r="AM1541" s="784"/>
      <c r="AN1541" s="784">
        <f t="shared" ref="AN1541:AN1580" si="723">R1541*AC1541</f>
        <v>0</v>
      </c>
      <c r="AO1541" s="784"/>
      <c r="AP1541" s="784"/>
      <c r="AQ1541" s="784"/>
      <c r="AR1541" s="363"/>
      <c r="AS1541" s="785">
        <f t="shared" ref="AS1541:AS1580" si="724">SUM(AF1541:AQ1541)</f>
        <v>0</v>
      </c>
      <c r="AT1541" s="785"/>
      <c r="AU1541" s="785"/>
      <c r="AV1541" s="785"/>
      <c r="AW1541" s="785">
        <f t="shared" ref="AW1541:AW1580" si="725">SUM(AF1541:AQ1541)</f>
        <v>0</v>
      </c>
      <c r="AX1541" s="100"/>
      <c r="AY1541" s="116">
        <f t="shared" ref="AY1541:AY1580" si="726">AF1541</f>
        <v>0</v>
      </c>
      <c r="AZ1541" s="116">
        <f t="shared" ref="AZ1541:AZ1580" si="727">AJ1541</f>
        <v>0</v>
      </c>
      <c r="BA1541" s="116">
        <f t="shared" ref="BA1541:BA1580" si="728">AN1541</f>
        <v>0</v>
      </c>
      <c r="BB1541" s="116">
        <f t="shared" ref="BB1541:BB1580" si="729">SUM(AY1541:BA1541)</f>
        <v>0</v>
      </c>
      <c r="BC1541" s="115">
        <f>IFERROR(AY1541/$BB$5,0)</f>
        <v>0</v>
      </c>
      <c r="BD1541" s="116">
        <f t="shared" ref="BD1541:BD1580" si="730">BC1541*Allocated_Adders</f>
        <v>0</v>
      </c>
      <c r="BE1541" s="120">
        <f>AY1541+BD1541</f>
        <v>0</v>
      </c>
      <c r="BF1541" s="115">
        <f>IFERROR(AZ1541/$BB$5,0)</f>
        <v>0</v>
      </c>
      <c r="BG1541" s="116">
        <f t="shared" ref="BG1541:BG1580" si="731">BF1541*Allocated_Adders</f>
        <v>0</v>
      </c>
      <c r="BH1541" s="120">
        <f>AZ1541+BG1541</f>
        <v>0</v>
      </c>
      <c r="BI1541" s="115">
        <f>IFERROR(BA1541/$BB$5,0)</f>
        <v>0</v>
      </c>
      <c r="BJ1541" s="116">
        <f t="shared" ref="BJ1541:BJ1580" si="732">BI1541*Allocated_Adders</f>
        <v>0</v>
      </c>
      <c r="BK1541" s="120">
        <f>BA1541+BJ1541</f>
        <v>0</v>
      </c>
      <c r="BL1541" s="120">
        <f>BE1541+BH1541+BK1541</f>
        <v>0</v>
      </c>
      <c r="BN1541" s="375">
        <f t="shared" ref="BN1541:BN1580" si="733">IFERROR(AS1541/Total_Detailed_Estimate,0)</f>
        <v>0</v>
      </c>
      <c r="BP1541" s="380"/>
      <c r="DH1541" s="102"/>
    </row>
    <row r="1542" spans="1:112" hidden="1">
      <c r="A1542" s="110"/>
      <c r="B1542" s="786"/>
      <c r="C1542" s="786"/>
      <c r="D1542" s="786"/>
      <c r="E1542" s="786"/>
      <c r="F1542" s="786"/>
      <c r="G1542" s="786"/>
      <c r="H1542" s="786"/>
      <c r="I1542" s="786"/>
      <c r="J1542" s="786"/>
      <c r="K1542" s="786"/>
      <c r="L1542" s="786"/>
      <c r="M1542" s="786"/>
      <c r="N1542" s="786"/>
      <c r="O1542" s="786"/>
      <c r="P1542" s="786"/>
      <c r="Q1542" s="786"/>
      <c r="R1542" s="787"/>
      <c r="S1542" s="787"/>
      <c r="T1542" s="788"/>
      <c r="U1542" s="787"/>
      <c r="V1542" s="787"/>
      <c r="W1542" s="783"/>
      <c r="X1542" s="789"/>
      <c r="Y1542" s="789"/>
      <c r="Z1542" s="781"/>
      <c r="AA1542" s="782"/>
      <c r="AB1542" s="783"/>
      <c r="AC1542" s="781"/>
      <c r="AD1542" s="782"/>
      <c r="AE1542" s="783"/>
      <c r="AF1542" s="784">
        <f t="shared" ref="AF1542:AF1580" si="734">R1542*W1542</f>
        <v>0</v>
      </c>
      <c r="AG1542" s="784"/>
      <c r="AH1542" s="784"/>
      <c r="AI1542" s="784"/>
      <c r="AJ1542" s="784">
        <f t="shared" si="722"/>
        <v>0</v>
      </c>
      <c r="AK1542" s="784"/>
      <c r="AL1542" s="784"/>
      <c r="AM1542" s="784"/>
      <c r="AN1542" s="784">
        <f t="shared" si="723"/>
        <v>0</v>
      </c>
      <c r="AO1542" s="784"/>
      <c r="AP1542" s="784"/>
      <c r="AQ1542" s="784"/>
      <c r="AR1542" s="363"/>
      <c r="AS1542" s="785">
        <f t="shared" si="724"/>
        <v>0</v>
      </c>
      <c r="AT1542" s="785"/>
      <c r="AU1542" s="785"/>
      <c r="AV1542" s="785"/>
      <c r="AW1542" s="785">
        <f t="shared" si="725"/>
        <v>0</v>
      </c>
      <c r="AX1542" s="90"/>
      <c r="AY1542" s="116">
        <f t="shared" si="726"/>
        <v>0</v>
      </c>
      <c r="AZ1542" s="116">
        <f t="shared" si="727"/>
        <v>0</v>
      </c>
      <c r="BA1542" s="116">
        <f t="shared" si="728"/>
        <v>0</v>
      </c>
      <c r="BB1542" s="116">
        <f t="shared" si="729"/>
        <v>0</v>
      </c>
      <c r="BC1542" s="115">
        <f t="shared" ref="BC1542:BC1580" si="735">IFERROR(AY1542/$BB$5,0)</f>
        <v>0</v>
      </c>
      <c r="BD1542" s="116">
        <f t="shared" si="730"/>
        <v>0</v>
      </c>
      <c r="BE1542" s="120">
        <f t="shared" ref="BE1542:BE1580" si="736">AY1542+BD1542</f>
        <v>0</v>
      </c>
      <c r="BF1542" s="115">
        <f t="shared" ref="BF1542:BF1580" si="737">IFERROR(AZ1542/$BB$5,0)</f>
        <v>0</v>
      </c>
      <c r="BG1542" s="116">
        <f t="shared" si="731"/>
        <v>0</v>
      </c>
      <c r="BH1542" s="120">
        <f t="shared" ref="BH1542:BH1580" si="738">AZ1542+BG1542</f>
        <v>0</v>
      </c>
      <c r="BI1542" s="115">
        <f t="shared" ref="BI1542:BI1580" si="739">IFERROR(BA1542/$BB$5,0)</f>
        <v>0</v>
      </c>
      <c r="BJ1542" s="116">
        <f t="shared" si="732"/>
        <v>0</v>
      </c>
      <c r="BK1542" s="120">
        <f t="shared" ref="BK1542:BK1580" si="740">BA1542+BJ1542</f>
        <v>0</v>
      </c>
      <c r="BL1542" s="120">
        <f t="shared" ref="BL1542:BL1580" si="741">BE1542+BH1542+BK1542</f>
        <v>0</v>
      </c>
      <c r="BN1542" s="375">
        <f t="shared" si="733"/>
        <v>0</v>
      </c>
      <c r="BP1542" s="380"/>
      <c r="DH1542" s="102"/>
    </row>
    <row r="1543" spans="1:112" hidden="1">
      <c r="A1543" s="110"/>
      <c r="B1543" s="786"/>
      <c r="C1543" s="786"/>
      <c r="D1543" s="786"/>
      <c r="E1543" s="786"/>
      <c r="F1543" s="786"/>
      <c r="G1543" s="786"/>
      <c r="H1543" s="786"/>
      <c r="I1543" s="786"/>
      <c r="J1543" s="786"/>
      <c r="K1543" s="786"/>
      <c r="L1543" s="786"/>
      <c r="M1543" s="786"/>
      <c r="N1543" s="786"/>
      <c r="O1543" s="786"/>
      <c r="P1543" s="786"/>
      <c r="Q1543" s="786"/>
      <c r="R1543" s="787"/>
      <c r="S1543" s="787"/>
      <c r="T1543" s="788"/>
      <c r="U1543" s="787"/>
      <c r="V1543" s="787"/>
      <c r="W1543" s="783"/>
      <c r="X1543" s="789"/>
      <c r="Y1543" s="789"/>
      <c r="Z1543" s="781"/>
      <c r="AA1543" s="782"/>
      <c r="AB1543" s="783"/>
      <c r="AC1543" s="781"/>
      <c r="AD1543" s="782"/>
      <c r="AE1543" s="783"/>
      <c r="AF1543" s="784">
        <f t="shared" si="734"/>
        <v>0</v>
      </c>
      <c r="AG1543" s="784"/>
      <c r="AH1543" s="784"/>
      <c r="AI1543" s="784"/>
      <c r="AJ1543" s="784">
        <f t="shared" si="722"/>
        <v>0</v>
      </c>
      <c r="AK1543" s="784"/>
      <c r="AL1543" s="784"/>
      <c r="AM1543" s="784"/>
      <c r="AN1543" s="784">
        <f t="shared" si="723"/>
        <v>0</v>
      </c>
      <c r="AO1543" s="784"/>
      <c r="AP1543" s="784"/>
      <c r="AQ1543" s="784"/>
      <c r="AR1543" s="363"/>
      <c r="AS1543" s="785">
        <f t="shared" si="724"/>
        <v>0</v>
      </c>
      <c r="AT1543" s="785"/>
      <c r="AU1543" s="785"/>
      <c r="AV1543" s="785"/>
      <c r="AW1543" s="785">
        <f t="shared" si="725"/>
        <v>0</v>
      </c>
      <c r="AX1543" s="91"/>
      <c r="AY1543" s="116">
        <f t="shared" si="726"/>
        <v>0</v>
      </c>
      <c r="AZ1543" s="116">
        <f t="shared" si="727"/>
        <v>0</v>
      </c>
      <c r="BA1543" s="116">
        <f t="shared" si="728"/>
        <v>0</v>
      </c>
      <c r="BB1543" s="116">
        <f t="shared" si="729"/>
        <v>0</v>
      </c>
      <c r="BC1543" s="115">
        <f t="shared" si="735"/>
        <v>0</v>
      </c>
      <c r="BD1543" s="116">
        <f t="shared" si="730"/>
        <v>0</v>
      </c>
      <c r="BE1543" s="120">
        <f t="shared" si="736"/>
        <v>0</v>
      </c>
      <c r="BF1543" s="115">
        <f t="shared" si="737"/>
        <v>0</v>
      </c>
      <c r="BG1543" s="116">
        <f t="shared" si="731"/>
        <v>0</v>
      </c>
      <c r="BH1543" s="120">
        <f t="shared" si="738"/>
        <v>0</v>
      </c>
      <c r="BI1543" s="115">
        <f t="shared" si="739"/>
        <v>0</v>
      </c>
      <c r="BJ1543" s="116">
        <f t="shared" si="732"/>
        <v>0</v>
      </c>
      <c r="BK1543" s="120">
        <f t="shared" si="740"/>
        <v>0</v>
      </c>
      <c r="BL1543" s="120">
        <f t="shared" si="741"/>
        <v>0</v>
      </c>
      <c r="BN1543" s="375">
        <f t="shared" si="733"/>
        <v>0</v>
      </c>
      <c r="BP1543" s="380"/>
      <c r="DH1543" s="102"/>
    </row>
    <row r="1544" spans="1:112" hidden="1">
      <c r="A1544" s="110"/>
      <c r="B1544" s="786"/>
      <c r="C1544" s="786"/>
      <c r="D1544" s="786"/>
      <c r="E1544" s="786"/>
      <c r="F1544" s="786"/>
      <c r="G1544" s="786"/>
      <c r="H1544" s="786"/>
      <c r="I1544" s="786"/>
      <c r="J1544" s="786"/>
      <c r="K1544" s="786"/>
      <c r="L1544" s="786"/>
      <c r="M1544" s="786"/>
      <c r="N1544" s="786"/>
      <c r="O1544" s="786"/>
      <c r="P1544" s="786"/>
      <c r="Q1544" s="786"/>
      <c r="R1544" s="787"/>
      <c r="S1544" s="787"/>
      <c r="T1544" s="788"/>
      <c r="U1544" s="787"/>
      <c r="V1544" s="787"/>
      <c r="W1544" s="783"/>
      <c r="X1544" s="789"/>
      <c r="Y1544" s="789"/>
      <c r="Z1544" s="781"/>
      <c r="AA1544" s="782"/>
      <c r="AB1544" s="783"/>
      <c r="AC1544" s="781"/>
      <c r="AD1544" s="782"/>
      <c r="AE1544" s="783"/>
      <c r="AF1544" s="784">
        <f t="shared" si="734"/>
        <v>0</v>
      </c>
      <c r="AG1544" s="784"/>
      <c r="AH1544" s="784"/>
      <c r="AI1544" s="784"/>
      <c r="AJ1544" s="784">
        <f t="shared" si="722"/>
        <v>0</v>
      </c>
      <c r="AK1544" s="784"/>
      <c r="AL1544" s="784"/>
      <c r="AM1544" s="784"/>
      <c r="AN1544" s="784">
        <f t="shared" si="723"/>
        <v>0</v>
      </c>
      <c r="AO1544" s="784"/>
      <c r="AP1544" s="784"/>
      <c r="AQ1544" s="784"/>
      <c r="AR1544" s="363"/>
      <c r="AS1544" s="785">
        <f t="shared" si="724"/>
        <v>0</v>
      </c>
      <c r="AT1544" s="785"/>
      <c r="AU1544" s="785"/>
      <c r="AV1544" s="785"/>
      <c r="AW1544" s="785">
        <f t="shared" si="725"/>
        <v>0</v>
      </c>
      <c r="AX1544" s="91"/>
      <c r="AY1544" s="116">
        <f t="shared" si="726"/>
        <v>0</v>
      </c>
      <c r="AZ1544" s="116">
        <f t="shared" si="727"/>
        <v>0</v>
      </c>
      <c r="BA1544" s="116">
        <f t="shared" si="728"/>
        <v>0</v>
      </c>
      <c r="BB1544" s="116">
        <f t="shared" si="729"/>
        <v>0</v>
      </c>
      <c r="BC1544" s="115">
        <f t="shared" si="735"/>
        <v>0</v>
      </c>
      <c r="BD1544" s="116">
        <f t="shared" si="730"/>
        <v>0</v>
      </c>
      <c r="BE1544" s="120">
        <f t="shared" si="736"/>
        <v>0</v>
      </c>
      <c r="BF1544" s="115">
        <f t="shared" si="737"/>
        <v>0</v>
      </c>
      <c r="BG1544" s="116">
        <f t="shared" si="731"/>
        <v>0</v>
      </c>
      <c r="BH1544" s="120">
        <f t="shared" si="738"/>
        <v>0</v>
      </c>
      <c r="BI1544" s="115">
        <f t="shared" si="739"/>
        <v>0</v>
      </c>
      <c r="BJ1544" s="116">
        <f t="shared" si="732"/>
        <v>0</v>
      </c>
      <c r="BK1544" s="120">
        <f t="shared" si="740"/>
        <v>0</v>
      </c>
      <c r="BL1544" s="120">
        <f t="shared" si="741"/>
        <v>0</v>
      </c>
      <c r="BN1544" s="375">
        <f t="shared" si="733"/>
        <v>0</v>
      </c>
      <c r="BP1544" s="380"/>
      <c r="DH1544" s="102"/>
    </row>
    <row r="1545" spans="1:112" hidden="1">
      <c r="A1545" s="110"/>
      <c r="B1545" s="786"/>
      <c r="C1545" s="786"/>
      <c r="D1545" s="786"/>
      <c r="E1545" s="786"/>
      <c r="F1545" s="786"/>
      <c r="G1545" s="786"/>
      <c r="H1545" s="786"/>
      <c r="I1545" s="786"/>
      <c r="J1545" s="786"/>
      <c r="K1545" s="786"/>
      <c r="L1545" s="786"/>
      <c r="M1545" s="786"/>
      <c r="N1545" s="786"/>
      <c r="O1545" s="786"/>
      <c r="P1545" s="786"/>
      <c r="Q1545" s="786"/>
      <c r="R1545" s="787"/>
      <c r="S1545" s="787"/>
      <c r="T1545" s="788"/>
      <c r="U1545" s="787"/>
      <c r="V1545" s="787"/>
      <c r="W1545" s="783"/>
      <c r="X1545" s="789"/>
      <c r="Y1545" s="789"/>
      <c r="Z1545" s="781"/>
      <c r="AA1545" s="782"/>
      <c r="AB1545" s="783"/>
      <c r="AC1545" s="781"/>
      <c r="AD1545" s="782"/>
      <c r="AE1545" s="783"/>
      <c r="AF1545" s="784">
        <f t="shared" si="734"/>
        <v>0</v>
      </c>
      <c r="AG1545" s="784"/>
      <c r="AH1545" s="784"/>
      <c r="AI1545" s="784"/>
      <c r="AJ1545" s="784">
        <f t="shared" si="722"/>
        <v>0</v>
      </c>
      <c r="AK1545" s="784"/>
      <c r="AL1545" s="784"/>
      <c r="AM1545" s="784"/>
      <c r="AN1545" s="784">
        <f t="shared" si="723"/>
        <v>0</v>
      </c>
      <c r="AO1545" s="784"/>
      <c r="AP1545" s="784"/>
      <c r="AQ1545" s="784"/>
      <c r="AR1545" s="363"/>
      <c r="AS1545" s="785">
        <f t="shared" si="724"/>
        <v>0</v>
      </c>
      <c r="AT1545" s="785"/>
      <c r="AU1545" s="785"/>
      <c r="AV1545" s="785"/>
      <c r="AW1545" s="785">
        <f t="shared" si="725"/>
        <v>0</v>
      </c>
      <c r="AX1545" s="91"/>
      <c r="AY1545" s="116">
        <f t="shared" si="726"/>
        <v>0</v>
      </c>
      <c r="AZ1545" s="116">
        <f t="shared" si="727"/>
        <v>0</v>
      </c>
      <c r="BA1545" s="116">
        <f t="shared" si="728"/>
        <v>0</v>
      </c>
      <c r="BB1545" s="116">
        <f t="shared" si="729"/>
        <v>0</v>
      </c>
      <c r="BC1545" s="115">
        <f t="shared" si="735"/>
        <v>0</v>
      </c>
      <c r="BD1545" s="116">
        <f t="shared" si="730"/>
        <v>0</v>
      </c>
      <c r="BE1545" s="120">
        <f t="shared" si="736"/>
        <v>0</v>
      </c>
      <c r="BF1545" s="115">
        <f t="shared" si="737"/>
        <v>0</v>
      </c>
      <c r="BG1545" s="116">
        <f t="shared" si="731"/>
        <v>0</v>
      </c>
      <c r="BH1545" s="120">
        <f t="shared" si="738"/>
        <v>0</v>
      </c>
      <c r="BI1545" s="115">
        <f t="shared" si="739"/>
        <v>0</v>
      </c>
      <c r="BJ1545" s="116">
        <f t="shared" si="732"/>
        <v>0</v>
      </c>
      <c r="BK1545" s="120">
        <f t="shared" si="740"/>
        <v>0</v>
      </c>
      <c r="BL1545" s="120">
        <f t="shared" si="741"/>
        <v>0</v>
      </c>
      <c r="BN1545" s="375">
        <f t="shared" si="733"/>
        <v>0</v>
      </c>
      <c r="BP1545" s="380"/>
      <c r="DH1545" s="102"/>
    </row>
    <row r="1546" spans="1:112" hidden="1">
      <c r="A1546" s="110"/>
      <c r="B1546" s="786"/>
      <c r="C1546" s="786"/>
      <c r="D1546" s="786"/>
      <c r="E1546" s="786"/>
      <c r="F1546" s="786"/>
      <c r="G1546" s="786"/>
      <c r="H1546" s="786"/>
      <c r="I1546" s="786"/>
      <c r="J1546" s="786"/>
      <c r="K1546" s="786"/>
      <c r="L1546" s="786"/>
      <c r="M1546" s="786"/>
      <c r="N1546" s="786"/>
      <c r="O1546" s="786"/>
      <c r="P1546" s="786"/>
      <c r="Q1546" s="786"/>
      <c r="R1546" s="787"/>
      <c r="S1546" s="787"/>
      <c r="T1546" s="788"/>
      <c r="U1546" s="787"/>
      <c r="V1546" s="787"/>
      <c r="W1546" s="783"/>
      <c r="X1546" s="789"/>
      <c r="Y1546" s="789"/>
      <c r="Z1546" s="781"/>
      <c r="AA1546" s="782"/>
      <c r="AB1546" s="783"/>
      <c r="AC1546" s="781"/>
      <c r="AD1546" s="782"/>
      <c r="AE1546" s="783"/>
      <c r="AF1546" s="784">
        <f t="shared" si="734"/>
        <v>0</v>
      </c>
      <c r="AG1546" s="784"/>
      <c r="AH1546" s="784"/>
      <c r="AI1546" s="784"/>
      <c r="AJ1546" s="784">
        <f t="shared" si="722"/>
        <v>0</v>
      </c>
      <c r="AK1546" s="784"/>
      <c r="AL1546" s="784"/>
      <c r="AM1546" s="784"/>
      <c r="AN1546" s="784">
        <f t="shared" si="723"/>
        <v>0</v>
      </c>
      <c r="AO1546" s="784"/>
      <c r="AP1546" s="784"/>
      <c r="AQ1546" s="784"/>
      <c r="AR1546" s="363"/>
      <c r="AS1546" s="785">
        <f t="shared" si="724"/>
        <v>0</v>
      </c>
      <c r="AT1546" s="785"/>
      <c r="AU1546" s="785"/>
      <c r="AV1546" s="785"/>
      <c r="AW1546" s="785">
        <f t="shared" si="725"/>
        <v>0</v>
      </c>
      <c r="AX1546" s="91"/>
      <c r="AY1546" s="116">
        <f t="shared" si="726"/>
        <v>0</v>
      </c>
      <c r="AZ1546" s="116">
        <f t="shared" si="727"/>
        <v>0</v>
      </c>
      <c r="BA1546" s="116">
        <f t="shared" si="728"/>
        <v>0</v>
      </c>
      <c r="BB1546" s="116">
        <f t="shared" si="729"/>
        <v>0</v>
      </c>
      <c r="BC1546" s="115">
        <f t="shared" si="735"/>
        <v>0</v>
      </c>
      <c r="BD1546" s="116">
        <f t="shared" si="730"/>
        <v>0</v>
      </c>
      <c r="BE1546" s="120">
        <f t="shared" si="736"/>
        <v>0</v>
      </c>
      <c r="BF1546" s="115">
        <f t="shared" si="737"/>
        <v>0</v>
      </c>
      <c r="BG1546" s="116">
        <f t="shared" si="731"/>
        <v>0</v>
      </c>
      <c r="BH1546" s="120">
        <f t="shared" si="738"/>
        <v>0</v>
      </c>
      <c r="BI1546" s="115">
        <f t="shared" si="739"/>
        <v>0</v>
      </c>
      <c r="BJ1546" s="116">
        <f t="shared" si="732"/>
        <v>0</v>
      </c>
      <c r="BK1546" s="120">
        <f t="shared" si="740"/>
        <v>0</v>
      </c>
      <c r="BL1546" s="120">
        <f t="shared" si="741"/>
        <v>0</v>
      </c>
      <c r="BN1546" s="375">
        <f t="shared" si="733"/>
        <v>0</v>
      </c>
      <c r="BP1546" s="380"/>
      <c r="DH1546" s="102"/>
    </row>
    <row r="1547" spans="1:112" hidden="1">
      <c r="A1547" s="110"/>
      <c r="B1547" s="786"/>
      <c r="C1547" s="786"/>
      <c r="D1547" s="786"/>
      <c r="E1547" s="786"/>
      <c r="F1547" s="786"/>
      <c r="G1547" s="786"/>
      <c r="H1547" s="786"/>
      <c r="I1547" s="786"/>
      <c r="J1547" s="786"/>
      <c r="K1547" s="786"/>
      <c r="L1547" s="786"/>
      <c r="M1547" s="786"/>
      <c r="N1547" s="786"/>
      <c r="O1547" s="786"/>
      <c r="P1547" s="786"/>
      <c r="Q1547" s="786"/>
      <c r="R1547" s="787"/>
      <c r="S1547" s="787"/>
      <c r="T1547" s="788"/>
      <c r="U1547" s="787"/>
      <c r="V1547" s="787"/>
      <c r="W1547" s="783"/>
      <c r="X1547" s="789"/>
      <c r="Y1547" s="789"/>
      <c r="Z1547" s="781"/>
      <c r="AA1547" s="782"/>
      <c r="AB1547" s="783"/>
      <c r="AC1547" s="781"/>
      <c r="AD1547" s="782"/>
      <c r="AE1547" s="783"/>
      <c r="AF1547" s="784">
        <f t="shared" si="734"/>
        <v>0</v>
      </c>
      <c r="AG1547" s="784"/>
      <c r="AH1547" s="784"/>
      <c r="AI1547" s="784"/>
      <c r="AJ1547" s="784">
        <f t="shared" si="722"/>
        <v>0</v>
      </c>
      <c r="AK1547" s="784"/>
      <c r="AL1547" s="784"/>
      <c r="AM1547" s="784"/>
      <c r="AN1547" s="784">
        <f t="shared" si="723"/>
        <v>0</v>
      </c>
      <c r="AO1547" s="784"/>
      <c r="AP1547" s="784"/>
      <c r="AQ1547" s="784"/>
      <c r="AR1547" s="363"/>
      <c r="AS1547" s="785">
        <f t="shared" si="724"/>
        <v>0</v>
      </c>
      <c r="AT1547" s="785"/>
      <c r="AU1547" s="785"/>
      <c r="AV1547" s="785"/>
      <c r="AW1547" s="785">
        <f t="shared" si="725"/>
        <v>0</v>
      </c>
      <c r="AX1547" s="91"/>
      <c r="AY1547" s="116">
        <f t="shared" si="726"/>
        <v>0</v>
      </c>
      <c r="AZ1547" s="116">
        <f t="shared" si="727"/>
        <v>0</v>
      </c>
      <c r="BA1547" s="116">
        <f t="shared" si="728"/>
        <v>0</v>
      </c>
      <c r="BB1547" s="116">
        <f t="shared" si="729"/>
        <v>0</v>
      </c>
      <c r="BC1547" s="115">
        <f t="shared" si="735"/>
        <v>0</v>
      </c>
      <c r="BD1547" s="116">
        <f t="shared" si="730"/>
        <v>0</v>
      </c>
      <c r="BE1547" s="120">
        <f t="shared" si="736"/>
        <v>0</v>
      </c>
      <c r="BF1547" s="115">
        <f t="shared" si="737"/>
        <v>0</v>
      </c>
      <c r="BG1547" s="116">
        <f t="shared" si="731"/>
        <v>0</v>
      </c>
      <c r="BH1547" s="120">
        <f t="shared" si="738"/>
        <v>0</v>
      </c>
      <c r="BI1547" s="115">
        <f t="shared" si="739"/>
        <v>0</v>
      </c>
      <c r="BJ1547" s="116">
        <f t="shared" si="732"/>
        <v>0</v>
      </c>
      <c r="BK1547" s="120">
        <f t="shared" si="740"/>
        <v>0</v>
      </c>
      <c r="BL1547" s="120">
        <f t="shared" si="741"/>
        <v>0</v>
      </c>
      <c r="BN1547" s="375">
        <f t="shared" si="733"/>
        <v>0</v>
      </c>
      <c r="BP1547" s="380"/>
      <c r="DH1547" s="102"/>
    </row>
    <row r="1548" spans="1:112" hidden="1">
      <c r="A1548" s="110"/>
      <c r="B1548" s="786"/>
      <c r="C1548" s="786"/>
      <c r="D1548" s="786"/>
      <c r="E1548" s="786"/>
      <c r="F1548" s="786"/>
      <c r="G1548" s="786"/>
      <c r="H1548" s="786"/>
      <c r="I1548" s="786"/>
      <c r="J1548" s="786"/>
      <c r="K1548" s="786"/>
      <c r="L1548" s="786"/>
      <c r="M1548" s="786"/>
      <c r="N1548" s="786"/>
      <c r="O1548" s="786"/>
      <c r="P1548" s="786"/>
      <c r="Q1548" s="786"/>
      <c r="R1548" s="787"/>
      <c r="S1548" s="787"/>
      <c r="T1548" s="788"/>
      <c r="U1548" s="787"/>
      <c r="V1548" s="787"/>
      <c r="W1548" s="783"/>
      <c r="X1548" s="789"/>
      <c r="Y1548" s="789"/>
      <c r="Z1548" s="781"/>
      <c r="AA1548" s="782"/>
      <c r="AB1548" s="783"/>
      <c r="AC1548" s="781"/>
      <c r="AD1548" s="782"/>
      <c r="AE1548" s="783"/>
      <c r="AF1548" s="784">
        <f t="shared" si="734"/>
        <v>0</v>
      </c>
      <c r="AG1548" s="784"/>
      <c r="AH1548" s="784"/>
      <c r="AI1548" s="784"/>
      <c r="AJ1548" s="784">
        <f t="shared" si="722"/>
        <v>0</v>
      </c>
      <c r="AK1548" s="784"/>
      <c r="AL1548" s="784"/>
      <c r="AM1548" s="784"/>
      <c r="AN1548" s="784">
        <f t="shared" si="723"/>
        <v>0</v>
      </c>
      <c r="AO1548" s="784"/>
      <c r="AP1548" s="784"/>
      <c r="AQ1548" s="784"/>
      <c r="AR1548" s="363"/>
      <c r="AS1548" s="785">
        <f t="shared" si="724"/>
        <v>0</v>
      </c>
      <c r="AT1548" s="785"/>
      <c r="AU1548" s="785"/>
      <c r="AV1548" s="785"/>
      <c r="AW1548" s="785">
        <f t="shared" si="725"/>
        <v>0</v>
      </c>
      <c r="AX1548" s="91"/>
      <c r="AY1548" s="116">
        <f t="shared" si="726"/>
        <v>0</v>
      </c>
      <c r="AZ1548" s="116">
        <f t="shared" si="727"/>
        <v>0</v>
      </c>
      <c r="BA1548" s="116">
        <f t="shared" si="728"/>
        <v>0</v>
      </c>
      <c r="BB1548" s="116">
        <f t="shared" si="729"/>
        <v>0</v>
      </c>
      <c r="BC1548" s="115">
        <f t="shared" si="735"/>
        <v>0</v>
      </c>
      <c r="BD1548" s="116">
        <f t="shared" si="730"/>
        <v>0</v>
      </c>
      <c r="BE1548" s="120">
        <f t="shared" si="736"/>
        <v>0</v>
      </c>
      <c r="BF1548" s="115">
        <f t="shared" si="737"/>
        <v>0</v>
      </c>
      <c r="BG1548" s="116">
        <f t="shared" si="731"/>
        <v>0</v>
      </c>
      <c r="BH1548" s="120">
        <f t="shared" si="738"/>
        <v>0</v>
      </c>
      <c r="BI1548" s="115">
        <f t="shared" si="739"/>
        <v>0</v>
      </c>
      <c r="BJ1548" s="116">
        <f t="shared" si="732"/>
        <v>0</v>
      </c>
      <c r="BK1548" s="120">
        <f t="shared" si="740"/>
        <v>0</v>
      </c>
      <c r="BL1548" s="120">
        <f t="shared" si="741"/>
        <v>0</v>
      </c>
      <c r="BN1548" s="375">
        <f t="shared" si="733"/>
        <v>0</v>
      </c>
      <c r="BP1548" s="380"/>
      <c r="DH1548" s="102"/>
    </row>
    <row r="1549" spans="1:112" hidden="1">
      <c r="A1549" s="110"/>
      <c r="B1549" s="786"/>
      <c r="C1549" s="786"/>
      <c r="D1549" s="786"/>
      <c r="E1549" s="786"/>
      <c r="F1549" s="786"/>
      <c r="G1549" s="786"/>
      <c r="H1549" s="786"/>
      <c r="I1549" s="786"/>
      <c r="J1549" s="786"/>
      <c r="K1549" s="786"/>
      <c r="L1549" s="786"/>
      <c r="M1549" s="786"/>
      <c r="N1549" s="786"/>
      <c r="O1549" s="786"/>
      <c r="P1549" s="786"/>
      <c r="Q1549" s="786"/>
      <c r="R1549" s="787"/>
      <c r="S1549" s="787"/>
      <c r="T1549" s="788"/>
      <c r="U1549" s="787"/>
      <c r="V1549" s="787"/>
      <c r="W1549" s="783"/>
      <c r="X1549" s="789"/>
      <c r="Y1549" s="789"/>
      <c r="Z1549" s="781"/>
      <c r="AA1549" s="782"/>
      <c r="AB1549" s="783"/>
      <c r="AC1549" s="781"/>
      <c r="AD1549" s="782"/>
      <c r="AE1549" s="783"/>
      <c r="AF1549" s="784">
        <f t="shared" si="734"/>
        <v>0</v>
      </c>
      <c r="AG1549" s="784"/>
      <c r="AH1549" s="784"/>
      <c r="AI1549" s="784"/>
      <c r="AJ1549" s="784">
        <f t="shared" si="722"/>
        <v>0</v>
      </c>
      <c r="AK1549" s="784"/>
      <c r="AL1549" s="784"/>
      <c r="AM1549" s="784"/>
      <c r="AN1549" s="784">
        <f t="shared" si="723"/>
        <v>0</v>
      </c>
      <c r="AO1549" s="784"/>
      <c r="AP1549" s="784"/>
      <c r="AQ1549" s="784"/>
      <c r="AR1549" s="363"/>
      <c r="AS1549" s="785">
        <f t="shared" si="724"/>
        <v>0</v>
      </c>
      <c r="AT1549" s="785"/>
      <c r="AU1549" s="785"/>
      <c r="AV1549" s="785"/>
      <c r="AW1549" s="785">
        <f t="shared" si="725"/>
        <v>0</v>
      </c>
      <c r="AX1549" s="91"/>
      <c r="AY1549" s="116">
        <f t="shared" si="726"/>
        <v>0</v>
      </c>
      <c r="AZ1549" s="116">
        <f t="shared" si="727"/>
        <v>0</v>
      </c>
      <c r="BA1549" s="116">
        <f t="shared" si="728"/>
        <v>0</v>
      </c>
      <c r="BB1549" s="116">
        <f t="shared" si="729"/>
        <v>0</v>
      </c>
      <c r="BC1549" s="115">
        <f t="shared" si="735"/>
        <v>0</v>
      </c>
      <c r="BD1549" s="116">
        <f t="shared" si="730"/>
        <v>0</v>
      </c>
      <c r="BE1549" s="120">
        <f t="shared" si="736"/>
        <v>0</v>
      </c>
      <c r="BF1549" s="115">
        <f t="shared" si="737"/>
        <v>0</v>
      </c>
      <c r="BG1549" s="116">
        <f t="shared" si="731"/>
        <v>0</v>
      </c>
      <c r="BH1549" s="120">
        <f t="shared" si="738"/>
        <v>0</v>
      </c>
      <c r="BI1549" s="115">
        <f t="shared" si="739"/>
        <v>0</v>
      </c>
      <c r="BJ1549" s="116">
        <f t="shared" si="732"/>
        <v>0</v>
      </c>
      <c r="BK1549" s="120">
        <f t="shared" si="740"/>
        <v>0</v>
      </c>
      <c r="BL1549" s="120">
        <f t="shared" si="741"/>
        <v>0</v>
      </c>
      <c r="BN1549" s="375">
        <f t="shared" si="733"/>
        <v>0</v>
      </c>
      <c r="BP1549" s="380"/>
      <c r="DH1549" s="102"/>
    </row>
    <row r="1550" spans="1:112" hidden="1">
      <c r="A1550" s="110"/>
      <c r="B1550" s="786"/>
      <c r="C1550" s="786"/>
      <c r="D1550" s="786"/>
      <c r="E1550" s="786"/>
      <c r="F1550" s="786"/>
      <c r="G1550" s="786"/>
      <c r="H1550" s="786"/>
      <c r="I1550" s="786"/>
      <c r="J1550" s="786"/>
      <c r="K1550" s="786"/>
      <c r="L1550" s="786"/>
      <c r="M1550" s="786"/>
      <c r="N1550" s="786"/>
      <c r="O1550" s="786"/>
      <c r="P1550" s="786"/>
      <c r="Q1550" s="786"/>
      <c r="R1550" s="787"/>
      <c r="S1550" s="787"/>
      <c r="T1550" s="788"/>
      <c r="U1550" s="787"/>
      <c r="V1550" s="787"/>
      <c r="W1550" s="783"/>
      <c r="X1550" s="789"/>
      <c r="Y1550" s="789"/>
      <c r="Z1550" s="781"/>
      <c r="AA1550" s="782"/>
      <c r="AB1550" s="783"/>
      <c r="AC1550" s="781"/>
      <c r="AD1550" s="782"/>
      <c r="AE1550" s="783"/>
      <c r="AF1550" s="784">
        <f t="shared" si="734"/>
        <v>0</v>
      </c>
      <c r="AG1550" s="784"/>
      <c r="AH1550" s="784"/>
      <c r="AI1550" s="784"/>
      <c r="AJ1550" s="784">
        <f t="shared" si="722"/>
        <v>0</v>
      </c>
      <c r="AK1550" s="784"/>
      <c r="AL1550" s="784"/>
      <c r="AM1550" s="784"/>
      <c r="AN1550" s="784">
        <f t="shared" si="723"/>
        <v>0</v>
      </c>
      <c r="AO1550" s="784"/>
      <c r="AP1550" s="784"/>
      <c r="AQ1550" s="784"/>
      <c r="AR1550" s="363"/>
      <c r="AS1550" s="785">
        <f t="shared" si="724"/>
        <v>0</v>
      </c>
      <c r="AT1550" s="785"/>
      <c r="AU1550" s="785"/>
      <c r="AV1550" s="785"/>
      <c r="AW1550" s="785">
        <f t="shared" si="725"/>
        <v>0</v>
      </c>
      <c r="AX1550" s="91"/>
      <c r="AY1550" s="116">
        <f t="shared" si="726"/>
        <v>0</v>
      </c>
      <c r="AZ1550" s="116">
        <f t="shared" si="727"/>
        <v>0</v>
      </c>
      <c r="BA1550" s="116">
        <f t="shared" si="728"/>
        <v>0</v>
      </c>
      <c r="BB1550" s="116">
        <f t="shared" si="729"/>
        <v>0</v>
      </c>
      <c r="BC1550" s="115">
        <f t="shared" si="735"/>
        <v>0</v>
      </c>
      <c r="BD1550" s="116">
        <f t="shared" si="730"/>
        <v>0</v>
      </c>
      <c r="BE1550" s="120">
        <f t="shared" si="736"/>
        <v>0</v>
      </c>
      <c r="BF1550" s="115">
        <f t="shared" si="737"/>
        <v>0</v>
      </c>
      <c r="BG1550" s="116">
        <f t="shared" si="731"/>
        <v>0</v>
      </c>
      <c r="BH1550" s="120">
        <f t="shared" si="738"/>
        <v>0</v>
      </c>
      <c r="BI1550" s="115">
        <f t="shared" si="739"/>
        <v>0</v>
      </c>
      <c r="BJ1550" s="116">
        <f t="shared" si="732"/>
        <v>0</v>
      </c>
      <c r="BK1550" s="120">
        <f t="shared" si="740"/>
        <v>0</v>
      </c>
      <c r="BL1550" s="120">
        <f t="shared" si="741"/>
        <v>0</v>
      </c>
      <c r="BN1550" s="375">
        <f t="shared" si="733"/>
        <v>0</v>
      </c>
      <c r="BP1550" s="380"/>
      <c r="DH1550" s="102"/>
    </row>
    <row r="1551" spans="1:112" hidden="1">
      <c r="A1551" s="110"/>
      <c r="B1551" s="786"/>
      <c r="C1551" s="786"/>
      <c r="D1551" s="786"/>
      <c r="E1551" s="786"/>
      <c r="F1551" s="786"/>
      <c r="G1551" s="786"/>
      <c r="H1551" s="786"/>
      <c r="I1551" s="786"/>
      <c r="J1551" s="786"/>
      <c r="K1551" s="786"/>
      <c r="L1551" s="786"/>
      <c r="M1551" s="786"/>
      <c r="N1551" s="786"/>
      <c r="O1551" s="786"/>
      <c r="P1551" s="786"/>
      <c r="Q1551" s="786"/>
      <c r="R1551" s="787"/>
      <c r="S1551" s="787"/>
      <c r="T1551" s="788"/>
      <c r="U1551" s="787"/>
      <c r="V1551" s="787"/>
      <c r="W1551" s="783"/>
      <c r="X1551" s="789"/>
      <c r="Y1551" s="789"/>
      <c r="Z1551" s="781"/>
      <c r="AA1551" s="782"/>
      <c r="AB1551" s="783"/>
      <c r="AC1551" s="781"/>
      <c r="AD1551" s="782"/>
      <c r="AE1551" s="783"/>
      <c r="AF1551" s="784">
        <f t="shared" si="734"/>
        <v>0</v>
      </c>
      <c r="AG1551" s="784"/>
      <c r="AH1551" s="784"/>
      <c r="AI1551" s="784"/>
      <c r="AJ1551" s="784">
        <f t="shared" si="722"/>
        <v>0</v>
      </c>
      <c r="AK1551" s="784"/>
      <c r="AL1551" s="784"/>
      <c r="AM1551" s="784"/>
      <c r="AN1551" s="784">
        <f t="shared" si="723"/>
        <v>0</v>
      </c>
      <c r="AO1551" s="784"/>
      <c r="AP1551" s="784"/>
      <c r="AQ1551" s="784"/>
      <c r="AR1551" s="363"/>
      <c r="AS1551" s="785">
        <f t="shared" si="724"/>
        <v>0</v>
      </c>
      <c r="AT1551" s="785"/>
      <c r="AU1551" s="785"/>
      <c r="AV1551" s="785"/>
      <c r="AW1551" s="785">
        <f t="shared" si="725"/>
        <v>0</v>
      </c>
      <c r="AX1551" s="91"/>
      <c r="AY1551" s="116">
        <f t="shared" si="726"/>
        <v>0</v>
      </c>
      <c r="AZ1551" s="116">
        <f t="shared" si="727"/>
        <v>0</v>
      </c>
      <c r="BA1551" s="116">
        <f t="shared" si="728"/>
        <v>0</v>
      </c>
      <c r="BB1551" s="116">
        <f t="shared" si="729"/>
        <v>0</v>
      </c>
      <c r="BC1551" s="115">
        <f t="shared" si="735"/>
        <v>0</v>
      </c>
      <c r="BD1551" s="116">
        <f t="shared" si="730"/>
        <v>0</v>
      </c>
      <c r="BE1551" s="120">
        <f t="shared" si="736"/>
        <v>0</v>
      </c>
      <c r="BF1551" s="115">
        <f t="shared" si="737"/>
        <v>0</v>
      </c>
      <c r="BG1551" s="116">
        <f t="shared" si="731"/>
        <v>0</v>
      </c>
      <c r="BH1551" s="120">
        <f t="shared" si="738"/>
        <v>0</v>
      </c>
      <c r="BI1551" s="115">
        <f t="shared" si="739"/>
        <v>0</v>
      </c>
      <c r="BJ1551" s="116">
        <f t="shared" si="732"/>
        <v>0</v>
      </c>
      <c r="BK1551" s="120">
        <f t="shared" si="740"/>
        <v>0</v>
      </c>
      <c r="BL1551" s="120">
        <f t="shared" si="741"/>
        <v>0</v>
      </c>
      <c r="BN1551" s="375">
        <f t="shared" si="733"/>
        <v>0</v>
      </c>
      <c r="BP1551" s="380"/>
      <c r="DH1551" s="102"/>
    </row>
    <row r="1552" spans="1:112" hidden="1">
      <c r="A1552" s="110"/>
      <c r="B1552" s="786"/>
      <c r="C1552" s="786"/>
      <c r="D1552" s="786"/>
      <c r="E1552" s="786"/>
      <c r="F1552" s="786"/>
      <c r="G1552" s="786"/>
      <c r="H1552" s="786"/>
      <c r="I1552" s="786"/>
      <c r="J1552" s="786"/>
      <c r="K1552" s="786"/>
      <c r="L1552" s="786"/>
      <c r="M1552" s="786"/>
      <c r="N1552" s="786"/>
      <c r="O1552" s="786"/>
      <c r="P1552" s="786"/>
      <c r="Q1552" s="786"/>
      <c r="R1552" s="787"/>
      <c r="S1552" s="787"/>
      <c r="T1552" s="788"/>
      <c r="U1552" s="787"/>
      <c r="V1552" s="787"/>
      <c r="W1552" s="783"/>
      <c r="X1552" s="789"/>
      <c r="Y1552" s="789"/>
      <c r="Z1552" s="781"/>
      <c r="AA1552" s="782"/>
      <c r="AB1552" s="783"/>
      <c r="AC1552" s="781"/>
      <c r="AD1552" s="782"/>
      <c r="AE1552" s="783"/>
      <c r="AF1552" s="784">
        <f t="shared" si="734"/>
        <v>0</v>
      </c>
      <c r="AG1552" s="784"/>
      <c r="AH1552" s="784"/>
      <c r="AI1552" s="784"/>
      <c r="AJ1552" s="784">
        <f t="shared" si="722"/>
        <v>0</v>
      </c>
      <c r="AK1552" s="784"/>
      <c r="AL1552" s="784"/>
      <c r="AM1552" s="784"/>
      <c r="AN1552" s="784">
        <f t="shared" si="723"/>
        <v>0</v>
      </c>
      <c r="AO1552" s="784"/>
      <c r="AP1552" s="784"/>
      <c r="AQ1552" s="784"/>
      <c r="AR1552" s="363"/>
      <c r="AS1552" s="785">
        <f t="shared" si="724"/>
        <v>0</v>
      </c>
      <c r="AT1552" s="785"/>
      <c r="AU1552" s="785"/>
      <c r="AV1552" s="785"/>
      <c r="AW1552" s="785">
        <f t="shared" si="725"/>
        <v>0</v>
      </c>
      <c r="AX1552" s="91"/>
      <c r="AY1552" s="116">
        <f t="shared" si="726"/>
        <v>0</v>
      </c>
      <c r="AZ1552" s="116">
        <f t="shared" si="727"/>
        <v>0</v>
      </c>
      <c r="BA1552" s="116">
        <f t="shared" si="728"/>
        <v>0</v>
      </c>
      <c r="BB1552" s="116">
        <f t="shared" si="729"/>
        <v>0</v>
      </c>
      <c r="BC1552" s="115">
        <f t="shared" si="735"/>
        <v>0</v>
      </c>
      <c r="BD1552" s="116">
        <f t="shared" si="730"/>
        <v>0</v>
      </c>
      <c r="BE1552" s="120">
        <f t="shared" si="736"/>
        <v>0</v>
      </c>
      <c r="BF1552" s="115">
        <f t="shared" si="737"/>
        <v>0</v>
      </c>
      <c r="BG1552" s="116">
        <f t="shared" si="731"/>
        <v>0</v>
      </c>
      <c r="BH1552" s="120">
        <f t="shared" si="738"/>
        <v>0</v>
      </c>
      <c r="BI1552" s="115">
        <f t="shared" si="739"/>
        <v>0</v>
      </c>
      <c r="BJ1552" s="116">
        <f t="shared" si="732"/>
        <v>0</v>
      </c>
      <c r="BK1552" s="120">
        <f t="shared" si="740"/>
        <v>0</v>
      </c>
      <c r="BL1552" s="120">
        <f t="shared" si="741"/>
        <v>0</v>
      </c>
      <c r="BN1552" s="375">
        <f t="shared" si="733"/>
        <v>0</v>
      </c>
      <c r="BP1552" s="380"/>
      <c r="DH1552" s="102"/>
    </row>
    <row r="1553" spans="1:112" hidden="1">
      <c r="A1553" s="110"/>
      <c r="B1553" s="786"/>
      <c r="C1553" s="786"/>
      <c r="D1553" s="786"/>
      <c r="E1553" s="786"/>
      <c r="F1553" s="786"/>
      <c r="G1553" s="786"/>
      <c r="H1553" s="786"/>
      <c r="I1553" s="786"/>
      <c r="J1553" s="786"/>
      <c r="K1553" s="786"/>
      <c r="L1553" s="786"/>
      <c r="M1553" s="786"/>
      <c r="N1553" s="786"/>
      <c r="O1553" s="786"/>
      <c r="P1553" s="786"/>
      <c r="Q1553" s="786"/>
      <c r="R1553" s="787"/>
      <c r="S1553" s="787"/>
      <c r="T1553" s="788"/>
      <c r="U1553" s="787"/>
      <c r="V1553" s="787"/>
      <c r="W1553" s="783"/>
      <c r="X1553" s="789"/>
      <c r="Y1553" s="789"/>
      <c r="Z1553" s="781"/>
      <c r="AA1553" s="782"/>
      <c r="AB1553" s="783"/>
      <c r="AC1553" s="781"/>
      <c r="AD1553" s="782"/>
      <c r="AE1553" s="783"/>
      <c r="AF1553" s="784">
        <f t="shared" si="734"/>
        <v>0</v>
      </c>
      <c r="AG1553" s="784"/>
      <c r="AH1553" s="784"/>
      <c r="AI1553" s="784"/>
      <c r="AJ1553" s="784">
        <f t="shared" si="722"/>
        <v>0</v>
      </c>
      <c r="AK1553" s="784"/>
      <c r="AL1553" s="784"/>
      <c r="AM1553" s="784"/>
      <c r="AN1553" s="784">
        <f t="shared" si="723"/>
        <v>0</v>
      </c>
      <c r="AO1553" s="784"/>
      <c r="AP1553" s="784"/>
      <c r="AQ1553" s="784"/>
      <c r="AR1553" s="363"/>
      <c r="AS1553" s="785">
        <f t="shared" si="724"/>
        <v>0</v>
      </c>
      <c r="AT1553" s="785"/>
      <c r="AU1553" s="785"/>
      <c r="AV1553" s="785"/>
      <c r="AW1553" s="785">
        <f t="shared" si="725"/>
        <v>0</v>
      </c>
      <c r="AX1553" s="91"/>
      <c r="AY1553" s="116">
        <f t="shared" si="726"/>
        <v>0</v>
      </c>
      <c r="AZ1553" s="116">
        <f t="shared" si="727"/>
        <v>0</v>
      </c>
      <c r="BA1553" s="116">
        <f t="shared" si="728"/>
        <v>0</v>
      </c>
      <c r="BB1553" s="116">
        <f t="shared" si="729"/>
        <v>0</v>
      </c>
      <c r="BC1553" s="115">
        <f t="shared" si="735"/>
        <v>0</v>
      </c>
      <c r="BD1553" s="116">
        <f t="shared" si="730"/>
        <v>0</v>
      </c>
      <c r="BE1553" s="120">
        <f t="shared" si="736"/>
        <v>0</v>
      </c>
      <c r="BF1553" s="115">
        <f t="shared" si="737"/>
        <v>0</v>
      </c>
      <c r="BG1553" s="116">
        <f t="shared" si="731"/>
        <v>0</v>
      </c>
      <c r="BH1553" s="120">
        <f t="shared" si="738"/>
        <v>0</v>
      </c>
      <c r="BI1553" s="115">
        <f t="shared" si="739"/>
        <v>0</v>
      </c>
      <c r="BJ1553" s="116">
        <f t="shared" si="732"/>
        <v>0</v>
      </c>
      <c r="BK1553" s="120">
        <f t="shared" si="740"/>
        <v>0</v>
      </c>
      <c r="BL1553" s="120">
        <f t="shared" si="741"/>
        <v>0</v>
      </c>
      <c r="BN1553" s="375">
        <f t="shared" si="733"/>
        <v>0</v>
      </c>
      <c r="BP1553" s="380"/>
      <c r="DH1553" s="102"/>
    </row>
    <row r="1554" spans="1:112" hidden="1">
      <c r="A1554" s="110"/>
      <c r="B1554" s="786"/>
      <c r="C1554" s="786"/>
      <c r="D1554" s="786"/>
      <c r="E1554" s="786"/>
      <c r="F1554" s="786"/>
      <c r="G1554" s="786"/>
      <c r="H1554" s="786"/>
      <c r="I1554" s="786"/>
      <c r="J1554" s="786"/>
      <c r="K1554" s="786"/>
      <c r="L1554" s="786"/>
      <c r="M1554" s="786"/>
      <c r="N1554" s="786"/>
      <c r="O1554" s="786"/>
      <c r="P1554" s="786"/>
      <c r="Q1554" s="786"/>
      <c r="R1554" s="787"/>
      <c r="S1554" s="787"/>
      <c r="T1554" s="788"/>
      <c r="U1554" s="787"/>
      <c r="V1554" s="787"/>
      <c r="W1554" s="783"/>
      <c r="X1554" s="789"/>
      <c r="Y1554" s="789"/>
      <c r="Z1554" s="781"/>
      <c r="AA1554" s="782"/>
      <c r="AB1554" s="783"/>
      <c r="AC1554" s="781"/>
      <c r="AD1554" s="782"/>
      <c r="AE1554" s="783"/>
      <c r="AF1554" s="784">
        <f t="shared" si="734"/>
        <v>0</v>
      </c>
      <c r="AG1554" s="784"/>
      <c r="AH1554" s="784"/>
      <c r="AI1554" s="784"/>
      <c r="AJ1554" s="784">
        <f t="shared" si="722"/>
        <v>0</v>
      </c>
      <c r="AK1554" s="784"/>
      <c r="AL1554" s="784"/>
      <c r="AM1554" s="784"/>
      <c r="AN1554" s="784">
        <f t="shared" si="723"/>
        <v>0</v>
      </c>
      <c r="AO1554" s="784"/>
      <c r="AP1554" s="784"/>
      <c r="AQ1554" s="784"/>
      <c r="AR1554" s="363"/>
      <c r="AS1554" s="785">
        <f t="shared" si="724"/>
        <v>0</v>
      </c>
      <c r="AT1554" s="785"/>
      <c r="AU1554" s="785"/>
      <c r="AV1554" s="785"/>
      <c r="AW1554" s="785">
        <f t="shared" si="725"/>
        <v>0</v>
      </c>
      <c r="AX1554" s="91"/>
      <c r="AY1554" s="116">
        <f t="shared" si="726"/>
        <v>0</v>
      </c>
      <c r="AZ1554" s="116">
        <f t="shared" si="727"/>
        <v>0</v>
      </c>
      <c r="BA1554" s="116">
        <f t="shared" si="728"/>
        <v>0</v>
      </c>
      <c r="BB1554" s="116">
        <f t="shared" si="729"/>
        <v>0</v>
      </c>
      <c r="BC1554" s="115">
        <f t="shared" si="735"/>
        <v>0</v>
      </c>
      <c r="BD1554" s="116">
        <f t="shared" si="730"/>
        <v>0</v>
      </c>
      <c r="BE1554" s="120">
        <f t="shared" si="736"/>
        <v>0</v>
      </c>
      <c r="BF1554" s="115">
        <f t="shared" si="737"/>
        <v>0</v>
      </c>
      <c r="BG1554" s="116">
        <f t="shared" si="731"/>
        <v>0</v>
      </c>
      <c r="BH1554" s="120">
        <f t="shared" si="738"/>
        <v>0</v>
      </c>
      <c r="BI1554" s="115">
        <f t="shared" si="739"/>
        <v>0</v>
      </c>
      <c r="BJ1554" s="116">
        <f t="shared" si="732"/>
        <v>0</v>
      </c>
      <c r="BK1554" s="120">
        <f t="shared" si="740"/>
        <v>0</v>
      </c>
      <c r="BL1554" s="120">
        <f t="shared" si="741"/>
        <v>0</v>
      </c>
      <c r="BN1554" s="375">
        <f t="shared" si="733"/>
        <v>0</v>
      </c>
      <c r="BP1554" s="380"/>
      <c r="DH1554" s="102"/>
    </row>
    <row r="1555" spans="1:112" hidden="1">
      <c r="A1555" s="110"/>
      <c r="B1555" s="786"/>
      <c r="C1555" s="786"/>
      <c r="D1555" s="786"/>
      <c r="E1555" s="786"/>
      <c r="F1555" s="786"/>
      <c r="G1555" s="786"/>
      <c r="H1555" s="786"/>
      <c r="I1555" s="786"/>
      <c r="J1555" s="786"/>
      <c r="K1555" s="786"/>
      <c r="L1555" s="786"/>
      <c r="M1555" s="786"/>
      <c r="N1555" s="786"/>
      <c r="O1555" s="786"/>
      <c r="P1555" s="786"/>
      <c r="Q1555" s="786"/>
      <c r="R1555" s="787"/>
      <c r="S1555" s="787"/>
      <c r="T1555" s="788"/>
      <c r="U1555" s="787"/>
      <c r="V1555" s="787"/>
      <c r="W1555" s="783"/>
      <c r="X1555" s="789"/>
      <c r="Y1555" s="789"/>
      <c r="Z1555" s="781"/>
      <c r="AA1555" s="782"/>
      <c r="AB1555" s="783"/>
      <c r="AC1555" s="781"/>
      <c r="AD1555" s="782"/>
      <c r="AE1555" s="783"/>
      <c r="AF1555" s="784">
        <f t="shared" si="734"/>
        <v>0</v>
      </c>
      <c r="AG1555" s="784"/>
      <c r="AH1555" s="784"/>
      <c r="AI1555" s="784"/>
      <c r="AJ1555" s="784">
        <f t="shared" si="722"/>
        <v>0</v>
      </c>
      <c r="AK1555" s="784"/>
      <c r="AL1555" s="784"/>
      <c r="AM1555" s="784"/>
      <c r="AN1555" s="784">
        <f t="shared" si="723"/>
        <v>0</v>
      </c>
      <c r="AO1555" s="784"/>
      <c r="AP1555" s="784"/>
      <c r="AQ1555" s="784"/>
      <c r="AR1555" s="363"/>
      <c r="AS1555" s="785">
        <f t="shared" si="724"/>
        <v>0</v>
      </c>
      <c r="AT1555" s="785"/>
      <c r="AU1555" s="785"/>
      <c r="AV1555" s="785"/>
      <c r="AW1555" s="785">
        <f t="shared" si="725"/>
        <v>0</v>
      </c>
      <c r="AX1555" s="91"/>
      <c r="AY1555" s="116">
        <f t="shared" si="726"/>
        <v>0</v>
      </c>
      <c r="AZ1555" s="116">
        <f t="shared" si="727"/>
        <v>0</v>
      </c>
      <c r="BA1555" s="116">
        <f t="shared" si="728"/>
        <v>0</v>
      </c>
      <c r="BB1555" s="116">
        <f t="shared" si="729"/>
        <v>0</v>
      </c>
      <c r="BC1555" s="115">
        <f t="shared" si="735"/>
        <v>0</v>
      </c>
      <c r="BD1555" s="116">
        <f t="shared" si="730"/>
        <v>0</v>
      </c>
      <c r="BE1555" s="120">
        <f t="shared" si="736"/>
        <v>0</v>
      </c>
      <c r="BF1555" s="115">
        <f t="shared" si="737"/>
        <v>0</v>
      </c>
      <c r="BG1555" s="116">
        <f t="shared" si="731"/>
        <v>0</v>
      </c>
      <c r="BH1555" s="120">
        <f t="shared" si="738"/>
        <v>0</v>
      </c>
      <c r="BI1555" s="115">
        <f t="shared" si="739"/>
        <v>0</v>
      </c>
      <c r="BJ1555" s="116">
        <f t="shared" si="732"/>
        <v>0</v>
      </c>
      <c r="BK1555" s="120">
        <f t="shared" si="740"/>
        <v>0</v>
      </c>
      <c r="BL1555" s="120">
        <f t="shared" si="741"/>
        <v>0</v>
      </c>
      <c r="BN1555" s="375">
        <f t="shared" si="733"/>
        <v>0</v>
      </c>
      <c r="BP1555" s="380"/>
      <c r="DH1555" s="102"/>
    </row>
    <row r="1556" spans="1:112" hidden="1">
      <c r="A1556" s="110"/>
      <c r="B1556" s="786"/>
      <c r="C1556" s="786"/>
      <c r="D1556" s="786"/>
      <c r="E1556" s="786"/>
      <c r="F1556" s="786"/>
      <c r="G1556" s="786"/>
      <c r="H1556" s="786"/>
      <c r="I1556" s="786"/>
      <c r="J1556" s="786"/>
      <c r="K1556" s="786"/>
      <c r="L1556" s="786"/>
      <c r="M1556" s="786"/>
      <c r="N1556" s="786"/>
      <c r="O1556" s="786"/>
      <c r="P1556" s="786"/>
      <c r="Q1556" s="786"/>
      <c r="R1556" s="787"/>
      <c r="S1556" s="787"/>
      <c r="T1556" s="788"/>
      <c r="U1556" s="787"/>
      <c r="V1556" s="787"/>
      <c r="W1556" s="783"/>
      <c r="X1556" s="789"/>
      <c r="Y1556" s="789"/>
      <c r="Z1556" s="781"/>
      <c r="AA1556" s="782"/>
      <c r="AB1556" s="783"/>
      <c r="AC1556" s="781"/>
      <c r="AD1556" s="782"/>
      <c r="AE1556" s="783"/>
      <c r="AF1556" s="784">
        <f t="shared" si="734"/>
        <v>0</v>
      </c>
      <c r="AG1556" s="784"/>
      <c r="AH1556" s="784"/>
      <c r="AI1556" s="784"/>
      <c r="AJ1556" s="784">
        <f t="shared" si="722"/>
        <v>0</v>
      </c>
      <c r="AK1556" s="784"/>
      <c r="AL1556" s="784"/>
      <c r="AM1556" s="784"/>
      <c r="AN1556" s="784">
        <f t="shared" si="723"/>
        <v>0</v>
      </c>
      <c r="AO1556" s="784"/>
      <c r="AP1556" s="784"/>
      <c r="AQ1556" s="784"/>
      <c r="AR1556" s="363"/>
      <c r="AS1556" s="785">
        <f t="shared" si="724"/>
        <v>0</v>
      </c>
      <c r="AT1556" s="785"/>
      <c r="AU1556" s="785"/>
      <c r="AV1556" s="785"/>
      <c r="AW1556" s="785">
        <f t="shared" si="725"/>
        <v>0</v>
      </c>
      <c r="AX1556" s="91"/>
      <c r="AY1556" s="116">
        <f t="shared" si="726"/>
        <v>0</v>
      </c>
      <c r="AZ1556" s="116">
        <f t="shared" si="727"/>
        <v>0</v>
      </c>
      <c r="BA1556" s="116">
        <f t="shared" si="728"/>
        <v>0</v>
      </c>
      <c r="BB1556" s="116">
        <f t="shared" si="729"/>
        <v>0</v>
      </c>
      <c r="BC1556" s="115">
        <f t="shared" si="735"/>
        <v>0</v>
      </c>
      <c r="BD1556" s="116">
        <f t="shared" si="730"/>
        <v>0</v>
      </c>
      <c r="BE1556" s="120">
        <f t="shared" si="736"/>
        <v>0</v>
      </c>
      <c r="BF1556" s="115">
        <f t="shared" si="737"/>
        <v>0</v>
      </c>
      <c r="BG1556" s="116">
        <f t="shared" si="731"/>
        <v>0</v>
      </c>
      <c r="BH1556" s="120">
        <f t="shared" si="738"/>
        <v>0</v>
      </c>
      <c r="BI1556" s="115">
        <f t="shared" si="739"/>
        <v>0</v>
      </c>
      <c r="BJ1556" s="116">
        <f t="shared" si="732"/>
        <v>0</v>
      </c>
      <c r="BK1556" s="120">
        <f t="shared" si="740"/>
        <v>0</v>
      </c>
      <c r="BL1556" s="120">
        <f t="shared" si="741"/>
        <v>0</v>
      </c>
      <c r="BN1556" s="375">
        <f t="shared" si="733"/>
        <v>0</v>
      </c>
      <c r="BP1556" s="380"/>
      <c r="DH1556" s="102"/>
    </row>
    <row r="1557" spans="1:112" hidden="1">
      <c r="A1557" s="110"/>
      <c r="B1557" s="786"/>
      <c r="C1557" s="786"/>
      <c r="D1557" s="786"/>
      <c r="E1557" s="786"/>
      <c r="F1557" s="786"/>
      <c r="G1557" s="786"/>
      <c r="H1557" s="786"/>
      <c r="I1557" s="786"/>
      <c r="J1557" s="786"/>
      <c r="K1557" s="786"/>
      <c r="L1557" s="786"/>
      <c r="M1557" s="786"/>
      <c r="N1557" s="786"/>
      <c r="O1557" s="786"/>
      <c r="P1557" s="786"/>
      <c r="Q1557" s="786"/>
      <c r="R1557" s="787"/>
      <c r="S1557" s="787"/>
      <c r="T1557" s="788"/>
      <c r="U1557" s="787"/>
      <c r="V1557" s="787"/>
      <c r="W1557" s="783"/>
      <c r="X1557" s="789"/>
      <c r="Y1557" s="789"/>
      <c r="Z1557" s="789"/>
      <c r="AA1557" s="789"/>
      <c r="AB1557" s="789"/>
      <c r="AC1557" s="781"/>
      <c r="AD1557" s="782"/>
      <c r="AE1557" s="783"/>
      <c r="AF1557" s="784">
        <f t="shared" si="734"/>
        <v>0</v>
      </c>
      <c r="AG1557" s="784"/>
      <c r="AH1557" s="784"/>
      <c r="AI1557" s="784"/>
      <c r="AJ1557" s="784">
        <f t="shared" si="722"/>
        <v>0</v>
      </c>
      <c r="AK1557" s="784"/>
      <c r="AL1557" s="784"/>
      <c r="AM1557" s="784"/>
      <c r="AN1557" s="784">
        <f t="shared" si="723"/>
        <v>0</v>
      </c>
      <c r="AO1557" s="784"/>
      <c r="AP1557" s="784"/>
      <c r="AQ1557" s="784"/>
      <c r="AR1557" s="363"/>
      <c r="AS1557" s="785">
        <f t="shared" si="724"/>
        <v>0</v>
      </c>
      <c r="AT1557" s="785"/>
      <c r="AU1557" s="785"/>
      <c r="AV1557" s="785"/>
      <c r="AW1557" s="785">
        <f t="shared" si="725"/>
        <v>0</v>
      </c>
      <c r="AX1557" s="91"/>
      <c r="AY1557" s="116">
        <f t="shared" si="726"/>
        <v>0</v>
      </c>
      <c r="AZ1557" s="116">
        <f t="shared" si="727"/>
        <v>0</v>
      </c>
      <c r="BA1557" s="116">
        <f t="shared" si="728"/>
        <v>0</v>
      </c>
      <c r="BB1557" s="116">
        <f t="shared" si="729"/>
        <v>0</v>
      </c>
      <c r="BC1557" s="115">
        <f t="shared" si="735"/>
        <v>0</v>
      </c>
      <c r="BD1557" s="116">
        <f t="shared" si="730"/>
        <v>0</v>
      </c>
      <c r="BE1557" s="120">
        <f t="shared" si="736"/>
        <v>0</v>
      </c>
      <c r="BF1557" s="115">
        <f t="shared" si="737"/>
        <v>0</v>
      </c>
      <c r="BG1557" s="116">
        <f t="shared" si="731"/>
        <v>0</v>
      </c>
      <c r="BH1557" s="120">
        <f t="shared" si="738"/>
        <v>0</v>
      </c>
      <c r="BI1557" s="115">
        <f t="shared" si="739"/>
        <v>0</v>
      </c>
      <c r="BJ1557" s="116">
        <f t="shared" si="732"/>
        <v>0</v>
      </c>
      <c r="BK1557" s="120">
        <f t="shared" si="740"/>
        <v>0</v>
      </c>
      <c r="BL1557" s="120">
        <f t="shared" si="741"/>
        <v>0</v>
      </c>
      <c r="BN1557" s="375">
        <f t="shared" si="733"/>
        <v>0</v>
      </c>
      <c r="BP1557" s="380"/>
      <c r="DH1557" s="102"/>
    </row>
    <row r="1558" spans="1:112" hidden="1">
      <c r="A1558" s="110"/>
      <c r="B1558" s="786"/>
      <c r="C1558" s="786"/>
      <c r="D1558" s="786"/>
      <c r="E1558" s="786"/>
      <c r="F1558" s="786"/>
      <c r="G1558" s="786"/>
      <c r="H1558" s="786"/>
      <c r="I1558" s="786"/>
      <c r="J1558" s="786"/>
      <c r="K1558" s="786"/>
      <c r="L1558" s="786"/>
      <c r="M1558" s="786"/>
      <c r="N1558" s="786"/>
      <c r="O1558" s="786"/>
      <c r="P1558" s="786"/>
      <c r="Q1558" s="786"/>
      <c r="R1558" s="787"/>
      <c r="S1558" s="787"/>
      <c r="T1558" s="788"/>
      <c r="U1558" s="787"/>
      <c r="V1558" s="787"/>
      <c r="W1558" s="783"/>
      <c r="X1558" s="789"/>
      <c r="Y1558" s="789"/>
      <c r="Z1558" s="789"/>
      <c r="AA1558" s="789"/>
      <c r="AB1558" s="789"/>
      <c r="AC1558" s="781"/>
      <c r="AD1558" s="782"/>
      <c r="AE1558" s="783"/>
      <c r="AF1558" s="784">
        <f t="shared" si="734"/>
        <v>0</v>
      </c>
      <c r="AG1558" s="784"/>
      <c r="AH1558" s="784"/>
      <c r="AI1558" s="784"/>
      <c r="AJ1558" s="784">
        <f t="shared" si="722"/>
        <v>0</v>
      </c>
      <c r="AK1558" s="784"/>
      <c r="AL1558" s="784"/>
      <c r="AM1558" s="784"/>
      <c r="AN1558" s="784">
        <f t="shared" si="723"/>
        <v>0</v>
      </c>
      <c r="AO1558" s="784"/>
      <c r="AP1558" s="784"/>
      <c r="AQ1558" s="784"/>
      <c r="AR1558" s="363"/>
      <c r="AS1558" s="785">
        <f t="shared" si="724"/>
        <v>0</v>
      </c>
      <c r="AT1558" s="785"/>
      <c r="AU1558" s="785"/>
      <c r="AV1558" s="785"/>
      <c r="AW1558" s="785">
        <f t="shared" si="725"/>
        <v>0</v>
      </c>
      <c r="AX1558" s="91"/>
      <c r="AY1558" s="116">
        <f t="shared" si="726"/>
        <v>0</v>
      </c>
      <c r="AZ1558" s="116">
        <f t="shared" si="727"/>
        <v>0</v>
      </c>
      <c r="BA1558" s="116">
        <f t="shared" si="728"/>
        <v>0</v>
      </c>
      <c r="BB1558" s="116">
        <f t="shared" si="729"/>
        <v>0</v>
      </c>
      <c r="BC1558" s="115">
        <f t="shared" si="735"/>
        <v>0</v>
      </c>
      <c r="BD1558" s="116">
        <f t="shared" si="730"/>
        <v>0</v>
      </c>
      <c r="BE1558" s="120">
        <f t="shared" si="736"/>
        <v>0</v>
      </c>
      <c r="BF1558" s="115">
        <f t="shared" si="737"/>
        <v>0</v>
      </c>
      <c r="BG1558" s="116">
        <f t="shared" si="731"/>
        <v>0</v>
      </c>
      <c r="BH1558" s="120">
        <f t="shared" si="738"/>
        <v>0</v>
      </c>
      <c r="BI1558" s="115">
        <f t="shared" si="739"/>
        <v>0</v>
      </c>
      <c r="BJ1558" s="116">
        <f t="shared" si="732"/>
        <v>0</v>
      </c>
      <c r="BK1558" s="120">
        <f t="shared" si="740"/>
        <v>0</v>
      </c>
      <c r="BL1558" s="120">
        <f t="shared" si="741"/>
        <v>0</v>
      </c>
      <c r="BN1558" s="375">
        <f t="shared" si="733"/>
        <v>0</v>
      </c>
      <c r="BP1558" s="380"/>
      <c r="DH1558" s="102"/>
    </row>
    <row r="1559" spans="1:112" hidden="1">
      <c r="A1559" s="110"/>
      <c r="B1559" s="786"/>
      <c r="C1559" s="786"/>
      <c r="D1559" s="786"/>
      <c r="E1559" s="786"/>
      <c r="F1559" s="786"/>
      <c r="G1559" s="786"/>
      <c r="H1559" s="786"/>
      <c r="I1559" s="786"/>
      <c r="J1559" s="786"/>
      <c r="K1559" s="786"/>
      <c r="L1559" s="786"/>
      <c r="M1559" s="786"/>
      <c r="N1559" s="786"/>
      <c r="O1559" s="786"/>
      <c r="P1559" s="786"/>
      <c r="Q1559" s="786"/>
      <c r="R1559" s="787"/>
      <c r="S1559" s="787"/>
      <c r="T1559" s="788"/>
      <c r="U1559" s="787"/>
      <c r="V1559" s="787"/>
      <c r="W1559" s="783"/>
      <c r="X1559" s="789"/>
      <c r="Y1559" s="789"/>
      <c r="Z1559" s="789"/>
      <c r="AA1559" s="789"/>
      <c r="AB1559" s="789"/>
      <c r="AC1559" s="781"/>
      <c r="AD1559" s="782"/>
      <c r="AE1559" s="783"/>
      <c r="AF1559" s="784">
        <f t="shared" si="734"/>
        <v>0</v>
      </c>
      <c r="AG1559" s="784"/>
      <c r="AH1559" s="784"/>
      <c r="AI1559" s="784"/>
      <c r="AJ1559" s="784">
        <f t="shared" si="722"/>
        <v>0</v>
      </c>
      <c r="AK1559" s="784"/>
      <c r="AL1559" s="784"/>
      <c r="AM1559" s="784"/>
      <c r="AN1559" s="784">
        <f t="shared" si="723"/>
        <v>0</v>
      </c>
      <c r="AO1559" s="784"/>
      <c r="AP1559" s="784"/>
      <c r="AQ1559" s="784"/>
      <c r="AR1559" s="363"/>
      <c r="AS1559" s="785">
        <f t="shared" si="724"/>
        <v>0</v>
      </c>
      <c r="AT1559" s="785"/>
      <c r="AU1559" s="785"/>
      <c r="AV1559" s="785"/>
      <c r="AW1559" s="785">
        <f t="shared" si="725"/>
        <v>0</v>
      </c>
      <c r="AX1559" s="91"/>
      <c r="AY1559" s="116">
        <f t="shared" si="726"/>
        <v>0</v>
      </c>
      <c r="AZ1559" s="116">
        <f t="shared" si="727"/>
        <v>0</v>
      </c>
      <c r="BA1559" s="116">
        <f t="shared" si="728"/>
        <v>0</v>
      </c>
      <c r="BB1559" s="116">
        <f t="shared" si="729"/>
        <v>0</v>
      </c>
      <c r="BC1559" s="115">
        <f t="shared" si="735"/>
        <v>0</v>
      </c>
      <c r="BD1559" s="116">
        <f t="shared" si="730"/>
        <v>0</v>
      </c>
      <c r="BE1559" s="120">
        <f t="shared" si="736"/>
        <v>0</v>
      </c>
      <c r="BF1559" s="115">
        <f t="shared" si="737"/>
        <v>0</v>
      </c>
      <c r="BG1559" s="116">
        <f t="shared" si="731"/>
        <v>0</v>
      </c>
      <c r="BH1559" s="120">
        <f t="shared" si="738"/>
        <v>0</v>
      </c>
      <c r="BI1559" s="115">
        <f t="shared" si="739"/>
        <v>0</v>
      </c>
      <c r="BJ1559" s="116">
        <f t="shared" si="732"/>
        <v>0</v>
      </c>
      <c r="BK1559" s="120">
        <f t="shared" si="740"/>
        <v>0</v>
      </c>
      <c r="BL1559" s="120">
        <f t="shared" si="741"/>
        <v>0</v>
      </c>
      <c r="BN1559" s="375">
        <f t="shared" si="733"/>
        <v>0</v>
      </c>
      <c r="BP1559" s="380"/>
      <c r="DH1559" s="102"/>
    </row>
    <row r="1560" spans="1:112" hidden="1">
      <c r="A1560" s="110"/>
      <c r="B1560" s="786"/>
      <c r="C1560" s="786"/>
      <c r="D1560" s="786"/>
      <c r="E1560" s="786"/>
      <c r="F1560" s="786"/>
      <c r="G1560" s="786"/>
      <c r="H1560" s="786"/>
      <c r="I1560" s="786"/>
      <c r="J1560" s="786"/>
      <c r="K1560" s="786"/>
      <c r="L1560" s="786"/>
      <c r="M1560" s="786"/>
      <c r="N1560" s="786"/>
      <c r="O1560" s="786"/>
      <c r="P1560" s="786"/>
      <c r="Q1560" s="786"/>
      <c r="R1560" s="787"/>
      <c r="S1560" s="787"/>
      <c r="T1560" s="788"/>
      <c r="U1560" s="787"/>
      <c r="V1560" s="787"/>
      <c r="W1560" s="783"/>
      <c r="X1560" s="789"/>
      <c r="Y1560" s="789"/>
      <c r="Z1560" s="789"/>
      <c r="AA1560" s="789"/>
      <c r="AB1560" s="789"/>
      <c r="AC1560" s="781"/>
      <c r="AD1560" s="782"/>
      <c r="AE1560" s="783"/>
      <c r="AF1560" s="784">
        <f t="shared" si="734"/>
        <v>0</v>
      </c>
      <c r="AG1560" s="784"/>
      <c r="AH1560" s="784"/>
      <c r="AI1560" s="784"/>
      <c r="AJ1560" s="784">
        <f t="shared" si="722"/>
        <v>0</v>
      </c>
      <c r="AK1560" s="784"/>
      <c r="AL1560" s="784"/>
      <c r="AM1560" s="784"/>
      <c r="AN1560" s="784">
        <f t="shared" si="723"/>
        <v>0</v>
      </c>
      <c r="AO1560" s="784"/>
      <c r="AP1560" s="784"/>
      <c r="AQ1560" s="784"/>
      <c r="AR1560" s="363"/>
      <c r="AS1560" s="785">
        <f t="shared" si="724"/>
        <v>0</v>
      </c>
      <c r="AT1560" s="785"/>
      <c r="AU1560" s="785"/>
      <c r="AV1560" s="785"/>
      <c r="AW1560" s="785">
        <f t="shared" si="725"/>
        <v>0</v>
      </c>
      <c r="AX1560" s="91"/>
      <c r="AY1560" s="116">
        <f t="shared" si="726"/>
        <v>0</v>
      </c>
      <c r="AZ1560" s="116">
        <f t="shared" si="727"/>
        <v>0</v>
      </c>
      <c r="BA1560" s="116">
        <f t="shared" si="728"/>
        <v>0</v>
      </c>
      <c r="BB1560" s="116">
        <f t="shared" si="729"/>
        <v>0</v>
      </c>
      <c r="BC1560" s="115">
        <f t="shared" si="735"/>
        <v>0</v>
      </c>
      <c r="BD1560" s="116">
        <f t="shared" si="730"/>
        <v>0</v>
      </c>
      <c r="BE1560" s="120">
        <f t="shared" si="736"/>
        <v>0</v>
      </c>
      <c r="BF1560" s="115">
        <f t="shared" si="737"/>
        <v>0</v>
      </c>
      <c r="BG1560" s="116">
        <f t="shared" si="731"/>
        <v>0</v>
      </c>
      <c r="BH1560" s="120">
        <f t="shared" si="738"/>
        <v>0</v>
      </c>
      <c r="BI1560" s="115">
        <f t="shared" si="739"/>
        <v>0</v>
      </c>
      <c r="BJ1560" s="116">
        <f t="shared" si="732"/>
        <v>0</v>
      </c>
      <c r="BK1560" s="120">
        <f t="shared" si="740"/>
        <v>0</v>
      </c>
      <c r="BL1560" s="120">
        <f t="shared" si="741"/>
        <v>0</v>
      </c>
      <c r="BN1560" s="375">
        <f t="shared" si="733"/>
        <v>0</v>
      </c>
      <c r="BP1560" s="380"/>
      <c r="DH1560" s="102"/>
    </row>
    <row r="1561" spans="1:112" hidden="1">
      <c r="A1561" s="110"/>
      <c r="B1561" s="786"/>
      <c r="C1561" s="786"/>
      <c r="D1561" s="786"/>
      <c r="E1561" s="786"/>
      <c r="F1561" s="786"/>
      <c r="G1561" s="786"/>
      <c r="H1561" s="786"/>
      <c r="I1561" s="786"/>
      <c r="J1561" s="786"/>
      <c r="K1561" s="786"/>
      <c r="L1561" s="786"/>
      <c r="M1561" s="786"/>
      <c r="N1561" s="786"/>
      <c r="O1561" s="786"/>
      <c r="P1561" s="786"/>
      <c r="Q1561" s="786"/>
      <c r="R1561" s="787"/>
      <c r="S1561" s="787"/>
      <c r="T1561" s="788"/>
      <c r="U1561" s="787"/>
      <c r="V1561" s="787"/>
      <c r="W1561" s="783"/>
      <c r="X1561" s="789"/>
      <c r="Y1561" s="789"/>
      <c r="Z1561" s="789"/>
      <c r="AA1561" s="789"/>
      <c r="AB1561" s="789"/>
      <c r="AC1561" s="781"/>
      <c r="AD1561" s="782"/>
      <c r="AE1561" s="783"/>
      <c r="AF1561" s="784">
        <f t="shared" si="734"/>
        <v>0</v>
      </c>
      <c r="AG1561" s="784"/>
      <c r="AH1561" s="784"/>
      <c r="AI1561" s="784"/>
      <c r="AJ1561" s="784">
        <f t="shared" si="722"/>
        <v>0</v>
      </c>
      <c r="AK1561" s="784"/>
      <c r="AL1561" s="784"/>
      <c r="AM1561" s="784"/>
      <c r="AN1561" s="784">
        <f t="shared" si="723"/>
        <v>0</v>
      </c>
      <c r="AO1561" s="784"/>
      <c r="AP1561" s="784"/>
      <c r="AQ1561" s="784"/>
      <c r="AR1561" s="363"/>
      <c r="AS1561" s="785">
        <f t="shared" si="724"/>
        <v>0</v>
      </c>
      <c r="AT1561" s="785"/>
      <c r="AU1561" s="785"/>
      <c r="AV1561" s="785"/>
      <c r="AW1561" s="785">
        <f t="shared" si="725"/>
        <v>0</v>
      </c>
      <c r="AX1561" s="91"/>
      <c r="AY1561" s="116">
        <f t="shared" si="726"/>
        <v>0</v>
      </c>
      <c r="AZ1561" s="116">
        <f t="shared" si="727"/>
        <v>0</v>
      </c>
      <c r="BA1561" s="116">
        <f t="shared" si="728"/>
        <v>0</v>
      </c>
      <c r="BB1561" s="116">
        <f t="shared" si="729"/>
        <v>0</v>
      </c>
      <c r="BC1561" s="115">
        <f t="shared" si="735"/>
        <v>0</v>
      </c>
      <c r="BD1561" s="116">
        <f t="shared" si="730"/>
        <v>0</v>
      </c>
      <c r="BE1561" s="120">
        <f t="shared" si="736"/>
        <v>0</v>
      </c>
      <c r="BF1561" s="115">
        <f t="shared" si="737"/>
        <v>0</v>
      </c>
      <c r="BG1561" s="116">
        <f t="shared" si="731"/>
        <v>0</v>
      </c>
      <c r="BH1561" s="120">
        <f t="shared" si="738"/>
        <v>0</v>
      </c>
      <c r="BI1561" s="115">
        <f t="shared" si="739"/>
        <v>0</v>
      </c>
      <c r="BJ1561" s="116">
        <f t="shared" si="732"/>
        <v>0</v>
      </c>
      <c r="BK1561" s="120">
        <f t="shared" si="740"/>
        <v>0</v>
      </c>
      <c r="BL1561" s="120">
        <f t="shared" si="741"/>
        <v>0</v>
      </c>
      <c r="BN1561" s="375">
        <f t="shared" si="733"/>
        <v>0</v>
      </c>
      <c r="BP1561" s="380"/>
      <c r="DH1561" s="102"/>
    </row>
    <row r="1562" spans="1:112" hidden="1">
      <c r="A1562" s="110"/>
      <c r="B1562" s="786"/>
      <c r="C1562" s="786"/>
      <c r="D1562" s="786"/>
      <c r="E1562" s="786"/>
      <c r="F1562" s="786"/>
      <c r="G1562" s="786"/>
      <c r="H1562" s="786"/>
      <c r="I1562" s="786"/>
      <c r="J1562" s="786"/>
      <c r="K1562" s="786"/>
      <c r="L1562" s="786"/>
      <c r="M1562" s="786"/>
      <c r="N1562" s="786"/>
      <c r="O1562" s="786"/>
      <c r="P1562" s="786"/>
      <c r="Q1562" s="786"/>
      <c r="R1562" s="787"/>
      <c r="S1562" s="787"/>
      <c r="T1562" s="788"/>
      <c r="U1562" s="787"/>
      <c r="V1562" s="787"/>
      <c r="W1562" s="783"/>
      <c r="X1562" s="789"/>
      <c r="Y1562" s="789"/>
      <c r="Z1562" s="789"/>
      <c r="AA1562" s="789"/>
      <c r="AB1562" s="789"/>
      <c r="AC1562" s="781"/>
      <c r="AD1562" s="782"/>
      <c r="AE1562" s="783"/>
      <c r="AF1562" s="784">
        <f t="shared" si="734"/>
        <v>0</v>
      </c>
      <c r="AG1562" s="784"/>
      <c r="AH1562" s="784"/>
      <c r="AI1562" s="784"/>
      <c r="AJ1562" s="784">
        <f t="shared" si="722"/>
        <v>0</v>
      </c>
      <c r="AK1562" s="784"/>
      <c r="AL1562" s="784"/>
      <c r="AM1562" s="784"/>
      <c r="AN1562" s="784">
        <f t="shared" si="723"/>
        <v>0</v>
      </c>
      <c r="AO1562" s="784"/>
      <c r="AP1562" s="784"/>
      <c r="AQ1562" s="784"/>
      <c r="AR1562" s="363"/>
      <c r="AS1562" s="785">
        <f t="shared" si="724"/>
        <v>0</v>
      </c>
      <c r="AT1562" s="785"/>
      <c r="AU1562" s="785"/>
      <c r="AV1562" s="785"/>
      <c r="AW1562" s="785">
        <f t="shared" si="725"/>
        <v>0</v>
      </c>
      <c r="AX1562" s="91"/>
      <c r="AY1562" s="116">
        <f t="shared" si="726"/>
        <v>0</v>
      </c>
      <c r="AZ1562" s="116">
        <f t="shared" si="727"/>
        <v>0</v>
      </c>
      <c r="BA1562" s="116">
        <f t="shared" si="728"/>
        <v>0</v>
      </c>
      <c r="BB1562" s="116">
        <f t="shared" si="729"/>
        <v>0</v>
      </c>
      <c r="BC1562" s="115">
        <f t="shared" si="735"/>
        <v>0</v>
      </c>
      <c r="BD1562" s="116">
        <f t="shared" si="730"/>
        <v>0</v>
      </c>
      <c r="BE1562" s="120">
        <f t="shared" si="736"/>
        <v>0</v>
      </c>
      <c r="BF1562" s="115">
        <f t="shared" si="737"/>
        <v>0</v>
      </c>
      <c r="BG1562" s="116">
        <f t="shared" si="731"/>
        <v>0</v>
      </c>
      <c r="BH1562" s="120">
        <f t="shared" si="738"/>
        <v>0</v>
      </c>
      <c r="BI1562" s="115">
        <f t="shared" si="739"/>
        <v>0</v>
      </c>
      <c r="BJ1562" s="116">
        <f t="shared" si="732"/>
        <v>0</v>
      </c>
      <c r="BK1562" s="120">
        <f t="shared" si="740"/>
        <v>0</v>
      </c>
      <c r="BL1562" s="120">
        <f t="shared" si="741"/>
        <v>0</v>
      </c>
      <c r="BN1562" s="375">
        <f t="shared" si="733"/>
        <v>0</v>
      </c>
      <c r="BP1562" s="380"/>
      <c r="DH1562" s="102"/>
    </row>
    <row r="1563" spans="1:112" hidden="1">
      <c r="A1563" s="110"/>
      <c r="B1563" s="786"/>
      <c r="C1563" s="786"/>
      <c r="D1563" s="786"/>
      <c r="E1563" s="786"/>
      <c r="F1563" s="786"/>
      <c r="G1563" s="786"/>
      <c r="H1563" s="786"/>
      <c r="I1563" s="786"/>
      <c r="J1563" s="786"/>
      <c r="K1563" s="786"/>
      <c r="L1563" s="786"/>
      <c r="M1563" s="786"/>
      <c r="N1563" s="786"/>
      <c r="O1563" s="786"/>
      <c r="P1563" s="786"/>
      <c r="Q1563" s="786"/>
      <c r="R1563" s="787"/>
      <c r="S1563" s="787"/>
      <c r="T1563" s="788"/>
      <c r="U1563" s="787"/>
      <c r="V1563" s="787"/>
      <c r="W1563" s="783"/>
      <c r="X1563" s="789"/>
      <c r="Y1563" s="789"/>
      <c r="Z1563" s="789"/>
      <c r="AA1563" s="789"/>
      <c r="AB1563" s="789"/>
      <c r="AC1563" s="781"/>
      <c r="AD1563" s="782"/>
      <c r="AE1563" s="783"/>
      <c r="AF1563" s="784">
        <f t="shared" si="734"/>
        <v>0</v>
      </c>
      <c r="AG1563" s="784"/>
      <c r="AH1563" s="784"/>
      <c r="AI1563" s="784"/>
      <c r="AJ1563" s="784">
        <f t="shared" si="722"/>
        <v>0</v>
      </c>
      <c r="AK1563" s="784"/>
      <c r="AL1563" s="784"/>
      <c r="AM1563" s="784"/>
      <c r="AN1563" s="784">
        <f t="shared" si="723"/>
        <v>0</v>
      </c>
      <c r="AO1563" s="784"/>
      <c r="AP1563" s="784"/>
      <c r="AQ1563" s="784"/>
      <c r="AR1563" s="363"/>
      <c r="AS1563" s="785">
        <f t="shared" si="724"/>
        <v>0</v>
      </c>
      <c r="AT1563" s="785"/>
      <c r="AU1563" s="785"/>
      <c r="AV1563" s="785"/>
      <c r="AW1563" s="785">
        <f t="shared" si="725"/>
        <v>0</v>
      </c>
      <c r="AX1563" s="91"/>
      <c r="AY1563" s="116">
        <f t="shared" si="726"/>
        <v>0</v>
      </c>
      <c r="AZ1563" s="116">
        <f t="shared" si="727"/>
        <v>0</v>
      </c>
      <c r="BA1563" s="116">
        <f t="shared" si="728"/>
        <v>0</v>
      </c>
      <c r="BB1563" s="116">
        <f t="shared" si="729"/>
        <v>0</v>
      </c>
      <c r="BC1563" s="115">
        <f t="shared" si="735"/>
        <v>0</v>
      </c>
      <c r="BD1563" s="116">
        <f t="shared" si="730"/>
        <v>0</v>
      </c>
      <c r="BE1563" s="120">
        <f t="shared" si="736"/>
        <v>0</v>
      </c>
      <c r="BF1563" s="115">
        <f t="shared" si="737"/>
        <v>0</v>
      </c>
      <c r="BG1563" s="116">
        <f t="shared" si="731"/>
        <v>0</v>
      </c>
      <c r="BH1563" s="120">
        <f t="shared" si="738"/>
        <v>0</v>
      </c>
      <c r="BI1563" s="115">
        <f t="shared" si="739"/>
        <v>0</v>
      </c>
      <c r="BJ1563" s="116">
        <f t="shared" si="732"/>
        <v>0</v>
      </c>
      <c r="BK1563" s="120">
        <f t="shared" si="740"/>
        <v>0</v>
      </c>
      <c r="BL1563" s="120">
        <f t="shared" si="741"/>
        <v>0</v>
      </c>
      <c r="BN1563" s="375">
        <f t="shared" si="733"/>
        <v>0</v>
      </c>
      <c r="BP1563" s="380"/>
      <c r="DH1563" s="102"/>
    </row>
    <row r="1564" spans="1:112" hidden="1">
      <c r="A1564" s="110"/>
      <c r="B1564" s="786"/>
      <c r="C1564" s="786"/>
      <c r="D1564" s="786"/>
      <c r="E1564" s="786"/>
      <c r="F1564" s="786"/>
      <c r="G1564" s="786"/>
      <c r="H1564" s="786"/>
      <c r="I1564" s="786"/>
      <c r="J1564" s="786"/>
      <c r="K1564" s="786"/>
      <c r="L1564" s="786"/>
      <c r="M1564" s="786"/>
      <c r="N1564" s="786"/>
      <c r="O1564" s="786"/>
      <c r="P1564" s="786"/>
      <c r="Q1564" s="786"/>
      <c r="R1564" s="787"/>
      <c r="S1564" s="787"/>
      <c r="T1564" s="788"/>
      <c r="U1564" s="787"/>
      <c r="V1564" s="787"/>
      <c r="W1564" s="783"/>
      <c r="X1564" s="789"/>
      <c r="Y1564" s="789"/>
      <c r="Z1564" s="789"/>
      <c r="AA1564" s="789"/>
      <c r="AB1564" s="789"/>
      <c r="AC1564" s="781"/>
      <c r="AD1564" s="782"/>
      <c r="AE1564" s="783"/>
      <c r="AF1564" s="784">
        <f t="shared" si="734"/>
        <v>0</v>
      </c>
      <c r="AG1564" s="784"/>
      <c r="AH1564" s="784"/>
      <c r="AI1564" s="784"/>
      <c r="AJ1564" s="784">
        <f t="shared" si="722"/>
        <v>0</v>
      </c>
      <c r="AK1564" s="784"/>
      <c r="AL1564" s="784"/>
      <c r="AM1564" s="784"/>
      <c r="AN1564" s="784">
        <f t="shared" si="723"/>
        <v>0</v>
      </c>
      <c r="AO1564" s="784"/>
      <c r="AP1564" s="784"/>
      <c r="AQ1564" s="784"/>
      <c r="AR1564" s="363"/>
      <c r="AS1564" s="785">
        <f t="shared" si="724"/>
        <v>0</v>
      </c>
      <c r="AT1564" s="785"/>
      <c r="AU1564" s="785"/>
      <c r="AV1564" s="785"/>
      <c r="AW1564" s="785">
        <f t="shared" si="725"/>
        <v>0</v>
      </c>
      <c r="AX1564" s="91"/>
      <c r="AY1564" s="116">
        <f t="shared" si="726"/>
        <v>0</v>
      </c>
      <c r="AZ1564" s="116">
        <f t="shared" si="727"/>
        <v>0</v>
      </c>
      <c r="BA1564" s="116">
        <f t="shared" si="728"/>
        <v>0</v>
      </c>
      <c r="BB1564" s="116">
        <f t="shared" si="729"/>
        <v>0</v>
      </c>
      <c r="BC1564" s="115">
        <f t="shared" si="735"/>
        <v>0</v>
      </c>
      <c r="BD1564" s="116">
        <f t="shared" si="730"/>
        <v>0</v>
      </c>
      <c r="BE1564" s="120">
        <f t="shared" si="736"/>
        <v>0</v>
      </c>
      <c r="BF1564" s="115">
        <f t="shared" si="737"/>
        <v>0</v>
      </c>
      <c r="BG1564" s="116">
        <f t="shared" si="731"/>
        <v>0</v>
      </c>
      <c r="BH1564" s="120">
        <f t="shared" si="738"/>
        <v>0</v>
      </c>
      <c r="BI1564" s="115">
        <f t="shared" si="739"/>
        <v>0</v>
      </c>
      <c r="BJ1564" s="116">
        <f t="shared" si="732"/>
        <v>0</v>
      </c>
      <c r="BK1564" s="120">
        <f t="shared" si="740"/>
        <v>0</v>
      </c>
      <c r="BL1564" s="120">
        <f t="shared" si="741"/>
        <v>0</v>
      </c>
      <c r="BN1564" s="375">
        <f t="shared" si="733"/>
        <v>0</v>
      </c>
      <c r="BP1564" s="380"/>
      <c r="DH1564" s="102"/>
    </row>
    <row r="1565" spans="1:112" hidden="1">
      <c r="A1565" s="110"/>
      <c r="B1565" s="786"/>
      <c r="C1565" s="786"/>
      <c r="D1565" s="786"/>
      <c r="E1565" s="786"/>
      <c r="F1565" s="786"/>
      <c r="G1565" s="786"/>
      <c r="H1565" s="786"/>
      <c r="I1565" s="786"/>
      <c r="J1565" s="786"/>
      <c r="K1565" s="786"/>
      <c r="L1565" s="786"/>
      <c r="M1565" s="786"/>
      <c r="N1565" s="786"/>
      <c r="O1565" s="786"/>
      <c r="P1565" s="786"/>
      <c r="Q1565" s="786"/>
      <c r="R1565" s="787"/>
      <c r="S1565" s="787"/>
      <c r="T1565" s="788"/>
      <c r="U1565" s="787"/>
      <c r="V1565" s="787"/>
      <c r="W1565" s="783"/>
      <c r="X1565" s="789"/>
      <c r="Y1565" s="789"/>
      <c r="Z1565" s="789"/>
      <c r="AA1565" s="789"/>
      <c r="AB1565" s="789"/>
      <c r="AC1565" s="781"/>
      <c r="AD1565" s="782"/>
      <c r="AE1565" s="783"/>
      <c r="AF1565" s="784">
        <f t="shared" si="734"/>
        <v>0</v>
      </c>
      <c r="AG1565" s="784"/>
      <c r="AH1565" s="784"/>
      <c r="AI1565" s="784"/>
      <c r="AJ1565" s="784">
        <f t="shared" si="722"/>
        <v>0</v>
      </c>
      <c r="AK1565" s="784"/>
      <c r="AL1565" s="784"/>
      <c r="AM1565" s="784"/>
      <c r="AN1565" s="784">
        <f t="shared" si="723"/>
        <v>0</v>
      </c>
      <c r="AO1565" s="784"/>
      <c r="AP1565" s="784"/>
      <c r="AQ1565" s="784"/>
      <c r="AR1565" s="363"/>
      <c r="AS1565" s="785">
        <f t="shared" si="724"/>
        <v>0</v>
      </c>
      <c r="AT1565" s="785"/>
      <c r="AU1565" s="785"/>
      <c r="AV1565" s="785"/>
      <c r="AW1565" s="785">
        <f t="shared" si="725"/>
        <v>0</v>
      </c>
      <c r="AX1565" s="91"/>
      <c r="AY1565" s="116">
        <f t="shared" si="726"/>
        <v>0</v>
      </c>
      <c r="AZ1565" s="116">
        <f t="shared" si="727"/>
        <v>0</v>
      </c>
      <c r="BA1565" s="116">
        <f t="shared" si="728"/>
        <v>0</v>
      </c>
      <c r="BB1565" s="116">
        <f t="shared" si="729"/>
        <v>0</v>
      </c>
      <c r="BC1565" s="115">
        <f t="shared" si="735"/>
        <v>0</v>
      </c>
      <c r="BD1565" s="116">
        <f t="shared" si="730"/>
        <v>0</v>
      </c>
      <c r="BE1565" s="120">
        <f t="shared" si="736"/>
        <v>0</v>
      </c>
      <c r="BF1565" s="115">
        <f t="shared" si="737"/>
        <v>0</v>
      </c>
      <c r="BG1565" s="116">
        <f t="shared" si="731"/>
        <v>0</v>
      </c>
      <c r="BH1565" s="120">
        <f t="shared" si="738"/>
        <v>0</v>
      </c>
      <c r="BI1565" s="115">
        <f t="shared" si="739"/>
        <v>0</v>
      </c>
      <c r="BJ1565" s="116">
        <f t="shared" si="732"/>
        <v>0</v>
      </c>
      <c r="BK1565" s="120">
        <f t="shared" si="740"/>
        <v>0</v>
      </c>
      <c r="BL1565" s="120">
        <f t="shared" si="741"/>
        <v>0</v>
      </c>
      <c r="BN1565" s="375">
        <f t="shared" si="733"/>
        <v>0</v>
      </c>
      <c r="BP1565" s="380"/>
      <c r="DH1565" s="102"/>
    </row>
    <row r="1566" spans="1:112" hidden="1">
      <c r="A1566" s="110"/>
      <c r="B1566" s="786"/>
      <c r="C1566" s="786"/>
      <c r="D1566" s="786"/>
      <c r="E1566" s="786"/>
      <c r="F1566" s="786"/>
      <c r="G1566" s="786"/>
      <c r="H1566" s="786"/>
      <c r="I1566" s="786"/>
      <c r="J1566" s="786"/>
      <c r="K1566" s="786"/>
      <c r="L1566" s="786"/>
      <c r="M1566" s="786"/>
      <c r="N1566" s="786"/>
      <c r="O1566" s="786"/>
      <c r="P1566" s="786"/>
      <c r="Q1566" s="786"/>
      <c r="R1566" s="787"/>
      <c r="S1566" s="787"/>
      <c r="T1566" s="788"/>
      <c r="U1566" s="787"/>
      <c r="V1566" s="787"/>
      <c r="W1566" s="783"/>
      <c r="X1566" s="789"/>
      <c r="Y1566" s="789"/>
      <c r="Z1566" s="789"/>
      <c r="AA1566" s="789"/>
      <c r="AB1566" s="789"/>
      <c r="AC1566" s="781"/>
      <c r="AD1566" s="782"/>
      <c r="AE1566" s="783"/>
      <c r="AF1566" s="784">
        <f t="shared" si="734"/>
        <v>0</v>
      </c>
      <c r="AG1566" s="784"/>
      <c r="AH1566" s="784"/>
      <c r="AI1566" s="784"/>
      <c r="AJ1566" s="784">
        <f t="shared" si="722"/>
        <v>0</v>
      </c>
      <c r="AK1566" s="784"/>
      <c r="AL1566" s="784"/>
      <c r="AM1566" s="784"/>
      <c r="AN1566" s="784">
        <f t="shared" si="723"/>
        <v>0</v>
      </c>
      <c r="AO1566" s="784"/>
      <c r="AP1566" s="784"/>
      <c r="AQ1566" s="784"/>
      <c r="AR1566" s="363"/>
      <c r="AS1566" s="785">
        <f t="shared" si="724"/>
        <v>0</v>
      </c>
      <c r="AT1566" s="785"/>
      <c r="AU1566" s="785"/>
      <c r="AV1566" s="785"/>
      <c r="AW1566" s="785">
        <f t="shared" si="725"/>
        <v>0</v>
      </c>
      <c r="AX1566" s="91"/>
      <c r="AY1566" s="116">
        <f t="shared" si="726"/>
        <v>0</v>
      </c>
      <c r="AZ1566" s="116">
        <f t="shared" si="727"/>
        <v>0</v>
      </c>
      <c r="BA1566" s="116">
        <f t="shared" si="728"/>
        <v>0</v>
      </c>
      <c r="BB1566" s="116">
        <f t="shared" si="729"/>
        <v>0</v>
      </c>
      <c r="BC1566" s="115">
        <f t="shared" si="735"/>
        <v>0</v>
      </c>
      <c r="BD1566" s="116">
        <f t="shared" si="730"/>
        <v>0</v>
      </c>
      <c r="BE1566" s="120">
        <f t="shared" si="736"/>
        <v>0</v>
      </c>
      <c r="BF1566" s="115">
        <f t="shared" si="737"/>
        <v>0</v>
      </c>
      <c r="BG1566" s="116">
        <f t="shared" si="731"/>
        <v>0</v>
      </c>
      <c r="BH1566" s="120">
        <f t="shared" si="738"/>
        <v>0</v>
      </c>
      <c r="BI1566" s="115">
        <f t="shared" si="739"/>
        <v>0</v>
      </c>
      <c r="BJ1566" s="116">
        <f t="shared" si="732"/>
        <v>0</v>
      </c>
      <c r="BK1566" s="120">
        <f t="shared" si="740"/>
        <v>0</v>
      </c>
      <c r="BL1566" s="120">
        <f t="shared" si="741"/>
        <v>0</v>
      </c>
      <c r="BN1566" s="375">
        <f t="shared" si="733"/>
        <v>0</v>
      </c>
      <c r="BP1566" s="380"/>
      <c r="DH1566" s="102"/>
    </row>
    <row r="1567" spans="1:112" hidden="1">
      <c r="A1567" s="110"/>
      <c r="B1567" s="786"/>
      <c r="C1567" s="786"/>
      <c r="D1567" s="786"/>
      <c r="E1567" s="786"/>
      <c r="F1567" s="786"/>
      <c r="G1567" s="786"/>
      <c r="H1567" s="786"/>
      <c r="I1567" s="786"/>
      <c r="J1567" s="786"/>
      <c r="K1567" s="786"/>
      <c r="L1567" s="786"/>
      <c r="M1567" s="786"/>
      <c r="N1567" s="786"/>
      <c r="O1567" s="786"/>
      <c r="P1567" s="786"/>
      <c r="Q1567" s="786"/>
      <c r="R1567" s="787"/>
      <c r="S1567" s="787"/>
      <c r="T1567" s="788"/>
      <c r="U1567" s="787"/>
      <c r="V1567" s="787"/>
      <c r="W1567" s="783"/>
      <c r="X1567" s="789"/>
      <c r="Y1567" s="789"/>
      <c r="Z1567" s="789"/>
      <c r="AA1567" s="789"/>
      <c r="AB1567" s="789"/>
      <c r="AC1567" s="781"/>
      <c r="AD1567" s="782"/>
      <c r="AE1567" s="783"/>
      <c r="AF1567" s="784">
        <f t="shared" si="734"/>
        <v>0</v>
      </c>
      <c r="AG1567" s="784"/>
      <c r="AH1567" s="784"/>
      <c r="AI1567" s="784"/>
      <c r="AJ1567" s="784">
        <f t="shared" si="722"/>
        <v>0</v>
      </c>
      <c r="AK1567" s="784"/>
      <c r="AL1567" s="784"/>
      <c r="AM1567" s="784"/>
      <c r="AN1567" s="784">
        <f t="shared" si="723"/>
        <v>0</v>
      </c>
      <c r="AO1567" s="784"/>
      <c r="AP1567" s="784"/>
      <c r="AQ1567" s="784"/>
      <c r="AR1567" s="363"/>
      <c r="AS1567" s="785">
        <f t="shared" si="724"/>
        <v>0</v>
      </c>
      <c r="AT1567" s="785"/>
      <c r="AU1567" s="785"/>
      <c r="AV1567" s="785"/>
      <c r="AW1567" s="785">
        <f t="shared" si="725"/>
        <v>0</v>
      </c>
      <c r="AX1567" s="91"/>
      <c r="AY1567" s="116">
        <f t="shared" si="726"/>
        <v>0</v>
      </c>
      <c r="AZ1567" s="116">
        <f t="shared" si="727"/>
        <v>0</v>
      </c>
      <c r="BA1567" s="116">
        <f t="shared" si="728"/>
        <v>0</v>
      </c>
      <c r="BB1567" s="116">
        <f t="shared" si="729"/>
        <v>0</v>
      </c>
      <c r="BC1567" s="115">
        <f t="shared" si="735"/>
        <v>0</v>
      </c>
      <c r="BD1567" s="116">
        <f t="shared" si="730"/>
        <v>0</v>
      </c>
      <c r="BE1567" s="120">
        <f t="shared" si="736"/>
        <v>0</v>
      </c>
      <c r="BF1567" s="115">
        <f t="shared" si="737"/>
        <v>0</v>
      </c>
      <c r="BG1567" s="116">
        <f t="shared" si="731"/>
        <v>0</v>
      </c>
      <c r="BH1567" s="120">
        <f t="shared" si="738"/>
        <v>0</v>
      </c>
      <c r="BI1567" s="115">
        <f t="shared" si="739"/>
        <v>0</v>
      </c>
      <c r="BJ1567" s="116">
        <f t="shared" si="732"/>
        <v>0</v>
      </c>
      <c r="BK1567" s="120">
        <f t="shared" si="740"/>
        <v>0</v>
      </c>
      <c r="BL1567" s="120">
        <f t="shared" si="741"/>
        <v>0</v>
      </c>
      <c r="BN1567" s="375">
        <f t="shared" si="733"/>
        <v>0</v>
      </c>
      <c r="BP1567" s="380"/>
      <c r="DH1567" s="102"/>
    </row>
    <row r="1568" spans="1:112" hidden="1">
      <c r="A1568" s="110"/>
      <c r="B1568" s="786"/>
      <c r="C1568" s="786"/>
      <c r="D1568" s="786"/>
      <c r="E1568" s="786"/>
      <c r="F1568" s="786"/>
      <c r="G1568" s="786"/>
      <c r="H1568" s="786"/>
      <c r="I1568" s="786"/>
      <c r="J1568" s="786"/>
      <c r="K1568" s="786"/>
      <c r="L1568" s="786"/>
      <c r="M1568" s="786"/>
      <c r="N1568" s="786"/>
      <c r="O1568" s="786"/>
      <c r="P1568" s="786"/>
      <c r="Q1568" s="786"/>
      <c r="R1568" s="787"/>
      <c r="S1568" s="787"/>
      <c r="T1568" s="788"/>
      <c r="U1568" s="787"/>
      <c r="V1568" s="787"/>
      <c r="W1568" s="783"/>
      <c r="X1568" s="789"/>
      <c r="Y1568" s="789"/>
      <c r="Z1568" s="789"/>
      <c r="AA1568" s="789"/>
      <c r="AB1568" s="789"/>
      <c r="AC1568" s="781"/>
      <c r="AD1568" s="782"/>
      <c r="AE1568" s="783"/>
      <c r="AF1568" s="784">
        <f t="shared" si="734"/>
        <v>0</v>
      </c>
      <c r="AG1568" s="784"/>
      <c r="AH1568" s="784"/>
      <c r="AI1568" s="784"/>
      <c r="AJ1568" s="784">
        <f t="shared" si="722"/>
        <v>0</v>
      </c>
      <c r="AK1568" s="784"/>
      <c r="AL1568" s="784"/>
      <c r="AM1568" s="784"/>
      <c r="AN1568" s="784">
        <f t="shared" si="723"/>
        <v>0</v>
      </c>
      <c r="AO1568" s="784"/>
      <c r="AP1568" s="784"/>
      <c r="AQ1568" s="784"/>
      <c r="AR1568" s="363"/>
      <c r="AS1568" s="785">
        <f t="shared" si="724"/>
        <v>0</v>
      </c>
      <c r="AT1568" s="785"/>
      <c r="AU1568" s="785"/>
      <c r="AV1568" s="785"/>
      <c r="AW1568" s="785">
        <f t="shared" si="725"/>
        <v>0</v>
      </c>
      <c r="AX1568" s="91"/>
      <c r="AY1568" s="116">
        <f t="shared" si="726"/>
        <v>0</v>
      </c>
      <c r="AZ1568" s="116">
        <f t="shared" si="727"/>
        <v>0</v>
      </c>
      <c r="BA1568" s="116">
        <f t="shared" si="728"/>
        <v>0</v>
      </c>
      <c r="BB1568" s="116">
        <f t="shared" si="729"/>
        <v>0</v>
      </c>
      <c r="BC1568" s="115">
        <f t="shared" si="735"/>
        <v>0</v>
      </c>
      <c r="BD1568" s="116">
        <f t="shared" si="730"/>
        <v>0</v>
      </c>
      <c r="BE1568" s="120">
        <f t="shared" si="736"/>
        <v>0</v>
      </c>
      <c r="BF1568" s="115">
        <f t="shared" si="737"/>
        <v>0</v>
      </c>
      <c r="BG1568" s="116">
        <f t="shared" si="731"/>
        <v>0</v>
      </c>
      <c r="BH1568" s="120">
        <f t="shared" si="738"/>
        <v>0</v>
      </c>
      <c r="BI1568" s="115">
        <f t="shared" si="739"/>
        <v>0</v>
      </c>
      <c r="BJ1568" s="116">
        <f t="shared" si="732"/>
        <v>0</v>
      </c>
      <c r="BK1568" s="120">
        <f t="shared" si="740"/>
        <v>0</v>
      </c>
      <c r="BL1568" s="120">
        <f t="shared" si="741"/>
        <v>0</v>
      </c>
      <c r="BN1568" s="375">
        <f t="shared" si="733"/>
        <v>0</v>
      </c>
      <c r="BP1568" s="380"/>
      <c r="DH1568" s="102"/>
    </row>
    <row r="1569" spans="1:112" hidden="1">
      <c r="A1569" s="110"/>
      <c r="B1569" s="786"/>
      <c r="C1569" s="786"/>
      <c r="D1569" s="786"/>
      <c r="E1569" s="786"/>
      <c r="F1569" s="786"/>
      <c r="G1569" s="786"/>
      <c r="H1569" s="786"/>
      <c r="I1569" s="786"/>
      <c r="J1569" s="786"/>
      <c r="K1569" s="786"/>
      <c r="L1569" s="786"/>
      <c r="M1569" s="786"/>
      <c r="N1569" s="786"/>
      <c r="O1569" s="786"/>
      <c r="P1569" s="786"/>
      <c r="Q1569" s="786"/>
      <c r="R1569" s="787"/>
      <c r="S1569" s="787"/>
      <c r="T1569" s="788"/>
      <c r="U1569" s="787"/>
      <c r="V1569" s="787"/>
      <c r="W1569" s="783"/>
      <c r="X1569" s="789"/>
      <c r="Y1569" s="789"/>
      <c r="Z1569" s="789"/>
      <c r="AA1569" s="789"/>
      <c r="AB1569" s="789"/>
      <c r="AC1569" s="781"/>
      <c r="AD1569" s="782"/>
      <c r="AE1569" s="783"/>
      <c r="AF1569" s="784">
        <f t="shared" si="734"/>
        <v>0</v>
      </c>
      <c r="AG1569" s="784"/>
      <c r="AH1569" s="784"/>
      <c r="AI1569" s="784"/>
      <c r="AJ1569" s="784">
        <f t="shared" si="722"/>
        <v>0</v>
      </c>
      <c r="AK1569" s="784"/>
      <c r="AL1569" s="784"/>
      <c r="AM1569" s="784"/>
      <c r="AN1569" s="784">
        <f t="shared" si="723"/>
        <v>0</v>
      </c>
      <c r="AO1569" s="784"/>
      <c r="AP1569" s="784"/>
      <c r="AQ1569" s="784"/>
      <c r="AR1569" s="363"/>
      <c r="AS1569" s="785">
        <f t="shared" si="724"/>
        <v>0</v>
      </c>
      <c r="AT1569" s="785"/>
      <c r="AU1569" s="785"/>
      <c r="AV1569" s="785"/>
      <c r="AW1569" s="785">
        <f t="shared" si="725"/>
        <v>0</v>
      </c>
      <c r="AX1569" s="91"/>
      <c r="AY1569" s="116">
        <f t="shared" si="726"/>
        <v>0</v>
      </c>
      <c r="AZ1569" s="116">
        <f t="shared" si="727"/>
        <v>0</v>
      </c>
      <c r="BA1569" s="116">
        <f t="shared" si="728"/>
        <v>0</v>
      </c>
      <c r="BB1569" s="116">
        <f t="shared" si="729"/>
        <v>0</v>
      </c>
      <c r="BC1569" s="115">
        <f t="shared" si="735"/>
        <v>0</v>
      </c>
      <c r="BD1569" s="116">
        <f t="shared" si="730"/>
        <v>0</v>
      </c>
      <c r="BE1569" s="120">
        <f t="shared" si="736"/>
        <v>0</v>
      </c>
      <c r="BF1569" s="115">
        <f t="shared" si="737"/>
        <v>0</v>
      </c>
      <c r="BG1569" s="116">
        <f t="shared" si="731"/>
        <v>0</v>
      </c>
      <c r="BH1569" s="120">
        <f t="shared" si="738"/>
        <v>0</v>
      </c>
      <c r="BI1569" s="115">
        <f t="shared" si="739"/>
        <v>0</v>
      </c>
      <c r="BJ1569" s="116">
        <f t="shared" si="732"/>
        <v>0</v>
      </c>
      <c r="BK1569" s="120">
        <f t="shared" si="740"/>
        <v>0</v>
      </c>
      <c r="BL1569" s="120">
        <f t="shared" si="741"/>
        <v>0</v>
      </c>
      <c r="BN1569" s="375">
        <f t="shared" si="733"/>
        <v>0</v>
      </c>
      <c r="BP1569" s="380"/>
      <c r="DH1569" s="102"/>
    </row>
    <row r="1570" spans="1:112" hidden="1">
      <c r="A1570" s="110"/>
      <c r="B1570" s="786"/>
      <c r="C1570" s="786"/>
      <c r="D1570" s="786"/>
      <c r="E1570" s="786"/>
      <c r="F1570" s="786"/>
      <c r="G1570" s="786"/>
      <c r="H1570" s="786"/>
      <c r="I1570" s="786"/>
      <c r="J1570" s="786"/>
      <c r="K1570" s="786"/>
      <c r="L1570" s="786"/>
      <c r="M1570" s="786"/>
      <c r="N1570" s="786"/>
      <c r="O1570" s="786"/>
      <c r="P1570" s="786"/>
      <c r="Q1570" s="786"/>
      <c r="R1570" s="787"/>
      <c r="S1570" s="787"/>
      <c r="T1570" s="788"/>
      <c r="U1570" s="787"/>
      <c r="V1570" s="787"/>
      <c r="W1570" s="783"/>
      <c r="X1570" s="789"/>
      <c r="Y1570" s="789"/>
      <c r="Z1570" s="789"/>
      <c r="AA1570" s="789"/>
      <c r="AB1570" s="789"/>
      <c r="AC1570" s="781"/>
      <c r="AD1570" s="782"/>
      <c r="AE1570" s="783"/>
      <c r="AF1570" s="784">
        <f t="shared" si="734"/>
        <v>0</v>
      </c>
      <c r="AG1570" s="784"/>
      <c r="AH1570" s="784"/>
      <c r="AI1570" s="784"/>
      <c r="AJ1570" s="784">
        <f t="shared" si="722"/>
        <v>0</v>
      </c>
      <c r="AK1570" s="784"/>
      <c r="AL1570" s="784"/>
      <c r="AM1570" s="784"/>
      <c r="AN1570" s="784">
        <f t="shared" si="723"/>
        <v>0</v>
      </c>
      <c r="AO1570" s="784"/>
      <c r="AP1570" s="784"/>
      <c r="AQ1570" s="784"/>
      <c r="AR1570" s="363"/>
      <c r="AS1570" s="785">
        <f t="shared" si="724"/>
        <v>0</v>
      </c>
      <c r="AT1570" s="785"/>
      <c r="AU1570" s="785"/>
      <c r="AV1570" s="785"/>
      <c r="AW1570" s="785">
        <f t="shared" si="725"/>
        <v>0</v>
      </c>
      <c r="AX1570" s="91"/>
      <c r="AY1570" s="116">
        <f t="shared" si="726"/>
        <v>0</v>
      </c>
      <c r="AZ1570" s="116">
        <f t="shared" si="727"/>
        <v>0</v>
      </c>
      <c r="BA1570" s="116">
        <f t="shared" si="728"/>
        <v>0</v>
      </c>
      <c r="BB1570" s="116">
        <f t="shared" si="729"/>
        <v>0</v>
      </c>
      <c r="BC1570" s="115">
        <f t="shared" si="735"/>
        <v>0</v>
      </c>
      <c r="BD1570" s="116">
        <f t="shared" si="730"/>
        <v>0</v>
      </c>
      <c r="BE1570" s="120">
        <f t="shared" si="736"/>
        <v>0</v>
      </c>
      <c r="BF1570" s="115">
        <f t="shared" si="737"/>
        <v>0</v>
      </c>
      <c r="BG1570" s="116">
        <f t="shared" si="731"/>
        <v>0</v>
      </c>
      <c r="BH1570" s="120">
        <f t="shared" si="738"/>
        <v>0</v>
      </c>
      <c r="BI1570" s="115">
        <f t="shared" si="739"/>
        <v>0</v>
      </c>
      <c r="BJ1570" s="116">
        <f t="shared" si="732"/>
        <v>0</v>
      </c>
      <c r="BK1570" s="120">
        <f t="shared" si="740"/>
        <v>0</v>
      </c>
      <c r="BL1570" s="120">
        <f t="shared" si="741"/>
        <v>0</v>
      </c>
      <c r="BN1570" s="375">
        <f t="shared" si="733"/>
        <v>0</v>
      </c>
      <c r="BP1570" s="380"/>
      <c r="DH1570" s="102"/>
    </row>
    <row r="1571" spans="1:112" hidden="1">
      <c r="A1571" s="110"/>
      <c r="B1571" s="786"/>
      <c r="C1571" s="786"/>
      <c r="D1571" s="786"/>
      <c r="E1571" s="786"/>
      <c r="F1571" s="786"/>
      <c r="G1571" s="786"/>
      <c r="H1571" s="786"/>
      <c r="I1571" s="786"/>
      <c r="J1571" s="786"/>
      <c r="K1571" s="786"/>
      <c r="L1571" s="786"/>
      <c r="M1571" s="786"/>
      <c r="N1571" s="786"/>
      <c r="O1571" s="786"/>
      <c r="P1571" s="786"/>
      <c r="Q1571" s="786"/>
      <c r="R1571" s="787"/>
      <c r="S1571" s="787"/>
      <c r="T1571" s="788"/>
      <c r="U1571" s="787"/>
      <c r="V1571" s="787"/>
      <c r="W1571" s="783"/>
      <c r="X1571" s="789"/>
      <c r="Y1571" s="789"/>
      <c r="Z1571" s="789"/>
      <c r="AA1571" s="789"/>
      <c r="AB1571" s="789"/>
      <c r="AC1571" s="781"/>
      <c r="AD1571" s="782"/>
      <c r="AE1571" s="783"/>
      <c r="AF1571" s="784">
        <f t="shared" si="734"/>
        <v>0</v>
      </c>
      <c r="AG1571" s="784"/>
      <c r="AH1571" s="784"/>
      <c r="AI1571" s="784"/>
      <c r="AJ1571" s="784">
        <f t="shared" si="722"/>
        <v>0</v>
      </c>
      <c r="AK1571" s="784"/>
      <c r="AL1571" s="784"/>
      <c r="AM1571" s="784"/>
      <c r="AN1571" s="784">
        <f t="shared" si="723"/>
        <v>0</v>
      </c>
      <c r="AO1571" s="784"/>
      <c r="AP1571" s="784"/>
      <c r="AQ1571" s="784"/>
      <c r="AR1571" s="363"/>
      <c r="AS1571" s="785">
        <f t="shared" si="724"/>
        <v>0</v>
      </c>
      <c r="AT1571" s="785"/>
      <c r="AU1571" s="785"/>
      <c r="AV1571" s="785"/>
      <c r="AW1571" s="785">
        <f t="shared" si="725"/>
        <v>0</v>
      </c>
      <c r="AX1571" s="91"/>
      <c r="AY1571" s="116">
        <f t="shared" si="726"/>
        <v>0</v>
      </c>
      <c r="AZ1571" s="116">
        <f t="shared" si="727"/>
        <v>0</v>
      </c>
      <c r="BA1571" s="116">
        <f t="shared" si="728"/>
        <v>0</v>
      </c>
      <c r="BB1571" s="116">
        <f t="shared" si="729"/>
        <v>0</v>
      </c>
      <c r="BC1571" s="115">
        <f t="shared" si="735"/>
        <v>0</v>
      </c>
      <c r="BD1571" s="116">
        <f t="shared" si="730"/>
        <v>0</v>
      </c>
      <c r="BE1571" s="120">
        <f t="shared" si="736"/>
        <v>0</v>
      </c>
      <c r="BF1571" s="115">
        <f t="shared" si="737"/>
        <v>0</v>
      </c>
      <c r="BG1571" s="116">
        <f t="shared" si="731"/>
        <v>0</v>
      </c>
      <c r="BH1571" s="120">
        <f t="shared" si="738"/>
        <v>0</v>
      </c>
      <c r="BI1571" s="115">
        <f t="shared" si="739"/>
        <v>0</v>
      </c>
      <c r="BJ1571" s="116">
        <f t="shared" si="732"/>
        <v>0</v>
      </c>
      <c r="BK1571" s="120">
        <f t="shared" si="740"/>
        <v>0</v>
      </c>
      <c r="BL1571" s="120">
        <f t="shared" si="741"/>
        <v>0</v>
      </c>
      <c r="BN1571" s="375">
        <f t="shared" si="733"/>
        <v>0</v>
      </c>
      <c r="BP1571" s="380"/>
      <c r="DH1571" s="102"/>
    </row>
    <row r="1572" spans="1:112" hidden="1">
      <c r="A1572" s="110"/>
      <c r="B1572" s="786"/>
      <c r="C1572" s="786"/>
      <c r="D1572" s="786"/>
      <c r="E1572" s="786"/>
      <c r="F1572" s="786"/>
      <c r="G1572" s="786"/>
      <c r="H1572" s="786"/>
      <c r="I1572" s="786"/>
      <c r="J1572" s="786"/>
      <c r="K1572" s="786"/>
      <c r="L1572" s="786"/>
      <c r="M1572" s="786"/>
      <c r="N1572" s="786"/>
      <c r="O1572" s="786"/>
      <c r="P1572" s="786"/>
      <c r="Q1572" s="786"/>
      <c r="R1572" s="787"/>
      <c r="S1572" s="787"/>
      <c r="T1572" s="788"/>
      <c r="U1572" s="787"/>
      <c r="V1572" s="787"/>
      <c r="W1572" s="783"/>
      <c r="X1572" s="789"/>
      <c r="Y1572" s="789"/>
      <c r="Z1572" s="789"/>
      <c r="AA1572" s="789"/>
      <c r="AB1572" s="789"/>
      <c r="AC1572" s="781"/>
      <c r="AD1572" s="782"/>
      <c r="AE1572" s="783"/>
      <c r="AF1572" s="784">
        <f t="shared" si="734"/>
        <v>0</v>
      </c>
      <c r="AG1572" s="784"/>
      <c r="AH1572" s="784"/>
      <c r="AI1572" s="784"/>
      <c r="AJ1572" s="784">
        <f t="shared" si="722"/>
        <v>0</v>
      </c>
      <c r="AK1572" s="784"/>
      <c r="AL1572" s="784"/>
      <c r="AM1572" s="784"/>
      <c r="AN1572" s="784">
        <f t="shared" si="723"/>
        <v>0</v>
      </c>
      <c r="AO1572" s="784"/>
      <c r="AP1572" s="784"/>
      <c r="AQ1572" s="784"/>
      <c r="AR1572" s="363"/>
      <c r="AS1572" s="785">
        <f t="shared" si="724"/>
        <v>0</v>
      </c>
      <c r="AT1572" s="785"/>
      <c r="AU1572" s="785"/>
      <c r="AV1572" s="785"/>
      <c r="AW1572" s="785">
        <f t="shared" si="725"/>
        <v>0</v>
      </c>
      <c r="AX1572" s="91"/>
      <c r="AY1572" s="116">
        <f t="shared" si="726"/>
        <v>0</v>
      </c>
      <c r="AZ1572" s="116">
        <f t="shared" si="727"/>
        <v>0</v>
      </c>
      <c r="BA1572" s="116">
        <f t="shared" si="728"/>
        <v>0</v>
      </c>
      <c r="BB1572" s="116">
        <f t="shared" si="729"/>
        <v>0</v>
      </c>
      <c r="BC1572" s="115">
        <f t="shared" si="735"/>
        <v>0</v>
      </c>
      <c r="BD1572" s="116">
        <f t="shared" si="730"/>
        <v>0</v>
      </c>
      <c r="BE1572" s="120">
        <f t="shared" si="736"/>
        <v>0</v>
      </c>
      <c r="BF1572" s="115">
        <f t="shared" si="737"/>
        <v>0</v>
      </c>
      <c r="BG1572" s="116">
        <f t="shared" si="731"/>
        <v>0</v>
      </c>
      <c r="BH1572" s="120">
        <f t="shared" si="738"/>
        <v>0</v>
      </c>
      <c r="BI1572" s="115">
        <f t="shared" si="739"/>
        <v>0</v>
      </c>
      <c r="BJ1572" s="116">
        <f t="shared" si="732"/>
        <v>0</v>
      </c>
      <c r="BK1572" s="120">
        <f t="shared" si="740"/>
        <v>0</v>
      </c>
      <c r="BL1572" s="120">
        <f t="shared" si="741"/>
        <v>0</v>
      </c>
      <c r="BN1572" s="375">
        <f t="shared" si="733"/>
        <v>0</v>
      </c>
      <c r="BP1572" s="380"/>
      <c r="DH1572" s="102"/>
    </row>
    <row r="1573" spans="1:112" hidden="1">
      <c r="A1573" s="110"/>
      <c r="B1573" s="786"/>
      <c r="C1573" s="786"/>
      <c r="D1573" s="786"/>
      <c r="E1573" s="786"/>
      <c r="F1573" s="786"/>
      <c r="G1573" s="786"/>
      <c r="H1573" s="786"/>
      <c r="I1573" s="786"/>
      <c r="J1573" s="786"/>
      <c r="K1573" s="786"/>
      <c r="L1573" s="786"/>
      <c r="M1573" s="786"/>
      <c r="N1573" s="786"/>
      <c r="O1573" s="786"/>
      <c r="P1573" s="786"/>
      <c r="Q1573" s="786"/>
      <c r="R1573" s="787"/>
      <c r="S1573" s="787"/>
      <c r="T1573" s="788"/>
      <c r="U1573" s="787"/>
      <c r="V1573" s="787"/>
      <c r="W1573" s="783"/>
      <c r="X1573" s="789"/>
      <c r="Y1573" s="789"/>
      <c r="Z1573" s="789"/>
      <c r="AA1573" s="789"/>
      <c r="AB1573" s="789"/>
      <c r="AC1573" s="781"/>
      <c r="AD1573" s="782"/>
      <c r="AE1573" s="783"/>
      <c r="AF1573" s="784">
        <f t="shared" si="734"/>
        <v>0</v>
      </c>
      <c r="AG1573" s="784"/>
      <c r="AH1573" s="784"/>
      <c r="AI1573" s="784"/>
      <c r="AJ1573" s="784">
        <f t="shared" si="722"/>
        <v>0</v>
      </c>
      <c r="AK1573" s="784"/>
      <c r="AL1573" s="784"/>
      <c r="AM1573" s="784"/>
      <c r="AN1573" s="784">
        <f t="shared" si="723"/>
        <v>0</v>
      </c>
      <c r="AO1573" s="784"/>
      <c r="AP1573" s="784"/>
      <c r="AQ1573" s="784"/>
      <c r="AR1573" s="363"/>
      <c r="AS1573" s="785">
        <f t="shared" si="724"/>
        <v>0</v>
      </c>
      <c r="AT1573" s="785"/>
      <c r="AU1573" s="785"/>
      <c r="AV1573" s="785"/>
      <c r="AW1573" s="785">
        <f t="shared" si="725"/>
        <v>0</v>
      </c>
      <c r="AX1573" s="91"/>
      <c r="AY1573" s="116">
        <f t="shared" si="726"/>
        <v>0</v>
      </c>
      <c r="AZ1573" s="116">
        <f t="shared" si="727"/>
        <v>0</v>
      </c>
      <c r="BA1573" s="116">
        <f t="shared" si="728"/>
        <v>0</v>
      </c>
      <c r="BB1573" s="116">
        <f t="shared" si="729"/>
        <v>0</v>
      </c>
      <c r="BC1573" s="115">
        <f t="shared" si="735"/>
        <v>0</v>
      </c>
      <c r="BD1573" s="116">
        <f t="shared" si="730"/>
        <v>0</v>
      </c>
      <c r="BE1573" s="120">
        <f t="shared" si="736"/>
        <v>0</v>
      </c>
      <c r="BF1573" s="115">
        <f t="shared" si="737"/>
        <v>0</v>
      </c>
      <c r="BG1573" s="116">
        <f t="shared" si="731"/>
        <v>0</v>
      </c>
      <c r="BH1573" s="120">
        <f t="shared" si="738"/>
        <v>0</v>
      </c>
      <c r="BI1573" s="115">
        <f t="shared" si="739"/>
        <v>0</v>
      </c>
      <c r="BJ1573" s="116">
        <f t="shared" si="732"/>
        <v>0</v>
      </c>
      <c r="BK1573" s="120">
        <f t="shared" si="740"/>
        <v>0</v>
      </c>
      <c r="BL1573" s="120">
        <f t="shared" si="741"/>
        <v>0</v>
      </c>
      <c r="BN1573" s="375">
        <f t="shared" si="733"/>
        <v>0</v>
      </c>
      <c r="BP1573" s="380"/>
      <c r="DH1573" s="102"/>
    </row>
    <row r="1574" spans="1:112" hidden="1">
      <c r="A1574" s="110"/>
      <c r="B1574" s="786"/>
      <c r="C1574" s="786"/>
      <c r="D1574" s="786"/>
      <c r="E1574" s="786"/>
      <c r="F1574" s="786"/>
      <c r="G1574" s="786"/>
      <c r="H1574" s="786"/>
      <c r="I1574" s="786"/>
      <c r="J1574" s="786"/>
      <c r="K1574" s="786"/>
      <c r="L1574" s="786"/>
      <c r="M1574" s="786"/>
      <c r="N1574" s="786"/>
      <c r="O1574" s="786"/>
      <c r="P1574" s="786"/>
      <c r="Q1574" s="786"/>
      <c r="R1574" s="787"/>
      <c r="S1574" s="787"/>
      <c r="T1574" s="788"/>
      <c r="U1574" s="787"/>
      <c r="V1574" s="787"/>
      <c r="W1574" s="783"/>
      <c r="X1574" s="789"/>
      <c r="Y1574" s="789"/>
      <c r="Z1574" s="789"/>
      <c r="AA1574" s="789"/>
      <c r="AB1574" s="789"/>
      <c r="AC1574" s="781"/>
      <c r="AD1574" s="782"/>
      <c r="AE1574" s="783"/>
      <c r="AF1574" s="784">
        <f t="shared" si="734"/>
        <v>0</v>
      </c>
      <c r="AG1574" s="784"/>
      <c r="AH1574" s="784"/>
      <c r="AI1574" s="784"/>
      <c r="AJ1574" s="784">
        <f t="shared" si="722"/>
        <v>0</v>
      </c>
      <c r="AK1574" s="784"/>
      <c r="AL1574" s="784"/>
      <c r="AM1574" s="784"/>
      <c r="AN1574" s="784">
        <f t="shared" si="723"/>
        <v>0</v>
      </c>
      <c r="AO1574" s="784"/>
      <c r="AP1574" s="784"/>
      <c r="AQ1574" s="784"/>
      <c r="AR1574" s="363"/>
      <c r="AS1574" s="785">
        <f t="shared" si="724"/>
        <v>0</v>
      </c>
      <c r="AT1574" s="785"/>
      <c r="AU1574" s="785"/>
      <c r="AV1574" s="785"/>
      <c r="AW1574" s="785">
        <f t="shared" si="725"/>
        <v>0</v>
      </c>
      <c r="AX1574" s="91"/>
      <c r="AY1574" s="116">
        <f t="shared" si="726"/>
        <v>0</v>
      </c>
      <c r="AZ1574" s="116">
        <f t="shared" si="727"/>
        <v>0</v>
      </c>
      <c r="BA1574" s="116">
        <f t="shared" si="728"/>
        <v>0</v>
      </c>
      <c r="BB1574" s="116">
        <f t="shared" si="729"/>
        <v>0</v>
      </c>
      <c r="BC1574" s="115">
        <f t="shared" si="735"/>
        <v>0</v>
      </c>
      <c r="BD1574" s="116">
        <f t="shared" si="730"/>
        <v>0</v>
      </c>
      <c r="BE1574" s="120">
        <f t="shared" si="736"/>
        <v>0</v>
      </c>
      <c r="BF1574" s="115">
        <f t="shared" si="737"/>
        <v>0</v>
      </c>
      <c r="BG1574" s="116">
        <f t="shared" si="731"/>
        <v>0</v>
      </c>
      <c r="BH1574" s="120">
        <f t="shared" si="738"/>
        <v>0</v>
      </c>
      <c r="BI1574" s="115">
        <f t="shared" si="739"/>
        <v>0</v>
      </c>
      <c r="BJ1574" s="116">
        <f t="shared" si="732"/>
        <v>0</v>
      </c>
      <c r="BK1574" s="120">
        <f t="shared" si="740"/>
        <v>0</v>
      </c>
      <c r="BL1574" s="120">
        <f t="shared" si="741"/>
        <v>0</v>
      </c>
      <c r="BN1574" s="375">
        <f t="shared" si="733"/>
        <v>0</v>
      </c>
      <c r="BP1574" s="380"/>
      <c r="DH1574" s="102"/>
    </row>
    <row r="1575" spans="1:112" hidden="1">
      <c r="A1575" s="110"/>
      <c r="B1575" s="786"/>
      <c r="C1575" s="786"/>
      <c r="D1575" s="786"/>
      <c r="E1575" s="786"/>
      <c r="F1575" s="786"/>
      <c r="G1575" s="786"/>
      <c r="H1575" s="786"/>
      <c r="I1575" s="786"/>
      <c r="J1575" s="786"/>
      <c r="K1575" s="786"/>
      <c r="L1575" s="786"/>
      <c r="M1575" s="786"/>
      <c r="N1575" s="786"/>
      <c r="O1575" s="786"/>
      <c r="P1575" s="786"/>
      <c r="Q1575" s="786"/>
      <c r="R1575" s="787"/>
      <c r="S1575" s="787"/>
      <c r="T1575" s="788"/>
      <c r="U1575" s="787"/>
      <c r="V1575" s="787"/>
      <c r="W1575" s="783"/>
      <c r="X1575" s="789"/>
      <c r="Y1575" s="789"/>
      <c r="Z1575" s="789"/>
      <c r="AA1575" s="789"/>
      <c r="AB1575" s="789"/>
      <c r="AC1575" s="781"/>
      <c r="AD1575" s="782"/>
      <c r="AE1575" s="783"/>
      <c r="AF1575" s="784">
        <f t="shared" si="734"/>
        <v>0</v>
      </c>
      <c r="AG1575" s="784"/>
      <c r="AH1575" s="784"/>
      <c r="AI1575" s="784"/>
      <c r="AJ1575" s="784">
        <f t="shared" si="722"/>
        <v>0</v>
      </c>
      <c r="AK1575" s="784"/>
      <c r="AL1575" s="784"/>
      <c r="AM1575" s="784"/>
      <c r="AN1575" s="784">
        <f t="shared" si="723"/>
        <v>0</v>
      </c>
      <c r="AO1575" s="784"/>
      <c r="AP1575" s="784"/>
      <c r="AQ1575" s="784"/>
      <c r="AR1575" s="363"/>
      <c r="AS1575" s="785">
        <f t="shared" si="724"/>
        <v>0</v>
      </c>
      <c r="AT1575" s="785"/>
      <c r="AU1575" s="785"/>
      <c r="AV1575" s="785"/>
      <c r="AW1575" s="785">
        <f t="shared" si="725"/>
        <v>0</v>
      </c>
      <c r="AX1575" s="91"/>
      <c r="AY1575" s="116">
        <f t="shared" si="726"/>
        <v>0</v>
      </c>
      <c r="AZ1575" s="116">
        <f t="shared" si="727"/>
        <v>0</v>
      </c>
      <c r="BA1575" s="116">
        <f t="shared" si="728"/>
        <v>0</v>
      </c>
      <c r="BB1575" s="116">
        <f t="shared" si="729"/>
        <v>0</v>
      </c>
      <c r="BC1575" s="115">
        <f t="shared" si="735"/>
        <v>0</v>
      </c>
      <c r="BD1575" s="116">
        <f t="shared" si="730"/>
        <v>0</v>
      </c>
      <c r="BE1575" s="120">
        <f t="shared" si="736"/>
        <v>0</v>
      </c>
      <c r="BF1575" s="115">
        <f t="shared" si="737"/>
        <v>0</v>
      </c>
      <c r="BG1575" s="116">
        <f t="shared" si="731"/>
        <v>0</v>
      </c>
      <c r="BH1575" s="120">
        <f t="shared" si="738"/>
        <v>0</v>
      </c>
      <c r="BI1575" s="115">
        <f t="shared" si="739"/>
        <v>0</v>
      </c>
      <c r="BJ1575" s="116">
        <f t="shared" si="732"/>
        <v>0</v>
      </c>
      <c r="BK1575" s="120">
        <f t="shared" si="740"/>
        <v>0</v>
      </c>
      <c r="BL1575" s="120">
        <f t="shared" si="741"/>
        <v>0</v>
      </c>
      <c r="BN1575" s="375">
        <f t="shared" si="733"/>
        <v>0</v>
      </c>
      <c r="BP1575" s="380"/>
      <c r="DH1575" s="102"/>
    </row>
    <row r="1576" spans="1:112" hidden="1">
      <c r="A1576" s="110"/>
      <c r="B1576" s="786"/>
      <c r="C1576" s="786"/>
      <c r="D1576" s="786"/>
      <c r="E1576" s="786"/>
      <c r="F1576" s="786"/>
      <c r="G1576" s="786"/>
      <c r="H1576" s="786"/>
      <c r="I1576" s="786"/>
      <c r="J1576" s="786"/>
      <c r="K1576" s="786"/>
      <c r="L1576" s="786"/>
      <c r="M1576" s="786"/>
      <c r="N1576" s="786"/>
      <c r="O1576" s="786"/>
      <c r="P1576" s="786"/>
      <c r="Q1576" s="786"/>
      <c r="R1576" s="787"/>
      <c r="S1576" s="787"/>
      <c r="T1576" s="788"/>
      <c r="U1576" s="787"/>
      <c r="V1576" s="787"/>
      <c r="W1576" s="783"/>
      <c r="X1576" s="789"/>
      <c r="Y1576" s="789"/>
      <c r="Z1576" s="789"/>
      <c r="AA1576" s="789"/>
      <c r="AB1576" s="789"/>
      <c r="AC1576" s="781"/>
      <c r="AD1576" s="782"/>
      <c r="AE1576" s="783"/>
      <c r="AF1576" s="784">
        <f t="shared" si="734"/>
        <v>0</v>
      </c>
      <c r="AG1576" s="784"/>
      <c r="AH1576" s="784"/>
      <c r="AI1576" s="784"/>
      <c r="AJ1576" s="784">
        <f t="shared" si="722"/>
        <v>0</v>
      </c>
      <c r="AK1576" s="784"/>
      <c r="AL1576" s="784"/>
      <c r="AM1576" s="784"/>
      <c r="AN1576" s="784">
        <f t="shared" si="723"/>
        <v>0</v>
      </c>
      <c r="AO1576" s="784"/>
      <c r="AP1576" s="784"/>
      <c r="AQ1576" s="784"/>
      <c r="AR1576" s="363"/>
      <c r="AS1576" s="785">
        <f t="shared" si="724"/>
        <v>0</v>
      </c>
      <c r="AT1576" s="785"/>
      <c r="AU1576" s="785"/>
      <c r="AV1576" s="785"/>
      <c r="AW1576" s="785">
        <f t="shared" si="725"/>
        <v>0</v>
      </c>
      <c r="AX1576" s="91"/>
      <c r="AY1576" s="116">
        <f t="shared" si="726"/>
        <v>0</v>
      </c>
      <c r="AZ1576" s="116">
        <f t="shared" si="727"/>
        <v>0</v>
      </c>
      <c r="BA1576" s="116">
        <f t="shared" si="728"/>
        <v>0</v>
      </c>
      <c r="BB1576" s="116">
        <f t="shared" si="729"/>
        <v>0</v>
      </c>
      <c r="BC1576" s="115">
        <f t="shared" si="735"/>
        <v>0</v>
      </c>
      <c r="BD1576" s="116">
        <f t="shared" si="730"/>
        <v>0</v>
      </c>
      <c r="BE1576" s="120">
        <f t="shared" si="736"/>
        <v>0</v>
      </c>
      <c r="BF1576" s="115">
        <f t="shared" si="737"/>
        <v>0</v>
      </c>
      <c r="BG1576" s="116">
        <f t="shared" si="731"/>
        <v>0</v>
      </c>
      <c r="BH1576" s="120">
        <f t="shared" si="738"/>
        <v>0</v>
      </c>
      <c r="BI1576" s="115">
        <f t="shared" si="739"/>
        <v>0</v>
      </c>
      <c r="BJ1576" s="116">
        <f t="shared" si="732"/>
        <v>0</v>
      </c>
      <c r="BK1576" s="120">
        <f t="shared" si="740"/>
        <v>0</v>
      </c>
      <c r="BL1576" s="120">
        <f t="shared" si="741"/>
        <v>0</v>
      </c>
      <c r="BN1576" s="375">
        <f t="shared" si="733"/>
        <v>0</v>
      </c>
      <c r="BP1576" s="380"/>
      <c r="DH1576" s="102"/>
    </row>
    <row r="1577" spans="1:112" hidden="1">
      <c r="A1577" s="110"/>
      <c r="B1577" s="786"/>
      <c r="C1577" s="786"/>
      <c r="D1577" s="786"/>
      <c r="E1577" s="786"/>
      <c r="F1577" s="786"/>
      <c r="G1577" s="786"/>
      <c r="H1577" s="786"/>
      <c r="I1577" s="786"/>
      <c r="J1577" s="786"/>
      <c r="K1577" s="786"/>
      <c r="L1577" s="786"/>
      <c r="M1577" s="786"/>
      <c r="N1577" s="786"/>
      <c r="O1577" s="786"/>
      <c r="P1577" s="786"/>
      <c r="Q1577" s="786"/>
      <c r="R1577" s="787"/>
      <c r="S1577" s="787"/>
      <c r="T1577" s="788"/>
      <c r="U1577" s="787"/>
      <c r="V1577" s="787"/>
      <c r="W1577" s="783"/>
      <c r="X1577" s="789"/>
      <c r="Y1577" s="789"/>
      <c r="Z1577" s="789"/>
      <c r="AA1577" s="789"/>
      <c r="AB1577" s="789"/>
      <c r="AC1577" s="781"/>
      <c r="AD1577" s="782"/>
      <c r="AE1577" s="783"/>
      <c r="AF1577" s="784">
        <f t="shared" si="734"/>
        <v>0</v>
      </c>
      <c r="AG1577" s="784"/>
      <c r="AH1577" s="784"/>
      <c r="AI1577" s="784"/>
      <c r="AJ1577" s="784">
        <f t="shared" si="722"/>
        <v>0</v>
      </c>
      <c r="AK1577" s="784"/>
      <c r="AL1577" s="784"/>
      <c r="AM1577" s="784"/>
      <c r="AN1577" s="784">
        <f t="shared" si="723"/>
        <v>0</v>
      </c>
      <c r="AO1577" s="784"/>
      <c r="AP1577" s="784"/>
      <c r="AQ1577" s="784"/>
      <c r="AR1577" s="363"/>
      <c r="AS1577" s="785">
        <f t="shared" si="724"/>
        <v>0</v>
      </c>
      <c r="AT1577" s="785"/>
      <c r="AU1577" s="785"/>
      <c r="AV1577" s="785"/>
      <c r="AW1577" s="785">
        <f t="shared" si="725"/>
        <v>0</v>
      </c>
      <c r="AX1577" s="91"/>
      <c r="AY1577" s="116">
        <f t="shared" si="726"/>
        <v>0</v>
      </c>
      <c r="AZ1577" s="116">
        <f t="shared" si="727"/>
        <v>0</v>
      </c>
      <c r="BA1577" s="116">
        <f t="shared" si="728"/>
        <v>0</v>
      </c>
      <c r="BB1577" s="116">
        <f t="shared" si="729"/>
        <v>0</v>
      </c>
      <c r="BC1577" s="115">
        <f t="shared" si="735"/>
        <v>0</v>
      </c>
      <c r="BD1577" s="116">
        <f t="shared" si="730"/>
        <v>0</v>
      </c>
      <c r="BE1577" s="120">
        <f t="shared" si="736"/>
        <v>0</v>
      </c>
      <c r="BF1577" s="115">
        <f t="shared" si="737"/>
        <v>0</v>
      </c>
      <c r="BG1577" s="116">
        <f t="shared" si="731"/>
        <v>0</v>
      </c>
      <c r="BH1577" s="120">
        <f t="shared" si="738"/>
        <v>0</v>
      </c>
      <c r="BI1577" s="115">
        <f t="shared" si="739"/>
        <v>0</v>
      </c>
      <c r="BJ1577" s="116">
        <f t="shared" si="732"/>
        <v>0</v>
      </c>
      <c r="BK1577" s="120">
        <f t="shared" si="740"/>
        <v>0</v>
      </c>
      <c r="BL1577" s="120">
        <f t="shared" si="741"/>
        <v>0</v>
      </c>
      <c r="BN1577" s="375">
        <f t="shared" si="733"/>
        <v>0</v>
      </c>
      <c r="BP1577" s="380"/>
      <c r="DH1577" s="102"/>
    </row>
    <row r="1578" spans="1:112" hidden="1">
      <c r="A1578" s="110"/>
      <c r="B1578" s="786"/>
      <c r="C1578" s="786"/>
      <c r="D1578" s="786"/>
      <c r="E1578" s="786"/>
      <c r="F1578" s="786"/>
      <c r="G1578" s="786"/>
      <c r="H1578" s="786"/>
      <c r="I1578" s="786"/>
      <c r="J1578" s="786"/>
      <c r="K1578" s="786"/>
      <c r="L1578" s="786"/>
      <c r="M1578" s="786"/>
      <c r="N1578" s="786"/>
      <c r="O1578" s="786"/>
      <c r="P1578" s="786"/>
      <c r="Q1578" s="786"/>
      <c r="R1578" s="787"/>
      <c r="S1578" s="787"/>
      <c r="T1578" s="788"/>
      <c r="U1578" s="787"/>
      <c r="V1578" s="787"/>
      <c r="W1578" s="783"/>
      <c r="X1578" s="789"/>
      <c r="Y1578" s="789"/>
      <c r="Z1578" s="789"/>
      <c r="AA1578" s="789"/>
      <c r="AB1578" s="789"/>
      <c r="AC1578" s="781"/>
      <c r="AD1578" s="782"/>
      <c r="AE1578" s="783"/>
      <c r="AF1578" s="784">
        <f t="shared" si="734"/>
        <v>0</v>
      </c>
      <c r="AG1578" s="784"/>
      <c r="AH1578" s="784"/>
      <c r="AI1578" s="784"/>
      <c r="AJ1578" s="784">
        <f t="shared" si="722"/>
        <v>0</v>
      </c>
      <c r="AK1578" s="784"/>
      <c r="AL1578" s="784"/>
      <c r="AM1578" s="784"/>
      <c r="AN1578" s="784">
        <f t="shared" si="723"/>
        <v>0</v>
      </c>
      <c r="AO1578" s="784"/>
      <c r="AP1578" s="784"/>
      <c r="AQ1578" s="784"/>
      <c r="AR1578" s="363"/>
      <c r="AS1578" s="785">
        <f t="shared" si="724"/>
        <v>0</v>
      </c>
      <c r="AT1578" s="785"/>
      <c r="AU1578" s="785"/>
      <c r="AV1578" s="785"/>
      <c r="AW1578" s="785">
        <f t="shared" si="725"/>
        <v>0</v>
      </c>
      <c r="AX1578" s="91"/>
      <c r="AY1578" s="116">
        <f t="shared" si="726"/>
        <v>0</v>
      </c>
      <c r="AZ1578" s="116">
        <f t="shared" si="727"/>
        <v>0</v>
      </c>
      <c r="BA1578" s="116">
        <f t="shared" si="728"/>
        <v>0</v>
      </c>
      <c r="BB1578" s="116">
        <f t="shared" si="729"/>
        <v>0</v>
      </c>
      <c r="BC1578" s="115">
        <f t="shared" si="735"/>
        <v>0</v>
      </c>
      <c r="BD1578" s="116">
        <f t="shared" si="730"/>
        <v>0</v>
      </c>
      <c r="BE1578" s="120">
        <f t="shared" si="736"/>
        <v>0</v>
      </c>
      <c r="BF1578" s="115">
        <f t="shared" si="737"/>
        <v>0</v>
      </c>
      <c r="BG1578" s="116">
        <f t="shared" si="731"/>
        <v>0</v>
      </c>
      <c r="BH1578" s="120">
        <f t="shared" si="738"/>
        <v>0</v>
      </c>
      <c r="BI1578" s="115">
        <f t="shared" si="739"/>
        <v>0</v>
      </c>
      <c r="BJ1578" s="116">
        <f t="shared" si="732"/>
        <v>0</v>
      </c>
      <c r="BK1578" s="120">
        <f t="shared" si="740"/>
        <v>0</v>
      </c>
      <c r="BL1578" s="120">
        <f t="shared" si="741"/>
        <v>0</v>
      </c>
      <c r="BN1578" s="375">
        <f t="shared" si="733"/>
        <v>0</v>
      </c>
      <c r="BP1578" s="380"/>
      <c r="DH1578" s="102"/>
    </row>
    <row r="1579" spans="1:112" hidden="1">
      <c r="A1579" s="110"/>
      <c r="B1579" s="786"/>
      <c r="C1579" s="786"/>
      <c r="D1579" s="786"/>
      <c r="E1579" s="786"/>
      <c r="F1579" s="786"/>
      <c r="G1579" s="786"/>
      <c r="H1579" s="786"/>
      <c r="I1579" s="786"/>
      <c r="J1579" s="786"/>
      <c r="K1579" s="786"/>
      <c r="L1579" s="786"/>
      <c r="M1579" s="786"/>
      <c r="N1579" s="786"/>
      <c r="O1579" s="786"/>
      <c r="P1579" s="786"/>
      <c r="Q1579" s="786"/>
      <c r="R1579" s="787"/>
      <c r="S1579" s="787"/>
      <c r="T1579" s="788"/>
      <c r="U1579" s="787"/>
      <c r="V1579" s="787"/>
      <c r="W1579" s="783"/>
      <c r="X1579" s="789"/>
      <c r="Y1579" s="789"/>
      <c r="Z1579" s="789"/>
      <c r="AA1579" s="789"/>
      <c r="AB1579" s="789"/>
      <c r="AC1579" s="781"/>
      <c r="AD1579" s="782"/>
      <c r="AE1579" s="783"/>
      <c r="AF1579" s="784">
        <f t="shared" si="734"/>
        <v>0</v>
      </c>
      <c r="AG1579" s="784"/>
      <c r="AH1579" s="784"/>
      <c r="AI1579" s="784"/>
      <c r="AJ1579" s="784">
        <f t="shared" si="722"/>
        <v>0</v>
      </c>
      <c r="AK1579" s="784"/>
      <c r="AL1579" s="784"/>
      <c r="AM1579" s="784"/>
      <c r="AN1579" s="784">
        <f t="shared" si="723"/>
        <v>0</v>
      </c>
      <c r="AO1579" s="784"/>
      <c r="AP1579" s="784"/>
      <c r="AQ1579" s="784"/>
      <c r="AR1579" s="363"/>
      <c r="AS1579" s="785">
        <f t="shared" si="724"/>
        <v>0</v>
      </c>
      <c r="AT1579" s="785"/>
      <c r="AU1579" s="785"/>
      <c r="AV1579" s="785"/>
      <c r="AW1579" s="785">
        <f t="shared" si="725"/>
        <v>0</v>
      </c>
      <c r="AX1579" s="91"/>
      <c r="AY1579" s="116">
        <f t="shared" si="726"/>
        <v>0</v>
      </c>
      <c r="AZ1579" s="116">
        <f t="shared" si="727"/>
        <v>0</v>
      </c>
      <c r="BA1579" s="116">
        <f t="shared" si="728"/>
        <v>0</v>
      </c>
      <c r="BB1579" s="116">
        <f t="shared" si="729"/>
        <v>0</v>
      </c>
      <c r="BC1579" s="115">
        <f t="shared" si="735"/>
        <v>0</v>
      </c>
      <c r="BD1579" s="116">
        <f t="shared" si="730"/>
        <v>0</v>
      </c>
      <c r="BE1579" s="120">
        <f t="shared" si="736"/>
        <v>0</v>
      </c>
      <c r="BF1579" s="115">
        <f t="shared" si="737"/>
        <v>0</v>
      </c>
      <c r="BG1579" s="116">
        <f t="shared" si="731"/>
        <v>0</v>
      </c>
      <c r="BH1579" s="120">
        <f t="shared" si="738"/>
        <v>0</v>
      </c>
      <c r="BI1579" s="115">
        <f t="shared" si="739"/>
        <v>0</v>
      </c>
      <c r="BJ1579" s="116">
        <f t="shared" si="732"/>
        <v>0</v>
      </c>
      <c r="BK1579" s="120">
        <f t="shared" si="740"/>
        <v>0</v>
      </c>
      <c r="BL1579" s="120">
        <f t="shared" si="741"/>
        <v>0</v>
      </c>
      <c r="BN1579" s="375">
        <f t="shared" si="733"/>
        <v>0</v>
      </c>
      <c r="BP1579" s="380"/>
      <c r="DH1579" s="102"/>
    </row>
    <row r="1580" spans="1:112" hidden="1">
      <c r="A1580" s="110"/>
      <c r="B1580" s="786"/>
      <c r="C1580" s="786"/>
      <c r="D1580" s="786"/>
      <c r="E1580" s="786"/>
      <c r="F1580" s="786"/>
      <c r="G1580" s="786"/>
      <c r="H1580" s="786"/>
      <c r="I1580" s="786"/>
      <c r="J1580" s="786"/>
      <c r="K1580" s="786"/>
      <c r="L1580" s="786"/>
      <c r="M1580" s="786"/>
      <c r="N1580" s="786"/>
      <c r="O1580" s="786"/>
      <c r="P1580" s="786"/>
      <c r="Q1580" s="786"/>
      <c r="R1580" s="787"/>
      <c r="S1580" s="787"/>
      <c r="T1580" s="788"/>
      <c r="U1580" s="787"/>
      <c r="V1580" s="787"/>
      <c r="W1580" s="783"/>
      <c r="X1580" s="789"/>
      <c r="Y1580" s="789"/>
      <c r="Z1580" s="789"/>
      <c r="AA1580" s="789"/>
      <c r="AB1580" s="789"/>
      <c r="AC1580" s="781"/>
      <c r="AD1580" s="782"/>
      <c r="AE1580" s="783"/>
      <c r="AF1580" s="784">
        <f t="shared" si="734"/>
        <v>0</v>
      </c>
      <c r="AG1580" s="784"/>
      <c r="AH1580" s="784"/>
      <c r="AI1580" s="784"/>
      <c r="AJ1580" s="784">
        <f t="shared" si="722"/>
        <v>0</v>
      </c>
      <c r="AK1580" s="784"/>
      <c r="AL1580" s="784"/>
      <c r="AM1580" s="784"/>
      <c r="AN1580" s="784">
        <f t="shared" si="723"/>
        <v>0</v>
      </c>
      <c r="AO1580" s="784"/>
      <c r="AP1580" s="784"/>
      <c r="AQ1580" s="784"/>
      <c r="AR1580" s="363"/>
      <c r="AS1580" s="785">
        <f t="shared" si="724"/>
        <v>0</v>
      </c>
      <c r="AT1580" s="785"/>
      <c r="AU1580" s="785"/>
      <c r="AV1580" s="785"/>
      <c r="AW1580" s="785">
        <f t="shared" si="725"/>
        <v>0</v>
      </c>
      <c r="AX1580" s="91"/>
      <c r="AY1580" s="116">
        <f t="shared" si="726"/>
        <v>0</v>
      </c>
      <c r="AZ1580" s="116">
        <f t="shared" si="727"/>
        <v>0</v>
      </c>
      <c r="BA1580" s="116">
        <f t="shared" si="728"/>
        <v>0</v>
      </c>
      <c r="BB1580" s="116">
        <f t="shared" si="729"/>
        <v>0</v>
      </c>
      <c r="BC1580" s="115">
        <f t="shared" si="735"/>
        <v>0</v>
      </c>
      <c r="BD1580" s="116">
        <f t="shared" si="730"/>
        <v>0</v>
      </c>
      <c r="BE1580" s="120">
        <f t="shared" si="736"/>
        <v>0</v>
      </c>
      <c r="BF1580" s="115">
        <f t="shared" si="737"/>
        <v>0</v>
      </c>
      <c r="BG1580" s="116">
        <f t="shared" si="731"/>
        <v>0</v>
      </c>
      <c r="BH1580" s="120">
        <f t="shared" si="738"/>
        <v>0</v>
      </c>
      <c r="BI1580" s="115">
        <f t="shared" si="739"/>
        <v>0</v>
      </c>
      <c r="BJ1580" s="116">
        <f t="shared" si="732"/>
        <v>0</v>
      </c>
      <c r="BK1580" s="120">
        <f t="shared" si="740"/>
        <v>0</v>
      </c>
      <c r="BL1580" s="120">
        <f t="shared" si="741"/>
        <v>0</v>
      </c>
      <c r="BN1580" s="375">
        <f t="shared" si="733"/>
        <v>0</v>
      </c>
      <c r="BP1580" s="380"/>
      <c r="DH1580" s="102"/>
    </row>
    <row r="1581" spans="1:112" ht="5" hidden="1" customHeight="1">
      <c r="A1581" s="103"/>
      <c r="B1581" s="364"/>
      <c r="C1581" s="364"/>
      <c r="D1581" s="364"/>
      <c r="E1581" s="364"/>
      <c r="F1581" s="364"/>
      <c r="G1581" s="364"/>
      <c r="H1581" s="364"/>
      <c r="I1581" s="364"/>
      <c r="J1581" s="364"/>
      <c r="K1581" s="364"/>
      <c r="L1581" s="364"/>
      <c r="M1581" s="364"/>
      <c r="N1581" s="364"/>
      <c r="O1581" s="364"/>
      <c r="P1581" s="364"/>
      <c r="Q1581" s="364"/>
      <c r="R1581" s="365"/>
      <c r="S1581" s="365"/>
      <c r="T1581" s="365"/>
      <c r="U1581" s="365"/>
      <c r="V1581" s="365"/>
      <c r="W1581" s="366"/>
      <c r="X1581" s="366"/>
      <c r="Y1581" s="366"/>
      <c r="Z1581" s="366"/>
      <c r="AA1581" s="366"/>
      <c r="AB1581" s="366"/>
      <c r="AC1581" s="366"/>
      <c r="AD1581" s="366"/>
      <c r="AE1581" s="366"/>
      <c r="AF1581" s="367"/>
      <c r="AG1581" s="367"/>
      <c r="AH1581" s="367"/>
      <c r="AI1581" s="367"/>
      <c r="AJ1581" s="367"/>
      <c r="AK1581" s="367"/>
      <c r="AL1581" s="367"/>
      <c r="AM1581" s="367"/>
      <c r="AN1581" s="367"/>
      <c r="AO1581" s="367"/>
      <c r="AP1581" s="367"/>
      <c r="AQ1581" s="367"/>
      <c r="AR1581" s="368"/>
      <c r="AS1581" s="361"/>
      <c r="AT1581" s="361"/>
      <c r="AU1581" s="361"/>
      <c r="AV1581" s="361"/>
      <c r="AW1581" s="361"/>
      <c r="AX1581" s="91"/>
      <c r="AY1581" s="106">
        <f>AY1540</f>
        <v>0</v>
      </c>
      <c r="AZ1581" s="106">
        <f>AZ1540</f>
        <v>0</v>
      </c>
      <c r="BA1581" s="106">
        <f>BA1540</f>
        <v>0</v>
      </c>
      <c r="BB1581" s="106">
        <f>BB1540</f>
        <v>0</v>
      </c>
      <c r="BC1581" s="106"/>
      <c r="BD1581" s="117"/>
      <c r="BE1581" s="119">
        <f>BE1540</f>
        <v>0</v>
      </c>
      <c r="BF1581" s="106"/>
      <c r="BG1581" s="106">
        <f>BG1540</f>
        <v>0</v>
      </c>
      <c r="BH1581" s="119">
        <f>BH1540</f>
        <v>0</v>
      </c>
      <c r="BI1581" s="106"/>
      <c r="BJ1581" s="106">
        <f>BJ1540</f>
        <v>0</v>
      </c>
      <c r="BK1581" s="119">
        <f>BK1540</f>
        <v>0</v>
      </c>
      <c r="BL1581" s="119">
        <f>BL1540</f>
        <v>0</v>
      </c>
      <c r="BN1581" s="377"/>
      <c r="BP1581" s="382"/>
      <c r="DH1581" s="104"/>
    </row>
    <row r="1582" spans="1:112" ht="21.5" hidden="1" customHeight="1">
      <c r="A1582" s="103"/>
      <c r="B1582" s="369"/>
      <c r="C1582" s="370"/>
      <c r="D1582" s="370"/>
      <c r="E1582" s="370"/>
      <c r="F1582" s="370"/>
      <c r="G1582" s="370"/>
      <c r="H1582" s="370"/>
      <c r="I1582" s="370"/>
      <c r="J1582" s="370"/>
      <c r="K1582" s="370"/>
      <c r="L1582" s="370"/>
      <c r="M1582" s="370"/>
      <c r="N1582" s="370"/>
      <c r="O1582" s="370"/>
      <c r="P1582" s="370"/>
      <c r="Q1582" s="370"/>
      <c r="R1582" s="143"/>
      <c r="S1582" s="143"/>
      <c r="T1582" s="143"/>
      <c r="U1582" s="143"/>
      <c r="V1582" s="143"/>
      <c r="W1582" s="143"/>
      <c r="X1582" s="143"/>
      <c r="Y1582" s="143"/>
      <c r="Z1582" s="143"/>
      <c r="AA1582" s="143"/>
      <c r="AB1582" s="143"/>
      <c r="AC1582" s="143"/>
      <c r="AD1582" s="143"/>
      <c r="AE1582" s="246" t="str">
        <f>CONCATENATE(B1540," ","TOTAL")</f>
        <v>MISCELLANEOUS INTERIOR ITEMS TOTAL</v>
      </c>
      <c r="AF1582" s="802">
        <f>SUBTOTAL(9,AF1541:AF1581)</f>
        <v>0</v>
      </c>
      <c r="AG1582" s="802"/>
      <c r="AH1582" s="802"/>
      <c r="AI1582" s="802"/>
      <c r="AJ1582" s="802">
        <f>SUBTOTAL(9,AJ1541:AJ1581)</f>
        <v>0</v>
      </c>
      <c r="AK1582" s="802"/>
      <c r="AL1582" s="802"/>
      <c r="AM1582" s="802"/>
      <c r="AN1582" s="802">
        <f>SUBTOTAL(9,AN1541:AN1581)</f>
        <v>0</v>
      </c>
      <c r="AO1582" s="802"/>
      <c r="AP1582" s="802"/>
      <c r="AQ1582" s="802"/>
      <c r="AR1582" s="359"/>
      <c r="AS1582" s="803">
        <f>SUBTOTAL(9,AS1541:AS1581)</f>
        <v>0</v>
      </c>
      <c r="AT1582" s="803"/>
      <c r="AU1582" s="803"/>
      <c r="AV1582" s="803"/>
      <c r="AW1582" s="803">
        <f>SUM(AW1545:AW1553)</f>
        <v>0</v>
      </c>
      <c r="AX1582" s="91"/>
      <c r="AY1582" s="121">
        <f t="shared" ref="AY1582:BL1582" si="742">SUM(AY1541:AY1581)</f>
        <v>0</v>
      </c>
      <c r="AZ1582" s="121">
        <f t="shared" si="742"/>
        <v>0</v>
      </c>
      <c r="BA1582" s="121">
        <f t="shared" si="742"/>
        <v>0</v>
      </c>
      <c r="BB1582" s="121">
        <f t="shared" si="742"/>
        <v>0</v>
      </c>
      <c r="BC1582" s="118">
        <f t="shared" si="742"/>
        <v>0</v>
      </c>
      <c r="BD1582" s="121">
        <f t="shared" si="742"/>
        <v>0</v>
      </c>
      <c r="BE1582" s="121">
        <f t="shared" si="742"/>
        <v>0</v>
      </c>
      <c r="BF1582" s="118">
        <f t="shared" si="742"/>
        <v>0</v>
      </c>
      <c r="BG1582" s="121">
        <f t="shared" si="742"/>
        <v>0</v>
      </c>
      <c r="BH1582" s="121">
        <f t="shared" si="742"/>
        <v>0</v>
      </c>
      <c r="BI1582" s="118">
        <f t="shared" si="742"/>
        <v>0</v>
      </c>
      <c r="BJ1582" s="121">
        <f t="shared" si="742"/>
        <v>0</v>
      </c>
      <c r="BK1582" s="121">
        <f t="shared" si="742"/>
        <v>0</v>
      </c>
      <c r="BL1582" s="121">
        <f t="shared" si="742"/>
        <v>0</v>
      </c>
      <c r="BN1582" s="383">
        <f>IFERROR(AS1582/Total_Detailed_Estimate,0)</f>
        <v>0</v>
      </c>
      <c r="BP1582" s="381"/>
      <c r="DH1582" s="109"/>
    </row>
    <row r="1583" spans="1:112" ht="8.75" hidden="1" customHeight="1">
      <c r="A1583" s="103"/>
      <c r="B1583" s="140"/>
      <c r="C1583" s="140"/>
      <c r="D1583" s="140"/>
      <c r="E1583" s="140"/>
      <c r="F1583" s="140"/>
      <c r="G1583" s="140"/>
      <c r="H1583" s="140"/>
      <c r="I1583" s="140"/>
      <c r="J1583" s="140"/>
      <c r="K1583" s="140"/>
      <c r="L1583" s="140"/>
      <c r="M1583" s="140"/>
      <c r="N1583" s="140"/>
      <c r="O1583" s="140"/>
      <c r="P1583" s="140"/>
      <c r="Q1583" s="140"/>
      <c r="R1583" s="141"/>
      <c r="S1583" s="141"/>
      <c r="T1583" s="141"/>
      <c r="U1583" s="141"/>
      <c r="V1583" s="141"/>
      <c r="W1583" s="142"/>
      <c r="X1583" s="142"/>
      <c r="Y1583" s="142"/>
      <c r="Z1583" s="142"/>
      <c r="AA1583" s="142"/>
      <c r="AB1583" s="142"/>
      <c r="AC1583" s="142"/>
      <c r="AD1583" s="142"/>
      <c r="AE1583" s="392"/>
      <c r="AF1583" s="144"/>
      <c r="AG1583" s="144"/>
      <c r="AH1583" s="144"/>
      <c r="AI1583" s="144"/>
      <c r="AJ1583" s="144"/>
      <c r="AK1583" s="144"/>
      <c r="AL1583" s="144"/>
      <c r="AM1583" s="144"/>
      <c r="AN1583" s="144"/>
      <c r="AO1583" s="144"/>
      <c r="AP1583" s="144"/>
      <c r="AQ1583" s="144"/>
      <c r="AR1583" s="360"/>
      <c r="AS1583" s="362"/>
      <c r="AT1583" s="362"/>
      <c r="AU1583" s="362"/>
      <c r="AV1583" s="362"/>
      <c r="AW1583" s="393"/>
      <c r="AX1583" s="91"/>
      <c r="AY1583" s="106">
        <f>AY1540</f>
        <v>0</v>
      </c>
      <c r="AZ1583" s="106">
        <f>AZ1540</f>
        <v>0</v>
      </c>
      <c r="BA1583" s="106">
        <f>BA1540</f>
        <v>0</v>
      </c>
      <c r="BB1583" s="106">
        <f>BB1540</f>
        <v>0</v>
      </c>
      <c r="BC1583" s="106"/>
      <c r="BD1583" s="106"/>
      <c r="BE1583" s="106">
        <f>BE1540</f>
        <v>0</v>
      </c>
      <c r="BF1583" s="106"/>
      <c r="BG1583" s="106">
        <f>BG1540</f>
        <v>0</v>
      </c>
      <c r="BH1583" s="106">
        <f>BH1540</f>
        <v>0</v>
      </c>
      <c r="BI1583" s="106"/>
      <c r="BJ1583" s="106">
        <f>BJ1540</f>
        <v>0</v>
      </c>
      <c r="BK1583" s="106">
        <f>BK1540</f>
        <v>0</v>
      </c>
      <c r="BL1583" s="106">
        <f>BL1540</f>
        <v>0</v>
      </c>
      <c r="BN1583" s="377"/>
      <c r="BP1583" s="382"/>
      <c r="DH1583" s="104"/>
    </row>
    <row r="1584" spans="1:112" ht="9.5" hidden="1" customHeight="1">
      <c r="A1584" s="103"/>
      <c r="B1584" s="145"/>
      <c r="C1584" s="145"/>
      <c r="D1584" s="145"/>
      <c r="E1584" s="145"/>
      <c r="F1584" s="145"/>
      <c r="G1584" s="145"/>
      <c r="H1584" s="145"/>
      <c r="I1584" s="145"/>
      <c r="J1584" s="145"/>
      <c r="K1584" s="145"/>
      <c r="L1584" s="145"/>
      <c r="M1584" s="145"/>
      <c r="N1584" s="145"/>
      <c r="O1584" s="145"/>
      <c r="P1584" s="145"/>
      <c r="Q1584" s="145"/>
      <c r="R1584" s="146"/>
      <c r="S1584" s="146"/>
      <c r="T1584" s="146"/>
      <c r="U1584" s="146"/>
      <c r="V1584" s="146"/>
      <c r="W1584" s="146"/>
      <c r="X1584" s="146"/>
      <c r="Y1584" s="146"/>
      <c r="Z1584" s="146"/>
      <c r="AA1584" s="146"/>
      <c r="AB1584" s="146"/>
      <c r="AC1584" s="146"/>
      <c r="AD1584" s="146"/>
      <c r="AE1584" s="147"/>
      <c r="AF1584" s="148"/>
      <c r="AG1584" s="148"/>
      <c r="AH1584" s="148"/>
      <c r="AI1584" s="148"/>
      <c r="AJ1584" s="148"/>
      <c r="AK1584" s="148"/>
      <c r="AL1584" s="148"/>
      <c r="AM1584" s="148"/>
      <c r="AN1584" s="148"/>
      <c r="AO1584" s="148"/>
      <c r="AP1584" s="148"/>
      <c r="AQ1584" s="148"/>
      <c r="AR1584" s="148"/>
      <c r="AS1584" s="149"/>
      <c r="AT1584" s="149"/>
      <c r="AU1584" s="149"/>
      <c r="AV1584" s="149"/>
      <c r="AW1584" s="149"/>
      <c r="AX1584" s="91"/>
      <c r="AY1584" s="108">
        <f>AY1582</f>
        <v>0</v>
      </c>
      <c r="AZ1584" s="108">
        <f>AZ1582</f>
        <v>0</v>
      </c>
      <c r="BA1584" s="108">
        <f>BA1582</f>
        <v>0</v>
      </c>
      <c r="BB1584" s="108">
        <f>BB1582</f>
        <v>0</v>
      </c>
      <c r="BC1584" s="108"/>
      <c r="BD1584" s="108"/>
      <c r="BE1584" s="108">
        <f>BE1582</f>
        <v>0</v>
      </c>
      <c r="BF1584" s="108"/>
      <c r="BG1584" s="108">
        <f>BG1582</f>
        <v>0</v>
      </c>
      <c r="BH1584" s="108">
        <f>BH1582</f>
        <v>0</v>
      </c>
      <c r="BI1584" s="108"/>
      <c r="BJ1584" s="108">
        <f>BJ1582</f>
        <v>0</v>
      </c>
      <c r="BK1584" s="108">
        <f>BK1582</f>
        <v>0</v>
      </c>
      <c r="BL1584" s="108">
        <f>BL1582</f>
        <v>0</v>
      </c>
      <c r="DH1584" s="107"/>
    </row>
    <row r="1585" spans="1:112" ht="23" customHeight="1">
      <c r="A1585" s="114" t="s">
        <v>704</v>
      </c>
      <c r="B1585" s="795" t="str">
        <f>UPPER(Interior20_Category)</f>
        <v>INTERIORS 1</v>
      </c>
      <c r="C1585" s="796"/>
      <c r="D1585" s="796"/>
      <c r="E1585" s="796"/>
      <c r="F1585" s="796"/>
      <c r="G1585" s="796"/>
      <c r="H1585" s="796"/>
      <c r="I1585" s="796"/>
      <c r="J1585" s="796"/>
      <c r="K1585" s="796"/>
      <c r="L1585" s="796"/>
      <c r="M1585" s="796"/>
      <c r="N1585" s="796"/>
      <c r="O1585" s="796"/>
      <c r="P1585" s="796"/>
      <c r="Q1585" s="797"/>
      <c r="R1585" s="798"/>
      <c r="S1585" s="798"/>
      <c r="T1585" s="798"/>
      <c r="U1585" s="799"/>
      <c r="V1585" s="800"/>
      <c r="W1585" s="790"/>
      <c r="X1585" s="790"/>
      <c r="Y1585" s="790"/>
      <c r="Z1585" s="790"/>
      <c r="AA1585" s="790"/>
      <c r="AB1585" s="790"/>
      <c r="AC1585" s="790"/>
      <c r="AD1585" s="790"/>
      <c r="AE1585" s="790"/>
      <c r="AF1585" s="791" t="str">
        <f>IF(Interior20_Labor=0,"",Interior20_Labor)</f>
        <v/>
      </c>
      <c r="AG1585" s="791"/>
      <c r="AH1585" s="791"/>
      <c r="AI1585" s="791"/>
      <c r="AJ1585" s="791" t="str">
        <f>IF(Interior20_Material=0,"",Interior20_Material)</f>
        <v/>
      </c>
      <c r="AK1585" s="791"/>
      <c r="AL1585" s="791"/>
      <c r="AM1585" s="791"/>
      <c r="AN1585" s="791" t="str">
        <f>IF(Interior20_Sub=0,"",Interior20_Sub)</f>
        <v/>
      </c>
      <c r="AO1585" s="791"/>
      <c r="AP1585" s="791"/>
      <c r="AQ1585" s="791"/>
      <c r="AR1585" s="358"/>
      <c r="AS1585" s="792" t="str">
        <f>IF(Interior20_Total=0,"",Interior20_Total)</f>
        <v/>
      </c>
      <c r="AT1585" s="792"/>
      <c r="AU1585" s="793"/>
      <c r="AV1585" s="793"/>
      <c r="AW1585" s="794"/>
      <c r="AX1585" s="371"/>
      <c r="AY1585" s="101"/>
      <c r="AZ1585" s="101"/>
      <c r="BA1585" s="101"/>
      <c r="BB1585" s="101"/>
      <c r="BC1585" s="101"/>
      <c r="BD1585" s="101"/>
      <c r="BE1585" s="101"/>
      <c r="BF1585" s="101"/>
      <c r="BG1585" s="101"/>
      <c r="BH1585" s="101"/>
      <c r="BI1585" s="101"/>
      <c r="BJ1585" s="101"/>
      <c r="BK1585" s="101"/>
      <c r="BL1585" s="101"/>
      <c r="BN1585" s="374"/>
      <c r="BP1585" s="378"/>
      <c r="DH1585" s="102"/>
    </row>
    <row r="1586" spans="1:112" hidden="1">
      <c r="A1586" s="110"/>
      <c r="B1586" s="786"/>
      <c r="C1586" s="786"/>
      <c r="D1586" s="786"/>
      <c r="E1586" s="786"/>
      <c r="F1586" s="786"/>
      <c r="G1586" s="786"/>
      <c r="H1586" s="786"/>
      <c r="I1586" s="786"/>
      <c r="J1586" s="786"/>
      <c r="K1586" s="786"/>
      <c r="L1586" s="786"/>
      <c r="M1586" s="786"/>
      <c r="N1586" s="786"/>
      <c r="O1586" s="786"/>
      <c r="P1586" s="786"/>
      <c r="Q1586" s="786"/>
      <c r="R1586" s="787"/>
      <c r="S1586" s="787"/>
      <c r="T1586" s="788"/>
      <c r="U1586" s="787"/>
      <c r="V1586" s="787"/>
      <c r="W1586" s="783"/>
      <c r="X1586" s="789"/>
      <c r="Y1586" s="789"/>
      <c r="Z1586" s="781"/>
      <c r="AA1586" s="782"/>
      <c r="AB1586" s="783"/>
      <c r="AC1586" s="781"/>
      <c r="AD1586" s="782"/>
      <c r="AE1586" s="783"/>
      <c r="AF1586" s="784">
        <f>R1586*W1586</f>
        <v>0</v>
      </c>
      <c r="AG1586" s="784"/>
      <c r="AH1586" s="784"/>
      <c r="AI1586" s="784"/>
      <c r="AJ1586" s="784">
        <f t="shared" ref="AJ1586:AJ1625" si="743">R1586*Z1586</f>
        <v>0</v>
      </c>
      <c r="AK1586" s="784"/>
      <c r="AL1586" s="784"/>
      <c r="AM1586" s="784"/>
      <c r="AN1586" s="784">
        <f t="shared" ref="AN1586:AN1625" si="744">R1586*AC1586</f>
        <v>0</v>
      </c>
      <c r="AO1586" s="784"/>
      <c r="AP1586" s="784"/>
      <c r="AQ1586" s="784"/>
      <c r="AR1586" s="363"/>
      <c r="AS1586" s="785">
        <f t="shared" ref="AS1586:AS1625" si="745">SUM(AF1586:AQ1586)</f>
        <v>0</v>
      </c>
      <c r="AT1586" s="785"/>
      <c r="AU1586" s="785"/>
      <c r="AV1586" s="785"/>
      <c r="AW1586" s="785">
        <f t="shared" ref="AW1586:AW1625" si="746">SUM(AF1586:AQ1586)</f>
        <v>0</v>
      </c>
      <c r="AX1586" s="100"/>
      <c r="AY1586" s="116">
        <f t="shared" ref="AY1586:AY1625" si="747">AF1586</f>
        <v>0</v>
      </c>
      <c r="AZ1586" s="116">
        <f t="shared" ref="AZ1586:AZ1625" si="748">AJ1586</f>
        <v>0</v>
      </c>
      <c r="BA1586" s="116">
        <f t="shared" ref="BA1586:BA1625" si="749">AN1586</f>
        <v>0</v>
      </c>
      <c r="BB1586" s="116">
        <f t="shared" ref="BB1586:BB1625" si="750">SUM(AY1586:BA1586)</f>
        <v>0</v>
      </c>
      <c r="BC1586" s="115">
        <f>IFERROR(AY1586/$BB$5,0)</f>
        <v>0</v>
      </c>
      <c r="BD1586" s="116">
        <f t="shared" ref="BD1586:BD1625" si="751">BC1586*Allocated_Adders</f>
        <v>0</v>
      </c>
      <c r="BE1586" s="120">
        <f>AY1586+BD1586</f>
        <v>0</v>
      </c>
      <c r="BF1586" s="115">
        <f>IFERROR(AZ1586/$BB$5,0)</f>
        <v>0</v>
      </c>
      <c r="BG1586" s="116">
        <f t="shared" ref="BG1586:BG1625" si="752">BF1586*Allocated_Adders</f>
        <v>0</v>
      </c>
      <c r="BH1586" s="120">
        <f>AZ1586+BG1586</f>
        <v>0</v>
      </c>
      <c r="BI1586" s="115">
        <f>IFERROR(BA1586/$BB$5,0)</f>
        <v>0</v>
      </c>
      <c r="BJ1586" s="116">
        <f t="shared" ref="BJ1586:BJ1625" si="753">BI1586*Allocated_Adders</f>
        <v>0</v>
      </c>
      <c r="BK1586" s="120">
        <f>BA1586+BJ1586</f>
        <v>0</v>
      </c>
      <c r="BL1586" s="120">
        <f>BE1586+BH1586+BK1586</f>
        <v>0</v>
      </c>
      <c r="BN1586" s="375">
        <f t="shared" ref="BN1586:BN1625" si="754">IFERROR(AS1586/Total_Detailed_Estimate,0)</f>
        <v>0</v>
      </c>
      <c r="BP1586" s="380"/>
      <c r="DH1586" s="102"/>
    </row>
    <row r="1587" spans="1:112" hidden="1">
      <c r="A1587" s="110"/>
      <c r="B1587" s="786"/>
      <c r="C1587" s="786"/>
      <c r="D1587" s="786"/>
      <c r="E1587" s="786"/>
      <c r="F1587" s="786"/>
      <c r="G1587" s="786"/>
      <c r="H1587" s="786"/>
      <c r="I1587" s="786"/>
      <c r="J1587" s="786"/>
      <c r="K1587" s="786"/>
      <c r="L1587" s="786"/>
      <c r="M1587" s="786"/>
      <c r="N1587" s="786"/>
      <c r="O1587" s="786"/>
      <c r="P1587" s="786"/>
      <c r="Q1587" s="786"/>
      <c r="R1587" s="787"/>
      <c r="S1587" s="787"/>
      <c r="T1587" s="788"/>
      <c r="U1587" s="787"/>
      <c r="V1587" s="787"/>
      <c r="W1587" s="783"/>
      <c r="X1587" s="789"/>
      <c r="Y1587" s="789"/>
      <c r="Z1587" s="781"/>
      <c r="AA1587" s="782"/>
      <c r="AB1587" s="783"/>
      <c r="AC1587" s="781"/>
      <c r="AD1587" s="782"/>
      <c r="AE1587" s="783"/>
      <c r="AF1587" s="784">
        <f t="shared" ref="AF1587:AF1625" si="755">R1587*W1587</f>
        <v>0</v>
      </c>
      <c r="AG1587" s="784"/>
      <c r="AH1587" s="784"/>
      <c r="AI1587" s="784"/>
      <c r="AJ1587" s="784">
        <f t="shared" si="743"/>
        <v>0</v>
      </c>
      <c r="AK1587" s="784"/>
      <c r="AL1587" s="784"/>
      <c r="AM1587" s="784"/>
      <c r="AN1587" s="784">
        <f t="shared" si="744"/>
        <v>0</v>
      </c>
      <c r="AO1587" s="784"/>
      <c r="AP1587" s="784"/>
      <c r="AQ1587" s="784"/>
      <c r="AR1587" s="363"/>
      <c r="AS1587" s="785">
        <f t="shared" si="745"/>
        <v>0</v>
      </c>
      <c r="AT1587" s="785"/>
      <c r="AU1587" s="785"/>
      <c r="AV1587" s="785"/>
      <c r="AW1587" s="785">
        <f t="shared" si="746"/>
        <v>0</v>
      </c>
      <c r="AX1587" s="90"/>
      <c r="AY1587" s="116">
        <f t="shared" si="747"/>
        <v>0</v>
      </c>
      <c r="AZ1587" s="116">
        <f t="shared" si="748"/>
        <v>0</v>
      </c>
      <c r="BA1587" s="116">
        <f t="shared" si="749"/>
        <v>0</v>
      </c>
      <c r="BB1587" s="116">
        <f t="shared" si="750"/>
        <v>0</v>
      </c>
      <c r="BC1587" s="115">
        <f t="shared" ref="BC1587:BC1625" si="756">IFERROR(AY1587/$BB$5,0)</f>
        <v>0</v>
      </c>
      <c r="BD1587" s="116">
        <f t="shared" si="751"/>
        <v>0</v>
      </c>
      <c r="BE1587" s="120">
        <f t="shared" ref="BE1587:BE1625" si="757">AY1587+BD1587</f>
        <v>0</v>
      </c>
      <c r="BF1587" s="115">
        <f t="shared" ref="BF1587:BF1625" si="758">IFERROR(AZ1587/$BB$5,0)</f>
        <v>0</v>
      </c>
      <c r="BG1587" s="116">
        <f t="shared" si="752"/>
        <v>0</v>
      </c>
      <c r="BH1587" s="120">
        <f t="shared" ref="BH1587:BH1625" si="759">AZ1587+BG1587</f>
        <v>0</v>
      </c>
      <c r="BI1587" s="115">
        <f t="shared" ref="BI1587:BI1625" si="760">IFERROR(BA1587/$BB$5,0)</f>
        <v>0</v>
      </c>
      <c r="BJ1587" s="116">
        <f t="shared" si="753"/>
        <v>0</v>
      </c>
      <c r="BK1587" s="120">
        <f t="shared" ref="BK1587:BK1625" si="761">BA1587+BJ1587</f>
        <v>0</v>
      </c>
      <c r="BL1587" s="120">
        <f t="shared" ref="BL1587:BL1625" si="762">BE1587+BH1587+BK1587</f>
        <v>0</v>
      </c>
      <c r="BN1587" s="375">
        <f t="shared" si="754"/>
        <v>0</v>
      </c>
      <c r="BP1587" s="380"/>
      <c r="DH1587" s="102"/>
    </row>
    <row r="1588" spans="1:112" hidden="1">
      <c r="A1588" s="110"/>
      <c r="B1588" s="786"/>
      <c r="C1588" s="786"/>
      <c r="D1588" s="786"/>
      <c r="E1588" s="786"/>
      <c r="F1588" s="786"/>
      <c r="G1588" s="786"/>
      <c r="H1588" s="786"/>
      <c r="I1588" s="786"/>
      <c r="J1588" s="786"/>
      <c r="K1588" s="786"/>
      <c r="L1588" s="786"/>
      <c r="M1588" s="786"/>
      <c r="N1588" s="786"/>
      <c r="O1588" s="786"/>
      <c r="P1588" s="786"/>
      <c r="Q1588" s="786"/>
      <c r="R1588" s="787"/>
      <c r="S1588" s="787"/>
      <c r="T1588" s="788"/>
      <c r="U1588" s="787"/>
      <c r="V1588" s="787"/>
      <c r="W1588" s="783"/>
      <c r="X1588" s="789"/>
      <c r="Y1588" s="789"/>
      <c r="Z1588" s="781"/>
      <c r="AA1588" s="782"/>
      <c r="AB1588" s="783"/>
      <c r="AC1588" s="781"/>
      <c r="AD1588" s="782"/>
      <c r="AE1588" s="783"/>
      <c r="AF1588" s="784">
        <f t="shared" si="755"/>
        <v>0</v>
      </c>
      <c r="AG1588" s="784"/>
      <c r="AH1588" s="784"/>
      <c r="AI1588" s="784"/>
      <c r="AJ1588" s="784">
        <f t="shared" si="743"/>
        <v>0</v>
      </c>
      <c r="AK1588" s="784"/>
      <c r="AL1588" s="784"/>
      <c r="AM1588" s="784"/>
      <c r="AN1588" s="784">
        <f t="shared" si="744"/>
        <v>0</v>
      </c>
      <c r="AO1588" s="784"/>
      <c r="AP1588" s="784"/>
      <c r="AQ1588" s="784"/>
      <c r="AR1588" s="363"/>
      <c r="AS1588" s="785">
        <f t="shared" si="745"/>
        <v>0</v>
      </c>
      <c r="AT1588" s="785"/>
      <c r="AU1588" s="785"/>
      <c r="AV1588" s="785"/>
      <c r="AW1588" s="785">
        <f t="shared" si="746"/>
        <v>0</v>
      </c>
      <c r="AX1588" s="91"/>
      <c r="AY1588" s="116">
        <f t="shared" si="747"/>
        <v>0</v>
      </c>
      <c r="AZ1588" s="116">
        <f t="shared" si="748"/>
        <v>0</v>
      </c>
      <c r="BA1588" s="116">
        <f t="shared" si="749"/>
        <v>0</v>
      </c>
      <c r="BB1588" s="116">
        <f t="shared" si="750"/>
        <v>0</v>
      </c>
      <c r="BC1588" s="115">
        <f t="shared" si="756"/>
        <v>0</v>
      </c>
      <c r="BD1588" s="116">
        <f t="shared" si="751"/>
        <v>0</v>
      </c>
      <c r="BE1588" s="120">
        <f t="shared" si="757"/>
        <v>0</v>
      </c>
      <c r="BF1588" s="115">
        <f t="shared" si="758"/>
        <v>0</v>
      </c>
      <c r="BG1588" s="116">
        <f t="shared" si="752"/>
        <v>0</v>
      </c>
      <c r="BH1588" s="120">
        <f t="shared" si="759"/>
        <v>0</v>
      </c>
      <c r="BI1588" s="115">
        <f t="shared" si="760"/>
        <v>0</v>
      </c>
      <c r="BJ1588" s="116">
        <f t="shared" si="753"/>
        <v>0</v>
      </c>
      <c r="BK1588" s="120">
        <f t="shared" si="761"/>
        <v>0</v>
      </c>
      <c r="BL1588" s="120">
        <f t="shared" si="762"/>
        <v>0</v>
      </c>
      <c r="BN1588" s="375">
        <f t="shared" si="754"/>
        <v>0</v>
      </c>
      <c r="BP1588" s="380"/>
      <c r="DH1588" s="102"/>
    </row>
    <row r="1589" spans="1:112" hidden="1">
      <c r="A1589" s="110"/>
      <c r="B1589" s="786"/>
      <c r="C1589" s="786"/>
      <c r="D1589" s="786"/>
      <c r="E1589" s="786"/>
      <c r="F1589" s="786"/>
      <c r="G1589" s="786"/>
      <c r="H1589" s="786"/>
      <c r="I1589" s="786"/>
      <c r="J1589" s="786"/>
      <c r="K1589" s="786"/>
      <c r="L1589" s="786"/>
      <c r="M1589" s="786"/>
      <c r="N1589" s="786"/>
      <c r="O1589" s="786"/>
      <c r="P1589" s="786"/>
      <c r="Q1589" s="786"/>
      <c r="R1589" s="787"/>
      <c r="S1589" s="787"/>
      <c r="T1589" s="788"/>
      <c r="U1589" s="787"/>
      <c r="V1589" s="787"/>
      <c r="W1589" s="783"/>
      <c r="X1589" s="789"/>
      <c r="Y1589" s="789"/>
      <c r="Z1589" s="781"/>
      <c r="AA1589" s="782"/>
      <c r="AB1589" s="783"/>
      <c r="AC1589" s="781"/>
      <c r="AD1589" s="782"/>
      <c r="AE1589" s="783"/>
      <c r="AF1589" s="784">
        <f t="shared" si="755"/>
        <v>0</v>
      </c>
      <c r="AG1589" s="784"/>
      <c r="AH1589" s="784"/>
      <c r="AI1589" s="784"/>
      <c r="AJ1589" s="784">
        <f t="shared" si="743"/>
        <v>0</v>
      </c>
      <c r="AK1589" s="784"/>
      <c r="AL1589" s="784"/>
      <c r="AM1589" s="784"/>
      <c r="AN1589" s="784">
        <f t="shared" si="744"/>
        <v>0</v>
      </c>
      <c r="AO1589" s="784"/>
      <c r="AP1589" s="784"/>
      <c r="AQ1589" s="784"/>
      <c r="AR1589" s="363"/>
      <c r="AS1589" s="785">
        <f t="shared" si="745"/>
        <v>0</v>
      </c>
      <c r="AT1589" s="785"/>
      <c r="AU1589" s="785"/>
      <c r="AV1589" s="785"/>
      <c r="AW1589" s="785">
        <f t="shared" si="746"/>
        <v>0</v>
      </c>
      <c r="AX1589" s="91"/>
      <c r="AY1589" s="116">
        <f t="shared" si="747"/>
        <v>0</v>
      </c>
      <c r="AZ1589" s="116">
        <f t="shared" si="748"/>
        <v>0</v>
      </c>
      <c r="BA1589" s="116">
        <f t="shared" si="749"/>
        <v>0</v>
      </c>
      <c r="BB1589" s="116">
        <f t="shared" si="750"/>
        <v>0</v>
      </c>
      <c r="BC1589" s="115">
        <f t="shared" si="756"/>
        <v>0</v>
      </c>
      <c r="BD1589" s="116">
        <f t="shared" si="751"/>
        <v>0</v>
      </c>
      <c r="BE1589" s="120">
        <f t="shared" si="757"/>
        <v>0</v>
      </c>
      <c r="BF1589" s="115">
        <f t="shared" si="758"/>
        <v>0</v>
      </c>
      <c r="BG1589" s="116">
        <f t="shared" si="752"/>
        <v>0</v>
      </c>
      <c r="BH1589" s="120">
        <f t="shared" si="759"/>
        <v>0</v>
      </c>
      <c r="BI1589" s="115">
        <f t="shared" si="760"/>
        <v>0</v>
      </c>
      <c r="BJ1589" s="116">
        <f t="shared" si="753"/>
        <v>0</v>
      </c>
      <c r="BK1589" s="120">
        <f t="shared" si="761"/>
        <v>0</v>
      </c>
      <c r="BL1589" s="120">
        <f t="shared" si="762"/>
        <v>0</v>
      </c>
      <c r="BN1589" s="375">
        <f t="shared" si="754"/>
        <v>0</v>
      </c>
      <c r="BP1589" s="380"/>
      <c r="DH1589" s="102"/>
    </row>
    <row r="1590" spans="1:112" hidden="1">
      <c r="A1590" s="110"/>
      <c r="B1590" s="786"/>
      <c r="C1590" s="786"/>
      <c r="D1590" s="786"/>
      <c r="E1590" s="786"/>
      <c r="F1590" s="786"/>
      <c r="G1590" s="786"/>
      <c r="H1590" s="786"/>
      <c r="I1590" s="786"/>
      <c r="J1590" s="786"/>
      <c r="K1590" s="786"/>
      <c r="L1590" s="786"/>
      <c r="M1590" s="786"/>
      <c r="N1590" s="786"/>
      <c r="O1590" s="786"/>
      <c r="P1590" s="786"/>
      <c r="Q1590" s="786"/>
      <c r="R1590" s="787"/>
      <c r="S1590" s="787"/>
      <c r="T1590" s="788"/>
      <c r="U1590" s="787"/>
      <c r="V1590" s="787"/>
      <c r="W1590" s="783"/>
      <c r="X1590" s="789"/>
      <c r="Y1590" s="789"/>
      <c r="Z1590" s="781"/>
      <c r="AA1590" s="782"/>
      <c r="AB1590" s="783"/>
      <c r="AC1590" s="781"/>
      <c r="AD1590" s="782"/>
      <c r="AE1590" s="783"/>
      <c r="AF1590" s="784">
        <f t="shared" si="755"/>
        <v>0</v>
      </c>
      <c r="AG1590" s="784"/>
      <c r="AH1590" s="784"/>
      <c r="AI1590" s="784"/>
      <c r="AJ1590" s="784">
        <f t="shared" si="743"/>
        <v>0</v>
      </c>
      <c r="AK1590" s="784"/>
      <c r="AL1590" s="784"/>
      <c r="AM1590" s="784"/>
      <c r="AN1590" s="784">
        <f t="shared" si="744"/>
        <v>0</v>
      </c>
      <c r="AO1590" s="784"/>
      <c r="AP1590" s="784"/>
      <c r="AQ1590" s="784"/>
      <c r="AR1590" s="363"/>
      <c r="AS1590" s="785">
        <f t="shared" si="745"/>
        <v>0</v>
      </c>
      <c r="AT1590" s="785"/>
      <c r="AU1590" s="785"/>
      <c r="AV1590" s="785"/>
      <c r="AW1590" s="785">
        <f t="shared" si="746"/>
        <v>0</v>
      </c>
      <c r="AX1590" s="91"/>
      <c r="AY1590" s="116">
        <f t="shared" si="747"/>
        <v>0</v>
      </c>
      <c r="AZ1590" s="116">
        <f t="shared" si="748"/>
        <v>0</v>
      </c>
      <c r="BA1590" s="116">
        <f t="shared" si="749"/>
        <v>0</v>
      </c>
      <c r="BB1590" s="116">
        <f t="shared" si="750"/>
        <v>0</v>
      </c>
      <c r="BC1590" s="115">
        <f t="shared" si="756"/>
        <v>0</v>
      </c>
      <c r="BD1590" s="116">
        <f t="shared" si="751"/>
        <v>0</v>
      </c>
      <c r="BE1590" s="120">
        <f t="shared" si="757"/>
        <v>0</v>
      </c>
      <c r="BF1590" s="115">
        <f t="shared" si="758"/>
        <v>0</v>
      </c>
      <c r="BG1590" s="116">
        <f t="shared" si="752"/>
        <v>0</v>
      </c>
      <c r="BH1590" s="120">
        <f t="shared" si="759"/>
        <v>0</v>
      </c>
      <c r="BI1590" s="115">
        <f t="shared" si="760"/>
        <v>0</v>
      </c>
      <c r="BJ1590" s="116">
        <f t="shared" si="753"/>
        <v>0</v>
      </c>
      <c r="BK1590" s="120">
        <f t="shared" si="761"/>
        <v>0</v>
      </c>
      <c r="BL1590" s="120">
        <f t="shared" si="762"/>
        <v>0</v>
      </c>
      <c r="BN1590" s="375">
        <f t="shared" si="754"/>
        <v>0</v>
      </c>
      <c r="BP1590" s="380"/>
      <c r="DH1590" s="102"/>
    </row>
    <row r="1591" spans="1:112" hidden="1">
      <c r="A1591" s="110"/>
      <c r="B1591" s="786"/>
      <c r="C1591" s="786"/>
      <c r="D1591" s="786"/>
      <c r="E1591" s="786"/>
      <c r="F1591" s="786"/>
      <c r="G1591" s="786"/>
      <c r="H1591" s="786"/>
      <c r="I1591" s="786"/>
      <c r="J1591" s="786"/>
      <c r="K1591" s="786"/>
      <c r="L1591" s="786"/>
      <c r="M1591" s="786"/>
      <c r="N1591" s="786"/>
      <c r="O1591" s="786"/>
      <c r="P1591" s="786"/>
      <c r="Q1591" s="786"/>
      <c r="R1591" s="787"/>
      <c r="S1591" s="787"/>
      <c r="T1591" s="788"/>
      <c r="U1591" s="787"/>
      <c r="V1591" s="787"/>
      <c r="W1591" s="783"/>
      <c r="X1591" s="789"/>
      <c r="Y1591" s="789"/>
      <c r="Z1591" s="781"/>
      <c r="AA1591" s="782"/>
      <c r="AB1591" s="783"/>
      <c r="AC1591" s="781"/>
      <c r="AD1591" s="782"/>
      <c r="AE1591" s="783"/>
      <c r="AF1591" s="784">
        <f t="shared" si="755"/>
        <v>0</v>
      </c>
      <c r="AG1591" s="784"/>
      <c r="AH1591" s="784"/>
      <c r="AI1591" s="784"/>
      <c r="AJ1591" s="784">
        <f t="shared" si="743"/>
        <v>0</v>
      </c>
      <c r="AK1591" s="784"/>
      <c r="AL1591" s="784"/>
      <c r="AM1591" s="784"/>
      <c r="AN1591" s="784">
        <f t="shared" si="744"/>
        <v>0</v>
      </c>
      <c r="AO1591" s="784"/>
      <c r="AP1591" s="784"/>
      <c r="AQ1591" s="784"/>
      <c r="AR1591" s="363"/>
      <c r="AS1591" s="785">
        <f t="shared" si="745"/>
        <v>0</v>
      </c>
      <c r="AT1591" s="785"/>
      <c r="AU1591" s="785"/>
      <c r="AV1591" s="785"/>
      <c r="AW1591" s="785">
        <f t="shared" si="746"/>
        <v>0</v>
      </c>
      <c r="AX1591" s="91"/>
      <c r="AY1591" s="116">
        <f t="shared" si="747"/>
        <v>0</v>
      </c>
      <c r="AZ1591" s="116">
        <f t="shared" si="748"/>
        <v>0</v>
      </c>
      <c r="BA1591" s="116">
        <f t="shared" si="749"/>
        <v>0</v>
      </c>
      <c r="BB1591" s="116">
        <f t="shared" si="750"/>
        <v>0</v>
      </c>
      <c r="BC1591" s="115">
        <f t="shared" si="756"/>
        <v>0</v>
      </c>
      <c r="BD1591" s="116">
        <f t="shared" si="751"/>
        <v>0</v>
      </c>
      <c r="BE1591" s="120">
        <f t="shared" si="757"/>
        <v>0</v>
      </c>
      <c r="BF1591" s="115">
        <f t="shared" si="758"/>
        <v>0</v>
      </c>
      <c r="BG1591" s="116">
        <f t="shared" si="752"/>
        <v>0</v>
      </c>
      <c r="BH1591" s="120">
        <f t="shared" si="759"/>
        <v>0</v>
      </c>
      <c r="BI1591" s="115">
        <f t="shared" si="760"/>
        <v>0</v>
      </c>
      <c r="BJ1591" s="116">
        <f t="shared" si="753"/>
        <v>0</v>
      </c>
      <c r="BK1591" s="120">
        <f t="shared" si="761"/>
        <v>0</v>
      </c>
      <c r="BL1591" s="120">
        <f t="shared" si="762"/>
        <v>0</v>
      </c>
      <c r="BN1591" s="375">
        <f t="shared" si="754"/>
        <v>0</v>
      </c>
      <c r="BP1591" s="380"/>
      <c r="DH1591" s="102"/>
    </row>
    <row r="1592" spans="1:112" hidden="1">
      <c r="A1592" s="110"/>
      <c r="B1592" s="786"/>
      <c r="C1592" s="786"/>
      <c r="D1592" s="786"/>
      <c r="E1592" s="786"/>
      <c r="F1592" s="786"/>
      <c r="G1592" s="786"/>
      <c r="H1592" s="786"/>
      <c r="I1592" s="786"/>
      <c r="J1592" s="786"/>
      <c r="K1592" s="786"/>
      <c r="L1592" s="786"/>
      <c r="M1592" s="786"/>
      <c r="N1592" s="786"/>
      <c r="O1592" s="786"/>
      <c r="P1592" s="786"/>
      <c r="Q1592" s="786"/>
      <c r="R1592" s="787"/>
      <c r="S1592" s="787"/>
      <c r="T1592" s="788"/>
      <c r="U1592" s="787"/>
      <c r="V1592" s="787"/>
      <c r="W1592" s="783"/>
      <c r="X1592" s="789"/>
      <c r="Y1592" s="789"/>
      <c r="Z1592" s="781"/>
      <c r="AA1592" s="782"/>
      <c r="AB1592" s="783"/>
      <c r="AC1592" s="781"/>
      <c r="AD1592" s="782"/>
      <c r="AE1592" s="783"/>
      <c r="AF1592" s="784">
        <f t="shared" si="755"/>
        <v>0</v>
      </c>
      <c r="AG1592" s="784"/>
      <c r="AH1592" s="784"/>
      <c r="AI1592" s="784"/>
      <c r="AJ1592" s="784">
        <f t="shared" si="743"/>
        <v>0</v>
      </c>
      <c r="AK1592" s="784"/>
      <c r="AL1592" s="784"/>
      <c r="AM1592" s="784"/>
      <c r="AN1592" s="784">
        <f t="shared" si="744"/>
        <v>0</v>
      </c>
      <c r="AO1592" s="784"/>
      <c r="AP1592" s="784"/>
      <c r="AQ1592" s="784"/>
      <c r="AR1592" s="363"/>
      <c r="AS1592" s="785">
        <f t="shared" si="745"/>
        <v>0</v>
      </c>
      <c r="AT1592" s="785"/>
      <c r="AU1592" s="785"/>
      <c r="AV1592" s="785"/>
      <c r="AW1592" s="785">
        <f t="shared" si="746"/>
        <v>0</v>
      </c>
      <c r="AX1592" s="91"/>
      <c r="AY1592" s="116">
        <f t="shared" si="747"/>
        <v>0</v>
      </c>
      <c r="AZ1592" s="116">
        <f t="shared" si="748"/>
        <v>0</v>
      </c>
      <c r="BA1592" s="116">
        <f t="shared" si="749"/>
        <v>0</v>
      </c>
      <c r="BB1592" s="116">
        <f t="shared" si="750"/>
        <v>0</v>
      </c>
      <c r="BC1592" s="115">
        <f t="shared" si="756"/>
        <v>0</v>
      </c>
      <c r="BD1592" s="116">
        <f t="shared" si="751"/>
        <v>0</v>
      </c>
      <c r="BE1592" s="120">
        <f t="shared" si="757"/>
        <v>0</v>
      </c>
      <c r="BF1592" s="115">
        <f t="shared" si="758"/>
        <v>0</v>
      </c>
      <c r="BG1592" s="116">
        <f t="shared" si="752"/>
        <v>0</v>
      </c>
      <c r="BH1592" s="120">
        <f t="shared" si="759"/>
        <v>0</v>
      </c>
      <c r="BI1592" s="115">
        <f t="shared" si="760"/>
        <v>0</v>
      </c>
      <c r="BJ1592" s="116">
        <f t="shared" si="753"/>
        <v>0</v>
      </c>
      <c r="BK1592" s="120">
        <f t="shared" si="761"/>
        <v>0</v>
      </c>
      <c r="BL1592" s="120">
        <f t="shared" si="762"/>
        <v>0</v>
      </c>
      <c r="BN1592" s="375">
        <f t="shared" si="754"/>
        <v>0</v>
      </c>
      <c r="BP1592" s="380"/>
      <c r="DH1592" s="102"/>
    </row>
    <row r="1593" spans="1:112" hidden="1">
      <c r="A1593" s="110"/>
      <c r="B1593" s="786"/>
      <c r="C1593" s="786"/>
      <c r="D1593" s="786"/>
      <c r="E1593" s="786"/>
      <c r="F1593" s="786"/>
      <c r="G1593" s="786"/>
      <c r="H1593" s="786"/>
      <c r="I1593" s="786"/>
      <c r="J1593" s="786"/>
      <c r="K1593" s="786"/>
      <c r="L1593" s="786"/>
      <c r="M1593" s="786"/>
      <c r="N1593" s="786"/>
      <c r="O1593" s="786"/>
      <c r="P1593" s="786"/>
      <c r="Q1593" s="786"/>
      <c r="R1593" s="787"/>
      <c r="S1593" s="787"/>
      <c r="T1593" s="788"/>
      <c r="U1593" s="787"/>
      <c r="V1593" s="787"/>
      <c r="W1593" s="783"/>
      <c r="X1593" s="789"/>
      <c r="Y1593" s="789"/>
      <c r="Z1593" s="781"/>
      <c r="AA1593" s="782"/>
      <c r="AB1593" s="783"/>
      <c r="AC1593" s="781"/>
      <c r="AD1593" s="782"/>
      <c r="AE1593" s="783"/>
      <c r="AF1593" s="784">
        <f t="shared" si="755"/>
        <v>0</v>
      </c>
      <c r="AG1593" s="784"/>
      <c r="AH1593" s="784"/>
      <c r="AI1593" s="784"/>
      <c r="AJ1593" s="784">
        <f t="shared" si="743"/>
        <v>0</v>
      </c>
      <c r="AK1593" s="784"/>
      <c r="AL1593" s="784"/>
      <c r="AM1593" s="784"/>
      <c r="AN1593" s="784">
        <f t="shared" si="744"/>
        <v>0</v>
      </c>
      <c r="AO1593" s="784"/>
      <c r="AP1593" s="784"/>
      <c r="AQ1593" s="784"/>
      <c r="AR1593" s="363"/>
      <c r="AS1593" s="785">
        <f t="shared" si="745"/>
        <v>0</v>
      </c>
      <c r="AT1593" s="785"/>
      <c r="AU1593" s="785"/>
      <c r="AV1593" s="785"/>
      <c r="AW1593" s="785">
        <f t="shared" si="746"/>
        <v>0</v>
      </c>
      <c r="AX1593" s="91"/>
      <c r="AY1593" s="116">
        <f t="shared" si="747"/>
        <v>0</v>
      </c>
      <c r="AZ1593" s="116">
        <f t="shared" si="748"/>
        <v>0</v>
      </c>
      <c r="BA1593" s="116">
        <f t="shared" si="749"/>
        <v>0</v>
      </c>
      <c r="BB1593" s="116">
        <f t="shared" si="750"/>
        <v>0</v>
      </c>
      <c r="BC1593" s="115">
        <f t="shared" si="756"/>
        <v>0</v>
      </c>
      <c r="BD1593" s="116">
        <f t="shared" si="751"/>
        <v>0</v>
      </c>
      <c r="BE1593" s="120">
        <f t="shared" si="757"/>
        <v>0</v>
      </c>
      <c r="BF1593" s="115">
        <f t="shared" si="758"/>
        <v>0</v>
      </c>
      <c r="BG1593" s="116">
        <f t="shared" si="752"/>
        <v>0</v>
      </c>
      <c r="BH1593" s="120">
        <f t="shared" si="759"/>
        <v>0</v>
      </c>
      <c r="BI1593" s="115">
        <f t="shared" si="760"/>
        <v>0</v>
      </c>
      <c r="BJ1593" s="116">
        <f t="shared" si="753"/>
        <v>0</v>
      </c>
      <c r="BK1593" s="120">
        <f t="shared" si="761"/>
        <v>0</v>
      </c>
      <c r="BL1593" s="120">
        <f t="shared" si="762"/>
        <v>0</v>
      </c>
      <c r="BN1593" s="375">
        <f t="shared" si="754"/>
        <v>0</v>
      </c>
      <c r="BP1593" s="380"/>
      <c r="DH1593" s="102"/>
    </row>
    <row r="1594" spans="1:112" hidden="1">
      <c r="A1594" s="110"/>
      <c r="B1594" s="786"/>
      <c r="C1594" s="786"/>
      <c r="D1594" s="786"/>
      <c r="E1594" s="786"/>
      <c r="F1594" s="786"/>
      <c r="G1594" s="786"/>
      <c r="H1594" s="786"/>
      <c r="I1594" s="786"/>
      <c r="J1594" s="786"/>
      <c r="K1594" s="786"/>
      <c r="L1594" s="786"/>
      <c r="M1594" s="786"/>
      <c r="N1594" s="786"/>
      <c r="O1594" s="786"/>
      <c r="P1594" s="786"/>
      <c r="Q1594" s="786"/>
      <c r="R1594" s="787"/>
      <c r="S1594" s="787"/>
      <c r="T1594" s="788"/>
      <c r="U1594" s="787"/>
      <c r="V1594" s="787"/>
      <c r="W1594" s="783"/>
      <c r="X1594" s="789"/>
      <c r="Y1594" s="789"/>
      <c r="Z1594" s="781"/>
      <c r="AA1594" s="782"/>
      <c r="AB1594" s="783"/>
      <c r="AC1594" s="781"/>
      <c r="AD1594" s="782"/>
      <c r="AE1594" s="783"/>
      <c r="AF1594" s="784">
        <f t="shared" si="755"/>
        <v>0</v>
      </c>
      <c r="AG1594" s="784"/>
      <c r="AH1594" s="784"/>
      <c r="AI1594" s="784"/>
      <c r="AJ1594" s="784">
        <f t="shared" si="743"/>
        <v>0</v>
      </c>
      <c r="AK1594" s="784"/>
      <c r="AL1594" s="784"/>
      <c r="AM1594" s="784"/>
      <c r="AN1594" s="784">
        <f t="shared" si="744"/>
        <v>0</v>
      </c>
      <c r="AO1594" s="784"/>
      <c r="AP1594" s="784"/>
      <c r="AQ1594" s="784"/>
      <c r="AR1594" s="363"/>
      <c r="AS1594" s="785">
        <f t="shared" si="745"/>
        <v>0</v>
      </c>
      <c r="AT1594" s="785"/>
      <c r="AU1594" s="785"/>
      <c r="AV1594" s="785"/>
      <c r="AW1594" s="785">
        <f t="shared" si="746"/>
        <v>0</v>
      </c>
      <c r="AX1594" s="91"/>
      <c r="AY1594" s="116">
        <f t="shared" si="747"/>
        <v>0</v>
      </c>
      <c r="AZ1594" s="116">
        <f t="shared" si="748"/>
        <v>0</v>
      </c>
      <c r="BA1594" s="116">
        <f t="shared" si="749"/>
        <v>0</v>
      </c>
      <c r="BB1594" s="116">
        <f t="shared" si="750"/>
        <v>0</v>
      </c>
      <c r="BC1594" s="115">
        <f t="shared" si="756"/>
        <v>0</v>
      </c>
      <c r="BD1594" s="116">
        <f t="shared" si="751"/>
        <v>0</v>
      </c>
      <c r="BE1594" s="120">
        <f t="shared" si="757"/>
        <v>0</v>
      </c>
      <c r="BF1594" s="115">
        <f t="shared" si="758"/>
        <v>0</v>
      </c>
      <c r="BG1594" s="116">
        <f t="shared" si="752"/>
        <v>0</v>
      </c>
      <c r="BH1594" s="120">
        <f t="shared" si="759"/>
        <v>0</v>
      </c>
      <c r="BI1594" s="115">
        <f t="shared" si="760"/>
        <v>0</v>
      </c>
      <c r="BJ1594" s="116">
        <f t="shared" si="753"/>
        <v>0</v>
      </c>
      <c r="BK1594" s="120">
        <f t="shared" si="761"/>
        <v>0</v>
      </c>
      <c r="BL1594" s="120">
        <f t="shared" si="762"/>
        <v>0</v>
      </c>
      <c r="BN1594" s="375">
        <f t="shared" si="754"/>
        <v>0</v>
      </c>
      <c r="BP1594" s="380"/>
      <c r="DH1594" s="102"/>
    </row>
    <row r="1595" spans="1:112" hidden="1">
      <c r="A1595" s="110"/>
      <c r="B1595" s="786"/>
      <c r="C1595" s="786"/>
      <c r="D1595" s="786"/>
      <c r="E1595" s="786"/>
      <c r="F1595" s="786"/>
      <c r="G1595" s="786"/>
      <c r="H1595" s="786"/>
      <c r="I1595" s="786"/>
      <c r="J1595" s="786"/>
      <c r="K1595" s="786"/>
      <c r="L1595" s="786"/>
      <c r="M1595" s="786"/>
      <c r="N1595" s="786"/>
      <c r="O1595" s="786"/>
      <c r="P1595" s="786"/>
      <c r="Q1595" s="786"/>
      <c r="R1595" s="787"/>
      <c r="S1595" s="787"/>
      <c r="T1595" s="788"/>
      <c r="U1595" s="787"/>
      <c r="V1595" s="787"/>
      <c r="W1595" s="783"/>
      <c r="X1595" s="789"/>
      <c r="Y1595" s="789"/>
      <c r="Z1595" s="781"/>
      <c r="AA1595" s="782"/>
      <c r="AB1595" s="783"/>
      <c r="AC1595" s="781"/>
      <c r="AD1595" s="782"/>
      <c r="AE1595" s="783"/>
      <c r="AF1595" s="784">
        <f t="shared" si="755"/>
        <v>0</v>
      </c>
      <c r="AG1595" s="784"/>
      <c r="AH1595" s="784"/>
      <c r="AI1595" s="784"/>
      <c r="AJ1595" s="784">
        <f t="shared" si="743"/>
        <v>0</v>
      </c>
      <c r="AK1595" s="784"/>
      <c r="AL1595" s="784"/>
      <c r="AM1595" s="784"/>
      <c r="AN1595" s="784">
        <f t="shared" si="744"/>
        <v>0</v>
      </c>
      <c r="AO1595" s="784"/>
      <c r="AP1595" s="784"/>
      <c r="AQ1595" s="784"/>
      <c r="AR1595" s="363"/>
      <c r="AS1595" s="785">
        <f t="shared" si="745"/>
        <v>0</v>
      </c>
      <c r="AT1595" s="785"/>
      <c r="AU1595" s="785"/>
      <c r="AV1595" s="785"/>
      <c r="AW1595" s="785">
        <f t="shared" si="746"/>
        <v>0</v>
      </c>
      <c r="AX1595" s="91"/>
      <c r="AY1595" s="116">
        <f t="shared" si="747"/>
        <v>0</v>
      </c>
      <c r="AZ1595" s="116">
        <f t="shared" si="748"/>
        <v>0</v>
      </c>
      <c r="BA1595" s="116">
        <f t="shared" si="749"/>
        <v>0</v>
      </c>
      <c r="BB1595" s="116">
        <f t="shared" si="750"/>
        <v>0</v>
      </c>
      <c r="BC1595" s="115">
        <f t="shared" si="756"/>
        <v>0</v>
      </c>
      <c r="BD1595" s="116">
        <f t="shared" si="751"/>
        <v>0</v>
      </c>
      <c r="BE1595" s="120">
        <f t="shared" si="757"/>
        <v>0</v>
      </c>
      <c r="BF1595" s="115">
        <f t="shared" si="758"/>
        <v>0</v>
      </c>
      <c r="BG1595" s="116">
        <f t="shared" si="752"/>
        <v>0</v>
      </c>
      <c r="BH1595" s="120">
        <f t="shared" si="759"/>
        <v>0</v>
      </c>
      <c r="BI1595" s="115">
        <f t="shared" si="760"/>
        <v>0</v>
      </c>
      <c r="BJ1595" s="116">
        <f t="shared" si="753"/>
        <v>0</v>
      </c>
      <c r="BK1595" s="120">
        <f t="shared" si="761"/>
        <v>0</v>
      </c>
      <c r="BL1595" s="120">
        <f t="shared" si="762"/>
        <v>0</v>
      </c>
      <c r="BN1595" s="375">
        <f t="shared" si="754"/>
        <v>0</v>
      </c>
      <c r="BP1595" s="380"/>
      <c r="DH1595" s="102"/>
    </row>
    <row r="1596" spans="1:112" hidden="1">
      <c r="A1596" s="110"/>
      <c r="B1596" s="786"/>
      <c r="C1596" s="786"/>
      <c r="D1596" s="786"/>
      <c r="E1596" s="786"/>
      <c r="F1596" s="786"/>
      <c r="G1596" s="786"/>
      <c r="H1596" s="786"/>
      <c r="I1596" s="786"/>
      <c r="J1596" s="786"/>
      <c r="K1596" s="786"/>
      <c r="L1596" s="786"/>
      <c r="M1596" s="786"/>
      <c r="N1596" s="786"/>
      <c r="O1596" s="786"/>
      <c r="P1596" s="786"/>
      <c r="Q1596" s="786"/>
      <c r="R1596" s="787"/>
      <c r="S1596" s="787"/>
      <c r="T1596" s="788"/>
      <c r="U1596" s="787"/>
      <c r="V1596" s="787"/>
      <c r="W1596" s="783"/>
      <c r="X1596" s="789"/>
      <c r="Y1596" s="789"/>
      <c r="Z1596" s="781"/>
      <c r="AA1596" s="782"/>
      <c r="AB1596" s="783"/>
      <c r="AC1596" s="781"/>
      <c r="AD1596" s="782"/>
      <c r="AE1596" s="783"/>
      <c r="AF1596" s="784">
        <f t="shared" si="755"/>
        <v>0</v>
      </c>
      <c r="AG1596" s="784"/>
      <c r="AH1596" s="784"/>
      <c r="AI1596" s="784"/>
      <c r="AJ1596" s="784">
        <f t="shared" si="743"/>
        <v>0</v>
      </c>
      <c r="AK1596" s="784"/>
      <c r="AL1596" s="784"/>
      <c r="AM1596" s="784"/>
      <c r="AN1596" s="784">
        <f t="shared" si="744"/>
        <v>0</v>
      </c>
      <c r="AO1596" s="784"/>
      <c r="AP1596" s="784"/>
      <c r="AQ1596" s="784"/>
      <c r="AR1596" s="363"/>
      <c r="AS1596" s="785">
        <f t="shared" si="745"/>
        <v>0</v>
      </c>
      <c r="AT1596" s="785"/>
      <c r="AU1596" s="785"/>
      <c r="AV1596" s="785"/>
      <c r="AW1596" s="785">
        <f t="shared" si="746"/>
        <v>0</v>
      </c>
      <c r="AX1596" s="91"/>
      <c r="AY1596" s="116">
        <f t="shared" si="747"/>
        <v>0</v>
      </c>
      <c r="AZ1596" s="116">
        <f t="shared" si="748"/>
        <v>0</v>
      </c>
      <c r="BA1596" s="116">
        <f t="shared" si="749"/>
        <v>0</v>
      </c>
      <c r="BB1596" s="116">
        <f t="shared" si="750"/>
        <v>0</v>
      </c>
      <c r="BC1596" s="115">
        <f t="shared" si="756"/>
        <v>0</v>
      </c>
      <c r="BD1596" s="116">
        <f t="shared" si="751"/>
        <v>0</v>
      </c>
      <c r="BE1596" s="120">
        <f t="shared" si="757"/>
        <v>0</v>
      </c>
      <c r="BF1596" s="115">
        <f t="shared" si="758"/>
        <v>0</v>
      </c>
      <c r="BG1596" s="116">
        <f t="shared" si="752"/>
        <v>0</v>
      </c>
      <c r="BH1596" s="120">
        <f t="shared" si="759"/>
        <v>0</v>
      </c>
      <c r="BI1596" s="115">
        <f t="shared" si="760"/>
        <v>0</v>
      </c>
      <c r="BJ1596" s="116">
        <f t="shared" si="753"/>
        <v>0</v>
      </c>
      <c r="BK1596" s="120">
        <f t="shared" si="761"/>
        <v>0</v>
      </c>
      <c r="BL1596" s="120">
        <f t="shared" si="762"/>
        <v>0</v>
      </c>
      <c r="BN1596" s="375">
        <f t="shared" si="754"/>
        <v>0</v>
      </c>
      <c r="BP1596" s="380"/>
      <c r="DH1596" s="102"/>
    </row>
    <row r="1597" spans="1:112" hidden="1">
      <c r="A1597" s="110"/>
      <c r="B1597" s="786"/>
      <c r="C1597" s="786"/>
      <c r="D1597" s="786"/>
      <c r="E1597" s="786"/>
      <c r="F1597" s="786"/>
      <c r="G1597" s="786"/>
      <c r="H1597" s="786"/>
      <c r="I1597" s="786"/>
      <c r="J1597" s="786"/>
      <c r="K1597" s="786"/>
      <c r="L1597" s="786"/>
      <c r="M1597" s="786"/>
      <c r="N1597" s="786"/>
      <c r="O1597" s="786"/>
      <c r="P1597" s="786"/>
      <c r="Q1597" s="786"/>
      <c r="R1597" s="787"/>
      <c r="S1597" s="787"/>
      <c r="T1597" s="788"/>
      <c r="U1597" s="787"/>
      <c r="V1597" s="787"/>
      <c r="W1597" s="783"/>
      <c r="X1597" s="789"/>
      <c r="Y1597" s="789"/>
      <c r="Z1597" s="781"/>
      <c r="AA1597" s="782"/>
      <c r="AB1597" s="783"/>
      <c r="AC1597" s="781"/>
      <c r="AD1597" s="782"/>
      <c r="AE1597" s="783"/>
      <c r="AF1597" s="784">
        <f t="shared" si="755"/>
        <v>0</v>
      </c>
      <c r="AG1597" s="784"/>
      <c r="AH1597" s="784"/>
      <c r="AI1597" s="784"/>
      <c r="AJ1597" s="784">
        <f t="shared" si="743"/>
        <v>0</v>
      </c>
      <c r="AK1597" s="784"/>
      <c r="AL1597" s="784"/>
      <c r="AM1597" s="784"/>
      <c r="AN1597" s="784">
        <f t="shared" si="744"/>
        <v>0</v>
      </c>
      <c r="AO1597" s="784"/>
      <c r="AP1597" s="784"/>
      <c r="AQ1597" s="784"/>
      <c r="AR1597" s="363"/>
      <c r="AS1597" s="785">
        <f t="shared" si="745"/>
        <v>0</v>
      </c>
      <c r="AT1597" s="785"/>
      <c r="AU1597" s="785"/>
      <c r="AV1597" s="785"/>
      <c r="AW1597" s="785">
        <f t="shared" si="746"/>
        <v>0</v>
      </c>
      <c r="AX1597" s="91"/>
      <c r="AY1597" s="116">
        <f t="shared" si="747"/>
        <v>0</v>
      </c>
      <c r="AZ1597" s="116">
        <f t="shared" si="748"/>
        <v>0</v>
      </c>
      <c r="BA1597" s="116">
        <f t="shared" si="749"/>
        <v>0</v>
      </c>
      <c r="BB1597" s="116">
        <f t="shared" si="750"/>
        <v>0</v>
      </c>
      <c r="BC1597" s="115">
        <f t="shared" si="756"/>
        <v>0</v>
      </c>
      <c r="BD1597" s="116">
        <f t="shared" si="751"/>
        <v>0</v>
      </c>
      <c r="BE1597" s="120">
        <f t="shared" si="757"/>
        <v>0</v>
      </c>
      <c r="BF1597" s="115">
        <f t="shared" si="758"/>
        <v>0</v>
      </c>
      <c r="BG1597" s="116">
        <f t="shared" si="752"/>
        <v>0</v>
      </c>
      <c r="BH1597" s="120">
        <f t="shared" si="759"/>
        <v>0</v>
      </c>
      <c r="BI1597" s="115">
        <f t="shared" si="760"/>
        <v>0</v>
      </c>
      <c r="BJ1597" s="116">
        <f t="shared" si="753"/>
        <v>0</v>
      </c>
      <c r="BK1597" s="120">
        <f t="shared" si="761"/>
        <v>0</v>
      </c>
      <c r="BL1597" s="120">
        <f t="shared" si="762"/>
        <v>0</v>
      </c>
      <c r="BN1597" s="375">
        <f t="shared" si="754"/>
        <v>0</v>
      </c>
      <c r="BP1597" s="380"/>
      <c r="DH1597" s="102"/>
    </row>
    <row r="1598" spans="1:112" hidden="1">
      <c r="A1598" s="110"/>
      <c r="B1598" s="786"/>
      <c r="C1598" s="786"/>
      <c r="D1598" s="786"/>
      <c r="E1598" s="786"/>
      <c r="F1598" s="786"/>
      <c r="G1598" s="786"/>
      <c r="H1598" s="786"/>
      <c r="I1598" s="786"/>
      <c r="J1598" s="786"/>
      <c r="K1598" s="786"/>
      <c r="L1598" s="786"/>
      <c r="M1598" s="786"/>
      <c r="N1598" s="786"/>
      <c r="O1598" s="786"/>
      <c r="P1598" s="786"/>
      <c r="Q1598" s="786"/>
      <c r="R1598" s="787"/>
      <c r="S1598" s="787"/>
      <c r="T1598" s="788"/>
      <c r="U1598" s="787"/>
      <c r="V1598" s="787"/>
      <c r="W1598" s="783"/>
      <c r="X1598" s="789"/>
      <c r="Y1598" s="789"/>
      <c r="Z1598" s="781"/>
      <c r="AA1598" s="782"/>
      <c r="AB1598" s="783"/>
      <c r="AC1598" s="781"/>
      <c r="AD1598" s="782"/>
      <c r="AE1598" s="783"/>
      <c r="AF1598" s="784">
        <f t="shared" si="755"/>
        <v>0</v>
      </c>
      <c r="AG1598" s="784"/>
      <c r="AH1598" s="784"/>
      <c r="AI1598" s="784"/>
      <c r="AJ1598" s="784">
        <f t="shared" si="743"/>
        <v>0</v>
      </c>
      <c r="AK1598" s="784"/>
      <c r="AL1598" s="784"/>
      <c r="AM1598" s="784"/>
      <c r="AN1598" s="784">
        <f t="shared" si="744"/>
        <v>0</v>
      </c>
      <c r="AO1598" s="784"/>
      <c r="AP1598" s="784"/>
      <c r="AQ1598" s="784"/>
      <c r="AR1598" s="363"/>
      <c r="AS1598" s="785">
        <f t="shared" si="745"/>
        <v>0</v>
      </c>
      <c r="AT1598" s="785"/>
      <c r="AU1598" s="785"/>
      <c r="AV1598" s="785"/>
      <c r="AW1598" s="785">
        <f t="shared" si="746"/>
        <v>0</v>
      </c>
      <c r="AX1598" s="91"/>
      <c r="AY1598" s="116">
        <f t="shared" si="747"/>
        <v>0</v>
      </c>
      <c r="AZ1598" s="116">
        <f t="shared" si="748"/>
        <v>0</v>
      </c>
      <c r="BA1598" s="116">
        <f t="shared" si="749"/>
        <v>0</v>
      </c>
      <c r="BB1598" s="116">
        <f t="shared" si="750"/>
        <v>0</v>
      </c>
      <c r="BC1598" s="115">
        <f t="shared" si="756"/>
        <v>0</v>
      </c>
      <c r="BD1598" s="116">
        <f t="shared" si="751"/>
        <v>0</v>
      </c>
      <c r="BE1598" s="120">
        <f t="shared" si="757"/>
        <v>0</v>
      </c>
      <c r="BF1598" s="115">
        <f t="shared" si="758"/>
        <v>0</v>
      </c>
      <c r="BG1598" s="116">
        <f t="shared" si="752"/>
        <v>0</v>
      </c>
      <c r="BH1598" s="120">
        <f t="shared" si="759"/>
        <v>0</v>
      </c>
      <c r="BI1598" s="115">
        <f t="shared" si="760"/>
        <v>0</v>
      </c>
      <c r="BJ1598" s="116">
        <f t="shared" si="753"/>
        <v>0</v>
      </c>
      <c r="BK1598" s="120">
        <f t="shared" si="761"/>
        <v>0</v>
      </c>
      <c r="BL1598" s="120">
        <f t="shared" si="762"/>
        <v>0</v>
      </c>
      <c r="BN1598" s="375">
        <f t="shared" si="754"/>
        <v>0</v>
      </c>
      <c r="BP1598" s="380"/>
      <c r="DH1598" s="102"/>
    </row>
    <row r="1599" spans="1:112" hidden="1">
      <c r="A1599" s="110"/>
      <c r="B1599" s="786"/>
      <c r="C1599" s="786"/>
      <c r="D1599" s="786"/>
      <c r="E1599" s="786"/>
      <c r="F1599" s="786"/>
      <c r="G1599" s="786"/>
      <c r="H1599" s="786"/>
      <c r="I1599" s="786"/>
      <c r="J1599" s="786"/>
      <c r="K1599" s="786"/>
      <c r="L1599" s="786"/>
      <c r="M1599" s="786"/>
      <c r="N1599" s="786"/>
      <c r="O1599" s="786"/>
      <c r="P1599" s="786"/>
      <c r="Q1599" s="786"/>
      <c r="R1599" s="787"/>
      <c r="S1599" s="787"/>
      <c r="T1599" s="788"/>
      <c r="U1599" s="787"/>
      <c r="V1599" s="787"/>
      <c r="W1599" s="783"/>
      <c r="X1599" s="789"/>
      <c r="Y1599" s="789"/>
      <c r="Z1599" s="781"/>
      <c r="AA1599" s="782"/>
      <c r="AB1599" s="783"/>
      <c r="AC1599" s="781"/>
      <c r="AD1599" s="782"/>
      <c r="AE1599" s="783"/>
      <c r="AF1599" s="784">
        <f t="shared" si="755"/>
        <v>0</v>
      </c>
      <c r="AG1599" s="784"/>
      <c r="AH1599" s="784"/>
      <c r="AI1599" s="784"/>
      <c r="AJ1599" s="784">
        <f t="shared" si="743"/>
        <v>0</v>
      </c>
      <c r="AK1599" s="784"/>
      <c r="AL1599" s="784"/>
      <c r="AM1599" s="784"/>
      <c r="AN1599" s="784">
        <f t="shared" si="744"/>
        <v>0</v>
      </c>
      <c r="AO1599" s="784"/>
      <c r="AP1599" s="784"/>
      <c r="AQ1599" s="784"/>
      <c r="AR1599" s="363"/>
      <c r="AS1599" s="785">
        <f t="shared" si="745"/>
        <v>0</v>
      </c>
      <c r="AT1599" s="785"/>
      <c r="AU1599" s="785"/>
      <c r="AV1599" s="785"/>
      <c r="AW1599" s="785">
        <f t="shared" si="746"/>
        <v>0</v>
      </c>
      <c r="AX1599" s="91"/>
      <c r="AY1599" s="116">
        <f t="shared" si="747"/>
        <v>0</v>
      </c>
      <c r="AZ1599" s="116">
        <f t="shared" si="748"/>
        <v>0</v>
      </c>
      <c r="BA1599" s="116">
        <f t="shared" si="749"/>
        <v>0</v>
      </c>
      <c r="BB1599" s="116">
        <f t="shared" si="750"/>
        <v>0</v>
      </c>
      <c r="BC1599" s="115">
        <f t="shared" si="756"/>
        <v>0</v>
      </c>
      <c r="BD1599" s="116">
        <f t="shared" si="751"/>
        <v>0</v>
      </c>
      <c r="BE1599" s="120">
        <f t="shared" si="757"/>
        <v>0</v>
      </c>
      <c r="BF1599" s="115">
        <f t="shared" si="758"/>
        <v>0</v>
      </c>
      <c r="BG1599" s="116">
        <f t="shared" si="752"/>
        <v>0</v>
      </c>
      <c r="BH1599" s="120">
        <f t="shared" si="759"/>
        <v>0</v>
      </c>
      <c r="BI1599" s="115">
        <f t="shared" si="760"/>
        <v>0</v>
      </c>
      <c r="BJ1599" s="116">
        <f t="shared" si="753"/>
        <v>0</v>
      </c>
      <c r="BK1599" s="120">
        <f t="shared" si="761"/>
        <v>0</v>
      </c>
      <c r="BL1599" s="120">
        <f t="shared" si="762"/>
        <v>0</v>
      </c>
      <c r="BN1599" s="375">
        <f t="shared" si="754"/>
        <v>0</v>
      </c>
      <c r="BP1599" s="380"/>
      <c r="DH1599" s="102"/>
    </row>
    <row r="1600" spans="1:112" hidden="1">
      <c r="A1600" s="110"/>
      <c r="B1600" s="786"/>
      <c r="C1600" s="786"/>
      <c r="D1600" s="786"/>
      <c r="E1600" s="786"/>
      <c r="F1600" s="786"/>
      <c r="G1600" s="786"/>
      <c r="H1600" s="786"/>
      <c r="I1600" s="786"/>
      <c r="J1600" s="786"/>
      <c r="K1600" s="786"/>
      <c r="L1600" s="786"/>
      <c r="M1600" s="786"/>
      <c r="N1600" s="786"/>
      <c r="O1600" s="786"/>
      <c r="P1600" s="786"/>
      <c r="Q1600" s="786"/>
      <c r="R1600" s="787"/>
      <c r="S1600" s="787"/>
      <c r="T1600" s="788"/>
      <c r="U1600" s="787"/>
      <c r="V1600" s="787"/>
      <c r="W1600" s="783"/>
      <c r="X1600" s="789"/>
      <c r="Y1600" s="789"/>
      <c r="Z1600" s="781"/>
      <c r="AA1600" s="782"/>
      <c r="AB1600" s="783"/>
      <c r="AC1600" s="781"/>
      <c r="AD1600" s="782"/>
      <c r="AE1600" s="783"/>
      <c r="AF1600" s="784">
        <f t="shared" si="755"/>
        <v>0</v>
      </c>
      <c r="AG1600" s="784"/>
      <c r="AH1600" s="784"/>
      <c r="AI1600" s="784"/>
      <c r="AJ1600" s="784">
        <f t="shared" si="743"/>
        <v>0</v>
      </c>
      <c r="AK1600" s="784"/>
      <c r="AL1600" s="784"/>
      <c r="AM1600" s="784"/>
      <c r="AN1600" s="784">
        <f t="shared" si="744"/>
        <v>0</v>
      </c>
      <c r="AO1600" s="784"/>
      <c r="AP1600" s="784"/>
      <c r="AQ1600" s="784"/>
      <c r="AR1600" s="363"/>
      <c r="AS1600" s="785">
        <f t="shared" si="745"/>
        <v>0</v>
      </c>
      <c r="AT1600" s="785"/>
      <c r="AU1600" s="785"/>
      <c r="AV1600" s="785"/>
      <c r="AW1600" s="785">
        <f t="shared" si="746"/>
        <v>0</v>
      </c>
      <c r="AX1600" s="91"/>
      <c r="AY1600" s="116">
        <f t="shared" si="747"/>
        <v>0</v>
      </c>
      <c r="AZ1600" s="116">
        <f t="shared" si="748"/>
        <v>0</v>
      </c>
      <c r="BA1600" s="116">
        <f t="shared" si="749"/>
        <v>0</v>
      </c>
      <c r="BB1600" s="116">
        <f t="shared" si="750"/>
        <v>0</v>
      </c>
      <c r="BC1600" s="115">
        <f t="shared" si="756"/>
        <v>0</v>
      </c>
      <c r="BD1600" s="116">
        <f t="shared" si="751"/>
        <v>0</v>
      </c>
      <c r="BE1600" s="120">
        <f t="shared" si="757"/>
        <v>0</v>
      </c>
      <c r="BF1600" s="115">
        <f t="shared" si="758"/>
        <v>0</v>
      </c>
      <c r="BG1600" s="116">
        <f t="shared" si="752"/>
        <v>0</v>
      </c>
      <c r="BH1600" s="120">
        <f t="shared" si="759"/>
        <v>0</v>
      </c>
      <c r="BI1600" s="115">
        <f t="shared" si="760"/>
        <v>0</v>
      </c>
      <c r="BJ1600" s="116">
        <f t="shared" si="753"/>
        <v>0</v>
      </c>
      <c r="BK1600" s="120">
        <f t="shared" si="761"/>
        <v>0</v>
      </c>
      <c r="BL1600" s="120">
        <f t="shared" si="762"/>
        <v>0</v>
      </c>
      <c r="BN1600" s="375">
        <f t="shared" si="754"/>
        <v>0</v>
      </c>
      <c r="BP1600" s="380"/>
      <c r="DH1600" s="102"/>
    </row>
    <row r="1601" spans="1:112" hidden="1">
      <c r="A1601" s="110"/>
      <c r="B1601" s="786"/>
      <c r="C1601" s="786"/>
      <c r="D1601" s="786"/>
      <c r="E1601" s="786"/>
      <c r="F1601" s="786"/>
      <c r="G1601" s="786"/>
      <c r="H1601" s="786"/>
      <c r="I1601" s="786"/>
      <c r="J1601" s="786"/>
      <c r="K1601" s="786"/>
      <c r="L1601" s="786"/>
      <c r="M1601" s="786"/>
      <c r="N1601" s="786"/>
      <c r="O1601" s="786"/>
      <c r="P1601" s="786"/>
      <c r="Q1601" s="786"/>
      <c r="R1601" s="787"/>
      <c r="S1601" s="787"/>
      <c r="T1601" s="788"/>
      <c r="U1601" s="787"/>
      <c r="V1601" s="787"/>
      <c r="W1601" s="783"/>
      <c r="X1601" s="789"/>
      <c r="Y1601" s="789"/>
      <c r="Z1601" s="781"/>
      <c r="AA1601" s="782"/>
      <c r="AB1601" s="783"/>
      <c r="AC1601" s="781"/>
      <c r="AD1601" s="782"/>
      <c r="AE1601" s="783"/>
      <c r="AF1601" s="784">
        <f t="shared" si="755"/>
        <v>0</v>
      </c>
      <c r="AG1601" s="784"/>
      <c r="AH1601" s="784"/>
      <c r="AI1601" s="784"/>
      <c r="AJ1601" s="784">
        <f t="shared" si="743"/>
        <v>0</v>
      </c>
      <c r="AK1601" s="784"/>
      <c r="AL1601" s="784"/>
      <c r="AM1601" s="784"/>
      <c r="AN1601" s="784">
        <f t="shared" si="744"/>
        <v>0</v>
      </c>
      <c r="AO1601" s="784"/>
      <c r="AP1601" s="784"/>
      <c r="AQ1601" s="784"/>
      <c r="AR1601" s="363"/>
      <c r="AS1601" s="785">
        <f t="shared" si="745"/>
        <v>0</v>
      </c>
      <c r="AT1601" s="785"/>
      <c r="AU1601" s="785"/>
      <c r="AV1601" s="785"/>
      <c r="AW1601" s="785">
        <f t="shared" si="746"/>
        <v>0</v>
      </c>
      <c r="AX1601" s="91"/>
      <c r="AY1601" s="116">
        <f t="shared" si="747"/>
        <v>0</v>
      </c>
      <c r="AZ1601" s="116">
        <f t="shared" si="748"/>
        <v>0</v>
      </c>
      <c r="BA1601" s="116">
        <f t="shared" si="749"/>
        <v>0</v>
      </c>
      <c r="BB1601" s="116">
        <f t="shared" si="750"/>
        <v>0</v>
      </c>
      <c r="BC1601" s="115">
        <f t="shared" si="756"/>
        <v>0</v>
      </c>
      <c r="BD1601" s="116">
        <f t="shared" si="751"/>
        <v>0</v>
      </c>
      <c r="BE1601" s="120">
        <f t="shared" si="757"/>
        <v>0</v>
      </c>
      <c r="BF1601" s="115">
        <f t="shared" si="758"/>
        <v>0</v>
      </c>
      <c r="BG1601" s="116">
        <f t="shared" si="752"/>
        <v>0</v>
      </c>
      <c r="BH1601" s="120">
        <f t="shared" si="759"/>
        <v>0</v>
      </c>
      <c r="BI1601" s="115">
        <f t="shared" si="760"/>
        <v>0</v>
      </c>
      <c r="BJ1601" s="116">
        <f t="shared" si="753"/>
        <v>0</v>
      </c>
      <c r="BK1601" s="120">
        <f t="shared" si="761"/>
        <v>0</v>
      </c>
      <c r="BL1601" s="120">
        <f t="shared" si="762"/>
        <v>0</v>
      </c>
      <c r="BN1601" s="375">
        <f t="shared" si="754"/>
        <v>0</v>
      </c>
      <c r="BP1601" s="380"/>
      <c r="DH1601" s="102"/>
    </row>
    <row r="1602" spans="1:112" hidden="1">
      <c r="A1602" s="110"/>
      <c r="B1602" s="786"/>
      <c r="C1602" s="786"/>
      <c r="D1602" s="786"/>
      <c r="E1602" s="786"/>
      <c r="F1602" s="786"/>
      <c r="G1602" s="786"/>
      <c r="H1602" s="786"/>
      <c r="I1602" s="786"/>
      <c r="J1602" s="786"/>
      <c r="K1602" s="786"/>
      <c r="L1602" s="786"/>
      <c r="M1602" s="786"/>
      <c r="N1602" s="786"/>
      <c r="O1602" s="786"/>
      <c r="P1602" s="786"/>
      <c r="Q1602" s="786"/>
      <c r="R1602" s="787"/>
      <c r="S1602" s="787"/>
      <c r="T1602" s="788"/>
      <c r="U1602" s="787"/>
      <c r="V1602" s="787"/>
      <c r="W1602" s="783"/>
      <c r="X1602" s="789"/>
      <c r="Y1602" s="789"/>
      <c r="Z1602" s="789"/>
      <c r="AA1602" s="789"/>
      <c r="AB1602" s="789"/>
      <c r="AC1602" s="781"/>
      <c r="AD1602" s="782"/>
      <c r="AE1602" s="783"/>
      <c r="AF1602" s="784">
        <f t="shared" si="755"/>
        <v>0</v>
      </c>
      <c r="AG1602" s="784"/>
      <c r="AH1602" s="784"/>
      <c r="AI1602" s="784"/>
      <c r="AJ1602" s="784">
        <f t="shared" si="743"/>
        <v>0</v>
      </c>
      <c r="AK1602" s="784"/>
      <c r="AL1602" s="784"/>
      <c r="AM1602" s="784"/>
      <c r="AN1602" s="784">
        <f t="shared" si="744"/>
        <v>0</v>
      </c>
      <c r="AO1602" s="784"/>
      <c r="AP1602" s="784"/>
      <c r="AQ1602" s="784"/>
      <c r="AR1602" s="363"/>
      <c r="AS1602" s="785">
        <f t="shared" si="745"/>
        <v>0</v>
      </c>
      <c r="AT1602" s="785"/>
      <c r="AU1602" s="785"/>
      <c r="AV1602" s="785"/>
      <c r="AW1602" s="785">
        <f t="shared" si="746"/>
        <v>0</v>
      </c>
      <c r="AX1602" s="91"/>
      <c r="AY1602" s="116">
        <f t="shared" si="747"/>
        <v>0</v>
      </c>
      <c r="AZ1602" s="116">
        <f t="shared" si="748"/>
        <v>0</v>
      </c>
      <c r="BA1602" s="116">
        <f t="shared" si="749"/>
        <v>0</v>
      </c>
      <c r="BB1602" s="116">
        <f t="shared" si="750"/>
        <v>0</v>
      </c>
      <c r="BC1602" s="115">
        <f t="shared" si="756"/>
        <v>0</v>
      </c>
      <c r="BD1602" s="116">
        <f t="shared" si="751"/>
        <v>0</v>
      </c>
      <c r="BE1602" s="120">
        <f t="shared" si="757"/>
        <v>0</v>
      </c>
      <c r="BF1602" s="115">
        <f t="shared" si="758"/>
        <v>0</v>
      </c>
      <c r="BG1602" s="116">
        <f t="shared" si="752"/>
        <v>0</v>
      </c>
      <c r="BH1602" s="120">
        <f t="shared" si="759"/>
        <v>0</v>
      </c>
      <c r="BI1602" s="115">
        <f t="shared" si="760"/>
        <v>0</v>
      </c>
      <c r="BJ1602" s="116">
        <f t="shared" si="753"/>
        <v>0</v>
      </c>
      <c r="BK1602" s="120">
        <f t="shared" si="761"/>
        <v>0</v>
      </c>
      <c r="BL1602" s="120">
        <f t="shared" si="762"/>
        <v>0</v>
      </c>
      <c r="BN1602" s="375">
        <f t="shared" si="754"/>
        <v>0</v>
      </c>
      <c r="BP1602" s="380"/>
      <c r="DH1602" s="102"/>
    </row>
    <row r="1603" spans="1:112" hidden="1">
      <c r="A1603" s="110"/>
      <c r="B1603" s="786"/>
      <c r="C1603" s="786"/>
      <c r="D1603" s="786"/>
      <c r="E1603" s="786"/>
      <c r="F1603" s="786"/>
      <c r="G1603" s="786"/>
      <c r="H1603" s="786"/>
      <c r="I1603" s="786"/>
      <c r="J1603" s="786"/>
      <c r="K1603" s="786"/>
      <c r="L1603" s="786"/>
      <c r="M1603" s="786"/>
      <c r="N1603" s="786"/>
      <c r="O1603" s="786"/>
      <c r="P1603" s="786"/>
      <c r="Q1603" s="786"/>
      <c r="R1603" s="787"/>
      <c r="S1603" s="787"/>
      <c r="T1603" s="788"/>
      <c r="U1603" s="787"/>
      <c r="V1603" s="787"/>
      <c r="W1603" s="783"/>
      <c r="X1603" s="789"/>
      <c r="Y1603" s="789"/>
      <c r="Z1603" s="789"/>
      <c r="AA1603" s="789"/>
      <c r="AB1603" s="789"/>
      <c r="AC1603" s="781"/>
      <c r="AD1603" s="782"/>
      <c r="AE1603" s="783"/>
      <c r="AF1603" s="784">
        <f t="shared" si="755"/>
        <v>0</v>
      </c>
      <c r="AG1603" s="784"/>
      <c r="AH1603" s="784"/>
      <c r="AI1603" s="784"/>
      <c r="AJ1603" s="784">
        <f t="shared" si="743"/>
        <v>0</v>
      </c>
      <c r="AK1603" s="784"/>
      <c r="AL1603" s="784"/>
      <c r="AM1603" s="784"/>
      <c r="AN1603" s="784">
        <f t="shared" si="744"/>
        <v>0</v>
      </c>
      <c r="AO1603" s="784"/>
      <c r="AP1603" s="784"/>
      <c r="AQ1603" s="784"/>
      <c r="AR1603" s="363"/>
      <c r="AS1603" s="785">
        <f t="shared" si="745"/>
        <v>0</v>
      </c>
      <c r="AT1603" s="785"/>
      <c r="AU1603" s="785"/>
      <c r="AV1603" s="785"/>
      <c r="AW1603" s="785">
        <f t="shared" si="746"/>
        <v>0</v>
      </c>
      <c r="AX1603" s="91"/>
      <c r="AY1603" s="116">
        <f t="shared" si="747"/>
        <v>0</v>
      </c>
      <c r="AZ1603" s="116">
        <f t="shared" si="748"/>
        <v>0</v>
      </c>
      <c r="BA1603" s="116">
        <f t="shared" si="749"/>
        <v>0</v>
      </c>
      <c r="BB1603" s="116">
        <f t="shared" si="750"/>
        <v>0</v>
      </c>
      <c r="BC1603" s="115">
        <f t="shared" si="756"/>
        <v>0</v>
      </c>
      <c r="BD1603" s="116">
        <f t="shared" si="751"/>
        <v>0</v>
      </c>
      <c r="BE1603" s="120">
        <f t="shared" si="757"/>
        <v>0</v>
      </c>
      <c r="BF1603" s="115">
        <f t="shared" si="758"/>
        <v>0</v>
      </c>
      <c r="BG1603" s="116">
        <f t="shared" si="752"/>
        <v>0</v>
      </c>
      <c r="BH1603" s="120">
        <f t="shared" si="759"/>
        <v>0</v>
      </c>
      <c r="BI1603" s="115">
        <f t="shared" si="760"/>
        <v>0</v>
      </c>
      <c r="BJ1603" s="116">
        <f t="shared" si="753"/>
        <v>0</v>
      </c>
      <c r="BK1603" s="120">
        <f t="shared" si="761"/>
        <v>0</v>
      </c>
      <c r="BL1603" s="120">
        <f t="shared" si="762"/>
        <v>0</v>
      </c>
      <c r="BN1603" s="375">
        <f t="shared" si="754"/>
        <v>0</v>
      </c>
      <c r="BP1603" s="380"/>
      <c r="DH1603" s="102"/>
    </row>
    <row r="1604" spans="1:112" hidden="1">
      <c r="A1604" s="110"/>
      <c r="B1604" s="786"/>
      <c r="C1604" s="786"/>
      <c r="D1604" s="786"/>
      <c r="E1604" s="786"/>
      <c r="F1604" s="786"/>
      <c r="G1604" s="786"/>
      <c r="H1604" s="786"/>
      <c r="I1604" s="786"/>
      <c r="J1604" s="786"/>
      <c r="K1604" s="786"/>
      <c r="L1604" s="786"/>
      <c r="M1604" s="786"/>
      <c r="N1604" s="786"/>
      <c r="O1604" s="786"/>
      <c r="P1604" s="786"/>
      <c r="Q1604" s="786"/>
      <c r="R1604" s="787"/>
      <c r="S1604" s="787"/>
      <c r="T1604" s="788"/>
      <c r="U1604" s="787"/>
      <c r="V1604" s="787"/>
      <c r="W1604" s="783"/>
      <c r="X1604" s="789"/>
      <c r="Y1604" s="789"/>
      <c r="Z1604" s="789"/>
      <c r="AA1604" s="789"/>
      <c r="AB1604" s="789"/>
      <c r="AC1604" s="781"/>
      <c r="AD1604" s="782"/>
      <c r="AE1604" s="783"/>
      <c r="AF1604" s="784">
        <f t="shared" si="755"/>
        <v>0</v>
      </c>
      <c r="AG1604" s="784"/>
      <c r="AH1604" s="784"/>
      <c r="AI1604" s="784"/>
      <c r="AJ1604" s="784">
        <f t="shared" si="743"/>
        <v>0</v>
      </c>
      <c r="AK1604" s="784"/>
      <c r="AL1604" s="784"/>
      <c r="AM1604" s="784"/>
      <c r="AN1604" s="784">
        <f t="shared" si="744"/>
        <v>0</v>
      </c>
      <c r="AO1604" s="784"/>
      <c r="AP1604" s="784"/>
      <c r="AQ1604" s="784"/>
      <c r="AR1604" s="363"/>
      <c r="AS1604" s="785">
        <f t="shared" si="745"/>
        <v>0</v>
      </c>
      <c r="AT1604" s="785"/>
      <c r="AU1604" s="785"/>
      <c r="AV1604" s="785"/>
      <c r="AW1604" s="785">
        <f t="shared" si="746"/>
        <v>0</v>
      </c>
      <c r="AX1604" s="91"/>
      <c r="AY1604" s="116">
        <f t="shared" si="747"/>
        <v>0</v>
      </c>
      <c r="AZ1604" s="116">
        <f t="shared" si="748"/>
        <v>0</v>
      </c>
      <c r="BA1604" s="116">
        <f t="shared" si="749"/>
        <v>0</v>
      </c>
      <c r="BB1604" s="116">
        <f t="shared" si="750"/>
        <v>0</v>
      </c>
      <c r="BC1604" s="115">
        <f t="shared" si="756"/>
        <v>0</v>
      </c>
      <c r="BD1604" s="116">
        <f t="shared" si="751"/>
        <v>0</v>
      </c>
      <c r="BE1604" s="120">
        <f t="shared" si="757"/>
        <v>0</v>
      </c>
      <c r="BF1604" s="115">
        <f t="shared" si="758"/>
        <v>0</v>
      </c>
      <c r="BG1604" s="116">
        <f t="shared" si="752"/>
        <v>0</v>
      </c>
      <c r="BH1604" s="120">
        <f t="shared" si="759"/>
        <v>0</v>
      </c>
      <c r="BI1604" s="115">
        <f t="shared" si="760"/>
        <v>0</v>
      </c>
      <c r="BJ1604" s="116">
        <f t="shared" si="753"/>
        <v>0</v>
      </c>
      <c r="BK1604" s="120">
        <f t="shared" si="761"/>
        <v>0</v>
      </c>
      <c r="BL1604" s="120">
        <f t="shared" si="762"/>
        <v>0</v>
      </c>
      <c r="BN1604" s="375">
        <f t="shared" si="754"/>
        <v>0</v>
      </c>
      <c r="BP1604" s="380"/>
      <c r="DH1604" s="102"/>
    </row>
    <row r="1605" spans="1:112" hidden="1">
      <c r="A1605" s="110"/>
      <c r="B1605" s="786"/>
      <c r="C1605" s="786"/>
      <c r="D1605" s="786"/>
      <c r="E1605" s="786"/>
      <c r="F1605" s="786"/>
      <c r="G1605" s="786"/>
      <c r="H1605" s="786"/>
      <c r="I1605" s="786"/>
      <c r="J1605" s="786"/>
      <c r="K1605" s="786"/>
      <c r="L1605" s="786"/>
      <c r="M1605" s="786"/>
      <c r="N1605" s="786"/>
      <c r="O1605" s="786"/>
      <c r="P1605" s="786"/>
      <c r="Q1605" s="786"/>
      <c r="R1605" s="787"/>
      <c r="S1605" s="787"/>
      <c r="T1605" s="788"/>
      <c r="U1605" s="787"/>
      <c r="V1605" s="787"/>
      <c r="W1605" s="783"/>
      <c r="X1605" s="789"/>
      <c r="Y1605" s="789"/>
      <c r="Z1605" s="789"/>
      <c r="AA1605" s="789"/>
      <c r="AB1605" s="789"/>
      <c r="AC1605" s="781"/>
      <c r="AD1605" s="782"/>
      <c r="AE1605" s="783"/>
      <c r="AF1605" s="784">
        <f t="shared" si="755"/>
        <v>0</v>
      </c>
      <c r="AG1605" s="784"/>
      <c r="AH1605" s="784"/>
      <c r="AI1605" s="784"/>
      <c r="AJ1605" s="784">
        <f t="shared" si="743"/>
        <v>0</v>
      </c>
      <c r="AK1605" s="784"/>
      <c r="AL1605" s="784"/>
      <c r="AM1605" s="784"/>
      <c r="AN1605" s="784">
        <f t="shared" si="744"/>
        <v>0</v>
      </c>
      <c r="AO1605" s="784"/>
      <c r="AP1605" s="784"/>
      <c r="AQ1605" s="784"/>
      <c r="AR1605" s="363"/>
      <c r="AS1605" s="785">
        <f t="shared" si="745"/>
        <v>0</v>
      </c>
      <c r="AT1605" s="785"/>
      <c r="AU1605" s="785"/>
      <c r="AV1605" s="785"/>
      <c r="AW1605" s="785">
        <f t="shared" si="746"/>
        <v>0</v>
      </c>
      <c r="AX1605" s="91"/>
      <c r="AY1605" s="116">
        <f t="shared" si="747"/>
        <v>0</v>
      </c>
      <c r="AZ1605" s="116">
        <f t="shared" si="748"/>
        <v>0</v>
      </c>
      <c r="BA1605" s="116">
        <f t="shared" si="749"/>
        <v>0</v>
      </c>
      <c r="BB1605" s="116">
        <f t="shared" si="750"/>
        <v>0</v>
      </c>
      <c r="BC1605" s="115">
        <f t="shared" si="756"/>
        <v>0</v>
      </c>
      <c r="BD1605" s="116">
        <f t="shared" si="751"/>
        <v>0</v>
      </c>
      <c r="BE1605" s="120">
        <f t="shared" si="757"/>
        <v>0</v>
      </c>
      <c r="BF1605" s="115">
        <f t="shared" si="758"/>
        <v>0</v>
      </c>
      <c r="BG1605" s="116">
        <f t="shared" si="752"/>
        <v>0</v>
      </c>
      <c r="BH1605" s="120">
        <f t="shared" si="759"/>
        <v>0</v>
      </c>
      <c r="BI1605" s="115">
        <f t="shared" si="760"/>
        <v>0</v>
      </c>
      <c r="BJ1605" s="116">
        <f t="shared" si="753"/>
        <v>0</v>
      </c>
      <c r="BK1605" s="120">
        <f t="shared" si="761"/>
        <v>0</v>
      </c>
      <c r="BL1605" s="120">
        <f t="shared" si="762"/>
        <v>0</v>
      </c>
      <c r="BN1605" s="375">
        <f t="shared" si="754"/>
        <v>0</v>
      </c>
      <c r="BP1605" s="380"/>
      <c r="DH1605" s="102"/>
    </row>
    <row r="1606" spans="1:112" hidden="1">
      <c r="A1606" s="110"/>
      <c r="B1606" s="786"/>
      <c r="C1606" s="786"/>
      <c r="D1606" s="786"/>
      <c r="E1606" s="786"/>
      <c r="F1606" s="786"/>
      <c r="G1606" s="786"/>
      <c r="H1606" s="786"/>
      <c r="I1606" s="786"/>
      <c r="J1606" s="786"/>
      <c r="K1606" s="786"/>
      <c r="L1606" s="786"/>
      <c r="M1606" s="786"/>
      <c r="N1606" s="786"/>
      <c r="O1606" s="786"/>
      <c r="P1606" s="786"/>
      <c r="Q1606" s="786"/>
      <c r="R1606" s="787"/>
      <c r="S1606" s="787"/>
      <c r="T1606" s="788"/>
      <c r="U1606" s="787"/>
      <c r="V1606" s="787"/>
      <c r="W1606" s="783"/>
      <c r="X1606" s="789"/>
      <c r="Y1606" s="789"/>
      <c r="Z1606" s="789"/>
      <c r="AA1606" s="789"/>
      <c r="AB1606" s="789"/>
      <c r="AC1606" s="781"/>
      <c r="AD1606" s="782"/>
      <c r="AE1606" s="783"/>
      <c r="AF1606" s="784">
        <f t="shared" si="755"/>
        <v>0</v>
      </c>
      <c r="AG1606" s="784"/>
      <c r="AH1606" s="784"/>
      <c r="AI1606" s="784"/>
      <c r="AJ1606" s="784">
        <f t="shared" si="743"/>
        <v>0</v>
      </c>
      <c r="AK1606" s="784"/>
      <c r="AL1606" s="784"/>
      <c r="AM1606" s="784"/>
      <c r="AN1606" s="784">
        <f t="shared" si="744"/>
        <v>0</v>
      </c>
      <c r="AO1606" s="784"/>
      <c r="AP1606" s="784"/>
      <c r="AQ1606" s="784"/>
      <c r="AR1606" s="363"/>
      <c r="AS1606" s="785">
        <f t="shared" si="745"/>
        <v>0</v>
      </c>
      <c r="AT1606" s="785"/>
      <c r="AU1606" s="785"/>
      <c r="AV1606" s="785"/>
      <c r="AW1606" s="785">
        <f t="shared" si="746"/>
        <v>0</v>
      </c>
      <c r="AX1606" s="91"/>
      <c r="AY1606" s="116">
        <f t="shared" si="747"/>
        <v>0</v>
      </c>
      <c r="AZ1606" s="116">
        <f t="shared" si="748"/>
        <v>0</v>
      </c>
      <c r="BA1606" s="116">
        <f t="shared" si="749"/>
        <v>0</v>
      </c>
      <c r="BB1606" s="116">
        <f t="shared" si="750"/>
        <v>0</v>
      </c>
      <c r="BC1606" s="115">
        <f t="shared" si="756"/>
        <v>0</v>
      </c>
      <c r="BD1606" s="116">
        <f t="shared" si="751"/>
        <v>0</v>
      </c>
      <c r="BE1606" s="120">
        <f t="shared" si="757"/>
        <v>0</v>
      </c>
      <c r="BF1606" s="115">
        <f t="shared" si="758"/>
        <v>0</v>
      </c>
      <c r="BG1606" s="116">
        <f t="shared" si="752"/>
        <v>0</v>
      </c>
      <c r="BH1606" s="120">
        <f t="shared" si="759"/>
        <v>0</v>
      </c>
      <c r="BI1606" s="115">
        <f t="shared" si="760"/>
        <v>0</v>
      </c>
      <c r="BJ1606" s="116">
        <f t="shared" si="753"/>
        <v>0</v>
      </c>
      <c r="BK1606" s="120">
        <f t="shared" si="761"/>
        <v>0</v>
      </c>
      <c r="BL1606" s="120">
        <f t="shared" si="762"/>
        <v>0</v>
      </c>
      <c r="BN1606" s="375">
        <f t="shared" si="754"/>
        <v>0</v>
      </c>
      <c r="BP1606" s="380"/>
      <c r="DH1606" s="102"/>
    </row>
    <row r="1607" spans="1:112" hidden="1">
      <c r="A1607" s="110"/>
      <c r="B1607" s="786"/>
      <c r="C1607" s="786"/>
      <c r="D1607" s="786"/>
      <c r="E1607" s="786"/>
      <c r="F1607" s="786"/>
      <c r="G1607" s="786"/>
      <c r="H1607" s="786"/>
      <c r="I1607" s="786"/>
      <c r="J1607" s="786"/>
      <c r="K1607" s="786"/>
      <c r="L1607" s="786"/>
      <c r="M1607" s="786"/>
      <c r="N1607" s="786"/>
      <c r="O1607" s="786"/>
      <c r="P1607" s="786"/>
      <c r="Q1607" s="786"/>
      <c r="R1607" s="787"/>
      <c r="S1607" s="787"/>
      <c r="T1607" s="788"/>
      <c r="U1607" s="787"/>
      <c r="V1607" s="787"/>
      <c r="W1607" s="783"/>
      <c r="X1607" s="789"/>
      <c r="Y1607" s="789"/>
      <c r="Z1607" s="789"/>
      <c r="AA1607" s="789"/>
      <c r="AB1607" s="789"/>
      <c r="AC1607" s="781"/>
      <c r="AD1607" s="782"/>
      <c r="AE1607" s="783"/>
      <c r="AF1607" s="784">
        <f t="shared" si="755"/>
        <v>0</v>
      </c>
      <c r="AG1607" s="784"/>
      <c r="AH1607" s="784"/>
      <c r="AI1607" s="784"/>
      <c r="AJ1607" s="784">
        <f t="shared" si="743"/>
        <v>0</v>
      </c>
      <c r="AK1607" s="784"/>
      <c r="AL1607" s="784"/>
      <c r="AM1607" s="784"/>
      <c r="AN1607" s="784">
        <f t="shared" si="744"/>
        <v>0</v>
      </c>
      <c r="AO1607" s="784"/>
      <c r="AP1607" s="784"/>
      <c r="AQ1607" s="784"/>
      <c r="AR1607" s="363"/>
      <c r="AS1607" s="785">
        <f t="shared" si="745"/>
        <v>0</v>
      </c>
      <c r="AT1607" s="785"/>
      <c r="AU1607" s="785"/>
      <c r="AV1607" s="785"/>
      <c r="AW1607" s="785">
        <f t="shared" si="746"/>
        <v>0</v>
      </c>
      <c r="AX1607" s="91"/>
      <c r="AY1607" s="116">
        <f t="shared" si="747"/>
        <v>0</v>
      </c>
      <c r="AZ1607" s="116">
        <f t="shared" si="748"/>
        <v>0</v>
      </c>
      <c r="BA1607" s="116">
        <f t="shared" si="749"/>
        <v>0</v>
      </c>
      <c r="BB1607" s="116">
        <f t="shared" si="750"/>
        <v>0</v>
      </c>
      <c r="BC1607" s="115">
        <f t="shared" si="756"/>
        <v>0</v>
      </c>
      <c r="BD1607" s="116">
        <f t="shared" si="751"/>
        <v>0</v>
      </c>
      <c r="BE1607" s="120">
        <f t="shared" si="757"/>
        <v>0</v>
      </c>
      <c r="BF1607" s="115">
        <f t="shared" si="758"/>
        <v>0</v>
      </c>
      <c r="BG1607" s="116">
        <f t="shared" si="752"/>
        <v>0</v>
      </c>
      <c r="BH1607" s="120">
        <f t="shared" si="759"/>
        <v>0</v>
      </c>
      <c r="BI1607" s="115">
        <f t="shared" si="760"/>
        <v>0</v>
      </c>
      <c r="BJ1607" s="116">
        <f t="shared" si="753"/>
        <v>0</v>
      </c>
      <c r="BK1607" s="120">
        <f t="shared" si="761"/>
        <v>0</v>
      </c>
      <c r="BL1607" s="120">
        <f t="shared" si="762"/>
        <v>0</v>
      </c>
      <c r="BN1607" s="375">
        <f t="shared" si="754"/>
        <v>0</v>
      </c>
      <c r="BP1607" s="380"/>
      <c r="DH1607" s="102"/>
    </row>
    <row r="1608" spans="1:112" hidden="1">
      <c r="A1608" s="110"/>
      <c r="B1608" s="786"/>
      <c r="C1608" s="786"/>
      <c r="D1608" s="786"/>
      <c r="E1608" s="786"/>
      <c r="F1608" s="786"/>
      <c r="G1608" s="786"/>
      <c r="H1608" s="786"/>
      <c r="I1608" s="786"/>
      <c r="J1608" s="786"/>
      <c r="K1608" s="786"/>
      <c r="L1608" s="786"/>
      <c r="M1608" s="786"/>
      <c r="N1608" s="786"/>
      <c r="O1608" s="786"/>
      <c r="P1608" s="786"/>
      <c r="Q1608" s="786"/>
      <c r="R1608" s="787"/>
      <c r="S1608" s="787"/>
      <c r="T1608" s="788"/>
      <c r="U1608" s="787"/>
      <c r="V1608" s="787"/>
      <c r="W1608" s="783"/>
      <c r="X1608" s="789"/>
      <c r="Y1608" s="789"/>
      <c r="Z1608" s="789"/>
      <c r="AA1608" s="789"/>
      <c r="AB1608" s="789"/>
      <c r="AC1608" s="781"/>
      <c r="AD1608" s="782"/>
      <c r="AE1608" s="783"/>
      <c r="AF1608" s="784">
        <f t="shared" si="755"/>
        <v>0</v>
      </c>
      <c r="AG1608" s="784"/>
      <c r="AH1608" s="784"/>
      <c r="AI1608" s="784"/>
      <c r="AJ1608" s="784">
        <f t="shared" si="743"/>
        <v>0</v>
      </c>
      <c r="AK1608" s="784"/>
      <c r="AL1608" s="784"/>
      <c r="AM1608" s="784"/>
      <c r="AN1608" s="784">
        <f t="shared" si="744"/>
        <v>0</v>
      </c>
      <c r="AO1608" s="784"/>
      <c r="AP1608" s="784"/>
      <c r="AQ1608" s="784"/>
      <c r="AR1608" s="363"/>
      <c r="AS1608" s="785">
        <f t="shared" si="745"/>
        <v>0</v>
      </c>
      <c r="AT1608" s="785"/>
      <c r="AU1608" s="785"/>
      <c r="AV1608" s="785"/>
      <c r="AW1608" s="785">
        <f t="shared" si="746"/>
        <v>0</v>
      </c>
      <c r="AX1608" s="91"/>
      <c r="AY1608" s="116">
        <f t="shared" si="747"/>
        <v>0</v>
      </c>
      <c r="AZ1608" s="116">
        <f t="shared" si="748"/>
        <v>0</v>
      </c>
      <c r="BA1608" s="116">
        <f t="shared" si="749"/>
        <v>0</v>
      </c>
      <c r="BB1608" s="116">
        <f t="shared" si="750"/>
        <v>0</v>
      </c>
      <c r="BC1608" s="115">
        <f t="shared" si="756"/>
        <v>0</v>
      </c>
      <c r="BD1608" s="116">
        <f t="shared" si="751"/>
        <v>0</v>
      </c>
      <c r="BE1608" s="120">
        <f t="shared" si="757"/>
        <v>0</v>
      </c>
      <c r="BF1608" s="115">
        <f t="shared" si="758"/>
        <v>0</v>
      </c>
      <c r="BG1608" s="116">
        <f t="shared" si="752"/>
        <v>0</v>
      </c>
      <c r="BH1608" s="120">
        <f t="shared" si="759"/>
        <v>0</v>
      </c>
      <c r="BI1608" s="115">
        <f t="shared" si="760"/>
        <v>0</v>
      </c>
      <c r="BJ1608" s="116">
        <f t="shared" si="753"/>
        <v>0</v>
      </c>
      <c r="BK1608" s="120">
        <f t="shared" si="761"/>
        <v>0</v>
      </c>
      <c r="BL1608" s="120">
        <f t="shared" si="762"/>
        <v>0</v>
      </c>
      <c r="BN1608" s="375">
        <f t="shared" si="754"/>
        <v>0</v>
      </c>
      <c r="BP1608" s="380"/>
      <c r="DH1608" s="102"/>
    </row>
    <row r="1609" spans="1:112" hidden="1">
      <c r="A1609" s="110"/>
      <c r="B1609" s="786"/>
      <c r="C1609" s="786"/>
      <c r="D1609" s="786"/>
      <c r="E1609" s="786"/>
      <c r="F1609" s="786"/>
      <c r="G1609" s="786"/>
      <c r="H1609" s="786"/>
      <c r="I1609" s="786"/>
      <c r="J1609" s="786"/>
      <c r="K1609" s="786"/>
      <c r="L1609" s="786"/>
      <c r="M1609" s="786"/>
      <c r="N1609" s="786"/>
      <c r="O1609" s="786"/>
      <c r="P1609" s="786"/>
      <c r="Q1609" s="786"/>
      <c r="R1609" s="787"/>
      <c r="S1609" s="787"/>
      <c r="T1609" s="788"/>
      <c r="U1609" s="787"/>
      <c r="V1609" s="787"/>
      <c r="W1609" s="783"/>
      <c r="X1609" s="789"/>
      <c r="Y1609" s="789"/>
      <c r="Z1609" s="789"/>
      <c r="AA1609" s="789"/>
      <c r="AB1609" s="789"/>
      <c r="AC1609" s="781"/>
      <c r="AD1609" s="782"/>
      <c r="AE1609" s="783"/>
      <c r="AF1609" s="784">
        <f t="shared" si="755"/>
        <v>0</v>
      </c>
      <c r="AG1609" s="784"/>
      <c r="AH1609" s="784"/>
      <c r="AI1609" s="784"/>
      <c r="AJ1609" s="784">
        <f t="shared" si="743"/>
        <v>0</v>
      </c>
      <c r="AK1609" s="784"/>
      <c r="AL1609" s="784"/>
      <c r="AM1609" s="784"/>
      <c r="AN1609" s="784">
        <f t="shared" si="744"/>
        <v>0</v>
      </c>
      <c r="AO1609" s="784"/>
      <c r="AP1609" s="784"/>
      <c r="AQ1609" s="784"/>
      <c r="AR1609" s="363"/>
      <c r="AS1609" s="785">
        <f t="shared" si="745"/>
        <v>0</v>
      </c>
      <c r="AT1609" s="785"/>
      <c r="AU1609" s="785"/>
      <c r="AV1609" s="785"/>
      <c r="AW1609" s="785">
        <f t="shared" si="746"/>
        <v>0</v>
      </c>
      <c r="AX1609" s="91"/>
      <c r="AY1609" s="116">
        <f t="shared" si="747"/>
        <v>0</v>
      </c>
      <c r="AZ1609" s="116">
        <f t="shared" si="748"/>
        <v>0</v>
      </c>
      <c r="BA1609" s="116">
        <f t="shared" si="749"/>
        <v>0</v>
      </c>
      <c r="BB1609" s="116">
        <f t="shared" si="750"/>
        <v>0</v>
      </c>
      <c r="BC1609" s="115">
        <f t="shared" si="756"/>
        <v>0</v>
      </c>
      <c r="BD1609" s="116">
        <f t="shared" si="751"/>
        <v>0</v>
      </c>
      <c r="BE1609" s="120">
        <f t="shared" si="757"/>
        <v>0</v>
      </c>
      <c r="BF1609" s="115">
        <f t="shared" si="758"/>
        <v>0</v>
      </c>
      <c r="BG1609" s="116">
        <f t="shared" si="752"/>
        <v>0</v>
      </c>
      <c r="BH1609" s="120">
        <f t="shared" si="759"/>
        <v>0</v>
      </c>
      <c r="BI1609" s="115">
        <f t="shared" si="760"/>
        <v>0</v>
      </c>
      <c r="BJ1609" s="116">
        <f t="shared" si="753"/>
        <v>0</v>
      </c>
      <c r="BK1609" s="120">
        <f t="shared" si="761"/>
        <v>0</v>
      </c>
      <c r="BL1609" s="120">
        <f t="shared" si="762"/>
        <v>0</v>
      </c>
      <c r="BN1609" s="375">
        <f t="shared" si="754"/>
        <v>0</v>
      </c>
      <c r="BP1609" s="380"/>
      <c r="DH1609" s="102"/>
    </row>
    <row r="1610" spans="1:112" hidden="1">
      <c r="A1610" s="110"/>
      <c r="B1610" s="786"/>
      <c r="C1610" s="786"/>
      <c r="D1610" s="786"/>
      <c r="E1610" s="786"/>
      <c r="F1610" s="786"/>
      <c r="G1610" s="786"/>
      <c r="H1610" s="786"/>
      <c r="I1610" s="786"/>
      <c r="J1610" s="786"/>
      <c r="K1610" s="786"/>
      <c r="L1610" s="786"/>
      <c r="M1610" s="786"/>
      <c r="N1610" s="786"/>
      <c r="O1610" s="786"/>
      <c r="P1610" s="786"/>
      <c r="Q1610" s="786"/>
      <c r="R1610" s="787"/>
      <c r="S1610" s="787"/>
      <c r="T1610" s="788"/>
      <c r="U1610" s="787"/>
      <c r="V1610" s="787"/>
      <c r="W1610" s="783"/>
      <c r="X1610" s="789"/>
      <c r="Y1610" s="789"/>
      <c r="Z1610" s="789"/>
      <c r="AA1610" s="789"/>
      <c r="AB1610" s="789"/>
      <c r="AC1610" s="781"/>
      <c r="AD1610" s="782"/>
      <c r="AE1610" s="783"/>
      <c r="AF1610" s="784">
        <f t="shared" si="755"/>
        <v>0</v>
      </c>
      <c r="AG1610" s="784"/>
      <c r="AH1610" s="784"/>
      <c r="AI1610" s="784"/>
      <c r="AJ1610" s="784">
        <f t="shared" si="743"/>
        <v>0</v>
      </c>
      <c r="AK1610" s="784"/>
      <c r="AL1610" s="784"/>
      <c r="AM1610" s="784"/>
      <c r="AN1610" s="784">
        <f t="shared" si="744"/>
        <v>0</v>
      </c>
      <c r="AO1610" s="784"/>
      <c r="AP1610" s="784"/>
      <c r="AQ1610" s="784"/>
      <c r="AR1610" s="363"/>
      <c r="AS1610" s="785">
        <f t="shared" si="745"/>
        <v>0</v>
      </c>
      <c r="AT1610" s="785"/>
      <c r="AU1610" s="785"/>
      <c r="AV1610" s="785"/>
      <c r="AW1610" s="785">
        <f t="shared" si="746"/>
        <v>0</v>
      </c>
      <c r="AX1610" s="91"/>
      <c r="AY1610" s="116">
        <f t="shared" si="747"/>
        <v>0</v>
      </c>
      <c r="AZ1610" s="116">
        <f t="shared" si="748"/>
        <v>0</v>
      </c>
      <c r="BA1610" s="116">
        <f t="shared" si="749"/>
        <v>0</v>
      </c>
      <c r="BB1610" s="116">
        <f t="shared" si="750"/>
        <v>0</v>
      </c>
      <c r="BC1610" s="115">
        <f t="shared" si="756"/>
        <v>0</v>
      </c>
      <c r="BD1610" s="116">
        <f t="shared" si="751"/>
        <v>0</v>
      </c>
      <c r="BE1610" s="120">
        <f t="shared" si="757"/>
        <v>0</v>
      </c>
      <c r="BF1610" s="115">
        <f t="shared" si="758"/>
        <v>0</v>
      </c>
      <c r="BG1610" s="116">
        <f t="shared" si="752"/>
        <v>0</v>
      </c>
      <c r="BH1610" s="120">
        <f t="shared" si="759"/>
        <v>0</v>
      </c>
      <c r="BI1610" s="115">
        <f t="shared" si="760"/>
        <v>0</v>
      </c>
      <c r="BJ1610" s="116">
        <f t="shared" si="753"/>
        <v>0</v>
      </c>
      <c r="BK1610" s="120">
        <f t="shared" si="761"/>
        <v>0</v>
      </c>
      <c r="BL1610" s="120">
        <f t="shared" si="762"/>
        <v>0</v>
      </c>
      <c r="BN1610" s="375">
        <f t="shared" si="754"/>
        <v>0</v>
      </c>
      <c r="BP1610" s="380"/>
      <c r="DH1610" s="102"/>
    </row>
    <row r="1611" spans="1:112" hidden="1">
      <c r="A1611" s="110"/>
      <c r="B1611" s="786"/>
      <c r="C1611" s="786"/>
      <c r="D1611" s="786"/>
      <c r="E1611" s="786"/>
      <c r="F1611" s="786"/>
      <c r="G1611" s="786"/>
      <c r="H1611" s="786"/>
      <c r="I1611" s="786"/>
      <c r="J1611" s="786"/>
      <c r="K1611" s="786"/>
      <c r="L1611" s="786"/>
      <c r="M1611" s="786"/>
      <c r="N1611" s="786"/>
      <c r="O1611" s="786"/>
      <c r="P1611" s="786"/>
      <c r="Q1611" s="786"/>
      <c r="R1611" s="787"/>
      <c r="S1611" s="787"/>
      <c r="T1611" s="788"/>
      <c r="U1611" s="787"/>
      <c r="V1611" s="787"/>
      <c r="W1611" s="783"/>
      <c r="X1611" s="789"/>
      <c r="Y1611" s="789"/>
      <c r="Z1611" s="789"/>
      <c r="AA1611" s="789"/>
      <c r="AB1611" s="789"/>
      <c r="AC1611" s="781"/>
      <c r="AD1611" s="782"/>
      <c r="AE1611" s="783"/>
      <c r="AF1611" s="784">
        <f t="shared" si="755"/>
        <v>0</v>
      </c>
      <c r="AG1611" s="784"/>
      <c r="AH1611" s="784"/>
      <c r="AI1611" s="784"/>
      <c r="AJ1611" s="784">
        <f t="shared" si="743"/>
        <v>0</v>
      </c>
      <c r="AK1611" s="784"/>
      <c r="AL1611" s="784"/>
      <c r="AM1611" s="784"/>
      <c r="AN1611" s="784">
        <f t="shared" si="744"/>
        <v>0</v>
      </c>
      <c r="AO1611" s="784"/>
      <c r="AP1611" s="784"/>
      <c r="AQ1611" s="784"/>
      <c r="AR1611" s="363"/>
      <c r="AS1611" s="785">
        <f t="shared" si="745"/>
        <v>0</v>
      </c>
      <c r="AT1611" s="785"/>
      <c r="AU1611" s="785"/>
      <c r="AV1611" s="785"/>
      <c r="AW1611" s="785">
        <f t="shared" si="746"/>
        <v>0</v>
      </c>
      <c r="AX1611" s="91"/>
      <c r="AY1611" s="116">
        <f t="shared" si="747"/>
        <v>0</v>
      </c>
      <c r="AZ1611" s="116">
        <f t="shared" si="748"/>
        <v>0</v>
      </c>
      <c r="BA1611" s="116">
        <f t="shared" si="749"/>
        <v>0</v>
      </c>
      <c r="BB1611" s="116">
        <f t="shared" si="750"/>
        <v>0</v>
      </c>
      <c r="BC1611" s="115">
        <f t="shared" si="756"/>
        <v>0</v>
      </c>
      <c r="BD1611" s="116">
        <f t="shared" si="751"/>
        <v>0</v>
      </c>
      <c r="BE1611" s="120">
        <f t="shared" si="757"/>
        <v>0</v>
      </c>
      <c r="BF1611" s="115">
        <f t="shared" si="758"/>
        <v>0</v>
      </c>
      <c r="BG1611" s="116">
        <f t="shared" si="752"/>
        <v>0</v>
      </c>
      <c r="BH1611" s="120">
        <f t="shared" si="759"/>
        <v>0</v>
      </c>
      <c r="BI1611" s="115">
        <f t="shared" si="760"/>
        <v>0</v>
      </c>
      <c r="BJ1611" s="116">
        <f t="shared" si="753"/>
        <v>0</v>
      </c>
      <c r="BK1611" s="120">
        <f t="shared" si="761"/>
        <v>0</v>
      </c>
      <c r="BL1611" s="120">
        <f t="shared" si="762"/>
        <v>0</v>
      </c>
      <c r="BN1611" s="375">
        <f t="shared" si="754"/>
        <v>0</v>
      </c>
      <c r="BP1611" s="380"/>
      <c r="DH1611" s="102"/>
    </row>
    <row r="1612" spans="1:112" hidden="1">
      <c r="A1612" s="110"/>
      <c r="B1612" s="786"/>
      <c r="C1612" s="786"/>
      <c r="D1612" s="786"/>
      <c r="E1612" s="786"/>
      <c r="F1612" s="786"/>
      <c r="G1612" s="786"/>
      <c r="H1612" s="786"/>
      <c r="I1612" s="786"/>
      <c r="J1612" s="786"/>
      <c r="K1612" s="786"/>
      <c r="L1612" s="786"/>
      <c r="M1612" s="786"/>
      <c r="N1612" s="786"/>
      <c r="O1612" s="786"/>
      <c r="P1612" s="786"/>
      <c r="Q1612" s="786"/>
      <c r="R1612" s="787"/>
      <c r="S1612" s="787"/>
      <c r="T1612" s="788"/>
      <c r="U1612" s="787"/>
      <c r="V1612" s="787"/>
      <c r="W1612" s="783"/>
      <c r="X1612" s="789"/>
      <c r="Y1612" s="789"/>
      <c r="Z1612" s="789"/>
      <c r="AA1612" s="789"/>
      <c r="AB1612" s="789"/>
      <c r="AC1612" s="781"/>
      <c r="AD1612" s="782"/>
      <c r="AE1612" s="783"/>
      <c r="AF1612" s="784">
        <f t="shared" si="755"/>
        <v>0</v>
      </c>
      <c r="AG1612" s="784"/>
      <c r="AH1612" s="784"/>
      <c r="AI1612" s="784"/>
      <c r="AJ1612" s="784">
        <f t="shared" si="743"/>
        <v>0</v>
      </c>
      <c r="AK1612" s="784"/>
      <c r="AL1612" s="784"/>
      <c r="AM1612" s="784"/>
      <c r="AN1612" s="784">
        <f t="shared" si="744"/>
        <v>0</v>
      </c>
      <c r="AO1612" s="784"/>
      <c r="AP1612" s="784"/>
      <c r="AQ1612" s="784"/>
      <c r="AR1612" s="363"/>
      <c r="AS1612" s="785">
        <f t="shared" si="745"/>
        <v>0</v>
      </c>
      <c r="AT1612" s="785"/>
      <c r="AU1612" s="785"/>
      <c r="AV1612" s="785"/>
      <c r="AW1612" s="785">
        <f t="shared" si="746"/>
        <v>0</v>
      </c>
      <c r="AX1612" s="91"/>
      <c r="AY1612" s="116">
        <f t="shared" si="747"/>
        <v>0</v>
      </c>
      <c r="AZ1612" s="116">
        <f t="shared" si="748"/>
        <v>0</v>
      </c>
      <c r="BA1612" s="116">
        <f t="shared" si="749"/>
        <v>0</v>
      </c>
      <c r="BB1612" s="116">
        <f t="shared" si="750"/>
        <v>0</v>
      </c>
      <c r="BC1612" s="115">
        <f t="shared" si="756"/>
        <v>0</v>
      </c>
      <c r="BD1612" s="116">
        <f t="shared" si="751"/>
        <v>0</v>
      </c>
      <c r="BE1612" s="120">
        <f t="shared" si="757"/>
        <v>0</v>
      </c>
      <c r="BF1612" s="115">
        <f t="shared" si="758"/>
        <v>0</v>
      </c>
      <c r="BG1612" s="116">
        <f t="shared" si="752"/>
        <v>0</v>
      </c>
      <c r="BH1612" s="120">
        <f t="shared" si="759"/>
        <v>0</v>
      </c>
      <c r="BI1612" s="115">
        <f t="shared" si="760"/>
        <v>0</v>
      </c>
      <c r="BJ1612" s="116">
        <f t="shared" si="753"/>
        <v>0</v>
      </c>
      <c r="BK1612" s="120">
        <f t="shared" si="761"/>
        <v>0</v>
      </c>
      <c r="BL1612" s="120">
        <f t="shared" si="762"/>
        <v>0</v>
      </c>
      <c r="BN1612" s="375">
        <f t="shared" si="754"/>
        <v>0</v>
      </c>
      <c r="BP1612" s="380"/>
      <c r="DH1612" s="102"/>
    </row>
    <row r="1613" spans="1:112" hidden="1">
      <c r="A1613" s="110"/>
      <c r="B1613" s="786"/>
      <c r="C1613" s="786"/>
      <c r="D1613" s="786"/>
      <c r="E1613" s="786"/>
      <c r="F1613" s="786"/>
      <c r="G1613" s="786"/>
      <c r="H1613" s="786"/>
      <c r="I1613" s="786"/>
      <c r="J1613" s="786"/>
      <c r="K1613" s="786"/>
      <c r="L1613" s="786"/>
      <c r="M1613" s="786"/>
      <c r="N1613" s="786"/>
      <c r="O1613" s="786"/>
      <c r="P1613" s="786"/>
      <c r="Q1613" s="786"/>
      <c r="R1613" s="787"/>
      <c r="S1613" s="787"/>
      <c r="T1613" s="788"/>
      <c r="U1613" s="787"/>
      <c r="V1613" s="787"/>
      <c r="W1613" s="783"/>
      <c r="X1613" s="789"/>
      <c r="Y1613" s="789"/>
      <c r="Z1613" s="789"/>
      <c r="AA1613" s="789"/>
      <c r="AB1613" s="789"/>
      <c r="AC1613" s="781"/>
      <c r="AD1613" s="782"/>
      <c r="AE1613" s="783"/>
      <c r="AF1613" s="784">
        <f t="shared" si="755"/>
        <v>0</v>
      </c>
      <c r="AG1613" s="784"/>
      <c r="AH1613" s="784"/>
      <c r="AI1613" s="784"/>
      <c r="AJ1613" s="784">
        <f t="shared" si="743"/>
        <v>0</v>
      </c>
      <c r="AK1613" s="784"/>
      <c r="AL1613" s="784"/>
      <c r="AM1613" s="784"/>
      <c r="AN1613" s="784">
        <f t="shared" si="744"/>
        <v>0</v>
      </c>
      <c r="AO1613" s="784"/>
      <c r="AP1613" s="784"/>
      <c r="AQ1613" s="784"/>
      <c r="AR1613" s="363"/>
      <c r="AS1613" s="785">
        <f t="shared" si="745"/>
        <v>0</v>
      </c>
      <c r="AT1613" s="785"/>
      <c r="AU1613" s="785"/>
      <c r="AV1613" s="785"/>
      <c r="AW1613" s="785">
        <f t="shared" si="746"/>
        <v>0</v>
      </c>
      <c r="AX1613" s="91"/>
      <c r="AY1613" s="116">
        <f t="shared" si="747"/>
        <v>0</v>
      </c>
      <c r="AZ1613" s="116">
        <f t="shared" si="748"/>
        <v>0</v>
      </c>
      <c r="BA1613" s="116">
        <f t="shared" si="749"/>
        <v>0</v>
      </c>
      <c r="BB1613" s="116">
        <f t="shared" si="750"/>
        <v>0</v>
      </c>
      <c r="BC1613" s="115">
        <f t="shared" si="756"/>
        <v>0</v>
      </c>
      <c r="BD1613" s="116">
        <f t="shared" si="751"/>
        <v>0</v>
      </c>
      <c r="BE1613" s="120">
        <f t="shared" si="757"/>
        <v>0</v>
      </c>
      <c r="BF1613" s="115">
        <f t="shared" si="758"/>
        <v>0</v>
      </c>
      <c r="BG1613" s="116">
        <f t="shared" si="752"/>
        <v>0</v>
      </c>
      <c r="BH1613" s="120">
        <f t="shared" si="759"/>
        <v>0</v>
      </c>
      <c r="BI1613" s="115">
        <f t="shared" si="760"/>
        <v>0</v>
      </c>
      <c r="BJ1613" s="116">
        <f t="shared" si="753"/>
        <v>0</v>
      </c>
      <c r="BK1613" s="120">
        <f t="shared" si="761"/>
        <v>0</v>
      </c>
      <c r="BL1613" s="120">
        <f t="shared" si="762"/>
        <v>0</v>
      </c>
      <c r="BN1613" s="375">
        <f t="shared" si="754"/>
        <v>0</v>
      </c>
      <c r="BP1613" s="380"/>
      <c r="DH1613" s="102"/>
    </row>
    <row r="1614" spans="1:112" hidden="1">
      <c r="A1614" s="110"/>
      <c r="B1614" s="786"/>
      <c r="C1614" s="786"/>
      <c r="D1614" s="786"/>
      <c r="E1614" s="786"/>
      <c r="F1614" s="786"/>
      <c r="G1614" s="786"/>
      <c r="H1614" s="786"/>
      <c r="I1614" s="786"/>
      <c r="J1614" s="786"/>
      <c r="K1614" s="786"/>
      <c r="L1614" s="786"/>
      <c r="M1614" s="786"/>
      <c r="N1614" s="786"/>
      <c r="O1614" s="786"/>
      <c r="P1614" s="786"/>
      <c r="Q1614" s="786"/>
      <c r="R1614" s="787"/>
      <c r="S1614" s="787"/>
      <c r="T1614" s="788"/>
      <c r="U1614" s="787"/>
      <c r="V1614" s="787"/>
      <c r="W1614" s="783"/>
      <c r="X1614" s="789"/>
      <c r="Y1614" s="789"/>
      <c r="Z1614" s="789"/>
      <c r="AA1614" s="789"/>
      <c r="AB1614" s="789"/>
      <c r="AC1614" s="781"/>
      <c r="AD1614" s="782"/>
      <c r="AE1614" s="783"/>
      <c r="AF1614" s="784">
        <f t="shared" si="755"/>
        <v>0</v>
      </c>
      <c r="AG1614" s="784"/>
      <c r="AH1614" s="784"/>
      <c r="AI1614" s="784"/>
      <c r="AJ1614" s="784">
        <f t="shared" si="743"/>
        <v>0</v>
      </c>
      <c r="AK1614" s="784"/>
      <c r="AL1614" s="784"/>
      <c r="AM1614" s="784"/>
      <c r="AN1614" s="784">
        <f t="shared" si="744"/>
        <v>0</v>
      </c>
      <c r="AO1614" s="784"/>
      <c r="AP1614" s="784"/>
      <c r="AQ1614" s="784"/>
      <c r="AR1614" s="363"/>
      <c r="AS1614" s="785">
        <f t="shared" si="745"/>
        <v>0</v>
      </c>
      <c r="AT1614" s="785"/>
      <c r="AU1614" s="785"/>
      <c r="AV1614" s="785"/>
      <c r="AW1614" s="785">
        <f t="shared" si="746"/>
        <v>0</v>
      </c>
      <c r="AX1614" s="91"/>
      <c r="AY1614" s="116">
        <f t="shared" si="747"/>
        <v>0</v>
      </c>
      <c r="AZ1614" s="116">
        <f t="shared" si="748"/>
        <v>0</v>
      </c>
      <c r="BA1614" s="116">
        <f t="shared" si="749"/>
        <v>0</v>
      </c>
      <c r="BB1614" s="116">
        <f t="shared" si="750"/>
        <v>0</v>
      </c>
      <c r="BC1614" s="115">
        <f t="shared" si="756"/>
        <v>0</v>
      </c>
      <c r="BD1614" s="116">
        <f t="shared" si="751"/>
        <v>0</v>
      </c>
      <c r="BE1614" s="120">
        <f t="shared" si="757"/>
        <v>0</v>
      </c>
      <c r="BF1614" s="115">
        <f t="shared" si="758"/>
        <v>0</v>
      </c>
      <c r="BG1614" s="116">
        <f t="shared" si="752"/>
        <v>0</v>
      </c>
      <c r="BH1614" s="120">
        <f t="shared" si="759"/>
        <v>0</v>
      </c>
      <c r="BI1614" s="115">
        <f t="shared" si="760"/>
        <v>0</v>
      </c>
      <c r="BJ1614" s="116">
        <f t="shared" si="753"/>
        <v>0</v>
      </c>
      <c r="BK1614" s="120">
        <f t="shared" si="761"/>
        <v>0</v>
      </c>
      <c r="BL1614" s="120">
        <f t="shared" si="762"/>
        <v>0</v>
      </c>
      <c r="BN1614" s="375">
        <f t="shared" si="754"/>
        <v>0</v>
      </c>
      <c r="BP1614" s="380"/>
      <c r="DH1614" s="102"/>
    </row>
    <row r="1615" spans="1:112" hidden="1">
      <c r="A1615" s="110"/>
      <c r="B1615" s="786"/>
      <c r="C1615" s="786"/>
      <c r="D1615" s="786"/>
      <c r="E1615" s="786"/>
      <c r="F1615" s="786"/>
      <c r="G1615" s="786"/>
      <c r="H1615" s="786"/>
      <c r="I1615" s="786"/>
      <c r="J1615" s="786"/>
      <c r="K1615" s="786"/>
      <c r="L1615" s="786"/>
      <c r="M1615" s="786"/>
      <c r="N1615" s="786"/>
      <c r="O1615" s="786"/>
      <c r="P1615" s="786"/>
      <c r="Q1615" s="786"/>
      <c r="R1615" s="787"/>
      <c r="S1615" s="787"/>
      <c r="T1615" s="788"/>
      <c r="U1615" s="787"/>
      <c r="V1615" s="787"/>
      <c r="W1615" s="783"/>
      <c r="X1615" s="789"/>
      <c r="Y1615" s="789"/>
      <c r="Z1615" s="789"/>
      <c r="AA1615" s="789"/>
      <c r="AB1615" s="789"/>
      <c r="AC1615" s="781"/>
      <c r="AD1615" s="782"/>
      <c r="AE1615" s="783"/>
      <c r="AF1615" s="784">
        <f t="shared" si="755"/>
        <v>0</v>
      </c>
      <c r="AG1615" s="784"/>
      <c r="AH1615" s="784"/>
      <c r="AI1615" s="784"/>
      <c r="AJ1615" s="784">
        <f t="shared" si="743"/>
        <v>0</v>
      </c>
      <c r="AK1615" s="784"/>
      <c r="AL1615" s="784"/>
      <c r="AM1615" s="784"/>
      <c r="AN1615" s="784">
        <f t="shared" si="744"/>
        <v>0</v>
      </c>
      <c r="AO1615" s="784"/>
      <c r="AP1615" s="784"/>
      <c r="AQ1615" s="784"/>
      <c r="AR1615" s="363"/>
      <c r="AS1615" s="785">
        <f t="shared" si="745"/>
        <v>0</v>
      </c>
      <c r="AT1615" s="785"/>
      <c r="AU1615" s="785"/>
      <c r="AV1615" s="785"/>
      <c r="AW1615" s="785">
        <f t="shared" si="746"/>
        <v>0</v>
      </c>
      <c r="AX1615" s="91"/>
      <c r="AY1615" s="116">
        <f t="shared" si="747"/>
        <v>0</v>
      </c>
      <c r="AZ1615" s="116">
        <f t="shared" si="748"/>
        <v>0</v>
      </c>
      <c r="BA1615" s="116">
        <f t="shared" si="749"/>
        <v>0</v>
      </c>
      <c r="BB1615" s="116">
        <f t="shared" si="750"/>
        <v>0</v>
      </c>
      <c r="BC1615" s="115">
        <f t="shared" si="756"/>
        <v>0</v>
      </c>
      <c r="BD1615" s="116">
        <f t="shared" si="751"/>
        <v>0</v>
      </c>
      <c r="BE1615" s="120">
        <f t="shared" si="757"/>
        <v>0</v>
      </c>
      <c r="BF1615" s="115">
        <f t="shared" si="758"/>
        <v>0</v>
      </c>
      <c r="BG1615" s="116">
        <f t="shared" si="752"/>
        <v>0</v>
      </c>
      <c r="BH1615" s="120">
        <f t="shared" si="759"/>
        <v>0</v>
      </c>
      <c r="BI1615" s="115">
        <f t="shared" si="760"/>
        <v>0</v>
      </c>
      <c r="BJ1615" s="116">
        <f t="shared" si="753"/>
        <v>0</v>
      </c>
      <c r="BK1615" s="120">
        <f t="shared" si="761"/>
        <v>0</v>
      </c>
      <c r="BL1615" s="120">
        <f t="shared" si="762"/>
        <v>0</v>
      </c>
      <c r="BN1615" s="375">
        <f t="shared" si="754"/>
        <v>0</v>
      </c>
      <c r="BP1615" s="380"/>
      <c r="DH1615" s="102"/>
    </row>
    <row r="1616" spans="1:112" hidden="1">
      <c r="A1616" s="110"/>
      <c r="B1616" s="786"/>
      <c r="C1616" s="786"/>
      <c r="D1616" s="786"/>
      <c r="E1616" s="786"/>
      <c r="F1616" s="786"/>
      <c r="G1616" s="786"/>
      <c r="H1616" s="786"/>
      <c r="I1616" s="786"/>
      <c r="J1616" s="786"/>
      <c r="K1616" s="786"/>
      <c r="L1616" s="786"/>
      <c r="M1616" s="786"/>
      <c r="N1616" s="786"/>
      <c r="O1616" s="786"/>
      <c r="P1616" s="786"/>
      <c r="Q1616" s="786"/>
      <c r="R1616" s="787"/>
      <c r="S1616" s="787"/>
      <c r="T1616" s="788"/>
      <c r="U1616" s="787"/>
      <c r="V1616" s="787"/>
      <c r="W1616" s="783"/>
      <c r="X1616" s="789"/>
      <c r="Y1616" s="789"/>
      <c r="Z1616" s="789"/>
      <c r="AA1616" s="789"/>
      <c r="AB1616" s="789"/>
      <c r="AC1616" s="781"/>
      <c r="AD1616" s="782"/>
      <c r="AE1616" s="783"/>
      <c r="AF1616" s="784">
        <f t="shared" si="755"/>
        <v>0</v>
      </c>
      <c r="AG1616" s="784"/>
      <c r="AH1616" s="784"/>
      <c r="AI1616" s="784"/>
      <c r="AJ1616" s="784">
        <f t="shared" si="743"/>
        <v>0</v>
      </c>
      <c r="AK1616" s="784"/>
      <c r="AL1616" s="784"/>
      <c r="AM1616" s="784"/>
      <c r="AN1616" s="784">
        <f t="shared" si="744"/>
        <v>0</v>
      </c>
      <c r="AO1616" s="784"/>
      <c r="AP1616" s="784"/>
      <c r="AQ1616" s="784"/>
      <c r="AR1616" s="363"/>
      <c r="AS1616" s="785">
        <f t="shared" si="745"/>
        <v>0</v>
      </c>
      <c r="AT1616" s="785"/>
      <c r="AU1616" s="785"/>
      <c r="AV1616" s="785"/>
      <c r="AW1616" s="785">
        <f t="shared" si="746"/>
        <v>0</v>
      </c>
      <c r="AX1616" s="91"/>
      <c r="AY1616" s="116">
        <f t="shared" si="747"/>
        <v>0</v>
      </c>
      <c r="AZ1616" s="116">
        <f t="shared" si="748"/>
        <v>0</v>
      </c>
      <c r="BA1616" s="116">
        <f t="shared" si="749"/>
        <v>0</v>
      </c>
      <c r="BB1616" s="116">
        <f t="shared" si="750"/>
        <v>0</v>
      </c>
      <c r="BC1616" s="115">
        <f t="shared" si="756"/>
        <v>0</v>
      </c>
      <c r="BD1616" s="116">
        <f t="shared" si="751"/>
        <v>0</v>
      </c>
      <c r="BE1616" s="120">
        <f t="shared" si="757"/>
        <v>0</v>
      </c>
      <c r="BF1616" s="115">
        <f t="shared" si="758"/>
        <v>0</v>
      </c>
      <c r="BG1616" s="116">
        <f t="shared" si="752"/>
        <v>0</v>
      </c>
      <c r="BH1616" s="120">
        <f t="shared" si="759"/>
        <v>0</v>
      </c>
      <c r="BI1616" s="115">
        <f t="shared" si="760"/>
        <v>0</v>
      </c>
      <c r="BJ1616" s="116">
        <f t="shared" si="753"/>
        <v>0</v>
      </c>
      <c r="BK1616" s="120">
        <f t="shared" si="761"/>
        <v>0</v>
      </c>
      <c r="BL1616" s="120">
        <f t="shared" si="762"/>
        <v>0</v>
      </c>
      <c r="BN1616" s="375">
        <f t="shared" si="754"/>
        <v>0</v>
      </c>
      <c r="BP1616" s="380"/>
      <c r="DH1616" s="102"/>
    </row>
    <row r="1617" spans="1:112" hidden="1">
      <c r="A1617" s="110"/>
      <c r="B1617" s="786"/>
      <c r="C1617" s="786"/>
      <c r="D1617" s="786"/>
      <c r="E1617" s="786"/>
      <c r="F1617" s="786"/>
      <c r="G1617" s="786"/>
      <c r="H1617" s="786"/>
      <c r="I1617" s="786"/>
      <c r="J1617" s="786"/>
      <c r="K1617" s="786"/>
      <c r="L1617" s="786"/>
      <c r="M1617" s="786"/>
      <c r="N1617" s="786"/>
      <c r="O1617" s="786"/>
      <c r="P1617" s="786"/>
      <c r="Q1617" s="786"/>
      <c r="R1617" s="787"/>
      <c r="S1617" s="787"/>
      <c r="T1617" s="788"/>
      <c r="U1617" s="787"/>
      <c r="V1617" s="787"/>
      <c r="W1617" s="783"/>
      <c r="X1617" s="789"/>
      <c r="Y1617" s="789"/>
      <c r="Z1617" s="789"/>
      <c r="AA1617" s="789"/>
      <c r="AB1617" s="789"/>
      <c r="AC1617" s="781"/>
      <c r="AD1617" s="782"/>
      <c r="AE1617" s="783"/>
      <c r="AF1617" s="784">
        <f t="shared" si="755"/>
        <v>0</v>
      </c>
      <c r="AG1617" s="784"/>
      <c r="AH1617" s="784"/>
      <c r="AI1617" s="784"/>
      <c r="AJ1617" s="784">
        <f t="shared" si="743"/>
        <v>0</v>
      </c>
      <c r="AK1617" s="784"/>
      <c r="AL1617" s="784"/>
      <c r="AM1617" s="784"/>
      <c r="AN1617" s="784">
        <f t="shared" si="744"/>
        <v>0</v>
      </c>
      <c r="AO1617" s="784"/>
      <c r="AP1617" s="784"/>
      <c r="AQ1617" s="784"/>
      <c r="AR1617" s="363"/>
      <c r="AS1617" s="785">
        <f t="shared" si="745"/>
        <v>0</v>
      </c>
      <c r="AT1617" s="785"/>
      <c r="AU1617" s="785"/>
      <c r="AV1617" s="785"/>
      <c r="AW1617" s="785">
        <f t="shared" si="746"/>
        <v>0</v>
      </c>
      <c r="AX1617" s="91"/>
      <c r="AY1617" s="116">
        <f t="shared" si="747"/>
        <v>0</v>
      </c>
      <c r="AZ1617" s="116">
        <f t="shared" si="748"/>
        <v>0</v>
      </c>
      <c r="BA1617" s="116">
        <f t="shared" si="749"/>
        <v>0</v>
      </c>
      <c r="BB1617" s="116">
        <f t="shared" si="750"/>
        <v>0</v>
      </c>
      <c r="BC1617" s="115">
        <f t="shared" si="756"/>
        <v>0</v>
      </c>
      <c r="BD1617" s="116">
        <f t="shared" si="751"/>
        <v>0</v>
      </c>
      <c r="BE1617" s="120">
        <f t="shared" si="757"/>
        <v>0</v>
      </c>
      <c r="BF1617" s="115">
        <f t="shared" si="758"/>
        <v>0</v>
      </c>
      <c r="BG1617" s="116">
        <f t="shared" si="752"/>
        <v>0</v>
      </c>
      <c r="BH1617" s="120">
        <f t="shared" si="759"/>
        <v>0</v>
      </c>
      <c r="BI1617" s="115">
        <f t="shared" si="760"/>
        <v>0</v>
      </c>
      <c r="BJ1617" s="116">
        <f t="shared" si="753"/>
        <v>0</v>
      </c>
      <c r="BK1617" s="120">
        <f t="shared" si="761"/>
        <v>0</v>
      </c>
      <c r="BL1617" s="120">
        <f t="shared" si="762"/>
        <v>0</v>
      </c>
      <c r="BN1617" s="375">
        <f t="shared" si="754"/>
        <v>0</v>
      </c>
      <c r="BP1617" s="380"/>
      <c r="DH1617" s="102"/>
    </row>
    <row r="1618" spans="1:112" hidden="1">
      <c r="A1618" s="110"/>
      <c r="B1618" s="786"/>
      <c r="C1618" s="786"/>
      <c r="D1618" s="786"/>
      <c r="E1618" s="786"/>
      <c r="F1618" s="786"/>
      <c r="G1618" s="786"/>
      <c r="H1618" s="786"/>
      <c r="I1618" s="786"/>
      <c r="J1618" s="786"/>
      <c r="K1618" s="786"/>
      <c r="L1618" s="786"/>
      <c r="M1618" s="786"/>
      <c r="N1618" s="786"/>
      <c r="O1618" s="786"/>
      <c r="P1618" s="786"/>
      <c r="Q1618" s="786"/>
      <c r="R1618" s="787"/>
      <c r="S1618" s="787"/>
      <c r="T1618" s="788"/>
      <c r="U1618" s="787"/>
      <c r="V1618" s="787"/>
      <c r="W1618" s="783"/>
      <c r="X1618" s="789"/>
      <c r="Y1618" s="789"/>
      <c r="Z1618" s="789"/>
      <c r="AA1618" s="789"/>
      <c r="AB1618" s="789"/>
      <c r="AC1618" s="781"/>
      <c r="AD1618" s="782"/>
      <c r="AE1618" s="783"/>
      <c r="AF1618" s="784">
        <f t="shared" si="755"/>
        <v>0</v>
      </c>
      <c r="AG1618" s="784"/>
      <c r="AH1618" s="784"/>
      <c r="AI1618" s="784"/>
      <c r="AJ1618" s="784">
        <f t="shared" si="743"/>
        <v>0</v>
      </c>
      <c r="AK1618" s="784"/>
      <c r="AL1618" s="784"/>
      <c r="AM1618" s="784"/>
      <c r="AN1618" s="784">
        <f t="shared" si="744"/>
        <v>0</v>
      </c>
      <c r="AO1618" s="784"/>
      <c r="AP1618" s="784"/>
      <c r="AQ1618" s="784"/>
      <c r="AR1618" s="363"/>
      <c r="AS1618" s="785">
        <f t="shared" si="745"/>
        <v>0</v>
      </c>
      <c r="AT1618" s="785"/>
      <c r="AU1618" s="785"/>
      <c r="AV1618" s="785"/>
      <c r="AW1618" s="785">
        <f t="shared" si="746"/>
        <v>0</v>
      </c>
      <c r="AX1618" s="91"/>
      <c r="AY1618" s="116">
        <f t="shared" si="747"/>
        <v>0</v>
      </c>
      <c r="AZ1618" s="116">
        <f t="shared" si="748"/>
        <v>0</v>
      </c>
      <c r="BA1618" s="116">
        <f t="shared" si="749"/>
        <v>0</v>
      </c>
      <c r="BB1618" s="116">
        <f t="shared" si="750"/>
        <v>0</v>
      </c>
      <c r="BC1618" s="115">
        <f t="shared" si="756"/>
        <v>0</v>
      </c>
      <c r="BD1618" s="116">
        <f t="shared" si="751"/>
        <v>0</v>
      </c>
      <c r="BE1618" s="120">
        <f t="shared" si="757"/>
        <v>0</v>
      </c>
      <c r="BF1618" s="115">
        <f t="shared" si="758"/>
        <v>0</v>
      </c>
      <c r="BG1618" s="116">
        <f t="shared" si="752"/>
        <v>0</v>
      </c>
      <c r="BH1618" s="120">
        <f t="shared" si="759"/>
        <v>0</v>
      </c>
      <c r="BI1618" s="115">
        <f t="shared" si="760"/>
        <v>0</v>
      </c>
      <c r="BJ1618" s="116">
        <f t="shared" si="753"/>
        <v>0</v>
      </c>
      <c r="BK1618" s="120">
        <f t="shared" si="761"/>
        <v>0</v>
      </c>
      <c r="BL1618" s="120">
        <f t="shared" si="762"/>
        <v>0</v>
      </c>
      <c r="BN1618" s="375">
        <f t="shared" si="754"/>
        <v>0</v>
      </c>
      <c r="BP1618" s="380"/>
      <c r="DH1618" s="102"/>
    </row>
    <row r="1619" spans="1:112" hidden="1">
      <c r="A1619" s="110"/>
      <c r="B1619" s="786"/>
      <c r="C1619" s="786"/>
      <c r="D1619" s="786"/>
      <c r="E1619" s="786"/>
      <c r="F1619" s="786"/>
      <c r="G1619" s="786"/>
      <c r="H1619" s="786"/>
      <c r="I1619" s="786"/>
      <c r="J1619" s="786"/>
      <c r="K1619" s="786"/>
      <c r="L1619" s="786"/>
      <c r="M1619" s="786"/>
      <c r="N1619" s="786"/>
      <c r="O1619" s="786"/>
      <c r="P1619" s="786"/>
      <c r="Q1619" s="786"/>
      <c r="R1619" s="787"/>
      <c r="S1619" s="787"/>
      <c r="T1619" s="788"/>
      <c r="U1619" s="787"/>
      <c r="V1619" s="787"/>
      <c r="W1619" s="783"/>
      <c r="X1619" s="789"/>
      <c r="Y1619" s="789"/>
      <c r="Z1619" s="789"/>
      <c r="AA1619" s="789"/>
      <c r="AB1619" s="789"/>
      <c r="AC1619" s="781"/>
      <c r="AD1619" s="782"/>
      <c r="AE1619" s="783"/>
      <c r="AF1619" s="784">
        <f t="shared" si="755"/>
        <v>0</v>
      </c>
      <c r="AG1619" s="784"/>
      <c r="AH1619" s="784"/>
      <c r="AI1619" s="784"/>
      <c r="AJ1619" s="784">
        <f t="shared" si="743"/>
        <v>0</v>
      </c>
      <c r="AK1619" s="784"/>
      <c r="AL1619" s="784"/>
      <c r="AM1619" s="784"/>
      <c r="AN1619" s="784">
        <f t="shared" si="744"/>
        <v>0</v>
      </c>
      <c r="AO1619" s="784"/>
      <c r="AP1619" s="784"/>
      <c r="AQ1619" s="784"/>
      <c r="AR1619" s="363"/>
      <c r="AS1619" s="785">
        <f t="shared" si="745"/>
        <v>0</v>
      </c>
      <c r="AT1619" s="785"/>
      <c r="AU1619" s="785"/>
      <c r="AV1619" s="785"/>
      <c r="AW1619" s="785">
        <f t="shared" si="746"/>
        <v>0</v>
      </c>
      <c r="AX1619" s="91"/>
      <c r="AY1619" s="116">
        <f t="shared" si="747"/>
        <v>0</v>
      </c>
      <c r="AZ1619" s="116">
        <f t="shared" si="748"/>
        <v>0</v>
      </c>
      <c r="BA1619" s="116">
        <f t="shared" si="749"/>
        <v>0</v>
      </c>
      <c r="BB1619" s="116">
        <f t="shared" si="750"/>
        <v>0</v>
      </c>
      <c r="BC1619" s="115">
        <f t="shared" si="756"/>
        <v>0</v>
      </c>
      <c r="BD1619" s="116">
        <f t="shared" si="751"/>
        <v>0</v>
      </c>
      <c r="BE1619" s="120">
        <f t="shared" si="757"/>
        <v>0</v>
      </c>
      <c r="BF1619" s="115">
        <f t="shared" si="758"/>
        <v>0</v>
      </c>
      <c r="BG1619" s="116">
        <f t="shared" si="752"/>
        <v>0</v>
      </c>
      <c r="BH1619" s="120">
        <f t="shared" si="759"/>
        <v>0</v>
      </c>
      <c r="BI1619" s="115">
        <f t="shared" si="760"/>
        <v>0</v>
      </c>
      <c r="BJ1619" s="116">
        <f t="shared" si="753"/>
        <v>0</v>
      </c>
      <c r="BK1619" s="120">
        <f t="shared" si="761"/>
        <v>0</v>
      </c>
      <c r="BL1619" s="120">
        <f t="shared" si="762"/>
        <v>0</v>
      </c>
      <c r="BN1619" s="375">
        <f t="shared" si="754"/>
        <v>0</v>
      </c>
      <c r="BP1619" s="380"/>
      <c r="DH1619" s="102"/>
    </row>
    <row r="1620" spans="1:112" hidden="1">
      <c r="A1620" s="110"/>
      <c r="B1620" s="786"/>
      <c r="C1620" s="786"/>
      <c r="D1620" s="786"/>
      <c r="E1620" s="786"/>
      <c r="F1620" s="786"/>
      <c r="G1620" s="786"/>
      <c r="H1620" s="786"/>
      <c r="I1620" s="786"/>
      <c r="J1620" s="786"/>
      <c r="K1620" s="786"/>
      <c r="L1620" s="786"/>
      <c r="M1620" s="786"/>
      <c r="N1620" s="786"/>
      <c r="O1620" s="786"/>
      <c r="P1620" s="786"/>
      <c r="Q1620" s="786"/>
      <c r="R1620" s="787"/>
      <c r="S1620" s="787"/>
      <c r="T1620" s="788"/>
      <c r="U1620" s="787"/>
      <c r="V1620" s="787"/>
      <c r="W1620" s="783"/>
      <c r="X1620" s="789"/>
      <c r="Y1620" s="789"/>
      <c r="Z1620" s="789"/>
      <c r="AA1620" s="789"/>
      <c r="AB1620" s="789"/>
      <c r="AC1620" s="781"/>
      <c r="AD1620" s="782"/>
      <c r="AE1620" s="783"/>
      <c r="AF1620" s="784">
        <f t="shared" si="755"/>
        <v>0</v>
      </c>
      <c r="AG1620" s="784"/>
      <c r="AH1620" s="784"/>
      <c r="AI1620" s="784"/>
      <c r="AJ1620" s="784">
        <f t="shared" si="743"/>
        <v>0</v>
      </c>
      <c r="AK1620" s="784"/>
      <c r="AL1620" s="784"/>
      <c r="AM1620" s="784"/>
      <c r="AN1620" s="784">
        <f t="shared" si="744"/>
        <v>0</v>
      </c>
      <c r="AO1620" s="784"/>
      <c r="AP1620" s="784"/>
      <c r="AQ1620" s="784"/>
      <c r="AR1620" s="363"/>
      <c r="AS1620" s="785">
        <f t="shared" si="745"/>
        <v>0</v>
      </c>
      <c r="AT1620" s="785"/>
      <c r="AU1620" s="785"/>
      <c r="AV1620" s="785"/>
      <c r="AW1620" s="785">
        <f t="shared" si="746"/>
        <v>0</v>
      </c>
      <c r="AX1620" s="91"/>
      <c r="AY1620" s="116">
        <f t="shared" si="747"/>
        <v>0</v>
      </c>
      <c r="AZ1620" s="116">
        <f t="shared" si="748"/>
        <v>0</v>
      </c>
      <c r="BA1620" s="116">
        <f t="shared" si="749"/>
        <v>0</v>
      </c>
      <c r="BB1620" s="116">
        <f t="shared" si="750"/>
        <v>0</v>
      </c>
      <c r="BC1620" s="115">
        <f t="shared" si="756"/>
        <v>0</v>
      </c>
      <c r="BD1620" s="116">
        <f t="shared" si="751"/>
        <v>0</v>
      </c>
      <c r="BE1620" s="120">
        <f t="shared" si="757"/>
        <v>0</v>
      </c>
      <c r="BF1620" s="115">
        <f t="shared" si="758"/>
        <v>0</v>
      </c>
      <c r="BG1620" s="116">
        <f t="shared" si="752"/>
        <v>0</v>
      </c>
      <c r="BH1620" s="120">
        <f t="shared" si="759"/>
        <v>0</v>
      </c>
      <c r="BI1620" s="115">
        <f t="shared" si="760"/>
        <v>0</v>
      </c>
      <c r="BJ1620" s="116">
        <f t="shared" si="753"/>
        <v>0</v>
      </c>
      <c r="BK1620" s="120">
        <f t="shared" si="761"/>
        <v>0</v>
      </c>
      <c r="BL1620" s="120">
        <f t="shared" si="762"/>
        <v>0</v>
      </c>
      <c r="BN1620" s="375">
        <f t="shared" si="754"/>
        <v>0</v>
      </c>
      <c r="BP1620" s="380"/>
      <c r="DH1620" s="102"/>
    </row>
    <row r="1621" spans="1:112" hidden="1">
      <c r="A1621" s="110"/>
      <c r="B1621" s="786"/>
      <c r="C1621" s="786"/>
      <c r="D1621" s="786"/>
      <c r="E1621" s="786"/>
      <c r="F1621" s="786"/>
      <c r="G1621" s="786"/>
      <c r="H1621" s="786"/>
      <c r="I1621" s="786"/>
      <c r="J1621" s="786"/>
      <c r="K1621" s="786"/>
      <c r="L1621" s="786"/>
      <c r="M1621" s="786"/>
      <c r="N1621" s="786"/>
      <c r="O1621" s="786"/>
      <c r="P1621" s="786"/>
      <c r="Q1621" s="786"/>
      <c r="R1621" s="787"/>
      <c r="S1621" s="787"/>
      <c r="T1621" s="788"/>
      <c r="U1621" s="787"/>
      <c r="V1621" s="787"/>
      <c r="W1621" s="783"/>
      <c r="X1621" s="789"/>
      <c r="Y1621" s="789"/>
      <c r="Z1621" s="789"/>
      <c r="AA1621" s="789"/>
      <c r="AB1621" s="789"/>
      <c r="AC1621" s="781"/>
      <c r="AD1621" s="782"/>
      <c r="AE1621" s="783"/>
      <c r="AF1621" s="784">
        <f t="shared" si="755"/>
        <v>0</v>
      </c>
      <c r="AG1621" s="784"/>
      <c r="AH1621" s="784"/>
      <c r="AI1621" s="784"/>
      <c r="AJ1621" s="784">
        <f t="shared" si="743"/>
        <v>0</v>
      </c>
      <c r="AK1621" s="784"/>
      <c r="AL1621" s="784"/>
      <c r="AM1621" s="784"/>
      <c r="AN1621" s="784">
        <f t="shared" si="744"/>
        <v>0</v>
      </c>
      <c r="AO1621" s="784"/>
      <c r="AP1621" s="784"/>
      <c r="AQ1621" s="784"/>
      <c r="AR1621" s="363"/>
      <c r="AS1621" s="785">
        <f t="shared" si="745"/>
        <v>0</v>
      </c>
      <c r="AT1621" s="785"/>
      <c r="AU1621" s="785"/>
      <c r="AV1621" s="785"/>
      <c r="AW1621" s="785">
        <f t="shared" si="746"/>
        <v>0</v>
      </c>
      <c r="AX1621" s="91"/>
      <c r="AY1621" s="116">
        <f t="shared" si="747"/>
        <v>0</v>
      </c>
      <c r="AZ1621" s="116">
        <f t="shared" si="748"/>
        <v>0</v>
      </c>
      <c r="BA1621" s="116">
        <f t="shared" si="749"/>
        <v>0</v>
      </c>
      <c r="BB1621" s="116">
        <f t="shared" si="750"/>
        <v>0</v>
      </c>
      <c r="BC1621" s="115">
        <f t="shared" si="756"/>
        <v>0</v>
      </c>
      <c r="BD1621" s="116">
        <f t="shared" si="751"/>
        <v>0</v>
      </c>
      <c r="BE1621" s="120">
        <f t="shared" si="757"/>
        <v>0</v>
      </c>
      <c r="BF1621" s="115">
        <f t="shared" si="758"/>
        <v>0</v>
      </c>
      <c r="BG1621" s="116">
        <f t="shared" si="752"/>
        <v>0</v>
      </c>
      <c r="BH1621" s="120">
        <f t="shared" si="759"/>
        <v>0</v>
      </c>
      <c r="BI1621" s="115">
        <f t="shared" si="760"/>
        <v>0</v>
      </c>
      <c r="BJ1621" s="116">
        <f t="shared" si="753"/>
        <v>0</v>
      </c>
      <c r="BK1621" s="120">
        <f t="shared" si="761"/>
        <v>0</v>
      </c>
      <c r="BL1621" s="120">
        <f t="shared" si="762"/>
        <v>0</v>
      </c>
      <c r="BN1621" s="375">
        <f t="shared" si="754"/>
        <v>0</v>
      </c>
      <c r="BP1621" s="380"/>
      <c r="DH1621" s="102"/>
    </row>
    <row r="1622" spans="1:112" hidden="1">
      <c r="A1622" s="110"/>
      <c r="B1622" s="786"/>
      <c r="C1622" s="786"/>
      <c r="D1622" s="786"/>
      <c r="E1622" s="786"/>
      <c r="F1622" s="786"/>
      <c r="G1622" s="786"/>
      <c r="H1622" s="786"/>
      <c r="I1622" s="786"/>
      <c r="J1622" s="786"/>
      <c r="K1622" s="786"/>
      <c r="L1622" s="786"/>
      <c r="M1622" s="786"/>
      <c r="N1622" s="786"/>
      <c r="O1622" s="786"/>
      <c r="P1622" s="786"/>
      <c r="Q1622" s="786"/>
      <c r="R1622" s="787"/>
      <c r="S1622" s="787"/>
      <c r="T1622" s="788"/>
      <c r="U1622" s="787"/>
      <c r="V1622" s="787"/>
      <c r="W1622" s="783"/>
      <c r="X1622" s="789"/>
      <c r="Y1622" s="789"/>
      <c r="Z1622" s="789"/>
      <c r="AA1622" s="789"/>
      <c r="AB1622" s="789"/>
      <c r="AC1622" s="781"/>
      <c r="AD1622" s="782"/>
      <c r="AE1622" s="783"/>
      <c r="AF1622" s="784">
        <f t="shared" si="755"/>
        <v>0</v>
      </c>
      <c r="AG1622" s="784"/>
      <c r="AH1622" s="784"/>
      <c r="AI1622" s="784"/>
      <c r="AJ1622" s="784">
        <f t="shared" si="743"/>
        <v>0</v>
      </c>
      <c r="AK1622" s="784"/>
      <c r="AL1622" s="784"/>
      <c r="AM1622" s="784"/>
      <c r="AN1622" s="784">
        <f t="shared" si="744"/>
        <v>0</v>
      </c>
      <c r="AO1622" s="784"/>
      <c r="AP1622" s="784"/>
      <c r="AQ1622" s="784"/>
      <c r="AR1622" s="363"/>
      <c r="AS1622" s="785">
        <f t="shared" si="745"/>
        <v>0</v>
      </c>
      <c r="AT1622" s="785"/>
      <c r="AU1622" s="785"/>
      <c r="AV1622" s="785"/>
      <c r="AW1622" s="785">
        <f t="shared" si="746"/>
        <v>0</v>
      </c>
      <c r="AX1622" s="91"/>
      <c r="AY1622" s="116">
        <f t="shared" si="747"/>
        <v>0</v>
      </c>
      <c r="AZ1622" s="116">
        <f t="shared" si="748"/>
        <v>0</v>
      </c>
      <c r="BA1622" s="116">
        <f t="shared" si="749"/>
        <v>0</v>
      </c>
      <c r="BB1622" s="116">
        <f t="shared" si="750"/>
        <v>0</v>
      </c>
      <c r="BC1622" s="115">
        <f t="shared" si="756"/>
        <v>0</v>
      </c>
      <c r="BD1622" s="116">
        <f t="shared" si="751"/>
        <v>0</v>
      </c>
      <c r="BE1622" s="120">
        <f t="shared" si="757"/>
        <v>0</v>
      </c>
      <c r="BF1622" s="115">
        <f t="shared" si="758"/>
        <v>0</v>
      </c>
      <c r="BG1622" s="116">
        <f t="shared" si="752"/>
        <v>0</v>
      </c>
      <c r="BH1622" s="120">
        <f t="shared" si="759"/>
        <v>0</v>
      </c>
      <c r="BI1622" s="115">
        <f t="shared" si="760"/>
        <v>0</v>
      </c>
      <c r="BJ1622" s="116">
        <f t="shared" si="753"/>
        <v>0</v>
      </c>
      <c r="BK1622" s="120">
        <f t="shared" si="761"/>
        <v>0</v>
      </c>
      <c r="BL1622" s="120">
        <f t="shared" si="762"/>
        <v>0</v>
      </c>
      <c r="BN1622" s="375">
        <f t="shared" si="754"/>
        <v>0</v>
      </c>
      <c r="BP1622" s="380"/>
      <c r="DH1622" s="102"/>
    </row>
    <row r="1623" spans="1:112" hidden="1">
      <c r="A1623" s="110"/>
      <c r="B1623" s="786"/>
      <c r="C1623" s="786"/>
      <c r="D1623" s="786"/>
      <c r="E1623" s="786"/>
      <c r="F1623" s="786"/>
      <c r="G1623" s="786"/>
      <c r="H1623" s="786"/>
      <c r="I1623" s="786"/>
      <c r="J1623" s="786"/>
      <c r="K1623" s="786"/>
      <c r="L1623" s="786"/>
      <c r="M1623" s="786"/>
      <c r="N1623" s="786"/>
      <c r="O1623" s="786"/>
      <c r="P1623" s="786"/>
      <c r="Q1623" s="786"/>
      <c r="R1623" s="787"/>
      <c r="S1623" s="787"/>
      <c r="T1623" s="788"/>
      <c r="U1623" s="787"/>
      <c r="V1623" s="787"/>
      <c r="W1623" s="783"/>
      <c r="X1623" s="789"/>
      <c r="Y1623" s="789"/>
      <c r="Z1623" s="789"/>
      <c r="AA1623" s="789"/>
      <c r="AB1623" s="789"/>
      <c r="AC1623" s="781"/>
      <c r="AD1623" s="782"/>
      <c r="AE1623" s="783"/>
      <c r="AF1623" s="784">
        <f t="shared" si="755"/>
        <v>0</v>
      </c>
      <c r="AG1623" s="784"/>
      <c r="AH1623" s="784"/>
      <c r="AI1623" s="784"/>
      <c r="AJ1623" s="784">
        <f t="shared" si="743"/>
        <v>0</v>
      </c>
      <c r="AK1623" s="784"/>
      <c r="AL1623" s="784"/>
      <c r="AM1623" s="784"/>
      <c r="AN1623" s="784">
        <f t="shared" si="744"/>
        <v>0</v>
      </c>
      <c r="AO1623" s="784"/>
      <c r="AP1623" s="784"/>
      <c r="AQ1623" s="784"/>
      <c r="AR1623" s="363"/>
      <c r="AS1623" s="785">
        <f t="shared" si="745"/>
        <v>0</v>
      </c>
      <c r="AT1623" s="785"/>
      <c r="AU1623" s="785"/>
      <c r="AV1623" s="785"/>
      <c r="AW1623" s="785">
        <f t="shared" si="746"/>
        <v>0</v>
      </c>
      <c r="AX1623" s="91"/>
      <c r="AY1623" s="116">
        <f t="shared" si="747"/>
        <v>0</v>
      </c>
      <c r="AZ1623" s="116">
        <f t="shared" si="748"/>
        <v>0</v>
      </c>
      <c r="BA1623" s="116">
        <f t="shared" si="749"/>
        <v>0</v>
      </c>
      <c r="BB1623" s="116">
        <f t="shared" si="750"/>
        <v>0</v>
      </c>
      <c r="BC1623" s="115">
        <f t="shared" si="756"/>
        <v>0</v>
      </c>
      <c r="BD1623" s="116">
        <f t="shared" si="751"/>
        <v>0</v>
      </c>
      <c r="BE1623" s="120">
        <f t="shared" si="757"/>
        <v>0</v>
      </c>
      <c r="BF1623" s="115">
        <f t="shared" si="758"/>
        <v>0</v>
      </c>
      <c r="BG1623" s="116">
        <f t="shared" si="752"/>
        <v>0</v>
      </c>
      <c r="BH1623" s="120">
        <f t="shared" si="759"/>
        <v>0</v>
      </c>
      <c r="BI1623" s="115">
        <f t="shared" si="760"/>
        <v>0</v>
      </c>
      <c r="BJ1623" s="116">
        <f t="shared" si="753"/>
        <v>0</v>
      </c>
      <c r="BK1623" s="120">
        <f t="shared" si="761"/>
        <v>0</v>
      </c>
      <c r="BL1623" s="120">
        <f t="shared" si="762"/>
        <v>0</v>
      </c>
      <c r="BN1623" s="375">
        <f t="shared" si="754"/>
        <v>0</v>
      </c>
      <c r="BP1623" s="380"/>
      <c r="DH1623" s="102"/>
    </row>
    <row r="1624" spans="1:112" hidden="1">
      <c r="A1624" s="110"/>
      <c r="B1624" s="786"/>
      <c r="C1624" s="786"/>
      <c r="D1624" s="786"/>
      <c r="E1624" s="786"/>
      <c r="F1624" s="786"/>
      <c r="G1624" s="786"/>
      <c r="H1624" s="786"/>
      <c r="I1624" s="786"/>
      <c r="J1624" s="786"/>
      <c r="K1624" s="786"/>
      <c r="L1624" s="786"/>
      <c r="M1624" s="786"/>
      <c r="N1624" s="786"/>
      <c r="O1624" s="786"/>
      <c r="P1624" s="786"/>
      <c r="Q1624" s="786"/>
      <c r="R1624" s="787"/>
      <c r="S1624" s="787"/>
      <c r="T1624" s="788"/>
      <c r="U1624" s="787"/>
      <c r="V1624" s="787"/>
      <c r="W1624" s="783"/>
      <c r="X1624" s="789"/>
      <c r="Y1624" s="789"/>
      <c r="Z1624" s="789"/>
      <c r="AA1624" s="789"/>
      <c r="AB1624" s="789"/>
      <c r="AC1624" s="781"/>
      <c r="AD1624" s="782"/>
      <c r="AE1624" s="783"/>
      <c r="AF1624" s="784">
        <f t="shared" si="755"/>
        <v>0</v>
      </c>
      <c r="AG1624" s="784"/>
      <c r="AH1624" s="784"/>
      <c r="AI1624" s="784"/>
      <c r="AJ1624" s="784">
        <f t="shared" si="743"/>
        <v>0</v>
      </c>
      <c r="AK1624" s="784"/>
      <c r="AL1624" s="784"/>
      <c r="AM1624" s="784"/>
      <c r="AN1624" s="784">
        <f t="shared" si="744"/>
        <v>0</v>
      </c>
      <c r="AO1624" s="784"/>
      <c r="AP1624" s="784"/>
      <c r="AQ1624" s="784"/>
      <c r="AR1624" s="363"/>
      <c r="AS1624" s="785">
        <f t="shared" si="745"/>
        <v>0</v>
      </c>
      <c r="AT1624" s="785"/>
      <c r="AU1624" s="785"/>
      <c r="AV1624" s="785"/>
      <c r="AW1624" s="785">
        <f t="shared" si="746"/>
        <v>0</v>
      </c>
      <c r="AX1624" s="91"/>
      <c r="AY1624" s="116">
        <f t="shared" si="747"/>
        <v>0</v>
      </c>
      <c r="AZ1624" s="116">
        <f t="shared" si="748"/>
        <v>0</v>
      </c>
      <c r="BA1624" s="116">
        <f t="shared" si="749"/>
        <v>0</v>
      </c>
      <c r="BB1624" s="116">
        <f t="shared" si="750"/>
        <v>0</v>
      </c>
      <c r="BC1624" s="115">
        <f t="shared" si="756"/>
        <v>0</v>
      </c>
      <c r="BD1624" s="116">
        <f t="shared" si="751"/>
        <v>0</v>
      </c>
      <c r="BE1624" s="120">
        <f t="shared" si="757"/>
        <v>0</v>
      </c>
      <c r="BF1624" s="115">
        <f t="shared" si="758"/>
        <v>0</v>
      </c>
      <c r="BG1624" s="116">
        <f t="shared" si="752"/>
        <v>0</v>
      </c>
      <c r="BH1624" s="120">
        <f t="shared" si="759"/>
        <v>0</v>
      </c>
      <c r="BI1624" s="115">
        <f t="shared" si="760"/>
        <v>0</v>
      </c>
      <c r="BJ1624" s="116">
        <f t="shared" si="753"/>
        <v>0</v>
      </c>
      <c r="BK1624" s="120">
        <f t="shared" si="761"/>
        <v>0</v>
      </c>
      <c r="BL1624" s="120">
        <f t="shared" si="762"/>
        <v>0</v>
      </c>
      <c r="BN1624" s="375">
        <f t="shared" si="754"/>
        <v>0</v>
      </c>
      <c r="BP1624" s="380"/>
      <c r="DH1624" s="102"/>
    </row>
    <row r="1625" spans="1:112" hidden="1">
      <c r="A1625" s="110"/>
      <c r="B1625" s="786"/>
      <c r="C1625" s="786"/>
      <c r="D1625" s="786"/>
      <c r="E1625" s="786"/>
      <c r="F1625" s="786"/>
      <c r="G1625" s="786"/>
      <c r="H1625" s="786"/>
      <c r="I1625" s="786"/>
      <c r="J1625" s="786"/>
      <c r="K1625" s="786"/>
      <c r="L1625" s="786"/>
      <c r="M1625" s="786"/>
      <c r="N1625" s="786"/>
      <c r="O1625" s="786"/>
      <c r="P1625" s="786"/>
      <c r="Q1625" s="786"/>
      <c r="R1625" s="787"/>
      <c r="S1625" s="787"/>
      <c r="T1625" s="788"/>
      <c r="U1625" s="787"/>
      <c r="V1625" s="787"/>
      <c r="W1625" s="783"/>
      <c r="X1625" s="789"/>
      <c r="Y1625" s="789"/>
      <c r="Z1625" s="789"/>
      <c r="AA1625" s="789"/>
      <c r="AB1625" s="789"/>
      <c r="AC1625" s="781"/>
      <c r="AD1625" s="782"/>
      <c r="AE1625" s="783"/>
      <c r="AF1625" s="784">
        <f t="shared" si="755"/>
        <v>0</v>
      </c>
      <c r="AG1625" s="784"/>
      <c r="AH1625" s="784"/>
      <c r="AI1625" s="784"/>
      <c r="AJ1625" s="784">
        <f t="shared" si="743"/>
        <v>0</v>
      </c>
      <c r="AK1625" s="784"/>
      <c r="AL1625" s="784"/>
      <c r="AM1625" s="784"/>
      <c r="AN1625" s="784">
        <f t="shared" si="744"/>
        <v>0</v>
      </c>
      <c r="AO1625" s="784"/>
      <c r="AP1625" s="784"/>
      <c r="AQ1625" s="784"/>
      <c r="AR1625" s="363"/>
      <c r="AS1625" s="785">
        <f t="shared" si="745"/>
        <v>0</v>
      </c>
      <c r="AT1625" s="785"/>
      <c r="AU1625" s="785"/>
      <c r="AV1625" s="785"/>
      <c r="AW1625" s="785">
        <f t="shared" si="746"/>
        <v>0</v>
      </c>
      <c r="AX1625" s="91"/>
      <c r="AY1625" s="116">
        <f t="shared" si="747"/>
        <v>0</v>
      </c>
      <c r="AZ1625" s="116">
        <f t="shared" si="748"/>
        <v>0</v>
      </c>
      <c r="BA1625" s="116">
        <f t="shared" si="749"/>
        <v>0</v>
      </c>
      <c r="BB1625" s="116">
        <f t="shared" si="750"/>
        <v>0</v>
      </c>
      <c r="BC1625" s="115">
        <f t="shared" si="756"/>
        <v>0</v>
      </c>
      <c r="BD1625" s="116">
        <f t="shared" si="751"/>
        <v>0</v>
      </c>
      <c r="BE1625" s="120">
        <f t="shared" si="757"/>
        <v>0</v>
      </c>
      <c r="BF1625" s="115">
        <f t="shared" si="758"/>
        <v>0</v>
      </c>
      <c r="BG1625" s="116">
        <f t="shared" si="752"/>
        <v>0</v>
      </c>
      <c r="BH1625" s="120">
        <f t="shared" si="759"/>
        <v>0</v>
      </c>
      <c r="BI1625" s="115">
        <f t="shared" si="760"/>
        <v>0</v>
      </c>
      <c r="BJ1625" s="116">
        <f t="shared" si="753"/>
        <v>0</v>
      </c>
      <c r="BK1625" s="120">
        <f t="shared" si="761"/>
        <v>0</v>
      </c>
      <c r="BL1625" s="120">
        <f t="shared" si="762"/>
        <v>0</v>
      </c>
      <c r="BN1625" s="375">
        <f t="shared" si="754"/>
        <v>0</v>
      </c>
      <c r="BP1625" s="380"/>
      <c r="DH1625" s="102"/>
    </row>
    <row r="1626" spans="1:112" ht="5" hidden="1" customHeight="1">
      <c r="A1626" s="103"/>
      <c r="B1626" s="364"/>
      <c r="C1626" s="364"/>
      <c r="D1626" s="364"/>
      <c r="E1626" s="364"/>
      <c r="F1626" s="364"/>
      <c r="G1626" s="364"/>
      <c r="H1626" s="364"/>
      <c r="I1626" s="364"/>
      <c r="J1626" s="364"/>
      <c r="K1626" s="364"/>
      <c r="L1626" s="364"/>
      <c r="M1626" s="364"/>
      <c r="N1626" s="364"/>
      <c r="O1626" s="364"/>
      <c r="P1626" s="364"/>
      <c r="Q1626" s="364"/>
      <c r="R1626" s="365"/>
      <c r="S1626" s="365"/>
      <c r="T1626" s="365"/>
      <c r="U1626" s="365"/>
      <c r="V1626" s="365"/>
      <c r="W1626" s="366"/>
      <c r="X1626" s="366"/>
      <c r="Y1626" s="366"/>
      <c r="Z1626" s="366"/>
      <c r="AA1626" s="366"/>
      <c r="AB1626" s="366"/>
      <c r="AC1626" s="366"/>
      <c r="AD1626" s="366"/>
      <c r="AE1626" s="366"/>
      <c r="AF1626" s="367"/>
      <c r="AG1626" s="367"/>
      <c r="AH1626" s="367"/>
      <c r="AI1626" s="367"/>
      <c r="AJ1626" s="367"/>
      <c r="AK1626" s="367"/>
      <c r="AL1626" s="367"/>
      <c r="AM1626" s="367"/>
      <c r="AN1626" s="367"/>
      <c r="AO1626" s="367"/>
      <c r="AP1626" s="367"/>
      <c r="AQ1626" s="367"/>
      <c r="AR1626" s="368"/>
      <c r="AS1626" s="361"/>
      <c r="AT1626" s="361"/>
      <c r="AU1626" s="361"/>
      <c r="AV1626" s="361"/>
      <c r="AW1626" s="361"/>
      <c r="AX1626" s="91"/>
      <c r="AY1626" s="106">
        <f>AY1585</f>
        <v>0</v>
      </c>
      <c r="AZ1626" s="106">
        <f>AZ1585</f>
        <v>0</v>
      </c>
      <c r="BA1626" s="106">
        <f>BA1585</f>
        <v>0</v>
      </c>
      <c r="BB1626" s="106">
        <f>BB1585</f>
        <v>0</v>
      </c>
      <c r="BC1626" s="106"/>
      <c r="BD1626" s="117"/>
      <c r="BE1626" s="119">
        <f>BE1585</f>
        <v>0</v>
      </c>
      <c r="BF1626" s="106"/>
      <c r="BG1626" s="106">
        <f>BG1585</f>
        <v>0</v>
      </c>
      <c r="BH1626" s="119">
        <f>BH1585</f>
        <v>0</v>
      </c>
      <c r="BI1626" s="106"/>
      <c r="BJ1626" s="106">
        <f>BJ1585</f>
        <v>0</v>
      </c>
      <c r="BK1626" s="119">
        <f>BK1585</f>
        <v>0</v>
      </c>
      <c r="BL1626" s="119">
        <f>BL1585</f>
        <v>0</v>
      </c>
      <c r="BN1626" s="377"/>
      <c r="BP1626" s="382"/>
      <c r="DH1626" s="104"/>
    </row>
    <row r="1627" spans="1:112" ht="21.5" hidden="1" customHeight="1">
      <c r="A1627" s="103"/>
      <c r="B1627" s="369"/>
      <c r="C1627" s="370"/>
      <c r="D1627" s="370"/>
      <c r="E1627" s="370"/>
      <c r="F1627" s="370"/>
      <c r="G1627" s="370"/>
      <c r="H1627" s="370"/>
      <c r="I1627" s="370"/>
      <c r="J1627" s="370"/>
      <c r="K1627" s="370"/>
      <c r="L1627" s="370"/>
      <c r="M1627" s="370"/>
      <c r="N1627" s="370"/>
      <c r="O1627" s="370"/>
      <c r="P1627" s="370"/>
      <c r="Q1627" s="370"/>
      <c r="R1627" s="143"/>
      <c r="S1627" s="143"/>
      <c r="T1627" s="143"/>
      <c r="U1627" s="143"/>
      <c r="V1627" s="143"/>
      <c r="W1627" s="143"/>
      <c r="X1627" s="143"/>
      <c r="Y1627" s="143"/>
      <c r="Z1627" s="143"/>
      <c r="AA1627" s="143"/>
      <c r="AB1627" s="143"/>
      <c r="AC1627" s="143"/>
      <c r="AD1627" s="143"/>
      <c r="AE1627" s="246" t="str">
        <f>CONCATENATE(B1585," ","TOTAL")</f>
        <v>INTERIORS 1 TOTAL</v>
      </c>
      <c r="AF1627" s="802">
        <f>SUBTOTAL(9,AF1586:AF1626)</f>
        <v>0</v>
      </c>
      <c r="AG1627" s="802"/>
      <c r="AH1627" s="802"/>
      <c r="AI1627" s="802"/>
      <c r="AJ1627" s="802">
        <f>SUBTOTAL(9,AJ1586:AJ1626)</f>
        <v>0</v>
      </c>
      <c r="AK1627" s="802"/>
      <c r="AL1627" s="802"/>
      <c r="AM1627" s="802"/>
      <c r="AN1627" s="802">
        <f>SUBTOTAL(9,AN1586:AN1626)</f>
        <v>0</v>
      </c>
      <c r="AO1627" s="802"/>
      <c r="AP1627" s="802"/>
      <c r="AQ1627" s="802"/>
      <c r="AR1627" s="359"/>
      <c r="AS1627" s="803">
        <f>SUBTOTAL(9,AS1586:AS1626)</f>
        <v>0</v>
      </c>
      <c r="AT1627" s="803"/>
      <c r="AU1627" s="803"/>
      <c r="AV1627" s="803"/>
      <c r="AW1627" s="803">
        <f>SUM(AW1590:AW1598)</f>
        <v>0</v>
      </c>
      <c r="AX1627" s="91"/>
      <c r="AY1627" s="121">
        <f t="shared" ref="AY1627:BL1627" si="763">SUM(AY1586:AY1626)</f>
        <v>0</v>
      </c>
      <c r="AZ1627" s="121">
        <f t="shared" si="763"/>
        <v>0</v>
      </c>
      <c r="BA1627" s="121">
        <f t="shared" si="763"/>
        <v>0</v>
      </c>
      <c r="BB1627" s="121">
        <f t="shared" si="763"/>
        <v>0</v>
      </c>
      <c r="BC1627" s="118">
        <f t="shared" si="763"/>
        <v>0</v>
      </c>
      <c r="BD1627" s="121">
        <f t="shared" si="763"/>
        <v>0</v>
      </c>
      <c r="BE1627" s="121">
        <f t="shared" si="763"/>
        <v>0</v>
      </c>
      <c r="BF1627" s="118">
        <f t="shared" si="763"/>
        <v>0</v>
      </c>
      <c r="BG1627" s="121">
        <f t="shared" si="763"/>
        <v>0</v>
      </c>
      <c r="BH1627" s="121">
        <f t="shared" si="763"/>
        <v>0</v>
      </c>
      <c r="BI1627" s="118">
        <f t="shared" si="763"/>
        <v>0</v>
      </c>
      <c r="BJ1627" s="121">
        <f t="shared" si="763"/>
        <v>0</v>
      </c>
      <c r="BK1627" s="121">
        <f t="shared" si="763"/>
        <v>0</v>
      </c>
      <c r="BL1627" s="121">
        <f t="shared" si="763"/>
        <v>0</v>
      </c>
      <c r="BN1627" s="383">
        <f>IFERROR(AS1627/Total_Detailed_Estimate,0)</f>
        <v>0</v>
      </c>
      <c r="BP1627" s="381"/>
      <c r="DH1627" s="109"/>
    </row>
    <row r="1628" spans="1:112" ht="8.75" hidden="1" customHeight="1">
      <c r="A1628" s="103"/>
      <c r="B1628" s="140"/>
      <c r="C1628" s="140"/>
      <c r="D1628" s="140"/>
      <c r="E1628" s="140"/>
      <c r="F1628" s="140"/>
      <c r="G1628" s="140"/>
      <c r="H1628" s="140"/>
      <c r="I1628" s="140"/>
      <c r="J1628" s="140"/>
      <c r="K1628" s="140"/>
      <c r="L1628" s="140"/>
      <c r="M1628" s="140"/>
      <c r="N1628" s="140"/>
      <c r="O1628" s="140"/>
      <c r="P1628" s="140"/>
      <c r="Q1628" s="140"/>
      <c r="R1628" s="141"/>
      <c r="S1628" s="141"/>
      <c r="T1628" s="141"/>
      <c r="U1628" s="141"/>
      <c r="V1628" s="141"/>
      <c r="W1628" s="142"/>
      <c r="X1628" s="142"/>
      <c r="Y1628" s="142"/>
      <c r="Z1628" s="142"/>
      <c r="AA1628" s="142"/>
      <c r="AB1628" s="142"/>
      <c r="AC1628" s="142"/>
      <c r="AD1628" s="142"/>
      <c r="AE1628" s="392"/>
      <c r="AF1628" s="144"/>
      <c r="AG1628" s="144"/>
      <c r="AH1628" s="144"/>
      <c r="AI1628" s="144"/>
      <c r="AJ1628" s="144"/>
      <c r="AK1628" s="144"/>
      <c r="AL1628" s="144"/>
      <c r="AM1628" s="144"/>
      <c r="AN1628" s="144"/>
      <c r="AO1628" s="144"/>
      <c r="AP1628" s="144"/>
      <c r="AQ1628" s="144"/>
      <c r="AR1628" s="360"/>
      <c r="AS1628" s="362"/>
      <c r="AT1628" s="362"/>
      <c r="AU1628" s="362"/>
      <c r="AV1628" s="362"/>
      <c r="AW1628" s="393"/>
      <c r="AX1628" s="91"/>
      <c r="AY1628" s="106">
        <f>AY1585</f>
        <v>0</v>
      </c>
      <c r="AZ1628" s="106">
        <f>AZ1585</f>
        <v>0</v>
      </c>
      <c r="BA1628" s="106">
        <f>BA1585</f>
        <v>0</v>
      </c>
      <c r="BB1628" s="106">
        <f>BB1585</f>
        <v>0</v>
      </c>
      <c r="BC1628" s="106"/>
      <c r="BD1628" s="106"/>
      <c r="BE1628" s="106">
        <f>BE1585</f>
        <v>0</v>
      </c>
      <c r="BF1628" s="106"/>
      <c r="BG1628" s="106">
        <f>BG1585</f>
        <v>0</v>
      </c>
      <c r="BH1628" s="106">
        <f>BH1585</f>
        <v>0</v>
      </c>
      <c r="BI1628" s="106"/>
      <c r="BJ1628" s="106">
        <f>BJ1585</f>
        <v>0</v>
      </c>
      <c r="BK1628" s="106">
        <f>BK1585</f>
        <v>0</v>
      </c>
      <c r="BL1628" s="106">
        <f>BL1585</f>
        <v>0</v>
      </c>
      <c r="BN1628" s="377"/>
      <c r="BP1628" s="382"/>
      <c r="DH1628" s="104"/>
    </row>
    <row r="1629" spans="1:112" ht="9.5" hidden="1" customHeight="1">
      <c r="A1629" s="103"/>
      <c r="B1629" s="384"/>
      <c r="C1629" s="384"/>
      <c r="D1629" s="384"/>
      <c r="E1629" s="384"/>
      <c r="F1629" s="384"/>
      <c r="G1629" s="384"/>
      <c r="H1629" s="384"/>
      <c r="I1629" s="384"/>
      <c r="J1629" s="384"/>
      <c r="K1629" s="384"/>
      <c r="L1629" s="384"/>
      <c r="M1629" s="384"/>
      <c r="N1629" s="384"/>
      <c r="O1629" s="384"/>
      <c r="P1629" s="384"/>
      <c r="Q1629" s="384"/>
      <c r="R1629" s="385"/>
      <c r="S1629" s="385"/>
      <c r="T1629" s="385"/>
      <c r="U1629" s="385"/>
      <c r="V1629" s="385"/>
      <c r="W1629" s="385"/>
      <c r="X1629" s="385"/>
      <c r="Y1629" s="385"/>
      <c r="Z1629" s="385"/>
      <c r="AA1629" s="385"/>
      <c r="AB1629" s="385"/>
      <c r="AC1629" s="385"/>
      <c r="AD1629" s="385"/>
      <c r="AE1629" s="386"/>
      <c r="AF1629" s="387"/>
      <c r="AG1629" s="387"/>
      <c r="AH1629" s="387"/>
      <c r="AI1629" s="387"/>
      <c r="AJ1629" s="387"/>
      <c r="AK1629" s="387"/>
      <c r="AL1629" s="387"/>
      <c r="AM1629" s="387"/>
      <c r="AN1629" s="387"/>
      <c r="AO1629" s="387"/>
      <c r="AP1629" s="387"/>
      <c r="AQ1629" s="387"/>
      <c r="AR1629" s="387"/>
      <c r="AS1629" s="388"/>
      <c r="AT1629" s="388"/>
      <c r="AU1629" s="388"/>
      <c r="AV1629" s="388"/>
      <c r="AW1629" s="388"/>
      <c r="AX1629" s="91"/>
      <c r="AY1629" s="389">
        <f>AY1627</f>
        <v>0</v>
      </c>
      <c r="AZ1629" s="389">
        <f>AZ1627</f>
        <v>0</v>
      </c>
      <c r="BA1629" s="389">
        <f>BA1627</f>
        <v>0</v>
      </c>
      <c r="BB1629" s="389">
        <f>BB1627</f>
        <v>0</v>
      </c>
      <c r="BC1629" s="389"/>
      <c r="BD1629" s="389"/>
      <c r="BE1629" s="389">
        <f>BE1627</f>
        <v>0</v>
      </c>
      <c r="BF1629" s="389"/>
      <c r="BG1629" s="389">
        <f>BG1627</f>
        <v>0</v>
      </c>
      <c r="BH1629" s="389">
        <f>BH1627</f>
        <v>0</v>
      </c>
      <c r="BI1629" s="389"/>
      <c r="BJ1629" s="389">
        <f>BJ1627</f>
        <v>0</v>
      </c>
      <c r="BK1629" s="389">
        <f>BK1627</f>
        <v>0</v>
      </c>
      <c r="BL1629" s="389">
        <f>BL1627</f>
        <v>0</v>
      </c>
      <c r="DH1629" s="107"/>
    </row>
    <row r="1630" spans="1:112" s="96" customFormat="1" ht="24" customHeight="1">
      <c r="A1630" s="97"/>
      <c r="B1630" s="821" t="s">
        <v>487</v>
      </c>
      <c r="C1630" s="822"/>
      <c r="D1630" s="822"/>
      <c r="E1630" s="822"/>
      <c r="F1630" s="822"/>
      <c r="G1630" s="822"/>
      <c r="H1630" s="822"/>
      <c r="I1630" s="822"/>
      <c r="J1630" s="822"/>
      <c r="K1630" s="822"/>
      <c r="L1630" s="822"/>
      <c r="M1630" s="822"/>
      <c r="N1630" s="822"/>
      <c r="O1630" s="822"/>
      <c r="P1630" s="822"/>
      <c r="Q1630" s="822"/>
      <c r="R1630" s="822"/>
      <c r="S1630" s="822"/>
      <c r="T1630" s="822"/>
      <c r="U1630" s="822"/>
      <c r="V1630" s="822"/>
      <c r="W1630" s="822"/>
      <c r="X1630" s="822"/>
      <c r="Y1630" s="822"/>
      <c r="Z1630" s="822"/>
      <c r="AA1630" s="822"/>
      <c r="AB1630" s="822"/>
      <c r="AC1630" s="822"/>
      <c r="AD1630" s="822"/>
      <c r="AE1630" s="822"/>
      <c r="AF1630" s="822"/>
      <c r="AG1630" s="822"/>
      <c r="AH1630" s="822"/>
      <c r="AI1630" s="822"/>
      <c r="AJ1630" s="822"/>
      <c r="AK1630" s="822"/>
      <c r="AL1630" s="822"/>
      <c r="AM1630" s="822"/>
      <c r="AN1630" s="822"/>
      <c r="AO1630" s="822"/>
      <c r="AP1630" s="822"/>
      <c r="AQ1630" s="822"/>
      <c r="AR1630" s="822"/>
      <c r="AS1630" s="822"/>
      <c r="AT1630" s="822"/>
      <c r="AU1630" s="822"/>
      <c r="AV1630" s="822"/>
      <c r="AW1630" s="822"/>
      <c r="AX1630" s="822"/>
      <c r="AY1630" s="822"/>
      <c r="AZ1630" s="822"/>
      <c r="BA1630" s="822"/>
      <c r="BB1630" s="822"/>
      <c r="BC1630" s="822"/>
      <c r="BD1630" s="822"/>
      <c r="BE1630" s="822"/>
      <c r="BF1630" s="822"/>
      <c r="BG1630" s="822"/>
      <c r="BH1630" s="822"/>
      <c r="BI1630" s="822"/>
      <c r="BJ1630" s="822"/>
      <c r="BK1630" s="822"/>
      <c r="BL1630" s="822"/>
      <c r="BM1630" s="822"/>
      <c r="BN1630" s="823"/>
      <c r="DH1630" s="240"/>
    </row>
    <row r="1631" spans="1:112" ht="23" customHeight="1">
      <c r="A1631" s="114" t="s">
        <v>704</v>
      </c>
      <c r="B1631" s="814" t="str">
        <f>UPPER(MEP1_Category)</f>
        <v>FIRE PROTECTION</v>
      </c>
      <c r="C1631" s="815"/>
      <c r="D1631" s="815"/>
      <c r="E1631" s="815"/>
      <c r="F1631" s="815"/>
      <c r="G1631" s="815"/>
      <c r="H1631" s="815"/>
      <c r="I1631" s="815"/>
      <c r="J1631" s="815"/>
      <c r="K1631" s="815"/>
      <c r="L1631" s="815"/>
      <c r="M1631" s="815"/>
      <c r="N1631" s="815"/>
      <c r="O1631" s="815"/>
      <c r="P1631" s="815"/>
      <c r="Q1631" s="816"/>
      <c r="R1631" s="817"/>
      <c r="S1631" s="817"/>
      <c r="T1631" s="817"/>
      <c r="U1631" s="818"/>
      <c r="V1631" s="819"/>
      <c r="W1631" s="820"/>
      <c r="X1631" s="820"/>
      <c r="Y1631" s="820"/>
      <c r="Z1631" s="820"/>
      <c r="AA1631" s="820"/>
      <c r="AB1631" s="820"/>
      <c r="AC1631" s="820"/>
      <c r="AD1631" s="820"/>
      <c r="AE1631" s="820"/>
      <c r="AF1631" s="791" t="str">
        <f>IF(MEP1_Labor=0,"",MEP1_Labor)</f>
        <v/>
      </c>
      <c r="AG1631" s="791"/>
      <c r="AH1631" s="791"/>
      <c r="AI1631" s="791"/>
      <c r="AJ1631" s="791" t="str">
        <f>IF(MEP1_Material=0,"",MEP1_Material)</f>
        <v/>
      </c>
      <c r="AK1631" s="791"/>
      <c r="AL1631" s="791"/>
      <c r="AM1631" s="791"/>
      <c r="AN1631" s="791" t="str">
        <f>IF(MEP1_Sub=0,"",MEP1_Sub)</f>
        <v/>
      </c>
      <c r="AO1631" s="791"/>
      <c r="AP1631" s="791"/>
      <c r="AQ1631" s="791"/>
      <c r="AR1631" s="358"/>
      <c r="AS1631" s="792" t="str">
        <f>IF(MEP1_Total=0,"",MEP1_Total)</f>
        <v/>
      </c>
      <c r="AT1631" s="792"/>
      <c r="AU1631" s="793"/>
      <c r="AV1631" s="793"/>
      <c r="AW1631" s="794"/>
      <c r="AX1631" s="371"/>
      <c r="AY1631" s="390"/>
      <c r="AZ1631" s="390"/>
      <c r="BA1631" s="390"/>
      <c r="BB1631" s="390"/>
      <c r="BC1631" s="390"/>
      <c r="BD1631" s="390"/>
      <c r="BE1631" s="390"/>
      <c r="BF1631" s="390"/>
      <c r="BG1631" s="390"/>
      <c r="BH1631" s="390"/>
      <c r="BI1631" s="390"/>
      <c r="BJ1631" s="390"/>
      <c r="BK1631" s="390"/>
      <c r="BL1631" s="390"/>
      <c r="BN1631" s="391"/>
      <c r="BP1631" s="378"/>
      <c r="DH1631" s="102"/>
    </row>
    <row r="1632" spans="1:112" hidden="1">
      <c r="A1632" s="110"/>
      <c r="B1632" s="786" t="s">
        <v>1050</v>
      </c>
      <c r="C1632" s="786"/>
      <c r="D1632" s="786"/>
      <c r="E1632" s="786"/>
      <c r="F1632" s="786"/>
      <c r="G1632" s="786"/>
      <c r="H1632" s="786"/>
      <c r="I1632" s="786"/>
      <c r="J1632" s="786"/>
      <c r="K1632" s="786"/>
      <c r="L1632" s="786"/>
      <c r="M1632" s="786"/>
      <c r="N1632" s="786"/>
      <c r="O1632" s="786"/>
      <c r="P1632" s="786"/>
      <c r="Q1632" s="786"/>
      <c r="R1632" s="787"/>
      <c r="S1632" s="787"/>
      <c r="T1632" s="788"/>
      <c r="U1632" s="787"/>
      <c r="V1632" s="787"/>
      <c r="W1632" s="783"/>
      <c r="X1632" s="789"/>
      <c r="Y1632" s="789"/>
      <c r="Z1632" s="781"/>
      <c r="AA1632" s="782"/>
      <c r="AB1632" s="783"/>
      <c r="AC1632" s="781"/>
      <c r="AD1632" s="782"/>
      <c r="AE1632" s="783"/>
      <c r="AF1632" s="784">
        <f>R1632*W1632</f>
        <v>0</v>
      </c>
      <c r="AG1632" s="784"/>
      <c r="AH1632" s="784"/>
      <c r="AI1632" s="784"/>
      <c r="AJ1632" s="784">
        <f t="shared" ref="AJ1632:AJ1671" si="764">R1632*Z1632</f>
        <v>0</v>
      </c>
      <c r="AK1632" s="784"/>
      <c r="AL1632" s="784"/>
      <c r="AM1632" s="784"/>
      <c r="AN1632" s="784">
        <f t="shared" ref="AN1632:AN1671" si="765">R1632*AC1632</f>
        <v>0</v>
      </c>
      <c r="AO1632" s="784"/>
      <c r="AP1632" s="784"/>
      <c r="AQ1632" s="784"/>
      <c r="AR1632" s="363"/>
      <c r="AS1632" s="785">
        <f t="shared" ref="AS1632:AS1671" si="766">SUM(AF1632:AQ1632)</f>
        <v>0</v>
      </c>
      <c r="AT1632" s="785"/>
      <c r="AU1632" s="785"/>
      <c r="AV1632" s="785"/>
      <c r="AW1632" s="785">
        <f t="shared" ref="AW1632:AW1671" si="767">SUM(AF1632:AQ1632)</f>
        <v>0</v>
      </c>
      <c r="AX1632" s="100"/>
      <c r="AY1632" s="116">
        <f t="shared" ref="AY1632:AY1671" si="768">AF1632</f>
        <v>0</v>
      </c>
      <c r="AZ1632" s="116">
        <f t="shared" ref="AZ1632:AZ1671" si="769">AJ1632</f>
        <v>0</v>
      </c>
      <c r="BA1632" s="116">
        <f t="shared" ref="BA1632:BA1671" si="770">AN1632</f>
        <v>0</v>
      </c>
      <c r="BB1632" s="116">
        <f t="shared" ref="BB1632:BB1671" si="771">SUM(AY1632:BA1632)</f>
        <v>0</v>
      </c>
      <c r="BC1632" s="115">
        <f>IFERROR(AY1632/$BB$5,0)</f>
        <v>0</v>
      </c>
      <c r="BD1632" s="116">
        <f t="shared" ref="BD1632:BD1671" si="772">BC1632*Allocated_Adders</f>
        <v>0</v>
      </c>
      <c r="BE1632" s="120">
        <f>AY1632+BD1632</f>
        <v>0</v>
      </c>
      <c r="BF1632" s="115">
        <f>IFERROR(AZ1632/$BB$5,0)</f>
        <v>0</v>
      </c>
      <c r="BG1632" s="116">
        <f t="shared" ref="BG1632:BG1671" si="773">BF1632*Allocated_Adders</f>
        <v>0</v>
      </c>
      <c r="BH1632" s="120">
        <f>AZ1632+BG1632</f>
        <v>0</v>
      </c>
      <c r="BI1632" s="115">
        <f>IFERROR(BA1632/$BB$5,0)</f>
        <v>0</v>
      </c>
      <c r="BJ1632" s="116">
        <f t="shared" ref="BJ1632:BJ1671" si="774">BI1632*Allocated_Adders</f>
        <v>0</v>
      </c>
      <c r="BK1632" s="120">
        <f>BA1632+BJ1632</f>
        <v>0</v>
      </c>
      <c r="BL1632" s="120">
        <f>BE1632+BH1632+BK1632</f>
        <v>0</v>
      </c>
      <c r="BN1632" s="375">
        <f t="shared" ref="BN1632:BN1671" si="775">IFERROR(AS1632/Total_Detailed_Estimate,0)</f>
        <v>0</v>
      </c>
      <c r="BP1632" s="380"/>
      <c r="DH1632" s="102"/>
    </row>
    <row r="1633" spans="1:112" hidden="1">
      <c r="A1633" s="110"/>
      <c r="B1633" s="786"/>
      <c r="C1633" s="786"/>
      <c r="D1633" s="786"/>
      <c r="E1633" s="786"/>
      <c r="F1633" s="786"/>
      <c r="G1633" s="786"/>
      <c r="H1633" s="786"/>
      <c r="I1633" s="786"/>
      <c r="J1633" s="786"/>
      <c r="K1633" s="786"/>
      <c r="L1633" s="786"/>
      <c r="M1633" s="786"/>
      <c r="N1633" s="786"/>
      <c r="O1633" s="786"/>
      <c r="P1633" s="786"/>
      <c r="Q1633" s="786"/>
      <c r="R1633" s="787"/>
      <c r="S1633" s="787"/>
      <c r="T1633" s="788"/>
      <c r="U1633" s="787"/>
      <c r="V1633" s="787"/>
      <c r="W1633" s="783"/>
      <c r="X1633" s="789"/>
      <c r="Y1633" s="789"/>
      <c r="Z1633" s="781"/>
      <c r="AA1633" s="782"/>
      <c r="AB1633" s="783"/>
      <c r="AC1633" s="781"/>
      <c r="AD1633" s="782"/>
      <c r="AE1633" s="783"/>
      <c r="AF1633" s="784">
        <f t="shared" ref="AF1633:AF1671" si="776">R1633*W1633</f>
        <v>0</v>
      </c>
      <c r="AG1633" s="784"/>
      <c r="AH1633" s="784"/>
      <c r="AI1633" s="784"/>
      <c r="AJ1633" s="784">
        <f t="shared" si="764"/>
        <v>0</v>
      </c>
      <c r="AK1633" s="784"/>
      <c r="AL1633" s="784"/>
      <c r="AM1633" s="784"/>
      <c r="AN1633" s="784">
        <f t="shared" si="765"/>
        <v>0</v>
      </c>
      <c r="AO1633" s="784"/>
      <c r="AP1633" s="784"/>
      <c r="AQ1633" s="784"/>
      <c r="AR1633" s="363"/>
      <c r="AS1633" s="785">
        <f t="shared" si="766"/>
        <v>0</v>
      </c>
      <c r="AT1633" s="785"/>
      <c r="AU1633" s="785"/>
      <c r="AV1633" s="785"/>
      <c r="AW1633" s="785">
        <f t="shared" si="767"/>
        <v>0</v>
      </c>
      <c r="AX1633" s="90"/>
      <c r="AY1633" s="116">
        <f t="shared" si="768"/>
        <v>0</v>
      </c>
      <c r="AZ1633" s="116">
        <f t="shared" si="769"/>
        <v>0</v>
      </c>
      <c r="BA1633" s="116">
        <f t="shared" si="770"/>
        <v>0</v>
      </c>
      <c r="BB1633" s="116">
        <f t="shared" si="771"/>
        <v>0</v>
      </c>
      <c r="BC1633" s="115">
        <f t="shared" ref="BC1633:BC1671" si="777">IFERROR(AY1633/$BB$5,0)</f>
        <v>0</v>
      </c>
      <c r="BD1633" s="116">
        <f t="shared" si="772"/>
        <v>0</v>
      </c>
      <c r="BE1633" s="120">
        <f t="shared" ref="BE1633:BE1671" si="778">AY1633+BD1633</f>
        <v>0</v>
      </c>
      <c r="BF1633" s="115">
        <f t="shared" ref="BF1633:BF1671" si="779">IFERROR(AZ1633/$BB$5,0)</f>
        <v>0</v>
      </c>
      <c r="BG1633" s="116">
        <f t="shared" si="773"/>
        <v>0</v>
      </c>
      <c r="BH1633" s="120">
        <f t="shared" ref="BH1633:BH1671" si="780">AZ1633+BG1633</f>
        <v>0</v>
      </c>
      <c r="BI1633" s="115">
        <f t="shared" ref="BI1633:BI1671" si="781">IFERROR(BA1633/$BB$5,0)</f>
        <v>0</v>
      </c>
      <c r="BJ1633" s="116">
        <f t="shared" si="774"/>
        <v>0</v>
      </c>
      <c r="BK1633" s="120">
        <f t="shared" ref="BK1633:BK1671" si="782">BA1633+BJ1633</f>
        <v>0</v>
      </c>
      <c r="BL1633" s="120">
        <f t="shared" ref="BL1633:BL1671" si="783">BE1633+BH1633+BK1633</f>
        <v>0</v>
      </c>
      <c r="BN1633" s="375">
        <f t="shared" si="775"/>
        <v>0</v>
      </c>
      <c r="BP1633" s="380"/>
      <c r="DH1633" s="102"/>
    </row>
    <row r="1634" spans="1:112" hidden="1">
      <c r="A1634" s="110"/>
      <c r="B1634" s="786" t="s">
        <v>1051</v>
      </c>
      <c r="C1634" s="786"/>
      <c r="D1634" s="786"/>
      <c r="E1634" s="786"/>
      <c r="F1634" s="786"/>
      <c r="G1634" s="786"/>
      <c r="H1634" s="786"/>
      <c r="I1634" s="786"/>
      <c r="J1634" s="786"/>
      <c r="K1634" s="786"/>
      <c r="L1634" s="786"/>
      <c r="M1634" s="786"/>
      <c r="N1634" s="786"/>
      <c r="O1634" s="786"/>
      <c r="P1634" s="786"/>
      <c r="Q1634" s="786"/>
      <c r="R1634" s="787"/>
      <c r="S1634" s="787"/>
      <c r="T1634" s="788"/>
      <c r="U1634" s="787" t="s">
        <v>7</v>
      </c>
      <c r="V1634" s="787"/>
      <c r="W1634" s="783"/>
      <c r="X1634" s="789"/>
      <c r="Y1634" s="789"/>
      <c r="Z1634" s="781"/>
      <c r="AA1634" s="782"/>
      <c r="AB1634" s="783"/>
      <c r="AC1634" s="781">
        <v>3</v>
      </c>
      <c r="AD1634" s="782"/>
      <c r="AE1634" s="783"/>
      <c r="AF1634" s="784">
        <f t="shared" si="776"/>
        <v>0</v>
      </c>
      <c r="AG1634" s="784"/>
      <c r="AH1634" s="784"/>
      <c r="AI1634" s="784"/>
      <c r="AJ1634" s="784">
        <f t="shared" si="764"/>
        <v>0</v>
      </c>
      <c r="AK1634" s="784"/>
      <c r="AL1634" s="784"/>
      <c r="AM1634" s="784"/>
      <c r="AN1634" s="784">
        <f t="shared" si="765"/>
        <v>0</v>
      </c>
      <c r="AO1634" s="784"/>
      <c r="AP1634" s="784"/>
      <c r="AQ1634" s="784"/>
      <c r="AR1634" s="363"/>
      <c r="AS1634" s="785">
        <f t="shared" si="766"/>
        <v>0</v>
      </c>
      <c r="AT1634" s="785"/>
      <c r="AU1634" s="785"/>
      <c r="AV1634" s="785"/>
      <c r="AW1634" s="785">
        <f t="shared" si="767"/>
        <v>0</v>
      </c>
      <c r="AX1634" s="91"/>
      <c r="AY1634" s="116">
        <f t="shared" si="768"/>
        <v>0</v>
      </c>
      <c r="AZ1634" s="116">
        <f t="shared" si="769"/>
        <v>0</v>
      </c>
      <c r="BA1634" s="116">
        <f t="shared" si="770"/>
        <v>0</v>
      </c>
      <c r="BB1634" s="116">
        <f t="shared" si="771"/>
        <v>0</v>
      </c>
      <c r="BC1634" s="115">
        <f t="shared" si="777"/>
        <v>0</v>
      </c>
      <c r="BD1634" s="116">
        <f t="shared" si="772"/>
        <v>0</v>
      </c>
      <c r="BE1634" s="120">
        <f t="shared" si="778"/>
        <v>0</v>
      </c>
      <c r="BF1634" s="115">
        <f t="shared" si="779"/>
        <v>0</v>
      </c>
      <c r="BG1634" s="116">
        <f t="shared" si="773"/>
        <v>0</v>
      </c>
      <c r="BH1634" s="120">
        <f t="shared" si="780"/>
        <v>0</v>
      </c>
      <c r="BI1634" s="115">
        <f t="shared" si="781"/>
        <v>0</v>
      </c>
      <c r="BJ1634" s="116">
        <f t="shared" si="774"/>
        <v>0</v>
      </c>
      <c r="BK1634" s="120">
        <f t="shared" si="782"/>
        <v>0</v>
      </c>
      <c r="BL1634" s="120">
        <f t="shared" si="783"/>
        <v>0</v>
      </c>
      <c r="BN1634" s="375">
        <f t="shared" si="775"/>
        <v>0</v>
      </c>
      <c r="BP1634" s="380"/>
      <c r="DH1634" s="102"/>
    </row>
    <row r="1635" spans="1:112" hidden="1">
      <c r="A1635" s="110"/>
      <c r="B1635" s="786"/>
      <c r="C1635" s="786"/>
      <c r="D1635" s="786"/>
      <c r="E1635" s="786"/>
      <c r="F1635" s="786"/>
      <c r="G1635" s="786"/>
      <c r="H1635" s="786"/>
      <c r="I1635" s="786"/>
      <c r="J1635" s="786"/>
      <c r="K1635" s="786"/>
      <c r="L1635" s="786"/>
      <c r="M1635" s="786"/>
      <c r="N1635" s="786"/>
      <c r="O1635" s="786"/>
      <c r="P1635" s="786"/>
      <c r="Q1635" s="786"/>
      <c r="R1635" s="787"/>
      <c r="S1635" s="787"/>
      <c r="T1635" s="788"/>
      <c r="U1635" s="787"/>
      <c r="V1635" s="787"/>
      <c r="W1635" s="783"/>
      <c r="X1635" s="789"/>
      <c r="Y1635" s="789"/>
      <c r="Z1635" s="781"/>
      <c r="AA1635" s="782"/>
      <c r="AB1635" s="783"/>
      <c r="AC1635" s="781"/>
      <c r="AD1635" s="782"/>
      <c r="AE1635" s="783"/>
      <c r="AF1635" s="784">
        <f t="shared" si="776"/>
        <v>0</v>
      </c>
      <c r="AG1635" s="784"/>
      <c r="AH1635" s="784"/>
      <c r="AI1635" s="784"/>
      <c r="AJ1635" s="784">
        <f t="shared" si="764"/>
        <v>0</v>
      </c>
      <c r="AK1635" s="784"/>
      <c r="AL1635" s="784"/>
      <c r="AM1635" s="784"/>
      <c r="AN1635" s="784">
        <f t="shared" si="765"/>
        <v>0</v>
      </c>
      <c r="AO1635" s="784"/>
      <c r="AP1635" s="784"/>
      <c r="AQ1635" s="784"/>
      <c r="AR1635" s="363"/>
      <c r="AS1635" s="785">
        <f t="shared" si="766"/>
        <v>0</v>
      </c>
      <c r="AT1635" s="785"/>
      <c r="AU1635" s="785"/>
      <c r="AV1635" s="785"/>
      <c r="AW1635" s="785">
        <f t="shared" si="767"/>
        <v>0</v>
      </c>
      <c r="AX1635" s="91"/>
      <c r="AY1635" s="116">
        <f t="shared" si="768"/>
        <v>0</v>
      </c>
      <c r="AZ1635" s="116">
        <f t="shared" si="769"/>
        <v>0</v>
      </c>
      <c r="BA1635" s="116">
        <f t="shared" si="770"/>
        <v>0</v>
      </c>
      <c r="BB1635" s="116">
        <f t="shared" si="771"/>
        <v>0</v>
      </c>
      <c r="BC1635" s="115">
        <f t="shared" si="777"/>
        <v>0</v>
      </c>
      <c r="BD1635" s="116">
        <f t="shared" si="772"/>
        <v>0</v>
      </c>
      <c r="BE1635" s="120">
        <f t="shared" si="778"/>
        <v>0</v>
      </c>
      <c r="BF1635" s="115">
        <f t="shared" si="779"/>
        <v>0</v>
      </c>
      <c r="BG1635" s="116">
        <f t="shared" si="773"/>
        <v>0</v>
      </c>
      <c r="BH1635" s="120">
        <f t="shared" si="780"/>
        <v>0</v>
      </c>
      <c r="BI1635" s="115">
        <f t="shared" si="781"/>
        <v>0</v>
      </c>
      <c r="BJ1635" s="116">
        <f t="shared" si="774"/>
        <v>0</v>
      </c>
      <c r="BK1635" s="120">
        <f t="shared" si="782"/>
        <v>0</v>
      </c>
      <c r="BL1635" s="120">
        <f t="shared" si="783"/>
        <v>0</v>
      </c>
      <c r="BN1635" s="375">
        <f t="shared" si="775"/>
        <v>0</v>
      </c>
      <c r="BP1635" s="380"/>
      <c r="DH1635" s="102"/>
    </row>
    <row r="1636" spans="1:112" hidden="1">
      <c r="A1636" s="110"/>
      <c r="B1636" s="786"/>
      <c r="C1636" s="786"/>
      <c r="D1636" s="786"/>
      <c r="E1636" s="786"/>
      <c r="F1636" s="786"/>
      <c r="G1636" s="786"/>
      <c r="H1636" s="786"/>
      <c r="I1636" s="786"/>
      <c r="J1636" s="786"/>
      <c r="K1636" s="786"/>
      <c r="L1636" s="786"/>
      <c r="M1636" s="786"/>
      <c r="N1636" s="786"/>
      <c r="O1636" s="786"/>
      <c r="P1636" s="786"/>
      <c r="Q1636" s="786"/>
      <c r="R1636" s="787"/>
      <c r="S1636" s="787"/>
      <c r="T1636" s="788"/>
      <c r="U1636" s="787"/>
      <c r="V1636" s="787"/>
      <c r="W1636" s="783"/>
      <c r="X1636" s="789"/>
      <c r="Y1636" s="789"/>
      <c r="Z1636" s="781"/>
      <c r="AA1636" s="782"/>
      <c r="AB1636" s="783"/>
      <c r="AC1636" s="781"/>
      <c r="AD1636" s="782"/>
      <c r="AE1636" s="783"/>
      <c r="AF1636" s="784">
        <f t="shared" si="776"/>
        <v>0</v>
      </c>
      <c r="AG1636" s="784"/>
      <c r="AH1636" s="784"/>
      <c r="AI1636" s="784"/>
      <c r="AJ1636" s="784">
        <f t="shared" si="764"/>
        <v>0</v>
      </c>
      <c r="AK1636" s="784"/>
      <c r="AL1636" s="784"/>
      <c r="AM1636" s="784"/>
      <c r="AN1636" s="784">
        <f t="shared" si="765"/>
        <v>0</v>
      </c>
      <c r="AO1636" s="784"/>
      <c r="AP1636" s="784"/>
      <c r="AQ1636" s="784"/>
      <c r="AR1636" s="363"/>
      <c r="AS1636" s="785">
        <f t="shared" si="766"/>
        <v>0</v>
      </c>
      <c r="AT1636" s="785"/>
      <c r="AU1636" s="785"/>
      <c r="AV1636" s="785"/>
      <c r="AW1636" s="785">
        <f t="shared" si="767"/>
        <v>0</v>
      </c>
      <c r="AX1636" s="91"/>
      <c r="AY1636" s="116">
        <f t="shared" si="768"/>
        <v>0</v>
      </c>
      <c r="AZ1636" s="116">
        <f t="shared" si="769"/>
        <v>0</v>
      </c>
      <c r="BA1636" s="116">
        <f t="shared" si="770"/>
        <v>0</v>
      </c>
      <c r="BB1636" s="116">
        <f t="shared" si="771"/>
        <v>0</v>
      </c>
      <c r="BC1636" s="115">
        <f t="shared" si="777"/>
        <v>0</v>
      </c>
      <c r="BD1636" s="116">
        <f t="shared" si="772"/>
        <v>0</v>
      </c>
      <c r="BE1636" s="120">
        <f t="shared" si="778"/>
        <v>0</v>
      </c>
      <c r="BF1636" s="115">
        <f t="shared" si="779"/>
        <v>0</v>
      </c>
      <c r="BG1636" s="116">
        <f t="shared" si="773"/>
        <v>0</v>
      </c>
      <c r="BH1636" s="120">
        <f t="shared" si="780"/>
        <v>0</v>
      </c>
      <c r="BI1636" s="115">
        <f t="shared" si="781"/>
        <v>0</v>
      </c>
      <c r="BJ1636" s="116">
        <f t="shared" si="774"/>
        <v>0</v>
      </c>
      <c r="BK1636" s="120">
        <f t="shared" si="782"/>
        <v>0</v>
      </c>
      <c r="BL1636" s="120">
        <f t="shared" si="783"/>
        <v>0</v>
      </c>
      <c r="BN1636" s="375">
        <f t="shared" si="775"/>
        <v>0</v>
      </c>
      <c r="BP1636" s="380"/>
      <c r="DH1636" s="102"/>
    </row>
    <row r="1637" spans="1:112" hidden="1">
      <c r="A1637" s="110"/>
      <c r="B1637" s="786"/>
      <c r="C1637" s="786"/>
      <c r="D1637" s="786"/>
      <c r="E1637" s="786"/>
      <c r="F1637" s="786"/>
      <c r="G1637" s="786"/>
      <c r="H1637" s="786"/>
      <c r="I1637" s="786"/>
      <c r="J1637" s="786"/>
      <c r="K1637" s="786"/>
      <c r="L1637" s="786"/>
      <c r="M1637" s="786"/>
      <c r="N1637" s="786"/>
      <c r="O1637" s="786"/>
      <c r="P1637" s="786"/>
      <c r="Q1637" s="786"/>
      <c r="R1637" s="787"/>
      <c r="S1637" s="787"/>
      <c r="T1637" s="788"/>
      <c r="U1637" s="787"/>
      <c r="V1637" s="787"/>
      <c r="W1637" s="783"/>
      <c r="X1637" s="789"/>
      <c r="Y1637" s="789"/>
      <c r="Z1637" s="781"/>
      <c r="AA1637" s="782"/>
      <c r="AB1637" s="783"/>
      <c r="AC1637" s="781"/>
      <c r="AD1637" s="782"/>
      <c r="AE1637" s="783"/>
      <c r="AF1637" s="784">
        <f t="shared" si="776"/>
        <v>0</v>
      </c>
      <c r="AG1637" s="784"/>
      <c r="AH1637" s="784"/>
      <c r="AI1637" s="784"/>
      <c r="AJ1637" s="784">
        <f t="shared" si="764"/>
        <v>0</v>
      </c>
      <c r="AK1637" s="784"/>
      <c r="AL1637" s="784"/>
      <c r="AM1637" s="784"/>
      <c r="AN1637" s="784">
        <f t="shared" si="765"/>
        <v>0</v>
      </c>
      <c r="AO1637" s="784"/>
      <c r="AP1637" s="784"/>
      <c r="AQ1637" s="784"/>
      <c r="AR1637" s="363"/>
      <c r="AS1637" s="785">
        <f t="shared" si="766"/>
        <v>0</v>
      </c>
      <c r="AT1637" s="785"/>
      <c r="AU1637" s="785"/>
      <c r="AV1637" s="785"/>
      <c r="AW1637" s="785">
        <f t="shared" si="767"/>
        <v>0</v>
      </c>
      <c r="AX1637" s="91"/>
      <c r="AY1637" s="116">
        <f t="shared" si="768"/>
        <v>0</v>
      </c>
      <c r="AZ1637" s="116">
        <f t="shared" si="769"/>
        <v>0</v>
      </c>
      <c r="BA1637" s="116">
        <f t="shared" si="770"/>
        <v>0</v>
      </c>
      <c r="BB1637" s="116">
        <f t="shared" si="771"/>
        <v>0</v>
      </c>
      <c r="BC1637" s="115">
        <f t="shared" si="777"/>
        <v>0</v>
      </c>
      <c r="BD1637" s="116">
        <f t="shared" si="772"/>
        <v>0</v>
      </c>
      <c r="BE1637" s="120">
        <f t="shared" si="778"/>
        <v>0</v>
      </c>
      <c r="BF1637" s="115">
        <f t="shared" si="779"/>
        <v>0</v>
      </c>
      <c r="BG1637" s="116">
        <f t="shared" si="773"/>
        <v>0</v>
      </c>
      <c r="BH1637" s="120">
        <f t="shared" si="780"/>
        <v>0</v>
      </c>
      <c r="BI1637" s="115">
        <f t="shared" si="781"/>
        <v>0</v>
      </c>
      <c r="BJ1637" s="116">
        <f t="shared" si="774"/>
        <v>0</v>
      </c>
      <c r="BK1637" s="120">
        <f t="shared" si="782"/>
        <v>0</v>
      </c>
      <c r="BL1637" s="120">
        <f t="shared" si="783"/>
        <v>0</v>
      </c>
      <c r="BN1637" s="375">
        <f t="shared" si="775"/>
        <v>0</v>
      </c>
      <c r="BP1637" s="380"/>
      <c r="DH1637" s="102"/>
    </row>
    <row r="1638" spans="1:112" hidden="1">
      <c r="A1638" s="110"/>
      <c r="B1638" s="786"/>
      <c r="C1638" s="786"/>
      <c r="D1638" s="786"/>
      <c r="E1638" s="786"/>
      <c r="F1638" s="786"/>
      <c r="G1638" s="786"/>
      <c r="H1638" s="786"/>
      <c r="I1638" s="786"/>
      <c r="J1638" s="786"/>
      <c r="K1638" s="786"/>
      <c r="L1638" s="786"/>
      <c r="M1638" s="786"/>
      <c r="N1638" s="786"/>
      <c r="O1638" s="786"/>
      <c r="P1638" s="786"/>
      <c r="Q1638" s="786"/>
      <c r="R1638" s="787"/>
      <c r="S1638" s="787"/>
      <c r="T1638" s="788"/>
      <c r="U1638" s="787"/>
      <c r="V1638" s="787"/>
      <c r="W1638" s="783"/>
      <c r="X1638" s="789"/>
      <c r="Y1638" s="789"/>
      <c r="Z1638" s="781"/>
      <c r="AA1638" s="782"/>
      <c r="AB1638" s="783"/>
      <c r="AC1638" s="781"/>
      <c r="AD1638" s="782"/>
      <c r="AE1638" s="783"/>
      <c r="AF1638" s="784">
        <f t="shared" si="776"/>
        <v>0</v>
      </c>
      <c r="AG1638" s="784"/>
      <c r="AH1638" s="784"/>
      <c r="AI1638" s="784"/>
      <c r="AJ1638" s="784">
        <f t="shared" si="764"/>
        <v>0</v>
      </c>
      <c r="AK1638" s="784"/>
      <c r="AL1638" s="784"/>
      <c r="AM1638" s="784"/>
      <c r="AN1638" s="784">
        <f t="shared" si="765"/>
        <v>0</v>
      </c>
      <c r="AO1638" s="784"/>
      <c r="AP1638" s="784"/>
      <c r="AQ1638" s="784"/>
      <c r="AR1638" s="363"/>
      <c r="AS1638" s="785">
        <f t="shared" si="766"/>
        <v>0</v>
      </c>
      <c r="AT1638" s="785"/>
      <c r="AU1638" s="785"/>
      <c r="AV1638" s="785"/>
      <c r="AW1638" s="785">
        <f t="shared" si="767"/>
        <v>0</v>
      </c>
      <c r="AX1638" s="91"/>
      <c r="AY1638" s="116">
        <f t="shared" si="768"/>
        <v>0</v>
      </c>
      <c r="AZ1638" s="116">
        <f t="shared" si="769"/>
        <v>0</v>
      </c>
      <c r="BA1638" s="116">
        <f t="shared" si="770"/>
        <v>0</v>
      </c>
      <c r="BB1638" s="116">
        <f t="shared" si="771"/>
        <v>0</v>
      </c>
      <c r="BC1638" s="115">
        <f t="shared" si="777"/>
        <v>0</v>
      </c>
      <c r="BD1638" s="116">
        <f t="shared" si="772"/>
        <v>0</v>
      </c>
      <c r="BE1638" s="120">
        <f t="shared" si="778"/>
        <v>0</v>
      </c>
      <c r="BF1638" s="115">
        <f t="shared" si="779"/>
        <v>0</v>
      </c>
      <c r="BG1638" s="116">
        <f t="shared" si="773"/>
        <v>0</v>
      </c>
      <c r="BH1638" s="120">
        <f t="shared" si="780"/>
        <v>0</v>
      </c>
      <c r="BI1638" s="115">
        <f t="shared" si="781"/>
        <v>0</v>
      </c>
      <c r="BJ1638" s="116">
        <f t="shared" si="774"/>
        <v>0</v>
      </c>
      <c r="BK1638" s="120">
        <f t="shared" si="782"/>
        <v>0</v>
      </c>
      <c r="BL1638" s="120">
        <f t="shared" si="783"/>
        <v>0</v>
      </c>
      <c r="BN1638" s="375">
        <f t="shared" si="775"/>
        <v>0</v>
      </c>
      <c r="BP1638" s="380"/>
      <c r="DH1638" s="102"/>
    </row>
    <row r="1639" spans="1:112" hidden="1">
      <c r="A1639" s="110"/>
      <c r="B1639" s="786"/>
      <c r="C1639" s="786"/>
      <c r="D1639" s="786"/>
      <c r="E1639" s="786"/>
      <c r="F1639" s="786"/>
      <c r="G1639" s="786"/>
      <c r="H1639" s="786"/>
      <c r="I1639" s="786"/>
      <c r="J1639" s="786"/>
      <c r="K1639" s="786"/>
      <c r="L1639" s="786"/>
      <c r="M1639" s="786"/>
      <c r="N1639" s="786"/>
      <c r="O1639" s="786"/>
      <c r="P1639" s="786"/>
      <c r="Q1639" s="786"/>
      <c r="R1639" s="787"/>
      <c r="S1639" s="787"/>
      <c r="T1639" s="788"/>
      <c r="U1639" s="787"/>
      <c r="V1639" s="787"/>
      <c r="W1639" s="783"/>
      <c r="X1639" s="789"/>
      <c r="Y1639" s="789"/>
      <c r="Z1639" s="781"/>
      <c r="AA1639" s="782"/>
      <c r="AB1639" s="783"/>
      <c r="AC1639" s="781"/>
      <c r="AD1639" s="782"/>
      <c r="AE1639" s="783"/>
      <c r="AF1639" s="784">
        <f t="shared" si="776"/>
        <v>0</v>
      </c>
      <c r="AG1639" s="784"/>
      <c r="AH1639" s="784"/>
      <c r="AI1639" s="784"/>
      <c r="AJ1639" s="784">
        <f t="shared" si="764"/>
        <v>0</v>
      </c>
      <c r="AK1639" s="784"/>
      <c r="AL1639" s="784"/>
      <c r="AM1639" s="784"/>
      <c r="AN1639" s="784">
        <f t="shared" si="765"/>
        <v>0</v>
      </c>
      <c r="AO1639" s="784"/>
      <c r="AP1639" s="784"/>
      <c r="AQ1639" s="784"/>
      <c r="AR1639" s="363"/>
      <c r="AS1639" s="785">
        <f t="shared" si="766"/>
        <v>0</v>
      </c>
      <c r="AT1639" s="785"/>
      <c r="AU1639" s="785"/>
      <c r="AV1639" s="785"/>
      <c r="AW1639" s="785">
        <f t="shared" si="767"/>
        <v>0</v>
      </c>
      <c r="AX1639" s="91"/>
      <c r="AY1639" s="116">
        <f t="shared" si="768"/>
        <v>0</v>
      </c>
      <c r="AZ1639" s="116">
        <f t="shared" si="769"/>
        <v>0</v>
      </c>
      <c r="BA1639" s="116">
        <f t="shared" si="770"/>
        <v>0</v>
      </c>
      <c r="BB1639" s="116">
        <f t="shared" si="771"/>
        <v>0</v>
      </c>
      <c r="BC1639" s="115">
        <f t="shared" si="777"/>
        <v>0</v>
      </c>
      <c r="BD1639" s="116">
        <f t="shared" si="772"/>
        <v>0</v>
      </c>
      <c r="BE1639" s="120">
        <f t="shared" si="778"/>
        <v>0</v>
      </c>
      <c r="BF1639" s="115">
        <f t="shared" si="779"/>
        <v>0</v>
      </c>
      <c r="BG1639" s="116">
        <f t="shared" si="773"/>
        <v>0</v>
      </c>
      <c r="BH1639" s="120">
        <f t="shared" si="780"/>
        <v>0</v>
      </c>
      <c r="BI1639" s="115">
        <f t="shared" si="781"/>
        <v>0</v>
      </c>
      <c r="BJ1639" s="116">
        <f t="shared" si="774"/>
        <v>0</v>
      </c>
      <c r="BK1639" s="120">
        <f t="shared" si="782"/>
        <v>0</v>
      </c>
      <c r="BL1639" s="120">
        <f t="shared" si="783"/>
        <v>0</v>
      </c>
      <c r="BN1639" s="375">
        <f t="shared" si="775"/>
        <v>0</v>
      </c>
      <c r="BP1639" s="380"/>
      <c r="DH1639" s="102"/>
    </row>
    <row r="1640" spans="1:112" hidden="1">
      <c r="A1640" s="110"/>
      <c r="B1640" s="786"/>
      <c r="C1640" s="786"/>
      <c r="D1640" s="786"/>
      <c r="E1640" s="786"/>
      <c r="F1640" s="786"/>
      <c r="G1640" s="786"/>
      <c r="H1640" s="786"/>
      <c r="I1640" s="786"/>
      <c r="J1640" s="786"/>
      <c r="K1640" s="786"/>
      <c r="L1640" s="786"/>
      <c r="M1640" s="786"/>
      <c r="N1640" s="786"/>
      <c r="O1640" s="786"/>
      <c r="P1640" s="786"/>
      <c r="Q1640" s="786"/>
      <c r="R1640" s="787"/>
      <c r="S1640" s="787"/>
      <c r="T1640" s="788"/>
      <c r="U1640" s="787"/>
      <c r="V1640" s="787"/>
      <c r="W1640" s="783"/>
      <c r="X1640" s="789"/>
      <c r="Y1640" s="789"/>
      <c r="Z1640" s="781"/>
      <c r="AA1640" s="782"/>
      <c r="AB1640" s="783"/>
      <c r="AC1640" s="781"/>
      <c r="AD1640" s="782"/>
      <c r="AE1640" s="783"/>
      <c r="AF1640" s="784">
        <f t="shared" si="776"/>
        <v>0</v>
      </c>
      <c r="AG1640" s="784"/>
      <c r="AH1640" s="784"/>
      <c r="AI1640" s="784"/>
      <c r="AJ1640" s="784">
        <f t="shared" si="764"/>
        <v>0</v>
      </c>
      <c r="AK1640" s="784"/>
      <c r="AL1640" s="784"/>
      <c r="AM1640" s="784"/>
      <c r="AN1640" s="784">
        <f t="shared" si="765"/>
        <v>0</v>
      </c>
      <c r="AO1640" s="784"/>
      <c r="AP1640" s="784"/>
      <c r="AQ1640" s="784"/>
      <c r="AR1640" s="363"/>
      <c r="AS1640" s="785">
        <f t="shared" si="766"/>
        <v>0</v>
      </c>
      <c r="AT1640" s="785"/>
      <c r="AU1640" s="785"/>
      <c r="AV1640" s="785"/>
      <c r="AW1640" s="785">
        <f t="shared" si="767"/>
        <v>0</v>
      </c>
      <c r="AX1640" s="91"/>
      <c r="AY1640" s="116">
        <f t="shared" si="768"/>
        <v>0</v>
      </c>
      <c r="AZ1640" s="116">
        <f t="shared" si="769"/>
        <v>0</v>
      </c>
      <c r="BA1640" s="116">
        <f t="shared" si="770"/>
        <v>0</v>
      </c>
      <c r="BB1640" s="116">
        <f t="shared" si="771"/>
        <v>0</v>
      </c>
      <c r="BC1640" s="115">
        <f t="shared" si="777"/>
        <v>0</v>
      </c>
      <c r="BD1640" s="116">
        <f t="shared" si="772"/>
        <v>0</v>
      </c>
      <c r="BE1640" s="120">
        <f t="shared" si="778"/>
        <v>0</v>
      </c>
      <c r="BF1640" s="115">
        <f t="shared" si="779"/>
        <v>0</v>
      </c>
      <c r="BG1640" s="116">
        <f t="shared" si="773"/>
        <v>0</v>
      </c>
      <c r="BH1640" s="120">
        <f t="shared" si="780"/>
        <v>0</v>
      </c>
      <c r="BI1640" s="115">
        <f t="shared" si="781"/>
        <v>0</v>
      </c>
      <c r="BJ1640" s="116">
        <f t="shared" si="774"/>
        <v>0</v>
      </c>
      <c r="BK1640" s="120">
        <f t="shared" si="782"/>
        <v>0</v>
      </c>
      <c r="BL1640" s="120">
        <f t="shared" si="783"/>
        <v>0</v>
      </c>
      <c r="BN1640" s="375">
        <f t="shared" si="775"/>
        <v>0</v>
      </c>
      <c r="BP1640" s="380"/>
      <c r="DH1640" s="102"/>
    </row>
    <row r="1641" spans="1:112" hidden="1">
      <c r="A1641" s="110"/>
      <c r="B1641" s="786"/>
      <c r="C1641" s="786"/>
      <c r="D1641" s="786"/>
      <c r="E1641" s="786"/>
      <c r="F1641" s="786"/>
      <c r="G1641" s="786"/>
      <c r="H1641" s="786"/>
      <c r="I1641" s="786"/>
      <c r="J1641" s="786"/>
      <c r="K1641" s="786"/>
      <c r="L1641" s="786"/>
      <c r="M1641" s="786"/>
      <c r="N1641" s="786"/>
      <c r="O1641" s="786"/>
      <c r="P1641" s="786"/>
      <c r="Q1641" s="786"/>
      <c r="R1641" s="787"/>
      <c r="S1641" s="787"/>
      <c r="T1641" s="788"/>
      <c r="U1641" s="787"/>
      <c r="V1641" s="787"/>
      <c r="W1641" s="783"/>
      <c r="X1641" s="789"/>
      <c r="Y1641" s="789"/>
      <c r="Z1641" s="781"/>
      <c r="AA1641" s="782"/>
      <c r="AB1641" s="783"/>
      <c r="AC1641" s="781"/>
      <c r="AD1641" s="782"/>
      <c r="AE1641" s="783"/>
      <c r="AF1641" s="784">
        <f t="shared" si="776"/>
        <v>0</v>
      </c>
      <c r="AG1641" s="784"/>
      <c r="AH1641" s="784"/>
      <c r="AI1641" s="784"/>
      <c r="AJ1641" s="784">
        <f t="shared" si="764"/>
        <v>0</v>
      </c>
      <c r="AK1641" s="784"/>
      <c r="AL1641" s="784"/>
      <c r="AM1641" s="784"/>
      <c r="AN1641" s="784">
        <f t="shared" si="765"/>
        <v>0</v>
      </c>
      <c r="AO1641" s="784"/>
      <c r="AP1641" s="784"/>
      <c r="AQ1641" s="784"/>
      <c r="AR1641" s="363"/>
      <c r="AS1641" s="785">
        <f t="shared" si="766"/>
        <v>0</v>
      </c>
      <c r="AT1641" s="785"/>
      <c r="AU1641" s="785"/>
      <c r="AV1641" s="785"/>
      <c r="AW1641" s="785">
        <f t="shared" si="767"/>
        <v>0</v>
      </c>
      <c r="AX1641" s="91"/>
      <c r="AY1641" s="116">
        <f t="shared" si="768"/>
        <v>0</v>
      </c>
      <c r="AZ1641" s="116">
        <f t="shared" si="769"/>
        <v>0</v>
      </c>
      <c r="BA1641" s="116">
        <f t="shared" si="770"/>
        <v>0</v>
      </c>
      <c r="BB1641" s="116">
        <f t="shared" si="771"/>
        <v>0</v>
      </c>
      <c r="BC1641" s="115">
        <f t="shared" si="777"/>
        <v>0</v>
      </c>
      <c r="BD1641" s="116">
        <f t="shared" si="772"/>
        <v>0</v>
      </c>
      <c r="BE1641" s="120">
        <f t="shared" si="778"/>
        <v>0</v>
      </c>
      <c r="BF1641" s="115">
        <f t="shared" si="779"/>
        <v>0</v>
      </c>
      <c r="BG1641" s="116">
        <f t="shared" si="773"/>
        <v>0</v>
      </c>
      <c r="BH1641" s="120">
        <f t="shared" si="780"/>
        <v>0</v>
      </c>
      <c r="BI1641" s="115">
        <f t="shared" si="781"/>
        <v>0</v>
      </c>
      <c r="BJ1641" s="116">
        <f t="shared" si="774"/>
        <v>0</v>
      </c>
      <c r="BK1641" s="120">
        <f t="shared" si="782"/>
        <v>0</v>
      </c>
      <c r="BL1641" s="120">
        <f t="shared" si="783"/>
        <v>0</v>
      </c>
      <c r="BN1641" s="375">
        <f t="shared" si="775"/>
        <v>0</v>
      </c>
      <c r="BP1641" s="380"/>
      <c r="DH1641" s="102"/>
    </row>
    <row r="1642" spans="1:112" hidden="1">
      <c r="A1642" s="110"/>
      <c r="B1642" s="786"/>
      <c r="C1642" s="786"/>
      <c r="D1642" s="786"/>
      <c r="E1642" s="786"/>
      <c r="F1642" s="786"/>
      <c r="G1642" s="786"/>
      <c r="H1642" s="786"/>
      <c r="I1642" s="786"/>
      <c r="J1642" s="786"/>
      <c r="K1642" s="786"/>
      <c r="L1642" s="786"/>
      <c r="M1642" s="786"/>
      <c r="N1642" s="786"/>
      <c r="O1642" s="786"/>
      <c r="P1642" s="786"/>
      <c r="Q1642" s="786"/>
      <c r="R1642" s="787"/>
      <c r="S1642" s="787"/>
      <c r="T1642" s="788"/>
      <c r="U1642" s="787"/>
      <c r="V1642" s="787"/>
      <c r="W1642" s="783"/>
      <c r="X1642" s="789"/>
      <c r="Y1642" s="789"/>
      <c r="Z1642" s="781"/>
      <c r="AA1642" s="782"/>
      <c r="AB1642" s="783"/>
      <c r="AC1642" s="781"/>
      <c r="AD1642" s="782"/>
      <c r="AE1642" s="783"/>
      <c r="AF1642" s="784">
        <f t="shared" si="776"/>
        <v>0</v>
      </c>
      <c r="AG1642" s="784"/>
      <c r="AH1642" s="784"/>
      <c r="AI1642" s="784"/>
      <c r="AJ1642" s="784">
        <f t="shared" si="764"/>
        <v>0</v>
      </c>
      <c r="AK1642" s="784"/>
      <c r="AL1642" s="784"/>
      <c r="AM1642" s="784"/>
      <c r="AN1642" s="784">
        <f t="shared" si="765"/>
        <v>0</v>
      </c>
      <c r="AO1642" s="784"/>
      <c r="AP1642" s="784"/>
      <c r="AQ1642" s="784"/>
      <c r="AR1642" s="363"/>
      <c r="AS1642" s="785">
        <f t="shared" si="766"/>
        <v>0</v>
      </c>
      <c r="AT1642" s="785"/>
      <c r="AU1642" s="785"/>
      <c r="AV1642" s="785"/>
      <c r="AW1642" s="785">
        <f t="shared" si="767"/>
        <v>0</v>
      </c>
      <c r="AX1642" s="91"/>
      <c r="AY1642" s="116">
        <f t="shared" si="768"/>
        <v>0</v>
      </c>
      <c r="AZ1642" s="116">
        <f t="shared" si="769"/>
        <v>0</v>
      </c>
      <c r="BA1642" s="116">
        <f t="shared" si="770"/>
        <v>0</v>
      </c>
      <c r="BB1642" s="116">
        <f t="shared" si="771"/>
        <v>0</v>
      </c>
      <c r="BC1642" s="115">
        <f t="shared" si="777"/>
        <v>0</v>
      </c>
      <c r="BD1642" s="116">
        <f t="shared" si="772"/>
        <v>0</v>
      </c>
      <c r="BE1642" s="120">
        <f t="shared" si="778"/>
        <v>0</v>
      </c>
      <c r="BF1642" s="115">
        <f t="shared" si="779"/>
        <v>0</v>
      </c>
      <c r="BG1642" s="116">
        <f t="shared" si="773"/>
        <v>0</v>
      </c>
      <c r="BH1642" s="120">
        <f t="shared" si="780"/>
        <v>0</v>
      </c>
      <c r="BI1642" s="115">
        <f t="shared" si="781"/>
        <v>0</v>
      </c>
      <c r="BJ1642" s="116">
        <f t="shared" si="774"/>
        <v>0</v>
      </c>
      <c r="BK1642" s="120">
        <f t="shared" si="782"/>
        <v>0</v>
      </c>
      <c r="BL1642" s="120">
        <f t="shared" si="783"/>
        <v>0</v>
      </c>
      <c r="BN1642" s="375">
        <f t="shared" si="775"/>
        <v>0</v>
      </c>
      <c r="BP1642" s="380"/>
      <c r="DH1642" s="102"/>
    </row>
    <row r="1643" spans="1:112" hidden="1">
      <c r="A1643" s="110"/>
      <c r="B1643" s="786"/>
      <c r="C1643" s="786"/>
      <c r="D1643" s="786"/>
      <c r="E1643" s="786"/>
      <c r="F1643" s="786"/>
      <c r="G1643" s="786"/>
      <c r="H1643" s="786"/>
      <c r="I1643" s="786"/>
      <c r="J1643" s="786"/>
      <c r="K1643" s="786"/>
      <c r="L1643" s="786"/>
      <c r="M1643" s="786"/>
      <c r="N1643" s="786"/>
      <c r="O1643" s="786"/>
      <c r="P1643" s="786"/>
      <c r="Q1643" s="786"/>
      <c r="R1643" s="787"/>
      <c r="S1643" s="787"/>
      <c r="T1643" s="788"/>
      <c r="U1643" s="787"/>
      <c r="V1643" s="787"/>
      <c r="W1643" s="783"/>
      <c r="X1643" s="789"/>
      <c r="Y1643" s="789"/>
      <c r="Z1643" s="781"/>
      <c r="AA1643" s="782"/>
      <c r="AB1643" s="783"/>
      <c r="AC1643" s="781"/>
      <c r="AD1643" s="782"/>
      <c r="AE1643" s="783"/>
      <c r="AF1643" s="784">
        <f t="shared" si="776"/>
        <v>0</v>
      </c>
      <c r="AG1643" s="784"/>
      <c r="AH1643" s="784"/>
      <c r="AI1643" s="784"/>
      <c r="AJ1643" s="784">
        <f t="shared" si="764"/>
        <v>0</v>
      </c>
      <c r="AK1643" s="784"/>
      <c r="AL1643" s="784"/>
      <c r="AM1643" s="784"/>
      <c r="AN1643" s="784">
        <f t="shared" si="765"/>
        <v>0</v>
      </c>
      <c r="AO1643" s="784"/>
      <c r="AP1643" s="784"/>
      <c r="AQ1643" s="784"/>
      <c r="AR1643" s="363"/>
      <c r="AS1643" s="785">
        <f t="shared" si="766"/>
        <v>0</v>
      </c>
      <c r="AT1643" s="785"/>
      <c r="AU1643" s="785"/>
      <c r="AV1643" s="785"/>
      <c r="AW1643" s="785">
        <f t="shared" si="767"/>
        <v>0</v>
      </c>
      <c r="AX1643" s="91"/>
      <c r="AY1643" s="116">
        <f t="shared" si="768"/>
        <v>0</v>
      </c>
      <c r="AZ1643" s="116">
        <f t="shared" si="769"/>
        <v>0</v>
      </c>
      <c r="BA1643" s="116">
        <f t="shared" si="770"/>
        <v>0</v>
      </c>
      <c r="BB1643" s="116">
        <f t="shared" si="771"/>
        <v>0</v>
      </c>
      <c r="BC1643" s="115">
        <f t="shared" si="777"/>
        <v>0</v>
      </c>
      <c r="BD1643" s="116">
        <f t="shared" si="772"/>
        <v>0</v>
      </c>
      <c r="BE1643" s="120">
        <f t="shared" si="778"/>
        <v>0</v>
      </c>
      <c r="BF1643" s="115">
        <f t="shared" si="779"/>
        <v>0</v>
      </c>
      <c r="BG1643" s="116">
        <f t="shared" si="773"/>
        <v>0</v>
      </c>
      <c r="BH1643" s="120">
        <f t="shared" si="780"/>
        <v>0</v>
      </c>
      <c r="BI1643" s="115">
        <f t="shared" si="781"/>
        <v>0</v>
      </c>
      <c r="BJ1643" s="116">
        <f t="shared" si="774"/>
        <v>0</v>
      </c>
      <c r="BK1643" s="120">
        <f t="shared" si="782"/>
        <v>0</v>
      </c>
      <c r="BL1643" s="120">
        <f t="shared" si="783"/>
        <v>0</v>
      </c>
      <c r="BN1643" s="375">
        <f t="shared" si="775"/>
        <v>0</v>
      </c>
      <c r="BP1643" s="380"/>
      <c r="DH1643" s="102"/>
    </row>
    <row r="1644" spans="1:112" hidden="1">
      <c r="A1644" s="110"/>
      <c r="B1644" s="786"/>
      <c r="C1644" s="786"/>
      <c r="D1644" s="786"/>
      <c r="E1644" s="786"/>
      <c r="F1644" s="786"/>
      <c r="G1644" s="786"/>
      <c r="H1644" s="786"/>
      <c r="I1644" s="786"/>
      <c r="J1644" s="786"/>
      <c r="K1644" s="786"/>
      <c r="L1644" s="786"/>
      <c r="M1644" s="786"/>
      <c r="N1644" s="786"/>
      <c r="O1644" s="786"/>
      <c r="P1644" s="786"/>
      <c r="Q1644" s="786"/>
      <c r="R1644" s="787"/>
      <c r="S1644" s="787"/>
      <c r="T1644" s="788"/>
      <c r="U1644" s="787"/>
      <c r="V1644" s="787"/>
      <c r="W1644" s="783"/>
      <c r="X1644" s="789"/>
      <c r="Y1644" s="789"/>
      <c r="Z1644" s="781"/>
      <c r="AA1644" s="782"/>
      <c r="AB1644" s="783"/>
      <c r="AC1644" s="781"/>
      <c r="AD1644" s="782"/>
      <c r="AE1644" s="783"/>
      <c r="AF1644" s="784">
        <f t="shared" si="776"/>
        <v>0</v>
      </c>
      <c r="AG1644" s="784"/>
      <c r="AH1644" s="784"/>
      <c r="AI1644" s="784"/>
      <c r="AJ1644" s="784">
        <f t="shared" si="764"/>
        <v>0</v>
      </c>
      <c r="AK1644" s="784"/>
      <c r="AL1644" s="784"/>
      <c r="AM1644" s="784"/>
      <c r="AN1644" s="784">
        <f t="shared" si="765"/>
        <v>0</v>
      </c>
      <c r="AO1644" s="784"/>
      <c r="AP1644" s="784"/>
      <c r="AQ1644" s="784"/>
      <c r="AR1644" s="363"/>
      <c r="AS1644" s="785">
        <f t="shared" si="766"/>
        <v>0</v>
      </c>
      <c r="AT1644" s="785"/>
      <c r="AU1644" s="785"/>
      <c r="AV1644" s="785"/>
      <c r="AW1644" s="785">
        <f t="shared" si="767"/>
        <v>0</v>
      </c>
      <c r="AX1644" s="91"/>
      <c r="AY1644" s="116">
        <f t="shared" si="768"/>
        <v>0</v>
      </c>
      <c r="AZ1644" s="116">
        <f t="shared" si="769"/>
        <v>0</v>
      </c>
      <c r="BA1644" s="116">
        <f t="shared" si="770"/>
        <v>0</v>
      </c>
      <c r="BB1644" s="116">
        <f t="shared" si="771"/>
        <v>0</v>
      </c>
      <c r="BC1644" s="115">
        <f t="shared" si="777"/>
        <v>0</v>
      </c>
      <c r="BD1644" s="116">
        <f t="shared" si="772"/>
        <v>0</v>
      </c>
      <c r="BE1644" s="120">
        <f t="shared" si="778"/>
        <v>0</v>
      </c>
      <c r="BF1644" s="115">
        <f t="shared" si="779"/>
        <v>0</v>
      </c>
      <c r="BG1644" s="116">
        <f t="shared" si="773"/>
        <v>0</v>
      </c>
      <c r="BH1644" s="120">
        <f t="shared" si="780"/>
        <v>0</v>
      </c>
      <c r="BI1644" s="115">
        <f t="shared" si="781"/>
        <v>0</v>
      </c>
      <c r="BJ1644" s="116">
        <f t="shared" si="774"/>
        <v>0</v>
      </c>
      <c r="BK1644" s="120">
        <f t="shared" si="782"/>
        <v>0</v>
      </c>
      <c r="BL1644" s="120">
        <f t="shared" si="783"/>
        <v>0</v>
      </c>
      <c r="BN1644" s="375">
        <f t="shared" si="775"/>
        <v>0</v>
      </c>
      <c r="BP1644" s="380"/>
      <c r="DH1644" s="102"/>
    </row>
    <row r="1645" spans="1:112" hidden="1">
      <c r="A1645" s="110"/>
      <c r="B1645" s="786"/>
      <c r="C1645" s="786"/>
      <c r="D1645" s="786"/>
      <c r="E1645" s="786"/>
      <c r="F1645" s="786"/>
      <c r="G1645" s="786"/>
      <c r="H1645" s="786"/>
      <c r="I1645" s="786"/>
      <c r="J1645" s="786"/>
      <c r="K1645" s="786"/>
      <c r="L1645" s="786"/>
      <c r="M1645" s="786"/>
      <c r="N1645" s="786"/>
      <c r="O1645" s="786"/>
      <c r="P1645" s="786"/>
      <c r="Q1645" s="786"/>
      <c r="R1645" s="787"/>
      <c r="S1645" s="787"/>
      <c r="T1645" s="788"/>
      <c r="U1645" s="787"/>
      <c r="V1645" s="787"/>
      <c r="W1645" s="783"/>
      <c r="X1645" s="789"/>
      <c r="Y1645" s="789"/>
      <c r="Z1645" s="781"/>
      <c r="AA1645" s="782"/>
      <c r="AB1645" s="783"/>
      <c r="AC1645" s="781"/>
      <c r="AD1645" s="782"/>
      <c r="AE1645" s="783"/>
      <c r="AF1645" s="784">
        <f t="shared" si="776"/>
        <v>0</v>
      </c>
      <c r="AG1645" s="784"/>
      <c r="AH1645" s="784"/>
      <c r="AI1645" s="784"/>
      <c r="AJ1645" s="784">
        <f t="shared" si="764"/>
        <v>0</v>
      </c>
      <c r="AK1645" s="784"/>
      <c r="AL1645" s="784"/>
      <c r="AM1645" s="784"/>
      <c r="AN1645" s="784">
        <f t="shared" si="765"/>
        <v>0</v>
      </c>
      <c r="AO1645" s="784"/>
      <c r="AP1645" s="784"/>
      <c r="AQ1645" s="784"/>
      <c r="AR1645" s="363"/>
      <c r="AS1645" s="785">
        <f t="shared" si="766"/>
        <v>0</v>
      </c>
      <c r="AT1645" s="785"/>
      <c r="AU1645" s="785"/>
      <c r="AV1645" s="785"/>
      <c r="AW1645" s="785">
        <f t="shared" si="767"/>
        <v>0</v>
      </c>
      <c r="AX1645" s="91"/>
      <c r="AY1645" s="116">
        <f t="shared" si="768"/>
        <v>0</v>
      </c>
      <c r="AZ1645" s="116">
        <f t="shared" si="769"/>
        <v>0</v>
      </c>
      <c r="BA1645" s="116">
        <f t="shared" si="770"/>
        <v>0</v>
      </c>
      <c r="BB1645" s="116">
        <f t="shared" si="771"/>
        <v>0</v>
      </c>
      <c r="BC1645" s="115">
        <f t="shared" si="777"/>
        <v>0</v>
      </c>
      <c r="BD1645" s="116">
        <f t="shared" si="772"/>
        <v>0</v>
      </c>
      <c r="BE1645" s="120">
        <f t="shared" si="778"/>
        <v>0</v>
      </c>
      <c r="BF1645" s="115">
        <f t="shared" si="779"/>
        <v>0</v>
      </c>
      <c r="BG1645" s="116">
        <f t="shared" si="773"/>
        <v>0</v>
      </c>
      <c r="BH1645" s="120">
        <f t="shared" si="780"/>
        <v>0</v>
      </c>
      <c r="BI1645" s="115">
        <f t="shared" si="781"/>
        <v>0</v>
      </c>
      <c r="BJ1645" s="116">
        <f t="shared" si="774"/>
        <v>0</v>
      </c>
      <c r="BK1645" s="120">
        <f t="shared" si="782"/>
        <v>0</v>
      </c>
      <c r="BL1645" s="120">
        <f t="shared" si="783"/>
        <v>0</v>
      </c>
      <c r="BN1645" s="375">
        <f t="shared" si="775"/>
        <v>0</v>
      </c>
      <c r="BP1645" s="380"/>
      <c r="DH1645" s="102"/>
    </row>
    <row r="1646" spans="1:112" hidden="1">
      <c r="A1646" s="110"/>
      <c r="B1646" s="786"/>
      <c r="C1646" s="786"/>
      <c r="D1646" s="786"/>
      <c r="E1646" s="786"/>
      <c r="F1646" s="786"/>
      <c r="G1646" s="786"/>
      <c r="H1646" s="786"/>
      <c r="I1646" s="786"/>
      <c r="J1646" s="786"/>
      <c r="K1646" s="786"/>
      <c r="L1646" s="786"/>
      <c r="M1646" s="786"/>
      <c r="N1646" s="786"/>
      <c r="O1646" s="786"/>
      <c r="P1646" s="786"/>
      <c r="Q1646" s="786"/>
      <c r="R1646" s="787"/>
      <c r="S1646" s="787"/>
      <c r="T1646" s="788"/>
      <c r="U1646" s="787"/>
      <c r="V1646" s="787"/>
      <c r="W1646" s="783"/>
      <c r="X1646" s="789"/>
      <c r="Y1646" s="789"/>
      <c r="Z1646" s="781"/>
      <c r="AA1646" s="782"/>
      <c r="AB1646" s="783"/>
      <c r="AC1646" s="781"/>
      <c r="AD1646" s="782"/>
      <c r="AE1646" s="783"/>
      <c r="AF1646" s="784">
        <f t="shared" si="776"/>
        <v>0</v>
      </c>
      <c r="AG1646" s="784"/>
      <c r="AH1646" s="784"/>
      <c r="AI1646" s="784"/>
      <c r="AJ1646" s="784">
        <f t="shared" si="764"/>
        <v>0</v>
      </c>
      <c r="AK1646" s="784"/>
      <c r="AL1646" s="784"/>
      <c r="AM1646" s="784"/>
      <c r="AN1646" s="784">
        <f t="shared" si="765"/>
        <v>0</v>
      </c>
      <c r="AO1646" s="784"/>
      <c r="AP1646" s="784"/>
      <c r="AQ1646" s="784"/>
      <c r="AR1646" s="363"/>
      <c r="AS1646" s="785">
        <f t="shared" si="766"/>
        <v>0</v>
      </c>
      <c r="AT1646" s="785"/>
      <c r="AU1646" s="785"/>
      <c r="AV1646" s="785"/>
      <c r="AW1646" s="785">
        <f t="shared" si="767"/>
        <v>0</v>
      </c>
      <c r="AX1646" s="91"/>
      <c r="AY1646" s="116">
        <f t="shared" si="768"/>
        <v>0</v>
      </c>
      <c r="AZ1646" s="116">
        <f t="shared" si="769"/>
        <v>0</v>
      </c>
      <c r="BA1646" s="116">
        <f t="shared" si="770"/>
        <v>0</v>
      </c>
      <c r="BB1646" s="116">
        <f t="shared" si="771"/>
        <v>0</v>
      </c>
      <c r="BC1646" s="115">
        <f t="shared" si="777"/>
        <v>0</v>
      </c>
      <c r="BD1646" s="116">
        <f t="shared" si="772"/>
        <v>0</v>
      </c>
      <c r="BE1646" s="120">
        <f t="shared" si="778"/>
        <v>0</v>
      </c>
      <c r="BF1646" s="115">
        <f t="shared" si="779"/>
        <v>0</v>
      </c>
      <c r="BG1646" s="116">
        <f t="shared" si="773"/>
        <v>0</v>
      </c>
      <c r="BH1646" s="120">
        <f t="shared" si="780"/>
        <v>0</v>
      </c>
      <c r="BI1646" s="115">
        <f t="shared" si="781"/>
        <v>0</v>
      </c>
      <c r="BJ1646" s="116">
        <f t="shared" si="774"/>
        <v>0</v>
      </c>
      <c r="BK1646" s="120">
        <f t="shared" si="782"/>
        <v>0</v>
      </c>
      <c r="BL1646" s="120">
        <f t="shared" si="783"/>
        <v>0</v>
      </c>
      <c r="BN1646" s="375">
        <f t="shared" si="775"/>
        <v>0</v>
      </c>
      <c r="BP1646" s="380"/>
      <c r="DH1646" s="102"/>
    </row>
    <row r="1647" spans="1:112" hidden="1">
      <c r="A1647" s="110"/>
      <c r="B1647" s="786"/>
      <c r="C1647" s="786"/>
      <c r="D1647" s="786"/>
      <c r="E1647" s="786"/>
      <c r="F1647" s="786"/>
      <c r="G1647" s="786"/>
      <c r="H1647" s="786"/>
      <c r="I1647" s="786"/>
      <c r="J1647" s="786"/>
      <c r="K1647" s="786"/>
      <c r="L1647" s="786"/>
      <c r="M1647" s="786"/>
      <c r="N1647" s="786"/>
      <c r="O1647" s="786"/>
      <c r="P1647" s="786"/>
      <c r="Q1647" s="786"/>
      <c r="R1647" s="787"/>
      <c r="S1647" s="787"/>
      <c r="T1647" s="788"/>
      <c r="U1647" s="787"/>
      <c r="V1647" s="787"/>
      <c r="W1647" s="783"/>
      <c r="X1647" s="789"/>
      <c r="Y1647" s="789"/>
      <c r="Z1647" s="781"/>
      <c r="AA1647" s="782"/>
      <c r="AB1647" s="783"/>
      <c r="AC1647" s="781"/>
      <c r="AD1647" s="782"/>
      <c r="AE1647" s="783"/>
      <c r="AF1647" s="784">
        <f t="shared" si="776"/>
        <v>0</v>
      </c>
      <c r="AG1647" s="784"/>
      <c r="AH1647" s="784"/>
      <c r="AI1647" s="784"/>
      <c r="AJ1647" s="784">
        <f t="shared" si="764"/>
        <v>0</v>
      </c>
      <c r="AK1647" s="784"/>
      <c r="AL1647" s="784"/>
      <c r="AM1647" s="784"/>
      <c r="AN1647" s="784">
        <f t="shared" si="765"/>
        <v>0</v>
      </c>
      <c r="AO1647" s="784"/>
      <c r="AP1647" s="784"/>
      <c r="AQ1647" s="784"/>
      <c r="AR1647" s="363"/>
      <c r="AS1647" s="785">
        <f t="shared" si="766"/>
        <v>0</v>
      </c>
      <c r="AT1647" s="785"/>
      <c r="AU1647" s="785"/>
      <c r="AV1647" s="785"/>
      <c r="AW1647" s="785">
        <f t="shared" si="767"/>
        <v>0</v>
      </c>
      <c r="AX1647" s="91"/>
      <c r="AY1647" s="116">
        <f t="shared" si="768"/>
        <v>0</v>
      </c>
      <c r="AZ1647" s="116">
        <f t="shared" si="769"/>
        <v>0</v>
      </c>
      <c r="BA1647" s="116">
        <f t="shared" si="770"/>
        <v>0</v>
      </c>
      <c r="BB1647" s="116">
        <f t="shared" si="771"/>
        <v>0</v>
      </c>
      <c r="BC1647" s="115">
        <f t="shared" si="777"/>
        <v>0</v>
      </c>
      <c r="BD1647" s="116">
        <f t="shared" si="772"/>
        <v>0</v>
      </c>
      <c r="BE1647" s="120">
        <f t="shared" si="778"/>
        <v>0</v>
      </c>
      <c r="BF1647" s="115">
        <f t="shared" si="779"/>
        <v>0</v>
      </c>
      <c r="BG1647" s="116">
        <f t="shared" si="773"/>
        <v>0</v>
      </c>
      <c r="BH1647" s="120">
        <f t="shared" si="780"/>
        <v>0</v>
      </c>
      <c r="BI1647" s="115">
        <f t="shared" si="781"/>
        <v>0</v>
      </c>
      <c r="BJ1647" s="116">
        <f t="shared" si="774"/>
        <v>0</v>
      </c>
      <c r="BK1647" s="120">
        <f t="shared" si="782"/>
        <v>0</v>
      </c>
      <c r="BL1647" s="120">
        <f t="shared" si="783"/>
        <v>0</v>
      </c>
      <c r="BN1647" s="375">
        <f t="shared" si="775"/>
        <v>0</v>
      </c>
      <c r="BP1647" s="380"/>
      <c r="DH1647" s="102"/>
    </row>
    <row r="1648" spans="1:112" hidden="1">
      <c r="A1648" s="110"/>
      <c r="B1648" s="786"/>
      <c r="C1648" s="786"/>
      <c r="D1648" s="786"/>
      <c r="E1648" s="786"/>
      <c r="F1648" s="786"/>
      <c r="G1648" s="786"/>
      <c r="H1648" s="786"/>
      <c r="I1648" s="786"/>
      <c r="J1648" s="786"/>
      <c r="K1648" s="786"/>
      <c r="L1648" s="786"/>
      <c r="M1648" s="786"/>
      <c r="N1648" s="786"/>
      <c r="O1648" s="786"/>
      <c r="P1648" s="786"/>
      <c r="Q1648" s="786"/>
      <c r="R1648" s="787"/>
      <c r="S1648" s="787"/>
      <c r="T1648" s="788"/>
      <c r="U1648" s="787"/>
      <c r="V1648" s="787"/>
      <c r="W1648" s="783"/>
      <c r="X1648" s="789"/>
      <c r="Y1648" s="789"/>
      <c r="Z1648" s="789"/>
      <c r="AA1648" s="789"/>
      <c r="AB1648" s="789"/>
      <c r="AC1648" s="781"/>
      <c r="AD1648" s="782"/>
      <c r="AE1648" s="783"/>
      <c r="AF1648" s="784">
        <f t="shared" si="776"/>
        <v>0</v>
      </c>
      <c r="AG1648" s="784"/>
      <c r="AH1648" s="784"/>
      <c r="AI1648" s="784"/>
      <c r="AJ1648" s="784">
        <f t="shared" si="764"/>
        <v>0</v>
      </c>
      <c r="AK1648" s="784"/>
      <c r="AL1648" s="784"/>
      <c r="AM1648" s="784"/>
      <c r="AN1648" s="784">
        <f t="shared" si="765"/>
        <v>0</v>
      </c>
      <c r="AO1648" s="784"/>
      <c r="AP1648" s="784"/>
      <c r="AQ1648" s="784"/>
      <c r="AR1648" s="363"/>
      <c r="AS1648" s="785">
        <f t="shared" si="766"/>
        <v>0</v>
      </c>
      <c r="AT1648" s="785"/>
      <c r="AU1648" s="785"/>
      <c r="AV1648" s="785"/>
      <c r="AW1648" s="785">
        <f t="shared" si="767"/>
        <v>0</v>
      </c>
      <c r="AX1648" s="91"/>
      <c r="AY1648" s="116">
        <f t="shared" si="768"/>
        <v>0</v>
      </c>
      <c r="AZ1648" s="116">
        <f t="shared" si="769"/>
        <v>0</v>
      </c>
      <c r="BA1648" s="116">
        <f t="shared" si="770"/>
        <v>0</v>
      </c>
      <c r="BB1648" s="116">
        <f t="shared" si="771"/>
        <v>0</v>
      </c>
      <c r="BC1648" s="115">
        <f t="shared" si="777"/>
        <v>0</v>
      </c>
      <c r="BD1648" s="116">
        <f t="shared" si="772"/>
        <v>0</v>
      </c>
      <c r="BE1648" s="120">
        <f t="shared" si="778"/>
        <v>0</v>
      </c>
      <c r="BF1648" s="115">
        <f t="shared" si="779"/>
        <v>0</v>
      </c>
      <c r="BG1648" s="116">
        <f t="shared" si="773"/>
        <v>0</v>
      </c>
      <c r="BH1648" s="120">
        <f t="shared" si="780"/>
        <v>0</v>
      </c>
      <c r="BI1648" s="115">
        <f t="shared" si="781"/>
        <v>0</v>
      </c>
      <c r="BJ1648" s="116">
        <f t="shared" si="774"/>
        <v>0</v>
      </c>
      <c r="BK1648" s="120">
        <f t="shared" si="782"/>
        <v>0</v>
      </c>
      <c r="BL1648" s="120">
        <f t="shared" si="783"/>
        <v>0</v>
      </c>
      <c r="BN1648" s="375">
        <f t="shared" si="775"/>
        <v>0</v>
      </c>
      <c r="BP1648" s="380"/>
      <c r="DH1648" s="102"/>
    </row>
    <row r="1649" spans="1:112" hidden="1">
      <c r="A1649" s="110"/>
      <c r="B1649" s="786"/>
      <c r="C1649" s="786"/>
      <c r="D1649" s="786"/>
      <c r="E1649" s="786"/>
      <c r="F1649" s="786"/>
      <c r="G1649" s="786"/>
      <c r="H1649" s="786"/>
      <c r="I1649" s="786"/>
      <c r="J1649" s="786"/>
      <c r="K1649" s="786"/>
      <c r="L1649" s="786"/>
      <c r="M1649" s="786"/>
      <c r="N1649" s="786"/>
      <c r="O1649" s="786"/>
      <c r="P1649" s="786"/>
      <c r="Q1649" s="786"/>
      <c r="R1649" s="787"/>
      <c r="S1649" s="787"/>
      <c r="T1649" s="788"/>
      <c r="U1649" s="787"/>
      <c r="V1649" s="787"/>
      <c r="W1649" s="783"/>
      <c r="X1649" s="789"/>
      <c r="Y1649" s="789"/>
      <c r="Z1649" s="789"/>
      <c r="AA1649" s="789"/>
      <c r="AB1649" s="789"/>
      <c r="AC1649" s="781"/>
      <c r="AD1649" s="782"/>
      <c r="AE1649" s="783"/>
      <c r="AF1649" s="784">
        <f t="shared" si="776"/>
        <v>0</v>
      </c>
      <c r="AG1649" s="784"/>
      <c r="AH1649" s="784"/>
      <c r="AI1649" s="784"/>
      <c r="AJ1649" s="784">
        <f t="shared" si="764"/>
        <v>0</v>
      </c>
      <c r="AK1649" s="784"/>
      <c r="AL1649" s="784"/>
      <c r="AM1649" s="784"/>
      <c r="AN1649" s="784">
        <f t="shared" si="765"/>
        <v>0</v>
      </c>
      <c r="AO1649" s="784"/>
      <c r="AP1649" s="784"/>
      <c r="AQ1649" s="784"/>
      <c r="AR1649" s="363"/>
      <c r="AS1649" s="785">
        <f t="shared" si="766"/>
        <v>0</v>
      </c>
      <c r="AT1649" s="785"/>
      <c r="AU1649" s="785"/>
      <c r="AV1649" s="785"/>
      <c r="AW1649" s="785">
        <f t="shared" si="767"/>
        <v>0</v>
      </c>
      <c r="AX1649" s="91"/>
      <c r="AY1649" s="116">
        <f t="shared" si="768"/>
        <v>0</v>
      </c>
      <c r="AZ1649" s="116">
        <f t="shared" si="769"/>
        <v>0</v>
      </c>
      <c r="BA1649" s="116">
        <f t="shared" si="770"/>
        <v>0</v>
      </c>
      <c r="BB1649" s="116">
        <f t="shared" si="771"/>
        <v>0</v>
      </c>
      <c r="BC1649" s="115">
        <f t="shared" si="777"/>
        <v>0</v>
      </c>
      <c r="BD1649" s="116">
        <f t="shared" si="772"/>
        <v>0</v>
      </c>
      <c r="BE1649" s="120">
        <f t="shared" si="778"/>
        <v>0</v>
      </c>
      <c r="BF1649" s="115">
        <f t="shared" si="779"/>
        <v>0</v>
      </c>
      <c r="BG1649" s="116">
        <f t="shared" si="773"/>
        <v>0</v>
      </c>
      <c r="BH1649" s="120">
        <f t="shared" si="780"/>
        <v>0</v>
      </c>
      <c r="BI1649" s="115">
        <f t="shared" si="781"/>
        <v>0</v>
      </c>
      <c r="BJ1649" s="116">
        <f t="shared" si="774"/>
        <v>0</v>
      </c>
      <c r="BK1649" s="120">
        <f t="shared" si="782"/>
        <v>0</v>
      </c>
      <c r="BL1649" s="120">
        <f t="shared" si="783"/>
        <v>0</v>
      </c>
      <c r="BN1649" s="375">
        <f t="shared" si="775"/>
        <v>0</v>
      </c>
      <c r="BP1649" s="380"/>
      <c r="DH1649" s="102"/>
    </row>
    <row r="1650" spans="1:112" hidden="1">
      <c r="A1650" s="110"/>
      <c r="B1650" s="786"/>
      <c r="C1650" s="786"/>
      <c r="D1650" s="786"/>
      <c r="E1650" s="786"/>
      <c r="F1650" s="786"/>
      <c r="G1650" s="786"/>
      <c r="H1650" s="786"/>
      <c r="I1650" s="786"/>
      <c r="J1650" s="786"/>
      <c r="K1650" s="786"/>
      <c r="L1650" s="786"/>
      <c r="M1650" s="786"/>
      <c r="N1650" s="786"/>
      <c r="O1650" s="786"/>
      <c r="P1650" s="786"/>
      <c r="Q1650" s="786"/>
      <c r="R1650" s="787"/>
      <c r="S1650" s="787"/>
      <c r="T1650" s="788"/>
      <c r="U1650" s="787"/>
      <c r="V1650" s="787"/>
      <c r="W1650" s="783"/>
      <c r="X1650" s="789"/>
      <c r="Y1650" s="789"/>
      <c r="Z1650" s="789"/>
      <c r="AA1650" s="789"/>
      <c r="AB1650" s="789"/>
      <c r="AC1650" s="781"/>
      <c r="AD1650" s="782"/>
      <c r="AE1650" s="783"/>
      <c r="AF1650" s="784">
        <f t="shared" si="776"/>
        <v>0</v>
      </c>
      <c r="AG1650" s="784"/>
      <c r="AH1650" s="784"/>
      <c r="AI1650" s="784"/>
      <c r="AJ1650" s="784">
        <f t="shared" si="764"/>
        <v>0</v>
      </c>
      <c r="AK1650" s="784"/>
      <c r="AL1650" s="784"/>
      <c r="AM1650" s="784"/>
      <c r="AN1650" s="784">
        <f t="shared" si="765"/>
        <v>0</v>
      </c>
      <c r="AO1650" s="784"/>
      <c r="AP1650" s="784"/>
      <c r="AQ1650" s="784"/>
      <c r="AR1650" s="363"/>
      <c r="AS1650" s="785">
        <f t="shared" si="766"/>
        <v>0</v>
      </c>
      <c r="AT1650" s="785"/>
      <c r="AU1650" s="785"/>
      <c r="AV1650" s="785"/>
      <c r="AW1650" s="785">
        <f t="shared" si="767"/>
        <v>0</v>
      </c>
      <c r="AX1650" s="91"/>
      <c r="AY1650" s="116">
        <f t="shared" si="768"/>
        <v>0</v>
      </c>
      <c r="AZ1650" s="116">
        <f t="shared" si="769"/>
        <v>0</v>
      </c>
      <c r="BA1650" s="116">
        <f t="shared" si="770"/>
        <v>0</v>
      </c>
      <c r="BB1650" s="116">
        <f t="shared" si="771"/>
        <v>0</v>
      </c>
      <c r="BC1650" s="115">
        <f t="shared" si="777"/>
        <v>0</v>
      </c>
      <c r="BD1650" s="116">
        <f t="shared" si="772"/>
        <v>0</v>
      </c>
      <c r="BE1650" s="120">
        <f t="shared" si="778"/>
        <v>0</v>
      </c>
      <c r="BF1650" s="115">
        <f t="shared" si="779"/>
        <v>0</v>
      </c>
      <c r="BG1650" s="116">
        <f t="shared" si="773"/>
        <v>0</v>
      </c>
      <c r="BH1650" s="120">
        <f t="shared" si="780"/>
        <v>0</v>
      </c>
      <c r="BI1650" s="115">
        <f t="shared" si="781"/>
        <v>0</v>
      </c>
      <c r="BJ1650" s="116">
        <f t="shared" si="774"/>
        <v>0</v>
      </c>
      <c r="BK1650" s="120">
        <f t="shared" si="782"/>
        <v>0</v>
      </c>
      <c r="BL1650" s="120">
        <f t="shared" si="783"/>
        <v>0</v>
      </c>
      <c r="BN1650" s="375">
        <f t="shared" si="775"/>
        <v>0</v>
      </c>
      <c r="BP1650" s="380"/>
      <c r="DH1650" s="102"/>
    </row>
    <row r="1651" spans="1:112" hidden="1">
      <c r="A1651" s="110"/>
      <c r="B1651" s="786"/>
      <c r="C1651" s="786"/>
      <c r="D1651" s="786"/>
      <c r="E1651" s="786"/>
      <c r="F1651" s="786"/>
      <c r="G1651" s="786"/>
      <c r="H1651" s="786"/>
      <c r="I1651" s="786"/>
      <c r="J1651" s="786"/>
      <c r="K1651" s="786"/>
      <c r="L1651" s="786"/>
      <c r="M1651" s="786"/>
      <c r="N1651" s="786"/>
      <c r="O1651" s="786"/>
      <c r="P1651" s="786"/>
      <c r="Q1651" s="786"/>
      <c r="R1651" s="787"/>
      <c r="S1651" s="787"/>
      <c r="T1651" s="788"/>
      <c r="U1651" s="787"/>
      <c r="V1651" s="787"/>
      <c r="W1651" s="783"/>
      <c r="X1651" s="789"/>
      <c r="Y1651" s="789"/>
      <c r="Z1651" s="789"/>
      <c r="AA1651" s="789"/>
      <c r="AB1651" s="789"/>
      <c r="AC1651" s="781"/>
      <c r="AD1651" s="782"/>
      <c r="AE1651" s="783"/>
      <c r="AF1651" s="784">
        <f t="shared" si="776"/>
        <v>0</v>
      </c>
      <c r="AG1651" s="784"/>
      <c r="AH1651" s="784"/>
      <c r="AI1651" s="784"/>
      <c r="AJ1651" s="784">
        <f t="shared" si="764"/>
        <v>0</v>
      </c>
      <c r="AK1651" s="784"/>
      <c r="AL1651" s="784"/>
      <c r="AM1651" s="784"/>
      <c r="AN1651" s="784">
        <f t="shared" si="765"/>
        <v>0</v>
      </c>
      <c r="AO1651" s="784"/>
      <c r="AP1651" s="784"/>
      <c r="AQ1651" s="784"/>
      <c r="AR1651" s="363"/>
      <c r="AS1651" s="785">
        <f t="shared" si="766"/>
        <v>0</v>
      </c>
      <c r="AT1651" s="785"/>
      <c r="AU1651" s="785"/>
      <c r="AV1651" s="785"/>
      <c r="AW1651" s="785">
        <f t="shared" si="767"/>
        <v>0</v>
      </c>
      <c r="AX1651" s="91"/>
      <c r="AY1651" s="116">
        <f t="shared" si="768"/>
        <v>0</v>
      </c>
      <c r="AZ1651" s="116">
        <f t="shared" si="769"/>
        <v>0</v>
      </c>
      <c r="BA1651" s="116">
        <f t="shared" si="770"/>
        <v>0</v>
      </c>
      <c r="BB1651" s="116">
        <f t="shared" si="771"/>
        <v>0</v>
      </c>
      <c r="BC1651" s="115">
        <f t="shared" si="777"/>
        <v>0</v>
      </c>
      <c r="BD1651" s="116">
        <f t="shared" si="772"/>
        <v>0</v>
      </c>
      <c r="BE1651" s="120">
        <f t="shared" si="778"/>
        <v>0</v>
      </c>
      <c r="BF1651" s="115">
        <f t="shared" si="779"/>
        <v>0</v>
      </c>
      <c r="BG1651" s="116">
        <f t="shared" si="773"/>
        <v>0</v>
      </c>
      <c r="BH1651" s="120">
        <f t="shared" si="780"/>
        <v>0</v>
      </c>
      <c r="BI1651" s="115">
        <f t="shared" si="781"/>
        <v>0</v>
      </c>
      <c r="BJ1651" s="116">
        <f t="shared" si="774"/>
        <v>0</v>
      </c>
      <c r="BK1651" s="120">
        <f t="shared" si="782"/>
        <v>0</v>
      </c>
      <c r="BL1651" s="120">
        <f t="shared" si="783"/>
        <v>0</v>
      </c>
      <c r="BN1651" s="375">
        <f t="shared" si="775"/>
        <v>0</v>
      </c>
      <c r="BP1651" s="380"/>
      <c r="DH1651" s="102"/>
    </row>
    <row r="1652" spans="1:112" hidden="1">
      <c r="A1652" s="110"/>
      <c r="B1652" s="786"/>
      <c r="C1652" s="786"/>
      <c r="D1652" s="786"/>
      <c r="E1652" s="786"/>
      <c r="F1652" s="786"/>
      <c r="G1652" s="786"/>
      <c r="H1652" s="786"/>
      <c r="I1652" s="786"/>
      <c r="J1652" s="786"/>
      <c r="K1652" s="786"/>
      <c r="L1652" s="786"/>
      <c r="M1652" s="786"/>
      <c r="N1652" s="786"/>
      <c r="O1652" s="786"/>
      <c r="P1652" s="786"/>
      <c r="Q1652" s="786"/>
      <c r="R1652" s="787"/>
      <c r="S1652" s="787"/>
      <c r="T1652" s="788"/>
      <c r="U1652" s="787"/>
      <c r="V1652" s="787"/>
      <c r="W1652" s="783"/>
      <c r="X1652" s="789"/>
      <c r="Y1652" s="789"/>
      <c r="Z1652" s="789"/>
      <c r="AA1652" s="789"/>
      <c r="AB1652" s="789"/>
      <c r="AC1652" s="781"/>
      <c r="AD1652" s="782"/>
      <c r="AE1652" s="783"/>
      <c r="AF1652" s="784">
        <f t="shared" si="776"/>
        <v>0</v>
      </c>
      <c r="AG1652" s="784"/>
      <c r="AH1652" s="784"/>
      <c r="AI1652" s="784"/>
      <c r="AJ1652" s="784">
        <f t="shared" si="764"/>
        <v>0</v>
      </c>
      <c r="AK1652" s="784"/>
      <c r="AL1652" s="784"/>
      <c r="AM1652" s="784"/>
      <c r="AN1652" s="784">
        <f t="shared" si="765"/>
        <v>0</v>
      </c>
      <c r="AO1652" s="784"/>
      <c r="AP1652" s="784"/>
      <c r="AQ1652" s="784"/>
      <c r="AR1652" s="363"/>
      <c r="AS1652" s="785">
        <f t="shared" si="766"/>
        <v>0</v>
      </c>
      <c r="AT1652" s="785"/>
      <c r="AU1652" s="785"/>
      <c r="AV1652" s="785"/>
      <c r="AW1652" s="785">
        <f t="shared" si="767"/>
        <v>0</v>
      </c>
      <c r="AX1652" s="91"/>
      <c r="AY1652" s="116">
        <f t="shared" si="768"/>
        <v>0</v>
      </c>
      <c r="AZ1652" s="116">
        <f t="shared" si="769"/>
        <v>0</v>
      </c>
      <c r="BA1652" s="116">
        <f t="shared" si="770"/>
        <v>0</v>
      </c>
      <c r="BB1652" s="116">
        <f t="shared" si="771"/>
        <v>0</v>
      </c>
      <c r="BC1652" s="115">
        <f t="shared" si="777"/>
        <v>0</v>
      </c>
      <c r="BD1652" s="116">
        <f t="shared" si="772"/>
        <v>0</v>
      </c>
      <c r="BE1652" s="120">
        <f t="shared" si="778"/>
        <v>0</v>
      </c>
      <c r="BF1652" s="115">
        <f t="shared" si="779"/>
        <v>0</v>
      </c>
      <c r="BG1652" s="116">
        <f t="shared" si="773"/>
        <v>0</v>
      </c>
      <c r="BH1652" s="120">
        <f t="shared" si="780"/>
        <v>0</v>
      </c>
      <c r="BI1652" s="115">
        <f t="shared" si="781"/>
        <v>0</v>
      </c>
      <c r="BJ1652" s="116">
        <f t="shared" si="774"/>
        <v>0</v>
      </c>
      <c r="BK1652" s="120">
        <f t="shared" si="782"/>
        <v>0</v>
      </c>
      <c r="BL1652" s="120">
        <f t="shared" si="783"/>
        <v>0</v>
      </c>
      <c r="BN1652" s="375">
        <f t="shared" si="775"/>
        <v>0</v>
      </c>
      <c r="BP1652" s="380"/>
      <c r="DH1652" s="102"/>
    </row>
    <row r="1653" spans="1:112" hidden="1">
      <c r="A1653" s="110"/>
      <c r="B1653" s="786"/>
      <c r="C1653" s="786"/>
      <c r="D1653" s="786"/>
      <c r="E1653" s="786"/>
      <c r="F1653" s="786"/>
      <c r="G1653" s="786"/>
      <c r="H1653" s="786"/>
      <c r="I1653" s="786"/>
      <c r="J1653" s="786"/>
      <c r="K1653" s="786"/>
      <c r="L1653" s="786"/>
      <c r="M1653" s="786"/>
      <c r="N1653" s="786"/>
      <c r="O1653" s="786"/>
      <c r="P1653" s="786"/>
      <c r="Q1653" s="786"/>
      <c r="R1653" s="787"/>
      <c r="S1653" s="787"/>
      <c r="T1653" s="788"/>
      <c r="U1653" s="787"/>
      <c r="V1653" s="787"/>
      <c r="W1653" s="783"/>
      <c r="X1653" s="789"/>
      <c r="Y1653" s="789"/>
      <c r="Z1653" s="789"/>
      <c r="AA1653" s="789"/>
      <c r="AB1653" s="789"/>
      <c r="AC1653" s="781"/>
      <c r="AD1653" s="782"/>
      <c r="AE1653" s="783"/>
      <c r="AF1653" s="784">
        <f t="shared" si="776"/>
        <v>0</v>
      </c>
      <c r="AG1653" s="784"/>
      <c r="AH1653" s="784"/>
      <c r="AI1653" s="784"/>
      <c r="AJ1653" s="784">
        <f t="shared" si="764"/>
        <v>0</v>
      </c>
      <c r="AK1653" s="784"/>
      <c r="AL1653" s="784"/>
      <c r="AM1653" s="784"/>
      <c r="AN1653" s="784">
        <f t="shared" si="765"/>
        <v>0</v>
      </c>
      <c r="AO1653" s="784"/>
      <c r="AP1653" s="784"/>
      <c r="AQ1653" s="784"/>
      <c r="AR1653" s="363"/>
      <c r="AS1653" s="785">
        <f t="shared" si="766"/>
        <v>0</v>
      </c>
      <c r="AT1653" s="785"/>
      <c r="AU1653" s="785"/>
      <c r="AV1653" s="785"/>
      <c r="AW1653" s="785">
        <f t="shared" si="767"/>
        <v>0</v>
      </c>
      <c r="AX1653" s="91"/>
      <c r="AY1653" s="116">
        <f t="shared" si="768"/>
        <v>0</v>
      </c>
      <c r="AZ1653" s="116">
        <f t="shared" si="769"/>
        <v>0</v>
      </c>
      <c r="BA1653" s="116">
        <f t="shared" si="770"/>
        <v>0</v>
      </c>
      <c r="BB1653" s="116">
        <f t="shared" si="771"/>
        <v>0</v>
      </c>
      <c r="BC1653" s="115">
        <f t="shared" si="777"/>
        <v>0</v>
      </c>
      <c r="BD1653" s="116">
        <f t="shared" si="772"/>
        <v>0</v>
      </c>
      <c r="BE1653" s="120">
        <f t="shared" si="778"/>
        <v>0</v>
      </c>
      <c r="BF1653" s="115">
        <f t="shared" si="779"/>
        <v>0</v>
      </c>
      <c r="BG1653" s="116">
        <f t="shared" si="773"/>
        <v>0</v>
      </c>
      <c r="BH1653" s="120">
        <f t="shared" si="780"/>
        <v>0</v>
      </c>
      <c r="BI1653" s="115">
        <f t="shared" si="781"/>
        <v>0</v>
      </c>
      <c r="BJ1653" s="116">
        <f t="shared" si="774"/>
        <v>0</v>
      </c>
      <c r="BK1653" s="120">
        <f t="shared" si="782"/>
        <v>0</v>
      </c>
      <c r="BL1653" s="120">
        <f t="shared" si="783"/>
        <v>0</v>
      </c>
      <c r="BN1653" s="375">
        <f t="shared" si="775"/>
        <v>0</v>
      </c>
      <c r="BP1653" s="380"/>
      <c r="DH1653" s="102"/>
    </row>
    <row r="1654" spans="1:112" hidden="1">
      <c r="A1654" s="110"/>
      <c r="B1654" s="786"/>
      <c r="C1654" s="786"/>
      <c r="D1654" s="786"/>
      <c r="E1654" s="786"/>
      <c r="F1654" s="786"/>
      <c r="G1654" s="786"/>
      <c r="H1654" s="786"/>
      <c r="I1654" s="786"/>
      <c r="J1654" s="786"/>
      <c r="K1654" s="786"/>
      <c r="L1654" s="786"/>
      <c r="M1654" s="786"/>
      <c r="N1654" s="786"/>
      <c r="O1654" s="786"/>
      <c r="P1654" s="786"/>
      <c r="Q1654" s="786"/>
      <c r="R1654" s="787"/>
      <c r="S1654" s="787"/>
      <c r="T1654" s="788"/>
      <c r="U1654" s="787"/>
      <c r="V1654" s="787"/>
      <c r="W1654" s="783"/>
      <c r="X1654" s="789"/>
      <c r="Y1654" s="789"/>
      <c r="Z1654" s="789"/>
      <c r="AA1654" s="789"/>
      <c r="AB1654" s="789"/>
      <c r="AC1654" s="781"/>
      <c r="AD1654" s="782"/>
      <c r="AE1654" s="783"/>
      <c r="AF1654" s="784">
        <f t="shared" si="776"/>
        <v>0</v>
      </c>
      <c r="AG1654" s="784"/>
      <c r="AH1654" s="784"/>
      <c r="AI1654" s="784"/>
      <c r="AJ1654" s="784">
        <f t="shared" si="764"/>
        <v>0</v>
      </c>
      <c r="AK1654" s="784"/>
      <c r="AL1654" s="784"/>
      <c r="AM1654" s="784"/>
      <c r="AN1654" s="784">
        <f t="shared" si="765"/>
        <v>0</v>
      </c>
      <c r="AO1654" s="784"/>
      <c r="AP1654" s="784"/>
      <c r="AQ1654" s="784"/>
      <c r="AR1654" s="363"/>
      <c r="AS1654" s="785">
        <f t="shared" si="766"/>
        <v>0</v>
      </c>
      <c r="AT1654" s="785"/>
      <c r="AU1654" s="785"/>
      <c r="AV1654" s="785"/>
      <c r="AW1654" s="785">
        <f t="shared" si="767"/>
        <v>0</v>
      </c>
      <c r="AX1654" s="91"/>
      <c r="AY1654" s="116">
        <f t="shared" si="768"/>
        <v>0</v>
      </c>
      <c r="AZ1654" s="116">
        <f t="shared" si="769"/>
        <v>0</v>
      </c>
      <c r="BA1654" s="116">
        <f t="shared" si="770"/>
        <v>0</v>
      </c>
      <c r="BB1654" s="116">
        <f t="shared" si="771"/>
        <v>0</v>
      </c>
      <c r="BC1654" s="115">
        <f t="shared" si="777"/>
        <v>0</v>
      </c>
      <c r="BD1654" s="116">
        <f t="shared" si="772"/>
        <v>0</v>
      </c>
      <c r="BE1654" s="120">
        <f t="shared" si="778"/>
        <v>0</v>
      </c>
      <c r="BF1654" s="115">
        <f t="shared" si="779"/>
        <v>0</v>
      </c>
      <c r="BG1654" s="116">
        <f t="shared" si="773"/>
        <v>0</v>
      </c>
      <c r="BH1654" s="120">
        <f t="shared" si="780"/>
        <v>0</v>
      </c>
      <c r="BI1654" s="115">
        <f t="shared" si="781"/>
        <v>0</v>
      </c>
      <c r="BJ1654" s="116">
        <f t="shared" si="774"/>
        <v>0</v>
      </c>
      <c r="BK1654" s="120">
        <f t="shared" si="782"/>
        <v>0</v>
      </c>
      <c r="BL1654" s="120">
        <f t="shared" si="783"/>
        <v>0</v>
      </c>
      <c r="BN1654" s="375">
        <f t="shared" si="775"/>
        <v>0</v>
      </c>
      <c r="BP1654" s="380"/>
      <c r="DH1654" s="102"/>
    </row>
    <row r="1655" spans="1:112" hidden="1">
      <c r="A1655" s="110"/>
      <c r="B1655" s="786"/>
      <c r="C1655" s="786"/>
      <c r="D1655" s="786"/>
      <c r="E1655" s="786"/>
      <c r="F1655" s="786"/>
      <c r="G1655" s="786"/>
      <c r="H1655" s="786"/>
      <c r="I1655" s="786"/>
      <c r="J1655" s="786"/>
      <c r="K1655" s="786"/>
      <c r="L1655" s="786"/>
      <c r="M1655" s="786"/>
      <c r="N1655" s="786"/>
      <c r="O1655" s="786"/>
      <c r="P1655" s="786"/>
      <c r="Q1655" s="786"/>
      <c r="R1655" s="787"/>
      <c r="S1655" s="787"/>
      <c r="T1655" s="788"/>
      <c r="U1655" s="787"/>
      <c r="V1655" s="787"/>
      <c r="W1655" s="783"/>
      <c r="X1655" s="789"/>
      <c r="Y1655" s="789"/>
      <c r="Z1655" s="789"/>
      <c r="AA1655" s="789"/>
      <c r="AB1655" s="789"/>
      <c r="AC1655" s="781"/>
      <c r="AD1655" s="782"/>
      <c r="AE1655" s="783"/>
      <c r="AF1655" s="784">
        <f t="shared" si="776"/>
        <v>0</v>
      </c>
      <c r="AG1655" s="784"/>
      <c r="AH1655" s="784"/>
      <c r="AI1655" s="784"/>
      <c r="AJ1655" s="784">
        <f t="shared" si="764"/>
        <v>0</v>
      </c>
      <c r="AK1655" s="784"/>
      <c r="AL1655" s="784"/>
      <c r="AM1655" s="784"/>
      <c r="AN1655" s="784">
        <f t="shared" si="765"/>
        <v>0</v>
      </c>
      <c r="AO1655" s="784"/>
      <c r="AP1655" s="784"/>
      <c r="AQ1655" s="784"/>
      <c r="AR1655" s="363"/>
      <c r="AS1655" s="785">
        <f t="shared" si="766"/>
        <v>0</v>
      </c>
      <c r="AT1655" s="785"/>
      <c r="AU1655" s="785"/>
      <c r="AV1655" s="785"/>
      <c r="AW1655" s="785">
        <f t="shared" si="767"/>
        <v>0</v>
      </c>
      <c r="AX1655" s="91"/>
      <c r="AY1655" s="116">
        <f t="shared" si="768"/>
        <v>0</v>
      </c>
      <c r="AZ1655" s="116">
        <f t="shared" si="769"/>
        <v>0</v>
      </c>
      <c r="BA1655" s="116">
        <f t="shared" si="770"/>
        <v>0</v>
      </c>
      <c r="BB1655" s="116">
        <f t="shared" si="771"/>
        <v>0</v>
      </c>
      <c r="BC1655" s="115">
        <f t="shared" si="777"/>
        <v>0</v>
      </c>
      <c r="BD1655" s="116">
        <f t="shared" si="772"/>
        <v>0</v>
      </c>
      <c r="BE1655" s="120">
        <f t="shared" si="778"/>
        <v>0</v>
      </c>
      <c r="BF1655" s="115">
        <f t="shared" si="779"/>
        <v>0</v>
      </c>
      <c r="BG1655" s="116">
        <f t="shared" si="773"/>
        <v>0</v>
      </c>
      <c r="BH1655" s="120">
        <f t="shared" si="780"/>
        <v>0</v>
      </c>
      <c r="BI1655" s="115">
        <f t="shared" si="781"/>
        <v>0</v>
      </c>
      <c r="BJ1655" s="116">
        <f t="shared" si="774"/>
        <v>0</v>
      </c>
      <c r="BK1655" s="120">
        <f t="shared" si="782"/>
        <v>0</v>
      </c>
      <c r="BL1655" s="120">
        <f t="shared" si="783"/>
        <v>0</v>
      </c>
      <c r="BN1655" s="375">
        <f t="shared" si="775"/>
        <v>0</v>
      </c>
      <c r="BP1655" s="380"/>
      <c r="DH1655" s="102"/>
    </row>
    <row r="1656" spans="1:112" hidden="1">
      <c r="A1656" s="110"/>
      <c r="B1656" s="786"/>
      <c r="C1656" s="786"/>
      <c r="D1656" s="786"/>
      <c r="E1656" s="786"/>
      <c r="F1656" s="786"/>
      <c r="G1656" s="786"/>
      <c r="H1656" s="786"/>
      <c r="I1656" s="786"/>
      <c r="J1656" s="786"/>
      <c r="K1656" s="786"/>
      <c r="L1656" s="786"/>
      <c r="M1656" s="786"/>
      <c r="N1656" s="786"/>
      <c r="O1656" s="786"/>
      <c r="P1656" s="786"/>
      <c r="Q1656" s="786"/>
      <c r="R1656" s="787"/>
      <c r="S1656" s="787"/>
      <c r="T1656" s="788"/>
      <c r="U1656" s="787"/>
      <c r="V1656" s="787"/>
      <c r="W1656" s="783"/>
      <c r="X1656" s="789"/>
      <c r="Y1656" s="789"/>
      <c r="Z1656" s="789"/>
      <c r="AA1656" s="789"/>
      <c r="AB1656" s="789"/>
      <c r="AC1656" s="781"/>
      <c r="AD1656" s="782"/>
      <c r="AE1656" s="783"/>
      <c r="AF1656" s="784">
        <f t="shared" si="776"/>
        <v>0</v>
      </c>
      <c r="AG1656" s="784"/>
      <c r="AH1656" s="784"/>
      <c r="AI1656" s="784"/>
      <c r="AJ1656" s="784">
        <f t="shared" si="764"/>
        <v>0</v>
      </c>
      <c r="AK1656" s="784"/>
      <c r="AL1656" s="784"/>
      <c r="AM1656" s="784"/>
      <c r="AN1656" s="784">
        <f t="shared" si="765"/>
        <v>0</v>
      </c>
      <c r="AO1656" s="784"/>
      <c r="AP1656" s="784"/>
      <c r="AQ1656" s="784"/>
      <c r="AR1656" s="363"/>
      <c r="AS1656" s="785">
        <f t="shared" si="766"/>
        <v>0</v>
      </c>
      <c r="AT1656" s="785"/>
      <c r="AU1656" s="785"/>
      <c r="AV1656" s="785"/>
      <c r="AW1656" s="785">
        <f t="shared" si="767"/>
        <v>0</v>
      </c>
      <c r="AX1656" s="91"/>
      <c r="AY1656" s="116">
        <f t="shared" si="768"/>
        <v>0</v>
      </c>
      <c r="AZ1656" s="116">
        <f t="shared" si="769"/>
        <v>0</v>
      </c>
      <c r="BA1656" s="116">
        <f t="shared" si="770"/>
        <v>0</v>
      </c>
      <c r="BB1656" s="116">
        <f t="shared" si="771"/>
        <v>0</v>
      </c>
      <c r="BC1656" s="115">
        <f t="shared" si="777"/>
        <v>0</v>
      </c>
      <c r="BD1656" s="116">
        <f t="shared" si="772"/>
        <v>0</v>
      </c>
      <c r="BE1656" s="120">
        <f t="shared" si="778"/>
        <v>0</v>
      </c>
      <c r="BF1656" s="115">
        <f t="shared" si="779"/>
        <v>0</v>
      </c>
      <c r="BG1656" s="116">
        <f t="shared" si="773"/>
        <v>0</v>
      </c>
      <c r="BH1656" s="120">
        <f t="shared" si="780"/>
        <v>0</v>
      </c>
      <c r="BI1656" s="115">
        <f t="shared" si="781"/>
        <v>0</v>
      </c>
      <c r="BJ1656" s="116">
        <f t="shared" si="774"/>
        <v>0</v>
      </c>
      <c r="BK1656" s="120">
        <f t="shared" si="782"/>
        <v>0</v>
      </c>
      <c r="BL1656" s="120">
        <f t="shared" si="783"/>
        <v>0</v>
      </c>
      <c r="BN1656" s="375">
        <f t="shared" si="775"/>
        <v>0</v>
      </c>
      <c r="BP1656" s="380"/>
      <c r="DH1656" s="102"/>
    </row>
    <row r="1657" spans="1:112" hidden="1">
      <c r="A1657" s="110"/>
      <c r="B1657" s="786"/>
      <c r="C1657" s="786"/>
      <c r="D1657" s="786"/>
      <c r="E1657" s="786"/>
      <c r="F1657" s="786"/>
      <c r="G1657" s="786"/>
      <c r="H1657" s="786"/>
      <c r="I1657" s="786"/>
      <c r="J1657" s="786"/>
      <c r="K1657" s="786"/>
      <c r="L1657" s="786"/>
      <c r="M1657" s="786"/>
      <c r="N1657" s="786"/>
      <c r="O1657" s="786"/>
      <c r="P1657" s="786"/>
      <c r="Q1657" s="786"/>
      <c r="R1657" s="787"/>
      <c r="S1657" s="787"/>
      <c r="T1657" s="788"/>
      <c r="U1657" s="787"/>
      <c r="V1657" s="787"/>
      <c r="W1657" s="783"/>
      <c r="X1657" s="789"/>
      <c r="Y1657" s="789"/>
      <c r="Z1657" s="789"/>
      <c r="AA1657" s="789"/>
      <c r="AB1657" s="789"/>
      <c r="AC1657" s="781"/>
      <c r="AD1657" s="782"/>
      <c r="AE1657" s="783"/>
      <c r="AF1657" s="784">
        <f t="shared" si="776"/>
        <v>0</v>
      </c>
      <c r="AG1657" s="784"/>
      <c r="AH1657" s="784"/>
      <c r="AI1657" s="784"/>
      <c r="AJ1657" s="784">
        <f t="shared" si="764"/>
        <v>0</v>
      </c>
      <c r="AK1657" s="784"/>
      <c r="AL1657" s="784"/>
      <c r="AM1657" s="784"/>
      <c r="AN1657" s="784">
        <f t="shared" si="765"/>
        <v>0</v>
      </c>
      <c r="AO1657" s="784"/>
      <c r="AP1657" s="784"/>
      <c r="AQ1657" s="784"/>
      <c r="AR1657" s="363"/>
      <c r="AS1657" s="785">
        <f t="shared" si="766"/>
        <v>0</v>
      </c>
      <c r="AT1657" s="785"/>
      <c r="AU1657" s="785"/>
      <c r="AV1657" s="785"/>
      <c r="AW1657" s="785">
        <f t="shared" si="767"/>
        <v>0</v>
      </c>
      <c r="AX1657" s="91"/>
      <c r="AY1657" s="116">
        <f t="shared" si="768"/>
        <v>0</v>
      </c>
      <c r="AZ1657" s="116">
        <f t="shared" si="769"/>
        <v>0</v>
      </c>
      <c r="BA1657" s="116">
        <f t="shared" si="770"/>
        <v>0</v>
      </c>
      <c r="BB1657" s="116">
        <f t="shared" si="771"/>
        <v>0</v>
      </c>
      <c r="BC1657" s="115">
        <f t="shared" si="777"/>
        <v>0</v>
      </c>
      <c r="BD1657" s="116">
        <f t="shared" si="772"/>
        <v>0</v>
      </c>
      <c r="BE1657" s="120">
        <f t="shared" si="778"/>
        <v>0</v>
      </c>
      <c r="BF1657" s="115">
        <f t="shared" si="779"/>
        <v>0</v>
      </c>
      <c r="BG1657" s="116">
        <f t="shared" si="773"/>
        <v>0</v>
      </c>
      <c r="BH1657" s="120">
        <f t="shared" si="780"/>
        <v>0</v>
      </c>
      <c r="BI1657" s="115">
        <f t="shared" si="781"/>
        <v>0</v>
      </c>
      <c r="BJ1657" s="116">
        <f t="shared" si="774"/>
        <v>0</v>
      </c>
      <c r="BK1657" s="120">
        <f t="shared" si="782"/>
        <v>0</v>
      </c>
      <c r="BL1657" s="120">
        <f t="shared" si="783"/>
        <v>0</v>
      </c>
      <c r="BN1657" s="375">
        <f t="shared" si="775"/>
        <v>0</v>
      </c>
      <c r="BP1657" s="380"/>
      <c r="DH1657" s="102"/>
    </row>
    <row r="1658" spans="1:112" hidden="1">
      <c r="A1658" s="110"/>
      <c r="B1658" s="786"/>
      <c r="C1658" s="786"/>
      <c r="D1658" s="786"/>
      <c r="E1658" s="786"/>
      <c r="F1658" s="786"/>
      <c r="G1658" s="786"/>
      <c r="H1658" s="786"/>
      <c r="I1658" s="786"/>
      <c r="J1658" s="786"/>
      <c r="K1658" s="786"/>
      <c r="L1658" s="786"/>
      <c r="M1658" s="786"/>
      <c r="N1658" s="786"/>
      <c r="O1658" s="786"/>
      <c r="P1658" s="786"/>
      <c r="Q1658" s="786"/>
      <c r="R1658" s="787"/>
      <c r="S1658" s="787"/>
      <c r="T1658" s="788"/>
      <c r="U1658" s="787"/>
      <c r="V1658" s="787"/>
      <c r="W1658" s="783"/>
      <c r="X1658" s="789"/>
      <c r="Y1658" s="789"/>
      <c r="Z1658" s="789"/>
      <c r="AA1658" s="789"/>
      <c r="AB1658" s="789"/>
      <c r="AC1658" s="781"/>
      <c r="AD1658" s="782"/>
      <c r="AE1658" s="783"/>
      <c r="AF1658" s="784">
        <f t="shared" si="776"/>
        <v>0</v>
      </c>
      <c r="AG1658" s="784"/>
      <c r="AH1658" s="784"/>
      <c r="AI1658" s="784"/>
      <c r="AJ1658" s="784">
        <f t="shared" si="764"/>
        <v>0</v>
      </c>
      <c r="AK1658" s="784"/>
      <c r="AL1658" s="784"/>
      <c r="AM1658" s="784"/>
      <c r="AN1658" s="784">
        <f t="shared" si="765"/>
        <v>0</v>
      </c>
      <c r="AO1658" s="784"/>
      <c r="AP1658" s="784"/>
      <c r="AQ1658" s="784"/>
      <c r="AR1658" s="363"/>
      <c r="AS1658" s="785">
        <f t="shared" si="766"/>
        <v>0</v>
      </c>
      <c r="AT1658" s="785"/>
      <c r="AU1658" s="785"/>
      <c r="AV1658" s="785"/>
      <c r="AW1658" s="785">
        <f t="shared" si="767"/>
        <v>0</v>
      </c>
      <c r="AX1658" s="91"/>
      <c r="AY1658" s="116">
        <f t="shared" si="768"/>
        <v>0</v>
      </c>
      <c r="AZ1658" s="116">
        <f t="shared" si="769"/>
        <v>0</v>
      </c>
      <c r="BA1658" s="116">
        <f t="shared" si="770"/>
        <v>0</v>
      </c>
      <c r="BB1658" s="116">
        <f t="shared" si="771"/>
        <v>0</v>
      </c>
      <c r="BC1658" s="115">
        <f t="shared" si="777"/>
        <v>0</v>
      </c>
      <c r="BD1658" s="116">
        <f t="shared" si="772"/>
        <v>0</v>
      </c>
      <c r="BE1658" s="120">
        <f t="shared" si="778"/>
        <v>0</v>
      </c>
      <c r="BF1658" s="115">
        <f t="shared" si="779"/>
        <v>0</v>
      </c>
      <c r="BG1658" s="116">
        <f t="shared" si="773"/>
        <v>0</v>
      </c>
      <c r="BH1658" s="120">
        <f t="shared" si="780"/>
        <v>0</v>
      </c>
      <c r="BI1658" s="115">
        <f t="shared" si="781"/>
        <v>0</v>
      </c>
      <c r="BJ1658" s="116">
        <f t="shared" si="774"/>
        <v>0</v>
      </c>
      <c r="BK1658" s="120">
        <f t="shared" si="782"/>
        <v>0</v>
      </c>
      <c r="BL1658" s="120">
        <f t="shared" si="783"/>
        <v>0</v>
      </c>
      <c r="BN1658" s="375">
        <f t="shared" si="775"/>
        <v>0</v>
      </c>
      <c r="BP1658" s="380"/>
      <c r="DH1658" s="102"/>
    </row>
    <row r="1659" spans="1:112" hidden="1">
      <c r="A1659" s="110"/>
      <c r="B1659" s="786"/>
      <c r="C1659" s="786"/>
      <c r="D1659" s="786"/>
      <c r="E1659" s="786"/>
      <c r="F1659" s="786"/>
      <c r="G1659" s="786"/>
      <c r="H1659" s="786"/>
      <c r="I1659" s="786"/>
      <c r="J1659" s="786"/>
      <c r="K1659" s="786"/>
      <c r="L1659" s="786"/>
      <c r="M1659" s="786"/>
      <c r="N1659" s="786"/>
      <c r="O1659" s="786"/>
      <c r="P1659" s="786"/>
      <c r="Q1659" s="786"/>
      <c r="R1659" s="787"/>
      <c r="S1659" s="787"/>
      <c r="T1659" s="788"/>
      <c r="U1659" s="787"/>
      <c r="V1659" s="787"/>
      <c r="W1659" s="783"/>
      <c r="X1659" s="789"/>
      <c r="Y1659" s="789"/>
      <c r="Z1659" s="789"/>
      <c r="AA1659" s="789"/>
      <c r="AB1659" s="789"/>
      <c r="AC1659" s="781"/>
      <c r="AD1659" s="782"/>
      <c r="AE1659" s="783"/>
      <c r="AF1659" s="784">
        <f t="shared" si="776"/>
        <v>0</v>
      </c>
      <c r="AG1659" s="784"/>
      <c r="AH1659" s="784"/>
      <c r="AI1659" s="784"/>
      <c r="AJ1659" s="784">
        <f t="shared" si="764"/>
        <v>0</v>
      </c>
      <c r="AK1659" s="784"/>
      <c r="AL1659" s="784"/>
      <c r="AM1659" s="784"/>
      <c r="AN1659" s="784">
        <f t="shared" si="765"/>
        <v>0</v>
      </c>
      <c r="AO1659" s="784"/>
      <c r="AP1659" s="784"/>
      <c r="AQ1659" s="784"/>
      <c r="AR1659" s="363"/>
      <c r="AS1659" s="785">
        <f t="shared" si="766"/>
        <v>0</v>
      </c>
      <c r="AT1659" s="785"/>
      <c r="AU1659" s="785"/>
      <c r="AV1659" s="785"/>
      <c r="AW1659" s="785">
        <f t="shared" si="767"/>
        <v>0</v>
      </c>
      <c r="AX1659" s="91"/>
      <c r="AY1659" s="116">
        <f t="shared" si="768"/>
        <v>0</v>
      </c>
      <c r="AZ1659" s="116">
        <f t="shared" si="769"/>
        <v>0</v>
      </c>
      <c r="BA1659" s="116">
        <f t="shared" si="770"/>
        <v>0</v>
      </c>
      <c r="BB1659" s="116">
        <f t="shared" si="771"/>
        <v>0</v>
      </c>
      <c r="BC1659" s="115">
        <f t="shared" si="777"/>
        <v>0</v>
      </c>
      <c r="BD1659" s="116">
        <f t="shared" si="772"/>
        <v>0</v>
      </c>
      <c r="BE1659" s="120">
        <f t="shared" si="778"/>
        <v>0</v>
      </c>
      <c r="BF1659" s="115">
        <f t="shared" si="779"/>
        <v>0</v>
      </c>
      <c r="BG1659" s="116">
        <f t="shared" si="773"/>
        <v>0</v>
      </c>
      <c r="BH1659" s="120">
        <f t="shared" si="780"/>
        <v>0</v>
      </c>
      <c r="BI1659" s="115">
        <f t="shared" si="781"/>
        <v>0</v>
      </c>
      <c r="BJ1659" s="116">
        <f t="shared" si="774"/>
        <v>0</v>
      </c>
      <c r="BK1659" s="120">
        <f t="shared" si="782"/>
        <v>0</v>
      </c>
      <c r="BL1659" s="120">
        <f t="shared" si="783"/>
        <v>0</v>
      </c>
      <c r="BN1659" s="375">
        <f t="shared" si="775"/>
        <v>0</v>
      </c>
      <c r="BP1659" s="380"/>
      <c r="DH1659" s="102"/>
    </row>
    <row r="1660" spans="1:112" hidden="1">
      <c r="A1660" s="110"/>
      <c r="B1660" s="786"/>
      <c r="C1660" s="786"/>
      <c r="D1660" s="786"/>
      <c r="E1660" s="786"/>
      <c r="F1660" s="786"/>
      <c r="G1660" s="786"/>
      <c r="H1660" s="786"/>
      <c r="I1660" s="786"/>
      <c r="J1660" s="786"/>
      <c r="K1660" s="786"/>
      <c r="L1660" s="786"/>
      <c r="M1660" s="786"/>
      <c r="N1660" s="786"/>
      <c r="O1660" s="786"/>
      <c r="P1660" s="786"/>
      <c r="Q1660" s="786"/>
      <c r="R1660" s="787"/>
      <c r="S1660" s="787"/>
      <c r="T1660" s="788"/>
      <c r="U1660" s="787"/>
      <c r="V1660" s="787"/>
      <c r="W1660" s="783"/>
      <c r="X1660" s="789"/>
      <c r="Y1660" s="789"/>
      <c r="Z1660" s="789"/>
      <c r="AA1660" s="789"/>
      <c r="AB1660" s="789"/>
      <c r="AC1660" s="781"/>
      <c r="AD1660" s="782"/>
      <c r="AE1660" s="783"/>
      <c r="AF1660" s="784">
        <f t="shared" si="776"/>
        <v>0</v>
      </c>
      <c r="AG1660" s="784"/>
      <c r="AH1660" s="784"/>
      <c r="AI1660" s="784"/>
      <c r="AJ1660" s="784">
        <f t="shared" si="764"/>
        <v>0</v>
      </c>
      <c r="AK1660" s="784"/>
      <c r="AL1660" s="784"/>
      <c r="AM1660" s="784"/>
      <c r="AN1660" s="784">
        <f t="shared" si="765"/>
        <v>0</v>
      </c>
      <c r="AO1660" s="784"/>
      <c r="AP1660" s="784"/>
      <c r="AQ1660" s="784"/>
      <c r="AR1660" s="363"/>
      <c r="AS1660" s="785">
        <f t="shared" si="766"/>
        <v>0</v>
      </c>
      <c r="AT1660" s="785"/>
      <c r="AU1660" s="785"/>
      <c r="AV1660" s="785"/>
      <c r="AW1660" s="785">
        <f t="shared" si="767"/>
        <v>0</v>
      </c>
      <c r="AX1660" s="91"/>
      <c r="AY1660" s="116">
        <f t="shared" si="768"/>
        <v>0</v>
      </c>
      <c r="AZ1660" s="116">
        <f t="shared" si="769"/>
        <v>0</v>
      </c>
      <c r="BA1660" s="116">
        <f t="shared" si="770"/>
        <v>0</v>
      </c>
      <c r="BB1660" s="116">
        <f t="shared" si="771"/>
        <v>0</v>
      </c>
      <c r="BC1660" s="115">
        <f t="shared" si="777"/>
        <v>0</v>
      </c>
      <c r="BD1660" s="116">
        <f t="shared" si="772"/>
        <v>0</v>
      </c>
      <c r="BE1660" s="120">
        <f t="shared" si="778"/>
        <v>0</v>
      </c>
      <c r="BF1660" s="115">
        <f t="shared" si="779"/>
        <v>0</v>
      </c>
      <c r="BG1660" s="116">
        <f t="shared" si="773"/>
        <v>0</v>
      </c>
      <c r="BH1660" s="120">
        <f t="shared" si="780"/>
        <v>0</v>
      </c>
      <c r="BI1660" s="115">
        <f t="shared" si="781"/>
        <v>0</v>
      </c>
      <c r="BJ1660" s="116">
        <f t="shared" si="774"/>
        <v>0</v>
      </c>
      <c r="BK1660" s="120">
        <f t="shared" si="782"/>
        <v>0</v>
      </c>
      <c r="BL1660" s="120">
        <f t="shared" si="783"/>
        <v>0</v>
      </c>
      <c r="BN1660" s="375">
        <f t="shared" si="775"/>
        <v>0</v>
      </c>
      <c r="BP1660" s="380"/>
      <c r="DH1660" s="102"/>
    </row>
    <row r="1661" spans="1:112" hidden="1">
      <c r="A1661" s="110"/>
      <c r="B1661" s="786"/>
      <c r="C1661" s="786"/>
      <c r="D1661" s="786"/>
      <c r="E1661" s="786"/>
      <c r="F1661" s="786"/>
      <c r="G1661" s="786"/>
      <c r="H1661" s="786"/>
      <c r="I1661" s="786"/>
      <c r="J1661" s="786"/>
      <c r="K1661" s="786"/>
      <c r="L1661" s="786"/>
      <c r="M1661" s="786"/>
      <c r="N1661" s="786"/>
      <c r="O1661" s="786"/>
      <c r="P1661" s="786"/>
      <c r="Q1661" s="786"/>
      <c r="R1661" s="787"/>
      <c r="S1661" s="787"/>
      <c r="T1661" s="788"/>
      <c r="U1661" s="787"/>
      <c r="V1661" s="787"/>
      <c r="W1661" s="783"/>
      <c r="X1661" s="789"/>
      <c r="Y1661" s="789"/>
      <c r="Z1661" s="789"/>
      <c r="AA1661" s="789"/>
      <c r="AB1661" s="789"/>
      <c r="AC1661" s="781"/>
      <c r="AD1661" s="782"/>
      <c r="AE1661" s="783"/>
      <c r="AF1661" s="784">
        <f t="shared" si="776"/>
        <v>0</v>
      </c>
      <c r="AG1661" s="784"/>
      <c r="AH1661" s="784"/>
      <c r="AI1661" s="784"/>
      <c r="AJ1661" s="784">
        <f t="shared" si="764"/>
        <v>0</v>
      </c>
      <c r="AK1661" s="784"/>
      <c r="AL1661" s="784"/>
      <c r="AM1661" s="784"/>
      <c r="AN1661" s="784">
        <f t="shared" si="765"/>
        <v>0</v>
      </c>
      <c r="AO1661" s="784"/>
      <c r="AP1661" s="784"/>
      <c r="AQ1661" s="784"/>
      <c r="AR1661" s="363"/>
      <c r="AS1661" s="785">
        <f t="shared" si="766"/>
        <v>0</v>
      </c>
      <c r="AT1661" s="785"/>
      <c r="AU1661" s="785"/>
      <c r="AV1661" s="785"/>
      <c r="AW1661" s="785">
        <f t="shared" si="767"/>
        <v>0</v>
      </c>
      <c r="AX1661" s="91"/>
      <c r="AY1661" s="116">
        <f t="shared" si="768"/>
        <v>0</v>
      </c>
      <c r="AZ1661" s="116">
        <f t="shared" si="769"/>
        <v>0</v>
      </c>
      <c r="BA1661" s="116">
        <f t="shared" si="770"/>
        <v>0</v>
      </c>
      <c r="BB1661" s="116">
        <f t="shared" si="771"/>
        <v>0</v>
      </c>
      <c r="BC1661" s="115">
        <f t="shared" si="777"/>
        <v>0</v>
      </c>
      <c r="BD1661" s="116">
        <f t="shared" si="772"/>
        <v>0</v>
      </c>
      <c r="BE1661" s="120">
        <f t="shared" si="778"/>
        <v>0</v>
      </c>
      <c r="BF1661" s="115">
        <f t="shared" si="779"/>
        <v>0</v>
      </c>
      <c r="BG1661" s="116">
        <f t="shared" si="773"/>
        <v>0</v>
      </c>
      <c r="BH1661" s="120">
        <f t="shared" si="780"/>
        <v>0</v>
      </c>
      <c r="BI1661" s="115">
        <f t="shared" si="781"/>
        <v>0</v>
      </c>
      <c r="BJ1661" s="116">
        <f t="shared" si="774"/>
        <v>0</v>
      </c>
      <c r="BK1661" s="120">
        <f t="shared" si="782"/>
        <v>0</v>
      </c>
      <c r="BL1661" s="120">
        <f t="shared" si="783"/>
        <v>0</v>
      </c>
      <c r="BN1661" s="375">
        <f t="shared" si="775"/>
        <v>0</v>
      </c>
      <c r="BP1661" s="380"/>
      <c r="DH1661" s="102"/>
    </row>
    <row r="1662" spans="1:112" hidden="1">
      <c r="A1662" s="110"/>
      <c r="B1662" s="786"/>
      <c r="C1662" s="786"/>
      <c r="D1662" s="786"/>
      <c r="E1662" s="786"/>
      <c r="F1662" s="786"/>
      <c r="G1662" s="786"/>
      <c r="H1662" s="786"/>
      <c r="I1662" s="786"/>
      <c r="J1662" s="786"/>
      <c r="K1662" s="786"/>
      <c r="L1662" s="786"/>
      <c r="M1662" s="786"/>
      <c r="N1662" s="786"/>
      <c r="O1662" s="786"/>
      <c r="P1662" s="786"/>
      <c r="Q1662" s="786"/>
      <c r="R1662" s="787"/>
      <c r="S1662" s="787"/>
      <c r="T1662" s="788"/>
      <c r="U1662" s="787"/>
      <c r="V1662" s="787"/>
      <c r="W1662" s="783"/>
      <c r="X1662" s="789"/>
      <c r="Y1662" s="789"/>
      <c r="Z1662" s="789"/>
      <c r="AA1662" s="789"/>
      <c r="AB1662" s="789"/>
      <c r="AC1662" s="781"/>
      <c r="AD1662" s="782"/>
      <c r="AE1662" s="783"/>
      <c r="AF1662" s="784">
        <f t="shared" si="776"/>
        <v>0</v>
      </c>
      <c r="AG1662" s="784"/>
      <c r="AH1662" s="784"/>
      <c r="AI1662" s="784"/>
      <c r="AJ1662" s="784">
        <f t="shared" si="764"/>
        <v>0</v>
      </c>
      <c r="AK1662" s="784"/>
      <c r="AL1662" s="784"/>
      <c r="AM1662" s="784"/>
      <c r="AN1662" s="784">
        <f t="shared" si="765"/>
        <v>0</v>
      </c>
      <c r="AO1662" s="784"/>
      <c r="AP1662" s="784"/>
      <c r="AQ1662" s="784"/>
      <c r="AR1662" s="363"/>
      <c r="AS1662" s="785">
        <f t="shared" si="766"/>
        <v>0</v>
      </c>
      <c r="AT1662" s="785"/>
      <c r="AU1662" s="785"/>
      <c r="AV1662" s="785"/>
      <c r="AW1662" s="785">
        <f t="shared" si="767"/>
        <v>0</v>
      </c>
      <c r="AX1662" s="91"/>
      <c r="AY1662" s="116">
        <f t="shared" si="768"/>
        <v>0</v>
      </c>
      <c r="AZ1662" s="116">
        <f t="shared" si="769"/>
        <v>0</v>
      </c>
      <c r="BA1662" s="116">
        <f t="shared" si="770"/>
        <v>0</v>
      </c>
      <c r="BB1662" s="116">
        <f t="shared" si="771"/>
        <v>0</v>
      </c>
      <c r="BC1662" s="115">
        <f t="shared" si="777"/>
        <v>0</v>
      </c>
      <c r="BD1662" s="116">
        <f t="shared" si="772"/>
        <v>0</v>
      </c>
      <c r="BE1662" s="120">
        <f t="shared" si="778"/>
        <v>0</v>
      </c>
      <c r="BF1662" s="115">
        <f t="shared" si="779"/>
        <v>0</v>
      </c>
      <c r="BG1662" s="116">
        <f t="shared" si="773"/>
        <v>0</v>
      </c>
      <c r="BH1662" s="120">
        <f t="shared" si="780"/>
        <v>0</v>
      </c>
      <c r="BI1662" s="115">
        <f t="shared" si="781"/>
        <v>0</v>
      </c>
      <c r="BJ1662" s="116">
        <f t="shared" si="774"/>
        <v>0</v>
      </c>
      <c r="BK1662" s="120">
        <f t="shared" si="782"/>
        <v>0</v>
      </c>
      <c r="BL1662" s="120">
        <f t="shared" si="783"/>
        <v>0</v>
      </c>
      <c r="BN1662" s="375">
        <f t="shared" si="775"/>
        <v>0</v>
      </c>
      <c r="BP1662" s="380"/>
      <c r="DH1662" s="102"/>
    </row>
    <row r="1663" spans="1:112" hidden="1">
      <c r="A1663" s="110"/>
      <c r="B1663" s="786"/>
      <c r="C1663" s="786"/>
      <c r="D1663" s="786"/>
      <c r="E1663" s="786"/>
      <c r="F1663" s="786"/>
      <c r="G1663" s="786"/>
      <c r="H1663" s="786"/>
      <c r="I1663" s="786"/>
      <c r="J1663" s="786"/>
      <c r="K1663" s="786"/>
      <c r="L1663" s="786"/>
      <c r="M1663" s="786"/>
      <c r="N1663" s="786"/>
      <c r="O1663" s="786"/>
      <c r="P1663" s="786"/>
      <c r="Q1663" s="786"/>
      <c r="R1663" s="787"/>
      <c r="S1663" s="787"/>
      <c r="T1663" s="788"/>
      <c r="U1663" s="787"/>
      <c r="V1663" s="787"/>
      <c r="W1663" s="783"/>
      <c r="X1663" s="789"/>
      <c r="Y1663" s="789"/>
      <c r="Z1663" s="789"/>
      <c r="AA1663" s="789"/>
      <c r="AB1663" s="789"/>
      <c r="AC1663" s="781"/>
      <c r="AD1663" s="782"/>
      <c r="AE1663" s="783"/>
      <c r="AF1663" s="784">
        <f t="shared" si="776"/>
        <v>0</v>
      </c>
      <c r="AG1663" s="784"/>
      <c r="AH1663" s="784"/>
      <c r="AI1663" s="784"/>
      <c r="AJ1663" s="784">
        <f t="shared" si="764"/>
        <v>0</v>
      </c>
      <c r="AK1663" s="784"/>
      <c r="AL1663" s="784"/>
      <c r="AM1663" s="784"/>
      <c r="AN1663" s="784">
        <f t="shared" si="765"/>
        <v>0</v>
      </c>
      <c r="AO1663" s="784"/>
      <c r="AP1663" s="784"/>
      <c r="AQ1663" s="784"/>
      <c r="AR1663" s="363"/>
      <c r="AS1663" s="785">
        <f t="shared" si="766"/>
        <v>0</v>
      </c>
      <c r="AT1663" s="785"/>
      <c r="AU1663" s="785"/>
      <c r="AV1663" s="785"/>
      <c r="AW1663" s="785">
        <f t="shared" si="767"/>
        <v>0</v>
      </c>
      <c r="AX1663" s="91"/>
      <c r="AY1663" s="116">
        <f t="shared" si="768"/>
        <v>0</v>
      </c>
      <c r="AZ1663" s="116">
        <f t="shared" si="769"/>
        <v>0</v>
      </c>
      <c r="BA1663" s="116">
        <f t="shared" si="770"/>
        <v>0</v>
      </c>
      <c r="BB1663" s="116">
        <f t="shared" si="771"/>
        <v>0</v>
      </c>
      <c r="BC1663" s="115">
        <f t="shared" si="777"/>
        <v>0</v>
      </c>
      <c r="BD1663" s="116">
        <f t="shared" si="772"/>
        <v>0</v>
      </c>
      <c r="BE1663" s="120">
        <f t="shared" si="778"/>
        <v>0</v>
      </c>
      <c r="BF1663" s="115">
        <f t="shared" si="779"/>
        <v>0</v>
      </c>
      <c r="BG1663" s="116">
        <f t="shared" si="773"/>
        <v>0</v>
      </c>
      <c r="BH1663" s="120">
        <f t="shared" si="780"/>
        <v>0</v>
      </c>
      <c r="BI1663" s="115">
        <f t="shared" si="781"/>
        <v>0</v>
      </c>
      <c r="BJ1663" s="116">
        <f t="shared" si="774"/>
        <v>0</v>
      </c>
      <c r="BK1663" s="120">
        <f t="shared" si="782"/>
        <v>0</v>
      </c>
      <c r="BL1663" s="120">
        <f t="shared" si="783"/>
        <v>0</v>
      </c>
      <c r="BN1663" s="375">
        <f t="shared" si="775"/>
        <v>0</v>
      </c>
      <c r="BP1663" s="380"/>
      <c r="DH1663" s="102"/>
    </row>
    <row r="1664" spans="1:112" hidden="1">
      <c r="A1664" s="110"/>
      <c r="B1664" s="786"/>
      <c r="C1664" s="786"/>
      <c r="D1664" s="786"/>
      <c r="E1664" s="786"/>
      <c r="F1664" s="786"/>
      <c r="G1664" s="786"/>
      <c r="H1664" s="786"/>
      <c r="I1664" s="786"/>
      <c r="J1664" s="786"/>
      <c r="K1664" s="786"/>
      <c r="L1664" s="786"/>
      <c r="M1664" s="786"/>
      <c r="N1664" s="786"/>
      <c r="O1664" s="786"/>
      <c r="P1664" s="786"/>
      <c r="Q1664" s="786"/>
      <c r="R1664" s="787"/>
      <c r="S1664" s="787"/>
      <c r="T1664" s="788"/>
      <c r="U1664" s="787"/>
      <c r="V1664" s="787"/>
      <c r="W1664" s="783"/>
      <c r="X1664" s="789"/>
      <c r="Y1664" s="789"/>
      <c r="Z1664" s="789"/>
      <c r="AA1664" s="789"/>
      <c r="AB1664" s="789"/>
      <c r="AC1664" s="781"/>
      <c r="AD1664" s="782"/>
      <c r="AE1664" s="783"/>
      <c r="AF1664" s="784">
        <f t="shared" si="776"/>
        <v>0</v>
      </c>
      <c r="AG1664" s="784"/>
      <c r="AH1664" s="784"/>
      <c r="AI1664" s="784"/>
      <c r="AJ1664" s="784">
        <f t="shared" si="764"/>
        <v>0</v>
      </c>
      <c r="AK1664" s="784"/>
      <c r="AL1664" s="784"/>
      <c r="AM1664" s="784"/>
      <c r="AN1664" s="784">
        <f t="shared" si="765"/>
        <v>0</v>
      </c>
      <c r="AO1664" s="784"/>
      <c r="AP1664" s="784"/>
      <c r="AQ1664" s="784"/>
      <c r="AR1664" s="363"/>
      <c r="AS1664" s="785">
        <f t="shared" si="766"/>
        <v>0</v>
      </c>
      <c r="AT1664" s="785"/>
      <c r="AU1664" s="785"/>
      <c r="AV1664" s="785"/>
      <c r="AW1664" s="785">
        <f t="shared" si="767"/>
        <v>0</v>
      </c>
      <c r="AX1664" s="91"/>
      <c r="AY1664" s="116">
        <f t="shared" si="768"/>
        <v>0</v>
      </c>
      <c r="AZ1664" s="116">
        <f t="shared" si="769"/>
        <v>0</v>
      </c>
      <c r="BA1664" s="116">
        <f t="shared" si="770"/>
        <v>0</v>
      </c>
      <c r="BB1664" s="116">
        <f t="shared" si="771"/>
        <v>0</v>
      </c>
      <c r="BC1664" s="115">
        <f t="shared" si="777"/>
        <v>0</v>
      </c>
      <c r="BD1664" s="116">
        <f t="shared" si="772"/>
        <v>0</v>
      </c>
      <c r="BE1664" s="120">
        <f t="shared" si="778"/>
        <v>0</v>
      </c>
      <c r="BF1664" s="115">
        <f t="shared" si="779"/>
        <v>0</v>
      </c>
      <c r="BG1664" s="116">
        <f t="shared" si="773"/>
        <v>0</v>
      </c>
      <c r="BH1664" s="120">
        <f t="shared" si="780"/>
        <v>0</v>
      </c>
      <c r="BI1664" s="115">
        <f t="shared" si="781"/>
        <v>0</v>
      </c>
      <c r="BJ1664" s="116">
        <f t="shared" si="774"/>
        <v>0</v>
      </c>
      <c r="BK1664" s="120">
        <f t="shared" si="782"/>
        <v>0</v>
      </c>
      <c r="BL1664" s="120">
        <f t="shared" si="783"/>
        <v>0</v>
      </c>
      <c r="BN1664" s="375">
        <f t="shared" si="775"/>
        <v>0</v>
      </c>
      <c r="BP1664" s="380"/>
      <c r="DH1664" s="102"/>
    </row>
    <row r="1665" spans="1:112" hidden="1">
      <c r="A1665" s="110"/>
      <c r="B1665" s="786"/>
      <c r="C1665" s="786"/>
      <c r="D1665" s="786"/>
      <c r="E1665" s="786"/>
      <c r="F1665" s="786"/>
      <c r="G1665" s="786"/>
      <c r="H1665" s="786"/>
      <c r="I1665" s="786"/>
      <c r="J1665" s="786"/>
      <c r="K1665" s="786"/>
      <c r="L1665" s="786"/>
      <c r="M1665" s="786"/>
      <c r="N1665" s="786"/>
      <c r="O1665" s="786"/>
      <c r="P1665" s="786"/>
      <c r="Q1665" s="786"/>
      <c r="R1665" s="787"/>
      <c r="S1665" s="787"/>
      <c r="T1665" s="788"/>
      <c r="U1665" s="787"/>
      <c r="V1665" s="787"/>
      <c r="W1665" s="783"/>
      <c r="X1665" s="789"/>
      <c r="Y1665" s="789"/>
      <c r="Z1665" s="789"/>
      <c r="AA1665" s="789"/>
      <c r="AB1665" s="789"/>
      <c r="AC1665" s="781"/>
      <c r="AD1665" s="782"/>
      <c r="AE1665" s="783"/>
      <c r="AF1665" s="784">
        <f t="shared" si="776"/>
        <v>0</v>
      </c>
      <c r="AG1665" s="784"/>
      <c r="AH1665" s="784"/>
      <c r="AI1665" s="784"/>
      <c r="AJ1665" s="784">
        <f t="shared" si="764"/>
        <v>0</v>
      </c>
      <c r="AK1665" s="784"/>
      <c r="AL1665" s="784"/>
      <c r="AM1665" s="784"/>
      <c r="AN1665" s="784">
        <f t="shared" si="765"/>
        <v>0</v>
      </c>
      <c r="AO1665" s="784"/>
      <c r="AP1665" s="784"/>
      <c r="AQ1665" s="784"/>
      <c r="AR1665" s="363"/>
      <c r="AS1665" s="785">
        <f t="shared" si="766"/>
        <v>0</v>
      </c>
      <c r="AT1665" s="785"/>
      <c r="AU1665" s="785"/>
      <c r="AV1665" s="785"/>
      <c r="AW1665" s="785">
        <f t="shared" si="767"/>
        <v>0</v>
      </c>
      <c r="AX1665" s="91"/>
      <c r="AY1665" s="116">
        <f t="shared" si="768"/>
        <v>0</v>
      </c>
      <c r="AZ1665" s="116">
        <f t="shared" si="769"/>
        <v>0</v>
      </c>
      <c r="BA1665" s="116">
        <f t="shared" si="770"/>
        <v>0</v>
      </c>
      <c r="BB1665" s="116">
        <f t="shared" si="771"/>
        <v>0</v>
      </c>
      <c r="BC1665" s="115">
        <f t="shared" si="777"/>
        <v>0</v>
      </c>
      <c r="BD1665" s="116">
        <f t="shared" si="772"/>
        <v>0</v>
      </c>
      <c r="BE1665" s="120">
        <f t="shared" si="778"/>
        <v>0</v>
      </c>
      <c r="BF1665" s="115">
        <f t="shared" si="779"/>
        <v>0</v>
      </c>
      <c r="BG1665" s="116">
        <f t="shared" si="773"/>
        <v>0</v>
      </c>
      <c r="BH1665" s="120">
        <f t="shared" si="780"/>
        <v>0</v>
      </c>
      <c r="BI1665" s="115">
        <f t="shared" si="781"/>
        <v>0</v>
      </c>
      <c r="BJ1665" s="116">
        <f t="shared" si="774"/>
        <v>0</v>
      </c>
      <c r="BK1665" s="120">
        <f t="shared" si="782"/>
        <v>0</v>
      </c>
      <c r="BL1665" s="120">
        <f t="shared" si="783"/>
        <v>0</v>
      </c>
      <c r="BN1665" s="375">
        <f t="shared" si="775"/>
        <v>0</v>
      </c>
      <c r="BP1665" s="380"/>
      <c r="DH1665" s="102"/>
    </row>
    <row r="1666" spans="1:112" hidden="1">
      <c r="A1666" s="110"/>
      <c r="B1666" s="786"/>
      <c r="C1666" s="786"/>
      <c r="D1666" s="786"/>
      <c r="E1666" s="786"/>
      <c r="F1666" s="786"/>
      <c r="G1666" s="786"/>
      <c r="H1666" s="786"/>
      <c r="I1666" s="786"/>
      <c r="J1666" s="786"/>
      <c r="K1666" s="786"/>
      <c r="L1666" s="786"/>
      <c r="M1666" s="786"/>
      <c r="N1666" s="786"/>
      <c r="O1666" s="786"/>
      <c r="P1666" s="786"/>
      <c r="Q1666" s="786"/>
      <c r="R1666" s="787"/>
      <c r="S1666" s="787"/>
      <c r="T1666" s="788"/>
      <c r="U1666" s="787"/>
      <c r="V1666" s="787"/>
      <c r="W1666" s="783"/>
      <c r="X1666" s="789"/>
      <c r="Y1666" s="789"/>
      <c r="Z1666" s="789"/>
      <c r="AA1666" s="789"/>
      <c r="AB1666" s="789"/>
      <c r="AC1666" s="781"/>
      <c r="AD1666" s="782"/>
      <c r="AE1666" s="783"/>
      <c r="AF1666" s="784">
        <f t="shared" si="776"/>
        <v>0</v>
      </c>
      <c r="AG1666" s="784"/>
      <c r="AH1666" s="784"/>
      <c r="AI1666" s="784"/>
      <c r="AJ1666" s="784">
        <f t="shared" si="764"/>
        <v>0</v>
      </c>
      <c r="AK1666" s="784"/>
      <c r="AL1666" s="784"/>
      <c r="AM1666" s="784"/>
      <c r="AN1666" s="784">
        <f t="shared" si="765"/>
        <v>0</v>
      </c>
      <c r="AO1666" s="784"/>
      <c r="AP1666" s="784"/>
      <c r="AQ1666" s="784"/>
      <c r="AR1666" s="363"/>
      <c r="AS1666" s="785">
        <f t="shared" si="766"/>
        <v>0</v>
      </c>
      <c r="AT1666" s="785"/>
      <c r="AU1666" s="785"/>
      <c r="AV1666" s="785"/>
      <c r="AW1666" s="785">
        <f t="shared" si="767"/>
        <v>0</v>
      </c>
      <c r="AX1666" s="91"/>
      <c r="AY1666" s="116">
        <f t="shared" si="768"/>
        <v>0</v>
      </c>
      <c r="AZ1666" s="116">
        <f t="shared" si="769"/>
        <v>0</v>
      </c>
      <c r="BA1666" s="116">
        <f t="shared" si="770"/>
        <v>0</v>
      </c>
      <c r="BB1666" s="116">
        <f t="shared" si="771"/>
        <v>0</v>
      </c>
      <c r="BC1666" s="115">
        <f t="shared" si="777"/>
        <v>0</v>
      </c>
      <c r="BD1666" s="116">
        <f t="shared" si="772"/>
        <v>0</v>
      </c>
      <c r="BE1666" s="120">
        <f t="shared" si="778"/>
        <v>0</v>
      </c>
      <c r="BF1666" s="115">
        <f t="shared" si="779"/>
        <v>0</v>
      </c>
      <c r="BG1666" s="116">
        <f t="shared" si="773"/>
        <v>0</v>
      </c>
      <c r="BH1666" s="120">
        <f t="shared" si="780"/>
        <v>0</v>
      </c>
      <c r="BI1666" s="115">
        <f t="shared" si="781"/>
        <v>0</v>
      </c>
      <c r="BJ1666" s="116">
        <f t="shared" si="774"/>
        <v>0</v>
      </c>
      <c r="BK1666" s="120">
        <f t="shared" si="782"/>
        <v>0</v>
      </c>
      <c r="BL1666" s="120">
        <f t="shared" si="783"/>
        <v>0</v>
      </c>
      <c r="BN1666" s="375">
        <f t="shared" si="775"/>
        <v>0</v>
      </c>
      <c r="BP1666" s="380"/>
      <c r="DH1666" s="102"/>
    </row>
    <row r="1667" spans="1:112" hidden="1">
      <c r="A1667" s="110"/>
      <c r="B1667" s="786"/>
      <c r="C1667" s="786"/>
      <c r="D1667" s="786"/>
      <c r="E1667" s="786"/>
      <c r="F1667" s="786"/>
      <c r="G1667" s="786"/>
      <c r="H1667" s="786"/>
      <c r="I1667" s="786"/>
      <c r="J1667" s="786"/>
      <c r="K1667" s="786"/>
      <c r="L1667" s="786"/>
      <c r="M1667" s="786"/>
      <c r="N1667" s="786"/>
      <c r="O1667" s="786"/>
      <c r="P1667" s="786"/>
      <c r="Q1667" s="786"/>
      <c r="R1667" s="787"/>
      <c r="S1667" s="787"/>
      <c r="T1667" s="788"/>
      <c r="U1667" s="787"/>
      <c r="V1667" s="787"/>
      <c r="W1667" s="783"/>
      <c r="X1667" s="789"/>
      <c r="Y1667" s="789"/>
      <c r="Z1667" s="789"/>
      <c r="AA1667" s="789"/>
      <c r="AB1667" s="789"/>
      <c r="AC1667" s="781"/>
      <c r="AD1667" s="782"/>
      <c r="AE1667" s="783"/>
      <c r="AF1667" s="784">
        <f t="shared" si="776"/>
        <v>0</v>
      </c>
      <c r="AG1667" s="784"/>
      <c r="AH1667" s="784"/>
      <c r="AI1667" s="784"/>
      <c r="AJ1667" s="784">
        <f t="shared" si="764"/>
        <v>0</v>
      </c>
      <c r="AK1667" s="784"/>
      <c r="AL1667" s="784"/>
      <c r="AM1667" s="784"/>
      <c r="AN1667" s="784">
        <f t="shared" si="765"/>
        <v>0</v>
      </c>
      <c r="AO1667" s="784"/>
      <c r="AP1667" s="784"/>
      <c r="AQ1667" s="784"/>
      <c r="AR1667" s="363"/>
      <c r="AS1667" s="785">
        <f t="shared" si="766"/>
        <v>0</v>
      </c>
      <c r="AT1667" s="785"/>
      <c r="AU1667" s="785"/>
      <c r="AV1667" s="785"/>
      <c r="AW1667" s="785">
        <f t="shared" si="767"/>
        <v>0</v>
      </c>
      <c r="AX1667" s="91"/>
      <c r="AY1667" s="116">
        <f t="shared" si="768"/>
        <v>0</v>
      </c>
      <c r="AZ1667" s="116">
        <f t="shared" si="769"/>
        <v>0</v>
      </c>
      <c r="BA1667" s="116">
        <f t="shared" si="770"/>
        <v>0</v>
      </c>
      <c r="BB1667" s="116">
        <f t="shared" si="771"/>
        <v>0</v>
      </c>
      <c r="BC1667" s="115">
        <f t="shared" si="777"/>
        <v>0</v>
      </c>
      <c r="BD1667" s="116">
        <f t="shared" si="772"/>
        <v>0</v>
      </c>
      <c r="BE1667" s="120">
        <f t="shared" si="778"/>
        <v>0</v>
      </c>
      <c r="BF1667" s="115">
        <f t="shared" si="779"/>
        <v>0</v>
      </c>
      <c r="BG1667" s="116">
        <f t="shared" si="773"/>
        <v>0</v>
      </c>
      <c r="BH1667" s="120">
        <f t="shared" si="780"/>
        <v>0</v>
      </c>
      <c r="BI1667" s="115">
        <f t="shared" si="781"/>
        <v>0</v>
      </c>
      <c r="BJ1667" s="116">
        <f t="shared" si="774"/>
        <v>0</v>
      </c>
      <c r="BK1667" s="120">
        <f t="shared" si="782"/>
        <v>0</v>
      </c>
      <c r="BL1667" s="120">
        <f t="shared" si="783"/>
        <v>0</v>
      </c>
      <c r="BN1667" s="375">
        <f t="shared" si="775"/>
        <v>0</v>
      </c>
      <c r="BP1667" s="380"/>
      <c r="DH1667" s="102"/>
    </row>
    <row r="1668" spans="1:112" hidden="1">
      <c r="A1668" s="110"/>
      <c r="B1668" s="786"/>
      <c r="C1668" s="786"/>
      <c r="D1668" s="786"/>
      <c r="E1668" s="786"/>
      <c r="F1668" s="786"/>
      <c r="G1668" s="786"/>
      <c r="H1668" s="786"/>
      <c r="I1668" s="786"/>
      <c r="J1668" s="786"/>
      <c r="K1668" s="786"/>
      <c r="L1668" s="786"/>
      <c r="M1668" s="786"/>
      <c r="N1668" s="786"/>
      <c r="O1668" s="786"/>
      <c r="P1668" s="786"/>
      <c r="Q1668" s="786"/>
      <c r="R1668" s="787"/>
      <c r="S1668" s="787"/>
      <c r="T1668" s="788"/>
      <c r="U1668" s="787"/>
      <c r="V1668" s="787"/>
      <c r="W1668" s="783"/>
      <c r="X1668" s="789"/>
      <c r="Y1668" s="789"/>
      <c r="Z1668" s="789"/>
      <c r="AA1668" s="789"/>
      <c r="AB1668" s="789"/>
      <c r="AC1668" s="781"/>
      <c r="AD1668" s="782"/>
      <c r="AE1668" s="783"/>
      <c r="AF1668" s="784">
        <f t="shared" si="776"/>
        <v>0</v>
      </c>
      <c r="AG1668" s="784"/>
      <c r="AH1668" s="784"/>
      <c r="AI1668" s="784"/>
      <c r="AJ1668" s="784">
        <f t="shared" si="764"/>
        <v>0</v>
      </c>
      <c r="AK1668" s="784"/>
      <c r="AL1668" s="784"/>
      <c r="AM1668" s="784"/>
      <c r="AN1668" s="784">
        <f t="shared" si="765"/>
        <v>0</v>
      </c>
      <c r="AO1668" s="784"/>
      <c r="AP1668" s="784"/>
      <c r="AQ1668" s="784"/>
      <c r="AR1668" s="363"/>
      <c r="AS1668" s="785">
        <f t="shared" si="766"/>
        <v>0</v>
      </c>
      <c r="AT1668" s="785"/>
      <c r="AU1668" s="785"/>
      <c r="AV1668" s="785"/>
      <c r="AW1668" s="785">
        <f t="shared" si="767"/>
        <v>0</v>
      </c>
      <c r="AX1668" s="91"/>
      <c r="AY1668" s="116">
        <f t="shared" si="768"/>
        <v>0</v>
      </c>
      <c r="AZ1668" s="116">
        <f t="shared" si="769"/>
        <v>0</v>
      </c>
      <c r="BA1668" s="116">
        <f t="shared" si="770"/>
        <v>0</v>
      </c>
      <c r="BB1668" s="116">
        <f t="shared" si="771"/>
        <v>0</v>
      </c>
      <c r="BC1668" s="115">
        <f t="shared" si="777"/>
        <v>0</v>
      </c>
      <c r="BD1668" s="116">
        <f t="shared" si="772"/>
        <v>0</v>
      </c>
      <c r="BE1668" s="120">
        <f t="shared" si="778"/>
        <v>0</v>
      </c>
      <c r="BF1668" s="115">
        <f t="shared" si="779"/>
        <v>0</v>
      </c>
      <c r="BG1668" s="116">
        <f t="shared" si="773"/>
        <v>0</v>
      </c>
      <c r="BH1668" s="120">
        <f t="shared" si="780"/>
        <v>0</v>
      </c>
      <c r="BI1668" s="115">
        <f t="shared" si="781"/>
        <v>0</v>
      </c>
      <c r="BJ1668" s="116">
        <f t="shared" si="774"/>
        <v>0</v>
      </c>
      <c r="BK1668" s="120">
        <f t="shared" si="782"/>
        <v>0</v>
      </c>
      <c r="BL1668" s="120">
        <f t="shared" si="783"/>
        <v>0</v>
      </c>
      <c r="BN1668" s="375">
        <f t="shared" si="775"/>
        <v>0</v>
      </c>
      <c r="BP1668" s="380"/>
      <c r="DH1668" s="102"/>
    </row>
    <row r="1669" spans="1:112" hidden="1">
      <c r="A1669" s="110"/>
      <c r="B1669" s="786"/>
      <c r="C1669" s="786"/>
      <c r="D1669" s="786"/>
      <c r="E1669" s="786"/>
      <c r="F1669" s="786"/>
      <c r="G1669" s="786"/>
      <c r="H1669" s="786"/>
      <c r="I1669" s="786"/>
      <c r="J1669" s="786"/>
      <c r="K1669" s="786"/>
      <c r="L1669" s="786"/>
      <c r="M1669" s="786"/>
      <c r="N1669" s="786"/>
      <c r="O1669" s="786"/>
      <c r="P1669" s="786"/>
      <c r="Q1669" s="786"/>
      <c r="R1669" s="787"/>
      <c r="S1669" s="787"/>
      <c r="T1669" s="788"/>
      <c r="U1669" s="787"/>
      <c r="V1669" s="787"/>
      <c r="W1669" s="783"/>
      <c r="X1669" s="789"/>
      <c r="Y1669" s="789"/>
      <c r="Z1669" s="789"/>
      <c r="AA1669" s="789"/>
      <c r="AB1669" s="789"/>
      <c r="AC1669" s="781"/>
      <c r="AD1669" s="782"/>
      <c r="AE1669" s="783"/>
      <c r="AF1669" s="784">
        <f t="shared" si="776"/>
        <v>0</v>
      </c>
      <c r="AG1669" s="784"/>
      <c r="AH1669" s="784"/>
      <c r="AI1669" s="784"/>
      <c r="AJ1669" s="784">
        <f t="shared" si="764"/>
        <v>0</v>
      </c>
      <c r="AK1669" s="784"/>
      <c r="AL1669" s="784"/>
      <c r="AM1669" s="784"/>
      <c r="AN1669" s="784">
        <f t="shared" si="765"/>
        <v>0</v>
      </c>
      <c r="AO1669" s="784"/>
      <c r="AP1669" s="784"/>
      <c r="AQ1669" s="784"/>
      <c r="AR1669" s="363"/>
      <c r="AS1669" s="785">
        <f t="shared" si="766"/>
        <v>0</v>
      </c>
      <c r="AT1669" s="785"/>
      <c r="AU1669" s="785"/>
      <c r="AV1669" s="785"/>
      <c r="AW1669" s="785">
        <f t="shared" si="767"/>
        <v>0</v>
      </c>
      <c r="AX1669" s="91"/>
      <c r="AY1669" s="116">
        <f t="shared" si="768"/>
        <v>0</v>
      </c>
      <c r="AZ1669" s="116">
        <f t="shared" si="769"/>
        <v>0</v>
      </c>
      <c r="BA1669" s="116">
        <f t="shared" si="770"/>
        <v>0</v>
      </c>
      <c r="BB1669" s="116">
        <f t="shared" si="771"/>
        <v>0</v>
      </c>
      <c r="BC1669" s="115">
        <f t="shared" si="777"/>
        <v>0</v>
      </c>
      <c r="BD1669" s="116">
        <f t="shared" si="772"/>
        <v>0</v>
      </c>
      <c r="BE1669" s="120">
        <f t="shared" si="778"/>
        <v>0</v>
      </c>
      <c r="BF1669" s="115">
        <f t="shared" si="779"/>
        <v>0</v>
      </c>
      <c r="BG1669" s="116">
        <f t="shared" si="773"/>
        <v>0</v>
      </c>
      <c r="BH1669" s="120">
        <f t="shared" si="780"/>
        <v>0</v>
      </c>
      <c r="BI1669" s="115">
        <f t="shared" si="781"/>
        <v>0</v>
      </c>
      <c r="BJ1669" s="116">
        <f t="shared" si="774"/>
        <v>0</v>
      </c>
      <c r="BK1669" s="120">
        <f t="shared" si="782"/>
        <v>0</v>
      </c>
      <c r="BL1669" s="120">
        <f t="shared" si="783"/>
        <v>0</v>
      </c>
      <c r="BN1669" s="375">
        <f t="shared" si="775"/>
        <v>0</v>
      </c>
      <c r="BP1669" s="380"/>
      <c r="DH1669" s="102"/>
    </row>
    <row r="1670" spans="1:112" hidden="1">
      <c r="A1670" s="110"/>
      <c r="B1670" s="786"/>
      <c r="C1670" s="786"/>
      <c r="D1670" s="786"/>
      <c r="E1670" s="786"/>
      <c r="F1670" s="786"/>
      <c r="G1670" s="786"/>
      <c r="H1670" s="786"/>
      <c r="I1670" s="786"/>
      <c r="J1670" s="786"/>
      <c r="K1670" s="786"/>
      <c r="L1670" s="786"/>
      <c r="M1670" s="786"/>
      <c r="N1670" s="786"/>
      <c r="O1670" s="786"/>
      <c r="P1670" s="786"/>
      <c r="Q1670" s="786"/>
      <c r="R1670" s="787"/>
      <c r="S1670" s="787"/>
      <c r="T1670" s="788"/>
      <c r="U1670" s="787"/>
      <c r="V1670" s="787"/>
      <c r="W1670" s="783"/>
      <c r="X1670" s="789"/>
      <c r="Y1670" s="789"/>
      <c r="Z1670" s="789"/>
      <c r="AA1670" s="789"/>
      <c r="AB1670" s="789"/>
      <c r="AC1670" s="781"/>
      <c r="AD1670" s="782"/>
      <c r="AE1670" s="783"/>
      <c r="AF1670" s="784">
        <f t="shared" si="776"/>
        <v>0</v>
      </c>
      <c r="AG1670" s="784"/>
      <c r="AH1670" s="784"/>
      <c r="AI1670" s="784"/>
      <c r="AJ1670" s="784">
        <f t="shared" si="764"/>
        <v>0</v>
      </c>
      <c r="AK1670" s="784"/>
      <c r="AL1670" s="784"/>
      <c r="AM1670" s="784"/>
      <c r="AN1670" s="784">
        <f t="shared" si="765"/>
        <v>0</v>
      </c>
      <c r="AO1670" s="784"/>
      <c r="AP1670" s="784"/>
      <c r="AQ1670" s="784"/>
      <c r="AR1670" s="363"/>
      <c r="AS1670" s="785">
        <f t="shared" si="766"/>
        <v>0</v>
      </c>
      <c r="AT1670" s="785"/>
      <c r="AU1670" s="785"/>
      <c r="AV1670" s="785"/>
      <c r="AW1670" s="785">
        <f t="shared" si="767"/>
        <v>0</v>
      </c>
      <c r="AX1670" s="91"/>
      <c r="AY1670" s="116">
        <f t="shared" si="768"/>
        <v>0</v>
      </c>
      <c r="AZ1670" s="116">
        <f t="shared" si="769"/>
        <v>0</v>
      </c>
      <c r="BA1670" s="116">
        <f t="shared" si="770"/>
        <v>0</v>
      </c>
      <c r="BB1670" s="116">
        <f t="shared" si="771"/>
        <v>0</v>
      </c>
      <c r="BC1670" s="115">
        <f t="shared" si="777"/>
        <v>0</v>
      </c>
      <c r="BD1670" s="116">
        <f t="shared" si="772"/>
        <v>0</v>
      </c>
      <c r="BE1670" s="120">
        <f t="shared" si="778"/>
        <v>0</v>
      </c>
      <c r="BF1670" s="115">
        <f t="shared" si="779"/>
        <v>0</v>
      </c>
      <c r="BG1670" s="116">
        <f t="shared" si="773"/>
        <v>0</v>
      </c>
      <c r="BH1670" s="120">
        <f t="shared" si="780"/>
        <v>0</v>
      </c>
      <c r="BI1670" s="115">
        <f t="shared" si="781"/>
        <v>0</v>
      </c>
      <c r="BJ1670" s="116">
        <f t="shared" si="774"/>
        <v>0</v>
      </c>
      <c r="BK1670" s="120">
        <f t="shared" si="782"/>
        <v>0</v>
      </c>
      <c r="BL1670" s="120">
        <f t="shared" si="783"/>
        <v>0</v>
      </c>
      <c r="BN1670" s="375">
        <f t="shared" si="775"/>
        <v>0</v>
      </c>
      <c r="BP1670" s="380"/>
      <c r="DH1670" s="102"/>
    </row>
    <row r="1671" spans="1:112" hidden="1">
      <c r="A1671" s="110"/>
      <c r="B1671" s="786"/>
      <c r="C1671" s="786"/>
      <c r="D1671" s="786"/>
      <c r="E1671" s="786"/>
      <c r="F1671" s="786"/>
      <c r="G1671" s="786"/>
      <c r="H1671" s="786"/>
      <c r="I1671" s="786"/>
      <c r="J1671" s="786"/>
      <c r="K1671" s="786"/>
      <c r="L1671" s="786"/>
      <c r="M1671" s="786"/>
      <c r="N1671" s="786"/>
      <c r="O1671" s="786"/>
      <c r="P1671" s="786"/>
      <c r="Q1671" s="786"/>
      <c r="R1671" s="787"/>
      <c r="S1671" s="787"/>
      <c r="T1671" s="788"/>
      <c r="U1671" s="787"/>
      <c r="V1671" s="787"/>
      <c r="W1671" s="783"/>
      <c r="X1671" s="789"/>
      <c r="Y1671" s="789"/>
      <c r="Z1671" s="789"/>
      <c r="AA1671" s="789"/>
      <c r="AB1671" s="789"/>
      <c r="AC1671" s="781"/>
      <c r="AD1671" s="782"/>
      <c r="AE1671" s="783"/>
      <c r="AF1671" s="784">
        <f t="shared" si="776"/>
        <v>0</v>
      </c>
      <c r="AG1671" s="784"/>
      <c r="AH1671" s="784"/>
      <c r="AI1671" s="784"/>
      <c r="AJ1671" s="784">
        <f t="shared" si="764"/>
        <v>0</v>
      </c>
      <c r="AK1671" s="784"/>
      <c r="AL1671" s="784"/>
      <c r="AM1671" s="784"/>
      <c r="AN1671" s="784">
        <f t="shared" si="765"/>
        <v>0</v>
      </c>
      <c r="AO1671" s="784"/>
      <c r="AP1671" s="784"/>
      <c r="AQ1671" s="784"/>
      <c r="AR1671" s="363"/>
      <c r="AS1671" s="785">
        <f t="shared" si="766"/>
        <v>0</v>
      </c>
      <c r="AT1671" s="785"/>
      <c r="AU1671" s="785"/>
      <c r="AV1671" s="785"/>
      <c r="AW1671" s="785">
        <f t="shared" si="767"/>
        <v>0</v>
      </c>
      <c r="AX1671" s="91"/>
      <c r="AY1671" s="116">
        <f t="shared" si="768"/>
        <v>0</v>
      </c>
      <c r="AZ1671" s="116">
        <f t="shared" si="769"/>
        <v>0</v>
      </c>
      <c r="BA1671" s="116">
        <f t="shared" si="770"/>
        <v>0</v>
      </c>
      <c r="BB1671" s="116">
        <f t="shared" si="771"/>
        <v>0</v>
      </c>
      <c r="BC1671" s="115">
        <f t="shared" si="777"/>
        <v>0</v>
      </c>
      <c r="BD1671" s="116">
        <f t="shared" si="772"/>
        <v>0</v>
      </c>
      <c r="BE1671" s="120">
        <f t="shared" si="778"/>
        <v>0</v>
      </c>
      <c r="BF1671" s="115">
        <f t="shared" si="779"/>
        <v>0</v>
      </c>
      <c r="BG1671" s="116">
        <f t="shared" si="773"/>
        <v>0</v>
      </c>
      <c r="BH1671" s="120">
        <f t="shared" si="780"/>
        <v>0</v>
      </c>
      <c r="BI1671" s="115">
        <f t="shared" si="781"/>
        <v>0</v>
      </c>
      <c r="BJ1671" s="116">
        <f t="shared" si="774"/>
        <v>0</v>
      </c>
      <c r="BK1671" s="120">
        <f t="shared" si="782"/>
        <v>0</v>
      </c>
      <c r="BL1671" s="120">
        <f t="shared" si="783"/>
        <v>0</v>
      </c>
      <c r="BN1671" s="375">
        <f t="shared" si="775"/>
        <v>0</v>
      </c>
      <c r="BP1671" s="380"/>
      <c r="DH1671" s="102"/>
    </row>
    <row r="1672" spans="1:112" ht="5" hidden="1" customHeight="1">
      <c r="A1672" s="103"/>
      <c r="B1672" s="364"/>
      <c r="C1672" s="364"/>
      <c r="D1672" s="364"/>
      <c r="E1672" s="364"/>
      <c r="F1672" s="364"/>
      <c r="G1672" s="364"/>
      <c r="H1672" s="364"/>
      <c r="I1672" s="364"/>
      <c r="J1672" s="364"/>
      <c r="K1672" s="364"/>
      <c r="L1672" s="364"/>
      <c r="M1672" s="364"/>
      <c r="N1672" s="364"/>
      <c r="O1672" s="364"/>
      <c r="P1672" s="364"/>
      <c r="Q1672" s="364"/>
      <c r="R1672" s="365"/>
      <c r="S1672" s="365"/>
      <c r="T1672" s="365"/>
      <c r="U1672" s="365"/>
      <c r="V1672" s="365"/>
      <c r="W1672" s="366"/>
      <c r="X1672" s="366"/>
      <c r="Y1672" s="366"/>
      <c r="Z1672" s="366"/>
      <c r="AA1672" s="366"/>
      <c r="AB1672" s="366"/>
      <c r="AC1672" s="366"/>
      <c r="AD1672" s="366"/>
      <c r="AE1672" s="366"/>
      <c r="AF1672" s="367"/>
      <c r="AG1672" s="367"/>
      <c r="AH1672" s="367"/>
      <c r="AI1672" s="367"/>
      <c r="AJ1672" s="367"/>
      <c r="AK1672" s="367"/>
      <c r="AL1672" s="367"/>
      <c r="AM1672" s="367"/>
      <c r="AN1672" s="367"/>
      <c r="AO1672" s="367"/>
      <c r="AP1672" s="367"/>
      <c r="AQ1672" s="367"/>
      <c r="AR1672" s="368"/>
      <c r="AS1672" s="361"/>
      <c r="AT1672" s="361"/>
      <c r="AU1672" s="361"/>
      <c r="AV1672" s="361"/>
      <c r="AW1672" s="361"/>
      <c r="AX1672" s="91"/>
      <c r="AY1672" s="106">
        <f>AY1631</f>
        <v>0</v>
      </c>
      <c r="AZ1672" s="106">
        <f>AZ1631</f>
        <v>0</v>
      </c>
      <c r="BA1672" s="106">
        <f>BA1631</f>
        <v>0</v>
      </c>
      <c r="BB1672" s="106">
        <f>BB1631</f>
        <v>0</v>
      </c>
      <c r="BC1672" s="106"/>
      <c r="BD1672" s="117"/>
      <c r="BE1672" s="119">
        <f>BE1631</f>
        <v>0</v>
      </c>
      <c r="BF1672" s="106"/>
      <c r="BG1672" s="106">
        <f>BG1631</f>
        <v>0</v>
      </c>
      <c r="BH1672" s="119">
        <f>BH1631</f>
        <v>0</v>
      </c>
      <c r="BI1672" s="106"/>
      <c r="BJ1672" s="106">
        <f>BJ1631</f>
        <v>0</v>
      </c>
      <c r="BK1672" s="119">
        <f>BK1631</f>
        <v>0</v>
      </c>
      <c r="BL1672" s="119">
        <f>BL1631</f>
        <v>0</v>
      </c>
      <c r="BN1672" s="377"/>
      <c r="BP1672" s="382"/>
      <c r="DH1672" s="104"/>
    </row>
    <row r="1673" spans="1:112" ht="21.5" hidden="1" customHeight="1">
      <c r="A1673" s="103"/>
      <c r="B1673" s="369"/>
      <c r="C1673" s="370"/>
      <c r="D1673" s="370"/>
      <c r="E1673" s="370"/>
      <c r="F1673" s="370"/>
      <c r="G1673" s="370"/>
      <c r="H1673" s="370"/>
      <c r="I1673" s="370"/>
      <c r="J1673" s="370"/>
      <c r="K1673" s="370"/>
      <c r="L1673" s="370"/>
      <c r="M1673" s="370"/>
      <c r="N1673" s="370"/>
      <c r="O1673" s="370"/>
      <c r="P1673" s="370"/>
      <c r="Q1673" s="370"/>
      <c r="R1673" s="143"/>
      <c r="S1673" s="143"/>
      <c r="T1673" s="143"/>
      <c r="U1673" s="143"/>
      <c r="V1673" s="143"/>
      <c r="W1673" s="143"/>
      <c r="X1673" s="143"/>
      <c r="Y1673" s="143"/>
      <c r="Z1673" s="143"/>
      <c r="AA1673" s="143"/>
      <c r="AB1673" s="143"/>
      <c r="AC1673" s="143"/>
      <c r="AD1673" s="143"/>
      <c r="AE1673" s="246" t="str">
        <f>CONCATENATE(B1631," ","TOTAL")</f>
        <v>FIRE PROTECTION TOTAL</v>
      </c>
      <c r="AF1673" s="802">
        <f>SUBTOTAL(9,AF1632:AF1672)</f>
        <v>0</v>
      </c>
      <c r="AG1673" s="802"/>
      <c r="AH1673" s="802"/>
      <c r="AI1673" s="802"/>
      <c r="AJ1673" s="802">
        <f>SUBTOTAL(9,AJ1632:AJ1672)</f>
        <v>0</v>
      </c>
      <c r="AK1673" s="802"/>
      <c r="AL1673" s="802"/>
      <c r="AM1673" s="802"/>
      <c r="AN1673" s="802">
        <f>SUBTOTAL(9,AN1632:AN1672)</f>
        <v>0</v>
      </c>
      <c r="AO1673" s="802"/>
      <c r="AP1673" s="802"/>
      <c r="AQ1673" s="802"/>
      <c r="AR1673" s="359"/>
      <c r="AS1673" s="803">
        <f>SUBTOTAL(9,AS1632:AS1672)</f>
        <v>0</v>
      </c>
      <c r="AT1673" s="803"/>
      <c r="AU1673" s="803"/>
      <c r="AV1673" s="803"/>
      <c r="AW1673" s="803">
        <f>SUM(AW1636:AW1644)</f>
        <v>0</v>
      </c>
      <c r="AX1673" s="91"/>
      <c r="AY1673" s="121">
        <f t="shared" ref="AY1673:BL1673" si="784">SUM(AY1632:AY1672)</f>
        <v>0</v>
      </c>
      <c r="AZ1673" s="121">
        <f t="shared" si="784"/>
        <v>0</v>
      </c>
      <c r="BA1673" s="121">
        <f t="shared" si="784"/>
        <v>0</v>
      </c>
      <c r="BB1673" s="121">
        <f t="shared" si="784"/>
        <v>0</v>
      </c>
      <c r="BC1673" s="118">
        <f t="shared" si="784"/>
        <v>0</v>
      </c>
      <c r="BD1673" s="121">
        <f t="shared" si="784"/>
        <v>0</v>
      </c>
      <c r="BE1673" s="121">
        <f t="shared" si="784"/>
        <v>0</v>
      </c>
      <c r="BF1673" s="118">
        <f t="shared" si="784"/>
        <v>0</v>
      </c>
      <c r="BG1673" s="121">
        <f t="shared" si="784"/>
        <v>0</v>
      </c>
      <c r="BH1673" s="121">
        <f t="shared" si="784"/>
        <v>0</v>
      </c>
      <c r="BI1673" s="118">
        <f t="shared" si="784"/>
        <v>0</v>
      </c>
      <c r="BJ1673" s="121">
        <f t="shared" si="784"/>
        <v>0</v>
      </c>
      <c r="BK1673" s="121">
        <f t="shared" si="784"/>
        <v>0</v>
      </c>
      <c r="BL1673" s="121">
        <f t="shared" si="784"/>
        <v>0</v>
      </c>
      <c r="BN1673" s="383">
        <f>IFERROR(AS1673/Total_Detailed_Estimate,0)</f>
        <v>0</v>
      </c>
      <c r="BP1673" s="381"/>
      <c r="DH1673" s="109"/>
    </row>
    <row r="1674" spans="1:112" ht="8.75" hidden="1" customHeight="1">
      <c r="A1674" s="103"/>
      <c r="B1674" s="140"/>
      <c r="C1674" s="140"/>
      <c r="D1674" s="140"/>
      <c r="E1674" s="140"/>
      <c r="F1674" s="140"/>
      <c r="G1674" s="140"/>
      <c r="H1674" s="140"/>
      <c r="I1674" s="140"/>
      <c r="J1674" s="140"/>
      <c r="K1674" s="140"/>
      <c r="L1674" s="140"/>
      <c r="M1674" s="140"/>
      <c r="N1674" s="140"/>
      <c r="O1674" s="140"/>
      <c r="P1674" s="140"/>
      <c r="Q1674" s="140"/>
      <c r="R1674" s="141"/>
      <c r="S1674" s="141"/>
      <c r="T1674" s="141"/>
      <c r="U1674" s="141"/>
      <c r="V1674" s="141"/>
      <c r="W1674" s="142"/>
      <c r="X1674" s="142"/>
      <c r="Y1674" s="142"/>
      <c r="Z1674" s="142"/>
      <c r="AA1674" s="142"/>
      <c r="AB1674" s="142"/>
      <c r="AC1674" s="142"/>
      <c r="AD1674" s="142"/>
      <c r="AE1674" s="392"/>
      <c r="AF1674" s="144"/>
      <c r="AG1674" s="144"/>
      <c r="AH1674" s="144"/>
      <c r="AI1674" s="144"/>
      <c r="AJ1674" s="144"/>
      <c r="AK1674" s="144"/>
      <c r="AL1674" s="144"/>
      <c r="AM1674" s="144"/>
      <c r="AN1674" s="144"/>
      <c r="AO1674" s="144"/>
      <c r="AP1674" s="144"/>
      <c r="AQ1674" s="144"/>
      <c r="AR1674" s="360"/>
      <c r="AS1674" s="362"/>
      <c r="AT1674" s="362"/>
      <c r="AU1674" s="362"/>
      <c r="AV1674" s="362"/>
      <c r="AW1674" s="393"/>
      <c r="AX1674" s="91"/>
      <c r="AY1674" s="106">
        <f>AY1631</f>
        <v>0</v>
      </c>
      <c r="AZ1674" s="106">
        <f>AZ1631</f>
        <v>0</v>
      </c>
      <c r="BA1674" s="106">
        <f>BA1631</f>
        <v>0</v>
      </c>
      <c r="BB1674" s="106">
        <f>BB1631</f>
        <v>0</v>
      </c>
      <c r="BC1674" s="106"/>
      <c r="BD1674" s="106"/>
      <c r="BE1674" s="106">
        <f>BE1631</f>
        <v>0</v>
      </c>
      <c r="BF1674" s="106"/>
      <c r="BG1674" s="106">
        <f>BG1631</f>
        <v>0</v>
      </c>
      <c r="BH1674" s="106">
        <f>BH1631</f>
        <v>0</v>
      </c>
      <c r="BI1674" s="106"/>
      <c r="BJ1674" s="106">
        <f>BJ1631</f>
        <v>0</v>
      </c>
      <c r="BK1674" s="106">
        <f>BK1631</f>
        <v>0</v>
      </c>
      <c r="BL1674" s="106">
        <f>BL1631</f>
        <v>0</v>
      </c>
      <c r="BN1674" s="377"/>
      <c r="BP1674" s="382"/>
      <c r="DH1674" s="104"/>
    </row>
    <row r="1675" spans="1:112" ht="9.5" hidden="1" customHeight="1">
      <c r="A1675" s="103"/>
      <c r="B1675" s="145"/>
      <c r="C1675" s="145"/>
      <c r="D1675" s="145"/>
      <c r="E1675" s="145"/>
      <c r="F1675" s="145"/>
      <c r="G1675" s="145"/>
      <c r="H1675" s="145"/>
      <c r="I1675" s="145"/>
      <c r="J1675" s="145"/>
      <c r="K1675" s="145"/>
      <c r="L1675" s="145"/>
      <c r="M1675" s="145"/>
      <c r="N1675" s="145"/>
      <c r="O1675" s="145"/>
      <c r="P1675" s="145"/>
      <c r="Q1675" s="145"/>
      <c r="R1675" s="146"/>
      <c r="S1675" s="146"/>
      <c r="T1675" s="146"/>
      <c r="U1675" s="146"/>
      <c r="V1675" s="146"/>
      <c r="W1675" s="146"/>
      <c r="X1675" s="146"/>
      <c r="Y1675" s="146"/>
      <c r="Z1675" s="146"/>
      <c r="AA1675" s="146"/>
      <c r="AB1675" s="146"/>
      <c r="AC1675" s="146"/>
      <c r="AD1675" s="146"/>
      <c r="AE1675" s="147"/>
      <c r="AF1675" s="148"/>
      <c r="AG1675" s="148"/>
      <c r="AH1675" s="148"/>
      <c r="AI1675" s="148"/>
      <c r="AJ1675" s="148"/>
      <c r="AK1675" s="148"/>
      <c r="AL1675" s="148"/>
      <c r="AM1675" s="148"/>
      <c r="AN1675" s="148"/>
      <c r="AO1675" s="148"/>
      <c r="AP1675" s="148"/>
      <c r="AQ1675" s="148"/>
      <c r="AR1675" s="148"/>
      <c r="AS1675" s="149"/>
      <c r="AT1675" s="149"/>
      <c r="AU1675" s="149"/>
      <c r="AV1675" s="149"/>
      <c r="AW1675" s="149"/>
      <c r="AX1675" s="91"/>
      <c r="AY1675" s="108">
        <f>AY1673</f>
        <v>0</v>
      </c>
      <c r="AZ1675" s="108">
        <f>AZ1673</f>
        <v>0</v>
      </c>
      <c r="BA1675" s="108">
        <f>BA1673</f>
        <v>0</v>
      </c>
      <c r="BB1675" s="108">
        <f>BB1673</f>
        <v>0</v>
      </c>
      <c r="BC1675" s="108"/>
      <c r="BD1675" s="108"/>
      <c r="BE1675" s="108">
        <f>BE1673</f>
        <v>0</v>
      </c>
      <c r="BF1675" s="108"/>
      <c r="BG1675" s="108">
        <f>BG1673</f>
        <v>0</v>
      </c>
      <c r="BH1675" s="108">
        <f>BH1673</f>
        <v>0</v>
      </c>
      <c r="BI1675" s="108"/>
      <c r="BJ1675" s="108">
        <f>BJ1673</f>
        <v>0</v>
      </c>
      <c r="BK1675" s="108">
        <f>BK1673</f>
        <v>0</v>
      </c>
      <c r="BL1675" s="108">
        <f>BL1673</f>
        <v>0</v>
      </c>
      <c r="DH1675" s="107"/>
    </row>
    <row r="1676" spans="1:112" ht="23" customHeight="1">
      <c r="A1676" s="114" t="s">
        <v>704</v>
      </c>
      <c r="B1676" s="795" t="str">
        <f>UPPER(MEP2_Category)</f>
        <v>PLUMBING</v>
      </c>
      <c r="C1676" s="796"/>
      <c r="D1676" s="796"/>
      <c r="E1676" s="796"/>
      <c r="F1676" s="796"/>
      <c r="G1676" s="796"/>
      <c r="H1676" s="796"/>
      <c r="I1676" s="796"/>
      <c r="J1676" s="796"/>
      <c r="K1676" s="796"/>
      <c r="L1676" s="796"/>
      <c r="M1676" s="796"/>
      <c r="N1676" s="796"/>
      <c r="O1676" s="796"/>
      <c r="P1676" s="796"/>
      <c r="Q1676" s="797"/>
      <c r="R1676" s="798"/>
      <c r="S1676" s="798"/>
      <c r="T1676" s="798"/>
      <c r="U1676" s="799"/>
      <c r="V1676" s="800"/>
      <c r="W1676" s="790"/>
      <c r="X1676" s="790"/>
      <c r="Y1676" s="790"/>
      <c r="Z1676" s="790"/>
      <c r="AA1676" s="790"/>
      <c r="AB1676" s="790"/>
      <c r="AC1676" s="790"/>
      <c r="AD1676" s="790"/>
      <c r="AE1676" s="790"/>
      <c r="AF1676" s="791" t="str">
        <f>IF(MEP2_Labor=0,"",MEP2_Labor)</f>
        <v/>
      </c>
      <c r="AG1676" s="791"/>
      <c r="AH1676" s="791"/>
      <c r="AI1676" s="791"/>
      <c r="AJ1676" s="791" t="str">
        <f>IF(MEP2_Material=0,"",MEP2_Material)</f>
        <v/>
      </c>
      <c r="AK1676" s="791"/>
      <c r="AL1676" s="791"/>
      <c r="AM1676" s="791"/>
      <c r="AN1676" s="791" t="str">
        <f>IF(MEP2_Sub=0,"",MEP2_Sub)</f>
        <v/>
      </c>
      <c r="AO1676" s="791"/>
      <c r="AP1676" s="791"/>
      <c r="AQ1676" s="791"/>
      <c r="AR1676" s="358"/>
      <c r="AS1676" s="792" t="str">
        <f>IF(MEP2_Total=0,"",MEP2_Total)</f>
        <v/>
      </c>
      <c r="AT1676" s="792"/>
      <c r="AU1676" s="793"/>
      <c r="AV1676" s="793"/>
      <c r="AW1676" s="794"/>
      <c r="AX1676" s="371"/>
      <c r="AY1676" s="101"/>
      <c r="AZ1676" s="101"/>
      <c r="BA1676" s="101"/>
      <c r="BB1676" s="101"/>
      <c r="BC1676" s="101"/>
      <c r="BD1676" s="101"/>
      <c r="BE1676" s="101"/>
      <c r="BF1676" s="101"/>
      <c r="BG1676" s="101"/>
      <c r="BH1676" s="101"/>
      <c r="BI1676" s="101"/>
      <c r="BJ1676" s="101"/>
      <c r="BK1676" s="101"/>
      <c r="BL1676" s="101"/>
      <c r="BN1676" s="374"/>
      <c r="BP1676" s="378"/>
      <c r="DH1676" s="102"/>
    </row>
    <row r="1677" spans="1:112" hidden="1">
      <c r="A1677" s="110"/>
      <c r="B1677" s="786" t="s">
        <v>46</v>
      </c>
      <c r="C1677" s="786"/>
      <c r="D1677" s="786"/>
      <c r="E1677" s="786"/>
      <c r="F1677" s="786"/>
      <c r="G1677" s="786"/>
      <c r="H1677" s="786"/>
      <c r="I1677" s="786"/>
      <c r="J1677" s="786"/>
      <c r="K1677" s="786"/>
      <c r="L1677" s="786"/>
      <c r="M1677" s="786"/>
      <c r="N1677" s="786"/>
      <c r="O1677" s="786"/>
      <c r="P1677" s="786"/>
      <c r="Q1677" s="786"/>
      <c r="R1677" s="787"/>
      <c r="S1677" s="787"/>
      <c r="T1677" s="788"/>
      <c r="U1677" s="787" t="s">
        <v>2</v>
      </c>
      <c r="V1677" s="787" t="s">
        <v>2</v>
      </c>
      <c r="W1677" s="783"/>
      <c r="X1677" s="789"/>
      <c r="Y1677" s="789"/>
      <c r="Z1677" s="781"/>
      <c r="AA1677" s="782"/>
      <c r="AB1677" s="783"/>
      <c r="AC1677" s="781"/>
      <c r="AD1677" s="782"/>
      <c r="AE1677" s="783"/>
      <c r="AF1677" s="784">
        <f>R1677*W1677</f>
        <v>0</v>
      </c>
      <c r="AG1677" s="784"/>
      <c r="AH1677" s="784"/>
      <c r="AI1677" s="784"/>
      <c r="AJ1677" s="784">
        <f t="shared" ref="AJ1677:AJ1716" si="785">R1677*Z1677</f>
        <v>0</v>
      </c>
      <c r="AK1677" s="784"/>
      <c r="AL1677" s="784"/>
      <c r="AM1677" s="784"/>
      <c r="AN1677" s="784">
        <f t="shared" ref="AN1677:AN1716" si="786">R1677*AC1677</f>
        <v>0</v>
      </c>
      <c r="AO1677" s="784"/>
      <c r="AP1677" s="784"/>
      <c r="AQ1677" s="784"/>
      <c r="AR1677" s="363"/>
      <c r="AS1677" s="785">
        <f t="shared" ref="AS1677:AS1716" si="787">SUM(AF1677:AQ1677)</f>
        <v>0</v>
      </c>
      <c r="AT1677" s="785"/>
      <c r="AU1677" s="785"/>
      <c r="AV1677" s="785"/>
      <c r="AW1677" s="785">
        <f t="shared" ref="AW1677:AW1716" si="788">SUM(AF1677:AQ1677)</f>
        <v>0</v>
      </c>
      <c r="AX1677" s="100"/>
      <c r="AY1677" s="116">
        <f t="shared" ref="AY1677:AY1716" si="789">AF1677</f>
        <v>0</v>
      </c>
      <c r="AZ1677" s="116">
        <f t="shared" ref="AZ1677:AZ1716" si="790">AJ1677</f>
        <v>0</v>
      </c>
      <c r="BA1677" s="116">
        <f t="shared" ref="BA1677:BA1716" si="791">AN1677</f>
        <v>0</v>
      </c>
      <c r="BB1677" s="116">
        <f t="shared" ref="BB1677:BB1716" si="792">SUM(AY1677:BA1677)</f>
        <v>0</v>
      </c>
      <c r="BC1677" s="115">
        <f>IFERROR(AY1677/$BB$5,0)</f>
        <v>0</v>
      </c>
      <c r="BD1677" s="116">
        <f t="shared" ref="BD1677:BD1716" si="793">BC1677*Allocated_Adders</f>
        <v>0</v>
      </c>
      <c r="BE1677" s="120">
        <f>AY1677+BD1677</f>
        <v>0</v>
      </c>
      <c r="BF1677" s="115">
        <f>IFERROR(AZ1677/$BB$5,0)</f>
        <v>0</v>
      </c>
      <c r="BG1677" s="116">
        <f t="shared" ref="BG1677:BG1716" si="794">BF1677*Allocated_Adders</f>
        <v>0</v>
      </c>
      <c r="BH1677" s="120">
        <f>AZ1677+BG1677</f>
        <v>0</v>
      </c>
      <c r="BI1677" s="115">
        <f>IFERROR(BA1677/$BB$5,0)</f>
        <v>0</v>
      </c>
      <c r="BJ1677" s="116">
        <f t="shared" ref="BJ1677:BJ1716" si="795">BI1677*Allocated_Adders</f>
        <v>0</v>
      </c>
      <c r="BK1677" s="120">
        <f>BA1677+BJ1677</f>
        <v>0</v>
      </c>
      <c r="BL1677" s="120">
        <f>BE1677+BH1677+BK1677</f>
        <v>0</v>
      </c>
      <c r="BN1677" s="375">
        <f t="shared" ref="BN1677:BN1716" si="796">IFERROR(AS1677/Total_Detailed_Estimate,0)</f>
        <v>0</v>
      </c>
      <c r="BP1677" s="380"/>
      <c r="DH1677" s="102"/>
    </row>
    <row r="1678" spans="1:112" hidden="1">
      <c r="A1678" s="110"/>
      <c r="B1678" s="786"/>
      <c r="C1678" s="786"/>
      <c r="D1678" s="786"/>
      <c r="E1678" s="786"/>
      <c r="F1678" s="786"/>
      <c r="G1678" s="786"/>
      <c r="H1678" s="786"/>
      <c r="I1678" s="786"/>
      <c r="J1678" s="786"/>
      <c r="K1678" s="786"/>
      <c r="L1678" s="786"/>
      <c r="M1678" s="786"/>
      <c r="N1678" s="786"/>
      <c r="O1678" s="786"/>
      <c r="P1678" s="786"/>
      <c r="Q1678" s="786"/>
      <c r="R1678" s="787"/>
      <c r="S1678" s="787"/>
      <c r="T1678" s="788"/>
      <c r="U1678" s="787"/>
      <c r="V1678" s="787"/>
      <c r="W1678" s="783"/>
      <c r="X1678" s="789"/>
      <c r="Y1678" s="789"/>
      <c r="Z1678" s="781"/>
      <c r="AA1678" s="782"/>
      <c r="AB1678" s="783"/>
      <c r="AC1678" s="781"/>
      <c r="AD1678" s="782"/>
      <c r="AE1678" s="783"/>
      <c r="AF1678" s="784">
        <f t="shared" ref="AF1678:AF1716" si="797">R1678*W1678</f>
        <v>0</v>
      </c>
      <c r="AG1678" s="784"/>
      <c r="AH1678" s="784"/>
      <c r="AI1678" s="784"/>
      <c r="AJ1678" s="784">
        <f t="shared" si="785"/>
        <v>0</v>
      </c>
      <c r="AK1678" s="784"/>
      <c r="AL1678" s="784"/>
      <c r="AM1678" s="784"/>
      <c r="AN1678" s="784">
        <f t="shared" si="786"/>
        <v>0</v>
      </c>
      <c r="AO1678" s="784"/>
      <c r="AP1678" s="784"/>
      <c r="AQ1678" s="784"/>
      <c r="AR1678" s="363"/>
      <c r="AS1678" s="785">
        <f t="shared" si="787"/>
        <v>0</v>
      </c>
      <c r="AT1678" s="785"/>
      <c r="AU1678" s="785"/>
      <c r="AV1678" s="785"/>
      <c r="AW1678" s="785">
        <f t="shared" si="788"/>
        <v>0</v>
      </c>
      <c r="AX1678" s="90"/>
      <c r="AY1678" s="116">
        <f t="shared" si="789"/>
        <v>0</v>
      </c>
      <c r="AZ1678" s="116">
        <f t="shared" si="790"/>
        <v>0</v>
      </c>
      <c r="BA1678" s="116">
        <f t="shared" si="791"/>
        <v>0</v>
      </c>
      <c r="BB1678" s="116">
        <f t="shared" si="792"/>
        <v>0</v>
      </c>
      <c r="BC1678" s="115">
        <f t="shared" ref="BC1678:BC1716" si="798">IFERROR(AY1678/$BB$5,0)</f>
        <v>0</v>
      </c>
      <c r="BD1678" s="116">
        <f t="shared" si="793"/>
        <v>0</v>
      </c>
      <c r="BE1678" s="120">
        <f t="shared" ref="BE1678:BE1716" si="799">AY1678+BD1678</f>
        <v>0</v>
      </c>
      <c r="BF1678" s="115">
        <f t="shared" ref="BF1678:BF1716" si="800">IFERROR(AZ1678/$BB$5,0)</f>
        <v>0</v>
      </c>
      <c r="BG1678" s="116">
        <f t="shared" si="794"/>
        <v>0</v>
      </c>
      <c r="BH1678" s="120">
        <f t="shared" ref="BH1678:BH1716" si="801">AZ1678+BG1678</f>
        <v>0</v>
      </c>
      <c r="BI1678" s="115">
        <f t="shared" ref="BI1678:BI1716" si="802">IFERROR(BA1678/$BB$5,0)</f>
        <v>0</v>
      </c>
      <c r="BJ1678" s="116">
        <f t="shared" si="795"/>
        <v>0</v>
      </c>
      <c r="BK1678" s="120">
        <f t="shared" ref="BK1678:BK1716" si="803">BA1678+BJ1678</f>
        <v>0</v>
      </c>
      <c r="BL1678" s="120">
        <f t="shared" ref="BL1678:BL1716" si="804">BE1678+BH1678+BK1678</f>
        <v>0</v>
      </c>
      <c r="BN1678" s="375">
        <f t="shared" si="796"/>
        <v>0</v>
      </c>
      <c r="BP1678" s="380"/>
      <c r="DH1678" s="102"/>
    </row>
    <row r="1679" spans="1:112" hidden="1">
      <c r="A1679" s="110"/>
      <c r="B1679" s="801" t="s">
        <v>658</v>
      </c>
      <c r="C1679" s="801"/>
      <c r="D1679" s="801"/>
      <c r="E1679" s="801"/>
      <c r="F1679" s="801"/>
      <c r="G1679" s="801"/>
      <c r="H1679" s="801"/>
      <c r="I1679" s="801"/>
      <c r="J1679" s="801"/>
      <c r="K1679" s="801"/>
      <c r="L1679" s="801"/>
      <c r="M1679" s="801"/>
      <c r="N1679" s="801"/>
      <c r="O1679" s="801"/>
      <c r="P1679" s="801"/>
      <c r="Q1679" s="801"/>
      <c r="R1679" s="787"/>
      <c r="S1679" s="787"/>
      <c r="T1679" s="788"/>
      <c r="U1679" s="787"/>
      <c r="V1679" s="787"/>
      <c r="W1679" s="783"/>
      <c r="X1679" s="789"/>
      <c r="Y1679" s="789"/>
      <c r="Z1679" s="781"/>
      <c r="AA1679" s="782"/>
      <c r="AB1679" s="783"/>
      <c r="AC1679" s="781"/>
      <c r="AD1679" s="782"/>
      <c r="AE1679" s="783"/>
      <c r="AF1679" s="784">
        <f t="shared" si="797"/>
        <v>0</v>
      </c>
      <c r="AG1679" s="784"/>
      <c r="AH1679" s="784"/>
      <c r="AI1679" s="784"/>
      <c r="AJ1679" s="784">
        <f t="shared" si="785"/>
        <v>0</v>
      </c>
      <c r="AK1679" s="784"/>
      <c r="AL1679" s="784"/>
      <c r="AM1679" s="784"/>
      <c r="AN1679" s="784">
        <f t="shared" si="786"/>
        <v>0</v>
      </c>
      <c r="AO1679" s="784"/>
      <c r="AP1679" s="784"/>
      <c r="AQ1679" s="784"/>
      <c r="AR1679" s="363"/>
      <c r="AS1679" s="785">
        <f t="shared" si="787"/>
        <v>0</v>
      </c>
      <c r="AT1679" s="785"/>
      <c r="AU1679" s="785"/>
      <c r="AV1679" s="785"/>
      <c r="AW1679" s="785">
        <f t="shared" si="788"/>
        <v>0</v>
      </c>
      <c r="AX1679" s="91"/>
      <c r="AY1679" s="116">
        <f t="shared" si="789"/>
        <v>0</v>
      </c>
      <c r="AZ1679" s="116">
        <f t="shared" si="790"/>
        <v>0</v>
      </c>
      <c r="BA1679" s="116">
        <f t="shared" si="791"/>
        <v>0</v>
      </c>
      <c r="BB1679" s="116">
        <f t="shared" si="792"/>
        <v>0</v>
      </c>
      <c r="BC1679" s="115">
        <f t="shared" si="798"/>
        <v>0</v>
      </c>
      <c r="BD1679" s="116">
        <f t="shared" si="793"/>
        <v>0</v>
      </c>
      <c r="BE1679" s="120">
        <f t="shared" si="799"/>
        <v>0</v>
      </c>
      <c r="BF1679" s="115">
        <f t="shared" si="800"/>
        <v>0</v>
      </c>
      <c r="BG1679" s="116">
        <f t="shared" si="794"/>
        <v>0</v>
      </c>
      <c r="BH1679" s="120">
        <f t="shared" si="801"/>
        <v>0</v>
      </c>
      <c r="BI1679" s="115">
        <f t="shared" si="802"/>
        <v>0</v>
      </c>
      <c r="BJ1679" s="116">
        <f t="shared" si="795"/>
        <v>0</v>
      </c>
      <c r="BK1679" s="120">
        <f t="shared" si="803"/>
        <v>0</v>
      </c>
      <c r="BL1679" s="120">
        <f t="shared" si="804"/>
        <v>0</v>
      </c>
      <c r="BN1679" s="375">
        <f t="shared" si="796"/>
        <v>0</v>
      </c>
      <c r="BP1679" s="380"/>
      <c r="DH1679" s="102"/>
    </row>
    <row r="1680" spans="1:112" hidden="1">
      <c r="A1680" s="110"/>
      <c r="B1680" s="786" t="s">
        <v>143</v>
      </c>
      <c r="C1680" s="786"/>
      <c r="D1680" s="786"/>
      <c r="E1680" s="786"/>
      <c r="F1680" s="786"/>
      <c r="G1680" s="786"/>
      <c r="H1680" s="786"/>
      <c r="I1680" s="786"/>
      <c r="J1680" s="786"/>
      <c r="K1680" s="786"/>
      <c r="L1680" s="786"/>
      <c r="M1680" s="786"/>
      <c r="N1680" s="786"/>
      <c r="O1680" s="786"/>
      <c r="P1680" s="786"/>
      <c r="Q1680" s="786"/>
      <c r="R1680" s="787"/>
      <c r="S1680" s="787"/>
      <c r="T1680" s="788"/>
      <c r="U1680" s="787" t="s">
        <v>13</v>
      </c>
      <c r="V1680" s="787" t="s">
        <v>13</v>
      </c>
      <c r="W1680" s="783">
        <v>65</v>
      </c>
      <c r="X1680" s="789"/>
      <c r="Y1680" s="789"/>
      <c r="Z1680" s="781"/>
      <c r="AA1680" s="782"/>
      <c r="AB1680" s="783"/>
      <c r="AC1680" s="781"/>
      <c r="AD1680" s="782"/>
      <c r="AE1680" s="783"/>
      <c r="AF1680" s="784">
        <f t="shared" si="797"/>
        <v>0</v>
      </c>
      <c r="AG1680" s="784"/>
      <c r="AH1680" s="784"/>
      <c r="AI1680" s="784"/>
      <c r="AJ1680" s="784">
        <f t="shared" si="785"/>
        <v>0</v>
      </c>
      <c r="AK1680" s="784"/>
      <c r="AL1680" s="784"/>
      <c r="AM1680" s="784"/>
      <c r="AN1680" s="784">
        <f t="shared" si="786"/>
        <v>0</v>
      </c>
      <c r="AO1680" s="784"/>
      <c r="AP1680" s="784"/>
      <c r="AQ1680" s="784"/>
      <c r="AR1680" s="363"/>
      <c r="AS1680" s="785">
        <f t="shared" si="787"/>
        <v>0</v>
      </c>
      <c r="AT1680" s="785"/>
      <c r="AU1680" s="785"/>
      <c r="AV1680" s="785"/>
      <c r="AW1680" s="785">
        <f t="shared" si="788"/>
        <v>0</v>
      </c>
      <c r="AX1680" s="91"/>
      <c r="AY1680" s="116">
        <f t="shared" si="789"/>
        <v>0</v>
      </c>
      <c r="AZ1680" s="116">
        <f t="shared" si="790"/>
        <v>0</v>
      </c>
      <c r="BA1680" s="116">
        <f t="shared" si="791"/>
        <v>0</v>
      </c>
      <c r="BB1680" s="116">
        <f t="shared" si="792"/>
        <v>0</v>
      </c>
      <c r="BC1680" s="115">
        <f t="shared" si="798"/>
        <v>0</v>
      </c>
      <c r="BD1680" s="116">
        <f t="shared" si="793"/>
        <v>0</v>
      </c>
      <c r="BE1680" s="120">
        <f t="shared" si="799"/>
        <v>0</v>
      </c>
      <c r="BF1680" s="115">
        <f t="shared" si="800"/>
        <v>0</v>
      </c>
      <c r="BG1680" s="116">
        <f t="shared" si="794"/>
        <v>0</v>
      </c>
      <c r="BH1680" s="120">
        <f t="shared" si="801"/>
        <v>0</v>
      </c>
      <c r="BI1680" s="115">
        <f t="shared" si="802"/>
        <v>0</v>
      </c>
      <c r="BJ1680" s="116">
        <f t="shared" si="795"/>
        <v>0</v>
      </c>
      <c r="BK1680" s="120">
        <f t="shared" si="803"/>
        <v>0</v>
      </c>
      <c r="BL1680" s="120">
        <f t="shared" si="804"/>
        <v>0</v>
      </c>
      <c r="BN1680" s="375">
        <f t="shared" si="796"/>
        <v>0</v>
      </c>
      <c r="BP1680" s="380"/>
      <c r="DH1680" s="102"/>
    </row>
    <row r="1681" spans="1:112" hidden="1">
      <c r="A1681" s="110"/>
      <c r="B1681" s="786" t="s">
        <v>144</v>
      </c>
      <c r="C1681" s="786"/>
      <c r="D1681" s="786"/>
      <c r="E1681" s="786"/>
      <c r="F1681" s="786"/>
      <c r="G1681" s="786"/>
      <c r="H1681" s="786"/>
      <c r="I1681" s="786"/>
      <c r="J1681" s="786"/>
      <c r="K1681" s="786"/>
      <c r="L1681" s="786"/>
      <c r="M1681" s="786"/>
      <c r="N1681" s="786"/>
      <c r="O1681" s="786"/>
      <c r="P1681" s="786"/>
      <c r="Q1681" s="786"/>
      <c r="R1681" s="787"/>
      <c r="S1681" s="787"/>
      <c r="T1681" s="788"/>
      <c r="U1681" s="787" t="s">
        <v>13</v>
      </c>
      <c r="V1681" s="787" t="s">
        <v>7</v>
      </c>
      <c r="W1681" s="783">
        <v>65</v>
      </c>
      <c r="X1681" s="789"/>
      <c r="Y1681" s="789"/>
      <c r="Z1681" s="781"/>
      <c r="AA1681" s="782"/>
      <c r="AB1681" s="783"/>
      <c r="AC1681" s="781"/>
      <c r="AD1681" s="782"/>
      <c r="AE1681" s="783"/>
      <c r="AF1681" s="784">
        <f t="shared" si="797"/>
        <v>0</v>
      </c>
      <c r="AG1681" s="784"/>
      <c r="AH1681" s="784"/>
      <c r="AI1681" s="784"/>
      <c r="AJ1681" s="784">
        <f t="shared" si="785"/>
        <v>0</v>
      </c>
      <c r="AK1681" s="784"/>
      <c r="AL1681" s="784"/>
      <c r="AM1681" s="784"/>
      <c r="AN1681" s="784">
        <f t="shared" si="786"/>
        <v>0</v>
      </c>
      <c r="AO1681" s="784"/>
      <c r="AP1681" s="784"/>
      <c r="AQ1681" s="784"/>
      <c r="AR1681" s="363"/>
      <c r="AS1681" s="785">
        <f t="shared" si="787"/>
        <v>0</v>
      </c>
      <c r="AT1681" s="785"/>
      <c r="AU1681" s="785"/>
      <c r="AV1681" s="785"/>
      <c r="AW1681" s="785">
        <f t="shared" si="788"/>
        <v>0</v>
      </c>
      <c r="AX1681" s="91"/>
      <c r="AY1681" s="116">
        <f t="shared" si="789"/>
        <v>0</v>
      </c>
      <c r="AZ1681" s="116">
        <f t="shared" si="790"/>
        <v>0</v>
      </c>
      <c r="BA1681" s="116">
        <f t="shared" si="791"/>
        <v>0</v>
      </c>
      <c r="BB1681" s="116">
        <f t="shared" si="792"/>
        <v>0</v>
      </c>
      <c r="BC1681" s="115">
        <f t="shared" si="798"/>
        <v>0</v>
      </c>
      <c r="BD1681" s="116">
        <f t="shared" si="793"/>
        <v>0</v>
      </c>
      <c r="BE1681" s="120">
        <f t="shared" si="799"/>
        <v>0</v>
      </c>
      <c r="BF1681" s="115">
        <f t="shared" si="800"/>
        <v>0</v>
      </c>
      <c r="BG1681" s="116">
        <f t="shared" si="794"/>
        <v>0</v>
      </c>
      <c r="BH1681" s="120">
        <f t="shared" si="801"/>
        <v>0</v>
      </c>
      <c r="BI1681" s="115">
        <f t="shared" si="802"/>
        <v>0</v>
      </c>
      <c r="BJ1681" s="116">
        <f t="shared" si="795"/>
        <v>0</v>
      </c>
      <c r="BK1681" s="120">
        <f t="shared" si="803"/>
        <v>0</v>
      </c>
      <c r="BL1681" s="120">
        <f t="shared" si="804"/>
        <v>0</v>
      </c>
      <c r="BN1681" s="375">
        <f t="shared" si="796"/>
        <v>0</v>
      </c>
      <c r="BP1681" s="380"/>
      <c r="DH1681" s="102"/>
    </row>
    <row r="1682" spans="1:112" hidden="1">
      <c r="A1682" s="110"/>
      <c r="B1682" s="786"/>
      <c r="C1682" s="786"/>
      <c r="D1682" s="786"/>
      <c r="E1682" s="786"/>
      <c r="F1682" s="786"/>
      <c r="G1682" s="786"/>
      <c r="H1682" s="786"/>
      <c r="I1682" s="786"/>
      <c r="J1682" s="786"/>
      <c r="K1682" s="786"/>
      <c r="L1682" s="786"/>
      <c r="M1682" s="786"/>
      <c r="N1682" s="786"/>
      <c r="O1682" s="786"/>
      <c r="P1682" s="786"/>
      <c r="Q1682" s="786"/>
      <c r="R1682" s="787"/>
      <c r="S1682" s="787"/>
      <c r="T1682" s="788"/>
      <c r="U1682" s="787"/>
      <c r="V1682" s="787"/>
      <c r="W1682" s="783"/>
      <c r="X1682" s="789"/>
      <c r="Y1682" s="789"/>
      <c r="Z1682" s="781"/>
      <c r="AA1682" s="782"/>
      <c r="AB1682" s="783"/>
      <c r="AC1682" s="781"/>
      <c r="AD1682" s="782"/>
      <c r="AE1682" s="783"/>
      <c r="AF1682" s="784">
        <f t="shared" si="797"/>
        <v>0</v>
      </c>
      <c r="AG1682" s="784"/>
      <c r="AH1682" s="784"/>
      <c r="AI1682" s="784"/>
      <c r="AJ1682" s="784">
        <f t="shared" si="785"/>
        <v>0</v>
      </c>
      <c r="AK1682" s="784"/>
      <c r="AL1682" s="784"/>
      <c r="AM1682" s="784"/>
      <c r="AN1682" s="784">
        <f t="shared" si="786"/>
        <v>0</v>
      </c>
      <c r="AO1682" s="784"/>
      <c r="AP1682" s="784"/>
      <c r="AQ1682" s="784"/>
      <c r="AR1682" s="363"/>
      <c r="AS1682" s="785">
        <f t="shared" si="787"/>
        <v>0</v>
      </c>
      <c r="AT1682" s="785"/>
      <c r="AU1682" s="785"/>
      <c r="AV1682" s="785"/>
      <c r="AW1682" s="785">
        <f t="shared" si="788"/>
        <v>0</v>
      </c>
      <c r="AX1682" s="91"/>
      <c r="AY1682" s="116">
        <f t="shared" si="789"/>
        <v>0</v>
      </c>
      <c r="AZ1682" s="116">
        <f t="shared" si="790"/>
        <v>0</v>
      </c>
      <c r="BA1682" s="116">
        <f t="shared" si="791"/>
        <v>0</v>
      </c>
      <c r="BB1682" s="116">
        <f t="shared" si="792"/>
        <v>0</v>
      </c>
      <c r="BC1682" s="115">
        <f t="shared" si="798"/>
        <v>0</v>
      </c>
      <c r="BD1682" s="116">
        <f t="shared" si="793"/>
        <v>0</v>
      </c>
      <c r="BE1682" s="120">
        <f t="shared" si="799"/>
        <v>0</v>
      </c>
      <c r="BF1682" s="115">
        <f t="shared" si="800"/>
        <v>0</v>
      </c>
      <c r="BG1682" s="116">
        <f t="shared" si="794"/>
        <v>0</v>
      </c>
      <c r="BH1682" s="120">
        <f t="shared" si="801"/>
        <v>0</v>
      </c>
      <c r="BI1682" s="115">
        <f t="shared" si="802"/>
        <v>0</v>
      </c>
      <c r="BJ1682" s="116">
        <f t="shared" si="795"/>
        <v>0</v>
      </c>
      <c r="BK1682" s="120">
        <f t="shared" si="803"/>
        <v>0</v>
      </c>
      <c r="BL1682" s="120">
        <f t="shared" si="804"/>
        <v>0</v>
      </c>
      <c r="BN1682" s="375">
        <f t="shared" si="796"/>
        <v>0</v>
      </c>
      <c r="BP1682" s="380"/>
      <c r="DH1682" s="102"/>
    </row>
    <row r="1683" spans="1:112" hidden="1">
      <c r="A1683" s="110"/>
      <c r="B1683" s="801" t="s">
        <v>659</v>
      </c>
      <c r="C1683" s="801"/>
      <c r="D1683" s="801"/>
      <c r="E1683" s="801"/>
      <c r="F1683" s="801"/>
      <c r="G1683" s="801"/>
      <c r="H1683" s="801"/>
      <c r="I1683" s="801"/>
      <c r="J1683" s="801"/>
      <c r="K1683" s="801"/>
      <c r="L1683" s="801"/>
      <c r="M1683" s="801"/>
      <c r="N1683" s="801"/>
      <c r="O1683" s="801"/>
      <c r="P1683" s="801"/>
      <c r="Q1683" s="801"/>
      <c r="R1683" s="787"/>
      <c r="S1683" s="787"/>
      <c r="T1683" s="788"/>
      <c r="U1683" s="787"/>
      <c r="V1683" s="787"/>
      <c r="W1683" s="783"/>
      <c r="X1683" s="789"/>
      <c r="Y1683" s="789"/>
      <c r="Z1683" s="781"/>
      <c r="AA1683" s="782"/>
      <c r="AB1683" s="783"/>
      <c r="AC1683" s="781"/>
      <c r="AD1683" s="782"/>
      <c r="AE1683" s="783"/>
      <c r="AF1683" s="784">
        <f t="shared" si="797"/>
        <v>0</v>
      </c>
      <c r="AG1683" s="784"/>
      <c r="AH1683" s="784"/>
      <c r="AI1683" s="784"/>
      <c r="AJ1683" s="784">
        <f t="shared" si="785"/>
        <v>0</v>
      </c>
      <c r="AK1683" s="784"/>
      <c r="AL1683" s="784"/>
      <c r="AM1683" s="784"/>
      <c r="AN1683" s="784">
        <f t="shared" si="786"/>
        <v>0</v>
      </c>
      <c r="AO1683" s="784"/>
      <c r="AP1683" s="784"/>
      <c r="AQ1683" s="784"/>
      <c r="AR1683" s="363"/>
      <c r="AS1683" s="785">
        <f t="shared" si="787"/>
        <v>0</v>
      </c>
      <c r="AT1683" s="785"/>
      <c r="AU1683" s="785"/>
      <c r="AV1683" s="785"/>
      <c r="AW1683" s="785">
        <f t="shared" si="788"/>
        <v>0</v>
      </c>
      <c r="AX1683" s="91"/>
      <c r="AY1683" s="116">
        <f t="shared" si="789"/>
        <v>0</v>
      </c>
      <c r="AZ1683" s="116">
        <f t="shared" si="790"/>
        <v>0</v>
      </c>
      <c r="BA1683" s="116">
        <f t="shared" si="791"/>
        <v>0</v>
      </c>
      <c r="BB1683" s="116">
        <f t="shared" si="792"/>
        <v>0</v>
      </c>
      <c r="BC1683" s="115">
        <f t="shared" si="798"/>
        <v>0</v>
      </c>
      <c r="BD1683" s="116">
        <f t="shared" si="793"/>
        <v>0</v>
      </c>
      <c r="BE1683" s="120">
        <f t="shared" si="799"/>
        <v>0</v>
      </c>
      <c r="BF1683" s="115">
        <f t="shared" si="800"/>
        <v>0</v>
      </c>
      <c r="BG1683" s="116">
        <f t="shared" si="794"/>
        <v>0</v>
      </c>
      <c r="BH1683" s="120">
        <f t="shared" si="801"/>
        <v>0</v>
      </c>
      <c r="BI1683" s="115">
        <f t="shared" si="802"/>
        <v>0</v>
      </c>
      <c r="BJ1683" s="116">
        <f t="shared" si="795"/>
        <v>0</v>
      </c>
      <c r="BK1683" s="120">
        <f t="shared" si="803"/>
        <v>0</v>
      </c>
      <c r="BL1683" s="120">
        <f t="shared" si="804"/>
        <v>0</v>
      </c>
      <c r="BN1683" s="375">
        <f t="shared" si="796"/>
        <v>0</v>
      </c>
      <c r="BP1683" s="380"/>
      <c r="DH1683" s="102"/>
    </row>
    <row r="1684" spans="1:112" hidden="1">
      <c r="A1684" s="110"/>
      <c r="B1684" s="786" t="s">
        <v>660</v>
      </c>
      <c r="C1684" s="786"/>
      <c r="D1684" s="786"/>
      <c r="E1684" s="786"/>
      <c r="F1684" s="786"/>
      <c r="G1684" s="786"/>
      <c r="H1684" s="786"/>
      <c r="I1684" s="786"/>
      <c r="J1684" s="786"/>
      <c r="K1684" s="786"/>
      <c r="L1684" s="786"/>
      <c r="M1684" s="786"/>
      <c r="N1684" s="786"/>
      <c r="O1684" s="786"/>
      <c r="P1684" s="786"/>
      <c r="Q1684" s="786"/>
      <c r="R1684" s="787"/>
      <c r="S1684" s="787"/>
      <c r="T1684" s="788"/>
      <c r="U1684" s="787" t="s">
        <v>7</v>
      </c>
      <c r="V1684" s="787"/>
      <c r="W1684" s="783"/>
      <c r="X1684" s="789"/>
      <c r="Y1684" s="789"/>
      <c r="Z1684" s="781"/>
      <c r="AA1684" s="782"/>
      <c r="AB1684" s="783"/>
      <c r="AC1684" s="781">
        <v>3.5</v>
      </c>
      <c r="AD1684" s="782"/>
      <c r="AE1684" s="783"/>
      <c r="AF1684" s="784">
        <f t="shared" si="797"/>
        <v>0</v>
      </c>
      <c r="AG1684" s="784"/>
      <c r="AH1684" s="784"/>
      <c r="AI1684" s="784"/>
      <c r="AJ1684" s="784">
        <f t="shared" si="785"/>
        <v>0</v>
      </c>
      <c r="AK1684" s="784"/>
      <c r="AL1684" s="784"/>
      <c r="AM1684" s="784"/>
      <c r="AN1684" s="784">
        <f t="shared" si="786"/>
        <v>0</v>
      </c>
      <c r="AO1684" s="784"/>
      <c r="AP1684" s="784"/>
      <c r="AQ1684" s="784"/>
      <c r="AR1684" s="363"/>
      <c r="AS1684" s="785">
        <f t="shared" si="787"/>
        <v>0</v>
      </c>
      <c r="AT1684" s="785"/>
      <c r="AU1684" s="785"/>
      <c r="AV1684" s="785"/>
      <c r="AW1684" s="785">
        <f t="shared" si="788"/>
        <v>0</v>
      </c>
      <c r="AX1684" s="91"/>
      <c r="AY1684" s="116">
        <f t="shared" si="789"/>
        <v>0</v>
      </c>
      <c r="AZ1684" s="116">
        <f t="shared" si="790"/>
        <v>0</v>
      </c>
      <c r="BA1684" s="116">
        <f t="shared" si="791"/>
        <v>0</v>
      </c>
      <c r="BB1684" s="116">
        <f t="shared" si="792"/>
        <v>0</v>
      </c>
      <c r="BC1684" s="115">
        <f t="shared" si="798"/>
        <v>0</v>
      </c>
      <c r="BD1684" s="116">
        <f t="shared" si="793"/>
        <v>0</v>
      </c>
      <c r="BE1684" s="120">
        <f t="shared" si="799"/>
        <v>0</v>
      </c>
      <c r="BF1684" s="115">
        <f t="shared" si="800"/>
        <v>0</v>
      </c>
      <c r="BG1684" s="116">
        <f t="shared" si="794"/>
        <v>0</v>
      </c>
      <c r="BH1684" s="120">
        <f t="shared" si="801"/>
        <v>0</v>
      </c>
      <c r="BI1684" s="115">
        <f t="shared" si="802"/>
        <v>0</v>
      </c>
      <c r="BJ1684" s="116">
        <f t="shared" si="795"/>
        <v>0</v>
      </c>
      <c r="BK1684" s="120">
        <f t="shared" si="803"/>
        <v>0</v>
      </c>
      <c r="BL1684" s="120">
        <f t="shared" si="804"/>
        <v>0</v>
      </c>
      <c r="BN1684" s="375">
        <f t="shared" si="796"/>
        <v>0</v>
      </c>
      <c r="BP1684" s="380"/>
      <c r="DH1684" s="102"/>
    </row>
    <row r="1685" spans="1:112" hidden="1">
      <c r="A1685" s="110"/>
      <c r="B1685" s="786" t="s">
        <v>661</v>
      </c>
      <c r="C1685" s="786"/>
      <c r="D1685" s="786"/>
      <c r="E1685" s="786"/>
      <c r="F1685" s="786"/>
      <c r="G1685" s="786"/>
      <c r="H1685" s="786"/>
      <c r="I1685" s="786"/>
      <c r="J1685" s="786"/>
      <c r="K1685" s="786"/>
      <c r="L1685" s="786"/>
      <c r="M1685" s="786"/>
      <c r="N1685" s="786"/>
      <c r="O1685" s="786"/>
      <c r="P1685" s="786"/>
      <c r="Q1685" s="786"/>
      <c r="R1685" s="787"/>
      <c r="S1685" s="787"/>
      <c r="T1685" s="788"/>
      <c r="U1685" s="787" t="s">
        <v>7</v>
      </c>
      <c r="V1685" s="787"/>
      <c r="W1685" s="783"/>
      <c r="X1685" s="789"/>
      <c r="Y1685" s="789"/>
      <c r="Z1685" s="781"/>
      <c r="AA1685" s="782"/>
      <c r="AB1685" s="783"/>
      <c r="AC1685" s="781">
        <v>1</v>
      </c>
      <c r="AD1685" s="782"/>
      <c r="AE1685" s="783"/>
      <c r="AF1685" s="784">
        <f t="shared" si="797"/>
        <v>0</v>
      </c>
      <c r="AG1685" s="784"/>
      <c r="AH1685" s="784"/>
      <c r="AI1685" s="784"/>
      <c r="AJ1685" s="784">
        <f t="shared" si="785"/>
        <v>0</v>
      </c>
      <c r="AK1685" s="784"/>
      <c r="AL1685" s="784"/>
      <c r="AM1685" s="784"/>
      <c r="AN1685" s="784">
        <f t="shared" si="786"/>
        <v>0</v>
      </c>
      <c r="AO1685" s="784"/>
      <c r="AP1685" s="784"/>
      <c r="AQ1685" s="784"/>
      <c r="AR1685" s="363"/>
      <c r="AS1685" s="785">
        <f t="shared" si="787"/>
        <v>0</v>
      </c>
      <c r="AT1685" s="785"/>
      <c r="AU1685" s="785"/>
      <c r="AV1685" s="785"/>
      <c r="AW1685" s="785">
        <f t="shared" si="788"/>
        <v>0</v>
      </c>
      <c r="AX1685" s="91"/>
      <c r="AY1685" s="116">
        <f t="shared" si="789"/>
        <v>0</v>
      </c>
      <c r="AZ1685" s="116">
        <f t="shared" si="790"/>
        <v>0</v>
      </c>
      <c r="BA1685" s="116">
        <f t="shared" si="791"/>
        <v>0</v>
      </c>
      <c r="BB1685" s="116">
        <f t="shared" si="792"/>
        <v>0</v>
      </c>
      <c r="BC1685" s="115">
        <f t="shared" si="798"/>
        <v>0</v>
      </c>
      <c r="BD1685" s="116">
        <f t="shared" si="793"/>
        <v>0</v>
      </c>
      <c r="BE1685" s="120">
        <f t="shared" si="799"/>
        <v>0</v>
      </c>
      <c r="BF1685" s="115">
        <f t="shared" si="800"/>
        <v>0</v>
      </c>
      <c r="BG1685" s="116">
        <f t="shared" si="794"/>
        <v>0</v>
      </c>
      <c r="BH1685" s="120">
        <f t="shared" si="801"/>
        <v>0</v>
      </c>
      <c r="BI1685" s="115">
        <f t="shared" si="802"/>
        <v>0</v>
      </c>
      <c r="BJ1685" s="116">
        <f t="shared" si="795"/>
        <v>0</v>
      </c>
      <c r="BK1685" s="120">
        <f t="shared" si="803"/>
        <v>0</v>
      </c>
      <c r="BL1685" s="120">
        <f t="shared" si="804"/>
        <v>0</v>
      </c>
      <c r="BN1685" s="375">
        <f t="shared" si="796"/>
        <v>0</v>
      </c>
      <c r="BP1685" s="380"/>
      <c r="DH1685" s="102"/>
    </row>
    <row r="1686" spans="1:112" hidden="1">
      <c r="A1686" s="110"/>
      <c r="B1686" s="786"/>
      <c r="C1686" s="786"/>
      <c r="D1686" s="786"/>
      <c r="E1686" s="786"/>
      <c r="F1686" s="786"/>
      <c r="G1686" s="786"/>
      <c r="H1686" s="786"/>
      <c r="I1686" s="786"/>
      <c r="J1686" s="786"/>
      <c r="K1686" s="786"/>
      <c r="L1686" s="786"/>
      <c r="M1686" s="786"/>
      <c r="N1686" s="786"/>
      <c r="O1686" s="786"/>
      <c r="P1686" s="786"/>
      <c r="Q1686" s="786"/>
      <c r="R1686" s="787"/>
      <c r="S1686" s="787"/>
      <c r="T1686" s="788"/>
      <c r="U1686" s="787"/>
      <c r="V1686" s="787"/>
      <c r="W1686" s="783"/>
      <c r="X1686" s="789"/>
      <c r="Y1686" s="789"/>
      <c r="Z1686" s="781"/>
      <c r="AA1686" s="782"/>
      <c r="AB1686" s="783"/>
      <c r="AC1686" s="781"/>
      <c r="AD1686" s="782"/>
      <c r="AE1686" s="783"/>
      <c r="AF1686" s="784">
        <f t="shared" si="797"/>
        <v>0</v>
      </c>
      <c r="AG1686" s="784"/>
      <c r="AH1686" s="784"/>
      <c r="AI1686" s="784"/>
      <c r="AJ1686" s="784">
        <f t="shared" si="785"/>
        <v>0</v>
      </c>
      <c r="AK1686" s="784"/>
      <c r="AL1686" s="784"/>
      <c r="AM1686" s="784"/>
      <c r="AN1686" s="784">
        <f t="shared" si="786"/>
        <v>0</v>
      </c>
      <c r="AO1686" s="784"/>
      <c r="AP1686" s="784"/>
      <c r="AQ1686" s="784"/>
      <c r="AR1686" s="363"/>
      <c r="AS1686" s="785">
        <f t="shared" si="787"/>
        <v>0</v>
      </c>
      <c r="AT1686" s="785"/>
      <c r="AU1686" s="785"/>
      <c r="AV1686" s="785"/>
      <c r="AW1686" s="785">
        <f t="shared" si="788"/>
        <v>0</v>
      </c>
      <c r="AX1686" s="91"/>
      <c r="AY1686" s="116">
        <f t="shared" si="789"/>
        <v>0</v>
      </c>
      <c r="AZ1686" s="116">
        <f t="shared" si="790"/>
        <v>0</v>
      </c>
      <c r="BA1686" s="116">
        <f t="shared" si="791"/>
        <v>0</v>
      </c>
      <c r="BB1686" s="116">
        <f t="shared" si="792"/>
        <v>0</v>
      </c>
      <c r="BC1686" s="115">
        <f t="shared" si="798"/>
        <v>0</v>
      </c>
      <c r="BD1686" s="116">
        <f t="shared" si="793"/>
        <v>0</v>
      </c>
      <c r="BE1686" s="120">
        <f t="shared" si="799"/>
        <v>0</v>
      </c>
      <c r="BF1686" s="115">
        <f t="shared" si="800"/>
        <v>0</v>
      </c>
      <c r="BG1686" s="116">
        <f t="shared" si="794"/>
        <v>0</v>
      </c>
      <c r="BH1686" s="120">
        <f t="shared" si="801"/>
        <v>0</v>
      </c>
      <c r="BI1686" s="115">
        <f t="shared" si="802"/>
        <v>0</v>
      </c>
      <c r="BJ1686" s="116">
        <f t="shared" si="795"/>
        <v>0</v>
      </c>
      <c r="BK1686" s="120">
        <f t="shared" si="803"/>
        <v>0</v>
      </c>
      <c r="BL1686" s="120">
        <f t="shared" si="804"/>
        <v>0</v>
      </c>
      <c r="BN1686" s="375">
        <f t="shared" si="796"/>
        <v>0</v>
      </c>
      <c r="BP1686" s="380"/>
      <c r="DH1686" s="102"/>
    </row>
    <row r="1687" spans="1:112" hidden="1">
      <c r="A1687" s="110"/>
      <c r="B1687" s="801" t="s">
        <v>662</v>
      </c>
      <c r="C1687" s="801"/>
      <c r="D1687" s="801"/>
      <c r="E1687" s="801"/>
      <c r="F1687" s="801"/>
      <c r="G1687" s="801"/>
      <c r="H1687" s="801"/>
      <c r="I1687" s="801"/>
      <c r="J1687" s="801"/>
      <c r="K1687" s="801"/>
      <c r="L1687" s="801"/>
      <c r="M1687" s="801"/>
      <c r="N1687" s="801"/>
      <c r="O1687" s="801"/>
      <c r="P1687" s="801"/>
      <c r="Q1687" s="801"/>
      <c r="R1687" s="787"/>
      <c r="S1687" s="787"/>
      <c r="T1687" s="788"/>
      <c r="U1687" s="787"/>
      <c r="V1687" s="787"/>
      <c r="W1687" s="783"/>
      <c r="X1687" s="789"/>
      <c r="Y1687" s="789"/>
      <c r="Z1687" s="781"/>
      <c r="AA1687" s="782"/>
      <c r="AB1687" s="783"/>
      <c r="AC1687" s="781"/>
      <c r="AD1687" s="782"/>
      <c r="AE1687" s="783"/>
      <c r="AF1687" s="784">
        <f t="shared" si="797"/>
        <v>0</v>
      </c>
      <c r="AG1687" s="784"/>
      <c r="AH1687" s="784"/>
      <c r="AI1687" s="784"/>
      <c r="AJ1687" s="784">
        <f t="shared" si="785"/>
        <v>0</v>
      </c>
      <c r="AK1687" s="784"/>
      <c r="AL1687" s="784"/>
      <c r="AM1687" s="784"/>
      <c r="AN1687" s="784">
        <f t="shared" si="786"/>
        <v>0</v>
      </c>
      <c r="AO1687" s="784"/>
      <c r="AP1687" s="784"/>
      <c r="AQ1687" s="784"/>
      <c r="AR1687" s="363"/>
      <c r="AS1687" s="785">
        <f t="shared" si="787"/>
        <v>0</v>
      </c>
      <c r="AT1687" s="785"/>
      <c r="AU1687" s="785"/>
      <c r="AV1687" s="785"/>
      <c r="AW1687" s="785">
        <f t="shared" si="788"/>
        <v>0</v>
      </c>
      <c r="AX1687" s="91"/>
      <c r="AY1687" s="116">
        <f t="shared" si="789"/>
        <v>0</v>
      </c>
      <c r="AZ1687" s="116">
        <f t="shared" si="790"/>
        <v>0</v>
      </c>
      <c r="BA1687" s="116">
        <f t="shared" si="791"/>
        <v>0</v>
      </c>
      <c r="BB1687" s="116">
        <f t="shared" si="792"/>
        <v>0</v>
      </c>
      <c r="BC1687" s="115">
        <f t="shared" si="798"/>
        <v>0</v>
      </c>
      <c r="BD1687" s="116">
        <f t="shared" si="793"/>
        <v>0</v>
      </c>
      <c r="BE1687" s="120">
        <f t="shared" si="799"/>
        <v>0</v>
      </c>
      <c r="BF1687" s="115">
        <f t="shared" si="800"/>
        <v>0</v>
      </c>
      <c r="BG1687" s="116">
        <f t="shared" si="794"/>
        <v>0</v>
      </c>
      <c r="BH1687" s="120">
        <f t="shared" si="801"/>
        <v>0</v>
      </c>
      <c r="BI1687" s="115">
        <f t="shared" si="802"/>
        <v>0</v>
      </c>
      <c r="BJ1687" s="116">
        <f t="shared" si="795"/>
        <v>0</v>
      </c>
      <c r="BK1687" s="120">
        <f t="shared" si="803"/>
        <v>0</v>
      </c>
      <c r="BL1687" s="120">
        <f t="shared" si="804"/>
        <v>0</v>
      </c>
      <c r="BN1687" s="375">
        <f t="shared" si="796"/>
        <v>0</v>
      </c>
      <c r="BP1687" s="380"/>
      <c r="DH1687" s="102"/>
    </row>
    <row r="1688" spans="1:112" hidden="1">
      <c r="A1688" s="110"/>
      <c r="B1688" s="804" t="s">
        <v>424</v>
      </c>
      <c r="C1688" s="804"/>
      <c r="D1688" s="804"/>
      <c r="E1688" s="804"/>
      <c r="F1688" s="804"/>
      <c r="G1688" s="804"/>
      <c r="H1688" s="804"/>
      <c r="I1688" s="804"/>
      <c r="J1688" s="804"/>
      <c r="K1688" s="804"/>
      <c r="L1688" s="804"/>
      <c r="M1688" s="804"/>
      <c r="N1688" s="804"/>
      <c r="O1688" s="804"/>
      <c r="P1688" s="804"/>
      <c r="Q1688" s="804"/>
      <c r="R1688" s="787"/>
      <c r="S1688" s="787"/>
      <c r="T1688" s="788"/>
      <c r="U1688" s="787"/>
      <c r="V1688" s="787"/>
      <c r="W1688" s="783"/>
      <c r="X1688" s="789"/>
      <c r="Y1688" s="789"/>
      <c r="Z1688" s="781"/>
      <c r="AA1688" s="782"/>
      <c r="AB1688" s="783"/>
      <c r="AC1688" s="781"/>
      <c r="AD1688" s="782"/>
      <c r="AE1688" s="783"/>
      <c r="AF1688" s="784">
        <f t="shared" si="797"/>
        <v>0</v>
      </c>
      <c r="AG1688" s="784"/>
      <c r="AH1688" s="784"/>
      <c r="AI1688" s="784"/>
      <c r="AJ1688" s="784">
        <f t="shared" si="785"/>
        <v>0</v>
      </c>
      <c r="AK1688" s="784"/>
      <c r="AL1688" s="784"/>
      <c r="AM1688" s="784"/>
      <c r="AN1688" s="784">
        <f t="shared" si="786"/>
        <v>0</v>
      </c>
      <c r="AO1688" s="784"/>
      <c r="AP1688" s="784"/>
      <c r="AQ1688" s="784"/>
      <c r="AR1688" s="363"/>
      <c r="AS1688" s="785">
        <f t="shared" si="787"/>
        <v>0</v>
      </c>
      <c r="AT1688" s="785"/>
      <c r="AU1688" s="785"/>
      <c r="AV1688" s="785"/>
      <c r="AW1688" s="785">
        <f t="shared" si="788"/>
        <v>0</v>
      </c>
      <c r="AX1688" s="91"/>
      <c r="AY1688" s="116">
        <f t="shared" si="789"/>
        <v>0</v>
      </c>
      <c r="AZ1688" s="116">
        <f t="shared" si="790"/>
        <v>0</v>
      </c>
      <c r="BA1688" s="116">
        <f t="shared" si="791"/>
        <v>0</v>
      </c>
      <c r="BB1688" s="116">
        <f t="shared" si="792"/>
        <v>0</v>
      </c>
      <c r="BC1688" s="115">
        <f t="shared" si="798"/>
        <v>0</v>
      </c>
      <c r="BD1688" s="116">
        <f t="shared" si="793"/>
        <v>0</v>
      </c>
      <c r="BE1688" s="120">
        <f t="shared" si="799"/>
        <v>0</v>
      </c>
      <c r="BF1688" s="115">
        <f t="shared" si="800"/>
        <v>0</v>
      </c>
      <c r="BG1688" s="116">
        <f t="shared" si="794"/>
        <v>0</v>
      </c>
      <c r="BH1688" s="120">
        <f t="shared" si="801"/>
        <v>0</v>
      </c>
      <c r="BI1688" s="115">
        <f t="shared" si="802"/>
        <v>0</v>
      </c>
      <c r="BJ1688" s="116">
        <f t="shared" si="795"/>
        <v>0</v>
      </c>
      <c r="BK1688" s="120">
        <f t="shared" si="803"/>
        <v>0</v>
      </c>
      <c r="BL1688" s="120">
        <f t="shared" si="804"/>
        <v>0</v>
      </c>
      <c r="BN1688" s="375">
        <f t="shared" si="796"/>
        <v>0</v>
      </c>
      <c r="BP1688" s="380"/>
      <c r="DH1688" s="102"/>
    </row>
    <row r="1689" spans="1:112" hidden="1">
      <c r="A1689" s="110"/>
      <c r="B1689" s="786" t="s">
        <v>159</v>
      </c>
      <c r="C1689" s="786"/>
      <c r="D1689" s="786"/>
      <c r="E1689" s="786"/>
      <c r="F1689" s="786"/>
      <c r="G1689" s="786"/>
      <c r="H1689" s="786"/>
      <c r="I1689" s="786"/>
      <c r="J1689" s="786"/>
      <c r="K1689" s="786"/>
      <c r="L1689" s="786"/>
      <c r="M1689" s="786"/>
      <c r="N1689" s="786"/>
      <c r="O1689" s="786"/>
      <c r="P1689" s="786"/>
      <c r="Q1689" s="786"/>
      <c r="R1689" s="787"/>
      <c r="S1689" s="787"/>
      <c r="T1689" s="788"/>
      <c r="U1689" s="787" t="s">
        <v>7</v>
      </c>
      <c r="V1689" s="787" t="s">
        <v>7</v>
      </c>
      <c r="W1689" s="783">
        <v>15</v>
      </c>
      <c r="X1689" s="789"/>
      <c r="Y1689" s="789"/>
      <c r="Z1689" s="781"/>
      <c r="AA1689" s="782"/>
      <c r="AB1689" s="783"/>
      <c r="AC1689" s="781"/>
      <c r="AD1689" s="782"/>
      <c r="AE1689" s="783"/>
      <c r="AF1689" s="784">
        <f t="shared" si="797"/>
        <v>0</v>
      </c>
      <c r="AG1689" s="784"/>
      <c r="AH1689" s="784"/>
      <c r="AI1689" s="784"/>
      <c r="AJ1689" s="784">
        <f t="shared" si="785"/>
        <v>0</v>
      </c>
      <c r="AK1689" s="784"/>
      <c r="AL1689" s="784"/>
      <c r="AM1689" s="784"/>
      <c r="AN1689" s="784">
        <f t="shared" si="786"/>
        <v>0</v>
      </c>
      <c r="AO1689" s="784"/>
      <c r="AP1689" s="784"/>
      <c r="AQ1689" s="784"/>
      <c r="AR1689" s="363"/>
      <c r="AS1689" s="785">
        <f t="shared" si="787"/>
        <v>0</v>
      </c>
      <c r="AT1689" s="785"/>
      <c r="AU1689" s="785"/>
      <c r="AV1689" s="785"/>
      <c r="AW1689" s="785">
        <f t="shared" si="788"/>
        <v>0</v>
      </c>
      <c r="AX1689" s="91"/>
      <c r="AY1689" s="116">
        <f t="shared" si="789"/>
        <v>0</v>
      </c>
      <c r="AZ1689" s="116">
        <f t="shared" si="790"/>
        <v>0</v>
      </c>
      <c r="BA1689" s="116">
        <f t="shared" si="791"/>
        <v>0</v>
      </c>
      <c r="BB1689" s="116">
        <f t="shared" si="792"/>
        <v>0</v>
      </c>
      <c r="BC1689" s="115">
        <f t="shared" si="798"/>
        <v>0</v>
      </c>
      <c r="BD1689" s="116">
        <f t="shared" si="793"/>
        <v>0</v>
      </c>
      <c r="BE1689" s="120">
        <f t="shared" si="799"/>
        <v>0</v>
      </c>
      <c r="BF1689" s="115">
        <f t="shared" si="800"/>
        <v>0</v>
      </c>
      <c r="BG1689" s="116">
        <f t="shared" si="794"/>
        <v>0</v>
      </c>
      <c r="BH1689" s="120">
        <f t="shared" si="801"/>
        <v>0</v>
      </c>
      <c r="BI1689" s="115">
        <f t="shared" si="802"/>
        <v>0</v>
      </c>
      <c r="BJ1689" s="116">
        <f t="shared" si="795"/>
        <v>0</v>
      </c>
      <c r="BK1689" s="120">
        <f t="shared" si="803"/>
        <v>0</v>
      </c>
      <c r="BL1689" s="120">
        <f t="shared" si="804"/>
        <v>0</v>
      </c>
      <c r="BN1689" s="375">
        <f t="shared" si="796"/>
        <v>0</v>
      </c>
      <c r="BP1689" s="380"/>
      <c r="DH1689" s="102"/>
    </row>
    <row r="1690" spans="1:112" hidden="1">
      <c r="A1690" s="110"/>
      <c r="B1690" s="786" t="s">
        <v>663</v>
      </c>
      <c r="C1690" s="786"/>
      <c r="D1690" s="786"/>
      <c r="E1690" s="786"/>
      <c r="F1690" s="786"/>
      <c r="G1690" s="786"/>
      <c r="H1690" s="786"/>
      <c r="I1690" s="786"/>
      <c r="J1690" s="786"/>
      <c r="K1690" s="786"/>
      <c r="L1690" s="786"/>
      <c r="M1690" s="786"/>
      <c r="N1690" s="786"/>
      <c r="O1690" s="786"/>
      <c r="P1690" s="786"/>
      <c r="Q1690" s="786"/>
      <c r="R1690" s="787"/>
      <c r="S1690" s="787"/>
      <c r="T1690" s="788"/>
      <c r="U1690" s="787" t="s">
        <v>7</v>
      </c>
      <c r="V1690" s="787" t="s">
        <v>7</v>
      </c>
      <c r="W1690" s="783">
        <v>10</v>
      </c>
      <c r="X1690" s="789"/>
      <c r="Y1690" s="789"/>
      <c r="Z1690" s="781"/>
      <c r="AA1690" s="782"/>
      <c r="AB1690" s="783"/>
      <c r="AC1690" s="781"/>
      <c r="AD1690" s="782"/>
      <c r="AE1690" s="783"/>
      <c r="AF1690" s="784">
        <f t="shared" si="797"/>
        <v>0</v>
      </c>
      <c r="AG1690" s="784"/>
      <c r="AH1690" s="784"/>
      <c r="AI1690" s="784"/>
      <c r="AJ1690" s="784">
        <f t="shared" si="785"/>
        <v>0</v>
      </c>
      <c r="AK1690" s="784"/>
      <c r="AL1690" s="784"/>
      <c r="AM1690" s="784"/>
      <c r="AN1690" s="784">
        <f t="shared" si="786"/>
        <v>0</v>
      </c>
      <c r="AO1690" s="784"/>
      <c r="AP1690" s="784"/>
      <c r="AQ1690" s="784"/>
      <c r="AR1690" s="363"/>
      <c r="AS1690" s="785">
        <f t="shared" si="787"/>
        <v>0</v>
      </c>
      <c r="AT1690" s="785"/>
      <c r="AU1690" s="785"/>
      <c r="AV1690" s="785"/>
      <c r="AW1690" s="785">
        <f t="shared" si="788"/>
        <v>0</v>
      </c>
      <c r="AX1690" s="91"/>
      <c r="AY1690" s="116">
        <f t="shared" si="789"/>
        <v>0</v>
      </c>
      <c r="AZ1690" s="116">
        <f t="shared" si="790"/>
        <v>0</v>
      </c>
      <c r="BA1690" s="116">
        <f t="shared" si="791"/>
        <v>0</v>
      </c>
      <c r="BB1690" s="116">
        <f t="shared" si="792"/>
        <v>0</v>
      </c>
      <c r="BC1690" s="115">
        <f t="shared" si="798"/>
        <v>0</v>
      </c>
      <c r="BD1690" s="116">
        <f t="shared" si="793"/>
        <v>0</v>
      </c>
      <c r="BE1690" s="120">
        <f t="shared" si="799"/>
        <v>0</v>
      </c>
      <c r="BF1690" s="115">
        <f t="shared" si="800"/>
        <v>0</v>
      </c>
      <c r="BG1690" s="116">
        <f t="shared" si="794"/>
        <v>0</v>
      </c>
      <c r="BH1690" s="120">
        <f t="shared" si="801"/>
        <v>0</v>
      </c>
      <c r="BI1690" s="115">
        <f t="shared" si="802"/>
        <v>0</v>
      </c>
      <c r="BJ1690" s="116">
        <f t="shared" si="795"/>
        <v>0</v>
      </c>
      <c r="BK1690" s="120">
        <f t="shared" si="803"/>
        <v>0</v>
      </c>
      <c r="BL1690" s="120">
        <f t="shared" si="804"/>
        <v>0</v>
      </c>
      <c r="BN1690" s="375">
        <f t="shared" si="796"/>
        <v>0</v>
      </c>
      <c r="BP1690" s="380"/>
      <c r="DH1690" s="102"/>
    </row>
    <row r="1691" spans="1:112" hidden="1">
      <c r="A1691" s="110"/>
      <c r="B1691" s="786" t="s">
        <v>664</v>
      </c>
      <c r="C1691" s="786"/>
      <c r="D1691" s="786"/>
      <c r="E1691" s="786"/>
      <c r="F1691" s="786"/>
      <c r="G1691" s="786"/>
      <c r="H1691" s="786"/>
      <c r="I1691" s="786"/>
      <c r="J1691" s="786"/>
      <c r="K1691" s="786"/>
      <c r="L1691" s="786"/>
      <c r="M1691" s="786"/>
      <c r="N1691" s="786"/>
      <c r="O1691" s="786"/>
      <c r="P1691" s="786"/>
      <c r="Q1691" s="786"/>
      <c r="R1691" s="787"/>
      <c r="S1691" s="787"/>
      <c r="T1691" s="788"/>
      <c r="U1691" s="787" t="s">
        <v>8</v>
      </c>
      <c r="V1691" s="787"/>
      <c r="W1691" s="783">
        <v>25</v>
      </c>
      <c r="X1691" s="789"/>
      <c r="Y1691" s="789"/>
      <c r="Z1691" s="781"/>
      <c r="AA1691" s="782"/>
      <c r="AB1691" s="783"/>
      <c r="AC1691" s="781"/>
      <c r="AD1691" s="782"/>
      <c r="AE1691" s="783"/>
      <c r="AF1691" s="784">
        <f t="shared" si="797"/>
        <v>0</v>
      </c>
      <c r="AG1691" s="784"/>
      <c r="AH1691" s="784"/>
      <c r="AI1691" s="784"/>
      <c r="AJ1691" s="784">
        <f t="shared" si="785"/>
        <v>0</v>
      </c>
      <c r="AK1691" s="784"/>
      <c r="AL1691" s="784"/>
      <c r="AM1691" s="784"/>
      <c r="AN1691" s="784">
        <f t="shared" si="786"/>
        <v>0</v>
      </c>
      <c r="AO1691" s="784"/>
      <c r="AP1691" s="784"/>
      <c r="AQ1691" s="784"/>
      <c r="AR1691" s="363"/>
      <c r="AS1691" s="785">
        <f t="shared" si="787"/>
        <v>0</v>
      </c>
      <c r="AT1691" s="785"/>
      <c r="AU1691" s="785"/>
      <c r="AV1691" s="785"/>
      <c r="AW1691" s="785">
        <f t="shared" si="788"/>
        <v>0</v>
      </c>
      <c r="AX1691" s="91"/>
      <c r="AY1691" s="116">
        <f t="shared" si="789"/>
        <v>0</v>
      </c>
      <c r="AZ1691" s="116">
        <f t="shared" si="790"/>
        <v>0</v>
      </c>
      <c r="BA1691" s="116">
        <f t="shared" si="791"/>
        <v>0</v>
      </c>
      <c r="BB1691" s="116">
        <f t="shared" si="792"/>
        <v>0</v>
      </c>
      <c r="BC1691" s="115">
        <f t="shared" si="798"/>
        <v>0</v>
      </c>
      <c r="BD1691" s="116">
        <f t="shared" si="793"/>
        <v>0</v>
      </c>
      <c r="BE1691" s="120">
        <f t="shared" si="799"/>
        <v>0</v>
      </c>
      <c r="BF1691" s="115">
        <f t="shared" si="800"/>
        <v>0</v>
      </c>
      <c r="BG1691" s="116">
        <f t="shared" si="794"/>
        <v>0</v>
      </c>
      <c r="BH1691" s="120">
        <f t="shared" si="801"/>
        <v>0</v>
      </c>
      <c r="BI1691" s="115">
        <f t="shared" si="802"/>
        <v>0</v>
      </c>
      <c r="BJ1691" s="116">
        <f t="shared" si="795"/>
        <v>0</v>
      </c>
      <c r="BK1691" s="120">
        <f t="shared" si="803"/>
        <v>0</v>
      </c>
      <c r="BL1691" s="120">
        <f t="shared" si="804"/>
        <v>0</v>
      </c>
      <c r="BN1691" s="375">
        <f t="shared" si="796"/>
        <v>0</v>
      </c>
      <c r="BP1691" s="380"/>
      <c r="DH1691" s="102"/>
    </row>
    <row r="1692" spans="1:112" hidden="1">
      <c r="A1692" s="110"/>
      <c r="B1692" s="786" t="s">
        <v>665</v>
      </c>
      <c r="C1692" s="786"/>
      <c r="D1692" s="786"/>
      <c r="E1692" s="786"/>
      <c r="F1692" s="786"/>
      <c r="G1692" s="786"/>
      <c r="H1692" s="786"/>
      <c r="I1692" s="786"/>
      <c r="J1692" s="786"/>
      <c r="K1692" s="786"/>
      <c r="L1692" s="786"/>
      <c r="M1692" s="786"/>
      <c r="N1692" s="786"/>
      <c r="O1692" s="786"/>
      <c r="P1692" s="786"/>
      <c r="Q1692" s="786"/>
      <c r="R1692" s="787"/>
      <c r="S1692" s="787"/>
      <c r="T1692" s="788"/>
      <c r="U1692" s="787" t="s">
        <v>8</v>
      </c>
      <c r="V1692" s="787"/>
      <c r="W1692" s="783">
        <v>40</v>
      </c>
      <c r="X1692" s="789"/>
      <c r="Y1692" s="789"/>
      <c r="Z1692" s="781"/>
      <c r="AA1692" s="782"/>
      <c r="AB1692" s="783"/>
      <c r="AC1692" s="781"/>
      <c r="AD1692" s="782"/>
      <c r="AE1692" s="783"/>
      <c r="AF1692" s="784">
        <f t="shared" si="797"/>
        <v>0</v>
      </c>
      <c r="AG1692" s="784"/>
      <c r="AH1692" s="784"/>
      <c r="AI1692" s="784"/>
      <c r="AJ1692" s="784">
        <f t="shared" si="785"/>
        <v>0</v>
      </c>
      <c r="AK1692" s="784"/>
      <c r="AL1692" s="784"/>
      <c r="AM1692" s="784"/>
      <c r="AN1692" s="784">
        <f t="shared" si="786"/>
        <v>0</v>
      </c>
      <c r="AO1692" s="784"/>
      <c r="AP1692" s="784"/>
      <c r="AQ1692" s="784"/>
      <c r="AR1692" s="363"/>
      <c r="AS1692" s="785">
        <f t="shared" si="787"/>
        <v>0</v>
      </c>
      <c r="AT1692" s="785"/>
      <c r="AU1692" s="785"/>
      <c r="AV1692" s="785"/>
      <c r="AW1692" s="785">
        <f t="shared" si="788"/>
        <v>0</v>
      </c>
      <c r="AX1692" s="91"/>
      <c r="AY1692" s="116">
        <f t="shared" si="789"/>
        <v>0</v>
      </c>
      <c r="AZ1692" s="116">
        <f t="shared" si="790"/>
        <v>0</v>
      </c>
      <c r="BA1692" s="116">
        <f t="shared" si="791"/>
        <v>0</v>
      </c>
      <c r="BB1692" s="116">
        <f t="shared" si="792"/>
        <v>0</v>
      </c>
      <c r="BC1692" s="115">
        <f t="shared" si="798"/>
        <v>0</v>
      </c>
      <c r="BD1692" s="116">
        <f t="shared" si="793"/>
        <v>0</v>
      </c>
      <c r="BE1692" s="120">
        <f t="shared" si="799"/>
        <v>0</v>
      </c>
      <c r="BF1692" s="115">
        <f t="shared" si="800"/>
        <v>0</v>
      </c>
      <c r="BG1692" s="116">
        <f t="shared" si="794"/>
        <v>0</v>
      </c>
      <c r="BH1692" s="120">
        <f t="shared" si="801"/>
        <v>0</v>
      </c>
      <c r="BI1692" s="115">
        <f t="shared" si="802"/>
        <v>0</v>
      </c>
      <c r="BJ1692" s="116">
        <f t="shared" si="795"/>
        <v>0</v>
      </c>
      <c r="BK1692" s="120">
        <f t="shared" si="803"/>
        <v>0</v>
      </c>
      <c r="BL1692" s="120">
        <f t="shared" si="804"/>
        <v>0</v>
      </c>
      <c r="BN1692" s="375">
        <f t="shared" si="796"/>
        <v>0</v>
      </c>
      <c r="BP1692" s="380"/>
      <c r="DH1692" s="102"/>
    </row>
    <row r="1693" spans="1:112" hidden="1">
      <c r="A1693" s="110"/>
      <c r="B1693" s="786" t="s">
        <v>18</v>
      </c>
      <c r="C1693" s="786"/>
      <c r="D1693" s="786"/>
      <c r="E1693" s="786"/>
      <c r="F1693" s="786"/>
      <c r="G1693" s="786"/>
      <c r="H1693" s="786"/>
      <c r="I1693" s="786"/>
      <c r="J1693" s="786"/>
      <c r="K1693" s="786"/>
      <c r="L1693" s="786"/>
      <c r="M1693" s="786"/>
      <c r="N1693" s="786"/>
      <c r="O1693" s="786"/>
      <c r="P1693" s="786"/>
      <c r="Q1693" s="786"/>
      <c r="R1693" s="787"/>
      <c r="S1693" s="787"/>
      <c r="T1693" s="788"/>
      <c r="U1693" s="787" t="s">
        <v>1</v>
      </c>
      <c r="V1693" s="787" t="s">
        <v>1</v>
      </c>
      <c r="W1693" s="783">
        <v>250</v>
      </c>
      <c r="X1693" s="789"/>
      <c r="Y1693" s="789"/>
      <c r="Z1693" s="789">
        <v>400</v>
      </c>
      <c r="AA1693" s="789"/>
      <c r="AB1693" s="789">
        <v>350</v>
      </c>
      <c r="AC1693" s="781"/>
      <c r="AD1693" s="782"/>
      <c r="AE1693" s="783"/>
      <c r="AF1693" s="784">
        <f t="shared" si="797"/>
        <v>0</v>
      </c>
      <c r="AG1693" s="784"/>
      <c r="AH1693" s="784"/>
      <c r="AI1693" s="784"/>
      <c r="AJ1693" s="784">
        <f t="shared" si="785"/>
        <v>0</v>
      </c>
      <c r="AK1693" s="784"/>
      <c r="AL1693" s="784"/>
      <c r="AM1693" s="784"/>
      <c r="AN1693" s="784">
        <f t="shared" si="786"/>
        <v>0</v>
      </c>
      <c r="AO1693" s="784"/>
      <c r="AP1693" s="784"/>
      <c r="AQ1693" s="784"/>
      <c r="AR1693" s="363"/>
      <c r="AS1693" s="785">
        <f t="shared" si="787"/>
        <v>0</v>
      </c>
      <c r="AT1693" s="785"/>
      <c r="AU1693" s="785"/>
      <c r="AV1693" s="785"/>
      <c r="AW1693" s="785">
        <f t="shared" si="788"/>
        <v>0</v>
      </c>
      <c r="AX1693" s="91"/>
      <c r="AY1693" s="116">
        <f t="shared" si="789"/>
        <v>0</v>
      </c>
      <c r="AZ1693" s="116">
        <f t="shared" si="790"/>
        <v>0</v>
      </c>
      <c r="BA1693" s="116">
        <f t="shared" si="791"/>
        <v>0</v>
      </c>
      <c r="BB1693" s="116">
        <f t="shared" si="792"/>
        <v>0</v>
      </c>
      <c r="BC1693" s="115">
        <f t="shared" si="798"/>
        <v>0</v>
      </c>
      <c r="BD1693" s="116">
        <f t="shared" si="793"/>
        <v>0</v>
      </c>
      <c r="BE1693" s="120">
        <f t="shared" si="799"/>
        <v>0</v>
      </c>
      <c r="BF1693" s="115">
        <f t="shared" si="800"/>
        <v>0</v>
      </c>
      <c r="BG1693" s="116">
        <f t="shared" si="794"/>
        <v>0</v>
      </c>
      <c r="BH1693" s="120">
        <f t="shared" si="801"/>
        <v>0</v>
      </c>
      <c r="BI1693" s="115">
        <f t="shared" si="802"/>
        <v>0</v>
      </c>
      <c r="BJ1693" s="116">
        <f t="shared" si="795"/>
        <v>0</v>
      </c>
      <c r="BK1693" s="120">
        <f t="shared" si="803"/>
        <v>0</v>
      </c>
      <c r="BL1693" s="120">
        <f t="shared" si="804"/>
        <v>0</v>
      </c>
      <c r="BN1693" s="375">
        <f t="shared" si="796"/>
        <v>0</v>
      </c>
      <c r="BP1693" s="380"/>
      <c r="DH1693" s="102"/>
    </row>
    <row r="1694" spans="1:112" hidden="1">
      <c r="A1694" s="110"/>
      <c r="B1694" s="786" t="s">
        <v>666</v>
      </c>
      <c r="C1694" s="786"/>
      <c r="D1694" s="786"/>
      <c r="E1694" s="786"/>
      <c r="F1694" s="786"/>
      <c r="G1694" s="786"/>
      <c r="H1694" s="786"/>
      <c r="I1694" s="786"/>
      <c r="J1694" s="786"/>
      <c r="K1694" s="786"/>
      <c r="L1694" s="786"/>
      <c r="M1694" s="786"/>
      <c r="N1694" s="786"/>
      <c r="O1694" s="786"/>
      <c r="P1694" s="786"/>
      <c r="Q1694" s="786"/>
      <c r="R1694" s="787"/>
      <c r="S1694" s="787"/>
      <c r="T1694" s="788"/>
      <c r="U1694" s="787" t="s">
        <v>1</v>
      </c>
      <c r="V1694" s="787"/>
      <c r="W1694" s="783">
        <v>200</v>
      </c>
      <c r="X1694" s="789"/>
      <c r="Y1694" s="789"/>
      <c r="Z1694" s="789">
        <v>300</v>
      </c>
      <c r="AA1694" s="789"/>
      <c r="AB1694" s="789"/>
      <c r="AC1694" s="781"/>
      <c r="AD1694" s="782"/>
      <c r="AE1694" s="783"/>
      <c r="AF1694" s="784">
        <f t="shared" si="797"/>
        <v>0</v>
      </c>
      <c r="AG1694" s="784"/>
      <c r="AH1694" s="784"/>
      <c r="AI1694" s="784"/>
      <c r="AJ1694" s="784">
        <f t="shared" si="785"/>
        <v>0</v>
      </c>
      <c r="AK1694" s="784"/>
      <c r="AL1694" s="784"/>
      <c r="AM1694" s="784"/>
      <c r="AN1694" s="784">
        <f t="shared" si="786"/>
        <v>0</v>
      </c>
      <c r="AO1694" s="784"/>
      <c r="AP1694" s="784"/>
      <c r="AQ1694" s="784"/>
      <c r="AR1694" s="363"/>
      <c r="AS1694" s="785">
        <f t="shared" si="787"/>
        <v>0</v>
      </c>
      <c r="AT1694" s="785"/>
      <c r="AU1694" s="785"/>
      <c r="AV1694" s="785"/>
      <c r="AW1694" s="785">
        <f t="shared" si="788"/>
        <v>0</v>
      </c>
      <c r="AX1694" s="91"/>
      <c r="AY1694" s="116">
        <f t="shared" si="789"/>
        <v>0</v>
      </c>
      <c r="AZ1694" s="116">
        <f t="shared" si="790"/>
        <v>0</v>
      </c>
      <c r="BA1694" s="116">
        <f t="shared" si="791"/>
        <v>0</v>
      </c>
      <c r="BB1694" s="116">
        <f t="shared" si="792"/>
        <v>0</v>
      </c>
      <c r="BC1694" s="115">
        <f t="shared" si="798"/>
        <v>0</v>
      </c>
      <c r="BD1694" s="116">
        <f t="shared" si="793"/>
        <v>0</v>
      </c>
      <c r="BE1694" s="120">
        <f t="shared" si="799"/>
        <v>0</v>
      </c>
      <c r="BF1694" s="115">
        <f t="shared" si="800"/>
        <v>0</v>
      </c>
      <c r="BG1694" s="116">
        <f t="shared" si="794"/>
        <v>0</v>
      </c>
      <c r="BH1694" s="120">
        <f t="shared" si="801"/>
        <v>0</v>
      </c>
      <c r="BI1694" s="115">
        <f t="shared" si="802"/>
        <v>0</v>
      </c>
      <c r="BJ1694" s="116">
        <f t="shared" si="795"/>
        <v>0</v>
      </c>
      <c r="BK1694" s="120">
        <f t="shared" si="803"/>
        <v>0</v>
      </c>
      <c r="BL1694" s="120">
        <f t="shared" si="804"/>
        <v>0</v>
      </c>
      <c r="BN1694" s="375">
        <f t="shared" si="796"/>
        <v>0</v>
      </c>
      <c r="BP1694" s="380"/>
      <c r="DH1694" s="102"/>
    </row>
    <row r="1695" spans="1:112" hidden="1">
      <c r="A1695" s="110"/>
      <c r="B1695" s="786"/>
      <c r="C1695" s="786"/>
      <c r="D1695" s="786"/>
      <c r="E1695" s="786"/>
      <c r="F1695" s="786"/>
      <c r="G1695" s="786"/>
      <c r="H1695" s="786"/>
      <c r="I1695" s="786"/>
      <c r="J1695" s="786"/>
      <c r="K1695" s="786"/>
      <c r="L1695" s="786"/>
      <c r="M1695" s="786"/>
      <c r="N1695" s="786"/>
      <c r="O1695" s="786"/>
      <c r="P1695" s="786"/>
      <c r="Q1695" s="786"/>
      <c r="R1695" s="787"/>
      <c r="S1695" s="787"/>
      <c r="T1695" s="788"/>
      <c r="U1695" s="787"/>
      <c r="V1695" s="787"/>
      <c r="W1695" s="783"/>
      <c r="X1695" s="789"/>
      <c r="Y1695" s="789"/>
      <c r="Z1695" s="789"/>
      <c r="AA1695" s="789"/>
      <c r="AB1695" s="789"/>
      <c r="AC1695" s="781"/>
      <c r="AD1695" s="782"/>
      <c r="AE1695" s="783"/>
      <c r="AF1695" s="784">
        <f t="shared" si="797"/>
        <v>0</v>
      </c>
      <c r="AG1695" s="784"/>
      <c r="AH1695" s="784"/>
      <c r="AI1695" s="784"/>
      <c r="AJ1695" s="784">
        <f t="shared" si="785"/>
        <v>0</v>
      </c>
      <c r="AK1695" s="784"/>
      <c r="AL1695" s="784"/>
      <c r="AM1695" s="784"/>
      <c r="AN1695" s="784">
        <f t="shared" si="786"/>
        <v>0</v>
      </c>
      <c r="AO1695" s="784"/>
      <c r="AP1695" s="784"/>
      <c r="AQ1695" s="784"/>
      <c r="AR1695" s="363"/>
      <c r="AS1695" s="785">
        <f t="shared" si="787"/>
        <v>0</v>
      </c>
      <c r="AT1695" s="785"/>
      <c r="AU1695" s="785"/>
      <c r="AV1695" s="785"/>
      <c r="AW1695" s="785">
        <f t="shared" si="788"/>
        <v>0</v>
      </c>
      <c r="AX1695" s="91"/>
      <c r="AY1695" s="116">
        <f t="shared" si="789"/>
        <v>0</v>
      </c>
      <c r="AZ1695" s="116">
        <f t="shared" si="790"/>
        <v>0</v>
      </c>
      <c r="BA1695" s="116">
        <f t="shared" si="791"/>
        <v>0</v>
      </c>
      <c r="BB1695" s="116">
        <f t="shared" si="792"/>
        <v>0</v>
      </c>
      <c r="BC1695" s="115">
        <f t="shared" si="798"/>
        <v>0</v>
      </c>
      <c r="BD1695" s="116">
        <f t="shared" si="793"/>
        <v>0</v>
      </c>
      <c r="BE1695" s="120">
        <f t="shared" si="799"/>
        <v>0</v>
      </c>
      <c r="BF1695" s="115">
        <f t="shared" si="800"/>
        <v>0</v>
      </c>
      <c r="BG1695" s="116">
        <f t="shared" si="794"/>
        <v>0</v>
      </c>
      <c r="BH1695" s="120">
        <f t="shared" si="801"/>
        <v>0</v>
      </c>
      <c r="BI1695" s="115">
        <f t="shared" si="802"/>
        <v>0</v>
      </c>
      <c r="BJ1695" s="116">
        <f t="shared" si="795"/>
        <v>0</v>
      </c>
      <c r="BK1695" s="120">
        <f t="shared" si="803"/>
        <v>0</v>
      </c>
      <c r="BL1695" s="120">
        <f t="shared" si="804"/>
        <v>0</v>
      </c>
      <c r="BN1695" s="375">
        <f t="shared" si="796"/>
        <v>0</v>
      </c>
      <c r="BP1695" s="380"/>
      <c r="DH1695" s="102"/>
    </row>
    <row r="1696" spans="1:112" hidden="1">
      <c r="A1696" s="110"/>
      <c r="B1696" s="801" t="s">
        <v>1052</v>
      </c>
      <c r="C1696" s="801"/>
      <c r="D1696" s="801"/>
      <c r="E1696" s="801"/>
      <c r="F1696" s="801"/>
      <c r="G1696" s="801"/>
      <c r="H1696" s="801"/>
      <c r="I1696" s="801"/>
      <c r="J1696" s="801"/>
      <c r="K1696" s="801"/>
      <c r="L1696" s="801"/>
      <c r="M1696" s="801"/>
      <c r="N1696" s="801"/>
      <c r="O1696" s="801"/>
      <c r="P1696" s="801"/>
      <c r="Q1696" s="801"/>
      <c r="R1696" s="787"/>
      <c r="S1696" s="787"/>
      <c r="T1696" s="788"/>
      <c r="U1696" s="787"/>
      <c r="V1696" s="787"/>
      <c r="W1696" s="783"/>
      <c r="X1696" s="789"/>
      <c r="Y1696" s="789"/>
      <c r="Z1696" s="789"/>
      <c r="AA1696" s="789"/>
      <c r="AB1696" s="789"/>
      <c r="AC1696" s="781"/>
      <c r="AD1696" s="782"/>
      <c r="AE1696" s="783"/>
      <c r="AF1696" s="784">
        <f t="shared" si="797"/>
        <v>0</v>
      </c>
      <c r="AG1696" s="784"/>
      <c r="AH1696" s="784"/>
      <c r="AI1696" s="784"/>
      <c r="AJ1696" s="784">
        <f t="shared" si="785"/>
        <v>0</v>
      </c>
      <c r="AK1696" s="784"/>
      <c r="AL1696" s="784"/>
      <c r="AM1696" s="784"/>
      <c r="AN1696" s="784">
        <f t="shared" si="786"/>
        <v>0</v>
      </c>
      <c r="AO1696" s="784"/>
      <c r="AP1696" s="784"/>
      <c r="AQ1696" s="784"/>
      <c r="AR1696" s="363"/>
      <c r="AS1696" s="785">
        <f t="shared" si="787"/>
        <v>0</v>
      </c>
      <c r="AT1696" s="785"/>
      <c r="AU1696" s="785"/>
      <c r="AV1696" s="785"/>
      <c r="AW1696" s="785">
        <f t="shared" si="788"/>
        <v>0</v>
      </c>
      <c r="AX1696" s="91"/>
      <c r="AY1696" s="116">
        <f t="shared" si="789"/>
        <v>0</v>
      </c>
      <c r="AZ1696" s="116">
        <f t="shared" si="790"/>
        <v>0</v>
      </c>
      <c r="BA1696" s="116">
        <f t="shared" si="791"/>
        <v>0</v>
      </c>
      <c r="BB1696" s="116">
        <f t="shared" si="792"/>
        <v>0</v>
      </c>
      <c r="BC1696" s="115">
        <f t="shared" si="798"/>
        <v>0</v>
      </c>
      <c r="BD1696" s="116">
        <f t="shared" si="793"/>
        <v>0</v>
      </c>
      <c r="BE1696" s="120">
        <f t="shared" si="799"/>
        <v>0</v>
      </c>
      <c r="BF1696" s="115">
        <f t="shared" si="800"/>
        <v>0</v>
      </c>
      <c r="BG1696" s="116">
        <f t="shared" si="794"/>
        <v>0</v>
      </c>
      <c r="BH1696" s="120">
        <f t="shared" si="801"/>
        <v>0</v>
      </c>
      <c r="BI1696" s="115">
        <f t="shared" si="802"/>
        <v>0</v>
      </c>
      <c r="BJ1696" s="116">
        <f t="shared" si="795"/>
        <v>0</v>
      </c>
      <c r="BK1696" s="120">
        <f t="shared" si="803"/>
        <v>0</v>
      </c>
      <c r="BL1696" s="120">
        <f t="shared" si="804"/>
        <v>0</v>
      </c>
      <c r="BN1696" s="375">
        <f t="shared" si="796"/>
        <v>0</v>
      </c>
      <c r="BP1696" s="380"/>
      <c r="DH1696" s="102"/>
    </row>
    <row r="1697" spans="1:112" hidden="1">
      <c r="A1697" s="110"/>
      <c r="B1697" s="786" t="s">
        <v>172</v>
      </c>
      <c r="C1697" s="786"/>
      <c r="D1697" s="786"/>
      <c r="E1697" s="786"/>
      <c r="F1697" s="786"/>
      <c r="G1697" s="786"/>
      <c r="H1697" s="786"/>
      <c r="I1697" s="786"/>
      <c r="J1697" s="786"/>
      <c r="K1697" s="786"/>
      <c r="L1697" s="786"/>
      <c r="M1697" s="786"/>
      <c r="N1697" s="786"/>
      <c r="O1697" s="786"/>
      <c r="P1697" s="786"/>
      <c r="Q1697" s="786"/>
      <c r="R1697" s="787"/>
      <c r="S1697" s="787"/>
      <c r="T1697" s="788"/>
      <c r="U1697" s="787" t="s">
        <v>1</v>
      </c>
      <c r="V1697" s="787" t="s">
        <v>1</v>
      </c>
      <c r="W1697" s="783">
        <v>100</v>
      </c>
      <c r="X1697" s="789"/>
      <c r="Y1697" s="789"/>
      <c r="Z1697" s="789">
        <v>300</v>
      </c>
      <c r="AA1697" s="789"/>
      <c r="AB1697" s="789">
        <v>300</v>
      </c>
      <c r="AC1697" s="781"/>
      <c r="AD1697" s="782"/>
      <c r="AE1697" s="783"/>
      <c r="AF1697" s="784">
        <f t="shared" si="797"/>
        <v>0</v>
      </c>
      <c r="AG1697" s="784"/>
      <c r="AH1697" s="784"/>
      <c r="AI1697" s="784"/>
      <c r="AJ1697" s="784">
        <f t="shared" si="785"/>
        <v>0</v>
      </c>
      <c r="AK1697" s="784"/>
      <c r="AL1697" s="784"/>
      <c r="AM1697" s="784"/>
      <c r="AN1697" s="784">
        <f t="shared" si="786"/>
        <v>0</v>
      </c>
      <c r="AO1697" s="784"/>
      <c r="AP1697" s="784"/>
      <c r="AQ1697" s="784"/>
      <c r="AR1697" s="363"/>
      <c r="AS1697" s="785">
        <f t="shared" si="787"/>
        <v>0</v>
      </c>
      <c r="AT1697" s="785"/>
      <c r="AU1697" s="785"/>
      <c r="AV1697" s="785"/>
      <c r="AW1697" s="785">
        <f t="shared" si="788"/>
        <v>0</v>
      </c>
      <c r="AX1697" s="91"/>
      <c r="AY1697" s="116">
        <f t="shared" si="789"/>
        <v>0</v>
      </c>
      <c r="AZ1697" s="116">
        <f t="shared" si="790"/>
        <v>0</v>
      </c>
      <c r="BA1697" s="116">
        <f t="shared" si="791"/>
        <v>0</v>
      </c>
      <c r="BB1697" s="116">
        <f t="shared" si="792"/>
        <v>0</v>
      </c>
      <c r="BC1697" s="115">
        <f t="shared" si="798"/>
        <v>0</v>
      </c>
      <c r="BD1697" s="116">
        <f t="shared" si="793"/>
        <v>0</v>
      </c>
      <c r="BE1697" s="120">
        <f t="shared" si="799"/>
        <v>0</v>
      </c>
      <c r="BF1697" s="115">
        <f t="shared" si="800"/>
        <v>0</v>
      </c>
      <c r="BG1697" s="116">
        <f t="shared" si="794"/>
        <v>0</v>
      </c>
      <c r="BH1697" s="120">
        <f t="shared" si="801"/>
        <v>0</v>
      </c>
      <c r="BI1697" s="115">
        <f t="shared" si="802"/>
        <v>0</v>
      </c>
      <c r="BJ1697" s="116">
        <f t="shared" si="795"/>
        <v>0</v>
      </c>
      <c r="BK1697" s="120">
        <f t="shared" si="803"/>
        <v>0</v>
      </c>
      <c r="BL1697" s="120">
        <f t="shared" si="804"/>
        <v>0</v>
      </c>
      <c r="BN1697" s="375">
        <f t="shared" si="796"/>
        <v>0</v>
      </c>
      <c r="BP1697" s="380"/>
      <c r="DH1697" s="102"/>
    </row>
    <row r="1698" spans="1:112" hidden="1">
      <c r="A1698" s="110"/>
      <c r="B1698" s="786" t="s">
        <v>145</v>
      </c>
      <c r="C1698" s="786"/>
      <c r="D1698" s="786"/>
      <c r="E1698" s="786"/>
      <c r="F1698" s="786"/>
      <c r="G1698" s="786"/>
      <c r="H1698" s="786"/>
      <c r="I1698" s="786"/>
      <c r="J1698" s="786"/>
      <c r="K1698" s="786"/>
      <c r="L1698" s="786"/>
      <c r="M1698" s="786"/>
      <c r="N1698" s="786"/>
      <c r="O1698" s="786"/>
      <c r="P1698" s="786"/>
      <c r="Q1698" s="786"/>
      <c r="R1698" s="787"/>
      <c r="S1698" s="787"/>
      <c r="T1698" s="788"/>
      <c r="U1698" s="787" t="s">
        <v>1</v>
      </c>
      <c r="V1698" s="787" t="s">
        <v>1</v>
      </c>
      <c r="W1698" s="783">
        <v>75</v>
      </c>
      <c r="X1698" s="789"/>
      <c r="Y1698" s="789"/>
      <c r="Z1698" s="789">
        <v>150</v>
      </c>
      <c r="AA1698" s="789"/>
      <c r="AB1698" s="789"/>
      <c r="AC1698" s="781"/>
      <c r="AD1698" s="782"/>
      <c r="AE1698" s="783"/>
      <c r="AF1698" s="784">
        <f t="shared" si="797"/>
        <v>0</v>
      </c>
      <c r="AG1698" s="784"/>
      <c r="AH1698" s="784"/>
      <c r="AI1698" s="784"/>
      <c r="AJ1698" s="784">
        <f t="shared" si="785"/>
        <v>0</v>
      </c>
      <c r="AK1698" s="784"/>
      <c r="AL1698" s="784"/>
      <c r="AM1698" s="784"/>
      <c r="AN1698" s="784">
        <f t="shared" si="786"/>
        <v>0</v>
      </c>
      <c r="AO1698" s="784"/>
      <c r="AP1698" s="784"/>
      <c r="AQ1698" s="784"/>
      <c r="AR1698" s="363"/>
      <c r="AS1698" s="785">
        <f t="shared" si="787"/>
        <v>0</v>
      </c>
      <c r="AT1698" s="785"/>
      <c r="AU1698" s="785"/>
      <c r="AV1698" s="785"/>
      <c r="AW1698" s="785">
        <f t="shared" si="788"/>
        <v>0</v>
      </c>
      <c r="AX1698" s="91"/>
      <c r="AY1698" s="116">
        <f t="shared" si="789"/>
        <v>0</v>
      </c>
      <c r="AZ1698" s="116">
        <f t="shared" si="790"/>
        <v>0</v>
      </c>
      <c r="BA1698" s="116">
        <f t="shared" si="791"/>
        <v>0</v>
      </c>
      <c r="BB1698" s="116">
        <f t="shared" si="792"/>
        <v>0</v>
      </c>
      <c r="BC1698" s="115">
        <f t="shared" si="798"/>
        <v>0</v>
      </c>
      <c r="BD1698" s="116">
        <f t="shared" si="793"/>
        <v>0</v>
      </c>
      <c r="BE1698" s="120">
        <f t="shared" si="799"/>
        <v>0</v>
      </c>
      <c r="BF1698" s="115">
        <f t="shared" si="800"/>
        <v>0</v>
      </c>
      <c r="BG1698" s="116">
        <f t="shared" si="794"/>
        <v>0</v>
      </c>
      <c r="BH1698" s="120">
        <f t="shared" si="801"/>
        <v>0</v>
      </c>
      <c r="BI1698" s="115">
        <f t="shared" si="802"/>
        <v>0</v>
      </c>
      <c r="BJ1698" s="116">
        <f t="shared" si="795"/>
        <v>0</v>
      </c>
      <c r="BK1698" s="120">
        <f t="shared" si="803"/>
        <v>0</v>
      </c>
      <c r="BL1698" s="120">
        <f t="shared" si="804"/>
        <v>0</v>
      </c>
      <c r="BN1698" s="375">
        <f t="shared" si="796"/>
        <v>0</v>
      </c>
      <c r="BP1698" s="380"/>
      <c r="DH1698" s="102"/>
    </row>
    <row r="1699" spans="1:112" hidden="1">
      <c r="A1699" s="110"/>
      <c r="B1699" s="786" t="s">
        <v>434</v>
      </c>
      <c r="C1699" s="786"/>
      <c r="D1699" s="786"/>
      <c r="E1699" s="786"/>
      <c r="F1699" s="786"/>
      <c r="G1699" s="786"/>
      <c r="H1699" s="786"/>
      <c r="I1699" s="786"/>
      <c r="J1699" s="786"/>
      <c r="K1699" s="786"/>
      <c r="L1699" s="786"/>
      <c r="M1699" s="786"/>
      <c r="N1699" s="786"/>
      <c r="O1699" s="786"/>
      <c r="P1699" s="786"/>
      <c r="Q1699" s="786"/>
      <c r="R1699" s="787"/>
      <c r="S1699" s="787"/>
      <c r="T1699" s="788"/>
      <c r="U1699" s="787" t="s">
        <v>1</v>
      </c>
      <c r="V1699" s="787" t="s">
        <v>1</v>
      </c>
      <c r="W1699" s="783">
        <v>50</v>
      </c>
      <c r="X1699" s="789"/>
      <c r="Y1699" s="789"/>
      <c r="Z1699" s="789">
        <v>100</v>
      </c>
      <c r="AA1699" s="789"/>
      <c r="AB1699" s="789"/>
      <c r="AC1699" s="781"/>
      <c r="AD1699" s="782"/>
      <c r="AE1699" s="783"/>
      <c r="AF1699" s="784">
        <f t="shared" si="797"/>
        <v>0</v>
      </c>
      <c r="AG1699" s="784"/>
      <c r="AH1699" s="784"/>
      <c r="AI1699" s="784"/>
      <c r="AJ1699" s="784">
        <f t="shared" si="785"/>
        <v>0</v>
      </c>
      <c r="AK1699" s="784"/>
      <c r="AL1699" s="784"/>
      <c r="AM1699" s="784"/>
      <c r="AN1699" s="784">
        <f t="shared" si="786"/>
        <v>0</v>
      </c>
      <c r="AO1699" s="784"/>
      <c r="AP1699" s="784"/>
      <c r="AQ1699" s="784"/>
      <c r="AR1699" s="363"/>
      <c r="AS1699" s="785">
        <f t="shared" si="787"/>
        <v>0</v>
      </c>
      <c r="AT1699" s="785"/>
      <c r="AU1699" s="785"/>
      <c r="AV1699" s="785"/>
      <c r="AW1699" s="785">
        <f t="shared" si="788"/>
        <v>0</v>
      </c>
      <c r="AX1699" s="91"/>
      <c r="AY1699" s="116">
        <f t="shared" si="789"/>
        <v>0</v>
      </c>
      <c r="AZ1699" s="116">
        <f t="shared" si="790"/>
        <v>0</v>
      </c>
      <c r="BA1699" s="116">
        <f t="shared" si="791"/>
        <v>0</v>
      </c>
      <c r="BB1699" s="116">
        <f t="shared" si="792"/>
        <v>0</v>
      </c>
      <c r="BC1699" s="115">
        <f t="shared" si="798"/>
        <v>0</v>
      </c>
      <c r="BD1699" s="116">
        <f t="shared" si="793"/>
        <v>0</v>
      </c>
      <c r="BE1699" s="120">
        <f t="shared" si="799"/>
        <v>0</v>
      </c>
      <c r="BF1699" s="115">
        <f t="shared" si="800"/>
        <v>0</v>
      </c>
      <c r="BG1699" s="116">
        <f t="shared" si="794"/>
        <v>0</v>
      </c>
      <c r="BH1699" s="120">
        <f t="shared" si="801"/>
        <v>0</v>
      </c>
      <c r="BI1699" s="115">
        <f t="shared" si="802"/>
        <v>0</v>
      </c>
      <c r="BJ1699" s="116">
        <f t="shared" si="795"/>
        <v>0</v>
      </c>
      <c r="BK1699" s="120">
        <f t="shared" si="803"/>
        <v>0</v>
      </c>
      <c r="BL1699" s="120">
        <f t="shared" si="804"/>
        <v>0</v>
      </c>
      <c r="BN1699" s="375">
        <f t="shared" si="796"/>
        <v>0</v>
      </c>
      <c r="BP1699" s="380"/>
      <c r="DH1699" s="102"/>
    </row>
    <row r="1700" spans="1:112" hidden="1">
      <c r="A1700" s="110"/>
      <c r="B1700" s="786" t="s">
        <v>146</v>
      </c>
      <c r="C1700" s="786"/>
      <c r="D1700" s="786"/>
      <c r="E1700" s="786"/>
      <c r="F1700" s="786"/>
      <c r="G1700" s="786"/>
      <c r="H1700" s="786"/>
      <c r="I1700" s="786"/>
      <c r="J1700" s="786"/>
      <c r="K1700" s="786"/>
      <c r="L1700" s="786"/>
      <c r="M1700" s="786"/>
      <c r="N1700" s="786"/>
      <c r="O1700" s="786"/>
      <c r="P1700" s="786"/>
      <c r="Q1700" s="786"/>
      <c r="R1700" s="787"/>
      <c r="S1700" s="787"/>
      <c r="T1700" s="788"/>
      <c r="U1700" s="787" t="s">
        <v>1</v>
      </c>
      <c r="V1700" s="787" t="s">
        <v>1</v>
      </c>
      <c r="W1700" s="783">
        <v>50</v>
      </c>
      <c r="X1700" s="789"/>
      <c r="Y1700" s="789"/>
      <c r="Z1700" s="789">
        <v>25</v>
      </c>
      <c r="AA1700" s="789"/>
      <c r="AB1700" s="789"/>
      <c r="AC1700" s="781"/>
      <c r="AD1700" s="782"/>
      <c r="AE1700" s="783"/>
      <c r="AF1700" s="784">
        <f t="shared" si="797"/>
        <v>0</v>
      </c>
      <c r="AG1700" s="784"/>
      <c r="AH1700" s="784"/>
      <c r="AI1700" s="784"/>
      <c r="AJ1700" s="784">
        <f t="shared" si="785"/>
        <v>0</v>
      </c>
      <c r="AK1700" s="784"/>
      <c r="AL1700" s="784"/>
      <c r="AM1700" s="784"/>
      <c r="AN1700" s="784">
        <f t="shared" si="786"/>
        <v>0</v>
      </c>
      <c r="AO1700" s="784"/>
      <c r="AP1700" s="784"/>
      <c r="AQ1700" s="784"/>
      <c r="AR1700" s="363"/>
      <c r="AS1700" s="785">
        <f t="shared" si="787"/>
        <v>0</v>
      </c>
      <c r="AT1700" s="785"/>
      <c r="AU1700" s="785"/>
      <c r="AV1700" s="785"/>
      <c r="AW1700" s="785">
        <f t="shared" si="788"/>
        <v>0</v>
      </c>
      <c r="AX1700" s="91"/>
      <c r="AY1700" s="116">
        <f t="shared" si="789"/>
        <v>0</v>
      </c>
      <c r="AZ1700" s="116">
        <f t="shared" si="790"/>
        <v>0</v>
      </c>
      <c r="BA1700" s="116">
        <f t="shared" si="791"/>
        <v>0</v>
      </c>
      <c r="BB1700" s="116">
        <f t="shared" si="792"/>
        <v>0</v>
      </c>
      <c r="BC1700" s="115">
        <f t="shared" si="798"/>
        <v>0</v>
      </c>
      <c r="BD1700" s="116">
        <f t="shared" si="793"/>
        <v>0</v>
      </c>
      <c r="BE1700" s="120">
        <f t="shared" si="799"/>
        <v>0</v>
      </c>
      <c r="BF1700" s="115">
        <f t="shared" si="800"/>
        <v>0</v>
      </c>
      <c r="BG1700" s="116">
        <f t="shared" si="794"/>
        <v>0</v>
      </c>
      <c r="BH1700" s="120">
        <f t="shared" si="801"/>
        <v>0</v>
      </c>
      <c r="BI1700" s="115">
        <f t="shared" si="802"/>
        <v>0</v>
      </c>
      <c r="BJ1700" s="116">
        <f t="shared" si="795"/>
        <v>0</v>
      </c>
      <c r="BK1700" s="120">
        <f t="shared" si="803"/>
        <v>0</v>
      </c>
      <c r="BL1700" s="120">
        <f t="shared" si="804"/>
        <v>0</v>
      </c>
      <c r="BN1700" s="375">
        <f t="shared" si="796"/>
        <v>0</v>
      </c>
      <c r="BP1700" s="380"/>
      <c r="DH1700" s="102"/>
    </row>
    <row r="1701" spans="1:112" hidden="1">
      <c r="A1701" s="110"/>
      <c r="B1701" s="786" t="s">
        <v>147</v>
      </c>
      <c r="C1701" s="786"/>
      <c r="D1701" s="786"/>
      <c r="E1701" s="786"/>
      <c r="F1701" s="786"/>
      <c r="G1701" s="786"/>
      <c r="H1701" s="786"/>
      <c r="I1701" s="786"/>
      <c r="J1701" s="786"/>
      <c r="K1701" s="786"/>
      <c r="L1701" s="786"/>
      <c r="M1701" s="786"/>
      <c r="N1701" s="786"/>
      <c r="O1701" s="786"/>
      <c r="P1701" s="786"/>
      <c r="Q1701" s="786"/>
      <c r="R1701" s="787"/>
      <c r="S1701" s="787"/>
      <c r="T1701" s="788"/>
      <c r="U1701" s="787" t="s">
        <v>1</v>
      </c>
      <c r="V1701" s="787" t="s">
        <v>1</v>
      </c>
      <c r="W1701" s="783">
        <v>50</v>
      </c>
      <c r="X1701" s="789"/>
      <c r="Y1701" s="789"/>
      <c r="Z1701" s="789">
        <v>25</v>
      </c>
      <c r="AA1701" s="789"/>
      <c r="AB1701" s="789"/>
      <c r="AC1701" s="781"/>
      <c r="AD1701" s="782"/>
      <c r="AE1701" s="783"/>
      <c r="AF1701" s="784">
        <f t="shared" si="797"/>
        <v>0</v>
      </c>
      <c r="AG1701" s="784"/>
      <c r="AH1701" s="784"/>
      <c r="AI1701" s="784"/>
      <c r="AJ1701" s="784">
        <f t="shared" si="785"/>
        <v>0</v>
      </c>
      <c r="AK1701" s="784"/>
      <c r="AL1701" s="784"/>
      <c r="AM1701" s="784"/>
      <c r="AN1701" s="784">
        <f t="shared" si="786"/>
        <v>0</v>
      </c>
      <c r="AO1701" s="784"/>
      <c r="AP1701" s="784"/>
      <c r="AQ1701" s="784"/>
      <c r="AR1701" s="363"/>
      <c r="AS1701" s="785">
        <f t="shared" si="787"/>
        <v>0</v>
      </c>
      <c r="AT1701" s="785"/>
      <c r="AU1701" s="785"/>
      <c r="AV1701" s="785"/>
      <c r="AW1701" s="785">
        <f t="shared" si="788"/>
        <v>0</v>
      </c>
      <c r="AX1701" s="91"/>
      <c r="AY1701" s="116">
        <f t="shared" si="789"/>
        <v>0</v>
      </c>
      <c r="AZ1701" s="116">
        <f t="shared" si="790"/>
        <v>0</v>
      </c>
      <c r="BA1701" s="116">
        <f t="shared" si="791"/>
        <v>0</v>
      </c>
      <c r="BB1701" s="116">
        <f t="shared" si="792"/>
        <v>0</v>
      </c>
      <c r="BC1701" s="115">
        <f t="shared" si="798"/>
        <v>0</v>
      </c>
      <c r="BD1701" s="116">
        <f t="shared" si="793"/>
        <v>0</v>
      </c>
      <c r="BE1701" s="120">
        <f t="shared" si="799"/>
        <v>0</v>
      </c>
      <c r="BF1701" s="115">
        <f t="shared" si="800"/>
        <v>0</v>
      </c>
      <c r="BG1701" s="116">
        <f t="shared" si="794"/>
        <v>0</v>
      </c>
      <c r="BH1701" s="120">
        <f t="shared" si="801"/>
        <v>0</v>
      </c>
      <c r="BI1701" s="115">
        <f t="shared" si="802"/>
        <v>0</v>
      </c>
      <c r="BJ1701" s="116">
        <f t="shared" si="795"/>
        <v>0</v>
      </c>
      <c r="BK1701" s="120">
        <f t="shared" si="803"/>
        <v>0</v>
      </c>
      <c r="BL1701" s="120">
        <f t="shared" si="804"/>
        <v>0</v>
      </c>
      <c r="BN1701" s="375">
        <f t="shared" si="796"/>
        <v>0</v>
      </c>
      <c r="BP1701" s="380"/>
      <c r="DH1701" s="102"/>
    </row>
    <row r="1702" spans="1:112" hidden="1">
      <c r="A1702" s="110"/>
      <c r="B1702" s="786"/>
      <c r="C1702" s="786"/>
      <c r="D1702" s="786"/>
      <c r="E1702" s="786"/>
      <c r="F1702" s="786"/>
      <c r="G1702" s="786"/>
      <c r="H1702" s="786"/>
      <c r="I1702" s="786"/>
      <c r="J1702" s="786"/>
      <c r="K1702" s="786"/>
      <c r="L1702" s="786"/>
      <c r="M1702" s="786"/>
      <c r="N1702" s="786"/>
      <c r="O1702" s="786"/>
      <c r="P1702" s="786"/>
      <c r="Q1702" s="786"/>
      <c r="R1702" s="787"/>
      <c r="S1702" s="787"/>
      <c r="T1702" s="788"/>
      <c r="U1702" s="787"/>
      <c r="V1702" s="787"/>
      <c r="W1702" s="783"/>
      <c r="X1702" s="789"/>
      <c r="Y1702" s="789"/>
      <c r="Z1702" s="789"/>
      <c r="AA1702" s="789"/>
      <c r="AB1702" s="789"/>
      <c r="AC1702" s="781"/>
      <c r="AD1702" s="782"/>
      <c r="AE1702" s="783"/>
      <c r="AF1702" s="784">
        <f t="shared" si="797"/>
        <v>0</v>
      </c>
      <c r="AG1702" s="784"/>
      <c r="AH1702" s="784"/>
      <c r="AI1702" s="784"/>
      <c r="AJ1702" s="784">
        <f t="shared" si="785"/>
        <v>0</v>
      </c>
      <c r="AK1702" s="784"/>
      <c r="AL1702" s="784"/>
      <c r="AM1702" s="784"/>
      <c r="AN1702" s="784">
        <f t="shared" si="786"/>
        <v>0</v>
      </c>
      <c r="AO1702" s="784"/>
      <c r="AP1702" s="784"/>
      <c r="AQ1702" s="784"/>
      <c r="AR1702" s="363"/>
      <c r="AS1702" s="785">
        <f t="shared" si="787"/>
        <v>0</v>
      </c>
      <c r="AT1702" s="785"/>
      <c r="AU1702" s="785"/>
      <c r="AV1702" s="785"/>
      <c r="AW1702" s="785">
        <f t="shared" si="788"/>
        <v>0</v>
      </c>
      <c r="AX1702" s="91"/>
      <c r="AY1702" s="116">
        <f t="shared" si="789"/>
        <v>0</v>
      </c>
      <c r="AZ1702" s="116">
        <f t="shared" si="790"/>
        <v>0</v>
      </c>
      <c r="BA1702" s="116">
        <f t="shared" si="791"/>
        <v>0</v>
      </c>
      <c r="BB1702" s="116">
        <f t="shared" si="792"/>
        <v>0</v>
      </c>
      <c r="BC1702" s="115">
        <f t="shared" si="798"/>
        <v>0</v>
      </c>
      <c r="BD1702" s="116">
        <f t="shared" si="793"/>
        <v>0</v>
      </c>
      <c r="BE1702" s="120">
        <f t="shared" si="799"/>
        <v>0</v>
      </c>
      <c r="BF1702" s="115">
        <f t="shared" si="800"/>
        <v>0</v>
      </c>
      <c r="BG1702" s="116">
        <f t="shared" si="794"/>
        <v>0</v>
      </c>
      <c r="BH1702" s="120">
        <f t="shared" si="801"/>
        <v>0</v>
      </c>
      <c r="BI1702" s="115">
        <f t="shared" si="802"/>
        <v>0</v>
      </c>
      <c r="BJ1702" s="116">
        <f t="shared" si="795"/>
        <v>0</v>
      </c>
      <c r="BK1702" s="120">
        <f t="shared" si="803"/>
        <v>0</v>
      </c>
      <c r="BL1702" s="120">
        <f t="shared" si="804"/>
        <v>0</v>
      </c>
      <c r="BN1702" s="375">
        <f t="shared" si="796"/>
        <v>0</v>
      </c>
      <c r="BP1702" s="380"/>
      <c r="DH1702" s="102"/>
    </row>
    <row r="1703" spans="1:112" hidden="1">
      <c r="A1703" s="110"/>
      <c r="B1703" s="786"/>
      <c r="C1703" s="786"/>
      <c r="D1703" s="786"/>
      <c r="E1703" s="786"/>
      <c r="F1703" s="786"/>
      <c r="G1703" s="786"/>
      <c r="H1703" s="786"/>
      <c r="I1703" s="786"/>
      <c r="J1703" s="786"/>
      <c r="K1703" s="786"/>
      <c r="L1703" s="786"/>
      <c r="M1703" s="786"/>
      <c r="N1703" s="786"/>
      <c r="O1703" s="786"/>
      <c r="P1703" s="786"/>
      <c r="Q1703" s="786"/>
      <c r="R1703" s="787"/>
      <c r="S1703" s="787"/>
      <c r="T1703" s="788"/>
      <c r="U1703" s="787"/>
      <c r="V1703" s="787"/>
      <c r="W1703" s="783"/>
      <c r="X1703" s="789"/>
      <c r="Y1703" s="789"/>
      <c r="Z1703" s="789"/>
      <c r="AA1703" s="789"/>
      <c r="AB1703" s="789"/>
      <c r="AC1703" s="781"/>
      <c r="AD1703" s="782"/>
      <c r="AE1703" s="783"/>
      <c r="AF1703" s="784">
        <f t="shared" si="797"/>
        <v>0</v>
      </c>
      <c r="AG1703" s="784"/>
      <c r="AH1703" s="784"/>
      <c r="AI1703" s="784"/>
      <c r="AJ1703" s="784">
        <f t="shared" si="785"/>
        <v>0</v>
      </c>
      <c r="AK1703" s="784"/>
      <c r="AL1703" s="784"/>
      <c r="AM1703" s="784"/>
      <c r="AN1703" s="784">
        <f t="shared" si="786"/>
        <v>0</v>
      </c>
      <c r="AO1703" s="784"/>
      <c r="AP1703" s="784"/>
      <c r="AQ1703" s="784"/>
      <c r="AR1703" s="363"/>
      <c r="AS1703" s="785">
        <f t="shared" si="787"/>
        <v>0</v>
      </c>
      <c r="AT1703" s="785"/>
      <c r="AU1703" s="785"/>
      <c r="AV1703" s="785"/>
      <c r="AW1703" s="785">
        <f t="shared" si="788"/>
        <v>0</v>
      </c>
      <c r="AX1703" s="91"/>
      <c r="AY1703" s="116">
        <f t="shared" si="789"/>
        <v>0</v>
      </c>
      <c r="AZ1703" s="116">
        <f t="shared" si="790"/>
        <v>0</v>
      </c>
      <c r="BA1703" s="116">
        <f t="shared" si="791"/>
        <v>0</v>
      </c>
      <c r="BB1703" s="116">
        <f t="shared" si="792"/>
        <v>0</v>
      </c>
      <c r="BC1703" s="115">
        <f t="shared" si="798"/>
        <v>0</v>
      </c>
      <c r="BD1703" s="116">
        <f t="shared" si="793"/>
        <v>0</v>
      </c>
      <c r="BE1703" s="120">
        <f t="shared" si="799"/>
        <v>0</v>
      </c>
      <c r="BF1703" s="115">
        <f t="shared" si="800"/>
        <v>0</v>
      </c>
      <c r="BG1703" s="116">
        <f t="shared" si="794"/>
        <v>0</v>
      </c>
      <c r="BH1703" s="120">
        <f t="shared" si="801"/>
        <v>0</v>
      </c>
      <c r="BI1703" s="115">
        <f t="shared" si="802"/>
        <v>0</v>
      </c>
      <c r="BJ1703" s="116">
        <f t="shared" si="795"/>
        <v>0</v>
      </c>
      <c r="BK1703" s="120">
        <f t="shared" si="803"/>
        <v>0</v>
      </c>
      <c r="BL1703" s="120">
        <f t="shared" si="804"/>
        <v>0</v>
      </c>
      <c r="BN1703" s="375">
        <f t="shared" si="796"/>
        <v>0</v>
      </c>
      <c r="BP1703" s="380"/>
      <c r="DH1703" s="102"/>
    </row>
    <row r="1704" spans="1:112" hidden="1">
      <c r="A1704" s="110"/>
      <c r="B1704" s="801" t="s">
        <v>1053</v>
      </c>
      <c r="C1704" s="801"/>
      <c r="D1704" s="801"/>
      <c r="E1704" s="801"/>
      <c r="F1704" s="801"/>
      <c r="G1704" s="801"/>
      <c r="H1704" s="801"/>
      <c r="I1704" s="801"/>
      <c r="J1704" s="801"/>
      <c r="K1704" s="801"/>
      <c r="L1704" s="801"/>
      <c r="M1704" s="801"/>
      <c r="N1704" s="801"/>
      <c r="O1704" s="801"/>
      <c r="P1704" s="801"/>
      <c r="Q1704" s="801"/>
      <c r="R1704" s="787"/>
      <c r="S1704" s="787"/>
      <c r="T1704" s="788"/>
      <c r="U1704" s="787"/>
      <c r="V1704" s="787"/>
      <c r="W1704" s="783"/>
      <c r="X1704" s="789"/>
      <c r="Y1704" s="789"/>
      <c r="Z1704" s="789"/>
      <c r="AA1704" s="789"/>
      <c r="AB1704" s="789"/>
      <c r="AC1704" s="781"/>
      <c r="AD1704" s="782"/>
      <c r="AE1704" s="783"/>
      <c r="AF1704" s="784">
        <f t="shared" si="797"/>
        <v>0</v>
      </c>
      <c r="AG1704" s="784"/>
      <c r="AH1704" s="784"/>
      <c r="AI1704" s="784"/>
      <c r="AJ1704" s="784">
        <f t="shared" si="785"/>
        <v>0</v>
      </c>
      <c r="AK1704" s="784"/>
      <c r="AL1704" s="784"/>
      <c r="AM1704" s="784"/>
      <c r="AN1704" s="784">
        <f t="shared" si="786"/>
        <v>0</v>
      </c>
      <c r="AO1704" s="784"/>
      <c r="AP1704" s="784"/>
      <c r="AQ1704" s="784"/>
      <c r="AR1704" s="363"/>
      <c r="AS1704" s="785">
        <f t="shared" si="787"/>
        <v>0</v>
      </c>
      <c r="AT1704" s="785"/>
      <c r="AU1704" s="785"/>
      <c r="AV1704" s="785"/>
      <c r="AW1704" s="785">
        <f t="shared" si="788"/>
        <v>0</v>
      </c>
      <c r="AX1704" s="91"/>
      <c r="AY1704" s="116">
        <f t="shared" si="789"/>
        <v>0</v>
      </c>
      <c r="AZ1704" s="116">
        <f t="shared" si="790"/>
        <v>0</v>
      </c>
      <c r="BA1704" s="116">
        <f t="shared" si="791"/>
        <v>0</v>
      </c>
      <c r="BB1704" s="116">
        <f t="shared" si="792"/>
        <v>0</v>
      </c>
      <c r="BC1704" s="115">
        <f t="shared" si="798"/>
        <v>0</v>
      </c>
      <c r="BD1704" s="116">
        <f t="shared" si="793"/>
        <v>0</v>
      </c>
      <c r="BE1704" s="120">
        <f t="shared" si="799"/>
        <v>0</v>
      </c>
      <c r="BF1704" s="115">
        <f t="shared" si="800"/>
        <v>0</v>
      </c>
      <c r="BG1704" s="116">
        <f t="shared" si="794"/>
        <v>0</v>
      </c>
      <c r="BH1704" s="120">
        <f t="shared" si="801"/>
        <v>0</v>
      </c>
      <c r="BI1704" s="115">
        <f t="shared" si="802"/>
        <v>0</v>
      </c>
      <c r="BJ1704" s="116">
        <f t="shared" si="795"/>
        <v>0</v>
      </c>
      <c r="BK1704" s="120">
        <f t="shared" si="803"/>
        <v>0</v>
      </c>
      <c r="BL1704" s="120">
        <f t="shared" si="804"/>
        <v>0</v>
      </c>
      <c r="BN1704" s="375">
        <f t="shared" si="796"/>
        <v>0</v>
      </c>
      <c r="BP1704" s="380"/>
      <c r="DH1704" s="102"/>
    </row>
    <row r="1705" spans="1:112" hidden="1">
      <c r="A1705" s="110"/>
      <c r="B1705" s="786" t="s">
        <v>148</v>
      </c>
      <c r="C1705" s="786"/>
      <c r="D1705" s="786"/>
      <c r="E1705" s="786"/>
      <c r="F1705" s="786"/>
      <c r="G1705" s="786"/>
      <c r="H1705" s="786"/>
      <c r="I1705" s="786"/>
      <c r="J1705" s="786"/>
      <c r="K1705" s="786"/>
      <c r="L1705" s="786"/>
      <c r="M1705" s="786"/>
      <c r="N1705" s="786"/>
      <c r="O1705" s="786"/>
      <c r="P1705" s="786"/>
      <c r="Q1705" s="786"/>
      <c r="R1705" s="787"/>
      <c r="S1705" s="787"/>
      <c r="T1705" s="788"/>
      <c r="U1705" s="787" t="s">
        <v>1</v>
      </c>
      <c r="V1705" s="787"/>
      <c r="W1705" s="783">
        <v>75</v>
      </c>
      <c r="X1705" s="789"/>
      <c r="Y1705" s="789"/>
      <c r="Z1705" s="789">
        <v>125</v>
      </c>
      <c r="AA1705" s="789"/>
      <c r="AB1705" s="789">
        <v>125</v>
      </c>
      <c r="AC1705" s="781"/>
      <c r="AD1705" s="782"/>
      <c r="AE1705" s="783"/>
      <c r="AF1705" s="784">
        <f t="shared" si="797"/>
        <v>0</v>
      </c>
      <c r="AG1705" s="784"/>
      <c r="AH1705" s="784"/>
      <c r="AI1705" s="784"/>
      <c r="AJ1705" s="784">
        <f t="shared" si="785"/>
        <v>0</v>
      </c>
      <c r="AK1705" s="784"/>
      <c r="AL1705" s="784"/>
      <c r="AM1705" s="784"/>
      <c r="AN1705" s="784">
        <f t="shared" si="786"/>
        <v>0</v>
      </c>
      <c r="AO1705" s="784"/>
      <c r="AP1705" s="784"/>
      <c r="AQ1705" s="784"/>
      <c r="AR1705" s="363"/>
      <c r="AS1705" s="785">
        <f t="shared" si="787"/>
        <v>0</v>
      </c>
      <c r="AT1705" s="785"/>
      <c r="AU1705" s="785"/>
      <c r="AV1705" s="785"/>
      <c r="AW1705" s="785">
        <f t="shared" si="788"/>
        <v>0</v>
      </c>
      <c r="AX1705" s="91"/>
      <c r="AY1705" s="116">
        <f t="shared" si="789"/>
        <v>0</v>
      </c>
      <c r="AZ1705" s="116">
        <f t="shared" si="790"/>
        <v>0</v>
      </c>
      <c r="BA1705" s="116">
        <f t="shared" si="791"/>
        <v>0</v>
      </c>
      <c r="BB1705" s="116">
        <f t="shared" si="792"/>
        <v>0</v>
      </c>
      <c r="BC1705" s="115">
        <f t="shared" si="798"/>
        <v>0</v>
      </c>
      <c r="BD1705" s="116">
        <f t="shared" si="793"/>
        <v>0</v>
      </c>
      <c r="BE1705" s="120">
        <f t="shared" si="799"/>
        <v>0</v>
      </c>
      <c r="BF1705" s="115">
        <f t="shared" si="800"/>
        <v>0</v>
      </c>
      <c r="BG1705" s="116">
        <f t="shared" si="794"/>
        <v>0</v>
      </c>
      <c r="BH1705" s="120">
        <f t="shared" si="801"/>
        <v>0</v>
      </c>
      <c r="BI1705" s="115">
        <f t="shared" si="802"/>
        <v>0</v>
      </c>
      <c r="BJ1705" s="116">
        <f t="shared" si="795"/>
        <v>0</v>
      </c>
      <c r="BK1705" s="120">
        <f t="shared" si="803"/>
        <v>0</v>
      </c>
      <c r="BL1705" s="120">
        <f t="shared" si="804"/>
        <v>0</v>
      </c>
      <c r="BN1705" s="375">
        <f t="shared" si="796"/>
        <v>0</v>
      </c>
      <c r="BP1705" s="380"/>
      <c r="DH1705" s="102"/>
    </row>
    <row r="1706" spans="1:112" hidden="1">
      <c r="A1706" s="110"/>
      <c r="B1706" s="786" t="s">
        <v>239</v>
      </c>
      <c r="C1706" s="786"/>
      <c r="D1706" s="786"/>
      <c r="E1706" s="786"/>
      <c r="F1706" s="786"/>
      <c r="G1706" s="786"/>
      <c r="H1706" s="786"/>
      <c r="I1706" s="786"/>
      <c r="J1706" s="786"/>
      <c r="K1706" s="786"/>
      <c r="L1706" s="786"/>
      <c r="M1706" s="786"/>
      <c r="N1706" s="786"/>
      <c r="O1706" s="786"/>
      <c r="P1706" s="786"/>
      <c r="Q1706" s="786"/>
      <c r="R1706" s="787"/>
      <c r="S1706" s="787"/>
      <c r="T1706" s="788"/>
      <c r="U1706" s="787" t="s">
        <v>1</v>
      </c>
      <c r="V1706" s="787"/>
      <c r="W1706" s="783">
        <v>150</v>
      </c>
      <c r="X1706" s="789"/>
      <c r="Y1706" s="789"/>
      <c r="Z1706" s="789">
        <v>250</v>
      </c>
      <c r="AA1706" s="789"/>
      <c r="AB1706" s="789">
        <v>250</v>
      </c>
      <c r="AC1706" s="781"/>
      <c r="AD1706" s="782"/>
      <c r="AE1706" s="783"/>
      <c r="AF1706" s="784">
        <f t="shared" si="797"/>
        <v>0</v>
      </c>
      <c r="AG1706" s="784"/>
      <c r="AH1706" s="784"/>
      <c r="AI1706" s="784"/>
      <c r="AJ1706" s="784">
        <f t="shared" si="785"/>
        <v>0</v>
      </c>
      <c r="AK1706" s="784"/>
      <c r="AL1706" s="784"/>
      <c r="AM1706" s="784"/>
      <c r="AN1706" s="784">
        <f t="shared" si="786"/>
        <v>0</v>
      </c>
      <c r="AO1706" s="784"/>
      <c r="AP1706" s="784"/>
      <c r="AQ1706" s="784"/>
      <c r="AR1706" s="363"/>
      <c r="AS1706" s="785">
        <f t="shared" si="787"/>
        <v>0</v>
      </c>
      <c r="AT1706" s="785"/>
      <c r="AU1706" s="785"/>
      <c r="AV1706" s="785"/>
      <c r="AW1706" s="785">
        <f t="shared" si="788"/>
        <v>0</v>
      </c>
      <c r="AX1706" s="91"/>
      <c r="AY1706" s="116">
        <f t="shared" si="789"/>
        <v>0</v>
      </c>
      <c r="AZ1706" s="116">
        <f t="shared" si="790"/>
        <v>0</v>
      </c>
      <c r="BA1706" s="116">
        <f t="shared" si="791"/>
        <v>0</v>
      </c>
      <c r="BB1706" s="116">
        <f t="shared" si="792"/>
        <v>0</v>
      </c>
      <c r="BC1706" s="115">
        <f t="shared" si="798"/>
        <v>0</v>
      </c>
      <c r="BD1706" s="116">
        <f t="shared" si="793"/>
        <v>0</v>
      </c>
      <c r="BE1706" s="120">
        <f t="shared" si="799"/>
        <v>0</v>
      </c>
      <c r="BF1706" s="115">
        <f t="shared" si="800"/>
        <v>0</v>
      </c>
      <c r="BG1706" s="116">
        <f t="shared" si="794"/>
        <v>0</v>
      </c>
      <c r="BH1706" s="120">
        <f t="shared" si="801"/>
        <v>0</v>
      </c>
      <c r="BI1706" s="115">
        <f t="shared" si="802"/>
        <v>0</v>
      </c>
      <c r="BJ1706" s="116">
        <f t="shared" si="795"/>
        <v>0</v>
      </c>
      <c r="BK1706" s="120">
        <f t="shared" si="803"/>
        <v>0</v>
      </c>
      <c r="BL1706" s="120">
        <f t="shared" si="804"/>
        <v>0</v>
      </c>
      <c r="BN1706" s="375">
        <f t="shared" si="796"/>
        <v>0</v>
      </c>
      <c r="BP1706" s="380"/>
      <c r="DH1706" s="102"/>
    </row>
    <row r="1707" spans="1:112" hidden="1">
      <c r="A1707" s="110"/>
      <c r="B1707" s="786" t="s">
        <v>149</v>
      </c>
      <c r="C1707" s="786"/>
      <c r="D1707" s="786"/>
      <c r="E1707" s="786"/>
      <c r="F1707" s="786"/>
      <c r="G1707" s="786"/>
      <c r="H1707" s="786"/>
      <c r="I1707" s="786"/>
      <c r="J1707" s="786"/>
      <c r="K1707" s="786"/>
      <c r="L1707" s="786"/>
      <c r="M1707" s="786"/>
      <c r="N1707" s="786"/>
      <c r="O1707" s="786"/>
      <c r="P1707" s="786"/>
      <c r="Q1707" s="786"/>
      <c r="R1707" s="787"/>
      <c r="S1707" s="787"/>
      <c r="T1707" s="788"/>
      <c r="U1707" s="787" t="s">
        <v>1</v>
      </c>
      <c r="V1707" s="787"/>
      <c r="W1707" s="783">
        <v>150</v>
      </c>
      <c r="X1707" s="789"/>
      <c r="Y1707" s="789"/>
      <c r="Z1707" s="789">
        <v>250</v>
      </c>
      <c r="AA1707" s="789"/>
      <c r="AB1707" s="789">
        <v>185</v>
      </c>
      <c r="AC1707" s="781"/>
      <c r="AD1707" s="782"/>
      <c r="AE1707" s="783"/>
      <c r="AF1707" s="784">
        <f t="shared" si="797"/>
        <v>0</v>
      </c>
      <c r="AG1707" s="784"/>
      <c r="AH1707" s="784"/>
      <c r="AI1707" s="784"/>
      <c r="AJ1707" s="784">
        <f t="shared" si="785"/>
        <v>0</v>
      </c>
      <c r="AK1707" s="784"/>
      <c r="AL1707" s="784"/>
      <c r="AM1707" s="784"/>
      <c r="AN1707" s="784">
        <f t="shared" si="786"/>
        <v>0</v>
      </c>
      <c r="AO1707" s="784"/>
      <c r="AP1707" s="784"/>
      <c r="AQ1707" s="784"/>
      <c r="AR1707" s="363"/>
      <c r="AS1707" s="785">
        <f t="shared" si="787"/>
        <v>0</v>
      </c>
      <c r="AT1707" s="785"/>
      <c r="AU1707" s="785"/>
      <c r="AV1707" s="785"/>
      <c r="AW1707" s="785">
        <f t="shared" si="788"/>
        <v>0</v>
      </c>
      <c r="AX1707" s="91"/>
      <c r="AY1707" s="116">
        <f t="shared" si="789"/>
        <v>0</v>
      </c>
      <c r="AZ1707" s="116">
        <f t="shared" si="790"/>
        <v>0</v>
      </c>
      <c r="BA1707" s="116">
        <f t="shared" si="791"/>
        <v>0</v>
      </c>
      <c r="BB1707" s="116">
        <f t="shared" si="792"/>
        <v>0</v>
      </c>
      <c r="BC1707" s="115">
        <f t="shared" si="798"/>
        <v>0</v>
      </c>
      <c r="BD1707" s="116">
        <f t="shared" si="793"/>
        <v>0</v>
      </c>
      <c r="BE1707" s="120">
        <f t="shared" si="799"/>
        <v>0</v>
      </c>
      <c r="BF1707" s="115">
        <f t="shared" si="800"/>
        <v>0</v>
      </c>
      <c r="BG1707" s="116">
        <f t="shared" si="794"/>
        <v>0</v>
      </c>
      <c r="BH1707" s="120">
        <f t="shared" si="801"/>
        <v>0</v>
      </c>
      <c r="BI1707" s="115">
        <f t="shared" si="802"/>
        <v>0</v>
      </c>
      <c r="BJ1707" s="116">
        <f t="shared" si="795"/>
        <v>0</v>
      </c>
      <c r="BK1707" s="120">
        <f t="shared" si="803"/>
        <v>0</v>
      </c>
      <c r="BL1707" s="120">
        <f t="shared" si="804"/>
        <v>0</v>
      </c>
      <c r="BN1707" s="375">
        <f t="shared" si="796"/>
        <v>0</v>
      </c>
      <c r="BP1707" s="380"/>
      <c r="DH1707" s="102"/>
    </row>
    <row r="1708" spans="1:112" hidden="1">
      <c r="A1708" s="110"/>
      <c r="B1708" s="786" t="s">
        <v>150</v>
      </c>
      <c r="C1708" s="786"/>
      <c r="D1708" s="786"/>
      <c r="E1708" s="786"/>
      <c r="F1708" s="786"/>
      <c r="G1708" s="786"/>
      <c r="H1708" s="786"/>
      <c r="I1708" s="786"/>
      <c r="J1708" s="786"/>
      <c r="K1708" s="786"/>
      <c r="L1708" s="786"/>
      <c r="M1708" s="786"/>
      <c r="N1708" s="786"/>
      <c r="O1708" s="786"/>
      <c r="P1708" s="786"/>
      <c r="Q1708" s="786"/>
      <c r="R1708" s="787"/>
      <c r="S1708" s="787"/>
      <c r="T1708" s="788"/>
      <c r="U1708" s="787" t="s">
        <v>1</v>
      </c>
      <c r="V1708" s="787"/>
      <c r="W1708" s="783">
        <v>200</v>
      </c>
      <c r="X1708" s="789"/>
      <c r="Y1708" s="789"/>
      <c r="Z1708" s="789">
        <v>350</v>
      </c>
      <c r="AA1708" s="789"/>
      <c r="AB1708" s="789">
        <v>300</v>
      </c>
      <c r="AC1708" s="781"/>
      <c r="AD1708" s="782"/>
      <c r="AE1708" s="783"/>
      <c r="AF1708" s="784">
        <f t="shared" si="797"/>
        <v>0</v>
      </c>
      <c r="AG1708" s="784"/>
      <c r="AH1708" s="784"/>
      <c r="AI1708" s="784"/>
      <c r="AJ1708" s="784">
        <f t="shared" si="785"/>
        <v>0</v>
      </c>
      <c r="AK1708" s="784"/>
      <c r="AL1708" s="784"/>
      <c r="AM1708" s="784"/>
      <c r="AN1708" s="784">
        <f t="shared" si="786"/>
        <v>0</v>
      </c>
      <c r="AO1708" s="784"/>
      <c r="AP1708" s="784"/>
      <c r="AQ1708" s="784"/>
      <c r="AR1708" s="363"/>
      <c r="AS1708" s="785">
        <f t="shared" si="787"/>
        <v>0</v>
      </c>
      <c r="AT1708" s="785"/>
      <c r="AU1708" s="785"/>
      <c r="AV1708" s="785"/>
      <c r="AW1708" s="785">
        <f t="shared" si="788"/>
        <v>0</v>
      </c>
      <c r="AX1708" s="91"/>
      <c r="AY1708" s="116">
        <f t="shared" si="789"/>
        <v>0</v>
      </c>
      <c r="AZ1708" s="116">
        <f t="shared" si="790"/>
        <v>0</v>
      </c>
      <c r="BA1708" s="116">
        <f t="shared" si="791"/>
        <v>0</v>
      </c>
      <c r="BB1708" s="116">
        <f t="shared" si="792"/>
        <v>0</v>
      </c>
      <c r="BC1708" s="115">
        <f t="shared" si="798"/>
        <v>0</v>
      </c>
      <c r="BD1708" s="116">
        <f t="shared" si="793"/>
        <v>0</v>
      </c>
      <c r="BE1708" s="120">
        <f t="shared" si="799"/>
        <v>0</v>
      </c>
      <c r="BF1708" s="115">
        <f t="shared" si="800"/>
        <v>0</v>
      </c>
      <c r="BG1708" s="116">
        <f t="shared" si="794"/>
        <v>0</v>
      </c>
      <c r="BH1708" s="120">
        <f t="shared" si="801"/>
        <v>0</v>
      </c>
      <c r="BI1708" s="115">
        <f t="shared" si="802"/>
        <v>0</v>
      </c>
      <c r="BJ1708" s="116">
        <f t="shared" si="795"/>
        <v>0</v>
      </c>
      <c r="BK1708" s="120">
        <f t="shared" si="803"/>
        <v>0</v>
      </c>
      <c r="BL1708" s="120">
        <f t="shared" si="804"/>
        <v>0</v>
      </c>
      <c r="BN1708" s="375">
        <f t="shared" si="796"/>
        <v>0</v>
      </c>
      <c r="BP1708" s="380"/>
      <c r="DH1708" s="102"/>
    </row>
    <row r="1709" spans="1:112" hidden="1">
      <c r="A1709" s="110"/>
      <c r="B1709" s="786" t="s">
        <v>151</v>
      </c>
      <c r="C1709" s="786"/>
      <c r="D1709" s="786"/>
      <c r="E1709" s="786"/>
      <c r="F1709" s="786"/>
      <c r="G1709" s="786"/>
      <c r="H1709" s="786"/>
      <c r="I1709" s="786"/>
      <c r="J1709" s="786"/>
      <c r="K1709" s="786"/>
      <c r="L1709" s="786"/>
      <c r="M1709" s="786"/>
      <c r="N1709" s="786"/>
      <c r="O1709" s="786"/>
      <c r="P1709" s="786"/>
      <c r="Q1709" s="786"/>
      <c r="R1709" s="787"/>
      <c r="S1709" s="787"/>
      <c r="T1709" s="788"/>
      <c r="U1709" s="787" t="s">
        <v>1</v>
      </c>
      <c r="V1709" s="787"/>
      <c r="W1709" s="783">
        <v>75</v>
      </c>
      <c r="X1709" s="789"/>
      <c r="Y1709" s="789"/>
      <c r="Z1709" s="789">
        <v>150</v>
      </c>
      <c r="AA1709" s="789"/>
      <c r="AB1709" s="789">
        <v>135</v>
      </c>
      <c r="AC1709" s="781"/>
      <c r="AD1709" s="782"/>
      <c r="AE1709" s="783"/>
      <c r="AF1709" s="784">
        <f t="shared" si="797"/>
        <v>0</v>
      </c>
      <c r="AG1709" s="784"/>
      <c r="AH1709" s="784"/>
      <c r="AI1709" s="784"/>
      <c r="AJ1709" s="784">
        <f t="shared" si="785"/>
        <v>0</v>
      </c>
      <c r="AK1709" s="784"/>
      <c r="AL1709" s="784"/>
      <c r="AM1709" s="784"/>
      <c r="AN1709" s="784">
        <f t="shared" si="786"/>
        <v>0</v>
      </c>
      <c r="AO1709" s="784"/>
      <c r="AP1709" s="784"/>
      <c r="AQ1709" s="784"/>
      <c r="AR1709" s="363"/>
      <c r="AS1709" s="785">
        <f t="shared" si="787"/>
        <v>0</v>
      </c>
      <c r="AT1709" s="785"/>
      <c r="AU1709" s="785"/>
      <c r="AV1709" s="785"/>
      <c r="AW1709" s="785">
        <f t="shared" si="788"/>
        <v>0</v>
      </c>
      <c r="AX1709" s="91"/>
      <c r="AY1709" s="116">
        <f t="shared" si="789"/>
        <v>0</v>
      </c>
      <c r="AZ1709" s="116">
        <f t="shared" si="790"/>
        <v>0</v>
      </c>
      <c r="BA1709" s="116">
        <f t="shared" si="791"/>
        <v>0</v>
      </c>
      <c r="BB1709" s="116">
        <f t="shared" si="792"/>
        <v>0</v>
      </c>
      <c r="BC1709" s="115">
        <f t="shared" si="798"/>
        <v>0</v>
      </c>
      <c r="BD1709" s="116">
        <f t="shared" si="793"/>
        <v>0</v>
      </c>
      <c r="BE1709" s="120">
        <f t="shared" si="799"/>
        <v>0</v>
      </c>
      <c r="BF1709" s="115">
        <f t="shared" si="800"/>
        <v>0</v>
      </c>
      <c r="BG1709" s="116">
        <f t="shared" si="794"/>
        <v>0</v>
      </c>
      <c r="BH1709" s="120">
        <f t="shared" si="801"/>
        <v>0</v>
      </c>
      <c r="BI1709" s="115">
        <f t="shared" si="802"/>
        <v>0</v>
      </c>
      <c r="BJ1709" s="116">
        <f t="shared" si="795"/>
        <v>0</v>
      </c>
      <c r="BK1709" s="120">
        <f t="shared" si="803"/>
        <v>0</v>
      </c>
      <c r="BL1709" s="120">
        <f t="shared" si="804"/>
        <v>0</v>
      </c>
      <c r="BN1709" s="375">
        <f t="shared" si="796"/>
        <v>0</v>
      </c>
      <c r="BP1709" s="380"/>
      <c r="DH1709" s="102"/>
    </row>
    <row r="1710" spans="1:112" hidden="1">
      <c r="A1710" s="110"/>
      <c r="B1710" s="786" t="s">
        <v>203</v>
      </c>
      <c r="C1710" s="786"/>
      <c r="D1710" s="786"/>
      <c r="E1710" s="786"/>
      <c r="F1710" s="786"/>
      <c r="G1710" s="786"/>
      <c r="H1710" s="786"/>
      <c r="I1710" s="786"/>
      <c r="J1710" s="786"/>
      <c r="K1710" s="786"/>
      <c r="L1710" s="786"/>
      <c r="M1710" s="786"/>
      <c r="N1710" s="786"/>
      <c r="O1710" s="786"/>
      <c r="P1710" s="786"/>
      <c r="Q1710" s="786"/>
      <c r="R1710" s="787"/>
      <c r="S1710" s="787"/>
      <c r="T1710" s="788"/>
      <c r="U1710" s="787" t="s">
        <v>1</v>
      </c>
      <c r="V1710" s="787"/>
      <c r="W1710" s="783">
        <v>75</v>
      </c>
      <c r="X1710" s="789"/>
      <c r="Y1710" s="789"/>
      <c r="Z1710" s="789">
        <v>125</v>
      </c>
      <c r="AA1710" s="789"/>
      <c r="AB1710" s="789">
        <v>125</v>
      </c>
      <c r="AC1710" s="781"/>
      <c r="AD1710" s="782"/>
      <c r="AE1710" s="783"/>
      <c r="AF1710" s="784">
        <f t="shared" si="797"/>
        <v>0</v>
      </c>
      <c r="AG1710" s="784"/>
      <c r="AH1710" s="784"/>
      <c r="AI1710" s="784"/>
      <c r="AJ1710" s="784">
        <f t="shared" si="785"/>
        <v>0</v>
      </c>
      <c r="AK1710" s="784"/>
      <c r="AL1710" s="784"/>
      <c r="AM1710" s="784"/>
      <c r="AN1710" s="784">
        <f t="shared" si="786"/>
        <v>0</v>
      </c>
      <c r="AO1710" s="784"/>
      <c r="AP1710" s="784"/>
      <c r="AQ1710" s="784"/>
      <c r="AR1710" s="363"/>
      <c r="AS1710" s="785">
        <f t="shared" si="787"/>
        <v>0</v>
      </c>
      <c r="AT1710" s="785"/>
      <c r="AU1710" s="785"/>
      <c r="AV1710" s="785"/>
      <c r="AW1710" s="785">
        <f t="shared" si="788"/>
        <v>0</v>
      </c>
      <c r="AX1710" s="91"/>
      <c r="AY1710" s="116">
        <f t="shared" si="789"/>
        <v>0</v>
      </c>
      <c r="AZ1710" s="116">
        <f t="shared" si="790"/>
        <v>0</v>
      </c>
      <c r="BA1710" s="116">
        <f t="shared" si="791"/>
        <v>0</v>
      </c>
      <c r="BB1710" s="116">
        <f t="shared" si="792"/>
        <v>0</v>
      </c>
      <c r="BC1710" s="115">
        <f t="shared" si="798"/>
        <v>0</v>
      </c>
      <c r="BD1710" s="116">
        <f t="shared" si="793"/>
        <v>0</v>
      </c>
      <c r="BE1710" s="120">
        <f t="shared" si="799"/>
        <v>0</v>
      </c>
      <c r="BF1710" s="115">
        <f t="shared" si="800"/>
        <v>0</v>
      </c>
      <c r="BG1710" s="116">
        <f t="shared" si="794"/>
        <v>0</v>
      </c>
      <c r="BH1710" s="120">
        <f t="shared" si="801"/>
        <v>0</v>
      </c>
      <c r="BI1710" s="115">
        <f t="shared" si="802"/>
        <v>0</v>
      </c>
      <c r="BJ1710" s="116">
        <f t="shared" si="795"/>
        <v>0</v>
      </c>
      <c r="BK1710" s="120">
        <f t="shared" si="803"/>
        <v>0</v>
      </c>
      <c r="BL1710" s="120">
        <f t="shared" si="804"/>
        <v>0</v>
      </c>
      <c r="BN1710" s="375">
        <f t="shared" si="796"/>
        <v>0</v>
      </c>
      <c r="BP1710" s="380"/>
      <c r="DH1710" s="102"/>
    </row>
    <row r="1711" spans="1:112" hidden="1">
      <c r="A1711" s="110"/>
      <c r="B1711" s="786" t="s">
        <v>34</v>
      </c>
      <c r="C1711" s="786"/>
      <c r="D1711" s="786"/>
      <c r="E1711" s="786"/>
      <c r="F1711" s="786"/>
      <c r="G1711" s="786"/>
      <c r="H1711" s="786"/>
      <c r="I1711" s="786"/>
      <c r="J1711" s="786"/>
      <c r="K1711" s="786"/>
      <c r="L1711" s="786"/>
      <c r="M1711" s="786"/>
      <c r="N1711" s="786"/>
      <c r="O1711" s="786"/>
      <c r="P1711" s="786"/>
      <c r="Q1711" s="786"/>
      <c r="R1711" s="787"/>
      <c r="S1711" s="787"/>
      <c r="T1711" s="788"/>
      <c r="U1711" s="787" t="s">
        <v>1</v>
      </c>
      <c r="V1711" s="787"/>
      <c r="W1711" s="783">
        <v>12</v>
      </c>
      <c r="X1711" s="789"/>
      <c r="Y1711" s="789"/>
      <c r="Z1711" s="789">
        <v>20</v>
      </c>
      <c r="AA1711" s="789"/>
      <c r="AB1711" s="789">
        <v>20</v>
      </c>
      <c r="AC1711" s="781"/>
      <c r="AD1711" s="782"/>
      <c r="AE1711" s="783"/>
      <c r="AF1711" s="784">
        <f t="shared" si="797"/>
        <v>0</v>
      </c>
      <c r="AG1711" s="784"/>
      <c r="AH1711" s="784"/>
      <c r="AI1711" s="784"/>
      <c r="AJ1711" s="784">
        <f t="shared" si="785"/>
        <v>0</v>
      </c>
      <c r="AK1711" s="784"/>
      <c r="AL1711" s="784"/>
      <c r="AM1711" s="784"/>
      <c r="AN1711" s="784">
        <f t="shared" si="786"/>
        <v>0</v>
      </c>
      <c r="AO1711" s="784"/>
      <c r="AP1711" s="784"/>
      <c r="AQ1711" s="784"/>
      <c r="AR1711" s="363"/>
      <c r="AS1711" s="785">
        <f t="shared" si="787"/>
        <v>0</v>
      </c>
      <c r="AT1711" s="785"/>
      <c r="AU1711" s="785"/>
      <c r="AV1711" s="785"/>
      <c r="AW1711" s="785">
        <f t="shared" si="788"/>
        <v>0</v>
      </c>
      <c r="AX1711" s="91"/>
      <c r="AY1711" s="116">
        <f t="shared" si="789"/>
        <v>0</v>
      </c>
      <c r="AZ1711" s="116">
        <f t="shared" si="790"/>
        <v>0</v>
      </c>
      <c r="BA1711" s="116">
        <f t="shared" si="791"/>
        <v>0</v>
      </c>
      <c r="BB1711" s="116">
        <f t="shared" si="792"/>
        <v>0</v>
      </c>
      <c r="BC1711" s="115">
        <f t="shared" si="798"/>
        <v>0</v>
      </c>
      <c r="BD1711" s="116">
        <f t="shared" si="793"/>
        <v>0</v>
      </c>
      <c r="BE1711" s="120">
        <f t="shared" si="799"/>
        <v>0</v>
      </c>
      <c r="BF1711" s="115">
        <f t="shared" si="800"/>
        <v>0</v>
      </c>
      <c r="BG1711" s="116">
        <f t="shared" si="794"/>
        <v>0</v>
      </c>
      <c r="BH1711" s="120">
        <f t="shared" si="801"/>
        <v>0</v>
      </c>
      <c r="BI1711" s="115">
        <f t="shared" si="802"/>
        <v>0</v>
      </c>
      <c r="BJ1711" s="116">
        <f t="shared" si="795"/>
        <v>0</v>
      </c>
      <c r="BK1711" s="120">
        <f t="shared" si="803"/>
        <v>0</v>
      </c>
      <c r="BL1711" s="120">
        <f t="shared" si="804"/>
        <v>0</v>
      </c>
      <c r="BN1711" s="375">
        <f t="shared" si="796"/>
        <v>0</v>
      </c>
      <c r="BP1711" s="380"/>
      <c r="DH1711" s="102"/>
    </row>
    <row r="1712" spans="1:112" hidden="1">
      <c r="A1712" s="110"/>
      <c r="B1712" s="786" t="s">
        <v>31</v>
      </c>
      <c r="C1712" s="786"/>
      <c r="D1712" s="786"/>
      <c r="E1712" s="786"/>
      <c r="F1712" s="786"/>
      <c r="G1712" s="786"/>
      <c r="H1712" s="786"/>
      <c r="I1712" s="786"/>
      <c r="J1712" s="786"/>
      <c r="K1712" s="786"/>
      <c r="L1712" s="786"/>
      <c r="M1712" s="786"/>
      <c r="N1712" s="786"/>
      <c r="O1712" s="786"/>
      <c r="P1712" s="786"/>
      <c r="Q1712" s="786"/>
      <c r="R1712" s="787"/>
      <c r="S1712" s="787"/>
      <c r="T1712" s="788"/>
      <c r="U1712" s="787" t="s">
        <v>1</v>
      </c>
      <c r="V1712" s="787"/>
      <c r="W1712" s="783">
        <v>100</v>
      </c>
      <c r="X1712" s="789"/>
      <c r="Y1712" s="789"/>
      <c r="Z1712" s="789">
        <v>250</v>
      </c>
      <c r="AA1712" s="789"/>
      <c r="AB1712" s="789">
        <v>250</v>
      </c>
      <c r="AC1712" s="781"/>
      <c r="AD1712" s="782"/>
      <c r="AE1712" s="783"/>
      <c r="AF1712" s="784">
        <f t="shared" si="797"/>
        <v>0</v>
      </c>
      <c r="AG1712" s="784"/>
      <c r="AH1712" s="784"/>
      <c r="AI1712" s="784"/>
      <c r="AJ1712" s="784">
        <f t="shared" si="785"/>
        <v>0</v>
      </c>
      <c r="AK1712" s="784"/>
      <c r="AL1712" s="784"/>
      <c r="AM1712" s="784"/>
      <c r="AN1712" s="784">
        <f t="shared" si="786"/>
        <v>0</v>
      </c>
      <c r="AO1712" s="784"/>
      <c r="AP1712" s="784"/>
      <c r="AQ1712" s="784"/>
      <c r="AR1712" s="363"/>
      <c r="AS1712" s="785">
        <f t="shared" si="787"/>
        <v>0</v>
      </c>
      <c r="AT1712" s="785"/>
      <c r="AU1712" s="785"/>
      <c r="AV1712" s="785"/>
      <c r="AW1712" s="785">
        <f t="shared" si="788"/>
        <v>0</v>
      </c>
      <c r="AX1712" s="91"/>
      <c r="AY1712" s="116">
        <f t="shared" si="789"/>
        <v>0</v>
      </c>
      <c r="AZ1712" s="116">
        <f t="shared" si="790"/>
        <v>0</v>
      </c>
      <c r="BA1712" s="116">
        <f t="shared" si="791"/>
        <v>0</v>
      </c>
      <c r="BB1712" s="116">
        <f t="shared" si="792"/>
        <v>0</v>
      </c>
      <c r="BC1712" s="115">
        <f t="shared" si="798"/>
        <v>0</v>
      </c>
      <c r="BD1712" s="116">
        <f t="shared" si="793"/>
        <v>0</v>
      </c>
      <c r="BE1712" s="120">
        <f t="shared" si="799"/>
        <v>0</v>
      </c>
      <c r="BF1712" s="115">
        <f t="shared" si="800"/>
        <v>0</v>
      </c>
      <c r="BG1712" s="116">
        <f t="shared" si="794"/>
        <v>0</v>
      </c>
      <c r="BH1712" s="120">
        <f t="shared" si="801"/>
        <v>0</v>
      </c>
      <c r="BI1712" s="115">
        <f t="shared" si="802"/>
        <v>0</v>
      </c>
      <c r="BJ1712" s="116">
        <f t="shared" si="795"/>
        <v>0</v>
      </c>
      <c r="BK1712" s="120">
        <f t="shared" si="803"/>
        <v>0</v>
      </c>
      <c r="BL1712" s="120">
        <f t="shared" si="804"/>
        <v>0</v>
      </c>
      <c r="BN1712" s="375">
        <f t="shared" si="796"/>
        <v>0</v>
      </c>
      <c r="BP1712" s="380"/>
      <c r="DH1712" s="102"/>
    </row>
    <row r="1713" spans="1:112" hidden="1">
      <c r="A1713" s="110"/>
      <c r="B1713" s="786"/>
      <c r="C1713" s="786"/>
      <c r="D1713" s="786"/>
      <c r="E1713" s="786"/>
      <c r="F1713" s="786"/>
      <c r="G1713" s="786"/>
      <c r="H1713" s="786"/>
      <c r="I1713" s="786"/>
      <c r="J1713" s="786"/>
      <c r="K1713" s="786"/>
      <c r="L1713" s="786"/>
      <c r="M1713" s="786"/>
      <c r="N1713" s="786"/>
      <c r="O1713" s="786"/>
      <c r="P1713" s="786"/>
      <c r="Q1713" s="786"/>
      <c r="R1713" s="787"/>
      <c r="S1713" s="787"/>
      <c r="T1713" s="788"/>
      <c r="U1713" s="787"/>
      <c r="V1713" s="787"/>
      <c r="W1713" s="783"/>
      <c r="X1713" s="789"/>
      <c r="Y1713" s="789"/>
      <c r="Z1713" s="789"/>
      <c r="AA1713" s="789"/>
      <c r="AB1713" s="789"/>
      <c r="AC1713" s="781"/>
      <c r="AD1713" s="782"/>
      <c r="AE1713" s="783"/>
      <c r="AF1713" s="784">
        <f t="shared" si="797"/>
        <v>0</v>
      </c>
      <c r="AG1713" s="784"/>
      <c r="AH1713" s="784"/>
      <c r="AI1713" s="784"/>
      <c r="AJ1713" s="784">
        <f t="shared" si="785"/>
        <v>0</v>
      </c>
      <c r="AK1713" s="784"/>
      <c r="AL1713" s="784"/>
      <c r="AM1713" s="784"/>
      <c r="AN1713" s="784">
        <f t="shared" si="786"/>
        <v>0</v>
      </c>
      <c r="AO1713" s="784"/>
      <c r="AP1713" s="784"/>
      <c r="AQ1713" s="784"/>
      <c r="AR1713" s="363"/>
      <c r="AS1713" s="785">
        <f t="shared" si="787"/>
        <v>0</v>
      </c>
      <c r="AT1713" s="785"/>
      <c r="AU1713" s="785"/>
      <c r="AV1713" s="785"/>
      <c r="AW1713" s="785">
        <f t="shared" si="788"/>
        <v>0</v>
      </c>
      <c r="AX1713" s="91"/>
      <c r="AY1713" s="116">
        <f t="shared" si="789"/>
        <v>0</v>
      </c>
      <c r="AZ1713" s="116">
        <f t="shared" si="790"/>
        <v>0</v>
      </c>
      <c r="BA1713" s="116">
        <f t="shared" si="791"/>
        <v>0</v>
      </c>
      <c r="BB1713" s="116">
        <f t="shared" si="792"/>
        <v>0</v>
      </c>
      <c r="BC1713" s="115">
        <f t="shared" si="798"/>
        <v>0</v>
      </c>
      <c r="BD1713" s="116">
        <f t="shared" si="793"/>
        <v>0</v>
      </c>
      <c r="BE1713" s="120">
        <f t="shared" si="799"/>
        <v>0</v>
      </c>
      <c r="BF1713" s="115">
        <f t="shared" si="800"/>
        <v>0</v>
      </c>
      <c r="BG1713" s="116">
        <f t="shared" si="794"/>
        <v>0</v>
      </c>
      <c r="BH1713" s="120">
        <f t="shared" si="801"/>
        <v>0</v>
      </c>
      <c r="BI1713" s="115">
        <f t="shared" si="802"/>
        <v>0</v>
      </c>
      <c r="BJ1713" s="116">
        <f t="shared" si="795"/>
        <v>0</v>
      </c>
      <c r="BK1713" s="120">
        <f t="shared" si="803"/>
        <v>0</v>
      </c>
      <c r="BL1713" s="120">
        <f t="shared" si="804"/>
        <v>0</v>
      </c>
      <c r="BN1713" s="375">
        <f t="shared" si="796"/>
        <v>0</v>
      </c>
      <c r="BP1713" s="380"/>
      <c r="DH1713" s="102"/>
    </row>
    <row r="1714" spans="1:112" hidden="1">
      <c r="A1714" s="110"/>
      <c r="B1714" s="786"/>
      <c r="C1714" s="786"/>
      <c r="D1714" s="786"/>
      <c r="E1714" s="786"/>
      <c r="F1714" s="786"/>
      <c r="G1714" s="786"/>
      <c r="H1714" s="786"/>
      <c r="I1714" s="786"/>
      <c r="J1714" s="786"/>
      <c r="K1714" s="786"/>
      <c r="L1714" s="786"/>
      <c r="M1714" s="786"/>
      <c r="N1714" s="786"/>
      <c r="O1714" s="786"/>
      <c r="P1714" s="786"/>
      <c r="Q1714" s="786"/>
      <c r="R1714" s="787"/>
      <c r="S1714" s="787"/>
      <c r="T1714" s="788"/>
      <c r="U1714" s="787"/>
      <c r="V1714" s="787"/>
      <c r="W1714" s="783"/>
      <c r="X1714" s="789"/>
      <c r="Y1714" s="789"/>
      <c r="Z1714" s="789"/>
      <c r="AA1714" s="789"/>
      <c r="AB1714" s="789"/>
      <c r="AC1714" s="781"/>
      <c r="AD1714" s="782"/>
      <c r="AE1714" s="783"/>
      <c r="AF1714" s="784">
        <f t="shared" si="797"/>
        <v>0</v>
      </c>
      <c r="AG1714" s="784"/>
      <c r="AH1714" s="784"/>
      <c r="AI1714" s="784"/>
      <c r="AJ1714" s="784">
        <f t="shared" si="785"/>
        <v>0</v>
      </c>
      <c r="AK1714" s="784"/>
      <c r="AL1714" s="784"/>
      <c r="AM1714" s="784"/>
      <c r="AN1714" s="784">
        <f t="shared" si="786"/>
        <v>0</v>
      </c>
      <c r="AO1714" s="784"/>
      <c r="AP1714" s="784"/>
      <c r="AQ1714" s="784"/>
      <c r="AR1714" s="363"/>
      <c r="AS1714" s="785">
        <f t="shared" si="787"/>
        <v>0</v>
      </c>
      <c r="AT1714" s="785"/>
      <c r="AU1714" s="785"/>
      <c r="AV1714" s="785"/>
      <c r="AW1714" s="785">
        <f t="shared" si="788"/>
        <v>0</v>
      </c>
      <c r="AX1714" s="91"/>
      <c r="AY1714" s="116">
        <f t="shared" si="789"/>
        <v>0</v>
      </c>
      <c r="AZ1714" s="116">
        <f t="shared" si="790"/>
        <v>0</v>
      </c>
      <c r="BA1714" s="116">
        <f t="shared" si="791"/>
        <v>0</v>
      </c>
      <c r="BB1714" s="116">
        <f t="shared" si="792"/>
        <v>0</v>
      </c>
      <c r="BC1714" s="115">
        <f t="shared" si="798"/>
        <v>0</v>
      </c>
      <c r="BD1714" s="116">
        <f t="shared" si="793"/>
        <v>0</v>
      </c>
      <c r="BE1714" s="120">
        <f t="shared" si="799"/>
        <v>0</v>
      </c>
      <c r="BF1714" s="115">
        <f t="shared" si="800"/>
        <v>0</v>
      </c>
      <c r="BG1714" s="116">
        <f t="shared" si="794"/>
        <v>0</v>
      </c>
      <c r="BH1714" s="120">
        <f t="shared" si="801"/>
        <v>0</v>
      </c>
      <c r="BI1714" s="115">
        <f t="shared" si="802"/>
        <v>0</v>
      </c>
      <c r="BJ1714" s="116">
        <f t="shared" si="795"/>
        <v>0</v>
      </c>
      <c r="BK1714" s="120">
        <f t="shared" si="803"/>
        <v>0</v>
      </c>
      <c r="BL1714" s="120">
        <f t="shared" si="804"/>
        <v>0</v>
      </c>
      <c r="BN1714" s="375">
        <f t="shared" si="796"/>
        <v>0</v>
      </c>
      <c r="BP1714" s="380"/>
      <c r="DH1714" s="102"/>
    </row>
    <row r="1715" spans="1:112" hidden="1">
      <c r="A1715" s="110"/>
      <c r="B1715" s="786"/>
      <c r="C1715" s="786"/>
      <c r="D1715" s="786"/>
      <c r="E1715" s="786"/>
      <c r="F1715" s="786"/>
      <c r="G1715" s="786"/>
      <c r="H1715" s="786"/>
      <c r="I1715" s="786"/>
      <c r="J1715" s="786"/>
      <c r="K1715" s="786"/>
      <c r="L1715" s="786"/>
      <c r="M1715" s="786"/>
      <c r="N1715" s="786"/>
      <c r="O1715" s="786"/>
      <c r="P1715" s="786"/>
      <c r="Q1715" s="786"/>
      <c r="R1715" s="787"/>
      <c r="S1715" s="787"/>
      <c r="T1715" s="788"/>
      <c r="U1715" s="787"/>
      <c r="V1715" s="787"/>
      <c r="W1715" s="783"/>
      <c r="X1715" s="789"/>
      <c r="Y1715" s="789"/>
      <c r="Z1715" s="789"/>
      <c r="AA1715" s="789"/>
      <c r="AB1715" s="789"/>
      <c r="AC1715" s="781"/>
      <c r="AD1715" s="782"/>
      <c r="AE1715" s="783"/>
      <c r="AF1715" s="784">
        <f t="shared" si="797"/>
        <v>0</v>
      </c>
      <c r="AG1715" s="784"/>
      <c r="AH1715" s="784"/>
      <c r="AI1715" s="784"/>
      <c r="AJ1715" s="784">
        <f t="shared" si="785"/>
        <v>0</v>
      </c>
      <c r="AK1715" s="784"/>
      <c r="AL1715" s="784"/>
      <c r="AM1715" s="784"/>
      <c r="AN1715" s="784">
        <f t="shared" si="786"/>
        <v>0</v>
      </c>
      <c r="AO1715" s="784"/>
      <c r="AP1715" s="784"/>
      <c r="AQ1715" s="784"/>
      <c r="AR1715" s="363"/>
      <c r="AS1715" s="785">
        <f t="shared" si="787"/>
        <v>0</v>
      </c>
      <c r="AT1715" s="785"/>
      <c r="AU1715" s="785"/>
      <c r="AV1715" s="785"/>
      <c r="AW1715" s="785">
        <f t="shared" si="788"/>
        <v>0</v>
      </c>
      <c r="AX1715" s="91"/>
      <c r="AY1715" s="116">
        <f t="shared" si="789"/>
        <v>0</v>
      </c>
      <c r="AZ1715" s="116">
        <f t="shared" si="790"/>
        <v>0</v>
      </c>
      <c r="BA1715" s="116">
        <f t="shared" si="791"/>
        <v>0</v>
      </c>
      <c r="BB1715" s="116">
        <f t="shared" si="792"/>
        <v>0</v>
      </c>
      <c r="BC1715" s="115">
        <f t="shared" si="798"/>
        <v>0</v>
      </c>
      <c r="BD1715" s="116">
        <f t="shared" si="793"/>
        <v>0</v>
      </c>
      <c r="BE1715" s="120">
        <f t="shared" si="799"/>
        <v>0</v>
      </c>
      <c r="BF1715" s="115">
        <f t="shared" si="800"/>
        <v>0</v>
      </c>
      <c r="BG1715" s="116">
        <f t="shared" si="794"/>
        <v>0</v>
      </c>
      <c r="BH1715" s="120">
        <f t="shared" si="801"/>
        <v>0</v>
      </c>
      <c r="BI1715" s="115">
        <f t="shared" si="802"/>
        <v>0</v>
      </c>
      <c r="BJ1715" s="116">
        <f t="shared" si="795"/>
        <v>0</v>
      </c>
      <c r="BK1715" s="120">
        <f t="shared" si="803"/>
        <v>0</v>
      </c>
      <c r="BL1715" s="120">
        <f t="shared" si="804"/>
        <v>0</v>
      </c>
      <c r="BN1715" s="375">
        <f t="shared" si="796"/>
        <v>0</v>
      </c>
      <c r="BP1715" s="380"/>
      <c r="DH1715" s="102"/>
    </row>
    <row r="1716" spans="1:112" hidden="1">
      <c r="A1716" s="110"/>
      <c r="B1716" s="786"/>
      <c r="C1716" s="786"/>
      <c r="D1716" s="786"/>
      <c r="E1716" s="786"/>
      <c r="F1716" s="786"/>
      <c r="G1716" s="786"/>
      <c r="H1716" s="786"/>
      <c r="I1716" s="786"/>
      <c r="J1716" s="786"/>
      <c r="K1716" s="786"/>
      <c r="L1716" s="786"/>
      <c r="M1716" s="786"/>
      <c r="N1716" s="786"/>
      <c r="O1716" s="786"/>
      <c r="P1716" s="786"/>
      <c r="Q1716" s="786"/>
      <c r="R1716" s="787"/>
      <c r="S1716" s="787"/>
      <c r="T1716" s="788"/>
      <c r="U1716" s="787"/>
      <c r="V1716" s="787"/>
      <c r="W1716" s="783"/>
      <c r="X1716" s="789"/>
      <c r="Y1716" s="789"/>
      <c r="Z1716" s="789"/>
      <c r="AA1716" s="789"/>
      <c r="AB1716" s="789"/>
      <c r="AC1716" s="781"/>
      <c r="AD1716" s="782"/>
      <c r="AE1716" s="783"/>
      <c r="AF1716" s="784">
        <f t="shared" si="797"/>
        <v>0</v>
      </c>
      <c r="AG1716" s="784"/>
      <c r="AH1716" s="784"/>
      <c r="AI1716" s="784"/>
      <c r="AJ1716" s="784">
        <f t="shared" si="785"/>
        <v>0</v>
      </c>
      <c r="AK1716" s="784"/>
      <c r="AL1716" s="784"/>
      <c r="AM1716" s="784"/>
      <c r="AN1716" s="784">
        <f t="shared" si="786"/>
        <v>0</v>
      </c>
      <c r="AO1716" s="784"/>
      <c r="AP1716" s="784"/>
      <c r="AQ1716" s="784"/>
      <c r="AR1716" s="363"/>
      <c r="AS1716" s="785">
        <f t="shared" si="787"/>
        <v>0</v>
      </c>
      <c r="AT1716" s="785"/>
      <c r="AU1716" s="785"/>
      <c r="AV1716" s="785"/>
      <c r="AW1716" s="785">
        <f t="shared" si="788"/>
        <v>0</v>
      </c>
      <c r="AX1716" s="91"/>
      <c r="AY1716" s="116">
        <f t="shared" si="789"/>
        <v>0</v>
      </c>
      <c r="AZ1716" s="116">
        <f t="shared" si="790"/>
        <v>0</v>
      </c>
      <c r="BA1716" s="116">
        <f t="shared" si="791"/>
        <v>0</v>
      </c>
      <c r="BB1716" s="116">
        <f t="shared" si="792"/>
        <v>0</v>
      </c>
      <c r="BC1716" s="115">
        <f t="shared" si="798"/>
        <v>0</v>
      </c>
      <c r="BD1716" s="116">
        <f t="shared" si="793"/>
        <v>0</v>
      </c>
      <c r="BE1716" s="120">
        <f t="shared" si="799"/>
        <v>0</v>
      </c>
      <c r="BF1716" s="115">
        <f t="shared" si="800"/>
        <v>0</v>
      </c>
      <c r="BG1716" s="116">
        <f t="shared" si="794"/>
        <v>0</v>
      </c>
      <c r="BH1716" s="120">
        <f t="shared" si="801"/>
        <v>0</v>
      </c>
      <c r="BI1716" s="115">
        <f t="shared" si="802"/>
        <v>0</v>
      </c>
      <c r="BJ1716" s="116">
        <f t="shared" si="795"/>
        <v>0</v>
      </c>
      <c r="BK1716" s="120">
        <f t="shared" si="803"/>
        <v>0</v>
      </c>
      <c r="BL1716" s="120">
        <f t="shared" si="804"/>
        <v>0</v>
      </c>
      <c r="BN1716" s="375">
        <f t="shared" si="796"/>
        <v>0</v>
      </c>
      <c r="BP1716" s="380"/>
      <c r="DH1716" s="102"/>
    </row>
    <row r="1717" spans="1:112" ht="5" hidden="1" customHeight="1">
      <c r="A1717" s="103"/>
      <c r="B1717" s="364"/>
      <c r="C1717" s="364"/>
      <c r="D1717" s="364"/>
      <c r="E1717" s="364"/>
      <c r="F1717" s="364"/>
      <c r="G1717" s="364"/>
      <c r="H1717" s="364"/>
      <c r="I1717" s="364"/>
      <c r="J1717" s="364"/>
      <c r="K1717" s="364"/>
      <c r="L1717" s="364"/>
      <c r="M1717" s="364"/>
      <c r="N1717" s="364"/>
      <c r="O1717" s="364"/>
      <c r="P1717" s="364"/>
      <c r="Q1717" s="364"/>
      <c r="R1717" s="365"/>
      <c r="S1717" s="365"/>
      <c r="T1717" s="365"/>
      <c r="U1717" s="365"/>
      <c r="V1717" s="365"/>
      <c r="W1717" s="366"/>
      <c r="X1717" s="366"/>
      <c r="Y1717" s="366"/>
      <c r="Z1717" s="366"/>
      <c r="AA1717" s="366"/>
      <c r="AB1717" s="366"/>
      <c r="AC1717" s="366"/>
      <c r="AD1717" s="366"/>
      <c r="AE1717" s="366"/>
      <c r="AF1717" s="367"/>
      <c r="AG1717" s="367"/>
      <c r="AH1717" s="367"/>
      <c r="AI1717" s="367"/>
      <c r="AJ1717" s="367"/>
      <c r="AK1717" s="367"/>
      <c r="AL1717" s="367"/>
      <c r="AM1717" s="367"/>
      <c r="AN1717" s="367"/>
      <c r="AO1717" s="367"/>
      <c r="AP1717" s="367"/>
      <c r="AQ1717" s="367"/>
      <c r="AR1717" s="368"/>
      <c r="AS1717" s="361"/>
      <c r="AT1717" s="361"/>
      <c r="AU1717" s="361"/>
      <c r="AV1717" s="361"/>
      <c r="AW1717" s="361"/>
      <c r="AX1717" s="91"/>
      <c r="AY1717" s="106">
        <f>AY1676</f>
        <v>0</v>
      </c>
      <c r="AZ1717" s="106">
        <f>AZ1676</f>
        <v>0</v>
      </c>
      <c r="BA1717" s="106">
        <f>BA1676</f>
        <v>0</v>
      </c>
      <c r="BB1717" s="106">
        <f>BB1676</f>
        <v>0</v>
      </c>
      <c r="BC1717" s="106"/>
      <c r="BD1717" s="117"/>
      <c r="BE1717" s="119">
        <f>BE1676</f>
        <v>0</v>
      </c>
      <c r="BF1717" s="106"/>
      <c r="BG1717" s="106">
        <f>BG1676</f>
        <v>0</v>
      </c>
      <c r="BH1717" s="119">
        <f>BH1676</f>
        <v>0</v>
      </c>
      <c r="BI1717" s="106"/>
      <c r="BJ1717" s="106">
        <f>BJ1676</f>
        <v>0</v>
      </c>
      <c r="BK1717" s="119">
        <f>BK1676</f>
        <v>0</v>
      </c>
      <c r="BL1717" s="119">
        <f>BL1676</f>
        <v>0</v>
      </c>
      <c r="BN1717" s="377"/>
      <c r="BP1717" s="382"/>
      <c r="DH1717" s="104"/>
    </row>
    <row r="1718" spans="1:112" ht="21.5" hidden="1" customHeight="1">
      <c r="A1718" s="103"/>
      <c r="B1718" s="369"/>
      <c r="C1718" s="370"/>
      <c r="D1718" s="370"/>
      <c r="E1718" s="370"/>
      <c r="F1718" s="370"/>
      <c r="G1718" s="370"/>
      <c r="H1718" s="370"/>
      <c r="I1718" s="370"/>
      <c r="J1718" s="370"/>
      <c r="K1718" s="370"/>
      <c r="L1718" s="370"/>
      <c r="M1718" s="370"/>
      <c r="N1718" s="370"/>
      <c r="O1718" s="370"/>
      <c r="P1718" s="370"/>
      <c r="Q1718" s="370"/>
      <c r="R1718" s="143"/>
      <c r="S1718" s="143"/>
      <c r="T1718" s="143"/>
      <c r="U1718" s="143"/>
      <c r="V1718" s="143"/>
      <c r="W1718" s="143"/>
      <c r="X1718" s="143"/>
      <c r="Y1718" s="143"/>
      <c r="Z1718" s="143"/>
      <c r="AA1718" s="143"/>
      <c r="AB1718" s="143"/>
      <c r="AC1718" s="143"/>
      <c r="AD1718" s="143"/>
      <c r="AE1718" s="246" t="str">
        <f>CONCATENATE(B1676," ","TOTAL")</f>
        <v>PLUMBING TOTAL</v>
      </c>
      <c r="AF1718" s="802">
        <f>SUBTOTAL(9,AF1677:AF1717)</f>
        <v>0</v>
      </c>
      <c r="AG1718" s="802"/>
      <c r="AH1718" s="802"/>
      <c r="AI1718" s="802"/>
      <c r="AJ1718" s="802">
        <f>SUBTOTAL(9,AJ1677:AJ1717)</f>
        <v>0</v>
      </c>
      <c r="AK1718" s="802"/>
      <c r="AL1718" s="802"/>
      <c r="AM1718" s="802"/>
      <c r="AN1718" s="802">
        <f>SUBTOTAL(9,AN1677:AN1717)</f>
        <v>0</v>
      </c>
      <c r="AO1718" s="802"/>
      <c r="AP1718" s="802"/>
      <c r="AQ1718" s="802"/>
      <c r="AR1718" s="359"/>
      <c r="AS1718" s="803">
        <f>SUBTOTAL(9,AS1677:AS1717)</f>
        <v>0</v>
      </c>
      <c r="AT1718" s="803"/>
      <c r="AU1718" s="803"/>
      <c r="AV1718" s="803"/>
      <c r="AW1718" s="803">
        <f>SUM(AW1681:AW1689)</f>
        <v>0</v>
      </c>
      <c r="AX1718" s="91"/>
      <c r="AY1718" s="121">
        <f t="shared" ref="AY1718:BL1718" si="805">SUM(AY1677:AY1717)</f>
        <v>0</v>
      </c>
      <c r="AZ1718" s="121">
        <f t="shared" si="805"/>
        <v>0</v>
      </c>
      <c r="BA1718" s="121">
        <f t="shared" si="805"/>
        <v>0</v>
      </c>
      <c r="BB1718" s="121">
        <f t="shared" si="805"/>
        <v>0</v>
      </c>
      <c r="BC1718" s="118">
        <f t="shared" si="805"/>
        <v>0</v>
      </c>
      <c r="BD1718" s="121">
        <f t="shared" si="805"/>
        <v>0</v>
      </c>
      <c r="BE1718" s="121">
        <f t="shared" si="805"/>
        <v>0</v>
      </c>
      <c r="BF1718" s="118">
        <f t="shared" si="805"/>
        <v>0</v>
      </c>
      <c r="BG1718" s="121">
        <f t="shared" si="805"/>
        <v>0</v>
      </c>
      <c r="BH1718" s="121">
        <f t="shared" si="805"/>
        <v>0</v>
      </c>
      <c r="BI1718" s="118">
        <f t="shared" si="805"/>
        <v>0</v>
      </c>
      <c r="BJ1718" s="121">
        <f t="shared" si="805"/>
        <v>0</v>
      </c>
      <c r="BK1718" s="121">
        <f t="shared" si="805"/>
        <v>0</v>
      </c>
      <c r="BL1718" s="121">
        <f t="shared" si="805"/>
        <v>0</v>
      </c>
      <c r="BN1718" s="383">
        <f>IFERROR(AS1718/Total_Detailed_Estimate,0)</f>
        <v>0</v>
      </c>
      <c r="BP1718" s="381"/>
      <c r="DH1718" s="109"/>
    </row>
    <row r="1719" spans="1:112" ht="8.75" hidden="1" customHeight="1">
      <c r="A1719" s="103"/>
      <c r="B1719" s="140"/>
      <c r="C1719" s="140"/>
      <c r="D1719" s="140"/>
      <c r="E1719" s="140"/>
      <c r="F1719" s="140"/>
      <c r="G1719" s="140"/>
      <c r="H1719" s="140"/>
      <c r="I1719" s="140"/>
      <c r="J1719" s="140"/>
      <c r="K1719" s="140"/>
      <c r="L1719" s="140"/>
      <c r="M1719" s="140"/>
      <c r="N1719" s="140"/>
      <c r="O1719" s="140"/>
      <c r="P1719" s="140"/>
      <c r="Q1719" s="140"/>
      <c r="R1719" s="141"/>
      <c r="S1719" s="141"/>
      <c r="T1719" s="141"/>
      <c r="U1719" s="141"/>
      <c r="V1719" s="141"/>
      <c r="W1719" s="142"/>
      <c r="X1719" s="142"/>
      <c r="Y1719" s="142"/>
      <c r="Z1719" s="142"/>
      <c r="AA1719" s="142"/>
      <c r="AB1719" s="142"/>
      <c r="AC1719" s="142"/>
      <c r="AD1719" s="142"/>
      <c r="AE1719" s="392"/>
      <c r="AF1719" s="144"/>
      <c r="AG1719" s="144"/>
      <c r="AH1719" s="144"/>
      <c r="AI1719" s="144"/>
      <c r="AJ1719" s="144"/>
      <c r="AK1719" s="144"/>
      <c r="AL1719" s="144"/>
      <c r="AM1719" s="144"/>
      <c r="AN1719" s="144"/>
      <c r="AO1719" s="144"/>
      <c r="AP1719" s="144"/>
      <c r="AQ1719" s="144"/>
      <c r="AR1719" s="360"/>
      <c r="AS1719" s="362"/>
      <c r="AT1719" s="362"/>
      <c r="AU1719" s="362"/>
      <c r="AV1719" s="362"/>
      <c r="AW1719" s="393"/>
      <c r="AX1719" s="91"/>
      <c r="AY1719" s="106">
        <f>AY1676</f>
        <v>0</v>
      </c>
      <c r="AZ1719" s="106">
        <f>AZ1676</f>
        <v>0</v>
      </c>
      <c r="BA1719" s="106">
        <f>BA1676</f>
        <v>0</v>
      </c>
      <c r="BB1719" s="106">
        <f>BB1676</f>
        <v>0</v>
      </c>
      <c r="BC1719" s="106"/>
      <c r="BD1719" s="106"/>
      <c r="BE1719" s="106">
        <f>BE1676</f>
        <v>0</v>
      </c>
      <c r="BF1719" s="106"/>
      <c r="BG1719" s="106">
        <f>BG1676</f>
        <v>0</v>
      </c>
      <c r="BH1719" s="106">
        <f>BH1676</f>
        <v>0</v>
      </c>
      <c r="BI1719" s="106"/>
      <c r="BJ1719" s="106">
        <f>BJ1676</f>
        <v>0</v>
      </c>
      <c r="BK1719" s="106">
        <f>BK1676</f>
        <v>0</v>
      </c>
      <c r="BL1719" s="106">
        <f>BL1676</f>
        <v>0</v>
      </c>
      <c r="BN1719" s="377"/>
      <c r="BP1719" s="382"/>
      <c r="DH1719" s="104"/>
    </row>
    <row r="1720" spans="1:112" ht="9.5" hidden="1" customHeight="1">
      <c r="A1720" s="103"/>
      <c r="B1720" s="145"/>
      <c r="C1720" s="145"/>
      <c r="D1720" s="145"/>
      <c r="E1720" s="145"/>
      <c r="F1720" s="145"/>
      <c r="G1720" s="145"/>
      <c r="H1720" s="145"/>
      <c r="I1720" s="145"/>
      <c r="J1720" s="145"/>
      <c r="K1720" s="145"/>
      <c r="L1720" s="145"/>
      <c r="M1720" s="145"/>
      <c r="N1720" s="145"/>
      <c r="O1720" s="145"/>
      <c r="P1720" s="145"/>
      <c r="Q1720" s="145"/>
      <c r="R1720" s="146"/>
      <c r="S1720" s="146"/>
      <c r="T1720" s="146"/>
      <c r="U1720" s="146"/>
      <c r="V1720" s="146"/>
      <c r="W1720" s="146"/>
      <c r="X1720" s="146"/>
      <c r="Y1720" s="146"/>
      <c r="Z1720" s="146"/>
      <c r="AA1720" s="146"/>
      <c r="AB1720" s="146"/>
      <c r="AC1720" s="146"/>
      <c r="AD1720" s="146"/>
      <c r="AE1720" s="147"/>
      <c r="AF1720" s="148"/>
      <c r="AG1720" s="148"/>
      <c r="AH1720" s="148"/>
      <c r="AI1720" s="148"/>
      <c r="AJ1720" s="148"/>
      <c r="AK1720" s="148"/>
      <c r="AL1720" s="148"/>
      <c r="AM1720" s="148"/>
      <c r="AN1720" s="148"/>
      <c r="AO1720" s="148"/>
      <c r="AP1720" s="148"/>
      <c r="AQ1720" s="148"/>
      <c r="AR1720" s="148"/>
      <c r="AS1720" s="149"/>
      <c r="AT1720" s="149"/>
      <c r="AU1720" s="149"/>
      <c r="AV1720" s="149"/>
      <c r="AW1720" s="149"/>
      <c r="AX1720" s="91"/>
      <c r="AY1720" s="108">
        <f>AY1718</f>
        <v>0</v>
      </c>
      <c r="AZ1720" s="108">
        <f>AZ1718</f>
        <v>0</v>
      </c>
      <c r="BA1720" s="108">
        <f>BA1718</f>
        <v>0</v>
      </c>
      <c r="BB1720" s="108">
        <f>BB1718</f>
        <v>0</v>
      </c>
      <c r="BC1720" s="108"/>
      <c r="BD1720" s="108"/>
      <c r="BE1720" s="108">
        <f>BE1718</f>
        <v>0</v>
      </c>
      <c r="BF1720" s="108"/>
      <c r="BG1720" s="108">
        <f>BG1718</f>
        <v>0</v>
      </c>
      <c r="BH1720" s="108">
        <f>BH1718</f>
        <v>0</v>
      </c>
      <c r="BI1720" s="108"/>
      <c r="BJ1720" s="108">
        <f>BJ1718</f>
        <v>0</v>
      </c>
      <c r="BK1720" s="108">
        <f>BK1718</f>
        <v>0</v>
      </c>
      <c r="BL1720" s="108">
        <f>BL1718</f>
        <v>0</v>
      </c>
      <c r="DH1720" s="107"/>
    </row>
    <row r="1721" spans="1:112" ht="23" customHeight="1">
      <c r="A1721" s="114" t="s">
        <v>704</v>
      </c>
      <c r="B1721" s="795" t="str">
        <f>UPPER(MEP3_Category)</f>
        <v>SEPTIC SYSTEM</v>
      </c>
      <c r="C1721" s="796"/>
      <c r="D1721" s="796"/>
      <c r="E1721" s="796"/>
      <c r="F1721" s="796"/>
      <c r="G1721" s="796"/>
      <c r="H1721" s="796"/>
      <c r="I1721" s="796"/>
      <c r="J1721" s="796"/>
      <c r="K1721" s="796"/>
      <c r="L1721" s="796"/>
      <c r="M1721" s="796"/>
      <c r="N1721" s="796"/>
      <c r="O1721" s="796"/>
      <c r="P1721" s="796"/>
      <c r="Q1721" s="797"/>
      <c r="R1721" s="798"/>
      <c r="S1721" s="798"/>
      <c r="T1721" s="798"/>
      <c r="U1721" s="799"/>
      <c r="V1721" s="800"/>
      <c r="W1721" s="790"/>
      <c r="X1721" s="790"/>
      <c r="Y1721" s="790"/>
      <c r="Z1721" s="790"/>
      <c r="AA1721" s="790"/>
      <c r="AB1721" s="790"/>
      <c r="AC1721" s="790"/>
      <c r="AD1721" s="790"/>
      <c r="AE1721" s="790"/>
      <c r="AF1721" s="791" t="str">
        <f>IF(MEP3_Labor=0,"",MEP3_Labor)</f>
        <v/>
      </c>
      <c r="AG1721" s="791"/>
      <c r="AH1721" s="791"/>
      <c r="AI1721" s="791"/>
      <c r="AJ1721" s="791" t="str">
        <f>IF(MEP3_Material=0,"",MEP3_Material)</f>
        <v/>
      </c>
      <c r="AK1721" s="791"/>
      <c r="AL1721" s="791"/>
      <c r="AM1721" s="791"/>
      <c r="AN1721" s="791" t="str">
        <f>IF(MEP3_Sub=0,"",MEP3_Sub)</f>
        <v/>
      </c>
      <c r="AO1721" s="791"/>
      <c r="AP1721" s="791"/>
      <c r="AQ1721" s="791"/>
      <c r="AR1721" s="358"/>
      <c r="AS1721" s="792" t="str">
        <f>IF(MEP3_Total=0,"",MEP3_Total)</f>
        <v/>
      </c>
      <c r="AT1721" s="792"/>
      <c r="AU1721" s="793"/>
      <c r="AV1721" s="793"/>
      <c r="AW1721" s="794"/>
      <c r="AX1721" s="371"/>
      <c r="AY1721" s="101"/>
      <c r="AZ1721" s="101"/>
      <c r="BA1721" s="101"/>
      <c r="BB1721" s="101"/>
      <c r="BC1721" s="101"/>
      <c r="BD1721" s="101"/>
      <c r="BE1721" s="101"/>
      <c r="BF1721" s="101"/>
      <c r="BG1721" s="101"/>
      <c r="BH1721" s="101"/>
      <c r="BI1721" s="101"/>
      <c r="BJ1721" s="101"/>
      <c r="BK1721" s="101"/>
      <c r="BL1721" s="101"/>
      <c r="BN1721" s="374"/>
      <c r="BP1721" s="378"/>
      <c r="DH1721" s="102"/>
    </row>
    <row r="1722" spans="1:112" hidden="1">
      <c r="A1722" s="110"/>
      <c r="B1722" s="786"/>
      <c r="C1722" s="786"/>
      <c r="D1722" s="786"/>
      <c r="E1722" s="786"/>
      <c r="F1722" s="786"/>
      <c r="G1722" s="786"/>
      <c r="H1722" s="786"/>
      <c r="I1722" s="786"/>
      <c r="J1722" s="786"/>
      <c r="K1722" s="786"/>
      <c r="L1722" s="786"/>
      <c r="M1722" s="786"/>
      <c r="N1722" s="786"/>
      <c r="O1722" s="786"/>
      <c r="P1722" s="786"/>
      <c r="Q1722" s="786"/>
      <c r="R1722" s="787"/>
      <c r="S1722" s="787"/>
      <c r="T1722" s="788"/>
      <c r="U1722" s="787"/>
      <c r="V1722" s="787"/>
      <c r="W1722" s="783"/>
      <c r="X1722" s="789"/>
      <c r="Y1722" s="789"/>
      <c r="Z1722" s="781"/>
      <c r="AA1722" s="782"/>
      <c r="AB1722" s="783"/>
      <c r="AC1722" s="781"/>
      <c r="AD1722" s="782"/>
      <c r="AE1722" s="783"/>
      <c r="AF1722" s="784">
        <f>R1722*W1722</f>
        <v>0</v>
      </c>
      <c r="AG1722" s="784"/>
      <c r="AH1722" s="784"/>
      <c r="AI1722" s="784"/>
      <c r="AJ1722" s="784">
        <f t="shared" ref="AJ1722:AJ1761" si="806">R1722*Z1722</f>
        <v>0</v>
      </c>
      <c r="AK1722" s="784"/>
      <c r="AL1722" s="784"/>
      <c r="AM1722" s="784"/>
      <c r="AN1722" s="784">
        <f t="shared" ref="AN1722:AN1761" si="807">R1722*AC1722</f>
        <v>0</v>
      </c>
      <c r="AO1722" s="784"/>
      <c r="AP1722" s="784"/>
      <c r="AQ1722" s="784"/>
      <c r="AR1722" s="363"/>
      <c r="AS1722" s="785">
        <f t="shared" ref="AS1722:AS1761" si="808">SUM(AF1722:AQ1722)</f>
        <v>0</v>
      </c>
      <c r="AT1722" s="785"/>
      <c r="AU1722" s="785"/>
      <c r="AV1722" s="785"/>
      <c r="AW1722" s="785">
        <f t="shared" ref="AW1722:AW1761" si="809">SUM(AF1722:AQ1722)</f>
        <v>0</v>
      </c>
      <c r="AX1722" s="100"/>
      <c r="AY1722" s="116">
        <f t="shared" ref="AY1722:AY1761" si="810">AF1722</f>
        <v>0</v>
      </c>
      <c r="AZ1722" s="116">
        <f t="shared" ref="AZ1722:AZ1761" si="811">AJ1722</f>
        <v>0</v>
      </c>
      <c r="BA1722" s="116">
        <f t="shared" ref="BA1722:BA1761" si="812">AN1722</f>
        <v>0</v>
      </c>
      <c r="BB1722" s="116">
        <f t="shared" ref="BB1722:BB1761" si="813">SUM(AY1722:BA1722)</f>
        <v>0</v>
      </c>
      <c r="BC1722" s="115">
        <f>IFERROR(AY1722/$BB$5,0)</f>
        <v>0</v>
      </c>
      <c r="BD1722" s="116">
        <f t="shared" ref="BD1722:BD1761" si="814">BC1722*Allocated_Adders</f>
        <v>0</v>
      </c>
      <c r="BE1722" s="120">
        <f>AY1722+BD1722</f>
        <v>0</v>
      </c>
      <c r="BF1722" s="115">
        <f>IFERROR(AZ1722/$BB$5,0)</f>
        <v>0</v>
      </c>
      <c r="BG1722" s="116">
        <f t="shared" ref="BG1722:BG1761" si="815">BF1722*Allocated_Adders</f>
        <v>0</v>
      </c>
      <c r="BH1722" s="120">
        <f>AZ1722+BG1722</f>
        <v>0</v>
      </c>
      <c r="BI1722" s="115">
        <f>IFERROR(BA1722/$BB$5,0)</f>
        <v>0</v>
      </c>
      <c r="BJ1722" s="116">
        <f t="shared" ref="BJ1722:BJ1761" si="816">BI1722*Allocated_Adders</f>
        <v>0</v>
      </c>
      <c r="BK1722" s="120">
        <f>BA1722+BJ1722</f>
        <v>0</v>
      </c>
      <c r="BL1722" s="120">
        <f>BE1722+BH1722+BK1722</f>
        <v>0</v>
      </c>
      <c r="BN1722" s="375">
        <f t="shared" ref="BN1722:BN1761" si="817">IFERROR(AS1722/Total_Detailed_Estimate,0)</f>
        <v>0</v>
      </c>
      <c r="BP1722" s="380"/>
      <c r="DH1722" s="102"/>
    </row>
    <row r="1723" spans="1:112" hidden="1">
      <c r="A1723" s="110"/>
      <c r="B1723" s="786"/>
      <c r="C1723" s="786"/>
      <c r="D1723" s="786"/>
      <c r="E1723" s="786"/>
      <c r="F1723" s="786"/>
      <c r="G1723" s="786"/>
      <c r="H1723" s="786"/>
      <c r="I1723" s="786"/>
      <c r="J1723" s="786"/>
      <c r="K1723" s="786"/>
      <c r="L1723" s="786"/>
      <c r="M1723" s="786"/>
      <c r="N1723" s="786"/>
      <c r="O1723" s="786"/>
      <c r="P1723" s="786"/>
      <c r="Q1723" s="786"/>
      <c r="R1723" s="787"/>
      <c r="S1723" s="787"/>
      <c r="T1723" s="788"/>
      <c r="U1723" s="787"/>
      <c r="V1723" s="787"/>
      <c r="W1723" s="783"/>
      <c r="X1723" s="789"/>
      <c r="Y1723" s="789"/>
      <c r="Z1723" s="781"/>
      <c r="AA1723" s="782"/>
      <c r="AB1723" s="783"/>
      <c r="AC1723" s="781"/>
      <c r="AD1723" s="782"/>
      <c r="AE1723" s="783"/>
      <c r="AF1723" s="784">
        <f t="shared" ref="AF1723:AF1761" si="818">R1723*W1723</f>
        <v>0</v>
      </c>
      <c r="AG1723" s="784"/>
      <c r="AH1723" s="784"/>
      <c r="AI1723" s="784"/>
      <c r="AJ1723" s="784">
        <f t="shared" si="806"/>
        <v>0</v>
      </c>
      <c r="AK1723" s="784"/>
      <c r="AL1723" s="784"/>
      <c r="AM1723" s="784"/>
      <c r="AN1723" s="784">
        <f t="shared" si="807"/>
        <v>0</v>
      </c>
      <c r="AO1723" s="784"/>
      <c r="AP1723" s="784"/>
      <c r="AQ1723" s="784"/>
      <c r="AR1723" s="363"/>
      <c r="AS1723" s="785">
        <f t="shared" si="808"/>
        <v>0</v>
      </c>
      <c r="AT1723" s="785"/>
      <c r="AU1723" s="785"/>
      <c r="AV1723" s="785"/>
      <c r="AW1723" s="785">
        <f t="shared" si="809"/>
        <v>0</v>
      </c>
      <c r="AX1723" s="90"/>
      <c r="AY1723" s="116">
        <f t="shared" si="810"/>
        <v>0</v>
      </c>
      <c r="AZ1723" s="116">
        <f t="shared" si="811"/>
        <v>0</v>
      </c>
      <c r="BA1723" s="116">
        <f t="shared" si="812"/>
        <v>0</v>
      </c>
      <c r="BB1723" s="116">
        <f t="shared" si="813"/>
        <v>0</v>
      </c>
      <c r="BC1723" s="115">
        <f t="shared" ref="BC1723:BC1761" si="819">IFERROR(AY1723/$BB$5,0)</f>
        <v>0</v>
      </c>
      <c r="BD1723" s="116">
        <f t="shared" si="814"/>
        <v>0</v>
      </c>
      <c r="BE1723" s="120">
        <f t="shared" ref="BE1723:BE1761" si="820">AY1723+BD1723</f>
        <v>0</v>
      </c>
      <c r="BF1723" s="115">
        <f t="shared" ref="BF1723:BF1761" si="821">IFERROR(AZ1723/$BB$5,0)</f>
        <v>0</v>
      </c>
      <c r="BG1723" s="116">
        <f t="shared" si="815"/>
        <v>0</v>
      </c>
      <c r="BH1723" s="120">
        <f t="shared" ref="BH1723:BH1761" si="822">AZ1723+BG1723</f>
        <v>0</v>
      </c>
      <c r="BI1723" s="115">
        <f t="shared" ref="BI1723:BI1761" si="823">IFERROR(BA1723/$BB$5,0)</f>
        <v>0</v>
      </c>
      <c r="BJ1723" s="116">
        <f t="shared" si="816"/>
        <v>0</v>
      </c>
      <c r="BK1723" s="120">
        <f t="shared" ref="BK1723:BK1761" si="824">BA1723+BJ1723</f>
        <v>0</v>
      </c>
      <c r="BL1723" s="120">
        <f t="shared" ref="BL1723:BL1761" si="825">BE1723+BH1723+BK1723</f>
        <v>0</v>
      </c>
      <c r="BN1723" s="375">
        <f t="shared" si="817"/>
        <v>0</v>
      </c>
      <c r="BP1723" s="380"/>
      <c r="DH1723" s="102"/>
    </row>
    <row r="1724" spans="1:112" hidden="1">
      <c r="A1724" s="110"/>
      <c r="B1724" s="786"/>
      <c r="C1724" s="786"/>
      <c r="D1724" s="786"/>
      <c r="E1724" s="786"/>
      <c r="F1724" s="786"/>
      <c r="G1724" s="786"/>
      <c r="H1724" s="786"/>
      <c r="I1724" s="786"/>
      <c r="J1724" s="786"/>
      <c r="K1724" s="786"/>
      <c r="L1724" s="786"/>
      <c r="M1724" s="786"/>
      <c r="N1724" s="786"/>
      <c r="O1724" s="786"/>
      <c r="P1724" s="786"/>
      <c r="Q1724" s="786"/>
      <c r="R1724" s="787"/>
      <c r="S1724" s="787"/>
      <c r="T1724" s="788"/>
      <c r="U1724" s="787"/>
      <c r="V1724" s="787"/>
      <c r="W1724" s="783"/>
      <c r="X1724" s="789"/>
      <c r="Y1724" s="789"/>
      <c r="Z1724" s="781"/>
      <c r="AA1724" s="782"/>
      <c r="AB1724" s="783"/>
      <c r="AC1724" s="781"/>
      <c r="AD1724" s="782"/>
      <c r="AE1724" s="783"/>
      <c r="AF1724" s="784">
        <f t="shared" si="818"/>
        <v>0</v>
      </c>
      <c r="AG1724" s="784"/>
      <c r="AH1724" s="784"/>
      <c r="AI1724" s="784"/>
      <c r="AJ1724" s="784">
        <f t="shared" si="806"/>
        <v>0</v>
      </c>
      <c r="AK1724" s="784"/>
      <c r="AL1724" s="784"/>
      <c r="AM1724" s="784"/>
      <c r="AN1724" s="784">
        <f t="shared" si="807"/>
        <v>0</v>
      </c>
      <c r="AO1724" s="784"/>
      <c r="AP1724" s="784"/>
      <c r="AQ1724" s="784"/>
      <c r="AR1724" s="363"/>
      <c r="AS1724" s="785">
        <f t="shared" si="808"/>
        <v>0</v>
      </c>
      <c r="AT1724" s="785"/>
      <c r="AU1724" s="785"/>
      <c r="AV1724" s="785"/>
      <c r="AW1724" s="785">
        <f t="shared" si="809"/>
        <v>0</v>
      </c>
      <c r="AX1724" s="91"/>
      <c r="AY1724" s="116">
        <f t="shared" si="810"/>
        <v>0</v>
      </c>
      <c r="AZ1724" s="116">
        <f t="shared" si="811"/>
        <v>0</v>
      </c>
      <c r="BA1724" s="116">
        <f t="shared" si="812"/>
        <v>0</v>
      </c>
      <c r="BB1724" s="116">
        <f t="shared" si="813"/>
        <v>0</v>
      </c>
      <c r="BC1724" s="115">
        <f t="shared" si="819"/>
        <v>0</v>
      </c>
      <c r="BD1724" s="116">
        <f t="shared" si="814"/>
        <v>0</v>
      </c>
      <c r="BE1724" s="120">
        <f t="shared" si="820"/>
        <v>0</v>
      </c>
      <c r="BF1724" s="115">
        <f t="shared" si="821"/>
        <v>0</v>
      </c>
      <c r="BG1724" s="116">
        <f t="shared" si="815"/>
        <v>0</v>
      </c>
      <c r="BH1724" s="120">
        <f t="shared" si="822"/>
        <v>0</v>
      </c>
      <c r="BI1724" s="115">
        <f t="shared" si="823"/>
        <v>0</v>
      </c>
      <c r="BJ1724" s="116">
        <f t="shared" si="816"/>
        <v>0</v>
      </c>
      <c r="BK1724" s="120">
        <f t="shared" si="824"/>
        <v>0</v>
      </c>
      <c r="BL1724" s="120">
        <f t="shared" si="825"/>
        <v>0</v>
      </c>
      <c r="BN1724" s="375">
        <f t="shared" si="817"/>
        <v>0</v>
      </c>
      <c r="BP1724" s="380"/>
      <c r="DH1724" s="102"/>
    </row>
    <row r="1725" spans="1:112" hidden="1">
      <c r="A1725" s="110"/>
      <c r="B1725" s="786"/>
      <c r="C1725" s="786"/>
      <c r="D1725" s="786"/>
      <c r="E1725" s="786"/>
      <c r="F1725" s="786"/>
      <c r="G1725" s="786"/>
      <c r="H1725" s="786"/>
      <c r="I1725" s="786"/>
      <c r="J1725" s="786"/>
      <c r="K1725" s="786"/>
      <c r="L1725" s="786"/>
      <c r="M1725" s="786"/>
      <c r="N1725" s="786"/>
      <c r="O1725" s="786"/>
      <c r="P1725" s="786"/>
      <c r="Q1725" s="786"/>
      <c r="R1725" s="787"/>
      <c r="S1725" s="787"/>
      <c r="T1725" s="788"/>
      <c r="U1725" s="787"/>
      <c r="V1725" s="787"/>
      <c r="W1725" s="783"/>
      <c r="X1725" s="789"/>
      <c r="Y1725" s="789"/>
      <c r="Z1725" s="789"/>
      <c r="AA1725" s="789"/>
      <c r="AB1725" s="789"/>
      <c r="AC1725" s="781"/>
      <c r="AD1725" s="782"/>
      <c r="AE1725" s="783"/>
      <c r="AF1725" s="784">
        <f t="shared" si="818"/>
        <v>0</v>
      </c>
      <c r="AG1725" s="784"/>
      <c r="AH1725" s="784"/>
      <c r="AI1725" s="784"/>
      <c r="AJ1725" s="784">
        <f t="shared" si="806"/>
        <v>0</v>
      </c>
      <c r="AK1725" s="784"/>
      <c r="AL1725" s="784"/>
      <c r="AM1725" s="784"/>
      <c r="AN1725" s="784">
        <f t="shared" si="807"/>
        <v>0</v>
      </c>
      <c r="AO1725" s="784"/>
      <c r="AP1725" s="784"/>
      <c r="AQ1725" s="784"/>
      <c r="AR1725" s="363"/>
      <c r="AS1725" s="785">
        <f t="shared" si="808"/>
        <v>0</v>
      </c>
      <c r="AT1725" s="785"/>
      <c r="AU1725" s="785"/>
      <c r="AV1725" s="785"/>
      <c r="AW1725" s="785">
        <f t="shared" si="809"/>
        <v>0</v>
      </c>
      <c r="AX1725" s="91"/>
      <c r="AY1725" s="116">
        <f t="shared" si="810"/>
        <v>0</v>
      </c>
      <c r="AZ1725" s="116">
        <f t="shared" si="811"/>
        <v>0</v>
      </c>
      <c r="BA1725" s="116">
        <f t="shared" si="812"/>
        <v>0</v>
      </c>
      <c r="BB1725" s="116">
        <f t="shared" si="813"/>
        <v>0</v>
      </c>
      <c r="BC1725" s="115">
        <f t="shared" si="819"/>
        <v>0</v>
      </c>
      <c r="BD1725" s="116">
        <f t="shared" si="814"/>
        <v>0</v>
      </c>
      <c r="BE1725" s="120">
        <f t="shared" si="820"/>
        <v>0</v>
      </c>
      <c r="BF1725" s="115">
        <f t="shared" si="821"/>
        <v>0</v>
      </c>
      <c r="BG1725" s="116">
        <f t="shared" si="815"/>
        <v>0</v>
      </c>
      <c r="BH1725" s="120">
        <f t="shared" si="822"/>
        <v>0</v>
      </c>
      <c r="BI1725" s="115">
        <f t="shared" si="823"/>
        <v>0</v>
      </c>
      <c r="BJ1725" s="116">
        <f t="shared" si="816"/>
        <v>0</v>
      </c>
      <c r="BK1725" s="120">
        <f t="shared" si="824"/>
        <v>0</v>
      </c>
      <c r="BL1725" s="120">
        <f t="shared" si="825"/>
        <v>0</v>
      </c>
      <c r="BN1725" s="375">
        <f t="shared" si="817"/>
        <v>0</v>
      </c>
      <c r="BP1725" s="380"/>
      <c r="DH1725" s="102"/>
    </row>
    <row r="1726" spans="1:112" hidden="1">
      <c r="A1726" s="110"/>
      <c r="B1726" s="786"/>
      <c r="C1726" s="786"/>
      <c r="D1726" s="786"/>
      <c r="E1726" s="786"/>
      <c r="F1726" s="786"/>
      <c r="G1726" s="786"/>
      <c r="H1726" s="786"/>
      <c r="I1726" s="786"/>
      <c r="J1726" s="786"/>
      <c r="K1726" s="786"/>
      <c r="L1726" s="786"/>
      <c r="M1726" s="786"/>
      <c r="N1726" s="786"/>
      <c r="O1726" s="786"/>
      <c r="P1726" s="786"/>
      <c r="Q1726" s="786"/>
      <c r="R1726" s="787"/>
      <c r="S1726" s="787"/>
      <c r="T1726" s="788"/>
      <c r="U1726" s="787"/>
      <c r="V1726" s="787"/>
      <c r="W1726" s="783"/>
      <c r="X1726" s="789"/>
      <c r="Y1726" s="789"/>
      <c r="Z1726" s="789"/>
      <c r="AA1726" s="789"/>
      <c r="AB1726" s="789"/>
      <c r="AC1726" s="781"/>
      <c r="AD1726" s="782"/>
      <c r="AE1726" s="783"/>
      <c r="AF1726" s="784">
        <f t="shared" si="818"/>
        <v>0</v>
      </c>
      <c r="AG1726" s="784"/>
      <c r="AH1726" s="784"/>
      <c r="AI1726" s="784"/>
      <c r="AJ1726" s="784">
        <f t="shared" si="806"/>
        <v>0</v>
      </c>
      <c r="AK1726" s="784"/>
      <c r="AL1726" s="784"/>
      <c r="AM1726" s="784"/>
      <c r="AN1726" s="784">
        <f t="shared" si="807"/>
        <v>0</v>
      </c>
      <c r="AO1726" s="784"/>
      <c r="AP1726" s="784"/>
      <c r="AQ1726" s="784"/>
      <c r="AR1726" s="363"/>
      <c r="AS1726" s="785">
        <f t="shared" si="808"/>
        <v>0</v>
      </c>
      <c r="AT1726" s="785"/>
      <c r="AU1726" s="785"/>
      <c r="AV1726" s="785"/>
      <c r="AW1726" s="785">
        <f t="shared" si="809"/>
        <v>0</v>
      </c>
      <c r="AX1726" s="91"/>
      <c r="AY1726" s="116">
        <f t="shared" si="810"/>
        <v>0</v>
      </c>
      <c r="AZ1726" s="116">
        <f t="shared" si="811"/>
        <v>0</v>
      </c>
      <c r="BA1726" s="116">
        <f t="shared" si="812"/>
        <v>0</v>
      </c>
      <c r="BB1726" s="116">
        <f t="shared" si="813"/>
        <v>0</v>
      </c>
      <c r="BC1726" s="115">
        <f t="shared" si="819"/>
        <v>0</v>
      </c>
      <c r="BD1726" s="116">
        <f t="shared" si="814"/>
        <v>0</v>
      </c>
      <c r="BE1726" s="120">
        <f t="shared" si="820"/>
        <v>0</v>
      </c>
      <c r="BF1726" s="115">
        <f t="shared" si="821"/>
        <v>0</v>
      </c>
      <c r="BG1726" s="116">
        <f t="shared" si="815"/>
        <v>0</v>
      </c>
      <c r="BH1726" s="120">
        <f t="shared" si="822"/>
        <v>0</v>
      </c>
      <c r="BI1726" s="115">
        <f t="shared" si="823"/>
        <v>0</v>
      </c>
      <c r="BJ1726" s="116">
        <f t="shared" si="816"/>
        <v>0</v>
      </c>
      <c r="BK1726" s="120">
        <f t="shared" si="824"/>
        <v>0</v>
      </c>
      <c r="BL1726" s="120">
        <f t="shared" si="825"/>
        <v>0</v>
      </c>
      <c r="BN1726" s="375">
        <f t="shared" si="817"/>
        <v>0</v>
      </c>
      <c r="BP1726" s="380"/>
      <c r="DH1726" s="102"/>
    </row>
    <row r="1727" spans="1:112" hidden="1">
      <c r="A1727" s="110"/>
      <c r="B1727" s="786"/>
      <c r="C1727" s="786"/>
      <c r="D1727" s="786"/>
      <c r="E1727" s="786"/>
      <c r="F1727" s="786"/>
      <c r="G1727" s="786"/>
      <c r="H1727" s="786"/>
      <c r="I1727" s="786"/>
      <c r="J1727" s="786"/>
      <c r="K1727" s="786"/>
      <c r="L1727" s="786"/>
      <c r="M1727" s="786"/>
      <c r="N1727" s="786"/>
      <c r="O1727" s="786"/>
      <c r="P1727" s="786"/>
      <c r="Q1727" s="786"/>
      <c r="R1727" s="787"/>
      <c r="S1727" s="787"/>
      <c r="T1727" s="788"/>
      <c r="U1727" s="787"/>
      <c r="V1727" s="787"/>
      <c r="W1727" s="783"/>
      <c r="X1727" s="789"/>
      <c r="Y1727" s="789"/>
      <c r="Z1727" s="789"/>
      <c r="AA1727" s="789"/>
      <c r="AB1727" s="789"/>
      <c r="AC1727" s="781"/>
      <c r="AD1727" s="782"/>
      <c r="AE1727" s="783"/>
      <c r="AF1727" s="784">
        <f t="shared" si="818"/>
        <v>0</v>
      </c>
      <c r="AG1727" s="784"/>
      <c r="AH1727" s="784"/>
      <c r="AI1727" s="784"/>
      <c r="AJ1727" s="784">
        <f t="shared" si="806"/>
        <v>0</v>
      </c>
      <c r="AK1727" s="784"/>
      <c r="AL1727" s="784"/>
      <c r="AM1727" s="784"/>
      <c r="AN1727" s="784">
        <f t="shared" si="807"/>
        <v>0</v>
      </c>
      <c r="AO1727" s="784"/>
      <c r="AP1727" s="784"/>
      <c r="AQ1727" s="784"/>
      <c r="AR1727" s="363"/>
      <c r="AS1727" s="785">
        <f t="shared" si="808"/>
        <v>0</v>
      </c>
      <c r="AT1727" s="785"/>
      <c r="AU1727" s="785"/>
      <c r="AV1727" s="785"/>
      <c r="AW1727" s="785">
        <f t="shared" si="809"/>
        <v>0</v>
      </c>
      <c r="AX1727" s="91"/>
      <c r="AY1727" s="116">
        <f t="shared" si="810"/>
        <v>0</v>
      </c>
      <c r="AZ1727" s="116">
        <f t="shared" si="811"/>
        <v>0</v>
      </c>
      <c r="BA1727" s="116">
        <f t="shared" si="812"/>
        <v>0</v>
      </c>
      <c r="BB1727" s="116">
        <f t="shared" si="813"/>
        <v>0</v>
      </c>
      <c r="BC1727" s="115">
        <f t="shared" si="819"/>
        <v>0</v>
      </c>
      <c r="BD1727" s="116">
        <f t="shared" si="814"/>
        <v>0</v>
      </c>
      <c r="BE1727" s="120">
        <f t="shared" si="820"/>
        <v>0</v>
      </c>
      <c r="BF1727" s="115">
        <f t="shared" si="821"/>
        <v>0</v>
      </c>
      <c r="BG1727" s="116">
        <f t="shared" si="815"/>
        <v>0</v>
      </c>
      <c r="BH1727" s="120">
        <f t="shared" si="822"/>
        <v>0</v>
      </c>
      <c r="BI1727" s="115">
        <f t="shared" si="823"/>
        <v>0</v>
      </c>
      <c r="BJ1727" s="116">
        <f t="shared" si="816"/>
        <v>0</v>
      </c>
      <c r="BK1727" s="120">
        <f t="shared" si="824"/>
        <v>0</v>
      </c>
      <c r="BL1727" s="120">
        <f t="shared" si="825"/>
        <v>0</v>
      </c>
      <c r="BN1727" s="375">
        <f t="shared" si="817"/>
        <v>0</v>
      </c>
      <c r="BP1727" s="380"/>
      <c r="DH1727" s="102"/>
    </row>
    <row r="1728" spans="1:112" hidden="1">
      <c r="A1728" s="110"/>
      <c r="B1728" s="786"/>
      <c r="C1728" s="786"/>
      <c r="D1728" s="786"/>
      <c r="E1728" s="786"/>
      <c r="F1728" s="786"/>
      <c r="G1728" s="786"/>
      <c r="H1728" s="786"/>
      <c r="I1728" s="786"/>
      <c r="J1728" s="786"/>
      <c r="K1728" s="786"/>
      <c r="L1728" s="786"/>
      <c r="M1728" s="786"/>
      <c r="N1728" s="786"/>
      <c r="O1728" s="786"/>
      <c r="P1728" s="786"/>
      <c r="Q1728" s="786"/>
      <c r="R1728" s="787"/>
      <c r="S1728" s="787"/>
      <c r="T1728" s="788"/>
      <c r="U1728" s="787"/>
      <c r="V1728" s="787"/>
      <c r="W1728" s="783"/>
      <c r="X1728" s="789"/>
      <c r="Y1728" s="789"/>
      <c r="Z1728" s="789"/>
      <c r="AA1728" s="789"/>
      <c r="AB1728" s="789"/>
      <c r="AC1728" s="781"/>
      <c r="AD1728" s="782"/>
      <c r="AE1728" s="783"/>
      <c r="AF1728" s="784">
        <f t="shared" si="818"/>
        <v>0</v>
      </c>
      <c r="AG1728" s="784"/>
      <c r="AH1728" s="784"/>
      <c r="AI1728" s="784"/>
      <c r="AJ1728" s="784">
        <f t="shared" si="806"/>
        <v>0</v>
      </c>
      <c r="AK1728" s="784"/>
      <c r="AL1728" s="784"/>
      <c r="AM1728" s="784"/>
      <c r="AN1728" s="784">
        <f t="shared" si="807"/>
        <v>0</v>
      </c>
      <c r="AO1728" s="784"/>
      <c r="AP1728" s="784"/>
      <c r="AQ1728" s="784"/>
      <c r="AR1728" s="363"/>
      <c r="AS1728" s="785">
        <f t="shared" si="808"/>
        <v>0</v>
      </c>
      <c r="AT1728" s="785"/>
      <c r="AU1728" s="785"/>
      <c r="AV1728" s="785"/>
      <c r="AW1728" s="785">
        <f t="shared" si="809"/>
        <v>0</v>
      </c>
      <c r="AX1728" s="91"/>
      <c r="AY1728" s="116">
        <f t="shared" si="810"/>
        <v>0</v>
      </c>
      <c r="AZ1728" s="116">
        <f t="shared" si="811"/>
        <v>0</v>
      </c>
      <c r="BA1728" s="116">
        <f t="shared" si="812"/>
        <v>0</v>
      </c>
      <c r="BB1728" s="116">
        <f t="shared" si="813"/>
        <v>0</v>
      </c>
      <c r="BC1728" s="115">
        <f t="shared" si="819"/>
        <v>0</v>
      </c>
      <c r="BD1728" s="116">
        <f t="shared" si="814"/>
        <v>0</v>
      </c>
      <c r="BE1728" s="120">
        <f t="shared" si="820"/>
        <v>0</v>
      </c>
      <c r="BF1728" s="115">
        <f t="shared" si="821"/>
        <v>0</v>
      </c>
      <c r="BG1728" s="116">
        <f t="shared" si="815"/>
        <v>0</v>
      </c>
      <c r="BH1728" s="120">
        <f t="shared" si="822"/>
        <v>0</v>
      </c>
      <c r="BI1728" s="115">
        <f t="shared" si="823"/>
        <v>0</v>
      </c>
      <c r="BJ1728" s="116">
        <f t="shared" si="816"/>
        <v>0</v>
      </c>
      <c r="BK1728" s="120">
        <f t="shared" si="824"/>
        <v>0</v>
      </c>
      <c r="BL1728" s="120">
        <f t="shared" si="825"/>
        <v>0</v>
      </c>
      <c r="BN1728" s="375">
        <f t="shared" si="817"/>
        <v>0</v>
      </c>
      <c r="BP1728" s="380"/>
      <c r="DH1728" s="102"/>
    </row>
    <row r="1729" spans="1:112" hidden="1">
      <c r="A1729" s="110"/>
      <c r="B1729" s="786"/>
      <c r="C1729" s="786"/>
      <c r="D1729" s="786"/>
      <c r="E1729" s="786"/>
      <c r="F1729" s="786"/>
      <c r="G1729" s="786"/>
      <c r="H1729" s="786"/>
      <c r="I1729" s="786"/>
      <c r="J1729" s="786"/>
      <c r="K1729" s="786"/>
      <c r="L1729" s="786"/>
      <c r="M1729" s="786"/>
      <c r="N1729" s="786"/>
      <c r="O1729" s="786"/>
      <c r="P1729" s="786"/>
      <c r="Q1729" s="786"/>
      <c r="R1729" s="787"/>
      <c r="S1729" s="787"/>
      <c r="T1729" s="788"/>
      <c r="U1729" s="787"/>
      <c r="V1729" s="787"/>
      <c r="W1729" s="783"/>
      <c r="X1729" s="789"/>
      <c r="Y1729" s="789"/>
      <c r="Z1729" s="789"/>
      <c r="AA1729" s="789"/>
      <c r="AB1729" s="789"/>
      <c r="AC1729" s="781"/>
      <c r="AD1729" s="782"/>
      <c r="AE1729" s="783"/>
      <c r="AF1729" s="784">
        <f t="shared" si="818"/>
        <v>0</v>
      </c>
      <c r="AG1729" s="784"/>
      <c r="AH1729" s="784"/>
      <c r="AI1729" s="784"/>
      <c r="AJ1729" s="784">
        <f t="shared" si="806"/>
        <v>0</v>
      </c>
      <c r="AK1729" s="784"/>
      <c r="AL1729" s="784"/>
      <c r="AM1729" s="784"/>
      <c r="AN1729" s="784">
        <f t="shared" si="807"/>
        <v>0</v>
      </c>
      <c r="AO1729" s="784"/>
      <c r="AP1729" s="784"/>
      <c r="AQ1729" s="784"/>
      <c r="AR1729" s="363"/>
      <c r="AS1729" s="785">
        <f t="shared" si="808"/>
        <v>0</v>
      </c>
      <c r="AT1729" s="785"/>
      <c r="AU1729" s="785"/>
      <c r="AV1729" s="785"/>
      <c r="AW1729" s="785">
        <f t="shared" si="809"/>
        <v>0</v>
      </c>
      <c r="AX1729" s="91"/>
      <c r="AY1729" s="116">
        <f t="shared" si="810"/>
        <v>0</v>
      </c>
      <c r="AZ1729" s="116">
        <f t="shared" si="811"/>
        <v>0</v>
      </c>
      <c r="BA1729" s="116">
        <f t="shared" si="812"/>
        <v>0</v>
      </c>
      <c r="BB1729" s="116">
        <f t="shared" si="813"/>
        <v>0</v>
      </c>
      <c r="BC1729" s="115">
        <f t="shared" si="819"/>
        <v>0</v>
      </c>
      <c r="BD1729" s="116">
        <f t="shared" si="814"/>
        <v>0</v>
      </c>
      <c r="BE1729" s="120">
        <f t="shared" si="820"/>
        <v>0</v>
      </c>
      <c r="BF1729" s="115">
        <f t="shared" si="821"/>
        <v>0</v>
      </c>
      <c r="BG1729" s="116">
        <f t="shared" si="815"/>
        <v>0</v>
      </c>
      <c r="BH1729" s="120">
        <f t="shared" si="822"/>
        <v>0</v>
      </c>
      <c r="BI1729" s="115">
        <f t="shared" si="823"/>
        <v>0</v>
      </c>
      <c r="BJ1729" s="116">
        <f t="shared" si="816"/>
        <v>0</v>
      </c>
      <c r="BK1729" s="120">
        <f t="shared" si="824"/>
        <v>0</v>
      </c>
      <c r="BL1729" s="120">
        <f t="shared" si="825"/>
        <v>0</v>
      </c>
      <c r="BN1729" s="375">
        <f t="shared" si="817"/>
        <v>0</v>
      </c>
      <c r="BP1729" s="380"/>
      <c r="DH1729" s="102"/>
    </row>
    <row r="1730" spans="1:112" hidden="1">
      <c r="A1730" s="110"/>
      <c r="B1730" s="786"/>
      <c r="C1730" s="786"/>
      <c r="D1730" s="786"/>
      <c r="E1730" s="786"/>
      <c r="F1730" s="786"/>
      <c r="G1730" s="786"/>
      <c r="H1730" s="786"/>
      <c r="I1730" s="786"/>
      <c r="J1730" s="786"/>
      <c r="K1730" s="786"/>
      <c r="L1730" s="786"/>
      <c r="M1730" s="786"/>
      <c r="N1730" s="786"/>
      <c r="O1730" s="786"/>
      <c r="P1730" s="786"/>
      <c r="Q1730" s="786"/>
      <c r="R1730" s="787"/>
      <c r="S1730" s="787"/>
      <c r="T1730" s="788"/>
      <c r="U1730" s="787"/>
      <c r="V1730" s="787"/>
      <c r="W1730" s="783"/>
      <c r="X1730" s="789"/>
      <c r="Y1730" s="789"/>
      <c r="Z1730" s="781"/>
      <c r="AA1730" s="782"/>
      <c r="AB1730" s="783"/>
      <c r="AC1730" s="781"/>
      <c r="AD1730" s="782"/>
      <c r="AE1730" s="783"/>
      <c r="AF1730" s="784">
        <f t="shared" si="818"/>
        <v>0</v>
      </c>
      <c r="AG1730" s="784"/>
      <c r="AH1730" s="784"/>
      <c r="AI1730" s="784"/>
      <c r="AJ1730" s="784">
        <f t="shared" si="806"/>
        <v>0</v>
      </c>
      <c r="AK1730" s="784"/>
      <c r="AL1730" s="784"/>
      <c r="AM1730" s="784"/>
      <c r="AN1730" s="784">
        <f t="shared" si="807"/>
        <v>0</v>
      </c>
      <c r="AO1730" s="784"/>
      <c r="AP1730" s="784"/>
      <c r="AQ1730" s="784"/>
      <c r="AR1730" s="363"/>
      <c r="AS1730" s="785">
        <f t="shared" si="808"/>
        <v>0</v>
      </c>
      <c r="AT1730" s="785"/>
      <c r="AU1730" s="785"/>
      <c r="AV1730" s="785"/>
      <c r="AW1730" s="785">
        <f t="shared" si="809"/>
        <v>0</v>
      </c>
      <c r="AX1730" s="91"/>
      <c r="AY1730" s="116">
        <f t="shared" si="810"/>
        <v>0</v>
      </c>
      <c r="AZ1730" s="116">
        <f t="shared" si="811"/>
        <v>0</v>
      </c>
      <c r="BA1730" s="116">
        <f t="shared" si="812"/>
        <v>0</v>
      </c>
      <c r="BB1730" s="116">
        <f t="shared" si="813"/>
        <v>0</v>
      </c>
      <c r="BC1730" s="115">
        <f t="shared" si="819"/>
        <v>0</v>
      </c>
      <c r="BD1730" s="116">
        <f t="shared" si="814"/>
        <v>0</v>
      </c>
      <c r="BE1730" s="120">
        <f t="shared" si="820"/>
        <v>0</v>
      </c>
      <c r="BF1730" s="115">
        <f t="shared" si="821"/>
        <v>0</v>
      </c>
      <c r="BG1730" s="116">
        <f t="shared" si="815"/>
        <v>0</v>
      </c>
      <c r="BH1730" s="120">
        <f t="shared" si="822"/>
        <v>0</v>
      </c>
      <c r="BI1730" s="115">
        <f t="shared" si="823"/>
        <v>0</v>
      </c>
      <c r="BJ1730" s="116">
        <f t="shared" si="816"/>
        <v>0</v>
      </c>
      <c r="BK1730" s="120">
        <f t="shared" si="824"/>
        <v>0</v>
      </c>
      <c r="BL1730" s="120">
        <f t="shared" si="825"/>
        <v>0</v>
      </c>
      <c r="BN1730" s="375">
        <f t="shared" si="817"/>
        <v>0</v>
      </c>
      <c r="BP1730" s="380"/>
      <c r="DH1730" s="102"/>
    </row>
    <row r="1731" spans="1:112" hidden="1">
      <c r="A1731" s="110"/>
      <c r="B1731" s="786"/>
      <c r="C1731" s="786"/>
      <c r="D1731" s="786"/>
      <c r="E1731" s="786"/>
      <c r="F1731" s="786"/>
      <c r="G1731" s="786"/>
      <c r="H1731" s="786"/>
      <c r="I1731" s="786"/>
      <c r="J1731" s="786"/>
      <c r="K1731" s="786"/>
      <c r="L1731" s="786"/>
      <c r="M1731" s="786"/>
      <c r="N1731" s="786"/>
      <c r="O1731" s="786"/>
      <c r="P1731" s="786"/>
      <c r="Q1731" s="786"/>
      <c r="R1731" s="787"/>
      <c r="S1731" s="787"/>
      <c r="T1731" s="788"/>
      <c r="U1731" s="787"/>
      <c r="V1731" s="787"/>
      <c r="W1731" s="783"/>
      <c r="X1731" s="789"/>
      <c r="Y1731" s="789"/>
      <c r="Z1731" s="781"/>
      <c r="AA1731" s="782"/>
      <c r="AB1731" s="783"/>
      <c r="AC1731" s="781"/>
      <c r="AD1731" s="782"/>
      <c r="AE1731" s="783"/>
      <c r="AF1731" s="784">
        <f t="shared" si="818"/>
        <v>0</v>
      </c>
      <c r="AG1731" s="784"/>
      <c r="AH1731" s="784"/>
      <c r="AI1731" s="784"/>
      <c r="AJ1731" s="784">
        <f t="shared" si="806"/>
        <v>0</v>
      </c>
      <c r="AK1731" s="784"/>
      <c r="AL1731" s="784"/>
      <c r="AM1731" s="784"/>
      <c r="AN1731" s="784">
        <f t="shared" si="807"/>
        <v>0</v>
      </c>
      <c r="AO1731" s="784"/>
      <c r="AP1731" s="784"/>
      <c r="AQ1731" s="784"/>
      <c r="AR1731" s="363"/>
      <c r="AS1731" s="785">
        <f t="shared" si="808"/>
        <v>0</v>
      </c>
      <c r="AT1731" s="785"/>
      <c r="AU1731" s="785"/>
      <c r="AV1731" s="785"/>
      <c r="AW1731" s="785">
        <f t="shared" si="809"/>
        <v>0</v>
      </c>
      <c r="AX1731" s="91"/>
      <c r="AY1731" s="116">
        <f t="shared" si="810"/>
        <v>0</v>
      </c>
      <c r="AZ1731" s="116">
        <f t="shared" si="811"/>
        <v>0</v>
      </c>
      <c r="BA1731" s="116">
        <f t="shared" si="812"/>
        <v>0</v>
      </c>
      <c r="BB1731" s="116">
        <f t="shared" si="813"/>
        <v>0</v>
      </c>
      <c r="BC1731" s="115">
        <f t="shared" si="819"/>
        <v>0</v>
      </c>
      <c r="BD1731" s="116">
        <f t="shared" si="814"/>
        <v>0</v>
      </c>
      <c r="BE1731" s="120">
        <f t="shared" si="820"/>
        <v>0</v>
      </c>
      <c r="BF1731" s="115">
        <f t="shared" si="821"/>
        <v>0</v>
      </c>
      <c r="BG1731" s="116">
        <f t="shared" si="815"/>
        <v>0</v>
      </c>
      <c r="BH1731" s="120">
        <f t="shared" si="822"/>
        <v>0</v>
      </c>
      <c r="BI1731" s="115">
        <f t="shared" si="823"/>
        <v>0</v>
      </c>
      <c r="BJ1731" s="116">
        <f t="shared" si="816"/>
        <v>0</v>
      </c>
      <c r="BK1731" s="120">
        <f t="shared" si="824"/>
        <v>0</v>
      </c>
      <c r="BL1731" s="120">
        <f t="shared" si="825"/>
        <v>0</v>
      </c>
      <c r="BN1731" s="375">
        <f t="shared" si="817"/>
        <v>0</v>
      </c>
      <c r="BP1731" s="380"/>
      <c r="DH1731" s="102"/>
    </row>
    <row r="1732" spans="1:112" hidden="1">
      <c r="A1732" s="110"/>
      <c r="B1732" s="786"/>
      <c r="C1732" s="786"/>
      <c r="D1732" s="786"/>
      <c r="E1732" s="786"/>
      <c r="F1732" s="786"/>
      <c r="G1732" s="786"/>
      <c r="H1732" s="786"/>
      <c r="I1732" s="786"/>
      <c r="J1732" s="786"/>
      <c r="K1732" s="786"/>
      <c r="L1732" s="786"/>
      <c r="M1732" s="786"/>
      <c r="N1732" s="786"/>
      <c r="O1732" s="786"/>
      <c r="P1732" s="786"/>
      <c r="Q1732" s="786"/>
      <c r="R1732" s="787"/>
      <c r="S1732" s="787"/>
      <c r="T1732" s="788"/>
      <c r="U1732" s="787"/>
      <c r="V1732" s="787"/>
      <c r="W1732" s="783"/>
      <c r="X1732" s="789"/>
      <c r="Y1732" s="789"/>
      <c r="Z1732" s="781"/>
      <c r="AA1732" s="782"/>
      <c r="AB1732" s="783"/>
      <c r="AC1732" s="781"/>
      <c r="AD1732" s="782"/>
      <c r="AE1732" s="783"/>
      <c r="AF1732" s="784">
        <f t="shared" si="818"/>
        <v>0</v>
      </c>
      <c r="AG1732" s="784"/>
      <c r="AH1732" s="784"/>
      <c r="AI1732" s="784"/>
      <c r="AJ1732" s="784">
        <f t="shared" si="806"/>
        <v>0</v>
      </c>
      <c r="AK1732" s="784"/>
      <c r="AL1732" s="784"/>
      <c r="AM1732" s="784"/>
      <c r="AN1732" s="784">
        <f t="shared" si="807"/>
        <v>0</v>
      </c>
      <c r="AO1732" s="784"/>
      <c r="AP1732" s="784"/>
      <c r="AQ1732" s="784"/>
      <c r="AR1732" s="363"/>
      <c r="AS1732" s="785">
        <f t="shared" si="808"/>
        <v>0</v>
      </c>
      <c r="AT1732" s="785"/>
      <c r="AU1732" s="785"/>
      <c r="AV1732" s="785"/>
      <c r="AW1732" s="785">
        <f t="shared" si="809"/>
        <v>0</v>
      </c>
      <c r="AX1732" s="91"/>
      <c r="AY1732" s="116">
        <f t="shared" si="810"/>
        <v>0</v>
      </c>
      <c r="AZ1732" s="116">
        <f t="shared" si="811"/>
        <v>0</v>
      </c>
      <c r="BA1732" s="116">
        <f t="shared" si="812"/>
        <v>0</v>
      </c>
      <c r="BB1732" s="116">
        <f t="shared" si="813"/>
        <v>0</v>
      </c>
      <c r="BC1732" s="115">
        <f t="shared" si="819"/>
        <v>0</v>
      </c>
      <c r="BD1732" s="116">
        <f t="shared" si="814"/>
        <v>0</v>
      </c>
      <c r="BE1732" s="120">
        <f t="shared" si="820"/>
        <v>0</v>
      </c>
      <c r="BF1732" s="115">
        <f t="shared" si="821"/>
        <v>0</v>
      </c>
      <c r="BG1732" s="116">
        <f t="shared" si="815"/>
        <v>0</v>
      </c>
      <c r="BH1732" s="120">
        <f t="shared" si="822"/>
        <v>0</v>
      </c>
      <c r="BI1732" s="115">
        <f t="shared" si="823"/>
        <v>0</v>
      </c>
      <c r="BJ1732" s="116">
        <f t="shared" si="816"/>
        <v>0</v>
      </c>
      <c r="BK1732" s="120">
        <f t="shared" si="824"/>
        <v>0</v>
      </c>
      <c r="BL1732" s="120">
        <f t="shared" si="825"/>
        <v>0</v>
      </c>
      <c r="BN1732" s="375">
        <f t="shared" si="817"/>
        <v>0</v>
      </c>
      <c r="BP1732" s="380"/>
      <c r="DH1732" s="102"/>
    </row>
    <row r="1733" spans="1:112" hidden="1">
      <c r="A1733" s="110"/>
      <c r="B1733" s="786"/>
      <c r="C1733" s="786"/>
      <c r="D1733" s="786"/>
      <c r="E1733" s="786"/>
      <c r="F1733" s="786"/>
      <c r="G1733" s="786"/>
      <c r="H1733" s="786"/>
      <c r="I1733" s="786"/>
      <c r="J1733" s="786"/>
      <c r="K1733" s="786"/>
      <c r="L1733" s="786"/>
      <c r="M1733" s="786"/>
      <c r="N1733" s="786"/>
      <c r="O1733" s="786"/>
      <c r="P1733" s="786"/>
      <c r="Q1733" s="786"/>
      <c r="R1733" s="787"/>
      <c r="S1733" s="787"/>
      <c r="T1733" s="788"/>
      <c r="U1733" s="787"/>
      <c r="V1733" s="787"/>
      <c r="W1733" s="783"/>
      <c r="X1733" s="789"/>
      <c r="Y1733" s="789"/>
      <c r="Z1733" s="781"/>
      <c r="AA1733" s="782"/>
      <c r="AB1733" s="783"/>
      <c r="AC1733" s="781"/>
      <c r="AD1733" s="782"/>
      <c r="AE1733" s="783"/>
      <c r="AF1733" s="784">
        <f t="shared" si="818"/>
        <v>0</v>
      </c>
      <c r="AG1733" s="784"/>
      <c r="AH1733" s="784"/>
      <c r="AI1733" s="784"/>
      <c r="AJ1733" s="784">
        <f t="shared" si="806"/>
        <v>0</v>
      </c>
      <c r="AK1733" s="784"/>
      <c r="AL1733" s="784"/>
      <c r="AM1733" s="784"/>
      <c r="AN1733" s="784">
        <f t="shared" si="807"/>
        <v>0</v>
      </c>
      <c r="AO1733" s="784"/>
      <c r="AP1733" s="784"/>
      <c r="AQ1733" s="784"/>
      <c r="AR1733" s="363"/>
      <c r="AS1733" s="785">
        <f t="shared" si="808"/>
        <v>0</v>
      </c>
      <c r="AT1733" s="785"/>
      <c r="AU1733" s="785"/>
      <c r="AV1733" s="785"/>
      <c r="AW1733" s="785">
        <f t="shared" si="809"/>
        <v>0</v>
      </c>
      <c r="AX1733" s="91"/>
      <c r="AY1733" s="116">
        <f t="shared" si="810"/>
        <v>0</v>
      </c>
      <c r="AZ1733" s="116">
        <f t="shared" si="811"/>
        <v>0</v>
      </c>
      <c r="BA1733" s="116">
        <f t="shared" si="812"/>
        <v>0</v>
      </c>
      <c r="BB1733" s="116">
        <f t="shared" si="813"/>
        <v>0</v>
      </c>
      <c r="BC1733" s="115">
        <f t="shared" si="819"/>
        <v>0</v>
      </c>
      <c r="BD1733" s="116">
        <f t="shared" si="814"/>
        <v>0</v>
      </c>
      <c r="BE1733" s="120">
        <f t="shared" si="820"/>
        <v>0</v>
      </c>
      <c r="BF1733" s="115">
        <f t="shared" si="821"/>
        <v>0</v>
      </c>
      <c r="BG1733" s="116">
        <f t="shared" si="815"/>
        <v>0</v>
      </c>
      <c r="BH1733" s="120">
        <f t="shared" si="822"/>
        <v>0</v>
      </c>
      <c r="BI1733" s="115">
        <f t="shared" si="823"/>
        <v>0</v>
      </c>
      <c r="BJ1733" s="116">
        <f t="shared" si="816"/>
        <v>0</v>
      </c>
      <c r="BK1733" s="120">
        <f t="shared" si="824"/>
        <v>0</v>
      </c>
      <c r="BL1733" s="120">
        <f t="shared" si="825"/>
        <v>0</v>
      </c>
      <c r="BN1733" s="375">
        <f t="shared" si="817"/>
        <v>0</v>
      </c>
      <c r="BP1733" s="380"/>
      <c r="DH1733" s="102"/>
    </row>
    <row r="1734" spans="1:112" hidden="1">
      <c r="A1734" s="110"/>
      <c r="B1734" s="786"/>
      <c r="C1734" s="786"/>
      <c r="D1734" s="786"/>
      <c r="E1734" s="786"/>
      <c r="F1734" s="786"/>
      <c r="G1734" s="786"/>
      <c r="H1734" s="786"/>
      <c r="I1734" s="786"/>
      <c r="J1734" s="786"/>
      <c r="K1734" s="786"/>
      <c r="L1734" s="786"/>
      <c r="M1734" s="786"/>
      <c r="N1734" s="786"/>
      <c r="O1734" s="786"/>
      <c r="P1734" s="786"/>
      <c r="Q1734" s="786"/>
      <c r="R1734" s="787"/>
      <c r="S1734" s="787"/>
      <c r="T1734" s="788"/>
      <c r="U1734" s="787"/>
      <c r="V1734" s="787"/>
      <c r="W1734" s="783"/>
      <c r="X1734" s="789"/>
      <c r="Y1734" s="789"/>
      <c r="Z1734" s="789"/>
      <c r="AA1734" s="789"/>
      <c r="AB1734" s="789"/>
      <c r="AC1734" s="781"/>
      <c r="AD1734" s="782"/>
      <c r="AE1734" s="783"/>
      <c r="AF1734" s="784">
        <f t="shared" si="818"/>
        <v>0</v>
      </c>
      <c r="AG1734" s="784"/>
      <c r="AH1734" s="784"/>
      <c r="AI1734" s="784"/>
      <c r="AJ1734" s="784">
        <f t="shared" si="806"/>
        <v>0</v>
      </c>
      <c r="AK1734" s="784"/>
      <c r="AL1734" s="784"/>
      <c r="AM1734" s="784"/>
      <c r="AN1734" s="784">
        <f t="shared" si="807"/>
        <v>0</v>
      </c>
      <c r="AO1734" s="784"/>
      <c r="AP1734" s="784"/>
      <c r="AQ1734" s="784"/>
      <c r="AR1734" s="363"/>
      <c r="AS1734" s="785">
        <f t="shared" si="808"/>
        <v>0</v>
      </c>
      <c r="AT1734" s="785"/>
      <c r="AU1734" s="785"/>
      <c r="AV1734" s="785"/>
      <c r="AW1734" s="785">
        <f t="shared" si="809"/>
        <v>0</v>
      </c>
      <c r="AX1734" s="91"/>
      <c r="AY1734" s="116">
        <f t="shared" si="810"/>
        <v>0</v>
      </c>
      <c r="AZ1734" s="116">
        <f t="shared" si="811"/>
        <v>0</v>
      </c>
      <c r="BA1734" s="116">
        <f t="shared" si="812"/>
        <v>0</v>
      </c>
      <c r="BB1734" s="116">
        <f t="shared" si="813"/>
        <v>0</v>
      </c>
      <c r="BC1734" s="115">
        <f t="shared" si="819"/>
        <v>0</v>
      </c>
      <c r="BD1734" s="116">
        <f t="shared" si="814"/>
        <v>0</v>
      </c>
      <c r="BE1734" s="120">
        <f t="shared" si="820"/>
        <v>0</v>
      </c>
      <c r="BF1734" s="115">
        <f t="shared" si="821"/>
        <v>0</v>
      </c>
      <c r="BG1734" s="116">
        <f t="shared" si="815"/>
        <v>0</v>
      </c>
      <c r="BH1734" s="120">
        <f t="shared" si="822"/>
        <v>0</v>
      </c>
      <c r="BI1734" s="115">
        <f t="shared" si="823"/>
        <v>0</v>
      </c>
      <c r="BJ1734" s="116">
        <f t="shared" si="816"/>
        <v>0</v>
      </c>
      <c r="BK1734" s="120">
        <f t="shared" si="824"/>
        <v>0</v>
      </c>
      <c r="BL1734" s="120">
        <f t="shared" si="825"/>
        <v>0</v>
      </c>
      <c r="BN1734" s="375">
        <f t="shared" si="817"/>
        <v>0</v>
      </c>
      <c r="BP1734" s="380"/>
      <c r="DH1734" s="102"/>
    </row>
    <row r="1735" spans="1:112" hidden="1">
      <c r="A1735" s="110"/>
      <c r="B1735" s="786"/>
      <c r="C1735" s="786"/>
      <c r="D1735" s="786"/>
      <c r="E1735" s="786"/>
      <c r="F1735" s="786"/>
      <c r="G1735" s="786"/>
      <c r="H1735" s="786"/>
      <c r="I1735" s="786"/>
      <c r="J1735" s="786"/>
      <c r="K1735" s="786"/>
      <c r="L1735" s="786"/>
      <c r="M1735" s="786"/>
      <c r="N1735" s="786"/>
      <c r="O1735" s="786"/>
      <c r="P1735" s="786"/>
      <c r="Q1735" s="786"/>
      <c r="R1735" s="787"/>
      <c r="S1735" s="787"/>
      <c r="T1735" s="788"/>
      <c r="U1735" s="787"/>
      <c r="V1735" s="787"/>
      <c r="W1735" s="783"/>
      <c r="X1735" s="789"/>
      <c r="Y1735" s="789"/>
      <c r="Z1735" s="789"/>
      <c r="AA1735" s="789"/>
      <c r="AB1735" s="789"/>
      <c r="AC1735" s="781"/>
      <c r="AD1735" s="782"/>
      <c r="AE1735" s="783"/>
      <c r="AF1735" s="784">
        <f t="shared" si="818"/>
        <v>0</v>
      </c>
      <c r="AG1735" s="784"/>
      <c r="AH1735" s="784"/>
      <c r="AI1735" s="784"/>
      <c r="AJ1735" s="784">
        <f t="shared" si="806"/>
        <v>0</v>
      </c>
      <c r="AK1735" s="784"/>
      <c r="AL1735" s="784"/>
      <c r="AM1735" s="784"/>
      <c r="AN1735" s="784">
        <f t="shared" si="807"/>
        <v>0</v>
      </c>
      <c r="AO1735" s="784"/>
      <c r="AP1735" s="784"/>
      <c r="AQ1735" s="784"/>
      <c r="AR1735" s="363"/>
      <c r="AS1735" s="785">
        <f t="shared" si="808"/>
        <v>0</v>
      </c>
      <c r="AT1735" s="785"/>
      <c r="AU1735" s="785"/>
      <c r="AV1735" s="785"/>
      <c r="AW1735" s="785">
        <f t="shared" si="809"/>
        <v>0</v>
      </c>
      <c r="AX1735" s="91"/>
      <c r="AY1735" s="116">
        <f t="shared" si="810"/>
        <v>0</v>
      </c>
      <c r="AZ1735" s="116">
        <f t="shared" si="811"/>
        <v>0</v>
      </c>
      <c r="BA1735" s="116">
        <f t="shared" si="812"/>
        <v>0</v>
      </c>
      <c r="BB1735" s="116">
        <f t="shared" si="813"/>
        <v>0</v>
      </c>
      <c r="BC1735" s="115">
        <f t="shared" si="819"/>
        <v>0</v>
      </c>
      <c r="BD1735" s="116">
        <f t="shared" si="814"/>
        <v>0</v>
      </c>
      <c r="BE1735" s="120">
        <f t="shared" si="820"/>
        <v>0</v>
      </c>
      <c r="BF1735" s="115">
        <f t="shared" si="821"/>
        <v>0</v>
      </c>
      <c r="BG1735" s="116">
        <f t="shared" si="815"/>
        <v>0</v>
      </c>
      <c r="BH1735" s="120">
        <f t="shared" si="822"/>
        <v>0</v>
      </c>
      <c r="BI1735" s="115">
        <f t="shared" si="823"/>
        <v>0</v>
      </c>
      <c r="BJ1735" s="116">
        <f t="shared" si="816"/>
        <v>0</v>
      </c>
      <c r="BK1735" s="120">
        <f t="shared" si="824"/>
        <v>0</v>
      </c>
      <c r="BL1735" s="120">
        <f t="shared" si="825"/>
        <v>0</v>
      </c>
      <c r="BN1735" s="375">
        <f t="shared" si="817"/>
        <v>0</v>
      </c>
      <c r="BP1735" s="380"/>
      <c r="DH1735" s="102"/>
    </row>
    <row r="1736" spans="1:112" hidden="1">
      <c r="A1736" s="110"/>
      <c r="B1736" s="786"/>
      <c r="C1736" s="786"/>
      <c r="D1736" s="786"/>
      <c r="E1736" s="786"/>
      <c r="F1736" s="786"/>
      <c r="G1736" s="786"/>
      <c r="H1736" s="786"/>
      <c r="I1736" s="786"/>
      <c r="J1736" s="786"/>
      <c r="K1736" s="786"/>
      <c r="L1736" s="786"/>
      <c r="M1736" s="786"/>
      <c r="N1736" s="786"/>
      <c r="O1736" s="786"/>
      <c r="P1736" s="786"/>
      <c r="Q1736" s="786"/>
      <c r="R1736" s="787"/>
      <c r="S1736" s="787"/>
      <c r="T1736" s="788"/>
      <c r="U1736" s="787"/>
      <c r="V1736" s="787"/>
      <c r="W1736" s="783"/>
      <c r="X1736" s="789"/>
      <c r="Y1736" s="789"/>
      <c r="Z1736" s="789"/>
      <c r="AA1736" s="789"/>
      <c r="AB1736" s="789"/>
      <c r="AC1736" s="781"/>
      <c r="AD1736" s="782"/>
      <c r="AE1736" s="783"/>
      <c r="AF1736" s="784">
        <f t="shared" si="818"/>
        <v>0</v>
      </c>
      <c r="AG1736" s="784"/>
      <c r="AH1736" s="784"/>
      <c r="AI1736" s="784"/>
      <c r="AJ1736" s="784">
        <f t="shared" si="806"/>
        <v>0</v>
      </c>
      <c r="AK1736" s="784"/>
      <c r="AL1736" s="784"/>
      <c r="AM1736" s="784"/>
      <c r="AN1736" s="784">
        <f t="shared" si="807"/>
        <v>0</v>
      </c>
      <c r="AO1736" s="784"/>
      <c r="AP1736" s="784"/>
      <c r="AQ1736" s="784"/>
      <c r="AR1736" s="363"/>
      <c r="AS1736" s="785">
        <f t="shared" si="808"/>
        <v>0</v>
      </c>
      <c r="AT1736" s="785"/>
      <c r="AU1736" s="785"/>
      <c r="AV1736" s="785"/>
      <c r="AW1736" s="785">
        <f t="shared" si="809"/>
        <v>0</v>
      </c>
      <c r="AX1736" s="91"/>
      <c r="AY1736" s="116">
        <f t="shared" si="810"/>
        <v>0</v>
      </c>
      <c r="AZ1736" s="116">
        <f t="shared" si="811"/>
        <v>0</v>
      </c>
      <c r="BA1736" s="116">
        <f t="shared" si="812"/>
        <v>0</v>
      </c>
      <c r="BB1736" s="116">
        <f t="shared" si="813"/>
        <v>0</v>
      </c>
      <c r="BC1736" s="115">
        <f t="shared" si="819"/>
        <v>0</v>
      </c>
      <c r="BD1736" s="116">
        <f t="shared" si="814"/>
        <v>0</v>
      </c>
      <c r="BE1736" s="120">
        <f t="shared" si="820"/>
        <v>0</v>
      </c>
      <c r="BF1736" s="115">
        <f t="shared" si="821"/>
        <v>0</v>
      </c>
      <c r="BG1736" s="116">
        <f t="shared" si="815"/>
        <v>0</v>
      </c>
      <c r="BH1736" s="120">
        <f t="shared" si="822"/>
        <v>0</v>
      </c>
      <c r="BI1736" s="115">
        <f t="shared" si="823"/>
        <v>0</v>
      </c>
      <c r="BJ1736" s="116">
        <f t="shared" si="816"/>
        <v>0</v>
      </c>
      <c r="BK1736" s="120">
        <f t="shared" si="824"/>
        <v>0</v>
      </c>
      <c r="BL1736" s="120">
        <f t="shared" si="825"/>
        <v>0</v>
      </c>
      <c r="BN1736" s="375">
        <f t="shared" si="817"/>
        <v>0</v>
      </c>
      <c r="BP1736" s="380"/>
      <c r="DH1736" s="102"/>
    </row>
    <row r="1737" spans="1:112" hidden="1">
      <c r="A1737" s="110"/>
      <c r="B1737" s="786"/>
      <c r="C1737" s="786"/>
      <c r="D1737" s="786"/>
      <c r="E1737" s="786"/>
      <c r="F1737" s="786"/>
      <c r="G1737" s="786"/>
      <c r="H1737" s="786"/>
      <c r="I1737" s="786"/>
      <c r="J1737" s="786"/>
      <c r="K1737" s="786"/>
      <c r="L1737" s="786"/>
      <c r="M1737" s="786"/>
      <c r="N1737" s="786"/>
      <c r="O1737" s="786"/>
      <c r="P1737" s="786"/>
      <c r="Q1737" s="786"/>
      <c r="R1737" s="787"/>
      <c r="S1737" s="787"/>
      <c r="T1737" s="788"/>
      <c r="U1737" s="787"/>
      <c r="V1737" s="787"/>
      <c r="W1737" s="783"/>
      <c r="X1737" s="789"/>
      <c r="Y1737" s="789"/>
      <c r="Z1737" s="789"/>
      <c r="AA1737" s="789"/>
      <c r="AB1737" s="789"/>
      <c r="AC1737" s="781"/>
      <c r="AD1737" s="782"/>
      <c r="AE1737" s="783"/>
      <c r="AF1737" s="784">
        <f t="shared" si="818"/>
        <v>0</v>
      </c>
      <c r="AG1737" s="784"/>
      <c r="AH1737" s="784"/>
      <c r="AI1737" s="784"/>
      <c r="AJ1737" s="784">
        <f t="shared" si="806"/>
        <v>0</v>
      </c>
      <c r="AK1737" s="784"/>
      <c r="AL1737" s="784"/>
      <c r="AM1737" s="784"/>
      <c r="AN1737" s="784">
        <f t="shared" si="807"/>
        <v>0</v>
      </c>
      <c r="AO1737" s="784"/>
      <c r="AP1737" s="784"/>
      <c r="AQ1737" s="784"/>
      <c r="AR1737" s="363"/>
      <c r="AS1737" s="785">
        <f t="shared" si="808"/>
        <v>0</v>
      </c>
      <c r="AT1737" s="785"/>
      <c r="AU1737" s="785"/>
      <c r="AV1737" s="785"/>
      <c r="AW1737" s="785">
        <f t="shared" si="809"/>
        <v>0</v>
      </c>
      <c r="AX1737" s="91"/>
      <c r="AY1737" s="116">
        <f t="shared" si="810"/>
        <v>0</v>
      </c>
      <c r="AZ1737" s="116">
        <f t="shared" si="811"/>
        <v>0</v>
      </c>
      <c r="BA1737" s="116">
        <f t="shared" si="812"/>
        <v>0</v>
      </c>
      <c r="BB1737" s="116">
        <f t="shared" si="813"/>
        <v>0</v>
      </c>
      <c r="BC1737" s="115">
        <f t="shared" si="819"/>
        <v>0</v>
      </c>
      <c r="BD1737" s="116">
        <f t="shared" si="814"/>
        <v>0</v>
      </c>
      <c r="BE1737" s="120">
        <f t="shared" si="820"/>
        <v>0</v>
      </c>
      <c r="BF1737" s="115">
        <f t="shared" si="821"/>
        <v>0</v>
      </c>
      <c r="BG1737" s="116">
        <f t="shared" si="815"/>
        <v>0</v>
      </c>
      <c r="BH1737" s="120">
        <f t="shared" si="822"/>
        <v>0</v>
      </c>
      <c r="BI1737" s="115">
        <f t="shared" si="823"/>
        <v>0</v>
      </c>
      <c r="BJ1737" s="116">
        <f t="shared" si="816"/>
        <v>0</v>
      </c>
      <c r="BK1737" s="120">
        <f t="shared" si="824"/>
        <v>0</v>
      </c>
      <c r="BL1737" s="120">
        <f t="shared" si="825"/>
        <v>0</v>
      </c>
      <c r="BN1737" s="375">
        <f t="shared" si="817"/>
        <v>0</v>
      </c>
      <c r="BP1737" s="380"/>
      <c r="DH1737" s="102"/>
    </row>
    <row r="1738" spans="1:112" hidden="1">
      <c r="A1738" s="110"/>
      <c r="B1738" s="786"/>
      <c r="C1738" s="786"/>
      <c r="D1738" s="786"/>
      <c r="E1738" s="786"/>
      <c r="F1738" s="786"/>
      <c r="G1738" s="786"/>
      <c r="H1738" s="786"/>
      <c r="I1738" s="786"/>
      <c r="J1738" s="786"/>
      <c r="K1738" s="786"/>
      <c r="L1738" s="786"/>
      <c r="M1738" s="786"/>
      <c r="N1738" s="786"/>
      <c r="O1738" s="786"/>
      <c r="P1738" s="786"/>
      <c r="Q1738" s="786"/>
      <c r="R1738" s="787"/>
      <c r="S1738" s="787"/>
      <c r="T1738" s="788"/>
      <c r="U1738" s="787"/>
      <c r="V1738" s="787"/>
      <c r="W1738" s="783"/>
      <c r="X1738" s="789"/>
      <c r="Y1738" s="789"/>
      <c r="Z1738" s="789"/>
      <c r="AA1738" s="789"/>
      <c r="AB1738" s="789"/>
      <c r="AC1738" s="781"/>
      <c r="AD1738" s="782"/>
      <c r="AE1738" s="783"/>
      <c r="AF1738" s="784">
        <f t="shared" si="818"/>
        <v>0</v>
      </c>
      <c r="AG1738" s="784"/>
      <c r="AH1738" s="784"/>
      <c r="AI1738" s="784"/>
      <c r="AJ1738" s="784">
        <f t="shared" si="806"/>
        <v>0</v>
      </c>
      <c r="AK1738" s="784"/>
      <c r="AL1738" s="784"/>
      <c r="AM1738" s="784"/>
      <c r="AN1738" s="784">
        <f t="shared" si="807"/>
        <v>0</v>
      </c>
      <c r="AO1738" s="784"/>
      <c r="AP1738" s="784"/>
      <c r="AQ1738" s="784"/>
      <c r="AR1738" s="363"/>
      <c r="AS1738" s="785">
        <f t="shared" si="808"/>
        <v>0</v>
      </c>
      <c r="AT1738" s="785"/>
      <c r="AU1738" s="785"/>
      <c r="AV1738" s="785"/>
      <c r="AW1738" s="785">
        <f t="shared" si="809"/>
        <v>0</v>
      </c>
      <c r="AX1738" s="91"/>
      <c r="AY1738" s="116">
        <f t="shared" si="810"/>
        <v>0</v>
      </c>
      <c r="AZ1738" s="116">
        <f t="shared" si="811"/>
        <v>0</v>
      </c>
      <c r="BA1738" s="116">
        <f t="shared" si="812"/>
        <v>0</v>
      </c>
      <c r="BB1738" s="116">
        <f t="shared" si="813"/>
        <v>0</v>
      </c>
      <c r="BC1738" s="115">
        <f t="shared" si="819"/>
        <v>0</v>
      </c>
      <c r="BD1738" s="116">
        <f t="shared" si="814"/>
        <v>0</v>
      </c>
      <c r="BE1738" s="120">
        <f t="shared" si="820"/>
        <v>0</v>
      </c>
      <c r="BF1738" s="115">
        <f t="shared" si="821"/>
        <v>0</v>
      </c>
      <c r="BG1738" s="116">
        <f t="shared" si="815"/>
        <v>0</v>
      </c>
      <c r="BH1738" s="120">
        <f t="shared" si="822"/>
        <v>0</v>
      </c>
      <c r="BI1738" s="115">
        <f t="shared" si="823"/>
        <v>0</v>
      </c>
      <c r="BJ1738" s="116">
        <f t="shared" si="816"/>
        <v>0</v>
      </c>
      <c r="BK1738" s="120">
        <f t="shared" si="824"/>
        <v>0</v>
      </c>
      <c r="BL1738" s="120">
        <f t="shared" si="825"/>
        <v>0</v>
      </c>
      <c r="BN1738" s="375">
        <f t="shared" si="817"/>
        <v>0</v>
      </c>
      <c r="BP1738" s="380"/>
      <c r="DH1738" s="102"/>
    </row>
    <row r="1739" spans="1:112" hidden="1">
      <c r="A1739" s="110"/>
      <c r="B1739" s="786"/>
      <c r="C1739" s="786"/>
      <c r="D1739" s="786"/>
      <c r="E1739" s="786"/>
      <c r="F1739" s="786"/>
      <c r="G1739" s="786"/>
      <c r="H1739" s="786"/>
      <c r="I1739" s="786"/>
      <c r="J1739" s="786"/>
      <c r="K1739" s="786"/>
      <c r="L1739" s="786"/>
      <c r="M1739" s="786"/>
      <c r="N1739" s="786"/>
      <c r="O1739" s="786"/>
      <c r="P1739" s="786"/>
      <c r="Q1739" s="786"/>
      <c r="R1739" s="787"/>
      <c r="S1739" s="787"/>
      <c r="T1739" s="788"/>
      <c r="U1739" s="787"/>
      <c r="V1739" s="787"/>
      <c r="W1739" s="783"/>
      <c r="X1739" s="789"/>
      <c r="Y1739" s="789"/>
      <c r="Z1739" s="789"/>
      <c r="AA1739" s="789"/>
      <c r="AB1739" s="789"/>
      <c r="AC1739" s="781"/>
      <c r="AD1739" s="782"/>
      <c r="AE1739" s="783"/>
      <c r="AF1739" s="784">
        <f t="shared" si="818"/>
        <v>0</v>
      </c>
      <c r="AG1739" s="784"/>
      <c r="AH1739" s="784"/>
      <c r="AI1739" s="784"/>
      <c r="AJ1739" s="784">
        <f t="shared" si="806"/>
        <v>0</v>
      </c>
      <c r="AK1739" s="784"/>
      <c r="AL1739" s="784"/>
      <c r="AM1739" s="784"/>
      <c r="AN1739" s="784">
        <f t="shared" si="807"/>
        <v>0</v>
      </c>
      <c r="AO1739" s="784"/>
      <c r="AP1739" s="784"/>
      <c r="AQ1739" s="784"/>
      <c r="AR1739" s="363"/>
      <c r="AS1739" s="785">
        <f t="shared" si="808"/>
        <v>0</v>
      </c>
      <c r="AT1739" s="785"/>
      <c r="AU1739" s="785"/>
      <c r="AV1739" s="785"/>
      <c r="AW1739" s="785">
        <f t="shared" si="809"/>
        <v>0</v>
      </c>
      <c r="AX1739" s="91"/>
      <c r="AY1739" s="116">
        <f t="shared" si="810"/>
        <v>0</v>
      </c>
      <c r="AZ1739" s="116">
        <f t="shared" si="811"/>
        <v>0</v>
      </c>
      <c r="BA1739" s="116">
        <f t="shared" si="812"/>
        <v>0</v>
      </c>
      <c r="BB1739" s="116">
        <f t="shared" si="813"/>
        <v>0</v>
      </c>
      <c r="BC1739" s="115">
        <f t="shared" si="819"/>
        <v>0</v>
      </c>
      <c r="BD1739" s="116">
        <f t="shared" si="814"/>
        <v>0</v>
      </c>
      <c r="BE1739" s="120">
        <f t="shared" si="820"/>
        <v>0</v>
      </c>
      <c r="BF1739" s="115">
        <f t="shared" si="821"/>
        <v>0</v>
      </c>
      <c r="BG1739" s="116">
        <f t="shared" si="815"/>
        <v>0</v>
      </c>
      <c r="BH1739" s="120">
        <f t="shared" si="822"/>
        <v>0</v>
      </c>
      <c r="BI1739" s="115">
        <f t="shared" si="823"/>
        <v>0</v>
      </c>
      <c r="BJ1739" s="116">
        <f t="shared" si="816"/>
        <v>0</v>
      </c>
      <c r="BK1739" s="120">
        <f t="shared" si="824"/>
        <v>0</v>
      </c>
      <c r="BL1739" s="120">
        <f t="shared" si="825"/>
        <v>0</v>
      </c>
      <c r="BN1739" s="375">
        <f t="shared" si="817"/>
        <v>0</v>
      </c>
      <c r="BP1739" s="380"/>
      <c r="DH1739" s="102"/>
    </row>
    <row r="1740" spans="1:112" hidden="1">
      <c r="A1740" s="110"/>
      <c r="B1740" s="786"/>
      <c r="C1740" s="786"/>
      <c r="D1740" s="786"/>
      <c r="E1740" s="786"/>
      <c r="F1740" s="786"/>
      <c r="G1740" s="786"/>
      <c r="H1740" s="786"/>
      <c r="I1740" s="786"/>
      <c r="J1740" s="786"/>
      <c r="K1740" s="786"/>
      <c r="L1740" s="786"/>
      <c r="M1740" s="786"/>
      <c r="N1740" s="786"/>
      <c r="O1740" s="786"/>
      <c r="P1740" s="786"/>
      <c r="Q1740" s="786"/>
      <c r="R1740" s="787"/>
      <c r="S1740" s="787"/>
      <c r="T1740" s="788"/>
      <c r="U1740" s="787"/>
      <c r="V1740" s="787"/>
      <c r="W1740" s="783"/>
      <c r="X1740" s="789"/>
      <c r="Y1740" s="789"/>
      <c r="Z1740" s="789"/>
      <c r="AA1740" s="789"/>
      <c r="AB1740" s="789"/>
      <c r="AC1740" s="781"/>
      <c r="AD1740" s="782"/>
      <c r="AE1740" s="783"/>
      <c r="AF1740" s="784">
        <f t="shared" si="818"/>
        <v>0</v>
      </c>
      <c r="AG1740" s="784"/>
      <c r="AH1740" s="784"/>
      <c r="AI1740" s="784"/>
      <c r="AJ1740" s="784">
        <f t="shared" si="806"/>
        <v>0</v>
      </c>
      <c r="AK1740" s="784"/>
      <c r="AL1740" s="784"/>
      <c r="AM1740" s="784"/>
      <c r="AN1740" s="784">
        <f t="shared" si="807"/>
        <v>0</v>
      </c>
      <c r="AO1740" s="784"/>
      <c r="AP1740" s="784"/>
      <c r="AQ1740" s="784"/>
      <c r="AR1740" s="363"/>
      <c r="AS1740" s="785">
        <f t="shared" si="808"/>
        <v>0</v>
      </c>
      <c r="AT1740" s="785"/>
      <c r="AU1740" s="785"/>
      <c r="AV1740" s="785"/>
      <c r="AW1740" s="785">
        <f t="shared" si="809"/>
        <v>0</v>
      </c>
      <c r="AX1740" s="91"/>
      <c r="AY1740" s="116">
        <f t="shared" si="810"/>
        <v>0</v>
      </c>
      <c r="AZ1740" s="116">
        <f t="shared" si="811"/>
        <v>0</v>
      </c>
      <c r="BA1740" s="116">
        <f t="shared" si="812"/>
        <v>0</v>
      </c>
      <c r="BB1740" s="116">
        <f t="shared" si="813"/>
        <v>0</v>
      </c>
      <c r="BC1740" s="115">
        <f t="shared" si="819"/>
        <v>0</v>
      </c>
      <c r="BD1740" s="116">
        <f t="shared" si="814"/>
        <v>0</v>
      </c>
      <c r="BE1740" s="120">
        <f t="shared" si="820"/>
        <v>0</v>
      </c>
      <c r="BF1740" s="115">
        <f t="shared" si="821"/>
        <v>0</v>
      </c>
      <c r="BG1740" s="116">
        <f t="shared" si="815"/>
        <v>0</v>
      </c>
      <c r="BH1740" s="120">
        <f t="shared" si="822"/>
        <v>0</v>
      </c>
      <c r="BI1740" s="115">
        <f t="shared" si="823"/>
        <v>0</v>
      </c>
      <c r="BJ1740" s="116">
        <f t="shared" si="816"/>
        <v>0</v>
      </c>
      <c r="BK1740" s="120">
        <f t="shared" si="824"/>
        <v>0</v>
      </c>
      <c r="BL1740" s="120">
        <f t="shared" si="825"/>
        <v>0</v>
      </c>
      <c r="BN1740" s="375">
        <f t="shared" si="817"/>
        <v>0</v>
      </c>
      <c r="BP1740" s="380"/>
      <c r="DH1740" s="102"/>
    </row>
    <row r="1741" spans="1:112" hidden="1">
      <c r="A1741" s="110"/>
      <c r="B1741" s="786"/>
      <c r="C1741" s="786"/>
      <c r="D1741" s="786"/>
      <c r="E1741" s="786"/>
      <c r="F1741" s="786"/>
      <c r="G1741" s="786"/>
      <c r="H1741" s="786"/>
      <c r="I1741" s="786"/>
      <c r="J1741" s="786"/>
      <c r="K1741" s="786"/>
      <c r="L1741" s="786"/>
      <c r="M1741" s="786"/>
      <c r="N1741" s="786"/>
      <c r="O1741" s="786"/>
      <c r="P1741" s="786"/>
      <c r="Q1741" s="786"/>
      <c r="R1741" s="787"/>
      <c r="S1741" s="787"/>
      <c r="T1741" s="788"/>
      <c r="U1741" s="787"/>
      <c r="V1741" s="787"/>
      <c r="W1741" s="783"/>
      <c r="X1741" s="789"/>
      <c r="Y1741" s="789"/>
      <c r="Z1741" s="789"/>
      <c r="AA1741" s="789"/>
      <c r="AB1741" s="789"/>
      <c r="AC1741" s="781"/>
      <c r="AD1741" s="782"/>
      <c r="AE1741" s="783"/>
      <c r="AF1741" s="784">
        <f t="shared" si="818"/>
        <v>0</v>
      </c>
      <c r="AG1741" s="784"/>
      <c r="AH1741" s="784"/>
      <c r="AI1741" s="784"/>
      <c r="AJ1741" s="784">
        <f t="shared" si="806"/>
        <v>0</v>
      </c>
      <c r="AK1741" s="784"/>
      <c r="AL1741" s="784"/>
      <c r="AM1741" s="784"/>
      <c r="AN1741" s="784">
        <f t="shared" si="807"/>
        <v>0</v>
      </c>
      <c r="AO1741" s="784"/>
      <c r="AP1741" s="784"/>
      <c r="AQ1741" s="784"/>
      <c r="AR1741" s="363"/>
      <c r="AS1741" s="785">
        <f t="shared" si="808"/>
        <v>0</v>
      </c>
      <c r="AT1741" s="785"/>
      <c r="AU1741" s="785"/>
      <c r="AV1741" s="785"/>
      <c r="AW1741" s="785">
        <f t="shared" si="809"/>
        <v>0</v>
      </c>
      <c r="AX1741" s="91"/>
      <c r="AY1741" s="116">
        <f t="shared" si="810"/>
        <v>0</v>
      </c>
      <c r="AZ1741" s="116">
        <f t="shared" si="811"/>
        <v>0</v>
      </c>
      <c r="BA1741" s="116">
        <f t="shared" si="812"/>
        <v>0</v>
      </c>
      <c r="BB1741" s="116">
        <f t="shared" si="813"/>
        <v>0</v>
      </c>
      <c r="BC1741" s="115">
        <f t="shared" si="819"/>
        <v>0</v>
      </c>
      <c r="BD1741" s="116">
        <f t="shared" si="814"/>
        <v>0</v>
      </c>
      <c r="BE1741" s="120">
        <f t="shared" si="820"/>
        <v>0</v>
      </c>
      <c r="BF1741" s="115">
        <f t="shared" si="821"/>
        <v>0</v>
      </c>
      <c r="BG1741" s="116">
        <f t="shared" si="815"/>
        <v>0</v>
      </c>
      <c r="BH1741" s="120">
        <f t="shared" si="822"/>
        <v>0</v>
      </c>
      <c r="BI1741" s="115">
        <f t="shared" si="823"/>
        <v>0</v>
      </c>
      <c r="BJ1741" s="116">
        <f t="shared" si="816"/>
        <v>0</v>
      </c>
      <c r="BK1741" s="120">
        <f t="shared" si="824"/>
        <v>0</v>
      </c>
      <c r="BL1741" s="120">
        <f t="shared" si="825"/>
        <v>0</v>
      </c>
      <c r="BN1741" s="375">
        <f t="shared" si="817"/>
        <v>0</v>
      </c>
      <c r="BP1741" s="380"/>
      <c r="DH1741" s="102"/>
    </row>
    <row r="1742" spans="1:112" hidden="1">
      <c r="A1742" s="110"/>
      <c r="B1742" s="786"/>
      <c r="C1742" s="786"/>
      <c r="D1742" s="786"/>
      <c r="E1742" s="786"/>
      <c r="F1742" s="786"/>
      <c r="G1742" s="786"/>
      <c r="H1742" s="786"/>
      <c r="I1742" s="786"/>
      <c r="J1742" s="786"/>
      <c r="K1742" s="786"/>
      <c r="L1742" s="786"/>
      <c r="M1742" s="786"/>
      <c r="N1742" s="786"/>
      <c r="O1742" s="786"/>
      <c r="P1742" s="786"/>
      <c r="Q1742" s="786"/>
      <c r="R1742" s="787"/>
      <c r="S1742" s="787"/>
      <c r="T1742" s="788"/>
      <c r="U1742" s="787"/>
      <c r="V1742" s="787"/>
      <c r="W1742" s="783"/>
      <c r="X1742" s="789"/>
      <c r="Y1742" s="789"/>
      <c r="Z1742" s="789"/>
      <c r="AA1742" s="789"/>
      <c r="AB1742" s="789"/>
      <c r="AC1742" s="781"/>
      <c r="AD1742" s="782"/>
      <c r="AE1742" s="783"/>
      <c r="AF1742" s="784">
        <f t="shared" si="818"/>
        <v>0</v>
      </c>
      <c r="AG1742" s="784"/>
      <c r="AH1742" s="784"/>
      <c r="AI1742" s="784"/>
      <c r="AJ1742" s="784">
        <f t="shared" si="806"/>
        <v>0</v>
      </c>
      <c r="AK1742" s="784"/>
      <c r="AL1742" s="784"/>
      <c r="AM1742" s="784"/>
      <c r="AN1742" s="784">
        <f t="shared" si="807"/>
        <v>0</v>
      </c>
      <c r="AO1742" s="784"/>
      <c r="AP1742" s="784"/>
      <c r="AQ1742" s="784"/>
      <c r="AR1742" s="363"/>
      <c r="AS1742" s="785">
        <f t="shared" si="808"/>
        <v>0</v>
      </c>
      <c r="AT1742" s="785"/>
      <c r="AU1742" s="785"/>
      <c r="AV1742" s="785"/>
      <c r="AW1742" s="785">
        <f t="shared" si="809"/>
        <v>0</v>
      </c>
      <c r="AX1742" s="91"/>
      <c r="AY1742" s="116">
        <f t="shared" si="810"/>
        <v>0</v>
      </c>
      <c r="AZ1742" s="116">
        <f t="shared" si="811"/>
        <v>0</v>
      </c>
      <c r="BA1742" s="116">
        <f t="shared" si="812"/>
        <v>0</v>
      </c>
      <c r="BB1742" s="116">
        <f t="shared" si="813"/>
        <v>0</v>
      </c>
      <c r="BC1742" s="115">
        <f t="shared" si="819"/>
        <v>0</v>
      </c>
      <c r="BD1742" s="116">
        <f t="shared" si="814"/>
        <v>0</v>
      </c>
      <c r="BE1742" s="120">
        <f t="shared" si="820"/>
        <v>0</v>
      </c>
      <c r="BF1742" s="115">
        <f t="shared" si="821"/>
        <v>0</v>
      </c>
      <c r="BG1742" s="116">
        <f t="shared" si="815"/>
        <v>0</v>
      </c>
      <c r="BH1742" s="120">
        <f t="shared" si="822"/>
        <v>0</v>
      </c>
      <c r="BI1742" s="115">
        <f t="shared" si="823"/>
        <v>0</v>
      </c>
      <c r="BJ1742" s="116">
        <f t="shared" si="816"/>
        <v>0</v>
      </c>
      <c r="BK1742" s="120">
        <f t="shared" si="824"/>
        <v>0</v>
      </c>
      <c r="BL1742" s="120">
        <f t="shared" si="825"/>
        <v>0</v>
      </c>
      <c r="BN1742" s="375">
        <f t="shared" si="817"/>
        <v>0</v>
      </c>
      <c r="BP1742" s="380"/>
      <c r="DH1742" s="102"/>
    </row>
    <row r="1743" spans="1:112" hidden="1">
      <c r="A1743" s="110"/>
      <c r="B1743" s="786"/>
      <c r="C1743" s="786"/>
      <c r="D1743" s="786"/>
      <c r="E1743" s="786"/>
      <c r="F1743" s="786"/>
      <c r="G1743" s="786"/>
      <c r="H1743" s="786"/>
      <c r="I1743" s="786"/>
      <c r="J1743" s="786"/>
      <c r="K1743" s="786"/>
      <c r="L1743" s="786"/>
      <c r="M1743" s="786"/>
      <c r="N1743" s="786"/>
      <c r="O1743" s="786"/>
      <c r="P1743" s="786"/>
      <c r="Q1743" s="786"/>
      <c r="R1743" s="787"/>
      <c r="S1743" s="787"/>
      <c r="T1743" s="788"/>
      <c r="U1743" s="787"/>
      <c r="V1743" s="787"/>
      <c r="W1743" s="783"/>
      <c r="X1743" s="789"/>
      <c r="Y1743" s="789"/>
      <c r="Z1743" s="789"/>
      <c r="AA1743" s="789"/>
      <c r="AB1743" s="789"/>
      <c r="AC1743" s="781"/>
      <c r="AD1743" s="782"/>
      <c r="AE1743" s="783"/>
      <c r="AF1743" s="784">
        <f t="shared" si="818"/>
        <v>0</v>
      </c>
      <c r="AG1743" s="784"/>
      <c r="AH1743" s="784"/>
      <c r="AI1743" s="784"/>
      <c r="AJ1743" s="784">
        <f t="shared" si="806"/>
        <v>0</v>
      </c>
      <c r="AK1743" s="784"/>
      <c r="AL1743" s="784"/>
      <c r="AM1743" s="784"/>
      <c r="AN1743" s="784">
        <f t="shared" si="807"/>
        <v>0</v>
      </c>
      <c r="AO1743" s="784"/>
      <c r="AP1743" s="784"/>
      <c r="AQ1743" s="784"/>
      <c r="AR1743" s="363"/>
      <c r="AS1743" s="785">
        <f t="shared" si="808"/>
        <v>0</v>
      </c>
      <c r="AT1743" s="785"/>
      <c r="AU1743" s="785"/>
      <c r="AV1743" s="785"/>
      <c r="AW1743" s="785">
        <f t="shared" si="809"/>
        <v>0</v>
      </c>
      <c r="AX1743" s="91"/>
      <c r="AY1743" s="116">
        <f t="shared" si="810"/>
        <v>0</v>
      </c>
      <c r="AZ1743" s="116">
        <f t="shared" si="811"/>
        <v>0</v>
      </c>
      <c r="BA1743" s="116">
        <f t="shared" si="812"/>
        <v>0</v>
      </c>
      <c r="BB1743" s="116">
        <f t="shared" si="813"/>
        <v>0</v>
      </c>
      <c r="BC1743" s="115">
        <f t="shared" si="819"/>
        <v>0</v>
      </c>
      <c r="BD1743" s="116">
        <f t="shared" si="814"/>
        <v>0</v>
      </c>
      <c r="BE1743" s="120">
        <f t="shared" si="820"/>
        <v>0</v>
      </c>
      <c r="BF1743" s="115">
        <f t="shared" si="821"/>
        <v>0</v>
      </c>
      <c r="BG1743" s="116">
        <f t="shared" si="815"/>
        <v>0</v>
      </c>
      <c r="BH1743" s="120">
        <f t="shared" si="822"/>
        <v>0</v>
      </c>
      <c r="BI1743" s="115">
        <f t="shared" si="823"/>
        <v>0</v>
      </c>
      <c r="BJ1743" s="116">
        <f t="shared" si="816"/>
        <v>0</v>
      </c>
      <c r="BK1743" s="120">
        <f t="shared" si="824"/>
        <v>0</v>
      </c>
      <c r="BL1743" s="120">
        <f t="shared" si="825"/>
        <v>0</v>
      </c>
      <c r="BN1743" s="375">
        <f t="shared" si="817"/>
        <v>0</v>
      </c>
      <c r="BP1743" s="380"/>
      <c r="DH1743" s="102"/>
    </row>
    <row r="1744" spans="1:112" hidden="1">
      <c r="A1744" s="110"/>
      <c r="B1744" s="786"/>
      <c r="C1744" s="786"/>
      <c r="D1744" s="786"/>
      <c r="E1744" s="786"/>
      <c r="F1744" s="786"/>
      <c r="G1744" s="786"/>
      <c r="H1744" s="786"/>
      <c r="I1744" s="786"/>
      <c r="J1744" s="786"/>
      <c r="K1744" s="786"/>
      <c r="L1744" s="786"/>
      <c r="M1744" s="786"/>
      <c r="N1744" s="786"/>
      <c r="O1744" s="786"/>
      <c r="P1744" s="786"/>
      <c r="Q1744" s="786"/>
      <c r="R1744" s="787"/>
      <c r="S1744" s="787"/>
      <c r="T1744" s="788"/>
      <c r="U1744" s="787"/>
      <c r="V1744" s="787"/>
      <c r="W1744" s="783"/>
      <c r="X1744" s="789"/>
      <c r="Y1744" s="789"/>
      <c r="Z1744" s="789"/>
      <c r="AA1744" s="789"/>
      <c r="AB1744" s="789"/>
      <c r="AC1744" s="781"/>
      <c r="AD1744" s="782"/>
      <c r="AE1744" s="783"/>
      <c r="AF1744" s="784">
        <f t="shared" si="818"/>
        <v>0</v>
      </c>
      <c r="AG1744" s="784"/>
      <c r="AH1744" s="784"/>
      <c r="AI1744" s="784"/>
      <c r="AJ1744" s="784">
        <f t="shared" si="806"/>
        <v>0</v>
      </c>
      <c r="AK1744" s="784"/>
      <c r="AL1744" s="784"/>
      <c r="AM1744" s="784"/>
      <c r="AN1744" s="784">
        <f t="shared" si="807"/>
        <v>0</v>
      </c>
      <c r="AO1744" s="784"/>
      <c r="AP1744" s="784"/>
      <c r="AQ1744" s="784"/>
      <c r="AR1744" s="363"/>
      <c r="AS1744" s="785">
        <f t="shared" si="808"/>
        <v>0</v>
      </c>
      <c r="AT1744" s="785"/>
      <c r="AU1744" s="785"/>
      <c r="AV1744" s="785"/>
      <c r="AW1744" s="785">
        <f t="shared" si="809"/>
        <v>0</v>
      </c>
      <c r="AX1744" s="91"/>
      <c r="AY1744" s="116">
        <f t="shared" si="810"/>
        <v>0</v>
      </c>
      <c r="AZ1744" s="116">
        <f t="shared" si="811"/>
        <v>0</v>
      </c>
      <c r="BA1744" s="116">
        <f t="shared" si="812"/>
        <v>0</v>
      </c>
      <c r="BB1744" s="116">
        <f t="shared" si="813"/>
        <v>0</v>
      </c>
      <c r="BC1744" s="115">
        <f t="shared" si="819"/>
        <v>0</v>
      </c>
      <c r="BD1744" s="116">
        <f t="shared" si="814"/>
        <v>0</v>
      </c>
      <c r="BE1744" s="120">
        <f t="shared" si="820"/>
        <v>0</v>
      </c>
      <c r="BF1744" s="115">
        <f t="shared" si="821"/>
        <v>0</v>
      </c>
      <c r="BG1744" s="116">
        <f t="shared" si="815"/>
        <v>0</v>
      </c>
      <c r="BH1744" s="120">
        <f t="shared" si="822"/>
        <v>0</v>
      </c>
      <c r="BI1744" s="115">
        <f t="shared" si="823"/>
        <v>0</v>
      </c>
      <c r="BJ1744" s="116">
        <f t="shared" si="816"/>
        <v>0</v>
      </c>
      <c r="BK1744" s="120">
        <f t="shared" si="824"/>
        <v>0</v>
      </c>
      <c r="BL1744" s="120">
        <f t="shared" si="825"/>
        <v>0</v>
      </c>
      <c r="BN1744" s="375">
        <f t="shared" si="817"/>
        <v>0</v>
      </c>
      <c r="BP1744" s="380"/>
      <c r="DH1744" s="102"/>
    </row>
    <row r="1745" spans="1:112" hidden="1">
      <c r="A1745" s="110"/>
      <c r="B1745" s="786"/>
      <c r="C1745" s="786"/>
      <c r="D1745" s="786"/>
      <c r="E1745" s="786"/>
      <c r="F1745" s="786"/>
      <c r="G1745" s="786"/>
      <c r="H1745" s="786"/>
      <c r="I1745" s="786"/>
      <c r="J1745" s="786"/>
      <c r="K1745" s="786"/>
      <c r="L1745" s="786"/>
      <c r="M1745" s="786"/>
      <c r="N1745" s="786"/>
      <c r="O1745" s="786"/>
      <c r="P1745" s="786"/>
      <c r="Q1745" s="786"/>
      <c r="R1745" s="787"/>
      <c r="S1745" s="787"/>
      <c r="T1745" s="788"/>
      <c r="U1745" s="787"/>
      <c r="V1745" s="787"/>
      <c r="W1745" s="783"/>
      <c r="X1745" s="789"/>
      <c r="Y1745" s="789"/>
      <c r="Z1745" s="789"/>
      <c r="AA1745" s="789"/>
      <c r="AB1745" s="789"/>
      <c r="AC1745" s="781"/>
      <c r="AD1745" s="782"/>
      <c r="AE1745" s="783"/>
      <c r="AF1745" s="784">
        <f t="shared" si="818"/>
        <v>0</v>
      </c>
      <c r="AG1745" s="784"/>
      <c r="AH1745" s="784"/>
      <c r="AI1745" s="784"/>
      <c r="AJ1745" s="784">
        <f t="shared" si="806"/>
        <v>0</v>
      </c>
      <c r="AK1745" s="784"/>
      <c r="AL1745" s="784"/>
      <c r="AM1745" s="784"/>
      <c r="AN1745" s="784">
        <f t="shared" si="807"/>
        <v>0</v>
      </c>
      <c r="AO1745" s="784"/>
      <c r="AP1745" s="784"/>
      <c r="AQ1745" s="784"/>
      <c r="AR1745" s="363"/>
      <c r="AS1745" s="785">
        <f t="shared" si="808"/>
        <v>0</v>
      </c>
      <c r="AT1745" s="785"/>
      <c r="AU1745" s="785"/>
      <c r="AV1745" s="785"/>
      <c r="AW1745" s="785">
        <f t="shared" si="809"/>
        <v>0</v>
      </c>
      <c r="AX1745" s="91"/>
      <c r="AY1745" s="116">
        <f t="shared" si="810"/>
        <v>0</v>
      </c>
      <c r="AZ1745" s="116">
        <f t="shared" si="811"/>
        <v>0</v>
      </c>
      <c r="BA1745" s="116">
        <f t="shared" si="812"/>
        <v>0</v>
      </c>
      <c r="BB1745" s="116">
        <f t="shared" si="813"/>
        <v>0</v>
      </c>
      <c r="BC1745" s="115">
        <f t="shared" si="819"/>
        <v>0</v>
      </c>
      <c r="BD1745" s="116">
        <f t="shared" si="814"/>
        <v>0</v>
      </c>
      <c r="BE1745" s="120">
        <f t="shared" si="820"/>
        <v>0</v>
      </c>
      <c r="BF1745" s="115">
        <f t="shared" si="821"/>
        <v>0</v>
      </c>
      <c r="BG1745" s="116">
        <f t="shared" si="815"/>
        <v>0</v>
      </c>
      <c r="BH1745" s="120">
        <f t="shared" si="822"/>
        <v>0</v>
      </c>
      <c r="BI1745" s="115">
        <f t="shared" si="823"/>
        <v>0</v>
      </c>
      <c r="BJ1745" s="116">
        <f t="shared" si="816"/>
        <v>0</v>
      </c>
      <c r="BK1745" s="120">
        <f t="shared" si="824"/>
        <v>0</v>
      </c>
      <c r="BL1745" s="120">
        <f t="shared" si="825"/>
        <v>0</v>
      </c>
      <c r="BN1745" s="375">
        <f t="shared" si="817"/>
        <v>0</v>
      </c>
      <c r="BP1745" s="380"/>
      <c r="DH1745" s="102"/>
    </row>
    <row r="1746" spans="1:112" hidden="1">
      <c r="A1746" s="110"/>
      <c r="B1746" s="786"/>
      <c r="C1746" s="786"/>
      <c r="D1746" s="786"/>
      <c r="E1746" s="786"/>
      <c r="F1746" s="786"/>
      <c r="G1746" s="786"/>
      <c r="H1746" s="786"/>
      <c r="I1746" s="786"/>
      <c r="J1746" s="786"/>
      <c r="K1746" s="786"/>
      <c r="L1746" s="786"/>
      <c r="M1746" s="786"/>
      <c r="N1746" s="786"/>
      <c r="O1746" s="786"/>
      <c r="P1746" s="786"/>
      <c r="Q1746" s="786"/>
      <c r="R1746" s="787"/>
      <c r="S1746" s="787"/>
      <c r="T1746" s="788"/>
      <c r="U1746" s="787"/>
      <c r="V1746" s="787"/>
      <c r="W1746" s="783"/>
      <c r="X1746" s="789"/>
      <c r="Y1746" s="789"/>
      <c r="Z1746" s="789"/>
      <c r="AA1746" s="789"/>
      <c r="AB1746" s="789"/>
      <c r="AC1746" s="781"/>
      <c r="AD1746" s="782"/>
      <c r="AE1746" s="783"/>
      <c r="AF1746" s="784">
        <f t="shared" si="818"/>
        <v>0</v>
      </c>
      <c r="AG1746" s="784"/>
      <c r="AH1746" s="784"/>
      <c r="AI1746" s="784"/>
      <c r="AJ1746" s="784">
        <f t="shared" si="806"/>
        <v>0</v>
      </c>
      <c r="AK1746" s="784"/>
      <c r="AL1746" s="784"/>
      <c r="AM1746" s="784"/>
      <c r="AN1746" s="784">
        <f t="shared" si="807"/>
        <v>0</v>
      </c>
      <c r="AO1746" s="784"/>
      <c r="AP1746" s="784"/>
      <c r="AQ1746" s="784"/>
      <c r="AR1746" s="363"/>
      <c r="AS1746" s="785">
        <f t="shared" si="808"/>
        <v>0</v>
      </c>
      <c r="AT1746" s="785"/>
      <c r="AU1746" s="785"/>
      <c r="AV1746" s="785"/>
      <c r="AW1746" s="785">
        <f t="shared" si="809"/>
        <v>0</v>
      </c>
      <c r="AX1746" s="91"/>
      <c r="AY1746" s="116">
        <f t="shared" si="810"/>
        <v>0</v>
      </c>
      <c r="AZ1746" s="116">
        <f t="shared" si="811"/>
        <v>0</v>
      </c>
      <c r="BA1746" s="116">
        <f t="shared" si="812"/>
        <v>0</v>
      </c>
      <c r="BB1746" s="116">
        <f t="shared" si="813"/>
        <v>0</v>
      </c>
      <c r="BC1746" s="115">
        <f t="shared" si="819"/>
        <v>0</v>
      </c>
      <c r="BD1746" s="116">
        <f t="shared" si="814"/>
        <v>0</v>
      </c>
      <c r="BE1746" s="120">
        <f t="shared" si="820"/>
        <v>0</v>
      </c>
      <c r="BF1746" s="115">
        <f t="shared" si="821"/>
        <v>0</v>
      </c>
      <c r="BG1746" s="116">
        <f t="shared" si="815"/>
        <v>0</v>
      </c>
      <c r="BH1746" s="120">
        <f t="shared" si="822"/>
        <v>0</v>
      </c>
      <c r="BI1746" s="115">
        <f t="shared" si="823"/>
        <v>0</v>
      </c>
      <c r="BJ1746" s="116">
        <f t="shared" si="816"/>
        <v>0</v>
      </c>
      <c r="BK1746" s="120">
        <f t="shared" si="824"/>
        <v>0</v>
      </c>
      <c r="BL1746" s="120">
        <f t="shared" si="825"/>
        <v>0</v>
      </c>
      <c r="BN1746" s="375">
        <f t="shared" si="817"/>
        <v>0</v>
      </c>
      <c r="BP1746" s="380"/>
      <c r="DH1746" s="102"/>
    </row>
    <row r="1747" spans="1:112" hidden="1">
      <c r="A1747" s="110"/>
      <c r="B1747" s="786"/>
      <c r="C1747" s="786"/>
      <c r="D1747" s="786"/>
      <c r="E1747" s="786"/>
      <c r="F1747" s="786"/>
      <c r="G1747" s="786"/>
      <c r="H1747" s="786"/>
      <c r="I1747" s="786"/>
      <c r="J1747" s="786"/>
      <c r="K1747" s="786"/>
      <c r="L1747" s="786"/>
      <c r="M1747" s="786"/>
      <c r="N1747" s="786"/>
      <c r="O1747" s="786"/>
      <c r="P1747" s="786"/>
      <c r="Q1747" s="786"/>
      <c r="R1747" s="787"/>
      <c r="S1747" s="787"/>
      <c r="T1747" s="788"/>
      <c r="U1747" s="787"/>
      <c r="V1747" s="787"/>
      <c r="W1747" s="783"/>
      <c r="X1747" s="789"/>
      <c r="Y1747" s="789"/>
      <c r="Z1747" s="789"/>
      <c r="AA1747" s="789"/>
      <c r="AB1747" s="789"/>
      <c r="AC1747" s="781"/>
      <c r="AD1747" s="782"/>
      <c r="AE1747" s="783"/>
      <c r="AF1747" s="784">
        <f t="shared" si="818"/>
        <v>0</v>
      </c>
      <c r="AG1747" s="784"/>
      <c r="AH1747" s="784"/>
      <c r="AI1747" s="784"/>
      <c r="AJ1747" s="784">
        <f t="shared" si="806"/>
        <v>0</v>
      </c>
      <c r="AK1747" s="784"/>
      <c r="AL1747" s="784"/>
      <c r="AM1747" s="784"/>
      <c r="AN1747" s="784">
        <f t="shared" si="807"/>
        <v>0</v>
      </c>
      <c r="AO1747" s="784"/>
      <c r="AP1747" s="784"/>
      <c r="AQ1747" s="784"/>
      <c r="AR1747" s="363"/>
      <c r="AS1747" s="785">
        <f t="shared" si="808"/>
        <v>0</v>
      </c>
      <c r="AT1747" s="785"/>
      <c r="AU1747" s="785"/>
      <c r="AV1747" s="785"/>
      <c r="AW1747" s="785">
        <f t="shared" si="809"/>
        <v>0</v>
      </c>
      <c r="AX1747" s="91"/>
      <c r="AY1747" s="116">
        <f t="shared" si="810"/>
        <v>0</v>
      </c>
      <c r="AZ1747" s="116">
        <f t="shared" si="811"/>
        <v>0</v>
      </c>
      <c r="BA1747" s="116">
        <f t="shared" si="812"/>
        <v>0</v>
      </c>
      <c r="BB1747" s="116">
        <f t="shared" si="813"/>
        <v>0</v>
      </c>
      <c r="BC1747" s="115">
        <f t="shared" si="819"/>
        <v>0</v>
      </c>
      <c r="BD1747" s="116">
        <f t="shared" si="814"/>
        <v>0</v>
      </c>
      <c r="BE1747" s="120">
        <f t="shared" si="820"/>
        <v>0</v>
      </c>
      <c r="BF1747" s="115">
        <f t="shared" si="821"/>
        <v>0</v>
      </c>
      <c r="BG1747" s="116">
        <f t="shared" si="815"/>
        <v>0</v>
      </c>
      <c r="BH1747" s="120">
        <f t="shared" si="822"/>
        <v>0</v>
      </c>
      <c r="BI1747" s="115">
        <f t="shared" si="823"/>
        <v>0</v>
      </c>
      <c r="BJ1747" s="116">
        <f t="shared" si="816"/>
        <v>0</v>
      </c>
      <c r="BK1747" s="120">
        <f t="shared" si="824"/>
        <v>0</v>
      </c>
      <c r="BL1747" s="120">
        <f t="shared" si="825"/>
        <v>0</v>
      </c>
      <c r="BN1747" s="375">
        <f t="shared" si="817"/>
        <v>0</v>
      </c>
      <c r="BP1747" s="380"/>
      <c r="DH1747" s="102"/>
    </row>
    <row r="1748" spans="1:112" hidden="1">
      <c r="A1748" s="110"/>
      <c r="B1748" s="786"/>
      <c r="C1748" s="786"/>
      <c r="D1748" s="786"/>
      <c r="E1748" s="786"/>
      <c r="F1748" s="786"/>
      <c r="G1748" s="786"/>
      <c r="H1748" s="786"/>
      <c r="I1748" s="786"/>
      <c r="J1748" s="786"/>
      <c r="K1748" s="786"/>
      <c r="L1748" s="786"/>
      <c r="M1748" s="786"/>
      <c r="N1748" s="786"/>
      <c r="O1748" s="786"/>
      <c r="P1748" s="786"/>
      <c r="Q1748" s="786"/>
      <c r="R1748" s="787"/>
      <c r="S1748" s="787"/>
      <c r="T1748" s="788"/>
      <c r="U1748" s="787"/>
      <c r="V1748" s="787"/>
      <c r="W1748" s="783"/>
      <c r="X1748" s="789"/>
      <c r="Y1748" s="789"/>
      <c r="Z1748" s="789"/>
      <c r="AA1748" s="789"/>
      <c r="AB1748" s="789"/>
      <c r="AC1748" s="781"/>
      <c r="AD1748" s="782"/>
      <c r="AE1748" s="783"/>
      <c r="AF1748" s="784">
        <f t="shared" si="818"/>
        <v>0</v>
      </c>
      <c r="AG1748" s="784"/>
      <c r="AH1748" s="784"/>
      <c r="AI1748" s="784"/>
      <c r="AJ1748" s="784">
        <f t="shared" si="806"/>
        <v>0</v>
      </c>
      <c r="AK1748" s="784"/>
      <c r="AL1748" s="784"/>
      <c r="AM1748" s="784"/>
      <c r="AN1748" s="784">
        <f t="shared" si="807"/>
        <v>0</v>
      </c>
      <c r="AO1748" s="784"/>
      <c r="AP1748" s="784"/>
      <c r="AQ1748" s="784"/>
      <c r="AR1748" s="363"/>
      <c r="AS1748" s="785">
        <f t="shared" si="808"/>
        <v>0</v>
      </c>
      <c r="AT1748" s="785"/>
      <c r="AU1748" s="785"/>
      <c r="AV1748" s="785"/>
      <c r="AW1748" s="785">
        <f t="shared" si="809"/>
        <v>0</v>
      </c>
      <c r="AX1748" s="91"/>
      <c r="AY1748" s="116">
        <f t="shared" si="810"/>
        <v>0</v>
      </c>
      <c r="AZ1748" s="116">
        <f t="shared" si="811"/>
        <v>0</v>
      </c>
      <c r="BA1748" s="116">
        <f t="shared" si="812"/>
        <v>0</v>
      </c>
      <c r="BB1748" s="116">
        <f t="shared" si="813"/>
        <v>0</v>
      </c>
      <c r="BC1748" s="115">
        <f t="shared" si="819"/>
        <v>0</v>
      </c>
      <c r="BD1748" s="116">
        <f t="shared" si="814"/>
        <v>0</v>
      </c>
      <c r="BE1748" s="120">
        <f t="shared" si="820"/>
        <v>0</v>
      </c>
      <c r="BF1748" s="115">
        <f t="shared" si="821"/>
        <v>0</v>
      </c>
      <c r="BG1748" s="116">
        <f t="shared" si="815"/>
        <v>0</v>
      </c>
      <c r="BH1748" s="120">
        <f t="shared" si="822"/>
        <v>0</v>
      </c>
      <c r="BI1748" s="115">
        <f t="shared" si="823"/>
        <v>0</v>
      </c>
      <c r="BJ1748" s="116">
        <f t="shared" si="816"/>
        <v>0</v>
      </c>
      <c r="BK1748" s="120">
        <f t="shared" si="824"/>
        <v>0</v>
      </c>
      <c r="BL1748" s="120">
        <f t="shared" si="825"/>
        <v>0</v>
      </c>
      <c r="BN1748" s="375">
        <f t="shared" si="817"/>
        <v>0</v>
      </c>
      <c r="BP1748" s="380"/>
      <c r="DH1748" s="102"/>
    </row>
    <row r="1749" spans="1:112" hidden="1">
      <c r="A1749" s="110"/>
      <c r="B1749" s="786"/>
      <c r="C1749" s="786"/>
      <c r="D1749" s="786"/>
      <c r="E1749" s="786"/>
      <c r="F1749" s="786"/>
      <c r="G1749" s="786"/>
      <c r="H1749" s="786"/>
      <c r="I1749" s="786"/>
      <c r="J1749" s="786"/>
      <c r="K1749" s="786"/>
      <c r="L1749" s="786"/>
      <c r="M1749" s="786"/>
      <c r="N1749" s="786"/>
      <c r="O1749" s="786"/>
      <c r="P1749" s="786"/>
      <c r="Q1749" s="786"/>
      <c r="R1749" s="787"/>
      <c r="S1749" s="787"/>
      <c r="T1749" s="788"/>
      <c r="U1749" s="787"/>
      <c r="V1749" s="787"/>
      <c r="W1749" s="783"/>
      <c r="X1749" s="789"/>
      <c r="Y1749" s="789"/>
      <c r="Z1749" s="789"/>
      <c r="AA1749" s="789"/>
      <c r="AB1749" s="789"/>
      <c r="AC1749" s="781"/>
      <c r="AD1749" s="782"/>
      <c r="AE1749" s="783"/>
      <c r="AF1749" s="784">
        <f t="shared" si="818"/>
        <v>0</v>
      </c>
      <c r="AG1749" s="784"/>
      <c r="AH1749" s="784"/>
      <c r="AI1749" s="784"/>
      <c r="AJ1749" s="784">
        <f t="shared" si="806"/>
        <v>0</v>
      </c>
      <c r="AK1749" s="784"/>
      <c r="AL1749" s="784"/>
      <c r="AM1749" s="784"/>
      <c r="AN1749" s="784">
        <f t="shared" si="807"/>
        <v>0</v>
      </c>
      <c r="AO1749" s="784"/>
      <c r="AP1749" s="784"/>
      <c r="AQ1749" s="784"/>
      <c r="AR1749" s="363"/>
      <c r="AS1749" s="785">
        <f t="shared" si="808"/>
        <v>0</v>
      </c>
      <c r="AT1749" s="785"/>
      <c r="AU1749" s="785"/>
      <c r="AV1749" s="785"/>
      <c r="AW1749" s="785">
        <f t="shared" si="809"/>
        <v>0</v>
      </c>
      <c r="AX1749" s="91"/>
      <c r="AY1749" s="116">
        <f t="shared" si="810"/>
        <v>0</v>
      </c>
      <c r="AZ1749" s="116">
        <f t="shared" si="811"/>
        <v>0</v>
      </c>
      <c r="BA1749" s="116">
        <f t="shared" si="812"/>
        <v>0</v>
      </c>
      <c r="BB1749" s="116">
        <f t="shared" si="813"/>
        <v>0</v>
      </c>
      <c r="BC1749" s="115">
        <f t="shared" si="819"/>
        <v>0</v>
      </c>
      <c r="BD1749" s="116">
        <f t="shared" si="814"/>
        <v>0</v>
      </c>
      <c r="BE1749" s="120">
        <f t="shared" si="820"/>
        <v>0</v>
      </c>
      <c r="BF1749" s="115">
        <f t="shared" si="821"/>
        <v>0</v>
      </c>
      <c r="BG1749" s="116">
        <f t="shared" si="815"/>
        <v>0</v>
      </c>
      <c r="BH1749" s="120">
        <f t="shared" si="822"/>
        <v>0</v>
      </c>
      <c r="BI1749" s="115">
        <f t="shared" si="823"/>
        <v>0</v>
      </c>
      <c r="BJ1749" s="116">
        <f t="shared" si="816"/>
        <v>0</v>
      </c>
      <c r="BK1749" s="120">
        <f t="shared" si="824"/>
        <v>0</v>
      </c>
      <c r="BL1749" s="120">
        <f t="shared" si="825"/>
        <v>0</v>
      </c>
      <c r="BN1749" s="375">
        <f t="shared" si="817"/>
        <v>0</v>
      </c>
      <c r="BP1749" s="380"/>
      <c r="DH1749" s="102"/>
    </row>
    <row r="1750" spans="1:112" hidden="1">
      <c r="A1750" s="110"/>
      <c r="B1750" s="786"/>
      <c r="C1750" s="786"/>
      <c r="D1750" s="786"/>
      <c r="E1750" s="786"/>
      <c r="F1750" s="786"/>
      <c r="G1750" s="786"/>
      <c r="H1750" s="786"/>
      <c r="I1750" s="786"/>
      <c r="J1750" s="786"/>
      <c r="K1750" s="786"/>
      <c r="L1750" s="786"/>
      <c r="M1750" s="786"/>
      <c r="N1750" s="786"/>
      <c r="O1750" s="786"/>
      <c r="P1750" s="786"/>
      <c r="Q1750" s="786"/>
      <c r="R1750" s="787"/>
      <c r="S1750" s="787"/>
      <c r="T1750" s="788"/>
      <c r="U1750" s="787"/>
      <c r="V1750" s="787"/>
      <c r="W1750" s="783"/>
      <c r="X1750" s="789"/>
      <c r="Y1750" s="789"/>
      <c r="Z1750" s="789"/>
      <c r="AA1750" s="789"/>
      <c r="AB1750" s="789"/>
      <c r="AC1750" s="781"/>
      <c r="AD1750" s="782"/>
      <c r="AE1750" s="783"/>
      <c r="AF1750" s="784">
        <f t="shared" si="818"/>
        <v>0</v>
      </c>
      <c r="AG1750" s="784"/>
      <c r="AH1750" s="784"/>
      <c r="AI1750" s="784"/>
      <c r="AJ1750" s="784">
        <f t="shared" si="806"/>
        <v>0</v>
      </c>
      <c r="AK1750" s="784"/>
      <c r="AL1750" s="784"/>
      <c r="AM1750" s="784"/>
      <c r="AN1750" s="784">
        <f t="shared" si="807"/>
        <v>0</v>
      </c>
      <c r="AO1750" s="784"/>
      <c r="AP1750" s="784"/>
      <c r="AQ1750" s="784"/>
      <c r="AR1750" s="363"/>
      <c r="AS1750" s="785">
        <f t="shared" si="808"/>
        <v>0</v>
      </c>
      <c r="AT1750" s="785"/>
      <c r="AU1750" s="785"/>
      <c r="AV1750" s="785"/>
      <c r="AW1750" s="785">
        <f t="shared" si="809"/>
        <v>0</v>
      </c>
      <c r="AX1750" s="91"/>
      <c r="AY1750" s="116">
        <f t="shared" si="810"/>
        <v>0</v>
      </c>
      <c r="AZ1750" s="116">
        <f t="shared" si="811"/>
        <v>0</v>
      </c>
      <c r="BA1750" s="116">
        <f t="shared" si="812"/>
        <v>0</v>
      </c>
      <c r="BB1750" s="116">
        <f t="shared" si="813"/>
        <v>0</v>
      </c>
      <c r="BC1750" s="115">
        <f t="shared" si="819"/>
        <v>0</v>
      </c>
      <c r="BD1750" s="116">
        <f t="shared" si="814"/>
        <v>0</v>
      </c>
      <c r="BE1750" s="120">
        <f t="shared" si="820"/>
        <v>0</v>
      </c>
      <c r="BF1750" s="115">
        <f t="shared" si="821"/>
        <v>0</v>
      </c>
      <c r="BG1750" s="116">
        <f t="shared" si="815"/>
        <v>0</v>
      </c>
      <c r="BH1750" s="120">
        <f t="shared" si="822"/>
        <v>0</v>
      </c>
      <c r="BI1750" s="115">
        <f t="shared" si="823"/>
        <v>0</v>
      </c>
      <c r="BJ1750" s="116">
        <f t="shared" si="816"/>
        <v>0</v>
      </c>
      <c r="BK1750" s="120">
        <f t="shared" si="824"/>
        <v>0</v>
      </c>
      <c r="BL1750" s="120">
        <f t="shared" si="825"/>
        <v>0</v>
      </c>
      <c r="BN1750" s="375">
        <f t="shared" si="817"/>
        <v>0</v>
      </c>
      <c r="BP1750" s="380"/>
      <c r="DH1750" s="102"/>
    </row>
    <row r="1751" spans="1:112" hidden="1">
      <c r="A1751" s="110"/>
      <c r="B1751" s="786"/>
      <c r="C1751" s="786"/>
      <c r="D1751" s="786"/>
      <c r="E1751" s="786"/>
      <c r="F1751" s="786"/>
      <c r="G1751" s="786"/>
      <c r="H1751" s="786"/>
      <c r="I1751" s="786"/>
      <c r="J1751" s="786"/>
      <c r="K1751" s="786"/>
      <c r="L1751" s="786"/>
      <c r="M1751" s="786"/>
      <c r="N1751" s="786"/>
      <c r="O1751" s="786"/>
      <c r="P1751" s="786"/>
      <c r="Q1751" s="786"/>
      <c r="R1751" s="787"/>
      <c r="S1751" s="787"/>
      <c r="T1751" s="788"/>
      <c r="U1751" s="787"/>
      <c r="V1751" s="787"/>
      <c r="W1751" s="783"/>
      <c r="X1751" s="789"/>
      <c r="Y1751" s="789"/>
      <c r="Z1751" s="789"/>
      <c r="AA1751" s="789"/>
      <c r="AB1751" s="789"/>
      <c r="AC1751" s="781"/>
      <c r="AD1751" s="782"/>
      <c r="AE1751" s="783"/>
      <c r="AF1751" s="784">
        <f t="shared" si="818"/>
        <v>0</v>
      </c>
      <c r="AG1751" s="784"/>
      <c r="AH1751" s="784"/>
      <c r="AI1751" s="784"/>
      <c r="AJ1751" s="784">
        <f t="shared" si="806"/>
        <v>0</v>
      </c>
      <c r="AK1751" s="784"/>
      <c r="AL1751" s="784"/>
      <c r="AM1751" s="784"/>
      <c r="AN1751" s="784">
        <f t="shared" si="807"/>
        <v>0</v>
      </c>
      <c r="AO1751" s="784"/>
      <c r="AP1751" s="784"/>
      <c r="AQ1751" s="784"/>
      <c r="AR1751" s="363"/>
      <c r="AS1751" s="785">
        <f t="shared" si="808"/>
        <v>0</v>
      </c>
      <c r="AT1751" s="785"/>
      <c r="AU1751" s="785"/>
      <c r="AV1751" s="785"/>
      <c r="AW1751" s="785">
        <f t="shared" si="809"/>
        <v>0</v>
      </c>
      <c r="AX1751" s="91"/>
      <c r="AY1751" s="116">
        <f t="shared" si="810"/>
        <v>0</v>
      </c>
      <c r="AZ1751" s="116">
        <f t="shared" si="811"/>
        <v>0</v>
      </c>
      <c r="BA1751" s="116">
        <f t="shared" si="812"/>
        <v>0</v>
      </c>
      <c r="BB1751" s="116">
        <f t="shared" si="813"/>
        <v>0</v>
      </c>
      <c r="BC1751" s="115">
        <f t="shared" si="819"/>
        <v>0</v>
      </c>
      <c r="BD1751" s="116">
        <f t="shared" si="814"/>
        <v>0</v>
      </c>
      <c r="BE1751" s="120">
        <f t="shared" si="820"/>
        <v>0</v>
      </c>
      <c r="BF1751" s="115">
        <f t="shared" si="821"/>
        <v>0</v>
      </c>
      <c r="BG1751" s="116">
        <f t="shared" si="815"/>
        <v>0</v>
      </c>
      <c r="BH1751" s="120">
        <f t="shared" si="822"/>
        <v>0</v>
      </c>
      <c r="BI1751" s="115">
        <f t="shared" si="823"/>
        <v>0</v>
      </c>
      <c r="BJ1751" s="116">
        <f t="shared" si="816"/>
        <v>0</v>
      </c>
      <c r="BK1751" s="120">
        <f t="shared" si="824"/>
        <v>0</v>
      </c>
      <c r="BL1751" s="120">
        <f t="shared" si="825"/>
        <v>0</v>
      </c>
      <c r="BN1751" s="375">
        <f t="shared" si="817"/>
        <v>0</v>
      </c>
      <c r="BP1751" s="380"/>
      <c r="DH1751" s="102"/>
    </row>
    <row r="1752" spans="1:112" hidden="1">
      <c r="A1752" s="110"/>
      <c r="B1752" s="786"/>
      <c r="C1752" s="786"/>
      <c r="D1752" s="786"/>
      <c r="E1752" s="786"/>
      <c r="F1752" s="786"/>
      <c r="G1752" s="786"/>
      <c r="H1752" s="786"/>
      <c r="I1752" s="786"/>
      <c r="J1752" s="786"/>
      <c r="K1752" s="786"/>
      <c r="L1752" s="786"/>
      <c r="M1752" s="786"/>
      <c r="N1752" s="786"/>
      <c r="O1752" s="786"/>
      <c r="P1752" s="786"/>
      <c r="Q1752" s="786"/>
      <c r="R1752" s="787"/>
      <c r="S1752" s="787"/>
      <c r="T1752" s="788"/>
      <c r="U1752" s="787"/>
      <c r="V1752" s="787"/>
      <c r="W1752" s="783"/>
      <c r="X1752" s="789"/>
      <c r="Y1752" s="789"/>
      <c r="Z1752" s="789"/>
      <c r="AA1752" s="789"/>
      <c r="AB1752" s="789"/>
      <c r="AC1752" s="781"/>
      <c r="AD1752" s="782"/>
      <c r="AE1752" s="783"/>
      <c r="AF1752" s="784">
        <f t="shared" si="818"/>
        <v>0</v>
      </c>
      <c r="AG1752" s="784"/>
      <c r="AH1752" s="784"/>
      <c r="AI1752" s="784"/>
      <c r="AJ1752" s="784">
        <f t="shared" si="806"/>
        <v>0</v>
      </c>
      <c r="AK1752" s="784"/>
      <c r="AL1752" s="784"/>
      <c r="AM1752" s="784"/>
      <c r="AN1752" s="784">
        <f t="shared" si="807"/>
        <v>0</v>
      </c>
      <c r="AO1752" s="784"/>
      <c r="AP1752" s="784"/>
      <c r="AQ1752" s="784"/>
      <c r="AR1752" s="363"/>
      <c r="AS1752" s="785">
        <f t="shared" si="808"/>
        <v>0</v>
      </c>
      <c r="AT1752" s="785"/>
      <c r="AU1752" s="785"/>
      <c r="AV1752" s="785"/>
      <c r="AW1752" s="785">
        <f t="shared" si="809"/>
        <v>0</v>
      </c>
      <c r="AX1752" s="91"/>
      <c r="AY1752" s="116">
        <f t="shared" si="810"/>
        <v>0</v>
      </c>
      <c r="AZ1752" s="116">
        <f t="shared" si="811"/>
        <v>0</v>
      </c>
      <c r="BA1752" s="116">
        <f t="shared" si="812"/>
        <v>0</v>
      </c>
      <c r="BB1752" s="116">
        <f t="shared" si="813"/>
        <v>0</v>
      </c>
      <c r="BC1752" s="115">
        <f t="shared" si="819"/>
        <v>0</v>
      </c>
      <c r="BD1752" s="116">
        <f t="shared" si="814"/>
        <v>0</v>
      </c>
      <c r="BE1752" s="120">
        <f t="shared" si="820"/>
        <v>0</v>
      </c>
      <c r="BF1752" s="115">
        <f t="shared" si="821"/>
        <v>0</v>
      </c>
      <c r="BG1752" s="116">
        <f t="shared" si="815"/>
        <v>0</v>
      </c>
      <c r="BH1752" s="120">
        <f t="shared" si="822"/>
        <v>0</v>
      </c>
      <c r="BI1752" s="115">
        <f t="shared" si="823"/>
        <v>0</v>
      </c>
      <c r="BJ1752" s="116">
        <f t="shared" si="816"/>
        <v>0</v>
      </c>
      <c r="BK1752" s="120">
        <f t="shared" si="824"/>
        <v>0</v>
      </c>
      <c r="BL1752" s="120">
        <f t="shared" si="825"/>
        <v>0</v>
      </c>
      <c r="BN1752" s="375">
        <f t="shared" si="817"/>
        <v>0</v>
      </c>
      <c r="BP1752" s="380"/>
      <c r="DH1752" s="102"/>
    </row>
    <row r="1753" spans="1:112" hidden="1">
      <c r="A1753" s="110"/>
      <c r="B1753" s="786"/>
      <c r="C1753" s="786"/>
      <c r="D1753" s="786"/>
      <c r="E1753" s="786"/>
      <c r="F1753" s="786"/>
      <c r="G1753" s="786"/>
      <c r="H1753" s="786"/>
      <c r="I1753" s="786"/>
      <c r="J1753" s="786"/>
      <c r="K1753" s="786"/>
      <c r="L1753" s="786"/>
      <c r="M1753" s="786"/>
      <c r="N1753" s="786"/>
      <c r="O1753" s="786"/>
      <c r="P1753" s="786"/>
      <c r="Q1753" s="786"/>
      <c r="R1753" s="787"/>
      <c r="S1753" s="787"/>
      <c r="T1753" s="788"/>
      <c r="U1753" s="787"/>
      <c r="V1753" s="787"/>
      <c r="W1753" s="783"/>
      <c r="X1753" s="789"/>
      <c r="Y1753" s="789"/>
      <c r="Z1753" s="789"/>
      <c r="AA1753" s="789"/>
      <c r="AB1753" s="789"/>
      <c r="AC1753" s="781"/>
      <c r="AD1753" s="782"/>
      <c r="AE1753" s="783"/>
      <c r="AF1753" s="784">
        <f t="shared" si="818"/>
        <v>0</v>
      </c>
      <c r="AG1753" s="784"/>
      <c r="AH1753" s="784"/>
      <c r="AI1753" s="784"/>
      <c r="AJ1753" s="784">
        <f t="shared" si="806"/>
        <v>0</v>
      </c>
      <c r="AK1753" s="784"/>
      <c r="AL1753" s="784"/>
      <c r="AM1753" s="784"/>
      <c r="AN1753" s="784">
        <f t="shared" si="807"/>
        <v>0</v>
      </c>
      <c r="AO1753" s="784"/>
      <c r="AP1753" s="784"/>
      <c r="AQ1753" s="784"/>
      <c r="AR1753" s="363"/>
      <c r="AS1753" s="785">
        <f t="shared" si="808"/>
        <v>0</v>
      </c>
      <c r="AT1753" s="785"/>
      <c r="AU1753" s="785"/>
      <c r="AV1753" s="785"/>
      <c r="AW1753" s="785">
        <f t="shared" si="809"/>
        <v>0</v>
      </c>
      <c r="AX1753" s="91"/>
      <c r="AY1753" s="116">
        <f t="shared" si="810"/>
        <v>0</v>
      </c>
      <c r="AZ1753" s="116">
        <f t="shared" si="811"/>
        <v>0</v>
      </c>
      <c r="BA1753" s="116">
        <f t="shared" si="812"/>
        <v>0</v>
      </c>
      <c r="BB1753" s="116">
        <f t="shared" si="813"/>
        <v>0</v>
      </c>
      <c r="BC1753" s="115">
        <f t="shared" si="819"/>
        <v>0</v>
      </c>
      <c r="BD1753" s="116">
        <f t="shared" si="814"/>
        <v>0</v>
      </c>
      <c r="BE1753" s="120">
        <f t="shared" si="820"/>
        <v>0</v>
      </c>
      <c r="BF1753" s="115">
        <f t="shared" si="821"/>
        <v>0</v>
      </c>
      <c r="BG1753" s="116">
        <f t="shared" si="815"/>
        <v>0</v>
      </c>
      <c r="BH1753" s="120">
        <f t="shared" si="822"/>
        <v>0</v>
      </c>
      <c r="BI1753" s="115">
        <f t="shared" si="823"/>
        <v>0</v>
      </c>
      <c r="BJ1753" s="116">
        <f t="shared" si="816"/>
        <v>0</v>
      </c>
      <c r="BK1753" s="120">
        <f t="shared" si="824"/>
        <v>0</v>
      </c>
      <c r="BL1753" s="120">
        <f t="shared" si="825"/>
        <v>0</v>
      </c>
      <c r="BN1753" s="375">
        <f t="shared" si="817"/>
        <v>0</v>
      </c>
      <c r="BP1753" s="380"/>
      <c r="DH1753" s="102"/>
    </row>
    <row r="1754" spans="1:112" hidden="1">
      <c r="A1754" s="110"/>
      <c r="B1754" s="786"/>
      <c r="C1754" s="786"/>
      <c r="D1754" s="786"/>
      <c r="E1754" s="786"/>
      <c r="F1754" s="786"/>
      <c r="G1754" s="786"/>
      <c r="H1754" s="786"/>
      <c r="I1754" s="786"/>
      <c r="J1754" s="786"/>
      <c r="K1754" s="786"/>
      <c r="L1754" s="786"/>
      <c r="M1754" s="786"/>
      <c r="N1754" s="786"/>
      <c r="O1754" s="786"/>
      <c r="P1754" s="786"/>
      <c r="Q1754" s="786"/>
      <c r="R1754" s="787"/>
      <c r="S1754" s="787"/>
      <c r="T1754" s="788"/>
      <c r="U1754" s="787"/>
      <c r="V1754" s="787"/>
      <c r="W1754" s="783"/>
      <c r="X1754" s="789"/>
      <c r="Y1754" s="789"/>
      <c r="Z1754" s="789"/>
      <c r="AA1754" s="789"/>
      <c r="AB1754" s="789"/>
      <c r="AC1754" s="781"/>
      <c r="AD1754" s="782"/>
      <c r="AE1754" s="783"/>
      <c r="AF1754" s="784">
        <f t="shared" si="818"/>
        <v>0</v>
      </c>
      <c r="AG1754" s="784"/>
      <c r="AH1754" s="784"/>
      <c r="AI1754" s="784"/>
      <c r="AJ1754" s="784">
        <f t="shared" si="806"/>
        <v>0</v>
      </c>
      <c r="AK1754" s="784"/>
      <c r="AL1754" s="784"/>
      <c r="AM1754" s="784"/>
      <c r="AN1754" s="784">
        <f t="shared" si="807"/>
        <v>0</v>
      </c>
      <c r="AO1754" s="784"/>
      <c r="AP1754" s="784"/>
      <c r="AQ1754" s="784"/>
      <c r="AR1754" s="363"/>
      <c r="AS1754" s="785">
        <f t="shared" si="808"/>
        <v>0</v>
      </c>
      <c r="AT1754" s="785"/>
      <c r="AU1754" s="785"/>
      <c r="AV1754" s="785"/>
      <c r="AW1754" s="785">
        <f t="shared" si="809"/>
        <v>0</v>
      </c>
      <c r="AX1754" s="91"/>
      <c r="AY1754" s="116">
        <f t="shared" si="810"/>
        <v>0</v>
      </c>
      <c r="AZ1754" s="116">
        <f t="shared" si="811"/>
        <v>0</v>
      </c>
      <c r="BA1754" s="116">
        <f t="shared" si="812"/>
        <v>0</v>
      </c>
      <c r="BB1754" s="116">
        <f t="shared" si="813"/>
        <v>0</v>
      </c>
      <c r="BC1754" s="115">
        <f t="shared" si="819"/>
        <v>0</v>
      </c>
      <c r="BD1754" s="116">
        <f t="shared" si="814"/>
        <v>0</v>
      </c>
      <c r="BE1754" s="120">
        <f t="shared" si="820"/>
        <v>0</v>
      </c>
      <c r="BF1754" s="115">
        <f t="shared" si="821"/>
        <v>0</v>
      </c>
      <c r="BG1754" s="116">
        <f t="shared" si="815"/>
        <v>0</v>
      </c>
      <c r="BH1754" s="120">
        <f t="shared" si="822"/>
        <v>0</v>
      </c>
      <c r="BI1754" s="115">
        <f t="shared" si="823"/>
        <v>0</v>
      </c>
      <c r="BJ1754" s="116">
        <f t="shared" si="816"/>
        <v>0</v>
      </c>
      <c r="BK1754" s="120">
        <f t="shared" si="824"/>
        <v>0</v>
      </c>
      <c r="BL1754" s="120">
        <f t="shared" si="825"/>
        <v>0</v>
      </c>
      <c r="BN1754" s="375">
        <f t="shared" si="817"/>
        <v>0</v>
      </c>
      <c r="BP1754" s="380"/>
      <c r="DH1754" s="102"/>
    </row>
    <row r="1755" spans="1:112" hidden="1">
      <c r="A1755" s="110"/>
      <c r="B1755" s="786"/>
      <c r="C1755" s="786"/>
      <c r="D1755" s="786"/>
      <c r="E1755" s="786"/>
      <c r="F1755" s="786"/>
      <c r="G1755" s="786"/>
      <c r="H1755" s="786"/>
      <c r="I1755" s="786"/>
      <c r="J1755" s="786"/>
      <c r="K1755" s="786"/>
      <c r="L1755" s="786"/>
      <c r="M1755" s="786"/>
      <c r="N1755" s="786"/>
      <c r="O1755" s="786"/>
      <c r="P1755" s="786"/>
      <c r="Q1755" s="786"/>
      <c r="R1755" s="787"/>
      <c r="S1755" s="787"/>
      <c r="T1755" s="788"/>
      <c r="U1755" s="787"/>
      <c r="V1755" s="787"/>
      <c r="W1755" s="783"/>
      <c r="X1755" s="789"/>
      <c r="Y1755" s="789"/>
      <c r="Z1755" s="789"/>
      <c r="AA1755" s="789"/>
      <c r="AB1755" s="789"/>
      <c r="AC1755" s="781"/>
      <c r="AD1755" s="782"/>
      <c r="AE1755" s="783"/>
      <c r="AF1755" s="784">
        <f t="shared" si="818"/>
        <v>0</v>
      </c>
      <c r="AG1755" s="784"/>
      <c r="AH1755" s="784"/>
      <c r="AI1755" s="784"/>
      <c r="AJ1755" s="784">
        <f t="shared" si="806"/>
        <v>0</v>
      </c>
      <c r="AK1755" s="784"/>
      <c r="AL1755" s="784"/>
      <c r="AM1755" s="784"/>
      <c r="AN1755" s="784">
        <f t="shared" si="807"/>
        <v>0</v>
      </c>
      <c r="AO1755" s="784"/>
      <c r="AP1755" s="784"/>
      <c r="AQ1755" s="784"/>
      <c r="AR1755" s="363"/>
      <c r="AS1755" s="785">
        <f t="shared" si="808"/>
        <v>0</v>
      </c>
      <c r="AT1755" s="785"/>
      <c r="AU1755" s="785"/>
      <c r="AV1755" s="785"/>
      <c r="AW1755" s="785">
        <f t="shared" si="809"/>
        <v>0</v>
      </c>
      <c r="AX1755" s="91"/>
      <c r="AY1755" s="116">
        <f t="shared" si="810"/>
        <v>0</v>
      </c>
      <c r="AZ1755" s="116">
        <f t="shared" si="811"/>
        <v>0</v>
      </c>
      <c r="BA1755" s="116">
        <f t="shared" si="812"/>
        <v>0</v>
      </c>
      <c r="BB1755" s="116">
        <f t="shared" si="813"/>
        <v>0</v>
      </c>
      <c r="BC1755" s="115">
        <f t="shared" si="819"/>
        <v>0</v>
      </c>
      <c r="BD1755" s="116">
        <f t="shared" si="814"/>
        <v>0</v>
      </c>
      <c r="BE1755" s="120">
        <f t="shared" si="820"/>
        <v>0</v>
      </c>
      <c r="BF1755" s="115">
        <f t="shared" si="821"/>
        <v>0</v>
      </c>
      <c r="BG1755" s="116">
        <f t="shared" si="815"/>
        <v>0</v>
      </c>
      <c r="BH1755" s="120">
        <f t="shared" si="822"/>
        <v>0</v>
      </c>
      <c r="BI1755" s="115">
        <f t="shared" si="823"/>
        <v>0</v>
      </c>
      <c r="BJ1755" s="116">
        <f t="shared" si="816"/>
        <v>0</v>
      </c>
      <c r="BK1755" s="120">
        <f t="shared" si="824"/>
        <v>0</v>
      </c>
      <c r="BL1755" s="120">
        <f t="shared" si="825"/>
        <v>0</v>
      </c>
      <c r="BN1755" s="375">
        <f t="shared" si="817"/>
        <v>0</v>
      </c>
      <c r="BP1755" s="380"/>
      <c r="DH1755" s="102"/>
    </row>
    <row r="1756" spans="1:112" hidden="1">
      <c r="A1756" s="110"/>
      <c r="B1756" s="786"/>
      <c r="C1756" s="786"/>
      <c r="D1756" s="786"/>
      <c r="E1756" s="786"/>
      <c r="F1756" s="786"/>
      <c r="G1756" s="786"/>
      <c r="H1756" s="786"/>
      <c r="I1756" s="786"/>
      <c r="J1756" s="786"/>
      <c r="K1756" s="786"/>
      <c r="L1756" s="786"/>
      <c r="M1756" s="786"/>
      <c r="N1756" s="786"/>
      <c r="O1756" s="786"/>
      <c r="P1756" s="786"/>
      <c r="Q1756" s="786"/>
      <c r="R1756" s="787"/>
      <c r="S1756" s="787"/>
      <c r="T1756" s="788"/>
      <c r="U1756" s="787"/>
      <c r="V1756" s="787"/>
      <c r="W1756" s="783"/>
      <c r="X1756" s="789"/>
      <c r="Y1756" s="789"/>
      <c r="Z1756" s="789"/>
      <c r="AA1756" s="789"/>
      <c r="AB1756" s="789"/>
      <c r="AC1756" s="781"/>
      <c r="AD1756" s="782"/>
      <c r="AE1756" s="783"/>
      <c r="AF1756" s="784">
        <f t="shared" si="818"/>
        <v>0</v>
      </c>
      <c r="AG1756" s="784"/>
      <c r="AH1756" s="784"/>
      <c r="AI1756" s="784"/>
      <c r="AJ1756" s="784">
        <f t="shared" si="806"/>
        <v>0</v>
      </c>
      <c r="AK1756" s="784"/>
      <c r="AL1756" s="784"/>
      <c r="AM1756" s="784"/>
      <c r="AN1756" s="784">
        <f t="shared" si="807"/>
        <v>0</v>
      </c>
      <c r="AO1756" s="784"/>
      <c r="AP1756" s="784"/>
      <c r="AQ1756" s="784"/>
      <c r="AR1756" s="363"/>
      <c r="AS1756" s="785">
        <f t="shared" si="808"/>
        <v>0</v>
      </c>
      <c r="AT1756" s="785"/>
      <c r="AU1756" s="785"/>
      <c r="AV1756" s="785"/>
      <c r="AW1756" s="785">
        <f t="shared" si="809"/>
        <v>0</v>
      </c>
      <c r="AX1756" s="91"/>
      <c r="AY1756" s="116">
        <f t="shared" si="810"/>
        <v>0</v>
      </c>
      <c r="AZ1756" s="116">
        <f t="shared" si="811"/>
        <v>0</v>
      </c>
      <c r="BA1756" s="116">
        <f t="shared" si="812"/>
        <v>0</v>
      </c>
      <c r="BB1756" s="116">
        <f t="shared" si="813"/>
        <v>0</v>
      </c>
      <c r="BC1756" s="115">
        <f t="shared" si="819"/>
        <v>0</v>
      </c>
      <c r="BD1756" s="116">
        <f t="shared" si="814"/>
        <v>0</v>
      </c>
      <c r="BE1756" s="120">
        <f t="shared" si="820"/>
        <v>0</v>
      </c>
      <c r="BF1756" s="115">
        <f t="shared" si="821"/>
        <v>0</v>
      </c>
      <c r="BG1756" s="116">
        <f t="shared" si="815"/>
        <v>0</v>
      </c>
      <c r="BH1756" s="120">
        <f t="shared" si="822"/>
        <v>0</v>
      </c>
      <c r="BI1756" s="115">
        <f t="shared" si="823"/>
        <v>0</v>
      </c>
      <c r="BJ1756" s="116">
        <f t="shared" si="816"/>
        <v>0</v>
      </c>
      <c r="BK1756" s="120">
        <f t="shared" si="824"/>
        <v>0</v>
      </c>
      <c r="BL1756" s="120">
        <f t="shared" si="825"/>
        <v>0</v>
      </c>
      <c r="BN1756" s="375">
        <f t="shared" si="817"/>
        <v>0</v>
      </c>
      <c r="BP1756" s="380"/>
      <c r="DH1756" s="102"/>
    </row>
    <row r="1757" spans="1:112" hidden="1">
      <c r="A1757" s="110"/>
      <c r="B1757" s="786"/>
      <c r="C1757" s="786"/>
      <c r="D1757" s="786"/>
      <c r="E1757" s="786"/>
      <c r="F1757" s="786"/>
      <c r="G1757" s="786"/>
      <c r="H1757" s="786"/>
      <c r="I1757" s="786"/>
      <c r="J1757" s="786"/>
      <c r="K1757" s="786"/>
      <c r="L1757" s="786"/>
      <c r="M1757" s="786"/>
      <c r="N1757" s="786"/>
      <c r="O1757" s="786"/>
      <c r="P1757" s="786"/>
      <c r="Q1757" s="786"/>
      <c r="R1757" s="787"/>
      <c r="S1757" s="787"/>
      <c r="T1757" s="788"/>
      <c r="U1757" s="787"/>
      <c r="V1757" s="787"/>
      <c r="W1757" s="783"/>
      <c r="X1757" s="789"/>
      <c r="Y1757" s="789"/>
      <c r="Z1757" s="789"/>
      <c r="AA1757" s="789"/>
      <c r="AB1757" s="789"/>
      <c r="AC1757" s="781"/>
      <c r="AD1757" s="782"/>
      <c r="AE1757" s="783"/>
      <c r="AF1757" s="784">
        <f t="shared" si="818"/>
        <v>0</v>
      </c>
      <c r="AG1757" s="784"/>
      <c r="AH1757" s="784"/>
      <c r="AI1757" s="784"/>
      <c r="AJ1757" s="784">
        <f t="shared" si="806"/>
        <v>0</v>
      </c>
      <c r="AK1757" s="784"/>
      <c r="AL1757" s="784"/>
      <c r="AM1757" s="784"/>
      <c r="AN1757" s="784">
        <f t="shared" si="807"/>
        <v>0</v>
      </c>
      <c r="AO1757" s="784"/>
      <c r="AP1757" s="784"/>
      <c r="AQ1757" s="784"/>
      <c r="AR1757" s="363"/>
      <c r="AS1757" s="785">
        <f t="shared" si="808"/>
        <v>0</v>
      </c>
      <c r="AT1757" s="785"/>
      <c r="AU1757" s="785"/>
      <c r="AV1757" s="785"/>
      <c r="AW1757" s="785">
        <f t="shared" si="809"/>
        <v>0</v>
      </c>
      <c r="AX1757" s="91"/>
      <c r="AY1757" s="116">
        <f t="shared" si="810"/>
        <v>0</v>
      </c>
      <c r="AZ1757" s="116">
        <f t="shared" si="811"/>
        <v>0</v>
      </c>
      <c r="BA1757" s="116">
        <f t="shared" si="812"/>
        <v>0</v>
      </c>
      <c r="BB1757" s="116">
        <f t="shared" si="813"/>
        <v>0</v>
      </c>
      <c r="BC1757" s="115">
        <f t="shared" si="819"/>
        <v>0</v>
      </c>
      <c r="BD1757" s="116">
        <f t="shared" si="814"/>
        <v>0</v>
      </c>
      <c r="BE1757" s="120">
        <f t="shared" si="820"/>
        <v>0</v>
      </c>
      <c r="BF1757" s="115">
        <f t="shared" si="821"/>
        <v>0</v>
      </c>
      <c r="BG1757" s="116">
        <f t="shared" si="815"/>
        <v>0</v>
      </c>
      <c r="BH1757" s="120">
        <f t="shared" si="822"/>
        <v>0</v>
      </c>
      <c r="BI1757" s="115">
        <f t="shared" si="823"/>
        <v>0</v>
      </c>
      <c r="BJ1757" s="116">
        <f t="shared" si="816"/>
        <v>0</v>
      </c>
      <c r="BK1757" s="120">
        <f t="shared" si="824"/>
        <v>0</v>
      </c>
      <c r="BL1757" s="120">
        <f t="shared" si="825"/>
        <v>0</v>
      </c>
      <c r="BN1757" s="375">
        <f t="shared" si="817"/>
        <v>0</v>
      </c>
      <c r="BP1757" s="380"/>
      <c r="DH1757" s="102"/>
    </row>
    <row r="1758" spans="1:112" hidden="1">
      <c r="A1758" s="110"/>
      <c r="B1758" s="786"/>
      <c r="C1758" s="786"/>
      <c r="D1758" s="786"/>
      <c r="E1758" s="786"/>
      <c r="F1758" s="786"/>
      <c r="G1758" s="786"/>
      <c r="H1758" s="786"/>
      <c r="I1758" s="786"/>
      <c r="J1758" s="786"/>
      <c r="K1758" s="786"/>
      <c r="L1758" s="786"/>
      <c r="M1758" s="786"/>
      <c r="N1758" s="786"/>
      <c r="O1758" s="786"/>
      <c r="P1758" s="786"/>
      <c r="Q1758" s="786"/>
      <c r="R1758" s="787"/>
      <c r="S1758" s="787"/>
      <c r="T1758" s="788"/>
      <c r="U1758" s="787"/>
      <c r="V1758" s="787"/>
      <c r="W1758" s="783"/>
      <c r="X1758" s="789"/>
      <c r="Y1758" s="789"/>
      <c r="Z1758" s="789"/>
      <c r="AA1758" s="789"/>
      <c r="AB1758" s="789"/>
      <c r="AC1758" s="781"/>
      <c r="AD1758" s="782"/>
      <c r="AE1758" s="783"/>
      <c r="AF1758" s="784">
        <f t="shared" si="818"/>
        <v>0</v>
      </c>
      <c r="AG1758" s="784"/>
      <c r="AH1758" s="784"/>
      <c r="AI1758" s="784"/>
      <c r="AJ1758" s="784">
        <f t="shared" si="806"/>
        <v>0</v>
      </c>
      <c r="AK1758" s="784"/>
      <c r="AL1758" s="784"/>
      <c r="AM1758" s="784"/>
      <c r="AN1758" s="784">
        <f t="shared" si="807"/>
        <v>0</v>
      </c>
      <c r="AO1758" s="784"/>
      <c r="AP1758" s="784"/>
      <c r="AQ1758" s="784"/>
      <c r="AR1758" s="363"/>
      <c r="AS1758" s="785">
        <f t="shared" si="808"/>
        <v>0</v>
      </c>
      <c r="AT1758" s="785"/>
      <c r="AU1758" s="785"/>
      <c r="AV1758" s="785"/>
      <c r="AW1758" s="785">
        <f t="shared" si="809"/>
        <v>0</v>
      </c>
      <c r="AX1758" s="91"/>
      <c r="AY1758" s="116">
        <f t="shared" si="810"/>
        <v>0</v>
      </c>
      <c r="AZ1758" s="116">
        <f t="shared" si="811"/>
        <v>0</v>
      </c>
      <c r="BA1758" s="116">
        <f t="shared" si="812"/>
        <v>0</v>
      </c>
      <c r="BB1758" s="116">
        <f t="shared" si="813"/>
        <v>0</v>
      </c>
      <c r="BC1758" s="115">
        <f t="shared" si="819"/>
        <v>0</v>
      </c>
      <c r="BD1758" s="116">
        <f t="shared" si="814"/>
        <v>0</v>
      </c>
      <c r="BE1758" s="120">
        <f t="shared" si="820"/>
        <v>0</v>
      </c>
      <c r="BF1758" s="115">
        <f t="shared" si="821"/>
        <v>0</v>
      </c>
      <c r="BG1758" s="116">
        <f t="shared" si="815"/>
        <v>0</v>
      </c>
      <c r="BH1758" s="120">
        <f t="shared" si="822"/>
        <v>0</v>
      </c>
      <c r="BI1758" s="115">
        <f t="shared" si="823"/>
        <v>0</v>
      </c>
      <c r="BJ1758" s="116">
        <f t="shared" si="816"/>
        <v>0</v>
      </c>
      <c r="BK1758" s="120">
        <f t="shared" si="824"/>
        <v>0</v>
      </c>
      <c r="BL1758" s="120">
        <f t="shared" si="825"/>
        <v>0</v>
      </c>
      <c r="BN1758" s="375">
        <f t="shared" si="817"/>
        <v>0</v>
      </c>
      <c r="BP1758" s="380"/>
      <c r="DH1758" s="102"/>
    </row>
    <row r="1759" spans="1:112" hidden="1">
      <c r="A1759" s="110"/>
      <c r="B1759" s="786"/>
      <c r="C1759" s="786"/>
      <c r="D1759" s="786"/>
      <c r="E1759" s="786"/>
      <c r="F1759" s="786"/>
      <c r="G1759" s="786"/>
      <c r="H1759" s="786"/>
      <c r="I1759" s="786"/>
      <c r="J1759" s="786"/>
      <c r="K1759" s="786"/>
      <c r="L1759" s="786"/>
      <c r="M1759" s="786"/>
      <c r="N1759" s="786"/>
      <c r="O1759" s="786"/>
      <c r="P1759" s="786"/>
      <c r="Q1759" s="786"/>
      <c r="R1759" s="787"/>
      <c r="S1759" s="787"/>
      <c r="T1759" s="788"/>
      <c r="U1759" s="787"/>
      <c r="V1759" s="787"/>
      <c r="W1759" s="783"/>
      <c r="X1759" s="789"/>
      <c r="Y1759" s="789"/>
      <c r="Z1759" s="789"/>
      <c r="AA1759" s="789"/>
      <c r="AB1759" s="789"/>
      <c r="AC1759" s="781"/>
      <c r="AD1759" s="782"/>
      <c r="AE1759" s="783"/>
      <c r="AF1759" s="784">
        <f t="shared" si="818"/>
        <v>0</v>
      </c>
      <c r="AG1759" s="784"/>
      <c r="AH1759" s="784"/>
      <c r="AI1759" s="784"/>
      <c r="AJ1759" s="784">
        <f t="shared" si="806"/>
        <v>0</v>
      </c>
      <c r="AK1759" s="784"/>
      <c r="AL1759" s="784"/>
      <c r="AM1759" s="784"/>
      <c r="AN1759" s="784">
        <f t="shared" si="807"/>
        <v>0</v>
      </c>
      <c r="AO1759" s="784"/>
      <c r="AP1759" s="784"/>
      <c r="AQ1759" s="784"/>
      <c r="AR1759" s="363"/>
      <c r="AS1759" s="785">
        <f t="shared" si="808"/>
        <v>0</v>
      </c>
      <c r="AT1759" s="785"/>
      <c r="AU1759" s="785"/>
      <c r="AV1759" s="785"/>
      <c r="AW1759" s="785">
        <f t="shared" si="809"/>
        <v>0</v>
      </c>
      <c r="AX1759" s="91"/>
      <c r="AY1759" s="116">
        <f t="shared" si="810"/>
        <v>0</v>
      </c>
      <c r="AZ1759" s="116">
        <f t="shared" si="811"/>
        <v>0</v>
      </c>
      <c r="BA1759" s="116">
        <f t="shared" si="812"/>
        <v>0</v>
      </c>
      <c r="BB1759" s="116">
        <f t="shared" si="813"/>
        <v>0</v>
      </c>
      <c r="BC1759" s="115">
        <f t="shared" si="819"/>
        <v>0</v>
      </c>
      <c r="BD1759" s="116">
        <f t="shared" si="814"/>
        <v>0</v>
      </c>
      <c r="BE1759" s="120">
        <f t="shared" si="820"/>
        <v>0</v>
      </c>
      <c r="BF1759" s="115">
        <f t="shared" si="821"/>
        <v>0</v>
      </c>
      <c r="BG1759" s="116">
        <f t="shared" si="815"/>
        <v>0</v>
      </c>
      <c r="BH1759" s="120">
        <f t="shared" si="822"/>
        <v>0</v>
      </c>
      <c r="BI1759" s="115">
        <f t="shared" si="823"/>
        <v>0</v>
      </c>
      <c r="BJ1759" s="116">
        <f t="shared" si="816"/>
        <v>0</v>
      </c>
      <c r="BK1759" s="120">
        <f t="shared" si="824"/>
        <v>0</v>
      </c>
      <c r="BL1759" s="120">
        <f t="shared" si="825"/>
        <v>0</v>
      </c>
      <c r="BN1759" s="375">
        <f t="shared" si="817"/>
        <v>0</v>
      </c>
      <c r="BP1759" s="380"/>
      <c r="DH1759" s="102"/>
    </row>
    <row r="1760" spans="1:112" hidden="1">
      <c r="A1760" s="110"/>
      <c r="B1760" s="786"/>
      <c r="C1760" s="786"/>
      <c r="D1760" s="786"/>
      <c r="E1760" s="786"/>
      <c r="F1760" s="786"/>
      <c r="G1760" s="786"/>
      <c r="H1760" s="786"/>
      <c r="I1760" s="786"/>
      <c r="J1760" s="786"/>
      <c r="K1760" s="786"/>
      <c r="L1760" s="786"/>
      <c r="M1760" s="786"/>
      <c r="N1760" s="786"/>
      <c r="O1760" s="786"/>
      <c r="P1760" s="786"/>
      <c r="Q1760" s="786"/>
      <c r="R1760" s="787"/>
      <c r="S1760" s="787"/>
      <c r="T1760" s="788"/>
      <c r="U1760" s="787"/>
      <c r="V1760" s="787"/>
      <c r="W1760" s="783"/>
      <c r="X1760" s="789"/>
      <c r="Y1760" s="789"/>
      <c r="Z1760" s="789"/>
      <c r="AA1760" s="789"/>
      <c r="AB1760" s="789"/>
      <c r="AC1760" s="781"/>
      <c r="AD1760" s="782"/>
      <c r="AE1760" s="783"/>
      <c r="AF1760" s="784">
        <f t="shared" si="818"/>
        <v>0</v>
      </c>
      <c r="AG1760" s="784"/>
      <c r="AH1760" s="784"/>
      <c r="AI1760" s="784"/>
      <c r="AJ1760" s="784">
        <f t="shared" si="806"/>
        <v>0</v>
      </c>
      <c r="AK1760" s="784"/>
      <c r="AL1760" s="784"/>
      <c r="AM1760" s="784"/>
      <c r="AN1760" s="784">
        <f t="shared" si="807"/>
        <v>0</v>
      </c>
      <c r="AO1760" s="784"/>
      <c r="AP1760" s="784"/>
      <c r="AQ1760" s="784"/>
      <c r="AR1760" s="363"/>
      <c r="AS1760" s="785">
        <f t="shared" si="808"/>
        <v>0</v>
      </c>
      <c r="AT1760" s="785"/>
      <c r="AU1760" s="785"/>
      <c r="AV1760" s="785"/>
      <c r="AW1760" s="785">
        <f t="shared" si="809"/>
        <v>0</v>
      </c>
      <c r="AX1760" s="91"/>
      <c r="AY1760" s="116">
        <f t="shared" si="810"/>
        <v>0</v>
      </c>
      <c r="AZ1760" s="116">
        <f t="shared" si="811"/>
        <v>0</v>
      </c>
      <c r="BA1760" s="116">
        <f t="shared" si="812"/>
        <v>0</v>
      </c>
      <c r="BB1760" s="116">
        <f t="shared" si="813"/>
        <v>0</v>
      </c>
      <c r="BC1760" s="115">
        <f t="shared" si="819"/>
        <v>0</v>
      </c>
      <c r="BD1760" s="116">
        <f t="shared" si="814"/>
        <v>0</v>
      </c>
      <c r="BE1760" s="120">
        <f t="shared" si="820"/>
        <v>0</v>
      </c>
      <c r="BF1760" s="115">
        <f t="shared" si="821"/>
        <v>0</v>
      </c>
      <c r="BG1760" s="116">
        <f t="shared" si="815"/>
        <v>0</v>
      </c>
      <c r="BH1760" s="120">
        <f t="shared" si="822"/>
        <v>0</v>
      </c>
      <c r="BI1760" s="115">
        <f t="shared" si="823"/>
        <v>0</v>
      </c>
      <c r="BJ1760" s="116">
        <f t="shared" si="816"/>
        <v>0</v>
      </c>
      <c r="BK1760" s="120">
        <f t="shared" si="824"/>
        <v>0</v>
      </c>
      <c r="BL1760" s="120">
        <f t="shared" si="825"/>
        <v>0</v>
      </c>
      <c r="BN1760" s="375">
        <f t="shared" si="817"/>
        <v>0</v>
      </c>
      <c r="BP1760" s="380"/>
      <c r="DH1760" s="102"/>
    </row>
    <row r="1761" spans="1:112" hidden="1">
      <c r="A1761" s="110"/>
      <c r="B1761" s="786"/>
      <c r="C1761" s="786"/>
      <c r="D1761" s="786"/>
      <c r="E1761" s="786"/>
      <c r="F1761" s="786"/>
      <c r="G1761" s="786"/>
      <c r="H1761" s="786"/>
      <c r="I1761" s="786"/>
      <c r="J1761" s="786"/>
      <c r="K1761" s="786"/>
      <c r="L1761" s="786"/>
      <c r="M1761" s="786"/>
      <c r="N1761" s="786"/>
      <c r="O1761" s="786"/>
      <c r="P1761" s="786"/>
      <c r="Q1761" s="786"/>
      <c r="R1761" s="787"/>
      <c r="S1761" s="787"/>
      <c r="T1761" s="788"/>
      <c r="U1761" s="787"/>
      <c r="V1761" s="787"/>
      <c r="W1761" s="783"/>
      <c r="X1761" s="789"/>
      <c r="Y1761" s="789"/>
      <c r="Z1761" s="789"/>
      <c r="AA1761" s="789"/>
      <c r="AB1761" s="789"/>
      <c r="AC1761" s="781"/>
      <c r="AD1761" s="782"/>
      <c r="AE1761" s="783"/>
      <c r="AF1761" s="784">
        <f t="shared" si="818"/>
        <v>0</v>
      </c>
      <c r="AG1761" s="784"/>
      <c r="AH1761" s="784"/>
      <c r="AI1761" s="784"/>
      <c r="AJ1761" s="784">
        <f t="shared" si="806"/>
        <v>0</v>
      </c>
      <c r="AK1761" s="784"/>
      <c r="AL1761" s="784"/>
      <c r="AM1761" s="784"/>
      <c r="AN1761" s="784">
        <f t="shared" si="807"/>
        <v>0</v>
      </c>
      <c r="AO1761" s="784"/>
      <c r="AP1761" s="784"/>
      <c r="AQ1761" s="784"/>
      <c r="AR1761" s="363"/>
      <c r="AS1761" s="785">
        <f t="shared" si="808"/>
        <v>0</v>
      </c>
      <c r="AT1761" s="785"/>
      <c r="AU1761" s="785"/>
      <c r="AV1761" s="785"/>
      <c r="AW1761" s="785">
        <f t="shared" si="809"/>
        <v>0</v>
      </c>
      <c r="AX1761" s="91"/>
      <c r="AY1761" s="116">
        <f t="shared" si="810"/>
        <v>0</v>
      </c>
      <c r="AZ1761" s="116">
        <f t="shared" si="811"/>
        <v>0</v>
      </c>
      <c r="BA1761" s="116">
        <f t="shared" si="812"/>
        <v>0</v>
      </c>
      <c r="BB1761" s="116">
        <f t="shared" si="813"/>
        <v>0</v>
      </c>
      <c r="BC1761" s="115">
        <f t="shared" si="819"/>
        <v>0</v>
      </c>
      <c r="BD1761" s="116">
        <f t="shared" si="814"/>
        <v>0</v>
      </c>
      <c r="BE1761" s="120">
        <f t="shared" si="820"/>
        <v>0</v>
      </c>
      <c r="BF1761" s="115">
        <f t="shared" si="821"/>
        <v>0</v>
      </c>
      <c r="BG1761" s="116">
        <f t="shared" si="815"/>
        <v>0</v>
      </c>
      <c r="BH1761" s="120">
        <f t="shared" si="822"/>
        <v>0</v>
      </c>
      <c r="BI1761" s="115">
        <f t="shared" si="823"/>
        <v>0</v>
      </c>
      <c r="BJ1761" s="116">
        <f t="shared" si="816"/>
        <v>0</v>
      </c>
      <c r="BK1761" s="120">
        <f t="shared" si="824"/>
        <v>0</v>
      </c>
      <c r="BL1761" s="120">
        <f t="shared" si="825"/>
        <v>0</v>
      </c>
      <c r="BN1761" s="375">
        <f t="shared" si="817"/>
        <v>0</v>
      </c>
      <c r="BP1761" s="380"/>
      <c r="DH1761" s="102"/>
    </row>
    <row r="1762" spans="1:112" ht="5" hidden="1" customHeight="1">
      <c r="A1762" s="103"/>
      <c r="B1762" s="364"/>
      <c r="C1762" s="364"/>
      <c r="D1762" s="364"/>
      <c r="E1762" s="364"/>
      <c r="F1762" s="364"/>
      <c r="G1762" s="364"/>
      <c r="H1762" s="364"/>
      <c r="I1762" s="364"/>
      <c r="J1762" s="364"/>
      <c r="K1762" s="364"/>
      <c r="L1762" s="364"/>
      <c r="M1762" s="364"/>
      <c r="N1762" s="364"/>
      <c r="O1762" s="364"/>
      <c r="P1762" s="364"/>
      <c r="Q1762" s="364"/>
      <c r="R1762" s="365"/>
      <c r="S1762" s="365"/>
      <c r="T1762" s="365"/>
      <c r="U1762" s="365"/>
      <c r="V1762" s="365"/>
      <c r="W1762" s="366"/>
      <c r="X1762" s="366"/>
      <c r="Y1762" s="366"/>
      <c r="Z1762" s="366"/>
      <c r="AA1762" s="366"/>
      <c r="AB1762" s="366"/>
      <c r="AC1762" s="366"/>
      <c r="AD1762" s="366"/>
      <c r="AE1762" s="366"/>
      <c r="AF1762" s="367"/>
      <c r="AG1762" s="367"/>
      <c r="AH1762" s="367"/>
      <c r="AI1762" s="367"/>
      <c r="AJ1762" s="367"/>
      <c r="AK1762" s="367"/>
      <c r="AL1762" s="367"/>
      <c r="AM1762" s="367"/>
      <c r="AN1762" s="367"/>
      <c r="AO1762" s="367"/>
      <c r="AP1762" s="367"/>
      <c r="AQ1762" s="367"/>
      <c r="AR1762" s="368"/>
      <c r="AS1762" s="361"/>
      <c r="AT1762" s="361"/>
      <c r="AU1762" s="361"/>
      <c r="AV1762" s="361"/>
      <c r="AW1762" s="361"/>
      <c r="AX1762" s="91"/>
      <c r="AY1762" s="106">
        <f>AY1721</f>
        <v>0</v>
      </c>
      <c r="AZ1762" s="106">
        <f>AZ1721</f>
        <v>0</v>
      </c>
      <c r="BA1762" s="106">
        <f>BA1721</f>
        <v>0</v>
      </c>
      <c r="BB1762" s="106">
        <f>BB1721</f>
        <v>0</v>
      </c>
      <c r="BC1762" s="106"/>
      <c r="BD1762" s="117"/>
      <c r="BE1762" s="119">
        <f>BE1721</f>
        <v>0</v>
      </c>
      <c r="BF1762" s="106"/>
      <c r="BG1762" s="106">
        <f>BG1721</f>
        <v>0</v>
      </c>
      <c r="BH1762" s="119">
        <f>BH1721</f>
        <v>0</v>
      </c>
      <c r="BI1762" s="106"/>
      <c r="BJ1762" s="106">
        <f>BJ1721</f>
        <v>0</v>
      </c>
      <c r="BK1762" s="119">
        <f>BK1721</f>
        <v>0</v>
      </c>
      <c r="BL1762" s="119">
        <f>BL1721</f>
        <v>0</v>
      </c>
      <c r="BN1762" s="377"/>
      <c r="BP1762" s="382"/>
      <c r="DH1762" s="104"/>
    </row>
    <row r="1763" spans="1:112" ht="21.5" hidden="1" customHeight="1">
      <c r="A1763" s="103"/>
      <c r="B1763" s="369"/>
      <c r="C1763" s="370"/>
      <c r="D1763" s="370"/>
      <c r="E1763" s="370"/>
      <c r="F1763" s="370"/>
      <c r="G1763" s="370"/>
      <c r="H1763" s="370"/>
      <c r="I1763" s="370"/>
      <c r="J1763" s="370"/>
      <c r="K1763" s="370"/>
      <c r="L1763" s="370"/>
      <c r="M1763" s="370"/>
      <c r="N1763" s="370"/>
      <c r="O1763" s="370"/>
      <c r="P1763" s="370"/>
      <c r="Q1763" s="370"/>
      <c r="R1763" s="143"/>
      <c r="S1763" s="143"/>
      <c r="T1763" s="143"/>
      <c r="U1763" s="143"/>
      <c r="V1763" s="143"/>
      <c r="W1763" s="143"/>
      <c r="X1763" s="143"/>
      <c r="Y1763" s="143"/>
      <c r="Z1763" s="143"/>
      <c r="AA1763" s="143"/>
      <c r="AB1763" s="143"/>
      <c r="AC1763" s="143"/>
      <c r="AD1763" s="143"/>
      <c r="AE1763" s="246" t="str">
        <f>CONCATENATE(B1721," ","TOTAL")</f>
        <v>SEPTIC SYSTEM TOTAL</v>
      </c>
      <c r="AF1763" s="802">
        <f>SUBTOTAL(9,AF1722:AF1762)</f>
        <v>0</v>
      </c>
      <c r="AG1763" s="802"/>
      <c r="AH1763" s="802"/>
      <c r="AI1763" s="802"/>
      <c r="AJ1763" s="802">
        <f>SUBTOTAL(9,AJ1722:AJ1762)</f>
        <v>0</v>
      </c>
      <c r="AK1763" s="802"/>
      <c r="AL1763" s="802"/>
      <c r="AM1763" s="802"/>
      <c r="AN1763" s="802">
        <f>SUBTOTAL(9,AN1722:AN1762)</f>
        <v>0</v>
      </c>
      <c r="AO1763" s="802"/>
      <c r="AP1763" s="802"/>
      <c r="AQ1763" s="802"/>
      <c r="AR1763" s="359"/>
      <c r="AS1763" s="803">
        <f>SUBTOTAL(9,AS1722:AS1762)</f>
        <v>0</v>
      </c>
      <c r="AT1763" s="803"/>
      <c r="AU1763" s="803"/>
      <c r="AV1763" s="803"/>
      <c r="AW1763" s="803">
        <f>SUM(AW1726:AW1734)</f>
        <v>0</v>
      </c>
      <c r="AX1763" s="91"/>
      <c r="AY1763" s="121">
        <f t="shared" ref="AY1763:BL1763" si="826">SUM(AY1722:AY1762)</f>
        <v>0</v>
      </c>
      <c r="AZ1763" s="121">
        <f t="shared" si="826"/>
        <v>0</v>
      </c>
      <c r="BA1763" s="121">
        <f t="shared" si="826"/>
        <v>0</v>
      </c>
      <c r="BB1763" s="121">
        <f t="shared" si="826"/>
        <v>0</v>
      </c>
      <c r="BC1763" s="118">
        <f t="shared" si="826"/>
        <v>0</v>
      </c>
      <c r="BD1763" s="121">
        <f t="shared" si="826"/>
        <v>0</v>
      </c>
      <c r="BE1763" s="121">
        <f t="shared" si="826"/>
        <v>0</v>
      </c>
      <c r="BF1763" s="118">
        <f t="shared" si="826"/>
        <v>0</v>
      </c>
      <c r="BG1763" s="121">
        <f t="shared" si="826"/>
        <v>0</v>
      </c>
      <c r="BH1763" s="121">
        <f t="shared" si="826"/>
        <v>0</v>
      </c>
      <c r="BI1763" s="118">
        <f t="shared" si="826"/>
        <v>0</v>
      </c>
      <c r="BJ1763" s="121">
        <f t="shared" si="826"/>
        <v>0</v>
      </c>
      <c r="BK1763" s="121">
        <f t="shared" si="826"/>
        <v>0</v>
      </c>
      <c r="BL1763" s="121">
        <f t="shared" si="826"/>
        <v>0</v>
      </c>
      <c r="BN1763" s="383">
        <f>IFERROR(AS1763/Total_Detailed_Estimate,0)</f>
        <v>0</v>
      </c>
      <c r="BP1763" s="381"/>
      <c r="DH1763" s="109"/>
    </row>
    <row r="1764" spans="1:112" ht="8.75" hidden="1" customHeight="1">
      <c r="A1764" s="103"/>
      <c r="B1764" s="140"/>
      <c r="C1764" s="140"/>
      <c r="D1764" s="140"/>
      <c r="E1764" s="140"/>
      <c r="F1764" s="140"/>
      <c r="G1764" s="140"/>
      <c r="H1764" s="140"/>
      <c r="I1764" s="140"/>
      <c r="J1764" s="140"/>
      <c r="K1764" s="140"/>
      <c r="L1764" s="140"/>
      <c r="M1764" s="140"/>
      <c r="N1764" s="140"/>
      <c r="O1764" s="140"/>
      <c r="P1764" s="140"/>
      <c r="Q1764" s="140"/>
      <c r="R1764" s="141"/>
      <c r="S1764" s="141"/>
      <c r="T1764" s="141"/>
      <c r="U1764" s="141"/>
      <c r="V1764" s="141"/>
      <c r="W1764" s="142"/>
      <c r="X1764" s="142"/>
      <c r="Y1764" s="142"/>
      <c r="Z1764" s="142"/>
      <c r="AA1764" s="142"/>
      <c r="AB1764" s="142"/>
      <c r="AC1764" s="142"/>
      <c r="AD1764" s="142"/>
      <c r="AE1764" s="392"/>
      <c r="AF1764" s="144"/>
      <c r="AG1764" s="144"/>
      <c r="AH1764" s="144"/>
      <c r="AI1764" s="144"/>
      <c r="AJ1764" s="144"/>
      <c r="AK1764" s="144"/>
      <c r="AL1764" s="144"/>
      <c r="AM1764" s="144"/>
      <c r="AN1764" s="144"/>
      <c r="AO1764" s="144"/>
      <c r="AP1764" s="144"/>
      <c r="AQ1764" s="144"/>
      <c r="AR1764" s="360"/>
      <c r="AS1764" s="362"/>
      <c r="AT1764" s="362"/>
      <c r="AU1764" s="362"/>
      <c r="AV1764" s="362"/>
      <c r="AW1764" s="393"/>
      <c r="AX1764" s="91"/>
      <c r="AY1764" s="106">
        <f>AY1721</f>
        <v>0</v>
      </c>
      <c r="AZ1764" s="106">
        <f>AZ1721</f>
        <v>0</v>
      </c>
      <c r="BA1764" s="106">
        <f>BA1721</f>
        <v>0</v>
      </c>
      <c r="BB1764" s="106">
        <f>BB1721</f>
        <v>0</v>
      </c>
      <c r="BC1764" s="106"/>
      <c r="BD1764" s="106"/>
      <c r="BE1764" s="106">
        <f>BE1721</f>
        <v>0</v>
      </c>
      <c r="BF1764" s="106"/>
      <c r="BG1764" s="106">
        <f>BG1721</f>
        <v>0</v>
      </c>
      <c r="BH1764" s="106">
        <f>BH1721</f>
        <v>0</v>
      </c>
      <c r="BI1764" s="106"/>
      <c r="BJ1764" s="106">
        <f>BJ1721</f>
        <v>0</v>
      </c>
      <c r="BK1764" s="106">
        <f>BK1721</f>
        <v>0</v>
      </c>
      <c r="BL1764" s="106">
        <f>BL1721</f>
        <v>0</v>
      </c>
      <c r="BN1764" s="377"/>
      <c r="BP1764" s="382"/>
      <c r="DH1764" s="104"/>
    </row>
    <row r="1765" spans="1:112" ht="9.5" hidden="1" customHeight="1">
      <c r="A1765" s="103"/>
      <c r="B1765" s="145"/>
      <c r="C1765" s="145"/>
      <c r="D1765" s="145"/>
      <c r="E1765" s="145"/>
      <c r="F1765" s="145"/>
      <c r="G1765" s="145"/>
      <c r="H1765" s="145"/>
      <c r="I1765" s="145"/>
      <c r="J1765" s="145"/>
      <c r="K1765" s="145"/>
      <c r="L1765" s="145"/>
      <c r="M1765" s="145"/>
      <c r="N1765" s="145"/>
      <c r="O1765" s="145"/>
      <c r="P1765" s="145"/>
      <c r="Q1765" s="145"/>
      <c r="R1765" s="146"/>
      <c r="S1765" s="146"/>
      <c r="T1765" s="146"/>
      <c r="U1765" s="146"/>
      <c r="V1765" s="146"/>
      <c r="W1765" s="146"/>
      <c r="X1765" s="146"/>
      <c r="Y1765" s="146"/>
      <c r="Z1765" s="146"/>
      <c r="AA1765" s="146"/>
      <c r="AB1765" s="146"/>
      <c r="AC1765" s="146"/>
      <c r="AD1765" s="146"/>
      <c r="AE1765" s="147"/>
      <c r="AF1765" s="148"/>
      <c r="AG1765" s="148"/>
      <c r="AH1765" s="148"/>
      <c r="AI1765" s="148"/>
      <c r="AJ1765" s="148"/>
      <c r="AK1765" s="148"/>
      <c r="AL1765" s="148"/>
      <c r="AM1765" s="148"/>
      <c r="AN1765" s="148"/>
      <c r="AO1765" s="148"/>
      <c r="AP1765" s="148"/>
      <c r="AQ1765" s="148"/>
      <c r="AR1765" s="148"/>
      <c r="AS1765" s="149"/>
      <c r="AT1765" s="149"/>
      <c r="AU1765" s="149"/>
      <c r="AV1765" s="149"/>
      <c r="AW1765" s="149"/>
      <c r="AX1765" s="91"/>
      <c r="AY1765" s="108">
        <f>AY1763</f>
        <v>0</v>
      </c>
      <c r="AZ1765" s="108">
        <f>AZ1763</f>
        <v>0</v>
      </c>
      <c r="BA1765" s="108">
        <f>BA1763</f>
        <v>0</v>
      </c>
      <c r="BB1765" s="108">
        <f>BB1763</f>
        <v>0</v>
      </c>
      <c r="BC1765" s="108"/>
      <c r="BD1765" s="108"/>
      <c r="BE1765" s="108">
        <f>BE1763</f>
        <v>0</v>
      </c>
      <c r="BF1765" s="108"/>
      <c r="BG1765" s="108">
        <f>BG1763</f>
        <v>0</v>
      </c>
      <c r="BH1765" s="108">
        <f>BH1763</f>
        <v>0</v>
      </c>
      <c r="BI1765" s="108"/>
      <c r="BJ1765" s="108">
        <f>BJ1763</f>
        <v>0</v>
      </c>
      <c r="BK1765" s="108">
        <f>BK1763</f>
        <v>0</v>
      </c>
      <c r="BL1765" s="108">
        <f>BL1763</f>
        <v>0</v>
      </c>
      <c r="DH1765" s="107"/>
    </row>
    <row r="1766" spans="1:112" ht="23" customHeight="1">
      <c r="A1766" s="114" t="s">
        <v>704</v>
      </c>
      <c r="B1766" s="795" t="str">
        <f>UPPER(MEP4_Category)</f>
        <v>HVAC</v>
      </c>
      <c r="C1766" s="796"/>
      <c r="D1766" s="796"/>
      <c r="E1766" s="796"/>
      <c r="F1766" s="796"/>
      <c r="G1766" s="796"/>
      <c r="H1766" s="796"/>
      <c r="I1766" s="796"/>
      <c r="J1766" s="796"/>
      <c r="K1766" s="796"/>
      <c r="L1766" s="796"/>
      <c r="M1766" s="796"/>
      <c r="N1766" s="796"/>
      <c r="O1766" s="796"/>
      <c r="P1766" s="796"/>
      <c r="Q1766" s="797"/>
      <c r="R1766" s="798"/>
      <c r="S1766" s="798"/>
      <c r="T1766" s="798"/>
      <c r="U1766" s="799"/>
      <c r="V1766" s="800"/>
      <c r="W1766" s="790"/>
      <c r="X1766" s="790"/>
      <c r="Y1766" s="790"/>
      <c r="Z1766" s="790"/>
      <c r="AA1766" s="790"/>
      <c r="AB1766" s="790"/>
      <c r="AC1766" s="790"/>
      <c r="AD1766" s="790"/>
      <c r="AE1766" s="790"/>
      <c r="AF1766" s="791" t="str">
        <f>IF(MEP4_Labor=0,"",MEP4_Labor)</f>
        <v/>
      </c>
      <c r="AG1766" s="791"/>
      <c r="AH1766" s="791"/>
      <c r="AI1766" s="791"/>
      <c r="AJ1766" s="791" t="str">
        <f>IF(MEP4_Material=0,"",MEP4_Material)</f>
        <v/>
      </c>
      <c r="AK1766" s="791"/>
      <c r="AL1766" s="791"/>
      <c r="AM1766" s="791"/>
      <c r="AN1766" s="791" t="str">
        <f>IF(MEP4_Sub=0,"",MEP4_Sub)</f>
        <v/>
      </c>
      <c r="AO1766" s="791"/>
      <c r="AP1766" s="791"/>
      <c r="AQ1766" s="791"/>
      <c r="AR1766" s="358"/>
      <c r="AS1766" s="792" t="str">
        <f>IF(MEP4_Total=0,"",MEP4_Total)</f>
        <v/>
      </c>
      <c r="AT1766" s="792"/>
      <c r="AU1766" s="793"/>
      <c r="AV1766" s="793"/>
      <c r="AW1766" s="794"/>
      <c r="AX1766" s="371"/>
      <c r="AY1766" s="101"/>
      <c r="AZ1766" s="101"/>
      <c r="BA1766" s="101"/>
      <c r="BB1766" s="101"/>
      <c r="BC1766" s="101"/>
      <c r="BD1766" s="101"/>
      <c r="BE1766" s="101"/>
      <c r="BF1766" s="101"/>
      <c r="BG1766" s="101"/>
      <c r="BH1766" s="101"/>
      <c r="BI1766" s="101"/>
      <c r="BJ1766" s="101"/>
      <c r="BK1766" s="101"/>
      <c r="BL1766" s="101"/>
      <c r="BN1766" s="374"/>
      <c r="BP1766" s="378"/>
      <c r="DH1766" s="102"/>
    </row>
    <row r="1767" spans="1:112" hidden="1">
      <c r="A1767" s="110"/>
      <c r="B1767" s="786" t="s">
        <v>47</v>
      </c>
      <c r="C1767" s="786"/>
      <c r="D1767" s="786"/>
      <c r="E1767" s="786"/>
      <c r="F1767" s="786"/>
      <c r="G1767" s="786"/>
      <c r="H1767" s="786"/>
      <c r="I1767" s="786"/>
      <c r="J1767" s="786"/>
      <c r="K1767" s="786"/>
      <c r="L1767" s="786"/>
      <c r="M1767" s="786"/>
      <c r="N1767" s="786"/>
      <c r="O1767" s="786"/>
      <c r="P1767" s="786"/>
      <c r="Q1767" s="786"/>
      <c r="R1767" s="787"/>
      <c r="S1767" s="787"/>
      <c r="T1767" s="788"/>
      <c r="U1767" s="787" t="s">
        <v>2</v>
      </c>
      <c r="V1767" s="787" t="s">
        <v>2</v>
      </c>
      <c r="W1767" s="783"/>
      <c r="X1767" s="789"/>
      <c r="Y1767" s="789"/>
      <c r="Z1767" s="781"/>
      <c r="AA1767" s="782"/>
      <c r="AB1767" s="783"/>
      <c r="AC1767" s="781">
        <v>4000</v>
      </c>
      <c r="AD1767" s="782"/>
      <c r="AE1767" s="783"/>
      <c r="AF1767" s="784">
        <f>R1767*W1767</f>
        <v>0</v>
      </c>
      <c r="AG1767" s="784"/>
      <c r="AH1767" s="784"/>
      <c r="AI1767" s="784"/>
      <c r="AJ1767" s="784">
        <f t="shared" ref="AJ1767:AJ1806" si="827">R1767*Z1767</f>
        <v>0</v>
      </c>
      <c r="AK1767" s="784"/>
      <c r="AL1767" s="784"/>
      <c r="AM1767" s="784"/>
      <c r="AN1767" s="784">
        <f t="shared" ref="AN1767:AN1806" si="828">R1767*AC1767</f>
        <v>0</v>
      </c>
      <c r="AO1767" s="784"/>
      <c r="AP1767" s="784"/>
      <c r="AQ1767" s="784"/>
      <c r="AR1767" s="363"/>
      <c r="AS1767" s="785">
        <f t="shared" ref="AS1767:AS1806" si="829">SUM(AF1767:AQ1767)</f>
        <v>0</v>
      </c>
      <c r="AT1767" s="785"/>
      <c r="AU1767" s="785"/>
      <c r="AV1767" s="785"/>
      <c r="AW1767" s="785">
        <f t="shared" ref="AW1767:AW1806" si="830">SUM(AF1767:AQ1767)</f>
        <v>0</v>
      </c>
      <c r="AX1767" s="100"/>
      <c r="AY1767" s="116">
        <f t="shared" ref="AY1767:AY1806" si="831">AF1767</f>
        <v>0</v>
      </c>
      <c r="AZ1767" s="116">
        <f t="shared" ref="AZ1767:AZ1806" si="832">AJ1767</f>
        <v>0</v>
      </c>
      <c r="BA1767" s="116">
        <f t="shared" ref="BA1767:BA1806" si="833">AN1767</f>
        <v>0</v>
      </c>
      <c r="BB1767" s="116">
        <f t="shared" ref="BB1767:BB1806" si="834">SUM(AY1767:BA1767)</f>
        <v>0</v>
      </c>
      <c r="BC1767" s="115">
        <f>IFERROR(AY1767/$BB$5,0)</f>
        <v>0</v>
      </c>
      <c r="BD1767" s="116">
        <f t="shared" ref="BD1767:BD1806" si="835">BC1767*Allocated_Adders</f>
        <v>0</v>
      </c>
      <c r="BE1767" s="120">
        <f>AY1767+BD1767</f>
        <v>0</v>
      </c>
      <c r="BF1767" s="115">
        <f>IFERROR(AZ1767/$BB$5,0)</f>
        <v>0</v>
      </c>
      <c r="BG1767" s="116">
        <f t="shared" ref="BG1767:BG1806" si="836">BF1767*Allocated_Adders</f>
        <v>0</v>
      </c>
      <c r="BH1767" s="120">
        <f>AZ1767+BG1767</f>
        <v>0</v>
      </c>
      <c r="BI1767" s="115">
        <f>IFERROR(BA1767/$BB$5,0)</f>
        <v>0</v>
      </c>
      <c r="BJ1767" s="116">
        <f t="shared" ref="BJ1767:BJ1806" si="837">BI1767*Allocated_Adders</f>
        <v>0</v>
      </c>
      <c r="BK1767" s="120">
        <f>BA1767+BJ1767</f>
        <v>0</v>
      </c>
      <c r="BL1767" s="120">
        <f>BE1767+BH1767+BK1767</f>
        <v>0</v>
      </c>
      <c r="BN1767" s="375">
        <f t="shared" ref="BN1767:BN1806" si="838">IFERROR(AS1767/Total_Detailed_Estimate,0)</f>
        <v>0</v>
      </c>
      <c r="BP1767" s="380"/>
      <c r="DH1767" s="102"/>
    </row>
    <row r="1768" spans="1:112" hidden="1">
      <c r="A1768" s="110"/>
      <c r="B1768" s="786" t="s">
        <v>165</v>
      </c>
      <c r="C1768" s="786"/>
      <c r="D1768" s="786"/>
      <c r="E1768" s="786"/>
      <c r="F1768" s="786"/>
      <c r="G1768" s="786"/>
      <c r="H1768" s="786"/>
      <c r="I1768" s="786"/>
      <c r="J1768" s="786"/>
      <c r="K1768" s="786"/>
      <c r="L1768" s="786"/>
      <c r="M1768" s="786"/>
      <c r="N1768" s="786"/>
      <c r="O1768" s="786"/>
      <c r="P1768" s="786"/>
      <c r="Q1768" s="786"/>
      <c r="R1768" s="787"/>
      <c r="S1768" s="787"/>
      <c r="T1768" s="788"/>
      <c r="U1768" s="787" t="s">
        <v>13</v>
      </c>
      <c r="V1768" s="787" t="s">
        <v>13</v>
      </c>
      <c r="W1768" s="783"/>
      <c r="X1768" s="789"/>
      <c r="Y1768" s="789"/>
      <c r="Z1768" s="781"/>
      <c r="AA1768" s="782"/>
      <c r="AB1768" s="783"/>
      <c r="AC1768" s="781">
        <v>65</v>
      </c>
      <c r="AD1768" s="782"/>
      <c r="AE1768" s="783">
        <v>65</v>
      </c>
      <c r="AF1768" s="784">
        <f t="shared" ref="AF1768:AF1806" si="839">R1768*W1768</f>
        <v>0</v>
      </c>
      <c r="AG1768" s="784"/>
      <c r="AH1768" s="784"/>
      <c r="AI1768" s="784"/>
      <c r="AJ1768" s="784">
        <f t="shared" si="827"/>
        <v>0</v>
      </c>
      <c r="AK1768" s="784"/>
      <c r="AL1768" s="784"/>
      <c r="AM1768" s="784"/>
      <c r="AN1768" s="784">
        <f t="shared" si="828"/>
        <v>0</v>
      </c>
      <c r="AO1768" s="784"/>
      <c r="AP1768" s="784"/>
      <c r="AQ1768" s="784"/>
      <c r="AR1768" s="363"/>
      <c r="AS1768" s="785">
        <f t="shared" si="829"/>
        <v>0</v>
      </c>
      <c r="AT1768" s="785"/>
      <c r="AU1768" s="785"/>
      <c r="AV1768" s="785"/>
      <c r="AW1768" s="785">
        <f t="shared" si="830"/>
        <v>0</v>
      </c>
      <c r="AX1768" s="90"/>
      <c r="AY1768" s="116">
        <f t="shared" si="831"/>
        <v>0</v>
      </c>
      <c r="AZ1768" s="116">
        <f t="shared" si="832"/>
        <v>0</v>
      </c>
      <c r="BA1768" s="116">
        <f t="shared" si="833"/>
        <v>0</v>
      </c>
      <c r="BB1768" s="116">
        <f t="shared" si="834"/>
        <v>0</v>
      </c>
      <c r="BC1768" s="115">
        <f t="shared" ref="BC1768:BC1806" si="840">IFERROR(AY1768/$BB$5,0)</f>
        <v>0</v>
      </c>
      <c r="BD1768" s="116">
        <f t="shared" si="835"/>
        <v>0</v>
      </c>
      <c r="BE1768" s="120">
        <f t="shared" ref="BE1768:BE1806" si="841">AY1768+BD1768</f>
        <v>0</v>
      </c>
      <c r="BF1768" s="115">
        <f t="shared" ref="BF1768:BF1806" si="842">IFERROR(AZ1768/$BB$5,0)</f>
        <v>0</v>
      </c>
      <c r="BG1768" s="116">
        <f t="shared" si="836"/>
        <v>0</v>
      </c>
      <c r="BH1768" s="120">
        <f t="shared" ref="BH1768:BH1806" si="843">AZ1768+BG1768</f>
        <v>0</v>
      </c>
      <c r="BI1768" s="115">
        <f t="shared" ref="BI1768:BI1806" si="844">IFERROR(BA1768/$BB$5,0)</f>
        <v>0</v>
      </c>
      <c r="BJ1768" s="116">
        <f t="shared" si="837"/>
        <v>0</v>
      </c>
      <c r="BK1768" s="120">
        <f t="shared" ref="BK1768:BK1806" si="845">BA1768+BJ1768</f>
        <v>0</v>
      </c>
      <c r="BL1768" s="120">
        <f t="shared" ref="BL1768:BL1806" si="846">BE1768+BH1768+BK1768</f>
        <v>0</v>
      </c>
      <c r="BN1768" s="375">
        <f t="shared" si="838"/>
        <v>0</v>
      </c>
      <c r="BP1768" s="380"/>
      <c r="DH1768" s="102"/>
    </row>
    <row r="1769" spans="1:112" hidden="1">
      <c r="A1769" s="110"/>
      <c r="B1769" s="786" t="s">
        <v>166</v>
      </c>
      <c r="C1769" s="786"/>
      <c r="D1769" s="786"/>
      <c r="E1769" s="786"/>
      <c r="F1769" s="786"/>
      <c r="G1769" s="786"/>
      <c r="H1769" s="786"/>
      <c r="I1769" s="786"/>
      <c r="J1769" s="786"/>
      <c r="K1769" s="786"/>
      <c r="L1769" s="786"/>
      <c r="M1769" s="786"/>
      <c r="N1769" s="786"/>
      <c r="O1769" s="786"/>
      <c r="P1769" s="786"/>
      <c r="Q1769" s="786"/>
      <c r="R1769" s="787"/>
      <c r="S1769" s="787"/>
      <c r="T1769" s="788"/>
      <c r="U1769" s="787" t="s">
        <v>13</v>
      </c>
      <c r="V1769" s="787"/>
      <c r="W1769" s="783"/>
      <c r="X1769" s="789"/>
      <c r="Y1769" s="789"/>
      <c r="Z1769" s="781"/>
      <c r="AA1769" s="782"/>
      <c r="AB1769" s="783"/>
      <c r="AC1769" s="781">
        <v>65</v>
      </c>
      <c r="AD1769" s="782"/>
      <c r="AE1769" s="783"/>
      <c r="AF1769" s="784">
        <f t="shared" si="839"/>
        <v>0</v>
      </c>
      <c r="AG1769" s="784"/>
      <c r="AH1769" s="784"/>
      <c r="AI1769" s="784"/>
      <c r="AJ1769" s="784">
        <f t="shared" si="827"/>
        <v>0</v>
      </c>
      <c r="AK1769" s="784"/>
      <c r="AL1769" s="784"/>
      <c r="AM1769" s="784"/>
      <c r="AN1769" s="784">
        <f t="shared" si="828"/>
        <v>0</v>
      </c>
      <c r="AO1769" s="784"/>
      <c r="AP1769" s="784"/>
      <c r="AQ1769" s="784"/>
      <c r="AR1769" s="363"/>
      <c r="AS1769" s="785">
        <f t="shared" si="829"/>
        <v>0</v>
      </c>
      <c r="AT1769" s="785"/>
      <c r="AU1769" s="785"/>
      <c r="AV1769" s="785"/>
      <c r="AW1769" s="785">
        <f t="shared" si="830"/>
        <v>0</v>
      </c>
      <c r="AX1769" s="91"/>
      <c r="AY1769" s="116">
        <f t="shared" si="831"/>
        <v>0</v>
      </c>
      <c r="AZ1769" s="116">
        <f t="shared" si="832"/>
        <v>0</v>
      </c>
      <c r="BA1769" s="116">
        <f t="shared" si="833"/>
        <v>0</v>
      </c>
      <c r="BB1769" s="116">
        <f t="shared" si="834"/>
        <v>0</v>
      </c>
      <c r="BC1769" s="115">
        <f t="shared" si="840"/>
        <v>0</v>
      </c>
      <c r="BD1769" s="116">
        <f t="shared" si="835"/>
        <v>0</v>
      </c>
      <c r="BE1769" s="120">
        <f t="shared" si="841"/>
        <v>0</v>
      </c>
      <c r="BF1769" s="115">
        <f t="shared" si="842"/>
        <v>0</v>
      </c>
      <c r="BG1769" s="116">
        <f t="shared" si="836"/>
        <v>0</v>
      </c>
      <c r="BH1769" s="120">
        <f t="shared" si="843"/>
        <v>0</v>
      </c>
      <c r="BI1769" s="115">
        <f t="shared" si="844"/>
        <v>0</v>
      </c>
      <c r="BJ1769" s="116">
        <f t="shared" si="837"/>
        <v>0</v>
      </c>
      <c r="BK1769" s="120">
        <f t="shared" si="845"/>
        <v>0</v>
      </c>
      <c r="BL1769" s="120">
        <f t="shared" si="846"/>
        <v>0</v>
      </c>
      <c r="BN1769" s="375">
        <f t="shared" si="838"/>
        <v>0</v>
      </c>
      <c r="BP1769" s="380"/>
      <c r="DH1769" s="102"/>
    </row>
    <row r="1770" spans="1:112" hidden="1">
      <c r="A1770" s="110"/>
      <c r="B1770" s="786"/>
      <c r="C1770" s="786"/>
      <c r="D1770" s="786"/>
      <c r="E1770" s="786"/>
      <c r="F1770" s="786"/>
      <c r="G1770" s="786"/>
      <c r="H1770" s="786"/>
      <c r="I1770" s="786"/>
      <c r="J1770" s="786"/>
      <c r="K1770" s="786"/>
      <c r="L1770" s="786"/>
      <c r="M1770" s="786"/>
      <c r="N1770" s="786"/>
      <c r="O1770" s="786"/>
      <c r="P1770" s="786"/>
      <c r="Q1770" s="786"/>
      <c r="R1770" s="787"/>
      <c r="S1770" s="787"/>
      <c r="T1770" s="788"/>
      <c r="U1770" s="787"/>
      <c r="V1770" s="787"/>
      <c r="W1770" s="783"/>
      <c r="X1770" s="789"/>
      <c r="Y1770" s="789"/>
      <c r="Z1770" s="781"/>
      <c r="AA1770" s="782"/>
      <c r="AB1770" s="783"/>
      <c r="AC1770" s="781"/>
      <c r="AD1770" s="782"/>
      <c r="AE1770" s="783"/>
      <c r="AF1770" s="784">
        <f t="shared" si="839"/>
        <v>0</v>
      </c>
      <c r="AG1770" s="784"/>
      <c r="AH1770" s="784"/>
      <c r="AI1770" s="784"/>
      <c r="AJ1770" s="784">
        <f t="shared" si="827"/>
        <v>0</v>
      </c>
      <c r="AK1770" s="784"/>
      <c r="AL1770" s="784"/>
      <c r="AM1770" s="784"/>
      <c r="AN1770" s="784">
        <f t="shared" si="828"/>
        <v>0</v>
      </c>
      <c r="AO1770" s="784"/>
      <c r="AP1770" s="784"/>
      <c r="AQ1770" s="784"/>
      <c r="AR1770" s="363"/>
      <c r="AS1770" s="785">
        <f t="shared" si="829"/>
        <v>0</v>
      </c>
      <c r="AT1770" s="785"/>
      <c r="AU1770" s="785"/>
      <c r="AV1770" s="785"/>
      <c r="AW1770" s="785">
        <f t="shared" si="830"/>
        <v>0</v>
      </c>
      <c r="AX1770" s="91"/>
      <c r="AY1770" s="116">
        <f t="shared" si="831"/>
        <v>0</v>
      </c>
      <c r="AZ1770" s="116">
        <f t="shared" si="832"/>
        <v>0</v>
      </c>
      <c r="BA1770" s="116">
        <f t="shared" si="833"/>
        <v>0</v>
      </c>
      <c r="BB1770" s="116">
        <f t="shared" si="834"/>
        <v>0</v>
      </c>
      <c r="BC1770" s="115">
        <f t="shared" si="840"/>
        <v>0</v>
      </c>
      <c r="BD1770" s="116">
        <f t="shared" si="835"/>
        <v>0</v>
      </c>
      <c r="BE1770" s="120">
        <f t="shared" si="841"/>
        <v>0</v>
      </c>
      <c r="BF1770" s="115">
        <f t="shared" si="842"/>
        <v>0</v>
      </c>
      <c r="BG1770" s="116">
        <f t="shared" si="836"/>
        <v>0</v>
      </c>
      <c r="BH1770" s="120">
        <f t="shared" si="843"/>
        <v>0</v>
      </c>
      <c r="BI1770" s="115">
        <f t="shared" si="844"/>
        <v>0</v>
      </c>
      <c r="BJ1770" s="116">
        <f t="shared" si="837"/>
        <v>0</v>
      </c>
      <c r="BK1770" s="120">
        <f t="shared" si="845"/>
        <v>0</v>
      </c>
      <c r="BL1770" s="120">
        <f t="shared" si="846"/>
        <v>0</v>
      </c>
      <c r="BN1770" s="375">
        <f t="shared" si="838"/>
        <v>0</v>
      </c>
      <c r="BP1770" s="380"/>
      <c r="DH1770" s="102"/>
    </row>
    <row r="1771" spans="1:112" hidden="1">
      <c r="A1771" s="110"/>
      <c r="B1771" s="801" t="s">
        <v>1054</v>
      </c>
      <c r="C1771" s="801"/>
      <c r="D1771" s="801"/>
      <c r="E1771" s="801"/>
      <c r="F1771" s="801"/>
      <c r="G1771" s="801"/>
      <c r="H1771" s="801"/>
      <c r="I1771" s="801"/>
      <c r="J1771" s="801"/>
      <c r="K1771" s="801"/>
      <c r="L1771" s="801"/>
      <c r="M1771" s="801"/>
      <c r="N1771" s="801"/>
      <c r="O1771" s="801"/>
      <c r="P1771" s="801"/>
      <c r="Q1771" s="801"/>
      <c r="R1771" s="787"/>
      <c r="S1771" s="787"/>
      <c r="T1771" s="788"/>
      <c r="U1771" s="787"/>
      <c r="V1771" s="787"/>
      <c r="W1771" s="783"/>
      <c r="X1771" s="789"/>
      <c r="Y1771" s="789"/>
      <c r="Z1771" s="781"/>
      <c r="AA1771" s="782"/>
      <c r="AB1771" s="783"/>
      <c r="AC1771" s="781"/>
      <c r="AD1771" s="782"/>
      <c r="AE1771" s="783"/>
      <c r="AF1771" s="784">
        <f t="shared" si="839"/>
        <v>0</v>
      </c>
      <c r="AG1771" s="784"/>
      <c r="AH1771" s="784"/>
      <c r="AI1771" s="784"/>
      <c r="AJ1771" s="784">
        <f t="shared" si="827"/>
        <v>0</v>
      </c>
      <c r="AK1771" s="784"/>
      <c r="AL1771" s="784"/>
      <c r="AM1771" s="784"/>
      <c r="AN1771" s="784">
        <f t="shared" si="828"/>
        <v>0</v>
      </c>
      <c r="AO1771" s="784"/>
      <c r="AP1771" s="784"/>
      <c r="AQ1771" s="784"/>
      <c r="AR1771" s="363"/>
      <c r="AS1771" s="785">
        <f t="shared" si="829"/>
        <v>0</v>
      </c>
      <c r="AT1771" s="785"/>
      <c r="AU1771" s="785"/>
      <c r="AV1771" s="785"/>
      <c r="AW1771" s="785">
        <f t="shared" si="830"/>
        <v>0</v>
      </c>
      <c r="AX1771" s="91"/>
      <c r="AY1771" s="116">
        <f t="shared" si="831"/>
        <v>0</v>
      </c>
      <c r="AZ1771" s="116">
        <f t="shared" si="832"/>
        <v>0</v>
      </c>
      <c r="BA1771" s="116">
        <f t="shared" si="833"/>
        <v>0</v>
      </c>
      <c r="BB1771" s="116">
        <f t="shared" si="834"/>
        <v>0</v>
      </c>
      <c r="BC1771" s="115">
        <f t="shared" si="840"/>
        <v>0</v>
      </c>
      <c r="BD1771" s="116">
        <f t="shared" si="835"/>
        <v>0</v>
      </c>
      <c r="BE1771" s="120">
        <f t="shared" si="841"/>
        <v>0</v>
      </c>
      <c r="BF1771" s="115">
        <f t="shared" si="842"/>
        <v>0</v>
      </c>
      <c r="BG1771" s="116">
        <f t="shared" si="836"/>
        <v>0</v>
      </c>
      <c r="BH1771" s="120">
        <f t="shared" si="843"/>
        <v>0</v>
      </c>
      <c r="BI1771" s="115">
        <f t="shared" si="844"/>
        <v>0</v>
      </c>
      <c r="BJ1771" s="116">
        <f t="shared" si="837"/>
        <v>0</v>
      </c>
      <c r="BK1771" s="120">
        <f t="shared" si="845"/>
        <v>0</v>
      </c>
      <c r="BL1771" s="120">
        <f t="shared" si="846"/>
        <v>0</v>
      </c>
      <c r="BN1771" s="375">
        <f t="shared" si="838"/>
        <v>0</v>
      </c>
      <c r="BP1771" s="380"/>
      <c r="DH1771" s="102"/>
    </row>
    <row r="1772" spans="1:112" hidden="1">
      <c r="A1772" s="110"/>
      <c r="B1772" s="786" t="s">
        <v>428</v>
      </c>
      <c r="C1772" s="786"/>
      <c r="D1772" s="786"/>
      <c r="E1772" s="786"/>
      <c r="F1772" s="786"/>
      <c r="G1772" s="786"/>
      <c r="H1772" s="786"/>
      <c r="I1772" s="786"/>
      <c r="J1772" s="786"/>
      <c r="K1772" s="786"/>
      <c r="L1772" s="786"/>
      <c r="M1772" s="786"/>
      <c r="N1772" s="786"/>
      <c r="O1772" s="786"/>
      <c r="P1772" s="786"/>
      <c r="Q1772" s="786"/>
      <c r="R1772" s="787"/>
      <c r="S1772" s="787"/>
      <c r="T1772" s="788"/>
      <c r="U1772" s="787" t="s">
        <v>1</v>
      </c>
      <c r="V1772" s="787" t="s">
        <v>1</v>
      </c>
      <c r="W1772" s="783"/>
      <c r="X1772" s="789"/>
      <c r="Y1772" s="789"/>
      <c r="Z1772" s="781"/>
      <c r="AA1772" s="782"/>
      <c r="AB1772" s="783"/>
      <c r="AC1772" s="781">
        <v>1650</v>
      </c>
      <c r="AD1772" s="782"/>
      <c r="AE1772" s="783">
        <v>1650</v>
      </c>
      <c r="AF1772" s="784">
        <f t="shared" si="839"/>
        <v>0</v>
      </c>
      <c r="AG1772" s="784"/>
      <c r="AH1772" s="784"/>
      <c r="AI1772" s="784"/>
      <c r="AJ1772" s="784">
        <f t="shared" si="827"/>
        <v>0</v>
      </c>
      <c r="AK1772" s="784"/>
      <c r="AL1772" s="784"/>
      <c r="AM1772" s="784"/>
      <c r="AN1772" s="784">
        <f t="shared" si="828"/>
        <v>0</v>
      </c>
      <c r="AO1772" s="784"/>
      <c r="AP1772" s="784"/>
      <c r="AQ1772" s="784"/>
      <c r="AR1772" s="363"/>
      <c r="AS1772" s="785">
        <f t="shared" si="829"/>
        <v>0</v>
      </c>
      <c r="AT1772" s="785"/>
      <c r="AU1772" s="785"/>
      <c r="AV1772" s="785"/>
      <c r="AW1772" s="785">
        <f t="shared" si="830"/>
        <v>0</v>
      </c>
      <c r="AX1772" s="91"/>
      <c r="AY1772" s="116">
        <f t="shared" si="831"/>
        <v>0</v>
      </c>
      <c r="AZ1772" s="116">
        <f t="shared" si="832"/>
        <v>0</v>
      </c>
      <c r="BA1772" s="116">
        <f t="shared" si="833"/>
        <v>0</v>
      </c>
      <c r="BB1772" s="116">
        <f t="shared" si="834"/>
        <v>0</v>
      </c>
      <c r="BC1772" s="115">
        <f t="shared" si="840"/>
        <v>0</v>
      </c>
      <c r="BD1772" s="116">
        <f t="shared" si="835"/>
        <v>0</v>
      </c>
      <c r="BE1772" s="120">
        <f t="shared" si="841"/>
        <v>0</v>
      </c>
      <c r="BF1772" s="115">
        <f t="shared" si="842"/>
        <v>0</v>
      </c>
      <c r="BG1772" s="116">
        <f t="shared" si="836"/>
        <v>0</v>
      </c>
      <c r="BH1772" s="120">
        <f t="shared" si="843"/>
        <v>0</v>
      </c>
      <c r="BI1772" s="115">
        <f t="shared" si="844"/>
        <v>0</v>
      </c>
      <c r="BJ1772" s="116">
        <f t="shared" si="837"/>
        <v>0</v>
      </c>
      <c r="BK1772" s="120">
        <f t="shared" si="845"/>
        <v>0</v>
      </c>
      <c r="BL1772" s="120">
        <f t="shared" si="846"/>
        <v>0</v>
      </c>
      <c r="BN1772" s="375">
        <f t="shared" si="838"/>
        <v>0</v>
      </c>
      <c r="BP1772" s="380"/>
      <c r="DH1772" s="102"/>
    </row>
    <row r="1773" spans="1:112" hidden="1">
      <c r="A1773" s="110"/>
      <c r="B1773" s="786" t="s">
        <v>427</v>
      </c>
      <c r="C1773" s="786"/>
      <c r="D1773" s="786"/>
      <c r="E1773" s="786"/>
      <c r="F1773" s="786"/>
      <c r="G1773" s="786"/>
      <c r="H1773" s="786"/>
      <c r="I1773" s="786"/>
      <c r="J1773" s="786"/>
      <c r="K1773" s="786"/>
      <c r="L1773" s="786"/>
      <c r="M1773" s="786"/>
      <c r="N1773" s="786"/>
      <c r="O1773" s="786"/>
      <c r="P1773" s="786"/>
      <c r="Q1773" s="786"/>
      <c r="R1773" s="787"/>
      <c r="S1773" s="787"/>
      <c r="T1773" s="788"/>
      <c r="U1773" s="787" t="s">
        <v>1</v>
      </c>
      <c r="V1773" s="787"/>
      <c r="W1773" s="783"/>
      <c r="X1773" s="789"/>
      <c r="Y1773" s="789"/>
      <c r="Z1773" s="781"/>
      <c r="AA1773" s="782"/>
      <c r="AB1773" s="783"/>
      <c r="AC1773" s="781">
        <v>2300</v>
      </c>
      <c r="AD1773" s="782"/>
      <c r="AE1773" s="783"/>
      <c r="AF1773" s="784">
        <f t="shared" si="839"/>
        <v>0</v>
      </c>
      <c r="AG1773" s="784"/>
      <c r="AH1773" s="784"/>
      <c r="AI1773" s="784"/>
      <c r="AJ1773" s="784">
        <f t="shared" si="827"/>
        <v>0</v>
      </c>
      <c r="AK1773" s="784"/>
      <c r="AL1773" s="784"/>
      <c r="AM1773" s="784"/>
      <c r="AN1773" s="784">
        <f t="shared" si="828"/>
        <v>0</v>
      </c>
      <c r="AO1773" s="784"/>
      <c r="AP1773" s="784"/>
      <c r="AQ1773" s="784"/>
      <c r="AR1773" s="363"/>
      <c r="AS1773" s="785">
        <f t="shared" si="829"/>
        <v>0</v>
      </c>
      <c r="AT1773" s="785"/>
      <c r="AU1773" s="785"/>
      <c r="AV1773" s="785"/>
      <c r="AW1773" s="785">
        <f t="shared" si="830"/>
        <v>0</v>
      </c>
      <c r="AX1773" s="91"/>
      <c r="AY1773" s="116">
        <f t="shared" si="831"/>
        <v>0</v>
      </c>
      <c r="AZ1773" s="116">
        <f t="shared" si="832"/>
        <v>0</v>
      </c>
      <c r="BA1773" s="116">
        <f t="shared" si="833"/>
        <v>0</v>
      </c>
      <c r="BB1773" s="116">
        <f t="shared" si="834"/>
        <v>0</v>
      </c>
      <c r="BC1773" s="115">
        <f t="shared" si="840"/>
        <v>0</v>
      </c>
      <c r="BD1773" s="116">
        <f t="shared" si="835"/>
        <v>0</v>
      </c>
      <c r="BE1773" s="120">
        <f t="shared" si="841"/>
        <v>0</v>
      </c>
      <c r="BF1773" s="115">
        <f t="shared" si="842"/>
        <v>0</v>
      </c>
      <c r="BG1773" s="116">
        <f t="shared" si="836"/>
        <v>0</v>
      </c>
      <c r="BH1773" s="120">
        <f t="shared" si="843"/>
        <v>0</v>
      </c>
      <c r="BI1773" s="115">
        <f t="shared" si="844"/>
        <v>0</v>
      </c>
      <c r="BJ1773" s="116">
        <f t="shared" si="837"/>
        <v>0</v>
      </c>
      <c r="BK1773" s="120">
        <f t="shared" si="845"/>
        <v>0</v>
      </c>
      <c r="BL1773" s="120">
        <f t="shared" si="846"/>
        <v>0</v>
      </c>
      <c r="BN1773" s="375">
        <f t="shared" si="838"/>
        <v>0</v>
      </c>
      <c r="BP1773" s="380"/>
      <c r="DH1773" s="102"/>
    </row>
    <row r="1774" spans="1:112" hidden="1">
      <c r="A1774" s="110"/>
      <c r="B1774" s="786" t="s">
        <v>426</v>
      </c>
      <c r="C1774" s="786"/>
      <c r="D1774" s="786"/>
      <c r="E1774" s="786"/>
      <c r="F1774" s="786"/>
      <c r="G1774" s="786"/>
      <c r="H1774" s="786"/>
      <c r="I1774" s="786"/>
      <c r="J1774" s="786"/>
      <c r="K1774" s="786"/>
      <c r="L1774" s="786"/>
      <c r="M1774" s="786"/>
      <c r="N1774" s="786"/>
      <c r="O1774" s="786"/>
      <c r="P1774" s="786"/>
      <c r="Q1774" s="786"/>
      <c r="R1774" s="787"/>
      <c r="S1774" s="787"/>
      <c r="T1774" s="788"/>
      <c r="U1774" s="787" t="s">
        <v>1</v>
      </c>
      <c r="V1774" s="787"/>
      <c r="W1774" s="783"/>
      <c r="X1774" s="789"/>
      <c r="Y1774" s="789"/>
      <c r="Z1774" s="781"/>
      <c r="AA1774" s="782"/>
      <c r="AB1774" s="783"/>
      <c r="AC1774" s="781">
        <v>2750</v>
      </c>
      <c r="AD1774" s="782"/>
      <c r="AE1774" s="783"/>
      <c r="AF1774" s="784">
        <f t="shared" si="839"/>
        <v>0</v>
      </c>
      <c r="AG1774" s="784"/>
      <c r="AH1774" s="784"/>
      <c r="AI1774" s="784"/>
      <c r="AJ1774" s="784">
        <f t="shared" si="827"/>
        <v>0</v>
      </c>
      <c r="AK1774" s="784"/>
      <c r="AL1774" s="784"/>
      <c r="AM1774" s="784"/>
      <c r="AN1774" s="784">
        <f t="shared" si="828"/>
        <v>0</v>
      </c>
      <c r="AO1774" s="784"/>
      <c r="AP1774" s="784"/>
      <c r="AQ1774" s="784"/>
      <c r="AR1774" s="363"/>
      <c r="AS1774" s="785">
        <f t="shared" si="829"/>
        <v>0</v>
      </c>
      <c r="AT1774" s="785"/>
      <c r="AU1774" s="785"/>
      <c r="AV1774" s="785"/>
      <c r="AW1774" s="785">
        <f t="shared" si="830"/>
        <v>0</v>
      </c>
      <c r="AX1774" s="91"/>
      <c r="AY1774" s="116">
        <f t="shared" si="831"/>
        <v>0</v>
      </c>
      <c r="AZ1774" s="116">
        <f t="shared" si="832"/>
        <v>0</v>
      </c>
      <c r="BA1774" s="116">
        <f t="shared" si="833"/>
        <v>0</v>
      </c>
      <c r="BB1774" s="116">
        <f t="shared" si="834"/>
        <v>0</v>
      </c>
      <c r="BC1774" s="115">
        <f t="shared" si="840"/>
        <v>0</v>
      </c>
      <c r="BD1774" s="116">
        <f t="shared" si="835"/>
        <v>0</v>
      </c>
      <c r="BE1774" s="120">
        <f t="shared" si="841"/>
        <v>0</v>
      </c>
      <c r="BF1774" s="115">
        <f t="shared" si="842"/>
        <v>0</v>
      </c>
      <c r="BG1774" s="116">
        <f t="shared" si="836"/>
        <v>0</v>
      </c>
      <c r="BH1774" s="120">
        <f t="shared" si="843"/>
        <v>0</v>
      </c>
      <c r="BI1774" s="115">
        <f t="shared" si="844"/>
        <v>0</v>
      </c>
      <c r="BJ1774" s="116">
        <f t="shared" si="837"/>
        <v>0</v>
      </c>
      <c r="BK1774" s="120">
        <f t="shared" si="845"/>
        <v>0</v>
      </c>
      <c r="BL1774" s="120">
        <f t="shared" si="846"/>
        <v>0</v>
      </c>
      <c r="BN1774" s="375">
        <f t="shared" si="838"/>
        <v>0</v>
      </c>
      <c r="BP1774" s="380"/>
      <c r="DH1774" s="102"/>
    </row>
    <row r="1775" spans="1:112" hidden="1">
      <c r="A1775" s="110"/>
      <c r="B1775" s="786" t="s">
        <v>425</v>
      </c>
      <c r="C1775" s="786"/>
      <c r="D1775" s="786"/>
      <c r="E1775" s="786"/>
      <c r="F1775" s="786"/>
      <c r="G1775" s="786"/>
      <c r="H1775" s="786"/>
      <c r="I1775" s="786"/>
      <c r="J1775" s="786"/>
      <c r="K1775" s="786"/>
      <c r="L1775" s="786"/>
      <c r="M1775" s="786"/>
      <c r="N1775" s="786"/>
      <c r="O1775" s="786"/>
      <c r="P1775" s="786"/>
      <c r="Q1775" s="786"/>
      <c r="R1775" s="787"/>
      <c r="S1775" s="787"/>
      <c r="T1775" s="788"/>
      <c r="U1775" s="787" t="s">
        <v>1</v>
      </c>
      <c r="V1775" s="787"/>
      <c r="W1775" s="783"/>
      <c r="X1775" s="789"/>
      <c r="Y1775" s="789"/>
      <c r="Z1775" s="781"/>
      <c r="AA1775" s="782"/>
      <c r="AB1775" s="783"/>
      <c r="AC1775" s="781">
        <v>1850</v>
      </c>
      <c r="AD1775" s="782"/>
      <c r="AE1775" s="783"/>
      <c r="AF1775" s="784">
        <f t="shared" si="839"/>
        <v>0</v>
      </c>
      <c r="AG1775" s="784"/>
      <c r="AH1775" s="784"/>
      <c r="AI1775" s="784"/>
      <c r="AJ1775" s="784">
        <f t="shared" si="827"/>
        <v>0</v>
      </c>
      <c r="AK1775" s="784"/>
      <c r="AL1775" s="784"/>
      <c r="AM1775" s="784"/>
      <c r="AN1775" s="784">
        <f t="shared" si="828"/>
        <v>0</v>
      </c>
      <c r="AO1775" s="784"/>
      <c r="AP1775" s="784"/>
      <c r="AQ1775" s="784"/>
      <c r="AR1775" s="363"/>
      <c r="AS1775" s="785">
        <f t="shared" si="829"/>
        <v>0</v>
      </c>
      <c r="AT1775" s="785"/>
      <c r="AU1775" s="785"/>
      <c r="AV1775" s="785"/>
      <c r="AW1775" s="785">
        <f t="shared" si="830"/>
        <v>0</v>
      </c>
      <c r="AX1775" s="91"/>
      <c r="AY1775" s="116">
        <f t="shared" si="831"/>
        <v>0</v>
      </c>
      <c r="AZ1775" s="116">
        <f t="shared" si="832"/>
        <v>0</v>
      </c>
      <c r="BA1775" s="116">
        <f t="shared" si="833"/>
        <v>0</v>
      </c>
      <c r="BB1775" s="116">
        <f t="shared" si="834"/>
        <v>0</v>
      </c>
      <c r="BC1775" s="115">
        <f t="shared" si="840"/>
        <v>0</v>
      </c>
      <c r="BD1775" s="116">
        <f t="shared" si="835"/>
        <v>0</v>
      </c>
      <c r="BE1775" s="120">
        <f t="shared" si="841"/>
        <v>0</v>
      </c>
      <c r="BF1775" s="115">
        <f t="shared" si="842"/>
        <v>0</v>
      </c>
      <c r="BG1775" s="116">
        <f t="shared" si="836"/>
        <v>0</v>
      </c>
      <c r="BH1775" s="120">
        <f t="shared" si="843"/>
        <v>0</v>
      </c>
      <c r="BI1775" s="115">
        <f t="shared" si="844"/>
        <v>0</v>
      </c>
      <c r="BJ1775" s="116">
        <f t="shared" si="837"/>
        <v>0</v>
      </c>
      <c r="BK1775" s="120">
        <f t="shared" si="845"/>
        <v>0</v>
      </c>
      <c r="BL1775" s="120">
        <f t="shared" si="846"/>
        <v>0</v>
      </c>
      <c r="BN1775" s="375">
        <f t="shared" si="838"/>
        <v>0</v>
      </c>
      <c r="BP1775" s="380"/>
      <c r="DH1775" s="102"/>
    </row>
    <row r="1776" spans="1:112" hidden="1">
      <c r="A1776" s="110"/>
      <c r="B1776" s="786" t="s">
        <v>430</v>
      </c>
      <c r="C1776" s="786"/>
      <c r="D1776" s="786"/>
      <c r="E1776" s="786"/>
      <c r="F1776" s="786"/>
      <c r="G1776" s="786"/>
      <c r="H1776" s="786"/>
      <c r="I1776" s="786"/>
      <c r="J1776" s="786"/>
      <c r="K1776" s="786"/>
      <c r="L1776" s="786"/>
      <c r="M1776" s="786"/>
      <c r="N1776" s="786"/>
      <c r="O1776" s="786"/>
      <c r="P1776" s="786"/>
      <c r="Q1776" s="786"/>
      <c r="R1776" s="787"/>
      <c r="S1776" s="787"/>
      <c r="T1776" s="788"/>
      <c r="U1776" s="787" t="s">
        <v>1</v>
      </c>
      <c r="V1776" s="787"/>
      <c r="W1776" s="783"/>
      <c r="X1776" s="789"/>
      <c r="Y1776" s="789"/>
      <c r="Z1776" s="781"/>
      <c r="AA1776" s="782"/>
      <c r="AB1776" s="783"/>
      <c r="AC1776" s="781">
        <v>2850</v>
      </c>
      <c r="AD1776" s="782"/>
      <c r="AE1776" s="783"/>
      <c r="AF1776" s="784">
        <f t="shared" si="839"/>
        <v>0</v>
      </c>
      <c r="AG1776" s="784"/>
      <c r="AH1776" s="784"/>
      <c r="AI1776" s="784"/>
      <c r="AJ1776" s="784">
        <f t="shared" si="827"/>
        <v>0</v>
      </c>
      <c r="AK1776" s="784"/>
      <c r="AL1776" s="784"/>
      <c r="AM1776" s="784"/>
      <c r="AN1776" s="784">
        <f t="shared" si="828"/>
        <v>0</v>
      </c>
      <c r="AO1776" s="784"/>
      <c r="AP1776" s="784"/>
      <c r="AQ1776" s="784"/>
      <c r="AR1776" s="363"/>
      <c r="AS1776" s="785">
        <f t="shared" si="829"/>
        <v>0</v>
      </c>
      <c r="AT1776" s="785"/>
      <c r="AU1776" s="785"/>
      <c r="AV1776" s="785"/>
      <c r="AW1776" s="785">
        <f t="shared" si="830"/>
        <v>0</v>
      </c>
      <c r="AX1776" s="91"/>
      <c r="AY1776" s="116">
        <f t="shared" si="831"/>
        <v>0</v>
      </c>
      <c r="AZ1776" s="116">
        <f t="shared" si="832"/>
        <v>0</v>
      </c>
      <c r="BA1776" s="116">
        <f t="shared" si="833"/>
        <v>0</v>
      </c>
      <c r="BB1776" s="116">
        <f t="shared" si="834"/>
        <v>0</v>
      </c>
      <c r="BC1776" s="115">
        <f t="shared" si="840"/>
        <v>0</v>
      </c>
      <c r="BD1776" s="116">
        <f t="shared" si="835"/>
        <v>0</v>
      </c>
      <c r="BE1776" s="120">
        <f t="shared" si="841"/>
        <v>0</v>
      </c>
      <c r="BF1776" s="115">
        <f t="shared" si="842"/>
        <v>0</v>
      </c>
      <c r="BG1776" s="116">
        <f t="shared" si="836"/>
        <v>0</v>
      </c>
      <c r="BH1776" s="120">
        <f t="shared" si="843"/>
        <v>0</v>
      </c>
      <c r="BI1776" s="115">
        <f t="shared" si="844"/>
        <v>0</v>
      </c>
      <c r="BJ1776" s="116">
        <f t="shared" si="837"/>
        <v>0</v>
      </c>
      <c r="BK1776" s="120">
        <f t="shared" si="845"/>
        <v>0</v>
      </c>
      <c r="BL1776" s="120">
        <f t="shared" si="846"/>
        <v>0</v>
      </c>
      <c r="BN1776" s="375">
        <f t="shared" si="838"/>
        <v>0</v>
      </c>
      <c r="BP1776" s="380"/>
      <c r="DH1776" s="102"/>
    </row>
    <row r="1777" spans="1:112" hidden="1">
      <c r="A1777" s="110"/>
      <c r="B1777" s="786" t="s">
        <v>429</v>
      </c>
      <c r="C1777" s="786"/>
      <c r="D1777" s="786"/>
      <c r="E1777" s="786"/>
      <c r="F1777" s="786"/>
      <c r="G1777" s="786"/>
      <c r="H1777" s="786"/>
      <c r="I1777" s="786"/>
      <c r="J1777" s="786"/>
      <c r="K1777" s="786"/>
      <c r="L1777" s="786"/>
      <c r="M1777" s="786"/>
      <c r="N1777" s="786"/>
      <c r="O1777" s="786"/>
      <c r="P1777" s="786"/>
      <c r="Q1777" s="786"/>
      <c r="R1777" s="787"/>
      <c r="S1777" s="787"/>
      <c r="T1777" s="788"/>
      <c r="U1777" s="787" t="s">
        <v>1</v>
      </c>
      <c r="V1777" s="787"/>
      <c r="W1777" s="783"/>
      <c r="X1777" s="789"/>
      <c r="Y1777" s="789"/>
      <c r="Z1777" s="781"/>
      <c r="AA1777" s="782"/>
      <c r="AB1777" s="783"/>
      <c r="AC1777" s="781">
        <v>3250</v>
      </c>
      <c r="AD1777" s="782"/>
      <c r="AE1777" s="783"/>
      <c r="AF1777" s="784">
        <f t="shared" si="839"/>
        <v>0</v>
      </c>
      <c r="AG1777" s="784"/>
      <c r="AH1777" s="784"/>
      <c r="AI1777" s="784"/>
      <c r="AJ1777" s="784">
        <f t="shared" si="827"/>
        <v>0</v>
      </c>
      <c r="AK1777" s="784"/>
      <c r="AL1777" s="784"/>
      <c r="AM1777" s="784"/>
      <c r="AN1777" s="784">
        <f t="shared" si="828"/>
        <v>0</v>
      </c>
      <c r="AO1777" s="784"/>
      <c r="AP1777" s="784"/>
      <c r="AQ1777" s="784"/>
      <c r="AR1777" s="363"/>
      <c r="AS1777" s="785">
        <f t="shared" si="829"/>
        <v>0</v>
      </c>
      <c r="AT1777" s="785"/>
      <c r="AU1777" s="785"/>
      <c r="AV1777" s="785"/>
      <c r="AW1777" s="785">
        <f t="shared" si="830"/>
        <v>0</v>
      </c>
      <c r="AX1777" s="91"/>
      <c r="AY1777" s="116">
        <f t="shared" si="831"/>
        <v>0</v>
      </c>
      <c r="AZ1777" s="116">
        <f t="shared" si="832"/>
        <v>0</v>
      </c>
      <c r="BA1777" s="116">
        <f t="shared" si="833"/>
        <v>0</v>
      </c>
      <c r="BB1777" s="116">
        <f t="shared" si="834"/>
        <v>0</v>
      </c>
      <c r="BC1777" s="115">
        <f t="shared" si="840"/>
        <v>0</v>
      </c>
      <c r="BD1777" s="116">
        <f t="shared" si="835"/>
        <v>0</v>
      </c>
      <c r="BE1777" s="120">
        <f t="shared" si="841"/>
        <v>0</v>
      </c>
      <c r="BF1777" s="115">
        <f t="shared" si="842"/>
        <v>0</v>
      </c>
      <c r="BG1777" s="116">
        <f t="shared" si="836"/>
        <v>0</v>
      </c>
      <c r="BH1777" s="120">
        <f t="shared" si="843"/>
        <v>0</v>
      </c>
      <c r="BI1777" s="115">
        <f t="shared" si="844"/>
        <v>0</v>
      </c>
      <c r="BJ1777" s="116">
        <f t="shared" si="837"/>
        <v>0</v>
      </c>
      <c r="BK1777" s="120">
        <f t="shared" si="845"/>
        <v>0</v>
      </c>
      <c r="BL1777" s="120">
        <f t="shared" si="846"/>
        <v>0</v>
      </c>
      <c r="BN1777" s="375">
        <f t="shared" si="838"/>
        <v>0</v>
      </c>
      <c r="BP1777" s="380"/>
      <c r="DH1777" s="102"/>
    </row>
    <row r="1778" spans="1:112" hidden="1">
      <c r="A1778" s="110"/>
      <c r="B1778" s="786" t="s">
        <v>403</v>
      </c>
      <c r="C1778" s="786"/>
      <c r="D1778" s="786"/>
      <c r="E1778" s="786"/>
      <c r="F1778" s="786"/>
      <c r="G1778" s="786"/>
      <c r="H1778" s="786"/>
      <c r="I1778" s="786"/>
      <c r="J1778" s="786"/>
      <c r="K1778" s="786"/>
      <c r="L1778" s="786"/>
      <c r="M1778" s="786"/>
      <c r="N1778" s="786"/>
      <c r="O1778" s="786"/>
      <c r="P1778" s="786"/>
      <c r="Q1778" s="786"/>
      <c r="R1778" s="787"/>
      <c r="S1778" s="787"/>
      <c r="T1778" s="788"/>
      <c r="U1778" s="787" t="s">
        <v>1</v>
      </c>
      <c r="V1778" s="787"/>
      <c r="W1778" s="783"/>
      <c r="X1778" s="789"/>
      <c r="Y1778" s="789"/>
      <c r="Z1778" s="781"/>
      <c r="AA1778" s="782"/>
      <c r="AB1778" s="783"/>
      <c r="AC1778" s="781">
        <v>1200</v>
      </c>
      <c r="AD1778" s="782"/>
      <c r="AE1778" s="783"/>
      <c r="AF1778" s="784">
        <f t="shared" si="839"/>
        <v>0</v>
      </c>
      <c r="AG1778" s="784"/>
      <c r="AH1778" s="784"/>
      <c r="AI1778" s="784"/>
      <c r="AJ1778" s="784">
        <f t="shared" si="827"/>
        <v>0</v>
      </c>
      <c r="AK1778" s="784"/>
      <c r="AL1778" s="784"/>
      <c r="AM1778" s="784"/>
      <c r="AN1778" s="784">
        <f t="shared" si="828"/>
        <v>0</v>
      </c>
      <c r="AO1778" s="784"/>
      <c r="AP1778" s="784"/>
      <c r="AQ1778" s="784"/>
      <c r="AR1778" s="363"/>
      <c r="AS1778" s="785">
        <f t="shared" si="829"/>
        <v>0</v>
      </c>
      <c r="AT1778" s="785"/>
      <c r="AU1778" s="785"/>
      <c r="AV1778" s="785"/>
      <c r="AW1778" s="785">
        <f t="shared" si="830"/>
        <v>0</v>
      </c>
      <c r="AX1778" s="91"/>
      <c r="AY1778" s="116">
        <f t="shared" si="831"/>
        <v>0</v>
      </c>
      <c r="AZ1778" s="116">
        <f t="shared" si="832"/>
        <v>0</v>
      </c>
      <c r="BA1778" s="116">
        <f t="shared" si="833"/>
        <v>0</v>
      </c>
      <c r="BB1778" s="116">
        <f t="shared" si="834"/>
        <v>0</v>
      </c>
      <c r="BC1778" s="115">
        <f t="shared" si="840"/>
        <v>0</v>
      </c>
      <c r="BD1778" s="116">
        <f t="shared" si="835"/>
        <v>0</v>
      </c>
      <c r="BE1778" s="120">
        <f t="shared" si="841"/>
        <v>0</v>
      </c>
      <c r="BF1778" s="115">
        <f t="shared" si="842"/>
        <v>0</v>
      </c>
      <c r="BG1778" s="116">
        <f t="shared" si="836"/>
        <v>0</v>
      </c>
      <c r="BH1778" s="120">
        <f t="shared" si="843"/>
        <v>0</v>
      </c>
      <c r="BI1778" s="115">
        <f t="shared" si="844"/>
        <v>0</v>
      </c>
      <c r="BJ1778" s="116">
        <f t="shared" si="837"/>
        <v>0</v>
      </c>
      <c r="BK1778" s="120">
        <f t="shared" si="845"/>
        <v>0</v>
      </c>
      <c r="BL1778" s="120">
        <f t="shared" si="846"/>
        <v>0</v>
      </c>
      <c r="BN1778" s="375">
        <f t="shared" si="838"/>
        <v>0</v>
      </c>
      <c r="BP1778" s="380"/>
      <c r="DH1778" s="102"/>
    </row>
    <row r="1779" spans="1:112" hidden="1">
      <c r="A1779" s="110"/>
      <c r="B1779" s="786" t="s">
        <v>405</v>
      </c>
      <c r="C1779" s="786"/>
      <c r="D1779" s="786"/>
      <c r="E1779" s="786"/>
      <c r="F1779" s="786"/>
      <c r="G1779" s="786"/>
      <c r="H1779" s="786"/>
      <c r="I1779" s="786"/>
      <c r="J1779" s="786"/>
      <c r="K1779" s="786"/>
      <c r="L1779" s="786"/>
      <c r="M1779" s="786"/>
      <c r="N1779" s="786"/>
      <c r="O1779" s="786"/>
      <c r="P1779" s="786"/>
      <c r="Q1779" s="786"/>
      <c r="R1779" s="787"/>
      <c r="S1779" s="787"/>
      <c r="T1779" s="788"/>
      <c r="U1779" s="787" t="s">
        <v>1</v>
      </c>
      <c r="V1779" s="787"/>
      <c r="W1779" s="783"/>
      <c r="X1779" s="789"/>
      <c r="Y1779" s="789"/>
      <c r="Z1779" s="781"/>
      <c r="AA1779" s="782"/>
      <c r="AB1779" s="783"/>
      <c r="AC1779" s="781">
        <v>400</v>
      </c>
      <c r="AD1779" s="782"/>
      <c r="AE1779" s="783"/>
      <c r="AF1779" s="784">
        <f t="shared" si="839"/>
        <v>0</v>
      </c>
      <c r="AG1779" s="784"/>
      <c r="AH1779" s="784"/>
      <c r="AI1779" s="784"/>
      <c r="AJ1779" s="784">
        <f t="shared" si="827"/>
        <v>0</v>
      </c>
      <c r="AK1779" s="784"/>
      <c r="AL1779" s="784"/>
      <c r="AM1779" s="784"/>
      <c r="AN1779" s="784">
        <f t="shared" si="828"/>
        <v>0</v>
      </c>
      <c r="AO1779" s="784"/>
      <c r="AP1779" s="784"/>
      <c r="AQ1779" s="784"/>
      <c r="AR1779" s="363"/>
      <c r="AS1779" s="785">
        <f t="shared" si="829"/>
        <v>0</v>
      </c>
      <c r="AT1779" s="785"/>
      <c r="AU1779" s="785"/>
      <c r="AV1779" s="785"/>
      <c r="AW1779" s="785">
        <f t="shared" si="830"/>
        <v>0</v>
      </c>
      <c r="AX1779" s="91"/>
      <c r="AY1779" s="116">
        <f t="shared" si="831"/>
        <v>0</v>
      </c>
      <c r="AZ1779" s="116">
        <f t="shared" si="832"/>
        <v>0</v>
      </c>
      <c r="BA1779" s="116">
        <f t="shared" si="833"/>
        <v>0</v>
      </c>
      <c r="BB1779" s="116">
        <f t="shared" si="834"/>
        <v>0</v>
      </c>
      <c r="BC1779" s="115">
        <f t="shared" si="840"/>
        <v>0</v>
      </c>
      <c r="BD1779" s="116">
        <f t="shared" si="835"/>
        <v>0</v>
      </c>
      <c r="BE1779" s="120">
        <f t="shared" si="841"/>
        <v>0</v>
      </c>
      <c r="BF1779" s="115">
        <f t="shared" si="842"/>
        <v>0</v>
      </c>
      <c r="BG1779" s="116">
        <f t="shared" si="836"/>
        <v>0</v>
      </c>
      <c r="BH1779" s="120">
        <f t="shared" si="843"/>
        <v>0</v>
      </c>
      <c r="BI1779" s="115">
        <f t="shared" si="844"/>
        <v>0</v>
      </c>
      <c r="BJ1779" s="116">
        <f t="shared" si="837"/>
        <v>0</v>
      </c>
      <c r="BK1779" s="120">
        <f t="shared" si="845"/>
        <v>0</v>
      </c>
      <c r="BL1779" s="120">
        <f t="shared" si="846"/>
        <v>0</v>
      </c>
      <c r="BN1779" s="375">
        <f t="shared" si="838"/>
        <v>0</v>
      </c>
      <c r="BP1779" s="380"/>
      <c r="DH1779" s="102"/>
    </row>
    <row r="1780" spans="1:112" hidden="1">
      <c r="A1780" s="110"/>
      <c r="B1780" s="786"/>
      <c r="C1780" s="786"/>
      <c r="D1780" s="786"/>
      <c r="E1780" s="786"/>
      <c r="F1780" s="786"/>
      <c r="G1780" s="786"/>
      <c r="H1780" s="786"/>
      <c r="I1780" s="786"/>
      <c r="J1780" s="786"/>
      <c r="K1780" s="786"/>
      <c r="L1780" s="786"/>
      <c r="M1780" s="786"/>
      <c r="N1780" s="786"/>
      <c r="O1780" s="786"/>
      <c r="P1780" s="786"/>
      <c r="Q1780" s="786"/>
      <c r="R1780" s="787"/>
      <c r="S1780" s="787"/>
      <c r="T1780" s="788"/>
      <c r="U1780" s="787"/>
      <c r="V1780" s="787"/>
      <c r="W1780" s="783"/>
      <c r="X1780" s="789"/>
      <c r="Y1780" s="789"/>
      <c r="Z1780" s="781"/>
      <c r="AA1780" s="782"/>
      <c r="AB1780" s="783"/>
      <c r="AC1780" s="781"/>
      <c r="AD1780" s="782"/>
      <c r="AE1780" s="783"/>
      <c r="AF1780" s="784">
        <f t="shared" si="839"/>
        <v>0</v>
      </c>
      <c r="AG1780" s="784"/>
      <c r="AH1780" s="784"/>
      <c r="AI1780" s="784"/>
      <c r="AJ1780" s="784">
        <f t="shared" si="827"/>
        <v>0</v>
      </c>
      <c r="AK1780" s="784"/>
      <c r="AL1780" s="784"/>
      <c r="AM1780" s="784"/>
      <c r="AN1780" s="784">
        <f t="shared" si="828"/>
        <v>0</v>
      </c>
      <c r="AO1780" s="784"/>
      <c r="AP1780" s="784"/>
      <c r="AQ1780" s="784"/>
      <c r="AR1780" s="363"/>
      <c r="AS1780" s="785">
        <f t="shared" si="829"/>
        <v>0</v>
      </c>
      <c r="AT1780" s="785"/>
      <c r="AU1780" s="785"/>
      <c r="AV1780" s="785"/>
      <c r="AW1780" s="785">
        <f t="shared" si="830"/>
        <v>0</v>
      </c>
      <c r="AX1780" s="91"/>
      <c r="AY1780" s="116">
        <f t="shared" si="831"/>
        <v>0</v>
      </c>
      <c r="AZ1780" s="116">
        <f t="shared" si="832"/>
        <v>0</v>
      </c>
      <c r="BA1780" s="116">
        <f t="shared" si="833"/>
        <v>0</v>
      </c>
      <c r="BB1780" s="116">
        <f t="shared" si="834"/>
        <v>0</v>
      </c>
      <c r="BC1780" s="115">
        <f t="shared" si="840"/>
        <v>0</v>
      </c>
      <c r="BD1780" s="116">
        <f t="shared" si="835"/>
        <v>0</v>
      </c>
      <c r="BE1780" s="120">
        <f t="shared" si="841"/>
        <v>0</v>
      </c>
      <c r="BF1780" s="115">
        <f t="shared" si="842"/>
        <v>0</v>
      </c>
      <c r="BG1780" s="116">
        <f t="shared" si="836"/>
        <v>0</v>
      </c>
      <c r="BH1780" s="120">
        <f t="shared" si="843"/>
        <v>0</v>
      </c>
      <c r="BI1780" s="115">
        <f t="shared" si="844"/>
        <v>0</v>
      </c>
      <c r="BJ1780" s="116">
        <f t="shared" si="837"/>
        <v>0</v>
      </c>
      <c r="BK1780" s="120">
        <f t="shared" si="845"/>
        <v>0</v>
      </c>
      <c r="BL1780" s="120">
        <f t="shared" si="846"/>
        <v>0</v>
      </c>
      <c r="BN1780" s="375">
        <f t="shared" si="838"/>
        <v>0</v>
      </c>
      <c r="BP1780" s="380"/>
      <c r="DH1780" s="102"/>
    </row>
    <row r="1781" spans="1:112" hidden="1">
      <c r="A1781" s="110"/>
      <c r="B1781" s="786"/>
      <c r="C1781" s="786"/>
      <c r="D1781" s="786"/>
      <c r="E1781" s="786"/>
      <c r="F1781" s="786"/>
      <c r="G1781" s="786"/>
      <c r="H1781" s="786"/>
      <c r="I1781" s="786"/>
      <c r="J1781" s="786"/>
      <c r="K1781" s="786"/>
      <c r="L1781" s="786"/>
      <c r="M1781" s="786"/>
      <c r="N1781" s="786"/>
      <c r="O1781" s="786"/>
      <c r="P1781" s="786"/>
      <c r="Q1781" s="786"/>
      <c r="R1781" s="787"/>
      <c r="S1781" s="787"/>
      <c r="T1781" s="788"/>
      <c r="U1781" s="787"/>
      <c r="V1781" s="787"/>
      <c r="W1781" s="783"/>
      <c r="X1781" s="789"/>
      <c r="Y1781" s="789"/>
      <c r="Z1781" s="781"/>
      <c r="AA1781" s="782"/>
      <c r="AB1781" s="783"/>
      <c r="AC1781" s="781"/>
      <c r="AD1781" s="782"/>
      <c r="AE1781" s="783"/>
      <c r="AF1781" s="784">
        <f t="shared" si="839"/>
        <v>0</v>
      </c>
      <c r="AG1781" s="784"/>
      <c r="AH1781" s="784"/>
      <c r="AI1781" s="784"/>
      <c r="AJ1781" s="784">
        <f t="shared" si="827"/>
        <v>0</v>
      </c>
      <c r="AK1781" s="784"/>
      <c r="AL1781" s="784"/>
      <c r="AM1781" s="784"/>
      <c r="AN1781" s="784">
        <f t="shared" si="828"/>
        <v>0</v>
      </c>
      <c r="AO1781" s="784"/>
      <c r="AP1781" s="784"/>
      <c r="AQ1781" s="784"/>
      <c r="AR1781" s="363"/>
      <c r="AS1781" s="785">
        <f t="shared" si="829"/>
        <v>0</v>
      </c>
      <c r="AT1781" s="785"/>
      <c r="AU1781" s="785"/>
      <c r="AV1781" s="785"/>
      <c r="AW1781" s="785">
        <f t="shared" si="830"/>
        <v>0</v>
      </c>
      <c r="AX1781" s="91"/>
      <c r="AY1781" s="116">
        <f t="shared" si="831"/>
        <v>0</v>
      </c>
      <c r="AZ1781" s="116">
        <f t="shared" si="832"/>
        <v>0</v>
      </c>
      <c r="BA1781" s="116">
        <f t="shared" si="833"/>
        <v>0</v>
      </c>
      <c r="BB1781" s="116">
        <f t="shared" si="834"/>
        <v>0</v>
      </c>
      <c r="BC1781" s="115">
        <f t="shared" si="840"/>
        <v>0</v>
      </c>
      <c r="BD1781" s="116">
        <f t="shared" si="835"/>
        <v>0</v>
      </c>
      <c r="BE1781" s="120">
        <f t="shared" si="841"/>
        <v>0</v>
      </c>
      <c r="BF1781" s="115">
        <f t="shared" si="842"/>
        <v>0</v>
      </c>
      <c r="BG1781" s="116">
        <f t="shared" si="836"/>
        <v>0</v>
      </c>
      <c r="BH1781" s="120">
        <f t="shared" si="843"/>
        <v>0</v>
      </c>
      <c r="BI1781" s="115">
        <f t="shared" si="844"/>
        <v>0</v>
      </c>
      <c r="BJ1781" s="116">
        <f t="shared" si="837"/>
        <v>0</v>
      </c>
      <c r="BK1781" s="120">
        <f t="shared" si="845"/>
        <v>0</v>
      </c>
      <c r="BL1781" s="120">
        <f t="shared" si="846"/>
        <v>0</v>
      </c>
      <c r="BN1781" s="375">
        <f t="shared" si="838"/>
        <v>0</v>
      </c>
      <c r="BP1781" s="380"/>
      <c r="DH1781" s="102"/>
    </row>
    <row r="1782" spans="1:112" hidden="1">
      <c r="A1782" s="110"/>
      <c r="B1782" s="801" t="s">
        <v>1039</v>
      </c>
      <c r="C1782" s="801"/>
      <c r="D1782" s="801"/>
      <c r="E1782" s="801"/>
      <c r="F1782" s="801"/>
      <c r="G1782" s="801"/>
      <c r="H1782" s="801"/>
      <c r="I1782" s="801"/>
      <c r="J1782" s="801"/>
      <c r="K1782" s="801"/>
      <c r="L1782" s="801"/>
      <c r="M1782" s="801"/>
      <c r="N1782" s="801"/>
      <c r="O1782" s="801"/>
      <c r="P1782" s="801"/>
      <c r="Q1782" s="801"/>
      <c r="R1782" s="787"/>
      <c r="S1782" s="787"/>
      <c r="T1782" s="788"/>
      <c r="U1782" s="787"/>
      <c r="V1782" s="787"/>
      <c r="W1782" s="783"/>
      <c r="X1782" s="789"/>
      <c r="Y1782" s="789"/>
      <c r="Z1782" s="781"/>
      <c r="AA1782" s="782"/>
      <c r="AB1782" s="783"/>
      <c r="AC1782" s="781"/>
      <c r="AD1782" s="782"/>
      <c r="AE1782" s="783"/>
      <c r="AF1782" s="784">
        <f t="shared" si="839"/>
        <v>0</v>
      </c>
      <c r="AG1782" s="784"/>
      <c r="AH1782" s="784"/>
      <c r="AI1782" s="784"/>
      <c r="AJ1782" s="784">
        <f t="shared" si="827"/>
        <v>0</v>
      </c>
      <c r="AK1782" s="784"/>
      <c r="AL1782" s="784"/>
      <c r="AM1782" s="784"/>
      <c r="AN1782" s="784">
        <f t="shared" si="828"/>
        <v>0</v>
      </c>
      <c r="AO1782" s="784"/>
      <c r="AP1782" s="784"/>
      <c r="AQ1782" s="784"/>
      <c r="AR1782" s="363"/>
      <c r="AS1782" s="785">
        <f t="shared" si="829"/>
        <v>0</v>
      </c>
      <c r="AT1782" s="785"/>
      <c r="AU1782" s="785"/>
      <c r="AV1782" s="785"/>
      <c r="AW1782" s="785">
        <f t="shared" si="830"/>
        <v>0</v>
      </c>
      <c r="AX1782" s="91"/>
      <c r="AY1782" s="116">
        <f t="shared" si="831"/>
        <v>0</v>
      </c>
      <c r="AZ1782" s="116">
        <f t="shared" si="832"/>
        <v>0</v>
      </c>
      <c r="BA1782" s="116">
        <f t="shared" si="833"/>
        <v>0</v>
      </c>
      <c r="BB1782" s="116">
        <f t="shared" si="834"/>
        <v>0</v>
      </c>
      <c r="BC1782" s="115">
        <f t="shared" si="840"/>
        <v>0</v>
      </c>
      <c r="BD1782" s="116">
        <f t="shared" si="835"/>
        <v>0</v>
      </c>
      <c r="BE1782" s="120">
        <f t="shared" si="841"/>
        <v>0</v>
      </c>
      <c r="BF1782" s="115">
        <f t="shared" si="842"/>
        <v>0</v>
      </c>
      <c r="BG1782" s="116">
        <f t="shared" si="836"/>
        <v>0</v>
      </c>
      <c r="BH1782" s="120">
        <f t="shared" si="843"/>
        <v>0</v>
      </c>
      <c r="BI1782" s="115">
        <f t="shared" si="844"/>
        <v>0</v>
      </c>
      <c r="BJ1782" s="116">
        <f t="shared" si="837"/>
        <v>0</v>
      </c>
      <c r="BK1782" s="120">
        <f t="shared" si="845"/>
        <v>0</v>
      </c>
      <c r="BL1782" s="120">
        <f t="shared" si="846"/>
        <v>0</v>
      </c>
      <c r="BN1782" s="375">
        <f t="shared" si="838"/>
        <v>0</v>
      </c>
      <c r="BP1782" s="380"/>
      <c r="DH1782" s="102"/>
    </row>
    <row r="1783" spans="1:112" hidden="1">
      <c r="A1783" s="110"/>
      <c r="B1783" s="786" t="s">
        <v>404</v>
      </c>
      <c r="C1783" s="786"/>
      <c r="D1783" s="786"/>
      <c r="E1783" s="786"/>
      <c r="F1783" s="786"/>
      <c r="G1783" s="786"/>
      <c r="H1783" s="786"/>
      <c r="I1783" s="786"/>
      <c r="J1783" s="786"/>
      <c r="K1783" s="786"/>
      <c r="L1783" s="786"/>
      <c r="M1783" s="786"/>
      <c r="N1783" s="786"/>
      <c r="O1783" s="786"/>
      <c r="P1783" s="786"/>
      <c r="Q1783" s="786"/>
      <c r="R1783" s="787"/>
      <c r="S1783" s="787"/>
      <c r="T1783" s="788"/>
      <c r="U1783" s="787" t="s">
        <v>1</v>
      </c>
      <c r="V1783" s="787"/>
      <c r="W1783" s="783"/>
      <c r="X1783" s="789"/>
      <c r="Y1783" s="789"/>
      <c r="Z1783" s="781"/>
      <c r="AA1783" s="782"/>
      <c r="AB1783" s="783"/>
      <c r="AC1783" s="781">
        <v>250</v>
      </c>
      <c r="AD1783" s="782"/>
      <c r="AE1783" s="783"/>
      <c r="AF1783" s="784">
        <f t="shared" si="839"/>
        <v>0</v>
      </c>
      <c r="AG1783" s="784"/>
      <c r="AH1783" s="784"/>
      <c r="AI1783" s="784"/>
      <c r="AJ1783" s="784">
        <f t="shared" si="827"/>
        <v>0</v>
      </c>
      <c r="AK1783" s="784"/>
      <c r="AL1783" s="784"/>
      <c r="AM1783" s="784"/>
      <c r="AN1783" s="784">
        <f t="shared" si="828"/>
        <v>0</v>
      </c>
      <c r="AO1783" s="784"/>
      <c r="AP1783" s="784"/>
      <c r="AQ1783" s="784"/>
      <c r="AR1783" s="363"/>
      <c r="AS1783" s="785">
        <f t="shared" si="829"/>
        <v>0</v>
      </c>
      <c r="AT1783" s="785"/>
      <c r="AU1783" s="785"/>
      <c r="AV1783" s="785"/>
      <c r="AW1783" s="785">
        <f t="shared" si="830"/>
        <v>0</v>
      </c>
      <c r="AX1783" s="91"/>
      <c r="AY1783" s="116">
        <f t="shared" si="831"/>
        <v>0</v>
      </c>
      <c r="AZ1783" s="116">
        <f t="shared" si="832"/>
        <v>0</v>
      </c>
      <c r="BA1783" s="116">
        <f t="shared" si="833"/>
        <v>0</v>
      </c>
      <c r="BB1783" s="116">
        <f t="shared" si="834"/>
        <v>0</v>
      </c>
      <c r="BC1783" s="115">
        <f t="shared" si="840"/>
        <v>0</v>
      </c>
      <c r="BD1783" s="116">
        <f t="shared" si="835"/>
        <v>0</v>
      </c>
      <c r="BE1783" s="120">
        <f t="shared" si="841"/>
        <v>0</v>
      </c>
      <c r="BF1783" s="115">
        <f t="shared" si="842"/>
        <v>0</v>
      </c>
      <c r="BG1783" s="116">
        <f t="shared" si="836"/>
        <v>0</v>
      </c>
      <c r="BH1783" s="120">
        <f t="shared" si="843"/>
        <v>0</v>
      </c>
      <c r="BI1783" s="115">
        <f t="shared" si="844"/>
        <v>0</v>
      </c>
      <c r="BJ1783" s="116">
        <f t="shared" si="837"/>
        <v>0</v>
      </c>
      <c r="BK1783" s="120">
        <f t="shared" si="845"/>
        <v>0</v>
      </c>
      <c r="BL1783" s="120">
        <f t="shared" si="846"/>
        <v>0</v>
      </c>
      <c r="BN1783" s="375">
        <f t="shared" si="838"/>
        <v>0</v>
      </c>
      <c r="BP1783" s="380"/>
      <c r="DH1783" s="102"/>
    </row>
    <row r="1784" spans="1:112" hidden="1">
      <c r="A1784" s="110"/>
      <c r="B1784" s="786" t="s">
        <v>21</v>
      </c>
      <c r="C1784" s="786"/>
      <c r="D1784" s="786"/>
      <c r="E1784" s="786"/>
      <c r="F1784" s="786"/>
      <c r="G1784" s="786"/>
      <c r="H1784" s="786"/>
      <c r="I1784" s="786"/>
      <c r="J1784" s="786"/>
      <c r="K1784" s="786"/>
      <c r="L1784" s="786"/>
      <c r="M1784" s="786"/>
      <c r="N1784" s="786"/>
      <c r="O1784" s="786"/>
      <c r="P1784" s="786"/>
      <c r="Q1784" s="786"/>
      <c r="R1784" s="787"/>
      <c r="S1784" s="787"/>
      <c r="T1784" s="788"/>
      <c r="U1784" s="787" t="s">
        <v>1</v>
      </c>
      <c r="V1784" s="787" t="s">
        <v>1</v>
      </c>
      <c r="W1784" s="783">
        <v>50</v>
      </c>
      <c r="X1784" s="789"/>
      <c r="Y1784" s="789"/>
      <c r="Z1784" s="781">
        <v>75</v>
      </c>
      <c r="AA1784" s="782"/>
      <c r="AB1784" s="783">
        <v>50</v>
      </c>
      <c r="AC1784" s="781"/>
      <c r="AD1784" s="782"/>
      <c r="AE1784" s="783"/>
      <c r="AF1784" s="784">
        <f t="shared" si="839"/>
        <v>0</v>
      </c>
      <c r="AG1784" s="784"/>
      <c r="AH1784" s="784"/>
      <c r="AI1784" s="784"/>
      <c r="AJ1784" s="784">
        <f t="shared" si="827"/>
        <v>0</v>
      </c>
      <c r="AK1784" s="784"/>
      <c r="AL1784" s="784"/>
      <c r="AM1784" s="784"/>
      <c r="AN1784" s="784">
        <f t="shared" si="828"/>
        <v>0</v>
      </c>
      <c r="AO1784" s="784"/>
      <c r="AP1784" s="784"/>
      <c r="AQ1784" s="784"/>
      <c r="AR1784" s="363"/>
      <c r="AS1784" s="785">
        <f t="shared" si="829"/>
        <v>0</v>
      </c>
      <c r="AT1784" s="785"/>
      <c r="AU1784" s="785"/>
      <c r="AV1784" s="785"/>
      <c r="AW1784" s="785">
        <f t="shared" si="830"/>
        <v>0</v>
      </c>
      <c r="AX1784" s="91"/>
      <c r="AY1784" s="116">
        <f t="shared" si="831"/>
        <v>0</v>
      </c>
      <c r="AZ1784" s="116">
        <f t="shared" si="832"/>
        <v>0</v>
      </c>
      <c r="BA1784" s="116">
        <f t="shared" si="833"/>
        <v>0</v>
      </c>
      <c r="BB1784" s="116">
        <f t="shared" si="834"/>
        <v>0</v>
      </c>
      <c r="BC1784" s="115">
        <f t="shared" si="840"/>
        <v>0</v>
      </c>
      <c r="BD1784" s="116">
        <f t="shared" si="835"/>
        <v>0</v>
      </c>
      <c r="BE1784" s="120">
        <f t="shared" si="841"/>
        <v>0</v>
      </c>
      <c r="BF1784" s="115">
        <f t="shared" si="842"/>
        <v>0</v>
      </c>
      <c r="BG1784" s="116">
        <f t="shared" si="836"/>
        <v>0</v>
      </c>
      <c r="BH1784" s="120">
        <f t="shared" si="843"/>
        <v>0</v>
      </c>
      <c r="BI1784" s="115">
        <f t="shared" si="844"/>
        <v>0</v>
      </c>
      <c r="BJ1784" s="116">
        <f t="shared" si="837"/>
        <v>0</v>
      </c>
      <c r="BK1784" s="120">
        <f t="shared" si="845"/>
        <v>0</v>
      </c>
      <c r="BL1784" s="120">
        <f t="shared" si="846"/>
        <v>0</v>
      </c>
      <c r="BN1784" s="375">
        <f t="shared" si="838"/>
        <v>0</v>
      </c>
      <c r="BP1784" s="380"/>
      <c r="DH1784" s="102"/>
    </row>
    <row r="1785" spans="1:112" hidden="1">
      <c r="A1785" s="110"/>
      <c r="B1785" s="786" t="s">
        <v>22</v>
      </c>
      <c r="C1785" s="786"/>
      <c r="D1785" s="786"/>
      <c r="E1785" s="786"/>
      <c r="F1785" s="786"/>
      <c r="G1785" s="786"/>
      <c r="H1785" s="786"/>
      <c r="I1785" s="786"/>
      <c r="J1785" s="786"/>
      <c r="K1785" s="786"/>
      <c r="L1785" s="786"/>
      <c r="M1785" s="786"/>
      <c r="N1785" s="786"/>
      <c r="O1785" s="786"/>
      <c r="P1785" s="786"/>
      <c r="Q1785" s="786"/>
      <c r="R1785" s="787"/>
      <c r="S1785" s="787"/>
      <c r="T1785" s="788"/>
      <c r="U1785" s="787" t="s">
        <v>1</v>
      </c>
      <c r="V1785" s="787" t="s">
        <v>1</v>
      </c>
      <c r="W1785" s="783">
        <v>7.5</v>
      </c>
      <c r="X1785" s="789"/>
      <c r="Y1785" s="789"/>
      <c r="Z1785" s="781">
        <v>15</v>
      </c>
      <c r="AA1785" s="782"/>
      <c r="AB1785" s="783"/>
      <c r="AC1785" s="781"/>
      <c r="AD1785" s="782"/>
      <c r="AE1785" s="783"/>
      <c r="AF1785" s="784">
        <f t="shared" si="839"/>
        <v>0</v>
      </c>
      <c r="AG1785" s="784"/>
      <c r="AH1785" s="784"/>
      <c r="AI1785" s="784"/>
      <c r="AJ1785" s="784">
        <f t="shared" si="827"/>
        <v>0</v>
      </c>
      <c r="AK1785" s="784"/>
      <c r="AL1785" s="784"/>
      <c r="AM1785" s="784"/>
      <c r="AN1785" s="784">
        <f t="shared" si="828"/>
        <v>0</v>
      </c>
      <c r="AO1785" s="784"/>
      <c r="AP1785" s="784"/>
      <c r="AQ1785" s="784"/>
      <c r="AR1785" s="363"/>
      <c r="AS1785" s="785">
        <f t="shared" si="829"/>
        <v>0</v>
      </c>
      <c r="AT1785" s="785"/>
      <c r="AU1785" s="785"/>
      <c r="AV1785" s="785"/>
      <c r="AW1785" s="785">
        <f t="shared" si="830"/>
        <v>0</v>
      </c>
      <c r="AX1785" s="91"/>
      <c r="AY1785" s="116">
        <f t="shared" si="831"/>
        <v>0</v>
      </c>
      <c r="AZ1785" s="116">
        <f t="shared" si="832"/>
        <v>0</v>
      </c>
      <c r="BA1785" s="116">
        <f t="shared" si="833"/>
        <v>0</v>
      </c>
      <c r="BB1785" s="116">
        <f t="shared" si="834"/>
        <v>0</v>
      </c>
      <c r="BC1785" s="115">
        <f t="shared" si="840"/>
        <v>0</v>
      </c>
      <c r="BD1785" s="116">
        <f t="shared" si="835"/>
        <v>0</v>
      </c>
      <c r="BE1785" s="120">
        <f t="shared" si="841"/>
        <v>0</v>
      </c>
      <c r="BF1785" s="115">
        <f t="shared" si="842"/>
        <v>0</v>
      </c>
      <c r="BG1785" s="116">
        <f t="shared" si="836"/>
        <v>0</v>
      </c>
      <c r="BH1785" s="120">
        <f t="shared" si="843"/>
        <v>0</v>
      </c>
      <c r="BI1785" s="115">
        <f t="shared" si="844"/>
        <v>0</v>
      </c>
      <c r="BJ1785" s="116">
        <f t="shared" si="837"/>
        <v>0</v>
      </c>
      <c r="BK1785" s="120">
        <f t="shared" si="845"/>
        <v>0</v>
      </c>
      <c r="BL1785" s="120">
        <f t="shared" si="846"/>
        <v>0</v>
      </c>
      <c r="BN1785" s="375">
        <f t="shared" si="838"/>
        <v>0</v>
      </c>
      <c r="BP1785" s="380"/>
      <c r="DH1785" s="102"/>
    </row>
    <row r="1786" spans="1:112" hidden="1">
      <c r="A1786" s="110"/>
      <c r="B1786" s="786" t="s">
        <v>23</v>
      </c>
      <c r="C1786" s="786"/>
      <c r="D1786" s="786"/>
      <c r="E1786" s="786"/>
      <c r="F1786" s="786"/>
      <c r="G1786" s="786"/>
      <c r="H1786" s="786"/>
      <c r="I1786" s="786"/>
      <c r="J1786" s="786"/>
      <c r="K1786" s="786"/>
      <c r="L1786" s="786"/>
      <c r="M1786" s="786"/>
      <c r="N1786" s="786"/>
      <c r="O1786" s="786"/>
      <c r="P1786" s="786"/>
      <c r="Q1786" s="786"/>
      <c r="R1786" s="787"/>
      <c r="S1786" s="787"/>
      <c r="T1786" s="788"/>
      <c r="U1786" s="787" t="s">
        <v>2</v>
      </c>
      <c r="V1786" s="787" t="s">
        <v>1</v>
      </c>
      <c r="W1786" s="783"/>
      <c r="X1786" s="789"/>
      <c r="Y1786" s="789"/>
      <c r="Z1786" s="781"/>
      <c r="AA1786" s="782"/>
      <c r="AB1786" s="783"/>
      <c r="AC1786" s="781">
        <v>250</v>
      </c>
      <c r="AD1786" s="782"/>
      <c r="AE1786" s="783">
        <v>1850</v>
      </c>
      <c r="AF1786" s="784">
        <f t="shared" si="839"/>
        <v>0</v>
      </c>
      <c r="AG1786" s="784"/>
      <c r="AH1786" s="784"/>
      <c r="AI1786" s="784"/>
      <c r="AJ1786" s="784">
        <f t="shared" si="827"/>
        <v>0</v>
      </c>
      <c r="AK1786" s="784"/>
      <c r="AL1786" s="784"/>
      <c r="AM1786" s="784"/>
      <c r="AN1786" s="784">
        <f t="shared" si="828"/>
        <v>0</v>
      </c>
      <c r="AO1786" s="784"/>
      <c r="AP1786" s="784"/>
      <c r="AQ1786" s="784"/>
      <c r="AR1786" s="363"/>
      <c r="AS1786" s="785">
        <f t="shared" si="829"/>
        <v>0</v>
      </c>
      <c r="AT1786" s="785"/>
      <c r="AU1786" s="785"/>
      <c r="AV1786" s="785"/>
      <c r="AW1786" s="785">
        <f t="shared" si="830"/>
        <v>0</v>
      </c>
      <c r="AX1786" s="91"/>
      <c r="AY1786" s="116">
        <f t="shared" si="831"/>
        <v>0</v>
      </c>
      <c r="AZ1786" s="116">
        <f t="shared" si="832"/>
        <v>0</v>
      </c>
      <c r="BA1786" s="116">
        <f t="shared" si="833"/>
        <v>0</v>
      </c>
      <c r="BB1786" s="116">
        <f t="shared" si="834"/>
        <v>0</v>
      </c>
      <c r="BC1786" s="115">
        <f t="shared" si="840"/>
        <v>0</v>
      </c>
      <c r="BD1786" s="116">
        <f t="shared" si="835"/>
        <v>0</v>
      </c>
      <c r="BE1786" s="120">
        <f t="shared" si="841"/>
        <v>0</v>
      </c>
      <c r="BF1786" s="115">
        <f t="shared" si="842"/>
        <v>0</v>
      </c>
      <c r="BG1786" s="116">
        <f t="shared" si="836"/>
        <v>0</v>
      </c>
      <c r="BH1786" s="120">
        <f t="shared" si="843"/>
        <v>0</v>
      </c>
      <c r="BI1786" s="115">
        <f t="shared" si="844"/>
        <v>0</v>
      </c>
      <c r="BJ1786" s="116">
        <f t="shared" si="837"/>
        <v>0</v>
      </c>
      <c r="BK1786" s="120">
        <f t="shared" si="845"/>
        <v>0</v>
      </c>
      <c r="BL1786" s="120">
        <f t="shared" si="846"/>
        <v>0</v>
      </c>
      <c r="BN1786" s="375">
        <f t="shared" si="838"/>
        <v>0</v>
      </c>
      <c r="BP1786" s="380"/>
      <c r="DH1786" s="102"/>
    </row>
    <row r="1787" spans="1:112" hidden="1">
      <c r="A1787" s="110"/>
      <c r="B1787" s="786"/>
      <c r="C1787" s="786"/>
      <c r="D1787" s="786"/>
      <c r="E1787" s="786"/>
      <c r="F1787" s="786"/>
      <c r="G1787" s="786"/>
      <c r="H1787" s="786"/>
      <c r="I1787" s="786"/>
      <c r="J1787" s="786"/>
      <c r="K1787" s="786"/>
      <c r="L1787" s="786"/>
      <c r="M1787" s="786"/>
      <c r="N1787" s="786"/>
      <c r="O1787" s="786"/>
      <c r="P1787" s="786"/>
      <c r="Q1787" s="786"/>
      <c r="R1787" s="787"/>
      <c r="S1787" s="787"/>
      <c r="T1787" s="788"/>
      <c r="U1787" s="787"/>
      <c r="V1787" s="787"/>
      <c r="W1787" s="783"/>
      <c r="X1787" s="789"/>
      <c r="Y1787" s="789"/>
      <c r="Z1787" s="781"/>
      <c r="AA1787" s="782"/>
      <c r="AB1787" s="783"/>
      <c r="AC1787" s="781"/>
      <c r="AD1787" s="782"/>
      <c r="AE1787" s="783"/>
      <c r="AF1787" s="784">
        <f t="shared" si="839"/>
        <v>0</v>
      </c>
      <c r="AG1787" s="784"/>
      <c r="AH1787" s="784"/>
      <c r="AI1787" s="784"/>
      <c r="AJ1787" s="784">
        <f t="shared" si="827"/>
        <v>0</v>
      </c>
      <c r="AK1787" s="784"/>
      <c r="AL1787" s="784"/>
      <c r="AM1787" s="784"/>
      <c r="AN1787" s="784">
        <f t="shared" si="828"/>
        <v>0</v>
      </c>
      <c r="AO1787" s="784"/>
      <c r="AP1787" s="784"/>
      <c r="AQ1787" s="784"/>
      <c r="AR1787" s="363"/>
      <c r="AS1787" s="785">
        <f t="shared" si="829"/>
        <v>0</v>
      </c>
      <c r="AT1787" s="785"/>
      <c r="AU1787" s="785"/>
      <c r="AV1787" s="785"/>
      <c r="AW1787" s="785">
        <f t="shared" si="830"/>
        <v>0</v>
      </c>
      <c r="AX1787" s="91"/>
      <c r="AY1787" s="116">
        <f t="shared" si="831"/>
        <v>0</v>
      </c>
      <c r="AZ1787" s="116">
        <f t="shared" si="832"/>
        <v>0</v>
      </c>
      <c r="BA1787" s="116">
        <f t="shared" si="833"/>
        <v>0</v>
      </c>
      <c r="BB1787" s="116">
        <f t="shared" si="834"/>
        <v>0</v>
      </c>
      <c r="BC1787" s="115">
        <f t="shared" si="840"/>
        <v>0</v>
      </c>
      <c r="BD1787" s="116">
        <f t="shared" si="835"/>
        <v>0</v>
      </c>
      <c r="BE1787" s="120">
        <f t="shared" si="841"/>
        <v>0</v>
      </c>
      <c r="BF1787" s="115">
        <f t="shared" si="842"/>
        <v>0</v>
      </c>
      <c r="BG1787" s="116">
        <f t="shared" si="836"/>
        <v>0</v>
      </c>
      <c r="BH1787" s="120">
        <f t="shared" si="843"/>
        <v>0</v>
      </c>
      <c r="BI1787" s="115">
        <f t="shared" si="844"/>
        <v>0</v>
      </c>
      <c r="BJ1787" s="116">
        <f t="shared" si="837"/>
        <v>0</v>
      </c>
      <c r="BK1787" s="120">
        <f t="shared" si="845"/>
        <v>0</v>
      </c>
      <c r="BL1787" s="120">
        <f t="shared" si="846"/>
        <v>0</v>
      </c>
      <c r="BN1787" s="375">
        <f t="shared" si="838"/>
        <v>0</v>
      </c>
      <c r="BP1787" s="380"/>
      <c r="DH1787" s="102"/>
    </row>
    <row r="1788" spans="1:112" hidden="1">
      <c r="A1788" s="110"/>
      <c r="B1788" s="786"/>
      <c r="C1788" s="786"/>
      <c r="D1788" s="786"/>
      <c r="E1788" s="786"/>
      <c r="F1788" s="786"/>
      <c r="G1788" s="786"/>
      <c r="H1788" s="786"/>
      <c r="I1788" s="786"/>
      <c r="J1788" s="786"/>
      <c r="K1788" s="786"/>
      <c r="L1788" s="786"/>
      <c r="M1788" s="786"/>
      <c r="N1788" s="786"/>
      <c r="O1788" s="786"/>
      <c r="P1788" s="786"/>
      <c r="Q1788" s="786"/>
      <c r="R1788" s="787"/>
      <c r="S1788" s="787"/>
      <c r="T1788" s="788"/>
      <c r="U1788" s="787"/>
      <c r="V1788" s="787"/>
      <c r="W1788" s="783"/>
      <c r="X1788" s="789"/>
      <c r="Y1788" s="789"/>
      <c r="Z1788" s="781"/>
      <c r="AA1788" s="782"/>
      <c r="AB1788" s="783"/>
      <c r="AC1788" s="781"/>
      <c r="AD1788" s="782"/>
      <c r="AE1788" s="783"/>
      <c r="AF1788" s="784">
        <f t="shared" si="839"/>
        <v>0</v>
      </c>
      <c r="AG1788" s="784"/>
      <c r="AH1788" s="784"/>
      <c r="AI1788" s="784"/>
      <c r="AJ1788" s="784">
        <f t="shared" si="827"/>
        <v>0</v>
      </c>
      <c r="AK1788" s="784"/>
      <c r="AL1788" s="784"/>
      <c r="AM1788" s="784"/>
      <c r="AN1788" s="784">
        <f t="shared" si="828"/>
        <v>0</v>
      </c>
      <c r="AO1788" s="784"/>
      <c r="AP1788" s="784"/>
      <c r="AQ1788" s="784"/>
      <c r="AR1788" s="363"/>
      <c r="AS1788" s="785">
        <f t="shared" si="829"/>
        <v>0</v>
      </c>
      <c r="AT1788" s="785"/>
      <c r="AU1788" s="785"/>
      <c r="AV1788" s="785"/>
      <c r="AW1788" s="785">
        <f t="shared" si="830"/>
        <v>0</v>
      </c>
      <c r="AX1788" s="91"/>
      <c r="AY1788" s="116">
        <f t="shared" si="831"/>
        <v>0</v>
      </c>
      <c r="AZ1788" s="116">
        <f t="shared" si="832"/>
        <v>0</v>
      </c>
      <c r="BA1788" s="116">
        <f t="shared" si="833"/>
        <v>0</v>
      </c>
      <c r="BB1788" s="116">
        <f t="shared" si="834"/>
        <v>0</v>
      </c>
      <c r="BC1788" s="115">
        <f t="shared" si="840"/>
        <v>0</v>
      </c>
      <c r="BD1788" s="116">
        <f t="shared" si="835"/>
        <v>0</v>
      </c>
      <c r="BE1788" s="120">
        <f t="shared" si="841"/>
        <v>0</v>
      </c>
      <c r="BF1788" s="115">
        <f t="shared" si="842"/>
        <v>0</v>
      </c>
      <c r="BG1788" s="116">
        <f t="shared" si="836"/>
        <v>0</v>
      </c>
      <c r="BH1788" s="120">
        <f t="shared" si="843"/>
        <v>0</v>
      </c>
      <c r="BI1788" s="115">
        <f t="shared" si="844"/>
        <v>0</v>
      </c>
      <c r="BJ1788" s="116">
        <f t="shared" si="837"/>
        <v>0</v>
      </c>
      <c r="BK1788" s="120">
        <f t="shared" si="845"/>
        <v>0</v>
      </c>
      <c r="BL1788" s="120">
        <f t="shared" si="846"/>
        <v>0</v>
      </c>
      <c r="BN1788" s="375">
        <f t="shared" si="838"/>
        <v>0</v>
      </c>
      <c r="BP1788" s="380"/>
      <c r="DH1788" s="102"/>
    </row>
    <row r="1789" spans="1:112" hidden="1">
      <c r="A1789" s="110"/>
      <c r="B1789" s="786"/>
      <c r="C1789" s="786"/>
      <c r="D1789" s="786"/>
      <c r="E1789" s="786"/>
      <c r="F1789" s="786"/>
      <c r="G1789" s="786"/>
      <c r="H1789" s="786"/>
      <c r="I1789" s="786"/>
      <c r="J1789" s="786"/>
      <c r="K1789" s="786"/>
      <c r="L1789" s="786"/>
      <c r="M1789" s="786"/>
      <c r="N1789" s="786"/>
      <c r="O1789" s="786"/>
      <c r="P1789" s="786"/>
      <c r="Q1789" s="786"/>
      <c r="R1789" s="787"/>
      <c r="S1789" s="787"/>
      <c r="T1789" s="788"/>
      <c r="U1789" s="787"/>
      <c r="V1789" s="787"/>
      <c r="W1789" s="783"/>
      <c r="X1789" s="789"/>
      <c r="Y1789" s="789"/>
      <c r="Z1789" s="781"/>
      <c r="AA1789" s="782"/>
      <c r="AB1789" s="783"/>
      <c r="AC1789" s="781"/>
      <c r="AD1789" s="782"/>
      <c r="AE1789" s="783"/>
      <c r="AF1789" s="784">
        <f t="shared" si="839"/>
        <v>0</v>
      </c>
      <c r="AG1789" s="784"/>
      <c r="AH1789" s="784"/>
      <c r="AI1789" s="784"/>
      <c r="AJ1789" s="784">
        <f t="shared" si="827"/>
        <v>0</v>
      </c>
      <c r="AK1789" s="784"/>
      <c r="AL1789" s="784"/>
      <c r="AM1789" s="784"/>
      <c r="AN1789" s="784">
        <f t="shared" si="828"/>
        <v>0</v>
      </c>
      <c r="AO1789" s="784"/>
      <c r="AP1789" s="784"/>
      <c r="AQ1789" s="784"/>
      <c r="AR1789" s="363"/>
      <c r="AS1789" s="785">
        <f t="shared" si="829"/>
        <v>0</v>
      </c>
      <c r="AT1789" s="785"/>
      <c r="AU1789" s="785"/>
      <c r="AV1789" s="785"/>
      <c r="AW1789" s="785">
        <f t="shared" si="830"/>
        <v>0</v>
      </c>
      <c r="AX1789" s="91"/>
      <c r="AY1789" s="116">
        <f t="shared" si="831"/>
        <v>0</v>
      </c>
      <c r="AZ1789" s="116">
        <f t="shared" si="832"/>
        <v>0</v>
      </c>
      <c r="BA1789" s="116">
        <f t="shared" si="833"/>
        <v>0</v>
      </c>
      <c r="BB1789" s="116">
        <f t="shared" si="834"/>
        <v>0</v>
      </c>
      <c r="BC1789" s="115">
        <f t="shared" si="840"/>
        <v>0</v>
      </c>
      <c r="BD1789" s="116">
        <f t="shared" si="835"/>
        <v>0</v>
      </c>
      <c r="BE1789" s="120">
        <f t="shared" si="841"/>
        <v>0</v>
      </c>
      <c r="BF1789" s="115">
        <f t="shared" si="842"/>
        <v>0</v>
      </c>
      <c r="BG1789" s="116">
        <f t="shared" si="836"/>
        <v>0</v>
      </c>
      <c r="BH1789" s="120">
        <f t="shared" si="843"/>
        <v>0</v>
      </c>
      <c r="BI1789" s="115">
        <f t="shared" si="844"/>
        <v>0</v>
      </c>
      <c r="BJ1789" s="116">
        <f t="shared" si="837"/>
        <v>0</v>
      </c>
      <c r="BK1789" s="120">
        <f t="shared" si="845"/>
        <v>0</v>
      </c>
      <c r="BL1789" s="120">
        <f t="shared" si="846"/>
        <v>0</v>
      </c>
      <c r="BN1789" s="375">
        <f t="shared" si="838"/>
        <v>0</v>
      </c>
      <c r="BP1789" s="380"/>
      <c r="DH1789" s="102"/>
    </row>
    <row r="1790" spans="1:112" hidden="1">
      <c r="A1790" s="110"/>
      <c r="B1790" s="786"/>
      <c r="C1790" s="786"/>
      <c r="D1790" s="786"/>
      <c r="E1790" s="786"/>
      <c r="F1790" s="786"/>
      <c r="G1790" s="786"/>
      <c r="H1790" s="786"/>
      <c r="I1790" s="786"/>
      <c r="J1790" s="786"/>
      <c r="K1790" s="786"/>
      <c r="L1790" s="786"/>
      <c r="M1790" s="786"/>
      <c r="N1790" s="786"/>
      <c r="O1790" s="786"/>
      <c r="P1790" s="786"/>
      <c r="Q1790" s="786"/>
      <c r="R1790" s="787"/>
      <c r="S1790" s="787"/>
      <c r="T1790" s="788"/>
      <c r="U1790" s="787"/>
      <c r="V1790" s="787"/>
      <c r="W1790" s="783"/>
      <c r="X1790" s="789"/>
      <c r="Y1790" s="789"/>
      <c r="Z1790" s="781"/>
      <c r="AA1790" s="782"/>
      <c r="AB1790" s="783"/>
      <c r="AC1790" s="781"/>
      <c r="AD1790" s="782"/>
      <c r="AE1790" s="783"/>
      <c r="AF1790" s="784">
        <f t="shared" si="839"/>
        <v>0</v>
      </c>
      <c r="AG1790" s="784"/>
      <c r="AH1790" s="784"/>
      <c r="AI1790" s="784"/>
      <c r="AJ1790" s="784">
        <f t="shared" si="827"/>
        <v>0</v>
      </c>
      <c r="AK1790" s="784"/>
      <c r="AL1790" s="784"/>
      <c r="AM1790" s="784"/>
      <c r="AN1790" s="784">
        <f t="shared" si="828"/>
        <v>0</v>
      </c>
      <c r="AO1790" s="784"/>
      <c r="AP1790" s="784"/>
      <c r="AQ1790" s="784"/>
      <c r="AR1790" s="363"/>
      <c r="AS1790" s="785">
        <f t="shared" si="829"/>
        <v>0</v>
      </c>
      <c r="AT1790" s="785"/>
      <c r="AU1790" s="785"/>
      <c r="AV1790" s="785"/>
      <c r="AW1790" s="785">
        <f t="shared" si="830"/>
        <v>0</v>
      </c>
      <c r="AX1790" s="91"/>
      <c r="AY1790" s="116">
        <f t="shared" si="831"/>
        <v>0</v>
      </c>
      <c r="AZ1790" s="116">
        <f t="shared" si="832"/>
        <v>0</v>
      </c>
      <c r="BA1790" s="116">
        <f t="shared" si="833"/>
        <v>0</v>
      </c>
      <c r="BB1790" s="116">
        <f t="shared" si="834"/>
        <v>0</v>
      </c>
      <c r="BC1790" s="115">
        <f t="shared" si="840"/>
        <v>0</v>
      </c>
      <c r="BD1790" s="116">
        <f t="shared" si="835"/>
        <v>0</v>
      </c>
      <c r="BE1790" s="120">
        <f t="shared" si="841"/>
        <v>0</v>
      </c>
      <c r="BF1790" s="115">
        <f t="shared" si="842"/>
        <v>0</v>
      </c>
      <c r="BG1790" s="116">
        <f t="shared" si="836"/>
        <v>0</v>
      </c>
      <c r="BH1790" s="120">
        <f t="shared" si="843"/>
        <v>0</v>
      </c>
      <c r="BI1790" s="115">
        <f t="shared" si="844"/>
        <v>0</v>
      </c>
      <c r="BJ1790" s="116">
        <f t="shared" si="837"/>
        <v>0</v>
      </c>
      <c r="BK1790" s="120">
        <f t="shared" si="845"/>
        <v>0</v>
      </c>
      <c r="BL1790" s="120">
        <f t="shared" si="846"/>
        <v>0</v>
      </c>
      <c r="BN1790" s="375">
        <f t="shared" si="838"/>
        <v>0</v>
      </c>
      <c r="BP1790" s="380"/>
      <c r="DH1790" s="102"/>
    </row>
    <row r="1791" spans="1:112" hidden="1">
      <c r="A1791" s="110"/>
      <c r="B1791" s="786"/>
      <c r="C1791" s="786"/>
      <c r="D1791" s="786"/>
      <c r="E1791" s="786"/>
      <c r="F1791" s="786"/>
      <c r="G1791" s="786"/>
      <c r="H1791" s="786"/>
      <c r="I1791" s="786"/>
      <c r="J1791" s="786"/>
      <c r="K1791" s="786"/>
      <c r="L1791" s="786"/>
      <c r="M1791" s="786"/>
      <c r="N1791" s="786"/>
      <c r="O1791" s="786"/>
      <c r="P1791" s="786"/>
      <c r="Q1791" s="786"/>
      <c r="R1791" s="787"/>
      <c r="S1791" s="787"/>
      <c r="T1791" s="788"/>
      <c r="U1791" s="787"/>
      <c r="V1791" s="787"/>
      <c r="W1791" s="783"/>
      <c r="X1791" s="789"/>
      <c r="Y1791" s="789"/>
      <c r="Z1791" s="781"/>
      <c r="AA1791" s="782"/>
      <c r="AB1791" s="783"/>
      <c r="AC1791" s="781"/>
      <c r="AD1791" s="782"/>
      <c r="AE1791" s="783"/>
      <c r="AF1791" s="784">
        <f t="shared" si="839"/>
        <v>0</v>
      </c>
      <c r="AG1791" s="784"/>
      <c r="AH1791" s="784"/>
      <c r="AI1791" s="784"/>
      <c r="AJ1791" s="784">
        <f t="shared" si="827"/>
        <v>0</v>
      </c>
      <c r="AK1791" s="784"/>
      <c r="AL1791" s="784"/>
      <c r="AM1791" s="784"/>
      <c r="AN1791" s="784">
        <f t="shared" si="828"/>
        <v>0</v>
      </c>
      <c r="AO1791" s="784"/>
      <c r="AP1791" s="784"/>
      <c r="AQ1791" s="784"/>
      <c r="AR1791" s="363"/>
      <c r="AS1791" s="785">
        <f t="shared" si="829"/>
        <v>0</v>
      </c>
      <c r="AT1791" s="785"/>
      <c r="AU1791" s="785"/>
      <c r="AV1791" s="785"/>
      <c r="AW1791" s="785">
        <f t="shared" si="830"/>
        <v>0</v>
      </c>
      <c r="AX1791" s="91"/>
      <c r="AY1791" s="116">
        <f t="shared" si="831"/>
        <v>0</v>
      </c>
      <c r="AZ1791" s="116">
        <f t="shared" si="832"/>
        <v>0</v>
      </c>
      <c r="BA1791" s="116">
        <f t="shared" si="833"/>
        <v>0</v>
      </c>
      <c r="BB1791" s="116">
        <f t="shared" si="834"/>
        <v>0</v>
      </c>
      <c r="BC1791" s="115">
        <f t="shared" si="840"/>
        <v>0</v>
      </c>
      <c r="BD1791" s="116">
        <f t="shared" si="835"/>
        <v>0</v>
      </c>
      <c r="BE1791" s="120">
        <f t="shared" si="841"/>
        <v>0</v>
      </c>
      <c r="BF1791" s="115">
        <f t="shared" si="842"/>
        <v>0</v>
      </c>
      <c r="BG1791" s="116">
        <f t="shared" si="836"/>
        <v>0</v>
      </c>
      <c r="BH1791" s="120">
        <f t="shared" si="843"/>
        <v>0</v>
      </c>
      <c r="BI1791" s="115">
        <f t="shared" si="844"/>
        <v>0</v>
      </c>
      <c r="BJ1791" s="116">
        <f t="shared" si="837"/>
        <v>0</v>
      </c>
      <c r="BK1791" s="120">
        <f t="shared" si="845"/>
        <v>0</v>
      </c>
      <c r="BL1791" s="120">
        <f t="shared" si="846"/>
        <v>0</v>
      </c>
      <c r="BN1791" s="375">
        <f t="shared" si="838"/>
        <v>0</v>
      </c>
      <c r="BP1791" s="380"/>
      <c r="DH1791" s="102"/>
    </row>
    <row r="1792" spans="1:112" hidden="1">
      <c r="A1792" s="110"/>
      <c r="B1792" s="786"/>
      <c r="C1792" s="786"/>
      <c r="D1792" s="786"/>
      <c r="E1792" s="786"/>
      <c r="F1792" s="786"/>
      <c r="G1792" s="786"/>
      <c r="H1792" s="786"/>
      <c r="I1792" s="786"/>
      <c r="J1792" s="786"/>
      <c r="K1792" s="786"/>
      <c r="L1792" s="786"/>
      <c r="M1792" s="786"/>
      <c r="N1792" s="786"/>
      <c r="O1792" s="786"/>
      <c r="P1792" s="786"/>
      <c r="Q1792" s="786"/>
      <c r="R1792" s="787"/>
      <c r="S1792" s="787"/>
      <c r="T1792" s="788"/>
      <c r="U1792" s="787"/>
      <c r="V1792" s="787"/>
      <c r="W1792" s="783"/>
      <c r="X1792" s="789"/>
      <c r="Y1792" s="789"/>
      <c r="Z1792" s="781"/>
      <c r="AA1792" s="782"/>
      <c r="AB1792" s="783"/>
      <c r="AC1792" s="781"/>
      <c r="AD1792" s="782"/>
      <c r="AE1792" s="783"/>
      <c r="AF1792" s="784">
        <f t="shared" si="839"/>
        <v>0</v>
      </c>
      <c r="AG1792" s="784"/>
      <c r="AH1792" s="784"/>
      <c r="AI1792" s="784"/>
      <c r="AJ1792" s="784">
        <f t="shared" si="827"/>
        <v>0</v>
      </c>
      <c r="AK1792" s="784"/>
      <c r="AL1792" s="784"/>
      <c r="AM1792" s="784"/>
      <c r="AN1792" s="784">
        <f t="shared" si="828"/>
        <v>0</v>
      </c>
      <c r="AO1792" s="784"/>
      <c r="AP1792" s="784"/>
      <c r="AQ1792" s="784"/>
      <c r="AR1792" s="363"/>
      <c r="AS1792" s="785">
        <f t="shared" si="829"/>
        <v>0</v>
      </c>
      <c r="AT1792" s="785"/>
      <c r="AU1792" s="785"/>
      <c r="AV1792" s="785"/>
      <c r="AW1792" s="785">
        <f t="shared" si="830"/>
        <v>0</v>
      </c>
      <c r="AX1792" s="91"/>
      <c r="AY1792" s="116">
        <f t="shared" si="831"/>
        <v>0</v>
      </c>
      <c r="AZ1792" s="116">
        <f t="shared" si="832"/>
        <v>0</v>
      </c>
      <c r="BA1792" s="116">
        <f t="shared" si="833"/>
        <v>0</v>
      </c>
      <c r="BB1792" s="116">
        <f t="shared" si="834"/>
        <v>0</v>
      </c>
      <c r="BC1792" s="115">
        <f t="shared" si="840"/>
        <v>0</v>
      </c>
      <c r="BD1792" s="116">
        <f t="shared" si="835"/>
        <v>0</v>
      </c>
      <c r="BE1792" s="120">
        <f t="shared" si="841"/>
        <v>0</v>
      </c>
      <c r="BF1792" s="115">
        <f t="shared" si="842"/>
        <v>0</v>
      </c>
      <c r="BG1792" s="116">
        <f t="shared" si="836"/>
        <v>0</v>
      </c>
      <c r="BH1792" s="120">
        <f t="shared" si="843"/>
        <v>0</v>
      </c>
      <c r="BI1792" s="115">
        <f t="shared" si="844"/>
        <v>0</v>
      </c>
      <c r="BJ1792" s="116">
        <f t="shared" si="837"/>
        <v>0</v>
      </c>
      <c r="BK1792" s="120">
        <f t="shared" si="845"/>
        <v>0</v>
      </c>
      <c r="BL1792" s="120">
        <f t="shared" si="846"/>
        <v>0</v>
      </c>
      <c r="BN1792" s="375">
        <f t="shared" si="838"/>
        <v>0</v>
      </c>
      <c r="BP1792" s="380"/>
      <c r="DH1792" s="102"/>
    </row>
    <row r="1793" spans="1:112" hidden="1">
      <c r="A1793" s="110"/>
      <c r="B1793" s="786"/>
      <c r="C1793" s="786"/>
      <c r="D1793" s="786"/>
      <c r="E1793" s="786"/>
      <c r="F1793" s="786"/>
      <c r="G1793" s="786"/>
      <c r="H1793" s="786"/>
      <c r="I1793" s="786"/>
      <c r="J1793" s="786"/>
      <c r="K1793" s="786"/>
      <c r="L1793" s="786"/>
      <c r="M1793" s="786"/>
      <c r="N1793" s="786"/>
      <c r="O1793" s="786"/>
      <c r="P1793" s="786"/>
      <c r="Q1793" s="786"/>
      <c r="R1793" s="787"/>
      <c r="S1793" s="787"/>
      <c r="T1793" s="788"/>
      <c r="U1793" s="787"/>
      <c r="V1793" s="787"/>
      <c r="W1793" s="783"/>
      <c r="X1793" s="789"/>
      <c r="Y1793" s="789"/>
      <c r="Z1793" s="781"/>
      <c r="AA1793" s="782"/>
      <c r="AB1793" s="783"/>
      <c r="AC1793" s="781"/>
      <c r="AD1793" s="782"/>
      <c r="AE1793" s="783"/>
      <c r="AF1793" s="784">
        <f t="shared" si="839"/>
        <v>0</v>
      </c>
      <c r="AG1793" s="784"/>
      <c r="AH1793" s="784"/>
      <c r="AI1793" s="784"/>
      <c r="AJ1793" s="784">
        <f t="shared" si="827"/>
        <v>0</v>
      </c>
      <c r="AK1793" s="784"/>
      <c r="AL1793" s="784"/>
      <c r="AM1793" s="784"/>
      <c r="AN1793" s="784">
        <f t="shared" si="828"/>
        <v>0</v>
      </c>
      <c r="AO1793" s="784"/>
      <c r="AP1793" s="784"/>
      <c r="AQ1793" s="784"/>
      <c r="AR1793" s="363"/>
      <c r="AS1793" s="785">
        <f t="shared" si="829"/>
        <v>0</v>
      </c>
      <c r="AT1793" s="785"/>
      <c r="AU1793" s="785"/>
      <c r="AV1793" s="785"/>
      <c r="AW1793" s="785">
        <f t="shared" si="830"/>
        <v>0</v>
      </c>
      <c r="AX1793" s="91"/>
      <c r="AY1793" s="116">
        <f t="shared" si="831"/>
        <v>0</v>
      </c>
      <c r="AZ1793" s="116">
        <f t="shared" si="832"/>
        <v>0</v>
      </c>
      <c r="BA1793" s="116">
        <f t="shared" si="833"/>
        <v>0</v>
      </c>
      <c r="BB1793" s="116">
        <f t="shared" si="834"/>
        <v>0</v>
      </c>
      <c r="BC1793" s="115">
        <f t="shared" si="840"/>
        <v>0</v>
      </c>
      <c r="BD1793" s="116">
        <f t="shared" si="835"/>
        <v>0</v>
      </c>
      <c r="BE1793" s="120">
        <f t="shared" si="841"/>
        <v>0</v>
      </c>
      <c r="BF1793" s="115">
        <f t="shared" si="842"/>
        <v>0</v>
      </c>
      <c r="BG1793" s="116">
        <f t="shared" si="836"/>
        <v>0</v>
      </c>
      <c r="BH1793" s="120">
        <f t="shared" si="843"/>
        <v>0</v>
      </c>
      <c r="BI1793" s="115">
        <f t="shared" si="844"/>
        <v>0</v>
      </c>
      <c r="BJ1793" s="116">
        <f t="shared" si="837"/>
        <v>0</v>
      </c>
      <c r="BK1793" s="120">
        <f t="shared" si="845"/>
        <v>0</v>
      </c>
      <c r="BL1793" s="120">
        <f t="shared" si="846"/>
        <v>0</v>
      </c>
      <c r="BN1793" s="375">
        <f t="shared" si="838"/>
        <v>0</v>
      </c>
      <c r="BP1793" s="380"/>
      <c r="DH1793" s="102"/>
    </row>
    <row r="1794" spans="1:112" hidden="1">
      <c r="A1794" s="110"/>
      <c r="B1794" s="786"/>
      <c r="C1794" s="786"/>
      <c r="D1794" s="786"/>
      <c r="E1794" s="786"/>
      <c r="F1794" s="786"/>
      <c r="G1794" s="786"/>
      <c r="H1794" s="786"/>
      <c r="I1794" s="786"/>
      <c r="J1794" s="786"/>
      <c r="K1794" s="786"/>
      <c r="L1794" s="786"/>
      <c r="M1794" s="786"/>
      <c r="N1794" s="786"/>
      <c r="O1794" s="786"/>
      <c r="P1794" s="786"/>
      <c r="Q1794" s="786"/>
      <c r="R1794" s="787"/>
      <c r="S1794" s="787"/>
      <c r="T1794" s="788"/>
      <c r="U1794" s="787"/>
      <c r="V1794" s="787"/>
      <c r="W1794" s="783"/>
      <c r="X1794" s="789"/>
      <c r="Y1794" s="789"/>
      <c r="Z1794" s="781"/>
      <c r="AA1794" s="782"/>
      <c r="AB1794" s="783"/>
      <c r="AC1794" s="781"/>
      <c r="AD1794" s="782"/>
      <c r="AE1794" s="783"/>
      <c r="AF1794" s="784">
        <f t="shared" si="839"/>
        <v>0</v>
      </c>
      <c r="AG1794" s="784"/>
      <c r="AH1794" s="784"/>
      <c r="AI1794" s="784"/>
      <c r="AJ1794" s="784">
        <f t="shared" si="827"/>
        <v>0</v>
      </c>
      <c r="AK1794" s="784"/>
      <c r="AL1794" s="784"/>
      <c r="AM1794" s="784"/>
      <c r="AN1794" s="784">
        <f t="shared" si="828"/>
        <v>0</v>
      </c>
      <c r="AO1794" s="784"/>
      <c r="AP1794" s="784"/>
      <c r="AQ1794" s="784"/>
      <c r="AR1794" s="363"/>
      <c r="AS1794" s="785">
        <f t="shared" si="829"/>
        <v>0</v>
      </c>
      <c r="AT1794" s="785"/>
      <c r="AU1794" s="785"/>
      <c r="AV1794" s="785"/>
      <c r="AW1794" s="785">
        <f t="shared" si="830"/>
        <v>0</v>
      </c>
      <c r="AX1794" s="91"/>
      <c r="AY1794" s="116">
        <f t="shared" si="831"/>
        <v>0</v>
      </c>
      <c r="AZ1794" s="116">
        <f t="shared" si="832"/>
        <v>0</v>
      </c>
      <c r="BA1794" s="116">
        <f t="shared" si="833"/>
        <v>0</v>
      </c>
      <c r="BB1794" s="116">
        <f t="shared" si="834"/>
        <v>0</v>
      </c>
      <c r="BC1794" s="115">
        <f t="shared" si="840"/>
        <v>0</v>
      </c>
      <c r="BD1794" s="116">
        <f t="shared" si="835"/>
        <v>0</v>
      </c>
      <c r="BE1794" s="120">
        <f t="shared" si="841"/>
        <v>0</v>
      </c>
      <c r="BF1794" s="115">
        <f t="shared" si="842"/>
        <v>0</v>
      </c>
      <c r="BG1794" s="116">
        <f t="shared" si="836"/>
        <v>0</v>
      </c>
      <c r="BH1794" s="120">
        <f t="shared" si="843"/>
        <v>0</v>
      </c>
      <c r="BI1794" s="115">
        <f t="shared" si="844"/>
        <v>0</v>
      </c>
      <c r="BJ1794" s="116">
        <f t="shared" si="837"/>
        <v>0</v>
      </c>
      <c r="BK1794" s="120">
        <f t="shared" si="845"/>
        <v>0</v>
      </c>
      <c r="BL1794" s="120">
        <f t="shared" si="846"/>
        <v>0</v>
      </c>
      <c r="BN1794" s="375">
        <f t="shared" si="838"/>
        <v>0</v>
      </c>
      <c r="BP1794" s="380"/>
      <c r="DH1794" s="102"/>
    </row>
    <row r="1795" spans="1:112" hidden="1">
      <c r="A1795" s="110"/>
      <c r="B1795" s="786"/>
      <c r="C1795" s="786"/>
      <c r="D1795" s="786"/>
      <c r="E1795" s="786"/>
      <c r="F1795" s="786"/>
      <c r="G1795" s="786"/>
      <c r="H1795" s="786"/>
      <c r="I1795" s="786"/>
      <c r="J1795" s="786"/>
      <c r="K1795" s="786"/>
      <c r="L1795" s="786"/>
      <c r="M1795" s="786"/>
      <c r="N1795" s="786"/>
      <c r="O1795" s="786"/>
      <c r="P1795" s="786"/>
      <c r="Q1795" s="786"/>
      <c r="R1795" s="787"/>
      <c r="S1795" s="787"/>
      <c r="T1795" s="788"/>
      <c r="U1795" s="787"/>
      <c r="V1795" s="787"/>
      <c r="W1795" s="783"/>
      <c r="X1795" s="789"/>
      <c r="Y1795" s="789"/>
      <c r="Z1795" s="781"/>
      <c r="AA1795" s="782"/>
      <c r="AB1795" s="783"/>
      <c r="AC1795" s="781"/>
      <c r="AD1795" s="782"/>
      <c r="AE1795" s="783"/>
      <c r="AF1795" s="784">
        <f t="shared" si="839"/>
        <v>0</v>
      </c>
      <c r="AG1795" s="784"/>
      <c r="AH1795" s="784"/>
      <c r="AI1795" s="784"/>
      <c r="AJ1795" s="784">
        <f t="shared" si="827"/>
        <v>0</v>
      </c>
      <c r="AK1795" s="784"/>
      <c r="AL1795" s="784"/>
      <c r="AM1795" s="784"/>
      <c r="AN1795" s="784">
        <f t="shared" si="828"/>
        <v>0</v>
      </c>
      <c r="AO1795" s="784"/>
      <c r="AP1795" s="784"/>
      <c r="AQ1795" s="784"/>
      <c r="AR1795" s="363"/>
      <c r="AS1795" s="785">
        <f t="shared" si="829"/>
        <v>0</v>
      </c>
      <c r="AT1795" s="785"/>
      <c r="AU1795" s="785"/>
      <c r="AV1795" s="785"/>
      <c r="AW1795" s="785">
        <f t="shared" si="830"/>
        <v>0</v>
      </c>
      <c r="AX1795" s="91"/>
      <c r="AY1795" s="116">
        <f t="shared" si="831"/>
        <v>0</v>
      </c>
      <c r="AZ1795" s="116">
        <f t="shared" si="832"/>
        <v>0</v>
      </c>
      <c r="BA1795" s="116">
        <f t="shared" si="833"/>
        <v>0</v>
      </c>
      <c r="BB1795" s="116">
        <f t="shared" si="834"/>
        <v>0</v>
      </c>
      <c r="BC1795" s="115">
        <f t="shared" si="840"/>
        <v>0</v>
      </c>
      <c r="BD1795" s="116">
        <f t="shared" si="835"/>
        <v>0</v>
      </c>
      <c r="BE1795" s="120">
        <f t="shared" si="841"/>
        <v>0</v>
      </c>
      <c r="BF1795" s="115">
        <f t="shared" si="842"/>
        <v>0</v>
      </c>
      <c r="BG1795" s="116">
        <f t="shared" si="836"/>
        <v>0</v>
      </c>
      <c r="BH1795" s="120">
        <f t="shared" si="843"/>
        <v>0</v>
      </c>
      <c r="BI1795" s="115">
        <f t="shared" si="844"/>
        <v>0</v>
      </c>
      <c r="BJ1795" s="116">
        <f t="shared" si="837"/>
        <v>0</v>
      </c>
      <c r="BK1795" s="120">
        <f t="shared" si="845"/>
        <v>0</v>
      </c>
      <c r="BL1795" s="120">
        <f t="shared" si="846"/>
        <v>0</v>
      </c>
      <c r="BN1795" s="375">
        <f t="shared" si="838"/>
        <v>0</v>
      </c>
      <c r="BP1795" s="380"/>
      <c r="DH1795" s="102"/>
    </row>
    <row r="1796" spans="1:112" hidden="1">
      <c r="A1796" s="110"/>
      <c r="B1796" s="786"/>
      <c r="C1796" s="786"/>
      <c r="D1796" s="786"/>
      <c r="E1796" s="786"/>
      <c r="F1796" s="786"/>
      <c r="G1796" s="786"/>
      <c r="H1796" s="786"/>
      <c r="I1796" s="786"/>
      <c r="J1796" s="786"/>
      <c r="K1796" s="786"/>
      <c r="L1796" s="786"/>
      <c r="M1796" s="786"/>
      <c r="N1796" s="786"/>
      <c r="O1796" s="786"/>
      <c r="P1796" s="786"/>
      <c r="Q1796" s="786"/>
      <c r="R1796" s="787"/>
      <c r="S1796" s="787"/>
      <c r="T1796" s="788"/>
      <c r="U1796" s="787"/>
      <c r="V1796" s="787"/>
      <c r="W1796" s="783"/>
      <c r="X1796" s="789"/>
      <c r="Y1796" s="789"/>
      <c r="Z1796" s="781"/>
      <c r="AA1796" s="782"/>
      <c r="AB1796" s="783"/>
      <c r="AC1796" s="781"/>
      <c r="AD1796" s="782"/>
      <c r="AE1796" s="783"/>
      <c r="AF1796" s="784">
        <f t="shared" si="839"/>
        <v>0</v>
      </c>
      <c r="AG1796" s="784"/>
      <c r="AH1796" s="784"/>
      <c r="AI1796" s="784"/>
      <c r="AJ1796" s="784">
        <f t="shared" si="827"/>
        <v>0</v>
      </c>
      <c r="AK1796" s="784"/>
      <c r="AL1796" s="784"/>
      <c r="AM1796" s="784"/>
      <c r="AN1796" s="784">
        <f t="shared" si="828"/>
        <v>0</v>
      </c>
      <c r="AO1796" s="784"/>
      <c r="AP1796" s="784"/>
      <c r="AQ1796" s="784"/>
      <c r="AR1796" s="363"/>
      <c r="AS1796" s="785">
        <f t="shared" si="829"/>
        <v>0</v>
      </c>
      <c r="AT1796" s="785"/>
      <c r="AU1796" s="785"/>
      <c r="AV1796" s="785"/>
      <c r="AW1796" s="785">
        <f t="shared" si="830"/>
        <v>0</v>
      </c>
      <c r="AX1796" s="91"/>
      <c r="AY1796" s="116">
        <f t="shared" si="831"/>
        <v>0</v>
      </c>
      <c r="AZ1796" s="116">
        <f t="shared" si="832"/>
        <v>0</v>
      </c>
      <c r="BA1796" s="116">
        <f t="shared" si="833"/>
        <v>0</v>
      </c>
      <c r="BB1796" s="116">
        <f t="shared" si="834"/>
        <v>0</v>
      </c>
      <c r="BC1796" s="115">
        <f t="shared" si="840"/>
        <v>0</v>
      </c>
      <c r="BD1796" s="116">
        <f t="shared" si="835"/>
        <v>0</v>
      </c>
      <c r="BE1796" s="120">
        <f t="shared" si="841"/>
        <v>0</v>
      </c>
      <c r="BF1796" s="115">
        <f t="shared" si="842"/>
        <v>0</v>
      </c>
      <c r="BG1796" s="116">
        <f t="shared" si="836"/>
        <v>0</v>
      </c>
      <c r="BH1796" s="120">
        <f t="shared" si="843"/>
        <v>0</v>
      </c>
      <c r="BI1796" s="115">
        <f t="shared" si="844"/>
        <v>0</v>
      </c>
      <c r="BJ1796" s="116">
        <f t="shared" si="837"/>
        <v>0</v>
      </c>
      <c r="BK1796" s="120">
        <f t="shared" si="845"/>
        <v>0</v>
      </c>
      <c r="BL1796" s="120">
        <f t="shared" si="846"/>
        <v>0</v>
      </c>
      <c r="BN1796" s="375">
        <f t="shared" si="838"/>
        <v>0</v>
      </c>
      <c r="BP1796" s="380"/>
      <c r="DH1796" s="102"/>
    </row>
    <row r="1797" spans="1:112" hidden="1">
      <c r="A1797" s="110"/>
      <c r="B1797" s="786"/>
      <c r="C1797" s="786"/>
      <c r="D1797" s="786"/>
      <c r="E1797" s="786"/>
      <c r="F1797" s="786"/>
      <c r="G1797" s="786"/>
      <c r="H1797" s="786"/>
      <c r="I1797" s="786"/>
      <c r="J1797" s="786"/>
      <c r="K1797" s="786"/>
      <c r="L1797" s="786"/>
      <c r="M1797" s="786"/>
      <c r="N1797" s="786"/>
      <c r="O1797" s="786"/>
      <c r="P1797" s="786"/>
      <c r="Q1797" s="786"/>
      <c r="R1797" s="787"/>
      <c r="S1797" s="787"/>
      <c r="T1797" s="788"/>
      <c r="U1797" s="787"/>
      <c r="V1797" s="787"/>
      <c r="W1797" s="783"/>
      <c r="X1797" s="789"/>
      <c r="Y1797" s="789"/>
      <c r="Z1797" s="781"/>
      <c r="AA1797" s="782"/>
      <c r="AB1797" s="783"/>
      <c r="AC1797" s="781"/>
      <c r="AD1797" s="782"/>
      <c r="AE1797" s="783"/>
      <c r="AF1797" s="784">
        <f t="shared" si="839"/>
        <v>0</v>
      </c>
      <c r="AG1797" s="784"/>
      <c r="AH1797" s="784"/>
      <c r="AI1797" s="784"/>
      <c r="AJ1797" s="784">
        <f t="shared" si="827"/>
        <v>0</v>
      </c>
      <c r="AK1797" s="784"/>
      <c r="AL1797" s="784"/>
      <c r="AM1797" s="784"/>
      <c r="AN1797" s="784">
        <f t="shared" si="828"/>
        <v>0</v>
      </c>
      <c r="AO1797" s="784"/>
      <c r="AP1797" s="784"/>
      <c r="AQ1797" s="784"/>
      <c r="AR1797" s="363"/>
      <c r="AS1797" s="785">
        <f t="shared" si="829"/>
        <v>0</v>
      </c>
      <c r="AT1797" s="785"/>
      <c r="AU1797" s="785"/>
      <c r="AV1797" s="785"/>
      <c r="AW1797" s="785">
        <f t="shared" si="830"/>
        <v>0</v>
      </c>
      <c r="AX1797" s="91"/>
      <c r="AY1797" s="116">
        <f t="shared" si="831"/>
        <v>0</v>
      </c>
      <c r="AZ1797" s="116">
        <f t="shared" si="832"/>
        <v>0</v>
      </c>
      <c r="BA1797" s="116">
        <f t="shared" si="833"/>
        <v>0</v>
      </c>
      <c r="BB1797" s="116">
        <f t="shared" si="834"/>
        <v>0</v>
      </c>
      <c r="BC1797" s="115">
        <f t="shared" si="840"/>
        <v>0</v>
      </c>
      <c r="BD1797" s="116">
        <f t="shared" si="835"/>
        <v>0</v>
      </c>
      <c r="BE1797" s="120">
        <f t="shared" si="841"/>
        <v>0</v>
      </c>
      <c r="BF1797" s="115">
        <f t="shared" si="842"/>
        <v>0</v>
      </c>
      <c r="BG1797" s="116">
        <f t="shared" si="836"/>
        <v>0</v>
      </c>
      <c r="BH1797" s="120">
        <f t="shared" si="843"/>
        <v>0</v>
      </c>
      <c r="BI1797" s="115">
        <f t="shared" si="844"/>
        <v>0</v>
      </c>
      <c r="BJ1797" s="116">
        <f t="shared" si="837"/>
        <v>0</v>
      </c>
      <c r="BK1797" s="120">
        <f t="shared" si="845"/>
        <v>0</v>
      </c>
      <c r="BL1797" s="120">
        <f t="shared" si="846"/>
        <v>0</v>
      </c>
      <c r="BN1797" s="375">
        <f t="shared" si="838"/>
        <v>0</v>
      </c>
      <c r="BP1797" s="380"/>
      <c r="DH1797" s="102"/>
    </row>
    <row r="1798" spans="1:112" hidden="1">
      <c r="A1798" s="110"/>
      <c r="B1798" s="786"/>
      <c r="C1798" s="786"/>
      <c r="D1798" s="786"/>
      <c r="E1798" s="786"/>
      <c r="F1798" s="786"/>
      <c r="G1798" s="786"/>
      <c r="H1798" s="786"/>
      <c r="I1798" s="786"/>
      <c r="J1798" s="786"/>
      <c r="K1798" s="786"/>
      <c r="L1798" s="786"/>
      <c r="M1798" s="786"/>
      <c r="N1798" s="786"/>
      <c r="O1798" s="786"/>
      <c r="P1798" s="786"/>
      <c r="Q1798" s="786"/>
      <c r="R1798" s="787"/>
      <c r="S1798" s="787"/>
      <c r="T1798" s="788"/>
      <c r="U1798" s="787"/>
      <c r="V1798" s="787"/>
      <c r="W1798" s="783"/>
      <c r="X1798" s="789"/>
      <c r="Y1798" s="789"/>
      <c r="Z1798" s="781"/>
      <c r="AA1798" s="782"/>
      <c r="AB1798" s="783"/>
      <c r="AC1798" s="781"/>
      <c r="AD1798" s="782"/>
      <c r="AE1798" s="783"/>
      <c r="AF1798" s="784">
        <f t="shared" si="839"/>
        <v>0</v>
      </c>
      <c r="AG1798" s="784"/>
      <c r="AH1798" s="784"/>
      <c r="AI1798" s="784"/>
      <c r="AJ1798" s="784">
        <f t="shared" si="827"/>
        <v>0</v>
      </c>
      <c r="AK1798" s="784"/>
      <c r="AL1798" s="784"/>
      <c r="AM1798" s="784"/>
      <c r="AN1798" s="784">
        <f t="shared" si="828"/>
        <v>0</v>
      </c>
      <c r="AO1798" s="784"/>
      <c r="AP1798" s="784"/>
      <c r="AQ1798" s="784"/>
      <c r="AR1798" s="363"/>
      <c r="AS1798" s="785">
        <f t="shared" si="829"/>
        <v>0</v>
      </c>
      <c r="AT1798" s="785"/>
      <c r="AU1798" s="785"/>
      <c r="AV1798" s="785"/>
      <c r="AW1798" s="785">
        <f t="shared" si="830"/>
        <v>0</v>
      </c>
      <c r="AX1798" s="91"/>
      <c r="AY1798" s="116">
        <f t="shared" si="831"/>
        <v>0</v>
      </c>
      <c r="AZ1798" s="116">
        <f t="shared" si="832"/>
        <v>0</v>
      </c>
      <c r="BA1798" s="116">
        <f t="shared" si="833"/>
        <v>0</v>
      </c>
      <c r="BB1798" s="116">
        <f t="shared" si="834"/>
        <v>0</v>
      </c>
      <c r="BC1798" s="115">
        <f t="shared" si="840"/>
        <v>0</v>
      </c>
      <c r="BD1798" s="116">
        <f t="shared" si="835"/>
        <v>0</v>
      </c>
      <c r="BE1798" s="120">
        <f t="shared" si="841"/>
        <v>0</v>
      </c>
      <c r="BF1798" s="115">
        <f t="shared" si="842"/>
        <v>0</v>
      </c>
      <c r="BG1798" s="116">
        <f t="shared" si="836"/>
        <v>0</v>
      </c>
      <c r="BH1798" s="120">
        <f t="shared" si="843"/>
        <v>0</v>
      </c>
      <c r="BI1798" s="115">
        <f t="shared" si="844"/>
        <v>0</v>
      </c>
      <c r="BJ1798" s="116">
        <f t="shared" si="837"/>
        <v>0</v>
      </c>
      <c r="BK1798" s="120">
        <f t="shared" si="845"/>
        <v>0</v>
      </c>
      <c r="BL1798" s="120">
        <f t="shared" si="846"/>
        <v>0</v>
      </c>
      <c r="BN1798" s="375">
        <f t="shared" si="838"/>
        <v>0</v>
      </c>
      <c r="BP1798" s="380"/>
      <c r="DH1798" s="102"/>
    </row>
    <row r="1799" spans="1:112" hidden="1">
      <c r="A1799" s="110"/>
      <c r="B1799" s="786"/>
      <c r="C1799" s="786"/>
      <c r="D1799" s="786"/>
      <c r="E1799" s="786"/>
      <c r="F1799" s="786"/>
      <c r="G1799" s="786"/>
      <c r="H1799" s="786"/>
      <c r="I1799" s="786"/>
      <c r="J1799" s="786"/>
      <c r="K1799" s="786"/>
      <c r="L1799" s="786"/>
      <c r="M1799" s="786"/>
      <c r="N1799" s="786"/>
      <c r="O1799" s="786"/>
      <c r="P1799" s="786"/>
      <c r="Q1799" s="786"/>
      <c r="R1799" s="787"/>
      <c r="S1799" s="787"/>
      <c r="T1799" s="788"/>
      <c r="U1799" s="787"/>
      <c r="V1799" s="787"/>
      <c r="W1799" s="783"/>
      <c r="X1799" s="789"/>
      <c r="Y1799" s="789"/>
      <c r="Z1799" s="789"/>
      <c r="AA1799" s="789"/>
      <c r="AB1799" s="789"/>
      <c r="AC1799" s="781"/>
      <c r="AD1799" s="782"/>
      <c r="AE1799" s="783"/>
      <c r="AF1799" s="784">
        <f t="shared" si="839"/>
        <v>0</v>
      </c>
      <c r="AG1799" s="784"/>
      <c r="AH1799" s="784"/>
      <c r="AI1799" s="784"/>
      <c r="AJ1799" s="784">
        <f t="shared" si="827"/>
        <v>0</v>
      </c>
      <c r="AK1799" s="784"/>
      <c r="AL1799" s="784"/>
      <c r="AM1799" s="784"/>
      <c r="AN1799" s="784">
        <f t="shared" si="828"/>
        <v>0</v>
      </c>
      <c r="AO1799" s="784"/>
      <c r="AP1799" s="784"/>
      <c r="AQ1799" s="784"/>
      <c r="AR1799" s="363"/>
      <c r="AS1799" s="785">
        <f t="shared" si="829"/>
        <v>0</v>
      </c>
      <c r="AT1799" s="785"/>
      <c r="AU1799" s="785"/>
      <c r="AV1799" s="785"/>
      <c r="AW1799" s="785">
        <f t="shared" si="830"/>
        <v>0</v>
      </c>
      <c r="AX1799" s="91"/>
      <c r="AY1799" s="116">
        <f t="shared" si="831"/>
        <v>0</v>
      </c>
      <c r="AZ1799" s="116">
        <f t="shared" si="832"/>
        <v>0</v>
      </c>
      <c r="BA1799" s="116">
        <f t="shared" si="833"/>
        <v>0</v>
      </c>
      <c r="BB1799" s="116">
        <f t="shared" si="834"/>
        <v>0</v>
      </c>
      <c r="BC1799" s="115">
        <f t="shared" si="840"/>
        <v>0</v>
      </c>
      <c r="BD1799" s="116">
        <f t="shared" si="835"/>
        <v>0</v>
      </c>
      <c r="BE1799" s="120">
        <f t="shared" si="841"/>
        <v>0</v>
      </c>
      <c r="BF1799" s="115">
        <f t="shared" si="842"/>
        <v>0</v>
      </c>
      <c r="BG1799" s="116">
        <f t="shared" si="836"/>
        <v>0</v>
      </c>
      <c r="BH1799" s="120">
        <f t="shared" si="843"/>
        <v>0</v>
      </c>
      <c r="BI1799" s="115">
        <f t="shared" si="844"/>
        <v>0</v>
      </c>
      <c r="BJ1799" s="116">
        <f t="shared" si="837"/>
        <v>0</v>
      </c>
      <c r="BK1799" s="120">
        <f t="shared" si="845"/>
        <v>0</v>
      </c>
      <c r="BL1799" s="120">
        <f t="shared" si="846"/>
        <v>0</v>
      </c>
      <c r="BN1799" s="375">
        <f t="shared" si="838"/>
        <v>0</v>
      </c>
      <c r="BP1799" s="380"/>
      <c r="DH1799" s="102"/>
    </row>
    <row r="1800" spans="1:112" hidden="1">
      <c r="A1800" s="110"/>
      <c r="B1800" s="786"/>
      <c r="C1800" s="786"/>
      <c r="D1800" s="786"/>
      <c r="E1800" s="786"/>
      <c r="F1800" s="786"/>
      <c r="G1800" s="786"/>
      <c r="H1800" s="786"/>
      <c r="I1800" s="786"/>
      <c r="J1800" s="786"/>
      <c r="K1800" s="786"/>
      <c r="L1800" s="786"/>
      <c r="M1800" s="786"/>
      <c r="N1800" s="786"/>
      <c r="O1800" s="786"/>
      <c r="P1800" s="786"/>
      <c r="Q1800" s="786"/>
      <c r="R1800" s="787"/>
      <c r="S1800" s="787"/>
      <c r="T1800" s="788"/>
      <c r="U1800" s="787"/>
      <c r="V1800" s="787"/>
      <c r="W1800" s="783"/>
      <c r="X1800" s="789"/>
      <c r="Y1800" s="789"/>
      <c r="Z1800" s="789"/>
      <c r="AA1800" s="789"/>
      <c r="AB1800" s="789"/>
      <c r="AC1800" s="781"/>
      <c r="AD1800" s="782"/>
      <c r="AE1800" s="783"/>
      <c r="AF1800" s="784">
        <f t="shared" si="839"/>
        <v>0</v>
      </c>
      <c r="AG1800" s="784"/>
      <c r="AH1800" s="784"/>
      <c r="AI1800" s="784"/>
      <c r="AJ1800" s="784">
        <f t="shared" si="827"/>
        <v>0</v>
      </c>
      <c r="AK1800" s="784"/>
      <c r="AL1800" s="784"/>
      <c r="AM1800" s="784"/>
      <c r="AN1800" s="784">
        <f t="shared" si="828"/>
        <v>0</v>
      </c>
      <c r="AO1800" s="784"/>
      <c r="AP1800" s="784"/>
      <c r="AQ1800" s="784"/>
      <c r="AR1800" s="363"/>
      <c r="AS1800" s="785">
        <f t="shared" si="829"/>
        <v>0</v>
      </c>
      <c r="AT1800" s="785"/>
      <c r="AU1800" s="785"/>
      <c r="AV1800" s="785"/>
      <c r="AW1800" s="785">
        <f t="shared" si="830"/>
        <v>0</v>
      </c>
      <c r="AX1800" s="91"/>
      <c r="AY1800" s="116">
        <f t="shared" si="831"/>
        <v>0</v>
      </c>
      <c r="AZ1800" s="116">
        <f t="shared" si="832"/>
        <v>0</v>
      </c>
      <c r="BA1800" s="116">
        <f t="shared" si="833"/>
        <v>0</v>
      </c>
      <c r="BB1800" s="116">
        <f t="shared" si="834"/>
        <v>0</v>
      </c>
      <c r="BC1800" s="115">
        <f t="shared" si="840"/>
        <v>0</v>
      </c>
      <c r="BD1800" s="116">
        <f t="shared" si="835"/>
        <v>0</v>
      </c>
      <c r="BE1800" s="120">
        <f t="shared" si="841"/>
        <v>0</v>
      </c>
      <c r="BF1800" s="115">
        <f t="shared" si="842"/>
        <v>0</v>
      </c>
      <c r="BG1800" s="116">
        <f t="shared" si="836"/>
        <v>0</v>
      </c>
      <c r="BH1800" s="120">
        <f t="shared" si="843"/>
        <v>0</v>
      </c>
      <c r="BI1800" s="115">
        <f t="shared" si="844"/>
        <v>0</v>
      </c>
      <c r="BJ1800" s="116">
        <f t="shared" si="837"/>
        <v>0</v>
      </c>
      <c r="BK1800" s="120">
        <f t="shared" si="845"/>
        <v>0</v>
      </c>
      <c r="BL1800" s="120">
        <f t="shared" si="846"/>
        <v>0</v>
      </c>
      <c r="BN1800" s="375">
        <f t="shared" si="838"/>
        <v>0</v>
      </c>
      <c r="BP1800" s="380"/>
      <c r="DH1800" s="102"/>
    </row>
    <row r="1801" spans="1:112" hidden="1">
      <c r="A1801" s="110"/>
      <c r="B1801" s="786"/>
      <c r="C1801" s="786"/>
      <c r="D1801" s="786"/>
      <c r="E1801" s="786"/>
      <c r="F1801" s="786"/>
      <c r="G1801" s="786"/>
      <c r="H1801" s="786"/>
      <c r="I1801" s="786"/>
      <c r="J1801" s="786"/>
      <c r="K1801" s="786"/>
      <c r="L1801" s="786"/>
      <c r="M1801" s="786"/>
      <c r="N1801" s="786"/>
      <c r="O1801" s="786"/>
      <c r="P1801" s="786"/>
      <c r="Q1801" s="786"/>
      <c r="R1801" s="787"/>
      <c r="S1801" s="787"/>
      <c r="T1801" s="788"/>
      <c r="U1801" s="787"/>
      <c r="V1801" s="787"/>
      <c r="W1801" s="783"/>
      <c r="X1801" s="789"/>
      <c r="Y1801" s="789"/>
      <c r="Z1801" s="789"/>
      <c r="AA1801" s="789"/>
      <c r="AB1801" s="789"/>
      <c r="AC1801" s="781"/>
      <c r="AD1801" s="782"/>
      <c r="AE1801" s="783"/>
      <c r="AF1801" s="784">
        <f t="shared" si="839"/>
        <v>0</v>
      </c>
      <c r="AG1801" s="784"/>
      <c r="AH1801" s="784"/>
      <c r="AI1801" s="784"/>
      <c r="AJ1801" s="784">
        <f t="shared" si="827"/>
        <v>0</v>
      </c>
      <c r="AK1801" s="784"/>
      <c r="AL1801" s="784"/>
      <c r="AM1801" s="784"/>
      <c r="AN1801" s="784">
        <f t="shared" si="828"/>
        <v>0</v>
      </c>
      <c r="AO1801" s="784"/>
      <c r="AP1801" s="784"/>
      <c r="AQ1801" s="784"/>
      <c r="AR1801" s="363"/>
      <c r="AS1801" s="785">
        <f t="shared" si="829"/>
        <v>0</v>
      </c>
      <c r="AT1801" s="785"/>
      <c r="AU1801" s="785"/>
      <c r="AV1801" s="785"/>
      <c r="AW1801" s="785">
        <f t="shared" si="830"/>
        <v>0</v>
      </c>
      <c r="AX1801" s="91"/>
      <c r="AY1801" s="116">
        <f t="shared" si="831"/>
        <v>0</v>
      </c>
      <c r="AZ1801" s="116">
        <f t="shared" si="832"/>
        <v>0</v>
      </c>
      <c r="BA1801" s="116">
        <f t="shared" si="833"/>
        <v>0</v>
      </c>
      <c r="BB1801" s="116">
        <f t="shared" si="834"/>
        <v>0</v>
      </c>
      <c r="BC1801" s="115">
        <f t="shared" si="840"/>
        <v>0</v>
      </c>
      <c r="BD1801" s="116">
        <f t="shared" si="835"/>
        <v>0</v>
      </c>
      <c r="BE1801" s="120">
        <f t="shared" si="841"/>
        <v>0</v>
      </c>
      <c r="BF1801" s="115">
        <f t="shared" si="842"/>
        <v>0</v>
      </c>
      <c r="BG1801" s="116">
        <f t="shared" si="836"/>
        <v>0</v>
      </c>
      <c r="BH1801" s="120">
        <f t="shared" si="843"/>
        <v>0</v>
      </c>
      <c r="BI1801" s="115">
        <f t="shared" si="844"/>
        <v>0</v>
      </c>
      <c r="BJ1801" s="116">
        <f t="shared" si="837"/>
        <v>0</v>
      </c>
      <c r="BK1801" s="120">
        <f t="shared" si="845"/>
        <v>0</v>
      </c>
      <c r="BL1801" s="120">
        <f t="shared" si="846"/>
        <v>0</v>
      </c>
      <c r="BN1801" s="375">
        <f t="shared" si="838"/>
        <v>0</v>
      </c>
      <c r="BP1801" s="380"/>
      <c r="DH1801" s="102"/>
    </row>
    <row r="1802" spans="1:112" hidden="1">
      <c r="A1802" s="110"/>
      <c r="B1802" s="786"/>
      <c r="C1802" s="786"/>
      <c r="D1802" s="786"/>
      <c r="E1802" s="786"/>
      <c r="F1802" s="786"/>
      <c r="G1802" s="786"/>
      <c r="H1802" s="786"/>
      <c r="I1802" s="786"/>
      <c r="J1802" s="786"/>
      <c r="K1802" s="786"/>
      <c r="L1802" s="786"/>
      <c r="M1802" s="786"/>
      <c r="N1802" s="786"/>
      <c r="O1802" s="786"/>
      <c r="P1802" s="786"/>
      <c r="Q1802" s="786"/>
      <c r="R1802" s="787"/>
      <c r="S1802" s="787"/>
      <c r="T1802" s="788"/>
      <c r="U1802" s="787"/>
      <c r="V1802" s="787"/>
      <c r="W1802" s="783"/>
      <c r="X1802" s="789"/>
      <c r="Y1802" s="789"/>
      <c r="Z1802" s="789"/>
      <c r="AA1802" s="789"/>
      <c r="AB1802" s="789"/>
      <c r="AC1802" s="781"/>
      <c r="AD1802" s="782"/>
      <c r="AE1802" s="783"/>
      <c r="AF1802" s="784">
        <f t="shared" si="839"/>
        <v>0</v>
      </c>
      <c r="AG1802" s="784"/>
      <c r="AH1802" s="784"/>
      <c r="AI1802" s="784"/>
      <c r="AJ1802" s="784">
        <f t="shared" si="827"/>
        <v>0</v>
      </c>
      <c r="AK1802" s="784"/>
      <c r="AL1802" s="784"/>
      <c r="AM1802" s="784"/>
      <c r="AN1802" s="784">
        <f t="shared" si="828"/>
        <v>0</v>
      </c>
      <c r="AO1802" s="784"/>
      <c r="AP1802" s="784"/>
      <c r="AQ1802" s="784"/>
      <c r="AR1802" s="363"/>
      <c r="AS1802" s="785">
        <f t="shared" si="829"/>
        <v>0</v>
      </c>
      <c r="AT1802" s="785"/>
      <c r="AU1802" s="785"/>
      <c r="AV1802" s="785"/>
      <c r="AW1802" s="785">
        <f t="shared" si="830"/>
        <v>0</v>
      </c>
      <c r="AX1802" s="91"/>
      <c r="AY1802" s="116">
        <f t="shared" si="831"/>
        <v>0</v>
      </c>
      <c r="AZ1802" s="116">
        <f t="shared" si="832"/>
        <v>0</v>
      </c>
      <c r="BA1802" s="116">
        <f t="shared" si="833"/>
        <v>0</v>
      </c>
      <c r="BB1802" s="116">
        <f t="shared" si="834"/>
        <v>0</v>
      </c>
      <c r="BC1802" s="115">
        <f t="shared" si="840"/>
        <v>0</v>
      </c>
      <c r="BD1802" s="116">
        <f t="shared" si="835"/>
        <v>0</v>
      </c>
      <c r="BE1802" s="120">
        <f t="shared" si="841"/>
        <v>0</v>
      </c>
      <c r="BF1802" s="115">
        <f t="shared" si="842"/>
        <v>0</v>
      </c>
      <c r="BG1802" s="116">
        <f t="shared" si="836"/>
        <v>0</v>
      </c>
      <c r="BH1802" s="120">
        <f t="shared" si="843"/>
        <v>0</v>
      </c>
      <c r="BI1802" s="115">
        <f t="shared" si="844"/>
        <v>0</v>
      </c>
      <c r="BJ1802" s="116">
        <f t="shared" si="837"/>
        <v>0</v>
      </c>
      <c r="BK1802" s="120">
        <f t="shared" si="845"/>
        <v>0</v>
      </c>
      <c r="BL1802" s="120">
        <f t="shared" si="846"/>
        <v>0</v>
      </c>
      <c r="BN1802" s="375">
        <f t="shared" si="838"/>
        <v>0</v>
      </c>
      <c r="BP1802" s="380"/>
      <c r="DH1802" s="102"/>
    </row>
    <row r="1803" spans="1:112" hidden="1">
      <c r="A1803" s="110"/>
      <c r="B1803" s="786"/>
      <c r="C1803" s="786"/>
      <c r="D1803" s="786"/>
      <c r="E1803" s="786"/>
      <c r="F1803" s="786"/>
      <c r="G1803" s="786"/>
      <c r="H1803" s="786"/>
      <c r="I1803" s="786"/>
      <c r="J1803" s="786"/>
      <c r="K1803" s="786"/>
      <c r="L1803" s="786"/>
      <c r="M1803" s="786"/>
      <c r="N1803" s="786"/>
      <c r="O1803" s="786"/>
      <c r="P1803" s="786"/>
      <c r="Q1803" s="786"/>
      <c r="R1803" s="787"/>
      <c r="S1803" s="787"/>
      <c r="T1803" s="788"/>
      <c r="U1803" s="787"/>
      <c r="V1803" s="787"/>
      <c r="W1803" s="783"/>
      <c r="X1803" s="789"/>
      <c r="Y1803" s="789"/>
      <c r="Z1803" s="789"/>
      <c r="AA1803" s="789"/>
      <c r="AB1803" s="789"/>
      <c r="AC1803" s="781"/>
      <c r="AD1803" s="782"/>
      <c r="AE1803" s="783"/>
      <c r="AF1803" s="784">
        <f t="shared" si="839"/>
        <v>0</v>
      </c>
      <c r="AG1803" s="784"/>
      <c r="AH1803" s="784"/>
      <c r="AI1803" s="784"/>
      <c r="AJ1803" s="784">
        <f t="shared" si="827"/>
        <v>0</v>
      </c>
      <c r="AK1803" s="784"/>
      <c r="AL1803" s="784"/>
      <c r="AM1803" s="784"/>
      <c r="AN1803" s="784">
        <f t="shared" si="828"/>
        <v>0</v>
      </c>
      <c r="AO1803" s="784"/>
      <c r="AP1803" s="784"/>
      <c r="AQ1803" s="784"/>
      <c r="AR1803" s="363"/>
      <c r="AS1803" s="785">
        <f t="shared" si="829"/>
        <v>0</v>
      </c>
      <c r="AT1803" s="785"/>
      <c r="AU1803" s="785"/>
      <c r="AV1803" s="785"/>
      <c r="AW1803" s="785">
        <f t="shared" si="830"/>
        <v>0</v>
      </c>
      <c r="AX1803" s="91"/>
      <c r="AY1803" s="116">
        <f t="shared" si="831"/>
        <v>0</v>
      </c>
      <c r="AZ1803" s="116">
        <f t="shared" si="832"/>
        <v>0</v>
      </c>
      <c r="BA1803" s="116">
        <f t="shared" si="833"/>
        <v>0</v>
      </c>
      <c r="BB1803" s="116">
        <f t="shared" si="834"/>
        <v>0</v>
      </c>
      <c r="BC1803" s="115">
        <f t="shared" si="840"/>
        <v>0</v>
      </c>
      <c r="BD1803" s="116">
        <f t="shared" si="835"/>
        <v>0</v>
      </c>
      <c r="BE1803" s="120">
        <f t="shared" si="841"/>
        <v>0</v>
      </c>
      <c r="BF1803" s="115">
        <f t="shared" si="842"/>
        <v>0</v>
      </c>
      <c r="BG1803" s="116">
        <f t="shared" si="836"/>
        <v>0</v>
      </c>
      <c r="BH1803" s="120">
        <f t="shared" si="843"/>
        <v>0</v>
      </c>
      <c r="BI1803" s="115">
        <f t="shared" si="844"/>
        <v>0</v>
      </c>
      <c r="BJ1803" s="116">
        <f t="shared" si="837"/>
        <v>0</v>
      </c>
      <c r="BK1803" s="120">
        <f t="shared" si="845"/>
        <v>0</v>
      </c>
      <c r="BL1803" s="120">
        <f t="shared" si="846"/>
        <v>0</v>
      </c>
      <c r="BN1803" s="375">
        <f t="shared" si="838"/>
        <v>0</v>
      </c>
      <c r="BP1803" s="380"/>
      <c r="DH1803" s="102"/>
    </row>
    <row r="1804" spans="1:112" hidden="1">
      <c r="A1804" s="110"/>
      <c r="B1804" s="786"/>
      <c r="C1804" s="786"/>
      <c r="D1804" s="786"/>
      <c r="E1804" s="786"/>
      <c r="F1804" s="786"/>
      <c r="G1804" s="786"/>
      <c r="H1804" s="786"/>
      <c r="I1804" s="786"/>
      <c r="J1804" s="786"/>
      <c r="K1804" s="786"/>
      <c r="L1804" s="786"/>
      <c r="M1804" s="786"/>
      <c r="N1804" s="786"/>
      <c r="O1804" s="786"/>
      <c r="P1804" s="786"/>
      <c r="Q1804" s="786"/>
      <c r="R1804" s="787"/>
      <c r="S1804" s="787"/>
      <c r="T1804" s="788"/>
      <c r="U1804" s="787"/>
      <c r="V1804" s="787"/>
      <c r="W1804" s="783"/>
      <c r="X1804" s="789"/>
      <c r="Y1804" s="789"/>
      <c r="Z1804" s="789"/>
      <c r="AA1804" s="789"/>
      <c r="AB1804" s="789"/>
      <c r="AC1804" s="781"/>
      <c r="AD1804" s="782"/>
      <c r="AE1804" s="783"/>
      <c r="AF1804" s="784">
        <f t="shared" si="839"/>
        <v>0</v>
      </c>
      <c r="AG1804" s="784"/>
      <c r="AH1804" s="784"/>
      <c r="AI1804" s="784"/>
      <c r="AJ1804" s="784">
        <f t="shared" si="827"/>
        <v>0</v>
      </c>
      <c r="AK1804" s="784"/>
      <c r="AL1804" s="784"/>
      <c r="AM1804" s="784"/>
      <c r="AN1804" s="784">
        <f t="shared" si="828"/>
        <v>0</v>
      </c>
      <c r="AO1804" s="784"/>
      <c r="AP1804" s="784"/>
      <c r="AQ1804" s="784"/>
      <c r="AR1804" s="363"/>
      <c r="AS1804" s="785">
        <f t="shared" si="829"/>
        <v>0</v>
      </c>
      <c r="AT1804" s="785"/>
      <c r="AU1804" s="785"/>
      <c r="AV1804" s="785"/>
      <c r="AW1804" s="785">
        <f t="shared" si="830"/>
        <v>0</v>
      </c>
      <c r="AX1804" s="91"/>
      <c r="AY1804" s="116">
        <f t="shared" si="831"/>
        <v>0</v>
      </c>
      <c r="AZ1804" s="116">
        <f t="shared" si="832"/>
        <v>0</v>
      </c>
      <c r="BA1804" s="116">
        <f t="shared" si="833"/>
        <v>0</v>
      </c>
      <c r="BB1804" s="116">
        <f t="shared" si="834"/>
        <v>0</v>
      </c>
      <c r="BC1804" s="115">
        <f t="shared" si="840"/>
        <v>0</v>
      </c>
      <c r="BD1804" s="116">
        <f t="shared" si="835"/>
        <v>0</v>
      </c>
      <c r="BE1804" s="120">
        <f t="shared" si="841"/>
        <v>0</v>
      </c>
      <c r="BF1804" s="115">
        <f t="shared" si="842"/>
        <v>0</v>
      </c>
      <c r="BG1804" s="116">
        <f t="shared" si="836"/>
        <v>0</v>
      </c>
      <c r="BH1804" s="120">
        <f t="shared" si="843"/>
        <v>0</v>
      </c>
      <c r="BI1804" s="115">
        <f t="shared" si="844"/>
        <v>0</v>
      </c>
      <c r="BJ1804" s="116">
        <f t="shared" si="837"/>
        <v>0</v>
      </c>
      <c r="BK1804" s="120">
        <f t="shared" si="845"/>
        <v>0</v>
      </c>
      <c r="BL1804" s="120">
        <f t="shared" si="846"/>
        <v>0</v>
      </c>
      <c r="BN1804" s="375">
        <f t="shared" si="838"/>
        <v>0</v>
      </c>
      <c r="BP1804" s="380"/>
      <c r="DH1804" s="102"/>
    </row>
    <row r="1805" spans="1:112" hidden="1">
      <c r="A1805" s="110"/>
      <c r="B1805" s="786"/>
      <c r="C1805" s="786"/>
      <c r="D1805" s="786"/>
      <c r="E1805" s="786"/>
      <c r="F1805" s="786"/>
      <c r="G1805" s="786"/>
      <c r="H1805" s="786"/>
      <c r="I1805" s="786"/>
      <c r="J1805" s="786"/>
      <c r="K1805" s="786"/>
      <c r="L1805" s="786"/>
      <c r="M1805" s="786"/>
      <c r="N1805" s="786"/>
      <c r="O1805" s="786"/>
      <c r="P1805" s="786"/>
      <c r="Q1805" s="786"/>
      <c r="R1805" s="787"/>
      <c r="S1805" s="787"/>
      <c r="T1805" s="788"/>
      <c r="U1805" s="787"/>
      <c r="V1805" s="787"/>
      <c r="W1805" s="783"/>
      <c r="X1805" s="789"/>
      <c r="Y1805" s="789"/>
      <c r="Z1805" s="789"/>
      <c r="AA1805" s="789"/>
      <c r="AB1805" s="789"/>
      <c r="AC1805" s="781"/>
      <c r="AD1805" s="782"/>
      <c r="AE1805" s="783"/>
      <c r="AF1805" s="784">
        <f t="shared" si="839"/>
        <v>0</v>
      </c>
      <c r="AG1805" s="784"/>
      <c r="AH1805" s="784"/>
      <c r="AI1805" s="784"/>
      <c r="AJ1805" s="784">
        <f t="shared" si="827"/>
        <v>0</v>
      </c>
      <c r="AK1805" s="784"/>
      <c r="AL1805" s="784"/>
      <c r="AM1805" s="784"/>
      <c r="AN1805" s="784">
        <f t="shared" si="828"/>
        <v>0</v>
      </c>
      <c r="AO1805" s="784"/>
      <c r="AP1805" s="784"/>
      <c r="AQ1805" s="784"/>
      <c r="AR1805" s="363"/>
      <c r="AS1805" s="785">
        <f t="shared" si="829"/>
        <v>0</v>
      </c>
      <c r="AT1805" s="785"/>
      <c r="AU1805" s="785"/>
      <c r="AV1805" s="785"/>
      <c r="AW1805" s="785">
        <f t="shared" si="830"/>
        <v>0</v>
      </c>
      <c r="AX1805" s="91"/>
      <c r="AY1805" s="116">
        <f t="shared" si="831"/>
        <v>0</v>
      </c>
      <c r="AZ1805" s="116">
        <f t="shared" si="832"/>
        <v>0</v>
      </c>
      <c r="BA1805" s="116">
        <f t="shared" si="833"/>
        <v>0</v>
      </c>
      <c r="BB1805" s="116">
        <f t="shared" si="834"/>
        <v>0</v>
      </c>
      <c r="BC1805" s="115">
        <f t="shared" si="840"/>
        <v>0</v>
      </c>
      <c r="BD1805" s="116">
        <f t="shared" si="835"/>
        <v>0</v>
      </c>
      <c r="BE1805" s="120">
        <f t="shared" si="841"/>
        <v>0</v>
      </c>
      <c r="BF1805" s="115">
        <f t="shared" si="842"/>
        <v>0</v>
      </c>
      <c r="BG1805" s="116">
        <f t="shared" si="836"/>
        <v>0</v>
      </c>
      <c r="BH1805" s="120">
        <f t="shared" si="843"/>
        <v>0</v>
      </c>
      <c r="BI1805" s="115">
        <f t="shared" si="844"/>
        <v>0</v>
      </c>
      <c r="BJ1805" s="116">
        <f t="shared" si="837"/>
        <v>0</v>
      </c>
      <c r="BK1805" s="120">
        <f t="shared" si="845"/>
        <v>0</v>
      </c>
      <c r="BL1805" s="120">
        <f t="shared" si="846"/>
        <v>0</v>
      </c>
      <c r="BN1805" s="375">
        <f t="shared" si="838"/>
        <v>0</v>
      </c>
      <c r="BP1805" s="380"/>
      <c r="DH1805" s="102"/>
    </row>
    <row r="1806" spans="1:112" hidden="1">
      <c r="A1806" s="110"/>
      <c r="B1806" s="786"/>
      <c r="C1806" s="786"/>
      <c r="D1806" s="786"/>
      <c r="E1806" s="786"/>
      <c r="F1806" s="786"/>
      <c r="G1806" s="786"/>
      <c r="H1806" s="786"/>
      <c r="I1806" s="786"/>
      <c r="J1806" s="786"/>
      <c r="K1806" s="786"/>
      <c r="L1806" s="786"/>
      <c r="M1806" s="786"/>
      <c r="N1806" s="786"/>
      <c r="O1806" s="786"/>
      <c r="P1806" s="786"/>
      <c r="Q1806" s="786"/>
      <c r="R1806" s="787"/>
      <c r="S1806" s="787"/>
      <c r="T1806" s="788"/>
      <c r="U1806" s="787"/>
      <c r="V1806" s="787"/>
      <c r="W1806" s="783"/>
      <c r="X1806" s="789"/>
      <c r="Y1806" s="789"/>
      <c r="Z1806" s="789"/>
      <c r="AA1806" s="789"/>
      <c r="AB1806" s="789"/>
      <c r="AC1806" s="781"/>
      <c r="AD1806" s="782"/>
      <c r="AE1806" s="783"/>
      <c r="AF1806" s="784">
        <f t="shared" si="839"/>
        <v>0</v>
      </c>
      <c r="AG1806" s="784"/>
      <c r="AH1806" s="784"/>
      <c r="AI1806" s="784"/>
      <c r="AJ1806" s="784">
        <f t="shared" si="827"/>
        <v>0</v>
      </c>
      <c r="AK1806" s="784"/>
      <c r="AL1806" s="784"/>
      <c r="AM1806" s="784"/>
      <c r="AN1806" s="784">
        <f t="shared" si="828"/>
        <v>0</v>
      </c>
      <c r="AO1806" s="784"/>
      <c r="AP1806" s="784"/>
      <c r="AQ1806" s="784"/>
      <c r="AR1806" s="363"/>
      <c r="AS1806" s="785">
        <f t="shared" si="829"/>
        <v>0</v>
      </c>
      <c r="AT1806" s="785"/>
      <c r="AU1806" s="785"/>
      <c r="AV1806" s="785"/>
      <c r="AW1806" s="785">
        <f t="shared" si="830"/>
        <v>0</v>
      </c>
      <c r="AX1806" s="91"/>
      <c r="AY1806" s="116">
        <f t="shared" si="831"/>
        <v>0</v>
      </c>
      <c r="AZ1806" s="116">
        <f t="shared" si="832"/>
        <v>0</v>
      </c>
      <c r="BA1806" s="116">
        <f t="shared" si="833"/>
        <v>0</v>
      </c>
      <c r="BB1806" s="116">
        <f t="shared" si="834"/>
        <v>0</v>
      </c>
      <c r="BC1806" s="115">
        <f t="shared" si="840"/>
        <v>0</v>
      </c>
      <c r="BD1806" s="116">
        <f t="shared" si="835"/>
        <v>0</v>
      </c>
      <c r="BE1806" s="120">
        <f t="shared" si="841"/>
        <v>0</v>
      </c>
      <c r="BF1806" s="115">
        <f t="shared" si="842"/>
        <v>0</v>
      </c>
      <c r="BG1806" s="116">
        <f t="shared" si="836"/>
        <v>0</v>
      </c>
      <c r="BH1806" s="120">
        <f t="shared" si="843"/>
        <v>0</v>
      </c>
      <c r="BI1806" s="115">
        <f t="shared" si="844"/>
        <v>0</v>
      </c>
      <c r="BJ1806" s="116">
        <f t="shared" si="837"/>
        <v>0</v>
      </c>
      <c r="BK1806" s="120">
        <f t="shared" si="845"/>
        <v>0</v>
      </c>
      <c r="BL1806" s="120">
        <f t="shared" si="846"/>
        <v>0</v>
      </c>
      <c r="BN1806" s="375">
        <f t="shared" si="838"/>
        <v>0</v>
      </c>
      <c r="BP1806" s="380"/>
      <c r="DH1806" s="102"/>
    </row>
    <row r="1807" spans="1:112" ht="5" hidden="1" customHeight="1">
      <c r="A1807" s="103"/>
      <c r="B1807" s="364"/>
      <c r="C1807" s="364"/>
      <c r="D1807" s="364"/>
      <c r="E1807" s="364"/>
      <c r="F1807" s="364"/>
      <c r="G1807" s="364"/>
      <c r="H1807" s="364"/>
      <c r="I1807" s="364"/>
      <c r="J1807" s="364"/>
      <c r="K1807" s="364"/>
      <c r="L1807" s="364"/>
      <c r="M1807" s="364"/>
      <c r="N1807" s="364"/>
      <c r="O1807" s="364"/>
      <c r="P1807" s="364"/>
      <c r="Q1807" s="364"/>
      <c r="R1807" s="365"/>
      <c r="S1807" s="365"/>
      <c r="T1807" s="365"/>
      <c r="U1807" s="365"/>
      <c r="V1807" s="365"/>
      <c r="W1807" s="366"/>
      <c r="X1807" s="366"/>
      <c r="Y1807" s="366"/>
      <c r="Z1807" s="366"/>
      <c r="AA1807" s="366"/>
      <c r="AB1807" s="366"/>
      <c r="AC1807" s="366"/>
      <c r="AD1807" s="366"/>
      <c r="AE1807" s="366"/>
      <c r="AF1807" s="367"/>
      <c r="AG1807" s="367"/>
      <c r="AH1807" s="367"/>
      <c r="AI1807" s="367"/>
      <c r="AJ1807" s="367"/>
      <c r="AK1807" s="367"/>
      <c r="AL1807" s="367"/>
      <c r="AM1807" s="367"/>
      <c r="AN1807" s="367"/>
      <c r="AO1807" s="367"/>
      <c r="AP1807" s="367"/>
      <c r="AQ1807" s="367"/>
      <c r="AR1807" s="368"/>
      <c r="AS1807" s="361"/>
      <c r="AT1807" s="361"/>
      <c r="AU1807" s="361"/>
      <c r="AV1807" s="361"/>
      <c r="AW1807" s="361"/>
      <c r="AX1807" s="91"/>
      <c r="AY1807" s="106">
        <f>AY1766</f>
        <v>0</v>
      </c>
      <c r="AZ1807" s="106">
        <f>AZ1766</f>
        <v>0</v>
      </c>
      <c r="BA1807" s="106">
        <f>BA1766</f>
        <v>0</v>
      </c>
      <c r="BB1807" s="106">
        <f>BB1766</f>
        <v>0</v>
      </c>
      <c r="BC1807" s="106"/>
      <c r="BD1807" s="117"/>
      <c r="BE1807" s="119">
        <f>BE1766</f>
        <v>0</v>
      </c>
      <c r="BF1807" s="106"/>
      <c r="BG1807" s="106">
        <f>BG1766</f>
        <v>0</v>
      </c>
      <c r="BH1807" s="119">
        <f>BH1766</f>
        <v>0</v>
      </c>
      <c r="BI1807" s="106"/>
      <c r="BJ1807" s="106">
        <f>BJ1766</f>
        <v>0</v>
      </c>
      <c r="BK1807" s="119">
        <f>BK1766</f>
        <v>0</v>
      </c>
      <c r="BL1807" s="119">
        <f>BL1766</f>
        <v>0</v>
      </c>
      <c r="BN1807" s="377"/>
      <c r="BP1807" s="382"/>
      <c r="DH1807" s="104"/>
    </row>
    <row r="1808" spans="1:112" ht="21.5" hidden="1" customHeight="1">
      <c r="A1808" s="103"/>
      <c r="B1808" s="369"/>
      <c r="C1808" s="370"/>
      <c r="D1808" s="370"/>
      <c r="E1808" s="370"/>
      <c r="F1808" s="370"/>
      <c r="G1808" s="370"/>
      <c r="H1808" s="370"/>
      <c r="I1808" s="370"/>
      <c r="J1808" s="370"/>
      <c r="K1808" s="370"/>
      <c r="L1808" s="370"/>
      <c r="M1808" s="370"/>
      <c r="N1808" s="370"/>
      <c r="O1808" s="370"/>
      <c r="P1808" s="370"/>
      <c r="Q1808" s="370"/>
      <c r="R1808" s="143"/>
      <c r="S1808" s="143"/>
      <c r="T1808" s="143"/>
      <c r="U1808" s="143"/>
      <c r="V1808" s="143"/>
      <c r="W1808" s="143"/>
      <c r="X1808" s="143"/>
      <c r="Y1808" s="143"/>
      <c r="Z1808" s="143"/>
      <c r="AA1808" s="143"/>
      <c r="AB1808" s="143"/>
      <c r="AC1808" s="143"/>
      <c r="AD1808" s="143"/>
      <c r="AE1808" s="246" t="str">
        <f>CONCATENATE(B1766," ","TOTAL")</f>
        <v>HVAC TOTAL</v>
      </c>
      <c r="AF1808" s="802">
        <f>SUBTOTAL(9,AF1767:AF1807)</f>
        <v>0</v>
      </c>
      <c r="AG1808" s="802"/>
      <c r="AH1808" s="802"/>
      <c r="AI1808" s="802"/>
      <c r="AJ1808" s="802">
        <f>SUBTOTAL(9,AJ1767:AJ1807)</f>
        <v>0</v>
      </c>
      <c r="AK1808" s="802"/>
      <c r="AL1808" s="802"/>
      <c r="AM1808" s="802"/>
      <c r="AN1808" s="802">
        <f>SUBTOTAL(9,AN1767:AN1807)</f>
        <v>0</v>
      </c>
      <c r="AO1808" s="802"/>
      <c r="AP1808" s="802"/>
      <c r="AQ1808" s="802"/>
      <c r="AR1808" s="359"/>
      <c r="AS1808" s="803">
        <f>SUBTOTAL(9,AS1767:AS1807)</f>
        <v>0</v>
      </c>
      <c r="AT1808" s="803"/>
      <c r="AU1808" s="803"/>
      <c r="AV1808" s="803"/>
      <c r="AW1808" s="803">
        <f>SUM(AW1771:AW1779)</f>
        <v>0</v>
      </c>
      <c r="AX1808" s="91"/>
      <c r="AY1808" s="121">
        <f t="shared" ref="AY1808:BL1808" si="847">SUM(AY1767:AY1807)</f>
        <v>0</v>
      </c>
      <c r="AZ1808" s="121">
        <f t="shared" si="847"/>
        <v>0</v>
      </c>
      <c r="BA1808" s="121">
        <f t="shared" si="847"/>
        <v>0</v>
      </c>
      <c r="BB1808" s="121">
        <f t="shared" si="847"/>
        <v>0</v>
      </c>
      <c r="BC1808" s="118">
        <f t="shared" si="847"/>
        <v>0</v>
      </c>
      <c r="BD1808" s="121">
        <f t="shared" si="847"/>
        <v>0</v>
      </c>
      <c r="BE1808" s="121">
        <f t="shared" si="847"/>
        <v>0</v>
      </c>
      <c r="BF1808" s="118">
        <f t="shared" si="847"/>
        <v>0</v>
      </c>
      <c r="BG1808" s="121">
        <f t="shared" si="847"/>
        <v>0</v>
      </c>
      <c r="BH1808" s="121">
        <f t="shared" si="847"/>
        <v>0</v>
      </c>
      <c r="BI1808" s="118">
        <f t="shared" si="847"/>
        <v>0</v>
      </c>
      <c r="BJ1808" s="121">
        <f t="shared" si="847"/>
        <v>0</v>
      </c>
      <c r="BK1808" s="121">
        <f t="shared" si="847"/>
        <v>0</v>
      </c>
      <c r="BL1808" s="121">
        <f t="shared" si="847"/>
        <v>0</v>
      </c>
      <c r="BN1808" s="383">
        <f>IFERROR(AS1808/Total_Detailed_Estimate,0)</f>
        <v>0</v>
      </c>
      <c r="BP1808" s="381"/>
      <c r="DH1808" s="109"/>
    </row>
    <row r="1809" spans="1:112" ht="8.75" hidden="1" customHeight="1">
      <c r="A1809" s="103"/>
      <c r="B1809" s="140"/>
      <c r="C1809" s="140"/>
      <c r="D1809" s="140"/>
      <c r="E1809" s="140"/>
      <c r="F1809" s="140"/>
      <c r="G1809" s="140"/>
      <c r="H1809" s="140"/>
      <c r="I1809" s="140"/>
      <c r="J1809" s="140"/>
      <c r="K1809" s="140"/>
      <c r="L1809" s="140"/>
      <c r="M1809" s="140"/>
      <c r="N1809" s="140"/>
      <c r="O1809" s="140"/>
      <c r="P1809" s="140"/>
      <c r="Q1809" s="140"/>
      <c r="R1809" s="141"/>
      <c r="S1809" s="141"/>
      <c r="T1809" s="141"/>
      <c r="U1809" s="141"/>
      <c r="V1809" s="141"/>
      <c r="W1809" s="142"/>
      <c r="X1809" s="142"/>
      <c r="Y1809" s="142"/>
      <c r="Z1809" s="142"/>
      <c r="AA1809" s="142"/>
      <c r="AB1809" s="142"/>
      <c r="AC1809" s="142"/>
      <c r="AD1809" s="142"/>
      <c r="AE1809" s="392"/>
      <c r="AF1809" s="144"/>
      <c r="AG1809" s="144"/>
      <c r="AH1809" s="144"/>
      <c r="AI1809" s="144"/>
      <c r="AJ1809" s="144"/>
      <c r="AK1809" s="144"/>
      <c r="AL1809" s="144"/>
      <c r="AM1809" s="144"/>
      <c r="AN1809" s="144"/>
      <c r="AO1809" s="144"/>
      <c r="AP1809" s="144"/>
      <c r="AQ1809" s="144"/>
      <c r="AR1809" s="360"/>
      <c r="AS1809" s="362"/>
      <c r="AT1809" s="362"/>
      <c r="AU1809" s="362"/>
      <c r="AV1809" s="362"/>
      <c r="AW1809" s="393"/>
      <c r="AX1809" s="91"/>
      <c r="AY1809" s="106">
        <f>AY1766</f>
        <v>0</v>
      </c>
      <c r="AZ1809" s="106">
        <f>AZ1766</f>
        <v>0</v>
      </c>
      <c r="BA1809" s="106">
        <f>BA1766</f>
        <v>0</v>
      </c>
      <c r="BB1809" s="106">
        <f>BB1766</f>
        <v>0</v>
      </c>
      <c r="BC1809" s="106"/>
      <c r="BD1809" s="106"/>
      <c r="BE1809" s="106">
        <f>BE1766</f>
        <v>0</v>
      </c>
      <c r="BF1809" s="106"/>
      <c r="BG1809" s="106">
        <f>BG1766</f>
        <v>0</v>
      </c>
      <c r="BH1809" s="106">
        <f>BH1766</f>
        <v>0</v>
      </c>
      <c r="BI1809" s="106"/>
      <c r="BJ1809" s="106">
        <f>BJ1766</f>
        <v>0</v>
      </c>
      <c r="BK1809" s="106">
        <f>BK1766</f>
        <v>0</v>
      </c>
      <c r="BL1809" s="106">
        <f>BL1766</f>
        <v>0</v>
      </c>
      <c r="BN1809" s="377"/>
      <c r="BP1809" s="382"/>
      <c r="DH1809" s="104"/>
    </row>
    <row r="1810" spans="1:112" ht="9.5" hidden="1" customHeight="1">
      <c r="A1810" s="103"/>
      <c r="B1810" s="145"/>
      <c r="C1810" s="145"/>
      <c r="D1810" s="145"/>
      <c r="E1810" s="145"/>
      <c r="F1810" s="145"/>
      <c r="G1810" s="145"/>
      <c r="H1810" s="145"/>
      <c r="I1810" s="145"/>
      <c r="J1810" s="145"/>
      <c r="K1810" s="145"/>
      <c r="L1810" s="145"/>
      <c r="M1810" s="145"/>
      <c r="N1810" s="145"/>
      <c r="O1810" s="145"/>
      <c r="P1810" s="145"/>
      <c r="Q1810" s="145"/>
      <c r="R1810" s="146"/>
      <c r="S1810" s="146"/>
      <c r="T1810" s="146"/>
      <c r="U1810" s="146"/>
      <c r="V1810" s="146"/>
      <c r="W1810" s="146"/>
      <c r="X1810" s="146"/>
      <c r="Y1810" s="146"/>
      <c r="Z1810" s="146"/>
      <c r="AA1810" s="146"/>
      <c r="AB1810" s="146"/>
      <c r="AC1810" s="146"/>
      <c r="AD1810" s="146"/>
      <c r="AE1810" s="147"/>
      <c r="AF1810" s="148"/>
      <c r="AG1810" s="148"/>
      <c r="AH1810" s="148"/>
      <c r="AI1810" s="148"/>
      <c r="AJ1810" s="148"/>
      <c r="AK1810" s="148"/>
      <c r="AL1810" s="148"/>
      <c r="AM1810" s="148"/>
      <c r="AN1810" s="148"/>
      <c r="AO1810" s="148"/>
      <c r="AP1810" s="148"/>
      <c r="AQ1810" s="148"/>
      <c r="AR1810" s="148"/>
      <c r="AS1810" s="149"/>
      <c r="AT1810" s="149"/>
      <c r="AU1810" s="149"/>
      <c r="AV1810" s="149"/>
      <c r="AW1810" s="149"/>
      <c r="AX1810" s="91"/>
      <c r="AY1810" s="108">
        <f>AY1808</f>
        <v>0</v>
      </c>
      <c r="AZ1810" s="108">
        <f>AZ1808</f>
        <v>0</v>
      </c>
      <c r="BA1810" s="108">
        <f>BA1808</f>
        <v>0</v>
      </c>
      <c r="BB1810" s="108">
        <f>BB1808</f>
        <v>0</v>
      </c>
      <c r="BC1810" s="108"/>
      <c r="BD1810" s="108"/>
      <c r="BE1810" s="108">
        <f>BE1808</f>
        <v>0</v>
      </c>
      <c r="BF1810" s="108"/>
      <c r="BG1810" s="108">
        <f>BG1808</f>
        <v>0</v>
      </c>
      <c r="BH1810" s="108">
        <f>BH1808</f>
        <v>0</v>
      </c>
      <c r="BI1810" s="108"/>
      <c r="BJ1810" s="108">
        <f>BJ1808</f>
        <v>0</v>
      </c>
      <c r="BK1810" s="108">
        <f>BK1808</f>
        <v>0</v>
      </c>
      <c r="BL1810" s="108">
        <f>BL1808</f>
        <v>0</v>
      </c>
      <c r="DH1810" s="107"/>
    </row>
    <row r="1811" spans="1:112" ht="23" customHeight="1">
      <c r="A1811" s="114" t="s">
        <v>704</v>
      </c>
      <c r="B1811" s="795" t="str">
        <f>UPPER(MEP5_Category)</f>
        <v>ELECTRICAL</v>
      </c>
      <c r="C1811" s="796"/>
      <c r="D1811" s="796"/>
      <c r="E1811" s="796"/>
      <c r="F1811" s="796"/>
      <c r="G1811" s="796"/>
      <c r="H1811" s="796"/>
      <c r="I1811" s="796"/>
      <c r="J1811" s="796"/>
      <c r="K1811" s="796"/>
      <c r="L1811" s="796"/>
      <c r="M1811" s="796"/>
      <c r="N1811" s="796"/>
      <c r="O1811" s="796"/>
      <c r="P1811" s="796"/>
      <c r="Q1811" s="797"/>
      <c r="R1811" s="798"/>
      <c r="S1811" s="798"/>
      <c r="T1811" s="798"/>
      <c r="U1811" s="799"/>
      <c r="V1811" s="800"/>
      <c r="W1811" s="790"/>
      <c r="X1811" s="790"/>
      <c r="Y1811" s="790"/>
      <c r="Z1811" s="790"/>
      <c r="AA1811" s="790"/>
      <c r="AB1811" s="790"/>
      <c r="AC1811" s="790"/>
      <c r="AD1811" s="790"/>
      <c r="AE1811" s="790"/>
      <c r="AF1811" s="791" t="str">
        <f>IF(MEP5_Labor=0,"",MEP5_Labor)</f>
        <v/>
      </c>
      <c r="AG1811" s="791"/>
      <c r="AH1811" s="791"/>
      <c r="AI1811" s="791"/>
      <c r="AJ1811" s="791" t="str">
        <f>IF(MEP5_Material=0,"",MEP5_Material)</f>
        <v/>
      </c>
      <c r="AK1811" s="791"/>
      <c r="AL1811" s="791"/>
      <c r="AM1811" s="791"/>
      <c r="AN1811" s="791">
        <f>IF(MEP5_Sub=0,"",MEP5_Sub)</f>
        <v>6000</v>
      </c>
      <c r="AO1811" s="791"/>
      <c r="AP1811" s="791"/>
      <c r="AQ1811" s="791"/>
      <c r="AR1811" s="358"/>
      <c r="AS1811" s="792">
        <f>IF(MEP5_Total=0,"",MEP5_Total)</f>
        <v>6000</v>
      </c>
      <c r="AT1811" s="792"/>
      <c r="AU1811" s="793"/>
      <c r="AV1811" s="793"/>
      <c r="AW1811" s="794"/>
      <c r="AX1811" s="371"/>
      <c r="AY1811" s="101"/>
      <c r="AZ1811" s="101"/>
      <c r="BA1811" s="101"/>
      <c r="BB1811" s="101"/>
      <c r="BC1811" s="101"/>
      <c r="BD1811" s="101"/>
      <c r="BE1811" s="101"/>
      <c r="BF1811" s="101"/>
      <c r="BG1811" s="101"/>
      <c r="BH1811" s="101"/>
      <c r="BI1811" s="101"/>
      <c r="BJ1811" s="101"/>
      <c r="BK1811" s="101"/>
      <c r="BL1811" s="101"/>
      <c r="BN1811" s="374"/>
      <c r="BP1811" s="378"/>
      <c r="DH1811" s="102"/>
    </row>
    <row r="1812" spans="1:112" hidden="1">
      <c r="A1812" s="110"/>
      <c r="B1812" s="786" t="s">
        <v>152</v>
      </c>
      <c r="C1812" s="786"/>
      <c r="D1812" s="786"/>
      <c r="E1812" s="786"/>
      <c r="F1812" s="786"/>
      <c r="G1812" s="786"/>
      <c r="H1812" s="786"/>
      <c r="I1812" s="786"/>
      <c r="J1812" s="786"/>
      <c r="K1812" s="786"/>
      <c r="L1812" s="786"/>
      <c r="M1812" s="786"/>
      <c r="N1812" s="786"/>
      <c r="O1812" s="786"/>
      <c r="P1812" s="786"/>
      <c r="Q1812" s="786"/>
      <c r="R1812" s="787"/>
      <c r="S1812" s="787"/>
      <c r="T1812" s="788"/>
      <c r="U1812" s="787" t="s">
        <v>2</v>
      </c>
      <c r="V1812" s="787" t="s">
        <v>2</v>
      </c>
      <c r="W1812" s="783"/>
      <c r="X1812" s="789"/>
      <c r="Y1812" s="789"/>
      <c r="Z1812" s="781"/>
      <c r="AA1812" s="782"/>
      <c r="AB1812" s="783"/>
      <c r="AC1812" s="781"/>
      <c r="AD1812" s="782"/>
      <c r="AE1812" s="783"/>
      <c r="AF1812" s="784">
        <f>R1812*W1812</f>
        <v>0</v>
      </c>
      <c r="AG1812" s="784"/>
      <c r="AH1812" s="784"/>
      <c r="AI1812" s="784"/>
      <c r="AJ1812" s="784">
        <f t="shared" ref="AJ1812:AJ1851" si="848">R1812*Z1812</f>
        <v>0</v>
      </c>
      <c r="AK1812" s="784"/>
      <c r="AL1812" s="784"/>
      <c r="AM1812" s="784"/>
      <c r="AN1812" s="784">
        <f t="shared" ref="AN1812:AN1851" si="849">R1812*AC1812</f>
        <v>0</v>
      </c>
      <c r="AO1812" s="784"/>
      <c r="AP1812" s="784"/>
      <c r="AQ1812" s="784"/>
      <c r="AR1812" s="363"/>
      <c r="AS1812" s="785">
        <f t="shared" ref="AS1812:AS1851" si="850">SUM(AF1812:AQ1812)</f>
        <v>0</v>
      </c>
      <c r="AT1812" s="785"/>
      <c r="AU1812" s="785"/>
      <c r="AV1812" s="785"/>
      <c r="AW1812" s="785">
        <f t="shared" ref="AW1812:AW1851" si="851">SUM(AF1812:AQ1812)</f>
        <v>0</v>
      </c>
      <c r="AX1812" s="100"/>
      <c r="AY1812" s="116">
        <f t="shared" ref="AY1812:AY1851" si="852">AF1812</f>
        <v>0</v>
      </c>
      <c r="AZ1812" s="116">
        <f t="shared" ref="AZ1812:AZ1851" si="853">AJ1812</f>
        <v>0</v>
      </c>
      <c r="BA1812" s="116">
        <f t="shared" ref="BA1812:BA1851" si="854">AN1812</f>
        <v>0</v>
      </c>
      <c r="BB1812" s="116">
        <f t="shared" ref="BB1812:BB1851" si="855">SUM(AY1812:BA1812)</f>
        <v>0</v>
      </c>
      <c r="BC1812" s="115">
        <f>IFERROR(AY1812/$BB$5,0)</f>
        <v>0</v>
      </c>
      <c r="BD1812" s="116">
        <f t="shared" ref="BD1812:BD1851" si="856">BC1812*Allocated_Adders</f>
        <v>0</v>
      </c>
      <c r="BE1812" s="120">
        <f>AY1812+BD1812</f>
        <v>0</v>
      </c>
      <c r="BF1812" s="115">
        <f>IFERROR(AZ1812/$BB$5,0)</f>
        <v>0</v>
      </c>
      <c r="BG1812" s="116">
        <f t="shared" ref="BG1812:BG1851" si="857">BF1812*Allocated_Adders</f>
        <v>0</v>
      </c>
      <c r="BH1812" s="120">
        <f>AZ1812+BG1812</f>
        <v>0</v>
      </c>
      <c r="BI1812" s="115">
        <f>IFERROR(BA1812/$BB$5,0)</f>
        <v>0</v>
      </c>
      <c r="BJ1812" s="116">
        <f t="shared" ref="BJ1812:BJ1851" si="858">BI1812*Allocated_Adders</f>
        <v>0</v>
      </c>
      <c r="BK1812" s="120">
        <f>BA1812+BJ1812</f>
        <v>0</v>
      </c>
      <c r="BL1812" s="120">
        <f>BE1812+BH1812+BK1812</f>
        <v>0</v>
      </c>
      <c r="BN1812" s="375">
        <f t="shared" ref="BN1812:BN1851" si="859">IFERROR(AS1812/Total_Detailed_Estimate,0)</f>
        <v>0</v>
      </c>
      <c r="BP1812" s="380"/>
      <c r="DH1812" s="102"/>
    </row>
    <row r="1813" spans="1:112" hidden="1">
      <c r="A1813" s="110"/>
      <c r="B1813" s="786"/>
      <c r="C1813" s="786"/>
      <c r="D1813" s="786"/>
      <c r="E1813" s="786"/>
      <c r="F1813" s="786"/>
      <c r="G1813" s="786"/>
      <c r="H1813" s="786"/>
      <c r="I1813" s="786"/>
      <c r="J1813" s="786"/>
      <c r="K1813" s="786"/>
      <c r="L1813" s="786"/>
      <c r="M1813" s="786"/>
      <c r="N1813" s="786"/>
      <c r="O1813" s="786"/>
      <c r="P1813" s="786"/>
      <c r="Q1813" s="786"/>
      <c r="R1813" s="787"/>
      <c r="S1813" s="787"/>
      <c r="T1813" s="788"/>
      <c r="U1813" s="787"/>
      <c r="V1813" s="787"/>
      <c r="W1813" s="783"/>
      <c r="X1813" s="789"/>
      <c r="Y1813" s="789"/>
      <c r="Z1813" s="781"/>
      <c r="AA1813" s="782"/>
      <c r="AB1813" s="783"/>
      <c r="AC1813" s="781"/>
      <c r="AD1813" s="782"/>
      <c r="AE1813" s="783"/>
      <c r="AF1813" s="784">
        <f t="shared" ref="AF1813:AF1851" si="860">R1813*W1813</f>
        <v>0</v>
      </c>
      <c r="AG1813" s="784"/>
      <c r="AH1813" s="784"/>
      <c r="AI1813" s="784"/>
      <c r="AJ1813" s="784">
        <f t="shared" si="848"/>
        <v>0</v>
      </c>
      <c r="AK1813" s="784"/>
      <c r="AL1813" s="784"/>
      <c r="AM1813" s="784"/>
      <c r="AN1813" s="784">
        <f t="shared" si="849"/>
        <v>0</v>
      </c>
      <c r="AO1813" s="784"/>
      <c r="AP1813" s="784"/>
      <c r="AQ1813" s="784"/>
      <c r="AR1813" s="363"/>
      <c r="AS1813" s="785">
        <f t="shared" si="850"/>
        <v>0</v>
      </c>
      <c r="AT1813" s="785"/>
      <c r="AU1813" s="785"/>
      <c r="AV1813" s="785"/>
      <c r="AW1813" s="785">
        <f t="shared" si="851"/>
        <v>0</v>
      </c>
      <c r="AX1813" s="90"/>
      <c r="AY1813" s="116">
        <f t="shared" si="852"/>
        <v>0</v>
      </c>
      <c r="AZ1813" s="116">
        <f t="shared" si="853"/>
        <v>0</v>
      </c>
      <c r="BA1813" s="116">
        <f t="shared" si="854"/>
        <v>0</v>
      </c>
      <c r="BB1813" s="116">
        <f t="shared" si="855"/>
        <v>0</v>
      </c>
      <c r="BC1813" s="115">
        <f t="shared" ref="BC1813:BC1851" si="861">IFERROR(AY1813/$BB$5,0)</f>
        <v>0</v>
      </c>
      <c r="BD1813" s="116">
        <f t="shared" si="856"/>
        <v>0</v>
      </c>
      <c r="BE1813" s="120">
        <f t="shared" ref="BE1813:BE1851" si="862">AY1813+BD1813</f>
        <v>0</v>
      </c>
      <c r="BF1813" s="115">
        <f t="shared" ref="BF1813:BF1851" si="863">IFERROR(AZ1813/$BB$5,0)</f>
        <v>0</v>
      </c>
      <c r="BG1813" s="116">
        <f t="shared" si="857"/>
        <v>0</v>
      </c>
      <c r="BH1813" s="120">
        <f t="shared" ref="BH1813:BH1851" si="864">AZ1813+BG1813</f>
        <v>0</v>
      </c>
      <c r="BI1813" s="115">
        <f t="shared" ref="BI1813:BI1851" si="865">IFERROR(BA1813/$BB$5,0)</f>
        <v>0</v>
      </c>
      <c r="BJ1813" s="116">
        <f t="shared" si="858"/>
        <v>0</v>
      </c>
      <c r="BK1813" s="120">
        <f t="shared" ref="BK1813:BK1851" si="866">BA1813+BJ1813</f>
        <v>0</v>
      </c>
      <c r="BL1813" s="120">
        <f t="shared" ref="BL1813:BL1851" si="867">BE1813+BH1813+BK1813</f>
        <v>0</v>
      </c>
      <c r="BN1813" s="375">
        <f t="shared" si="859"/>
        <v>0</v>
      </c>
      <c r="BP1813" s="380"/>
      <c r="DH1813" s="102"/>
    </row>
    <row r="1814" spans="1:112" hidden="1">
      <c r="A1814" s="110"/>
      <c r="B1814" s="786" t="s">
        <v>667</v>
      </c>
      <c r="C1814" s="786"/>
      <c r="D1814" s="786"/>
      <c r="E1814" s="786"/>
      <c r="F1814" s="786"/>
      <c r="G1814" s="786"/>
      <c r="H1814" s="786"/>
      <c r="I1814" s="786"/>
      <c r="J1814" s="786"/>
      <c r="K1814" s="786"/>
      <c r="L1814" s="786"/>
      <c r="M1814" s="786"/>
      <c r="N1814" s="786"/>
      <c r="O1814" s="786"/>
      <c r="P1814" s="786"/>
      <c r="Q1814" s="786"/>
      <c r="R1814" s="787"/>
      <c r="S1814" s="787"/>
      <c r="T1814" s="788"/>
      <c r="U1814" s="787"/>
      <c r="V1814" s="787"/>
      <c r="W1814" s="783"/>
      <c r="X1814" s="789"/>
      <c r="Y1814" s="789"/>
      <c r="Z1814" s="781"/>
      <c r="AA1814" s="782"/>
      <c r="AB1814" s="783"/>
      <c r="AC1814" s="781"/>
      <c r="AD1814" s="782"/>
      <c r="AE1814" s="783"/>
      <c r="AF1814" s="784">
        <f t="shared" si="860"/>
        <v>0</v>
      </c>
      <c r="AG1814" s="784"/>
      <c r="AH1814" s="784"/>
      <c r="AI1814" s="784"/>
      <c r="AJ1814" s="784">
        <f t="shared" si="848"/>
        <v>0</v>
      </c>
      <c r="AK1814" s="784"/>
      <c r="AL1814" s="784"/>
      <c r="AM1814" s="784"/>
      <c r="AN1814" s="784">
        <f t="shared" si="849"/>
        <v>0</v>
      </c>
      <c r="AO1814" s="784"/>
      <c r="AP1814" s="784"/>
      <c r="AQ1814" s="784"/>
      <c r="AR1814" s="363"/>
      <c r="AS1814" s="785">
        <f t="shared" si="850"/>
        <v>0</v>
      </c>
      <c r="AT1814" s="785"/>
      <c r="AU1814" s="785"/>
      <c r="AV1814" s="785"/>
      <c r="AW1814" s="785">
        <f t="shared" si="851"/>
        <v>0</v>
      </c>
      <c r="AX1814" s="91"/>
      <c r="AY1814" s="116">
        <f t="shared" si="852"/>
        <v>0</v>
      </c>
      <c r="AZ1814" s="116">
        <f t="shared" si="853"/>
        <v>0</v>
      </c>
      <c r="BA1814" s="116">
        <f t="shared" si="854"/>
        <v>0</v>
      </c>
      <c r="BB1814" s="116">
        <f t="shared" si="855"/>
        <v>0</v>
      </c>
      <c r="BC1814" s="115">
        <f t="shared" si="861"/>
        <v>0</v>
      </c>
      <c r="BD1814" s="116">
        <f t="shared" si="856"/>
        <v>0</v>
      </c>
      <c r="BE1814" s="120">
        <f t="shared" si="862"/>
        <v>0</v>
      </c>
      <c r="BF1814" s="115">
        <f t="shared" si="863"/>
        <v>0</v>
      </c>
      <c r="BG1814" s="116">
        <f t="shared" si="857"/>
        <v>0</v>
      </c>
      <c r="BH1814" s="120">
        <f t="shared" si="864"/>
        <v>0</v>
      </c>
      <c r="BI1814" s="115">
        <f t="shared" si="865"/>
        <v>0</v>
      </c>
      <c r="BJ1814" s="116">
        <f t="shared" si="858"/>
        <v>0</v>
      </c>
      <c r="BK1814" s="120">
        <f t="shared" si="866"/>
        <v>0</v>
      </c>
      <c r="BL1814" s="120">
        <f t="shared" si="867"/>
        <v>0</v>
      </c>
      <c r="BN1814" s="375">
        <f t="shared" si="859"/>
        <v>0</v>
      </c>
      <c r="BP1814" s="380"/>
      <c r="DH1814" s="102"/>
    </row>
    <row r="1815" spans="1:112" hidden="1">
      <c r="A1815" s="110"/>
      <c r="B1815" s="786" t="s">
        <v>668</v>
      </c>
      <c r="C1815" s="786"/>
      <c r="D1815" s="786"/>
      <c r="E1815" s="786"/>
      <c r="F1815" s="786"/>
      <c r="G1815" s="786"/>
      <c r="H1815" s="786"/>
      <c r="I1815" s="786"/>
      <c r="J1815" s="786"/>
      <c r="K1815" s="786"/>
      <c r="L1815" s="786"/>
      <c r="M1815" s="786"/>
      <c r="N1815" s="786"/>
      <c r="O1815" s="786"/>
      <c r="P1815" s="786"/>
      <c r="Q1815" s="786"/>
      <c r="R1815" s="787"/>
      <c r="S1815" s="787"/>
      <c r="T1815" s="788"/>
      <c r="U1815" s="787" t="s">
        <v>13</v>
      </c>
      <c r="V1815" s="787" t="s">
        <v>13</v>
      </c>
      <c r="W1815" s="783">
        <v>65</v>
      </c>
      <c r="X1815" s="789"/>
      <c r="Y1815" s="789"/>
      <c r="Z1815" s="781"/>
      <c r="AA1815" s="782"/>
      <c r="AB1815" s="783"/>
      <c r="AC1815" s="781"/>
      <c r="AD1815" s="782"/>
      <c r="AE1815" s="783"/>
      <c r="AF1815" s="784">
        <f t="shared" si="860"/>
        <v>0</v>
      </c>
      <c r="AG1815" s="784"/>
      <c r="AH1815" s="784"/>
      <c r="AI1815" s="784"/>
      <c r="AJ1815" s="784">
        <f t="shared" si="848"/>
        <v>0</v>
      </c>
      <c r="AK1815" s="784"/>
      <c r="AL1815" s="784"/>
      <c r="AM1815" s="784"/>
      <c r="AN1815" s="784">
        <f t="shared" si="849"/>
        <v>0</v>
      </c>
      <c r="AO1815" s="784"/>
      <c r="AP1815" s="784"/>
      <c r="AQ1815" s="784"/>
      <c r="AR1815" s="363"/>
      <c r="AS1815" s="785">
        <f t="shared" si="850"/>
        <v>0</v>
      </c>
      <c r="AT1815" s="785"/>
      <c r="AU1815" s="785"/>
      <c r="AV1815" s="785"/>
      <c r="AW1815" s="785">
        <f t="shared" si="851"/>
        <v>0</v>
      </c>
      <c r="AX1815" s="91"/>
      <c r="AY1815" s="116">
        <f t="shared" si="852"/>
        <v>0</v>
      </c>
      <c r="AZ1815" s="116">
        <f t="shared" si="853"/>
        <v>0</v>
      </c>
      <c r="BA1815" s="116">
        <f t="shared" si="854"/>
        <v>0</v>
      </c>
      <c r="BB1815" s="116">
        <f t="shared" si="855"/>
        <v>0</v>
      </c>
      <c r="BC1815" s="115">
        <f t="shared" si="861"/>
        <v>0</v>
      </c>
      <c r="BD1815" s="116">
        <f t="shared" si="856"/>
        <v>0</v>
      </c>
      <c r="BE1815" s="120">
        <f t="shared" si="862"/>
        <v>0</v>
      </c>
      <c r="BF1815" s="115">
        <f t="shared" si="863"/>
        <v>0</v>
      </c>
      <c r="BG1815" s="116">
        <f t="shared" si="857"/>
        <v>0</v>
      </c>
      <c r="BH1815" s="120">
        <f t="shared" si="864"/>
        <v>0</v>
      </c>
      <c r="BI1815" s="115">
        <f t="shared" si="865"/>
        <v>0</v>
      </c>
      <c r="BJ1815" s="116">
        <f t="shared" si="858"/>
        <v>0</v>
      </c>
      <c r="BK1815" s="120">
        <f t="shared" si="866"/>
        <v>0</v>
      </c>
      <c r="BL1815" s="120">
        <f t="shared" si="867"/>
        <v>0</v>
      </c>
      <c r="BN1815" s="375">
        <f t="shared" si="859"/>
        <v>0</v>
      </c>
      <c r="BP1815" s="380"/>
      <c r="DH1815" s="102"/>
    </row>
    <row r="1816" spans="1:112" hidden="1">
      <c r="A1816" s="110"/>
      <c r="B1816" s="786" t="s">
        <v>669</v>
      </c>
      <c r="C1816" s="786"/>
      <c r="D1816" s="786"/>
      <c r="E1816" s="786"/>
      <c r="F1816" s="786"/>
      <c r="G1816" s="786"/>
      <c r="H1816" s="786"/>
      <c r="I1816" s="786"/>
      <c r="J1816" s="786"/>
      <c r="K1816" s="786"/>
      <c r="L1816" s="786"/>
      <c r="M1816" s="786"/>
      <c r="N1816" s="786"/>
      <c r="O1816" s="786"/>
      <c r="P1816" s="786"/>
      <c r="Q1816" s="786"/>
      <c r="R1816" s="787"/>
      <c r="S1816" s="787"/>
      <c r="T1816" s="788"/>
      <c r="U1816" s="787" t="s">
        <v>13</v>
      </c>
      <c r="V1816" s="787" t="s">
        <v>7</v>
      </c>
      <c r="W1816" s="783">
        <v>65</v>
      </c>
      <c r="X1816" s="789"/>
      <c r="Y1816" s="789"/>
      <c r="Z1816" s="781"/>
      <c r="AA1816" s="782"/>
      <c r="AB1816" s="783"/>
      <c r="AC1816" s="781"/>
      <c r="AD1816" s="782"/>
      <c r="AE1816" s="783"/>
      <c r="AF1816" s="784">
        <f t="shared" si="860"/>
        <v>0</v>
      </c>
      <c r="AG1816" s="784"/>
      <c r="AH1816" s="784"/>
      <c r="AI1816" s="784"/>
      <c r="AJ1816" s="784">
        <f t="shared" si="848"/>
        <v>0</v>
      </c>
      <c r="AK1816" s="784"/>
      <c r="AL1816" s="784"/>
      <c r="AM1816" s="784"/>
      <c r="AN1816" s="784">
        <f t="shared" si="849"/>
        <v>0</v>
      </c>
      <c r="AO1816" s="784"/>
      <c r="AP1816" s="784"/>
      <c r="AQ1816" s="784"/>
      <c r="AR1816" s="363"/>
      <c r="AS1816" s="785">
        <f t="shared" si="850"/>
        <v>0</v>
      </c>
      <c r="AT1816" s="785"/>
      <c r="AU1816" s="785"/>
      <c r="AV1816" s="785"/>
      <c r="AW1816" s="785">
        <f t="shared" si="851"/>
        <v>0</v>
      </c>
      <c r="AX1816" s="91"/>
      <c r="AY1816" s="116">
        <f t="shared" si="852"/>
        <v>0</v>
      </c>
      <c r="AZ1816" s="116">
        <f t="shared" si="853"/>
        <v>0</v>
      </c>
      <c r="BA1816" s="116">
        <f t="shared" si="854"/>
        <v>0</v>
      </c>
      <c r="BB1816" s="116">
        <f t="shared" si="855"/>
        <v>0</v>
      </c>
      <c r="BC1816" s="115">
        <f t="shared" si="861"/>
        <v>0</v>
      </c>
      <c r="BD1816" s="116">
        <f t="shared" si="856"/>
        <v>0</v>
      </c>
      <c r="BE1816" s="120">
        <f t="shared" si="862"/>
        <v>0</v>
      </c>
      <c r="BF1816" s="115">
        <f t="shared" si="863"/>
        <v>0</v>
      </c>
      <c r="BG1816" s="116">
        <f t="shared" si="857"/>
        <v>0</v>
      </c>
      <c r="BH1816" s="120">
        <f t="shared" si="864"/>
        <v>0</v>
      </c>
      <c r="BI1816" s="115">
        <f t="shared" si="865"/>
        <v>0</v>
      </c>
      <c r="BJ1816" s="116">
        <f t="shared" si="858"/>
        <v>0</v>
      </c>
      <c r="BK1816" s="120">
        <f t="shared" si="866"/>
        <v>0</v>
      </c>
      <c r="BL1816" s="120">
        <f t="shared" si="867"/>
        <v>0</v>
      </c>
      <c r="BN1816" s="375">
        <f t="shared" si="859"/>
        <v>0</v>
      </c>
      <c r="BP1816" s="380"/>
      <c r="DH1816" s="102"/>
    </row>
    <row r="1817" spans="1:112" hidden="1">
      <c r="A1817" s="110"/>
      <c r="B1817" s="786"/>
      <c r="C1817" s="786"/>
      <c r="D1817" s="786"/>
      <c r="E1817" s="786"/>
      <c r="F1817" s="786"/>
      <c r="G1817" s="786"/>
      <c r="H1817" s="786"/>
      <c r="I1817" s="786"/>
      <c r="J1817" s="786"/>
      <c r="K1817" s="786"/>
      <c r="L1817" s="786"/>
      <c r="M1817" s="786"/>
      <c r="N1817" s="786"/>
      <c r="O1817" s="786"/>
      <c r="P1817" s="786"/>
      <c r="Q1817" s="786"/>
      <c r="R1817" s="787"/>
      <c r="S1817" s="787"/>
      <c r="T1817" s="788"/>
      <c r="U1817" s="787"/>
      <c r="V1817" s="787"/>
      <c r="W1817" s="783"/>
      <c r="X1817" s="789"/>
      <c r="Y1817" s="789"/>
      <c r="Z1817" s="781"/>
      <c r="AA1817" s="782"/>
      <c r="AB1817" s="783"/>
      <c r="AC1817" s="781"/>
      <c r="AD1817" s="782"/>
      <c r="AE1817" s="783"/>
      <c r="AF1817" s="784">
        <f t="shared" si="860"/>
        <v>0</v>
      </c>
      <c r="AG1817" s="784"/>
      <c r="AH1817" s="784"/>
      <c r="AI1817" s="784"/>
      <c r="AJ1817" s="784">
        <f t="shared" si="848"/>
        <v>0</v>
      </c>
      <c r="AK1817" s="784"/>
      <c r="AL1817" s="784"/>
      <c r="AM1817" s="784"/>
      <c r="AN1817" s="784">
        <f t="shared" si="849"/>
        <v>0</v>
      </c>
      <c r="AO1817" s="784"/>
      <c r="AP1817" s="784"/>
      <c r="AQ1817" s="784"/>
      <c r="AR1817" s="363"/>
      <c r="AS1817" s="785">
        <f t="shared" si="850"/>
        <v>0</v>
      </c>
      <c r="AT1817" s="785"/>
      <c r="AU1817" s="785"/>
      <c r="AV1817" s="785"/>
      <c r="AW1817" s="785">
        <f t="shared" si="851"/>
        <v>0</v>
      </c>
      <c r="AX1817" s="91"/>
      <c r="AY1817" s="116">
        <f t="shared" si="852"/>
        <v>0</v>
      </c>
      <c r="AZ1817" s="116">
        <f t="shared" si="853"/>
        <v>0</v>
      </c>
      <c r="BA1817" s="116">
        <f t="shared" si="854"/>
        <v>0</v>
      </c>
      <c r="BB1817" s="116">
        <f t="shared" si="855"/>
        <v>0</v>
      </c>
      <c r="BC1817" s="115">
        <f t="shared" si="861"/>
        <v>0</v>
      </c>
      <c r="BD1817" s="116">
        <f t="shared" si="856"/>
        <v>0</v>
      </c>
      <c r="BE1817" s="120">
        <f t="shared" si="862"/>
        <v>0</v>
      </c>
      <c r="BF1817" s="115">
        <f t="shared" si="863"/>
        <v>0</v>
      </c>
      <c r="BG1817" s="116">
        <f t="shared" si="857"/>
        <v>0</v>
      </c>
      <c r="BH1817" s="120">
        <f t="shared" si="864"/>
        <v>0</v>
      </c>
      <c r="BI1817" s="115">
        <f t="shared" si="865"/>
        <v>0</v>
      </c>
      <c r="BJ1817" s="116">
        <f t="shared" si="858"/>
        <v>0</v>
      </c>
      <c r="BK1817" s="120">
        <f t="shared" si="866"/>
        <v>0</v>
      </c>
      <c r="BL1817" s="120">
        <f t="shared" si="867"/>
        <v>0</v>
      </c>
      <c r="BN1817" s="375">
        <f t="shared" si="859"/>
        <v>0</v>
      </c>
      <c r="BP1817" s="380"/>
      <c r="DH1817" s="102"/>
    </row>
    <row r="1818" spans="1:112" hidden="1">
      <c r="A1818" s="110"/>
      <c r="B1818" s="801" t="s">
        <v>670</v>
      </c>
      <c r="C1818" s="801"/>
      <c r="D1818" s="801"/>
      <c r="E1818" s="801"/>
      <c r="F1818" s="801"/>
      <c r="G1818" s="801"/>
      <c r="H1818" s="801"/>
      <c r="I1818" s="801"/>
      <c r="J1818" s="801"/>
      <c r="K1818" s="801"/>
      <c r="L1818" s="801"/>
      <c r="M1818" s="801"/>
      <c r="N1818" s="801"/>
      <c r="O1818" s="801"/>
      <c r="P1818" s="801"/>
      <c r="Q1818" s="801"/>
      <c r="R1818" s="787"/>
      <c r="S1818" s="787"/>
      <c r="T1818" s="788"/>
      <c r="U1818" s="787"/>
      <c r="V1818" s="787"/>
      <c r="W1818" s="783"/>
      <c r="X1818" s="789"/>
      <c r="Y1818" s="789"/>
      <c r="Z1818" s="781"/>
      <c r="AA1818" s="782"/>
      <c r="AB1818" s="783"/>
      <c r="AC1818" s="781"/>
      <c r="AD1818" s="782"/>
      <c r="AE1818" s="783"/>
      <c r="AF1818" s="784">
        <f t="shared" si="860"/>
        <v>0</v>
      </c>
      <c r="AG1818" s="784"/>
      <c r="AH1818" s="784"/>
      <c r="AI1818" s="784"/>
      <c r="AJ1818" s="784">
        <f t="shared" si="848"/>
        <v>0</v>
      </c>
      <c r="AK1818" s="784"/>
      <c r="AL1818" s="784"/>
      <c r="AM1818" s="784"/>
      <c r="AN1818" s="784">
        <f t="shared" si="849"/>
        <v>0</v>
      </c>
      <c r="AO1818" s="784"/>
      <c r="AP1818" s="784"/>
      <c r="AQ1818" s="784"/>
      <c r="AR1818" s="363"/>
      <c r="AS1818" s="785">
        <f t="shared" si="850"/>
        <v>0</v>
      </c>
      <c r="AT1818" s="785"/>
      <c r="AU1818" s="785"/>
      <c r="AV1818" s="785"/>
      <c r="AW1818" s="785">
        <f t="shared" si="851"/>
        <v>0</v>
      </c>
      <c r="AX1818" s="91"/>
      <c r="AY1818" s="116">
        <f t="shared" si="852"/>
        <v>0</v>
      </c>
      <c r="AZ1818" s="116">
        <f t="shared" si="853"/>
        <v>0</v>
      </c>
      <c r="BA1818" s="116">
        <f t="shared" si="854"/>
        <v>0</v>
      </c>
      <c r="BB1818" s="116">
        <f t="shared" si="855"/>
        <v>0</v>
      </c>
      <c r="BC1818" s="115">
        <f t="shared" si="861"/>
        <v>0</v>
      </c>
      <c r="BD1818" s="116">
        <f t="shared" si="856"/>
        <v>0</v>
      </c>
      <c r="BE1818" s="120">
        <f t="shared" si="862"/>
        <v>0</v>
      </c>
      <c r="BF1818" s="115">
        <f t="shared" si="863"/>
        <v>0</v>
      </c>
      <c r="BG1818" s="116">
        <f t="shared" si="857"/>
        <v>0</v>
      </c>
      <c r="BH1818" s="120">
        <f t="shared" si="864"/>
        <v>0</v>
      </c>
      <c r="BI1818" s="115">
        <f t="shared" si="865"/>
        <v>0</v>
      </c>
      <c r="BJ1818" s="116">
        <f t="shared" si="858"/>
        <v>0</v>
      </c>
      <c r="BK1818" s="120">
        <f t="shared" si="866"/>
        <v>0</v>
      </c>
      <c r="BL1818" s="120">
        <f t="shared" si="867"/>
        <v>0</v>
      </c>
      <c r="BN1818" s="375">
        <f t="shared" si="859"/>
        <v>0</v>
      </c>
      <c r="BP1818" s="380"/>
      <c r="DH1818" s="102"/>
    </row>
    <row r="1819" spans="1:112" hidden="1">
      <c r="A1819" s="110"/>
      <c r="B1819" s="786" t="s">
        <v>671</v>
      </c>
      <c r="C1819" s="786"/>
      <c r="D1819" s="786"/>
      <c r="E1819" s="786"/>
      <c r="F1819" s="786"/>
      <c r="G1819" s="786"/>
      <c r="H1819" s="786"/>
      <c r="I1819" s="786"/>
      <c r="J1819" s="786"/>
      <c r="K1819" s="786"/>
      <c r="L1819" s="786"/>
      <c r="M1819" s="786"/>
      <c r="N1819" s="786"/>
      <c r="O1819" s="786"/>
      <c r="P1819" s="786"/>
      <c r="Q1819" s="786"/>
      <c r="R1819" s="787">
        <v>2000</v>
      </c>
      <c r="S1819" s="787"/>
      <c r="T1819" s="788"/>
      <c r="U1819" s="787" t="s">
        <v>7</v>
      </c>
      <c r="V1819" s="787"/>
      <c r="W1819" s="783"/>
      <c r="X1819" s="789"/>
      <c r="Y1819" s="789"/>
      <c r="Z1819" s="781"/>
      <c r="AA1819" s="782"/>
      <c r="AB1819" s="783"/>
      <c r="AC1819" s="781">
        <v>3</v>
      </c>
      <c r="AD1819" s="782"/>
      <c r="AE1819" s="783"/>
      <c r="AF1819" s="784">
        <f t="shared" si="860"/>
        <v>0</v>
      </c>
      <c r="AG1819" s="784"/>
      <c r="AH1819" s="784"/>
      <c r="AI1819" s="784"/>
      <c r="AJ1819" s="784">
        <f t="shared" si="848"/>
        <v>0</v>
      </c>
      <c r="AK1819" s="784"/>
      <c r="AL1819" s="784"/>
      <c r="AM1819" s="784"/>
      <c r="AN1819" s="784">
        <f t="shared" si="849"/>
        <v>6000</v>
      </c>
      <c r="AO1819" s="784"/>
      <c r="AP1819" s="784"/>
      <c r="AQ1819" s="784"/>
      <c r="AR1819" s="363"/>
      <c r="AS1819" s="785">
        <f t="shared" si="850"/>
        <v>6000</v>
      </c>
      <c r="AT1819" s="785"/>
      <c r="AU1819" s="785"/>
      <c r="AV1819" s="785"/>
      <c r="AW1819" s="785">
        <f t="shared" si="851"/>
        <v>6000</v>
      </c>
      <c r="AX1819" s="91"/>
      <c r="AY1819" s="116">
        <f t="shared" si="852"/>
        <v>0</v>
      </c>
      <c r="AZ1819" s="116">
        <f t="shared" si="853"/>
        <v>0</v>
      </c>
      <c r="BA1819" s="116">
        <f t="shared" si="854"/>
        <v>6000</v>
      </c>
      <c r="BB1819" s="116">
        <f t="shared" si="855"/>
        <v>6000</v>
      </c>
      <c r="BC1819" s="115">
        <f t="shared" si="861"/>
        <v>0</v>
      </c>
      <c r="BD1819" s="116">
        <f t="shared" si="856"/>
        <v>0</v>
      </c>
      <c r="BE1819" s="120">
        <f t="shared" si="862"/>
        <v>0</v>
      </c>
      <c r="BF1819" s="115">
        <f t="shared" si="863"/>
        <v>0</v>
      </c>
      <c r="BG1819" s="116">
        <f t="shared" si="857"/>
        <v>0</v>
      </c>
      <c r="BH1819" s="120">
        <f t="shared" si="864"/>
        <v>0</v>
      </c>
      <c r="BI1819" s="115">
        <f t="shared" si="865"/>
        <v>7.1802543006731487E-2</v>
      </c>
      <c r="BJ1819" s="116">
        <f t="shared" si="858"/>
        <v>1620</v>
      </c>
      <c r="BK1819" s="120">
        <f t="shared" si="866"/>
        <v>7620</v>
      </c>
      <c r="BL1819" s="120">
        <f t="shared" si="867"/>
        <v>7620</v>
      </c>
      <c r="BN1819" s="375">
        <f t="shared" si="859"/>
        <v>7.1802543006731487E-2</v>
      </c>
      <c r="BP1819" s="380"/>
      <c r="DH1819" s="102"/>
    </row>
    <row r="1820" spans="1:112" hidden="1">
      <c r="A1820" s="110"/>
      <c r="B1820" s="786" t="s">
        <v>672</v>
      </c>
      <c r="C1820" s="786"/>
      <c r="D1820" s="786"/>
      <c r="E1820" s="786"/>
      <c r="F1820" s="786"/>
      <c r="G1820" s="786"/>
      <c r="H1820" s="786"/>
      <c r="I1820" s="786"/>
      <c r="J1820" s="786"/>
      <c r="K1820" s="786"/>
      <c r="L1820" s="786"/>
      <c r="M1820" s="786"/>
      <c r="N1820" s="786"/>
      <c r="O1820" s="786"/>
      <c r="P1820" s="786"/>
      <c r="Q1820" s="786"/>
      <c r="R1820" s="787"/>
      <c r="S1820" s="787"/>
      <c r="T1820" s="788"/>
      <c r="U1820" s="787" t="s">
        <v>7</v>
      </c>
      <c r="V1820" s="787"/>
      <c r="W1820" s="783"/>
      <c r="X1820" s="789"/>
      <c r="Y1820" s="789"/>
      <c r="Z1820" s="781"/>
      <c r="AA1820" s="782"/>
      <c r="AB1820" s="783"/>
      <c r="AC1820" s="781">
        <v>1.25</v>
      </c>
      <c r="AD1820" s="782"/>
      <c r="AE1820" s="783"/>
      <c r="AF1820" s="784">
        <f t="shared" si="860"/>
        <v>0</v>
      </c>
      <c r="AG1820" s="784"/>
      <c r="AH1820" s="784"/>
      <c r="AI1820" s="784"/>
      <c r="AJ1820" s="784">
        <f t="shared" si="848"/>
        <v>0</v>
      </c>
      <c r="AK1820" s="784"/>
      <c r="AL1820" s="784"/>
      <c r="AM1820" s="784"/>
      <c r="AN1820" s="784">
        <f t="shared" si="849"/>
        <v>0</v>
      </c>
      <c r="AO1820" s="784"/>
      <c r="AP1820" s="784"/>
      <c r="AQ1820" s="784"/>
      <c r="AR1820" s="363"/>
      <c r="AS1820" s="785">
        <f t="shared" si="850"/>
        <v>0</v>
      </c>
      <c r="AT1820" s="785"/>
      <c r="AU1820" s="785"/>
      <c r="AV1820" s="785"/>
      <c r="AW1820" s="785">
        <f t="shared" si="851"/>
        <v>0</v>
      </c>
      <c r="AX1820" s="91"/>
      <c r="AY1820" s="116">
        <f t="shared" si="852"/>
        <v>0</v>
      </c>
      <c r="AZ1820" s="116">
        <f t="shared" si="853"/>
        <v>0</v>
      </c>
      <c r="BA1820" s="116">
        <f t="shared" si="854"/>
        <v>0</v>
      </c>
      <c r="BB1820" s="116">
        <f t="shared" si="855"/>
        <v>0</v>
      </c>
      <c r="BC1820" s="115">
        <f t="shared" si="861"/>
        <v>0</v>
      </c>
      <c r="BD1820" s="116">
        <f t="shared" si="856"/>
        <v>0</v>
      </c>
      <c r="BE1820" s="120">
        <f t="shared" si="862"/>
        <v>0</v>
      </c>
      <c r="BF1820" s="115">
        <f t="shared" si="863"/>
        <v>0</v>
      </c>
      <c r="BG1820" s="116">
        <f t="shared" si="857"/>
        <v>0</v>
      </c>
      <c r="BH1820" s="120">
        <f t="shared" si="864"/>
        <v>0</v>
      </c>
      <c r="BI1820" s="115">
        <f t="shared" si="865"/>
        <v>0</v>
      </c>
      <c r="BJ1820" s="116">
        <f t="shared" si="858"/>
        <v>0</v>
      </c>
      <c r="BK1820" s="120">
        <f t="shared" si="866"/>
        <v>0</v>
      </c>
      <c r="BL1820" s="120">
        <f t="shared" si="867"/>
        <v>0</v>
      </c>
      <c r="BN1820" s="375">
        <f t="shared" si="859"/>
        <v>0</v>
      </c>
      <c r="BP1820" s="380"/>
      <c r="DH1820" s="102"/>
    </row>
    <row r="1821" spans="1:112" hidden="1">
      <c r="A1821" s="110"/>
      <c r="B1821" s="786"/>
      <c r="C1821" s="786"/>
      <c r="D1821" s="786"/>
      <c r="E1821" s="786"/>
      <c r="F1821" s="786"/>
      <c r="G1821" s="786"/>
      <c r="H1821" s="786"/>
      <c r="I1821" s="786"/>
      <c r="J1821" s="786"/>
      <c r="K1821" s="786"/>
      <c r="L1821" s="786"/>
      <c r="M1821" s="786"/>
      <c r="N1821" s="786"/>
      <c r="O1821" s="786"/>
      <c r="P1821" s="786"/>
      <c r="Q1821" s="786"/>
      <c r="R1821" s="787"/>
      <c r="S1821" s="787"/>
      <c r="T1821" s="788"/>
      <c r="U1821" s="787"/>
      <c r="V1821" s="787"/>
      <c r="W1821" s="783"/>
      <c r="X1821" s="789"/>
      <c r="Y1821" s="789"/>
      <c r="Z1821" s="781"/>
      <c r="AA1821" s="782"/>
      <c r="AB1821" s="783"/>
      <c r="AC1821" s="781"/>
      <c r="AD1821" s="782"/>
      <c r="AE1821" s="783"/>
      <c r="AF1821" s="784">
        <f t="shared" si="860"/>
        <v>0</v>
      </c>
      <c r="AG1821" s="784"/>
      <c r="AH1821" s="784"/>
      <c r="AI1821" s="784"/>
      <c r="AJ1821" s="784">
        <f t="shared" si="848"/>
        <v>0</v>
      </c>
      <c r="AK1821" s="784"/>
      <c r="AL1821" s="784"/>
      <c r="AM1821" s="784"/>
      <c r="AN1821" s="784">
        <f t="shared" si="849"/>
        <v>0</v>
      </c>
      <c r="AO1821" s="784"/>
      <c r="AP1821" s="784"/>
      <c r="AQ1821" s="784"/>
      <c r="AR1821" s="363"/>
      <c r="AS1821" s="785">
        <f t="shared" si="850"/>
        <v>0</v>
      </c>
      <c r="AT1821" s="785"/>
      <c r="AU1821" s="785"/>
      <c r="AV1821" s="785"/>
      <c r="AW1821" s="785">
        <f t="shared" si="851"/>
        <v>0</v>
      </c>
      <c r="AX1821" s="91"/>
      <c r="AY1821" s="116">
        <f t="shared" si="852"/>
        <v>0</v>
      </c>
      <c r="AZ1821" s="116">
        <f t="shared" si="853"/>
        <v>0</v>
      </c>
      <c r="BA1821" s="116">
        <f t="shared" si="854"/>
        <v>0</v>
      </c>
      <c r="BB1821" s="116">
        <f t="shared" si="855"/>
        <v>0</v>
      </c>
      <c r="BC1821" s="115">
        <f t="shared" si="861"/>
        <v>0</v>
      </c>
      <c r="BD1821" s="116">
        <f t="shared" si="856"/>
        <v>0</v>
      </c>
      <c r="BE1821" s="120">
        <f t="shared" si="862"/>
        <v>0</v>
      </c>
      <c r="BF1821" s="115">
        <f t="shared" si="863"/>
        <v>0</v>
      </c>
      <c r="BG1821" s="116">
        <f t="shared" si="857"/>
        <v>0</v>
      </c>
      <c r="BH1821" s="120">
        <f t="shared" si="864"/>
        <v>0</v>
      </c>
      <c r="BI1821" s="115">
        <f t="shared" si="865"/>
        <v>0</v>
      </c>
      <c r="BJ1821" s="116">
        <f t="shared" si="858"/>
        <v>0</v>
      </c>
      <c r="BK1821" s="120">
        <f t="shared" si="866"/>
        <v>0</v>
      </c>
      <c r="BL1821" s="120">
        <f t="shared" si="867"/>
        <v>0</v>
      </c>
      <c r="BN1821" s="375">
        <f t="shared" si="859"/>
        <v>0</v>
      </c>
      <c r="BP1821" s="380"/>
      <c r="DH1821" s="102"/>
    </row>
    <row r="1822" spans="1:112" hidden="1">
      <c r="A1822" s="110"/>
      <c r="B1822" s="801" t="s">
        <v>673</v>
      </c>
      <c r="C1822" s="801"/>
      <c r="D1822" s="801"/>
      <c r="E1822" s="801"/>
      <c r="F1822" s="801"/>
      <c r="G1822" s="801"/>
      <c r="H1822" s="801"/>
      <c r="I1822" s="801"/>
      <c r="J1822" s="801"/>
      <c r="K1822" s="801"/>
      <c r="L1822" s="801"/>
      <c r="M1822" s="801"/>
      <c r="N1822" s="801"/>
      <c r="O1822" s="801"/>
      <c r="P1822" s="801"/>
      <c r="Q1822" s="801"/>
      <c r="R1822" s="787"/>
      <c r="S1822" s="787"/>
      <c r="T1822" s="788"/>
      <c r="U1822" s="787"/>
      <c r="V1822" s="787"/>
      <c r="W1822" s="783"/>
      <c r="X1822" s="789"/>
      <c r="Y1822" s="789"/>
      <c r="Z1822" s="781"/>
      <c r="AA1822" s="782"/>
      <c r="AB1822" s="783"/>
      <c r="AC1822" s="781"/>
      <c r="AD1822" s="782"/>
      <c r="AE1822" s="783"/>
      <c r="AF1822" s="784">
        <f t="shared" si="860"/>
        <v>0</v>
      </c>
      <c r="AG1822" s="784"/>
      <c r="AH1822" s="784"/>
      <c r="AI1822" s="784"/>
      <c r="AJ1822" s="784">
        <f t="shared" si="848"/>
        <v>0</v>
      </c>
      <c r="AK1822" s="784"/>
      <c r="AL1822" s="784"/>
      <c r="AM1822" s="784"/>
      <c r="AN1822" s="784">
        <f t="shared" si="849"/>
        <v>0</v>
      </c>
      <c r="AO1822" s="784"/>
      <c r="AP1822" s="784"/>
      <c r="AQ1822" s="784"/>
      <c r="AR1822" s="363"/>
      <c r="AS1822" s="785">
        <f t="shared" si="850"/>
        <v>0</v>
      </c>
      <c r="AT1822" s="785"/>
      <c r="AU1822" s="785"/>
      <c r="AV1822" s="785"/>
      <c r="AW1822" s="785">
        <f t="shared" si="851"/>
        <v>0</v>
      </c>
      <c r="AX1822" s="91"/>
      <c r="AY1822" s="116">
        <f t="shared" si="852"/>
        <v>0</v>
      </c>
      <c r="AZ1822" s="116">
        <f t="shared" si="853"/>
        <v>0</v>
      </c>
      <c r="BA1822" s="116">
        <f t="shared" si="854"/>
        <v>0</v>
      </c>
      <c r="BB1822" s="116">
        <f t="shared" si="855"/>
        <v>0</v>
      </c>
      <c r="BC1822" s="115">
        <f t="shared" si="861"/>
        <v>0</v>
      </c>
      <c r="BD1822" s="116">
        <f t="shared" si="856"/>
        <v>0</v>
      </c>
      <c r="BE1822" s="120">
        <f t="shared" si="862"/>
        <v>0</v>
      </c>
      <c r="BF1822" s="115">
        <f t="shared" si="863"/>
        <v>0</v>
      </c>
      <c r="BG1822" s="116">
        <f t="shared" si="857"/>
        <v>0</v>
      </c>
      <c r="BH1822" s="120">
        <f t="shared" si="864"/>
        <v>0</v>
      </c>
      <c r="BI1822" s="115">
        <f t="shared" si="865"/>
        <v>0</v>
      </c>
      <c r="BJ1822" s="116">
        <f t="shared" si="858"/>
        <v>0</v>
      </c>
      <c r="BK1822" s="120">
        <f t="shared" si="866"/>
        <v>0</v>
      </c>
      <c r="BL1822" s="120">
        <f t="shared" si="867"/>
        <v>0</v>
      </c>
      <c r="BN1822" s="375">
        <f t="shared" si="859"/>
        <v>0</v>
      </c>
      <c r="BP1822" s="380"/>
      <c r="DH1822" s="102"/>
    </row>
    <row r="1823" spans="1:112" hidden="1">
      <c r="A1823" s="110"/>
      <c r="B1823" s="804" t="s">
        <v>424</v>
      </c>
      <c r="C1823" s="804"/>
      <c r="D1823" s="804"/>
      <c r="E1823" s="804"/>
      <c r="F1823" s="804"/>
      <c r="G1823" s="804"/>
      <c r="H1823" s="804"/>
      <c r="I1823" s="804"/>
      <c r="J1823" s="804"/>
      <c r="K1823" s="804"/>
      <c r="L1823" s="804"/>
      <c r="M1823" s="804"/>
      <c r="N1823" s="804"/>
      <c r="O1823" s="804"/>
      <c r="P1823" s="804"/>
      <c r="Q1823" s="804"/>
      <c r="R1823" s="787"/>
      <c r="S1823" s="787"/>
      <c r="T1823" s="788"/>
      <c r="U1823" s="787"/>
      <c r="V1823" s="787"/>
      <c r="W1823" s="783"/>
      <c r="X1823" s="789"/>
      <c r="Y1823" s="789"/>
      <c r="Z1823" s="781"/>
      <c r="AA1823" s="782"/>
      <c r="AB1823" s="783"/>
      <c r="AC1823" s="781"/>
      <c r="AD1823" s="782"/>
      <c r="AE1823" s="783"/>
      <c r="AF1823" s="784">
        <f t="shared" si="860"/>
        <v>0</v>
      </c>
      <c r="AG1823" s="784"/>
      <c r="AH1823" s="784"/>
      <c r="AI1823" s="784"/>
      <c r="AJ1823" s="784">
        <f t="shared" si="848"/>
        <v>0</v>
      </c>
      <c r="AK1823" s="784"/>
      <c r="AL1823" s="784"/>
      <c r="AM1823" s="784"/>
      <c r="AN1823" s="784">
        <f t="shared" si="849"/>
        <v>0</v>
      </c>
      <c r="AO1823" s="784"/>
      <c r="AP1823" s="784"/>
      <c r="AQ1823" s="784"/>
      <c r="AR1823" s="363"/>
      <c r="AS1823" s="785">
        <f t="shared" si="850"/>
        <v>0</v>
      </c>
      <c r="AT1823" s="785"/>
      <c r="AU1823" s="785"/>
      <c r="AV1823" s="785"/>
      <c r="AW1823" s="785">
        <f t="shared" si="851"/>
        <v>0</v>
      </c>
      <c r="AX1823" s="91"/>
      <c r="AY1823" s="116">
        <f t="shared" si="852"/>
        <v>0</v>
      </c>
      <c r="AZ1823" s="116">
        <f t="shared" si="853"/>
        <v>0</v>
      </c>
      <c r="BA1823" s="116">
        <f t="shared" si="854"/>
        <v>0</v>
      </c>
      <c r="BB1823" s="116">
        <f t="shared" si="855"/>
        <v>0</v>
      </c>
      <c r="BC1823" s="115">
        <f t="shared" si="861"/>
        <v>0</v>
      </c>
      <c r="BD1823" s="116">
        <f t="shared" si="856"/>
        <v>0</v>
      </c>
      <c r="BE1823" s="120">
        <f t="shared" si="862"/>
        <v>0</v>
      </c>
      <c r="BF1823" s="115">
        <f t="shared" si="863"/>
        <v>0</v>
      </c>
      <c r="BG1823" s="116">
        <f t="shared" si="857"/>
        <v>0</v>
      </c>
      <c r="BH1823" s="120">
        <f t="shared" si="864"/>
        <v>0</v>
      </c>
      <c r="BI1823" s="115">
        <f t="shared" si="865"/>
        <v>0</v>
      </c>
      <c r="BJ1823" s="116">
        <f t="shared" si="858"/>
        <v>0</v>
      </c>
      <c r="BK1823" s="120">
        <f t="shared" si="866"/>
        <v>0</v>
      </c>
      <c r="BL1823" s="120">
        <f t="shared" si="867"/>
        <v>0</v>
      </c>
      <c r="BN1823" s="375">
        <f t="shared" si="859"/>
        <v>0</v>
      </c>
      <c r="BP1823" s="380"/>
      <c r="DH1823" s="102"/>
    </row>
    <row r="1824" spans="1:112" hidden="1">
      <c r="A1824" s="110"/>
      <c r="B1824" s="786" t="s">
        <v>407</v>
      </c>
      <c r="C1824" s="786"/>
      <c r="D1824" s="786"/>
      <c r="E1824" s="786"/>
      <c r="F1824" s="786"/>
      <c r="G1824" s="786"/>
      <c r="H1824" s="786"/>
      <c r="I1824" s="786"/>
      <c r="J1824" s="786"/>
      <c r="K1824" s="786"/>
      <c r="L1824" s="786"/>
      <c r="M1824" s="786"/>
      <c r="N1824" s="786"/>
      <c r="O1824" s="786"/>
      <c r="P1824" s="786"/>
      <c r="Q1824" s="786"/>
      <c r="R1824" s="787"/>
      <c r="S1824" s="787"/>
      <c r="T1824" s="788"/>
      <c r="U1824" s="787" t="s">
        <v>1</v>
      </c>
      <c r="V1824" s="787" t="s">
        <v>1</v>
      </c>
      <c r="W1824" s="783"/>
      <c r="X1824" s="789"/>
      <c r="Y1824" s="789"/>
      <c r="Z1824" s="781"/>
      <c r="AA1824" s="782"/>
      <c r="AB1824" s="783"/>
      <c r="AC1824" s="781">
        <v>975</v>
      </c>
      <c r="AD1824" s="782"/>
      <c r="AE1824" s="783"/>
      <c r="AF1824" s="784">
        <f t="shared" si="860"/>
        <v>0</v>
      </c>
      <c r="AG1824" s="784"/>
      <c r="AH1824" s="784"/>
      <c r="AI1824" s="784"/>
      <c r="AJ1824" s="784">
        <f t="shared" si="848"/>
        <v>0</v>
      </c>
      <c r="AK1824" s="784"/>
      <c r="AL1824" s="784"/>
      <c r="AM1824" s="784"/>
      <c r="AN1824" s="784">
        <f t="shared" si="849"/>
        <v>0</v>
      </c>
      <c r="AO1824" s="784"/>
      <c r="AP1824" s="784"/>
      <c r="AQ1824" s="784"/>
      <c r="AR1824" s="363"/>
      <c r="AS1824" s="785">
        <f t="shared" si="850"/>
        <v>0</v>
      </c>
      <c r="AT1824" s="785"/>
      <c r="AU1824" s="785"/>
      <c r="AV1824" s="785"/>
      <c r="AW1824" s="785">
        <f t="shared" si="851"/>
        <v>0</v>
      </c>
      <c r="AX1824" s="91"/>
      <c r="AY1824" s="116">
        <f t="shared" si="852"/>
        <v>0</v>
      </c>
      <c r="AZ1824" s="116">
        <f t="shared" si="853"/>
        <v>0</v>
      </c>
      <c r="BA1824" s="116">
        <f t="shared" si="854"/>
        <v>0</v>
      </c>
      <c r="BB1824" s="116">
        <f t="shared" si="855"/>
        <v>0</v>
      </c>
      <c r="BC1824" s="115">
        <f t="shared" si="861"/>
        <v>0</v>
      </c>
      <c r="BD1824" s="116">
        <f t="shared" si="856"/>
        <v>0</v>
      </c>
      <c r="BE1824" s="120">
        <f t="shared" si="862"/>
        <v>0</v>
      </c>
      <c r="BF1824" s="115">
        <f t="shared" si="863"/>
        <v>0</v>
      </c>
      <c r="BG1824" s="116">
        <f t="shared" si="857"/>
        <v>0</v>
      </c>
      <c r="BH1824" s="120">
        <f t="shared" si="864"/>
        <v>0</v>
      </c>
      <c r="BI1824" s="115">
        <f t="shared" si="865"/>
        <v>0</v>
      </c>
      <c r="BJ1824" s="116">
        <f t="shared" si="858"/>
        <v>0</v>
      </c>
      <c r="BK1824" s="120">
        <f t="shared" si="866"/>
        <v>0</v>
      </c>
      <c r="BL1824" s="120">
        <f t="shared" si="867"/>
        <v>0</v>
      </c>
      <c r="BN1824" s="375">
        <f t="shared" si="859"/>
        <v>0</v>
      </c>
      <c r="BP1824" s="380"/>
      <c r="DH1824" s="102"/>
    </row>
    <row r="1825" spans="1:112" hidden="1">
      <c r="A1825" s="110"/>
      <c r="B1825" s="786" t="s">
        <v>406</v>
      </c>
      <c r="C1825" s="786"/>
      <c r="D1825" s="786"/>
      <c r="E1825" s="786"/>
      <c r="F1825" s="786"/>
      <c r="G1825" s="786"/>
      <c r="H1825" s="786"/>
      <c r="I1825" s="786"/>
      <c r="J1825" s="786"/>
      <c r="K1825" s="786"/>
      <c r="L1825" s="786"/>
      <c r="M1825" s="786"/>
      <c r="N1825" s="786"/>
      <c r="O1825" s="786"/>
      <c r="P1825" s="786"/>
      <c r="Q1825" s="786"/>
      <c r="R1825" s="787"/>
      <c r="S1825" s="787"/>
      <c r="T1825" s="788"/>
      <c r="U1825" s="787" t="s">
        <v>1</v>
      </c>
      <c r="V1825" s="787" t="s">
        <v>1</v>
      </c>
      <c r="W1825" s="783"/>
      <c r="X1825" s="789"/>
      <c r="Y1825" s="789"/>
      <c r="Z1825" s="781"/>
      <c r="AA1825" s="782"/>
      <c r="AB1825" s="783"/>
      <c r="AC1825" s="781">
        <v>1250</v>
      </c>
      <c r="AD1825" s="782"/>
      <c r="AE1825" s="783"/>
      <c r="AF1825" s="784">
        <f t="shared" si="860"/>
        <v>0</v>
      </c>
      <c r="AG1825" s="784"/>
      <c r="AH1825" s="784"/>
      <c r="AI1825" s="784"/>
      <c r="AJ1825" s="784">
        <f t="shared" si="848"/>
        <v>0</v>
      </c>
      <c r="AK1825" s="784"/>
      <c r="AL1825" s="784"/>
      <c r="AM1825" s="784"/>
      <c r="AN1825" s="784">
        <f t="shared" si="849"/>
        <v>0</v>
      </c>
      <c r="AO1825" s="784"/>
      <c r="AP1825" s="784"/>
      <c r="AQ1825" s="784"/>
      <c r="AR1825" s="363"/>
      <c r="AS1825" s="785">
        <f t="shared" si="850"/>
        <v>0</v>
      </c>
      <c r="AT1825" s="785"/>
      <c r="AU1825" s="785"/>
      <c r="AV1825" s="785"/>
      <c r="AW1825" s="785">
        <f t="shared" si="851"/>
        <v>0</v>
      </c>
      <c r="AX1825" s="91"/>
      <c r="AY1825" s="116">
        <f t="shared" si="852"/>
        <v>0</v>
      </c>
      <c r="AZ1825" s="116">
        <f t="shared" si="853"/>
        <v>0</v>
      </c>
      <c r="BA1825" s="116">
        <f t="shared" si="854"/>
        <v>0</v>
      </c>
      <c r="BB1825" s="116">
        <f t="shared" si="855"/>
        <v>0</v>
      </c>
      <c r="BC1825" s="115">
        <f t="shared" si="861"/>
        <v>0</v>
      </c>
      <c r="BD1825" s="116">
        <f t="shared" si="856"/>
        <v>0</v>
      </c>
      <c r="BE1825" s="120">
        <f t="shared" si="862"/>
        <v>0</v>
      </c>
      <c r="BF1825" s="115">
        <f t="shared" si="863"/>
        <v>0</v>
      </c>
      <c r="BG1825" s="116">
        <f t="shared" si="857"/>
        <v>0</v>
      </c>
      <c r="BH1825" s="120">
        <f t="shared" si="864"/>
        <v>0</v>
      </c>
      <c r="BI1825" s="115">
        <f t="shared" si="865"/>
        <v>0</v>
      </c>
      <c r="BJ1825" s="116">
        <f t="shared" si="858"/>
        <v>0</v>
      </c>
      <c r="BK1825" s="120">
        <f t="shared" si="866"/>
        <v>0</v>
      </c>
      <c r="BL1825" s="120">
        <f t="shared" si="867"/>
        <v>0</v>
      </c>
      <c r="BN1825" s="375">
        <f t="shared" si="859"/>
        <v>0</v>
      </c>
      <c r="BP1825" s="380"/>
      <c r="DH1825" s="102"/>
    </row>
    <row r="1826" spans="1:112" hidden="1">
      <c r="A1826" s="110"/>
      <c r="B1826" s="786" t="s">
        <v>408</v>
      </c>
      <c r="C1826" s="786"/>
      <c r="D1826" s="786"/>
      <c r="E1826" s="786"/>
      <c r="F1826" s="786"/>
      <c r="G1826" s="786"/>
      <c r="H1826" s="786"/>
      <c r="I1826" s="786"/>
      <c r="J1826" s="786"/>
      <c r="K1826" s="786"/>
      <c r="L1826" s="786"/>
      <c r="M1826" s="786"/>
      <c r="N1826" s="786"/>
      <c r="O1826" s="786"/>
      <c r="P1826" s="786"/>
      <c r="Q1826" s="786"/>
      <c r="R1826" s="787"/>
      <c r="S1826" s="787"/>
      <c r="T1826" s="788"/>
      <c r="U1826" s="787" t="s">
        <v>1</v>
      </c>
      <c r="V1826" s="787" t="s">
        <v>1</v>
      </c>
      <c r="W1826" s="783"/>
      <c r="X1826" s="789"/>
      <c r="Y1826" s="789"/>
      <c r="Z1826" s="781"/>
      <c r="AA1826" s="782"/>
      <c r="AB1826" s="783"/>
      <c r="AC1826" s="781">
        <v>10</v>
      </c>
      <c r="AD1826" s="782"/>
      <c r="AE1826" s="783"/>
      <c r="AF1826" s="784">
        <f t="shared" si="860"/>
        <v>0</v>
      </c>
      <c r="AG1826" s="784"/>
      <c r="AH1826" s="784"/>
      <c r="AI1826" s="784"/>
      <c r="AJ1826" s="784">
        <f t="shared" si="848"/>
        <v>0</v>
      </c>
      <c r="AK1826" s="784"/>
      <c r="AL1826" s="784"/>
      <c r="AM1826" s="784"/>
      <c r="AN1826" s="784">
        <f t="shared" si="849"/>
        <v>0</v>
      </c>
      <c r="AO1826" s="784"/>
      <c r="AP1826" s="784"/>
      <c r="AQ1826" s="784"/>
      <c r="AR1826" s="363"/>
      <c r="AS1826" s="785">
        <f t="shared" si="850"/>
        <v>0</v>
      </c>
      <c r="AT1826" s="785"/>
      <c r="AU1826" s="785"/>
      <c r="AV1826" s="785"/>
      <c r="AW1826" s="785">
        <f t="shared" si="851"/>
        <v>0</v>
      </c>
      <c r="AX1826" s="91"/>
      <c r="AY1826" s="116">
        <f t="shared" si="852"/>
        <v>0</v>
      </c>
      <c r="AZ1826" s="116">
        <f t="shared" si="853"/>
        <v>0</v>
      </c>
      <c r="BA1826" s="116">
        <f t="shared" si="854"/>
        <v>0</v>
      </c>
      <c r="BB1826" s="116">
        <f t="shared" si="855"/>
        <v>0</v>
      </c>
      <c r="BC1826" s="115">
        <f t="shared" si="861"/>
        <v>0</v>
      </c>
      <c r="BD1826" s="116">
        <f t="shared" si="856"/>
        <v>0</v>
      </c>
      <c r="BE1826" s="120">
        <f t="shared" si="862"/>
        <v>0</v>
      </c>
      <c r="BF1826" s="115">
        <f t="shared" si="863"/>
        <v>0</v>
      </c>
      <c r="BG1826" s="116">
        <f t="shared" si="857"/>
        <v>0</v>
      </c>
      <c r="BH1826" s="120">
        <f t="shared" si="864"/>
        <v>0</v>
      </c>
      <c r="BI1826" s="115">
        <f t="shared" si="865"/>
        <v>0</v>
      </c>
      <c r="BJ1826" s="116">
        <f t="shared" si="858"/>
        <v>0</v>
      </c>
      <c r="BK1826" s="120">
        <f t="shared" si="866"/>
        <v>0</v>
      </c>
      <c r="BL1826" s="120">
        <f t="shared" si="867"/>
        <v>0</v>
      </c>
      <c r="BN1826" s="375">
        <f t="shared" si="859"/>
        <v>0</v>
      </c>
      <c r="BP1826" s="380"/>
      <c r="DH1826" s="102"/>
    </row>
    <row r="1827" spans="1:112" hidden="1">
      <c r="A1827" s="110"/>
      <c r="B1827" s="786" t="s">
        <v>238</v>
      </c>
      <c r="C1827" s="786"/>
      <c r="D1827" s="786"/>
      <c r="E1827" s="786"/>
      <c r="F1827" s="786"/>
      <c r="G1827" s="786"/>
      <c r="H1827" s="786"/>
      <c r="I1827" s="786"/>
      <c r="J1827" s="786"/>
      <c r="K1827" s="786"/>
      <c r="L1827" s="786"/>
      <c r="M1827" s="786"/>
      <c r="N1827" s="786"/>
      <c r="O1827" s="786"/>
      <c r="P1827" s="786"/>
      <c r="Q1827" s="786"/>
      <c r="R1827" s="787"/>
      <c r="S1827" s="787"/>
      <c r="T1827" s="788"/>
      <c r="U1827" s="787" t="s">
        <v>1</v>
      </c>
      <c r="V1827" s="787" t="s">
        <v>1</v>
      </c>
      <c r="W1827" s="783"/>
      <c r="X1827" s="789"/>
      <c r="Y1827" s="789"/>
      <c r="Z1827" s="781"/>
      <c r="AA1827" s="782"/>
      <c r="AB1827" s="783"/>
      <c r="AC1827" s="781">
        <v>75</v>
      </c>
      <c r="AD1827" s="782"/>
      <c r="AE1827" s="783"/>
      <c r="AF1827" s="784">
        <f t="shared" si="860"/>
        <v>0</v>
      </c>
      <c r="AG1827" s="784"/>
      <c r="AH1827" s="784"/>
      <c r="AI1827" s="784"/>
      <c r="AJ1827" s="784">
        <f t="shared" si="848"/>
        <v>0</v>
      </c>
      <c r="AK1827" s="784"/>
      <c r="AL1827" s="784"/>
      <c r="AM1827" s="784"/>
      <c r="AN1827" s="784">
        <f t="shared" si="849"/>
        <v>0</v>
      </c>
      <c r="AO1827" s="784"/>
      <c r="AP1827" s="784"/>
      <c r="AQ1827" s="784"/>
      <c r="AR1827" s="363"/>
      <c r="AS1827" s="785">
        <f t="shared" si="850"/>
        <v>0</v>
      </c>
      <c r="AT1827" s="785"/>
      <c r="AU1827" s="785"/>
      <c r="AV1827" s="785"/>
      <c r="AW1827" s="785">
        <f t="shared" si="851"/>
        <v>0</v>
      </c>
      <c r="AX1827" s="91"/>
      <c r="AY1827" s="116">
        <f t="shared" si="852"/>
        <v>0</v>
      </c>
      <c r="AZ1827" s="116">
        <f t="shared" si="853"/>
        <v>0</v>
      </c>
      <c r="BA1827" s="116">
        <f t="shared" si="854"/>
        <v>0</v>
      </c>
      <c r="BB1827" s="116">
        <f t="shared" si="855"/>
        <v>0</v>
      </c>
      <c r="BC1827" s="115">
        <f t="shared" si="861"/>
        <v>0</v>
      </c>
      <c r="BD1827" s="116">
        <f t="shared" si="856"/>
        <v>0</v>
      </c>
      <c r="BE1827" s="120">
        <f t="shared" si="862"/>
        <v>0</v>
      </c>
      <c r="BF1827" s="115">
        <f t="shared" si="863"/>
        <v>0</v>
      </c>
      <c r="BG1827" s="116">
        <f t="shared" si="857"/>
        <v>0</v>
      </c>
      <c r="BH1827" s="120">
        <f t="shared" si="864"/>
        <v>0</v>
      </c>
      <c r="BI1827" s="115">
        <f t="shared" si="865"/>
        <v>0</v>
      </c>
      <c r="BJ1827" s="116">
        <f t="shared" si="858"/>
        <v>0</v>
      </c>
      <c r="BK1827" s="120">
        <f t="shared" si="866"/>
        <v>0</v>
      </c>
      <c r="BL1827" s="120">
        <f t="shared" si="867"/>
        <v>0</v>
      </c>
      <c r="BN1827" s="375">
        <f t="shared" si="859"/>
        <v>0</v>
      </c>
      <c r="BP1827" s="380"/>
      <c r="DH1827" s="102"/>
    </row>
    <row r="1828" spans="1:112" hidden="1">
      <c r="A1828" s="110"/>
      <c r="B1828" s="786" t="s">
        <v>53</v>
      </c>
      <c r="C1828" s="786"/>
      <c r="D1828" s="786"/>
      <c r="E1828" s="786"/>
      <c r="F1828" s="786"/>
      <c r="G1828" s="786"/>
      <c r="H1828" s="786"/>
      <c r="I1828" s="786"/>
      <c r="J1828" s="786"/>
      <c r="K1828" s="786"/>
      <c r="L1828" s="786"/>
      <c r="M1828" s="786"/>
      <c r="N1828" s="786"/>
      <c r="O1828" s="786"/>
      <c r="P1828" s="786"/>
      <c r="Q1828" s="786"/>
      <c r="R1828" s="787"/>
      <c r="S1828" s="787"/>
      <c r="T1828" s="788"/>
      <c r="U1828" s="787" t="s">
        <v>1</v>
      </c>
      <c r="V1828" s="787" t="s">
        <v>1</v>
      </c>
      <c r="W1828" s="783"/>
      <c r="X1828" s="789"/>
      <c r="Y1828" s="789"/>
      <c r="Z1828" s="789">
        <v>40</v>
      </c>
      <c r="AA1828" s="789"/>
      <c r="AB1828" s="789">
        <v>40</v>
      </c>
      <c r="AC1828" s="781">
        <v>85</v>
      </c>
      <c r="AD1828" s="782"/>
      <c r="AE1828" s="783"/>
      <c r="AF1828" s="784">
        <f t="shared" si="860"/>
        <v>0</v>
      </c>
      <c r="AG1828" s="784"/>
      <c r="AH1828" s="784"/>
      <c r="AI1828" s="784"/>
      <c r="AJ1828" s="784">
        <f t="shared" si="848"/>
        <v>0</v>
      </c>
      <c r="AK1828" s="784"/>
      <c r="AL1828" s="784"/>
      <c r="AM1828" s="784"/>
      <c r="AN1828" s="784">
        <f t="shared" si="849"/>
        <v>0</v>
      </c>
      <c r="AO1828" s="784"/>
      <c r="AP1828" s="784"/>
      <c r="AQ1828" s="784"/>
      <c r="AR1828" s="363"/>
      <c r="AS1828" s="785">
        <f t="shared" si="850"/>
        <v>0</v>
      </c>
      <c r="AT1828" s="785"/>
      <c r="AU1828" s="785"/>
      <c r="AV1828" s="785"/>
      <c r="AW1828" s="785">
        <f t="shared" si="851"/>
        <v>0</v>
      </c>
      <c r="AX1828" s="91"/>
      <c r="AY1828" s="116">
        <f t="shared" si="852"/>
        <v>0</v>
      </c>
      <c r="AZ1828" s="116">
        <f t="shared" si="853"/>
        <v>0</v>
      </c>
      <c r="BA1828" s="116">
        <f t="shared" si="854"/>
        <v>0</v>
      </c>
      <c r="BB1828" s="116">
        <f t="shared" si="855"/>
        <v>0</v>
      </c>
      <c r="BC1828" s="115">
        <f t="shared" si="861"/>
        <v>0</v>
      </c>
      <c r="BD1828" s="116">
        <f t="shared" si="856"/>
        <v>0</v>
      </c>
      <c r="BE1828" s="120">
        <f t="shared" si="862"/>
        <v>0</v>
      </c>
      <c r="BF1828" s="115">
        <f t="shared" si="863"/>
        <v>0</v>
      </c>
      <c r="BG1828" s="116">
        <f t="shared" si="857"/>
        <v>0</v>
      </c>
      <c r="BH1828" s="120">
        <f t="shared" si="864"/>
        <v>0</v>
      </c>
      <c r="BI1828" s="115">
        <f t="shared" si="865"/>
        <v>0</v>
      </c>
      <c r="BJ1828" s="116">
        <f t="shared" si="858"/>
        <v>0</v>
      </c>
      <c r="BK1828" s="120">
        <f t="shared" si="866"/>
        <v>0</v>
      </c>
      <c r="BL1828" s="120">
        <f t="shared" si="867"/>
        <v>0</v>
      </c>
      <c r="BN1828" s="375">
        <f t="shared" si="859"/>
        <v>0</v>
      </c>
      <c r="BP1828" s="380"/>
      <c r="DH1828" s="102"/>
    </row>
    <row r="1829" spans="1:112" hidden="1">
      <c r="A1829" s="110"/>
      <c r="B1829" s="786" t="s">
        <v>153</v>
      </c>
      <c r="C1829" s="786"/>
      <c r="D1829" s="786"/>
      <c r="E1829" s="786"/>
      <c r="F1829" s="786"/>
      <c r="G1829" s="786"/>
      <c r="H1829" s="786"/>
      <c r="I1829" s="786"/>
      <c r="J1829" s="786"/>
      <c r="K1829" s="786"/>
      <c r="L1829" s="786"/>
      <c r="M1829" s="786"/>
      <c r="N1829" s="786"/>
      <c r="O1829" s="786"/>
      <c r="P1829" s="786"/>
      <c r="Q1829" s="786"/>
      <c r="R1829" s="787"/>
      <c r="S1829" s="787"/>
      <c r="T1829" s="788"/>
      <c r="U1829" s="787" t="s">
        <v>1</v>
      </c>
      <c r="V1829" s="787" t="s">
        <v>1</v>
      </c>
      <c r="W1829" s="783"/>
      <c r="X1829" s="789"/>
      <c r="Y1829" s="789"/>
      <c r="Z1829" s="789">
        <v>15</v>
      </c>
      <c r="AA1829" s="789"/>
      <c r="AB1829" s="789">
        <v>15</v>
      </c>
      <c r="AC1829" s="781">
        <v>25</v>
      </c>
      <c r="AD1829" s="782"/>
      <c r="AE1829" s="783"/>
      <c r="AF1829" s="784">
        <f t="shared" si="860"/>
        <v>0</v>
      </c>
      <c r="AG1829" s="784"/>
      <c r="AH1829" s="784"/>
      <c r="AI1829" s="784"/>
      <c r="AJ1829" s="784">
        <f t="shared" si="848"/>
        <v>0</v>
      </c>
      <c r="AK1829" s="784"/>
      <c r="AL1829" s="784"/>
      <c r="AM1829" s="784"/>
      <c r="AN1829" s="784">
        <f t="shared" si="849"/>
        <v>0</v>
      </c>
      <c r="AO1829" s="784"/>
      <c r="AP1829" s="784"/>
      <c r="AQ1829" s="784"/>
      <c r="AR1829" s="363"/>
      <c r="AS1829" s="785">
        <f t="shared" si="850"/>
        <v>0</v>
      </c>
      <c r="AT1829" s="785"/>
      <c r="AU1829" s="785"/>
      <c r="AV1829" s="785"/>
      <c r="AW1829" s="785">
        <f t="shared" si="851"/>
        <v>0</v>
      </c>
      <c r="AX1829" s="91"/>
      <c r="AY1829" s="116">
        <f t="shared" si="852"/>
        <v>0</v>
      </c>
      <c r="AZ1829" s="116">
        <f t="shared" si="853"/>
        <v>0</v>
      </c>
      <c r="BA1829" s="116">
        <f t="shared" si="854"/>
        <v>0</v>
      </c>
      <c r="BB1829" s="116">
        <f t="shared" si="855"/>
        <v>0</v>
      </c>
      <c r="BC1829" s="115">
        <f t="shared" si="861"/>
        <v>0</v>
      </c>
      <c r="BD1829" s="116">
        <f t="shared" si="856"/>
        <v>0</v>
      </c>
      <c r="BE1829" s="120">
        <f t="shared" si="862"/>
        <v>0</v>
      </c>
      <c r="BF1829" s="115">
        <f t="shared" si="863"/>
        <v>0</v>
      </c>
      <c r="BG1829" s="116">
        <f t="shared" si="857"/>
        <v>0</v>
      </c>
      <c r="BH1829" s="120">
        <f t="shared" si="864"/>
        <v>0</v>
      </c>
      <c r="BI1829" s="115">
        <f t="shared" si="865"/>
        <v>0</v>
      </c>
      <c r="BJ1829" s="116">
        <f t="shared" si="858"/>
        <v>0</v>
      </c>
      <c r="BK1829" s="120">
        <f t="shared" si="866"/>
        <v>0</v>
      </c>
      <c r="BL1829" s="120">
        <f t="shared" si="867"/>
        <v>0</v>
      </c>
      <c r="BN1829" s="375">
        <f t="shared" si="859"/>
        <v>0</v>
      </c>
      <c r="BP1829" s="380"/>
      <c r="DH1829" s="102"/>
    </row>
    <row r="1830" spans="1:112" hidden="1">
      <c r="A1830" s="110"/>
      <c r="B1830" s="786" t="s">
        <v>154</v>
      </c>
      <c r="C1830" s="786"/>
      <c r="D1830" s="786"/>
      <c r="E1830" s="786"/>
      <c r="F1830" s="786"/>
      <c r="G1830" s="786"/>
      <c r="H1830" s="786"/>
      <c r="I1830" s="786"/>
      <c r="J1830" s="786"/>
      <c r="K1830" s="786"/>
      <c r="L1830" s="786"/>
      <c r="M1830" s="786"/>
      <c r="N1830" s="786"/>
      <c r="O1830" s="786"/>
      <c r="P1830" s="786"/>
      <c r="Q1830" s="786"/>
      <c r="R1830" s="787"/>
      <c r="S1830" s="787"/>
      <c r="T1830" s="788"/>
      <c r="U1830" s="787" t="s">
        <v>1</v>
      </c>
      <c r="V1830" s="787" t="s">
        <v>1</v>
      </c>
      <c r="W1830" s="783"/>
      <c r="X1830" s="789"/>
      <c r="Y1830" s="789"/>
      <c r="Z1830" s="789">
        <v>20</v>
      </c>
      <c r="AA1830" s="789"/>
      <c r="AB1830" s="789">
        <v>20</v>
      </c>
      <c r="AC1830" s="781">
        <v>25</v>
      </c>
      <c r="AD1830" s="782"/>
      <c r="AE1830" s="783"/>
      <c r="AF1830" s="784">
        <f t="shared" si="860"/>
        <v>0</v>
      </c>
      <c r="AG1830" s="784"/>
      <c r="AH1830" s="784"/>
      <c r="AI1830" s="784"/>
      <c r="AJ1830" s="784">
        <f t="shared" si="848"/>
        <v>0</v>
      </c>
      <c r="AK1830" s="784"/>
      <c r="AL1830" s="784"/>
      <c r="AM1830" s="784"/>
      <c r="AN1830" s="784">
        <f t="shared" si="849"/>
        <v>0</v>
      </c>
      <c r="AO1830" s="784"/>
      <c r="AP1830" s="784"/>
      <c r="AQ1830" s="784"/>
      <c r="AR1830" s="363"/>
      <c r="AS1830" s="785">
        <f t="shared" si="850"/>
        <v>0</v>
      </c>
      <c r="AT1830" s="785"/>
      <c r="AU1830" s="785"/>
      <c r="AV1830" s="785"/>
      <c r="AW1830" s="785">
        <f t="shared" si="851"/>
        <v>0</v>
      </c>
      <c r="AX1830" s="91"/>
      <c r="AY1830" s="116">
        <f t="shared" si="852"/>
        <v>0</v>
      </c>
      <c r="AZ1830" s="116">
        <f t="shared" si="853"/>
        <v>0</v>
      </c>
      <c r="BA1830" s="116">
        <f t="shared" si="854"/>
        <v>0</v>
      </c>
      <c r="BB1830" s="116">
        <f t="shared" si="855"/>
        <v>0</v>
      </c>
      <c r="BC1830" s="115">
        <f t="shared" si="861"/>
        <v>0</v>
      </c>
      <c r="BD1830" s="116">
        <f t="shared" si="856"/>
        <v>0</v>
      </c>
      <c r="BE1830" s="120">
        <f t="shared" si="862"/>
        <v>0</v>
      </c>
      <c r="BF1830" s="115">
        <f t="shared" si="863"/>
        <v>0</v>
      </c>
      <c r="BG1830" s="116">
        <f t="shared" si="857"/>
        <v>0</v>
      </c>
      <c r="BH1830" s="120">
        <f t="shared" si="864"/>
        <v>0</v>
      </c>
      <c r="BI1830" s="115">
        <f t="shared" si="865"/>
        <v>0</v>
      </c>
      <c r="BJ1830" s="116">
        <f t="shared" si="858"/>
        <v>0</v>
      </c>
      <c r="BK1830" s="120">
        <f t="shared" si="866"/>
        <v>0</v>
      </c>
      <c r="BL1830" s="120">
        <f t="shared" si="867"/>
        <v>0</v>
      </c>
      <c r="BN1830" s="375">
        <f t="shared" si="859"/>
        <v>0</v>
      </c>
      <c r="BP1830" s="380"/>
      <c r="DH1830" s="102"/>
    </row>
    <row r="1831" spans="1:112" hidden="1">
      <c r="A1831" s="110"/>
      <c r="B1831" s="786"/>
      <c r="C1831" s="786"/>
      <c r="D1831" s="786"/>
      <c r="E1831" s="786"/>
      <c r="F1831" s="786"/>
      <c r="G1831" s="786"/>
      <c r="H1831" s="786"/>
      <c r="I1831" s="786"/>
      <c r="J1831" s="786"/>
      <c r="K1831" s="786"/>
      <c r="L1831" s="786"/>
      <c r="M1831" s="786"/>
      <c r="N1831" s="786"/>
      <c r="O1831" s="786"/>
      <c r="P1831" s="786"/>
      <c r="Q1831" s="786"/>
      <c r="R1831" s="787"/>
      <c r="S1831" s="787"/>
      <c r="T1831" s="788"/>
      <c r="U1831" s="787"/>
      <c r="V1831" s="787" t="s">
        <v>1</v>
      </c>
      <c r="W1831" s="783"/>
      <c r="X1831" s="789"/>
      <c r="Y1831" s="789"/>
      <c r="Z1831" s="789"/>
      <c r="AA1831" s="789"/>
      <c r="AB1831" s="789"/>
      <c r="AC1831" s="781"/>
      <c r="AD1831" s="782"/>
      <c r="AE1831" s="783"/>
      <c r="AF1831" s="784">
        <f t="shared" si="860"/>
        <v>0</v>
      </c>
      <c r="AG1831" s="784"/>
      <c r="AH1831" s="784"/>
      <c r="AI1831" s="784"/>
      <c r="AJ1831" s="784">
        <f t="shared" si="848"/>
        <v>0</v>
      </c>
      <c r="AK1831" s="784"/>
      <c r="AL1831" s="784"/>
      <c r="AM1831" s="784"/>
      <c r="AN1831" s="784">
        <f t="shared" si="849"/>
        <v>0</v>
      </c>
      <c r="AO1831" s="784"/>
      <c r="AP1831" s="784"/>
      <c r="AQ1831" s="784"/>
      <c r="AR1831" s="363"/>
      <c r="AS1831" s="785">
        <f t="shared" si="850"/>
        <v>0</v>
      </c>
      <c r="AT1831" s="785"/>
      <c r="AU1831" s="785"/>
      <c r="AV1831" s="785"/>
      <c r="AW1831" s="785">
        <f t="shared" si="851"/>
        <v>0</v>
      </c>
      <c r="AX1831" s="91"/>
      <c r="AY1831" s="116">
        <f t="shared" si="852"/>
        <v>0</v>
      </c>
      <c r="AZ1831" s="116">
        <f t="shared" si="853"/>
        <v>0</v>
      </c>
      <c r="BA1831" s="116">
        <f t="shared" si="854"/>
        <v>0</v>
      </c>
      <c r="BB1831" s="116">
        <f t="shared" si="855"/>
        <v>0</v>
      </c>
      <c r="BC1831" s="115">
        <f t="shared" si="861"/>
        <v>0</v>
      </c>
      <c r="BD1831" s="116">
        <f t="shared" si="856"/>
        <v>0</v>
      </c>
      <c r="BE1831" s="120">
        <f t="shared" si="862"/>
        <v>0</v>
      </c>
      <c r="BF1831" s="115">
        <f t="shared" si="863"/>
        <v>0</v>
      </c>
      <c r="BG1831" s="116">
        <f t="shared" si="857"/>
        <v>0</v>
      </c>
      <c r="BH1831" s="120">
        <f t="shared" si="864"/>
        <v>0</v>
      </c>
      <c r="BI1831" s="115">
        <f t="shared" si="865"/>
        <v>0</v>
      </c>
      <c r="BJ1831" s="116">
        <f t="shared" si="858"/>
        <v>0</v>
      </c>
      <c r="BK1831" s="120">
        <f t="shared" si="866"/>
        <v>0</v>
      </c>
      <c r="BL1831" s="120">
        <f t="shared" si="867"/>
        <v>0</v>
      </c>
      <c r="BN1831" s="375">
        <f t="shared" si="859"/>
        <v>0</v>
      </c>
      <c r="BP1831" s="380"/>
      <c r="DH1831" s="102"/>
    </row>
    <row r="1832" spans="1:112" hidden="1">
      <c r="A1832" s="110"/>
      <c r="B1832" s="786"/>
      <c r="C1832" s="786"/>
      <c r="D1832" s="786"/>
      <c r="E1832" s="786"/>
      <c r="F1832" s="786"/>
      <c r="G1832" s="786"/>
      <c r="H1832" s="786"/>
      <c r="I1832" s="786"/>
      <c r="J1832" s="786"/>
      <c r="K1832" s="786"/>
      <c r="L1832" s="786"/>
      <c r="M1832" s="786"/>
      <c r="N1832" s="786"/>
      <c r="O1832" s="786"/>
      <c r="P1832" s="786"/>
      <c r="Q1832" s="786"/>
      <c r="R1832" s="787"/>
      <c r="S1832" s="787"/>
      <c r="T1832" s="788"/>
      <c r="U1832" s="787"/>
      <c r="V1832" s="787"/>
      <c r="W1832" s="783"/>
      <c r="X1832" s="789"/>
      <c r="Y1832" s="789"/>
      <c r="Z1832" s="789"/>
      <c r="AA1832" s="789"/>
      <c r="AB1832" s="789"/>
      <c r="AC1832" s="781"/>
      <c r="AD1832" s="782"/>
      <c r="AE1832" s="783"/>
      <c r="AF1832" s="784">
        <f t="shared" si="860"/>
        <v>0</v>
      </c>
      <c r="AG1832" s="784"/>
      <c r="AH1832" s="784"/>
      <c r="AI1832" s="784"/>
      <c r="AJ1832" s="784">
        <f t="shared" si="848"/>
        <v>0</v>
      </c>
      <c r="AK1832" s="784"/>
      <c r="AL1832" s="784"/>
      <c r="AM1832" s="784"/>
      <c r="AN1832" s="784">
        <f t="shared" si="849"/>
        <v>0</v>
      </c>
      <c r="AO1832" s="784"/>
      <c r="AP1832" s="784"/>
      <c r="AQ1832" s="784"/>
      <c r="AR1832" s="363"/>
      <c r="AS1832" s="785">
        <f t="shared" si="850"/>
        <v>0</v>
      </c>
      <c r="AT1832" s="785"/>
      <c r="AU1832" s="785"/>
      <c r="AV1832" s="785"/>
      <c r="AW1832" s="785">
        <f t="shared" si="851"/>
        <v>0</v>
      </c>
      <c r="AX1832" s="91"/>
      <c r="AY1832" s="116">
        <f t="shared" si="852"/>
        <v>0</v>
      </c>
      <c r="AZ1832" s="116">
        <f t="shared" si="853"/>
        <v>0</v>
      </c>
      <c r="BA1832" s="116">
        <f t="shared" si="854"/>
        <v>0</v>
      </c>
      <c r="BB1832" s="116">
        <f t="shared" si="855"/>
        <v>0</v>
      </c>
      <c r="BC1832" s="115">
        <f t="shared" si="861"/>
        <v>0</v>
      </c>
      <c r="BD1832" s="116">
        <f t="shared" si="856"/>
        <v>0</v>
      </c>
      <c r="BE1832" s="120">
        <f t="shared" si="862"/>
        <v>0</v>
      </c>
      <c r="BF1832" s="115">
        <f t="shared" si="863"/>
        <v>0</v>
      </c>
      <c r="BG1832" s="116">
        <f t="shared" si="857"/>
        <v>0</v>
      </c>
      <c r="BH1832" s="120">
        <f t="shared" si="864"/>
        <v>0</v>
      </c>
      <c r="BI1832" s="115">
        <f t="shared" si="865"/>
        <v>0</v>
      </c>
      <c r="BJ1832" s="116">
        <f t="shared" si="858"/>
        <v>0</v>
      </c>
      <c r="BK1832" s="120">
        <f t="shared" si="866"/>
        <v>0</v>
      </c>
      <c r="BL1832" s="120">
        <f t="shared" si="867"/>
        <v>0</v>
      </c>
      <c r="BN1832" s="375">
        <f t="shared" si="859"/>
        <v>0</v>
      </c>
      <c r="BP1832" s="380"/>
      <c r="DH1832" s="102"/>
    </row>
    <row r="1833" spans="1:112" hidden="1">
      <c r="A1833" s="110"/>
      <c r="B1833" s="804" t="s">
        <v>155</v>
      </c>
      <c r="C1833" s="804"/>
      <c r="D1833" s="804"/>
      <c r="E1833" s="804"/>
      <c r="F1833" s="804"/>
      <c r="G1833" s="804"/>
      <c r="H1833" s="804"/>
      <c r="I1833" s="804"/>
      <c r="J1833" s="804"/>
      <c r="K1833" s="804"/>
      <c r="L1833" s="804"/>
      <c r="M1833" s="804"/>
      <c r="N1833" s="804"/>
      <c r="O1833" s="804"/>
      <c r="P1833" s="804"/>
      <c r="Q1833" s="804"/>
      <c r="R1833" s="787"/>
      <c r="S1833" s="787"/>
      <c r="T1833" s="788"/>
      <c r="U1833" s="787"/>
      <c r="V1833" s="787"/>
      <c r="W1833" s="783"/>
      <c r="X1833" s="789"/>
      <c r="Y1833" s="789"/>
      <c r="Z1833" s="789"/>
      <c r="AA1833" s="789"/>
      <c r="AB1833" s="789"/>
      <c r="AC1833" s="781"/>
      <c r="AD1833" s="782"/>
      <c r="AE1833" s="783"/>
      <c r="AF1833" s="784">
        <f t="shared" si="860"/>
        <v>0</v>
      </c>
      <c r="AG1833" s="784"/>
      <c r="AH1833" s="784"/>
      <c r="AI1833" s="784"/>
      <c r="AJ1833" s="784">
        <f t="shared" si="848"/>
        <v>0</v>
      </c>
      <c r="AK1833" s="784"/>
      <c r="AL1833" s="784"/>
      <c r="AM1833" s="784"/>
      <c r="AN1833" s="784">
        <f t="shared" si="849"/>
        <v>0</v>
      </c>
      <c r="AO1833" s="784"/>
      <c r="AP1833" s="784"/>
      <c r="AQ1833" s="784"/>
      <c r="AR1833" s="363"/>
      <c r="AS1833" s="785">
        <f t="shared" si="850"/>
        <v>0</v>
      </c>
      <c r="AT1833" s="785"/>
      <c r="AU1833" s="785"/>
      <c r="AV1833" s="785"/>
      <c r="AW1833" s="785">
        <f t="shared" si="851"/>
        <v>0</v>
      </c>
      <c r="AX1833" s="91"/>
      <c r="AY1833" s="116">
        <f t="shared" si="852"/>
        <v>0</v>
      </c>
      <c r="AZ1833" s="116">
        <f t="shared" si="853"/>
        <v>0</v>
      </c>
      <c r="BA1833" s="116">
        <f t="shared" si="854"/>
        <v>0</v>
      </c>
      <c r="BB1833" s="116">
        <f t="shared" si="855"/>
        <v>0</v>
      </c>
      <c r="BC1833" s="115">
        <f t="shared" si="861"/>
        <v>0</v>
      </c>
      <c r="BD1833" s="116">
        <f t="shared" si="856"/>
        <v>0</v>
      </c>
      <c r="BE1833" s="120">
        <f t="shared" si="862"/>
        <v>0</v>
      </c>
      <c r="BF1833" s="115">
        <f t="shared" si="863"/>
        <v>0</v>
      </c>
      <c r="BG1833" s="116">
        <f t="shared" si="857"/>
        <v>0</v>
      </c>
      <c r="BH1833" s="120">
        <f t="shared" si="864"/>
        <v>0</v>
      </c>
      <c r="BI1833" s="115">
        <f t="shared" si="865"/>
        <v>0</v>
      </c>
      <c r="BJ1833" s="116">
        <f t="shared" si="858"/>
        <v>0</v>
      </c>
      <c r="BK1833" s="120">
        <f t="shared" si="866"/>
        <v>0</v>
      </c>
      <c r="BL1833" s="120">
        <f t="shared" si="867"/>
        <v>0</v>
      </c>
      <c r="BN1833" s="375">
        <f t="shared" si="859"/>
        <v>0</v>
      </c>
      <c r="BP1833" s="380"/>
      <c r="DH1833" s="102"/>
    </row>
    <row r="1834" spans="1:112" hidden="1">
      <c r="A1834" s="110"/>
      <c r="B1834" s="786" t="s">
        <v>209</v>
      </c>
      <c r="C1834" s="786"/>
      <c r="D1834" s="786"/>
      <c r="E1834" s="786"/>
      <c r="F1834" s="786"/>
      <c r="G1834" s="786"/>
      <c r="H1834" s="786"/>
      <c r="I1834" s="786"/>
      <c r="J1834" s="786"/>
      <c r="K1834" s="786"/>
      <c r="L1834" s="786"/>
      <c r="M1834" s="786"/>
      <c r="N1834" s="786"/>
      <c r="O1834" s="786"/>
      <c r="P1834" s="786"/>
      <c r="Q1834" s="786"/>
      <c r="R1834" s="787"/>
      <c r="S1834" s="787"/>
      <c r="T1834" s="788"/>
      <c r="U1834" s="787" t="s">
        <v>1</v>
      </c>
      <c r="V1834" s="787" t="s">
        <v>1</v>
      </c>
      <c r="W1834" s="783"/>
      <c r="X1834" s="789"/>
      <c r="Y1834" s="789"/>
      <c r="Z1834" s="789">
        <v>100</v>
      </c>
      <c r="AA1834" s="789"/>
      <c r="AB1834" s="789">
        <v>100</v>
      </c>
      <c r="AC1834" s="781">
        <v>50</v>
      </c>
      <c r="AD1834" s="782"/>
      <c r="AE1834" s="783"/>
      <c r="AF1834" s="784">
        <f t="shared" si="860"/>
        <v>0</v>
      </c>
      <c r="AG1834" s="784"/>
      <c r="AH1834" s="784"/>
      <c r="AI1834" s="784"/>
      <c r="AJ1834" s="784">
        <f t="shared" si="848"/>
        <v>0</v>
      </c>
      <c r="AK1834" s="784"/>
      <c r="AL1834" s="784"/>
      <c r="AM1834" s="784"/>
      <c r="AN1834" s="784">
        <f t="shared" si="849"/>
        <v>0</v>
      </c>
      <c r="AO1834" s="784"/>
      <c r="AP1834" s="784"/>
      <c r="AQ1834" s="784"/>
      <c r="AR1834" s="363"/>
      <c r="AS1834" s="785">
        <f t="shared" si="850"/>
        <v>0</v>
      </c>
      <c r="AT1834" s="785"/>
      <c r="AU1834" s="785"/>
      <c r="AV1834" s="785"/>
      <c r="AW1834" s="785">
        <f t="shared" si="851"/>
        <v>0</v>
      </c>
      <c r="AX1834" s="91"/>
      <c r="AY1834" s="116">
        <f t="shared" si="852"/>
        <v>0</v>
      </c>
      <c r="AZ1834" s="116">
        <f t="shared" si="853"/>
        <v>0</v>
      </c>
      <c r="BA1834" s="116">
        <f t="shared" si="854"/>
        <v>0</v>
      </c>
      <c r="BB1834" s="116">
        <f t="shared" si="855"/>
        <v>0</v>
      </c>
      <c r="BC1834" s="115">
        <f t="shared" si="861"/>
        <v>0</v>
      </c>
      <c r="BD1834" s="116">
        <f t="shared" si="856"/>
        <v>0</v>
      </c>
      <c r="BE1834" s="120">
        <f t="shared" si="862"/>
        <v>0</v>
      </c>
      <c r="BF1834" s="115">
        <f t="shared" si="863"/>
        <v>0</v>
      </c>
      <c r="BG1834" s="116">
        <f t="shared" si="857"/>
        <v>0</v>
      </c>
      <c r="BH1834" s="120">
        <f t="shared" si="864"/>
        <v>0</v>
      </c>
      <c r="BI1834" s="115">
        <f t="shared" si="865"/>
        <v>0</v>
      </c>
      <c r="BJ1834" s="116">
        <f t="shared" si="858"/>
        <v>0</v>
      </c>
      <c r="BK1834" s="120">
        <f t="shared" si="866"/>
        <v>0</v>
      </c>
      <c r="BL1834" s="120">
        <f t="shared" si="867"/>
        <v>0</v>
      </c>
      <c r="BN1834" s="375">
        <f t="shared" si="859"/>
        <v>0</v>
      </c>
      <c r="BP1834" s="380"/>
      <c r="DH1834" s="102"/>
    </row>
    <row r="1835" spans="1:112" hidden="1">
      <c r="A1835" s="110"/>
      <c r="B1835" s="786" t="s">
        <v>246</v>
      </c>
      <c r="C1835" s="786"/>
      <c r="D1835" s="786"/>
      <c r="E1835" s="786"/>
      <c r="F1835" s="786"/>
      <c r="G1835" s="786"/>
      <c r="H1835" s="786"/>
      <c r="I1835" s="786"/>
      <c r="J1835" s="786"/>
      <c r="K1835" s="786"/>
      <c r="L1835" s="786"/>
      <c r="M1835" s="786"/>
      <c r="N1835" s="786"/>
      <c r="O1835" s="786"/>
      <c r="P1835" s="786"/>
      <c r="Q1835" s="786"/>
      <c r="R1835" s="787"/>
      <c r="S1835" s="787"/>
      <c r="T1835" s="788"/>
      <c r="U1835" s="787" t="s">
        <v>1</v>
      </c>
      <c r="V1835" s="787" t="s">
        <v>1</v>
      </c>
      <c r="W1835" s="783"/>
      <c r="X1835" s="789"/>
      <c r="Y1835" s="789"/>
      <c r="Z1835" s="789">
        <v>150</v>
      </c>
      <c r="AA1835" s="789"/>
      <c r="AB1835" s="789">
        <v>150</v>
      </c>
      <c r="AC1835" s="781">
        <v>50</v>
      </c>
      <c r="AD1835" s="782"/>
      <c r="AE1835" s="783"/>
      <c r="AF1835" s="784">
        <f t="shared" si="860"/>
        <v>0</v>
      </c>
      <c r="AG1835" s="784"/>
      <c r="AH1835" s="784"/>
      <c r="AI1835" s="784"/>
      <c r="AJ1835" s="784">
        <f t="shared" si="848"/>
        <v>0</v>
      </c>
      <c r="AK1835" s="784"/>
      <c r="AL1835" s="784"/>
      <c r="AM1835" s="784"/>
      <c r="AN1835" s="784">
        <f t="shared" si="849"/>
        <v>0</v>
      </c>
      <c r="AO1835" s="784"/>
      <c r="AP1835" s="784"/>
      <c r="AQ1835" s="784"/>
      <c r="AR1835" s="363"/>
      <c r="AS1835" s="785">
        <f t="shared" si="850"/>
        <v>0</v>
      </c>
      <c r="AT1835" s="785"/>
      <c r="AU1835" s="785"/>
      <c r="AV1835" s="785"/>
      <c r="AW1835" s="785">
        <f t="shared" si="851"/>
        <v>0</v>
      </c>
      <c r="AX1835" s="91"/>
      <c r="AY1835" s="116">
        <f t="shared" si="852"/>
        <v>0</v>
      </c>
      <c r="AZ1835" s="116">
        <f t="shared" si="853"/>
        <v>0</v>
      </c>
      <c r="BA1835" s="116">
        <f t="shared" si="854"/>
        <v>0</v>
      </c>
      <c r="BB1835" s="116">
        <f t="shared" si="855"/>
        <v>0</v>
      </c>
      <c r="BC1835" s="115">
        <f t="shared" si="861"/>
        <v>0</v>
      </c>
      <c r="BD1835" s="116">
        <f t="shared" si="856"/>
        <v>0</v>
      </c>
      <c r="BE1835" s="120">
        <f t="shared" si="862"/>
        <v>0</v>
      </c>
      <c r="BF1835" s="115">
        <f t="shared" si="863"/>
        <v>0</v>
      </c>
      <c r="BG1835" s="116">
        <f t="shared" si="857"/>
        <v>0</v>
      </c>
      <c r="BH1835" s="120">
        <f t="shared" si="864"/>
        <v>0</v>
      </c>
      <c r="BI1835" s="115">
        <f t="shared" si="865"/>
        <v>0</v>
      </c>
      <c r="BJ1835" s="116">
        <f t="shared" si="858"/>
        <v>0</v>
      </c>
      <c r="BK1835" s="120">
        <f t="shared" si="866"/>
        <v>0</v>
      </c>
      <c r="BL1835" s="120">
        <f t="shared" si="867"/>
        <v>0</v>
      </c>
      <c r="BN1835" s="375">
        <f t="shared" si="859"/>
        <v>0</v>
      </c>
      <c r="BP1835" s="380"/>
      <c r="DH1835" s="102"/>
    </row>
    <row r="1836" spans="1:112" hidden="1">
      <c r="A1836" s="110"/>
      <c r="B1836" s="786" t="s">
        <v>156</v>
      </c>
      <c r="C1836" s="786"/>
      <c r="D1836" s="786"/>
      <c r="E1836" s="786"/>
      <c r="F1836" s="786"/>
      <c r="G1836" s="786"/>
      <c r="H1836" s="786"/>
      <c r="I1836" s="786"/>
      <c r="J1836" s="786"/>
      <c r="K1836" s="786"/>
      <c r="L1836" s="786"/>
      <c r="M1836" s="786"/>
      <c r="N1836" s="786"/>
      <c r="O1836" s="786"/>
      <c r="P1836" s="786"/>
      <c r="Q1836" s="786"/>
      <c r="R1836" s="787"/>
      <c r="S1836" s="787"/>
      <c r="T1836" s="788"/>
      <c r="U1836" s="787" t="s">
        <v>1</v>
      </c>
      <c r="V1836" s="787" t="s">
        <v>1</v>
      </c>
      <c r="W1836" s="783"/>
      <c r="X1836" s="789"/>
      <c r="Y1836" s="789"/>
      <c r="Z1836" s="789">
        <v>35</v>
      </c>
      <c r="AA1836" s="789"/>
      <c r="AB1836" s="789">
        <v>35</v>
      </c>
      <c r="AC1836" s="781">
        <v>25</v>
      </c>
      <c r="AD1836" s="782"/>
      <c r="AE1836" s="783"/>
      <c r="AF1836" s="784">
        <f t="shared" si="860"/>
        <v>0</v>
      </c>
      <c r="AG1836" s="784"/>
      <c r="AH1836" s="784"/>
      <c r="AI1836" s="784"/>
      <c r="AJ1836" s="784">
        <f t="shared" si="848"/>
        <v>0</v>
      </c>
      <c r="AK1836" s="784"/>
      <c r="AL1836" s="784"/>
      <c r="AM1836" s="784"/>
      <c r="AN1836" s="784">
        <f t="shared" si="849"/>
        <v>0</v>
      </c>
      <c r="AO1836" s="784"/>
      <c r="AP1836" s="784"/>
      <c r="AQ1836" s="784"/>
      <c r="AR1836" s="363"/>
      <c r="AS1836" s="785">
        <f t="shared" si="850"/>
        <v>0</v>
      </c>
      <c r="AT1836" s="785"/>
      <c r="AU1836" s="785"/>
      <c r="AV1836" s="785"/>
      <c r="AW1836" s="785">
        <f t="shared" si="851"/>
        <v>0</v>
      </c>
      <c r="AX1836" s="91"/>
      <c r="AY1836" s="116">
        <f t="shared" si="852"/>
        <v>0</v>
      </c>
      <c r="AZ1836" s="116">
        <f t="shared" si="853"/>
        <v>0</v>
      </c>
      <c r="BA1836" s="116">
        <f t="shared" si="854"/>
        <v>0</v>
      </c>
      <c r="BB1836" s="116">
        <f t="shared" si="855"/>
        <v>0</v>
      </c>
      <c r="BC1836" s="115">
        <f t="shared" si="861"/>
        <v>0</v>
      </c>
      <c r="BD1836" s="116">
        <f t="shared" si="856"/>
        <v>0</v>
      </c>
      <c r="BE1836" s="120">
        <f t="shared" si="862"/>
        <v>0</v>
      </c>
      <c r="BF1836" s="115">
        <f t="shared" si="863"/>
        <v>0</v>
      </c>
      <c r="BG1836" s="116">
        <f t="shared" si="857"/>
        <v>0</v>
      </c>
      <c r="BH1836" s="120">
        <f t="shared" si="864"/>
        <v>0</v>
      </c>
      <c r="BI1836" s="115">
        <f t="shared" si="865"/>
        <v>0</v>
      </c>
      <c r="BJ1836" s="116">
        <f t="shared" si="858"/>
        <v>0</v>
      </c>
      <c r="BK1836" s="120">
        <f t="shared" si="866"/>
        <v>0</v>
      </c>
      <c r="BL1836" s="120">
        <f t="shared" si="867"/>
        <v>0</v>
      </c>
      <c r="BN1836" s="375">
        <f t="shared" si="859"/>
        <v>0</v>
      </c>
      <c r="BP1836" s="380"/>
      <c r="DH1836" s="102"/>
    </row>
    <row r="1837" spans="1:112" hidden="1">
      <c r="A1837" s="110"/>
      <c r="B1837" s="786" t="s">
        <v>157</v>
      </c>
      <c r="C1837" s="786"/>
      <c r="D1837" s="786"/>
      <c r="E1837" s="786"/>
      <c r="F1837" s="786"/>
      <c r="G1837" s="786"/>
      <c r="H1837" s="786"/>
      <c r="I1837" s="786"/>
      <c r="J1837" s="786"/>
      <c r="K1837" s="786"/>
      <c r="L1837" s="786"/>
      <c r="M1837" s="786"/>
      <c r="N1837" s="786"/>
      <c r="O1837" s="786"/>
      <c r="P1837" s="786"/>
      <c r="Q1837" s="786"/>
      <c r="R1837" s="787"/>
      <c r="S1837" s="787"/>
      <c r="T1837" s="788"/>
      <c r="U1837" s="787" t="s">
        <v>1</v>
      </c>
      <c r="V1837" s="787" t="s">
        <v>1</v>
      </c>
      <c r="W1837" s="783"/>
      <c r="X1837" s="789"/>
      <c r="Y1837" s="789"/>
      <c r="Z1837" s="789">
        <v>115</v>
      </c>
      <c r="AA1837" s="789"/>
      <c r="AB1837" s="789">
        <v>115</v>
      </c>
      <c r="AC1837" s="781">
        <v>75</v>
      </c>
      <c r="AD1837" s="782"/>
      <c r="AE1837" s="783"/>
      <c r="AF1837" s="784">
        <f t="shared" si="860"/>
        <v>0</v>
      </c>
      <c r="AG1837" s="784"/>
      <c r="AH1837" s="784"/>
      <c r="AI1837" s="784"/>
      <c r="AJ1837" s="784">
        <f t="shared" si="848"/>
        <v>0</v>
      </c>
      <c r="AK1837" s="784"/>
      <c r="AL1837" s="784"/>
      <c r="AM1837" s="784"/>
      <c r="AN1837" s="784">
        <f t="shared" si="849"/>
        <v>0</v>
      </c>
      <c r="AO1837" s="784"/>
      <c r="AP1837" s="784"/>
      <c r="AQ1837" s="784"/>
      <c r="AR1837" s="363"/>
      <c r="AS1837" s="785">
        <f t="shared" si="850"/>
        <v>0</v>
      </c>
      <c r="AT1837" s="785"/>
      <c r="AU1837" s="785"/>
      <c r="AV1837" s="785"/>
      <c r="AW1837" s="785">
        <f t="shared" si="851"/>
        <v>0</v>
      </c>
      <c r="AX1837" s="91"/>
      <c r="AY1837" s="116">
        <f t="shared" si="852"/>
        <v>0</v>
      </c>
      <c r="AZ1837" s="116">
        <f t="shared" si="853"/>
        <v>0</v>
      </c>
      <c r="BA1837" s="116">
        <f t="shared" si="854"/>
        <v>0</v>
      </c>
      <c r="BB1837" s="116">
        <f t="shared" si="855"/>
        <v>0</v>
      </c>
      <c r="BC1837" s="115">
        <f t="shared" si="861"/>
        <v>0</v>
      </c>
      <c r="BD1837" s="116">
        <f t="shared" si="856"/>
        <v>0</v>
      </c>
      <c r="BE1837" s="120">
        <f t="shared" si="862"/>
        <v>0</v>
      </c>
      <c r="BF1837" s="115">
        <f t="shared" si="863"/>
        <v>0</v>
      </c>
      <c r="BG1837" s="116">
        <f t="shared" si="857"/>
        <v>0</v>
      </c>
      <c r="BH1837" s="120">
        <f t="shared" si="864"/>
        <v>0</v>
      </c>
      <c r="BI1837" s="115">
        <f t="shared" si="865"/>
        <v>0</v>
      </c>
      <c r="BJ1837" s="116">
        <f t="shared" si="858"/>
        <v>0</v>
      </c>
      <c r="BK1837" s="120">
        <f t="shared" si="866"/>
        <v>0</v>
      </c>
      <c r="BL1837" s="120">
        <f t="shared" si="867"/>
        <v>0</v>
      </c>
      <c r="BN1837" s="375">
        <f t="shared" si="859"/>
        <v>0</v>
      </c>
      <c r="BP1837" s="380"/>
      <c r="DH1837" s="102"/>
    </row>
    <row r="1838" spans="1:112" hidden="1">
      <c r="A1838" s="110"/>
      <c r="B1838" s="786" t="s">
        <v>19</v>
      </c>
      <c r="C1838" s="786"/>
      <c r="D1838" s="786"/>
      <c r="E1838" s="786"/>
      <c r="F1838" s="786"/>
      <c r="G1838" s="786"/>
      <c r="H1838" s="786"/>
      <c r="I1838" s="786"/>
      <c r="J1838" s="786"/>
      <c r="K1838" s="786"/>
      <c r="L1838" s="786"/>
      <c r="M1838" s="786"/>
      <c r="N1838" s="786"/>
      <c r="O1838" s="786"/>
      <c r="P1838" s="786"/>
      <c r="Q1838" s="786"/>
      <c r="R1838" s="787"/>
      <c r="S1838" s="787"/>
      <c r="T1838" s="788"/>
      <c r="U1838" s="787" t="s">
        <v>1</v>
      </c>
      <c r="V1838" s="787" t="s">
        <v>1</v>
      </c>
      <c r="W1838" s="783"/>
      <c r="X1838" s="789"/>
      <c r="Y1838" s="789"/>
      <c r="Z1838" s="789">
        <v>21.5</v>
      </c>
      <c r="AA1838" s="789"/>
      <c r="AB1838" s="789">
        <v>21.5</v>
      </c>
      <c r="AC1838" s="781">
        <v>125</v>
      </c>
      <c r="AD1838" s="782"/>
      <c r="AE1838" s="783"/>
      <c r="AF1838" s="784">
        <f t="shared" si="860"/>
        <v>0</v>
      </c>
      <c r="AG1838" s="784"/>
      <c r="AH1838" s="784"/>
      <c r="AI1838" s="784"/>
      <c r="AJ1838" s="784">
        <f t="shared" si="848"/>
        <v>0</v>
      </c>
      <c r="AK1838" s="784"/>
      <c r="AL1838" s="784"/>
      <c r="AM1838" s="784"/>
      <c r="AN1838" s="784">
        <f t="shared" si="849"/>
        <v>0</v>
      </c>
      <c r="AO1838" s="784"/>
      <c r="AP1838" s="784"/>
      <c r="AQ1838" s="784"/>
      <c r="AR1838" s="363"/>
      <c r="AS1838" s="785">
        <f t="shared" si="850"/>
        <v>0</v>
      </c>
      <c r="AT1838" s="785"/>
      <c r="AU1838" s="785"/>
      <c r="AV1838" s="785"/>
      <c r="AW1838" s="785">
        <f t="shared" si="851"/>
        <v>0</v>
      </c>
      <c r="AX1838" s="91"/>
      <c r="AY1838" s="116">
        <f t="shared" si="852"/>
        <v>0</v>
      </c>
      <c r="AZ1838" s="116">
        <f t="shared" si="853"/>
        <v>0</v>
      </c>
      <c r="BA1838" s="116">
        <f t="shared" si="854"/>
        <v>0</v>
      </c>
      <c r="BB1838" s="116">
        <f t="shared" si="855"/>
        <v>0</v>
      </c>
      <c r="BC1838" s="115">
        <f t="shared" si="861"/>
        <v>0</v>
      </c>
      <c r="BD1838" s="116">
        <f t="shared" si="856"/>
        <v>0</v>
      </c>
      <c r="BE1838" s="120">
        <f t="shared" si="862"/>
        <v>0</v>
      </c>
      <c r="BF1838" s="115">
        <f t="shared" si="863"/>
        <v>0</v>
      </c>
      <c r="BG1838" s="116">
        <f t="shared" si="857"/>
        <v>0</v>
      </c>
      <c r="BH1838" s="120">
        <f t="shared" si="864"/>
        <v>0</v>
      </c>
      <c r="BI1838" s="115">
        <f t="shared" si="865"/>
        <v>0</v>
      </c>
      <c r="BJ1838" s="116">
        <f t="shared" si="858"/>
        <v>0</v>
      </c>
      <c r="BK1838" s="120">
        <f t="shared" si="866"/>
        <v>0</v>
      </c>
      <c r="BL1838" s="120">
        <f t="shared" si="867"/>
        <v>0</v>
      </c>
      <c r="BN1838" s="375">
        <f t="shared" si="859"/>
        <v>0</v>
      </c>
      <c r="BP1838" s="380"/>
      <c r="DH1838" s="102"/>
    </row>
    <row r="1839" spans="1:112" hidden="1">
      <c r="A1839" s="110"/>
      <c r="B1839" s="786" t="s">
        <v>35</v>
      </c>
      <c r="C1839" s="786"/>
      <c r="D1839" s="786"/>
      <c r="E1839" s="786"/>
      <c r="F1839" s="786"/>
      <c r="G1839" s="786"/>
      <c r="H1839" s="786"/>
      <c r="I1839" s="786"/>
      <c r="J1839" s="786"/>
      <c r="K1839" s="786"/>
      <c r="L1839" s="786"/>
      <c r="M1839" s="786"/>
      <c r="N1839" s="786"/>
      <c r="O1839" s="786"/>
      <c r="P1839" s="786"/>
      <c r="Q1839" s="786"/>
      <c r="R1839" s="787"/>
      <c r="S1839" s="787"/>
      <c r="T1839" s="788"/>
      <c r="U1839" s="787" t="s">
        <v>1</v>
      </c>
      <c r="V1839" s="787" t="s">
        <v>1</v>
      </c>
      <c r="W1839" s="783"/>
      <c r="X1839" s="789"/>
      <c r="Y1839" s="789"/>
      <c r="Z1839" s="789">
        <v>75</v>
      </c>
      <c r="AA1839" s="789"/>
      <c r="AB1839" s="789">
        <v>75</v>
      </c>
      <c r="AC1839" s="781">
        <v>50</v>
      </c>
      <c r="AD1839" s="782"/>
      <c r="AE1839" s="783"/>
      <c r="AF1839" s="784">
        <f t="shared" si="860"/>
        <v>0</v>
      </c>
      <c r="AG1839" s="784"/>
      <c r="AH1839" s="784"/>
      <c r="AI1839" s="784"/>
      <c r="AJ1839" s="784">
        <f t="shared" si="848"/>
        <v>0</v>
      </c>
      <c r="AK1839" s="784"/>
      <c r="AL1839" s="784"/>
      <c r="AM1839" s="784"/>
      <c r="AN1839" s="784">
        <f t="shared" si="849"/>
        <v>0</v>
      </c>
      <c r="AO1839" s="784"/>
      <c r="AP1839" s="784"/>
      <c r="AQ1839" s="784"/>
      <c r="AR1839" s="363"/>
      <c r="AS1839" s="785">
        <f t="shared" si="850"/>
        <v>0</v>
      </c>
      <c r="AT1839" s="785"/>
      <c r="AU1839" s="785"/>
      <c r="AV1839" s="785"/>
      <c r="AW1839" s="785">
        <f t="shared" si="851"/>
        <v>0</v>
      </c>
      <c r="AX1839" s="91"/>
      <c r="AY1839" s="116">
        <f t="shared" si="852"/>
        <v>0</v>
      </c>
      <c r="AZ1839" s="116">
        <f t="shared" si="853"/>
        <v>0</v>
      </c>
      <c r="BA1839" s="116">
        <f t="shared" si="854"/>
        <v>0</v>
      </c>
      <c r="BB1839" s="116">
        <f t="shared" si="855"/>
        <v>0</v>
      </c>
      <c r="BC1839" s="115">
        <f t="shared" si="861"/>
        <v>0</v>
      </c>
      <c r="BD1839" s="116">
        <f t="shared" si="856"/>
        <v>0</v>
      </c>
      <c r="BE1839" s="120">
        <f t="shared" si="862"/>
        <v>0</v>
      </c>
      <c r="BF1839" s="115">
        <f t="shared" si="863"/>
        <v>0</v>
      </c>
      <c r="BG1839" s="116">
        <f t="shared" si="857"/>
        <v>0</v>
      </c>
      <c r="BH1839" s="120">
        <f t="shared" si="864"/>
        <v>0</v>
      </c>
      <c r="BI1839" s="115">
        <f t="shared" si="865"/>
        <v>0</v>
      </c>
      <c r="BJ1839" s="116">
        <f t="shared" si="858"/>
        <v>0</v>
      </c>
      <c r="BK1839" s="120">
        <f t="shared" si="866"/>
        <v>0</v>
      </c>
      <c r="BL1839" s="120">
        <f t="shared" si="867"/>
        <v>0</v>
      </c>
      <c r="BN1839" s="375">
        <f t="shared" si="859"/>
        <v>0</v>
      </c>
      <c r="BP1839" s="380"/>
      <c r="DH1839" s="102"/>
    </row>
    <row r="1840" spans="1:112" hidden="1">
      <c r="A1840" s="110"/>
      <c r="B1840" s="786"/>
      <c r="C1840" s="786"/>
      <c r="D1840" s="786"/>
      <c r="E1840" s="786"/>
      <c r="F1840" s="786"/>
      <c r="G1840" s="786"/>
      <c r="H1840" s="786"/>
      <c r="I1840" s="786"/>
      <c r="J1840" s="786"/>
      <c r="K1840" s="786"/>
      <c r="L1840" s="786"/>
      <c r="M1840" s="786"/>
      <c r="N1840" s="786"/>
      <c r="O1840" s="786"/>
      <c r="P1840" s="786"/>
      <c r="Q1840" s="786"/>
      <c r="R1840" s="787"/>
      <c r="S1840" s="787"/>
      <c r="T1840" s="788"/>
      <c r="U1840" s="787"/>
      <c r="V1840" s="787"/>
      <c r="W1840" s="783"/>
      <c r="X1840" s="789"/>
      <c r="Y1840" s="789"/>
      <c r="Z1840" s="789"/>
      <c r="AA1840" s="789"/>
      <c r="AB1840" s="789"/>
      <c r="AC1840" s="781"/>
      <c r="AD1840" s="782"/>
      <c r="AE1840" s="783"/>
      <c r="AF1840" s="784">
        <f t="shared" si="860"/>
        <v>0</v>
      </c>
      <c r="AG1840" s="784"/>
      <c r="AH1840" s="784"/>
      <c r="AI1840" s="784"/>
      <c r="AJ1840" s="784">
        <f t="shared" si="848"/>
        <v>0</v>
      </c>
      <c r="AK1840" s="784"/>
      <c r="AL1840" s="784"/>
      <c r="AM1840" s="784"/>
      <c r="AN1840" s="784">
        <f t="shared" si="849"/>
        <v>0</v>
      </c>
      <c r="AO1840" s="784"/>
      <c r="AP1840" s="784"/>
      <c r="AQ1840" s="784"/>
      <c r="AR1840" s="363"/>
      <c r="AS1840" s="785">
        <f t="shared" si="850"/>
        <v>0</v>
      </c>
      <c r="AT1840" s="785"/>
      <c r="AU1840" s="785"/>
      <c r="AV1840" s="785"/>
      <c r="AW1840" s="785">
        <f t="shared" si="851"/>
        <v>0</v>
      </c>
      <c r="AX1840" s="91"/>
      <c r="AY1840" s="116">
        <f t="shared" si="852"/>
        <v>0</v>
      </c>
      <c r="AZ1840" s="116">
        <f t="shared" si="853"/>
        <v>0</v>
      </c>
      <c r="BA1840" s="116">
        <f t="shared" si="854"/>
        <v>0</v>
      </c>
      <c r="BB1840" s="116">
        <f t="shared" si="855"/>
        <v>0</v>
      </c>
      <c r="BC1840" s="115">
        <f t="shared" si="861"/>
        <v>0</v>
      </c>
      <c r="BD1840" s="116">
        <f t="shared" si="856"/>
        <v>0</v>
      </c>
      <c r="BE1840" s="120">
        <f t="shared" si="862"/>
        <v>0</v>
      </c>
      <c r="BF1840" s="115">
        <f t="shared" si="863"/>
        <v>0</v>
      </c>
      <c r="BG1840" s="116">
        <f t="shared" si="857"/>
        <v>0</v>
      </c>
      <c r="BH1840" s="120">
        <f t="shared" si="864"/>
        <v>0</v>
      </c>
      <c r="BI1840" s="115">
        <f t="shared" si="865"/>
        <v>0</v>
      </c>
      <c r="BJ1840" s="116">
        <f t="shared" si="858"/>
        <v>0</v>
      </c>
      <c r="BK1840" s="120">
        <f t="shared" si="866"/>
        <v>0</v>
      </c>
      <c r="BL1840" s="120">
        <f t="shared" si="867"/>
        <v>0</v>
      </c>
      <c r="BN1840" s="375">
        <f t="shared" si="859"/>
        <v>0</v>
      </c>
      <c r="BP1840" s="380"/>
      <c r="DH1840" s="102"/>
    </row>
    <row r="1841" spans="1:112" hidden="1">
      <c r="A1841" s="110"/>
      <c r="B1841" s="786"/>
      <c r="C1841" s="786"/>
      <c r="D1841" s="786"/>
      <c r="E1841" s="786"/>
      <c r="F1841" s="786"/>
      <c r="G1841" s="786"/>
      <c r="H1841" s="786"/>
      <c r="I1841" s="786"/>
      <c r="J1841" s="786"/>
      <c r="K1841" s="786"/>
      <c r="L1841" s="786"/>
      <c r="M1841" s="786"/>
      <c r="N1841" s="786"/>
      <c r="O1841" s="786"/>
      <c r="P1841" s="786"/>
      <c r="Q1841" s="786"/>
      <c r="R1841" s="787"/>
      <c r="S1841" s="787"/>
      <c r="T1841" s="788"/>
      <c r="U1841" s="787"/>
      <c r="V1841" s="787"/>
      <c r="W1841" s="783"/>
      <c r="X1841" s="789"/>
      <c r="Y1841" s="789"/>
      <c r="Z1841" s="789"/>
      <c r="AA1841" s="789"/>
      <c r="AB1841" s="789"/>
      <c r="AC1841" s="781"/>
      <c r="AD1841" s="782"/>
      <c r="AE1841" s="783"/>
      <c r="AF1841" s="784">
        <f t="shared" si="860"/>
        <v>0</v>
      </c>
      <c r="AG1841" s="784"/>
      <c r="AH1841" s="784"/>
      <c r="AI1841" s="784"/>
      <c r="AJ1841" s="784">
        <f t="shared" si="848"/>
        <v>0</v>
      </c>
      <c r="AK1841" s="784"/>
      <c r="AL1841" s="784"/>
      <c r="AM1841" s="784"/>
      <c r="AN1841" s="784">
        <f t="shared" si="849"/>
        <v>0</v>
      </c>
      <c r="AO1841" s="784"/>
      <c r="AP1841" s="784"/>
      <c r="AQ1841" s="784"/>
      <c r="AR1841" s="363"/>
      <c r="AS1841" s="785">
        <f t="shared" si="850"/>
        <v>0</v>
      </c>
      <c r="AT1841" s="785"/>
      <c r="AU1841" s="785"/>
      <c r="AV1841" s="785"/>
      <c r="AW1841" s="785">
        <f t="shared" si="851"/>
        <v>0</v>
      </c>
      <c r="AX1841" s="91"/>
      <c r="AY1841" s="116">
        <f t="shared" si="852"/>
        <v>0</v>
      </c>
      <c r="AZ1841" s="116">
        <f t="shared" si="853"/>
        <v>0</v>
      </c>
      <c r="BA1841" s="116">
        <f t="shared" si="854"/>
        <v>0</v>
      </c>
      <c r="BB1841" s="116">
        <f t="shared" si="855"/>
        <v>0</v>
      </c>
      <c r="BC1841" s="115">
        <f t="shared" si="861"/>
        <v>0</v>
      </c>
      <c r="BD1841" s="116">
        <f t="shared" si="856"/>
        <v>0</v>
      </c>
      <c r="BE1841" s="120">
        <f t="shared" si="862"/>
        <v>0</v>
      </c>
      <c r="BF1841" s="115">
        <f t="shared" si="863"/>
        <v>0</v>
      </c>
      <c r="BG1841" s="116">
        <f t="shared" si="857"/>
        <v>0</v>
      </c>
      <c r="BH1841" s="120">
        <f t="shared" si="864"/>
        <v>0</v>
      </c>
      <c r="BI1841" s="115">
        <f t="shared" si="865"/>
        <v>0</v>
      </c>
      <c r="BJ1841" s="116">
        <f t="shared" si="858"/>
        <v>0</v>
      </c>
      <c r="BK1841" s="120">
        <f t="shared" si="866"/>
        <v>0</v>
      </c>
      <c r="BL1841" s="120">
        <f t="shared" si="867"/>
        <v>0</v>
      </c>
      <c r="BN1841" s="375">
        <f t="shared" si="859"/>
        <v>0</v>
      </c>
      <c r="BP1841" s="380"/>
      <c r="DH1841" s="102"/>
    </row>
    <row r="1842" spans="1:112" hidden="1">
      <c r="A1842" s="110"/>
      <c r="B1842" s="786"/>
      <c r="C1842" s="786"/>
      <c r="D1842" s="786"/>
      <c r="E1842" s="786"/>
      <c r="F1842" s="786"/>
      <c r="G1842" s="786"/>
      <c r="H1842" s="786"/>
      <c r="I1842" s="786"/>
      <c r="J1842" s="786"/>
      <c r="K1842" s="786"/>
      <c r="L1842" s="786"/>
      <c r="M1842" s="786"/>
      <c r="N1842" s="786"/>
      <c r="O1842" s="786"/>
      <c r="P1842" s="786"/>
      <c r="Q1842" s="786"/>
      <c r="R1842" s="787"/>
      <c r="S1842" s="787"/>
      <c r="T1842" s="788"/>
      <c r="U1842" s="787"/>
      <c r="V1842" s="787"/>
      <c r="W1842" s="783"/>
      <c r="X1842" s="789"/>
      <c r="Y1842" s="789"/>
      <c r="Z1842" s="789"/>
      <c r="AA1842" s="789"/>
      <c r="AB1842" s="789"/>
      <c r="AC1842" s="781"/>
      <c r="AD1842" s="782"/>
      <c r="AE1842" s="783"/>
      <c r="AF1842" s="784">
        <f t="shared" si="860"/>
        <v>0</v>
      </c>
      <c r="AG1842" s="784"/>
      <c r="AH1842" s="784"/>
      <c r="AI1842" s="784"/>
      <c r="AJ1842" s="784">
        <f t="shared" si="848"/>
        <v>0</v>
      </c>
      <c r="AK1842" s="784"/>
      <c r="AL1842" s="784"/>
      <c r="AM1842" s="784"/>
      <c r="AN1842" s="784">
        <f t="shared" si="849"/>
        <v>0</v>
      </c>
      <c r="AO1842" s="784"/>
      <c r="AP1842" s="784"/>
      <c r="AQ1842" s="784"/>
      <c r="AR1842" s="363"/>
      <c r="AS1842" s="785">
        <f t="shared" si="850"/>
        <v>0</v>
      </c>
      <c r="AT1842" s="785"/>
      <c r="AU1842" s="785"/>
      <c r="AV1842" s="785"/>
      <c r="AW1842" s="785">
        <f t="shared" si="851"/>
        <v>0</v>
      </c>
      <c r="AX1842" s="91"/>
      <c r="AY1842" s="116">
        <f t="shared" si="852"/>
        <v>0</v>
      </c>
      <c r="AZ1842" s="116">
        <f t="shared" si="853"/>
        <v>0</v>
      </c>
      <c r="BA1842" s="116">
        <f t="shared" si="854"/>
        <v>0</v>
      </c>
      <c r="BB1842" s="116">
        <f t="shared" si="855"/>
        <v>0</v>
      </c>
      <c r="BC1842" s="115">
        <f t="shared" si="861"/>
        <v>0</v>
      </c>
      <c r="BD1842" s="116">
        <f t="shared" si="856"/>
        <v>0</v>
      </c>
      <c r="BE1842" s="120">
        <f t="shared" si="862"/>
        <v>0</v>
      </c>
      <c r="BF1842" s="115">
        <f t="shared" si="863"/>
        <v>0</v>
      </c>
      <c r="BG1842" s="116">
        <f t="shared" si="857"/>
        <v>0</v>
      </c>
      <c r="BH1842" s="120">
        <f t="shared" si="864"/>
        <v>0</v>
      </c>
      <c r="BI1842" s="115">
        <f t="shared" si="865"/>
        <v>0</v>
      </c>
      <c r="BJ1842" s="116">
        <f t="shared" si="858"/>
        <v>0</v>
      </c>
      <c r="BK1842" s="120">
        <f t="shared" si="866"/>
        <v>0</v>
      </c>
      <c r="BL1842" s="120">
        <f t="shared" si="867"/>
        <v>0</v>
      </c>
      <c r="BN1842" s="375">
        <f t="shared" si="859"/>
        <v>0</v>
      </c>
      <c r="BP1842" s="380"/>
      <c r="DH1842" s="102"/>
    </row>
    <row r="1843" spans="1:112" hidden="1">
      <c r="A1843" s="110"/>
      <c r="B1843" s="786"/>
      <c r="C1843" s="786"/>
      <c r="D1843" s="786"/>
      <c r="E1843" s="786"/>
      <c r="F1843" s="786"/>
      <c r="G1843" s="786"/>
      <c r="H1843" s="786"/>
      <c r="I1843" s="786"/>
      <c r="J1843" s="786"/>
      <c r="K1843" s="786"/>
      <c r="L1843" s="786"/>
      <c r="M1843" s="786"/>
      <c r="N1843" s="786"/>
      <c r="O1843" s="786"/>
      <c r="P1843" s="786"/>
      <c r="Q1843" s="786"/>
      <c r="R1843" s="787"/>
      <c r="S1843" s="787"/>
      <c r="T1843" s="788"/>
      <c r="U1843" s="787"/>
      <c r="V1843" s="787"/>
      <c r="W1843" s="783"/>
      <c r="X1843" s="789"/>
      <c r="Y1843" s="789"/>
      <c r="Z1843" s="789"/>
      <c r="AA1843" s="789"/>
      <c r="AB1843" s="789"/>
      <c r="AC1843" s="781"/>
      <c r="AD1843" s="782"/>
      <c r="AE1843" s="783"/>
      <c r="AF1843" s="784">
        <f t="shared" si="860"/>
        <v>0</v>
      </c>
      <c r="AG1843" s="784"/>
      <c r="AH1843" s="784"/>
      <c r="AI1843" s="784"/>
      <c r="AJ1843" s="784">
        <f t="shared" si="848"/>
        <v>0</v>
      </c>
      <c r="AK1843" s="784"/>
      <c r="AL1843" s="784"/>
      <c r="AM1843" s="784"/>
      <c r="AN1843" s="784">
        <f t="shared" si="849"/>
        <v>0</v>
      </c>
      <c r="AO1843" s="784"/>
      <c r="AP1843" s="784"/>
      <c r="AQ1843" s="784"/>
      <c r="AR1843" s="363"/>
      <c r="AS1843" s="785">
        <f t="shared" si="850"/>
        <v>0</v>
      </c>
      <c r="AT1843" s="785"/>
      <c r="AU1843" s="785"/>
      <c r="AV1843" s="785"/>
      <c r="AW1843" s="785">
        <f t="shared" si="851"/>
        <v>0</v>
      </c>
      <c r="AX1843" s="91"/>
      <c r="AY1843" s="116">
        <f t="shared" si="852"/>
        <v>0</v>
      </c>
      <c r="AZ1843" s="116">
        <f t="shared" si="853"/>
        <v>0</v>
      </c>
      <c r="BA1843" s="116">
        <f t="shared" si="854"/>
        <v>0</v>
      </c>
      <c r="BB1843" s="116">
        <f t="shared" si="855"/>
        <v>0</v>
      </c>
      <c r="BC1843" s="115">
        <f t="shared" si="861"/>
        <v>0</v>
      </c>
      <c r="BD1843" s="116">
        <f t="shared" si="856"/>
        <v>0</v>
      </c>
      <c r="BE1843" s="120">
        <f t="shared" si="862"/>
        <v>0</v>
      </c>
      <c r="BF1843" s="115">
        <f t="shared" si="863"/>
        <v>0</v>
      </c>
      <c r="BG1843" s="116">
        <f t="shared" si="857"/>
        <v>0</v>
      </c>
      <c r="BH1843" s="120">
        <f t="shared" si="864"/>
        <v>0</v>
      </c>
      <c r="BI1843" s="115">
        <f t="shared" si="865"/>
        <v>0</v>
      </c>
      <c r="BJ1843" s="116">
        <f t="shared" si="858"/>
        <v>0</v>
      </c>
      <c r="BK1843" s="120">
        <f t="shared" si="866"/>
        <v>0</v>
      </c>
      <c r="BL1843" s="120">
        <f t="shared" si="867"/>
        <v>0</v>
      </c>
      <c r="BN1843" s="375">
        <f t="shared" si="859"/>
        <v>0</v>
      </c>
      <c r="BP1843" s="380"/>
      <c r="DH1843" s="102"/>
    </row>
    <row r="1844" spans="1:112" hidden="1">
      <c r="A1844" s="110"/>
      <c r="B1844" s="786"/>
      <c r="C1844" s="786"/>
      <c r="D1844" s="786"/>
      <c r="E1844" s="786"/>
      <c r="F1844" s="786"/>
      <c r="G1844" s="786"/>
      <c r="H1844" s="786"/>
      <c r="I1844" s="786"/>
      <c r="J1844" s="786"/>
      <c r="K1844" s="786"/>
      <c r="L1844" s="786"/>
      <c r="M1844" s="786"/>
      <c r="N1844" s="786"/>
      <c r="O1844" s="786"/>
      <c r="P1844" s="786"/>
      <c r="Q1844" s="786"/>
      <c r="R1844" s="787"/>
      <c r="S1844" s="787"/>
      <c r="T1844" s="788"/>
      <c r="U1844" s="787"/>
      <c r="V1844" s="787"/>
      <c r="W1844" s="783"/>
      <c r="X1844" s="789"/>
      <c r="Y1844" s="789"/>
      <c r="Z1844" s="789"/>
      <c r="AA1844" s="789"/>
      <c r="AB1844" s="789"/>
      <c r="AC1844" s="781"/>
      <c r="AD1844" s="782"/>
      <c r="AE1844" s="783"/>
      <c r="AF1844" s="784">
        <f t="shared" si="860"/>
        <v>0</v>
      </c>
      <c r="AG1844" s="784"/>
      <c r="AH1844" s="784"/>
      <c r="AI1844" s="784"/>
      <c r="AJ1844" s="784">
        <f t="shared" si="848"/>
        <v>0</v>
      </c>
      <c r="AK1844" s="784"/>
      <c r="AL1844" s="784"/>
      <c r="AM1844" s="784"/>
      <c r="AN1844" s="784">
        <f t="shared" si="849"/>
        <v>0</v>
      </c>
      <c r="AO1844" s="784"/>
      <c r="AP1844" s="784"/>
      <c r="AQ1844" s="784"/>
      <c r="AR1844" s="363"/>
      <c r="AS1844" s="785">
        <f t="shared" si="850"/>
        <v>0</v>
      </c>
      <c r="AT1844" s="785"/>
      <c r="AU1844" s="785"/>
      <c r="AV1844" s="785"/>
      <c r="AW1844" s="785">
        <f t="shared" si="851"/>
        <v>0</v>
      </c>
      <c r="AX1844" s="91"/>
      <c r="AY1844" s="116">
        <f t="shared" si="852"/>
        <v>0</v>
      </c>
      <c r="AZ1844" s="116">
        <f t="shared" si="853"/>
        <v>0</v>
      </c>
      <c r="BA1844" s="116">
        <f t="shared" si="854"/>
        <v>0</v>
      </c>
      <c r="BB1844" s="116">
        <f t="shared" si="855"/>
        <v>0</v>
      </c>
      <c r="BC1844" s="115">
        <f t="shared" si="861"/>
        <v>0</v>
      </c>
      <c r="BD1844" s="116">
        <f t="shared" si="856"/>
        <v>0</v>
      </c>
      <c r="BE1844" s="120">
        <f t="shared" si="862"/>
        <v>0</v>
      </c>
      <c r="BF1844" s="115">
        <f t="shared" si="863"/>
        <v>0</v>
      </c>
      <c r="BG1844" s="116">
        <f t="shared" si="857"/>
        <v>0</v>
      </c>
      <c r="BH1844" s="120">
        <f t="shared" si="864"/>
        <v>0</v>
      </c>
      <c r="BI1844" s="115">
        <f t="shared" si="865"/>
        <v>0</v>
      </c>
      <c r="BJ1844" s="116">
        <f t="shared" si="858"/>
        <v>0</v>
      </c>
      <c r="BK1844" s="120">
        <f t="shared" si="866"/>
        <v>0</v>
      </c>
      <c r="BL1844" s="120">
        <f t="shared" si="867"/>
        <v>0</v>
      </c>
      <c r="BN1844" s="375">
        <f t="shared" si="859"/>
        <v>0</v>
      </c>
      <c r="BP1844" s="380"/>
      <c r="DH1844" s="102"/>
    </row>
    <row r="1845" spans="1:112" hidden="1">
      <c r="A1845" s="110"/>
      <c r="B1845" s="786"/>
      <c r="C1845" s="786"/>
      <c r="D1845" s="786"/>
      <c r="E1845" s="786"/>
      <c r="F1845" s="786"/>
      <c r="G1845" s="786"/>
      <c r="H1845" s="786"/>
      <c r="I1845" s="786"/>
      <c r="J1845" s="786"/>
      <c r="K1845" s="786"/>
      <c r="L1845" s="786"/>
      <c r="M1845" s="786"/>
      <c r="N1845" s="786"/>
      <c r="O1845" s="786"/>
      <c r="P1845" s="786"/>
      <c r="Q1845" s="786"/>
      <c r="R1845" s="787"/>
      <c r="S1845" s="787"/>
      <c r="T1845" s="788"/>
      <c r="U1845" s="787"/>
      <c r="V1845" s="787"/>
      <c r="W1845" s="783"/>
      <c r="X1845" s="789"/>
      <c r="Y1845" s="789"/>
      <c r="Z1845" s="789"/>
      <c r="AA1845" s="789"/>
      <c r="AB1845" s="789"/>
      <c r="AC1845" s="781"/>
      <c r="AD1845" s="782"/>
      <c r="AE1845" s="783"/>
      <c r="AF1845" s="784">
        <f t="shared" si="860"/>
        <v>0</v>
      </c>
      <c r="AG1845" s="784"/>
      <c r="AH1845" s="784"/>
      <c r="AI1845" s="784"/>
      <c r="AJ1845" s="784">
        <f t="shared" si="848"/>
        <v>0</v>
      </c>
      <c r="AK1845" s="784"/>
      <c r="AL1845" s="784"/>
      <c r="AM1845" s="784"/>
      <c r="AN1845" s="784">
        <f t="shared" si="849"/>
        <v>0</v>
      </c>
      <c r="AO1845" s="784"/>
      <c r="AP1845" s="784"/>
      <c r="AQ1845" s="784"/>
      <c r="AR1845" s="363"/>
      <c r="AS1845" s="785">
        <f t="shared" si="850"/>
        <v>0</v>
      </c>
      <c r="AT1845" s="785"/>
      <c r="AU1845" s="785"/>
      <c r="AV1845" s="785"/>
      <c r="AW1845" s="785">
        <f t="shared" si="851"/>
        <v>0</v>
      </c>
      <c r="AX1845" s="91"/>
      <c r="AY1845" s="116">
        <f t="shared" si="852"/>
        <v>0</v>
      </c>
      <c r="AZ1845" s="116">
        <f t="shared" si="853"/>
        <v>0</v>
      </c>
      <c r="BA1845" s="116">
        <f t="shared" si="854"/>
        <v>0</v>
      </c>
      <c r="BB1845" s="116">
        <f t="shared" si="855"/>
        <v>0</v>
      </c>
      <c r="BC1845" s="115">
        <f t="shared" si="861"/>
        <v>0</v>
      </c>
      <c r="BD1845" s="116">
        <f t="shared" si="856"/>
        <v>0</v>
      </c>
      <c r="BE1845" s="120">
        <f t="shared" si="862"/>
        <v>0</v>
      </c>
      <c r="BF1845" s="115">
        <f t="shared" si="863"/>
        <v>0</v>
      </c>
      <c r="BG1845" s="116">
        <f t="shared" si="857"/>
        <v>0</v>
      </c>
      <c r="BH1845" s="120">
        <f t="shared" si="864"/>
        <v>0</v>
      </c>
      <c r="BI1845" s="115">
        <f t="shared" si="865"/>
        <v>0</v>
      </c>
      <c r="BJ1845" s="116">
        <f t="shared" si="858"/>
        <v>0</v>
      </c>
      <c r="BK1845" s="120">
        <f t="shared" si="866"/>
        <v>0</v>
      </c>
      <c r="BL1845" s="120">
        <f t="shared" si="867"/>
        <v>0</v>
      </c>
      <c r="BN1845" s="375">
        <f t="shared" si="859"/>
        <v>0</v>
      </c>
      <c r="BP1845" s="380"/>
      <c r="DH1845" s="102"/>
    </row>
    <row r="1846" spans="1:112" hidden="1">
      <c r="A1846" s="110"/>
      <c r="B1846" s="786"/>
      <c r="C1846" s="786"/>
      <c r="D1846" s="786"/>
      <c r="E1846" s="786"/>
      <c r="F1846" s="786"/>
      <c r="G1846" s="786"/>
      <c r="H1846" s="786"/>
      <c r="I1846" s="786"/>
      <c r="J1846" s="786"/>
      <c r="K1846" s="786"/>
      <c r="L1846" s="786"/>
      <c r="M1846" s="786"/>
      <c r="N1846" s="786"/>
      <c r="O1846" s="786"/>
      <c r="P1846" s="786"/>
      <c r="Q1846" s="786"/>
      <c r="R1846" s="787"/>
      <c r="S1846" s="787"/>
      <c r="T1846" s="788"/>
      <c r="U1846" s="787"/>
      <c r="V1846" s="787"/>
      <c r="W1846" s="783"/>
      <c r="X1846" s="789"/>
      <c r="Y1846" s="789"/>
      <c r="Z1846" s="789"/>
      <c r="AA1846" s="789"/>
      <c r="AB1846" s="789"/>
      <c r="AC1846" s="781"/>
      <c r="AD1846" s="782"/>
      <c r="AE1846" s="783"/>
      <c r="AF1846" s="784">
        <f t="shared" si="860"/>
        <v>0</v>
      </c>
      <c r="AG1846" s="784"/>
      <c r="AH1846" s="784"/>
      <c r="AI1846" s="784"/>
      <c r="AJ1846" s="784">
        <f t="shared" si="848"/>
        <v>0</v>
      </c>
      <c r="AK1846" s="784"/>
      <c r="AL1846" s="784"/>
      <c r="AM1846" s="784"/>
      <c r="AN1846" s="784">
        <f t="shared" si="849"/>
        <v>0</v>
      </c>
      <c r="AO1846" s="784"/>
      <c r="AP1846" s="784"/>
      <c r="AQ1846" s="784"/>
      <c r="AR1846" s="363"/>
      <c r="AS1846" s="785">
        <f t="shared" si="850"/>
        <v>0</v>
      </c>
      <c r="AT1846" s="785"/>
      <c r="AU1846" s="785"/>
      <c r="AV1846" s="785"/>
      <c r="AW1846" s="785">
        <f t="shared" si="851"/>
        <v>0</v>
      </c>
      <c r="AX1846" s="91"/>
      <c r="AY1846" s="116">
        <f t="shared" si="852"/>
        <v>0</v>
      </c>
      <c r="AZ1846" s="116">
        <f t="shared" si="853"/>
        <v>0</v>
      </c>
      <c r="BA1846" s="116">
        <f t="shared" si="854"/>
        <v>0</v>
      </c>
      <c r="BB1846" s="116">
        <f t="shared" si="855"/>
        <v>0</v>
      </c>
      <c r="BC1846" s="115">
        <f t="shared" si="861"/>
        <v>0</v>
      </c>
      <c r="BD1846" s="116">
        <f t="shared" si="856"/>
        <v>0</v>
      </c>
      <c r="BE1846" s="120">
        <f t="shared" si="862"/>
        <v>0</v>
      </c>
      <c r="BF1846" s="115">
        <f t="shared" si="863"/>
        <v>0</v>
      </c>
      <c r="BG1846" s="116">
        <f t="shared" si="857"/>
        <v>0</v>
      </c>
      <c r="BH1846" s="120">
        <f t="shared" si="864"/>
        <v>0</v>
      </c>
      <c r="BI1846" s="115">
        <f t="shared" si="865"/>
        <v>0</v>
      </c>
      <c r="BJ1846" s="116">
        <f t="shared" si="858"/>
        <v>0</v>
      </c>
      <c r="BK1846" s="120">
        <f t="shared" si="866"/>
        <v>0</v>
      </c>
      <c r="BL1846" s="120">
        <f t="shared" si="867"/>
        <v>0</v>
      </c>
      <c r="BN1846" s="375">
        <f t="shared" si="859"/>
        <v>0</v>
      </c>
      <c r="BP1846" s="380"/>
      <c r="DH1846" s="102"/>
    </row>
    <row r="1847" spans="1:112" hidden="1">
      <c r="A1847" s="110"/>
      <c r="B1847" s="786"/>
      <c r="C1847" s="786"/>
      <c r="D1847" s="786"/>
      <c r="E1847" s="786"/>
      <c r="F1847" s="786"/>
      <c r="G1847" s="786"/>
      <c r="H1847" s="786"/>
      <c r="I1847" s="786"/>
      <c r="J1847" s="786"/>
      <c r="K1847" s="786"/>
      <c r="L1847" s="786"/>
      <c r="M1847" s="786"/>
      <c r="N1847" s="786"/>
      <c r="O1847" s="786"/>
      <c r="P1847" s="786"/>
      <c r="Q1847" s="786"/>
      <c r="R1847" s="787"/>
      <c r="S1847" s="787"/>
      <c r="T1847" s="788"/>
      <c r="U1847" s="787"/>
      <c r="V1847" s="787"/>
      <c r="W1847" s="783"/>
      <c r="X1847" s="789"/>
      <c r="Y1847" s="789"/>
      <c r="Z1847" s="789"/>
      <c r="AA1847" s="789"/>
      <c r="AB1847" s="789"/>
      <c r="AC1847" s="781"/>
      <c r="AD1847" s="782"/>
      <c r="AE1847" s="783"/>
      <c r="AF1847" s="784">
        <f t="shared" si="860"/>
        <v>0</v>
      </c>
      <c r="AG1847" s="784"/>
      <c r="AH1847" s="784"/>
      <c r="AI1847" s="784"/>
      <c r="AJ1847" s="784">
        <f t="shared" si="848"/>
        <v>0</v>
      </c>
      <c r="AK1847" s="784"/>
      <c r="AL1847" s="784"/>
      <c r="AM1847" s="784"/>
      <c r="AN1847" s="784">
        <f t="shared" si="849"/>
        <v>0</v>
      </c>
      <c r="AO1847" s="784"/>
      <c r="AP1847" s="784"/>
      <c r="AQ1847" s="784"/>
      <c r="AR1847" s="363"/>
      <c r="AS1847" s="785">
        <f t="shared" si="850"/>
        <v>0</v>
      </c>
      <c r="AT1847" s="785"/>
      <c r="AU1847" s="785"/>
      <c r="AV1847" s="785"/>
      <c r="AW1847" s="785">
        <f t="shared" si="851"/>
        <v>0</v>
      </c>
      <c r="AX1847" s="91"/>
      <c r="AY1847" s="116">
        <f t="shared" si="852"/>
        <v>0</v>
      </c>
      <c r="AZ1847" s="116">
        <f t="shared" si="853"/>
        <v>0</v>
      </c>
      <c r="BA1847" s="116">
        <f t="shared" si="854"/>
        <v>0</v>
      </c>
      <c r="BB1847" s="116">
        <f t="shared" si="855"/>
        <v>0</v>
      </c>
      <c r="BC1847" s="115">
        <f t="shared" si="861"/>
        <v>0</v>
      </c>
      <c r="BD1847" s="116">
        <f t="shared" si="856"/>
        <v>0</v>
      </c>
      <c r="BE1847" s="120">
        <f t="shared" si="862"/>
        <v>0</v>
      </c>
      <c r="BF1847" s="115">
        <f t="shared" si="863"/>
        <v>0</v>
      </c>
      <c r="BG1847" s="116">
        <f t="shared" si="857"/>
        <v>0</v>
      </c>
      <c r="BH1847" s="120">
        <f t="shared" si="864"/>
        <v>0</v>
      </c>
      <c r="BI1847" s="115">
        <f t="shared" si="865"/>
        <v>0</v>
      </c>
      <c r="BJ1847" s="116">
        <f t="shared" si="858"/>
        <v>0</v>
      </c>
      <c r="BK1847" s="120">
        <f t="shared" si="866"/>
        <v>0</v>
      </c>
      <c r="BL1847" s="120">
        <f t="shared" si="867"/>
        <v>0</v>
      </c>
      <c r="BN1847" s="375">
        <f t="shared" si="859"/>
        <v>0</v>
      </c>
      <c r="BP1847" s="380"/>
      <c r="DH1847" s="102"/>
    </row>
    <row r="1848" spans="1:112" hidden="1">
      <c r="A1848" s="110"/>
      <c r="B1848" s="786"/>
      <c r="C1848" s="786"/>
      <c r="D1848" s="786"/>
      <c r="E1848" s="786"/>
      <c r="F1848" s="786"/>
      <c r="G1848" s="786"/>
      <c r="H1848" s="786"/>
      <c r="I1848" s="786"/>
      <c r="J1848" s="786"/>
      <c r="K1848" s="786"/>
      <c r="L1848" s="786"/>
      <c r="M1848" s="786"/>
      <c r="N1848" s="786"/>
      <c r="O1848" s="786"/>
      <c r="P1848" s="786"/>
      <c r="Q1848" s="786"/>
      <c r="R1848" s="787"/>
      <c r="S1848" s="787"/>
      <c r="T1848" s="788"/>
      <c r="U1848" s="787"/>
      <c r="V1848" s="787"/>
      <c r="W1848" s="783"/>
      <c r="X1848" s="789"/>
      <c r="Y1848" s="789"/>
      <c r="Z1848" s="789"/>
      <c r="AA1848" s="789"/>
      <c r="AB1848" s="789"/>
      <c r="AC1848" s="781"/>
      <c r="AD1848" s="782"/>
      <c r="AE1848" s="783"/>
      <c r="AF1848" s="784">
        <f t="shared" si="860"/>
        <v>0</v>
      </c>
      <c r="AG1848" s="784"/>
      <c r="AH1848" s="784"/>
      <c r="AI1848" s="784"/>
      <c r="AJ1848" s="784">
        <f t="shared" si="848"/>
        <v>0</v>
      </c>
      <c r="AK1848" s="784"/>
      <c r="AL1848" s="784"/>
      <c r="AM1848" s="784"/>
      <c r="AN1848" s="784">
        <f t="shared" si="849"/>
        <v>0</v>
      </c>
      <c r="AO1848" s="784"/>
      <c r="AP1848" s="784"/>
      <c r="AQ1848" s="784"/>
      <c r="AR1848" s="363"/>
      <c r="AS1848" s="785">
        <f t="shared" si="850"/>
        <v>0</v>
      </c>
      <c r="AT1848" s="785"/>
      <c r="AU1848" s="785"/>
      <c r="AV1848" s="785"/>
      <c r="AW1848" s="785">
        <f t="shared" si="851"/>
        <v>0</v>
      </c>
      <c r="AX1848" s="91"/>
      <c r="AY1848" s="116">
        <f t="shared" si="852"/>
        <v>0</v>
      </c>
      <c r="AZ1848" s="116">
        <f t="shared" si="853"/>
        <v>0</v>
      </c>
      <c r="BA1848" s="116">
        <f t="shared" si="854"/>
        <v>0</v>
      </c>
      <c r="BB1848" s="116">
        <f t="shared" si="855"/>
        <v>0</v>
      </c>
      <c r="BC1848" s="115">
        <f t="shared" si="861"/>
        <v>0</v>
      </c>
      <c r="BD1848" s="116">
        <f t="shared" si="856"/>
        <v>0</v>
      </c>
      <c r="BE1848" s="120">
        <f t="shared" si="862"/>
        <v>0</v>
      </c>
      <c r="BF1848" s="115">
        <f t="shared" si="863"/>
        <v>0</v>
      </c>
      <c r="BG1848" s="116">
        <f t="shared" si="857"/>
        <v>0</v>
      </c>
      <c r="BH1848" s="120">
        <f t="shared" si="864"/>
        <v>0</v>
      </c>
      <c r="BI1848" s="115">
        <f t="shared" si="865"/>
        <v>0</v>
      </c>
      <c r="BJ1848" s="116">
        <f t="shared" si="858"/>
        <v>0</v>
      </c>
      <c r="BK1848" s="120">
        <f t="shared" si="866"/>
        <v>0</v>
      </c>
      <c r="BL1848" s="120">
        <f t="shared" si="867"/>
        <v>0</v>
      </c>
      <c r="BN1848" s="375">
        <f t="shared" si="859"/>
        <v>0</v>
      </c>
      <c r="BP1848" s="380"/>
      <c r="DH1848" s="102"/>
    </row>
    <row r="1849" spans="1:112" hidden="1">
      <c r="A1849" s="110"/>
      <c r="B1849" s="786"/>
      <c r="C1849" s="786"/>
      <c r="D1849" s="786"/>
      <c r="E1849" s="786"/>
      <c r="F1849" s="786"/>
      <c r="G1849" s="786"/>
      <c r="H1849" s="786"/>
      <c r="I1849" s="786"/>
      <c r="J1849" s="786"/>
      <c r="K1849" s="786"/>
      <c r="L1849" s="786"/>
      <c r="M1849" s="786"/>
      <c r="N1849" s="786"/>
      <c r="O1849" s="786"/>
      <c r="P1849" s="786"/>
      <c r="Q1849" s="786"/>
      <c r="R1849" s="787"/>
      <c r="S1849" s="787"/>
      <c r="T1849" s="788"/>
      <c r="U1849" s="787"/>
      <c r="V1849" s="787"/>
      <c r="W1849" s="783"/>
      <c r="X1849" s="789"/>
      <c r="Y1849" s="789"/>
      <c r="Z1849" s="789"/>
      <c r="AA1849" s="789"/>
      <c r="AB1849" s="789"/>
      <c r="AC1849" s="781"/>
      <c r="AD1849" s="782"/>
      <c r="AE1849" s="783"/>
      <c r="AF1849" s="784">
        <f t="shared" si="860"/>
        <v>0</v>
      </c>
      <c r="AG1849" s="784"/>
      <c r="AH1849" s="784"/>
      <c r="AI1849" s="784"/>
      <c r="AJ1849" s="784">
        <f t="shared" si="848"/>
        <v>0</v>
      </c>
      <c r="AK1849" s="784"/>
      <c r="AL1849" s="784"/>
      <c r="AM1849" s="784"/>
      <c r="AN1849" s="784">
        <f t="shared" si="849"/>
        <v>0</v>
      </c>
      <c r="AO1849" s="784"/>
      <c r="AP1849" s="784"/>
      <c r="AQ1849" s="784"/>
      <c r="AR1849" s="363"/>
      <c r="AS1849" s="785">
        <f t="shared" si="850"/>
        <v>0</v>
      </c>
      <c r="AT1849" s="785"/>
      <c r="AU1849" s="785"/>
      <c r="AV1849" s="785"/>
      <c r="AW1849" s="785">
        <f t="shared" si="851"/>
        <v>0</v>
      </c>
      <c r="AX1849" s="91"/>
      <c r="AY1849" s="116">
        <f t="shared" si="852"/>
        <v>0</v>
      </c>
      <c r="AZ1849" s="116">
        <f t="shared" si="853"/>
        <v>0</v>
      </c>
      <c r="BA1849" s="116">
        <f t="shared" si="854"/>
        <v>0</v>
      </c>
      <c r="BB1849" s="116">
        <f t="shared" si="855"/>
        <v>0</v>
      </c>
      <c r="BC1849" s="115">
        <f t="shared" si="861"/>
        <v>0</v>
      </c>
      <c r="BD1849" s="116">
        <f t="shared" si="856"/>
        <v>0</v>
      </c>
      <c r="BE1849" s="120">
        <f t="shared" si="862"/>
        <v>0</v>
      </c>
      <c r="BF1849" s="115">
        <f t="shared" si="863"/>
        <v>0</v>
      </c>
      <c r="BG1849" s="116">
        <f t="shared" si="857"/>
        <v>0</v>
      </c>
      <c r="BH1849" s="120">
        <f t="shared" si="864"/>
        <v>0</v>
      </c>
      <c r="BI1849" s="115">
        <f t="shared" si="865"/>
        <v>0</v>
      </c>
      <c r="BJ1849" s="116">
        <f t="shared" si="858"/>
        <v>0</v>
      </c>
      <c r="BK1849" s="120">
        <f t="shared" si="866"/>
        <v>0</v>
      </c>
      <c r="BL1849" s="120">
        <f t="shared" si="867"/>
        <v>0</v>
      </c>
      <c r="BN1849" s="375">
        <f t="shared" si="859"/>
        <v>0</v>
      </c>
      <c r="BP1849" s="380"/>
      <c r="DH1849" s="102"/>
    </row>
    <row r="1850" spans="1:112" hidden="1">
      <c r="A1850" s="110"/>
      <c r="B1850" s="786"/>
      <c r="C1850" s="786"/>
      <c r="D1850" s="786"/>
      <c r="E1850" s="786"/>
      <c r="F1850" s="786"/>
      <c r="G1850" s="786"/>
      <c r="H1850" s="786"/>
      <c r="I1850" s="786"/>
      <c r="J1850" s="786"/>
      <c r="K1850" s="786"/>
      <c r="L1850" s="786"/>
      <c r="M1850" s="786"/>
      <c r="N1850" s="786"/>
      <c r="O1850" s="786"/>
      <c r="P1850" s="786"/>
      <c r="Q1850" s="786"/>
      <c r="R1850" s="787"/>
      <c r="S1850" s="787"/>
      <c r="T1850" s="788"/>
      <c r="U1850" s="787"/>
      <c r="V1850" s="787"/>
      <c r="W1850" s="783"/>
      <c r="X1850" s="789"/>
      <c r="Y1850" s="789"/>
      <c r="Z1850" s="789"/>
      <c r="AA1850" s="789"/>
      <c r="AB1850" s="789"/>
      <c r="AC1850" s="781"/>
      <c r="AD1850" s="782"/>
      <c r="AE1850" s="783"/>
      <c r="AF1850" s="784">
        <f t="shared" si="860"/>
        <v>0</v>
      </c>
      <c r="AG1850" s="784"/>
      <c r="AH1850" s="784"/>
      <c r="AI1850" s="784"/>
      <c r="AJ1850" s="784">
        <f t="shared" si="848"/>
        <v>0</v>
      </c>
      <c r="AK1850" s="784"/>
      <c r="AL1850" s="784"/>
      <c r="AM1850" s="784"/>
      <c r="AN1850" s="784">
        <f t="shared" si="849"/>
        <v>0</v>
      </c>
      <c r="AO1850" s="784"/>
      <c r="AP1850" s="784"/>
      <c r="AQ1850" s="784"/>
      <c r="AR1850" s="363"/>
      <c r="AS1850" s="785">
        <f t="shared" si="850"/>
        <v>0</v>
      </c>
      <c r="AT1850" s="785"/>
      <c r="AU1850" s="785"/>
      <c r="AV1850" s="785"/>
      <c r="AW1850" s="785">
        <f t="shared" si="851"/>
        <v>0</v>
      </c>
      <c r="AX1850" s="91"/>
      <c r="AY1850" s="116">
        <f t="shared" si="852"/>
        <v>0</v>
      </c>
      <c r="AZ1850" s="116">
        <f t="shared" si="853"/>
        <v>0</v>
      </c>
      <c r="BA1850" s="116">
        <f t="shared" si="854"/>
        <v>0</v>
      </c>
      <c r="BB1850" s="116">
        <f t="shared" si="855"/>
        <v>0</v>
      </c>
      <c r="BC1850" s="115">
        <f t="shared" si="861"/>
        <v>0</v>
      </c>
      <c r="BD1850" s="116">
        <f t="shared" si="856"/>
        <v>0</v>
      </c>
      <c r="BE1850" s="120">
        <f t="shared" si="862"/>
        <v>0</v>
      </c>
      <c r="BF1850" s="115">
        <f t="shared" si="863"/>
        <v>0</v>
      </c>
      <c r="BG1850" s="116">
        <f t="shared" si="857"/>
        <v>0</v>
      </c>
      <c r="BH1850" s="120">
        <f t="shared" si="864"/>
        <v>0</v>
      </c>
      <c r="BI1850" s="115">
        <f t="shared" si="865"/>
        <v>0</v>
      </c>
      <c r="BJ1850" s="116">
        <f t="shared" si="858"/>
        <v>0</v>
      </c>
      <c r="BK1850" s="120">
        <f t="shared" si="866"/>
        <v>0</v>
      </c>
      <c r="BL1850" s="120">
        <f t="shared" si="867"/>
        <v>0</v>
      </c>
      <c r="BN1850" s="375">
        <f t="shared" si="859"/>
        <v>0</v>
      </c>
      <c r="BP1850" s="380"/>
      <c r="DH1850" s="102"/>
    </row>
    <row r="1851" spans="1:112" hidden="1">
      <c r="A1851" s="110"/>
      <c r="B1851" s="786"/>
      <c r="C1851" s="786"/>
      <c r="D1851" s="786"/>
      <c r="E1851" s="786"/>
      <c r="F1851" s="786"/>
      <c r="G1851" s="786"/>
      <c r="H1851" s="786"/>
      <c r="I1851" s="786"/>
      <c r="J1851" s="786"/>
      <c r="K1851" s="786"/>
      <c r="L1851" s="786"/>
      <c r="M1851" s="786"/>
      <c r="N1851" s="786"/>
      <c r="O1851" s="786"/>
      <c r="P1851" s="786"/>
      <c r="Q1851" s="786"/>
      <c r="R1851" s="787"/>
      <c r="S1851" s="787"/>
      <c r="T1851" s="788"/>
      <c r="U1851" s="787"/>
      <c r="V1851" s="787"/>
      <c r="W1851" s="783"/>
      <c r="X1851" s="789"/>
      <c r="Y1851" s="789"/>
      <c r="Z1851" s="789"/>
      <c r="AA1851" s="789"/>
      <c r="AB1851" s="789"/>
      <c r="AC1851" s="781"/>
      <c r="AD1851" s="782"/>
      <c r="AE1851" s="783"/>
      <c r="AF1851" s="784">
        <f t="shared" si="860"/>
        <v>0</v>
      </c>
      <c r="AG1851" s="784"/>
      <c r="AH1851" s="784"/>
      <c r="AI1851" s="784"/>
      <c r="AJ1851" s="784">
        <f t="shared" si="848"/>
        <v>0</v>
      </c>
      <c r="AK1851" s="784"/>
      <c r="AL1851" s="784"/>
      <c r="AM1851" s="784"/>
      <c r="AN1851" s="784">
        <f t="shared" si="849"/>
        <v>0</v>
      </c>
      <c r="AO1851" s="784"/>
      <c r="AP1851" s="784"/>
      <c r="AQ1851" s="784"/>
      <c r="AR1851" s="363"/>
      <c r="AS1851" s="785">
        <f t="shared" si="850"/>
        <v>0</v>
      </c>
      <c r="AT1851" s="785"/>
      <c r="AU1851" s="785"/>
      <c r="AV1851" s="785"/>
      <c r="AW1851" s="785">
        <f t="shared" si="851"/>
        <v>0</v>
      </c>
      <c r="AX1851" s="91"/>
      <c r="AY1851" s="116">
        <f t="shared" si="852"/>
        <v>0</v>
      </c>
      <c r="AZ1851" s="116">
        <f t="shared" si="853"/>
        <v>0</v>
      </c>
      <c r="BA1851" s="116">
        <f t="shared" si="854"/>
        <v>0</v>
      </c>
      <c r="BB1851" s="116">
        <f t="shared" si="855"/>
        <v>0</v>
      </c>
      <c r="BC1851" s="115">
        <f t="shared" si="861"/>
        <v>0</v>
      </c>
      <c r="BD1851" s="116">
        <f t="shared" si="856"/>
        <v>0</v>
      </c>
      <c r="BE1851" s="120">
        <f t="shared" si="862"/>
        <v>0</v>
      </c>
      <c r="BF1851" s="115">
        <f t="shared" si="863"/>
        <v>0</v>
      </c>
      <c r="BG1851" s="116">
        <f t="shared" si="857"/>
        <v>0</v>
      </c>
      <c r="BH1851" s="120">
        <f t="shared" si="864"/>
        <v>0</v>
      </c>
      <c r="BI1851" s="115">
        <f t="shared" si="865"/>
        <v>0</v>
      </c>
      <c r="BJ1851" s="116">
        <f t="shared" si="858"/>
        <v>0</v>
      </c>
      <c r="BK1851" s="120">
        <f t="shared" si="866"/>
        <v>0</v>
      </c>
      <c r="BL1851" s="120">
        <f t="shared" si="867"/>
        <v>0</v>
      </c>
      <c r="BN1851" s="375">
        <f t="shared" si="859"/>
        <v>0</v>
      </c>
      <c r="BP1851" s="380"/>
      <c r="DH1851" s="102"/>
    </row>
    <row r="1852" spans="1:112" ht="5" hidden="1" customHeight="1">
      <c r="A1852" s="103"/>
      <c r="B1852" s="364"/>
      <c r="C1852" s="364"/>
      <c r="D1852" s="364"/>
      <c r="E1852" s="364"/>
      <c r="F1852" s="364"/>
      <c r="G1852" s="364"/>
      <c r="H1852" s="364"/>
      <c r="I1852" s="364"/>
      <c r="J1852" s="364"/>
      <c r="K1852" s="364"/>
      <c r="L1852" s="364"/>
      <c r="M1852" s="364"/>
      <c r="N1852" s="364"/>
      <c r="O1852" s="364"/>
      <c r="P1852" s="364"/>
      <c r="Q1852" s="364"/>
      <c r="R1852" s="365"/>
      <c r="S1852" s="365"/>
      <c r="T1852" s="365"/>
      <c r="U1852" s="365"/>
      <c r="V1852" s="365"/>
      <c r="W1852" s="366"/>
      <c r="X1852" s="366"/>
      <c r="Y1852" s="366"/>
      <c r="Z1852" s="366"/>
      <c r="AA1852" s="366"/>
      <c r="AB1852" s="366"/>
      <c r="AC1852" s="366"/>
      <c r="AD1852" s="366"/>
      <c r="AE1852" s="366"/>
      <c r="AF1852" s="367"/>
      <c r="AG1852" s="367"/>
      <c r="AH1852" s="367"/>
      <c r="AI1852" s="367"/>
      <c r="AJ1852" s="367"/>
      <c r="AK1852" s="367"/>
      <c r="AL1852" s="367"/>
      <c r="AM1852" s="367"/>
      <c r="AN1852" s="367"/>
      <c r="AO1852" s="367"/>
      <c r="AP1852" s="367"/>
      <c r="AQ1852" s="367"/>
      <c r="AR1852" s="368"/>
      <c r="AS1852" s="361"/>
      <c r="AT1852" s="361"/>
      <c r="AU1852" s="361"/>
      <c r="AV1852" s="361"/>
      <c r="AW1852" s="361"/>
      <c r="AX1852" s="91"/>
      <c r="AY1852" s="106">
        <f>AY1811</f>
        <v>0</v>
      </c>
      <c r="AZ1852" s="106">
        <f>AZ1811</f>
        <v>0</v>
      </c>
      <c r="BA1852" s="106">
        <f>BA1811</f>
        <v>0</v>
      </c>
      <c r="BB1852" s="106">
        <f>BB1811</f>
        <v>0</v>
      </c>
      <c r="BC1852" s="106"/>
      <c r="BD1852" s="117"/>
      <c r="BE1852" s="119">
        <f>BE1811</f>
        <v>0</v>
      </c>
      <c r="BF1852" s="106"/>
      <c r="BG1852" s="106">
        <f>BG1811</f>
        <v>0</v>
      </c>
      <c r="BH1852" s="119">
        <f>BH1811</f>
        <v>0</v>
      </c>
      <c r="BI1852" s="106"/>
      <c r="BJ1852" s="106">
        <f>BJ1811</f>
        <v>0</v>
      </c>
      <c r="BK1852" s="119">
        <f>BK1811</f>
        <v>0</v>
      </c>
      <c r="BL1852" s="119">
        <f>BL1811</f>
        <v>0</v>
      </c>
      <c r="BN1852" s="377"/>
      <c r="BP1852" s="382"/>
      <c r="DH1852" s="104"/>
    </row>
    <row r="1853" spans="1:112" ht="21.5" hidden="1" customHeight="1">
      <c r="A1853" s="103"/>
      <c r="B1853" s="369"/>
      <c r="C1853" s="370"/>
      <c r="D1853" s="370"/>
      <c r="E1853" s="370"/>
      <c r="F1853" s="370"/>
      <c r="G1853" s="370"/>
      <c r="H1853" s="370"/>
      <c r="I1853" s="370"/>
      <c r="J1853" s="370"/>
      <c r="K1853" s="370"/>
      <c r="L1853" s="370"/>
      <c r="M1853" s="370"/>
      <c r="N1853" s="370"/>
      <c r="O1853" s="370"/>
      <c r="P1853" s="370"/>
      <c r="Q1853" s="370"/>
      <c r="R1853" s="143"/>
      <c r="S1853" s="143"/>
      <c r="T1853" s="143"/>
      <c r="U1853" s="143"/>
      <c r="V1853" s="143"/>
      <c r="W1853" s="143"/>
      <c r="X1853" s="143"/>
      <c r="Y1853" s="143"/>
      <c r="Z1853" s="143"/>
      <c r="AA1853" s="143"/>
      <c r="AB1853" s="143"/>
      <c r="AC1853" s="143"/>
      <c r="AD1853" s="143"/>
      <c r="AE1853" s="246" t="str">
        <f>CONCATENATE(B1811," ","TOTAL")</f>
        <v>ELECTRICAL TOTAL</v>
      </c>
      <c r="AF1853" s="802">
        <f>SUBTOTAL(9,AF1812:AF1852)</f>
        <v>0</v>
      </c>
      <c r="AG1853" s="802"/>
      <c r="AH1853" s="802"/>
      <c r="AI1853" s="802"/>
      <c r="AJ1853" s="802">
        <f>SUBTOTAL(9,AJ1812:AJ1852)</f>
        <v>0</v>
      </c>
      <c r="AK1853" s="802"/>
      <c r="AL1853" s="802"/>
      <c r="AM1853" s="802"/>
      <c r="AN1853" s="802">
        <f>SUBTOTAL(9,AN1812:AN1852)</f>
        <v>6000</v>
      </c>
      <c r="AO1853" s="802"/>
      <c r="AP1853" s="802"/>
      <c r="AQ1853" s="802"/>
      <c r="AR1853" s="359"/>
      <c r="AS1853" s="803">
        <f>SUBTOTAL(9,AS1812:AS1852)</f>
        <v>6000</v>
      </c>
      <c r="AT1853" s="803"/>
      <c r="AU1853" s="803"/>
      <c r="AV1853" s="803"/>
      <c r="AW1853" s="803">
        <f>SUM(AW1816:AW1824)</f>
        <v>6000</v>
      </c>
      <c r="AX1853" s="91"/>
      <c r="AY1853" s="121">
        <f t="shared" ref="AY1853:BL1853" si="868">SUM(AY1812:AY1852)</f>
        <v>0</v>
      </c>
      <c r="AZ1853" s="121">
        <f t="shared" si="868"/>
        <v>0</v>
      </c>
      <c r="BA1853" s="121">
        <f t="shared" si="868"/>
        <v>6000</v>
      </c>
      <c r="BB1853" s="121">
        <f t="shared" si="868"/>
        <v>6000</v>
      </c>
      <c r="BC1853" s="118">
        <f t="shared" si="868"/>
        <v>0</v>
      </c>
      <c r="BD1853" s="121">
        <f t="shared" si="868"/>
        <v>0</v>
      </c>
      <c r="BE1853" s="121">
        <f t="shared" si="868"/>
        <v>0</v>
      </c>
      <c r="BF1853" s="118">
        <f t="shared" si="868"/>
        <v>0</v>
      </c>
      <c r="BG1853" s="121">
        <f t="shared" si="868"/>
        <v>0</v>
      </c>
      <c r="BH1853" s="121">
        <f t="shared" si="868"/>
        <v>0</v>
      </c>
      <c r="BI1853" s="118">
        <f t="shared" si="868"/>
        <v>7.1802543006731487E-2</v>
      </c>
      <c r="BJ1853" s="121">
        <f t="shared" si="868"/>
        <v>1620</v>
      </c>
      <c r="BK1853" s="121">
        <f t="shared" si="868"/>
        <v>7620</v>
      </c>
      <c r="BL1853" s="121">
        <f t="shared" si="868"/>
        <v>7620</v>
      </c>
      <c r="BN1853" s="383">
        <f>IFERROR(AS1853/Total_Detailed_Estimate,0)</f>
        <v>7.1802543006731487E-2</v>
      </c>
      <c r="BP1853" s="381"/>
      <c r="DH1853" s="109"/>
    </row>
    <row r="1854" spans="1:112" ht="8.75" hidden="1" customHeight="1">
      <c r="A1854" s="103"/>
      <c r="B1854" s="140"/>
      <c r="C1854" s="140"/>
      <c r="D1854" s="140"/>
      <c r="E1854" s="140"/>
      <c r="F1854" s="140"/>
      <c r="G1854" s="140"/>
      <c r="H1854" s="140"/>
      <c r="I1854" s="140"/>
      <c r="J1854" s="140"/>
      <c r="K1854" s="140"/>
      <c r="L1854" s="140"/>
      <c r="M1854" s="140"/>
      <c r="N1854" s="140"/>
      <c r="O1854" s="140"/>
      <c r="P1854" s="140"/>
      <c r="Q1854" s="140"/>
      <c r="R1854" s="141"/>
      <c r="S1854" s="141"/>
      <c r="T1854" s="141"/>
      <c r="U1854" s="141"/>
      <c r="V1854" s="141"/>
      <c r="W1854" s="142"/>
      <c r="X1854" s="142"/>
      <c r="Y1854" s="142"/>
      <c r="Z1854" s="142"/>
      <c r="AA1854" s="142"/>
      <c r="AB1854" s="142"/>
      <c r="AC1854" s="142"/>
      <c r="AD1854" s="142"/>
      <c r="AE1854" s="392"/>
      <c r="AF1854" s="144"/>
      <c r="AG1854" s="144"/>
      <c r="AH1854" s="144"/>
      <c r="AI1854" s="144"/>
      <c r="AJ1854" s="144"/>
      <c r="AK1854" s="144"/>
      <c r="AL1854" s="144"/>
      <c r="AM1854" s="144"/>
      <c r="AN1854" s="144"/>
      <c r="AO1854" s="144"/>
      <c r="AP1854" s="144"/>
      <c r="AQ1854" s="144"/>
      <c r="AR1854" s="360"/>
      <c r="AS1854" s="362"/>
      <c r="AT1854" s="362"/>
      <c r="AU1854" s="362"/>
      <c r="AV1854" s="362"/>
      <c r="AW1854" s="393"/>
      <c r="AX1854" s="91"/>
      <c r="AY1854" s="106">
        <f>AY1811</f>
        <v>0</v>
      </c>
      <c r="AZ1854" s="106">
        <f>AZ1811</f>
        <v>0</v>
      </c>
      <c r="BA1854" s="106">
        <f>BA1811</f>
        <v>0</v>
      </c>
      <c r="BB1854" s="106">
        <f>BB1811</f>
        <v>0</v>
      </c>
      <c r="BC1854" s="106"/>
      <c r="BD1854" s="106"/>
      <c r="BE1854" s="106">
        <f>BE1811</f>
        <v>0</v>
      </c>
      <c r="BF1854" s="106"/>
      <c r="BG1854" s="106">
        <f>BG1811</f>
        <v>0</v>
      </c>
      <c r="BH1854" s="106">
        <f>BH1811</f>
        <v>0</v>
      </c>
      <c r="BI1854" s="106"/>
      <c r="BJ1854" s="106">
        <f>BJ1811</f>
        <v>0</v>
      </c>
      <c r="BK1854" s="106">
        <f>BK1811</f>
        <v>0</v>
      </c>
      <c r="BL1854" s="106">
        <f>BL1811</f>
        <v>0</v>
      </c>
      <c r="BN1854" s="377"/>
      <c r="BP1854" s="382"/>
      <c r="DH1854" s="104"/>
    </row>
    <row r="1855" spans="1:112" ht="9.5" hidden="1" customHeight="1">
      <c r="A1855" s="103"/>
      <c r="B1855" s="384"/>
      <c r="C1855" s="384"/>
      <c r="D1855" s="384"/>
      <c r="E1855" s="384"/>
      <c r="F1855" s="384"/>
      <c r="G1855" s="384"/>
      <c r="H1855" s="384"/>
      <c r="I1855" s="384"/>
      <c r="J1855" s="384"/>
      <c r="K1855" s="384"/>
      <c r="L1855" s="384"/>
      <c r="M1855" s="384"/>
      <c r="N1855" s="384"/>
      <c r="O1855" s="384"/>
      <c r="P1855" s="384"/>
      <c r="Q1855" s="384"/>
      <c r="R1855" s="385"/>
      <c r="S1855" s="385"/>
      <c r="T1855" s="385"/>
      <c r="U1855" s="385"/>
      <c r="V1855" s="385"/>
      <c r="W1855" s="385"/>
      <c r="X1855" s="385"/>
      <c r="Y1855" s="385"/>
      <c r="Z1855" s="385"/>
      <c r="AA1855" s="385"/>
      <c r="AB1855" s="385"/>
      <c r="AC1855" s="385"/>
      <c r="AD1855" s="385"/>
      <c r="AE1855" s="386"/>
      <c r="AF1855" s="387"/>
      <c r="AG1855" s="387"/>
      <c r="AH1855" s="387"/>
      <c r="AI1855" s="387"/>
      <c r="AJ1855" s="387"/>
      <c r="AK1855" s="387"/>
      <c r="AL1855" s="387"/>
      <c r="AM1855" s="387"/>
      <c r="AN1855" s="387"/>
      <c r="AO1855" s="387"/>
      <c r="AP1855" s="387"/>
      <c r="AQ1855" s="387"/>
      <c r="AR1855" s="387"/>
      <c r="AS1855" s="388"/>
      <c r="AT1855" s="388"/>
      <c r="AU1855" s="388"/>
      <c r="AV1855" s="388"/>
      <c r="AW1855" s="388"/>
      <c r="AX1855" s="91"/>
      <c r="AY1855" s="389">
        <f>AY1853</f>
        <v>0</v>
      </c>
      <c r="AZ1855" s="389">
        <f>AZ1853</f>
        <v>0</v>
      </c>
      <c r="BA1855" s="389">
        <f>BA1853</f>
        <v>6000</v>
      </c>
      <c r="BB1855" s="389">
        <f>BB1853</f>
        <v>6000</v>
      </c>
      <c r="BC1855" s="389"/>
      <c r="BD1855" s="389"/>
      <c r="BE1855" s="389">
        <f>BE1853</f>
        <v>0</v>
      </c>
      <c r="BF1855" s="389"/>
      <c r="BG1855" s="389">
        <f>BG1853</f>
        <v>0</v>
      </c>
      <c r="BH1855" s="389">
        <f>BH1853</f>
        <v>0</v>
      </c>
      <c r="BI1855" s="389"/>
      <c r="BJ1855" s="389">
        <f>BJ1853</f>
        <v>1620</v>
      </c>
      <c r="BK1855" s="389">
        <f>BK1853</f>
        <v>7620</v>
      </c>
      <c r="BL1855" s="389">
        <f>BL1853</f>
        <v>7620</v>
      </c>
      <c r="DH1855" s="107"/>
    </row>
    <row r="1856" spans="1:112" s="96" customFormat="1" ht="24" customHeight="1">
      <c r="A1856" s="97"/>
      <c r="B1856" s="821" t="s">
        <v>600</v>
      </c>
      <c r="C1856" s="822"/>
      <c r="D1856" s="822"/>
      <c r="E1856" s="822"/>
      <c r="F1856" s="822"/>
      <c r="G1856" s="822"/>
      <c r="H1856" s="822"/>
      <c r="I1856" s="822"/>
      <c r="J1856" s="822"/>
      <c r="K1856" s="822"/>
      <c r="L1856" s="822"/>
      <c r="M1856" s="822"/>
      <c r="N1856" s="822"/>
      <c r="O1856" s="822"/>
      <c r="P1856" s="822"/>
      <c r="Q1856" s="822"/>
      <c r="R1856" s="822"/>
      <c r="S1856" s="822"/>
      <c r="T1856" s="822"/>
      <c r="U1856" s="822"/>
      <c r="V1856" s="822"/>
      <c r="W1856" s="822"/>
      <c r="X1856" s="822"/>
      <c r="Y1856" s="822"/>
      <c r="Z1856" s="822"/>
      <c r="AA1856" s="822"/>
      <c r="AB1856" s="822"/>
      <c r="AC1856" s="822"/>
      <c r="AD1856" s="822"/>
      <c r="AE1856" s="822"/>
      <c r="AF1856" s="822"/>
      <c r="AG1856" s="822"/>
      <c r="AH1856" s="822"/>
      <c r="AI1856" s="822"/>
      <c r="AJ1856" s="822"/>
      <c r="AK1856" s="822"/>
      <c r="AL1856" s="822"/>
      <c r="AM1856" s="822"/>
      <c r="AN1856" s="822"/>
      <c r="AO1856" s="822"/>
      <c r="AP1856" s="822"/>
      <c r="AQ1856" s="822"/>
      <c r="AR1856" s="822"/>
      <c r="AS1856" s="822"/>
      <c r="AT1856" s="822"/>
      <c r="AU1856" s="822"/>
      <c r="AV1856" s="822"/>
      <c r="AW1856" s="822"/>
      <c r="AX1856" s="822"/>
      <c r="AY1856" s="822"/>
      <c r="AZ1856" s="822"/>
      <c r="BA1856" s="822"/>
      <c r="BB1856" s="822"/>
      <c r="BC1856" s="822"/>
      <c r="BD1856" s="822"/>
      <c r="BE1856" s="822"/>
      <c r="BF1856" s="822"/>
      <c r="BG1856" s="822"/>
      <c r="BH1856" s="822"/>
      <c r="BI1856" s="822"/>
      <c r="BJ1856" s="822"/>
      <c r="BK1856" s="822"/>
      <c r="BL1856" s="822"/>
      <c r="BM1856" s="822"/>
      <c r="BN1856" s="823"/>
      <c r="DH1856" s="240"/>
    </row>
    <row r="1857" spans="1:112" ht="23" customHeight="1">
      <c r="A1857" s="114" t="s">
        <v>704</v>
      </c>
      <c r="B1857" s="814" t="str">
        <f>UPPER(Other1_Category)</f>
        <v>GENERAL REQUIREMENTS</v>
      </c>
      <c r="C1857" s="815"/>
      <c r="D1857" s="815"/>
      <c r="E1857" s="815"/>
      <c r="F1857" s="815"/>
      <c r="G1857" s="815"/>
      <c r="H1857" s="815"/>
      <c r="I1857" s="815"/>
      <c r="J1857" s="815"/>
      <c r="K1857" s="815"/>
      <c r="L1857" s="815"/>
      <c r="M1857" s="815"/>
      <c r="N1857" s="815"/>
      <c r="O1857" s="815"/>
      <c r="P1857" s="815"/>
      <c r="Q1857" s="816"/>
      <c r="R1857" s="817"/>
      <c r="S1857" s="817"/>
      <c r="T1857" s="817"/>
      <c r="U1857" s="818"/>
      <c r="V1857" s="819"/>
      <c r="W1857" s="820"/>
      <c r="X1857" s="820"/>
      <c r="Y1857" s="820"/>
      <c r="Z1857" s="820"/>
      <c r="AA1857" s="820"/>
      <c r="AB1857" s="820"/>
      <c r="AC1857" s="820"/>
      <c r="AD1857" s="820"/>
      <c r="AE1857" s="820"/>
      <c r="AF1857" s="791" t="str">
        <f>IF(Other1_Labor=0,"",Other1_Labor)</f>
        <v/>
      </c>
      <c r="AG1857" s="791"/>
      <c r="AH1857" s="791"/>
      <c r="AI1857" s="791"/>
      <c r="AJ1857" s="791" t="str">
        <f>IF(Other1_Material=0,"",Other1_Material)</f>
        <v/>
      </c>
      <c r="AK1857" s="791"/>
      <c r="AL1857" s="791"/>
      <c r="AM1857" s="791"/>
      <c r="AN1857" s="791" t="str">
        <f>IF(Other1_Sub=0,"",Other1_Sub)</f>
        <v/>
      </c>
      <c r="AO1857" s="791"/>
      <c r="AP1857" s="791"/>
      <c r="AQ1857" s="791"/>
      <c r="AR1857" s="358"/>
      <c r="AS1857" s="792" t="str">
        <f>IF(Other1_Total=0,"",Other1_Total)</f>
        <v/>
      </c>
      <c r="AT1857" s="792"/>
      <c r="AU1857" s="793"/>
      <c r="AV1857" s="793"/>
      <c r="AW1857" s="794"/>
      <c r="AX1857" s="371"/>
      <c r="AY1857" s="390"/>
      <c r="AZ1857" s="390"/>
      <c r="BA1857" s="390"/>
      <c r="BB1857" s="390"/>
      <c r="BC1857" s="390"/>
      <c r="BD1857" s="390"/>
      <c r="BE1857" s="390"/>
      <c r="BF1857" s="390"/>
      <c r="BG1857" s="390"/>
      <c r="BH1857" s="390"/>
      <c r="BI1857" s="390"/>
      <c r="BJ1857" s="390"/>
      <c r="BK1857" s="390"/>
      <c r="BL1857" s="390"/>
      <c r="BN1857" s="391"/>
      <c r="BP1857" s="378"/>
      <c r="DH1857" s="102"/>
    </row>
    <row r="1858" spans="1:112" hidden="1">
      <c r="A1858" s="110"/>
      <c r="B1858" s="786" t="s">
        <v>1055</v>
      </c>
      <c r="C1858" s="786" t="s">
        <v>1055</v>
      </c>
      <c r="D1858" s="786" t="s">
        <v>1055</v>
      </c>
      <c r="E1858" s="786" t="s">
        <v>1055</v>
      </c>
      <c r="F1858" s="786" t="s">
        <v>1055</v>
      </c>
      <c r="G1858" s="786" t="s">
        <v>1055</v>
      </c>
      <c r="H1858" s="786" t="s">
        <v>1055</v>
      </c>
      <c r="I1858" s="786" t="s">
        <v>1055</v>
      </c>
      <c r="J1858" s="786" t="s">
        <v>1055</v>
      </c>
      <c r="K1858" s="786" t="s">
        <v>1055</v>
      </c>
      <c r="L1858" s="786" t="s">
        <v>1055</v>
      </c>
      <c r="M1858" s="786" t="s">
        <v>1055</v>
      </c>
      <c r="N1858" s="786" t="s">
        <v>1055</v>
      </c>
      <c r="O1858" s="786" t="s">
        <v>1055</v>
      </c>
      <c r="P1858" s="786" t="s">
        <v>1055</v>
      </c>
      <c r="Q1858" s="786" t="s">
        <v>1055</v>
      </c>
      <c r="R1858" s="787"/>
      <c r="S1858" s="787"/>
      <c r="T1858" s="788"/>
      <c r="U1858" s="787" t="s">
        <v>1</v>
      </c>
      <c r="V1858" s="787"/>
      <c r="W1858" s="783"/>
      <c r="X1858" s="789"/>
      <c r="Y1858" s="789"/>
      <c r="Z1858" s="781">
        <v>400</v>
      </c>
      <c r="AA1858" s="782">
        <v>400</v>
      </c>
      <c r="AB1858" s="783">
        <v>400</v>
      </c>
      <c r="AC1858" s="781"/>
      <c r="AD1858" s="782"/>
      <c r="AE1858" s="783"/>
      <c r="AF1858" s="784">
        <f>R1858*W1858</f>
        <v>0</v>
      </c>
      <c r="AG1858" s="784"/>
      <c r="AH1858" s="784"/>
      <c r="AI1858" s="784"/>
      <c r="AJ1858" s="784">
        <f t="shared" ref="AJ1858:AJ1897" si="869">R1858*Z1858</f>
        <v>0</v>
      </c>
      <c r="AK1858" s="784"/>
      <c r="AL1858" s="784"/>
      <c r="AM1858" s="784"/>
      <c r="AN1858" s="784">
        <f t="shared" ref="AN1858:AN1897" si="870">R1858*AC1858</f>
        <v>0</v>
      </c>
      <c r="AO1858" s="784"/>
      <c r="AP1858" s="784"/>
      <c r="AQ1858" s="784"/>
      <c r="AR1858" s="363"/>
      <c r="AS1858" s="785">
        <f t="shared" ref="AS1858:AS1897" si="871">SUM(AF1858:AQ1858)</f>
        <v>0</v>
      </c>
      <c r="AT1858" s="785"/>
      <c r="AU1858" s="785"/>
      <c r="AV1858" s="785"/>
      <c r="AW1858" s="785">
        <f t="shared" ref="AW1858:AW1897" si="872">SUM(AF1858:AQ1858)</f>
        <v>0</v>
      </c>
      <c r="AX1858" s="100"/>
      <c r="AY1858" s="116">
        <f t="shared" ref="AY1858:AY1897" si="873">AF1858</f>
        <v>0</v>
      </c>
      <c r="AZ1858" s="116">
        <f t="shared" ref="AZ1858:AZ1897" si="874">AJ1858</f>
        <v>0</v>
      </c>
      <c r="BA1858" s="116">
        <f t="shared" ref="BA1858:BA1897" si="875">AN1858</f>
        <v>0</v>
      </c>
      <c r="BB1858" s="116">
        <f t="shared" ref="BB1858:BB1897" si="876">SUM(AY1858:BA1858)</f>
        <v>0</v>
      </c>
      <c r="BC1858" s="115">
        <f>IFERROR(AY1858/$BB$5,0)</f>
        <v>0</v>
      </c>
      <c r="BD1858" s="116">
        <f t="shared" ref="BD1858:BD1897" si="877">BC1858*Allocated_Adders</f>
        <v>0</v>
      </c>
      <c r="BE1858" s="120">
        <f>AY1858+BD1858</f>
        <v>0</v>
      </c>
      <c r="BF1858" s="115">
        <f>IFERROR(AZ1858/$BB$5,0)</f>
        <v>0</v>
      </c>
      <c r="BG1858" s="116">
        <f t="shared" ref="BG1858:BG1897" si="878">BF1858*Allocated_Adders</f>
        <v>0</v>
      </c>
      <c r="BH1858" s="120">
        <f>AZ1858+BG1858</f>
        <v>0</v>
      </c>
      <c r="BI1858" s="115">
        <f>IFERROR(BA1858/$BB$5,0)</f>
        <v>0</v>
      </c>
      <c r="BJ1858" s="116">
        <f t="shared" ref="BJ1858:BJ1897" si="879">BI1858*Allocated_Adders</f>
        <v>0</v>
      </c>
      <c r="BK1858" s="120">
        <f>BA1858+BJ1858</f>
        <v>0</v>
      </c>
      <c r="BL1858" s="120">
        <f>BE1858+BH1858+BK1858</f>
        <v>0</v>
      </c>
      <c r="BN1858" s="375">
        <f t="shared" ref="BN1858:BN1897" si="880">IFERROR(AS1858/Total_Detailed_Estimate,0)</f>
        <v>0</v>
      </c>
      <c r="BP1858" s="380"/>
      <c r="DH1858" s="102"/>
    </row>
    <row r="1859" spans="1:112" hidden="1">
      <c r="A1859" s="110"/>
      <c r="B1859" s="786" t="s">
        <v>1059</v>
      </c>
      <c r="C1859" s="786" t="s">
        <v>1059</v>
      </c>
      <c r="D1859" s="786" t="s">
        <v>1059</v>
      </c>
      <c r="E1859" s="786" t="s">
        <v>1059</v>
      </c>
      <c r="F1859" s="786" t="s">
        <v>1059</v>
      </c>
      <c r="G1859" s="786" t="s">
        <v>1059</v>
      </c>
      <c r="H1859" s="786" t="s">
        <v>1059</v>
      </c>
      <c r="I1859" s="786" t="s">
        <v>1059</v>
      </c>
      <c r="J1859" s="786" t="s">
        <v>1059</v>
      </c>
      <c r="K1859" s="786" t="s">
        <v>1059</v>
      </c>
      <c r="L1859" s="786" t="s">
        <v>1059</v>
      </c>
      <c r="M1859" s="786" t="s">
        <v>1059</v>
      </c>
      <c r="N1859" s="786" t="s">
        <v>1059</v>
      </c>
      <c r="O1859" s="786" t="s">
        <v>1059</v>
      </c>
      <c r="P1859" s="786" t="s">
        <v>1059</v>
      </c>
      <c r="Q1859" s="786" t="s">
        <v>1059</v>
      </c>
      <c r="R1859" s="787"/>
      <c r="S1859" s="787"/>
      <c r="T1859" s="788"/>
      <c r="U1859" s="787" t="s">
        <v>1</v>
      </c>
      <c r="V1859" s="787"/>
      <c r="W1859" s="783"/>
      <c r="X1859" s="789"/>
      <c r="Y1859" s="789"/>
      <c r="Z1859" s="781">
        <v>200</v>
      </c>
      <c r="AA1859" s="782">
        <v>200</v>
      </c>
      <c r="AB1859" s="783">
        <v>200</v>
      </c>
      <c r="AC1859" s="781"/>
      <c r="AD1859" s="782"/>
      <c r="AE1859" s="783"/>
      <c r="AF1859" s="784">
        <f t="shared" ref="AF1859:AF1897" si="881">R1859*W1859</f>
        <v>0</v>
      </c>
      <c r="AG1859" s="784"/>
      <c r="AH1859" s="784"/>
      <c r="AI1859" s="784"/>
      <c r="AJ1859" s="784">
        <f t="shared" si="869"/>
        <v>0</v>
      </c>
      <c r="AK1859" s="784"/>
      <c r="AL1859" s="784"/>
      <c r="AM1859" s="784"/>
      <c r="AN1859" s="784">
        <f t="shared" si="870"/>
        <v>0</v>
      </c>
      <c r="AO1859" s="784"/>
      <c r="AP1859" s="784"/>
      <c r="AQ1859" s="784"/>
      <c r="AR1859" s="363"/>
      <c r="AS1859" s="785">
        <f t="shared" si="871"/>
        <v>0</v>
      </c>
      <c r="AT1859" s="785"/>
      <c r="AU1859" s="785"/>
      <c r="AV1859" s="785"/>
      <c r="AW1859" s="785">
        <f t="shared" si="872"/>
        <v>0</v>
      </c>
      <c r="AX1859" s="90"/>
      <c r="AY1859" s="116">
        <f t="shared" si="873"/>
        <v>0</v>
      </c>
      <c r="AZ1859" s="116">
        <f t="shared" si="874"/>
        <v>0</v>
      </c>
      <c r="BA1859" s="116">
        <f t="shared" si="875"/>
        <v>0</v>
      </c>
      <c r="BB1859" s="116">
        <f t="shared" si="876"/>
        <v>0</v>
      </c>
      <c r="BC1859" s="115">
        <f t="shared" ref="BC1859:BC1897" si="882">IFERROR(AY1859/$BB$5,0)</f>
        <v>0</v>
      </c>
      <c r="BD1859" s="116">
        <f t="shared" si="877"/>
        <v>0</v>
      </c>
      <c r="BE1859" s="120">
        <f t="shared" ref="BE1859:BE1897" si="883">AY1859+BD1859</f>
        <v>0</v>
      </c>
      <c r="BF1859" s="115">
        <f t="shared" ref="BF1859:BF1897" si="884">IFERROR(AZ1859/$BB$5,0)</f>
        <v>0</v>
      </c>
      <c r="BG1859" s="116">
        <f t="shared" si="878"/>
        <v>0</v>
      </c>
      <c r="BH1859" s="120">
        <f t="shared" ref="BH1859:BH1897" si="885">AZ1859+BG1859</f>
        <v>0</v>
      </c>
      <c r="BI1859" s="115">
        <f t="shared" ref="BI1859:BI1897" si="886">IFERROR(BA1859/$BB$5,0)</f>
        <v>0</v>
      </c>
      <c r="BJ1859" s="116">
        <f t="shared" si="879"/>
        <v>0</v>
      </c>
      <c r="BK1859" s="120">
        <f t="shared" ref="BK1859:BK1897" si="887">BA1859+BJ1859</f>
        <v>0</v>
      </c>
      <c r="BL1859" s="120">
        <f t="shared" ref="BL1859:BL1897" si="888">BE1859+BH1859+BK1859</f>
        <v>0</v>
      </c>
      <c r="BN1859" s="375">
        <f t="shared" si="880"/>
        <v>0</v>
      </c>
      <c r="BP1859" s="380"/>
      <c r="DH1859" s="102"/>
    </row>
    <row r="1860" spans="1:112" hidden="1">
      <c r="A1860" s="110"/>
      <c r="B1860" s="786" t="s">
        <v>1060</v>
      </c>
      <c r="C1860" s="786" t="s">
        <v>1060</v>
      </c>
      <c r="D1860" s="786" t="s">
        <v>1060</v>
      </c>
      <c r="E1860" s="786" t="s">
        <v>1060</v>
      </c>
      <c r="F1860" s="786" t="s">
        <v>1060</v>
      </c>
      <c r="G1860" s="786" t="s">
        <v>1060</v>
      </c>
      <c r="H1860" s="786" t="s">
        <v>1060</v>
      </c>
      <c r="I1860" s="786" t="s">
        <v>1060</v>
      </c>
      <c r="J1860" s="786" t="s">
        <v>1060</v>
      </c>
      <c r="K1860" s="786" t="s">
        <v>1060</v>
      </c>
      <c r="L1860" s="786" t="s">
        <v>1060</v>
      </c>
      <c r="M1860" s="786" t="s">
        <v>1060</v>
      </c>
      <c r="N1860" s="786" t="s">
        <v>1060</v>
      </c>
      <c r="O1860" s="786" t="s">
        <v>1060</v>
      </c>
      <c r="P1860" s="786" t="s">
        <v>1060</v>
      </c>
      <c r="Q1860" s="786" t="s">
        <v>1060</v>
      </c>
      <c r="R1860" s="787"/>
      <c r="S1860" s="787"/>
      <c r="T1860" s="788"/>
      <c r="U1860" s="787" t="s">
        <v>1</v>
      </c>
      <c r="V1860" s="787"/>
      <c r="W1860" s="783"/>
      <c r="X1860" s="789"/>
      <c r="Y1860" s="789"/>
      <c r="Z1860" s="781">
        <v>85</v>
      </c>
      <c r="AA1860" s="782">
        <v>85</v>
      </c>
      <c r="AB1860" s="783">
        <v>85</v>
      </c>
      <c r="AC1860" s="781"/>
      <c r="AD1860" s="782"/>
      <c r="AE1860" s="783"/>
      <c r="AF1860" s="784">
        <f t="shared" si="881"/>
        <v>0</v>
      </c>
      <c r="AG1860" s="784"/>
      <c r="AH1860" s="784"/>
      <c r="AI1860" s="784"/>
      <c r="AJ1860" s="784">
        <f t="shared" si="869"/>
        <v>0</v>
      </c>
      <c r="AK1860" s="784"/>
      <c r="AL1860" s="784"/>
      <c r="AM1860" s="784"/>
      <c r="AN1860" s="784">
        <f t="shared" si="870"/>
        <v>0</v>
      </c>
      <c r="AO1860" s="784"/>
      <c r="AP1860" s="784"/>
      <c r="AQ1860" s="784"/>
      <c r="AR1860" s="363"/>
      <c r="AS1860" s="785">
        <f t="shared" si="871"/>
        <v>0</v>
      </c>
      <c r="AT1860" s="785"/>
      <c r="AU1860" s="785"/>
      <c r="AV1860" s="785"/>
      <c r="AW1860" s="785">
        <f t="shared" si="872"/>
        <v>0</v>
      </c>
      <c r="AX1860" s="91"/>
      <c r="AY1860" s="116">
        <f t="shared" si="873"/>
        <v>0</v>
      </c>
      <c r="AZ1860" s="116">
        <f t="shared" si="874"/>
        <v>0</v>
      </c>
      <c r="BA1860" s="116">
        <f t="shared" si="875"/>
        <v>0</v>
      </c>
      <c r="BB1860" s="116">
        <f t="shared" si="876"/>
        <v>0</v>
      </c>
      <c r="BC1860" s="115">
        <f t="shared" si="882"/>
        <v>0</v>
      </c>
      <c r="BD1860" s="116">
        <f t="shared" si="877"/>
        <v>0</v>
      </c>
      <c r="BE1860" s="120">
        <f t="shared" si="883"/>
        <v>0</v>
      </c>
      <c r="BF1860" s="115">
        <f t="shared" si="884"/>
        <v>0</v>
      </c>
      <c r="BG1860" s="116">
        <f t="shared" si="878"/>
        <v>0</v>
      </c>
      <c r="BH1860" s="120">
        <f t="shared" si="885"/>
        <v>0</v>
      </c>
      <c r="BI1860" s="115">
        <f t="shared" si="886"/>
        <v>0</v>
      </c>
      <c r="BJ1860" s="116">
        <f t="shared" si="879"/>
        <v>0</v>
      </c>
      <c r="BK1860" s="120">
        <f t="shared" si="887"/>
        <v>0</v>
      </c>
      <c r="BL1860" s="120">
        <f t="shared" si="888"/>
        <v>0</v>
      </c>
      <c r="BN1860" s="375">
        <f t="shared" si="880"/>
        <v>0</v>
      </c>
      <c r="BP1860" s="380"/>
      <c r="DH1860" s="102"/>
    </row>
    <row r="1861" spans="1:112" hidden="1">
      <c r="A1861" s="110"/>
      <c r="B1861" s="786" t="s">
        <v>1061</v>
      </c>
      <c r="C1861" s="786" t="s">
        <v>1061</v>
      </c>
      <c r="D1861" s="786" t="s">
        <v>1061</v>
      </c>
      <c r="E1861" s="786" t="s">
        <v>1061</v>
      </c>
      <c r="F1861" s="786" t="s">
        <v>1061</v>
      </c>
      <c r="G1861" s="786" t="s">
        <v>1061</v>
      </c>
      <c r="H1861" s="786" t="s">
        <v>1061</v>
      </c>
      <c r="I1861" s="786" t="s">
        <v>1061</v>
      </c>
      <c r="J1861" s="786" t="s">
        <v>1061</v>
      </c>
      <c r="K1861" s="786" t="s">
        <v>1061</v>
      </c>
      <c r="L1861" s="786" t="s">
        <v>1061</v>
      </c>
      <c r="M1861" s="786" t="s">
        <v>1061</v>
      </c>
      <c r="N1861" s="786" t="s">
        <v>1061</v>
      </c>
      <c r="O1861" s="786" t="s">
        <v>1061</v>
      </c>
      <c r="P1861" s="786" t="s">
        <v>1061</v>
      </c>
      <c r="Q1861" s="786" t="s">
        <v>1061</v>
      </c>
      <c r="R1861" s="787"/>
      <c r="S1861" s="787"/>
      <c r="T1861" s="788"/>
      <c r="U1861" s="787" t="s">
        <v>1</v>
      </c>
      <c r="V1861" s="787"/>
      <c r="W1861" s="783"/>
      <c r="X1861" s="789"/>
      <c r="Y1861" s="789"/>
      <c r="Z1861" s="781">
        <v>250</v>
      </c>
      <c r="AA1861" s="782">
        <v>250</v>
      </c>
      <c r="AB1861" s="783">
        <v>250</v>
      </c>
      <c r="AC1861" s="781"/>
      <c r="AD1861" s="782"/>
      <c r="AE1861" s="783"/>
      <c r="AF1861" s="784">
        <f t="shared" si="881"/>
        <v>0</v>
      </c>
      <c r="AG1861" s="784"/>
      <c r="AH1861" s="784"/>
      <c r="AI1861" s="784"/>
      <c r="AJ1861" s="784">
        <f t="shared" si="869"/>
        <v>0</v>
      </c>
      <c r="AK1861" s="784"/>
      <c r="AL1861" s="784"/>
      <c r="AM1861" s="784"/>
      <c r="AN1861" s="784">
        <f t="shared" si="870"/>
        <v>0</v>
      </c>
      <c r="AO1861" s="784"/>
      <c r="AP1861" s="784"/>
      <c r="AQ1861" s="784"/>
      <c r="AR1861" s="363"/>
      <c r="AS1861" s="785">
        <f t="shared" si="871"/>
        <v>0</v>
      </c>
      <c r="AT1861" s="785"/>
      <c r="AU1861" s="785"/>
      <c r="AV1861" s="785"/>
      <c r="AW1861" s="785">
        <f t="shared" si="872"/>
        <v>0</v>
      </c>
      <c r="AX1861" s="91"/>
      <c r="AY1861" s="116">
        <f t="shared" si="873"/>
        <v>0</v>
      </c>
      <c r="AZ1861" s="116">
        <f t="shared" si="874"/>
        <v>0</v>
      </c>
      <c r="BA1861" s="116">
        <f t="shared" si="875"/>
        <v>0</v>
      </c>
      <c r="BB1861" s="116">
        <f t="shared" si="876"/>
        <v>0</v>
      </c>
      <c r="BC1861" s="115">
        <f t="shared" si="882"/>
        <v>0</v>
      </c>
      <c r="BD1861" s="116">
        <f t="shared" si="877"/>
        <v>0</v>
      </c>
      <c r="BE1861" s="120">
        <f t="shared" si="883"/>
        <v>0</v>
      </c>
      <c r="BF1861" s="115">
        <f t="shared" si="884"/>
        <v>0</v>
      </c>
      <c r="BG1861" s="116">
        <f t="shared" si="878"/>
        <v>0</v>
      </c>
      <c r="BH1861" s="120">
        <f t="shared" si="885"/>
        <v>0</v>
      </c>
      <c r="BI1861" s="115">
        <f t="shared" si="886"/>
        <v>0</v>
      </c>
      <c r="BJ1861" s="116">
        <f t="shared" si="879"/>
        <v>0</v>
      </c>
      <c r="BK1861" s="120">
        <f t="shared" si="887"/>
        <v>0</v>
      </c>
      <c r="BL1861" s="120">
        <f t="shared" si="888"/>
        <v>0</v>
      </c>
      <c r="BN1861" s="375">
        <f t="shared" si="880"/>
        <v>0</v>
      </c>
      <c r="BP1861" s="380"/>
      <c r="DH1861" s="102"/>
    </row>
    <row r="1862" spans="1:112" hidden="1">
      <c r="A1862" s="110"/>
      <c r="B1862" s="786" t="s">
        <v>1062</v>
      </c>
      <c r="C1862" s="786" t="s">
        <v>1062</v>
      </c>
      <c r="D1862" s="786" t="s">
        <v>1062</v>
      </c>
      <c r="E1862" s="786" t="s">
        <v>1062</v>
      </c>
      <c r="F1862" s="786" t="s">
        <v>1062</v>
      </c>
      <c r="G1862" s="786" t="s">
        <v>1062</v>
      </c>
      <c r="H1862" s="786" t="s">
        <v>1062</v>
      </c>
      <c r="I1862" s="786" t="s">
        <v>1062</v>
      </c>
      <c r="J1862" s="786" t="s">
        <v>1062</v>
      </c>
      <c r="K1862" s="786" t="s">
        <v>1062</v>
      </c>
      <c r="L1862" s="786" t="s">
        <v>1062</v>
      </c>
      <c r="M1862" s="786" t="s">
        <v>1062</v>
      </c>
      <c r="N1862" s="786" t="s">
        <v>1062</v>
      </c>
      <c r="O1862" s="786" t="s">
        <v>1062</v>
      </c>
      <c r="P1862" s="786" t="s">
        <v>1062</v>
      </c>
      <c r="Q1862" s="786" t="s">
        <v>1062</v>
      </c>
      <c r="R1862" s="787"/>
      <c r="S1862" s="787"/>
      <c r="T1862" s="788"/>
      <c r="U1862" s="787" t="s">
        <v>1</v>
      </c>
      <c r="V1862" s="787"/>
      <c r="W1862" s="783">
        <v>45</v>
      </c>
      <c r="X1862" s="789">
        <v>45</v>
      </c>
      <c r="Y1862" s="789">
        <v>45</v>
      </c>
      <c r="Z1862" s="781">
        <v>50</v>
      </c>
      <c r="AA1862" s="782">
        <v>50</v>
      </c>
      <c r="AB1862" s="783">
        <v>50</v>
      </c>
      <c r="AC1862" s="781"/>
      <c r="AD1862" s="782"/>
      <c r="AE1862" s="783"/>
      <c r="AF1862" s="784">
        <f t="shared" si="881"/>
        <v>0</v>
      </c>
      <c r="AG1862" s="784"/>
      <c r="AH1862" s="784"/>
      <c r="AI1862" s="784"/>
      <c r="AJ1862" s="784">
        <f t="shared" si="869"/>
        <v>0</v>
      </c>
      <c r="AK1862" s="784"/>
      <c r="AL1862" s="784"/>
      <c r="AM1862" s="784"/>
      <c r="AN1862" s="784">
        <f t="shared" si="870"/>
        <v>0</v>
      </c>
      <c r="AO1862" s="784"/>
      <c r="AP1862" s="784"/>
      <c r="AQ1862" s="784"/>
      <c r="AR1862" s="363"/>
      <c r="AS1862" s="785">
        <f t="shared" si="871"/>
        <v>0</v>
      </c>
      <c r="AT1862" s="785"/>
      <c r="AU1862" s="785"/>
      <c r="AV1862" s="785"/>
      <c r="AW1862" s="785">
        <f t="shared" si="872"/>
        <v>0</v>
      </c>
      <c r="AX1862" s="91"/>
      <c r="AY1862" s="116">
        <f t="shared" si="873"/>
        <v>0</v>
      </c>
      <c r="AZ1862" s="116">
        <f t="shared" si="874"/>
        <v>0</v>
      </c>
      <c r="BA1862" s="116">
        <f t="shared" si="875"/>
        <v>0</v>
      </c>
      <c r="BB1862" s="116">
        <f t="shared" si="876"/>
        <v>0</v>
      </c>
      <c r="BC1862" s="115">
        <f t="shared" si="882"/>
        <v>0</v>
      </c>
      <c r="BD1862" s="116">
        <f t="shared" si="877"/>
        <v>0</v>
      </c>
      <c r="BE1862" s="120">
        <f t="shared" si="883"/>
        <v>0</v>
      </c>
      <c r="BF1862" s="115">
        <f t="shared" si="884"/>
        <v>0</v>
      </c>
      <c r="BG1862" s="116">
        <f t="shared" si="878"/>
        <v>0</v>
      </c>
      <c r="BH1862" s="120">
        <f t="shared" si="885"/>
        <v>0</v>
      </c>
      <c r="BI1862" s="115">
        <f t="shared" si="886"/>
        <v>0</v>
      </c>
      <c r="BJ1862" s="116">
        <f t="shared" si="879"/>
        <v>0</v>
      </c>
      <c r="BK1862" s="120">
        <f t="shared" si="887"/>
        <v>0</v>
      </c>
      <c r="BL1862" s="120">
        <f t="shared" si="888"/>
        <v>0</v>
      </c>
      <c r="BN1862" s="375">
        <f t="shared" si="880"/>
        <v>0</v>
      </c>
      <c r="BP1862" s="380"/>
      <c r="DH1862" s="102"/>
    </row>
    <row r="1863" spans="1:112" hidden="1">
      <c r="A1863" s="110"/>
      <c r="B1863" s="786" t="s">
        <v>1063</v>
      </c>
      <c r="C1863" s="786" t="s">
        <v>1063</v>
      </c>
      <c r="D1863" s="786" t="s">
        <v>1063</v>
      </c>
      <c r="E1863" s="786" t="s">
        <v>1063</v>
      </c>
      <c r="F1863" s="786" t="s">
        <v>1063</v>
      </c>
      <c r="G1863" s="786" t="s">
        <v>1063</v>
      </c>
      <c r="H1863" s="786" t="s">
        <v>1063</v>
      </c>
      <c r="I1863" s="786" t="s">
        <v>1063</v>
      </c>
      <c r="J1863" s="786" t="s">
        <v>1063</v>
      </c>
      <c r="K1863" s="786" t="s">
        <v>1063</v>
      </c>
      <c r="L1863" s="786" t="s">
        <v>1063</v>
      </c>
      <c r="M1863" s="786" t="s">
        <v>1063</v>
      </c>
      <c r="N1863" s="786" t="s">
        <v>1063</v>
      </c>
      <c r="O1863" s="786" t="s">
        <v>1063</v>
      </c>
      <c r="P1863" s="786" t="s">
        <v>1063</v>
      </c>
      <c r="Q1863" s="786" t="s">
        <v>1063</v>
      </c>
      <c r="R1863" s="787"/>
      <c r="S1863" s="787"/>
      <c r="T1863" s="788"/>
      <c r="U1863" s="787" t="s">
        <v>1</v>
      </c>
      <c r="V1863" s="787"/>
      <c r="W1863" s="783"/>
      <c r="X1863" s="789"/>
      <c r="Y1863" s="789"/>
      <c r="Z1863" s="781">
        <v>125</v>
      </c>
      <c r="AA1863" s="782">
        <v>125</v>
      </c>
      <c r="AB1863" s="783">
        <v>125</v>
      </c>
      <c r="AC1863" s="781"/>
      <c r="AD1863" s="782"/>
      <c r="AE1863" s="783"/>
      <c r="AF1863" s="784">
        <f t="shared" si="881"/>
        <v>0</v>
      </c>
      <c r="AG1863" s="784"/>
      <c r="AH1863" s="784"/>
      <c r="AI1863" s="784"/>
      <c r="AJ1863" s="784">
        <f t="shared" si="869"/>
        <v>0</v>
      </c>
      <c r="AK1863" s="784"/>
      <c r="AL1863" s="784"/>
      <c r="AM1863" s="784"/>
      <c r="AN1863" s="784">
        <f t="shared" si="870"/>
        <v>0</v>
      </c>
      <c r="AO1863" s="784"/>
      <c r="AP1863" s="784"/>
      <c r="AQ1863" s="784"/>
      <c r="AR1863" s="363"/>
      <c r="AS1863" s="785">
        <f t="shared" si="871"/>
        <v>0</v>
      </c>
      <c r="AT1863" s="785"/>
      <c r="AU1863" s="785"/>
      <c r="AV1863" s="785"/>
      <c r="AW1863" s="785">
        <f t="shared" si="872"/>
        <v>0</v>
      </c>
      <c r="AX1863" s="91"/>
      <c r="AY1863" s="116">
        <f t="shared" si="873"/>
        <v>0</v>
      </c>
      <c r="AZ1863" s="116">
        <f t="shared" si="874"/>
        <v>0</v>
      </c>
      <c r="BA1863" s="116">
        <f t="shared" si="875"/>
        <v>0</v>
      </c>
      <c r="BB1863" s="116">
        <f t="shared" si="876"/>
        <v>0</v>
      </c>
      <c r="BC1863" s="115">
        <f t="shared" si="882"/>
        <v>0</v>
      </c>
      <c r="BD1863" s="116">
        <f t="shared" si="877"/>
        <v>0</v>
      </c>
      <c r="BE1863" s="120">
        <f t="shared" si="883"/>
        <v>0</v>
      </c>
      <c r="BF1863" s="115">
        <f t="shared" si="884"/>
        <v>0</v>
      </c>
      <c r="BG1863" s="116">
        <f t="shared" si="878"/>
        <v>0</v>
      </c>
      <c r="BH1863" s="120">
        <f t="shared" si="885"/>
        <v>0</v>
      </c>
      <c r="BI1863" s="115">
        <f t="shared" si="886"/>
        <v>0</v>
      </c>
      <c r="BJ1863" s="116">
        <f t="shared" si="879"/>
        <v>0</v>
      </c>
      <c r="BK1863" s="120">
        <f t="shared" si="887"/>
        <v>0</v>
      </c>
      <c r="BL1863" s="120">
        <f t="shared" si="888"/>
        <v>0</v>
      </c>
      <c r="BN1863" s="375">
        <f t="shared" si="880"/>
        <v>0</v>
      </c>
      <c r="BP1863" s="380"/>
      <c r="DH1863" s="102"/>
    </row>
    <row r="1864" spans="1:112" hidden="1">
      <c r="A1864" s="110"/>
      <c r="B1864" s="786" t="s">
        <v>1064</v>
      </c>
      <c r="C1864" s="786" t="s">
        <v>1064</v>
      </c>
      <c r="D1864" s="786" t="s">
        <v>1064</v>
      </c>
      <c r="E1864" s="786" t="s">
        <v>1064</v>
      </c>
      <c r="F1864" s="786" t="s">
        <v>1064</v>
      </c>
      <c r="G1864" s="786" t="s">
        <v>1064</v>
      </c>
      <c r="H1864" s="786" t="s">
        <v>1064</v>
      </c>
      <c r="I1864" s="786" t="s">
        <v>1064</v>
      </c>
      <c r="J1864" s="786" t="s">
        <v>1064</v>
      </c>
      <c r="K1864" s="786" t="s">
        <v>1064</v>
      </c>
      <c r="L1864" s="786" t="s">
        <v>1064</v>
      </c>
      <c r="M1864" s="786" t="s">
        <v>1064</v>
      </c>
      <c r="N1864" s="786" t="s">
        <v>1064</v>
      </c>
      <c r="O1864" s="786" t="s">
        <v>1064</v>
      </c>
      <c r="P1864" s="786" t="s">
        <v>1064</v>
      </c>
      <c r="Q1864" s="786" t="s">
        <v>1064</v>
      </c>
      <c r="R1864" s="787"/>
      <c r="S1864" s="787"/>
      <c r="T1864" s="788"/>
      <c r="U1864" s="787" t="s">
        <v>1</v>
      </c>
      <c r="V1864" s="787"/>
      <c r="W1864" s="783"/>
      <c r="X1864" s="789"/>
      <c r="Y1864" s="789"/>
      <c r="Z1864" s="781">
        <v>250</v>
      </c>
      <c r="AA1864" s="782">
        <v>250</v>
      </c>
      <c r="AB1864" s="783">
        <v>250</v>
      </c>
      <c r="AC1864" s="781"/>
      <c r="AD1864" s="782"/>
      <c r="AE1864" s="783"/>
      <c r="AF1864" s="784">
        <f t="shared" si="881"/>
        <v>0</v>
      </c>
      <c r="AG1864" s="784"/>
      <c r="AH1864" s="784"/>
      <c r="AI1864" s="784"/>
      <c r="AJ1864" s="784">
        <f t="shared" si="869"/>
        <v>0</v>
      </c>
      <c r="AK1864" s="784"/>
      <c r="AL1864" s="784"/>
      <c r="AM1864" s="784"/>
      <c r="AN1864" s="784">
        <f t="shared" si="870"/>
        <v>0</v>
      </c>
      <c r="AO1864" s="784"/>
      <c r="AP1864" s="784"/>
      <c r="AQ1864" s="784"/>
      <c r="AR1864" s="363"/>
      <c r="AS1864" s="785">
        <f t="shared" si="871"/>
        <v>0</v>
      </c>
      <c r="AT1864" s="785"/>
      <c r="AU1864" s="785"/>
      <c r="AV1864" s="785"/>
      <c r="AW1864" s="785">
        <f t="shared" si="872"/>
        <v>0</v>
      </c>
      <c r="AX1864" s="91"/>
      <c r="AY1864" s="116">
        <f t="shared" si="873"/>
        <v>0</v>
      </c>
      <c r="AZ1864" s="116">
        <f t="shared" si="874"/>
        <v>0</v>
      </c>
      <c r="BA1864" s="116">
        <f t="shared" si="875"/>
        <v>0</v>
      </c>
      <c r="BB1864" s="116">
        <f t="shared" si="876"/>
        <v>0</v>
      </c>
      <c r="BC1864" s="115">
        <f t="shared" si="882"/>
        <v>0</v>
      </c>
      <c r="BD1864" s="116">
        <f t="shared" si="877"/>
        <v>0</v>
      </c>
      <c r="BE1864" s="120">
        <f t="shared" si="883"/>
        <v>0</v>
      </c>
      <c r="BF1864" s="115">
        <f t="shared" si="884"/>
        <v>0</v>
      </c>
      <c r="BG1864" s="116">
        <f t="shared" si="878"/>
        <v>0</v>
      </c>
      <c r="BH1864" s="120">
        <f t="shared" si="885"/>
        <v>0</v>
      </c>
      <c r="BI1864" s="115">
        <f t="shared" si="886"/>
        <v>0</v>
      </c>
      <c r="BJ1864" s="116">
        <f t="shared" si="879"/>
        <v>0</v>
      </c>
      <c r="BK1864" s="120">
        <f t="shared" si="887"/>
        <v>0</v>
      </c>
      <c r="BL1864" s="120">
        <f t="shared" si="888"/>
        <v>0</v>
      </c>
      <c r="BN1864" s="375">
        <f t="shared" si="880"/>
        <v>0</v>
      </c>
      <c r="BP1864" s="380"/>
      <c r="DH1864" s="102"/>
    </row>
    <row r="1865" spans="1:112" hidden="1">
      <c r="A1865" s="110"/>
      <c r="B1865" s="786" t="s">
        <v>1065</v>
      </c>
      <c r="C1865" s="786" t="s">
        <v>1065</v>
      </c>
      <c r="D1865" s="786" t="s">
        <v>1065</v>
      </c>
      <c r="E1865" s="786" t="s">
        <v>1065</v>
      </c>
      <c r="F1865" s="786" t="s">
        <v>1065</v>
      </c>
      <c r="G1865" s="786" t="s">
        <v>1065</v>
      </c>
      <c r="H1865" s="786" t="s">
        <v>1065</v>
      </c>
      <c r="I1865" s="786" t="s">
        <v>1065</v>
      </c>
      <c r="J1865" s="786" t="s">
        <v>1065</v>
      </c>
      <c r="K1865" s="786" t="s">
        <v>1065</v>
      </c>
      <c r="L1865" s="786" t="s">
        <v>1065</v>
      </c>
      <c r="M1865" s="786" t="s">
        <v>1065</v>
      </c>
      <c r="N1865" s="786" t="s">
        <v>1065</v>
      </c>
      <c r="O1865" s="786" t="s">
        <v>1065</v>
      </c>
      <c r="P1865" s="786" t="s">
        <v>1065</v>
      </c>
      <c r="Q1865" s="786" t="s">
        <v>1065</v>
      </c>
      <c r="R1865" s="787"/>
      <c r="S1865" s="787"/>
      <c r="T1865" s="788"/>
      <c r="U1865" s="787" t="s">
        <v>1</v>
      </c>
      <c r="V1865" s="787"/>
      <c r="W1865" s="783"/>
      <c r="X1865" s="789"/>
      <c r="Y1865" s="789"/>
      <c r="Z1865" s="781">
        <v>50</v>
      </c>
      <c r="AA1865" s="782">
        <v>50</v>
      </c>
      <c r="AB1865" s="783">
        <v>50</v>
      </c>
      <c r="AC1865" s="781"/>
      <c r="AD1865" s="782"/>
      <c r="AE1865" s="783"/>
      <c r="AF1865" s="784">
        <f t="shared" si="881"/>
        <v>0</v>
      </c>
      <c r="AG1865" s="784"/>
      <c r="AH1865" s="784"/>
      <c r="AI1865" s="784"/>
      <c r="AJ1865" s="784">
        <f t="shared" si="869"/>
        <v>0</v>
      </c>
      <c r="AK1865" s="784"/>
      <c r="AL1865" s="784"/>
      <c r="AM1865" s="784"/>
      <c r="AN1865" s="784">
        <f t="shared" si="870"/>
        <v>0</v>
      </c>
      <c r="AO1865" s="784"/>
      <c r="AP1865" s="784"/>
      <c r="AQ1865" s="784"/>
      <c r="AR1865" s="363"/>
      <c r="AS1865" s="785">
        <f t="shared" si="871"/>
        <v>0</v>
      </c>
      <c r="AT1865" s="785"/>
      <c r="AU1865" s="785"/>
      <c r="AV1865" s="785"/>
      <c r="AW1865" s="785">
        <f t="shared" si="872"/>
        <v>0</v>
      </c>
      <c r="AX1865" s="91"/>
      <c r="AY1865" s="116">
        <f t="shared" si="873"/>
        <v>0</v>
      </c>
      <c r="AZ1865" s="116">
        <f t="shared" si="874"/>
        <v>0</v>
      </c>
      <c r="BA1865" s="116">
        <f t="shared" si="875"/>
        <v>0</v>
      </c>
      <c r="BB1865" s="116">
        <f t="shared" si="876"/>
        <v>0</v>
      </c>
      <c r="BC1865" s="115">
        <f t="shared" si="882"/>
        <v>0</v>
      </c>
      <c r="BD1865" s="116">
        <f t="shared" si="877"/>
        <v>0</v>
      </c>
      <c r="BE1865" s="120">
        <f t="shared" si="883"/>
        <v>0</v>
      </c>
      <c r="BF1865" s="115">
        <f t="shared" si="884"/>
        <v>0</v>
      </c>
      <c r="BG1865" s="116">
        <f t="shared" si="878"/>
        <v>0</v>
      </c>
      <c r="BH1865" s="120">
        <f t="shared" si="885"/>
        <v>0</v>
      </c>
      <c r="BI1865" s="115">
        <f t="shared" si="886"/>
        <v>0</v>
      </c>
      <c r="BJ1865" s="116">
        <f t="shared" si="879"/>
        <v>0</v>
      </c>
      <c r="BK1865" s="120">
        <f t="shared" si="887"/>
        <v>0</v>
      </c>
      <c r="BL1865" s="120">
        <f t="shared" si="888"/>
        <v>0</v>
      </c>
      <c r="BN1865" s="375">
        <f t="shared" si="880"/>
        <v>0</v>
      </c>
      <c r="BP1865" s="380"/>
      <c r="DH1865" s="102"/>
    </row>
    <row r="1866" spans="1:112" hidden="1">
      <c r="A1866" s="110"/>
      <c r="B1866" s="786" t="s">
        <v>1068</v>
      </c>
      <c r="C1866" s="786" t="s">
        <v>1068</v>
      </c>
      <c r="D1866" s="786" t="s">
        <v>1068</v>
      </c>
      <c r="E1866" s="786" t="s">
        <v>1068</v>
      </c>
      <c r="F1866" s="786" t="s">
        <v>1068</v>
      </c>
      <c r="G1866" s="786" t="s">
        <v>1068</v>
      </c>
      <c r="H1866" s="786" t="s">
        <v>1068</v>
      </c>
      <c r="I1866" s="786" t="s">
        <v>1068</v>
      </c>
      <c r="J1866" s="786" t="s">
        <v>1068</v>
      </c>
      <c r="K1866" s="786" t="s">
        <v>1068</v>
      </c>
      <c r="L1866" s="786" t="s">
        <v>1068</v>
      </c>
      <c r="M1866" s="786" t="s">
        <v>1068</v>
      </c>
      <c r="N1866" s="786" t="s">
        <v>1068</v>
      </c>
      <c r="O1866" s="786" t="s">
        <v>1068</v>
      </c>
      <c r="P1866" s="786" t="s">
        <v>1068</v>
      </c>
      <c r="Q1866" s="786" t="s">
        <v>1068</v>
      </c>
      <c r="R1866" s="787"/>
      <c r="S1866" s="787"/>
      <c r="T1866" s="788"/>
      <c r="U1866" s="787" t="s">
        <v>1</v>
      </c>
      <c r="V1866" s="787"/>
      <c r="W1866" s="783"/>
      <c r="X1866" s="789"/>
      <c r="Y1866" s="789"/>
      <c r="Z1866" s="781"/>
      <c r="AA1866" s="782"/>
      <c r="AB1866" s="783"/>
      <c r="AC1866" s="781">
        <v>250</v>
      </c>
      <c r="AD1866" s="782">
        <v>250</v>
      </c>
      <c r="AE1866" s="783">
        <v>250</v>
      </c>
      <c r="AF1866" s="784">
        <f t="shared" si="881"/>
        <v>0</v>
      </c>
      <c r="AG1866" s="784"/>
      <c r="AH1866" s="784"/>
      <c r="AI1866" s="784"/>
      <c r="AJ1866" s="784">
        <f t="shared" si="869"/>
        <v>0</v>
      </c>
      <c r="AK1866" s="784"/>
      <c r="AL1866" s="784"/>
      <c r="AM1866" s="784"/>
      <c r="AN1866" s="784">
        <f t="shared" si="870"/>
        <v>0</v>
      </c>
      <c r="AO1866" s="784"/>
      <c r="AP1866" s="784"/>
      <c r="AQ1866" s="784"/>
      <c r="AR1866" s="363"/>
      <c r="AS1866" s="785">
        <f t="shared" si="871"/>
        <v>0</v>
      </c>
      <c r="AT1866" s="785"/>
      <c r="AU1866" s="785"/>
      <c r="AV1866" s="785"/>
      <c r="AW1866" s="785">
        <f t="shared" si="872"/>
        <v>0</v>
      </c>
      <c r="AX1866" s="91"/>
      <c r="AY1866" s="116">
        <f t="shared" si="873"/>
        <v>0</v>
      </c>
      <c r="AZ1866" s="116">
        <f t="shared" si="874"/>
        <v>0</v>
      </c>
      <c r="BA1866" s="116">
        <f t="shared" si="875"/>
        <v>0</v>
      </c>
      <c r="BB1866" s="116">
        <f t="shared" si="876"/>
        <v>0</v>
      </c>
      <c r="BC1866" s="115">
        <f t="shared" si="882"/>
        <v>0</v>
      </c>
      <c r="BD1866" s="116">
        <f t="shared" si="877"/>
        <v>0</v>
      </c>
      <c r="BE1866" s="120">
        <f t="shared" si="883"/>
        <v>0</v>
      </c>
      <c r="BF1866" s="115">
        <f t="shared" si="884"/>
        <v>0</v>
      </c>
      <c r="BG1866" s="116">
        <f t="shared" si="878"/>
        <v>0</v>
      </c>
      <c r="BH1866" s="120">
        <f t="shared" si="885"/>
        <v>0</v>
      </c>
      <c r="BI1866" s="115">
        <f t="shared" si="886"/>
        <v>0</v>
      </c>
      <c r="BJ1866" s="116">
        <f t="shared" si="879"/>
        <v>0</v>
      </c>
      <c r="BK1866" s="120">
        <f t="shared" si="887"/>
        <v>0</v>
      </c>
      <c r="BL1866" s="120">
        <f t="shared" si="888"/>
        <v>0</v>
      </c>
      <c r="BN1866" s="375">
        <f t="shared" si="880"/>
        <v>0</v>
      </c>
      <c r="BP1866" s="380"/>
      <c r="DH1866" s="102"/>
    </row>
    <row r="1867" spans="1:112" hidden="1">
      <c r="A1867" s="110"/>
      <c r="B1867" s="786" t="s">
        <v>1069</v>
      </c>
      <c r="C1867" s="786" t="s">
        <v>1069</v>
      </c>
      <c r="D1867" s="786" t="s">
        <v>1069</v>
      </c>
      <c r="E1867" s="786" t="s">
        <v>1069</v>
      </c>
      <c r="F1867" s="786" t="s">
        <v>1069</v>
      </c>
      <c r="G1867" s="786" t="s">
        <v>1069</v>
      </c>
      <c r="H1867" s="786" t="s">
        <v>1069</v>
      </c>
      <c r="I1867" s="786" t="s">
        <v>1069</v>
      </c>
      <c r="J1867" s="786" t="s">
        <v>1069</v>
      </c>
      <c r="K1867" s="786" t="s">
        <v>1069</v>
      </c>
      <c r="L1867" s="786" t="s">
        <v>1069</v>
      </c>
      <c r="M1867" s="786" t="s">
        <v>1069</v>
      </c>
      <c r="N1867" s="786" t="s">
        <v>1069</v>
      </c>
      <c r="O1867" s="786" t="s">
        <v>1069</v>
      </c>
      <c r="P1867" s="786" t="s">
        <v>1069</v>
      </c>
      <c r="Q1867" s="786" t="s">
        <v>1069</v>
      </c>
      <c r="R1867" s="787"/>
      <c r="S1867" s="787"/>
      <c r="T1867" s="788"/>
      <c r="U1867" s="787" t="s">
        <v>1</v>
      </c>
      <c r="V1867" s="787"/>
      <c r="W1867" s="783"/>
      <c r="X1867" s="789"/>
      <c r="Y1867" s="789"/>
      <c r="Z1867" s="781">
        <v>65</v>
      </c>
      <c r="AA1867" s="782">
        <v>65</v>
      </c>
      <c r="AB1867" s="783">
        <v>65</v>
      </c>
      <c r="AC1867" s="781"/>
      <c r="AD1867" s="782"/>
      <c r="AE1867" s="783"/>
      <c r="AF1867" s="784">
        <f t="shared" si="881"/>
        <v>0</v>
      </c>
      <c r="AG1867" s="784"/>
      <c r="AH1867" s="784"/>
      <c r="AI1867" s="784"/>
      <c r="AJ1867" s="784">
        <f t="shared" si="869"/>
        <v>0</v>
      </c>
      <c r="AK1867" s="784"/>
      <c r="AL1867" s="784"/>
      <c r="AM1867" s="784"/>
      <c r="AN1867" s="784">
        <f t="shared" si="870"/>
        <v>0</v>
      </c>
      <c r="AO1867" s="784"/>
      <c r="AP1867" s="784"/>
      <c r="AQ1867" s="784"/>
      <c r="AR1867" s="363"/>
      <c r="AS1867" s="785">
        <f t="shared" si="871"/>
        <v>0</v>
      </c>
      <c r="AT1867" s="785"/>
      <c r="AU1867" s="785"/>
      <c r="AV1867" s="785"/>
      <c r="AW1867" s="785">
        <f t="shared" si="872"/>
        <v>0</v>
      </c>
      <c r="AX1867" s="91"/>
      <c r="AY1867" s="116">
        <f t="shared" si="873"/>
        <v>0</v>
      </c>
      <c r="AZ1867" s="116">
        <f t="shared" si="874"/>
        <v>0</v>
      </c>
      <c r="BA1867" s="116">
        <f t="shared" si="875"/>
        <v>0</v>
      </c>
      <c r="BB1867" s="116">
        <f t="shared" si="876"/>
        <v>0</v>
      </c>
      <c r="BC1867" s="115">
        <f t="shared" si="882"/>
        <v>0</v>
      </c>
      <c r="BD1867" s="116">
        <f t="shared" si="877"/>
        <v>0</v>
      </c>
      <c r="BE1867" s="120">
        <f t="shared" si="883"/>
        <v>0</v>
      </c>
      <c r="BF1867" s="115">
        <f t="shared" si="884"/>
        <v>0</v>
      </c>
      <c r="BG1867" s="116">
        <f t="shared" si="878"/>
        <v>0</v>
      </c>
      <c r="BH1867" s="120">
        <f t="shared" si="885"/>
        <v>0</v>
      </c>
      <c r="BI1867" s="115">
        <f t="shared" si="886"/>
        <v>0</v>
      </c>
      <c r="BJ1867" s="116">
        <f t="shared" si="879"/>
        <v>0</v>
      </c>
      <c r="BK1867" s="120">
        <f t="shared" si="887"/>
        <v>0</v>
      </c>
      <c r="BL1867" s="120">
        <f t="shared" si="888"/>
        <v>0</v>
      </c>
      <c r="BN1867" s="375">
        <f t="shared" si="880"/>
        <v>0</v>
      </c>
      <c r="BP1867" s="380"/>
      <c r="DH1867" s="102"/>
    </row>
    <row r="1868" spans="1:112" hidden="1">
      <c r="A1868" s="110"/>
      <c r="B1868" s="786" t="s">
        <v>1070</v>
      </c>
      <c r="C1868" s="786" t="s">
        <v>1070</v>
      </c>
      <c r="D1868" s="786" t="s">
        <v>1070</v>
      </c>
      <c r="E1868" s="786" t="s">
        <v>1070</v>
      </c>
      <c r="F1868" s="786" t="s">
        <v>1070</v>
      </c>
      <c r="G1868" s="786" t="s">
        <v>1070</v>
      </c>
      <c r="H1868" s="786" t="s">
        <v>1070</v>
      </c>
      <c r="I1868" s="786" t="s">
        <v>1070</v>
      </c>
      <c r="J1868" s="786" t="s">
        <v>1070</v>
      </c>
      <c r="K1868" s="786" t="s">
        <v>1070</v>
      </c>
      <c r="L1868" s="786" t="s">
        <v>1070</v>
      </c>
      <c r="M1868" s="786" t="s">
        <v>1070</v>
      </c>
      <c r="N1868" s="786" t="s">
        <v>1070</v>
      </c>
      <c r="O1868" s="786" t="s">
        <v>1070</v>
      </c>
      <c r="P1868" s="786" t="s">
        <v>1070</v>
      </c>
      <c r="Q1868" s="786" t="s">
        <v>1070</v>
      </c>
      <c r="R1868" s="787"/>
      <c r="S1868" s="787"/>
      <c r="T1868" s="788"/>
      <c r="U1868" s="787" t="s">
        <v>1</v>
      </c>
      <c r="V1868" s="787"/>
      <c r="W1868" s="783">
        <v>15</v>
      </c>
      <c r="X1868" s="789">
        <v>15</v>
      </c>
      <c r="Y1868" s="789">
        <v>15</v>
      </c>
      <c r="Z1868" s="789"/>
      <c r="AA1868" s="789"/>
      <c r="AB1868" s="789"/>
      <c r="AC1868" s="781"/>
      <c r="AD1868" s="782"/>
      <c r="AE1868" s="783"/>
      <c r="AF1868" s="784">
        <f t="shared" si="881"/>
        <v>0</v>
      </c>
      <c r="AG1868" s="784"/>
      <c r="AH1868" s="784"/>
      <c r="AI1868" s="784"/>
      <c r="AJ1868" s="784">
        <f t="shared" si="869"/>
        <v>0</v>
      </c>
      <c r="AK1868" s="784"/>
      <c r="AL1868" s="784"/>
      <c r="AM1868" s="784"/>
      <c r="AN1868" s="784">
        <f t="shared" si="870"/>
        <v>0</v>
      </c>
      <c r="AO1868" s="784"/>
      <c r="AP1868" s="784"/>
      <c r="AQ1868" s="784"/>
      <c r="AR1868" s="363"/>
      <c r="AS1868" s="785">
        <f t="shared" si="871"/>
        <v>0</v>
      </c>
      <c r="AT1868" s="785"/>
      <c r="AU1868" s="785"/>
      <c r="AV1868" s="785"/>
      <c r="AW1868" s="785">
        <f t="shared" si="872"/>
        <v>0</v>
      </c>
      <c r="AX1868" s="91"/>
      <c r="AY1868" s="116">
        <f t="shared" si="873"/>
        <v>0</v>
      </c>
      <c r="AZ1868" s="116">
        <f t="shared" si="874"/>
        <v>0</v>
      </c>
      <c r="BA1868" s="116">
        <f t="shared" si="875"/>
        <v>0</v>
      </c>
      <c r="BB1868" s="116">
        <f t="shared" si="876"/>
        <v>0</v>
      </c>
      <c r="BC1868" s="115">
        <f t="shared" si="882"/>
        <v>0</v>
      </c>
      <c r="BD1868" s="116">
        <f t="shared" si="877"/>
        <v>0</v>
      </c>
      <c r="BE1868" s="120">
        <f t="shared" si="883"/>
        <v>0</v>
      </c>
      <c r="BF1868" s="115">
        <f t="shared" si="884"/>
        <v>0</v>
      </c>
      <c r="BG1868" s="116">
        <f t="shared" si="878"/>
        <v>0</v>
      </c>
      <c r="BH1868" s="120">
        <f t="shared" si="885"/>
        <v>0</v>
      </c>
      <c r="BI1868" s="115">
        <f t="shared" si="886"/>
        <v>0</v>
      </c>
      <c r="BJ1868" s="116">
        <f t="shared" si="879"/>
        <v>0</v>
      </c>
      <c r="BK1868" s="120">
        <f t="shared" si="887"/>
        <v>0</v>
      </c>
      <c r="BL1868" s="120">
        <f t="shared" si="888"/>
        <v>0</v>
      </c>
      <c r="BN1868" s="375">
        <f t="shared" si="880"/>
        <v>0</v>
      </c>
      <c r="BP1868" s="380"/>
      <c r="DH1868" s="102"/>
    </row>
    <row r="1869" spans="1:112" hidden="1">
      <c r="A1869" s="110"/>
      <c r="B1869" s="786"/>
      <c r="C1869" s="786"/>
      <c r="D1869" s="786"/>
      <c r="E1869" s="786"/>
      <c r="F1869" s="786"/>
      <c r="G1869" s="786"/>
      <c r="H1869" s="786"/>
      <c r="I1869" s="786"/>
      <c r="J1869" s="786"/>
      <c r="K1869" s="786"/>
      <c r="L1869" s="786"/>
      <c r="M1869" s="786"/>
      <c r="N1869" s="786"/>
      <c r="O1869" s="786"/>
      <c r="P1869" s="786"/>
      <c r="Q1869" s="786"/>
      <c r="R1869" s="787"/>
      <c r="S1869" s="787"/>
      <c r="T1869" s="788"/>
      <c r="U1869" s="787"/>
      <c r="V1869" s="787"/>
      <c r="W1869" s="783"/>
      <c r="X1869" s="789"/>
      <c r="Y1869" s="789"/>
      <c r="Z1869" s="781"/>
      <c r="AA1869" s="782"/>
      <c r="AB1869" s="783"/>
      <c r="AC1869" s="781"/>
      <c r="AD1869" s="782"/>
      <c r="AE1869" s="783"/>
      <c r="AF1869" s="784">
        <f t="shared" si="881"/>
        <v>0</v>
      </c>
      <c r="AG1869" s="784"/>
      <c r="AH1869" s="784"/>
      <c r="AI1869" s="784"/>
      <c r="AJ1869" s="784">
        <f t="shared" si="869"/>
        <v>0</v>
      </c>
      <c r="AK1869" s="784"/>
      <c r="AL1869" s="784"/>
      <c r="AM1869" s="784"/>
      <c r="AN1869" s="784">
        <f t="shared" si="870"/>
        <v>0</v>
      </c>
      <c r="AO1869" s="784"/>
      <c r="AP1869" s="784"/>
      <c r="AQ1869" s="784"/>
      <c r="AR1869" s="363"/>
      <c r="AS1869" s="785">
        <f t="shared" si="871"/>
        <v>0</v>
      </c>
      <c r="AT1869" s="785"/>
      <c r="AU1869" s="785"/>
      <c r="AV1869" s="785"/>
      <c r="AW1869" s="785">
        <f t="shared" si="872"/>
        <v>0</v>
      </c>
      <c r="AX1869" s="91"/>
      <c r="AY1869" s="116">
        <f t="shared" si="873"/>
        <v>0</v>
      </c>
      <c r="AZ1869" s="116">
        <f t="shared" si="874"/>
        <v>0</v>
      </c>
      <c r="BA1869" s="116">
        <f t="shared" si="875"/>
        <v>0</v>
      </c>
      <c r="BB1869" s="116">
        <f t="shared" si="876"/>
        <v>0</v>
      </c>
      <c r="BC1869" s="115">
        <f t="shared" si="882"/>
        <v>0</v>
      </c>
      <c r="BD1869" s="116">
        <f t="shared" si="877"/>
        <v>0</v>
      </c>
      <c r="BE1869" s="120">
        <f t="shared" si="883"/>
        <v>0</v>
      </c>
      <c r="BF1869" s="115">
        <f t="shared" si="884"/>
        <v>0</v>
      </c>
      <c r="BG1869" s="116">
        <f t="shared" si="878"/>
        <v>0</v>
      </c>
      <c r="BH1869" s="120">
        <f t="shared" si="885"/>
        <v>0</v>
      </c>
      <c r="BI1869" s="115">
        <f t="shared" si="886"/>
        <v>0</v>
      </c>
      <c r="BJ1869" s="116">
        <f t="shared" si="879"/>
        <v>0</v>
      </c>
      <c r="BK1869" s="120">
        <f t="shared" si="887"/>
        <v>0</v>
      </c>
      <c r="BL1869" s="120">
        <f t="shared" si="888"/>
        <v>0</v>
      </c>
      <c r="BN1869" s="375">
        <f t="shared" si="880"/>
        <v>0</v>
      </c>
      <c r="BP1869" s="380"/>
      <c r="DH1869" s="102"/>
    </row>
    <row r="1870" spans="1:112" hidden="1">
      <c r="A1870" s="110"/>
      <c r="B1870" s="786"/>
      <c r="C1870" s="786"/>
      <c r="D1870" s="786"/>
      <c r="E1870" s="786"/>
      <c r="F1870" s="786"/>
      <c r="G1870" s="786"/>
      <c r="H1870" s="786"/>
      <c r="I1870" s="786"/>
      <c r="J1870" s="786"/>
      <c r="K1870" s="786"/>
      <c r="L1870" s="786"/>
      <c r="M1870" s="786"/>
      <c r="N1870" s="786"/>
      <c r="O1870" s="786"/>
      <c r="P1870" s="786"/>
      <c r="Q1870" s="786"/>
      <c r="R1870" s="787"/>
      <c r="S1870" s="787"/>
      <c r="T1870" s="788"/>
      <c r="U1870" s="787"/>
      <c r="V1870" s="787"/>
      <c r="W1870" s="783"/>
      <c r="X1870" s="789"/>
      <c r="Y1870" s="789"/>
      <c r="Z1870" s="781"/>
      <c r="AA1870" s="782"/>
      <c r="AB1870" s="783"/>
      <c r="AC1870" s="781"/>
      <c r="AD1870" s="782"/>
      <c r="AE1870" s="783"/>
      <c r="AF1870" s="784">
        <f t="shared" si="881"/>
        <v>0</v>
      </c>
      <c r="AG1870" s="784"/>
      <c r="AH1870" s="784"/>
      <c r="AI1870" s="784"/>
      <c r="AJ1870" s="784">
        <f t="shared" si="869"/>
        <v>0</v>
      </c>
      <c r="AK1870" s="784"/>
      <c r="AL1870" s="784"/>
      <c r="AM1870" s="784"/>
      <c r="AN1870" s="784">
        <f t="shared" si="870"/>
        <v>0</v>
      </c>
      <c r="AO1870" s="784"/>
      <c r="AP1870" s="784"/>
      <c r="AQ1870" s="784"/>
      <c r="AR1870" s="363"/>
      <c r="AS1870" s="785">
        <f t="shared" si="871"/>
        <v>0</v>
      </c>
      <c r="AT1870" s="785"/>
      <c r="AU1870" s="785"/>
      <c r="AV1870" s="785"/>
      <c r="AW1870" s="785">
        <f t="shared" si="872"/>
        <v>0</v>
      </c>
      <c r="AX1870" s="91"/>
      <c r="AY1870" s="116">
        <f t="shared" si="873"/>
        <v>0</v>
      </c>
      <c r="AZ1870" s="116">
        <f t="shared" si="874"/>
        <v>0</v>
      </c>
      <c r="BA1870" s="116">
        <f t="shared" si="875"/>
        <v>0</v>
      </c>
      <c r="BB1870" s="116">
        <f t="shared" si="876"/>
        <v>0</v>
      </c>
      <c r="BC1870" s="115">
        <f t="shared" si="882"/>
        <v>0</v>
      </c>
      <c r="BD1870" s="116">
        <f t="shared" si="877"/>
        <v>0</v>
      </c>
      <c r="BE1870" s="120">
        <f t="shared" si="883"/>
        <v>0</v>
      </c>
      <c r="BF1870" s="115">
        <f t="shared" si="884"/>
        <v>0</v>
      </c>
      <c r="BG1870" s="116">
        <f t="shared" si="878"/>
        <v>0</v>
      </c>
      <c r="BH1870" s="120">
        <f t="shared" si="885"/>
        <v>0</v>
      </c>
      <c r="BI1870" s="115">
        <f t="shared" si="886"/>
        <v>0</v>
      </c>
      <c r="BJ1870" s="116">
        <f t="shared" si="879"/>
        <v>0</v>
      </c>
      <c r="BK1870" s="120">
        <f t="shared" si="887"/>
        <v>0</v>
      </c>
      <c r="BL1870" s="120">
        <f t="shared" si="888"/>
        <v>0</v>
      </c>
      <c r="BN1870" s="375">
        <f t="shared" si="880"/>
        <v>0</v>
      </c>
      <c r="BP1870" s="380"/>
      <c r="DH1870" s="102"/>
    </row>
    <row r="1871" spans="1:112" hidden="1">
      <c r="A1871" s="110"/>
      <c r="B1871" s="786"/>
      <c r="C1871" s="786"/>
      <c r="D1871" s="786"/>
      <c r="E1871" s="786"/>
      <c r="F1871" s="786"/>
      <c r="G1871" s="786"/>
      <c r="H1871" s="786"/>
      <c r="I1871" s="786"/>
      <c r="J1871" s="786"/>
      <c r="K1871" s="786"/>
      <c r="L1871" s="786"/>
      <c r="M1871" s="786"/>
      <c r="N1871" s="786"/>
      <c r="O1871" s="786"/>
      <c r="P1871" s="786"/>
      <c r="Q1871" s="786"/>
      <c r="R1871" s="787"/>
      <c r="S1871" s="787"/>
      <c r="T1871" s="788"/>
      <c r="U1871" s="787"/>
      <c r="V1871" s="787"/>
      <c r="W1871" s="783"/>
      <c r="X1871" s="789"/>
      <c r="Y1871" s="789"/>
      <c r="Z1871" s="781"/>
      <c r="AA1871" s="782"/>
      <c r="AB1871" s="783"/>
      <c r="AC1871" s="781"/>
      <c r="AD1871" s="782"/>
      <c r="AE1871" s="783"/>
      <c r="AF1871" s="784">
        <f t="shared" si="881"/>
        <v>0</v>
      </c>
      <c r="AG1871" s="784"/>
      <c r="AH1871" s="784"/>
      <c r="AI1871" s="784"/>
      <c r="AJ1871" s="784">
        <f t="shared" si="869"/>
        <v>0</v>
      </c>
      <c r="AK1871" s="784"/>
      <c r="AL1871" s="784"/>
      <c r="AM1871" s="784"/>
      <c r="AN1871" s="784">
        <f t="shared" si="870"/>
        <v>0</v>
      </c>
      <c r="AO1871" s="784"/>
      <c r="AP1871" s="784"/>
      <c r="AQ1871" s="784"/>
      <c r="AR1871" s="363"/>
      <c r="AS1871" s="785">
        <f t="shared" si="871"/>
        <v>0</v>
      </c>
      <c r="AT1871" s="785"/>
      <c r="AU1871" s="785"/>
      <c r="AV1871" s="785"/>
      <c r="AW1871" s="785">
        <f t="shared" si="872"/>
        <v>0</v>
      </c>
      <c r="AX1871" s="91"/>
      <c r="AY1871" s="116">
        <f t="shared" si="873"/>
        <v>0</v>
      </c>
      <c r="AZ1871" s="116">
        <f t="shared" si="874"/>
        <v>0</v>
      </c>
      <c r="BA1871" s="116">
        <f t="shared" si="875"/>
        <v>0</v>
      </c>
      <c r="BB1871" s="116">
        <f t="shared" si="876"/>
        <v>0</v>
      </c>
      <c r="BC1871" s="115">
        <f t="shared" si="882"/>
        <v>0</v>
      </c>
      <c r="BD1871" s="116">
        <f t="shared" si="877"/>
        <v>0</v>
      </c>
      <c r="BE1871" s="120">
        <f t="shared" si="883"/>
        <v>0</v>
      </c>
      <c r="BF1871" s="115">
        <f t="shared" si="884"/>
        <v>0</v>
      </c>
      <c r="BG1871" s="116">
        <f t="shared" si="878"/>
        <v>0</v>
      </c>
      <c r="BH1871" s="120">
        <f t="shared" si="885"/>
        <v>0</v>
      </c>
      <c r="BI1871" s="115">
        <f t="shared" si="886"/>
        <v>0</v>
      </c>
      <c r="BJ1871" s="116">
        <f t="shared" si="879"/>
        <v>0</v>
      </c>
      <c r="BK1871" s="120">
        <f t="shared" si="887"/>
        <v>0</v>
      </c>
      <c r="BL1871" s="120">
        <f t="shared" si="888"/>
        <v>0</v>
      </c>
      <c r="BN1871" s="375">
        <f t="shared" si="880"/>
        <v>0</v>
      </c>
      <c r="BP1871" s="380"/>
      <c r="DH1871" s="102"/>
    </row>
    <row r="1872" spans="1:112" hidden="1">
      <c r="A1872" s="110"/>
      <c r="B1872" s="786"/>
      <c r="C1872" s="786"/>
      <c r="D1872" s="786"/>
      <c r="E1872" s="786"/>
      <c r="F1872" s="786"/>
      <c r="G1872" s="786"/>
      <c r="H1872" s="786"/>
      <c r="I1872" s="786"/>
      <c r="J1872" s="786"/>
      <c r="K1872" s="786"/>
      <c r="L1872" s="786"/>
      <c r="M1872" s="786"/>
      <c r="N1872" s="786"/>
      <c r="O1872" s="786"/>
      <c r="P1872" s="786"/>
      <c r="Q1872" s="786"/>
      <c r="R1872" s="787"/>
      <c r="S1872" s="787"/>
      <c r="T1872" s="788"/>
      <c r="U1872" s="787"/>
      <c r="V1872" s="787"/>
      <c r="W1872" s="783"/>
      <c r="X1872" s="789"/>
      <c r="Y1872" s="789"/>
      <c r="Z1872" s="781"/>
      <c r="AA1872" s="782"/>
      <c r="AB1872" s="783"/>
      <c r="AC1872" s="781"/>
      <c r="AD1872" s="782"/>
      <c r="AE1872" s="783"/>
      <c r="AF1872" s="784">
        <f t="shared" si="881"/>
        <v>0</v>
      </c>
      <c r="AG1872" s="784"/>
      <c r="AH1872" s="784"/>
      <c r="AI1872" s="784"/>
      <c r="AJ1872" s="784">
        <f t="shared" si="869"/>
        <v>0</v>
      </c>
      <c r="AK1872" s="784"/>
      <c r="AL1872" s="784"/>
      <c r="AM1872" s="784"/>
      <c r="AN1872" s="784">
        <f t="shared" si="870"/>
        <v>0</v>
      </c>
      <c r="AO1872" s="784"/>
      <c r="AP1872" s="784"/>
      <c r="AQ1872" s="784"/>
      <c r="AR1872" s="363"/>
      <c r="AS1872" s="785">
        <f t="shared" si="871"/>
        <v>0</v>
      </c>
      <c r="AT1872" s="785"/>
      <c r="AU1872" s="785"/>
      <c r="AV1872" s="785"/>
      <c r="AW1872" s="785">
        <f t="shared" si="872"/>
        <v>0</v>
      </c>
      <c r="AX1872" s="91"/>
      <c r="AY1872" s="116">
        <f t="shared" si="873"/>
        <v>0</v>
      </c>
      <c r="AZ1872" s="116">
        <f t="shared" si="874"/>
        <v>0</v>
      </c>
      <c r="BA1872" s="116">
        <f t="shared" si="875"/>
        <v>0</v>
      </c>
      <c r="BB1872" s="116">
        <f t="shared" si="876"/>
        <v>0</v>
      </c>
      <c r="BC1872" s="115">
        <f t="shared" si="882"/>
        <v>0</v>
      </c>
      <c r="BD1872" s="116">
        <f t="shared" si="877"/>
        <v>0</v>
      </c>
      <c r="BE1872" s="120">
        <f t="shared" si="883"/>
        <v>0</v>
      </c>
      <c r="BF1872" s="115">
        <f t="shared" si="884"/>
        <v>0</v>
      </c>
      <c r="BG1872" s="116">
        <f t="shared" si="878"/>
        <v>0</v>
      </c>
      <c r="BH1872" s="120">
        <f t="shared" si="885"/>
        <v>0</v>
      </c>
      <c r="BI1872" s="115">
        <f t="shared" si="886"/>
        <v>0</v>
      </c>
      <c r="BJ1872" s="116">
        <f t="shared" si="879"/>
        <v>0</v>
      </c>
      <c r="BK1872" s="120">
        <f t="shared" si="887"/>
        <v>0</v>
      </c>
      <c r="BL1872" s="120">
        <f t="shared" si="888"/>
        <v>0</v>
      </c>
      <c r="BN1872" s="375">
        <f t="shared" si="880"/>
        <v>0</v>
      </c>
      <c r="BP1872" s="380"/>
      <c r="DH1872" s="102"/>
    </row>
    <row r="1873" spans="1:112" hidden="1">
      <c r="A1873" s="110"/>
      <c r="B1873" s="786"/>
      <c r="C1873" s="786"/>
      <c r="D1873" s="786"/>
      <c r="E1873" s="786"/>
      <c r="F1873" s="786"/>
      <c r="G1873" s="786"/>
      <c r="H1873" s="786"/>
      <c r="I1873" s="786"/>
      <c r="J1873" s="786"/>
      <c r="K1873" s="786"/>
      <c r="L1873" s="786"/>
      <c r="M1873" s="786"/>
      <c r="N1873" s="786"/>
      <c r="O1873" s="786"/>
      <c r="P1873" s="786"/>
      <c r="Q1873" s="786"/>
      <c r="R1873" s="787"/>
      <c r="S1873" s="787"/>
      <c r="T1873" s="788"/>
      <c r="U1873" s="787"/>
      <c r="V1873" s="787"/>
      <c r="W1873" s="783"/>
      <c r="X1873" s="789"/>
      <c r="Y1873" s="789"/>
      <c r="Z1873" s="781"/>
      <c r="AA1873" s="782"/>
      <c r="AB1873" s="783"/>
      <c r="AC1873" s="781"/>
      <c r="AD1873" s="782"/>
      <c r="AE1873" s="783"/>
      <c r="AF1873" s="784">
        <f t="shared" si="881"/>
        <v>0</v>
      </c>
      <c r="AG1873" s="784"/>
      <c r="AH1873" s="784"/>
      <c r="AI1873" s="784"/>
      <c r="AJ1873" s="784">
        <f t="shared" si="869"/>
        <v>0</v>
      </c>
      <c r="AK1873" s="784"/>
      <c r="AL1873" s="784"/>
      <c r="AM1873" s="784"/>
      <c r="AN1873" s="784">
        <f t="shared" si="870"/>
        <v>0</v>
      </c>
      <c r="AO1873" s="784"/>
      <c r="AP1873" s="784"/>
      <c r="AQ1873" s="784"/>
      <c r="AR1873" s="363"/>
      <c r="AS1873" s="785">
        <f t="shared" si="871"/>
        <v>0</v>
      </c>
      <c r="AT1873" s="785"/>
      <c r="AU1873" s="785"/>
      <c r="AV1873" s="785"/>
      <c r="AW1873" s="785">
        <f t="shared" si="872"/>
        <v>0</v>
      </c>
      <c r="AX1873" s="91"/>
      <c r="AY1873" s="116">
        <f t="shared" si="873"/>
        <v>0</v>
      </c>
      <c r="AZ1873" s="116">
        <f t="shared" si="874"/>
        <v>0</v>
      </c>
      <c r="BA1873" s="116">
        <f t="shared" si="875"/>
        <v>0</v>
      </c>
      <c r="BB1873" s="116">
        <f t="shared" si="876"/>
        <v>0</v>
      </c>
      <c r="BC1873" s="115">
        <f t="shared" si="882"/>
        <v>0</v>
      </c>
      <c r="BD1873" s="116">
        <f t="shared" si="877"/>
        <v>0</v>
      </c>
      <c r="BE1873" s="120">
        <f t="shared" si="883"/>
        <v>0</v>
      </c>
      <c r="BF1873" s="115">
        <f t="shared" si="884"/>
        <v>0</v>
      </c>
      <c r="BG1873" s="116">
        <f t="shared" si="878"/>
        <v>0</v>
      </c>
      <c r="BH1873" s="120">
        <f t="shared" si="885"/>
        <v>0</v>
      </c>
      <c r="BI1873" s="115">
        <f t="shared" si="886"/>
        <v>0</v>
      </c>
      <c r="BJ1873" s="116">
        <f t="shared" si="879"/>
        <v>0</v>
      </c>
      <c r="BK1873" s="120">
        <f t="shared" si="887"/>
        <v>0</v>
      </c>
      <c r="BL1873" s="120">
        <f t="shared" si="888"/>
        <v>0</v>
      </c>
      <c r="BN1873" s="375">
        <f t="shared" si="880"/>
        <v>0</v>
      </c>
      <c r="BP1873" s="380"/>
      <c r="DH1873" s="102"/>
    </row>
    <row r="1874" spans="1:112" hidden="1">
      <c r="A1874" s="110"/>
      <c r="B1874" s="786"/>
      <c r="C1874" s="786"/>
      <c r="D1874" s="786"/>
      <c r="E1874" s="786"/>
      <c r="F1874" s="786"/>
      <c r="G1874" s="786"/>
      <c r="H1874" s="786"/>
      <c r="I1874" s="786"/>
      <c r="J1874" s="786"/>
      <c r="K1874" s="786"/>
      <c r="L1874" s="786"/>
      <c r="M1874" s="786"/>
      <c r="N1874" s="786"/>
      <c r="O1874" s="786"/>
      <c r="P1874" s="786"/>
      <c r="Q1874" s="786"/>
      <c r="R1874" s="787"/>
      <c r="S1874" s="787"/>
      <c r="T1874" s="788"/>
      <c r="U1874" s="787"/>
      <c r="V1874" s="787"/>
      <c r="W1874" s="783"/>
      <c r="X1874" s="789"/>
      <c r="Y1874" s="789"/>
      <c r="Z1874" s="789"/>
      <c r="AA1874" s="789"/>
      <c r="AB1874" s="789"/>
      <c r="AC1874" s="781"/>
      <c r="AD1874" s="782"/>
      <c r="AE1874" s="783"/>
      <c r="AF1874" s="784">
        <f t="shared" si="881"/>
        <v>0</v>
      </c>
      <c r="AG1874" s="784"/>
      <c r="AH1874" s="784"/>
      <c r="AI1874" s="784"/>
      <c r="AJ1874" s="784">
        <f t="shared" si="869"/>
        <v>0</v>
      </c>
      <c r="AK1874" s="784"/>
      <c r="AL1874" s="784"/>
      <c r="AM1874" s="784"/>
      <c r="AN1874" s="784">
        <f t="shared" si="870"/>
        <v>0</v>
      </c>
      <c r="AO1874" s="784"/>
      <c r="AP1874" s="784"/>
      <c r="AQ1874" s="784"/>
      <c r="AR1874" s="363"/>
      <c r="AS1874" s="785">
        <f t="shared" si="871"/>
        <v>0</v>
      </c>
      <c r="AT1874" s="785"/>
      <c r="AU1874" s="785"/>
      <c r="AV1874" s="785"/>
      <c r="AW1874" s="785">
        <f t="shared" si="872"/>
        <v>0</v>
      </c>
      <c r="AX1874" s="91"/>
      <c r="AY1874" s="116">
        <f t="shared" si="873"/>
        <v>0</v>
      </c>
      <c r="AZ1874" s="116">
        <f t="shared" si="874"/>
        <v>0</v>
      </c>
      <c r="BA1874" s="116">
        <f t="shared" si="875"/>
        <v>0</v>
      </c>
      <c r="BB1874" s="116">
        <f t="shared" si="876"/>
        <v>0</v>
      </c>
      <c r="BC1874" s="115">
        <f t="shared" si="882"/>
        <v>0</v>
      </c>
      <c r="BD1874" s="116">
        <f t="shared" si="877"/>
        <v>0</v>
      </c>
      <c r="BE1874" s="120">
        <f t="shared" si="883"/>
        <v>0</v>
      </c>
      <c r="BF1874" s="115">
        <f t="shared" si="884"/>
        <v>0</v>
      </c>
      <c r="BG1874" s="116">
        <f t="shared" si="878"/>
        <v>0</v>
      </c>
      <c r="BH1874" s="120">
        <f t="shared" si="885"/>
        <v>0</v>
      </c>
      <c r="BI1874" s="115">
        <f t="shared" si="886"/>
        <v>0</v>
      </c>
      <c r="BJ1874" s="116">
        <f t="shared" si="879"/>
        <v>0</v>
      </c>
      <c r="BK1874" s="120">
        <f t="shared" si="887"/>
        <v>0</v>
      </c>
      <c r="BL1874" s="120">
        <f t="shared" si="888"/>
        <v>0</v>
      </c>
      <c r="BN1874" s="375">
        <f t="shared" si="880"/>
        <v>0</v>
      </c>
      <c r="BP1874" s="380"/>
      <c r="DH1874" s="102"/>
    </row>
    <row r="1875" spans="1:112" hidden="1">
      <c r="A1875" s="110"/>
      <c r="B1875" s="786"/>
      <c r="C1875" s="786"/>
      <c r="D1875" s="786"/>
      <c r="E1875" s="786"/>
      <c r="F1875" s="786"/>
      <c r="G1875" s="786"/>
      <c r="H1875" s="786"/>
      <c r="I1875" s="786"/>
      <c r="J1875" s="786"/>
      <c r="K1875" s="786"/>
      <c r="L1875" s="786"/>
      <c r="M1875" s="786"/>
      <c r="N1875" s="786"/>
      <c r="O1875" s="786"/>
      <c r="P1875" s="786"/>
      <c r="Q1875" s="786"/>
      <c r="R1875" s="787"/>
      <c r="S1875" s="787"/>
      <c r="T1875" s="788"/>
      <c r="U1875" s="787"/>
      <c r="V1875" s="787"/>
      <c r="W1875" s="783"/>
      <c r="X1875" s="789"/>
      <c r="Y1875" s="789"/>
      <c r="Z1875" s="789"/>
      <c r="AA1875" s="789"/>
      <c r="AB1875" s="789"/>
      <c r="AC1875" s="781"/>
      <c r="AD1875" s="782"/>
      <c r="AE1875" s="783"/>
      <c r="AF1875" s="784">
        <f t="shared" si="881"/>
        <v>0</v>
      </c>
      <c r="AG1875" s="784"/>
      <c r="AH1875" s="784"/>
      <c r="AI1875" s="784"/>
      <c r="AJ1875" s="784">
        <f t="shared" si="869"/>
        <v>0</v>
      </c>
      <c r="AK1875" s="784"/>
      <c r="AL1875" s="784"/>
      <c r="AM1875" s="784"/>
      <c r="AN1875" s="784">
        <f t="shared" si="870"/>
        <v>0</v>
      </c>
      <c r="AO1875" s="784"/>
      <c r="AP1875" s="784"/>
      <c r="AQ1875" s="784"/>
      <c r="AR1875" s="363"/>
      <c r="AS1875" s="785">
        <f t="shared" si="871"/>
        <v>0</v>
      </c>
      <c r="AT1875" s="785"/>
      <c r="AU1875" s="785"/>
      <c r="AV1875" s="785"/>
      <c r="AW1875" s="785">
        <f t="shared" si="872"/>
        <v>0</v>
      </c>
      <c r="AX1875" s="91"/>
      <c r="AY1875" s="116">
        <f t="shared" si="873"/>
        <v>0</v>
      </c>
      <c r="AZ1875" s="116">
        <f t="shared" si="874"/>
        <v>0</v>
      </c>
      <c r="BA1875" s="116">
        <f t="shared" si="875"/>
        <v>0</v>
      </c>
      <c r="BB1875" s="116">
        <f t="shared" si="876"/>
        <v>0</v>
      </c>
      <c r="BC1875" s="115">
        <f t="shared" si="882"/>
        <v>0</v>
      </c>
      <c r="BD1875" s="116">
        <f t="shared" si="877"/>
        <v>0</v>
      </c>
      <c r="BE1875" s="120">
        <f t="shared" si="883"/>
        <v>0</v>
      </c>
      <c r="BF1875" s="115">
        <f t="shared" si="884"/>
        <v>0</v>
      </c>
      <c r="BG1875" s="116">
        <f t="shared" si="878"/>
        <v>0</v>
      </c>
      <c r="BH1875" s="120">
        <f t="shared" si="885"/>
        <v>0</v>
      </c>
      <c r="BI1875" s="115">
        <f t="shared" si="886"/>
        <v>0</v>
      </c>
      <c r="BJ1875" s="116">
        <f t="shared" si="879"/>
        <v>0</v>
      </c>
      <c r="BK1875" s="120">
        <f t="shared" si="887"/>
        <v>0</v>
      </c>
      <c r="BL1875" s="120">
        <f t="shared" si="888"/>
        <v>0</v>
      </c>
      <c r="BN1875" s="375">
        <f t="shared" si="880"/>
        <v>0</v>
      </c>
      <c r="BP1875" s="380"/>
      <c r="DH1875" s="102"/>
    </row>
    <row r="1876" spans="1:112" hidden="1">
      <c r="A1876" s="110"/>
      <c r="B1876" s="786"/>
      <c r="C1876" s="786"/>
      <c r="D1876" s="786"/>
      <c r="E1876" s="786"/>
      <c r="F1876" s="786"/>
      <c r="G1876" s="786"/>
      <c r="H1876" s="786"/>
      <c r="I1876" s="786"/>
      <c r="J1876" s="786"/>
      <c r="K1876" s="786"/>
      <c r="L1876" s="786"/>
      <c r="M1876" s="786"/>
      <c r="N1876" s="786"/>
      <c r="O1876" s="786"/>
      <c r="P1876" s="786"/>
      <c r="Q1876" s="786"/>
      <c r="R1876" s="787"/>
      <c r="S1876" s="787"/>
      <c r="T1876" s="788"/>
      <c r="U1876" s="787"/>
      <c r="V1876" s="787"/>
      <c r="W1876" s="783"/>
      <c r="X1876" s="789"/>
      <c r="Y1876" s="789"/>
      <c r="Z1876" s="789"/>
      <c r="AA1876" s="789"/>
      <c r="AB1876" s="789"/>
      <c r="AC1876" s="781"/>
      <c r="AD1876" s="782"/>
      <c r="AE1876" s="783"/>
      <c r="AF1876" s="784">
        <f t="shared" si="881"/>
        <v>0</v>
      </c>
      <c r="AG1876" s="784"/>
      <c r="AH1876" s="784"/>
      <c r="AI1876" s="784"/>
      <c r="AJ1876" s="784">
        <f t="shared" si="869"/>
        <v>0</v>
      </c>
      <c r="AK1876" s="784"/>
      <c r="AL1876" s="784"/>
      <c r="AM1876" s="784"/>
      <c r="AN1876" s="784">
        <f t="shared" si="870"/>
        <v>0</v>
      </c>
      <c r="AO1876" s="784"/>
      <c r="AP1876" s="784"/>
      <c r="AQ1876" s="784"/>
      <c r="AR1876" s="363"/>
      <c r="AS1876" s="785">
        <f t="shared" si="871"/>
        <v>0</v>
      </c>
      <c r="AT1876" s="785"/>
      <c r="AU1876" s="785"/>
      <c r="AV1876" s="785"/>
      <c r="AW1876" s="785">
        <f t="shared" si="872"/>
        <v>0</v>
      </c>
      <c r="AX1876" s="91"/>
      <c r="AY1876" s="116">
        <f t="shared" si="873"/>
        <v>0</v>
      </c>
      <c r="AZ1876" s="116">
        <f t="shared" si="874"/>
        <v>0</v>
      </c>
      <c r="BA1876" s="116">
        <f t="shared" si="875"/>
        <v>0</v>
      </c>
      <c r="BB1876" s="116">
        <f t="shared" si="876"/>
        <v>0</v>
      </c>
      <c r="BC1876" s="115">
        <f t="shared" si="882"/>
        <v>0</v>
      </c>
      <c r="BD1876" s="116">
        <f t="shared" si="877"/>
        <v>0</v>
      </c>
      <c r="BE1876" s="120">
        <f t="shared" si="883"/>
        <v>0</v>
      </c>
      <c r="BF1876" s="115">
        <f t="shared" si="884"/>
        <v>0</v>
      </c>
      <c r="BG1876" s="116">
        <f t="shared" si="878"/>
        <v>0</v>
      </c>
      <c r="BH1876" s="120">
        <f t="shared" si="885"/>
        <v>0</v>
      </c>
      <c r="BI1876" s="115">
        <f t="shared" si="886"/>
        <v>0</v>
      </c>
      <c r="BJ1876" s="116">
        <f t="shared" si="879"/>
        <v>0</v>
      </c>
      <c r="BK1876" s="120">
        <f t="shared" si="887"/>
        <v>0</v>
      </c>
      <c r="BL1876" s="120">
        <f t="shared" si="888"/>
        <v>0</v>
      </c>
      <c r="BN1876" s="375">
        <f t="shared" si="880"/>
        <v>0</v>
      </c>
      <c r="BP1876" s="380"/>
      <c r="DH1876" s="102"/>
    </row>
    <row r="1877" spans="1:112" hidden="1">
      <c r="A1877" s="110"/>
      <c r="B1877" s="786"/>
      <c r="C1877" s="786"/>
      <c r="D1877" s="786"/>
      <c r="E1877" s="786"/>
      <c r="F1877" s="786"/>
      <c r="G1877" s="786"/>
      <c r="H1877" s="786"/>
      <c r="I1877" s="786"/>
      <c r="J1877" s="786"/>
      <c r="K1877" s="786"/>
      <c r="L1877" s="786"/>
      <c r="M1877" s="786"/>
      <c r="N1877" s="786"/>
      <c r="O1877" s="786"/>
      <c r="P1877" s="786"/>
      <c r="Q1877" s="786"/>
      <c r="R1877" s="787"/>
      <c r="S1877" s="787"/>
      <c r="T1877" s="788"/>
      <c r="U1877" s="787"/>
      <c r="V1877" s="787"/>
      <c r="W1877" s="783"/>
      <c r="X1877" s="789"/>
      <c r="Y1877" s="789"/>
      <c r="Z1877" s="781"/>
      <c r="AA1877" s="782"/>
      <c r="AB1877" s="783"/>
      <c r="AC1877" s="781"/>
      <c r="AD1877" s="782"/>
      <c r="AE1877" s="783"/>
      <c r="AF1877" s="784">
        <f t="shared" si="881"/>
        <v>0</v>
      </c>
      <c r="AG1877" s="784"/>
      <c r="AH1877" s="784"/>
      <c r="AI1877" s="784"/>
      <c r="AJ1877" s="784">
        <f t="shared" si="869"/>
        <v>0</v>
      </c>
      <c r="AK1877" s="784"/>
      <c r="AL1877" s="784"/>
      <c r="AM1877" s="784"/>
      <c r="AN1877" s="784">
        <f t="shared" si="870"/>
        <v>0</v>
      </c>
      <c r="AO1877" s="784"/>
      <c r="AP1877" s="784"/>
      <c r="AQ1877" s="784"/>
      <c r="AR1877" s="363"/>
      <c r="AS1877" s="785">
        <f t="shared" si="871"/>
        <v>0</v>
      </c>
      <c r="AT1877" s="785"/>
      <c r="AU1877" s="785"/>
      <c r="AV1877" s="785"/>
      <c r="AW1877" s="785">
        <f t="shared" si="872"/>
        <v>0</v>
      </c>
      <c r="AX1877" s="91"/>
      <c r="AY1877" s="116">
        <f t="shared" si="873"/>
        <v>0</v>
      </c>
      <c r="AZ1877" s="116">
        <f t="shared" si="874"/>
        <v>0</v>
      </c>
      <c r="BA1877" s="116">
        <f t="shared" si="875"/>
        <v>0</v>
      </c>
      <c r="BB1877" s="116">
        <f t="shared" si="876"/>
        <v>0</v>
      </c>
      <c r="BC1877" s="115">
        <f t="shared" si="882"/>
        <v>0</v>
      </c>
      <c r="BD1877" s="116">
        <f t="shared" si="877"/>
        <v>0</v>
      </c>
      <c r="BE1877" s="120">
        <f t="shared" si="883"/>
        <v>0</v>
      </c>
      <c r="BF1877" s="115">
        <f t="shared" si="884"/>
        <v>0</v>
      </c>
      <c r="BG1877" s="116">
        <f t="shared" si="878"/>
        <v>0</v>
      </c>
      <c r="BH1877" s="120">
        <f t="shared" si="885"/>
        <v>0</v>
      </c>
      <c r="BI1877" s="115">
        <f t="shared" si="886"/>
        <v>0</v>
      </c>
      <c r="BJ1877" s="116">
        <f t="shared" si="879"/>
        <v>0</v>
      </c>
      <c r="BK1877" s="120">
        <f t="shared" si="887"/>
        <v>0</v>
      </c>
      <c r="BL1877" s="120">
        <f t="shared" si="888"/>
        <v>0</v>
      </c>
      <c r="BN1877" s="375">
        <f t="shared" si="880"/>
        <v>0</v>
      </c>
      <c r="BP1877" s="380"/>
      <c r="DH1877" s="102"/>
    </row>
    <row r="1878" spans="1:112" hidden="1">
      <c r="A1878" s="110"/>
      <c r="B1878" s="786"/>
      <c r="C1878" s="786"/>
      <c r="D1878" s="786"/>
      <c r="E1878" s="786"/>
      <c r="F1878" s="786"/>
      <c r="G1878" s="786"/>
      <c r="H1878" s="786"/>
      <c r="I1878" s="786"/>
      <c r="J1878" s="786"/>
      <c r="K1878" s="786"/>
      <c r="L1878" s="786"/>
      <c r="M1878" s="786"/>
      <c r="N1878" s="786"/>
      <c r="O1878" s="786"/>
      <c r="P1878" s="786"/>
      <c r="Q1878" s="786"/>
      <c r="R1878" s="787"/>
      <c r="S1878" s="787"/>
      <c r="T1878" s="788"/>
      <c r="U1878" s="787"/>
      <c r="V1878" s="787"/>
      <c r="W1878" s="783"/>
      <c r="X1878" s="789"/>
      <c r="Y1878" s="789"/>
      <c r="Z1878" s="781"/>
      <c r="AA1878" s="782"/>
      <c r="AB1878" s="783"/>
      <c r="AC1878" s="781"/>
      <c r="AD1878" s="782"/>
      <c r="AE1878" s="783"/>
      <c r="AF1878" s="784">
        <f t="shared" si="881"/>
        <v>0</v>
      </c>
      <c r="AG1878" s="784"/>
      <c r="AH1878" s="784"/>
      <c r="AI1878" s="784"/>
      <c r="AJ1878" s="784">
        <f t="shared" si="869"/>
        <v>0</v>
      </c>
      <c r="AK1878" s="784"/>
      <c r="AL1878" s="784"/>
      <c r="AM1878" s="784"/>
      <c r="AN1878" s="784">
        <f t="shared" si="870"/>
        <v>0</v>
      </c>
      <c r="AO1878" s="784"/>
      <c r="AP1878" s="784"/>
      <c r="AQ1878" s="784"/>
      <c r="AR1878" s="363"/>
      <c r="AS1878" s="785">
        <f t="shared" si="871"/>
        <v>0</v>
      </c>
      <c r="AT1878" s="785"/>
      <c r="AU1878" s="785"/>
      <c r="AV1878" s="785"/>
      <c r="AW1878" s="785">
        <f t="shared" si="872"/>
        <v>0</v>
      </c>
      <c r="AX1878" s="91"/>
      <c r="AY1878" s="116">
        <f t="shared" si="873"/>
        <v>0</v>
      </c>
      <c r="AZ1878" s="116">
        <f t="shared" si="874"/>
        <v>0</v>
      </c>
      <c r="BA1878" s="116">
        <f t="shared" si="875"/>
        <v>0</v>
      </c>
      <c r="BB1878" s="116">
        <f t="shared" si="876"/>
        <v>0</v>
      </c>
      <c r="BC1878" s="115">
        <f t="shared" si="882"/>
        <v>0</v>
      </c>
      <c r="BD1878" s="116">
        <f t="shared" si="877"/>
        <v>0</v>
      </c>
      <c r="BE1878" s="120">
        <f t="shared" si="883"/>
        <v>0</v>
      </c>
      <c r="BF1878" s="115">
        <f t="shared" si="884"/>
        <v>0</v>
      </c>
      <c r="BG1878" s="116">
        <f t="shared" si="878"/>
        <v>0</v>
      </c>
      <c r="BH1878" s="120">
        <f t="shared" si="885"/>
        <v>0</v>
      </c>
      <c r="BI1878" s="115">
        <f t="shared" si="886"/>
        <v>0</v>
      </c>
      <c r="BJ1878" s="116">
        <f t="shared" si="879"/>
        <v>0</v>
      </c>
      <c r="BK1878" s="120">
        <f t="shared" si="887"/>
        <v>0</v>
      </c>
      <c r="BL1878" s="120">
        <f t="shared" si="888"/>
        <v>0</v>
      </c>
      <c r="BN1878" s="375">
        <f t="shared" si="880"/>
        <v>0</v>
      </c>
      <c r="BP1878" s="380"/>
      <c r="DH1878" s="102"/>
    </row>
    <row r="1879" spans="1:112" hidden="1">
      <c r="A1879" s="110"/>
      <c r="B1879" s="786"/>
      <c r="C1879" s="786"/>
      <c r="D1879" s="786"/>
      <c r="E1879" s="786"/>
      <c r="F1879" s="786"/>
      <c r="G1879" s="786"/>
      <c r="H1879" s="786"/>
      <c r="I1879" s="786"/>
      <c r="J1879" s="786"/>
      <c r="K1879" s="786"/>
      <c r="L1879" s="786"/>
      <c r="M1879" s="786"/>
      <c r="N1879" s="786"/>
      <c r="O1879" s="786"/>
      <c r="P1879" s="786"/>
      <c r="Q1879" s="786"/>
      <c r="R1879" s="787"/>
      <c r="S1879" s="787"/>
      <c r="T1879" s="788"/>
      <c r="U1879" s="787"/>
      <c r="V1879" s="787"/>
      <c r="W1879" s="783"/>
      <c r="X1879" s="789"/>
      <c r="Y1879" s="789"/>
      <c r="Z1879" s="781"/>
      <c r="AA1879" s="782"/>
      <c r="AB1879" s="783"/>
      <c r="AC1879" s="781"/>
      <c r="AD1879" s="782"/>
      <c r="AE1879" s="783"/>
      <c r="AF1879" s="784">
        <f t="shared" si="881"/>
        <v>0</v>
      </c>
      <c r="AG1879" s="784"/>
      <c r="AH1879" s="784"/>
      <c r="AI1879" s="784"/>
      <c r="AJ1879" s="784">
        <f t="shared" si="869"/>
        <v>0</v>
      </c>
      <c r="AK1879" s="784"/>
      <c r="AL1879" s="784"/>
      <c r="AM1879" s="784"/>
      <c r="AN1879" s="784">
        <f t="shared" si="870"/>
        <v>0</v>
      </c>
      <c r="AO1879" s="784"/>
      <c r="AP1879" s="784"/>
      <c r="AQ1879" s="784"/>
      <c r="AR1879" s="363"/>
      <c r="AS1879" s="785">
        <f t="shared" si="871"/>
        <v>0</v>
      </c>
      <c r="AT1879" s="785"/>
      <c r="AU1879" s="785"/>
      <c r="AV1879" s="785"/>
      <c r="AW1879" s="785">
        <f t="shared" si="872"/>
        <v>0</v>
      </c>
      <c r="AX1879" s="91"/>
      <c r="AY1879" s="116">
        <f t="shared" si="873"/>
        <v>0</v>
      </c>
      <c r="AZ1879" s="116">
        <f t="shared" si="874"/>
        <v>0</v>
      </c>
      <c r="BA1879" s="116">
        <f t="shared" si="875"/>
        <v>0</v>
      </c>
      <c r="BB1879" s="116">
        <f t="shared" si="876"/>
        <v>0</v>
      </c>
      <c r="BC1879" s="115">
        <f t="shared" si="882"/>
        <v>0</v>
      </c>
      <c r="BD1879" s="116">
        <f t="shared" si="877"/>
        <v>0</v>
      </c>
      <c r="BE1879" s="120">
        <f t="shared" si="883"/>
        <v>0</v>
      </c>
      <c r="BF1879" s="115">
        <f t="shared" si="884"/>
        <v>0</v>
      </c>
      <c r="BG1879" s="116">
        <f t="shared" si="878"/>
        <v>0</v>
      </c>
      <c r="BH1879" s="120">
        <f t="shared" si="885"/>
        <v>0</v>
      </c>
      <c r="BI1879" s="115">
        <f t="shared" si="886"/>
        <v>0</v>
      </c>
      <c r="BJ1879" s="116">
        <f t="shared" si="879"/>
        <v>0</v>
      </c>
      <c r="BK1879" s="120">
        <f t="shared" si="887"/>
        <v>0</v>
      </c>
      <c r="BL1879" s="120">
        <f t="shared" si="888"/>
        <v>0</v>
      </c>
      <c r="BN1879" s="375">
        <f t="shared" si="880"/>
        <v>0</v>
      </c>
      <c r="BP1879" s="380"/>
      <c r="DH1879" s="102"/>
    </row>
    <row r="1880" spans="1:112" hidden="1">
      <c r="A1880" s="110"/>
      <c r="B1880" s="786"/>
      <c r="C1880" s="786"/>
      <c r="D1880" s="786"/>
      <c r="E1880" s="786"/>
      <c r="F1880" s="786"/>
      <c r="G1880" s="786"/>
      <c r="H1880" s="786"/>
      <c r="I1880" s="786"/>
      <c r="J1880" s="786"/>
      <c r="K1880" s="786"/>
      <c r="L1880" s="786"/>
      <c r="M1880" s="786"/>
      <c r="N1880" s="786"/>
      <c r="O1880" s="786"/>
      <c r="P1880" s="786"/>
      <c r="Q1880" s="786"/>
      <c r="R1880" s="787"/>
      <c r="S1880" s="787"/>
      <c r="T1880" s="788"/>
      <c r="U1880" s="787"/>
      <c r="V1880" s="787"/>
      <c r="W1880" s="783"/>
      <c r="X1880" s="789"/>
      <c r="Y1880" s="789"/>
      <c r="Z1880" s="781"/>
      <c r="AA1880" s="782"/>
      <c r="AB1880" s="783"/>
      <c r="AC1880" s="781"/>
      <c r="AD1880" s="782"/>
      <c r="AE1880" s="783"/>
      <c r="AF1880" s="784">
        <f t="shared" si="881"/>
        <v>0</v>
      </c>
      <c r="AG1880" s="784"/>
      <c r="AH1880" s="784"/>
      <c r="AI1880" s="784"/>
      <c r="AJ1880" s="784">
        <f t="shared" si="869"/>
        <v>0</v>
      </c>
      <c r="AK1880" s="784"/>
      <c r="AL1880" s="784"/>
      <c r="AM1880" s="784"/>
      <c r="AN1880" s="784">
        <f t="shared" si="870"/>
        <v>0</v>
      </c>
      <c r="AO1880" s="784"/>
      <c r="AP1880" s="784"/>
      <c r="AQ1880" s="784"/>
      <c r="AR1880" s="363"/>
      <c r="AS1880" s="785">
        <f t="shared" si="871"/>
        <v>0</v>
      </c>
      <c r="AT1880" s="785"/>
      <c r="AU1880" s="785"/>
      <c r="AV1880" s="785"/>
      <c r="AW1880" s="785">
        <f t="shared" si="872"/>
        <v>0</v>
      </c>
      <c r="AX1880" s="91"/>
      <c r="AY1880" s="116">
        <f t="shared" si="873"/>
        <v>0</v>
      </c>
      <c r="AZ1880" s="116">
        <f t="shared" si="874"/>
        <v>0</v>
      </c>
      <c r="BA1880" s="116">
        <f t="shared" si="875"/>
        <v>0</v>
      </c>
      <c r="BB1880" s="116">
        <f t="shared" si="876"/>
        <v>0</v>
      </c>
      <c r="BC1880" s="115">
        <f t="shared" si="882"/>
        <v>0</v>
      </c>
      <c r="BD1880" s="116">
        <f t="shared" si="877"/>
        <v>0</v>
      </c>
      <c r="BE1880" s="120">
        <f t="shared" si="883"/>
        <v>0</v>
      </c>
      <c r="BF1880" s="115">
        <f t="shared" si="884"/>
        <v>0</v>
      </c>
      <c r="BG1880" s="116">
        <f t="shared" si="878"/>
        <v>0</v>
      </c>
      <c r="BH1880" s="120">
        <f t="shared" si="885"/>
        <v>0</v>
      </c>
      <c r="BI1880" s="115">
        <f t="shared" si="886"/>
        <v>0</v>
      </c>
      <c r="BJ1880" s="116">
        <f t="shared" si="879"/>
        <v>0</v>
      </c>
      <c r="BK1880" s="120">
        <f t="shared" si="887"/>
        <v>0</v>
      </c>
      <c r="BL1880" s="120">
        <f t="shared" si="888"/>
        <v>0</v>
      </c>
      <c r="BN1880" s="375">
        <f t="shared" si="880"/>
        <v>0</v>
      </c>
      <c r="BP1880" s="380"/>
      <c r="DH1880" s="102"/>
    </row>
    <row r="1881" spans="1:112" hidden="1">
      <c r="A1881" s="110"/>
      <c r="B1881" s="786"/>
      <c r="C1881" s="786"/>
      <c r="D1881" s="786"/>
      <c r="E1881" s="786"/>
      <c r="F1881" s="786"/>
      <c r="G1881" s="786"/>
      <c r="H1881" s="786"/>
      <c r="I1881" s="786"/>
      <c r="J1881" s="786"/>
      <c r="K1881" s="786"/>
      <c r="L1881" s="786"/>
      <c r="M1881" s="786"/>
      <c r="N1881" s="786"/>
      <c r="O1881" s="786"/>
      <c r="P1881" s="786"/>
      <c r="Q1881" s="786"/>
      <c r="R1881" s="787"/>
      <c r="S1881" s="787"/>
      <c r="T1881" s="788"/>
      <c r="U1881" s="787"/>
      <c r="V1881" s="787"/>
      <c r="W1881" s="783"/>
      <c r="X1881" s="789"/>
      <c r="Y1881" s="789"/>
      <c r="Z1881" s="781"/>
      <c r="AA1881" s="782"/>
      <c r="AB1881" s="783"/>
      <c r="AC1881" s="781"/>
      <c r="AD1881" s="782"/>
      <c r="AE1881" s="783"/>
      <c r="AF1881" s="784">
        <f t="shared" si="881"/>
        <v>0</v>
      </c>
      <c r="AG1881" s="784"/>
      <c r="AH1881" s="784"/>
      <c r="AI1881" s="784"/>
      <c r="AJ1881" s="784">
        <f t="shared" si="869"/>
        <v>0</v>
      </c>
      <c r="AK1881" s="784"/>
      <c r="AL1881" s="784"/>
      <c r="AM1881" s="784"/>
      <c r="AN1881" s="784">
        <f t="shared" si="870"/>
        <v>0</v>
      </c>
      <c r="AO1881" s="784"/>
      <c r="AP1881" s="784"/>
      <c r="AQ1881" s="784"/>
      <c r="AR1881" s="363"/>
      <c r="AS1881" s="785">
        <f t="shared" si="871"/>
        <v>0</v>
      </c>
      <c r="AT1881" s="785"/>
      <c r="AU1881" s="785"/>
      <c r="AV1881" s="785"/>
      <c r="AW1881" s="785">
        <f t="shared" si="872"/>
        <v>0</v>
      </c>
      <c r="AX1881" s="91"/>
      <c r="AY1881" s="116">
        <f t="shared" si="873"/>
        <v>0</v>
      </c>
      <c r="AZ1881" s="116">
        <f t="shared" si="874"/>
        <v>0</v>
      </c>
      <c r="BA1881" s="116">
        <f t="shared" si="875"/>
        <v>0</v>
      </c>
      <c r="BB1881" s="116">
        <f t="shared" si="876"/>
        <v>0</v>
      </c>
      <c r="BC1881" s="115">
        <f t="shared" si="882"/>
        <v>0</v>
      </c>
      <c r="BD1881" s="116">
        <f t="shared" si="877"/>
        <v>0</v>
      </c>
      <c r="BE1881" s="120">
        <f t="shared" si="883"/>
        <v>0</v>
      </c>
      <c r="BF1881" s="115">
        <f t="shared" si="884"/>
        <v>0</v>
      </c>
      <c r="BG1881" s="116">
        <f t="shared" si="878"/>
        <v>0</v>
      </c>
      <c r="BH1881" s="120">
        <f t="shared" si="885"/>
        <v>0</v>
      </c>
      <c r="BI1881" s="115">
        <f t="shared" si="886"/>
        <v>0</v>
      </c>
      <c r="BJ1881" s="116">
        <f t="shared" si="879"/>
        <v>0</v>
      </c>
      <c r="BK1881" s="120">
        <f t="shared" si="887"/>
        <v>0</v>
      </c>
      <c r="BL1881" s="120">
        <f t="shared" si="888"/>
        <v>0</v>
      </c>
      <c r="BN1881" s="375">
        <f t="shared" si="880"/>
        <v>0</v>
      </c>
      <c r="BP1881" s="380"/>
      <c r="DH1881" s="102"/>
    </row>
    <row r="1882" spans="1:112" hidden="1">
      <c r="A1882" s="110"/>
      <c r="B1882" s="786"/>
      <c r="C1882" s="786"/>
      <c r="D1882" s="786"/>
      <c r="E1882" s="786"/>
      <c r="F1882" s="786"/>
      <c r="G1882" s="786"/>
      <c r="H1882" s="786"/>
      <c r="I1882" s="786"/>
      <c r="J1882" s="786"/>
      <c r="K1882" s="786"/>
      <c r="L1882" s="786"/>
      <c r="M1882" s="786"/>
      <c r="N1882" s="786"/>
      <c r="O1882" s="786"/>
      <c r="P1882" s="786"/>
      <c r="Q1882" s="786"/>
      <c r="R1882" s="787"/>
      <c r="S1882" s="787"/>
      <c r="T1882" s="788"/>
      <c r="U1882" s="787"/>
      <c r="V1882" s="787"/>
      <c r="W1882" s="783"/>
      <c r="X1882" s="789"/>
      <c r="Y1882" s="789"/>
      <c r="Z1882" s="781"/>
      <c r="AA1882" s="782"/>
      <c r="AB1882" s="783"/>
      <c r="AC1882" s="781"/>
      <c r="AD1882" s="782"/>
      <c r="AE1882" s="783"/>
      <c r="AF1882" s="784">
        <f t="shared" si="881"/>
        <v>0</v>
      </c>
      <c r="AG1882" s="784"/>
      <c r="AH1882" s="784"/>
      <c r="AI1882" s="784"/>
      <c r="AJ1882" s="784">
        <f t="shared" si="869"/>
        <v>0</v>
      </c>
      <c r="AK1882" s="784"/>
      <c r="AL1882" s="784"/>
      <c r="AM1882" s="784"/>
      <c r="AN1882" s="784">
        <f t="shared" si="870"/>
        <v>0</v>
      </c>
      <c r="AO1882" s="784"/>
      <c r="AP1882" s="784"/>
      <c r="AQ1882" s="784"/>
      <c r="AR1882" s="363"/>
      <c r="AS1882" s="785">
        <f t="shared" si="871"/>
        <v>0</v>
      </c>
      <c r="AT1882" s="785"/>
      <c r="AU1882" s="785"/>
      <c r="AV1882" s="785"/>
      <c r="AW1882" s="785">
        <f t="shared" si="872"/>
        <v>0</v>
      </c>
      <c r="AX1882" s="91"/>
      <c r="AY1882" s="116">
        <f t="shared" si="873"/>
        <v>0</v>
      </c>
      <c r="AZ1882" s="116">
        <f t="shared" si="874"/>
        <v>0</v>
      </c>
      <c r="BA1882" s="116">
        <f t="shared" si="875"/>
        <v>0</v>
      </c>
      <c r="BB1882" s="116">
        <f t="shared" si="876"/>
        <v>0</v>
      </c>
      <c r="BC1882" s="115">
        <f t="shared" si="882"/>
        <v>0</v>
      </c>
      <c r="BD1882" s="116">
        <f t="shared" si="877"/>
        <v>0</v>
      </c>
      <c r="BE1882" s="120">
        <f t="shared" si="883"/>
        <v>0</v>
      </c>
      <c r="BF1882" s="115">
        <f t="shared" si="884"/>
        <v>0</v>
      </c>
      <c r="BG1882" s="116">
        <f t="shared" si="878"/>
        <v>0</v>
      </c>
      <c r="BH1882" s="120">
        <f t="shared" si="885"/>
        <v>0</v>
      </c>
      <c r="BI1882" s="115">
        <f t="shared" si="886"/>
        <v>0</v>
      </c>
      <c r="BJ1882" s="116">
        <f t="shared" si="879"/>
        <v>0</v>
      </c>
      <c r="BK1882" s="120">
        <f t="shared" si="887"/>
        <v>0</v>
      </c>
      <c r="BL1882" s="120">
        <f t="shared" si="888"/>
        <v>0</v>
      </c>
      <c r="BN1882" s="375">
        <f t="shared" si="880"/>
        <v>0</v>
      </c>
      <c r="BP1882" s="380"/>
      <c r="DH1882" s="102"/>
    </row>
    <row r="1883" spans="1:112" hidden="1">
      <c r="A1883" s="110"/>
      <c r="B1883" s="786"/>
      <c r="C1883" s="786"/>
      <c r="D1883" s="786"/>
      <c r="E1883" s="786"/>
      <c r="F1883" s="786"/>
      <c r="G1883" s="786"/>
      <c r="H1883" s="786"/>
      <c r="I1883" s="786"/>
      <c r="J1883" s="786"/>
      <c r="K1883" s="786"/>
      <c r="L1883" s="786"/>
      <c r="M1883" s="786"/>
      <c r="N1883" s="786"/>
      <c r="O1883" s="786"/>
      <c r="P1883" s="786"/>
      <c r="Q1883" s="786"/>
      <c r="R1883" s="787"/>
      <c r="S1883" s="787"/>
      <c r="T1883" s="788"/>
      <c r="U1883" s="787"/>
      <c r="V1883" s="787"/>
      <c r="W1883" s="783"/>
      <c r="X1883" s="789"/>
      <c r="Y1883" s="789"/>
      <c r="Z1883" s="781"/>
      <c r="AA1883" s="782"/>
      <c r="AB1883" s="783"/>
      <c r="AC1883" s="781"/>
      <c r="AD1883" s="782"/>
      <c r="AE1883" s="783"/>
      <c r="AF1883" s="784">
        <f t="shared" si="881"/>
        <v>0</v>
      </c>
      <c r="AG1883" s="784"/>
      <c r="AH1883" s="784"/>
      <c r="AI1883" s="784"/>
      <c r="AJ1883" s="784">
        <f t="shared" si="869"/>
        <v>0</v>
      </c>
      <c r="AK1883" s="784"/>
      <c r="AL1883" s="784"/>
      <c r="AM1883" s="784"/>
      <c r="AN1883" s="784">
        <f t="shared" si="870"/>
        <v>0</v>
      </c>
      <c r="AO1883" s="784"/>
      <c r="AP1883" s="784"/>
      <c r="AQ1883" s="784"/>
      <c r="AR1883" s="363"/>
      <c r="AS1883" s="785">
        <f t="shared" si="871"/>
        <v>0</v>
      </c>
      <c r="AT1883" s="785"/>
      <c r="AU1883" s="785"/>
      <c r="AV1883" s="785"/>
      <c r="AW1883" s="785">
        <f t="shared" si="872"/>
        <v>0</v>
      </c>
      <c r="AX1883" s="91"/>
      <c r="AY1883" s="116">
        <f t="shared" si="873"/>
        <v>0</v>
      </c>
      <c r="AZ1883" s="116">
        <f t="shared" si="874"/>
        <v>0</v>
      </c>
      <c r="BA1883" s="116">
        <f t="shared" si="875"/>
        <v>0</v>
      </c>
      <c r="BB1883" s="116">
        <f t="shared" si="876"/>
        <v>0</v>
      </c>
      <c r="BC1883" s="115">
        <f t="shared" si="882"/>
        <v>0</v>
      </c>
      <c r="BD1883" s="116">
        <f t="shared" si="877"/>
        <v>0</v>
      </c>
      <c r="BE1883" s="120">
        <f t="shared" si="883"/>
        <v>0</v>
      </c>
      <c r="BF1883" s="115">
        <f t="shared" si="884"/>
        <v>0</v>
      </c>
      <c r="BG1883" s="116">
        <f t="shared" si="878"/>
        <v>0</v>
      </c>
      <c r="BH1883" s="120">
        <f t="shared" si="885"/>
        <v>0</v>
      </c>
      <c r="BI1883" s="115">
        <f t="shared" si="886"/>
        <v>0</v>
      </c>
      <c r="BJ1883" s="116">
        <f t="shared" si="879"/>
        <v>0</v>
      </c>
      <c r="BK1883" s="120">
        <f t="shared" si="887"/>
        <v>0</v>
      </c>
      <c r="BL1883" s="120">
        <f t="shared" si="888"/>
        <v>0</v>
      </c>
      <c r="BN1883" s="375">
        <f t="shared" si="880"/>
        <v>0</v>
      </c>
      <c r="BP1883" s="380"/>
      <c r="DH1883" s="102"/>
    </row>
    <row r="1884" spans="1:112" hidden="1">
      <c r="A1884" s="110"/>
      <c r="B1884" s="786"/>
      <c r="C1884" s="786"/>
      <c r="D1884" s="786"/>
      <c r="E1884" s="786"/>
      <c r="F1884" s="786"/>
      <c r="G1884" s="786"/>
      <c r="H1884" s="786"/>
      <c r="I1884" s="786"/>
      <c r="J1884" s="786"/>
      <c r="K1884" s="786"/>
      <c r="L1884" s="786"/>
      <c r="M1884" s="786"/>
      <c r="N1884" s="786"/>
      <c r="O1884" s="786"/>
      <c r="P1884" s="786"/>
      <c r="Q1884" s="786"/>
      <c r="R1884" s="787"/>
      <c r="S1884" s="787"/>
      <c r="T1884" s="788"/>
      <c r="U1884" s="787"/>
      <c r="V1884" s="787"/>
      <c r="W1884" s="783"/>
      <c r="X1884" s="789"/>
      <c r="Y1884" s="789"/>
      <c r="Z1884" s="781"/>
      <c r="AA1884" s="782"/>
      <c r="AB1884" s="783"/>
      <c r="AC1884" s="781"/>
      <c r="AD1884" s="782"/>
      <c r="AE1884" s="783"/>
      <c r="AF1884" s="784">
        <f t="shared" si="881"/>
        <v>0</v>
      </c>
      <c r="AG1884" s="784"/>
      <c r="AH1884" s="784"/>
      <c r="AI1884" s="784"/>
      <c r="AJ1884" s="784">
        <f t="shared" si="869"/>
        <v>0</v>
      </c>
      <c r="AK1884" s="784"/>
      <c r="AL1884" s="784"/>
      <c r="AM1884" s="784"/>
      <c r="AN1884" s="784">
        <f t="shared" si="870"/>
        <v>0</v>
      </c>
      <c r="AO1884" s="784"/>
      <c r="AP1884" s="784"/>
      <c r="AQ1884" s="784"/>
      <c r="AR1884" s="363"/>
      <c r="AS1884" s="785">
        <f t="shared" si="871"/>
        <v>0</v>
      </c>
      <c r="AT1884" s="785"/>
      <c r="AU1884" s="785"/>
      <c r="AV1884" s="785"/>
      <c r="AW1884" s="785">
        <f t="shared" si="872"/>
        <v>0</v>
      </c>
      <c r="AX1884" s="91"/>
      <c r="AY1884" s="116">
        <f t="shared" si="873"/>
        <v>0</v>
      </c>
      <c r="AZ1884" s="116">
        <f t="shared" si="874"/>
        <v>0</v>
      </c>
      <c r="BA1884" s="116">
        <f t="shared" si="875"/>
        <v>0</v>
      </c>
      <c r="BB1884" s="116">
        <f t="shared" si="876"/>
        <v>0</v>
      </c>
      <c r="BC1884" s="115">
        <f t="shared" si="882"/>
        <v>0</v>
      </c>
      <c r="BD1884" s="116">
        <f t="shared" si="877"/>
        <v>0</v>
      </c>
      <c r="BE1884" s="120">
        <f t="shared" si="883"/>
        <v>0</v>
      </c>
      <c r="BF1884" s="115">
        <f t="shared" si="884"/>
        <v>0</v>
      </c>
      <c r="BG1884" s="116">
        <f t="shared" si="878"/>
        <v>0</v>
      </c>
      <c r="BH1884" s="120">
        <f t="shared" si="885"/>
        <v>0</v>
      </c>
      <c r="BI1884" s="115">
        <f t="shared" si="886"/>
        <v>0</v>
      </c>
      <c r="BJ1884" s="116">
        <f t="shared" si="879"/>
        <v>0</v>
      </c>
      <c r="BK1884" s="120">
        <f t="shared" si="887"/>
        <v>0</v>
      </c>
      <c r="BL1884" s="120">
        <f t="shared" si="888"/>
        <v>0</v>
      </c>
      <c r="BN1884" s="375">
        <f t="shared" si="880"/>
        <v>0</v>
      </c>
      <c r="BP1884" s="380"/>
      <c r="DH1884" s="102"/>
    </row>
    <row r="1885" spans="1:112" hidden="1">
      <c r="A1885" s="110"/>
      <c r="B1885" s="786"/>
      <c r="C1885" s="786"/>
      <c r="D1885" s="786"/>
      <c r="E1885" s="786"/>
      <c r="F1885" s="786"/>
      <c r="G1885" s="786"/>
      <c r="H1885" s="786"/>
      <c r="I1885" s="786"/>
      <c r="J1885" s="786"/>
      <c r="K1885" s="786"/>
      <c r="L1885" s="786"/>
      <c r="M1885" s="786"/>
      <c r="N1885" s="786"/>
      <c r="O1885" s="786"/>
      <c r="P1885" s="786"/>
      <c r="Q1885" s="786"/>
      <c r="R1885" s="787"/>
      <c r="S1885" s="787"/>
      <c r="T1885" s="788"/>
      <c r="U1885" s="787"/>
      <c r="V1885" s="787"/>
      <c r="W1885" s="783"/>
      <c r="X1885" s="789"/>
      <c r="Y1885" s="789"/>
      <c r="Z1885" s="789"/>
      <c r="AA1885" s="789"/>
      <c r="AB1885" s="789"/>
      <c r="AC1885" s="781"/>
      <c r="AD1885" s="782"/>
      <c r="AE1885" s="783"/>
      <c r="AF1885" s="784">
        <f t="shared" si="881"/>
        <v>0</v>
      </c>
      <c r="AG1885" s="784"/>
      <c r="AH1885" s="784"/>
      <c r="AI1885" s="784"/>
      <c r="AJ1885" s="784">
        <f t="shared" si="869"/>
        <v>0</v>
      </c>
      <c r="AK1885" s="784"/>
      <c r="AL1885" s="784"/>
      <c r="AM1885" s="784"/>
      <c r="AN1885" s="784">
        <f t="shared" si="870"/>
        <v>0</v>
      </c>
      <c r="AO1885" s="784"/>
      <c r="AP1885" s="784"/>
      <c r="AQ1885" s="784"/>
      <c r="AR1885" s="363"/>
      <c r="AS1885" s="785">
        <f t="shared" si="871"/>
        <v>0</v>
      </c>
      <c r="AT1885" s="785"/>
      <c r="AU1885" s="785"/>
      <c r="AV1885" s="785"/>
      <c r="AW1885" s="785">
        <f t="shared" si="872"/>
        <v>0</v>
      </c>
      <c r="AX1885" s="91"/>
      <c r="AY1885" s="116">
        <f t="shared" si="873"/>
        <v>0</v>
      </c>
      <c r="AZ1885" s="116">
        <f t="shared" si="874"/>
        <v>0</v>
      </c>
      <c r="BA1885" s="116">
        <f t="shared" si="875"/>
        <v>0</v>
      </c>
      <c r="BB1885" s="116">
        <f t="shared" si="876"/>
        <v>0</v>
      </c>
      <c r="BC1885" s="115">
        <f t="shared" si="882"/>
        <v>0</v>
      </c>
      <c r="BD1885" s="116">
        <f t="shared" si="877"/>
        <v>0</v>
      </c>
      <c r="BE1885" s="120">
        <f t="shared" si="883"/>
        <v>0</v>
      </c>
      <c r="BF1885" s="115">
        <f t="shared" si="884"/>
        <v>0</v>
      </c>
      <c r="BG1885" s="116">
        <f t="shared" si="878"/>
        <v>0</v>
      </c>
      <c r="BH1885" s="120">
        <f t="shared" si="885"/>
        <v>0</v>
      </c>
      <c r="BI1885" s="115">
        <f t="shared" si="886"/>
        <v>0</v>
      </c>
      <c r="BJ1885" s="116">
        <f t="shared" si="879"/>
        <v>0</v>
      </c>
      <c r="BK1885" s="120">
        <f t="shared" si="887"/>
        <v>0</v>
      </c>
      <c r="BL1885" s="120">
        <f t="shared" si="888"/>
        <v>0</v>
      </c>
      <c r="BN1885" s="375">
        <f t="shared" si="880"/>
        <v>0</v>
      </c>
      <c r="BP1885" s="380"/>
      <c r="DH1885" s="102"/>
    </row>
    <row r="1886" spans="1:112" hidden="1">
      <c r="A1886" s="110"/>
      <c r="B1886" s="786"/>
      <c r="C1886" s="786"/>
      <c r="D1886" s="786"/>
      <c r="E1886" s="786"/>
      <c r="F1886" s="786"/>
      <c r="G1886" s="786"/>
      <c r="H1886" s="786"/>
      <c r="I1886" s="786"/>
      <c r="J1886" s="786"/>
      <c r="K1886" s="786"/>
      <c r="L1886" s="786"/>
      <c r="M1886" s="786"/>
      <c r="N1886" s="786"/>
      <c r="O1886" s="786"/>
      <c r="P1886" s="786"/>
      <c r="Q1886" s="786"/>
      <c r="R1886" s="787"/>
      <c r="S1886" s="787"/>
      <c r="T1886" s="788"/>
      <c r="U1886" s="787"/>
      <c r="V1886" s="787"/>
      <c r="W1886" s="783"/>
      <c r="X1886" s="789"/>
      <c r="Y1886" s="789"/>
      <c r="Z1886" s="789"/>
      <c r="AA1886" s="789"/>
      <c r="AB1886" s="789"/>
      <c r="AC1886" s="781"/>
      <c r="AD1886" s="782"/>
      <c r="AE1886" s="783"/>
      <c r="AF1886" s="784">
        <f t="shared" si="881"/>
        <v>0</v>
      </c>
      <c r="AG1886" s="784"/>
      <c r="AH1886" s="784"/>
      <c r="AI1886" s="784"/>
      <c r="AJ1886" s="784">
        <f t="shared" si="869"/>
        <v>0</v>
      </c>
      <c r="AK1886" s="784"/>
      <c r="AL1886" s="784"/>
      <c r="AM1886" s="784"/>
      <c r="AN1886" s="784">
        <f t="shared" si="870"/>
        <v>0</v>
      </c>
      <c r="AO1886" s="784"/>
      <c r="AP1886" s="784"/>
      <c r="AQ1886" s="784"/>
      <c r="AR1886" s="363"/>
      <c r="AS1886" s="785">
        <f t="shared" si="871"/>
        <v>0</v>
      </c>
      <c r="AT1886" s="785"/>
      <c r="AU1886" s="785"/>
      <c r="AV1886" s="785"/>
      <c r="AW1886" s="785">
        <f t="shared" si="872"/>
        <v>0</v>
      </c>
      <c r="AX1886" s="91"/>
      <c r="AY1886" s="116">
        <f t="shared" si="873"/>
        <v>0</v>
      </c>
      <c r="AZ1886" s="116">
        <f t="shared" si="874"/>
        <v>0</v>
      </c>
      <c r="BA1886" s="116">
        <f t="shared" si="875"/>
        <v>0</v>
      </c>
      <c r="BB1886" s="116">
        <f t="shared" si="876"/>
        <v>0</v>
      </c>
      <c r="BC1886" s="115">
        <f t="shared" si="882"/>
        <v>0</v>
      </c>
      <c r="BD1886" s="116">
        <f t="shared" si="877"/>
        <v>0</v>
      </c>
      <c r="BE1886" s="120">
        <f t="shared" si="883"/>
        <v>0</v>
      </c>
      <c r="BF1886" s="115">
        <f t="shared" si="884"/>
        <v>0</v>
      </c>
      <c r="BG1886" s="116">
        <f t="shared" si="878"/>
        <v>0</v>
      </c>
      <c r="BH1886" s="120">
        <f t="shared" si="885"/>
        <v>0</v>
      </c>
      <c r="BI1886" s="115">
        <f t="shared" si="886"/>
        <v>0</v>
      </c>
      <c r="BJ1886" s="116">
        <f t="shared" si="879"/>
        <v>0</v>
      </c>
      <c r="BK1886" s="120">
        <f t="shared" si="887"/>
        <v>0</v>
      </c>
      <c r="BL1886" s="120">
        <f t="shared" si="888"/>
        <v>0</v>
      </c>
      <c r="BN1886" s="375">
        <f t="shared" si="880"/>
        <v>0</v>
      </c>
      <c r="BP1886" s="380"/>
      <c r="DH1886" s="102"/>
    </row>
    <row r="1887" spans="1:112" hidden="1">
      <c r="A1887" s="110"/>
      <c r="B1887" s="786"/>
      <c r="C1887" s="786"/>
      <c r="D1887" s="786"/>
      <c r="E1887" s="786"/>
      <c r="F1887" s="786"/>
      <c r="G1887" s="786"/>
      <c r="H1887" s="786"/>
      <c r="I1887" s="786"/>
      <c r="J1887" s="786"/>
      <c r="K1887" s="786"/>
      <c r="L1887" s="786"/>
      <c r="M1887" s="786"/>
      <c r="N1887" s="786"/>
      <c r="O1887" s="786"/>
      <c r="P1887" s="786"/>
      <c r="Q1887" s="786"/>
      <c r="R1887" s="787"/>
      <c r="S1887" s="787"/>
      <c r="T1887" s="788"/>
      <c r="U1887" s="787"/>
      <c r="V1887" s="787"/>
      <c r="W1887" s="783"/>
      <c r="X1887" s="789"/>
      <c r="Y1887" s="789"/>
      <c r="Z1887" s="789"/>
      <c r="AA1887" s="789"/>
      <c r="AB1887" s="789"/>
      <c r="AC1887" s="781"/>
      <c r="AD1887" s="782"/>
      <c r="AE1887" s="783"/>
      <c r="AF1887" s="784">
        <f t="shared" si="881"/>
        <v>0</v>
      </c>
      <c r="AG1887" s="784"/>
      <c r="AH1887" s="784"/>
      <c r="AI1887" s="784"/>
      <c r="AJ1887" s="784">
        <f t="shared" si="869"/>
        <v>0</v>
      </c>
      <c r="AK1887" s="784"/>
      <c r="AL1887" s="784"/>
      <c r="AM1887" s="784"/>
      <c r="AN1887" s="784">
        <f t="shared" si="870"/>
        <v>0</v>
      </c>
      <c r="AO1887" s="784"/>
      <c r="AP1887" s="784"/>
      <c r="AQ1887" s="784"/>
      <c r="AR1887" s="363"/>
      <c r="AS1887" s="785">
        <f t="shared" si="871"/>
        <v>0</v>
      </c>
      <c r="AT1887" s="785"/>
      <c r="AU1887" s="785"/>
      <c r="AV1887" s="785"/>
      <c r="AW1887" s="785">
        <f t="shared" si="872"/>
        <v>0</v>
      </c>
      <c r="AX1887" s="91"/>
      <c r="AY1887" s="116">
        <f t="shared" si="873"/>
        <v>0</v>
      </c>
      <c r="AZ1887" s="116">
        <f t="shared" si="874"/>
        <v>0</v>
      </c>
      <c r="BA1887" s="116">
        <f t="shared" si="875"/>
        <v>0</v>
      </c>
      <c r="BB1887" s="116">
        <f t="shared" si="876"/>
        <v>0</v>
      </c>
      <c r="BC1887" s="115">
        <f t="shared" si="882"/>
        <v>0</v>
      </c>
      <c r="BD1887" s="116">
        <f t="shared" si="877"/>
        <v>0</v>
      </c>
      <c r="BE1887" s="120">
        <f t="shared" si="883"/>
        <v>0</v>
      </c>
      <c r="BF1887" s="115">
        <f t="shared" si="884"/>
        <v>0</v>
      </c>
      <c r="BG1887" s="116">
        <f t="shared" si="878"/>
        <v>0</v>
      </c>
      <c r="BH1887" s="120">
        <f t="shared" si="885"/>
        <v>0</v>
      </c>
      <c r="BI1887" s="115">
        <f t="shared" si="886"/>
        <v>0</v>
      </c>
      <c r="BJ1887" s="116">
        <f t="shared" si="879"/>
        <v>0</v>
      </c>
      <c r="BK1887" s="120">
        <f t="shared" si="887"/>
        <v>0</v>
      </c>
      <c r="BL1887" s="120">
        <f t="shared" si="888"/>
        <v>0</v>
      </c>
      <c r="BN1887" s="375">
        <f t="shared" si="880"/>
        <v>0</v>
      </c>
      <c r="BP1887" s="380"/>
      <c r="DH1887" s="102"/>
    </row>
    <row r="1888" spans="1:112" hidden="1">
      <c r="A1888" s="110"/>
      <c r="B1888" s="786"/>
      <c r="C1888" s="786"/>
      <c r="D1888" s="786"/>
      <c r="E1888" s="786"/>
      <c r="F1888" s="786"/>
      <c r="G1888" s="786"/>
      <c r="H1888" s="786"/>
      <c r="I1888" s="786"/>
      <c r="J1888" s="786"/>
      <c r="K1888" s="786"/>
      <c r="L1888" s="786"/>
      <c r="M1888" s="786"/>
      <c r="N1888" s="786"/>
      <c r="O1888" s="786"/>
      <c r="P1888" s="786"/>
      <c r="Q1888" s="786"/>
      <c r="R1888" s="787"/>
      <c r="S1888" s="787"/>
      <c r="T1888" s="788"/>
      <c r="U1888" s="787"/>
      <c r="V1888" s="787"/>
      <c r="W1888" s="783"/>
      <c r="X1888" s="789"/>
      <c r="Y1888" s="789"/>
      <c r="Z1888" s="789"/>
      <c r="AA1888" s="789"/>
      <c r="AB1888" s="789"/>
      <c r="AC1888" s="781"/>
      <c r="AD1888" s="782"/>
      <c r="AE1888" s="783"/>
      <c r="AF1888" s="784">
        <f t="shared" si="881"/>
        <v>0</v>
      </c>
      <c r="AG1888" s="784"/>
      <c r="AH1888" s="784"/>
      <c r="AI1888" s="784"/>
      <c r="AJ1888" s="784">
        <f t="shared" si="869"/>
        <v>0</v>
      </c>
      <c r="AK1888" s="784"/>
      <c r="AL1888" s="784"/>
      <c r="AM1888" s="784"/>
      <c r="AN1888" s="784">
        <f t="shared" si="870"/>
        <v>0</v>
      </c>
      <c r="AO1888" s="784"/>
      <c r="AP1888" s="784"/>
      <c r="AQ1888" s="784"/>
      <c r="AR1888" s="363"/>
      <c r="AS1888" s="785">
        <f t="shared" si="871"/>
        <v>0</v>
      </c>
      <c r="AT1888" s="785"/>
      <c r="AU1888" s="785"/>
      <c r="AV1888" s="785"/>
      <c r="AW1888" s="785">
        <f t="shared" si="872"/>
        <v>0</v>
      </c>
      <c r="AX1888" s="91"/>
      <c r="AY1888" s="116">
        <f t="shared" si="873"/>
        <v>0</v>
      </c>
      <c r="AZ1888" s="116">
        <f t="shared" si="874"/>
        <v>0</v>
      </c>
      <c r="BA1888" s="116">
        <f t="shared" si="875"/>
        <v>0</v>
      </c>
      <c r="BB1888" s="116">
        <f t="shared" si="876"/>
        <v>0</v>
      </c>
      <c r="BC1888" s="115">
        <f t="shared" si="882"/>
        <v>0</v>
      </c>
      <c r="BD1888" s="116">
        <f t="shared" si="877"/>
        <v>0</v>
      </c>
      <c r="BE1888" s="120">
        <f t="shared" si="883"/>
        <v>0</v>
      </c>
      <c r="BF1888" s="115">
        <f t="shared" si="884"/>
        <v>0</v>
      </c>
      <c r="BG1888" s="116">
        <f t="shared" si="878"/>
        <v>0</v>
      </c>
      <c r="BH1888" s="120">
        <f t="shared" si="885"/>
        <v>0</v>
      </c>
      <c r="BI1888" s="115">
        <f t="shared" si="886"/>
        <v>0</v>
      </c>
      <c r="BJ1888" s="116">
        <f t="shared" si="879"/>
        <v>0</v>
      </c>
      <c r="BK1888" s="120">
        <f t="shared" si="887"/>
        <v>0</v>
      </c>
      <c r="BL1888" s="120">
        <f t="shared" si="888"/>
        <v>0</v>
      </c>
      <c r="BN1888" s="375">
        <f t="shared" si="880"/>
        <v>0</v>
      </c>
      <c r="BP1888" s="380"/>
      <c r="DH1888" s="102"/>
    </row>
    <row r="1889" spans="1:112" hidden="1">
      <c r="A1889" s="110"/>
      <c r="B1889" s="786"/>
      <c r="C1889" s="786"/>
      <c r="D1889" s="786"/>
      <c r="E1889" s="786"/>
      <c r="F1889" s="786"/>
      <c r="G1889" s="786"/>
      <c r="H1889" s="786"/>
      <c r="I1889" s="786"/>
      <c r="J1889" s="786"/>
      <c r="K1889" s="786"/>
      <c r="L1889" s="786"/>
      <c r="M1889" s="786"/>
      <c r="N1889" s="786"/>
      <c r="O1889" s="786"/>
      <c r="P1889" s="786"/>
      <c r="Q1889" s="786"/>
      <c r="R1889" s="787"/>
      <c r="S1889" s="787"/>
      <c r="T1889" s="788"/>
      <c r="U1889" s="787"/>
      <c r="V1889" s="787"/>
      <c r="W1889" s="783"/>
      <c r="X1889" s="789"/>
      <c r="Y1889" s="789"/>
      <c r="Z1889" s="789"/>
      <c r="AA1889" s="789"/>
      <c r="AB1889" s="789"/>
      <c r="AC1889" s="781"/>
      <c r="AD1889" s="782"/>
      <c r="AE1889" s="783"/>
      <c r="AF1889" s="784">
        <f t="shared" si="881"/>
        <v>0</v>
      </c>
      <c r="AG1889" s="784"/>
      <c r="AH1889" s="784"/>
      <c r="AI1889" s="784"/>
      <c r="AJ1889" s="784">
        <f t="shared" si="869"/>
        <v>0</v>
      </c>
      <c r="AK1889" s="784"/>
      <c r="AL1889" s="784"/>
      <c r="AM1889" s="784"/>
      <c r="AN1889" s="784">
        <f t="shared" si="870"/>
        <v>0</v>
      </c>
      <c r="AO1889" s="784"/>
      <c r="AP1889" s="784"/>
      <c r="AQ1889" s="784"/>
      <c r="AR1889" s="363"/>
      <c r="AS1889" s="785">
        <f t="shared" si="871"/>
        <v>0</v>
      </c>
      <c r="AT1889" s="785"/>
      <c r="AU1889" s="785"/>
      <c r="AV1889" s="785"/>
      <c r="AW1889" s="785">
        <f t="shared" si="872"/>
        <v>0</v>
      </c>
      <c r="AX1889" s="91"/>
      <c r="AY1889" s="116">
        <f t="shared" si="873"/>
        <v>0</v>
      </c>
      <c r="AZ1889" s="116">
        <f t="shared" si="874"/>
        <v>0</v>
      </c>
      <c r="BA1889" s="116">
        <f t="shared" si="875"/>
        <v>0</v>
      </c>
      <c r="BB1889" s="116">
        <f t="shared" si="876"/>
        <v>0</v>
      </c>
      <c r="BC1889" s="115">
        <f t="shared" si="882"/>
        <v>0</v>
      </c>
      <c r="BD1889" s="116">
        <f t="shared" si="877"/>
        <v>0</v>
      </c>
      <c r="BE1889" s="120">
        <f t="shared" si="883"/>
        <v>0</v>
      </c>
      <c r="BF1889" s="115">
        <f t="shared" si="884"/>
        <v>0</v>
      </c>
      <c r="BG1889" s="116">
        <f t="shared" si="878"/>
        <v>0</v>
      </c>
      <c r="BH1889" s="120">
        <f t="shared" si="885"/>
        <v>0</v>
      </c>
      <c r="BI1889" s="115">
        <f t="shared" si="886"/>
        <v>0</v>
      </c>
      <c r="BJ1889" s="116">
        <f t="shared" si="879"/>
        <v>0</v>
      </c>
      <c r="BK1889" s="120">
        <f t="shared" si="887"/>
        <v>0</v>
      </c>
      <c r="BL1889" s="120">
        <f t="shared" si="888"/>
        <v>0</v>
      </c>
      <c r="BN1889" s="375">
        <f t="shared" si="880"/>
        <v>0</v>
      </c>
      <c r="BP1889" s="380"/>
      <c r="DH1889" s="102"/>
    </row>
    <row r="1890" spans="1:112" hidden="1">
      <c r="A1890" s="110"/>
      <c r="B1890" s="786"/>
      <c r="C1890" s="786"/>
      <c r="D1890" s="786"/>
      <c r="E1890" s="786"/>
      <c r="F1890" s="786"/>
      <c r="G1890" s="786"/>
      <c r="H1890" s="786"/>
      <c r="I1890" s="786"/>
      <c r="J1890" s="786"/>
      <c r="K1890" s="786"/>
      <c r="L1890" s="786"/>
      <c r="M1890" s="786"/>
      <c r="N1890" s="786"/>
      <c r="O1890" s="786"/>
      <c r="P1890" s="786"/>
      <c r="Q1890" s="786"/>
      <c r="R1890" s="787"/>
      <c r="S1890" s="787"/>
      <c r="T1890" s="788"/>
      <c r="U1890" s="787"/>
      <c r="V1890" s="787"/>
      <c r="W1890" s="783"/>
      <c r="X1890" s="789"/>
      <c r="Y1890" s="789"/>
      <c r="Z1890" s="789"/>
      <c r="AA1890" s="789"/>
      <c r="AB1890" s="789"/>
      <c r="AC1890" s="781"/>
      <c r="AD1890" s="782"/>
      <c r="AE1890" s="783"/>
      <c r="AF1890" s="784">
        <f t="shared" si="881"/>
        <v>0</v>
      </c>
      <c r="AG1890" s="784"/>
      <c r="AH1890" s="784"/>
      <c r="AI1890" s="784"/>
      <c r="AJ1890" s="784">
        <f t="shared" si="869"/>
        <v>0</v>
      </c>
      <c r="AK1890" s="784"/>
      <c r="AL1890" s="784"/>
      <c r="AM1890" s="784"/>
      <c r="AN1890" s="784">
        <f t="shared" si="870"/>
        <v>0</v>
      </c>
      <c r="AO1890" s="784"/>
      <c r="AP1890" s="784"/>
      <c r="AQ1890" s="784"/>
      <c r="AR1890" s="363"/>
      <c r="AS1890" s="785">
        <f t="shared" si="871"/>
        <v>0</v>
      </c>
      <c r="AT1890" s="785"/>
      <c r="AU1890" s="785"/>
      <c r="AV1890" s="785"/>
      <c r="AW1890" s="785">
        <f t="shared" si="872"/>
        <v>0</v>
      </c>
      <c r="AX1890" s="91"/>
      <c r="AY1890" s="116">
        <f t="shared" si="873"/>
        <v>0</v>
      </c>
      <c r="AZ1890" s="116">
        <f t="shared" si="874"/>
        <v>0</v>
      </c>
      <c r="BA1890" s="116">
        <f t="shared" si="875"/>
        <v>0</v>
      </c>
      <c r="BB1890" s="116">
        <f t="shared" si="876"/>
        <v>0</v>
      </c>
      <c r="BC1890" s="115">
        <f t="shared" si="882"/>
        <v>0</v>
      </c>
      <c r="BD1890" s="116">
        <f t="shared" si="877"/>
        <v>0</v>
      </c>
      <c r="BE1890" s="120">
        <f t="shared" si="883"/>
        <v>0</v>
      </c>
      <c r="BF1890" s="115">
        <f t="shared" si="884"/>
        <v>0</v>
      </c>
      <c r="BG1890" s="116">
        <f t="shared" si="878"/>
        <v>0</v>
      </c>
      <c r="BH1890" s="120">
        <f t="shared" si="885"/>
        <v>0</v>
      </c>
      <c r="BI1890" s="115">
        <f t="shared" si="886"/>
        <v>0</v>
      </c>
      <c r="BJ1890" s="116">
        <f t="shared" si="879"/>
        <v>0</v>
      </c>
      <c r="BK1890" s="120">
        <f t="shared" si="887"/>
        <v>0</v>
      </c>
      <c r="BL1890" s="120">
        <f t="shared" si="888"/>
        <v>0</v>
      </c>
      <c r="BN1890" s="375">
        <f t="shared" si="880"/>
        <v>0</v>
      </c>
      <c r="BP1890" s="380"/>
      <c r="DH1890" s="102"/>
    </row>
    <row r="1891" spans="1:112" hidden="1">
      <c r="A1891" s="110"/>
      <c r="B1891" s="786"/>
      <c r="C1891" s="786"/>
      <c r="D1891" s="786"/>
      <c r="E1891" s="786"/>
      <c r="F1891" s="786"/>
      <c r="G1891" s="786"/>
      <c r="H1891" s="786"/>
      <c r="I1891" s="786"/>
      <c r="J1891" s="786"/>
      <c r="K1891" s="786"/>
      <c r="L1891" s="786"/>
      <c r="M1891" s="786"/>
      <c r="N1891" s="786"/>
      <c r="O1891" s="786"/>
      <c r="P1891" s="786"/>
      <c r="Q1891" s="786"/>
      <c r="R1891" s="787"/>
      <c r="S1891" s="787"/>
      <c r="T1891" s="788"/>
      <c r="U1891" s="787"/>
      <c r="V1891" s="787"/>
      <c r="W1891" s="783"/>
      <c r="X1891" s="789"/>
      <c r="Y1891" s="789"/>
      <c r="Z1891" s="789"/>
      <c r="AA1891" s="789"/>
      <c r="AB1891" s="789"/>
      <c r="AC1891" s="781"/>
      <c r="AD1891" s="782"/>
      <c r="AE1891" s="783"/>
      <c r="AF1891" s="784">
        <f t="shared" si="881"/>
        <v>0</v>
      </c>
      <c r="AG1891" s="784"/>
      <c r="AH1891" s="784"/>
      <c r="AI1891" s="784"/>
      <c r="AJ1891" s="784">
        <f t="shared" si="869"/>
        <v>0</v>
      </c>
      <c r="AK1891" s="784"/>
      <c r="AL1891" s="784"/>
      <c r="AM1891" s="784"/>
      <c r="AN1891" s="784">
        <f t="shared" si="870"/>
        <v>0</v>
      </c>
      <c r="AO1891" s="784"/>
      <c r="AP1891" s="784"/>
      <c r="AQ1891" s="784"/>
      <c r="AR1891" s="363"/>
      <c r="AS1891" s="785">
        <f t="shared" si="871"/>
        <v>0</v>
      </c>
      <c r="AT1891" s="785"/>
      <c r="AU1891" s="785"/>
      <c r="AV1891" s="785"/>
      <c r="AW1891" s="785">
        <f t="shared" si="872"/>
        <v>0</v>
      </c>
      <c r="AX1891" s="91"/>
      <c r="AY1891" s="116">
        <f t="shared" si="873"/>
        <v>0</v>
      </c>
      <c r="AZ1891" s="116">
        <f t="shared" si="874"/>
        <v>0</v>
      </c>
      <c r="BA1891" s="116">
        <f t="shared" si="875"/>
        <v>0</v>
      </c>
      <c r="BB1891" s="116">
        <f t="shared" si="876"/>
        <v>0</v>
      </c>
      <c r="BC1891" s="115">
        <f t="shared" si="882"/>
        <v>0</v>
      </c>
      <c r="BD1891" s="116">
        <f t="shared" si="877"/>
        <v>0</v>
      </c>
      <c r="BE1891" s="120">
        <f t="shared" si="883"/>
        <v>0</v>
      </c>
      <c r="BF1891" s="115">
        <f t="shared" si="884"/>
        <v>0</v>
      </c>
      <c r="BG1891" s="116">
        <f t="shared" si="878"/>
        <v>0</v>
      </c>
      <c r="BH1891" s="120">
        <f t="shared" si="885"/>
        <v>0</v>
      </c>
      <c r="BI1891" s="115">
        <f t="shared" si="886"/>
        <v>0</v>
      </c>
      <c r="BJ1891" s="116">
        <f t="shared" si="879"/>
        <v>0</v>
      </c>
      <c r="BK1891" s="120">
        <f t="shared" si="887"/>
        <v>0</v>
      </c>
      <c r="BL1891" s="120">
        <f t="shared" si="888"/>
        <v>0</v>
      </c>
      <c r="BN1891" s="375">
        <f t="shared" si="880"/>
        <v>0</v>
      </c>
      <c r="BP1891" s="380"/>
      <c r="DH1891" s="102"/>
    </row>
    <row r="1892" spans="1:112" hidden="1">
      <c r="A1892" s="110"/>
      <c r="B1892" s="786"/>
      <c r="C1892" s="786"/>
      <c r="D1892" s="786"/>
      <c r="E1892" s="786"/>
      <c r="F1892" s="786"/>
      <c r="G1892" s="786"/>
      <c r="H1892" s="786"/>
      <c r="I1892" s="786"/>
      <c r="J1892" s="786"/>
      <c r="K1892" s="786"/>
      <c r="L1892" s="786"/>
      <c r="M1892" s="786"/>
      <c r="N1892" s="786"/>
      <c r="O1892" s="786"/>
      <c r="P1892" s="786"/>
      <c r="Q1892" s="786"/>
      <c r="R1892" s="787"/>
      <c r="S1892" s="787"/>
      <c r="T1892" s="788"/>
      <c r="U1892" s="787"/>
      <c r="V1892" s="787"/>
      <c r="W1892" s="783"/>
      <c r="X1892" s="789"/>
      <c r="Y1892" s="789"/>
      <c r="Z1892" s="789"/>
      <c r="AA1892" s="789"/>
      <c r="AB1892" s="789"/>
      <c r="AC1892" s="781"/>
      <c r="AD1892" s="782"/>
      <c r="AE1892" s="783"/>
      <c r="AF1892" s="784">
        <f t="shared" si="881"/>
        <v>0</v>
      </c>
      <c r="AG1892" s="784"/>
      <c r="AH1892" s="784"/>
      <c r="AI1892" s="784"/>
      <c r="AJ1892" s="784">
        <f t="shared" si="869"/>
        <v>0</v>
      </c>
      <c r="AK1892" s="784"/>
      <c r="AL1892" s="784"/>
      <c r="AM1892" s="784"/>
      <c r="AN1892" s="784">
        <f t="shared" si="870"/>
        <v>0</v>
      </c>
      <c r="AO1892" s="784"/>
      <c r="AP1892" s="784"/>
      <c r="AQ1892" s="784"/>
      <c r="AR1892" s="363"/>
      <c r="AS1892" s="785">
        <f t="shared" si="871"/>
        <v>0</v>
      </c>
      <c r="AT1892" s="785"/>
      <c r="AU1892" s="785"/>
      <c r="AV1892" s="785"/>
      <c r="AW1892" s="785">
        <f t="shared" si="872"/>
        <v>0</v>
      </c>
      <c r="AX1892" s="91"/>
      <c r="AY1892" s="116">
        <f t="shared" si="873"/>
        <v>0</v>
      </c>
      <c r="AZ1892" s="116">
        <f t="shared" si="874"/>
        <v>0</v>
      </c>
      <c r="BA1892" s="116">
        <f t="shared" si="875"/>
        <v>0</v>
      </c>
      <c r="BB1892" s="116">
        <f t="shared" si="876"/>
        <v>0</v>
      </c>
      <c r="BC1892" s="115">
        <f t="shared" si="882"/>
        <v>0</v>
      </c>
      <c r="BD1892" s="116">
        <f t="shared" si="877"/>
        <v>0</v>
      </c>
      <c r="BE1892" s="120">
        <f t="shared" si="883"/>
        <v>0</v>
      </c>
      <c r="BF1892" s="115">
        <f t="shared" si="884"/>
        <v>0</v>
      </c>
      <c r="BG1892" s="116">
        <f t="shared" si="878"/>
        <v>0</v>
      </c>
      <c r="BH1892" s="120">
        <f t="shared" si="885"/>
        <v>0</v>
      </c>
      <c r="BI1892" s="115">
        <f t="shared" si="886"/>
        <v>0</v>
      </c>
      <c r="BJ1892" s="116">
        <f t="shared" si="879"/>
        <v>0</v>
      </c>
      <c r="BK1892" s="120">
        <f t="shared" si="887"/>
        <v>0</v>
      </c>
      <c r="BL1892" s="120">
        <f t="shared" si="888"/>
        <v>0</v>
      </c>
      <c r="BN1892" s="375">
        <f t="shared" si="880"/>
        <v>0</v>
      </c>
      <c r="BP1892" s="380"/>
      <c r="DH1892" s="102"/>
    </row>
    <row r="1893" spans="1:112" hidden="1">
      <c r="A1893" s="110"/>
      <c r="B1893" s="786"/>
      <c r="C1893" s="786"/>
      <c r="D1893" s="786"/>
      <c r="E1893" s="786"/>
      <c r="F1893" s="786"/>
      <c r="G1893" s="786"/>
      <c r="H1893" s="786"/>
      <c r="I1893" s="786"/>
      <c r="J1893" s="786"/>
      <c r="K1893" s="786"/>
      <c r="L1893" s="786"/>
      <c r="M1893" s="786"/>
      <c r="N1893" s="786"/>
      <c r="O1893" s="786"/>
      <c r="P1893" s="786"/>
      <c r="Q1893" s="786"/>
      <c r="R1893" s="787"/>
      <c r="S1893" s="787"/>
      <c r="T1893" s="788"/>
      <c r="U1893" s="787"/>
      <c r="V1893" s="787"/>
      <c r="W1893" s="783"/>
      <c r="X1893" s="789"/>
      <c r="Y1893" s="789"/>
      <c r="Z1893" s="789"/>
      <c r="AA1893" s="789"/>
      <c r="AB1893" s="789"/>
      <c r="AC1893" s="781"/>
      <c r="AD1893" s="782"/>
      <c r="AE1893" s="783"/>
      <c r="AF1893" s="784">
        <f t="shared" si="881"/>
        <v>0</v>
      </c>
      <c r="AG1893" s="784"/>
      <c r="AH1893" s="784"/>
      <c r="AI1893" s="784"/>
      <c r="AJ1893" s="784">
        <f t="shared" si="869"/>
        <v>0</v>
      </c>
      <c r="AK1893" s="784"/>
      <c r="AL1893" s="784"/>
      <c r="AM1893" s="784"/>
      <c r="AN1893" s="784">
        <f t="shared" si="870"/>
        <v>0</v>
      </c>
      <c r="AO1893" s="784"/>
      <c r="AP1893" s="784"/>
      <c r="AQ1893" s="784"/>
      <c r="AR1893" s="363"/>
      <c r="AS1893" s="785">
        <f t="shared" si="871"/>
        <v>0</v>
      </c>
      <c r="AT1893" s="785"/>
      <c r="AU1893" s="785"/>
      <c r="AV1893" s="785"/>
      <c r="AW1893" s="785">
        <f t="shared" si="872"/>
        <v>0</v>
      </c>
      <c r="AX1893" s="91"/>
      <c r="AY1893" s="116">
        <f t="shared" si="873"/>
        <v>0</v>
      </c>
      <c r="AZ1893" s="116">
        <f t="shared" si="874"/>
        <v>0</v>
      </c>
      <c r="BA1893" s="116">
        <f t="shared" si="875"/>
        <v>0</v>
      </c>
      <c r="BB1893" s="116">
        <f t="shared" si="876"/>
        <v>0</v>
      </c>
      <c r="BC1893" s="115">
        <f t="shared" si="882"/>
        <v>0</v>
      </c>
      <c r="BD1893" s="116">
        <f t="shared" si="877"/>
        <v>0</v>
      </c>
      <c r="BE1893" s="120">
        <f t="shared" si="883"/>
        <v>0</v>
      </c>
      <c r="BF1893" s="115">
        <f t="shared" si="884"/>
        <v>0</v>
      </c>
      <c r="BG1893" s="116">
        <f t="shared" si="878"/>
        <v>0</v>
      </c>
      <c r="BH1893" s="120">
        <f t="shared" si="885"/>
        <v>0</v>
      </c>
      <c r="BI1893" s="115">
        <f t="shared" si="886"/>
        <v>0</v>
      </c>
      <c r="BJ1893" s="116">
        <f t="shared" si="879"/>
        <v>0</v>
      </c>
      <c r="BK1893" s="120">
        <f t="shared" si="887"/>
        <v>0</v>
      </c>
      <c r="BL1893" s="120">
        <f t="shared" si="888"/>
        <v>0</v>
      </c>
      <c r="BN1893" s="375">
        <f t="shared" si="880"/>
        <v>0</v>
      </c>
      <c r="BP1893" s="380"/>
      <c r="DH1893" s="102"/>
    </row>
    <row r="1894" spans="1:112" hidden="1">
      <c r="A1894" s="110"/>
      <c r="B1894" s="786"/>
      <c r="C1894" s="786"/>
      <c r="D1894" s="786"/>
      <c r="E1894" s="786"/>
      <c r="F1894" s="786"/>
      <c r="G1894" s="786"/>
      <c r="H1894" s="786"/>
      <c r="I1894" s="786"/>
      <c r="J1894" s="786"/>
      <c r="K1894" s="786"/>
      <c r="L1894" s="786"/>
      <c r="M1894" s="786"/>
      <c r="N1894" s="786"/>
      <c r="O1894" s="786"/>
      <c r="P1894" s="786"/>
      <c r="Q1894" s="786"/>
      <c r="R1894" s="787"/>
      <c r="S1894" s="787"/>
      <c r="T1894" s="788"/>
      <c r="U1894" s="787"/>
      <c r="V1894" s="787"/>
      <c r="W1894" s="783"/>
      <c r="X1894" s="789"/>
      <c r="Y1894" s="789"/>
      <c r="Z1894" s="789"/>
      <c r="AA1894" s="789"/>
      <c r="AB1894" s="789"/>
      <c r="AC1894" s="781"/>
      <c r="AD1894" s="782"/>
      <c r="AE1894" s="783"/>
      <c r="AF1894" s="784">
        <f t="shared" si="881"/>
        <v>0</v>
      </c>
      <c r="AG1894" s="784"/>
      <c r="AH1894" s="784"/>
      <c r="AI1894" s="784"/>
      <c r="AJ1894" s="784">
        <f t="shared" si="869"/>
        <v>0</v>
      </c>
      <c r="AK1894" s="784"/>
      <c r="AL1894" s="784"/>
      <c r="AM1894" s="784"/>
      <c r="AN1894" s="784">
        <f t="shared" si="870"/>
        <v>0</v>
      </c>
      <c r="AO1894" s="784"/>
      <c r="AP1894" s="784"/>
      <c r="AQ1894" s="784"/>
      <c r="AR1894" s="363"/>
      <c r="AS1894" s="785">
        <f t="shared" si="871"/>
        <v>0</v>
      </c>
      <c r="AT1894" s="785"/>
      <c r="AU1894" s="785"/>
      <c r="AV1894" s="785"/>
      <c r="AW1894" s="785">
        <f t="shared" si="872"/>
        <v>0</v>
      </c>
      <c r="AX1894" s="91"/>
      <c r="AY1894" s="116">
        <f t="shared" si="873"/>
        <v>0</v>
      </c>
      <c r="AZ1894" s="116">
        <f t="shared" si="874"/>
        <v>0</v>
      </c>
      <c r="BA1894" s="116">
        <f t="shared" si="875"/>
        <v>0</v>
      </c>
      <c r="BB1894" s="116">
        <f t="shared" si="876"/>
        <v>0</v>
      </c>
      <c r="BC1894" s="115">
        <f t="shared" si="882"/>
        <v>0</v>
      </c>
      <c r="BD1894" s="116">
        <f t="shared" si="877"/>
        <v>0</v>
      </c>
      <c r="BE1894" s="120">
        <f t="shared" si="883"/>
        <v>0</v>
      </c>
      <c r="BF1894" s="115">
        <f t="shared" si="884"/>
        <v>0</v>
      </c>
      <c r="BG1894" s="116">
        <f t="shared" si="878"/>
        <v>0</v>
      </c>
      <c r="BH1894" s="120">
        <f t="shared" si="885"/>
        <v>0</v>
      </c>
      <c r="BI1894" s="115">
        <f t="shared" si="886"/>
        <v>0</v>
      </c>
      <c r="BJ1894" s="116">
        <f t="shared" si="879"/>
        <v>0</v>
      </c>
      <c r="BK1894" s="120">
        <f t="shared" si="887"/>
        <v>0</v>
      </c>
      <c r="BL1894" s="120">
        <f t="shared" si="888"/>
        <v>0</v>
      </c>
      <c r="BN1894" s="375">
        <f t="shared" si="880"/>
        <v>0</v>
      </c>
      <c r="BP1894" s="380"/>
      <c r="DH1894" s="102"/>
    </row>
    <row r="1895" spans="1:112" hidden="1">
      <c r="A1895" s="110"/>
      <c r="B1895" s="786"/>
      <c r="C1895" s="786"/>
      <c r="D1895" s="786"/>
      <c r="E1895" s="786"/>
      <c r="F1895" s="786"/>
      <c r="G1895" s="786"/>
      <c r="H1895" s="786"/>
      <c r="I1895" s="786"/>
      <c r="J1895" s="786"/>
      <c r="K1895" s="786"/>
      <c r="L1895" s="786"/>
      <c r="M1895" s="786"/>
      <c r="N1895" s="786"/>
      <c r="O1895" s="786"/>
      <c r="P1895" s="786"/>
      <c r="Q1895" s="786"/>
      <c r="R1895" s="787"/>
      <c r="S1895" s="787"/>
      <c r="T1895" s="788"/>
      <c r="U1895" s="787"/>
      <c r="V1895" s="787"/>
      <c r="W1895" s="783"/>
      <c r="X1895" s="789"/>
      <c r="Y1895" s="789"/>
      <c r="Z1895" s="789"/>
      <c r="AA1895" s="789"/>
      <c r="AB1895" s="789"/>
      <c r="AC1895" s="781"/>
      <c r="AD1895" s="782"/>
      <c r="AE1895" s="783"/>
      <c r="AF1895" s="784">
        <f t="shared" si="881"/>
        <v>0</v>
      </c>
      <c r="AG1895" s="784"/>
      <c r="AH1895" s="784"/>
      <c r="AI1895" s="784"/>
      <c r="AJ1895" s="784">
        <f t="shared" si="869"/>
        <v>0</v>
      </c>
      <c r="AK1895" s="784"/>
      <c r="AL1895" s="784"/>
      <c r="AM1895" s="784"/>
      <c r="AN1895" s="784">
        <f t="shared" si="870"/>
        <v>0</v>
      </c>
      <c r="AO1895" s="784"/>
      <c r="AP1895" s="784"/>
      <c r="AQ1895" s="784"/>
      <c r="AR1895" s="363"/>
      <c r="AS1895" s="785">
        <f t="shared" si="871"/>
        <v>0</v>
      </c>
      <c r="AT1895" s="785"/>
      <c r="AU1895" s="785"/>
      <c r="AV1895" s="785"/>
      <c r="AW1895" s="785">
        <f t="shared" si="872"/>
        <v>0</v>
      </c>
      <c r="AX1895" s="91"/>
      <c r="AY1895" s="116">
        <f t="shared" si="873"/>
        <v>0</v>
      </c>
      <c r="AZ1895" s="116">
        <f t="shared" si="874"/>
        <v>0</v>
      </c>
      <c r="BA1895" s="116">
        <f t="shared" si="875"/>
        <v>0</v>
      </c>
      <c r="BB1895" s="116">
        <f t="shared" si="876"/>
        <v>0</v>
      </c>
      <c r="BC1895" s="115">
        <f t="shared" si="882"/>
        <v>0</v>
      </c>
      <c r="BD1895" s="116">
        <f t="shared" si="877"/>
        <v>0</v>
      </c>
      <c r="BE1895" s="120">
        <f t="shared" si="883"/>
        <v>0</v>
      </c>
      <c r="BF1895" s="115">
        <f t="shared" si="884"/>
        <v>0</v>
      </c>
      <c r="BG1895" s="116">
        <f t="shared" si="878"/>
        <v>0</v>
      </c>
      <c r="BH1895" s="120">
        <f t="shared" si="885"/>
        <v>0</v>
      </c>
      <c r="BI1895" s="115">
        <f t="shared" si="886"/>
        <v>0</v>
      </c>
      <c r="BJ1895" s="116">
        <f t="shared" si="879"/>
        <v>0</v>
      </c>
      <c r="BK1895" s="120">
        <f t="shared" si="887"/>
        <v>0</v>
      </c>
      <c r="BL1895" s="120">
        <f t="shared" si="888"/>
        <v>0</v>
      </c>
      <c r="BN1895" s="375">
        <f t="shared" si="880"/>
        <v>0</v>
      </c>
      <c r="BP1895" s="380"/>
      <c r="DH1895" s="102"/>
    </row>
    <row r="1896" spans="1:112" hidden="1">
      <c r="A1896" s="110"/>
      <c r="B1896" s="786"/>
      <c r="C1896" s="786"/>
      <c r="D1896" s="786"/>
      <c r="E1896" s="786"/>
      <c r="F1896" s="786"/>
      <c r="G1896" s="786"/>
      <c r="H1896" s="786"/>
      <c r="I1896" s="786"/>
      <c r="J1896" s="786"/>
      <c r="K1896" s="786"/>
      <c r="L1896" s="786"/>
      <c r="M1896" s="786"/>
      <c r="N1896" s="786"/>
      <c r="O1896" s="786"/>
      <c r="P1896" s="786"/>
      <c r="Q1896" s="786"/>
      <c r="R1896" s="787"/>
      <c r="S1896" s="787"/>
      <c r="T1896" s="788"/>
      <c r="U1896" s="787"/>
      <c r="V1896" s="787"/>
      <c r="W1896" s="783"/>
      <c r="X1896" s="789"/>
      <c r="Y1896" s="789"/>
      <c r="Z1896" s="789"/>
      <c r="AA1896" s="789"/>
      <c r="AB1896" s="789"/>
      <c r="AC1896" s="781"/>
      <c r="AD1896" s="782"/>
      <c r="AE1896" s="783"/>
      <c r="AF1896" s="784">
        <f t="shared" si="881"/>
        <v>0</v>
      </c>
      <c r="AG1896" s="784"/>
      <c r="AH1896" s="784"/>
      <c r="AI1896" s="784"/>
      <c r="AJ1896" s="784">
        <f t="shared" si="869"/>
        <v>0</v>
      </c>
      <c r="AK1896" s="784"/>
      <c r="AL1896" s="784"/>
      <c r="AM1896" s="784"/>
      <c r="AN1896" s="784">
        <f t="shared" si="870"/>
        <v>0</v>
      </c>
      <c r="AO1896" s="784"/>
      <c r="AP1896" s="784"/>
      <c r="AQ1896" s="784"/>
      <c r="AR1896" s="363"/>
      <c r="AS1896" s="785">
        <f t="shared" si="871"/>
        <v>0</v>
      </c>
      <c r="AT1896" s="785"/>
      <c r="AU1896" s="785"/>
      <c r="AV1896" s="785"/>
      <c r="AW1896" s="785">
        <f t="shared" si="872"/>
        <v>0</v>
      </c>
      <c r="AX1896" s="91"/>
      <c r="AY1896" s="116">
        <f t="shared" si="873"/>
        <v>0</v>
      </c>
      <c r="AZ1896" s="116">
        <f t="shared" si="874"/>
        <v>0</v>
      </c>
      <c r="BA1896" s="116">
        <f t="shared" si="875"/>
        <v>0</v>
      </c>
      <c r="BB1896" s="116">
        <f t="shared" si="876"/>
        <v>0</v>
      </c>
      <c r="BC1896" s="115">
        <f t="shared" si="882"/>
        <v>0</v>
      </c>
      <c r="BD1896" s="116">
        <f t="shared" si="877"/>
        <v>0</v>
      </c>
      <c r="BE1896" s="120">
        <f t="shared" si="883"/>
        <v>0</v>
      </c>
      <c r="BF1896" s="115">
        <f t="shared" si="884"/>
        <v>0</v>
      </c>
      <c r="BG1896" s="116">
        <f t="shared" si="878"/>
        <v>0</v>
      </c>
      <c r="BH1896" s="120">
        <f t="shared" si="885"/>
        <v>0</v>
      </c>
      <c r="BI1896" s="115">
        <f t="shared" si="886"/>
        <v>0</v>
      </c>
      <c r="BJ1896" s="116">
        <f t="shared" si="879"/>
        <v>0</v>
      </c>
      <c r="BK1896" s="120">
        <f t="shared" si="887"/>
        <v>0</v>
      </c>
      <c r="BL1896" s="120">
        <f t="shared" si="888"/>
        <v>0</v>
      </c>
      <c r="BN1896" s="375">
        <f t="shared" si="880"/>
        <v>0</v>
      </c>
      <c r="BP1896" s="380"/>
      <c r="DH1896" s="102"/>
    </row>
    <row r="1897" spans="1:112" hidden="1">
      <c r="A1897" s="110"/>
      <c r="B1897" s="786"/>
      <c r="C1897" s="786"/>
      <c r="D1897" s="786"/>
      <c r="E1897" s="786"/>
      <c r="F1897" s="786"/>
      <c r="G1897" s="786"/>
      <c r="H1897" s="786"/>
      <c r="I1897" s="786"/>
      <c r="J1897" s="786"/>
      <c r="K1897" s="786"/>
      <c r="L1897" s="786"/>
      <c r="M1897" s="786"/>
      <c r="N1897" s="786"/>
      <c r="O1897" s="786"/>
      <c r="P1897" s="786"/>
      <c r="Q1897" s="786"/>
      <c r="R1897" s="787"/>
      <c r="S1897" s="787"/>
      <c r="T1897" s="788"/>
      <c r="U1897" s="787"/>
      <c r="V1897" s="787"/>
      <c r="W1897" s="783"/>
      <c r="X1897" s="789"/>
      <c r="Y1897" s="789"/>
      <c r="Z1897" s="789"/>
      <c r="AA1897" s="789"/>
      <c r="AB1897" s="789"/>
      <c r="AC1897" s="781"/>
      <c r="AD1897" s="782"/>
      <c r="AE1897" s="783"/>
      <c r="AF1897" s="784">
        <f t="shared" si="881"/>
        <v>0</v>
      </c>
      <c r="AG1897" s="784"/>
      <c r="AH1897" s="784"/>
      <c r="AI1897" s="784"/>
      <c r="AJ1897" s="784">
        <f t="shared" si="869"/>
        <v>0</v>
      </c>
      <c r="AK1897" s="784"/>
      <c r="AL1897" s="784"/>
      <c r="AM1897" s="784"/>
      <c r="AN1897" s="784">
        <f t="shared" si="870"/>
        <v>0</v>
      </c>
      <c r="AO1897" s="784"/>
      <c r="AP1897" s="784"/>
      <c r="AQ1897" s="784"/>
      <c r="AR1897" s="363"/>
      <c r="AS1897" s="785">
        <f t="shared" si="871"/>
        <v>0</v>
      </c>
      <c r="AT1897" s="785"/>
      <c r="AU1897" s="785"/>
      <c r="AV1897" s="785"/>
      <c r="AW1897" s="785">
        <f t="shared" si="872"/>
        <v>0</v>
      </c>
      <c r="AX1897" s="91"/>
      <c r="AY1897" s="116">
        <f t="shared" si="873"/>
        <v>0</v>
      </c>
      <c r="AZ1897" s="116">
        <f t="shared" si="874"/>
        <v>0</v>
      </c>
      <c r="BA1897" s="116">
        <f t="shared" si="875"/>
        <v>0</v>
      </c>
      <c r="BB1897" s="116">
        <f t="shared" si="876"/>
        <v>0</v>
      </c>
      <c r="BC1897" s="115">
        <f t="shared" si="882"/>
        <v>0</v>
      </c>
      <c r="BD1897" s="116">
        <f t="shared" si="877"/>
        <v>0</v>
      </c>
      <c r="BE1897" s="120">
        <f t="shared" si="883"/>
        <v>0</v>
      </c>
      <c r="BF1897" s="115">
        <f t="shared" si="884"/>
        <v>0</v>
      </c>
      <c r="BG1897" s="116">
        <f t="shared" si="878"/>
        <v>0</v>
      </c>
      <c r="BH1897" s="120">
        <f t="shared" si="885"/>
        <v>0</v>
      </c>
      <c r="BI1897" s="115">
        <f t="shared" si="886"/>
        <v>0</v>
      </c>
      <c r="BJ1897" s="116">
        <f t="shared" si="879"/>
        <v>0</v>
      </c>
      <c r="BK1897" s="120">
        <f t="shared" si="887"/>
        <v>0</v>
      </c>
      <c r="BL1897" s="120">
        <f t="shared" si="888"/>
        <v>0</v>
      </c>
      <c r="BN1897" s="375">
        <f t="shared" si="880"/>
        <v>0</v>
      </c>
      <c r="BP1897" s="380"/>
      <c r="DH1897" s="102"/>
    </row>
    <row r="1898" spans="1:112" ht="5" hidden="1" customHeight="1">
      <c r="A1898" s="103"/>
      <c r="B1898" s="364"/>
      <c r="C1898" s="364"/>
      <c r="D1898" s="364"/>
      <c r="E1898" s="364"/>
      <c r="F1898" s="364"/>
      <c r="G1898" s="364"/>
      <c r="H1898" s="364"/>
      <c r="I1898" s="364"/>
      <c r="J1898" s="364"/>
      <c r="K1898" s="364"/>
      <c r="L1898" s="364"/>
      <c r="M1898" s="364"/>
      <c r="N1898" s="364"/>
      <c r="O1898" s="364"/>
      <c r="P1898" s="364"/>
      <c r="Q1898" s="364"/>
      <c r="R1898" s="365"/>
      <c r="S1898" s="365"/>
      <c r="T1898" s="365"/>
      <c r="U1898" s="365"/>
      <c r="V1898" s="365"/>
      <c r="W1898" s="366"/>
      <c r="X1898" s="366"/>
      <c r="Y1898" s="366"/>
      <c r="Z1898" s="366"/>
      <c r="AA1898" s="366"/>
      <c r="AB1898" s="366"/>
      <c r="AC1898" s="366"/>
      <c r="AD1898" s="366"/>
      <c r="AE1898" s="366"/>
      <c r="AF1898" s="367"/>
      <c r="AG1898" s="367"/>
      <c r="AH1898" s="367"/>
      <c r="AI1898" s="367"/>
      <c r="AJ1898" s="367"/>
      <c r="AK1898" s="367"/>
      <c r="AL1898" s="367"/>
      <c r="AM1898" s="367"/>
      <c r="AN1898" s="367"/>
      <c r="AO1898" s="367"/>
      <c r="AP1898" s="367"/>
      <c r="AQ1898" s="367"/>
      <c r="AR1898" s="368"/>
      <c r="AS1898" s="361"/>
      <c r="AT1898" s="361"/>
      <c r="AU1898" s="361"/>
      <c r="AV1898" s="361"/>
      <c r="AW1898" s="361"/>
      <c r="AX1898" s="91"/>
      <c r="AY1898" s="106">
        <f>AY1857</f>
        <v>0</v>
      </c>
      <c r="AZ1898" s="106">
        <f>AZ1857</f>
        <v>0</v>
      </c>
      <c r="BA1898" s="106">
        <f>BA1857</f>
        <v>0</v>
      </c>
      <c r="BB1898" s="106">
        <f>BB1857</f>
        <v>0</v>
      </c>
      <c r="BC1898" s="106"/>
      <c r="BD1898" s="117"/>
      <c r="BE1898" s="119">
        <f>BE1857</f>
        <v>0</v>
      </c>
      <c r="BF1898" s="106"/>
      <c r="BG1898" s="106">
        <f>BG1857</f>
        <v>0</v>
      </c>
      <c r="BH1898" s="119">
        <f>BH1857</f>
        <v>0</v>
      </c>
      <c r="BI1898" s="106"/>
      <c r="BJ1898" s="106">
        <f>BJ1857</f>
        <v>0</v>
      </c>
      <c r="BK1898" s="119">
        <f>BK1857</f>
        <v>0</v>
      </c>
      <c r="BL1898" s="119">
        <f>BL1857</f>
        <v>0</v>
      </c>
      <c r="BN1898" s="377"/>
      <c r="BP1898" s="382"/>
      <c r="DH1898" s="104"/>
    </row>
    <row r="1899" spans="1:112" ht="21.35" hidden="1" customHeight="1">
      <c r="A1899" s="103"/>
      <c r="B1899" s="369"/>
      <c r="C1899" s="370"/>
      <c r="D1899" s="370"/>
      <c r="E1899" s="370"/>
      <c r="F1899" s="370"/>
      <c r="G1899" s="370"/>
      <c r="H1899" s="370"/>
      <c r="I1899" s="370"/>
      <c r="J1899" s="370"/>
      <c r="K1899" s="370"/>
      <c r="L1899" s="370"/>
      <c r="M1899" s="370"/>
      <c r="N1899" s="370"/>
      <c r="O1899" s="370"/>
      <c r="P1899" s="370"/>
      <c r="Q1899" s="370"/>
      <c r="R1899" s="143"/>
      <c r="S1899" s="143"/>
      <c r="T1899" s="143"/>
      <c r="U1899" s="143"/>
      <c r="V1899" s="143"/>
      <c r="W1899" s="143"/>
      <c r="X1899" s="143"/>
      <c r="Y1899" s="143"/>
      <c r="Z1899" s="143"/>
      <c r="AA1899" s="143"/>
      <c r="AB1899" s="143"/>
      <c r="AC1899" s="143"/>
      <c r="AD1899" s="143"/>
      <c r="AE1899" s="246" t="str">
        <f>CONCATENATE(B1857," ","TOTAL")</f>
        <v>GENERAL REQUIREMENTS TOTAL</v>
      </c>
      <c r="AF1899" s="802">
        <f>SUBTOTAL(9,AF1858:AF1898)</f>
        <v>0</v>
      </c>
      <c r="AG1899" s="802"/>
      <c r="AH1899" s="802"/>
      <c r="AI1899" s="802"/>
      <c r="AJ1899" s="802">
        <f>SUBTOTAL(9,AJ1858:AJ1898)</f>
        <v>0</v>
      </c>
      <c r="AK1899" s="802"/>
      <c r="AL1899" s="802"/>
      <c r="AM1899" s="802"/>
      <c r="AN1899" s="802">
        <f>SUBTOTAL(9,AN1858:AN1898)</f>
        <v>0</v>
      </c>
      <c r="AO1899" s="802"/>
      <c r="AP1899" s="802"/>
      <c r="AQ1899" s="802"/>
      <c r="AR1899" s="359"/>
      <c r="AS1899" s="803">
        <f>SUBTOTAL(9,AS1858:AS1898)</f>
        <v>0</v>
      </c>
      <c r="AT1899" s="803"/>
      <c r="AU1899" s="803"/>
      <c r="AV1899" s="803"/>
      <c r="AW1899" s="803">
        <f>SUM(AW1862:AW1870)</f>
        <v>0</v>
      </c>
      <c r="AX1899" s="91"/>
      <c r="AY1899" s="121">
        <f t="shared" ref="AY1899:BL1899" si="889">SUM(AY1858:AY1898)</f>
        <v>0</v>
      </c>
      <c r="AZ1899" s="121">
        <f t="shared" si="889"/>
        <v>0</v>
      </c>
      <c r="BA1899" s="121">
        <f t="shared" si="889"/>
        <v>0</v>
      </c>
      <c r="BB1899" s="121">
        <f t="shared" si="889"/>
        <v>0</v>
      </c>
      <c r="BC1899" s="118">
        <f t="shared" si="889"/>
        <v>0</v>
      </c>
      <c r="BD1899" s="121">
        <f t="shared" si="889"/>
        <v>0</v>
      </c>
      <c r="BE1899" s="121">
        <f t="shared" si="889"/>
        <v>0</v>
      </c>
      <c r="BF1899" s="118">
        <f t="shared" si="889"/>
        <v>0</v>
      </c>
      <c r="BG1899" s="121">
        <f t="shared" si="889"/>
        <v>0</v>
      </c>
      <c r="BH1899" s="121">
        <f t="shared" si="889"/>
        <v>0</v>
      </c>
      <c r="BI1899" s="118">
        <f t="shared" si="889"/>
        <v>0</v>
      </c>
      <c r="BJ1899" s="121">
        <f t="shared" si="889"/>
        <v>0</v>
      </c>
      <c r="BK1899" s="121">
        <f t="shared" si="889"/>
        <v>0</v>
      </c>
      <c r="BL1899" s="121">
        <f t="shared" si="889"/>
        <v>0</v>
      </c>
      <c r="BN1899" s="383">
        <f>IFERROR(AS1899/Total_Detailed_Estimate,0)</f>
        <v>0</v>
      </c>
      <c r="BP1899" s="381"/>
      <c r="DH1899" s="109"/>
    </row>
    <row r="1900" spans="1:112" ht="8.6999999999999993" hidden="1" customHeight="1">
      <c r="A1900" s="103"/>
      <c r="B1900" s="140"/>
      <c r="C1900" s="140"/>
      <c r="D1900" s="140"/>
      <c r="E1900" s="140"/>
      <c r="F1900" s="140"/>
      <c r="G1900" s="140"/>
      <c r="H1900" s="140"/>
      <c r="I1900" s="140"/>
      <c r="J1900" s="140"/>
      <c r="K1900" s="140"/>
      <c r="L1900" s="140"/>
      <c r="M1900" s="140"/>
      <c r="N1900" s="140"/>
      <c r="O1900" s="140"/>
      <c r="P1900" s="140"/>
      <c r="Q1900" s="140"/>
      <c r="R1900" s="141"/>
      <c r="S1900" s="141"/>
      <c r="T1900" s="141"/>
      <c r="U1900" s="141"/>
      <c r="V1900" s="141"/>
      <c r="W1900" s="142"/>
      <c r="X1900" s="142"/>
      <c r="Y1900" s="142"/>
      <c r="Z1900" s="142"/>
      <c r="AA1900" s="142"/>
      <c r="AB1900" s="142"/>
      <c r="AC1900" s="142"/>
      <c r="AD1900" s="142"/>
      <c r="AE1900" s="392"/>
      <c r="AF1900" s="144"/>
      <c r="AG1900" s="144"/>
      <c r="AH1900" s="144"/>
      <c r="AI1900" s="144"/>
      <c r="AJ1900" s="144"/>
      <c r="AK1900" s="144"/>
      <c r="AL1900" s="144"/>
      <c r="AM1900" s="144"/>
      <c r="AN1900" s="144"/>
      <c r="AO1900" s="144"/>
      <c r="AP1900" s="144"/>
      <c r="AQ1900" s="144"/>
      <c r="AR1900" s="360"/>
      <c r="AS1900" s="362"/>
      <c r="AT1900" s="362"/>
      <c r="AU1900" s="362"/>
      <c r="AV1900" s="362"/>
      <c r="AW1900" s="393"/>
      <c r="AX1900" s="91"/>
      <c r="AY1900" s="106">
        <f>AY1857</f>
        <v>0</v>
      </c>
      <c r="AZ1900" s="106">
        <f>AZ1857</f>
        <v>0</v>
      </c>
      <c r="BA1900" s="106">
        <f>BA1857</f>
        <v>0</v>
      </c>
      <c r="BB1900" s="106">
        <f>BB1857</f>
        <v>0</v>
      </c>
      <c r="BC1900" s="106"/>
      <c r="BD1900" s="106"/>
      <c r="BE1900" s="106">
        <f>BE1857</f>
        <v>0</v>
      </c>
      <c r="BF1900" s="106"/>
      <c r="BG1900" s="106">
        <f>BG1857</f>
        <v>0</v>
      </c>
      <c r="BH1900" s="106">
        <f>BH1857</f>
        <v>0</v>
      </c>
      <c r="BI1900" s="106"/>
      <c r="BJ1900" s="106">
        <f>BJ1857</f>
        <v>0</v>
      </c>
      <c r="BK1900" s="106">
        <f>BK1857</f>
        <v>0</v>
      </c>
      <c r="BL1900" s="106">
        <f>BL1857</f>
        <v>0</v>
      </c>
      <c r="BN1900" s="377"/>
      <c r="BP1900" s="382"/>
      <c r="DH1900" s="104"/>
    </row>
    <row r="1901" spans="1:112" ht="9.5" hidden="1" customHeight="1">
      <c r="A1901" s="103"/>
      <c r="B1901" s="145"/>
      <c r="C1901" s="145"/>
      <c r="D1901" s="145"/>
      <c r="E1901" s="145"/>
      <c r="F1901" s="145"/>
      <c r="G1901" s="145"/>
      <c r="H1901" s="145"/>
      <c r="I1901" s="145"/>
      <c r="J1901" s="145"/>
      <c r="K1901" s="145"/>
      <c r="L1901" s="145"/>
      <c r="M1901" s="145"/>
      <c r="N1901" s="145"/>
      <c r="O1901" s="145"/>
      <c r="P1901" s="145"/>
      <c r="Q1901" s="145"/>
      <c r="R1901" s="146"/>
      <c r="S1901" s="146"/>
      <c r="T1901" s="146"/>
      <c r="U1901" s="146"/>
      <c r="V1901" s="146"/>
      <c r="W1901" s="146"/>
      <c r="X1901" s="146"/>
      <c r="Y1901" s="146"/>
      <c r="Z1901" s="146"/>
      <c r="AA1901" s="146"/>
      <c r="AB1901" s="146"/>
      <c r="AC1901" s="146"/>
      <c r="AD1901" s="146"/>
      <c r="AE1901" s="147"/>
      <c r="AF1901" s="148"/>
      <c r="AG1901" s="148"/>
      <c r="AH1901" s="148"/>
      <c r="AI1901" s="148"/>
      <c r="AJ1901" s="148"/>
      <c r="AK1901" s="148"/>
      <c r="AL1901" s="148"/>
      <c r="AM1901" s="148"/>
      <c r="AN1901" s="148"/>
      <c r="AO1901" s="148"/>
      <c r="AP1901" s="148"/>
      <c r="AQ1901" s="148"/>
      <c r="AR1901" s="148"/>
      <c r="AS1901" s="149"/>
      <c r="AT1901" s="149"/>
      <c r="AU1901" s="149"/>
      <c r="AV1901" s="149"/>
      <c r="AW1901" s="149"/>
      <c r="AX1901" s="91"/>
      <c r="AY1901" s="108">
        <f>AY1899</f>
        <v>0</v>
      </c>
      <c r="AZ1901" s="108">
        <f>AZ1899</f>
        <v>0</v>
      </c>
      <c r="BA1901" s="108">
        <f>BA1899</f>
        <v>0</v>
      </c>
      <c r="BB1901" s="108">
        <f>BB1899</f>
        <v>0</v>
      </c>
      <c r="BC1901" s="108"/>
      <c r="BD1901" s="108"/>
      <c r="BE1901" s="108">
        <f>BE1899</f>
        <v>0</v>
      </c>
      <c r="BF1901" s="108"/>
      <c r="BG1901" s="108">
        <f>BG1899</f>
        <v>0</v>
      </c>
      <c r="BH1901" s="108">
        <f>BH1899</f>
        <v>0</v>
      </c>
      <c r="BI1901" s="108"/>
      <c r="BJ1901" s="108">
        <f>BJ1899</f>
        <v>0</v>
      </c>
      <c r="BK1901" s="108">
        <f>BK1899</f>
        <v>0</v>
      </c>
      <c r="BL1901" s="108">
        <f>BL1899</f>
        <v>0</v>
      </c>
      <c r="DH1901" s="107"/>
    </row>
    <row r="1902" spans="1:112" ht="23" customHeight="1">
      <c r="A1902" s="114" t="s">
        <v>704</v>
      </c>
      <c r="B1902" s="795" t="str">
        <f>UPPER(Other2_Category)</f>
        <v>ARCHITECTURAL/ENGINEERING</v>
      </c>
      <c r="C1902" s="796"/>
      <c r="D1902" s="796"/>
      <c r="E1902" s="796"/>
      <c r="F1902" s="796"/>
      <c r="G1902" s="796"/>
      <c r="H1902" s="796"/>
      <c r="I1902" s="796"/>
      <c r="J1902" s="796"/>
      <c r="K1902" s="796"/>
      <c r="L1902" s="796"/>
      <c r="M1902" s="796"/>
      <c r="N1902" s="796"/>
      <c r="O1902" s="796"/>
      <c r="P1902" s="796"/>
      <c r="Q1902" s="797"/>
      <c r="R1902" s="798"/>
      <c r="S1902" s="798"/>
      <c r="T1902" s="798"/>
      <c r="U1902" s="799"/>
      <c r="V1902" s="800"/>
      <c r="W1902" s="790"/>
      <c r="X1902" s="790"/>
      <c r="Y1902" s="790"/>
      <c r="Z1902" s="790"/>
      <c r="AA1902" s="790"/>
      <c r="AB1902" s="790"/>
      <c r="AC1902" s="790"/>
      <c r="AD1902" s="790"/>
      <c r="AE1902" s="790"/>
      <c r="AF1902" s="791" t="str">
        <f>IF(Other2_Labor=0,"",Other2_Labor)</f>
        <v/>
      </c>
      <c r="AG1902" s="791"/>
      <c r="AH1902" s="791"/>
      <c r="AI1902" s="791"/>
      <c r="AJ1902" s="791" t="str">
        <f>IF(Other2_Material=0,"",Other2_Material)</f>
        <v/>
      </c>
      <c r="AK1902" s="791"/>
      <c r="AL1902" s="791"/>
      <c r="AM1902" s="791"/>
      <c r="AN1902" s="791" t="str">
        <f>IF(Other2_Sub=0,"",Other2_Sub)</f>
        <v/>
      </c>
      <c r="AO1902" s="791"/>
      <c r="AP1902" s="791"/>
      <c r="AQ1902" s="791"/>
      <c r="AR1902" s="358"/>
      <c r="AS1902" s="792" t="str">
        <f>IF(Other2_Total=0,"",Other2_Total)</f>
        <v/>
      </c>
      <c r="AT1902" s="792"/>
      <c r="AU1902" s="793"/>
      <c r="AV1902" s="793"/>
      <c r="AW1902" s="794"/>
      <c r="AX1902" s="371"/>
      <c r="AY1902" s="101"/>
      <c r="AZ1902" s="101"/>
      <c r="BA1902" s="101"/>
      <c r="BB1902" s="101"/>
      <c r="BC1902" s="101"/>
      <c r="BD1902" s="101"/>
      <c r="BE1902" s="101"/>
      <c r="BF1902" s="101"/>
      <c r="BG1902" s="101"/>
      <c r="BH1902" s="101"/>
      <c r="BI1902" s="101"/>
      <c r="BJ1902" s="101"/>
      <c r="BK1902" s="101"/>
      <c r="BL1902" s="101"/>
      <c r="BN1902" s="374"/>
      <c r="BP1902" s="378"/>
      <c r="DH1902" s="102"/>
    </row>
    <row r="1903" spans="1:112" hidden="1">
      <c r="A1903" s="110"/>
      <c r="B1903" s="786" t="s">
        <v>1071</v>
      </c>
      <c r="C1903" s="786"/>
      <c r="D1903" s="786"/>
      <c r="E1903" s="786"/>
      <c r="F1903" s="786"/>
      <c r="G1903" s="786"/>
      <c r="H1903" s="786"/>
      <c r="I1903" s="786"/>
      <c r="J1903" s="786"/>
      <c r="K1903" s="786"/>
      <c r="L1903" s="786"/>
      <c r="M1903" s="786"/>
      <c r="N1903" s="786"/>
      <c r="O1903" s="786"/>
      <c r="P1903" s="786"/>
      <c r="Q1903" s="786"/>
      <c r="R1903" s="787"/>
      <c r="S1903" s="787"/>
      <c r="T1903" s="788"/>
      <c r="U1903" s="787"/>
      <c r="V1903" s="787"/>
      <c r="W1903" s="783"/>
      <c r="X1903" s="789"/>
      <c r="Y1903" s="789"/>
      <c r="Z1903" s="781"/>
      <c r="AA1903" s="782"/>
      <c r="AB1903" s="783"/>
      <c r="AC1903" s="781"/>
      <c r="AD1903" s="782"/>
      <c r="AE1903" s="783"/>
      <c r="AF1903" s="784">
        <f>R1903*W1903</f>
        <v>0</v>
      </c>
      <c r="AG1903" s="784"/>
      <c r="AH1903" s="784"/>
      <c r="AI1903" s="784"/>
      <c r="AJ1903" s="784">
        <f t="shared" ref="AJ1903:AJ1942" si="890">R1903*Z1903</f>
        <v>0</v>
      </c>
      <c r="AK1903" s="784"/>
      <c r="AL1903" s="784"/>
      <c r="AM1903" s="784"/>
      <c r="AN1903" s="784">
        <f t="shared" ref="AN1903:AN1942" si="891">R1903*AC1903</f>
        <v>0</v>
      </c>
      <c r="AO1903" s="784"/>
      <c r="AP1903" s="784"/>
      <c r="AQ1903" s="784"/>
      <c r="AR1903" s="363"/>
      <c r="AS1903" s="785">
        <f t="shared" ref="AS1903:AS1942" si="892">SUM(AF1903:AQ1903)</f>
        <v>0</v>
      </c>
      <c r="AT1903" s="785"/>
      <c r="AU1903" s="785"/>
      <c r="AV1903" s="785"/>
      <c r="AW1903" s="785">
        <f t="shared" ref="AW1903:AW1942" si="893">SUM(AF1903:AQ1903)</f>
        <v>0</v>
      </c>
      <c r="AX1903" s="100"/>
      <c r="AY1903" s="116">
        <f t="shared" ref="AY1903:AY1942" si="894">AF1903</f>
        <v>0</v>
      </c>
      <c r="AZ1903" s="116">
        <f t="shared" ref="AZ1903:AZ1942" si="895">AJ1903</f>
        <v>0</v>
      </c>
      <c r="BA1903" s="116">
        <f t="shared" ref="BA1903:BA1942" si="896">AN1903</f>
        <v>0</v>
      </c>
      <c r="BB1903" s="116">
        <f t="shared" ref="BB1903:BB1942" si="897">SUM(AY1903:BA1903)</f>
        <v>0</v>
      </c>
      <c r="BC1903" s="115">
        <f>IFERROR(AY1903/$BB$5,0)</f>
        <v>0</v>
      </c>
      <c r="BD1903" s="116">
        <f t="shared" ref="BD1903:BD1942" si="898">BC1903*Allocated_Adders</f>
        <v>0</v>
      </c>
      <c r="BE1903" s="120">
        <f>AY1903+BD1903</f>
        <v>0</v>
      </c>
      <c r="BF1903" s="115">
        <f>IFERROR(AZ1903/$BB$5,0)</f>
        <v>0</v>
      </c>
      <c r="BG1903" s="116">
        <f t="shared" ref="BG1903:BG1942" si="899">BF1903*Allocated_Adders</f>
        <v>0</v>
      </c>
      <c r="BH1903" s="120">
        <f>AZ1903+BG1903</f>
        <v>0</v>
      </c>
      <c r="BI1903" s="115">
        <f>IFERROR(BA1903/$BB$5,0)</f>
        <v>0</v>
      </c>
      <c r="BJ1903" s="116">
        <f t="shared" ref="BJ1903:BJ1942" si="900">BI1903*Allocated_Adders</f>
        <v>0</v>
      </c>
      <c r="BK1903" s="120">
        <f>BA1903+BJ1903</f>
        <v>0</v>
      </c>
      <c r="BL1903" s="120">
        <f>BE1903+BH1903+BK1903</f>
        <v>0</v>
      </c>
      <c r="BN1903" s="375">
        <f t="shared" ref="BN1903:BN1942" si="901">IFERROR(AS1903/Total_Detailed_Estimate,0)</f>
        <v>0</v>
      </c>
      <c r="BP1903" s="380"/>
      <c r="DH1903" s="102"/>
    </row>
    <row r="1904" spans="1:112" hidden="1">
      <c r="A1904" s="110"/>
      <c r="B1904" s="786"/>
      <c r="C1904" s="786"/>
      <c r="D1904" s="786"/>
      <c r="E1904" s="786"/>
      <c r="F1904" s="786"/>
      <c r="G1904" s="786"/>
      <c r="H1904" s="786"/>
      <c r="I1904" s="786"/>
      <c r="J1904" s="786"/>
      <c r="K1904" s="786"/>
      <c r="L1904" s="786"/>
      <c r="M1904" s="786"/>
      <c r="N1904" s="786"/>
      <c r="O1904" s="786"/>
      <c r="P1904" s="786"/>
      <c r="Q1904" s="786"/>
      <c r="R1904" s="787"/>
      <c r="S1904" s="787"/>
      <c r="T1904" s="788"/>
      <c r="U1904" s="787"/>
      <c r="V1904" s="787"/>
      <c r="W1904" s="783"/>
      <c r="X1904" s="789"/>
      <c r="Y1904" s="789"/>
      <c r="Z1904" s="781"/>
      <c r="AA1904" s="782"/>
      <c r="AB1904" s="783"/>
      <c r="AC1904" s="781"/>
      <c r="AD1904" s="782"/>
      <c r="AE1904" s="783"/>
      <c r="AF1904" s="784">
        <f t="shared" ref="AF1904:AF1942" si="902">R1904*W1904</f>
        <v>0</v>
      </c>
      <c r="AG1904" s="784"/>
      <c r="AH1904" s="784"/>
      <c r="AI1904" s="784"/>
      <c r="AJ1904" s="784">
        <f t="shared" si="890"/>
        <v>0</v>
      </c>
      <c r="AK1904" s="784"/>
      <c r="AL1904" s="784"/>
      <c r="AM1904" s="784"/>
      <c r="AN1904" s="784">
        <f t="shared" si="891"/>
        <v>0</v>
      </c>
      <c r="AO1904" s="784"/>
      <c r="AP1904" s="784"/>
      <c r="AQ1904" s="784"/>
      <c r="AR1904" s="363"/>
      <c r="AS1904" s="785">
        <f t="shared" si="892"/>
        <v>0</v>
      </c>
      <c r="AT1904" s="785"/>
      <c r="AU1904" s="785"/>
      <c r="AV1904" s="785"/>
      <c r="AW1904" s="785">
        <f t="shared" si="893"/>
        <v>0</v>
      </c>
      <c r="AX1904" s="90"/>
      <c r="AY1904" s="116">
        <f t="shared" si="894"/>
        <v>0</v>
      </c>
      <c r="AZ1904" s="116">
        <f t="shared" si="895"/>
        <v>0</v>
      </c>
      <c r="BA1904" s="116">
        <f t="shared" si="896"/>
        <v>0</v>
      </c>
      <c r="BB1904" s="116">
        <f t="shared" si="897"/>
        <v>0</v>
      </c>
      <c r="BC1904" s="115">
        <f t="shared" ref="BC1904:BC1942" si="903">IFERROR(AY1904/$BB$5,0)</f>
        <v>0</v>
      </c>
      <c r="BD1904" s="116">
        <f t="shared" si="898"/>
        <v>0</v>
      </c>
      <c r="BE1904" s="120">
        <f t="shared" ref="BE1904:BE1942" si="904">AY1904+BD1904</f>
        <v>0</v>
      </c>
      <c r="BF1904" s="115">
        <f t="shared" ref="BF1904:BF1942" si="905">IFERROR(AZ1904/$BB$5,0)</f>
        <v>0</v>
      </c>
      <c r="BG1904" s="116">
        <f t="shared" si="899"/>
        <v>0</v>
      </c>
      <c r="BH1904" s="120">
        <f t="shared" ref="BH1904:BH1942" si="906">AZ1904+BG1904</f>
        <v>0</v>
      </c>
      <c r="BI1904" s="115">
        <f t="shared" ref="BI1904:BI1942" si="907">IFERROR(BA1904/$BB$5,0)</f>
        <v>0</v>
      </c>
      <c r="BJ1904" s="116">
        <f t="shared" si="900"/>
        <v>0</v>
      </c>
      <c r="BK1904" s="120">
        <f t="shared" ref="BK1904:BK1942" si="908">BA1904+BJ1904</f>
        <v>0</v>
      </c>
      <c r="BL1904" s="120">
        <f t="shared" ref="BL1904:BL1942" si="909">BE1904+BH1904+BK1904</f>
        <v>0</v>
      </c>
      <c r="BN1904" s="375">
        <f t="shared" si="901"/>
        <v>0</v>
      </c>
      <c r="BP1904" s="380"/>
      <c r="DH1904" s="102"/>
    </row>
    <row r="1905" spans="1:112" hidden="1">
      <c r="A1905" s="110"/>
      <c r="B1905" s="786" t="s">
        <v>1066</v>
      </c>
      <c r="C1905" s="786" t="s">
        <v>1066</v>
      </c>
      <c r="D1905" s="786" t="s">
        <v>1066</v>
      </c>
      <c r="E1905" s="786" t="s">
        <v>1066</v>
      </c>
      <c r="F1905" s="786" t="s">
        <v>1066</v>
      </c>
      <c r="G1905" s="786" t="s">
        <v>1066</v>
      </c>
      <c r="H1905" s="786" t="s">
        <v>1066</v>
      </c>
      <c r="I1905" s="786" t="s">
        <v>1066</v>
      </c>
      <c r="J1905" s="786" t="s">
        <v>1066</v>
      </c>
      <c r="K1905" s="786" t="s">
        <v>1066</v>
      </c>
      <c r="L1905" s="786" t="s">
        <v>1066</v>
      </c>
      <c r="M1905" s="786" t="s">
        <v>1066</v>
      </c>
      <c r="N1905" s="786" t="s">
        <v>1066</v>
      </c>
      <c r="O1905" s="786" t="s">
        <v>1066</v>
      </c>
      <c r="P1905" s="786" t="s">
        <v>1066</v>
      </c>
      <c r="Q1905" s="786" t="s">
        <v>1066</v>
      </c>
      <c r="R1905" s="787"/>
      <c r="S1905" s="787"/>
      <c r="T1905" s="788"/>
      <c r="U1905" s="787" t="s">
        <v>13</v>
      </c>
      <c r="V1905" s="787"/>
      <c r="W1905" s="783"/>
      <c r="X1905" s="789"/>
      <c r="Y1905" s="789"/>
      <c r="Z1905" s="781"/>
      <c r="AA1905" s="782"/>
      <c r="AB1905" s="783"/>
      <c r="AC1905" s="781">
        <v>100</v>
      </c>
      <c r="AD1905" s="782">
        <v>100</v>
      </c>
      <c r="AE1905" s="783">
        <v>100</v>
      </c>
      <c r="AF1905" s="784">
        <f t="shared" si="902"/>
        <v>0</v>
      </c>
      <c r="AG1905" s="784"/>
      <c r="AH1905" s="784"/>
      <c r="AI1905" s="784"/>
      <c r="AJ1905" s="784">
        <f t="shared" si="890"/>
        <v>0</v>
      </c>
      <c r="AK1905" s="784"/>
      <c r="AL1905" s="784"/>
      <c r="AM1905" s="784"/>
      <c r="AN1905" s="784">
        <f t="shared" si="891"/>
        <v>0</v>
      </c>
      <c r="AO1905" s="784"/>
      <c r="AP1905" s="784"/>
      <c r="AQ1905" s="784"/>
      <c r="AR1905" s="363"/>
      <c r="AS1905" s="785">
        <f t="shared" si="892"/>
        <v>0</v>
      </c>
      <c r="AT1905" s="785"/>
      <c r="AU1905" s="785"/>
      <c r="AV1905" s="785"/>
      <c r="AW1905" s="785">
        <f t="shared" si="893"/>
        <v>0</v>
      </c>
      <c r="AX1905" s="91"/>
      <c r="AY1905" s="116">
        <f t="shared" si="894"/>
        <v>0</v>
      </c>
      <c r="AZ1905" s="116">
        <f t="shared" si="895"/>
        <v>0</v>
      </c>
      <c r="BA1905" s="116">
        <f t="shared" si="896"/>
        <v>0</v>
      </c>
      <c r="BB1905" s="116">
        <f t="shared" si="897"/>
        <v>0</v>
      </c>
      <c r="BC1905" s="115">
        <f t="shared" si="903"/>
        <v>0</v>
      </c>
      <c r="BD1905" s="116">
        <f t="shared" si="898"/>
        <v>0</v>
      </c>
      <c r="BE1905" s="120">
        <f t="shared" si="904"/>
        <v>0</v>
      </c>
      <c r="BF1905" s="115">
        <f t="shared" si="905"/>
        <v>0</v>
      </c>
      <c r="BG1905" s="116">
        <f t="shared" si="899"/>
        <v>0</v>
      </c>
      <c r="BH1905" s="120">
        <f t="shared" si="906"/>
        <v>0</v>
      </c>
      <c r="BI1905" s="115">
        <f t="shared" si="907"/>
        <v>0</v>
      </c>
      <c r="BJ1905" s="116">
        <f t="shared" si="900"/>
        <v>0</v>
      </c>
      <c r="BK1905" s="120">
        <f t="shared" si="908"/>
        <v>0</v>
      </c>
      <c r="BL1905" s="120">
        <f t="shared" si="909"/>
        <v>0</v>
      </c>
      <c r="BN1905" s="375">
        <f t="shared" si="901"/>
        <v>0</v>
      </c>
      <c r="BP1905" s="380"/>
      <c r="DH1905" s="102"/>
    </row>
    <row r="1906" spans="1:112" hidden="1">
      <c r="A1906" s="110"/>
      <c r="B1906" s="786" t="s">
        <v>1067</v>
      </c>
      <c r="C1906" s="786" t="s">
        <v>1067</v>
      </c>
      <c r="D1906" s="786" t="s">
        <v>1067</v>
      </c>
      <c r="E1906" s="786" t="s">
        <v>1067</v>
      </c>
      <c r="F1906" s="786" t="s">
        <v>1067</v>
      </c>
      <c r="G1906" s="786" t="s">
        <v>1067</v>
      </c>
      <c r="H1906" s="786" t="s">
        <v>1067</v>
      </c>
      <c r="I1906" s="786" t="s">
        <v>1067</v>
      </c>
      <c r="J1906" s="786" t="s">
        <v>1067</v>
      </c>
      <c r="K1906" s="786" t="s">
        <v>1067</v>
      </c>
      <c r="L1906" s="786" t="s">
        <v>1067</v>
      </c>
      <c r="M1906" s="786" t="s">
        <v>1067</v>
      </c>
      <c r="N1906" s="786" t="s">
        <v>1067</v>
      </c>
      <c r="O1906" s="786" t="s">
        <v>1067</v>
      </c>
      <c r="P1906" s="786" t="s">
        <v>1067</v>
      </c>
      <c r="Q1906" s="786" t="s">
        <v>1067</v>
      </c>
      <c r="R1906" s="787"/>
      <c r="S1906" s="787"/>
      <c r="T1906" s="788"/>
      <c r="U1906" s="787" t="s">
        <v>13</v>
      </c>
      <c r="V1906" s="787"/>
      <c r="W1906" s="783"/>
      <c r="X1906" s="789"/>
      <c r="Y1906" s="789"/>
      <c r="Z1906" s="781"/>
      <c r="AA1906" s="782"/>
      <c r="AB1906" s="783"/>
      <c r="AC1906" s="781">
        <v>125</v>
      </c>
      <c r="AD1906" s="782">
        <v>125</v>
      </c>
      <c r="AE1906" s="783">
        <v>125</v>
      </c>
      <c r="AF1906" s="784">
        <f t="shared" si="902"/>
        <v>0</v>
      </c>
      <c r="AG1906" s="784"/>
      <c r="AH1906" s="784"/>
      <c r="AI1906" s="784"/>
      <c r="AJ1906" s="784">
        <f t="shared" si="890"/>
        <v>0</v>
      </c>
      <c r="AK1906" s="784"/>
      <c r="AL1906" s="784"/>
      <c r="AM1906" s="784"/>
      <c r="AN1906" s="784">
        <f t="shared" si="891"/>
        <v>0</v>
      </c>
      <c r="AO1906" s="784"/>
      <c r="AP1906" s="784"/>
      <c r="AQ1906" s="784"/>
      <c r="AR1906" s="363"/>
      <c r="AS1906" s="785">
        <f t="shared" si="892"/>
        <v>0</v>
      </c>
      <c r="AT1906" s="785"/>
      <c r="AU1906" s="785"/>
      <c r="AV1906" s="785"/>
      <c r="AW1906" s="785">
        <f t="shared" si="893"/>
        <v>0</v>
      </c>
      <c r="AX1906" s="91"/>
      <c r="AY1906" s="116">
        <f t="shared" si="894"/>
        <v>0</v>
      </c>
      <c r="AZ1906" s="116">
        <f t="shared" si="895"/>
        <v>0</v>
      </c>
      <c r="BA1906" s="116">
        <f t="shared" si="896"/>
        <v>0</v>
      </c>
      <c r="BB1906" s="116">
        <f t="shared" si="897"/>
        <v>0</v>
      </c>
      <c r="BC1906" s="115">
        <f t="shared" si="903"/>
        <v>0</v>
      </c>
      <c r="BD1906" s="116">
        <f t="shared" si="898"/>
        <v>0</v>
      </c>
      <c r="BE1906" s="120">
        <f t="shared" si="904"/>
        <v>0</v>
      </c>
      <c r="BF1906" s="115">
        <f t="shared" si="905"/>
        <v>0</v>
      </c>
      <c r="BG1906" s="116">
        <f t="shared" si="899"/>
        <v>0</v>
      </c>
      <c r="BH1906" s="120">
        <f t="shared" si="906"/>
        <v>0</v>
      </c>
      <c r="BI1906" s="115">
        <f t="shared" si="907"/>
        <v>0</v>
      </c>
      <c r="BJ1906" s="116">
        <f t="shared" si="900"/>
        <v>0</v>
      </c>
      <c r="BK1906" s="120">
        <f t="shared" si="908"/>
        <v>0</v>
      </c>
      <c r="BL1906" s="120">
        <f t="shared" si="909"/>
        <v>0</v>
      </c>
      <c r="BN1906" s="375">
        <f t="shared" si="901"/>
        <v>0</v>
      </c>
      <c r="BP1906" s="380"/>
      <c r="DH1906" s="102"/>
    </row>
    <row r="1907" spans="1:112" hidden="1">
      <c r="A1907" s="110"/>
      <c r="B1907" s="786"/>
      <c r="C1907" s="786"/>
      <c r="D1907" s="786"/>
      <c r="E1907" s="786"/>
      <c r="F1907" s="786"/>
      <c r="G1907" s="786"/>
      <c r="H1907" s="786"/>
      <c r="I1907" s="786"/>
      <c r="J1907" s="786"/>
      <c r="K1907" s="786"/>
      <c r="L1907" s="786"/>
      <c r="M1907" s="786"/>
      <c r="N1907" s="786"/>
      <c r="O1907" s="786"/>
      <c r="P1907" s="786"/>
      <c r="Q1907" s="786"/>
      <c r="R1907" s="787"/>
      <c r="S1907" s="787"/>
      <c r="T1907" s="788"/>
      <c r="U1907" s="787"/>
      <c r="V1907" s="787"/>
      <c r="W1907" s="783"/>
      <c r="X1907" s="789"/>
      <c r="Y1907" s="789"/>
      <c r="Z1907" s="781"/>
      <c r="AA1907" s="782"/>
      <c r="AB1907" s="783"/>
      <c r="AC1907" s="781"/>
      <c r="AD1907" s="782"/>
      <c r="AE1907" s="783"/>
      <c r="AF1907" s="784">
        <f t="shared" si="902"/>
        <v>0</v>
      </c>
      <c r="AG1907" s="784"/>
      <c r="AH1907" s="784"/>
      <c r="AI1907" s="784"/>
      <c r="AJ1907" s="784">
        <f t="shared" si="890"/>
        <v>0</v>
      </c>
      <c r="AK1907" s="784"/>
      <c r="AL1907" s="784"/>
      <c r="AM1907" s="784"/>
      <c r="AN1907" s="784">
        <f t="shared" si="891"/>
        <v>0</v>
      </c>
      <c r="AO1907" s="784"/>
      <c r="AP1907" s="784"/>
      <c r="AQ1907" s="784"/>
      <c r="AR1907" s="363"/>
      <c r="AS1907" s="785">
        <f t="shared" si="892"/>
        <v>0</v>
      </c>
      <c r="AT1907" s="785"/>
      <c r="AU1907" s="785"/>
      <c r="AV1907" s="785"/>
      <c r="AW1907" s="785">
        <f t="shared" si="893"/>
        <v>0</v>
      </c>
      <c r="AX1907" s="91"/>
      <c r="AY1907" s="116">
        <f t="shared" si="894"/>
        <v>0</v>
      </c>
      <c r="AZ1907" s="116">
        <f t="shared" si="895"/>
        <v>0</v>
      </c>
      <c r="BA1907" s="116">
        <f t="shared" si="896"/>
        <v>0</v>
      </c>
      <c r="BB1907" s="116">
        <f t="shared" si="897"/>
        <v>0</v>
      </c>
      <c r="BC1907" s="115">
        <f t="shared" si="903"/>
        <v>0</v>
      </c>
      <c r="BD1907" s="116">
        <f t="shared" si="898"/>
        <v>0</v>
      </c>
      <c r="BE1907" s="120">
        <f t="shared" si="904"/>
        <v>0</v>
      </c>
      <c r="BF1907" s="115">
        <f t="shared" si="905"/>
        <v>0</v>
      </c>
      <c r="BG1907" s="116">
        <f t="shared" si="899"/>
        <v>0</v>
      </c>
      <c r="BH1907" s="120">
        <f t="shared" si="906"/>
        <v>0</v>
      </c>
      <c r="BI1907" s="115">
        <f t="shared" si="907"/>
        <v>0</v>
      </c>
      <c r="BJ1907" s="116">
        <f t="shared" si="900"/>
        <v>0</v>
      </c>
      <c r="BK1907" s="120">
        <f t="shared" si="908"/>
        <v>0</v>
      </c>
      <c r="BL1907" s="120">
        <f t="shared" si="909"/>
        <v>0</v>
      </c>
      <c r="BN1907" s="375">
        <f t="shared" si="901"/>
        <v>0</v>
      </c>
      <c r="BP1907" s="380"/>
      <c r="DH1907" s="102"/>
    </row>
    <row r="1908" spans="1:112" hidden="1">
      <c r="A1908" s="110"/>
      <c r="B1908" s="786"/>
      <c r="C1908" s="786"/>
      <c r="D1908" s="786"/>
      <c r="E1908" s="786"/>
      <c r="F1908" s="786"/>
      <c r="G1908" s="786"/>
      <c r="H1908" s="786"/>
      <c r="I1908" s="786"/>
      <c r="J1908" s="786"/>
      <c r="K1908" s="786"/>
      <c r="L1908" s="786"/>
      <c r="M1908" s="786"/>
      <c r="N1908" s="786"/>
      <c r="O1908" s="786"/>
      <c r="P1908" s="786"/>
      <c r="Q1908" s="786"/>
      <c r="R1908" s="787"/>
      <c r="S1908" s="787"/>
      <c r="T1908" s="788"/>
      <c r="U1908" s="787"/>
      <c r="V1908" s="787"/>
      <c r="W1908" s="783"/>
      <c r="X1908" s="789"/>
      <c r="Y1908" s="789"/>
      <c r="Z1908" s="781"/>
      <c r="AA1908" s="782"/>
      <c r="AB1908" s="783"/>
      <c r="AC1908" s="781"/>
      <c r="AD1908" s="782"/>
      <c r="AE1908" s="783"/>
      <c r="AF1908" s="784">
        <f t="shared" si="902"/>
        <v>0</v>
      </c>
      <c r="AG1908" s="784"/>
      <c r="AH1908" s="784"/>
      <c r="AI1908" s="784"/>
      <c r="AJ1908" s="784">
        <f t="shared" si="890"/>
        <v>0</v>
      </c>
      <c r="AK1908" s="784"/>
      <c r="AL1908" s="784"/>
      <c r="AM1908" s="784"/>
      <c r="AN1908" s="784">
        <f t="shared" si="891"/>
        <v>0</v>
      </c>
      <c r="AO1908" s="784"/>
      <c r="AP1908" s="784"/>
      <c r="AQ1908" s="784"/>
      <c r="AR1908" s="363"/>
      <c r="AS1908" s="785">
        <f t="shared" si="892"/>
        <v>0</v>
      </c>
      <c r="AT1908" s="785"/>
      <c r="AU1908" s="785"/>
      <c r="AV1908" s="785"/>
      <c r="AW1908" s="785">
        <f t="shared" si="893"/>
        <v>0</v>
      </c>
      <c r="AX1908" s="91"/>
      <c r="AY1908" s="116">
        <f t="shared" si="894"/>
        <v>0</v>
      </c>
      <c r="AZ1908" s="116">
        <f t="shared" si="895"/>
        <v>0</v>
      </c>
      <c r="BA1908" s="116">
        <f t="shared" si="896"/>
        <v>0</v>
      </c>
      <c r="BB1908" s="116">
        <f t="shared" si="897"/>
        <v>0</v>
      </c>
      <c r="BC1908" s="115">
        <f t="shared" si="903"/>
        <v>0</v>
      </c>
      <c r="BD1908" s="116">
        <f t="shared" si="898"/>
        <v>0</v>
      </c>
      <c r="BE1908" s="120">
        <f t="shared" si="904"/>
        <v>0</v>
      </c>
      <c r="BF1908" s="115">
        <f t="shared" si="905"/>
        <v>0</v>
      </c>
      <c r="BG1908" s="116">
        <f t="shared" si="899"/>
        <v>0</v>
      </c>
      <c r="BH1908" s="120">
        <f t="shared" si="906"/>
        <v>0</v>
      </c>
      <c r="BI1908" s="115">
        <f t="shared" si="907"/>
        <v>0</v>
      </c>
      <c r="BJ1908" s="116">
        <f t="shared" si="900"/>
        <v>0</v>
      </c>
      <c r="BK1908" s="120">
        <f t="shared" si="908"/>
        <v>0</v>
      </c>
      <c r="BL1908" s="120">
        <f t="shared" si="909"/>
        <v>0</v>
      </c>
      <c r="BN1908" s="375">
        <f t="shared" si="901"/>
        <v>0</v>
      </c>
      <c r="BP1908" s="380"/>
      <c r="DH1908" s="102"/>
    </row>
    <row r="1909" spans="1:112" hidden="1">
      <c r="A1909" s="110"/>
      <c r="B1909" s="786"/>
      <c r="C1909" s="786"/>
      <c r="D1909" s="786"/>
      <c r="E1909" s="786"/>
      <c r="F1909" s="786"/>
      <c r="G1909" s="786"/>
      <c r="H1909" s="786"/>
      <c r="I1909" s="786"/>
      <c r="J1909" s="786"/>
      <c r="K1909" s="786"/>
      <c r="L1909" s="786"/>
      <c r="M1909" s="786"/>
      <c r="N1909" s="786"/>
      <c r="O1909" s="786"/>
      <c r="P1909" s="786"/>
      <c r="Q1909" s="786"/>
      <c r="R1909" s="787"/>
      <c r="S1909" s="787"/>
      <c r="T1909" s="788"/>
      <c r="U1909" s="787"/>
      <c r="V1909" s="787"/>
      <c r="W1909" s="783"/>
      <c r="X1909" s="789"/>
      <c r="Y1909" s="789"/>
      <c r="Z1909" s="781"/>
      <c r="AA1909" s="782"/>
      <c r="AB1909" s="783"/>
      <c r="AC1909" s="781"/>
      <c r="AD1909" s="782"/>
      <c r="AE1909" s="783"/>
      <c r="AF1909" s="784">
        <f t="shared" si="902"/>
        <v>0</v>
      </c>
      <c r="AG1909" s="784"/>
      <c r="AH1909" s="784"/>
      <c r="AI1909" s="784"/>
      <c r="AJ1909" s="784">
        <f t="shared" si="890"/>
        <v>0</v>
      </c>
      <c r="AK1909" s="784"/>
      <c r="AL1909" s="784"/>
      <c r="AM1909" s="784"/>
      <c r="AN1909" s="784">
        <f t="shared" si="891"/>
        <v>0</v>
      </c>
      <c r="AO1909" s="784"/>
      <c r="AP1909" s="784"/>
      <c r="AQ1909" s="784"/>
      <c r="AR1909" s="363"/>
      <c r="AS1909" s="785">
        <f t="shared" si="892"/>
        <v>0</v>
      </c>
      <c r="AT1909" s="785"/>
      <c r="AU1909" s="785"/>
      <c r="AV1909" s="785"/>
      <c r="AW1909" s="785">
        <f t="shared" si="893"/>
        <v>0</v>
      </c>
      <c r="AX1909" s="91"/>
      <c r="AY1909" s="116">
        <f t="shared" si="894"/>
        <v>0</v>
      </c>
      <c r="AZ1909" s="116">
        <f t="shared" si="895"/>
        <v>0</v>
      </c>
      <c r="BA1909" s="116">
        <f t="shared" si="896"/>
        <v>0</v>
      </c>
      <c r="BB1909" s="116">
        <f t="shared" si="897"/>
        <v>0</v>
      </c>
      <c r="BC1909" s="115">
        <f t="shared" si="903"/>
        <v>0</v>
      </c>
      <c r="BD1909" s="116">
        <f t="shared" si="898"/>
        <v>0</v>
      </c>
      <c r="BE1909" s="120">
        <f t="shared" si="904"/>
        <v>0</v>
      </c>
      <c r="BF1909" s="115">
        <f t="shared" si="905"/>
        <v>0</v>
      </c>
      <c r="BG1909" s="116">
        <f t="shared" si="899"/>
        <v>0</v>
      </c>
      <c r="BH1909" s="120">
        <f t="shared" si="906"/>
        <v>0</v>
      </c>
      <c r="BI1909" s="115">
        <f t="shared" si="907"/>
        <v>0</v>
      </c>
      <c r="BJ1909" s="116">
        <f t="shared" si="900"/>
        <v>0</v>
      </c>
      <c r="BK1909" s="120">
        <f t="shared" si="908"/>
        <v>0</v>
      </c>
      <c r="BL1909" s="120">
        <f t="shared" si="909"/>
        <v>0</v>
      </c>
      <c r="BN1909" s="375">
        <f t="shared" si="901"/>
        <v>0</v>
      </c>
      <c r="BP1909" s="380"/>
      <c r="DH1909" s="102"/>
    </row>
    <row r="1910" spans="1:112" hidden="1">
      <c r="A1910" s="110"/>
      <c r="B1910" s="786"/>
      <c r="C1910" s="786"/>
      <c r="D1910" s="786"/>
      <c r="E1910" s="786"/>
      <c r="F1910" s="786"/>
      <c r="G1910" s="786"/>
      <c r="H1910" s="786"/>
      <c r="I1910" s="786"/>
      <c r="J1910" s="786"/>
      <c r="K1910" s="786"/>
      <c r="L1910" s="786"/>
      <c r="M1910" s="786"/>
      <c r="N1910" s="786"/>
      <c r="O1910" s="786"/>
      <c r="P1910" s="786"/>
      <c r="Q1910" s="786"/>
      <c r="R1910" s="787"/>
      <c r="S1910" s="787"/>
      <c r="T1910" s="788"/>
      <c r="U1910" s="787"/>
      <c r="V1910" s="787"/>
      <c r="W1910" s="783"/>
      <c r="X1910" s="789"/>
      <c r="Y1910" s="789"/>
      <c r="Z1910" s="781"/>
      <c r="AA1910" s="782"/>
      <c r="AB1910" s="783"/>
      <c r="AC1910" s="781"/>
      <c r="AD1910" s="782"/>
      <c r="AE1910" s="783"/>
      <c r="AF1910" s="784">
        <f t="shared" si="902"/>
        <v>0</v>
      </c>
      <c r="AG1910" s="784"/>
      <c r="AH1910" s="784"/>
      <c r="AI1910" s="784"/>
      <c r="AJ1910" s="784">
        <f t="shared" si="890"/>
        <v>0</v>
      </c>
      <c r="AK1910" s="784"/>
      <c r="AL1910" s="784"/>
      <c r="AM1910" s="784"/>
      <c r="AN1910" s="784">
        <f t="shared" si="891"/>
        <v>0</v>
      </c>
      <c r="AO1910" s="784"/>
      <c r="AP1910" s="784"/>
      <c r="AQ1910" s="784"/>
      <c r="AR1910" s="363"/>
      <c r="AS1910" s="785">
        <f t="shared" si="892"/>
        <v>0</v>
      </c>
      <c r="AT1910" s="785"/>
      <c r="AU1910" s="785"/>
      <c r="AV1910" s="785"/>
      <c r="AW1910" s="785">
        <f t="shared" si="893"/>
        <v>0</v>
      </c>
      <c r="AX1910" s="91"/>
      <c r="AY1910" s="116">
        <f t="shared" si="894"/>
        <v>0</v>
      </c>
      <c r="AZ1910" s="116">
        <f t="shared" si="895"/>
        <v>0</v>
      </c>
      <c r="BA1910" s="116">
        <f t="shared" si="896"/>
        <v>0</v>
      </c>
      <c r="BB1910" s="116">
        <f t="shared" si="897"/>
        <v>0</v>
      </c>
      <c r="BC1910" s="115">
        <f t="shared" si="903"/>
        <v>0</v>
      </c>
      <c r="BD1910" s="116">
        <f t="shared" si="898"/>
        <v>0</v>
      </c>
      <c r="BE1910" s="120">
        <f t="shared" si="904"/>
        <v>0</v>
      </c>
      <c r="BF1910" s="115">
        <f t="shared" si="905"/>
        <v>0</v>
      </c>
      <c r="BG1910" s="116">
        <f t="shared" si="899"/>
        <v>0</v>
      </c>
      <c r="BH1910" s="120">
        <f t="shared" si="906"/>
        <v>0</v>
      </c>
      <c r="BI1910" s="115">
        <f t="shared" si="907"/>
        <v>0</v>
      </c>
      <c r="BJ1910" s="116">
        <f t="shared" si="900"/>
        <v>0</v>
      </c>
      <c r="BK1910" s="120">
        <f t="shared" si="908"/>
        <v>0</v>
      </c>
      <c r="BL1910" s="120">
        <f t="shared" si="909"/>
        <v>0</v>
      </c>
      <c r="BN1910" s="375">
        <f t="shared" si="901"/>
        <v>0</v>
      </c>
      <c r="BP1910" s="380"/>
      <c r="DH1910" s="102"/>
    </row>
    <row r="1911" spans="1:112" hidden="1">
      <c r="A1911" s="110"/>
      <c r="B1911" s="786"/>
      <c r="C1911" s="786"/>
      <c r="D1911" s="786"/>
      <c r="E1911" s="786"/>
      <c r="F1911" s="786"/>
      <c r="G1911" s="786"/>
      <c r="H1911" s="786"/>
      <c r="I1911" s="786"/>
      <c r="J1911" s="786"/>
      <c r="K1911" s="786"/>
      <c r="L1911" s="786"/>
      <c r="M1911" s="786"/>
      <c r="N1911" s="786"/>
      <c r="O1911" s="786"/>
      <c r="P1911" s="786"/>
      <c r="Q1911" s="786"/>
      <c r="R1911" s="787"/>
      <c r="S1911" s="787"/>
      <c r="T1911" s="788"/>
      <c r="U1911" s="787"/>
      <c r="V1911" s="787"/>
      <c r="W1911" s="783"/>
      <c r="X1911" s="789"/>
      <c r="Y1911" s="789"/>
      <c r="Z1911" s="781"/>
      <c r="AA1911" s="782"/>
      <c r="AB1911" s="783"/>
      <c r="AC1911" s="781"/>
      <c r="AD1911" s="782"/>
      <c r="AE1911" s="783"/>
      <c r="AF1911" s="784">
        <f t="shared" si="902"/>
        <v>0</v>
      </c>
      <c r="AG1911" s="784"/>
      <c r="AH1911" s="784"/>
      <c r="AI1911" s="784"/>
      <c r="AJ1911" s="784">
        <f t="shared" si="890"/>
        <v>0</v>
      </c>
      <c r="AK1911" s="784"/>
      <c r="AL1911" s="784"/>
      <c r="AM1911" s="784"/>
      <c r="AN1911" s="784">
        <f t="shared" si="891"/>
        <v>0</v>
      </c>
      <c r="AO1911" s="784"/>
      <c r="AP1911" s="784"/>
      <c r="AQ1911" s="784"/>
      <c r="AR1911" s="363"/>
      <c r="AS1911" s="785">
        <f t="shared" si="892"/>
        <v>0</v>
      </c>
      <c r="AT1911" s="785"/>
      <c r="AU1911" s="785"/>
      <c r="AV1911" s="785"/>
      <c r="AW1911" s="785">
        <f t="shared" si="893"/>
        <v>0</v>
      </c>
      <c r="AX1911" s="91"/>
      <c r="AY1911" s="116">
        <f t="shared" si="894"/>
        <v>0</v>
      </c>
      <c r="AZ1911" s="116">
        <f t="shared" si="895"/>
        <v>0</v>
      </c>
      <c r="BA1911" s="116">
        <f t="shared" si="896"/>
        <v>0</v>
      </c>
      <c r="BB1911" s="116">
        <f t="shared" si="897"/>
        <v>0</v>
      </c>
      <c r="BC1911" s="115">
        <f t="shared" si="903"/>
        <v>0</v>
      </c>
      <c r="BD1911" s="116">
        <f t="shared" si="898"/>
        <v>0</v>
      </c>
      <c r="BE1911" s="120">
        <f t="shared" si="904"/>
        <v>0</v>
      </c>
      <c r="BF1911" s="115">
        <f t="shared" si="905"/>
        <v>0</v>
      </c>
      <c r="BG1911" s="116">
        <f t="shared" si="899"/>
        <v>0</v>
      </c>
      <c r="BH1911" s="120">
        <f t="shared" si="906"/>
        <v>0</v>
      </c>
      <c r="BI1911" s="115">
        <f t="shared" si="907"/>
        <v>0</v>
      </c>
      <c r="BJ1911" s="116">
        <f t="shared" si="900"/>
        <v>0</v>
      </c>
      <c r="BK1911" s="120">
        <f t="shared" si="908"/>
        <v>0</v>
      </c>
      <c r="BL1911" s="120">
        <f t="shared" si="909"/>
        <v>0</v>
      </c>
      <c r="BN1911" s="375">
        <f t="shared" si="901"/>
        <v>0</v>
      </c>
      <c r="BP1911" s="380"/>
      <c r="DH1911" s="102"/>
    </row>
    <row r="1912" spans="1:112" hidden="1">
      <c r="A1912" s="110"/>
      <c r="B1912" s="786"/>
      <c r="C1912" s="786"/>
      <c r="D1912" s="786"/>
      <c r="E1912" s="786"/>
      <c r="F1912" s="786"/>
      <c r="G1912" s="786"/>
      <c r="H1912" s="786"/>
      <c r="I1912" s="786"/>
      <c r="J1912" s="786"/>
      <c r="K1912" s="786"/>
      <c r="L1912" s="786"/>
      <c r="M1912" s="786"/>
      <c r="N1912" s="786"/>
      <c r="O1912" s="786"/>
      <c r="P1912" s="786"/>
      <c r="Q1912" s="786"/>
      <c r="R1912" s="787"/>
      <c r="S1912" s="787"/>
      <c r="T1912" s="788"/>
      <c r="U1912" s="787"/>
      <c r="V1912" s="787"/>
      <c r="W1912" s="783"/>
      <c r="X1912" s="789"/>
      <c r="Y1912" s="789"/>
      <c r="Z1912" s="781"/>
      <c r="AA1912" s="782"/>
      <c r="AB1912" s="783"/>
      <c r="AC1912" s="781"/>
      <c r="AD1912" s="782"/>
      <c r="AE1912" s="783"/>
      <c r="AF1912" s="784">
        <f t="shared" si="902"/>
        <v>0</v>
      </c>
      <c r="AG1912" s="784"/>
      <c r="AH1912" s="784"/>
      <c r="AI1912" s="784"/>
      <c r="AJ1912" s="784">
        <f t="shared" si="890"/>
        <v>0</v>
      </c>
      <c r="AK1912" s="784"/>
      <c r="AL1912" s="784"/>
      <c r="AM1912" s="784"/>
      <c r="AN1912" s="784">
        <f t="shared" si="891"/>
        <v>0</v>
      </c>
      <c r="AO1912" s="784"/>
      <c r="AP1912" s="784"/>
      <c r="AQ1912" s="784"/>
      <c r="AR1912" s="363"/>
      <c r="AS1912" s="785">
        <f t="shared" si="892"/>
        <v>0</v>
      </c>
      <c r="AT1912" s="785"/>
      <c r="AU1912" s="785"/>
      <c r="AV1912" s="785"/>
      <c r="AW1912" s="785">
        <f t="shared" si="893"/>
        <v>0</v>
      </c>
      <c r="AX1912" s="91"/>
      <c r="AY1912" s="116">
        <f t="shared" si="894"/>
        <v>0</v>
      </c>
      <c r="AZ1912" s="116">
        <f t="shared" si="895"/>
        <v>0</v>
      </c>
      <c r="BA1912" s="116">
        <f t="shared" si="896"/>
        <v>0</v>
      </c>
      <c r="BB1912" s="116">
        <f t="shared" si="897"/>
        <v>0</v>
      </c>
      <c r="BC1912" s="115">
        <f t="shared" si="903"/>
        <v>0</v>
      </c>
      <c r="BD1912" s="116">
        <f t="shared" si="898"/>
        <v>0</v>
      </c>
      <c r="BE1912" s="120">
        <f t="shared" si="904"/>
        <v>0</v>
      </c>
      <c r="BF1912" s="115">
        <f t="shared" si="905"/>
        <v>0</v>
      </c>
      <c r="BG1912" s="116">
        <f t="shared" si="899"/>
        <v>0</v>
      </c>
      <c r="BH1912" s="120">
        <f t="shared" si="906"/>
        <v>0</v>
      </c>
      <c r="BI1912" s="115">
        <f t="shared" si="907"/>
        <v>0</v>
      </c>
      <c r="BJ1912" s="116">
        <f t="shared" si="900"/>
        <v>0</v>
      </c>
      <c r="BK1912" s="120">
        <f t="shared" si="908"/>
        <v>0</v>
      </c>
      <c r="BL1912" s="120">
        <f t="shared" si="909"/>
        <v>0</v>
      </c>
      <c r="BN1912" s="375">
        <f t="shared" si="901"/>
        <v>0</v>
      </c>
      <c r="BP1912" s="380"/>
      <c r="DH1912" s="102"/>
    </row>
    <row r="1913" spans="1:112" hidden="1">
      <c r="A1913" s="110"/>
      <c r="B1913" s="786"/>
      <c r="C1913" s="786"/>
      <c r="D1913" s="786"/>
      <c r="E1913" s="786"/>
      <c r="F1913" s="786"/>
      <c r="G1913" s="786"/>
      <c r="H1913" s="786"/>
      <c r="I1913" s="786"/>
      <c r="J1913" s="786"/>
      <c r="K1913" s="786"/>
      <c r="L1913" s="786"/>
      <c r="M1913" s="786"/>
      <c r="N1913" s="786"/>
      <c r="O1913" s="786"/>
      <c r="P1913" s="786"/>
      <c r="Q1913" s="786"/>
      <c r="R1913" s="787"/>
      <c r="S1913" s="787"/>
      <c r="T1913" s="788"/>
      <c r="U1913" s="787"/>
      <c r="V1913" s="787"/>
      <c r="W1913" s="783"/>
      <c r="X1913" s="789"/>
      <c r="Y1913" s="789"/>
      <c r="Z1913" s="781"/>
      <c r="AA1913" s="782"/>
      <c r="AB1913" s="783"/>
      <c r="AC1913" s="781"/>
      <c r="AD1913" s="782"/>
      <c r="AE1913" s="783"/>
      <c r="AF1913" s="784">
        <f t="shared" si="902"/>
        <v>0</v>
      </c>
      <c r="AG1913" s="784"/>
      <c r="AH1913" s="784"/>
      <c r="AI1913" s="784"/>
      <c r="AJ1913" s="784">
        <f t="shared" si="890"/>
        <v>0</v>
      </c>
      <c r="AK1913" s="784"/>
      <c r="AL1913" s="784"/>
      <c r="AM1913" s="784"/>
      <c r="AN1913" s="784">
        <f t="shared" si="891"/>
        <v>0</v>
      </c>
      <c r="AO1913" s="784"/>
      <c r="AP1913" s="784"/>
      <c r="AQ1913" s="784"/>
      <c r="AR1913" s="363"/>
      <c r="AS1913" s="785">
        <f t="shared" si="892"/>
        <v>0</v>
      </c>
      <c r="AT1913" s="785"/>
      <c r="AU1913" s="785"/>
      <c r="AV1913" s="785"/>
      <c r="AW1913" s="785">
        <f t="shared" si="893"/>
        <v>0</v>
      </c>
      <c r="AX1913" s="91"/>
      <c r="AY1913" s="116">
        <f t="shared" si="894"/>
        <v>0</v>
      </c>
      <c r="AZ1913" s="116">
        <f t="shared" si="895"/>
        <v>0</v>
      </c>
      <c r="BA1913" s="116">
        <f t="shared" si="896"/>
        <v>0</v>
      </c>
      <c r="BB1913" s="116">
        <f t="shared" si="897"/>
        <v>0</v>
      </c>
      <c r="BC1913" s="115">
        <f t="shared" si="903"/>
        <v>0</v>
      </c>
      <c r="BD1913" s="116">
        <f t="shared" si="898"/>
        <v>0</v>
      </c>
      <c r="BE1913" s="120">
        <f t="shared" si="904"/>
        <v>0</v>
      </c>
      <c r="BF1913" s="115">
        <f t="shared" si="905"/>
        <v>0</v>
      </c>
      <c r="BG1913" s="116">
        <f t="shared" si="899"/>
        <v>0</v>
      </c>
      <c r="BH1913" s="120">
        <f t="shared" si="906"/>
        <v>0</v>
      </c>
      <c r="BI1913" s="115">
        <f t="shared" si="907"/>
        <v>0</v>
      </c>
      <c r="BJ1913" s="116">
        <f t="shared" si="900"/>
        <v>0</v>
      </c>
      <c r="BK1913" s="120">
        <f t="shared" si="908"/>
        <v>0</v>
      </c>
      <c r="BL1913" s="120">
        <f t="shared" si="909"/>
        <v>0</v>
      </c>
      <c r="BN1913" s="375">
        <f t="shared" si="901"/>
        <v>0</v>
      </c>
      <c r="BP1913" s="380"/>
      <c r="DH1913" s="102"/>
    </row>
    <row r="1914" spans="1:112" hidden="1">
      <c r="A1914" s="110"/>
      <c r="B1914" s="786"/>
      <c r="C1914" s="786"/>
      <c r="D1914" s="786"/>
      <c r="E1914" s="786"/>
      <c r="F1914" s="786"/>
      <c r="G1914" s="786"/>
      <c r="H1914" s="786"/>
      <c r="I1914" s="786"/>
      <c r="J1914" s="786"/>
      <c r="K1914" s="786"/>
      <c r="L1914" s="786"/>
      <c r="M1914" s="786"/>
      <c r="N1914" s="786"/>
      <c r="O1914" s="786"/>
      <c r="P1914" s="786"/>
      <c r="Q1914" s="786"/>
      <c r="R1914" s="787"/>
      <c r="S1914" s="787"/>
      <c r="T1914" s="788"/>
      <c r="U1914" s="787"/>
      <c r="V1914" s="787"/>
      <c r="W1914" s="783"/>
      <c r="X1914" s="789"/>
      <c r="Y1914" s="789"/>
      <c r="Z1914" s="781"/>
      <c r="AA1914" s="782"/>
      <c r="AB1914" s="783"/>
      <c r="AC1914" s="781"/>
      <c r="AD1914" s="782"/>
      <c r="AE1914" s="783"/>
      <c r="AF1914" s="784">
        <f t="shared" si="902"/>
        <v>0</v>
      </c>
      <c r="AG1914" s="784"/>
      <c r="AH1914" s="784"/>
      <c r="AI1914" s="784"/>
      <c r="AJ1914" s="784">
        <f t="shared" si="890"/>
        <v>0</v>
      </c>
      <c r="AK1914" s="784"/>
      <c r="AL1914" s="784"/>
      <c r="AM1914" s="784"/>
      <c r="AN1914" s="784">
        <f t="shared" si="891"/>
        <v>0</v>
      </c>
      <c r="AO1914" s="784"/>
      <c r="AP1914" s="784"/>
      <c r="AQ1914" s="784"/>
      <c r="AR1914" s="363"/>
      <c r="AS1914" s="785">
        <f t="shared" si="892"/>
        <v>0</v>
      </c>
      <c r="AT1914" s="785"/>
      <c r="AU1914" s="785"/>
      <c r="AV1914" s="785"/>
      <c r="AW1914" s="785">
        <f t="shared" si="893"/>
        <v>0</v>
      </c>
      <c r="AX1914" s="91"/>
      <c r="AY1914" s="116">
        <f t="shared" si="894"/>
        <v>0</v>
      </c>
      <c r="AZ1914" s="116">
        <f t="shared" si="895"/>
        <v>0</v>
      </c>
      <c r="BA1914" s="116">
        <f t="shared" si="896"/>
        <v>0</v>
      </c>
      <c r="BB1914" s="116">
        <f t="shared" si="897"/>
        <v>0</v>
      </c>
      <c r="BC1914" s="115">
        <f t="shared" si="903"/>
        <v>0</v>
      </c>
      <c r="BD1914" s="116">
        <f t="shared" si="898"/>
        <v>0</v>
      </c>
      <c r="BE1914" s="120">
        <f t="shared" si="904"/>
        <v>0</v>
      </c>
      <c r="BF1914" s="115">
        <f t="shared" si="905"/>
        <v>0</v>
      </c>
      <c r="BG1914" s="116">
        <f t="shared" si="899"/>
        <v>0</v>
      </c>
      <c r="BH1914" s="120">
        <f t="shared" si="906"/>
        <v>0</v>
      </c>
      <c r="BI1914" s="115">
        <f t="shared" si="907"/>
        <v>0</v>
      </c>
      <c r="BJ1914" s="116">
        <f t="shared" si="900"/>
        <v>0</v>
      </c>
      <c r="BK1914" s="120">
        <f t="shared" si="908"/>
        <v>0</v>
      </c>
      <c r="BL1914" s="120">
        <f t="shared" si="909"/>
        <v>0</v>
      </c>
      <c r="BN1914" s="375">
        <f t="shared" si="901"/>
        <v>0</v>
      </c>
      <c r="BP1914" s="380"/>
      <c r="DH1914" s="102"/>
    </row>
    <row r="1915" spans="1:112" hidden="1">
      <c r="A1915" s="110"/>
      <c r="B1915" s="786"/>
      <c r="C1915" s="786"/>
      <c r="D1915" s="786"/>
      <c r="E1915" s="786"/>
      <c r="F1915" s="786"/>
      <c r="G1915" s="786"/>
      <c r="H1915" s="786"/>
      <c r="I1915" s="786"/>
      <c r="J1915" s="786"/>
      <c r="K1915" s="786"/>
      <c r="L1915" s="786"/>
      <c r="M1915" s="786"/>
      <c r="N1915" s="786"/>
      <c r="O1915" s="786"/>
      <c r="P1915" s="786"/>
      <c r="Q1915" s="786"/>
      <c r="R1915" s="787"/>
      <c r="S1915" s="787"/>
      <c r="T1915" s="788"/>
      <c r="U1915" s="787"/>
      <c r="V1915" s="787"/>
      <c r="W1915" s="783"/>
      <c r="X1915" s="789"/>
      <c r="Y1915" s="789"/>
      <c r="Z1915" s="781"/>
      <c r="AA1915" s="782"/>
      <c r="AB1915" s="783"/>
      <c r="AC1915" s="781"/>
      <c r="AD1915" s="782"/>
      <c r="AE1915" s="783"/>
      <c r="AF1915" s="784">
        <f t="shared" si="902"/>
        <v>0</v>
      </c>
      <c r="AG1915" s="784"/>
      <c r="AH1915" s="784"/>
      <c r="AI1915" s="784"/>
      <c r="AJ1915" s="784">
        <f t="shared" si="890"/>
        <v>0</v>
      </c>
      <c r="AK1915" s="784"/>
      <c r="AL1915" s="784"/>
      <c r="AM1915" s="784"/>
      <c r="AN1915" s="784">
        <f t="shared" si="891"/>
        <v>0</v>
      </c>
      <c r="AO1915" s="784"/>
      <c r="AP1915" s="784"/>
      <c r="AQ1915" s="784"/>
      <c r="AR1915" s="363"/>
      <c r="AS1915" s="785">
        <f t="shared" si="892"/>
        <v>0</v>
      </c>
      <c r="AT1915" s="785"/>
      <c r="AU1915" s="785"/>
      <c r="AV1915" s="785"/>
      <c r="AW1915" s="785">
        <f t="shared" si="893"/>
        <v>0</v>
      </c>
      <c r="AX1915" s="91"/>
      <c r="AY1915" s="116">
        <f t="shared" si="894"/>
        <v>0</v>
      </c>
      <c r="AZ1915" s="116">
        <f t="shared" si="895"/>
        <v>0</v>
      </c>
      <c r="BA1915" s="116">
        <f t="shared" si="896"/>
        <v>0</v>
      </c>
      <c r="BB1915" s="116">
        <f t="shared" si="897"/>
        <v>0</v>
      </c>
      <c r="BC1915" s="115">
        <f t="shared" si="903"/>
        <v>0</v>
      </c>
      <c r="BD1915" s="116">
        <f t="shared" si="898"/>
        <v>0</v>
      </c>
      <c r="BE1915" s="120">
        <f t="shared" si="904"/>
        <v>0</v>
      </c>
      <c r="BF1915" s="115">
        <f t="shared" si="905"/>
        <v>0</v>
      </c>
      <c r="BG1915" s="116">
        <f t="shared" si="899"/>
        <v>0</v>
      </c>
      <c r="BH1915" s="120">
        <f t="shared" si="906"/>
        <v>0</v>
      </c>
      <c r="BI1915" s="115">
        <f t="shared" si="907"/>
        <v>0</v>
      </c>
      <c r="BJ1915" s="116">
        <f t="shared" si="900"/>
        <v>0</v>
      </c>
      <c r="BK1915" s="120">
        <f t="shared" si="908"/>
        <v>0</v>
      </c>
      <c r="BL1915" s="120">
        <f t="shared" si="909"/>
        <v>0</v>
      </c>
      <c r="BN1915" s="375">
        <f t="shared" si="901"/>
        <v>0</v>
      </c>
      <c r="BP1915" s="380"/>
      <c r="DH1915" s="102"/>
    </row>
    <row r="1916" spans="1:112" hidden="1">
      <c r="A1916" s="110"/>
      <c r="B1916" s="786"/>
      <c r="C1916" s="786"/>
      <c r="D1916" s="786"/>
      <c r="E1916" s="786"/>
      <c r="F1916" s="786"/>
      <c r="G1916" s="786"/>
      <c r="H1916" s="786"/>
      <c r="I1916" s="786"/>
      <c r="J1916" s="786"/>
      <c r="K1916" s="786"/>
      <c r="L1916" s="786"/>
      <c r="M1916" s="786"/>
      <c r="N1916" s="786"/>
      <c r="O1916" s="786"/>
      <c r="P1916" s="786"/>
      <c r="Q1916" s="786"/>
      <c r="R1916" s="787"/>
      <c r="S1916" s="787"/>
      <c r="T1916" s="788"/>
      <c r="U1916" s="787"/>
      <c r="V1916" s="787"/>
      <c r="W1916" s="783"/>
      <c r="X1916" s="789"/>
      <c r="Y1916" s="789"/>
      <c r="Z1916" s="781"/>
      <c r="AA1916" s="782"/>
      <c r="AB1916" s="783"/>
      <c r="AC1916" s="781"/>
      <c r="AD1916" s="782"/>
      <c r="AE1916" s="783"/>
      <c r="AF1916" s="784">
        <f t="shared" si="902"/>
        <v>0</v>
      </c>
      <c r="AG1916" s="784"/>
      <c r="AH1916" s="784"/>
      <c r="AI1916" s="784"/>
      <c r="AJ1916" s="784">
        <f t="shared" si="890"/>
        <v>0</v>
      </c>
      <c r="AK1916" s="784"/>
      <c r="AL1916" s="784"/>
      <c r="AM1916" s="784"/>
      <c r="AN1916" s="784">
        <f t="shared" si="891"/>
        <v>0</v>
      </c>
      <c r="AO1916" s="784"/>
      <c r="AP1916" s="784"/>
      <c r="AQ1916" s="784"/>
      <c r="AR1916" s="363"/>
      <c r="AS1916" s="785">
        <f t="shared" si="892"/>
        <v>0</v>
      </c>
      <c r="AT1916" s="785"/>
      <c r="AU1916" s="785"/>
      <c r="AV1916" s="785"/>
      <c r="AW1916" s="785">
        <f t="shared" si="893"/>
        <v>0</v>
      </c>
      <c r="AX1916" s="91"/>
      <c r="AY1916" s="116">
        <f t="shared" si="894"/>
        <v>0</v>
      </c>
      <c r="AZ1916" s="116">
        <f t="shared" si="895"/>
        <v>0</v>
      </c>
      <c r="BA1916" s="116">
        <f t="shared" si="896"/>
        <v>0</v>
      </c>
      <c r="BB1916" s="116">
        <f t="shared" si="897"/>
        <v>0</v>
      </c>
      <c r="BC1916" s="115">
        <f t="shared" si="903"/>
        <v>0</v>
      </c>
      <c r="BD1916" s="116">
        <f t="shared" si="898"/>
        <v>0</v>
      </c>
      <c r="BE1916" s="120">
        <f t="shared" si="904"/>
        <v>0</v>
      </c>
      <c r="BF1916" s="115">
        <f t="shared" si="905"/>
        <v>0</v>
      </c>
      <c r="BG1916" s="116">
        <f t="shared" si="899"/>
        <v>0</v>
      </c>
      <c r="BH1916" s="120">
        <f t="shared" si="906"/>
        <v>0</v>
      </c>
      <c r="BI1916" s="115">
        <f t="shared" si="907"/>
        <v>0</v>
      </c>
      <c r="BJ1916" s="116">
        <f t="shared" si="900"/>
        <v>0</v>
      </c>
      <c r="BK1916" s="120">
        <f t="shared" si="908"/>
        <v>0</v>
      </c>
      <c r="BL1916" s="120">
        <f t="shared" si="909"/>
        <v>0</v>
      </c>
      <c r="BN1916" s="375">
        <f t="shared" si="901"/>
        <v>0</v>
      </c>
      <c r="BP1916" s="380"/>
      <c r="DH1916" s="102"/>
    </row>
    <row r="1917" spans="1:112" hidden="1">
      <c r="A1917" s="110"/>
      <c r="B1917" s="786"/>
      <c r="C1917" s="786"/>
      <c r="D1917" s="786"/>
      <c r="E1917" s="786"/>
      <c r="F1917" s="786"/>
      <c r="G1917" s="786"/>
      <c r="H1917" s="786"/>
      <c r="I1917" s="786"/>
      <c r="J1917" s="786"/>
      <c r="K1917" s="786"/>
      <c r="L1917" s="786"/>
      <c r="M1917" s="786"/>
      <c r="N1917" s="786"/>
      <c r="O1917" s="786"/>
      <c r="P1917" s="786"/>
      <c r="Q1917" s="786"/>
      <c r="R1917" s="787"/>
      <c r="S1917" s="787"/>
      <c r="T1917" s="788"/>
      <c r="U1917" s="787"/>
      <c r="V1917" s="787"/>
      <c r="W1917" s="783"/>
      <c r="X1917" s="789"/>
      <c r="Y1917" s="789"/>
      <c r="Z1917" s="781"/>
      <c r="AA1917" s="782"/>
      <c r="AB1917" s="783"/>
      <c r="AC1917" s="781"/>
      <c r="AD1917" s="782"/>
      <c r="AE1917" s="783"/>
      <c r="AF1917" s="784">
        <f t="shared" si="902"/>
        <v>0</v>
      </c>
      <c r="AG1917" s="784"/>
      <c r="AH1917" s="784"/>
      <c r="AI1917" s="784"/>
      <c r="AJ1917" s="784">
        <f t="shared" si="890"/>
        <v>0</v>
      </c>
      <c r="AK1917" s="784"/>
      <c r="AL1917" s="784"/>
      <c r="AM1917" s="784"/>
      <c r="AN1917" s="784">
        <f t="shared" si="891"/>
        <v>0</v>
      </c>
      <c r="AO1917" s="784"/>
      <c r="AP1917" s="784"/>
      <c r="AQ1917" s="784"/>
      <c r="AR1917" s="363"/>
      <c r="AS1917" s="785">
        <f t="shared" si="892"/>
        <v>0</v>
      </c>
      <c r="AT1917" s="785"/>
      <c r="AU1917" s="785"/>
      <c r="AV1917" s="785"/>
      <c r="AW1917" s="785">
        <f t="shared" si="893"/>
        <v>0</v>
      </c>
      <c r="AX1917" s="91"/>
      <c r="AY1917" s="116">
        <f t="shared" si="894"/>
        <v>0</v>
      </c>
      <c r="AZ1917" s="116">
        <f t="shared" si="895"/>
        <v>0</v>
      </c>
      <c r="BA1917" s="116">
        <f t="shared" si="896"/>
        <v>0</v>
      </c>
      <c r="BB1917" s="116">
        <f t="shared" si="897"/>
        <v>0</v>
      </c>
      <c r="BC1917" s="115">
        <f t="shared" si="903"/>
        <v>0</v>
      </c>
      <c r="BD1917" s="116">
        <f t="shared" si="898"/>
        <v>0</v>
      </c>
      <c r="BE1917" s="120">
        <f t="shared" si="904"/>
        <v>0</v>
      </c>
      <c r="BF1917" s="115">
        <f t="shared" si="905"/>
        <v>0</v>
      </c>
      <c r="BG1917" s="116">
        <f t="shared" si="899"/>
        <v>0</v>
      </c>
      <c r="BH1917" s="120">
        <f t="shared" si="906"/>
        <v>0</v>
      </c>
      <c r="BI1917" s="115">
        <f t="shared" si="907"/>
        <v>0</v>
      </c>
      <c r="BJ1917" s="116">
        <f t="shared" si="900"/>
        <v>0</v>
      </c>
      <c r="BK1917" s="120">
        <f t="shared" si="908"/>
        <v>0</v>
      </c>
      <c r="BL1917" s="120">
        <f t="shared" si="909"/>
        <v>0</v>
      </c>
      <c r="BN1917" s="375">
        <f t="shared" si="901"/>
        <v>0</v>
      </c>
      <c r="BP1917" s="380"/>
      <c r="DH1917" s="102"/>
    </row>
    <row r="1918" spans="1:112" hidden="1">
      <c r="A1918" s="110"/>
      <c r="B1918" s="786"/>
      <c r="C1918" s="786"/>
      <c r="D1918" s="786"/>
      <c r="E1918" s="786"/>
      <c r="F1918" s="786"/>
      <c r="G1918" s="786"/>
      <c r="H1918" s="786"/>
      <c r="I1918" s="786"/>
      <c r="J1918" s="786"/>
      <c r="K1918" s="786"/>
      <c r="L1918" s="786"/>
      <c r="M1918" s="786"/>
      <c r="N1918" s="786"/>
      <c r="O1918" s="786"/>
      <c r="P1918" s="786"/>
      <c r="Q1918" s="786"/>
      <c r="R1918" s="787"/>
      <c r="S1918" s="787"/>
      <c r="T1918" s="788"/>
      <c r="U1918" s="787"/>
      <c r="V1918" s="787"/>
      <c r="W1918" s="783"/>
      <c r="X1918" s="789"/>
      <c r="Y1918" s="789"/>
      <c r="Z1918" s="781"/>
      <c r="AA1918" s="782"/>
      <c r="AB1918" s="783"/>
      <c r="AC1918" s="781"/>
      <c r="AD1918" s="782"/>
      <c r="AE1918" s="783"/>
      <c r="AF1918" s="784">
        <f t="shared" si="902"/>
        <v>0</v>
      </c>
      <c r="AG1918" s="784"/>
      <c r="AH1918" s="784"/>
      <c r="AI1918" s="784"/>
      <c r="AJ1918" s="784">
        <f t="shared" si="890"/>
        <v>0</v>
      </c>
      <c r="AK1918" s="784"/>
      <c r="AL1918" s="784"/>
      <c r="AM1918" s="784"/>
      <c r="AN1918" s="784">
        <f t="shared" si="891"/>
        <v>0</v>
      </c>
      <c r="AO1918" s="784"/>
      <c r="AP1918" s="784"/>
      <c r="AQ1918" s="784"/>
      <c r="AR1918" s="363"/>
      <c r="AS1918" s="785">
        <f t="shared" si="892"/>
        <v>0</v>
      </c>
      <c r="AT1918" s="785"/>
      <c r="AU1918" s="785"/>
      <c r="AV1918" s="785"/>
      <c r="AW1918" s="785">
        <f t="shared" si="893"/>
        <v>0</v>
      </c>
      <c r="AX1918" s="91"/>
      <c r="AY1918" s="116">
        <f t="shared" si="894"/>
        <v>0</v>
      </c>
      <c r="AZ1918" s="116">
        <f t="shared" si="895"/>
        <v>0</v>
      </c>
      <c r="BA1918" s="116">
        <f t="shared" si="896"/>
        <v>0</v>
      </c>
      <c r="BB1918" s="116">
        <f t="shared" si="897"/>
        <v>0</v>
      </c>
      <c r="BC1918" s="115">
        <f t="shared" si="903"/>
        <v>0</v>
      </c>
      <c r="BD1918" s="116">
        <f t="shared" si="898"/>
        <v>0</v>
      </c>
      <c r="BE1918" s="120">
        <f t="shared" si="904"/>
        <v>0</v>
      </c>
      <c r="BF1918" s="115">
        <f t="shared" si="905"/>
        <v>0</v>
      </c>
      <c r="BG1918" s="116">
        <f t="shared" si="899"/>
        <v>0</v>
      </c>
      <c r="BH1918" s="120">
        <f t="shared" si="906"/>
        <v>0</v>
      </c>
      <c r="BI1918" s="115">
        <f t="shared" si="907"/>
        <v>0</v>
      </c>
      <c r="BJ1918" s="116">
        <f t="shared" si="900"/>
        <v>0</v>
      </c>
      <c r="BK1918" s="120">
        <f t="shared" si="908"/>
        <v>0</v>
      </c>
      <c r="BL1918" s="120">
        <f t="shared" si="909"/>
        <v>0</v>
      </c>
      <c r="BN1918" s="375">
        <f t="shared" si="901"/>
        <v>0</v>
      </c>
      <c r="BP1918" s="380"/>
      <c r="DH1918" s="102"/>
    </row>
    <row r="1919" spans="1:112" hidden="1">
      <c r="A1919" s="110"/>
      <c r="B1919" s="786"/>
      <c r="C1919" s="786"/>
      <c r="D1919" s="786"/>
      <c r="E1919" s="786"/>
      <c r="F1919" s="786"/>
      <c r="G1919" s="786"/>
      <c r="H1919" s="786"/>
      <c r="I1919" s="786"/>
      <c r="J1919" s="786"/>
      <c r="K1919" s="786"/>
      <c r="L1919" s="786"/>
      <c r="M1919" s="786"/>
      <c r="N1919" s="786"/>
      <c r="O1919" s="786"/>
      <c r="P1919" s="786"/>
      <c r="Q1919" s="786"/>
      <c r="R1919" s="787"/>
      <c r="S1919" s="787"/>
      <c r="T1919" s="788"/>
      <c r="U1919" s="787"/>
      <c r="V1919" s="787"/>
      <c r="W1919" s="783"/>
      <c r="X1919" s="789"/>
      <c r="Y1919" s="789"/>
      <c r="Z1919" s="789"/>
      <c r="AA1919" s="789"/>
      <c r="AB1919" s="789"/>
      <c r="AC1919" s="781"/>
      <c r="AD1919" s="782"/>
      <c r="AE1919" s="783"/>
      <c r="AF1919" s="784">
        <f t="shared" si="902"/>
        <v>0</v>
      </c>
      <c r="AG1919" s="784"/>
      <c r="AH1919" s="784"/>
      <c r="AI1919" s="784"/>
      <c r="AJ1919" s="784">
        <f t="shared" si="890"/>
        <v>0</v>
      </c>
      <c r="AK1919" s="784"/>
      <c r="AL1919" s="784"/>
      <c r="AM1919" s="784"/>
      <c r="AN1919" s="784">
        <f t="shared" si="891"/>
        <v>0</v>
      </c>
      <c r="AO1919" s="784"/>
      <c r="AP1919" s="784"/>
      <c r="AQ1919" s="784"/>
      <c r="AR1919" s="363"/>
      <c r="AS1919" s="785">
        <f t="shared" si="892"/>
        <v>0</v>
      </c>
      <c r="AT1919" s="785"/>
      <c r="AU1919" s="785"/>
      <c r="AV1919" s="785"/>
      <c r="AW1919" s="785">
        <f t="shared" si="893"/>
        <v>0</v>
      </c>
      <c r="AX1919" s="91"/>
      <c r="AY1919" s="116">
        <f t="shared" si="894"/>
        <v>0</v>
      </c>
      <c r="AZ1919" s="116">
        <f t="shared" si="895"/>
        <v>0</v>
      </c>
      <c r="BA1919" s="116">
        <f t="shared" si="896"/>
        <v>0</v>
      </c>
      <c r="BB1919" s="116">
        <f t="shared" si="897"/>
        <v>0</v>
      </c>
      <c r="BC1919" s="115">
        <f t="shared" si="903"/>
        <v>0</v>
      </c>
      <c r="BD1919" s="116">
        <f t="shared" si="898"/>
        <v>0</v>
      </c>
      <c r="BE1919" s="120">
        <f t="shared" si="904"/>
        <v>0</v>
      </c>
      <c r="BF1919" s="115">
        <f t="shared" si="905"/>
        <v>0</v>
      </c>
      <c r="BG1919" s="116">
        <f t="shared" si="899"/>
        <v>0</v>
      </c>
      <c r="BH1919" s="120">
        <f t="shared" si="906"/>
        <v>0</v>
      </c>
      <c r="BI1919" s="115">
        <f t="shared" si="907"/>
        <v>0</v>
      </c>
      <c r="BJ1919" s="116">
        <f t="shared" si="900"/>
        <v>0</v>
      </c>
      <c r="BK1919" s="120">
        <f t="shared" si="908"/>
        <v>0</v>
      </c>
      <c r="BL1919" s="120">
        <f t="shared" si="909"/>
        <v>0</v>
      </c>
      <c r="BN1919" s="375">
        <f t="shared" si="901"/>
        <v>0</v>
      </c>
      <c r="BP1919" s="380"/>
      <c r="DH1919" s="102"/>
    </row>
    <row r="1920" spans="1:112" hidden="1">
      <c r="A1920" s="110"/>
      <c r="B1920" s="786"/>
      <c r="C1920" s="786"/>
      <c r="D1920" s="786"/>
      <c r="E1920" s="786"/>
      <c r="F1920" s="786"/>
      <c r="G1920" s="786"/>
      <c r="H1920" s="786"/>
      <c r="I1920" s="786"/>
      <c r="J1920" s="786"/>
      <c r="K1920" s="786"/>
      <c r="L1920" s="786"/>
      <c r="M1920" s="786"/>
      <c r="N1920" s="786"/>
      <c r="O1920" s="786"/>
      <c r="P1920" s="786"/>
      <c r="Q1920" s="786"/>
      <c r="R1920" s="787"/>
      <c r="S1920" s="787"/>
      <c r="T1920" s="788"/>
      <c r="U1920" s="787"/>
      <c r="V1920" s="787"/>
      <c r="W1920" s="783"/>
      <c r="X1920" s="789"/>
      <c r="Y1920" s="789"/>
      <c r="Z1920" s="789"/>
      <c r="AA1920" s="789"/>
      <c r="AB1920" s="789"/>
      <c r="AC1920" s="781"/>
      <c r="AD1920" s="782"/>
      <c r="AE1920" s="783"/>
      <c r="AF1920" s="784">
        <f t="shared" si="902"/>
        <v>0</v>
      </c>
      <c r="AG1920" s="784"/>
      <c r="AH1920" s="784"/>
      <c r="AI1920" s="784"/>
      <c r="AJ1920" s="784">
        <f t="shared" si="890"/>
        <v>0</v>
      </c>
      <c r="AK1920" s="784"/>
      <c r="AL1920" s="784"/>
      <c r="AM1920" s="784"/>
      <c r="AN1920" s="784">
        <f t="shared" si="891"/>
        <v>0</v>
      </c>
      <c r="AO1920" s="784"/>
      <c r="AP1920" s="784"/>
      <c r="AQ1920" s="784"/>
      <c r="AR1920" s="363"/>
      <c r="AS1920" s="785">
        <f t="shared" si="892"/>
        <v>0</v>
      </c>
      <c r="AT1920" s="785"/>
      <c r="AU1920" s="785"/>
      <c r="AV1920" s="785"/>
      <c r="AW1920" s="785">
        <f t="shared" si="893"/>
        <v>0</v>
      </c>
      <c r="AX1920" s="91"/>
      <c r="AY1920" s="116">
        <f t="shared" si="894"/>
        <v>0</v>
      </c>
      <c r="AZ1920" s="116">
        <f t="shared" si="895"/>
        <v>0</v>
      </c>
      <c r="BA1920" s="116">
        <f t="shared" si="896"/>
        <v>0</v>
      </c>
      <c r="BB1920" s="116">
        <f t="shared" si="897"/>
        <v>0</v>
      </c>
      <c r="BC1920" s="115">
        <f t="shared" si="903"/>
        <v>0</v>
      </c>
      <c r="BD1920" s="116">
        <f t="shared" si="898"/>
        <v>0</v>
      </c>
      <c r="BE1920" s="120">
        <f t="shared" si="904"/>
        <v>0</v>
      </c>
      <c r="BF1920" s="115">
        <f t="shared" si="905"/>
        <v>0</v>
      </c>
      <c r="BG1920" s="116">
        <f t="shared" si="899"/>
        <v>0</v>
      </c>
      <c r="BH1920" s="120">
        <f t="shared" si="906"/>
        <v>0</v>
      </c>
      <c r="BI1920" s="115">
        <f t="shared" si="907"/>
        <v>0</v>
      </c>
      <c r="BJ1920" s="116">
        <f t="shared" si="900"/>
        <v>0</v>
      </c>
      <c r="BK1920" s="120">
        <f t="shared" si="908"/>
        <v>0</v>
      </c>
      <c r="BL1920" s="120">
        <f t="shared" si="909"/>
        <v>0</v>
      </c>
      <c r="BN1920" s="375">
        <f t="shared" si="901"/>
        <v>0</v>
      </c>
      <c r="BP1920" s="380"/>
      <c r="DH1920" s="102"/>
    </row>
    <row r="1921" spans="1:112" hidden="1">
      <c r="A1921" s="110"/>
      <c r="B1921" s="786"/>
      <c r="C1921" s="786"/>
      <c r="D1921" s="786"/>
      <c r="E1921" s="786"/>
      <c r="F1921" s="786"/>
      <c r="G1921" s="786"/>
      <c r="H1921" s="786"/>
      <c r="I1921" s="786"/>
      <c r="J1921" s="786"/>
      <c r="K1921" s="786"/>
      <c r="L1921" s="786"/>
      <c r="M1921" s="786"/>
      <c r="N1921" s="786"/>
      <c r="O1921" s="786"/>
      <c r="P1921" s="786"/>
      <c r="Q1921" s="786"/>
      <c r="R1921" s="787"/>
      <c r="S1921" s="787"/>
      <c r="T1921" s="788"/>
      <c r="U1921" s="787"/>
      <c r="V1921" s="787"/>
      <c r="W1921" s="783"/>
      <c r="X1921" s="789"/>
      <c r="Y1921" s="789"/>
      <c r="Z1921" s="789"/>
      <c r="AA1921" s="789"/>
      <c r="AB1921" s="789"/>
      <c r="AC1921" s="781"/>
      <c r="AD1921" s="782"/>
      <c r="AE1921" s="783"/>
      <c r="AF1921" s="784">
        <f t="shared" si="902"/>
        <v>0</v>
      </c>
      <c r="AG1921" s="784"/>
      <c r="AH1921" s="784"/>
      <c r="AI1921" s="784"/>
      <c r="AJ1921" s="784">
        <f t="shared" si="890"/>
        <v>0</v>
      </c>
      <c r="AK1921" s="784"/>
      <c r="AL1921" s="784"/>
      <c r="AM1921" s="784"/>
      <c r="AN1921" s="784">
        <f t="shared" si="891"/>
        <v>0</v>
      </c>
      <c r="AO1921" s="784"/>
      <c r="AP1921" s="784"/>
      <c r="AQ1921" s="784"/>
      <c r="AR1921" s="363"/>
      <c r="AS1921" s="785">
        <f t="shared" si="892"/>
        <v>0</v>
      </c>
      <c r="AT1921" s="785"/>
      <c r="AU1921" s="785"/>
      <c r="AV1921" s="785"/>
      <c r="AW1921" s="785">
        <f t="shared" si="893"/>
        <v>0</v>
      </c>
      <c r="AX1921" s="91"/>
      <c r="AY1921" s="116">
        <f t="shared" si="894"/>
        <v>0</v>
      </c>
      <c r="AZ1921" s="116">
        <f t="shared" si="895"/>
        <v>0</v>
      </c>
      <c r="BA1921" s="116">
        <f t="shared" si="896"/>
        <v>0</v>
      </c>
      <c r="BB1921" s="116">
        <f t="shared" si="897"/>
        <v>0</v>
      </c>
      <c r="BC1921" s="115">
        <f t="shared" si="903"/>
        <v>0</v>
      </c>
      <c r="BD1921" s="116">
        <f t="shared" si="898"/>
        <v>0</v>
      </c>
      <c r="BE1921" s="120">
        <f t="shared" si="904"/>
        <v>0</v>
      </c>
      <c r="BF1921" s="115">
        <f t="shared" si="905"/>
        <v>0</v>
      </c>
      <c r="BG1921" s="116">
        <f t="shared" si="899"/>
        <v>0</v>
      </c>
      <c r="BH1921" s="120">
        <f t="shared" si="906"/>
        <v>0</v>
      </c>
      <c r="BI1921" s="115">
        <f t="shared" si="907"/>
        <v>0</v>
      </c>
      <c r="BJ1921" s="116">
        <f t="shared" si="900"/>
        <v>0</v>
      </c>
      <c r="BK1921" s="120">
        <f t="shared" si="908"/>
        <v>0</v>
      </c>
      <c r="BL1921" s="120">
        <f t="shared" si="909"/>
        <v>0</v>
      </c>
      <c r="BN1921" s="375">
        <f t="shared" si="901"/>
        <v>0</v>
      </c>
      <c r="BP1921" s="380"/>
      <c r="DH1921" s="102"/>
    </row>
    <row r="1922" spans="1:112" hidden="1">
      <c r="A1922" s="110"/>
      <c r="B1922" s="786"/>
      <c r="C1922" s="786"/>
      <c r="D1922" s="786"/>
      <c r="E1922" s="786"/>
      <c r="F1922" s="786"/>
      <c r="G1922" s="786"/>
      <c r="H1922" s="786"/>
      <c r="I1922" s="786"/>
      <c r="J1922" s="786"/>
      <c r="K1922" s="786"/>
      <c r="L1922" s="786"/>
      <c r="M1922" s="786"/>
      <c r="N1922" s="786"/>
      <c r="O1922" s="786"/>
      <c r="P1922" s="786"/>
      <c r="Q1922" s="786"/>
      <c r="R1922" s="787"/>
      <c r="S1922" s="787"/>
      <c r="T1922" s="788"/>
      <c r="U1922" s="787"/>
      <c r="V1922" s="787"/>
      <c r="W1922" s="783"/>
      <c r="X1922" s="789"/>
      <c r="Y1922" s="789"/>
      <c r="Z1922" s="789"/>
      <c r="AA1922" s="789"/>
      <c r="AB1922" s="789"/>
      <c r="AC1922" s="781"/>
      <c r="AD1922" s="782"/>
      <c r="AE1922" s="783"/>
      <c r="AF1922" s="784">
        <f t="shared" si="902"/>
        <v>0</v>
      </c>
      <c r="AG1922" s="784"/>
      <c r="AH1922" s="784"/>
      <c r="AI1922" s="784"/>
      <c r="AJ1922" s="784">
        <f t="shared" si="890"/>
        <v>0</v>
      </c>
      <c r="AK1922" s="784"/>
      <c r="AL1922" s="784"/>
      <c r="AM1922" s="784"/>
      <c r="AN1922" s="784">
        <f t="shared" si="891"/>
        <v>0</v>
      </c>
      <c r="AO1922" s="784"/>
      <c r="AP1922" s="784"/>
      <c r="AQ1922" s="784"/>
      <c r="AR1922" s="363"/>
      <c r="AS1922" s="785">
        <f t="shared" si="892"/>
        <v>0</v>
      </c>
      <c r="AT1922" s="785"/>
      <c r="AU1922" s="785"/>
      <c r="AV1922" s="785"/>
      <c r="AW1922" s="785">
        <f t="shared" si="893"/>
        <v>0</v>
      </c>
      <c r="AX1922" s="91"/>
      <c r="AY1922" s="116">
        <f t="shared" si="894"/>
        <v>0</v>
      </c>
      <c r="AZ1922" s="116">
        <f t="shared" si="895"/>
        <v>0</v>
      </c>
      <c r="BA1922" s="116">
        <f t="shared" si="896"/>
        <v>0</v>
      </c>
      <c r="BB1922" s="116">
        <f t="shared" si="897"/>
        <v>0</v>
      </c>
      <c r="BC1922" s="115">
        <f t="shared" si="903"/>
        <v>0</v>
      </c>
      <c r="BD1922" s="116">
        <f t="shared" si="898"/>
        <v>0</v>
      </c>
      <c r="BE1922" s="120">
        <f t="shared" si="904"/>
        <v>0</v>
      </c>
      <c r="BF1922" s="115">
        <f t="shared" si="905"/>
        <v>0</v>
      </c>
      <c r="BG1922" s="116">
        <f t="shared" si="899"/>
        <v>0</v>
      </c>
      <c r="BH1922" s="120">
        <f t="shared" si="906"/>
        <v>0</v>
      </c>
      <c r="BI1922" s="115">
        <f t="shared" si="907"/>
        <v>0</v>
      </c>
      <c r="BJ1922" s="116">
        <f t="shared" si="900"/>
        <v>0</v>
      </c>
      <c r="BK1922" s="120">
        <f t="shared" si="908"/>
        <v>0</v>
      </c>
      <c r="BL1922" s="120">
        <f t="shared" si="909"/>
        <v>0</v>
      </c>
      <c r="BN1922" s="375">
        <f t="shared" si="901"/>
        <v>0</v>
      </c>
      <c r="BP1922" s="380"/>
      <c r="DH1922" s="102"/>
    </row>
    <row r="1923" spans="1:112" hidden="1">
      <c r="A1923" s="110"/>
      <c r="B1923" s="786"/>
      <c r="C1923" s="786"/>
      <c r="D1923" s="786"/>
      <c r="E1923" s="786"/>
      <c r="F1923" s="786"/>
      <c r="G1923" s="786"/>
      <c r="H1923" s="786"/>
      <c r="I1923" s="786"/>
      <c r="J1923" s="786"/>
      <c r="K1923" s="786"/>
      <c r="L1923" s="786"/>
      <c r="M1923" s="786"/>
      <c r="N1923" s="786"/>
      <c r="O1923" s="786"/>
      <c r="P1923" s="786"/>
      <c r="Q1923" s="786"/>
      <c r="R1923" s="787"/>
      <c r="S1923" s="787"/>
      <c r="T1923" s="788"/>
      <c r="U1923" s="787"/>
      <c r="V1923" s="787"/>
      <c r="W1923" s="783"/>
      <c r="X1923" s="789"/>
      <c r="Y1923" s="789"/>
      <c r="Z1923" s="789"/>
      <c r="AA1923" s="789"/>
      <c r="AB1923" s="789"/>
      <c r="AC1923" s="781"/>
      <c r="AD1923" s="782"/>
      <c r="AE1923" s="783"/>
      <c r="AF1923" s="784">
        <f t="shared" si="902"/>
        <v>0</v>
      </c>
      <c r="AG1923" s="784"/>
      <c r="AH1923" s="784"/>
      <c r="AI1923" s="784"/>
      <c r="AJ1923" s="784">
        <f t="shared" si="890"/>
        <v>0</v>
      </c>
      <c r="AK1923" s="784"/>
      <c r="AL1923" s="784"/>
      <c r="AM1923" s="784"/>
      <c r="AN1923" s="784">
        <f t="shared" si="891"/>
        <v>0</v>
      </c>
      <c r="AO1923" s="784"/>
      <c r="AP1923" s="784"/>
      <c r="AQ1923" s="784"/>
      <c r="AR1923" s="363"/>
      <c r="AS1923" s="785">
        <f t="shared" si="892"/>
        <v>0</v>
      </c>
      <c r="AT1923" s="785"/>
      <c r="AU1923" s="785"/>
      <c r="AV1923" s="785"/>
      <c r="AW1923" s="785">
        <f t="shared" si="893"/>
        <v>0</v>
      </c>
      <c r="AX1923" s="91"/>
      <c r="AY1923" s="116">
        <f t="shared" si="894"/>
        <v>0</v>
      </c>
      <c r="AZ1923" s="116">
        <f t="shared" si="895"/>
        <v>0</v>
      </c>
      <c r="BA1923" s="116">
        <f t="shared" si="896"/>
        <v>0</v>
      </c>
      <c r="BB1923" s="116">
        <f t="shared" si="897"/>
        <v>0</v>
      </c>
      <c r="BC1923" s="115">
        <f t="shared" si="903"/>
        <v>0</v>
      </c>
      <c r="BD1923" s="116">
        <f t="shared" si="898"/>
        <v>0</v>
      </c>
      <c r="BE1923" s="120">
        <f t="shared" si="904"/>
        <v>0</v>
      </c>
      <c r="BF1923" s="115">
        <f t="shared" si="905"/>
        <v>0</v>
      </c>
      <c r="BG1923" s="116">
        <f t="shared" si="899"/>
        <v>0</v>
      </c>
      <c r="BH1923" s="120">
        <f t="shared" si="906"/>
        <v>0</v>
      </c>
      <c r="BI1923" s="115">
        <f t="shared" si="907"/>
        <v>0</v>
      </c>
      <c r="BJ1923" s="116">
        <f t="shared" si="900"/>
        <v>0</v>
      </c>
      <c r="BK1923" s="120">
        <f t="shared" si="908"/>
        <v>0</v>
      </c>
      <c r="BL1923" s="120">
        <f t="shared" si="909"/>
        <v>0</v>
      </c>
      <c r="BN1923" s="375">
        <f t="shared" si="901"/>
        <v>0</v>
      </c>
      <c r="BP1923" s="380"/>
      <c r="DH1923" s="102"/>
    </row>
    <row r="1924" spans="1:112" hidden="1">
      <c r="A1924" s="110"/>
      <c r="B1924" s="786"/>
      <c r="C1924" s="786"/>
      <c r="D1924" s="786"/>
      <c r="E1924" s="786"/>
      <c r="F1924" s="786"/>
      <c r="G1924" s="786"/>
      <c r="H1924" s="786"/>
      <c r="I1924" s="786"/>
      <c r="J1924" s="786"/>
      <c r="K1924" s="786"/>
      <c r="L1924" s="786"/>
      <c r="M1924" s="786"/>
      <c r="N1924" s="786"/>
      <c r="O1924" s="786"/>
      <c r="P1924" s="786"/>
      <c r="Q1924" s="786"/>
      <c r="R1924" s="787"/>
      <c r="S1924" s="787"/>
      <c r="T1924" s="788"/>
      <c r="U1924" s="787"/>
      <c r="V1924" s="787"/>
      <c r="W1924" s="783"/>
      <c r="X1924" s="789"/>
      <c r="Y1924" s="789"/>
      <c r="Z1924" s="789"/>
      <c r="AA1924" s="789"/>
      <c r="AB1924" s="789"/>
      <c r="AC1924" s="781"/>
      <c r="AD1924" s="782"/>
      <c r="AE1924" s="783"/>
      <c r="AF1924" s="784">
        <f t="shared" si="902"/>
        <v>0</v>
      </c>
      <c r="AG1924" s="784"/>
      <c r="AH1924" s="784"/>
      <c r="AI1924" s="784"/>
      <c r="AJ1924" s="784">
        <f t="shared" si="890"/>
        <v>0</v>
      </c>
      <c r="AK1924" s="784"/>
      <c r="AL1924" s="784"/>
      <c r="AM1924" s="784"/>
      <c r="AN1924" s="784">
        <f t="shared" si="891"/>
        <v>0</v>
      </c>
      <c r="AO1924" s="784"/>
      <c r="AP1924" s="784"/>
      <c r="AQ1924" s="784"/>
      <c r="AR1924" s="363"/>
      <c r="AS1924" s="785">
        <f t="shared" si="892"/>
        <v>0</v>
      </c>
      <c r="AT1924" s="785"/>
      <c r="AU1924" s="785"/>
      <c r="AV1924" s="785"/>
      <c r="AW1924" s="785">
        <f t="shared" si="893"/>
        <v>0</v>
      </c>
      <c r="AX1924" s="91"/>
      <c r="AY1924" s="116">
        <f t="shared" si="894"/>
        <v>0</v>
      </c>
      <c r="AZ1924" s="116">
        <f t="shared" si="895"/>
        <v>0</v>
      </c>
      <c r="BA1924" s="116">
        <f t="shared" si="896"/>
        <v>0</v>
      </c>
      <c r="BB1924" s="116">
        <f t="shared" si="897"/>
        <v>0</v>
      </c>
      <c r="BC1924" s="115">
        <f t="shared" si="903"/>
        <v>0</v>
      </c>
      <c r="BD1924" s="116">
        <f t="shared" si="898"/>
        <v>0</v>
      </c>
      <c r="BE1924" s="120">
        <f t="shared" si="904"/>
        <v>0</v>
      </c>
      <c r="BF1924" s="115">
        <f t="shared" si="905"/>
        <v>0</v>
      </c>
      <c r="BG1924" s="116">
        <f t="shared" si="899"/>
        <v>0</v>
      </c>
      <c r="BH1924" s="120">
        <f t="shared" si="906"/>
        <v>0</v>
      </c>
      <c r="BI1924" s="115">
        <f t="shared" si="907"/>
        <v>0</v>
      </c>
      <c r="BJ1924" s="116">
        <f t="shared" si="900"/>
        <v>0</v>
      </c>
      <c r="BK1924" s="120">
        <f t="shared" si="908"/>
        <v>0</v>
      </c>
      <c r="BL1924" s="120">
        <f t="shared" si="909"/>
        <v>0</v>
      </c>
      <c r="BN1924" s="375">
        <f t="shared" si="901"/>
        <v>0</v>
      </c>
      <c r="BP1924" s="380"/>
      <c r="DH1924" s="102"/>
    </row>
    <row r="1925" spans="1:112" hidden="1">
      <c r="A1925" s="110"/>
      <c r="B1925" s="786"/>
      <c r="C1925" s="786"/>
      <c r="D1925" s="786"/>
      <c r="E1925" s="786"/>
      <c r="F1925" s="786"/>
      <c r="G1925" s="786"/>
      <c r="H1925" s="786"/>
      <c r="I1925" s="786"/>
      <c r="J1925" s="786"/>
      <c r="K1925" s="786"/>
      <c r="L1925" s="786"/>
      <c r="M1925" s="786"/>
      <c r="N1925" s="786"/>
      <c r="O1925" s="786"/>
      <c r="P1925" s="786"/>
      <c r="Q1925" s="786"/>
      <c r="R1925" s="787"/>
      <c r="S1925" s="787"/>
      <c r="T1925" s="788"/>
      <c r="U1925" s="787"/>
      <c r="V1925" s="787"/>
      <c r="W1925" s="783"/>
      <c r="X1925" s="789"/>
      <c r="Y1925" s="789"/>
      <c r="Z1925" s="789"/>
      <c r="AA1925" s="789"/>
      <c r="AB1925" s="789"/>
      <c r="AC1925" s="781"/>
      <c r="AD1925" s="782"/>
      <c r="AE1925" s="783"/>
      <c r="AF1925" s="784">
        <f t="shared" si="902"/>
        <v>0</v>
      </c>
      <c r="AG1925" s="784"/>
      <c r="AH1925" s="784"/>
      <c r="AI1925" s="784"/>
      <c r="AJ1925" s="784">
        <f t="shared" si="890"/>
        <v>0</v>
      </c>
      <c r="AK1925" s="784"/>
      <c r="AL1925" s="784"/>
      <c r="AM1925" s="784"/>
      <c r="AN1925" s="784">
        <f t="shared" si="891"/>
        <v>0</v>
      </c>
      <c r="AO1925" s="784"/>
      <c r="AP1925" s="784"/>
      <c r="AQ1925" s="784"/>
      <c r="AR1925" s="363"/>
      <c r="AS1925" s="785">
        <f t="shared" si="892"/>
        <v>0</v>
      </c>
      <c r="AT1925" s="785"/>
      <c r="AU1925" s="785"/>
      <c r="AV1925" s="785"/>
      <c r="AW1925" s="785">
        <f t="shared" si="893"/>
        <v>0</v>
      </c>
      <c r="AX1925" s="91"/>
      <c r="AY1925" s="116">
        <f t="shared" si="894"/>
        <v>0</v>
      </c>
      <c r="AZ1925" s="116">
        <f t="shared" si="895"/>
        <v>0</v>
      </c>
      <c r="BA1925" s="116">
        <f t="shared" si="896"/>
        <v>0</v>
      </c>
      <c r="BB1925" s="116">
        <f t="shared" si="897"/>
        <v>0</v>
      </c>
      <c r="BC1925" s="115">
        <f t="shared" si="903"/>
        <v>0</v>
      </c>
      <c r="BD1925" s="116">
        <f t="shared" si="898"/>
        <v>0</v>
      </c>
      <c r="BE1925" s="120">
        <f t="shared" si="904"/>
        <v>0</v>
      </c>
      <c r="BF1925" s="115">
        <f t="shared" si="905"/>
        <v>0</v>
      </c>
      <c r="BG1925" s="116">
        <f t="shared" si="899"/>
        <v>0</v>
      </c>
      <c r="BH1925" s="120">
        <f t="shared" si="906"/>
        <v>0</v>
      </c>
      <c r="BI1925" s="115">
        <f t="shared" si="907"/>
        <v>0</v>
      </c>
      <c r="BJ1925" s="116">
        <f t="shared" si="900"/>
        <v>0</v>
      </c>
      <c r="BK1925" s="120">
        <f t="shared" si="908"/>
        <v>0</v>
      </c>
      <c r="BL1925" s="120">
        <f t="shared" si="909"/>
        <v>0</v>
      </c>
      <c r="BN1925" s="375">
        <f t="shared" si="901"/>
        <v>0</v>
      </c>
      <c r="BP1925" s="380"/>
      <c r="DH1925" s="102"/>
    </row>
    <row r="1926" spans="1:112" hidden="1">
      <c r="A1926" s="110"/>
      <c r="B1926" s="786"/>
      <c r="C1926" s="786"/>
      <c r="D1926" s="786"/>
      <c r="E1926" s="786"/>
      <c r="F1926" s="786"/>
      <c r="G1926" s="786"/>
      <c r="H1926" s="786"/>
      <c r="I1926" s="786"/>
      <c r="J1926" s="786"/>
      <c r="K1926" s="786"/>
      <c r="L1926" s="786"/>
      <c r="M1926" s="786"/>
      <c r="N1926" s="786"/>
      <c r="O1926" s="786"/>
      <c r="P1926" s="786"/>
      <c r="Q1926" s="786"/>
      <c r="R1926" s="787"/>
      <c r="S1926" s="787"/>
      <c r="T1926" s="788"/>
      <c r="U1926" s="787"/>
      <c r="V1926" s="787"/>
      <c r="W1926" s="783"/>
      <c r="X1926" s="789"/>
      <c r="Y1926" s="789"/>
      <c r="Z1926" s="789"/>
      <c r="AA1926" s="789"/>
      <c r="AB1926" s="789"/>
      <c r="AC1926" s="781"/>
      <c r="AD1926" s="782"/>
      <c r="AE1926" s="783"/>
      <c r="AF1926" s="784">
        <f t="shared" si="902"/>
        <v>0</v>
      </c>
      <c r="AG1926" s="784"/>
      <c r="AH1926" s="784"/>
      <c r="AI1926" s="784"/>
      <c r="AJ1926" s="784">
        <f t="shared" si="890"/>
        <v>0</v>
      </c>
      <c r="AK1926" s="784"/>
      <c r="AL1926" s="784"/>
      <c r="AM1926" s="784"/>
      <c r="AN1926" s="784">
        <f t="shared" si="891"/>
        <v>0</v>
      </c>
      <c r="AO1926" s="784"/>
      <c r="AP1926" s="784"/>
      <c r="AQ1926" s="784"/>
      <c r="AR1926" s="363"/>
      <c r="AS1926" s="785">
        <f t="shared" si="892"/>
        <v>0</v>
      </c>
      <c r="AT1926" s="785"/>
      <c r="AU1926" s="785"/>
      <c r="AV1926" s="785"/>
      <c r="AW1926" s="785">
        <f t="shared" si="893"/>
        <v>0</v>
      </c>
      <c r="AX1926" s="91"/>
      <c r="AY1926" s="116">
        <f t="shared" si="894"/>
        <v>0</v>
      </c>
      <c r="AZ1926" s="116">
        <f t="shared" si="895"/>
        <v>0</v>
      </c>
      <c r="BA1926" s="116">
        <f t="shared" si="896"/>
        <v>0</v>
      </c>
      <c r="BB1926" s="116">
        <f t="shared" si="897"/>
        <v>0</v>
      </c>
      <c r="BC1926" s="115">
        <f t="shared" si="903"/>
        <v>0</v>
      </c>
      <c r="BD1926" s="116">
        <f t="shared" si="898"/>
        <v>0</v>
      </c>
      <c r="BE1926" s="120">
        <f t="shared" si="904"/>
        <v>0</v>
      </c>
      <c r="BF1926" s="115">
        <f t="shared" si="905"/>
        <v>0</v>
      </c>
      <c r="BG1926" s="116">
        <f t="shared" si="899"/>
        <v>0</v>
      </c>
      <c r="BH1926" s="120">
        <f t="shared" si="906"/>
        <v>0</v>
      </c>
      <c r="BI1926" s="115">
        <f t="shared" si="907"/>
        <v>0</v>
      </c>
      <c r="BJ1926" s="116">
        <f t="shared" si="900"/>
        <v>0</v>
      </c>
      <c r="BK1926" s="120">
        <f t="shared" si="908"/>
        <v>0</v>
      </c>
      <c r="BL1926" s="120">
        <f t="shared" si="909"/>
        <v>0</v>
      </c>
      <c r="BN1926" s="375">
        <f t="shared" si="901"/>
        <v>0</v>
      </c>
      <c r="BP1926" s="380"/>
      <c r="DH1926" s="102"/>
    </row>
    <row r="1927" spans="1:112" hidden="1">
      <c r="A1927" s="110"/>
      <c r="B1927" s="786"/>
      <c r="C1927" s="786"/>
      <c r="D1927" s="786"/>
      <c r="E1927" s="786"/>
      <c r="F1927" s="786"/>
      <c r="G1927" s="786"/>
      <c r="H1927" s="786"/>
      <c r="I1927" s="786"/>
      <c r="J1927" s="786"/>
      <c r="K1927" s="786"/>
      <c r="L1927" s="786"/>
      <c r="M1927" s="786"/>
      <c r="N1927" s="786"/>
      <c r="O1927" s="786"/>
      <c r="P1927" s="786"/>
      <c r="Q1927" s="786"/>
      <c r="R1927" s="787"/>
      <c r="S1927" s="787"/>
      <c r="T1927" s="788"/>
      <c r="U1927" s="787"/>
      <c r="V1927" s="787"/>
      <c r="W1927" s="783"/>
      <c r="X1927" s="789"/>
      <c r="Y1927" s="789"/>
      <c r="Z1927" s="789"/>
      <c r="AA1927" s="789"/>
      <c r="AB1927" s="789"/>
      <c r="AC1927" s="781"/>
      <c r="AD1927" s="782"/>
      <c r="AE1927" s="783"/>
      <c r="AF1927" s="784">
        <f t="shared" si="902"/>
        <v>0</v>
      </c>
      <c r="AG1927" s="784"/>
      <c r="AH1927" s="784"/>
      <c r="AI1927" s="784"/>
      <c r="AJ1927" s="784">
        <f t="shared" si="890"/>
        <v>0</v>
      </c>
      <c r="AK1927" s="784"/>
      <c r="AL1927" s="784"/>
      <c r="AM1927" s="784"/>
      <c r="AN1927" s="784">
        <f t="shared" si="891"/>
        <v>0</v>
      </c>
      <c r="AO1927" s="784"/>
      <c r="AP1927" s="784"/>
      <c r="AQ1927" s="784"/>
      <c r="AR1927" s="363"/>
      <c r="AS1927" s="785">
        <f t="shared" si="892"/>
        <v>0</v>
      </c>
      <c r="AT1927" s="785"/>
      <c r="AU1927" s="785"/>
      <c r="AV1927" s="785"/>
      <c r="AW1927" s="785">
        <f t="shared" si="893"/>
        <v>0</v>
      </c>
      <c r="AX1927" s="91"/>
      <c r="AY1927" s="116">
        <f t="shared" si="894"/>
        <v>0</v>
      </c>
      <c r="AZ1927" s="116">
        <f t="shared" si="895"/>
        <v>0</v>
      </c>
      <c r="BA1927" s="116">
        <f t="shared" si="896"/>
        <v>0</v>
      </c>
      <c r="BB1927" s="116">
        <f t="shared" si="897"/>
        <v>0</v>
      </c>
      <c r="BC1927" s="115">
        <f t="shared" si="903"/>
        <v>0</v>
      </c>
      <c r="BD1927" s="116">
        <f t="shared" si="898"/>
        <v>0</v>
      </c>
      <c r="BE1927" s="120">
        <f t="shared" si="904"/>
        <v>0</v>
      </c>
      <c r="BF1927" s="115">
        <f t="shared" si="905"/>
        <v>0</v>
      </c>
      <c r="BG1927" s="116">
        <f t="shared" si="899"/>
        <v>0</v>
      </c>
      <c r="BH1927" s="120">
        <f t="shared" si="906"/>
        <v>0</v>
      </c>
      <c r="BI1927" s="115">
        <f t="shared" si="907"/>
        <v>0</v>
      </c>
      <c r="BJ1927" s="116">
        <f t="shared" si="900"/>
        <v>0</v>
      </c>
      <c r="BK1927" s="120">
        <f t="shared" si="908"/>
        <v>0</v>
      </c>
      <c r="BL1927" s="120">
        <f t="shared" si="909"/>
        <v>0</v>
      </c>
      <c r="BN1927" s="375">
        <f t="shared" si="901"/>
        <v>0</v>
      </c>
      <c r="BP1927" s="380"/>
      <c r="DH1927" s="102"/>
    </row>
    <row r="1928" spans="1:112" hidden="1">
      <c r="A1928" s="110"/>
      <c r="B1928" s="786"/>
      <c r="C1928" s="786"/>
      <c r="D1928" s="786"/>
      <c r="E1928" s="786"/>
      <c r="F1928" s="786"/>
      <c r="G1928" s="786"/>
      <c r="H1928" s="786"/>
      <c r="I1928" s="786"/>
      <c r="J1928" s="786"/>
      <c r="K1928" s="786"/>
      <c r="L1928" s="786"/>
      <c r="M1928" s="786"/>
      <c r="N1928" s="786"/>
      <c r="O1928" s="786"/>
      <c r="P1928" s="786"/>
      <c r="Q1928" s="786"/>
      <c r="R1928" s="787"/>
      <c r="S1928" s="787"/>
      <c r="T1928" s="788"/>
      <c r="U1928" s="787"/>
      <c r="V1928" s="787"/>
      <c r="W1928" s="783"/>
      <c r="X1928" s="789"/>
      <c r="Y1928" s="789"/>
      <c r="Z1928" s="789"/>
      <c r="AA1928" s="789"/>
      <c r="AB1928" s="789"/>
      <c r="AC1928" s="781"/>
      <c r="AD1928" s="782"/>
      <c r="AE1928" s="783"/>
      <c r="AF1928" s="784">
        <f t="shared" si="902"/>
        <v>0</v>
      </c>
      <c r="AG1928" s="784"/>
      <c r="AH1928" s="784"/>
      <c r="AI1928" s="784"/>
      <c r="AJ1928" s="784">
        <f t="shared" si="890"/>
        <v>0</v>
      </c>
      <c r="AK1928" s="784"/>
      <c r="AL1928" s="784"/>
      <c r="AM1928" s="784"/>
      <c r="AN1928" s="784">
        <f t="shared" si="891"/>
        <v>0</v>
      </c>
      <c r="AO1928" s="784"/>
      <c r="AP1928" s="784"/>
      <c r="AQ1928" s="784"/>
      <c r="AR1928" s="363"/>
      <c r="AS1928" s="785">
        <f t="shared" si="892"/>
        <v>0</v>
      </c>
      <c r="AT1928" s="785"/>
      <c r="AU1928" s="785"/>
      <c r="AV1928" s="785"/>
      <c r="AW1928" s="785">
        <f t="shared" si="893"/>
        <v>0</v>
      </c>
      <c r="AX1928" s="91"/>
      <c r="AY1928" s="116">
        <f t="shared" si="894"/>
        <v>0</v>
      </c>
      <c r="AZ1928" s="116">
        <f t="shared" si="895"/>
        <v>0</v>
      </c>
      <c r="BA1928" s="116">
        <f t="shared" si="896"/>
        <v>0</v>
      </c>
      <c r="BB1928" s="116">
        <f t="shared" si="897"/>
        <v>0</v>
      </c>
      <c r="BC1928" s="115">
        <f t="shared" si="903"/>
        <v>0</v>
      </c>
      <c r="BD1928" s="116">
        <f t="shared" si="898"/>
        <v>0</v>
      </c>
      <c r="BE1928" s="120">
        <f t="shared" si="904"/>
        <v>0</v>
      </c>
      <c r="BF1928" s="115">
        <f t="shared" si="905"/>
        <v>0</v>
      </c>
      <c r="BG1928" s="116">
        <f t="shared" si="899"/>
        <v>0</v>
      </c>
      <c r="BH1928" s="120">
        <f t="shared" si="906"/>
        <v>0</v>
      </c>
      <c r="BI1928" s="115">
        <f t="shared" si="907"/>
        <v>0</v>
      </c>
      <c r="BJ1928" s="116">
        <f t="shared" si="900"/>
        <v>0</v>
      </c>
      <c r="BK1928" s="120">
        <f t="shared" si="908"/>
        <v>0</v>
      </c>
      <c r="BL1928" s="120">
        <f t="shared" si="909"/>
        <v>0</v>
      </c>
      <c r="BN1928" s="375">
        <f t="shared" si="901"/>
        <v>0</v>
      </c>
      <c r="BP1928" s="380"/>
      <c r="DH1928" s="102"/>
    </row>
    <row r="1929" spans="1:112" hidden="1">
      <c r="A1929" s="110"/>
      <c r="B1929" s="786"/>
      <c r="C1929" s="786"/>
      <c r="D1929" s="786"/>
      <c r="E1929" s="786"/>
      <c r="F1929" s="786"/>
      <c r="G1929" s="786"/>
      <c r="H1929" s="786"/>
      <c r="I1929" s="786"/>
      <c r="J1929" s="786"/>
      <c r="K1929" s="786"/>
      <c r="L1929" s="786"/>
      <c r="M1929" s="786"/>
      <c r="N1929" s="786"/>
      <c r="O1929" s="786"/>
      <c r="P1929" s="786"/>
      <c r="Q1929" s="786"/>
      <c r="R1929" s="787"/>
      <c r="S1929" s="787"/>
      <c r="T1929" s="788"/>
      <c r="U1929" s="787"/>
      <c r="V1929" s="787"/>
      <c r="W1929" s="783"/>
      <c r="X1929" s="789"/>
      <c r="Y1929" s="789"/>
      <c r="Z1929" s="789"/>
      <c r="AA1929" s="789"/>
      <c r="AB1929" s="789"/>
      <c r="AC1929" s="781"/>
      <c r="AD1929" s="782"/>
      <c r="AE1929" s="783"/>
      <c r="AF1929" s="784">
        <f t="shared" si="902"/>
        <v>0</v>
      </c>
      <c r="AG1929" s="784"/>
      <c r="AH1929" s="784"/>
      <c r="AI1929" s="784"/>
      <c r="AJ1929" s="784">
        <f t="shared" si="890"/>
        <v>0</v>
      </c>
      <c r="AK1929" s="784"/>
      <c r="AL1929" s="784"/>
      <c r="AM1929" s="784"/>
      <c r="AN1929" s="784">
        <f t="shared" si="891"/>
        <v>0</v>
      </c>
      <c r="AO1929" s="784"/>
      <c r="AP1929" s="784"/>
      <c r="AQ1929" s="784"/>
      <c r="AR1929" s="363"/>
      <c r="AS1929" s="785">
        <f t="shared" si="892"/>
        <v>0</v>
      </c>
      <c r="AT1929" s="785"/>
      <c r="AU1929" s="785"/>
      <c r="AV1929" s="785"/>
      <c r="AW1929" s="785">
        <f t="shared" si="893"/>
        <v>0</v>
      </c>
      <c r="AX1929" s="91"/>
      <c r="AY1929" s="116">
        <f t="shared" si="894"/>
        <v>0</v>
      </c>
      <c r="AZ1929" s="116">
        <f t="shared" si="895"/>
        <v>0</v>
      </c>
      <c r="BA1929" s="116">
        <f t="shared" si="896"/>
        <v>0</v>
      </c>
      <c r="BB1929" s="116">
        <f t="shared" si="897"/>
        <v>0</v>
      </c>
      <c r="BC1929" s="115">
        <f t="shared" si="903"/>
        <v>0</v>
      </c>
      <c r="BD1929" s="116">
        <f t="shared" si="898"/>
        <v>0</v>
      </c>
      <c r="BE1929" s="120">
        <f t="shared" si="904"/>
        <v>0</v>
      </c>
      <c r="BF1929" s="115">
        <f t="shared" si="905"/>
        <v>0</v>
      </c>
      <c r="BG1929" s="116">
        <f t="shared" si="899"/>
        <v>0</v>
      </c>
      <c r="BH1929" s="120">
        <f t="shared" si="906"/>
        <v>0</v>
      </c>
      <c r="BI1929" s="115">
        <f t="shared" si="907"/>
        <v>0</v>
      </c>
      <c r="BJ1929" s="116">
        <f t="shared" si="900"/>
        <v>0</v>
      </c>
      <c r="BK1929" s="120">
        <f t="shared" si="908"/>
        <v>0</v>
      </c>
      <c r="BL1929" s="120">
        <f t="shared" si="909"/>
        <v>0</v>
      </c>
      <c r="BN1929" s="375">
        <f t="shared" si="901"/>
        <v>0</v>
      </c>
      <c r="BP1929" s="380"/>
      <c r="DH1929" s="102"/>
    </row>
    <row r="1930" spans="1:112" hidden="1">
      <c r="A1930" s="110"/>
      <c r="B1930" s="786"/>
      <c r="C1930" s="786"/>
      <c r="D1930" s="786"/>
      <c r="E1930" s="786"/>
      <c r="F1930" s="786"/>
      <c r="G1930" s="786"/>
      <c r="H1930" s="786"/>
      <c r="I1930" s="786"/>
      <c r="J1930" s="786"/>
      <c r="K1930" s="786"/>
      <c r="L1930" s="786"/>
      <c r="M1930" s="786"/>
      <c r="N1930" s="786"/>
      <c r="O1930" s="786"/>
      <c r="P1930" s="786"/>
      <c r="Q1930" s="786"/>
      <c r="R1930" s="787"/>
      <c r="S1930" s="787"/>
      <c r="T1930" s="788"/>
      <c r="U1930" s="787"/>
      <c r="V1930" s="787"/>
      <c r="W1930" s="783"/>
      <c r="X1930" s="789"/>
      <c r="Y1930" s="789"/>
      <c r="Z1930" s="789"/>
      <c r="AA1930" s="789"/>
      <c r="AB1930" s="789"/>
      <c r="AC1930" s="781"/>
      <c r="AD1930" s="782"/>
      <c r="AE1930" s="783"/>
      <c r="AF1930" s="784">
        <f t="shared" si="902"/>
        <v>0</v>
      </c>
      <c r="AG1930" s="784"/>
      <c r="AH1930" s="784"/>
      <c r="AI1930" s="784"/>
      <c r="AJ1930" s="784">
        <f t="shared" si="890"/>
        <v>0</v>
      </c>
      <c r="AK1930" s="784"/>
      <c r="AL1930" s="784"/>
      <c r="AM1930" s="784"/>
      <c r="AN1930" s="784">
        <f t="shared" si="891"/>
        <v>0</v>
      </c>
      <c r="AO1930" s="784"/>
      <c r="AP1930" s="784"/>
      <c r="AQ1930" s="784"/>
      <c r="AR1930" s="363"/>
      <c r="AS1930" s="785">
        <f t="shared" si="892"/>
        <v>0</v>
      </c>
      <c r="AT1930" s="785"/>
      <c r="AU1930" s="785"/>
      <c r="AV1930" s="785"/>
      <c r="AW1930" s="785">
        <f t="shared" si="893"/>
        <v>0</v>
      </c>
      <c r="AX1930" s="91"/>
      <c r="AY1930" s="116">
        <f t="shared" si="894"/>
        <v>0</v>
      </c>
      <c r="AZ1930" s="116">
        <f t="shared" si="895"/>
        <v>0</v>
      </c>
      <c r="BA1930" s="116">
        <f t="shared" si="896"/>
        <v>0</v>
      </c>
      <c r="BB1930" s="116">
        <f t="shared" si="897"/>
        <v>0</v>
      </c>
      <c r="BC1930" s="115">
        <f t="shared" si="903"/>
        <v>0</v>
      </c>
      <c r="BD1930" s="116">
        <f t="shared" si="898"/>
        <v>0</v>
      </c>
      <c r="BE1930" s="120">
        <f t="shared" si="904"/>
        <v>0</v>
      </c>
      <c r="BF1930" s="115">
        <f t="shared" si="905"/>
        <v>0</v>
      </c>
      <c r="BG1930" s="116">
        <f t="shared" si="899"/>
        <v>0</v>
      </c>
      <c r="BH1930" s="120">
        <f t="shared" si="906"/>
        <v>0</v>
      </c>
      <c r="BI1930" s="115">
        <f t="shared" si="907"/>
        <v>0</v>
      </c>
      <c r="BJ1930" s="116">
        <f t="shared" si="900"/>
        <v>0</v>
      </c>
      <c r="BK1930" s="120">
        <f t="shared" si="908"/>
        <v>0</v>
      </c>
      <c r="BL1930" s="120">
        <f t="shared" si="909"/>
        <v>0</v>
      </c>
      <c r="BN1930" s="375">
        <f t="shared" si="901"/>
        <v>0</v>
      </c>
      <c r="BP1930" s="380"/>
      <c r="DH1930" s="102"/>
    </row>
    <row r="1931" spans="1:112" hidden="1">
      <c r="A1931" s="110"/>
      <c r="B1931" s="786"/>
      <c r="C1931" s="786"/>
      <c r="D1931" s="786"/>
      <c r="E1931" s="786"/>
      <c r="F1931" s="786"/>
      <c r="G1931" s="786"/>
      <c r="H1931" s="786"/>
      <c r="I1931" s="786"/>
      <c r="J1931" s="786"/>
      <c r="K1931" s="786"/>
      <c r="L1931" s="786"/>
      <c r="M1931" s="786"/>
      <c r="N1931" s="786"/>
      <c r="O1931" s="786"/>
      <c r="P1931" s="786"/>
      <c r="Q1931" s="786"/>
      <c r="R1931" s="787"/>
      <c r="S1931" s="787"/>
      <c r="T1931" s="788"/>
      <c r="U1931" s="787"/>
      <c r="V1931" s="787"/>
      <c r="W1931" s="783"/>
      <c r="X1931" s="789"/>
      <c r="Y1931" s="789"/>
      <c r="Z1931" s="789"/>
      <c r="AA1931" s="789"/>
      <c r="AB1931" s="789"/>
      <c r="AC1931" s="781"/>
      <c r="AD1931" s="782"/>
      <c r="AE1931" s="783"/>
      <c r="AF1931" s="784">
        <f t="shared" si="902"/>
        <v>0</v>
      </c>
      <c r="AG1931" s="784"/>
      <c r="AH1931" s="784"/>
      <c r="AI1931" s="784"/>
      <c r="AJ1931" s="784">
        <f t="shared" si="890"/>
        <v>0</v>
      </c>
      <c r="AK1931" s="784"/>
      <c r="AL1931" s="784"/>
      <c r="AM1931" s="784"/>
      <c r="AN1931" s="784">
        <f t="shared" si="891"/>
        <v>0</v>
      </c>
      <c r="AO1931" s="784"/>
      <c r="AP1931" s="784"/>
      <c r="AQ1931" s="784"/>
      <c r="AR1931" s="363"/>
      <c r="AS1931" s="785">
        <f t="shared" si="892"/>
        <v>0</v>
      </c>
      <c r="AT1931" s="785"/>
      <c r="AU1931" s="785"/>
      <c r="AV1931" s="785"/>
      <c r="AW1931" s="785">
        <f t="shared" si="893"/>
        <v>0</v>
      </c>
      <c r="AX1931" s="91"/>
      <c r="AY1931" s="116">
        <f t="shared" si="894"/>
        <v>0</v>
      </c>
      <c r="AZ1931" s="116">
        <f t="shared" si="895"/>
        <v>0</v>
      </c>
      <c r="BA1931" s="116">
        <f t="shared" si="896"/>
        <v>0</v>
      </c>
      <c r="BB1931" s="116">
        <f t="shared" si="897"/>
        <v>0</v>
      </c>
      <c r="BC1931" s="115">
        <f t="shared" si="903"/>
        <v>0</v>
      </c>
      <c r="BD1931" s="116">
        <f t="shared" si="898"/>
        <v>0</v>
      </c>
      <c r="BE1931" s="120">
        <f t="shared" si="904"/>
        <v>0</v>
      </c>
      <c r="BF1931" s="115">
        <f t="shared" si="905"/>
        <v>0</v>
      </c>
      <c r="BG1931" s="116">
        <f t="shared" si="899"/>
        <v>0</v>
      </c>
      <c r="BH1931" s="120">
        <f t="shared" si="906"/>
        <v>0</v>
      </c>
      <c r="BI1931" s="115">
        <f t="shared" si="907"/>
        <v>0</v>
      </c>
      <c r="BJ1931" s="116">
        <f t="shared" si="900"/>
        <v>0</v>
      </c>
      <c r="BK1931" s="120">
        <f t="shared" si="908"/>
        <v>0</v>
      </c>
      <c r="BL1931" s="120">
        <f t="shared" si="909"/>
        <v>0</v>
      </c>
      <c r="BN1931" s="375">
        <f t="shared" si="901"/>
        <v>0</v>
      </c>
      <c r="BP1931" s="380"/>
      <c r="DH1931" s="102"/>
    </row>
    <row r="1932" spans="1:112" hidden="1">
      <c r="A1932" s="110"/>
      <c r="B1932" s="786"/>
      <c r="C1932" s="786"/>
      <c r="D1932" s="786"/>
      <c r="E1932" s="786"/>
      <c r="F1932" s="786"/>
      <c r="G1932" s="786"/>
      <c r="H1932" s="786"/>
      <c r="I1932" s="786"/>
      <c r="J1932" s="786"/>
      <c r="K1932" s="786"/>
      <c r="L1932" s="786"/>
      <c r="M1932" s="786"/>
      <c r="N1932" s="786"/>
      <c r="O1932" s="786"/>
      <c r="P1932" s="786"/>
      <c r="Q1932" s="786"/>
      <c r="R1932" s="787"/>
      <c r="S1932" s="787"/>
      <c r="T1932" s="788"/>
      <c r="U1932" s="787"/>
      <c r="V1932" s="787"/>
      <c r="W1932" s="783"/>
      <c r="X1932" s="789"/>
      <c r="Y1932" s="789"/>
      <c r="Z1932" s="789"/>
      <c r="AA1932" s="789"/>
      <c r="AB1932" s="789"/>
      <c r="AC1932" s="781"/>
      <c r="AD1932" s="782"/>
      <c r="AE1932" s="783"/>
      <c r="AF1932" s="784">
        <f t="shared" si="902"/>
        <v>0</v>
      </c>
      <c r="AG1932" s="784"/>
      <c r="AH1932" s="784"/>
      <c r="AI1932" s="784"/>
      <c r="AJ1932" s="784">
        <f t="shared" si="890"/>
        <v>0</v>
      </c>
      <c r="AK1932" s="784"/>
      <c r="AL1932" s="784"/>
      <c r="AM1932" s="784"/>
      <c r="AN1932" s="784">
        <f t="shared" si="891"/>
        <v>0</v>
      </c>
      <c r="AO1932" s="784"/>
      <c r="AP1932" s="784"/>
      <c r="AQ1932" s="784"/>
      <c r="AR1932" s="363"/>
      <c r="AS1932" s="785">
        <f t="shared" si="892"/>
        <v>0</v>
      </c>
      <c r="AT1932" s="785"/>
      <c r="AU1932" s="785"/>
      <c r="AV1932" s="785"/>
      <c r="AW1932" s="785">
        <f t="shared" si="893"/>
        <v>0</v>
      </c>
      <c r="AX1932" s="91"/>
      <c r="AY1932" s="116">
        <f t="shared" si="894"/>
        <v>0</v>
      </c>
      <c r="AZ1932" s="116">
        <f t="shared" si="895"/>
        <v>0</v>
      </c>
      <c r="BA1932" s="116">
        <f t="shared" si="896"/>
        <v>0</v>
      </c>
      <c r="BB1932" s="116">
        <f t="shared" si="897"/>
        <v>0</v>
      </c>
      <c r="BC1932" s="115">
        <f t="shared" si="903"/>
        <v>0</v>
      </c>
      <c r="BD1932" s="116">
        <f t="shared" si="898"/>
        <v>0</v>
      </c>
      <c r="BE1932" s="120">
        <f t="shared" si="904"/>
        <v>0</v>
      </c>
      <c r="BF1932" s="115">
        <f t="shared" si="905"/>
        <v>0</v>
      </c>
      <c r="BG1932" s="116">
        <f t="shared" si="899"/>
        <v>0</v>
      </c>
      <c r="BH1932" s="120">
        <f t="shared" si="906"/>
        <v>0</v>
      </c>
      <c r="BI1932" s="115">
        <f t="shared" si="907"/>
        <v>0</v>
      </c>
      <c r="BJ1932" s="116">
        <f t="shared" si="900"/>
        <v>0</v>
      </c>
      <c r="BK1932" s="120">
        <f t="shared" si="908"/>
        <v>0</v>
      </c>
      <c r="BL1932" s="120">
        <f t="shared" si="909"/>
        <v>0</v>
      </c>
      <c r="BN1932" s="375">
        <f t="shared" si="901"/>
        <v>0</v>
      </c>
      <c r="BP1932" s="380"/>
      <c r="DH1932" s="102"/>
    </row>
    <row r="1933" spans="1:112" hidden="1">
      <c r="A1933" s="110"/>
      <c r="B1933" s="786"/>
      <c r="C1933" s="786"/>
      <c r="D1933" s="786"/>
      <c r="E1933" s="786"/>
      <c r="F1933" s="786"/>
      <c r="G1933" s="786"/>
      <c r="H1933" s="786"/>
      <c r="I1933" s="786"/>
      <c r="J1933" s="786"/>
      <c r="K1933" s="786"/>
      <c r="L1933" s="786"/>
      <c r="M1933" s="786"/>
      <c r="N1933" s="786"/>
      <c r="O1933" s="786"/>
      <c r="P1933" s="786"/>
      <c r="Q1933" s="786"/>
      <c r="R1933" s="787"/>
      <c r="S1933" s="787"/>
      <c r="T1933" s="788"/>
      <c r="U1933" s="787"/>
      <c r="V1933" s="787"/>
      <c r="W1933" s="783"/>
      <c r="X1933" s="789"/>
      <c r="Y1933" s="789"/>
      <c r="Z1933" s="789"/>
      <c r="AA1933" s="789"/>
      <c r="AB1933" s="789"/>
      <c r="AC1933" s="781"/>
      <c r="AD1933" s="782"/>
      <c r="AE1933" s="783"/>
      <c r="AF1933" s="784">
        <f t="shared" si="902"/>
        <v>0</v>
      </c>
      <c r="AG1933" s="784"/>
      <c r="AH1933" s="784"/>
      <c r="AI1933" s="784"/>
      <c r="AJ1933" s="784">
        <f t="shared" si="890"/>
        <v>0</v>
      </c>
      <c r="AK1933" s="784"/>
      <c r="AL1933" s="784"/>
      <c r="AM1933" s="784"/>
      <c r="AN1933" s="784">
        <f t="shared" si="891"/>
        <v>0</v>
      </c>
      <c r="AO1933" s="784"/>
      <c r="AP1933" s="784"/>
      <c r="AQ1933" s="784"/>
      <c r="AR1933" s="363"/>
      <c r="AS1933" s="785">
        <f t="shared" si="892"/>
        <v>0</v>
      </c>
      <c r="AT1933" s="785"/>
      <c r="AU1933" s="785"/>
      <c r="AV1933" s="785"/>
      <c r="AW1933" s="785">
        <f t="shared" si="893"/>
        <v>0</v>
      </c>
      <c r="AX1933" s="91"/>
      <c r="AY1933" s="116">
        <f t="shared" si="894"/>
        <v>0</v>
      </c>
      <c r="AZ1933" s="116">
        <f t="shared" si="895"/>
        <v>0</v>
      </c>
      <c r="BA1933" s="116">
        <f t="shared" si="896"/>
        <v>0</v>
      </c>
      <c r="BB1933" s="116">
        <f t="shared" si="897"/>
        <v>0</v>
      </c>
      <c r="BC1933" s="115">
        <f t="shared" si="903"/>
        <v>0</v>
      </c>
      <c r="BD1933" s="116">
        <f t="shared" si="898"/>
        <v>0</v>
      </c>
      <c r="BE1933" s="120">
        <f t="shared" si="904"/>
        <v>0</v>
      </c>
      <c r="BF1933" s="115">
        <f t="shared" si="905"/>
        <v>0</v>
      </c>
      <c r="BG1933" s="116">
        <f t="shared" si="899"/>
        <v>0</v>
      </c>
      <c r="BH1933" s="120">
        <f t="shared" si="906"/>
        <v>0</v>
      </c>
      <c r="BI1933" s="115">
        <f t="shared" si="907"/>
        <v>0</v>
      </c>
      <c r="BJ1933" s="116">
        <f t="shared" si="900"/>
        <v>0</v>
      </c>
      <c r="BK1933" s="120">
        <f t="shared" si="908"/>
        <v>0</v>
      </c>
      <c r="BL1933" s="120">
        <f t="shared" si="909"/>
        <v>0</v>
      </c>
      <c r="BN1933" s="375">
        <f t="shared" si="901"/>
        <v>0</v>
      </c>
      <c r="BP1933" s="380"/>
      <c r="DH1933" s="102"/>
    </row>
    <row r="1934" spans="1:112" hidden="1">
      <c r="A1934" s="110"/>
      <c r="B1934" s="786"/>
      <c r="C1934" s="786"/>
      <c r="D1934" s="786"/>
      <c r="E1934" s="786"/>
      <c r="F1934" s="786"/>
      <c r="G1934" s="786"/>
      <c r="H1934" s="786"/>
      <c r="I1934" s="786"/>
      <c r="J1934" s="786"/>
      <c r="K1934" s="786"/>
      <c r="L1934" s="786"/>
      <c r="M1934" s="786"/>
      <c r="N1934" s="786"/>
      <c r="O1934" s="786"/>
      <c r="P1934" s="786"/>
      <c r="Q1934" s="786"/>
      <c r="R1934" s="787"/>
      <c r="S1934" s="787"/>
      <c r="T1934" s="788"/>
      <c r="U1934" s="787"/>
      <c r="V1934" s="787"/>
      <c r="W1934" s="783"/>
      <c r="X1934" s="789"/>
      <c r="Y1934" s="789"/>
      <c r="Z1934" s="789"/>
      <c r="AA1934" s="789"/>
      <c r="AB1934" s="789"/>
      <c r="AC1934" s="781"/>
      <c r="AD1934" s="782"/>
      <c r="AE1934" s="783"/>
      <c r="AF1934" s="784">
        <f t="shared" si="902"/>
        <v>0</v>
      </c>
      <c r="AG1934" s="784"/>
      <c r="AH1934" s="784"/>
      <c r="AI1934" s="784"/>
      <c r="AJ1934" s="784">
        <f t="shared" si="890"/>
        <v>0</v>
      </c>
      <c r="AK1934" s="784"/>
      <c r="AL1934" s="784"/>
      <c r="AM1934" s="784"/>
      <c r="AN1934" s="784">
        <f t="shared" si="891"/>
        <v>0</v>
      </c>
      <c r="AO1934" s="784"/>
      <c r="AP1934" s="784"/>
      <c r="AQ1934" s="784"/>
      <c r="AR1934" s="363"/>
      <c r="AS1934" s="785">
        <f t="shared" si="892"/>
        <v>0</v>
      </c>
      <c r="AT1934" s="785"/>
      <c r="AU1934" s="785"/>
      <c r="AV1934" s="785"/>
      <c r="AW1934" s="785">
        <f t="shared" si="893"/>
        <v>0</v>
      </c>
      <c r="AX1934" s="91"/>
      <c r="AY1934" s="116">
        <f t="shared" si="894"/>
        <v>0</v>
      </c>
      <c r="AZ1934" s="116">
        <f t="shared" si="895"/>
        <v>0</v>
      </c>
      <c r="BA1934" s="116">
        <f t="shared" si="896"/>
        <v>0</v>
      </c>
      <c r="BB1934" s="116">
        <f t="shared" si="897"/>
        <v>0</v>
      </c>
      <c r="BC1934" s="115">
        <f t="shared" si="903"/>
        <v>0</v>
      </c>
      <c r="BD1934" s="116">
        <f t="shared" si="898"/>
        <v>0</v>
      </c>
      <c r="BE1934" s="120">
        <f t="shared" si="904"/>
        <v>0</v>
      </c>
      <c r="BF1934" s="115">
        <f t="shared" si="905"/>
        <v>0</v>
      </c>
      <c r="BG1934" s="116">
        <f t="shared" si="899"/>
        <v>0</v>
      </c>
      <c r="BH1934" s="120">
        <f t="shared" si="906"/>
        <v>0</v>
      </c>
      <c r="BI1934" s="115">
        <f t="shared" si="907"/>
        <v>0</v>
      </c>
      <c r="BJ1934" s="116">
        <f t="shared" si="900"/>
        <v>0</v>
      </c>
      <c r="BK1934" s="120">
        <f t="shared" si="908"/>
        <v>0</v>
      </c>
      <c r="BL1934" s="120">
        <f t="shared" si="909"/>
        <v>0</v>
      </c>
      <c r="BN1934" s="375">
        <f t="shared" si="901"/>
        <v>0</v>
      </c>
      <c r="BP1934" s="380"/>
      <c r="DH1934" s="102"/>
    </row>
    <row r="1935" spans="1:112" hidden="1">
      <c r="A1935" s="110"/>
      <c r="B1935" s="786"/>
      <c r="C1935" s="786"/>
      <c r="D1935" s="786"/>
      <c r="E1935" s="786"/>
      <c r="F1935" s="786"/>
      <c r="G1935" s="786"/>
      <c r="H1935" s="786"/>
      <c r="I1935" s="786"/>
      <c r="J1935" s="786"/>
      <c r="K1935" s="786"/>
      <c r="L1935" s="786"/>
      <c r="M1935" s="786"/>
      <c r="N1935" s="786"/>
      <c r="O1935" s="786"/>
      <c r="P1935" s="786"/>
      <c r="Q1935" s="786"/>
      <c r="R1935" s="787"/>
      <c r="S1935" s="787"/>
      <c r="T1935" s="788"/>
      <c r="U1935" s="787"/>
      <c r="V1935" s="787"/>
      <c r="W1935" s="783"/>
      <c r="X1935" s="789"/>
      <c r="Y1935" s="789"/>
      <c r="Z1935" s="789"/>
      <c r="AA1935" s="789"/>
      <c r="AB1935" s="789"/>
      <c r="AC1935" s="781"/>
      <c r="AD1935" s="782"/>
      <c r="AE1935" s="783"/>
      <c r="AF1935" s="784">
        <f t="shared" si="902"/>
        <v>0</v>
      </c>
      <c r="AG1935" s="784"/>
      <c r="AH1935" s="784"/>
      <c r="AI1935" s="784"/>
      <c r="AJ1935" s="784">
        <f t="shared" si="890"/>
        <v>0</v>
      </c>
      <c r="AK1935" s="784"/>
      <c r="AL1935" s="784"/>
      <c r="AM1935" s="784"/>
      <c r="AN1935" s="784">
        <f t="shared" si="891"/>
        <v>0</v>
      </c>
      <c r="AO1935" s="784"/>
      <c r="AP1935" s="784"/>
      <c r="AQ1935" s="784"/>
      <c r="AR1935" s="363"/>
      <c r="AS1935" s="785">
        <f t="shared" si="892"/>
        <v>0</v>
      </c>
      <c r="AT1935" s="785"/>
      <c r="AU1935" s="785"/>
      <c r="AV1935" s="785"/>
      <c r="AW1935" s="785">
        <f t="shared" si="893"/>
        <v>0</v>
      </c>
      <c r="AX1935" s="91"/>
      <c r="AY1935" s="116">
        <f t="shared" si="894"/>
        <v>0</v>
      </c>
      <c r="AZ1935" s="116">
        <f t="shared" si="895"/>
        <v>0</v>
      </c>
      <c r="BA1935" s="116">
        <f t="shared" si="896"/>
        <v>0</v>
      </c>
      <c r="BB1935" s="116">
        <f t="shared" si="897"/>
        <v>0</v>
      </c>
      <c r="BC1935" s="115">
        <f t="shared" si="903"/>
        <v>0</v>
      </c>
      <c r="BD1935" s="116">
        <f t="shared" si="898"/>
        <v>0</v>
      </c>
      <c r="BE1935" s="120">
        <f t="shared" si="904"/>
        <v>0</v>
      </c>
      <c r="BF1935" s="115">
        <f t="shared" si="905"/>
        <v>0</v>
      </c>
      <c r="BG1935" s="116">
        <f t="shared" si="899"/>
        <v>0</v>
      </c>
      <c r="BH1935" s="120">
        <f t="shared" si="906"/>
        <v>0</v>
      </c>
      <c r="BI1935" s="115">
        <f t="shared" si="907"/>
        <v>0</v>
      </c>
      <c r="BJ1935" s="116">
        <f t="shared" si="900"/>
        <v>0</v>
      </c>
      <c r="BK1935" s="120">
        <f t="shared" si="908"/>
        <v>0</v>
      </c>
      <c r="BL1935" s="120">
        <f t="shared" si="909"/>
        <v>0</v>
      </c>
      <c r="BN1935" s="375">
        <f t="shared" si="901"/>
        <v>0</v>
      </c>
      <c r="BP1935" s="380"/>
      <c r="DH1935" s="102"/>
    </row>
    <row r="1936" spans="1:112" hidden="1">
      <c r="A1936" s="110"/>
      <c r="B1936" s="786"/>
      <c r="C1936" s="786"/>
      <c r="D1936" s="786"/>
      <c r="E1936" s="786"/>
      <c r="F1936" s="786"/>
      <c r="G1936" s="786"/>
      <c r="H1936" s="786"/>
      <c r="I1936" s="786"/>
      <c r="J1936" s="786"/>
      <c r="K1936" s="786"/>
      <c r="L1936" s="786"/>
      <c r="M1936" s="786"/>
      <c r="N1936" s="786"/>
      <c r="O1936" s="786"/>
      <c r="P1936" s="786"/>
      <c r="Q1936" s="786"/>
      <c r="R1936" s="787"/>
      <c r="S1936" s="787"/>
      <c r="T1936" s="788"/>
      <c r="U1936" s="787"/>
      <c r="V1936" s="787"/>
      <c r="W1936" s="783"/>
      <c r="X1936" s="789"/>
      <c r="Y1936" s="789"/>
      <c r="Z1936" s="789"/>
      <c r="AA1936" s="789"/>
      <c r="AB1936" s="789"/>
      <c r="AC1936" s="781"/>
      <c r="AD1936" s="782"/>
      <c r="AE1936" s="783"/>
      <c r="AF1936" s="784">
        <f t="shared" si="902"/>
        <v>0</v>
      </c>
      <c r="AG1936" s="784"/>
      <c r="AH1936" s="784"/>
      <c r="AI1936" s="784"/>
      <c r="AJ1936" s="784">
        <f t="shared" si="890"/>
        <v>0</v>
      </c>
      <c r="AK1936" s="784"/>
      <c r="AL1936" s="784"/>
      <c r="AM1936" s="784"/>
      <c r="AN1936" s="784">
        <f t="shared" si="891"/>
        <v>0</v>
      </c>
      <c r="AO1936" s="784"/>
      <c r="AP1936" s="784"/>
      <c r="AQ1936" s="784"/>
      <c r="AR1936" s="363"/>
      <c r="AS1936" s="785">
        <f t="shared" si="892"/>
        <v>0</v>
      </c>
      <c r="AT1936" s="785"/>
      <c r="AU1936" s="785"/>
      <c r="AV1936" s="785"/>
      <c r="AW1936" s="785">
        <f t="shared" si="893"/>
        <v>0</v>
      </c>
      <c r="AX1936" s="91"/>
      <c r="AY1936" s="116">
        <f t="shared" si="894"/>
        <v>0</v>
      </c>
      <c r="AZ1936" s="116">
        <f t="shared" si="895"/>
        <v>0</v>
      </c>
      <c r="BA1936" s="116">
        <f t="shared" si="896"/>
        <v>0</v>
      </c>
      <c r="BB1936" s="116">
        <f t="shared" si="897"/>
        <v>0</v>
      </c>
      <c r="BC1936" s="115">
        <f t="shared" si="903"/>
        <v>0</v>
      </c>
      <c r="BD1936" s="116">
        <f t="shared" si="898"/>
        <v>0</v>
      </c>
      <c r="BE1936" s="120">
        <f t="shared" si="904"/>
        <v>0</v>
      </c>
      <c r="BF1936" s="115">
        <f t="shared" si="905"/>
        <v>0</v>
      </c>
      <c r="BG1936" s="116">
        <f t="shared" si="899"/>
        <v>0</v>
      </c>
      <c r="BH1936" s="120">
        <f t="shared" si="906"/>
        <v>0</v>
      </c>
      <c r="BI1936" s="115">
        <f t="shared" si="907"/>
        <v>0</v>
      </c>
      <c r="BJ1936" s="116">
        <f t="shared" si="900"/>
        <v>0</v>
      </c>
      <c r="BK1936" s="120">
        <f t="shared" si="908"/>
        <v>0</v>
      </c>
      <c r="BL1936" s="120">
        <f t="shared" si="909"/>
        <v>0</v>
      </c>
      <c r="BN1936" s="375">
        <f t="shared" si="901"/>
        <v>0</v>
      </c>
      <c r="BP1936" s="380"/>
      <c r="DH1936" s="102"/>
    </row>
    <row r="1937" spans="1:112" hidden="1">
      <c r="A1937" s="110"/>
      <c r="B1937" s="786"/>
      <c r="C1937" s="786"/>
      <c r="D1937" s="786"/>
      <c r="E1937" s="786"/>
      <c r="F1937" s="786"/>
      <c r="G1937" s="786"/>
      <c r="H1937" s="786"/>
      <c r="I1937" s="786"/>
      <c r="J1937" s="786"/>
      <c r="K1937" s="786"/>
      <c r="L1937" s="786"/>
      <c r="M1937" s="786"/>
      <c r="N1937" s="786"/>
      <c r="O1937" s="786"/>
      <c r="P1937" s="786"/>
      <c r="Q1937" s="786"/>
      <c r="R1937" s="787"/>
      <c r="S1937" s="787"/>
      <c r="T1937" s="788"/>
      <c r="U1937" s="787"/>
      <c r="V1937" s="787"/>
      <c r="W1937" s="783"/>
      <c r="X1937" s="789"/>
      <c r="Y1937" s="789"/>
      <c r="Z1937" s="789"/>
      <c r="AA1937" s="789"/>
      <c r="AB1937" s="789"/>
      <c r="AC1937" s="781"/>
      <c r="AD1937" s="782"/>
      <c r="AE1937" s="783"/>
      <c r="AF1937" s="784">
        <f t="shared" si="902"/>
        <v>0</v>
      </c>
      <c r="AG1937" s="784"/>
      <c r="AH1937" s="784"/>
      <c r="AI1937" s="784"/>
      <c r="AJ1937" s="784">
        <f t="shared" si="890"/>
        <v>0</v>
      </c>
      <c r="AK1937" s="784"/>
      <c r="AL1937" s="784"/>
      <c r="AM1937" s="784"/>
      <c r="AN1937" s="784">
        <f t="shared" si="891"/>
        <v>0</v>
      </c>
      <c r="AO1937" s="784"/>
      <c r="AP1937" s="784"/>
      <c r="AQ1937" s="784"/>
      <c r="AR1937" s="363"/>
      <c r="AS1937" s="785">
        <f t="shared" si="892"/>
        <v>0</v>
      </c>
      <c r="AT1937" s="785"/>
      <c r="AU1937" s="785"/>
      <c r="AV1937" s="785"/>
      <c r="AW1937" s="785">
        <f t="shared" si="893"/>
        <v>0</v>
      </c>
      <c r="AX1937" s="91"/>
      <c r="AY1937" s="116">
        <f t="shared" si="894"/>
        <v>0</v>
      </c>
      <c r="AZ1937" s="116">
        <f t="shared" si="895"/>
        <v>0</v>
      </c>
      <c r="BA1937" s="116">
        <f t="shared" si="896"/>
        <v>0</v>
      </c>
      <c r="BB1937" s="116">
        <f t="shared" si="897"/>
        <v>0</v>
      </c>
      <c r="BC1937" s="115">
        <f t="shared" si="903"/>
        <v>0</v>
      </c>
      <c r="BD1937" s="116">
        <f t="shared" si="898"/>
        <v>0</v>
      </c>
      <c r="BE1937" s="120">
        <f t="shared" si="904"/>
        <v>0</v>
      </c>
      <c r="BF1937" s="115">
        <f t="shared" si="905"/>
        <v>0</v>
      </c>
      <c r="BG1937" s="116">
        <f t="shared" si="899"/>
        <v>0</v>
      </c>
      <c r="BH1937" s="120">
        <f t="shared" si="906"/>
        <v>0</v>
      </c>
      <c r="BI1937" s="115">
        <f t="shared" si="907"/>
        <v>0</v>
      </c>
      <c r="BJ1937" s="116">
        <f t="shared" si="900"/>
        <v>0</v>
      </c>
      <c r="BK1937" s="120">
        <f t="shared" si="908"/>
        <v>0</v>
      </c>
      <c r="BL1937" s="120">
        <f t="shared" si="909"/>
        <v>0</v>
      </c>
      <c r="BN1937" s="375">
        <f t="shared" si="901"/>
        <v>0</v>
      </c>
      <c r="BP1937" s="380"/>
      <c r="DH1937" s="102"/>
    </row>
    <row r="1938" spans="1:112" hidden="1">
      <c r="A1938" s="110"/>
      <c r="B1938" s="786"/>
      <c r="C1938" s="786"/>
      <c r="D1938" s="786"/>
      <c r="E1938" s="786"/>
      <c r="F1938" s="786"/>
      <c r="G1938" s="786"/>
      <c r="H1938" s="786"/>
      <c r="I1938" s="786"/>
      <c r="J1938" s="786"/>
      <c r="K1938" s="786"/>
      <c r="L1938" s="786"/>
      <c r="M1938" s="786"/>
      <c r="N1938" s="786"/>
      <c r="O1938" s="786"/>
      <c r="P1938" s="786"/>
      <c r="Q1938" s="786"/>
      <c r="R1938" s="787"/>
      <c r="S1938" s="787"/>
      <c r="T1938" s="788"/>
      <c r="U1938" s="787"/>
      <c r="V1938" s="787"/>
      <c r="W1938" s="783"/>
      <c r="X1938" s="789"/>
      <c r="Y1938" s="789"/>
      <c r="Z1938" s="789"/>
      <c r="AA1938" s="789"/>
      <c r="AB1938" s="789"/>
      <c r="AC1938" s="781"/>
      <c r="AD1938" s="782"/>
      <c r="AE1938" s="783"/>
      <c r="AF1938" s="784">
        <f t="shared" si="902"/>
        <v>0</v>
      </c>
      <c r="AG1938" s="784"/>
      <c r="AH1938" s="784"/>
      <c r="AI1938" s="784"/>
      <c r="AJ1938" s="784">
        <f t="shared" si="890"/>
        <v>0</v>
      </c>
      <c r="AK1938" s="784"/>
      <c r="AL1938" s="784"/>
      <c r="AM1938" s="784"/>
      <c r="AN1938" s="784">
        <f t="shared" si="891"/>
        <v>0</v>
      </c>
      <c r="AO1938" s="784"/>
      <c r="AP1938" s="784"/>
      <c r="AQ1938" s="784"/>
      <c r="AR1938" s="363"/>
      <c r="AS1938" s="785">
        <f t="shared" si="892"/>
        <v>0</v>
      </c>
      <c r="AT1938" s="785"/>
      <c r="AU1938" s="785"/>
      <c r="AV1938" s="785"/>
      <c r="AW1938" s="785">
        <f t="shared" si="893"/>
        <v>0</v>
      </c>
      <c r="AX1938" s="91"/>
      <c r="AY1938" s="116">
        <f t="shared" si="894"/>
        <v>0</v>
      </c>
      <c r="AZ1938" s="116">
        <f t="shared" si="895"/>
        <v>0</v>
      </c>
      <c r="BA1938" s="116">
        <f t="shared" si="896"/>
        <v>0</v>
      </c>
      <c r="BB1938" s="116">
        <f t="shared" si="897"/>
        <v>0</v>
      </c>
      <c r="BC1938" s="115">
        <f t="shared" si="903"/>
        <v>0</v>
      </c>
      <c r="BD1938" s="116">
        <f t="shared" si="898"/>
        <v>0</v>
      </c>
      <c r="BE1938" s="120">
        <f t="shared" si="904"/>
        <v>0</v>
      </c>
      <c r="BF1938" s="115">
        <f t="shared" si="905"/>
        <v>0</v>
      </c>
      <c r="BG1938" s="116">
        <f t="shared" si="899"/>
        <v>0</v>
      </c>
      <c r="BH1938" s="120">
        <f t="shared" si="906"/>
        <v>0</v>
      </c>
      <c r="BI1938" s="115">
        <f t="shared" si="907"/>
        <v>0</v>
      </c>
      <c r="BJ1938" s="116">
        <f t="shared" si="900"/>
        <v>0</v>
      </c>
      <c r="BK1938" s="120">
        <f t="shared" si="908"/>
        <v>0</v>
      </c>
      <c r="BL1938" s="120">
        <f t="shared" si="909"/>
        <v>0</v>
      </c>
      <c r="BN1938" s="375">
        <f t="shared" si="901"/>
        <v>0</v>
      </c>
      <c r="BP1938" s="380"/>
      <c r="DH1938" s="102"/>
    </row>
    <row r="1939" spans="1:112" hidden="1">
      <c r="A1939" s="110"/>
      <c r="B1939" s="786"/>
      <c r="C1939" s="786"/>
      <c r="D1939" s="786"/>
      <c r="E1939" s="786"/>
      <c r="F1939" s="786"/>
      <c r="G1939" s="786"/>
      <c r="H1939" s="786"/>
      <c r="I1939" s="786"/>
      <c r="J1939" s="786"/>
      <c r="K1939" s="786"/>
      <c r="L1939" s="786"/>
      <c r="M1939" s="786"/>
      <c r="N1939" s="786"/>
      <c r="O1939" s="786"/>
      <c r="P1939" s="786"/>
      <c r="Q1939" s="786"/>
      <c r="R1939" s="787"/>
      <c r="S1939" s="787"/>
      <c r="T1939" s="788"/>
      <c r="U1939" s="787"/>
      <c r="V1939" s="787"/>
      <c r="W1939" s="783"/>
      <c r="X1939" s="789"/>
      <c r="Y1939" s="789"/>
      <c r="Z1939" s="789"/>
      <c r="AA1939" s="789"/>
      <c r="AB1939" s="789"/>
      <c r="AC1939" s="781"/>
      <c r="AD1939" s="782"/>
      <c r="AE1939" s="783"/>
      <c r="AF1939" s="784">
        <f t="shared" si="902"/>
        <v>0</v>
      </c>
      <c r="AG1939" s="784"/>
      <c r="AH1939" s="784"/>
      <c r="AI1939" s="784"/>
      <c r="AJ1939" s="784">
        <f t="shared" si="890"/>
        <v>0</v>
      </c>
      <c r="AK1939" s="784"/>
      <c r="AL1939" s="784"/>
      <c r="AM1939" s="784"/>
      <c r="AN1939" s="784">
        <f t="shared" si="891"/>
        <v>0</v>
      </c>
      <c r="AO1939" s="784"/>
      <c r="AP1939" s="784"/>
      <c r="AQ1939" s="784"/>
      <c r="AR1939" s="363"/>
      <c r="AS1939" s="785">
        <f t="shared" si="892"/>
        <v>0</v>
      </c>
      <c r="AT1939" s="785"/>
      <c r="AU1939" s="785"/>
      <c r="AV1939" s="785"/>
      <c r="AW1939" s="785">
        <f t="shared" si="893"/>
        <v>0</v>
      </c>
      <c r="AX1939" s="91"/>
      <c r="AY1939" s="116">
        <f t="shared" si="894"/>
        <v>0</v>
      </c>
      <c r="AZ1939" s="116">
        <f t="shared" si="895"/>
        <v>0</v>
      </c>
      <c r="BA1939" s="116">
        <f t="shared" si="896"/>
        <v>0</v>
      </c>
      <c r="BB1939" s="116">
        <f t="shared" si="897"/>
        <v>0</v>
      </c>
      <c r="BC1939" s="115">
        <f t="shared" si="903"/>
        <v>0</v>
      </c>
      <c r="BD1939" s="116">
        <f t="shared" si="898"/>
        <v>0</v>
      </c>
      <c r="BE1939" s="120">
        <f t="shared" si="904"/>
        <v>0</v>
      </c>
      <c r="BF1939" s="115">
        <f t="shared" si="905"/>
        <v>0</v>
      </c>
      <c r="BG1939" s="116">
        <f t="shared" si="899"/>
        <v>0</v>
      </c>
      <c r="BH1939" s="120">
        <f t="shared" si="906"/>
        <v>0</v>
      </c>
      <c r="BI1939" s="115">
        <f t="shared" si="907"/>
        <v>0</v>
      </c>
      <c r="BJ1939" s="116">
        <f t="shared" si="900"/>
        <v>0</v>
      </c>
      <c r="BK1939" s="120">
        <f t="shared" si="908"/>
        <v>0</v>
      </c>
      <c r="BL1939" s="120">
        <f t="shared" si="909"/>
        <v>0</v>
      </c>
      <c r="BN1939" s="375">
        <f t="shared" si="901"/>
        <v>0</v>
      </c>
      <c r="BP1939" s="380"/>
      <c r="DH1939" s="102"/>
    </row>
    <row r="1940" spans="1:112" hidden="1">
      <c r="A1940" s="110"/>
      <c r="B1940" s="786"/>
      <c r="C1940" s="786"/>
      <c r="D1940" s="786"/>
      <c r="E1940" s="786"/>
      <c r="F1940" s="786"/>
      <c r="G1940" s="786"/>
      <c r="H1940" s="786"/>
      <c r="I1940" s="786"/>
      <c r="J1940" s="786"/>
      <c r="K1940" s="786"/>
      <c r="L1940" s="786"/>
      <c r="M1940" s="786"/>
      <c r="N1940" s="786"/>
      <c r="O1940" s="786"/>
      <c r="P1940" s="786"/>
      <c r="Q1940" s="786"/>
      <c r="R1940" s="787"/>
      <c r="S1940" s="787"/>
      <c r="T1940" s="788"/>
      <c r="U1940" s="787"/>
      <c r="V1940" s="787"/>
      <c r="W1940" s="783"/>
      <c r="X1940" s="789"/>
      <c r="Y1940" s="789"/>
      <c r="Z1940" s="789"/>
      <c r="AA1940" s="789"/>
      <c r="AB1940" s="789"/>
      <c r="AC1940" s="781"/>
      <c r="AD1940" s="782"/>
      <c r="AE1940" s="783"/>
      <c r="AF1940" s="784">
        <f t="shared" si="902"/>
        <v>0</v>
      </c>
      <c r="AG1940" s="784"/>
      <c r="AH1940" s="784"/>
      <c r="AI1940" s="784"/>
      <c r="AJ1940" s="784">
        <f t="shared" si="890"/>
        <v>0</v>
      </c>
      <c r="AK1940" s="784"/>
      <c r="AL1940" s="784"/>
      <c r="AM1940" s="784"/>
      <c r="AN1940" s="784">
        <f t="shared" si="891"/>
        <v>0</v>
      </c>
      <c r="AO1940" s="784"/>
      <c r="AP1940" s="784"/>
      <c r="AQ1940" s="784"/>
      <c r="AR1940" s="363"/>
      <c r="AS1940" s="785">
        <f t="shared" si="892"/>
        <v>0</v>
      </c>
      <c r="AT1940" s="785"/>
      <c r="AU1940" s="785"/>
      <c r="AV1940" s="785"/>
      <c r="AW1940" s="785">
        <f t="shared" si="893"/>
        <v>0</v>
      </c>
      <c r="AX1940" s="91"/>
      <c r="AY1940" s="116">
        <f t="shared" si="894"/>
        <v>0</v>
      </c>
      <c r="AZ1940" s="116">
        <f t="shared" si="895"/>
        <v>0</v>
      </c>
      <c r="BA1940" s="116">
        <f t="shared" si="896"/>
        <v>0</v>
      </c>
      <c r="BB1940" s="116">
        <f t="shared" si="897"/>
        <v>0</v>
      </c>
      <c r="BC1940" s="115">
        <f t="shared" si="903"/>
        <v>0</v>
      </c>
      <c r="BD1940" s="116">
        <f t="shared" si="898"/>
        <v>0</v>
      </c>
      <c r="BE1940" s="120">
        <f t="shared" si="904"/>
        <v>0</v>
      </c>
      <c r="BF1940" s="115">
        <f t="shared" si="905"/>
        <v>0</v>
      </c>
      <c r="BG1940" s="116">
        <f t="shared" si="899"/>
        <v>0</v>
      </c>
      <c r="BH1940" s="120">
        <f t="shared" si="906"/>
        <v>0</v>
      </c>
      <c r="BI1940" s="115">
        <f t="shared" si="907"/>
        <v>0</v>
      </c>
      <c r="BJ1940" s="116">
        <f t="shared" si="900"/>
        <v>0</v>
      </c>
      <c r="BK1940" s="120">
        <f t="shared" si="908"/>
        <v>0</v>
      </c>
      <c r="BL1940" s="120">
        <f t="shared" si="909"/>
        <v>0</v>
      </c>
      <c r="BN1940" s="375">
        <f t="shared" si="901"/>
        <v>0</v>
      </c>
      <c r="BP1940" s="380"/>
      <c r="DH1940" s="102"/>
    </row>
    <row r="1941" spans="1:112" hidden="1">
      <c r="A1941" s="110"/>
      <c r="B1941" s="786"/>
      <c r="C1941" s="786"/>
      <c r="D1941" s="786"/>
      <c r="E1941" s="786"/>
      <c r="F1941" s="786"/>
      <c r="G1941" s="786"/>
      <c r="H1941" s="786"/>
      <c r="I1941" s="786"/>
      <c r="J1941" s="786"/>
      <c r="K1941" s="786"/>
      <c r="L1941" s="786"/>
      <c r="M1941" s="786"/>
      <c r="N1941" s="786"/>
      <c r="O1941" s="786"/>
      <c r="P1941" s="786"/>
      <c r="Q1941" s="786"/>
      <c r="R1941" s="787"/>
      <c r="S1941" s="787"/>
      <c r="T1941" s="788"/>
      <c r="U1941" s="787"/>
      <c r="V1941" s="787"/>
      <c r="W1941" s="783"/>
      <c r="X1941" s="789"/>
      <c r="Y1941" s="789"/>
      <c r="Z1941" s="789"/>
      <c r="AA1941" s="789"/>
      <c r="AB1941" s="789"/>
      <c r="AC1941" s="781"/>
      <c r="AD1941" s="782"/>
      <c r="AE1941" s="783"/>
      <c r="AF1941" s="784">
        <f t="shared" si="902"/>
        <v>0</v>
      </c>
      <c r="AG1941" s="784"/>
      <c r="AH1941" s="784"/>
      <c r="AI1941" s="784"/>
      <c r="AJ1941" s="784">
        <f t="shared" si="890"/>
        <v>0</v>
      </c>
      <c r="AK1941" s="784"/>
      <c r="AL1941" s="784"/>
      <c r="AM1941" s="784"/>
      <c r="AN1941" s="784">
        <f t="shared" si="891"/>
        <v>0</v>
      </c>
      <c r="AO1941" s="784"/>
      <c r="AP1941" s="784"/>
      <c r="AQ1941" s="784"/>
      <c r="AR1941" s="363"/>
      <c r="AS1941" s="785">
        <f t="shared" si="892"/>
        <v>0</v>
      </c>
      <c r="AT1941" s="785"/>
      <c r="AU1941" s="785"/>
      <c r="AV1941" s="785"/>
      <c r="AW1941" s="785">
        <f t="shared" si="893"/>
        <v>0</v>
      </c>
      <c r="AX1941" s="91"/>
      <c r="AY1941" s="116">
        <f t="shared" si="894"/>
        <v>0</v>
      </c>
      <c r="AZ1941" s="116">
        <f t="shared" si="895"/>
        <v>0</v>
      </c>
      <c r="BA1941" s="116">
        <f t="shared" si="896"/>
        <v>0</v>
      </c>
      <c r="BB1941" s="116">
        <f t="shared" si="897"/>
        <v>0</v>
      </c>
      <c r="BC1941" s="115">
        <f t="shared" si="903"/>
        <v>0</v>
      </c>
      <c r="BD1941" s="116">
        <f t="shared" si="898"/>
        <v>0</v>
      </c>
      <c r="BE1941" s="120">
        <f t="shared" si="904"/>
        <v>0</v>
      </c>
      <c r="BF1941" s="115">
        <f t="shared" si="905"/>
        <v>0</v>
      </c>
      <c r="BG1941" s="116">
        <f t="shared" si="899"/>
        <v>0</v>
      </c>
      <c r="BH1941" s="120">
        <f t="shared" si="906"/>
        <v>0</v>
      </c>
      <c r="BI1941" s="115">
        <f t="shared" si="907"/>
        <v>0</v>
      </c>
      <c r="BJ1941" s="116">
        <f t="shared" si="900"/>
        <v>0</v>
      </c>
      <c r="BK1941" s="120">
        <f t="shared" si="908"/>
        <v>0</v>
      </c>
      <c r="BL1941" s="120">
        <f t="shared" si="909"/>
        <v>0</v>
      </c>
      <c r="BN1941" s="375">
        <f t="shared" si="901"/>
        <v>0</v>
      </c>
      <c r="BP1941" s="380"/>
      <c r="DH1941" s="102"/>
    </row>
    <row r="1942" spans="1:112" hidden="1">
      <c r="A1942" s="110"/>
      <c r="B1942" s="786"/>
      <c r="C1942" s="786"/>
      <c r="D1942" s="786"/>
      <c r="E1942" s="786"/>
      <c r="F1942" s="786"/>
      <c r="G1942" s="786"/>
      <c r="H1942" s="786"/>
      <c r="I1942" s="786"/>
      <c r="J1942" s="786"/>
      <c r="K1942" s="786"/>
      <c r="L1942" s="786"/>
      <c r="M1942" s="786"/>
      <c r="N1942" s="786"/>
      <c r="O1942" s="786"/>
      <c r="P1942" s="786"/>
      <c r="Q1942" s="786"/>
      <c r="R1942" s="787"/>
      <c r="S1942" s="787"/>
      <c r="T1942" s="788"/>
      <c r="U1942" s="787"/>
      <c r="V1942" s="787"/>
      <c r="W1942" s="783"/>
      <c r="X1942" s="789"/>
      <c r="Y1942" s="789"/>
      <c r="Z1942" s="789"/>
      <c r="AA1942" s="789"/>
      <c r="AB1942" s="789"/>
      <c r="AC1942" s="781"/>
      <c r="AD1942" s="782"/>
      <c r="AE1942" s="783"/>
      <c r="AF1942" s="784">
        <f t="shared" si="902"/>
        <v>0</v>
      </c>
      <c r="AG1942" s="784"/>
      <c r="AH1942" s="784"/>
      <c r="AI1942" s="784"/>
      <c r="AJ1942" s="784">
        <f t="shared" si="890"/>
        <v>0</v>
      </c>
      <c r="AK1942" s="784"/>
      <c r="AL1942" s="784"/>
      <c r="AM1942" s="784"/>
      <c r="AN1942" s="784">
        <f t="shared" si="891"/>
        <v>0</v>
      </c>
      <c r="AO1942" s="784"/>
      <c r="AP1942" s="784"/>
      <c r="AQ1942" s="784"/>
      <c r="AR1942" s="363"/>
      <c r="AS1942" s="785">
        <f t="shared" si="892"/>
        <v>0</v>
      </c>
      <c r="AT1942" s="785"/>
      <c r="AU1942" s="785"/>
      <c r="AV1942" s="785"/>
      <c r="AW1942" s="785">
        <f t="shared" si="893"/>
        <v>0</v>
      </c>
      <c r="AX1942" s="91"/>
      <c r="AY1942" s="116">
        <f t="shared" si="894"/>
        <v>0</v>
      </c>
      <c r="AZ1942" s="116">
        <f t="shared" si="895"/>
        <v>0</v>
      </c>
      <c r="BA1942" s="116">
        <f t="shared" si="896"/>
        <v>0</v>
      </c>
      <c r="BB1942" s="116">
        <f t="shared" si="897"/>
        <v>0</v>
      </c>
      <c r="BC1942" s="115">
        <f t="shared" si="903"/>
        <v>0</v>
      </c>
      <c r="BD1942" s="116">
        <f t="shared" si="898"/>
        <v>0</v>
      </c>
      <c r="BE1942" s="120">
        <f t="shared" si="904"/>
        <v>0</v>
      </c>
      <c r="BF1942" s="115">
        <f t="shared" si="905"/>
        <v>0</v>
      </c>
      <c r="BG1942" s="116">
        <f t="shared" si="899"/>
        <v>0</v>
      </c>
      <c r="BH1942" s="120">
        <f t="shared" si="906"/>
        <v>0</v>
      </c>
      <c r="BI1942" s="115">
        <f t="shared" si="907"/>
        <v>0</v>
      </c>
      <c r="BJ1942" s="116">
        <f t="shared" si="900"/>
        <v>0</v>
      </c>
      <c r="BK1942" s="120">
        <f t="shared" si="908"/>
        <v>0</v>
      </c>
      <c r="BL1942" s="120">
        <f t="shared" si="909"/>
        <v>0</v>
      </c>
      <c r="BN1942" s="375">
        <f t="shared" si="901"/>
        <v>0</v>
      </c>
      <c r="BP1942" s="380"/>
      <c r="DH1942" s="102"/>
    </row>
    <row r="1943" spans="1:112" ht="5" hidden="1" customHeight="1">
      <c r="A1943" s="103"/>
      <c r="B1943" s="364"/>
      <c r="C1943" s="364"/>
      <c r="D1943" s="364"/>
      <c r="E1943" s="364"/>
      <c r="F1943" s="364"/>
      <c r="G1943" s="364"/>
      <c r="H1943" s="364"/>
      <c r="I1943" s="364"/>
      <c r="J1943" s="364"/>
      <c r="K1943" s="364"/>
      <c r="L1943" s="364"/>
      <c r="M1943" s="364"/>
      <c r="N1943" s="364"/>
      <c r="O1943" s="364"/>
      <c r="P1943" s="364"/>
      <c r="Q1943" s="364"/>
      <c r="R1943" s="365"/>
      <c r="S1943" s="365"/>
      <c r="T1943" s="365"/>
      <c r="U1943" s="365"/>
      <c r="V1943" s="365"/>
      <c r="W1943" s="366"/>
      <c r="X1943" s="366"/>
      <c r="Y1943" s="366"/>
      <c r="Z1943" s="366"/>
      <c r="AA1943" s="366"/>
      <c r="AB1943" s="366"/>
      <c r="AC1943" s="366"/>
      <c r="AD1943" s="366"/>
      <c r="AE1943" s="366"/>
      <c r="AF1943" s="367"/>
      <c r="AG1943" s="367"/>
      <c r="AH1943" s="367"/>
      <c r="AI1943" s="367"/>
      <c r="AJ1943" s="367"/>
      <c r="AK1943" s="367"/>
      <c r="AL1943" s="367"/>
      <c r="AM1943" s="367"/>
      <c r="AN1943" s="367"/>
      <c r="AO1943" s="367"/>
      <c r="AP1943" s="367"/>
      <c r="AQ1943" s="367"/>
      <c r="AR1943" s="368"/>
      <c r="AS1943" s="361"/>
      <c r="AT1943" s="361"/>
      <c r="AU1943" s="361"/>
      <c r="AV1943" s="361"/>
      <c r="AW1943" s="361"/>
      <c r="AX1943" s="91"/>
      <c r="AY1943" s="106">
        <f>AY1902</f>
        <v>0</v>
      </c>
      <c r="AZ1943" s="106">
        <f>AZ1902</f>
        <v>0</v>
      </c>
      <c r="BA1943" s="106">
        <f>BA1902</f>
        <v>0</v>
      </c>
      <c r="BB1943" s="106">
        <f>BB1902</f>
        <v>0</v>
      </c>
      <c r="BC1943" s="106"/>
      <c r="BD1943" s="117"/>
      <c r="BE1943" s="119">
        <f>BE1902</f>
        <v>0</v>
      </c>
      <c r="BF1943" s="106"/>
      <c r="BG1943" s="106">
        <f>BG1902</f>
        <v>0</v>
      </c>
      <c r="BH1943" s="119">
        <f>BH1902</f>
        <v>0</v>
      </c>
      <c r="BI1943" s="106"/>
      <c r="BJ1943" s="106">
        <f>BJ1902</f>
        <v>0</v>
      </c>
      <c r="BK1943" s="119">
        <f>BK1902</f>
        <v>0</v>
      </c>
      <c r="BL1943" s="119">
        <f>BL1902</f>
        <v>0</v>
      </c>
      <c r="BN1943" s="377"/>
      <c r="BP1943" s="382"/>
      <c r="DH1943" s="104"/>
    </row>
    <row r="1944" spans="1:112" ht="21.35" hidden="1" customHeight="1">
      <c r="A1944" s="103"/>
      <c r="B1944" s="369"/>
      <c r="C1944" s="370"/>
      <c r="D1944" s="370"/>
      <c r="E1944" s="370"/>
      <c r="F1944" s="370"/>
      <c r="G1944" s="370"/>
      <c r="H1944" s="370"/>
      <c r="I1944" s="370"/>
      <c r="J1944" s="370"/>
      <c r="K1944" s="370"/>
      <c r="L1944" s="370"/>
      <c r="M1944" s="370"/>
      <c r="N1944" s="370"/>
      <c r="O1944" s="370"/>
      <c r="P1944" s="370"/>
      <c r="Q1944" s="370"/>
      <c r="R1944" s="143"/>
      <c r="S1944" s="143"/>
      <c r="T1944" s="143"/>
      <c r="U1944" s="143"/>
      <c r="V1944" s="143"/>
      <c r="W1944" s="143"/>
      <c r="X1944" s="143"/>
      <c r="Y1944" s="143"/>
      <c r="Z1944" s="143"/>
      <c r="AA1944" s="143"/>
      <c r="AB1944" s="143"/>
      <c r="AC1944" s="143"/>
      <c r="AD1944" s="143"/>
      <c r="AE1944" s="246" t="str">
        <f>CONCATENATE(B1902," ","TOTAL")</f>
        <v>ARCHITECTURAL/ENGINEERING TOTAL</v>
      </c>
      <c r="AF1944" s="802">
        <f>SUBTOTAL(9,AF1903:AF1943)</f>
        <v>0</v>
      </c>
      <c r="AG1944" s="802"/>
      <c r="AH1944" s="802"/>
      <c r="AI1944" s="802"/>
      <c r="AJ1944" s="802">
        <f>SUBTOTAL(9,AJ1903:AJ1943)</f>
        <v>0</v>
      </c>
      <c r="AK1944" s="802"/>
      <c r="AL1944" s="802"/>
      <c r="AM1944" s="802"/>
      <c r="AN1944" s="802">
        <f>SUBTOTAL(9,AN1903:AN1943)</f>
        <v>0</v>
      </c>
      <c r="AO1944" s="802"/>
      <c r="AP1944" s="802"/>
      <c r="AQ1944" s="802"/>
      <c r="AR1944" s="359"/>
      <c r="AS1944" s="803">
        <f>SUBTOTAL(9,AS1903:AS1943)</f>
        <v>0</v>
      </c>
      <c r="AT1944" s="803"/>
      <c r="AU1944" s="803"/>
      <c r="AV1944" s="803"/>
      <c r="AW1944" s="803">
        <f>SUM(AW1907:AW1915)</f>
        <v>0</v>
      </c>
      <c r="AX1944" s="91"/>
      <c r="AY1944" s="121">
        <f t="shared" ref="AY1944:BL1944" si="910">SUM(AY1903:AY1943)</f>
        <v>0</v>
      </c>
      <c r="AZ1944" s="121">
        <f t="shared" si="910"/>
        <v>0</v>
      </c>
      <c r="BA1944" s="121">
        <f t="shared" si="910"/>
        <v>0</v>
      </c>
      <c r="BB1944" s="121">
        <f t="shared" si="910"/>
        <v>0</v>
      </c>
      <c r="BC1944" s="118">
        <f t="shared" si="910"/>
        <v>0</v>
      </c>
      <c r="BD1944" s="121">
        <f t="shared" si="910"/>
        <v>0</v>
      </c>
      <c r="BE1944" s="121">
        <f t="shared" si="910"/>
        <v>0</v>
      </c>
      <c r="BF1944" s="118">
        <f t="shared" si="910"/>
        <v>0</v>
      </c>
      <c r="BG1944" s="121">
        <f t="shared" si="910"/>
        <v>0</v>
      </c>
      <c r="BH1944" s="121">
        <f t="shared" si="910"/>
        <v>0</v>
      </c>
      <c r="BI1944" s="118">
        <f t="shared" si="910"/>
        <v>0</v>
      </c>
      <c r="BJ1944" s="121">
        <f t="shared" si="910"/>
        <v>0</v>
      </c>
      <c r="BK1944" s="121">
        <f t="shared" si="910"/>
        <v>0</v>
      </c>
      <c r="BL1944" s="121">
        <f t="shared" si="910"/>
        <v>0</v>
      </c>
      <c r="BN1944" s="383">
        <f>IFERROR(AS1944/Total_Detailed_Estimate,0)</f>
        <v>0</v>
      </c>
      <c r="BP1944" s="381"/>
      <c r="DH1944" s="109"/>
    </row>
    <row r="1945" spans="1:112" ht="8.6999999999999993" hidden="1" customHeight="1">
      <c r="A1945" s="103"/>
      <c r="B1945" s="140"/>
      <c r="C1945" s="140"/>
      <c r="D1945" s="140"/>
      <c r="E1945" s="140"/>
      <c r="F1945" s="140"/>
      <c r="G1945" s="140"/>
      <c r="H1945" s="140"/>
      <c r="I1945" s="140"/>
      <c r="J1945" s="140"/>
      <c r="K1945" s="140"/>
      <c r="L1945" s="140"/>
      <c r="M1945" s="140"/>
      <c r="N1945" s="140"/>
      <c r="O1945" s="140"/>
      <c r="P1945" s="140"/>
      <c r="Q1945" s="140"/>
      <c r="R1945" s="141"/>
      <c r="S1945" s="141"/>
      <c r="T1945" s="141"/>
      <c r="U1945" s="141"/>
      <c r="V1945" s="141"/>
      <c r="W1945" s="142"/>
      <c r="X1945" s="142"/>
      <c r="Y1945" s="142"/>
      <c r="Z1945" s="142"/>
      <c r="AA1945" s="142"/>
      <c r="AB1945" s="142"/>
      <c r="AC1945" s="142"/>
      <c r="AD1945" s="142"/>
      <c r="AE1945" s="392"/>
      <c r="AF1945" s="144"/>
      <c r="AG1945" s="144"/>
      <c r="AH1945" s="144"/>
      <c r="AI1945" s="144"/>
      <c r="AJ1945" s="144"/>
      <c r="AK1945" s="144"/>
      <c r="AL1945" s="144"/>
      <c r="AM1945" s="144"/>
      <c r="AN1945" s="144"/>
      <c r="AO1945" s="144"/>
      <c r="AP1945" s="144"/>
      <c r="AQ1945" s="144"/>
      <c r="AR1945" s="360"/>
      <c r="AS1945" s="362"/>
      <c r="AT1945" s="362"/>
      <c r="AU1945" s="362"/>
      <c r="AV1945" s="362"/>
      <c r="AW1945" s="393"/>
      <c r="AX1945" s="91"/>
      <c r="AY1945" s="106">
        <f>AY1902</f>
        <v>0</v>
      </c>
      <c r="AZ1945" s="106">
        <f>AZ1902</f>
        <v>0</v>
      </c>
      <c r="BA1945" s="106">
        <f>BA1902</f>
        <v>0</v>
      </c>
      <c r="BB1945" s="106">
        <f>BB1902</f>
        <v>0</v>
      </c>
      <c r="BC1945" s="106"/>
      <c r="BD1945" s="106"/>
      <c r="BE1945" s="106">
        <f>BE1902</f>
        <v>0</v>
      </c>
      <c r="BF1945" s="106"/>
      <c r="BG1945" s="106">
        <f>BG1902</f>
        <v>0</v>
      </c>
      <c r="BH1945" s="106">
        <f>BH1902</f>
        <v>0</v>
      </c>
      <c r="BI1945" s="106"/>
      <c r="BJ1945" s="106">
        <f>BJ1902</f>
        <v>0</v>
      </c>
      <c r="BK1945" s="106">
        <f>BK1902</f>
        <v>0</v>
      </c>
      <c r="BL1945" s="106">
        <f>BL1902</f>
        <v>0</v>
      </c>
      <c r="BN1945" s="377"/>
      <c r="BP1945" s="382"/>
      <c r="DH1945" s="104"/>
    </row>
    <row r="1946" spans="1:112" ht="9.5" hidden="1" customHeight="1">
      <c r="A1946" s="103"/>
      <c r="B1946" s="145"/>
      <c r="C1946" s="145"/>
      <c r="D1946" s="145"/>
      <c r="E1946" s="145"/>
      <c r="F1946" s="145"/>
      <c r="G1946" s="145"/>
      <c r="H1946" s="145"/>
      <c r="I1946" s="145"/>
      <c r="J1946" s="145"/>
      <c r="K1946" s="145"/>
      <c r="L1946" s="145"/>
      <c r="M1946" s="145"/>
      <c r="N1946" s="145"/>
      <c r="O1946" s="145"/>
      <c r="P1946" s="145"/>
      <c r="Q1946" s="145"/>
      <c r="R1946" s="146"/>
      <c r="S1946" s="146"/>
      <c r="T1946" s="146"/>
      <c r="U1946" s="146"/>
      <c r="V1946" s="146"/>
      <c r="W1946" s="146"/>
      <c r="X1946" s="146"/>
      <c r="Y1946" s="146"/>
      <c r="Z1946" s="146"/>
      <c r="AA1946" s="146"/>
      <c r="AB1946" s="146"/>
      <c r="AC1946" s="146"/>
      <c r="AD1946" s="146"/>
      <c r="AE1946" s="147"/>
      <c r="AF1946" s="148"/>
      <c r="AG1946" s="148"/>
      <c r="AH1946" s="148"/>
      <c r="AI1946" s="148"/>
      <c r="AJ1946" s="148"/>
      <c r="AK1946" s="148"/>
      <c r="AL1946" s="148"/>
      <c r="AM1946" s="148"/>
      <c r="AN1946" s="148"/>
      <c r="AO1946" s="148"/>
      <c r="AP1946" s="148"/>
      <c r="AQ1946" s="148"/>
      <c r="AR1946" s="148"/>
      <c r="AS1946" s="149"/>
      <c r="AT1946" s="149"/>
      <c r="AU1946" s="149"/>
      <c r="AV1946" s="149"/>
      <c r="AW1946" s="149"/>
      <c r="AX1946" s="91"/>
      <c r="AY1946" s="108">
        <f>AY1944</f>
        <v>0</v>
      </c>
      <c r="AZ1946" s="108">
        <f>AZ1944</f>
        <v>0</v>
      </c>
      <c r="BA1946" s="108">
        <f>BA1944</f>
        <v>0</v>
      </c>
      <c r="BB1946" s="108">
        <f>BB1944</f>
        <v>0</v>
      </c>
      <c r="BC1946" s="108"/>
      <c r="BD1946" s="108"/>
      <c r="BE1946" s="108">
        <f>BE1944</f>
        <v>0</v>
      </c>
      <c r="BF1946" s="108"/>
      <c r="BG1946" s="108">
        <f>BG1944</f>
        <v>0</v>
      </c>
      <c r="BH1946" s="108">
        <f>BH1944</f>
        <v>0</v>
      </c>
      <c r="BI1946" s="108"/>
      <c r="BJ1946" s="108">
        <f>BJ1944</f>
        <v>0</v>
      </c>
      <c r="BK1946" s="108">
        <f>BK1944</f>
        <v>0</v>
      </c>
      <c r="BL1946" s="108">
        <f>BL1944</f>
        <v>0</v>
      </c>
      <c r="DH1946" s="107"/>
    </row>
    <row r="1947" spans="1:112" ht="23" customHeight="1">
      <c r="A1947" s="114" t="s">
        <v>704</v>
      </c>
      <c r="B1947" s="795" t="str">
        <f>UPPER(Other3_Category)</f>
        <v>BUILDING PERMITS</v>
      </c>
      <c r="C1947" s="796"/>
      <c r="D1947" s="796"/>
      <c r="E1947" s="796"/>
      <c r="F1947" s="796"/>
      <c r="G1947" s="796"/>
      <c r="H1947" s="796"/>
      <c r="I1947" s="796"/>
      <c r="J1947" s="796"/>
      <c r="K1947" s="796"/>
      <c r="L1947" s="796"/>
      <c r="M1947" s="796"/>
      <c r="N1947" s="796"/>
      <c r="O1947" s="796"/>
      <c r="P1947" s="796"/>
      <c r="Q1947" s="797"/>
      <c r="R1947" s="798"/>
      <c r="S1947" s="798"/>
      <c r="T1947" s="798"/>
      <c r="U1947" s="799"/>
      <c r="V1947" s="800"/>
      <c r="W1947" s="790"/>
      <c r="X1947" s="790"/>
      <c r="Y1947" s="790"/>
      <c r="Z1947" s="790"/>
      <c r="AA1947" s="790"/>
      <c r="AB1947" s="790"/>
      <c r="AC1947" s="790"/>
      <c r="AD1947" s="790"/>
      <c r="AE1947" s="790"/>
      <c r="AF1947" s="791" t="str">
        <f>IF(Other3_Labor=0,"",Other3_Labor)</f>
        <v/>
      </c>
      <c r="AG1947" s="791"/>
      <c r="AH1947" s="791"/>
      <c r="AI1947" s="791"/>
      <c r="AJ1947" s="791" t="str">
        <f>IF(Other3_Material=0,"",Other3_Material)</f>
        <v/>
      </c>
      <c r="AK1947" s="791"/>
      <c r="AL1947" s="791"/>
      <c r="AM1947" s="791"/>
      <c r="AN1947" s="791" t="str">
        <f>IF(Other3_Sub=0,"",Other3_Sub)</f>
        <v/>
      </c>
      <c r="AO1947" s="791"/>
      <c r="AP1947" s="791"/>
      <c r="AQ1947" s="791"/>
      <c r="AR1947" s="358"/>
      <c r="AS1947" s="792" t="str">
        <f>IF(Other3_Total=0,"",Other3_Total)</f>
        <v/>
      </c>
      <c r="AT1947" s="792"/>
      <c r="AU1947" s="793"/>
      <c r="AV1947" s="793"/>
      <c r="AW1947" s="794"/>
      <c r="AX1947" s="371"/>
      <c r="AY1947" s="101"/>
      <c r="AZ1947" s="101"/>
      <c r="BA1947" s="101"/>
      <c r="BB1947" s="101"/>
      <c r="BC1947" s="101"/>
      <c r="BD1947" s="101"/>
      <c r="BE1947" s="101"/>
      <c r="BF1947" s="101"/>
      <c r="BG1947" s="101"/>
      <c r="BH1947" s="101"/>
      <c r="BI1947" s="101"/>
      <c r="BJ1947" s="101"/>
      <c r="BK1947" s="101"/>
      <c r="BL1947" s="101"/>
      <c r="BN1947" s="374"/>
      <c r="BP1947" s="378"/>
      <c r="DH1947" s="102"/>
    </row>
    <row r="1948" spans="1:112" hidden="1">
      <c r="A1948" s="110"/>
      <c r="B1948" s="786" t="s">
        <v>1056</v>
      </c>
      <c r="C1948" s="786" t="s">
        <v>1056</v>
      </c>
      <c r="D1948" s="786" t="s">
        <v>1056</v>
      </c>
      <c r="E1948" s="786" t="s">
        <v>1056</v>
      </c>
      <c r="F1948" s="786" t="s">
        <v>1056</v>
      </c>
      <c r="G1948" s="786" t="s">
        <v>1056</v>
      </c>
      <c r="H1948" s="786" t="s">
        <v>1056</v>
      </c>
      <c r="I1948" s="786" t="s">
        <v>1056</v>
      </c>
      <c r="J1948" s="786" t="s">
        <v>1056</v>
      </c>
      <c r="K1948" s="786" t="s">
        <v>1056</v>
      </c>
      <c r="L1948" s="786" t="s">
        <v>1056</v>
      </c>
      <c r="M1948" s="786" t="s">
        <v>1056</v>
      </c>
      <c r="N1948" s="786" t="s">
        <v>1056</v>
      </c>
      <c r="O1948" s="786" t="s">
        <v>1056</v>
      </c>
      <c r="P1948" s="786" t="s">
        <v>1056</v>
      </c>
      <c r="Q1948" s="786" t="s">
        <v>1056</v>
      </c>
      <c r="R1948" s="787"/>
      <c r="S1948" s="787"/>
      <c r="T1948" s="788"/>
      <c r="U1948" s="787" t="s">
        <v>1</v>
      </c>
      <c r="V1948" s="787"/>
      <c r="W1948" s="783"/>
      <c r="X1948" s="789"/>
      <c r="Y1948" s="789"/>
      <c r="Z1948" s="781">
        <v>125</v>
      </c>
      <c r="AA1948" s="782">
        <v>125</v>
      </c>
      <c r="AB1948" s="783">
        <v>125</v>
      </c>
      <c r="AC1948" s="781"/>
      <c r="AD1948" s="782"/>
      <c r="AE1948" s="783"/>
      <c r="AF1948" s="784">
        <f>R1948*W1948</f>
        <v>0</v>
      </c>
      <c r="AG1948" s="784"/>
      <c r="AH1948" s="784"/>
      <c r="AI1948" s="784"/>
      <c r="AJ1948" s="784">
        <f t="shared" ref="AJ1948:AJ1987" si="911">R1948*Z1948</f>
        <v>0</v>
      </c>
      <c r="AK1948" s="784"/>
      <c r="AL1948" s="784"/>
      <c r="AM1948" s="784"/>
      <c r="AN1948" s="784">
        <f t="shared" ref="AN1948:AN1987" si="912">R1948*AC1948</f>
        <v>0</v>
      </c>
      <c r="AO1948" s="784"/>
      <c r="AP1948" s="784"/>
      <c r="AQ1948" s="784"/>
      <c r="AR1948" s="363"/>
      <c r="AS1948" s="785">
        <f t="shared" ref="AS1948:AS1987" si="913">SUM(AF1948:AQ1948)</f>
        <v>0</v>
      </c>
      <c r="AT1948" s="785"/>
      <c r="AU1948" s="785"/>
      <c r="AV1948" s="785"/>
      <c r="AW1948" s="785">
        <f t="shared" ref="AW1948:AW1987" si="914">SUM(AF1948:AQ1948)</f>
        <v>0</v>
      </c>
      <c r="AX1948" s="100"/>
      <c r="AY1948" s="116">
        <f t="shared" ref="AY1948:AY1987" si="915">AF1948</f>
        <v>0</v>
      </c>
      <c r="AZ1948" s="116">
        <f t="shared" ref="AZ1948:AZ1987" si="916">AJ1948</f>
        <v>0</v>
      </c>
      <c r="BA1948" s="116">
        <f t="shared" ref="BA1948:BA1987" si="917">AN1948</f>
        <v>0</v>
      </c>
      <c r="BB1948" s="116">
        <f t="shared" ref="BB1948:BB1987" si="918">SUM(AY1948:BA1948)</f>
        <v>0</v>
      </c>
      <c r="BC1948" s="115">
        <f>IFERROR(AY1948/$BB$5,0)</f>
        <v>0</v>
      </c>
      <c r="BD1948" s="116">
        <f t="shared" ref="BD1948:BD1987" si="919">BC1948*Allocated_Adders</f>
        <v>0</v>
      </c>
      <c r="BE1948" s="120">
        <f>AY1948+BD1948</f>
        <v>0</v>
      </c>
      <c r="BF1948" s="115">
        <f>IFERROR(AZ1948/$BB$5,0)</f>
        <v>0</v>
      </c>
      <c r="BG1948" s="116">
        <f t="shared" ref="BG1948:BG1987" si="920">BF1948*Allocated_Adders</f>
        <v>0</v>
      </c>
      <c r="BH1948" s="120">
        <f>AZ1948+BG1948</f>
        <v>0</v>
      </c>
      <c r="BI1948" s="115">
        <f>IFERROR(BA1948/$BB$5,0)</f>
        <v>0</v>
      </c>
      <c r="BJ1948" s="116">
        <f t="shared" ref="BJ1948:BJ1987" si="921">BI1948*Allocated_Adders</f>
        <v>0</v>
      </c>
      <c r="BK1948" s="120">
        <f>BA1948+BJ1948</f>
        <v>0</v>
      </c>
      <c r="BL1948" s="120">
        <f>BE1948+BH1948+BK1948</f>
        <v>0</v>
      </c>
      <c r="BN1948" s="375">
        <f t="shared" ref="BN1948:BN1987" si="922">IFERROR(AS1948/Total_Detailed_Estimate,0)</f>
        <v>0</v>
      </c>
      <c r="BP1948" s="380"/>
      <c r="DH1948" s="102"/>
    </row>
    <row r="1949" spans="1:112" hidden="1">
      <c r="A1949" s="110"/>
      <c r="B1949" s="786" t="s">
        <v>1057</v>
      </c>
      <c r="C1949" s="786" t="s">
        <v>1057</v>
      </c>
      <c r="D1949" s="786" t="s">
        <v>1057</v>
      </c>
      <c r="E1949" s="786" t="s">
        <v>1057</v>
      </c>
      <c r="F1949" s="786" t="s">
        <v>1057</v>
      </c>
      <c r="G1949" s="786" t="s">
        <v>1057</v>
      </c>
      <c r="H1949" s="786" t="s">
        <v>1057</v>
      </c>
      <c r="I1949" s="786" t="s">
        <v>1057</v>
      </c>
      <c r="J1949" s="786" t="s">
        <v>1057</v>
      </c>
      <c r="K1949" s="786" t="s">
        <v>1057</v>
      </c>
      <c r="L1949" s="786" t="s">
        <v>1057</v>
      </c>
      <c r="M1949" s="786" t="s">
        <v>1057</v>
      </c>
      <c r="N1949" s="786" t="s">
        <v>1057</v>
      </c>
      <c r="O1949" s="786" t="s">
        <v>1057</v>
      </c>
      <c r="P1949" s="786" t="s">
        <v>1057</v>
      </c>
      <c r="Q1949" s="786" t="s">
        <v>1057</v>
      </c>
      <c r="R1949" s="787"/>
      <c r="S1949" s="787"/>
      <c r="T1949" s="788"/>
      <c r="U1949" s="787" t="s">
        <v>1</v>
      </c>
      <c r="V1949" s="787"/>
      <c r="W1949" s="783"/>
      <c r="X1949" s="789"/>
      <c r="Y1949" s="789"/>
      <c r="Z1949" s="781">
        <v>500</v>
      </c>
      <c r="AA1949" s="782">
        <v>500</v>
      </c>
      <c r="AB1949" s="783">
        <v>500</v>
      </c>
      <c r="AC1949" s="781"/>
      <c r="AD1949" s="782"/>
      <c r="AE1949" s="783"/>
      <c r="AF1949" s="784">
        <f t="shared" ref="AF1949:AF1987" si="923">R1949*W1949</f>
        <v>0</v>
      </c>
      <c r="AG1949" s="784"/>
      <c r="AH1949" s="784"/>
      <c r="AI1949" s="784"/>
      <c r="AJ1949" s="784">
        <f t="shared" si="911"/>
        <v>0</v>
      </c>
      <c r="AK1949" s="784"/>
      <c r="AL1949" s="784"/>
      <c r="AM1949" s="784"/>
      <c r="AN1949" s="784">
        <f t="shared" si="912"/>
        <v>0</v>
      </c>
      <c r="AO1949" s="784"/>
      <c r="AP1949" s="784"/>
      <c r="AQ1949" s="784"/>
      <c r="AR1949" s="363"/>
      <c r="AS1949" s="785">
        <f t="shared" si="913"/>
        <v>0</v>
      </c>
      <c r="AT1949" s="785"/>
      <c r="AU1949" s="785"/>
      <c r="AV1949" s="785"/>
      <c r="AW1949" s="785">
        <f t="shared" si="914"/>
        <v>0</v>
      </c>
      <c r="AX1949" s="90"/>
      <c r="AY1949" s="116">
        <f t="shared" si="915"/>
        <v>0</v>
      </c>
      <c r="AZ1949" s="116">
        <f t="shared" si="916"/>
        <v>0</v>
      </c>
      <c r="BA1949" s="116">
        <f t="shared" si="917"/>
        <v>0</v>
      </c>
      <c r="BB1949" s="116">
        <f t="shared" si="918"/>
        <v>0</v>
      </c>
      <c r="BC1949" s="115">
        <f t="shared" ref="BC1949:BC1987" si="924">IFERROR(AY1949/$BB$5,0)</f>
        <v>0</v>
      </c>
      <c r="BD1949" s="116">
        <f t="shared" si="919"/>
        <v>0</v>
      </c>
      <c r="BE1949" s="120">
        <f t="shared" ref="BE1949:BE1987" si="925">AY1949+BD1949</f>
        <v>0</v>
      </c>
      <c r="BF1949" s="115">
        <f t="shared" ref="BF1949:BF1987" si="926">IFERROR(AZ1949/$BB$5,0)</f>
        <v>0</v>
      </c>
      <c r="BG1949" s="116">
        <f t="shared" si="920"/>
        <v>0</v>
      </c>
      <c r="BH1949" s="120">
        <f t="shared" ref="BH1949:BH1987" si="927">AZ1949+BG1949</f>
        <v>0</v>
      </c>
      <c r="BI1949" s="115">
        <f t="shared" ref="BI1949:BI1987" si="928">IFERROR(BA1949/$BB$5,0)</f>
        <v>0</v>
      </c>
      <c r="BJ1949" s="116">
        <f t="shared" si="921"/>
        <v>0</v>
      </c>
      <c r="BK1949" s="120">
        <f t="shared" ref="BK1949:BK1987" si="929">BA1949+BJ1949</f>
        <v>0</v>
      </c>
      <c r="BL1949" s="120">
        <f t="shared" ref="BL1949:BL1987" si="930">BE1949+BH1949+BK1949</f>
        <v>0</v>
      </c>
      <c r="BN1949" s="375">
        <f t="shared" si="922"/>
        <v>0</v>
      </c>
      <c r="BP1949" s="380"/>
      <c r="DH1949" s="102"/>
    </row>
    <row r="1950" spans="1:112" hidden="1">
      <c r="A1950" s="110"/>
      <c r="B1950" s="786" t="s">
        <v>1058</v>
      </c>
      <c r="C1950" s="786" t="s">
        <v>1058</v>
      </c>
      <c r="D1950" s="786" t="s">
        <v>1058</v>
      </c>
      <c r="E1950" s="786" t="s">
        <v>1058</v>
      </c>
      <c r="F1950" s="786" t="s">
        <v>1058</v>
      </c>
      <c r="G1950" s="786" t="s">
        <v>1058</v>
      </c>
      <c r="H1950" s="786" t="s">
        <v>1058</v>
      </c>
      <c r="I1950" s="786" t="s">
        <v>1058</v>
      </c>
      <c r="J1950" s="786" t="s">
        <v>1058</v>
      </c>
      <c r="K1950" s="786" t="s">
        <v>1058</v>
      </c>
      <c r="L1950" s="786" t="s">
        <v>1058</v>
      </c>
      <c r="M1950" s="786" t="s">
        <v>1058</v>
      </c>
      <c r="N1950" s="786" t="s">
        <v>1058</v>
      </c>
      <c r="O1950" s="786" t="s">
        <v>1058</v>
      </c>
      <c r="P1950" s="786" t="s">
        <v>1058</v>
      </c>
      <c r="Q1950" s="786" t="s">
        <v>1058</v>
      </c>
      <c r="R1950" s="787"/>
      <c r="S1950" s="787"/>
      <c r="T1950" s="788"/>
      <c r="U1950" s="787" t="s">
        <v>1</v>
      </c>
      <c r="V1950" s="787"/>
      <c r="W1950" s="783"/>
      <c r="X1950" s="789"/>
      <c r="Y1950" s="789"/>
      <c r="Z1950" s="781">
        <v>1000</v>
      </c>
      <c r="AA1950" s="782">
        <v>1000</v>
      </c>
      <c r="AB1950" s="783">
        <v>1000</v>
      </c>
      <c r="AC1950" s="781"/>
      <c r="AD1950" s="782"/>
      <c r="AE1950" s="783"/>
      <c r="AF1950" s="784">
        <f t="shared" si="923"/>
        <v>0</v>
      </c>
      <c r="AG1950" s="784"/>
      <c r="AH1950" s="784"/>
      <c r="AI1950" s="784"/>
      <c r="AJ1950" s="784">
        <f t="shared" si="911"/>
        <v>0</v>
      </c>
      <c r="AK1950" s="784"/>
      <c r="AL1950" s="784"/>
      <c r="AM1950" s="784"/>
      <c r="AN1950" s="784">
        <f t="shared" si="912"/>
        <v>0</v>
      </c>
      <c r="AO1950" s="784"/>
      <c r="AP1950" s="784"/>
      <c r="AQ1950" s="784"/>
      <c r="AR1950" s="363"/>
      <c r="AS1950" s="785">
        <f t="shared" si="913"/>
        <v>0</v>
      </c>
      <c r="AT1950" s="785"/>
      <c r="AU1950" s="785"/>
      <c r="AV1950" s="785"/>
      <c r="AW1950" s="785">
        <f t="shared" si="914"/>
        <v>0</v>
      </c>
      <c r="AX1950" s="91"/>
      <c r="AY1950" s="116">
        <f t="shared" si="915"/>
        <v>0</v>
      </c>
      <c r="AZ1950" s="116">
        <f t="shared" si="916"/>
        <v>0</v>
      </c>
      <c r="BA1950" s="116">
        <f t="shared" si="917"/>
        <v>0</v>
      </c>
      <c r="BB1950" s="116">
        <f t="shared" si="918"/>
        <v>0</v>
      </c>
      <c r="BC1950" s="115">
        <f t="shared" si="924"/>
        <v>0</v>
      </c>
      <c r="BD1950" s="116">
        <f t="shared" si="919"/>
        <v>0</v>
      </c>
      <c r="BE1950" s="120">
        <f t="shared" si="925"/>
        <v>0</v>
      </c>
      <c r="BF1950" s="115">
        <f t="shared" si="926"/>
        <v>0</v>
      </c>
      <c r="BG1950" s="116">
        <f t="shared" si="920"/>
        <v>0</v>
      </c>
      <c r="BH1950" s="120">
        <f t="shared" si="927"/>
        <v>0</v>
      </c>
      <c r="BI1950" s="115">
        <f t="shared" si="928"/>
        <v>0</v>
      </c>
      <c r="BJ1950" s="116">
        <f t="shared" si="921"/>
        <v>0</v>
      </c>
      <c r="BK1950" s="120">
        <f t="shared" si="929"/>
        <v>0</v>
      </c>
      <c r="BL1950" s="120">
        <f t="shared" si="930"/>
        <v>0</v>
      </c>
      <c r="BN1950" s="375">
        <f t="shared" si="922"/>
        <v>0</v>
      </c>
      <c r="BP1950" s="380"/>
      <c r="DH1950" s="102"/>
    </row>
    <row r="1951" spans="1:112" hidden="1">
      <c r="A1951" s="110"/>
      <c r="B1951" s="786"/>
      <c r="C1951" s="786"/>
      <c r="D1951" s="786"/>
      <c r="E1951" s="786"/>
      <c r="F1951" s="786"/>
      <c r="G1951" s="786"/>
      <c r="H1951" s="786"/>
      <c r="I1951" s="786"/>
      <c r="J1951" s="786"/>
      <c r="K1951" s="786"/>
      <c r="L1951" s="786"/>
      <c r="M1951" s="786"/>
      <c r="N1951" s="786"/>
      <c r="O1951" s="786"/>
      <c r="P1951" s="786"/>
      <c r="Q1951" s="786"/>
      <c r="R1951" s="787"/>
      <c r="S1951" s="787"/>
      <c r="T1951" s="788"/>
      <c r="U1951" s="787"/>
      <c r="V1951" s="787"/>
      <c r="W1951" s="783"/>
      <c r="X1951" s="789"/>
      <c r="Y1951" s="789"/>
      <c r="Z1951" s="781"/>
      <c r="AA1951" s="782"/>
      <c r="AB1951" s="783"/>
      <c r="AC1951" s="781"/>
      <c r="AD1951" s="782"/>
      <c r="AE1951" s="783"/>
      <c r="AF1951" s="784">
        <f t="shared" si="923"/>
        <v>0</v>
      </c>
      <c r="AG1951" s="784"/>
      <c r="AH1951" s="784"/>
      <c r="AI1951" s="784"/>
      <c r="AJ1951" s="784">
        <f t="shared" si="911"/>
        <v>0</v>
      </c>
      <c r="AK1951" s="784"/>
      <c r="AL1951" s="784"/>
      <c r="AM1951" s="784"/>
      <c r="AN1951" s="784">
        <f t="shared" si="912"/>
        <v>0</v>
      </c>
      <c r="AO1951" s="784"/>
      <c r="AP1951" s="784"/>
      <c r="AQ1951" s="784"/>
      <c r="AR1951" s="363"/>
      <c r="AS1951" s="785">
        <f t="shared" si="913"/>
        <v>0</v>
      </c>
      <c r="AT1951" s="785"/>
      <c r="AU1951" s="785"/>
      <c r="AV1951" s="785"/>
      <c r="AW1951" s="785">
        <f t="shared" si="914"/>
        <v>0</v>
      </c>
      <c r="AX1951" s="91"/>
      <c r="AY1951" s="116">
        <f t="shared" si="915"/>
        <v>0</v>
      </c>
      <c r="AZ1951" s="116">
        <f t="shared" si="916"/>
        <v>0</v>
      </c>
      <c r="BA1951" s="116">
        <f t="shared" si="917"/>
        <v>0</v>
      </c>
      <c r="BB1951" s="116">
        <f t="shared" si="918"/>
        <v>0</v>
      </c>
      <c r="BC1951" s="115">
        <f t="shared" si="924"/>
        <v>0</v>
      </c>
      <c r="BD1951" s="116">
        <f t="shared" si="919"/>
        <v>0</v>
      </c>
      <c r="BE1951" s="120">
        <f t="shared" si="925"/>
        <v>0</v>
      </c>
      <c r="BF1951" s="115">
        <f t="shared" si="926"/>
        <v>0</v>
      </c>
      <c r="BG1951" s="116">
        <f t="shared" si="920"/>
        <v>0</v>
      </c>
      <c r="BH1951" s="120">
        <f t="shared" si="927"/>
        <v>0</v>
      </c>
      <c r="BI1951" s="115">
        <f t="shared" si="928"/>
        <v>0</v>
      </c>
      <c r="BJ1951" s="116">
        <f t="shared" si="921"/>
        <v>0</v>
      </c>
      <c r="BK1951" s="120">
        <f t="shared" si="929"/>
        <v>0</v>
      </c>
      <c r="BL1951" s="120">
        <f t="shared" si="930"/>
        <v>0</v>
      </c>
      <c r="BN1951" s="375">
        <f t="shared" si="922"/>
        <v>0</v>
      </c>
      <c r="BP1951" s="380"/>
      <c r="DH1951" s="102"/>
    </row>
    <row r="1952" spans="1:112" hidden="1">
      <c r="A1952" s="110"/>
      <c r="B1952" s="786"/>
      <c r="C1952" s="786"/>
      <c r="D1952" s="786"/>
      <c r="E1952" s="786"/>
      <c r="F1952" s="786"/>
      <c r="G1952" s="786"/>
      <c r="H1952" s="786"/>
      <c r="I1952" s="786"/>
      <c r="J1952" s="786"/>
      <c r="K1952" s="786"/>
      <c r="L1952" s="786"/>
      <c r="M1952" s="786"/>
      <c r="N1952" s="786"/>
      <c r="O1952" s="786"/>
      <c r="P1952" s="786"/>
      <c r="Q1952" s="786"/>
      <c r="R1952" s="787"/>
      <c r="S1952" s="787"/>
      <c r="T1952" s="788"/>
      <c r="U1952" s="787"/>
      <c r="V1952" s="787"/>
      <c r="W1952" s="783"/>
      <c r="X1952" s="789"/>
      <c r="Y1952" s="789"/>
      <c r="Z1952" s="781"/>
      <c r="AA1952" s="782"/>
      <c r="AB1952" s="783"/>
      <c r="AC1952" s="781"/>
      <c r="AD1952" s="782"/>
      <c r="AE1952" s="783"/>
      <c r="AF1952" s="784">
        <f t="shared" si="923"/>
        <v>0</v>
      </c>
      <c r="AG1952" s="784"/>
      <c r="AH1952" s="784"/>
      <c r="AI1952" s="784"/>
      <c r="AJ1952" s="784">
        <f t="shared" si="911"/>
        <v>0</v>
      </c>
      <c r="AK1952" s="784"/>
      <c r="AL1952" s="784"/>
      <c r="AM1952" s="784"/>
      <c r="AN1952" s="784">
        <f t="shared" si="912"/>
        <v>0</v>
      </c>
      <c r="AO1952" s="784"/>
      <c r="AP1952" s="784"/>
      <c r="AQ1952" s="784"/>
      <c r="AR1952" s="363"/>
      <c r="AS1952" s="785">
        <f t="shared" si="913"/>
        <v>0</v>
      </c>
      <c r="AT1952" s="785"/>
      <c r="AU1952" s="785"/>
      <c r="AV1952" s="785"/>
      <c r="AW1952" s="785">
        <f t="shared" si="914"/>
        <v>0</v>
      </c>
      <c r="AX1952" s="91"/>
      <c r="AY1952" s="116">
        <f t="shared" si="915"/>
        <v>0</v>
      </c>
      <c r="AZ1952" s="116">
        <f t="shared" si="916"/>
        <v>0</v>
      </c>
      <c r="BA1952" s="116">
        <f t="shared" si="917"/>
        <v>0</v>
      </c>
      <c r="BB1952" s="116">
        <f t="shared" si="918"/>
        <v>0</v>
      </c>
      <c r="BC1952" s="115">
        <f t="shared" si="924"/>
        <v>0</v>
      </c>
      <c r="BD1952" s="116">
        <f t="shared" si="919"/>
        <v>0</v>
      </c>
      <c r="BE1952" s="120">
        <f t="shared" si="925"/>
        <v>0</v>
      </c>
      <c r="BF1952" s="115">
        <f t="shared" si="926"/>
        <v>0</v>
      </c>
      <c r="BG1952" s="116">
        <f t="shared" si="920"/>
        <v>0</v>
      </c>
      <c r="BH1952" s="120">
        <f t="shared" si="927"/>
        <v>0</v>
      </c>
      <c r="BI1952" s="115">
        <f t="shared" si="928"/>
        <v>0</v>
      </c>
      <c r="BJ1952" s="116">
        <f t="shared" si="921"/>
        <v>0</v>
      </c>
      <c r="BK1952" s="120">
        <f t="shared" si="929"/>
        <v>0</v>
      </c>
      <c r="BL1952" s="120">
        <f t="shared" si="930"/>
        <v>0</v>
      </c>
      <c r="BN1952" s="375">
        <f t="shared" si="922"/>
        <v>0</v>
      </c>
      <c r="BP1952" s="380"/>
      <c r="DH1952" s="102"/>
    </row>
    <row r="1953" spans="1:112" hidden="1">
      <c r="A1953" s="110"/>
      <c r="B1953" s="786"/>
      <c r="C1953" s="786"/>
      <c r="D1953" s="786"/>
      <c r="E1953" s="786"/>
      <c r="F1953" s="786"/>
      <c r="G1953" s="786"/>
      <c r="H1953" s="786"/>
      <c r="I1953" s="786"/>
      <c r="J1953" s="786"/>
      <c r="K1953" s="786"/>
      <c r="L1953" s="786"/>
      <c r="M1953" s="786"/>
      <c r="N1953" s="786"/>
      <c r="O1953" s="786"/>
      <c r="P1953" s="786"/>
      <c r="Q1953" s="786"/>
      <c r="R1953" s="787"/>
      <c r="S1953" s="787"/>
      <c r="T1953" s="788"/>
      <c r="U1953" s="787"/>
      <c r="V1953" s="787"/>
      <c r="W1953" s="783"/>
      <c r="X1953" s="789"/>
      <c r="Y1953" s="789"/>
      <c r="Z1953" s="781"/>
      <c r="AA1953" s="782"/>
      <c r="AB1953" s="783"/>
      <c r="AC1953" s="781"/>
      <c r="AD1953" s="782"/>
      <c r="AE1953" s="783"/>
      <c r="AF1953" s="784">
        <f t="shared" si="923"/>
        <v>0</v>
      </c>
      <c r="AG1953" s="784"/>
      <c r="AH1953" s="784"/>
      <c r="AI1953" s="784"/>
      <c r="AJ1953" s="784">
        <f t="shared" si="911"/>
        <v>0</v>
      </c>
      <c r="AK1953" s="784"/>
      <c r="AL1953" s="784"/>
      <c r="AM1953" s="784"/>
      <c r="AN1953" s="784">
        <f t="shared" si="912"/>
        <v>0</v>
      </c>
      <c r="AO1953" s="784"/>
      <c r="AP1953" s="784"/>
      <c r="AQ1953" s="784"/>
      <c r="AR1953" s="363"/>
      <c r="AS1953" s="785">
        <f t="shared" si="913"/>
        <v>0</v>
      </c>
      <c r="AT1953" s="785"/>
      <c r="AU1953" s="785"/>
      <c r="AV1953" s="785"/>
      <c r="AW1953" s="785">
        <f t="shared" si="914"/>
        <v>0</v>
      </c>
      <c r="AX1953" s="91"/>
      <c r="AY1953" s="116">
        <f t="shared" si="915"/>
        <v>0</v>
      </c>
      <c r="AZ1953" s="116">
        <f t="shared" si="916"/>
        <v>0</v>
      </c>
      <c r="BA1953" s="116">
        <f t="shared" si="917"/>
        <v>0</v>
      </c>
      <c r="BB1953" s="116">
        <f t="shared" si="918"/>
        <v>0</v>
      </c>
      <c r="BC1953" s="115">
        <f t="shared" si="924"/>
        <v>0</v>
      </c>
      <c r="BD1953" s="116">
        <f t="shared" si="919"/>
        <v>0</v>
      </c>
      <c r="BE1953" s="120">
        <f t="shared" si="925"/>
        <v>0</v>
      </c>
      <c r="BF1953" s="115">
        <f t="shared" si="926"/>
        <v>0</v>
      </c>
      <c r="BG1953" s="116">
        <f t="shared" si="920"/>
        <v>0</v>
      </c>
      <c r="BH1953" s="120">
        <f t="shared" si="927"/>
        <v>0</v>
      </c>
      <c r="BI1953" s="115">
        <f t="shared" si="928"/>
        <v>0</v>
      </c>
      <c r="BJ1953" s="116">
        <f t="shared" si="921"/>
        <v>0</v>
      </c>
      <c r="BK1953" s="120">
        <f t="shared" si="929"/>
        <v>0</v>
      </c>
      <c r="BL1953" s="120">
        <f t="shared" si="930"/>
        <v>0</v>
      </c>
      <c r="BN1953" s="375">
        <f t="shared" si="922"/>
        <v>0</v>
      </c>
      <c r="BP1953" s="380"/>
      <c r="DH1953" s="102"/>
    </row>
    <row r="1954" spans="1:112" hidden="1">
      <c r="A1954" s="110"/>
      <c r="B1954" s="786"/>
      <c r="C1954" s="786"/>
      <c r="D1954" s="786"/>
      <c r="E1954" s="786"/>
      <c r="F1954" s="786"/>
      <c r="G1954" s="786"/>
      <c r="H1954" s="786"/>
      <c r="I1954" s="786"/>
      <c r="J1954" s="786"/>
      <c r="K1954" s="786"/>
      <c r="L1954" s="786"/>
      <c r="M1954" s="786"/>
      <c r="N1954" s="786"/>
      <c r="O1954" s="786"/>
      <c r="P1954" s="786"/>
      <c r="Q1954" s="786"/>
      <c r="R1954" s="787"/>
      <c r="S1954" s="787"/>
      <c r="T1954" s="788"/>
      <c r="U1954" s="787"/>
      <c r="V1954" s="787"/>
      <c r="W1954" s="783"/>
      <c r="X1954" s="789"/>
      <c r="Y1954" s="789"/>
      <c r="Z1954" s="781"/>
      <c r="AA1954" s="782"/>
      <c r="AB1954" s="783"/>
      <c r="AC1954" s="781"/>
      <c r="AD1954" s="782"/>
      <c r="AE1954" s="783"/>
      <c r="AF1954" s="784">
        <f t="shared" si="923"/>
        <v>0</v>
      </c>
      <c r="AG1954" s="784"/>
      <c r="AH1954" s="784"/>
      <c r="AI1954" s="784"/>
      <c r="AJ1954" s="784">
        <f t="shared" si="911"/>
        <v>0</v>
      </c>
      <c r="AK1954" s="784"/>
      <c r="AL1954" s="784"/>
      <c r="AM1954" s="784"/>
      <c r="AN1954" s="784">
        <f t="shared" si="912"/>
        <v>0</v>
      </c>
      <c r="AO1954" s="784"/>
      <c r="AP1954" s="784"/>
      <c r="AQ1954" s="784"/>
      <c r="AR1954" s="363"/>
      <c r="AS1954" s="785">
        <f t="shared" si="913"/>
        <v>0</v>
      </c>
      <c r="AT1954" s="785"/>
      <c r="AU1954" s="785"/>
      <c r="AV1954" s="785"/>
      <c r="AW1954" s="785">
        <f t="shared" si="914"/>
        <v>0</v>
      </c>
      <c r="AX1954" s="91"/>
      <c r="AY1954" s="116">
        <f t="shared" si="915"/>
        <v>0</v>
      </c>
      <c r="AZ1954" s="116">
        <f t="shared" si="916"/>
        <v>0</v>
      </c>
      <c r="BA1954" s="116">
        <f t="shared" si="917"/>
        <v>0</v>
      </c>
      <c r="BB1954" s="116">
        <f t="shared" si="918"/>
        <v>0</v>
      </c>
      <c r="BC1954" s="115">
        <f t="shared" si="924"/>
        <v>0</v>
      </c>
      <c r="BD1954" s="116">
        <f t="shared" si="919"/>
        <v>0</v>
      </c>
      <c r="BE1954" s="120">
        <f t="shared" si="925"/>
        <v>0</v>
      </c>
      <c r="BF1954" s="115">
        <f t="shared" si="926"/>
        <v>0</v>
      </c>
      <c r="BG1954" s="116">
        <f t="shared" si="920"/>
        <v>0</v>
      </c>
      <c r="BH1954" s="120">
        <f t="shared" si="927"/>
        <v>0</v>
      </c>
      <c r="BI1954" s="115">
        <f t="shared" si="928"/>
        <v>0</v>
      </c>
      <c r="BJ1954" s="116">
        <f t="shared" si="921"/>
        <v>0</v>
      </c>
      <c r="BK1954" s="120">
        <f t="shared" si="929"/>
        <v>0</v>
      </c>
      <c r="BL1954" s="120">
        <f t="shared" si="930"/>
        <v>0</v>
      </c>
      <c r="BN1954" s="375">
        <f t="shared" si="922"/>
        <v>0</v>
      </c>
      <c r="BP1954" s="380"/>
      <c r="DH1954" s="102"/>
    </row>
    <row r="1955" spans="1:112" hidden="1">
      <c r="A1955" s="110"/>
      <c r="B1955" s="786"/>
      <c r="C1955" s="786"/>
      <c r="D1955" s="786"/>
      <c r="E1955" s="786"/>
      <c r="F1955" s="786"/>
      <c r="G1955" s="786"/>
      <c r="H1955" s="786"/>
      <c r="I1955" s="786"/>
      <c r="J1955" s="786"/>
      <c r="K1955" s="786"/>
      <c r="L1955" s="786"/>
      <c r="M1955" s="786"/>
      <c r="N1955" s="786"/>
      <c r="O1955" s="786"/>
      <c r="P1955" s="786"/>
      <c r="Q1955" s="786"/>
      <c r="R1955" s="787"/>
      <c r="S1955" s="787"/>
      <c r="T1955" s="788"/>
      <c r="U1955" s="787"/>
      <c r="V1955" s="787"/>
      <c r="W1955" s="783"/>
      <c r="X1955" s="789"/>
      <c r="Y1955" s="789"/>
      <c r="Z1955" s="781"/>
      <c r="AA1955" s="782"/>
      <c r="AB1955" s="783"/>
      <c r="AC1955" s="781"/>
      <c r="AD1955" s="782"/>
      <c r="AE1955" s="783"/>
      <c r="AF1955" s="784">
        <f t="shared" si="923"/>
        <v>0</v>
      </c>
      <c r="AG1955" s="784"/>
      <c r="AH1955" s="784"/>
      <c r="AI1955" s="784"/>
      <c r="AJ1955" s="784">
        <f t="shared" si="911"/>
        <v>0</v>
      </c>
      <c r="AK1955" s="784"/>
      <c r="AL1955" s="784"/>
      <c r="AM1955" s="784"/>
      <c r="AN1955" s="784">
        <f t="shared" si="912"/>
        <v>0</v>
      </c>
      <c r="AO1955" s="784"/>
      <c r="AP1955" s="784"/>
      <c r="AQ1955" s="784"/>
      <c r="AR1955" s="363"/>
      <c r="AS1955" s="785">
        <f t="shared" si="913"/>
        <v>0</v>
      </c>
      <c r="AT1955" s="785"/>
      <c r="AU1955" s="785"/>
      <c r="AV1955" s="785"/>
      <c r="AW1955" s="785">
        <f t="shared" si="914"/>
        <v>0</v>
      </c>
      <c r="AX1955" s="91"/>
      <c r="AY1955" s="116">
        <f t="shared" si="915"/>
        <v>0</v>
      </c>
      <c r="AZ1955" s="116">
        <f t="shared" si="916"/>
        <v>0</v>
      </c>
      <c r="BA1955" s="116">
        <f t="shared" si="917"/>
        <v>0</v>
      </c>
      <c r="BB1955" s="116">
        <f t="shared" si="918"/>
        <v>0</v>
      </c>
      <c r="BC1955" s="115">
        <f t="shared" si="924"/>
        <v>0</v>
      </c>
      <c r="BD1955" s="116">
        <f t="shared" si="919"/>
        <v>0</v>
      </c>
      <c r="BE1955" s="120">
        <f t="shared" si="925"/>
        <v>0</v>
      </c>
      <c r="BF1955" s="115">
        <f t="shared" si="926"/>
        <v>0</v>
      </c>
      <c r="BG1955" s="116">
        <f t="shared" si="920"/>
        <v>0</v>
      </c>
      <c r="BH1955" s="120">
        <f t="shared" si="927"/>
        <v>0</v>
      </c>
      <c r="BI1955" s="115">
        <f t="shared" si="928"/>
        <v>0</v>
      </c>
      <c r="BJ1955" s="116">
        <f t="shared" si="921"/>
        <v>0</v>
      </c>
      <c r="BK1955" s="120">
        <f t="shared" si="929"/>
        <v>0</v>
      </c>
      <c r="BL1955" s="120">
        <f t="shared" si="930"/>
        <v>0</v>
      </c>
      <c r="BN1955" s="375">
        <f t="shared" si="922"/>
        <v>0</v>
      </c>
      <c r="BP1955" s="380"/>
      <c r="DH1955" s="102"/>
    </row>
    <row r="1956" spans="1:112" hidden="1">
      <c r="A1956" s="110"/>
      <c r="B1956" s="786"/>
      <c r="C1956" s="786"/>
      <c r="D1956" s="786"/>
      <c r="E1956" s="786"/>
      <c r="F1956" s="786"/>
      <c r="G1956" s="786"/>
      <c r="H1956" s="786"/>
      <c r="I1956" s="786"/>
      <c r="J1956" s="786"/>
      <c r="K1956" s="786"/>
      <c r="L1956" s="786"/>
      <c r="M1956" s="786"/>
      <c r="N1956" s="786"/>
      <c r="O1956" s="786"/>
      <c r="P1956" s="786"/>
      <c r="Q1956" s="786"/>
      <c r="R1956" s="787"/>
      <c r="S1956" s="787"/>
      <c r="T1956" s="788"/>
      <c r="U1956" s="787"/>
      <c r="V1956" s="787"/>
      <c r="W1956" s="783"/>
      <c r="X1956" s="789"/>
      <c r="Y1956" s="789"/>
      <c r="Z1956" s="781"/>
      <c r="AA1956" s="782"/>
      <c r="AB1956" s="783"/>
      <c r="AC1956" s="781"/>
      <c r="AD1956" s="782"/>
      <c r="AE1956" s="783"/>
      <c r="AF1956" s="784">
        <f t="shared" si="923"/>
        <v>0</v>
      </c>
      <c r="AG1956" s="784"/>
      <c r="AH1956" s="784"/>
      <c r="AI1956" s="784"/>
      <c r="AJ1956" s="784">
        <f t="shared" si="911"/>
        <v>0</v>
      </c>
      <c r="AK1956" s="784"/>
      <c r="AL1956" s="784"/>
      <c r="AM1956" s="784"/>
      <c r="AN1956" s="784">
        <f t="shared" si="912"/>
        <v>0</v>
      </c>
      <c r="AO1956" s="784"/>
      <c r="AP1956" s="784"/>
      <c r="AQ1956" s="784"/>
      <c r="AR1956" s="363"/>
      <c r="AS1956" s="785">
        <f t="shared" si="913"/>
        <v>0</v>
      </c>
      <c r="AT1956" s="785"/>
      <c r="AU1956" s="785"/>
      <c r="AV1956" s="785"/>
      <c r="AW1956" s="785">
        <f t="shared" si="914"/>
        <v>0</v>
      </c>
      <c r="AX1956" s="91"/>
      <c r="AY1956" s="116">
        <f t="shared" si="915"/>
        <v>0</v>
      </c>
      <c r="AZ1956" s="116">
        <f t="shared" si="916"/>
        <v>0</v>
      </c>
      <c r="BA1956" s="116">
        <f t="shared" si="917"/>
        <v>0</v>
      </c>
      <c r="BB1956" s="116">
        <f t="shared" si="918"/>
        <v>0</v>
      </c>
      <c r="BC1956" s="115">
        <f t="shared" si="924"/>
        <v>0</v>
      </c>
      <c r="BD1956" s="116">
        <f t="shared" si="919"/>
        <v>0</v>
      </c>
      <c r="BE1956" s="120">
        <f t="shared" si="925"/>
        <v>0</v>
      </c>
      <c r="BF1956" s="115">
        <f t="shared" si="926"/>
        <v>0</v>
      </c>
      <c r="BG1956" s="116">
        <f t="shared" si="920"/>
        <v>0</v>
      </c>
      <c r="BH1956" s="120">
        <f t="shared" si="927"/>
        <v>0</v>
      </c>
      <c r="BI1956" s="115">
        <f t="shared" si="928"/>
        <v>0</v>
      </c>
      <c r="BJ1956" s="116">
        <f t="shared" si="921"/>
        <v>0</v>
      </c>
      <c r="BK1956" s="120">
        <f t="shared" si="929"/>
        <v>0</v>
      </c>
      <c r="BL1956" s="120">
        <f t="shared" si="930"/>
        <v>0</v>
      </c>
      <c r="BN1956" s="375">
        <f t="shared" si="922"/>
        <v>0</v>
      </c>
      <c r="BP1956" s="380"/>
      <c r="DH1956" s="102"/>
    </row>
    <row r="1957" spans="1:112" hidden="1">
      <c r="A1957" s="110"/>
      <c r="B1957" s="786"/>
      <c r="C1957" s="786"/>
      <c r="D1957" s="786"/>
      <c r="E1957" s="786"/>
      <c r="F1957" s="786"/>
      <c r="G1957" s="786"/>
      <c r="H1957" s="786"/>
      <c r="I1957" s="786"/>
      <c r="J1957" s="786"/>
      <c r="K1957" s="786"/>
      <c r="L1957" s="786"/>
      <c r="M1957" s="786"/>
      <c r="N1957" s="786"/>
      <c r="O1957" s="786"/>
      <c r="P1957" s="786"/>
      <c r="Q1957" s="786"/>
      <c r="R1957" s="787"/>
      <c r="S1957" s="787"/>
      <c r="T1957" s="788"/>
      <c r="U1957" s="787"/>
      <c r="V1957" s="787"/>
      <c r="W1957" s="783"/>
      <c r="X1957" s="789"/>
      <c r="Y1957" s="789"/>
      <c r="Z1957" s="781"/>
      <c r="AA1957" s="782"/>
      <c r="AB1957" s="783"/>
      <c r="AC1957" s="781"/>
      <c r="AD1957" s="782"/>
      <c r="AE1957" s="783"/>
      <c r="AF1957" s="784">
        <f t="shared" si="923"/>
        <v>0</v>
      </c>
      <c r="AG1957" s="784"/>
      <c r="AH1957" s="784"/>
      <c r="AI1957" s="784"/>
      <c r="AJ1957" s="784">
        <f t="shared" si="911"/>
        <v>0</v>
      </c>
      <c r="AK1957" s="784"/>
      <c r="AL1957" s="784"/>
      <c r="AM1957" s="784"/>
      <c r="AN1957" s="784">
        <f t="shared" si="912"/>
        <v>0</v>
      </c>
      <c r="AO1957" s="784"/>
      <c r="AP1957" s="784"/>
      <c r="AQ1957" s="784"/>
      <c r="AR1957" s="363"/>
      <c r="AS1957" s="785">
        <f t="shared" si="913"/>
        <v>0</v>
      </c>
      <c r="AT1957" s="785"/>
      <c r="AU1957" s="785"/>
      <c r="AV1957" s="785"/>
      <c r="AW1957" s="785">
        <f t="shared" si="914"/>
        <v>0</v>
      </c>
      <c r="AX1957" s="91"/>
      <c r="AY1957" s="116">
        <f t="shared" si="915"/>
        <v>0</v>
      </c>
      <c r="AZ1957" s="116">
        <f t="shared" si="916"/>
        <v>0</v>
      </c>
      <c r="BA1957" s="116">
        <f t="shared" si="917"/>
        <v>0</v>
      </c>
      <c r="BB1957" s="116">
        <f t="shared" si="918"/>
        <v>0</v>
      </c>
      <c r="BC1957" s="115">
        <f t="shared" si="924"/>
        <v>0</v>
      </c>
      <c r="BD1957" s="116">
        <f t="shared" si="919"/>
        <v>0</v>
      </c>
      <c r="BE1957" s="120">
        <f t="shared" si="925"/>
        <v>0</v>
      </c>
      <c r="BF1957" s="115">
        <f t="shared" si="926"/>
        <v>0</v>
      </c>
      <c r="BG1957" s="116">
        <f t="shared" si="920"/>
        <v>0</v>
      </c>
      <c r="BH1957" s="120">
        <f t="shared" si="927"/>
        <v>0</v>
      </c>
      <c r="BI1957" s="115">
        <f t="shared" si="928"/>
        <v>0</v>
      </c>
      <c r="BJ1957" s="116">
        <f t="shared" si="921"/>
        <v>0</v>
      </c>
      <c r="BK1957" s="120">
        <f t="shared" si="929"/>
        <v>0</v>
      </c>
      <c r="BL1957" s="120">
        <f t="shared" si="930"/>
        <v>0</v>
      </c>
      <c r="BN1957" s="375">
        <f t="shared" si="922"/>
        <v>0</v>
      </c>
      <c r="BP1957" s="380"/>
      <c r="DH1957" s="102"/>
    </row>
    <row r="1958" spans="1:112" hidden="1">
      <c r="A1958" s="110"/>
      <c r="B1958" s="786"/>
      <c r="C1958" s="786"/>
      <c r="D1958" s="786"/>
      <c r="E1958" s="786"/>
      <c r="F1958" s="786"/>
      <c r="G1958" s="786"/>
      <c r="H1958" s="786"/>
      <c r="I1958" s="786"/>
      <c r="J1958" s="786"/>
      <c r="K1958" s="786"/>
      <c r="L1958" s="786"/>
      <c r="M1958" s="786"/>
      <c r="N1958" s="786"/>
      <c r="O1958" s="786"/>
      <c r="P1958" s="786"/>
      <c r="Q1958" s="786"/>
      <c r="R1958" s="787"/>
      <c r="S1958" s="787"/>
      <c r="T1958" s="788"/>
      <c r="U1958" s="787"/>
      <c r="V1958" s="787"/>
      <c r="W1958" s="783"/>
      <c r="X1958" s="789"/>
      <c r="Y1958" s="789"/>
      <c r="Z1958" s="781"/>
      <c r="AA1958" s="782"/>
      <c r="AB1958" s="783"/>
      <c r="AC1958" s="781"/>
      <c r="AD1958" s="782"/>
      <c r="AE1958" s="783"/>
      <c r="AF1958" s="784">
        <f t="shared" si="923"/>
        <v>0</v>
      </c>
      <c r="AG1958" s="784"/>
      <c r="AH1958" s="784"/>
      <c r="AI1958" s="784"/>
      <c r="AJ1958" s="784">
        <f t="shared" si="911"/>
        <v>0</v>
      </c>
      <c r="AK1958" s="784"/>
      <c r="AL1958" s="784"/>
      <c r="AM1958" s="784"/>
      <c r="AN1958" s="784">
        <f t="shared" si="912"/>
        <v>0</v>
      </c>
      <c r="AO1958" s="784"/>
      <c r="AP1958" s="784"/>
      <c r="AQ1958" s="784"/>
      <c r="AR1958" s="363"/>
      <c r="AS1958" s="785">
        <f t="shared" si="913"/>
        <v>0</v>
      </c>
      <c r="AT1958" s="785"/>
      <c r="AU1958" s="785"/>
      <c r="AV1958" s="785"/>
      <c r="AW1958" s="785">
        <f t="shared" si="914"/>
        <v>0</v>
      </c>
      <c r="AX1958" s="91"/>
      <c r="AY1958" s="116">
        <f t="shared" si="915"/>
        <v>0</v>
      </c>
      <c r="AZ1958" s="116">
        <f t="shared" si="916"/>
        <v>0</v>
      </c>
      <c r="BA1958" s="116">
        <f t="shared" si="917"/>
        <v>0</v>
      </c>
      <c r="BB1958" s="116">
        <f t="shared" si="918"/>
        <v>0</v>
      </c>
      <c r="BC1958" s="115">
        <f t="shared" si="924"/>
        <v>0</v>
      </c>
      <c r="BD1958" s="116">
        <f t="shared" si="919"/>
        <v>0</v>
      </c>
      <c r="BE1958" s="120">
        <f t="shared" si="925"/>
        <v>0</v>
      </c>
      <c r="BF1958" s="115">
        <f t="shared" si="926"/>
        <v>0</v>
      </c>
      <c r="BG1958" s="116">
        <f t="shared" si="920"/>
        <v>0</v>
      </c>
      <c r="BH1958" s="120">
        <f t="shared" si="927"/>
        <v>0</v>
      </c>
      <c r="BI1958" s="115">
        <f t="shared" si="928"/>
        <v>0</v>
      </c>
      <c r="BJ1958" s="116">
        <f t="shared" si="921"/>
        <v>0</v>
      </c>
      <c r="BK1958" s="120">
        <f t="shared" si="929"/>
        <v>0</v>
      </c>
      <c r="BL1958" s="120">
        <f t="shared" si="930"/>
        <v>0</v>
      </c>
      <c r="BN1958" s="375">
        <f t="shared" si="922"/>
        <v>0</v>
      </c>
      <c r="BP1958" s="380"/>
      <c r="DH1958" s="102"/>
    </row>
    <row r="1959" spans="1:112" hidden="1">
      <c r="A1959" s="110"/>
      <c r="B1959" s="786"/>
      <c r="C1959" s="786"/>
      <c r="D1959" s="786"/>
      <c r="E1959" s="786"/>
      <c r="F1959" s="786"/>
      <c r="G1959" s="786"/>
      <c r="H1959" s="786"/>
      <c r="I1959" s="786"/>
      <c r="J1959" s="786"/>
      <c r="K1959" s="786"/>
      <c r="L1959" s="786"/>
      <c r="M1959" s="786"/>
      <c r="N1959" s="786"/>
      <c r="O1959" s="786"/>
      <c r="P1959" s="786"/>
      <c r="Q1959" s="786"/>
      <c r="R1959" s="787"/>
      <c r="S1959" s="787"/>
      <c r="T1959" s="788"/>
      <c r="U1959" s="787"/>
      <c r="V1959" s="787"/>
      <c r="W1959" s="783"/>
      <c r="X1959" s="789"/>
      <c r="Y1959" s="789"/>
      <c r="Z1959" s="781"/>
      <c r="AA1959" s="782"/>
      <c r="AB1959" s="783"/>
      <c r="AC1959" s="781"/>
      <c r="AD1959" s="782"/>
      <c r="AE1959" s="783"/>
      <c r="AF1959" s="784">
        <f t="shared" si="923"/>
        <v>0</v>
      </c>
      <c r="AG1959" s="784"/>
      <c r="AH1959" s="784"/>
      <c r="AI1959" s="784"/>
      <c r="AJ1959" s="784">
        <f t="shared" si="911"/>
        <v>0</v>
      </c>
      <c r="AK1959" s="784"/>
      <c r="AL1959" s="784"/>
      <c r="AM1959" s="784"/>
      <c r="AN1959" s="784">
        <f t="shared" si="912"/>
        <v>0</v>
      </c>
      <c r="AO1959" s="784"/>
      <c r="AP1959" s="784"/>
      <c r="AQ1959" s="784"/>
      <c r="AR1959" s="363"/>
      <c r="AS1959" s="785">
        <f t="shared" si="913"/>
        <v>0</v>
      </c>
      <c r="AT1959" s="785"/>
      <c r="AU1959" s="785"/>
      <c r="AV1959" s="785"/>
      <c r="AW1959" s="785">
        <f t="shared" si="914"/>
        <v>0</v>
      </c>
      <c r="AX1959" s="91"/>
      <c r="AY1959" s="116">
        <f t="shared" si="915"/>
        <v>0</v>
      </c>
      <c r="AZ1959" s="116">
        <f t="shared" si="916"/>
        <v>0</v>
      </c>
      <c r="BA1959" s="116">
        <f t="shared" si="917"/>
        <v>0</v>
      </c>
      <c r="BB1959" s="116">
        <f t="shared" si="918"/>
        <v>0</v>
      </c>
      <c r="BC1959" s="115">
        <f t="shared" si="924"/>
        <v>0</v>
      </c>
      <c r="BD1959" s="116">
        <f t="shared" si="919"/>
        <v>0</v>
      </c>
      <c r="BE1959" s="120">
        <f t="shared" si="925"/>
        <v>0</v>
      </c>
      <c r="BF1959" s="115">
        <f t="shared" si="926"/>
        <v>0</v>
      </c>
      <c r="BG1959" s="116">
        <f t="shared" si="920"/>
        <v>0</v>
      </c>
      <c r="BH1959" s="120">
        <f t="shared" si="927"/>
        <v>0</v>
      </c>
      <c r="BI1959" s="115">
        <f t="shared" si="928"/>
        <v>0</v>
      </c>
      <c r="BJ1959" s="116">
        <f t="shared" si="921"/>
        <v>0</v>
      </c>
      <c r="BK1959" s="120">
        <f t="shared" si="929"/>
        <v>0</v>
      </c>
      <c r="BL1959" s="120">
        <f t="shared" si="930"/>
        <v>0</v>
      </c>
      <c r="BN1959" s="375">
        <f t="shared" si="922"/>
        <v>0</v>
      </c>
      <c r="BP1959" s="380"/>
      <c r="DH1959" s="102"/>
    </row>
    <row r="1960" spans="1:112" hidden="1">
      <c r="A1960" s="110"/>
      <c r="B1960" s="786"/>
      <c r="C1960" s="786"/>
      <c r="D1960" s="786"/>
      <c r="E1960" s="786"/>
      <c r="F1960" s="786"/>
      <c r="G1960" s="786"/>
      <c r="H1960" s="786"/>
      <c r="I1960" s="786"/>
      <c r="J1960" s="786"/>
      <c r="K1960" s="786"/>
      <c r="L1960" s="786"/>
      <c r="M1960" s="786"/>
      <c r="N1960" s="786"/>
      <c r="O1960" s="786"/>
      <c r="P1960" s="786"/>
      <c r="Q1960" s="786"/>
      <c r="R1960" s="787"/>
      <c r="S1960" s="787"/>
      <c r="T1960" s="788"/>
      <c r="U1960" s="787"/>
      <c r="V1960" s="787"/>
      <c r="W1960" s="783"/>
      <c r="X1960" s="789"/>
      <c r="Y1960" s="789"/>
      <c r="Z1960" s="781"/>
      <c r="AA1960" s="782"/>
      <c r="AB1960" s="783"/>
      <c r="AC1960" s="781"/>
      <c r="AD1960" s="782"/>
      <c r="AE1960" s="783"/>
      <c r="AF1960" s="784">
        <f t="shared" si="923"/>
        <v>0</v>
      </c>
      <c r="AG1960" s="784"/>
      <c r="AH1960" s="784"/>
      <c r="AI1960" s="784"/>
      <c r="AJ1960" s="784">
        <f t="shared" si="911"/>
        <v>0</v>
      </c>
      <c r="AK1960" s="784"/>
      <c r="AL1960" s="784"/>
      <c r="AM1960" s="784"/>
      <c r="AN1960" s="784">
        <f t="shared" si="912"/>
        <v>0</v>
      </c>
      <c r="AO1960" s="784"/>
      <c r="AP1960" s="784"/>
      <c r="AQ1960" s="784"/>
      <c r="AR1960" s="363"/>
      <c r="AS1960" s="785">
        <f t="shared" si="913"/>
        <v>0</v>
      </c>
      <c r="AT1960" s="785"/>
      <c r="AU1960" s="785"/>
      <c r="AV1960" s="785"/>
      <c r="AW1960" s="785">
        <f t="shared" si="914"/>
        <v>0</v>
      </c>
      <c r="AX1960" s="91"/>
      <c r="AY1960" s="116">
        <f t="shared" si="915"/>
        <v>0</v>
      </c>
      <c r="AZ1960" s="116">
        <f t="shared" si="916"/>
        <v>0</v>
      </c>
      <c r="BA1960" s="116">
        <f t="shared" si="917"/>
        <v>0</v>
      </c>
      <c r="BB1960" s="116">
        <f t="shared" si="918"/>
        <v>0</v>
      </c>
      <c r="BC1960" s="115">
        <f t="shared" si="924"/>
        <v>0</v>
      </c>
      <c r="BD1960" s="116">
        <f t="shared" si="919"/>
        <v>0</v>
      </c>
      <c r="BE1960" s="120">
        <f t="shared" si="925"/>
        <v>0</v>
      </c>
      <c r="BF1960" s="115">
        <f t="shared" si="926"/>
        <v>0</v>
      </c>
      <c r="BG1960" s="116">
        <f t="shared" si="920"/>
        <v>0</v>
      </c>
      <c r="BH1960" s="120">
        <f t="shared" si="927"/>
        <v>0</v>
      </c>
      <c r="BI1960" s="115">
        <f t="shared" si="928"/>
        <v>0</v>
      </c>
      <c r="BJ1960" s="116">
        <f t="shared" si="921"/>
        <v>0</v>
      </c>
      <c r="BK1960" s="120">
        <f t="shared" si="929"/>
        <v>0</v>
      </c>
      <c r="BL1960" s="120">
        <f t="shared" si="930"/>
        <v>0</v>
      </c>
      <c r="BN1960" s="375">
        <f t="shared" si="922"/>
        <v>0</v>
      </c>
      <c r="BP1960" s="380"/>
      <c r="DH1960" s="102"/>
    </row>
    <row r="1961" spans="1:112" hidden="1">
      <c r="A1961" s="110"/>
      <c r="B1961" s="786"/>
      <c r="C1961" s="786"/>
      <c r="D1961" s="786"/>
      <c r="E1961" s="786"/>
      <c r="F1961" s="786"/>
      <c r="G1961" s="786"/>
      <c r="H1961" s="786"/>
      <c r="I1961" s="786"/>
      <c r="J1961" s="786"/>
      <c r="K1961" s="786"/>
      <c r="L1961" s="786"/>
      <c r="M1961" s="786"/>
      <c r="N1961" s="786"/>
      <c r="O1961" s="786"/>
      <c r="P1961" s="786"/>
      <c r="Q1961" s="786"/>
      <c r="R1961" s="787"/>
      <c r="S1961" s="787"/>
      <c r="T1961" s="788"/>
      <c r="U1961" s="787"/>
      <c r="V1961" s="787"/>
      <c r="W1961" s="783"/>
      <c r="X1961" s="789"/>
      <c r="Y1961" s="789"/>
      <c r="Z1961" s="781"/>
      <c r="AA1961" s="782"/>
      <c r="AB1961" s="783"/>
      <c r="AC1961" s="781"/>
      <c r="AD1961" s="782"/>
      <c r="AE1961" s="783"/>
      <c r="AF1961" s="784">
        <f t="shared" si="923"/>
        <v>0</v>
      </c>
      <c r="AG1961" s="784"/>
      <c r="AH1961" s="784"/>
      <c r="AI1961" s="784"/>
      <c r="AJ1961" s="784">
        <f t="shared" si="911"/>
        <v>0</v>
      </c>
      <c r="AK1961" s="784"/>
      <c r="AL1961" s="784"/>
      <c r="AM1961" s="784"/>
      <c r="AN1961" s="784">
        <f t="shared" si="912"/>
        <v>0</v>
      </c>
      <c r="AO1961" s="784"/>
      <c r="AP1961" s="784"/>
      <c r="AQ1961" s="784"/>
      <c r="AR1961" s="363"/>
      <c r="AS1961" s="785">
        <f t="shared" si="913"/>
        <v>0</v>
      </c>
      <c r="AT1961" s="785"/>
      <c r="AU1961" s="785"/>
      <c r="AV1961" s="785"/>
      <c r="AW1961" s="785">
        <f t="shared" si="914"/>
        <v>0</v>
      </c>
      <c r="AX1961" s="91"/>
      <c r="AY1961" s="116">
        <f t="shared" si="915"/>
        <v>0</v>
      </c>
      <c r="AZ1961" s="116">
        <f t="shared" si="916"/>
        <v>0</v>
      </c>
      <c r="BA1961" s="116">
        <f t="shared" si="917"/>
        <v>0</v>
      </c>
      <c r="BB1961" s="116">
        <f t="shared" si="918"/>
        <v>0</v>
      </c>
      <c r="BC1961" s="115">
        <f t="shared" si="924"/>
        <v>0</v>
      </c>
      <c r="BD1961" s="116">
        <f t="shared" si="919"/>
        <v>0</v>
      </c>
      <c r="BE1961" s="120">
        <f t="shared" si="925"/>
        <v>0</v>
      </c>
      <c r="BF1961" s="115">
        <f t="shared" si="926"/>
        <v>0</v>
      </c>
      <c r="BG1961" s="116">
        <f t="shared" si="920"/>
        <v>0</v>
      </c>
      <c r="BH1961" s="120">
        <f t="shared" si="927"/>
        <v>0</v>
      </c>
      <c r="BI1961" s="115">
        <f t="shared" si="928"/>
        <v>0</v>
      </c>
      <c r="BJ1961" s="116">
        <f t="shared" si="921"/>
        <v>0</v>
      </c>
      <c r="BK1961" s="120">
        <f t="shared" si="929"/>
        <v>0</v>
      </c>
      <c r="BL1961" s="120">
        <f t="shared" si="930"/>
        <v>0</v>
      </c>
      <c r="BN1961" s="375">
        <f t="shared" si="922"/>
        <v>0</v>
      </c>
      <c r="BP1961" s="380"/>
      <c r="DH1961" s="102"/>
    </row>
    <row r="1962" spans="1:112" hidden="1">
      <c r="A1962" s="110"/>
      <c r="B1962" s="786"/>
      <c r="C1962" s="786"/>
      <c r="D1962" s="786"/>
      <c r="E1962" s="786"/>
      <c r="F1962" s="786"/>
      <c r="G1962" s="786"/>
      <c r="H1962" s="786"/>
      <c r="I1962" s="786"/>
      <c r="J1962" s="786"/>
      <c r="K1962" s="786"/>
      <c r="L1962" s="786"/>
      <c r="M1962" s="786"/>
      <c r="N1962" s="786"/>
      <c r="O1962" s="786"/>
      <c r="P1962" s="786"/>
      <c r="Q1962" s="786"/>
      <c r="R1962" s="787"/>
      <c r="S1962" s="787"/>
      <c r="T1962" s="788"/>
      <c r="U1962" s="787"/>
      <c r="V1962" s="787"/>
      <c r="W1962" s="783"/>
      <c r="X1962" s="789"/>
      <c r="Y1962" s="789"/>
      <c r="Z1962" s="781"/>
      <c r="AA1962" s="782"/>
      <c r="AB1962" s="783"/>
      <c r="AC1962" s="781"/>
      <c r="AD1962" s="782"/>
      <c r="AE1962" s="783"/>
      <c r="AF1962" s="784">
        <f t="shared" si="923"/>
        <v>0</v>
      </c>
      <c r="AG1962" s="784"/>
      <c r="AH1962" s="784"/>
      <c r="AI1962" s="784"/>
      <c r="AJ1962" s="784">
        <f t="shared" si="911"/>
        <v>0</v>
      </c>
      <c r="AK1962" s="784"/>
      <c r="AL1962" s="784"/>
      <c r="AM1962" s="784"/>
      <c r="AN1962" s="784">
        <f t="shared" si="912"/>
        <v>0</v>
      </c>
      <c r="AO1962" s="784"/>
      <c r="AP1962" s="784"/>
      <c r="AQ1962" s="784"/>
      <c r="AR1962" s="363"/>
      <c r="AS1962" s="785">
        <f t="shared" si="913"/>
        <v>0</v>
      </c>
      <c r="AT1962" s="785"/>
      <c r="AU1962" s="785"/>
      <c r="AV1962" s="785"/>
      <c r="AW1962" s="785">
        <f t="shared" si="914"/>
        <v>0</v>
      </c>
      <c r="AX1962" s="91"/>
      <c r="AY1962" s="116">
        <f t="shared" si="915"/>
        <v>0</v>
      </c>
      <c r="AZ1962" s="116">
        <f t="shared" si="916"/>
        <v>0</v>
      </c>
      <c r="BA1962" s="116">
        <f t="shared" si="917"/>
        <v>0</v>
      </c>
      <c r="BB1962" s="116">
        <f t="shared" si="918"/>
        <v>0</v>
      </c>
      <c r="BC1962" s="115">
        <f t="shared" si="924"/>
        <v>0</v>
      </c>
      <c r="BD1962" s="116">
        <f t="shared" si="919"/>
        <v>0</v>
      </c>
      <c r="BE1962" s="120">
        <f t="shared" si="925"/>
        <v>0</v>
      </c>
      <c r="BF1962" s="115">
        <f t="shared" si="926"/>
        <v>0</v>
      </c>
      <c r="BG1962" s="116">
        <f t="shared" si="920"/>
        <v>0</v>
      </c>
      <c r="BH1962" s="120">
        <f t="shared" si="927"/>
        <v>0</v>
      </c>
      <c r="BI1962" s="115">
        <f t="shared" si="928"/>
        <v>0</v>
      </c>
      <c r="BJ1962" s="116">
        <f t="shared" si="921"/>
        <v>0</v>
      </c>
      <c r="BK1962" s="120">
        <f t="shared" si="929"/>
        <v>0</v>
      </c>
      <c r="BL1962" s="120">
        <f t="shared" si="930"/>
        <v>0</v>
      </c>
      <c r="BN1962" s="375">
        <f t="shared" si="922"/>
        <v>0</v>
      </c>
      <c r="BP1962" s="380"/>
      <c r="DH1962" s="102"/>
    </row>
    <row r="1963" spans="1:112" hidden="1">
      <c r="A1963" s="110"/>
      <c r="B1963" s="786"/>
      <c r="C1963" s="786"/>
      <c r="D1963" s="786"/>
      <c r="E1963" s="786"/>
      <c r="F1963" s="786"/>
      <c r="G1963" s="786"/>
      <c r="H1963" s="786"/>
      <c r="I1963" s="786"/>
      <c r="J1963" s="786"/>
      <c r="K1963" s="786"/>
      <c r="L1963" s="786"/>
      <c r="M1963" s="786"/>
      <c r="N1963" s="786"/>
      <c r="O1963" s="786"/>
      <c r="P1963" s="786"/>
      <c r="Q1963" s="786"/>
      <c r="R1963" s="787"/>
      <c r="S1963" s="787"/>
      <c r="T1963" s="788"/>
      <c r="U1963" s="787"/>
      <c r="V1963" s="787"/>
      <c r="W1963" s="783"/>
      <c r="X1963" s="789"/>
      <c r="Y1963" s="789"/>
      <c r="Z1963" s="781"/>
      <c r="AA1963" s="782"/>
      <c r="AB1963" s="783"/>
      <c r="AC1963" s="781"/>
      <c r="AD1963" s="782"/>
      <c r="AE1963" s="783"/>
      <c r="AF1963" s="784">
        <f t="shared" si="923"/>
        <v>0</v>
      </c>
      <c r="AG1963" s="784"/>
      <c r="AH1963" s="784"/>
      <c r="AI1963" s="784"/>
      <c r="AJ1963" s="784">
        <f t="shared" si="911"/>
        <v>0</v>
      </c>
      <c r="AK1963" s="784"/>
      <c r="AL1963" s="784"/>
      <c r="AM1963" s="784"/>
      <c r="AN1963" s="784">
        <f t="shared" si="912"/>
        <v>0</v>
      </c>
      <c r="AO1963" s="784"/>
      <c r="AP1963" s="784"/>
      <c r="AQ1963" s="784"/>
      <c r="AR1963" s="363"/>
      <c r="AS1963" s="785">
        <f t="shared" si="913"/>
        <v>0</v>
      </c>
      <c r="AT1963" s="785"/>
      <c r="AU1963" s="785"/>
      <c r="AV1963" s="785"/>
      <c r="AW1963" s="785">
        <f t="shared" si="914"/>
        <v>0</v>
      </c>
      <c r="AX1963" s="91"/>
      <c r="AY1963" s="116">
        <f t="shared" si="915"/>
        <v>0</v>
      </c>
      <c r="AZ1963" s="116">
        <f t="shared" si="916"/>
        <v>0</v>
      </c>
      <c r="BA1963" s="116">
        <f t="shared" si="917"/>
        <v>0</v>
      </c>
      <c r="BB1963" s="116">
        <f t="shared" si="918"/>
        <v>0</v>
      </c>
      <c r="BC1963" s="115">
        <f t="shared" si="924"/>
        <v>0</v>
      </c>
      <c r="BD1963" s="116">
        <f t="shared" si="919"/>
        <v>0</v>
      </c>
      <c r="BE1963" s="120">
        <f t="shared" si="925"/>
        <v>0</v>
      </c>
      <c r="BF1963" s="115">
        <f t="shared" si="926"/>
        <v>0</v>
      </c>
      <c r="BG1963" s="116">
        <f t="shared" si="920"/>
        <v>0</v>
      </c>
      <c r="BH1963" s="120">
        <f t="shared" si="927"/>
        <v>0</v>
      </c>
      <c r="BI1963" s="115">
        <f t="shared" si="928"/>
        <v>0</v>
      </c>
      <c r="BJ1963" s="116">
        <f t="shared" si="921"/>
        <v>0</v>
      </c>
      <c r="BK1963" s="120">
        <f t="shared" si="929"/>
        <v>0</v>
      </c>
      <c r="BL1963" s="120">
        <f t="shared" si="930"/>
        <v>0</v>
      </c>
      <c r="BN1963" s="375">
        <f t="shared" si="922"/>
        <v>0</v>
      </c>
      <c r="BP1963" s="380"/>
      <c r="DH1963" s="102"/>
    </row>
    <row r="1964" spans="1:112" hidden="1">
      <c r="A1964" s="110"/>
      <c r="B1964" s="786"/>
      <c r="C1964" s="786"/>
      <c r="D1964" s="786"/>
      <c r="E1964" s="786"/>
      <c r="F1964" s="786"/>
      <c r="G1964" s="786"/>
      <c r="H1964" s="786"/>
      <c r="I1964" s="786"/>
      <c r="J1964" s="786"/>
      <c r="K1964" s="786"/>
      <c r="L1964" s="786"/>
      <c r="M1964" s="786"/>
      <c r="N1964" s="786"/>
      <c r="O1964" s="786"/>
      <c r="P1964" s="786"/>
      <c r="Q1964" s="786"/>
      <c r="R1964" s="787"/>
      <c r="S1964" s="787"/>
      <c r="T1964" s="788"/>
      <c r="U1964" s="787"/>
      <c r="V1964" s="787"/>
      <c r="W1964" s="783"/>
      <c r="X1964" s="789"/>
      <c r="Y1964" s="789"/>
      <c r="Z1964" s="789"/>
      <c r="AA1964" s="789"/>
      <c r="AB1964" s="789"/>
      <c r="AC1964" s="781"/>
      <c r="AD1964" s="782"/>
      <c r="AE1964" s="783"/>
      <c r="AF1964" s="784">
        <f t="shared" si="923"/>
        <v>0</v>
      </c>
      <c r="AG1964" s="784"/>
      <c r="AH1964" s="784"/>
      <c r="AI1964" s="784"/>
      <c r="AJ1964" s="784">
        <f t="shared" si="911"/>
        <v>0</v>
      </c>
      <c r="AK1964" s="784"/>
      <c r="AL1964" s="784"/>
      <c r="AM1964" s="784"/>
      <c r="AN1964" s="784">
        <f t="shared" si="912"/>
        <v>0</v>
      </c>
      <c r="AO1964" s="784"/>
      <c r="AP1964" s="784"/>
      <c r="AQ1964" s="784"/>
      <c r="AR1964" s="363"/>
      <c r="AS1964" s="785">
        <f t="shared" si="913"/>
        <v>0</v>
      </c>
      <c r="AT1964" s="785"/>
      <c r="AU1964" s="785"/>
      <c r="AV1964" s="785"/>
      <c r="AW1964" s="785">
        <f t="shared" si="914"/>
        <v>0</v>
      </c>
      <c r="AX1964" s="91"/>
      <c r="AY1964" s="116">
        <f t="shared" si="915"/>
        <v>0</v>
      </c>
      <c r="AZ1964" s="116">
        <f t="shared" si="916"/>
        <v>0</v>
      </c>
      <c r="BA1964" s="116">
        <f t="shared" si="917"/>
        <v>0</v>
      </c>
      <c r="BB1964" s="116">
        <f t="shared" si="918"/>
        <v>0</v>
      </c>
      <c r="BC1964" s="115">
        <f t="shared" si="924"/>
        <v>0</v>
      </c>
      <c r="BD1964" s="116">
        <f t="shared" si="919"/>
        <v>0</v>
      </c>
      <c r="BE1964" s="120">
        <f t="shared" si="925"/>
        <v>0</v>
      </c>
      <c r="BF1964" s="115">
        <f t="shared" si="926"/>
        <v>0</v>
      </c>
      <c r="BG1964" s="116">
        <f t="shared" si="920"/>
        <v>0</v>
      </c>
      <c r="BH1964" s="120">
        <f t="shared" si="927"/>
        <v>0</v>
      </c>
      <c r="BI1964" s="115">
        <f t="shared" si="928"/>
        <v>0</v>
      </c>
      <c r="BJ1964" s="116">
        <f t="shared" si="921"/>
        <v>0</v>
      </c>
      <c r="BK1964" s="120">
        <f t="shared" si="929"/>
        <v>0</v>
      </c>
      <c r="BL1964" s="120">
        <f t="shared" si="930"/>
        <v>0</v>
      </c>
      <c r="BN1964" s="375">
        <f t="shared" si="922"/>
        <v>0</v>
      </c>
      <c r="BP1964" s="380"/>
      <c r="DH1964" s="102"/>
    </row>
    <row r="1965" spans="1:112" hidden="1">
      <c r="A1965" s="110"/>
      <c r="B1965" s="786"/>
      <c r="C1965" s="786"/>
      <c r="D1965" s="786"/>
      <c r="E1965" s="786"/>
      <c r="F1965" s="786"/>
      <c r="G1965" s="786"/>
      <c r="H1965" s="786"/>
      <c r="I1965" s="786"/>
      <c r="J1965" s="786"/>
      <c r="K1965" s="786"/>
      <c r="L1965" s="786"/>
      <c r="M1965" s="786"/>
      <c r="N1965" s="786"/>
      <c r="O1965" s="786"/>
      <c r="P1965" s="786"/>
      <c r="Q1965" s="786"/>
      <c r="R1965" s="787"/>
      <c r="S1965" s="787"/>
      <c r="T1965" s="788"/>
      <c r="U1965" s="787"/>
      <c r="V1965" s="787"/>
      <c r="W1965" s="783"/>
      <c r="X1965" s="789"/>
      <c r="Y1965" s="789"/>
      <c r="Z1965" s="789"/>
      <c r="AA1965" s="789"/>
      <c r="AB1965" s="789"/>
      <c r="AC1965" s="781"/>
      <c r="AD1965" s="782"/>
      <c r="AE1965" s="783"/>
      <c r="AF1965" s="784">
        <f t="shared" si="923"/>
        <v>0</v>
      </c>
      <c r="AG1965" s="784"/>
      <c r="AH1965" s="784"/>
      <c r="AI1965" s="784"/>
      <c r="AJ1965" s="784">
        <f t="shared" si="911"/>
        <v>0</v>
      </c>
      <c r="AK1965" s="784"/>
      <c r="AL1965" s="784"/>
      <c r="AM1965" s="784"/>
      <c r="AN1965" s="784">
        <f t="shared" si="912"/>
        <v>0</v>
      </c>
      <c r="AO1965" s="784"/>
      <c r="AP1965" s="784"/>
      <c r="AQ1965" s="784"/>
      <c r="AR1965" s="363"/>
      <c r="AS1965" s="785">
        <f t="shared" si="913"/>
        <v>0</v>
      </c>
      <c r="AT1965" s="785"/>
      <c r="AU1965" s="785"/>
      <c r="AV1965" s="785"/>
      <c r="AW1965" s="785">
        <f t="shared" si="914"/>
        <v>0</v>
      </c>
      <c r="AX1965" s="91"/>
      <c r="AY1965" s="116">
        <f t="shared" si="915"/>
        <v>0</v>
      </c>
      <c r="AZ1965" s="116">
        <f t="shared" si="916"/>
        <v>0</v>
      </c>
      <c r="BA1965" s="116">
        <f t="shared" si="917"/>
        <v>0</v>
      </c>
      <c r="BB1965" s="116">
        <f t="shared" si="918"/>
        <v>0</v>
      </c>
      <c r="BC1965" s="115">
        <f t="shared" si="924"/>
        <v>0</v>
      </c>
      <c r="BD1965" s="116">
        <f t="shared" si="919"/>
        <v>0</v>
      </c>
      <c r="BE1965" s="120">
        <f t="shared" si="925"/>
        <v>0</v>
      </c>
      <c r="BF1965" s="115">
        <f t="shared" si="926"/>
        <v>0</v>
      </c>
      <c r="BG1965" s="116">
        <f t="shared" si="920"/>
        <v>0</v>
      </c>
      <c r="BH1965" s="120">
        <f t="shared" si="927"/>
        <v>0</v>
      </c>
      <c r="BI1965" s="115">
        <f t="shared" si="928"/>
        <v>0</v>
      </c>
      <c r="BJ1965" s="116">
        <f t="shared" si="921"/>
        <v>0</v>
      </c>
      <c r="BK1965" s="120">
        <f t="shared" si="929"/>
        <v>0</v>
      </c>
      <c r="BL1965" s="120">
        <f t="shared" si="930"/>
        <v>0</v>
      </c>
      <c r="BN1965" s="375">
        <f t="shared" si="922"/>
        <v>0</v>
      </c>
      <c r="BP1965" s="380"/>
      <c r="DH1965" s="102"/>
    </row>
    <row r="1966" spans="1:112" hidden="1">
      <c r="A1966" s="110"/>
      <c r="B1966" s="786"/>
      <c r="C1966" s="786"/>
      <c r="D1966" s="786"/>
      <c r="E1966" s="786"/>
      <c r="F1966" s="786"/>
      <c r="G1966" s="786"/>
      <c r="H1966" s="786"/>
      <c r="I1966" s="786"/>
      <c r="J1966" s="786"/>
      <c r="K1966" s="786"/>
      <c r="L1966" s="786"/>
      <c r="M1966" s="786"/>
      <c r="N1966" s="786"/>
      <c r="O1966" s="786"/>
      <c r="P1966" s="786"/>
      <c r="Q1966" s="786"/>
      <c r="R1966" s="787"/>
      <c r="S1966" s="787"/>
      <c r="T1966" s="788"/>
      <c r="U1966" s="787"/>
      <c r="V1966" s="787"/>
      <c r="W1966" s="783"/>
      <c r="X1966" s="789"/>
      <c r="Y1966" s="789"/>
      <c r="Z1966" s="789"/>
      <c r="AA1966" s="789"/>
      <c r="AB1966" s="789"/>
      <c r="AC1966" s="781"/>
      <c r="AD1966" s="782"/>
      <c r="AE1966" s="783"/>
      <c r="AF1966" s="784">
        <f t="shared" si="923"/>
        <v>0</v>
      </c>
      <c r="AG1966" s="784"/>
      <c r="AH1966" s="784"/>
      <c r="AI1966" s="784"/>
      <c r="AJ1966" s="784">
        <f t="shared" si="911"/>
        <v>0</v>
      </c>
      <c r="AK1966" s="784"/>
      <c r="AL1966" s="784"/>
      <c r="AM1966" s="784"/>
      <c r="AN1966" s="784">
        <f t="shared" si="912"/>
        <v>0</v>
      </c>
      <c r="AO1966" s="784"/>
      <c r="AP1966" s="784"/>
      <c r="AQ1966" s="784"/>
      <c r="AR1966" s="363"/>
      <c r="AS1966" s="785">
        <f t="shared" si="913"/>
        <v>0</v>
      </c>
      <c r="AT1966" s="785"/>
      <c r="AU1966" s="785"/>
      <c r="AV1966" s="785"/>
      <c r="AW1966" s="785">
        <f t="shared" si="914"/>
        <v>0</v>
      </c>
      <c r="AX1966" s="91"/>
      <c r="AY1966" s="116">
        <f t="shared" si="915"/>
        <v>0</v>
      </c>
      <c r="AZ1966" s="116">
        <f t="shared" si="916"/>
        <v>0</v>
      </c>
      <c r="BA1966" s="116">
        <f t="shared" si="917"/>
        <v>0</v>
      </c>
      <c r="BB1966" s="116">
        <f t="shared" si="918"/>
        <v>0</v>
      </c>
      <c r="BC1966" s="115">
        <f t="shared" si="924"/>
        <v>0</v>
      </c>
      <c r="BD1966" s="116">
        <f t="shared" si="919"/>
        <v>0</v>
      </c>
      <c r="BE1966" s="120">
        <f t="shared" si="925"/>
        <v>0</v>
      </c>
      <c r="BF1966" s="115">
        <f t="shared" si="926"/>
        <v>0</v>
      </c>
      <c r="BG1966" s="116">
        <f t="shared" si="920"/>
        <v>0</v>
      </c>
      <c r="BH1966" s="120">
        <f t="shared" si="927"/>
        <v>0</v>
      </c>
      <c r="BI1966" s="115">
        <f t="shared" si="928"/>
        <v>0</v>
      </c>
      <c r="BJ1966" s="116">
        <f t="shared" si="921"/>
        <v>0</v>
      </c>
      <c r="BK1966" s="120">
        <f t="shared" si="929"/>
        <v>0</v>
      </c>
      <c r="BL1966" s="120">
        <f t="shared" si="930"/>
        <v>0</v>
      </c>
      <c r="BN1966" s="375">
        <f t="shared" si="922"/>
        <v>0</v>
      </c>
      <c r="BP1966" s="380"/>
      <c r="DH1966" s="102"/>
    </row>
    <row r="1967" spans="1:112" hidden="1">
      <c r="A1967" s="110"/>
      <c r="B1967" s="786"/>
      <c r="C1967" s="786"/>
      <c r="D1967" s="786"/>
      <c r="E1967" s="786"/>
      <c r="F1967" s="786"/>
      <c r="G1967" s="786"/>
      <c r="H1967" s="786"/>
      <c r="I1967" s="786"/>
      <c r="J1967" s="786"/>
      <c r="K1967" s="786"/>
      <c r="L1967" s="786"/>
      <c r="M1967" s="786"/>
      <c r="N1967" s="786"/>
      <c r="O1967" s="786"/>
      <c r="P1967" s="786"/>
      <c r="Q1967" s="786"/>
      <c r="R1967" s="787"/>
      <c r="S1967" s="787"/>
      <c r="T1967" s="788"/>
      <c r="U1967" s="787"/>
      <c r="V1967" s="787"/>
      <c r="W1967" s="783"/>
      <c r="X1967" s="789"/>
      <c r="Y1967" s="789"/>
      <c r="Z1967" s="789"/>
      <c r="AA1967" s="789"/>
      <c r="AB1967" s="789"/>
      <c r="AC1967" s="781"/>
      <c r="AD1967" s="782"/>
      <c r="AE1967" s="783"/>
      <c r="AF1967" s="784">
        <f t="shared" si="923"/>
        <v>0</v>
      </c>
      <c r="AG1967" s="784"/>
      <c r="AH1967" s="784"/>
      <c r="AI1967" s="784"/>
      <c r="AJ1967" s="784">
        <f t="shared" si="911"/>
        <v>0</v>
      </c>
      <c r="AK1967" s="784"/>
      <c r="AL1967" s="784"/>
      <c r="AM1967" s="784"/>
      <c r="AN1967" s="784">
        <f t="shared" si="912"/>
        <v>0</v>
      </c>
      <c r="AO1967" s="784"/>
      <c r="AP1967" s="784"/>
      <c r="AQ1967" s="784"/>
      <c r="AR1967" s="363"/>
      <c r="AS1967" s="785">
        <f t="shared" si="913"/>
        <v>0</v>
      </c>
      <c r="AT1967" s="785"/>
      <c r="AU1967" s="785"/>
      <c r="AV1967" s="785"/>
      <c r="AW1967" s="785">
        <f t="shared" si="914"/>
        <v>0</v>
      </c>
      <c r="AX1967" s="91"/>
      <c r="AY1967" s="116">
        <f t="shared" si="915"/>
        <v>0</v>
      </c>
      <c r="AZ1967" s="116">
        <f t="shared" si="916"/>
        <v>0</v>
      </c>
      <c r="BA1967" s="116">
        <f t="shared" si="917"/>
        <v>0</v>
      </c>
      <c r="BB1967" s="116">
        <f t="shared" si="918"/>
        <v>0</v>
      </c>
      <c r="BC1967" s="115">
        <f t="shared" si="924"/>
        <v>0</v>
      </c>
      <c r="BD1967" s="116">
        <f t="shared" si="919"/>
        <v>0</v>
      </c>
      <c r="BE1967" s="120">
        <f t="shared" si="925"/>
        <v>0</v>
      </c>
      <c r="BF1967" s="115">
        <f t="shared" si="926"/>
        <v>0</v>
      </c>
      <c r="BG1967" s="116">
        <f t="shared" si="920"/>
        <v>0</v>
      </c>
      <c r="BH1967" s="120">
        <f t="shared" si="927"/>
        <v>0</v>
      </c>
      <c r="BI1967" s="115">
        <f t="shared" si="928"/>
        <v>0</v>
      </c>
      <c r="BJ1967" s="116">
        <f t="shared" si="921"/>
        <v>0</v>
      </c>
      <c r="BK1967" s="120">
        <f t="shared" si="929"/>
        <v>0</v>
      </c>
      <c r="BL1967" s="120">
        <f t="shared" si="930"/>
        <v>0</v>
      </c>
      <c r="BN1967" s="375">
        <f t="shared" si="922"/>
        <v>0</v>
      </c>
      <c r="BP1967" s="380"/>
      <c r="DH1967" s="102"/>
    </row>
    <row r="1968" spans="1:112" hidden="1">
      <c r="A1968" s="110"/>
      <c r="B1968" s="786"/>
      <c r="C1968" s="786"/>
      <c r="D1968" s="786"/>
      <c r="E1968" s="786"/>
      <c r="F1968" s="786"/>
      <c r="G1968" s="786"/>
      <c r="H1968" s="786"/>
      <c r="I1968" s="786"/>
      <c r="J1968" s="786"/>
      <c r="K1968" s="786"/>
      <c r="L1968" s="786"/>
      <c r="M1968" s="786"/>
      <c r="N1968" s="786"/>
      <c r="O1968" s="786"/>
      <c r="P1968" s="786"/>
      <c r="Q1968" s="786"/>
      <c r="R1968" s="787"/>
      <c r="S1968" s="787"/>
      <c r="T1968" s="788"/>
      <c r="U1968" s="787"/>
      <c r="V1968" s="787"/>
      <c r="W1968" s="783"/>
      <c r="X1968" s="789"/>
      <c r="Y1968" s="789"/>
      <c r="Z1968" s="789"/>
      <c r="AA1968" s="789"/>
      <c r="AB1968" s="789"/>
      <c r="AC1968" s="781"/>
      <c r="AD1968" s="782"/>
      <c r="AE1968" s="783"/>
      <c r="AF1968" s="784">
        <f t="shared" si="923"/>
        <v>0</v>
      </c>
      <c r="AG1968" s="784"/>
      <c r="AH1968" s="784"/>
      <c r="AI1968" s="784"/>
      <c r="AJ1968" s="784">
        <f t="shared" si="911"/>
        <v>0</v>
      </c>
      <c r="AK1968" s="784"/>
      <c r="AL1968" s="784"/>
      <c r="AM1968" s="784"/>
      <c r="AN1968" s="784">
        <f t="shared" si="912"/>
        <v>0</v>
      </c>
      <c r="AO1968" s="784"/>
      <c r="AP1968" s="784"/>
      <c r="AQ1968" s="784"/>
      <c r="AR1968" s="363"/>
      <c r="AS1968" s="785">
        <f t="shared" si="913"/>
        <v>0</v>
      </c>
      <c r="AT1968" s="785"/>
      <c r="AU1968" s="785"/>
      <c r="AV1968" s="785"/>
      <c r="AW1968" s="785">
        <f t="shared" si="914"/>
        <v>0</v>
      </c>
      <c r="AX1968" s="91"/>
      <c r="AY1968" s="116">
        <f t="shared" si="915"/>
        <v>0</v>
      </c>
      <c r="AZ1968" s="116">
        <f t="shared" si="916"/>
        <v>0</v>
      </c>
      <c r="BA1968" s="116">
        <f t="shared" si="917"/>
        <v>0</v>
      </c>
      <c r="BB1968" s="116">
        <f t="shared" si="918"/>
        <v>0</v>
      </c>
      <c r="BC1968" s="115">
        <f t="shared" si="924"/>
        <v>0</v>
      </c>
      <c r="BD1968" s="116">
        <f t="shared" si="919"/>
        <v>0</v>
      </c>
      <c r="BE1968" s="120">
        <f t="shared" si="925"/>
        <v>0</v>
      </c>
      <c r="BF1968" s="115">
        <f t="shared" si="926"/>
        <v>0</v>
      </c>
      <c r="BG1968" s="116">
        <f t="shared" si="920"/>
        <v>0</v>
      </c>
      <c r="BH1968" s="120">
        <f t="shared" si="927"/>
        <v>0</v>
      </c>
      <c r="BI1968" s="115">
        <f t="shared" si="928"/>
        <v>0</v>
      </c>
      <c r="BJ1968" s="116">
        <f t="shared" si="921"/>
        <v>0</v>
      </c>
      <c r="BK1968" s="120">
        <f t="shared" si="929"/>
        <v>0</v>
      </c>
      <c r="BL1968" s="120">
        <f t="shared" si="930"/>
        <v>0</v>
      </c>
      <c r="BN1968" s="375">
        <f t="shared" si="922"/>
        <v>0</v>
      </c>
      <c r="BP1968" s="380"/>
      <c r="DH1968" s="102"/>
    </row>
    <row r="1969" spans="1:112" hidden="1">
      <c r="A1969" s="110"/>
      <c r="B1969" s="786"/>
      <c r="C1969" s="786"/>
      <c r="D1969" s="786"/>
      <c r="E1969" s="786"/>
      <c r="F1969" s="786"/>
      <c r="G1969" s="786"/>
      <c r="H1969" s="786"/>
      <c r="I1969" s="786"/>
      <c r="J1969" s="786"/>
      <c r="K1969" s="786"/>
      <c r="L1969" s="786"/>
      <c r="M1969" s="786"/>
      <c r="N1969" s="786"/>
      <c r="O1969" s="786"/>
      <c r="P1969" s="786"/>
      <c r="Q1969" s="786"/>
      <c r="R1969" s="787"/>
      <c r="S1969" s="787"/>
      <c r="T1969" s="788"/>
      <c r="U1969" s="787"/>
      <c r="V1969" s="787"/>
      <c r="W1969" s="783"/>
      <c r="X1969" s="789"/>
      <c r="Y1969" s="789"/>
      <c r="Z1969" s="789"/>
      <c r="AA1969" s="789"/>
      <c r="AB1969" s="789"/>
      <c r="AC1969" s="781"/>
      <c r="AD1969" s="782"/>
      <c r="AE1969" s="783"/>
      <c r="AF1969" s="784">
        <f t="shared" si="923"/>
        <v>0</v>
      </c>
      <c r="AG1969" s="784"/>
      <c r="AH1969" s="784"/>
      <c r="AI1969" s="784"/>
      <c r="AJ1969" s="784">
        <f t="shared" si="911"/>
        <v>0</v>
      </c>
      <c r="AK1969" s="784"/>
      <c r="AL1969" s="784"/>
      <c r="AM1969" s="784"/>
      <c r="AN1969" s="784">
        <f t="shared" si="912"/>
        <v>0</v>
      </c>
      <c r="AO1969" s="784"/>
      <c r="AP1969" s="784"/>
      <c r="AQ1969" s="784"/>
      <c r="AR1969" s="363"/>
      <c r="AS1969" s="785">
        <f t="shared" si="913"/>
        <v>0</v>
      </c>
      <c r="AT1969" s="785"/>
      <c r="AU1969" s="785"/>
      <c r="AV1969" s="785"/>
      <c r="AW1969" s="785">
        <f t="shared" si="914"/>
        <v>0</v>
      </c>
      <c r="AX1969" s="91"/>
      <c r="AY1969" s="116">
        <f t="shared" si="915"/>
        <v>0</v>
      </c>
      <c r="AZ1969" s="116">
        <f t="shared" si="916"/>
        <v>0</v>
      </c>
      <c r="BA1969" s="116">
        <f t="shared" si="917"/>
        <v>0</v>
      </c>
      <c r="BB1969" s="116">
        <f t="shared" si="918"/>
        <v>0</v>
      </c>
      <c r="BC1969" s="115">
        <f t="shared" si="924"/>
        <v>0</v>
      </c>
      <c r="BD1969" s="116">
        <f t="shared" si="919"/>
        <v>0</v>
      </c>
      <c r="BE1969" s="120">
        <f t="shared" si="925"/>
        <v>0</v>
      </c>
      <c r="BF1969" s="115">
        <f t="shared" si="926"/>
        <v>0</v>
      </c>
      <c r="BG1969" s="116">
        <f t="shared" si="920"/>
        <v>0</v>
      </c>
      <c r="BH1969" s="120">
        <f t="shared" si="927"/>
        <v>0</v>
      </c>
      <c r="BI1969" s="115">
        <f t="shared" si="928"/>
        <v>0</v>
      </c>
      <c r="BJ1969" s="116">
        <f t="shared" si="921"/>
        <v>0</v>
      </c>
      <c r="BK1969" s="120">
        <f t="shared" si="929"/>
        <v>0</v>
      </c>
      <c r="BL1969" s="120">
        <f t="shared" si="930"/>
        <v>0</v>
      </c>
      <c r="BN1969" s="375">
        <f t="shared" si="922"/>
        <v>0</v>
      </c>
      <c r="BP1969" s="380"/>
      <c r="DH1969" s="102"/>
    </row>
    <row r="1970" spans="1:112" hidden="1">
      <c r="A1970" s="110"/>
      <c r="B1970" s="786"/>
      <c r="C1970" s="786"/>
      <c r="D1970" s="786"/>
      <c r="E1970" s="786"/>
      <c r="F1970" s="786"/>
      <c r="G1970" s="786"/>
      <c r="H1970" s="786"/>
      <c r="I1970" s="786"/>
      <c r="J1970" s="786"/>
      <c r="K1970" s="786"/>
      <c r="L1970" s="786"/>
      <c r="M1970" s="786"/>
      <c r="N1970" s="786"/>
      <c r="O1970" s="786"/>
      <c r="P1970" s="786"/>
      <c r="Q1970" s="786"/>
      <c r="R1970" s="787"/>
      <c r="S1970" s="787"/>
      <c r="T1970" s="788"/>
      <c r="U1970" s="787"/>
      <c r="V1970" s="787"/>
      <c r="W1970" s="783"/>
      <c r="X1970" s="789"/>
      <c r="Y1970" s="789"/>
      <c r="Z1970" s="789"/>
      <c r="AA1970" s="789"/>
      <c r="AB1970" s="789"/>
      <c r="AC1970" s="781"/>
      <c r="AD1970" s="782"/>
      <c r="AE1970" s="783"/>
      <c r="AF1970" s="784">
        <f t="shared" si="923"/>
        <v>0</v>
      </c>
      <c r="AG1970" s="784"/>
      <c r="AH1970" s="784"/>
      <c r="AI1970" s="784"/>
      <c r="AJ1970" s="784">
        <f t="shared" si="911"/>
        <v>0</v>
      </c>
      <c r="AK1970" s="784"/>
      <c r="AL1970" s="784"/>
      <c r="AM1970" s="784"/>
      <c r="AN1970" s="784">
        <f t="shared" si="912"/>
        <v>0</v>
      </c>
      <c r="AO1970" s="784"/>
      <c r="AP1970" s="784"/>
      <c r="AQ1970" s="784"/>
      <c r="AR1970" s="363"/>
      <c r="AS1970" s="785">
        <f t="shared" si="913"/>
        <v>0</v>
      </c>
      <c r="AT1970" s="785"/>
      <c r="AU1970" s="785"/>
      <c r="AV1970" s="785"/>
      <c r="AW1970" s="785">
        <f t="shared" si="914"/>
        <v>0</v>
      </c>
      <c r="AX1970" s="91"/>
      <c r="AY1970" s="116">
        <f t="shared" si="915"/>
        <v>0</v>
      </c>
      <c r="AZ1970" s="116">
        <f t="shared" si="916"/>
        <v>0</v>
      </c>
      <c r="BA1970" s="116">
        <f t="shared" si="917"/>
        <v>0</v>
      </c>
      <c r="BB1970" s="116">
        <f t="shared" si="918"/>
        <v>0</v>
      </c>
      <c r="BC1970" s="115">
        <f t="shared" si="924"/>
        <v>0</v>
      </c>
      <c r="BD1970" s="116">
        <f t="shared" si="919"/>
        <v>0</v>
      </c>
      <c r="BE1970" s="120">
        <f t="shared" si="925"/>
        <v>0</v>
      </c>
      <c r="BF1970" s="115">
        <f t="shared" si="926"/>
        <v>0</v>
      </c>
      <c r="BG1970" s="116">
        <f t="shared" si="920"/>
        <v>0</v>
      </c>
      <c r="BH1970" s="120">
        <f t="shared" si="927"/>
        <v>0</v>
      </c>
      <c r="BI1970" s="115">
        <f t="shared" si="928"/>
        <v>0</v>
      </c>
      <c r="BJ1970" s="116">
        <f t="shared" si="921"/>
        <v>0</v>
      </c>
      <c r="BK1970" s="120">
        <f t="shared" si="929"/>
        <v>0</v>
      </c>
      <c r="BL1970" s="120">
        <f t="shared" si="930"/>
        <v>0</v>
      </c>
      <c r="BN1970" s="375">
        <f t="shared" si="922"/>
        <v>0</v>
      </c>
      <c r="BP1970" s="380"/>
      <c r="DH1970" s="102"/>
    </row>
    <row r="1971" spans="1:112" hidden="1">
      <c r="A1971" s="110"/>
      <c r="B1971" s="786"/>
      <c r="C1971" s="786"/>
      <c r="D1971" s="786"/>
      <c r="E1971" s="786"/>
      <c r="F1971" s="786"/>
      <c r="G1971" s="786"/>
      <c r="H1971" s="786"/>
      <c r="I1971" s="786"/>
      <c r="J1971" s="786"/>
      <c r="K1971" s="786"/>
      <c r="L1971" s="786"/>
      <c r="M1971" s="786"/>
      <c r="N1971" s="786"/>
      <c r="O1971" s="786"/>
      <c r="P1971" s="786"/>
      <c r="Q1971" s="786"/>
      <c r="R1971" s="787"/>
      <c r="S1971" s="787"/>
      <c r="T1971" s="788"/>
      <c r="U1971" s="787"/>
      <c r="V1971" s="787"/>
      <c r="W1971" s="783"/>
      <c r="X1971" s="789"/>
      <c r="Y1971" s="789"/>
      <c r="Z1971" s="789"/>
      <c r="AA1971" s="789"/>
      <c r="AB1971" s="789"/>
      <c r="AC1971" s="781"/>
      <c r="AD1971" s="782"/>
      <c r="AE1971" s="783"/>
      <c r="AF1971" s="784">
        <f t="shared" si="923"/>
        <v>0</v>
      </c>
      <c r="AG1971" s="784"/>
      <c r="AH1971" s="784"/>
      <c r="AI1971" s="784"/>
      <c r="AJ1971" s="784">
        <f t="shared" si="911"/>
        <v>0</v>
      </c>
      <c r="AK1971" s="784"/>
      <c r="AL1971" s="784"/>
      <c r="AM1971" s="784"/>
      <c r="AN1971" s="784">
        <f t="shared" si="912"/>
        <v>0</v>
      </c>
      <c r="AO1971" s="784"/>
      <c r="AP1971" s="784"/>
      <c r="AQ1971" s="784"/>
      <c r="AR1971" s="363"/>
      <c r="AS1971" s="785">
        <f t="shared" si="913"/>
        <v>0</v>
      </c>
      <c r="AT1971" s="785"/>
      <c r="AU1971" s="785"/>
      <c r="AV1971" s="785"/>
      <c r="AW1971" s="785">
        <f t="shared" si="914"/>
        <v>0</v>
      </c>
      <c r="AX1971" s="91"/>
      <c r="AY1971" s="116">
        <f t="shared" si="915"/>
        <v>0</v>
      </c>
      <c r="AZ1971" s="116">
        <f t="shared" si="916"/>
        <v>0</v>
      </c>
      <c r="BA1971" s="116">
        <f t="shared" si="917"/>
        <v>0</v>
      </c>
      <c r="BB1971" s="116">
        <f t="shared" si="918"/>
        <v>0</v>
      </c>
      <c r="BC1971" s="115">
        <f t="shared" si="924"/>
        <v>0</v>
      </c>
      <c r="BD1971" s="116">
        <f t="shared" si="919"/>
        <v>0</v>
      </c>
      <c r="BE1971" s="120">
        <f t="shared" si="925"/>
        <v>0</v>
      </c>
      <c r="BF1971" s="115">
        <f t="shared" si="926"/>
        <v>0</v>
      </c>
      <c r="BG1971" s="116">
        <f t="shared" si="920"/>
        <v>0</v>
      </c>
      <c r="BH1971" s="120">
        <f t="shared" si="927"/>
        <v>0</v>
      </c>
      <c r="BI1971" s="115">
        <f t="shared" si="928"/>
        <v>0</v>
      </c>
      <c r="BJ1971" s="116">
        <f t="shared" si="921"/>
        <v>0</v>
      </c>
      <c r="BK1971" s="120">
        <f t="shared" si="929"/>
        <v>0</v>
      </c>
      <c r="BL1971" s="120">
        <f t="shared" si="930"/>
        <v>0</v>
      </c>
      <c r="BN1971" s="375">
        <f t="shared" si="922"/>
        <v>0</v>
      </c>
      <c r="BP1971" s="380"/>
      <c r="DH1971" s="102"/>
    </row>
    <row r="1972" spans="1:112" hidden="1">
      <c r="A1972" s="110"/>
      <c r="B1972" s="786"/>
      <c r="C1972" s="786"/>
      <c r="D1972" s="786"/>
      <c r="E1972" s="786"/>
      <c r="F1972" s="786"/>
      <c r="G1972" s="786"/>
      <c r="H1972" s="786"/>
      <c r="I1972" s="786"/>
      <c r="J1972" s="786"/>
      <c r="K1972" s="786"/>
      <c r="L1972" s="786"/>
      <c r="M1972" s="786"/>
      <c r="N1972" s="786"/>
      <c r="O1972" s="786"/>
      <c r="P1972" s="786"/>
      <c r="Q1972" s="786"/>
      <c r="R1972" s="787"/>
      <c r="S1972" s="787"/>
      <c r="T1972" s="788"/>
      <c r="U1972" s="787"/>
      <c r="V1972" s="787"/>
      <c r="W1972" s="783"/>
      <c r="X1972" s="789"/>
      <c r="Y1972" s="789"/>
      <c r="Z1972" s="789"/>
      <c r="AA1972" s="789"/>
      <c r="AB1972" s="789"/>
      <c r="AC1972" s="781"/>
      <c r="AD1972" s="782"/>
      <c r="AE1972" s="783"/>
      <c r="AF1972" s="784">
        <f t="shared" si="923"/>
        <v>0</v>
      </c>
      <c r="AG1972" s="784"/>
      <c r="AH1972" s="784"/>
      <c r="AI1972" s="784"/>
      <c r="AJ1972" s="784">
        <f t="shared" si="911"/>
        <v>0</v>
      </c>
      <c r="AK1972" s="784"/>
      <c r="AL1972" s="784"/>
      <c r="AM1972" s="784"/>
      <c r="AN1972" s="784">
        <f t="shared" si="912"/>
        <v>0</v>
      </c>
      <c r="AO1972" s="784"/>
      <c r="AP1972" s="784"/>
      <c r="AQ1972" s="784"/>
      <c r="AR1972" s="363"/>
      <c r="AS1972" s="785">
        <f t="shared" si="913"/>
        <v>0</v>
      </c>
      <c r="AT1972" s="785"/>
      <c r="AU1972" s="785"/>
      <c r="AV1972" s="785"/>
      <c r="AW1972" s="785">
        <f t="shared" si="914"/>
        <v>0</v>
      </c>
      <c r="AX1972" s="91"/>
      <c r="AY1972" s="116">
        <f t="shared" si="915"/>
        <v>0</v>
      </c>
      <c r="AZ1972" s="116">
        <f t="shared" si="916"/>
        <v>0</v>
      </c>
      <c r="BA1972" s="116">
        <f t="shared" si="917"/>
        <v>0</v>
      </c>
      <c r="BB1972" s="116">
        <f t="shared" si="918"/>
        <v>0</v>
      </c>
      <c r="BC1972" s="115">
        <f t="shared" si="924"/>
        <v>0</v>
      </c>
      <c r="BD1972" s="116">
        <f t="shared" si="919"/>
        <v>0</v>
      </c>
      <c r="BE1972" s="120">
        <f t="shared" si="925"/>
        <v>0</v>
      </c>
      <c r="BF1972" s="115">
        <f t="shared" si="926"/>
        <v>0</v>
      </c>
      <c r="BG1972" s="116">
        <f t="shared" si="920"/>
        <v>0</v>
      </c>
      <c r="BH1972" s="120">
        <f t="shared" si="927"/>
        <v>0</v>
      </c>
      <c r="BI1972" s="115">
        <f t="shared" si="928"/>
        <v>0</v>
      </c>
      <c r="BJ1972" s="116">
        <f t="shared" si="921"/>
        <v>0</v>
      </c>
      <c r="BK1972" s="120">
        <f t="shared" si="929"/>
        <v>0</v>
      </c>
      <c r="BL1972" s="120">
        <f t="shared" si="930"/>
        <v>0</v>
      </c>
      <c r="BN1972" s="375">
        <f t="shared" si="922"/>
        <v>0</v>
      </c>
      <c r="BP1972" s="380"/>
      <c r="DH1972" s="102"/>
    </row>
    <row r="1973" spans="1:112" hidden="1">
      <c r="A1973" s="110"/>
      <c r="B1973" s="786"/>
      <c r="C1973" s="786"/>
      <c r="D1973" s="786"/>
      <c r="E1973" s="786"/>
      <c r="F1973" s="786"/>
      <c r="G1973" s="786"/>
      <c r="H1973" s="786"/>
      <c r="I1973" s="786"/>
      <c r="J1973" s="786"/>
      <c r="K1973" s="786"/>
      <c r="L1973" s="786"/>
      <c r="M1973" s="786"/>
      <c r="N1973" s="786"/>
      <c r="O1973" s="786"/>
      <c r="P1973" s="786"/>
      <c r="Q1973" s="786"/>
      <c r="R1973" s="787"/>
      <c r="S1973" s="787"/>
      <c r="T1973" s="788"/>
      <c r="U1973" s="787"/>
      <c r="V1973" s="787"/>
      <c r="W1973" s="783"/>
      <c r="X1973" s="789"/>
      <c r="Y1973" s="789"/>
      <c r="Z1973" s="789"/>
      <c r="AA1973" s="789"/>
      <c r="AB1973" s="789"/>
      <c r="AC1973" s="781"/>
      <c r="AD1973" s="782"/>
      <c r="AE1973" s="783"/>
      <c r="AF1973" s="784">
        <f t="shared" si="923"/>
        <v>0</v>
      </c>
      <c r="AG1973" s="784"/>
      <c r="AH1973" s="784"/>
      <c r="AI1973" s="784"/>
      <c r="AJ1973" s="784">
        <f t="shared" si="911"/>
        <v>0</v>
      </c>
      <c r="AK1973" s="784"/>
      <c r="AL1973" s="784"/>
      <c r="AM1973" s="784"/>
      <c r="AN1973" s="784">
        <f t="shared" si="912"/>
        <v>0</v>
      </c>
      <c r="AO1973" s="784"/>
      <c r="AP1973" s="784"/>
      <c r="AQ1973" s="784"/>
      <c r="AR1973" s="363"/>
      <c r="AS1973" s="785">
        <f t="shared" si="913"/>
        <v>0</v>
      </c>
      <c r="AT1973" s="785"/>
      <c r="AU1973" s="785"/>
      <c r="AV1973" s="785"/>
      <c r="AW1973" s="785">
        <f t="shared" si="914"/>
        <v>0</v>
      </c>
      <c r="AX1973" s="91"/>
      <c r="AY1973" s="116">
        <f t="shared" si="915"/>
        <v>0</v>
      </c>
      <c r="AZ1973" s="116">
        <f t="shared" si="916"/>
        <v>0</v>
      </c>
      <c r="BA1973" s="116">
        <f t="shared" si="917"/>
        <v>0</v>
      </c>
      <c r="BB1973" s="116">
        <f t="shared" si="918"/>
        <v>0</v>
      </c>
      <c r="BC1973" s="115">
        <f t="shared" si="924"/>
        <v>0</v>
      </c>
      <c r="BD1973" s="116">
        <f t="shared" si="919"/>
        <v>0</v>
      </c>
      <c r="BE1973" s="120">
        <f t="shared" si="925"/>
        <v>0</v>
      </c>
      <c r="BF1973" s="115">
        <f t="shared" si="926"/>
        <v>0</v>
      </c>
      <c r="BG1973" s="116">
        <f t="shared" si="920"/>
        <v>0</v>
      </c>
      <c r="BH1973" s="120">
        <f t="shared" si="927"/>
        <v>0</v>
      </c>
      <c r="BI1973" s="115">
        <f t="shared" si="928"/>
        <v>0</v>
      </c>
      <c r="BJ1973" s="116">
        <f t="shared" si="921"/>
        <v>0</v>
      </c>
      <c r="BK1973" s="120">
        <f t="shared" si="929"/>
        <v>0</v>
      </c>
      <c r="BL1973" s="120">
        <f t="shared" si="930"/>
        <v>0</v>
      </c>
      <c r="BN1973" s="375">
        <f t="shared" si="922"/>
        <v>0</v>
      </c>
      <c r="BP1973" s="380"/>
      <c r="DH1973" s="102"/>
    </row>
    <row r="1974" spans="1:112" hidden="1">
      <c r="A1974" s="110"/>
      <c r="B1974" s="786"/>
      <c r="C1974" s="786"/>
      <c r="D1974" s="786"/>
      <c r="E1974" s="786"/>
      <c r="F1974" s="786"/>
      <c r="G1974" s="786"/>
      <c r="H1974" s="786"/>
      <c r="I1974" s="786"/>
      <c r="J1974" s="786"/>
      <c r="K1974" s="786"/>
      <c r="L1974" s="786"/>
      <c r="M1974" s="786"/>
      <c r="N1974" s="786"/>
      <c r="O1974" s="786"/>
      <c r="P1974" s="786"/>
      <c r="Q1974" s="786"/>
      <c r="R1974" s="787"/>
      <c r="S1974" s="787"/>
      <c r="T1974" s="788"/>
      <c r="U1974" s="787"/>
      <c r="V1974" s="787"/>
      <c r="W1974" s="783"/>
      <c r="X1974" s="789"/>
      <c r="Y1974" s="789"/>
      <c r="Z1974" s="789"/>
      <c r="AA1974" s="789"/>
      <c r="AB1974" s="789"/>
      <c r="AC1974" s="781"/>
      <c r="AD1974" s="782"/>
      <c r="AE1974" s="783"/>
      <c r="AF1974" s="784">
        <f t="shared" si="923"/>
        <v>0</v>
      </c>
      <c r="AG1974" s="784"/>
      <c r="AH1974" s="784"/>
      <c r="AI1974" s="784"/>
      <c r="AJ1974" s="784">
        <f t="shared" si="911"/>
        <v>0</v>
      </c>
      <c r="AK1974" s="784"/>
      <c r="AL1974" s="784"/>
      <c r="AM1974" s="784"/>
      <c r="AN1974" s="784">
        <f t="shared" si="912"/>
        <v>0</v>
      </c>
      <c r="AO1974" s="784"/>
      <c r="AP1974" s="784"/>
      <c r="AQ1974" s="784"/>
      <c r="AR1974" s="363"/>
      <c r="AS1974" s="785">
        <f t="shared" si="913"/>
        <v>0</v>
      </c>
      <c r="AT1974" s="785"/>
      <c r="AU1974" s="785"/>
      <c r="AV1974" s="785"/>
      <c r="AW1974" s="785">
        <f t="shared" si="914"/>
        <v>0</v>
      </c>
      <c r="AX1974" s="91"/>
      <c r="AY1974" s="116">
        <f t="shared" si="915"/>
        <v>0</v>
      </c>
      <c r="AZ1974" s="116">
        <f t="shared" si="916"/>
        <v>0</v>
      </c>
      <c r="BA1974" s="116">
        <f t="shared" si="917"/>
        <v>0</v>
      </c>
      <c r="BB1974" s="116">
        <f t="shared" si="918"/>
        <v>0</v>
      </c>
      <c r="BC1974" s="115">
        <f t="shared" si="924"/>
        <v>0</v>
      </c>
      <c r="BD1974" s="116">
        <f t="shared" si="919"/>
        <v>0</v>
      </c>
      <c r="BE1974" s="120">
        <f t="shared" si="925"/>
        <v>0</v>
      </c>
      <c r="BF1974" s="115">
        <f t="shared" si="926"/>
        <v>0</v>
      </c>
      <c r="BG1974" s="116">
        <f t="shared" si="920"/>
        <v>0</v>
      </c>
      <c r="BH1974" s="120">
        <f t="shared" si="927"/>
        <v>0</v>
      </c>
      <c r="BI1974" s="115">
        <f t="shared" si="928"/>
        <v>0</v>
      </c>
      <c r="BJ1974" s="116">
        <f t="shared" si="921"/>
        <v>0</v>
      </c>
      <c r="BK1974" s="120">
        <f t="shared" si="929"/>
        <v>0</v>
      </c>
      <c r="BL1974" s="120">
        <f t="shared" si="930"/>
        <v>0</v>
      </c>
      <c r="BN1974" s="375">
        <f t="shared" si="922"/>
        <v>0</v>
      </c>
      <c r="BP1974" s="380"/>
      <c r="DH1974" s="102"/>
    </row>
    <row r="1975" spans="1:112" hidden="1">
      <c r="A1975" s="110"/>
      <c r="B1975" s="786"/>
      <c r="C1975" s="786"/>
      <c r="D1975" s="786"/>
      <c r="E1975" s="786"/>
      <c r="F1975" s="786"/>
      <c r="G1975" s="786"/>
      <c r="H1975" s="786"/>
      <c r="I1975" s="786"/>
      <c r="J1975" s="786"/>
      <c r="K1975" s="786"/>
      <c r="L1975" s="786"/>
      <c r="M1975" s="786"/>
      <c r="N1975" s="786"/>
      <c r="O1975" s="786"/>
      <c r="P1975" s="786"/>
      <c r="Q1975" s="786"/>
      <c r="R1975" s="787"/>
      <c r="S1975" s="787"/>
      <c r="T1975" s="788"/>
      <c r="U1975" s="787"/>
      <c r="V1975" s="787"/>
      <c r="W1975" s="783"/>
      <c r="X1975" s="789"/>
      <c r="Y1975" s="789"/>
      <c r="Z1975" s="789"/>
      <c r="AA1975" s="789"/>
      <c r="AB1975" s="789"/>
      <c r="AC1975" s="781"/>
      <c r="AD1975" s="782"/>
      <c r="AE1975" s="783"/>
      <c r="AF1975" s="784">
        <f t="shared" si="923"/>
        <v>0</v>
      </c>
      <c r="AG1975" s="784"/>
      <c r="AH1975" s="784"/>
      <c r="AI1975" s="784"/>
      <c r="AJ1975" s="784">
        <f t="shared" si="911"/>
        <v>0</v>
      </c>
      <c r="AK1975" s="784"/>
      <c r="AL1975" s="784"/>
      <c r="AM1975" s="784"/>
      <c r="AN1975" s="784">
        <f t="shared" si="912"/>
        <v>0</v>
      </c>
      <c r="AO1975" s="784"/>
      <c r="AP1975" s="784"/>
      <c r="AQ1975" s="784"/>
      <c r="AR1975" s="363"/>
      <c r="AS1975" s="785">
        <f t="shared" si="913"/>
        <v>0</v>
      </c>
      <c r="AT1975" s="785"/>
      <c r="AU1975" s="785"/>
      <c r="AV1975" s="785"/>
      <c r="AW1975" s="785">
        <f t="shared" si="914"/>
        <v>0</v>
      </c>
      <c r="AX1975" s="91"/>
      <c r="AY1975" s="116">
        <f t="shared" si="915"/>
        <v>0</v>
      </c>
      <c r="AZ1975" s="116">
        <f t="shared" si="916"/>
        <v>0</v>
      </c>
      <c r="BA1975" s="116">
        <f t="shared" si="917"/>
        <v>0</v>
      </c>
      <c r="BB1975" s="116">
        <f t="shared" si="918"/>
        <v>0</v>
      </c>
      <c r="BC1975" s="115">
        <f t="shared" si="924"/>
        <v>0</v>
      </c>
      <c r="BD1975" s="116">
        <f t="shared" si="919"/>
        <v>0</v>
      </c>
      <c r="BE1975" s="120">
        <f t="shared" si="925"/>
        <v>0</v>
      </c>
      <c r="BF1975" s="115">
        <f t="shared" si="926"/>
        <v>0</v>
      </c>
      <c r="BG1975" s="116">
        <f t="shared" si="920"/>
        <v>0</v>
      </c>
      <c r="BH1975" s="120">
        <f t="shared" si="927"/>
        <v>0</v>
      </c>
      <c r="BI1975" s="115">
        <f t="shared" si="928"/>
        <v>0</v>
      </c>
      <c r="BJ1975" s="116">
        <f t="shared" si="921"/>
        <v>0</v>
      </c>
      <c r="BK1975" s="120">
        <f t="shared" si="929"/>
        <v>0</v>
      </c>
      <c r="BL1975" s="120">
        <f t="shared" si="930"/>
        <v>0</v>
      </c>
      <c r="BN1975" s="375">
        <f t="shared" si="922"/>
        <v>0</v>
      </c>
      <c r="BP1975" s="380"/>
      <c r="DH1975" s="102"/>
    </row>
    <row r="1976" spans="1:112" hidden="1">
      <c r="A1976" s="110"/>
      <c r="B1976" s="786"/>
      <c r="C1976" s="786"/>
      <c r="D1976" s="786"/>
      <c r="E1976" s="786"/>
      <c r="F1976" s="786"/>
      <c r="G1976" s="786"/>
      <c r="H1976" s="786"/>
      <c r="I1976" s="786"/>
      <c r="J1976" s="786"/>
      <c r="K1976" s="786"/>
      <c r="L1976" s="786"/>
      <c r="M1976" s="786"/>
      <c r="N1976" s="786"/>
      <c r="O1976" s="786"/>
      <c r="P1976" s="786"/>
      <c r="Q1976" s="786"/>
      <c r="R1976" s="787"/>
      <c r="S1976" s="787"/>
      <c r="T1976" s="788"/>
      <c r="U1976" s="787"/>
      <c r="V1976" s="787"/>
      <c r="W1976" s="783"/>
      <c r="X1976" s="789"/>
      <c r="Y1976" s="789"/>
      <c r="Z1976" s="789"/>
      <c r="AA1976" s="789"/>
      <c r="AB1976" s="789"/>
      <c r="AC1976" s="781"/>
      <c r="AD1976" s="782"/>
      <c r="AE1976" s="783"/>
      <c r="AF1976" s="784">
        <f t="shared" si="923"/>
        <v>0</v>
      </c>
      <c r="AG1976" s="784"/>
      <c r="AH1976" s="784"/>
      <c r="AI1976" s="784"/>
      <c r="AJ1976" s="784">
        <f t="shared" si="911"/>
        <v>0</v>
      </c>
      <c r="AK1976" s="784"/>
      <c r="AL1976" s="784"/>
      <c r="AM1976" s="784"/>
      <c r="AN1976" s="784">
        <f t="shared" si="912"/>
        <v>0</v>
      </c>
      <c r="AO1976" s="784"/>
      <c r="AP1976" s="784"/>
      <c r="AQ1976" s="784"/>
      <c r="AR1976" s="363"/>
      <c r="AS1976" s="785">
        <f t="shared" si="913"/>
        <v>0</v>
      </c>
      <c r="AT1976" s="785"/>
      <c r="AU1976" s="785"/>
      <c r="AV1976" s="785"/>
      <c r="AW1976" s="785">
        <f t="shared" si="914"/>
        <v>0</v>
      </c>
      <c r="AX1976" s="91"/>
      <c r="AY1976" s="116">
        <f t="shared" si="915"/>
        <v>0</v>
      </c>
      <c r="AZ1976" s="116">
        <f t="shared" si="916"/>
        <v>0</v>
      </c>
      <c r="BA1976" s="116">
        <f t="shared" si="917"/>
        <v>0</v>
      </c>
      <c r="BB1976" s="116">
        <f t="shared" si="918"/>
        <v>0</v>
      </c>
      <c r="BC1976" s="115">
        <f t="shared" si="924"/>
        <v>0</v>
      </c>
      <c r="BD1976" s="116">
        <f t="shared" si="919"/>
        <v>0</v>
      </c>
      <c r="BE1976" s="120">
        <f t="shared" si="925"/>
        <v>0</v>
      </c>
      <c r="BF1976" s="115">
        <f t="shared" si="926"/>
        <v>0</v>
      </c>
      <c r="BG1976" s="116">
        <f t="shared" si="920"/>
        <v>0</v>
      </c>
      <c r="BH1976" s="120">
        <f t="shared" si="927"/>
        <v>0</v>
      </c>
      <c r="BI1976" s="115">
        <f t="shared" si="928"/>
        <v>0</v>
      </c>
      <c r="BJ1976" s="116">
        <f t="shared" si="921"/>
        <v>0</v>
      </c>
      <c r="BK1976" s="120">
        <f t="shared" si="929"/>
        <v>0</v>
      </c>
      <c r="BL1976" s="120">
        <f t="shared" si="930"/>
        <v>0</v>
      </c>
      <c r="BN1976" s="375">
        <f t="shared" si="922"/>
        <v>0</v>
      </c>
      <c r="BP1976" s="380"/>
      <c r="DH1976" s="102"/>
    </row>
    <row r="1977" spans="1:112" hidden="1">
      <c r="A1977" s="110"/>
      <c r="B1977" s="786"/>
      <c r="C1977" s="786"/>
      <c r="D1977" s="786"/>
      <c r="E1977" s="786"/>
      <c r="F1977" s="786"/>
      <c r="G1977" s="786"/>
      <c r="H1977" s="786"/>
      <c r="I1977" s="786"/>
      <c r="J1977" s="786"/>
      <c r="K1977" s="786"/>
      <c r="L1977" s="786"/>
      <c r="M1977" s="786"/>
      <c r="N1977" s="786"/>
      <c r="O1977" s="786"/>
      <c r="P1977" s="786"/>
      <c r="Q1977" s="786"/>
      <c r="R1977" s="787"/>
      <c r="S1977" s="787"/>
      <c r="T1977" s="788"/>
      <c r="U1977" s="787"/>
      <c r="V1977" s="787"/>
      <c r="W1977" s="783"/>
      <c r="X1977" s="789"/>
      <c r="Y1977" s="789"/>
      <c r="Z1977" s="789"/>
      <c r="AA1977" s="789"/>
      <c r="AB1977" s="789"/>
      <c r="AC1977" s="781"/>
      <c r="AD1977" s="782"/>
      <c r="AE1977" s="783"/>
      <c r="AF1977" s="784">
        <f t="shared" si="923"/>
        <v>0</v>
      </c>
      <c r="AG1977" s="784"/>
      <c r="AH1977" s="784"/>
      <c r="AI1977" s="784"/>
      <c r="AJ1977" s="784">
        <f t="shared" si="911"/>
        <v>0</v>
      </c>
      <c r="AK1977" s="784"/>
      <c r="AL1977" s="784"/>
      <c r="AM1977" s="784"/>
      <c r="AN1977" s="784">
        <f t="shared" si="912"/>
        <v>0</v>
      </c>
      <c r="AO1977" s="784"/>
      <c r="AP1977" s="784"/>
      <c r="AQ1977" s="784"/>
      <c r="AR1977" s="363"/>
      <c r="AS1977" s="785">
        <f t="shared" si="913"/>
        <v>0</v>
      </c>
      <c r="AT1977" s="785"/>
      <c r="AU1977" s="785"/>
      <c r="AV1977" s="785"/>
      <c r="AW1977" s="785">
        <f t="shared" si="914"/>
        <v>0</v>
      </c>
      <c r="AX1977" s="91"/>
      <c r="AY1977" s="116">
        <f t="shared" si="915"/>
        <v>0</v>
      </c>
      <c r="AZ1977" s="116">
        <f t="shared" si="916"/>
        <v>0</v>
      </c>
      <c r="BA1977" s="116">
        <f t="shared" si="917"/>
        <v>0</v>
      </c>
      <c r="BB1977" s="116">
        <f t="shared" si="918"/>
        <v>0</v>
      </c>
      <c r="BC1977" s="115">
        <f t="shared" si="924"/>
        <v>0</v>
      </c>
      <c r="BD1977" s="116">
        <f t="shared" si="919"/>
        <v>0</v>
      </c>
      <c r="BE1977" s="120">
        <f t="shared" si="925"/>
        <v>0</v>
      </c>
      <c r="BF1977" s="115">
        <f t="shared" si="926"/>
        <v>0</v>
      </c>
      <c r="BG1977" s="116">
        <f t="shared" si="920"/>
        <v>0</v>
      </c>
      <c r="BH1977" s="120">
        <f t="shared" si="927"/>
        <v>0</v>
      </c>
      <c r="BI1977" s="115">
        <f t="shared" si="928"/>
        <v>0</v>
      </c>
      <c r="BJ1977" s="116">
        <f t="shared" si="921"/>
        <v>0</v>
      </c>
      <c r="BK1977" s="120">
        <f t="shared" si="929"/>
        <v>0</v>
      </c>
      <c r="BL1977" s="120">
        <f t="shared" si="930"/>
        <v>0</v>
      </c>
      <c r="BN1977" s="375">
        <f t="shared" si="922"/>
        <v>0</v>
      </c>
      <c r="BP1977" s="380"/>
      <c r="DH1977" s="102"/>
    </row>
    <row r="1978" spans="1:112" hidden="1">
      <c r="A1978" s="110"/>
      <c r="B1978" s="786"/>
      <c r="C1978" s="786"/>
      <c r="D1978" s="786"/>
      <c r="E1978" s="786"/>
      <c r="F1978" s="786"/>
      <c r="G1978" s="786"/>
      <c r="H1978" s="786"/>
      <c r="I1978" s="786"/>
      <c r="J1978" s="786"/>
      <c r="K1978" s="786"/>
      <c r="L1978" s="786"/>
      <c r="M1978" s="786"/>
      <c r="N1978" s="786"/>
      <c r="O1978" s="786"/>
      <c r="P1978" s="786"/>
      <c r="Q1978" s="786"/>
      <c r="R1978" s="787"/>
      <c r="S1978" s="787"/>
      <c r="T1978" s="788"/>
      <c r="U1978" s="787"/>
      <c r="V1978" s="787"/>
      <c r="W1978" s="783"/>
      <c r="X1978" s="789"/>
      <c r="Y1978" s="789"/>
      <c r="Z1978" s="789"/>
      <c r="AA1978" s="789"/>
      <c r="AB1978" s="789"/>
      <c r="AC1978" s="781"/>
      <c r="AD1978" s="782"/>
      <c r="AE1978" s="783"/>
      <c r="AF1978" s="784">
        <f t="shared" si="923"/>
        <v>0</v>
      </c>
      <c r="AG1978" s="784"/>
      <c r="AH1978" s="784"/>
      <c r="AI1978" s="784"/>
      <c r="AJ1978" s="784">
        <f t="shared" si="911"/>
        <v>0</v>
      </c>
      <c r="AK1978" s="784"/>
      <c r="AL1978" s="784"/>
      <c r="AM1978" s="784"/>
      <c r="AN1978" s="784">
        <f t="shared" si="912"/>
        <v>0</v>
      </c>
      <c r="AO1978" s="784"/>
      <c r="AP1978" s="784"/>
      <c r="AQ1978" s="784"/>
      <c r="AR1978" s="363"/>
      <c r="AS1978" s="785">
        <f t="shared" si="913"/>
        <v>0</v>
      </c>
      <c r="AT1978" s="785"/>
      <c r="AU1978" s="785"/>
      <c r="AV1978" s="785"/>
      <c r="AW1978" s="785">
        <f t="shared" si="914"/>
        <v>0</v>
      </c>
      <c r="AX1978" s="91"/>
      <c r="AY1978" s="116">
        <f t="shared" si="915"/>
        <v>0</v>
      </c>
      <c r="AZ1978" s="116">
        <f t="shared" si="916"/>
        <v>0</v>
      </c>
      <c r="BA1978" s="116">
        <f t="shared" si="917"/>
        <v>0</v>
      </c>
      <c r="BB1978" s="116">
        <f t="shared" si="918"/>
        <v>0</v>
      </c>
      <c r="BC1978" s="115">
        <f t="shared" si="924"/>
        <v>0</v>
      </c>
      <c r="BD1978" s="116">
        <f t="shared" si="919"/>
        <v>0</v>
      </c>
      <c r="BE1978" s="120">
        <f t="shared" si="925"/>
        <v>0</v>
      </c>
      <c r="BF1978" s="115">
        <f t="shared" si="926"/>
        <v>0</v>
      </c>
      <c r="BG1978" s="116">
        <f t="shared" si="920"/>
        <v>0</v>
      </c>
      <c r="BH1978" s="120">
        <f t="shared" si="927"/>
        <v>0</v>
      </c>
      <c r="BI1978" s="115">
        <f t="shared" si="928"/>
        <v>0</v>
      </c>
      <c r="BJ1978" s="116">
        <f t="shared" si="921"/>
        <v>0</v>
      </c>
      <c r="BK1978" s="120">
        <f t="shared" si="929"/>
        <v>0</v>
      </c>
      <c r="BL1978" s="120">
        <f t="shared" si="930"/>
        <v>0</v>
      </c>
      <c r="BN1978" s="375">
        <f t="shared" si="922"/>
        <v>0</v>
      </c>
      <c r="BP1978" s="380"/>
      <c r="DH1978" s="102"/>
    </row>
    <row r="1979" spans="1:112" hidden="1">
      <c r="A1979" s="110"/>
      <c r="B1979" s="786"/>
      <c r="C1979" s="786"/>
      <c r="D1979" s="786"/>
      <c r="E1979" s="786"/>
      <c r="F1979" s="786"/>
      <c r="G1979" s="786"/>
      <c r="H1979" s="786"/>
      <c r="I1979" s="786"/>
      <c r="J1979" s="786"/>
      <c r="K1979" s="786"/>
      <c r="L1979" s="786"/>
      <c r="M1979" s="786"/>
      <c r="N1979" s="786"/>
      <c r="O1979" s="786"/>
      <c r="P1979" s="786"/>
      <c r="Q1979" s="786"/>
      <c r="R1979" s="787"/>
      <c r="S1979" s="787"/>
      <c r="T1979" s="788"/>
      <c r="U1979" s="787"/>
      <c r="V1979" s="787"/>
      <c r="W1979" s="783"/>
      <c r="X1979" s="789"/>
      <c r="Y1979" s="789"/>
      <c r="Z1979" s="789"/>
      <c r="AA1979" s="789"/>
      <c r="AB1979" s="789"/>
      <c r="AC1979" s="781"/>
      <c r="AD1979" s="782"/>
      <c r="AE1979" s="783"/>
      <c r="AF1979" s="784">
        <f t="shared" si="923"/>
        <v>0</v>
      </c>
      <c r="AG1979" s="784"/>
      <c r="AH1979" s="784"/>
      <c r="AI1979" s="784"/>
      <c r="AJ1979" s="784">
        <f t="shared" si="911"/>
        <v>0</v>
      </c>
      <c r="AK1979" s="784"/>
      <c r="AL1979" s="784"/>
      <c r="AM1979" s="784"/>
      <c r="AN1979" s="784">
        <f t="shared" si="912"/>
        <v>0</v>
      </c>
      <c r="AO1979" s="784"/>
      <c r="AP1979" s="784"/>
      <c r="AQ1979" s="784"/>
      <c r="AR1979" s="363"/>
      <c r="AS1979" s="785">
        <f t="shared" si="913"/>
        <v>0</v>
      </c>
      <c r="AT1979" s="785"/>
      <c r="AU1979" s="785"/>
      <c r="AV1979" s="785"/>
      <c r="AW1979" s="785">
        <f t="shared" si="914"/>
        <v>0</v>
      </c>
      <c r="AX1979" s="91"/>
      <c r="AY1979" s="116">
        <f t="shared" si="915"/>
        <v>0</v>
      </c>
      <c r="AZ1979" s="116">
        <f t="shared" si="916"/>
        <v>0</v>
      </c>
      <c r="BA1979" s="116">
        <f t="shared" si="917"/>
        <v>0</v>
      </c>
      <c r="BB1979" s="116">
        <f t="shared" si="918"/>
        <v>0</v>
      </c>
      <c r="BC1979" s="115">
        <f t="shared" si="924"/>
        <v>0</v>
      </c>
      <c r="BD1979" s="116">
        <f t="shared" si="919"/>
        <v>0</v>
      </c>
      <c r="BE1979" s="120">
        <f t="shared" si="925"/>
        <v>0</v>
      </c>
      <c r="BF1979" s="115">
        <f t="shared" si="926"/>
        <v>0</v>
      </c>
      <c r="BG1979" s="116">
        <f t="shared" si="920"/>
        <v>0</v>
      </c>
      <c r="BH1979" s="120">
        <f t="shared" si="927"/>
        <v>0</v>
      </c>
      <c r="BI1979" s="115">
        <f t="shared" si="928"/>
        <v>0</v>
      </c>
      <c r="BJ1979" s="116">
        <f t="shared" si="921"/>
        <v>0</v>
      </c>
      <c r="BK1979" s="120">
        <f t="shared" si="929"/>
        <v>0</v>
      </c>
      <c r="BL1979" s="120">
        <f t="shared" si="930"/>
        <v>0</v>
      </c>
      <c r="BN1979" s="375">
        <f t="shared" si="922"/>
        <v>0</v>
      </c>
      <c r="BP1979" s="380"/>
      <c r="DH1979" s="102"/>
    </row>
    <row r="1980" spans="1:112" hidden="1">
      <c r="A1980" s="110"/>
      <c r="B1980" s="786"/>
      <c r="C1980" s="786"/>
      <c r="D1980" s="786"/>
      <c r="E1980" s="786"/>
      <c r="F1980" s="786"/>
      <c r="G1980" s="786"/>
      <c r="H1980" s="786"/>
      <c r="I1980" s="786"/>
      <c r="J1980" s="786"/>
      <c r="K1980" s="786"/>
      <c r="L1980" s="786"/>
      <c r="M1980" s="786"/>
      <c r="N1980" s="786"/>
      <c r="O1980" s="786"/>
      <c r="P1980" s="786"/>
      <c r="Q1980" s="786"/>
      <c r="R1980" s="787"/>
      <c r="S1980" s="787"/>
      <c r="T1980" s="788"/>
      <c r="U1980" s="787"/>
      <c r="V1980" s="787"/>
      <c r="W1980" s="783"/>
      <c r="X1980" s="789"/>
      <c r="Y1980" s="789"/>
      <c r="Z1980" s="789"/>
      <c r="AA1980" s="789"/>
      <c r="AB1980" s="789"/>
      <c r="AC1980" s="781"/>
      <c r="AD1980" s="782"/>
      <c r="AE1980" s="783"/>
      <c r="AF1980" s="784">
        <f t="shared" si="923"/>
        <v>0</v>
      </c>
      <c r="AG1980" s="784"/>
      <c r="AH1980" s="784"/>
      <c r="AI1980" s="784"/>
      <c r="AJ1980" s="784">
        <f t="shared" si="911"/>
        <v>0</v>
      </c>
      <c r="AK1980" s="784"/>
      <c r="AL1980" s="784"/>
      <c r="AM1980" s="784"/>
      <c r="AN1980" s="784">
        <f t="shared" si="912"/>
        <v>0</v>
      </c>
      <c r="AO1980" s="784"/>
      <c r="AP1980" s="784"/>
      <c r="AQ1980" s="784"/>
      <c r="AR1980" s="363"/>
      <c r="AS1980" s="785">
        <f t="shared" si="913"/>
        <v>0</v>
      </c>
      <c r="AT1980" s="785"/>
      <c r="AU1980" s="785"/>
      <c r="AV1980" s="785"/>
      <c r="AW1980" s="785">
        <f t="shared" si="914"/>
        <v>0</v>
      </c>
      <c r="AX1980" s="91"/>
      <c r="AY1980" s="116">
        <f t="shared" si="915"/>
        <v>0</v>
      </c>
      <c r="AZ1980" s="116">
        <f t="shared" si="916"/>
        <v>0</v>
      </c>
      <c r="BA1980" s="116">
        <f t="shared" si="917"/>
        <v>0</v>
      </c>
      <c r="BB1980" s="116">
        <f t="shared" si="918"/>
        <v>0</v>
      </c>
      <c r="BC1980" s="115">
        <f t="shared" si="924"/>
        <v>0</v>
      </c>
      <c r="BD1980" s="116">
        <f t="shared" si="919"/>
        <v>0</v>
      </c>
      <c r="BE1980" s="120">
        <f t="shared" si="925"/>
        <v>0</v>
      </c>
      <c r="BF1980" s="115">
        <f t="shared" si="926"/>
        <v>0</v>
      </c>
      <c r="BG1980" s="116">
        <f t="shared" si="920"/>
        <v>0</v>
      </c>
      <c r="BH1980" s="120">
        <f t="shared" si="927"/>
        <v>0</v>
      </c>
      <c r="BI1980" s="115">
        <f t="shared" si="928"/>
        <v>0</v>
      </c>
      <c r="BJ1980" s="116">
        <f t="shared" si="921"/>
        <v>0</v>
      </c>
      <c r="BK1980" s="120">
        <f t="shared" si="929"/>
        <v>0</v>
      </c>
      <c r="BL1980" s="120">
        <f t="shared" si="930"/>
        <v>0</v>
      </c>
      <c r="BN1980" s="375">
        <f t="shared" si="922"/>
        <v>0</v>
      </c>
      <c r="BP1980" s="380"/>
      <c r="DH1980" s="102"/>
    </row>
    <row r="1981" spans="1:112" hidden="1">
      <c r="A1981" s="110"/>
      <c r="B1981" s="786"/>
      <c r="C1981" s="786"/>
      <c r="D1981" s="786"/>
      <c r="E1981" s="786"/>
      <c r="F1981" s="786"/>
      <c r="G1981" s="786"/>
      <c r="H1981" s="786"/>
      <c r="I1981" s="786"/>
      <c r="J1981" s="786"/>
      <c r="K1981" s="786"/>
      <c r="L1981" s="786"/>
      <c r="M1981" s="786"/>
      <c r="N1981" s="786"/>
      <c r="O1981" s="786"/>
      <c r="P1981" s="786"/>
      <c r="Q1981" s="786"/>
      <c r="R1981" s="787"/>
      <c r="S1981" s="787"/>
      <c r="T1981" s="788"/>
      <c r="U1981" s="787"/>
      <c r="V1981" s="787"/>
      <c r="W1981" s="783"/>
      <c r="X1981" s="789"/>
      <c r="Y1981" s="789"/>
      <c r="Z1981" s="789"/>
      <c r="AA1981" s="789"/>
      <c r="AB1981" s="789"/>
      <c r="AC1981" s="781"/>
      <c r="AD1981" s="782"/>
      <c r="AE1981" s="783"/>
      <c r="AF1981" s="784">
        <f t="shared" si="923"/>
        <v>0</v>
      </c>
      <c r="AG1981" s="784"/>
      <c r="AH1981" s="784"/>
      <c r="AI1981" s="784"/>
      <c r="AJ1981" s="784">
        <f t="shared" si="911"/>
        <v>0</v>
      </c>
      <c r="AK1981" s="784"/>
      <c r="AL1981" s="784"/>
      <c r="AM1981" s="784"/>
      <c r="AN1981" s="784">
        <f t="shared" si="912"/>
        <v>0</v>
      </c>
      <c r="AO1981" s="784"/>
      <c r="AP1981" s="784"/>
      <c r="AQ1981" s="784"/>
      <c r="AR1981" s="363"/>
      <c r="AS1981" s="785">
        <f t="shared" si="913"/>
        <v>0</v>
      </c>
      <c r="AT1981" s="785"/>
      <c r="AU1981" s="785"/>
      <c r="AV1981" s="785"/>
      <c r="AW1981" s="785">
        <f t="shared" si="914"/>
        <v>0</v>
      </c>
      <c r="AX1981" s="91"/>
      <c r="AY1981" s="116">
        <f t="shared" si="915"/>
        <v>0</v>
      </c>
      <c r="AZ1981" s="116">
        <f t="shared" si="916"/>
        <v>0</v>
      </c>
      <c r="BA1981" s="116">
        <f t="shared" si="917"/>
        <v>0</v>
      </c>
      <c r="BB1981" s="116">
        <f t="shared" si="918"/>
        <v>0</v>
      </c>
      <c r="BC1981" s="115">
        <f t="shared" si="924"/>
        <v>0</v>
      </c>
      <c r="BD1981" s="116">
        <f t="shared" si="919"/>
        <v>0</v>
      </c>
      <c r="BE1981" s="120">
        <f t="shared" si="925"/>
        <v>0</v>
      </c>
      <c r="BF1981" s="115">
        <f t="shared" si="926"/>
        <v>0</v>
      </c>
      <c r="BG1981" s="116">
        <f t="shared" si="920"/>
        <v>0</v>
      </c>
      <c r="BH1981" s="120">
        <f t="shared" si="927"/>
        <v>0</v>
      </c>
      <c r="BI1981" s="115">
        <f t="shared" si="928"/>
        <v>0</v>
      </c>
      <c r="BJ1981" s="116">
        <f t="shared" si="921"/>
        <v>0</v>
      </c>
      <c r="BK1981" s="120">
        <f t="shared" si="929"/>
        <v>0</v>
      </c>
      <c r="BL1981" s="120">
        <f t="shared" si="930"/>
        <v>0</v>
      </c>
      <c r="BN1981" s="375">
        <f t="shared" si="922"/>
        <v>0</v>
      </c>
      <c r="BP1981" s="380"/>
      <c r="DH1981" s="102"/>
    </row>
    <row r="1982" spans="1:112" hidden="1">
      <c r="A1982" s="110"/>
      <c r="B1982" s="786"/>
      <c r="C1982" s="786"/>
      <c r="D1982" s="786"/>
      <c r="E1982" s="786"/>
      <c r="F1982" s="786"/>
      <c r="G1982" s="786"/>
      <c r="H1982" s="786"/>
      <c r="I1982" s="786"/>
      <c r="J1982" s="786"/>
      <c r="K1982" s="786"/>
      <c r="L1982" s="786"/>
      <c r="M1982" s="786"/>
      <c r="N1982" s="786"/>
      <c r="O1982" s="786"/>
      <c r="P1982" s="786"/>
      <c r="Q1982" s="786"/>
      <c r="R1982" s="787"/>
      <c r="S1982" s="787"/>
      <c r="T1982" s="788"/>
      <c r="U1982" s="787"/>
      <c r="V1982" s="787"/>
      <c r="W1982" s="783"/>
      <c r="X1982" s="789"/>
      <c r="Y1982" s="789"/>
      <c r="Z1982" s="789"/>
      <c r="AA1982" s="789"/>
      <c r="AB1982" s="789"/>
      <c r="AC1982" s="781"/>
      <c r="AD1982" s="782"/>
      <c r="AE1982" s="783"/>
      <c r="AF1982" s="784">
        <f t="shared" si="923"/>
        <v>0</v>
      </c>
      <c r="AG1982" s="784"/>
      <c r="AH1982" s="784"/>
      <c r="AI1982" s="784"/>
      <c r="AJ1982" s="784">
        <f t="shared" si="911"/>
        <v>0</v>
      </c>
      <c r="AK1982" s="784"/>
      <c r="AL1982" s="784"/>
      <c r="AM1982" s="784"/>
      <c r="AN1982" s="784">
        <f t="shared" si="912"/>
        <v>0</v>
      </c>
      <c r="AO1982" s="784"/>
      <c r="AP1982" s="784"/>
      <c r="AQ1982" s="784"/>
      <c r="AR1982" s="363"/>
      <c r="AS1982" s="785">
        <f t="shared" si="913"/>
        <v>0</v>
      </c>
      <c r="AT1982" s="785"/>
      <c r="AU1982" s="785"/>
      <c r="AV1982" s="785"/>
      <c r="AW1982" s="785">
        <f t="shared" si="914"/>
        <v>0</v>
      </c>
      <c r="AX1982" s="91"/>
      <c r="AY1982" s="116">
        <f t="shared" si="915"/>
        <v>0</v>
      </c>
      <c r="AZ1982" s="116">
        <f t="shared" si="916"/>
        <v>0</v>
      </c>
      <c r="BA1982" s="116">
        <f t="shared" si="917"/>
        <v>0</v>
      </c>
      <c r="BB1982" s="116">
        <f t="shared" si="918"/>
        <v>0</v>
      </c>
      <c r="BC1982" s="115">
        <f t="shared" si="924"/>
        <v>0</v>
      </c>
      <c r="BD1982" s="116">
        <f t="shared" si="919"/>
        <v>0</v>
      </c>
      <c r="BE1982" s="120">
        <f t="shared" si="925"/>
        <v>0</v>
      </c>
      <c r="BF1982" s="115">
        <f t="shared" si="926"/>
        <v>0</v>
      </c>
      <c r="BG1982" s="116">
        <f t="shared" si="920"/>
        <v>0</v>
      </c>
      <c r="BH1982" s="120">
        <f t="shared" si="927"/>
        <v>0</v>
      </c>
      <c r="BI1982" s="115">
        <f t="shared" si="928"/>
        <v>0</v>
      </c>
      <c r="BJ1982" s="116">
        <f t="shared" si="921"/>
        <v>0</v>
      </c>
      <c r="BK1982" s="120">
        <f t="shared" si="929"/>
        <v>0</v>
      </c>
      <c r="BL1982" s="120">
        <f t="shared" si="930"/>
        <v>0</v>
      </c>
      <c r="BN1982" s="375">
        <f t="shared" si="922"/>
        <v>0</v>
      </c>
      <c r="BP1982" s="380"/>
      <c r="DH1982" s="102"/>
    </row>
    <row r="1983" spans="1:112" hidden="1">
      <c r="A1983" s="110"/>
      <c r="B1983" s="786"/>
      <c r="C1983" s="786"/>
      <c r="D1983" s="786"/>
      <c r="E1983" s="786"/>
      <c r="F1983" s="786"/>
      <c r="G1983" s="786"/>
      <c r="H1983" s="786"/>
      <c r="I1983" s="786"/>
      <c r="J1983" s="786"/>
      <c r="K1983" s="786"/>
      <c r="L1983" s="786"/>
      <c r="M1983" s="786"/>
      <c r="N1983" s="786"/>
      <c r="O1983" s="786"/>
      <c r="P1983" s="786"/>
      <c r="Q1983" s="786"/>
      <c r="R1983" s="787"/>
      <c r="S1983" s="787"/>
      <c r="T1983" s="788"/>
      <c r="U1983" s="787"/>
      <c r="V1983" s="787"/>
      <c r="W1983" s="783"/>
      <c r="X1983" s="789"/>
      <c r="Y1983" s="789"/>
      <c r="Z1983" s="789"/>
      <c r="AA1983" s="789"/>
      <c r="AB1983" s="789"/>
      <c r="AC1983" s="781"/>
      <c r="AD1983" s="782"/>
      <c r="AE1983" s="783"/>
      <c r="AF1983" s="784">
        <f t="shared" si="923"/>
        <v>0</v>
      </c>
      <c r="AG1983" s="784"/>
      <c r="AH1983" s="784"/>
      <c r="AI1983" s="784"/>
      <c r="AJ1983" s="784">
        <f t="shared" si="911"/>
        <v>0</v>
      </c>
      <c r="AK1983" s="784"/>
      <c r="AL1983" s="784"/>
      <c r="AM1983" s="784"/>
      <c r="AN1983" s="784">
        <f t="shared" si="912"/>
        <v>0</v>
      </c>
      <c r="AO1983" s="784"/>
      <c r="AP1983" s="784"/>
      <c r="AQ1983" s="784"/>
      <c r="AR1983" s="363"/>
      <c r="AS1983" s="785">
        <f t="shared" si="913"/>
        <v>0</v>
      </c>
      <c r="AT1983" s="785"/>
      <c r="AU1983" s="785"/>
      <c r="AV1983" s="785"/>
      <c r="AW1983" s="785">
        <f t="shared" si="914"/>
        <v>0</v>
      </c>
      <c r="AX1983" s="91"/>
      <c r="AY1983" s="116">
        <f t="shared" si="915"/>
        <v>0</v>
      </c>
      <c r="AZ1983" s="116">
        <f t="shared" si="916"/>
        <v>0</v>
      </c>
      <c r="BA1983" s="116">
        <f t="shared" si="917"/>
        <v>0</v>
      </c>
      <c r="BB1983" s="116">
        <f t="shared" si="918"/>
        <v>0</v>
      </c>
      <c r="BC1983" s="115">
        <f t="shared" si="924"/>
        <v>0</v>
      </c>
      <c r="BD1983" s="116">
        <f t="shared" si="919"/>
        <v>0</v>
      </c>
      <c r="BE1983" s="120">
        <f t="shared" si="925"/>
        <v>0</v>
      </c>
      <c r="BF1983" s="115">
        <f t="shared" si="926"/>
        <v>0</v>
      </c>
      <c r="BG1983" s="116">
        <f t="shared" si="920"/>
        <v>0</v>
      </c>
      <c r="BH1983" s="120">
        <f t="shared" si="927"/>
        <v>0</v>
      </c>
      <c r="BI1983" s="115">
        <f t="shared" si="928"/>
        <v>0</v>
      </c>
      <c r="BJ1983" s="116">
        <f t="shared" si="921"/>
        <v>0</v>
      </c>
      <c r="BK1983" s="120">
        <f t="shared" si="929"/>
        <v>0</v>
      </c>
      <c r="BL1983" s="120">
        <f t="shared" si="930"/>
        <v>0</v>
      </c>
      <c r="BN1983" s="375">
        <f t="shared" si="922"/>
        <v>0</v>
      </c>
      <c r="BP1983" s="380"/>
      <c r="DH1983" s="102"/>
    </row>
    <row r="1984" spans="1:112" hidden="1">
      <c r="A1984" s="110"/>
      <c r="B1984" s="786"/>
      <c r="C1984" s="786"/>
      <c r="D1984" s="786"/>
      <c r="E1984" s="786"/>
      <c r="F1984" s="786"/>
      <c r="G1984" s="786"/>
      <c r="H1984" s="786"/>
      <c r="I1984" s="786"/>
      <c r="J1984" s="786"/>
      <c r="K1984" s="786"/>
      <c r="L1984" s="786"/>
      <c r="M1984" s="786"/>
      <c r="N1984" s="786"/>
      <c r="O1984" s="786"/>
      <c r="P1984" s="786"/>
      <c r="Q1984" s="786"/>
      <c r="R1984" s="787"/>
      <c r="S1984" s="787"/>
      <c r="T1984" s="788"/>
      <c r="U1984" s="787"/>
      <c r="V1984" s="787"/>
      <c r="W1984" s="783"/>
      <c r="X1984" s="789"/>
      <c r="Y1984" s="789"/>
      <c r="Z1984" s="789"/>
      <c r="AA1984" s="789"/>
      <c r="AB1984" s="789"/>
      <c r="AC1984" s="781"/>
      <c r="AD1984" s="782"/>
      <c r="AE1984" s="783"/>
      <c r="AF1984" s="784">
        <f t="shared" si="923"/>
        <v>0</v>
      </c>
      <c r="AG1984" s="784"/>
      <c r="AH1984" s="784"/>
      <c r="AI1984" s="784"/>
      <c r="AJ1984" s="784">
        <f t="shared" si="911"/>
        <v>0</v>
      </c>
      <c r="AK1984" s="784"/>
      <c r="AL1984" s="784"/>
      <c r="AM1984" s="784"/>
      <c r="AN1984" s="784">
        <f t="shared" si="912"/>
        <v>0</v>
      </c>
      <c r="AO1984" s="784"/>
      <c r="AP1984" s="784"/>
      <c r="AQ1984" s="784"/>
      <c r="AR1984" s="363"/>
      <c r="AS1984" s="785">
        <f t="shared" si="913"/>
        <v>0</v>
      </c>
      <c r="AT1984" s="785"/>
      <c r="AU1984" s="785"/>
      <c r="AV1984" s="785"/>
      <c r="AW1984" s="785">
        <f t="shared" si="914"/>
        <v>0</v>
      </c>
      <c r="AX1984" s="91"/>
      <c r="AY1984" s="116">
        <f t="shared" si="915"/>
        <v>0</v>
      </c>
      <c r="AZ1984" s="116">
        <f t="shared" si="916"/>
        <v>0</v>
      </c>
      <c r="BA1984" s="116">
        <f t="shared" si="917"/>
        <v>0</v>
      </c>
      <c r="BB1984" s="116">
        <f t="shared" si="918"/>
        <v>0</v>
      </c>
      <c r="BC1984" s="115">
        <f t="shared" si="924"/>
        <v>0</v>
      </c>
      <c r="BD1984" s="116">
        <f t="shared" si="919"/>
        <v>0</v>
      </c>
      <c r="BE1984" s="120">
        <f t="shared" si="925"/>
        <v>0</v>
      </c>
      <c r="BF1984" s="115">
        <f t="shared" si="926"/>
        <v>0</v>
      </c>
      <c r="BG1984" s="116">
        <f t="shared" si="920"/>
        <v>0</v>
      </c>
      <c r="BH1984" s="120">
        <f t="shared" si="927"/>
        <v>0</v>
      </c>
      <c r="BI1984" s="115">
        <f t="shared" si="928"/>
        <v>0</v>
      </c>
      <c r="BJ1984" s="116">
        <f t="shared" si="921"/>
        <v>0</v>
      </c>
      <c r="BK1984" s="120">
        <f t="shared" si="929"/>
        <v>0</v>
      </c>
      <c r="BL1984" s="120">
        <f t="shared" si="930"/>
        <v>0</v>
      </c>
      <c r="BN1984" s="375">
        <f t="shared" si="922"/>
        <v>0</v>
      </c>
      <c r="BP1984" s="380"/>
      <c r="DH1984" s="102"/>
    </row>
    <row r="1985" spans="1:112" hidden="1">
      <c r="A1985" s="110"/>
      <c r="B1985" s="786"/>
      <c r="C1985" s="786"/>
      <c r="D1985" s="786"/>
      <c r="E1985" s="786"/>
      <c r="F1985" s="786"/>
      <c r="G1985" s="786"/>
      <c r="H1985" s="786"/>
      <c r="I1985" s="786"/>
      <c r="J1985" s="786"/>
      <c r="K1985" s="786"/>
      <c r="L1985" s="786"/>
      <c r="M1985" s="786"/>
      <c r="N1985" s="786"/>
      <c r="O1985" s="786"/>
      <c r="P1985" s="786"/>
      <c r="Q1985" s="786"/>
      <c r="R1985" s="787"/>
      <c r="S1985" s="787"/>
      <c r="T1985" s="788"/>
      <c r="U1985" s="787"/>
      <c r="V1985" s="787"/>
      <c r="W1985" s="783"/>
      <c r="X1985" s="789"/>
      <c r="Y1985" s="789"/>
      <c r="Z1985" s="789"/>
      <c r="AA1985" s="789"/>
      <c r="AB1985" s="789"/>
      <c r="AC1985" s="781"/>
      <c r="AD1985" s="782"/>
      <c r="AE1985" s="783"/>
      <c r="AF1985" s="784">
        <f t="shared" si="923"/>
        <v>0</v>
      </c>
      <c r="AG1985" s="784"/>
      <c r="AH1985" s="784"/>
      <c r="AI1985" s="784"/>
      <c r="AJ1985" s="784">
        <f t="shared" si="911"/>
        <v>0</v>
      </c>
      <c r="AK1985" s="784"/>
      <c r="AL1985" s="784"/>
      <c r="AM1985" s="784"/>
      <c r="AN1985" s="784">
        <f t="shared" si="912"/>
        <v>0</v>
      </c>
      <c r="AO1985" s="784"/>
      <c r="AP1985" s="784"/>
      <c r="AQ1985" s="784"/>
      <c r="AR1985" s="363"/>
      <c r="AS1985" s="785">
        <f t="shared" si="913"/>
        <v>0</v>
      </c>
      <c r="AT1985" s="785"/>
      <c r="AU1985" s="785"/>
      <c r="AV1985" s="785"/>
      <c r="AW1985" s="785">
        <f t="shared" si="914"/>
        <v>0</v>
      </c>
      <c r="AX1985" s="91"/>
      <c r="AY1985" s="116">
        <f t="shared" si="915"/>
        <v>0</v>
      </c>
      <c r="AZ1985" s="116">
        <f t="shared" si="916"/>
        <v>0</v>
      </c>
      <c r="BA1985" s="116">
        <f t="shared" si="917"/>
        <v>0</v>
      </c>
      <c r="BB1985" s="116">
        <f t="shared" si="918"/>
        <v>0</v>
      </c>
      <c r="BC1985" s="115">
        <f t="shared" si="924"/>
        <v>0</v>
      </c>
      <c r="BD1985" s="116">
        <f t="shared" si="919"/>
        <v>0</v>
      </c>
      <c r="BE1985" s="120">
        <f t="shared" si="925"/>
        <v>0</v>
      </c>
      <c r="BF1985" s="115">
        <f t="shared" si="926"/>
        <v>0</v>
      </c>
      <c r="BG1985" s="116">
        <f t="shared" si="920"/>
        <v>0</v>
      </c>
      <c r="BH1985" s="120">
        <f t="shared" si="927"/>
        <v>0</v>
      </c>
      <c r="BI1985" s="115">
        <f t="shared" si="928"/>
        <v>0</v>
      </c>
      <c r="BJ1985" s="116">
        <f t="shared" si="921"/>
        <v>0</v>
      </c>
      <c r="BK1985" s="120">
        <f t="shared" si="929"/>
        <v>0</v>
      </c>
      <c r="BL1985" s="120">
        <f t="shared" si="930"/>
        <v>0</v>
      </c>
      <c r="BN1985" s="375">
        <f t="shared" si="922"/>
        <v>0</v>
      </c>
      <c r="BP1985" s="380"/>
      <c r="DH1985" s="102"/>
    </row>
    <row r="1986" spans="1:112" hidden="1">
      <c r="A1986" s="110"/>
      <c r="B1986" s="786"/>
      <c r="C1986" s="786"/>
      <c r="D1986" s="786"/>
      <c r="E1986" s="786"/>
      <c r="F1986" s="786"/>
      <c r="G1986" s="786"/>
      <c r="H1986" s="786"/>
      <c r="I1986" s="786"/>
      <c r="J1986" s="786"/>
      <c r="K1986" s="786"/>
      <c r="L1986" s="786"/>
      <c r="M1986" s="786"/>
      <c r="N1986" s="786"/>
      <c r="O1986" s="786"/>
      <c r="P1986" s="786"/>
      <c r="Q1986" s="786"/>
      <c r="R1986" s="787"/>
      <c r="S1986" s="787"/>
      <c r="T1986" s="788"/>
      <c r="U1986" s="787"/>
      <c r="V1986" s="787"/>
      <c r="W1986" s="783"/>
      <c r="X1986" s="789"/>
      <c r="Y1986" s="789"/>
      <c r="Z1986" s="789"/>
      <c r="AA1986" s="789"/>
      <c r="AB1986" s="789"/>
      <c r="AC1986" s="781"/>
      <c r="AD1986" s="782"/>
      <c r="AE1986" s="783"/>
      <c r="AF1986" s="784">
        <f t="shared" si="923"/>
        <v>0</v>
      </c>
      <c r="AG1986" s="784"/>
      <c r="AH1986" s="784"/>
      <c r="AI1986" s="784"/>
      <c r="AJ1986" s="784">
        <f t="shared" si="911"/>
        <v>0</v>
      </c>
      <c r="AK1986" s="784"/>
      <c r="AL1986" s="784"/>
      <c r="AM1986" s="784"/>
      <c r="AN1986" s="784">
        <f t="shared" si="912"/>
        <v>0</v>
      </c>
      <c r="AO1986" s="784"/>
      <c r="AP1986" s="784"/>
      <c r="AQ1986" s="784"/>
      <c r="AR1986" s="363"/>
      <c r="AS1986" s="785">
        <f t="shared" si="913"/>
        <v>0</v>
      </c>
      <c r="AT1986" s="785"/>
      <c r="AU1986" s="785"/>
      <c r="AV1986" s="785"/>
      <c r="AW1986" s="785">
        <f t="shared" si="914"/>
        <v>0</v>
      </c>
      <c r="AX1986" s="91"/>
      <c r="AY1986" s="116">
        <f t="shared" si="915"/>
        <v>0</v>
      </c>
      <c r="AZ1986" s="116">
        <f t="shared" si="916"/>
        <v>0</v>
      </c>
      <c r="BA1986" s="116">
        <f t="shared" si="917"/>
        <v>0</v>
      </c>
      <c r="BB1986" s="116">
        <f t="shared" si="918"/>
        <v>0</v>
      </c>
      <c r="BC1986" s="115">
        <f t="shared" si="924"/>
        <v>0</v>
      </c>
      <c r="BD1986" s="116">
        <f t="shared" si="919"/>
        <v>0</v>
      </c>
      <c r="BE1986" s="120">
        <f t="shared" si="925"/>
        <v>0</v>
      </c>
      <c r="BF1986" s="115">
        <f t="shared" si="926"/>
        <v>0</v>
      </c>
      <c r="BG1986" s="116">
        <f t="shared" si="920"/>
        <v>0</v>
      </c>
      <c r="BH1986" s="120">
        <f t="shared" si="927"/>
        <v>0</v>
      </c>
      <c r="BI1986" s="115">
        <f t="shared" si="928"/>
        <v>0</v>
      </c>
      <c r="BJ1986" s="116">
        <f t="shared" si="921"/>
        <v>0</v>
      </c>
      <c r="BK1986" s="120">
        <f t="shared" si="929"/>
        <v>0</v>
      </c>
      <c r="BL1986" s="120">
        <f t="shared" si="930"/>
        <v>0</v>
      </c>
      <c r="BN1986" s="375">
        <f t="shared" si="922"/>
        <v>0</v>
      </c>
      <c r="BP1986" s="380"/>
      <c r="DH1986" s="102"/>
    </row>
    <row r="1987" spans="1:112" hidden="1">
      <c r="A1987" s="110"/>
      <c r="B1987" s="786"/>
      <c r="C1987" s="786"/>
      <c r="D1987" s="786"/>
      <c r="E1987" s="786"/>
      <c r="F1987" s="786"/>
      <c r="G1987" s="786"/>
      <c r="H1987" s="786"/>
      <c r="I1987" s="786"/>
      <c r="J1987" s="786"/>
      <c r="K1987" s="786"/>
      <c r="L1987" s="786"/>
      <c r="M1987" s="786"/>
      <c r="N1987" s="786"/>
      <c r="O1987" s="786"/>
      <c r="P1987" s="786"/>
      <c r="Q1987" s="786"/>
      <c r="R1987" s="787"/>
      <c r="S1987" s="787"/>
      <c r="T1987" s="788"/>
      <c r="U1987" s="787"/>
      <c r="V1987" s="787"/>
      <c r="W1987" s="783"/>
      <c r="X1987" s="789"/>
      <c r="Y1987" s="789"/>
      <c r="Z1987" s="789"/>
      <c r="AA1987" s="789"/>
      <c r="AB1987" s="789"/>
      <c r="AC1987" s="781"/>
      <c r="AD1987" s="782"/>
      <c r="AE1987" s="783"/>
      <c r="AF1987" s="784">
        <f t="shared" si="923"/>
        <v>0</v>
      </c>
      <c r="AG1987" s="784"/>
      <c r="AH1987" s="784"/>
      <c r="AI1987" s="784"/>
      <c r="AJ1987" s="784">
        <f t="shared" si="911"/>
        <v>0</v>
      </c>
      <c r="AK1987" s="784"/>
      <c r="AL1987" s="784"/>
      <c r="AM1987" s="784"/>
      <c r="AN1987" s="784">
        <f t="shared" si="912"/>
        <v>0</v>
      </c>
      <c r="AO1987" s="784"/>
      <c r="AP1987" s="784"/>
      <c r="AQ1987" s="784"/>
      <c r="AR1987" s="363"/>
      <c r="AS1987" s="785">
        <f t="shared" si="913"/>
        <v>0</v>
      </c>
      <c r="AT1987" s="785"/>
      <c r="AU1987" s="785"/>
      <c r="AV1987" s="785"/>
      <c r="AW1987" s="785">
        <f t="shared" si="914"/>
        <v>0</v>
      </c>
      <c r="AX1987" s="91"/>
      <c r="AY1987" s="116">
        <f t="shared" si="915"/>
        <v>0</v>
      </c>
      <c r="AZ1987" s="116">
        <f t="shared" si="916"/>
        <v>0</v>
      </c>
      <c r="BA1987" s="116">
        <f t="shared" si="917"/>
        <v>0</v>
      </c>
      <c r="BB1987" s="116">
        <f t="shared" si="918"/>
        <v>0</v>
      </c>
      <c r="BC1987" s="115">
        <f t="shared" si="924"/>
        <v>0</v>
      </c>
      <c r="BD1987" s="116">
        <f t="shared" si="919"/>
        <v>0</v>
      </c>
      <c r="BE1987" s="120">
        <f t="shared" si="925"/>
        <v>0</v>
      </c>
      <c r="BF1987" s="115">
        <f t="shared" si="926"/>
        <v>0</v>
      </c>
      <c r="BG1987" s="116">
        <f t="shared" si="920"/>
        <v>0</v>
      </c>
      <c r="BH1987" s="120">
        <f t="shared" si="927"/>
        <v>0</v>
      </c>
      <c r="BI1987" s="115">
        <f t="shared" si="928"/>
        <v>0</v>
      </c>
      <c r="BJ1987" s="116">
        <f t="shared" si="921"/>
        <v>0</v>
      </c>
      <c r="BK1987" s="120">
        <f t="shared" si="929"/>
        <v>0</v>
      </c>
      <c r="BL1987" s="120">
        <f t="shared" si="930"/>
        <v>0</v>
      </c>
      <c r="BN1987" s="375">
        <f t="shared" si="922"/>
        <v>0</v>
      </c>
      <c r="BP1987" s="380"/>
      <c r="DH1987" s="102"/>
    </row>
    <row r="1988" spans="1:112" ht="5" hidden="1" customHeight="1">
      <c r="A1988" s="103"/>
      <c r="B1988" s="364"/>
      <c r="C1988" s="364"/>
      <c r="D1988" s="364"/>
      <c r="E1988" s="364"/>
      <c r="F1988" s="364"/>
      <c r="G1988" s="364"/>
      <c r="H1988" s="364"/>
      <c r="I1988" s="364"/>
      <c r="J1988" s="364"/>
      <c r="K1988" s="364"/>
      <c r="L1988" s="364"/>
      <c r="M1988" s="364"/>
      <c r="N1988" s="364"/>
      <c r="O1988" s="364"/>
      <c r="P1988" s="364"/>
      <c r="Q1988" s="364"/>
      <c r="R1988" s="365"/>
      <c r="S1988" s="365"/>
      <c r="T1988" s="365"/>
      <c r="U1988" s="365"/>
      <c r="V1988" s="365"/>
      <c r="W1988" s="366"/>
      <c r="X1988" s="366"/>
      <c r="Y1988" s="366"/>
      <c r="Z1988" s="366"/>
      <c r="AA1988" s="366"/>
      <c r="AB1988" s="366"/>
      <c r="AC1988" s="366"/>
      <c r="AD1988" s="366"/>
      <c r="AE1988" s="366"/>
      <c r="AF1988" s="367"/>
      <c r="AG1988" s="367"/>
      <c r="AH1988" s="367"/>
      <c r="AI1988" s="367"/>
      <c r="AJ1988" s="367"/>
      <c r="AK1988" s="367"/>
      <c r="AL1988" s="367"/>
      <c r="AM1988" s="367"/>
      <c r="AN1988" s="367"/>
      <c r="AO1988" s="367"/>
      <c r="AP1988" s="367"/>
      <c r="AQ1988" s="367"/>
      <c r="AR1988" s="368"/>
      <c r="AS1988" s="361"/>
      <c r="AT1988" s="361"/>
      <c r="AU1988" s="361"/>
      <c r="AV1988" s="361"/>
      <c r="AW1988" s="361"/>
      <c r="AX1988" s="91"/>
      <c r="AY1988" s="106">
        <f>AY1947</f>
        <v>0</v>
      </c>
      <c r="AZ1988" s="106">
        <f>AZ1947</f>
        <v>0</v>
      </c>
      <c r="BA1988" s="106">
        <f>BA1947</f>
        <v>0</v>
      </c>
      <c r="BB1988" s="106">
        <f>BB1947</f>
        <v>0</v>
      </c>
      <c r="BC1988" s="106"/>
      <c r="BD1988" s="117"/>
      <c r="BE1988" s="119">
        <f>BE1947</f>
        <v>0</v>
      </c>
      <c r="BF1988" s="106"/>
      <c r="BG1988" s="106">
        <f>BG1947</f>
        <v>0</v>
      </c>
      <c r="BH1988" s="119">
        <f>BH1947</f>
        <v>0</v>
      </c>
      <c r="BI1988" s="106"/>
      <c r="BJ1988" s="106">
        <f>BJ1947</f>
        <v>0</v>
      </c>
      <c r="BK1988" s="119">
        <f>BK1947</f>
        <v>0</v>
      </c>
      <c r="BL1988" s="119">
        <f>BL1947</f>
        <v>0</v>
      </c>
      <c r="BN1988" s="377"/>
      <c r="BP1988" s="382"/>
      <c r="DH1988" s="104"/>
    </row>
    <row r="1989" spans="1:112" ht="21.35" hidden="1" customHeight="1">
      <c r="A1989" s="103"/>
      <c r="B1989" s="369"/>
      <c r="C1989" s="370"/>
      <c r="D1989" s="370"/>
      <c r="E1989" s="370"/>
      <c r="F1989" s="370"/>
      <c r="G1989" s="370"/>
      <c r="H1989" s="370"/>
      <c r="I1989" s="370"/>
      <c r="J1989" s="370"/>
      <c r="K1989" s="370"/>
      <c r="L1989" s="370"/>
      <c r="M1989" s="370"/>
      <c r="N1989" s="370"/>
      <c r="O1989" s="370"/>
      <c r="P1989" s="370"/>
      <c r="Q1989" s="370"/>
      <c r="R1989" s="143"/>
      <c r="S1989" s="143"/>
      <c r="T1989" s="143"/>
      <c r="U1989" s="143"/>
      <c r="V1989" s="143"/>
      <c r="W1989" s="143"/>
      <c r="X1989" s="143"/>
      <c r="Y1989" s="143"/>
      <c r="Z1989" s="143"/>
      <c r="AA1989" s="143"/>
      <c r="AB1989" s="143"/>
      <c r="AC1989" s="143"/>
      <c r="AD1989" s="143"/>
      <c r="AE1989" s="246" t="str">
        <f>CONCATENATE(B1947," ","TOTAL")</f>
        <v>BUILDING PERMITS TOTAL</v>
      </c>
      <c r="AF1989" s="802">
        <f>SUBTOTAL(9,AF1948:AF1988)</f>
        <v>0</v>
      </c>
      <c r="AG1989" s="802"/>
      <c r="AH1989" s="802"/>
      <c r="AI1989" s="802"/>
      <c r="AJ1989" s="802">
        <f>SUBTOTAL(9,AJ1948:AJ1988)</f>
        <v>0</v>
      </c>
      <c r="AK1989" s="802"/>
      <c r="AL1989" s="802"/>
      <c r="AM1989" s="802"/>
      <c r="AN1989" s="802">
        <f>SUBTOTAL(9,AN1948:AN1988)</f>
        <v>0</v>
      </c>
      <c r="AO1989" s="802"/>
      <c r="AP1989" s="802"/>
      <c r="AQ1989" s="802"/>
      <c r="AR1989" s="359"/>
      <c r="AS1989" s="803">
        <f>SUBTOTAL(9,AS1948:AS1988)</f>
        <v>0</v>
      </c>
      <c r="AT1989" s="803"/>
      <c r="AU1989" s="803"/>
      <c r="AV1989" s="803"/>
      <c r="AW1989" s="803">
        <f>SUM(AW1952:AW1960)</f>
        <v>0</v>
      </c>
      <c r="AX1989" s="91"/>
      <c r="AY1989" s="121">
        <f t="shared" ref="AY1989:BL1989" si="931">SUM(AY1948:AY1988)</f>
        <v>0</v>
      </c>
      <c r="AZ1989" s="121">
        <f t="shared" si="931"/>
        <v>0</v>
      </c>
      <c r="BA1989" s="121">
        <f t="shared" si="931"/>
        <v>0</v>
      </c>
      <c r="BB1989" s="121">
        <f t="shared" si="931"/>
        <v>0</v>
      </c>
      <c r="BC1989" s="118">
        <f t="shared" si="931"/>
        <v>0</v>
      </c>
      <c r="BD1989" s="121">
        <f t="shared" si="931"/>
        <v>0</v>
      </c>
      <c r="BE1989" s="121">
        <f t="shared" si="931"/>
        <v>0</v>
      </c>
      <c r="BF1989" s="118">
        <f t="shared" si="931"/>
        <v>0</v>
      </c>
      <c r="BG1989" s="121">
        <f t="shared" si="931"/>
        <v>0</v>
      </c>
      <c r="BH1989" s="121">
        <f t="shared" si="931"/>
        <v>0</v>
      </c>
      <c r="BI1989" s="118">
        <f t="shared" si="931"/>
        <v>0</v>
      </c>
      <c r="BJ1989" s="121">
        <f t="shared" si="931"/>
        <v>0</v>
      </c>
      <c r="BK1989" s="121">
        <f t="shared" si="931"/>
        <v>0</v>
      </c>
      <c r="BL1989" s="121">
        <f t="shared" si="931"/>
        <v>0</v>
      </c>
      <c r="BN1989" s="383">
        <f>IFERROR(AS1989/Total_Detailed_Estimate,0)</f>
        <v>0</v>
      </c>
      <c r="BP1989" s="381"/>
      <c r="DH1989" s="109"/>
    </row>
    <row r="1990" spans="1:112" ht="8.6999999999999993" hidden="1" customHeight="1">
      <c r="A1990" s="103"/>
      <c r="B1990" s="140"/>
      <c r="C1990" s="140"/>
      <c r="D1990" s="140"/>
      <c r="E1990" s="140"/>
      <c r="F1990" s="140"/>
      <c r="G1990" s="140"/>
      <c r="H1990" s="140"/>
      <c r="I1990" s="140"/>
      <c r="J1990" s="140"/>
      <c r="K1990" s="140"/>
      <c r="L1990" s="140"/>
      <c r="M1990" s="140"/>
      <c r="N1990" s="140"/>
      <c r="O1990" s="140"/>
      <c r="P1990" s="140"/>
      <c r="Q1990" s="140"/>
      <c r="R1990" s="141"/>
      <c r="S1990" s="141"/>
      <c r="T1990" s="141"/>
      <c r="U1990" s="141"/>
      <c r="V1990" s="141"/>
      <c r="W1990" s="142"/>
      <c r="X1990" s="142"/>
      <c r="Y1990" s="142"/>
      <c r="Z1990" s="142"/>
      <c r="AA1990" s="142"/>
      <c r="AB1990" s="142"/>
      <c r="AC1990" s="142"/>
      <c r="AD1990" s="142"/>
      <c r="AE1990" s="392"/>
      <c r="AF1990" s="144"/>
      <c r="AG1990" s="144"/>
      <c r="AH1990" s="144"/>
      <c r="AI1990" s="144"/>
      <c r="AJ1990" s="144"/>
      <c r="AK1990" s="144"/>
      <c r="AL1990" s="144"/>
      <c r="AM1990" s="144"/>
      <c r="AN1990" s="144"/>
      <c r="AO1990" s="144"/>
      <c r="AP1990" s="144"/>
      <c r="AQ1990" s="144"/>
      <c r="AR1990" s="360"/>
      <c r="AS1990" s="362"/>
      <c r="AT1990" s="362"/>
      <c r="AU1990" s="362"/>
      <c r="AV1990" s="362"/>
      <c r="AW1990" s="393"/>
      <c r="AX1990" s="91"/>
      <c r="AY1990" s="106">
        <f>AY1947</f>
        <v>0</v>
      </c>
      <c r="AZ1990" s="106">
        <f>AZ1947</f>
        <v>0</v>
      </c>
      <c r="BA1990" s="106">
        <f>BA1947</f>
        <v>0</v>
      </c>
      <c r="BB1990" s="106">
        <f>BB1947</f>
        <v>0</v>
      </c>
      <c r="BC1990" s="106"/>
      <c r="BD1990" s="106"/>
      <c r="BE1990" s="106">
        <f>BE1947</f>
        <v>0</v>
      </c>
      <c r="BF1990" s="106"/>
      <c r="BG1990" s="106">
        <f>BG1947</f>
        <v>0</v>
      </c>
      <c r="BH1990" s="106">
        <f>BH1947</f>
        <v>0</v>
      </c>
      <c r="BI1990" s="106"/>
      <c r="BJ1990" s="106">
        <f>BJ1947</f>
        <v>0</v>
      </c>
      <c r="BK1990" s="106">
        <f>BK1947</f>
        <v>0</v>
      </c>
      <c r="BL1990" s="106">
        <f>BL1947</f>
        <v>0</v>
      </c>
      <c r="BN1990" s="377"/>
      <c r="BP1990" s="382"/>
      <c r="DH1990" s="104"/>
    </row>
    <row r="1991" spans="1:112" ht="9.5" hidden="1" customHeight="1">
      <c r="A1991" s="103"/>
      <c r="B1991" s="145"/>
      <c r="C1991" s="145"/>
      <c r="D1991" s="145"/>
      <c r="E1991" s="145"/>
      <c r="F1991" s="145"/>
      <c r="G1991" s="145"/>
      <c r="H1991" s="145"/>
      <c r="I1991" s="145"/>
      <c r="J1991" s="145"/>
      <c r="K1991" s="145"/>
      <c r="L1991" s="145"/>
      <c r="M1991" s="145"/>
      <c r="N1991" s="145"/>
      <c r="O1991" s="145"/>
      <c r="P1991" s="145"/>
      <c r="Q1991" s="145"/>
      <c r="R1991" s="146"/>
      <c r="S1991" s="146"/>
      <c r="T1991" s="146"/>
      <c r="U1991" s="146"/>
      <c r="V1991" s="146"/>
      <c r="W1991" s="146"/>
      <c r="X1991" s="146"/>
      <c r="Y1991" s="146"/>
      <c r="Z1991" s="146"/>
      <c r="AA1991" s="146"/>
      <c r="AB1991" s="146"/>
      <c r="AC1991" s="146"/>
      <c r="AD1991" s="146"/>
      <c r="AE1991" s="147"/>
      <c r="AF1991" s="148"/>
      <c r="AG1991" s="148"/>
      <c r="AH1991" s="148"/>
      <c r="AI1991" s="148"/>
      <c r="AJ1991" s="148"/>
      <c r="AK1991" s="148"/>
      <c r="AL1991" s="148"/>
      <c r="AM1991" s="148"/>
      <c r="AN1991" s="148"/>
      <c r="AO1991" s="148"/>
      <c r="AP1991" s="148"/>
      <c r="AQ1991" s="148"/>
      <c r="AR1991" s="148"/>
      <c r="AS1991" s="149"/>
      <c r="AT1991" s="149"/>
      <c r="AU1991" s="149"/>
      <c r="AV1991" s="149"/>
      <c r="AW1991" s="149"/>
      <c r="AX1991" s="91"/>
      <c r="AY1991" s="108">
        <f>AY1989</f>
        <v>0</v>
      </c>
      <c r="AZ1991" s="108">
        <f>AZ1989</f>
        <v>0</v>
      </c>
      <c r="BA1991" s="108">
        <f>BA1989</f>
        <v>0</v>
      </c>
      <c r="BB1991" s="108">
        <f>BB1989</f>
        <v>0</v>
      </c>
      <c r="BC1991" s="108"/>
      <c r="BD1991" s="108"/>
      <c r="BE1991" s="108">
        <f>BE1989</f>
        <v>0</v>
      </c>
      <c r="BF1991" s="108"/>
      <c r="BG1991" s="108">
        <f>BG1989</f>
        <v>0</v>
      </c>
      <c r="BH1991" s="108">
        <f>BH1989</f>
        <v>0</v>
      </c>
      <c r="BI1991" s="108"/>
      <c r="BJ1991" s="108">
        <f>BJ1989</f>
        <v>0</v>
      </c>
      <c r="BK1991" s="108">
        <f>BK1989</f>
        <v>0</v>
      </c>
      <c r="BL1991" s="108">
        <f>BL1989</f>
        <v>0</v>
      </c>
      <c r="DH1991" s="107"/>
    </row>
    <row r="1992" spans="1:112" ht="23" customHeight="1">
      <c r="A1992" s="114" t="s">
        <v>704</v>
      </c>
      <c r="B1992" s="795" t="str">
        <f>UPPER(Other4_Category)</f>
        <v>OTHER 1</v>
      </c>
      <c r="C1992" s="796"/>
      <c r="D1992" s="796"/>
      <c r="E1992" s="796"/>
      <c r="F1992" s="796"/>
      <c r="G1992" s="796"/>
      <c r="H1992" s="796"/>
      <c r="I1992" s="796"/>
      <c r="J1992" s="796"/>
      <c r="K1992" s="796"/>
      <c r="L1992" s="796"/>
      <c r="M1992" s="796"/>
      <c r="N1992" s="796"/>
      <c r="O1992" s="796"/>
      <c r="P1992" s="796"/>
      <c r="Q1992" s="797"/>
      <c r="R1992" s="798"/>
      <c r="S1992" s="798"/>
      <c r="T1992" s="798"/>
      <c r="U1992" s="799"/>
      <c r="V1992" s="800"/>
      <c r="W1992" s="790"/>
      <c r="X1992" s="790"/>
      <c r="Y1992" s="790"/>
      <c r="Z1992" s="790"/>
      <c r="AA1992" s="790"/>
      <c r="AB1992" s="790"/>
      <c r="AC1992" s="790"/>
      <c r="AD1992" s="790"/>
      <c r="AE1992" s="790"/>
      <c r="AF1992" s="791" t="str">
        <f>IF(Other4_Labor=0,"",Other4_Labor)</f>
        <v/>
      </c>
      <c r="AG1992" s="791"/>
      <c r="AH1992" s="791"/>
      <c r="AI1992" s="791"/>
      <c r="AJ1992" s="791" t="str">
        <f>IF(Other4_Material=0,"",Other4_Material)</f>
        <v/>
      </c>
      <c r="AK1992" s="791"/>
      <c r="AL1992" s="791"/>
      <c r="AM1992" s="791"/>
      <c r="AN1992" s="791" t="str">
        <f>IF(Other4_Sub=0,"",Other4_Sub)</f>
        <v/>
      </c>
      <c r="AO1992" s="791"/>
      <c r="AP1992" s="791"/>
      <c r="AQ1992" s="791"/>
      <c r="AR1992" s="358"/>
      <c r="AS1992" s="792" t="str">
        <f>IF(Other4_Total=0,"",Other4_Total)</f>
        <v/>
      </c>
      <c r="AT1992" s="792"/>
      <c r="AU1992" s="793"/>
      <c r="AV1992" s="793"/>
      <c r="AW1992" s="794"/>
      <c r="AX1992" s="371"/>
      <c r="AY1992" s="101"/>
      <c r="AZ1992" s="101"/>
      <c r="BA1992" s="101"/>
      <c r="BB1992" s="101"/>
      <c r="BC1992" s="101"/>
      <c r="BD1992" s="101"/>
      <c r="BE1992" s="101"/>
      <c r="BF1992" s="101"/>
      <c r="BG1992" s="101"/>
      <c r="BH1992" s="101"/>
      <c r="BI1992" s="101"/>
      <c r="BJ1992" s="101"/>
      <c r="BK1992" s="101"/>
      <c r="BL1992" s="101"/>
      <c r="BN1992" s="374"/>
      <c r="BP1992" s="378"/>
      <c r="DH1992" s="102"/>
    </row>
    <row r="1993" spans="1:112" hidden="1">
      <c r="A1993" s="110"/>
      <c r="B1993" s="786"/>
      <c r="C1993" s="786"/>
      <c r="D1993" s="786"/>
      <c r="E1993" s="786"/>
      <c r="F1993" s="786"/>
      <c r="G1993" s="786"/>
      <c r="H1993" s="786"/>
      <c r="I1993" s="786"/>
      <c r="J1993" s="786"/>
      <c r="K1993" s="786"/>
      <c r="L1993" s="786"/>
      <c r="M1993" s="786"/>
      <c r="N1993" s="786"/>
      <c r="O1993" s="786"/>
      <c r="P1993" s="786"/>
      <c r="Q1993" s="786"/>
      <c r="R1993" s="787"/>
      <c r="S1993" s="787"/>
      <c r="T1993" s="788"/>
      <c r="U1993" s="787"/>
      <c r="V1993" s="787"/>
      <c r="W1993" s="783"/>
      <c r="X1993" s="789"/>
      <c r="Y1993" s="789"/>
      <c r="Z1993" s="781"/>
      <c r="AA1993" s="782"/>
      <c r="AB1993" s="783"/>
      <c r="AC1993" s="781"/>
      <c r="AD1993" s="782"/>
      <c r="AE1993" s="783"/>
      <c r="AF1993" s="784">
        <f>R1993*W1993</f>
        <v>0</v>
      </c>
      <c r="AG1993" s="784"/>
      <c r="AH1993" s="784"/>
      <c r="AI1993" s="784"/>
      <c r="AJ1993" s="784">
        <f t="shared" ref="AJ1993:AJ2032" si="932">R1993*Z1993</f>
        <v>0</v>
      </c>
      <c r="AK1993" s="784"/>
      <c r="AL1993" s="784"/>
      <c r="AM1993" s="784"/>
      <c r="AN1993" s="784">
        <f t="shared" ref="AN1993:AN2032" si="933">R1993*AC1993</f>
        <v>0</v>
      </c>
      <c r="AO1993" s="784"/>
      <c r="AP1993" s="784"/>
      <c r="AQ1993" s="784"/>
      <c r="AR1993" s="363"/>
      <c r="AS1993" s="785">
        <f t="shared" ref="AS1993:AS2032" si="934">SUM(AF1993:AQ1993)</f>
        <v>0</v>
      </c>
      <c r="AT1993" s="785"/>
      <c r="AU1993" s="785"/>
      <c r="AV1993" s="785"/>
      <c r="AW1993" s="785">
        <f t="shared" ref="AW1993:AW2032" si="935">SUM(AF1993:AQ1993)</f>
        <v>0</v>
      </c>
      <c r="AX1993" s="100"/>
      <c r="AY1993" s="116">
        <f t="shared" ref="AY1993:AY2032" si="936">AF1993</f>
        <v>0</v>
      </c>
      <c r="AZ1993" s="116">
        <f t="shared" ref="AZ1993:AZ2032" si="937">AJ1993</f>
        <v>0</v>
      </c>
      <c r="BA1993" s="116">
        <f t="shared" ref="BA1993:BA2032" si="938">AN1993</f>
        <v>0</v>
      </c>
      <c r="BB1993" s="116">
        <f t="shared" ref="BB1993:BB2032" si="939">SUM(AY1993:BA1993)</f>
        <v>0</v>
      </c>
      <c r="BC1993" s="115">
        <f>IFERROR(AY1993/$BB$5,0)</f>
        <v>0</v>
      </c>
      <c r="BD1993" s="116">
        <f t="shared" ref="BD1993:BD2032" si="940">BC1993*Allocated_Adders</f>
        <v>0</v>
      </c>
      <c r="BE1993" s="120">
        <f>AY1993+BD1993</f>
        <v>0</v>
      </c>
      <c r="BF1993" s="115">
        <f>IFERROR(AZ1993/$BB$5,0)</f>
        <v>0</v>
      </c>
      <c r="BG1993" s="116">
        <f t="shared" ref="BG1993:BG2032" si="941">BF1993*Allocated_Adders</f>
        <v>0</v>
      </c>
      <c r="BH1993" s="120">
        <f>AZ1993+BG1993</f>
        <v>0</v>
      </c>
      <c r="BI1993" s="115">
        <f>IFERROR(BA1993/$BB$5,0)</f>
        <v>0</v>
      </c>
      <c r="BJ1993" s="116">
        <f t="shared" ref="BJ1993:BJ2032" si="942">BI1993*Allocated_Adders</f>
        <v>0</v>
      </c>
      <c r="BK1993" s="120">
        <f>BA1993+BJ1993</f>
        <v>0</v>
      </c>
      <c r="BL1993" s="120">
        <f>BE1993+BH1993+BK1993</f>
        <v>0</v>
      </c>
      <c r="BN1993" s="375">
        <f t="shared" ref="BN1993:BN2032" si="943">IFERROR(AS1993/Total_Detailed_Estimate,0)</f>
        <v>0</v>
      </c>
      <c r="BP1993" s="380"/>
      <c r="DH1993" s="102"/>
    </row>
    <row r="1994" spans="1:112" hidden="1">
      <c r="A1994" s="110"/>
      <c r="B1994" s="786"/>
      <c r="C1994" s="786"/>
      <c r="D1994" s="786"/>
      <c r="E1994" s="786"/>
      <c r="F1994" s="786"/>
      <c r="G1994" s="786"/>
      <c r="H1994" s="786"/>
      <c r="I1994" s="786"/>
      <c r="J1994" s="786"/>
      <c r="K1994" s="786"/>
      <c r="L1994" s="786"/>
      <c r="M1994" s="786"/>
      <c r="N1994" s="786"/>
      <c r="O1994" s="786"/>
      <c r="P1994" s="786"/>
      <c r="Q1994" s="786"/>
      <c r="R1994" s="787"/>
      <c r="S1994" s="787"/>
      <c r="T1994" s="788"/>
      <c r="U1994" s="787"/>
      <c r="V1994" s="787"/>
      <c r="W1994" s="783"/>
      <c r="X1994" s="789"/>
      <c r="Y1994" s="789"/>
      <c r="Z1994" s="781"/>
      <c r="AA1994" s="782"/>
      <c r="AB1994" s="783"/>
      <c r="AC1994" s="781"/>
      <c r="AD1994" s="782"/>
      <c r="AE1994" s="783"/>
      <c r="AF1994" s="784">
        <f t="shared" ref="AF1994:AF2032" si="944">R1994*W1994</f>
        <v>0</v>
      </c>
      <c r="AG1994" s="784"/>
      <c r="AH1994" s="784"/>
      <c r="AI1994" s="784"/>
      <c r="AJ1994" s="784">
        <f t="shared" si="932"/>
        <v>0</v>
      </c>
      <c r="AK1994" s="784"/>
      <c r="AL1994" s="784"/>
      <c r="AM1994" s="784"/>
      <c r="AN1994" s="784">
        <f t="shared" si="933"/>
        <v>0</v>
      </c>
      <c r="AO1994" s="784"/>
      <c r="AP1994" s="784"/>
      <c r="AQ1994" s="784"/>
      <c r="AR1994" s="363"/>
      <c r="AS1994" s="785">
        <f t="shared" si="934"/>
        <v>0</v>
      </c>
      <c r="AT1994" s="785"/>
      <c r="AU1994" s="785"/>
      <c r="AV1994" s="785"/>
      <c r="AW1994" s="785">
        <f t="shared" si="935"/>
        <v>0</v>
      </c>
      <c r="AX1994" s="90"/>
      <c r="AY1994" s="116">
        <f t="shared" si="936"/>
        <v>0</v>
      </c>
      <c r="AZ1994" s="116">
        <f t="shared" si="937"/>
        <v>0</v>
      </c>
      <c r="BA1994" s="116">
        <f t="shared" si="938"/>
        <v>0</v>
      </c>
      <c r="BB1994" s="116">
        <f t="shared" si="939"/>
        <v>0</v>
      </c>
      <c r="BC1994" s="115">
        <f t="shared" ref="BC1994:BC2032" si="945">IFERROR(AY1994/$BB$5,0)</f>
        <v>0</v>
      </c>
      <c r="BD1994" s="116">
        <f t="shared" si="940"/>
        <v>0</v>
      </c>
      <c r="BE1994" s="120">
        <f t="shared" ref="BE1994:BE2032" si="946">AY1994+BD1994</f>
        <v>0</v>
      </c>
      <c r="BF1994" s="115">
        <f t="shared" ref="BF1994:BF2032" si="947">IFERROR(AZ1994/$BB$5,0)</f>
        <v>0</v>
      </c>
      <c r="BG1994" s="116">
        <f t="shared" si="941"/>
        <v>0</v>
      </c>
      <c r="BH1994" s="120">
        <f t="shared" ref="BH1994:BH2032" si="948">AZ1994+BG1994</f>
        <v>0</v>
      </c>
      <c r="BI1994" s="115">
        <f t="shared" ref="BI1994:BI2032" si="949">IFERROR(BA1994/$BB$5,0)</f>
        <v>0</v>
      </c>
      <c r="BJ1994" s="116">
        <f t="shared" si="942"/>
        <v>0</v>
      </c>
      <c r="BK1994" s="120">
        <f t="shared" ref="BK1994:BK2032" si="950">BA1994+BJ1994</f>
        <v>0</v>
      </c>
      <c r="BL1994" s="120">
        <f t="shared" ref="BL1994:BL2032" si="951">BE1994+BH1994+BK1994</f>
        <v>0</v>
      </c>
      <c r="BN1994" s="375">
        <f t="shared" si="943"/>
        <v>0</v>
      </c>
      <c r="BP1994" s="380"/>
      <c r="DH1994" s="102"/>
    </row>
    <row r="1995" spans="1:112" hidden="1">
      <c r="A1995" s="110"/>
      <c r="B1995" s="786"/>
      <c r="C1995" s="786"/>
      <c r="D1995" s="786"/>
      <c r="E1995" s="786"/>
      <c r="F1995" s="786"/>
      <c r="G1995" s="786"/>
      <c r="H1995" s="786"/>
      <c r="I1995" s="786"/>
      <c r="J1995" s="786"/>
      <c r="K1995" s="786"/>
      <c r="L1995" s="786"/>
      <c r="M1995" s="786"/>
      <c r="N1995" s="786"/>
      <c r="O1995" s="786"/>
      <c r="P1995" s="786"/>
      <c r="Q1995" s="786"/>
      <c r="R1995" s="787"/>
      <c r="S1995" s="787"/>
      <c r="T1995" s="788"/>
      <c r="U1995" s="787"/>
      <c r="V1995" s="787"/>
      <c r="W1995" s="783"/>
      <c r="X1995" s="789"/>
      <c r="Y1995" s="789"/>
      <c r="Z1995" s="781"/>
      <c r="AA1995" s="782"/>
      <c r="AB1995" s="783"/>
      <c r="AC1995" s="781"/>
      <c r="AD1995" s="782"/>
      <c r="AE1995" s="783"/>
      <c r="AF1995" s="784">
        <f t="shared" si="944"/>
        <v>0</v>
      </c>
      <c r="AG1995" s="784"/>
      <c r="AH1995" s="784"/>
      <c r="AI1995" s="784"/>
      <c r="AJ1995" s="784">
        <f t="shared" si="932"/>
        <v>0</v>
      </c>
      <c r="AK1995" s="784"/>
      <c r="AL1995" s="784"/>
      <c r="AM1995" s="784"/>
      <c r="AN1995" s="784">
        <f t="shared" si="933"/>
        <v>0</v>
      </c>
      <c r="AO1995" s="784"/>
      <c r="AP1995" s="784"/>
      <c r="AQ1995" s="784"/>
      <c r="AR1995" s="363"/>
      <c r="AS1995" s="785">
        <f t="shared" si="934"/>
        <v>0</v>
      </c>
      <c r="AT1995" s="785"/>
      <c r="AU1995" s="785"/>
      <c r="AV1995" s="785"/>
      <c r="AW1995" s="785">
        <f t="shared" si="935"/>
        <v>0</v>
      </c>
      <c r="AX1995" s="91"/>
      <c r="AY1995" s="116">
        <f t="shared" si="936"/>
        <v>0</v>
      </c>
      <c r="AZ1995" s="116">
        <f t="shared" si="937"/>
        <v>0</v>
      </c>
      <c r="BA1995" s="116">
        <f t="shared" si="938"/>
        <v>0</v>
      </c>
      <c r="BB1995" s="116">
        <f t="shared" si="939"/>
        <v>0</v>
      </c>
      <c r="BC1995" s="115">
        <f t="shared" si="945"/>
        <v>0</v>
      </c>
      <c r="BD1995" s="116">
        <f t="shared" si="940"/>
        <v>0</v>
      </c>
      <c r="BE1995" s="120">
        <f t="shared" si="946"/>
        <v>0</v>
      </c>
      <c r="BF1995" s="115">
        <f t="shared" si="947"/>
        <v>0</v>
      </c>
      <c r="BG1995" s="116">
        <f t="shared" si="941"/>
        <v>0</v>
      </c>
      <c r="BH1995" s="120">
        <f t="shared" si="948"/>
        <v>0</v>
      </c>
      <c r="BI1995" s="115">
        <f t="shared" si="949"/>
        <v>0</v>
      </c>
      <c r="BJ1995" s="116">
        <f t="shared" si="942"/>
        <v>0</v>
      </c>
      <c r="BK1995" s="120">
        <f t="shared" si="950"/>
        <v>0</v>
      </c>
      <c r="BL1995" s="120">
        <f t="shared" si="951"/>
        <v>0</v>
      </c>
      <c r="BN1995" s="375">
        <f t="shared" si="943"/>
        <v>0</v>
      </c>
      <c r="BP1995" s="380"/>
      <c r="DH1995" s="102"/>
    </row>
    <row r="1996" spans="1:112" hidden="1">
      <c r="A1996" s="110"/>
      <c r="B1996" s="786"/>
      <c r="C1996" s="786"/>
      <c r="D1996" s="786"/>
      <c r="E1996" s="786"/>
      <c r="F1996" s="786"/>
      <c r="G1996" s="786"/>
      <c r="H1996" s="786"/>
      <c r="I1996" s="786"/>
      <c r="J1996" s="786"/>
      <c r="K1996" s="786"/>
      <c r="L1996" s="786"/>
      <c r="M1996" s="786"/>
      <c r="N1996" s="786"/>
      <c r="O1996" s="786"/>
      <c r="P1996" s="786"/>
      <c r="Q1996" s="786"/>
      <c r="R1996" s="787"/>
      <c r="S1996" s="787"/>
      <c r="T1996" s="788"/>
      <c r="U1996" s="787"/>
      <c r="V1996" s="787"/>
      <c r="W1996" s="783"/>
      <c r="X1996" s="789"/>
      <c r="Y1996" s="789"/>
      <c r="Z1996" s="781"/>
      <c r="AA1996" s="782"/>
      <c r="AB1996" s="783"/>
      <c r="AC1996" s="781"/>
      <c r="AD1996" s="782"/>
      <c r="AE1996" s="783"/>
      <c r="AF1996" s="784">
        <f t="shared" si="944"/>
        <v>0</v>
      </c>
      <c r="AG1996" s="784"/>
      <c r="AH1996" s="784"/>
      <c r="AI1996" s="784"/>
      <c r="AJ1996" s="784">
        <f t="shared" si="932"/>
        <v>0</v>
      </c>
      <c r="AK1996" s="784"/>
      <c r="AL1996" s="784"/>
      <c r="AM1996" s="784"/>
      <c r="AN1996" s="784">
        <f t="shared" si="933"/>
        <v>0</v>
      </c>
      <c r="AO1996" s="784"/>
      <c r="AP1996" s="784"/>
      <c r="AQ1996" s="784"/>
      <c r="AR1996" s="363"/>
      <c r="AS1996" s="785">
        <f t="shared" si="934"/>
        <v>0</v>
      </c>
      <c r="AT1996" s="785"/>
      <c r="AU1996" s="785"/>
      <c r="AV1996" s="785"/>
      <c r="AW1996" s="785">
        <f t="shared" si="935"/>
        <v>0</v>
      </c>
      <c r="AX1996" s="91"/>
      <c r="AY1996" s="116">
        <f t="shared" si="936"/>
        <v>0</v>
      </c>
      <c r="AZ1996" s="116">
        <f t="shared" si="937"/>
        <v>0</v>
      </c>
      <c r="BA1996" s="116">
        <f t="shared" si="938"/>
        <v>0</v>
      </c>
      <c r="BB1996" s="116">
        <f t="shared" si="939"/>
        <v>0</v>
      </c>
      <c r="BC1996" s="115">
        <f t="shared" si="945"/>
        <v>0</v>
      </c>
      <c r="BD1996" s="116">
        <f t="shared" si="940"/>
        <v>0</v>
      </c>
      <c r="BE1996" s="120">
        <f t="shared" si="946"/>
        <v>0</v>
      </c>
      <c r="BF1996" s="115">
        <f t="shared" si="947"/>
        <v>0</v>
      </c>
      <c r="BG1996" s="116">
        <f t="shared" si="941"/>
        <v>0</v>
      </c>
      <c r="BH1996" s="120">
        <f t="shared" si="948"/>
        <v>0</v>
      </c>
      <c r="BI1996" s="115">
        <f t="shared" si="949"/>
        <v>0</v>
      </c>
      <c r="BJ1996" s="116">
        <f t="shared" si="942"/>
        <v>0</v>
      </c>
      <c r="BK1996" s="120">
        <f t="shared" si="950"/>
        <v>0</v>
      </c>
      <c r="BL1996" s="120">
        <f t="shared" si="951"/>
        <v>0</v>
      </c>
      <c r="BN1996" s="375">
        <f t="shared" si="943"/>
        <v>0</v>
      </c>
      <c r="BP1996" s="380"/>
      <c r="DH1996" s="102"/>
    </row>
    <row r="1997" spans="1:112" hidden="1">
      <c r="A1997" s="110"/>
      <c r="B1997" s="786"/>
      <c r="C1997" s="786"/>
      <c r="D1997" s="786"/>
      <c r="E1997" s="786"/>
      <c r="F1997" s="786"/>
      <c r="G1997" s="786"/>
      <c r="H1997" s="786"/>
      <c r="I1997" s="786"/>
      <c r="J1997" s="786"/>
      <c r="K1997" s="786"/>
      <c r="L1997" s="786"/>
      <c r="M1997" s="786"/>
      <c r="N1997" s="786"/>
      <c r="O1997" s="786"/>
      <c r="P1997" s="786"/>
      <c r="Q1997" s="786"/>
      <c r="R1997" s="787"/>
      <c r="S1997" s="787"/>
      <c r="T1997" s="788"/>
      <c r="U1997" s="787"/>
      <c r="V1997" s="787"/>
      <c r="W1997" s="783"/>
      <c r="X1997" s="789"/>
      <c r="Y1997" s="789"/>
      <c r="Z1997" s="781"/>
      <c r="AA1997" s="782"/>
      <c r="AB1997" s="783"/>
      <c r="AC1997" s="781"/>
      <c r="AD1997" s="782"/>
      <c r="AE1997" s="783"/>
      <c r="AF1997" s="784">
        <f t="shared" si="944"/>
        <v>0</v>
      </c>
      <c r="AG1997" s="784"/>
      <c r="AH1997" s="784"/>
      <c r="AI1997" s="784"/>
      <c r="AJ1997" s="784">
        <f t="shared" si="932"/>
        <v>0</v>
      </c>
      <c r="AK1997" s="784"/>
      <c r="AL1997" s="784"/>
      <c r="AM1997" s="784"/>
      <c r="AN1997" s="784">
        <f t="shared" si="933"/>
        <v>0</v>
      </c>
      <c r="AO1997" s="784"/>
      <c r="AP1997" s="784"/>
      <c r="AQ1997" s="784"/>
      <c r="AR1997" s="363"/>
      <c r="AS1997" s="785">
        <f t="shared" si="934"/>
        <v>0</v>
      </c>
      <c r="AT1997" s="785"/>
      <c r="AU1997" s="785"/>
      <c r="AV1997" s="785"/>
      <c r="AW1997" s="785">
        <f t="shared" si="935"/>
        <v>0</v>
      </c>
      <c r="AX1997" s="91"/>
      <c r="AY1997" s="116">
        <f t="shared" si="936"/>
        <v>0</v>
      </c>
      <c r="AZ1997" s="116">
        <f t="shared" si="937"/>
        <v>0</v>
      </c>
      <c r="BA1997" s="116">
        <f t="shared" si="938"/>
        <v>0</v>
      </c>
      <c r="BB1997" s="116">
        <f t="shared" si="939"/>
        <v>0</v>
      </c>
      <c r="BC1997" s="115">
        <f t="shared" si="945"/>
        <v>0</v>
      </c>
      <c r="BD1997" s="116">
        <f t="shared" si="940"/>
        <v>0</v>
      </c>
      <c r="BE1997" s="120">
        <f t="shared" si="946"/>
        <v>0</v>
      </c>
      <c r="BF1997" s="115">
        <f t="shared" si="947"/>
        <v>0</v>
      </c>
      <c r="BG1997" s="116">
        <f t="shared" si="941"/>
        <v>0</v>
      </c>
      <c r="BH1997" s="120">
        <f t="shared" si="948"/>
        <v>0</v>
      </c>
      <c r="BI1997" s="115">
        <f t="shared" si="949"/>
        <v>0</v>
      </c>
      <c r="BJ1997" s="116">
        <f t="shared" si="942"/>
        <v>0</v>
      </c>
      <c r="BK1997" s="120">
        <f t="shared" si="950"/>
        <v>0</v>
      </c>
      <c r="BL1997" s="120">
        <f t="shared" si="951"/>
        <v>0</v>
      </c>
      <c r="BN1997" s="375">
        <f t="shared" si="943"/>
        <v>0</v>
      </c>
      <c r="BP1997" s="380"/>
      <c r="DH1997" s="102"/>
    </row>
    <row r="1998" spans="1:112" hidden="1">
      <c r="A1998" s="110"/>
      <c r="B1998" s="786"/>
      <c r="C1998" s="786"/>
      <c r="D1998" s="786"/>
      <c r="E1998" s="786"/>
      <c r="F1998" s="786"/>
      <c r="G1998" s="786"/>
      <c r="H1998" s="786"/>
      <c r="I1998" s="786"/>
      <c r="J1998" s="786"/>
      <c r="K1998" s="786"/>
      <c r="L1998" s="786"/>
      <c r="M1998" s="786"/>
      <c r="N1998" s="786"/>
      <c r="O1998" s="786"/>
      <c r="P1998" s="786"/>
      <c r="Q1998" s="786"/>
      <c r="R1998" s="787"/>
      <c r="S1998" s="787"/>
      <c r="T1998" s="788"/>
      <c r="U1998" s="787"/>
      <c r="V1998" s="787"/>
      <c r="W1998" s="783"/>
      <c r="X1998" s="789"/>
      <c r="Y1998" s="789"/>
      <c r="Z1998" s="781"/>
      <c r="AA1998" s="782"/>
      <c r="AB1998" s="783"/>
      <c r="AC1998" s="781"/>
      <c r="AD1998" s="782"/>
      <c r="AE1998" s="783"/>
      <c r="AF1998" s="784">
        <f t="shared" si="944"/>
        <v>0</v>
      </c>
      <c r="AG1998" s="784"/>
      <c r="AH1998" s="784"/>
      <c r="AI1998" s="784"/>
      <c r="AJ1998" s="784">
        <f t="shared" si="932"/>
        <v>0</v>
      </c>
      <c r="AK1998" s="784"/>
      <c r="AL1998" s="784"/>
      <c r="AM1998" s="784"/>
      <c r="AN1998" s="784">
        <f t="shared" si="933"/>
        <v>0</v>
      </c>
      <c r="AO1998" s="784"/>
      <c r="AP1998" s="784"/>
      <c r="AQ1998" s="784"/>
      <c r="AR1998" s="363"/>
      <c r="AS1998" s="785">
        <f t="shared" si="934"/>
        <v>0</v>
      </c>
      <c r="AT1998" s="785"/>
      <c r="AU1998" s="785"/>
      <c r="AV1998" s="785"/>
      <c r="AW1998" s="785">
        <f t="shared" si="935"/>
        <v>0</v>
      </c>
      <c r="AX1998" s="91"/>
      <c r="AY1998" s="116">
        <f t="shared" si="936"/>
        <v>0</v>
      </c>
      <c r="AZ1998" s="116">
        <f t="shared" si="937"/>
        <v>0</v>
      </c>
      <c r="BA1998" s="116">
        <f t="shared" si="938"/>
        <v>0</v>
      </c>
      <c r="BB1998" s="116">
        <f t="shared" si="939"/>
        <v>0</v>
      </c>
      <c r="BC1998" s="115">
        <f t="shared" si="945"/>
        <v>0</v>
      </c>
      <c r="BD1998" s="116">
        <f t="shared" si="940"/>
        <v>0</v>
      </c>
      <c r="BE1998" s="120">
        <f t="shared" si="946"/>
        <v>0</v>
      </c>
      <c r="BF1998" s="115">
        <f t="shared" si="947"/>
        <v>0</v>
      </c>
      <c r="BG1998" s="116">
        <f t="shared" si="941"/>
        <v>0</v>
      </c>
      <c r="BH1998" s="120">
        <f t="shared" si="948"/>
        <v>0</v>
      </c>
      <c r="BI1998" s="115">
        <f t="shared" si="949"/>
        <v>0</v>
      </c>
      <c r="BJ1998" s="116">
        <f t="shared" si="942"/>
        <v>0</v>
      </c>
      <c r="BK1998" s="120">
        <f t="shared" si="950"/>
        <v>0</v>
      </c>
      <c r="BL1998" s="120">
        <f t="shared" si="951"/>
        <v>0</v>
      </c>
      <c r="BN1998" s="375">
        <f t="shared" si="943"/>
        <v>0</v>
      </c>
      <c r="BP1998" s="380"/>
      <c r="DH1998" s="102"/>
    </row>
    <row r="1999" spans="1:112" hidden="1">
      <c r="A1999" s="110"/>
      <c r="B1999" s="786"/>
      <c r="C1999" s="786"/>
      <c r="D1999" s="786"/>
      <c r="E1999" s="786"/>
      <c r="F1999" s="786"/>
      <c r="G1999" s="786"/>
      <c r="H1999" s="786"/>
      <c r="I1999" s="786"/>
      <c r="J1999" s="786"/>
      <c r="K1999" s="786"/>
      <c r="L1999" s="786"/>
      <c r="M1999" s="786"/>
      <c r="N1999" s="786"/>
      <c r="O1999" s="786"/>
      <c r="P1999" s="786"/>
      <c r="Q1999" s="786"/>
      <c r="R1999" s="787"/>
      <c r="S1999" s="787"/>
      <c r="T1999" s="788"/>
      <c r="U1999" s="787"/>
      <c r="V1999" s="787"/>
      <c r="W1999" s="783"/>
      <c r="X1999" s="789"/>
      <c r="Y1999" s="789"/>
      <c r="Z1999" s="781"/>
      <c r="AA1999" s="782"/>
      <c r="AB1999" s="783"/>
      <c r="AC1999" s="781"/>
      <c r="AD1999" s="782"/>
      <c r="AE1999" s="783"/>
      <c r="AF1999" s="784">
        <f t="shared" si="944"/>
        <v>0</v>
      </c>
      <c r="AG1999" s="784"/>
      <c r="AH1999" s="784"/>
      <c r="AI1999" s="784"/>
      <c r="AJ1999" s="784">
        <f t="shared" si="932"/>
        <v>0</v>
      </c>
      <c r="AK1999" s="784"/>
      <c r="AL1999" s="784"/>
      <c r="AM1999" s="784"/>
      <c r="AN1999" s="784">
        <f t="shared" si="933"/>
        <v>0</v>
      </c>
      <c r="AO1999" s="784"/>
      <c r="AP1999" s="784"/>
      <c r="AQ1999" s="784"/>
      <c r="AR1999" s="363"/>
      <c r="AS1999" s="785">
        <f t="shared" si="934"/>
        <v>0</v>
      </c>
      <c r="AT1999" s="785"/>
      <c r="AU1999" s="785"/>
      <c r="AV1999" s="785"/>
      <c r="AW1999" s="785">
        <f t="shared" si="935"/>
        <v>0</v>
      </c>
      <c r="AX1999" s="91"/>
      <c r="AY1999" s="116">
        <f t="shared" si="936"/>
        <v>0</v>
      </c>
      <c r="AZ1999" s="116">
        <f t="shared" si="937"/>
        <v>0</v>
      </c>
      <c r="BA1999" s="116">
        <f t="shared" si="938"/>
        <v>0</v>
      </c>
      <c r="BB1999" s="116">
        <f t="shared" si="939"/>
        <v>0</v>
      </c>
      <c r="BC1999" s="115">
        <f t="shared" si="945"/>
        <v>0</v>
      </c>
      <c r="BD1999" s="116">
        <f t="shared" si="940"/>
        <v>0</v>
      </c>
      <c r="BE1999" s="120">
        <f t="shared" si="946"/>
        <v>0</v>
      </c>
      <c r="BF1999" s="115">
        <f t="shared" si="947"/>
        <v>0</v>
      </c>
      <c r="BG1999" s="116">
        <f t="shared" si="941"/>
        <v>0</v>
      </c>
      <c r="BH1999" s="120">
        <f t="shared" si="948"/>
        <v>0</v>
      </c>
      <c r="BI1999" s="115">
        <f t="shared" si="949"/>
        <v>0</v>
      </c>
      <c r="BJ1999" s="116">
        <f t="shared" si="942"/>
        <v>0</v>
      </c>
      <c r="BK1999" s="120">
        <f t="shared" si="950"/>
        <v>0</v>
      </c>
      <c r="BL1999" s="120">
        <f t="shared" si="951"/>
        <v>0</v>
      </c>
      <c r="BN1999" s="375">
        <f t="shared" si="943"/>
        <v>0</v>
      </c>
      <c r="BP1999" s="380"/>
      <c r="DH1999" s="102"/>
    </row>
    <row r="2000" spans="1:112" hidden="1">
      <c r="A2000" s="110"/>
      <c r="B2000" s="786"/>
      <c r="C2000" s="786"/>
      <c r="D2000" s="786"/>
      <c r="E2000" s="786"/>
      <c r="F2000" s="786"/>
      <c r="G2000" s="786"/>
      <c r="H2000" s="786"/>
      <c r="I2000" s="786"/>
      <c r="J2000" s="786"/>
      <c r="K2000" s="786"/>
      <c r="L2000" s="786"/>
      <c r="M2000" s="786"/>
      <c r="N2000" s="786"/>
      <c r="O2000" s="786"/>
      <c r="P2000" s="786"/>
      <c r="Q2000" s="786"/>
      <c r="R2000" s="787"/>
      <c r="S2000" s="787"/>
      <c r="T2000" s="788"/>
      <c r="U2000" s="787"/>
      <c r="V2000" s="787"/>
      <c r="W2000" s="783"/>
      <c r="X2000" s="789"/>
      <c r="Y2000" s="789"/>
      <c r="Z2000" s="781"/>
      <c r="AA2000" s="782"/>
      <c r="AB2000" s="783"/>
      <c r="AC2000" s="781"/>
      <c r="AD2000" s="782"/>
      <c r="AE2000" s="783"/>
      <c r="AF2000" s="784">
        <f t="shared" si="944"/>
        <v>0</v>
      </c>
      <c r="AG2000" s="784"/>
      <c r="AH2000" s="784"/>
      <c r="AI2000" s="784"/>
      <c r="AJ2000" s="784">
        <f t="shared" si="932"/>
        <v>0</v>
      </c>
      <c r="AK2000" s="784"/>
      <c r="AL2000" s="784"/>
      <c r="AM2000" s="784"/>
      <c r="AN2000" s="784">
        <f t="shared" si="933"/>
        <v>0</v>
      </c>
      <c r="AO2000" s="784"/>
      <c r="AP2000" s="784"/>
      <c r="AQ2000" s="784"/>
      <c r="AR2000" s="363"/>
      <c r="AS2000" s="785">
        <f t="shared" si="934"/>
        <v>0</v>
      </c>
      <c r="AT2000" s="785"/>
      <c r="AU2000" s="785"/>
      <c r="AV2000" s="785"/>
      <c r="AW2000" s="785">
        <f t="shared" si="935"/>
        <v>0</v>
      </c>
      <c r="AX2000" s="91"/>
      <c r="AY2000" s="116">
        <f t="shared" si="936"/>
        <v>0</v>
      </c>
      <c r="AZ2000" s="116">
        <f t="shared" si="937"/>
        <v>0</v>
      </c>
      <c r="BA2000" s="116">
        <f t="shared" si="938"/>
        <v>0</v>
      </c>
      <c r="BB2000" s="116">
        <f t="shared" si="939"/>
        <v>0</v>
      </c>
      <c r="BC2000" s="115">
        <f t="shared" si="945"/>
        <v>0</v>
      </c>
      <c r="BD2000" s="116">
        <f t="shared" si="940"/>
        <v>0</v>
      </c>
      <c r="BE2000" s="120">
        <f t="shared" si="946"/>
        <v>0</v>
      </c>
      <c r="BF2000" s="115">
        <f t="shared" si="947"/>
        <v>0</v>
      </c>
      <c r="BG2000" s="116">
        <f t="shared" si="941"/>
        <v>0</v>
      </c>
      <c r="BH2000" s="120">
        <f t="shared" si="948"/>
        <v>0</v>
      </c>
      <c r="BI2000" s="115">
        <f t="shared" si="949"/>
        <v>0</v>
      </c>
      <c r="BJ2000" s="116">
        <f t="shared" si="942"/>
        <v>0</v>
      </c>
      <c r="BK2000" s="120">
        <f t="shared" si="950"/>
        <v>0</v>
      </c>
      <c r="BL2000" s="120">
        <f t="shared" si="951"/>
        <v>0</v>
      </c>
      <c r="BN2000" s="375">
        <f t="shared" si="943"/>
        <v>0</v>
      </c>
      <c r="BP2000" s="380"/>
      <c r="DH2000" s="102"/>
    </row>
    <row r="2001" spans="1:112" hidden="1">
      <c r="A2001" s="110"/>
      <c r="B2001" s="786"/>
      <c r="C2001" s="786"/>
      <c r="D2001" s="786"/>
      <c r="E2001" s="786"/>
      <c r="F2001" s="786"/>
      <c r="G2001" s="786"/>
      <c r="H2001" s="786"/>
      <c r="I2001" s="786"/>
      <c r="J2001" s="786"/>
      <c r="K2001" s="786"/>
      <c r="L2001" s="786"/>
      <c r="M2001" s="786"/>
      <c r="N2001" s="786"/>
      <c r="O2001" s="786"/>
      <c r="P2001" s="786"/>
      <c r="Q2001" s="786"/>
      <c r="R2001" s="787"/>
      <c r="S2001" s="787"/>
      <c r="T2001" s="788"/>
      <c r="U2001" s="787"/>
      <c r="V2001" s="787"/>
      <c r="W2001" s="783"/>
      <c r="X2001" s="789"/>
      <c r="Y2001" s="789"/>
      <c r="Z2001" s="781"/>
      <c r="AA2001" s="782"/>
      <c r="AB2001" s="783"/>
      <c r="AC2001" s="781"/>
      <c r="AD2001" s="782"/>
      <c r="AE2001" s="783"/>
      <c r="AF2001" s="784">
        <f t="shared" si="944"/>
        <v>0</v>
      </c>
      <c r="AG2001" s="784"/>
      <c r="AH2001" s="784"/>
      <c r="AI2001" s="784"/>
      <c r="AJ2001" s="784">
        <f t="shared" si="932"/>
        <v>0</v>
      </c>
      <c r="AK2001" s="784"/>
      <c r="AL2001" s="784"/>
      <c r="AM2001" s="784"/>
      <c r="AN2001" s="784">
        <f t="shared" si="933"/>
        <v>0</v>
      </c>
      <c r="AO2001" s="784"/>
      <c r="AP2001" s="784"/>
      <c r="AQ2001" s="784"/>
      <c r="AR2001" s="363"/>
      <c r="AS2001" s="785">
        <f t="shared" si="934"/>
        <v>0</v>
      </c>
      <c r="AT2001" s="785"/>
      <c r="AU2001" s="785"/>
      <c r="AV2001" s="785"/>
      <c r="AW2001" s="785">
        <f t="shared" si="935"/>
        <v>0</v>
      </c>
      <c r="AX2001" s="91"/>
      <c r="AY2001" s="116">
        <f t="shared" si="936"/>
        <v>0</v>
      </c>
      <c r="AZ2001" s="116">
        <f t="shared" si="937"/>
        <v>0</v>
      </c>
      <c r="BA2001" s="116">
        <f t="shared" si="938"/>
        <v>0</v>
      </c>
      <c r="BB2001" s="116">
        <f t="shared" si="939"/>
        <v>0</v>
      </c>
      <c r="BC2001" s="115">
        <f t="shared" si="945"/>
        <v>0</v>
      </c>
      <c r="BD2001" s="116">
        <f t="shared" si="940"/>
        <v>0</v>
      </c>
      <c r="BE2001" s="120">
        <f t="shared" si="946"/>
        <v>0</v>
      </c>
      <c r="BF2001" s="115">
        <f t="shared" si="947"/>
        <v>0</v>
      </c>
      <c r="BG2001" s="116">
        <f t="shared" si="941"/>
        <v>0</v>
      </c>
      <c r="BH2001" s="120">
        <f t="shared" si="948"/>
        <v>0</v>
      </c>
      <c r="BI2001" s="115">
        <f t="shared" si="949"/>
        <v>0</v>
      </c>
      <c r="BJ2001" s="116">
        <f t="shared" si="942"/>
        <v>0</v>
      </c>
      <c r="BK2001" s="120">
        <f t="shared" si="950"/>
        <v>0</v>
      </c>
      <c r="BL2001" s="120">
        <f t="shared" si="951"/>
        <v>0</v>
      </c>
      <c r="BN2001" s="375">
        <f t="shared" si="943"/>
        <v>0</v>
      </c>
      <c r="BP2001" s="380"/>
      <c r="DH2001" s="102"/>
    </row>
    <row r="2002" spans="1:112" hidden="1">
      <c r="A2002" s="110"/>
      <c r="B2002" s="786"/>
      <c r="C2002" s="786"/>
      <c r="D2002" s="786"/>
      <c r="E2002" s="786"/>
      <c r="F2002" s="786"/>
      <c r="G2002" s="786"/>
      <c r="H2002" s="786"/>
      <c r="I2002" s="786"/>
      <c r="J2002" s="786"/>
      <c r="K2002" s="786"/>
      <c r="L2002" s="786"/>
      <c r="M2002" s="786"/>
      <c r="N2002" s="786"/>
      <c r="O2002" s="786"/>
      <c r="P2002" s="786"/>
      <c r="Q2002" s="786"/>
      <c r="R2002" s="787"/>
      <c r="S2002" s="787"/>
      <c r="T2002" s="788"/>
      <c r="U2002" s="787"/>
      <c r="V2002" s="787"/>
      <c r="W2002" s="783"/>
      <c r="X2002" s="789"/>
      <c r="Y2002" s="789"/>
      <c r="Z2002" s="781"/>
      <c r="AA2002" s="782"/>
      <c r="AB2002" s="783"/>
      <c r="AC2002" s="781"/>
      <c r="AD2002" s="782"/>
      <c r="AE2002" s="783"/>
      <c r="AF2002" s="784">
        <f t="shared" si="944"/>
        <v>0</v>
      </c>
      <c r="AG2002" s="784"/>
      <c r="AH2002" s="784"/>
      <c r="AI2002" s="784"/>
      <c r="AJ2002" s="784">
        <f t="shared" si="932"/>
        <v>0</v>
      </c>
      <c r="AK2002" s="784"/>
      <c r="AL2002" s="784"/>
      <c r="AM2002" s="784"/>
      <c r="AN2002" s="784">
        <f t="shared" si="933"/>
        <v>0</v>
      </c>
      <c r="AO2002" s="784"/>
      <c r="AP2002" s="784"/>
      <c r="AQ2002" s="784"/>
      <c r="AR2002" s="363"/>
      <c r="AS2002" s="785">
        <f t="shared" si="934"/>
        <v>0</v>
      </c>
      <c r="AT2002" s="785"/>
      <c r="AU2002" s="785"/>
      <c r="AV2002" s="785"/>
      <c r="AW2002" s="785">
        <f t="shared" si="935"/>
        <v>0</v>
      </c>
      <c r="AX2002" s="91"/>
      <c r="AY2002" s="116">
        <f t="shared" si="936"/>
        <v>0</v>
      </c>
      <c r="AZ2002" s="116">
        <f t="shared" si="937"/>
        <v>0</v>
      </c>
      <c r="BA2002" s="116">
        <f t="shared" si="938"/>
        <v>0</v>
      </c>
      <c r="BB2002" s="116">
        <f t="shared" si="939"/>
        <v>0</v>
      </c>
      <c r="BC2002" s="115">
        <f t="shared" si="945"/>
        <v>0</v>
      </c>
      <c r="BD2002" s="116">
        <f t="shared" si="940"/>
        <v>0</v>
      </c>
      <c r="BE2002" s="120">
        <f t="shared" si="946"/>
        <v>0</v>
      </c>
      <c r="BF2002" s="115">
        <f t="shared" si="947"/>
        <v>0</v>
      </c>
      <c r="BG2002" s="116">
        <f t="shared" si="941"/>
        <v>0</v>
      </c>
      <c r="BH2002" s="120">
        <f t="shared" si="948"/>
        <v>0</v>
      </c>
      <c r="BI2002" s="115">
        <f t="shared" si="949"/>
        <v>0</v>
      </c>
      <c r="BJ2002" s="116">
        <f t="shared" si="942"/>
        <v>0</v>
      </c>
      <c r="BK2002" s="120">
        <f t="shared" si="950"/>
        <v>0</v>
      </c>
      <c r="BL2002" s="120">
        <f t="shared" si="951"/>
        <v>0</v>
      </c>
      <c r="BN2002" s="375">
        <f t="shared" si="943"/>
        <v>0</v>
      </c>
      <c r="BP2002" s="380"/>
      <c r="DH2002" s="102"/>
    </row>
    <row r="2003" spans="1:112" hidden="1">
      <c r="A2003" s="110"/>
      <c r="B2003" s="786"/>
      <c r="C2003" s="786"/>
      <c r="D2003" s="786"/>
      <c r="E2003" s="786"/>
      <c r="F2003" s="786"/>
      <c r="G2003" s="786"/>
      <c r="H2003" s="786"/>
      <c r="I2003" s="786"/>
      <c r="J2003" s="786"/>
      <c r="K2003" s="786"/>
      <c r="L2003" s="786"/>
      <c r="M2003" s="786"/>
      <c r="N2003" s="786"/>
      <c r="O2003" s="786"/>
      <c r="P2003" s="786"/>
      <c r="Q2003" s="786"/>
      <c r="R2003" s="787"/>
      <c r="S2003" s="787"/>
      <c r="T2003" s="788"/>
      <c r="U2003" s="787"/>
      <c r="V2003" s="787"/>
      <c r="W2003" s="783"/>
      <c r="X2003" s="789"/>
      <c r="Y2003" s="789"/>
      <c r="Z2003" s="781"/>
      <c r="AA2003" s="782"/>
      <c r="AB2003" s="783"/>
      <c r="AC2003" s="781"/>
      <c r="AD2003" s="782"/>
      <c r="AE2003" s="783"/>
      <c r="AF2003" s="784">
        <f t="shared" si="944"/>
        <v>0</v>
      </c>
      <c r="AG2003" s="784"/>
      <c r="AH2003" s="784"/>
      <c r="AI2003" s="784"/>
      <c r="AJ2003" s="784">
        <f t="shared" si="932"/>
        <v>0</v>
      </c>
      <c r="AK2003" s="784"/>
      <c r="AL2003" s="784"/>
      <c r="AM2003" s="784"/>
      <c r="AN2003" s="784">
        <f t="shared" si="933"/>
        <v>0</v>
      </c>
      <c r="AO2003" s="784"/>
      <c r="AP2003" s="784"/>
      <c r="AQ2003" s="784"/>
      <c r="AR2003" s="363"/>
      <c r="AS2003" s="785">
        <f t="shared" si="934"/>
        <v>0</v>
      </c>
      <c r="AT2003" s="785"/>
      <c r="AU2003" s="785"/>
      <c r="AV2003" s="785"/>
      <c r="AW2003" s="785">
        <f t="shared" si="935"/>
        <v>0</v>
      </c>
      <c r="AX2003" s="91"/>
      <c r="AY2003" s="116">
        <f t="shared" si="936"/>
        <v>0</v>
      </c>
      <c r="AZ2003" s="116">
        <f t="shared" si="937"/>
        <v>0</v>
      </c>
      <c r="BA2003" s="116">
        <f t="shared" si="938"/>
        <v>0</v>
      </c>
      <c r="BB2003" s="116">
        <f t="shared" si="939"/>
        <v>0</v>
      </c>
      <c r="BC2003" s="115">
        <f t="shared" si="945"/>
        <v>0</v>
      </c>
      <c r="BD2003" s="116">
        <f t="shared" si="940"/>
        <v>0</v>
      </c>
      <c r="BE2003" s="120">
        <f t="shared" si="946"/>
        <v>0</v>
      </c>
      <c r="BF2003" s="115">
        <f t="shared" si="947"/>
        <v>0</v>
      </c>
      <c r="BG2003" s="116">
        <f t="shared" si="941"/>
        <v>0</v>
      </c>
      <c r="BH2003" s="120">
        <f t="shared" si="948"/>
        <v>0</v>
      </c>
      <c r="BI2003" s="115">
        <f t="shared" si="949"/>
        <v>0</v>
      </c>
      <c r="BJ2003" s="116">
        <f t="shared" si="942"/>
        <v>0</v>
      </c>
      <c r="BK2003" s="120">
        <f t="shared" si="950"/>
        <v>0</v>
      </c>
      <c r="BL2003" s="120">
        <f t="shared" si="951"/>
        <v>0</v>
      </c>
      <c r="BN2003" s="375">
        <f t="shared" si="943"/>
        <v>0</v>
      </c>
      <c r="BP2003" s="380"/>
      <c r="DH2003" s="102"/>
    </row>
    <row r="2004" spans="1:112" hidden="1">
      <c r="A2004" s="110"/>
      <c r="B2004" s="786"/>
      <c r="C2004" s="786"/>
      <c r="D2004" s="786"/>
      <c r="E2004" s="786"/>
      <c r="F2004" s="786"/>
      <c r="G2004" s="786"/>
      <c r="H2004" s="786"/>
      <c r="I2004" s="786"/>
      <c r="J2004" s="786"/>
      <c r="K2004" s="786"/>
      <c r="L2004" s="786"/>
      <c r="M2004" s="786"/>
      <c r="N2004" s="786"/>
      <c r="O2004" s="786"/>
      <c r="P2004" s="786"/>
      <c r="Q2004" s="786"/>
      <c r="R2004" s="787"/>
      <c r="S2004" s="787"/>
      <c r="T2004" s="788"/>
      <c r="U2004" s="787"/>
      <c r="V2004" s="787"/>
      <c r="W2004" s="783"/>
      <c r="X2004" s="789"/>
      <c r="Y2004" s="789"/>
      <c r="Z2004" s="781"/>
      <c r="AA2004" s="782"/>
      <c r="AB2004" s="783"/>
      <c r="AC2004" s="781"/>
      <c r="AD2004" s="782"/>
      <c r="AE2004" s="783"/>
      <c r="AF2004" s="784">
        <f t="shared" si="944"/>
        <v>0</v>
      </c>
      <c r="AG2004" s="784"/>
      <c r="AH2004" s="784"/>
      <c r="AI2004" s="784"/>
      <c r="AJ2004" s="784">
        <f t="shared" si="932"/>
        <v>0</v>
      </c>
      <c r="AK2004" s="784"/>
      <c r="AL2004" s="784"/>
      <c r="AM2004" s="784"/>
      <c r="AN2004" s="784">
        <f t="shared" si="933"/>
        <v>0</v>
      </c>
      <c r="AO2004" s="784"/>
      <c r="AP2004" s="784"/>
      <c r="AQ2004" s="784"/>
      <c r="AR2004" s="363"/>
      <c r="AS2004" s="785">
        <f t="shared" si="934"/>
        <v>0</v>
      </c>
      <c r="AT2004" s="785"/>
      <c r="AU2004" s="785"/>
      <c r="AV2004" s="785"/>
      <c r="AW2004" s="785">
        <f t="shared" si="935"/>
        <v>0</v>
      </c>
      <c r="AX2004" s="91"/>
      <c r="AY2004" s="116">
        <f t="shared" si="936"/>
        <v>0</v>
      </c>
      <c r="AZ2004" s="116">
        <f t="shared" si="937"/>
        <v>0</v>
      </c>
      <c r="BA2004" s="116">
        <f t="shared" si="938"/>
        <v>0</v>
      </c>
      <c r="BB2004" s="116">
        <f t="shared" si="939"/>
        <v>0</v>
      </c>
      <c r="BC2004" s="115">
        <f t="shared" si="945"/>
        <v>0</v>
      </c>
      <c r="BD2004" s="116">
        <f t="shared" si="940"/>
        <v>0</v>
      </c>
      <c r="BE2004" s="120">
        <f t="shared" si="946"/>
        <v>0</v>
      </c>
      <c r="BF2004" s="115">
        <f t="shared" si="947"/>
        <v>0</v>
      </c>
      <c r="BG2004" s="116">
        <f t="shared" si="941"/>
        <v>0</v>
      </c>
      <c r="BH2004" s="120">
        <f t="shared" si="948"/>
        <v>0</v>
      </c>
      <c r="BI2004" s="115">
        <f t="shared" si="949"/>
        <v>0</v>
      </c>
      <c r="BJ2004" s="116">
        <f t="shared" si="942"/>
        <v>0</v>
      </c>
      <c r="BK2004" s="120">
        <f t="shared" si="950"/>
        <v>0</v>
      </c>
      <c r="BL2004" s="120">
        <f t="shared" si="951"/>
        <v>0</v>
      </c>
      <c r="BN2004" s="375">
        <f t="shared" si="943"/>
        <v>0</v>
      </c>
      <c r="BP2004" s="380"/>
      <c r="DH2004" s="102"/>
    </row>
    <row r="2005" spans="1:112" hidden="1">
      <c r="A2005" s="110"/>
      <c r="B2005" s="786"/>
      <c r="C2005" s="786"/>
      <c r="D2005" s="786"/>
      <c r="E2005" s="786"/>
      <c r="F2005" s="786"/>
      <c r="G2005" s="786"/>
      <c r="H2005" s="786"/>
      <c r="I2005" s="786"/>
      <c r="J2005" s="786"/>
      <c r="K2005" s="786"/>
      <c r="L2005" s="786"/>
      <c r="M2005" s="786"/>
      <c r="N2005" s="786"/>
      <c r="O2005" s="786"/>
      <c r="P2005" s="786"/>
      <c r="Q2005" s="786"/>
      <c r="R2005" s="787"/>
      <c r="S2005" s="787"/>
      <c r="T2005" s="788"/>
      <c r="U2005" s="787"/>
      <c r="V2005" s="787"/>
      <c r="W2005" s="783"/>
      <c r="X2005" s="789"/>
      <c r="Y2005" s="789"/>
      <c r="Z2005" s="781"/>
      <c r="AA2005" s="782"/>
      <c r="AB2005" s="783"/>
      <c r="AC2005" s="781"/>
      <c r="AD2005" s="782"/>
      <c r="AE2005" s="783"/>
      <c r="AF2005" s="784">
        <f t="shared" si="944"/>
        <v>0</v>
      </c>
      <c r="AG2005" s="784"/>
      <c r="AH2005" s="784"/>
      <c r="AI2005" s="784"/>
      <c r="AJ2005" s="784">
        <f t="shared" si="932"/>
        <v>0</v>
      </c>
      <c r="AK2005" s="784"/>
      <c r="AL2005" s="784"/>
      <c r="AM2005" s="784"/>
      <c r="AN2005" s="784">
        <f t="shared" si="933"/>
        <v>0</v>
      </c>
      <c r="AO2005" s="784"/>
      <c r="AP2005" s="784"/>
      <c r="AQ2005" s="784"/>
      <c r="AR2005" s="363"/>
      <c r="AS2005" s="785">
        <f t="shared" si="934"/>
        <v>0</v>
      </c>
      <c r="AT2005" s="785"/>
      <c r="AU2005" s="785"/>
      <c r="AV2005" s="785"/>
      <c r="AW2005" s="785">
        <f t="shared" si="935"/>
        <v>0</v>
      </c>
      <c r="AX2005" s="91"/>
      <c r="AY2005" s="116">
        <f t="shared" si="936"/>
        <v>0</v>
      </c>
      <c r="AZ2005" s="116">
        <f t="shared" si="937"/>
        <v>0</v>
      </c>
      <c r="BA2005" s="116">
        <f t="shared" si="938"/>
        <v>0</v>
      </c>
      <c r="BB2005" s="116">
        <f t="shared" si="939"/>
        <v>0</v>
      </c>
      <c r="BC2005" s="115">
        <f t="shared" si="945"/>
        <v>0</v>
      </c>
      <c r="BD2005" s="116">
        <f t="shared" si="940"/>
        <v>0</v>
      </c>
      <c r="BE2005" s="120">
        <f t="shared" si="946"/>
        <v>0</v>
      </c>
      <c r="BF2005" s="115">
        <f t="shared" si="947"/>
        <v>0</v>
      </c>
      <c r="BG2005" s="116">
        <f t="shared" si="941"/>
        <v>0</v>
      </c>
      <c r="BH2005" s="120">
        <f t="shared" si="948"/>
        <v>0</v>
      </c>
      <c r="BI2005" s="115">
        <f t="shared" si="949"/>
        <v>0</v>
      </c>
      <c r="BJ2005" s="116">
        <f t="shared" si="942"/>
        <v>0</v>
      </c>
      <c r="BK2005" s="120">
        <f t="shared" si="950"/>
        <v>0</v>
      </c>
      <c r="BL2005" s="120">
        <f t="shared" si="951"/>
        <v>0</v>
      </c>
      <c r="BN2005" s="375">
        <f t="shared" si="943"/>
        <v>0</v>
      </c>
      <c r="BP2005" s="380"/>
      <c r="DH2005" s="102"/>
    </row>
    <row r="2006" spans="1:112" hidden="1">
      <c r="A2006" s="110"/>
      <c r="B2006" s="786"/>
      <c r="C2006" s="786"/>
      <c r="D2006" s="786"/>
      <c r="E2006" s="786"/>
      <c r="F2006" s="786"/>
      <c r="G2006" s="786"/>
      <c r="H2006" s="786"/>
      <c r="I2006" s="786"/>
      <c r="J2006" s="786"/>
      <c r="K2006" s="786"/>
      <c r="L2006" s="786"/>
      <c r="M2006" s="786"/>
      <c r="N2006" s="786"/>
      <c r="O2006" s="786"/>
      <c r="P2006" s="786"/>
      <c r="Q2006" s="786"/>
      <c r="R2006" s="787"/>
      <c r="S2006" s="787"/>
      <c r="T2006" s="788"/>
      <c r="U2006" s="787"/>
      <c r="V2006" s="787"/>
      <c r="W2006" s="783"/>
      <c r="X2006" s="789"/>
      <c r="Y2006" s="789"/>
      <c r="Z2006" s="781"/>
      <c r="AA2006" s="782"/>
      <c r="AB2006" s="783"/>
      <c r="AC2006" s="781"/>
      <c r="AD2006" s="782"/>
      <c r="AE2006" s="783"/>
      <c r="AF2006" s="784">
        <f t="shared" si="944"/>
        <v>0</v>
      </c>
      <c r="AG2006" s="784"/>
      <c r="AH2006" s="784"/>
      <c r="AI2006" s="784"/>
      <c r="AJ2006" s="784">
        <f t="shared" si="932"/>
        <v>0</v>
      </c>
      <c r="AK2006" s="784"/>
      <c r="AL2006" s="784"/>
      <c r="AM2006" s="784"/>
      <c r="AN2006" s="784">
        <f t="shared" si="933"/>
        <v>0</v>
      </c>
      <c r="AO2006" s="784"/>
      <c r="AP2006" s="784"/>
      <c r="AQ2006" s="784"/>
      <c r="AR2006" s="363"/>
      <c r="AS2006" s="785">
        <f t="shared" si="934"/>
        <v>0</v>
      </c>
      <c r="AT2006" s="785"/>
      <c r="AU2006" s="785"/>
      <c r="AV2006" s="785"/>
      <c r="AW2006" s="785">
        <f t="shared" si="935"/>
        <v>0</v>
      </c>
      <c r="AX2006" s="91"/>
      <c r="AY2006" s="116">
        <f t="shared" si="936"/>
        <v>0</v>
      </c>
      <c r="AZ2006" s="116">
        <f t="shared" si="937"/>
        <v>0</v>
      </c>
      <c r="BA2006" s="116">
        <f t="shared" si="938"/>
        <v>0</v>
      </c>
      <c r="BB2006" s="116">
        <f t="shared" si="939"/>
        <v>0</v>
      </c>
      <c r="BC2006" s="115">
        <f t="shared" si="945"/>
        <v>0</v>
      </c>
      <c r="BD2006" s="116">
        <f t="shared" si="940"/>
        <v>0</v>
      </c>
      <c r="BE2006" s="120">
        <f t="shared" si="946"/>
        <v>0</v>
      </c>
      <c r="BF2006" s="115">
        <f t="shared" si="947"/>
        <v>0</v>
      </c>
      <c r="BG2006" s="116">
        <f t="shared" si="941"/>
        <v>0</v>
      </c>
      <c r="BH2006" s="120">
        <f t="shared" si="948"/>
        <v>0</v>
      </c>
      <c r="BI2006" s="115">
        <f t="shared" si="949"/>
        <v>0</v>
      </c>
      <c r="BJ2006" s="116">
        <f t="shared" si="942"/>
        <v>0</v>
      </c>
      <c r="BK2006" s="120">
        <f t="shared" si="950"/>
        <v>0</v>
      </c>
      <c r="BL2006" s="120">
        <f t="shared" si="951"/>
        <v>0</v>
      </c>
      <c r="BN2006" s="375">
        <f t="shared" si="943"/>
        <v>0</v>
      </c>
      <c r="BP2006" s="380"/>
      <c r="DH2006" s="102"/>
    </row>
    <row r="2007" spans="1:112" hidden="1">
      <c r="A2007" s="110"/>
      <c r="B2007" s="786"/>
      <c r="C2007" s="786"/>
      <c r="D2007" s="786"/>
      <c r="E2007" s="786"/>
      <c r="F2007" s="786"/>
      <c r="G2007" s="786"/>
      <c r="H2007" s="786"/>
      <c r="I2007" s="786"/>
      <c r="J2007" s="786"/>
      <c r="K2007" s="786"/>
      <c r="L2007" s="786"/>
      <c r="M2007" s="786"/>
      <c r="N2007" s="786"/>
      <c r="O2007" s="786"/>
      <c r="P2007" s="786"/>
      <c r="Q2007" s="786"/>
      <c r="R2007" s="787"/>
      <c r="S2007" s="787"/>
      <c r="T2007" s="788"/>
      <c r="U2007" s="787"/>
      <c r="V2007" s="787"/>
      <c r="W2007" s="783"/>
      <c r="X2007" s="789"/>
      <c r="Y2007" s="789"/>
      <c r="Z2007" s="781"/>
      <c r="AA2007" s="782"/>
      <c r="AB2007" s="783"/>
      <c r="AC2007" s="781"/>
      <c r="AD2007" s="782"/>
      <c r="AE2007" s="783"/>
      <c r="AF2007" s="784">
        <f t="shared" si="944"/>
        <v>0</v>
      </c>
      <c r="AG2007" s="784"/>
      <c r="AH2007" s="784"/>
      <c r="AI2007" s="784"/>
      <c r="AJ2007" s="784">
        <f t="shared" si="932"/>
        <v>0</v>
      </c>
      <c r="AK2007" s="784"/>
      <c r="AL2007" s="784"/>
      <c r="AM2007" s="784"/>
      <c r="AN2007" s="784">
        <f t="shared" si="933"/>
        <v>0</v>
      </c>
      <c r="AO2007" s="784"/>
      <c r="AP2007" s="784"/>
      <c r="AQ2007" s="784"/>
      <c r="AR2007" s="363"/>
      <c r="AS2007" s="785">
        <f t="shared" si="934"/>
        <v>0</v>
      </c>
      <c r="AT2007" s="785"/>
      <c r="AU2007" s="785"/>
      <c r="AV2007" s="785"/>
      <c r="AW2007" s="785">
        <f t="shared" si="935"/>
        <v>0</v>
      </c>
      <c r="AX2007" s="91"/>
      <c r="AY2007" s="116">
        <f t="shared" si="936"/>
        <v>0</v>
      </c>
      <c r="AZ2007" s="116">
        <f t="shared" si="937"/>
        <v>0</v>
      </c>
      <c r="BA2007" s="116">
        <f t="shared" si="938"/>
        <v>0</v>
      </c>
      <c r="BB2007" s="116">
        <f t="shared" si="939"/>
        <v>0</v>
      </c>
      <c r="BC2007" s="115">
        <f t="shared" si="945"/>
        <v>0</v>
      </c>
      <c r="BD2007" s="116">
        <f t="shared" si="940"/>
        <v>0</v>
      </c>
      <c r="BE2007" s="120">
        <f t="shared" si="946"/>
        <v>0</v>
      </c>
      <c r="BF2007" s="115">
        <f t="shared" si="947"/>
        <v>0</v>
      </c>
      <c r="BG2007" s="116">
        <f t="shared" si="941"/>
        <v>0</v>
      </c>
      <c r="BH2007" s="120">
        <f t="shared" si="948"/>
        <v>0</v>
      </c>
      <c r="BI2007" s="115">
        <f t="shared" si="949"/>
        <v>0</v>
      </c>
      <c r="BJ2007" s="116">
        <f t="shared" si="942"/>
        <v>0</v>
      </c>
      <c r="BK2007" s="120">
        <f t="shared" si="950"/>
        <v>0</v>
      </c>
      <c r="BL2007" s="120">
        <f t="shared" si="951"/>
        <v>0</v>
      </c>
      <c r="BN2007" s="375">
        <f t="shared" si="943"/>
        <v>0</v>
      </c>
      <c r="BP2007" s="380"/>
      <c r="DH2007" s="102"/>
    </row>
    <row r="2008" spans="1:112" hidden="1">
      <c r="A2008" s="110"/>
      <c r="B2008" s="786"/>
      <c r="C2008" s="786"/>
      <c r="D2008" s="786"/>
      <c r="E2008" s="786"/>
      <c r="F2008" s="786"/>
      <c r="G2008" s="786"/>
      <c r="H2008" s="786"/>
      <c r="I2008" s="786"/>
      <c r="J2008" s="786"/>
      <c r="K2008" s="786"/>
      <c r="L2008" s="786"/>
      <c r="M2008" s="786"/>
      <c r="N2008" s="786"/>
      <c r="O2008" s="786"/>
      <c r="P2008" s="786"/>
      <c r="Q2008" s="786"/>
      <c r="R2008" s="787"/>
      <c r="S2008" s="787"/>
      <c r="T2008" s="788"/>
      <c r="U2008" s="787"/>
      <c r="V2008" s="787"/>
      <c r="W2008" s="783"/>
      <c r="X2008" s="789"/>
      <c r="Y2008" s="789"/>
      <c r="Z2008" s="781"/>
      <c r="AA2008" s="782"/>
      <c r="AB2008" s="783"/>
      <c r="AC2008" s="781"/>
      <c r="AD2008" s="782"/>
      <c r="AE2008" s="783"/>
      <c r="AF2008" s="784">
        <f t="shared" si="944"/>
        <v>0</v>
      </c>
      <c r="AG2008" s="784"/>
      <c r="AH2008" s="784"/>
      <c r="AI2008" s="784"/>
      <c r="AJ2008" s="784">
        <f t="shared" si="932"/>
        <v>0</v>
      </c>
      <c r="AK2008" s="784"/>
      <c r="AL2008" s="784"/>
      <c r="AM2008" s="784"/>
      <c r="AN2008" s="784">
        <f t="shared" si="933"/>
        <v>0</v>
      </c>
      <c r="AO2008" s="784"/>
      <c r="AP2008" s="784"/>
      <c r="AQ2008" s="784"/>
      <c r="AR2008" s="363"/>
      <c r="AS2008" s="785">
        <f t="shared" si="934"/>
        <v>0</v>
      </c>
      <c r="AT2008" s="785"/>
      <c r="AU2008" s="785"/>
      <c r="AV2008" s="785"/>
      <c r="AW2008" s="785">
        <f t="shared" si="935"/>
        <v>0</v>
      </c>
      <c r="AX2008" s="91"/>
      <c r="AY2008" s="116">
        <f t="shared" si="936"/>
        <v>0</v>
      </c>
      <c r="AZ2008" s="116">
        <f t="shared" si="937"/>
        <v>0</v>
      </c>
      <c r="BA2008" s="116">
        <f t="shared" si="938"/>
        <v>0</v>
      </c>
      <c r="BB2008" s="116">
        <f t="shared" si="939"/>
        <v>0</v>
      </c>
      <c r="BC2008" s="115">
        <f t="shared" si="945"/>
        <v>0</v>
      </c>
      <c r="BD2008" s="116">
        <f t="shared" si="940"/>
        <v>0</v>
      </c>
      <c r="BE2008" s="120">
        <f t="shared" si="946"/>
        <v>0</v>
      </c>
      <c r="BF2008" s="115">
        <f t="shared" si="947"/>
        <v>0</v>
      </c>
      <c r="BG2008" s="116">
        <f t="shared" si="941"/>
        <v>0</v>
      </c>
      <c r="BH2008" s="120">
        <f t="shared" si="948"/>
        <v>0</v>
      </c>
      <c r="BI2008" s="115">
        <f t="shared" si="949"/>
        <v>0</v>
      </c>
      <c r="BJ2008" s="116">
        <f t="shared" si="942"/>
        <v>0</v>
      </c>
      <c r="BK2008" s="120">
        <f t="shared" si="950"/>
        <v>0</v>
      </c>
      <c r="BL2008" s="120">
        <f t="shared" si="951"/>
        <v>0</v>
      </c>
      <c r="BN2008" s="375">
        <f t="shared" si="943"/>
        <v>0</v>
      </c>
      <c r="BP2008" s="380"/>
      <c r="DH2008" s="102"/>
    </row>
    <row r="2009" spans="1:112" hidden="1">
      <c r="A2009" s="110"/>
      <c r="B2009" s="786"/>
      <c r="C2009" s="786"/>
      <c r="D2009" s="786"/>
      <c r="E2009" s="786"/>
      <c r="F2009" s="786"/>
      <c r="G2009" s="786"/>
      <c r="H2009" s="786"/>
      <c r="I2009" s="786"/>
      <c r="J2009" s="786"/>
      <c r="K2009" s="786"/>
      <c r="L2009" s="786"/>
      <c r="M2009" s="786"/>
      <c r="N2009" s="786"/>
      <c r="O2009" s="786"/>
      <c r="P2009" s="786"/>
      <c r="Q2009" s="786"/>
      <c r="R2009" s="787"/>
      <c r="S2009" s="787"/>
      <c r="T2009" s="788"/>
      <c r="U2009" s="787"/>
      <c r="V2009" s="787"/>
      <c r="W2009" s="783"/>
      <c r="X2009" s="789"/>
      <c r="Y2009" s="789"/>
      <c r="Z2009" s="789"/>
      <c r="AA2009" s="789"/>
      <c r="AB2009" s="789"/>
      <c r="AC2009" s="781"/>
      <c r="AD2009" s="782"/>
      <c r="AE2009" s="783"/>
      <c r="AF2009" s="784">
        <f t="shared" si="944"/>
        <v>0</v>
      </c>
      <c r="AG2009" s="784"/>
      <c r="AH2009" s="784"/>
      <c r="AI2009" s="784"/>
      <c r="AJ2009" s="784">
        <f t="shared" si="932"/>
        <v>0</v>
      </c>
      <c r="AK2009" s="784"/>
      <c r="AL2009" s="784"/>
      <c r="AM2009" s="784"/>
      <c r="AN2009" s="784">
        <f t="shared" si="933"/>
        <v>0</v>
      </c>
      <c r="AO2009" s="784"/>
      <c r="AP2009" s="784"/>
      <c r="AQ2009" s="784"/>
      <c r="AR2009" s="363"/>
      <c r="AS2009" s="785">
        <f t="shared" si="934"/>
        <v>0</v>
      </c>
      <c r="AT2009" s="785"/>
      <c r="AU2009" s="785"/>
      <c r="AV2009" s="785"/>
      <c r="AW2009" s="785">
        <f t="shared" si="935"/>
        <v>0</v>
      </c>
      <c r="AX2009" s="91"/>
      <c r="AY2009" s="116">
        <f t="shared" si="936"/>
        <v>0</v>
      </c>
      <c r="AZ2009" s="116">
        <f t="shared" si="937"/>
        <v>0</v>
      </c>
      <c r="BA2009" s="116">
        <f t="shared" si="938"/>
        <v>0</v>
      </c>
      <c r="BB2009" s="116">
        <f t="shared" si="939"/>
        <v>0</v>
      </c>
      <c r="BC2009" s="115">
        <f t="shared" si="945"/>
        <v>0</v>
      </c>
      <c r="BD2009" s="116">
        <f t="shared" si="940"/>
        <v>0</v>
      </c>
      <c r="BE2009" s="120">
        <f t="shared" si="946"/>
        <v>0</v>
      </c>
      <c r="BF2009" s="115">
        <f t="shared" si="947"/>
        <v>0</v>
      </c>
      <c r="BG2009" s="116">
        <f t="shared" si="941"/>
        <v>0</v>
      </c>
      <c r="BH2009" s="120">
        <f t="shared" si="948"/>
        <v>0</v>
      </c>
      <c r="BI2009" s="115">
        <f t="shared" si="949"/>
        <v>0</v>
      </c>
      <c r="BJ2009" s="116">
        <f t="shared" si="942"/>
        <v>0</v>
      </c>
      <c r="BK2009" s="120">
        <f t="shared" si="950"/>
        <v>0</v>
      </c>
      <c r="BL2009" s="120">
        <f t="shared" si="951"/>
        <v>0</v>
      </c>
      <c r="BN2009" s="375">
        <f t="shared" si="943"/>
        <v>0</v>
      </c>
      <c r="BP2009" s="380"/>
      <c r="DH2009" s="102"/>
    </row>
    <row r="2010" spans="1:112" hidden="1">
      <c r="A2010" s="110"/>
      <c r="B2010" s="786"/>
      <c r="C2010" s="786"/>
      <c r="D2010" s="786"/>
      <c r="E2010" s="786"/>
      <c r="F2010" s="786"/>
      <c r="G2010" s="786"/>
      <c r="H2010" s="786"/>
      <c r="I2010" s="786"/>
      <c r="J2010" s="786"/>
      <c r="K2010" s="786"/>
      <c r="L2010" s="786"/>
      <c r="M2010" s="786"/>
      <c r="N2010" s="786"/>
      <c r="O2010" s="786"/>
      <c r="P2010" s="786"/>
      <c r="Q2010" s="786"/>
      <c r="R2010" s="787"/>
      <c r="S2010" s="787"/>
      <c r="T2010" s="788"/>
      <c r="U2010" s="787"/>
      <c r="V2010" s="787"/>
      <c r="W2010" s="783"/>
      <c r="X2010" s="789"/>
      <c r="Y2010" s="789"/>
      <c r="Z2010" s="789"/>
      <c r="AA2010" s="789"/>
      <c r="AB2010" s="789"/>
      <c r="AC2010" s="781"/>
      <c r="AD2010" s="782"/>
      <c r="AE2010" s="783"/>
      <c r="AF2010" s="784">
        <f t="shared" si="944"/>
        <v>0</v>
      </c>
      <c r="AG2010" s="784"/>
      <c r="AH2010" s="784"/>
      <c r="AI2010" s="784"/>
      <c r="AJ2010" s="784">
        <f t="shared" si="932"/>
        <v>0</v>
      </c>
      <c r="AK2010" s="784"/>
      <c r="AL2010" s="784"/>
      <c r="AM2010" s="784"/>
      <c r="AN2010" s="784">
        <f t="shared" si="933"/>
        <v>0</v>
      </c>
      <c r="AO2010" s="784"/>
      <c r="AP2010" s="784"/>
      <c r="AQ2010" s="784"/>
      <c r="AR2010" s="363"/>
      <c r="AS2010" s="785">
        <f t="shared" si="934"/>
        <v>0</v>
      </c>
      <c r="AT2010" s="785"/>
      <c r="AU2010" s="785"/>
      <c r="AV2010" s="785"/>
      <c r="AW2010" s="785">
        <f t="shared" si="935"/>
        <v>0</v>
      </c>
      <c r="AX2010" s="91"/>
      <c r="AY2010" s="116">
        <f t="shared" si="936"/>
        <v>0</v>
      </c>
      <c r="AZ2010" s="116">
        <f t="shared" si="937"/>
        <v>0</v>
      </c>
      <c r="BA2010" s="116">
        <f t="shared" si="938"/>
        <v>0</v>
      </c>
      <c r="BB2010" s="116">
        <f t="shared" si="939"/>
        <v>0</v>
      </c>
      <c r="BC2010" s="115">
        <f t="shared" si="945"/>
        <v>0</v>
      </c>
      <c r="BD2010" s="116">
        <f t="shared" si="940"/>
        <v>0</v>
      </c>
      <c r="BE2010" s="120">
        <f t="shared" si="946"/>
        <v>0</v>
      </c>
      <c r="BF2010" s="115">
        <f t="shared" si="947"/>
        <v>0</v>
      </c>
      <c r="BG2010" s="116">
        <f t="shared" si="941"/>
        <v>0</v>
      </c>
      <c r="BH2010" s="120">
        <f t="shared" si="948"/>
        <v>0</v>
      </c>
      <c r="BI2010" s="115">
        <f t="shared" si="949"/>
        <v>0</v>
      </c>
      <c r="BJ2010" s="116">
        <f t="shared" si="942"/>
        <v>0</v>
      </c>
      <c r="BK2010" s="120">
        <f t="shared" si="950"/>
        <v>0</v>
      </c>
      <c r="BL2010" s="120">
        <f t="shared" si="951"/>
        <v>0</v>
      </c>
      <c r="BN2010" s="375">
        <f t="shared" si="943"/>
        <v>0</v>
      </c>
      <c r="BP2010" s="380"/>
      <c r="DH2010" s="102"/>
    </row>
    <row r="2011" spans="1:112" hidden="1">
      <c r="A2011" s="110"/>
      <c r="B2011" s="786"/>
      <c r="C2011" s="786"/>
      <c r="D2011" s="786"/>
      <c r="E2011" s="786"/>
      <c r="F2011" s="786"/>
      <c r="G2011" s="786"/>
      <c r="H2011" s="786"/>
      <c r="I2011" s="786"/>
      <c r="J2011" s="786"/>
      <c r="K2011" s="786"/>
      <c r="L2011" s="786"/>
      <c r="M2011" s="786"/>
      <c r="N2011" s="786"/>
      <c r="O2011" s="786"/>
      <c r="P2011" s="786"/>
      <c r="Q2011" s="786"/>
      <c r="R2011" s="787"/>
      <c r="S2011" s="787"/>
      <c r="T2011" s="788"/>
      <c r="U2011" s="787"/>
      <c r="V2011" s="787"/>
      <c r="W2011" s="783"/>
      <c r="X2011" s="789"/>
      <c r="Y2011" s="789"/>
      <c r="Z2011" s="789"/>
      <c r="AA2011" s="789"/>
      <c r="AB2011" s="789"/>
      <c r="AC2011" s="781"/>
      <c r="AD2011" s="782"/>
      <c r="AE2011" s="783"/>
      <c r="AF2011" s="784">
        <f t="shared" si="944"/>
        <v>0</v>
      </c>
      <c r="AG2011" s="784"/>
      <c r="AH2011" s="784"/>
      <c r="AI2011" s="784"/>
      <c r="AJ2011" s="784">
        <f t="shared" si="932"/>
        <v>0</v>
      </c>
      <c r="AK2011" s="784"/>
      <c r="AL2011" s="784"/>
      <c r="AM2011" s="784"/>
      <c r="AN2011" s="784">
        <f t="shared" si="933"/>
        <v>0</v>
      </c>
      <c r="AO2011" s="784"/>
      <c r="AP2011" s="784"/>
      <c r="AQ2011" s="784"/>
      <c r="AR2011" s="363"/>
      <c r="AS2011" s="785">
        <f t="shared" si="934"/>
        <v>0</v>
      </c>
      <c r="AT2011" s="785"/>
      <c r="AU2011" s="785"/>
      <c r="AV2011" s="785"/>
      <c r="AW2011" s="785">
        <f t="shared" si="935"/>
        <v>0</v>
      </c>
      <c r="AX2011" s="91"/>
      <c r="AY2011" s="116">
        <f t="shared" si="936"/>
        <v>0</v>
      </c>
      <c r="AZ2011" s="116">
        <f t="shared" si="937"/>
        <v>0</v>
      </c>
      <c r="BA2011" s="116">
        <f t="shared" si="938"/>
        <v>0</v>
      </c>
      <c r="BB2011" s="116">
        <f t="shared" si="939"/>
        <v>0</v>
      </c>
      <c r="BC2011" s="115">
        <f t="shared" si="945"/>
        <v>0</v>
      </c>
      <c r="BD2011" s="116">
        <f t="shared" si="940"/>
        <v>0</v>
      </c>
      <c r="BE2011" s="120">
        <f t="shared" si="946"/>
        <v>0</v>
      </c>
      <c r="BF2011" s="115">
        <f t="shared" si="947"/>
        <v>0</v>
      </c>
      <c r="BG2011" s="116">
        <f t="shared" si="941"/>
        <v>0</v>
      </c>
      <c r="BH2011" s="120">
        <f t="shared" si="948"/>
        <v>0</v>
      </c>
      <c r="BI2011" s="115">
        <f t="shared" si="949"/>
        <v>0</v>
      </c>
      <c r="BJ2011" s="116">
        <f t="shared" si="942"/>
        <v>0</v>
      </c>
      <c r="BK2011" s="120">
        <f t="shared" si="950"/>
        <v>0</v>
      </c>
      <c r="BL2011" s="120">
        <f t="shared" si="951"/>
        <v>0</v>
      </c>
      <c r="BN2011" s="375">
        <f t="shared" si="943"/>
        <v>0</v>
      </c>
      <c r="BP2011" s="380"/>
      <c r="DH2011" s="102"/>
    </row>
    <row r="2012" spans="1:112" hidden="1">
      <c r="A2012" s="110"/>
      <c r="B2012" s="786"/>
      <c r="C2012" s="786"/>
      <c r="D2012" s="786"/>
      <c r="E2012" s="786"/>
      <c r="F2012" s="786"/>
      <c r="G2012" s="786"/>
      <c r="H2012" s="786"/>
      <c r="I2012" s="786"/>
      <c r="J2012" s="786"/>
      <c r="K2012" s="786"/>
      <c r="L2012" s="786"/>
      <c r="M2012" s="786"/>
      <c r="N2012" s="786"/>
      <c r="O2012" s="786"/>
      <c r="P2012" s="786"/>
      <c r="Q2012" s="786"/>
      <c r="R2012" s="787"/>
      <c r="S2012" s="787"/>
      <c r="T2012" s="788"/>
      <c r="U2012" s="787"/>
      <c r="V2012" s="787"/>
      <c r="W2012" s="783"/>
      <c r="X2012" s="789"/>
      <c r="Y2012" s="789"/>
      <c r="Z2012" s="789"/>
      <c r="AA2012" s="789"/>
      <c r="AB2012" s="789"/>
      <c r="AC2012" s="781"/>
      <c r="AD2012" s="782"/>
      <c r="AE2012" s="783"/>
      <c r="AF2012" s="784">
        <f t="shared" si="944"/>
        <v>0</v>
      </c>
      <c r="AG2012" s="784"/>
      <c r="AH2012" s="784"/>
      <c r="AI2012" s="784"/>
      <c r="AJ2012" s="784">
        <f t="shared" si="932"/>
        <v>0</v>
      </c>
      <c r="AK2012" s="784"/>
      <c r="AL2012" s="784"/>
      <c r="AM2012" s="784"/>
      <c r="AN2012" s="784">
        <f t="shared" si="933"/>
        <v>0</v>
      </c>
      <c r="AO2012" s="784"/>
      <c r="AP2012" s="784"/>
      <c r="AQ2012" s="784"/>
      <c r="AR2012" s="363"/>
      <c r="AS2012" s="785">
        <f t="shared" si="934"/>
        <v>0</v>
      </c>
      <c r="AT2012" s="785"/>
      <c r="AU2012" s="785"/>
      <c r="AV2012" s="785"/>
      <c r="AW2012" s="785">
        <f t="shared" si="935"/>
        <v>0</v>
      </c>
      <c r="AX2012" s="91"/>
      <c r="AY2012" s="116">
        <f t="shared" si="936"/>
        <v>0</v>
      </c>
      <c r="AZ2012" s="116">
        <f t="shared" si="937"/>
        <v>0</v>
      </c>
      <c r="BA2012" s="116">
        <f t="shared" si="938"/>
        <v>0</v>
      </c>
      <c r="BB2012" s="116">
        <f t="shared" si="939"/>
        <v>0</v>
      </c>
      <c r="BC2012" s="115">
        <f t="shared" si="945"/>
        <v>0</v>
      </c>
      <c r="BD2012" s="116">
        <f t="shared" si="940"/>
        <v>0</v>
      </c>
      <c r="BE2012" s="120">
        <f t="shared" si="946"/>
        <v>0</v>
      </c>
      <c r="BF2012" s="115">
        <f t="shared" si="947"/>
        <v>0</v>
      </c>
      <c r="BG2012" s="116">
        <f t="shared" si="941"/>
        <v>0</v>
      </c>
      <c r="BH2012" s="120">
        <f t="shared" si="948"/>
        <v>0</v>
      </c>
      <c r="BI2012" s="115">
        <f t="shared" si="949"/>
        <v>0</v>
      </c>
      <c r="BJ2012" s="116">
        <f t="shared" si="942"/>
        <v>0</v>
      </c>
      <c r="BK2012" s="120">
        <f t="shared" si="950"/>
        <v>0</v>
      </c>
      <c r="BL2012" s="120">
        <f t="shared" si="951"/>
        <v>0</v>
      </c>
      <c r="BN2012" s="375">
        <f t="shared" si="943"/>
        <v>0</v>
      </c>
      <c r="BP2012" s="380"/>
      <c r="DH2012" s="102"/>
    </row>
    <row r="2013" spans="1:112" hidden="1">
      <c r="A2013" s="110"/>
      <c r="B2013" s="786"/>
      <c r="C2013" s="786"/>
      <c r="D2013" s="786"/>
      <c r="E2013" s="786"/>
      <c r="F2013" s="786"/>
      <c r="G2013" s="786"/>
      <c r="H2013" s="786"/>
      <c r="I2013" s="786"/>
      <c r="J2013" s="786"/>
      <c r="K2013" s="786"/>
      <c r="L2013" s="786"/>
      <c r="M2013" s="786"/>
      <c r="N2013" s="786"/>
      <c r="O2013" s="786"/>
      <c r="P2013" s="786"/>
      <c r="Q2013" s="786"/>
      <c r="R2013" s="787"/>
      <c r="S2013" s="787"/>
      <c r="T2013" s="788"/>
      <c r="U2013" s="787"/>
      <c r="V2013" s="787"/>
      <c r="W2013" s="783"/>
      <c r="X2013" s="789"/>
      <c r="Y2013" s="789"/>
      <c r="Z2013" s="789"/>
      <c r="AA2013" s="789"/>
      <c r="AB2013" s="789"/>
      <c r="AC2013" s="781"/>
      <c r="AD2013" s="782"/>
      <c r="AE2013" s="783"/>
      <c r="AF2013" s="784">
        <f t="shared" si="944"/>
        <v>0</v>
      </c>
      <c r="AG2013" s="784"/>
      <c r="AH2013" s="784"/>
      <c r="AI2013" s="784"/>
      <c r="AJ2013" s="784">
        <f t="shared" si="932"/>
        <v>0</v>
      </c>
      <c r="AK2013" s="784"/>
      <c r="AL2013" s="784"/>
      <c r="AM2013" s="784"/>
      <c r="AN2013" s="784">
        <f t="shared" si="933"/>
        <v>0</v>
      </c>
      <c r="AO2013" s="784"/>
      <c r="AP2013" s="784"/>
      <c r="AQ2013" s="784"/>
      <c r="AR2013" s="363"/>
      <c r="AS2013" s="785">
        <f t="shared" si="934"/>
        <v>0</v>
      </c>
      <c r="AT2013" s="785"/>
      <c r="AU2013" s="785"/>
      <c r="AV2013" s="785"/>
      <c r="AW2013" s="785">
        <f t="shared" si="935"/>
        <v>0</v>
      </c>
      <c r="AX2013" s="91"/>
      <c r="AY2013" s="116">
        <f t="shared" si="936"/>
        <v>0</v>
      </c>
      <c r="AZ2013" s="116">
        <f t="shared" si="937"/>
        <v>0</v>
      </c>
      <c r="BA2013" s="116">
        <f t="shared" si="938"/>
        <v>0</v>
      </c>
      <c r="BB2013" s="116">
        <f t="shared" si="939"/>
        <v>0</v>
      </c>
      <c r="BC2013" s="115">
        <f t="shared" si="945"/>
        <v>0</v>
      </c>
      <c r="BD2013" s="116">
        <f t="shared" si="940"/>
        <v>0</v>
      </c>
      <c r="BE2013" s="120">
        <f t="shared" si="946"/>
        <v>0</v>
      </c>
      <c r="BF2013" s="115">
        <f t="shared" si="947"/>
        <v>0</v>
      </c>
      <c r="BG2013" s="116">
        <f t="shared" si="941"/>
        <v>0</v>
      </c>
      <c r="BH2013" s="120">
        <f t="shared" si="948"/>
        <v>0</v>
      </c>
      <c r="BI2013" s="115">
        <f t="shared" si="949"/>
        <v>0</v>
      </c>
      <c r="BJ2013" s="116">
        <f t="shared" si="942"/>
        <v>0</v>
      </c>
      <c r="BK2013" s="120">
        <f t="shared" si="950"/>
        <v>0</v>
      </c>
      <c r="BL2013" s="120">
        <f t="shared" si="951"/>
        <v>0</v>
      </c>
      <c r="BN2013" s="375">
        <f t="shared" si="943"/>
        <v>0</v>
      </c>
      <c r="BP2013" s="380"/>
      <c r="DH2013" s="102"/>
    </row>
    <row r="2014" spans="1:112" hidden="1">
      <c r="A2014" s="110"/>
      <c r="B2014" s="786"/>
      <c r="C2014" s="786"/>
      <c r="D2014" s="786"/>
      <c r="E2014" s="786"/>
      <c r="F2014" s="786"/>
      <c r="G2014" s="786"/>
      <c r="H2014" s="786"/>
      <c r="I2014" s="786"/>
      <c r="J2014" s="786"/>
      <c r="K2014" s="786"/>
      <c r="L2014" s="786"/>
      <c r="M2014" s="786"/>
      <c r="N2014" s="786"/>
      <c r="O2014" s="786"/>
      <c r="P2014" s="786"/>
      <c r="Q2014" s="786"/>
      <c r="R2014" s="787"/>
      <c r="S2014" s="787"/>
      <c r="T2014" s="788"/>
      <c r="U2014" s="787"/>
      <c r="V2014" s="787"/>
      <c r="W2014" s="783"/>
      <c r="X2014" s="789"/>
      <c r="Y2014" s="789"/>
      <c r="Z2014" s="789"/>
      <c r="AA2014" s="789"/>
      <c r="AB2014" s="789"/>
      <c r="AC2014" s="781"/>
      <c r="AD2014" s="782"/>
      <c r="AE2014" s="783"/>
      <c r="AF2014" s="784">
        <f t="shared" si="944"/>
        <v>0</v>
      </c>
      <c r="AG2014" s="784"/>
      <c r="AH2014" s="784"/>
      <c r="AI2014" s="784"/>
      <c r="AJ2014" s="784">
        <f t="shared" si="932"/>
        <v>0</v>
      </c>
      <c r="AK2014" s="784"/>
      <c r="AL2014" s="784"/>
      <c r="AM2014" s="784"/>
      <c r="AN2014" s="784">
        <f t="shared" si="933"/>
        <v>0</v>
      </c>
      <c r="AO2014" s="784"/>
      <c r="AP2014" s="784"/>
      <c r="AQ2014" s="784"/>
      <c r="AR2014" s="363"/>
      <c r="AS2014" s="785">
        <f t="shared" si="934"/>
        <v>0</v>
      </c>
      <c r="AT2014" s="785"/>
      <c r="AU2014" s="785"/>
      <c r="AV2014" s="785"/>
      <c r="AW2014" s="785">
        <f t="shared" si="935"/>
        <v>0</v>
      </c>
      <c r="AX2014" s="91"/>
      <c r="AY2014" s="116">
        <f t="shared" si="936"/>
        <v>0</v>
      </c>
      <c r="AZ2014" s="116">
        <f t="shared" si="937"/>
        <v>0</v>
      </c>
      <c r="BA2014" s="116">
        <f t="shared" si="938"/>
        <v>0</v>
      </c>
      <c r="BB2014" s="116">
        <f t="shared" si="939"/>
        <v>0</v>
      </c>
      <c r="BC2014" s="115">
        <f t="shared" si="945"/>
        <v>0</v>
      </c>
      <c r="BD2014" s="116">
        <f t="shared" si="940"/>
        <v>0</v>
      </c>
      <c r="BE2014" s="120">
        <f t="shared" si="946"/>
        <v>0</v>
      </c>
      <c r="BF2014" s="115">
        <f t="shared" si="947"/>
        <v>0</v>
      </c>
      <c r="BG2014" s="116">
        <f t="shared" si="941"/>
        <v>0</v>
      </c>
      <c r="BH2014" s="120">
        <f t="shared" si="948"/>
        <v>0</v>
      </c>
      <c r="BI2014" s="115">
        <f t="shared" si="949"/>
        <v>0</v>
      </c>
      <c r="BJ2014" s="116">
        <f t="shared" si="942"/>
        <v>0</v>
      </c>
      <c r="BK2014" s="120">
        <f t="shared" si="950"/>
        <v>0</v>
      </c>
      <c r="BL2014" s="120">
        <f t="shared" si="951"/>
        <v>0</v>
      </c>
      <c r="BN2014" s="375">
        <f t="shared" si="943"/>
        <v>0</v>
      </c>
      <c r="BP2014" s="380"/>
      <c r="DH2014" s="102"/>
    </row>
    <row r="2015" spans="1:112" hidden="1">
      <c r="A2015" s="110"/>
      <c r="B2015" s="786"/>
      <c r="C2015" s="786"/>
      <c r="D2015" s="786"/>
      <c r="E2015" s="786"/>
      <c r="F2015" s="786"/>
      <c r="G2015" s="786"/>
      <c r="H2015" s="786"/>
      <c r="I2015" s="786"/>
      <c r="J2015" s="786"/>
      <c r="K2015" s="786"/>
      <c r="L2015" s="786"/>
      <c r="M2015" s="786"/>
      <c r="N2015" s="786"/>
      <c r="O2015" s="786"/>
      <c r="P2015" s="786"/>
      <c r="Q2015" s="786"/>
      <c r="R2015" s="787"/>
      <c r="S2015" s="787"/>
      <c r="T2015" s="788"/>
      <c r="U2015" s="787"/>
      <c r="V2015" s="787"/>
      <c r="W2015" s="783"/>
      <c r="X2015" s="789"/>
      <c r="Y2015" s="789"/>
      <c r="Z2015" s="789"/>
      <c r="AA2015" s="789"/>
      <c r="AB2015" s="789"/>
      <c r="AC2015" s="781"/>
      <c r="AD2015" s="782"/>
      <c r="AE2015" s="783"/>
      <c r="AF2015" s="784">
        <f t="shared" si="944"/>
        <v>0</v>
      </c>
      <c r="AG2015" s="784"/>
      <c r="AH2015" s="784"/>
      <c r="AI2015" s="784"/>
      <c r="AJ2015" s="784">
        <f t="shared" si="932"/>
        <v>0</v>
      </c>
      <c r="AK2015" s="784"/>
      <c r="AL2015" s="784"/>
      <c r="AM2015" s="784"/>
      <c r="AN2015" s="784">
        <f t="shared" si="933"/>
        <v>0</v>
      </c>
      <c r="AO2015" s="784"/>
      <c r="AP2015" s="784"/>
      <c r="AQ2015" s="784"/>
      <c r="AR2015" s="363"/>
      <c r="AS2015" s="785">
        <f t="shared" si="934"/>
        <v>0</v>
      </c>
      <c r="AT2015" s="785"/>
      <c r="AU2015" s="785"/>
      <c r="AV2015" s="785"/>
      <c r="AW2015" s="785">
        <f t="shared" si="935"/>
        <v>0</v>
      </c>
      <c r="AX2015" s="91"/>
      <c r="AY2015" s="116">
        <f t="shared" si="936"/>
        <v>0</v>
      </c>
      <c r="AZ2015" s="116">
        <f t="shared" si="937"/>
        <v>0</v>
      </c>
      <c r="BA2015" s="116">
        <f t="shared" si="938"/>
        <v>0</v>
      </c>
      <c r="BB2015" s="116">
        <f t="shared" si="939"/>
        <v>0</v>
      </c>
      <c r="BC2015" s="115">
        <f t="shared" si="945"/>
        <v>0</v>
      </c>
      <c r="BD2015" s="116">
        <f t="shared" si="940"/>
        <v>0</v>
      </c>
      <c r="BE2015" s="120">
        <f t="shared" si="946"/>
        <v>0</v>
      </c>
      <c r="BF2015" s="115">
        <f t="shared" si="947"/>
        <v>0</v>
      </c>
      <c r="BG2015" s="116">
        <f t="shared" si="941"/>
        <v>0</v>
      </c>
      <c r="BH2015" s="120">
        <f t="shared" si="948"/>
        <v>0</v>
      </c>
      <c r="BI2015" s="115">
        <f t="shared" si="949"/>
        <v>0</v>
      </c>
      <c r="BJ2015" s="116">
        <f t="shared" si="942"/>
        <v>0</v>
      </c>
      <c r="BK2015" s="120">
        <f t="shared" si="950"/>
        <v>0</v>
      </c>
      <c r="BL2015" s="120">
        <f t="shared" si="951"/>
        <v>0</v>
      </c>
      <c r="BN2015" s="375">
        <f t="shared" si="943"/>
        <v>0</v>
      </c>
      <c r="BP2015" s="380"/>
      <c r="DH2015" s="102"/>
    </row>
    <row r="2016" spans="1:112" hidden="1">
      <c r="A2016" s="110"/>
      <c r="B2016" s="786"/>
      <c r="C2016" s="786"/>
      <c r="D2016" s="786"/>
      <c r="E2016" s="786"/>
      <c r="F2016" s="786"/>
      <c r="G2016" s="786"/>
      <c r="H2016" s="786"/>
      <c r="I2016" s="786"/>
      <c r="J2016" s="786"/>
      <c r="K2016" s="786"/>
      <c r="L2016" s="786"/>
      <c r="M2016" s="786"/>
      <c r="N2016" s="786"/>
      <c r="O2016" s="786"/>
      <c r="P2016" s="786"/>
      <c r="Q2016" s="786"/>
      <c r="R2016" s="787"/>
      <c r="S2016" s="787"/>
      <c r="T2016" s="788"/>
      <c r="U2016" s="787"/>
      <c r="V2016" s="787"/>
      <c r="W2016" s="783"/>
      <c r="X2016" s="789"/>
      <c r="Y2016" s="789"/>
      <c r="Z2016" s="789"/>
      <c r="AA2016" s="789"/>
      <c r="AB2016" s="789"/>
      <c r="AC2016" s="781"/>
      <c r="AD2016" s="782"/>
      <c r="AE2016" s="783"/>
      <c r="AF2016" s="784">
        <f t="shared" si="944"/>
        <v>0</v>
      </c>
      <c r="AG2016" s="784"/>
      <c r="AH2016" s="784"/>
      <c r="AI2016" s="784"/>
      <c r="AJ2016" s="784">
        <f t="shared" si="932"/>
        <v>0</v>
      </c>
      <c r="AK2016" s="784"/>
      <c r="AL2016" s="784"/>
      <c r="AM2016" s="784"/>
      <c r="AN2016" s="784">
        <f t="shared" si="933"/>
        <v>0</v>
      </c>
      <c r="AO2016" s="784"/>
      <c r="AP2016" s="784"/>
      <c r="AQ2016" s="784"/>
      <c r="AR2016" s="363"/>
      <c r="AS2016" s="785">
        <f t="shared" si="934"/>
        <v>0</v>
      </c>
      <c r="AT2016" s="785"/>
      <c r="AU2016" s="785"/>
      <c r="AV2016" s="785"/>
      <c r="AW2016" s="785">
        <f t="shared" si="935"/>
        <v>0</v>
      </c>
      <c r="AX2016" s="91"/>
      <c r="AY2016" s="116">
        <f t="shared" si="936"/>
        <v>0</v>
      </c>
      <c r="AZ2016" s="116">
        <f t="shared" si="937"/>
        <v>0</v>
      </c>
      <c r="BA2016" s="116">
        <f t="shared" si="938"/>
        <v>0</v>
      </c>
      <c r="BB2016" s="116">
        <f t="shared" si="939"/>
        <v>0</v>
      </c>
      <c r="BC2016" s="115">
        <f t="shared" si="945"/>
        <v>0</v>
      </c>
      <c r="BD2016" s="116">
        <f t="shared" si="940"/>
        <v>0</v>
      </c>
      <c r="BE2016" s="120">
        <f t="shared" si="946"/>
        <v>0</v>
      </c>
      <c r="BF2016" s="115">
        <f t="shared" si="947"/>
        <v>0</v>
      </c>
      <c r="BG2016" s="116">
        <f t="shared" si="941"/>
        <v>0</v>
      </c>
      <c r="BH2016" s="120">
        <f t="shared" si="948"/>
        <v>0</v>
      </c>
      <c r="BI2016" s="115">
        <f t="shared" si="949"/>
        <v>0</v>
      </c>
      <c r="BJ2016" s="116">
        <f t="shared" si="942"/>
        <v>0</v>
      </c>
      <c r="BK2016" s="120">
        <f t="shared" si="950"/>
        <v>0</v>
      </c>
      <c r="BL2016" s="120">
        <f t="shared" si="951"/>
        <v>0</v>
      </c>
      <c r="BN2016" s="375">
        <f t="shared" si="943"/>
        <v>0</v>
      </c>
      <c r="BP2016" s="380"/>
      <c r="DH2016" s="102"/>
    </row>
    <row r="2017" spans="1:112" hidden="1">
      <c r="A2017" s="110"/>
      <c r="B2017" s="786"/>
      <c r="C2017" s="786"/>
      <c r="D2017" s="786"/>
      <c r="E2017" s="786"/>
      <c r="F2017" s="786"/>
      <c r="G2017" s="786"/>
      <c r="H2017" s="786"/>
      <c r="I2017" s="786"/>
      <c r="J2017" s="786"/>
      <c r="K2017" s="786"/>
      <c r="L2017" s="786"/>
      <c r="M2017" s="786"/>
      <c r="N2017" s="786"/>
      <c r="O2017" s="786"/>
      <c r="P2017" s="786"/>
      <c r="Q2017" s="786"/>
      <c r="R2017" s="787"/>
      <c r="S2017" s="787"/>
      <c r="T2017" s="788"/>
      <c r="U2017" s="787"/>
      <c r="V2017" s="787"/>
      <c r="W2017" s="783"/>
      <c r="X2017" s="789"/>
      <c r="Y2017" s="789"/>
      <c r="Z2017" s="789"/>
      <c r="AA2017" s="789"/>
      <c r="AB2017" s="789"/>
      <c r="AC2017" s="781"/>
      <c r="AD2017" s="782"/>
      <c r="AE2017" s="783"/>
      <c r="AF2017" s="784">
        <f t="shared" si="944"/>
        <v>0</v>
      </c>
      <c r="AG2017" s="784"/>
      <c r="AH2017" s="784"/>
      <c r="AI2017" s="784"/>
      <c r="AJ2017" s="784">
        <f t="shared" si="932"/>
        <v>0</v>
      </c>
      <c r="AK2017" s="784"/>
      <c r="AL2017" s="784"/>
      <c r="AM2017" s="784"/>
      <c r="AN2017" s="784">
        <f t="shared" si="933"/>
        <v>0</v>
      </c>
      <c r="AO2017" s="784"/>
      <c r="AP2017" s="784"/>
      <c r="AQ2017" s="784"/>
      <c r="AR2017" s="363"/>
      <c r="AS2017" s="785">
        <f t="shared" si="934"/>
        <v>0</v>
      </c>
      <c r="AT2017" s="785"/>
      <c r="AU2017" s="785"/>
      <c r="AV2017" s="785"/>
      <c r="AW2017" s="785">
        <f t="shared" si="935"/>
        <v>0</v>
      </c>
      <c r="AX2017" s="91"/>
      <c r="AY2017" s="116">
        <f t="shared" si="936"/>
        <v>0</v>
      </c>
      <c r="AZ2017" s="116">
        <f t="shared" si="937"/>
        <v>0</v>
      </c>
      <c r="BA2017" s="116">
        <f t="shared" si="938"/>
        <v>0</v>
      </c>
      <c r="BB2017" s="116">
        <f t="shared" si="939"/>
        <v>0</v>
      </c>
      <c r="BC2017" s="115">
        <f t="shared" si="945"/>
        <v>0</v>
      </c>
      <c r="BD2017" s="116">
        <f t="shared" si="940"/>
        <v>0</v>
      </c>
      <c r="BE2017" s="120">
        <f t="shared" si="946"/>
        <v>0</v>
      </c>
      <c r="BF2017" s="115">
        <f t="shared" si="947"/>
        <v>0</v>
      </c>
      <c r="BG2017" s="116">
        <f t="shared" si="941"/>
        <v>0</v>
      </c>
      <c r="BH2017" s="120">
        <f t="shared" si="948"/>
        <v>0</v>
      </c>
      <c r="BI2017" s="115">
        <f t="shared" si="949"/>
        <v>0</v>
      </c>
      <c r="BJ2017" s="116">
        <f t="shared" si="942"/>
        <v>0</v>
      </c>
      <c r="BK2017" s="120">
        <f t="shared" si="950"/>
        <v>0</v>
      </c>
      <c r="BL2017" s="120">
        <f t="shared" si="951"/>
        <v>0</v>
      </c>
      <c r="BN2017" s="375">
        <f t="shared" si="943"/>
        <v>0</v>
      </c>
      <c r="BP2017" s="380"/>
      <c r="DH2017" s="102"/>
    </row>
    <row r="2018" spans="1:112" hidden="1">
      <c r="A2018" s="110"/>
      <c r="B2018" s="786"/>
      <c r="C2018" s="786"/>
      <c r="D2018" s="786"/>
      <c r="E2018" s="786"/>
      <c r="F2018" s="786"/>
      <c r="G2018" s="786"/>
      <c r="H2018" s="786"/>
      <c r="I2018" s="786"/>
      <c r="J2018" s="786"/>
      <c r="K2018" s="786"/>
      <c r="L2018" s="786"/>
      <c r="M2018" s="786"/>
      <c r="N2018" s="786"/>
      <c r="O2018" s="786"/>
      <c r="P2018" s="786"/>
      <c r="Q2018" s="786"/>
      <c r="R2018" s="787"/>
      <c r="S2018" s="787"/>
      <c r="T2018" s="788"/>
      <c r="U2018" s="787"/>
      <c r="V2018" s="787"/>
      <c r="W2018" s="783"/>
      <c r="X2018" s="789"/>
      <c r="Y2018" s="789"/>
      <c r="Z2018" s="789"/>
      <c r="AA2018" s="789"/>
      <c r="AB2018" s="789"/>
      <c r="AC2018" s="781"/>
      <c r="AD2018" s="782"/>
      <c r="AE2018" s="783"/>
      <c r="AF2018" s="784">
        <f t="shared" si="944"/>
        <v>0</v>
      </c>
      <c r="AG2018" s="784"/>
      <c r="AH2018" s="784"/>
      <c r="AI2018" s="784"/>
      <c r="AJ2018" s="784">
        <f t="shared" si="932"/>
        <v>0</v>
      </c>
      <c r="AK2018" s="784"/>
      <c r="AL2018" s="784"/>
      <c r="AM2018" s="784"/>
      <c r="AN2018" s="784">
        <f t="shared" si="933"/>
        <v>0</v>
      </c>
      <c r="AO2018" s="784"/>
      <c r="AP2018" s="784"/>
      <c r="AQ2018" s="784"/>
      <c r="AR2018" s="363"/>
      <c r="AS2018" s="785">
        <f t="shared" si="934"/>
        <v>0</v>
      </c>
      <c r="AT2018" s="785"/>
      <c r="AU2018" s="785"/>
      <c r="AV2018" s="785"/>
      <c r="AW2018" s="785">
        <f t="shared" si="935"/>
        <v>0</v>
      </c>
      <c r="AX2018" s="91"/>
      <c r="AY2018" s="116">
        <f t="shared" si="936"/>
        <v>0</v>
      </c>
      <c r="AZ2018" s="116">
        <f t="shared" si="937"/>
        <v>0</v>
      </c>
      <c r="BA2018" s="116">
        <f t="shared" si="938"/>
        <v>0</v>
      </c>
      <c r="BB2018" s="116">
        <f t="shared" si="939"/>
        <v>0</v>
      </c>
      <c r="BC2018" s="115">
        <f t="shared" si="945"/>
        <v>0</v>
      </c>
      <c r="BD2018" s="116">
        <f t="shared" si="940"/>
        <v>0</v>
      </c>
      <c r="BE2018" s="120">
        <f t="shared" si="946"/>
        <v>0</v>
      </c>
      <c r="BF2018" s="115">
        <f t="shared" si="947"/>
        <v>0</v>
      </c>
      <c r="BG2018" s="116">
        <f t="shared" si="941"/>
        <v>0</v>
      </c>
      <c r="BH2018" s="120">
        <f t="shared" si="948"/>
        <v>0</v>
      </c>
      <c r="BI2018" s="115">
        <f t="shared" si="949"/>
        <v>0</v>
      </c>
      <c r="BJ2018" s="116">
        <f t="shared" si="942"/>
        <v>0</v>
      </c>
      <c r="BK2018" s="120">
        <f t="shared" si="950"/>
        <v>0</v>
      </c>
      <c r="BL2018" s="120">
        <f t="shared" si="951"/>
        <v>0</v>
      </c>
      <c r="BN2018" s="375">
        <f t="shared" si="943"/>
        <v>0</v>
      </c>
      <c r="BP2018" s="380"/>
      <c r="DH2018" s="102"/>
    </row>
    <row r="2019" spans="1:112" hidden="1">
      <c r="A2019" s="110"/>
      <c r="B2019" s="786"/>
      <c r="C2019" s="786"/>
      <c r="D2019" s="786"/>
      <c r="E2019" s="786"/>
      <c r="F2019" s="786"/>
      <c r="G2019" s="786"/>
      <c r="H2019" s="786"/>
      <c r="I2019" s="786"/>
      <c r="J2019" s="786"/>
      <c r="K2019" s="786"/>
      <c r="L2019" s="786"/>
      <c r="M2019" s="786"/>
      <c r="N2019" s="786"/>
      <c r="O2019" s="786"/>
      <c r="P2019" s="786"/>
      <c r="Q2019" s="786"/>
      <c r="R2019" s="787"/>
      <c r="S2019" s="787"/>
      <c r="T2019" s="788"/>
      <c r="U2019" s="787"/>
      <c r="V2019" s="787"/>
      <c r="W2019" s="783"/>
      <c r="X2019" s="789"/>
      <c r="Y2019" s="789"/>
      <c r="Z2019" s="789"/>
      <c r="AA2019" s="789"/>
      <c r="AB2019" s="789"/>
      <c r="AC2019" s="781"/>
      <c r="AD2019" s="782"/>
      <c r="AE2019" s="783"/>
      <c r="AF2019" s="784">
        <f t="shared" si="944"/>
        <v>0</v>
      </c>
      <c r="AG2019" s="784"/>
      <c r="AH2019" s="784"/>
      <c r="AI2019" s="784"/>
      <c r="AJ2019" s="784">
        <f t="shared" si="932"/>
        <v>0</v>
      </c>
      <c r="AK2019" s="784"/>
      <c r="AL2019" s="784"/>
      <c r="AM2019" s="784"/>
      <c r="AN2019" s="784">
        <f t="shared" si="933"/>
        <v>0</v>
      </c>
      <c r="AO2019" s="784"/>
      <c r="AP2019" s="784"/>
      <c r="AQ2019" s="784"/>
      <c r="AR2019" s="363"/>
      <c r="AS2019" s="785">
        <f t="shared" si="934"/>
        <v>0</v>
      </c>
      <c r="AT2019" s="785"/>
      <c r="AU2019" s="785"/>
      <c r="AV2019" s="785"/>
      <c r="AW2019" s="785">
        <f t="shared" si="935"/>
        <v>0</v>
      </c>
      <c r="AX2019" s="91"/>
      <c r="AY2019" s="116">
        <f t="shared" si="936"/>
        <v>0</v>
      </c>
      <c r="AZ2019" s="116">
        <f t="shared" si="937"/>
        <v>0</v>
      </c>
      <c r="BA2019" s="116">
        <f t="shared" si="938"/>
        <v>0</v>
      </c>
      <c r="BB2019" s="116">
        <f t="shared" si="939"/>
        <v>0</v>
      </c>
      <c r="BC2019" s="115">
        <f t="shared" si="945"/>
        <v>0</v>
      </c>
      <c r="BD2019" s="116">
        <f t="shared" si="940"/>
        <v>0</v>
      </c>
      <c r="BE2019" s="120">
        <f t="shared" si="946"/>
        <v>0</v>
      </c>
      <c r="BF2019" s="115">
        <f t="shared" si="947"/>
        <v>0</v>
      </c>
      <c r="BG2019" s="116">
        <f t="shared" si="941"/>
        <v>0</v>
      </c>
      <c r="BH2019" s="120">
        <f t="shared" si="948"/>
        <v>0</v>
      </c>
      <c r="BI2019" s="115">
        <f t="shared" si="949"/>
        <v>0</v>
      </c>
      <c r="BJ2019" s="116">
        <f t="shared" si="942"/>
        <v>0</v>
      </c>
      <c r="BK2019" s="120">
        <f t="shared" si="950"/>
        <v>0</v>
      </c>
      <c r="BL2019" s="120">
        <f t="shared" si="951"/>
        <v>0</v>
      </c>
      <c r="BN2019" s="375">
        <f t="shared" si="943"/>
        <v>0</v>
      </c>
      <c r="BP2019" s="380"/>
      <c r="DH2019" s="102"/>
    </row>
    <row r="2020" spans="1:112" hidden="1">
      <c r="A2020" s="110"/>
      <c r="B2020" s="786"/>
      <c r="C2020" s="786"/>
      <c r="D2020" s="786"/>
      <c r="E2020" s="786"/>
      <c r="F2020" s="786"/>
      <c r="G2020" s="786"/>
      <c r="H2020" s="786"/>
      <c r="I2020" s="786"/>
      <c r="J2020" s="786"/>
      <c r="K2020" s="786"/>
      <c r="L2020" s="786"/>
      <c r="M2020" s="786"/>
      <c r="N2020" s="786"/>
      <c r="O2020" s="786"/>
      <c r="P2020" s="786"/>
      <c r="Q2020" s="786"/>
      <c r="R2020" s="787"/>
      <c r="S2020" s="787"/>
      <c r="T2020" s="788"/>
      <c r="U2020" s="787"/>
      <c r="V2020" s="787"/>
      <c r="W2020" s="783"/>
      <c r="X2020" s="789"/>
      <c r="Y2020" s="789"/>
      <c r="Z2020" s="789"/>
      <c r="AA2020" s="789"/>
      <c r="AB2020" s="789"/>
      <c r="AC2020" s="781"/>
      <c r="AD2020" s="782"/>
      <c r="AE2020" s="783"/>
      <c r="AF2020" s="784">
        <f t="shared" si="944"/>
        <v>0</v>
      </c>
      <c r="AG2020" s="784"/>
      <c r="AH2020" s="784"/>
      <c r="AI2020" s="784"/>
      <c r="AJ2020" s="784">
        <f t="shared" si="932"/>
        <v>0</v>
      </c>
      <c r="AK2020" s="784"/>
      <c r="AL2020" s="784"/>
      <c r="AM2020" s="784"/>
      <c r="AN2020" s="784">
        <f t="shared" si="933"/>
        <v>0</v>
      </c>
      <c r="AO2020" s="784"/>
      <c r="AP2020" s="784"/>
      <c r="AQ2020" s="784"/>
      <c r="AR2020" s="363"/>
      <c r="AS2020" s="785">
        <f t="shared" si="934"/>
        <v>0</v>
      </c>
      <c r="AT2020" s="785"/>
      <c r="AU2020" s="785"/>
      <c r="AV2020" s="785"/>
      <c r="AW2020" s="785">
        <f t="shared" si="935"/>
        <v>0</v>
      </c>
      <c r="AX2020" s="91"/>
      <c r="AY2020" s="116">
        <f t="shared" si="936"/>
        <v>0</v>
      </c>
      <c r="AZ2020" s="116">
        <f t="shared" si="937"/>
        <v>0</v>
      </c>
      <c r="BA2020" s="116">
        <f t="shared" si="938"/>
        <v>0</v>
      </c>
      <c r="BB2020" s="116">
        <f t="shared" si="939"/>
        <v>0</v>
      </c>
      <c r="BC2020" s="115">
        <f t="shared" si="945"/>
        <v>0</v>
      </c>
      <c r="BD2020" s="116">
        <f t="shared" si="940"/>
        <v>0</v>
      </c>
      <c r="BE2020" s="120">
        <f t="shared" si="946"/>
        <v>0</v>
      </c>
      <c r="BF2020" s="115">
        <f t="shared" si="947"/>
        <v>0</v>
      </c>
      <c r="BG2020" s="116">
        <f t="shared" si="941"/>
        <v>0</v>
      </c>
      <c r="BH2020" s="120">
        <f t="shared" si="948"/>
        <v>0</v>
      </c>
      <c r="BI2020" s="115">
        <f t="shared" si="949"/>
        <v>0</v>
      </c>
      <c r="BJ2020" s="116">
        <f t="shared" si="942"/>
        <v>0</v>
      </c>
      <c r="BK2020" s="120">
        <f t="shared" si="950"/>
        <v>0</v>
      </c>
      <c r="BL2020" s="120">
        <f t="shared" si="951"/>
        <v>0</v>
      </c>
      <c r="BN2020" s="375">
        <f t="shared" si="943"/>
        <v>0</v>
      </c>
      <c r="BP2020" s="380"/>
      <c r="DH2020" s="102"/>
    </row>
    <row r="2021" spans="1:112" hidden="1">
      <c r="A2021" s="110"/>
      <c r="B2021" s="786"/>
      <c r="C2021" s="786"/>
      <c r="D2021" s="786"/>
      <c r="E2021" s="786"/>
      <c r="F2021" s="786"/>
      <c r="G2021" s="786"/>
      <c r="H2021" s="786"/>
      <c r="I2021" s="786"/>
      <c r="J2021" s="786"/>
      <c r="K2021" s="786"/>
      <c r="L2021" s="786"/>
      <c r="M2021" s="786"/>
      <c r="N2021" s="786"/>
      <c r="O2021" s="786"/>
      <c r="P2021" s="786"/>
      <c r="Q2021" s="786"/>
      <c r="R2021" s="787"/>
      <c r="S2021" s="787"/>
      <c r="T2021" s="788"/>
      <c r="U2021" s="787"/>
      <c r="V2021" s="787"/>
      <c r="W2021" s="783"/>
      <c r="X2021" s="789"/>
      <c r="Y2021" s="789"/>
      <c r="Z2021" s="789"/>
      <c r="AA2021" s="789"/>
      <c r="AB2021" s="789"/>
      <c r="AC2021" s="781"/>
      <c r="AD2021" s="782"/>
      <c r="AE2021" s="783"/>
      <c r="AF2021" s="784">
        <f t="shared" si="944"/>
        <v>0</v>
      </c>
      <c r="AG2021" s="784"/>
      <c r="AH2021" s="784"/>
      <c r="AI2021" s="784"/>
      <c r="AJ2021" s="784">
        <f t="shared" si="932"/>
        <v>0</v>
      </c>
      <c r="AK2021" s="784"/>
      <c r="AL2021" s="784"/>
      <c r="AM2021" s="784"/>
      <c r="AN2021" s="784">
        <f t="shared" si="933"/>
        <v>0</v>
      </c>
      <c r="AO2021" s="784"/>
      <c r="AP2021" s="784"/>
      <c r="AQ2021" s="784"/>
      <c r="AR2021" s="363"/>
      <c r="AS2021" s="785">
        <f t="shared" si="934"/>
        <v>0</v>
      </c>
      <c r="AT2021" s="785"/>
      <c r="AU2021" s="785"/>
      <c r="AV2021" s="785"/>
      <c r="AW2021" s="785">
        <f t="shared" si="935"/>
        <v>0</v>
      </c>
      <c r="AX2021" s="91"/>
      <c r="AY2021" s="116">
        <f t="shared" si="936"/>
        <v>0</v>
      </c>
      <c r="AZ2021" s="116">
        <f t="shared" si="937"/>
        <v>0</v>
      </c>
      <c r="BA2021" s="116">
        <f t="shared" si="938"/>
        <v>0</v>
      </c>
      <c r="BB2021" s="116">
        <f t="shared" si="939"/>
        <v>0</v>
      </c>
      <c r="BC2021" s="115">
        <f t="shared" si="945"/>
        <v>0</v>
      </c>
      <c r="BD2021" s="116">
        <f t="shared" si="940"/>
        <v>0</v>
      </c>
      <c r="BE2021" s="120">
        <f t="shared" si="946"/>
        <v>0</v>
      </c>
      <c r="BF2021" s="115">
        <f t="shared" si="947"/>
        <v>0</v>
      </c>
      <c r="BG2021" s="116">
        <f t="shared" si="941"/>
        <v>0</v>
      </c>
      <c r="BH2021" s="120">
        <f t="shared" si="948"/>
        <v>0</v>
      </c>
      <c r="BI2021" s="115">
        <f t="shared" si="949"/>
        <v>0</v>
      </c>
      <c r="BJ2021" s="116">
        <f t="shared" si="942"/>
        <v>0</v>
      </c>
      <c r="BK2021" s="120">
        <f t="shared" si="950"/>
        <v>0</v>
      </c>
      <c r="BL2021" s="120">
        <f t="shared" si="951"/>
        <v>0</v>
      </c>
      <c r="BN2021" s="375">
        <f t="shared" si="943"/>
        <v>0</v>
      </c>
      <c r="BP2021" s="380"/>
      <c r="DH2021" s="102"/>
    </row>
    <row r="2022" spans="1:112" hidden="1">
      <c r="A2022" s="110"/>
      <c r="B2022" s="786"/>
      <c r="C2022" s="786"/>
      <c r="D2022" s="786"/>
      <c r="E2022" s="786"/>
      <c r="F2022" s="786"/>
      <c r="G2022" s="786"/>
      <c r="H2022" s="786"/>
      <c r="I2022" s="786"/>
      <c r="J2022" s="786"/>
      <c r="K2022" s="786"/>
      <c r="L2022" s="786"/>
      <c r="M2022" s="786"/>
      <c r="N2022" s="786"/>
      <c r="O2022" s="786"/>
      <c r="P2022" s="786"/>
      <c r="Q2022" s="786"/>
      <c r="R2022" s="787"/>
      <c r="S2022" s="787"/>
      <c r="T2022" s="788"/>
      <c r="U2022" s="787"/>
      <c r="V2022" s="787"/>
      <c r="W2022" s="783"/>
      <c r="X2022" s="789"/>
      <c r="Y2022" s="789"/>
      <c r="Z2022" s="789"/>
      <c r="AA2022" s="789"/>
      <c r="AB2022" s="789"/>
      <c r="AC2022" s="781"/>
      <c r="AD2022" s="782"/>
      <c r="AE2022" s="783"/>
      <c r="AF2022" s="784">
        <f t="shared" si="944"/>
        <v>0</v>
      </c>
      <c r="AG2022" s="784"/>
      <c r="AH2022" s="784"/>
      <c r="AI2022" s="784"/>
      <c r="AJ2022" s="784">
        <f t="shared" si="932"/>
        <v>0</v>
      </c>
      <c r="AK2022" s="784"/>
      <c r="AL2022" s="784"/>
      <c r="AM2022" s="784"/>
      <c r="AN2022" s="784">
        <f t="shared" si="933"/>
        <v>0</v>
      </c>
      <c r="AO2022" s="784"/>
      <c r="AP2022" s="784"/>
      <c r="AQ2022" s="784"/>
      <c r="AR2022" s="363"/>
      <c r="AS2022" s="785">
        <f t="shared" si="934"/>
        <v>0</v>
      </c>
      <c r="AT2022" s="785"/>
      <c r="AU2022" s="785"/>
      <c r="AV2022" s="785"/>
      <c r="AW2022" s="785">
        <f t="shared" si="935"/>
        <v>0</v>
      </c>
      <c r="AX2022" s="91"/>
      <c r="AY2022" s="116">
        <f t="shared" si="936"/>
        <v>0</v>
      </c>
      <c r="AZ2022" s="116">
        <f t="shared" si="937"/>
        <v>0</v>
      </c>
      <c r="BA2022" s="116">
        <f t="shared" si="938"/>
        <v>0</v>
      </c>
      <c r="BB2022" s="116">
        <f t="shared" si="939"/>
        <v>0</v>
      </c>
      <c r="BC2022" s="115">
        <f t="shared" si="945"/>
        <v>0</v>
      </c>
      <c r="BD2022" s="116">
        <f t="shared" si="940"/>
        <v>0</v>
      </c>
      <c r="BE2022" s="120">
        <f t="shared" si="946"/>
        <v>0</v>
      </c>
      <c r="BF2022" s="115">
        <f t="shared" si="947"/>
        <v>0</v>
      </c>
      <c r="BG2022" s="116">
        <f t="shared" si="941"/>
        <v>0</v>
      </c>
      <c r="BH2022" s="120">
        <f t="shared" si="948"/>
        <v>0</v>
      </c>
      <c r="BI2022" s="115">
        <f t="shared" si="949"/>
        <v>0</v>
      </c>
      <c r="BJ2022" s="116">
        <f t="shared" si="942"/>
        <v>0</v>
      </c>
      <c r="BK2022" s="120">
        <f t="shared" si="950"/>
        <v>0</v>
      </c>
      <c r="BL2022" s="120">
        <f t="shared" si="951"/>
        <v>0</v>
      </c>
      <c r="BN2022" s="375">
        <f t="shared" si="943"/>
        <v>0</v>
      </c>
      <c r="BP2022" s="380"/>
      <c r="DH2022" s="102"/>
    </row>
    <row r="2023" spans="1:112" hidden="1">
      <c r="A2023" s="110"/>
      <c r="B2023" s="786"/>
      <c r="C2023" s="786"/>
      <c r="D2023" s="786"/>
      <c r="E2023" s="786"/>
      <c r="F2023" s="786"/>
      <c r="G2023" s="786"/>
      <c r="H2023" s="786"/>
      <c r="I2023" s="786"/>
      <c r="J2023" s="786"/>
      <c r="K2023" s="786"/>
      <c r="L2023" s="786"/>
      <c r="M2023" s="786"/>
      <c r="N2023" s="786"/>
      <c r="O2023" s="786"/>
      <c r="P2023" s="786"/>
      <c r="Q2023" s="786"/>
      <c r="R2023" s="787"/>
      <c r="S2023" s="787"/>
      <c r="T2023" s="788"/>
      <c r="U2023" s="787"/>
      <c r="V2023" s="787"/>
      <c r="W2023" s="783"/>
      <c r="X2023" s="789"/>
      <c r="Y2023" s="789"/>
      <c r="Z2023" s="789"/>
      <c r="AA2023" s="789"/>
      <c r="AB2023" s="789"/>
      <c r="AC2023" s="781"/>
      <c r="AD2023" s="782"/>
      <c r="AE2023" s="783"/>
      <c r="AF2023" s="784">
        <f t="shared" si="944"/>
        <v>0</v>
      </c>
      <c r="AG2023" s="784"/>
      <c r="AH2023" s="784"/>
      <c r="AI2023" s="784"/>
      <c r="AJ2023" s="784">
        <f t="shared" si="932"/>
        <v>0</v>
      </c>
      <c r="AK2023" s="784"/>
      <c r="AL2023" s="784"/>
      <c r="AM2023" s="784"/>
      <c r="AN2023" s="784">
        <f t="shared" si="933"/>
        <v>0</v>
      </c>
      <c r="AO2023" s="784"/>
      <c r="AP2023" s="784"/>
      <c r="AQ2023" s="784"/>
      <c r="AR2023" s="363"/>
      <c r="AS2023" s="785">
        <f t="shared" si="934"/>
        <v>0</v>
      </c>
      <c r="AT2023" s="785"/>
      <c r="AU2023" s="785"/>
      <c r="AV2023" s="785"/>
      <c r="AW2023" s="785">
        <f t="shared" si="935"/>
        <v>0</v>
      </c>
      <c r="AX2023" s="91"/>
      <c r="AY2023" s="116">
        <f t="shared" si="936"/>
        <v>0</v>
      </c>
      <c r="AZ2023" s="116">
        <f t="shared" si="937"/>
        <v>0</v>
      </c>
      <c r="BA2023" s="116">
        <f t="shared" si="938"/>
        <v>0</v>
      </c>
      <c r="BB2023" s="116">
        <f t="shared" si="939"/>
        <v>0</v>
      </c>
      <c r="BC2023" s="115">
        <f t="shared" si="945"/>
        <v>0</v>
      </c>
      <c r="BD2023" s="116">
        <f t="shared" si="940"/>
        <v>0</v>
      </c>
      <c r="BE2023" s="120">
        <f t="shared" si="946"/>
        <v>0</v>
      </c>
      <c r="BF2023" s="115">
        <f t="shared" si="947"/>
        <v>0</v>
      </c>
      <c r="BG2023" s="116">
        <f t="shared" si="941"/>
        <v>0</v>
      </c>
      <c r="BH2023" s="120">
        <f t="shared" si="948"/>
        <v>0</v>
      </c>
      <c r="BI2023" s="115">
        <f t="shared" si="949"/>
        <v>0</v>
      </c>
      <c r="BJ2023" s="116">
        <f t="shared" si="942"/>
        <v>0</v>
      </c>
      <c r="BK2023" s="120">
        <f t="shared" si="950"/>
        <v>0</v>
      </c>
      <c r="BL2023" s="120">
        <f t="shared" si="951"/>
        <v>0</v>
      </c>
      <c r="BN2023" s="375">
        <f t="shared" si="943"/>
        <v>0</v>
      </c>
      <c r="BP2023" s="380"/>
      <c r="DH2023" s="102"/>
    </row>
    <row r="2024" spans="1:112" hidden="1">
      <c r="A2024" s="110"/>
      <c r="B2024" s="786"/>
      <c r="C2024" s="786"/>
      <c r="D2024" s="786"/>
      <c r="E2024" s="786"/>
      <c r="F2024" s="786"/>
      <c r="G2024" s="786"/>
      <c r="H2024" s="786"/>
      <c r="I2024" s="786"/>
      <c r="J2024" s="786"/>
      <c r="K2024" s="786"/>
      <c r="L2024" s="786"/>
      <c r="M2024" s="786"/>
      <c r="N2024" s="786"/>
      <c r="O2024" s="786"/>
      <c r="P2024" s="786"/>
      <c r="Q2024" s="786"/>
      <c r="R2024" s="787"/>
      <c r="S2024" s="787"/>
      <c r="T2024" s="788"/>
      <c r="U2024" s="787"/>
      <c r="V2024" s="787"/>
      <c r="W2024" s="783"/>
      <c r="X2024" s="789"/>
      <c r="Y2024" s="789"/>
      <c r="Z2024" s="789"/>
      <c r="AA2024" s="789"/>
      <c r="AB2024" s="789"/>
      <c r="AC2024" s="781"/>
      <c r="AD2024" s="782"/>
      <c r="AE2024" s="783"/>
      <c r="AF2024" s="784">
        <f t="shared" si="944"/>
        <v>0</v>
      </c>
      <c r="AG2024" s="784"/>
      <c r="AH2024" s="784"/>
      <c r="AI2024" s="784"/>
      <c r="AJ2024" s="784">
        <f t="shared" si="932"/>
        <v>0</v>
      </c>
      <c r="AK2024" s="784"/>
      <c r="AL2024" s="784"/>
      <c r="AM2024" s="784"/>
      <c r="AN2024" s="784">
        <f t="shared" si="933"/>
        <v>0</v>
      </c>
      <c r="AO2024" s="784"/>
      <c r="AP2024" s="784"/>
      <c r="AQ2024" s="784"/>
      <c r="AR2024" s="363"/>
      <c r="AS2024" s="785">
        <f t="shared" si="934"/>
        <v>0</v>
      </c>
      <c r="AT2024" s="785"/>
      <c r="AU2024" s="785"/>
      <c r="AV2024" s="785"/>
      <c r="AW2024" s="785">
        <f t="shared" si="935"/>
        <v>0</v>
      </c>
      <c r="AX2024" s="91"/>
      <c r="AY2024" s="116">
        <f t="shared" si="936"/>
        <v>0</v>
      </c>
      <c r="AZ2024" s="116">
        <f t="shared" si="937"/>
        <v>0</v>
      </c>
      <c r="BA2024" s="116">
        <f t="shared" si="938"/>
        <v>0</v>
      </c>
      <c r="BB2024" s="116">
        <f t="shared" si="939"/>
        <v>0</v>
      </c>
      <c r="BC2024" s="115">
        <f t="shared" si="945"/>
        <v>0</v>
      </c>
      <c r="BD2024" s="116">
        <f t="shared" si="940"/>
        <v>0</v>
      </c>
      <c r="BE2024" s="120">
        <f t="shared" si="946"/>
        <v>0</v>
      </c>
      <c r="BF2024" s="115">
        <f t="shared" si="947"/>
        <v>0</v>
      </c>
      <c r="BG2024" s="116">
        <f t="shared" si="941"/>
        <v>0</v>
      </c>
      <c r="BH2024" s="120">
        <f t="shared" si="948"/>
        <v>0</v>
      </c>
      <c r="BI2024" s="115">
        <f t="shared" si="949"/>
        <v>0</v>
      </c>
      <c r="BJ2024" s="116">
        <f t="shared" si="942"/>
        <v>0</v>
      </c>
      <c r="BK2024" s="120">
        <f t="shared" si="950"/>
        <v>0</v>
      </c>
      <c r="BL2024" s="120">
        <f t="shared" si="951"/>
        <v>0</v>
      </c>
      <c r="BN2024" s="375">
        <f t="shared" si="943"/>
        <v>0</v>
      </c>
      <c r="BP2024" s="380"/>
      <c r="DH2024" s="102"/>
    </row>
    <row r="2025" spans="1:112" hidden="1">
      <c r="A2025" s="110"/>
      <c r="B2025" s="786"/>
      <c r="C2025" s="786"/>
      <c r="D2025" s="786"/>
      <c r="E2025" s="786"/>
      <c r="F2025" s="786"/>
      <c r="G2025" s="786"/>
      <c r="H2025" s="786"/>
      <c r="I2025" s="786"/>
      <c r="J2025" s="786"/>
      <c r="K2025" s="786"/>
      <c r="L2025" s="786"/>
      <c r="M2025" s="786"/>
      <c r="N2025" s="786"/>
      <c r="O2025" s="786"/>
      <c r="P2025" s="786"/>
      <c r="Q2025" s="786"/>
      <c r="R2025" s="787"/>
      <c r="S2025" s="787"/>
      <c r="T2025" s="788"/>
      <c r="U2025" s="787"/>
      <c r="V2025" s="787"/>
      <c r="W2025" s="783"/>
      <c r="X2025" s="789"/>
      <c r="Y2025" s="789"/>
      <c r="Z2025" s="789"/>
      <c r="AA2025" s="789"/>
      <c r="AB2025" s="789"/>
      <c r="AC2025" s="781"/>
      <c r="AD2025" s="782"/>
      <c r="AE2025" s="783"/>
      <c r="AF2025" s="784">
        <f t="shared" si="944"/>
        <v>0</v>
      </c>
      <c r="AG2025" s="784"/>
      <c r="AH2025" s="784"/>
      <c r="AI2025" s="784"/>
      <c r="AJ2025" s="784">
        <f t="shared" si="932"/>
        <v>0</v>
      </c>
      <c r="AK2025" s="784"/>
      <c r="AL2025" s="784"/>
      <c r="AM2025" s="784"/>
      <c r="AN2025" s="784">
        <f t="shared" si="933"/>
        <v>0</v>
      </c>
      <c r="AO2025" s="784"/>
      <c r="AP2025" s="784"/>
      <c r="AQ2025" s="784"/>
      <c r="AR2025" s="363"/>
      <c r="AS2025" s="785">
        <f t="shared" si="934"/>
        <v>0</v>
      </c>
      <c r="AT2025" s="785"/>
      <c r="AU2025" s="785"/>
      <c r="AV2025" s="785"/>
      <c r="AW2025" s="785">
        <f t="shared" si="935"/>
        <v>0</v>
      </c>
      <c r="AX2025" s="91"/>
      <c r="AY2025" s="116">
        <f t="shared" si="936"/>
        <v>0</v>
      </c>
      <c r="AZ2025" s="116">
        <f t="shared" si="937"/>
        <v>0</v>
      </c>
      <c r="BA2025" s="116">
        <f t="shared" si="938"/>
        <v>0</v>
      </c>
      <c r="BB2025" s="116">
        <f t="shared" si="939"/>
        <v>0</v>
      </c>
      <c r="BC2025" s="115">
        <f t="shared" si="945"/>
        <v>0</v>
      </c>
      <c r="BD2025" s="116">
        <f t="shared" si="940"/>
        <v>0</v>
      </c>
      <c r="BE2025" s="120">
        <f t="shared" si="946"/>
        <v>0</v>
      </c>
      <c r="BF2025" s="115">
        <f t="shared" si="947"/>
        <v>0</v>
      </c>
      <c r="BG2025" s="116">
        <f t="shared" si="941"/>
        <v>0</v>
      </c>
      <c r="BH2025" s="120">
        <f t="shared" si="948"/>
        <v>0</v>
      </c>
      <c r="BI2025" s="115">
        <f t="shared" si="949"/>
        <v>0</v>
      </c>
      <c r="BJ2025" s="116">
        <f t="shared" si="942"/>
        <v>0</v>
      </c>
      <c r="BK2025" s="120">
        <f t="shared" si="950"/>
        <v>0</v>
      </c>
      <c r="BL2025" s="120">
        <f t="shared" si="951"/>
        <v>0</v>
      </c>
      <c r="BN2025" s="375">
        <f t="shared" si="943"/>
        <v>0</v>
      </c>
      <c r="BP2025" s="380"/>
      <c r="DH2025" s="102"/>
    </row>
    <row r="2026" spans="1:112" hidden="1">
      <c r="A2026" s="110"/>
      <c r="B2026" s="786"/>
      <c r="C2026" s="786"/>
      <c r="D2026" s="786"/>
      <c r="E2026" s="786"/>
      <c r="F2026" s="786"/>
      <c r="G2026" s="786"/>
      <c r="H2026" s="786"/>
      <c r="I2026" s="786"/>
      <c r="J2026" s="786"/>
      <c r="K2026" s="786"/>
      <c r="L2026" s="786"/>
      <c r="M2026" s="786"/>
      <c r="N2026" s="786"/>
      <c r="O2026" s="786"/>
      <c r="P2026" s="786"/>
      <c r="Q2026" s="786"/>
      <c r="R2026" s="787"/>
      <c r="S2026" s="787"/>
      <c r="T2026" s="788"/>
      <c r="U2026" s="787"/>
      <c r="V2026" s="787"/>
      <c r="W2026" s="783"/>
      <c r="X2026" s="789"/>
      <c r="Y2026" s="789"/>
      <c r="Z2026" s="789"/>
      <c r="AA2026" s="789"/>
      <c r="AB2026" s="789"/>
      <c r="AC2026" s="781"/>
      <c r="AD2026" s="782"/>
      <c r="AE2026" s="783"/>
      <c r="AF2026" s="784">
        <f t="shared" si="944"/>
        <v>0</v>
      </c>
      <c r="AG2026" s="784"/>
      <c r="AH2026" s="784"/>
      <c r="AI2026" s="784"/>
      <c r="AJ2026" s="784">
        <f t="shared" si="932"/>
        <v>0</v>
      </c>
      <c r="AK2026" s="784"/>
      <c r="AL2026" s="784"/>
      <c r="AM2026" s="784"/>
      <c r="AN2026" s="784">
        <f t="shared" si="933"/>
        <v>0</v>
      </c>
      <c r="AO2026" s="784"/>
      <c r="AP2026" s="784"/>
      <c r="AQ2026" s="784"/>
      <c r="AR2026" s="363"/>
      <c r="AS2026" s="785">
        <f t="shared" si="934"/>
        <v>0</v>
      </c>
      <c r="AT2026" s="785"/>
      <c r="AU2026" s="785"/>
      <c r="AV2026" s="785"/>
      <c r="AW2026" s="785">
        <f t="shared" si="935"/>
        <v>0</v>
      </c>
      <c r="AX2026" s="91"/>
      <c r="AY2026" s="116">
        <f t="shared" si="936"/>
        <v>0</v>
      </c>
      <c r="AZ2026" s="116">
        <f t="shared" si="937"/>
        <v>0</v>
      </c>
      <c r="BA2026" s="116">
        <f t="shared" si="938"/>
        <v>0</v>
      </c>
      <c r="BB2026" s="116">
        <f t="shared" si="939"/>
        <v>0</v>
      </c>
      <c r="BC2026" s="115">
        <f t="shared" si="945"/>
        <v>0</v>
      </c>
      <c r="BD2026" s="116">
        <f t="shared" si="940"/>
        <v>0</v>
      </c>
      <c r="BE2026" s="120">
        <f t="shared" si="946"/>
        <v>0</v>
      </c>
      <c r="BF2026" s="115">
        <f t="shared" si="947"/>
        <v>0</v>
      </c>
      <c r="BG2026" s="116">
        <f t="shared" si="941"/>
        <v>0</v>
      </c>
      <c r="BH2026" s="120">
        <f t="shared" si="948"/>
        <v>0</v>
      </c>
      <c r="BI2026" s="115">
        <f t="shared" si="949"/>
        <v>0</v>
      </c>
      <c r="BJ2026" s="116">
        <f t="shared" si="942"/>
        <v>0</v>
      </c>
      <c r="BK2026" s="120">
        <f t="shared" si="950"/>
        <v>0</v>
      </c>
      <c r="BL2026" s="120">
        <f t="shared" si="951"/>
        <v>0</v>
      </c>
      <c r="BN2026" s="375">
        <f t="shared" si="943"/>
        <v>0</v>
      </c>
      <c r="BP2026" s="380"/>
      <c r="DH2026" s="102"/>
    </row>
    <row r="2027" spans="1:112" hidden="1">
      <c r="A2027" s="110"/>
      <c r="B2027" s="786"/>
      <c r="C2027" s="786"/>
      <c r="D2027" s="786"/>
      <c r="E2027" s="786"/>
      <c r="F2027" s="786"/>
      <c r="G2027" s="786"/>
      <c r="H2027" s="786"/>
      <c r="I2027" s="786"/>
      <c r="J2027" s="786"/>
      <c r="K2027" s="786"/>
      <c r="L2027" s="786"/>
      <c r="M2027" s="786"/>
      <c r="N2027" s="786"/>
      <c r="O2027" s="786"/>
      <c r="P2027" s="786"/>
      <c r="Q2027" s="786"/>
      <c r="R2027" s="787"/>
      <c r="S2027" s="787"/>
      <c r="T2027" s="788"/>
      <c r="U2027" s="787"/>
      <c r="V2027" s="787"/>
      <c r="W2027" s="783"/>
      <c r="X2027" s="789"/>
      <c r="Y2027" s="789"/>
      <c r="Z2027" s="789"/>
      <c r="AA2027" s="789"/>
      <c r="AB2027" s="789"/>
      <c r="AC2027" s="781"/>
      <c r="AD2027" s="782"/>
      <c r="AE2027" s="783"/>
      <c r="AF2027" s="784">
        <f t="shared" si="944"/>
        <v>0</v>
      </c>
      <c r="AG2027" s="784"/>
      <c r="AH2027" s="784"/>
      <c r="AI2027" s="784"/>
      <c r="AJ2027" s="784">
        <f t="shared" si="932"/>
        <v>0</v>
      </c>
      <c r="AK2027" s="784"/>
      <c r="AL2027" s="784"/>
      <c r="AM2027" s="784"/>
      <c r="AN2027" s="784">
        <f t="shared" si="933"/>
        <v>0</v>
      </c>
      <c r="AO2027" s="784"/>
      <c r="AP2027" s="784"/>
      <c r="AQ2027" s="784"/>
      <c r="AR2027" s="363"/>
      <c r="AS2027" s="785">
        <f t="shared" si="934"/>
        <v>0</v>
      </c>
      <c r="AT2027" s="785"/>
      <c r="AU2027" s="785"/>
      <c r="AV2027" s="785"/>
      <c r="AW2027" s="785">
        <f t="shared" si="935"/>
        <v>0</v>
      </c>
      <c r="AX2027" s="91"/>
      <c r="AY2027" s="116">
        <f t="shared" si="936"/>
        <v>0</v>
      </c>
      <c r="AZ2027" s="116">
        <f t="shared" si="937"/>
        <v>0</v>
      </c>
      <c r="BA2027" s="116">
        <f t="shared" si="938"/>
        <v>0</v>
      </c>
      <c r="BB2027" s="116">
        <f t="shared" si="939"/>
        <v>0</v>
      </c>
      <c r="BC2027" s="115">
        <f t="shared" si="945"/>
        <v>0</v>
      </c>
      <c r="BD2027" s="116">
        <f t="shared" si="940"/>
        <v>0</v>
      </c>
      <c r="BE2027" s="120">
        <f t="shared" si="946"/>
        <v>0</v>
      </c>
      <c r="BF2027" s="115">
        <f t="shared" si="947"/>
        <v>0</v>
      </c>
      <c r="BG2027" s="116">
        <f t="shared" si="941"/>
        <v>0</v>
      </c>
      <c r="BH2027" s="120">
        <f t="shared" si="948"/>
        <v>0</v>
      </c>
      <c r="BI2027" s="115">
        <f t="shared" si="949"/>
        <v>0</v>
      </c>
      <c r="BJ2027" s="116">
        <f t="shared" si="942"/>
        <v>0</v>
      </c>
      <c r="BK2027" s="120">
        <f t="shared" si="950"/>
        <v>0</v>
      </c>
      <c r="BL2027" s="120">
        <f t="shared" si="951"/>
        <v>0</v>
      </c>
      <c r="BN2027" s="375">
        <f t="shared" si="943"/>
        <v>0</v>
      </c>
      <c r="BP2027" s="380"/>
      <c r="DH2027" s="102"/>
    </row>
    <row r="2028" spans="1:112" hidden="1">
      <c r="A2028" s="110"/>
      <c r="B2028" s="786"/>
      <c r="C2028" s="786"/>
      <c r="D2028" s="786"/>
      <c r="E2028" s="786"/>
      <c r="F2028" s="786"/>
      <c r="G2028" s="786"/>
      <c r="H2028" s="786"/>
      <c r="I2028" s="786"/>
      <c r="J2028" s="786"/>
      <c r="K2028" s="786"/>
      <c r="L2028" s="786"/>
      <c r="M2028" s="786"/>
      <c r="N2028" s="786"/>
      <c r="O2028" s="786"/>
      <c r="P2028" s="786"/>
      <c r="Q2028" s="786"/>
      <c r="R2028" s="787"/>
      <c r="S2028" s="787"/>
      <c r="T2028" s="788"/>
      <c r="U2028" s="787"/>
      <c r="V2028" s="787"/>
      <c r="W2028" s="783"/>
      <c r="X2028" s="789"/>
      <c r="Y2028" s="789"/>
      <c r="Z2028" s="789"/>
      <c r="AA2028" s="789"/>
      <c r="AB2028" s="789"/>
      <c r="AC2028" s="781"/>
      <c r="AD2028" s="782"/>
      <c r="AE2028" s="783"/>
      <c r="AF2028" s="784">
        <f t="shared" si="944"/>
        <v>0</v>
      </c>
      <c r="AG2028" s="784"/>
      <c r="AH2028" s="784"/>
      <c r="AI2028" s="784"/>
      <c r="AJ2028" s="784">
        <f t="shared" si="932"/>
        <v>0</v>
      </c>
      <c r="AK2028" s="784"/>
      <c r="AL2028" s="784"/>
      <c r="AM2028" s="784"/>
      <c r="AN2028" s="784">
        <f t="shared" si="933"/>
        <v>0</v>
      </c>
      <c r="AO2028" s="784"/>
      <c r="AP2028" s="784"/>
      <c r="AQ2028" s="784"/>
      <c r="AR2028" s="363"/>
      <c r="AS2028" s="785">
        <f t="shared" si="934"/>
        <v>0</v>
      </c>
      <c r="AT2028" s="785"/>
      <c r="AU2028" s="785"/>
      <c r="AV2028" s="785"/>
      <c r="AW2028" s="785">
        <f t="shared" si="935"/>
        <v>0</v>
      </c>
      <c r="AX2028" s="91"/>
      <c r="AY2028" s="116">
        <f t="shared" si="936"/>
        <v>0</v>
      </c>
      <c r="AZ2028" s="116">
        <f t="shared" si="937"/>
        <v>0</v>
      </c>
      <c r="BA2028" s="116">
        <f t="shared" si="938"/>
        <v>0</v>
      </c>
      <c r="BB2028" s="116">
        <f t="shared" si="939"/>
        <v>0</v>
      </c>
      <c r="BC2028" s="115">
        <f t="shared" si="945"/>
        <v>0</v>
      </c>
      <c r="BD2028" s="116">
        <f t="shared" si="940"/>
        <v>0</v>
      </c>
      <c r="BE2028" s="120">
        <f t="shared" si="946"/>
        <v>0</v>
      </c>
      <c r="BF2028" s="115">
        <f t="shared" si="947"/>
        <v>0</v>
      </c>
      <c r="BG2028" s="116">
        <f t="shared" si="941"/>
        <v>0</v>
      </c>
      <c r="BH2028" s="120">
        <f t="shared" si="948"/>
        <v>0</v>
      </c>
      <c r="BI2028" s="115">
        <f t="shared" si="949"/>
        <v>0</v>
      </c>
      <c r="BJ2028" s="116">
        <f t="shared" si="942"/>
        <v>0</v>
      </c>
      <c r="BK2028" s="120">
        <f t="shared" si="950"/>
        <v>0</v>
      </c>
      <c r="BL2028" s="120">
        <f t="shared" si="951"/>
        <v>0</v>
      </c>
      <c r="BN2028" s="375">
        <f t="shared" si="943"/>
        <v>0</v>
      </c>
      <c r="BP2028" s="380"/>
      <c r="DH2028" s="102"/>
    </row>
    <row r="2029" spans="1:112" hidden="1">
      <c r="A2029" s="110"/>
      <c r="B2029" s="786"/>
      <c r="C2029" s="786"/>
      <c r="D2029" s="786"/>
      <c r="E2029" s="786"/>
      <c r="F2029" s="786"/>
      <c r="G2029" s="786"/>
      <c r="H2029" s="786"/>
      <c r="I2029" s="786"/>
      <c r="J2029" s="786"/>
      <c r="K2029" s="786"/>
      <c r="L2029" s="786"/>
      <c r="M2029" s="786"/>
      <c r="N2029" s="786"/>
      <c r="O2029" s="786"/>
      <c r="P2029" s="786"/>
      <c r="Q2029" s="786"/>
      <c r="R2029" s="787"/>
      <c r="S2029" s="787"/>
      <c r="T2029" s="788"/>
      <c r="U2029" s="787"/>
      <c r="V2029" s="787"/>
      <c r="W2029" s="783"/>
      <c r="X2029" s="789"/>
      <c r="Y2029" s="789"/>
      <c r="Z2029" s="789"/>
      <c r="AA2029" s="789"/>
      <c r="AB2029" s="789"/>
      <c r="AC2029" s="781"/>
      <c r="AD2029" s="782"/>
      <c r="AE2029" s="783"/>
      <c r="AF2029" s="784">
        <f t="shared" si="944"/>
        <v>0</v>
      </c>
      <c r="AG2029" s="784"/>
      <c r="AH2029" s="784"/>
      <c r="AI2029" s="784"/>
      <c r="AJ2029" s="784">
        <f t="shared" si="932"/>
        <v>0</v>
      </c>
      <c r="AK2029" s="784"/>
      <c r="AL2029" s="784"/>
      <c r="AM2029" s="784"/>
      <c r="AN2029" s="784">
        <f t="shared" si="933"/>
        <v>0</v>
      </c>
      <c r="AO2029" s="784"/>
      <c r="AP2029" s="784"/>
      <c r="AQ2029" s="784"/>
      <c r="AR2029" s="363"/>
      <c r="AS2029" s="785">
        <f t="shared" si="934"/>
        <v>0</v>
      </c>
      <c r="AT2029" s="785"/>
      <c r="AU2029" s="785"/>
      <c r="AV2029" s="785"/>
      <c r="AW2029" s="785">
        <f t="shared" si="935"/>
        <v>0</v>
      </c>
      <c r="AX2029" s="91"/>
      <c r="AY2029" s="116">
        <f t="shared" si="936"/>
        <v>0</v>
      </c>
      <c r="AZ2029" s="116">
        <f t="shared" si="937"/>
        <v>0</v>
      </c>
      <c r="BA2029" s="116">
        <f t="shared" si="938"/>
        <v>0</v>
      </c>
      <c r="BB2029" s="116">
        <f t="shared" si="939"/>
        <v>0</v>
      </c>
      <c r="BC2029" s="115">
        <f t="shared" si="945"/>
        <v>0</v>
      </c>
      <c r="BD2029" s="116">
        <f t="shared" si="940"/>
        <v>0</v>
      </c>
      <c r="BE2029" s="120">
        <f t="shared" si="946"/>
        <v>0</v>
      </c>
      <c r="BF2029" s="115">
        <f t="shared" si="947"/>
        <v>0</v>
      </c>
      <c r="BG2029" s="116">
        <f t="shared" si="941"/>
        <v>0</v>
      </c>
      <c r="BH2029" s="120">
        <f t="shared" si="948"/>
        <v>0</v>
      </c>
      <c r="BI2029" s="115">
        <f t="shared" si="949"/>
        <v>0</v>
      </c>
      <c r="BJ2029" s="116">
        <f t="shared" si="942"/>
        <v>0</v>
      </c>
      <c r="BK2029" s="120">
        <f t="shared" si="950"/>
        <v>0</v>
      </c>
      <c r="BL2029" s="120">
        <f t="shared" si="951"/>
        <v>0</v>
      </c>
      <c r="BN2029" s="375">
        <f t="shared" si="943"/>
        <v>0</v>
      </c>
      <c r="BP2029" s="380"/>
      <c r="DH2029" s="102"/>
    </row>
    <row r="2030" spans="1:112" hidden="1">
      <c r="A2030" s="110"/>
      <c r="B2030" s="786"/>
      <c r="C2030" s="786"/>
      <c r="D2030" s="786"/>
      <c r="E2030" s="786"/>
      <c r="F2030" s="786"/>
      <c r="G2030" s="786"/>
      <c r="H2030" s="786"/>
      <c r="I2030" s="786"/>
      <c r="J2030" s="786"/>
      <c r="K2030" s="786"/>
      <c r="L2030" s="786"/>
      <c r="M2030" s="786"/>
      <c r="N2030" s="786"/>
      <c r="O2030" s="786"/>
      <c r="P2030" s="786"/>
      <c r="Q2030" s="786"/>
      <c r="R2030" s="787"/>
      <c r="S2030" s="787"/>
      <c r="T2030" s="788"/>
      <c r="U2030" s="787"/>
      <c r="V2030" s="787"/>
      <c r="W2030" s="783"/>
      <c r="X2030" s="789"/>
      <c r="Y2030" s="789"/>
      <c r="Z2030" s="789"/>
      <c r="AA2030" s="789"/>
      <c r="AB2030" s="789"/>
      <c r="AC2030" s="781"/>
      <c r="AD2030" s="782"/>
      <c r="AE2030" s="783"/>
      <c r="AF2030" s="784">
        <f t="shared" si="944"/>
        <v>0</v>
      </c>
      <c r="AG2030" s="784"/>
      <c r="AH2030" s="784"/>
      <c r="AI2030" s="784"/>
      <c r="AJ2030" s="784">
        <f t="shared" si="932"/>
        <v>0</v>
      </c>
      <c r="AK2030" s="784"/>
      <c r="AL2030" s="784"/>
      <c r="AM2030" s="784"/>
      <c r="AN2030" s="784">
        <f t="shared" si="933"/>
        <v>0</v>
      </c>
      <c r="AO2030" s="784"/>
      <c r="AP2030" s="784"/>
      <c r="AQ2030" s="784"/>
      <c r="AR2030" s="363"/>
      <c r="AS2030" s="785">
        <f t="shared" si="934"/>
        <v>0</v>
      </c>
      <c r="AT2030" s="785"/>
      <c r="AU2030" s="785"/>
      <c r="AV2030" s="785"/>
      <c r="AW2030" s="785">
        <f t="shared" si="935"/>
        <v>0</v>
      </c>
      <c r="AX2030" s="91"/>
      <c r="AY2030" s="116">
        <f t="shared" si="936"/>
        <v>0</v>
      </c>
      <c r="AZ2030" s="116">
        <f t="shared" si="937"/>
        <v>0</v>
      </c>
      <c r="BA2030" s="116">
        <f t="shared" si="938"/>
        <v>0</v>
      </c>
      <c r="BB2030" s="116">
        <f t="shared" si="939"/>
        <v>0</v>
      </c>
      <c r="BC2030" s="115">
        <f t="shared" si="945"/>
        <v>0</v>
      </c>
      <c r="BD2030" s="116">
        <f t="shared" si="940"/>
        <v>0</v>
      </c>
      <c r="BE2030" s="120">
        <f t="shared" si="946"/>
        <v>0</v>
      </c>
      <c r="BF2030" s="115">
        <f t="shared" si="947"/>
        <v>0</v>
      </c>
      <c r="BG2030" s="116">
        <f t="shared" si="941"/>
        <v>0</v>
      </c>
      <c r="BH2030" s="120">
        <f t="shared" si="948"/>
        <v>0</v>
      </c>
      <c r="BI2030" s="115">
        <f t="shared" si="949"/>
        <v>0</v>
      </c>
      <c r="BJ2030" s="116">
        <f t="shared" si="942"/>
        <v>0</v>
      </c>
      <c r="BK2030" s="120">
        <f t="shared" si="950"/>
        <v>0</v>
      </c>
      <c r="BL2030" s="120">
        <f t="shared" si="951"/>
        <v>0</v>
      </c>
      <c r="BN2030" s="375">
        <f t="shared" si="943"/>
        <v>0</v>
      </c>
      <c r="BP2030" s="380"/>
      <c r="DH2030" s="102"/>
    </row>
    <row r="2031" spans="1:112" hidden="1">
      <c r="A2031" s="110"/>
      <c r="B2031" s="786"/>
      <c r="C2031" s="786"/>
      <c r="D2031" s="786"/>
      <c r="E2031" s="786"/>
      <c r="F2031" s="786"/>
      <c r="G2031" s="786"/>
      <c r="H2031" s="786"/>
      <c r="I2031" s="786"/>
      <c r="J2031" s="786"/>
      <c r="K2031" s="786"/>
      <c r="L2031" s="786"/>
      <c r="M2031" s="786"/>
      <c r="N2031" s="786"/>
      <c r="O2031" s="786"/>
      <c r="P2031" s="786"/>
      <c r="Q2031" s="786"/>
      <c r="R2031" s="787"/>
      <c r="S2031" s="787"/>
      <c r="T2031" s="788"/>
      <c r="U2031" s="787"/>
      <c r="V2031" s="787"/>
      <c r="W2031" s="783"/>
      <c r="X2031" s="789"/>
      <c r="Y2031" s="789"/>
      <c r="Z2031" s="789"/>
      <c r="AA2031" s="789"/>
      <c r="AB2031" s="789"/>
      <c r="AC2031" s="781"/>
      <c r="AD2031" s="782"/>
      <c r="AE2031" s="783"/>
      <c r="AF2031" s="784">
        <f t="shared" si="944"/>
        <v>0</v>
      </c>
      <c r="AG2031" s="784"/>
      <c r="AH2031" s="784"/>
      <c r="AI2031" s="784"/>
      <c r="AJ2031" s="784">
        <f t="shared" si="932"/>
        <v>0</v>
      </c>
      <c r="AK2031" s="784"/>
      <c r="AL2031" s="784"/>
      <c r="AM2031" s="784"/>
      <c r="AN2031" s="784">
        <f t="shared" si="933"/>
        <v>0</v>
      </c>
      <c r="AO2031" s="784"/>
      <c r="AP2031" s="784"/>
      <c r="AQ2031" s="784"/>
      <c r="AR2031" s="363"/>
      <c r="AS2031" s="785">
        <f t="shared" si="934"/>
        <v>0</v>
      </c>
      <c r="AT2031" s="785"/>
      <c r="AU2031" s="785"/>
      <c r="AV2031" s="785"/>
      <c r="AW2031" s="785">
        <f t="shared" si="935"/>
        <v>0</v>
      </c>
      <c r="AX2031" s="91"/>
      <c r="AY2031" s="116">
        <f t="shared" si="936"/>
        <v>0</v>
      </c>
      <c r="AZ2031" s="116">
        <f t="shared" si="937"/>
        <v>0</v>
      </c>
      <c r="BA2031" s="116">
        <f t="shared" si="938"/>
        <v>0</v>
      </c>
      <c r="BB2031" s="116">
        <f t="shared" si="939"/>
        <v>0</v>
      </c>
      <c r="BC2031" s="115">
        <f t="shared" si="945"/>
        <v>0</v>
      </c>
      <c r="BD2031" s="116">
        <f t="shared" si="940"/>
        <v>0</v>
      </c>
      <c r="BE2031" s="120">
        <f t="shared" si="946"/>
        <v>0</v>
      </c>
      <c r="BF2031" s="115">
        <f t="shared" si="947"/>
        <v>0</v>
      </c>
      <c r="BG2031" s="116">
        <f t="shared" si="941"/>
        <v>0</v>
      </c>
      <c r="BH2031" s="120">
        <f t="shared" si="948"/>
        <v>0</v>
      </c>
      <c r="BI2031" s="115">
        <f t="shared" si="949"/>
        <v>0</v>
      </c>
      <c r="BJ2031" s="116">
        <f t="shared" si="942"/>
        <v>0</v>
      </c>
      <c r="BK2031" s="120">
        <f t="shared" si="950"/>
        <v>0</v>
      </c>
      <c r="BL2031" s="120">
        <f t="shared" si="951"/>
        <v>0</v>
      </c>
      <c r="BN2031" s="375">
        <f t="shared" si="943"/>
        <v>0</v>
      </c>
      <c r="BP2031" s="380"/>
      <c r="DH2031" s="102"/>
    </row>
    <row r="2032" spans="1:112" hidden="1">
      <c r="A2032" s="110"/>
      <c r="B2032" s="786"/>
      <c r="C2032" s="786"/>
      <c r="D2032" s="786"/>
      <c r="E2032" s="786"/>
      <c r="F2032" s="786"/>
      <c r="G2032" s="786"/>
      <c r="H2032" s="786"/>
      <c r="I2032" s="786"/>
      <c r="J2032" s="786"/>
      <c r="K2032" s="786"/>
      <c r="L2032" s="786"/>
      <c r="M2032" s="786"/>
      <c r="N2032" s="786"/>
      <c r="O2032" s="786"/>
      <c r="P2032" s="786"/>
      <c r="Q2032" s="786"/>
      <c r="R2032" s="787"/>
      <c r="S2032" s="787"/>
      <c r="T2032" s="788"/>
      <c r="U2032" s="787"/>
      <c r="V2032" s="787"/>
      <c r="W2032" s="783"/>
      <c r="X2032" s="789"/>
      <c r="Y2032" s="789"/>
      <c r="Z2032" s="789"/>
      <c r="AA2032" s="789"/>
      <c r="AB2032" s="789"/>
      <c r="AC2032" s="781"/>
      <c r="AD2032" s="782"/>
      <c r="AE2032" s="783"/>
      <c r="AF2032" s="784">
        <f t="shared" si="944"/>
        <v>0</v>
      </c>
      <c r="AG2032" s="784"/>
      <c r="AH2032" s="784"/>
      <c r="AI2032" s="784"/>
      <c r="AJ2032" s="784">
        <f t="shared" si="932"/>
        <v>0</v>
      </c>
      <c r="AK2032" s="784"/>
      <c r="AL2032" s="784"/>
      <c r="AM2032" s="784"/>
      <c r="AN2032" s="784">
        <f t="shared" si="933"/>
        <v>0</v>
      </c>
      <c r="AO2032" s="784"/>
      <c r="AP2032" s="784"/>
      <c r="AQ2032" s="784"/>
      <c r="AR2032" s="363"/>
      <c r="AS2032" s="785">
        <f t="shared" si="934"/>
        <v>0</v>
      </c>
      <c r="AT2032" s="785"/>
      <c r="AU2032" s="785"/>
      <c r="AV2032" s="785"/>
      <c r="AW2032" s="785">
        <f t="shared" si="935"/>
        <v>0</v>
      </c>
      <c r="AX2032" s="91"/>
      <c r="AY2032" s="116">
        <f t="shared" si="936"/>
        <v>0</v>
      </c>
      <c r="AZ2032" s="116">
        <f t="shared" si="937"/>
        <v>0</v>
      </c>
      <c r="BA2032" s="116">
        <f t="shared" si="938"/>
        <v>0</v>
      </c>
      <c r="BB2032" s="116">
        <f t="shared" si="939"/>
        <v>0</v>
      </c>
      <c r="BC2032" s="115">
        <f t="shared" si="945"/>
        <v>0</v>
      </c>
      <c r="BD2032" s="116">
        <f t="shared" si="940"/>
        <v>0</v>
      </c>
      <c r="BE2032" s="120">
        <f t="shared" si="946"/>
        <v>0</v>
      </c>
      <c r="BF2032" s="115">
        <f t="shared" si="947"/>
        <v>0</v>
      </c>
      <c r="BG2032" s="116">
        <f t="shared" si="941"/>
        <v>0</v>
      </c>
      <c r="BH2032" s="120">
        <f t="shared" si="948"/>
        <v>0</v>
      </c>
      <c r="BI2032" s="115">
        <f t="shared" si="949"/>
        <v>0</v>
      </c>
      <c r="BJ2032" s="116">
        <f t="shared" si="942"/>
        <v>0</v>
      </c>
      <c r="BK2032" s="120">
        <f t="shared" si="950"/>
        <v>0</v>
      </c>
      <c r="BL2032" s="120">
        <f t="shared" si="951"/>
        <v>0</v>
      </c>
      <c r="BN2032" s="375">
        <f t="shared" si="943"/>
        <v>0</v>
      </c>
      <c r="BP2032" s="380"/>
      <c r="DH2032" s="102"/>
    </row>
    <row r="2033" spans="1:112" ht="5" hidden="1" customHeight="1">
      <c r="A2033" s="103"/>
      <c r="B2033" s="364"/>
      <c r="C2033" s="364"/>
      <c r="D2033" s="364"/>
      <c r="E2033" s="364"/>
      <c r="F2033" s="364"/>
      <c r="G2033" s="364"/>
      <c r="H2033" s="364"/>
      <c r="I2033" s="364"/>
      <c r="J2033" s="364"/>
      <c r="K2033" s="364"/>
      <c r="L2033" s="364"/>
      <c r="M2033" s="364"/>
      <c r="N2033" s="364"/>
      <c r="O2033" s="364"/>
      <c r="P2033" s="364"/>
      <c r="Q2033" s="364"/>
      <c r="R2033" s="365"/>
      <c r="S2033" s="365"/>
      <c r="T2033" s="365"/>
      <c r="U2033" s="365"/>
      <c r="V2033" s="365"/>
      <c r="W2033" s="366"/>
      <c r="X2033" s="366"/>
      <c r="Y2033" s="366"/>
      <c r="Z2033" s="366"/>
      <c r="AA2033" s="366"/>
      <c r="AB2033" s="366"/>
      <c r="AC2033" s="366"/>
      <c r="AD2033" s="366"/>
      <c r="AE2033" s="366"/>
      <c r="AF2033" s="367"/>
      <c r="AG2033" s="367"/>
      <c r="AH2033" s="367"/>
      <c r="AI2033" s="367"/>
      <c r="AJ2033" s="367"/>
      <c r="AK2033" s="367"/>
      <c r="AL2033" s="367"/>
      <c r="AM2033" s="367"/>
      <c r="AN2033" s="367"/>
      <c r="AO2033" s="367"/>
      <c r="AP2033" s="367"/>
      <c r="AQ2033" s="367"/>
      <c r="AR2033" s="368"/>
      <c r="AS2033" s="361"/>
      <c r="AT2033" s="361"/>
      <c r="AU2033" s="361"/>
      <c r="AV2033" s="361"/>
      <c r="AW2033" s="361"/>
      <c r="AX2033" s="91"/>
      <c r="AY2033" s="106">
        <f>AY1992</f>
        <v>0</v>
      </c>
      <c r="AZ2033" s="106">
        <f>AZ1992</f>
        <v>0</v>
      </c>
      <c r="BA2033" s="106">
        <f>BA1992</f>
        <v>0</v>
      </c>
      <c r="BB2033" s="106">
        <f>BB1992</f>
        <v>0</v>
      </c>
      <c r="BC2033" s="106"/>
      <c r="BD2033" s="117"/>
      <c r="BE2033" s="119">
        <f>BE1992</f>
        <v>0</v>
      </c>
      <c r="BF2033" s="106"/>
      <c r="BG2033" s="106">
        <f>BG1992</f>
        <v>0</v>
      </c>
      <c r="BH2033" s="119">
        <f>BH1992</f>
        <v>0</v>
      </c>
      <c r="BI2033" s="106"/>
      <c r="BJ2033" s="106">
        <f>BJ1992</f>
        <v>0</v>
      </c>
      <c r="BK2033" s="119">
        <f>BK1992</f>
        <v>0</v>
      </c>
      <c r="BL2033" s="119">
        <f>BL1992</f>
        <v>0</v>
      </c>
      <c r="BN2033" s="377"/>
      <c r="BP2033" s="382"/>
      <c r="DH2033" s="104"/>
    </row>
    <row r="2034" spans="1:112" ht="21.35" hidden="1" customHeight="1">
      <c r="A2034" s="103"/>
      <c r="B2034" s="369"/>
      <c r="C2034" s="370"/>
      <c r="D2034" s="370"/>
      <c r="E2034" s="370"/>
      <c r="F2034" s="370"/>
      <c r="G2034" s="370"/>
      <c r="H2034" s="370"/>
      <c r="I2034" s="370"/>
      <c r="J2034" s="370"/>
      <c r="K2034" s="370"/>
      <c r="L2034" s="370"/>
      <c r="M2034" s="370"/>
      <c r="N2034" s="370"/>
      <c r="O2034" s="370"/>
      <c r="P2034" s="370"/>
      <c r="Q2034" s="370"/>
      <c r="R2034" s="143"/>
      <c r="S2034" s="143"/>
      <c r="T2034" s="143"/>
      <c r="U2034" s="143"/>
      <c r="V2034" s="143"/>
      <c r="W2034" s="143"/>
      <c r="X2034" s="143"/>
      <c r="Y2034" s="143"/>
      <c r="Z2034" s="143"/>
      <c r="AA2034" s="143"/>
      <c r="AB2034" s="143"/>
      <c r="AC2034" s="143"/>
      <c r="AD2034" s="143"/>
      <c r="AE2034" s="246" t="str">
        <f>CONCATENATE(B1992," ","TOTAL")</f>
        <v>OTHER 1 TOTAL</v>
      </c>
      <c r="AF2034" s="802">
        <f>SUBTOTAL(9,AF1993:AF2033)</f>
        <v>0</v>
      </c>
      <c r="AG2034" s="802"/>
      <c r="AH2034" s="802"/>
      <c r="AI2034" s="802"/>
      <c r="AJ2034" s="802">
        <f>SUBTOTAL(9,AJ1993:AJ2033)</f>
        <v>0</v>
      </c>
      <c r="AK2034" s="802"/>
      <c r="AL2034" s="802"/>
      <c r="AM2034" s="802"/>
      <c r="AN2034" s="802">
        <f>SUBTOTAL(9,AN1993:AN2033)</f>
        <v>0</v>
      </c>
      <c r="AO2034" s="802"/>
      <c r="AP2034" s="802"/>
      <c r="AQ2034" s="802"/>
      <c r="AR2034" s="359"/>
      <c r="AS2034" s="803">
        <f>SUBTOTAL(9,AS1993:AS2033)</f>
        <v>0</v>
      </c>
      <c r="AT2034" s="803"/>
      <c r="AU2034" s="803"/>
      <c r="AV2034" s="803"/>
      <c r="AW2034" s="803">
        <f>SUM(AW1997:AW2005)</f>
        <v>0</v>
      </c>
      <c r="AX2034" s="91"/>
      <c r="AY2034" s="121">
        <f t="shared" ref="AY2034:BL2034" si="952">SUM(AY1993:AY2033)</f>
        <v>0</v>
      </c>
      <c r="AZ2034" s="121">
        <f t="shared" si="952"/>
        <v>0</v>
      </c>
      <c r="BA2034" s="121">
        <f t="shared" si="952"/>
        <v>0</v>
      </c>
      <c r="BB2034" s="121">
        <f t="shared" si="952"/>
        <v>0</v>
      </c>
      <c r="BC2034" s="118">
        <f t="shared" si="952"/>
        <v>0</v>
      </c>
      <c r="BD2034" s="121">
        <f t="shared" si="952"/>
        <v>0</v>
      </c>
      <c r="BE2034" s="121">
        <f t="shared" si="952"/>
        <v>0</v>
      </c>
      <c r="BF2034" s="118">
        <f t="shared" si="952"/>
        <v>0</v>
      </c>
      <c r="BG2034" s="121">
        <f t="shared" si="952"/>
        <v>0</v>
      </c>
      <c r="BH2034" s="121">
        <f t="shared" si="952"/>
        <v>0</v>
      </c>
      <c r="BI2034" s="118">
        <f t="shared" si="952"/>
        <v>0</v>
      </c>
      <c r="BJ2034" s="121">
        <f t="shared" si="952"/>
        <v>0</v>
      </c>
      <c r="BK2034" s="121">
        <f t="shared" si="952"/>
        <v>0</v>
      </c>
      <c r="BL2034" s="121">
        <f t="shared" si="952"/>
        <v>0</v>
      </c>
      <c r="BN2034" s="383">
        <f>IFERROR(AS2034/Total_Detailed_Estimate,0)</f>
        <v>0</v>
      </c>
      <c r="BP2034" s="381"/>
      <c r="DH2034" s="109"/>
    </row>
    <row r="2035" spans="1:112" ht="8.6999999999999993" hidden="1" customHeight="1">
      <c r="A2035" s="103"/>
      <c r="B2035" s="140"/>
      <c r="C2035" s="140"/>
      <c r="D2035" s="140"/>
      <c r="E2035" s="140"/>
      <c r="F2035" s="140"/>
      <c r="G2035" s="140"/>
      <c r="H2035" s="140"/>
      <c r="I2035" s="140"/>
      <c r="J2035" s="140"/>
      <c r="K2035" s="140"/>
      <c r="L2035" s="140"/>
      <c r="M2035" s="140"/>
      <c r="N2035" s="140"/>
      <c r="O2035" s="140"/>
      <c r="P2035" s="140"/>
      <c r="Q2035" s="140"/>
      <c r="R2035" s="141"/>
      <c r="S2035" s="141"/>
      <c r="T2035" s="141"/>
      <c r="U2035" s="141"/>
      <c r="V2035" s="141"/>
      <c r="W2035" s="142"/>
      <c r="X2035" s="142"/>
      <c r="Y2035" s="142"/>
      <c r="Z2035" s="142"/>
      <c r="AA2035" s="142"/>
      <c r="AB2035" s="142"/>
      <c r="AC2035" s="142"/>
      <c r="AD2035" s="142"/>
      <c r="AE2035" s="392"/>
      <c r="AF2035" s="144"/>
      <c r="AG2035" s="144"/>
      <c r="AH2035" s="144"/>
      <c r="AI2035" s="144"/>
      <c r="AJ2035" s="144"/>
      <c r="AK2035" s="144"/>
      <c r="AL2035" s="144"/>
      <c r="AM2035" s="144"/>
      <c r="AN2035" s="144"/>
      <c r="AO2035" s="144"/>
      <c r="AP2035" s="144"/>
      <c r="AQ2035" s="144"/>
      <c r="AR2035" s="360"/>
      <c r="AS2035" s="362"/>
      <c r="AT2035" s="362"/>
      <c r="AU2035" s="362"/>
      <c r="AV2035" s="362"/>
      <c r="AW2035" s="393"/>
      <c r="AX2035" s="91"/>
      <c r="AY2035" s="106">
        <f>AY1992</f>
        <v>0</v>
      </c>
      <c r="AZ2035" s="106">
        <f>AZ1992</f>
        <v>0</v>
      </c>
      <c r="BA2035" s="106">
        <f>BA1992</f>
        <v>0</v>
      </c>
      <c r="BB2035" s="106">
        <f>BB1992</f>
        <v>0</v>
      </c>
      <c r="BC2035" s="106"/>
      <c r="BD2035" s="106"/>
      <c r="BE2035" s="106">
        <f>BE1992</f>
        <v>0</v>
      </c>
      <c r="BF2035" s="106"/>
      <c r="BG2035" s="106">
        <f>BG1992</f>
        <v>0</v>
      </c>
      <c r="BH2035" s="106">
        <f>BH1992</f>
        <v>0</v>
      </c>
      <c r="BI2035" s="106"/>
      <c r="BJ2035" s="106">
        <f>BJ1992</f>
        <v>0</v>
      </c>
      <c r="BK2035" s="106">
        <f>BK1992</f>
        <v>0</v>
      </c>
      <c r="BL2035" s="106">
        <f>BL1992</f>
        <v>0</v>
      </c>
      <c r="BN2035" s="377"/>
      <c r="BP2035" s="382"/>
      <c r="DH2035" s="104"/>
    </row>
    <row r="2036" spans="1:112" ht="9.5" hidden="1" customHeight="1">
      <c r="A2036" s="103"/>
      <c r="B2036" s="145"/>
      <c r="C2036" s="145"/>
      <c r="D2036" s="145"/>
      <c r="E2036" s="145"/>
      <c r="F2036" s="145"/>
      <c r="G2036" s="145"/>
      <c r="H2036" s="145"/>
      <c r="I2036" s="145"/>
      <c r="J2036" s="145"/>
      <c r="K2036" s="145"/>
      <c r="L2036" s="145"/>
      <c r="M2036" s="145"/>
      <c r="N2036" s="145"/>
      <c r="O2036" s="145"/>
      <c r="P2036" s="145"/>
      <c r="Q2036" s="145"/>
      <c r="R2036" s="146"/>
      <c r="S2036" s="146"/>
      <c r="T2036" s="146"/>
      <c r="U2036" s="146"/>
      <c r="V2036" s="146"/>
      <c r="W2036" s="146"/>
      <c r="X2036" s="146"/>
      <c r="Y2036" s="146"/>
      <c r="Z2036" s="146"/>
      <c r="AA2036" s="146"/>
      <c r="AB2036" s="146"/>
      <c r="AC2036" s="146"/>
      <c r="AD2036" s="146"/>
      <c r="AE2036" s="147"/>
      <c r="AF2036" s="148"/>
      <c r="AG2036" s="148"/>
      <c r="AH2036" s="148"/>
      <c r="AI2036" s="148"/>
      <c r="AJ2036" s="148"/>
      <c r="AK2036" s="148"/>
      <c r="AL2036" s="148"/>
      <c r="AM2036" s="148"/>
      <c r="AN2036" s="148"/>
      <c r="AO2036" s="148"/>
      <c r="AP2036" s="148"/>
      <c r="AQ2036" s="148"/>
      <c r="AR2036" s="148"/>
      <c r="AS2036" s="149"/>
      <c r="AT2036" s="149"/>
      <c r="AU2036" s="149"/>
      <c r="AV2036" s="149"/>
      <c r="AW2036" s="149"/>
      <c r="AX2036" s="91"/>
      <c r="AY2036" s="108">
        <f>AY2034</f>
        <v>0</v>
      </c>
      <c r="AZ2036" s="108">
        <f>AZ2034</f>
        <v>0</v>
      </c>
      <c r="BA2036" s="108">
        <f>BA2034</f>
        <v>0</v>
      </c>
      <c r="BB2036" s="108">
        <f>BB2034</f>
        <v>0</v>
      </c>
      <c r="BC2036" s="108"/>
      <c r="BD2036" s="108"/>
      <c r="BE2036" s="108">
        <f>BE2034</f>
        <v>0</v>
      </c>
      <c r="BF2036" s="108"/>
      <c r="BG2036" s="108">
        <f>BG2034</f>
        <v>0</v>
      </c>
      <c r="BH2036" s="108">
        <f>BH2034</f>
        <v>0</v>
      </c>
      <c r="BI2036" s="108"/>
      <c r="BJ2036" s="108">
        <f>BJ2034</f>
        <v>0</v>
      </c>
      <c r="BK2036" s="108">
        <f>BK2034</f>
        <v>0</v>
      </c>
      <c r="BL2036" s="108">
        <f>BL2034</f>
        <v>0</v>
      </c>
      <c r="DH2036" s="107"/>
    </row>
    <row r="2037" spans="1:112" ht="23" customHeight="1">
      <c r="A2037" s="114" t="s">
        <v>704</v>
      </c>
      <c r="B2037" s="795" t="str">
        <f>UPPER(Other5_Category)</f>
        <v>OTHER 2</v>
      </c>
      <c r="C2037" s="796"/>
      <c r="D2037" s="796"/>
      <c r="E2037" s="796"/>
      <c r="F2037" s="796"/>
      <c r="G2037" s="796"/>
      <c r="H2037" s="796"/>
      <c r="I2037" s="796"/>
      <c r="J2037" s="796"/>
      <c r="K2037" s="796"/>
      <c r="L2037" s="796"/>
      <c r="M2037" s="796"/>
      <c r="N2037" s="796"/>
      <c r="O2037" s="796"/>
      <c r="P2037" s="796"/>
      <c r="Q2037" s="797"/>
      <c r="R2037" s="798"/>
      <c r="S2037" s="798"/>
      <c r="T2037" s="798"/>
      <c r="U2037" s="799"/>
      <c r="V2037" s="800"/>
      <c r="W2037" s="790"/>
      <c r="X2037" s="790"/>
      <c r="Y2037" s="790"/>
      <c r="Z2037" s="790"/>
      <c r="AA2037" s="790"/>
      <c r="AB2037" s="790"/>
      <c r="AC2037" s="790"/>
      <c r="AD2037" s="790"/>
      <c r="AE2037" s="790"/>
      <c r="AF2037" s="791" t="str">
        <f>IF(Other5_Labor=0,"",Other5_Labor)</f>
        <v/>
      </c>
      <c r="AG2037" s="791"/>
      <c r="AH2037" s="791"/>
      <c r="AI2037" s="791"/>
      <c r="AJ2037" s="791" t="str">
        <f>IF(Other5_Material=0,"",Other5_Material)</f>
        <v/>
      </c>
      <c r="AK2037" s="791"/>
      <c r="AL2037" s="791"/>
      <c r="AM2037" s="791"/>
      <c r="AN2037" s="791" t="str">
        <f>IF(Other5_Sub=0,"",Other5_Sub)</f>
        <v/>
      </c>
      <c r="AO2037" s="791"/>
      <c r="AP2037" s="791"/>
      <c r="AQ2037" s="791"/>
      <c r="AR2037" s="358"/>
      <c r="AS2037" s="792" t="str">
        <f>IF(Other5_Total=0,"",Other5_Total)</f>
        <v/>
      </c>
      <c r="AT2037" s="792"/>
      <c r="AU2037" s="793"/>
      <c r="AV2037" s="793"/>
      <c r="AW2037" s="794"/>
      <c r="AX2037" s="371"/>
      <c r="AY2037" s="101"/>
      <c r="AZ2037" s="101"/>
      <c r="BA2037" s="101"/>
      <c r="BB2037" s="101"/>
      <c r="BC2037" s="101"/>
      <c r="BD2037" s="101"/>
      <c r="BE2037" s="101"/>
      <c r="BF2037" s="101"/>
      <c r="BG2037" s="101"/>
      <c r="BH2037" s="101"/>
      <c r="BI2037" s="101"/>
      <c r="BJ2037" s="101"/>
      <c r="BK2037" s="101"/>
      <c r="BL2037" s="101"/>
      <c r="BN2037" s="374"/>
      <c r="BP2037" s="378"/>
      <c r="DH2037" s="102"/>
    </row>
    <row r="2038" spans="1:112" hidden="1">
      <c r="A2038" s="110"/>
      <c r="B2038" s="786"/>
      <c r="C2038" s="786"/>
      <c r="D2038" s="786"/>
      <c r="E2038" s="786"/>
      <c r="F2038" s="786"/>
      <c r="G2038" s="786"/>
      <c r="H2038" s="786"/>
      <c r="I2038" s="786"/>
      <c r="J2038" s="786"/>
      <c r="K2038" s="786"/>
      <c r="L2038" s="786"/>
      <c r="M2038" s="786"/>
      <c r="N2038" s="786"/>
      <c r="O2038" s="786"/>
      <c r="P2038" s="786"/>
      <c r="Q2038" s="786"/>
      <c r="R2038" s="787"/>
      <c r="S2038" s="787"/>
      <c r="T2038" s="788"/>
      <c r="U2038" s="787"/>
      <c r="V2038" s="787"/>
      <c r="W2038" s="783"/>
      <c r="X2038" s="789"/>
      <c r="Y2038" s="789"/>
      <c r="Z2038" s="781"/>
      <c r="AA2038" s="782"/>
      <c r="AB2038" s="783"/>
      <c r="AC2038" s="781"/>
      <c r="AD2038" s="782"/>
      <c r="AE2038" s="783"/>
      <c r="AF2038" s="784">
        <f>R2038*W2038</f>
        <v>0</v>
      </c>
      <c r="AG2038" s="784"/>
      <c r="AH2038" s="784"/>
      <c r="AI2038" s="784"/>
      <c r="AJ2038" s="784">
        <f t="shared" ref="AJ2038:AJ2077" si="953">R2038*Z2038</f>
        <v>0</v>
      </c>
      <c r="AK2038" s="784"/>
      <c r="AL2038" s="784"/>
      <c r="AM2038" s="784"/>
      <c r="AN2038" s="784">
        <f t="shared" ref="AN2038:AN2077" si="954">R2038*AC2038</f>
        <v>0</v>
      </c>
      <c r="AO2038" s="784"/>
      <c r="AP2038" s="784"/>
      <c r="AQ2038" s="784"/>
      <c r="AR2038" s="363"/>
      <c r="AS2038" s="785">
        <f t="shared" ref="AS2038:AS2077" si="955">SUM(AF2038:AQ2038)</f>
        <v>0</v>
      </c>
      <c r="AT2038" s="785"/>
      <c r="AU2038" s="785"/>
      <c r="AV2038" s="785"/>
      <c r="AW2038" s="785">
        <f t="shared" ref="AW2038:AW2077" si="956">SUM(AF2038:AQ2038)</f>
        <v>0</v>
      </c>
      <c r="AX2038" s="100"/>
      <c r="AY2038" s="116">
        <f t="shared" ref="AY2038:AY2077" si="957">AF2038</f>
        <v>0</v>
      </c>
      <c r="AZ2038" s="116">
        <f t="shared" ref="AZ2038:AZ2077" si="958">AJ2038</f>
        <v>0</v>
      </c>
      <c r="BA2038" s="116">
        <f t="shared" ref="BA2038:BA2077" si="959">AN2038</f>
        <v>0</v>
      </c>
      <c r="BB2038" s="116">
        <f t="shared" ref="BB2038:BB2077" si="960">SUM(AY2038:BA2038)</f>
        <v>0</v>
      </c>
      <c r="BC2038" s="115">
        <f>IFERROR(AY2038/$BB$5,0)</f>
        <v>0</v>
      </c>
      <c r="BD2038" s="116">
        <f t="shared" ref="BD2038:BD2077" si="961">BC2038*Allocated_Adders</f>
        <v>0</v>
      </c>
      <c r="BE2038" s="120">
        <f>AY2038+BD2038</f>
        <v>0</v>
      </c>
      <c r="BF2038" s="115">
        <f>IFERROR(AZ2038/$BB$5,0)</f>
        <v>0</v>
      </c>
      <c r="BG2038" s="116">
        <f t="shared" ref="BG2038:BG2077" si="962">BF2038*Allocated_Adders</f>
        <v>0</v>
      </c>
      <c r="BH2038" s="120">
        <f>AZ2038+BG2038</f>
        <v>0</v>
      </c>
      <c r="BI2038" s="115">
        <f>IFERROR(BA2038/$BB$5,0)</f>
        <v>0</v>
      </c>
      <c r="BJ2038" s="116">
        <f t="shared" ref="BJ2038:BJ2077" si="963">BI2038*Allocated_Adders</f>
        <v>0</v>
      </c>
      <c r="BK2038" s="120">
        <f>BA2038+BJ2038</f>
        <v>0</v>
      </c>
      <c r="BL2038" s="120">
        <f>BE2038+BH2038+BK2038</f>
        <v>0</v>
      </c>
      <c r="BN2038" s="375">
        <f t="shared" ref="BN2038:BN2077" si="964">IFERROR(AS2038/Total_Detailed_Estimate,0)</f>
        <v>0</v>
      </c>
      <c r="BP2038" s="380"/>
      <c r="DH2038" s="102"/>
    </row>
    <row r="2039" spans="1:112" hidden="1">
      <c r="A2039" s="110"/>
      <c r="B2039" s="786"/>
      <c r="C2039" s="786"/>
      <c r="D2039" s="786"/>
      <c r="E2039" s="786"/>
      <c r="F2039" s="786"/>
      <c r="G2039" s="786"/>
      <c r="H2039" s="786"/>
      <c r="I2039" s="786"/>
      <c r="J2039" s="786"/>
      <c r="K2039" s="786"/>
      <c r="L2039" s="786"/>
      <c r="M2039" s="786"/>
      <c r="N2039" s="786"/>
      <c r="O2039" s="786"/>
      <c r="P2039" s="786"/>
      <c r="Q2039" s="786"/>
      <c r="R2039" s="787"/>
      <c r="S2039" s="787"/>
      <c r="T2039" s="788"/>
      <c r="U2039" s="787"/>
      <c r="V2039" s="787"/>
      <c r="W2039" s="783"/>
      <c r="X2039" s="789"/>
      <c r="Y2039" s="789"/>
      <c r="Z2039" s="781"/>
      <c r="AA2039" s="782"/>
      <c r="AB2039" s="783"/>
      <c r="AC2039" s="781"/>
      <c r="AD2039" s="782"/>
      <c r="AE2039" s="783"/>
      <c r="AF2039" s="784">
        <f t="shared" ref="AF2039:AF2077" si="965">R2039*W2039</f>
        <v>0</v>
      </c>
      <c r="AG2039" s="784"/>
      <c r="AH2039" s="784"/>
      <c r="AI2039" s="784"/>
      <c r="AJ2039" s="784">
        <f t="shared" si="953"/>
        <v>0</v>
      </c>
      <c r="AK2039" s="784"/>
      <c r="AL2039" s="784"/>
      <c r="AM2039" s="784"/>
      <c r="AN2039" s="784">
        <f t="shared" si="954"/>
        <v>0</v>
      </c>
      <c r="AO2039" s="784"/>
      <c r="AP2039" s="784"/>
      <c r="AQ2039" s="784"/>
      <c r="AR2039" s="363"/>
      <c r="AS2039" s="785">
        <f t="shared" si="955"/>
        <v>0</v>
      </c>
      <c r="AT2039" s="785"/>
      <c r="AU2039" s="785"/>
      <c r="AV2039" s="785"/>
      <c r="AW2039" s="785">
        <f t="shared" si="956"/>
        <v>0</v>
      </c>
      <c r="AX2039" s="90"/>
      <c r="AY2039" s="116">
        <f t="shared" si="957"/>
        <v>0</v>
      </c>
      <c r="AZ2039" s="116">
        <f t="shared" si="958"/>
        <v>0</v>
      </c>
      <c r="BA2039" s="116">
        <f t="shared" si="959"/>
        <v>0</v>
      </c>
      <c r="BB2039" s="116">
        <f t="shared" si="960"/>
        <v>0</v>
      </c>
      <c r="BC2039" s="115">
        <f t="shared" ref="BC2039:BC2077" si="966">IFERROR(AY2039/$BB$5,0)</f>
        <v>0</v>
      </c>
      <c r="BD2039" s="116">
        <f t="shared" si="961"/>
        <v>0</v>
      </c>
      <c r="BE2039" s="120">
        <f t="shared" ref="BE2039:BE2077" si="967">AY2039+BD2039</f>
        <v>0</v>
      </c>
      <c r="BF2039" s="115">
        <f t="shared" ref="BF2039:BF2077" si="968">IFERROR(AZ2039/$BB$5,0)</f>
        <v>0</v>
      </c>
      <c r="BG2039" s="116">
        <f t="shared" si="962"/>
        <v>0</v>
      </c>
      <c r="BH2039" s="120">
        <f t="shared" ref="BH2039:BH2077" si="969">AZ2039+BG2039</f>
        <v>0</v>
      </c>
      <c r="BI2039" s="115">
        <f t="shared" ref="BI2039:BI2077" si="970">IFERROR(BA2039/$BB$5,0)</f>
        <v>0</v>
      </c>
      <c r="BJ2039" s="116">
        <f t="shared" si="963"/>
        <v>0</v>
      </c>
      <c r="BK2039" s="120">
        <f t="shared" ref="BK2039:BK2077" si="971">BA2039+BJ2039</f>
        <v>0</v>
      </c>
      <c r="BL2039" s="120">
        <f t="shared" ref="BL2039:BL2077" si="972">BE2039+BH2039+BK2039</f>
        <v>0</v>
      </c>
      <c r="BN2039" s="375">
        <f t="shared" si="964"/>
        <v>0</v>
      </c>
      <c r="BP2039" s="380"/>
      <c r="DH2039" s="102"/>
    </row>
    <row r="2040" spans="1:112" hidden="1">
      <c r="A2040" s="110"/>
      <c r="B2040" s="786"/>
      <c r="C2040" s="786"/>
      <c r="D2040" s="786"/>
      <c r="E2040" s="786"/>
      <c r="F2040" s="786"/>
      <c r="G2040" s="786"/>
      <c r="H2040" s="786"/>
      <c r="I2040" s="786"/>
      <c r="J2040" s="786"/>
      <c r="K2040" s="786"/>
      <c r="L2040" s="786"/>
      <c r="M2040" s="786"/>
      <c r="N2040" s="786"/>
      <c r="O2040" s="786"/>
      <c r="P2040" s="786"/>
      <c r="Q2040" s="786"/>
      <c r="R2040" s="787"/>
      <c r="S2040" s="787"/>
      <c r="T2040" s="788"/>
      <c r="U2040" s="787"/>
      <c r="V2040" s="787"/>
      <c r="W2040" s="783"/>
      <c r="X2040" s="789"/>
      <c r="Y2040" s="789"/>
      <c r="Z2040" s="781"/>
      <c r="AA2040" s="782"/>
      <c r="AB2040" s="783"/>
      <c r="AC2040" s="781"/>
      <c r="AD2040" s="782"/>
      <c r="AE2040" s="783"/>
      <c r="AF2040" s="784">
        <f t="shared" si="965"/>
        <v>0</v>
      </c>
      <c r="AG2040" s="784"/>
      <c r="AH2040" s="784"/>
      <c r="AI2040" s="784"/>
      <c r="AJ2040" s="784">
        <f t="shared" si="953"/>
        <v>0</v>
      </c>
      <c r="AK2040" s="784"/>
      <c r="AL2040" s="784"/>
      <c r="AM2040" s="784"/>
      <c r="AN2040" s="784">
        <f t="shared" si="954"/>
        <v>0</v>
      </c>
      <c r="AO2040" s="784"/>
      <c r="AP2040" s="784"/>
      <c r="AQ2040" s="784"/>
      <c r="AR2040" s="363"/>
      <c r="AS2040" s="785">
        <f t="shared" si="955"/>
        <v>0</v>
      </c>
      <c r="AT2040" s="785"/>
      <c r="AU2040" s="785"/>
      <c r="AV2040" s="785"/>
      <c r="AW2040" s="785">
        <f t="shared" si="956"/>
        <v>0</v>
      </c>
      <c r="AX2040" s="91"/>
      <c r="AY2040" s="116">
        <f t="shared" si="957"/>
        <v>0</v>
      </c>
      <c r="AZ2040" s="116">
        <f t="shared" si="958"/>
        <v>0</v>
      </c>
      <c r="BA2040" s="116">
        <f t="shared" si="959"/>
        <v>0</v>
      </c>
      <c r="BB2040" s="116">
        <f t="shared" si="960"/>
        <v>0</v>
      </c>
      <c r="BC2040" s="115">
        <f t="shared" si="966"/>
        <v>0</v>
      </c>
      <c r="BD2040" s="116">
        <f t="shared" si="961"/>
        <v>0</v>
      </c>
      <c r="BE2040" s="120">
        <f t="shared" si="967"/>
        <v>0</v>
      </c>
      <c r="BF2040" s="115">
        <f t="shared" si="968"/>
        <v>0</v>
      </c>
      <c r="BG2040" s="116">
        <f t="shared" si="962"/>
        <v>0</v>
      </c>
      <c r="BH2040" s="120">
        <f t="shared" si="969"/>
        <v>0</v>
      </c>
      <c r="BI2040" s="115">
        <f t="shared" si="970"/>
        <v>0</v>
      </c>
      <c r="BJ2040" s="116">
        <f t="shared" si="963"/>
        <v>0</v>
      </c>
      <c r="BK2040" s="120">
        <f t="shared" si="971"/>
        <v>0</v>
      </c>
      <c r="BL2040" s="120">
        <f t="shared" si="972"/>
        <v>0</v>
      </c>
      <c r="BN2040" s="375">
        <f t="shared" si="964"/>
        <v>0</v>
      </c>
      <c r="BP2040" s="380"/>
      <c r="DH2040" s="102"/>
    </row>
    <row r="2041" spans="1:112" hidden="1">
      <c r="A2041" s="110"/>
      <c r="B2041" s="786"/>
      <c r="C2041" s="786"/>
      <c r="D2041" s="786"/>
      <c r="E2041" s="786"/>
      <c r="F2041" s="786"/>
      <c r="G2041" s="786"/>
      <c r="H2041" s="786"/>
      <c r="I2041" s="786"/>
      <c r="J2041" s="786"/>
      <c r="K2041" s="786"/>
      <c r="L2041" s="786"/>
      <c r="M2041" s="786"/>
      <c r="N2041" s="786"/>
      <c r="O2041" s="786"/>
      <c r="P2041" s="786"/>
      <c r="Q2041" s="786"/>
      <c r="R2041" s="787"/>
      <c r="S2041" s="787"/>
      <c r="T2041" s="788"/>
      <c r="U2041" s="787"/>
      <c r="V2041" s="787"/>
      <c r="W2041" s="783"/>
      <c r="X2041" s="789"/>
      <c r="Y2041" s="789"/>
      <c r="Z2041" s="781"/>
      <c r="AA2041" s="782"/>
      <c r="AB2041" s="783"/>
      <c r="AC2041" s="781"/>
      <c r="AD2041" s="782"/>
      <c r="AE2041" s="783"/>
      <c r="AF2041" s="784">
        <f t="shared" si="965"/>
        <v>0</v>
      </c>
      <c r="AG2041" s="784"/>
      <c r="AH2041" s="784"/>
      <c r="AI2041" s="784"/>
      <c r="AJ2041" s="784">
        <f t="shared" si="953"/>
        <v>0</v>
      </c>
      <c r="AK2041" s="784"/>
      <c r="AL2041" s="784"/>
      <c r="AM2041" s="784"/>
      <c r="AN2041" s="784">
        <f t="shared" si="954"/>
        <v>0</v>
      </c>
      <c r="AO2041" s="784"/>
      <c r="AP2041" s="784"/>
      <c r="AQ2041" s="784"/>
      <c r="AR2041" s="363"/>
      <c r="AS2041" s="785">
        <f t="shared" si="955"/>
        <v>0</v>
      </c>
      <c r="AT2041" s="785"/>
      <c r="AU2041" s="785"/>
      <c r="AV2041" s="785"/>
      <c r="AW2041" s="785">
        <f t="shared" si="956"/>
        <v>0</v>
      </c>
      <c r="AX2041" s="91"/>
      <c r="AY2041" s="116">
        <f t="shared" si="957"/>
        <v>0</v>
      </c>
      <c r="AZ2041" s="116">
        <f t="shared" si="958"/>
        <v>0</v>
      </c>
      <c r="BA2041" s="116">
        <f t="shared" si="959"/>
        <v>0</v>
      </c>
      <c r="BB2041" s="116">
        <f t="shared" si="960"/>
        <v>0</v>
      </c>
      <c r="BC2041" s="115">
        <f t="shared" si="966"/>
        <v>0</v>
      </c>
      <c r="BD2041" s="116">
        <f t="shared" si="961"/>
        <v>0</v>
      </c>
      <c r="BE2041" s="120">
        <f t="shared" si="967"/>
        <v>0</v>
      </c>
      <c r="BF2041" s="115">
        <f t="shared" si="968"/>
        <v>0</v>
      </c>
      <c r="BG2041" s="116">
        <f t="shared" si="962"/>
        <v>0</v>
      </c>
      <c r="BH2041" s="120">
        <f t="shared" si="969"/>
        <v>0</v>
      </c>
      <c r="BI2041" s="115">
        <f t="shared" si="970"/>
        <v>0</v>
      </c>
      <c r="BJ2041" s="116">
        <f t="shared" si="963"/>
        <v>0</v>
      </c>
      <c r="BK2041" s="120">
        <f t="shared" si="971"/>
        <v>0</v>
      </c>
      <c r="BL2041" s="120">
        <f t="shared" si="972"/>
        <v>0</v>
      </c>
      <c r="BN2041" s="375">
        <f t="shared" si="964"/>
        <v>0</v>
      </c>
      <c r="BP2041" s="380"/>
      <c r="DH2041" s="102"/>
    </row>
    <row r="2042" spans="1:112" hidden="1">
      <c r="A2042" s="110"/>
      <c r="B2042" s="786"/>
      <c r="C2042" s="786"/>
      <c r="D2042" s="786"/>
      <c r="E2042" s="786"/>
      <c r="F2042" s="786"/>
      <c r="G2042" s="786"/>
      <c r="H2042" s="786"/>
      <c r="I2042" s="786"/>
      <c r="J2042" s="786"/>
      <c r="K2042" s="786"/>
      <c r="L2042" s="786"/>
      <c r="M2042" s="786"/>
      <c r="N2042" s="786"/>
      <c r="O2042" s="786"/>
      <c r="P2042" s="786"/>
      <c r="Q2042" s="786"/>
      <c r="R2042" s="787"/>
      <c r="S2042" s="787"/>
      <c r="T2042" s="788"/>
      <c r="U2042" s="787"/>
      <c r="V2042" s="787"/>
      <c r="W2042" s="783"/>
      <c r="X2042" s="789"/>
      <c r="Y2042" s="789"/>
      <c r="Z2042" s="781"/>
      <c r="AA2042" s="782"/>
      <c r="AB2042" s="783"/>
      <c r="AC2042" s="781"/>
      <c r="AD2042" s="782"/>
      <c r="AE2042" s="783"/>
      <c r="AF2042" s="784">
        <f t="shared" si="965"/>
        <v>0</v>
      </c>
      <c r="AG2042" s="784"/>
      <c r="AH2042" s="784"/>
      <c r="AI2042" s="784"/>
      <c r="AJ2042" s="784">
        <f t="shared" si="953"/>
        <v>0</v>
      </c>
      <c r="AK2042" s="784"/>
      <c r="AL2042" s="784"/>
      <c r="AM2042" s="784"/>
      <c r="AN2042" s="784">
        <f t="shared" si="954"/>
        <v>0</v>
      </c>
      <c r="AO2042" s="784"/>
      <c r="AP2042" s="784"/>
      <c r="AQ2042" s="784"/>
      <c r="AR2042" s="363"/>
      <c r="AS2042" s="785">
        <f t="shared" si="955"/>
        <v>0</v>
      </c>
      <c r="AT2042" s="785"/>
      <c r="AU2042" s="785"/>
      <c r="AV2042" s="785"/>
      <c r="AW2042" s="785">
        <f t="shared" si="956"/>
        <v>0</v>
      </c>
      <c r="AX2042" s="91"/>
      <c r="AY2042" s="116">
        <f t="shared" si="957"/>
        <v>0</v>
      </c>
      <c r="AZ2042" s="116">
        <f t="shared" si="958"/>
        <v>0</v>
      </c>
      <c r="BA2042" s="116">
        <f t="shared" si="959"/>
        <v>0</v>
      </c>
      <c r="BB2042" s="116">
        <f t="shared" si="960"/>
        <v>0</v>
      </c>
      <c r="BC2042" s="115">
        <f t="shared" si="966"/>
        <v>0</v>
      </c>
      <c r="BD2042" s="116">
        <f t="shared" si="961"/>
        <v>0</v>
      </c>
      <c r="BE2042" s="120">
        <f t="shared" si="967"/>
        <v>0</v>
      </c>
      <c r="BF2042" s="115">
        <f t="shared" si="968"/>
        <v>0</v>
      </c>
      <c r="BG2042" s="116">
        <f t="shared" si="962"/>
        <v>0</v>
      </c>
      <c r="BH2042" s="120">
        <f t="shared" si="969"/>
        <v>0</v>
      </c>
      <c r="BI2042" s="115">
        <f t="shared" si="970"/>
        <v>0</v>
      </c>
      <c r="BJ2042" s="116">
        <f t="shared" si="963"/>
        <v>0</v>
      </c>
      <c r="BK2042" s="120">
        <f t="shared" si="971"/>
        <v>0</v>
      </c>
      <c r="BL2042" s="120">
        <f t="shared" si="972"/>
        <v>0</v>
      </c>
      <c r="BN2042" s="375">
        <f t="shared" si="964"/>
        <v>0</v>
      </c>
      <c r="BP2042" s="380"/>
      <c r="DH2042" s="102"/>
    </row>
    <row r="2043" spans="1:112" hidden="1">
      <c r="A2043" s="110"/>
      <c r="B2043" s="786"/>
      <c r="C2043" s="786"/>
      <c r="D2043" s="786"/>
      <c r="E2043" s="786"/>
      <c r="F2043" s="786"/>
      <c r="G2043" s="786"/>
      <c r="H2043" s="786"/>
      <c r="I2043" s="786"/>
      <c r="J2043" s="786"/>
      <c r="K2043" s="786"/>
      <c r="L2043" s="786"/>
      <c r="M2043" s="786"/>
      <c r="N2043" s="786"/>
      <c r="O2043" s="786"/>
      <c r="P2043" s="786"/>
      <c r="Q2043" s="786"/>
      <c r="R2043" s="787"/>
      <c r="S2043" s="787"/>
      <c r="T2043" s="788"/>
      <c r="U2043" s="787"/>
      <c r="V2043" s="787"/>
      <c r="W2043" s="783"/>
      <c r="X2043" s="789"/>
      <c r="Y2043" s="789"/>
      <c r="Z2043" s="781"/>
      <c r="AA2043" s="782"/>
      <c r="AB2043" s="783"/>
      <c r="AC2043" s="781"/>
      <c r="AD2043" s="782"/>
      <c r="AE2043" s="783"/>
      <c r="AF2043" s="784">
        <f t="shared" si="965"/>
        <v>0</v>
      </c>
      <c r="AG2043" s="784"/>
      <c r="AH2043" s="784"/>
      <c r="AI2043" s="784"/>
      <c r="AJ2043" s="784">
        <f t="shared" si="953"/>
        <v>0</v>
      </c>
      <c r="AK2043" s="784"/>
      <c r="AL2043" s="784"/>
      <c r="AM2043" s="784"/>
      <c r="AN2043" s="784">
        <f t="shared" si="954"/>
        <v>0</v>
      </c>
      <c r="AO2043" s="784"/>
      <c r="AP2043" s="784"/>
      <c r="AQ2043" s="784"/>
      <c r="AR2043" s="363"/>
      <c r="AS2043" s="785">
        <f t="shared" si="955"/>
        <v>0</v>
      </c>
      <c r="AT2043" s="785"/>
      <c r="AU2043" s="785"/>
      <c r="AV2043" s="785"/>
      <c r="AW2043" s="785">
        <f t="shared" si="956"/>
        <v>0</v>
      </c>
      <c r="AX2043" s="91"/>
      <c r="AY2043" s="116">
        <f t="shared" si="957"/>
        <v>0</v>
      </c>
      <c r="AZ2043" s="116">
        <f t="shared" si="958"/>
        <v>0</v>
      </c>
      <c r="BA2043" s="116">
        <f t="shared" si="959"/>
        <v>0</v>
      </c>
      <c r="BB2043" s="116">
        <f t="shared" si="960"/>
        <v>0</v>
      </c>
      <c r="BC2043" s="115">
        <f t="shared" si="966"/>
        <v>0</v>
      </c>
      <c r="BD2043" s="116">
        <f t="shared" si="961"/>
        <v>0</v>
      </c>
      <c r="BE2043" s="120">
        <f t="shared" si="967"/>
        <v>0</v>
      </c>
      <c r="BF2043" s="115">
        <f t="shared" si="968"/>
        <v>0</v>
      </c>
      <c r="BG2043" s="116">
        <f t="shared" si="962"/>
        <v>0</v>
      </c>
      <c r="BH2043" s="120">
        <f t="shared" si="969"/>
        <v>0</v>
      </c>
      <c r="BI2043" s="115">
        <f t="shared" si="970"/>
        <v>0</v>
      </c>
      <c r="BJ2043" s="116">
        <f t="shared" si="963"/>
        <v>0</v>
      </c>
      <c r="BK2043" s="120">
        <f t="shared" si="971"/>
        <v>0</v>
      </c>
      <c r="BL2043" s="120">
        <f t="shared" si="972"/>
        <v>0</v>
      </c>
      <c r="BN2043" s="375">
        <f t="shared" si="964"/>
        <v>0</v>
      </c>
      <c r="BP2043" s="380"/>
      <c r="DH2043" s="102"/>
    </row>
    <row r="2044" spans="1:112" hidden="1">
      <c r="A2044" s="110"/>
      <c r="B2044" s="786"/>
      <c r="C2044" s="786"/>
      <c r="D2044" s="786"/>
      <c r="E2044" s="786"/>
      <c r="F2044" s="786"/>
      <c r="G2044" s="786"/>
      <c r="H2044" s="786"/>
      <c r="I2044" s="786"/>
      <c r="J2044" s="786"/>
      <c r="K2044" s="786"/>
      <c r="L2044" s="786"/>
      <c r="M2044" s="786"/>
      <c r="N2044" s="786"/>
      <c r="O2044" s="786"/>
      <c r="P2044" s="786"/>
      <c r="Q2044" s="786"/>
      <c r="R2044" s="787"/>
      <c r="S2044" s="787"/>
      <c r="T2044" s="788"/>
      <c r="U2044" s="787"/>
      <c r="V2044" s="787"/>
      <c r="W2044" s="783"/>
      <c r="X2044" s="789"/>
      <c r="Y2044" s="789"/>
      <c r="Z2044" s="781"/>
      <c r="AA2044" s="782"/>
      <c r="AB2044" s="783"/>
      <c r="AC2044" s="781"/>
      <c r="AD2044" s="782"/>
      <c r="AE2044" s="783"/>
      <c r="AF2044" s="784">
        <f t="shared" si="965"/>
        <v>0</v>
      </c>
      <c r="AG2044" s="784"/>
      <c r="AH2044" s="784"/>
      <c r="AI2044" s="784"/>
      <c r="AJ2044" s="784">
        <f t="shared" si="953"/>
        <v>0</v>
      </c>
      <c r="AK2044" s="784"/>
      <c r="AL2044" s="784"/>
      <c r="AM2044" s="784"/>
      <c r="AN2044" s="784">
        <f t="shared" si="954"/>
        <v>0</v>
      </c>
      <c r="AO2044" s="784"/>
      <c r="AP2044" s="784"/>
      <c r="AQ2044" s="784"/>
      <c r="AR2044" s="363"/>
      <c r="AS2044" s="785">
        <f t="shared" si="955"/>
        <v>0</v>
      </c>
      <c r="AT2044" s="785"/>
      <c r="AU2044" s="785"/>
      <c r="AV2044" s="785"/>
      <c r="AW2044" s="785">
        <f t="shared" si="956"/>
        <v>0</v>
      </c>
      <c r="AX2044" s="91"/>
      <c r="AY2044" s="116">
        <f t="shared" si="957"/>
        <v>0</v>
      </c>
      <c r="AZ2044" s="116">
        <f t="shared" si="958"/>
        <v>0</v>
      </c>
      <c r="BA2044" s="116">
        <f t="shared" si="959"/>
        <v>0</v>
      </c>
      <c r="BB2044" s="116">
        <f t="shared" si="960"/>
        <v>0</v>
      </c>
      <c r="BC2044" s="115">
        <f t="shared" si="966"/>
        <v>0</v>
      </c>
      <c r="BD2044" s="116">
        <f t="shared" si="961"/>
        <v>0</v>
      </c>
      <c r="BE2044" s="120">
        <f t="shared" si="967"/>
        <v>0</v>
      </c>
      <c r="BF2044" s="115">
        <f t="shared" si="968"/>
        <v>0</v>
      </c>
      <c r="BG2044" s="116">
        <f t="shared" si="962"/>
        <v>0</v>
      </c>
      <c r="BH2044" s="120">
        <f t="shared" si="969"/>
        <v>0</v>
      </c>
      <c r="BI2044" s="115">
        <f t="shared" si="970"/>
        <v>0</v>
      </c>
      <c r="BJ2044" s="116">
        <f t="shared" si="963"/>
        <v>0</v>
      </c>
      <c r="BK2044" s="120">
        <f t="shared" si="971"/>
        <v>0</v>
      </c>
      <c r="BL2044" s="120">
        <f t="shared" si="972"/>
        <v>0</v>
      </c>
      <c r="BN2044" s="375">
        <f t="shared" si="964"/>
        <v>0</v>
      </c>
      <c r="BP2044" s="380"/>
      <c r="DH2044" s="102"/>
    </row>
    <row r="2045" spans="1:112" hidden="1">
      <c r="A2045" s="110"/>
      <c r="B2045" s="786"/>
      <c r="C2045" s="786"/>
      <c r="D2045" s="786"/>
      <c r="E2045" s="786"/>
      <c r="F2045" s="786"/>
      <c r="G2045" s="786"/>
      <c r="H2045" s="786"/>
      <c r="I2045" s="786"/>
      <c r="J2045" s="786"/>
      <c r="K2045" s="786"/>
      <c r="L2045" s="786"/>
      <c r="M2045" s="786"/>
      <c r="N2045" s="786"/>
      <c r="O2045" s="786"/>
      <c r="P2045" s="786"/>
      <c r="Q2045" s="786"/>
      <c r="R2045" s="787"/>
      <c r="S2045" s="787"/>
      <c r="T2045" s="788"/>
      <c r="U2045" s="787"/>
      <c r="V2045" s="787"/>
      <c r="W2045" s="783"/>
      <c r="X2045" s="789"/>
      <c r="Y2045" s="789"/>
      <c r="Z2045" s="781"/>
      <c r="AA2045" s="782"/>
      <c r="AB2045" s="783"/>
      <c r="AC2045" s="781"/>
      <c r="AD2045" s="782"/>
      <c r="AE2045" s="783"/>
      <c r="AF2045" s="784">
        <f t="shared" si="965"/>
        <v>0</v>
      </c>
      <c r="AG2045" s="784"/>
      <c r="AH2045" s="784"/>
      <c r="AI2045" s="784"/>
      <c r="AJ2045" s="784">
        <f t="shared" si="953"/>
        <v>0</v>
      </c>
      <c r="AK2045" s="784"/>
      <c r="AL2045" s="784"/>
      <c r="AM2045" s="784"/>
      <c r="AN2045" s="784">
        <f t="shared" si="954"/>
        <v>0</v>
      </c>
      <c r="AO2045" s="784"/>
      <c r="AP2045" s="784"/>
      <c r="AQ2045" s="784"/>
      <c r="AR2045" s="363"/>
      <c r="AS2045" s="785">
        <f t="shared" si="955"/>
        <v>0</v>
      </c>
      <c r="AT2045" s="785"/>
      <c r="AU2045" s="785"/>
      <c r="AV2045" s="785"/>
      <c r="AW2045" s="785">
        <f t="shared" si="956"/>
        <v>0</v>
      </c>
      <c r="AX2045" s="91"/>
      <c r="AY2045" s="116">
        <f t="shared" si="957"/>
        <v>0</v>
      </c>
      <c r="AZ2045" s="116">
        <f t="shared" si="958"/>
        <v>0</v>
      </c>
      <c r="BA2045" s="116">
        <f t="shared" si="959"/>
        <v>0</v>
      </c>
      <c r="BB2045" s="116">
        <f t="shared" si="960"/>
        <v>0</v>
      </c>
      <c r="BC2045" s="115">
        <f t="shared" si="966"/>
        <v>0</v>
      </c>
      <c r="BD2045" s="116">
        <f t="shared" si="961"/>
        <v>0</v>
      </c>
      <c r="BE2045" s="120">
        <f t="shared" si="967"/>
        <v>0</v>
      </c>
      <c r="BF2045" s="115">
        <f t="shared" si="968"/>
        <v>0</v>
      </c>
      <c r="BG2045" s="116">
        <f t="shared" si="962"/>
        <v>0</v>
      </c>
      <c r="BH2045" s="120">
        <f t="shared" si="969"/>
        <v>0</v>
      </c>
      <c r="BI2045" s="115">
        <f t="shared" si="970"/>
        <v>0</v>
      </c>
      <c r="BJ2045" s="116">
        <f t="shared" si="963"/>
        <v>0</v>
      </c>
      <c r="BK2045" s="120">
        <f t="shared" si="971"/>
        <v>0</v>
      </c>
      <c r="BL2045" s="120">
        <f t="shared" si="972"/>
        <v>0</v>
      </c>
      <c r="BN2045" s="375">
        <f t="shared" si="964"/>
        <v>0</v>
      </c>
      <c r="BP2045" s="380"/>
      <c r="DH2045" s="102"/>
    </row>
    <row r="2046" spans="1:112" hidden="1">
      <c r="A2046" s="110"/>
      <c r="B2046" s="786"/>
      <c r="C2046" s="786"/>
      <c r="D2046" s="786"/>
      <c r="E2046" s="786"/>
      <c r="F2046" s="786"/>
      <c r="G2046" s="786"/>
      <c r="H2046" s="786"/>
      <c r="I2046" s="786"/>
      <c r="J2046" s="786"/>
      <c r="K2046" s="786"/>
      <c r="L2046" s="786"/>
      <c r="M2046" s="786"/>
      <c r="N2046" s="786"/>
      <c r="O2046" s="786"/>
      <c r="P2046" s="786"/>
      <c r="Q2046" s="786"/>
      <c r="R2046" s="787"/>
      <c r="S2046" s="787"/>
      <c r="T2046" s="788"/>
      <c r="U2046" s="787"/>
      <c r="V2046" s="787"/>
      <c r="W2046" s="783"/>
      <c r="X2046" s="789"/>
      <c r="Y2046" s="789"/>
      <c r="Z2046" s="781"/>
      <c r="AA2046" s="782"/>
      <c r="AB2046" s="783"/>
      <c r="AC2046" s="781"/>
      <c r="AD2046" s="782"/>
      <c r="AE2046" s="783"/>
      <c r="AF2046" s="784">
        <f t="shared" si="965"/>
        <v>0</v>
      </c>
      <c r="AG2046" s="784"/>
      <c r="AH2046" s="784"/>
      <c r="AI2046" s="784"/>
      <c r="AJ2046" s="784">
        <f t="shared" si="953"/>
        <v>0</v>
      </c>
      <c r="AK2046" s="784"/>
      <c r="AL2046" s="784"/>
      <c r="AM2046" s="784"/>
      <c r="AN2046" s="784">
        <f t="shared" si="954"/>
        <v>0</v>
      </c>
      <c r="AO2046" s="784"/>
      <c r="AP2046" s="784"/>
      <c r="AQ2046" s="784"/>
      <c r="AR2046" s="363"/>
      <c r="AS2046" s="785">
        <f t="shared" si="955"/>
        <v>0</v>
      </c>
      <c r="AT2046" s="785"/>
      <c r="AU2046" s="785"/>
      <c r="AV2046" s="785"/>
      <c r="AW2046" s="785">
        <f t="shared" si="956"/>
        <v>0</v>
      </c>
      <c r="AX2046" s="91"/>
      <c r="AY2046" s="116">
        <f t="shared" si="957"/>
        <v>0</v>
      </c>
      <c r="AZ2046" s="116">
        <f t="shared" si="958"/>
        <v>0</v>
      </c>
      <c r="BA2046" s="116">
        <f t="shared" si="959"/>
        <v>0</v>
      </c>
      <c r="BB2046" s="116">
        <f t="shared" si="960"/>
        <v>0</v>
      </c>
      <c r="BC2046" s="115">
        <f t="shared" si="966"/>
        <v>0</v>
      </c>
      <c r="BD2046" s="116">
        <f t="shared" si="961"/>
        <v>0</v>
      </c>
      <c r="BE2046" s="120">
        <f t="shared" si="967"/>
        <v>0</v>
      </c>
      <c r="BF2046" s="115">
        <f t="shared" si="968"/>
        <v>0</v>
      </c>
      <c r="BG2046" s="116">
        <f t="shared" si="962"/>
        <v>0</v>
      </c>
      <c r="BH2046" s="120">
        <f t="shared" si="969"/>
        <v>0</v>
      </c>
      <c r="BI2046" s="115">
        <f t="shared" si="970"/>
        <v>0</v>
      </c>
      <c r="BJ2046" s="116">
        <f t="shared" si="963"/>
        <v>0</v>
      </c>
      <c r="BK2046" s="120">
        <f t="shared" si="971"/>
        <v>0</v>
      </c>
      <c r="BL2046" s="120">
        <f t="shared" si="972"/>
        <v>0</v>
      </c>
      <c r="BN2046" s="375">
        <f t="shared" si="964"/>
        <v>0</v>
      </c>
      <c r="BP2046" s="380"/>
      <c r="DH2046" s="102"/>
    </row>
    <row r="2047" spans="1:112" hidden="1">
      <c r="A2047" s="110"/>
      <c r="B2047" s="786"/>
      <c r="C2047" s="786"/>
      <c r="D2047" s="786"/>
      <c r="E2047" s="786"/>
      <c r="F2047" s="786"/>
      <c r="G2047" s="786"/>
      <c r="H2047" s="786"/>
      <c r="I2047" s="786"/>
      <c r="J2047" s="786"/>
      <c r="K2047" s="786"/>
      <c r="L2047" s="786"/>
      <c r="M2047" s="786"/>
      <c r="N2047" s="786"/>
      <c r="O2047" s="786"/>
      <c r="P2047" s="786"/>
      <c r="Q2047" s="786"/>
      <c r="R2047" s="787"/>
      <c r="S2047" s="787"/>
      <c r="T2047" s="788"/>
      <c r="U2047" s="787"/>
      <c r="V2047" s="787"/>
      <c r="W2047" s="783"/>
      <c r="X2047" s="789"/>
      <c r="Y2047" s="789"/>
      <c r="Z2047" s="781"/>
      <c r="AA2047" s="782"/>
      <c r="AB2047" s="783"/>
      <c r="AC2047" s="781"/>
      <c r="AD2047" s="782"/>
      <c r="AE2047" s="783"/>
      <c r="AF2047" s="784">
        <f t="shared" si="965"/>
        <v>0</v>
      </c>
      <c r="AG2047" s="784"/>
      <c r="AH2047" s="784"/>
      <c r="AI2047" s="784"/>
      <c r="AJ2047" s="784">
        <f t="shared" si="953"/>
        <v>0</v>
      </c>
      <c r="AK2047" s="784"/>
      <c r="AL2047" s="784"/>
      <c r="AM2047" s="784"/>
      <c r="AN2047" s="784">
        <f t="shared" si="954"/>
        <v>0</v>
      </c>
      <c r="AO2047" s="784"/>
      <c r="AP2047" s="784"/>
      <c r="AQ2047" s="784"/>
      <c r="AR2047" s="363"/>
      <c r="AS2047" s="785">
        <f t="shared" si="955"/>
        <v>0</v>
      </c>
      <c r="AT2047" s="785"/>
      <c r="AU2047" s="785"/>
      <c r="AV2047" s="785"/>
      <c r="AW2047" s="785">
        <f t="shared" si="956"/>
        <v>0</v>
      </c>
      <c r="AX2047" s="91"/>
      <c r="AY2047" s="116">
        <f t="shared" si="957"/>
        <v>0</v>
      </c>
      <c r="AZ2047" s="116">
        <f t="shared" si="958"/>
        <v>0</v>
      </c>
      <c r="BA2047" s="116">
        <f t="shared" si="959"/>
        <v>0</v>
      </c>
      <c r="BB2047" s="116">
        <f t="shared" si="960"/>
        <v>0</v>
      </c>
      <c r="BC2047" s="115">
        <f t="shared" si="966"/>
        <v>0</v>
      </c>
      <c r="BD2047" s="116">
        <f t="shared" si="961"/>
        <v>0</v>
      </c>
      <c r="BE2047" s="120">
        <f t="shared" si="967"/>
        <v>0</v>
      </c>
      <c r="BF2047" s="115">
        <f t="shared" si="968"/>
        <v>0</v>
      </c>
      <c r="BG2047" s="116">
        <f t="shared" si="962"/>
        <v>0</v>
      </c>
      <c r="BH2047" s="120">
        <f t="shared" si="969"/>
        <v>0</v>
      </c>
      <c r="BI2047" s="115">
        <f t="shared" si="970"/>
        <v>0</v>
      </c>
      <c r="BJ2047" s="116">
        <f t="shared" si="963"/>
        <v>0</v>
      </c>
      <c r="BK2047" s="120">
        <f t="shared" si="971"/>
        <v>0</v>
      </c>
      <c r="BL2047" s="120">
        <f t="shared" si="972"/>
        <v>0</v>
      </c>
      <c r="BN2047" s="375">
        <f t="shared" si="964"/>
        <v>0</v>
      </c>
      <c r="BP2047" s="380"/>
      <c r="DH2047" s="102"/>
    </row>
    <row r="2048" spans="1:112" hidden="1">
      <c r="A2048" s="110"/>
      <c r="B2048" s="786"/>
      <c r="C2048" s="786"/>
      <c r="D2048" s="786"/>
      <c r="E2048" s="786"/>
      <c r="F2048" s="786"/>
      <c r="G2048" s="786"/>
      <c r="H2048" s="786"/>
      <c r="I2048" s="786"/>
      <c r="J2048" s="786"/>
      <c r="K2048" s="786"/>
      <c r="L2048" s="786"/>
      <c r="M2048" s="786"/>
      <c r="N2048" s="786"/>
      <c r="O2048" s="786"/>
      <c r="P2048" s="786"/>
      <c r="Q2048" s="786"/>
      <c r="R2048" s="787"/>
      <c r="S2048" s="787"/>
      <c r="T2048" s="788"/>
      <c r="U2048" s="787"/>
      <c r="V2048" s="787"/>
      <c r="W2048" s="783"/>
      <c r="X2048" s="789"/>
      <c r="Y2048" s="789"/>
      <c r="Z2048" s="781"/>
      <c r="AA2048" s="782"/>
      <c r="AB2048" s="783"/>
      <c r="AC2048" s="781"/>
      <c r="AD2048" s="782"/>
      <c r="AE2048" s="783"/>
      <c r="AF2048" s="784">
        <f t="shared" si="965"/>
        <v>0</v>
      </c>
      <c r="AG2048" s="784"/>
      <c r="AH2048" s="784"/>
      <c r="AI2048" s="784"/>
      <c r="AJ2048" s="784">
        <f t="shared" si="953"/>
        <v>0</v>
      </c>
      <c r="AK2048" s="784"/>
      <c r="AL2048" s="784"/>
      <c r="AM2048" s="784"/>
      <c r="AN2048" s="784">
        <f t="shared" si="954"/>
        <v>0</v>
      </c>
      <c r="AO2048" s="784"/>
      <c r="AP2048" s="784"/>
      <c r="AQ2048" s="784"/>
      <c r="AR2048" s="363"/>
      <c r="AS2048" s="785">
        <f t="shared" si="955"/>
        <v>0</v>
      </c>
      <c r="AT2048" s="785"/>
      <c r="AU2048" s="785"/>
      <c r="AV2048" s="785"/>
      <c r="AW2048" s="785">
        <f t="shared" si="956"/>
        <v>0</v>
      </c>
      <c r="AX2048" s="91"/>
      <c r="AY2048" s="116">
        <f t="shared" si="957"/>
        <v>0</v>
      </c>
      <c r="AZ2048" s="116">
        <f t="shared" si="958"/>
        <v>0</v>
      </c>
      <c r="BA2048" s="116">
        <f t="shared" si="959"/>
        <v>0</v>
      </c>
      <c r="BB2048" s="116">
        <f t="shared" si="960"/>
        <v>0</v>
      </c>
      <c r="BC2048" s="115">
        <f t="shared" si="966"/>
        <v>0</v>
      </c>
      <c r="BD2048" s="116">
        <f t="shared" si="961"/>
        <v>0</v>
      </c>
      <c r="BE2048" s="120">
        <f t="shared" si="967"/>
        <v>0</v>
      </c>
      <c r="BF2048" s="115">
        <f t="shared" si="968"/>
        <v>0</v>
      </c>
      <c r="BG2048" s="116">
        <f t="shared" si="962"/>
        <v>0</v>
      </c>
      <c r="BH2048" s="120">
        <f t="shared" si="969"/>
        <v>0</v>
      </c>
      <c r="BI2048" s="115">
        <f t="shared" si="970"/>
        <v>0</v>
      </c>
      <c r="BJ2048" s="116">
        <f t="shared" si="963"/>
        <v>0</v>
      </c>
      <c r="BK2048" s="120">
        <f t="shared" si="971"/>
        <v>0</v>
      </c>
      <c r="BL2048" s="120">
        <f t="shared" si="972"/>
        <v>0</v>
      </c>
      <c r="BN2048" s="375">
        <f t="shared" si="964"/>
        <v>0</v>
      </c>
      <c r="BP2048" s="380"/>
      <c r="DH2048" s="102"/>
    </row>
    <row r="2049" spans="1:112" hidden="1">
      <c r="A2049" s="110"/>
      <c r="B2049" s="786"/>
      <c r="C2049" s="786"/>
      <c r="D2049" s="786"/>
      <c r="E2049" s="786"/>
      <c r="F2049" s="786"/>
      <c r="G2049" s="786"/>
      <c r="H2049" s="786"/>
      <c r="I2049" s="786"/>
      <c r="J2049" s="786"/>
      <c r="K2049" s="786"/>
      <c r="L2049" s="786"/>
      <c r="M2049" s="786"/>
      <c r="N2049" s="786"/>
      <c r="O2049" s="786"/>
      <c r="P2049" s="786"/>
      <c r="Q2049" s="786"/>
      <c r="R2049" s="787"/>
      <c r="S2049" s="787"/>
      <c r="T2049" s="788"/>
      <c r="U2049" s="787"/>
      <c r="V2049" s="787"/>
      <c r="W2049" s="783"/>
      <c r="X2049" s="789"/>
      <c r="Y2049" s="789"/>
      <c r="Z2049" s="781"/>
      <c r="AA2049" s="782"/>
      <c r="AB2049" s="783"/>
      <c r="AC2049" s="781"/>
      <c r="AD2049" s="782"/>
      <c r="AE2049" s="783"/>
      <c r="AF2049" s="784">
        <f t="shared" si="965"/>
        <v>0</v>
      </c>
      <c r="AG2049" s="784"/>
      <c r="AH2049" s="784"/>
      <c r="AI2049" s="784"/>
      <c r="AJ2049" s="784">
        <f t="shared" si="953"/>
        <v>0</v>
      </c>
      <c r="AK2049" s="784"/>
      <c r="AL2049" s="784"/>
      <c r="AM2049" s="784"/>
      <c r="AN2049" s="784">
        <f t="shared" si="954"/>
        <v>0</v>
      </c>
      <c r="AO2049" s="784"/>
      <c r="AP2049" s="784"/>
      <c r="AQ2049" s="784"/>
      <c r="AR2049" s="363"/>
      <c r="AS2049" s="785">
        <f t="shared" si="955"/>
        <v>0</v>
      </c>
      <c r="AT2049" s="785"/>
      <c r="AU2049" s="785"/>
      <c r="AV2049" s="785"/>
      <c r="AW2049" s="785">
        <f t="shared" si="956"/>
        <v>0</v>
      </c>
      <c r="AX2049" s="91"/>
      <c r="AY2049" s="116">
        <f t="shared" si="957"/>
        <v>0</v>
      </c>
      <c r="AZ2049" s="116">
        <f t="shared" si="958"/>
        <v>0</v>
      </c>
      <c r="BA2049" s="116">
        <f t="shared" si="959"/>
        <v>0</v>
      </c>
      <c r="BB2049" s="116">
        <f t="shared" si="960"/>
        <v>0</v>
      </c>
      <c r="BC2049" s="115">
        <f t="shared" si="966"/>
        <v>0</v>
      </c>
      <c r="BD2049" s="116">
        <f t="shared" si="961"/>
        <v>0</v>
      </c>
      <c r="BE2049" s="120">
        <f t="shared" si="967"/>
        <v>0</v>
      </c>
      <c r="BF2049" s="115">
        <f t="shared" si="968"/>
        <v>0</v>
      </c>
      <c r="BG2049" s="116">
        <f t="shared" si="962"/>
        <v>0</v>
      </c>
      <c r="BH2049" s="120">
        <f t="shared" si="969"/>
        <v>0</v>
      </c>
      <c r="BI2049" s="115">
        <f t="shared" si="970"/>
        <v>0</v>
      </c>
      <c r="BJ2049" s="116">
        <f t="shared" si="963"/>
        <v>0</v>
      </c>
      <c r="BK2049" s="120">
        <f t="shared" si="971"/>
        <v>0</v>
      </c>
      <c r="BL2049" s="120">
        <f t="shared" si="972"/>
        <v>0</v>
      </c>
      <c r="BN2049" s="375">
        <f t="shared" si="964"/>
        <v>0</v>
      </c>
      <c r="BP2049" s="380"/>
      <c r="DH2049" s="102"/>
    </row>
    <row r="2050" spans="1:112" hidden="1">
      <c r="A2050" s="110"/>
      <c r="B2050" s="786"/>
      <c r="C2050" s="786"/>
      <c r="D2050" s="786"/>
      <c r="E2050" s="786"/>
      <c r="F2050" s="786"/>
      <c r="G2050" s="786"/>
      <c r="H2050" s="786"/>
      <c r="I2050" s="786"/>
      <c r="J2050" s="786"/>
      <c r="K2050" s="786"/>
      <c r="L2050" s="786"/>
      <c r="M2050" s="786"/>
      <c r="N2050" s="786"/>
      <c r="O2050" s="786"/>
      <c r="P2050" s="786"/>
      <c r="Q2050" s="786"/>
      <c r="R2050" s="787"/>
      <c r="S2050" s="787"/>
      <c r="T2050" s="788"/>
      <c r="U2050" s="787"/>
      <c r="V2050" s="787"/>
      <c r="W2050" s="783"/>
      <c r="X2050" s="789"/>
      <c r="Y2050" s="789"/>
      <c r="Z2050" s="781"/>
      <c r="AA2050" s="782"/>
      <c r="AB2050" s="783"/>
      <c r="AC2050" s="781"/>
      <c r="AD2050" s="782"/>
      <c r="AE2050" s="783"/>
      <c r="AF2050" s="784">
        <f t="shared" si="965"/>
        <v>0</v>
      </c>
      <c r="AG2050" s="784"/>
      <c r="AH2050" s="784"/>
      <c r="AI2050" s="784"/>
      <c r="AJ2050" s="784">
        <f t="shared" si="953"/>
        <v>0</v>
      </c>
      <c r="AK2050" s="784"/>
      <c r="AL2050" s="784"/>
      <c r="AM2050" s="784"/>
      <c r="AN2050" s="784">
        <f t="shared" si="954"/>
        <v>0</v>
      </c>
      <c r="AO2050" s="784"/>
      <c r="AP2050" s="784"/>
      <c r="AQ2050" s="784"/>
      <c r="AR2050" s="363"/>
      <c r="AS2050" s="785">
        <f t="shared" si="955"/>
        <v>0</v>
      </c>
      <c r="AT2050" s="785"/>
      <c r="AU2050" s="785"/>
      <c r="AV2050" s="785"/>
      <c r="AW2050" s="785">
        <f t="shared" si="956"/>
        <v>0</v>
      </c>
      <c r="AX2050" s="91"/>
      <c r="AY2050" s="116">
        <f t="shared" si="957"/>
        <v>0</v>
      </c>
      <c r="AZ2050" s="116">
        <f t="shared" si="958"/>
        <v>0</v>
      </c>
      <c r="BA2050" s="116">
        <f t="shared" si="959"/>
        <v>0</v>
      </c>
      <c r="BB2050" s="116">
        <f t="shared" si="960"/>
        <v>0</v>
      </c>
      <c r="BC2050" s="115">
        <f t="shared" si="966"/>
        <v>0</v>
      </c>
      <c r="BD2050" s="116">
        <f t="shared" si="961"/>
        <v>0</v>
      </c>
      <c r="BE2050" s="120">
        <f t="shared" si="967"/>
        <v>0</v>
      </c>
      <c r="BF2050" s="115">
        <f t="shared" si="968"/>
        <v>0</v>
      </c>
      <c r="BG2050" s="116">
        <f t="shared" si="962"/>
        <v>0</v>
      </c>
      <c r="BH2050" s="120">
        <f t="shared" si="969"/>
        <v>0</v>
      </c>
      <c r="BI2050" s="115">
        <f t="shared" si="970"/>
        <v>0</v>
      </c>
      <c r="BJ2050" s="116">
        <f t="shared" si="963"/>
        <v>0</v>
      </c>
      <c r="BK2050" s="120">
        <f t="shared" si="971"/>
        <v>0</v>
      </c>
      <c r="BL2050" s="120">
        <f t="shared" si="972"/>
        <v>0</v>
      </c>
      <c r="BN2050" s="375">
        <f t="shared" si="964"/>
        <v>0</v>
      </c>
      <c r="BP2050" s="380"/>
      <c r="DH2050" s="102"/>
    </row>
    <row r="2051" spans="1:112" hidden="1">
      <c r="A2051" s="110"/>
      <c r="B2051" s="786"/>
      <c r="C2051" s="786"/>
      <c r="D2051" s="786"/>
      <c r="E2051" s="786"/>
      <c r="F2051" s="786"/>
      <c r="G2051" s="786"/>
      <c r="H2051" s="786"/>
      <c r="I2051" s="786"/>
      <c r="J2051" s="786"/>
      <c r="K2051" s="786"/>
      <c r="L2051" s="786"/>
      <c r="M2051" s="786"/>
      <c r="N2051" s="786"/>
      <c r="O2051" s="786"/>
      <c r="P2051" s="786"/>
      <c r="Q2051" s="786"/>
      <c r="R2051" s="787"/>
      <c r="S2051" s="787"/>
      <c r="T2051" s="788"/>
      <c r="U2051" s="787"/>
      <c r="V2051" s="787"/>
      <c r="W2051" s="783"/>
      <c r="X2051" s="789"/>
      <c r="Y2051" s="789"/>
      <c r="Z2051" s="781"/>
      <c r="AA2051" s="782"/>
      <c r="AB2051" s="783"/>
      <c r="AC2051" s="781"/>
      <c r="AD2051" s="782"/>
      <c r="AE2051" s="783"/>
      <c r="AF2051" s="784">
        <f t="shared" si="965"/>
        <v>0</v>
      </c>
      <c r="AG2051" s="784"/>
      <c r="AH2051" s="784"/>
      <c r="AI2051" s="784"/>
      <c r="AJ2051" s="784">
        <f t="shared" si="953"/>
        <v>0</v>
      </c>
      <c r="AK2051" s="784"/>
      <c r="AL2051" s="784"/>
      <c r="AM2051" s="784"/>
      <c r="AN2051" s="784">
        <f t="shared" si="954"/>
        <v>0</v>
      </c>
      <c r="AO2051" s="784"/>
      <c r="AP2051" s="784"/>
      <c r="AQ2051" s="784"/>
      <c r="AR2051" s="363"/>
      <c r="AS2051" s="785">
        <f t="shared" si="955"/>
        <v>0</v>
      </c>
      <c r="AT2051" s="785"/>
      <c r="AU2051" s="785"/>
      <c r="AV2051" s="785"/>
      <c r="AW2051" s="785">
        <f t="shared" si="956"/>
        <v>0</v>
      </c>
      <c r="AX2051" s="91"/>
      <c r="AY2051" s="116">
        <f t="shared" si="957"/>
        <v>0</v>
      </c>
      <c r="AZ2051" s="116">
        <f t="shared" si="958"/>
        <v>0</v>
      </c>
      <c r="BA2051" s="116">
        <f t="shared" si="959"/>
        <v>0</v>
      </c>
      <c r="BB2051" s="116">
        <f t="shared" si="960"/>
        <v>0</v>
      </c>
      <c r="BC2051" s="115">
        <f t="shared" si="966"/>
        <v>0</v>
      </c>
      <c r="BD2051" s="116">
        <f t="shared" si="961"/>
        <v>0</v>
      </c>
      <c r="BE2051" s="120">
        <f t="shared" si="967"/>
        <v>0</v>
      </c>
      <c r="BF2051" s="115">
        <f t="shared" si="968"/>
        <v>0</v>
      </c>
      <c r="BG2051" s="116">
        <f t="shared" si="962"/>
        <v>0</v>
      </c>
      <c r="BH2051" s="120">
        <f t="shared" si="969"/>
        <v>0</v>
      </c>
      <c r="BI2051" s="115">
        <f t="shared" si="970"/>
        <v>0</v>
      </c>
      <c r="BJ2051" s="116">
        <f t="shared" si="963"/>
        <v>0</v>
      </c>
      <c r="BK2051" s="120">
        <f t="shared" si="971"/>
        <v>0</v>
      </c>
      <c r="BL2051" s="120">
        <f t="shared" si="972"/>
        <v>0</v>
      </c>
      <c r="BN2051" s="375">
        <f t="shared" si="964"/>
        <v>0</v>
      </c>
      <c r="BP2051" s="380"/>
      <c r="DH2051" s="102"/>
    </row>
    <row r="2052" spans="1:112" hidden="1">
      <c r="A2052" s="110"/>
      <c r="B2052" s="786"/>
      <c r="C2052" s="786"/>
      <c r="D2052" s="786"/>
      <c r="E2052" s="786"/>
      <c r="F2052" s="786"/>
      <c r="G2052" s="786"/>
      <c r="H2052" s="786"/>
      <c r="I2052" s="786"/>
      <c r="J2052" s="786"/>
      <c r="K2052" s="786"/>
      <c r="L2052" s="786"/>
      <c r="M2052" s="786"/>
      <c r="N2052" s="786"/>
      <c r="O2052" s="786"/>
      <c r="P2052" s="786"/>
      <c r="Q2052" s="786"/>
      <c r="R2052" s="787"/>
      <c r="S2052" s="787"/>
      <c r="T2052" s="788"/>
      <c r="U2052" s="787"/>
      <c r="V2052" s="787"/>
      <c r="W2052" s="783"/>
      <c r="X2052" s="789"/>
      <c r="Y2052" s="789"/>
      <c r="Z2052" s="781"/>
      <c r="AA2052" s="782"/>
      <c r="AB2052" s="783"/>
      <c r="AC2052" s="781"/>
      <c r="AD2052" s="782"/>
      <c r="AE2052" s="783"/>
      <c r="AF2052" s="784">
        <f t="shared" si="965"/>
        <v>0</v>
      </c>
      <c r="AG2052" s="784"/>
      <c r="AH2052" s="784"/>
      <c r="AI2052" s="784"/>
      <c r="AJ2052" s="784">
        <f t="shared" si="953"/>
        <v>0</v>
      </c>
      <c r="AK2052" s="784"/>
      <c r="AL2052" s="784"/>
      <c r="AM2052" s="784"/>
      <c r="AN2052" s="784">
        <f t="shared" si="954"/>
        <v>0</v>
      </c>
      <c r="AO2052" s="784"/>
      <c r="AP2052" s="784"/>
      <c r="AQ2052" s="784"/>
      <c r="AR2052" s="363"/>
      <c r="AS2052" s="785">
        <f t="shared" si="955"/>
        <v>0</v>
      </c>
      <c r="AT2052" s="785"/>
      <c r="AU2052" s="785"/>
      <c r="AV2052" s="785"/>
      <c r="AW2052" s="785">
        <f t="shared" si="956"/>
        <v>0</v>
      </c>
      <c r="AX2052" s="91"/>
      <c r="AY2052" s="116">
        <f t="shared" si="957"/>
        <v>0</v>
      </c>
      <c r="AZ2052" s="116">
        <f t="shared" si="958"/>
        <v>0</v>
      </c>
      <c r="BA2052" s="116">
        <f t="shared" si="959"/>
        <v>0</v>
      </c>
      <c r="BB2052" s="116">
        <f t="shared" si="960"/>
        <v>0</v>
      </c>
      <c r="BC2052" s="115">
        <f t="shared" si="966"/>
        <v>0</v>
      </c>
      <c r="BD2052" s="116">
        <f t="shared" si="961"/>
        <v>0</v>
      </c>
      <c r="BE2052" s="120">
        <f t="shared" si="967"/>
        <v>0</v>
      </c>
      <c r="BF2052" s="115">
        <f t="shared" si="968"/>
        <v>0</v>
      </c>
      <c r="BG2052" s="116">
        <f t="shared" si="962"/>
        <v>0</v>
      </c>
      <c r="BH2052" s="120">
        <f t="shared" si="969"/>
        <v>0</v>
      </c>
      <c r="BI2052" s="115">
        <f t="shared" si="970"/>
        <v>0</v>
      </c>
      <c r="BJ2052" s="116">
        <f t="shared" si="963"/>
        <v>0</v>
      </c>
      <c r="BK2052" s="120">
        <f t="shared" si="971"/>
        <v>0</v>
      </c>
      <c r="BL2052" s="120">
        <f t="shared" si="972"/>
        <v>0</v>
      </c>
      <c r="BN2052" s="375">
        <f t="shared" si="964"/>
        <v>0</v>
      </c>
      <c r="BP2052" s="380"/>
      <c r="DH2052" s="102"/>
    </row>
    <row r="2053" spans="1:112" hidden="1">
      <c r="A2053" s="110"/>
      <c r="B2053" s="786"/>
      <c r="C2053" s="786"/>
      <c r="D2053" s="786"/>
      <c r="E2053" s="786"/>
      <c r="F2053" s="786"/>
      <c r="G2053" s="786"/>
      <c r="H2053" s="786"/>
      <c r="I2053" s="786"/>
      <c r="J2053" s="786"/>
      <c r="K2053" s="786"/>
      <c r="L2053" s="786"/>
      <c r="M2053" s="786"/>
      <c r="N2053" s="786"/>
      <c r="O2053" s="786"/>
      <c r="P2053" s="786"/>
      <c r="Q2053" s="786"/>
      <c r="R2053" s="787"/>
      <c r="S2053" s="787"/>
      <c r="T2053" s="788"/>
      <c r="U2053" s="787"/>
      <c r="V2053" s="787"/>
      <c r="W2053" s="783"/>
      <c r="X2053" s="789"/>
      <c r="Y2053" s="789"/>
      <c r="Z2053" s="781"/>
      <c r="AA2053" s="782"/>
      <c r="AB2053" s="783"/>
      <c r="AC2053" s="781"/>
      <c r="AD2053" s="782"/>
      <c r="AE2053" s="783"/>
      <c r="AF2053" s="784">
        <f t="shared" si="965"/>
        <v>0</v>
      </c>
      <c r="AG2053" s="784"/>
      <c r="AH2053" s="784"/>
      <c r="AI2053" s="784"/>
      <c r="AJ2053" s="784">
        <f t="shared" si="953"/>
        <v>0</v>
      </c>
      <c r="AK2053" s="784"/>
      <c r="AL2053" s="784"/>
      <c r="AM2053" s="784"/>
      <c r="AN2053" s="784">
        <f t="shared" si="954"/>
        <v>0</v>
      </c>
      <c r="AO2053" s="784"/>
      <c r="AP2053" s="784"/>
      <c r="AQ2053" s="784"/>
      <c r="AR2053" s="363"/>
      <c r="AS2053" s="785">
        <f t="shared" si="955"/>
        <v>0</v>
      </c>
      <c r="AT2053" s="785"/>
      <c r="AU2053" s="785"/>
      <c r="AV2053" s="785"/>
      <c r="AW2053" s="785">
        <f t="shared" si="956"/>
        <v>0</v>
      </c>
      <c r="AX2053" s="91"/>
      <c r="AY2053" s="116">
        <f t="shared" si="957"/>
        <v>0</v>
      </c>
      <c r="AZ2053" s="116">
        <f t="shared" si="958"/>
        <v>0</v>
      </c>
      <c r="BA2053" s="116">
        <f t="shared" si="959"/>
        <v>0</v>
      </c>
      <c r="BB2053" s="116">
        <f t="shared" si="960"/>
        <v>0</v>
      </c>
      <c r="BC2053" s="115">
        <f t="shared" si="966"/>
        <v>0</v>
      </c>
      <c r="BD2053" s="116">
        <f t="shared" si="961"/>
        <v>0</v>
      </c>
      <c r="BE2053" s="120">
        <f t="shared" si="967"/>
        <v>0</v>
      </c>
      <c r="BF2053" s="115">
        <f t="shared" si="968"/>
        <v>0</v>
      </c>
      <c r="BG2053" s="116">
        <f t="shared" si="962"/>
        <v>0</v>
      </c>
      <c r="BH2053" s="120">
        <f t="shared" si="969"/>
        <v>0</v>
      </c>
      <c r="BI2053" s="115">
        <f t="shared" si="970"/>
        <v>0</v>
      </c>
      <c r="BJ2053" s="116">
        <f t="shared" si="963"/>
        <v>0</v>
      </c>
      <c r="BK2053" s="120">
        <f t="shared" si="971"/>
        <v>0</v>
      </c>
      <c r="BL2053" s="120">
        <f t="shared" si="972"/>
        <v>0</v>
      </c>
      <c r="BN2053" s="375">
        <f t="shared" si="964"/>
        <v>0</v>
      </c>
      <c r="BP2053" s="380"/>
      <c r="DH2053" s="102"/>
    </row>
    <row r="2054" spans="1:112" hidden="1">
      <c r="A2054" s="110"/>
      <c r="B2054" s="786"/>
      <c r="C2054" s="786"/>
      <c r="D2054" s="786"/>
      <c r="E2054" s="786"/>
      <c r="F2054" s="786"/>
      <c r="G2054" s="786"/>
      <c r="H2054" s="786"/>
      <c r="I2054" s="786"/>
      <c r="J2054" s="786"/>
      <c r="K2054" s="786"/>
      <c r="L2054" s="786"/>
      <c r="M2054" s="786"/>
      <c r="N2054" s="786"/>
      <c r="O2054" s="786"/>
      <c r="P2054" s="786"/>
      <c r="Q2054" s="786"/>
      <c r="R2054" s="787"/>
      <c r="S2054" s="787"/>
      <c r="T2054" s="788"/>
      <c r="U2054" s="787"/>
      <c r="V2054" s="787"/>
      <c r="W2054" s="783"/>
      <c r="X2054" s="789"/>
      <c r="Y2054" s="789"/>
      <c r="Z2054" s="789"/>
      <c r="AA2054" s="789"/>
      <c r="AB2054" s="789"/>
      <c r="AC2054" s="781"/>
      <c r="AD2054" s="782"/>
      <c r="AE2054" s="783"/>
      <c r="AF2054" s="784">
        <f t="shared" si="965"/>
        <v>0</v>
      </c>
      <c r="AG2054" s="784"/>
      <c r="AH2054" s="784"/>
      <c r="AI2054" s="784"/>
      <c r="AJ2054" s="784">
        <f t="shared" si="953"/>
        <v>0</v>
      </c>
      <c r="AK2054" s="784"/>
      <c r="AL2054" s="784"/>
      <c r="AM2054" s="784"/>
      <c r="AN2054" s="784">
        <f t="shared" si="954"/>
        <v>0</v>
      </c>
      <c r="AO2054" s="784"/>
      <c r="AP2054" s="784"/>
      <c r="AQ2054" s="784"/>
      <c r="AR2054" s="363"/>
      <c r="AS2054" s="785">
        <f t="shared" si="955"/>
        <v>0</v>
      </c>
      <c r="AT2054" s="785"/>
      <c r="AU2054" s="785"/>
      <c r="AV2054" s="785"/>
      <c r="AW2054" s="785">
        <f t="shared" si="956"/>
        <v>0</v>
      </c>
      <c r="AX2054" s="91"/>
      <c r="AY2054" s="116">
        <f t="shared" si="957"/>
        <v>0</v>
      </c>
      <c r="AZ2054" s="116">
        <f t="shared" si="958"/>
        <v>0</v>
      </c>
      <c r="BA2054" s="116">
        <f t="shared" si="959"/>
        <v>0</v>
      </c>
      <c r="BB2054" s="116">
        <f t="shared" si="960"/>
        <v>0</v>
      </c>
      <c r="BC2054" s="115">
        <f t="shared" si="966"/>
        <v>0</v>
      </c>
      <c r="BD2054" s="116">
        <f t="shared" si="961"/>
        <v>0</v>
      </c>
      <c r="BE2054" s="120">
        <f t="shared" si="967"/>
        <v>0</v>
      </c>
      <c r="BF2054" s="115">
        <f t="shared" si="968"/>
        <v>0</v>
      </c>
      <c r="BG2054" s="116">
        <f t="shared" si="962"/>
        <v>0</v>
      </c>
      <c r="BH2054" s="120">
        <f t="shared" si="969"/>
        <v>0</v>
      </c>
      <c r="BI2054" s="115">
        <f t="shared" si="970"/>
        <v>0</v>
      </c>
      <c r="BJ2054" s="116">
        <f t="shared" si="963"/>
        <v>0</v>
      </c>
      <c r="BK2054" s="120">
        <f t="shared" si="971"/>
        <v>0</v>
      </c>
      <c r="BL2054" s="120">
        <f t="shared" si="972"/>
        <v>0</v>
      </c>
      <c r="BN2054" s="375">
        <f t="shared" si="964"/>
        <v>0</v>
      </c>
      <c r="BP2054" s="380"/>
      <c r="DH2054" s="102"/>
    </row>
    <row r="2055" spans="1:112" hidden="1">
      <c r="A2055" s="110"/>
      <c r="B2055" s="786"/>
      <c r="C2055" s="786"/>
      <c r="D2055" s="786"/>
      <c r="E2055" s="786"/>
      <c r="F2055" s="786"/>
      <c r="G2055" s="786"/>
      <c r="H2055" s="786"/>
      <c r="I2055" s="786"/>
      <c r="J2055" s="786"/>
      <c r="K2055" s="786"/>
      <c r="L2055" s="786"/>
      <c r="M2055" s="786"/>
      <c r="N2055" s="786"/>
      <c r="O2055" s="786"/>
      <c r="P2055" s="786"/>
      <c r="Q2055" s="786"/>
      <c r="R2055" s="787"/>
      <c r="S2055" s="787"/>
      <c r="T2055" s="788"/>
      <c r="U2055" s="787"/>
      <c r="V2055" s="787"/>
      <c r="W2055" s="783"/>
      <c r="X2055" s="789"/>
      <c r="Y2055" s="789"/>
      <c r="Z2055" s="789"/>
      <c r="AA2055" s="789"/>
      <c r="AB2055" s="789"/>
      <c r="AC2055" s="781"/>
      <c r="AD2055" s="782"/>
      <c r="AE2055" s="783"/>
      <c r="AF2055" s="784">
        <f t="shared" si="965"/>
        <v>0</v>
      </c>
      <c r="AG2055" s="784"/>
      <c r="AH2055" s="784"/>
      <c r="AI2055" s="784"/>
      <c r="AJ2055" s="784">
        <f t="shared" si="953"/>
        <v>0</v>
      </c>
      <c r="AK2055" s="784"/>
      <c r="AL2055" s="784"/>
      <c r="AM2055" s="784"/>
      <c r="AN2055" s="784">
        <f t="shared" si="954"/>
        <v>0</v>
      </c>
      <c r="AO2055" s="784"/>
      <c r="AP2055" s="784"/>
      <c r="AQ2055" s="784"/>
      <c r="AR2055" s="363"/>
      <c r="AS2055" s="785">
        <f t="shared" si="955"/>
        <v>0</v>
      </c>
      <c r="AT2055" s="785"/>
      <c r="AU2055" s="785"/>
      <c r="AV2055" s="785"/>
      <c r="AW2055" s="785">
        <f t="shared" si="956"/>
        <v>0</v>
      </c>
      <c r="AX2055" s="91"/>
      <c r="AY2055" s="116">
        <f t="shared" si="957"/>
        <v>0</v>
      </c>
      <c r="AZ2055" s="116">
        <f t="shared" si="958"/>
        <v>0</v>
      </c>
      <c r="BA2055" s="116">
        <f t="shared" si="959"/>
        <v>0</v>
      </c>
      <c r="BB2055" s="116">
        <f t="shared" si="960"/>
        <v>0</v>
      </c>
      <c r="BC2055" s="115">
        <f t="shared" si="966"/>
        <v>0</v>
      </c>
      <c r="BD2055" s="116">
        <f t="shared" si="961"/>
        <v>0</v>
      </c>
      <c r="BE2055" s="120">
        <f t="shared" si="967"/>
        <v>0</v>
      </c>
      <c r="BF2055" s="115">
        <f t="shared" si="968"/>
        <v>0</v>
      </c>
      <c r="BG2055" s="116">
        <f t="shared" si="962"/>
        <v>0</v>
      </c>
      <c r="BH2055" s="120">
        <f t="shared" si="969"/>
        <v>0</v>
      </c>
      <c r="BI2055" s="115">
        <f t="shared" si="970"/>
        <v>0</v>
      </c>
      <c r="BJ2055" s="116">
        <f t="shared" si="963"/>
        <v>0</v>
      </c>
      <c r="BK2055" s="120">
        <f t="shared" si="971"/>
        <v>0</v>
      </c>
      <c r="BL2055" s="120">
        <f t="shared" si="972"/>
        <v>0</v>
      </c>
      <c r="BN2055" s="375">
        <f t="shared" si="964"/>
        <v>0</v>
      </c>
      <c r="BP2055" s="380"/>
      <c r="DH2055" s="102"/>
    </row>
    <row r="2056" spans="1:112" hidden="1">
      <c r="A2056" s="110"/>
      <c r="B2056" s="786"/>
      <c r="C2056" s="786"/>
      <c r="D2056" s="786"/>
      <c r="E2056" s="786"/>
      <c r="F2056" s="786"/>
      <c r="G2056" s="786"/>
      <c r="H2056" s="786"/>
      <c r="I2056" s="786"/>
      <c r="J2056" s="786"/>
      <c r="K2056" s="786"/>
      <c r="L2056" s="786"/>
      <c r="M2056" s="786"/>
      <c r="N2056" s="786"/>
      <c r="O2056" s="786"/>
      <c r="P2056" s="786"/>
      <c r="Q2056" s="786"/>
      <c r="R2056" s="787"/>
      <c r="S2056" s="787"/>
      <c r="T2056" s="788"/>
      <c r="U2056" s="787"/>
      <c r="V2056" s="787"/>
      <c r="W2056" s="783"/>
      <c r="X2056" s="789"/>
      <c r="Y2056" s="789"/>
      <c r="Z2056" s="789"/>
      <c r="AA2056" s="789"/>
      <c r="AB2056" s="789"/>
      <c r="AC2056" s="781"/>
      <c r="AD2056" s="782"/>
      <c r="AE2056" s="783"/>
      <c r="AF2056" s="784">
        <f t="shared" si="965"/>
        <v>0</v>
      </c>
      <c r="AG2056" s="784"/>
      <c r="AH2056" s="784"/>
      <c r="AI2056" s="784"/>
      <c r="AJ2056" s="784">
        <f t="shared" si="953"/>
        <v>0</v>
      </c>
      <c r="AK2056" s="784"/>
      <c r="AL2056" s="784"/>
      <c r="AM2056" s="784"/>
      <c r="AN2056" s="784">
        <f t="shared" si="954"/>
        <v>0</v>
      </c>
      <c r="AO2056" s="784"/>
      <c r="AP2056" s="784"/>
      <c r="AQ2056" s="784"/>
      <c r="AR2056" s="363"/>
      <c r="AS2056" s="785">
        <f t="shared" si="955"/>
        <v>0</v>
      </c>
      <c r="AT2056" s="785"/>
      <c r="AU2056" s="785"/>
      <c r="AV2056" s="785"/>
      <c r="AW2056" s="785">
        <f t="shared" si="956"/>
        <v>0</v>
      </c>
      <c r="AX2056" s="91"/>
      <c r="AY2056" s="116">
        <f t="shared" si="957"/>
        <v>0</v>
      </c>
      <c r="AZ2056" s="116">
        <f t="shared" si="958"/>
        <v>0</v>
      </c>
      <c r="BA2056" s="116">
        <f t="shared" si="959"/>
        <v>0</v>
      </c>
      <c r="BB2056" s="116">
        <f t="shared" si="960"/>
        <v>0</v>
      </c>
      <c r="BC2056" s="115">
        <f t="shared" si="966"/>
        <v>0</v>
      </c>
      <c r="BD2056" s="116">
        <f t="shared" si="961"/>
        <v>0</v>
      </c>
      <c r="BE2056" s="120">
        <f t="shared" si="967"/>
        <v>0</v>
      </c>
      <c r="BF2056" s="115">
        <f t="shared" si="968"/>
        <v>0</v>
      </c>
      <c r="BG2056" s="116">
        <f t="shared" si="962"/>
        <v>0</v>
      </c>
      <c r="BH2056" s="120">
        <f t="shared" si="969"/>
        <v>0</v>
      </c>
      <c r="BI2056" s="115">
        <f t="shared" si="970"/>
        <v>0</v>
      </c>
      <c r="BJ2056" s="116">
        <f t="shared" si="963"/>
        <v>0</v>
      </c>
      <c r="BK2056" s="120">
        <f t="shared" si="971"/>
        <v>0</v>
      </c>
      <c r="BL2056" s="120">
        <f t="shared" si="972"/>
        <v>0</v>
      </c>
      <c r="BN2056" s="375">
        <f t="shared" si="964"/>
        <v>0</v>
      </c>
      <c r="BP2056" s="380"/>
      <c r="DH2056" s="102"/>
    </row>
    <row r="2057" spans="1:112" hidden="1">
      <c r="A2057" s="110"/>
      <c r="B2057" s="786"/>
      <c r="C2057" s="786"/>
      <c r="D2057" s="786"/>
      <c r="E2057" s="786"/>
      <c r="F2057" s="786"/>
      <c r="G2057" s="786"/>
      <c r="H2057" s="786"/>
      <c r="I2057" s="786"/>
      <c r="J2057" s="786"/>
      <c r="K2057" s="786"/>
      <c r="L2057" s="786"/>
      <c r="M2057" s="786"/>
      <c r="N2057" s="786"/>
      <c r="O2057" s="786"/>
      <c r="P2057" s="786"/>
      <c r="Q2057" s="786"/>
      <c r="R2057" s="787"/>
      <c r="S2057" s="787"/>
      <c r="T2057" s="788"/>
      <c r="U2057" s="787"/>
      <c r="V2057" s="787"/>
      <c r="W2057" s="783"/>
      <c r="X2057" s="789"/>
      <c r="Y2057" s="789"/>
      <c r="Z2057" s="789"/>
      <c r="AA2057" s="789"/>
      <c r="AB2057" s="789"/>
      <c r="AC2057" s="781"/>
      <c r="AD2057" s="782"/>
      <c r="AE2057" s="783"/>
      <c r="AF2057" s="784">
        <f t="shared" si="965"/>
        <v>0</v>
      </c>
      <c r="AG2057" s="784"/>
      <c r="AH2057" s="784"/>
      <c r="AI2057" s="784"/>
      <c r="AJ2057" s="784">
        <f t="shared" si="953"/>
        <v>0</v>
      </c>
      <c r="AK2057" s="784"/>
      <c r="AL2057" s="784"/>
      <c r="AM2057" s="784"/>
      <c r="AN2057" s="784">
        <f t="shared" si="954"/>
        <v>0</v>
      </c>
      <c r="AO2057" s="784"/>
      <c r="AP2057" s="784"/>
      <c r="AQ2057" s="784"/>
      <c r="AR2057" s="363"/>
      <c r="AS2057" s="785">
        <f t="shared" si="955"/>
        <v>0</v>
      </c>
      <c r="AT2057" s="785"/>
      <c r="AU2057" s="785"/>
      <c r="AV2057" s="785"/>
      <c r="AW2057" s="785">
        <f t="shared" si="956"/>
        <v>0</v>
      </c>
      <c r="AX2057" s="91"/>
      <c r="AY2057" s="116">
        <f t="shared" si="957"/>
        <v>0</v>
      </c>
      <c r="AZ2057" s="116">
        <f t="shared" si="958"/>
        <v>0</v>
      </c>
      <c r="BA2057" s="116">
        <f t="shared" si="959"/>
        <v>0</v>
      </c>
      <c r="BB2057" s="116">
        <f t="shared" si="960"/>
        <v>0</v>
      </c>
      <c r="BC2057" s="115">
        <f t="shared" si="966"/>
        <v>0</v>
      </c>
      <c r="BD2057" s="116">
        <f t="shared" si="961"/>
        <v>0</v>
      </c>
      <c r="BE2057" s="120">
        <f t="shared" si="967"/>
        <v>0</v>
      </c>
      <c r="BF2057" s="115">
        <f t="shared" si="968"/>
        <v>0</v>
      </c>
      <c r="BG2057" s="116">
        <f t="shared" si="962"/>
        <v>0</v>
      </c>
      <c r="BH2057" s="120">
        <f t="shared" si="969"/>
        <v>0</v>
      </c>
      <c r="BI2057" s="115">
        <f t="shared" si="970"/>
        <v>0</v>
      </c>
      <c r="BJ2057" s="116">
        <f t="shared" si="963"/>
        <v>0</v>
      </c>
      <c r="BK2057" s="120">
        <f t="shared" si="971"/>
        <v>0</v>
      </c>
      <c r="BL2057" s="120">
        <f t="shared" si="972"/>
        <v>0</v>
      </c>
      <c r="BN2057" s="375">
        <f t="shared" si="964"/>
        <v>0</v>
      </c>
      <c r="BP2057" s="380"/>
      <c r="DH2057" s="102"/>
    </row>
    <row r="2058" spans="1:112" hidden="1">
      <c r="A2058" s="110"/>
      <c r="B2058" s="786"/>
      <c r="C2058" s="786"/>
      <c r="D2058" s="786"/>
      <c r="E2058" s="786"/>
      <c r="F2058" s="786"/>
      <c r="G2058" s="786"/>
      <c r="H2058" s="786"/>
      <c r="I2058" s="786"/>
      <c r="J2058" s="786"/>
      <c r="K2058" s="786"/>
      <c r="L2058" s="786"/>
      <c r="M2058" s="786"/>
      <c r="N2058" s="786"/>
      <c r="O2058" s="786"/>
      <c r="P2058" s="786"/>
      <c r="Q2058" s="786"/>
      <c r="R2058" s="787"/>
      <c r="S2058" s="787"/>
      <c r="T2058" s="788"/>
      <c r="U2058" s="787"/>
      <c r="V2058" s="787"/>
      <c r="W2058" s="783"/>
      <c r="X2058" s="789"/>
      <c r="Y2058" s="789"/>
      <c r="Z2058" s="789"/>
      <c r="AA2058" s="789"/>
      <c r="AB2058" s="789"/>
      <c r="AC2058" s="781"/>
      <c r="AD2058" s="782"/>
      <c r="AE2058" s="783"/>
      <c r="AF2058" s="784">
        <f t="shared" si="965"/>
        <v>0</v>
      </c>
      <c r="AG2058" s="784"/>
      <c r="AH2058" s="784"/>
      <c r="AI2058" s="784"/>
      <c r="AJ2058" s="784">
        <f t="shared" si="953"/>
        <v>0</v>
      </c>
      <c r="AK2058" s="784"/>
      <c r="AL2058" s="784"/>
      <c r="AM2058" s="784"/>
      <c r="AN2058" s="784">
        <f t="shared" si="954"/>
        <v>0</v>
      </c>
      <c r="AO2058" s="784"/>
      <c r="AP2058" s="784"/>
      <c r="AQ2058" s="784"/>
      <c r="AR2058" s="363"/>
      <c r="AS2058" s="785">
        <f t="shared" si="955"/>
        <v>0</v>
      </c>
      <c r="AT2058" s="785"/>
      <c r="AU2058" s="785"/>
      <c r="AV2058" s="785"/>
      <c r="AW2058" s="785">
        <f t="shared" si="956"/>
        <v>0</v>
      </c>
      <c r="AX2058" s="91"/>
      <c r="AY2058" s="116">
        <f t="shared" si="957"/>
        <v>0</v>
      </c>
      <c r="AZ2058" s="116">
        <f t="shared" si="958"/>
        <v>0</v>
      </c>
      <c r="BA2058" s="116">
        <f t="shared" si="959"/>
        <v>0</v>
      </c>
      <c r="BB2058" s="116">
        <f t="shared" si="960"/>
        <v>0</v>
      </c>
      <c r="BC2058" s="115">
        <f t="shared" si="966"/>
        <v>0</v>
      </c>
      <c r="BD2058" s="116">
        <f t="shared" si="961"/>
        <v>0</v>
      </c>
      <c r="BE2058" s="120">
        <f t="shared" si="967"/>
        <v>0</v>
      </c>
      <c r="BF2058" s="115">
        <f t="shared" si="968"/>
        <v>0</v>
      </c>
      <c r="BG2058" s="116">
        <f t="shared" si="962"/>
        <v>0</v>
      </c>
      <c r="BH2058" s="120">
        <f t="shared" si="969"/>
        <v>0</v>
      </c>
      <c r="BI2058" s="115">
        <f t="shared" si="970"/>
        <v>0</v>
      </c>
      <c r="BJ2058" s="116">
        <f t="shared" si="963"/>
        <v>0</v>
      </c>
      <c r="BK2058" s="120">
        <f t="shared" si="971"/>
        <v>0</v>
      </c>
      <c r="BL2058" s="120">
        <f t="shared" si="972"/>
        <v>0</v>
      </c>
      <c r="BN2058" s="375">
        <f t="shared" si="964"/>
        <v>0</v>
      </c>
      <c r="BP2058" s="380"/>
      <c r="DH2058" s="102"/>
    </row>
    <row r="2059" spans="1:112" hidden="1">
      <c r="A2059" s="110"/>
      <c r="B2059" s="786"/>
      <c r="C2059" s="786"/>
      <c r="D2059" s="786"/>
      <c r="E2059" s="786"/>
      <c r="F2059" s="786"/>
      <c r="G2059" s="786"/>
      <c r="H2059" s="786"/>
      <c r="I2059" s="786"/>
      <c r="J2059" s="786"/>
      <c r="K2059" s="786"/>
      <c r="L2059" s="786"/>
      <c r="M2059" s="786"/>
      <c r="N2059" s="786"/>
      <c r="O2059" s="786"/>
      <c r="P2059" s="786"/>
      <c r="Q2059" s="786"/>
      <c r="R2059" s="787"/>
      <c r="S2059" s="787"/>
      <c r="T2059" s="788"/>
      <c r="U2059" s="787"/>
      <c r="V2059" s="787"/>
      <c r="W2059" s="783"/>
      <c r="X2059" s="789"/>
      <c r="Y2059" s="789"/>
      <c r="Z2059" s="789"/>
      <c r="AA2059" s="789"/>
      <c r="AB2059" s="789"/>
      <c r="AC2059" s="781"/>
      <c r="AD2059" s="782"/>
      <c r="AE2059" s="783"/>
      <c r="AF2059" s="784">
        <f t="shared" si="965"/>
        <v>0</v>
      </c>
      <c r="AG2059" s="784"/>
      <c r="AH2059" s="784"/>
      <c r="AI2059" s="784"/>
      <c r="AJ2059" s="784">
        <f t="shared" si="953"/>
        <v>0</v>
      </c>
      <c r="AK2059" s="784"/>
      <c r="AL2059" s="784"/>
      <c r="AM2059" s="784"/>
      <c r="AN2059" s="784">
        <f t="shared" si="954"/>
        <v>0</v>
      </c>
      <c r="AO2059" s="784"/>
      <c r="AP2059" s="784"/>
      <c r="AQ2059" s="784"/>
      <c r="AR2059" s="363"/>
      <c r="AS2059" s="785">
        <f t="shared" si="955"/>
        <v>0</v>
      </c>
      <c r="AT2059" s="785"/>
      <c r="AU2059" s="785"/>
      <c r="AV2059" s="785"/>
      <c r="AW2059" s="785">
        <f t="shared" si="956"/>
        <v>0</v>
      </c>
      <c r="AX2059" s="91"/>
      <c r="AY2059" s="116">
        <f t="shared" si="957"/>
        <v>0</v>
      </c>
      <c r="AZ2059" s="116">
        <f t="shared" si="958"/>
        <v>0</v>
      </c>
      <c r="BA2059" s="116">
        <f t="shared" si="959"/>
        <v>0</v>
      </c>
      <c r="BB2059" s="116">
        <f t="shared" si="960"/>
        <v>0</v>
      </c>
      <c r="BC2059" s="115">
        <f t="shared" si="966"/>
        <v>0</v>
      </c>
      <c r="BD2059" s="116">
        <f t="shared" si="961"/>
        <v>0</v>
      </c>
      <c r="BE2059" s="120">
        <f t="shared" si="967"/>
        <v>0</v>
      </c>
      <c r="BF2059" s="115">
        <f t="shared" si="968"/>
        <v>0</v>
      </c>
      <c r="BG2059" s="116">
        <f t="shared" si="962"/>
        <v>0</v>
      </c>
      <c r="BH2059" s="120">
        <f t="shared" si="969"/>
        <v>0</v>
      </c>
      <c r="BI2059" s="115">
        <f t="shared" si="970"/>
        <v>0</v>
      </c>
      <c r="BJ2059" s="116">
        <f t="shared" si="963"/>
        <v>0</v>
      </c>
      <c r="BK2059" s="120">
        <f t="shared" si="971"/>
        <v>0</v>
      </c>
      <c r="BL2059" s="120">
        <f t="shared" si="972"/>
        <v>0</v>
      </c>
      <c r="BN2059" s="375">
        <f t="shared" si="964"/>
        <v>0</v>
      </c>
      <c r="BP2059" s="380"/>
      <c r="DH2059" s="102"/>
    </row>
    <row r="2060" spans="1:112" hidden="1">
      <c r="A2060" s="110"/>
      <c r="B2060" s="786"/>
      <c r="C2060" s="786"/>
      <c r="D2060" s="786"/>
      <c r="E2060" s="786"/>
      <c r="F2060" s="786"/>
      <c r="G2060" s="786"/>
      <c r="H2060" s="786"/>
      <c r="I2060" s="786"/>
      <c r="J2060" s="786"/>
      <c r="K2060" s="786"/>
      <c r="L2060" s="786"/>
      <c r="M2060" s="786"/>
      <c r="N2060" s="786"/>
      <c r="O2060" s="786"/>
      <c r="P2060" s="786"/>
      <c r="Q2060" s="786"/>
      <c r="R2060" s="787"/>
      <c r="S2060" s="787"/>
      <c r="T2060" s="788"/>
      <c r="U2060" s="787"/>
      <c r="V2060" s="787"/>
      <c r="W2060" s="783"/>
      <c r="X2060" s="789"/>
      <c r="Y2060" s="789"/>
      <c r="Z2060" s="789"/>
      <c r="AA2060" s="789"/>
      <c r="AB2060" s="789"/>
      <c r="AC2060" s="781"/>
      <c r="AD2060" s="782"/>
      <c r="AE2060" s="783"/>
      <c r="AF2060" s="784">
        <f t="shared" si="965"/>
        <v>0</v>
      </c>
      <c r="AG2060" s="784"/>
      <c r="AH2060" s="784"/>
      <c r="AI2060" s="784"/>
      <c r="AJ2060" s="784">
        <f t="shared" si="953"/>
        <v>0</v>
      </c>
      <c r="AK2060" s="784"/>
      <c r="AL2060" s="784"/>
      <c r="AM2060" s="784"/>
      <c r="AN2060" s="784">
        <f t="shared" si="954"/>
        <v>0</v>
      </c>
      <c r="AO2060" s="784"/>
      <c r="AP2060" s="784"/>
      <c r="AQ2060" s="784"/>
      <c r="AR2060" s="363"/>
      <c r="AS2060" s="785">
        <f t="shared" si="955"/>
        <v>0</v>
      </c>
      <c r="AT2060" s="785"/>
      <c r="AU2060" s="785"/>
      <c r="AV2060" s="785"/>
      <c r="AW2060" s="785">
        <f t="shared" si="956"/>
        <v>0</v>
      </c>
      <c r="AX2060" s="91"/>
      <c r="AY2060" s="116">
        <f t="shared" si="957"/>
        <v>0</v>
      </c>
      <c r="AZ2060" s="116">
        <f t="shared" si="958"/>
        <v>0</v>
      </c>
      <c r="BA2060" s="116">
        <f t="shared" si="959"/>
        <v>0</v>
      </c>
      <c r="BB2060" s="116">
        <f t="shared" si="960"/>
        <v>0</v>
      </c>
      <c r="BC2060" s="115">
        <f t="shared" si="966"/>
        <v>0</v>
      </c>
      <c r="BD2060" s="116">
        <f t="shared" si="961"/>
        <v>0</v>
      </c>
      <c r="BE2060" s="120">
        <f t="shared" si="967"/>
        <v>0</v>
      </c>
      <c r="BF2060" s="115">
        <f t="shared" si="968"/>
        <v>0</v>
      </c>
      <c r="BG2060" s="116">
        <f t="shared" si="962"/>
        <v>0</v>
      </c>
      <c r="BH2060" s="120">
        <f t="shared" si="969"/>
        <v>0</v>
      </c>
      <c r="BI2060" s="115">
        <f t="shared" si="970"/>
        <v>0</v>
      </c>
      <c r="BJ2060" s="116">
        <f t="shared" si="963"/>
        <v>0</v>
      </c>
      <c r="BK2060" s="120">
        <f t="shared" si="971"/>
        <v>0</v>
      </c>
      <c r="BL2060" s="120">
        <f t="shared" si="972"/>
        <v>0</v>
      </c>
      <c r="BN2060" s="375">
        <f t="shared" si="964"/>
        <v>0</v>
      </c>
      <c r="BP2060" s="380"/>
      <c r="DH2060" s="102"/>
    </row>
    <row r="2061" spans="1:112" hidden="1">
      <c r="A2061" s="110"/>
      <c r="B2061" s="786"/>
      <c r="C2061" s="786"/>
      <c r="D2061" s="786"/>
      <c r="E2061" s="786"/>
      <c r="F2061" s="786"/>
      <c r="G2061" s="786"/>
      <c r="H2061" s="786"/>
      <c r="I2061" s="786"/>
      <c r="J2061" s="786"/>
      <c r="K2061" s="786"/>
      <c r="L2061" s="786"/>
      <c r="M2061" s="786"/>
      <c r="N2061" s="786"/>
      <c r="O2061" s="786"/>
      <c r="P2061" s="786"/>
      <c r="Q2061" s="786"/>
      <c r="R2061" s="787"/>
      <c r="S2061" s="787"/>
      <c r="T2061" s="788"/>
      <c r="U2061" s="787"/>
      <c r="V2061" s="787"/>
      <c r="W2061" s="783"/>
      <c r="X2061" s="789"/>
      <c r="Y2061" s="789"/>
      <c r="Z2061" s="789"/>
      <c r="AA2061" s="789"/>
      <c r="AB2061" s="789"/>
      <c r="AC2061" s="781"/>
      <c r="AD2061" s="782"/>
      <c r="AE2061" s="783"/>
      <c r="AF2061" s="784">
        <f t="shared" si="965"/>
        <v>0</v>
      </c>
      <c r="AG2061" s="784"/>
      <c r="AH2061" s="784"/>
      <c r="AI2061" s="784"/>
      <c r="AJ2061" s="784">
        <f t="shared" si="953"/>
        <v>0</v>
      </c>
      <c r="AK2061" s="784"/>
      <c r="AL2061" s="784"/>
      <c r="AM2061" s="784"/>
      <c r="AN2061" s="784">
        <f t="shared" si="954"/>
        <v>0</v>
      </c>
      <c r="AO2061" s="784"/>
      <c r="AP2061" s="784"/>
      <c r="AQ2061" s="784"/>
      <c r="AR2061" s="363"/>
      <c r="AS2061" s="785">
        <f t="shared" si="955"/>
        <v>0</v>
      </c>
      <c r="AT2061" s="785"/>
      <c r="AU2061" s="785"/>
      <c r="AV2061" s="785"/>
      <c r="AW2061" s="785">
        <f t="shared" si="956"/>
        <v>0</v>
      </c>
      <c r="AX2061" s="91"/>
      <c r="AY2061" s="116">
        <f t="shared" si="957"/>
        <v>0</v>
      </c>
      <c r="AZ2061" s="116">
        <f t="shared" si="958"/>
        <v>0</v>
      </c>
      <c r="BA2061" s="116">
        <f t="shared" si="959"/>
        <v>0</v>
      </c>
      <c r="BB2061" s="116">
        <f t="shared" si="960"/>
        <v>0</v>
      </c>
      <c r="BC2061" s="115">
        <f t="shared" si="966"/>
        <v>0</v>
      </c>
      <c r="BD2061" s="116">
        <f t="shared" si="961"/>
        <v>0</v>
      </c>
      <c r="BE2061" s="120">
        <f t="shared" si="967"/>
        <v>0</v>
      </c>
      <c r="BF2061" s="115">
        <f t="shared" si="968"/>
        <v>0</v>
      </c>
      <c r="BG2061" s="116">
        <f t="shared" si="962"/>
        <v>0</v>
      </c>
      <c r="BH2061" s="120">
        <f t="shared" si="969"/>
        <v>0</v>
      </c>
      <c r="BI2061" s="115">
        <f t="shared" si="970"/>
        <v>0</v>
      </c>
      <c r="BJ2061" s="116">
        <f t="shared" si="963"/>
        <v>0</v>
      </c>
      <c r="BK2061" s="120">
        <f t="shared" si="971"/>
        <v>0</v>
      </c>
      <c r="BL2061" s="120">
        <f t="shared" si="972"/>
        <v>0</v>
      </c>
      <c r="BN2061" s="375">
        <f t="shared" si="964"/>
        <v>0</v>
      </c>
      <c r="BP2061" s="380"/>
      <c r="DH2061" s="102"/>
    </row>
    <row r="2062" spans="1:112" hidden="1">
      <c r="A2062" s="110"/>
      <c r="B2062" s="786"/>
      <c r="C2062" s="786"/>
      <c r="D2062" s="786"/>
      <c r="E2062" s="786"/>
      <c r="F2062" s="786"/>
      <c r="G2062" s="786"/>
      <c r="H2062" s="786"/>
      <c r="I2062" s="786"/>
      <c r="J2062" s="786"/>
      <c r="K2062" s="786"/>
      <c r="L2062" s="786"/>
      <c r="M2062" s="786"/>
      <c r="N2062" s="786"/>
      <c r="O2062" s="786"/>
      <c r="P2062" s="786"/>
      <c r="Q2062" s="786"/>
      <c r="R2062" s="787"/>
      <c r="S2062" s="787"/>
      <c r="T2062" s="788"/>
      <c r="U2062" s="787"/>
      <c r="V2062" s="787"/>
      <c r="W2062" s="783"/>
      <c r="X2062" s="789"/>
      <c r="Y2062" s="789"/>
      <c r="Z2062" s="789"/>
      <c r="AA2062" s="789"/>
      <c r="AB2062" s="789"/>
      <c r="AC2062" s="781"/>
      <c r="AD2062" s="782"/>
      <c r="AE2062" s="783"/>
      <c r="AF2062" s="784">
        <f t="shared" si="965"/>
        <v>0</v>
      </c>
      <c r="AG2062" s="784"/>
      <c r="AH2062" s="784"/>
      <c r="AI2062" s="784"/>
      <c r="AJ2062" s="784">
        <f t="shared" si="953"/>
        <v>0</v>
      </c>
      <c r="AK2062" s="784"/>
      <c r="AL2062" s="784"/>
      <c r="AM2062" s="784"/>
      <c r="AN2062" s="784">
        <f t="shared" si="954"/>
        <v>0</v>
      </c>
      <c r="AO2062" s="784"/>
      <c r="AP2062" s="784"/>
      <c r="AQ2062" s="784"/>
      <c r="AR2062" s="363"/>
      <c r="AS2062" s="785">
        <f t="shared" si="955"/>
        <v>0</v>
      </c>
      <c r="AT2062" s="785"/>
      <c r="AU2062" s="785"/>
      <c r="AV2062" s="785"/>
      <c r="AW2062" s="785">
        <f t="shared" si="956"/>
        <v>0</v>
      </c>
      <c r="AX2062" s="91"/>
      <c r="AY2062" s="116">
        <f t="shared" si="957"/>
        <v>0</v>
      </c>
      <c r="AZ2062" s="116">
        <f t="shared" si="958"/>
        <v>0</v>
      </c>
      <c r="BA2062" s="116">
        <f t="shared" si="959"/>
        <v>0</v>
      </c>
      <c r="BB2062" s="116">
        <f t="shared" si="960"/>
        <v>0</v>
      </c>
      <c r="BC2062" s="115">
        <f t="shared" si="966"/>
        <v>0</v>
      </c>
      <c r="BD2062" s="116">
        <f t="shared" si="961"/>
        <v>0</v>
      </c>
      <c r="BE2062" s="120">
        <f t="shared" si="967"/>
        <v>0</v>
      </c>
      <c r="BF2062" s="115">
        <f t="shared" si="968"/>
        <v>0</v>
      </c>
      <c r="BG2062" s="116">
        <f t="shared" si="962"/>
        <v>0</v>
      </c>
      <c r="BH2062" s="120">
        <f t="shared" si="969"/>
        <v>0</v>
      </c>
      <c r="BI2062" s="115">
        <f t="shared" si="970"/>
        <v>0</v>
      </c>
      <c r="BJ2062" s="116">
        <f t="shared" si="963"/>
        <v>0</v>
      </c>
      <c r="BK2062" s="120">
        <f t="shared" si="971"/>
        <v>0</v>
      </c>
      <c r="BL2062" s="120">
        <f t="shared" si="972"/>
        <v>0</v>
      </c>
      <c r="BN2062" s="375">
        <f t="shared" si="964"/>
        <v>0</v>
      </c>
      <c r="BP2062" s="380"/>
      <c r="DH2062" s="102"/>
    </row>
    <row r="2063" spans="1:112" hidden="1">
      <c r="A2063" s="110"/>
      <c r="B2063" s="786"/>
      <c r="C2063" s="786"/>
      <c r="D2063" s="786"/>
      <c r="E2063" s="786"/>
      <c r="F2063" s="786"/>
      <c r="G2063" s="786"/>
      <c r="H2063" s="786"/>
      <c r="I2063" s="786"/>
      <c r="J2063" s="786"/>
      <c r="K2063" s="786"/>
      <c r="L2063" s="786"/>
      <c r="M2063" s="786"/>
      <c r="N2063" s="786"/>
      <c r="O2063" s="786"/>
      <c r="P2063" s="786"/>
      <c r="Q2063" s="786"/>
      <c r="R2063" s="787"/>
      <c r="S2063" s="787"/>
      <c r="T2063" s="788"/>
      <c r="U2063" s="787"/>
      <c r="V2063" s="787"/>
      <c r="W2063" s="783"/>
      <c r="X2063" s="789"/>
      <c r="Y2063" s="789"/>
      <c r="Z2063" s="789"/>
      <c r="AA2063" s="789"/>
      <c r="AB2063" s="789"/>
      <c r="AC2063" s="781"/>
      <c r="AD2063" s="782"/>
      <c r="AE2063" s="783"/>
      <c r="AF2063" s="784">
        <f t="shared" si="965"/>
        <v>0</v>
      </c>
      <c r="AG2063" s="784"/>
      <c r="AH2063" s="784"/>
      <c r="AI2063" s="784"/>
      <c r="AJ2063" s="784">
        <f t="shared" si="953"/>
        <v>0</v>
      </c>
      <c r="AK2063" s="784"/>
      <c r="AL2063" s="784"/>
      <c r="AM2063" s="784"/>
      <c r="AN2063" s="784">
        <f t="shared" si="954"/>
        <v>0</v>
      </c>
      <c r="AO2063" s="784"/>
      <c r="AP2063" s="784"/>
      <c r="AQ2063" s="784"/>
      <c r="AR2063" s="363"/>
      <c r="AS2063" s="785">
        <f t="shared" si="955"/>
        <v>0</v>
      </c>
      <c r="AT2063" s="785"/>
      <c r="AU2063" s="785"/>
      <c r="AV2063" s="785"/>
      <c r="AW2063" s="785">
        <f t="shared" si="956"/>
        <v>0</v>
      </c>
      <c r="AX2063" s="91"/>
      <c r="AY2063" s="116">
        <f t="shared" si="957"/>
        <v>0</v>
      </c>
      <c r="AZ2063" s="116">
        <f t="shared" si="958"/>
        <v>0</v>
      </c>
      <c r="BA2063" s="116">
        <f t="shared" si="959"/>
        <v>0</v>
      </c>
      <c r="BB2063" s="116">
        <f t="shared" si="960"/>
        <v>0</v>
      </c>
      <c r="BC2063" s="115">
        <f t="shared" si="966"/>
        <v>0</v>
      </c>
      <c r="BD2063" s="116">
        <f t="shared" si="961"/>
        <v>0</v>
      </c>
      <c r="BE2063" s="120">
        <f t="shared" si="967"/>
        <v>0</v>
      </c>
      <c r="BF2063" s="115">
        <f t="shared" si="968"/>
        <v>0</v>
      </c>
      <c r="BG2063" s="116">
        <f t="shared" si="962"/>
        <v>0</v>
      </c>
      <c r="BH2063" s="120">
        <f t="shared" si="969"/>
        <v>0</v>
      </c>
      <c r="BI2063" s="115">
        <f t="shared" si="970"/>
        <v>0</v>
      </c>
      <c r="BJ2063" s="116">
        <f t="shared" si="963"/>
        <v>0</v>
      </c>
      <c r="BK2063" s="120">
        <f t="shared" si="971"/>
        <v>0</v>
      </c>
      <c r="BL2063" s="120">
        <f t="shared" si="972"/>
        <v>0</v>
      </c>
      <c r="BN2063" s="375">
        <f t="shared" si="964"/>
        <v>0</v>
      </c>
      <c r="BP2063" s="380"/>
      <c r="DH2063" s="102"/>
    </row>
    <row r="2064" spans="1:112" hidden="1">
      <c r="A2064" s="110"/>
      <c r="B2064" s="786"/>
      <c r="C2064" s="786"/>
      <c r="D2064" s="786"/>
      <c r="E2064" s="786"/>
      <c r="F2064" s="786"/>
      <c r="G2064" s="786"/>
      <c r="H2064" s="786"/>
      <c r="I2064" s="786"/>
      <c r="J2064" s="786"/>
      <c r="K2064" s="786"/>
      <c r="L2064" s="786"/>
      <c r="M2064" s="786"/>
      <c r="N2064" s="786"/>
      <c r="O2064" s="786"/>
      <c r="P2064" s="786"/>
      <c r="Q2064" s="786"/>
      <c r="R2064" s="787"/>
      <c r="S2064" s="787"/>
      <c r="T2064" s="788"/>
      <c r="U2064" s="787"/>
      <c r="V2064" s="787"/>
      <c r="W2064" s="783"/>
      <c r="X2064" s="789"/>
      <c r="Y2064" s="789"/>
      <c r="Z2064" s="789"/>
      <c r="AA2064" s="789"/>
      <c r="AB2064" s="789"/>
      <c r="AC2064" s="781"/>
      <c r="AD2064" s="782"/>
      <c r="AE2064" s="783"/>
      <c r="AF2064" s="784">
        <f t="shared" si="965"/>
        <v>0</v>
      </c>
      <c r="AG2064" s="784"/>
      <c r="AH2064" s="784"/>
      <c r="AI2064" s="784"/>
      <c r="AJ2064" s="784">
        <f t="shared" si="953"/>
        <v>0</v>
      </c>
      <c r="AK2064" s="784"/>
      <c r="AL2064" s="784"/>
      <c r="AM2064" s="784"/>
      <c r="AN2064" s="784">
        <f t="shared" si="954"/>
        <v>0</v>
      </c>
      <c r="AO2064" s="784"/>
      <c r="AP2064" s="784"/>
      <c r="AQ2064" s="784"/>
      <c r="AR2064" s="363"/>
      <c r="AS2064" s="785">
        <f t="shared" si="955"/>
        <v>0</v>
      </c>
      <c r="AT2064" s="785"/>
      <c r="AU2064" s="785"/>
      <c r="AV2064" s="785"/>
      <c r="AW2064" s="785">
        <f t="shared" si="956"/>
        <v>0</v>
      </c>
      <c r="AX2064" s="91"/>
      <c r="AY2064" s="116">
        <f t="shared" si="957"/>
        <v>0</v>
      </c>
      <c r="AZ2064" s="116">
        <f t="shared" si="958"/>
        <v>0</v>
      </c>
      <c r="BA2064" s="116">
        <f t="shared" si="959"/>
        <v>0</v>
      </c>
      <c r="BB2064" s="116">
        <f t="shared" si="960"/>
        <v>0</v>
      </c>
      <c r="BC2064" s="115">
        <f t="shared" si="966"/>
        <v>0</v>
      </c>
      <c r="BD2064" s="116">
        <f t="shared" si="961"/>
        <v>0</v>
      </c>
      <c r="BE2064" s="120">
        <f t="shared" si="967"/>
        <v>0</v>
      </c>
      <c r="BF2064" s="115">
        <f t="shared" si="968"/>
        <v>0</v>
      </c>
      <c r="BG2064" s="116">
        <f t="shared" si="962"/>
        <v>0</v>
      </c>
      <c r="BH2064" s="120">
        <f t="shared" si="969"/>
        <v>0</v>
      </c>
      <c r="BI2064" s="115">
        <f t="shared" si="970"/>
        <v>0</v>
      </c>
      <c r="BJ2064" s="116">
        <f t="shared" si="963"/>
        <v>0</v>
      </c>
      <c r="BK2064" s="120">
        <f t="shared" si="971"/>
        <v>0</v>
      </c>
      <c r="BL2064" s="120">
        <f t="shared" si="972"/>
        <v>0</v>
      </c>
      <c r="BN2064" s="375">
        <f t="shared" si="964"/>
        <v>0</v>
      </c>
      <c r="BP2064" s="380"/>
      <c r="DH2064" s="102"/>
    </row>
    <row r="2065" spans="1:112" hidden="1">
      <c r="A2065" s="110"/>
      <c r="B2065" s="786"/>
      <c r="C2065" s="786"/>
      <c r="D2065" s="786"/>
      <c r="E2065" s="786"/>
      <c r="F2065" s="786"/>
      <c r="G2065" s="786"/>
      <c r="H2065" s="786"/>
      <c r="I2065" s="786"/>
      <c r="J2065" s="786"/>
      <c r="K2065" s="786"/>
      <c r="L2065" s="786"/>
      <c r="M2065" s="786"/>
      <c r="N2065" s="786"/>
      <c r="O2065" s="786"/>
      <c r="P2065" s="786"/>
      <c r="Q2065" s="786"/>
      <c r="R2065" s="787"/>
      <c r="S2065" s="787"/>
      <c r="T2065" s="788"/>
      <c r="U2065" s="787"/>
      <c r="V2065" s="787"/>
      <c r="W2065" s="783"/>
      <c r="X2065" s="789"/>
      <c r="Y2065" s="789"/>
      <c r="Z2065" s="789"/>
      <c r="AA2065" s="789"/>
      <c r="AB2065" s="789"/>
      <c r="AC2065" s="781"/>
      <c r="AD2065" s="782"/>
      <c r="AE2065" s="783"/>
      <c r="AF2065" s="784">
        <f t="shared" si="965"/>
        <v>0</v>
      </c>
      <c r="AG2065" s="784"/>
      <c r="AH2065" s="784"/>
      <c r="AI2065" s="784"/>
      <c r="AJ2065" s="784">
        <f t="shared" si="953"/>
        <v>0</v>
      </c>
      <c r="AK2065" s="784"/>
      <c r="AL2065" s="784"/>
      <c r="AM2065" s="784"/>
      <c r="AN2065" s="784">
        <f t="shared" si="954"/>
        <v>0</v>
      </c>
      <c r="AO2065" s="784"/>
      <c r="AP2065" s="784"/>
      <c r="AQ2065" s="784"/>
      <c r="AR2065" s="363"/>
      <c r="AS2065" s="785">
        <f t="shared" si="955"/>
        <v>0</v>
      </c>
      <c r="AT2065" s="785"/>
      <c r="AU2065" s="785"/>
      <c r="AV2065" s="785"/>
      <c r="AW2065" s="785">
        <f t="shared" si="956"/>
        <v>0</v>
      </c>
      <c r="AX2065" s="91"/>
      <c r="AY2065" s="116">
        <f t="shared" si="957"/>
        <v>0</v>
      </c>
      <c r="AZ2065" s="116">
        <f t="shared" si="958"/>
        <v>0</v>
      </c>
      <c r="BA2065" s="116">
        <f t="shared" si="959"/>
        <v>0</v>
      </c>
      <c r="BB2065" s="116">
        <f t="shared" si="960"/>
        <v>0</v>
      </c>
      <c r="BC2065" s="115">
        <f t="shared" si="966"/>
        <v>0</v>
      </c>
      <c r="BD2065" s="116">
        <f t="shared" si="961"/>
        <v>0</v>
      </c>
      <c r="BE2065" s="120">
        <f t="shared" si="967"/>
        <v>0</v>
      </c>
      <c r="BF2065" s="115">
        <f t="shared" si="968"/>
        <v>0</v>
      </c>
      <c r="BG2065" s="116">
        <f t="shared" si="962"/>
        <v>0</v>
      </c>
      <c r="BH2065" s="120">
        <f t="shared" si="969"/>
        <v>0</v>
      </c>
      <c r="BI2065" s="115">
        <f t="shared" si="970"/>
        <v>0</v>
      </c>
      <c r="BJ2065" s="116">
        <f t="shared" si="963"/>
        <v>0</v>
      </c>
      <c r="BK2065" s="120">
        <f t="shared" si="971"/>
        <v>0</v>
      </c>
      <c r="BL2065" s="120">
        <f t="shared" si="972"/>
        <v>0</v>
      </c>
      <c r="BN2065" s="375">
        <f t="shared" si="964"/>
        <v>0</v>
      </c>
      <c r="BP2065" s="380"/>
      <c r="DH2065" s="102"/>
    </row>
    <row r="2066" spans="1:112" hidden="1">
      <c r="A2066" s="110"/>
      <c r="B2066" s="786"/>
      <c r="C2066" s="786"/>
      <c r="D2066" s="786"/>
      <c r="E2066" s="786"/>
      <c r="F2066" s="786"/>
      <c r="G2066" s="786"/>
      <c r="H2066" s="786"/>
      <c r="I2066" s="786"/>
      <c r="J2066" s="786"/>
      <c r="K2066" s="786"/>
      <c r="L2066" s="786"/>
      <c r="M2066" s="786"/>
      <c r="N2066" s="786"/>
      <c r="O2066" s="786"/>
      <c r="P2066" s="786"/>
      <c r="Q2066" s="786"/>
      <c r="R2066" s="787"/>
      <c r="S2066" s="787"/>
      <c r="T2066" s="788"/>
      <c r="U2066" s="787"/>
      <c r="V2066" s="787"/>
      <c r="W2066" s="783"/>
      <c r="X2066" s="789"/>
      <c r="Y2066" s="789"/>
      <c r="Z2066" s="789"/>
      <c r="AA2066" s="789"/>
      <c r="AB2066" s="789"/>
      <c r="AC2066" s="781"/>
      <c r="AD2066" s="782"/>
      <c r="AE2066" s="783"/>
      <c r="AF2066" s="784">
        <f t="shared" si="965"/>
        <v>0</v>
      </c>
      <c r="AG2066" s="784"/>
      <c r="AH2066" s="784"/>
      <c r="AI2066" s="784"/>
      <c r="AJ2066" s="784">
        <f t="shared" si="953"/>
        <v>0</v>
      </c>
      <c r="AK2066" s="784"/>
      <c r="AL2066" s="784"/>
      <c r="AM2066" s="784"/>
      <c r="AN2066" s="784">
        <f t="shared" si="954"/>
        <v>0</v>
      </c>
      <c r="AO2066" s="784"/>
      <c r="AP2066" s="784"/>
      <c r="AQ2066" s="784"/>
      <c r="AR2066" s="363"/>
      <c r="AS2066" s="785">
        <f t="shared" si="955"/>
        <v>0</v>
      </c>
      <c r="AT2066" s="785"/>
      <c r="AU2066" s="785"/>
      <c r="AV2066" s="785"/>
      <c r="AW2066" s="785">
        <f t="shared" si="956"/>
        <v>0</v>
      </c>
      <c r="AX2066" s="91"/>
      <c r="AY2066" s="116">
        <f t="shared" si="957"/>
        <v>0</v>
      </c>
      <c r="AZ2066" s="116">
        <f t="shared" si="958"/>
        <v>0</v>
      </c>
      <c r="BA2066" s="116">
        <f t="shared" si="959"/>
        <v>0</v>
      </c>
      <c r="BB2066" s="116">
        <f t="shared" si="960"/>
        <v>0</v>
      </c>
      <c r="BC2066" s="115">
        <f t="shared" si="966"/>
        <v>0</v>
      </c>
      <c r="BD2066" s="116">
        <f t="shared" si="961"/>
        <v>0</v>
      </c>
      <c r="BE2066" s="120">
        <f t="shared" si="967"/>
        <v>0</v>
      </c>
      <c r="BF2066" s="115">
        <f t="shared" si="968"/>
        <v>0</v>
      </c>
      <c r="BG2066" s="116">
        <f t="shared" si="962"/>
        <v>0</v>
      </c>
      <c r="BH2066" s="120">
        <f t="shared" si="969"/>
        <v>0</v>
      </c>
      <c r="BI2066" s="115">
        <f t="shared" si="970"/>
        <v>0</v>
      </c>
      <c r="BJ2066" s="116">
        <f t="shared" si="963"/>
        <v>0</v>
      </c>
      <c r="BK2066" s="120">
        <f t="shared" si="971"/>
        <v>0</v>
      </c>
      <c r="BL2066" s="120">
        <f t="shared" si="972"/>
        <v>0</v>
      </c>
      <c r="BN2066" s="375">
        <f t="shared" si="964"/>
        <v>0</v>
      </c>
      <c r="BP2066" s="380"/>
      <c r="DH2066" s="102"/>
    </row>
    <row r="2067" spans="1:112" hidden="1">
      <c r="A2067" s="110"/>
      <c r="B2067" s="786"/>
      <c r="C2067" s="786"/>
      <c r="D2067" s="786"/>
      <c r="E2067" s="786"/>
      <c r="F2067" s="786"/>
      <c r="G2067" s="786"/>
      <c r="H2067" s="786"/>
      <c r="I2067" s="786"/>
      <c r="J2067" s="786"/>
      <c r="K2067" s="786"/>
      <c r="L2067" s="786"/>
      <c r="M2067" s="786"/>
      <c r="N2067" s="786"/>
      <c r="O2067" s="786"/>
      <c r="P2067" s="786"/>
      <c r="Q2067" s="786"/>
      <c r="R2067" s="787"/>
      <c r="S2067" s="787"/>
      <c r="T2067" s="788"/>
      <c r="U2067" s="787"/>
      <c r="V2067" s="787"/>
      <c r="W2067" s="783"/>
      <c r="X2067" s="789"/>
      <c r="Y2067" s="789"/>
      <c r="Z2067" s="789"/>
      <c r="AA2067" s="789"/>
      <c r="AB2067" s="789"/>
      <c r="AC2067" s="781"/>
      <c r="AD2067" s="782"/>
      <c r="AE2067" s="783"/>
      <c r="AF2067" s="784">
        <f t="shared" si="965"/>
        <v>0</v>
      </c>
      <c r="AG2067" s="784"/>
      <c r="AH2067" s="784"/>
      <c r="AI2067" s="784"/>
      <c r="AJ2067" s="784">
        <f t="shared" si="953"/>
        <v>0</v>
      </c>
      <c r="AK2067" s="784"/>
      <c r="AL2067" s="784"/>
      <c r="AM2067" s="784"/>
      <c r="AN2067" s="784">
        <f t="shared" si="954"/>
        <v>0</v>
      </c>
      <c r="AO2067" s="784"/>
      <c r="AP2067" s="784"/>
      <c r="AQ2067" s="784"/>
      <c r="AR2067" s="363"/>
      <c r="AS2067" s="785">
        <f t="shared" si="955"/>
        <v>0</v>
      </c>
      <c r="AT2067" s="785"/>
      <c r="AU2067" s="785"/>
      <c r="AV2067" s="785"/>
      <c r="AW2067" s="785">
        <f t="shared" si="956"/>
        <v>0</v>
      </c>
      <c r="AX2067" s="91"/>
      <c r="AY2067" s="116">
        <f t="shared" si="957"/>
        <v>0</v>
      </c>
      <c r="AZ2067" s="116">
        <f t="shared" si="958"/>
        <v>0</v>
      </c>
      <c r="BA2067" s="116">
        <f t="shared" si="959"/>
        <v>0</v>
      </c>
      <c r="BB2067" s="116">
        <f t="shared" si="960"/>
        <v>0</v>
      </c>
      <c r="BC2067" s="115">
        <f t="shared" si="966"/>
        <v>0</v>
      </c>
      <c r="BD2067" s="116">
        <f t="shared" si="961"/>
        <v>0</v>
      </c>
      <c r="BE2067" s="120">
        <f t="shared" si="967"/>
        <v>0</v>
      </c>
      <c r="BF2067" s="115">
        <f t="shared" si="968"/>
        <v>0</v>
      </c>
      <c r="BG2067" s="116">
        <f t="shared" si="962"/>
        <v>0</v>
      </c>
      <c r="BH2067" s="120">
        <f t="shared" si="969"/>
        <v>0</v>
      </c>
      <c r="BI2067" s="115">
        <f t="shared" si="970"/>
        <v>0</v>
      </c>
      <c r="BJ2067" s="116">
        <f t="shared" si="963"/>
        <v>0</v>
      </c>
      <c r="BK2067" s="120">
        <f t="shared" si="971"/>
        <v>0</v>
      </c>
      <c r="BL2067" s="120">
        <f t="shared" si="972"/>
        <v>0</v>
      </c>
      <c r="BN2067" s="375">
        <f t="shared" si="964"/>
        <v>0</v>
      </c>
      <c r="BP2067" s="380"/>
      <c r="DH2067" s="102"/>
    </row>
    <row r="2068" spans="1:112" hidden="1">
      <c r="A2068" s="110"/>
      <c r="B2068" s="786"/>
      <c r="C2068" s="786"/>
      <c r="D2068" s="786"/>
      <c r="E2068" s="786"/>
      <c r="F2068" s="786"/>
      <c r="G2068" s="786"/>
      <c r="H2068" s="786"/>
      <c r="I2068" s="786"/>
      <c r="J2068" s="786"/>
      <c r="K2068" s="786"/>
      <c r="L2068" s="786"/>
      <c r="M2068" s="786"/>
      <c r="N2068" s="786"/>
      <c r="O2068" s="786"/>
      <c r="P2068" s="786"/>
      <c r="Q2068" s="786"/>
      <c r="R2068" s="787"/>
      <c r="S2068" s="787"/>
      <c r="T2068" s="788"/>
      <c r="U2068" s="787"/>
      <c r="V2068" s="787"/>
      <c r="W2068" s="783"/>
      <c r="X2068" s="789"/>
      <c r="Y2068" s="789"/>
      <c r="Z2068" s="789"/>
      <c r="AA2068" s="789"/>
      <c r="AB2068" s="789"/>
      <c r="AC2068" s="781"/>
      <c r="AD2068" s="782"/>
      <c r="AE2068" s="783"/>
      <c r="AF2068" s="784">
        <f t="shared" si="965"/>
        <v>0</v>
      </c>
      <c r="AG2068" s="784"/>
      <c r="AH2068" s="784"/>
      <c r="AI2068" s="784"/>
      <c r="AJ2068" s="784">
        <f t="shared" si="953"/>
        <v>0</v>
      </c>
      <c r="AK2068" s="784"/>
      <c r="AL2068" s="784"/>
      <c r="AM2068" s="784"/>
      <c r="AN2068" s="784">
        <f t="shared" si="954"/>
        <v>0</v>
      </c>
      <c r="AO2068" s="784"/>
      <c r="AP2068" s="784"/>
      <c r="AQ2068" s="784"/>
      <c r="AR2068" s="363"/>
      <c r="AS2068" s="785">
        <f t="shared" si="955"/>
        <v>0</v>
      </c>
      <c r="AT2068" s="785"/>
      <c r="AU2068" s="785"/>
      <c r="AV2068" s="785"/>
      <c r="AW2068" s="785">
        <f t="shared" si="956"/>
        <v>0</v>
      </c>
      <c r="AX2068" s="91"/>
      <c r="AY2068" s="116">
        <f t="shared" si="957"/>
        <v>0</v>
      </c>
      <c r="AZ2068" s="116">
        <f t="shared" si="958"/>
        <v>0</v>
      </c>
      <c r="BA2068" s="116">
        <f t="shared" si="959"/>
        <v>0</v>
      </c>
      <c r="BB2068" s="116">
        <f t="shared" si="960"/>
        <v>0</v>
      </c>
      <c r="BC2068" s="115">
        <f t="shared" si="966"/>
        <v>0</v>
      </c>
      <c r="BD2068" s="116">
        <f t="shared" si="961"/>
        <v>0</v>
      </c>
      <c r="BE2068" s="120">
        <f t="shared" si="967"/>
        <v>0</v>
      </c>
      <c r="BF2068" s="115">
        <f t="shared" si="968"/>
        <v>0</v>
      </c>
      <c r="BG2068" s="116">
        <f t="shared" si="962"/>
        <v>0</v>
      </c>
      <c r="BH2068" s="120">
        <f t="shared" si="969"/>
        <v>0</v>
      </c>
      <c r="BI2068" s="115">
        <f t="shared" si="970"/>
        <v>0</v>
      </c>
      <c r="BJ2068" s="116">
        <f t="shared" si="963"/>
        <v>0</v>
      </c>
      <c r="BK2068" s="120">
        <f t="shared" si="971"/>
        <v>0</v>
      </c>
      <c r="BL2068" s="120">
        <f t="shared" si="972"/>
        <v>0</v>
      </c>
      <c r="BN2068" s="375">
        <f t="shared" si="964"/>
        <v>0</v>
      </c>
      <c r="BP2068" s="380"/>
      <c r="DH2068" s="102"/>
    </row>
    <row r="2069" spans="1:112" hidden="1">
      <c r="A2069" s="110"/>
      <c r="B2069" s="786"/>
      <c r="C2069" s="786"/>
      <c r="D2069" s="786"/>
      <c r="E2069" s="786"/>
      <c r="F2069" s="786"/>
      <c r="G2069" s="786"/>
      <c r="H2069" s="786"/>
      <c r="I2069" s="786"/>
      <c r="J2069" s="786"/>
      <c r="K2069" s="786"/>
      <c r="L2069" s="786"/>
      <c r="M2069" s="786"/>
      <c r="N2069" s="786"/>
      <c r="O2069" s="786"/>
      <c r="P2069" s="786"/>
      <c r="Q2069" s="786"/>
      <c r="R2069" s="787"/>
      <c r="S2069" s="787"/>
      <c r="T2069" s="788"/>
      <c r="U2069" s="787"/>
      <c r="V2069" s="787"/>
      <c r="W2069" s="783"/>
      <c r="X2069" s="789"/>
      <c r="Y2069" s="789"/>
      <c r="Z2069" s="789"/>
      <c r="AA2069" s="789"/>
      <c r="AB2069" s="789"/>
      <c r="AC2069" s="781"/>
      <c r="AD2069" s="782"/>
      <c r="AE2069" s="783"/>
      <c r="AF2069" s="784">
        <f t="shared" si="965"/>
        <v>0</v>
      </c>
      <c r="AG2069" s="784"/>
      <c r="AH2069" s="784"/>
      <c r="AI2069" s="784"/>
      <c r="AJ2069" s="784">
        <f t="shared" si="953"/>
        <v>0</v>
      </c>
      <c r="AK2069" s="784"/>
      <c r="AL2069" s="784"/>
      <c r="AM2069" s="784"/>
      <c r="AN2069" s="784">
        <f t="shared" si="954"/>
        <v>0</v>
      </c>
      <c r="AO2069" s="784"/>
      <c r="AP2069" s="784"/>
      <c r="AQ2069" s="784"/>
      <c r="AR2069" s="363"/>
      <c r="AS2069" s="785">
        <f t="shared" si="955"/>
        <v>0</v>
      </c>
      <c r="AT2069" s="785"/>
      <c r="AU2069" s="785"/>
      <c r="AV2069" s="785"/>
      <c r="AW2069" s="785">
        <f t="shared" si="956"/>
        <v>0</v>
      </c>
      <c r="AX2069" s="91"/>
      <c r="AY2069" s="116">
        <f t="shared" si="957"/>
        <v>0</v>
      </c>
      <c r="AZ2069" s="116">
        <f t="shared" si="958"/>
        <v>0</v>
      </c>
      <c r="BA2069" s="116">
        <f t="shared" si="959"/>
        <v>0</v>
      </c>
      <c r="BB2069" s="116">
        <f t="shared" si="960"/>
        <v>0</v>
      </c>
      <c r="BC2069" s="115">
        <f t="shared" si="966"/>
        <v>0</v>
      </c>
      <c r="BD2069" s="116">
        <f t="shared" si="961"/>
        <v>0</v>
      </c>
      <c r="BE2069" s="120">
        <f t="shared" si="967"/>
        <v>0</v>
      </c>
      <c r="BF2069" s="115">
        <f t="shared" si="968"/>
        <v>0</v>
      </c>
      <c r="BG2069" s="116">
        <f t="shared" si="962"/>
        <v>0</v>
      </c>
      <c r="BH2069" s="120">
        <f t="shared" si="969"/>
        <v>0</v>
      </c>
      <c r="BI2069" s="115">
        <f t="shared" si="970"/>
        <v>0</v>
      </c>
      <c r="BJ2069" s="116">
        <f t="shared" si="963"/>
        <v>0</v>
      </c>
      <c r="BK2069" s="120">
        <f t="shared" si="971"/>
        <v>0</v>
      </c>
      <c r="BL2069" s="120">
        <f t="shared" si="972"/>
        <v>0</v>
      </c>
      <c r="BN2069" s="375">
        <f t="shared" si="964"/>
        <v>0</v>
      </c>
      <c r="BP2069" s="380"/>
      <c r="DH2069" s="102"/>
    </row>
    <row r="2070" spans="1:112" hidden="1">
      <c r="A2070" s="110"/>
      <c r="B2070" s="786"/>
      <c r="C2070" s="786"/>
      <c r="D2070" s="786"/>
      <c r="E2070" s="786"/>
      <c r="F2070" s="786"/>
      <c r="G2070" s="786"/>
      <c r="H2070" s="786"/>
      <c r="I2070" s="786"/>
      <c r="J2070" s="786"/>
      <c r="K2070" s="786"/>
      <c r="L2070" s="786"/>
      <c r="M2070" s="786"/>
      <c r="N2070" s="786"/>
      <c r="O2070" s="786"/>
      <c r="P2070" s="786"/>
      <c r="Q2070" s="786"/>
      <c r="R2070" s="787"/>
      <c r="S2070" s="787"/>
      <c r="T2070" s="788"/>
      <c r="U2070" s="787"/>
      <c r="V2070" s="787"/>
      <c r="W2070" s="783"/>
      <c r="X2070" s="789"/>
      <c r="Y2070" s="789"/>
      <c r="Z2070" s="789"/>
      <c r="AA2070" s="789"/>
      <c r="AB2070" s="789"/>
      <c r="AC2070" s="781"/>
      <c r="AD2070" s="782"/>
      <c r="AE2070" s="783"/>
      <c r="AF2070" s="784">
        <f t="shared" si="965"/>
        <v>0</v>
      </c>
      <c r="AG2070" s="784"/>
      <c r="AH2070" s="784"/>
      <c r="AI2070" s="784"/>
      <c r="AJ2070" s="784">
        <f t="shared" si="953"/>
        <v>0</v>
      </c>
      <c r="AK2070" s="784"/>
      <c r="AL2070" s="784"/>
      <c r="AM2070" s="784"/>
      <c r="AN2070" s="784">
        <f t="shared" si="954"/>
        <v>0</v>
      </c>
      <c r="AO2070" s="784"/>
      <c r="AP2070" s="784"/>
      <c r="AQ2070" s="784"/>
      <c r="AR2070" s="363"/>
      <c r="AS2070" s="785">
        <f t="shared" si="955"/>
        <v>0</v>
      </c>
      <c r="AT2070" s="785"/>
      <c r="AU2070" s="785"/>
      <c r="AV2070" s="785"/>
      <c r="AW2070" s="785">
        <f t="shared" si="956"/>
        <v>0</v>
      </c>
      <c r="AX2070" s="91"/>
      <c r="AY2070" s="116">
        <f t="shared" si="957"/>
        <v>0</v>
      </c>
      <c r="AZ2070" s="116">
        <f t="shared" si="958"/>
        <v>0</v>
      </c>
      <c r="BA2070" s="116">
        <f t="shared" si="959"/>
        <v>0</v>
      </c>
      <c r="BB2070" s="116">
        <f t="shared" si="960"/>
        <v>0</v>
      </c>
      <c r="BC2070" s="115">
        <f t="shared" si="966"/>
        <v>0</v>
      </c>
      <c r="BD2070" s="116">
        <f t="shared" si="961"/>
        <v>0</v>
      </c>
      <c r="BE2070" s="120">
        <f t="shared" si="967"/>
        <v>0</v>
      </c>
      <c r="BF2070" s="115">
        <f t="shared" si="968"/>
        <v>0</v>
      </c>
      <c r="BG2070" s="116">
        <f t="shared" si="962"/>
        <v>0</v>
      </c>
      <c r="BH2070" s="120">
        <f t="shared" si="969"/>
        <v>0</v>
      </c>
      <c r="BI2070" s="115">
        <f t="shared" si="970"/>
        <v>0</v>
      </c>
      <c r="BJ2070" s="116">
        <f t="shared" si="963"/>
        <v>0</v>
      </c>
      <c r="BK2070" s="120">
        <f t="shared" si="971"/>
        <v>0</v>
      </c>
      <c r="BL2070" s="120">
        <f t="shared" si="972"/>
        <v>0</v>
      </c>
      <c r="BN2070" s="375">
        <f t="shared" si="964"/>
        <v>0</v>
      </c>
      <c r="BP2070" s="380"/>
      <c r="DH2070" s="102"/>
    </row>
    <row r="2071" spans="1:112" hidden="1">
      <c r="A2071" s="110"/>
      <c r="B2071" s="786"/>
      <c r="C2071" s="786"/>
      <c r="D2071" s="786"/>
      <c r="E2071" s="786"/>
      <c r="F2071" s="786"/>
      <c r="G2071" s="786"/>
      <c r="H2071" s="786"/>
      <c r="I2071" s="786"/>
      <c r="J2071" s="786"/>
      <c r="K2071" s="786"/>
      <c r="L2071" s="786"/>
      <c r="M2071" s="786"/>
      <c r="N2071" s="786"/>
      <c r="O2071" s="786"/>
      <c r="P2071" s="786"/>
      <c r="Q2071" s="786"/>
      <c r="R2071" s="787"/>
      <c r="S2071" s="787"/>
      <c r="T2071" s="788"/>
      <c r="U2071" s="787"/>
      <c r="V2071" s="787"/>
      <c r="W2071" s="783"/>
      <c r="X2071" s="789"/>
      <c r="Y2071" s="789"/>
      <c r="Z2071" s="789"/>
      <c r="AA2071" s="789"/>
      <c r="AB2071" s="789"/>
      <c r="AC2071" s="781"/>
      <c r="AD2071" s="782"/>
      <c r="AE2071" s="783"/>
      <c r="AF2071" s="784">
        <f t="shared" si="965"/>
        <v>0</v>
      </c>
      <c r="AG2071" s="784"/>
      <c r="AH2071" s="784"/>
      <c r="AI2071" s="784"/>
      <c r="AJ2071" s="784">
        <f t="shared" si="953"/>
        <v>0</v>
      </c>
      <c r="AK2071" s="784"/>
      <c r="AL2071" s="784"/>
      <c r="AM2071" s="784"/>
      <c r="AN2071" s="784">
        <f t="shared" si="954"/>
        <v>0</v>
      </c>
      <c r="AO2071" s="784"/>
      <c r="AP2071" s="784"/>
      <c r="AQ2071" s="784"/>
      <c r="AR2071" s="363"/>
      <c r="AS2071" s="785">
        <f t="shared" si="955"/>
        <v>0</v>
      </c>
      <c r="AT2071" s="785"/>
      <c r="AU2071" s="785"/>
      <c r="AV2071" s="785"/>
      <c r="AW2071" s="785">
        <f t="shared" si="956"/>
        <v>0</v>
      </c>
      <c r="AX2071" s="91"/>
      <c r="AY2071" s="116">
        <f t="shared" si="957"/>
        <v>0</v>
      </c>
      <c r="AZ2071" s="116">
        <f t="shared" si="958"/>
        <v>0</v>
      </c>
      <c r="BA2071" s="116">
        <f t="shared" si="959"/>
        <v>0</v>
      </c>
      <c r="BB2071" s="116">
        <f t="shared" si="960"/>
        <v>0</v>
      </c>
      <c r="BC2071" s="115">
        <f t="shared" si="966"/>
        <v>0</v>
      </c>
      <c r="BD2071" s="116">
        <f t="shared" si="961"/>
        <v>0</v>
      </c>
      <c r="BE2071" s="120">
        <f t="shared" si="967"/>
        <v>0</v>
      </c>
      <c r="BF2071" s="115">
        <f t="shared" si="968"/>
        <v>0</v>
      </c>
      <c r="BG2071" s="116">
        <f t="shared" si="962"/>
        <v>0</v>
      </c>
      <c r="BH2071" s="120">
        <f t="shared" si="969"/>
        <v>0</v>
      </c>
      <c r="BI2071" s="115">
        <f t="shared" si="970"/>
        <v>0</v>
      </c>
      <c r="BJ2071" s="116">
        <f t="shared" si="963"/>
        <v>0</v>
      </c>
      <c r="BK2071" s="120">
        <f t="shared" si="971"/>
        <v>0</v>
      </c>
      <c r="BL2071" s="120">
        <f t="shared" si="972"/>
        <v>0</v>
      </c>
      <c r="BN2071" s="375">
        <f t="shared" si="964"/>
        <v>0</v>
      </c>
      <c r="BP2071" s="380"/>
      <c r="DH2071" s="102"/>
    </row>
    <row r="2072" spans="1:112" hidden="1">
      <c r="A2072" s="110"/>
      <c r="B2072" s="786"/>
      <c r="C2072" s="786"/>
      <c r="D2072" s="786"/>
      <c r="E2072" s="786"/>
      <c r="F2072" s="786"/>
      <c r="G2072" s="786"/>
      <c r="H2072" s="786"/>
      <c r="I2072" s="786"/>
      <c r="J2072" s="786"/>
      <c r="K2072" s="786"/>
      <c r="L2072" s="786"/>
      <c r="M2072" s="786"/>
      <c r="N2072" s="786"/>
      <c r="O2072" s="786"/>
      <c r="P2072" s="786"/>
      <c r="Q2072" s="786"/>
      <c r="R2072" s="787"/>
      <c r="S2072" s="787"/>
      <c r="T2072" s="788"/>
      <c r="U2072" s="787"/>
      <c r="V2072" s="787"/>
      <c r="W2072" s="783"/>
      <c r="X2072" s="789"/>
      <c r="Y2072" s="789"/>
      <c r="Z2072" s="789"/>
      <c r="AA2072" s="789"/>
      <c r="AB2072" s="789"/>
      <c r="AC2072" s="781"/>
      <c r="AD2072" s="782"/>
      <c r="AE2072" s="783"/>
      <c r="AF2072" s="784">
        <f t="shared" si="965"/>
        <v>0</v>
      </c>
      <c r="AG2072" s="784"/>
      <c r="AH2072" s="784"/>
      <c r="AI2072" s="784"/>
      <c r="AJ2072" s="784">
        <f t="shared" si="953"/>
        <v>0</v>
      </c>
      <c r="AK2072" s="784"/>
      <c r="AL2072" s="784"/>
      <c r="AM2072" s="784"/>
      <c r="AN2072" s="784">
        <f t="shared" si="954"/>
        <v>0</v>
      </c>
      <c r="AO2072" s="784"/>
      <c r="AP2072" s="784"/>
      <c r="AQ2072" s="784"/>
      <c r="AR2072" s="363"/>
      <c r="AS2072" s="785">
        <f t="shared" si="955"/>
        <v>0</v>
      </c>
      <c r="AT2072" s="785"/>
      <c r="AU2072" s="785"/>
      <c r="AV2072" s="785"/>
      <c r="AW2072" s="785">
        <f t="shared" si="956"/>
        <v>0</v>
      </c>
      <c r="AX2072" s="91"/>
      <c r="AY2072" s="116">
        <f t="shared" si="957"/>
        <v>0</v>
      </c>
      <c r="AZ2072" s="116">
        <f t="shared" si="958"/>
        <v>0</v>
      </c>
      <c r="BA2072" s="116">
        <f t="shared" si="959"/>
        <v>0</v>
      </c>
      <c r="BB2072" s="116">
        <f t="shared" si="960"/>
        <v>0</v>
      </c>
      <c r="BC2072" s="115">
        <f t="shared" si="966"/>
        <v>0</v>
      </c>
      <c r="BD2072" s="116">
        <f t="shared" si="961"/>
        <v>0</v>
      </c>
      <c r="BE2072" s="120">
        <f t="shared" si="967"/>
        <v>0</v>
      </c>
      <c r="BF2072" s="115">
        <f t="shared" si="968"/>
        <v>0</v>
      </c>
      <c r="BG2072" s="116">
        <f t="shared" si="962"/>
        <v>0</v>
      </c>
      <c r="BH2072" s="120">
        <f t="shared" si="969"/>
        <v>0</v>
      </c>
      <c r="BI2072" s="115">
        <f t="shared" si="970"/>
        <v>0</v>
      </c>
      <c r="BJ2072" s="116">
        <f t="shared" si="963"/>
        <v>0</v>
      </c>
      <c r="BK2072" s="120">
        <f t="shared" si="971"/>
        <v>0</v>
      </c>
      <c r="BL2072" s="120">
        <f t="shared" si="972"/>
        <v>0</v>
      </c>
      <c r="BN2072" s="375">
        <f t="shared" si="964"/>
        <v>0</v>
      </c>
      <c r="BP2072" s="380"/>
      <c r="DH2072" s="102"/>
    </row>
    <row r="2073" spans="1:112" hidden="1">
      <c r="A2073" s="110"/>
      <c r="B2073" s="786"/>
      <c r="C2073" s="786"/>
      <c r="D2073" s="786"/>
      <c r="E2073" s="786"/>
      <c r="F2073" s="786"/>
      <c r="G2073" s="786"/>
      <c r="H2073" s="786"/>
      <c r="I2073" s="786"/>
      <c r="J2073" s="786"/>
      <c r="K2073" s="786"/>
      <c r="L2073" s="786"/>
      <c r="M2073" s="786"/>
      <c r="N2073" s="786"/>
      <c r="O2073" s="786"/>
      <c r="P2073" s="786"/>
      <c r="Q2073" s="786"/>
      <c r="R2073" s="787"/>
      <c r="S2073" s="787"/>
      <c r="T2073" s="788"/>
      <c r="U2073" s="787"/>
      <c r="V2073" s="787"/>
      <c r="W2073" s="783"/>
      <c r="X2073" s="789"/>
      <c r="Y2073" s="789"/>
      <c r="Z2073" s="789"/>
      <c r="AA2073" s="789"/>
      <c r="AB2073" s="789"/>
      <c r="AC2073" s="781"/>
      <c r="AD2073" s="782"/>
      <c r="AE2073" s="783"/>
      <c r="AF2073" s="784">
        <f t="shared" si="965"/>
        <v>0</v>
      </c>
      <c r="AG2073" s="784"/>
      <c r="AH2073" s="784"/>
      <c r="AI2073" s="784"/>
      <c r="AJ2073" s="784">
        <f t="shared" si="953"/>
        <v>0</v>
      </c>
      <c r="AK2073" s="784"/>
      <c r="AL2073" s="784"/>
      <c r="AM2073" s="784"/>
      <c r="AN2073" s="784">
        <f t="shared" si="954"/>
        <v>0</v>
      </c>
      <c r="AO2073" s="784"/>
      <c r="AP2073" s="784"/>
      <c r="AQ2073" s="784"/>
      <c r="AR2073" s="363"/>
      <c r="AS2073" s="785">
        <f t="shared" si="955"/>
        <v>0</v>
      </c>
      <c r="AT2073" s="785"/>
      <c r="AU2073" s="785"/>
      <c r="AV2073" s="785"/>
      <c r="AW2073" s="785">
        <f t="shared" si="956"/>
        <v>0</v>
      </c>
      <c r="AX2073" s="91"/>
      <c r="AY2073" s="116">
        <f t="shared" si="957"/>
        <v>0</v>
      </c>
      <c r="AZ2073" s="116">
        <f t="shared" si="958"/>
        <v>0</v>
      </c>
      <c r="BA2073" s="116">
        <f t="shared" si="959"/>
        <v>0</v>
      </c>
      <c r="BB2073" s="116">
        <f t="shared" si="960"/>
        <v>0</v>
      </c>
      <c r="BC2073" s="115">
        <f t="shared" si="966"/>
        <v>0</v>
      </c>
      <c r="BD2073" s="116">
        <f t="shared" si="961"/>
        <v>0</v>
      </c>
      <c r="BE2073" s="120">
        <f t="shared" si="967"/>
        <v>0</v>
      </c>
      <c r="BF2073" s="115">
        <f t="shared" si="968"/>
        <v>0</v>
      </c>
      <c r="BG2073" s="116">
        <f t="shared" si="962"/>
        <v>0</v>
      </c>
      <c r="BH2073" s="120">
        <f t="shared" si="969"/>
        <v>0</v>
      </c>
      <c r="BI2073" s="115">
        <f t="shared" si="970"/>
        <v>0</v>
      </c>
      <c r="BJ2073" s="116">
        <f t="shared" si="963"/>
        <v>0</v>
      </c>
      <c r="BK2073" s="120">
        <f t="shared" si="971"/>
        <v>0</v>
      </c>
      <c r="BL2073" s="120">
        <f t="shared" si="972"/>
        <v>0</v>
      </c>
      <c r="BN2073" s="375">
        <f t="shared" si="964"/>
        <v>0</v>
      </c>
      <c r="BP2073" s="380"/>
      <c r="DH2073" s="102"/>
    </row>
    <row r="2074" spans="1:112" hidden="1">
      <c r="A2074" s="110"/>
      <c r="B2074" s="786"/>
      <c r="C2074" s="786"/>
      <c r="D2074" s="786"/>
      <c r="E2074" s="786"/>
      <c r="F2074" s="786"/>
      <c r="G2074" s="786"/>
      <c r="H2074" s="786"/>
      <c r="I2074" s="786"/>
      <c r="J2074" s="786"/>
      <c r="K2074" s="786"/>
      <c r="L2074" s="786"/>
      <c r="M2074" s="786"/>
      <c r="N2074" s="786"/>
      <c r="O2074" s="786"/>
      <c r="P2074" s="786"/>
      <c r="Q2074" s="786"/>
      <c r="R2074" s="787"/>
      <c r="S2074" s="787"/>
      <c r="T2074" s="788"/>
      <c r="U2074" s="787"/>
      <c r="V2074" s="787"/>
      <c r="W2074" s="783"/>
      <c r="X2074" s="789"/>
      <c r="Y2074" s="789"/>
      <c r="Z2074" s="789"/>
      <c r="AA2074" s="789"/>
      <c r="AB2074" s="789"/>
      <c r="AC2074" s="781"/>
      <c r="AD2074" s="782"/>
      <c r="AE2074" s="783"/>
      <c r="AF2074" s="784">
        <f t="shared" si="965"/>
        <v>0</v>
      </c>
      <c r="AG2074" s="784"/>
      <c r="AH2074" s="784"/>
      <c r="AI2074" s="784"/>
      <c r="AJ2074" s="784">
        <f t="shared" si="953"/>
        <v>0</v>
      </c>
      <c r="AK2074" s="784"/>
      <c r="AL2074" s="784"/>
      <c r="AM2074" s="784"/>
      <c r="AN2074" s="784">
        <f t="shared" si="954"/>
        <v>0</v>
      </c>
      <c r="AO2074" s="784"/>
      <c r="AP2074" s="784"/>
      <c r="AQ2074" s="784"/>
      <c r="AR2074" s="363"/>
      <c r="AS2074" s="785">
        <f t="shared" si="955"/>
        <v>0</v>
      </c>
      <c r="AT2074" s="785"/>
      <c r="AU2074" s="785"/>
      <c r="AV2074" s="785"/>
      <c r="AW2074" s="785">
        <f t="shared" si="956"/>
        <v>0</v>
      </c>
      <c r="AX2074" s="91"/>
      <c r="AY2074" s="116">
        <f t="shared" si="957"/>
        <v>0</v>
      </c>
      <c r="AZ2074" s="116">
        <f t="shared" si="958"/>
        <v>0</v>
      </c>
      <c r="BA2074" s="116">
        <f t="shared" si="959"/>
        <v>0</v>
      </c>
      <c r="BB2074" s="116">
        <f t="shared" si="960"/>
        <v>0</v>
      </c>
      <c r="BC2074" s="115">
        <f t="shared" si="966"/>
        <v>0</v>
      </c>
      <c r="BD2074" s="116">
        <f t="shared" si="961"/>
        <v>0</v>
      </c>
      <c r="BE2074" s="120">
        <f t="shared" si="967"/>
        <v>0</v>
      </c>
      <c r="BF2074" s="115">
        <f t="shared" si="968"/>
        <v>0</v>
      </c>
      <c r="BG2074" s="116">
        <f t="shared" si="962"/>
        <v>0</v>
      </c>
      <c r="BH2074" s="120">
        <f t="shared" si="969"/>
        <v>0</v>
      </c>
      <c r="BI2074" s="115">
        <f t="shared" si="970"/>
        <v>0</v>
      </c>
      <c r="BJ2074" s="116">
        <f t="shared" si="963"/>
        <v>0</v>
      </c>
      <c r="BK2074" s="120">
        <f t="shared" si="971"/>
        <v>0</v>
      </c>
      <c r="BL2074" s="120">
        <f t="shared" si="972"/>
        <v>0</v>
      </c>
      <c r="BN2074" s="375">
        <f t="shared" si="964"/>
        <v>0</v>
      </c>
      <c r="BP2074" s="380"/>
      <c r="DH2074" s="102"/>
    </row>
    <row r="2075" spans="1:112" hidden="1">
      <c r="A2075" s="110"/>
      <c r="B2075" s="786"/>
      <c r="C2075" s="786"/>
      <c r="D2075" s="786"/>
      <c r="E2075" s="786"/>
      <c r="F2075" s="786"/>
      <c r="G2075" s="786"/>
      <c r="H2075" s="786"/>
      <c r="I2075" s="786"/>
      <c r="J2075" s="786"/>
      <c r="K2075" s="786"/>
      <c r="L2075" s="786"/>
      <c r="M2075" s="786"/>
      <c r="N2075" s="786"/>
      <c r="O2075" s="786"/>
      <c r="P2075" s="786"/>
      <c r="Q2075" s="786"/>
      <c r="R2075" s="787"/>
      <c r="S2075" s="787"/>
      <c r="T2075" s="788"/>
      <c r="U2075" s="787"/>
      <c r="V2075" s="787"/>
      <c r="W2075" s="783"/>
      <c r="X2075" s="789"/>
      <c r="Y2075" s="789"/>
      <c r="Z2075" s="789"/>
      <c r="AA2075" s="789"/>
      <c r="AB2075" s="789"/>
      <c r="AC2075" s="781"/>
      <c r="AD2075" s="782"/>
      <c r="AE2075" s="783"/>
      <c r="AF2075" s="784">
        <f t="shared" si="965"/>
        <v>0</v>
      </c>
      <c r="AG2075" s="784"/>
      <c r="AH2075" s="784"/>
      <c r="AI2075" s="784"/>
      <c r="AJ2075" s="784">
        <f t="shared" si="953"/>
        <v>0</v>
      </c>
      <c r="AK2075" s="784"/>
      <c r="AL2075" s="784"/>
      <c r="AM2075" s="784"/>
      <c r="AN2075" s="784">
        <f t="shared" si="954"/>
        <v>0</v>
      </c>
      <c r="AO2075" s="784"/>
      <c r="AP2075" s="784"/>
      <c r="AQ2075" s="784"/>
      <c r="AR2075" s="363"/>
      <c r="AS2075" s="785">
        <f t="shared" si="955"/>
        <v>0</v>
      </c>
      <c r="AT2075" s="785"/>
      <c r="AU2075" s="785"/>
      <c r="AV2075" s="785"/>
      <c r="AW2075" s="785">
        <f t="shared" si="956"/>
        <v>0</v>
      </c>
      <c r="AX2075" s="91"/>
      <c r="AY2075" s="116">
        <f t="shared" si="957"/>
        <v>0</v>
      </c>
      <c r="AZ2075" s="116">
        <f t="shared" si="958"/>
        <v>0</v>
      </c>
      <c r="BA2075" s="116">
        <f t="shared" si="959"/>
        <v>0</v>
      </c>
      <c r="BB2075" s="116">
        <f t="shared" si="960"/>
        <v>0</v>
      </c>
      <c r="BC2075" s="115">
        <f t="shared" si="966"/>
        <v>0</v>
      </c>
      <c r="BD2075" s="116">
        <f t="shared" si="961"/>
        <v>0</v>
      </c>
      <c r="BE2075" s="120">
        <f t="shared" si="967"/>
        <v>0</v>
      </c>
      <c r="BF2075" s="115">
        <f t="shared" si="968"/>
        <v>0</v>
      </c>
      <c r="BG2075" s="116">
        <f t="shared" si="962"/>
        <v>0</v>
      </c>
      <c r="BH2075" s="120">
        <f t="shared" si="969"/>
        <v>0</v>
      </c>
      <c r="BI2075" s="115">
        <f t="shared" si="970"/>
        <v>0</v>
      </c>
      <c r="BJ2075" s="116">
        <f t="shared" si="963"/>
        <v>0</v>
      </c>
      <c r="BK2075" s="120">
        <f t="shared" si="971"/>
        <v>0</v>
      </c>
      <c r="BL2075" s="120">
        <f t="shared" si="972"/>
        <v>0</v>
      </c>
      <c r="BN2075" s="375">
        <f t="shared" si="964"/>
        <v>0</v>
      </c>
      <c r="BP2075" s="380"/>
      <c r="DH2075" s="102"/>
    </row>
    <row r="2076" spans="1:112" hidden="1">
      <c r="A2076" s="110"/>
      <c r="B2076" s="786"/>
      <c r="C2076" s="786"/>
      <c r="D2076" s="786"/>
      <c r="E2076" s="786"/>
      <c r="F2076" s="786"/>
      <c r="G2076" s="786"/>
      <c r="H2076" s="786"/>
      <c r="I2076" s="786"/>
      <c r="J2076" s="786"/>
      <c r="K2076" s="786"/>
      <c r="L2076" s="786"/>
      <c r="M2076" s="786"/>
      <c r="N2076" s="786"/>
      <c r="O2076" s="786"/>
      <c r="P2076" s="786"/>
      <c r="Q2076" s="786"/>
      <c r="R2076" s="787"/>
      <c r="S2076" s="787"/>
      <c r="T2076" s="788"/>
      <c r="U2076" s="787"/>
      <c r="V2076" s="787"/>
      <c r="W2076" s="783"/>
      <c r="X2076" s="789"/>
      <c r="Y2076" s="789"/>
      <c r="Z2076" s="789"/>
      <c r="AA2076" s="789"/>
      <c r="AB2076" s="789"/>
      <c r="AC2076" s="781"/>
      <c r="AD2076" s="782"/>
      <c r="AE2076" s="783"/>
      <c r="AF2076" s="784">
        <f t="shared" si="965"/>
        <v>0</v>
      </c>
      <c r="AG2076" s="784"/>
      <c r="AH2076" s="784"/>
      <c r="AI2076" s="784"/>
      <c r="AJ2076" s="784">
        <f t="shared" si="953"/>
        <v>0</v>
      </c>
      <c r="AK2076" s="784"/>
      <c r="AL2076" s="784"/>
      <c r="AM2076" s="784"/>
      <c r="AN2076" s="784">
        <f t="shared" si="954"/>
        <v>0</v>
      </c>
      <c r="AO2076" s="784"/>
      <c r="AP2076" s="784"/>
      <c r="AQ2076" s="784"/>
      <c r="AR2076" s="363"/>
      <c r="AS2076" s="785">
        <f t="shared" si="955"/>
        <v>0</v>
      </c>
      <c r="AT2076" s="785"/>
      <c r="AU2076" s="785"/>
      <c r="AV2076" s="785"/>
      <c r="AW2076" s="785">
        <f t="shared" si="956"/>
        <v>0</v>
      </c>
      <c r="AX2076" s="91"/>
      <c r="AY2076" s="116">
        <f t="shared" si="957"/>
        <v>0</v>
      </c>
      <c r="AZ2076" s="116">
        <f t="shared" si="958"/>
        <v>0</v>
      </c>
      <c r="BA2076" s="116">
        <f t="shared" si="959"/>
        <v>0</v>
      </c>
      <c r="BB2076" s="116">
        <f t="shared" si="960"/>
        <v>0</v>
      </c>
      <c r="BC2076" s="115">
        <f t="shared" si="966"/>
        <v>0</v>
      </c>
      <c r="BD2076" s="116">
        <f t="shared" si="961"/>
        <v>0</v>
      </c>
      <c r="BE2076" s="120">
        <f t="shared" si="967"/>
        <v>0</v>
      </c>
      <c r="BF2076" s="115">
        <f t="shared" si="968"/>
        <v>0</v>
      </c>
      <c r="BG2076" s="116">
        <f t="shared" si="962"/>
        <v>0</v>
      </c>
      <c r="BH2076" s="120">
        <f t="shared" si="969"/>
        <v>0</v>
      </c>
      <c r="BI2076" s="115">
        <f t="shared" si="970"/>
        <v>0</v>
      </c>
      <c r="BJ2076" s="116">
        <f t="shared" si="963"/>
        <v>0</v>
      </c>
      <c r="BK2076" s="120">
        <f t="shared" si="971"/>
        <v>0</v>
      </c>
      <c r="BL2076" s="120">
        <f t="shared" si="972"/>
        <v>0</v>
      </c>
      <c r="BN2076" s="375">
        <f t="shared" si="964"/>
        <v>0</v>
      </c>
      <c r="BP2076" s="380"/>
      <c r="DH2076" s="102"/>
    </row>
    <row r="2077" spans="1:112" hidden="1">
      <c r="A2077" s="110"/>
      <c r="B2077" s="786"/>
      <c r="C2077" s="786"/>
      <c r="D2077" s="786"/>
      <c r="E2077" s="786"/>
      <c r="F2077" s="786"/>
      <c r="G2077" s="786"/>
      <c r="H2077" s="786"/>
      <c r="I2077" s="786"/>
      <c r="J2077" s="786"/>
      <c r="K2077" s="786"/>
      <c r="L2077" s="786"/>
      <c r="M2077" s="786"/>
      <c r="N2077" s="786"/>
      <c r="O2077" s="786"/>
      <c r="P2077" s="786"/>
      <c r="Q2077" s="786"/>
      <c r="R2077" s="787"/>
      <c r="S2077" s="787"/>
      <c r="T2077" s="788"/>
      <c r="U2077" s="787"/>
      <c r="V2077" s="787"/>
      <c r="W2077" s="783"/>
      <c r="X2077" s="789"/>
      <c r="Y2077" s="789"/>
      <c r="Z2077" s="789"/>
      <c r="AA2077" s="789"/>
      <c r="AB2077" s="789"/>
      <c r="AC2077" s="781"/>
      <c r="AD2077" s="782"/>
      <c r="AE2077" s="783"/>
      <c r="AF2077" s="784">
        <f t="shared" si="965"/>
        <v>0</v>
      </c>
      <c r="AG2077" s="784"/>
      <c r="AH2077" s="784"/>
      <c r="AI2077" s="784"/>
      <c r="AJ2077" s="784">
        <f t="shared" si="953"/>
        <v>0</v>
      </c>
      <c r="AK2077" s="784"/>
      <c r="AL2077" s="784"/>
      <c r="AM2077" s="784"/>
      <c r="AN2077" s="784">
        <f t="shared" si="954"/>
        <v>0</v>
      </c>
      <c r="AO2077" s="784"/>
      <c r="AP2077" s="784"/>
      <c r="AQ2077" s="784"/>
      <c r="AR2077" s="363"/>
      <c r="AS2077" s="785">
        <f t="shared" si="955"/>
        <v>0</v>
      </c>
      <c r="AT2077" s="785"/>
      <c r="AU2077" s="785"/>
      <c r="AV2077" s="785"/>
      <c r="AW2077" s="785">
        <f t="shared" si="956"/>
        <v>0</v>
      </c>
      <c r="AX2077" s="91"/>
      <c r="AY2077" s="116">
        <f t="shared" si="957"/>
        <v>0</v>
      </c>
      <c r="AZ2077" s="116">
        <f t="shared" si="958"/>
        <v>0</v>
      </c>
      <c r="BA2077" s="116">
        <f t="shared" si="959"/>
        <v>0</v>
      </c>
      <c r="BB2077" s="116">
        <f t="shared" si="960"/>
        <v>0</v>
      </c>
      <c r="BC2077" s="115">
        <f t="shared" si="966"/>
        <v>0</v>
      </c>
      <c r="BD2077" s="116">
        <f t="shared" si="961"/>
        <v>0</v>
      </c>
      <c r="BE2077" s="120">
        <f t="shared" si="967"/>
        <v>0</v>
      </c>
      <c r="BF2077" s="115">
        <f t="shared" si="968"/>
        <v>0</v>
      </c>
      <c r="BG2077" s="116">
        <f t="shared" si="962"/>
        <v>0</v>
      </c>
      <c r="BH2077" s="120">
        <f t="shared" si="969"/>
        <v>0</v>
      </c>
      <c r="BI2077" s="115">
        <f t="shared" si="970"/>
        <v>0</v>
      </c>
      <c r="BJ2077" s="116">
        <f t="shared" si="963"/>
        <v>0</v>
      </c>
      <c r="BK2077" s="120">
        <f t="shared" si="971"/>
        <v>0</v>
      </c>
      <c r="BL2077" s="120">
        <f t="shared" si="972"/>
        <v>0</v>
      </c>
      <c r="BN2077" s="375">
        <f t="shared" si="964"/>
        <v>0</v>
      </c>
      <c r="BP2077" s="380"/>
      <c r="DH2077" s="102"/>
    </row>
    <row r="2078" spans="1:112" ht="5" hidden="1" customHeight="1">
      <c r="A2078" s="103"/>
      <c r="B2078" s="364"/>
      <c r="C2078" s="364"/>
      <c r="D2078" s="364"/>
      <c r="E2078" s="364"/>
      <c r="F2078" s="364"/>
      <c r="G2078" s="364"/>
      <c r="H2078" s="364"/>
      <c r="I2078" s="364"/>
      <c r="J2078" s="364"/>
      <c r="K2078" s="364"/>
      <c r="L2078" s="364"/>
      <c r="M2078" s="364"/>
      <c r="N2078" s="364"/>
      <c r="O2078" s="364"/>
      <c r="P2078" s="364"/>
      <c r="Q2078" s="364"/>
      <c r="R2078" s="365"/>
      <c r="S2078" s="365"/>
      <c r="T2078" s="365"/>
      <c r="U2078" s="365"/>
      <c r="V2078" s="365"/>
      <c r="W2078" s="366"/>
      <c r="X2078" s="366"/>
      <c r="Y2078" s="366"/>
      <c r="Z2078" s="366"/>
      <c r="AA2078" s="366"/>
      <c r="AB2078" s="366"/>
      <c r="AC2078" s="366"/>
      <c r="AD2078" s="366"/>
      <c r="AE2078" s="366"/>
      <c r="AF2078" s="367"/>
      <c r="AG2078" s="367"/>
      <c r="AH2078" s="367"/>
      <c r="AI2078" s="367"/>
      <c r="AJ2078" s="367"/>
      <c r="AK2078" s="367"/>
      <c r="AL2078" s="367"/>
      <c r="AM2078" s="367"/>
      <c r="AN2078" s="367"/>
      <c r="AO2078" s="367"/>
      <c r="AP2078" s="367"/>
      <c r="AQ2078" s="367"/>
      <c r="AR2078" s="368"/>
      <c r="AS2078" s="361"/>
      <c r="AT2078" s="361"/>
      <c r="AU2078" s="361"/>
      <c r="AV2078" s="361"/>
      <c r="AW2078" s="361"/>
      <c r="AX2078" s="91"/>
      <c r="AY2078" s="106">
        <f>AY2037</f>
        <v>0</v>
      </c>
      <c r="AZ2078" s="106">
        <f>AZ2037</f>
        <v>0</v>
      </c>
      <c r="BA2078" s="106">
        <f>BA2037</f>
        <v>0</v>
      </c>
      <c r="BB2078" s="106">
        <f>BB2037</f>
        <v>0</v>
      </c>
      <c r="BC2078" s="106"/>
      <c r="BD2078" s="117"/>
      <c r="BE2078" s="119">
        <f>BE2037</f>
        <v>0</v>
      </c>
      <c r="BF2078" s="106"/>
      <c r="BG2078" s="106">
        <f>BG2037</f>
        <v>0</v>
      </c>
      <c r="BH2078" s="119">
        <f>BH2037</f>
        <v>0</v>
      </c>
      <c r="BI2078" s="106"/>
      <c r="BJ2078" s="106">
        <f>BJ2037</f>
        <v>0</v>
      </c>
      <c r="BK2078" s="119">
        <f>BK2037</f>
        <v>0</v>
      </c>
      <c r="BL2078" s="119">
        <f>BL2037</f>
        <v>0</v>
      </c>
      <c r="BN2078" s="377"/>
      <c r="BP2078" s="382"/>
      <c r="DH2078" s="104"/>
    </row>
    <row r="2079" spans="1:112" ht="21.35" hidden="1" customHeight="1">
      <c r="A2079" s="103"/>
      <c r="B2079" s="369"/>
      <c r="C2079" s="370"/>
      <c r="D2079" s="370"/>
      <c r="E2079" s="370"/>
      <c r="F2079" s="370"/>
      <c r="G2079" s="370"/>
      <c r="H2079" s="370"/>
      <c r="I2079" s="370"/>
      <c r="J2079" s="370"/>
      <c r="K2079" s="370"/>
      <c r="L2079" s="370"/>
      <c r="M2079" s="370"/>
      <c r="N2079" s="370"/>
      <c r="O2079" s="370"/>
      <c r="P2079" s="370"/>
      <c r="Q2079" s="370"/>
      <c r="R2079" s="143"/>
      <c r="S2079" s="143"/>
      <c r="T2079" s="143"/>
      <c r="U2079" s="143"/>
      <c r="V2079" s="143"/>
      <c r="W2079" s="143"/>
      <c r="X2079" s="143"/>
      <c r="Y2079" s="143"/>
      <c r="Z2079" s="143"/>
      <c r="AA2079" s="143"/>
      <c r="AB2079" s="143"/>
      <c r="AC2079" s="143"/>
      <c r="AD2079" s="143"/>
      <c r="AE2079" s="246" t="str">
        <f>CONCATENATE(B2037," ","TOTAL")</f>
        <v>OTHER 2 TOTAL</v>
      </c>
      <c r="AF2079" s="802">
        <f>SUBTOTAL(9,AF2038:AF2078)</f>
        <v>0</v>
      </c>
      <c r="AG2079" s="802"/>
      <c r="AH2079" s="802"/>
      <c r="AI2079" s="802"/>
      <c r="AJ2079" s="802">
        <f>SUBTOTAL(9,AJ2038:AJ2078)</f>
        <v>0</v>
      </c>
      <c r="AK2079" s="802"/>
      <c r="AL2079" s="802"/>
      <c r="AM2079" s="802"/>
      <c r="AN2079" s="802">
        <f>SUBTOTAL(9,AN2038:AN2078)</f>
        <v>0</v>
      </c>
      <c r="AO2079" s="802"/>
      <c r="AP2079" s="802"/>
      <c r="AQ2079" s="802"/>
      <c r="AR2079" s="359"/>
      <c r="AS2079" s="803">
        <f>SUBTOTAL(9,AS2038:AS2078)</f>
        <v>0</v>
      </c>
      <c r="AT2079" s="803"/>
      <c r="AU2079" s="803"/>
      <c r="AV2079" s="803"/>
      <c r="AW2079" s="803">
        <f>SUM(AW2042:AW2050)</f>
        <v>0</v>
      </c>
      <c r="AX2079" s="91"/>
      <c r="AY2079" s="121">
        <f t="shared" ref="AY2079:BL2079" si="973">SUM(AY2038:AY2078)</f>
        <v>0</v>
      </c>
      <c r="AZ2079" s="121">
        <f t="shared" si="973"/>
        <v>0</v>
      </c>
      <c r="BA2079" s="121">
        <f t="shared" si="973"/>
        <v>0</v>
      </c>
      <c r="BB2079" s="121">
        <f t="shared" si="973"/>
        <v>0</v>
      </c>
      <c r="BC2079" s="118">
        <f t="shared" si="973"/>
        <v>0</v>
      </c>
      <c r="BD2079" s="121">
        <f t="shared" si="973"/>
        <v>0</v>
      </c>
      <c r="BE2079" s="121">
        <f t="shared" si="973"/>
        <v>0</v>
      </c>
      <c r="BF2079" s="118">
        <f t="shared" si="973"/>
        <v>0</v>
      </c>
      <c r="BG2079" s="121">
        <f t="shared" si="973"/>
        <v>0</v>
      </c>
      <c r="BH2079" s="121">
        <f t="shared" si="973"/>
        <v>0</v>
      </c>
      <c r="BI2079" s="118">
        <f t="shared" si="973"/>
        <v>0</v>
      </c>
      <c r="BJ2079" s="121">
        <f t="shared" si="973"/>
        <v>0</v>
      </c>
      <c r="BK2079" s="121">
        <f t="shared" si="973"/>
        <v>0</v>
      </c>
      <c r="BL2079" s="121">
        <f t="shared" si="973"/>
        <v>0</v>
      </c>
      <c r="BN2079" s="383">
        <f>IFERROR(AS2079/Total_Detailed_Estimate,0)</f>
        <v>0</v>
      </c>
      <c r="BP2079" s="381"/>
      <c r="DH2079" s="109"/>
    </row>
    <row r="2080" spans="1:112" ht="8.6999999999999993" hidden="1" customHeight="1">
      <c r="A2080" s="103"/>
      <c r="B2080" s="140"/>
      <c r="C2080" s="140"/>
      <c r="D2080" s="140"/>
      <c r="E2080" s="140"/>
      <c r="F2080" s="140"/>
      <c r="G2080" s="140"/>
      <c r="H2080" s="140"/>
      <c r="I2080" s="140"/>
      <c r="J2080" s="140"/>
      <c r="K2080" s="140"/>
      <c r="L2080" s="140"/>
      <c r="M2080" s="140"/>
      <c r="N2080" s="140"/>
      <c r="O2080" s="140"/>
      <c r="P2080" s="140"/>
      <c r="Q2080" s="140"/>
      <c r="R2080" s="141"/>
      <c r="S2080" s="141"/>
      <c r="T2080" s="141"/>
      <c r="U2080" s="141"/>
      <c r="V2080" s="141"/>
      <c r="W2080" s="142"/>
      <c r="X2080" s="142"/>
      <c r="Y2080" s="142"/>
      <c r="Z2080" s="142"/>
      <c r="AA2080" s="142"/>
      <c r="AB2080" s="142"/>
      <c r="AC2080" s="142"/>
      <c r="AD2080" s="142"/>
      <c r="AE2080" s="392"/>
      <c r="AF2080" s="144"/>
      <c r="AG2080" s="144"/>
      <c r="AH2080" s="144"/>
      <c r="AI2080" s="144"/>
      <c r="AJ2080" s="144"/>
      <c r="AK2080" s="144"/>
      <c r="AL2080" s="144"/>
      <c r="AM2080" s="144"/>
      <c r="AN2080" s="144"/>
      <c r="AO2080" s="144"/>
      <c r="AP2080" s="144"/>
      <c r="AQ2080" s="144"/>
      <c r="AR2080" s="360"/>
      <c r="AS2080" s="362"/>
      <c r="AT2080" s="362"/>
      <c r="AU2080" s="362"/>
      <c r="AV2080" s="362"/>
      <c r="AW2080" s="393"/>
      <c r="AX2080" s="91"/>
      <c r="AY2080" s="106">
        <f>AY2037</f>
        <v>0</v>
      </c>
      <c r="AZ2080" s="106">
        <f>AZ2037</f>
        <v>0</v>
      </c>
      <c r="BA2080" s="106">
        <f>BA2037</f>
        <v>0</v>
      </c>
      <c r="BB2080" s="106">
        <f>BB2037</f>
        <v>0</v>
      </c>
      <c r="BC2080" s="106"/>
      <c r="BD2080" s="106"/>
      <c r="BE2080" s="106">
        <f>BE2037</f>
        <v>0</v>
      </c>
      <c r="BF2080" s="106"/>
      <c r="BG2080" s="106">
        <f>BG2037</f>
        <v>0</v>
      </c>
      <c r="BH2080" s="106">
        <f>BH2037</f>
        <v>0</v>
      </c>
      <c r="BI2080" s="106"/>
      <c r="BJ2080" s="106">
        <f>BJ2037</f>
        <v>0</v>
      </c>
      <c r="BK2080" s="106">
        <f>BK2037</f>
        <v>0</v>
      </c>
      <c r="BL2080" s="106">
        <f>BL2037</f>
        <v>0</v>
      </c>
      <c r="BN2080" s="377"/>
      <c r="BP2080" s="382"/>
      <c r="DH2080" s="104"/>
    </row>
  </sheetData>
  <sheetProtection algorithmName="SHA-512" hashValue="KjyzqHauSG4LbYR6qeUyVKMwmSJCdc+5ZnTij0wtvkFu4QdE1ArB3RDQFYzvEpIDqdpObPOiHju97rN5rrjDqQ==" saltValue="7Bx1js5XBU6WNzH3iPUspA==" spinCount="100000" sheet="1" objects="1" formatCells="0" formatRows="0" insertHyperlinks="0" sort="0" autoFilter="0"/>
  <autoFilter ref="B7:BK818" xr:uid="{00000000-0009-0000-0000-000006000000}">
    <filterColumn colId="0" showButton="0"/>
    <filterColumn colId="1" showButton="0"/>
    <filterColumn colId="2" showButton="0"/>
    <filterColumn colId="3" showButton="0"/>
    <filterColumn colId="4" showButton="0"/>
    <filterColumn colId="5" showButton="0"/>
    <filterColumn colId="6" hiddenButton="1" showButton="0"/>
    <filterColumn colId="7" hiddenButton="1" showButton="0"/>
    <filterColumn colId="8" showButton="0"/>
    <filterColumn colId="9" showButton="0"/>
    <filterColumn colId="10" showButton="0"/>
    <filterColumn colId="11" showButton="0"/>
    <filterColumn colId="12" showButton="0"/>
    <filterColumn colId="13" showButton="0"/>
    <filterColumn colId="14" showButton="0"/>
    <filterColumn colId="16" showButton="0"/>
    <filterColumn colId="17" showButton="0"/>
    <filterColumn colId="19" showButton="0"/>
    <filterColumn colId="21" showButton="0"/>
    <filterColumn colId="22" showButton="0"/>
    <filterColumn colId="24" showButton="0"/>
    <filterColumn colId="25" showButton="0"/>
    <filterColumn colId="27" showButton="0"/>
    <filterColumn colId="28" showButton="0"/>
    <filterColumn colId="30" showButton="0"/>
    <filterColumn colId="31" hiddenButton="1" showButton="0"/>
    <filterColumn colId="32" showButton="0"/>
    <filterColumn colId="34" showButton="0"/>
    <filterColumn colId="35" hiddenButton="1" showButton="0"/>
    <filterColumn colId="36" showButton="0"/>
    <filterColumn colId="38" showButton="0"/>
    <filterColumn colId="39" hiddenButton="1" showButton="0"/>
    <filterColumn colId="40" showButton="0"/>
    <filterColumn colId="43" showButton="0"/>
    <filterColumn colId="44" hiddenButton="1" showButton="0"/>
    <filterColumn colId="45" showButton="0"/>
    <filterColumn colId="46" showButton="0"/>
  </autoFilter>
  <dataConsolidate/>
  <mergeCells count="19087">
    <mergeCell ref="AG2:AL2"/>
    <mergeCell ref="AM2:AS2"/>
    <mergeCell ref="AT2:AW2"/>
    <mergeCell ref="N2:Q2"/>
    <mergeCell ref="B4:E4"/>
    <mergeCell ref="F4:I4"/>
    <mergeCell ref="J4:M4"/>
    <mergeCell ref="N4:Q4"/>
    <mergeCell ref="R4:U4"/>
    <mergeCell ref="B2077:Q2077"/>
    <mergeCell ref="R2077:T2077"/>
    <mergeCell ref="U2077:V2077"/>
    <mergeCell ref="W2077:Y2077"/>
    <mergeCell ref="Z2077:AB2077"/>
    <mergeCell ref="AC2077:AE2077"/>
    <mergeCell ref="AF2077:AI2077"/>
    <mergeCell ref="AJ2077:AM2077"/>
    <mergeCell ref="AN2077:AQ2077"/>
    <mergeCell ref="AS2077:AW2077"/>
    <mergeCell ref="AF2079:AI2079"/>
    <mergeCell ref="AJ2079:AM2079"/>
    <mergeCell ref="AN2079:AQ2079"/>
    <mergeCell ref="AS2079:AW2079"/>
    <mergeCell ref="B2075:Q2075"/>
    <mergeCell ref="R2075:T2075"/>
    <mergeCell ref="U2075:V2075"/>
    <mergeCell ref="W2075:Y2075"/>
    <mergeCell ref="Z2075:AB2075"/>
    <mergeCell ref="AC2075:AE2075"/>
    <mergeCell ref="AF2075:AI2075"/>
    <mergeCell ref="AJ2075:AM2075"/>
    <mergeCell ref="AN2075:AQ2075"/>
    <mergeCell ref="AS2075:AW2075"/>
    <mergeCell ref="B2076:Q2076"/>
    <mergeCell ref="R2076:T2076"/>
    <mergeCell ref="U2076:V2076"/>
    <mergeCell ref="W2076:Y2076"/>
    <mergeCell ref="Z2076:AB2076"/>
    <mergeCell ref="AC2076:AE2076"/>
    <mergeCell ref="AF2076:AI2076"/>
    <mergeCell ref="AJ2076:AM2076"/>
    <mergeCell ref="AN2076:AQ2076"/>
    <mergeCell ref="AS2076:AW2076"/>
    <mergeCell ref="B2073:Q2073"/>
    <mergeCell ref="R2073:T2073"/>
    <mergeCell ref="U2073:V2073"/>
    <mergeCell ref="W2073:Y2073"/>
    <mergeCell ref="Z2073:AB2073"/>
    <mergeCell ref="AC2073:AE2073"/>
    <mergeCell ref="AF2073:AI2073"/>
    <mergeCell ref="AJ2073:AM2073"/>
    <mergeCell ref="AN2073:AQ2073"/>
    <mergeCell ref="AS2073:AW2073"/>
    <mergeCell ref="B2074:Q2074"/>
    <mergeCell ref="R2074:T2074"/>
    <mergeCell ref="U2074:V2074"/>
    <mergeCell ref="W2074:Y2074"/>
    <mergeCell ref="Z2074:AB2074"/>
    <mergeCell ref="AC2074:AE2074"/>
    <mergeCell ref="AF2074:AI2074"/>
    <mergeCell ref="AJ2074:AM2074"/>
    <mergeCell ref="AN2074:AQ2074"/>
    <mergeCell ref="AS2074:AW2074"/>
    <mergeCell ref="B2071:Q2071"/>
    <mergeCell ref="R2071:T2071"/>
    <mergeCell ref="U2071:V2071"/>
    <mergeCell ref="W2071:Y2071"/>
    <mergeCell ref="Z2071:AB2071"/>
    <mergeCell ref="AC2071:AE2071"/>
    <mergeCell ref="AF2071:AI2071"/>
    <mergeCell ref="AJ2071:AM2071"/>
    <mergeCell ref="AN2071:AQ2071"/>
    <mergeCell ref="AS2071:AW2071"/>
    <mergeCell ref="B2072:Q2072"/>
    <mergeCell ref="R2072:T2072"/>
    <mergeCell ref="U2072:V2072"/>
    <mergeCell ref="W2072:Y2072"/>
    <mergeCell ref="Z2072:AB2072"/>
    <mergeCell ref="AC2072:AE2072"/>
    <mergeCell ref="AF2072:AI2072"/>
    <mergeCell ref="AJ2072:AM2072"/>
    <mergeCell ref="AN2072:AQ2072"/>
    <mergeCell ref="AS2072:AW2072"/>
    <mergeCell ref="B2069:Q2069"/>
    <mergeCell ref="R2069:T2069"/>
    <mergeCell ref="U2069:V2069"/>
    <mergeCell ref="W2069:Y2069"/>
    <mergeCell ref="Z2069:AB2069"/>
    <mergeCell ref="AC2069:AE2069"/>
    <mergeCell ref="AF2069:AI2069"/>
    <mergeCell ref="AJ2069:AM2069"/>
    <mergeCell ref="AN2069:AQ2069"/>
    <mergeCell ref="AS2069:AW2069"/>
    <mergeCell ref="B2070:Q2070"/>
    <mergeCell ref="R2070:T2070"/>
    <mergeCell ref="U2070:V2070"/>
    <mergeCell ref="W2070:Y2070"/>
    <mergeCell ref="Z2070:AB2070"/>
    <mergeCell ref="AC2070:AE2070"/>
    <mergeCell ref="AF2070:AI2070"/>
    <mergeCell ref="AJ2070:AM2070"/>
    <mergeCell ref="AN2070:AQ2070"/>
    <mergeCell ref="AS2070:AW2070"/>
    <mergeCell ref="B2067:Q2067"/>
    <mergeCell ref="R2067:T2067"/>
    <mergeCell ref="U2067:V2067"/>
    <mergeCell ref="W2067:Y2067"/>
    <mergeCell ref="Z2067:AB2067"/>
    <mergeCell ref="AC2067:AE2067"/>
    <mergeCell ref="AF2067:AI2067"/>
    <mergeCell ref="AJ2067:AM2067"/>
    <mergeCell ref="AN2067:AQ2067"/>
    <mergeCell ref="AS2067:AW2067"/>
    <mergeCell ref="B2068:Q2068"/>
    <mergeCell ref="R2068:T2068"/>
    <mergeCell ref="U2068:V2068"/>
    <mergeCell ref="W2068:Y2068"/>
    <mergeCell ref="Z2068:AB2068"/>
    <mergeCell ref="AC2068:AE2068"/>
    <mergeCell ref="AF2068:AI2068"/>
    <mergeCell ref="AJ2068:AM2068"/>
    <mergeCell ref="AN2068:AQ2068"/>
    <mergeCell ref="AS2068:AW2068"/>
    <mergeCell ref="B2065:Q2065"/>
    <mergeCell ref="R2065:T2065"/>
    <mergeCell ref="U2065:V2065"/>
    <mergeCell ref="W2065:Y2065"/>
    <mergeCell ref="Z2065:AB2065"/>
    <mergeCell ref="AC2065:AE2065"/>
    <mergeCell ref="AF2065:AI2065"/>
    <mergeCell ref="AJ2065:AM2065"/>
    <mergeCell ref="AN2065:AQ2065"/>
    <mergeCell ref="AS2065:AW2065"/>
    <mergeCell ref="B2066:Q2066"/>
    <mergeCell ref="R2066:T2066"/>
    <mergeCell ref="U2066:V2066"/>
    <mergeCell ref="W2066:Y2066"/>
    <mergeCell ref="Z2066:AB2066"/>
    <mergeCell ref="AC2066:AE2066"/>
    <mergeCell ref="AF2066:AI2066"/>
    <mergeCell ref="AJ2066:AM2066"/>
    <mergeCell ref="AN2066:AQ2066"/>
    <mergeCell ref="AS2066:AW2066"/>
    <mergeCell ref="B2063:Q2063"/>
    <mergeCell ref="R2063:T2063"/>
    <mergeCell ref="U2063:V2063"/>
    <mergeCell ref="W2063:Y2063"/>
    <mergeCell ref="Z2063:AB2063"/>
    <mergeCell ref="AC2063:AE2063"/>
    <mergeCell ref="AF2063:AI2063"/>
    <mergeCell ref="AJ2063:AM2063"/>
    <mergeCell ref="AN2063:AQ2063"/>
    <mergeCell ref="AS2063:AW2063"/>
    <mergeCell ref="B2064:Q2064"/>
    <mergeCell ref="R2064:T2064"/>
    <mergeCell ref="U2064:V2064"/>
    <mergeCell ref="W2064:Y2064"/>
    <mergeCell ref="Z2064:AB2064"/>
    <mergeCell ref="AC2064:AE2064"/>
    <mergeCell ref="AF2064:AI2064"/>
    <mergeCell ref="AJ2064:AM2064"/>
    <mergeCell ref="AN2064:AQ2064"/>
    <mergeCell ref="AS2064:AW2064"/>
    <mergeCell ref="B2061:Q2061"/>
    <mergeCell ref="R2061:T2061"/>
    <mergeCell ref="U2061:V2061"/>
    <mergeCell ref="W2061:Y2061"/>
    <mergeCell ref="Z2061:AB2061"/>
    <mergeCell ref="AC2061:AE2061"/>
    <mergeCell ref="AF2061:AI2061"/>
    <mergeCell ref="AJ2061:AM2061"/>
    <mergeCell ref="AN2061:AQ2061"/>
    <mergeCell ref="AS2061:AW2061"/>
    <mergeCell ref="B2062:Q2062"/>
    <mergeCell ref="R2062:T2062"/>
    <mergeCell ref="U2062:V2062"/>
    <mergeCell ref="W2062:Y2062"/>
    <mergeCell ref="Z2062:AB2062"/>
    <mergeCell ref="AC2062:AE2062"/>
    <mergeCell ref="AF2062:AI2062"/>
    <mergeCell ref="AJ2062:AM2062"/>
    <mergeCell ref="AN2062:AQ2062"/>
    <mergeCell ref="AS2062:AW2062"/>
    <mergeCell ref="B2059:Q2059"/>
    <mergeCell ref="R2059:T2059"/>
    <mergeCell ref="U2059:V2059"/>
    <mergeCell ref="W2059:Y2059"/>
    <mergeCell ref="Z2059:AB2059"/>
    <mergeCell ref="AC2059:AE2059"/>
    <mergeCell ref="AF2059:AI2059"/>
    <mergeCell ref="AJ2059:AM2059"/>
    <mergeCell ref="AN2059:AQ2059"/>
    <mergeCell ref="AS2059:AW2059"/>
    <mergeCell ref="B2060:Q2060"/>
    <mergeCell ref="R2060:T2060"/>
    <mergeCell ref="U2060:V2060"/>
    <mergeCell ref="W2060:Y2060"/>
    <mergeCell ref="Z2060:AB2060"/>
    <mergeCell ref="AC2060:AE2060"/>
    <mergeCell ref="AF2060:AI2060"/>
    <mergeCell ref="AJ2060:AM2060"/>
    <mergeCell ref="AN2060:AQ2060"/>
    <mergeCell ref="AS2060:AW2060"/>
    <mergeCell ref="B2057:Q2057"/>
    <mergeCell ref="R2057:T2057"/>
    <mergeCell ref="U2057:V2057"/>
    <mergeCell ref="W2057:Y2057"/>
    <mergeCell ref="Z2057:AB2057"/>
    <mergeCell ref="AC2057:AE2057"/>
    <mergeCell ref="AF2057:AI2057"/>
    <mergeCell ref="AJ2057:AM2057"/>
    <mergeCell ref="AN2057:AQ2057"/>
    <mergeCell ref="AS2057:AW2057"/>
    <mergeCell ref="B2058:Q2058"/>
    <mergeCell ref="R2058:T2058"/>
    <mergeCell ref="U2058:V2058"/>
    <mergeCell ref="W2058:Y2058"/>
    <mergeCell ref="Z2058:AB2058"/>
    <mergeCell ref="AC2058:AE2058"/>
    <mergeCell ref="AF2058:AI2058"/>
    <mergeCell ref="AJ2058:AM2058"/>
    <mergeCell ref="AN2058:AQ2058"/>
    <mergeCell ref="AS2058:AW2058"/>
    <mergeCell ref="B2055:Q2055"/>
    <mergeCell ref="R2055:T2055"/>
    <mergeCell ref="U2055:V2055"/>
    <mergeCell ref="W2055:Y2055"/>
    <mergeCell ref="Z2055:AB2055"/>
    <mergeCell ref="AC2055:AE2055"/>
    <mergeCell ref="AF2055:AI2055"/>
    <mergeCell ref="AJ2055:AM2055"/>
    <mergeCell ref="AN2055:AQ2055"/>
    <mergeCell ref="AS2055:AW2055"/>
    <mergeCell ref="B2056:Q2056"/>
    <mergeCell ref="R2056:T2056"/>
    <mergeCell ref="U2056:V2056"/>
    <mergeCell ref="W2056:Y2056"/>
    <mergeCell ref="Z2056:AB2056"/>
    <mergeCell ref="AC2056:AE2056"/>
    <mergeCell ref="AF2056:AI2056"/>
    <mergeCell ref="AJ2056:AM2056"/>
    <mergeCell ref="AN2056:AQ2056"/>
    <mergeCell ref="AS2056:AW2056"/>
    <mergeCell ref="B2053:Q2053"/>
    <mergeCell ref="R2053:T2053"/>
    <mergeCell ref="U2053:V2053"/>
    <mergeCell ref="W2053:Y2053"/>
    <mergeCell ref="Z2053:AB2053"/>
    <mergeCell ref="AC2053:AE2053"/>
    <mergeCell ref="AF2053:AI2053"/>
    <mergeCell ref="AJ2053:AM2053"/>
    <mergeCell ref="AN2053:AQ2053"/>
    <mergeCell ref="AS2053:AW2053"/>
    <mergeCell ref="B2054:Q2054"/>
    <mergeCell ref="R2054:T2054"/>
    <mergeCell ref="U2054:V2054"/>
    <mergeCell ref="W2054:Y2054"/>
    <mergeCell ref="Z2054:AB2054"/>
    <mergeCell ref="AC2054:AE2054"/>
    <mergeCell ref="AF2054:AI2054"/>
    <mergeCell ref="AJ2054:AM2054"/>
    <mergeCell ref="AN2054:AQ2054"/>
    <mergeCell ref="AS2054:AW2054"/>
    <mergeCell ref="B2051:Q2051"/>
    <mergeCell ref="R2051:T2051"/>
    <mergeCell ref="U2051:V2051"/>
    <mergeCell ref="W2051:Y2051"/>
    <mergeCell ref="Z2051:AB2051"/>
    <mergeCell ref="AC2051:AE2051"/>
    <mergeCell ref="AF2051:AI2051"/>
    <mergeCell ref="AJ2051:AM2051"/>
    <mergeCell ref="AN2051:AQ2051"/>
    <mergeCell ref="AS2051:AW2051"/>
    <mergeCell ref="B2052:Q2052"/>
    <mergeCell ref="R2052:T2052"/>
    <mergeCell ref="U2052:V2052"/>
    <mergeCell ref="W2052:Y2052"/>
    <mergeCell ref="Z2052:AB2052"/>
    <mergeCell ref="AC2052:AE2052"/>
    <mergeCell ref="AF2052:AI2052"/>
    <mergeCell ref="AJ2052:AM2052"/>
    <mergeCell ref="AN2052:AQ2052"/>
    <mergeCell ref="AS2052:AW2052"/>
    <mergeCell ref="B2049:Q2049"/>
    <mergeCell ref="R2049:T2049"/>
    <mergeCell ref="U2049:V2049"/>
    <mergeCell ref="W2049:Y2049"/>
    <mergeCell ref="Z2049:AB2049"/>
    <mergeCell ref="AC2049:AE2049"/>
    <mergeCell ref="AF2049:AI2049"/>
    <mergeCell ref="AJ2049:AM2049"/>
    <mergeCell ref="AN2049:AQ2049"/>
    <mergeCell ref="AS2049:AW2049"/>
    <mergeCell ref="B2050:Q2050"/>
    <mergeCell ref="R2050:T2050"/>
    <mergeCell ref="U2050:V2050"/>
    <mergeCell ref="W2050:Y2050"/>
    <mergeCell ref="Z2050:AB2050"/>
    <mergeCell ref="AC2050:AE2050"/>
    <mergeCell ref="AF2050:AI2050"/>
    <mergeCell ref="AJ2050:AM2050"/>
    <mergeCell ref="AN2050:AQ2050"/>
    <mergeCell ref="AS2050:AW2050"/>
    <mergeCell ref="B2047:Q2047"/>
    <mergeCell ref="R2047:T2047"/>
    <mergeCell ref="U2047:V2047"/>
    <mergeCell ref="W2047:Y2047"/>
    <mergeCell ref="Z2047:AB2047"/>
    <mergeCell ref="AC2047:AE2047"/>
    <mergeCell ref="AF2047:AI2047"/>
    <mergeCell ref="AJ2047:AM2047"/>
    <mergeCell ref="AN2047:AQ2047"/>
    <mergeCell ref="AS2047:AW2047"/>
    <mergeCell ref="B2048:Q2048"/>
    <mergeCell ref="R2048:T2048"/>
    <mergeCell ref="U2048:V2048"/>
    <mergeCell ref="W2048:Y2048"/>
    <mergeCell ref="Z2048:AB2048"/>
    <mergeCell ref="AC2048:AE2048"/>
    <mergeCell ref="AF2048:AI2048"/>
    <mergeCell ref="AJ2048:AM2048"/>
    <mergeCell ref="AN2048:AQ2048"/>
    <mergeCell ref="AS2048:AW2048"/>
    <mergeCell ref="B2045:Q2045"/>
    <mergeCell ref="R2045:T2045"/>
    <mergeCell ref="U2045:V2045"/>
    <mergeCell ref="W2045:Y2045"/>
    <mergeCell ref="Z2045:AB2045"/>
    <mergeCell ref="AC2045:AE2045"/>
    <mergeCell ref="AF2045:AI2045"/>
    <mergeCell ref="AJ2045:AM2045"/>
    <mergeCell ref="AN2045:AQ2045"/>
    <mergeCell ref="AS2045:AW2045"/>
    <mergeCell ref="B2046:Q2046"/>
    <mergeCell ref="R2046:T2046"/>
    <mergeCell ref="U2046:V2046"/>
    <mergeCell ref="W2046:Y2046"/>
    <mergeCell ref="Z2046:AB2046"/>
    <mergeCell ref="AC2046:AE2046"/>
    <mergeCell ref="AF2046:AI2046"/>
    <mergeCell ref="AJ2046:AM2046"/>
    <mergeCell ref="AN2046:AQ2046"/>
    <mergeCell ref="AS2046:AW2046"/>
    <mergeCell ref="B2043:Q2043"/>
    <mergeCell ref="R2043:T2043"/>
    <mergeCell ref="U2043:V2043"/>
    <mergeCell ref="W2043:Y2043"/>
    <mergeCell ref="Z2043:AB2043"/>
    <mergeCell ref="AC2043:AE2043"/>
    <mergeCell ref="AF2043:AI2043"/>
    <mergeCell ref="AJ2043:AM2043"/>
    <mergeCell ref="AN2043:AQ2043"/>
    <mergeCell ref="AS2043:AW2043"/>
    <mergeCell ref="B2044:Q2044"/>
    <mergeCell ref="R2044:T2044"/>
    <mergeCell ref="U2044:V2044"/>
    <mergeCell ref="W2044:Y2044"/>
    <mergeCell ref="Z2044:AB2044"/>
    <mergeCell ref="AC2044:AE2044"/>
    <mergeCell ref="AF2044:AI2044"/>
    <mergeCell ref="AJ2044:AM2044"/>
    <mergeCell ref="AN2044:AQ2044"/>
    <mergeCell ref="AS2044:AW2044"/>
    <mergeCell ref="B2041:Q2041"/>
    <mergeCell ref="R2041:T2041"/>
    <mergeCell ref="U2041:V2041"/>
    <mergeCell ref="W2041:Y2041"/>
    <mergeCell ref="Z2041:AB2041"/>
    <mergeCell ref="AC2041:AE2041"/>
    <mergeCell ref="AF2041:AI2041"/>
    <mergeCell ref="AJ2041:AM2041"/>
    <mergeCell ref="AN2041:AQ2041"/>
    <mergeCell ref="AS2041:AW2041"/>
    <mergeCell ref="B2042:Q2042"/>
    <mergeCell ref="R2042:T2042"/>
    <mergeCell ref="U2042:V2042"/>
    <mergeCell ref="W2042:Y2042"/>
    <mergeCell ref="Z2042:AB2042"/>
    <mergeCell ref="AC2042:AE2042"/>
    <mergeCell ref="AF2042:AI2042"/>
    <mergeCell ref="AJ2042:AM2042"/>
    <mergeCell ref="AN2042:AQ2042"/>
    <mergeCell ref="AS2042:AW2042"/>
    <mergeCell ref="B2039:Q2039"/>
    <mergeCell ref="R2039:T2039"/>
    <mergeCell ref="U2039:V2039"/>
    <mergeCell ref="W2039:Y2039"/>
    <mergeCell ref="Z2039:AB2039"/>
    <mergeCell ref="AC2039:AE2039"/>
    <mergeCell ref="AF2039:AI2039"/>
    <mergeCell ref="AJ2039:AM2039"/>
    <mergeCell ref="AN2039:AQ2039"/>
    <mergeCell ref="AS2039:AW2039"/>
    <mergeCell ref="B2040:Q2040"/>
    <mergeCell ref="R2040:T2040"/>
    <mergeCell ref="U2040:V2040"/>
    <mergeCell ref="W2040:Y2040"/>
    <mergeCell ref="Z2040:AB2040"/>
    <mergeCell ref="AC2040:AE2040"/>
    <mergeCell ref="AF2040:AI2040"/>
    <mergeCell ref="AJ2040:AM2040"/>
    <mergeCell ref="AN2040:AQ2040"/>
    <mergeCell ref="AS2040:AW2040"/>
    <mergeCell ref="AF2034:AI2034"/>
    <mergeCell ref="AJ2034:AM2034"/>
    <mergeCell ref="AN2034:AQ2034"/>
    <mergeCell ref="AS2034:AW2034"/>
    <mergeCell ref="B2037:Q2037"/>
    <mergeCell ref="R2037:T2037"/>
    <mergeCell ref="U2037:V2037"/>
    <mergeCell ref="W2037:Y2037"/>
    <mergeCell ref="Z2037:AB2037"/>
    <mergeCell ref="AC2037:AE2037"/>
    <mergeCell ref="AF2037:AI2037"/>
    <mergeCell ref="AJ2037:AM2037"/>
    <mergeCell ref="AN2037:AQ2037"/>
    <mergeCell ref="AS2037:AW2037"/>
    <mergeCell ref="B2038:Q2038"/>
    <mergeCell ref="R2038:T2038"/>
    <mergeCell ref="U2038:V2038"/>
    <mergeCell ref="W2038:Y2038"/>
    <mergeCell ref="Z2038:AB2038"/>
    <mergeCell ref="AC2038:AE2038"/>
    <mergeCell ref="AF2038:AI2038"/>
    <mergeCell ref="AJ2038:AM2038"/>
    <mergeCell ref="AN2038:AQ2038"/>
    <mergeCell ref="AS2038:AW2038"/>
    <mergeCell ref="B2031:Q2031"/>
    <mergeCell ref="R2031:T2031"/>
    <mergeCell ref="U2031:V2031"/>
    <mergeCell ref="W2031:Y2031"/>
    <mergeCell ref="Z2031:AB2031"/>
    <mergeCell ref="AC2031:AE2031"/>
    <mergeCell ref="AF2031:AI2031"/>
    <mergeCell ref="AJ2031:AM2031"/>
    <mergeCell ref="AN2031:AQ2031"/>
    <mergeCell ref="AS2031:AW2031"/>
    <mergeCell ref="B2032:Q2032"/>
    <mergeCell ref="R2032:T2032"/>
    <mergeCell ref="U2032:V2032"/>
    <mergeCell ref="W2032:Y2032"/>
    <mergeCell ref="Z2032:AB2032"/>
    <mergeCell ref="AC2032:AE2032"/>
    <mergeCell ref="AF2032:AI2032"/>
    <mergeCell ref="AJ2032:AM2032"/>
    <mergeCell ref="AN2032:AQ2032"/>
    <mergeCell ref="AS2032:AW2032"/>
    <mergeCell ref="B2029:Q2029"/>
    <mergeCell ref="R2029:T2029"/>
    <mergeCell ref="U2029:V2029"/>
    <mergeCell ref="W2029:Y2029"/>
    <mergeCell ref="Z2029:AB2029"/>
    <mergeCell ref="AC2029:AE2029"/>
    <mergeCell ref="AF2029:AI2029"/>
    <mergeCell ref="AJ2029:AM2029"/>
    <mergeCell ref="AN2029:AQ2029"/>
    <mergeCell ref="AS2029:AW2029"/>
    <mergeCell ref="B2030:Q2030"/>
    <mergeCell ref="R2030:T2030"/>
    <mergeCell ref="U2030:V2030"/>
    <mergeCell ref="W2030:Y2030"/>
    <mergeCell ref="Z2030:AB2030"/>
    <mergeCell ref="AC2030:AE2030"/>
    <mergeCell ref="AF2030:AI2030"/>
    <mergeCell ref="AJ2030:AM2030"/>
    <mergeCell ref="AN2030:AQ2030"/>
    <mergeCell ref="AS2030:AW2030"/>
    <mergeCell ref="B2027:Q2027"/>
    <mergeCell ref="R2027:T2027"/>
    <mergeCell ref="U2027:V2027"/>
    <mergeCell ref="W2027:Y2027"/>
    <mergeCell ref="Z2027:AB2027"/>
    <mergeCell ref="AC2027:AE2027"/>
    <mergeCell ref="AF2027:AI2027"/>
    <mergeCell ref="AJ2027:AM2027"/>
    <mergeCell ref="AN2027:AQ2027"/>
    <mergeCell ref="AS2027:AW2027"/>
    <mergeCell ref="B2028:Q2028"/>
    <mergeCell ref="R2028:T2028"/>
    <mergeCell ref="U2028:V2028"/>
    <mergeCell ref="W2028:Y2028"/>
    <mergeCell ref="Z2028:AB2028"/>
    <mergeCell ref="AC2028:AE2028"/>
    <mergeCell ref="AF2028:AI2028"/>
    <mergeCell ref="AJ2028:AM2028"/>
    <mergeCell ref="AN2028:AQ2028"/>
    <mergeCell ref="AS2028:AW2028"/>
    <mergeCell ref="B2025:Q2025"/>
    <mergeCell ref="R2025:T2025"/>
    <mergeCell ref="U2025:V2025"/>
    <mergeCell ref="W2025:Y2025"/>
    <mergeCell ref="Z2025:AB2025"/>
    <mergeCell ref="AC2025:AE2025"/>
    <mergeCell ref="AF2025:AI2025"/>
    <mergeCell ref="AJ2025:AM2025"/>
    <mergeCell ref="AN2025:AQ2025"/>
    <mergeCell ref="AS2025:AW2025"/>
    <mergeCell ref="B2026:Q2026"/>
    <mergeCell ref="R2026:T2026"/>
    <mergeCell ref="U2026:V2026"/>
    <mergeCell ref="W2026:Y2026"/>
    <mergeCell ref="Z2026:AB2026"/>
    <mergeCell ref="AC2026:AE2026"/>
    <mergeCell ref="AF2026:AI2026"/>
    <mergeCell ref="AJ2026:AM2026"/>
    <mergeCell ref="AN2026:AQ2026"/>
    <mergeCell ref="AS2026:AW2026"/>
    <mergeCell ref="B2023:Q2023"/>
    <mergeCell ref="R2023:T2023"/>
    <mergeCell ref="U2023:V2023"/>
    <mergeCell ref="W2023:Y2023"/>
    <mergeCell ref="Z2023:AB2023"/>
    <mergeCell ref="AC2023:AE2023"/>
    <mergeCell ref="AF2023:AI2023"/>
    <mergeCell ref="AJ2023:AM2023"/>
    <mergeCell ref="AN2023:AQ2023"/>
    <mergeCell ref="AS2023:AW2023"/>
    <mergeCell ref="B2024:Q2024"/>
    <mergeCell ref="R2024:T2024"/>
    <mergeCell ref="U2024:V2024"/>
    <mergeCell ref="W2024:Y2024"/>
    <mergeCell ref="Z2024:AB2024"/>
    <mergeCell ref="AC2024:AE2024"/>
    <mergeCell ref="AF2024:AI2024"/>
    <mergeCell ref="AJ2024:AM2024"/>
    <mergeCell ref="AN2024:AQ2024"/>
    <mergeCell ref="AS2024:AW2024"/>
    <mergeCell ref="B2021:Q2021"/>
    <mergeCell ref="R2021:T2021"/>
    <mergeCell ref="U2021:V2021"/>
    <mergeCell ref="W2021:Y2021"/>
    <mergeCell ref="Z2021:AB2021"/>
    <mergeCell ref="AC2021:AE2021"/>
    <mergeCell ref="AF2021:AI2021"/>
    <mergeCell ref="AJ2021:AM2021"/>
    <mergeCell ref="AN2021:AQ2021"/>
    <mergeCell ref="AS2021:AW2021"/>
    <mergeCell ref="B2022:Q2022"/>
    <mergeCell ref="R2022:T2022"/>
    <mergeCell ref="U2022:V2022"/>
    <mergeCell ref="W2022:Y2022"/>
    <mergeCell ref="Z2022:AB2022"/>
    <mergeCell ref="AC2022:AE2022"/>
    <mergeCell ref="AF2022:AI2022"/>
    <mergeCell ref="AJ2022:AM2022"/>
    <mergeCell ref="AN2022:AQ2022"/>
    <mergeCell ref="AS2022:AW2022"/>
    <mergeCell ref="B2019:Q2019"/>
    <mergeCell ref="R2019:T2019"/>
    <mergeCell ref="U2019:V2019"/>
    <mergeCell ref="W2019:Y2019"/>
    <mergeCell ref="Z2019:AB2019"/>
    <mergeCell ref="AC2019:AE2019"/>
    <mergeCell ref="AF2019:AI2019"/>
    <mergeCell ref="AJ2019:AM2019"/>
    <mergeCell ref="AN2019:AQ2019"/>
    <mergeCell ref="AS2019:AW2019"/>
    <mergeCell ref="B2020:Q2020"/>
    <mergeCell ref="R2020:T2020"/>
    <mergeCell ref="U2020:V2020"/>
    <mergeCell ref="W2020:Y2020"/>
    <mergeCell ref="Z2020:AB2020"/>
    <mergeCell ref="AC2020:AE2020"/>
    <mergeCell ref="AF2020:AI2020"/>
    <mergeCell ref="AJ2020:AM2020"/>
    <mergeCell ref="AN2020:AQ2020"/>
    <mergeCell ref="AS2020:AW2020"/>
    <mergeCell ref="B2017:Q2017"/>
    <mergeCell ref="R2017:T2017"/>
    <mergeCell ref="U2017:V2017"/>
    <mergeCell ref="W2017:Y2017"/>
    <mergeCell ref="Z2017:AB2017"/>
    <mergeCell ref="AC2017:AE2017"/>
    <mergeCell ref="AF2017:AI2017"/>
    <mergeCell ref="AJ2017:AM2017"/>
    <mergeCell ref="AN2017:AQ2017"/>
    <mergeCell ref="AS2017:AW2017"/>
    <mergeCell ref="B2018:Q2018"/>
    <mergeCell ref="R2018:T2018"/>
    <mergeCell ref="U2018:V2018"/>
    <mergeCell ref="W2018:Y2018"/>
    <mergeCell ref="Z2018:AB2018"/>
    <mergeCell ref="AC2018:AE2018"/>
    <mergeCell ref="AF2018:AI2018"/>
    <mergeCell ref="AJ2018:AM2018"/>
    <mergeCell ref="AN2018:AQ2018"/>
    <mergeCell ref="AS2018:AW2018"/>
    <mergeCell ref="B2015:Q2015"/>
    <mergeCell ref="R2015:T2015"/>
    <mergeCell ref="U2015:V2015"/>
    <mergeCell ref="W2015:Y2015"/>
    <mergeCell ref="Z2015:AB2015"/>
    <mergeCell ref="AC2015:AE2015"/>
    <mergeCell ref="AF2015:AI2015"/>
    <mergeCell ref="AJ2015:AM2015"/>
    <mergeCell ref="AN2015:AQ2015"/>
    <mergeCell ref="AS2015:AW2015"/>
    <mergeCell ref="B2016:Q2016"/>
    <mergeCell ref="R2016:T2016"/>
    <mergeCell ref="U2016:V2016"/>
    <mergeCell ref="W2016:Y2016"/>
    <mergeCell ref="Z2016:AB2016"/>
    <mergeCell ref="AC2016:AE2016"/>
    <mergeCell ref="AF2016:AI2016"/>
    <mergeCell ref="AJ2016:AM2016"/>
    <mergeCell ref="AN2016:AQ2016"/>
    <mergeCell ref="AS2016:AW2016"/>
    <mergeCell ref="B2013:Q2013"/>
    <mergeCell ref="R2013:T2013"/>
    <mergeCell ref="U2013:V2013"/>
    <mergeCell ref="W2013:Y2013"/>
    <mergeCell ref="Z2013:AB2013"/>
    <mergeCell ref="AC2013:AE2013"/>
    <mergeCell ref="AF2013:AI2013"/>
    <mergeCell ref="AJ2013:AM2013"/>
    <mergeCell ref="AN2013:AQ2013"/>
    <mergeCell ref="AS2013:AW2013"/>
    <mergeCell ref="B2014:Q2014"/>
    <mergeCell ref="R2014:T2014"/>
    <mergeCell ref="U2014:V2014"/>
    <mergeCell ref="W2014:Y2014"/>
    <mergeCell ref="Z2014:AB2014"/>
    <mergeCell ref="AC2014:AE2014"/>
    <mergeCell ref="AF2014:AI2014"/>
    <mergeCell ref="AJ2014:AM2014"/>
    <mergeCell ref="AN2014:AQ2014"/>
    <mergeCell ref="AS2014:AW2014"/>
    <mergeCell ref="B2011:Q2011"/>
    <mergeCell ref="R2011:T2011"/>
    <mergeCell ref="U2011:V2011"/>
    <mergeCell ref="W2011:Y2011"/>
    <mergeCell ref="Z2011:AB2011"/>
    <mergeCell ref="AC2011:AE2011"/>
    <mergeCell ref="AF2011:AI2011"/>
    <mergeCell ref="AJ2011:AM2011"/>
    <mergeCell ref="AN2011:AQ2011"/>
    <mergeCell ref="AS2011:AW2011"/>
    <mergeCell ref="B2012:Q2012"/>
    <mergeCell ref="R2012:T2012"/>
    <mergeCell ref="U2012:V2012"/>
    <mergeCell ref="W2012:Y2012"/>
    <mergeCell ref="Z2012:AB2012"/>
    <mergeCell ref="AC2012:AE2012"/>
    <mergeCell ref="AF2012:AI2012"/>
    <mergeCell ref="AJ2012:AM2012"/>
    <mergeCell ref="AN2012:AQ2012"/>
    <mergeCell ref="AS2012:AW2012"/>
    <mergeCell ref="B2009:Q2009"/>
    <mergeCell ref="R2009:T2009"/>
    <mergeCell ref="U2009:V2009"/>
    <mergeCell ref="W2009:Y2009"/>
    <mergeCell ref="Z2009:AB2009"/>
    <mergeCell ref="AC2009:AE2009"/>
    <mergeCell ref="AF2009:AI2009"/>
    <mergeCell ref="AJ2009:AM2009"/>
    <mergeCell ref="AN2009:AQ2009"/>
    <mergeCell ref="AS2009:AW2009"/>
    <mergeCell ref="B2010:Q2010"/>
    <mergeCell ref="R2010:T2010"/>
    <mergeCell ref="U2010:V2010"/>
    <mergeCell ref="W2010:Y2010"/>
    <mergeCell ref="Z2010:AB2010"/>
    <mergeCell ref="AC2010:AE2010"/>
    <mergeCell ref="AF2010:AI2010"/>
    <mergeCell ref="AJ2010:AM2010"/>
    <mergeCell ref="AN2010:AQ2010"/>
    <mergeCell ref="AS2010:AW2010"/>
    <mergeCell ref="B2007:Q2007"/>
    <mergeCell ref="R2007:T2007"/>
    <mergeCell ref="U2007:V2007"/>
    <mergeCell ref="W2007:Y2007"/>
    <mergeCell ref="Z2007:AB2007"/>
    <mergeCell ref="AC2007:AE2007"/>
    <mergeCell ref="AF2007:AI2007"/>
    <mergeCell ref="AJ2007:AM2007"/>
    <mergeCell ref="AN2007:AQ2007"/>
    <mergeCell ref="AS2007:AW2007"/>
    <mergeCell ref="B2008:Q2008"/>
    <mergeCell ref="R2008:T2008"/>
    <mergeCell ref="U2008:V2008"/>
    <mergeCell ref="W2008:Y2008"/>
    <mergeCell ref="Z2008:AB2008"/>
    <mergeCell ref="AC2008:AE2008"/>
    <mergeCell ref="AF2008:AI2008"/>
    <mergeCell ref="AJ2008:AM2008"/>
    <mergeCell ref="AN2008:AQ2008"/>
    <mergeCell ref="AS2008:AW2008"/>
    <mergeCell ref="B2005:Q2005"/>
    <mergeCell ref="R2005:T2005"/>
    <mergeCell ref="U2005:V2005"/>
    <mergeCell ref="W2005:Y2005"/>
    <mergeCell ref="Z2005:AB2005"/>
    <mergeCell ref="AC2005:AE2005"/>
    <mergeCell ref="AF2005:AI2005"/>
    <mergeCell ref="AJ2005:AM2005"/>
    <mergeCell ref="AN2005:AQ2005"/>
    <mergeCell ref="AS2005:AW2005"/>
    <mergeCell ref="B2006:Q2006"/>
    <mergeCell ref="R2006:T2006"/>
    <mergeCell ref="U2006:V2006"/>
    <mergeCell ref="W2006:Y2006"/>
    <mergeCell ref="Z2006:AB2006"/>
    <mergeCell ref="AC2006:AE2006"/>
    <mergeCell ref="AF2006:AI2006"/>
    <mergeCell ref="AJ2006:AM2006"/>
    <mergeCell ref="AN2006:AQ2006"/>
    <mergeCell ref="AS2006:AW2006"/>
    <mergeCell ref="B2003:Q2003"/>
    <mergeCell ref="R2003:T2003"/>
    <mergeCell ref="U2003:V2003"/>
    <mergeCell ref="W2003:Y2003"/>
    <mergeCell ref="Z2003:AB2003"/>
    <mergeCell ref="AC2003:AE2003"/>
    <mergeCell ref="AF2003:AI2003"/>
    <mergeCell ref="AJ2003:AM2003"/>
    <mergeCell ref="AN2003:AQ2003"/>
    <mergeCell ref="AS2003:AW2003"/>
    <mergeCell ref="B2004:Q2004"/>
    <mergeCell ref="R2004:T2004"/>
    <mergeCell ref="U2004:V2004"/>
    <mergeCell ref="W2004:Y2004"/>
    <mergeCell ref="Z2004:AB2004"/>
    <mergeCell ref="AC2004:AE2004"/>
    <mergeCell ref="AF2004:AI2004"/>
    <mergeCell ref="AJ2004:AM2004"/>
    <mergeCell ref="AN2004:AQ2004"/>
    <mergeCell ref="AS2004:AW2004"/>
    <mergeCell ref="B2001:Q2001"/>
    <mergeCell ref="R2001:T2001"/>
    <mergeCell ref="U2001:V2001"/>
    <mergeCell ref="W2001:Y2001"/>
    <mergeCell ref="Z2001:AB2001"/>
    <mergeCell ref="AC2001:AE2001"/>
    <mergeCell ref="AF2001:AI2001"/>
    <mergeCell ref="AJ2001:AM2001"/>
    <mergeCell ref="AN2001:AQ2001"/>
    <mergeCell ref="AS2001:AW2001"/>
    <mergeCell ref="B2002:Q2002"/>
    <mergeCell ref="R2002:T2002"/>
    <mergeCell ref="U2002:V2002"/>
    <mergeCell ref="W2002:Y2002"/>
    <mergeCell ref="Z2002:AB2002"/>
    <mergeCell ref="AC2002:AE2002"/>
    <mergeCell ref="AF2002:AI2002"/>
    <mergeCell ref="AJ2002:AM2002"/>
    <mergeCell ref="AN2002:AQ2002"/>
    <mergeCell ref="AS2002:AW2002"/>
    <mergeCell ref="B1999:Q1999"/>
    <mergeCell ref="R1999:T1999"/>
    <mergeCell ref="U1999:V1999"/>
    <mergeCell ref="W1999:Y1999"/>
    <mergeCell ref="Z1999:AB1999"/>
    <mergeCell ref="AC1999:AE1999"/>
    <mergeCell ref="AF1999:AI1999"/>
    <mergeCell ref="AJ1999:AM1999"/>
    <mergeCell ref="AN1999:AQ1999"/>
    <mergeCell ref="AS1999:AW1999"/>
    <mergeCell ref="B2000:Q2000"/>
    <mergeCell ref="R2000:T2000"/>
    <mergeCell ref="U2000:V2000"/>
    <mergeCell ref="W2000:Y2000"/>
    <mergeCell ref="Z2000:AB2000"/>
    <mergeCell ref="AC2000:AE2000"/>
    <mergeCell ref="AF2000:AI2000"/>
    <mergeCell ref="AJ2000:AM2000"/>
    <mergeCell ref="AN2000:AQ2000"/>
    <mergeCell ref="AS2000:AW2000"/>
    <mergeCell ref="B1997:Q1997"/>
    <mergeCell ref="R1997:T1997"/>
    <mergeCell ref="U1997:V1997"/>
    <mergeCell ref="W1997:Y1997"/>
    <mergeCell ref="Z1997:AB1997"/>
    <mergeCell ref="AC1997:AE1997"/>
    <mergeCell ref="AF1997:AI1997"/>
    <mergeCell ref="AJ1997:AM1997"/>
    <mergeCell ref="AN1997:AQ1997"/>
    <mergeCell ref="AS1997:AW1997"/>
    <mergeCell ref="B1998:Q1998"/>
    <mergeCell ref="R1998:T1998"/>
    <mergeCell ref="U1998:V1998"/>
    <mergeCell ref="W1998:Y1998"/>
    <mergeCell ref="Z1998:AB1998"/>
    <mergeCell ref="AC1998:AE1998"/>
    <mergeCell ref="AF1998:AI1998"/>
    <mergeCell ref="AJ1998:AM1998"/>
    <mergeCell ref="AN1998:AQ1998"/>
    <mergeCell ref="AS1998:AW1998"/>
    <mergeCell ref="B1995:Q1995"/>
    <mergeCell ref="R1995:T1995"/>
    <mergeCell ref="U1995:V1995"/>
    <mergeCell ref="W1995:Y1995"/>
    <mergeCell ref="Z1995:AB1995"/>
    <mergeCell ref="AC1995:AE1995"/>
    <mergeCell ref="AF1995:AI1995"/>
    <mergeCell ref="AJ1995:AM1995"/>
    <mergeCell ref="AN1995:AQ1995"/>
    <mergeCell ref="AS1995:AW1995"/>
    <mergeCell ref="B1996:Q1996"/>
    <mergeCell ref="R1996:T1996"/>
    <mergeCell ref="U1996:V1996"/>
    <mergeCell ref="W1996:Y1996"/>
    <mergeCell ref="Z1996:AB1996"/>
    <mergeCell ref="AC1996:AE1996"/>
    <mergeCell ref="AF1996:AI1996"/>
    <mergeCell ref="AJ1996:AM1996"/>
    <mergeCell ref="AN1996:AQ1996"/>
    <mergeCell ref="AS1996:AW1996"/>
    <mergeCell ref="B1993:Q1993"/>
    <mergeCell ref="R1993:T1993"/>
    <mergeCell ref="U1993:V1993"/>
    <mergeCell ref="W1993:Y1993"/>
    <mergeCell ref="Z1993:AB1993"/>
    <mergeCell ref="AC1993:AE1993"/>
    <mergeCell ref="AF1993:AI1993"/>
    <mergeCell ref="AJ1993:AM1993"/>
    <mergeCell ref="AN1993:AQ1993"/>
    <mergeCell ref="AS1993:AW1993"/>
    <mergeCell ref="B1994:Q1994"/>
    <mergeCell ref="R1994:T1994"/>
    <mergeCell ref="U1994:V1994"/>
    <mergeCell ref="W1994:Y1994"/>
    <mergeCell ref="Z1994:AB1994"/>
    <mergeCell ref="AC1994:AE1994"/>
    <mergeCell ref="AF1994:AI1994"/>
    <mergeCell ref="AJ1994:AM1994"/>
    <mergeCell ref="AN1994:AQ1994"/>
    <mergeCell ref="AS1994:AW1994"/>
    <mergeCell ref="B1987:Q1987"/>
    <mergeCell ref="R1987:T1987"/>
    <mergeCell ref="U1987:V1987"/>
    <mergeCell ref="W1987:Y1987"/>
    <mergeCell ref="Z1987:AB1987"/>
    <mergeCell ref="AC1987:AE1987"/>
    <mergeCell ref="AF1987:AI1987"/>
    <mergeCell ref="AJ1987:AM1987"/>
    <mergeCell ref="AN1987:AQ1987"/>
    <mergeCell ref="AS1987:AW1987"/>
    <mergeCell ref="AF1989:AI1989"/>
    <mergeCell ref="AJ1989:AM1989"/>
    <mergeCell ref="AN1989:AQ1989"/>
    <mergeCell ref="AS1989:AW1989"/>
    <mergeCell ref="B1992:Q1992"/>
    <mergeCell ref="R1992:T1992"/>
    <mergeCell ref="U1992:V1992"/>
    <mergeCell ref="W1992:Y1992"/>
    <mergeCell ref="Z1992:AB1992"/>
    <mergeCell ref="AC1992:AE1992"/>
    <mergeCell ref="AF1992:AI1992"/>
    <mergeCell ref="AJ1992:AM1992"/>
    <mergeCell ref="AN1992:AQ1992"/>
    <mergeCell ref="AS1992:AW1992"/>
    <mergeCell ref="B1985:Q1985"/>
    <mergeCell ref="R1985:T1985"/>
    <mergeCell ref="U1985:V1985"/>
    <mergeCell ref="W1985:Y1985"/>
    <mergeCell ref="Z1985:AB1985"/>
    <mergeCell ref="AC1985:AE1985"/>
    <mergeCell ref="AF1985:AI1985"/>
    <mergeCell ref="AJ1985:AM1985"/>
    <mergeCell ref="AN1985:AQ1985"/>
    <mergeCell ref="AS1985:AW1985"/>
    <mergeCell ref="B1986:Q1986"/>
    <mergeCell ref="R1986:T1986"/>
    <mergeCell ref="U1986:V1986"/>
    <mergeCell ref="W1986:Y1986"/>
    <mergeCell ref="Z1986:AB1986"/>
    <mergeCell ref="AC1986:AE1986"/>
    <mergeCell ref="AF1986:AI1986"/>
    <mergeCell ref="AJ1986:AM1986"/>
    <mergeCell ref="AN1986:AQ1986"/>
    <mergeCell ref="AS1986:AW1986"/>
    <mergeCell ref="B1983:Q1983"/>
    <mergeCell ref="R1983:T1983"/>
    <mergeCell ref="U1983:V1983"/>
    <mergeCell ref="W1983:Y1983"/>
    <mergeCell ref="Z1983:AB1983"/>
    <mergeCell ref="AC1983:AE1983"/>
    <mergeCell ref="AF1983:AI1983"/>
    <mergeCell ref="AJ1983:AM1983"/>
    <mergeCell ref="AN1983:AQ1983"/>
    <mergeCell ref="AS1983:AW1983"/>
    <mergeCell ref="B1984:Q1984"/>
    <mergeCell ref="R1984:T1984"/>
    <mergeCell ref="U1984:V1984"/>
    <mergeCell ref="W1984:Y1984"/>
    <mergeCell ref="Z1984:AB1984"/>
    <mergeCell ref="AC1984:AE1984"/>
    <mergeCell ref="AF1984:AI1984"/>
    <mergeCell ref="AJ1984:AM1984"/>
    <mergeCell ref="AN1984:AQ1984"/>
    <mergeCell ref="AS1984:AW1984"/>
    <mergeCell ref="B1981:Q1981"/>
    <mergeCell ref="R1981:T1981"/>
    <mergeCell ref="U1981:V1981"/>
    <mergeCell ref="W1981:Y1981"/>
    <mergeCell ref="Z1981:AB1981"/>
    <mergeCell ref="AC1981:AE1981"/>
    <mergeCell ref="AF1981:AI1981"/>
    <mergeCell ref="AJ1981:AM1981"/>
    <mergeCell ref="AN1981:AQ1981"/>
    <mergeCell ref="AS1981:AW1981"/>
    <mergeCell ref="B1982:Q1982"/>
    <mergeCell ref="R1982:T1982"/>
    <mergeCell ref="U1982:V1982"/>
    <mergeCell ref="W1982:Y1982"/>
    <mergeCell ref="Z1982:AB1982"/>
    <mergeCell ref="AC1982:AE1982"/>
    <mergeCell ref="AF1982:AI1982"/>
    <mergeCell ref="AJ1982:AM1982"/>
    <mergeCell ref="AN1982:AQ1982"/>
    <mergeCell ref="AS1982:AW1982"/>
    <mergeCell ref="B1979:Q1979"/>
    <mergeCell ref="R1979:T1979"/>
    <mergeCell ref="U1979:V1979"/>
    <mergeCell ref="W1979:Y1979"/>
    <mergeCell ref="Z1979:AB1979"/>
    <mergeCell ref="AC1979:AE1979"/>
    <mergeCell ref="AF1979:AI1979"/>
    <mergeCell ref="AJ1979:AM1979"/>
    <mergeCell ref="AN1979:AQ1979"/>
    <mergeCell ref="AS1979:AW1979"/>
    <mergeCell ref="B1980:Q1980"/>
    <mergeCell ref="R1980:T1980"/>
    <mergeCell ref="U1980:V1980"/>
    <mergeCell ref="W1980:Y1980"/>
    <mergeCell ref="Z1980:AB1980"/>
    <mergeCell ref="AC1980:AE1980"/>
    <mergeCell ref="AF1980:AI1980"/>
    <mergeCell ref="AJ1980:AM1980"/>
    <mergeCell ref="AN1980:AQ1980"/>
    <mergeCell ref="AS1980:AW1980"/>
    <mergeCell ref="B1977:Q1977"/>
    <mergeCell ref="R1977:T1977"/>
    <mergeCell ref="U1977:V1977"/>
    <mergeCell ref="W1977:Y1977"/>
    <mergeCell ref="Z1977:AB1977"/>
    <mergeCell ref="AC1977:AE1977"/>
    <mergeCell ref="AF1977:AI1977"/>
    <mergeCell ref="AJ1977:AM1977"/>
    <mergeCell ref="AN1977:AQ1977"/>
    <mergeCell ref="AS1977:AW1977"/>
    <mergeCell ref="B1978:Q1978"/>
    <mergeCell ref="R1978:T1978"/>
    <mergeCell ref="U1978:V1978"/>
    <mergeCell ref="W1978:Y1978"/>
    <mergeCell ref="Z1978:AB1978"/>
    <mergeCell ref="AC1978:AE1978"/>
    <mergeCell ref="AF1978:AI1978"/>
    <mergeCell ref="AJ1978:AM1978"/>
    <mergeCell ref="AN1978:AQ1978"/>
    <mergeCell ref="AS1978:AW1978"/>
    <mergeCell ref="B1975:Q1975"/>
    <mergeCell ref="R1975:T1975"/>
    <mergeCell ref="U1975:V1975"/>
    <mergeCell ref="W1975:Y1975"/>
    <mergeCell ref="Z1975:AB1975"/>
    <mergeCell ref="AC1975:AE1975"/>
    <mergeCell ref="AF1975:AI1975"/>
    <mergeCell ref="AJ1975:AM1975"/>
    <mergeCell ref="AN1975:AQ1975"/>
    <mergeCell ref="AS1975:AW1975"/>
    <mergeCell ref="B1976:Q1976"/>
    <mergeCell ref="R1976:T1976"/>
    <mergeCell ref="U1976:V1976"/>
    <mergeCell ref="W1976:Y1976"/>
    <mergeCell ref="Z1976:AB1976"/>
    <mergeCell ref="AC1976:AE1976"/>
    <mergeCell ref="AF1976:AI1976"/>
    <mergeCell ref="AJ1976:AM1976"/>
    <mergeCell ref="AN1976:AQ1976"/>
    <mergeCell ref="AS1976:AW1976"/>
    <mergeCell ref="B1973:Q1973"/>
    <mergeCell ref="R1973:T1973"/>
    <mergeCell ref="U1973:V1973"/>
    <mergeCell ref="W1973:Y1973"/>
    <mergeCell ref="Z1973:AB1973"/>
    <mergeCell ref="AC1973:AE1973"/>
    <mergeCell ref="AF1973:AI1973"/>
    <mergeCell ref="AJ1973:AM1973"/>
    <mergeCell ref="AN1973:AQ1973"/>
    <mergeCell ref="AS1973:AW1973"/>
    <mergeCell ref="B1974:Q1974"/>
    <mergeCell ref="R1974:T1974"/>
    <mergeCell ref="U1974:V1974"/>
    <mergeCell ref="W1974:Y1974"/>
    <mergeCell ref="Z1974:AB1974"/>
    <mergeCell ref="AC1974:AE1974"/>
    <mergeCell ref="AF1974:AI1974"/>
    <mergeCell ref="AJ1974:AM1974"/>
    <mergeCell ref="AN1974:AQ1974"/>
    <mergeCell ref="AS1974:AW1974"/>
    <mergeCell ref="B1971:Q1971"/>
    <mergeCell ref="R1971:T1971"/>
    <mergeCell ref="U1971:V1971"/>
    <mergeCell ref="W1971:Y1971"/>
    <mergeCell ref="Z1971:AB1971"/>
    <mergeCell ref="AC1971:AE1971"/>
    <mergeCell ref="AF1971:AI1971"/>
    <mergeCell ref="AJ1971:AM1971"/>
    <mergeCell ref="AN1971:AQ1971"/>
    <mergeCell ref="AS1971:AW1971"/>
    <mergeCell ref="B1972:Q1972"/>
    <mergeCell ref="R1972:T1972"/>
    <mergeCell ref="U1972:V1972"/>
    <mergeCell ref="W1972:Y1972"/>
    <mergeCell ref="Z1972:AB1972"/>
    <mergeCell ref="AC1972:AE1972"/>
    <mergeCell ref="AF1972:AI1972"/>
    <mergeCell ref="AJ1972:AM1972"/>
    <mergeCell ref="AN1972:AQ1972"/>
    <mergeCell ref="AS1972:AW1972"/>
    <mergeCell ref="B1969:Q1969"/>
    <mergeCell ref="R1969:T1969"/>
    <mergeCell ref="U1969:V1969"/>
    <mergeCell ref="W1969:Y1969"/>
    <mergeCell ref="Z1969:AB1969"/>
    <mergeCell ref="AC1969:AE1969"/>
    <mergeCell ref="AF1969:AI1969"/>
    <mergeCell ref="AJ1969:AM1969"/>
    <mergeCell ref="AN1969:AQ1969"/>
    <mergeCell ref="AS1969:AW1969"/>
    <mergeCell ref="B1970:Q1970"/>
    <mergeCell ref="R1970:T1970"/>
    <mergeCell ref="U1970:V1970"/>
    <mergeCell ref="W1970:Y1970"/>
    <mergeCell ref="Z1970:AB1970"/>
    <mergeCell ref="AC1970:AE1970"/>
    <mergeCell ref="AF1970:AI1970"/>
    <mergeCell ref="AJ1970:AM1970"/>
    <mergeCell ref="AN1970:AQ1970"/>
    <mergeCell ref="AS1970:AW1970"/>
    <mergeCell ref="B1967:Q1967"/>
    <mergeCell ref="R1967:T1967"/>
    <mergeCell ref="U1967:V1967"/>
    <mergeCell ref="W1967:Y1967"/>
    <mergeCell ref="Z1967:AB1967"/>
    <mergeCell ref="AC1967:AE1967"/>
    <mergeCell ref="AF1967:AI1967"/>
    <mergeCell ref="AJ1967:AM1967"/>
    <mergeCell ref="AN1967:AQ1967"/>
    <mergeCell ref="AS1967:AW1967"/>
    <mergeCell ref="B1968:Q1968"/>
    <mergeCell ref="R1968:T1968"/>
    <mergeCell ref="U1968:V1968"/>
    <mergeCell ref="W1968:Y1968"/>
    <mergeCell ref="Z1968:AB1968"/>
    <mergeCell ref="AC1968:AE1968"/>
    <mergeCell ref="AF1968:AI1968"/>
    <mergeCell ref="AJ1968:AM1968"/>
    <mergeCell ref="AN1968:AQ1968"/>
    <mergeCell ref="AS1968:AW1968"/>
    <mergeCell ref="B1965:Q1965"/>
    <mergeCell ref="R1965:T1965"/>
    <mergeCell ref="U1965:V1965"/>
    <mergeCell ref="W1965:Y1965"/>
    <mergeCell ref="Z1965:AB1965"/>
    <mergeCell ref="AC1965:AE1965"/>
    <mergeCell ref="AF1965:AI1965"/>
    <mergeCell ref="AJ1965:AM1965"/>
    <mergeCell ref="AN1965:AQ1965"/>
    <mergeCell ref="AS1965:AW1965"/>
    <mergeCell ref="B1966:Q1966"/>
    <mergeCell ref="R1966:T1966"/>
    <mergeCell ref="U1966:V1966"/>
    <mergeCell ref="W1966:Y1966"/>
    <mergeCell ref="Z1966:AB1966"/>
    <mergeCell ref="AC1966:AE1966"/>
    <mergeCell ref="AF1966:AI1966"/>
    <mergeCell ref="AJ1966:AM1966"/>
    <mergeCell ref="AN1966:AQ1966"/>
    <mergeCell ref="AS1966:AW1966"/>
    <mergeCell ref="B1963:Q1963"/>
    <mergeCell ref="R1963:T1963"/>
    <mergeCell ref="U1963:V1963"/>
    <mergeCell ref="W1963:Y1963"/>
    <mergeCell ref="Z1963:AB1963"/>
    <mergeCell ref="AC1963:AE1963"/>
    <mergeCell ref="AF1963:AI1963"/>
    <mergeCell ref="AJ1963:AM1963"/>
    <mergeCell ref="AN1963:AQ1963"/>
    <mergeCell ref="AS1963:AW1963"/>
    <mergeCell ref="B1964:Q1964"/>
    <mergeCell ref="R1964:T1964"/>
    <mergeCell ref="U1964:V1964"/>
    <mergeCell ref="W1964:Y1964"/>
    <mergeCell ref="Z1964:AB1964"/>
    <mergeCell ref="AC1964:AE1964"/>
    <mergeCell ref="AF1964:AI1964"/>
    <mergeCell ref="AJ1964:AM1964"/>
    <mergeCell ref="AN1964:AQ1964"/>
    <mergeCell ref="AS1964:AW1964"/>
    <mergeCell ref="B1961:Q1961"/>
    <mergeCell ref="R1961:T1961"/>
    <mergeCell ref="U1961:V1961"/>
    <mergeCell ref="W1961:Y1961"/>
    <mergeCell ref="Z1961:AB1961"/>
    <mergeCell ref="AC1961:AE1961"/>
    <mergeCell ref="AF1961:AI1961"/>
    <mergeCell ref="AJ1961:AM1961"/>
    <mergeCell ref="AN1961:AQ1961"/>
    <mergeCell ref="AS1961:AW1961"/>
    <mergeCell ref="B1962:Q1962"/>
    <mergeCell ref="R1962:T1962"/>
    <mergeCell ref="U1962:V1962"/>
    <mergeCell ref="W1962:Y1962"/>
    <mergeCell ref="Z1962:AB1962"/>
    <mergeCell ref="AC1962:AE1962"/>
    <mergeCell ref="AF1962:AI1962"/>
    <mergeCell ref="AJ1962:AM1962"/>
    <mergeCell ref="AN1962:AQ1962"/>
    <mergeCell ref="AS1962:AW1962"/>
    <mergeCell ref="B1959:Q1959"/>
    <mergeCell ref="R1959:T1959"/>
    <mergeCell ref="U1959:V1959"/>
    <mergeCell ref="W1959:Y1959"/>
    <mergeCell ref="Z1959:AB1959"/>
    <mergeCell ref="AC1959:AE1959"/>
    <mergeCell ref="AF1959:AI1959"/>
    <mergeCell ref="AJ1959:AM1959"/>
    <mergeCell ref="AN1959:AQ1959"/>
    <mergeCell ref="AS1959:AW1959"/>
    <mergeCell ref="B1960:Q1960"/>
    <mergeCell ref="R1960:T1960"/>
    <mergeCell ref="U1960:V1960"/>
    <mergeCell ref="W1960:Y1960"/>
    <mergeCell ref="Z1960:AB1960"/>
    <mergeCell ref="AC1960:AE1960"/>
    <mergeCell ref="AF1960:AI1960"/>
    <mergeCell ref="AJ1960:AM1960"/>
    <mergeCell ref="AN1960:AQ1960"/>
    <mergeCell ref="AS1960:AW1960"/>
    <mergeCell ref="B1957:Q1957"/>
    <mergeCell ref="R1957:T1957"/>
    <mergeCell ref="U1957:V1957"/>
    <mergeCell ref="W1957:Y1957"/>
    <mergeCell ref="Z1957:AB1957"/>
    <mergeCell ref="AC1957:AE1957"/>
    <mergeCell ref="AF1957:AI1957"/>
    <mergeCell ref="AJ1957:AM1957"/>
    <mergeCell ref="AN1957:AQ1957"/>
    <mergeCell ref="AS1957:AW1957"/>
    <mergeCell ref="B1958:Q1958"/>
    <mergeCell ref="R1958:T1958"/>
    <mergeCell ref="U1958:V1958"/>
    <mergeCell ref="W1958:Y1958"/>
    <mergeCell ref="Z1958:AB1958"/>
    <mergeCell ref="AC1958:AE1958"/>
    <mergeCell ref="AF1958:AI1958"/>
    <mergeCell ref="AJ1958:AM1958"/>
    <mergeCell ref="AN1958:AQ1958"/>
    <mergeCell ref="AS1958:AW1958"/>
    <mergeCell ref="B1955:Q1955"/>
    <mergeCell ref="R1955:T1955"/>
    <mergeCell ref="U1955:V1955"/>
    <mergeCell ref="W1955:Y1955"/>
    <mergeCell ref="Z1955:AB1955"/>
    <mergeCell ref="AC1955:AE1955"/>
    <mergeCell ref="AF1955:AI1955"/>
    <mergeCell ref="AJ1955:AM1955"/>
    <mergeCell ref="AN1955:AQ1955"/>
    <mergeCell ref="AS1955:AW1955"/>
    <mergeCell ref="B1956:Q1956"/>
    <mergeCell ref="R1956:T1956"/>
    <mergeCell ref="U1956:V1956"/>
    <mergeCell ref="W1956:Y1956"/>
    <mergeCell ref="Z1956:AB1956"/>
    <mergeCell ref="AC1956:AE1956"/>
    <mergeCell ref="AF1956:AI1956"/>
    <mergeCell ref="AJ1956:AM1956"/>
    <mergeCell ref="AN1956:AQ1956"/>
    <mergeCell ref="AS1956:AW1956"/>
    <mergeCell ref="B1953:Q1953"/>
    <mergeCell ref="R1953:T1953"/>
    <mergeCell ref="U1953:V1953"/>
    <mergeCell ref="W1953:Y1953"/>
    <mergeCell ref="Z1953:AB1953"/>
    <mergeCell ref="AC1953:AE1953"/>
    <mergeCell ref="AF1953:AI1953"/>
    <mergeCell ref="AJ1953:AM1953"/>
    <mergeCell ref="AN1953:AQ1953"/>
    <mergeCell ref="AS1953:AW1953"/>
    <mergeCell ref="B1954:Q1954"/>
    <mergeCell ref="R1954:T1954"/>
    <mergeCell ref="U1954:V1954"/>
    <mergeCell ref="W1954:Y1954"/>
    <mergeCell ref="Z1954:AB1954"/>
    <mergeCell ref="AC1954:AE1954"/>
    <mergeCell ref="AF1954:AI1954"/>
    <mergeCell ref="AJ1954:AM1954"/>
    <mergeCell ref="AN1954:AQ1954"/>
    <mergeCell ref="AS1954:AW1954"/>
    <mergeCell ref="B1951:Q1951"/>
    <mergeCell ref="R1951:T1951"/>
    <mergeCell ref="U1951:V1951"/>
    <mergeCell ref="W1951:Y1951"/>
    <mergeCell ref="Z1951:AB1951"/>
    <mergeCell ref="AC1951:AE1951"/>
    <mergeCell ref="AF1951:AI1951"/>
    <mergeCell ref="AJ1951:AM1951"/>
    <mergeCell ref="AN1951:AQ1951"/>
    <mergeCell ref="AS1951:AW1951"/>
    <mergeCell ref="B1952:Q1952"/>
    <mergeCell ref="R1952:T1952"/>
    <mergeCell ref="U1952:V1952"/>
    <mergeCell ref="W1952:Y1952"/>
    <mergeCell ref="Z1952:AB1952"/>
    <mergeCell ref="AC1952:AE1952"/>
    <mergeCell ref="AF1952:AI1952"/>
    <mergeCell ref="AJ1952:AM1952"/>
    <mergeCell ref="AN1952:AQ1952"/>
    <mergeCell ref="AS1952:AW1952"/>
    <mergeCell ref="B1949:Q1949"/>
    <mergeCell ref="R1949:T1949"/>
    <mergeCell ref="U1949:V1949"/>
    <mergeCell ref="W1949:Y1949"/>
    <mergeCell ref="Z1949:AB1949"/>
    <mergeCell ref="AC1949:AE1949"/>
    <mergeCell ref="AF1949:AI1949"/>
    <mergeCell ref="AJ1949:AM1949"/>
    <mergeCell ref="AN1949:AQ1949"/>
    <mergeCell ref="AS1949:AW1949"/>
    <mergeCell ref="B1950:Q1950"/>
    <mergeCell ref="R1950:T1950"/>
    <mergeCell ref="U1950:V1950"/>
    <mergeCell ref="W1950:Y1950"/>
    <mergeCell ref="Z1950:AB1950"/>
    <mergeCell ref="AC1950:AE1950"/>
    <mergeCell ref="AF1950:AI1950"/>
    <mergeCell ref="AJ1950:AM1950"/>
    <mergeCell ref="AN1950:AQ1950"/>
    <mergeCell ref="AS1950:AW1950"/>
    <mergeCell ref="AF1944:AI1944"/>
    <mergeCell ref="AJ1944:AM1944"/>
    <mergeCell ref="AN1944:AQ1944"/>
    <mergeCell ref="AS1944:AW1944"/>
    <mergeCell ref="B1947:Q1947"/>
    <mergeCell ref="R1947:T1947"/>
    <mergeCell ref="U1947:V1947"/>
    <mergeCell ref="W1947:Y1947"/>
    <mergeCell ref="Z1947:AB1947"/>
    <mergeCell ref="AC1947:AE1947"/>
    <mergeCell ref="AF1947:AI1947"/>
    <mergeCell ref="AJ1947:AM1947"/>
    <mergeCell ref="AN1947:AQ1947"/>
    <mergeCell ref="AS1947:AW1947"/>
    <mergeCell ref="B1948:Q1948"/>
    <mergeCell ref="R1948:T1948"/>
    <mergeCell ref="U1948:V1948"/>
    <mergeCell ref="W1948:Y1948"/>
    <mergeCell ref="Z1948:AB1948"/>
    <mergeCell ref="AC1948:AE1948"/>
    <mergeCell ref="AF1948:AI1948"/>
    <mergeCell ref="AJ1948:AM1948"/>
    <mergeCell ref="AN1948:AQ1948"/>
    <mergeCell ref="AS1948:AW1948"/>
    <mergeCell ref="B1941:Q1941"/>
    <mergeCell ref="R1941:T1941"/>
    <mergeCell ref="U1941:V1941"/>
    <mergeCell ref="W1941:Y1941"/>
    <mergeCell ref="Z1941:AB1941"/>
    <mergeCell ref="AC1941:AE1941"/>
    <mergeCell ref="AF1941:AI1941"/>
    <mergeCell ref="AJ1941:AM1941"/>
    <mergeCell ref="AN1941:AQ1941"/>
    <mergeCell ref="AS1941:AW1941"/>
    <mergeCell ref="B1942:Q1942"/>
    <mergeCell ref="R1942:T1942"/>
    <mergeCell ref="U1942:V1942"/>
    <mergeCell ref="W1942:Y1942"/>
    <mergeCell ref="Z1942:AB1942"/>
    <mergeCell ref="AC1942:AE1942"/>
    <mergeCell ref="AF1942:AI1942"/>
    <mergeCell ref="AJ1942:AM1942"/>
    <mergeCell ref="AN1942:AQ1942"/>
    <mergeCell ref="AS1942:AW1942"/>
    <mergeCell ref="B1939:Q1939"/>
    <mergeCell ref="R1939:T1939"/>
    <mergeCell ref="U1939:V1939"/>
    <mergeCell ref="W1939:Y1939"/>
    <mergeCell ref="Z1939:AB1939"/>
    <mergeCell ref="AC1939:AE1939"/>
    <mergeCell ref="AF1939:AI1939"/>
    <mergeCell ref="AJ1939:AM1939"/>
    <mergeCell ref="AN1939:AQ1939"/>
    <mergeCell ref="AS1939:AW1939"/>
    <mergeCell ref="B1940:Q1940"/>
    <mergeCell ref="R1940:T1940"/>
    <mergeCell ref="U1940:V1940"/>
    <mergeCell ref="W1940:Y1940"/>
    <mergeCell ref="Z1940:AB1940"/>
    <mergeCell ref="AC1940:AE1940"/>
    <mergeCell ref="AF1940:AI1940"/>
    <mergeCell ref="AJ1940:AM1940"/>
    <mergeCell ref="AN1940:AQ1940"/>
    <mergeCell ref="AS1940:AW1940"/>
    <mergeCell ref="B1937:Q1937"/>
    <mergeCell ref="R1937:T1937"/>
    <mergeCell ref="U1937:V1937"/>
    <mergeCell ref="W1937:Y1937"/>
    <mergeCell ref="Z1937:AB1937"/>
    <mergeCell ref="AC1937:AE1937"/>
    <mergeCell ref="AF1937:AI1937"/>
    <mergeCell ref="AJ1937:AM1937"/>
    <mergeCell ref="AN1937:AQ1937"/>
    <mergeCell ref="AS1937:AW1937"/>
    <mergeCell ref="B1938:Q1938"/>
    <mergeCell ref="R1938:T1938"/>
    <mergeCell ref="U1938:V1938"/>
    <mergeCell ref="W1938:Y1938"/>
    <mergeCell ref="Z1938:AB1938"/>
    <mergeCell ref="AC1938:AE1938"/>
    <mergeCell ref="AF1938:AI1938"/>
    <mergeCell ref="AJ1938:AM1938"/>
    <mergeCell ref="AN1938:AQ1938"/>
    <mergeCell ref="AS1938:AW1938"/>
    <mergeCell ref="B1935:Q1935"/>
    <mergeCell ref="R1935:T1935"/>
    <mergeCell ref="U1935:V1935"/>
    <mergeCell ref="W1935:Y1935"/>
    <mergeCell ref="Z1935:AB1935"/>
    <mergeCell ref="AC1935:AE1935"/>
    <mergeCell ref="AF1935:AI1935"/>
    <mergeCell ref="AJ1935:AM1935"/>
    <mergeCell ref="AN1935:AQ1935"/>
    <mergeCell ref="AS1935:AW1935"/>
    <mergeCell ref="B1936:Q1936"/>
    <mergeCell ref="R1936:T1936"/>
    <mergeCell ref="U1936:V1936"/>
    <mergeCell ref="W1936:Y1936"/>
    <mergeCell ref="Z1936:AB1936"/>
    <mergeCell ref="AC1936:AE1936"/>
    <mergeCell ref="AF1936:AI1936"/>
    <mergeCell ref="AJ1936:AM1936"/>
    <mergeCell ref="AN1936:AQ1936"/>
    <mergeCell ref="AS1936:AW1936"/>
    <mergeCell ref="B1933:Q1933"/>
    <mergeCell ref="R1933:T1933"/>
    <mergeCell ref="U1933:V1933"/>
    <mergeCell ref="W1933:Y1933"/>
    <mergeCell ref="Z1933:AB1933"/>
    <mergeCell ref="AC1933:AE1933"/>
    <mergeCell ref="AF1933:AI1933"/>
    <mergeCell ref="AJ1933:AM1933"/>
    <mergeCell ref="AN1933:AQ1933"/>
    <mergeCell ref="AS1933:AW1933"/>
    <mergeCell ref="B1934:Q1934"/>
    <mergeCell ref="R1934:T1934"/>
    <mergeCell ref="U1934:V1934"/>
    <mergeCell ref="W1934:Y1934"/>
    <mergeCell ref="Z1934:AB1934"/>
    <mergeCell ref="AC1934:AE1934"/>
    <mergeCell ref="AF1934:AI1934"/>
    <mergeCell ref="AJ1934:AM1934"/>
    <mergeCell ref="AN1934:AQ1934"/>
    <mergeCell ref="AS1934:AW1934"/>
    <mergeCell ref="B1931:Q1931"/>
    <mergeCell ref="R1931:T1931"/>
    <mergeCell ref="U1931:V1931"/>
    <mergeCell ref="W1931:Y1931"/>
    <mergeCell ref="Z1931:AB1931"/>
    <mergeCell ref="AC1931:AE1931"/>
    <mergeCell ref="AF1931:AI1931"/>
    <mergeCell ref="AJ1931:AM1931"/>
    <mergeCell ref="AN1931:AQ1931"/>
    <mergeCell ref="AS1931:AW1931"/>
    <mergeCell ref="B1932:Q1932"/>
    <mergeCell ref="R1932:T1932"/>
    <mergeCell ref="U1932:V1932"/>
    <mergeCell ref="W1932:Y1932"/>
    <mergeCell ref="Z1932:AB1932"/>
    <mergeCell ref="AC1932:AE1932"/>
    <mergeCell ref="AF1932:AI1932"/>
    <mergeCell ref="AJ1932:AM1932"/>
    <mergeCell ref="AN1932:AQ1932"/>
    <mergeCell ref="AS1932:AW1932"/>
    <mergeCell ref="B1929:Q1929"/>
    <mergeCell ref="R1929:T1929"/>
    <mergeCell ref="U1929:V1929"/>
    <mergeCell ref="W1929:Y1929"/>
    <mergeCell ref="Z1929:AB1929"/>
    <mergeCell ref="AC1929:AE1929"/>
    <mergeCell ref="AF1929:AI1929"/>
    <mergeCell ref="AJ1929:AM1929"/>
    <mergeCell ref="AN1929:AQ1929"/>
    <mergeCell ref="AS1929:AW1929"/>
    <mergeCell ref="B1930:Q1930"/>
    <mergeCell ref="R1930:T1930"/>
    <mergeCell ref="U1930:V1930"/>
    <mergeCell ref="W1930:Y1930"/>
    <mergeCell ref="Z1930:AB1930"/>
    <mergeCell ref="AC1930:AE1930"/>
    <mergeCell ref="AF1930:AI1930"/>
    <mergeCell ref="AJ1930:AM1930"/>
    <mergeCell ref="AN1930:AQ1930"/>
    <mergeCell ref="AS1930:AW1930"/>
    <mergeCell ref="B1927:Q1927"/>
    <mergeCell ref="R1927:T1927"/>
    <mergeCell ref="U1927:V1927"/>
    <mergeCell ref="W1927:Y1927"/>
    <mergeCell ref="Z1927:AB1927"/>
    <mergeCell ref="AC1927:AE1927"/>
    <mergeCell ref="AF1927:AI1927"/>
    <mergeCell ref="AJ1927:AM1927"/>
    <mergeCell ref="AN1927:AQ1927"/>
    <mergeCell ref="AS1927:AW1927"/>
    <mergeCell ref="B1928:Q1928"/>
    <mergeCell ref="R1928:T1928"/>
    <mergeCell ref="U1928:V1928"/>
    <mergeCell ref="W1928:Y1928"/>
    <mergeCell ref="Z1928:AB1928"/>
    <mergeCell ref="AC1928:AE1928"/>
    <mergeCell ref="AF1928:AI1928"/>
    <mergeCell ref="AJ1928:AM1928"/>
    <mergeCell ref="AN1928:AQ1928"/>
    <mergeCell ref="AS1928:AW1928"/>
    <mergeCell ref="B1925:Q1925"/>
    <mergeCell ref="R1925:T1925"/>
    <mergeCell ref="U1925:V1925"/>
    <mergeCell ref="W1925:Y1925"/>
    <mergeCell ref="Z1925:AB1925"/>
    <mergeCell ref="AC1925:AE1925"/>
    <mergeCell ref="AF1925:AI1925"/>
    <mergeCell ref="AJ1925:AM1925"/>
    <mergeCell ref="AN1925:AQ1925"/>
    <mergeCell ref="AS1925:AW1925"/>
    <mergeCell ref="B1926:Q1926"/>
    <mergeCell ref="R1926:T1926"/>
    <mergeCell ref="U1926:V1926"/>
    <mergeCell ref="W1926:Y1926"/>
    <mergeCell ref="Z1926:AB1926"/>
    <mergeCell ref="AC1926:AE1926"/>
    <mergeCell ref="AF1926:AI1926"/>
    <mergeCell ref="AJ1926:AM1926"/>
    <mergeCell ref="AN1926:AQ1926"/>
    <mergeCell ref="AS1926:AW1926"/>
    <mergeCell ref="B1923:Q1923"/>
    <mergeCell ref="R1923:T1923"/>
    <mergeCell ref="U1923:V1923"/>
    <mergeCell ref="W1923:Y1923"/>
    <mergeCell ref="Z1923:AB1923"/>
    <mergeCell ref="AC1923:AE1923"/>
    <mergeCell ref="AF1923:AI1923"/>
    <mergeCell ref="AJ1923:AM1923"/>
    <mergeCell ref="AN1923:AQ1923"/>
    <mergeCell ref="AS1923:AW1923"/>
    <mergeCell ref="B1924:Q1924"/>
    <mergeCell ref="R1924:T1924"/>
    <mergeCell ref="U1924:V1924"/>
    <mergeCell ref="W1924:Y1924"/>
    <mergeCell ref="Z1924:AB1924"/>
    <mergeCell ref="AC1924:AE1924"/>
    <mergeCell ref="AF1924:AI1924"/>
    <mergeCell ref="AJ1924:AM1924"/>
    <mergeCell ref="AN1924:AQ1924"/>
    <mergeCell ref="AS1924:AW1924"/>
    <mergeCell ref="B1921:Q1921"/>
    <mergeCell ref="R1921:T1921"/>
    <mergeCell ref="U1921:V1921"/>
    <mergeCell ref="W1921:Y1921"/>
    <mergeCell ref="Z1921:AB1921"/>
    <mergeCell ref="AC1921:AE1921"/>
    <mergeCell ref="AF1921:AI1921"/>
    <mergeCell ref="AJ1921:AM1921"/>
    <mergeCell ref="AN1921:AQ1921"/>
    <mergeCell ref="AS1921:AW1921"/>
    <mergeCell ref="B1922:Q1922"/>
    <mergeCell ref="R1922:T1922"/>
    <mergeCell ref="U1922:V1922"/>
    <mergeCell ref="W1922:Y1922"/>
    <mergeCell ref="Z1922:AB1922"/>
    <mergeCell ref="AC1922:AE1922"/>
    <mergeCell ref="AF1922:AI1922"/>
    <mergeCell ref="AJ1922:AM1922"/>
    <mergeCell ref="AN1922:AQ1922"/>
    <mergeCell ref="AS1922:AW1922"/>
    <mergeCell ref="B1919:Q1919"/>
    <mergeCell ref="R1919:T1919"/>
    <mergeCell ref="U1919:V1919"/>
    <mergeCell ref="W1919:Y1919"/>
    <mergeCell ref="Z1919:AB1919"/>
    <mergeCell ref="AC1919:AE1919"/>
    <mergeCell ref="AF1919:AI1919"/>
    <mergeCell ref="AJ1919:AM1919"/>
    <mergeCell ref="AN1919:AQ1919"/>
    <mergeCell ref="AS1919:AW1919"/>
    <mergeCell ref="B1920:Q1920"/>
    <mergeCell ref="R1920:T1920"/>
    <mergeCell ref="U1920:V1920"/>
    <mergeCell ref="W1920:Y1920"/>
    <mergeCell ref="Z1920:AB1920"/>
    <mergeCell ref="AC1920:AE1920"/>
    <mergeCell ref="AF1920:AI1920"/>
    <mergeCell ref="AJ1920:AM1920"/>
    <mergeCell ref="AN1920:AQ1920"/>
    <mergeCell ref="AS1920:AW1920"/>
    <mergeCell ref="B1917:Q1917"/>
    <mergeCell ref="R1917:T1917"/>
    <mergeCell ref="U1917:V1917"/>
    <mergeCell ref="W1917:Y1917"/>
    <mergeCell ref="Z1917:AB1917"/>
    <mergeCell ref="AC1917:AE1917"/>
    <mergeCell ref="AF1917:AI1917"/>
    <mergeCell ref="AJ1917:AM1917"/>
    <mergeCell ref="AN1917:AQ1917"/>
    <mergeCell ref="AS1917:AW1917"/>
    <mergeCell ref="B1918:Q1918"/>
    <mergeCell ref="R1918:T1918"/>
    <mergeCell ref="U1918:V1918"/>
    <mergeCell ref="W1918:Y1918"/>
    <mergeCell ref="Z1918:AB1918"/>
    <mergeCell ref="AC1918:AE1918"/>
    <mergeCell ref="AF1918:AI1918"/>
    <mergeCell ref="AJ1918:AM1918"/>
    <mergeCell ref="AN1918:AQ1918"/>
    <mergeCell ref="AS1918:AW1918"/>
    <mergeCell ref="B1915:Q1915"/>
    <mergeCell ref="R1915:T1915"/>
    <mergeCell ref="U1915:V1915"/>
    <mergeCell ref="W1915:Y1915"/>
    <mergeCell ref="Z1915:AB1915"/>
    <mergeCell ref="AC1915:AE1915"/>
    <mergeCell ref="AF1915:AI1915"/>
    <mergeCell ref="AJ1915:AM1915"/>
    <mergeCell ref="AN1915:AQ1915"/>
    <mergeCell ref="AS1915:AW1915"/>
    <mergeCell ref="B1916:Q1916"/>
    <mergeCell ref="R1916:T1916"/>
    <mergeCell ref="U1916:V1916"/>
    <mergeCell ref="W1916:Y1916"/>
    <mergeCell ref="Z1916:AB1916"/>
    <mergeCell ref="AC1916:AE1916"/>
    <mergeCell ref="AF1916:AI1916"/>
    <mergeCell ref="AJ1916:AM1916"/>
    <mergeCell ref="AN1916:AQ1916"/>
    <mergeCell ref="AS1916:AW1916"/>
    <mergeCell ref="B1913:Q1913"/>
    <mergeCell ref="R1913:T1913"/>
    <mergeCell ref="U1913:V1913"/>
    <mergeCell ref="W1913:Y1913"/>
    <mergeCell ref="Z1913:AB1913"/>
    <mergeCell ref="AC1913:AE1913"/>
    <mergeCell ref="AF1913:AI1913"/>
    <mergeCell ref="AJ1913:AM1913"/>
    <mergeCell ref="AN1913:AQ1913"/>
    <mergeCell ref="AS1913:AW1913"/>
    <mergeCell ref="B1914:Q1914"/>
    <mergeCell ref="R1914:T1914"/>
    <mergeCell ref="U1914:V1914"/>
    <mergeCell ref="W1914:Y1914"/>
    <mergeCell ref="Z1914:AB1914"/>
    <mergeCell ref="AC1914:AE1914"/>
    <mergeCell ref="AF1914:AI1914"/>
    <mergeCell ref="AJ1914:AM1914"/>
    <mergeCell ref="AN1914:AQ1914"/>
    <mergeCell ref="AS1914:AW1914"/>
    <mergeCell ref="B1911:Q1911"/>
    <mergeCell ref="R1911:T1911"/>
    <mergeCell ref="U1911:V1911"/>
    <mergeCell ref="W1911:Y1911"/>
    <mergeCell ref="Z1911:AB1911"/>
    <mergeCell ref="AC1911:AE1911"/>
    <mergeCell ref="AF1911:AI1911"/>
    <mergeCell ref="AJ1911:AM1911"/>
    <mergeCell ref="AN1911:AQ1911"/>
    <mergeCell ref="AS1911:AW1911"/>
    <mergeCell ref="B1912:Q1912"/>
    <mergeCell ref="R1912:T1912"/>
    <mergeCell ref="U1912:V1912"/>
    <mergeCell ref="W1912:Y1912"/>
    <mergeCell ref="Z1912:AB1912"/>
    <mergeCell ref="AC1912:AE1912"/>
    <mergeCell ref="AF1912:AI1912"/>
    <mergeCell ref="AJ1912:AM1912"/>
    <mergeCell ref="AN1912:AQ1912"/>
    <mergeCell ref="AS1912:AW1912"/>
    <mergeCell ref="B1909:Q1909"/>
    <mergeCell ref="R1909:T1909"/>
    <mergeCell ref="U1909:V1909"/>
    <mergeCell ref="W1909:Y1909"/>
    <mergeCell ref="Z1909:AB1909"/>
    <mergeCell ref="AC1909:AE1909"/>
    <mergeCell ref="AF1909:AI1909"/>
    <mergeCell ref="AJ1909:AM1909"/>
    <mergeCell ref="AN1909:AQ1909"/>
    <mergeCell ref="AS1909:AW1909"/>
    <mergeCell ref="B1910:Q1910"/>
    <mergeCell ref="R1910:T1910"/>
    <mergeCell ref="U1910:V1910"/>
    <mergeCell ref="W1910:Y1910"/>
    <mergeCell ref="Z1910:AB1910"/>
    <mergeCell ref="AC1910:AE1910"/>
    <mergeCell ref="AF1910:AI1910"/>
    <mergeCell ref="AJ1910:AM1910"/>
    <mergeCell ref="AN1910:AQ1910"/>
    <mergeCell ref="AS1910:AW1910"/>
    <mergeCell ref="B1907:Q1907"/>
    <mergeCell ref="R1907:T1907"/>
    <mergeCell ref="U1907:V1907"/>
    <mergeCell ref="W1907:Y1907"/>
    <mergeCell ref="Z1907:AB1907"/>
    <mergeCell ref="AC1907:AE1907"/>
    <mergeCell ref="AF1907:AI1907"/>
    <mergeCell ref="AJ1907:AM1907"/>
    <mergeCell ref="AN1907:AQ1907"/>
    <mergeCell ref="AS1907:AW1907"/>
    <mergeCell ref="B1908:Q1908"/>
    <mergeCell ref="R1908:T1908"/>
    <mergeCell ref="U1908:V1908"/>
    <mergeCell ref="W1908:Y1908"/>
    <mergeCell ref="Z1908:AB1908"/>
    <mergeCell ref="AC1908:AE1908"/>
    <mergeCell ref="AF1908:AI1908"/>
    <mergeCell ref="AJ1908:AM1908"/>
    <mergeCell ref="AN1908:AQ1908"/>
    <mergeCell ref="AS1908:AW1908"/>
    <mergeCell ref="B1905:Q1905"/>
    <mergeCell ref="R1905:T1905"/>
    <mergeCell ref="U1905:V1905"/>
    <mergeCell ref="W1905:Y1905"/>
    <mergeCell ref="Z1905:AB1905"/>
    <mergeCell ref="AC1905:AE1905"/>
    <mergeCell ref="AF1905:AI1905"/>
    <mergeCell ref="AJ1905:AM1905"/>
    <mergeCell ref="AN1905:AQ1905"/>
    <mergeCell ref="AS1905:AW1905"/>
    <mergeCell ref="B1906:Q1906"/>
    <mergeCell ref="R1906:T1906"/>
    <mergeCell ref="U1906:V1906"/>
    <mergeCell ref="W1906:Y1906"/>
    <mergeCell ref="Z1906:AB1906"/>
    <mergeCell ref="AC1906:AE1906"/>
    <mergeCell ref="AF1906:AI1906"/>
    <mergeCell ref="AJ1906:AM1906"/>
    <mergeCell ref="AN1906:AQ1906"/>
    <mergeCell ref="AS1906:AW1906"/>
    <mergeCell ref="B1903:Q1903"/>
    <mergeCell ref="R1903:T1903"/>
    <mergeCell ref="U1903:V1903"/>
    <mergeCell ref="W1903:Y1903"/>
    <mergeCell ref="Z1903:AB1903"/>
    <mergeCell ref="AC1903:AE1903"/>
    <mergeCell ref="AF1903:AI1903"/>
    <mergeCell ref="AJ1903:AM1903"/>
    <mergeCell ref="AN1903:AQ1903"/>
    <mergeCell ref="AS1903:AW1903"/>
    <mergeCell ref="B1904:Q1904"/>
    <mergeCell ref="R1904:T1904"/>
    <mergeCell ref="U1904:V1904"/>
    <mergeCell ref="W1904:Y1904"/>
    <mergeCell ref="Z1904:AB1904"/>
    <mergeCell ref="AC1904:AE1904"/>
    <mergeCell ref="AF1904:AI1904"/>
    <mergeCell ref="AJ1904:AM1904"/>
    <mergeCell ref="AN1904:AQ1904"/>
    <mergeCell ref="AS1904:AW1904"/>
    <mergeCell ref="B1897:Q1897"/>
    <mergeCell ref="R1897:T1897"/>
    <mergeCell ref="U1897:V1897"/>
    <mergeCell ref="W1897:Y1897"/>
    <mergeCell ref="Z1897:AB1897"/>
    <mergeCell ref="AC1897:AE1897"/>
    <mergeCell ref="AF1897:AI1897"/>
    <mergeCell ref="AJ1897:AM1897"/>
    <mergeCell ref="AN1897:AQ1897"/>
    <mergeCell ref="AS1897:AW1897"/>
    <mergeCell ref="AF1899:AI1899"/>
    <mergeCell ref="AJ1899:AM1899"/>
    <mergeCell ref="AN1899:AQ1899"/>
    <mergeCell ref="AS1899:AW1899"/>
    <mergeCell ref="B1902:Q1902"/>
    <mergeCell ref="R1902:T1902"/>
    <mergeCell ref="U1902:V1902"/>
    <mergeCell ref="W1902:Y1902"/>
    <mergeCell ref="Z1902:AB1902"/>
    <mergeCell ref="AC1902:AE1902"/>
    <mergeCell ref="AF1902:AI1902"/>
    <mergeCell ref="AJ1902:AM1902"/>
    <mergeCell ref="AN1902:AQ1902"/>
    <mergeCell ref="AS1902:AW1902"/>
    <mergeCell ref="B1895:Q1895"/>
    <mergeCell ref="R1895:T1895"/>
    <mergeCell ref="U1895:V1895"/>
    <mergeCell ref="W1895:Y1895"/>
    <mergeCell ref="Z1895:AB1895"/>
    <mergeCell ref="AC1895:AE1895"/>
    <mergeCell ref="AF1895:AI1895"/>
    <mergeCell ref="AJ1895:AM1895"/>
    <mergeCell ref="AN1895:AQ1895"/>
    <mergeCell ref="AS1895:AW1895"/>
    <mergeCell ref="B1896:Q1896"/>
    <mergeCell ref="R1896:T1896"/>
    <mergeCell ref="U1896:V1896"/>
    <mergeCell ref="W1896:Y1896"/>
    <mergeCell ref="Z1896:AB1896"/>
    <mergeCell ref="AC1896:AE1896"/>
    <mergeCell ref="AF1896:AI1896"/>
    <mergeCell ref="AJ1896:AM1896"/>
    <mergeCell ref="AN1896:AQ1896"/>
    <mergeCell ref="AS1896:AW1896"/>
    <mergeCell ref="B1893:Q1893"/>
    <mergeCell ref="R1893:T1893"/>
    <mergeCell ref="U1893:V1893"/>
    <mergeCell ref="W1893:Y1893"/>
    <mergeCell ref="Z1893:AB1893"/>
    <mergeCell ref="AC1893:AE1893"/>
    <mergeCell ref="AF1893:AI1893"/>
    <mergeCell ref="AJ1893:AM1893"/>
    <mergeCell ref="AN1893:AQ1893"/>
    <mergeCell ref="AS1893:AW1893"/>
    <mergeCell ref="B1894:Q1894"/>
    <mergeCell ref="R1894:T1894"/>
    <mergeCell ref="U1894:V1894"/>
    <mergeCell ref="W1894:Y1894"/>
    <mergeCell ref="Z1894:AB1894"/>
    <mergeCell ref="AC1894:AE1894"/>
    <mergeCell ref="AF1894:AI1894"/>
    <mergeCell ref="AJ1894:AM1894"/>
    <mergeCell ref="AN1894:AQ1894"/>
    <mergeCell ref="AS1894:AW1894"/>
    <mergeCell ref="B1891:Q1891"/>
    <mergeCell ref="R1891:T1891"/>
    <mergeCell ref="U1891:V1891"/>
    <mergeCell ref="W1891:Y1891"/>
    <mergeCell ref="Z1891:AB1891"/>
    <mergeCell ref="AC1891:AE1891"/>
    <mergeCell ref="AF1891:AI1891"/>
    <mergeCell ref="AJ1891:AM1891"/>
    <mergeCell ref="AN1891:AQ1891"/>
    <mergeCell ref="AS1891:AW1891"/>
    <mergeCell ref="B1892:Q1892"/>
    <mergeCell ref="R1892:T1892"/>
    <mergeCell ref="U1892:V1892"/>
    <mergeCell ref="W1892:Y1892"/>
    <mergeCell ref="Z1892:AB1892"/>
    <mergeCell ref="AC1892:AE1892"/>
    <mergeCell ref="AF1892:AI1892"/>
    <mergeCell ref="AJ1892:AM1892"/>
    <mergeCell ref="AN1892:AQ1892"/>
    <mergeCell ref="AS1892:AW1892"/>
    <mergeCell ref="B1889:Q1889"/>
    <mergeCell ref="R1889:T1889"/>
    <mergeCell ref="U1889:V1889"/>
    <mergeCell ref="W1889:Y1889"/>
    <mergeCell ref="Z1889:AB1889"/>
    <mergeCell ref="AC1889:AE1889"/>
    <mergeCell ref="AF1889:AI1889"/>
    <mergeCell ref="AJ1889:AM1889"/>
    <mergeCell ref="AN1889:AQ1889"/>
    <mergeCell ref="AS1889:AW1889"/>
    <mergeCell ref="B1890:Q1890"/>
    <mergeCell ref="R1890:T1890"/>
    <mergeCell ref="U1890:V1890"/>
    <mergeCell ref="W1890:Y1890"/>
    <mergeCell ref="Z1890:AB1890"/>
    <mergeCell ref="AC1890:AE1890"/>
    <mergeCell ref="AF1890:AI1890"/>
    <mergeCell ref="AJ1890:AM1890"/>
    <mergeCell ref="AN1890:AQ1890"/>
    <mergeCell ref="AS1890:AW1890"/>
    <mergeCell ref="B1887:Q1887"/>
    <mergeCell ref="R1887:T1887"/>
    <mergeCell ref="U1887:V1887"/>
    <mergeCell ref="W1887:Y1887"/>
    <mergeCell ref="Z1887:AB1887"/>
    <mergeCell ref="AC1887:AE1887"/>
    <mergeCell ref="AF1887:AI1887"/>
    <mergeCell ref="AJ1887:AM1887"/>
    <mergeCell ref="AN1887:AQ1887"/>
    <mergeCell ref="AS1887:AW1887"/>
    <mergeCell ref="B1888:Q1888"/>
    <mergeCell ref="R1888:T1888"/>
    <mergeCell ref="U1888:V1888"/>
    <mergeCell ref="W1888:Y1888"/>
    <mergeCell ref="Z1888:AB1888"/>
    <mergeCell ref="AC1888:AE1888"/>
    <mergeCell ref="AF1888:AI1888"/>
    <mergeCell ref="AJ1888:AM1888"/>
    <mergeCell ref="AN1888:AQ1888"/>
    <mergeCell ref="AS1888:AW1888"/>
    <mergeCell ref="B1885:Q1885"/>
    <mergeCell ref="R1885:T1885"/>
    <mergeCell ref="U1885:V1885"/>
    <mergeCell ref="W1885:Y1885"/>
    <mergeCell ref="Z1885:AB1885"/>
    <mergeCell ref="AC1885:AE1885"/>
    <mergeCell ref="AF1885:AI1885"/>
    <mergeCell ref="AJ1885:AM1885"/>
    <mergeCell ref="AN1885:AQ1885"/>
    <mergeCell ref="AS1885:AW1885"/>
    <mergeCell ref="B1886:Q1886"/>
    <mergeCell ref="R1886:T1886"/>
    <mergeCell ref="U1886:V1886"/>
    <mergeCell ref="W1886:Y1886"/>
    <mergeCell ref="Z1886:AB1886"/>
    <mergeCell ref="AC1886:AE1886"/>
    <mergeCell ref="AF1886:AI1886"/>
    <mergeCell ref="AJ1886:AM1886"/>
    <mergeCell ref="AN1886:AQ1886"/>
    <mergeCell ref="AS1886:AW1886"/>
    <mergeCell ref="B1883:Q1883"/>
    <mergeCell ref="R1883:T1883"/>
    <mergeCell ref="U1883:V1883"/>
    <mergeCell ref="W1883:Y1883"/>
    <mergeCell ref="Z1883:AB1883"/>
    <mergeCell ref="AC1883:AE1883"/>
    <mergeCell ref="AF1883:AI1883"/>
    <mergeCell ref="AJ1883:AM1883"/>
    <mergeCell ref="AN1883:AQ1883"/>
    <mergeCell ref="AS1883:AW1883"/>
    <mergeCell ref="B1884:Q1884"/>
    <mergeCell ref="R1884:T1884"/>
    <mergeCell ref="U1884:V1884"/>
    <mergeCell ref="W1884:Y1884"/>
    <mergeCell ref="Z1884:AB1884"/>
    <mergeCell ref="AC1884:AE1884"/>
    <mergeCell ref="AF1884:AI1884"/>
    <mergeCell ref="AJ1884:AM1884"/>
    <mergeCell ref="AN1884:AQ1884"/>
    <mergeCell ref="AS1884:AW1884"/>
    <mergeCell ref="B1881:Q1881"/>
    <mergeCell ref="R1881:T1881"/>
    <mergeCell ref="U1881:V1881"/>
    <mergeCell ref="W1881:Y1881"/>
    <mergeCell ref="Z1881:AB1881"/>
    <mergeCell ref="AC1881:AE1881"/>
    <mergeCell ref="AF1881:AI1881"/>
    <mergeCell ref="AJ1881:AM1881"/>
    <mergeCell ref="AN1881:AQ1881"/>
    <mergeCell ref="AS1881:AW1881"/>
    <mergeCell ref="B1882:Q1882"/>
    <mergeCell ref="R1882:T1882"/>
    <mergeCell ref="U1882:V1882"/>
    <mergeCell ref="W1882:Y1882"/>
    <mergeCell ref="Z1882:AB1882"/>
    <mergeCell ref="AC1882:AE1882"/>
    <mergeCell ref="AF1882:AI1882"/>
    <mergeCell ref="AJ1882:AM1882"/>
    <mergeCell ref="AN1882:AQ1882"/>
    <mergeCell ref="AS1882:AW1882"/>
    <mergeCell ref="B1879:Q1879"/>
    <mergeCell ref="R1879:T1879"/>
    <mergeCell ref="U1879:V1879"/>
    <mergeCell ref="W1879:Y1879"/>
    <mergeCell ref="Z1879:AB1879"/>
    <mergeCell ref="AC1879:AE1879"/>
    <mergeCell ref="AF1879:AI1879"/>
    <mergeCell ref="AJ1879:AM1879"/>
    <mergeCell ref="AN1879:AQ1879"/>
    <mergeCell ref="AS1879:AW1879"/>
    <mergeCell ref="B1880:Q1880"/>
    <mergeCell ref="R1880:T1880"/>
    <mergeCell ref="U1880:V1880"/>
    <mergeCell ref="W1880:Y1880"/>
    <mergeCell ref="Z1880:AB1880"/>
    <mergeCell ref="AC1880:AE1880"/>
    <mergeCell ref="AF1880:AI1880"/>
    <mergeCell ref="AJ1880:AM1880"/>
    <mergeCell ref="AN1880:AQ1880"/>
    <mergeCell ref="AS1880:AW1880"/>
    <mergeCell ref="B1877:Q1877"/>
    <mergeCell ref="R1877:T1877"/>
    <mergeCell ref="U1877:V1877"/>
    <mergeCell ref="W1877:Y1877"/>
    <mergeCell ref="Z1877:AB1877"/>
    <mergeCell ref="AC1877:AE1877"/>
    <mergeCell ref="AF1877:AI1877"/>
    <mergeCell ref="AJ1877:AM1877"/>
    <mergeCell ref="AN1877:AQ1877"/>
    <mergeCell ref="AS1877:AW1877"/>
    <mergeCell ref="B1878:Q1878"/>
    <mergeCell ref="R1878:T1878"/>
    <mergeCell ref="U1878:V1878"/>
    <mergeCell ref="W1878:Y1878"/>
    <mergeCell ref="Z1878:AB1878"/>
    <mergeCell ref="AC1878:AE1878"/>
    <mergeCell ref="AF1878:AI1878"/>
    <mergeCell ref="AJ1878:AM1878"/>
    <mergeCell ref="AN1878:AQ1878"/>
    <mergeCell ref="AS1878:AW1878"/>
    <mergeCell ref="B1875:Q1875"/>
    <mergeCell ref="R1875:T1875"/>
    <mergeCell ref="U1875:V1875"/>
    <mergeCell ref="W1875:Y1875"/>
    <mergeCell ref="Z1875:AB1875"/>
    <mergeCell ref="AC1875:AE1875"/>
    <mergeCell ref="AF1875:AI1875"/>
    <mergeCell ref="AJ1875:AM1875"/>
    <mergeCell ref="AN1875:AQ1875"/>
    <mergeCell ref="AS1875:AW1875"/>
    <mergeCell ref="B1876:Q1876"/>
    <mergeCell ref="R1876:T1876"/>
    <mergeCell ref="U1876:V1876"/>
    <mergeCell ref="W1876:Y1876"/>
    <mergeCell ref="Z1876:AB1876"/>
    <mergeCell ref="AC1876:AE1876"/>
    <mergeCell ref="AF1876:AI1876"/>
    <mergeCell ref="AJ1876:AM1876"/>
    <mergeCell ref="AN1876:AQ1876"/>
    <mergeCell ref="AS1876:AW1876"/>
    <mergeCell ref="B1873:Q1873"/>
    <mergeCell ref="R1873:T1873"/>
    <mergeCell ref="U1873:V1873"/>
    <mergeCell ref="W1873:Y1873"/>
    <mergeCell ref="Z1873:AB1873"/>
    <mergeCell ref="AC1873:AE1873"/>
    <mergeCell ref="AF1873:AI1873"/>
    <mergeCell ref="AJ1873:AM1873"/>
    <mergeCell ref="AN1873:AQ1873"/>
    <mergeCell ref="AS1873:AW1873"/>
    <mergeCell ref="B1874:Q1874"/>
    <mergeCell ref="R1874:T1874"/>
    <mergeCell ref="U1874:V1874"/>
    <mergeCell ref="W1874:Y1874"/>
    <mergeCell ref="Z1874:AB1874"/>
    <mergeCell ref="AC1874:AE1874"/>
    <mergeCell ref="AF1874:AI1874"/>
    <mergeCell ref="AJ1874:AM1874"/>
    <mergeCell ref="AN1874:AQ1874"/>
    <mergeCell ref="AS1874:AW1874"/>
    <mergeCell ref="B1871:Q1871"/>
    <mergeCell ref="R1871:T1871"/>
    <mergeCell ref="U1871:V1871"/>
    <mergeCell ref="W1871:Y1871"/>
    <mergeCell ref="Z1871:AB1871"/>
    <mergeCell ref="AC1871:AE1871"/>
    <mergeCell ref="AF1871:AI1871"/>
    <mergeCell ref="AJ1871:AM1871"/>
    <mergeCell ref="AN1871:AQ1871"/>
    <mergeCell ref="AS1871:AW1871"/>
    <mergeCell ref="B1872:Q1872"/>
    <mergeCell ref="R1872:T1872"/>
    <mergeCell ref="U1872:V1872"/>
    <mergeCell ref="W1872:Y1872"/>
    <mergeCell ref="Z1872:AB1872"/>
    <mergeCell ref="AC1872:AE1872"/>
    <mergeCell ref="AF1872:AI1872"/>
    <mergeCell ref="AJ1872:AM1872"/>
    <mergeCell ref="AN1872:AQ1872"/>
    <mergeCell ref="AS1872:AW1872"/>
    <mergeCell ref="B1869:Q1869"/>
    <mergeCell ref="R1869:T1869"/>
    <mergeCell ref="U1869:V1869"/>
    <mergeCell ref="W1869:Y1869"/>
    <mergeCell ref="Z1869:AB1869"/>
    <mergeCell ref="AC1869:AE1869"/>
    <mergeCell ref="AF1869:AI1869"/>
    <mergeCell ref="AJ1869:AM1869"/>
    <mergeCell ref="AN1869:AQ1869"/>
    <mergeCell ref="AS1869:AW1869"/>
    <mergeCell ref="B1870:Q1870"/>
    <mergeCell ref="R1870:T1870"/>
    <mergeCell ref="U1870:V1870"/>
    <mergeCell ref="W1870:Y1870"/>
    <mergeCell ref="Z1870:AB1870"/>
    <mergeCell ref="AC1870:AE1870"/>
    <mergeCell ref="AF1870:AI1870"/>
    <mergeCell ref="AJ1870:AM1870"/>
    <mergeCell ref="AN1870:AQ1870"/>
    <mergeCell ref="AS1870:AW1870"/>
    <mergeCell ref="B1867:Q1867"/>
    <mergeCell ref="R1867:T1867"/>
    <mergeCell ref="U1867:V1867"/>
    <mergeCell ref="W1867:Y1867"/>
    <mergeCell ref="Z1867:AB1867"/>
    <mergeCell ref="AC1867:AE1867"/>
    <mergeCell ref="AF1867:AI1867"/>
    <mergeCell ref="AJ1867:AM1867"/>
    <mergeCell ref="AN1867:AQ1867"/>
    <mergeCell ref="AS1867:AW1867"/>
    <mergeCell ref="B1868:Q1868"/>
    <mergeCell ref="R1868:T1868"/>
    <mergeCell ref="U1868:V1868"/>
    <mergeCell ref="W1868:Y1868"/>
    <mergeCell ref="Z1868:AB1868"/>
    <mergeCell ref="AC1868:AE1868"/>
    <mergeCell ref="AF1868:AI1868"/>
    <mergeCell ref="AJ1868:AM1868"/>
    <mergeCell ref="AN1868:AQ1868"/>
    <mergeCell ref="AS1868:AW1868"/>
    <mergeCell ref="B1865:Q1865"/>
    <mergeCell ref="R1865:T1865"/>
    <mergeCell ref="U1865:V1865"/>
    <mergeCell ref="W1865:Y1865"/>
    <mergeCell ref="Z1865:AB1865"/>
    <mergeCell ref="AC1865:AE1865"/>
    <mergeCell ref="AF1865:AI1865"/>
    <mergeCell ref="AJ1865:AM1865"/>
    <mergeCell ref="AN1865:AQ1865"/>
    <mergeCell ref="AS1865:AW1865"/>
    <mergeCell ref="B1866:Q1866"/>
    <mergeCell ref="R1866:T1866"/>
    <mergeCell ref="U1866:V1866"/>
    <mergeCell ref="W1866:Y1866"/>
    <mergeCell ref="Z1866:AB1866"/>
    <mergeCell ref="AC1866:AE1866"/>
    <mergeCell ref="AF1866:AI1866"/>
    <mergeCell ref="AJ1866:AM1866"/>
    <mergeCell ref="AN1866:AQ1866"/>
    <mergeCell ref="AS1866:AW1866"/>
    <mergeCell ref="B1863:Q1863"/>
    <mergeCell ref="R1863:T1863"/>
    <mergeCell ref="U1863:V1863"/>
    <mergeCell ref="W1863:Y1863"/>
    <mergeCell ref="Z1863:AB1863"/>
    <mergeCell ref="AC1863:AE1863"/>
    <mergeCell ref="AF1863:AI1863"/>
    <mergeCell ref="AJ1863:AM1863"/>
    <mergeCell ref="AN1863:AQ1863"/>
    <mergeCell ref="AS1863:AW1863"/>
    <mergeCell ref="B1864:Q1864"/>
    <mergeCell ref="R1864:T1864"/>
    <mergeCell ref="U1864:V1864"/>
    <mergeCell ref="W1864:Y1864"/>
    <mergeCell ref="Z1864:AB1864"/>
    <mergeCell ref="AC1864:AE1864"/>
    <mergeCell ref="AF1864:AI1864"/>
    <mergeCell ref="AJ1864:AM1864"/>
    <mergeCell ref="AN1864:AQ1864"/>
    <mergeCell ref="AS1864:AW1864"/>
    <mergeCell ref="B1861:Q1861"/>
    <mergeCell ref="R1861:T1861"/>
    <mergeCell ref="U1861:V1861"/>
    <mergeCell ref="W1861:Y1861"/>
    <mergeCell ref="Z1861:AB1861"/>
    <mergeCell ref="AC1861:AE1861"/>
    <mergeCell ref="AF1861:AI1861"/>
    <mergeCell ref="AJ1861:AM1861"/>
    <mergeCell ref="AN1861:AQ1861"/>
    <mergeCell ref="AS1861:AW1861"/>
    <mergeCell ref="B1862:Q1862"/>
    <mergeCell ref="R1862:T1862"/>
    <mergeCell ref="U1862:V1862"/>
    <mergeCell ref="W1862:Y1862"/>
    <mergeCell ref="Z1862:AB1862"/>
    <mergeCell ref="AC1862:AE1862"/>
    <mergeCell ref="AF1862:AI1862"/>
    <mergeCell ref="AJ1862:AM1862"/>
    <mergeCell ref="AN1862:AQ1862"/>
    <mergeCell ref="AS1862:AW1862"/>
    <mergeCell ref="B1859:Q1859"/>
    <mergeCell ref="R1859:T1859"/>
    <mergeCell ref="U1859:V1859"/>
    <mergeCell ref="W1859:Y1859"/>
    <mergeCell ref="Z1859:AB1859"/>
    <mergeCell ref="AC1859:AE1859"/>
    <mergeCell ref="AF1859:AI1859"/>
    <mergeCell ref="AJ1859:AM1859"/>
    <mergeCell ref="AN1859:AQ1859"/>
    <mergeCell ref="AS1859:AW1859"/>
    <mergeCell ref="B1860:Q1860"/>
    <mergeCell ref="R1860:T1860"/>
    <mergeCell ref="U1860:V1860"/>
    <mergeCell ref="W1860:Y1860"/>
    <mergeCell ref="Z1860:AB1860"/>
    <mergeCell ref="AC1860:AE1860"/>
    <mergeCell ref="AF1860:AI1860"/>
    <mergeCell ref="AJ1860:AM1860"/>
    <mergeCell ref="AN1860:AQ1860"/>
    <mergeCell ref="AS1860:AW1860"/>
    <mergeCell ref="AF1853:AI1853"/>
    <mergeCell ref="AJ1853:AM1853"/>
    <mergeCell ref="AN1853:AQ1853"/>
    <mergeCell ref="AS1853:AW1853"/>
    <mergeCell ref="B1857:Q1857"/>
    <mergeCell ref="R1857:T1857"/>
    <mergeCell ref="U1857:V1857"/>
    <mergeCell ref="W1857:Y1857"/>
    <mergeCell ref="Z1857:AB1857"/>
    <mergeCell ref="AC1857:AE1857"/>
    <mergeCell ref="AF1857:AI1857"/>
    <mergeCell ref="AJ1857:AM1857"/>
    <mergeCell ref="AN1857:AQ1857"/>
    <mergeCell ref="AS1857:AW1857"/>
    <mergeCell ref="B1858:Q1858"/>
    <mergeCell ref="R1858:T1858"/>
    <mergeCell ref="U1858:V1858"/>
    <mergeCell ref="W1858:Y1858"/>
    <mergeCell ref="Z1858:AB1858"/>
    <mergeCell ref="AC1858:AE1858"/>
    <mergeCell ref="AF1858:AI1858"/>
    <mergeCell ref="AJ1858:AM1858"/>
    <mergeCell ref="AN1858:AQ1858"/>
    <mergeCell ref="AS1858:AW1858"/>
    <mergeCell ref="B1856:BN1856"/>
    <mergeCell ref="B1850:Q1850"/>
    <mergeCell ref="R1850:T1850"/>
    <mergeCell ref="U1850:V1850"/>
    <mergeCell ref="W1850:Y1850"/>
    <mergeCell ref="Z1850:AB1850"/>
    <mergeCell ref="AC1850:AE1850"/>
    <mergeCell ref="AF1850:AI1850"/>
    <mergeCell ref="AJ1850:AM1850"/>
    <mergeCell ref="AN1850:AQ1850"/>
    <mergeCell ref="AS1850:AW1850"/>
    <mergeCell ref="B1851:Q1851"/>
    <mergeCell ref="R1851:T1851"/>
    <mergeCell ref="U1851:V1851"/>
    <mergeCell ref="W1851:Y1851"/>
    <mergeCell ref="Z1851:AB1851"/>
    <mergeCell ref="AC1851:AE1851"/>
    <mergeCell ref="AF1851:AI1851"/>
    <mergeCell ref="AJ1851:AM1851"/>
    <mergeCell ref="AN1851:AQ1851"/>
    <mergeCell ref="AS1851:AW1851"/>
    <mergeCell ref="B1848:Q1848"/>
    <mergeCell ref="R1848:T1848"/>
    <mergeCell ref="U1848:V1848"/>
    <mergeCell ref="W1848:Y1848"/>
    <mergeCell ref="Z1848:AB1848"/>
    <mergeCell ref="AC1848:AE1848"/>
    <mergeCell ref="AF1848:AI1848"/>
    <mergeCell ref="AJ1848:AM1848"/>
    <mergeCell ref="AN1848:AQ1848"/>
    <mergeCell ref="AS1848:AW1848"/>
    <mergeCell ref="B1849:Q1849"/>
    <mergeCell ref="R1849:T1849"/>
    <mergeCell ref="U1849:V1849"/>
    <mergeCell ref="W1849:Y1849"/>
    <mergeCell ref="Z1849:AB1849"/>
    <mergeCell ref="AC1849:AE1849"/>
    <mergeCell ref="AF1849:AI1849"/>
    <mergeCell ref="AJ1849:AM1849"/>
    <mergeCell ref="AN1849:AQ1849"/>
    <mergeCell ref="AS1849:AW1849"/>
    <mergeCell ref="B1846:Q1846"/>
    <mergeCell ref="R1846:T1846"/>
    <mergeCell ref="U1846:V1846"/>
    <mergeCell ref="W1846:Y1846"/>
    <mergeCell ref="Z1846:AB1846"/>
    <mergeCell ref="AC1846:AE1846"/>
    <mergeCell ref="AF1846:AI1846"/>
    <mergeCell ref="AJ1846:AM1846"/>
    <mergeCell ref="AN1846:AQ1846"/>
    <mergeCell ref="AS1846:AW1846"/>
    <mergeCell ref="B1847:Q1847"/>
    <mergeCell ref="R1847:T1847"/>
    <mergeCell ref="U1847:V1847"/>
    <mergeCell ref="W1847:Y1847"/>
    <mergeCell ref="Z1847:AB1847"/>
    <mergeCell ref="AC1847:AE1847"/>
    <mergeCell ref="AF1847:AI1847"/>
    <mergeCell ref="AJ1847:AM1847"/>
    <mergeCell ref="AN1847:AQ1847"/>
    <mergeCell ref="AS1847:AW1847"/>
    <mergeCell ref="B1844:Q1844"/>
    <mergeCell ref="R1844:T1844"/>
    <mergeCell ref="U1844:V1844"/>
    <mergeCell ref="W1844:Y1844"/>
    <mergeCell ref="Z1844:AB1844"/>
    <mergeCell ref="AC1844:AE1844"/>
    <mergeCell ref="AF1844:AI1844"/>
    <mergeCell ref="AJ1844:AM1844"/>
    <mergeCell ref="AN1844:AQ1844"/>
    <mergeCell ref="AS1844:AW1844"/>
    <mergeCell ref="B1845:Q1845"/>
    <mergeCell ref="R1845:T1845"/>
    <mergeCell ref="U1845:V1845"/>
    <mergeCell ref="W1845:Y1845"/>
    <mergeCell ref="Z1845:AB1845"/>
    <mergeCell ref="AC1845:AE1845"/>
    <mergeCell ref="AF1845:AI1845"/>
    <mergeCell ref="AJ1845:AM1845"/>
    <mergeCell ref="AN1845:AQ1845"/>
    <mergeCell ref="AS1845:AW1845"/>
    <mergeCell ref="B1842:Q1842"/>
    <mergeCell ref="R1842:T1842"/>
    <mergeCell ref="U1842:V1842"/>
    <mergeCell ref="W1842:Y1842"/>
    <mergeCell ref="Z1842:AB1842"/>
    <mergeCell ref="AC1842:AE1842"/>
    <mergeCell ref="AF1842:AI1842"/>
    <mergeCell ref="AJ1842:AM1842"/>
    <mergeCell ref="AN1842:AQ1842"/>
    <mergeCell ref="AS1842:AW1842"/>
    <mergeCell ref="B1843:Q1843"/>
    <mergeCell ref="R1843:T1843"/>
    <mergeCell ref="U1843:V1843"/>
    <mergeCell ref="W1843:Y1843"/>
    <mergeCell ref="Z1843:AB1843"/>
    <mergeCell ref="AC1843:AE1843"/>
    <mergeCell ref="AF1843:AI1843"/>
    <mergeCell ref="AJ1843:AM1843"/>
    <mergeCell ref="AN1843:AQ1843"/>
    <mergeCell ref="AS1843:AW1843"/>
    <mergeCell ref="B1840:Q1840"/>
    <mergeCell ref="R1840:T1840"/>
    <mergeCell ref="U1840:V1840"/>
    <mergeCell ref="W1840:Y1840"/>
    <mergeCell ref="Z1840:AB1840"/>
    <mergeCell ref="AC1840:AE1840"/>
    <mergeCell ref="AF1840:AI1840"/>
    <mergeCell ref="AJ1840:AM1840"/>
    <mergeCell ref="AN1840:AQ1840"/>
    <mergeCell ref="AS1840:AW1840"/>
    <mergeCell ref="B1841:Q1841"/>
    <mergeCell ref="R1841:T1841"/>
    <mergeCell ref="U1841:V1841"/>
    <mergeCell ref="W1841:Y1841"/>
    <mergeCell ref="Z1841:AB1841"/>
    <mergeCell ref="AC1841:AE1841"/>
    <mergeCell ref="AF1841:AI1841"/>
    <mergeCell ref="AJ1841:AM1841"/>
    <mergeCell ref="AN1841:AQ1841"/>
    <mergeCell ref="AS1841:AW1841"/>
    <mergeCell ref="B1838:Q1838"/>
    <mergeCell ref="R1838:T1838"/>
    <mergeCell ref="U1838:V1838"/>
    <mergeCell ref="W1838:Y1838"/>
    <mergeCell ref="Z1838:AB1838"/>
    <mergeCell ref="AC1838:AE1838"/>
    <mergeCell ref="AF1838:AI1838"/>
    <mergeCell ref="AJ1838:AM1838"/>
    <mergeCell ref="AN1838:AQ1838"/>
    <mergeCell ref="AS1838:AW1838"/>
    <mergeCell ref="B1839:Q1839"/>
    <mergeCell ref="R1839:T1839"/>
    <mergeCell ref="U1839:V1839"/>
    <mergeCell ref="W1839:Y1839"/>
    <mergeCell ref="Z1839:AB1839"/>
    <mergeCell ref="AC1839:AE1839"/>
    <mergeCell ref="AF1839:AI1839"/>
    <mergeCell ref="AJ1839:AM1839"/>
    <mergeCell ref="AN1839:AQ1839"/>
    <mergeCell ref="AS1839:AW1839"/>
    <mergeCell ref="B1836:Q1836"/>
    <mergeCell ref="R1836:T1836"/>
    <mergeCell ref="U1836:V1836"/>
    <mergeCell ref="W1836:Y1836"/>
    <mergeCell ref="Z1836:AB1836"/>
    <mergeCell ref="AC1836:AE1836"/>
    <mergeCell ref="AF1836:AI1836"/>
    <mergeCell ref="AJ1836:AM1836"/>
    <mergeCell ref="AN1836:AQ1836"/>
    <mergeCell ref="AS1836:AW1836"/>
    <mergeCell ref="B1837:Q1837"/>
    <mergeCell ref="R1837:T1837"/>
    <mergeCell ref="U1837:V1837"/>
    <mergeCell ref="W1837:Y1837"/>
    <mergeCell ref="Z1837:AB1837"/>
    <mergeCell ref="AC1837:AE1837"/>
    <mergeCell ref="AF1837:AI1837"/>
    <mergeCell ref="AJ1837:AM1837"/>
    <mergeCell ref="AN1837:AQ1837"/>
    <mergeCell ref="AS1837:AW1837"/>
    <mergeCell ref="B1834:Q1834"/>
    <mergeCell ref="R1834:T1834"/>
    <mergeCell ref="U1834:V1834"/>
    <mergeCell ref="W1834:Y1834"/>
    <mergeCell ref="Z1834:AB1834"/>
    <mergeCell ref="AC1834:AE1834"/>
    <mergeCell ref="AF1834:AI1834"/>
    <mergeCell ref="AJ1834:AM1834"/>
    <mergeCell ref="AN1834:AQ1834"/>
    <mergeCell ref="AS1834:AW1834"/>
    <mergeCell ref="B1835:Q1835"/>
    <mergeCell ref="R1835:T1835"/>
    <mergeCell ref="U1835:V1835"/>
    <mergeCell ref="W1835:Y1835"/>
    <mergeCell ref="Z1835:AB1835"/>
    <mergeCell ref="AC1835:AE1835"/>
    <mergeCell ref="AF1835:AI1835"/>
    <mergeCell ref="AJ1835:AM1835"/>
    <mergeCell ref="AN1835:AQ1835"/>
    <mergeCell ref="AS1835:AW1835"/>
    <mergeCell ref="B1832:Q1832"/>
    <mergeCell ref="R1832:T1832"/>
    <mergeCell ref="U1832:V1832"/>
    <mergeCell ref="W1832:Y1832"/>
    <mergeCell ref="Z1832:AB1832"/>
    <mergeCell ref="AC1832:AE1832"/>
    <mergeCell ref="AF1832:AI1832"/>
    <mergeCell ref="AJ1832:AM1832"/>
    <mergeCell ref="AN1832:AQ1832"/>
    <mergeCell ref="AS1832:AW1832"/>
    <mergeCell ref="B1833:Q1833"/>
    <mergeCell ref="R1833:T1833"/>
    <mergeCell ref="U1833:V1833"/>
    <mergeCell ref="W1833:Y1833"/>
    <mergeCell ref="Z1833:AB1833"/>
    <mergeCell ref="AC1833:AE1833"/>
    <mergeCell ref="AF1833:AI1833"/>
    <mergeCell ref="AJ1833:AM1833"/>
    <mergeCell ref="AN1833:AQ1833"/>
    <mergeCell ref="AS1833:AW1833"/>
    <mergeCell ref="B1830:Q1830"/>
    <mergeCell ref="R1830:T1830"/>
    <mergeCell ref="U1830:V1830"/>
    <mergeCell ref="W1830:Y1830"/>
    <mergeCell ref="Z1830:AB1830"/>
    <mergeCell ref="AC1830:AE1830"/>
    <mergeCell ref="AF1830:AI1830"/>
    <mergeCell ref="AJ1830:AM1830"/>
    <mergeCell ref="AN1830:AQ1830"/>
    <mergeCell ref="AS1830:AW1830"/>
    <mergeCell ref="B1831:Q1831"/>
    <mergeCell ref="R1831:T1831"/>
    <mergeCell ref="U1831:V1831"/>
    <mergeCell ref="W1831:Y1831"/>
    <mergeCell ref="Z1831:AB1831"/>
    <mergeCell ref="AC1831:AE1831"/>
    <mergeCell ref="AF1831:AI1831"/>
    <mergeCell ref="AJ1831:AM1831"/>
    <mergeCell ref="AN1831:AQ1831"/>
    <mergeCell ref="AS1831:AW1831"/>
    <mergeCell ref="B1828:Q1828"/>
    <mergeCell ref="R1828:T1828"/>
    <mergeCell ref="U1828:V1828"/>
    <mergeCell ref="W1828:Y1828"/>
    <mergeCell ref="Z1828:AB1828"/>
    <mergeCell ref="AC1828:AE1828"/>
    <mergeCell ref="AF1828:AI1828"/>
    <mergeCell ref="AJ1828:AM1828"/>
    <mergeCell ref="AN1828:AQ1828"/>
    <mergeCell ref="AS1828:AW1828"/>
    <mergeCell ref="B1829:Q1829"/>
    <mergeCell ref="R1829:T1829"/>
    <mergeCell ref="U1829:V1829"/>
    <mergeCell ref="W1829:Y1829"/>
    <mergeCell ref="Z1829:AB1829"/>
    <mergeCell ref="AC1829:AE1829"/>
    <mergeCell ref="AF1829:AI1829"/>
    <mergeCell ref="AJ1829:AM1829"/>
    <mergeCell ref="AN1829:AQ1829"/>
    <mergeCell ref="AS1829:AW1829"/>
    <mergeCell ref="B1826:Q1826"/>
    <mergeCell ref="R1826:T1826"/>
    <mergeCell ref="U1826:V1826"/>
    <mergeCell ref="W1826:Y1826"/>
    <mergeCell ref="Z1826:AB1826"/>
    <mergeCell ref="AC1826:AE1826"/>
    <mergeCell ref="AF1826:AI1826"/>
    <mergeCell ref="AJ1826:AM1826"/>
    <mergeCell ref="AN1826:AQ1826"/>
    <mergeCell ref="AS1826:AW1826"/>
    <mergeCell ref="B1827:Q1827"/>
    <mergeCell ref="R1827:T1827"/>
    <mergeCell ref="U1827:V1827"/>
    <mergeCell ref="W1827:Y1827"/>
    <mergeCell ref="Z1827:AB1827"/>
    <mergeCell ref="AC1827:AE1827"/>
    <mergeCell ref="AF1827:AI1827"/>
    <mergeCell ref="AJ1827:AM1827"/>
    <mergeCell ref="AN1827:AQ1827"/>
    <mergeCell ref="AS1827:AW1827"/>
    <mergeCell ref="B1824:Q1824"/>
    <mergeCell ref="R1824:T1824"/>
    <mergeCell ref="U1824:V1824"/>
    <mergeCell ref="W1824:Y1824"/>
    <mergeCell ref="Z1824:AB1824"/>
    <mergeCell ref="AC1824:AE1824"/>
    <mergeCell ref="AF1824:AI1824"/>
    <mergeCell ref="AJ1824:AM1824"/>
    <mergeCell ref="AN1824:AQ1824"/>
    <mergeCell ref="AS1824:AW1824"/>
    <mergeCell ref="B1825:Q1825"/>
    <mergeCell ref="R1825:T1825"/>
    <mergeCell ref="U1825:V1825"/>
    <mergeCell ref="W1825:Y1825"/>
    <mergeCell ref="Z1825:AB1825"/>
    <mergeCell ref="AC1825:AE1825"/>
    <mergeCell ref="AF1825:AI1825"/>
    <mergeCell ref="AJ1825:AM1825"/>
    <mergeCell ref="AN1825:AQ1825"/>
    <mergeCell ref="AS1825:AW1825"/>
    <mergeCell ref="B1822:Q1822"/>
    <mergeCell ref="R1822:T1822"/>
    <mergeCell ref="U1822:V1822"/>
    <mergeCell ref="W1822:Y1822"/>
    <mergeCell ref="Z1822:AB1822"/>
    <mergeCell ref="AC1822:AE1822"/>
    <mergeCell ref="AF1822:AI1822"/>
    <mergeCell ref="AJ1822:AM1822"/>
    <mergeCell ref="AN1822:AQ1822"/>
    <mergeCell ref="AS1822:AW1822"/>
    <mergeCell ref="B1823:Q1823"/>
    <mergeCell ref="R1823:T1823"/>
    <mergeCell ref="U1823:V1823"/>
    <mergeCell ref="W1823:Y1823"/>
    <mergeCell ref="Z1823:AB1823"/>
    <mergeCell ref="AC1823:AE1823"/>
    <mergeCell ref="AF1823:AI1823"/>
    <mergeCell ref="AJ1823:AM1823"/>
    <mergeCell ref="AN1823:AQ1823"/>
    <mergeCell ref="AS1823:AW1823"/>
    <mergeCell ref="B1820:Q1820"/>
    <mergeCell ref="R1820:T1820"/>
    <mergeCell ref="U1820:V1820"/>
    <mergeCell ref="W1820:Y1820"/>
    <mergeCell ref="Z1820:AB1820"/>
    <mergeCell ref="AC1820:AE1820"/>
    <mergeCell ref="AF1820:AI1820"/>
    <mergeCell ref="AJ1820:AM1820"/>
    <mergeCell ref="AN1820:AQ1820"/>
    <mergeCell ref="AS1820:AW1820"/>
    <mergeCell ref="B1821:Q1821"/>
    <mergeCell ref="R1821:T1821"/>
    <mergeCell ref="U1821:V1821"/>
    <mergeCell ref="W1821:Y1821"/>
    <mergeCell ref="Z1821:AB1821"/>
    <mergeCell ref="AC1821:AE1821"/>
    <mergeCell ref="AF1821:AI1821"/>
    <mergeCell ref="AJ1821:AM1821"/>
    <mergeCell ref="AN1821:AQ1821"/>
    <mergeCell ref="AS1821:AW1821"/>
    <mergeCell ref="B1818:Q1818"/>
    <mergeCell ref="R1818:T1818"/>
    <mergeCell ref="U1818:V1818"/>
    <mergeCell ref="W1818:Y1818"/>
    <mergeCell ref="Z1818:AB1818"/>
    <mergeCell ref="AC1818:AE1818"/>
    <mergeCell ref="AF1818:AI1818"/>
    <mergeCell ref="AJ1818:AM1818"/>
    <mergeCell ref="AN1818:AQ1818"/>
    <mergeCell ref="AS1818:AW1818"/>
    <mergeCell ref="B1819:Q1819"/>
    <mergeCell ref="R1819:T1819"/>
    <mergeCell ref="U1819:V1819"/>
    <mergeCell ref="W1819:Y1819"/>
    <mergeCell ref="Z1819:AB1819"/>
    <mergeCell ref="AC1819:AE1819"/>
    <mergeCell ref="AF1819:AI1819"/>
    <mergeCell ref="AJ1819:AM1819"/>
    <mergeCell ref="AN1819:AQ1819"/>
    <mergeCell ref="AS1819:AW1819"/>
    <mergeCell ref="B1816:Q1816"/>
    <mergeCell ref="R1816:T1816"/>
    <mergeCell ref="U1816:V1816"/>
    <mergeCell ref="W1816:Y1816"/>
    <mergeCell ref="Z1816:AB1816"/>
    <mergeCell ref="AC1816:AE1816"/>
    <mergeCell ref="AF1816:AI1816"/>
    <mergeCell ref="AJ1816:AM1816"/>
    <mergeCell ref="AN1816:AQ1816"/>
    <mergeCell ref="AS1816:AW1816"/>
    <mergeCell ref="B1817:Q1817"/>
    <mergeCell ref="R1817:T1817"/>
    <mergeCell ref="U1817:V1817"/>
    <mergeCell ref="W1817:Y1817"/>
    <mergeCell ref="Z1817:AB1817"/>
    <mergeCell ref="AC1817:AE1817"/>
    <mergeCell ref="AF1817:AI1817"/>
    <mergeCell ref="AJ1817:AM1817"/>
    <mergeCell ref="AN1817:AQ1817"/>
    <mergeCell ref="AS1817:AW1817"/>
    <mergeCell ref="B1814:Q1814"/>
    <mergeCell ref="R1814:T1814"/>
    <mergeCell ref="U1814:V1814"/>
    <mergeCell ref="W1814:Y1814"/>
    <mergeCell ref="Z1814:AB1814"/>
    <mergeCell ref="AC1814:AE1814"/>
    <mergeCell ref="AF1814:AI1814"/>
    <mergeCell ref="AJ1814:AM1814"/>
    <mergeCell ref="AN1814:AQ1814"/>
    <mergeCell ref="AS1814:AW1814"/>
    <mergeCell ref="B1815:Q1815"/>
    <mergeCell ref="R1815:T1815"/>
    <mergeCell ref="U1815:V1815"/>
    <mergeCell ref="W1815:Y1815"/>
    <mergeCell ref="Z1815:AB1815"/>
    <mergeCell ref="AC1815:AE1815"/>
    <mergeCell ref="AF1815:AI1815"/>
    <mergeCell ref="AJ1815:AM1815"/>
    <mergeCell ref="AN1815:AQ1815"/>
    <mergeCell ref="AS1815:AW1815"/>
    <mergeCell ref="B1812:Q1812"/>
    <mergeCell ref="R1812:T1812"/>
    <mergeCell ref="U1812:V1812"/>
    <mergeCell ref="W1812:Y1812"/>
    <mergeCell ref="Z1812:AB1812"/>
    <mergeCell ref="AC1812:AE1812"/>
    <mergeCell ref="AF1812:AI1812"/>
    <mergeCell ref="AJ1812:AM1812"/>
    <mergeCell ref="AN1812:AQ1812"/>
    <mergeCell ref="AS1812:AW1812"/>
    <mergeCell ref="B1813:Q1813"/>
    <mergeCell ref="R1813:T1813"/>
    <mergeCell ref="U1813:V1813"/>
    <mergeCell ref="W1813:Y1813"/>
    <mergeCell ref="Z1813:AB1813"/>
    <mergeCell ref="AC1813:AE1813"/>
    <mergeCell ref="AF1813:AI1813"/>
    <mergeCell ref="AJ1813:AM1813"/>
    <mergeCell ref="AN1813:AQ1813"/>
    <mergeCell ref="AS1813:AW1813"/>
    <mergeCell ref="B1806:Q1806"/>
    <mergeCell ref="R1806:T1806"/>
    <mergeCell ref="U1806:V1806"/>
    <mergeCell ref="W1806:Y1806"/>
    <mergeCell ref="Z1806:AB1806"/>
    <mergeCell ref="AC1806:AE1806"/>
    <mergeCell ref="AF1806:AI1806"/>
    <mergeCell ref="AJ1806:AM1806"/>
    <mergeCell ref="AN1806:AQ1806"/>
    <mergeCell ref="AS1806:AW1806"/>
    <mergeCell ref="AF1808:AI1808"/>
    <mergeCell ref="AJ1808:AM1808"/>
    <mergeCell ref="AN1808:AQ1808"/>
    <mergeCell ref="AS1808:AW1808"/>
    <mergeCell ref="B1811:Q1811"/>
    <mergeCell ref="R1811:T1811"/>
    <mergeCell ref="U1811:V1811"/>
    <mergeCell ref="W1811:Y1811"/>
    <mergeCell ref="Z1811:AB1811"/>
    <mergeCell ref="AC1811:AE1811"/>
    <mergeCell ref="AF1811:AI1811"/>
    <mergeCell ref="AJ1811:AM1811"/>
    <mergeCell ref="AN1811:AQ1811"/>
    <mergeCell ref="AS1811:AW1811"/>
    <mergeCell ref="B1804:Q1804"/>
    <mergeCell ref="R1804:T1804"/>
    <mergeCell ref="U1804:V1804"/>
    <mergeCell ref="W1804:Y1804"/>
    <mergeCell ref="Z1804:AB1804"/>
    <mergeCell ref="AC1804:AE1804"/>
    <mergeCell ref="AF1804:AI1804"/>
    <mergeCell ref="AJ1804:AM1804"/>
    <mergeCell ref="AN1804:AQ1804"/>
    <mergeCell ref="AS1804:AW1804"/>
    <mergeCell ref="B1805:Q1805"/>
    <mergeCell ref="R1805:T1805"/>
    <mergeCell ref="U1805:V1805"/>
    <mergeCell ref="W1805:Y1805"/>
    <mergeCell ref="Z1805:AB1805"/>
    <mergeCell ref="AC1805:AE1805"/>
    <mergeCell ref="AF1805:AI1805"/>
    <mergeCell ref="AJ1805:AM1805"/>
    <mergeCell ref="AN1805:AQ1805"/>
    <mergeCell ref="AS1805:AW1805"/>
    <mergeCell ref="B1802:Q1802"/>
    <mergeCell ref="R1802:T1802"/>
    <mergeCell ref="U1802:V1802"/>
    <mergeCell ref="W1802:Y1802"/>
    <mergeCell ref="Z1802:AB1802"/>
    <mergeCell ref="AC1802:AE1802"/>
    <mergeCell ref="AF1802:AI1802"/>
    <mergeCell ref="AJ1802:AM1802"/>
    <mergeCell ref="AN1802:AQ1802"/>
    <mergeCell ref="AS1802:AW1802"/>
    <mergeCell ref="B1803:Q1803"/>
    <mergeCell ref="R1803:T1803"/>
    <mergeCell ref="U1803:V1803"/>
    <mergeCell ref="W1803:Y1803"/>
    <mergeCell ref="Z1803:AB1803"/>
    <mergeCell ref="AC1803:AE1803"/>
    <mergeCell ref="AF1803:AI1803"/>
    <mergeCell ref="AJ1803:AM1803"/>
    <mergeCell ref="AN1803:AQ1803"/>
    <mergeCell ref="AS1803:AW1803"/>
    <mergeCell ref="B1800:Q1800"/>
    <mergeCell ref="R1800:T1800"/>
    <mergeCell ref="U1800:V1800"/>
    <mergeCell ref="W1800:Y1800"/>
    <mergeCell ref="Z1800:AB1800"/>
    <mergeCell ref="AC1800:AE1800"/>
    <mergeCell ref="AF1800:AI1800"/>
    <mergeCell ref="AJ1800:AM1800"/>
    <mergeCell ref="AN1800:AQ1800"/>
    <mergeCell ref="AS1800:AW1800"/>
    <mergeCell ref="B1801:Q1801"/>
    <mergeCell ref="R1801:T1801"/>
    <mergeCell ref="U1801:V1801"/>
    <mergeCell ref="W1801:Y1801"/>
    <mergeCell ref="Z1801:AB1801"/>
    <mergeCell ref="AC1801:AE1801"/>
    <mergeCell ref="AF1801:AI1801"/>
    <mergeCell ref="AJ1801:AM1801"/>
    <mergeCell ref="AN1801:AQ1801"/>
    <mergeCell ref="AS1801:AW1801"/>
    <mergeCell ref="B1798:Q1798"/>
    <mergeCell ref="R1798:T1798"/>
    <mergeCell ref="U1798:V1798"/>
    <mergeCell ref="W1798:Y1798"/>
    <mergeCell ref="Z1798:AB1798"/>
    <mergeCell ref="AC1798:AE1798"/>
    <mergeCell ref="AF1798:AI1798"/>
    <mergeCell ref="AJ1798:AM1798"/>
    <mergeCell ref="AN1798:AQ1798"/>
    <mergeCell ref="AS1798:AW1798"/>
    <mergeCell ref="B1799:Q1799"/>
    <mergeCell ref="R1799:T1799"/>
    <mergeCell ref="U1799:V1799"/>
    <mergeCell ref="W1799:Y1799"/>
    <mergeCell ref="Z1799:AB1799"/>
    <mergeCell ref="AC1799:AE1799"/>
    <mergeCell ref="AF1799:AI1799"/>
    <mergeCell ref="AJ1799:AM1799"/>
    <mergeCell ref="AN1799:AQ1799"/>
    <mergeCell ref="AS1799:AW1799"/>
    <mergeCell ref="B1796:Q1796"/>
    <mergeCell ref="R1796:T1796"/>
    <mergeCell ref="U1796:V1796"/>
    <mergeCell ref="W1796:Y1796"/>
    <mergeCell ref="Z1796:AB1796"/>
    <mergeCell ref="AC1796:AE1796"/>
    <mergeCell ref="AF1796:AI1796"/>
    <mergeCell ref="AJ1796:AM1796"/>
    <mergeCell ref="AN1796:AQ1796"/>
    <mergeCell ref="AS1796:AW1796"/>
    <mergeCell ref="B1797:Q1797"/>
    <mergeCell ref="R1797:T1797"/>
    <mergeCell ref="U1797:V1797"/>
    <mergeCell ref="W1797:Y1797"/>
    <mergeCell ref="Z1797:AB1797"/>
    <mergeCell ref="AC1797:AE1797"/>
    <mergeCell ref="AF1797:AI1797"/>
    <mergeCell ref="AJ1797:AM1797"/>
    <mergeCell ref="AN1797:AQ1797"/>
    <mergeCell ref="AS1797:AW1797"/>
    <mergeCell ref="B1794:Q1794"/>
    <mergeCell ref="R1794:T1794"/>
    <mergeCell ref="U1794:V1794"/>
    <mergeCell ref="W1794:Y1794"/>
    <mergeCell ref="Z1794:AB1794"/>
    <mergeCell ref="AC1794:AE1794"/>
    <mergeCell ref="AF1794:AI1794"/>
    <mergeCell ref="AJ1794:AM1794"/>
    <mergeCell ref="AN1794:AQ1794"/>
    <mergeCell ref="AS1794:AW1794"/>
    <mergeCell ref="B1795:Q1795"/>
    <mergeCell ref="R1795:T1795"/>
    <mergeCell ref="U1795:V1795"/>
    <mergeCell ref="W1795:Y1795"/>
    <mergeCell ref="Z1795:AB1795"/>
    <mergeCell ref="AC1795:AE1795"/>
    <mergeCell ref="AF1795:AI1795"/>
    <mergeCell ref="AJ1795:AM1795"/>
    <mergeCell ref="AN1795:AQ1795"/>
    <mergeCell ref="AS1795:AW1795"/>
    <mergeCell ref="B1792:Q1792"/>
    <mergeCell ref="R1792:T1792"/>
    <mergeCell ref="U1792:V1792"/>
    <mergeCell ref="W1792:Y1792"/>
    <mergeCell ref="Z1792:AB1792"/>
    <mergeCell ref="AC1792:AE1792"/>
    <mergeCell ref="AF1792:AI1792"/>
    <mergeCell ref="AJ1792:AM1792"/>
    <mergeCell ref="AN1792:AQ1792"/>
    <mergeCell ref="AS1792:AW1792"/>
    <mergeCell ref="B1793:Q1793"/>
    <mergeCell ref="R1793:T1793"/>
    <mergeCell ref="U1793:V1793"/>
    <mergeCell ref="W1793:Y1793"/>
    <mergeCell ref="Z1793:AB1793"/>
    <mergeCell ref="AC1793:AE1793"/>
    <mergeCell ref="AF1793:AI1793"/>
    <mergeCell ref="AJ1793:AM1793"/>
    <mergeCell ref="AN1793:AQ1793"/>
    <mergeCell ref="AS1793:AW1793"/>
    <mergeCell ref="B1790:Q1790"/>
    <mergeCell ref="R1790:T1790"/>
    <mergeCell ref="U1790:V1790"/>
    <mergeCell ref="W1790:Y1790"/>
    <mergeCell ref="Z1790:AB1790"/>
    <mergeCell ref="AC1790:AE1790"/>
    <mergeCell ref="AF1790:AI1790"/>
    <mergeCell ref="AJ1790:AM1790"/>
    <mergeCell ref="AN1790:AQ1790"/>
    <mergeCell ref="AS1790:AW1790"/>
    <mergeCell ref="B1791:Q1791"/>
    <mergeCell ref="R1791:T1791"/>
    <mergeCell ref="U1791:V1791"/>
    <mergeCell ref="W1791:Y1791"/>
    <mergeCell ref="Z1791:AB1791"/>
    <mergeCell ref="AC1791:AE1791"/>
    <mergeCell ref="AF1791:AI1791"/>
    <mergeCell ref="AJ1791:AM1791"/>
    <mergeCell ref="AN1791:AQ1791"/>
    <mergeCell ref="AS1791:AW1791"/>
    <mergeCell ref="B1788:Q1788"/>
    <mergeCell ref="R1788:T1788"/>
    <mergeCell ref="U1788:V1788"/>
    <mergeCell ref="W1788:Y1788"/>
    <mergeCell ref="Z1788:AB1788"/>
    <mergeCell ref="AC1788:AE1788"/>
    <mergeCell ref="AF1788:AI1788"/>
    <mergeCell ref="AJ1788:AM1788"/>
    <mergeCell ref="AN1788:AQ1788"/>
    <mergeCell ref="AS1788:AW1788"/>
    <mergeCell ref="B1789:Q1789"/>
    <mergeCell ref="R1789:T1789"/>
    <mergeCell ref="U1789:V1789"/>
    <mergeCell ref="W1789:Y1789"/>
    <mergeCell ref="Z1789:AB1789"/>
    <mergeCell ref="AC1789:AE1789"/>
    <mergeCell ref="AF1789:AI1789"/>
    <mergeCell ref="AJ1789:AM1789"/>
    <mergeCell ref="AN1789:AQ1789"/>
    <mergeCell ref="AS1789:AW1789"/>
    <mergeCell ref="B1786:Q1786"/>
    <mergeCell ref="R1786:T1786"/>
    <mergeCell ref="U1786:V1786"/>
    <mergeCell ref="W1786:Y1786"/>
    <mergeCell ref="Z1786:AB1786"/>
    <mergeCell ref="AC1786:AE1786"/>
    <mergeCell ref="AF1786:AI1786"/>
    <mergeCell ref="AJ1786:AM1786"/>
    <mergeCell ref="AN1786:AQ1786"/>
    <mergeCell ref="AS1786:AW1786"/>
    <mergeCell ref="B1787:Q1787"/>
    <mergeCell ref="R1787:T1787"/>
    <mergeCell ref="U1787:V1787"/>
    <mergeCell ref="W1787:Y1787"/>
    <mergeCell ref="Z1787:AB1787"/>
    <mergeCell ref="AC1787:AE1787"/>
    <mergeCell ref="AF1787:AI1787"/>
    <mergeCell ref="AJ1787:AM1787"/>
    <mergeCell ref="AN1787:AQ1787"/>
    <mergeCell ref="AS1787:AW1787"/>
    <mergeCell ref="B1784:Q1784"/>
    <mergeCell ref="R1784:T1784"/>
    <mergeCell ref="U1784:V1784"/>
    <mergeCell ref="W1784:Y1784"/>
    <mergeCell ref="Z1784:AB1784"/>
    <mergeCell ref="AC1784:AE1784"/>
    <mergeCell ref="AF1784:AI1784"/>
    <mergeCell ref="AJ1784:AM1784"/>
    <mergeCell ref="AN1784:AQ1784"/>
    <mergeCell ref="AS1784:AW1784"/>
    <mergeCell ref="B1785:Q1785"/>
    <mergeCell ref="R1785:T1785"/>
    <mergeCell ref="U1785:V1785"/>
    <mergeCell ref="W1785:Y1785"/>
    <mergeCell ref="Z1785:AB1785"/>
    <mergeCell ref="AC1785:AE1785"/>
    <mergeCell ref="AF1785:AI1785"/>
    <mergeCell ref="AJ1785:AM1785"/>
    <mergeCell ref="AN1785:AQ1785"/>
    <mergeCell ref="AS1785:AW1785"/>
    <mergeCell ref="B1782:Q1782"/>
    <mergeCell ref="R1782:T1782"/>
    <mergeCell ref="U1782:V1782"/>
    <mergeCell ref="W1782:Y1782"/>
    <mergeCell ref="Z1782:AB1782"/>
    <mergeCell ref="AC1782:AE1782"/>
    <mergeCell ref="AF1782:AI1782"/>
    <mergeCell ref="AJ1782:AM1782"/>
    <mergeCell ref="AN1782:AQ1782"/>
    <mergeCell ref="AS1782:AW1782"/>
    <mergeCell ref="B1783:Q1783"/>
    <mergeCell ref="R1783:T1783"/>
    <mergeCell ref="U1783:V1783"/>
    <mergeCell ref="W1783:Y1783"/>
    <mergeCell ref="Z1783:AB1783"/>
    <mergeCell ref="AC1783:AE1783"/>
    <mergeCell ref="AF1783:AI1783"/>
    <mergeCell ref="AJ1783:AM1783"/>
    <mergeCell ref="AN1783:AQ1783"/>
    <mergeCell ref="AS1783:AW1783"/>
    <mergeCell ref="B1780:Q1780"/>
    <mergeCell ref="R1780:T1780"/>
    <mergeCell ref="U1780:V1780"/>
    <mergeCell ref="W1780:Y1780"/>
    <mergeCell ref="Z1780:AB1780"/>
    <mergeCell ref="AC1780:AE1780"/>
    <mergeCell ref="AF1780:AI1780"/>
    <mergeCell ref="AJ1780:AM1780"/>
    <mergeCell ref="AN1780:AQ1780"/>
    <mergeCell ref="AS1780:AW1780"/>
    <mergeCell ref="B1781:Q1781"/>
    <mergeCell ref="R1781:T1781"/>
    <mergeCell ref="U1781:V1781"/>
    <mergeCell ref="W1781:Y1781"/>
    <mergeCell ref="Z1781:AB1781"/>
    <mergeCell ref="AC1781:AE1781"/>
    <mergeCell ref="AF1781:AI1781"/>
    <mergeCell ref="AJ1781:AM1781"/>
    <mergeCell ref="AN1781:AQ1781"/>
    <mergeCell ref="AS1781:AW1781"/>
    <mergeCell ref="B1778:Q1778"/>
    <mergeCell ref="R1778:T1778"/>
    <mergeCell ref="U1778:V1778"/>
    <mergeCell ref="W1778:Y1778"/>
    <mergeCell ref="Z1778:AB1778"/>
    <mergeCell ref="AC1778:AE1778"/>
    <mergeCell ref="AF1778:AI1778"/>
    <mergeCell ref="AJ1778:AM1778"/>
    <mergeCell ref="AN1778:AQ1778"/>
    <mergeCell ref="AS1778:AW1778"/>
    <mergeCell ref="B1779:Q1779"/>
    <mergeCell ref="R1779:T1779"/>
    <mergeCell ref="U1779:V1779"/>
    <mergeCell ref="W1779:Y1779"/>
    <mergeCell ref="Z1779:AB1779"/>
    <mergeCell ref="AC1779:AE1779"/>
    <mergeCell ref="AF1779:AI1779"/>
    <mergeCell ref="AJ1779:AM1779"/>
    <mergeCell ref="AN1779:AQ1779"/>
    <mergeCell ref="AS1779:AW1779"/>
    <mergeCell ref="B1776:Q1776"/>
    <mergeCell ref="R1776:T1776"/>
    <mergeCell ref="U1776:V1776"/>
    <mergeCell ref="W1776:Y1776"/>
    <mergeCell ref="Z1776:AB1776"/>
    <mergeCell ref="AC1776:AE1776"/>
    <mergeCell ref="AF1776:AI1776"/>
    <mergeCell ref="AJ1776:AM1776"/>
    <mergeCell ref="AN1776:AQ1776"/>
    <mergeCell ref="AS1776:AW1776"/>
    <mergeCell ref="B1777:Q1777"/>
    <mergeCell ref="R1777:T1777"/>
    <mergeCell ref="U1777:V1777"/>
    <mergeCell ref="W1777:Y1777"/>
    <mergeCell ref="Z1777:AB1777"/>
    <mergeCell ref="AC1777:AE1777"/>
    <mergeCell ref="AF1777:AI1777"/>
    <mergeCell ref="AJ1777:AM1777"/>
    <mergeCell ref="AN1777:AQ1777"/>
    <mergeCell ref="AS1777:AW1777"/>
    <mergeCell ref="B1774:Q1774"/>
    <mergeCell ref="R1774:T1774"/>
    <mergeCell ref="U1774:V1774"/>
    <mergeCell ref="W1774:Y1774"/>
    <mergeCell ref="Z1774:AB1774"/>
    <mergeCell ref="AC1774:AE1774"/>
    <mergeCell ref="AF1774:AI1774"/>
    <mergeCell ref="AJ1774:AM1774"/>
    <mergeCell ref="AN1774:AQ1774"/>
    <mergeCell ref="AS1774:AW1774"/>
    <mergeCell ref="B1775:Q1775"/>
    <mergeCell ref="R1775:T1775"/>
    <mergeCell ref="U1775:V1775"/>
    <mergeCell ref="W1775:Y1775"/>
    <mergeCell ref="Z1775:AB1775"/>
    <mergeCell ref="AC1775:AE1775"/>
    <mergeCell ref="AF1775:AI1775"/>
    <mergeCell ref="AJ1775:AM1775"/>
    <mergeCell ref="AN1775:AQ1775"/>
    <mergeCell ref="AS1775:AW1775"/>
    <mergeCell ref="B1772:Q1772"/>
    <mergeCell ref="R1772:T1772"/>
    <mergeCell ref="U1772:V1772"/>
    <mergeCell ref="W1772:Y1772"/>
    <mergeCell ref="Z1772:AB1772"/>
    <mergeCell ref="AC1772:AE1772"/>
    <mergeCell ref="AF1772:AI1772"/>
    <mergeCell ref="AJ1772:AM1772"/>
    <mergeCell ref="AN1772:AQ1772"/>
    <mergeCell ref="AS1772:AW1772"/>
    <mergeCell ref="B1773:Q1773"/>
    <mergeCell ref="R1773:T1773"/>
    <mergeCell ref="U1773:V1773"/>
    <mergeCell ref="W1773:Y1773"/>
    <mergeCell ref="Z1773:AB1773"/>
    <mergeCell ref="AC1773:AE1773"/>
    <mergeCell ref="AF1773:AI1773"/>
    <mergeCell ref="AJ1773:AM1773"/>
    <mergeCell ref="AN1773:AQ1773"/>
    <mergeCell ref="AS1773:AW1773"/>
    <mergeCell ref="B1770:Q1770"/>
    <mergeCell ref="R1770:T1770"/>
    <mergeCell ref="U1770:V1770"/>
    <mergeCell ref="W1770:Y1770"/>
    <mergeCell ref="Z1770:AB1770"/>
    <mergeCell ref="AC1770:AE1770"/>
    <mergeCell ref="AF1770:AI1770"/>
    <mergeCell ref="AJ1770:AM1770"/>
    <mergeCell ref="AN1770:AQ1770"/>
    <mergeCell ref="AS1770:AW1770"/>
    <mergeCell ref="B1771:Q1771"/>
    <mergeCell ref="R1771:T1771"/>
    <mergeCell ref="U1771:V1771"/>
    <mergeCell ref="W1771:Y1771"/>
    <mergeCell ref="Z1771:AB1771"/>
    <mergeCell ref="AC1771:AE1771"/>
    <mergeCell ref="AF1771:AI1771"/>
    <mergeCell ref="AJ1771:AM1771"/>
    <mergeCell ref="AN1771:AQ1771"/>
    <mergeCell ref="AS1771:AW1771"/>
    <mergeCell ref="B1768:Q1768"/>
    <mergeCell ref="R1768:T1768"/>
    <mergeCell ref="U1768:V1768"/>
    <mergeCell ref="W1768:Y1768"/>
    <mergeCell ref="Z1768:AB1768"/>
    <mergeCell ref="AC1768:AE1768"/>
    <mergeCell ref="AF1768:AI1768"/>
    <mergeCell ref="AJ1768:AM1768"/>
    <mergeCell ref="AN1768:AQ1768"/>
    <mergeCell ref="AS1768:AW1768"/>
    <mergeCell ref="B1769:Q1769"/>
    <mergeCell ref="R1769:T1769"/>
    <mergeCell ref="U1769:V1769"/>
    <mergeCell ref="W1769:Y1769"/>
    <mergeCell ref="Z1769:AB1769"/>
    <mergeCell ref="AC1769:AE1769"/>
    <mergeCell ref="AF1769:AI1769"/>
    <mergeCell ref="AJ1769:AM1769"/>
    <mergeCell ref="AN1769:AQ1769"/>
    <mergeCell ref="AS1769:AW1769"/>
    <mergeCell ref="AF1763:AI1763"/>
    <mergeCell ref="AJ1763:AM1763"/>
    <mergeCell ref="AN1763:AQ1763"/>
    <mergeCell ref="AS1763:AW1763"/>
    <mergeCell ref="B1766:Q1766"/>
    <mergeCell ref="R1766:T1766"/>
    <mergeCell ref="U1766:V1766"/>
    <mergeCell ref="W1766:Y1766"/>
    <mergeCell ref="Z1766:AB1766"/>
    <mergeCell ref="AC1766:AE1766"/>
    <mergeCell ref="AF1766:AI1766"/>
    <mergeCell ref="AJ1766:AM1766"/>
    <mergeCell ref="AN1766:AQ1766"/>
    <mergeCell ref="AS1766:AW1766"/>
    <mergeCell ref="B1767:Q1767"/>
    <mergeCell ref="R1767:T1767"/>
    <mergeCell ref="U1767:V1767"/>
    <mergeCell ref="W1767:Y1767"/>
    <mergeCell ref="Z1767:AB1767"/>
    <mergeCell ref="AC1767:AE1767"/>
    <mergeCell ref="AF1767:AI1767"/>
    <mergeCell ref="AJ1767:AM1767"/>
    <mergeCell ref="AN1767:AQ1767"/>
    <mergeCell ref="AS1767:AW1767"/>
    <mergeCell ref="B1760:Q1760"/>
    <mergeCell ref="R1760:T1760"/>
    <mergeCell ref="U1760:V1760"/>
    <mergeCell ref="W1760:Y1760"/>
    <mergeCell ref="Z1760:AB1760"/>
    <mergeCell ref="AC1760:AE1760"/>
    <mergeCell ref="AF1760:AI1760"/>
    <mergeCell ref="AJ1760:AM1760"/>
    <mergeCell ref="AN1760:AQ1760"/>
    <mergeCell ref="AS1760:AW1760"/>
    <mergeCell ref="B1761:Q1761"/>
    <mergeCell ref="R1761:T1761"/>
    <mergeCell ref="U1761:V1761"/>
    <mergeCell ref="W1761:Y1761"/>
    <mergeCell ref="Z1761:AB1761"/>
    <mergeCell ref="AC1761:AE1761"/>
    <mergeCell ref="AF1761:AI1761"/>
    <mergeCell ref="AJ1761:AM1761"/>
    <mergeCell ref="AN1761:AQ1761"/>
    <mergeCell ref="AS1761:AW1761"/>
    <mergeCell ref="B1758:Q1758"/>
    <mergeCell ref="R1758:T1758"/>
    <mergeCell ref="U1758:V1758"/>
    <mergeCell ref="W1758:Y1758"/>
    <mergeCell ref="Z1758:AB1758"/>
    <mergeCell ref="AC1758:AE1758"/>
    <mergeCell ref="AF1758:AI1758"/>
    <mergeCell ref="AJ1758:AM1758"/>
    <mergeCell ref="AN1758:AQ1758"/>
    <mergeCell ref="AS1758:AW1758"/>
    <mergeCell ref="B1759:Q1759"/>
    <mergeCell ref="R1759:T1759"/>
    <mergeCell ref="U1759:V1759"/>
    <mergeCell ref="W1759:Y1759"/>
    <mergeCell ref="Z1759:AB1759"/>
    <mergeCell ref="AC1759:AE1759"/>
    <mergeCell ref="AF1759:AI1759"/>
    <mergeCell ref="AJ1759:AM1759"/>
    <mergeCell ref="AN1759:AQ1759"/>
    <mergeCell ref="AS1759:AW1759"/>
    <mergeCell ref="B1756:Q1756"/>
    <mergeCell ref="R1756:T1756"/>
    <mergeCell ref="U1756:V1756"/>
    <mergeCell ref="W1756:Y1756"/>
    <mergeCell ref="Z1756:AB1756"/>
    <mergeCell ref="AC1756:AE1756"/>
    <mergeCell ref="AF1756:AI1756"/>
    <mergeCell ref="AJ1756:AM1756"/>
    <mergeCell ref="AN1756:AQ1756"/>
    <mergeCell ref="AS1756:AW1756"/>
    <mergeCell ref="B1757:Q1757"/>
    <mergeCell ref="R1757:T1757"/>
    <mergeCell ref="U1757:V1757"/>
    <mergeCell ref="W1757:Y1757"/>
    <mergeCell ref="Z1757:AB1757"/>
    <mergeCell ref="AC1757:AE1757"/>
    <mergeCell ref="AF1757:AI1757"/>
    <mergeCell ref="AJ1757:AM1757"/>
    <mergeCell ref="AN1757:AQ1757"/>
    <mergeCell ref="AS1757:AW1757"/>
    <mergeCell ref="B1754:Q1754"/>
    <mergeCell ref="R1754:T1754"/>
    <mergeCell ref="U1754:V1754"/>
    <mergeCell ref="W1754:Y1754"/>
    <mergeCell ref="Z1754:AB1754"/>
    <mergeCell ref="AC1754:AE1754"/>
    <mergeCell ref="AF1754:AI1754"/>
    <mergeCell ref="AJ1754:AM1754"/>
    <mergeCell ref="AN1754:AQ1754"/>
    <mergeCell ref="AS1754:AW1754"/>
    <mergeCell ref="B1755:Q1755"/>
    <mergeCell ref="R1755:T1755"/>
    <mergeCell ref="U1755:V1755"/>
    <mergeCell ref="W1755:Y1755"/>
    <mergeCell ref="Z1755:AB1755"/>
    <mergeCell ref="AC1755:AE1755"/>
    <mergeCell ref="AF1755:AI1755"/>
    <mergeCell ref="AJ1755:AM1755"/>
    <mergeCell ref="AN1755:AQ1755"/>
    <mergeCell ref="AS1755:AW1755"/>
    <mergeCell ref="B1752:Q1752"/>
    <mergeCell ref="R1752:T1752"/>
    <mergeCell ref="U1752:V1752"/>
    <mergeCell ref="W1752:Y1752"/>
    <mergeCell ref="Z1752:AB1752"/>
    <mergeCell ref="AC1752:AE1752"/>
    <mergeCell ref="AF1752:AI1752"/>
    <mergeCell ref="AJ1752:AM1752"/>
    <mergeCell ref="AN1752:AQ1752"/>
    <mergeCell ref="AS1752:AW1752"/>
    <mergeCell ref="B1753:Q1753"/>
    <mergeCell ref="R1753:T1753"/>
    <mergeCell ref="U1753:V1753"/>
    <mergeCell ref="W1753:Y1753"/>
    <mergeCell ref="Z1753:AB1753"/>
    <mergeCell ref="AC1753:AE1753"/>
    <mergeCell ref="AF1753:AI1753"/>
    <mergeCell ref="AJ1753:AM1753"/>
    <mergeCell ref="AN1753:AQ1753"/>
    <mergeCell ref="AS1753:AW1753"/>
    <mergeCell ref="B1750:Q1750"/>
    <mergeCell ref="R1750:T1750"/>
    <mergeCell ref="U1750:V1750"/>
    <mergeCell ref="W1750:Y1750"/>
    <mergeCell ref="Z1750:AB1750"/>
    <mergeCell ref="AC1750:AE1750"/>
    <mergeCell ref="AF1750:AI1750"/>
    <mergeCell ref="AJ1750:AM1750"/>
    <mergeCell ref="AN1750:AQ1750"/>
    <mergeCell ref="AS1750:AW1750"/>
    <mergeCell ref="B1751:Q1751"/>
    <mergeCell ref="R1751:T1751"/>
    <mergeCell ref="U1751:V1751"/>
    <mergeCell ref="W1751:Y1751"/>
    <mergeCell ref="Z1751:AB1751"/>
    <mergeCell ref="AC1751:AE1751"/>
    <mergeCell ref="AF1751:AI1751"/>
    <mergeCell ref="AJ1751:AM1751"/>
    <mergeCell ref="AN1751:AQ1751"/>
    <mergeCell ref="AS1751:AW1751"/>
    <mergeCell ref="B1748:Q1748"/>
    <mergeCell ref="R1748:T1748"/>
    <mergeCell ref="U1748:V1748"/>
    <mergeCell ref="W1748:Y1748"/>
    <mergeCell ref="Z1748:AB1748"/>
    <mergeCell ref="AC1748:AE1748"/>
    <mergeCell ref="AF1748:AI1748"/>
    <mergeCell ref="AJ1748:AM1748"/>
    <mergeCell ref="AN1748:AQ1748"/>
    <mergeCell ref="AS1748:AW1748"/>
    <mergeCell ref="B1749:Q1749"/>
    <mergeCell ref="R1749:T1749"/>
    <mergeCell ref="U1749:V1749"/>
    <mergeCell ref="W1749:Y1749"/>
    <mergeCell ref="Z1749:AB1749"/>
    <mergeCell ref="AC1749:AE1749"/>
    <mergeCell ref="AF1749:AI1749"/>
    <mergeCell ref="AJ1749:AM1749"/>
    <mergeCell ref="AN1749:AQ1749"/>
    <mergeCell ref="AS1749:AW1749"/>
    <mergeCell ref="B1746:Q1746"/>
    <mergeCell ref="R1746:T1746"/>
    <mergeCell ref="U1746:V1746"/>
    <mergeCell ref="W1746:Y1746"/>
    <mergeCell ref="Z1746:AB1746"/>
    <mergeCell ref="AC1746:AE1746"/>
    <mergeCell ref="AF1746:AI1746"/>
    <mergeCell ref="AJ1746:AM1746"/>
    <mergeCell ref="AN1746:AQ1746"/>
    <mergeCell ref="AS1746:AW1746"/>
    <mergeCell ref="B1747:Q1747"/>
    <mergeCell ref="R1747:T1747"/>
    <mergeCell ref="U1747:V1747"/>
    <mergeCell ref="W1747:Y1747"/>
    <mergeCell ref="Z1747:AB1747"/>
    <mergeCell ref="AC1747:AE1747"/>
    <mergeCell ref="AF1747:AI1747"/>
    <mergeCell ref="AJ1747:AM1747"/>
    <mergeCell ref="AN1747:AQ1747"/>
    <mergeCell ref="AS1747:AW1747"/>
    <mergeCell ref="B1744:Q1744"/>
    <mergeCell ref="R1744:T1744"/>
    <mergeCell ref="U1744:V1744"/>
    <mergeCell ref="W1744:Y1744"/>
    <mergeCell ref="Z1744:AB1744"/>
    <mergeCell ref="AC1744:AE1744"/>
    <mergeCell ref="AF1744:AI1744"/>
    <mergeCell ref="AJ1744:AM1744"/>
    <mergeCell ref="AN1744:AQ1744"/>
    <mergeCell ref="AS1744:AW1744"/>
    <mergeCell ref="B1745:Q1745"/>
    <mergeCell ref="R1745:T1745"/>
    <mergeCell ref="U1745:V1745"/>
    <mergeCell ref="W1745:Y1745"/>
    <mergeCell ref="Z1745:AB1745"/>
    <mergeCell ref="AC1745:AE1745"/>
    <mergeCell ref="AF1745:AI1745"/>
    <mergeCell ref="AJ1745:AM1745"/>
    <mergeCell ref="AN1745:AQ1745"/>
    <mergeCell ref="AS1745:AW1745"/>
    <mergeCell ref="B1742:Q1742"/>
    <mergeCell ref="R1742:T1742"/>
    <mergeCell ref="U1742:V1742"/>
    <mergeCell ref="W1742:Y1742"/>
    <mergeCell ref="Z1742:AB1742"/>
    <mergeCell ref="AC1742:AE1742"/>
    <mergeCell ref="AF1742:AI1742"/>
    <mergeCell ref="AJ1742:AM1742"/>
    <mergeCell ref="AN1742:AQ1742"/>
    <mergeCell ref="AS1742:AW1742"/>
    <mergeCell ref="B1743:Q1743"/>
    <mergeCell ref="R1743:T1743"/>
    <mergeCell ref="U1743:V1743"/>
    <mergeCell ref="W1743:Y1743"/>
    <mergeCell ref="Z1743:AB1743"/>
    <mergeCell ref="AC1743:AE1743"/>
    <mergeCell ref="AF1743:AI1743"/>
    <mergeCell ref="AJ1743:AM1743"/>
    <mergeCell ref="AN1743:AQ1743"/>
    <mergeCell ref="AS1743:AW1743"/>
    <mergeCell ref="B1740:Q1740"/>
    <mergeCell ref="R1740:T1740"/>
    <mergeCell ref="U1740:V1740"/>
    <mergeCell ref="W1740:Y1740"/>
    <mergeCell ref="Z1740:AB1740"/>
    <mergeCell ref="AC1740:AE1740"/>
    <mergeCell ref="AF1740:AI1740"/>
    <mergeCell ref="AJ1740:AM1740"/>
    <mergeCell ref="AN1740:AQ1740"/>
    <mergeCell ref="AS1740:AW1740"/>
    <mergeCell ref="B1741:Q1741"/>
    <mergeCell ref="R1741:T1741"/>
    <mergeCell ref="U1741:V1741"/>
    <mergeCell ref="W1741:Y1741"/>
    <mergeCell ref="Z1741:AB1741"/>
    <mergeCell ref="AC1741:AE1741"/>
    <mergeCell ref="AF1741:AI1741"/>
    <mergeCell ref="AJ1741:AM1741"/>
    <mergeCell ref="AN1741:AQ1741"/>
    <mergeCell ref="AS1741:AW1741"/>
    <mergeCell ref="B1738:Q1738"/>
    <mergeCell ref="R1738:T1738"/>
    <mergeCell ref="U1738:V1738"/>
    <mergeCell ref="W1738:Y1738"/>
    <mergeCell ref="Z1738:AB1738"/>
    <mergeCell ref="AC1738:AE1738"/>
    <mergeCell ref="AF1738:AI1738"/>
    <mergeCell ref="AJ1738:AM1738"/>
    <mergeCell ref="AN1738:AQ1738"/>
    <mergeCell ref="AS1738:AW1738"/>
    <mergeCell ref="B1739:Q1739"/>
    <mergeCell ref="R1739:T1739"/>
    <mergeCell ref="U1739:V1739"/>
    <mergeCell ref="W1739:Y1739"/>
    <mergeCell ref="Z1739:AB1739"/>
    <mergeCell ref="AC1739:AE1739"/>
    <mergeCell ref="AF1739:AI1739"/>
    <mergeCell ref="AJ1739:AM1739"/>
    <mergeCell ref="AN1739:AQ1739"/>
    <mergeCell ref="AS1739:AW1739"/>
    <mergeCell ref="B1736:Q1736"/>
    <mergeCell ref="R1736:T1736"/>
    <mergeCell ref="U1736:V1736"/>
    <mergeCell ref="W1736:Y1736"/>
    <mergeCell ref="Z1736:AB1736"/>
    <mergeCell ref="AC1736:AE1736"/>
    <mergeCell ref="AF1736:AI1736"/>
    <mergeCell ref="AJ1736:AM1736"/>
    <mergeCell ref="AN1736:AQ1736"/>
    <mergeCell ref="AS1736:AW1736"/>
    <mergeCell ref="B1737:Q1737"/>
    <mergeCell ref="R1737:T1737"/>
    <mergeCell ref="U1737:V1737"/>
    <mergeCell ref="W1737:Y1737"/>
    <mergeCell ref="Z1737:AB1737"/>
    <mergeCell ref="AC1737:AE1737"/>
    <mergeCell ref="AF1737:AI1737"/>
    <mergeCell ref="AJ1737:AM1737"/>
    <mergeCell ref="AN1737:AQ1737"/>
    <mergeCell ref="AS1737:AW1737"/>
    <mergeCell ref="B1734:Q1734"/>
    <mergeCell ref="R1734:T1734"/>
    <mergeCell ref="U1734:V1734"/>
    <mergeCell ref="W1734:Y1734"/>
    <mergeCell ref="Z1734:AB1734"/>
    <mergeCell ref="AC1734:AE1734"/>
    <mergeCell ref="AF1734:AI1734"/>
    <mergeCell ref="AJ1734:AM1734"/>
    <mergeCell ref="AN1734:AQ1734"/>
    <mergeCell ref="AS1734:AW1734"/>
    <mergeCell ref="B1735:Q1735"/>
    <mergeCell ref="R1735:T1735"/>
    <mergeCell ref="U1735:V1735"/>
    <mergeCell ref="W1735:Y1735"/>
    <mergeCell ref="Z1735:AB1735"/>
    <mergeCell ref="AC1735:AE1735"/>
    <mergeCell ref="AF1735:AI1735"/>
    <mergeCell ref="AJ1735:AM1735"/>
    <mergeCell ref="AN1735:AQ1735"/>
    <mergeCell ref="AS1735:AW1735"/>
    <mergeCell ref="B1732:Q1732"/>
    <mergeCell ref="R1732:T1732"/>
    <mergeCell ref="U1732:V1732"/>
    <mergeCell ref="W1732:Y1732"/>
    <mergeCell ref="Z1732:AB1732"/>
    <mergeCell ref="AC1732:AE1732"/>
    <mergeCell ref="AF1732:AI1732"/>
    <mergeCell ref="AJ1732:AM1732"/>
    <mergeCell ref="AN1732:AQ1732"/>
    <mergeCell ref="AS1732:AW1732"/>
    <mergeCell ref="B1733:Q1733"/>
    <mergeCell ref="R1733:T1733"/>
    <mergeCell ref="U1733:V1733"/>
    <mergeCell ref="W1733:Y1733"/>
    <mergeCell ref="Z1733:AB1733"/>
    <mergeCell ref="AC1733:AE1733"/>
    <mergeCell ref="AF1733:AI1733"/>
    <mergeCell ref="AJ1733:AM1733"/>
    <mergeCell ref="AN1733:AQ1733"/>
    <mergeCell ref="AS1733:AW1733"/>
    <mergeCell ref="B1730:Q1730"/>
    <mergeCell ref="R1730:T1730"/>
    <mergeCell ref="U1730:V1730"/>
    <mergeCell ref="W1730:Y1730"/>
    <mergeCell ref="Z1730:AB1730"/>
    <mergeCell ref="AC1730:AE1730"/>
    <mergeCell ref="AF1730:AI1730"/>
    <mergeCell ref="AJ1730:AM1730"/>
    <mergeCell ref="AN1730:AQ1730"/>
    <mergeCell ref="AS1730:AW1730"/>
    <mergeCell ref="B1731:Q1731"/>
    <mergeCell ref="R1731:T1731"/>
    <mergeCell ref="U1731:V1731"/>
    <mergeCell ref="W1731:Y1731"/>
    <mergeCell ref="Z1731:AB1731"/>
    <mergeCell ref="AC1731:AE1731"/>
    <mergeCell ref="AF1731:AI1731"/>
    <mergeCell ref="AJ1731:AM1731"/>
    <mergeCell ref="AN1731:AQ1731"/>
    <mergeCell ref="AS1731:AW1731"/>
    <mergeCell ref="B1728:Q1728"/>
    <mergeCell ref="R1728:T1728"/>
    <mergeCell ref="U1728:V1728"/>
    <mergeCell ref="W1728:Y1728"/>
    <mergeCell ref="Z1728:AB1728"/>
    <mergeCell ref="AC1728:AE1728"/>
    <mergeCell ref="AF1728:AI1728"/>
    <mergeCell ref="AJ1728:AM1728"/>
    <mergeCell ref="AN1728:AQ1728"/>
    <mergeCell ref="AS1728:AW1728"/>
    <mergeCell ref="B1729:Q1729"/>
    <mergeCell ref="R1729:T1729"/>
    <mergeCell ref="U1729:V1729"/>
    <mergeCell ref="W1729:Y1729"/>
    <mergeCell ref="Z1729:AB1729"/>
    <mergeCell ref="AC1729:AE1729"/>
    <mergeCell ref="AF1729:AI1729"/>
    <mergeCell ref="AJ1729:AM1729"/>
    <mergeCell ref="AN1729:AQ1729"/>
    <mergeCell ref="AS1729:AW1729"/>
    <mergeCell ref="B1726:Q1726"/>
    <mergeCell ref="R1726:T1726"/>
    <mergeCell ref="U1726:V1726"/>
    <mergeCell ref="W1726:Y1726"/>
    <mergeCell ref="Z1726:AB1726"/>
    <mergeCell ref="AC1726:AE1726"/>
    <mergeCell ref="AF1726:AI1726"/>
    <mergeCell ref="AJ1726:AM1726"/>
    <mergeCell ref="AN1726:AQ1726"/>
    <mergeCell ref="AS1726:AW1726"/>
    <mergeCell ref="B1727:Q1727"/>
    <mergeCell ref="R1727:T1727"/>
    <mergeCell ref="U1727:V1727"/>
    <mergeCell ref="W1727:Y1727"/>
    <mergeCell ref="Z1727:AB1727"/>
    <mergeCell ref="AC1727:AE1727"/>
    <mergeCell ref="AF1727:AI1727"/>
    <mergeCell ref="AJ1727:AM1727"/>
    <mergeCell ref="AN1727:AQ1727"/>
    <mergeCell ref="AS1727:AW1727"/>
    <mergeCell ref="B1724:Q1724"/>
    <mergeCell ref="R1724:T1724"/>
    <mergeCell ref="U1724:V1724"/>
    <mergeCell ref="W1724:Y1724"/>
    <mergeCell ref="Z1724:AB1724"/>
    <mergeCell ref="AC1724:AE1724"/>
    <mergeCell ref="AF1724:AI1724"/>
    <mergeCell ref="AJ1724:AM1724"/>
    <mergeCell ref="AN1724:AQ1724"/>
    <mergeCell ref="AS1724:AW1724"/>
    <mergeCell ref="B1725:Q1725"/>
    <mergeCell ref="R1725:T1725"/>
    <mergeCell ref="U1725:V1725"/>
    <mergeCell ref="W1725:Y1725"/>
    <mergeCell ref="Z1725:AB1725"/>
    <mergeCell ref="AC1725:AE1725"/>
    <mergeCell ref="AF1725:AI1725"/>
    <mergeCell ref="AJ1725:AM1725"/>
    <mergeCell ref="AN1725:AQ1725"/>
    <mergeCell ref="AS1725:AW1725"/>
    <mergeCell ref="B1722:Q1722"/>
    <mergeCell ref="R1722:T1722"/>
    <mergeCell ref="U1722:V1722"/>
    <mergeCell ref="W1722:Y1722"/>
    <mergeCell ref="Z1722:AB1722"/>
    <mergeCell ref="AC1722:AE1722"/>
    <mergeCell ref="AF1722:AI1722"/>
    <mergeCell ref="AJ1722:AM1722"/>
    <mergeCell ref="AN1722:AQ1722"/>
    <mergeCell ref="AS1722:AW1722"/>
    <mergeCell ref="B1723:Q1723"/>
    <mergeCell ref="R1723:T1723"/>
    <mergeCell ref="U1723:V1723"/>
    <mergeCell ref="W1723:Y1723"/>
    <mergeCell ref="Z1723:AB1723"/>
    <mergeCell ref="AC1723:AE1723"/>
    <mergeCell ref="AF1723:AI1723"/>
    <mergeCell ref="AJ1723:AM1723"/>
    <mergeCell ref="AN1723:AQ1723"/>
    <mergeCell ref="AS1723:AW1723"/>
    <mergeCell ref="B1716:Q1716"/>
    <mergeCell ref="R1716:T1716"/>
    <mergeCell ref="U1716:V1716"/>
    <mergeCell ref="W1716:Y1716"/>
    <mergeCell ref="Z1716:AB1716"/>
    <mergeCell ref="AC1716:AE1716"/>
    <mergeCell ref="AF1716:AI1716"/>
    <mergeCell ref="AJ1716:AM1716"/>
    <mergeCell ref="AN1716:AQ1716"/>
    <mergeCell ref="AS1716:AW1716"/>
    <mergeCell ref="AF1718:AI1718"/>
    <mergeCell ref="AJ1718:AM1718"/>
    <mergeCell ref="AN1718:AQ1718"/>
    <mergeCell ref="AS1718:AW1718"/>
    <mergeCell ref="B1721:Q1721"/>
    <mergeCell ref="R1721:T1721"/>
    <mergeCell ref="U1721:V1721"/>
    <mergeCell ref="W1721:Y1721"/>
    <mergeCell ref="Z1721:AB1721"/>
    <mergeCell ref="AC1721:AE1721"/>
    <mergeCell ref="AF1721:AI1721"/>
    <mergeCell ref="AJ1721:AM1721"/>
    <mergeCell ref="AN1721:AQ1721"/>
    <mergeCell ref="AS1721:AW1721"/>
    <mergeCell ref="B1714:Q1714"/>
    <mergeCell ref="R1714:T1714"/>
    <mergeCell ref="U1714:V1714"/>
    <mergeCell ref="W1714:Y1714"/>
    <mergeCell ref="Z1714:AB1714"/>
    <mergeCell ref="AC1714:AE1714"/>
    <mergeCell ref="AF1714:AI1714"/>
    <mergeCell ref="AJ1714:AM1714"/>
    <mergeCell ref="AN1714:AQ1714"/>
    <mergeCell ref="AS1714:AW1714"/>
    <mergeCell ref="B1715:Q1715"/>
    <mergeCell ref="R1715:T1715"/>
    <mergeCell ref="U1715:V1715"/>
    <mergeCell ref="W1715:Y1715"/>
    <mergeCell ref="Z1715:AB1715"/>
    <mergeCell ref="AC1715:AE1715"/>
    <mergeCell ref="AF1715:AI1715"/>
    <mergeCell ref="AJ1715:AM1715"/>
    <mergeCell ref="AN1715:AQ1715"/>
    <mergeCell ref="AS1715:AW1715"/>
    <mergeCell ref="B1712:Q1712"/>
    <mergeCell ref="R1712:T1712"/>
    <mergeCell ref="U1712:V1712"/>
    <mergeCell ref="W1712:Y1712"/>
    <mergeCell ref="Z1712:AB1712"/>
    <mergeCell ref="AC1712:AE1712"/>
    <mergeCell ref="AF1712:AI1712"/>
    <mergeCell ref="AJ1712:AM1712"/>
    <mergeCell ref="AN1712:AQ1712"/>
    <mergeCell ref="AS1712:AW1712"/>
    <mergeCell ref="B1713:Q1713"/>
    <mergeCell ref="R1713:T1713"/>
    <mergeCell ref="U1713:V1713"/>
    <mergeCell ref="W1713:Y1713"/>
    <mergeCell ref="Z1713:AB1713"/>
    <mergeCell ref="AC1713:AE1713"/>
    <mergeCell ref="AF1713:AI1713"/>
    <mergeCell ref="AJ1713:AM1713"/>
    <mergeCell ref="AN1713:AQ1713"/>
    <mergeCell ref="AS1713:AW1713"/>
    <mergeCell ref="B1710:Q1710"/>
    <mergeCell ref="R1710:T1710"/>
    <mergeCell ref="U1710:V1710"/>
    <mergeCell ref="W1710:Y1710"/>
    <mergeCell ref="Z1710:AB1710"/>
    <mergeCell ref="AC1710:AE1710"/>
    <mergeCell ref="AF1710:AI1710"/>
    <mergeCell ref="AJ1710:AM1710"/>
    <mergeCell ref="AN1710:AQ1710"/>
    <mergeCell ref="AS1710:AW1710"/>
    <mergeCell ref="B1711:Q1711"/>
    <mergeCell ref="R1711:T1711"/>
    <mergeCell ref="U1711:V1711"/>
    <mergeCell ref="W1711:Y1711"/>
    <mergeCell ref="Z1711:AB1711"/>
    <mergeCell ref="AC1711:AE1711"/>
    <mergeCell ref="AF1711:AI1711"/>
    <mergeCell ref="AJ1711:AM1711"/>
    <mergeCell ref="AN1711:AQ1711"/>
    <mergeCell ref="AS1711:AW1711"/>
    <mergeCell ref="B1708:Q1708"/>
    <mergeCell ref="R1708:T1708"/>
    <mergeCell ref="U1708:V1708"/>
    <mergeCell ref="W1708:Y1708"/>
    <mergeCell ref="Z1708:AB1708"/>
    <mergeCell ref="AC1708:AE1708"/>
    <mergeCell ref="AF1708:AI1708"/>
    <mergeCell ref="AJ1708:AM1708"/>
    <mergeCell ref="AN1708:AQ1708"/>
    <mergeCell ref="AS1708:AW1708"/>
    <mergeCell ref="B1709:Q1709"/>
    <mergeCell ref="R1709:T1709"/>
    <mergeCell ref="U1709:V1709"/>
    <mergeCell ref="W1709:Y1709"/>
    <mergeCell ref="Z1709:AB1709"/>
    <mergeCell ref="AC1709:AE1709"/>
    <mergeCell ref="AF1709:AI1709"/>
    <mergeCell ref="AJ1709:AM1709"/>
    <mergeCell ref="AN1709:AQ1709"/>
    <mergeCell ref="AS1709:AW1709"/>
    <mergeCell ref="B1706:Q1706"/>
    <mergeCell ref="R1706:T1706"/>
    <mergeCell ref="U1706:V1706"/>
    <mergeCell ref="W1706:Y1706"/>
    <mergeCell ref="Z1706:AB1706"/>
    <mergeCell ref="AC1706:AE1706"/>
    <mergeCell ref="AF1706:AI1706"/>
    <mergeCell ref="AJ1706:AM1706"/>
    <mergeCell ref="AN1706:AQ1706"/>
    <mergeCell ref="AS1706:AW1706"/>
    <mergeCell ref="B1707:Q1707"/>
    <mergeCell ref="R1707:T1707"/>
    <mergeCell ref="U1707:V1707"/>
    <mergeCell ref="W1707:Y1707"/>
    <mergeCell ref="Z1707:AB1707"/>
    <mergeCell ref="AC1707:AE1707"/>
    <mergeCell ref="AF1707:AI1707"/>
    <mergeCell ref="AJ1707:AM1707"/>
    <mergeCell ref="AN1707:AQ1707"/>
    <mergeCell ref="AS1707:AW1707"/>
    <mergeCell ref="B1704:Q1704"/>
    <mergeCell ref="R1704:T1704"/>
    <mergeCell ref="U1704:V1704"/>
    <mergeCell ref="W1704:Y1704"/>
    <mergeCell ref="Z1704:AB1704"/>
    <mergeCell ref="AC1704:AE1704"/>
    <mergeCell ref="AF1704:AI1704"/>
    <mergeCell ref="AJ1704:AM1704"/>
    <mergeCell ref="AN1704:AQ1704"/>
    <mergeCell ref="AS1704:AW1704"/>
    <mergeCell ref="B1705:Q1705"/>
    <mergeCell ref="R1705:T1705"/>
    <mergeCell ref="U1705:V1705"/>
    <mergeCell ref="W1705:Y1705"/>
    <mergeCell ref="Z1705:AB1705"/>
    <mergeCell ref="AC1705:AE1705"/>
    <mergeCell ref="AF1705:AI1705"/>
    <mergeCell ref="AJ1705:AM1705"/>
    <mergeCell ref="AN1705:AQ1705"/>
    <mergeCell ref="AS1705:AW1705"/>
    <mergeCell ref="B1702:Q1702"/>
    <mergeCell ref="R1702:T1702"/>
    <mergeCell ref="U1702:V1702"/>
    <mergeCell ref="W1702:Y1702"/>
    <mergeCell ref="Z1702:AB1702"/>
    <mergeCell ref="AC1702:AE1702"/>
    <mergeCell ref="AF1702:AI1702"/>
    <mergeCell ref="AJ1702:AM1702"/>
    <mergeCell ref="AN1702:AQ1702"/>
    <mergeCell ref="AS1702:AW1702"/>
    <mergeCell ref="B1703:Q1703"/>
    <mergeCell ref="R1703:T1703"/>
    <mergeCell ref="U1703:V1703"/>
    <mergeCell ref="W1703:Y1703"/>
    <mergeCell ref="Z1703:AB1703"/>
    <mergeCell ref="AC1703:AE1703"/>
    <mergeCell ref="AF1703:AI1703"/>
    <mergeCell ref="AJ1703:AM1703"/>
    <mergeCell ref="AN1703:AQ1703"/>
    <mergeCell ref="AS1703:AW1703"/>
    <mergeCell ref="B1700:Q1700"/>
    <mergeCell ref="R1700:T1700"/>
    <mergeCell ref="U1700:V1700"/>
    <mergeCell ref="W1700:Y1700"/>
    <mergeCell ref="Z1700:AB1700"/>
    <mergeCell ref="AC1700:AE1700"/>
    <mergeCell ref="AF1700:AI1700"/>
    <mergeCell ref="AJ1700:AM1700"/>
    <mergeCell ref="AN1700:AQ1700"/>
    <mergeCell ref="AS1700:AW1700"/>
    <mergeCell ref="B1701:Q1701"/>
    <mergeCell ref="R1701:T1701"/>
    <mergeCell ref="U1701:V1701"/>
    <mergeCell ref="W1701:Y1701"/>
    <mergeCell ref="Z1701:AB1701"/>
    <mergeCell ref="AC1701:AE1701"/>
    <mergeCell ref="AF1701:AI1701"/>
    <mergeCell ref="AJ1701:AM1701"/>
    <mergeCell ref="AN1701:AQ1701"/>
    <mergeCell ref="AS1701:AW1701"/>
    <mergeCell ref="B1698:Q1698"/>
    <mergeCell ref="R1698:T1698"/>
    <mergeCell ref="U1698:V1698"/>
    <mergeCell ref="W1698:Y1698"/>
    <mergeCell ref="Z1698:AB1698"/>
    <mergeCell ref="AC1698:AE1698"/>
    <mergeCell ref="AF1698:AI1698"/>
    <mergeCell ref="AJ1698:AM1698"/>
    <mergeCell ref="AN1698:AQ1698"/>
    <mergeCell ref="AS1698:AW1698"/>
    <mergeCell ref="B1699:Q1699"/>
    <mergeCell ref="R1699:T1699"/>
    <mergeCell ref="U1699:V1699"/>
    <mergeCell ref="W1699:Y1699"/>
    <mergeCell ref="Z1699:AB1699"/>
    <mergeCell ref="AC1699:AE1699"/>
    <mergeCell ref="AF1699:AI1699"/>
    <mergeCell ref="AJ1699:AM1699"/>
    <mergeCell ref="AN1699:AQ1699"/>
    <mergeCell ref="AS1699:AW1699"/>
    <mergeCell ref="B1696:Q1696"/>
    <mergeCell ref="R1696:T1696"/>
    <mergeCell ref="U1696:V1696"/>
    <mergeCell ref="W1696:Y1696"/>
    <mergeCell ref="Z1696:AB1696"/>
    <mergeCell ref="AC1696:AE1696"/>
    <mergeCell ref="AF1696:AI1696"/>
    <mergeCell ref="AJ1696:AM1696"/>
    <mergeCell ref="AN1696:AQ1696"/>
    <mergeCell ref="AS1696:AW1696"/>
    <mergeCell ref="B1697:Q1697"/>
    <mergeCell ref="R1697:T1697"/>
    <mergeCell ref="U1697:V1697"/>
    <mergeCell ref="W1697:Y1697"/>
    <mergeCell ref="Z1697:AB1697"/>
    <mergeCell ref="AC1697:AE1697"/>
    <mergeCell ref="AF1697:AI1697"/>
    <mergeCell ref="AJ1697:AM1697"/>
    <mergeCell ref="AN1697:AQ1697"/>
    <mergeCell ref="AS1697:AW1697"/>
    <mergeCell ref="B1694:Q1694"/>
    <mergeCell ref="R1694:T1694"/>
    <mergeCell ref="U1694:V1694"/>
    <mergeCell ref="W1694:Y1694"/>
    <mergeCell ref="Z1694:AB1694"/>
    <mergeCell ref="AC1694:AE1694"/>
    <mergeCell ref="AF1694:AI1694"/>
    <mergeCell ref="AJ1694:AM1694"/>
    <mergeCell ref="AN1694:AQ1694"/>
    <mergeCell ref="AS1694:AW1694"/>
    <mergeCell ref="B1695:Q1695"/>
    <mergeCell ref="R1695:T1695"/>
    <mergeCell ref="U1695:V1695"/>
    <mergeCell ref="W1695:Y1695"/>
    <mergeCell ref="Z1695:AB1695"/>
    <mergeCell ref="AC1695:AE1695"/>
    <mergeCell ref="AF1695:AI1695"/>
    <mergeCell ref="AJ1695:AM1695"/>
    <mergeCell ref="AN1695:AQ1695"/>
    <mergeCell ref="AS1695:AW1695"/>
    <mergeCell ref="B1692:Q1692"/>
    <mergeCell ref="R1692:T1692"/>
    <mergeCell ref="U1692:V1692"/>
    <mergeCell ref="W1692:Y1692"/>
    <mergeCell ref="Z1692:AB1692"/>
    <mergeCell ref="AC1692:AE1692"/>
    <mergeCell ref="AF1692:AI1692"/>
    <mergeCell ref="AJ1692:AM1692"/>
    <mergeCell ref="AN1692:AQ1692"/>
    <mergeCell ref="AS1692:AW1692"/>
    <mergeCell ref="B1693:Q1693"/>
    <mergeCell ref="R1693:T1693"/>
    <mergeCell ref="U1693:V1693"/>
    <mergeCell ref="W1693:Y1693"/>
    <mergeCell ref="Z1693:AB1693"/>
    <mergeCell ref="AC1693:AE1693"/>
    <mergeCell ref="AF1693:AI1693"/>
    <mergeCell ref="AJ1693:AM1693"/>
    <mergeCell ref="AN1693:AQ1693"/>
    <mergeCell ref="AS1693:AW1693"/>
    <mergeCell ref="B1690:Q1690"/>
    <mergeCell ref="R1690:T1690"/>
    <mergeCell ref="U1690:V1690"/>
    <mergeCell ref="W1690:Y1690"/>
    <mergeCell ref="Z1690:AB1690"/>
    <mergeCell ref="AC1690:AE1690"/>
    <mergeCell ref="AF1690:AI1690"/>
    <mergeCell ref="AJ1690:AM1690"/>
    <mergeCell ref="AN1690:AQ1690"/>
    <mergeCell ref="AS1690:AW1690"/>
    <mergeCell ref="B1691:Q1691"/>
    <mergeCell ref="R1691:T1691"/>
    <mergeCell ref="U1691:V1691"/>
    <mergeCell ref="W1691:Y1691"/>
    <mergeCell ref="Z1691:AB1691"/>
    <mergeCell ref="AC1691:AE1691"/>
    <mergeCell ref="AF1691:AI1691"/>
    <mergeCell ref="AJ1691:AM1691"/>
    <mergeCell ref="AN1691:AQ1691"/>
    <mergeCell ref="AS1691:AW1691"/>
    <mergeCell ref="B1688:Q1688"/>
    <mergeCell ref="R1688:T1688"/>
    <mergeCell ref="U1688:V1688"/>
    <mergeCell ref="W1688:Y1688"/>
    <mergeCell ref="Z1688:AB1688"/>
    <mergeCell ref="AC1688:AE1688"/>
    <mergeCell ref="AF1688:AI1688"/>
    <mergeCell ref="AJ1688:AM1688"/>
    <mergeCell ref="AN1688:AQ1688"/>
    <mergeCell ref="AS1688:AW1688"/>
    <mergeCell ref="B1689:Q1689"/>
    <mergeCell ref="R1689:T1689"/>
    <mergeCell ref="U1689:V1689"/>
    <mergeCell ref="W1689:Y1689"/>
    <mergeCell ref="Z1689:AB1689"/>
    <mergeCell ref="AC1689:AE1689"/>
    <mergeCell ref="AF1689:AI1689"/>
    <mergeCell ref="AJ1689:AM1689"/>
    <mergeCell ref="AN1689:AQ1689"/>
    <mergeCell ref="AS1689:AW1689"/>
    <mergeCell ref="B1686:Q1686"/>
    <mergeCell ref="R1686:T1686"/>
    <mergeCell ref="U1686:V1686"/>
    <mergeCell ref="W1686:Y1686"/>
    <mergeCell ref="Z1686:AB1686"/>
    <mergeCell ref="AC1686:AE1686"/>
    <mergeCell ref="AF1686:AI1686"/>
    <mergeCell ref="AJ1686:AM1686"/>
    <mergeCell ref="AN1686:AQ1686"/>
    <mergeCell ref="AS1686:AW1686"/>
    <mergeCell ref="B1687:Q1687"/>
    <mergeCell ref="R1687:T1687"/>
    <mergeCell ref="U1687:V1687"/>
    <mergeCell ref="W1687:Y1687"/>
    <mergeCell ref="Z1687:AB1687"/>
    <mergeCell ref="AC1687:AE1687"/>
    <mergeCell ref="AF1687:AI1687"/>
    <mergeCell ref="AJ1687:AM1687"/>
    <mergeCell ref="AN1687:AQ1687"/>
    <mergeCell ref="AS1687:AW1687"/>
    <mergeCell ref="B1684:Q1684"/>
    <mergeCell ref="R1684:T1684"/>
    <mergeCell ref="U1684:V1684"/>
    <mergeCell ref="W1684:Y1684"/>
    <mergeCell ref="Z1684:AB1684"/>
    <mergeCell ref="AC1684:AE1684"/>
    <mergeCell ref="AF1684:AI1684"/>
    <mergeCell ref="AJ1684:AM1684"/>
    <mergeCell ref="AN1684:AQ1684"/>
    <mergeCell ref="AS1684:AW1684"/>
    <mergeCell ref="B1685:Q1685"/>
    <mergeCell ref="R1685:T1685"/>
    <mergeCell ref="U1685:V1685"/>
    <mergeCell ref="W1685:Y1685"/>
    <mergeCell ref="Z1685:AB1685"/>
    <mergeCell ref="AC1685:AE1685"/>
    <mergeCell ref="AF1685:AI1685"/>
    <mergeCell ref="AJ1685:AM1685"/>
    <mergeCell ref="AN1685:AQ1685"/>
    <mergeCell ref="AS1685:AW1685"/>
    <mergeCell ref="B1682:Q1682"/>
    <mergeCell ref="R1682:T1682"/>
    <mergeCell ref="U1682:V1682"/>
    <mergeCell ref="W1682:Y1682"/>
    <mergeCell ref="Z1682:AB1682"/>
    <mergeCell ref="AC1682:AE1682"/>
    <mergeCell ref="AF1682:AI1682"/>
    <mergeCell ref="AJ1682:AM1682"/>
    <mergeCell ref="AN1682:AQ1682"/>
    <mergeCell ref="AS1682:AW1682"/>
    <mergeCell ref="B1683:Q1683"/>
    <mergeCell ref="R1683:T1683"/>
    <mergeCell ref="U1683:V1683"/>
    <mergeCell ref="W1683:Y1683"/>
    <mergeCell ref="Z1683:AB1683"/>
    <mergeCell ref="AC1683:AE1683"/>
    <mergeCell ref="AF1683:AI1683"/>
    <mergeCell ref="AJ1683:AM1683"/>
    <mergeCell ref="AN1683:AQ1683"/>
    <mergeCell ref="AS1683:AW1683"/>
    <mergeCell ref="B1680:Q1680"/>
    <mergeCell ref="R1680:T1680"/>
    <mergeCell ref="U1680:V1680"/>
    <mergeCell ref="W1680:Y1680"/>
    <mergeCell ref="Z1680:AB1680"/>
    <mergeCell ref="AC1680:AE1680"/>
    <mergeCell ref="AF1680:AI1680"/>
    <mergeCell ref="AJ1680:AM1680"/>
    <mergeCell ref="AN1680:AQ1680"/>
    <mergeCell ref="AS1680:AW1680"/>
    <mergeCell ref="B1681:Q1681"/>
    <mergeCell ref="R1681:T1681"/>
    <mergeCell ref="U1681:V1681"/>
    <mergeCell ref="W1681:Y1681"/>
    <mergeCell ref="Z1681:AB1681"/>
    <mergeCell ref="AC1681:AE1681"/>
    <mergeCell ref="AF1681:AI1681"/>
    <mergeCell ref="AJ1681:AM1681"/>
    <mergeCell ref="AN1681:AQ1681"/>
    <mergeCell ref="AS1681:AW1681"/>
    <mergeCell ref="B1678:Q1678"/>
    <mergeCell ref="R1678:T1678"/>
    <mergeCell ref="U1678:V1678"/>
    <mergeCell ref="W1678:Y1678"/>
    <mergeCell ref="Z1678:AB1678"/>
    <mergeCell ref="AC1678:AE1678"/>
    <mergeCell ref="AF1678:AI1678"/>
    <mergeCell ref="AJ1678:AM1678"/>
    <mergeCell ref="AN1678:AQ1678"/>
    <mergeCell ref="AS1678:AW1678"/>
    <mergeCell ref="B1679:Q1679"/>
    <mergeCell ref="R1679:T1679"/>
    <mergeCell ref="U1679:V1679"/>
    <mergeCell ref="W1679:Y1679"/>
    <mergeCell ref="Z1679:AB1679"/>
    <mergeCell ref="AC1679:AE1679"/>
    <mergeCell ref="AF1679:AI1679"/>
    <mergeCell ref="AJ1679:AM1679"/>
    <mergeCell ref="AN1679:AQ1679"/>
    <mergeCell ref="AS1679:AW1679"/>
    <mergeCell ref="AF1673:AI1673"/>
    <mergeCell ref="AJ1673:AM1673"/>
    <mergeCell ref="AN1673:AQ1673"/>
    <mergeCell ref="AS1673:AW1673"/>
    <mergeCell ref="B1676:Q1676"/>
    <mergeCell ref="R1676:T1676"/>
    <mergeCell ref="U1676:V1676"/>
    <mergeCell ref="W1676:Y1676"/>
    <mergeCell ref="Z1676:AB1676"/>
    <mergeCell ref="AC1676:AE1676"/>
    <mergeCell ref="AF1676:AI1676"/>
    <mergeCell ref="AJ1676:AM1676"/>
    <mergeCell ref="AN1676:AQ1676"/>
    <mergeCell ref="AS1676:AW1676"/>
    <mergeCell ref="B1677:Q1677"/>
    <mergeCell ref="R1677:T1677"/>
    <mergeCell ref="U1677:V1677"/>
    <mergeCell ref="W1677:Y1677"/>
    <mergeCell ref="Z1677:AB1677"/>
    <mergeCell ref="AC1677:AE1677"/>
    <mergeCell ref="AF1677:AI1677"/>
    <mergeCell ref="AJ1677:AM1677"/>
    <mergeCell ref="AN1677:AQ1677"/>
    <mergeCell ref="AS1677:AW1677"/>
    <mergeCell ref="B1670:Q1670"/>
    <mergeCell ref="R1670:T1670"/>
    <mergeCell ref="U1670:V1670"/>
    <mergeCell ref="W1670:Y1670"/>
    <mergeCell ref="Z1670:AB1670"/>
    <mergeCell ref="AC1670:AE1670"/>
    <mergeCell ref="AF1670:AI1670"/>
    <mergeCell ref="AJ1670:AM1670"/>
    <mergeCell ref="AN1670:AQ1670"/>
    <mergeCell ref="AS1670:AW1670"/>
    <mergeCell ref="B1671:Q1671"/>
    <mergeCell ref="R1671:T1671"/>
    <mergeCell ref="U1671:V1671"/>
    <mergeCell ref="W1671:Y1671"/>
    <mergeCell ref="Z1671:AB1671"/>
    <mergeCell ref="AC1671:AE1671"/>
    <mergeCell ref="AF1671:AI1671"/>
    <mergeCell ref="AJ1671:AM1671"/>
    <mergeCell ref="AN1671:AQ1671"/>
    <mergeCell ref="AS1671:AW1671"/>
    <mergeCell ref="B1668:Q1668"/>
    <mergeCell ref="R1668:T1668"/>
    <mergeCell ref="U1668:V1668"/>
    <mergeCell ref="W1668:Y1668"/>
    <mergeCell ref="Z1668:AB1668"/>
    <mergeCell ref="AC1668:AE1668"/>
    <mergeCell ref="AF1668:AI1668"/>
    <mergeCell ref="AJ1668:AM1668"/>
    <mergeCell ref="AN1668:AQ1668"/>
    <mergeCell ref="AS1668:AW1668"/>
    <mergeCell ref="B1669:Q1669"/>
    <mergeCell ref="R1669:T1669"/>
    <mergeCell ref="U1669:V1669"/>
    <mergeCell ref="W1669:Y1669"/>
    <mergeCell ref="Z1669:AB1669"/>
    <mergeCell ref="AC1669:AE1669"/>
    <mergeCell ref="AF1669:AI1669"/>
    <mergeCell ref="AJ1669:AM1669"/>
    <mergeCell ref="AN1669:AQ1669"/>
    <mergeCell ref="AS1669:AW1669"/>
    <mergeCell ref="B1666:Q1666"/>
    <mergeCell ref="R1666:T1666"/>
    <mergeCell ref="U1666:V1666"/>
    <mergeCell ref="W1666:Y1666"/>
    <mergeCell ref="Z1666:AB1666"/>
    <mergeCell ref="AC1666:AE1666"/>
    <mergeCell ref="AF1666:AI1666"/>
    <mergeCell ref="AJ1666:AM1666"/>
    <mergeCell ref="AN1666:AQ1666"/>
    <mergeCell ref="AS1666:AW1666"/>
    <mergeCell ref="B1667:Q1667"/>
    <mergeCell ref="R1667:T1667"/>
    <mergeCell ref="U1667:V1667"/>
    <mergeCell ref="W1667:Y1667"/>
    <mergeCell ref="Z1667:AB1667"/>
    <mergeCell ref="AC1667:AE1667"/>
    <mergeCell ref="AF1667:AI1667"/>
    <mergeCell ref="AJ1667:AM1667"/>
    <mergeCell ref="AN1667:AQ1667"/>
    <mergeCell ref="AS1667:AW1667"/>
    <mergeCell ref="B1664:Q1664"/>
    <mergeCell ref="R1664:T1664"/>
    <mergeCell ref="U1664:V1664"/>
    <mergeCell ref="W1664:Y1664"/>
    <mergeCell ref="Z1664:AB1664"/>
    <mergeCell ref="AC1664:AE1664"/>
    <mergeCell ref="AF1664:AI1664"/>
    <mergeCell ref="AJ1664:AM1664"/>
    <mergeCell ref="AN1664:AQ1664"/>
    <mergeCell ref="AS1664:AW1664"/>
    <mergeCell ref="B1665:Q1665"/>
    <mergeCell ref="R1665:T1665"/>
    <mergeCell ref="U1665:V1665"/>
    <mergeCell ref="W1665:Y1665"/>
    <mergeCell ref="Z1665:AB1665"/>
    <mergeCell ref="AC1665:AE1665"/>
    <mergeCell ref="AF1665:AI1665"/>
    <mergeCell ref="AJ1665:AM1665"/>
    <mergeCell ref="AN1665:AQ1665"/>
    <mergeCell ref="AS1665:AW1665"/>
    <mergeCell ref="B1662:Q1662"/>
    <mergeCell ref="R1662:T1662"/>
    <mergeCell ref="U1662:V1662"/>
    <mergeCell ref="W1662:Y1662"/>
    <mergeCell ref="Z1662:AB1662"/>
    <mergeCell ref="AC1662:AE1662"/>
    <mergeCell ref="AF1662:AI1662"/>
    <mergeCell ref="AJ1662:AM1662"/>
    <mergeCell ref="AN1662:AQ1662"/>
    <mergeCell ref="AS1662:AW1662"/>
    <mergeCell ref="B1663:Q1663"/>
    <mergeCell ref="R1663:T1663"/>
    <mergeCell ref="U1663:V1663"/>
    <mergeCell ref="W1663:Y1663"/>
    <mergeCell ref="Z1663:AB1663"/>
    <mergeCell ref="AC1663:AE1663"/>
    <mergeCell ref="AF1663:AI1663"/>
    <mergeCell ref="AJ1663:AM1663"/>
    <mergeCell ref="AN1663:AQ1663"/>
    <mergeCell ref="AS1663:AW1663"/>
    <mergeCell ref="B1660:Q1660"/>
    <mergeCell ref="R1660:T1660"/>
    <mergeCell ref="U1660:V1660"/>
    <mergeCell ref="W1660:Y1660"/>
    <mergeCell ref="Z1660:AB1660"/>
    <mergeCell ref="AC1660:AE1660"/>
    <mergeCell ref="AF1660:AI1660"/>
    <mergeCell ref="AJ1660:AM1660"/>
    <mergeCell ref="AN1660:AQ1660"/>
    <mergeCell ref="AS1660:AW1660"/>
    <mergeCell ref="B1661:Q1661"/>
    <mergeCell ref="R1661:T1661"/>
    <mergeCell ref="U1661:V1661"/>
    <mergeCell ref="W1661:Y1661"/>
    <mergeCell ref="Z1661:AB1661"/>
    <mergeCell ref="AC1661:AE1661"/>
    <mergeCell ref="AF1661:AI1661"/>
    <mergeCell ref="AJ1661:AM1661"/>
    <mergeCell ref="AN1661:AQ1661"/>
    <mergeCell ref="AS1661:AW1661"/>
    <mergeCell ref="B1658:Q1658"/>
    <mergeCell ref="R1658:T1658"/>
    <mergeCell ref="U1658:V1658"/>
    <mergeCell ref="W1658:Y1658"/>
    <mergeCell ref="Z1658:AB1658"/>
    <mergeCell ref="AC1658:AE1658"/>
    <mergeCell ref="AF1658:AI1658"/>
    <mergeCell ref="AJ1658:AM1658"/>
    <mergeCell ref="AN1658:AQ1658"/>
    <mergeCell ref="AS1658:AW1658"/>
    <mergeCell ref="B1659:Q1659"/>
    <mergeCell ref="R1659:T1659"/>
    <mergeCell ref="U1659:V1659"/>
    <mergeCell ref="W1659:Y1659"/>
    <mergeCell ref="Z1659:AB1659"/>
    <mergeCell ref="AC1659:AE1659"/>
    <mergeCell ref="AF1659:AI1659"/>
    <mergeCell ref="AJ1659:AM1659"/>
    <mergeCell ref="AN1659:AQ1659"/>
    <mergeCell ref="AS1659:AW1659"/>
    <mergeCell ref="B1656:Q1656"/>
    <mergeCell ref="R1656:T1656"/>
    <mergeCell ref="U1656:V1656"/>
    <mergeCell ref="W1656:Y1656"/>
    <mergeCell ref="Z1656:AB1656"/>
    <mergeCell ref="AC1656:AE1656"/>
    <mergeCell ref="AF1656:AI1656"/>
    <mergeCell ref="AJ1656:AM1656"/>
    <mergeCell ref="AN1656:AQ1656"/>
    <mergeCell ref="AS1656:AW1656"/>
    <mergeCell ref="B1657:Q1657"/>
    <mergeCell ref="R1657:T1657"/>
    <mergeCell ref="U1657:V1657"/>
    <mergeCell ref="W1657:Y1657"/>
    <mergeCell ref="Z1657:AB1657"/>
    <mergeCell ref="AC1657:AE1657"/>
    <mergeCell ref="AF1657:AI1657"/>
    <mergeCell ref="AJ1657:AM1657"/>
    <mergeCell ref="AN1657:AQ1657"/>
    <mergeCell ref="AS1657:AW1657"/>
    <mergeCell ref="B1654:Q1654"/>
    <mergeCell ref="R1654:T1654"/>
    <mergeCell ref="U1654:V1654"/>
    <mergeCell ref="W1654:Y1654"/>
    <mergeCell ref="Z1654:AB1654"/>
    <mergeCell ref="AC1654:AE1654"/>
    <mergeCell ref="AF1654:AI1654"/>
    <mergeCell ref="AJ1654:AM1654"/>
    <mergeCell ref="AN1654:AQ1654"/>
    <mergeCell ref="AS1654:AW1654"/>
    <mergeCell ref="B1655:Q1655"/>
    <mergeCell ref="R1655:T1655"/>
    <mergeCell ref="U1655:V1655"/>
    <mergeCell ref="W1655:Y1655"/>
    <mergeCell ref="Z1655:AB1655"/>
    <mergeCell ref="AC1655:AE1655"/>
    <mergeCell ref="AF1655:AI1655"/>
    <mergeCell ref="AJ1655:AM1655"/>
    <mergeCell ref="AN1655:AQ1655"/>
    <mergeCell ref="AS1655:AW1655"/>
    <mergeCell ref="B1652:Q1652"/>
    <mergeCell ref="R1652:T1652"/>
    <mergeCell ref="U1652:V1652"/>
    <mergeCell ref="W1652:Y1652"/>
    <mergeCell ref="Z1652:AB1652"/>
    <mergeCell ref="AC1652:AE1652"/>
    <mergeCell ref="AF1652:AI1652"/>
    <mergeCell ref="AJ1652:AM1652"/>
    <mergeCell ref="AN1652:AQ1652"/>
    <mergeCell ref="AS1652:AW1652"/>
    <mergeCell ref="B1653:Q1653"/>
    <mergeCell ref="R1653:T1653"/>
    <mergeCell ref="U1653:V1653"/>
    <mergeCell ref="W1653:Y1653"/>
    <mergeCell ref="Z1653:AB1653"/>
    <mergeCell ref="AC1653:AE1653"/>
    <mergeCell ref="AF1653:AI1653"/>
    <mergeCell ref="AJ1653:AM1653"/>
    <mergeCell ref="AN1653:AQ1653"/>
    <mergeCell ref="AS1653:AW1653"/>
    <mergeCell ref="B1650:Q1650"/>
    <mergeCell ref="R1650:T1650"/>
    <mergeCell ref="U1650:V1650"/>
    <mergeCell ref="W1650:Y1650"/>
    <mergeCell ref="Z1650:AB1650"/>
    <mergeCell ref="AC1650:AE1650"/>
    <mergeCell ref="AF1650:AI1650"/>
    <mergeCell ref="AJ1650:AM1650"/>
    <mergeCell ref="AN1650:AQ1650"/>
    <mergeCell ref="AS1650:AW1650"/>
    <mergeCell ref="B1651:Q1651"/>
    <mergeCell ref="R1651:T1651"/>
    <mergeCell ref="U1651:V1651"/>
    <mergeCell ref="W1651:Y1651"/>
    <mergeCell ref="Z1651:AB1651"/>
    <mergeCell ref="AC1651:AE1651"/>
    <mergeCell ref="AF1651:AI1651"/>
    <mergeCell ref="AJ1651:AM1651"/>
    <mergeCell ref="AN1651:AQ1651"/>
    <mergeCell ref="AS1651:AW1651"/>
    <mergeCell ref="B1648:Q1648"/>
    <mergeCell ref="R1648:T1648"/>
    <mergeCell ref="U1648:V1648"/>
    <mergeCell ref="W1648:Y1648"/>
    <mergeCell ref="Z1648:AB1648"/>
    <mergeCell ref="AC1648:AE1648"/>
    <mergeCell ref="AF1648:AI1648"/>
    <mergeCell ref="AJ1648:AM1648"/>
    <mergeCell ref="AN1648:AQ1648"/>
    <mergeCell ref="AS1648:AW1648"/>
    <mergeCell ref="B1649:Q1649"/>
    <mergeCell ref="R1649:T1649"/>
    <mergeCell ref="U1649:V1649"/>
    <mergeCell ref="W1649:Y1649"/>
    <mergeCell ref="Z1649:AB1649"/>
    <mergeCell ref="AC1649:AE1649"/>
    <mergeCell ref="AF1649:AI1649"/>
    <mergeCell ref="AJ1649:AM1649"/>
    <mergeCell ref="AN1649:AQ1649"/>
    <mergeCell ref="AS1649:AW1649"/>
    <mergeCell ref="B1646:Q1646"/>
    <mergeCell ref="R1646:T1646"/>
    <mergeCell ref="U1646:V1646"/>
    <mergeCell ref="W1646:Y1646"/>
    <mergeCell ref="Z1646:AB1646"/>
    <mergeCell ref="AC1646:AE1646"/>
    <mergeCell ref="AF1646:AI1646"/>
    <mergeCell ref="AJ1646:AM1646"/>
    <mergeCell ref="AN1646:AQ1646"/>
    <mergeCell ref="AS1646:AW1646"/>
    <mergeCell ref="B1647:Q1647"/>
    <mergeCell ref="R1647:T1647"/>
    <mergeCell ref="U1647:V1647"/>
    <mergeCell ref="W1647:Y1647"/>
    <mergeCell ref="Z1647:AB1647"/>
    <mergeCell ref="AC1647:AE1647"/>
    <mergeCell ref="AF1647:AI1647"/>
    <mergeCell ref="AJ1647:AM1647"/>
    <mergeCell ref="AN1647:AQ1647"/>
    <mergeCell ref="AS1647:AW1647"/>
    <mergeCell ref="B1644:Q1644"/>
    <mergeCell ref="R1644:T1644"/>
    <mergeCell ref="U1644:V1644"/>
    <mergeCell ref="W1644:Y1644"/>
    <mergeCell ref="Z1644:AB1644"/>
    <mergeCell ref="AC1644:AE1644"/>
    <mergeCell ref="AF1644:AI1644"/>
    <mergeCell ref="AJ1644:AM1644"/>
    <mergeCell ref="AN1644:AQ1644"/>
    <mergeCell ref="AS1644:AW1644"/>
    <mergeCell ref="B1645:Q1645"/>
    <mergeCell ref="R1645:T1645"/>
    <mergeCell ref="U1645:V1645"/>
    <mergeCell ref="W1645:Y1645"/>
    <mergeCell ref="Z1645:AB1645"/>
    <mergeCell ref="AC1645:AE1645"/>
    <mergeCell ref="AF1645:AI1645"/>
    <mergeCell ref="AJ1645:AM1645"/>
    <mergeCell ref="AN1645:AQ1645"/>
    <mergeCell ref="AS1645:AW1645"/>
    <mergeCell ref="B1642:Q1642"/>
    <mergeCell ref="R1642:T1642"/>
    <mergeCell ref="U1642:V1642"/>
    <mergeCell ref="W1642:Y1642"/>
    <mergeCell ref="Z1642:AB1642"/>
    <mergeCell ref="AC1642:AE1642"/>
    <mergeCell ref="AF1642:AI1642"/>
    <mergeCell ref="AJ1642:AM1642"/>
    <mergeCell ref="AN1642:AQ1642"/>
    <mergeCell ref="AS1642:AW1642"/>
    <mergeCell ref="B1643:Q1643"/>
    <mergeCell ref="R1643:T1643"/>
    <mergeCell ref="U1643:V1643"/>
    <mergeCell ref="W1643:Y1643"/>
    <mergeCell ref="Z1643:AB1643"/>
    <mergeCell ref="AC1643:AE1643"/>
    <mergeCell ref="AF1643:AI1643"/>
    <mergeCell ref="AJ1643:AM1643"/>
    <mergeCell ref="AN1643:AQ1643"/>
    <mergeCell ref="AS1643:AW1643"/>
    <mergeCell ref="B1640:Q1640"/>
    <mergeCell ref="R1640:T1640"/>
    <mergeCell ref="U1640:V1640"/>
    <mergeCell ref="W1640:Y1640"/>
    <mergeCell ref="Z1640:AB1640"/>
    <mergeCell ref="AC1640:AE1640"/>
    <mergeCell ref="AF1640:AI1640"/>
    <mergeCell ref="AJ1640:AM1640"/>
    <mergeCell ref="AN1640:AQ1640"/>
    <mergeCell ref="AS1640:AW1640"/>
    <mergeCell ref="B1641:Q1641"/>
    <mergeCell ref="R1641:T1641"/>
    <mergeCell ref="U1641:V1641"/>
    <mergeCell ref="W1641:Y1641"/>
    <mergeCell ref="Z1641:AB1641"/>
    <mergeCell ref="AC1641:AE1641"/>
    <mergeCell ref="AF1641:AI1641"/>
    <mergeCell ref="AJ1641:AM1641"/>
    <mergeCell ref="AN1641:AQ1641"/>
    <mergeCell ref="AS1641:AW1641"/>
    <mergeCell ref="B1638:Q1638"/>
    <mergeCell ref="R1638:T1638"/>
    <mergeCell ref="U1638:V1638"/>
    <mergeCell ref="W1638:Y1638"/>
    <mergeCell ref="Z1638:AB1638"/>
    <mergeCell ref="AC1638:AE1638"/>
    <mergeCell ref="AF1638:AI1638"/>
    <mergeCell ref="AJ1638:AM1638"/>
    <mergeCell ref="AN1638:AQ1638"/>
    <mergeCell ref="AS1638:AW1638"/>
    <mergeCell ref="B1639:Q1639"/>
    <mergeCell ref="R1639:T1639"/>
    <mergeCell ref="U1639:V1639"/>
    <mergeCell ref="W1639:Y1639"/>
    <mergeCell ref="Z1639:AB1639"/>
    <mergeCell ref="AC1639:AE1639"/>
    <mergeCell ref="AF1639:AI1639"/>
    <mergeCell ref="AJ1639:AM1639"/>
    <mergeCell ref="AN1639:AQ1639"/>
    <mergeCell ref="AS1639:AW1639"/>
    <mergeCell ref="B1636:Q1636"/>
    <mergeCell ref="R1636:T1636"/>
    <mergeCell ref="U1636:V1636"/>
    <mergeCell ref="W1636:Y1636"/>
    <mergeCell ref="Z1636:AB1636"/>
    <mergeCell ref="AC1636:AE1636"/>
    <mergeCell ref="AF1636:AI1636"/>
    <mergeCell ref="AJ1636:AM1636"/>
    <mergeCell ref="AN1636:AQ1636"/>
    <mergeCell ref="AS1636:AW1636"/>
    <mergeCell ref="B1637:Q1637"/>
    <mergeCell ref="R1637:T1637"/>
    <mergeCell ref="U1637:V1637"/>
    <mergeCell ref="W1637:Y1637"/>
    <mergeCell ref="Z1637:AB1637"/>
    <mergeCell ref="AC1637:AE1637"/>
    <mergeCell ref="AF1637:AI1637"/>
    <mergeCell ref="AJ1637:AM1637"/>
    <mergeCell ref="AN1637:AQ1637"/>
    <mergeCell ref="AS1637:AW1637"/>
    <mergeCell ref="B1634:Q1634"/>
    <mergeCell ref="R1634:T1634"/>
    <mergeCell ref="U1634:V1634"/>
    <mergeCell ref="W1634:Y1634"/>
    <mergeCell ref="Z1634:AB1634"/>
    <mergeCell ref="AC1634:AE1634"/>
    <mergeCell ref="AF1634:AI1634"/>
    <mergeCell ref="AJ1634:AM1634"/>
    <mergeCell ref="AN1634:AQ1634"/>
    <mergeCell ref="AS1634:AW1634"/>
    <mergeCell ref="B1635:Q1635"/>
    <mergeCell ref="R1635:T1635"/>
    <mergeCell ref="U1635:V1635"/>
    <mergeCell ref="W1635:Y1635"/>
    <mergeCell ref="Z1635:AB1635"/>
    <mergeCell ref="AC1635:AE1635"/>
    <mergeCell ref="AF1635:AI1635"/>
    <mergeCell ref="AJ1635:AM1635"/>
    <mergeCell ref="AN1635:AQ1635"/>
    <mergeCell ref="AS1635:AW1635"/>
    <mergeCell ref="B1632:Q1632"/>
    <mergeCell ref="R1632:T1632"/>
    <mergeCell ref="U1632:V1632"/>
    <mergeCell ref="W1632:Y1632"/>
    <mergeCell ref="Z1632:AB1632"/>
    <mergeCell ref="AC1632:AE1632"/>
    <mergeCell ref="AF1632:AI1632"/>
    <mergeCell ref="AJ1632:AM1632"/>
    <mergeCell ref="AN1632:AQ1632"/>
    <mergeCell ref="AS1632:AW1632"/>
    <mergeCell ref="B1633:Q1633"/>
    <mergeCell ref="R1633:T1633"/>
    <mergeCell ref="U1633:V1633"/>
    <mergeCell ref="W1633:Y1633"/>
    <mergeCell ref="Z1633:AB1633"/>
    <mergeCell ref="AC1633:AE1633"/>
    <mergeCell ref="AF1633:AI1633"/>
    <mergeCell ref="AJ1633:AM1633"/>
    <mergeCell ref="AN1633:AQ1633"/>
    <mergeCell ref="AS1633:AW1633"/>
    <mergeCell ref="B1625:Q1625"/>
    <mergeCell ref="R1625:T1625"/>
    <mergeCell ref="U1625:V1625"/>
    <mergeCell ref="W1625:Y1625"/>
    <mergeCell ref="Z1625:AB1625"/>
    <mergeCell ref="AC1625:AE1625"/>
    <mergeCell ref="AF1625:AI1625"/>
    <mergeCell ref="AJ1625:AM1625"/>
    <mergeCell ref="AN1625:AQ1625"/>
    <mergeCell ref="AS1625:AW1625"/>
    <mergeCell ref="AF1627:AI1627"/>
    <mergeCell ref="AJ1627:AM1627"/>
    <mergeCell ref="AN1627:AQ1627"/>
    <mergeCell ref="AS1627:AW1627"/>
    <mergeCell ref="B1631:Q1631"/>
    <mergeCell ref="R1631:T1631"/>
    <mergeCell ref="U1631:V1631"/>
    <mergeCell ref="W1631:Y1631"/>
    <mergeCell ref="Z1631:AB1631"/>
    <mergeCell ref="AC1631:AE1631"/>
    <mergeCell ref="AF1631:AI1631"/>
    <mergeCell ref="AJ1631:AM1631"/>
    <mergeCell ref="AN1631:AQ1631"/>
    <mergeCell ref="AS1631:AW1631"/>
    <mergeCell ref="B1623:Q1623"/>
    <mergeCell ref="R1623:T1623"/>
    <mergeCell ref="U1623:V1623"/>
    <mergeCell ref="W1623:Y1623"/>
    <mergeCell ref="Z1623:AB1623"/>
    <mergeCell ref="AC1623:AE1623"/>
    <mergeCell ref="AF1623:AI1623"/>
    <mergeCell ref="AJ1623:AM1623"/>
    <mergeCell ref="AN1623:AQ1623"/>
    <mergeCell ref="AS1623:AW1623"/>
    <mergeCell ref="B1624:Q1624"/>
    <mergeCell ref="R1624:T1624"/>
    <mergeCell ref="U1624:V1624"/>
    <mergeCell ref="W1624:Y1624"/>
    <mergeCell ref="Z1624:AB1624"/>
    <mergeCell ref="AC1624:AE1624"/>
    <mergeCell ref="AF1624:AI1624"/>
    <mergeCell ref="AJ1624:AM1624"/>
    <mergeCell ref="AN1624:AQ1624"/>
    <mergeCell ref="AS1624:AW1624"/>
    <mergeCell ref="B1630:BN1630"/>
    <mergeCell ref="B1621:Q1621"/>
    <mergeCell ref="R1621:T1621"/>
    <mergeCell ref="U1621:V1621"/>
    <mergeCell ref="W1621:Y1621"/>
    <mergeCell ref="Z1621:AB1621"/>
    <mergeCell ref="AC1621:AE1621"/>
    <mergeCell ref="AF1621:AI1621"/>
    <mergeCell ref="AJ1621:AM1621"/>
    <mergeCell ref="AN1621:AQ1621"/>
    <mergeCell ref="AS1621:AW1621"/>
    <mergeCell ref="B1622:Q1622"/>
    <mergeCell ref="R1622:T1622"/>
    <mergeCell ref="U1622:V1622"/>
    <mergeCell ref="W1622:Y1622"/>
    <mergeCell ref="Z1622:AB1622"/>
    <mergeCell ref="AC1622:AE1622"/>
    <mergeCell ref="AF1622:AI1622"/>
    <mergeCell ref="AJ1622:AM1622"/>
    <mergeCell ref="AN1622:AQ1622"/>
    <mergeCell ref="AS1622:AW1622"/>
    <mergeCell ref="B1619:Q1619"/>
    <mergeCell ref="R1619:T1619"/>
    <mergeCell ref="U1619:V1619"/>
    <mergeCell ref="W1619:Y1619"/>
    <mergeCell ref="Z1619:AB1619"/>
    <mergeCell ref="AC1619:AE1619"/>
    <mergeCell ref="AF1619:AI1619"/>
    <mergeCell ref="AJ1619:AM1619"/>
    <mergeCell ref="AN1619:AQ1619"/>
    <mergeCell ref="AS1619:AW1619"/>
    <mergeCell ref="B1620:Q1620"/>
    <mergeCell ref="R1620:T1620"/>
    <mergeCell ref="U1620:V1620"/>
    <mergeCell ref="W1620:Y1620"/>
    <mergeCell ref="Z1620:AB1620"/>
    <mergeCell ref="AC1620:AE1620"/>
    <mergeCell ref="AF1620:AI1620"/>
    <mergeCell ref="AJ1620:AM1620"/>
    <mergeCell ref="AN1620:AQ1620"/>
    <mergeCell ref="AS1620:AW1620"/>
    <mergeCell ref="B1617:Q1617"/>
    <mergeCell ref="R1617:T1617"/>
    <mergeCell ref="U1617:V1617"/>
    <mergeCell ref="W1617:Y1617"/>
    <mergeCell ref="Z1617:AB1617"/>
    <mergeCell ref="AC1617:AE1617"/>
    <mergeCell ref="AF1617:AI1617"/>
    <mergeCell ref="AJ1617:AM1617"/>
    <mergeCell ref="AN1617:AQ1617"/>
    <mergeCell ref="AS1617:AW1617"/>
    <mergeCell ref="B1618:Q1618"/>
    <mergeCell ref="R1618:T1618"/>
    <mergeCell ref="U1618:V1618"/>
    <mergeCell ref="W1618:Y1618"/>
    <mergeCell ref="Z1618:AB1618"/>
    <mergeCell ref="AC1618:AE1618"/>
    <mergeCell ref="AF1618:AI1618"/>
    <mergeCell ref="AJ1618:AM1618"/>
    <mergeCell ref="AN1618:AQ1618"/>
    <mergeCell ref="AS1618:AW1618"/>
    <mergeCell ref="B1615:Q1615"/>
    <mergeCell ref="R1615:T1615"/>
    <mergeCell ref="U1615:V1615"/>
    <mergeCell ref="W1615:Y1615"/>
    <mergeCell ref="Z1615:AB1615"/>
    <mergeCell ref="AC1615:AE1615"/>
    <mergeCell ref="AF1615:AI1615"/>
    <mergeCell ref="AJ1615:AM1615"/>
    <mergeCell ref="AN1615:AQ1615"/>
    <mergeCell ref="AS1615:AW1615"/>
    <mergeCell ref="B1616:Q1616"/>
    <mergeCell ref="R1616:T1616"/>
    <mergeCell ref="U1616:V1616"/>
    <mergeCell ref="W1616:Y1616"/>
    <mergeCell ref="Z1616:AB1616"/>
    <mergeCell ref="AC1616:AE1616"/>
    <mergeCell ref="AF1616:AI1616"/>
    <mergeCell ref="AJ1616:AM1616"/>
    <mergeCell ref="AN1616:AQ1616"/>
    <mergeCell ref="AS1616:AW1616"/>
    <mergeCell ref="B1613:Q1613"/>
    <mergeCell ref="R1613:T1613"/>
    <mergeCell ref="U1613:V1613"/>
    <mergeCell ref="W1613:Y1613"/>
    <mergeCell ref="Z1613:AB1613"/>
    <mergeCell ref="AC1613:AE1613"/>
    <mergeCell ref="AF1613:AI1613"/>
    <mergeCell ref="AJ1613:AM1613"/>
    <mergeCell ref="AN1613:AQ1613"/>
    <mergeCell ref="AS1613:AW1613"/>
    <mergeCell ref="B1614:Q1614"/>
    <mergeCell ref="R1614:T1614"/>
    <mergeCell ref="U1614:V1614"/>
    <mergeCell ref="W1614:Y1614"/>
    <mergeCell ref="Z1614:AB1614"/>
    <mergeCell ref="AC1614:AE1614"/>
    <mergeCell ref="AF1614:AI1614"/>
    <mergeCell ref="AJ1614:AM1614"/>
    <mergeCell ref="AN1614:AQ1614"/>
    <mergeCell ref="AS1614:AW1614"/>
    <mergeCell ref="B1611:Q1611"/>
    <mergeCell ref="R1611:T1611"/>
    <mergeCell ref="U1611:V1611"/>
    <mergeCell ref="W1611:Y1611"/>
    <mergeCell ref="Z1611:AB1611"/>
    <mergeCell ref="AC1611:AE1611"/>
    <mergeCell ref="AF1611:AI1611"/>
    <mergeCell ref="AJ1611:AM1611"/>
    <mergeCell ref="AN1611:AQ1611"/>
    <mergeCell ref="AS1611:AW1611"/>
    <mergeCell ref="B1612:Q1612"/>
    <mergeCell ref="R1612:T1612"/>
    <mergeCell ref="U1612:V1612"/>
    <mergeCell ref="W1612:Y1612"/>
    <mergeCell ref="Z1612:AB1612"/>
    <mergeCell ref="AC1612:AE1612"/>
    <mergeCell ref="AF1612:AI1612"/>
    <mergeCell ref="AJ1612:AM1612"/>
    <mergeCell ref="AN1612:AQ1612"/>
    <mergeCell ref="AS1612:AW1612"/>
    <mergeCell ref="B1609:Q1609"/>
    <mergeCell ref="R1609:T1609"/>
    <mergeCell ref="U1609:V1609"/>
    <mergeCell ref="W1609:Y1609"/>
    <mergeCell ref="Z1609:AB1609"/>
    <mergeCell ref="AC1609:AE1609"/>
    <mergeCell ref="AF1609:AI1609"/>
    <mergeCell ref="AJ1609:AM1609"/>
    <mergeCell ref="AN1609:AQ1609"/>
    <mergeCell ref="AS1609:AW1609"/>
    <mergeCell ref="B1610:Q1610"/>
    <mergeCell ref="R1610:T1610"/>
    <mergeCell ref="U1610:V1610"/>
    <mergeCell ref="W1610:Y1610"/>
    <mergeCell ref="Z1610:AB1610"/>
    <mergeCell ref="AC1610:AE1610"/>
    <mergeCell ref="AF1610:AI1610"/>
    <mergeCell ref="AJ1610:AM1610"/>
    <mergeCell ref="AN1610:AQ1610"/>
    <mergeCell ref="AS1610:AW1610"/>
    <mergeCell ref="B1607:Q1607"/>
    <mergeCell ref="R1607:T1607"/>
    <mergeCell ref="U1607:V1607"/>
    <mergeCell ref="W1607:Y1607"/>
    <mergeCell ref="Z1607:AB1607"/>
    <mergeCell ref="AC1607:AE1607"/>
    <mergeCell ref="AF1607:AI1607"/>
    <mergeCell ref="AJ1607:AM1607"/>
    <mergeCell ref="AN1607:AQ1607"/>
    <mergeCell ref="AS1607:AW1607"/>
    <mergeCell ref="B1608:Q1608"/>
    <mergeCell ref="R1608:T1608"/>
    <mergeCell ref="U1608:V1608"/>
    <mergeCell ref="W1608:Y1608"/>
    <mergeCell ref="Z1608:AB1608"/>
    <mergeCell ref="AC1608:AE1608"/>
    <mergeCell ref="AF1608:AI1608"/>
    <mergeCell ref="AJ1608:AM1608"/>
    <mergeCell ref="AN1608:AQ1608"/>
    <mergeCell ref="AS1608:AW1608"/>
    <mergeCell ref="B1605:Q1605"/>
    <mergeCell ref="R1605:T1605"/>
    <mergeCell ref="U1605:V1605"/>
    <mergeCell ref="W1605:Y1605"/>
    <mergeCell ref="Z1605:AB1605"/>
    <mergeCell ref="AC1605:AE1605"/>
    <mergeCell ref="AF1605:AI1605"/>
    <mergeCell ref="AJ1605:AM1605"/>
    <mergeCell ref="AN1605:AQ1605"/>
    <mergeCell ref="AS1605:AW1605"/>
    <mergeCell ref="B1606:Q1606"/>
    <mergeCell ref="R1606:T1606"/>
    <mergeCell ref="U1606:V1606"/>
    <mergeCell ref="W1606:Y1606"/>
    <mergeCell ref="Z1606:AB1606"/>
    <mergeCell ref="AC1606:AE1606"/>
    <mergeCell ref="AF1606:AI1606"/>
    <mergeCell ref="AJ1606:AM1606"/>
    <mergeCell ref="AN1606:AQ1606"/>
    <mergeCell ref="AS1606:AW1606"/>
    <mergeCell ref="B1603:Q1603"/>
    <mergeCell ref="R1603:T1603"/>
    <mergeCell ref="U1603:V1603"/>
    <mergeCell ref="W1603:Y1603"/>
    <mergeCell ref="Z1603:AB1603"/>
    <mergeCell ref="AC1603:AE1603"/>
    <mergeCell ref="AF1603:AI1603"/>
    <mergeCell ref="AJ1603:AM1603"/>
    <mergeCell ref="AN1603:AQ1603"/>
    <mergeCell ref="AS1603:AW1603"/>
    <mergeCell ref="B1604:Q1604"/>
    <mergeCell ref="R1604:T1604"/>
    <mergeCell ref="U1604:V1604"/>
    <mergeCell ref="W1604:Y1604"/>
    <mergeCell ref="Z1604:AB1604"/>
    <mergeCell ref="AC1604:AE1604"/>
    <mergeCell ref="AF1604:AI1604"/>
    <mergeCell ref="AJ1604:AM1604"/>
    <mergeCell ref="AN1604:AQ1604"/>
    <mergeCell ref="AS1604:AW1604"/>
    <mergeCell ref="B1601:Q1601"/>
    <mergeCell ref="R1601:T1601"/>
    <mergeCell ref="U1601:V1601"/>
    <mergeCell ref="W1601:Y1601"/>
    <mergeCell ref="Z1601:AB1601"/>
    <mergeCell ref="AC1601:AE1601"/>
    <mergeCell ref="AF1601:AI1601"/>
    <mergeCell ref="AJ1601:AM1601"/>
    <mergeCell ref="AN1601:AQ1601"/>
    <mergeCell ref="AS1601:AW1601"/>
    <mergeCell ref="B1602:Q1602"/>
    <mergeCell ref="R1602:T1602"/>
    <mergeCell ref="U1602:V1602"/>
    <mergeCell ref="W1602:Y1602"/>
    <mergeCell ref="Z1602:AB1602"/>
    <mergeCell ref="AC1602:AE1602"/>
    <mergeCell ref="AF1602:AI1602"/>
    <mergeCell ref="AJ1602:AM1602"/>
    <mergeCell ref="AN1602:AQ1602"/>
    <mergeCell ref="AS1602:AW1602"/>
    <mergeCell ref="B1599:Q1599"/>
    <mergeCell ref="R1599:T1599"/>
    <mergeCell ref="U1599:V1599"/>
    <mergeCell ref="W1599:Y1599"/>
    <mergeCell ref="Z1599:AB1599"/>
    <mergeCell ref="AC1599:AE1599"/>
    <mergeCell ref="AF1599:AI1599"/>
    <mergeCell ref="AJ1599:AM1599"/>
    <mergeCell ref="AN1599:AQ1599"/>
    <mergeCell ref="AS1599:AW1599"/>
    <mergeCell ref="B1600:Q1600"/>
    <mergeCell ref="R1600:T1600"/>
    <mergeCell ref="U1600:V1600"/>
    <mergeCell ref="W1600:Y1600"/>
    <mergeCell ref="Z1600:AB1600"/>
    <mergeCell ref="AC1600:AE1600"/>
    <mergeCell ref="AF1600:AI1600"/>
    <mergeCell ref="AJ1600:AM1600"/>
    <mergeCell ref="AN1600:AQ1600"/>
    <mergeCell ref="AS1600:AW1600"/>
    <mergeCell ref="B1597:Q1597"/>
    <mergeCell ref="R1597:T1597"/>
    <mergeCell ref="U1597:V1597"/>
    <mergeCell ref="W1597:Y1597"/>
    <mergeCell ref="Z1597:AB1597"/>
    <mergeCell ref="AC1597:AE1597"/>
    <mergeCell ref="AF1597:AI1597"/>
    <mergeCell ref="AJ1597:AM1597"/>
    <mergeCell ref="AN1597:AQ1597"/>
    <mergeCell ref="AS1597:AW1597"/>
    <mergeCell ref="B1598:Q1598"/>
    <mergeCell ref="R1598:T1598"/>
    <mergeCell ref="U1598:V1598"/>
    <mergeCell ref="W1598:Y1598"/>
    <mergeCell ref="Z1598:AB1598"/>
    <mergeCell ref="AC1598:AE1598"/>
    <mergeCell ref="AF1598:AI1598"/>
    <mergeCell ref="AJ1598:AM1598"/>
    <mergeCell ref="AN1598:AQ1598"/>
    <mergeCell ref="AS1598:AW1598"/>
    <mergeCell ref="B1595:Q1595"/>
    <mergeCell ref="R1595:T1595"/>
    <mergeCell ref="U1595:V1595"/>
    <mergeCell ref="W1595:Y1595"/>
    <mergeCell ref="Z1595:AB1595"/>
    <mergeCell ref="AC1595:AE1595"/>
    <mergeCell ref="AF1595:AI1595"/>
    <mergeCell ref="AJ1595:AM1595"/>
    <mergeCell ref="AN1595:AQ1595"/>
    <mergeCell ref="AS1595:AW1595"/>
    <mergeCell ref="B1596:Q1596"/>
    <mergeCell ref="R1596:T1596"/>
    <mergeCell ref="U1596:V1596"/>
    <mergeCell ref="W1596:Y1596"/>
    <mergeCell ref="Z1596:AB1596"/>
    <mergeCell ref="AC1596:AE1596"/>
    <mergeCell ref="AF1596:AI1596"/>
    <mergeCell ref="AJ1596:AM1596"/>
    <mergeCell ref="AN1596:AQ1596"/>
    <mergeCell ref="AS1596:AW1596"/>
    <mergeCell ref="B1593:Q1593"/>
    <mergeCell ref="R1593:T1593"/>
    <mergeCell ref="U1593:V1593"/>
    <mergeCell ref="W1593:Y1593"/>
    <mergeCell ref="Z1593:AB1593"/>
    <mergeCell ref="AC1593:AE1593"/>
    <mergeCell ref="AF1593:AI1593"/>
    <mergeCell ref="AJ1593:AM1593"/>
    <mergeCell ref="AN1593:AQ1593"/>
    <mergeCell ref="AS1593:AW1593"/>
    <mergeCell ref="B1594:Q1594"/>
    <mergeCell ref="R1594:T1594"/>
    <mergeCell ref="U1594:V1594"/>
    <mergeCell ref="W1594:Y1594"/>
    <mergeCell ref="Z1594:AB1594"/>
    <mergeCell ref="AC1594:AE1594"/>
    <mergeCell ref="AF1594:AI1594"/>
    <mergeCell ref="AJ1594:AM1594"/>
    <mergeCell ref="AN1594:AQ1594"/>
    <mergeCell ref="AS1594:AW1594"/>
    <mergeCell ref="B1591:Q1591"/>
    <mergeCell ref="R1591:T1591"/>
    <mergeCell ref="U1591:V1591"/>
    <mergeCell ref="W1591:Y1591"/>
    <mergeCell ref="Z1591:AB1591"/>
    <mergeCell ref="AC1591:AE1591"/>
    <mergeCell ref="AF1591:AI1591"/>
    <mergeCell ref="AJ1591:AM1591"/>
    <mergeCell ref="AN1591:AQ1591"/>
    <mergeCell ref="AS1591:AW1591"/>
    <mergeCell ref="B1592:Q1592"/>
    <mergeCell ref="R1592:T1592"/>
    <mergeCell ref="U1592:V1592"/>
    <mergeCell ref="W1592:Y1592"/>
    <mergeCell ref="Z1592:AB1592"/>
    <mergeCell ref="AC1592:AE1592"/>
    <mergeCell ref="AF1592:AI1592"/>
    <mergeCell ref="AJ1592:AM1592"/>
    <mergeCell ref="AN1592:AQ1592"/>
    <mergeCell ref="AS1592:AW1592"/>
    <mergeCell ref="B1589:Q1589"/>
    <mergeCell ref="R1589:T1589"/>
    <mergeCell ref="U1589:V1589"/>
    <mergeCell ref="W1589:Y1589"/>
    <mergeCell ref="Z1589:AB1589"/>
    <mergeCell ref="AC1589:AE1589"/>
    <mergeCell ref="AF1589:AI1589"/>
    <mergeCell ref="AJ1589:AM1589"/>
    <mergeCell ref="AN1589:AQ1589"/>
    <mergeCell ref="AS1589:AW1589"/>
    <mergeCell ref="B1590:Q1590"/>
    <mergeCell ref="R1590:T1590"/>
    <mergeCell ref="U1590:V1590"/>
    <mergeCell ref="W1590:Y1590"/>
    <mergeCell ref="Z1590:AB1590"/>
    <mergeCell ref="AC1590:AE1590"/>
    <mergeCell ref="AF1590:AI1590"/>
    <mergeCell ref="AJ1590:AM1590"/>
    <mergeCell ref="AN1590:AQ1590"/>
    <mergeCell ref="AS1590:AW1590"/>
    <mergeCell ref="B1587:Q1587"/>
    <mergeCell ref="R1587:T1587"/>
    <mergeCell ref="U1587:V1587"/>
    <mergeCell ref="W1587:Y1587"/>
    <mergeCell ref="Z1587:AB1587"/>
    <mergeCell ref="AC1587:AE1587"/>
    <mergeCell ref="AF1587:AI1587"/>
    <mergeCell ref="AJ1587:AM1587"/>
    <mergeCell ref="AN1587:AQ1587"/>
    <mergeCell ref="AS1587:AW1587"/>
    <mergeCell ref="B1588:Q1588"/>
    <mergeCell ref="R1588:T1588"/>
    <mergeCell ref="U1588:V1588"/>
    <mergeCell ref="W1588:Y1588"/>
    <mergeCell ref="Z1588:AB1588"/>
    <mergeCell ref="AC1588:AE1588"/>
    <mergeCell ref="AF1588:AI1588"/>
    <mergeCell ref="AJ1588:AM1588"/>
    <mergeCell ref="AN1588:AQ1588"/>
    <mergeCell ref="AS1588:AW1588"/>
    <mergeCell ref="AF1582:AI1582"/>
    <mergeCell ref="AJ1582:AM1582"/>
    <mergeCell ref="AN1582:AQ1582"/>
    <mergeCell ref="AS1582:AW1582"/>
    <mergeCell ref="B1585:Q1585"/>
    <mergeCell ref="R1585:T1585"/>
    <mergeCell ref="U1585:V1585"/>
    <mergeCell ref="W1585:Y1585"/>
    <mergeCell ref="Z1585:AB1585"/>
    <mergeCell ref="AC1585:AE1585"/>
    <mergeCell ref="AF1585:AI1585"/>
    <mergeCell ref="AJ1585:AM1585"/>
    <mergeCell ref="AN1585:AQ1585"/>
    <mergeCell ref="AS1585:AW1585"/>
    <mergeCell ref="B1586:Q1586"/>
    <mergeCell ref="R1586:T1586"/>
    <mergeCell ref="U1586:V1586"/>
    <mergeCell ref="W1586:Y1586"/>
    <mergeCell ref="Z1586:AB1586"/>
    <mergeCell ref="AC1586:AE1586"/>
    <mergeCell ref="AF1586:AI1586"/>
    <mergeCell ref="AJ1586:AM1586"/>
    <mergeCell ref="AN1586:AQ1586"/>
    <mergeCell ref="AS1586:AW1586"/>
    <mergeCell ref="B1579:Q1579"/>
    <mergeCell ref="R1579:T1579"/>
    <mergeCell ref="U1579:V1579"/>
    <mergeCell ref="W1579:Y1579"/>
    <mergeCell ref="Z1579:AB1579"/>
    <mergeCell ref="AC1579:AE1579"/>
    <mergeCell ref="AF1579:AI1579"/>
    <mergeCell ref="AJ1579:AM1579"/>
    <mergeCell ref="AN1579:AQ1579"/>
    <mergeCell ref="AS1579:AW1579"/>
    <mergeCell ref="B1580:Q1580"/>
    <mergeCell ref="R1580:T1580"/>
    <mergeCell ref="U1580:V1580"/>
    <mergeCell ref="W1580:Y1580"/>
    <mergeCell ref="Z1580:AB1580"/>
    <mergeCell ref="AC1580:AE1580"/>
    <mergeCell ref="AF1580:AI1580"/>
    <mergeCell ref="AJ1580:AM1580"/>
    <mergeCell ref="AN1580:AQ1580"/>
    <mergeCell ref="AS1580:AW1580"/>
    <mergeCell ref="B1577:Q1577"/>
    <mergeCell ref="R1577:T1577"/>
    <mergeCell ref="U1577:V1577"/>
    <mergeCell ref="W1577:Y1577"/>
    <mergeCell ref="Z1577:AB1577"/>
    <mergeCell ref="AC1577:AE1577"/>
    <mergeCell ref="AF1577:AI1577"/>
    <mergeCell ref="AJ1577:AM1577"/>
    <mergeCell ref="AN1577:AQ1577"/>
    <mergeCell ref="AS1577:AW1577"/>
    <mergeCell ref="B1578:Q1578"/>
    <mergeCell ref="R1578:T1578"/>
    <mergeCell ref="U1578:V1578"/>
    <mergeCell ref="W1578:Y1578"/>
    <mergeCell ref="Z1578:AB1578"/>
    <mergeCell ref="AC1578:AE1578"/>
    <mergeCell ref="AF1578:AI1578"/>
    <mergeCell ref="AJ1578:AM1578"/>
    <mergeCell ref="AN1578:AQ1578"/>
    <mergeCell ref="AS1578:AW1578"/>
    <mergeCell ref="B1575:Q1575"/>
    <mergeCell ref="R1575:T1575"/>
    <mergeCell ref="U1575:V1575"/>
    <mergeCell ref="W1575:Y1575"/>
    <mergeCell ref="Z1575:AB1575"/>
    <mergeCell ref="AC1575:AE1575"/>
    <mergeCell ref="AF1575:AI1575"/>
    <mergeCell ref="AJ1575:AM1575"/>
    <mergeCell ref="AN1575:AQ1575"/>
    <mergeCell ref="AS1575:AW1575"/>
    <mergeCell ref="B1576:Q1576"/>
    <mergeCell ref="R1576:T1576"/>
    <mergeCell ref="U1576:V1576"/>
    <mergeCell ref="W1576:Y1576"/>
    <mergeCell ref="Z1576:AB1576"/>
    <mergeCell ref="AC1576:AE1576"/>
    <mergeCell ref="AF1576:AI1576"/>
    <mergeCell ref="AJ1576:AM1576"/>
    <mergeCell ref="AN1576:AQ1576"/>
    <mergeCell ref="AS1576:AW1576"/>
    <mergeCell ref="B1573:Q1573"/>
    <mergeCell ref="R1573:T1573"/>
    <mergeCell ref="U1573:V1573"/>
    <mergeCell ref="W1573:Y1573"/>
    <mergeCell ref="Z1573:AB1573"/>
    <mergeCell ref="AC1573:AE1573"/>
    <mergeCell ref="AF1573:AI1573"/>
    <mergeCell ref="AJ1573:AM1573"/>
    <mergeCell ref="AN1573:AQ1573"/>
    <mergeCell ref="AS1573:AW1573"/>
    <mergeCell ref="B1574:Q1574"/>
    <mergeCell ref="R1574:T1574"/>
    <mergeCell ref="U1574:V1574"/>
    <mergeCell ref="W1574:Y1574"/>
    <mergeCell ref="Z1574:AB1574"/>
    <mergeCell ref="AC1574:AE1574"/>
    <mergeCell ref="AF1574:AI1574"/>
    <mergeCell ref="AJ1574:AM1574"/>
    <mergeCell ref="AN1574:AQ1574"/>
    <mergeCell ref="AS1574:AW1574"/>
    <mergeCell ref="B1571:Q1571"/>
    <mergeCell ref="R1571:T1571"/>
    <mergeCell ref="U1571:V1571"/>
    <mergeCell ref="W1571:Y1571"/>
    <mergeCell ref="Z1571:AB1571"/>
    <mergeCell ref="AC1571:AE1571"/>
    <mergeCell ref="AF1571:AI1571"/>
    <mergeCell ref="AJ1571:AM1571"/>
    <mergeCell ref="AN1571:AQ1571"/>
    <mergeCell ref="AS1571:AW1571"/>
    <mergeCell ref="B1572:Q1572"/>
    <mergeCell ref="R1572:T1572"/>
    <mergeCell ref="U1572:V1572"/>
    <mergeCell ref="W1572:Y1572"/>
    <mergeCell ref="Z1572:AB1572"/>
    <mergeCell ref="AC1572:AE1572"/>
    <mergeCell ref="AF1572:AI1572"/>
    <mergeCell ref="AJ1572:AM1572"/>
    <mergeCell ref="AN1572:AQ1572"/>
    <mergeCell ref="AS1572:AW1572"/>
    <mergeCell ref="B1569:Q1569"/>
    <mergeCell ref="R1569:T1569"/>
    <mergeCell ref="U1569:V1569"/>
    <mergeCell ref="W1569:Y1569"/>
    <mergeCell ref="Z1569:AB1569"/>
    <mergeCell ref="AC1569:AE1569"/>
    <mergeCell ref="AF1569:AI1569"/>
    <mergeCell ref="AJ1569:AM1569"/>
    <mergeCell ref="AN1569:AQ1569"/>
    <mergeCell ref="AS1569:AW1569"/>
    <mergeCell ref="B1570:Q1570"/>
    <mergeCell ref="R1570:T1570"/>
    <mergeCell ref="U1570:V1570"/>
    <mergeCell ref="W1570:Y1570"/>
    <mergeCell ref="Z1570:AB1570"/>
    <mergeCell ref="AC1570:AE1570"/>
    <mergeCell ref="AF1570:AI1570"/>
    <mergeCell ref="AJ1570:AM1570"/>
    <mergeCell ref="AN1570:AQ1570"/>
    <mergeCell ref="AS1570:AW1570"/>
    <mergeCell ref="B1567:Q1567"/>
    <mergeCell ref="R1567:T1567"/>
    <mergeCell ref="U1567:V1567"/>
    <mergeCell ref="W1567:Y1567"/>
    <mergeCell ref="Z1567:AB1567"/>
    <mergeCell ref="AC1567:AE1567"/>
    <mergeCell ref="AF1567:AI1567"/>
    <mergeCell ref="AJ1567:AM1567"/>
    <mergeCell ref="AN1567:AQ1567"/>
    <mergeCell ref="AS1567:AW1567"/>
    <mergeCell ref="B1568:Q1568"/>
    <mergeCell ref="R1568:T1568"/>
    <mergeCell ref="U1568:V1568"/>
    <mergeCell ref="W1568:Y1568"/>
    <mergeCell ref="Z1568:AB1568"/>
    <mergeCell ref="AC1568:AE1568"/>
    <mergeCell ref="AF1568:AI1568"/>
    <mergeCell ref="AJ1568:AM1568"/>
    <mergeCell ref="AN1568:AQ1568"/>
    <mergeCell ref="AS1568:AW1568"/>
    <mergeCell ref="B1565:Q1565"/>
    <mergeCell ref="R1565:T1565"/>
    <mergeCell ref="U1565:V1565"/>
    <mergeCell ref="W1565:Y1565"/>
    <mergeCell ref="Z1565:AB1565"/>
    <mergeCell ref="AC1565:AE1565"/>
    <mergeCell ref="AF1565:AI1565"/>
    <mergeCell ref="AJ1565:AM1565"/>
    <mergeCell ref="AN1565:AQ1565"/>
    <mergeCell ref="AS1565:AW1565"/>
    <mergeCell ref="B1566:Q1566"/>
    <mergeCell ref="R1566:T1566"/>
    <mergeCell ref="U1566:V1566"/>
    <mergeCell ref="W1566:Y1566"/>
    <mergeCell ref="Z1566:AB1566"/>
    <mergeCell ref="AC1566:AE1566"/>
    <mergeCell ref="AF1566:AI1566"/>
    <mergeCell ref="AJ1566:AM1566"/>
    <mergeCell ref="AN1566:AQ1566"/>
    <mergeCell ref="AS1566:AW1566"/>
    <mergeCell ref="B1563:Q1563"/>
    <mergeCell ref="R1563:T1563"/>
    <mergeCell ref="U1563:V1563"/>
    <mergeCell ref="W1563:Y1563"/>
    <mergeCell ref="Z1563:AB1563"/>
    <mergeCell ref="AC1563:AE1563"/>
    <mergeCell ref="AF1563:AI1563"/>
    <mergeCell ref="AJ1563:AM1563"/>
    <mergeCell ref="AN1563:AQ1563"/>
    <mergeCell ref="AS1563:AW1563"/>
    <mergeCell ref="B1564:Q1564"/>
    <mergeCell ref="R1564:T1564"/>
    <mergeCell ref="U1564:V1564"/>
    <mergeCell ref="W1564:Y1564"/>
    <mergeCell ref="Z1564:AB1564"/>
    <mergeCell ref="AC1564:AE1564"/>
    <mergeCell ref="AF1564:AI1564"/>
    <mergeCell ref="AJ1564:AM1564"/>
    <mergeCell ref="AN1564:AQ1564"/>
    <mergeCell ref="AS1564:AW1564"/>
    <mergeCell ref="B1561:Q1561"/>
    <mergeCell ref="R1561:T1561"/>
    <mergeCell ref="U1561:V1561"/>
    <mergeCell ref="W1561:Y1561"/>
    <mergeCell ref="Z1561:AB1561"/>
    <mergeCell ref="AC1561:AE1561"/>
    <mergeCell ref="AF1561:AI1561"/>
    <mergeCell ref="AJ1561:AM1561"/>
    <mergeCell ref="AN1561:AQ1561"/>
    <mergeCell ref="AS1561:AW1561"/>
    <mergeCell ref="B1562:Q1562"/>
    <mergeCell ref="R1562:T1562"/>
    <mergeCell ref="U1562:V1562"/>
    <mergeCell ref="W1562:Y1562"/>
    <mergeCell ref="Z1562:AB1562"/>
    <mergeCell ref="AC1562:AE1562"/>
    <mergeCell ref="AF1562:AI1562"/>
    <mergeCell ref="AJ1562:AM1562"/>
    <mergeCell ref="AN1562:AQ1562"/>
    <mergeCell ref="AS1562:AW1562"/>
    <mergeCell ref="B1559:Q1559"/>
    <mergeCell ref="R1559:T1559"/>
    <mergeCell ref="U1559:V1559"/>
    <mergeCell ref="W1559:Y1559"/>
    <mergeCell ref="Z1559:AB1559"/>
    <mergeCell ref="AC1559:AE1559"/>
    <mergeCell ref="AF1559:AI1559"/>
    <mergeCell ref="AJ1559:AM1559"/>
    <mergeCell ref="AN1559:AQ1559"/>
    <mergeCell ref="AS1559:AW1559"/>
    <mergeCell ref="B1560:Q1560"/>
    <mergeCell ref="R1560:T1560"/>
    <mergeCell ref="U1560:V1560"/>
    <mergeCell ref="W1560:Y1560"/>
    <mergeCell ref="Z1560:AB1560"/>
    <mergeCell ref="AC1560:AE1560"/>
    <mergeCell ref="AF1560:AI1560"/>
    <mergeCell ref="AJ1560:AM1560"/>
    <mergeCell ref="AN1560:AQ1560"/>
    <mergeCell ref="AS1560:AW1560"/>
    <mergeCell ref="B1557:Q1557"/>
    <mergeCell ref="R1557:T1557"/>
    <mergeCell ref="U1557:V1557"/>
    <mergeCell ref="W1557:Y1557"/>
    <mergeCell ref="Z1557:AB1557"/>
    <mergeCell ref="AC1557:AE1557"/>
    <mergeCell ref="AF1557:AI1557"/>
    <mergeCell ref="AJ1557:AM1557"/>
    <mergeCell ref="AN1557:AQ1557"/>
    <mergeCell ref="AS1557:AW1557"/>
    <mergeCell ref="B1558:Q1558"/>
    <mergeCell ref="R1558:T1558"/>
    <mergeCell ref="U1558:V1558"/>
    <mergeCell ref="W1558:Y1558"/>
    <mergeCell ref="Z1558:AB1558"/>
    <mergeCell ref="AC1558:AE1558"/>
    <mergeCell ref="AF1558:AI1558"/>
    <mergeCell ref="AJ1558:AM1558"/>
    <mergeCell ref="AN1558:AQ1558"/>
    <mergeCell ref="AS1558:AW1558"/>
    <mergeCell ref="B1555:Q1555"/>
    <mergeCell ref="R1555:T1555"/>
    <mergeCell ref="U1555:V1555"/>
    <mergeCell ref="W1555:Y1555"/>
    <mergeCell ref="Z1555:AB1555"/>
    <mergeCell ref="AC1555:AE1555"/>
    <mergeCell ref="AF1555:AI1555"/>
    <mergeCell ref="AJ1555:AM1555"/>
    <mergeCell ref="AN1555:AQ1555"/>
    <mergeCell ref="AS1555:AW1555"/>
    <mergeCell ref="B1556:Q1556"/>
    <mergeCell ref="R1556:T1556"/>
    <mergeCell ref="U1556:V1556"/>
    <mergeCell ref="W1556:Y1556"/>
    <mergeCell ref="Z1556:AB1556"/>
    <mergeCell ref="AC1556:AE1556"/>
    <mergeCell ref="AF1556:AI1556"/>
    <mergeCell ref="AJ1556:AM1556"/>
    <mergeCell ref="AN1556:AQ1556"/>
    <mergeCell ref="AS1556:AW1556"/>
    <mergeCell ref="B1553:Q1553"/>
    <mergeCell ref="R1553:T1553"/>
    <mergeCell ref="U1553:V1553"/>
    <mergeCell ref="W1553:Y1553"/>
    <mergeCell ref="Z1553:AB1553"/>
    <mergeCell ref="AC1553:AE1553"/>
    <mergeCell ref="AF1553:AI1553"/>
    <mergeCell ref="AJ1553:AM1553"/>
    <mergeCell ref="AN1553:AQ1553"/>
    <mergeCell ref="AS1553:AW1553"/>
    <mergeCell ref="B1554:Q1554"/>
    <mergeCell ref="R1554:T1554"/>
    <mergeCell ref="U1554:V1554"/>
    <mergeCell ref="W1554:Y1554"/>
    <mergeCell ref="Z1554:AB1554"/>
    <mergeCell ref="AC1554:AE1554"/>
    <mergeCell ref="AF1554:AI1554"/>
    <mergeCell ref="AJ1554:AM1554"/>
    <mergeCell ref="AN1554:AQ1554"/>
    <mergeCell ref="AS1554:AW1554"/>
    <mergeCell ref="B1551:Q1551"/>
    <mergeCell ref="R1551:T1551"/>
    <mergeCell ref="U1551:V1551"/>
    <mergeCell ref="W1551:Y1551"/>
    <mergeCell ref="Z1551:AB1551"/>
    <mergeCell ref="AC1551:AE1551"/>
    <mergeCell ref="AF1551:AI1551"/>
    <mergeCell ref="AJ1551:AM1551"/>
    <mergeCell ref="AN1551:AQ1551"/>
    <mergeCell ref="AS1551:AW1551"/>
    <mergeCell ref="B1552:Q1552"/>
    <mergeCell ref="R1552:T1552"/>
    <mergeCell ref="U1552:V1552"/>
    <mergeCell ref="W1552:Y1552"/>
    <mergeCell ref="Z1552:AB1552"/>
    <mergeCell ref="AC1552:AE1552"/>
    <mergeCell ref="AF1552:AI1552"/>
    <mergeCell ref="AJ1552:AM1552"/>
    <mergeCell ref="AN1552:AQ1552"/>
    <mergeCell ref="AS1552:AW1552"/>
    <mergeCell ref="B1549:Q1549"/>
    <mergeCell ref="R1549:T1549"/>
    <mergeCell ref="U1549:V1549"/>
    <mergeCell ref="W1549:Y1549"/>
    <mergeCell ref="Z1549:AB1549"/>
    <mergeCell ref="AC1549:AE1549"/>
    <mergeCell ref="AF1549:AI1549"/>
    <mergeCell ref="AJ1549:AM1549"/>
    <mergeCell ref="AN1549:AQ1549"/>
    <mergeCell ref="AS1549:AW1549"/>
    <mergeCell ref="B1550:Q1550"/>
    <mergeCell ref="R1550:T1550"/>
    <mergeCell ref="U1550:V1550"/>
    <mergeCell ref="W1550:Y1550"/>
    <mergeCell ref="Z1550:AB1550"/>
    <mergeCell ref="AC1550:AE1550"/>
    <mergeCell ref="AF1550:AI1550"/>
    <mergeCell ref="AJ1550:AM1550"/>
    <mergeCell ref="AN1550:AQ1550"/>
    <mergeCell ref="AS1550:AW1550"/>
    <mergeCell ref="B1547:Q1547"/>
    <mergeCell ref="R1547:T1547"/>
    <mergeCell ref="U1547:V1547"/>
    <mergeCell ref="W1547:Y1547"/>
    <mergeCell ref="Z1547:AB1547"/>
    <mergeCell ref="AC1547:AE1547"/>
    <mergeCell ref="AF1547:AI1547"/>
    <mergeCell ref="AJ1547:AM1547"/>
    <mergeCell ref="AN1547:AQ1547"/>
    <mergeCell ref="AS1547:AW1547"/>
    <mergeCell ref="B1548:Q1548"/>
    <mergeCell ref="R1548:T1548"/>
    <mergeCell ref="U1548:V1548"/>
    <mergeCell ref="W1548:Y1548"/>
    <mergeCell ref="Z1548:AB1548"/>
    <mergeCell ref="AC1548:AE1548"/>
    <mergeCell ref="AF1548:AI1548"/>
    <mergeCell ref="AJ1548:AM1548"/>
    <mergeCell ref="AN1548:AQ1548"/>
    <mergeCell ref="AS1548:AW1548"/>
    <mergeCell ref="B1545:Q1545"/>
    <mergeCell ref="R1545:T1545"/>
    <mergeCell ref="U1545:V1545"/>
    <mergeCell ref="W1545:Y1545"/>
    <mergeCell ref="Z1545:AB1545"/>
    <mergeCell ref="AC1545:AE1545"/>
    <mergeCell ref="AF1545:AI1545"/>
    <mergeCell ref="AJ1545:AM1545"/>
    <mergeCell ref="AN1545:AQ1545"/>
    <mergeCell ref="AS1545:AW1545"/>
    <mergeCell ref="B1546:Q1546"/>
    <mergeCell ref="R1546:T1546"/>
    <mergeCell ref="U1546:V1546"/>
    <mergeCell ref="W1546:Y1546"/>
    <mergeCell ref="Z1546:AB1546"/>
    <mergeCell ref="AC1546:AE1546"/>
    <mergeCell ref="AF1546:AI1546"/>
    <mergeCell ref="AJ1546:AM1546"/>
    <mergeCell ref="AN1546:AQ1546"/>
    <mergeCell ref="AS1546:AW1546"/>
    <mergeCell ref="B1543:Q1543"/>
    <mergeCell ref="R1543:T1543"/>
    <mergeCell ref="U1543:V1543"/>
    <mergeCell ref="W1543:Y1543"/>
    <mergeCell ref="Z1543:AB1543"/>
    <mergeCell ref="AC1543:AE1543"/>
    <mergeCell ref="AF1543:AI1543"/>
    <mergeCell ref="AJ1543:AM1543"/>
    <mergeCell ref="AN1543:AQ1543"/>
    <mergeCell ref="AS1543:AW1543"/>
    <mergeCell ref="B1544:Q1544"/>
    <mergeCell ref="R1544:T1544"/>
    <mergeCell ref="U1544:V1544"/>
    <mergeCell ref="W1544:Y1544"/>
    <mergeCell ref="Z1544:AB1544"/>
    <mergeCell ref="AC1544:AE1544"/>
    <mergeCell ref="AF1544:AI1544"/>
    <mergeCell ref="AJ1544:AM1544"/>
    <mergeCell ref="AN1544:AQ1544"/>
    <mergeCell ref="AS1544:AW1544"/>
    <mergeCell ref="B1541:Q1541"/>
    <mergeCell ref="R1541:T1541"/>
    <mergeCell ref="U1541:V1541"/>
    <mergeCell ref="W1541:Y1541"/>
    <mergeCell ref="Z1541:AB1541"/>
    <mergeCell ref="AC1541:AE1541"/>
    <mergeCell ref="AF1541:AI1541"/>
    <mergeCell ref="AJ1541:AM1541"/>
    <mergeCell ref="AN1541:AQ1541"/>
    <mergeCell ref="AS1541:AW1541"/>
    <mergeCell ref="B1542:Q1542"/>
    <mergeCell ref="R1542:T1542"/>
    <mergeCell ref="U1542:V1542"/>
    <mergeCell ref="W1542:Y1542"/>
    <mergeCell ref="Z1542:AB1542"/>
    <mergeCell ref="AC1542:AE1542"/>
    <mergeCell ref="AF1542:AI1542"/>
    <mergeCell ref="AJ1542:AM1542"/>
    <mergeCell ref="AN1542:AQ1542"/>
    <mergeCell ref="AS1542:AW1542"/>
    <mergeCell ref="B1535:Q1535"/>
    <mergeCell ref="R1535:T1535"/>
    <mergeCell ref="U1535:V1535"/>
    <mergeCell ref="W1535:Y1535"/>
    <mergeCell ref="Z1535:AB1535"/>
    <mergeCell ref="AC1535:AE1535"/>
    <mergeCell ref="AF1535:AI1535"/>
    <mergeCell ref="AJ1535:AM1535"/>
    <mergeCell ref="AN1535:AQ1535"/>
    <mergeCell ref="AS1535:AW1535"/>
    <mergeCell ref="AF1537:AI1537"/>
    <mergeCell ref="AJ1537:AM1537"/>
    <mergeCell ref="AN1537:AQ1537"/>
    <mergeCell ref="AS1537:AW1537"/>
    <mergeCell ref="B1540:Q1540"/>
    <mergeCell ref="R1540:T1540"/>
    <mergeCell ref="U1540:V1540"/>
    <mergeCell ref="W1540:Y1540"/>
    <mergeCell ref="Z1540:AB1540"/>
    <mergeCell ref="AC1540:AE1540"/>
    <mergeCell ref="AF1540:AI1540"/>
    <mergeCell ref="AJ1540:AM1540"/>
    <mergeCell ref="AN1540:AQ1540"/>
    <mergeCell ref="AS1540:AW1540"/>
    <mergeCell ref="B1533:Q1533"/>
    <mergeCell ref="R1533:T1533"/>
    <mergeCell ref="U1533:V1533"/>
    <mergeCell ref="W1533:Y1533"/>
    <mergeCell ref="Z1533:AB1533"/>
    <mergeCell ref="AC1533:AE1533"/>
    <mergeCell ref="AF1533:AI1533"/>
    <mergeCell ref="AJ1533:AM1533"/>
    <mergeCell ref="AN1533:AQ1533"/>
    <mergeCell ref="AS1533:AW1533"/>
    <mergeCell ref="B1534:Q1534"/>
    <mergeCell ref="R1534:T1534"/>
    <mergeCell ref="U1534:V1534"/>
    <mergeCell ref="W1534:Y1534"/>
    <mergeCell ref="Z1534:AB1534"/>
    <mergeCell ref="AC1534:AE1534"/>
    <mergeCell ref="AF1534:AI1534"/>
    <mergeCell ref="AJ1534:AM1534"/>
    <mergeCell ref="AN1534:AQ1534"/>
    <mergeCell ref="AS1534:AW1534"/>
    <mergeCell ref="B1531:Q1531"/>
    <mergeCell ref="R1531:T1531"/>
    <mergeCell ref="U1531:V1531"/>
    <mergeCell ref="W1531:Y1531"/>
    <mergeCell ref="Z1531:AB1531"/>
    <mergeCell ref="AC1531:AE1531"/>
    <mergeCell ref="AF1531:AI1531"/>
    <mergeCell ref="AJ1531:AM1531"/>
    <mergeCell ref="AN1531:AQ1531"/>
    <mergeCell ref="AS1531:AW1531"/>
    <mergeCell ref="B1532:Q1532"/>
    <mergeCell ref="R1532:T1532"/>
    <mergeCell ref="U1532:V1532"/>
    <mergeCell ref="W1532:Y1532"/>
    <mergeCell ref="Z1532:AB1532"/>
    <mergeCell ref="AC1532:AE1532"/>
    <mergeCell ref="AF1532:AI1532"/>
    <mergeCell ref="AJ1532:AM1532"/>
    <mergeCell ref="AN1532:AQ1532"/>
    <mergeCell ref="AS1532:AW1532"/>
    <mergeCell ref="B1529:Q1529"/>
    <mergeCell ref="R1529:T1529"/>
    <mergeCell ref="U1529:V1529"/>
    <mergeCell ref="W1529:Y1529"/>
    <mergeCell ref="Z1529:AB1529"/>
    <mergeCell ref="AC1529:AE1529"/>
    <mergeCell ref="AF1529:AI1529"/>
    <mergeCell ref="AJ1529:AM1529"/>
    <mergeCell ref="AN1529:AQ1529"/>
    <mergeCell ref="AS1529:AW1529"/>
    <mergeCell ref="B1530:Q1530"/>
    <mergeCell ref="R1530:T1530"/>
    <mergeCell ref="U1530:V1530"/>
    <mergeCell ref="W1530:Y1530"/>
    <mergeCell ref="Z1530:AB1530"/>
    <mergeCell ref="AC1530:AE1530"/>
    <mergeCell ref="AF1530:AI1530"/>
    <mergeCell ref="AJ1530:AM1530"/>
    <mergeCell ref="AN1530:AQ1530"/>
    <mergeCell ref="AS1530:AW1530"/>
    <mergeCell ref="B1527:Q1527"/>
    <mergeCell ref="R1527:T1527"/>
    <mergeCell ref="U1527:V1527"/>
    <mergeCell ref="W1527:Y1527"/>
    <mergeCell ref="Z1527:AB1527"/>
    <mergeCell ref="AC1527:AE1527"/>
    <mergeCell ref="AF1527:AI1527"/>
    <mergeCell ref="AJ1527:AM1527"/>
    <mergeCell ref="AN1527:AQ1527"/>
    <mergeCell ref="AS1527:AW1527"/>
    <mergeCell ref="B1528:Q1528"/>
    <mergeCell ref="R1528:T1528"/>
    <mergeCell ref="U1528:V1528"/>
    <mergeCell ref="W1528:Y1528"/>
    <mergeCell ref="Z1528:AB1528"/>
    <mergeCell ref="AC1528:AE1528"/>
    <mergeCell ref="AF1528:AI1528"/>
    <mergeCell ref="AJ1528:AM1528"/>
    <mergeCell ref="AN1528:AQ1528"/>
    <mergeCell ref="AS1528:AW1528"/>
    <mergeCell ref="B1525:Q1525"/>
    <mergeCell ref="R1525:T1525"/>
    <mergeCell ref="U1525:V1525"/>
    <mergeCell ref="W1525:Y1525"/>
    <mergeCell ref="Z1525:AB1525"/>
    <mergeCell ref="AC1525:AE1525"/>
    <mergeCell ref="AF1525:AI1525"/>
    <mergeCell ref="AJ1525:AM1525"/>
    <mergeCell ref="AN1525:AQ1525"/>
    <mergeCell ref="AS1525:AW1525"/>
    <mergeCell ref="B1526:Q1526"/>
    <mergeCell ref="R1526:T1526"/>
    <mergeCell ref="U1526:V1526"/>
    <mergeCell ref="W1526:Y1526"/>
    <mergeCell ref="Z1526:AB1526"/>
    <mergeCell ref="AC1526:AE1526"/>
    <mergeCell ref="AF1526:AI1526"/>
    <mergeCell ref="AJ1526:AM1526"/>
    <mergeCell ref="AN1526:AQ1526"/>
    <mergeCell ref="AS1526:AW1526"/>
    <mergeCell ref="B1523:Q1523"/>
    <mergeCell ref="R1523:T1523"/>
    <mergeCell ref="U1523:V1523"/>
    <mergeCell ref="W1523:Y1523"/>
    <mergeCell ref="Z1523:AB1523"/>
    <mergeCell ref="AC1523:AE1523"/>
    <mergeCell ref="AF1523:AI1523"/>
    <mergeCell ref="AJ1523:AM1523"/>
    <mergeCell ref="AN1523:AQ1523"/>
    <mergeCell ref="AS1523:AW1523"/>
    <mergeCell ref="B1524:Q1524"/>
    <mergeCell ref="R1524:T1524"/>
    <mergeCell ref="U1524:V1524"/>
    <mergeCell ref="W1524:Y1524"/>
    <mergeCell ref="Z1524:AB1524"/>
    <mergeCell ref="AC1524:AE1524"/>
    <mergeCell ref="AF1524:AI1524"/>
    <mergeCell ref="AJ1524:AM1524"/>
    <mergeCell ref="AN1524:AQ1524"/>
    <mergeCell ref="AS1524:AW1524"/>
    <mergeCell ref="B1521:Q1521"/>
    <mergeCell ref="R1521:T1521"/>
    <mergeCell ref="U1521:V1521"/>
    <mergeCell ref="W1521:Y1521"/>
    <mergeCell ref="Z1521:AB1521"/>
    <mergeCell ref="AC1521:AE1521"/>
    <mergeCell ref="AF1521:AI1521"/>
    <mergeCell ref="AJ1521:AM1521"/>
    <mergeCell ref="AN1521:AQ1521"/>
    <mergeCell ref="AS1521:AW1521"/>
    <mergeCell ref="B1522:Q1522"/>
    <mergeCell ref="R1522:T1522"/>
    <mergeCell ref="U1522:V1522"/>
    <mergeCell ref="W1522:Y1522"/>
    <mergeCell ref="Z1522:AB1522"/>
    <mergeCell ref="AC1522:AE1522"/>
    <mergeCell ref="AF1522:AI1522"/>
    <mergeCell ref="AJ1522:AM1522"/>
    <mergeCell ref="AN1522:AQ1522"/>
    <mergeCell ref="AS1522:AW1522"/>
    <mergeCell ref="B1519:Q1519"/>
    <mergeCell ref="R1519:T1519"/>
    <mergeCell ref="U1519:V1519"/>
    <mergeCell ref="W1519:Y1519"/>
    <mergeCell ref="Z1519:AB1519"/>
    <mergeCell ref="AC1519:AE1519"/>
    <mergeCell ref="AF1519:AI1519"/>
    <mergeCell ref="AJ1519:AM1519"/>
    <mergeCell ref="AN1519:AQ1519"/>
    <mergeCell ref="AS1519:AW1519"/>
    <mergeCell ref="B1520:Q1520"/>
    <mergeCell ref="R1520:T1520"/>
    <mergeCell ref="U1520:V1520"/>
    <mergeCell ref="W1520:Y1520"/>
    <mergeCell ref="Z1520:AB1520"/>
    <mergeCell ref="AC1520:AE1520"/>
    <mergeCell ref="AF1520:AI1520"/>
    <mergeCell ref="AJ1520:AM1520"/>
    <mergeCell ref="AN1520:AQ1520"/>
    <mergeCell ref="AS1520:AW1520"/>
    <mergeCell ref="B1517:Q1517"/>
    <mergeCell ref="R1517:T1517"/>
    <mergeCell ref="U1517:V1517"/>
    <mergeCell ref="W1517:Y1517"/>
    <mergeCell ref="Z1517:AB1517"/>
    <mergeCell ref="AC1517:AE1517"/>
    <mergeCell ref="AF1517:AI1517"/>
    <mergeCell ref="AJ1517:AM1517"/>
    <mergeCell ref="AN1517:AQ1517"/>
    <mergeCell ref="AS1517:AW1517"/>
    <mergeCell ref="B1518:Q1518"/>
    <mergeCell ref="R1518:T1518"/>
    <mergeCell ref="U1518:V1518"/>
    <mergeCell ref="W1518:Y1518"/>
    <mergeCell ref="Z1518:AB1518"/>
    <mergeCell ref="AC1518:AE1518"/>
    <mergeCell ref="AF1518:AI1518"/>
    <mergeCell ref="AJ1518:AM1518"/>
    <mergeCell ref="AN1518:AQ1518"/>
    <mergeCell ref="AS1518:AW1518"/>
    <mergeCell ref="B1515:Q1515"/>
    <mergeCell ref="R1515:T1515"/>
    <mergeCell ref="U1515:V1515"/>
    <mergeCell ref="W1515:Y1515"/>
    <mergeCell ref="Z1515:AB1515"/>
    <mergeCell ref="AC1515:AE1515"/>
    <mergeCell ref="AF1515:AI1515"/>
    <mergeCell ref="AJ1515:AM1515"/>
    <mergeCell ref="AN1515:AQ1515"/>
    <mergeCell ref="AS1515:AW1515"/>
    <mergeCell ref="B1516:Q1516"/>
    <mergeCell ref="R1516:T1516"/>
    <mergeCell ref="U1516:V1516"/>
    <mergeCell ref="W1516:Y1516"/>
    <mergeCell ref="Z1516:AB1516"/>
    <mergeCell ref="AC1516:AE1516"/>
    <mergeCell ref="AF1516:AI1516"/>
    <mergeCell ref="AJ1516:AM1516"/>
    <mergeCell ref="AN1516:AQ1516"/>
    <mergeCell ref="AS1516:AW1516"/>
    <mergeCell ref="B1513:Q1513"/>
    <mergeCell ref="R1513:T1513"/>
    <mergeCell ref="U1513:V1513"/>
    <mergeCell ref="W1513:Y1513"/>
    <mergeCell ref="Z1513:AB1513"/>
    <mergeCell ref="AC1513:AE1513"/>
    <mergeCell ref="AF1513:AI1513"/>
    <mergeCell ref="AJ1513:AM1513"/>
    <mergeCell ref="AN1513:AQ1513"/>
    <mergeCell ref="AS1513:AW1513"/>
    <mergeCell ref="B1514:Q1514"/>
    <mergeCell ref="R1514:T1514"/>
    <mergeCell ref="U1514:V1514"/>
    <mergeCell ref="W1514:Y1514"/>
    <mergeCell ref="Z1514:AB1514"/>
    <mergeCell ref="AC1514:AE1514"/>
    <mergeCell ref="AF1514:AI1514"/>
    <mergeCell ref="AJ1514:AM1514"/>
    <mergeCell ref="AN1514:AQ1514"/>
    <mergeCell ref="AS1514:AW1514"/>
    <mergeCell ref="B1511:Q1511"/>
    <mergeCell ref="R1511:T1511"/>
    <mergeCell ref="U1511:V1511"/>
    <mergeCell ref="W1511:Y1511"/>
    <mergeCell ref="Z1511:AB1511"/>
    <mergeCell ref="AC1511:AE1511"/>
    <mergeCell ref="AF1511:AI1511"/>
    <mergeCell ref="AJ1511:AM1511"/>
    <mergeCell ref="AN1511:AQ1511"/>
    <mergeCell ref="AS1511:AW1511"/>
    <mergeCell ref="B1512:Q1512"/>
    <mergeCell ref="R1512:T1512"/>
    <mergeCell ref="U1512:V1512"/>
    <mergeCell ref="W1512:Y1512"/>
    <mergeCell ref="Z1512:AB1512"/>
    <mergeCell ref="AC1512:AE1512"/>
    <mergeCell ref="AF1512:AI1512"/>
    <mergeCell ref="AJ1512:AM1512"/>
    <mergeCell ref="AN1512:AQ1512"/>
    <mergeCell ref="AS1512:AW1512"/>
    <mergeCell ref="B1509:Q1509"/>
    <mergeCell ref="R1509:T1509"/>
    <mergeCell ref="U1509:V1509"/>
    <mergeCell ref="W1509:Y1509"/>
    <mergeCell ref="Z1509:AB1509"/>
    <mergeCell ref="AC1509:AE1509"/>
    <mergeCell ref="AF1509:AI1509"/>
    <mergeCell ref="AJ1509:AM1509"/>
    <mergeCell ref="AN1509:AQ1509"/>
    <mergeCell ref="AS1509:AW1509"/>
    <mergeCell ref="B1510:Q1510"/>
    <mergeCell ref="R1510:T1510"/>
    <mergeCell ref="U1510:V1510"/>
    <mergeCell ref="W1510:Y1510"/>
    <mergeCell ref="Z1510:AB1510"/>
    <mergeCell ref="AC1510:AE1510"/>
    <mergeCell ref="AF1510:AI1510"/>
    <mergeCell ref="AJ1510:AM1510"/>
    <mergeCell ref="AN1510:AQ1510"/>
    <mergeCell ref="AS1510:AW1510"/>
    <mergeCell ref="B1507:Q1507"/>
    <mergeCell ref="R1507:T1507"/>
    <mergeCell ref="U1507:V1507"/>
    <mergeCell ref="W1507:Y1507"/>
    <mergeCell ref="Z1507:AB1507"/>
    <mergeCell ref="AC1507:AE1507"/>
    <mergeCell ref="AF1507:AI1507"/>
    <mergeCell ref="AJ1507:AM1507"/>
    <mergeCell ref="AN1507:AQ1507"/>
    <mergeCell ref="AS1507:AW1507"/>
    <mergeCell ref="B1508:Q1508"/>
    <mergeCell ref="R1508:T1508"/>
    <mergeCell ref="U1508:V1508"/>
    <mergeCell ref="W1508:Y1508"/>
    <mergeCell ref="Z1508:AB1508"/>
    <mergeCell ref="AC1508:AE1508"/>
    <mergeCell ref="AF1508:AI1508"/>
    <mergeCell ref="AJ1508:AM1508"/>
    <mergeCell ref="AN1508:AQ1508"/>
    <mergeCell ref="AS1508:AW1508"/>
    <mergeCell ref="B1505:Q1505"/>
    <mergeCell ref="R1505:T1505"/>
    <mergeCell ref="U1505:V1505"/>
    <mergeCell ref="W1505:Y1505"/>
    <mergeCell ref="Z1505:AB1505"/>
    <mergeCell ref="AC1505:AE1505"/>
    <mergeCell ref="AF1505:AI1505"/>
    <mergeCell ref="AJ1505:AM1505"/>
    <mergeCell ref="AN1505:AQ1505"/>
    <mergeCell ref="AS1505:AW1505"/>
    <mergeCell ref="B1506:Q1506"/>
    <mergeCell ref="R1506:T1506"/>
    <mergeCell ref="U1506:V1506"/>
    <mergeCell ref="W1506:Y1506"/>
    <mergeCell ref="Z1506:AB1506"/>
    <mergeCell ref="AC1506:AE1506"/>
    <mergeCell ref="AF1506:AI1506"/>
    <mergeCell ref="AJ1506:AM1506"/>
    <mergeCell ref="AN1506:AQ1506"/>
    <mergeCell ref="AS1506:AW1506"/>
    <mergeCell ref="B1503:Q1503"/>
    <mergeCell ref="R1503:T1503"/>
    <mergeCell ref="U1503:V1503"/>
    <mergeCell ref="W1503:Y1503"/>
    <mergeCell ref="Z1503:AB1503"/>
    <mergeCell ref="AC1503:AE1503"/>
    <mergeCell ref="AF1503:AI1503"/>
    <mergeCell ref="AJ1503:AM1503"/>
    <mergeCell ref="AN1503:AQ1503"/>
    <mergeCell ref="AS1503:AW1503"/>
    <mergeCell ref="B1504:Q1504"/>
    <mergeCell ref="R1504:T1504"/>
    <mergeCell ref="U1504:V1504"/>
    <mergeCell ref="W1504:Y1504"/>
    <mergeCell ref="Z1504:AB1504"/>
    <mergeCell ref="AC1504:AE1504"/>
    <mergeCell ref="AF1504:AI1504"/>
    <mergeCell ref="AJ1504:AM1504"/>
    <mergeCell ref="AN1504:AQ1504"/>
    <mergeCell ref="AS1504:AW1504"/>
    <mergeCell ref="B1501:Q1501"/>
    <mergeCell ref="R1501:T1501"/>
    <mergeCell ref="U1501:V1501"/>
    <mergeCell ref="W1501:Y1501"/>
    <mergeCell ref="Z1501:AB1501"/>
    <mergeCell ref="AC1501:AE1501"/>
    <mergeCell ref="AF1501:AI1501"/>
    <mergeCell ref="AJ1501:AM1501"/>
    <mergeCell ref="AN1501:AQ1501"/>
    <mergeCell ref="AS1501:AW1501"/>
    <mergeCell ref="B1502:Q1502"/>
    <mergeCell ref="R1502:T1502"/>
    <mergeCell ref="U1502:V1502"/>
    <mergeCell ref="W1502:Y1502"/>
    <mergeCell ref="Z1502:AB1502"/>
    <mergeCell ref="AC1502:AE1502"/>
    <mergeCell ref="AF1502:AI1502"/>
    <mergeCell ref="AJ1502:AM1502"/>
    <mergeCell ref="AN1502:AQ1502"/>
    <mergeCell ref="AS1502:AW1502"/>
    <mergeCell ref="B1499:Q1499"/>
    <mergeCell ref="R1499:T1499"/>
    <mergeCell ref="U1499:V1499"/>
    <mergeCell ref="W1499:Y1499"/>
    <mergeCell ref="Z1499:AB1499"/>
    <mergeCell ref="AC1499:AE1499"/>
    <mergeCell ref="AF1499:AI1499"/>
    <mergeCell ref="AJ1499:AM1499"/>
    <mergeCell ref="AN1499:AQ1499"/>
    <mergeCell ref="AS1499:AW1499"/>
    <mergeCell ref="B1500:Q1500"/>
    <mergeCell ref="R1500:T1500"/>
    <mergeCell ref="U1500:V1500"/>
    <mergeCell ref="W1500:Y1500"/>
    <mergeCell ref="Z1500:AB1500"/>
    <mergeCell ref="AC1500:AE1500"/>
    <mergeCell ref="AF1500:AI1500"/>
    <mergeCell ref="AJ1500:AM1500"/>
    <mergeCell ref="AN1500:AQ1500"/>
    <mergeCell ref="AS1500:AW1500"/>
    <mergeCell ref="B1497:Q1497"/>
    <mergeCell ref="R1497:T1497"/>
    <mergeCell ref="U1497:V1497"/>
    <mergeCell ref="W1497:Y1497"/>
    <mergeCell ref="Z1497:AB1497"/>
    <mergeCell ref="AC1497:AE1497"/>
    <mergeCell ref="AF1497:AI1497"/>
    <mergeCell ref="AJ1497:AM1497"/>
    <mergeCell ref="AN1497:AQ1497"/>
    <mergeCell ref="AS1497:AW1497"/>
    <mergeCell ref="B1498:Q1498"/>
    <mergeCell ref="R1498:T1498"/>
    <mergeCell ref="U1498:V1498"/>
    <mergeCell ref="W1498:Y1498"/>
    <mergeCell ref="Z1498:AB1498"/>
    <mergeCell ref="AC1498:AE1498"/>
    <mergeCell ref="AF1498:AI1498"/>
    <mergeCell ref="AJ1498:AM1498"/>
    <mergeCell ref="AN1498:AQ1498"/>
    <mergeCell ref="AS1498:AW1498"/>
    <mergeCell ref="AF1492:AI1492"/>
    <mergeCell ref="AJ1492:AM1492"/>
    <mergeCell ref="AN1492:AQ1492"/>
    <mergeCell ref="AS1492:AW1492"/>
    <mergeCell ref="B1495:Q1495"/>
    <mergeCell ref="R1495:T1495"/>
    <mergeCell ref="U1495:V1495"/>
    <mergeCell ref="W1495:Y1495"/>
    <mergeCell ref="Z1495:AB1495"/>
    <mergeCell ref="AC1495:AE1495"/>
    <mergeCell ref="AF1495:AI1495"/>
    <mergeCell ref="AJ1495:AM1495"/>
    <mergeCell ref="AN1495:AQ1495"/>
    <mergeCell ref="AS1495:AW1495"/>
    <mergeCell ref="B1496:Q1496"/>
    <mergeCell ref="R1496:T1496"/>
    <mergeCell ref="U1496:V1496"/>
    <mergeCell ref="W1496:Y1496"/>
    <mergeCell ref="Z1496:AB1496"/>
    <mergeCell ref="AC1496:AE1496"/>
    <mergeCell ref="AF1496:AI1496"/>
    <mergeCell ref="AJ1496:AM1496"/>
    <mergeCell ref="AN1496:AQ1496"/>
    <mergeCell ref="AS1496:AW1496"/>
    <mergeCell ref="B1489:Q1489"/>
    <mergeCell ref="R1489:T1489"/>
    <mergeCell ref="U1489:V1489"/>
    <mergeCell ref="W1489:Y1489"/>
    <mergeCell ref="Z1489:AB1489"/>
    <mergeCell ref="AC1489:AE1489"/>
    <mergeCell ref="AF1489:AI1489"/>
    <mergeCell ref="AJ1489:AM1489"/>
    <mergeCell ref="AN1489:AQ1489"/>
    <mergeCell ref="AS1489:AW1489"/>
    <mergeCell ref="B1490:Q1490"/>
    <mergeCell ref="R1490:T1490"/>
    <mergeCell ref="U1490:V1490"/>
    <mergeCell ref="W1490:Y1490"/>
    <mergeCell ref="Z1490:AB1490"/>
    <mergeCell ref="AC1490:AE1490"/>
    <mergeCell ref="AF1490:AI1490"/>
    <mergeCell ref="AJ1490:AM1490"/>
    <mergeCell ref="AN1490:AQ1490"/>
    <mergeCell ref="AS1490:AW1490"/>
    <mergeCell ref="B1487:Q1487"/>
    <mergeCell ref="R1487:T1487"/>
    <mergeCell ref="U1487:V1487"/>
    <mergeCell ref="W1487:Y1487"/>
    <mergeCell ref="Z1487:AB1487"/>
    <mergeCell ref="AC1487:AE1487"/>
    <mergeCell ref="AF1487:AI1487"/>
    <mergeCell ref="AJ1487:AM1487"/>
    <mergeCell ref="AN1487:AQ1487"/>
    <mergeCell ref="AS1487:AW1487"/>
    <mergeCell ref="B1488:Q1488"/>
    <mergeCell ref="R1488:T1488"/>
    <mergeCell ref="U1488:V1488"/>
    <mergeCell ref="W1488:Y1488"/>
    <mergeCell ref="Z1488:AB1488"/>
    <mergeCell ref="AC1488:AE1488"/>
    <mergeCell ref="AF1488:AI1488"/>
    <mergeCell ref="AJ1488:AM1488"/>
    <mergeCell ref="AN1488:AQ1488"/>
    <mergeCell ref="AS1488:AW1488"/>
    <mergeCell ref="B1485:Q1485"/>
    <mergeCell ref="R1485:T1485"/>
    <mergeCell ref="U1485:V1485"/>
    <mergeCell ref="W1485:Y1485"/>
    <mergeCell ref="Z1485:AB1485"/>
    <mergeCell ref="AC1485:AE1485"/>
    <mergeCell ref="AF1485:AI1485"/>
    <mergeCell ref="AJ1485:AM1485"/>
    <mergeCell ref="AN1485:AQ1485"/>
    <mergeCell ref="AS1485:AW1485"/>
    <mergeCell ref="B1486:Q1486"/>
    <mergeCell ref="R1486:T1486"/>
    <mergeCell ref="U1486:V1486"/>
    <mergeCell ref="W1486:Y1486"/>
    <mergeCell ref="Z1486:AB1486"/>
    <mergeCell ref="AC1486:AE1486"/>
    <mergeCell ref="AF1486:AI1486"/>
    <mergeCell ref="AJ1486:AM1486"/>
    <mergeCell ref="AN1486:AQ1486"/>
    <mergeCell ref="AS1486:AW1486"/>
    <mergeCell ref="B1483:Q1483"/>
    <mergeCell ref="R1483:T1483"/>
    <mergeCell ref="U1483:V1483"/>
    <mergeCell ref="W1483:Y1483"/>
    <mergeCell ref="Z1483:AB1483"/>
    <mergeCell ref="AC1483:AE1483"/>
    <mergeCell ref="AF1483:AI1483"/>
    <mergeCell ref="AJ1483:AM1483"/>
    <mergeCell ref="AN1483:AQ1483"/>
    <mergeCell ref="AS1483:AW1483"/>
    <mergeCell ref="B1484:Q1484"/>
    <mergeCell ref="R1484:T1484"/>
    <mergeCell ref="U1484:V1484"/>
    <mergeCell ref="W1484:Y1484"/>
    <mergeCell ref="Z1484:AB1484"/>
    <mergeCell ref="AC1484:AE1484"/>
    <mergeCell ref="AF1484:AI1484"/>
    <mergeCell ref="AJ1484:AM1484"/>
    <mergeCell ref="AN1484:AQ1484"/>
    <mergeCell ref="AS1484:AW1484"/>
    <mergeCell ref="B1481:Q1481"/>
    <mergeCell ref="R1481:T1481"/>
    <mergeCell ref="U1481:V1481"/>
    <mergeCell ref="W1481:Y1481"/>
    <mergeCell ref="Z1481:AB1481"/>
    <mergeCell ref="AC1481:AE1481"/>
    <mergeCell ref="AF1481:AI1481"/>
    <mergeCell ref="AJ1481:AM1481"/>
    <mergeCell ref="AN1481:AQ1481"/>
    <mergeCell ref="AS1481:AW1481"/>
    <mergeCell ref="B1482:Q1482"/>
    <mergeCell ref="R1482:T1482"/>
    <mergeCell ref="U1482:V1482"/>
    <mergeCell ref="W1482:Y1482"/>
    <mergeCell ref="Z1482:AB1482"/>
    <mergeCell ref="AC1482:AE1482"/>
    <mergeCell ref="AF1482:AI1482"/>
    <mergeCell ref="AJ1482:AM1482"/>
    <mergeCell ref="AN1482:AQ1482"/>
    <mergeCell ref="AS1482:AW1482"/>
    <mergeCell ref="B1479:Q1479"/>
    <mergeCell ref="R1479:T1479"/>
    <mergeCell ref="U1479:V1479"/>
    <mergeCell ref="W1479:Y1479"/>
    <mergeCell ref="Z1479:AB1479"/>
    <mergeCell ref="AC1479:AE1479"/>
    <mergeCell ref="AF1479:AI1479"/>
    <mergeCell ref="AJ1479:AM1479"/>
    <mergeCell ref="AN1479:AQ1479"/>
    <mergeCell ref="AS1479:AW1479"/>
    <mergeCell ref="B1480:Q1480"/>
    <mergeCell ref="R1480:T1480"/>
    <mergeCell ref="U1480:V1480"/>
    <mergeCell ref="W1480:Y1480"/>
    <mergeCell ref="Z1480:AB1480"/>
    <mergeCell ref="AC1480:AE1480"/>
    <mergeCell ref="AF1480:AI1480"/>
    <mergeCell ref="AJ1480:AM1480"/>
    <mergeCell ref="AN1480:AQ1480"/>
    <mergeCell ref="AS1480:AW1480"/>
    <mergeCell ref="B1477:Q1477"/>
    <mergeCell ref="R1477:T1477"/>
    <mergeCell ref="U1477:V1477"/>
    <mergeCell ref="W1477:Y1477"/>
    <mergeCell ref="Z1477:AB1477"/>
    <mergeCell ref="AC1477:AE1477"/>
    <mergeCell ref="AF1477:AI1477"/>
    <mergeCell ref="AJ1477:AM1477"/>
    <mergeCell ref="AN1477:AQ1477"/>
    <mergeCell ref="AS1477:AW1477"/>
    <mergeCell ref="B1478:Q1478"/>
    <mergeCell ref="R1478:T1478"/>
    <mergeCell ref="U1478:V1478"/>
    <mergeCell ref="W1478:Y1478"/>
    <mergeCell ref="Z1478:AB1478"/>
    <mergeCell ref="AC1478:AE1478"/>
    <mergeCell ref="AF1478:AI1478"/>
    <mergeCell ref="AJ1478:AM1478"/>
    <mergeCell ref="AN1478:AQ1478"/>
    <mergeCell ref="AS1478:AW1478"/>
    <mergeCell ref="B1475:Q1475"/>
    <mergeCell ref="R1475:T1475"/>
    <mergeCell ref="U1475:V1475"/>
    <mergeCell ref="W1475:Y1475"/>
    <mergeCell ref="Z1475:AB1475"/>
    <mergeCell ref="AC1475:AE1475"/>
    <mergeCell ref="AF1475:AI1475"/>
    <mergeCell ref="AJ1475:AM1475"/>
    <mergeCell ref="AN1475:AQ1475"/>
    <mergeCell ref="AS1475:AW1475"/>
    <mergeCell ref="B1476:Q1476"/>
    <mergeCell ref="R1476:T1476"/>
    <mergeCell ref="U1476:V1476"/>
    <mergeCell ref="W1476:Y1476"/>
    <mergeCell ref="Z1476:AB1476"/>
    <mergeCell ref="AC1476:AE1476"/>
    <mergeCell ref="AF1476:AI1476"/>
    <mergeCell ref="AJ1476:AM1476"/>
    <mergeCell ref="AN1476:AQ1476"/>
    <mergeCell ref="AS1476:AW1476"/>
    <mergeCell ref="B1473:Q1473"/>
    <mergeCell ref="R1473:T1473"/>
    <mergeCell ref="U1473:V1473"/>
    <mergeCell ref="W1473:Y1473"/>
    <mergeCell ref="Z1473:AB1473"/>
    <mergeCell ref="AC1473:AE1473"/>
    <mergeCell ref="AF1473:AI1473"/>
    <mergeCell ref="AJ1473:AM1473"/>
    <mergeCell ref="AN1473:AQ1473"/>
    <mergeCell ref="AS1473:AW1473"/>
    <mergeCell ref="B1474:Q1474"/>
    <mergeCell ref="R1474:T1474"/>
    <mergeCell ref="U1474:V1474"/>
    <mergeCell ref="W1474:Y1474"/>
    <mergeCell ref="Z1474:AB1474"/>
    <mergeCell ref="AC1474:AE1474"/>
    <mergeCell ref="AF1474:AI1474"/>
    <mergeCell ref="AJ1474:AM1474"/>
    <mergeCell ref="AN1474:AQ1474"/>
    <mergeCell ref="AS1474:AW1474"/>
    <mergeCell ref="B1471:Q1471"/>
    <mergeCell ref="R1471:T1471"/>
    <mergeCell ref="U1471:V1471"/>
    <mergeCell ref="W1471:Y1471"/>
    <mergeCell ref="Z1471:AB1471"/>
    <mergeCell ref="AC1471:AE1471"/>
    <mergeCell ref="AF1471:AI1471"/>
    <mergeCell ref="AJ1471:AM1471"/>
    <mergeCell ref="AN1471:AQ1471"/>
    <mergeCell ref="AS1471:AW1471"/>
    <mergeCell ref="B1472:Q1472"/>
    <mergeCell ref="R1472:T1472"/>
    <mergeCell ref="U1472:V1472"/>
    <mergeCell ref="W1472:Y1472"/>
    <mergeCell ref="Z1472:AB1472"/>
    <mergeCell ref="AC1472:AE1472"/>
    <mergeCell ref="AF1472:AI1472"/>
    <mergeCell ref="AJ1472:AM1472"/>
    <mergeCell ref="AN1472:AQ1472"/>
    <mergeCell ref="AS1472:AW1472"/>
    <mergeCell ref="B1469:Q1469"/>
    <mergeCell ref="R1469:T1469"/>
    <mergeCell ref="U1469:V1469"/>
    <mergeCell ref="W1469:Y1469"/>
    <mergeCell ref="Z1469:AB1469"/>
    <mergeCell ref="AC1469:AE1469"/>
    <mergeCell ref="AF1469:AI1469"/>
    <mergeCell ref="AJ1469:AM1469"/>
    <mergeCell ref="AN1469:AQ1469"/>
    <mergeCell ref="AS1469:AW1469"/>
    <mergeCell ref="B1470:Q1470"/>
    <mergeCell ref="R1470:T1470"/>
    <mergeCell ref="U1470:V1470"/>
    <mergeCell ref="W1470:Y1470"/>
    <mergeCell ref="Z1470:AB1470"/>
    <mergeCell ref="AC1470:AE1470"/>
    <mergeCell ref="AF1470:AI1470"/>
    <mergeCell ref="AJ1470:AM1470"/>
    <mergeCell ref="AN1470:AQ1470"/>
    <mergeCell ref="AS1470:AW1470"/>
    <mergeCell ref="B1467:Q1467"/>
    <mergeCell ref="R1467:T1467"/>
    <mergeCell ref="U1467:V1467"/>
    <mergeCell ref="W1467:Y1467"/>
    <mergeCell ref="Z1467:AB1467"/>
    <mergeCell ref="AC1467:AE1467"/>
    <mergeCell ref="AF1467:AI1467"/>
    <mergeCell ref="AJ1467:AM1467"/>
    <mergeCell ref="AN1467:AQ1467"/>
    <mergeCell ref="AS1467:AW1467"/>
    <mergeCell ref="B1468:Q1468"/>
    <mergeCell ref="R1468:T1468"/>
    <mergeCell ref="U1468:V1468"/>
    <mergeCell ref="W1468:Y1468"/>
    <mergeCell ref="Z1468:AB1468"/>
    <mergeCell ref="AC1468:AE1468"/>
    <mergeCell ref="AF1468:AI1468"/>
    <mergeCell ref="AJ1468:AM1468"/>
    <mergeCell ref="AN1468:AQ1468"/>
    <mergeCell ref="AS1468:AW1468"/>
    <mergeCell ref="B1465:Q1465"/>
    <mergeCell ref="R1465:T1465"/>
    <mergeCell ref="U1465:V1465"/>
    <mergeCell ref="W1465:Y1465"/>
    <mergeCell ref="Z1465:AB1465"/>
    <mergeCell ref="AC1465:AE1465"/>
    <mergeCell ref="AF1465:AI1465"/>
    <mergeCell ref="AJ1465:AM1465"/>
    <mergeCell ref="AN1465:AQ1465"/>
    <mergeCell ref="AS1465:AW1465"/>
    <mergeCell ref="B1466:Q1466"/>
    <mergeCell ref="R1466:T1466"/>
    <mergeCell ref="U1466:V1466"/>
    <mergeCell ref="W1466:Y1466"/>
    <mergeCell ref="Z1466:AB1466"/>
    <mergeCell ref="AC1466:AE1466"/>
    <mergeCell ref="AF1466:AI1466"/>
    <mergeCell ref="AJ1466:AM1466"/>
    <mergeCell ref="AN1466:AQ1466"/>
    <mergeCell ref="AS1466:AW1466"/>
    <mergeCell ref="B1463:Q1463"/>
    <mergeCell ref="R1463:T1463"/>
    <mergeCell ref="U1463:V1463"/>
    <mergeCell ref="W1463:Y1463"/>
    <mergeCell ref="Z1463:AB1463"/>
    <mergeCell ref="AC1463:AE1463"/>
    <mergeCell ref="AF1463:AI1463"/>
    <mergeCell ref="AJ1463:AM1463"/>
    <mergeCell ref="AN1463:AQ1463"/>
    <mergeCell ref="AS1463:AW1463"/>
    <mergeCell ref="B1464:Q1464"/>
    <mergeCell ref="R1464:T1464"/>
    <mergeCell ref="U1464:V1464"/>
    <mergeCell ref="W1464:Y1464"/>
    <mergeCell ref="Z1464:AB1464"/>
    <mergeCell ref="AC1464:AE1464"/>
    <mergeCell ref="AF1464:AI1464"/>
    <mergeCell ref="AJ1464:AM1464"/>
    <mergeCell ref="AN1464:AQ1464"/>
    <mergeCell ref="AS1464:AW1464"/>
    <mergeCell ref="B1461:Q1461"/>
    <mergeCell ref="R1461:T1461"/>
    <mergeCell ref="U1461:V1461"/>
    <mergeCell ref="W1461:Y1461"/>
    <mergeCell ref="Z1461:AB1461"/>
    <mergeCell ref="AC1461:AE1461"/>
    <mergeCell ref="AF1461:AI1461"/>
    <mergeCell ref="AJ1461:AM1461"/>
    <mergeCell ref="AN1461:AQ1461"/>
    <mergeCell ref="AS1461:AW1461"/>
    <mergeCell ref="B1462:Q1462"/>
    <mergeCell ref="R1462:T1462"/>
    <mergeCell ref="U1462:V1462"/>
    <mergeCell ref="W1462:Y1462"/>
    <mergeCell ref="Z1462:AB1462"/>
    <mergeCell ref="AC1462:AE1462"/>
    <mergeCell ref="AF1462:AI1462"/>
    <mergeCell ref="AJ1462:AM1462"/>
    <mergeCell ref="AN1462:AQ1462"/>
    <mergeCell ref="AS1462:AW1462"/>
    <mergeCell ref="B1459:Q1459"/>
    <mergeCell ref="R1459:T1459"/>
    <mergeCell ref="U1459:V1459"/>
    <mergeCell ref="W1459:Y1459"/>
    <mergeCell ref="Z1459:AB1459"/>
    <mergeCell ref="AC1459:AE1459"/>
    <mergeCell ref="AF1459:AI1459"/>
    <mergeCell ref="AJ1459:AM1459"/>
    <mergeCell ref="AN1459:AQ1459"/>
    <mergeCell ref="AS1459:AW1459"/>
    <mergeCell ref="B1460:Q1460"/>
    <mergeCell ref="R1460:T1460"/>
    <mergeCell ref="U1460:V1460"/>
    <mergeCell ref="W1460:Y1460"/>
    <mergeCell ref="Z1460:AB1460"/>
    <mergeCell ref="AC1460:AE1460"/>
    <mergeCell ref="AF1460:AI1460"/>
    <mergeCell ref="AJ1460:AM1460"/>
    <mergeCell ref="AN1460:AQ1460"/>
    <mergeCell ref="AS1460:AW1460"/>
    <mergeCell ref="B1457:Q1457"/>
    <mergeCell ref="R1457:T1457"/>
    <mergeCell ref="U1457:V1457"/>
    <mergeCell ref="W1457:Y1457"/>
    <mergeCell ref="Z1457:AB1457"/>
    <mergeCell ref="AC1457:AE1457"/>
    <mergeCell ref="AF1457:AI1457"/>
    <mergeCell ref="AJ1457:AM1457"/>
    <mergeCell ref="AN1457:AQ1457"/>
    <mergeCell ref="AS1457:AW1457"/>
    <mergeCell ref="B1458:Q1458"/>
    <mergeCell ref="R1458:T1458"/>
    <mergeCell ref="U1458:V1458"/>
    <mergeCell ref="W1458:Y1458"/>
    <mergeCell ref="Z1458:AB1458"/>
    <mergeCell ref="AC1458:AE1458"/>
    <mergeCell ref="AF1458:AI1458"/>
    <mergeCell ref="AJ1458:AM1458"/>
    <mergeCell ref="AN1458:AQ1458"/>
    <mergeCell ref="AS1458:AW1458"/>
    <mergeCell ref="B1455:Q1455"/>
    <mergeCell ref="R1455:T1455"/>
    <mergeCell ref="U1455:V1455"/>
    <mergeCell ref="W1455:Y1455"/>
    <mergeCell ref="Z1455:AB1455"/>
    <mergeCell ref="AC1455:AE1455"/>
    <mergeCell ref="AF1455:AI1455"/>
    <mergeCell ref="AJ1455:AM1455"/>
    <mergeCell ref="AN1455:AQ1455"/>
    <mergeCell ref="AS1455:AW1455"/>
    <mergeCell ref="B1456:Q1456"/>
    <mergeCell ref="R1456:T1456"/>
    <mergeCell ref="U1456:V1456"/>
    <mergeCell ref="W1456:Y1456"/>
    <mergeCell ref="Z1456:AB1456"/>
    <mergeCell ref="AC1456:AE1456"/>
    <mergeCell ref="AF1456:AI1456"/>
    <mergeCell ref="AJ1456:AM1456"/>
    <mergeCell ref="AN1456:AQ1456"/>
    <mergeCell ref="AS1456:AW1456"/>
    <mergeCell ref="B1453:Q1453"/>
    <mergeCell ref="R1453:T1453"/>
    <mergeCell ref="U1453:V1453"/>
    <mergeCell ref="W1453:Y1453"/>
    <mergeCell ref="Z1453:AB1453"/>
    <mergeCell ref="AC1453:AE1453"/>
    <mergeCell ref="AF1453:AI1453"/>
    <mergeCell ref="AJ1453:AM1453"/>
    <mergeCell ref="AN1453:AQ1453"/>
    <mergeCell ref="AS1453:AW1453"/>
    <mergeCell ref="B1454:Q1454"/>
    <mergeCell ref="R1454:T1454"/>
    <mergeCell ref="U1454:V1454"/>
    <mergeCell ref="W1454:Y1454"/>
    <mergeCell ref="Z1454:AB1454"/>
    <mergeCell ref="AC1454:AE1454"/>
    <mergeCell ref="AF1454:AI1454"/>
    <mergeCell ref="AJ1454:AM1454"/>
    <mergeCell ref="AN1454:AQ1454"/>
    <mergeCell ref="AS1454:AW1454"/>
    <mergeCell ref="B1451:Q1451"/>
    <mergeCell ref="R1451:T1451"/>
    <mergeCell ref="U1451:V1451"/>
    <mergeCell ref="W1451:Y1451"/>
    <mergeCell ref="Z1451:AB1451"/>
    <mergeCell ref="AC1451:AE1451"/>
    <mergeCell ref="AF1451:AI1451"/>
    <mergeCell ref="AJ1451:AM1451"/>
    <mergeCell ref="AN1451:AQ1451"/>
    <mergeCell ref="AS1451:AW1451"/>
    <mergeCell ref="B1452:Q1452"/>
    <mergeCell ref="R1452:T1452"/>
    <mergeCell ref="U1452:V1452"/>
    <mergeCell ref="W1452:Y1452"/>
    <mergeCell ref="Z1452:AB1452"/>
    <mergeCell ref="AC1452:AE1452"/>
    <mergeCell ref="AF1452:AI1452"/>
    <mergeCell ref="AJ1452:AM1452"/>
    <mergeCell ref="AN1452:AQ1452"/>
    <mergeCell ref="AS1452:AW1452"/>
    <mergeCell ref="B1445:Q1445"/>
    <mergeCell ref="R1445:T1445"/>
    <mergeCell ref="U1445:V1445"/>
    <mergeCell ref="W1445:Y1445"/>
    <mergeCell ref="Z1445:AB1445"/>
    <mergeCell ref="AC1445:AE1445"/>
    <mergeCell ref="AF1445:AI1445"/>
    <mergeCell ref="AJ1445:AM1445"/>
    <mergeCell ref="AN1445:AQ1445"/>
    <mergeCell ref="AS1445:AW1445"/>
    <mergeCell ref="AF1447:AI1447"/>
    <mergeCell ref="AJ1447:AM1447"/>
    <mergeCell ref="AN1447:AQ1447"/>
    <mergeCell ref="AS1447:AW1447"/>
    <mergeCell ref="B1450:Q1450"/>
    <mergeCell ref="R1450:T1450"/>
    <mergeCell ref="U1450:V1450"/>
    <mergeCell ref="W1450:Y1450"/>
    <mergeCell ref="Z1450:AB1450"/>
    <mergeCell ref="AC1450:AE1450"/>
    <mergeCell ref="AF1450:AI1450"/>
    <mergeCell ref="AJ1450:AM1450"/>
    <mergeCell ref="AN1450:AQ1450"/>
    <mergeCell ref="AS1450:AW1450"/>
    <mergeCell ref="B1443:Q1443"/>
    <mergeCell ref="R1443:T1443"/>
    <mergeCell ref="U1443:V1443"/>
    <mergeCell ref="W1443:Y1443"/>
    <mergeCell ref="Z1443:AB1443"/>
    <mergeCell ref="AC1443:AE1443"/>
    <mergeCell ref="AF1443:AI1443"/>
    <mergeCell ref="AJ1443:AM1443"/>
    <mergeCell ref="AN1443:AQ1443"/>
    <mergeCell ref="AS1443:AW1443"/>
    <mergeCell ref="B1444:Q1444"/>
    <mergeCell ref="R1444:T1444"/>
    <mergeCell ref="U1444:V1444"/>
    <mergeCell ref="W1444:Y1444"/>
    <mergeCell ref="Z1444:AB1444"/>
    <mergeCell ref="AC1444:AE1444"/>
    <mergeCell ref="AF1444:AI1444"/>
    <mergeCell ref="AJ1444:AM1444"/>
    <mergeCell ref="AN1444:AQ1444"/>
    <mergeCell ref="AS1444:AW1444"/>
    <mergeCell ref="B1441:Q1441"/>
    <mergeCell ref="R1441:T1441"/>
    <mergeCell ref="U1441:V1441"/>
    <mergeCell ref="W1441:Y1441"/>
    <mergeCell ref="Z1441:AB1441"/>
    <mergeCell ref="AC1441:AE1441"/>
    <mergeCell ref="AF1441:AI1441"/>
    <mergeCell ref="AJ1441:AM1441"/>
    <mergeCell ref="AN1441:AQ1441"/>
    <mergeCell ref="AS1441:AW1441"/>
    <mergeCell ref="B1442:Q1442"/>
    <mergeCell ref="R1442:T1442"/>
    <mergeCell ref="U1442:V1442"/>
    <mergeCell ref="W1442:Y1442"/>
    <mergeCell ref="Z1442:AB1442"/>
    <mergeCell ref="AC1442:AE1442"/>
    <mergeCell ref="AF1442:AI1442"/>
    <mergeCell ref="AJ1442:AM1442"/>
    <mergeCell ref="AN1442:AQ1442"/>
    <mergeCell ref="AS1442:AW1442"/>
    <mergeCell ref="B1439:Q1439"/>
    <mergeCell ref="R1439:T1439"/>
    <mergeCell ref="U1439:V1439"/>
    <mergeCell ref="W1439:Y1439"/>
    <mergeCell ref="Z1439:AB1439"/>
    <mergeCell ref="AC1439:AE1439"/>
    <mergeCell ref="AF1439:AI1439"/>
    <mergeCell ref="AJ1439:AM1439"/>
    <mergeCell ref="AN1439:AQ1439"/>
    <mergeCell ref="AS1439:AW1439"/>
    <mergeCell ref="B1440:Q1440"/>
    <mergeCell ref="R1440:T1440"/>
    <mergeCell ref="U1440:V1440"/>
    <mergeCell ref="W1440:Y1440"/>
    <mergeCell ref="Z1440:AB1440"/>
    <mergeCell ref="AC1440:AE1440"/>
    <mergeCell ref="AF1440:AI1440"/>
    <mergeCell ref="AJ1440:AM1440"/>
    <mergeCell ref="AN1440:AQ1440"/>
    <mergeCell ref="AS1440:AW1440"/>
    <mergeCell ref="B1437:Q1437"/>
    <mergeCell ref="R1437:T1437"/>
    <mergeCell ref="U1437:V1437"/>
    <mergeCell ref="W1437:Y1437"/>
    <mergeCell ref="Z1437:AB1437"/>
    <mergeCell ref="AC1437:AE1437"/>
    <mergeCell ref="AF1437:AI1437"/>
    <mergeCell ref="AJ1437:AM1437"/>
    <mergeCell ref="AN1437:AQ1437"/>
    <mergeCell ref="AS1437:AW1437"/>
    <mergeCell ref="B1438:Q1438"/>
    <mergeCell ref="R1438:T1438"/>
    <mergeCell ref="U1438:V1438"/>
    <mergeCell ref="W1438:Y1438"/>
    <mergeCell ref="Z1438:AB1438"/>
    <mergeCell ref="AC1438:AE1438"/>
    <mergeCell ref="AF1438:AI1438"/>
    <mergeCell ref="AJ1438:AM1438"/>
    <mergeCell ref="AN1438:AQ1438"/>
    <mergeCell ref="AS1438:AW1438"/>
    <mergeCell ref="B1435:Q1435"/>
    <mergeCell ref="R1435:T1435"/>
    <mergeCell ref="U1435:V1435"/>
    <mergeCell ref="W1435:Y1435"/>
    <mergeCell ref="Z1435:AB1435"/>
    <mergeCell ref="AC1435:AE1435"/>
    <mergeCell ref="AF1435:AI1435"/>
    <mergeCell ref="AJ1435:AM1435"/>
    <mergeCell ref="AN1435:AQ1435"/>
    <mergeCell ref="AS1435:AW1435"/>
    <mergeCell ref="B1436:Q1436"/>
    <mergeCell ref="R1436:T1436"/>
    <mergeCell ref="U1436:V1436"/>
    <mergeCell ref="W1436:Y1436"/>
    <mergeCell ref="Z1436:AB1436"/>
    <mergeCell ref="AC1436:AE1436"/>
    <mergeCell ref="AF1436:AI1436"/>
    <mergeCell ref="AJ1436:AM1436"/>
    <mergeCell ref="AN1436:AQ1436"/>
    <mergeCell ref="AS1436:AW1436"/>
    <mergeCell ref="B1433:Q1433"/>
    <mergeCell ref="R1433:T1433"/>
    <mergeCell ref="U1433:V1433"/>
    <mergeCell ref="W1433:Y1433"/>
    <mergeCell ref="Z1433:AB1433"/>
    <mergeCell ref="AC1433:AE1433"/>
    <mergeCell ref="AF1433:AI1433"/>
    <mergeCell ref="AJ1433:AM1433"/>
    <mergeCell ref="AN1433:AQ1433"/>
    <mergeCell ref="AS1433:AW1433"/>
    <mergeCell ref="B1434:Q1434"/>
    <mergeCell ref="R1434:T1434"/>
    <mergeCell ref="U1434:V1434"/>
    <mergeCell ref="W1434:Y1434"/>
    <mergeCell ref="Z1434:AB1434"/>
    <mergeCell ref="AC1434:AE1434"/>
    <mergeCell ref="AF1434:AI1434"/>
    <mergeCell ref="AJ1434:AM1434"/>
    <mergeCell ref="AN1434:AQ1434"/>
    <mergeCell ref="AS1434:AW1434"/>
    <mergeCell ref="B1431:Q1431"/>
    <mergeCell ref="R1431:T1431"/>
    <mergeCell ref="U1431:V1431"/>
    <mergeCell ref="W1431:Y1431"/>
    <mergeCell ref="Z1431:AB1431"/>
    <mergeCell ref="AC1431:AE1431"/>
    <mergeCell ref="AF1431:AI1431"/>
    <mergeCell ref="AJ1431:AM1431"/>
    <mergeCell ref="AN1431:AQ1431"/>
    <mergeCell ref="AS1431:AW1431"/>
    <mergeCell ref="B1432:Q1432"/>
    <mergeCell ref="R1432:T1432"/>
    <mergeCell ref="U1432:V1432"/>
    <mergeCell ref="W1432:Y1432"/>
    <mergeCell ref="Z1432:AB1432"/>
    <mergeCell ref="AC1432:AE1432"/>
    <mergeCell ref="AF1432:AI1432"/>
    <mergeCell ref="AJ1432:AM1432"/>
    <mergeCell ref="AN1432:AQ1432"/>
    <mergeCell ref="AS1432:AW1432"/>
    <mergeCell ref="B1429:Q1429"/>
    <mergeCell ref="R1429:T1429"/>
    <mergeCell ref="U1429:V1429"/>
    <mergeCell ref="W1429:Y1429"/>
    <mergeCell ref="Z1429:AB1429"/>
    <mergeCell ref="AC1429:AE1429"/>
    <mergeCell ref="AF1429:AI1429"/>
    <mergeCell ref="AJ1429:AM1429"/>
    <mergeCell ref="AN1429:AQ1429"/>
    <mergeCell ref="AS1429:AW1429"/>
    <mergeCell ref="B1430:Q1430"/>
    <mergeCell ref="R1430:T1430"/>
    <mergeCell ref="U1430:V1430"/>
    <mergeCell ref="W1430:Y1430"/>
    <mergeCell ref="Z1430:AB1430"/>
    <mergeCell ref="AC1430:AE1430"/>
    <mergeCell ref="AF1430:AI1430"/>
    <mergeCell ref="AJ1430:AM1430"/>
    <mergeCell ref="AN1430:AQ1430"/>
    <mergeCell ref="AS1430:AW1430"/>
    <mergeCell ref="B1427:Q1427"/>
    <mergeCell ref="R1427:T1427"/>
    <mergeCell ref="U1427:V1427"/>
    <mergeCell ref="W1427:Y1427"/>
    <mergeCell ref="Z1427:AB1427"/>
    <mergeCell ref="AC1427:AE1427"/>
    <mergeCell ref="AF1427:AI1427"/>
    <mergeCell ref="AJ1427:AM1427"/>
    <mergeCell ref="AN1427:AQ1427"/>
    <mergeCell ref="AS1427:AW1427"/>
    <mergeCell ref="B1428:Q1428"/>
    <mergeCell ref="R1428:T1428"/>
    <mergeCell ref="U1428:V1428"/>
    <mergeCell ref="W1428:Y1428"/>
    <mergeCell ref="Z1428:AB1428"/>
    <mergeCell ref="AC1428:AE1428"/>
    <mergeCell ref="AF1428:AI1428"/>
    <mergeCell ref="AJ1428:AM1428"/>
    <mergeCell ref="AN1428:AQ1428"/>
    <mergeCell ref="AS1428:AW1428"/>
    <mergeCell ref="B1425:Q1425"/>
    <mergeCell ref="R1425:T1425"/>
    <mergeCell ref="U1425:V1425"/>
    <mergeCell ref="W1425:Y1425"/>
    <mergeCell ref="Z1425:AB1425"/>
    <mergeCell ref="AC1425:AE1425"/>
    <mergeCell ref="AF1425:AI1425"/>
    <mergeCell ref="AJ1425:AM1425"/>
    <mergeCell ref="AN1425:AQ1425"/>
    <mergeCell ref="AS1425:AW1425"/>
    <mergeCell ref="B1426:Q1426"/>
    <mergeCell ref="R1426:T1426"/>
    <mergeCell ref="U1426:V1426"/>
    <mergeCell ref="W1426:Y1426"/>
    <mergeCell ref="Z1426:AB1426"/>
    <mergeCell ref="AC1426:AE1426"/>
    <mergeCell ref="AF1426:AI1426"/>
    <mergeCell ref="AJ1426:AM1426"/>
    <mergeCell ref="AN1426:AQ1426"/>
    <mergeCell ref="AS1426:AW1426"/>
    <mergeCell ref="B1423:Q1423"/>
    <mergeCell ref="R1423:T1423"/>
    <mergeCell ref="U1423:V1423"/>
    <mergeCell ref="W1423:Y1423"/>
    <mergeCell ref="Z1423:AB1423"/>
    <mergeCell ref="AC1423:AE1423"/>
    <mergeCell ref="AF1423:AI1423"/>
    <mergeCell ref="AJ1423:AM1423"/>
    <mergeCell ref="AN1423:AQ1423"/>
    <mergeCell ref="AS1423:AW1423"/>
    <mergeCell ref="B1424:Q1424"/>
    <mergeCell ref="R1424:T1424"/>
    <mergeCell ref="U1424:V1424"/>
    <mergeCell ref="W1424:Y1424"/>
    <mergeCell ref="Z1424:AB1424"/>
    <mergeCell ref="AC1424:AE1424"/>
    <mergeCell ref="AF1424:AI1424"/>
    <mergeCell ref="AJ1424:AM1424"/>
    <mergeCell ref="AN1424:AQ1424"/>
    <mergeCell ref="AS1424:AW1424"/>
    <mergeCell ref="B1421:Q1421"/>
    <mergeCell ref="R1421:T1421"/>
    <mergeCell ref="U1421:V1421"/>
    <mergeCell ref="W1421:Y1421"/>
    <mergeCell ref="Z1421:AB1421"/>
    <mergeCell ref="AC1421:AE1421"/>
    <mergeCell ref="AF1421:AI1421"/>
    <mergeCell ref="AJ1421:AM1421"/>
    <mergeCell ref="AN1421:AQ1421"/>
    <mergeCell ref="AS1421:AW1421"/>
    <mergeCell ref="B1422:Q1422"/>
    <mergeCell ref="R1422:T1422"/>
    <mergeCell ref="U1422:V1422"/>
    <mergeCell ref="W1422:Y1422"/>
    <mergeCell ref="Z1422:AB1422"/>
    <mergeCell ref="AC1422:AE1422"/>
    <mergeCell ref="AF1422:AI1422"/>
    <mergeCell ref="AJ1422:AM1422"/>
    <mergeCell ref="AN1422:AQ1422"/>
    <mergeCell ref="AS1422:AW1422"/>
    <mergeCell ref="B1419:Q1419"/>
    <mergeCell ref="R1419:T1419"/>
    <mergeCell ref="U1419:V1419"/>
    <mergeCell ref="W1419:Y1419"/>
    <mergeCell ref="Z1419:AB1419"/>
    <mergeCell ref="AC1419:AE1419"/>
    <mergeCell ref="AF1419:AI1419"/>
    <mergeCell ref="AJ1419:AM1419"/>
    <mergeCell ref="AN1419:AQ1419"/>
    <mergeCell ref="AS1419:AW1419"/>
    <mergeCell ref="B1420:Q1420"/>
    <mergeCell ref="R1420:T1420"/>
    <mergeCell ref="U1420:V1420"/>
    <mergeCell ref="W1420:Y1420"/>
    <mergeCell ref="Z1420:AB1420"/>
    <mergeCell ref="AC1420:AE1420"/>
    <mergeCell ref="AF1420:AI1420"/>
    <mergeCell ref="AJ1420:AM1420"/>
    <mergeCell ref="AN1420:AQ1420"/>
    <mergeCell ref="AS1420:AW1420"/>
    <mergeCell ref="B1417:Q1417"/>
    <mergeCell ref="R1417:T1417"/>
    <mergeCell ref="U1417:V1417"/>
    <mergeCell ref="W1417:Y1417"/>
    <mergeCell ref="Z1417:AB1417"/>
    <mergeCell ref="AC1417:AE1417"/>
    <mergeCell ref="AF1417:AI1417"/>
    <mergeCell ref="AJ1417:AM1417"/>
    <mergeCell ref="AN1417:AQ1417"/>
    <mergeCell ref="AS1417:AW1417"/>
    <mergeCell ref="B1418:Q1418"/>
    <mergeCell ref="R1418:T1418"/>
    <mergeCell ref="U1418:V1418"/>
    <mergeCell ref="W1418:Y1418"/>
    <mergeCell ref="Z1418:AB1418"/>
    <mergeCell ref="AC1418:AE1418"/>
    <mergeCell ref="AF1418:AI1418"/>
    <mergeCell ref="AJ1418:AM1418"/>
    <mergeCell ref="AN1418:AQ1418"/>
    <mergeCell ref="AS1418:AW1418"/>
    <mergeCell ref="B1415:Q1415"/>
    <mergeCell ref="R1415:T1415"/>
    <mergeCell ref="U1415:V1415"/>
    <mergeCell ref="W1415:Y1415"/>
    <mergeCell ref="Z1415:AB1415"/>
    <mergeCell ref="AC1415:AE1415"/>
    <mergeCell ref="AF1415:AI1415"/>
    <mergeCell ref="AJ1415:AM1415"/>
    <mergeCell ref="AN1415:AQ1415"/>
    <mergeCell ref="AS1415:AW1415"/>
    <mergeCell ref="B1416:Q1416"/>
    <mergeCell ref="R1416:T1416"/>
    <mergeCell ref="U1416:V1416"/>
    <mergeCell ref="W1416:Y1416"/>
    <mergeCell ref="Z1416:AB1416"/>
    <mergeCell ref="AC1416:AE1416"/>
    <mergeCell ref="AF1416:AI1416"/>
    <mergeCell ref="AJ1416:AM1416"/>
    <mergeCell ref="AN1416:AQ1416"/>
    <mergeCell ref="AS1416:AW1416"/>
    <mergeCell ref="B1413:Q1413"/>
    <mergeCell ref="R1413:T1413"/>
    <mergeCell ref="U1413:V1413"/>
    <mergeCell ref="W1413:Y1413"/>
    <mergeCell ref="Z1413:AB1413"/>
    <mergeCell ref="AC1413:AE1413"/>
    <mergeCell ref="AF1413:AI1413"/>
    <mergeCell ref="AJ1413:AM1413"/>
    <mergeCell ref="AN1413:AQ1413"/>
    <mergeCell ref="AS1413:AW1413"/>
    <mergeCell ref="B1414:Q1414"/>
    <mergeCell ref="R1414:T1414"/>
    <mergeCell ref="U1414:V1414"/>
    <mergeCell ref="W1414:Y1414"/>
    <mergeCell ref="Z1414:AB1414"/>
    <mergeCell ref="AC1414:AE1414"/>
    <mergeCell ref="AF1414:AI1414"/>
    <mergeCell ref="AJ1414:AM1414"/>
    <mergeCell ref="AN1414:AQ1414"/>
    <mergeCell ref="AS1414:AW1414"/>
    <mergeCell ref="B1411:Q1411"/>
    <mergeCell ref="R1411:T1411"/>
    <mergeCell ref="U1411:V1411"/>
    <mergeCell ref="W1411:Y1411"/>
    <mergeCell ref="Z1411:AB1411"/>
    <mergeCell ref="AC1411:AE1411"/>
    <mergeCell ref="AF1411:AI1411"/>
    <mergeCell ref="AJ1411:AM1411"/>
    <mergeCell ref="AN1411:AQ1411"/>
    <mergeCell ref="AS1411:AW1411"/>
    <mergeCell ref="B1412:Q1412"/>
    <mergeCell ref="R1412:T1412"/>
    <mergeCell ref="U1412:V1412"/>
    <mergeCell ref="W1412:Y1412"/>
    <mergeCell ref="Z1412:AB1412"/>
    <mergeCell ref="AC1412:AE1412"/>
    <mergeCell ref="AF1412:AI1412"/>
    <mergeCell ref="AJ1412:AM1412"/>
    <mergeCell ref="AN1412:AQ1412"/>
    <mergeCell ref="AS1412:AW1412"/>
    <mergeCell ref="B1409:Q1409"/>
    <mergeCell ref="R1409:T1409"/>
    <mergeCell ref="U1409:V1409"/>
    <mergeCell ref="W1409:Y1409"/>
    <mergeCell ref="Z1409:AB1409"/>
    <mergeCell ref="AC1409:AE1409"/>
    <mergeCell ref="AF1409:AI1409"/>
    <mergeCell ref="AJ1409:AM1409"/>
    <mergeCell ref="AN1409:AQ1409"/>
    <mergeCell ref="AS1409:AW1409"/>
    <mergeCell ref="B1410:Q1410"/>
    <mergeCell ref="R1410:T1410"/>
    <mergeCell ref="U1410:V1410"/>
    <mergeCell ref="W1410:Y1410"/>
    <mergeCell ref="Z1410:AB1410"/>
    <mergeCell ref="AC1410:AE1410"/>
    <mergeCell ref="AF1410:AI1410"/>
    <mergeCell ref="AJ1410:AM1410"/>
    <mergeCell ref="AN1410:AQ1410"/>
    <mergeCell ref="AS1410:AW1410"/>
    <mergeCell ref="B1407:Q1407"/>
    <mergeCell ref="R1407:T1407"/>
    <mergeCell ref="U1407:V1407"/>
    <mergeCell ref="W1407:Y1407"/>
    <mergeCell ref="Z1407:AB1407"/>
    <mergeCell ref="AC1407:AE1407"/>
    <mergeCell ref="AF1407:AI1407"/>
    <mergeCell ref="AJ1407:AM1407"/>
    <mergeCell ref="AN1407:AQ1407"/>
    <mergeCell ref="AS1407:AW1407"/>
    <mergeCell ref="B1408:Q1408"/>
    <mergeCell ref="R1408:T1408"/>
    <mergeCell ref="U1408:V1408"/>
    <mergeCell ref="W1408:Y1408"/>
    <mergeCell ref="Z1408:AB1408"/>
    <mergeCell ref="AC1408:AE1408"/>
    <mergeCell ref="AF1408:AI1408"/>
    <mergeCell ref="AJ1408:AM1408"/>
    <mergeCell ref="AN1408:AQ1408"/>
    <mergeCell ref="AS1408:AW1408"/>
    <mergeCell ref="AF1402:AI1402"/>
    <mergeCell ref="AJ1402:AM1402"/>
    <mergeCell ref="AN1402:AQ1402"/>
    <mergeCell ref="AS1402:AW1402"/>
    <mergeCell ref="B1405:Q1405"/>
    <mergeCell ref="R1405:T1405"/>
    <mergeCell ref="U1405:V1405"/>
    <mergeCell ref="W1405:Y1405"/>
    <mergeCell ref="Z1405:AB1405"/>
    <mergeCell ref="AC1405:AE1405"/>
    <mergeCell ref="AF1405:AI1405"/>
    <mergeCell ref="AJ1405:AM1405"/>
    <mergeCell ref="AN1405:AQ1405"/>
    <mergeCell ref="AS1405:AW1405"/>
    <mergeCell ref="B1406:Q1406"/>
    <mergeCell ref="R1406:T1406"/>
    <mergeCell ref="U1406:V1406"/>
    <mergeCell ref="W1406:Y1406"/>
    <mergeCell ref="Z1406:AB1406"/>
    <mergeCell ref="AC1406:AE1406"/>
    <mergeCell ref="AF1406:AI1406"/>
    <mergeCell ref="AJ1406:AM1406"/>
    <mergeCell ref="AN1406:AQ1406"/>
    <mergeCell ref="AS1406:AW1406"/>
    <mergeCell ref="B1399:Q1399"/>
    <mergeCell ref="R1399:T1399"/>
    <mergeCell ref="U1399:V1399"/>
    <mergeCell ref="W1399:Y1399"/>
    <mergeCell ref="Z1399:AB1399"/>
    <mergeCell ref="AC1399:AE1399"/>
    <mergeCell ref="AF1399:AI1399"/>
    <mergeCell ref="AJ1399:AM1399"/>
    <mergeCell ref="AN1399:AQ1399"/>
    <mergeCell ref="AS1399:AW1399"/>
    <mergeCell ref="B1400:Q1400"/>
    <mergeCell ref="R1400:T1400"/>
    <mergeCell ref="U1400:V1400"/>
    <mergeCell ref="W1400:Y1400"/>
    <mergeCell ref="Z1400:AB1400"/>
    <mergeCell ref="AC1400:AE1400"/>
    <mergeCell ref="AF1400:AI1400"/>
    <mergeCell ref="AJ1400:AM1400"/>
    <mergeCell ref="AN1400:AQ1400"/>
    <mergeCell ref="AS1400:AW1400"/>
    <mergeCell ref="B1397:Q1397"/>
    <mergeCell ref="R1397:T1397"/>
    <mergeCell ref="U1397:V1397"/>
    <mergeCell ref="W1397:Y1397"/>
    <mergeCell ref="Z1397:AB1397"/>
    <mergeCell ref="AC1397:AE1397"/>
    <mergeCell ref="AF1397:AI1397"/>
    <mergeCell ref="AJ1397:AM1397"/>
    <mergeCell ref="AN1397:AQ1397"/>
    <mergeCell ref="AS1397:AW1397"/>
    <mergeCell ref="B1398:Q1398"/>
    <mergeCell ref="R1398:T1398"/>
    <mergeCell ref="U1398:V1398"/>
    <mergeCell ref="W1398:Y1398"/>
    <mergeCell ref="Z1398:AB1398"/>
    <mergeCell ref="AC1398:AE1398"/>
    <mergeCell ref="AF1398:AI1398"/>
    <mergeCell ref="AJ1398:AM1398"/>
    <mergeCell ref="AN1398:AQ1398"/>
    <mergeCell ref="AS1398:AW1398"/>
    <mergeCell ref="B1395:Q1395"/>
    <mergeCell ref="R1395:T1395"/>
    <mergeCell ref="U1395:V1395"/>
    <mergeCell ref="W1395:Y1395"/>
    <mergeCell ref="Z1395:AB1395"/>
    <mergeCell ref="AC1395:AE1395"/>
    <mergeCell ref="AF1395:AI1395"/>
    <mergeCell ref="AJ1395:AM1395"/>
    <mergeCell ref="AN1395:AQ1395"/>
    <mergeCell ref="AS1395:AW1395"/>
    <mergeCell ref="B1396:Q1396"/>
    <mergeCell ref="R1396:T1396"/>
    <mergeCell ref="U1396:V1396"/>
    <mergeCell ref="W1396:Y1396"/>
    <mergeCell ref="Z1396:AB1396"/>
    <mergeCell ref="AC1396:AE1396"/>
    <mergeCell ref="AF1396:AI1396"/>
    <mergeCell ref="AJ1396:AM1396"/>
    <mergeCell ref="AN1396:AQ1396"/>
    <mergeCell ref="AS1396:AW1396"/>
    <mergeCell ref="B1393:Q1393"/>
    <mergeCell ref="R1393:T1393"/>
    <mergeCell ref="U1393:V1393"/>
    <mergeCell ref="W1393:Y1393"/>
    <mergeCell ref="Z1393:AB1393"/>
    <mergeCell ref="AC1393:AE1393"/>
    <mergeCell ref="AF1393:AI1393"/>
    <mergeCell ref="AJ1393:AM1393"/>
    <mergeCell ref="AN1393:AQ1393"/>
    <mergeCell ref="AS1393:AW1393"/>
    <mergeCell ref="B1394:Q1394"/>
    <mergeCell ref="R1394:T1394"/>
    <mergeCell ref="U1394:V1394"/>
    <mergeCell ref="W1394:Y1394"/>
    <mergeCell ref="Z1394:AB1394"/>
    <mergeCell ref="AC1394:AE1394"/>
    <mergeCell ref="AF1394:AI1394"/>
    <mergeCell ref="AJ1394:AM1394"/>
    <mergeCell ref="AN1394:AQ1394"/>
    <mergeCell ref="AS1394:AW1394"/>
    <mergeCell ref="B1391:Q1391"/>
    <mergeCell ref="R1391:T1391"/>
    <mergeCell ref="U1391:V1391"/>
    <mergeCell ref="W1391:Y1391"/>
    <mergeCell ref="Z1391:AB1391"/>
    <mergeCell ref="AC1391:AE1391"/>
    <mergeCell ref="AF1391:AI1391"/>
    <mergeCell ref="AJ1391:AM1391"/>
    <mergeCell ref="AN1391:AQ1391"/>
    <mergeCell ref="AS1391:AW1391"/>
    <mergeCell ref="B1392:Q1392"/>
    <mergeCell ref="R1392:T1392"/>
    <mergeCell ref="U1392:V1392"/>
    <mergeCell ref="W1392:Y1392"/>
    <mergeCell ref="Z1392:AB1392"/>
    <mergeCell ref="AC1392:AE1392"/>
    <mergeCell ref="AF1392:AI1392"/>
    <mergeCell ref="AJ1392:AM1392"/>
    <mergeCell ref="AN1392:AQ1392"/>
    <mergeCell ref="AS1392:AW1392"/>
    <mergeCell ref="B1389:Q1389"/>
    <mergeCell ref="R1389:T1389"/>
    <mergeCell ref="U1389:V1389"/>
    <mergeCell ref="W1389:Y1389"/>
    <mergeCell ref="Z1389:AB1389"/>
    <mergeCell ref="AC1389:AE1389"/>
    <mergeCell ref="AF1389:AI1389"/>
    <mergeCell ref="AJ1389:AM1389"/>
    <mergeCell ref="AN1389:AQ1389"/>
    <mergeCell ref="AS1389:AW1389"/>
    <mergeCell ref="B1390:Q1390"/>
    <mergeCell ref="R1390:T1390"/>
    <mergeCell ref="U1390:V1390"/>
    <mergeCell ref="W1390:Y1390"/>
    <mergeCell ref="Z1390:AB1390"/>
    <mergeCell ref="AC1390:AE1390"/>
    <mergeCell ref="AF1390:AI1390"/>
    <mergeCell ref="AJ1390:AM1390"/>
    <mergeCell ref="AN1390:AQ1390"/>
    <mergeCell ref="AS1390:AW1390"/>
    <mergeCell ref="B1387:Q1387"/>
    <mergeCell ref="R1387:T1387"/>
    <mergeCell ref="U1387:V1387"/>
    <mergeCell ref="W1387:Y1387"/>
    <mergeCell ref="Z1387:AB1387"/>
    <mergeCell ref="AC1387:AE1387"/>
    <mergeCell ref="AF1387:AI1387"/>
    <mergeCell ref="AJ1387:AM1387"/>
    <mergeCell ref="AN1387:AQ1387"/>
    <mergeCell ref="AS1387:AW1387"/>
    <mergeCell ref="B1388:Q1388"/>
    <mergeCell ref="R1388:T1388"/>
    <mergeCell ref="U1388:V1388"/>
    <mergeCell ref="W1388:Y1388"/>
    <mergeCell ref="Z1388:AB1388"/>
    <mergeCell ref="AC1388:AE1388"/>
    <mergeCell ref="AF1388:AI1388"/>
    <mergeCell ref="AJ1388:AM1388"/>
    <mergeCell ref="AN1388:AQ1388"/>
    <mergeCell ref="AS1388:AW1388"/>
    <mergeCell ref="B1385:Q1385"/>
    <mergeCell ref="R1385:T1385"/>
    <mergeCell ref="U1385:V1385"/>
    <mergeCell ref="W1385:Y1385"/>
    <mergeCell ref="Z1385:AB1385"/>
    <mergeCell ref="AC1385:AE1385"/>
    <mergeCell ref="AF1385:AI1385"/>
    <mergeCell ref="AJ1385:AM1385"/>
    <mergeCell ref="AN1385:AQ1385"/>
    <mergeCell ref="AS1385:AW1385"/>
    <mergeCell ref="B1386:Q1386"/>
    <mergeCell ref="R1386:T1386"/>
    <mergeCell ref="U1386:V1386"/>
    <mergeCell ref="W1386:Y1386"/>
    <mergeCell ref="Z1386:AB1386"/>
    <mergeCell ref="AC1386:AE1386"/>
    <mergeCell ref="AF1386:AI1386"/>
    <mergeCell ref="AJ1386:AM1386"/>
    <mergeCell ref="AN1386:AQ1386"/>
    <mergeCell ref="AS1386:AW1386"/>
    <mergeCell ref="B1383:Q1383"/>
    <mergeCell ref="R1383:T1383"/>
    <mergeCell ref="U1383:V1383"/>
    <mergeCell ref="W1383:Y1383"/>
    <mergeCell ref="Z1383:AB1383"/>
    <mergeCell ref="AC1383:AE1383"/>
    <mergeCell ref="AF1383:AI1383"/>
    <mergeCell ref="AJ1383:AM1383"/>
    <mergeCell ref="AN1383:AQ1383"/>
    <mergeCell ref="AS1383:AW1383"/>
    <mergeCell ref="B1384:Q1384"/>
    <mergeCell ref="R1384:T1384"/>
    <mergeCell ref="U1384:V1384"/>
    <mergeCell ref="W1384:Y1384"/>
    <mergeCell ref="Z1384:AB1384"/>
    <mergeCell ref="AC1384:AE1384"/>
    <mergeCell ref="AF1384:AI1384"/>
    <mergeCell ref="AJ1384:AM1384"/>
    <mergeCell ref="AN1384:AQ1384"/>
    <mergeCell ref="AS1384:AW1384"/>
    <mergeCell ref="B1381:Q1381"/>
    <mergeCell ref="R1381:T1381"/>
    <mergeCell ref="U1381:V1381"/>
    <mergeCell ref="W1381:Y1381"/>
    <mergeCell ref="Z1381:AB1381"/>
    <mergeCell ref="AC1381:AE1381"/>
    <mergeCell ref="AF1381:AI1381"/>
    <mergeCell ref="AJ1381:AM1381"/>
    <mergeCell ref="AN1381:AQ1381"/>
    <mergeCell ref="AS1381:AW1381"/>
    <mergeCell ref="B1382:Q1382"/>
    <mergeCell ref="R1382:T1382"/>
    <mergeCell ref="U1382:V1382"/>
    <mergeCell ref="W1382:Y1382"/>
    <mergeCell ref="Z1382:AB1382"/>
    <mergeCell ref="AC1382:AE1382"/>
    <mergeCell ref="AF1382:AI1382"/>
    <mergeCell ref="AJ1382:AM1382"/>
    <mergeCell ref="AN1382:AQ1382"/>
    <mergeCell ref="AS1382:AW1382"/>
    <mergeCell ref="B1379:Q1379"/>
    <mergeCell ref="R1379:T1379"/>
    <mergeCell ref="U1379:V1379"/>
    <mergeCell ref="W1379:Y1379"/>
    <mergeCell ref="Z1379:AB1379"/>
    <mergeCell ref="AC1379:AE1379"/>
    <mergeCell ref="AF1379:AI1379"/>
    <mergeCell ref="AJ1379:AM1379"/>
    <mergeCell ref="AN1379:AQ1379"/>
    <mergeCell ref="AS1379:AW1379"/>
    <mergeCell ref="B1380:Q1380"/>
    <mergeCell ref="R1380:T1380"/>
    <mergeCell ref="U1380:V1380"/>
    <mergeCell ref="W1380:Y1380"/>
    <mergeCell ref="Z1380:AB1380"/>
    <mergeCell ref="AC1380:AE1380"/>
    <mergeCell ref="AF1380:AI1380"/>
    <mergeCell ref="AJ1380:AM1380"/>
    <mergeCell ref="AN1380:AQ1380"/>
    <mergeCell ref="AS1380:AW1380"/>
    <mergeCell ref="B1377:Q1377"/>
    <mergeCell ref="R1377:T1377"/>
    <mergeCell ref="U1377:V1377"/>
    <mergeCell ref="W1377:Y1377"/>
    <mergeCell ref="Z1377:AB1377"/>
    <mergeCell ref="AC1377:AE1377"/>
    <mergeCell ref="AF1377:AI1377"/>
    <mergeCell ref="AJ1377:AM1377"/>
    <mergeCell ref="AN1377:AQ1377"/>
    <mergeCell ref="AS1377:AW1377"/>
    <mergeCell ref="B1378:Q1378"/>
    <mergeCell ref="R1378:T1378"/>
    <mergeCell ref="U1378:V1378"/>
    <mergeCell ref="W1378:Y1378"/>
    <mergeCell ref="Z1378:AB1378"/>
    <mergeCell ref="AC1378:AE1378"/>
    <mergeCell ref="AF1378:AI1378"/>
    <mergeCell ref="AJ1378:AM1378"/>
    <mergeCell ref="AN1378:AQ1378"/>
    <mergeCell ref="AS1378:AW1378"/>
    <mergeCell ref="B1375:Q1375"/>
    <mergeCell ref="R1375:T1375"/>
    <mergeCell ref="U1375:V1375"/>
    <mergeCell ref="W1375:Y1375"/>
    <mergeCell ref="Z1375:AB1375"/>
    <mergeCell ref="AC1375:AE1375"/>
    <mergeCell ref="AF1375:AI1375"/>
    <mergeCell ref="AJ1375:AM1375"/>
    <mergeCell ref="AN1375:AQ1375"/>
    <mergeCell ref="AS1375:AW1375"/>
    <mergeCell ref="B1376:Q1376"/>
    <mergeCell ref="R1376:T1376"/>
    <mergeCell ref="U1376:V1376"/>
    <mergeCell ref="W1376:Y1376"/>
    <mergeCell ref="Z1376:AB1376"/>
    <mergeCell ref="AC1376:AE1376"/>
    <mergeCell ref="AF1376:AI1376"/>
    <mergeCell ref="AJ1376:AM1376"/>
    <mergeCell ref="AN1376:AQ1376"/>
    <mergeCell ref="AS1376:AW1376"/>
    <mergeCell ref="B1373:Q1373"/>
    <mergeCell ref="R1373:T1373"/>
    <mergeCell ref="U1373:V1373"/>
    <mergeCell ref="W1373:Y1373"/>
    <mergeCell ref="Z1373:AB1373"/>
    <mergeCell ref="AC1373:AE1373"/>
    <mergeCell ref="AF1373:AI1373"/>
    <mergeCell ref="AJ1373:AM1373"/>
    <mergeCell ref="AN1373:AQ1373"/>
    <mergeCell ref="AS1373:AW1373"/>
    <mergeCell ref="B1374:Q1374"/>
    <mergeCell ref="R1374:T1374"/>
    <mergeCell ref="U1374:V1374"/>
    <mergeCell ref="W1374:Y1374"/>
    <mergeCell ref="Z1374:AB1374"/>
    <mergeCell ref="AC1374:AE1374"/>
    <mergeCell ref="AF1374:AI1374"/>
    <mergeCell ref="AJ1374:AM1374"/>
    <mergeCell ref="AN1374:AQ1374"/>
    <mergeCell ref="AS1374:AW1374"/>
    <mergeCell ref="B1371:Q1371"/>
    <mergeCell ref="R1371:T1371"/>
    <mergeCell ref="U1371:V1371"/>
    <mergeCell ref="W1371:Y1371"/>
    <mergeCell ref="Z1371:AB1371"/>
    <mergeCell ref="AC1371:AE1371"/>
    <mergeCell ref="AF1371:AI1371"/>
    <mergeCell ref="AJ1371:AM1371"/>
    <mergeCell ref="AN1371:AQ1371"/>
    <mergeCell ref="AS1371:AW1371"/>
    <mergeCell ref="B1372:Q1372"/>
    <mergeCell ref="R1372:T1372"/>
    <mergeCell ref="U1372:V1372"/>
    <mergeCell ref="W1372:Y1372"/>
    <mergeCell ref="Z1372:AB1372"/>
    <mergeCell ref="AC1372:AE1372"/>
    <mergeCell ref="AF1372:AI1372"/>
    <mergeCell ref="AJ1372:AM1372"/>
    <mergeCell ref="AN1372:AQ1372"/>
    <mergeCell ref="AS1372:AW1372"/>
    <mergeCell ref="B1369:Q1369"/>
    <mergeCell ref="R1369:T1369"/>
    <mergeCell ref="U1369:V1369"/>
    <mergeCell ref="W1369:Y1369"/>
    <mergeCell ref="Z1369:AB1369"/>
    <mergeCell ref="AC1369:AE1369"/>
    <mergeCell ref="AF1369:AI1369"/>
    <mergeCell ref="AJ1369:AM1369"/>
    <mergeCell ref="AN1369:AQ1369"/>
    <mergeCell ref="AS1369:AW1369"/>
    <mergeCell ref="B1370:Q1370"/>
    <mergeCell ref="R1370:T1370"/>
    <mergeCell ref="U1370:V1370"/>
    <mergeCell ref="W1370:Y1370"/>
    <mergeCell ref="Z1370:AB1370"/>
    <mergeCell ref="AC1370:AE1370"/>
    <mergeCell ref="AF1370:AI1370"/>
    <mergeCell ref="AJ1370:AM1370"/>
    <mergeCell ref="AN1370:AQ1370"/>
    <mergeCell ref="AS1370:AW1370"/>
    <mergeCell ref="B1367:Q1367"/>
    <mergeCell ref="R1367:T1367"/>
    <mergeCell ref="U1367:V1367"/>
    <mergeCell ref="W1367:Y1367"/>
    <mergeCell ref="Z1367:AB1367"/>
    <mergeCell ref="AC1367:AE1367"/>
    <mergeCell ref="AF1367:AI1367"/>
    <mergeCell ref="AJ1367:AM1367"/>
    <mergeCell ref="AN1367:AQ1367"/>
    <mergeCell ref="AS1367:AW1367"/>
    <mergeCell ref="B1368:Q1368"/>
    <mergeCell ref="R1368:T1368"/>
    <mergeCell ref="U1368:V1368"/>
    <mergeCell ref="W1368:Y1368"/>
    <mergeCell ref="Z1368:AB1368"/>
    <mergeCell ref="AC1368:AE1368"/>
    <mergeCell ref="AF1368:AI1368"/>
    <mergeCell ref="AJ1368:AM1368"/>
    <mergeCell ref="AN1368:AQ1368"/>
    <mergeCell ref="AS1368:AW1368"/>
    <mergeCell ref="B1365:Q1365"/>
    <mergeCell ref="R1365:T1365"/>
    <mergeCell ref="U1365:V1365"/>
    <mergeCell ref="W1365:Y1365"/>
    <mergeCell ref="Z1365:AB1365"/>
    <mergeCell ref="AC1365:AE1365"/>
    <mergeCell ref="AF1365:AI1365"/>
    <mergeCell ref="AJ1365:AM1365"/>
    <mergeCell ref="AN1365:AQ1365"/>
    <mergeCell ref="AS1365:AW1365"/>
    <mergeCell ref="B1366:Q1366"/>
    <mergeCell ref="R1366:T1366"/>
    <mergeCell ref="U1366:V1366"/>
    <mergeCell ref="W1366:Y1366"/>
    <mergeCell ref="Z1366:AB1366"/>
    <mergeCell ref="AC1366:AE1366"/>
    <mergeCell ref="AF1366:AI1366"/>
    <mergeCell ref="AJ1366:AM1366"/>
    <mergeCell ref="AN1366:AQ1366"/>
    <mergeCell ref="AS1366:AW1366"/>
    <mergeCell ref="B1363:Q1363"/>
    <mergeCell ref="R1363:T1363"/>
    <mergeCell ref="U1363:V1363"/>
    <mergeCell ref="W1363:Y1363"/>
    <mergeCell ref="Z1363:AB1363"/>
    <mergeCell ref="AC1363:AE1363"/>
    <mergeCell ref="AF1363:AI1363"/>
    <mergeCell ref="AJ1363:AM1363"/>
    <mergeCell ref="AN1363:AQ1363"/>
    <mergeCell ref="AS1363:AW1363"/>
    <mergeCell ref="B1364:Q1364"/>
    <mergeCell ref="R1364:T1364"/>
    <mergeCell ref="U1364:V1364"/>
    <mergeCell ref="W1364:Y1364"/>
    <mergeCell ref="Z1364:AB1364"/>
    <mergeCell ref="AC1364:AE1364"/>
    <mergeCell ref="AF1364:AI1364"/>
    <mergeCell ref="AJ1364:AM1364"/>
    <mergeCell ref="AN1364:AQ1364"/>
    <mergeCell ref="AS1364:AW1364"/>
    <mergeCell ref="B1361:Q1361"/>
    <mergeCell ref="R1361:T1361"/>
    <mergeCell ref="U1361:V1361"/>
    <mergeCell ref="W1361:Y1361"/>
    <mergeCell ref="Z1361:AB1361"/>
    <mergeCell ref="AC1361:AE1361"/>
    <mergeCell ref="AF1361:AI1361"/>
    <mergeCell ref="AJ1361:AM1361"/>
    <mergeCell ref="AN1361:AQ1361"/>
    <mergeCell ref="AS1361:AW1361"/>
    <mergeCell ref="B1362:Q1362"/>
    <mergeCell ref="R1362:T1362"/>
    <mergeCell ref="U1362:V1362"/>
    <mergeCell ref="W1362:Y1362"/>
    <mergeCell ref="Z1362:AB1362"/>
    <mergeCell ref="AC1362:AE1362"/>
    <mergeCell ref="AF1362:AI1362"/>
    <mergeCell ref="AJ1362:AM1362"/>
    <mergeCell ref="AN1362:AQ1362"/>
    <mergeCell ref="AS1362:AW1362"/>
    <mergeCell ref="B1355:Q1355"/>
    <mergeCell ref="R1355:T1355"/>
    <mergeCell ref="U1355:V1355"/>
    <mergeCell ref="W1355:Y1355"/>
    <mergeCell ref="Z1355:AB1355"/>
    <mergeCell ref="AC1355:AE1355"/>
    <mergeCell ref="AF1355:AI1355"/>
    <mergeCell ref="AJ1355:AM1355"/>
    <mergeCell ref="AN1355:AQ1355"/>
    <mergeCell ref="AS1355:AW1355"/>
    <mergeCell ref="AF1357:AI1357"/>
    <mergeCell ref="AJ1357:AM1357"/>
    <mergeCell ref="AN1357:AQ1357"/>
    <mergeCell ref="AS1357:AW1357"/>
    <mergeCell ref="B1360:Q1360"/>
    <mergeCell ref="R1360:T1360"/>
    <mergeCell ref="U1360:V1360"/>
    <mergeCell ref="W1360:Y1360"/>
    <mergeCell ref="Z1360:AB1360"/>
    <mergeCell ref="AC1360:AE1360"/>
    <mergeCell ref="AF1360:AI1360"/>
    <mergeCell ref="AJ1360:AM1360"/>
    <mergeCell ref="AN1360:AQ1360"/>
    <mergeCell ref="AS1360:AW1360"/>
    <mergeCell ref="B1353:Q1353"/>
    <mergeCell ref="R1353:T1353"/>
    <mergeCell ref="U1353:V1353"/>
    <mergeCell ref="W1353:Y1353"/>
    <mergeCell ref="Z1353:AB1353"/>
    <mergeCell ref="AC1353:AE1353"/>
    <mergeCell ref="AF1353:AI1353"/>
    <mergeCell ref="AJ1353:AM1353"/>
    <mergeCell ref="AN1353:AQ1353"/>
    <mergeCell ref="AS1353:AW1353"/>
    <mergeCell ref="B1354:Q1354"/>
    <mergeCell ref="R1354:T1354"/>
    <mergeCell ref="U1354:V1354"/>
    <mergeCell ref="W1354:Y1354"/>
    <mergeCell ref="Z1354:AB1354"/>
    <mergeCell ref="AC1354:AE1354"/>
    <mergeCell ref="AF1354:AI1354"/>
    <mergeCell ref="AJ1354:AM1354"/>
    <mergeCell ref="AN1354:AQ1354"/>
    <mergeCell ref="AS1354:AW1354"/>
    <mergeCell ref="B1351:Q1351"/>
    <mergeCell ref="R1351:T1351"/>
    <mergeCell ref="U1351:V1351"/>
    <mergeCell ref="W1351:Y1351"/>
    <mergeCell ref="Z1351:AB1351"/>
    <mergeCell ref="AC1351:AE1351"/>
    <mergeCell ref="AF1351:AI1351"/>
    <mergeCell ref="AJ1351:AM1351"/>
    <mergeCell ref="AN1351:AQ1351"/>
    <mergeCell ref="AS1351:AW1351"/>
    <mergeCell ref="B1352:Q1352"/>
    <mergeCell ref="R1352:T1352"/>
    <mergeCell ref="U1352:V1352"/>
    <mergeCell ref="W1352:Y1352"/>
    <mergeCell ref="Z1352:AB1352"/>
    <mergeCell ref="AC1352:AE1352"/>
    <mergeCell ref="AF1352:AI1352"/>
    <mergeCell ref="AJ1352:AM1352"/>
    <mergeCell ref="AN1352:AQ1352"/>
    <mergeCell ref="AS1352:AW1352"/>
    <mergeCell ref="B1349:Q1349"/>
    <mergeCell ref="R1349:T1349"/>
    <mergeCell ref="U1349:V1349"/>
    <mergeCell ref="W1349:Y1349"/>
    <mergeCell ref="Z1349:AB1349"/>
    <mergeCell ref="AC1349:AE1349"/>
    <mergeCell ref="AF1349:AI1349"/>
    <mergeCell ref="AJ1349:AM1349"/>
    <mergeCell ref="AN1349:AQ1349"/>
    <mergeCell ref="AS1349:AW1349"/>
    <mergeCell ref="B1350:Q1350"/>
    <mergeCell ref="R1350:T1350"/>
    <mergeCell ref="U1350:V1350"/>
    <mergeCell ref="W1350:Y1350"/>
    <mergeCell ref="Z1350:AB1350"/>
    <mergeCell ref="AC1350:AE1350"/>
    <mergeCell ref="AF1350:AI1350"/>
    <mergeCell ref="AJ1350:AM1350"/>
    <mergeCell ref="AN1350:AQ1350"/>
    <mergeCell ref="AS1350:AW1350"/>
    <mergeCell ref="B1347:Q1347"/>
    <mergeCell ref="R1347:T1347"/>
    <mergeCell ref="U1347:V1347"/>
    <mergeCell ref="W1347:Y1347"/>
    <mergeCell ref="Z1347:AB1347"/>
    <mergeCell ref="AC1347:AE1347"/>
    <mergeCell ref="AF1347:AI1347"/>
    <mergeCell ref="AJ1347:AM1347"/>
    <mergeCell ref="AN1347:AQ1347"/>
    <mergeCell ref="AS1347:AW1347"/>
    <mergeCell ref="B1348:Q1348"/>
    <mergeCell ref="R1348:T1348"/>
    <mergeCell ref="U1348:V1348"/>
    <mergeCell ref="W1348:Y1348"/>
    <mergeCell ref="Z1348:AB1348"/>
    <mergeCell ref="AC1348:AE1348"/>
    <mergeCell ref="AF1348:AI1348"/>
    <mergeCell ref="AJ1348:AM1348"/>
    <mergeCell ref="AN1348:AQ1348"/>
    <mergeCell ref="AS1348:AW1348"/>
    <mergeCell ref="B1345:Q1345"/>
    <mergeCell ref="R1345:T1345"/>
    <mergeCell ref="U1345:V1345"/>
    <mergeCell ref="W1345:Y1345"/>
    <mergeCell ref="Z1345:AB1345"/>
    <mergeCell ref="AC1345:AE1345"/>
    <mergeCell ref="AF1345:AI1345"/>
    <mergeCell ref="AJ1345:AM1345"/>
    <mergeCell ref="AN1345:AQ1345"/>
    <mergeCell ref="AS1345:AW1345"/>
    <mergeCell ref="B1346:Q1346"/>
    <mergeCell ref="R1346:T1346"/>
    <mergeCell ref="U1346:V1346"/>
    <mergeCell ref="W1346:Y1346"/>
    <mergeCell ref="Z1346:AB1346"/>
    <mergeCell ref="AC1346:AE1346"/>
    <mergeCell ref="AF1346:AI1346"/>
    <mergeCell ref="AJ1346:AM1346"/>
    <mergeCell ref="AN1346:AQ1346"/>
    <mergeCell ref="AS1346:AW1346"/>
    <mergeCell ref="B1343:Q1343"/>
    <mergeCell ref="R1343:T1343"/>
    <mergeCell ref="U1343:V1343"/>
    <mergeCell ref="W1343:Y1343"/>
    <mergeCell ref="Z1343:AB1343"/>
    <mergeCell ref="AC1343:AE1343"/>
    <mergeCell ref="AF1343:AI1343"/>
    <mergeCell ref="AJ1343:AM1343"/>
    <mergeCell ref="AN1343:AQ1343"/>
    <mergeCell ref="AS1343:AW1343"/>
    <mergeCell ref="B1344:Q1344"/>
    <mergeCell ref="R1344:T1344"/>
    <mergeCell ref="U1344:V1344"/>
    <mergeCell ref="W1344:Y1344"/>
    <mergeCell ref="Z1344:AB1344"/>
    <mergeCell ref="AC1344:AE1344"/>
    <mergeCell ref="AF1344:AI1344"/>
    <mergeCell ref="AJ1344:AM1344"/>
    <mergeCell ref="AN1344:AQ1344"/>
    <mergeCell ref="AS1344:AW1344"/>
    <mergeCell ref="B1341:Q1341"/>
    <mergeCell ref="R1341:T1341"/>
    <mergeCell ref="U1341:V1341"/>
    <mergeCell ref="W1341:Y1341"/>
    <mergeCell ref="Z1341:AB1341"/>
    <mergeCell ref="AC1341:AE1341"/>
    <mergeCell ref="AF1341:AI1341"/>
    <mergeCell ref="AJ1341:AM1341"/>
    <mergeCell ref="AN1341:AQ1341"/>
    <mergeCell ref="AS1341:AW1341"/>
    <mergeCell ref="B1342:Q1342"/>
    <mergeCell ref="R1342:T1342"/>
    <mergeCell ref="U1342:V1342"/>
    <mergeCell ref="W1342:Y1342"/>
    <mergeCell ref="Z1342:AB1342"/>
    <mergeCell ref="AC1342:AE1342"/>
    <mergeCell ref="AF1342:AI1342"/>
    <mergeCell ref="AJ1342:AM1342"/>
    <mergeCell ref="AN1342:AQ1342"/>
    <mergeCell ref="AS1342:AW1342"/>
    <mergeCell ref="B1339:Q1339"/>
    <mergeCell ref="R1339:T1339"/>
    <mergeCell ref="U1339:V1339"/>
    <mergeCell ref="W1339:Y1339"/>
    <mergeCell ref="Z1339:AB1339"/>
    <mergeCell ref="AC1339:AE1339"/>
    <mergeCell ref="AF1339:AI1339"/>
    <mergeCell ref="AJ1339:AM1339"/>
    <mergeCell ref="AN1339:AQ1339"/>
    <mergeCell ref="AS1339:AW1339"/>
    <mergeCell ref="B1340:Q1340"/>
    <mergeCell ref="R1340:T1340"/>
    <mergeCell ref="U1340:V1340"/>
    <mergeCell ref="W1340:Y1340"/>
    <mergeCell ref="Z1340:AB1340"/>
    <mergeCell ref="AC1340:AE1340"/>
    <mergeCell ref="AF1340:AI1340"/>
    <mergeCell ref="AJ1340:AM1340"/>
    <mergeCell ref="AN1340:AQ1340"/>
    <mergeCell ref="AS1340:AW1340"/>
    <mergeCell ref="B1337:Q1337"/>
    <mergeCell ref="R1337:T1337"/>
    <mergeCell ref="U1337:V1337"/>
    <mergeCell ref="W1337:Y1337"/>
    <mergeCell ref="Z1337:AB1337"/>
    <mergeCell ref="AC1337:AE1337"/>
    <mergeCell ref="AF1337:AI1337"/>
    <mergeCell ref="AJ1337:AM1337"/>
    <mergeCell ref="AN1337:AQ1337"/>
    <mergeCell ref="AS1337:AW1337"/>
    <mergeCell ref="B1338:Q1338"/>
    <mergeCell ref="R1338:T1338"/>
    <mergeCell ref="U1338:V1338"/>
    <mergeCell ref="W1338:Y1338"/>
    <mergeCell ref="Z1338:AB1338"/>
    <mergeCell ref="AC1338:AE1338"/>
    <mergeCell ref="AF1338:AI1338"/>
    <mergeCell ref="AJ1338:AM1338"/>
    <mergeCell ref="AN1338:AQ1338"/>
    <mergeCell ref="AS1338:AW1338"/>
    <mergeCell ref="B1335:Q1335"/>
    <mergeCell ref="R1335:T1335"/>
    <mergeCell ref="U1335:V1335"/>
    <mergeCell ref="W1335:Y1335"/>
    <mergeCell ref="Z1335:AB1335"/>
    <mergeCell ref="AC1335:AE1335"/>
    <mergeCell ref="AF1335:AI1335"/>
    <mergeCell ref="AJ1335:AM1335"/>
    <mergeCell ref="AN1335:AQ1335"/>
    <mergeCell ref="AS1335:AW1335"/>
    <mergeCell ref="B1336:Q1336"/>
    <mergeCell ref="R1336:T1336"/>
    <mergeCell ref="U1336:V1336"/>
    <mergeCell ref="W1336:Y1336"/>
    <mergeCell ref="Z1336:AB1336"/>
    <mergeCell ref="AC1336:AE1336"/>
    <mergeCell ref="AF1336:AI1336"/>
    <mergeCell ref="AJ1336:AM1336"/>
    <mergeCell ref="AN1336:AQ1336"/>
    <mergeCell ref="AS1336:AW1336"/>
    <mergeCell ref="B1333:Q1333"/>
    <mergeCell ref="R1333:T1333"/>
    <mergeCell ref="U1333:V1333"/>
    <mergeCell ref="W1333:Y1333"/>
    <mergeCell ref="Z1333:AB1333"/>
    <mergeCell ref="AC1333:AE1333"/>
    <mergeCell ref="AF1333:AI1333"/>
    <mergeCell ref="AJ1333:AM1333"/>
    <mergeCell ref="AN1333:AQ1333"/>
    <mergeCell ref="AS1333:AW1333"/>
    <mergeCell ref="B1334:Q1334"/>
    <mergeCell ref="R1334:T1334"/>
    <mergeCell ref="U1334:V1334"/>
    <mergeCell ref="W1334:Y1334"/>
    <mergeCell ref="Z1334:AB1334"/>
    <mergeCell ref="AC1334:AE1334"/>
    <mergeCell ref="AF1334:AI1334"/>
    <mergeCell ref="AJ1334:AM1334"/>
    <mergeCell ref="AN1334:AQ1334"/>
    <mergeCell ref="AS1334:AW1334"/>
    <mergeCell ref="B1331:Q1331"/>
    <mergeCell ref="R1331:T1331"/>
    <mergeCell ref="U1331:V1331"/>
    <mergeCell ref="W1331:Y1331"/>
    <mergeCell ref="Z1331:AB1331"/>
    <mergeCell ref="AC1331:AE1331"/>
    <mergeCell ref="AF1331:AI1331"/>
    <mergeCell ref="AJ1331:AM1331"/>
    <mergeCell ref="AN1331:AQ1331"/>
    <mergeCell ref="AS1331:AW1331"/>
    <mergeCell ref="B1332:Q1332"/>
    <mergeCell ref="R1332:T1332"/>
    <mergeCell ref="U1332:V1332"/>
    <mergeCell ref="W1332:Y1332"/>
    <mergeCell ref="Z1332:AB1332"/>
    <mergeCell ref="AC1332:AE1332"/>
    <mergeCell ref="AF1332:AI1332"/>
    <mergeCell ref="AJ1332:AM1332"/>
    <mergeCell ref="AN1332:AQ1332"/>
    <mergeCell ref="AS1332:AW1332"/>
    <mergeCell ref="B1329:Q1329"/>
    <mergeCell ref="R1329:T1329"/>
    <mergeCell ref="U1329:V1329"/>
    <mergeCell ref="W1329:Y1329"/>
    <mergeCell ref="Z1329:AB1329"/>
    <mergeCell ref="AC1329:AE1329"/>
    <mergeCell ref="AF1329:AI1329"/>
    <mergeCell ref="AJ1329:AM1329"/>
    <mergeCell ref="AN1329:AQ1329"/>
    <mergeCell ref="AS1329:AW1329"/>
    <mergeCell ref="B1330:Q1330"/>
    <mergeCell ref="R1330:T1330"/>
    <mergeCell ref="U1330:V1330"/>
    <mergeCell ref="W1330:Y1330"/>
    <mergeCell ref="Z1330:AB1330"/>
    <mergeCell ref="AC1330:AE1330"/>
    <mergeCell ref="AF1330:AI1330"/>
    <mergeCell ref="AJ1330:AM1330"/>
    <mergeCell ref="AN1330:AQ1330"/>
    <mergeCell ref="AS1330:AW1330"/>
    <mergeCell ref="B1327:Q1327"/>
    <mergeCell ref="R1327:T1327"/>
    <mergeCell ref="U1327:V1327"/>
    <mergeCell ref="W1327:Y1327"/>
    <mergeCell ref="Z1327:AB1327"/>
    <mergeCell ref="AC1327:AE1327"/>
    <mergeCell ref="AF1327:AI1327"/>
    <mergeCell ref="AJ1327:AM1327"/>
    <mergeCell ref="AN1327:AQ1327"/>
    <mergeCell ref="AS1327:AW1327"/>
    <mergeCell ref="B1328:Q1328"/>
    <mergeCell ref="R1328:T1328"/>
    <mergeCell ref="U1328:V1328"/>
    <mergeCell ref="W1328:Y1328"/>
    <mergeCell ref="Z1328:AB1328"/>
    <mergeCell ref="AC1328:AE1328"/>
    <mergeCell ref="AF1328:AI1328"/>
    <mergeCell ref="AJ1328:AM1328"/>
    <mergeCell ref="AN1328:AQ1328"/>
    <mergeCell ref="AS1328:AW1328"/>
    <mergeCell ref="B1325:Q1325"/>
    <mergeCell ref="R1325:T1325"/>
    <mergeCell ref="U1325:V1325"/>
    <mergeCell ref="W1325:Y1325"/>
    <mergeCell ref="Z1325:AB1325"/>
    <mergeCell ref="AC1325:AE1325"/>
    <mergeCell ref="AF1325:AI1325"/>
    <mergeCell ref="AJ1325:AM1325"/>
    <mergeCell ref="AN1325:AQ1325"/>
    <mergeCell ref="AS1325:AW1325"/>
    <mergeCell ref="B1326:Q1326"/>
    <mergeCell ref="R1326:T1326"/>
    <mergeCell ref="U1326:V1326"/>
    <mergeCell ref="W1326:Y1326"/>
    <mergeCell ref="Z1326:AB1326"/>
    <mergeCell ref="AC1326:AE1326"/>
    <mergeCell ref="AF1326:AI1326"/>
    <mergeCell ref="AJ1326:AM1326"/>
    <mergeCell ref="AN1326:AQ1326"/>
    <mergeCell ref="AS1326:AW1326"/>
    <mergeCell ref="B1323:Q1323"/>
    <mergeCell ref="R1323:T1323"/>
    <mergeCell ref="U1323:V1323"/>
    <mergeCell ref="W1323:Y1323"/>
    <mergeCell ref="Z1323:AB1323"/>
    <mergeCell ref="AC1323:AE1323"/>
    <mergeCell ref="AF1323:AI1323"/>
    <mergeCell ref="AJ1323:AM1323"/>
    <mergeCell ref="AN1323:AQ1323"/>
    <mergeCell ref="AS1323:AW1323"/>
    <mergeCell ref="B1324:Q1324"/>
    <mergeCell ref="R1324:T1324"/>
    <mergeCell ref="U1324:V1324"/>
    <mergeCell ref="W1324:Y1324"/>
    <mergeCell ref="Z1324:AB1324"/>
    <mergeCell ref="AC1324:AE1324"/>
    <mergeCell ref="AF1324:AI1324"/>
    <mergeCell ref="AJ1324:AM1324"/>
    <mergeCell ref="AN1324:AQ1324"/>
    <mergeCell ref="AS1324:AW1324"/>
    <mergeCell ref="B1321:Q1321"/>
    <mergeCell ref="R1321:T1321"/>
    <mergeCell ref="U1321:V1321"/>
    <mergeCell ref="W1321:Y1321"/>
    <mergeCell ref="Z1321:AB1321"/>
    <mergeCell ref="AC1321:AE1321"/>
    <mergeCell ref="AF1321:AI1321"/>
    <mergeCell ref="AJ1321:AM1321"/>
    <mergeCell ref="AN1321:AQ1321"/>
    <mergeCell ref="AS1321:AW1321"/>
    <mergeCell ref="B1322:Q1322"/>
    <mergeCell ref="R1322:T1322"/>
    <mergeCell ref="U1322:V1322"/>
    <mergeCell ref="W1322:Y1322"/>
    <mergeCell ref="Z1322:AB1322"/>
    <mergeCell ref="AC1322:AE1322"/>
    <mergeCell ref="AF1322:AI1322"/>
    <mergeCell ref="AJ1322:AM1322"/>
    <mergeCell ref="AN1322:AQ1322"/>
    <mergeCell ref="AS1322:AW1322"/>
    <mergeCell ref="B1319:Q1319"/>
    <mergeCell ref="R1319:T1319"/>
    <mergeCell ref="U1319:V1319"/>
    <mergeCell ref="W1319:Y1319"/>
    <mergeCell ref="Z1319:AB1319"/>
    <mergeCell ref="AC1319:AE1319"/>
    <mergeCell ref="AF1319:AI1319"/>
    <mergeCell ref="AJ1319:AM1319"/>
    <mergeCell ref="AN1319:AQ1319"/>
    <mergeCell ref="AS1319:AW1319"/>
    <mergeCell ref="B1320:Q1320"/>
    <mergeCell ref="R1320:T1320"/>
    <mergeCell ref="U1320:V1320"/>
    <mergeCell ref="W1320:Y1320"/>
    <mergeCell ref="Z1320:AB1320"/>
    <mergeCell ref="AC1320:AE1320"/>
    <mergeCell ref="AF1320:AI1320"/>
    <mergeCell ref="AJ1320:AM1320"/>
    <mergeCell ref="AN1320:AQ1320"/>
    <mergeCell ref="AS1320:AW1320"/>
    <mergeCell ref="B1317:Q1317"/>
    <mergeCell ref="R1317:T1317"/>
    <mergeCell ref="U1317:V1317"/>
    <mergeCell ref="W1317:Y1317"/>
    <mergeCell ref="Z1317:AB1317"/>
    <mergeCell ref="AC1317:AE1317"/>
    <mergeCell ref="AF1317:AI1317"/>
    <mergeCell ref="AJ1317:AM1317"/>
    <mergeCell ref="AN1317:AQ1317"/>
    <mergeCell ref="AS1317:AW1317"/>
    <mergeCell ref="B1318:Q1318"/>
    <mergeCell ref="R1318:T1318"/>
    <mergeCell ref="U1318:V1318"/>
    <mergeCell ref="W1318:Y1318"/>
    <mergeCell ref="Z1318:AB1318"/>
    <mergeCell ref="AC1318:AE1318"/>
    <mergeCell ref="AF1318:AI1318"/>
    <mergeCell ref="AJ1318:AM1318"/>
    <mergeCell ref="AN1318:AQ1318"/>
    <mergeCell ref="AS1318:AW1318"/>
    <mergeCell ref="AF1312:AI1312"/>
    <mergeCell ref="AJ1312:AM1312"/>
    <mergeCell ref="AN1312:AQ1312"/>
    <mergeCell ref="AS1312:AW1312"/>
    <mergeCell ref="B1315:Q1315"/>
    <mergeCell ref="R1315:T1315"/>
    <mergeCell ref="U1315:V1315"/>
    <mergeCell ref="W1315:Y1315"/>
    <mergeCell ref="Z1315:AB1315"/>
    <mergeCell ref="AC1315:AE1315"/>
    <mergeCell ref="AF1315:AI1315"/>
    <mergeCell ref="AJ1315:AM1315"/>
    <mergeCell ref="AN1315:AQ1315"/>
    <mergeCell ref="AS1315:AW1315"/>
    <mergeCell ref="B1316:Q1316"/>
    <mergeCell ref="R1316:T1316"/>
    <mergeCell ref="U1316:V1316"/>
    <mergeCell ref="W1316:Y1316"/>
    <mergeCell ref="Z1316:AB1316"/>
    <mergeCell ref="AC1316:AE1316"/>
    <mergeCell ref="AF1316:AI1316"/>
    <mergeCell ref="AJ1316:AM1316"/>
    <mergeCell ref="AN1316:AQ1316"/>
    <mergeCell ref="AS1316:AW1316"/>
    <mergeCell ref="B1309:Q1309"/>
    <mergeCell ref="R1309:T1309"/>
    <mergeCell ref="U1309:V1309"/>
    <mergeCell ref="W1309:Y1309"/>
    <mergeCell ref="Z1309:AB1309"/>
    <mergeCell ref="AC1309:AE1309"/>
    <mergeCell ref="AF1309:AI1309"/>
    <mergeCell ref="AJ1309:AM1309"/>
    <mergeCell ref="AN1309:AQ1309"/>
    <mergeCell ref="AS1309:AW1309"/>
    <mergeCell ref="B1310:Q1310"/>
    <mergeCell ref="R1310:T1310"/>
    <mergeCell ref="U1310:V1310"/>
    <mergeCell ref="W1310:Y1310"/>
    <mergeCell ref="Z1310:AB1310"/>
    <mergeCell ref="AC1310:AE1310"/>
    <mergeCell ref="AF1310:AI1310"/>
    <mergeCell ref="AJ1310:AM1310"/>
    <mergeCell ref="AN1310:AQ1310"/>
    <mergeCell ref="AS1310:AW1310"/>
    <mergeCell ref="B1307:Q1307"/>
    <mergeCell ref="R1307:T1307"/>
    <mergeCell ref="U1307:V1307"/>
    <mergeCell ref="W1307:Y1307"/>
    <mergeCell ref="Z1307:AB1307"/>
    <mergeCell ref="AC1307:AE1307"/>
    <mergeCell ref="AF1307:AI1307"/>
    <mergeCell ref="AJ1307:AM1307"/>
    <mergeCell ref="AN1307:AQ1307"/>
    <mergeCell ref="AS1307:AW1307"/>
    <mergeCell ref="B1308:Q1308"/>
    <mergeCell ref="R1308:T1308"/>
    <mergeCell ref="U1308:V1308"/>
    <mergeCell ref="W1308:Y1308"/>
    <mergeCell ref="Z1308:AB1308"/>
    <mergeCell ref="AC1308:AE1308"/>
    <mergeCell ref="AF1308:AI1308"/>
    <mergeCell ref="AJ1308:AM1308"/>
    <mergeCell ref="AN1308:AQ1308"/>
    <mergeCell ref="AS1308:AW1308"/>
    <mergeCell ref="B1305:Q1305"/>
    <mergeCell ref="R1305:T1305"/>
    <mergeCell ref="U1305:V1305"/>
    <mergeCell ref="W1305:Y1305"/>
    <mergeCell ref="Z1305:AB1305"/>
    <mergeCell ref="AC1305:AE1305"/>
    <mergeCell ref="AF1305:AI1305"/>
    <mergeCell ref="AJ1305:AM1305"/>
    <mergeCell ref="AN1305:AQ1305"/>
    <mergeCell ref="AS1305:AW1305"/>
    <mergeCell ref="B1306:Q1306"/>
    <mergeCell ref="R1306:T1306"/>
    <mergeCell ref="U1306:V1306"/>
    <mergeCell ref="W1306:Y1306"/>
    <mergeCell ref="Z1306:AB1306"/>
    <mergeCell ref="AC1306:AE1306"/>
    <mergeCell ref="AF1306:AI1306"/>
    <mergeCell ref="AJ1306:AM1306"/>
    <mergeCell ref="AN1306:AQ1306"/>
    <mergeCell ref="AS1306:AW1306"/>
    <mergeCell ref="B1303:Q1303"/>
    <mergeCell ref="R1303:T1303"/>
    <mergeCell ref="U1303:V1303"/>
    <mergeCell ref="W1303:Y1303"/>
    <mergeCell ref="Z1303:AB1303"/>
    <mergeCell ref="AC1303:AE1303"/>
    <mergeCell ref="AF1303:AI1303"/>
    <mergeCell ref="AJ1303:AM1303"/>
    <mergeCell ref="AN1303:AQ1303"/>
    <mergeCell ref="AS1303:AW1303"/>
    <mergeCell ref="B1304:Q1304"/>
    <mergeCell ref="R1304:T1304"/>
    <mergeCell ref="U1304:V1304"/>
    <mergeCell ref="W1304:Y1304"/>
    <mergeCell ref="Z1304:AB1304"/>
    <mergeCell ref="AC1304:AE1304"/>
    <mergeCell ref="AF1304:AI1304"/>
    <mergeCell ref="AJ1304:AM1304"/>
    <mergeCell ref="AN1304:AQ1304"/>
    <mergeCell ref="AS1304:AW1304"/>
    <mergeCell ref="B1301:Q1301"/>
    <mergeCell ref="R1301:T1301"/>
    <mergeCell ref="U1301:V1301"/>
    <mergeCell ref="W1301:Y1301"/>
    <mergeCell ref="Z1301:AB1301"/>
    <mergeCell ref="AC1301:AE1301"/>
    <mergeCell ref="AF1301:AI1301"/>
    <mergeCell ref="AJ1301:AM1301"/>
    <mergeCell ref="AN1301:AQ1301"/>
    <mergeCell ref="AS1301:AW1301"/>
    <mergeCell ref="B1302:Q1302"/>
    <mergeCell ref="R1302:T1302"/>
    <mergeCell ref="U1302:V1302"/>
    <mergeCell ref="W1302:Y1302"/>
    <mergeCell ref="Z1302:AB1302"/>
    <mergeCell ref="AC1302:AE1302"/>
    <mergeCell ref="AF1302:AI1302"/>
    <mergeCell ref="AJ1302:AM1302"/>
    <mergeCell ref="AN1302:AQ1302"/>
    <mergeCell ref="AS1302:AW1302"/>
    <mergeCell ref="B1299:Q1299"/>
    <mergeCell ref="R1299:T1299"/>
    <mergeCell ref="U1299:V1299"/>
    <mergeCell ref="W1299:Y1299"/>
    <mergeCell ref="Z1299:AB1299"/>
    <mergeCell ref="AC1299:AE1299"/>
    <mergeCell ref="AF1299:AI1299"/>
    <mergeCell ref="AJ1299:AM1299"/>
    <mergeCell ref="AN1299:AQ1299"/>
    <mergeCell ref="AS1299:AW1299"/>
    <mergeCell ref="B1300:Q1300"/>
    <mergeCell ref="R1300:T1300"/>
    <mergeCell ref="U1300:V1300"/>
    <mergeCell ref="W1300:Y1300"/>
    <mergeCell ref="Z1300:AB1300"/>
    <mergeCell ref="AC1300:AE1300"/>
    <mergeCell ref="AF1300:AI1300"/>
    <mergeCell ref="AJ1300:AM1300"/>
    <mergeCell ref="AN1300:AQ1300"/>
    <mergeCell ref="AS1300:AW1300"/>
    <mergeCell ref="B1297:Q1297"/>
    <mergeCell ref="R1297:T1297"/>
    <mergeCell ref="U1297:V1297"/>
    <mergeCell ref="W1297:Y1297"/>
    <mergeCell ref="Z1297:AB1297"/>
    <mergeCell ref="AC1297:AE1297"/>
    <mergeCell ref="AF1297:AI1297"/>
    <mergeCell ref="AJ1297:AM1297"/>
    <mergeCell ref="AN1297:AQ1297"/>
    <mergeCell ref="AS1297:AW1297"/>
    <mergeCell ref="B1298:Q1298"/>
    <mergeCell ref="R1298:T1298"/>
    <mergeCell ref="U1298:V1298"/>
    <mergeCell ref="W1298:Y1298"/>
    <mergeCell ref="Z1298:AB1298"/>
    <mergeCell ref="AC1298:AE1298"/>
    <mergeCell ref="AF1298:AI1298"/>
    <mergeCell ref="AJ1298:AM1298"/>
    <mergeCell ref="AN1298:AQ1298"/>
    <mergeCell ref="AS1298:AW1298"/>
    <mergeCell ref="B1295:Q1295"/>
    <mergeCell ref="R1295:T1295"/>
    <mergeCell ref="U1295:V1295"/>
    <mergeCell ref="W1295:Y1295"/>
    <mergeCell ref="Z1295:AB1295"/>
    <mergeCell ref="AC1295:AE1295"/>
    <mergeCell ref="AF1295:AI1295"/>
    <mergeCell ref="AJ1295:AM1295"/>
    <mergeCell ref="AN1295:AQ1295"/>
    <mergeCell ref="AS1295:AW1295"/>
    <mergeCell ref="B1296:Q1296"/>
    <mergeCell ref="R1296:T1296"/>
    <mergeCell ref="U1296:V1296"/>
    <mergeCell ref="W1296:Y1296"/>
    <mergeCell ref="Z1296:AB1296"/>
    <mergeCell ref="AC1296:AE1296"/>
    <mergeCell ref="AF1296:AI1296"/>
    <mergeCell ref="AJ1296:AM1296"/>
    <mergeCell ref="AN1296:AQ1296"/>
    <mergeCell ref="AS1296:AW1296"/>
    <mergeCell ref="B1293:Q1293"/>
    <mergeCell ref="R1293:T1293"/>
    <mergeCell ref="U1293:V1293"/>
    <mergeCell ref="W1293:Y1293"/>
    <mergeCell ref="Z1293:AB1293"/>
    <mergeCell ref="AC1293:AE1293"/>
    <mergeCell ref="AF1293:AI1293"/>
    <mergeCell ref="AJ1293:AM1293"/>
    <mergeCell ref="AN1293:AQ1293"/>
    <mergeCell ref="AS1293:AW1293"/>
    <mergeCell ref="B1294:Q1294"/>
    <mergeCell ref="R1294:T1294"/>
    <mergeCell ref="U1294:V1294"/>
    <mergeCell ref="W1294:Y1294"/>
    <mergeCell ref="Z1294:AB1294"/>
    <mergeCell ref="AC1294:AE1294"/>
    <mergeCell ref="AF1294:AI1294"/>
    <mergeCell ref="AJ1294:AM1294"/>
    <mergeCell ref="AN1294:AQ1294"/>
    <mergeCell ref="AS1294:AW1294"/>
    <mergeCell ref="B1291:Q1291"/>
    <mergeCell ref="R1291:T1291"/>
    <mergeCell ref="U1291:V1291"/>
    <mergeCell ref="W1291:Y1291"/>
    <mergeCell ref="Z1291:AB1291"/>
    <mergeCell ref="AC1291:AE1291"/>
    <mergeCell ref="AF1291:AI1291"/>
    <mergeCell ref="AJ1291:AM1291"/>
    <mergeCell ref="AN1291:AQ1291"/>
    <mergeCell ref="AS1291:AW1291"/>
    <mergeCell ref="B1292:Q1292"/>
    <mergeCell ref="R1292:T1292"/>
    <mergeCell ref="U1292:V1292"/>
    <mergeCell ref="W1292:Y1292"/>
    <mergeCell ref="Z1292:AB1292"/>
    <mergeCell ref="AC1292:AE1292"/>
    <mergeCell ref="AF1292:AI1292"/>
    <mergeCell ref="AJ1292:AM1292"/>
    <mergeCell ref="AN1292:AQ1292"/>
    <mergeCell ref="AS1292:AW1292"/>
    <mergeCell ref="B1289:Q1289"/>
    <mergeCell ref="R1289:T1289"/>
    <mergeCell ref="U1289:V1289"/>
    <mergeCell ref="W1289:Y1289"/>
    <mergeCell ref="Z1289:AB1289"/>
    <mergeCell ref="AC1289:AE1289"/>
    <mergeCell ref="AF1289:AI1289"/>
    <mergeCell ref="AJ1289:AM1289"/>
    <mergeCell ref="AN1289:AQ1289"/>
    <mergeCell ref="AS1289:AW1289"/>
    <mergeCell ref="B1290:Q1290"/>
    <mergeCell ref="R1290:T1290"/>
    <mergeCell ref="U1290:V1290"/>
    <mergeCell ref="W1290:Y1290"/>
    <mergeCell ref="Z1290:AB1290"/>
    <mergeCell ref="AC1290:AE1290"/>
    <mergeCell ref="AF1290:AI1290"/>
    <mergeCell ref="AJ1290:AM1290"/>
    <mergeCell ref="AN1290:AQ1290"/>
    <mergeCell ref="AS1290:AW1290"/>
    <mergeCell ref="B1287:Q1287"/>
    <mergeCell ref="R1287:T1287"/>
    <mergeCell ref="U1287:V1287"/>
    <mergeCell ref="W1287:Y1287"/>
    <mergeCell ref="Z1287:AB1287"/>
    <mergeCell ref="AC1287:AE1287"/>
    <mergeCell ref="AF1287:AI1287"/>
    <mergeCell ref="AJ1287:AM1287"/>
    <mergeCell ref="AN1287:AQ1287"/>
    <mergeCell ref="AS1287:AW1287"/>
    <mergeCell ref="B1288:Q1288"/>
    <mergeCell ref="R1288:T1288"/>
    <mergeCell ref="U1288:V1288"/>
    <mergeCell ref="W1288:Y1288"/>
    <mergeCell ref="Z1288:AB1288"/>
    <mergeCell ref="AC1288:AE1288"/>
    <mergeCell ref="AF1288:AI1288"/>
    <mergeCell ref="AJ1288:AM1288"/>
    <mergeCell ref="AN1288:AQ1288"/>
    <mergeCell ref="AS1288:AW1288"/>
    <mergeCell ref="B1285:Q1285"/>
    <mergeCell ref="R1285:T1285"/>
    <mergeCell ref="U1285:V1285"/>
    <mergeCell ref="W1285:Y1285"/>
    <mergeCell ref="Z1285:AB1285"/>
    <mergeCell ref="AC1285:AE1285"/>
    <mergeCell ref="AF1285:AI1285"/>
    <mergeCell ref="AJ1285:AM1285"/>
    <mergeCell ref="AN1285:AQ1285"/>
    <mergeCell ref="AS1285:AW1285"/>
    <mergeCell ref="B1286:Q1286"/>
    <mergeCell ref="R1286:T1286"/>
    <mergeCell ref="U1286:V1286"/>
    <mergeCell ref="W1286:Y1286"/>
    <mergeCell ref="Z1286:AB1286"/>
    <mergeCell ref="AC1286:AE1286"/>
    <mergeCell ref="AF1286:AI1286"/>
    <mergeCell ref="AJ1286:AM1286"/>
    <mergeCell ref="AN1286:AQ1286"/>
    <mergeCell ref="AS1286:AW1286"/>
    <mergeCell ref="B1283:Q1283"/>
    <mergeCell ref="R1283:T1283"/>
    <mergeCell ref="U1283:V1283"/>
    <mergeCell ref="W1283:Y1283"/>
    <mergeCell ref="Z1283:AB1283"/>
    <mergeCell ref="AC1283:AE1283"/>
    <mergeCell ref="AF1283:AI1283"/>
    <mergeCell ref="AJ1283:AM1283"/>
    <mergeCell ref="AN1283:AQ1283"/>
    <mergeCell ref="AS1283:AW1283"/>
    <mergeCell ref="B1284:Q1284"/>
    <mergeCell ref="R1284:T1284"/>
    <mergeCell ref="U1284:V1284"/>
    <mergeCell ref="W1284:Y1284"/>
    <mergeCell ref="Z1284:AB1284"/>
    <mergeCell ref="AC1284:AE1284"/>
    <mergeCell ref="AF1284:AI1284"/>
    <mergeCell ref="AJ1284:AM1284"/>
    <mergeCell ref="AN1284:AQ1284"/>
    <mergeCell ref="AS1284:AW1284"/>
    <mergeCell ref="B1281:Q1281"/>
    <mergeCell ref="R1281:T1281"/>
    <mergeCell ref="U1281:V1281"/>
    <mergeCell ref="W1281:Y1281"/>
    <mergeCell ref="Z1281:AB1281"/>
    <mergeCell ref="AC1281:AE1281"/>
    <mergeCell ref="AF1281:AI1281"/>
    <mergeCell ref="AJ1281:AM1281"/>
    <mergeCell ref="AN1281:AQ1281"/>
    <mergeCell ref="AS1281:AW1281"/>
    <mergeCell ref="B1282:Q1282"/>
    <mergeCell ref="R1282:T1282"/>
    <mergeCell ref="U1282:V1282"/>
    <mergeCell ref="W1282:Y1282"/>
    <mergeCell ref="Z1282:AB1282"/>
    <mergeCell ref="AC1282:AE1282"/>
    <mergeCell ref="AF1282:AI1282"/>
    <mergeCell ref="AJ1282:AM1282"/>
    <mergeCell ref="AN1282:AQ1282"/>
    <mergeCell ref="AS1282:AW1282"/>
    <mergeCell ref="B1279:Q1279"/>
    <mergeCell ref="R1279:T1279"/>
    <mergeCell ref="U1279:V1279"/>
    <mergeCell ref="W1279:Y1279"/>
    <mergeCell ref="Z1279:AB1279"/>
    <mergeCell ref="AC1279:AE1279"/>
    <mergeCell ref="AF1279:AI1279"/>
    <mergeCell ref="AJ1279:AM1279"/>
    <mergeCell ref="AN1279:AQ1279"/>
    <mergeCell ref="AS1279:AW1279"/>
    <mergeCell ref="B1280:Q1280"/>
    <mergeCell ref="R1280:T1280"/>
    <mergeCell ref="U1280:V1280"/>
    <mergeCell ref="W1280:Y1280"/>
    <mergeCell ref="Z1280:AB1280"/>
    <mergeCell ref="AC1280:AE1280"/>
    <mergeCell ref="AF1280:AI1280"/>
    <mergeCell ref="AJ1280:AM1280"/>
    <mergeCell ref="AN1280:AQ1280"/>
    <mergeCell ref="AS1280:AW1280"/>
    <mergeCell ref="B1277:Q1277"/>
    <mergeCell ref="R1277:T1277"/>
    <mergeCell ref="U1277:V1277"/>
    <mergeCell ref="W1277:Y1277"/>
    <mergeCell ref="Z1277:AB1277"/>
    <mergeCell ref="AC1277:AE1277"/>
    <mergeCell ref="AF1277:AI1277"/>
    <mergeCell ref="AJ1277:AM1277"/>
    <mergeCell ref="AN1277:AQ1277"/>
    <mergeCell ref="AS1277:AW1277"/>
    <mergeCell ref="B1278:Q1278"/>
    <mergeCell ref="R1278:T1278"/>
    <mergeCell ref="U1278:V1278"/>
    <mergeCell ref="W1278:Y1278"/>
    <mergeCell ref="Z1278:AB1278"/>
    <mergeCell ref="AC1278:AE1278"/>
    <mergeCell ref="AF1278:AI1278"/>
    <mergeCell ref="AJ1278:AM1278"/>
    <mergeCell ref="AN1278:AQ1278"/>
    <mergeCell ref="AS1278:AW1278"/>
    <mergeCell ref="B1275:Q1275"/>
    <mergeCell ref="R1275:T1275"/>
    <mergeCell ref="U1275:V1275"/>
    <mergeCell ref="W1275:Y1275"/>
    <mergeCell ref="Z1275:AB1275"/>
    <mergeCell ref="AC1275:AE1275"/>
    <mergeCell ref="AF1275:AI1275"/>
    <mergeCell ref="AJ1275:AM1275"/>
    <mergeCell ref="AN1275:AQ1275"/>
    <mergeCell ref="AS1275:AW1275"/>
    <mergeCell ref="B1276:Q1276"/>
    <mergeCell ref="R1276:T1276"/>
    <mergeCell ref="U1276:V1276"/>
    <mergeCell ref="W1276:Y1276"/>
    <mergeCell ref="Z1276:AB1276"/>
    <mergeCell ref="AC1276:AE1276"/>
    <mergeCell ref="AF1276:AI1276"/>
    <mergeCell ref="AJ1276:AM1276"/>
    <mergeCell ref="AN1276:AQ1276"/>
    <mergeCell ref="AS1276:AW1276"/>
    <mergeCell ref="B1273:Q1273"/>
    <mergeCell ref="R1273:T1273"/>
    <mergeCell ref="U1273:V1273"/>
    <mergeCell ref="W1273:Y1273"/>
    <mergeCell ref="Z1273:AB1273"/>
    <mergeCell ref="AC1273:AE1273"/>
    <mergeCell ref="AF1273:AI1273"/>
    <mergeCell ref="AJ1273:AM1273"/>
    <mergeCell ref="AN1273:AQ1273"/>
    <mergeCell ref="AS1273:AW1273"/>
    <mergeCell ref="B1274:Q1274"/>
    <mergeCell ref="R1274:T1274"/>
    <mergeCell ref="U1274:V1274"/>
    <mergeCell ref="W1274:Y1274"/>
    <mergeCell ref="Z1274:AB1274"/>
    <mergeCell ref="AC1274:AE1274"/>
    <mergeCell ref="AF1274:AI1274"/>
    <mergeCell ref="AJ1274:AM1274"/>
    <mergeCell ref="AN1274:AQ1274"/>
    <mergeCell ref="AS1274:AW1274"/>
    <mergeCell ref="B1271:Q1271"/>
    <mergeCell ref="R1271:T1271"/>
    <mergeCell ref="U1271:V1271"/>
    <mergeCell ref="W1271:Y1271"/>
    <mergeCell ref="Z1271:AB1271"/>
    <mergeCell ref="AC1271:AE1271"/>
    <mergeCell ref="AF1271:AI1271"/>
    <mergeCell ref="AJ1271:AM1271"/>
    <mergeCell ref="AN1271:AQ1271"/>
    <mergeCell ref="AS1271:AW1271"/>
    <mergeCell ref="B1272:Q1272"/>
    <mergeCell ref="R1272:T1272"/>
    <mergeCell ref="U1272:V1272"/>
    <mergeCell ref="W1272:Y1272"/>
    <mergeCell ref="Z1272:AB1272"/>
    <mergeCell ref="AC1272:AE1272"/>
    <mergeCell ref="AF1272:AI1272"/>
    <mergeCell ref="AJ1272:AM1272"/>
    <mergeCell ref="AN1272:AQ1272"/>
    <mergeCell ref="AS1272:AW1272"/>
    <mergeCell ref="B1265:Q1265"/>
    <mergeCell ref="R1265:T1265"/>
    <mergeCell ref="U1265:V1265"/>
    <mergeCell ref="W1265:Y1265"/>
    <mergeCell ref="Z1265:AB1265"/>
    <mergeCell ref="AC1265:AE1265"/>
    <mergeCell ref="AF1265:AI1265"/>
    <mergeCell ref="AJ1265:AM1265"/>
    <mergeCell ref="AN1265:AQ1265"/>
    <mergeCell ref="AS1265:AW1265"/>
    <mergeCell ref="AF1267:AI1267"/>
    <mergeCell ref="AJ1267:AM1267"/>
    <mergeCell ref="AN1267:AQ1267"/>
    <mergeCell ref="AS1267:AW1267"/>
    <mergeCell ref="B1270:Q1270"/>
    <mergeCell ref="R1270:T1270"/>
    <mergeCell ref="U1270:V1270"/>
    <mergeCell ref="W1270:Y1270"/>
    <mergeCell ref="Z1270:AB1270"/>
    <mergeCell ref="AC1270:AE1270"/>
    <mergeCell ref="AF1270:AI1270"/>
    <mergeCell ref="AJ1270:AM1270"/>
    <mergeCell ref="AN1270:AQ1270"/>
    <mergeCell ref="AS1270:AW1270"/>
    <mergeCell ref="B1263:Q1263"/>
    <mergeCell ref="R1263:T1263"/>
    <mergeCell ref="U1263:V1263"/>
    <mergeCell ref="W1263:Y1263"/>
    <mergeCell ref="Z1263:AB1263"/>
    <mergeCell ref="AC1263:AE1263"/>
    <mergeCell ref="AF1263:AI1263"/>
    <mergeCell ref="AJ1263:AM1263"/>
    <mergeCell ref="AN1263:AQ1263"/>
    <mergeCell ref="AS1263:AW1263"/>
    <mergeCell ref="B1264:Q1264"/>
    <mergeCell ref="R1264:T1264"/>
    <mergeCell ref="U1264:V1264"/>
    <mergeCell ref="W1264:Y1264"/>
    <mergeCell ref="Z1264:AB1264"/>
    <mergeCell ref="AC1264:AE1264"/>
    <mergeCell ref="AF1264:AI1264"/>
    <mergeCell ref="AJ1264:AM1264"/>
    <mergeCell ref="AN1264:AQ1264"/>
    <mergeCell ref="AS1264:AW1264"/>
    <mergeCell ref="B1261:Q1261"/>
    <mergeCell ref="R1261:T1261"/>
    <mergeCell ref="U1261:V1261"/>
    <mergeCell ref="W1261:Y1261"/>
    <mergeCell ref="Z1261:AB1261"/>
    <mergeCell ref="AC1261:AE1261"/>
    <mergeCell ref="AF1261:AI1261"/>
    <mergeCell ref="AJ1261:AM1261"/>
    <mergeCell ref="AN1261:AQ1261"/>
    <mergeCell ref="AS1261:AW1261"/>
    <mergeCell ref="B1262:Q1262"/>
    <mergeCell ref="R1262:T1262"/>
    <mergeCell ref="U1262:V1262"/>
    <mergeCell ref="W1262:Y1262"/>
    <mergeCell ref="Z1262:AB1262"/>
    <mergeCell ref="AC1262:AE1262"/>
    <mergeCell ref="AF1262:AI1262"/>
    <mergeCell ref="AJ1262:AM1262"/>
    <mergeCell ref="AN1262:AQ1262"/>
    <mergeCell ref="AS1262:AW1262"/>
    <mergeCell ref="B1259:Q1259"/>
    <mergeCell ref="R1259:T1259"/>
    <mergeCell ref="U1259:V1259"/>
    <mergeCell ref="W1259:Y1259"/>
    <mergeCell ref="Z1259:AB1259"/>
    <mergeCell ref="AC1259:AE1259"/>
    <mergeCell ref="AF1259:AI1259"/>
    <mergeCell ref="AJ1259:AM1259"/>
    <mergeCell ref="AN1259:AQ1259"/>
    <mergeCell ref="AS1259:AW1259"/>
    <mergeCell ref="B1260:Q1260"/>
    <mergeCell ref="R1260:T1260"/>
    <mergeCell ref="U1260:V1260"/>
    <mergeCell ref="W1260:Y1260"/>
    <mergeCell ref="Z1260:AB1260"/>
    <mergeCell ref="AC1260:AE1260"/>
    <mergeCell ref="AF1260:AI1260"/>
    <mergeCell ref="AJ1260:AM1260"/>
    <mergeCell ref="AN1260:AQ1260"/>
    <mergeCell ref="AS1260:AW1260"/>
    <mergeCell ref="B1257:Q1257"/>
    <mergeCell ref="R1257:T1257"/>
    <mergeCell ref="U1257:V1257"/>
    <mergeCell ref="W1257:Y1257"/>
    <mergeCell ref="Z1257:AB1257"/>
    <mergeCell ref="AC1257:AE1257"/>
    <mergeCell ref="AF1257:AI1257"/>
    <mergeCell ref="AJ1257:AM1257"/>
    <mergeCell ref="AN1257:AQ1257"/>
    <mergeCell ref="AS1257:AW1257"/>
    <mergeCell ref="B1258:Q1258"/>
    <mergeCell ref="R1258:T1258"/>
    <mergeCell ref="U1258:V1258"/>
    <mergeCell ref="W1258:Y1258"/>
    <mergeCell ref="Z1258:AB1258"/>
    <mergeCell ref="AC1258:AE1258"/>
    <mergeCell ref="AF1258:AI1258"/>
    <mergeCell ref="AJ1258:AM1258"/>
    <mergeCell ref="AN1258:AQ1258"/>
    <mergeCell ref="AS1258:AW1258"/>
    <mergeCell ref="B1255:Q1255"/>
    <mergeCell ref="R1255:T1255"/>
    <mergeCell ref="U1255:V1255"/>
    <mergeCell ref="W1255:Y1255"/>
    <mergeCell ref="Z1255:AB1255"/>
    <mergeCell ref="AC1255:AE1255"/>
    <mergeCell ref="AF1255:AI1255"/>
    <mergeCell ref="AJ1255:AM1255"/>
    <mergeCell ref="AN1255:AQ1255"/>
    <mergeCell ref="AS1255:AW1255"/>
    <mergeCell ref="B1256:Q1256"/>
    <mergeCell ref="R1256:T1256"/>
    <mergeCell ref="U1256:V1256"/>
    <mergeCell ref="W1256:Y1256"/>
    <mergeCell ref="Z1256:AB1256"/>
    <mergeCell ref="AC1256:AE1256"/>
    <mergeCell ref="AF1256:AI1256"/>
    <mergeCell ref="AJ1256:AM1256"/>
    <mergeCell ref="AN1256:AQ1256"/>
    <mergeCell ref="AS1256:AW1256"/>
    <mergeCell ref="B1253:Q1253"/>
    <mergeCell ref="R1253:T1253"/>
    <mergeCell ref="U1253:V1253"/>
    <mergeCell ref="W1253:Y1253"/>
    <mergeCell ref="Z1253:AB1253"/>
    <mergeCell ref="AC1253:AE1253"/>
    <mergeCell ref="AF1253:AI1253"/>
    <mergeCell ref="AJ1253:AM1253"/>
    <mergeCell ref="AN1253:AQ1253"/>
    <mergeCell ref="AS1253:AW1253"/>
    <mergeCell ref="B1254:Q1254"/>
    <mergeCell ref="R1254:T1254"/>
    <mergeCell ref="U1254:V1254"/>
    <mergeCell ref="W1254:Y1254"/>
    <mergeCell ref="Z1254:AB1254"/>
    <mergeCell ref="AC1254:AE1254"/>
    <mergeCell ref="AF1254:AI1254"/>
    <mergeCell ref="AJ1254:AM1254"/>
    <mergeCell ref="AN1254:AQ1254"/>
    <mergeCell ref="AS1254:AW1254"/>
    <mergeCell ref="B1251:Q1251"/>
    <mergeCell ref="R1251:T1251"/>
    <mergeCell ref="U1251:V1251"/>
    <mergeCell ref="W1251:Y1251"/>
    <mergeCell ref="Z1251:AB1251"/>
    <mergeCell ref="AC1251:AE1251"/>
    <mergeCell ref="AF1251:AI1251"/>
    <mergeCell ref="AJ1251:AM1251"/>
    <mergeCell ref="AN1251:AQ1251"/>
    <mergeCell ref="AS1251:AW1251"/>
    <mergeCell ref="B1252:Q1252"/>
    <mergeCell ref="R1252:T1252"/>
    <mergeCell ref="U1252:V1252"/>
    <mergeCell ref="W1252:Y1252"/>
    <mergeCell ref="Z1252:AB1252"/>
    <mergeCell ref="AC1252:AE1252"/>
    <mergeCell ref="AF1252:AI1252"/>
    <mergeCell ref="AJ1252:AM1252"/>
    <mergeCell ref="AN1252:AQ1252"/>
    <mergeCell ref="AS1252:AW1252"/>
    <mergeCell ref="B1249:Q1249"/>
    <mergeCell ref="R1249:T1249"/>
    <mergeCell ref="U1249:V1249"/>
    <mergeCell ref="W1249:Y1249"/>
    <mergeCell ref="Z1249:AB1249"/>
    <mergeCell ref="AC1249:AE1249"/>
    <mergeCell ref="AF1249:AI1249"/>
    <mergeCell ref="AJ1249:AM1249"/>
    <mergeCell ref="AN1249:AQ1249"/>
    <mergeCell ref="AS1249:AW1249"/>
    <mergeCell ref="B1250:Q1250"/>
    <mergeCell ref="R1250:T1250"/>
    <mergeCell ref="U1250:V1250"/>
    <mergeCell ref="W1250:Y1250"/>
    <mergeCell ref="Z1250:AB1250"/>
    <mergeCell ref="AC1250:AE1250"/>
    <mergeCell ref="AF1250:AI1250"/>
    <mergeCell ref="AJ1250:AM1250"/>
    <mergeCell ref="AN1250:AQ1250"/>
    <mergeCell ref="AS1250:AW1250"/>
    <mergeCell ref="B1247:Q1247"/>
    <mergeCell ref="R1247:T1247"/>
    <mergeCell ref="U1247:V1247"/>
    <mergeCell ref="W1247:Y1247"/>
    <mergeCell ref="Z1247:AB1247"/>
    <mergeCell ref="AC1247:AE1247"/>
    <mergeCell ref="AF1247:AI1247"/>
    <mergeCell ref="AJ1247:AM1247"/>
    <mergeCell ref="AN1247:AQ1247"/>
    <mergeCell ref="AS1247:AW1247"/>
    <mergeCell ref="B1248:Q1248"/>
    <mergeCell ref="R1248:T1248"/>
    <mergeCell ref="U1248:V1248"/>
    <mergeCell ref="W1248:Y1248"/>
    <mergeCell ref="Z1248:AB1248"/>
    <mergeCell ref="AC1248:AE1248"/>
    <mergeCell ref="AF1248:AI1248"/>
    <mergeCell ref="AJ1248:AM1248"/>
    <mergeCell ref="AN1248:AQ1248"/>
    <mergeCell ref="AS1248:AW1248"/>
    <mergeCell ref="B1245:Q1245"/>
    <mergeCell ref="R1245:T1245"/>
    <mergeCell ref="U1245:V1245"/>
    <mergeCell ref="W1245:Y1245"/>
    <mergeCell ref="Z1245:AB1245"/>
    <mergeCell ref="AC1245:AE1245"/>
    <mergeCell ref="AF1245:AI1245"/>
    <mergeCell ref="AJ1245:AM1245"/>
    <mergeCell ref="AN1245:AQ1245"/>
    <mergeCell ref="AS1245:AW1245"/>
    <mergeCell ref="B1246:Q1246"/>
    <mergeCell ref="R1246:T1246"/>
    <mergeCell ref="U1246:V1246"/>
    <mergeCell ref="W1246:Y1246"/>
    <mergeCell ref="Z1246:AB1246"/>
    <mergeCell ref="AC1246:AE1246"/>
    <mergeCell ref="AF1246:AI1246"/>
    <mergeCell ref="AJ1246:AM1246"/>
    <mergeCell ref="AN1246:AQ1246"/>
    <mergeCell ref="AS1246:AW1246"/>
    <mergeCell ref="B1243:Q1243"/>
    <mergeCell ref="R1243:T1243"/>
    <mergeCell ref="U1243:V1243"/>
    <mergeCell ref="W1243:Y1243"/>
    <mergeCell ref="Z1243:AB1243"/>
    <mergeCell ref="AC1243:AE1243"/>
    <mergeCell ref="AF1243:AI1243"/>
    <mergeCell ref="AJ1243:AM1243"/>
    <mergeCell ref="AN1243:AQ1243"/>
    <mergeCell ref="AS1243:AW1243"/>
    <mergeCell ref="B1244:Q1244"/>
    <mergeCell ref="R1244:T1244"/>
    <mergeCell ref="U1244:V1244"/>
    <mergeCell ref="W1244:Y1244"/>
    <mergeCell ref="Z1244:AB1244"/>
    <mergeCell ref="AC1244:AE1244"/>
    <mergeCell ref="AF1244:AI1244"/>
    <mergeCell ref="AJ1244:AM1244"/>
    <mergeCell ref="AN1244:AQ1244"/>
    <mergeCell ref="AS1244:AW1244"/>
    <mergeCell ref="B1241:Q1241"/>
    <mergeCell ref="R1241:T1241"/>
    <mergeCell ref="U1241:V1241"/>
    <mergeCell ref="W1241:Y1241"/>
    <mergeCell ref="Z1241:AB1241"/>
    <mergeCell ref="AC1241:AE1241"/>
    <mergeCell ref="AF1241:AI1241"/>
    <mergeCell ref="AJ1241:AM1241"/>
    <mergeCell ref="AN1241:AQ1241"/>
    <mergeCell ref="AS1241:AW1241"/>
    <mergeCell ref="B1242:Q1242"/>
    <mergeCell ref="R1242:T1242"/>
    <mergeCell ref="U1242:V1242"/>
    <mergeCell ref="W1242:Y1242"/>
    <mergeCell ref="Z1242:AB1242"/>
    <mergeCell ref="AC1242:AE1242"/>
    <mergeCell ref="AF1242:AI1242"/>
    <mergeCell ref="AJ1242:AM1242"/>
    <mergeCell ref="AN1242:AQ1242"/>
    <mergeCell ref="AS1242:AW1242"/>
    <mergeCell ref="B1239:Q1239"/>
    <mergeCell ref="R1239:T1239"/>
    <mergeCell ref="U1239:V1239"/>
    <mergeCell ref="W1239:Y1239"/>
    <mergeCell ref="Z1239:AB1239"/>
    <mergeCell ref="AC1239:AE1239"/>
    <mergeCell ref="AF1239:AI1239"/>
    <mergeCell ref="AJ1239:AM1239"/>
    <mergeCell ref="AN1239:AQ1239"/>
    <mergeCell ref="AS1239:AW1239"/>
    <mergeCell ref="B1240:Q1240"/>
    <mergeCell ref="R1240:T1240"/>
    <mergeCell ref="U1240:V1240"/>
    <mergeCell ref="W1240:Y1240"/>
    <mergeCell ref="Z1240:AB1240"/>
    <mergeCell ref="AC1240:AE1240"/>
    <mergeCell ref="AF1240:AI1240"/>
    <mergeCell ref="AJ1240:AM1240"/>
    <mergeCell ref="AN1240:AQ1240"/>
    <mergeCell ref="AS1240:AW1240"/>
    <mergeCell ref="B1237:Q1237"/>
    <mergeCell ref="R1237:T1237"/>
    <mergeCell ref="U1237:V1237"/>
    <mergeCell ref="W1237:Y1237"/>
    <mergeCell ref="Z1237:AB1237"/>
    <mergeCell ref="AC1237:AE1237"/>
    <mergeCell ref="AF1237:AI1237"/>
    <mergeCell ref="AJ1237:AM1237"/>
    <mergeCell ref="AN1237:AQ1237"/>
    <mergeCell ref="AS1237:AW1237"/>
    <mergeCell ref="B1238:Q1238"/>
    <mergeCell ref="R1238:T1238"/>
    <mergeCell ref="U1238:V1238"/>
    <mergeCell ref="W1238:Y1238"/>
    <mergeCell ref="Z1238:AB1238"/>
    <mergeCell ref="AC1238:AE1238"/>
    <mergeCell ref="AF1238:AI1238"/>
    <mergeCell ref="AJ1238:AM1238"/>
    <mergeCell ref="AN1238:AQ1238"/>
    <mergeCell ref="AS1238:AW1238"/>
    <mergeCell ref="B1235:Q1235"/>
    <mergeCell ref="R1235:T1235"/>
    <mergeCell ref="U1235:V1235"/>
    <mergeCell ref="W1235:Y1235"/>
    <mergeCell ref="Z1235:AB1235"/>
    <mergeCell ref="AC1235:AE1235"/>
    <mergeCell ref="AF1235:AI1235"/>
    <mergeCell ref="AJ1235:AM1235"/>
    <mergeCell ref="AN1235:AQ1235"/>
    <mergeCell ref="AS1235:AW1235"/>
    <mergeCell ref="B1236:Q1236"/>
    <mergeCell ref="R1236:T1236"/>
    <mergeCell ref="U1236:V1236"/>
    <mergeCell ref="W1236:Y1236"/>
    <mergeCell ref="Z1236:AB1236"/>
    <mergeCell ref="AC1236:AE1236"/>
    <mergeCell ref="AF1236:AI1236"/>
    <mergeCell ref="AJ1236:AM1236"/>
    <mergeCell ref="AN1236:AQ1236"/>
    <mergeCell ref="AS1236:AW1236"/>
    <mergeCell ref="B1233:Q1233"/>
    <mergeCell ref="R1233:T1233"/>
    <mergeCell ref="U1233:V1233"/>
    <mergeCell ref="W1233:Y1233"/>
    <mergeCell ref="Z1233:AB1233"/>
    <mergeCell ref="AC1233:AE1233"/>
    <mergeCell ref="AF1233:AI1233"/>
    <mergeCell ref="AJ1233:AM1233"/>
    <mergeCell ref="AN1233:AQ1233"/>
    <mergeCell ref="AS1233:AW1233"/>
    <mergeCell ref="B1234:Q1234"/>
    <mergeCell ref="R1234:T1234"/>
    <mergeCell ref="U1234:V1234"/>
    <mergeCell ref="W1234:Y1234"/>
    <mergeCell ref="Z1234:AB1234"/>
    <mergeCell ref="AC1234:AE1234"/>
    <mergeCell ref="AF1234:AI1234"/>
    <mergeCell ref="AJ1234:AM1234"/>
    <mergeCell ref="AN1234:AQ1234"/>
    <mergeCell ref="AS1234:AW1234"/>
    <mergeCell ref="B1231:Q1231"/>
    <mergeCell ref="R1231:T1231"/>
    <mergeCell ref="U1231:V1231"/>
    <mergeCell ref="W1231:Y1231"/>
    <mergeCell ref="Z1231:AB1231"/>
    <mergeCell ref="AC1231:AE1231"/>
    <mergeCell ref="AF1231:AI1231"/>
    <mergeCell ref="AJ1231:AM1231"/>
    <mergeCell ref="AN1231:AQ1231"/>
    <mergeCell ref="AS1231:AW1231"/>
    <mergeCell ref="B1232:Q1232"/>
    <mergeCell ref="R1232:T1232"/>
    <mergeCell ref="U1232:V1232"/>
    <mergeCell ref="W1232:Y1232"/>
    <mergeCell ref="Z1232:AB1232"/>
    <mergeCell ref="AC1232:AE1232"/>
    <mergeCell ref="AF1232:AI1232"/>
    <mergeCell ref="AJ1232:AM1232"/>
    <mergeCell ref="AN1232:AQ1232"/>
    <mergeCell ref="AS1232:AW1232"/>
    <mergeCell ref="B1229:Q1229"/>
    <mergeCell ref="R1229:T1229"/>
    <mergeCell ref="U1229:V1229"/>
    <mergeCell ref="W1229:Y1229"/>
    <mergeCell ref="Z1229:AB1229"/>
    <mergeCell ref="AC1229:AE1229"/>
    <mergeCell ref="AF1229:AI1229"/>
    <mergeCell ref="AJ1229:AM1229"/>
    <mergeCell ref="AN1229:AQ1229"/>
    <mergeCell ref="AS1229:AW1229"/>
    <mergeCell ref="B1230:Q1230"/>
    <mergeCell ref="R1230:T1230"/>
    <mergeCell ref="U1230:V1230"/>
    <mergeCell ref="W1230:Y1230"/>
    <mergeCell ref="Z1230:AB1230"/>
    <mergeCell ref="AC1230:AE1230"/>
    <mergeCell ref="AF1230:AI1230"/>
    <mergeCell ref="AJ1230:AM1230"/>
    <mergeCell ref="AN1230:AQ1230"/>
    <mergeCell ref="AS1230:AW1230"/>
    <mergeCell ref="B1227:Q1227"/>
    <mergeCell ref="R1227:T1227"/>
    <mergeCell ref="U1227:V1227"/>
    <mergeCell ref="W1227:Y1227"/>
    <mergeCell ref="Z1227:AB1227"/>
    <mergeCell ref="AC1227:AE1227"/>
    <mergeCell ref="AF1227:AI1227"/>
    <mergeCell ref="AJ1227:AM1227"/>
    <mergeCell ref="AN1227:AQ1227"/>
    <mergeCell ref="AS1227:AW1227"/>
    <mergeCell ref="B1228:Q1228"/>
    <mergeCell ref="R1228:T1228"/>
    <mergeCell ref="U1228:V1228"/>
    <mergeCell ref="W1228:Y1228"/>
    <mergeCell ref="Z1228:AB1228"/>
    <mergeCell ref="AC1228:AE1228"/>
    <mergeCell ref="AF1228:AI1228"/>
    <mergeCell ref="AJ1228:AM1228"/>
    <mergeCell ref="AN1228:AQ1228"/>
    <mergeCell ref="AS1228:AW1228"/>
    <mergeCell ref="AF1222:AI1222"/>
    <mergeCell ref="AJ1222:AM1222"/>
    <mergeCell ref="AN1222:AQ1222"/>
    <mergeCell ref="AS1222:AW1222"/>
    <mergeCell ref="B1225:Q1225"/>
    <mergeCell ref="R1225:T1225"/>
    <mergeCell ref="U1225:V1225"/>
    <mergeCell ref="W1225:Y1225"/>
    <mergeCell ref="Z1225:AB1225"/>
    <mergeCell ref="AC1225:AE1225"/>
    <mergeCell ref="AF1225:AI1225"/>
    <mergeCell ref="AJ1225:AM1225"/>
    <mergeCell ref="AN1225:AQ1225"/>
    <mergeCell ref="AS1225:AW1225"/>
    <mergeCell ref="B1226:Q1226"/>
    <mergeCell ref="R1226:T1226"/>
    <mergeCell ref="U1226:V1226"/>
    <mergeCell ref="W1226:Y1226"/>
    <mergeCell ref="Z1226:AB1226"/>
    <mergeCell ref="AC1226:AE1226"/>
    <mergeCell ref="AF1226:AI1226"/>
    <mergeCell ref="AJ1226:AM1226"/>
    <mergeCell ref="AN1226:AQ1226"/>
    <mergeCell ref="AS1226:AW1226"/>
    <mergeCell ref="B1219:Q1219"/>
    <mergeCell ref="R1219:T1219"/>
    <mergeCell ref="U1219:V1219"/>
    <mergeCell ref="W1219:Y1219"/>
    <mergeCell ref="Z1219:AB1219"/>
    <mergeCell ref="AC1219:AE1219"/>
    <mergeCell ref="AF1219:AI1219"/>
    <mergeCell ref="AJ1219:AM1219"/>
    <mergeCell ref="AN1219:AQ1219"/>
    <mergeCell ref="AS1219:AW1219"/>
    <mergeCell ref="B1220:Q1220"/>
    <mergeCell ref="R1220:T1220"/>
    <mergeCell ref="U1220:V1220"/>
    <mergeCell ref="W1220:Y1220"/>
    <mergeCell ref="Z1220:AB1220"/>
    <mergeCell ref="AC1220:AE1220"/>
    <mergeCell ref="AF1220:AI1220"/>
    <mergeCell ref="AJ1220:AM1220"/>
    <mergeCell ref="AN1220:AQ1220"/>
    <mergeCell ref="AS1220:AW1220"/>
    <mergeCell ref="B1217:Q1217"/>
    <mergeCell ref="R1217:T1217"/>
    <mergeCell ref="U1217:V1217"/>
    <mergeCell ref="W1217:Y1217"/>
    <mergeCell ref="Z1217:AB1217"/>
    <mergeCell ref="AC1217:AE1217"/>
    <mergeCell ref="AF1217:AI1217"/>
    <mergeCell ref="AJ1217:AM1217"/>
    <mergeCell ref="AN1217:AQ1217"/>
    <mergeCell ref="AS1217:AW1217"/>
    <mergeCell ref="B1218:Q1218"/>
    <mergeCell ref="R1218:T1218"/>
    <mergeCell ref="U1218:V1218"/>
    <mergeCell ref="W1218:Y1218"/>
    <mergeCell ref="Z1218:AB1218"/>
    <mergeCell ref="AC1218:AE1218"/>
    <mergeCell ref="AF1218:AI1218"/>
    <mergeCell ref="AJ1218:AM1218"/>
    <mergeCell ref="AN1218:AQ1218"/>
    <mergeCell ref="AS1218:AW1218"/>
    <mergeCell ref="B1215:Q1215"/>
    <mergeCell ref="R1215:T1215"/>
    <mergeCell ref="U1215:V1215"/>
    <mergeCell ref="W1215:Y1215"/>
    <mergeCell ref="Z1215:AB1215"/>
    <mergeCell ref="AC1215:AE1215"/>
    <mergeCell ref="AF1215:AI1215"/>
    <mergeCell ref="AJ1215:AM1215"/>
    <mergeCell ref="AN1215:AQ1215"/>
    <mergeCell ref="AS1215:AW1215"/>
    <mergeCell ref="B1216:Q1216"/>
    <mergeCell ref="R1216:T1216"/>
    <mergeCell ref="U1216:V1216"/>
    <mergeCell ref="W1216:Y1216"/>
    <mergeCell ref="Z1216:AB1216"/>
    <mergeCell ref="AC1216:AE1216"/>
    <mergeCell ref="AF1216:AI1216"/>
    <mergeCell ref="AJ1216:AM1216"/>
    <mergeCell ref="AN1216:AQ1216"/>
    <mergeCell ref="AS1216:AW1216"/>
    <mergeCell ref="B1213:Q1213"/>
    <mergeCell ref="R1213:T1213"/>
    <mergeCell ref="U1213:V1213"/>
    <mergeCell ref="W1213:Y1213"/>
    <mergeCell ref="Z1213:AB1213"/>
    <mergeCell ref="AC1213:AE1213"/>
    <mergeCell ref="AF1213:AI1213"/>
    <mergeCell ref="AJ1213:AM1213"/>
    <mergeCell ref="AN1213:AQ1213"/>
    <mergeCell ref="AS1213:AW1213"/>
    <mergeCell ref="B1214:Q1214"/>
    <mergeCell ref="R1214:T1214"/>
    <mergeCell ref="U1214:V1214"/>
    <mergeCell ref="W1214:Y1214"/>
    <mergeCell ref="Z1214:AB1214"/>
    <mergeCell ref="AC1214:AE1214"/>
    <mergeCell ref="AF1214:AI1214"/>
    <mergeCell ref="AJ1214:AM1214"/>
    <mergeCell ref="AN1214:AQ1214"/>
    <mergeCell ref="AS1214:AW1214"/>
    <mergeCell ref="B1211:Q1211"/>
    <mergeCell ref="R1211:T1211"/>
    <mergeCell ref="U1211:V1211"/>
    <mergeCell ref="W1211:Y1211"/>
    <mergeCell ref="Z1211:AB1211"/>
    <mergeCell ref="AC1211:AE1211"/>
    <mergeCell ref="AF1211:AI1211"/>
    <mergeCell ref="AJ1211:AM1211"/>
    <mergeCell ref="AN1211:AQ1211"/>
    <mergeCell ref="AS1211:AW1211"/>
    <mergeCell ref="B1212:Q1212"/>
    <mergeCell ref="R1212:T1212"/>
    <mergeCell ref="U1212:V1212"/>
    <mergeCell ref="W1212:Y1212"/>
    <mergeCell ref="Z1212:AB1212"/>
    <mergeCell ref="AC1212:AE1212"/>
    <mergeCell ref="AF1212:AI1212"/>
    <mergeCell ref="AJ1212:AM1212"/>
    <mergeCell ref="AN1212:AQ1212"/>
    <mergeCell ref="AS1212:AW1212"/>
    <mergeCell ref="B1209:Q1209"/>
    <mergeCell ref="R1209:T1209"/>
    <mergeCell ref="U1209:V1209"/>
    <mergeCell ref="W1209:Y1209"/>
    <mergeCell ref="Z1209:AB1209"/>
    <mergeCell ref="AC1209:AE1209"/>
    <mergeCell ref="AF1209:AI1209"/>
    <mergeCell ref="AJ1209:AM1209"/>
    <mergeCell ref="AN1209:AQ1209"/>
    <mergeCell ref="AS1209:AW1209"/>
    <mergeCell ref="B1210:Q1210"/>
    <mergeCell ref="R1210:T1210"/>
    <mergeCell ref="U1210:V1210"/>
    <mergeCell ref="W1210:Y1210"/>
    <mergeCell ref="Z1210:AB1210"/>
    <mergeCell ref="AC1210:AE1210"/>
    <mergeCell ref="AF1210:AI1210"/>
    <mergeCell ref="AJ1210:AM1210"/>
    <mergeCell ref="AN1210:AQ1210"/>
    <mergeCell ref="AS1210:AW1210"/>
    <mergeCell ref="B1207:Q1207"/>
    <mergeCell ref="R1207:T1207"/>
    <mergeCell ref="U1207:V1207"/>
    <mergeCell ref="W1207:Y1207"/>
    <mergeCell ref="Z1207:AB1207"/>
    <mergeCell ref="AC1207:AE1207"/>
    <mergeCell ref="AF1207:AI1207"/>
    <mergeCell ref="AJ1207:AM1207"/>
    <mergeCell ref="AN1207:AQ1207"/>
    <mergeCell ref="AS1207:AW1207"/>
    <mergeCell ref="B1208:Q1208"/>
    <mergeCell ref="R1208:T1208"/>
    <mergeCell ref="U1208:V1208"/>
    <mergeCell ref="W1208:Y1208"/>
    <mergeCell ref="Z1208:AB1208"/>
    <mergeCell ref="AC1208:AE1208"/>
    <mergeCell ref="AF1208:AI1208"/>
    <mergeCell ref="AJ1208:AM1208"/>
    <mergeCell ref="AN1208:AQ1208"/>
    <mergeCell ref="AS1208:AW1208"/>
    <mergeCell ref="B1205:Q1205"/>
    <mergeCell ref="R1205:T1205"/>
    <mergeCell ref="U1205:V1205"/>
    <mergeCell ref="W1205:Y1205"/>
    <mergeCell ref="Z1205:AB1205"/>
    <mergeCell ref="AC1205:AE1205"/>
    <mergeCell ref="AF1205:AI1205"/>
    <mergeCell ref="AJ1205:AM1205"/>
    <mergeCell ref="AN1205:AQ1205"/>
    <mergeCell ref="AS1205:AW1205"/>
    <mergeCell ref="B1206:Q1206"/>
    <mergeCell ref="R1206:T1206"/>
    <mergeCell ref="U1206:V1206"/>
    <mergeCell ref="W1206:Y1206"/>
    <mergeCell ref="Z1206:AB1206"/>
    <mergeCell ref="AC1206:AE1206"/>
    <mergeCell ref="AF1206:AI1206"/>
    <mergeCell ref="AJ1206:AM1206"/>
    <mergeCell ref="AN1206:AQ1206"/>
    <mergeCell ref="AS1206:AW1206"/>
    <mergeCell ref="B1203:Q1203"/>
    <mergeCell ref="R1203:T1203"/>
    <mergeCell ref="U1203:V1203"/>
    <mergeCell ref="W1203:Y1203"/>
    <mergeCell ref="Z1203:AB1203"/>
    <mergeCell ref="AC1203:AE1203"/>
    <mergeCell ref="AF1203:AI1203"/>
    <mergeCell ref="AJ1203:AM1203"/>
    <mergeCell ref="AN1203:AQ1203"/>
    <mergeCell ref="AS1203:AW1203"/>
    <mergeCell ref="B1204:Q1204"/>
    <mergeCell ref="R1204:T1204"/>
    <mergeCell ref="U1204:V1204"/>
    <mergeCell ref="W1204:Y1204"/>
    <mergeCell ref="Z1204:AB1204"/>
    <mergeCell ref="AC1204:AE1204"/>
    <mergeCell ref="AF1204:AI1204"/>
    <mergeCell ref="AJ1204:AM1204"/>
    <mergeCell ref="AN1204:AQ1204"/>
    <mergeCell ref="AS1204:AW1204"/>
    <mergeCell ref="B1201:Q1201"/>
    <mergeCell ref="R1201:T1201"/>
    <mergeCell ref="U1201:V1201"/>
    <mergeCell ref="W1201:Y1201"/>
    <mergeCell ref="Z1201:AB1201"/>
    <mergeCell ref="AC1201:AE1201"/>
    <mergeCell ref="AF1201:AI1201"/>
    <mergeCell ref="AJ1201:AM1201"/>
    <mergeCell ref="AN1201:AQ1201"/>
    <mergeCell ref="AS1201:AW1201"/>
    <mergeCell ref="B1202:Q1202"/>
    <mergeCell ref="R1202:T1202"/>
    <mergeCell ref="U1202:V1202"/>
    <mergeCell ref="W1202:Y1202"/>
    <mergeCell ref="Z1202:AB1202"/>
    <mergeCell ref="AC1202:AE1202"/>
    <mergeCell ref="AF1202:AI1202"/>
    <mergeCell ref="AJ1202:AM1202"/>
    <mergeCell ref="AN1202:AQ1202"/>
    <mergeCell ref="AS1202:AW1202"/>
    <mergeCell ref="B1199:Q1199"/>
    <mergeCell ref="R1199:T1199"/>
    <mergeCell ref="U1199:V1199"/>
    <mergeCell ref="W1199:Y1199"/>
    <mergeCell ref="Z1199:AB1199"/>
    <mergeCell ref="AC1199:AE1199"/>
    <mergeCell ref="AF1199:AI1199"/>
    <mergeCell ref="AJ1199:AM1199"/>
    <mergeCell ref="AN1199:AQ1199"/>
    <mergeCell ref="AS1199:AW1199"/>
    <mergeCell ref="B1200:Q1200"/>
    <mergeCell ref="R1200:T1200"/>
    <mergeCell ref="U1200:V1200"/>
    <mergeCell ref="W1200:Y1200"/>
    <mergeCell ref="Z1200:AB1200"/>
    <mergeCell ref="AC1200:AE1200"/>
    <mergeCell ref="AF1200:AI1200"/>
    <mergeCell ref="AJ1200:AM1200"/>
    <mergeCell ref="AN1200:AQ1200"/>
    <mergeCell ref="AS1200:AW1200"/>
    <mergeCell ref="B1197:Q1197"/>
    <mergeCell ref="R1197:T1197"/>
    <mergeCell ref="U1197:V1197"/>
    <mergeCell ref="W1197:Y1197"/>
    <mergeCell ref="Z1197:AB1197"/>
    <mergeCell ref="AC1197:AE1197"/>
    <mergeCell ref="AF1197:AI1197"/>
    <mergeCell ref="AJ1197:AM1197"/>
    <mergeCell ref="AN1197:AQ1197"/>
    <mergeCell ref="AS1197:AW1197"/>
    <mergeCell ref="B1198:Q1198"/>
    <mergeCell ref="R1198:T1198"/>
    <mergeCell ref="U1198:V1198"/>
    <mergeCell ref="W1198:Y1198"/>
    <mergeCell ref="Z1198:AB1198"/>
    <mergeCell ref="AC1198:AE1198"/>
    <mergeCell ref="AF1198:AI1198"/>
    <mergeCell ref="AJ1198:AM1198"/>
    <mergeCell ref="AN1198:AQ1198"/>
    <mergeCell ref="AS1198:AW1198"/>
    <mergeCell ref="B1195:Q1195"/>
    <mergeCell ref="R1195:T1195"/>
    <mergeCell ref="U1195:V1195"/>
    <mergeCell ref="W1195:Y1195"/>
    <mergeCell ref="Z1195:AB1195"/>
    <mergeCell ref="AC1195:AE1195"/>
    <mergeCell ref="AF1195:AI1195"/>
    <mergeCell ref="AJ1195:AM1195"/>
    <mergeCell ref="AN1195:AQ1195"/>
    <mergeCell ref="AS1195:AW1195"/>
    <mergeCell ref="B1196:Q1196"/>
    <mergeCell ref="R1196:T1196"/>
    <mergeCell ref="U1196:V1196"/>
    <mergeCell ref="W1196:Y1196"/>
    <mergeCell ref="Z1196:AB1196"/>
    <mergeCell ref="AC1196:AE1196"/>
    <mergeCell ref="AF1196:AI1196"/>
    <mergeCell ref="AJ1196:AM1196"/>
    <mergeCell ref="AN1196:AQ1196"/>
    <mergeCell ref="AS1196:AW1196"/>
    <mergeCell ref="B1193:Q1193"/>
    <mergeCell ref="R1193:T1193"/>
    <mergeCell ref="U1193:V1193"/>
    <mergeCell ref="W1193:Y1193"/>
    <mergeCell ref="Z1193:AB1193"/>
    <mergeCell ref="AC1193:AE1193"/>
    <mergeCell ref="AF1193:AI1193"/>
    <mergeCell ref="AJ1193:AM1193"/>
    <mergeCell ref="AN1193:AQ1193"/>
    <mergeCell ref="AS1193:AW1193"/>
    <mergeCell ref="B1194:Q1194"/>
    <mergeCell ref="R1194:T1194"/>
    <mergeCell ref="U1194:V1194"/>
    <mergeCell ref="W1194:Y1194"/>
    <mergeCell ref="Z1194:AB1194"/>
    <mergeCell ref="AC1194:AE1194"/>
    <mergeCell ref="AF1194:AI1194"/>
    <mergeCell ref="AJ1194:AM1194"/>
    <mergeCell ref="AN1194:AQ1194"/>
    <mergeCell ref="AS1194:AW1194"/>
    <mergeCell ref="B1191:Q1191"/>
    <mergeCell ref="R1191:T1191"/>
    <mergeCell ref="U1191:V1191"/>
    <mergeCell ref="W1191:Y1191"/>
    <mergeCell ref="Z1191:AB1191"/>
    <mergeCell ref="AC1191:AE1191"/>
    <mergeCell ref="AF1191:AI1191"/>
    <mergeCell ref="AJ1191:AM1191"/>
    <mergeCell ref="AN1191:AQ1191"/>
    <mergeCell ref="AS1191:AW1191"/>
    <mergeCell ref="B1192:Q1192"/>
    <mergeCell ref="R1192:T1192"/>
    <mergeCell ref="U1192:V1192"/>
    <mergeCell ref="W1192:Y1192"/>
    <mergeCell ref="Z1192:AB1192"/>
    <mergeCell ref="AC1192:AE1192"/>
    <mergeCell ref="AF1192:AI1192"/>
    <mergeCell ref="AJ1192:AM1192"/>
    <mergeCell ref="AN1192:AQ1192"/>
    <mergeCell ref="AS1192:AW1192"/>
    <mergeCell ref="B1189:Q1189"/>
    <mergeCell ref="R1189:T1189"/>
    <mergeCell ref="U1189:V1189"/>
    <mergeCell ref="W1189:Y1189"/>
    <mergeCell ref="Z1189:AB1189"/>
    <mergeCell ref="AC1189:AE1189"/>
    <mergeCell ref="AF1189:AI1189"/>
    <mergeCell ref="AJ1189:AM1189"/>
    <mergeCell ref="AN1189:AQ1189"/>
    <mergeCell ref="AS1189:AW1189"/>
    <mergeCell ref="B1190:Q1190"/>
    <mergeCell ref="R1190:T1190"/>
    <mergeCell ref="U1190:V1190"/>
    <mergeCell ref="W1190:Y1190"/>
    <mergeCell ref="Z1190:AB1190"/>
    <mergeCell ref="AC1190:AE1190"/>
    <mergeCell ref="AF1190:AI1190"/>
    <mergeCell ref="AJ1190:AM1190"/>
    <mergeCell ref="AN1190:AQ1190"/>
    <mergeCell ref="AS1190:AW1190"/>
    <mergeCell ref="B1187:Q1187"/>
    <mergeCell ref="R1187:T1187"/>
    <mergeCell ref="U1187:V1187"/>
    <mergeCell ref="W1187:Y1187"/>
    <mergeCell ref="Z1187:AB1187"/>
    <mergeCell ref="AC1187:AE1187"/>
    <mergeCell ref="AF1187:AI1187"/>
    <mergeCell ref="AJ1187:AM1187"/>
    <mergeCell ref="AN1187:AQ1187"/>
    <mergeCell ref="AS1187:AW1187"/>
    <mergeCell ref="B1188:Q1188"/>
    <mergeCell ref="R1188:T1188"/>
    <mergeCell ref="U1188:V1188"/>
    <mergeCell ref="W1188:Y1188"/>
    <mergeCell ref="Z1188:AB1188"/>
    <mergeCell ref="AC1188:AE1188"/>
    <mergeCell ref="AF1188:AI1188"/>
    <mergeCell ref="AJ1188:AM1188"/>
    <mergeCell ref="AN1188:AQ1188"/>
    <mergeCell ref="AS1188:AW1188"/>
    <mergeCell ref="B1185:Q1185"/>
    <mergeCell ref="R1185:T1185"/>
    <mergeCell ref="U1185:V1185"/>
    <mergeCell ref="W1185:Y1185"/>
    <mergeCell ref="Z1185:AB1185"/>
    <mergeCell ref="AC1185:AE1185"/>
    <mergeCell ref="AF1185:AI1185"/>
    <mergeCell ref="AJ1185:AM1185"/>
    <mergeCell ref="AN1185:AQ1185"/>
    <mergeCell ref="AS1185:AW1185"/>
    <mergeCell ref="B1186:Q1186"/>
    <mergeCell ref="R1186:T1186"/>
    <mergeCell ref="U1186:V1186"/>
    <mergeCell ref="W1186:Y1186"/>
    <mergeCell ref="Z1186:AB1186"/>
    <mergeCell ref="AC1186:AE1186"/>
    <mergeCell ref="AF1186:AI1186"/>
    <mergeCell ref="AJ1186:AM1186"/>
    <mergeCell ref="AN1186:AQ1186"/>
    <mergeCell ref="AS1186:AW1186"/>
    <mergeCell ref="B1183:Q1183"/>
    <mergeCell ref="R1183:T1183"/>
    <mergeCell ref="U1183:V1183"/>
    <mergeCell ref="W1183:Y1183"/>
    <mergeCell ref="Z1183:AB1183"/>
    <mergeCell ref="AC1183:AE1183"/>
    <mergeCell ref="AF1183:AI1183"/>
    <mergeCell ref="AJ1183:AM1183"/>
    <mergeCell ref="AN1183:AQ1183"/>
    <mergeCell ref="AS1183:AW1183"/>
    <mergeCell ref="B1184:Q1184"/>
    <mergeCell ref="R1184:T1184"/>
    <mergeCell ref="U1184:V1184"/>
    <mergeCell ref="W1184:Y1184"/>
    <mergeCell ref="Z1184:AB1184"/>
    <mergeCell ref="AC1184:AE1184"/>
    <mergeCell ref="AF1184:AI1184"/>
    <mergeCell ref="AJ1184:AM1184"/>
    <mergeCell ref="AN1184:AQ1184"/>
    <mergeCell ref="AS1184:AW1184"/>
    <mergeCell ref="B1181:Q1181"/>
    <mergeCell ref="R1181:T1181"/>
    <mergeCell ref="U1181:V1181"/>
    <mergeCell ref="W1181:Y1181"/>
    <mergeCell ref="Z1181:AB1181"/>
    <mergeCell ref="AC1181:AE1181"/>
    <mergeCell ref="AF1181:AI1181"/>
    <mergeCell ref="AJ1181:AM1181"/>
    <mergeCell ref="AN1181:AQ1181"/>
    <mergeCell ref="AS1181:AW1181"/>
    <mergeCell ref="B1182:Q1182"/>
    <mergeCell ref="R1182:T1182"/>
    <mergeCell ref="U1182:V1182"/>
    <mergeCell ref="W1182:Y1182"/>
    <mergeCell ref="Z1182:AB1182"/>
    <mergeCell ref="AC1182:AE1182"/>
    <mergeCell ref="AF1182:AI1182"/>
    <mergeCell ref="AJ1182:AM1182"/>
    <mergeCell ref="AN1182:AQ1182"/>
    <mergeCell ref="AS1182:AW1182"/>
    <mergeCell ref="B1175:Q1175"/>
    <mergeCell ref="R1175:T1175"/>
    <mergeCell ref="U1175:V1175"/>
    <mergeCell ref="W1175:Y1175"/>
    <mergeCell ref="Z1175:AB1175"/>
    <mergeCell ref="AC1175:AE1175"/>
    <mergeCell ref="AF1175:AI1175"/>
    <mergeCell ref="AJ1175:AM1175"/>
    <mergeCell ref="AN1175:AQ1175"/>
    <mergeCell ref="AS1175:AW1175"/>
    <mergeCell ref="AF1177:AI1177"/>
    <mergeCell ref="AJ1177:AM1177"/>
    <mergeCell ref="AN1177:AQ1177"/>
    <mergeCell ref="AS1177:AW1177"/>
    <mergeCell ref="B1180:Q1180"/>
    <mergeCell ref="R1180:T1180"/>
    <mergeCell ref="U1180:V1180"/>
    <mergeCell ref="W1180:Y1180"/>
    <mergeCell ref="Z1180:AB1180"/>
    <mergeCell ref="AC1180:AE1180"/>
    <mergeCell ref="AF1180:AI1180"/>
    <mergeCell ref="AJ1180:AM1180"/>
    <mergeCell ref="AN1180:AQ1180"/>
    <mergeCell ref="AS1180:AW1180"/>
    <mergeCell ref="B1173:Q1173"/>
    <mergeCell ref="R1173:T1173"/>
    <mergeCell ref="U1173:V1173"/>
    <mergeCell ref="W1173:Y1173"/>
    <mergeCell ref="Z1173:AB1173"/>
    <mergeCell ref="AC1173:AE1173"/>
    <mergeCell ref="AF1173:AI1173"/>
    <mergeCell ref="AJ1173:AM1173"/>
    <mergeCell ref="AN1173:AQ1173"/>
    <mergeCell ref="AS1173:AW1173"/>
    <mergeCell ref="B1174:Q1174"/>
    <mergeCell ref="R1174:T1174"/>
    <mergeCell ref="U1174:V1174"/>
    <mergeCell ref="W1174:Y1174"/>
    <mergeCell ref="Z1174:AB1174"/>
    <mergeCell ref="AC1174:AE1174"/>
    <mergeCell ref="AF1174:AI1174"/>
    <mergeCell ref="AJ1174:AM1174"/>
    <mergeCell ref="AN1174:AQ1174"/>
    <mergeCell ref="AS1174:AW1174"/>
    <mergeCell ref="B1171:Q1171"/>
    <mergeCell ref="R1171:T1171"/>
    <mergeCell ref="U1171:V1171"/>
    <mergeCell ref="W1171:Y1171"/>
    <mergeCell ref="Z1171:AB1171"/>
    <mergeCell ref="AC1171:AE1171"/>
    <mergeCell ref="AF1171:AI1171"/>
    <mergeCell ref="AJ1171:AM1171"/>
    <mergeCell ref="AN1171:AQ1171"/>
    <mergeCell ref="AS1171:AW1171"/>
    <mergeCell ref="B1172:Q1172"/>
    <mergeCell ref="R1172:T1172"/>
    <mergeCell ref="U1172:V1172"/>
    <mergeCell ref="W1172:Y1172"/>
    <mergeCell ref="Z1172:AB1172"/>
    <mergeCell ref="AC1172:AE1172"/>
    <mergeCell ref="AF1172:AI1172"/>
    <mergeCell ref="AJ1172:AM1172"/>
    <mergeCell ref="AN1172:AQ1172"/>
    <mergeCell ref="AS1172:AW1172"/>
    <mergeCell ref="B1169:Q1169"/>
    <mergeCell ref="R1169:T1169"/>
    <mergeCell ref="U1169:V1169"/>
    <mergeCell ref="W1169:Y1169"/>
    <mergeCell ref="Z1169:AB1169"/>
    <mergeCell ref="AC1169:AE1169"/>
    <mergeCell ref="AF1169:AI1169"/>
    <mergeCell ref="AJ1169:AM1169"/>
    <mergeCell ref="AN1169:AQ1169"/>
    <mergeCell ref="AS1169:AW1169"/>
    <mergeCell ref="B1170:Q1170"/>
    <mergeCell ref="R1170:T1170"/>
    <mergeCell ref="U1170:V1170"/>
    <mergeCell ref="W1170:Y1170"/>
    <mergeCell ref="Z1170:AB1170"/>
    <mergeCell ref="AC1170:AE1170"/>
    <mergeCell ref="AF1170:AI1170"/>
    <mergeCell ref="AJ1170:AM1170"/>
    <mergeCell ref="AN1170:AQ1170"/>
    <mergeCell ref="AS1170:AW1170"/>
    <mergeCell ref="B1167:Q1167"/>
    <mergeCell ref="R1167:T1167"/>
    <mergeCell ref="U1167:V1167"/>
    <mergeCell ref="W1167:Y1167"/>
    <mergeCell ref="Z1167:AB1167"/>
    <mergeCell ref="AC1167:AE1167"/>
    <mergeCell ref="AF1167:AI1167"/>
    <mergeCell ref="AJ1167:AM1167"/>
    <mergeCell ref="AN1167:AQ1167"/>
    <mergeCell ref="AS1167:AW1167"/>
    <mergeCell ref="B1168:Q1168"/>
    <mergeCell ref="R1168:T1168"/>
    <mergeCell ref="U1168:V1168"/>
    <mergeCell ref="W1168:Y1168"/>
    <mergeCell ref="Z1168:AB1168"/>
    <mergeCell ref="AC1168:AE1168"/>
    <mergeCell ref="AF1168:AI1168"/>
    <mergeCell ref="AJ1168:AM1168"/>
    <mergeCell ref="AN1168:AQ1168"/>
    <mergeCell ref="AS1168:AW1168"/>
    <mergeCell ref="B1165:Q1165"/>
    <mergeCell ref="R1165:T1165"/>
    <mergeCell ref="U1165:V1165"/>
    <mergeCell ref="W1165:Y1165"/>
    <mergeCell ref="Z1165:AB1165"/>
    <mergeCell ref="AC1165:AE1165"/>
    <mergeCell ref="AF1165:AI1165"/>
    <mergeCell ref="AJ1165:AM1165"/>
    <mergeCell ref="AN1165:AQ1165"/>
    <mergeCell ref="AS1165:AW1165"/>
    <mergeCell ref="B1166:Q1166"/>
    <mergeCell ref="R1166:T1166"/>
    <mergeCell ref="U1166:V1166"/>
    <mergeCell ref="W1166:Y1166"/>
    <mergeCell ref="Z1166:AB1166"/>
    <mergeCell ref="AC1166:AE1166"/>
    <mergeCell ref="AF1166:AI1166"/>
    <mergeCell ref="AJ1166:AM1166"/>
    <mergeCell ref="AN1166:AQ1166"/>
    <mergeCell ref="AS1166:AW1166"/>
    <mergeCell ref="B1163:Q1163"/>
    <mergeCell ref="R1163:T1163"/>
    <mergeCell ref="U1163:V1163"/>
    <mergeCell ref="W1163:Y1163"/>
    <mergeCell ref="Z1163:AB1163"/>
    <mergeCell ref="AC1163:AE1163"/>
    <mergeCell ref="AF1163:AI1163"/>
    <mergeCell ref="AJ1163:AM1163"/>
    <mergeCell ref="AN1163:AQ1163"/>
    <mergeCell ref="AS1163:AW1163"/>
    <mergeCell ref="B1164:Q1164"/>
    <mergeCell ref="R1164:T1164"/>
    <mergeCell ref="U1164:V1164"/>
    <mergeCell ref="W1164:Y1164"/>
    <mergeCell ref="Z1164:AB1164"/>
    <mergeCell ref="AC1164:AE1164"/>
    <mergeCell ref="AF1164:AI1164"/>
    <mergeCell ref="AJ1164:AM1164"/>
    <mergeCell ref="AN1164:AQ1164"/>
    <mergeCell ref="AS1164:AW1164"/>
    <mergeCell ref="B1161:Q1161"/>
    <mergeCell ref="R1161:T1161"/>
    <mergeCell ref="U1161:V1161"/>
    <mergeCell ref="W1161:Y1161"/>
    <mergeCell ref="Z1161:AB1161"/>
    <mergeCell ref="AC1161:AE1161"/>
    <mergeCell ref="AF1161:AI1161"/>
    <mergeCell ref="AJ1161:AM1161"/>
    <mergeCell ref="AN1161:AQ1161"/>
    <mergeCell ref="AS1161:AW1161"/>
    <mergeCell ref="B1162:Q1162"/>
    <mergeCell ref="R1162:T1162"/>
    <mergeCell ref="U1162:V1162"/>
    <mergeCell ref="W1162:Y1162"/>
    <mergeCell ref="Z1162:AB1162"/>
    <mergeCell ref="AC1162:AE1162"/>
    <mergeCell ref="AF1162:AI1162"/>
    <mergeCell ref="AJ1162:AM1162"/>
    <mergeCell ref="AN1162:AQ1162"/>
    <mergeCell ref="AS1162:AW1162"/>
    <mergeCell ref="B1159:Q1159"/>
    <mergeCell ref="R1159:T1159"/>
    <mergeCell ref="U1159:V1159"/>
    <mergeCell ref="W1159:Y1159"/>
    <mergeCell ref="Z1159:AB1159"/>
    <mergeCell ref="AC1159:AE1159"/>
    <mergeCell ref="AF1159:AI1159"/>
    <mergeCell ref="AJ1159:AM1159"/>
    <mergeCell ref="AN1159:AQ1159"/>
    <mergeCell ref="AS1159:AW1159"/>
    <mergeCell ref="B1160:Q1160"/>
    <mergeCell ref="R1160:T1160"/>
    <mergeCell ref="U1160:V1160"/>
    <mergeCell ref="W1160:Y1160"/>
    <mergeCell ref="Z1160:AB1160"/>
    <mergeCell ref="AC1160:AE1160"/>
    <mergeCell ref="AF1160:AI1160"/>
    <mergeCell ref="AJ1160:AM1160"/>
    <mergeCell ref="AN1160:AQ1160"/>
    <mergeCell ref="AS1160:AW1160"/>
    <mergeCell ref="B1157:Q1157"/>
    <mergeCell ref="R1157:T1157"/>
    <mergeCell ref="U1157:V1157"/>
    <mergeCell ref="W1157:Y1157"/>
    <mergeCell ref="Z1157:AB1157"/>
    <mergeCell ref="AC1157:AE1157"/>
    <mergeCell ref="AF1157:AI1157"/>
    <mergeCell ref="AJ1157:AM1157"/>
    <mergeCell ref="AN1157:AQ1157"/>
    <mergeCell ref="AS1157:AW1157"/>
    <mergeCell ref="B1158:Q1158"/>
    <mergeCell ref="R1158:T1158"/>
    <mergeCell ref="U1158:V1158"/>
    <mergeCell ref="W1158:Y1158"/>
    <mergeCell ref="Z1158:AB1158"/>
    <mergeCell ref="AC1158:AE1158"/>
    <mergeCell ref="AF1158:AI1158"/>
    <mergeCell ref="AJ1158:AM1158"/>
    <mergeCell ref="AN1158:AQ1158"/>
    <mergeCell ref="AS1158:AW1158"/>
    <mergeCell ref="B1155:Q1155"/>
    <mergeCell ref="R1155:T1155"/>
    <mergeCell ref="U1155:V1155"/>
    <mergeCell ref="W1155:Y1155"/>
    <mergeCell ref="Z1155:AB1155"/>
    <mergeCell ref="AC1155:AE1155"/>
    <mergeCell ref="AF1155:AI1155"/>
    <mergeCell ref="AJ1155:AM1155"/>
    <mergeCell ref="AN1155:AQ1155"/>
    <mergeCell ref="AS1155:AW1155"/>
    <mergeCell ref="B1156:Q1156"/>
    <mergeCell ref="R1156:T1156"/>
    <mergeCell ref="U1156:V1156"/>
    <mergeCell ref="W1156:Y1156"/>
    <mergeCell ref="Z1156:AB1156"/>
    <mergeCell ref="AC1156:AE1156"/>
    <mergeCell ref="AF1156:AI1156"/>
    <mergeCell ref="AJ1156:AM1156"/>
    <mergeCell ref="AN1156:AQ1156"/>
    <mergeCell ref="AS1156:AW1156"/>
    <mergeCell ref="B1153:Q1153"/>
    <mergeCell ref="R1153:T1153"/>
    <mergeCell ref="U1153:V1153"/>
    <mergeCell ref="W1153:Y1153"/>
    <mergeCell ref="Z1153:AB1153"/>
    <mergeCell ref="AC1153:AE1153"/>
    <mergeCell ref="AF1153:AI1153"/>
    <mergeCell ref="AJ1153:AM1153"/>
    <mergeCell ref="AN1153:AQ1153"/>
    <mergeCell ref="AS1153:AW1153"/>
    <mergeCell ref="B1154:Q1154"/>
    <mergeCell ref="R1154:T1154"/>
    <mergeCell ref="U1154:V1154"/>
    <mergeCell ref="W1154:Y1154"/>
    <mergeCell ref="Z1154:AB1154"/>
    <mergeCell ref="AC1154:AE1154"/>
    <mergeCell ref="AF1154:AI1154"/>
    <mergeCell ref="AJ1154:AM1154"/>
    <mergeCell ref="AN1154:AQ1154"/>
    <mergeCell ref="AS1154:AW1154"/>
    <mergeCell ref="B1151:Q1151"/>
    <mergeCell ref="R1151:T1151"/>
    <mergeCell ref="U1151:V1151"/>
    <mergeCell ref="W1151:Y1151"/>
    <mergeCell ref="Z1151:AB1151"/>
    <mergeCell ref="AC1151:AE1151"/>
    <mergeCell ref="AF1151:AI1151"/>
    <mergeCell ref="AJ1151:AM1151"/>
    <mergeCell ref="AN1151:AQ1151"/>
    <mergeCell ref="AS1151:AW1151"/>
    <mergeCell ref="B1152:Q1152"/>
    <mergeCell ref="R1152:T1152"/>
    <mergeCell ref="U1152:V1152"/>
    <mergeCell ref="W1152:Y1152"/>
    <mergeCell ref="Z1152:AB1152"/>
    <mergeCell ref="AC1152:AE1152"/>
    <mergeCell ref="AF1152:AI1152"/>
    <mergeCell ref="AJ1152:AM1152"/>
    <mergeCell ref="AN1152:AQ1152"/>
    <mergeCell ref="AS1152:AW1152"/>
    <mergeCell ref="B1149:Q1149"/>
    <mergeCell ref="R1149:T1149"/>
    <mergeCell ref="U1149:V1149"/>
    <mergeCell ref="W1149:Y1149"/>
    <mergeCell ref="Z1149:AB1149"/>
    <mergeCell ref="AC1149:AE1149"/>
    <mergeCell ref="AF1149:AI1149"/>
    <mergeCell ref="AJ1149:AM1149"/>
    <mergeCell ref="AN1149:AQ1149"/>
    <mergeCell ref="AS1149:AW1149"/>
    <mergeCell ref="B1150:Q1150"/>
    <mergeCell ref="R1150:T1150"/>
    <mergeCell ref="U1150:V1150"/>
    <mergeCell ref="W1150:Y1150"/>
    <mergeCell ref="Z1150:AB1150"/>
    <mergeCell ref="AC1150:AE1150"/>
    <mergeCell ref="AF1150:AI1150"/>
    <mergeCell ref="AJ1150:AM1150"/>
    <mergeCell ref="AN1150:AQ1150"/>
    <mergeCell ref="AS1150:AW1150"/>
    <mergeCell ref="B1147:Q1147"/>
    <mergeCell ref="R1147:T1147"/>
    <mergeCell ref="U1147:V1147"/>
    <mergeCell ref="W1147:Y1147"/>
    <mergeCell ref="Z1147:AB1147"/>
    <mergeCell ref="AC1147:AE1147"/>
    <mergeCell ref="AF1147:AI1147"/>
    <mergeCell ref="AJ1147:AM1147"/>
    <mergeCell ref="AN1147:AQ1147"/>
    <mergeCell ref="AS1147:AW1147"/>
    <mergeCell ref="B1148:Q1148"/>
    <mergeCell ref="R1148:T1148"/>
    <mergeCell ref="U1148:V1148"/>
    <mergeCell ref="W1148:Y1148"/>
    <mergeCell ref="Z1148:AB1148"/>
    <mergeCell ref="AC1148:AE1148"/>
    <mergeCell ref="AF1148:AI1148"/>
    <mergeCell ref="AJ1148:AM1148"/>
    <mergeCell ref="AN1148:AQ1148"/>
    <mergeCell ref="AS1148:AW1148"/>
    <mergeCell ref="B1145:Q1145"/>
    <mergeCell ref="R1145:T1145"/>
    <mergeCell ref="U1145:V1145"/>
    <mergeCell ref="W1145:Y1145"/>
    <mergeCell ref="Z1145:AB1145"/>
    <mergeCell ref="AC1145:AE1145"/>
    <mergeCell ref="AF1145:AI1145"/>
    <mergeCell ref="AJ1145:AM1145"/>
    <mergeCell ref="AN1145:AQ1145"/>
    <mergeCell ref="AS1145:AW1145"/>
    <mergeCell ref="B1146:Q1146"/>
    <mergeCell ref="R1146:T1146"/>
    <mergeCell ref="U1146:V1146"/>
    <mergeCell ref="W1146:Y1146"/>
    <mergeCell ref="Z1146:AB1146"/>
    <mergeCell ref="AC1146:AE1146"/>
    <mergeCell ref="AF1146:AI1146"/>
    <mergeCell ref="AJ1146:AM1146"/>
    <mergeCell ref="AN1146:AQ1146"/>
    <mergeCell ref="AS1146:AW1146"/>
    <mergeCell ref="B1143:Q1143"/>
    <mergeCell ref="R1143:T1143"/>
    <mergeCell ref="U1143:V1143"/>
    <mergeCell ref="W1143:Y1143"/>
    <mergeCell ref="Z1143:AB1143"/>
    <mergeCell ref="AC1143:AE1143"/>
    <mergeCell ref="AF1143:AI1143"/>
    <mergeCell ref="AJ1143:AM1143"/>
    <mergeCell ref="AN1143:AQ1143"/>
    <mergeCell ref="AS1143:AW1143"/>
    <mergeCell ref="B1144:Q1144"/>
    <mergeCell ref="R1144:T1144"/>
    <mergeCell ref="U1144:V1144"/>
    <mergeCell ref="W1144:Y1144"/>
    <mergeCell ref="Z1144:AB1144"/>
    <mergeCell ref="AC1144:AE1144"/>
    <mergeCell ref="AF1144:AI1144"/>
    <mergeCell ref="AJ1144:AM1144"/>
    <mergeCell ref="AN1144:AQ1144"/>
    <mergeCell ref="AS1144:AW1144"/>
    <mergeCell ref="B1141:Q1141"/>
    <mergeCell ref="R1141:T1141"/>
    <mergeCell ref="U1141:V1141"/>
    <mergeCell ref="W1141:Y1141"/>
    <mergeCell ref="Z1141:AB1141"/>
    <mergeCell ref="AC1141:AE1141"/>
    <mergeCell ref="AF1141:AI1141"/>
    <mergeCell ref="AJ1141:AM1141"/>
    <mergeCell ref="AN1141:AQ1141"/>
    <mergeCell ref="AS1141:AW1141"/>
    <mergeCell ref="B1142:Q1142"/>
    <mergeCell ref="R1142:T1142"/>
    <mergeCell ref="U1142:V1142"/>
    <mergeCell ref="W1142:Y1142"/>
    <mergeCell ref="Z1142:AB1142"/>
    <mergeCell ref="AC1142:AE1142"/>
    <mergeCell ref="AF1142:AI1142"/>
    <mergeCell ref="AJ1142:AM1142"/>
    <mergeCell ref="AN1142:AQ1142"/>
    <mergeCell ref="AS1142:AW1142"/>
    <mergeCell ref="B1139:Q1139"/>
    <mergeCell ref="R1139:T1139"/>
    <mergeCell ref="U1139:V1139"/>
    <mergeCell ref="W1139:Y1139"/>
    <mergeCell ref="Z1139:AB1139"/>
    <mergeCell ref="AC1139:AE1139"/>
    <mergeCell ref="AF1139:AI1139"/>
    <mergeCell ref="AJ1139:AM1139"/>
    <mergeCell ref="AN1139:AQ1139"/>
    <mergeCell ref="AS1139:AW1139"/>
    <mergeCell ref="B1140:Q1140"/>
    <mergeCell ref="R1140:T1140"/>
    <mergeCell ref="U1140:V1140"/>
    <mergeCell ref="W1140:Y1140"/>
    <mergeCell ref="Z1140:AB1140"/>
    <mergeCell ref="AC1140:AE1140"/>
    <mergeCell ref="AF1140:AI1140"/>
    <mergeCell ref="AJ1140:AM1140"/>
    <mergeCell ref="AN1140:AQ1140"/>
    <mergeCell ref="AS1140:AW1140"/>
    <mergeCell ref="B1137:Q1137"/>
    <mergeCell ref="R1137:T1137"/>
    <mergeCell ref="U1137:V1137"/>
    <mergeCell ref="W1137:Y1137"/>
    <mergeCell ref="Z1137:AB1137"/>
    <mergeCell ref="AC1137:AE1137"/>
    <mergeCell ref="AF1137:AI1137"/>
    <mergeCell ref="AJ1137:AM1137"/>
    <mergeCell ref="AN1137:AQ1137"/>
    <mergeCell ref="AS1137:AW1137"/>
    <mergeCell ref="B1138:Q1138"/>
    <mergeCell ref="R1138:T1138"/>
    <mergeCell ref="U1138:V1138"/>
    <mergeCell ref="W1138:Y1138"/>
    <mergeCell ref="Z1138:AB1138"/>
    <mergeCell ref="AC1138:AE1138"/>
    <mergeCell ref="AF1138:AI1138"/>
    <mergeCell ref="AJ1138:AM1138"/>
    <mergeCell ref="AN1138:AQ1138"/>
    <mergeCell ref="AS1138:AW1138"/>
    <mergeCell ref="AF1132:AI1132"/>
    <mergeCell ref="AJ1132:AM1132"/>
    <mergeCell ref="AN1132:AQ1132"/>
    <mergeCell ref="AS1132:AW1132"/>
    <mergeCell ref="B1135:Q1135"/>
    <mergeCell ref="R1135:T1135"/>
    <mergeCell ref="U1135:V1135"/>
    <mergeCell ref="W1135:Y1135"/>
    <mergeCell ref="Z1135:AB1135"/>
    <mergeCell ref="AC1135:AE1135"/>
    <mergeCell ref="AF1135:AI1135"/>
    <mergeCell ref="AJ1135:AM1135"/>
    <mergeCell ref="AN1135:AQ1135"/>
    <mergeCell ref="AS1135:AW1135"/>
    <mergeCell ref="B1136:Q1136"/>
    <mergeCell ref="R1136:T1136"/>
    <mergeCell ref="U1136:V1136"/>
    <mergeCell ref="W1136:Y1136"/>
    <mergeCell ref="Z1136:AB1136"/>
    <mergeCell ref="AC1136:AE1136"/>
    <mergeCell ref="AF1136:AI1136"/>
    <mergeCell ref="AJ1136:AM1136"/>
    <mergeCell ref="AN1136:AQ1136"/>
    <mergeCell ref="AS1136:AW1136"/>
    <mergeCell ref="B1129:Q1129"/>
    <mergeCell ref="R1129:T1129"/>
    <mergeCell ref="U1129:V1129"/>
    <mergeCell ref="W1129:Y1129"/>
    <mergeCell ref="Z1129:AB1129"/>
    <mergeCell ref="AC1129:AE1129"/>
    <mergeCell ref="AF1129:AI1129"/>
    <mergeCell ref="AJ1129:AM1129"/>
    <mergeCell ref="AN1129:AQ1129"/>
    <mergeCell ref="AS1129:AW1129"/>
    <mergeCell ref="B1130:Q1130"/>
    <mergeCell ref="R1130:T1130"/>
    <mergeCell ref="U1130:V1130"/>
    <mergeCell ref="W1130:Y1130"/>
    <mergeCell ref="Z1130:AB1130"/>
    <mergeCell ref="AC1130:AE1130"/>
    <mergeCell ref="AF1130:AI1130"/>
    <mergeCell ref="AJ1130:AM1130"/>
    <mergeCell ref="AN1130:AQ1130"/>
    <mergeCell ref="AS1130:AW1130"/>
    <mergeCell ref="B1127:Q1127"/>
    <mergeCell ref="R1127:T1127"/>
    <mergeCell ref="U1127:V1127"/>
    <mergeCell ref="W1127:Y1127"/>
    <mergeCell ref="Z1127:AB1127"/>
    <mergeCell ref="AC1127:AE1127"/>
    <mergeCell ref="AF1127:AI1127"/>
    <mergeCell ref="AJ1127:AM1127"/>
    <mergeCell ref="AN1127:AQ1127"/>
    <mergeCell ref="AS1127:AW1127"/>
    <mergeCell ref="B1128:Q1128"/>
    <mergeCell ref="R1128:T1128"/>
    <mergeCell ref="U1128:V1128"/>
    <mergeCell ref="W1128:Y1128"/>
    <mergeCell ref="Z1128:AB1128"/>
    <mergeCell ref="AC1128:AE1128"/>
    <mergeCell ref="AF1128:AI1128"/>
    <mergeCell ref="AJ1128:AM1128"/>
    <mergeCell ref="AN1128:AQ1128"/>
    <mergeCell ref="AS1128:AW1128"/>
    <mergeCell ref="B1125:Q1125"/>
    <mergeCell ref="R1125:T1125"/>
    <mergeCell ref="U1125:V1125"/>
    <mergeCell ref="W1125:Y1125"/>
    <mergeCell ref="Z1125:AB1125"/>
    <mergeCell ref="AC1125:AE1125"/>
    <mergeCell ref="AF1125:AI1125"/>
    <mergeCell ref="AJ1125:AM1125"/>
    <mergeCell ref="AN1125:AQ1125"/>
    <mergeCell ref="AS1125:AW1125"/>
    <mergeCell ref="B1126:Q1126"/>
    <mergeCell ref="R1126:T1126"/>
    <mergeCell ref="U1126:V1126"/>
    <mergeCell ref="W1126:Y1126"/>
    <mergeCell ref="Z1126:AB1126"/>
    <mergeCell ref="AC1126:AE1126"/>
    <mergeCell ref="AF1126:AI1126"/>
    <mergeCell ref="AJ1126:AM1126"/>
    <mergeCell ref="AN1126:AQ1126"/>
    <mergeCell ref="AS1126:AW1126"/>
    <mergeCell ref="B1123:Q1123"/>
    <mergeCell ref="R1123:T1123"/>
    <mergeCell ref="U1123:V1123"/>
    <mergeCell ref="W1123:Y1123"/>
    <mergeCell ref="Z1123:AB1123"/>
    <mergeCell ref="AC1123:AE1123"/>
    <mergeCell ref="AF1123:AI1123"/>
    <mergeCell ref="AJ1123:AM1123"/>
    <mergeCell ref="AN1123:AQ1123"/>
    <mergeCell ref="AS1123:AW1123"/>
    <mergeCell ref="B1124:Q1124"/>
    <mergeCell ref="R1124:T1124"/>
    <mergeCell ref="U1124:V1124"/>
    <mergeCell ref="W1124:Y1124"/>
    <mergeCell ref="Z1124:AB1124"/>
    <mergeCell ref="AC1124:AE1124"/>
    <mergeCell ref="AF1124:AI1124"/>
    <mergeCell ref="AJ1124:AM1124"/>
    <mergeCell ref="AN1124:AQ1124"/>
    <mergeCell ref="AS1124:AW1124"/>
    <mergeCell ref="B1121:Q1121"/>
    <mergeCell ref="R1121:T1121"/>
    <mergeCell ref="U1121:V1121"/>
    <mergeCell ref="W1121:Y1121"/>
    <mergeCell ref="Z1121:AB1121"/>
    <mergeCell ref="AC1121:AE1121"/>
    <mergeCell ref="AF1121:AI1121"/>
    <mergeCell ref="AJ1121:AM1121"/>
    <mergeCell ref="AN1121:AQ1121"/>
    <mergeCell ref="AS1121:AW1121"/>
    <mergeCell ref="B1122:Q1122"/>
    <mergeCell ref="R1122:T1122"/>
    <mergeCell ref="U1122:V1122"/>
    <mergeCell ref="W1122:Y1122"/>
    <mergeCell ref="Z1122:AB1122"/>
    <mergeCell ref="AC1122:AE1122"/>
    <mergeCell ref="AF1122:AI1122"/>
    <mergeCell ref="AJ1122:AM1122"/>
    <mergeCell ref="AN1122:AQ1122"/>
    <mergeCell ref="AS1122:AW1122"/>
    <mergeCell ref="B1119:Q1119"/>
    <mergeCell ref="R1119:T1119"/>
    <mergeCell ref="U1119:V1119"/>
    <mergeCell ref="W1119:Y1119"/>
    <mergeCell ref="Z1119:AB1119"/>
    <mergeCell ref="AC1119:AE1119"/>
    <mergeCell ref="AF1119:AI1119"/>
    <mergeCell ref="AJ1119:AM1119"/>
    <mergeCell ref="AN1119:AQ1119"/>
    <mergeCell ref="AS1119:AW1119"/>
    <mergeCell ref="B1120:Q1120"/>
    <mergeCell ref="R1120:T1120"/>
    <mergeCell ref="U1120:V1120"/>
    <mergeCell ref="W1120:Y1120"/>
    <mergeCell ref="Z1120:AB1120"/>
    <mergeCell ref="AC1120:AE1120"/>
    <mergeCell ref="AF1120:AI1120"/>
    <mergeCell ref="AJ1120:AM1120"/>
    <mergeCell ref="AN1120:AQ1120"/>
    <mergeCell ref="AS1120:AW1120"/>
    <mergeCell ref="B1117:Q1117"/>
    <mergeCell ref="R1117:T1117"/>
    <mergeCell ref="U1117:V1117"/>
    <mergeCell ref="W1117:Y1117"/>
    <mergeCell ref="Z1117:AB1117"/>
    <mergeCell ref="AC1117:AE1117"/>
    <mergeCell ref="AF1117:AI1117"/>
    <mergeCell ref="AJ1117:AM1117"/>
    <mergeCell ref="AN1117:AQ1117"/>
    <mergeCell ref="AS1117:AW1117"/>
    <mergeCell ref="B1118:Q1118"/>
    <mergeCell ref="R1118:T1118"/>
    <mergeCell ref="U1118:V1118"/>
    <mergeCell ref="W1118:Y1118"/>
    <mergeCell ref="Z1118:AB1118"/>
    <mergeCell ref="AC1118:AE1118"/>
    <mergeCell ref="AF1118:AI1118"/>
    <mergeCell ref="AJ1118:AM1118"/>
    <mergeCell ref="AN1118:AQ1118"/>
    <mergeCell ref="AS1118:AW1118"/>
    <mergeCell ref="B1115:Q1115"/>
    <mergeCell ref="R1115:T1115"/>
    <mergeCell ref="U1115:V1115"/>
    <mergeCell ref="W1115:Y1115"/>
    <mergeCell ref="Z1115:AB1115"/>
    <mergeCell ref="AC1115:AE1115"/>
    <mergeCell ref="AF1115:AI1115"/>
    <mergeCell ref="AJ1115:AM1115"/>
    <mergeCell ref="AN1115:AQ1115"/>
    <mergeCell ref="AS1115:AW1115"/>
    <mergeCell ref="B1116:Q1116"/>
    <mergeCell ref="R1116:T1116"/>
    <mergeCell ref="U1116:V1116"/>
    <mergeCell ref="W1116:Y1116"/>
    <mergeCell ref="Z1116:AB1116"/>
    <mergeCell ref="AC1116:AE1116"/>
    <mergeCell ref="AF1116:AI1116"/>
    <mergeCell ref="AJ1116:AM1116"/>
    <mergeCell ref="AN1116:AQ1116"/>
    <mergeCell ref="AS1116:AW1116"/>
    <mergeCell ref="B1113:Q1113"/>
    <mergeCell ref="R1113:T1113"/>
    <mergeCell ref="U1113:V1113"/>
    <mergeCell ref="W1113:Y1113"/>
    <mergeCell ref="Z1113:AB1113"/>
    <mergeCell ref="AC1113:AE1113"/>
    <mergeCell ref="AF1113:AI1113"/>
    <mergeCell ref="AJ1113:AM1113"/>
    <mergeCell ref="AN1113:AQ1113"/>
    <mergeCell ref="AS1113:AW1113"/>
    <mergeCell ref="B1114:Q1114"/>
    <mergeCell ref="R1114:T1114"/>
    <mergeCell ref="U1114:V1114"/>
    <mergeCell ref="W1114:Y1114"/>
    <mergeCell ref="Z1114:AB1114"/>
    <mergeCell ref="AC1114:AE1114"/>
    <mergeCell ref="AF1114:AI1114"/>
    <mergeCell ref="AJ1114:AM1114"/>
    <mergeCell ref="AN1114:AQ1114"/>
    <mergeCell ref="AS1114:AW1114"/>
    <mergeCell ref="B1111:Q1111"/>
    <mergeCell ref="R1111:T1111"/>
    <mergeCell ref="U1111:V1111"/>
    <mergeCell ref="W1111:Y1111"/>
    <mergeCell ref="Z1111:AB1111"/>
    <mergeCell ref="AC1111:AE1111"/>
    <mergeCell ref="AF1111:AI1111"/>
    <mergeCell ref="AJ1111:AM1111"/>
    <mergeCell ref="AN1111:AQ1111"/>
    <mergeCell ref="AS1111:AW1111"/>
    <mergeCell ref="B1112:Q1112"/>
    <mergeCell ref="R1112:T1112"/>
    <mergeCell ref="U1112:V1112"/>
    <mergeCell ref="W1112:Y1112"/>
    <mergeCell ref="Z1112:AB1112"/>
    <mergeCell ref="AC1112:AE1112"/>
    <mergeCell ref="AF1112:AI1112"/>
    <mergeCell ref="AJ1112:AM1112"/>
    <mergeCell ref="AN1112:AQ1112"/>
    <mergeCell ref="AS1112:AW1112"/>
    <mergeCell ref="B1109:Q1109"/>
    <mergeCell ref="R1109:T1109"/>
    <mergeCell ref="U1109:V1109"/>
    <mergeCell ref="W1109:Y1109"/>
    <mergeCell ref="Z1109:AB1109"/>
    <mergeCell ref="AC1109:AE1109"/>
    <mergeCell ref="AF1109:AI1109"/>
    <mergeCell ref="AJ1109:AM1109"/>
    <mergeCell ref="AN1109:AQ1109"/>
    <mergeCell ref="AS1109:AW1109"/>
    <mergeCell ref="B1110:Q1110"/>
    <mergeCell ref="R1110:T1110"/>
    <mergeCell ref="U1110:V1110"/>
    <mergeCell ref="W1110:Y1110"/>
    <mergeCell ref="Z1110:AB1110"/>
    <mergeCell ref="AC1110:AE1110"/>
    <mergeCell ref="AF1110:AI1110"/>
    <mergeCell ref="AJ1110:AM1110"/>
    <mergeCell ref="AN1110:AQ1110"/>
    <mergeCell ref="AS1110:AW1110"/>
    <mergeCell ref="B1107:Q1107"/>
    <mergeCell ref="R1107:T1107"/>
    <mergeCell ref="U1107:V1107"/>
    <mergeCell ref="W1107:Y1107"/>
    <mergeCell ref="Z1107:AB1107"/>
    <mergeCell ref="AC1107:AE1107"/>
    <mergeCell ref="AF1107:AI1107"/>
    <mergeCell ref="AJ1107:AM1107"/>
    <mergeCell ref="AN1107:AQ1107"/>
    <mergeCell ref="AS1107:AW1107"/>
    <mergeCell ref="B1108:Q1108"/>
    <mergeCell ref="R1108:T1108"/>
    <mergeCell ref="U1108:V1108"/>
    <mergeCell ref="W1108:Y1108"/>
    <mergeCell ref="Z1108:AB1108"/>
    <mergeCell ref="AC1108:AE1108"/>
    <mergeCell ref="AF1108:AI1108"/>
    <mergeCell ref="AJ1108:AM1108"/>
    <mergeCell ref="AN1108:AQ1108"/>
    <mergeCell ref="AS1108:AW1108"/>
    <mergeCell ref="B1105:Q1105"/>
    <mergeCell ref="R1105:T1105"/>
    <mergeCell ref="U1105:V1105"/>
    <mergeCell ref="W1105:Y1105"/>
    <mergeCell ref="Z1105:AB1105"/>
    <mergeCell ref="AC1105:AE1105"/>
    <mergeCell ref="AF1105:AI1105"/>
    <mergeCell ref="AJ1105:AM1105"/>
    <mergeCell ref="AN1105:AQ1105"/>
    <mergeCell ref="AS1105:AW1105"/>
    <mergeCell ref="B1106:Q1106"/>
    <mergeCell ref="R1106:T1106"/>
    <mergeCell ref="U1106:V1106"/>
    <mergeCell ref="W1106:Y1106"/>
    <mergeCell ref="Z1106:AB1106"/>
    <mergeCell ref="AC1106:AE1106"/>
    <mergeCell ref="AF1106:AI1106"/>
    <mergeCell ref="AJ1106:AM1106"/>
    <mergeCell ref="AN1106:AQ1106"/>
    <mergeCell ref="AS1106:AW1106"/>
    <mergeCell ref="B1103:Q1103"/>
    <mergeCell ref="R1103:T1103"/>
    <mergeCell ref="U1103:V1103"/>
    <mergeCell ref="W1103:Y1103"/>
    <mergeCell ref="Z1103:AB1103"/>
    <mergeCell ref="AC1103:AE1103"/>
    <mergeCell ref="AF1103:AI1103"/>
    <mergeCell ref="AJ1103:AM1103"/>
    <mergeCell ref="AN1103:AQ1103"/>
    <mergeCell ref="AS1103:AW1103"/>
    <mergeCell ref="B1104:Q1104"/>
    <mergeCell ref="R1104:T1104"/>
    <mergeCell ref="U1104:V1104"/>
    <mergeCell ref="W1104:Y1104"/>
    <mergeCell ref="Z1104:AB1104"/>
    <mergeCell ref="AC1104:AE1104"/>
    <mergeCell ref="AF1104:AI1104"/>
    <mergeCell ref="AJ1104:AM1104"/>
    <mergeCell ref="AN1104:AQ1104"/>
    <mergeCell ref="AS1104:AW1104"/>
    <mergeCell ref="B1101:Q1101"/>
    <mergeCell ref="R1101:T1101"/>
    <mergeCell ref="U1101:V1101"/>
    <mergeCell ref="W1101:Y1101"/>
    <mergeCell ref="Z1101:AB1101"/>
    <mergeCell ref="AC1101:AE1101"/>
    <mergeCell ref="AF1101:AI1101"/>
    <mergeCell ref="AJ1101:AM1101"/>
    <mergeCell ref="AN1101:AQ1101"/>
    <mergeCell ref="AS1101:AW1101"/>
    <mergeCell ref="B1102:Q1102"/>
    <mergeCell ref="R1102:T1102"/>
    <mergeCell ref="U1102:V1102"/>
    <mergeCell ref="W1102:Y1102"/>
    <mergeCell ref="Z1102:AB1102"/>
    <mergeCell ref="AC1102:AE1102"/>
    <mergeCell ref="AF1102:AI1102"/>
    <mergeCell ref="AJ1102:AM1102"/>
    <mergeCell ref="AN1102:AQ1102"/>
    <mergeCell ref="AS1102:AW1102"/>
    <mergeCell ref="B1099:Q1099"/>
    <mergeCell ref="R1099:T1099"/>
    <mergeCell ref="U1099:V1099"/>
    <mergeCell ref="W1099:Y1099"/>
    <mergeCell ref="Z1099:AB1099"/>
    <mergeCell ref="AC1099:AE1099"/>
    <mergeCell ref="AF1099:AI1099"/>
    <mergeCell ref="AJ1099:AM1099"/>
    <mergeCell ref="AN1099:AQ1099"/>
    <mergeCell ref="AS1099:AW1099"/>
    <mergeCell ref="B1100:Q1100"/>
    <mergeCell ref="R1100:T1100"/>
    <mergeCell ref="U1100:V1100"/>
    <mergeCell ref="W1100:Y1100"/>
    <mergeCell ref="Z1100:AB1100"/>
    <mergeCell ref="AC1100:AE1100"/>
    <mergeCell ref="AF1100:AI1100"/>
    <mergeCell ref="AJ1100:AM1100"/>
    <mergeCell ref="AN1100:AQ1100"/>
    <mergeCell ref="AS1100:AW1100"/>
    <mergeCell ref="B1097:Q1097"/>
    <mergeCell ref="R1097:T1097"/>
    <mergeCell ref="U1097:V1097"/>
    <mergeCell ref="W1097:Y1097"/>
    <mergeCell ref="Z1097:AB1097"/>
    <mergeCell ref="AC1097:AE1097"/>
    <mergeCell ref="AF1097:AI1097"/>
    <mergeCell ref="AJ1097:AM1097"/>
    <mergeCell ref="AN1097:AQ1097"/>
    <mergeCell ref="AS1097:AW1097"/>
    <mergeCell ref="B1098:Q1098"/>
    <mergeCell ref="R1098:T1098"/>
    <mergeCell ref="U1098:V1098"/>
    <mergeCell ref="W1098:Y1098"/>
    <mergeCell ref="Z1098:AB1098"/>
    <mergeCell ref="AC1098:AE1098"/>
    <mergeCell ref="AF1098:AI1098"/>
    <mergeCell ref="AJ1098:AM1098"/>
    <mergeCell ref="AN1098:AQ1098"/>
    <mergeCell ref="AS1098:AW1098"/>
    <mergeCell ref="B1095:Q1095"/>
    <mergeCell ref="R1095:T1095"/>
    <mergeCell ref="U1095:V1095"/>
    <mergeCell ref="W1095:Y1095"/>
    <mergeCell ref="Z1095:AB1095"/>
    <mergeCell ref="AC1095:AE1095"/>
    <mergeCell ref="AF1095:AI1095"/>
    <mergeCell ref="AJ1095:AM1095"/>
    <mergeCell ref="AN1095:AQ1095"/>
    <mergeCell ref="AS1095:AW1095"/>
    <mergeCell ref="B1096:Q1096"/>
    <mergeCell ref="R1096:T1096"/>
    <mergeCell ref="U1096:V1096"/>
    <mergeCell ref="W1096:Y1096"/>
    <mergeCell ref="Z1096:AB1096"/>
    <mergeCell ref="AC1096:AE1096"/>
    <mergeCell ref="AF1096:AI1096"/>
    <mergeCell ref="AJ1096:AM1096"/>
    <mergeCell ref="AN1096:AQ1096"/>
    <mergeCell ref="AS1096:AW1096"/>
    <mergeCell ref="B1093:Q1093"/>
    <mergeCell ref="R1093:T1093"/>
    <mergeCell ref="U1093:V1093"/>
    <mergeCell ref="W1093:Y1093"/>
    <mergeCell ref="Z1093:AB1093"/>
    <mergeCell ref="AC1093:AE1093"/>
    <mergeCell ref="AF1093:AI1093"/>
    <mergeCell ref="AJ1093:AM1093"/>
    <mergeCell ref="AN1093:AQ1093"/>
    <mergeCell ref="AS1093:AW1093"/>
    <mergeCell ref="B1094:Q1094"/>
    <mergeCell ref="R1094:T1094"/>
    <mergeCell ref="U1094:V1094"/>
    <mergeCell ref="W1094:Y1094"/>
    <mergeCell ref="Z1094:AB1094"/>
    <mergeCell ref="AC1094:AE1094"/>
    <mergeCell ref="AF1094:AI1094"/>
    <mergeCell ref="AJ1094:AM1094"/>
    <mergeCell ref="AN1094:AQ1094"/>
    <mergeCell ref="AS1094:AW1094"/>
    <mergeCell ref="B1091:Q1091"/>
    <mergeCell ref="R1091:T1091"/>
    <mergeCell ref="U1091:V1091"/>
    <mergeCell ref="W1091:Y1091"/>
    <mergeCell ref="Z1091:AB1091"/>
    <mergeCell ref="AC1091:AE1091"/>
    <mergeCell ref="AF1091:AI1091"/>
    <mergeCell ref="AJ1091:AM1091"/>
    <mergeCell ref="AN1091:AQ1091"/>
    <mergeCell ref="AS1091:AW1091"/>
    <mergeCell ref="B1092:Q1092"/>
    <mergeCell ref="R1092:T1092"/>
    <mergeCell ref="U1092:V1092"/>
    <mergeCell ref="W1092:Y1092"/>
    <mergeCell ref="Z1092:AB1092"/>
    <mergeCell ref="AC1092:AE1092"/>
    <mergeCell ref="AF1092:AI1092"/>
    <mergeCell ref="AJ1092:AM1092"/>
    <mergeCell ref="AN1092:AQ1092"/>
    <mergeCell ref="AS1092:AW1092"/>
    <mergeCell ref="B1085:Q1085"/>
    <mergeCell ref="R1085:T1085"/>
    <mergeCell ref="U1085:V1085"/>
    <mergeCell ref="W1085:Y1085"/>
    <mergeCell ref="Z1085:AB1085"/>
    <mergeCell ref="AC1085:AE1085"/>
    <mergeCell ref="AF1085:AI1085"/>
    <mergeCell ref="AJ1085:AM1085"/>
    <mergeCell ref="AN1085:AQ1085"/>
    <mergeCell ref="AS1085:AW1085"/>
    <mergeCell ref="AF1087:AI1087"/>
    <mergeCell ref="AJ1087:AM1087"/>
    <mergeCell ref="AN1087:AQ1087"/>
    <mergeCell ref="AS1087:AW1087"/>
    <mergeCell ref="B1090:Q1090"/>
    <mergeCell ref="R1090:T1090"/>
    <mergeCell ref="U1090:V1090"/>
    <mergeCell ref="W1090:Y1090"/>
    <mergeCell ref="Z1090:AB1090"/>
    <mergeCell ref="AC1090:AE1090"/>
    <mergeCell ref="AF1090:AI1090"/>
    <mergeCell ref="AJ1090:AM1090"/>
    <mergeCell ref="AN1090:AQ1090"/>
    <mergeCell ref="AS1090:AW1090"/>
    <mergeCell ref="B1083:Q1083"/>
    <mergeCell ref="R1083:T1083"/>
    <mergeCell ref="U1083:V1083"/>
    <mergeCell ref="W1083:Y1083"/>
    <mergeCell ref="Z1083:AB1083"/>
    <mergeCell ref="AC1083:AE1083"/>
    <mergeCell ref="AF1083:AI1083"/>
    <mergeCell ref="AJ1083:AM1083"/>
    <mergeCell ref="AN1083:AQ1083"/>
    <mergeCell ref="AS1083:AW1083"/>
    <mergeCell ref="B1084:Q1084"/>
    <mergeCell ref="R1084:T1084"/>
    <mergeCell ref="U1084:V1084"/>
    <mergeCell ref="W1084:Y1084"/>
    <mergeCell ref="Z1084:AB1084"/>
    <mergeCell ref="AC1084:AE1084"/>
    <mergeCell ref="AF1084:AI1084"/>
    <mergeCell ref="AJ1084:AM1084"/>
    <mergeCell ref="AN1084:AQ1084"/>
    <mergeCell ref="AS1084:AW1084"/>
    <mergeCell ref="B1081:Q1081"/>
    <mergeCell ref="R1081:T1081"/>
    <mergeCell ref="U1081:V1081"/>
    <mergeCell ref="W1081:Y1081"/>
    <mergeCell ref="Z1081:AB1081"/>
    <mergeCell ref="AC1081:AE1081"/>
    <mergeCell ref="AF1081:AI1081"/>
    <mergeCell ref="AJ1081:AM1081"/>
    <mergeCell ref="AN1081:AQ1081"/>
    <mergeCell ref="AS1081:AW1081"/>
    <mergeCell ref="B1082:Q1082"/>
    <mergeCell ref="R1082:T1082"/>
    <mergeCell ref="U1082:V1082"/>
    <mergeCell ref="W1082:Y1082"/>
    <mergeCell ref="Z1082:AB1082"/>
    <mergeCell ref="AC1082:AE1082"/>
    <mergeCell ref="AF1082:AI1082"/>
    <mergeCell ref="AJ1082:AM1082"/>
    <mergeCell ref="AN1082:AQ1082"/>
    <mergeCell ref="AS1082:AW1082"/>
    <mergeCell ref="B1079:Q1079"/>
    <mergeCell ref="R1079:T1079"/>
    <mergeCell ref="U1079:V1079"/>
    <mergeCell ref="W1079:Y1079"/>
    <mergeCell ref="Z1079:AB1079"/>
    <mergeCell ref="AC1079:AE1079"/>
    <mergeCell ref="AF1079:AI1079"/>
    <mergeCell ref="AJ1079:AM1079"/>
    <mergeCell ref="AN1079:AQ1079"/>
    <mergeCell ref="AS1079:AW1079"/>
    <mergeCell ref="B1080:Q1080"/>
    <mergeCell ref="R1080:T1080"/>
    <mergeCell ref="U1080:V1080"/>
    <mergeCell ref="W1080:Y1080"/>
    <mergeCell ref="Z1080:AB1080"/>
    <mergeCell ref="AC1080:AE1080"/>
    <mergeCell ref="AF1080:AI1080"/>
    <mergeCell ref="AJ1080:AM1080"/>
    <mergeCell ref="AN1080:AQ1080"/>
    <mergeCell ref="AS1080:AW1080"/>
    <mergeCell ref="B1077:Q1077"/>
    <mergeCell ref="R1077:T1077"/>
    <mergeCell ref="U1077:V1077"/>
    <mergeCell ref="W1077:Y1077"/>
    <mergeCell ref="Z1077:AB1077"/>
    <mergeCell ref="AC1077:AE1077"/>
    <mergeCell ref="AF1077:AI1077"/>
    <mergeCell ref="AJ1077:AM1077"/>
    <mergeCell ref="AN1077:AQ1077"/>
    <mergeCell ref="AS1077:AW1077"/>
    <mergeCell ref="B1078:Q1078"/>
    <mergeCell ref="R1078:T1078"/>
    <mergeCell ref="U1078:V1078"/>
    <mergeCell ref="W1078:Y1078"/>
    <mergeCell ref="Z1078:AB1078"/>
    <mergeCell ref="AC1078:AE1078"/>
    <mergeCell ref="AF1078:AI1078"/>
    <mergeCell ref="AJ1078:AM1078"/>
    <mergeCell ref="AN1078:AQ1078"/>
    <mergeCell ref="AS1078:AW1078"/>
    <mergeCell ref="B1075:Q1075"/>
    <mergeCell ref="R1075:T1075"/>
    <mergeCell ref="U1075:V1075"/>
    <mergeCell ref="W1075:Y1075"/>
    <mergeCell ref="Z1075:AB1075"/>
    <mergeCell ref="AC1075:AE1075"/>
    <mergeCell ref="AF1075:AI1075"/>
    <mergeCell ref="AJ1075:AM1075"/>
    <mergeCell ref="AN1075:AQ1075"/>
    <mergeCell ref="AS1075:AW1075"/>
    <mergeCell ref="B1076:Q1076"/>
    <mergeCell ref="R1076:T1076"/>
    <mergeCell ref="U1076:V1076"/>
    <mergeCell ref="W1076:Y1076"/>
    <mergeCell ref="Z1076:AB1076"/>
    <mergeCell ref="AC1076:AE1076"/>
    <mergeCell ref="AF1076:AI1076"/>
    <mergeCell ref="AJ1076:AM1076"/>
    <mergeCell ref="AN1076:AQ1076"/>
    <mergeCell ref="AS1076:AW1076"/>
    <mergeCell ref="B1073:Q1073"/>
    <mergeCell ref="R1073:T1073"/>
    <mergeCell ref="U1073:V1073"/>
    <mergeCell ref="W1073:Y1073"/>
    <mergeCell ref="Z1073:AB1073"/>
    <mergeCell ref="AC1073:AE1073"/>
    <mergeCell ref="AF1073:AI1073"/>
    <mergeCell ref="AJ1073:AM1073"/>
    <mergeCell ref="AN1073:AQ1073"/>
    <mergeCell ref="AS1073:AW1073"/>
    <mergeCell ref="B1074:Q1074"/>
    <mergeCell ref="R1074:T1074"/>
    <mergeCell ref="U1074:V1074"/>
    <mergeCell ref="W1074:Y1074"/>
    <mergeCell ref="Z1074:AB1074"/>
    <mergeCell ref="AC1074:AE1074"/>
    <mergeCell ref="AF1074:AI1074"/>
    <mergeCell ref="AJ1074:AM1074"/>
    <mergeCell ref="AN1074:AQ1074"/>
    <mergeCell ref="AS1074:AW1074"/>
    <mergeCell ref="B1071:Q1071"/>
    <mergeCell ref="R1071:T1071"/>
    <mergeCell ref="U1071:V1071"/>
    <mergeCell ref="W1071:Y1071"/>
    <mergeCell ref="Z1071:AB1071"/>
    <mergeCell ref="AC1071:AE1071"/>
    <mergeCell ref="AF1071:AI1071"/>
    <mergeCell ref="AJ1071:AM1071"/>
    <mergeCell ref="AN1071:AQ1071"/>
    <mergeCell ref="AS1071:AW1071"/>
    <mergeCell ref="B1072:Q1072"/>
    <mergeCell ref="R1072:T1072"/>
    <mergeCell ref="U1072:V1072"/>
    <mergeCell ref="W1072:Y1072"/>
    <mergeCell ref="Z1072:AB1072"/>
    <mergeCell ref="AC1072:AE1072"/>
    <mergeCell ref="AF1072:AI1072"/>
    <mergeCell ref="AJ1072:AM1072"/>
    <mergeCell ref="AN1072:AQ1072"/>
    <mergeCell ref="AS1072:AW1072"/>
    <mergeCell ref="B1069:Q1069"/>
    <mergeCell ref="R1069:T1069"/>
    <mergeCell ref="U1069:V1069"/>
    <mergeCell ref="W1069:Y1069"/>
    <mergeCell ref="Z1069:AB1069"/>
    <mergeCell ref="AC1069:AE1069"/>
    <mergeCell ref="AF1069:AI1069"/>
    <mergeCell ref="AJ1069:AM1069"/>
    <mergeCell ref="AN1069:AQ1069"/>
    <mergeCell ref="AS1069:AW1069"/>
    <mergeCell ref="B1070:Q1070"/>
    <mergeCell ref="R1070:T1070"/>
    <mergeCell ref="U1070:V1070"/>
    <mergeCell ref="W1070:Y1070"/>
    <mergeCell ref="Z1070:AB1070"/>
    <mergeCell ref="AC1070:AE1070"/>
    <mergeCell ref="AF1070:AI1070"/>
    <mergeCell ref="AJ1070:AM1070"/>
    <mergeCell ref="AN1070:AQ1070"/>
    <mergeCell ref="AS1070:AW1070"/>
    <mergeCell ref="B1067:Q1067"/>
    <mergeCell ref="R1067:T1067"/>
    <mergeCell ref="U1067:V1067"/>
    <mergeCell ref="W1067:Y1067"/>
    <mergeCell ref="Z1067:AB1067"/>
    <mergeCell ref="AC1067:AE1067"/>
    <mergeCell ref="AF1067:AI1067"/>
    <mergeCell ref="AJ1067:AM1067"/>
    <mergeCell ref="AN1067:AQ1067"/>
    <mergeCell ref="AS1067:AW1067"/>
    <mergeCell ref="B1068:Q1068"/>
    <mergeCell ref="R1068:T1068"/>
    <mergeCell ref="U1068:V1068"/>
    <mergeCell ref="W1068:Y1068"/>
    <mergeCell ref="Z1068:AB1068"/>
    <mergeCell ref="AC1068:AE1068"/>
    <mergeCell ref="AF1068:AI1068"/>
    <mergeCell ref="AJ1068:AM1068"/>
    <mergeCell ref="AN1068:AQ1068"/>
    <mergeCell ref="AS1068:AW1068"/>
    <mergeCell ref="B1065:Q1065"/>
    <mergeCell ref="R1065:T1065"/>
    <mergeCell ref="U1065:V1065"/>
    <mergeCell ref="W1065:Y1065"/>
    <mergeCell ref="Z1065:AB1065"/>
    <mergeCell ref="AC1065:AE1065"/>
    <mergeCell ref="AF1065:AI1065"/>
    <mergeCell ref="AJ1065:AM1065"/>
    <mergeCell ref="AN1065:AQ1065"/>
    <mergeCell ref="AS1065:AW1065"/>
    <mergeCell ref="B1066:Q1066"/>
    <mergeCell ref="R1066:T1066"/>
    <mergeCell ref="U1066:V1066"/>
    <mergeCell ref="W1066:Y1066"/>
    <mergeCell ref="Z1066:AB1066"/>
    <mergeCell ref="AC1066:AE1066"/>
    <mergeCell ref="AF1066:AI1066"/>
    <mergeCell ref="AJ1066:AM1066"/>
    <mergeCell ref="AN1066:AQ1066"/>
    <mergeCell ref="AS1066:AW1066"/>
    <mergeCell ref="B1063:Q1063"/>
    <mergeCell ref="R1063:T1063"/>
    <mergeCell ref="U1063:V1063"/>
    <mergeCell ref="W1063:Y1063"/>
    <mergeCell ref="Z1063:AB1063"/>
    <mergeCell ref="AC1063:AE1063"/>
    <mergeCell ref="AF1063:AI1063"/>
    <mergeCell ref="AJ1063:AM1063"/>
    <mergeCell ref="AN1063:AQ1063"/>
    <mergeCell ref="AS1063:AW1063"/>
    <mergeCell ref="B1064:Q1064"/>
    <mergeCell ref="R1064:T1064"/>
    <mergeCell ref="U1064:V1064"/>
    <mergeCell ref="W1064:Y1064"/>
    <mergeCell ref="Z1064:AB1064"/>
    <mergeCell ref="AC1064:AE1064"/>
    <mergeCell ref="AF1064:AI1064"/>
    <mergeCell ref="AJ1064:AM1064"/>
    <mergeCell ref="AN1064:AQ1064"/>
    <mergeCell ref="AS1064:AW1064"/>
    <mergeCell ref="B1061:Q1061"/>
    <mergeCell ref="R1061:T1061"/>
    <mergeCell ref="U1061:V1061"/>
    <mergeCell ref="W1061:Y1061"/>
    <mergeCell ref="Z1061:AB1061"/>
    <mergeCell ref="AC1061:AE1061"/>
    <mergeCell ref="AF1061:AI1061"/>
    <mergeCell ref="AJ1061:AM1061"/>
    <mergeCell ref="AN1061:AQ1061"/>
    <mergeCell ref="AS1061:AW1061"/>
    <mergeCell ref="B1062:Q1062"/>
    <mergeCell ref="R1062:T1062"/>
    <mergeCell ref="U1062:V1062"/>
    <mergeCell ref="W1062:Y1062"/>
    <mergeCell ref="Z1062:AB1062"/>
    <mergeCell ref="AC1062:AE1062"/>
    <mergeCell ref="AF1062:AI1062"/>
    <mergeCell ref="AJ1062:AM1062"/>
    <mergeCell ref="AN1062:AQ1062"/>
    <mergeCell ref="AS1062:AW1062"/>
    <mergeCell ref="B1059:Q1059"/>
    <mergeCell ref="R1059:T1059"/>
    <mergeCell ref="U1059:V1059"/>
    <mergeCell ref="W1059:Y1059"/>
    <mergeCell ref="Z1059:AB1059"/>
    <mergeCell ref="AC1059:AE1059"/>
    <mergeCell ref="AF1059:AI1059"/>
    <mergeCell ref="AJ1059:AM1059"/>
    <mergeCell ref="AN1059:AQ1059"/>
    <mergeCell ref="AS1059:AW1059"/>
    <mergeCell ref="B1060:Q1060"/>
    <mergeCell ref="R1060:T1060"/>
    <mergeCell ref="U1060:V1060"/>
    <mergeCell ref="W1060:Y1060"/>
    <mergeCell ref="Z1060:AB1060"/>
    <mergeCell ref="AC1060:AE1060"/>
    <mergeCell ref="AF1060:AI1060"/>
    <mergeCell ref="AJ1060:AM1060"/>
    <mergeCell ref="AN1060:AQ1060"/>
    <mergeCell ref="AS1060:AW1060"/>
    <mergeCell ref="B1057:Q1057"/>
    <mergeCell ref="R1057:T1057"/>
    <mergeCell ref="U1057:V1057"/>
    <mergeCell ref="W1057:Y1057"/>
    <mergeCell ref="Z1057:AB1057"/>
    <mergeCell ref="AC1057:AE1057"/>
    <mergeCell ref="AF1057:AI1057"/>
    <mergeCell ref="AJ1057:AM1057"/>
    <mergeCell ref="AN1057:AQ1057"/>
    <mergeCell ref="AS1057:AW1057"/>
    <mergeCell ref="B1058:Q1058"/>
    <mergeCell ref="R1058:T1058"/>
    <mergeCell ref="U1058:V1058"/>
    <mergeCell ref="W1058:Y1058"/>
    <mergeCell ref="Z1058:AB1058"/>
    <mergeCell ref="AC1058:AE1058"/>
    <mergeCell ref="AF1058:AI1058"/>
    <mergeCell ref="AJ1058:AM1058"/>
    <mergeCell ref="AN1058:AQ1058"/>
    <mergeCell ref="AS1058:AW1058"/>
    <mergeCell ref="B1055:Q1055"/>
    <mergeCell ref="R1055:T1055"/>
    <mergeCell ref="U1055:V1055"/>
    <mergeCell ref="W1055:Y1055"/>
    <mergeCell ref="Z1055:AB1055"/>
    <mergeCell ref="AC1055:AE1055"/>
    <mergeCell ref="AF1055:AI1055"/>
    <mergeCell ref="AJ1055:AM1055"/>
    <mergeCell ref="AN1055:AQ1055"/>
    <mergeCell ref="AS1055:AW1055"/>
    <mergeCell ref="B1056:Q1056"/>
    <mergeCell ref="R1056:T1056"/>
    <mergeCell ref="U1056:V1056"/>
    <mergeCell ref="W1056:Y1056"/>
    <mergeCell ref="Z1056:AB1056"/>
    <mergeCell ref="AC1056:AE1056"/>
    <mergeCell ref="AF1056:AI1056"/>
    <mergeCell ref="AJ1056:AM1056"/>
    <mergeCell ref="AN1056:AQ1056"/>
    <mergeCell ref="AS1056:AW1056"/>
    <mergeCell ref="B1053:Q1053"/>
    <mergeCell ref="R1053:T1053"/>
    <mergeCell ref="U1053:V1053"/>
    <mergeCell ref="W1053:Y1053"/>
    <mergeCell ref="Z1053:AB1053"/>
    <mergeCell ref="AC1053:AE1053"/>
    <mergeCell ref="AF1053:AI1053"/>
    <mergeCell ref="AJ1053:AM1053"/>
    <mergeCell ref="AN1053:AQ1053"/>
    <mergeCell ref="AS1053:AW1053"/>
    <mergeCell ref="B1054:Q1054"/>
    <mergeCell ref="R1054:T1054"/>
    <mergeCell ref="U1054:V1054"/>
    <mergeCell ref="W1054:Y1054"/>
    <mergeCell ref="Z1054:AB1054"/>
    <mergeCell ref="AC1054:AE1054"/>
    <mergeCell ref="AF1054:AI1054"/>
    <mergeCell ref="AJ1054:AM1054"/>
    <mergeCell ref="AN1054:AQ1054"/>
    <mergeCell ref="AS1054:AW1054"/>
    <mergeCell ref="B1051:Q1051"/>
    <mergeCell ref="R1051:T1051"/>
    <mergeCell ref="U1051:V1051"/>
    <mergeCell ref="W1051:Y1051"/>
    <mergeCell ref="Z1051:AB1051"/>
    <mergeCell ref="AC1051:AE1051"/>
    <mergeCell ref="AF1051:AI1051"/>
    <mergeCell ref="AJ1051:AM1051"/>
    <mergeCell ref="AN1051:AQ1051"/>
    <mergeCell ref="AS1051:AW1051"/>
    <mergeCell ref="B1052:Q1052"/>
    <mergeCell ref="R1052:T1052"/>
    <mergeCell ref="U1052:V1052"/>
    <mergeCell ref="W1052:Y1052"/>
    <mergeCell ref="Z1052:AB1052"/>
    <mergeCell ref="AC1052:AE1052"/>
    <mergeCell ref="AF1052:AI1052"/>
    <mergeCell ref="AJ1052:AM1052"/>
    <mergeCell ref="AN1052:AQ1052"/>
    <mergeCell ref="AS1052:AW1052"/>
    <mergeCell ref="B1049:Q1049"/>
    <mergeCell ref="R1049:T1049"/>
    <mergeCell ref="U1049:V1049"/>
    <mergeCell ref="W1049:Y1049"/>
    <mergeCell ref="Z1049:AB1049"/>
    <mergeCell ref="AC1049:AE1049"/>
    <mergeCell ref="AF1049:AI1049"/>
    <mergeCell ref="AJ1049:AM1049"/>
    <mergeCell ref="AN1049:AQ1049"/>
    <mergeCell ref="AS1049:AW1049"/>
    <mergeCell ref="B1050:Q1050"/>
    <mergeCell ref="R1050:T1050"/>
    <mergeCell ref="U1050:V1050"/>
    <mergeCell ref="W1050:Y1050"/>
    <mergeCell ref="Z1050:AB1050"/>
    <mergeCell ref="AC1050:AE1050"/>
    <mergeCell ref="AF1050:AI1050"/>
    <mergeCell ref="AJ1050:AM1050"/>
    <mergeCell ref="AN1050:AQ1050"/>
    <mergeCell ref="AS1050:AW1050"/>
    <mergeCell ref="B1047:Q1047"/>
    <mergeCell ref="R1047:T1047"/>
    <mergeCell ref="U1047:V1047"/>
    <mergeCell ref="W1047:Y1047"/>
    <mergeCell ref="Z1047:AB1047"/>
    <mergeCell ref="AC1047:AE1047"/>
    <mergeCell ref="AF1047:AI1047"/>
    <mergeCell ref="AJ1047:AM1047"/>
    <mergeCell ref="AN1047:AQ1047"/>
    <mergeCell ref="AS1047:AW1047"/>
    <mergeCell ref="B1048:Q1048"/>
    <mergeCell ref="R1048:T1048"/>
    <mergeCell ref="U1048:V1048"/>
    <mergeCell ref="W1048:Y1048"/>
    <mergeCell ref="Z1048:AB1048"/>
    <mergeCell ref="AC1048:AE1048"/>
    <mergeCell ref="AF1048:AI1048"/>
    <mergeCell ref="AJ1048:AM1048"/>
    <mergeCell ref="AN1048:AQ1048"/>
    <mergeCell ref="AS1048:AW1048"/>
    <mergeCell ref="AF1042:AI1042"/>
    <mergeCell ref="AJ1042:AM1042"/>
    <mergeCell ref="AN1042:AQ1042"/>
    <mergeCell ref="AS1042:AW1042"/>
    <mergeCell ref="B1045:Q1045"/>
    <mergeCell ref="R1045:T1045"/>
    <mergeCell ref="U1045:V1045"/>
    <mergeCell ref="W1045:Y1045"/>
    <mergeCell ref="Z1045:AB1045"/>
    <mergeCell ref="AC1045:AE1045"/>
    <mergeCell ref="AF1045:AI1045"/>
    <mergeCell ref="AJ1045:AM1045"/>
    <mergeCell ref="AN1045:AQ1045"/>
    <mergeCell ref="AS1045:AW1045"/>
    <mergeCell ref="B1046:Q1046"/>
    <mergeCell ref="R1046:T1046"/>
    <mergeCell ref="U1046:V1046"/>
    <mergeCell ref="W1046:Y1046"/>
    <mergeCell ref="Z1046:AB1046"/>
    <mergeCell ref="AC1046:AE1046"/>
    <mergeCell ref="AF1046:AI1046"/>
    <mergeCell ref="AJ1046:AM1046"/>
    <mergeCell ref="AN1046:AQ1046"/>
    <mergeCell ref="AS1046:AW1046"/>
    <mergeCell ref="B1039:Q1039"/>
    <mergeCell ref="R1039:T1039"/>
    <mergeCell ref="U1039:V1039"/>
    <mergeCell ref="W1039:Y1039"/>
    <mergeCell ref="Z1039:AB1039"/>
    <mergeCell ref="AC1039:AE1039"/>
    <mergeCell ref="AF1039:AI1039"/>
    <mergeCell ref="AJ1039:AM1039"/>
    <mergeCell ref="AN1039:AQ1039"/>
    <mergeCell ref="AS1039:AW1039"/>
    <mergeCell ref="B1040:Q1040"/>
    <mergeCell ref="R1040:T1040"/>
    <mergeCell ref="U1040:V1040"/>
    <mergeCell ref="W1040:Y1040"/>
    <mergeCell ref="Z1040:AB1040"/>
    <mergeCell ref="AC1040:AE1040"/>
    <mergeCell ref="AF1040:AI1040"/>
    <mergeCell ref="AJ1040:AM1040"/>
    <mergeCell ref="AN1040:AQ1040"/>
    <mergeCell ref="AS1040:AW1040"/>
    <mergeCell ref="B1037:Q1037"/>
    <mergeCell ref="R1037:T1037"/>
    <mergeCell ref="U1037:V1037"/>
    <mergeCell ref="W1037:Y1037"/>
    <mergeCell ref="Z1037:AB1037"/>
    <mergeCell ref="AC1037:AE1037"/>
    <mergeCell ref="AF1037:AI1037"/>
    <mergeCell ref="AJ1037:AM1037"/>
    <mergeCell ref="AN1037:AQ1037"/>
    <mergeCell ref="AS1037:AW1037"/>
    <mergeCell ref="B1038:Q1038"/>
    <mergeCell ref="R1038:T1038"/>
    <mergeCell ref="U1038:V1038"/>
    <mergeCell ref="W1038:Y1038"/>
    <mergeCell ref="Z1038:AB1038"/>
    <mergeCell ref="AC1038:AE1038"/>
    <mergeCell ref="AF1038:AI1038"/>
    <mergeCell ref="AJ1038:AM1038"/>
    <mergeCell ref="AN1038:AQ1038"/>
    <mergeCell ref="AS1038:AW1038"/>
    <mergeCell ref="B1035:Q1035"/>
    <mergeCell ref="R1035:T1035"/>
    <mergeCell ref="U1035:V1035"/>
    <mergeCell ref="W1035:Y1035"/>
    <mergeCell ref="Z1035:AB1035"/>
    <mergeCell ref="AC1035:AE1035"/>
    <mergeCell ref="AF1035:AI1035"/>
    <mergeCell ref="AJ1035:AM1035"/>
    <mergeCell ref="AN1035:AQ1035"/>
    <mergeCell ref="AS1035:AW1035"/>
    <mergeCell ref="B1036:Q1036"/>
    <mergeCell ref="R1036:T1036"/>
    <mergeCell ref="U1036:V1036"/>
    <mergeCell ref="W1036:Y1036"/>
    <mergeCell ref="Z1036:AB1036"/>
    <mergeCell ref="AC1036:AE1036"/>
    <mergeCell ref="AF1036:AI1036"/>
    <mergeCell ref="AJ1036:AM1036"/>
    <mergeCell ref="AN1036:AQ1036"/>
    <mergeCell ref="AS1036:AW1036"/>
    <mergeCell ref="B1033:Q1033"/>
    <mergeCell ref="R1033:T1033"/>
    <mergeCell ref="U1033:V1033"/>
    <mergeCell ref="W1033:Y1033"/>
    <mergeCell ref="Z1033:AB1033"/>
    <mergeCell ref="AC1033:AE1033"/>
    <mergeCell ref="AF1033:AI1033"/>
    <mergeCell ref="AJ1033:AM1033"/>
    <mergeCell ref="AN1033:AQ1033"/>
    <mergeCell ref="AS1033:AW1033"/>
    <mergeCell ref="B1034:Q1034"/>
    <mergeCell ref="R1034:T1034"/>
    <mergeCell ref="U1034:V1034"/>
    <mergeCell ref="W1034:Y1034"/>
    <mergeCell ref="Z1034:AB1034"/>
    <mergeCell ref="AC1034:AE1034"/>
    <mergeCell ref="AF1034:AI1034"/>
    <mergeCell ref="AJ1034:AM1034"/>
    <mergeCell ref="AN1034:AQ1034"/>
    <mergeCell ref="AS1034:AW1034"/>
    <mergeCell ref="B1031:Q1031"/>
    <mergeCell ref="R1031:T1031"/>
    <mergeCell ref="U1031:V1031"/>
    <mergeCell ref="W1031:Y1031"/>
    <mergeCell ref="Z1031:AB1031"/>
    <mergeCell ref="AC1031:AE1031"/>
    <mergeCell ref="AF1031:AI1031"/>
    <mergeCell ref="AJ1031:AM1031"/>
    <mergeCell ref="AN1031:AQ1031"/>
    <mergeCell ref="AS1031:AW1031"/>
    <mergeCell ref="B1032:Q1032"/>
    <mergeCell ref="R1032:T1032"/>
    <mergeCell ref="U1032:V1032"/>
    <mergeCell ref="W1032:Y1032"/>
    <mergeCell ref="Z1032:AB1032"/>
    <mergeCell ref="AC1032:AE1032"/>
    <mergeCell ref="AF1032:AI1032"/>
    <mergeCell ref="AJ1032:AM1032"/>
    <mergeCell ref="AN1032:AQ1032"/>
    <mergeCell ref="AS1032:AW1032"/>
    <mergeCell ref="B1029:Q1029"/>
    <mergeCell ref="R1029:T1029"/>
    <mergeCell ref="U1029:V1029"/>
    <mergeCell ref="W1029:Y1029"/>
    <mergeCell ref="Z1029:AB1029"/>
    <mergeCell ref="AC1029:AE1029"/>
    <mergeCell ref="AF1029:AI1029"/>
    <mergeCell ref="AJ1029:AM1029"/>
    <mergeCell ref="AN1029:AQ1029"/>
    <mergeCell ref="AS1029:AW1029"/>
    <mergeCell ref="B1030:Q1030"/>
    <mergeCell ref="R1030:T1030"/>
    <mergeCell ref="U1030:V1030"/>
    <mergeCell ref="W1030:Y1030"/>
    <mergeCell ref="Z1030:AB1030"/>
    <mergeCell ref="AC1030:AE1030"/>
    <mergeCell ref="AF1030:AI1030"/>
    <mergeCell ref="AJ1030:AM1030"/>
    <mergeCell ref="AN1030:AQ1030"/>
    <mergeCell ref="AS1030:AW1030"/>
    <mergeCell ref="B1027:Q1027"/>
    <mergeCell ref="R1027:T1027"/>
    <mergeCell ref="U1027:V1027"/>
    <mergeCell ref="W1027:Y1027"/>
    <mergeCell ref="Z1027:AB1027"/>
    <mergeCell ref="AC1027:AE1027"/>
    <mergeCell ref="AF1027:AI1027"/>
    <mergeCell ref="AJ1027:AM1027"/>
    <mergeCell ref="AN1027:AQ1027"/>
    <mergeCell ref="AS1027:AW1027"/>
    <mergeCell ref="B1028:Q1028"/>
    <mergeCell ref="R1028:T1028"/>
    <mergeCell ref="U1028:V1028"/>
    <mergeCell ref="W1028:Y1028"/>
    <mergeCell ref="Z1028:AB1028"/>
    <mergeCell ref="AC1028:AE1028"/>
    <mergeCell ref="AF1028:AI1028"/>
    <mergeCell ref="AJ1028:AM1028"/>
    <mergeCell ref="AN1028:AQ1028"/>
    <mergeCell ref="AS1028:AW1028"/>
    <mergeCell ref="B1025:Q1025"/>
    <mergeCell ref="R1025:T1025"/>
    <mergeCell ref="U1025:V1025"/>
    <mergeCell ref="W1025:Y1025"/>
    <mergeCell ref="Z1025:AB1025"/>
    <mergeCell ref="AC1025:AE1025"/>
    <mergeCell ref="AF1025:AI1025"/>
    <mergeCell ref="AJ1025:AM1025"/>
    <mergeCell ref="AN1025:AQ1025"/>
    <mergeCell ref="AS1025:AW1025"/>
    <mergeCell ref="B1026:Q1026"/>
    <mergeCell ref="R1026:T1026"/>
    <mergeCell ref="U1026:V1026"/>
    <mergeCell ref="W1026:Y1026"/>
    <mergeCell ref="Z1026:AB1026"/>
    <mergeCell ref="AC1026:AE1026"/>
    <mergeCell ref="AF1026:AI1026"/>
    <mergeCell ref="AJ1026:AM1026"/>
    <mergeCell ref="AN1026:AQ1026"/>
    <mergeCell ref="AS1026:AW1026"/>
    <mergeCell ref="B1023:Q1023"/>
    <mergeCell ref="R1023:T1023"/>
    <mergeCell ref="U1023:V1023"/>
    <mergeCell ref="W1023:Y1023"/>
    <mergeCell ref="Z1023:AB1023"/>
    <mergeCell ref="AC1023:AE1023"/>
    <mergeCell ref="AF1023:AI1023"/>
    <mergeCell ref="AJ1023:AM1023"/>
    <mergeCell ref="AN1023:AQ1023"/>
    <mergeCell ref="AS1023:AW1023"/>
    <mergeCell ref="B1024:Q1024"/>
    <mergeCell ref="R1024:T1024"/>
    <mergeCell ref="U1024:V1024"/>
    <mergeCell ref="W1024:Y1024"/>
    <mergeCell ref="Z1024:AB1024"/>
    <mergeCell ref="AC1024:AE1024"/>
    <mergeCell ref="AF1024:AI1024"/>
    <mergeCell ref="AJ1024:AM1024"/>
    <mergeCell ref="AN1024:AQ1024"/>
    <mergeCell ref="AS1024:AW1024"/>
    <mergeCell ref="B1021:Q1021"/>
    <mergeCell ref="R1021:T1021"/>
    <mergeCell ref="U1021:V1021"/>
    <mergeCell ref="W1021:Y1021"/>
    <mergeCell ref="Z1021:AB1021"/>
    <mergeCell ref="AC1021:AE1021"/>
    <mergeCell ref="AF1021:AI1021"/>
    <mergeCell ref="AJ1021:AM1021"/>
    <mergeCell ref="AN1021:AQ1021"/>
    <mergeCell ref="AS1021:AW1021"/>
    <mergeCell ref="B1022:Q1022"/>
    <mergeCell ref="R1022:T1022"/>
    <mergeCell ref="U1022:V1022"/>
    <mergeCell ref="W1022:Y1022"/>
    <mergeCell ref="Z1022:AB1022"/>
    <mergeCell ref="AC1022:AE1022"/>
    <mergeCell ref="AF1022:AI1022"/>
    <mergeCell ref="AJ1022:AM1022"/>
    <mergeCell ref="AN1022:AQ1022"/>
    <mergeCell ref="AS1022:AW1022"/>
    <mergeCell ref="B1019:Q1019"/>
    <mergeCell ref="R1019:T1019"/>
    <mergeCell ref="U1019:V1019"/>
    <mergeCell ref="W1019:Y1019"/>
    <mergeCell ref="Z1019:AB1019"/>
    <mergeCell ref="AC1019:AE1019"/>
    <mergeCell ref="AF1019:AI1019"/>
    <mergeCell ref="AJ1019:AM1019"/>
    <mergeCell ref="AN1019:AQ1019"/>
    <mergeCell ref="AS1019:AW1019"/>
    <mergeCell ref="B1020:Q1020"/>
    <mergeCell ref="R1020:T1020"/>
    <mergeCell ref="U1020:V1020"/>
    <mergeCell ref="W1020:Y1020"/>
    <mergeCell ref="Z1020:AB1020"/>
    <mergeCell ref="AC1020:AE1020"/>
    <mergeCell ref="AF1020:AI1020"/>
    <mergeCell ref="AJ1020:AM1020"/>
    <mergeCell ref="AN1020:AQ1020"/>
    <mergeCell ref="AS1020:AW1020"/>
    <mergeCell ref="B1017:Q1017"/>
    <mergeCell ref="R1017:T1017"/>
    <mergeCell ref="U1017:V1017"/>
    <mergeCell ref="W1017:Y1017"/>
    <mergeCell ref="Z1017:AB1017"/>
    <mergeCell ref="AC1017:AE1017"/>
    <mergeCell ref="AF1017:AI1017"/>
    <mergeCell ref="AJ1017:AM1017"/>
    <mergeCell ref="AN1017:AQ1017"/>
    <mergeCell ref="AS1017:AW1017"/>
    <mergeCell ref="B1018:Q1018"/>
    <mergeCell ref="R1018:T1018"/>
    <mergeCell ref="U1018:V1018"/>
    <mergeCell ref="W1018:Y1018"/>
    <mergeCell ref="Z1018:AB1018"/>
    <mergeCell ref="AC1018:AE1018"/>
    <mergeCell ref="AF1018:AI1018"/>
    <mergeCell ref="AJ1018:AM1018"/>
    <mergeCell ref="AN1018:AQ1018"/>
    <mergeCell ref="AS1018:AW1018"/>
    <mergeCell ref="B1015:Q1015"/>
    <mergeCell ref="R1015:T1015"/>
    <mergeCell ref="U1015:V1015"/>
    <mergeCell ref="W1015:Y1015"/>
    <mergeCell ref="Z1015:AB1015"/>
    <mergeCell ref="AC1015:AE1015"/>
    <mergeCell ref="AF1015:AI1015"/>
    <mergeCell ref="AJ1015:AM1015"/>
    <mergeCell ref="AN1015:AQ1015"/>
    <mergeCell ref="AS1015:AW1015"/>
    <mergeCell ref="B1016:Q1016"/>
    <mergeCell ref="R1016:T1016"/>
    <mergeCell ref="U1016:V1016"/>
    <mergeCell ref="W1016:Y1016"/>
    <mergeCell ref="Z1016:AB1016"/>
    <mergeCell ref="AC1016:AE1016"/>
    <mergeCell ref="AF1016:AI1016"/>
    <mergeCell ref="AJ1016:AM1016"/>
    <mergeCell ref="AN1016:AQ1016"/>
    <mergeCell ref="AS1016:AW1016"/>
    <mergeCell ref="B1013:Q1013"/>
    <mergeCell ref="R1013:T1013"/>
    <mergeCell ref="U1013:V1013"/>
    <mergeCell ref="W1013:Y1013"/>
    <mergeCell ref="Z1013:AB1013"/>
    <mergeCell ref="AC1013:AE1013"/>
    <mergeCell ref="AF1013:AI1013"/>
    <mergeCell ref="AJ1013:AM1013"/>
    <mergeCell ref="AN1013:AQ1013"/>
    <mergeCell ref="AS1013:AW1013"/>
    <mergeCell ref="B1014:Q1014"/>
    <mergeCell ref="R1014:T1014"/>
    <mergeCell ref="U1014:V1014"/>
    <mergeCell ref="W1014:Y1014"/>
    <mergeCell ref="Z1014:AB1014"/>
    <mergeCell ref="AC1014:AE1014"/>
    <mergeCell ref="AF1014:AI1014"/>
    <mergeCell ref="AJ1014:AM1014"/>
    <mergeCell ref="AN1014:AQ1014"/>
    <mergeCell ref="AS1014:AW1014"/>
    <mergeCell ref="B1011:Q1011"/>
    <mergeCell ref="R1011:T1011"/>
    <mergeCell ref="U1011:V1011"/>
    <mergeCell ref="W1011:Y1011"/>
    <mergeCell ref="Z1011:AB1011"/>
    <mergeCell ref="AC1011:AE1011"/>
    <mergeCell ref="AF1011:AI1011"/>
    <mergeCell ref="AJ1011:AM1011"/>
    <mergeCell ref="AN1011:AQ1011"/>
    <mergeCell ref="AS1011:AW1011"/>
    <mergeCell ref="B1012:Q1012"/>
    <mergeCell ref="R1012:T1012"/>
    <mergeCell ref="U1012:V1012"/>
    <mergeCell ref="W1012:Y1012"/>
    <mergeCell ref="Z1012:AB1012"/>
    <mergeCell ref="AC1012:AE1012"/>
    <mergeCell ref="AF1012:AI1012"/>
    <mergeCell ref="AJ1012:AM1012"/>
    <mergeCell ref="AN1012:AQ1012"/>
    <mergeCell ref="AS1012:AW1012"/>
    <mergeCell ref="B1009:Q1009"/>
    <mergeCell ref="R1009:T1009"/>
    <mergeCell ref="U1009:V1009"/>
    <mergeCell ref="W1009:Y1009"/>
    <mergeCell ref="Z1009:AB1009"/>
    <mergeCell ref="AC1009:AE1009"/>
    <mergeCell ref="AF1009:AI1009"/>
    <mergeCell ref="AJ1009:AM1009"/>
    <mergeCell ref="AN1009:AQ1009"/>
    <mergeCell ref="AS1009:AW1009"/>
    <mergeCell ref="B1010:Q1010"/>
    <mergeCell ref="R1010:T1010"/>
    <mergeCell ref="U1010:V1010"/>
    <mergeCell ref="W1010:Y1010"/>
    <mergeCell ref="Z1010:AB1010"/>
    <mergeCell ref="AC1010:AE1010"/>
    <mergeCell ref="AF1010:AI1010"/>
    <mergeCell ref="AJ1010:AM1010"/>
    <mergeCell ref="AN1010:AQ1010"/>
    <mergeCell ref="AS1010:AW1010"/>
    <mergeCell ref="B1007:Q1007"/>
    <mergeCell ref="R1007:T1007"/>
    <mergeCell ref="U1007:V1007"/>
    <mergeCell ref="W1007:Y1007"/>
    <mergeCell ref="Z1007:AB1007"/>
    <mergeCell ref="AC1007:AE1007"/>
    <mergeCell ref="AF1007:AI1007"/>
    <mergeCell ref="AJ1007:AM1007"/>
    <mergeCell ref="AN1007:AQ1007"/>
    <mergeCell ref="AS1007:AW1007"/>
    <mergeCell ref="B1008:Q1008"/>
    <mergeCell ref="R1008:T1008"/>
    <mergeCell ref="U1008:V1008"/>
    <mergeCell ref="W1008:Y1008"/>
    <mergeCell ref="Z1008:AB1008"/>
    <mergeCell ref="AC1008:AE1008"/>
    <mergeCell ref="AF1008:AI1008"/>
    <mergeCell ref="AJ1008:AM1008"/>
    <mergeCell ref="AN1008:AQ1008"/>
    <mergeCell ref="AS1008:AW1008"/>
    <mergeCell ref="B1005:Q1005"/>
    <mergeCell ref="R1005:T1005"/>
    <mergeCell ref="U1005:V1005"/>
    <mergeCell ref="W1005:Y1005"/>
    <mergeCell ref="Z1005:AB1005"/>
    <mergeCell ref="AC1005:AE1005"/>
    <mergeCell ref="AF1005:AI1005"/>
    <mergeCell ref="AJ1005:AM1005"/>
    <mergeCell ref="AN1005:AQ1005"/>
    <mergeCell ref="AS1005:AW1005"/>
    <mergeCell ref="B1006:Q1006"/>
    <mergeCell ref="R1006:T1006"/>
    <mergeCell ref="U1006:V1006"/>
    <mergeCell ref="W1006:Y1006"/>
    <mergeCell ref="Z1006:AB1006"/>
    <mergeCell ref="AC1006:AE1006"/>
    <mergeCell ref="AF1006:AI1006"/>
    <mergeCell ref="AJ1006:AM1006"/>
    <mergeCell ref="AN1006:AQ1006"/>
    <mergeCell ref="AS1006:AW1006"/>
    <mergeCell ref="B1003:Q1003"/>
    <mergeCell ref="R1003:T1003"/>
    <mergeCell ref="U1003:V1003"/>
    <mergeCell ref="W1003:Y1003"/>
    <mergeCell ref="Z1003:AB1003"/>
    <mergeCell ref="AC1003:AE1003"/>
    <mergeCell ref="AF1003:AI1003"/>
    <mergeCell ref="AJ1003:AM1003"/>
    <mergeCell ref="AN1003:AQ1003"/>
    <mergeCell ref="AS1003:AW1003"/>
    <mergeCell ref="B1004:Q1004"/>
    <mergeCell ref="R1004:T1004"/>
    <mergeCell ref="U1004:V1004"/>
    <mergeCell ref="W1004:Y1004"/>
    <mergeCell ref="Z1004:AB1004"/>
    <mergeCell ref="AC1004:AE1004"/>
    <mergeCell ref="AF1004:AI1004"/>
    <mergeCell ref="AJ1004:AM1004"/>
    <mergeCell ref="AN1004:AQ1004"/>
    <mergeCell ref="AS1004:AW1004"/>
    <mergeCell ref="B1001:Q1001"/>
    <mergeCell ref="R1001:T1001"/>
    <mergeCell ref="U1001:V1001"/>
    <mergeCell ref="W1001:Y1001"/>
    <mergeCell ref="Z1001:AB1001"/>
    <mergeCell ref="AC1001:AE1001"/>
    <mergeCell ref="AF1001:AI1001"/>
    <mergeCell ref="AJ1001:AM1001"/>
    <mergeCell ref="AN1001:AQ1001"/>
    <mergeCell ref="AS1001:AW1001"/>
    <mergeCell ref="B1002:Q1002"/>
    <mergeCell ref="R1002:T1002"/>
    <mergeCell ref="U1002:V1002"/>
    <mergeCell ref="W1002:Y1002"/>
    <mergeCell ref="Z1002:AB1002"/>
    <mergeCell ref="AC1002:AE1002"/>
    <mergeCell ref="AF1002:AI1002"/>
    <mergeCell ref="AJ1002:AM1002"/>
    <mergeCell ref="AN1002:AQ1002"/>
    <mergeCell ref="AS1002:AW1002"/>
    <mergeCell ref="B995:Q995"/>
    <mergeCell ref="R995:T995"/>
    <mergeCell ref="U995:V995"/>
    <mergeCell ref="W995:Y995"/>
    <mergeCell ref="Z995:AB995"/>
    <mergeCell ref="AC995:AE995"/>
    <mergeCell ref="AF995:AI995"/>
    <mergeCell ref="AJ995:AM995"/>
    <mergeCell ref="AN995:AQ995"/>
    <mergeCell ref="AS995:AW995"/>
    <mergeCell ref="AF997:AI997"/>
    <mergeCell ref="AJ997:AM997"/>
    <mergeCell ref="AN997:AQ997"/>
    <mergeCell ref="AS997:AW997"/>
    <mergeCell ref="B1000:Q1000"/>
    <mergeCell ref="R1000:T1000"/>
    <mergeCell ref="U1000:V1000"/>
    <mergeCell ref="W1000:Y1000"/>
    <mergeCell ref="Z1000:AB1000"/>
    <mergeCell ref="AC1000:AE1000"/>
    <mergeCell ref="AF1000:AI1000"/>
    <mergeCell ref="AJ1000:AM1000"/>
    <mergeCell ref="AN1000:AQ1000"/>
    <mergeCell ref="AS1000:AW1000"/>
    <mergeCell ref="B993:Q993"/>
    <mergeCell ref="R993:T993"/>
    <mergeCell ref="U993:V993"/>
    <mergeCell ref="W993:Y993"/>
    <mergeCell ref="Z993:AB993"/>
    <mergeCell ref="AC993:AE993"/>
    <mergeCell ref="AF993:AI993"/>
    <mergeCell ref="AJ993:AM993"/>
    <mergeCell ref="AN993:AQ993"/>
    <mergeCell ref="AS993:AW993"/>
    <mergeCell ref="B994:Q994"/>
    <mergeCell ref="R994:T994"/>
    <mergeCell ref="U994:V994"/>
    <mergeCell ref="W994:Y994"/>
    <mergeCell ref="Z994:AB994"/>
    <mergeCell ref="AC994:AE994"/>
    <mergeCell ref="AF994:AI994"/>
    <mergeCell ref="AJ994:AM994"/>
    <mergeCell ref="AN994:AQ994"/>
    <mergeCell ref="AS994:AW994"/>
    <mergeCell ref="B991:Q991"/>
    <mergeCell ref="R991:T991"/>
    <mergeCell ref="U991:V991"/>
    <mergeCell ref="W991:Y991"/>
    <mergeCell ref="Z991:AB991"/>
    <mergeCell ref="AC991:AE991"/>
    <mergeCell ref="AF991:AI991"/>
    <mergeCell ref="AJ991:AM991"/>
    <mergeCell ref="AN991:AQ991"/>
    <mergeCell ref="AS991:AW991"/>
    <mergeCell ref="B992:Q992"/>
    <mergeCell ref="R992:T992"/>
    <mergeCell ref="U992:V992"/>
    <mergeCell ref="W992:Y992"/>
    <mergeCell ref="Z992:AB992"/>
    <mergeCell ref="AC992:AE992"/>
    <mergeCell ref="AF992:AI992"/>
    <mergeCell ref="AJ992:AM992"/>
    <mergeCell ref="AN992:AQ992"/>
    <mergeCell ref="AS992:AW992"/>
    <mergeCell ref="B989:Q989"/>
    <mergeCell ref="R989:T989"/>
    <mergeCell ref="U989:V989"/>
    <mergeCell ref="W989:Y989"/>
    <mergeCell ref="Z989:AB989"/>
    <mergeCell ref="AC989:AE989"/>
    <mergeCell ref="AF989:AI989"/>
    <mergeCell ref="AJ989:AM989"/>
    <mergeCell ref="AN989:AQ989"/>
    <mergeCell ref="AS989:AW989"/>
    <mergeCell ref="B990:Q990"/>
    <mergeCell ref="R990:T990"/>
    <mergeCell ref="U990:V990"/>
    <mergeCell ref="W990:Y990"/>
    <mergeCell ref="Z990:AB990"/>
    <mergeCell ref="AC990:AE990"/>
    <mergeCell ref="AF990:AI990"/>
    <mergeCell ref="AJ990:AM990"/>
    <mergeCell ref="AN990:AQ990"/>
    <mergeCell ref="AS990:AW990"/>
    <mergeCell ref="B987:Q987"/>
    <mergeCell ref="R987:T987"/>
    <mergeCell ref="U987:V987"/>
    <mergeCell ref="W987:Y987"/>
    <mergeCell ref="Z987:AB987"/>
    <mergeCell ref="AC987:AE987"/>
    <mergeCell ref="AF987:AI987"/>
    <mergeCell ref="AJ987:AM987"/>
    <mergeCell ref="AN987:AQ987"/>
    <mergeCell ref="AS987:AW987"/>
    <mergeCell ref="B988:Q988"/>
    <mergeCell ref="R988:T988"/>
    <mergeCell ref="U988:V988"/>
    <mergeCell ref="W988:Y988"/>
    <mergeCell ref="Z988:AB988"/>
    <mergeCell ref="AC988:AE988"/>
    <mergeCell ref="AF988:AI988"/>
    <mergeCell ref="AJ988:AM988"/>
    <mergeCell ref="AN988:AQ988"/>
    <mergeCell ref="AS988:AW988"/>
    <mergeCell ref="B985:Q985"/>
    <mergeCell ref="R985:T985"/>
    <mergeCell ref="U985:V985"/>
    <mergeCell ref="W985:Y985"/>
    <mergeCell ref="Z985:AB985"/>
    <mergeCell ref="AC985:AE985"/>
    <mergeCell ref="AF985:AI985"/>
    <mergeCell ref="AJ985:AM985"/>
    <mergeCell ref="AN985:AQ985"/>
    <mergeCell ref="AS985:AW985"/>
    <mergeCell ref="B986:Q986"/>
    <mergeCell ref="R986:T986"/>
    <mergeCell ref="U986:V986"/>
    <mergeCell ref="W986:Y986"/>
    <mergeCell ref="Z986:AB986"/>
    <mergeCell ref="AC986:AE986"/>
    <mergeCell ref="AF986:AI986"/>
    <mergeCell ref="AJ986:AM986"/>
    <mergeCell ref="AN986:AQ986"/>
    <mergeCell ref="AS986:AW986"/>
    <mergeCell ref="B983:Q983"/>
    <mergeCell ref="R983:T983"/>
    <mergeCell ref="U983:V983"/>
    <mergeCell ref="W983:Y983"/>
    <mergeCell ref="Z983:AB983"/>
    <mergeCell ref="AC983:AE983"/>
    <mergeCell ref="AF983:AI983"/>
    <mergeCell ref="AJ983:AM983"/>
    <mergeCell ref="AN983:AQ983"/>
    <mergeCell ref="AS983:AW983"/>
    <mergeCell ref="B984:Q984"/>
    <mergeCell ref="R984:T984"/>
    <mergeCell ref="U984:V984"/>
    <mergeCell ref="W984:Y984"/>
    <mergeCell ref="Z984:AB984"/>
    <mergeCell ref="AC984:AE984"/>
    <mergeCell ref="AF984:AI984"/>
    <mergeCell ref="AJ984:AM984"/>
    <mergeCell ref="AN984:AQ984"/>
    <mergeCell ref="AS984:AW984"/>
    <mergeCell ref="B981:Q981"/>
    <mergeCell ref="R981:T981"/>
    <mergeCell ref="U981:V981"/>
    <mergeCell ref="W981:Y981"/>
    <mergeCell ref="Z981:AB981"/>
    <mergeCell ref="AC981:AE981"/>
    <mergeCell ref="AF981:AI981"/>
    <mergeCell ref="AJ981:AM981"/>
    <mergeCell ref="AN981:AQ981"/>
    <mergeCell ref="AS981:AW981"/>
    <mergeCell ref="B982:Q982"/>
    <mergeCell ref="R982:T982"/>
    <mergeCell ref="U982:V982"/>
    <mergeCell ref="W982:Y982"/>
    <mergeCell ref="Z982:AB982"/>
    <mergeCell ref="AC982:AE982"/>
    <mergeCell ref="AF982:AI982"/>
    <mergeCell ref="AJ982:AM982"/>
    <mergeCell ref="AN982:AQ982"/>
    <mergeCell ref="AS982:AW982"/>
    <mergeCell ref="B979:Q979"/>
    <mergeCell ref="R979:T979"/>
    <mergeCell ref="U979:V979"/>
    <mergeCell ref="W979:Y979"/>
    <mergeCell ref="Z979:AB979"/>
    <mergeCell ref="AC979:AE979"/>
    <mergeCell ref="AF979:AI979"/>
    <mergeCell ref="AJ979:AM979"/>
    <mergeCell ref="AN979:AQ979"/>
    <mergeCell ref="AS979:AW979"/>
    <mergeCell ref="B980:Q980"/>
    <mergeCell ref="R980:T980"/>
    <mergeCell ref="U980:V980"/>
    <mergeCell ref="W980:Y980"/>
    <mergeCell ref="Z980:AB980"/>
    <mergeCell ref="AC980:AE980"/>
    <mergeCell ref="AF980:AI980"/>
    <mergeCell ref="AJ980:AM980"/>
    <mergeCell ref="AN980:AQ980"/>
    <mergeCell ref="AS980:AW980"/>
    <mergeCell ref="B977:Q977"/>
    <mergeCell ref="R977:T977"/>
    <mergeCell ref="U977:V977"/>
    <mergeCell ref="W977:Y977"/>
    <mergeCell ref="Z977:AB977"/>
    <mergeCell ref="AC977:AE977"/>
    <mergeCell ref="AF977:AI977"/>
    <mergeCell ref="AJ977:AM977"/>
    <mergeCell ref="AN977:AQ977"/>
    <mergeCell ref="AS977:AW977"/>
    <mergeCell ref="B978:Q978"/>
    <mergeCell ref="R978:T978"/>
    <mergeCell ref="U978:V978"/>
    <mergeCell ref="W978:Y978"/>
    <mergeCell ref="Z978:AB978"/>
    <mergeCell ref="AC978:AE978"/>
    <mergeCell ref="AF978:AI978"/>
    <mergeCell ref="AJ978:AM978"/>
    <mergeCell ref="AN978:AQ978"/>
    <mergeCell ref="AS978:AW978"/>
    <mergeCell ref="B975:Q975"/>
    <mergeCell ref="R975:T975"/>
    <mergeCell ref="U975:V975"/>
    <mergeCell ref="W975:Y975"/>
    <mergeCell ref="Z975:AB975"/>
    <mergeCell ref="AC975:AE975"/>
    <mergeCell ref="AF975:AI975"/>
    <mergeCell ref="AJ975:AM975"/>
    <mergeCell ref="AN975:AQ975"/>
    <mergeCell ref="AS975:AW975"/>
    <mergeCell ref="B976:Q976"/>
    <mergeCell ref="R976:T976"/>
    <mergeCell ref="U976:V976"/>
    <mergeCell ref="W976:Y976"/>
    <mergeCell ref="Z976:AB976"/>
    <mergeCell ref="AC976:AE976"/>
    <mergeCell ref="AF976:AI976"/>
    <mergeCell ref="AJ976:AM976"/>
    <mergeCell ref="AN976:AQ976"/>
    <mergeCell ref="AS976:AW976"/>
    <mergeCell ref="B973:Q973"/>
    <mergeCell ref="R973:T973"/>
    <mergeCell ref="U973:V973"/>
    <mergeCell ref="W973:Y973"/>
    <mergeCell ref="Z973:AB973"/>
    <mergeCell ref="AC973:AE973"/>
    <mergeCell ref="AF973:AI973"/>
    <mergeCell ref="AJ973:AM973"/>
    <mergeCell ref="AN973:AQ973"/>
    <mergeCell ref="AS973:AW973"/>
    <mergeCell ref="B974:Q974"/>
    <mergeCell ref="R974:T974"/>
    <mergeCell ref="U974:V974"/>
    <mergeCell ref="W974:Y974"/>
    <mergeCell ref="Z974:AB974"/>
    <mergeCell ref="AC974:AE974"/>
    <mergeCell ref="AF974:AI974"/>
    <mergeCell ref="AJ974:AM974"/>
    <mergeCell ref="AN974:AQ974"/>
    <mergeCell ref="AS974:AW974"/>
    <mergeCell ref="B971:Q971"/>
    <mergeCell ref="R971:T971"/>
    <mergeCell ref="U971:V971"/>
    <mergeCell ref="W971:Y971"/>
    <mergeCell ref="Z971:AB971"/>
    <mergeCell ref="AC971:AE971"/>
    <mergeCell ref="AF971:AI971"/>
    <mergeCell ref="AJ971:AM971"/>
    <mergeCell ref="AN971:AQ971"/>
    <mergeCell ref="AS971:AW971"/>
    <mergeCell ref="B972:Q972"/>
    <mergeCell ref="R972:T972"/>
    <mergeCell ref="U972:V972"/>
    <mergeCell ref="W972:Y972"/>
    <mergeCell ref="Z972:AB972"/>
    <mergeCell ref="AC972:AE972"/>
    <mergeCell ref="AF972:AI972"/>
    <mergeCell ref="AJ972:AM972"/>
    <mergeCell ref="AN972:AQ972"/>
    <mergeCell ref="AS972:AW972"/>
    <mergeCell ref="B969:Q969"/>
    <mergeCell ref="R969:T969"/>
    <mergeCell ref="U969:V969"/>
    <mergeCell ref="W969:Y969"/>
    <mergeCell ref="Z969:AB969"/>
    <mergeCell ref="AC969:AE969"/>
    <mergeCell ref="AF969:AI969"/>
    <mergeCell ref="AJ969:AM969"/>
    <mergeCell ref="AN969:AQ969"/>
    <mergeCell ref="AS969:AW969"/>
    <mergeCell ref="B970:Q970"/>
    <mergeCell ref="R970:T970"/>
    <mergeCell ref="U970:V970"/>
    <mergeCell ref="W970:Y970"/>
    <mergeCell ref="Z970:AB970"/>
    <mergeCell ref="AC970:AE970"/>
    <mergeCell ref="AF970:AI970"/>
    <mergeCell ref="AJ970:AM970"/>
    <mergeCell ref="AN970:AQ970"/>
    <mergeCell ref="AS970:AW970"/>
    <mergeCell ref="B967:Q967"/>
    <mergeCell ref="R967:T967"/>
    <mergeCell ref="U967:V967"/>
    <mergeCell ref="W967:Y967"/>
    <mergeCell ref="Z967:AB967"/>
    <mergeCell ref="AC967:AE967"/>
    <mergeCell ref="AF967:AI967"/>
    <mergeCell ref="AJ967:AM967"/>
    <mergeCell ref="AN967:AQ967"/>
    <mergeCell ref="AS967:AW967"/>
    <mergeCell ref="B968:Q968"/>
    <mergeCell ref="R968:T968"/>
    <mergeCell ref="U968:V968"/>
    <mergeCell ref="W968:Y968"/>
    <mergeCell ref="Z968:AB968"/>
    <mergeCell ref="AC968:AE968"/>
    <mergeCell ref="AF968:AI968"/>
    <mergeCell ref="AJ968:AM968"/>
    <mergeCell ref="AN968:AQ968"/>
    <mergeCell ref="AS968:AW968"/>
    <mergeCell ref="B965:Q965"/>
    <mergeCell ref="R965:T965"/>
    <mergeCell ref="U965:V965"/>
    <mergeCell ref="W965:Y965"/>
    <mergeCell ref="Z965:AB965"/>
    <mergeCell ref="AC965:AE965"/>
    <mergeCell ref="AF965:AI965"/>
    <mergeCell ref="AJ965:AM965"/>
    <mergeCell ref="AN965:AQ965"/>
    <mergeCell ref="AS965:AW965"/>
    <mergeCell ref="B966:Q966"/>
    <mergeCell ref="R966:T966"/>
    <mergeCell ref="U966:V966"/>
    <mergeCell ref="W966:Y966"/>
    <mergeCell ref="Z966:AB966"/>
    <mergeCell ref="AC966:AE966"/>
    <mergeCell ref="AF966:AI966"/>
    <mergeCell ref="AJ966:AM966"/>
    <mergeCell ref="AN966:AQ966"/>
    <mergeCell ref="AS966:AW966"/>
    <mergeCell ref="B963:Q963"/>
    <mergeCell ref="R963:T963"/>
    <mergeCell ref="U963:V963"/>
    <mergeCell ref="W963:Y963"/>
    <mergeCell ref="Z963:AB963"/>
    <mergeCell ref="AC963:AE963"/>
    <mergeCell ref="AF963:AI963"/>
    <mergeCell ref="AJ963:AM963"/>
    <mergeCell ref="AN963:AQ963"/>
    <mergeCell ref="AS963:AW963"/>
    <mergeCell ref="B964:Q964"/>
    <mergeCell ref="R964:T964"/>
    <mergeCell ref="U964:V964"/>
    <mergeCell ref="W964:Y964"/>
    <mergeCell ref="Z964:AB964"/>
    <mergeCell ref="AC964:AE964"/>
    <mergeCell ref="AF964:AI964"/>
    <mergeCell ref="AJ964:AM964"/>
    <mergeCell ref="AN964:AQ964"/>
    <mergeCell ref="AS964:AW964"/>
    <mergeCell ref="B961:Q961"/>
    <mergeCell ref="R961:T961"/>
    <mergeCell ref="U961:V961"/>
    <mergeCell ref="W961:Y961"/>
    <mergeCell ref="Z961:AB961"/>
    <mergeCell ref="AC961:AE961"/>
    <mergeCell ref="AF961:AI961"/>
    <mergeCell ref="AJ961:AM961"/>
    <mergeCell ref="AN961:AQ961"/>
    <mergeCell ref="AS961:AW961"/>
    <mergeCell ref="B962:Q962"/>
    <mergeCell ref="R962:T962"/>
    <mergeCell ref="U962:V962"/>
    <mergeCell ref="W962:Y962"/>
    <mergeCell ref="Z962:AB962"/>
    <mergeCell ref="AC962:AE962"/>
    <mergeCell ref="AF962:AI962"/>
    <mergeCell ref="AJ962:AM962"/>
    <mergeCell ref="AN962:AQ962"/>
    <mergeCell ref="AS962:AW962"/>
    <mergeCell ref="B959:Q959"/>
    <mergeCell ref="R959:T959"/>
    <mergeCell ref="U959:V959"/>
    <mergeCell ref="W959:Y959"/>
    <mergeCell ref="Z959:AB959"/>
    <mergeCell ref="AC959:AE959"/>
    <mergeCell ref="AF959:AI959"/>
    <mergeCell ref="AJ959:AM959"/>
    <mergeCell ref="AN959:AQ959"/>
    <mergeCell ref="AS959:AW959"/>
    <mergeCell ref="B960:Q960"/>
    <mergeCell ref="R960:T960"/>
    <mergeCell ref="U960:V960"/>
    <mergeCell ref="W960:Y960"/>
    <mergeCell ref="Z960:AB960"/>
    <mergeCell ref="AC960:AE960"/>
    <mergeCell ref="AF960:AI960"/>
    <mergeCell ref="AJ960:AM960"/>
    <mergeCell ref="AN960:AQ960"/>
    <mergeCell ref="AS960:AW960"/>
    <mergeCell ref="B957:Q957"/>
    <mergeCell ref="R957:T957"/>
    <mergeCell ref="U957:V957"/>
    <mergeCell ref="W957:Y957"/>
    <mergeCell ref="Z957:AB957"/>
    <mergeCell ref="AC957:AE957"/>
    <mergeCell ref="AF957:AI957"/>
    <mergeCell ref="AJ957:AM957"/>
    <mergeCell ref="AN957:AQ957"/>
    <mergeCell ref="AS957:AW957"/>
    <mergeCell ref="B958:Q958"/>
    <mergeCell ref="R958:T958"/>
    <mergeCell ref="U958:V958"/>
    <mergeCell ref="W958:Y958"/>
    <mergeCell ref="Z958:AB958"/>
    <mergeCell ref="AC958:AE958"/>
    <mergeCell ref="AF958:AI958"/>
    <mergeCell ref="AJ958:AM958"/>
    <mergeCell ref="AN958:AQ958"/>
    <mergeCell ref="AS958:AW958"/>
    <mergeCell ref="AF952:AI952"/>
    <mergeCell ref="AJ952:AM952"/>
    <mergeCell ref="AN952:AQ952"/>
    <mergeCell ref="AS952:AW952"/>
    <mergeCell ref="B955:Q955"/>
    <mergeCell ref="R955:T955"/>
    <mergeCell ref="U955:V955"/>
    <mergeCell ref="W955:Y955"/>
    <mergeCell ref="Z955:AB955"/>
    <mergeCell ref="AC955:AE955"/>
    <mergeCell ref="AF955:AI955"/>
    <mergeCell ref="AJ955:AM955"/>
    <mergeCell ref="AN955:AQ955"/>
    <mergeCell ref="AS955:AW955"/>
    <mergeCell ref="B956:Q956"/>
    <mergeCell ref="R956:T956"/>
    <mergeCell ref="U956:V956"/>
    <mergeCell ref="W956:Y956"/>
    <mergeCell ref="Z956:AB956"/>
    <mergeCell ref="AC956:AE956"/>
    <mergeCell ref="AF956:AI956"/>
    <mergeCell ref="AJ956:AM956"/>
    <mergeCell ref="AN956:AQ956"/>
    <mergeCell ref="AS956:AW956"/>
    <mergeCell ref="B949:Q949"/>
    <mergeCell ref="R949:T949"/>
    <mergeCell ref="U949:V949"/>
    <mergeCell ref="W949:Y949"/>
    <mergeCell ref="Z949:AB949"/>
    <mergeCell ref="AC949:AE949"/>
    <mergeCell ref="AF949:AI949"/>
    <mergeCell ref="AJ949:AM949"/>
    <mergeCell ref="AN949:AQ949"/>
    <mergeCell ref="AS949:AW949"/>
    <mergeCell ref="B950:Q950"/>
    <mergeCell ref="R950:T950"/>
    <mergeCell ref="U950:V950"/>
    <mergeCell ref="W950:Y950"/>
    <mergeCell ref="Z950:AB950"/>
    <mergeCell ref="AC950:AE950"/>
    <mergeCell ref="AF950:AI950"/>
    <mergeCell ref="AJ950:AM950"/>
    <mergeCell ref="AN950:AQ950"/>
    <mergeCell ref="AS950:AW950"/>
    <mergeCell ref="B947:Q947"/>
    <mergeCell ref="R947:T947"/>
    <mergeCell ref="U947:V947"/>
    <mergeCell ref="W947:Y947"/>
    <mergeCell ref="Z947:AB947"/>
    <mergeCell ref="AC947:AE947"/>
    <mergeCell ref="AF947:AI947"/>
    <mergeCell ref="AJ947:AM947"/>
    <mergeCell ref="AN947:AQ947"/>
    <mergeCell ref="AS947:AW947"/>
    <mergeCell ref="B948:Q948"/>
    <mergeCell ref="R948:T948"/>
    <mergeCell ref="U948:V948"/>
    <mergeCell ref="W948:Y948"/>
    <mergeCell ref="Z948:AB948"/>
    <mergeCell ref="AC948:AE948"/>
    <mergeCell ref="AF948:AI948"/>
    <mergeCell ref="AJ948:AM948"/>
    <mergeCell ref="AN948:AQ948"/>
    <mergeCell ref="AS948:AW948"/>
    <mergeCell ref="B945:Q945"/>
    <mergeCell ref="R945:T945"/>
    <mergeCell ref="U945:V945"/>
    <mergeCell ref="W945:Y945"/>
    <mergeCell ref="Z945:AB945"/>
    <mergeCell ref="AC945:AE945"/>
    <mergeCell ref="AF945:AI945"/>
    <mergeCell ref="AJ945:AM945"/>
    <mergeCell ref="AN945:AQ945"/>
    <mergeCell ref="AS945:AW945"/>
    <mergeCell ref="B946:Q946"/>
    <mergeCell ref="R946:T946"/>
    <mergeCell ref="U946:V946"/>
    <mergeCell ref="W946:Y946"/>
    <mergeCell ref="Z946:AB946"/>
    <mergeCell ref="AC946:AE946"/>
    <mergeCell ref="AF946:AI946"/>
    <mergeCell ref="AJ946:AM946"/>
    <mergeCell ref="AN946:AQ946"/>
    <mergeCell ref="AS946:AW946"/>
    <mergeCell ref="B943:Q943"/>
    <mergeCell ref="R943:T943"/>
    <mergeCell ref="U943:V943"/>
    <mergeCell ref="W943:Y943"/>
    <mergeCell ref="Z943:AB943"/>
    <mergeCell ref="AC943:AE943"/>
    <mergeCell ref="AF943:AI943"/>
    <mergeCell ref="AJ943:AM943"/>
    <mergeCell ref="AN943:AQ943"/>
    <mergeCell ref="AS943:AW943"/>
    <mergeCell ref="B944:Q944"/>
    <mergeCell ref="R944:T944"/>
    <mergeCell ref="U944:V944"/>
    <mergeCell ref="W944:Y944"/>
    <mergeCell ref="Z944:AB944"/>
    <mergeCell ref="AC944:AE944"/>
    <mergeCell ref="AF944:AI944"/>
    <mergeCell ref="AJ944:AM944"/>
    <mergeCell ref="AN944:AQ944"/>
    <mergeCell ref="AS944:AW944"/>
    <mergeCell ref="B941:Q941"/>
    <mergeCell ref="R941:T941"/>
    <mergeCell ref="U941:V941"/>
    <mergeCell ref="W941:Y941"/>
    <mergeCell ref="Z941:AB941"/>
    <mergeCell ref="AC941:AE941"/>
    <mergeCell ref="AF941:AI941"/>
    <mergeCell ref="AJ941:AM941"/>
    <mergeCell ref="AN941:AQ941"/>
    <mergeCell ref="AS941:AW941"/>
    <mergeCell ref="B942:Q942"/>
    <mergeCell ref="R942:T942"/>
    <mergeCell ref="U942:V942"/>
    <mergeCell ref="W942:Y942"/>
    <mergeCell ref="Z942:AB942"/>
    <mergeCell ref="AC942:AE942"/>
    <mergeCell ref="AF942:AI942"/>
    <mergeCell ref="AJ942:AM942"/>
    <mergeCell ref="AN942:AQ942"/>
    <mergeCell ref="AS942:AW942"/>
    <mergeCell ref="B939:Q939"/>
    <mergeCell ref="R939:T939"/>
    <mergeCell ref="U939:V939"/>
    <mergeCell ref="W939:Y939"/>
    <mergeCell ref="Z939:AB939"/>
    <mergeCell ref="AC939:AE939"/>
    <mergeCell ref="AF939:AI939"/>
    <mergeCell ref="AJ939:AM939"/>
    <mergeCell ref="AN939:AQ939"/>
    <mergeCell ref="AS939:AW939"/>
    <mergeCell ref="B940:Q940"/>
    <mergeCell ref="R940:T940"/>
    <mergeCell ref="U940:V940"/>
    <mergeCell ref="W940:Y940"/>
    <mergeCell ref="Z940:AB940"/>
    <mergeCell ref="AC940:AE940"/>
    <mergeCell ref="AF940:AI940"/>
    <mergeCell ref="AJ940:AM940"/>
    <mergeCell ref="AN940:AQ940"/>
    <mergeCell ref="AS940:AW940"/>
    <mergeCell ref="B937:Q937"/>
    <mergeCell ref="R937:T937"/>
    <mergeCell ref="U937:V937"/>
    <mergeCell ref="W937:Y937"/>
    <mergeCell ref="Z937:AB937"/>
    <mergeCell ref="AC937:AE937"/>
    <mergeCell ref="AF937:AI937"/>
    <mergeCell ref="AJ937:AM937"/>
    <mergeCell ref="AN937:AQ937"/>
    <mergeCell ref="AS937:AW937"/>
    <mergeCell ref="B938:Q938"/>
    <mergeCell ref="R938:T938"/>
    <mergeCell ref="U938:V938"/>
    <mergeCell ref="W938:Y938"/>
    <mergeCell ref="Z938:AB938"/>
    <mergeCell ref="AC938:AE938"/>
    <mergeCell ref="AF938:AI938"/>
    <mergeCell ref="AJ938:AM938"/>
    <mergeCell ref="AN938:AQ938"/>
    <mergeCell ref="AS938:AW938"/>
    <mergeCell ref="B935:Q935"/>
    <mergeCell ref="R935:T935"/>
    <mergeCell ref="U935:V935"/>
    <mergeCell ref="W935:Y935"/>
    <mergeCell ref="Z935:AB935"/>
    <mergeCell ref="AC935:AE935"/>
    <mergeCell ref="AF935:AI935"/>
    <mergeCell ref="AJ935:AM935"/>
    <mergeCell ref="AN935:AQ935"/>
    <mergeCell ref="AS935:AW935"/>
    <mergeCell ref="B936:Q936"/>
    <mergeCell ref="R936:T936"/>
    <mergeCell ref="U936:V936"/>
    <mergeCell ref="W936:Y936"/>
    <mergeCell ref="Z936:AB936"/>
    <mergeCell ref="AC936:AE936"/>
    <mergeCell ref="AF936:AI936"/>
    <mergeCell ref="AJ936:AM936"/>
    <mergeCell ref="AN936:AQ936"/>
    <mergeCell ref="AS936:AW936"/>
    <mergeCell ref="B933:Q933"/>
    <mergeCell ref="R933:T933"/>
    <mergeCell ref="U933:V933"/>
    <mergeCell ref="W933:Y933"/>
    <mergeCell ref="Z933:AB933"/>
    <mergeCell ref="AC933:AE933"/>
    <mergeCell ref="AF933:AI933"/>
    <mergeCell ref="AJ933:AM933"/>
    <mergeCell ref="AN933:AQ933"/>
    <mergeCell ref="AS933:AW933"/>
    <mergeCell ref="B934:Q934"/>
    <mergeCell ref="R934:T934"/>
    <mergeCell ref="U934:V934"/>
    <mergeCell ref="W934:Y934"/>
    <mergeCell ref="Z934:AB934"/>
    <mergeCell ref="AC934:AE934"/>
    <mergeCell ref="AF934:AI934"/>
    <mergeCell ref="AJ934:AM934"/>
    <mergeCell ref="AN934:AQ934"/>
    <mergeCell ref="AS934:AW934"/>
    <mergeCell ref="B931:Q931"/>
    <mergeCell ref="R931:T931"/>
    <mergeCell ref="U931:V931"/>
    <mergeCell ref="W931:Y931"/>
    <mergeCell ref="Z931:AB931"/>
    <mergeCell ref="AC931:AE931"/>
    <mergeCell ref="AF931:AI931"/>
    <mergeCell ref="AJ931:AM931"/>
    <mergeCell ref="AN931:AQ931"/>
    <mergeCell ref="AS931:AW931"/>
    <mergeCell ref="B932:Q932"/>
    <mergeCell ref="R932:T932"/>
    <mergeCell ref="U932:V932"/>
    <mergeCell ref="W932:Y932"/>
    <mergeCell ref="Z932:AB932"/>
    <mergeCell ref="AC932:AE932"/>
    <mergeCell ref="AF932:AI932"/>
    <mergeCell ref="AJ932:AM932"/>
    <mergeCell ref="AN932:AQ932"/>
    <mergeCell ref="AS932:AW932"/>
    <mergeCell ref="B929:Q929"/>
    <mergeCell ref="R929:T929"/>
    <mergeCell ref="U929:V929"/>
    <mergeCell ref="W929:Y929"/>
    <mergeCell ref="Z929:AB929"/>
    <mergeCell ref="AC929:AE929"/>
    <mergeCell ref="AF929:AI929"/>
    <mergeCell ref="AJ929:AM929"/>
    <mergeCell ref="AN929:AQ929"/>
    <mergeCell ref="AS929:AW929"/>
    <mergeCell ref="B930:Q930"/>
    <mergeCell ref="R930:T930"/>
    <mergeCell ref="U930:V930"/>
    <mergeCell ref="W930:Y930"/>
    <mergeCell ref="Z930:AB930"/>
    <mergeCell ref="AC930:AE930"/>
    <mergeCell ref="AF930:AI930"/>
    <mergeCell ref="AJ930:AM930"/>
    <mergeCell ref="AN930:AQ930"/>
    <mergeCell ref="AS930:AW930"/>
    <mergeCell ref="B927:Q927"/>
    <mergeCell ref="R927:T927"/>
    <mergeCell ref="U927:V927"/>
    <mergeCell ref="W927:Y927"/>
    <mergeCell ref="Z927:AB927"/>
    <mergeCell ref="AC927:AE927"/>
    <mergeCell ref="AF927:AI927"/>
    <mergeCell ref="AJ927:AM927"/>
    <mergeCell ref="AN927:AQ927"/>
    <mergeCell ref="AS927:AW927"/>
    <mergeCell ref="B928:Q928"/>
    <mergeCell ref="R928:T928"/>
    <mergeCell ref="U928:V928"/>
    <mergeCell ref="W928:Y928"/>
    <mergeCell ref="Z928:AB928"/>
    <mergeCell ref="AC928:AE928"/>
    <mergeCell ref="AF928:AI928"/>
    <mergeCell ref="AJ928:AM928"/>
    <mergeCell ref="AN928:AQ928"/>
    <mergeCell ref="AS928:AW928"/>
    <mergeCell ref="B925:Q925"/>
    <mergeCell ref="R925:T925"/>
    <mergeCell ref="U925:V925"/>
    <mergeCell ref="W925:Y925"/>
    <mergeCell ref="Z925:AB925"/>
    <mergeCell ref="AC925:AE925"/>
    <mergeCell ref="AF925:AI925"/>
    <mergeCell ref="AJ925:AM925"/>
    <mergeCell ref="AN925:AQ925"/>
    <mergeCell ref="AS925:AW925"/>
    <mergeCell ref="B926:Q926"/>
    <mergeCell ref="R926:T926"/>
    <mergeCell ref="U926:V926"/>
    <mergeCell ref="W926:Y926"/>
    <mergeCell ref="Z926:AB926"/>
    <mergeCell ref="AC926:AE926"/>
    <mergeCell ref="AF926:AI926"/>
    <mergeCell ref="AJ926:AM926"/>
    <mergeCell ref="AN926:AQ926"/>
    <mergeCell ref="AS926:AW926"/>
    <mergeCell ref="B923:Q923"/>
    <mergeCell ref="R923:T923"/>
    <mergeCell ref="U923:V923"/>
    <mergeCell ref="W923:Y923"/>
    <mergeCell ref="Z923:AB923"/>
    <mergeCell ref="AC923:AE923"/>
    <mergeCell ref="AF923:AI923"/>
    <mergeCell ref="AJ923:AM923"/>
    <mergeCell ref="AN923:AQ923"/>
    <mergeCell ref="AS923:AW923"/>
    <mergeCell ref="B924:Q924"/>
    <mergeCell ref="R924:T924"/>
    <mergeCell ref="U924:V924"/>
    <mergeCell ref="W924:Y924"/>
    <mergeCell ref="Z924:AB924"/>
    <mergeCell ref="AC924:AE924"/>
    <mergeCell ref="AF924:AI924"/>
    <mergeCell ref="AJ924:AM924"/>
    <mergeCell ref="AN924:AQ924"/>
    <mergeCell ref="AS924:AW924"/>
    <mergeCell ref="B921:Q921"/>
    <mergeCell ref="R921:T921"/>
    <mergeCell ref="U921:V921"/>
    <mergeCell ref="W921:Y921"/>
    <mergeCell ref="Z921:AB921"/>
    <mergeCell ref="AC921:AE921"/>
    <mergeCell ref="AF921:AI921"/>
    <mergeCell ref="AJ921:AM921"/>
    <mergeCell ref="AN921:AQ921"/>
    <mergeCell ref="AS921:AW921"/>
    <mergeCell ref="B922:Q922"/>
    <mergeCell ref="R922:T922"/>
    <mergeCell ref="U922:V922"/>
    <mergeCell ref="W922:Y922"/>
    <mergeCell ref="Z922:AB922"/>
    <mergeCell ref="AC922:AE922"/>
    <mergeCell ref="AF922:AI922"/>
    <mergeCell ref="AJ922:AM922"/>
    <mergeCell ref="AN922:AQ922"/>
    <mergeCell ref="AS922:AW922"/>
    <mergeCell ref="B919:Q919"/>
    <mergeCell ref="R919:T919"/>
    <mergeCell ref="U919:V919"/>
    <mergeCell ref="W919:Y919"/>
    <mergeCell ref="Z919:AB919"/>
    <mergeCell ref="AC919:AE919"/>
    <mergeCell ref="AF919:AI919"/>
    <mergeCell ref="AJ919:AM919"/>
    <mergeCell ref="AN919:AQ919"/>
    <mergeCell ref="AS919:AW919"/>
    <mergeCell ref="B920:Q920"/>
    <mergeCell ref="R920:T920"/>
    <mergeCell ref="U920:V920"/>
    <mergeCell ref="W920:Y920"/>
    <mergeCell ref="Z920:AB920"/>
    <mergeCell ref="AC920:AE920"/>
    <mergeCell ref="AF920:AI920"/>
    <mergeCell ref="AJ920:AM920"/>
    <mergeCell ref="AN920:AQ920"/>
    <mergeCell ref="AS920:AW920"/>
    <mergeCell ref="B917:Q917"/>
    <mergeCell ref="R917:T917"/>
    <mergeCell ref="U917:V917"/>
    <mergeCell ref="W917:Y917"/>
    <mergeCell ref="Z917:AB917"/>
    <mergeCell ref="AC917:AE917"/>
    <mergeCell ref="AF917:AI917"/>
    <mergeCell ref="AJ917:AM917"/>
    <mergeCell ref="AN917:AQ917"/>
    <mergeCell ref="AS917:AW917"/>
    <mergeCell ref="B918:Q918"/>
    <mergeCell ref="R918:T918"/>
    <mergeCell ref="U918:V918"/>
    <mergeCell ref="W918:Y918"/>
    <mergeCell ref="Z918:AB918"/>
    <mergeCell ref="AC918:AE918"/>
    <mergeCell ref="AF918:AI918"/>
    <mergeCell ref="AJ918:AM918"/>
    <mergeCell ref="AN918:AQ918"/>
    <mergeCell ref="AS918:AW918"/>
    <mergeCell ref="B915:Q915"/>
    <mergeCell ref="R915:T915"/>
    <mergeCell ref="U915:V915"/>
    <mergeCell ref="W915:Y915"/>
    <mergeCell ref="Z915:AB915"/>
    <mergeCell ref="AC915:AE915"/>
    <mergeCell ref="AF915:AI915"/>
    <mergeCell ref="AJ915:AM915"/>
    <mergeCell ref="AN915:AQ915"/>
    <mergeCell ref="AS915:AW915"/>
    <mergeCell ref="B916:Q916"/>
    <mergeCell ref="R916:T916"/>
    <mergeCell ref="U916:V916"/>
    <mergeCell ref="W916:Y916"/>
    <mergeCell ref="Z916:AB916"/>
    <mergeCell ref="AC916:AE916"/>
    <mergeCell ref="AF916:AI916"/>
    <mergeCell ref="AJ916:AM916"/>
    <mergeCell ref="AN916:AQ916"/>
    <mergeCell ref="AS916:AW916"/>
    <mergeCell ref="B913:Q913"/>
    <mergeCell ref="R913:T913"/>
    <mergeCell ref="U913:V913"/>
    <mergeCell ref="W913:Y913"/>
    <mergeCell ref="Z913:AB913"/>
    <mergeCell ref="AC913:AE913"/>
    <mergeCell ref="AF913:AI913"/>
    <mergeCell ref="AJ913:AM913"/>
    <mergeCell ref="AN913:AQ913"/>
    <mergeCell ref="AS913:AW913"/>
    <mergeCell ref="B914:Q914"/>
    <mergeCell ref="R914:T914"/>
    <mergeCell ref="U914:V914"/>
    <mergeCell ref="W914:Y914"/>
    <mergeCell ref="Z914:AB914"/>
    <mergeCell ref="AC914:AE914"/>
    <mergeCell ref="AF914:AI914"/>
    <mergeCell ref="AJ914:AM914"/>
    <mergeCell ref="AN914:AQ914"/>
    <mergeCell ref="AS914:AW914"/>
    <mergeCell ref="B911:Q911"/>
    <mergeCell ref="R911:T911"/>
    <mergeCell ref="U911:V911"/>
    <mergeCell ref="W911:Y911"/>
    <mergeCell ref="Z911:AB911"/>
    <mergeCell ref="AC911:AE911"/>
    <mergeCell ref="AF911:AI911"/>
    <mergeCell ref="AJ911:AM911"/>
    <mergeCell ref="AN911:AQ911"/>
    <mergeCell ref="AS911:AW911"/>
    <mergeCell ref="B912:Q912"/>
    <mergeCell ref="R912:T912"/>
    <mergeCell ref="U912:V912"/>
    <mergeCell ref="W912:Y912"/>
    <mergeCell ref="Z912:AB912"/>
    <mergeCell ref="AC912:AE912"/>
    <mergeCell ref="AF912:AI912"/>
    <mergeCell ref="AJ912:AM912"/>
    <mergeCell ref="AN912:AQ912"/>
    <mergeCell ref="AS912:AW912"/>
    <mergeCell ref="B905:Q905"/>
    <mergeCell ref="R905:T905"/>
    <mergeCell ref="U905:V905"/>
    <mergeCell ref="W905:Y905"/>
    <mergeCell ref="Z905:AB905"/>
    <mergeCell ref="AC905:AE905"/>
    <mergeCell ref="AF905:AI905"/>
    <mergeCell ref="AJ905:AM905"/>
    <mergeCell ref="AN905:AQ905"/>
    <mergeCell ref="AS905:AW905"/>
    <mergeCell ref="AF907:AI907"/>
    <mergeCell ref="AJ907:AM907"/>
    <mergeCell ref="AN907:AQ907"/>
    <mergeCell ref="AS907:AW907"/>
    <mergeCell ref="B910:Q910"/>
    <mergeCell ref="R910:T910"/>
    <mergeCell ref="U910:V910"/>
    <mergeCell ref="W910:Y910"/>
    <mergeCell ref="Z910:AB910"/>
    <mergeCell ref="AC910:AE910"/>
    <mergeCell ref="AF910:AI910"/>
    <mergeCell ref="AJ910:AM910"/>
    <mergeCell ref="AN910:AQ910"/>
    <mergeCell ref="AS910:AW910"/>
    <mergeCell ref="B903:Q903"/>
    <mergeCell ref="R903:T903"/>
    <mergeCell ref="U903:V903"/>
    <mergeCell ref="W903:Y903"/>
    <mergeCell ref="Z903:AB903"/>
    <mergeCell ref="AC903:AE903"/>
    <mergeCell ref="AF903:AI903"/>
    <mergeCell ref="AJ903:AM903"/>
    <mergeCell ref="AN903:AQ903"/>
    <mergeCell ref="AS903:AW903"/>
    <mergeCell ref="B904:Q904"/>
    <mergeCell ref="R904:T904"/>
    <mergeCell ref="U904:V904"/>
    <mergeCell ref="W904:Y904"/>
    <mergeCell ref="Z904:AB904"/>
    <mergeCell ref="AC904:AE904"/>
    <mergeCell ref="AF904:AI904"/>
    <mergeCell ref="AJ904:AM904"/>
    <mergeCell ref="AN904:AQ904"/>
    <mergeCell ref="AS904:AW904"/>
    <mergeCell ref="B901:Q901"/>
    <mergeCell ref="R901:T901"/>
    <mergeCell ref="U901:V901"/>
    <mergeCell ref="W901:Y901"/>
    <mergeCell ref="Z901:AB901"/>
    <mergeCell ref="AC901:AE901"/>
    <mergeCell ref="AF901:AI901"/>
    <mergeCell ref="AJ901:AM901"/>
    <mergeCell ref="AN901:AQ901"/>
    <mergeCell ref="AS901:AW901"/>
    <mergeCell ref="B902:Q902"/>
    <mergeCell ref="R902:T902"/>
    <mergeCell ref="U902:V902"/>
    <mergeCell ref="W902:Y902"/>
    <mergeCell ref="Z902:AB902"/>
    <mergeCell ref="AC902:AE902"/>
    <mergeCell ref="AF902:AI902"/>
    <mergeCell ref="AJ902:AM902"/>
    <mergeCell ref="AN902:AQ902"/>
    <mergeCell ref="AS902:AW902"/>
    <mergeCell ref="B899:Q899"/>
    <mergeCell ref="R899:T899"/>
    <mergeCell ref="U899:V899"/>
    <mergeCell ref="W899:Y899"/>
    <mergeCell ref="Z899:AB899"/>
    <mergeCell ref="AC899:AE899"/>
    <mergeCell ref="AF899:AI899"/>
    <mergeCell ref="AJ899:AM899"/>
    <mergeCell ref="AN899:AQ899"/>
    <mergeCell ref="AS899:AW899"/>
    <mergeCell ref="B900:Q900"/>
    <mergeCell ref="R900:T900"/>
    <mergeCell ref="U900:V900"/>
    <mergeCell ref="W900:Y900"/>
    <mergeCell ref="Z900:AB900"/>
    <mergeCell ref="AC900:AE900"/>
    <mergeCell ref="AF900:AI900"/>
    <mergeCell ref="AJ900:AM900"/>
    <mergeCell ref="AN900:AQ900"/>
    <mergeCell ref="AS900:AW900"/>
    <mergeCell ref="B897:Q897"/>
    <mergeCell ref="R897:T897"/>
    <mergeCell ref="U897:V897"/>
    <mergeCell ref="W897:Y897"/>
    <mergeCell ref="Z897:AB897"/>
    <mergeCell ref="AC897:AE897"/>
    <mergeCell ref="AF897:AI897"/>
    <mergeCell ref="AJ897:AM897"/>
    <mergeCell ref="AN897:AQ897"/>
    <mergeCell ref="AS897:AW897"/>
    <mergeCell ref="B898:Q898"/>
    <mergeCell ref="R898:T898"/>
    <mergeCell ref="U898:V898"/>
    <mergeCell ref="W898:Y898"/>
    <mergeCell ref="Z898:AB898"/>
    <mergeCell ref="AC898:AE898"/>
    <mergeCell ref="AF898:AI898"/>
    <mergeCell ref="AJ898:AM898"/>
    <mergeCell ref="AN898:AQ898"/>
    <mergeCell ref="AS898:AW898"/>
    <mergeCell ref="B895:Q895"/>
    <mergeCell ref="R895:T895"/>
    <mergeCell ref="U895:V895"/>
    <mergeCell ref="W895:Y895"/>
    <mergeCell ref="Z895:AB895"/>
    <mergeCell ref="AC895:AE895"/>
    <mergeCell ref="AF895:AI895"/>
    <mergeCell ref="AJ895:AM895"/>
    <mergeCell ref="AN895:AQ895"/>
    <mergeCell ref="AS895:AW895"/>
    <mergeCell ref="B896:Q896"/>
    <mergeCell ref="R896:T896"/>
    <mergeCell ref="U896:V896"/>
    <mergeCell ref="W896:Y896"/>
    <mergeCell ref="Z896:AB896"/>
    <mergeCell ref="AC896:AE896"/>
    <mergeCell ref="AF896:AI896"/>
    <mergeCell ref="AJ896:AM896"/>
    <mergeCell ref="AN896:AQ896"/>
    <mergeCell ref="AS896:AW896"/>
    <mergeCell ref="B893:Q893"/>
    <mergeCell ref="R893:T893"/>
    <mergeCell ref="U893:V893"/>
    <mergeCell ref="W893:Y893"/>
    <mergeCell ref="Z893:AB893"/>
    <mergeCell ref="AC893:AE893"/>
    <mergeCell ref="AF893:AI893"/>
    <mergeCell ref="AJ893:AM893"/>
    <mergeCell ref="AN893:AQ893"/>
    <mergeCell ref="AS893:AW893"/>
    <mergeCell ref="B894:Q894"/>
    <mergeCell ref="R894:T894"/>
    <mergeCell ref="U894:V894"/>
    <mergeCell ref="W894:Y894"/>
    <mergeCell ref="Z894:AB894"/>
    <mergeCell ref="AC894:AE894"/>
    <mergeCell ref="AF894:AI894"/>
    <mergeCell ref="AJ894:AM894"/>
    <mergeCell ref="AN894:AQ894"/>
    <mergeCell ref="AS894:AW894"/>
    <mergeCell ref="B891:Q891"/>
    <mergeCell ref="R891:T891"/>
    <mergeCell ref="U891:V891"/>
    <mergeCell ref="W891:Y891"/>
    <mergeCell ref="Z891:AB891"/>
    <mergeCell ref="AC891:AE891"/>
    <mergeCell ref="AF891:AI891"/>
    <mergeCell ref="AJ891:AM891"/>
    <mergeCell ref="AN891:AQ891"/>
    <mergeCell ref="AS891:AW891"/>
    <mergeCell ref="B892:Q892"/>
    <mergeCell ref="R892:T892"/>
    <mergeCell ref="U892:V892"/>
    <mergeCell ref="W892:Y892"/>
    <mergeCell ref="Z892:AB892"/>
    <mergeCell ref="AC892:AE892"/>
    <mergeCell ref="AF892:AI892"/>
    <mergeCell ref="AJ892:AM892"/>
    <mergeCell ref="AN892:AQ892"/>
    <mergeCell ref="AS892:AW892"/>
    <mergeCell ref="B889:Q889"/>
    <mergeCell ref="R889:T889"/>
    <mergeCell ref="U889:V889"/>
    <mergeCell ref="W889:Y889"/>
    <mergeCell ref="Z889:AB889"/>
    <mergeCell ref="AC889:AE889"/>
    <mergeCell ref="AF889:AI889"/>
    <mergeCell ref="AJ889:AM889"/>
    <mergeCell ref="AN889:AQ889"/>
    <mergeCell ref="AS889:AW889"/>
    <mergeCell ref="B890:Q890"/>
    <mergeCell ref="R890:T890"/>
    <mergeCell ref="U890:V890"/>
    <mergeCell ref="W890:Y890"/>
    <mergeCell ref="Z890:AB890"/>
    <mergeCell ref="AC890:AE890"/>
    <mergeCell ref="AF890:AI890"/>
    <mergeCell ref="AJ890:AM890"/>
    <mergeCell ref="AN890:AQ890"/>
    <mergeCell ref="AS890:AW890"/>
    <mergeCell ref="B887:Q887"/>
    <mergeCell ref="R887:T887"/>
    <mergeCell ref="U887:V887"/>
    <mergeCell ref="W887:Y887"/>
    <mergeCell ref="Z887:AB887"/>
    <mergeCell ref="AC887:AE887"/>
    <mergeCell ref="AF887:AI887"/>
    <mergeCell ref="AJ887:AM887"/>
    <mergeCell ref="AN887:AQ887"/>
    <mergeCell ref="AS887:AW887"/>
    <mergeCell ref="B888:Q888"/>
    <mergeCell ref="R888:T888"/>
    <mergeCell ref="U888:V888"/>
    <mergeCell ref="W888:Y888"/>
    <mergeCell ref="Z888:AB888"/>
    <mergeCell ref="AC888:AE888"/>
    <mergeCell ref="AF888:AI888"/>
    <mergeCell ref="AJ888:AM888"/>
    <mergeCell ref="AN888:AQ888"/>
    <mergeCell ref="AS888:AW888"/>
    <mergeCell ref="B885:Q885"/>
    <mergeCell ref="R885:T885"/>
    <mergeCell ref="U885:V885"/>
    <mergeCell ref="W885:Y885"/>
    <mergeCell ref="Z885:AB885"/>
    <mergeCell ref="AC885:AE885"/>
    <mergeCell ref="AF885:AI885"/>
    <mergeCell ref="AJ885:AM885"/>
    <mergeCell ref="AN885:AQ885"/>
    <mergeCell ref="AS885:AW885"/>
    <mergeCell ref="B886:Q886"/>
    <mergeCell ref="R886:T886"/>
    <mergeCell ref="U886:V886"/>
    <mergeCell ref="W886:Y886"/>
    <mergeCell ref="Z886:AB886"/>
    <mergeCell ref="AC886:AE886"/>
    <mergeCell ref="AF886:AI886"/>
    <mergeCell ref="AJ886:AM886"/>
    <mergeCell ref="AN886:AQ886"/>
    <mergeCell ref="AS886:AW886"/>
    <mergeCell ref="B883:Q883"/>
    <mergeCell ref="R883:T883"/>
    <mergeCell ref="U883:V883"/>
    <mergeCell ref="W883:Y883"/>
    <mergeCell ref="Z883:AB883"/>
    <mergeCell ref="AC883:AE883"/>
    <mergeCell ref="AF883:AI883"/>
    <mergeCell ref="AJ883:AM883"/>
    <mergeCell ref="AN883:AQ883"/>
    <mergeCell ref="AS883:AW883"/>
    <mergeCell ref="B884:Q884"/>
    <mergeCell ref="R884:T884"/>
    <mergeCell ref="U884:V884"/>
    <mergeCell ref="W884:Y884"/>
    <mergeCell ref="Z884:AB884"/>
    <mergeCell ref="AC884:AE884"/>
    <mergeCell ref="AF884:AI884"/>
    <mergeCell ref="AJ884:AM884"/>
    <mergeCell ref="AN884:AQ884"/>
    <mergeCell ref="AS884:AW884"/>
    <mergeCell ref="B881:Q881"/>
    <mergeCell ref="R881:T881"/>
    <mergeCell ref="U881:V881"/>
    <mergeCell ref="W881:Y881"/>
    <mergeCell ref="Z881:AB881"/>
    <mergeCell ref="AC881:AE881"/>
    <mergeCell ref="AF881:AI881"/>
    <mergeCell ref="AJ881:AM881"/>
    <mergeCell ref="AN881:AQ881"/>
    <mergeCell ref="AS881:AW881"/>
    <mergeCell ref="B882:Q882"/>
    <mergeCell ref="R882:T882"/>
    <mergeCell ref="U882:V882"/>
    <mergeCell ref="W882:Y882"/>
    <mergeCell ref="Z882:AB882"/>
    <mergeCell ref="AC882:AE882"/>
    <mergeCell ref="AF882:AI882"/>
    <mergeCell ref="AJ882:AM882"/>
    <mergeCell ref="AN882:AQ882"/>
    <mergeCell ref="AS882:AW882"/>
    <mergeCell ref="B879:Q879"/>
    <mergeCell ref="R879:T879"/>
    <mergeCell ref="U879:V879"/>
    <mergeCell ref="W879:Y879"/>
    <mergeCell ref="Z879:AB879"/>
    <mergeCell ref="AC879:AE879"/>
    <mergeCell ref="AF879:AI879"/>
    <mergeCell ref="AJ879:AM879"/>
    <mergeCell ref="AN879:AQ879"/>
    <mergeCell ref="AS879:AW879"/>
    <mergeCell ref="B880:Q880"/>
    <mergeCell ref="R880:T880"/>
    <mergeCell ref="U880:V880"/>
    <mergeCell ref="W880:Y880"/>
    <mergeCell ref="Z880:AB880"/>
    <mergeCell ref="AC880:AE880"/>
    <mergeCell ref="AF880:AI880"/>
    <mergeCell ref="AJ880:AM880"/>
    <mergeCell ref="AN880:AQ880"/>
    <mergeCell ref="AS880:AW880"/>
    <mergeCell ref="W876:Y876"/>
    <mergeCell ref="AC876:AE876"/>
    <mergeCell ref="AF876:AI876"/>
    <mergeCell ref="AJ876:AM876"/>
    <mergeCell ref="AN876:AQ876"/>
    <mergeCell ref="AS876:AW876"/>
    <mergeCell ref="B877:Q877"/>
    <mergeCell ref="R877:T877"/>
    <mergeCell ref="U877:V877"/>
    <mergeCell ref="W877:Y877"/>
    <mergeCell ref="AC877:AE877"/>
    <mergeCell ref="AF877:AI877"/>
    <mergeCell ref="AJ877:AM877"/>
    <mergeCell ref="AN877:AQ877"/>
    <mergeCell ref="AS877:AW877"/>
    <mergeCell ref="B878:Q878"/>
    <mergeCell ref="R878:T878"/>
    <mergeCell ref="U878:V878"/>
    <mergeCell ref="W878:Y878"/>
    <mergeCell ref="Z878:AB878"/>
    <mergeCell ref="AC878:AE878"/>
    <mergeCell ref="AF878:AI878"/>
    <mergeCell ref="AJ878:AM878"/>
    <mergeCell ref="AN878:AQ878"/>
    <mergeCell ref="AS878:AW878"/>
    <mergeCell ref="B873:Q873"/>
    <mergeCell ref="R873:T873"/>
    <mergeCell ref="U873:V873"/>
    <mergeCell ref="W873:Y873"/>
    <mergeCell ref="AC873:AE873"/>
    <mergeCell ref="AF873:AI873"/>
    <mergeCell ref="AJ873:AM873"/>
    <mergeCell ref="AN873:AQ873"/>
    <mergeCell ref="AS873:AW873"/>
    <mergeCell ref="B874:Q874"/>
    <mergeCell ref="R874:T874"/>
    <mergeCell ref="U874:V874"/>
    <mergeCell ref="W874:Y874"/>
    <mergeCell ref="AC874:AE874"/>
    <mergeCell ref="AF874:AI874"/>
    <mergeCell ref="AJ874:AM874"/>
    <mergeCell ref="AN874:AQ874"/>
    <mergeCell ref="AS874:AW874"/>
    <mergeCell ref="B872:Q872"/>
    <mergeCell ref="R872:T872"/>
    <mergeCell ref="U872:V872"/>
    <mergeCell ref="W872:Y872"/>
    <mergeCell ref="AC872:AE872"/>
    <mergeCell ref="AF872:AI872"/>
    <mergeCell ref="AJ872:AM872"/>
    <mergeCell ref="AN872:AQ872"/>
    <mergeCell ref="AS872:AW872"/>
    <mergeCell ref="W867:Y867"/>
    <mergeCell ref="AC867:AE867"/>
    <mergeCell ref="AF867:AI867"/>
    <mergeCell ref="AJ867:AM867"/>
    <mergeCell ref="AN867:AQ867"/>
    <mergeCell ref="AS867:AW867"/>
    <mergeCell ref="B868:Q868"/>
    <mergeCell ref="R868:T868"/>
    <mergeCell ref="U868:V868"/>
    <mergeCell ref="W868:Y868"/>
    <mergeCell ref="AC868:AE868"/>
    <mergeCell ref="AF868:AI868"/>
    <mergeCell ref="AJ868:AM868"/>
    <mergeCell ref="AN868:AQ868"/>
    <mergeCell ref="AS868:AW868"/>
    <mergeCell ref="B869:Q869"/>
    <mergeCell ref="R869:T869"/>
    <mergeCell ref="U869:V869"/>
    <mergeCell ref="W869:Y869"/>
    <mergeCell ref="Z869:AB869"/>
    <mergeCell ref="AC869:AE869"/>
    <mergeCell ref="AF869:AI869"/>
    <mergeCell ref="AJ869:AM869"/>
    <mergeCell ref="AN869:AQ869"/>
    <mergeCell ref="AS869:AW869"/>
    <mergeCell ref="B854:Q854"/>
    <mergeCell ref="R854:T854"/>
    <mergeCell ref="U854:V854"/>
    <mergeCell ref="W854:Y854"/>
    <mergeCell ref="Z854:AB854"/>
    <mergeCell ref="AC854:AE854"/>
    <mergeCell ref="AF854:AI854"/>
    <mergeCell ref="AJ854:AM854"/>
    <mergeCell ref="AN854:AQ854"/>
    <mergeCell ref="AS854:AW854"/>
    <mergeCell ref="B855:Q855"/>
    <mergeCell ref="R855:T855"/>
    <mergeCell ref="U855:V855"/>
    <mergeCell ref="W855:Y855"/>
    <mergeCell ref="Z855:AB855"/>
    <mergeCell ref="AC855:AE855"/>
    <mergeCell ref="AF855:AI855"/>
    <mergeCell ref="AJ855:AM855"/>
    <mergeCell ref="AN855:AQ855"/>
    <mergeCell ref="AS855:AW855"/>
    <mergeCell ref="B871:Q871"/>
    <mergeCell ref="R871:T871"/>
    <mergeCell ref="U871:V871"/>
    <mergeCell ref="W871:Y871"/>
    <mergeCell ref="Z871:AB871"/>
    <mergeCell ref="AC871:AE871"/>
    <mergeCell ref="AF871:AI871"/>
    <mergeCell ref="AJ871:AM871"/>
    <mergeCell ref="AN871:AQ871"/>
    <mergeCell ref="AS871:AW871"/>
    <mergeCell ref="AS866:AW866"/>
    <mergeCell ref="B867:Q867"/>
    <mergeCell ref="R867:T867"/>
    <mergeCell ref="U867:V867"/>
    <mergeCell ref="Z865:AB865"/>
    <mergeCell ref="B865:Q865"/>
    <mergeCell ref="R865:T865"/>
    <mergeCell ref="U865:V865"/>
    <mergeCell ref="W865:Y865"/>
    <mergeCell ref="AC865:AE865"/>
    <mergeCell ref="AF865:AI865"/>
    <mergeCell ref="AJ865:AM865"/>
    <mergeCell ref="AN865:AQ865"/>
    <mergeCell ref="AS865:AW865"/>
    <mergeCell ref="Z860:AB860"/>
    <mergeCell ref="B860:Q860"/>
    <mergeCell ref="R860:T860"/>
    <mergeCell ref="U860:V860"/>
    <mergeCell ref="W860:Y860"/>
    <mergeCell ref="AC860:AE860"/>
    <mergeCell ref="AF860:AI860"/>
    <mergeCell ref="AJ860:AM860"/>
    <mergeCell ref="AN860:AQ860"/>
    <mergeCell ref="AS860:AW860"/>
    <mergeCell ref="AF862:AI862"/>
    <mergeCell ref="AJ862:AM862"/>
    <mergeCell ref="AN862:AQ862"/>
    <mergeCell ref="AS862:AW862"/>
    <mergeCell ref="Z858:AB858"/>
    <mergeCell ref="Z859:AB859"/>
    <mergeCell ref="B856:Q856"/>
    <mergeCell ref="R856:T856"/>
    <mergeCell ref="U856:V856"/>
    <mergeCell ref="W856:Y856"/>
    <mergeCell ref="B852:Q852"/>
    <mergeCell ref="R852:T852"/>
    <mergeCell ref="U852:V852"/>
    <mergeCell ref="W852:Y852"/>
    <mergeCell ref="Z852:AB852"/>
    <mergeCell ref="AC852:AE852"/>
    <mergeCell ref="AF852:AI852"/>
    <mergeCell ref="AJ852:AM852"/>
    <mergeCell ref="AN852:AQ852"/>
    <mergeCell ref="AS852:AW852"/>
    <mergeCell ref="B853:Q853"/>
    <mergeCell ref="R853:T853"/>
    <mergeCell ref="U853:V853"/>
    <mergeCell ref="W853:Y853"/>
    <mergeCell ref="Z853:AB853"/>
    <mergeCell ref="AC853:AE853"/>
    <mergeCell ref="AF853:AI853"/>
    <mergeCell ref="AJ853:AM853"/>
    <mergeCell ref="AN853:AQ853"/>
    <mergeCell ref="AS853:AW853"/>
    <mergeCell ref="AF849:AI849"/>
    <mergeCell ref="AJ849:AM849"/>
    <mergeCell ref="AN849:AQ849"/>
    <mergeCell ref="AS849:AW849"/>
    <mergeCell ref="B850:Q850"/>
    <mergeCell ref="R850:T850"/>
    <mergeCell ref="U850:V850"/>
    <mergeCell ref="W850:Y850"/>
    <mergeCell ref="AC850:AE850"/>
    <mergeCell ref="AF850:AI850"/>
    <mergeCell ref="AJ850:AM850"/>
    <mergeCell ref="AN850:AQ850"/>
    <mergeCell ref="AS850:AW850"/>
    <mergeCell ref="B851:Q851"/>
    <mergeCell ref="R851:T851"/>
    <mergeCell ref="U851:V851"/>
    <mergeCell ref="W851:Y851"/>
    <mergeCell ref="Z851:AB851"/>
    <mergeCell ref="AC851:AE851"/>
    <mergeCell ref="AF851:AI851"/>
    <mergeCell ref="AJ851:AM851"/>
    <mergeCell ref="AN851:AQ851"/>
    <mergeCell ref="AS851:AW851"/>
    <mergeCell ref="Z850:AB850"/>
    <mergeCell ref="B832:Q832"/>
    <mergeCell ref="R832:T832"/>
    <mergeCell ref="U832:V832"/>
    <mergeCell ref="W832:Y832"/>
    <mergeCell ref="AC832:AE832"/>
    <mergeCell ref="AF832:AI832"/>
    <mergeCell ref="AJ832:AM832"/>
    <mergeCell ref="AN832:AQ832"/>
    <mergeCell ref="AS832:AW832"/>
    <mergeCell ref="B833:Q833"/>
    <mergeCell ref="R833:T833"/>
    <mergeCell ref="U833:V833"/>
    <mergeCell ref="W833:Y833"/>
    <mergeCell ref="AC833:AE833"/>
    <mergeCell ref="AF833:AI833"/>
    <mergeCell ref="AJ833:AM833"/>
    <mergeCell ref="AN833:AQ833"/>
    <mergeCell ref="AS833:AW833"/>
    <mergeCell ref="Z832:AB832"/>
    <mergeCell ref="AF844:AI844"/>
    <mergeCell ref="AJ844:AM844"/>
    <mergeCell ref="AN844:AQ844"/>
    <mergeCell ref="AS844:AW844"/>
    <mergeCell ref="B845:Q845"/>
    <mergeCell ref="R845:T845"/>
    <mergeCell ref="U845:V845"/>
    <mergeCell ref="W845:Y845"/>
    <mergeCell ref="AC845:AE845"/>
    <mergeCell ref="AF845:AI845"/>
    <mergeCell ref="AJ845:AM845"/>
    <mergeCell ref="AN845:AQ845"/>
    <mergeCell ref="AS845:AW845"/>
    <mergeCell ref="AF840:AI840"/>
    <mergeCell ref="AJ840:AM840"/>
    <mergeCell ref="AN840:AQ840"/>
    <mergeCell ref="AS840:AW840"/>
    <mergeCell ref="B841:Q841"/>
    <mergeCell ref="R841:T841"/>
    <mergeCell ref="U841:V841"/>
    <mergeCell ref="W841:Y841"/>
    <mergeCell ref="AC841:AE841"/>
    <mergeCell ref="AF841:AI841"/>
    <mergeCell ref="AJ841:AM841"/>
    <mergeCell ref="AN841:AQ841"/>
    <mergeCell ref="AS841:AW841"/>
    <mergeCell ref="B842:Q842"/>
    <mergeCell ref="R842:T842"/>
    <mergeCell ref="U842:V842"/>
    <mergeCell ref="W842:Y842"/>
    <mergeCell ref="AC842:AE842"/>
    <mergeCell ref="AF842:AI842"/>
    <mergeCell ref="AJ842:AM842"/>
    <mergeCell ref="AN842:AQ842"/>
    <mergeCell ref="AS842:AW842"/>
    <mergeCell ref="Z841:AB841"/>
    <mergeCell ref="Z840:AB840"/>
    <mergeCell ref="Z839:AB839"/>
    <mergeCell ref="B839:Q839"/>
    <mergeCell ref="R839:T839"/>
    <mergeCell ref="U839:V839"/>
    <mergeCell ref="W839:Y839"/>
    <mergeCell ref="AC839:AE839"/>
    <mergeCell ref="AF839:AI839"/>
    <mergeCell ref="AJ839:AM839"/>
    <mergeCell ref="B830:Q830"/>
    <mergeCell ref="R830:T830"/>
    <mergeCell ref="U830:V830"/>
    <mergeCell ref="W830:Y830"/>
    <mergeCell ref="AC830:AE830"/>
    <mergeCell ref="AF830:AI830"/>
    <mergeCell ref="AJ830:AM830"/>
    <mergeCell ref="AN830:AQ830"/>
    <mergeCell ref="AS830:AW830"/>
    <mergeCell ref="B831:Q831"/>
    <mergeCell ref="R831:T831"/>
    <mergeCell ref="U831:V831"/>
    <mergeCell ref="W831:Y831"/>
    <mergeCell ref="AC831:AE831"/>
    <mergeCell ref="AF831:AI831"/>
    <mergeCell ref="AJ831:AM831"/>
    <mergeCell ref="AN831:AQ831"/>
    <mergeCell ref="AS831:AW831"/>
    <mergeCell ref="B827:Q827"/>
    <mergeCell ref="R827:T827"/>
    <mergeCell ref="U827:V827"/>
    <mergeCell ref="W827:Y827"/>
    <mergeCell ref="Z827:AB827"/>
    <mergeCell ref="AC827:AE827"/>
    <mergeCell ref="AF827:AI827"/>
    <mergeCell ref="AJ827:AM827"/>
    <mergeCell ref="AN827:AQ827"/>
    <mergeCell ref="AS827:AW827"/>
    <mergeCell ref="B828:Q828"/>
    <mergeCell ref="R828:T828"/>
    <mergeCell ref="U828:V828"/>
    <mergeCell ref="W828:Y828"/>
    <mergeCell ref="Z828:AB828"/>
    <mergeCell ref="AC828:AE828"/>
    <mergeCell ref="AF828:AI828"/>
    <mergeCell ref="AJ828:AM828"/>
    <mergeCell ref="AN828:AQ828"/>
    <mergeCell ref="AS828:AW828"/>
    <mergeCell ref="Z831:AB831"/>
    <mergeCell ref="Z829:AB829"/>
    <mergeCell ref="Z830:AB830"/>
    <mergeCell ref="B829:Q829"/>
    <mergeCell ref="R829:T829"/>
    <mergeCell ref="U829:V829"/>
    <mergeCell ref="W829:Y829"/>
    <mergeCell ref="AC829:AE829"/>
    <mergeCell ref="AF829:AI829"/>
    <mergeCell ref="AJ829:AM829"/>
    <mergeCell ref="AN829:AQ829"/>
    <mergeCell ref="AS829:AW829"/>
    <mergeCell ref="Z825:AB825"/>
    <mergeCell ref="AC825:AE825"/>
    <mergeCell ref="AF825:AI825"/>
    <mergeCell ref="AJ825:AM825"/>
    <mergeCell ref="AN825:AQ825"/>
    <mergeCell ref="AS825:AW825"/>
    <mergeCell ref="B826:Q826"/>
    <mergeCell ref="R826:T826"/>
    <mergeCell ref="U826:V826"/>
    <mergeCell ref="W826:Y826"/>
    <mergeCell ref="Z826:AB826"/>
    <mergeCell ref="AC826:AE826"/>
    <mergeCell ref="AF826:AI826"/>
    <mergeCell ref="AJ826:AM826"/>
    <mergeCell ref="AN826:AQ826"/>
    <mergeCell ref="AS826:AW826"/>
    <mergeCell ref="B823:Q823"/>
    <mergeCell ref="R823:T823"/>
    <mergeCell ref="U823:V823"/>
    <mergeCell ref="W823:Y823"/>
    <mergeCell ref="Z823:AB823"/>
    <mergeCell ref="AC823:AE823"/>
    <mergeCell ref="AF823:AI823"/>
    <mergeCell ref="AJ823:AM823"/>
    <mergeCell ref="AN823:AQ823"/>
    <mergeCell ref="AS823:AW823"/>
    <mergeCell ref="B824:Q824"/>
    <mergeCell ref="R824:T824"/>
    <mergeCell ref="U824:V824"/>
    <mergeCell ref="W824:Y824"/>
    <mergeCell ref="Z824:AB824"/>
    <mergeCell ref="AC824:AE824"/>
    <mergeCell ref="AF824:AI824"/>
    <mergeCell ref="AJ824:AM824"/>
    <mergeCell ref="AN824:AQ824"/>
    <mergeCell ref="AS824:AW824"/>
    <mergeCell ref="B821:Q821"/>
    <mergeCell ref="R821:T821"/>
    <mergeCell ref="U821:V821"/>
    <mergeCell ref="W821:Y821"/>
    <mergeCell ref="Z821:AB821"/>
    <mergeCell ref="AC821:AE821"/>
    <mergeCell ref="AF821:AI821"/>
    <mergeCell ref="AJ821:AM821"/>
    <mergeCell ref="AN821:AQ821"/>
    <mergeCell ref="AS821:AW821"/>
    <mergeCell ref="B822:Q822"/>
    <mergeCell ref="R822:T822"/>
    <mergeCell ref="U822:V822"/>
    <mergeCell ref="W822:Y822"/>
    <mergeCell ref="Z822:AB822"/>
    <mergeCell ref="AC822:AE822"/>
    <mergeCell ref="AF822:AI822"/>
    <mergeCell ref="AJ822:AM822"/>
    <mergeCell ref="AN822:AQ822"/>
    <mergeCell ref="AS822:AW822"/>
    <mergeCell ref="Z877:AB877"/>
    <mergeCell ref="Z876:AB876"/>
    <mergeCell ref="Z875:AB875"/>
    <mergeCell ref="B875:Q875"/>
    <mergeCell ref="R875:T875"/>
    <mergeCell ref="U875:V875"/>
    <mergeCell ref="W875:Y875"/>
    <mergeCell ref="AC875:AE875"/>
    <mergeCell ref="AF875:AI875"/>
    <mergeCell ref="AJ875:AM875"/>
    <mergeCell ref="AN875:AQ875"/>
    <mergeCell ref="AS875:AW875"/>
    <mergeCell ref="B876:Q876"/>
    <mergeCell ref="R876:T876"/>
    <mergeCell ref="U876:V876"/>
    <mergeCell ref="Z874:AB874"/>
    <mergeCell ref="Z873:AB873"/>
    <mergeCell ref="Z870:AB870"/>
    <mergeCell ref="Z872:AB872"/>
    <mergeCell ref="B870:Q870"/>
    <mergeCell ref="R870:T870"/>
    <mergeCell ref="U870:V870"/>
    <mergeCell ref="W870:Y870"/>
    <mergeCell ref="AC870:AE870"/>
    <mergeCell ref="AF870:AI870"/>
    <mergeCell ref="AJ870:AM870"/>
    <mergeCell ref="AN870:AQ870"/>
    <mergeCell ref="AS870:AW870"/>
    <mergeCell ref="Z868:AB868"/>
    <mergeCell ref="Z867:AB867"/>
    <mergeCell ref="Z866:AB866"/>
    <mergeCell ref="B866:Q866"/>
    <mergeCell ref="R866:T866"/>
    <mergeCell ref="U866:V866"/>
    <mergeCell ref="W866:Y866"/>
    <mergeCell ref="AC866:AE866"/>
    <mergeCell ref="AF866:AI866"/>
    <mergeCell ref="AJ866:AM866"/>
    <mergeCell ref="AN866:AQ866"/>
    <mergeCell ref="B825:Q825"/>
    <mergeCell ref="R825:T825"/>
    <mergeCell ref="U825:V825"/>
    <mergeCell ref="W825:Y825"/>
    <mergeCell ref="Z856:AB856"/>
    <mergeCell ref="AC856:AE856"/>
    <mergeCell ref="AF856:AI856"/>
    <mergeCell ref="AJ856:AM856"/>
    <mergeCell ref="AN856:AQ856"/>
    <mergeCell ref="AS856:AW856"/>
    <mergeCell ref="B857:Q857"/>
    <mergeCell ref="R857:T857"/>
    <mergeCell ref="U857:V857"/>
    <mergeCell ref="W857:Y857"/>
    <mergeCell ref="Z857:AB857"/>
    <mergeCell ref="AC857:AE857"/>
    <mergeCell ref="AF857:AI857"/>
    <mergeCell ref="AJ857:AM857"/>
    <mergeCell ref="AN857:AQ857"/>
    <mergeCell ref="AS857:AW857"/>
    <mergeCell ref="B858:Q858"/>
    <mergeCell ref="R858:T858"/>
    <mergeCell ref="U858:V858"/>
    <mergeCell ref="W858:Y858"/>
    <mergeCell ref="AC858:AE858"/>
    <mergeCell ref="AF858:AI858"/>
    <mergeCell ref="AJ858:AM858"/>
    <mergeCell ref="AN858:AQ858"/>
    <mergeCell ref="AS858:AW858"/>
    <mergeCell ref="B859:Q859"/>
    <mergeCell ref="R859:T859"/>
    <mergeCell ref="U859:V859"/>
    <mergeCell ref="W859:Y859"/>
    <mergeCell ref="AC859:AE859"/>
    <mergeCell ref="AF859:AI859"/>
    <mergeCell ref="AJ859:AM859"/>
    <mergeCell ref="AN859:AQ859"/>
    <mergeCell ref="AS859:AW859"/>
    <mergeCell ref="Z848:AB848"/>
    <mergeCell ref="B848:Q848"/>
    <mergeCell ref="R848:T848"/>
    <mergeCell ref="U848:V848"/>
    <mergeCell ref="W848:Y848"/>
    <mergeCell ref="AC848:AE848"/>
    <mergeCell ref="AF848:AI848"/>
    <mergeCell ref="AJ848:AM848"/>
    <mergeCell ref="AN848:AQ848"/>
    <mergeCell ref="AS848:AW848"/>
    <mergeCell ref="B849:Q849"/>
    <mergeCell ref="R849:T849"/>
    <mergeCell ref="U849:V849"/>
    <mergeCell ref="W849:Y849"/>
    <mergeCell ref="Z849:AB849"/>
    <mergeCell ref="AC849:AE849"/>
    <mergeCell ref="Z847:AB847"/>
    <mergeCell ref="Z846:AB846"/>
    <mergeCell ref="Z845:AB845"/>
    <mergeCell ref="B847:Q847"/>
    <mergeCell ref="R847:T847"/>
    <mergeCell ref="U847:V847"/>
    <mergeCell ref="W847:Y847"/>
    <mergeCell ref="AC847:AE847"/>
    <mergeCell ref="AF847:AI847"/>
    <mergeCell ref="AJ847:AM847"/>
    <mergeCell ref="AN847:AQ847"/>
    <mergeCell ref="AS847:AW847"/>
    <mergeCell ref="Z844:AB844"/>
    <mergeCell ref="Z843:AB843"/>
    <mergeCell ref="Z842:AB842"/>
    <mergeCell ref="B843:Q843"/>
    <mergeCell ref="R843:T843"/>
    <mergeCell ref="U843:V843"/>
    <mergeCell ref="W843:Y843"/>
    <mergeCell ref="AC843:AE843"/>
    <mergeCell ref="AF843:AI843"/>
    <mergeCell ref="AJ843:AM843"/>
    <mergeCell ref="AN843:AQ843"/>
    <mergeCell ref="AS843:AW843"/>
    <mergeCell ref="B844:Q844"/>
    <mergeCell ref="R844:T844"/>
    <mergeCell ref="U844:V844"/>
    <mergeCell ref="W844:Y844"/>
    <mergeCell ref="AC844:AE844"/>
    <mergeCell ref="B846:Q846"/>
    <mergeCell ref="R846:T846"/>
    <mergeCell ref="U846:V846"/>
    <mergeCell ref="W846:Y846"/>
    <mergeCell ref="AC846:AE846"/>
    <mergeCell ref="AF846:AI846"/>
    <mergeCell ref="AJ846:AM846"/>
    <mergeCell ref="AN846:AQ846"/>
    <mergeCell ref="AS846:AW846"/>
    <mergeCell ref="AN839:AQ839"/>
    <mergeCell ref="AS839:AW839"/>
    <mergeCell ref="B840:Q840"/>
    <mergeCell ref="R840:T840"/>
    <mergeCell ref="U840:V840"/>
    <mergeCell ref="W840:Y840"/>
    <mergeCell ref="AC840:AE840"/>
    <mergeCell ref="Z838:AB838"/>
    <mergeCell ref="Z837:AB837"/>
    <mergeCell ref="Z836:AB836"/>
    <mergeCell ref="B838:Q838"/>
    <mergeCell ref="R838:T838"/>
    <mergeCell ref="U838:V838"/>
    <mergeCell ref="W838:Y838"/>
    <mergeCell ref="AC838:AE838"/>
    <mergeCell ref="AF838:AI838"/>
    <mergeCell ref="AJ838:AM838"/>
    <mergeCell ref="AN838:AQ838"/>
    <mergeCell ref="AS838:AW838"/>
    <mergeCell ref="Z835:AB835"/>
    <mergeCell ref="Z834:AB834"/>
    <mergeCell ref="Z833:AB833"/>
    <mergeCell ref="B834:Q834"/>
    <mergeCell ref="R834:T834"/>
    <mergeCell ref="U834:V834"/>
    <mergeCell ref="W834:Y834"/>
    <mergeCell ref="AC834:AE834"/>
    <mergeCell ref="AF834:AI834"/>
    <mergeCell ref="AJ834:AM834"/>
    <mergeCell ref="AN834:AQ834"/>
    <mergeCell ref="AS834:AW834"/>
    <mergeCell ref="B835:Q835"/>
    <mergeCell ref="R835:T835"/>
    <mergeCell ref="U835:V835"/>
    <mergeCell ref="W835:Y835"/>
    <mergeCell ref="AC835:AE835"/>
    <mergeCell ref="AF835:AI835"/>
    <mergeCell ref="AJ835:AM835"/>
    <mergeCell ref="AN835:AQ835"/>
    <mergeCell ref="AS835:AW835"/>
    <mergeCell ref="B836:Q836"/>
    <mergeCell ref="R836:T836"/>
    <mergeCell ref="U836:V836"/>
    <mergeCell ref="W836:Y836"/>
    <mergeCell ref="AC836:AE836"/>
    <mergeCell ref="AF836:AI836"/>
    <mergeCell ref="AJ836:AM836"/>
    <mergeCell ref="AN836:AQ836"/>
    <mergeCell ref="AS836:AW836"/>
    <mergeCell ref="B837:Q837"/>
    <mergeCell ref="R837:T837"/>
    <mergeCell ref="U837:V837"/>
    <mergeCell ref="W837:Y837"/>
    <mergeCell ref="AC837:AE837"/>
    <mergeCell ref="AF837:AI837"/>
    <mergeCell ref="AJ837:AM837"/>
    <mergeCell ref="AN837:AQ837"/>
    <mergeCell ref="AS837:AW837"/>
    <mergeCell ref="AF817:AI817"/>
    <mergeCell ref="AJ817:AM817"/>
    <mergeCell ref="AN817:AQ817"/>
    <mergeCell ref="AS817:AW817"/>
    <mergeCell ref="AC815:AE815"/>
    <mergeCell ref="AF815:AI815"/>
    <mergeCell ref="AJ815:AM815"/>
    <mergeCell ref="AN815:AQ815"/>
    <mergeCell ref="AS815:AW815"/>
    <mergeCell ref="B815:Q815"/>
    <mergeCell ref="R815:T815"/>
    <mergeCell ref="U815:V815"/>
    <mergeCell ref="W815:Y815"/>
    <mergeCell ref="Z815:AB815"/>
    <mergeCell ref="B820:Q820"/>
    <mergeCell ref="R820:T820"/>
    <mergeCell ref="U820:V820"/>
    <mergeCell ref="W820:Y820"/>
    <mergeCell ref="Z820:AB820"/>
    <mergeCell ref="AC820:AE820"/>
    <mergeCell ref="AC814:AE814"/>
    <mergeCell ref="AF814:AI814"/>
    <mergeCell ref="AJ814:AM814"/>
    <mergeCell ref="AN814:AQ814"/>
    <mergeCell ref="AS814:AW814"/>
    <mergeCell ref="B814:Q814"/>
    <mergeCell ref="R814:T814"/>
    <mergeCell ref="U814:V814"/>
    <mergeCell ref="W814:Y814"/>
    <mergeCell ref="Z814:AB814"/>
    <mergeCell ref="AC813:AE813"/>
    <mergeCell ref="AF813:AI813"/>
    <mergeCell ref="AJ813:AM813"/>
    <mergeCell ref="AN813:AQ813"/>
    <mergeCell ref="AS813:AW813"/>
    <mergeCell ref="B813:Q813"/>
    <mergeCell ref="R813:T813"/>
    <mergeCell ref="U813:V813"/>
    <mergeCell ref="W813:Y813"/>
    <mergeCell ref="Z813:AB813"/>
    <mergeCell ref="AF820:AI820"/>
    <mergeCell ref="AJ820:AM820"/>
    <mergeCell ref="AN820:AQ820"/>
    <mergeCell ref="AS820:AW820"/>
    <mergeCell ref="AC812:AE812"/>
    <mergeCell ref="AF812:AI812"/>
    <mergeCell ref="AJ812:AM812"/>
    <mergeCell ref="AN812:AQ812"/>
    <mergeCell ref="AS812:AW812"/>
    <mergeCell ref="B812:Q812"/>
    <mergeCell ref="R812:T812"/>
    <mergeCell ref="U812:V812"/>
    <mergeCell ref="W812:Y812"/>
    <mergeCell ref="Z812:AB812"/>
    <mergeCell ref="AC811:AE811"/>
    <mergeCell ref="AF811:AI811"/>
    <mergeCell ref="AJ811:AM811"/>
    <mergeCell ref="AN811:AQ811"/>
    <mergeCell ref="AS811:AW811"/>
    <mergeCell ref="B811:Q811"/>
    <mergeCell ref="R811:T811"/>
    <mergeCell ref="U811:V811"/>
    <mergeCell ref="W811:Y811"/>
    <mergeCell ref="Z811:AB811"/>
    <mergeCell ref="AC810:AE810"/>
    <mergeCell ref="AF810:AI810"/>
    <mergeCell ref="AJ810:AM810"/>
    <mergeCell ref="AN810:AQ810"/>
    <mergeCell ref="AS810:AW810"/>
    <mergeCell ref="B810:Q810"/>
    <mergeCell ref="R810:T810"/>
    <mergeCell ref="U810:V810"/>
    <mergeCell ref="W810:Y810"/>
    <mergeCell ref="Z810:AB810"/>
    <mergeCell ref="AC809:AE809"/>
    <mergeCell ref="AF809:AI809"/>
    <mergeCell ref="AJ809:AM809"/>
    <mergeCell ref="AN809:AQ809"/>
    <mergeCell ref="AS809:AW809"/>
    <mergeCell ref="B809:Q809"/>
    <mergeCell ref="R809:T809"/>
    <mergeCell ref="U809:V809"/>
    <mergeCell ref="W809:Y809"/>
    <mergeCell ref="Z809:AB809"/>
    <mergeCell ref="AC808:AE808"/>
    <mergeCell ref="AF808:AI808"/>
    <mergeCell ref="AJ808:AM808"/>
    <mergeCell ref="AN808:AQ808"/>
    <mergeCell ref="AS808:AW808"/>
    <mergeCell ref="B808:Q808"/>
    <mergeCell ref="R808:T808"/>
    <mergeCell ref="U808:V808"/>
    <mergeCell ref="W808:Y808"/>
    <mergeCell ref="Z808:AB808"/>
    <mergeCell ref="AC807:AE807"/>
    <mergeCell ref="AF807:AI807"/>
    <mergeCell ref="AJ807:AM807"/>
    <mergeCell ref="AN807:AQ807"/>
    <mergeCell ref="AS807:AW807"/>
    <mergeCell ref="B807:Q807"/>
    <mergeCell ref="R807:T807"/>
    <mergeCell ref="U807:V807"/>
    <mergeCell ref="W807:Y807"/>
    <mergeCell ref="Z807:AB807"/>
    <mergeCell ref="AC806:AE806"/>
    <mergeCell ref="AF806:AI806"/>
    <mergeCell ref="AJ806:AM806"/>
    <mergeCell ref="AN806:AQ806"/>
    <mergeCell ref="AS806:AW806"/>
    <mergeCell ref="B806:Q806"/>
    <mergeCell ref="R806:T806"/>
    <mergeCell ref="U806:V806"/>
    <mergeCell ref="W806:Y806"/>
    <mergeCell ref="Z806:AB806"/>
    <mergeCell ref="AC805:AE805"/>
    <mergeCell ref="AF805:AI805"/>
    <mergeCell ref="AJ805:AM805"/>
    <mergeCell ref="AN805:AQ805"/>
    <mergeCell ref="AS805:AW805"/>
    <mergeCell ref="B805:Q805"/>
    <mergeCell ref="R805:T805"/>
    <mergeCell ref="U805:V805"/>
    <mergeCell ref="W805:Y805"/>
    <mergeCell ref="Z805:AB805"/>
    <mergeCell ref="AC804:AE804"/>
    <mergeCell ref="AF804:AI804"/>
    <mergeCell ref="AJ804:AM804"/>
    <mergeCell ref="AN804:AQ804"/>
    <mergeCell ref="AS804:AW804"/>
    <mergeCell ref="B804:Q804"/>
    <mergeCell ref="R804:T804"/>
    <mergeCell ref="U804:V804"/>
    <mergeCell ref="W804:Y804"/>
    <mergeCell ref="Z804:AB804"/>
    <mergeCell ref="AC803:AE803"/>
    <mergeCell ref="AF803:AI803"/>
    <mergeCell ref="AJ803:AM803"/>
    <mergeCell ref="AN803:AQ803"/>
    <mergeCell ref="AS803:AW803"/>
    <mergeCell ref="B803:Q803"/>
    <mergeCell ref="R803:T803"/>
    <mergeCell ref="U803:V803"/>
    <mergeCell ref="W803:Y803"/>
    <mergeCell ref="Z803:AB803"/>
    <mergeCell ref="AC802:AE802"/>
    <mergeCell ref="AF802:AI802"/>
    <mergeCell ref="AJ802:AM802"/>
    <mergeCell ref="AN802:AQ802"/>
    <mergeCell ref="AS802:AW802"/>
    <mergeCell ref="B802:Q802"/>
    <mergeCell ref="R802:T802"/>
    <mergeCell ref="U802:V802"/>
    <mergeCell ref="W802:Y802"/>
    <mergeCell ref="Z802:AB802"/>
    <mergeCell ref="AC801:AE801"/>
    <mergeCell ref="AF801:AI801"/>
    <mergeCell ref="AJ801:AM801"/>
    <mergeCell ref="AN801:AQ801"/>
    <mergeCell ref="AS801:AW801"/>
    <mergeCell ref="B801:Q801"/>
    <mergeCell ref="R801:T801"/>
    <mergeCell ref="U801:V801"/>
    <mergeCell ref="W801:Y801"/>
    <mergeCell ref="Z801:AB801"/>
    <mergeCell ref="AC800:AE800"/>
    <mergeCell ref="AF800:AI800"/>
    <mergeCell ref="AJ800:AM800"/>
    <mergeCell ref="AN800:AQ800"/>
    <mergeCell ref="AS800:AW800"/>
    <mergeCell ref="B800:Q800"/>
    <mergeCell ref="R800:T800"/>
    <mergeCell ref="U800:V800"/>
    <mergeCell ref="W800:Y800"/>
    <mergeCell ref="Z800:AB800"/>
    <mergeCell ref="AC799:AE799"/>
    <mergeCell ref="AF799:AI799"/>
    <mergeCell ref="AJ799:AM799"/>
    <mergeCell ref="AN799:AQ799"/>
    <mergeCell ref="AS799:AW799"/>
    <mergeCell ref="B799:Q799"/>
    <mergeCell ref="R799:T799"/>
    <mergeCell ref="U799:V799"/>
    <mergeCell ref="W799:Y799"/>
    <mergeCell ref="Z799:AB799"/>
    <mergeCell ref="AC798:AE798"/>
    <mergeCell ref="AF798:AI798"/>
    <mergeCell ref="AJ798:AM798"/>
    <mergeCell ref="AN798:AQ798"/>
    <mergeCell ref="AS798:AW798"/>
    <mergeCell ref="B798:Q798"/>
    <mergeCell ref="R798:T798"/>
    <mergeCell ref="U798:V798"/>
    <mergeCell ref="W798:Y798"/>
    <mergeCell ref="Z798:AB798"/>
    <mergeCell ref="AC797:AE797"/>
    <mergeCell ref="AF797:AI797"/>
    <mergeCell ref="AJ797:AM797"/>
    <mergeCell ref="AN797:AQ797"/>
    <mergeCell ref="AS797:AW797"/>
    <mergeCell ref="B797:Q797"/>
    <mergeCell ref="R797:T797"/>
    <mergeCell ref="U797:V797"/>
    <mergeCell ref="W797:Y797"/>
    <mergeCell ref="Z797:AB797"/>
    <mergeCell ref="AC796:AE796"/>
    <mergeCell ref="AF796:AI796"/>
    <mergeCell ref="AJ796:AM796"/>
    <mergeCell ref="AN796:AQ796"/>
    <mergeCell ref="AS796:AW796"/>
    <mergeCell ref="B796:Q796"/>
    <mergeCell ref="R796:T796"/>
    <mergeCell ref="U796:V796"/>
    <mergeCell ref="W796:Y796"/>
    <mergeCell ref="Z796:AB796"/>
    <mergeCell ref="AC795:AE795"/>
    <mergeCell ref="AF795:AI795"/>
    <mergeCell ref="AJ795:AM795"/>
    <mergeCell ref="AN795:AQ795"/>
    <mergeCell ref="AS795:AW795"/>
    <mergeCell ref="B795:Q795"/>
    <mergeCell ref="R795:T795"/>
    <mergeCell ref="U795:V795"/>
    <mergeCell ref="W795:Y795"/>
    <mergeCell ref="Z795:AB795"/>
    <mergeCell ref="AC794:AE794"/>
    <mergeCell ref="AF794:AI794"/>
    <mergeCell ref="AJ794:AM794"/>
    <mergeCell ref="AN794:AQ794"/>
    <mergeCell ref="AS794:AW794"/>
    <mergeCell ref="B794:Q794"/>
    <mergeCell ref="R794:T794"/>
    <mergeCell ref="U794:V794"/>
    <mergeCell ref="W794:Y794"/>
    <mergeCell ref="Z794:AB794"/>
    <mergeCell ref="AC793:AE793"/>
    <mergeCell ref="AF793:AI793"/>
    <mergeCell ref="AJ793:AM793"/>
    <mergeCell ref="AN793:AQ793"/>
    <mergeCell ref="AS793:AW793"/>
    <mergeCell ref="B793:Q793"/>
    <mergeCell ref="R793:T793"/>
    <mergeCell ref="U793:V793"/>
    <mergeCell ref="W793:Y793"/>
    <mergeCell ref="Z793:AB793"/>
    <mergeCell ref="AC792:AE792"/>
    <mergeCell ref="AF792:AI792"/>
    <mergeCell ref="AJ792:AM792"/>
    <mergeCell ref="AN792:AQ792"/>
    <mergeCell ref="AS792:AW792"/>
    <mergeCell ref="B792:Q792"/>
    <mergeCell ref="R792:T792"/>
    <mergeCell ref="U792:V792"/>
    <mergeCell ref="W792:Y792"/>
    <mergeCell ref="Z792:AB792"/>
    <mergeCell ref="AC791:AE791"/>
    <mergeCell ref="AF791:AI791"/>
    <mergeCell ref="AJ791:AM791"/>
    <mergeCell ref="AN791:AQ791"/>
    <mergeCell ref="AS791:AW791"/>
    <mergeCell ref="B791:Q791"/>
    <mergeCell ref="R791:T791"/>
    <mergeCell ref="U791:V791"/>
    <mergeCell ref="W791:Y791"/>
    <mergeCell ref="Z791:AB791"/>
    <mergeCell ref="AC790:AE790"/>
    <mergeCell ref="AF790:AI790"/>
    <mergeCell ref="AJ790:AM790"/>
    <mergeCell ref="AN790:AQ790"/>
    <mergeCell ref="AS790:AW790"/>
    <mergeCell ref="B790:Q790"/>
    <mergeCell ref="R790:T790"/>
    <mergeCell ref="U790:V790"/>
    <mergeCell ref="W790:Y790"/>
    <mergeCell ref="Z790:AB790"/>
    <mergeCell ref="AC789:AE789"/>
    <mergeCell ref="AF789:AI789"/>
    <mergeCell ref="AJ789:AM789"/>
    <mergeCell ref="AN789:AQ789"/>
    <mergeCell ref="AS789:AW789"/>
    <mergeCell ref="B789:Q789"/>
    <mergeCell ref="R789:T789"/>
    <mergeCell ref="U789:V789"/>
    <mergeCell ref="W789:Y789"/>
    <mergeCell ref="Z789:AB789"/>
    <mergeCell ref="AC788:AE788"/>
    <mergeCell ref="AF788:AI788"/>
    <mergeCell ref="AJ788:AM788"/>
    <mergeCell ref="AN788:AQ788"/>
    <mergeCell ref="AS788:AW788"/>
    <mergeCell ref="B788:Q788"/>
    <mergeCell ref="R788:T788"/>
    <mergeCell ref="U788:V788"/>
    <mergeCell ref="W788:Y788"/>
    <mergeCell ref="Z788:AB788"/>
    <mergeCell ref="AC787:AE787"/>
    <mergeCell ref="AF787:AI787"/>
    <mergeCell ref="AJ787:AM787"/>
    <mergeCell ref="AN787:AQ787"/>
    <mergeCell ref="AS787:AW787"/>
    <mergeCell ref="B787:Q787"/>
    <mergeCell ref="R787:T787"/>
    <mergeCell ref="U787:V787"/>
    <mergeCell ref="W787:Y787"/>
    <mergeCell ref="Z787:AB787"/>
    <mergeCell ref="AC786:AE786"/>
    <mergeCell ref="AF786:AI786"/>
    <mergeCell ref="AJ786:AM786"/>
    <mergeCell ref="AN786:AQ786"/>
    <mergeCell ref="AS786:AW786"/>
    <mergeCell ref="B786:Q786"/>
    <mergeCell ref="R786:T786"/>
    <mergeCell ref="U786:V786"/>
    <mergeCell ref="W786:Y786"/>
    <mergeCell ref="Z786:AB786"/>
    <mergeCell ref="AC785:AE785"/>
    <mergeCell ref="AF785:AI785"/>
    <mergeCell ref="AJ785:AM785"/>
    <mergeCell ref="AN785:AQ785"/>
    <mergeCell ref="AS785:AW785"/>
    <mergeCell ref="B785:Q785"/>
    <mergeCell ref="R785:T785"/>
    <mergeCell ref="U785:V785"/>
    <mergeCell ref="W785:Y785"/>
    <mergeCell ref="Z785:AB785"/>
    <mergeCell ref="AC784:AE784"/>
    <mergeCell ref="AF784:AI784"/>
    <mergeCell ref="AJ784:AM784"/>
    <mergeCell ref="AN784:AQ784"/>
    <mergeCell ref="AS784:AW784"/>
    <mergeCell ref="B784:Q784"/>
    <mergeCell ref="R784:T784"/>
    <mergeCell ref="U784:V784"/>
    <mergeCell ref="W784:Y784"/>
    <mergeCell ref="Z784:AB784"/>
    <mergeCell ref="AC783:AE783"/>
    <mergeCell ref="AF783:AI783"/>
    <mergeCell ref="AJ783:AM783"/>
    <mergeCell ref="AN783:AQ783"/>
    <mergeCell ref="AS783:AW783"/>
    <mergeCell ref="B783:Q783"/>
    <mergeCell ref="R783:T783"/>
    <mergeCell ref="U783:V783"/>
    <mergeCell ref="W783:Y783"/>
    <mergeCell ref="Z783:AB783"/>
    <mergeCell ref="AC782:AE782"/>
    <mergeCell ref="AF782:AI782"/>
    <mergeCell ref="AJ782:AM782"/>
    <mergeCell ref="AN782:AQ782"/>
    <mergeCell ref="AS782:AW782"/>
    <mergeCell ref="B782:Q782"/>
    <mergeCell ref="R782:T782"/>
    <mergeCell ref="U782:V782"/>
    <mergeCell ref="W782:Y782"/>
    <mergeCell ref="Z782:AB782"/>
    <mergeCell ref="AC781:AE781"/>
    <mergeCell ref="AF781:AI781"/>
    <mergeCell ref="AJ781:AM781"/>
    <mergeCell ref="AN781:AQ781"/>
    <mergeCell ref="AS781:AW781"/>
    <mergeCell ref="B781:Q781"/>
    <mergeCell ref="R781:T781"/>
    <mergeCell ref="U781:V781"/>
    <mergeCell ref="W781:Y781"/>
    <mergeCell ref="Z781:AB781"/>
    <mergeCell ref="AC780:AE780"/>
    <mergeCell ref="AF780:AI780"/>
    <mergeCell ref="AJ780:AM780"/>
    <mergeCell ref="AN780:AQ780"/>
    <mergeCell ref="AS780:AW780"/>
    <mergeCell ref="B780:Q780"/>
    <mergeCell ref="R780:T780"/>
    <mergeCell ref="U780:V780"/>
    <mergeCell ref="W780:Y780"/>
    <mergeCell ref="Z780:AB780"/>
    <mergeCell ref="AC779:AE779"/>
    <mergeCell ref="AF779:AI779"/>
    <mergeCell ref="AJ779:AM779"/>
    <mergeCell ref="AN779:AQ779"/>
    <mergeCell ref="AS779:AW779"/>
    <mergeCell ref="B779:Q779"/>
    <mergeCell ref="R779:T779"/>
    <mergeCell ref="U779:V779"/>
    <mergeCell ref="W779:Y779"/>
    <mergeCell ref="Z779:AB779"/>
    <mergeCell ref="AC778:AE778"/>
    <mergeCell ref="AF778:AI778"/>
    <mergeCell ref="AJ778:AM778"/>
    <mergeCell ref="AN778:AQ778"/>
    <mergeCell ref="AS778:AW778"/>
    <mergeCell ref="B778:Q778"/>
    <mergeCell ref="R778:T778"/>
    <mergeCell ref="U778:V778"/>
    <mergeCell ref="W778:Y778"/>
    <mergeCell ref="Z778:AB778"/>
    <mergeCell ref="AC777:AE777"/>
    <mergeCell ref="AF777:AI777"/>
    <mergeCell ref="AJ777:AM777"/>
    <mergeCell ref="AN777:AQ777"/>
    <mergeCell ref="AS777:AW777"/>
    <mergeCell ref="B777:Q777"/>
    <mergeCell ref="R777:T777"/>
    <mergeCell ref="U777:V777"/>
    <mergeCell ref="W777:Y777"/>
    <mergeCell ref="Z777:AB777"/>
    <mergeCell ref="AC776:AE776"/>
    <mergeCell ref="AF776:AI776"/>
    <mergeCell ref="AJ776:AM776"/>
    <mergeCell ref="AN776:AQ776"/>
    <mergeCell ref="AS776:AW776"/>
    <mergeCell ref="B776:Q776"/>
    <mergeCell ref="R776:T776"/>
    <mergeCell ref="U776:V776"/>
    <mergeCell ref="W776:Y776"/>
    <mergeCell ref="Z776:AB776"/>
    <mergeCell ref="AC775:AE775"/>
    <mergeCell ref="AF775:AI775"/>
    <mergeCell ref="AJ775:AM775"/>
    <mergeCell ref="AN775:AQ775"/>
    <mergeCell ref="AS775:AW775"/>
    <mergeCell ref="B775:Q775"/>
    <mergeCell ref="R775:T775"/>
    <mergeCell ref="U775:V775"/>
    <mergeCell ref="W775:Y775"/>
    <mergeCell ref="Z775:AB775"/>
    <mergeCell ref="AF772:AI772"/>
    <mergeCell ref="AJ772:AM772"/>
    <mergeCell ref="AN772:AQ772"/>
    <mergeCell ref="AS772:AW772"/>
    <mergeCell ref="AC770:AE770"/>
    <mergeCell ref="AF770:AI770"/>
    <mergeCell ref="AJ770:AM770"/>
    <mergeCell ref="AN770:AQ770"/>
    <mergeCell ref="AS770:AW770"/>
    <mergeCell ref="B770:Q770"/>
    <mergeCell ref="R770:T770"/>
    <mergeCell ref="U770:V770"/>
    <mergeCell ref="W770:Y770"/>
    <mergeCell ref="Z770:AB770"/>
    <mergeCell ref="AC769:AE769"/>
    <mergeCell ref="AF769:AI769"/>
    <mergeCell ref="AJ769:AM769"/>
    <mergeCell ref="AN769:AQ769"/>
    <mergeCell ref="AS769:AW769"/>
    <mergeCell ref="B769:Q769"/>
    <mergeCell ref="R769:T769"/>
    <mergeCell ref="U769:V769"/>
    <mergeCell ref="W769:Y769"/>
    <mergeCell ref="Z769:AB769"/>
    <mergeCell ref="AC768:AE768"/>
    <mergeCell ref="AF768:AI768"/>
    <mergeCell ref="AJ768:AM768"/>
    <mergeCell ref="AN768:AQ768"/>
    <mergeCell ref="AS768:AW768"/>
    <mergeCell ref="B768:Q768"/>
    <mergeCell ref="R768:T768"/>
    <mergeCell ref="U768:V768"/>
    <mergeCell ref="W768:Y768"/>
    <mergeCell ref="Z768:AB768"/>
    <mergeCell ref="AC767:AE767"/>
    <mergeCell ref="AF767:AI767"/>
    <mergeCell ref="AJ767:AM767"/>
    <mergeCell ref="AN767:AQ767"/>
    <mergeCell ref="AS767:AW767"/>
    <mergeCell ref="B767:Q767"/>
    <mergeCell ref="R767:T767"/>
    <mergeCell ref="U767:V767"/>
    <mergeCell ref="W767:Y767"/>
    <mergeCell ref="Z767:AB767"/>
    <mergeCell ref="AC766:AE766"/>
    <mergeCell ref="AF766:AI766"/>
    <mergeCell ref="AJ766:AM766"/>
    <mergeCell ref="AN766:AQ766"/>
    <mergeCell ref="AS766:AW766"/>
    <mergeCell ref="B766:Q766"/>
    <mergeCell ref="R766:T766"/>
    <mergeCell ref="U766:V766"/>
    <mergeCell ref="W766:Y766"/>
    <mergeCell ref="Z766:AB766"/>
    <mergeCell ref="AC765:AE765"/>
    <mergeCell ref="AF765:AI765"/>
    <mergeCell ref="AJ765:AM765"/>
    <mergeCell ref="AN765:AQ765"/>
    <mergeCell ref="AS765:AW765"/>
    <mergeCell ref="B765:Q765"/>
    <mergeCell ref="R765:T765"/>
    <mergeCell ref="U765:V765"/>
    <mergeCell ref="W765:Y765"/>
    <mergeCell ref="Z765:AB765"/>
    <mergeCell ref="AC764:AE764"/>
    <mergeCell ref="AF764:AI764"/>
    <mergeCell ref="AJ764:AM764"/>
    <mergeCell ref="AN764:AQ764"/>
    <mergeCell ref="AS764:AW764"/>
    <mergeCell ref="B764:Q764"/>
    <mergeCell ref="R764:T764"/>
    <mergeCell ref="U764:V764"/>
    <mergeCell ref="W764:Y764"/>
    <mergeCell ref="Z764:AB764"/>
    <mergeCell ref="AC763:AE763"/>
    <mergeCell ref="AF763:AI763"/>
    <mergeCell ref="AJ763:AM763"/>
    <mergeCell ref="AN763:AQ763"/>
    <mergeCell ref="AS763:AW763"/>
    <mergeCell ref="B763:Q763"/>
    <mergeCell ref="R763:T763"/>
    <mergeCell ref="U763:V763"/>
    <mergeCell ref="W763:Y763"/>
    <mergeCell ref="Z763:AB763"/>
    <mergeCell ref="AC762:AE762"/>
    <mergeCell ref="AF762:AI762"/>
    <mergeCell ref="AJ762:AM762"/>
    <mergeCell ref="AN762:AQ762"/>
    <mergeCell ref="AS762:AW762"/>
    <mergeCell ref="B762:Q762"/>
    <mergeCell ref="R762:T762"/>
    <mergeCell ref="U762:V762"/>
    <mergeCell ref="W762:Y762"/>
    <mergeCell ref="Z762:AB762"/>
    <mergeCell ref="AC761:AE761"/>
    <mergeCell ref="AF761:AI761"/>
    <mergeCell ref="AJ761:AM761"/>
    <mergeCell ref="AN761:AQ761"/>
    <mergeCell ref="AS761:AW761"/>
    <mergeCell ref="B761:Q761"/>
    <mergeCell ref="R761:T761"/>
    <mergeCell ref="U761:V761"/>
    <mergeCell ref="W761:Y761"/>
    <mergeCell ref="Z761:AB761"/>
    <mergeCell ref="AC760:AE760"/>
    <mergeCell ref="AF760:AI760"/>
    <mergeCell ref="AJ760:AM760"/>
    <mergeCell ref="AN760:AQ760"/>
    <mergeCell ref="AS760:AW760"/>
    <mergeCell ref="B760:Q760"/>
    <mergeCell ref="R760:T760"/>
    <mergeCell ref="U760:V760"/>
    <mergeCell ref="W760:Y760"/>
    <mergeCell ref="Z760:AB760"/>
    <mergeCell ref="AC759:AE759"/>
    <mergeCell ref="AF759:AI759"/>
    <mergeCell ref="AJ759:AM759"/>
    <mergeCell ref="AN759:AQ759"/>
    <mergeCell ref="AS759:AW759"/>
    <mergeCell ref="B759:Q759"/>
    <mergeCell ref="R759:T759"/>
    <mergeCell ref="U759:V759"/>
    <mergeCell ref="W759:Y759"/>
    <mergeCell ref="Z759:AB759"/>
    <mergeCell ref="AC758:AE758"/>
    <mergeCell ref="AF758:AI758"/>
    <mergeCell ref="AJ758:AM758"/>
    <mergeCell ref="AN758:AQ758"/>
    <mergeCell ref="AS758:AW758"/>
    <mergeCell ref="B758:Q758"/>
    <mergeCell ref="R758:T758"/>
    <mergeCell ref="U758:V758"/>
    <mergeCell ref="W758:Y758"/>
    <mergeCell ref="Z758:AB758"/>
    <mergeCell ref="AC757:AE757"/>
    <mergeCell ref="AF757:AI757"/>
    <mergeCell ref="AJ757:AM757"/>
    <mergeCell ref="AN757:AQ757"/>
    <mergeCell ref="AS757:AW757"/>
    <mergeCell ref="B757:Q757"/>
    <mergeCell ref="R757:T757"/>
    <mergeCell ref="U757:V757"/>
    <mergeCell ref="W757:Y757"/>
    <mergeCell ref="Z757:AB757"/>
    <mergeCell ref="AC756:AE756"/>
    <mergeCell ref="AF756:AI756"/>
    <mergeCell ref="AJ756:AM756"/>
    <mergeCell ref="AN756:AQ756"/>
    <mergeCell ref="AS756:AW756"/>
    <mergeCell ref="B756:Q756"/>
    <mergeCell ref="R756:T756"/>
    <mergeCell ref="U756:V756"/>
    <mergeCell ref="W756:Y756"/>
    <mergeCell ref="Z756:AB756"/>
    <mergeCell ref="AC755:AE755"/>
    <mergeCell ref="AF755:AI755"/>
    <mergeCell ref="AJ755:AM755"/>
    <mergeCell ref="AN755:AQ755"/>
    <mergeCell ref="AS755:AW755"/>
    <mergeCell ref="B755:Q755"/>
    <mergeCell ref="R755:T755"/>
    <mergeCell ref="U755:V755"/>
    <mergeCell ref="W755:Y755"/>
    <mergeCell ref="Z755:AB755"/>
    <mergeCell ref="AC754:AE754"/>
    <mergeCell ref="AF754:AI754"/>
    <mergeCell ref="AJ754:AM754"/>
    <mergeCell ref="AN754:AQ754"/>
    <mergeCell ref="AS754:AW754"/>
    <mergeCell ref="B754:Q754"/>
    <mergeCell ref="R754:T754"/>
    <mergeCell ref="U754:V754"/>
    <mergeCell ref="W754:Y754"/>
    <mergeCell ref="Z754:AB754"/>
    <mergeCell ref="AC753:AE753"/>
    <mergeCell ref="AF753:AI753"/>
    <mergeCell ref="AJ753:AM753"/>
    <mergeCell ref="AN753:AQ753"/>
    <mergeCell ref="AS753:AW753"/>
    <mergeCell ref="B753:Q753"/>
    <mergeCell ref="R753:T753"/>
    <mergeCell ref="U753:V753"/>
    <mergeCell ref="W753:Y753"/>
    <mergeCell ref="Z753:AB753"/>
    <mergeCell ref="AC752:AE752"/>
    <mergeCell ref="AF752:AI752"/>
    <mergeCell ref="AJ752:AM752"/>
    <mergeCell ref="AN752:AQ752"/>
    <mergeCell ref="AS752:AW752"/>
    <mergeCell ref="B752:Q752"/>
    <mergeCell ref="R752:T752"/>
    <mergeCell ref="U752:V752"/>
    <mergeCell ref="W752:Y752"/>
    <mergeCell ref="Z752:AB752"/>
    <mergeCell ref="AC751:AE751"/>
    <mergeCell ref="AF751:AI751"/>
    <mergeCell ref="AJ751:AM751"/>
    <mergeCell ref="AN751:AQ751"/>
    <mergeCell ref="AS751:AW751"/>
    <mergeCell ref="B751:Q751"/>
    <mergeCell ref="R751:T751"/>
    <mergeCell ref="U751:V751"/>
    <mergeCell ref="W751:Y751"/>
    <mergeCell ref="Z751:AB751"/>
    <mergeCell ref="AC750:AE750"/>
    <mergeCell ref="AF750:AI750"/>
    <mergeCell ref="AJ750:AM750"/>
    <mergeCell ref="AN750:AQ750"/>
    <mergeCell ref="AS750:AW750"/>
    <mergeCell ref="B750:Q750"/>
    <mergeCell ref="R750:T750"/>
    <mergeCell ref="U750:V750"/>
    <mergeCell ref="W750:Y750"/>
    <mergeCell ref="Z750:AB750"/>
    <mergeCell ref="AC749:AE749"/>
    <mergeCell ref="AF749:AI749"/>
    <mergeCell ref="AJ749:AM749"/>
    <mergeCell ref="AN749:AQ749"/>
    <mergeCell ref="AS749:AW749"/>
    <mergeCell ref="B749:Q749"/>
    <mergeCell ref="R749:T749"/>
    <mergeCell ref="U749:V749"/>
    <mergeCell ref="W749:Y749"/>
    <mergeCell ref="Z749:AB749"/>
    <mergeCell ref="AC748:AE748"/>
    <mergeCell ref="AF748:AI748"/>
    <mergeCell ref="AJ748:AM748"/>
    <mergeCell ref="AN748:AQ748"/>
    <mergeCell ref="AS748:AW748"/>
    <mergeCell ref="B748:Q748"/>
    <mergeCell ref="R748:T748"/>
    <mergeCell ref="U748:V748"/>
    <mergeCell ref="W748:Y748"/>
    <mergeCell ref="Z748:AB748"/>
    <mergeCell ref="AC747:AE747"/>
    <mergeCell ref="AF747:AI747"/>
    <mergeCell ref="AJ747:AM747"/>
    <mergeCell ref="AN747:AQ747"/>
    <mergeCell ref="AS747:AW747"/>
    <mergeCell ref="B747:Q747"/>
    <mergeCell ref="R747:T747"/>
    <mergeCell ref="U747:V747"/>
    <mergeCell ref="W747:Y747"/>
    <mergeCell ref="Z747:AB747"/>
    <mergeCell ref="AC746:AE746"/>
    <mergeCell ref="AF746:AI746"/>
    <mergeCell ref="AJ746:AM746"/>
    <mergeCell ref="AN746:AQ746"/>
    <mergeCell ref="AS746:AW746"/>
    <mergeCell ref="B746:Q746"/>
    <mergeCell ref="R746:T746"/>
    <mergeCell ref="U746:V746"/>
    <mergeCell ref="W746:Y746"/>
    <mergeCell ref="Z746:AB746"/>
    <mergeCell ref="AC745:AE745"/>
    <mergeCell ref="AF745:AI745"/>
    <mergeCell ref="AJ745:AM745"/>
    <mergeCell ref="AN745:AQ745"/>
    <mergeCell ref="AS745:AW745"/>
    <mergeCell ref="B745:Q745"/>
    <mergeCell ref="R745:T745"/>
    <mergeCell ref="U745:V745"/>
    <mergeCell ref="W745:Y745"/>
    <mergeCell ref="Z745:AB745"/>
    <mergeCell ref="AC744:AE744"/>
    <mergeCell ref="AF744:AI744"/>
    <mergeCell ref="AJ744:AM744"/>
    <mergeCell ref="AN744:AQ744"/>
    <mergeCell ref="AS744:AW744"/>
    <mergeCell ref="B744:Q744"/>
    <mergeCell ref="R744:T744"/>
    <mergeCell ref="U744:V744"/>
    <mergeCell ref="W744:Y744"/>
    <mergeCell ref="Z744:AB744"/>
    <mergeCell ref="AC743:AE743"/>
    <mergeCell ref="AF743:AI743"/>
    <mergeCell ref="AJ743:AM743"/>
    <mergeCell ref="AN743:AQ743"/>
    <mergeCell ref="AS743:AW743"/>
    <mergeCell ref="B743:Q743"/>
    <mergeCell ref="R743:T743"/>
    <mergeCell ref="U743:V743"/>
    <mergeCell ref="W743:Y743"/>
    <mergeCell ref="Z743:AB743"/>
    <mergeCell ref="AC742:AE742"/>
    <mergeCell ref="AF742:AI742"/>
    <mergeCell ref="AJ742:AM742"/>
    <mergeCell ref="AN742:AQ742"/>
    <mergeCell ref="AS742:AW742"/>
    <mergeCell ref="B742:Q742"/>
    <mergeCell ref="R742:T742"/>
    <mergeCell ref="U742:V742"/>
    <mergeCell ref="W742:Y742"/>
    <mergeCell ref="Z742:AB742"/>
    <mergeCell ref="AC741:AE741"/>
    <mergeCell ref="AF741:AI741"/>
    <mergeCell ref="AJ741:AM741"/>
    <mergeCell ref="AN741:AQ741"/>
    <mergeCell ref="AS741:AW741"/>
    <mergeCell ref="B741:Q741"/>
    <mergeCell ref="R741:T741"/>
    <mergeCell ref="U741:V741"/>
    <mergeCell ref="W741:Y741"/>
    <mergeCell ref="Z741:AB741"/>
    <mergeCell ref="AC740:AE740"/>
    <mergeCell ref="AF740:AI740"/>
    <mergeCell ref="AJ740:AM740"/>
    <mergeCell ref="AN740:AQ740"/>
    <mergeCell ref="AS740:AW740"/>
    <mergeCell ref="B740:Q740"/>
    <mergeCell ref="R740:T740"/>
    <mergeCell ref="U740:V740"/>
    <mergeCell ref="W740:Y740"/>
    <mergeCell ref="Z740:AB740"/>
    <mergeCell ref="AC739:AE739"/>
    <mergeCell ref="AF739:AI739"/>
    <mergeCell ref="AJ739:AM739"/>
    <mergeCell ref="AN739:AQ739"/>
    <mergeCell ref="AS739:AW739"/>
    <mergeCell ref="B739:Q739"/>
    <mergeCell ref="R739:T739"/>
    <mergeCell ref="U739:V739"/>
    <mergeCell ref="W739:Y739"/>
    <mergeCell ref="Z739:AB739"/>
    <mergeCell ref="AC738:AE738"/>
    <mergeCell ref="AF738:AI738"/>
    <mergeCell ref="AJ738:AM738"/>
    <mergeCell ref="AN738:AQ738"/>
    <mergeCell ref="AS738:AW738"/>
    <mergeCell ref="B738:Q738"/>
    <mergeCell ref="R738:T738"/>
    <mergeCell ref="U738:V738"/>
    <mergeCell ref="W738:Y738"/>
    <mergeCell ref="Z738:AB738"/>
    <mergeCell ref="AC737:AE737"/>
    <mergeCell ref="AF737:AI737"/>
    <mergeCell ref="AJ737:AM737"/>
    <mergeCell ref="AN737:AQ737"/>
    <mergeCell ref="AS737:AW737"/>
    <mergeCell ref="B737:Q737"/>
    <mergeCell ref="R737:T737"/>
    <mergeCell ref="U737:V737"/>
    <mergeCell ref="W737:Y737"/>
    <mergeCell ref="Z737:AB737"/>
    <mergeCell ref="AC736:AE736"/>
    <mergeCell ref="AF736:AI736"/>
    <mergeCell ref="AJ736:AM736"/>
    <mergeCell ref="AN736:AQ736"/>
    <mergeCell ref="AS736:AW736"/>
    <mergeCell ref="B736:Q736"/>
    <mergeCell ref="R736:T736"/>
    <mergeCell ref="U736:V736"/>
    <mergeCell ref="W736:Y736"/>
    <mergeCell ref="Z736:AB736"/>
    <mergeCell ref="AC735:AE735"/>
    <mergeCell ref="AF735:AI735"/>
    <mergeCell ref="AJ735:AM735"/>
    <mergeCell ref="AN735:AQ735"/>
    <mergeCell ref="AS735:AW735"/>
    <mergeCell ref="B735:Q735"/>
    <mergeCell ref="R735:T735"/>
    <mergeCell ref="U735:V735"/>
    <mergeCell ref="W735:Y735"/>
    <mergeCell ref="Z735:AB735"/>
    <mergeCell ref="AC734:AE734"/>
    <mergeCell ref="AF734:AI734"/>
    <mergeCell ref="AJ734:AM734"/>
    <mergeCell ref="AN734:AQ734"/>
    <mergeCell ref="AS734:AW734"/>
    <mergeCell ref="B734:Q734"/>
    <mergeCell ref="R734:T734"/>
    <mergeCell ref="U734:V734"/>
    <mergeCell ref="W734:Y734"/>
    <mergeCell ref="Z734:AB734"/>
    <mergeCell ref="B729:BN729"/>
    <mergeCell ref="AC733:AE733"/>
    <mergeCell ref="AF733:AI733"/>
    <mergeCell ref="AJ733:AM733"/>
    <mergeCell ref="AN733:AQ733"/>
    <mergeCell ref="AS733:AW733"/>
    <mergeCell ref="B733:Q733"/>
    <mergeCell ref="R733:T733"/>
    <mergeCell ref="U733:V733"/>
    <mergeCell ref="W733:Y733"/>
    <mergeCell ref="Z733:AB733"/>
    <mergeCell ref="AC732:AE732"/>
    <mergeCell ref="AF732:AI732"/>
    <mergeCell ref="AJ732:AM732"/>
    <mergeCell ref="AN732:AQ732"/>
    <mergeCell ref="AS732:AW732"/>
    <mergeCell ref="B732:Q732"/>
    <mergeCell ref="R732:T732"/>
    <mergeCell ref="U732:V732"/>
    <mergeCell ref="W732:Y732"/>
    <mergeCell ref="Z732:AB732"/>
    <mergeCell ref="AC731:AE731"/>
    <mergeCell ref="AF731:AI731"/>
    <mergeCell ref="AJ731:AM731"/>
    <mergeCell ref="AN731:AQ731"/>
    <mergeCell ref="AS731:AW731"/>
    <mergeCell ref="B731:Q731"/>
    <mergeCell ref="R731:T731"/>
    <mergeCell ref="U731:V731"/>
    <mergeCell ref="W731:Y731"/>
    <mergeCell ref="Z731:AB731"/>
    <mergeCell ref="AC730:AE730"/>
    <mergeCell ref="AF730:AI730"/>
    <mergeCell ref="AJ730:AM730"/>
    <mergeCell ref="AN730:AQ730"/>
    <mergeCell ref="AS730:AW730"/>
    <mergeCell ref="B730:Q730"/>
    <mergeCell ref="R730:T730"/>
    <mergeCell ref="U730:V730"/>
    <mergeCell ref="W730:Y730"/>
    <mergeCell ref="Z730:AB730"/>
    <mergeCell ref="AF726:AI726"/>
    <mergeCell ref="AJ726:AM726"/>
    <mergeCell ref="AN726:AQ726"/>
    <mergeCell ref="AS726:AW726"/>
    <mergeCell ref="AC724:AE724"/>
    <mergeCell ref="AF724:AI724"/>
    <mergeCell ref="AJ724:AM724"/>
    <mergeCell ref="AN724:AQ724"/>
    <mergeCell ref="AS724:AW724"/>
    <mergeCell ref="B724:Q724"/>
    <mergeCell ref="R724:T724"/>
    <mergeCell ref="U724:V724"/>
    <mergeCell ref="W724:Y724"/>
    <mergeCell ref="Z724:AB724"/>
    <mergeCell ref="AC723:AE723"/>
    <mergeCell ref="AF723:AI723"/>
    <mergeCell ref="AJ723:AM723"/>
    <mergeCell ref="AN723:AQ723"/>
    <mergeCell ref="AS723:AW723"/>
    <mergeCell ref="B723:Q723"/>
    <mergeCell ref="R723:T723"/>
    <mergeCell ref="U723:V723"/>
    <mergeCell ref="W723:Y723"/>
    <mergeCell ref="Z723:AB723"/>
    <mergeCell ref="AC722:AE722"/>
    <mergeCell ref="AF722:AI722"/>
    <mergeCell ref="AJ722:AM722"/>
    <mergeCell ref="AN722:AQ722"/>
    <mergeCell ref="AS722:AW722"/>
    <mergeCell ref="B722:Q722"/>
    <mergeCell ref="R722:T722"/>
    <mergeCell ref="U722:V722"/>
    <mergeCell ref="W722:Y722"/>
    <mergeCell ref="Z722:AB722"/>
    <mergeCell ref="AC721:AE721"/>
    <mergeCell ref="AF721:AI721"/>
    <mergeCell ref="AJ721:AM721"/>
    <mergeCell ref="AN721:AQ721"/>
    <mergeCell ref="AS721:AW721"/>
    <mergeCell ref="B721:Q721"/>
    <mergeCell ref="R721:T721"/>
    <mergeCell ref="U721:V721"/>
    <mergeCell ref="W721:Y721"/>
    <mergeCell ref="Z721:AB721"/>
    <mergeCell ref="AC720:AE720"/>
    <mergeCell ref="AF720:AI720"/>
    <mergeCell ref="AJ720:AM720"/>
    <mergeCell ref="AN720:AQ720"/>
    <mergeCell ref="AS720:AW720"/>
    <mergeCell ref="B720:Q720"/>
    <mergeCell ref="R720:T720"/>
    <mergeCell ref="U720:V720"/>
    <mergeCell ref="W720:Y720"/>
    <mergeCell ref="Z720:AB720"/>
    <mergeCell ref="AC719:AE719"/>
    <mergeCell ref="AF719:AI719"/>
    <mergeCell ref="AJ719:AM719"/>
    <mergeCell ref="AN719:AQ719"/>
    <mergeCell ref="AS719:AW719"/>
    <mergeCell ref="B719:Q719"/>
    <mergeCell ref="R719:T719"/>
    <mergeCell ref="U719:V719"/>
    <mergeCell ref="W719:Y719"/>
    <mergeCell ref="Z719:AB719"/>
    <mergeCell ref="AC718:AE718"/>
    <mergeCell ref="AF718:AI718"/>
    <mergeCell ref="AJ718:AM718"/>
    <mergeCell ref="AN718:AQ718"/>
    <mergeCell ref="AS718:AW718"/>
    <mergeCell ref="B718:Q718"/>
    <mergeCell ref="R718:T718"/>
    <mergeCell ref="U718:V718"/>
    <mergeCell ref="W718:Y718"/>
    <mergeCell ref="Z718:AB718"/>
    <mergeCell ref="AC717:AE717"/>
    <mergeCell ref="AF717:AI717"/>
    <mergeCell ref="AJ717:AM717"/>
    <mergeCell ref="AN717:AQ717"/>
    <mergeCell ref="AS717:AW717"/>
    <mergeCell ref="B717:Q717"/>
    <mergeCell ref="R717:T717"/>
    <mergeCell ref="U717:V717"/>
    <mergeCell ref="W717:Y717"/>
    <mergeCell ref="Z717:AB717"/>
    <mergeCell ref="AC716:AE716"/>
    <mergeCell ref="AF716:AI716"/>
    <mergeCell ref="AJ716:AM716"/>
    <mergeCell ref="AN716:AQ716"/>
    <mergeCell ref="AS716:AW716"/>
    <mergeCell ref="B716:Q716"/>
    <mergeCell ref="R716:T716"/>
    <mergeCell ref="U716:V716"/>
    <mergeCell ref="W716:Y716"/>
    <mergeCell ref="Z716:AB716"/>
    <mergeCell ref="AC715:AE715"/>
    <mergeCell ref="AF715:AI715"/>
    <mergeCell ref="AJ715:AM715"/>
    <mergeCell ref="AN715:AQ715"/>
    <mergeCell ref="AS715:AW715"/>
    <mergeCell ref="B715:Q715"/>
    <mergeCell ref="R715:T715"/>
    <mergeCell ref="U715:V715"/>
    <mergeCell ref="W715:Y715"/>
    <mergeCell ref="Z715:AB715"/>
    <mergeCell ref="AC714:AE714"/>
    <mergeCell ref="AF714:AI714"/>
    <mergeCell ref="AJ714:AM714"/>
    <mergeCell ref="AN714:AQ714"/>
    <mergeCell ref="AS714:AW714"/>
    <mergeCell ref="B714:Q714"/>
    <mergeCell ref="R714:T714"/>
    <mergeCell ref="U714:V714"/>
    <mergeCell ref="W714:Y714"/>
    <mergeCell ref="Z714:AB714"/>
    <mergeCell ref="AC713:AE713"/>
    <mergeCell ref="AF713:AI713"/>
    <mergeCell ref="AJ713:AM713"/>
    <mergeCell ref="AN713:AQ713"/>
    <mergeCell ref="AS713:AW713"/>
    <mergeCell ref="B713:Q713"/>
    <mergeCell ref="R713:T713"/>
    <mergeCell ref="U713:V713"/>
    <mergeCell ref="W713:Y713"/>
    <mergeCell ref="Z713:AB713"/>
    <mergeCell ref="AC712:AE712"/>
    <mergeCell ref="AF712:AI712"/>
    <mergeCell ref="AJ712:AM712"/>
    <mergeCell ref="AN712:AQ712"/>
    <mergeCell ref="AS712:AW712"/>
    <mergeCell ref="B712:Q712"/>
    <mergeCell ref="R712:T712"/>
    <mergeCell ref="U712:V712"/>
    <mergeCell ref="W712:Y712"/>
    <mergeCell ref="Z712:AB712"/>
    <mergeCell ref="AC711:AE711"/>
    <mergeCell ref="AF711:AI711"/>
    <mergeCell ref="AJ711:AM711"/>
    <mergeCell ref="AN711:AQ711"/>
    <mergeCell ref="AS711:AW711"/>
    <mergeCell ref="B711:Q711"/>
    <mergeCell ref="R711:T711"/>
    <mergeCell ref="U711:V711"/>
    <mergeCell ref="W711:Y711"/>
    <mergeCell ref="Z711:AB711"/>
    <mergeCell ref="AC710:AE710"/>
    <mergeCell ref="AF710:AI710"/>
    <mergeCell ref="AJ710:AM710"/>
    <mergeCell ref="AN710:AQ710"/>
    <mergeCell ref="AS710:AW710"/>
    <mergeCell ref="B710:Q710"/>
    <mergeCell ref="R710:T710"/>
    <mergeCell ref="U710:V710"/>
    <mergeCell ref="W710:Y710"/>
    <mergeCell ref="Z710:AB710"/>
    <mergeCell ref="AC709:AE709"/>
    <mergeCell ref="AF709:AI709"/>
    <mergeCell ref="AJ709:AM709"/>
    <mergeCell ref="AN709:AQ709"/>
    <mergeCell ref="AS709:AW709"/>
    <mergeCell ref="B709:Q709"/>
    <mergeCell ref="R709:T709"/>
    <mergeCell ref="U709:V709"/>
    <mergeCell ref="W709:Y709"/>
    <mergeCell ref="Z709:AB709"/>
    <mergeCell ref="AC708:AE708"/>
    <mergeCell ref="AF708:AI708"/>
    <mergeCell ref="AJ708:AM708"/>
    <mergeCell ref="AN708:AQ708"/>
    <mergeCell ref="AS708:AW708"/>
    <mergeCell ref="B708:Q708"/>
    <mergeCell ref="R708:T708"/>
    <mergeCell ref="U708:V708"/>
    <mergeCell ref="W708:Y708"/>
    <mergeCell ref="Z708:AB708"/>
    <mergeCell ref="AC707:AE707"/>
    <mergeCell ref="AF707:AI707"/>
    <mergeCell ref="AJ707:AM707"/>
    <mergeCell ref="AN707:AQ707"/>
    <mergeCell ref="AS707:AW707"/>
    <mergeCell ref="B707:Q707"/>
    <mergeCell ref="R707:T707"/>
    <mergeCell ref="U707:V707"/>
    <mergeCell ref="W707:Y707"/>
    <mergeCell ref="Z707:AB707"/>
    <mergeCell ref="AC706:AE706"/>
    <mergeCell ref="AF706:AI706"/>
    <mergeCell ref="AJ706:AM706"/>
    <mergeCell ref="AN706:AQ706"/>
    <mergeCell ref="AS706:AW706"/>
    <mergeCell ref="B706:Q706"/>
    <mergeCell ref="R706:T706"/>
    <mergeCell ref="U706:V706"/>
    <mergeCell ref="W706:Y706"/>
    <mergeCell ref="Z706:AB706"/>
    <mergeCell ref="AC705:AE705"/>
    <mergeCell ref="AF705:AI705"/>
    <mergeCell ref="AJ705:AM705"/>
    <mergeCell ref="AN705:AQ705"/>
    <mergeCell ref="AS705:AW705"/>
    <mergeCell ref="B705:Q705"/>
    <mergeCell ref="R705:T705"/>
    <mergeCell ref="U705:V705"/>
    <mergeCell ref="W705:Y705"/>
    <mergeCell ref="Z705:AB705"/>
    <mergeCell ref="AC704:AE704"/>
    <mergeCell ref="AF704:AI704"/>
    <mergeCell ref="AJ704:AM704"/>
    <mergeCell ref="AN704:AQ704"/>
    <mergeCell ref="AS704:AW704"/>
    <mergeCell ref="B704:Q704"/>
    <mergeCell ref="R704:T704"/>
    <mergeCell ref="U704:V704"/>
    <mergeCell ref="W704:Y704"/>
    <mergeCell ref="Z704:AB704"/>
    <mergeCell ref="AC703:AE703"/>
    <mergeCell ref="AF703:AI703"/>
    <mergeCell ref="AJ703:AM703"/>
    <mergeCell ref="AN703:AQ703"/>
    <mergeCell ref="AS703:AW703"/>
    <mergeCell ref="B703:Q703"/>
    <mergeCell ref="R703:T703"/>
    <mergeCell ref="U703:V703"/>
    <mergeCell ref="W703:Y703"/>
    <mergeCell ref="Z703:AB703"/>
    <mergeCell ref="AC702:AE702"/>
    <mergeCell ref="AF702:AI702"/>
    <mergeCell ref="AJ702:AM702"/>
    <mergeCell ref="AN702:AQ702"/>
    <mergeCell ref="AS702:AW702"/>
    <mergeCell ref="B702:Q702"/>
    <mergeCell ref="R702:T702"/>
    <mergeCell ref="U702:V702"/>
    <mergeCell ref="W702:Y702"/>
    <mergeCell ref="Z702:AB702"/>
    <mergeCell ref="AC701:AE701"/>
    <mergeCell ref="AF701:AI701"/>
    <mergeCell ref="AJ701:AM701"/>
    <mergeCell ref="AN701:AQ701"/>
    <mergeCell ref="AS701:AW701"/>
    <mergeCell ref="B701:Q701"/>
    <mergeCell ref="R701:T701"/>
    <mergeCell ref="U701:V701"/>
    <mergeCell ref="W701:Y701"/>
    <mergeCell ref="Z701:AB701"/>
    <mergeCell ref="AC700:AE700"/>
    <mergeCell ref="AF700:AI700"/>
    <mergeCell ref="AJ700:AM700"/>
    <mergeCell ref="AN700:AQ700"/>
    <mergeCell ref="AS700:AW700"/>
    <mergeCell ref="B700:Q700"/>
    <mergeCell ref="R700:T700"/>
    <mergeCell ref="U700:V700"/>
    <mergeCell ref="W700:Y700"/>
    <mergeCell ref="Z700:AB700"/>
    <mergeCell ref="AC699:AE699"/>
    <mergeCell ref="AF699:AI699"/>
    <mergeCell ref="AJ699:AM699"/>
    <mergeCell ref="AN699:AQ699"/>
    <mergeCell ref="AS699:AW699"/>
    <mergeCell ref="B699:Q699"/>
    <mergeCell ref="R699:T699"/>
    <mergeCell ref="U699:V699"/>
    <mergeCell ref="W699:Y699"/>
    <mergeCell ref="Z699:AB699"/>
    <mergeCell ref="AC698:AE698"/>
    <mergeCell ref="AF698:AI698"/>
    <mergeCell ref="AJ698:AM698"/>
    <mergeCell ref="AN698:AQ698"/>
    <mergeCell ref="AS698:AW698"/>
    <mergeCell ref="B698:Q698"/>
    <mergeCell ref="R698:T698"/>
    <mergeCell ref="U698:V698"/>
    <mergeCell ref="W698:Y698"/>
    <mergeCell ref="Z698:AB698"/>
    <mergeCell ref="AC697:AE697"/>
    <mergeCell ref="AF697:AI697"/>
    <mergeCell ref="AJ697:AM697"/>
    <mergeCell ref="AN697:AQ697"/>
    <mergeCell ref="AS697:AW697"/>
    <mergeCell ref="B697:Q697"/>
    <mergeCell ref="R697:T697"/>
    <mergeCell ref="U697:V697"/>
    <mergeCell ref="W697:Y697"/>
    <mergeCell ref="Z697:AB697"/>
    <mergeCell ref="AC696:AE696"/>
    <mergeCell ref="AF696:AI696"/>
    <mergeCell ref="AJ696:AM696"/>
    <mergeCell ref="AN696:AQ696"/>
    <mergeCell ref="AS696:AW696"/>
    <mergeCell ref="B696:Q696"/>
    <mergeCell ref="R696:T696"/>
    <mergeCell ref="U696:V696"/>
    <mergeCell ref="W696:Y696"/>
    <mergeCell ref="Z696:AB696"/>
    <mergeCell ref="AC695:AE695"/>
    <mergeCell ref="AF695:AI695"/>
    <mergeCell ref="AJ695:AM695"/>
    <mergeCell ref="AN695:AQ695"/>
    <mergeCell ref="AS695:AW695"/>
    <mergeCell ref="B695:Q695"/>
    <mergeCell ref="R695:T695"/>
    <mergeCell ref="U695:V695"/>
    <mergeCell ref="W695:Y695"/>
    <mergeCell ref="Z695:AB695"/>
    <mergeCell ref="AC694:AE694"/>
    <mergeCell ref="AF694:AI694"/>
    <mergeCell ref="AJ694:AM694"/>
    <mergeCell ref="AN694:AQ694"/>
    <mergeCell ref="AS694:AW694"/>
    <mergeCell ref="B694:Q694"/>
    <mergeCell ref="R694:T694"/>
    <mergeCell ref="U694:V694"/>
    <mergeCell ref="W694:Y694"/>
    <mergeCell ref="Z694:AB694"/>
    <mergeCell ref="AC693:AE693"/>
    <mergeCell ref="AF693:AI693"/>
    <mergeCell ref="AJ693:AM693"/>
    <mergeCell ref="AN693:AQ693"/>
    <mergeCell ref="AS693:AW693"/>
    <mergeCell ref="B693:Q693"/>
    <mergeCell ref="R693:T693"/>
    <mergeCell ref="U693:V693"/>
    <mergeCell ref="W693:Y693"/>
    <mergeCell ref="Z693:AB693"/>
    <mergeCell ref="AC692:AE692"/>
    <mergeCell ref="AF692:AI692"/>
    <mergeCell ref="AJ692:AM692"/>
    <mergeCell ref="AN692:AQ692"/>
    <mergeCell ref="AS692:AW692"/>
    <mergeCell ref="B692:Q692"/>
    <mergeCell ref="R692:T692"/>
    <mergeCell ref="U692:V692"/>
    <mergeCell ref="W692:Y692"/>
    <mergeCell ref="Z692:AB692"/>
    <mergeCell ref="AC691:AE691"/>
    <mergeCell ref="AF691:AI691"/>
    <mergeCell ref="AJ691:AM691"/>
    <mergeCell ref="AN691:AQ691"/>
    <mergeCell ref="AS691:AW691"/>
    <mergeCell ref="B691:Q691"/>
    <mergeCell ref="R691:T691"/>
    <mergeCell ref="U691:V691"/>
    <mergeCell ref="W691:Y691"/>
    <mergeCell ref="Z691:AB691"/>
    <mergeCell ref="AC690:AE690"/>
    <mergeCell ref="AF690:AI690"/>
    <mergeCell ref="AJ690:AM690"/>
    <mergeCell ref="AN690:AQ690"/>
    <mergeCell ref="AS690:AW690"/>
    <mergeCell ref="B690:Q690"/>
    <mergeCell ref="R690:T690"/>
    <mergeCell ref="U690:V690"/>
    <mergeCell ref="W690:Y690"/>
    <mergeCell ref="Z690:AB690"/>
    <mergeCell ref="AC689:AE689"/>
    <mergeCell ref="AF689:AI689"/>
    <mergeCell ref="AJ689:AM689"/>
    <mergeCell ref="AN689:AQ689"/>
    <mergeCell ref="AS689:AW689"/>
    <mergeCell ref="B689:Q689"/>
    <mergeCell ref="R689:T689"/>
    <mergeCell ref="U689:V689"/>
    <mergeCell ref="W689:Y689"/>
    <mergeCell ref="Z689:AB689"/>
    <mergeCell ref="AC688:AE688"/>
    <mergeCell ref="AF688:AI688"/>
    <mergeCell ref="AJ688:AM688"/>
    <mergeCell ref="AN688:AQ688"/>
    <mergeCell ref="AS688:AW688"/>
    <mergeCell ref="B688:Q688"/>
    <mergeCell ref="R688:T688"/>
    <mergeCell ref="U688:V688"/>
    <mergeCell ref="W688:Y688"/>
    <mergeCell ref="Z688:AB688"/>
    <mergeCell ref="AC687:AE687"/>
    <mergeCell ref="AF687:AI687"/>
    <mergeCell ref="AJ687:AM687"/>
    <mergeCell ref="AN687:AQ687"/>
    <mergeCell ref="AS687:AW687"/>
    <mergeCell ref="B687:Q687"/>
    <mergeCell ref="R687:T687"/>
    <mergeCell ref="U687:V687"/>
    <mergeCell ref="W687:Y687"/>
    <mergeCell ref="Z687:AB687"/>
    <mergeCell ref="AC686:AE686"/>
    <mergeCell ref="AF686:AI686"/>
    <mergeCell ref="AJ686:AM686"/>
    <mergeCell ref="AN686:AQ686"/>
    <mergeCell ref="AS686:AW686"/>
    <mergeCell ref="B686:Q686"/>
    <mergeCell ref="R686:T686"/>
    <mergeCell ref="U686:V686"/>
    <mergeCell ref="W686:Y686"/>
    <mergeCell ref="Z686:AB686"/>
    <mergeCell ref="AC685:AE685"/>
    <mergeCell ref="AF685:AI685"/>
    <mergeCell ref="AJ685:AM685"/>
    <mergeCell ref="AN685:AQ685"/>
    <mergeCell ref="AS685:AW685"/>
    <mergeCell ref="B685:Q685"/>
    <mergeCell ref="R685:T685"/>
    <mergeCell ref="U685:V685"/>
    <mergeCell ref="W685:Y685"/>
    <mergeCell ref="Z685:AB685"/>
    <mergeCell ref="AC684:AE684"/>
    <mergeCell ref="AF684:AI684"/>
    <mergeCell ref="AJ684:AM684"/>
    <mergeCell ref="AN684:AQ684"/>
    <mergeCell ref="AS684:AW684"/>
    <mergeCell ref="B684:Q684"/>
    <mergeCell ref="R684:T684"/>
    <mergeCell ref="U684:V684"/>
    <mergeCell ref="W684:Y684"/>
    <mergeCell ref="Z684:AB684"/>
    <mergeCell ref="AF681:AI681"/>
    <mergeCell ref="AJ681:AM681"/>
    <mergeCell ref="AN681:AQ681"/>
    <mergeCell ref="AS681:AW681"/>
    <mergeCell ref="AC679:AE679"/>
    <mergeCell ref="AF679:AI679"/>
    <mergeCell ref="AJ679:AM679"/>
    <mergeCell ref="AN679:AQ679"/>
    <mergeCell ref="AS679:AW679"/>
    <mergeCell ref="B679:Q679"/>
    <mergeCell ref="R679:T679"/>
    <mergeCell ref="U679:V679"/>
    <mergeCell ref="W679:Y679"/>
    <mergeCell ref="Z679:AB679"/>
    <mergeCell ref="AC678:AE678"/>
    <mergeCell ref="AF678:AI678"/>
    <mergeCell ref="AJ678:AM678"/>
    <mergeCell ref="AN678:AQ678"/>
    <mergeCell ref="AS678:AW678"/>
    <mergeCell ref="B678:Q678"/>
    <mergeCell ref="R678:T678"/>
    <mergeCell ref="U678:V678"/>
    <mergeCell ref="W678:Y678"/>
    <mergeCell ref="Z678:AB678"/>
    <mergeCell ref="AC677:AE677"/>
    <mergeCell ref="AF677:AI677"/>
    <mergeCell ref="AJ677:AM677"/>
    <mergeCell ref="AN677:AQ677"/>
    <mergeCell ref="AS677:AW677"/>
    <mergeCell ref="B677:Q677"/>
    <mergeCell ref="R677:T677"/>
    <mergeCell ref="U677:V677"/>
    <mergeCell ref="W677:Y677"/>
    <mergeCell ref="Z677:AB677"/>
    <mergeCell ref="AC676:AE676"/>
    <mergeCell ref="AF676:AI676"/>
    <mergeCell ref="AJ676:AM676"/>
    <mergeCell ref="AN676:AQ676"/>
    <mergeCell ref="AS676:AW676"/>
    <mergeCell ref="B676:Q676"/>
    <mergeCell ref="R676:T676"/>
    <mergeCell ref="U676:V676"/>
    <mergeCell ref="W676:Y676"/>
    <mergeCell ref="Z676:AB676"/>
    <mergeCell ref="AC675:AE675"/>
    <mergeCell ref="AF675:AI675"/>
    <mergeCell ref="AJ675:AM675"/>
    <mergeCell ref="AN675:AQ675"/>
    <mergeCell ref="AS675:AW675"/>
    <mergeCell ref="B675:Q675"/>
    <mergeCell ref="R675:T675"/>
    <mergeCell ref="U675:V675"/>
    <mergeCell ref="W675:Y675"/>
    <mergeCell ref="Z675:AB675"/>
    <mergeCell ref="AC674:AE674"/>
    <mergeCell ref="AF674:AI674"/>
    <mergeCell ref="AJ674:AM674"/>
    <mergeCell ref="AN674:AQ674"/>
    <mergeCell ref="AS674:AW674"/>
    <mergeCell ref="B674:Q674"/>
    <mergeCell ref="R674:T674"/>
    <mergeCell ref="U674:V674"/>
    <mergeCell ref="W674:Y674"/>
    <mergeCell ref="Z674:AB674"/>
    <mergeCell ref="AC673:AE673"/>
    <mergeCell ref="AF673:AI673"/>
    <mergeCell ref="AJ673:AM673"/>
    <mergeCell ref="AN673:AQ673"/>
    <mergeCell ref="AS673:AW673"/>
    <mergeCell ref="B673:Q673"/>
    <mergeCell ref="R673:T673"/>
    <mergeCell ref="U673:V673"/>
    <mergeCell ref="W673:Y673"/>
    <mergeCell ref="Z673:AB673"/>
    <mergeCell ref="AC672:AE672"/>
    <mergeCell ref="AF672:AI672"/>
    <mergeCell ref="AJ672:AM672"/>
    <mergeCell ref="AN672:AQ672"/>
    <mergeCell ref="AS672:AW672"/>
    <mergeCell ref="B672:Q672"/>
    <mergeCell ref="R672:T672"/>
    <mergeCell ref="U672:V672"/>
    <mergeCell ref="W672:Y672"/>
    <mergeCell ref="Z672:AB672"/>
    <mergeCell ref="AC671:AE671"/>
    <mergeCell ref="AF671:AI671"/>
    <mergeCell ref="AJ671:AM671"/>
    <mergeCell ref="AN671:AQ671"/>
    <mergeCell ref="AS671:AW671"/>
    <mergeCell ref="B671:Q671"/>
    <mergeCell ref="R671:T671"/>
    <mergeCell ref="U671:V671"/>
    <mergeCell ref="W671:Y671"/>
    <mergeCell ref="Z671:AB671"/>
    <mergeCell ref="AC670:AE670"/>
    <mergeCell ref="AF670:AI670"/>
    <mergeCell ref="AJ670:AM670"/>
    <mergeCell ref="AN670:AQ670"/>
    <mergeCell ref="AS670:AW670"/>
    <mergeCell ref="B670:Q670"/>
    <mergeCell ref="R670:T670"/>
    <mergeCell ref="U670:V670"/>
    <mergeCell ref="W670:Y670"/>
    <mergeCell ref="Z670:AB670"/>
    <mergeCell ref="AC669:AE669"/>
    <mergeCell ref="AF669:AI669"/>
    <mergeCell ref="AJ669:AM669"/>
    <mergeCell ref="AN669:AQ669"/>
    <mergeCell ref="AS669:AW669"/>
    <mergeCell ref="B669:Q669"/>
    <mergeCell ref="R669:T669"/>
    <mergeCell ref="U669:V669"/>
    <mergeCell ref="W669:Y669"/>
    <mergeCell ref="Z669:AB669"/>
    <mergeCell ref="AC668:AE668"/>
    <mergeCell ref="AF668:AI668"/>
    <mergeCell ref="AJ668:AM668"/>
    <mergeCell ref="AN668:AQ668"/>
    <mergeCell ref="AS668:AW668"/>
    <mergeCell ref="B668:Q668"/>
    <mergeCell ref="R668:T668"/>
    <mergeCell ref="U668:V668"/>
    <mergeCell ref="W668:Y668"/>
    <mergeCell ref="Z668:AB668"/>
    <mergeCell ref="AC667:AE667"/>
    <mergeCell ref="AF667:AI667"/>
    <mergeCell ref="AJ667:AM667"/>
    <mergeCell ref="AN667:AQ667"/>
    <mergeCell ref="AS667:AW667"/>
    <mergeCell ref="B667:Q667"/>
    <mergeCell ref="R667:T667"/>
    <mergeCell ref="U667:V667"/>
    <mergeCell ref="W667:Y667"/>
    <mergeCell ref="Z667:AB667"/>
    <mergeCell ref="AC666:AE666"/>
    <mergeCell ref="AF666:AI666"/>
    <mergeCell ref="AJ666:AM666"/>
    <mergeCell ref="AN666:AQ666"/>
    <mergeCell ref="AS666:AW666"/>
    <mergeCell ref="B666:Q666"/>
    <mergeCell ref="R666:T666"/>
    <mergeCell ref="U666:V666"/>
    <mergeCell ref="W666:Y666"/>
    <mergeCell ref="Z666:AB666"/>
    <mergeCell ref="AC665:AE665"/>
    <mergeCell ref="AF665:AI665"/>
    <mergeCell ref="AJ665:AM665"/>
    <mergeCell ref="AN665:AQ665"/>
    <mergeCell ref="AS665:AW665"/>
    <mergeCell ref="B665:Q665"/>
    <mergeCell ref="R665:T665"/>
    <mergeCell ref="U665:V665"/>
    <mergeCell ref="W665:Y665"/>
    <mergeCell ref="Z665:AB665"/>
    <mergeCell ref="AC664:AE664"/>
    <mergeCell ref="AF664:AI664"/>
    <mergeCell ref="AJ664:AM664"/>
    <mergeCell ref="AN664:AQ664"/>
    <mergeCell ref="AS664:AW664"/>
    <mergeCell ref="B664:Q664"/>
    <mergeCell ref="R664:T664"/>
    <mergeCell ref="U664:V664"/>
    <mergeCell ref="W664:Y664"/>
    <mergeCell ref="Z664:AB664"/>
    <mergeCell ref="AC663:AE663"/>
    <mergeCell ref="AF663:AI663"/>
    <mergeCell ref="AJ663:AM663"/>
    <mergeCell ref="AN663:AQ663"/>
    <mergeCell ref="AS663:AW663"/>
    <mergeCell ref="B663:Q663"/>
    <mergeCell ref="R663:T663"/>
    <mergeCell ref="U663:V663"/>
    <mergeCell ref="W663:Y663"/>
    <mergeCell ref="Z663:AB663"/>
    <mergeCell ref="AC662:AE662"/>
    <mergeCell ref="AF662:AI662"/>
    <mergeCell ref="AJ662:AM662"/>
    <mergeCell ref="AN662:AQ662"/>
    <mergeCell ref="AS662:AW662"/>
    <mergeCell ref="B662:Q662"/>
    <mergeCell ref="R662:T662"/>
    <mergeCell ref="U662:V662"/>
    <mergeCell ref="W662:Y662"/>
    <mergeCell ref="Z662:AB662"/>
    <mergeCell ref="AC661:AE661"/>
    <mergeCell ref="AF661:AI661"/>
    <mergeCell ref="AJ661:AM661"/>
    <mergeCell ref="AN661:AQ661"/>
    <mergeCell ref="AS661:AW661"/>
    <mergeCell ref="B661:Q661"/>
    <mergeCell ref="R661:T661"/>
    <mergeCell ref="U661:V661"/>
    <mergeCell ref="W661:Y661"/>
    <mergeCell ref="Z661:AB661"/>
    <mergeCell ref="AC660:AE660"/>
    <mergeCell ref="AF660:AI660"/>
    <mergeCell ref="AJ660:AM660"/>
    <mergeCell ref="AN660:AQ660"/>
    <mergeCell ref="AS660:AW660"/>
    <mergeCell ref="B660:Q660"/>
    <mergeCell ref="R660:T660"/>
    <mergeCell ref="U660:V660"/>
    <mergeCell ref="W660:Y660"/>
    <mergeCell ref="Z660:AB660"/>
    <mergeCell ref="AC659:AE659"/>
    <mergeCell ref="AF659:AI659"/>
    <mergeCell ref="AJ659:AM659"/>
    <mergeCell ref="AN659:AQ659"/>
    <mergeCell ref="AS659:AW659"/>
    <mergeCell ref="B659:Q659"/>
    <mergeCell ref="R659:T659"/>
    <mergeCell ref="U659:V659"/>
    <mergeCell ref="W659:Y659"/>
    <mergeCell ref="Z659:AB659"/>
    <mergeCell ref="AC658:AE658"/>
    <mergeCell ref="AF658:AI658"/>
    <mergeCell ref="AJ658:AM658"/>
    <mergeCell ref="AN658:AQ658"/>
    <mergeCell ref="AS658:AW658"/>
    <mergeCell ref="B658:Q658"/>
    <mergeCell ref="R658:T658"/>
    <mergeCell ref="U658:V658"/>
    <mergeCell ref="W658:Y658"/>
    <mergeCell ref="Z658:AB658"/>
    <mergeCell ref="AC657:AE657"/>
    <mergeCell ref="AF657:AI657"/>
    <mergeCell ref="AJ657:AM657"/>
    <mergeCell ref="AN657:AQ657"/>
    <mergeCell ref="AS657:AW657"/>
    <mergeCell ref="B657:Q657"/>
    <mergeCell ref="R657:T657"/>
    <mergeCell ref="U657:V657"/>
    <mergeCell ref="W657:Y657"/>
    <mergeCell ref="Z657:AB657"/>
    <mergeCell ref="AC656:AE656"/>
    <mergeCell ref="AF656:AI656"/>
    <mergeCell ref="AJ656:AM656"/>
    <mergeCell ref="AN656:AQ656"/>
    <mergeCell ref="AS656:AW656"/>
    <mergeCell ref="B656:Q656"/>
    <mergeCell ref="R656:T656"/>
    <mergeCell ref="U656:V656"/>
    <mergeCell ref="W656:Y656"/>
    <mergeCell ref="Z656:AB656"/>
    <mergeCell ref="AC655:AE655"/>
    <mergeCell ref="AF655:AI655"/>
    <mergeCell ref="AJ655:AM655"/>
    <mergeCell ref="AN655:AQ655"/>
    <mergeCell ref="AS655:AW655"/>
    <mergeCell ref="B655:Q655"/>
    <mergeCell ref="R655:T655"/>
    <mergeCell ref="U655:V655"/>
    <mergeCell ref="W655:Y655"/>
    <mergeCell ref="Z655:AB655"/>
    <mergeCell ref="AC654:AE654"/>
    <mergeCell ref="AF654:AI654"/>
    <mergeCell ref="AJ654:AM654"/>
    <mergeCell ref="AN654:AQ654"/>
    <mergeCell ref="AS654:AW654"/>
    <mergeCell ref="B654:Q654"/>
    <mergeCell ref="R654:T654"/>
    <mergeCell ref="U654:V654"/>
    <mergeCell ref="W654:Y654"/>
    <mergeCell ref="Z654:AB654"/>
    <mergeCell ref="AC653:AE653"/>
    <mergeCell ref="AF653:AI653"/>
    <mergeCell ref="AJ653:AM653"/>
    <mergeCell ref="AN653:AQ653"/>
    <mergeCell ref="AS653:AW653"/>
    <mergeCell ref="B653:Q653"/>
    <mergeCell ref="R653:T653"/>
    <mergeCell ref="U653:V653"/>
    <mergeCell ref="W653:Y653"/>
    <mergeCell ref="Z653:AB653"/>
    <mergeCell ref="AC652:AE652"/>
    <mergeCell ref="AF652:AI652"/>
    <mergeCell ref="AJ652:AM652"/>
    <mergeCell ref="AN652:AQ652"/>
    <mergeCell ref="AS652:AW652"/>
    <mergeCell ref="B652:Q652"/>
    <mergeCell ref="R652:T652"/>
    <mergeCell ref="U652:V652"/>
    <mergeCell ref="W652:Y652"/>
    <mergeCell ref="Z652:AB652"/>
    <mergeCell ref="AC651:AE651"/>
    <mergeCell ref="AF651:AI651"/>
    <mergeCell ref="AJ651:AM651"/>
    <mergeCell ref="AN651:AQ651"/>
    <mergeCell ref="AS651:AW651"/>
    <mergeCell ref="B651:Q651"/>
    <mergeCell ref="R651:T651"/>
    <mergeCell ref="U651:V651"/>
    <mergeCell ref="W651:Y651"/>
    <mergeCell ref="Z651:AB651"/>
    <mergeCell ref="AC650:AE650"/>
    <mergeCell ref="AF650:AI650"/>
    <mergeCell ref="AJ650:AM650"/>
    <mergeCell ref="AN650:AQ650"/>
    <mergeCell ref="AS650:AW650"/>
    <mergeCell ref="B650:Q650"/>
    <mergeCell ref="R650:T650"/>
    <mergeCell ref="U650:V650"/>
    <mergeCell ref="W650:Y650"/>
    <mergeCell ref="Z650:AB650"/>
    <mergeCell ref="AC649:AE649"/>
    <mergeCell ref="AF649:AI649"/>
    <mergeCell ref="AJ649:AM649"/>
    <mergeCell ref="AN649:AQ649"/>
    <mergeCell ref="AS649:AW649"/>
    <mergeCell ref="B649:Q649"/>
    <mergeCell ref="R649:T649"/>
    <mergeCell ref="U649:V649"/>
    <mergeCell ref="W649:Y649"/>
    <mergeCell ref="Z649:AB649"/>
    <mergeCell ref="AC648:AE648"/>
    <mergeCell ref="AF648:AI648"/>
    <mergeCell ref="AJ648:AM648"/>
    <mergeCell ref="AN648:AQ648"/>
    <mergeCell ref="AS648:AW648"/>
    <mergeCell ref="B648:Q648"/>
    <mergeCell ref="R648:T648"/>
    <mergeCell ref="U648:V648"/>
    <mergeCell ref="W648:Y648"/>
    <mergeCell ref="Z648:AB648"/>
    <mergeCell ref="AC647:AE647"/>
    <mergeCell ref="AF647:AI647"/>
    <mergeCell ref="AJ647:AM647"/>
    <mergeCell ref="AN647:AQ647"/>
    <mergeCell ref="AS647:AW647"/>
    <mergeCell ref="B647:Q647"/>
    <mergeCell ref="R647:T647"/>
    <mergeCell ref="U647:V647"/>
    <mergeCell ref="W647:Y647"/>
    <mergeCell ref="Z647:AB647"/>
    <mergeCell ref="AC646:AE646"/>
    <mergeCell ref="AF646:AI646"/>
    <mergeCell ref="AJ646:AM646"/>
    <mergeCell ref="AN646:AQ646"/>
    <mergeCell ref="AS646:AW646"/>
    <mergeCell ref="B646:Q646"/>
    <mergeCell ref="R646:T646"/>
    <mergeCell ref="U646:V646"/>
    <mergeCell ref="W646:Y646"/>
    <mergeCell ref="Z646:AB646"/>
    <mergeCell ref="AC645:AE645"/>
    <mergeCell ref="AF645:AI645"/>
    <mergeCell ref="AJ645:AM645"/>
    <mergeCell ref="AN645:AQ645"/>
    <mergeCell ref="AS645:AW645"/>
    <mergeCell ref="B645:Q645"/>
    <mergeCell ref="R645:T645"/>
    <mergeCell ref="U645:V645"/>
    <mergeCell ref="W645:Y645"/>
    <mergeCell ref="Z645:AB645"/>
    <mergeCell ref="AC644:AE644"/>
    <mergeCell ref="AF644:AI644"/>
    <mergeCell ref="AJ644:AM644"/>
    <mergeCell ref="AN644:AQ644"/>
    <mergeCell ref="AS644:AW644"/>
    <mergeCell ref="B644:Q644"/>
    <mergeCell ref="R644:T644"/>
    <mergeCell ref="U644:V644"/>
    <mergeCell ref="W644:Y644"/>
    <mergeCell ref="Z644:AB644"/>
    <mergeCell ref="AC643:AE643"/>
    <mergeCell ref="AF643:AI643"/>
    <mergeCell ref="AJ643:AM643"/>
    <mergeCell ref="AN643:AQ643"/>
    <mergeCell ref="AS643:AW643"/>
    <mergeCell ref="B643:Q643"/>
    <mergeCell ref="R643:T643"/>
    <mergeCell ref="U643:V643"/>
    <mergeCell ref="W643:Y643"/>
    <mergeCell ref="Z643:AB643"/>
    <mergeCell ref="AC642:AE642"/>
    <mergeCell ref="AF642:AI642"/>
    <mergeCell ref="AJ642:AM642"/>
    <mergeCell ref="AN642:AQ642"/>
    <mergeCell ref="AS642:AW642"/>
    <mergeCell ref="B642:Q642"/>
    <mergeCell ref="R642:T642"/>
    <mergeCell ref="U642:V642"/>
    <mergeCell ref="W642:Y642"/>
    <mergeCell ref="Z642:AB642"/>
    <mergeCell ref="AC641:AE641"/>
    <mergeCell ref="AF641:AI641"/>
    <mergeCell ref="AJ641:AM641"/>
    <mergeCell ref="AN641:AQ641"/>
    <mergeCell ref="AS641:AW641"/>
    <mergeCell ref="B641:Q641"/>
    <mergeCell ref="R641:T641"/>
    <mergeCell ref="U641:V641"/>
    <mergeCell ref="W641:Y641"/>
    <mergeCell ref="Z641:AB641"/>
    <mergeCell ref="AC640:AE640"/>
    <mergeCell ref="AF640:AI640"/>
    <mergeCell ref="AJ640:AM640"/>
    <mergeCell ref="AN640:AQ640"/>
    <mergeCell ref="AS640:AW640"/>
    <mergeCell ref="B640:Q640"/>
    <mergeCell ref="R640:T640"/>
    <mergeCell ref="U640:V640"/>
    <mergeCell ref="W640:Y640"/>
    <mergeCell ref="Z640:AB640"/>
    <mergeCell ref="AC639:AE639"/>
    <mergeCell ref="AF639:AI639"/>
    <mergeCell ref="AJ639:AM639"/>
    <mergeCell ref="AN639:AQ639"/>
    <mergeCell ref="AS639:AW639"/>
    <mergeCell ref="B639:Q639"/>
    <mergeCell ref="R639:T639"/>
    <mergeCell ref="U639:V639"/>
    <mergeCell ref="W639:Y639"/>
    <mergeCell ref="Z639:AB639"/>
    <mergeCell ref="AF636:AI636"/>
    <mergeCell ref="AJ636:AM636"/>
    <mergeCell ref="AN636:AQ636"/>
    <mergeCell ref="AS636:AW636"/>
    <mergeCell ref="AC634:AE634"/>
    <mergeCell ref="AF634:AI634"/>
    <mergeCell ref="AJ634:AM634"/>
    <mergeCell ref="AN634:AQ634"/>
    <mergeCell ref="AS634:AW634"/>
    <mergeCell ref="B634:Q634"/>
    <mergeCell ref="R634:T634"/>
    <mergeCell ref="U634:V634"/>
    <mergeCell ref="W634:Y634"/>
    <mergeCell ref="Z634:AB634"/>
    <mergeCell ref="AC633:AE633"/>
    <mergeCell ref="AF633:AI633"/>
    <mergeCell ref="AJ633:AM633"/>
    <mergeCell ref="AN633:AQ633"/>
    <mergeCell ref="AS633:AW633"/>
    <mergeCell ref="B633:Q633"/>
    <mergeCell ref="R633:T633"/>
    <mergeCell ref="U633:V633"/>
    <mergeCell ref="W633:Y633"/>
    <mergeCell ref="Z633:AB633"/>
    <mergeCell ref="AC632:AE632"/>
    <mergeCell ref="AF632:AI632"/>
    <mergeCell ref="AJ632:AM632"/>
    <mergeCell ref="AN632:AQ632"/>
    <mergeCell ref="AS632:AW632"/>
    <mergeCell ref="B632:Q632"/>
    <mergeCell ref="R632:T632"/>
    <mergeCell ref="U632:V632"/>
    <mergeCell ref="W632:Y632"/>
    <mergeCell ref="Z632:AB632"/>
    <mergeCell ref="AC631:AE631"/>
    <mergeCell ref="AF631:AI631"/>
    <mergeCell ref="AJ631:AM631"/>
    <mergeCell ref="AN631:AQ631"/>
    <mergeCell ref="AS631:AW631"/>
    <mergeCell ref="B631:Q631"/>
    <mergeCell ref="R631:T631"/>
    <mergeCell ref="U631:V631"/>
    <mergeCell ref="W631:Y631"/>
    <mergeCell ref="Z631:AB631"/>
    <mergeCell ref="AC630:AE630"/>
    <mergeCell ref="AF630:AI630"/>
    <mergeCell ref="AJ630:AM630"/>
    <mergeCell ref="AN630:AQ630"/>
    <mergeCell ref="AS630:AW630"/>
    <mergeCell ref="B630:Q630"/>
    <mergeCell ref="R630:T630"/>
    <mergeCell ref="U630:V630"/>
    <mergeCell ref="W630:Y630"/>
    <mergeCell ref="Z630:AB630"/>
    <mergeCell ref="AC629:AE629"/>
    <mergeCell ref="AF629:AI629"/>
    <mergeCell ref="AJ629:AM629"/>
    <mergeCell ref="AN629:AQ629"/>
    <mergeCell ref="AS629:AW629"/>
    <mergeCell ref="B629:Q629"/>
    <mergeCell ref="R629:T629"/>
    <mergeCell ref="U629:V629"/>
    <mergeCell ref="W629:Y629"/>
    <mergeCell ref="Z629:AB629"/>
    <mergeCell ref="AC628:AE628"/>
    <mergeCell ref="AF628:AI628"/>
    <mergeCell ref="AJ628:AM628"/>
    <mergeCell ref="AN628:AQ628"/>
    <mergeCell ref="AS628:AW628"/>
    <mergeCell ref="B628:Q628"/>
    <mergeCell ref="R628:T628"/>
    <mergeCell ref="U628:V628"/>
    <mergeCell ref="W628:Y628"/>
    <mergeCell ref="Z628:AB628"/>
    <mergeCell ref="AC627:AE627"/>
    <mergeCell ref="AF627:AI627"/>
    <mergeCell ref="AJ627:AM627"/>
    <mergeCell ref="AN627:AQ627"/>
    <mergeCell ref="AS627:AW627"/>
    <mergeCell ref="B627:Q627"/>
    <mergeCell ref="R627:T627"/>
    <mergeCell ref="U627:V627"/>
    <mergeCell ref="W627:Y627"/>
    <mergeCell ref="Z627:AB627"/>
    <mergeCell ref="AC626:AE626"/>
    <mergeCell ref="AF626:AI626"/>
    <mergeCell ref="AJ626:AM626"/>
    <mergeCell ref="AN626:AQ626"/>
    <mergeCell ref="AS626:AW626"/>
    <mergeCell ref="B626:Q626"/>
    <mergeCell ref="R626:T626"/>
    <mergeCell ref="U626:V626"/>
    <mergeCell ref="W626:Y626"/>
    <mergeCell ref="Z626:AB626"/>
    <mergeCell ref="AC625:AE625"/>
    <mergeCell ref="AF625:AI625"/>
    <mergeCell ref="AJ625:AM625"/>
    <mergeCell ref="AN625:AQ625"/>
    <mergeCell ref="AS625:AW625"/>
    <mergeCell ref="B625:Q625"/>
    <mergeCell ref="R625:T625"/>
    <mergeCell ref="U625:V625"/>
    <mergeCell ref="W625:Y625"/>
    <mergeCell ref="Z625:AB625"/>
    <mergeCell ref="AC624:AE624"/>
    <mergeCell ref="AF624:AI624"/>
    <mergeCell ref="AJ624:AM624"/>
    <mergeCell ref="AN624:AQ624"/>
    <mergeCell ref="AS624:AW624"/>
    <mergeCell ref="B624:Q624"/>
    <mergeCell ref="R624:T624"/>
    <mergeCell ref="U624:V624"/>
    <mergeCell ref="W624:Y624"/>
    <mergeCell ref="Z624:AB624"/>
    <mergeCell ref="AC623:AE623"/>
    <mergeCell ref="AF623:AI623"/>
    <mergeCell ref="AJ623:AM623"/>
    <mergeCell ref="AN623:AQ623"/>
    <mergeCell ref="AS623:AW623"/>
    <mergeCell ref="B623:Q623"/>
    <mergeCell ref="R623:T623"/>
    <mergeCell ref="U623:V623"/>
    <mergeCell ref="W623:Y623"/>
    <mergeCell ref="Z623:AB623"/>
    <mergeCell ref="AC622:AE622"/>
    <mergeCell ref="AF622:AI622"/>
    <mergeCell ref="AJ622:AM622"/>
    <mergeCell ref="AN622:AQ622"/>
    <mergeCell ref="AS622:AW622"/>
    <mergeCell ref="B622:Q622"/>
    <mergeCell ref="R622:T622"/>
    <mergeCell ref="U622:V622"/>
    <mergeCell ref="W622:Y622"/>
    <mergeCell ref="Z622:AB622"/>
    <mergeCell ref="AC621:AE621"/>
    <mergeCell ref="AF621:AI621"/>
    <mergeCell ref="AJ621:AM621"/>
    <mergeCell ref="AN621:AQ621"/>
    <mergeCell ref="AS621:AW621"/>
    <mergeCell ref="B621:Q621"/>
    <mergeCell ref="R621:T621"/>
    <mergeCell ref="U621:V621"/>
    <mergeCell ref="W621:Y621"/>
    <mergeCell ref="Z621:AB621"/>
    <mergeCell ref="AC620:AE620"/>
    <mergeCell ref="AF620:AI620"/>
    <mergeCell ref="AJ620:AM620"/>
    <mergeCell ref="AN620:AQ620"/>
    <mergeCell ref="AS620:AW620"/>
    <mergeCell ref="B620:Q620"/>
    <mergeCell ref="R620:T620"/>
    <mergeCell ref="U620:V620"/>
    <mergeCell ref="W620:Y620"/>
    <mergeCell ref="Z620:AB620"/>
    <mergeCell ref="AC619:AE619"/>
    <mergeCell ref="AF619:AI619"/>
    <mergeCell ref="AJ619:AM619"/>
    <mergeCell ref="AN619:AQ619"/>
    <mergeCell ref="AS619:AW619"/>
    <mergeCell ref="B619:Q619"/>
    <mergeCell ref="R619:T619"/>
    <mergeCell ref="U619:V619"/>
    <mergeCell ref="W619:Y619"/>
    <mergeCell ref="Z619:AB619"/>
    <mergeCell ref="AC618:AE618"/>
    <mergeCell ref="AF618:AI618"/>
    <mergeCell ref="AJ618:AM618"/>
    <mergeCell ref="AN618:AQ618"/>
    <mergeCell ref="AS618:AW618"/>
    <mergeCell ref="B618:Q618"/>
    <mergeCell ref="R618:T618"/>
    <mergeCell ref="U618:V618"/>
    <mergeCell ref="W618:Y618"/>
    <mergeCell ref="Z618:AB618"/>
    <mergeCell ref="AC617:AE617"/>
    <mergeCell ref="AF617:AI617"/>
    <mergeCell ref="AJ617:AM617"/>
    <mergeCell ref="AN617:AQ617"/>
    <mergeCell ref="AS617:AW617"/>
    <mergeCell ref="B617:Q617"/>
    <mergeCell ref="R617:T617"/>
    <mergeCell ref="U617:V617"/>
    <mergeCell ref="W617:Y617"/>
    <mergeCell ref="Z617:AB617"/>
    <mergeCell ref="AC616:AE616"/>
    <mergeCell ref="AF616:AI616"/>
    <mergeCell ref="AJ616:AM616"/>
    <mergeCell ref="AN616:AQ616"/>
    <mergeCell ref="AS616:AW616"/>
    <mergeCell ref="B616:Q616"/>
    <mergeCell ref="R616:T616"/>
    <mergeCell ref="U616:V616"/>
    <mergeCell ref="W616:Y616"/>
    <mergeCell ref="Z616:AB616"/>
    <mergeCell ref="AC615:AE615"/>
    <mergeCell ref="AF615:AI615"/>
    <mergeCell ref="AJ615:AM615"/>
    <mergeCell ref="AN615:AQ615"/>
    <mergeCell ref="AS615:AW615"/>
    <mergeCell ref="B615:Q615"/>
    <mergeCell ref="R615:T615"/>
    <mergeCell ref="U615:V615"/>
    <mergeCell ref="W615:Y615"/>
    <mergeCell ref="Z615:AB615"/>
    <mergeCell ref="AC614:AE614"/>
    <mergeCell ref="AF614:AI614"/>
    <mergeCell ref="AJ614:AM614"/>
    <mergeCell ref="AN614:AQ614"/>
    <mergeCell ref="AS614:AW614"/>
    <mergeCell ref="B614:Q614"/>
    <mergeCell ref="R614:T614"/>
    <mergeCell ref="U614:V614"/>
    <mergeCell ref="W614:Y614"/>
    <mergeCell ref="Z614:AB614"/>
    <mergeCell ref="AC613:AE613"/>
    <mergeCell ref="AF613:AI613"/>
    <mergeCell ref="AJ613:AM613"/>
    <mergeCell ref="AN613:AQ613"/>
    <mergeCell ref="AS613:AW613"/>
    <mergeCell ref="B613:Q613"/>
    <mergeCell ref="R613:T613"/>
    <mergeCell ref="U613:V613"/>
    <mergeCell ref="W613:Y613"/>
    <mergeCell ref="Z613:AB613"/>
    <mergeCell ref="AC612:AE612"/>
    <mergeCell ref="AF612:AI612"/>
    <mergeCell ref="AJ612:AM612"/>
    <mergeCell ref="AN612:AQ612"/>
    <mergeCell ref="AS612:AW612"/>
    <mergeCell ref="B612:Q612"/>
    <mergeCell ref="R612:T612"/>
    <mergeCell ref="U612:V612"/>
    <mergeCell ref="W612:Y612"/>
    <mergeCell ref="Z612:AB612"/>
    <mergeCell ref="AC611:AE611"/>
    <mergeCell ref="AF611:AI611"/>
    <mergeCell ref="AJ611:AM611"/>
    <mergeCell ref="AN611:AQ611"/>
    <mergeCell ref="AS611:AW611"/>
    <mergeCell ref="B611:Q611"/>
    <mergeCell ref="R611:T611"/>
    <mergeCell ref="U611:V611"/>
    <mergeCell ref="W611:Y611"/>
    <mergeCell ref="Z611:AB611"/>
    <mergeCell ref="AC610:AE610"/>
    <mergeCell ref="AF610:AI610"/>
    <mergeCell ref="AJ610:AM610"/>
    <mergeCell ref="AN610:AQ610"/>
    <mergeCell ref="AS610:AW610"/>
    <mergeCell ref="B610:Q610"/>
    <mergeCell ref="R610:T610"/>
    <mergeCell ref="U610:V610"/>
    <mergeCell ref="W610:Y610"/>
    <mergeCell ref="Z610:AB610"/>
    <mergeCell ref="AC609:AE609"/>
    <mergeCell ref="AF609:AI609"/>
    <mergeCell ref="AJ609:AM609"/>
    <mergeCell ref="AN609:AQ609"/>
    <mergeCell ref="AS609:AW609"/>
    <mergeCell ref="B609:Q609"/>
    <mergeCell ref="R609:T609"/>
    <mergeCell ref="U609:V609"/>
    <mergeCell ref="W609:Y609"/>
    <mergeCell ref="Z609:AB609"/>
    <mergeCell ref="AC608:AE608"/>
    <mergeCell ref="AF608:AI608"/>
    <mergeCell ref="AJ608:AM608"/>
    <mergeCell ref="AN608:AQ608"/>
    <mergeCell ref="AS608:AW608"/>
    <mergeCell ref="B608:Q608"/>
    <mergeCell ref="R608:T608"/>
    <mergeCell ref="U608:V608"/>
    <mergeCell ref="W608:Y608"/>
    <mergeCell ref="Z608:AB608"/>
    <mergeCell ref="AC607:AE607"/>
    <mergeCell ref="AF607:AI607"/>
    <mergeCell ref="AJ607:AM607"/>
    <mergeCell ref="AN607:AQ607"/>
    <mergeCell ref="AS607:AW607"/>
    <mergeCell ref="B607:Q607"/>
    <mergeCell ref="R607:T607"/>
    <mergeCell ref="U607:V607"/>
    <mergeCell ref="W607:Y607"/>
    <mergeCell ref="Z607:AB607"/>
    <mergeCell ref="AC606:AE606"/>
    <mergeCell ref="AF606:AI606"/>
    <mergeCell ref="AJ606:AM606"/>
    <mergeCell ref="AN606:AQ606"/>
    <mergeCell ref="AS606:AW606"/>
    <mergeCell ref="B606:Q606"/>
    <mergeCell ref="R606:T606"/>
    <mergeCell ref="U606:V606"/>
    <mergeCell ref="W606:Y606"/>
    <mergeCell ref="Z606:AB606"/>
    <mergeCell ref="AC605:AE605"/>
    <mergeCell ref="AF605:AI605"/>
    <mergeCell ref="AJ605:AM605"/>
    <mergeCell ref="AN605:AQ605"/>
    <mergeCell ref="AS605:AW605"/>
    <mergeCell ref="B605:Q605"/>
    <mergeCell ref="R605:T605"/>
    <mergeCell ref="U605:V605"/>
    <mergeCell ref="W605:Y605"/>
    <mergeCell ref="Z605:AB605"/>
    <mergeCell ref="AC604:AE604"/>
    <mergeCell ref="AF604:AI604"/>
    <mergeCell ref="AJ604:AM604"/>
    <mergeCell ref="AN604:AQ604"/>
    <mergeCell ref="AS604:AW604"/>
    <mergeCell ref="B604:Q604"/>
    <mergeCell ref="R604:T604"/>
    <mergeCell ref="U604:V604"/>
    <mergeCell ref="W604:Y604"/>
    <mergeCell ref="Z604:AB604"/>
    <mergeCell ref="AC603:AE603"/>
    <mergeCell ref="AF603:AI603"/>
    <mergeCell ref="AJ603:AM603"/>
    <mergeCell ref="AN603:AQ603"/>
    <mergeCell ref="AS603:AW603"/>
    <mergeCell ref="B603:Q603"/>
    <mergeCell ref="R603:T603"/>
    <mergeCell ref="U603:V603"/>
    <mergeCell ref="W603:Y603"/>
    <mergeCell ref="Z603:AB603"/>
    <mergeCell ref="AC602:AE602"/>
    <mergeCell ref="AF602:AI602"/>
    <mergeCell ref="AJ602:AM602"/>
    <mergeCell ref="AN602:AQ602"/>
    <mergeCell ref="AS602:AW602"/>
    <mergeCell ref="B602:Q602"/>
    <mergeCell ref="R602:T602"/>
    <mergeCell ref="U602:V602"/>
    <mergeCell ref="W602:Y602"/>
    <mergeCell ref="Z602:AB602"/>
    <mergeCell ref="AC601:AE601"/>
    <mergeCell ref="AF601:AI601"/>
    <mergeCell ref="AJ601:AM601"/>
    <mergeCell ref="AN601:AQ601"/>
    <mergeCell ref="AS601:AW601"/>
    <mergeCell ref="B601:Q601"/>
    <mergeCell ref="R601:T601"/>
    <mergeCell ref="U601:V601"/>
    <mergeCell ref="W601:Y601"/>
    <mergeCell ref="Z601:AB601"/>
    <mergeCell ref="AC600:AE600"/>
    <mergeCell ref="AF600:AI600"/>
    <mergeCell ref="AJ600:AM600"/>
    <mergeCell ref="AN600:AQ600"/>
    <mergeCell ref="AS600:AW600"/>
    <mergeCell ref="B600:Q600"/>
    <mergeCell ref="R600:T600"/>
    <mergeCell ref="U600:V600"/>
    <mergeCell ref="W600:Y600"/>
    <mergeCell ref="Z600:AB600"/>
    <mergeCell ref="AC599:AE599"/>
    <mergeCell ref="AF599:AI599"/>
    <mergeCell ref="AJ599:AM599"/>
    <mergeCell ref="AN599:AQ599"/>
    <mergeCell ref="AS599:AW599"/>
    <mergeCell ref="B599:Q599"/>
    <mergeCell ref="R599:T599"/>
    <mergeCell ref="U599:V599"/>
    <mergeCell ref="W599:Y599"/>
    <mergeCell ref="Z599:AB599"/>
    <mergeCell ref="AC598:AE598"/>
    <mergeCell ref="AF598:AI598"/>
    <mergeCell ref="AJ598:AM598"/>
    <mergeCell ref="AN598:AQ598"/>
    <mergeCell ref="AS598:AW598"/>
    <mergeCell ref="B598:Q598"/>
    <mergeCell ref="R598:T598"/>
    <mergeCell ref="U598:V598"/>
    <mergeCell ref="W598:Y598"/>
    <mergeCell ref="Z598:AB598"/>
    <mergeCell ref="AC597:AE597"/>
    <mergeCell ref="AF597:AI597"/>
    <mergeCell ref="AJ597:AM597"/>
    <mergeCell ref="AN597:AQ597"/>
    <mergeCell ref="AS597:AW597"/>
    <mergeCell ref="B597:Q597"/>
    <mergeCell ref="R597:T597"/>
    <mergeCell ref="U597:V597"/>
    <mergeCell ref="W597:Y597"/>
    <mergeCell ref="Z597:AB597"/>
    <mergeCell ref="AC596:AE596"/>
    <mergeCell ref="AF596:AI596"/>
    <mergeCell ref="AJ596:AM596"/>
    <mergeCell ref="AN596:AQ596"/>
    <mergeCell ref="AS596:AW596"/>
    <mergeCell ref="B596:Q596"/>
    <mergeCell ref="R596:T596"/>
    <mergeCell ref="U596:V596"/>
    <mergeCell ref="W596:Y596"/>
    <mergeCell ref="Z596:AB596"/>
    <mergeCell ref="AC595:AE595"/>
    <mergeCell ref="AF595:AI595"/>
    <mergeCell ref="AJ595:AM595"/>
    <mergeCell ref="AN595:AQ595"/>
    <mergeCell ref="AS595:AW595"/>
    <mergeCell ref="B595:Q595"/>
    <mergeCell ref="R595:T595"/>
    <mergeCell ref="U595:V595"/>
    <mergeCell ref="W595:Y595"/>
    <mergeCell ref="Z595:AB595"/>
    <mergeCell ref="AC594:AE594"/>
    <mergeCell ref="AF594:AI594"/>
    <mergeCell ref="AJ594:AM594"/>
    <mergeCell ref="AN594:AQ594"/>
    <mergeCell ref="AS594:AW594"/>
    <mergeCell ref="B594:Q594"/>
    <mergeCell ref="R594:T594"/>
    <mergeCell ref="U594:V594"/>
    <mergeCell ref="W594:Y594"/>
    <mergeCell ref="Z594:AB594"/>
    <mergeCell ref="AF591:AI591"/>
    <mergeCell ref="AJ591:AM591"/>
    <mergeCell ref="AN591:AQ591"/>
    <mergeCell ref="AS591:AW591"/>
    <mergeCell ref="AC589:AE589"/>
    <mergeCell ref="AF589:AI589"/>
    <mergeCell ref="AJ589:AM589"/>
    <mergeCell ref="AN589:AQ589"/>
    <mergeCell ref="AS589:AW589"/>
    <mergeCell ref="B589:Q589"/>
    <mergeCell ref="R589:T589"/>
    <mergeCell ref="U589:V589"/>
    <mergeCell ref="W589:Y589"/>
    <mergeCell ref="Z589:AB589"/>
    <mergeCell ref="AC588:AE588"/>
    <mergeCell ref="AF588:AI588"/>
    <mergeCell ref="AJ588:AM588"/>
    <mergeCell ref="AN588:AQ588"/>
    <mergeCell ref="AS588:AW588"/>
    <mergeCell ref="B588:Q588"/>
    <mergeCell ref="R588:T588"/>
    <mergeCell ref="U588:V588"/>
    <mergeCell ref="W588:Y588"/>
    <mergeCell ref="Z588:AB588"/>
    <mergeCell ref="AC587:AE587"/>
    <mergeCell ref="AF587:AI587"/>
    <mergeCell ref="AJ587:AM587"/>
    <mergeCell ref="AN587:AQ587"/>
    <mergeCell ref="AS587:AW587"/>
    <mergeCell ref="B587:Q587"/>
    <mergeCell ref="R587:T587"/>
    <mergeCell ref="U587:V587"/>
    <mergeCell ref="W587:Y587"/>
    <mergeCell ref="Z587:AB587"/>
    <mergeCell ref="AC586:AE586"/>
    <mergeCell ref="AF586:AI586"/>
    <mergeCell ref="AJ586:AM586"/>
    <mergeCell ref="AN586:AQ586"/>
    <mergeCell ref="AS586:AW586"/>
    <mergeCell ref="B586:Q586"/>
    <mergeCell ref="R586:T586"/>
    <mergeCell ref="U586:V586"/>
    <mergeCell ref="W586:Y586"/>
    <mergeCell ref="Z586:AB586"/>
    <mergeCell ref="AC585:AE585"/>
    <mergeCell ref="AF585:AI585"/>
    <mergeCell ref="AJ585:AM585"/>
    <mergeCell ref="AN585:AQ585"/>
    <mergeCell ref="AS585:AW585"/>
    <mergeCell ref="B585:Q585"/>
    <mergeCell ref="R585:T585"/>
    <mergeCell ref="U585:V585"/>
    <mergeCell ref="W585:Y585"/>
    <mergeCell ref="Z585:AB585"/>
    <mergeCell ref="AC584:AE584"/>
    <mergeCell ref="AF584:AI584"/>
    <mergeCell ref="AJ584:AM584"/>
    <mergeCell ref="AN584:AQ584"/>
    <mergeCell ref="AS584:AW584"/>
    <mergeCell ref="B584:Q584"/>
    <mergeCell ref="R584:T584"/>
    <mergeCell ref="U584:V584"/>
    <mergeCell ref="W584:Y584"/>
    <mergeCell ref="Z584:AB584"/>
    <mergeCell ref="AC583:AE583"/>
    <mergeCell ref="AF583:AI583"/>
    <mergeCell ref="AJ583:AM583"/>
    <mergeCell ref="AN583:AQ583"/>
    <mergeCell ref="AS583:AW583"/>
    <mergeCell ref="B583:Q583"/>
    <mergeCell ref="R583:T583"/>
    <mergeCell ref="U583:V583"/>
    <mergeCell ref="W583:Y583"/>
    <mergeCell ref="Z583:AB583"/>
    <mergeCell ref="AC582:AE582"/>
    <mergeCell ref="AF582:AI582"/>
    <mergeCell ref="AJ582:AM582"/>
    <mergeCell ref="AN582:AQ582"/>
    <mergeCell ref="AS582:AW582"/>
    <mergeCell ref="B582:Q582"/>
    <mergeCell ref="R582:T582"/>
    <mergeCell ref="U582:V582"/>
    <mergeCell ref="W582:Y582"/>
    <mergeCell ref="Z582:AB582"/>
    <mergeCell ref="AC581:AE581"/>
    <mergeCell ref="AF581:AI581"/>
    <mergeCell ref="AJ581:AM581"/>
    <mergeCell ref="AN581:AQ581"/>
    <mergeCell ref="AS581:AW581"/>
    <mergeCell ref="B581:Q581"/>
    <mergeCell ref="R581:T581"/>
    <mergeCell ref="U581:V581"/>
    <mergeCell ref="W581:Y581"/>
    <mergeCell ref="Z581:AB581"/>
    <mergeCell ref="AC580:AE580"/>
    <mergeCell ref="AF580:AI580"/>
    <mergeCell ref="AJ580:AM580"/>
    <mergeCell ref="AN580:AQ580"/>
    <mergeCell ref="AS580:AW580"/>
    <mergeCell ref="B580:Q580"/>
    <mergeCell ref="R580:T580"/>
    <mergeCell ref="U580:V580"/>
    <mergeCell ref="W580:Y580"/>
    <mergeCell ref="Z580:AB580"/>
    <mergeCell ref="AC579:AE579"/>
    <mergeCell ref="AF579:AI579"/>
    <mergeCell ref="AJ579:AM579"/>
    <mergeCell ref="AN579:AQ579"/>
    <mergeCell ref="AS579:AW579"/>
    <mergeCell ref="B579:Q579"/>
    <mergeCell ref="R579:T579"/>
    <mergeCell ref="U579:V579"/>
    <mergeCell ref="W579:Y579"/>
    <mergeCell ref="Z579:AB579"/>
    <mergeCell ref="AC578:AE578"/>
    <mergeCell ref="AF578:AI578"/>
    <mergeCell ref="AJ578:AM578"/>
    <mergeCell ref="AN578:AQ578"/>
    <mergeCell ref="AS578:AW578"/>
    <mergeCell ref="B578:Q578"/>
    <mergeCell ref="R578:T578"/>
    <mergeCell ref="U578:V578"/>
    <mergeCell ref="W578:Y578"/>
    <mergeCell ref="Z578:AB578"/>
    <mergeCell ref="AC577:AE577"/>
    <mergeCell ref="AF577:AI577"/>
    <mergeCell ref="AJ577:AM577"/>
    <mergeCell ref="AN577:AQ577"/>
    <mergeCell ref="AS577:AW577"/>
    <mergeCell ref="B577:Q577"/>
    <mergeCell ref="R577:T577"/>
    <mergeCell ref="U577:V577"/>
    <mergeCell ref="W577:Y577"/>
    <mergeCell ref="Z577:AB577"/>
    <mergeCell ref="AC576:AE576"/>
    <mergeCell ref="AF576:AI576"/>
    <mergeCell ref="AJ576:AM576"/>
    <mergeCell ref="AN576:AQ576"/>
    <mergeCell ref="AS576:AW576"/>
    <mergeCell ref="B576:Q576"/>
    <mergeCell ref="R576:T576"/>
    <mergeCell ref="U576:V576"/>
    <mergeCell ref="W576:Y576"/>
    <mergeCell ref="Z576:AB576"/>
    <mergeCell ref="AC575:AE575"/>
    <mergeCell ref="AF575:AI575"/>
    <mergeCell ref="AJ575:AM575"/>
    <mergeCell ref="AN575:AQ575"/>
    <mergeCell ref="AS575:AW575"/>
    <mergeCell ref="B575:Q575"/>
    <mergeCell ref="R575:T575"/>
    <mergeCell ref="U575:V575"/>
    <mergeCell ref="W575:Y575"/>
    <mergeCell ref="Z575:AB575"/>
    <mergeCell ref="AC574:AE574"/>
    <mergeCell ref="AF574:AI574"/>
    <mergeCell ref="AJ574:AM574"/>
    <mergeCell ref="AN574:AQ574"/>
    <mergeCell ref="AS574:AW574"/>
    <mergeCell ref="B574:Q574"/>
    <mergeCell ref="R574:T574"/>
    <mergeCell ref="U574:V574"/>
    <mergeCell ref="W574:Y574"/>
    <mergeCell ref="Z574:AB574"/>
    <mergeCell ref="AC573:AE573"/>
    <mergeCell ref="AF573:AI573"/>
    <mergeCell ref="AJ573:AM573"/>
    <mergeCell ref="AN573:AQ573"/>
    <mergeCell ref="AS573:AW573"/>
    <mergeCell ref="B573:Q573"/>
    <mergeCell ref="R573:T573"/>
    <mergeCell ref="U573:V573"/>
    <mergeCell ref="W573:Y573"/>
    <mergeCell ref="Z573:AB573"/>
    <mergeCell ref="AC572:AE572"/>
    <mergeCell ref="AF572:AI572"/>
    <mergeCell ref="AJ572:AM572"/>
    <mergeCell ref="AN572:AQ572"/>
    <mergeCell ref="AS572:AW572"/>
    <mergeCell ref="B572:Q572"/>
    <mergeCell ref="R572:T572"/>
    <mergeCell ref="U572:V572"/>
    <mergeCell ref="W572:Y572"/>
    <mergeCell ref="Z572:AB572"/>
    <mergeCell ref="AC571:AE571"/>
    <mergeCell ref="AF571:AI571"/>
    <mergeCell ref="AJ571:AM571"/>
    <mergeCell ref="AN571:AQ571"/>
    <mergeCell ref="AS571:AW571"/>
    <mergeCell ref="B571:Q571"/>
    <mergeCell ref="R571:T571"/>
    <mergeCell ref="U571:V571"/>
    <mergeCell ref="W571:Y571"/>
    <mergeCell ref="Z571:AB571"/>
    <mergeCell ref="AC570:AE570"/>
    <mergeCell ref="AF570:AI570"/>
    <mergeCell ref="AJ570:AM570"/>
    <mergeCell ref="AN570:AQ570"/>
    <mergeCell ref="AS570:AW570"/>
    <mergeCell ref="B570:Q570"/>
    <mergeCell ref="R570:T570"/>
    <mergeCell ref="U570:V570"/>
    <mergeCell ref="W570:Y570"/>
    <mergeCell ref="Z570:AB570"/>
    <mergeCell ref="AC569:AE569"/>
    <mergeCell ref="AF569:AI569"/>
    <mergeCell ref="AJ569:AM569"/>
    <mergeCell ref="AN569:AQ569"/>
    <mergeCell ref="AS569:AW569"/>
    <mergeCell ref="B569:Q569"/>
    <mergeCell ref="R569:T569"/>
    <mergeCell ref="U569:V569"/>
    <mergeCell ref="W569:Y569"/>
    <mergeCell ref="Z569:AB569"/>
    <mergeCell ref="AC568:AE568"/>
    <mergeCell ref="AF568:AI568"/>
    <mergeCell ref="AJ568:AM568"/>
    <mergeCell ref="AN568:AQ568"/>
    <mergeCell ref="AS568:AW568"/>
    <mergeCell ref="B568:Q568"/>
    <mergeCell ref="R568:T568"/>
    <mergeCell ref="U568:V568"/>
    <mergeCell ref="W568:Y568"/>
    <mergeCell ref="Z568:AB568"/>
    <mergeCell ref="AC567:AE567"/>
    <mergeCell ref="AF567:AI567"/>
    <mergeCell ref="AJ567:AM567"/>
    <mergeCell ref="AN567:AQ567"/>
    <mergeCell ref="AS567:AW567"/>
    <mergeCell ref="B567:Q567"/>
    <mergeCell ref="R567:T567"/>
    <mergeCell ref="U567:V567"/>
    <mergeCell ref="W567:Y567"/>
    <mergeCell ref="Z567:AB567"/>
    <mergeCell ref="AC566:AE566"/>
    <mergeCell ref="AF566:AI566"/>
    <mergeCell ref="AJ566:AM566"/>
    <mergeCell ref="AN566:AQ566"/>
    <mergeCell ref="AS566:AW566"/>
    <mergeCell ref="B566:Q566"/>
    <mergeCell ref="R566:T566"/>
    <mergeCell ref="U566:V566"/>
    <mergeCell ref="W566:Y566"/>
    <mergeCell ref="Z566:AB566"/>
    <mergeCell ref="AC565:AE565"/>
    <mergeCell ref="AF565:AI565"/>
    <mergeCell ref="AJ565:AM565"/>
    <mergeCell ref="AN565:AQ565"/>
    <mergeCell ref="AS565:AW565"/>
    <mergeCell ref="B565:Q565"/>
    <mergeCell ref="R565:T565"/>
    <mergeCell ref="U565:V565"/>
    <mergeCell ref="W565:Y565"/>
    <mergeCell ref="Z565:AB565"/>
    <mergeCell ref="AC564:AE564"/>
    <mergeCell ref="AF564:AI564"/>
    <mergeCell ref="AJ564:AM564"/>
    <mergeCell ref="AN564:AQ564"/>
    <mergeCell ref="AS564:AW564"/>
    <mergeCell ref="B564:Q564"/>
    <mergeCell ref="R564:T564"/>
    <mergeCell ref="U564:V564"/>
    <mergeCell ref="W564:Y564"/>
    <mergeCell ref="Z564:AB564"/>
    <mergeCell ref="AC563:AE563"/>
    <mergeCell ref="AF563:AI563"/>
    <mergeCell ref="AJ563:AM563"/>
    <mergeCell ref="AN563:AQ563"/>
    <mergeCell ref="AS563:AW563"/>
    <mergeCell ref="B563:Q563"/>
    <mergeCell ref="R563:T563"/>
    <mergeCell ref="U563:V563"/>
    <mergeCell ref="W563:Y563"/>
    <mergeCell ref="Z563:AB563"/>
    <mergeCell ref="AC562:AE562"/>
    <mergeCell ref="AF562:AI562"/>
    <mergeCell ref="AJ562:AM562"/>
    <mergeCell ref="AN562:AQ562"/>
    <mergeCell ref="AS562:AW562"/>
    <mergeCell ref="B562:Q562"/>
    <mergeCell ref="R562:T562"/>
    <mergeCell ref="U562:V562"/>
    <mergeCell ref="W562:Y562"/>
    <mergeCell ref="Z562:AB562"/>
    <mergeCell ref="AC561:AE561"/>
    <mergeCell ref="AF561:AI561"/>
    <mergeCell ref="AJ561:AM561"/>
    <mergeCell ref="AN561:AQ561"/>
    <mergeCell ref="AS561:AW561"/>
    <mergeCell ref="B561:Q561"/>
    <mergeCell ref="R561:T561"/>
    <mergeCell ref="U561:V561"/>
    <mergeCell ref="W561:Y561"/>
    <mergeCell ref="Z561:AB561"/>
    <mergeCell ref="AC560:AE560"/>
    <mergeCell ref="AF560:AI560"/>
    <mergeCell ref="AJ560:AM560"/>
    <mergeCell ref="AN560:AQ560"/>
    <mergeCell ref="AS560:AW560"/>
    <mergeCell ref="B560:Q560"/>
    <mergeCell ref="R560:T560"/>
    <mergeCell ref="U560:V560"/>
    <mergeCell ref="W560:Y560"/>
    <mergeCell ref="Z560:AB560"/>
    <mergeCell ref="AC559:AE559"/>
    <mergeCell ref="AF559:AI559"/>
    <mergeCell ref="AJ559:AM559"/>
    <mergeCell ref="AN559:AQ559"/>
    <mergeCell ref="AS559:AW559"/>
    <mergeCell ref="B559:Q559"/>
    <mergeCell ref="R559:T559"/>
    <mergeCell ref="U559:V559"/>
    <mergeCell ref="W559:Y559"/>
    <mergeCell ref="Z559:AB559"/>
    <mergeCell ref="AC558:AE558"/>
    <mergeCell ref="AF558:AI558"/>
    <mergeCell ref="AJ558:AM558"/>
    <mergeCell ref="AN558:AQ558"/>
    <mergeCell ref="AS558:AW558"/>
    <mergeCell ref="B558:Q558"/>
    <mergeCell ref="R558:T558"/>
    <mergeCell ref="U558:V558"/>
    <mergeCell ref="W558:Y558"/>
    <mergeCell ref="Z558:AB558"/>
    <mergeCell ref="AC557:AE557"/>
    <mergeCell ref="AF557:AI557"/>
    <mergeCell ref="AJ557:AM557"/>
    <mergeCell ref="AN557:AQ557"/>
    <mergeCell ref="AS557:AW557"/>
    <mergeCell ref="B557:Q557"/>
    <mergeCell ref="R557:T557"/>
    <mergeCell ref="U557:V557"/>
    <mergeCell ref="W557:Y557"/>
    <mergeCell ref="Z557:AB557"/>
    <mergeCell ref="AC556:AE556"/>
    <mergeCell ref="AF556:AI556"/>
    <mergeCell ref="AJ556:AM556"/>
    <mergeCell ref="AN556:AQ556"/>
    <mergeCell ref="AS556:AW556"/>
    <mergeCell ref="B556:Q556"/>
    <mergeCell ref="R556:T556"/>
    <mergeCell ref="U556:V556"/>
    <mergeCell ref="W556:Y556"/>
    <mergeCell ref="Z556:AB556"/>
    <mergeCell ref="AC555:AE555"/>
    <mergeCell ref="AF555:AI555"/>
    <mergeCell ref="AJ555:AM555"/>
    <mergeCell ref="AN555:AQ555"/>
    <mergeCell ref="AS555:AW555"/>
    <mergeCell ref="B555:Q555"/>
    <mergeCell ref="R555:T555"/>
    <mergeCell ref="U555:V555"/>
    <mergeCell ref="W555:Y555"/>
    <mergeCell ref="Z555:AB555"/>
    <mergeCell ref="AC554:AE554"/>
    <mergeCell ref="AF554:AI554"/>
    <mergeCell ref="AJ554:AM554"/>
    <mergeCell ref="AN554:AQ554"/>
    <mergeCell ref="AS554:AW554"/>
    <mergeCell ref="B554:Q554"/>
    <mergeCell ref="R554:T554"/>
    <mergeCell ref="U554:V554"/>
    <mergeCell ref="W554:Y554"/>
    <mergeCell ref="Z554:AB554"/>
    <mergeCell ref="AC553:AE553"/>
    <mergeCell ref="AF553:AI553"/>
    <mergeCell ref="AJ553:AM553"/>
    <mergeCell ref="AN553:AQ553"/>
    <mergeCell ref="AS553:AW553"/>
    <mergeCell ref="B553:Q553"/>
    <mergeCell ref="R553:T553"/>
    <mergeCell ref="U553:V553"/>
    <mergeCell ref="W553:Y553"/>
    <mergeCell ref="Z553:AB553"/>
    <mergeCell ref="AC552:AE552"/>
    <mergeCell ref="AF552:AI552"/>
    <mergeCell ref="AJ552:AM552"/>
    <mergeCell ref="AN552:AQ552"/>
    <mergeCell ref="AS552:AW552"/>
    <mergeCell ref="B552:Q552"/>
    <mergeCell ref="R552:T552"/>
    <mergeCell ref="U552:V552"/>
    <mergeCell ref="W552:Y552"/>
    <mergeCell ref="Z552:AB552"/>
    <mergeCell ref="AC551:AE551"/>
    <mergeCell ref="AF551:AI551"/>
    <mergeCell ref="AJ551:AM551"/>
    <mergeCell ref="AN551:AQ551"/>
    <mergeCell ref="AS551:AW551"/>
    <mergeCell ref="B551:Q551"/>
    <mergeCell ref="R551:T551"/>
    <mergeCell ref="U551:V551"/>
    <mergeCell ref="W551:Y551"/>
    <mergeCell ref="Z551:AB551"/>
    <mergeCell ref="AC550:AE550"/>
    <mergeCell ref="AF550:AI550"/>
    <mergeCell ref="AJ550:AM550"/>
    <mergeCell ref="AN550:AQ550"/>
    <mergeCell ref="AS550:AW550"/>
    <mergeCell ref="B550:Q550"/>
    <mergeCell ref="R550:T550"/>
    <mergeCell ref="U550:V550"/>
    <mergeCell ref="W550:Y550"/>
    <mergeCell ref="Z550:AB550"/>
    <mergeCell ref="AC549:AE549"/>
    <mergeCell ref="AF549:AI549"/>
    <mergeCell ref="AJ549:AM549"/>
    <mergeCell ref="AN549:AQ549"/>
    <mergeCell ref="AS549:AW549"/>
    <mergeCell ref="B549:Q549"/>
    <mergeCell ref="R549:T549"/>
    <mergeCell ref="U549:V549"/>
    <mergeCell ref="W549:Y549"/>
    <mergeCell ref="Z549:AB549"/>
    <mergeCell ref="AF546:AI546"/>
    <mergeCell ref="AJ546:AM546"/>
    <mergeCell ref="AN546:AQ546"/>
    <mergeCell ref="AS546:AW546"/>
    <mergeCell ref="AC544:AE544"/>
    <mergeCell ref="AF544:AI544"/>
    <mergeCell ref="AJ544:AM544"/>
    <mergeCell ref="AN544:AQ544"/>
    <mergeCell ref="AS544:AW544"/>
    <mergeCell ref="B544:Q544"/>
    <mergeCell ref="R544:T544"/>
    <mergeCell ref="U544:V544"/>
    <mergeCell ref="W544:Y544"/>
    <mergeCell ref="Z544:AB544"/>
    <mergeCell ref="AC543:AE543"/>
    <mergeCell ref="AF543:AI543"/>
    <mergeCell ref="AJ543:AM543"/>
    <mergeCell ref="AN543:AQ543"/>
    <mergeCell ref="AS543:AW543"/>
    <mergeCell ref="B543:Q543"/>
    <mergeCell ref="R543:T543"/>
    <mergeCell ref="U543:V543"/>
    <mergeCell ref="W543:Y543"/>
    <mergeCell ref="Z543:AB543"/>
    <mergeCell ref="AC542:AE542"/>
    <mergeCell ref="AF542:AI542"/>
    <mergeCell ref="AJ542:AM542"/>
    <mergeCell ref="AN542:AQ542"/>
    <mergeCell ref="AS542:AW542"/>
    <mergeCell ref="B542:Q542"/>
    <mergeCell ref="R542:T542"/>
    <mergeCell ref="U542:V542"/>
    <mergeCell ref="W542:Y542"/>
    <mergeCell ref="Z542:AB542"/>
    <mergeCell ref="AC541:AE541"/>
    <mergeCell ref="AF541:AI541"/>
    <mergeCell ref="AJ541:AM541"/>
    <mergeCell ref="AN541:AQ541"/>
    <mergeCell ref="AS541:AW541"/>
    <mergeCell ref="B541:Q541"/>
    <mergeCell ref="R541:T541"/>
    <mergeCell ref="U541:V541"/>
    <mergeCell ref="W541:Y541"/>
    <mergeCell ref="Z541:AB541"/>
    <mergeCell ref="AC540:AE540"/>
    <mergeCell ref="AF540:AI540"/>
    <mergeCell ref="AJ540:AM540"/>
    <mergeCell ref="AN540:AQ540"/>
    <mergeCell ref="AS540:AW540"/>
    <mergeCell ref="B540:Q540"/>
    <mergeCell ref="R540:T540"/>
    <mergeCell ref="U540:V540"/>
    <mergeCell ref="W540:Y540"/>
    <mergeCell ref="Z540:AB540"/>
    <mergeCell ref="AC539:AE539"/>
    <mergeCell ref="AF539:AI539"/>
    <mergeCell ref="AJ539:AM539"/>
    <mergeCell ref="AN539:AQ539"/>
    <mergeCell ref="AS539:AW539"/>
    <mergeCell ref="B539:Q539"/>
    <mergeCell ref="R539:T539"/>
    <mergeCell ref="U539:V539"/>
    <mergeCell ref="W539:Y539"/>
    <mergeCell ref="Z539:AB539"/>
    <mergeCell ref="AC538:AE538"/>
    <mergeCell ref="AF538:AI538"/>
    <mergeCell ref="AJ538:AM538"/>
    <mergeCell ref="AN538:AQ538"/>
    <mergeCell ref="AS538:AW538"/>
    <mergeCell ref="B538:Q538"/>
    <mergeCell ref="R538:T538"/>
    <mergeCell ref="U538:V538"/>
    <mergeCell ref="W538:Y538"/>
    <mergeCell ref="Z538:AB538"/>
    <mergeCell ref="AC537:AE537"/>
    <mergeCell ref="AF537:AI537"/>
    <mergeCell ref="AJ537:AM537"/>
    <mergeCell ref="AN537:AQ537"/>
    <mergeCell ref="AS537:AW537"/>
    <mergeCell ref="B537:Q537"/>
    <mergeCell ref="R537:T537"/>
    <mergeCell ref="U537:V537"/>
    <mergeCell ref="W537:Y537"/>
    <mergeCell ref="Z537:AB537"/>
    <mergeCell ref="AC536:AE536"/>
    <mergeCell ref="AF536:AI536"/>
    <mergeCell ref="AJ536:AM536"/>
    <mergeCell ref="AN536:AQ536"/>
    <mergeCell ref="AS536:AW536"/>
    <mergeCell ref="B536:Q536"/>
    <mergeCell ref="R536:T536"/>
    <mergeCell ref="U536:V536"/>
    <mergeCell ref="W536:Y536"/>
    <mergeCell ref="Z536:AB536"/>
    <mergeCell ref="AC535:AE535"/>
    <mergeCell ref="AF535:AI535"/>
    <mergeCell ref="AJ535:AM535"/>
    <mergeCell ref="AN535:AQ535"/>
    <mergeCell ref="AS535:AW535"/>
    <mergeCell ref="B535:Q535"/>
    <mergeCell ref="R535:T535"/>
    <mergeCell ref="U535:V535"/>
    <mergeCell ref="W535:Y535"/>
    <mergeCell ref="Z535:AB535"/>
    <mergeCell ref="AC534:AE534"/>
    <mergeCell ref="AF534:AI534"/>
    <mergeCell ref="AJ534:AM534"/>
    <mergeCell ref="AN534:AQ534"/>
    <mergeCell ref="AS534:AW534"/>
    <mergeCell ref="B534:Q534"/>
    <mergeCell ref="R534:T534"/>
    <mergeCell ref="U534:V534"/>
    <mergeCell ref="W534:Y534"/>
    <mergeCell ref="Z534:AB534"/>
    <mergeCell ref="AC533:AE533"/>
    <mergeCell ref="AF533:AI533"/>
    <mergeCell ref="AJ533:AM533"/>
    <mergeCell ref="AN533:AQ533"/>
    <mergeCell ref="AS533:AW533"/>
    <mergeCell ref="B533:Q533"/>
    <mergeCell ref="R533:T533"/>
    <mergeCell ref="U533:V533"/>
    <mergeCell ref="W533:Y533"/>
    <mergeCell ref="Z533:AB533"/>
    <mergeCell ref="AC532:AE532"/>
    <mergeCell ref="AF532:AI532"/>
    <mergeCell ref="AJ532:AM532"/>
    <mergeCell ref="AN532:AQ532"/>
    <mergeCell ref="AS532:AW532"/>
    <mergeCell ref="B532:Q532"/>
    <mergeCell ref="R532:T532"/>
    <mergeCell ref="U532:V532"/>
    <mergeCell ref="W532:Y532"/>
    <mergeCell ref="Z532:AB532"/>
    <mergeCell ref="AC531:AE531"/>
    <mergeCell ref="AF531:AI531"/>
    <mergeCell ref="AJ531:AM531"/>
    <mergeCell ref="AN531:AQ531"/>
    <mergeCell ref="AS531:AW531"/>
    <mergeCell ref="B531:Q531"/>
    <mergeCell ref="R531:T531"/>
    <mergeCell ref="U531:V531"/>
    <mergeCell ref="W531:Y531"/>
    <mergeCell ref="Z531:AB531"/>
    <mergeCell ref="AC530:AE530"/>
    <mergeCell ref="AF530:AI530"/>
    <mergeCell ref="AJ530:AM530"/>
    <mergeCell ref="AN530:AQ530"/>
    <mergeCell ref="AS530:AW530"/>
    <mergeCell ref="B530:Q530"/>
    <mergeCell ref="R530:T530"/>
    <mergeCell ref="U530:V530"/>
    <mergeCell ref="W530:Y530"/>
    <mergeCell ref="Z530:AB530"/>
    <mergeCell ref="AC529:AE529"/>
    <mergeCell ref="AF529:AI529"/>
    <mergeCell ref="AJ529:AM529"/>
    <mergeCell ref="AN529:AQ529"/>
    <mergeCell ref="AS529:AW529"/>
    <mergeCell ref="B529:Q529"/>
    <mergeCell ref="R529:T529"/>
    <mergeCell ref="U529:V529"/>
    <mergeCell ref="W529:Y529"/>
    <mergeCell ref="Z529:AB529"/>
    <mergeCell ref="AC528:AE528"/>
    <mergeCell ref="AF528:AI528"/>
    <mergeCell ref="AJ528:AM528"/>
    <mergeCell ref="AN528:AQ528"/>
    <mergeCell ref="AS528:AW528"/>
    <mergeCell ref="B528:Q528"/>
    <mergeCell ref="R528:T528"/>
    <mergeCell ref="U528:V528"/>
    <mergeCell ref="W528:Y528"/>
    <mergeCell ref="Z528:AB528"/>
    <mergeCell ref="AC527:AE527"/>
    <mergeCell ref="AF527:AI527"/>
    <mergeCell ref="AJ527:AM527"/>
    <mergeCell ref="AN527:AQ527"/>
    <mergeCell ref="AS527:AW527"/>
    <mergeCell ref="B527:Q527"/>
    <mergeCell ref="R527:T527"/>
    <mergeCell ref="U527:V527"/>
    <mergeCell ref="W527:Y527"/>
    <mergeCell ref="Z527:AB527"/>
    <mergeCell ref="AC526:AE526"/>
    <mergeCell ref="AF526:AI526"/>
    <mergeCell ref="AJ526:AM526"/>
    <mergeCell ref="AN526:AQ526"/>
    <mergeCell ref="AS526:AW526"/>
    <mergeCell ref="B526:Q526"/>
    <mergeCell ref="R526:T526"/>
    <mergeCell ref="U526:V526"/>
    <mergeCell ref="W526:Y526"/>
    <mergeCell ref="Z526:AB526"/>
    <mergeCell ref="AC525:AE525"/>
    <mergeCell ref="AF525:AI525"/>
    <mergeCell ref="AJ525:AM525"/>
    <mergeCell ref="AN525:AQ525"/>
    <mergeCell ref="AS525:AW525"/>
    <mergeCell ref="B525:Q525"/>
    <mergeCell ref="R525:T525"/>
    <mergeCell ref="U525:V525"/>
    <mergeCell ref="W525:Y525"/>
    <mergeCell ref="Z525:AB525"/>
    <mergeCell ref="AC524:AE524"/>
    <mergeCell ref="AF524:AI524"/>
    <mergeCell ref="AJ524:AM524"/>
    <mergeCell ref="AN524:AQ524"/>
    <mergeCell ref="AS524:AW524"/>
    <mergeCell ref="B524:Q524"/>
    <mergeCell ref="R524:T524"/>
    <mergeCell ref="U524:V524"/>
    <mergeCell ref="W524:Y524"/>
    <mergeCell ref="Z524:AB524"/>
    <mergeCell ref="AC523:AE523"/>
    <mergeCell ref="AF523:AI523"/>
    <mergeCell ref="AJ523:AM523"/>
    <mergeCell ref="AN523:AQ523"/>
    <mergeCell ref="AS523:AW523"/>
    <mergeCell ref="B523:Q523"/>
    <mergeCell ref="R523:T523"/>
    <mergeCell ref="U523:V523"/>
    <mergeCell ref="W523:Y523"/>
    <mergeCell ref="Z523:AB523"/>
    <mergeCell ref="AC522:AE522"/>
    <mergeCell ref="AF522:AI522"/>
    <mergeCell ref="AJ522:AM522"/>
    <mergeCell ref="AN522:AQ522"/>
    <mergeCell ref="AS522:AW522"/>
    <mergeCell ref="B522:Q522"/>
    <mergeCell ref="R522:T522"/>
    <mergeCell ref="U522:V522"/>
    <mergeCell ref="W522:Y522"/>
    <mergeCell ref="Z522:AB522"/>
    <mergeCell ref="AC521:AE521"/>
    <mergeCell ref="AF521:AI521"/>
    <mergeCell ref="AJ521:AM521"/>
    <mergeCell ref="AN521:AQ521"/>
    <mergeCell ref="AS521:AW521"/>
    <mergeCell ref="B521:Q521"/>
    <mergeCell ref="R521:T521"/>
    <mergeCell ref="U521:V521"/>
    <mergeCell ref="W521:Y521"/>
    <mergeCell ref="Z521:AB521"/>
    <mergeCell ref="AC520:AE520"/>
    <mergeCell ref="AF520:AI520"/>
    <mergeCell ref="AJ520:AM520"/>
    <mergeCell ref="AN520:AQ520"/>
    <mergeCell ref="AS520:AW520"/>
    <mergeCell ref="B520:Q520"/>
    <mergeCell ref="R520:T520"/>
    <mergeCell ref="U520:V520"/>
    <mergeCell ref="W520:Y520"/>
    <mergeCell ref="Z520:AB520"/>
    <mergeCell ref="AC519:AE519"/>
    <mergeCell ref="AF519:AI519"/>
    <mergeCell ref="AJ519:AM519"/>
    <mergeCell ref="AN519:AQ519"/>
    <mergeCell ref="AS519:AW519"/>
    <mergeCell ref="B519:Q519"/>
    <mergeCell ref="R519:T519"/>
    <mergeCell ref="U519:V519"/>
    <mergeCell ref="W519:Y519"/>
    <mergeCell ref="Z519:AB519"/>
    <mergeCell ref="AC518:AE518"/>
    <mergeCell ref="AF518:AI518"/>
    <mergeCell ref="AJ518:AM518"/>
    <mergeCell ref="AN518:AQ518"/>
    <mergeCell ref="AS518:AW518"/>
    <mergeCell ref="B518:Q518"/>
    <mergeCell ref="R518:T518"/>
    <mergeCell ref="U518:V518"/>
    <mergeCell ref="W518:Y518"/>
    <mergeCell ref="Z518:AB518"/>
    <mergeCell ref="AC517:AE517"/>
    <mergeCell ref="AF517:AI517"/>
    <mergeCell ref="AJ517:AM517"/>
    <mergeCell ref="AN517:AQ517"/>
    <mergeCell ref="AS517:AW517"/>
    <mergeCell ref="B517:Q517"/>
    <mergeCell ref="R517:T517"/>
    <mergeCell ref="U517:V517"/>
    <mergeCell ref="W517:Y517"/>
    <mergeCell ref="Z517:AB517"/>
    <mergeCell ref="AC516:AE516"/>
    <mergeCell ref="AF516:AI516"/>
    <mergeCell ref="AJ516:AM516"/>
    <mergeCell ref="AN516:AQ516"/>
    <mergeCell ref="AS516:AW516"/>
    <mergeCell ref="B516:Q516"/>
    <mergeCell ref="R516:T516"/>
    <mergeCell ref="U516:V516"/>
    <mergeCell ref="W516:Y516"/>
    <mergeCell ref="Z516:AB516"/>
    <mergeCell ref="AC515:AE515"/>
    <mergeCell ref="AF515:AI515"/>
    <mergeCell ref="AJ515:AM515"/>
    <mergeCell ref="AN515:AQ515"/>
    <mergeCell ref="AS515:AW515"/>
    <mergeCell ref="B515:Q515"/>
    <mergeCell ref="R515:T515"/>
    <mergeCell ref="U515:V515"/>
    <mergeCell ref="W515:Y515"/>
    <mergeCell ref="Z515:AB515"/>
    <mergeCell ref="AC514:AE514"/>
    <mergeCell ref="AF514:AI514"/>
    <mergeCell ref="AJ514:AM514"/>
    <mergeCell ref="AN514:AQ514"/>
    <mergeCell ref="AS514:AW514"/>
    <mergeCell ref="B514:Q514"/>
    <mergeCell ref="R514:T514"/>
    <mergeCell ref="U514:V514"/>
    <mergeCell ref="W514:Y514"/>
    <mergeCell ref="Z514:AB514"/>
    <mergeCell ref="AC513:AE513"/>
    <mergeCell ref="AF513:AI513"/>
    <mergeCell ref="AJ513:AM513"/>
    <mergeCell ref="AN513:AQ513"/>
    <mergeCell ref="AS513:AW513"/>
    <mergeCell ref="B513:Q513"/>
    <mergeCell ref="R513:T513"/>
    <mergeCell ref="U513:V513"/>
    <mergeCell ref="W513:Y513"/>
    <mergeCell ref="Z513:AB513"/>
    <mergeCell ref="AC512:AE512"/>
    <mergeCell ref="AF512:AI512"/>
    <mergeCell ref="AJ512:AM512"/>
    <mergeCell ref="AN512:AQ512"/>
    <mergeCell ref="AS512:AW512"/>
    <mergeCell ref="B512:Q512"/>
    <mergeCell ref="R512:T512"/>
    <mergeCell ref="U512:V512"/>
    <mergeCell ref="W512:Y512"/>
    <mergeCell ref="Z512:AB512"/>
    <mergeCell ref="AC511:AE511"/>
    <mergeCell ref="AF511:AI511"/>
    <mergeCell ref="AJ511:AM511"/>
    <mergeCell ref="AN511:AQ511"/>
    <mergeCell ref="AS511:AW511"/>
    <mergeCell ref="B511:Q511"/>
    <mergeCell ref="R511:T511"/>
    <mergeCell ref="U511:V511"/>
    <mergeCell ref="W511:Y511"/>
    <mergeCell ref="Z511:AB511"/>
    <mergeCell ref="AC510:AE510"/>
    <mergeCell ref="AF510:AI510"/>
    <mergeCell ref="AJ510:AM510"/>
    <mergeCell ref="AN510:AQ510"/>
    <mergeCell ref="AS510:AW510"/>
    <mergeCell ref="B510:Q510"/>
    <mergeCell ref="R510:T510"/>
    <mergeCell ref="U510:V510"/>
    <mergeCell ref="W510:Y510"/>
    <mergeCell ref="Z510:AB510"/>
    <mergeCell ref="AC509:AE509"/>
    <mergeCell ref="AF509:AI509"/>
    <mergeCell ref="AJ509:AM509"/>
    <mergeCell ref="AN509:AQ509"/>
    <mergeCell ref="AS509:AW509"/>
    <mergeCell ref="B509:Q509"/>
    <mergeCell ref="R509:T509"/>
    <mergeCell ref="U509:V509"/>
    <mergeCell ref="W509:Y509"/>
    <mergeCell ref="Z509:AB509"/>
    <mergeCell ref="AC508:AE508"/>
    <mergeCell ref="AF508:AI508"/>
    <mergeCell ref="AJ508:AM508"/>
    <mergeCell ref="AN508:AQ508"/>
    <mergeCell ref="AS508:AW508"/>
    <mergeCell ref="B508:Q508"/>
    <mergeCell ref="R508:T508"/>
    <mergeCell ref="U508:V508"/>
    <mergeCell ref="W508:Y508"/>
    <mergeCell ref="Z508:AB508"/>
    <mergeCell ref="AC507:AE507"/>
    <mergeCell ref="AF507:AI507"/>
    <mergeCell ref="AJ507:AM507"/>
    <mergeCell ref="AN507:AQ507"/>
    <mergeCell ref="AS507:AW507"/>
    <mergeCell ref="B507:Q507"/>
    <mergeCell ref="R507:T507"/>
    <mergeCell ref="U507:V507"/>
    <mergeCell ref="W507:Y507"/>
    <mergeCell ref="Z507:AB507"/>
    <mergeCell ref="AC506:AE506"/>
    <mergeCell ref="AF506:AI506"/>
    <mergeCell ref="AJ506:AM506"/>
    <mergeCell ref="AN506:AQ506"/>
    <mergeCell ref="AS506:AW506"/>
    <mergeCell ref="B506:Q506"/>
    <mergeCell ref="R506:T506"/>
    <mergeCell ref="U506:V506"/>
    <mergeCell ref="W506:Y506"/>
    <mergeCell ref="Z506:AB506"/>
    <mergeCell ref="AC505:AE505"/>
    <mergeCell ref="AF505:AI505"/>
    <mergeCell ref="AJ505:AM505"/>
    <mergeCell ref="AN505:AQ505"/>
    <mergeCell ref="AS505:AW505"/>
    <mergeCell ref="B505:Q505"/>
    <mergeCell ref="R505:T505"/>
    <mergeCell ref="U505:V505"/>
    <mergeCell ref="W505:Y505"/>
    <mergeCell ref="Z505:AB505"/>
    <mergeCell ref="AC504:AE504"/>
    <mergeCell ref="AF504:AI504"/>
    <mergeCell ref="AJ504:AM504"/>
    <mergeCell ref="AN504:AQ504"/>
    <mergeCell ref="AS504:AW504"/>
    <mergeCell ref="B504:Q504"/>
    <mergeCell ref="R504:T504"/>
    <mergeCell ref="U504:V504"/>
    <mergeCell ref="W504:Y504"/>
    <mergeCell ref="Z504:AB504"/>
    <mergeCell ref="AF501:AI501"/>
    <mergeCell ref="AJ501:AM501"/>
    <mergeCell ref="AN501:AQ501"/>
    <mergeCell ref="AS501:AW501"/>
    <mergeCell ref="AC499:AE499"/>
    <mergeCell ref="AF499:AI499"/>
    <mergeCell ref="AJ499:AM499"/>
    <mergeCell ref="AN499:AQ499"/>
    <mergeCell ref="AS499:AW499"/>
    <mergeCell ref="B499:Q499"/>
    <mergeCell ref="R499:T499"/>
    <mergeCell ref="U499:V499"/>
    <mergeCell ref="W499:Y499"/>
    <mergeCell ref="Z499:AB499"/>
    <mergeCell ref="AC498:AE498"/>
    <mergeCell ref="AF498:AI498"/>
    <mergeCell ref="AJ498:AM498"/>
    <mergeCell ref="AN498:AQ498"/>
    <mergeCell ref="AS498:AW498"/>
    <mergeCell ref="B498:Q498"/>
    <mergeCell ref="R498:T498"/>
    <mergeCell ref="U498:V498"/>
    <mergeCell ref="W498:Y498"/>
    <mergeCell ref="Z498:AB498"/>
    <mergeCell ref="AC497:AE497"/>
    <mergeCell ref="AF497:AI497"/>
    <mergeCell ref="AJ497:AM497"/>
    <mergeCell ref="AN497:AQ497"/>
    <mergeCell ref="AS497:AW497"/>
    <mergeCell ref="B497:Q497"/>
    <mergeCell ref="R497:T497"/>
    <mergeCell ref="U497:V497"/>
    <mergeCell ref="W497:Y497"/>
    <mergeCell ref="Z497:AB497"/>
    <mergeCell ref="AC496:AE496"/>
    <mergeCell ref="AF496:AI496"/>
    <mergeCell ref="AJ496:AM496"/>
    <mergeCell ref="AN496:AQ496"/>
    <mergeCell ref="AS496:AW496"/>
    <mergeCell ref="B496:Q496"/>
    <mergeCell ref="R496:T496"/>
    <mergeCell ref="U496:V496"/>
    <mergeCell ref="W496:Y496"/>
    <mergeCell ref="Z496:AB496"/>
    <mergeCell ref="AC495:AE495"/>
    <mergeCell ref="AF495:AI495"/>
    <mergeCell ref="AJ495:AM495"/>
    <mergeCell ref="AN495:AQ495"/>
    <mergeCell ref="AS495:AW495"/>
    <mergeCell ref="B495:Q495"/>
    <mergeCell ref="R495:T495"/>
    <mergeCell ref="U495:V495"/>
    <mergeCell ref="W495:Y495"/>
    <mergeCell ref="Z495:AB495"/>
    <mergeCell ref="AC494:AE494"/>
    <mergeCell ref="AF494:AI494"/>
    <mergeCell ref="AJ494:AM494"/>
    <mergeCell ref="AN494:AQ494"/>
    <mergeCell ref="AS494:AW494"/>
    <mergeCell ref="B494:Q494"/>
    <mergeCell ref="R494:T494"/>
    <mergeCell ref="U494:V494"/>
    <mergeCell ref="W494:Y494"/>
    <mergeCell ref="Z494:AB494"/>
    <mergeCell ref="AC493:AE493"/>
    <mergeCell ref="AF493:AI493"/>
    <mergeCell ref="AJ493:AM493"/>
    <mergeCell ref="AN493:AQ493"/>
    <mergeCell ref="AS493:AW493"/>
    <mergeCell ref="B493:Q493"/>
    <mergeCell ref="R493:T493"/>
    <mergeCell ref="U493:V493"/>
    <mergeCell ref="W493:Y493"/>
    <mergeCell ref="Z493:AB493"/>
    <mergeCell ref="AC492:AE492"/>
    <mergeCell ref="AF492:AI492"/>
    <mergeCell ref="AJ492:AM492"/>
    <mergeCell ref="AN492:AQ492"/>
    <mergeCell ref="AS492:AW492"/>
    <mergeCell ref="B492:Q492"/>
    <mergeCell ref="R492:T492"/>
    <mergeCell ref="U492:V492"/>
    <mergeCell ref="W492:Y492"/>
    <mergeCell ref="Z492:AB492"/>
    <mergeCell ref="AC491:AE491"/>
    <mergeCell ref="AF491:AI491"/>
    <mergeCell ref="AJ491:AM491"/>
    <mergeCell ref="AN491:AQ491"/>
    <mergeCell ref="AS491:AW491"/>
    <mergeCell ref="B491:Q491"/>
    <mergeCell ref="R491:T491"/>
    <mergeCell ref="U491:V491"/>
    <mergeCell ref="W491:Y491"/>
    <mergeCell ref="Z491:AB491"/>
    <mergeCell ref="AC490:AE490"/>
    <mergeCell ref="AF490:AI490"/>
    <mergeCell ref="AJ490:AM490"/>
    <mergeCell ref="AN490:AQ490"/>
    <mergeCell ref="AS490:AW490"/>
    <mergeCell ref="B490:Q490"/>
    <mergeCell ref="R490:T490"/>
    <mergeCell ref="U490:V490"/>
    <mergeCell ref="W490:Y490"/>
    <mergeCell ref="Z490:AB490"/>
    <mergeCell ref="AC489:AE489"/>
    <mergeCell ref="AF489:AI489"/>
    <mergeCell ref="AJ489:AM489"/>
    <mergeCell ref="AN489:AQ489"/>
    <mergeCell ref="AS489:AW489"/>
    <mergeCell ref="B489:Q489"/>
    <mergeCell ref="R489:T489"/>
    <mergeCell ref="U489:V489"/>
    <mergeCell ref="W489:Y489"/>
    <mergeCell ref="Z489:AB489"/>
    <mergeCell ref="AC488:AE488"/>
    <mergeCell ref="AF488:AI488"/>
    <mergeCell ref="AJ488:AM488"/>
    <mergeCell ref="AN488:AQ488"/>
    <mergeCell ref="AS488:AW488"/>
    <mergeCell ref="B488:Q488"/>
    <mergeCell ref="R488:T488"/>
    <mergeCell ref="U488:V488"/>
    <mergeCell ref="W488:Y488"/>
    <mergeCell ref="Z488:AB488"/>
    <mergeCell ref="AC487:AE487"/>
    <mergeCell ref="AF487:AI487"/>
    <mergeCell ref="AJ487:AM487"/>
    <mergeCell ref="AN487:AQ487"/>
    <mergeCell ref="AS487:AW487"/>
    <mergeCell ref="B487:Q487"/>
    <mergeCell ref="R487:T487"/>
    <mergeCell ref="U487:V487"/>
    <mergeCell ref="W487:Y487"/>
    <mergeCell ref="Z487:AB487"/>
    <mergeCell ref="AC486:AE486"/>
    <mergeCell ref="AF486:AI486"/>
    <mergeCell ref="AJ486:AM486"/>
    <mergeCell ref="AN486:AQ486"/>
    <mergeCell ref="AS486:AW486"/>
    <mergeCell ref="B486:Q486"/>
    <mergeCell ref="R486:T486"/>
    <mergeCell ref="U486:V486"/>
    <mergeCell ref="W486:Y486"/>
    <mergeCell ref="Z486:AB486"/>
    <mergeCell ref="AC485:AE485"/>
    <mergeCell ref="AF485:AI485"/>
    <mergeCell ref="AJ485:AM485"/>
    <mergeCell ref="AN485:AQ485"/>
    <mergeCell ref="AS485:AW485"/>
    <mergeCell ref="B485:Q485"/>
    <mergeCell ref="R485:T485"/>
    <mergeCell ref="U485:V485"/>
    <mergeCell ref="W485:Y485"/>
    <mergeCell ref="Z485:AB485"/>
    <mergeCell ref="AC484:AE484"/>
    <mergeCell ref="AF484:AI484"/>
    <mergeCell ref="AJ484:AM484"/>
    <mergeCell ref="AN484:AQ484"/>
    <mergeCell ref="AS484:AW484"/>
    <mergeCell ref="B484:Q484"/>
    <mergeCell ref="R484:T484"/>
    <mergeCell ref="U484:V484"/>
    <mergeCell ref="W484:Y484"/>
    <mergeCell ref="Z484:AB484"/>
    <mergeCell ref="AC483:AE483"/>
    <mergeCell ref="AF483:AI483"/>
    <mergeCell ref="AJ483:AM483"/>
    <mergeCell ref="AN483:AQ483"/>
    <mergeCell ref="AS483:AW483"/>
    <mergeCell ref="B483:Q483"/>
    <mergeCell ref="R483:T483"/>
    <mergeCell ref="U483:V483"/>
    <mergeCell ref="W483:Y483"/>
    <mergeCell ref="Z483:AB483"/>
    <mergeCell ref="AC482:AE482"/>
    <mergeCell ref="AF482:AI482"/>
    <mergeCell ref="AJ482:AM482"/>
    <mergeCell ref="AN482:AQ482"/>
    <mergeCell ref="AS482:AW482"/>
    <mergeCell ref="B482:Q482"/>
    <mergeCell ref="R482:T482"/>
    <mergeCell ref="U482:V482"/>
    <mergeCell ref="W482:Y482"/>
    <mergeCell ref="Z482:AB482"/>
    <mergeCell ref="AC481:AE481"/>
    <mergeCell ref="AF481:AI481"/>
    <mergeCell ref="AJ481:AM481"/>
    <mergeCell ref="AN481:AQ481"/>
    <mergeCell ref="AS481:AW481"/>
    <mergeCell ref="B481:Q481"/>
    <mergeCell ref="R481:T481"/>
    <mergeCell ref="U481:V481"/>
    <mergeCell ref="W481:Y481"/>
    <mergeCell ref="Z481:AB481"/>
    <mergeCell ref="AC480:AE480"/>
    <mergeCell ref="AF480:AI480"/>
    <mergeCell ref="AJ480:AM480"/>
    <mergeCell ref="AN480:AQ480"/>
    <mergeCell ref="AS480:AW480"/>
    <mergeCell ref="B480:Q480"/>
    <mergeCell ref="R480:T480"/>
    <mergeCell ref="U480:V480"/>
    <mergeCell ref="W480:Y480"/>
    <mergeCell ref="Z480:AB480"/>
    <mergeCell ref="AC479:AE479"/>
    <mergeCell ref="AF479:AI479"/>
    <mergeCell ref="AJ479:AM479"/>
    <mergeCell ref="AN479:AQ479"/>
    <mergeCell ref="AS479:AW479"/>
    <mergeCell ref="B479:Q479"/>
    <mergeCell ref="R479:T479"/>
    <mergeCell ref="U479:V479"/>
    <mergeCell ref="W479:Y479"/>
    <mergeCell ref="Z479:AB479"/>
    <mergeCell ref="AC478:AE478"/>
    <mergeCell ref="AF478:AI478"/>
    <mergeCell ref="AJ478:AM478"/>
    <mergeCell ref="AN478:AQ478"/>
    <mergeCell ref="AS478:AW478"/>
    <mergeCell ref="B478:Q478"/>
    <mergeCell ref="R478:T478"/>
    <mergeCell ref="U478:V478"/>
    <mergeCell ref="W478:Y478"/>
    <mergeCell ref="Z478:AB478"/>
    <mergeCell ref="AC477:AE477"/>
    <mergeCell ref="AF477:AI477"/>
    <mergeCell ref="AJ477:AM477"/>
    <mergeCell ref="AN477:AQ477"/>
    <mergeCell ref="AS477:AW477"/>
    <mergeCell ref="B477:Q477"/>
    <mergeCell ref="R477:T477"/>
    <mergeCell ref="U477:V477"/>
    <mergeCell ref="W477:Y477"/>
    <mergeCell ref="Z477:AB477"/>
    <mergeCell ref="AC476:AE476"/>
    <mergeCell ref="AF476:AI476"/>
    <mergeCell ref="AJ476:AM476"/>
    <mergeCell ref="AN476:AQ476"/>
    <mergeCell ref="AS476:AW476"/>
    <mergeCell ref="B476:Q476"/>
    <mergeCell ref="R476:T476"/>
    <mergeCell ref="U476:V476"/>
    <mergeCell ref="W476:Y476"/>
    <mergeCell ref="Z476:AB476"/>
    <mergeCell ref="AC475:AE475"/>
    <mergeCell ref="AF475:AI475"/>
    <mergeCell ref="AJ475:AM475"/>
    <mergeCell ref="AN475:AQ475"/>
    <mergeCell ref="AS475:AW475"/>
    <mergeCell ref="B475:Q475"/>
    <mergeCell ref="R475:T475"/>
    <mergeCell ref="U475:V475"/>
    <mergeCell ref="W475:Y475"/>
    <mergeCell ref="Z475:AB475"/>
    <mergeCell ref="AC474:AE474"/>
    <mergeCell ref="AF474:AI474"/>
    <mergeCell ref="AJ474:AM474"/>
    <mergeCell ref="AN474:AQ474"/>
    <mergeCell ref="AS474:AW474"/>
    <mergeCell ref="B474:Q474"/>
    <mergeCell ref="R474:T474"/>
    <mergeCell ref="U474:V474"/>
    <mergeCell ref="W474:Y474"/>
    <mergeCell ref="Z474:AB474"/>
    <mergeCell ref="AC473:AE473"/>
    <mergeCell ref="AF473:AI473"/>
    <mergeCell ref="AJ473:AM473"/>
    <mergeCell ref="AN473:AQ473"/>
    <mergeCell ref="AS473:AW473"/>
    <mergeCell ref="B473:Q473"/>
    <mergeCell ref="R473:T473"/>
    <mergeCell ref="U473:V473"/>
    <mergeCell ref="W473:Y473"/>
    <mergeCell ref="Z473:AB473"/>
    <mergeCell ref="AC472:AE472"/>
    <mergeCell ref="AF472:AI472"/>
    <mergeCell ref="AJ472:AM472"/>
    <mergeCell ref="AN472:AQ472"/>
    <mergeCell ref="AS472:AW472"/>
    <mergeCell ref="B472:Q472"/>
    <mergeCell ref="R472:T472"/>
    <mergeCell ref="U472:V472"/>
    <mergeCell ref="W472:Y472"/>
    <mergeCell ref="Z472:AB472"/>
    <mergeCell ref="AC471:AE471"/>
    <mergeCell ref="AF471:AI471"/>
    <mergeCell ref="AJ471:AM471"/>
    <mergeCell ref="AN471:AQ471"/>
    <mergeCell ref="AS471:AW471"/>
    <mergeCell ref="B471:Q471"/>
    <mergeCell ref="R471:T471"/>
    <mergeCell ref="U471:V471"/>
    <mergeCell ref="W471:Y471"/>
    <mergeCell ref="Z471:AB471"/>
    <mergeCell ref="AC470:AE470"/>
    <mergeCell ref="AF470:AI470"/>
    <mergeCell ref="AJ470:AM470"/>
    <mergeCell ref="AN470:AQ470"/>
    <mergeCell ref="AS470:AW470"/>
    <mergeCell ref="B470:Q470"/>
    <mergeCell ref="R470:T470"/>
    <mergeCell ref="U470:V470"/>
    <mergeCell ref="W470:Y470"/>
    <mergeCell ref="Z470:AB470"/>
    <mergeCell ref="AC469:AE469"/>
    <mergeCell ref="AF469:AI469"/>
    <mergeCell ref="AJ469:AM469"/>
    <mergeCell ref="AN469:AQ469"/>
    <mergeCell ref="AS469:AW469"/>
    <mergeCell ref="B469:Q469"/>
    <mergeCell ref="R469:T469"/>
    <mergeCell ref="U469:V469"/>
    <mergeCell ref="W469:Y469"/>
    <mergeCell ref="Z469:AB469"/>
    <mergeCell ref="AC468:AE468"/>
    <mergeCell ref="AF468:AI468"/>
    <mergeCell ref="AJ468:AM468"/>
    <mergeCell ref="AN468:AQ468"/>
    <mergeCell ref="AS468:AW468"/>
    <mergeCell ref="B468:Q468"/>
    <mergeCell ref="R468:T468"/>
    <mergeCell ref="U468:V468"/>
    <mergeCell ref="W468:Y468"/>
    <mergeCell ref="Z468:AB468"/>
    <mergeCell ref="AC467:AE467"/>
    <mergeCell ref="AF467:AI467"/>
    <mergeCell ref="AJ467:AM467"/>
    <mergeCell ref="AN467:AQ467"/>
    <mergeCell ref="AS467:AW467"/>
    <mergeCell ref="B467:Q467"/>
    <mergeCell ref="R467:T467"/>
    <mergeCell ref="U467:V467"/>
    <mergeCell ref="W467:Y467"/>
    <mergeCell ref="Z467:AB467"/>
    <mergeCell ref="AC466:AE466"/>
    <mergeCell ref="AF466:AI466"/>
    <mergeCell ref="AJ466:AM466"/>
    <mergeCell ref="AN466:AQ466"/>
    <mergeCell ref="AS466:AW466"/>
    <mergeCell ref="B466:Q466"/>
    <mergeCell ref="R466:T466"/>
    <mergeCell ref="U466:V466"/>
    <mergeCell ref="W466:Y466"/>
    <mergeCell ref="Z466:AB466"/>
    <mergeCell ref="AC465:AE465"/>
    <mergeCell ref="AF465:AI465"/>
    <mergeCell ref="AJ465:AM465"/>
    <mergeCell ref="AN465:AQ465"/>
    <mergeCell ref="AS465:AW465"/>
    <mergeCell ref="B465:Q465"/>
    <mergeCell ref="R465:T465"/>
    <mergeCell ref="U465:V465"/>
    <mergeCell ref="W465:Y465"/>
    <mergeCell ref="Z465:AB465"/>
    <mergeCell ref="AC464:AE464"/>
    <mergeCell ref="AF464:AI464"/>
    <mergeCell ref="AJ464:AM464"/>
    <mergeCell ref="AN464:AQ464"/>
    <mergeCell ref="AS464:AW464"/>
    <mergeCell ref="B464:Q464"/>
    <mergeCell ref="R464:T464"/>
    <mergeCell ref="U464:V464"/>
    <mergeCell ref="W464:Y464"/>
    <mergeCell ref="Z464:AB464"/>
    <mergeCell ref="AC463:AE463"/>
    <mergeCell ref="AF463:AI463"/>
    <mergeCell ref="AJ463:AM463"/>
    <mergeCell ref="AN463:AQ463"/>
    <mergeCell ref="AS463:AW463"/>
    <mergeCell ref="B463:Q463"/>
    <mergeCell ref="R463:T463"/>
    <mergeCell ref="U463:V463"/>
    <mergeCell ref="W463:Y463"/>
    <mergeCell ref="Z463:AB463"/>
    <mergeCell ref="AC462:AE462"/>
    <mergeCell ref="AF462:AI462"/>
    <mergeCell ref="AJ462:AM462"/>
    <mergeCell ref="AN462:AQ462"/>
    <mergeCell ref="AS462:AW462"/>
    <mergeCell ref="B462:Q462"/>
    <mergeCell ref="R462:T462"/>
    <mergeCell ref="U462:V462"/>
    <mergeCell ref="W462:Y462"/>
    <mergeCell ref="Z462:AB462"/>
    <mergeCell ref="AC461:AE461"/>
    <mergeCell ref="AF461:AI461"/>
    <mergeCell ref="AJ461:AM461"/>
    <mergeCell ref="AN461:AQ461"/>
    <mergeCell ref="AS461:AW461"/>
    <mergeCell ref="B461:Q461"/>
    <mergeCell ref="R461:T461"/>
    <mergeCell ref="U461:V461"/>
    <mergeCell ref="W461:Y461"/>
    <mergeCell ref="Z461:AB461"/>
    <mergeCell ref="AC460:AE460"/>
    <mergeCell ref="AF460:AI460"/>
    <mergeCell ref="AJ460:AM460"/>
    <mergeCell ref="AN460:AQ460"/>
    <mergeCell ref="AS460:AW460"/>
    <mergeCell ref="B460:Q460"/>
    <mergeCell ref="R460:T460"/>
    <mergeCell ref="U460:V460"/>
    <mergeCell ref="W460:Y460"/>
    <mergeCell ref="Z460:AB460"/>
    <mergeCell ref="AC459:AE459"/>
    <mergeCell ref="AF459:AI459"/>
    <mergeCell ref="AJ459:AM459"/>
    <mergeCell ref="AN459:AQ459"/>
    <mergeCell ref="AS459:AW459"/>
    <mergeCell ref="B459:Q459"/>
    <mergeCell ref="R459:T459"/>
    <mergeCell ref="U459:V459"/>
    <mergeCell ref="W459:Y459"/>
    <mergeCell ref="Z459:AB459"/>
    <mergeCell ref="AF456:AI456"/>
    <mergeCell ref="AJ456:AM456"/>
    <mergeCell ref="AN456:AQ456"/>
    <mergeCell ref="AS456:AW456"/>
    <mergeCell ref="AC454:AE454"/>
    <mergeCell ref="AF454:AI454"/>
    <mergeCell ref="AJ454:AM454"/>
    <mergeCell ref="AN454:AQ454"/>
    <mergeCell ref="AS454:AW454"/>
    <mergeCell ref="B454:Q454"/>
    <mergeCell ref="R454:T454"/>
    <mergeCell ref="U454:V454"/>
    <mergeCell ref="W454:Y454"/>
    <mergeCell ref="Z454:AB454"/>
    <mergeCell ref="AC453:AE453"/>
    <mergeCell ref="AF453:AI453"/>
    <mergeCell ref="AJ453:AM453"/>
    <mergeCell ref="AN453:AQ453"/>
    <mergeCell ref="AS453:AW453"/>
    <mergeCell ref="B453:Q453"/>
    <mergeCell ref="R453:T453"/>
    <mergeCell ref="U453:V453"/>
    <mergeCell ref="W453:Y453"/>
    <mergeCell ref="Z453:AB453"/>
    <mergeCell ref="AC452:AE452"/>
    <mergeCell ref="AF452:AI452"/>
    <mergeCell ref="AJ452:AM452"/>
    <mergeCell ref="AN452:AQ452"/>
    <mergeCell ref="AS452:AW452"/>
    <mergeCell ref="B452:Q452"/>
    <mergeCell ref="R452:T452"/>
    <mergeCell ref="U452:V452"/>
    <mergeCell ref="W452:Y452"/>
    <mergeCell ref="Z452:AB452"/>
    <mergeCell ref="AC451:AE451"/>
    <mergeCell ref="AF451:AI451"/>
    <mergeCell ref="AJ451:AM451"/>
    <mergeCell ref="AN451:AQ451"/>
    <mergeCell ref="AS451:AW451"/>
    <mergeCell ref="B451:Q451"/>
    <mergeCell ref="R451:T451"/>
    <mergeCell ref="U451:V451"/>
    <mergeCell ref="W451:Y451"/>
    <mergeCell ref="Z451:AB451"/>
    <mergeCell ref="AC450:AE450"/>
    <mergeCell ref="AF450:AI450"/>
    <mergeCell ref="AJ450:AM450"/>
    <mergeCell ref="AN450:AQ450"/>
    <mergeCell ref="AS450:AW450"/>
    <mergeCell ref="B450:Q450"/>
    <mergeCell ref="R450:T450"/>
    <mergeCell ref="U450:V450"/>
    <mergeCell ref="W450:Y450"/>
    <mergeCell ref="Z450:AB450"/>
    <mergeCell ref="AC449:AE449"/>
    <mergeCell ref="AF449:AI449"/>
    <mergeCell ref="AJ449:AM449"/>
    <mergeCell ref="AN449:AQ449"/>
    <mergeCell ref="AS449:AW449"/>
    <mergeCell ref="B449:Q449"/>
    <mergeCell ref="R449:T449"/>
    <mergeCell ref="U449:V449"/>
    <mergeCell ref="W449:Y449"/>
    <mergeCell ref="Z449:AB449"/>
    <mergeCell ref="AC448:AE448"/>
    <mergeCell ref="AF448:AI448"/>
    <mergeCell ref="AJ448:AM448"/>
    <mergeCell ref="AN448:AQ448"/>
    <mergeCell ref="AS448:AW448"/>
    <mergeCell ref="B448:Q448"/>
    <mergeCell ref="R448:T448"/>
    <mergeCell ref="U448:V448"/>
    <mergeCell ref="W448:Y448"/>
    <mergeCell ref="Z448:AB448"/>
    <mergeCell ref="AC447:AE447"/>
    <mergeCell ref="AF447:AI447"/>
    <mergeCell ref="AJ447:AM447"/>
    <mergeCell ref="AN447:AQ447"/>
    <mergeCell ref="AS447:AW447"/>
    <mergeCell ref="B447:Q447"/>
    <mergeCell ref="R447:T447"/>
    <mergeCell ref="U447:V447"/>
    <mergeCell ref="W447:Y447"/>
    <mergeCell ref="Z447:AB447"/>
    <mergeCell ref="AC446:AE446"/>
    <mergeCell ref="AF446:AI446"/>
    <mergeCell ref="AJ446:AM446"/>
    <mergeCell ref="AN446:AQ446"/>
    <mergeCell ref="AS446:AW446"/>
    <mergeCell ref="B446:Q446"/>
    <mergeCell ref="R446:T446"/>
    <mergeCell ref="U446:V446"/>
    <mergeCell ref="W446:Y446"/>
    <mergeCell ref="Z446:AB446"/>
    <mergeCell ref="AC445:AE445"/>
    <mergeCell ref="AF445:AI445"/>
    <mergeCell ref="AJ445:AM445"/>
    <mergeCell ref="AN445:AQ445"/>
    <mergeCell ref="AS445:AW445"/>
    <mergeCell ref="B445:Q445"/>
    <mergeCell ref="R445:T445"/>
    <mergeCell ref="U445:V445"/>
    <mergeCell ref="W445:Y445"/>
    <mergeCell ref="Z445:AB445"/>
    <mergeCell ref="AC444:AE444"/>
    <mergeCell ref="AF444:AI444"/>
    <mergeCell ref="AJ444:AM444"/>
    <mergeCell ref="AN444:AQ444"/>
    <mergeCell ref="AS444:AW444"/>
    <mergeCell ref="B444:Q444"/>
    <mergeCell ref="R444:T444"/>
    <mergeCell ref="U444:V444"/>
    <mergeCell ref="W444:Y444"/>
    <mergeCell ref="Z444:AB444"/>
    <mergeCell ref="AC443:AE443"/>
    <mergeCell ref="AF443:AI443"/>
    <mergeCell ref="AJ443:AM443"/>
    <mergeCell ref="AN443:AQ443"/>
    <mergeCell ref="AS443:AW443"/>
    <mergeCell ref="B443:Q443"/>
    <mergeCell ref="R443:T443"/>
    <mergeCell ref="U443:V443"/>
    <mergeCell ref="W443:Y443"/>
    <mergeCell ref="Z443:AB443"/>
    <mergeCell ref="AC442:AE442"/>
    <mergeCell ref="AF442:AI442"/>
    <mergeCell ref="AJ442:AM442"/>
    <mergeCell ref="AN442:AQ442"/>
    <mergeCell ref="AS442:AW442"/>
    <mergeCell ref="B442:Q442"/>
    <mergeCell ref="R442:T442"/>
    <mergeCell ref="U442:V442"/>
    <mergeCell ref="W442:Y442"/>
    <mergeCell ref="Z442:AB442"/>
    <mergeCell ref="AC441:AE441"/>
    <mergeCell ref="AF441:AI441"/>
    <mergeCell ref="AJ441:AM441"/>
    <mergeCell ref="AN441:AQ441"/>
    <mergeCell ref="AS441:AW441"/>
    <mergeCell ref="B441:Q441"/>
    <mergeCell ref="R441:T441"/>
    <mergeCell ref="U441:V441"/>
    <mergeCell ref="W441:Y441"/>
    <mergeCell ref="Z441:AB441"/>
    <mergeCell ref="AC440:AE440"/>
    <mergeCell ref="AF440:AI440"/>
    <mergeCell ref="AJ440:AM440"/>
    <mergeCell ref="AN440:AQ440"/>
    <mergeCell ref="AS440:AW440"/>
    <mergeCell ref="B440:Q440"/>
    <mergeCell ref="R440:T440"/>
    <mergeCell ref="U440:V440"/>
    <mergeCell ref="W440:Y440"/>
    <mergeCell ref="Z440:AB440"/>
    <mergeCell ref="AC439:AE439"/>
    <mergeCell ref="AF439:AI439"/>
    <mergeCell ref="AJ439:AM439"/>
    <mergeCell ref="AN439:AQ439"/>
    <mergeCell ref="AS439:AW439"/>
    <mergeCell ref="B439:Q439"/>
    <mergeCell ref="R439:T439"/>
    <mergeCell ref="U439:V439"/>
    <mergeCell ref="W439:Y439"/>
    <mergeCell ref="Z439:AB439"/>
    <mergeCell ref="AC438:AE438"/>
    <mergeCell ref="AF438:AI438"/>
    <mergeCell ref="AJ438:AM438"/>
    <mergeCell ref="AN438:AQ438"/>
    <mergeCell ref="AS438:AW438"/>
    <mergeCell ref="B438:Q438"/>
    <mergeCell ref="R438:T438"/>
    <mergeCell ref="U438:V438"/>
    <mergeCell ref="W438:Y438"/>
    <mergeCell ref="Z438:AB438"/>
    <mergeCell ref="AC437:AE437"/>
    <mergeCell ref="AF437:AI437"/>
    <mergeCell ref="AJ437:AM437"/>
    <mergeCell ref="AN437:AQ437"/>
    <mergeCell ref="AS437:AW437"/>
    <mergeCell ref="B437:Q437"/>
    <mergeCell ref="R437:T437"/>
    <mergeCell ref="U437:V437"/>
    <mergeCell ref="W437:Y437"/>
    <mergeCell ref="Z437:AB437"/>
    <mergeCell ref="AC436:AE436"/>
    <mergeCell ref="AF436:AI436"/>
    <mergeCell ref="AJ436:AM436"/>
    <mergeCell ref="AN436:AQ436"/>
    <mergeCell ref="AS436:AW436"/>
    <mergeCell ref="B436:Q436"/>
    <mergeCell ref="R436:T436"/>
    <mergeCell ref="U436:V436"/>
    <mergeCell ref="W436:Y436"/>
    <mergeCell ref="Z436:AB436"/>
    <mergeCell ref="AC435:AE435"/>
    <mergeCell ref="AF435:AI435"/>
    <mergeCell ref="AJ435:AM435"/>
    <mergeCell ref="AN435:AQ435"/>
    <mergeCell ref="AS435:AW435"/>
    <mergeCell ref="B435:Q435"/>
    <mergeCell ref="R435:T435"/>
    <mergeCell ref="U435:V435"/>
    <mergeCell ref="W435:Y435"/>
    <mergeCell ref="Z435:AB435"/>
    <mergeCell ref="AC434:AE434"/>
    <mergeCell ref="AF434:AI434"/>
    <mergeCell ref="AJ434:AM434"/>
    <mergeCell ref="AN434:AQ434"/>
    <mergeCell ref="AS434:AW434"/>
    <mergeCell ref="B434:Q434"/>
    <mergeCell ref="R434:T434"/>
    <mergeCell ref="U434:V434"/>
    <mergeCell ref="W434:Y434"/>
    <mergeCell ref="Z434:AB434"/>
    <mergeCell ref="AC433:AE433"/>
    <mergeCell ref="AF433:AI433"/>
    <mergeCell ref="AJ433:AM433"/>
    <mergeCell ref="AN433:AQ433"/>
    <mergeCell ref="AS433:AW433"/>
    <mergeCell ref="B433:Q433"/>
    <mergeCell ref="R433:T433"/>
    <mergeCell ref="U433:V433"/>
    <mergeCell ref="W433:Y433"/>
    <mergeCell ref="Z433:AB433"/>
    <mergeCell ref="AC432:AE432"/>
    <mergeCell ref="AF432:AI432"/>
    <mergeCell ref="AJ432:AM432"/>
    <mergeCell ref="AN432:AQ432"/>
    <mergeCell ref="AS432:AW432"/>
    <mergeCell ref="B432:Q432"/>
    <mergeCell ref="R432:T432"/>
    <mergeCell ref="U432:V432"/>
    <mergeCell ref="W432:Y432"/>
    <mergeCell ref="Z432:AB432"/>
    <mergeCell ref="AC431:AE431"/>
    <mergeCell ref="AF431:AI431"/>
    <mergeCell ref="AJ431:AM431"/>
    <mergeCell ref="AN431:AQ431"/>
    <mergeCell ref="AS431:AW431"/>
    <mergeCell ref="B431:Q431"/>
    <mergeCell ref="R431:T431"/>
    <mergeCell ref="U431:V431"/>
    <mergeCell ref="W431:Y431"/>
    <mergeCell ref="Z431:AB431"/>
    <mergeCell ref="AC430:AE430"/>
    <mergeCell ref="AF430:AI430"/>
    <mergeCell ref="AJ430:AM430"/>
    <mergeCell ref="AN430:AQ430"/>
    <mergeCell ref="AS430:AW430"/>
    <mergeCell ref="B430:Q430"/>
    <mergeCell ref="R430:T430"/>
    <mergeCell ref="U430:V430"/>
    <mergeCell ref="W430:Y430"/>
    <mergeCell ref="Z430:AB430"/>
    <mergeCell ref="AC429:AE429"/>
    <mergeCell ref="AF429:AI429"/>
    <mergeCell ref="AJ429:AM429"/>
    <mergeCell ref="AN429:AQ429"/>
    <mergeCell ref="AS429:AW429"/>
    <mergeCell ref="B429:Q429"/>
    <mergeCell ref="R429:T429"/>
    <mergeCell ref="U429:V429"/>
    <mergeCell ref="W429:Y429"/>
    <mergeCell ref="Z429:AB429"/>
    <mergeCell ref="AC428:AE428"/>
    <mergeCell ref="AF428:AI428"/>
    <mergeCell ref="AJ428:AM428"/>
    <mergeCell ref="AN428:AQ428"/>
    <mergeCell ref="AS428:AW428"/>
    <mergeCell ref="B428:Q428"/>
    <mergeCell ref="R428:T428"/>
    <mergeCell ref="U428:V428"/>
    <mergeCell ref="W428:Y428"/>
    <mergeCell ref="Z428:AB428"/>
    <mergeCell ref="AC427:AE427"/>
    <mergeCell ref="AF427:AI427"/>
    <mergeCell ref="AJ427:AM427"/>
    <mergeCell ref="AN427:AQ427"/>
    <mergeCell ref="AS427:AW427"/>
    <mergeCell ref="B427:Q427"/>
    <mergeCell ref="R427:T427"/>
    <mergeCell ref="U427:V427"/>
    <mergeCell ref="W427:Y427"/>
    <mergeCell ref="Z427:AB427"/>
    <mergeCell ref="AC426:AE426"/>
    <mergeCell ref="AF426:AI426"/>
    <mergeCell ref="AJ426:AM426"/>
    <mergeCell ref="AN426:AQ426"/>
    <mergeCell ref="AS426:AW426"/>
    <mergeCell ref="B426:Q426"/>
    <mergeCell ref="R426:T426"/>
    <mergeCell ref="U426:V426"/>
    <mergeCell ref="W426:Y426"/>
    <mergeCell ref="Z426:AB426"/>
    <mergeCell ref="AC425:AE425"/>
    <mergeCell ref="AF425:AI425"/>
    <mergeCell ref="AJ425:AM425"/>
    <mergeCell ref="AN425:AQ425"/>
    <mergeCell ref="AS425:AW425"/>
    <mergeCell ref="B425:Q425"/>
    <mergeCell ref="R425:T425"/>
    <mergeCell ref="U425:V425"/>
    <mergeCell ref="W425:Y425"/>
    <mergeCell ref="Z425:AB425"/>
    <mergeCell ref="AC424:AE424"/>
    <mergeCell ref="AF424:AI424"/>
    <mergeCell ref="AJ424:AM424"/>
    <mergeCell ref="AN424:AQ424"/>
    <mergeCell ref="AS424:AW424"/>
    <mergeCell ref="B424:Q424"/>
    <mergeCell ref="R424:T424"/>
    <mergeCell ref="U424:V424"/>
    <mergeCell ref="W424:Y424"/>
    <mergeCell ref="Z424:AB424"/>
    <mergeCell ref="AC423:AE423"/>
    <mergeCell ref="AF423:AI423"/>
    <mergeCell ref="AJ423:AM423"/>
    <mergeCell ref="AN423:AQ423"/>
    <mergeCell ref="AS423:AW423"/>
    <mergeCell ref="B423:Q423"/>
    <mergeCell ref="R423:T423"/>
    <mergeCell ref="U423:V423"/>
    <mergeCell ref="W423:Y423"/>
    <mergeCell ref="Z423:AB423"/>
    <mergeCell ref="AC422:AE422"/>
    <mergeCell ref="AF422:AI422"/>
    <mergeCell ref="AJ422:AM422"/>
    <mergeCell ref="AN422:AQ422"/>
    <mergeCell ref="AS422:AW422"/>
    <mergeCell ref="B422:Q422"/>
    <mergeCell ref="R422:T422"/>
    <mergeCell ref="U422:V422"/>
    <mergeCell ref="W422:Y422"/>
    <mergeCell ref="Z422:AB422"/>
    <mergeCell ref="AC421:AE421"/>
    <mergeCell ref="AF421:AI421"/>
    <mergeCell ref="AJ421:AM421"/>
    <mergeCell ref="AN421:AQ421"/>
    <mergeCell ref="AS421:AW421"/>
    <mergeCell ref="B421:Q421"/>
    <mergeCell ref="R421:T421"/>
    <mergeCell ref="U421:V421"/>
    <mergeCell ref="W421:Y421"/>
    <mergeCell ref="Z421:AB421"/>
    <mergeCell ref="AC420:AE420"/>
    <mergeCell ref="AF420:AI420"/>
    <mergeCell ref="AJ420:AM420"/>
    <mergeCell ref="AN420:AQ420"/>
    <mergeCell ref="AS420:AW420"/>
    <mergeCell ref="B420:Q420"/>
    <mergeCell ref="R420:T420"/>
    <mergeCell ref="U420:V420"/>
    <mergeCell ref="W420:Y420"/>
    <mergeCell ref="Z420:AB420"/>
    <mergeCell ref="AC419:AE419"/>
    <mergeCell ref="AF419:AI419"/>
    <mergeCell ref="AJ419:AM419"/>
    <mergeCell ref="AN419:AQ419"/>
    <mergeCell ref="AS419:AW419"/>
    <mergeCell ref="B419:Q419"/>
    <mergeCell ref="R419:T419"/>
    <mergeCell ref="U419:V419"/>
    <mergeCell ref="W419:Y419"/>
    <mergeCell ref="Z419:AB419"/>
    <mergeCell ref="AC418:AE418"/>
    <mergeCell ref="AF418:AI418"/>
    <mergeCell ref="AJ418:AM418"/>
    <mergeCell ref="AN418:AQ418"/>
    <mergeCell ref="AS418:AW418"/>
    <mergeCell ref="B418:Q418"/>
    <mergeCell ref="R418:T418"/>
    <mergeCell ref="U418:V418"/>
    <mergeCell ref="W418:Y418"/>
    <mergeCell ref="Z418:AB418"/>
    <mergeCell ref="AC417:AE417"/>
    <mergeCell ref="AF417:AI417"/>
    <mergeCell ref="AJ417:AM417"/>
    <mergeCell ref="AN417:AQ417"/>
    <mergeCell ref="AS417:AW417"/>
    <mergeCell ref="B417:Q417"/>
    <mergeCell ref="R417:T417"/>
    <mergeCell ref="U417:V417"/>
    <mergeCell ref="W417:Y417"/>
    <mergeCell ref="Z417:AB417"/>
    <mergeCell ref="AC416:AE416"/>
    <mergeCell ref="AF416:AI416"/>
    <mergeCell ref="AJ416:AM416"/>
    <mergeCell ref="AN416:AQ416"/>
    <mergeCell ref="AS416:AW416"/>
    <mergeCell ref="B416:Q416"/>
    <mergeCell ref="R416:T416"/>
    <mergeCell ref="U416:V416"/>
    <mergeCell ref="W416:Y416"/>
    <mergeCell ref="Z416:AB416"/>
    <mergeCell ref="AC415:AE415"/>
    <mergeCell ref="AF415:AI415"/>
    <mergeCell ref="AJ415:AM415"/>
    <mergeCell ref="AN415:AQ415"/>
    <mergeCell ref="AS415:AW415"/>
    <mergeCell ref="B415:Q415"/>
    <mergeCell ref="R415:T415"/>
    <mergeCell ref="U415:V415"/>
    <mergeCell ref="W415:Y415"/>
    <mergeCell ref="Z415:AB415"/>
    <mergeCell ref="AC414:AE414"/>
    <mergeCell ref="AF414:AI414"/>
    <mergeCell ref="AJ414:AM414"/>
    <mergeCell ref="AN414:AQ414"/>
    <mergeCell ref="AS414:AW414"/>
    <mergeCell ref="B414:Q414"/>
    <mergeCell ref="R414:T414"/>
    <mergeCell ref="U414:V414"/>
    <mergeCell ref="W414:Y414"/>
    <mergeCell ref="Z414:AB414"/>
    <mergeCell ref="AF411:AI411"/>
    <mergeCell ref="AJ411:AM411"/>
    <mergeCell ref="AN411:AQ411"/>
    <mergeCell ref="AS411:AW411"/>
    <mergeCell ref="AC409:AE409"/>
    <mergeCell ref="AF409:AI409"/>
    <mergeCell ref="AJ409:AM409"/>
    <mergeCell ref="AN409:AQ409"/>
    <mergeCell ref="AS409:AW409"/>
    <mergeCell ref="B409:Q409"/>
    <mergeCell ref="R409:T409"/>
    <mergeCell ref="U409:V409"/>
    <mergeCell ref="W409:Y409"/>
    <mergeCell ref="Z409:AB409"/>
    <mergeCell ref="AC408:AE408"/>
    <mergeCell ref="AF408:AI408"/>
    <mergeCell ref="AJ408:AM408"/>
    <mergeCell ref="AN408:AQ408"/>
    <mergeCell ref="AS408:AW408"/>
    <mergeCell ref="B408:Q408"/>
    <mergeCell ref="R408:T408"/>
    <mergeCell ref="U408:V408"/>
    <mergeCell ref="W408:Y408"/>
    <mergeCell ref="Z408:AB408"/>
    <mergeCell ref="AC407:AE407"/>
    <mergeCell ref="AF407:AI407"/>
    <mergeCell ref="AJ407:AM407"/>
    <mergeCell ref="AN407:AQ407"/>
    <mergeCell ref="AS407:AW407"/>
    <mergeCell ref="B407:Q407"/>
    <mergeCell ref="R407:T407"/>
    <mergeCell ref="U407:V407"/>
    <mergeCell ref="W407:Y407"/>
    <mergeCell ref="Z407:AB407"/>
    <mergeCell ref="AC406:AE406"/>
    <mergeCell ref="AF406:AI406"/>
    <mergeCell ref="AJ406:AM406"/>
    <mergeCell ref="AN406:AQ406"/>
    <mergeCell ref="AS406:AW406"/>
    <mergeCell ref="B406:Q406"/>
    <mergeCell ref="R406:T406"/>
    <mergeCell ref="U406:V406"/>
    <mergeCell ref="W406:Y406"/>
    <mergeCell ref="Z406:AB406"/>
    <mergeCell ref="AC405:AE405"/>
    <mergeCell ref="AF405:AI405"/>
    <mergeCell ref="AJ405:AM405"/>
    <mergeCell ref="AN405:AQ405"/>
    <mergeCell ref="AS405:AW405"/>
    <mergeCell ref="B405:Q405"/>
    <mergeCell ref="R405:T405"/>
    <mergeCell ref="U405:V405"/>
    <mergeCell ref="W405:Y405"/>
    <mergeCell ref="Z405:AB405"/>
    <mergeCell ref="AC404:AE404"/>
    <mergeCell ref="AF404:AI404"/>
    <mergeCell ref="AJ404:AM404"/>
    <mergeCell ref="AN404:AQ404"/>
    <mergeCell ref="AS404:AW404"/>
    <mergeCell ref="B404:Q404"/>
    <mergeCell ref="R404:T404"/>
    <mergeCell ref="U404:V404"/>
    <mergeCell ref="W404:Y404"/>
    <mergeCell ref="Z404:AB404"/>
    <mergeCell ref="AC403:AE403"/>
    <mergeCell ref="AF403:AI403"/>
    <mergeCell ref="AJ403:AM403"/>
    <mergeCell ref="AN403:AQ403"/>
    <mergeCell ref="AS403:AW403"/>
    <mergeCell ref="B403:Q403"/>
    <mergeCell ref="R403:T403"/>
    <mergeCell ref="U403:V403"/>
    <mergeCell ref="W403:Y403"/>
    <mergeCell ref="Z403:AB403"/>
    <mergeCell ref="AC402:AE402"/>
    <mergeCell ref="AF402:AI402"/>
    <mergeCell ref="AJ402:AM402"/>
    <mergeCell ref="AN402:AQ402"/>
    <mergeCell ref="AS402:AW402"/>
    <mergeCell ref="B402:Q402"/>
    <mergeCell ref="R402:T402"/>
    <mergeCell ref="U402:V402"/>
    <mergeCell ref="W402:Y402"/>
    <mergeCell ref="Z402:AB402"/>
    <mergeCell ref="AC401:AE401"/>
    <mergeCell ref="AF401:AI401"/>
    <mergeCell ref="AJ401:AM401"/>
    <mergeCell ref="AN401:AQ401"/>
    <mergeCell ref="AS401:AW401"/>
    <mergeCell ref="B401:Q401"/>
    <mergeCell ref="R401:T401"/>
    <mergeCell ref="U401:V401"/>
    <mergeCell ref="W401:Y401"/>
    <mergeCell ref="Z401:AB401"/>
    <mergeCell ref="AC400:AE400"/>
    <mergeCell ref="AF400:AI400"/>
    <mergeCell ref="AJ400:AM400"/>
    <mergeCell ref="AN400:AQ400"/>
    <mergeCell ref="AS400:AW400"/>
    <mergeCell ref="B400:Q400"/>
    <mergeCell ref="R400:T400"/>
    <mergeCell ref="U400:V400"/>
    <mergeCell ref="W400:Y400"/>
    <mergeCell ref="Z400:AB400"/>
    <mergeCell ref="AC399:AE399"/>
    <mergeCell ref="AF399:AI399"/>
    <mergeCell ref="AJ399:AM399"/>
    <mergeCell ref="AN399:AQ399"/>
    <mergeCell ref="AS399:AW399"/>
    <mergeCell ref="B399:Q399"/>
    <mergeCell ref="R399:T399"/>
    <mergeCell ref="U399:V399"/>
    <mergeCell ref="W399:Y399"/>
    <mergeCell ref="Z399:AB399"/>
    <mergeCell ref="AC398:AE398"/>
    <mergeCell ref="AF398:AI398"/>
    <mergeCell ref="AJ398:AM398"/>
    <mergeCell ref="AN398:AQ398"/>
    <mergeCell ref="AS398:AW398"/>
    <mergeCell ref="B398:Q398"/>
    <mergeCell ref="R398:T398"/>
    <mergeCell ref="U398:V398"/>
    <mergeCell ref="W398:Y398"/>
    <mergeCell ref="Z398:AB398"/>
    <mergeCell ref="AC397:AE397"/>
    <mergeCell ref="AF397:AI397"/>
    <mergeCell ref="AJ397:AM397"/>
    <mergeCell ref="AN397:AQ397"/>
    <mergeCell ref="AS397:AW397"/>
    <mergeCell ref="B397:Q397"/>
    <mergeCell ref="R397:T397"/>
    <mergeCell ref="U397:V397"/>
    <mergeCell ref="W397:Y397"/>
    <mergeCell ref="Z397:AB397"/>
    <mergeCell ref="AC396:AE396"/>
    <mergeCell ref="AF396:AI396"/>
    <mergeCell ref="AJ396:AM396"/>
    <mergeCell ref="AN396:AQ396"/>
    <mergeCell ref="AS396:AW396"/>
    <mergeCell ref="B396:Q396"/>
    <mergeCell ref="R396:T396"/>
    <mergeCell ref="U396:V396"/>
    <mergeCell ref="W396:Y396"/>
    <mergeCell ref="Z396:AB396"/>
    <mergeCell ref="AC395:AE395"/>
    <mergeCell ref="AF395:AI395"/>
    <mergeCell ref="AJ395:AM395"/>
    <mergeCell ref="AN395:AQ395"/>
    <mergeCell ref="AS395:AW395"/>
    <mergeCell ref="B395:Q395"/>
    <mergeCell ref="R395:T395"/>
    <mergeCell ref="U395:V395"/>
    <mergeCell ref="W395:Y395"/>
    <mergeCell ref="Z395:AB395"/>
    <mergeCell ref="AC394:AE394"/>
    <mergeCell ref="AF394:AI394"/>
    <mergeCell ref="AJ394:AM394"/>
    <mergeCell ref="AN394:AQ394"/>
    <mergeCell ref="AS394:AW394"/>
    <mergeCell ref="B394:Q394"/>
    <mergeCell ref="R394:T394"/>
    <mergeCell ref="U394:V394"/>
    <mergeCell ref="W394:Y394"/>
    <mergeCell ref="Z394:AB394"/>
    <mergeCell ref="AC393:AE393"/>
    <mergeCell ref="AF393:AI393"/>
    <mergeCell ref="AJ393:AM393"/>
    <mergeCell ref="AN393:AQ393"/>
    <mergeCell ref="AS393:AW393"/>
    <mergeCell ref="B393:Q393"/>
    <mergeCell ref="R393:T393"/>
    <mergeCell ref="U393:V393"/>
    <mergeCell ref="W393:Y393"/>
    <mergeCell ref="Z393:AB393"/>
    <mergeCell ref="AC392:AE392"/>
    <mergeCell ref="AF392:AI392"/>
    <mergeCell ref="AJ392:AM392"/>
    <mergeCell ref="AN392:AQ392"/>
    <mergeCell ref="AS392:AW392"/>
    <mergeCell ref="B392:Q392"/>
    <mergeCell ref="R392:T392"/>
    <mergeCell ref="U392:V392"/>
    <mergeCell ref="W392:Y392"/>
    <mergeCell ref="Z392:AB392"/>
    <mergeCell ref="AC391:AE391"/>
    <mergeCell ref="AF391:AI391"/>
    <mergeCell ref="AJ391:AM391"/>
    <mergeCell ref="AN391:AQ391"/>
    <mergeCell ref="AS391:AW391"/>
    <mergeCell ref="B391:Q391"/>
    <mergeCell ref="R391:T391"/>
    <mergeCell ref="U391:V391"/>
    <mergeCell ref="W391:Y391"/>
    <mergeCell ref="Z391:AB391"/>
    <mergeCell ref="AC390:AE390"/>
    <mergeCell ref="AF390:AI390"/>
    <mergeCell ref="AJ390:AM390"/>
    <mergeCell ref="AN390:AQ390"/>
    <mergeCell ref="AS390:AW390"/>
    <mergeCell ref="B390:Q390"/>
    <mergeCell ref="R390:T390"/>
    <mergeCell ref="U390:V390"/>
    <mergeCell ref="W390:Y390"/>
    <mergeCell ref="Z390:AB390"/>
    <mergeCell ref="AC389:AE389"/>
    <mergeCell ref="AF389:AI389"/>
    <mergeCell ref="AJ389:AM389"/>
    <mergeCell ref="AN389:AQ389"/>
    <mergeCell ref="AS389:AW389"/>
    <mergeCell ref="B389:Q389"/>
    <mergeCell ref="R389:T389"/>
    <mergeCell ref="U389:V389"/>
    <mergeCell ref="W389:Y389"/>
    <mergeCell ref="Z389:AB389"/>
    <mergeCell ref="AC388:AE388"/>
    <mergeCell ref="AF388:AI388"/>
    <mergeCell ref="AJ388:AM388"/>
    <mergeCell ref="AN388:AQ388"/>
    <mergeCell ref="AS388:AW388"/>
    <mergeCell ref="B388:Q388"/>
    <mergeCell ref="R388:T388"/>
    <mergeCell ref="U388:V388"/>
    <mergeCell ref="W388:Y388"/>
    <mergeCell ref="Z388:AB388"/>
    <mergeCell ref="AC387:AE387"/>
    <mergeCell ref="AF387:AI387"/>
    <mergeCell ref="AJ387:AM387"/>
    <mergeCell ref="AN387:AQ387"/>
    <mergeCell ref="AS387:AW387"/>
    <mergeCell ref="B387:Q387"/>
    <mergeCell ref="R387:T387"/>
    <mergeCell ref="U387:V387"/>
    <mergeCell ref="W387:Y387"/>
    <mergeCell ref="Z387:AB387"/>
    <mergeCell ref="AC386:AE386"/>
    <mergeCell ref="AF386:AI386"/>
    <mergeCell ref="AJ386:AM386"/>
    <mergeCell ref="AN386:AQ386"/>
    <mergeCell ref="AS386:AW386"/>
    <mergeCell ref="B386:Q386"/>
    <mergeCell ref="R386:T386"/>
    <mergeCell ref="U386:V386"/>
    <mergeCell ref="W386:Y386"/>
    <mergeCell ref="Z386:AB386"/>
    <mergeCell ref="AC385:AE385"/>
    <mergeCell ref="AF385:AI385"/>
    <mergeCell ref="AJ385:AM385"/>
    <mergeCell ref="AN385:AQ385"/>
    <mergeCell ref="AS385:AW385"/>
    <mergeCell ref="B385:Q385"/>
    <mergeCell ref="R385:T385"/>
    <mergeCell ref="U385:V385"/>
    <mergeCell ref="W385:Y385"/>
    <mergeCell ref="Z385:AB385"/>
    <mergeCell ref="AC384:AE384"/>
    <mergeCell ref="AF384:AI384"/>
    <mergeCell ref="AJ384:AM384"/>
    <mergeCell ref="AN384:AQ384"/>
    <mergeCell ref="AS384:AW384"/>
    <mergeCell ref="B384:Q384"/>
    <mergeCell ref="R384:T384"/>
    <mergeCell ref="U384:V384"/>
    <mergeCell ref="W384:Y384"/>
    <mergeCell ref="Z384:AB384"/>
    <mergeCell ref="AC383:AE383"/>
    <mergeCell ref="AF383:AI383"/>
    <mergeCell ref="AJ383:AM383"/>
    <mergeCell ref="AN383:AQ383"/>
    <mergeCell ref="AS383:AW383"/>
    <mergeCell ref="B383:Q383"/>
    <mergeCell ref="R383:T383"/>
    <mergeCell ref="U383:V383"/>
    <mergeCell ref="W383:Y383"/>
    <mergeCell ref="Z383:AB383"/>
    <mergeCell ref="AC382:AE382"/>
    <mergeCell ref="AF382:AI382"/>
    <mergeCell ref="AJ382:AM382"/>
    <mergeCell ref="AN382:AQ382"/>
    <mergeCell ref="AS382:AW382"/>
    <mergeCell ref="B382:Q382"/>
    <mergeCell ref="R382:T382"/>
    <mergeCell ref="U382:V382"/>
    <mergeCell ref="W382:Y382"/>
    <mergeCell ref="Z382:AB382"/>
    <mergeCell ref="AC381:AE381"/>
    <mergeCell ref="AF381:AI381"/>
    <mergeCell ref="AJ381:AM381"/>
    <mergeCell ref="AN381:AQ381"/>
    <mergeCell ref="AS381:AW381"/>
    <mergeCell ref="B381:Q381"/>
    <mergeCell ref="R381:T381"/>
    <mergeCell ref="U381:V381"/>
    <mergeCell ref="W381:Y381"/>
    <mergeCell ref="Z381:AB381"/>
    <mergeCell ref="AC380:AE380"/>
    <mergeCell ref="AF380:AI380"/>
    <mergeCell ref="AJ380:AM380"/>
    <mergeCell ref="AN380:AQ380"/>
    <mergeCell ref="AS380:AW380"/>
    <mergeCell ref="B380:Q380"/>
    <mergeCell ref="R380:T380"/>
    <mergeCell ref="U380:V380"/>
    <mergeCell ref="W380:Y380"/>
    <mergeCell ref="Z380:AB380"/>
    <mergeCell ref="AC379:AE379"/>
    <mergeCell ref="AF379:AI379"/>
    <mergeCell ref="AJ379:AM379"/>
    <mergeCell ref="AN379:AQ379"/>
    <mergeCell ref="AS379:AW379"/>
    <mergeCell ref="B379:Q379"/>
    <mergeCell ref="R379:T379"/>
    <mergeCell ref="U379:V379"/>
    <mergeCell ref="W379:Y379"/>
    <mergeCell ref="Z379:AB379"/>
    <mergeCell ref="AC378:AE378"/>
    <mergeCell ref="AF378:AI378"/>
    <mergeCell ref="AJ378:AM378"/>
    <mergeCell ref="AN378:AQ378"/>
    <mergeCell ref="AS378:AW378"/>
    <mergeCell ref="B378:Q378"/>
    <mergeCell ref="R378:T378"/>
    <mergeCell ref="U378:V378"/>
    <mergeCell ref="W378:Y378"/>
    <mergeCell ref="Z378:AB378"/>
    <mergeCell ref="AC377:AE377"/>
    <mergeCell ref="AF377:AI377"/>
    <mergeCell ref="AJ377:AM377"/>
    <mergeCell ref="AN377:AQ377"/>
    <mergeCell ref="AS377:AW377"/>
    <mergeCell ref="B377:Q377"/>
    <mergeCell ref="R377:T377"/>
    <mergeCell ref="U377:V377"/>
    <mergeCell ref="W377:Y377"/>
    <mergeCell ref="Z377:AB377"/>
    <mergeCell ref="AC376:AE376"/>
    <mergeCell ref="AF376:AI376"/>
    <mergeCell ref="AJ376:AM376"/>
    <mergeCell ref="AN376:AQ376"/>
    <mergeCell ref="AS376:AW376"/>
    <mergeCell ref="B376:Q376"/>
    <mergeCell ref="R376:T376"/>
    <mergeCell ref="U376:V376"/>
    <mergeCell ref="W376:Y376"/>
    <mergeCell ref="Z376:AB376"/>
    <mergeCell ref="AC375:AE375"/>
    <mergeCell ref="AF375:AI375"/>
    <mergeCell ref="AJ375:AM375"/>
    <mergeCell ref="AN375:AQ375"/>
    <mergeCell ref="AS375:AW375"/>
    <mergeCell ref="B375:Q375"/>
    <mergeCell ref="R375:T375"/>
    <mergeCell ref="U375:V375"/>
    <mergeCell ref="W375:Y375"/>
    <mergeCell ref="Z375:AB375"/>
    <mergeCell ref="AC374:AE374"/>
    <mergeCell ref="AF374:AI374"/>
    <mergeCell ref="AJ374:AM374"/>
    <mergeCell ref="AN374:AQ374"/>
    <mergeCell ref="AS374:AW374"/>
    <mergeCell ref="B374:Q374"/>
    <mergeCell ref="R374:T374"/>
    <mergeCell ref="U374:V374"/>
    <mergeCell ref="W374:Y374"/>
    <mergeCell ref="Z374:AB374"/>
    <mergeCell ref="AC373:AE373"/>
    <mergeCell ref="AF373:AI373"/>
    <mergeCell ref="AJ373:AM373"/>
    <mergeCell ref="AN373:AQ373"/>
    <mergeCell ref="AS373:AW373"/>
    <mergeCell ref="B373:Q373"/>
    <mergeCell ref="R373:T373"/>
    <mergeCell ref="U373:V373"/>
    <mergeCell ref="W373:Y373"/>
    <mergeCell ref="Z373:AB373"/>
    <mergeCell ref="AC372:AE372"/>
    <mergeCell ref="AF372:AI372"/>
    <mergeCell ref="AJ372:AM372"/>
    <mergeCell ref="AN372:AQ372"/>
    <mergeCell ref="AS372:AW372"/>
    <mergeCell ref="B372:Q372"/>
    <mergeCell ref="R372:T372"/>
    <mergeCell ref="U372:V372"/>
    <mergeCell ref="W372:Y372"/>
    <mergeCell ref="Z372:AB372"/>
    <mergeCell ref="AC371:AE371"/>
    <mergeCell ref="AF371:AI371"/>
    <mergeCell ref="AJ371:AM371"/>
    <mergeCell ref="AN371:AQ371"/>
    <mergeCell ref="AS371:AW371"/>
    <mergeCell ref="B371:Q371"/>
    <mergeCell ref="R371:T371"/>
    <mergeCell ref="U371:V371"/>
    <mergeCell ref="W371:Y371"/>
    <mergeCell ref="Z371:AB371"/>
    <mergeCell ref="AC370:AE370"/>
    <mergeCell ref="AF370:AI370"/>
    <mergeCell ref="AJ370:AM370"/>
    <mergeCell ref="AN370:AQ370"/>
    <mergeCell ref="AS370:AW370"/>
    <mergeCell ref="B370:Q370"/>
    <mergeCell ref="R370:T370"/>
    <mergeCell ref="U370:V370"/>
    <mergeCell ref="W370:Y370"/>
    <mergeCell ref="Z370:AB370"/>
    <mergeCell ref="AC369:AE369"/>
    <mergeCell ref="AF369:AI369"/>
    <mergeCell ref="AJ369:AM369"/>
    <mergeCell ref="AN369:AQ369"/>
    <mergeCell ref="AS369:AW369"/>
    <mergeCell ref="B369:Q369"/>
    <mergeCell ref="R369:T369"/>
    <mergeCell ref="U369:V369"/>
    <mergeCell ref="W369:Y369"/>
    <mergeCell ref="Z369:AB369"/>
    <mergeCell ref="AF366:AI366"/>
    <mergeCell ref="AJ366:AM366"/>
    <mergeCell ref="AN366:AQ366"/>
    <mergeCell ref="AS366:AW366"/>
    <mergeCell ref="AC364:AE364"/>
    <mergeCell ref="AF364:AI364"/>
    <mergeCell ref="AJ364:AM364"/>
    <mergeCell ref="AN364:AQ364"/>
    <mergeCell ref="AS364:AW364"/>
    <mergeCell ref="B364:Q364"/>
    <mergeCell ref="R364:T364"/>
    <mergeCell ref="U364:V364"/>
    <mergeCell ref="W364:Y364"/>
    <mergeCell ref="Z364:AB364"/>
    <mergeCell ref="AC363:AE363"/>
    <mergeCell ref="AF363:AI363"/>
    <mergeCell ref="AJ363:AM363"/>
    <mergeCell ref="AN363:AQ363"/>
    <mergeCell ref="AS363:AW363"/>
    <mergeCell ref="B363:Q363"/>
    <mergeCell ref="R363:T363"/>
    <mergeCell ref="U363:V363"/>
    <mergeCell ref="W363:Y363"/>
    <mergeCell ref="Z363:AB363"/>
    <mergeCell ref="AC362:AE362"/>
    <mergeCell ref="AF362:AI362"/>
    <mergeCell ref="AJ362:AM362"/>
    <mergeCell ref="AN362:AQ362"/>
    <mergeCell ref="AS362:AW362"/>
    <mergeCell ref="B362:Q362"/>
    <mergeCell ref="R362:T362"/>
    <mergeCell ref="U362:V362"/>
    <mergeCell ref="W362:Y362"/>
    <mergeCell ref="Z362:AB362"/>
    <mergeCell ref="AC361:AE361"/>
    <mergeCell ref="AF361:AI361"/>
    <mergeCell ref="AJ361:AM361"/>
    <mergeCell ref="AN361:AQ361"/>
    <mergeCell ref="AS361:AW361"/>
    <mergeCell ref="B361:Q361"/>
    <mergeCell ref="R361:T361"/>
    <mergeCell ref="U361:V361"/>
    <mergeCell ref="W361:Y361"/>
    <mergeCell ref="Z361:AB361"/>
    <mergeCell ref="AC360:AE360"/>
    <mergeCell ref="AF360:AI360"/>
    <mergeCell ref="AJ360:AM360"/>
    <mergeCell ref="AN360:AQ360"/>
    <mergeCell ref="AS360:AW360"/>
    <mergeCell ref="B360:Q360"/>
    <mergeCell ref="R360:T360"/>
    <mergeCell ref="U360:V360"/>
    <mergeCell ref="W360:Y360"/>
    <mergeCell ref="Z360:AB360"/>
    <mergeCell ref="AC359:AE359"/>
    <mergeCell ref="AF359:AI359"/>
    <mergeCell ref="AJ359:AM359"/>
    <mergeCell ref="AN359:AQ359"/>
    <mergeCell ref="AS359:AW359"/>
    <mergeCell ref="B359:Q359"/>
    <mergeCell ref="R359:T359"/>
    <mergeCell ref="U359:V359"/>
    <mergeCell ref="W359:Y359"/>
    <mergeCell ref="Z359:AB359"/>
    <mergeCell ref="AC358:AE358"/>
    <mergeCell ref="AF358:AI358"/>
    <mergeCell ref="AJ358:AM358"/>
    <mergeCell ref="AN358:AQ358"/>
    <mergeCell ref="AS358:AW358"/>
    <mergeCell ref="B358:Q358"/>
    <mergeCell ref="R358:T358"/>
    <mergeCell ref="U358:V358"/>
    <mergeCell ref="W358:Y358"/>
    <mergeCell ref="Z358:AB358"/>
    <mergeCell ref="AC357:AE357"/>
    <mergeCell ref="AF357:AI357"/>
    <mergeCell ref="AJ357:AM357"/>
    <mergeCell ref="AN357:AQ357"/>
    <mergeCell ref="AS357:AW357"/>
    <mergeCell ref="B357:Q357"/>
    <mergeCell ref="R357:T357"/>
    <mergeCell ref="U357:V357"/>
    <mergeCell ref="W357:Y357"/>
    <mergeCell ref="Z357:AB357"/>
    <mergeCell ref="AC356:AE356"/>
    <mergeCell ref="AF356:AI356"/>
    <mergeCell ref="AJ356:AM356"/>
    <mergeCell ref="AN356:AQ356"/>
    <mergeCell ref="AS356:AW356"/>
    <mergeCell ref="B356:Q356"/>
    <mergeCell ref="R356:T356"/>
    <mergeCell ref="U356:V356"/>
    <mergeCell ref="W356:Y356"/>
    <mergeCell ref="Z356:AB356"/>
    <mergeCell ref="AC355:AE355"/>
    <mergeCell ref="AF355:AI355"/>
    <mergeCell ref="AJ355:AM355"/>
    <mergeCell ref="AN355:AQ355"/>
    <mergeCell ref="AS355:AW355"/>
    <mergeCell ref="B355:Q355"/>
    <mergeCell ref="R355:T355"/>
    <mergeCell ref="U355:V355"/>
    <mergeCell ref="W355:Y355"/>
    <mergeCell ref="Z355:AB355"/>
    <mergeCell ref="AC354:AE354"/>
    <mergeCell ref="AF354:AI354"/>
    <mergeCell ref="AJ354:AM354"/>
    <mergeCell ref="AN354:AQ354"/>
    <mergeCell ref="AS354:AW354"/>
    <mergeCell ref="B354:Q354"/>
    <mergeCell ref="R354:T354"/>
    <mergeCell ref="U354:V354"/>
    <mergeCell ref="W354:Y354"/>
    <mergeCell ref="Z354:AB354"/>
    <mergeCell ref="AC353:AE353"/>
    <mergeCell ref="AF353:AI353"/>
    <mergeCell ref="AJ353:AM353"/>
    <mergeCell ref="AN353:AQ353"/>
    <mergeCell ref="AS353:AW353"/>
    <mergeCell ref="B353:Q353"/>
    <mergeCell ref="R353:T353"/>
    <mergeCell ref="U353:V353"/>
    <mergeCell ref="W353:Y353"/>
    <mergeCell ref="Z353:AB353"/>
    <mergeCell ref="AC352:AE352"/>
    <mergeCell ref="AF352:AI352"/>
    <mergeCell ref="AJ352:AM352"/>
    <mergeCell ref="AN352:AQ352"/>
    <mergeCell ref="AS352:AW352"/>
    <mergeCell ref="B352:Q352"/>
    <mergeCell ref="R352:T352"/>
    <mergeCell ref="U352:V352"/>
    <mergeCell ref="W352:Y352"/>
    <mergeCell ref="Z352:AB352"/>
    <mergeCell ref="AC351:AE351"/>
    <mergeCell ref="AF351:AI351"/>
    <mergeCell ref="AJ351:AM351"/>
    <mergeCell ref="AN351:AQ351"/>
    <mergeCell ref="AS351:AW351"/>
    <mergeCell ref="B351:Q351"/>
    <mergeCell ref="R351:T351"/>
    <mergeCell ref="U351:V351"/>
    <mergeCell ref="W351:Y351"/>
    <mergeCell ref="Z351:AB351"/>
    <mergeCell ref="AC350:AE350"/>
    <mergeCell ref="AF350:AI350"/>
    <mergeCell ref="AJ350:AM350"/>
    <mergeCell ref="AN350:AQ350"/>
    <mergeCell ref="AS350:AW350"/>
    <mergeCell ref="B350:Q350"/>
    <mergeCell ref="R350:T350"/>
    <mergeCell ref="U350:V350"/>
    <mergeCell ref="W350:Y350"/>
    <mergeCell ref="Z350:AB350"/>
    <mergeCell ref="AC349:AE349"/>
    <mergeCell ref="AF349:AI349"/>
    <mergeCell ref="AJ349:AM349"/>
    <mergeCell ref="AN349:AQ349"/>
    <mergeCell ref="AS349:AW349"/>
    <mergeCell ref="B349:Q349"/>
    <mergeCell ref="R349:T349"/>
    <mergeCell ref="U349:V349"/>
    <mergeCell ref="W349:Y349"/>
    <mergeCell ref="Z349:AB349"/>
    <mergeCell ref="AC348:AE348"/>
    <mergeCell ref="AF348:AI348"/>
    <mergeCell ref="AJ348:AM348"/>
    <mergeCell ref="AN348:AQ348"/>
    <mergeCell ref="AS348:AW348"/>
    <mergeCell ref="B348:Q348"/>
    <mergeCell ref="R348:T348"/>
    <mergeCell ref="U348:V348"/>
    <mergeCell ref="W348:Y348"/>
    <mergeCell ref="Z348:AB348"/>
    <mergeCell ref="AC347:AE347"/>
    <mergeCell ref="AF347:AI347"/>
    <mergeCell ref="AJ347:AM347"/>
    <mergeCell ref="AN347:AQ347"/>
    <mergeCell ref="AS347:AW347"/>
    <mergeCell ref="B347:Q347"/>
    <mergeCell ref="R347:T347"/>
    <mergeCell ref="U347:V347"/>
    <mergeCell ref="W347:Y347"/>
    <mergeCell ref="Z347:AB347"/>
    <mergeCell ref="AC346:AE346"/>
    <mergeCell ref="AF346:AI346"/>
    <mergeCell ref="AJ346:AM346"/>
    <mergeCell ref="AN346:AQ346"/>
    <mergeCell ref="AS346:AW346"/>
    <mergeCell ref="B346:Q346"/>
    <mergeCell ref="R346:T346"/>
    <mergeCell ref="U346:V346"/>
    <mergeCell ref="W346:Y346"/>
    <mergeCell ref="Z346:AB346"/>
    <mergeCell ref="AC345:AE345"/>
    <mergeCell ref="AF345:AI345"/>
    <mergeCell ref="AJ345:AM345"/>
    <mergeCell ref="AN345:AQ345"/>
    <mergeCell ref="AS345:AW345"/>
    <mergeCell ref="B345:Q345"/>
    <mergeCell ref="R345:T345"/>
    <mergeCell ref="U345:V345"/>
    <mergeCell ref="W345:Y345"/>
    <mergeCell ref="Z345:AB345"/>
    <mergeCell ref="AC344:AE344"/>
    <mergeCell ref="AF344:AI344"/>
    <mergeCell ref="AJ344:AM344"/>
    <mergeCell ref="AN344:AQ344"/>
    <mergeCell ref="AS344:AW344"/>
    <mergeCell ref="B344:Q344"/>
    <mergeCell ref="R344:T344"/>
    <mergeCell ref="U344:V344"/>
    <mergeCell ref="W344:Y344"/>
    <mergeCell ref="Z344:AB344"/>
    <mergeCell ref="AC343:AE343"/>
    <mergeCell ref="AF343:AI343"/>
    <mergeCell ref="AJ343:AM343"/>
    <mergeCell ref="AN343:AQ343"/>
    <mergeCell ref="AS343:AW343"/>
    <mergeCell ref="B343:Q343"/>
    <mergeCell ref="R343:T343"/>
    <mergeCell ref="U343:V343"/>
    <mergeCell ref="W343:Y343"/>
    <mergeCell ref="Z343:AB343"/>
    <mergeCell ref="AC342:AE342"/>
    <mergeCell ref="AF342:AI342"/>
    <mergeCell ref="AJ342:AM342"/>
    <mergeCell ref="AN342:AQ342"/>
    <mergeCell ref="AS342:AW342"/>
    <mergeCell ref="B342:Q342"/>
    <mergeCell ref="R342:T342"/>
    <mergeCell ref="U342:V342"/>
    <mergeCell ref="W342:Y342"/>
    <mergeCell ref="Z342:AB342"/>
    <mergeCell ref="AC341:AE341"/>
    <mergeCell ref="AF341:AI341"/>
    <mergeCell ref="AJ341:AM341"/>
    <mergeCell ref="AN341:AQ341"/>
    <mergeCell ref="AS341:AW341"/>
    <mergeCell ref="B341:Q341"/>
    <mergeCell ref="R341:T341"/>
    <mergeCell ref="U341:V341"/>
    <mergeCell ref="W341:Y341"/>
    <mergeCell ref="Z341:AB341"/>
    <mergeCell ref="AC340:AE340"/>
    <mergeCell ref="AF340:AI340"/>
    <mergeCell ref="AJ340:AM340"/>
    <mergeCell ref="AN340:AQ340"/>
    <mergeCell ref="AS340:AW340"/>
    <mergeCell ref="B340:Q340"/>
    <mergeCell ref="R340:T340"/>
    <mergeCell ref="U340:V340"/>
    <mergeCell ref="W340:Y340"/>
    <mergeCell ref="Z340:AB340"/>
    <mergeCell ref="AC339:AE339"/>
    <mergeCell ref="AF339:AI339"/>
    <mergeCell ref="AJ339:AM339"/>
    <mergeCell ref="AN339:AQ339"/>
    <mergeCell ref="AS339:AW339"/>
    <mergeCell ref="B339:Q339"/>
    <mergeCell ref="R339:T339"/>
    <mergeCell ref="U339:V339"/>
    <mergeCell ref="W339:Y339"/>
    <mergeCell ref="Z339:AB339"/>
    <mergeCell ref="AC338:AE338"/>
    <mergeCell ref="AF338:AI338"/>
    <mergeCell ref="AJ338:AM338"/>
    <mergeCell ref="AN338:AQ338"/>
    <mergeCell ref="AS338:AW338"/>
    <mergeCell ref="B338:Q338"/>
    <mergeCell ref="R338:T338"/>
    <mergeCell ref="U338:V338"/>
    <mergeCell ref="W338:Y338"/>
    <mergeCell ref="Z338:AB338"/>
    <mergeCell ref="AC337:AE337"/>
    <mergeCell ref="AF337:AI337"/>
    <mergeCell ref="AJ337:AM337"/>
    <mergeCell ref="AN337:AQ337"/>
    <mergeCell ref="AS337:AW337"/>
    <mergeCell ref="B337:Q337"/>
    <mergeCell ref="R337:T337"/>
    <mergeCell ref="U337:V337"/>
    <mergeCell ref="W337:Y337"/>
    <mergeCell ref="Z337:AB337"/>
    <mergeCell ref="AC336:AE336"/>
    <mergeCell ref="AF336:AI336"/>
    <mergeCell ref="AJ336:AM336"/>
    <mergeCell ref="AN336:AQ336"/>
    <mergeCell ref="AS336:AW336"/>
    <mergeCell ref="B336:Q336"/>
    <mergeCell ref="R336:T336"/>
    <mergeCell ref="U336:V336"/>
    <mergeCell ref="W336:Y336"/>
    <mergeCell ref="Z336:AB336"/>
    <mergeCell ref="AC335:AE335"/>
    <mergeCell ref="AF335:AI335"/>
    <mergeCell ref="AJ335:AM335"/>
    <mergeCell ref="AN335:AQ335"/>
    <mergeCell ref="AS335:AW335"/>
    <mergeCell ref="B335:Q335"/>
    <mergeCell ref="R335:T335"/>
    <mergeCell ref="U335:V335"/>
    <mergeCell ref="W335:Y335"/>
    <mergeCell ref="Z335:AB335"/>
    <mergeCell ref="AC334:AE334"/>
    <mergeCell ref="AF334:AI334"/>
    <mergeCell ref="AJ334:AM334"/>
    <mergeCell ref="AN334:AQ334"/>
    <mergeCell ref="AS334:AW334"/>
    <mergeCell ref="B334:Q334"/>
    <mergeCell ref="R334:T334"/>
    <mergeCell ref="U334:V334"/>
    <mergeCell ref="W334:Y334"/>
    <mergeCell ref="Z334:AB334"/>
    <mergeCell ref="AC333:AE333"/>
    <mergeCell ref="AF333:AI333"/>
    <mergeCell ref="AJ333:AM333"/>
    <mergeCell ref="AN333:AQ333"/>
    <mergeCell ref="AS333:AW333"/>
    <mergeCell ref="B333:Q333"/>
    <mergeCell ref="R333:T333"/>
    <mergeCell ref="U333:V333"/>
    <mergeCell ref="W333:Y333"/>
    <mergeCell ref="Z333:AB333"/>
    <mergeCell ref="AC332:AE332"/>
    <mergeCell ref="AF332:AI332"/>
    <mergeCell ref="AJ332:AM332"/>
    <mergeCell ref="AN332:AQ332"/>
    <mergeCell ref="AS332:AW332"/>
    <mergeCell ref="B332:Q332"/>
    <mergeCell ref="R332:T332"/>
    <mergeCell ref="U332:V332"/>
    <mergeCell ref="W332:Y332"/>
    <mergeCell ref="Z332:AB332"/>
    <mergeCell ref="AC331:AE331"/>
    <mergeCell ref="AF331:AI331"/>
    <mergeCell ref="AJ331:AM331"/>
    <mergeCell ref="AN331:AQ331"/>
    <mergeCell ref="AS331:AW331"/>
    <mergeCell ref="B331:Q331"/>
    <mergeCell ref="R331:T331"/>
    <mergeCell ref="U331:V331"/>
    <mergeCell ref="W331:Y331"/>
    <mergeCell ref="Z331:AB331"/>
    <mergeCell ref="AC330:AE330"/>
    <mergeCell ref="AF330:AI330"/>
    <mergeCell ref="AJ330:AM330"/>
    <mergeCell ref="AN330:AQ330"/>
    <mergeCell ref="AS330:AW330"/>
    <mergeCell ref="B330:Q330"/>
    <mergeCell ref="R330:T330"/>
    <mergeCell ref="U330:V330"/>
    <mergeCell ref="W330:Y330"/>
    <mergeCell ref="Z330:AB330"/>
    <mergeCell ref="AC329:AE329"/>
    <mergeCell ref="AF329:AI329"/>
    <mergeCell ref="AJ329:AM329"/>
    <mergeCell ref="AN329:AQ329"/>
    <mergeCell ref="AS329:AW329"/>
    <mergeCell ref="B329:Q329"/>
    <mergeCell ref="R329:T329"/>
    <mergeCell ref="U329:V329"/>
    <mergeCell ref="W329:Y329"/>
    <mergeCell ref="Z329:AB329"/>
    <mergeCell ref="AC328:AE328"/>
    <mergeCell ref="AF328:AI328"/>
    <mergeCell ref="AJ328:AM328"/>
    <mergeCell ref="AN328:AQ328"/>
    <mergeCell ref="AS328:AW328"/>
    <mergeCell ref="B328:Q328"/>
    <mergeCell ref="R328:T328"/>
    <mergeCell ref="U328:V328"/>
    <mergeCell ref="W328:Y328"/>
    <mergeCell ref="Z328:AB328"/>
    <mergeCell ref="AC327:AE327"/>
    <mergeCell ref="AF327:AI327"/>
    <mergeCell ref="AJ327:AM327"/>
    <mergeCell ref="AN327:AQ327"/>
    <mergeCell ref="AS327:AW327"/>
    <mergeCell ref="B327:Q327"/>
    <mergeCell ref="R327:T327"/>
    <mergeCell ref="U327:V327"/>
    <mergeCell ref="W327:Y327"/>
    <mergeCell ref="Z327:AB327"/>
    <mergeCell ref="AC326:AE326"/>
    <mergeCell ref="AF326:AI326"/>
    <mergeCell ref="AJ326:AM326"/>
    <mergeCell ref="AN326:AQ326"/>
    <mergeCell ref="AS326:AW326"/>
    <mergeCell ref="B326:Q326"/>
    <mergeCell ref="R326:T326"/>
    <mergeCell ref="U326:V326"/>
    <mergeCell ref="W326:Y326"/>
    <mergeCell ref="Z326:AB326"/>
    <mergeCell ref="AC325:AE325"/>
    <mergeCell ref="AF325:AI325"/>
    <mergeCell ref="AJ325:AM325"/>
    <mergeCell ref="AN325:AQ325"/>
    <mergeCell ref="AS325:AW325"/>
    <mergeCell ref="B325:Q325"/>
    <mergeCell ref="R325:T325"/>
    <mergeCell ref="U325:V325"/>
    <mergeCell ref="W325:Y325"/>
    <mergeCell ref="Z325:AB325"/>
    <mergeCell ref="AC324:AE324"/>
    <mergeCell ref="AF324:AI324"/>
    <mergeCell ref="AJ324:AM324"/>
    <mergeCell ref="AN324:AQ324"/>
    <mergeCell ref="AS324:AW324"/>
    <mergeCell ref="B324:Q324"/>
    <mergeCell ref="R324:T324"/>
    <mergeCell ref="U324:V324"/>
    <mergeCell ref="W324:Y324"/>
    <mergeCell ref="Z324:AB324"/>
    <mergeCell ref="AF321:AI321"/>
    <mergeCell ref="AJ321:AM321"/>
    <mergeCell ref="AN321:AQ321"/>
    <mergeCell ref="AS321:AW321"/>
    <mergeCell ref="AC319:AE319"/>
    <mergeCell ref="AF319:AI319"/>
    <mergeCell ref="AJ319:AM319"/>
    <mergeCell ref="AN319:AQ319"/>
    <mergeCell ref="AS319:AW319"/>
    <mergeCell ref="B319:Q319"/>
    <mergeCell ref="R319:T319"/>
    <mergeCell ref="U319:V319"/>
    <mergeCell ref="W319:Y319"/>
    <mergeCell ref="Z319:AB319"/>
    <mergeCell ref="AC318:AE318"/>
    <mergeCell ref="AF318:AI318"/>
    <mergeCell ref="AJ318:AM318"/>
    <mergeCell ref="AN318:AQ318"/>
    <mergeCell ref="AS318:AW318"/>
    <mergeCell ref="B318:Q318"/>
    <mergeCell ref="R318:T318"/>
    <mergeCell ref="U318:V318"/>
    <mergeCell ref="W318:Y318"/>
    <mergeCell ref="Z318:AB318"/>
    <mergeCell ref="AC317:AE317"/>
    <mergeCell ref="AF317:AI317"/>
    <mergeCell ref="AJ317:AM317"/>
    <mergeCell ref="AN317:AQ317"/>
    <mergeCell ref="AS317:AW317"/>
    <mergeCell ref="B317:Q317"/>
    <mergeCell ref="R317:T317"/>
    <mergeCell ref="U317:V317"/>
    <mergeCell ref="W317:Y317"/>
    <mergeCell ref="Z317:AB317"/>
    <mergeCell ref="AC316:AE316"/>
    <mergeCell ref="AF316:AI316"/>
    <mergeCell ref="AJ316:AM316"/>
    <mergeCell ref="AN316:AQ316"/>
    <mergeCell ref="AS316:AW316"/>
    <mergeCell ref="B316:Q316"/>
    <mergeCell ref="R316:T316"/>
    <mergeCell ref="U316:V316"/>
    <mergeCell ref="W316:Y316"/>
    <mergeCell ref="Z316:AB316"/>
    <mergeCell ref="AC315:AE315"/>
    <mergeCell ref="AF315:AI315"/>
    <mergeCell ref="AJ315:AM315"/>
    <mergeCell ref="AN315:AQ315"/>
    <mergeCell ref="AS315:AW315"/>
    <mergeCell ref="B315:Q315"/>
    <mergeCell ref="R315:T315"/>
    <mergeCell ref="U315:V315"/>
    <mergeCell ref="W315:Y315"/>
    <mergeCell ref="Z315:AB315"/>
    <mergeCell ref="AC314:AE314"/>
    <mergeCell ref="AF314:AI314"/>
    <mergeCell ref="AJ314:AM314"/>
    <mergeCell ref="AN314:AQ314"/>
    <mergeCell ref="AS314:AW314"/>
    <mergeCell ref="B314:Q314"/>
    <mergeCell ref="R314:T314"/>
    <mergeCell ref="U314:V314"/>
    <mergeCell ref="W314:Y314"/>
    <mergeCell ref="Z314:AB314"/>
    <mergeCell ref="AC313:AE313"/>
    <mergeCell ref="AF313:AI313"/>
    <mergeCell ref="AJ313:AM313"/>
    <mergeCell ref="AN313:AQ313"/>
    <mergeCell ref="AS313:AW313"/>
    <mergeCell ref="B313:Q313"/>
    <mergeCell ref="R313:T313"/>
    <mergeCell ref="U313:V313"/>
    <mergeCell ref="W313:Y313"/>
    <mergeCell ref="Z313:AB313"/>
    <mergeCell ref="AC312:AE312"/>
    <mergeCell ref="AF312:AI312"/>
    <mergeCell ref="AJ312:AM312"/>
    <mergeCell ref="AN312:AQ312"/>
    <mergeCell ref="AS312:AW312"/>
    <mergeCell ref="B312:Q312"/>
    <mergeCell ref="R312:T312"/>
    <mergeCell ref="U312:V312"/>
    <mergeCell ref="W312:Y312"/>
    <mergeCell ref="Z312:AB312"/>
    <mergeCell ref="AC311:AE311"/>
    <mergeCell ref="AF311:AI311"/>
    <mergeCell ref="AJ311:AM311"/>
    <mergeCell ref="AN311:AQ311"/>
    <mergeCell ref="AS311:AW311"/>
    <mergeCell ref="B311:Q311"/>
    <mergeCell ref="R311:T311"/>
    <mergeCell ref="U311:V311"/>
    <mergeCell ref="W311:Y311"/>
    <mergeCell ref="Z311:AB311"/>
    <mergeCell ref="AC310:AE310"/>
    <mergeCell ref="AF310:AI310"/>
    <mergeCell ref="AJ310:AM310"/>
    <mergeCell ref="AN310:AQ310"/>
    <mergeCell ref="AS310:AW310"/>
    <mergeCell ref="B310:Q310"/>
    <mergeCell ref="R310:T310"/>
    <mergeCell ref="U310:V310"/>
    <mergeCell ref="W310:Y310"/>
    <mergeCell ref="Z310:AB310"/>
    <mergeCell ref="AC309:AE309"/>
    <mergeCell ref="AF309:AI309"/>
    <mergeCell ref="AJ309:AM309"/>
    <mergeCell ref="AN309:AQ309"/>
    <mergeCell ref="AS309:AW309"/>
    <mergeCell ref="B309:Q309"/>
    <mergeCell ref="R309:T309"/>
    <mergeCell ref="U309:V309"/>
    <mergeCell ref="W309:Y309"/>
    <mergeCell ref="Z309:AB309"/>
    <mergeCell ref="AC308:AE308"/>
    <mergeCell ref="AF308:AI308"/>
    <mergeCell ref="AJ308:AM308"/>
    <mergeCell ref="AN308:AQ308"/>
    <mergeCell ref="AS308:AW308"/>
    <mergeCell ref="B308:Q308"/>
    <mergeCell ref="R308:T308"/>
    <mergeCell ref="U308:V308"/>
    <mergeCell ref="W308:Y308"/>
    <mergeCell ref="Z308:AB308"/>
    <mergeCell ref="AC307:AE307"/>
    <mergeCell ref="AF307:AI307"/>
    <mergeCell ref="AJ307:AM307"/>
    <mergeCell ref="AN307:AQ307"/>
    <mergeCell ref="AS307:AW307"/>
    <mergeCell ref="B307:Q307"/>
    <mergeCell ref="R307:T307"/>
    <mergeCell ref="U307:V307"/>
    <mergeCell ref="W307:Y307"/>
    <mergeCell ref="Z307:AB307"/>
    <mergeCell ref="AC306:AE306"/>
    <mergeCell ref="AF306:AI306"/>
    <mergeCell ref="AJ306:AM306"/>
    <mergeCell ref="AN306:AQ306"/>
    <mergeCell ref="AS306:AW306"/>
    <mergeCell ref="B306:Q306"/>
    <mergeCell ref="R306:T306"/>
    <mergeCell ref="U306:V306"/>
    <mergeCell ref="W306:Y306"/>
    <mergeCell ref="Z306:AB306"/>
    <mergeCell ref="AC305:AE305"/>
    <mergeCell ref="AF305:AI305"/>
    <mergeCell ref="AJ305:AM305"/>
    <mergeCell ref="AN305:AQ305"/>
    <mergeCell ref="AS305:AW305"/>
    <mergeCell ref="B305:Q305"/>
    <mergeCell ref="R305:T305"/>
    <mergeCell ref="U305:V305"/>
    <mergeCell ref="W305:Y305"/>
    <mergeCell ref="Z305:AB305"/>
    <mergeCell ref="AC304:AE304"/>
    <mergeCell ref="AF304:AI304"/>
    <mergeCell ref="AJ304:AM304"/>
    <mergeCell ref="AN304:AQ304"/>
    <mergeCell ref="AS304:AW304"/>
    <mergeCell ref="B304:Q304"/>
    <mergeCell ref="R304:T304"/>
    <mergeCell ref="U304:V304"/>
    <mergeCell ref="W304:Y304"/>
    <mergeCell ref="Z304:AB304"/>
    <mergeCell ref="AC303:AE303"/>
    <mergeCell ref="AF303:AI303"/>
    <mergeCell ref="AJ303:AM303"/>
    <mergeCell ref="AN303:AQ303"/>
    <mergeCell ref="AS303:AW303"/>
    <mergeCell ref="B303:Q303"/>
    <mergeCell ref="R303:T303"/>
    <mergeCell ref="U303:V303"/>
    <mergeCell ref="W303:Y303"/>
    <mergeCell ref="Z303:AB303"/>
    <mergeCell ref="AC302:AE302"/>
    <mergeCell ref="AF302:AI302"/>
    <mergeCell ref="AJ302:AM302"/>
    <mergeCell ref="AN302:AQ302"/>
    <mergeCell ref="AS302:AW302"/>
    <mergeCell ref="B302:Q302"/>
    <mergeCell ref="R302:T302"/>
    <mergeCell ref="U302:V302"/>
    <mergeCell ref="W302:Y302"/>
    <mergeCell ref="Z302:AB302"/>
    <mergeCell ref="AC301:AE301"/>
    <mergeCell ref="AF301:AI301"/>
    <mergeCell ref="AJ301:AM301"/>
    <mergeCell ref="AN301:AQ301"/>
    <mergeCell ref="AS301:AW301"/>
    <mergeCell ref="B301:Q301"/>
    <mergeCell ref="R301:T301"/>
    <mergeCell ref="U301:V301"/>
    <mergeCell ref="W301:Y301"/>
    <mergeCell ref="Z301:AB301"/>
    <mergeCell ref="AC300:AE300"/>
    <mergeCell ref="AF300:AI300"/>
    <mergeCell ref="AJ300:AM300"/>
    <mergeCell ref="AN300:AQ300"/>
    <mergeCell ref="AS300:AW300"/>
    <mergeCell ref="B300:Q300"/>
    <mergeCell ref="R300:T300"/>
    <mergeCell ref="U300:V300"/>
    <mergeCell ref="W300:Y300"/>
    <mergeCell ref="Z300:AB300"/>
    <mergeCell ref="AC299:AE299"/>
    <mergeCell ref="AF299:AI299"/>
    <mergeCell ref="AJ299:AM299"/>
    <mergeCell ref="AN299:AQ299"/>
    <mergeCell ref="AS299:AW299"/>
    <mergeCell ref="B299:Q299"/>
    <mergeCell ref="R299:T299"/>
    <mergeCell ref="U299:V299"/>
    <mergeCell ref="W299:Y299"/>
    <mergeCell ref="Z299:AB299"/>
    <mergeCell ref="AC298:AE298"/>
    <mergeCell ref="AF298:AI298"/>
    <mergeCell ref="AJ298:AM298"/>
    <mergeCell ref="AN298:AQ298"/>
    <mergeCell ref="AS298:AW298"/>
    <mergeCell ref="B298:Q298"/>
    <mergeCell ref="R298:T298"/>
    <mergeCell ref="U298:V298"/>
    <mergeCell ref="W298:Y298"/>
    <mergeCell ref="Z298:AB298"/>
    <mergeCell ref="AC297:AE297"/>
    <mergeCell ref="AF297:AI297"/>
    <mergeCell ref="AJ297:AM297"/>
    <mergeCell ref="AN297:AQ297"/>
    <mergeCell ref="AS297:AW297"/>
    <mergeCell ref="B297:Q297"/>
    <mergeCell ref="R297:T297"/>
    <mergeCell ref="U297:V297"/>
    <mergeCell ref="W297:Y297"/>
    <mergeCell ref="Z297:AB297"/>
    <mergeCell ref="AC296:AE296"/>
    <mergeCell ref="AF296:AI296"/>
    <mergeCell ref="AJ296:AM296"/>
    <mergeCell ref="AN296:AQ296"/>
    <mergeCell ref="AS296:AW296"/>
    <mergeCell ref="B296:Q296"/>
    <mergeCell ref="R296:T296"/>
    <mergeCell ref="U296:V296"/>
    <mergeCell ref="W296:Y296"/>
    <mergeCell ref="Z296:AB296"/>
    <mergeCell ref="AC295:AE295"/>
    <mergeCell ref="AF295:AI295"/>
    <mergeCell ref="AJ295:AM295"/>
    <mergeCell ref="AN295:AQ295"/>
    <mergeCell ref="AS295:AW295"/>
    <mergeCell ref="B295:Q295"/>
    <mergeCell ref="R295:T295"/>
    <mergeCell ref="U295:V295"/>
    <mergeCell ref="W295:Y295"/>
    <mergeCell ref="Z295:AB295"/>
    <mergeCell ref="AC294:AE294"/>
    <mergeCell ref="AF294:AI294"/>
    <mergeCell ref="AJ294:AM294"/>
    <mergeCell ref="AN294:AQ294"/>
    <mergeCell ref="AS294:AW294"/>
    <mergeCell ref="B294:Q294"/>
    <mergeCell ref="R294:T294"/>
    <mergeCell ref="U294:V294"/>
    <mergeCell ref="W294:Y294"/>
    <mergeCell ref="Z294:AB294"/>
    <mergeCell ref="AC293:AE293"/>
    <mergeCell ref="AF293:AI293"/>
    <mergeCell ref="AJ293:AM293"/>
    <mergeCell ref="AN293:AQ293"/>
    <mergeCell ref="AS293:AW293"/>
    <mergeCell ref="B293:Q293"/>
    <mergeCell ref="R293:T293"/>
    <mergeCell ref="U293:V293"/>
    <mergeCell ref="W293:Y293"/>
    <mergeCell ref="Z293:AB293"/>
    <mergeCell ref="AC292:AE292"/>
    <mergeCell ref="AF292:AI292"/>
    <mergeCell ref="AJ292:AM292"/>
    <mergeCell ref="AN292:AQ292"/>
    <mergeCell ref="AS292:AW292"/>
    <mergeCell ref="B292:Q292"/>
    <mergeCell ref="R292:T292"/>
    <mergeCell ref="U292:V292"/>
    <mergeCell ref="W292:Y292"/>
    <mergeCell ref="Z292:AB292"/>
    <mergeCell ref="AC291:AE291"/>
    <mergeCell ref="AF291:AI291"/>
    <mergeCell ref="AJ291:AM291"/>
    <mergeCell ref="AN291:AQ291"/>
    <mergeCell ref="AS291:AW291"/>
    <mergeCell ref="B291:Q291"/>
    <mergeCell ref="R291:T291"/>
    <mergeCell ref="U291:V291"/>
    <mergeCell ref="W291:Y291"/>
    <mergeCell ref="Z291:AB291"/>
    <mergeCell ref="AC290:AE290"/>
    <mergeCell ref="AF290:AI290"/>
    <mergeCell ref="AJ290:AM290"/>
    <mergeCell ref="AN290:AQ290"/>
    <mergeCell ref="AS290:AW290"/>
    <mergeCell ref="B290:Q290"/>
    <mergeCell ref="R290:T290"/>
    <mergeCell ref="U290:V290"/>
    <mergeCell ref="W290:Y290"/>
    <mergeCell ref="Z290:AB290"/>
    <mergeCell ref="AC289:AE289"/>
    <mergeCell ref="AF289:AI289"/>
    <mergeCell ref="AJ289:AM289"/>
    <mergeCell ref="AN289:AQ289"/>
    <mergeCell ref="AS289:AW289"/>
    <mergeCell ref="B289:Q289"/>
    <mergeCell ref="R289:T289"/>
    <mergeCell ref="U289:V289"/>
    <mergeCell ref="W289:Y289"/>
    <mergeCell ref="Z289:AB289"/>
    <mergeCell ref="AC288:AE288"/>
    <mergeCell ref="AF288:AI288"/>
    <mergeCell ref="AJ288:AM288"/>
    <mergeCell ref="AN288:AQ288"/>
    <mergeCell ref="AS288:AW288"/>
    <mergeCell ref="B288:Q288"/>
    <mergeCell ref="R288:T288"/>
    <mergeCell ref="U288:V288"/>
    <mergeCell ref="W288:Y288"/>
    <mergeCell ref="Z288:AB288"/>
    <mergeCell ref="AC287:AE287"/>
    <mergeCell ref="AF287:AI287"/>
    <mergeCell ref="AJ287:AM287"/>
    <mergeCell ref="AN287:AQ287"/>
    <mergeCell ref="AS287:AW287"/>
    <mergeCell ref="B287:Q287"/>
    <mergeCell ref="R287:T287"/>
    <mergeCell ref="U287:V287"/>
    <mergeCell ref="W287:Y287"/>
    <mergeCell ref="Z287:AB287"/>
    <mergeCell ref="AC286:AE286"/>
    <mergeCell ref="AF286:AI286"/>
    <mergeCell ref="AJ286:AM286"/>
    <mergeCell ref="AN286:AQ286"/>
    <mergeCell ref="AS286:AW286"/>
    <mergeCell ref="B286:Q286"/>
    <mergeCell ref="R286:T286"/>
    <mergeCell ref="U286:V286"/>
    <mergeCell ref="W286:Y286"/>
    <mergeCell ref="Z286:AB286"/>
    <mergeCell ref="AC285:AE285"/>
    <mergeCell ref="AF285:AI285"/>
    <mergeCell ref="AJ285:AM285"/>
    <mergeCell ref="AN285:AQ285"/>
    <mergeCell ref="AS285:AW285"/>
    <mergeCell ref="B285:Q285"/>
    <mergeCell ref="R285:T285"/>
    <mergeCell ref="U285:V285"/>
    <mergeCell ref="W285:Y285"/>
    <mergeCell ref="Z285:AB285"/>
    <mergeCell ref="AC284:AE284"/>
    <mergeCell ref="AF284:AI284"/>
    <mergeCell ref="AJ284:AM284"/>
    <mergeCell ref="AN284:AQ284"/>
    <mergeCell ref="AS284:AW284"/>
    <mergeCell ref="B284:Q284"/>
    <mergeCell ref="R284:T284"/>
    <mergeCell ref="U284:V284"/>
    <mergeCell ref="W284:Y284"/>
    <mergeCell ref="Z284:AB284"/>
    <mergeCell ref="AC283:AE283"/>
    <mergeCell ref="AF283:AI283"/>
    <mergeCell ref="AJ283:AM283"/>
    <mergeCell ref="AN283:AQ283"/>
    <mergeCell ref="AS283:AW283"/>
    <mergeCell ref="B283:Q283"/>
    <mergeCell ref="R283:T283"/>
    <mergeCell ref="U283:V283"/>
    <mergeCell ref="W283:Y283"/>
    <mergeCell ref="Z283:AB283"/>
    <mergeCell ref="AC282:AE282"/>
    <mergeCell ref="AF282:AI282"/>
    <mergeCell ref="AJ282:AM282"/>
    <mergeCell ref="AN282:AQ282"/>
    <mergeCell ref="AS282:AW282"/>
    <mergeCell ref="B282:Q282"/>
    <mergeCell ref="R282:T282"/>
    <mergeCell ref="U282:V282"/>
    <mergeCell ref="W282:Y282"/>
    <mergeCell ref="Z282:AB282"/>
    <mergeCell ref="AC281:AE281"/>
    <mergeCell ref="AF281:AI281"/>
    <mergeCell ref="AJ281:AM281"/>
    <mergeCell ref="AN281:AQ281"/>
    <mergeCell ref="AS281:AW281"/>
    <mergeCell ref="B281:Q281"/>
    <mergeCell ref="R281:T281"/>
    <mergeCell ref="U281:V281"/>
    <mergeCell ref="W281:Y281"/>
    <mergeCell ref="Z281:AB281"/>
    <mergeCell ref="AC280:AE280"/>
    <mergeCell ref="AF280:AI280"/>
    <mergeCell ref="AJ280:AM280"/>
    <mergeCell ref="AN280:AQ280"/>
    <mergeCell ref="AS280:AW280"/>
    <mergeCell ref="B280:Q280"/>
    <mergeCell ref="R280:T280"/>
    <mergeCell ref="U280:V280"/>
    <mergeCell ref="W280:Y280"/>
    <mergeCell ref="Z280:AB280"/>
    <mergeCell ref="AC279:AE279"/>
    <mergeCell ref="AF279:AI279"/>
    <mergeCell ref="AJ279:AM279"/>
    <mergeCell ref="AN279:AQ279"/>
    <mergeCell ref="AS279:AW279"/>
    <mergeCell ref="B279:Q279"/>
    <mergeCell ref="R279:T279"/>
    <mergeCell ref="U279:V279"/>
    <mergeCell ref="W279:Y279"/>
    <mergeCell ref="Z279:AB279"/>
    <mergeCell ref="AF276:AI276"/>
    <mergeCell ref="AJ276:AM276"/>
    <mergeCell ref="AN276:AQ276"/>
    <mergeCell ref="AS276:AW276"/>
    <mergeCell ref="AC274:AE274"/>
    <mergeCell ref="AF274:AI274"/>
    <mergeCell ref="AJ274:AM274"/>
    <mergeCell ref="AN274:AQ274"/>
    <mergeCell ref="AS274:AW274"/>
    <mergeCell ref="B274:Q274"/>
    <mergeCell ref="R274:T274"/>
    <mergeCell ref="U274:V274"/>
    <mergeCell ref="W274:Y274"/>
    <mergeCell ref="Z274:AB274"/>
    <mergeCell ref="AC273:AE273"/>
    <mergeCell ref="AF273:AI273"/>
    <mergeCell ref="AJ273:AM273"/>
    <mergeCell ref="AN273:AQ273"/>
    <mergeCell ref="AS273:AW273"/>
    <mergeCell ref="B273:Q273"/>
    <mergeCell ref="R273:T273"/>
    <mergeCell ref="U273:V273"/>
    <mergeCell ref="W273:Y273"/>
    <mergeCell ref="Z273:AB273"/>
    <mergeCell ref="AC272:AE272"/>
    <mergeCell ref="AF272:AI272"/>
    <mergeCell ref="AJ272:AM272"/>
    <mergeCell ref="AN272:AQ272"/>
    <mergeCell ref="AS272:AW272"/>
    <mergeCell ref="B272:Q272"/>
    <mergeCell ref="R272:T272"/>
    <mergeCell ref="U272:V272"/>
    <mergeCell ref="W272:Y272"/>
    <mergeCell ref="Z272:AB272"/>
    <mergeCell ref="AC271:AE271"/>
    <mergeCell ref="AF271:AI271"/>
    <mergeCell ref="AJ271:AM271"/>
    <mergeCell ref="AN271:AQ271"/>
    <mergeCell ref="AS271:AW271"/>
    <mergeCell ref="B271:Q271"/>
    <mergeCell ref="R271:T271"/>
    <mergeCell ref="U271:V271"/>
    <mergeCell ref="W271:Y271"/>
    <mergeCell ref="Z271:AB271"/>
    <mergeCell ref="AC270:AE270"/>
    <mergeCell ref="AF270:AI270"/>
    <mergeCell ref="AJ270:AM270"/>
    <mergeCell ref="AN270:AQ270"/>
    <mergeCell ref="AS270:AW270"/>
    <mergeCell ref="B270:Q270"/>
    <mergeCell ref="R270:T270"/>
    <mergeCell ref="U270:V270"/>
    <mergeCell ref="W270:Y270"/>
    <mergeCell ref="Z270:AB270"/>
    <mergeCell ref="AC269:AE269"/>
    <mergeCell ref="AF269:AI269"/>
    <mergeCell ref="AJ269:AM269"/>
    <mergeCell ref="AN269:AQ269"/>
    <mergeCell ref="AS269:AW269"/>
    <mergeCell ref="B269:Q269"/>
    <mergeCell ref="R269:T269"/>
    <mergeCell ref="U269:V269"/>
    <mergeCell ref="W269:Y269"/>
    <mergeCell ref="Z269:AB269"/>
    <mergeCell ref="AC268:AE268"/>
    <mergeCell ref="AF268:AI268"/>
    <mergeCell ref="AJ268:AM268"/>
    <mergeCell ref="AN268:AQ268"/>
    <mergeCell ref="AS268:AW268"/>
    <mergeCell ref="B268:Q268"/>
    <mergeCell ref="R268:T268"/>
    <mergeCell ref="U268:V268"/>
    <mergeCell ref="W268:Y268"/>
    <mergeCell ref="Z268:AB268"/>
    <mergeCell ref="AC267:AE267"/>
    <mergeCell ref="AF267:AI267"/>
    <mergeCell ref="AJ267:AM267"/>
    <mergeCell ref="AN267:AQ267"/>
    <mergeCell ref="AS267:AW267"/>
    <mergeCell ref="B267:Q267"/>
    <mergeCell ref="R267:T267"/>
    <mergeCell ref="U267:V267"/>
    <mergeCell ref="W267:Y267"/>
    <mergeCell ref="Z267:AB267"/>
    <mergeCell ref="AC266:AE266"/>
    <mergeCell ref="AF266:AI266"/>
    <mergeCell ref="AJ266:AM266"/>
    <mergeCell ref="AN266:AQ266"/>
    <mergeCell ref="AS266:AW266"/>
    <mergeCell ref="B266:Q266"/>
    <mergeCell ref="R266:T266"/>
    <mergeCell ref="U266:V266"/>
    <mergeCell ref="W266:Y266"/>
    <mergeCell ref="Z266:AB266"/>
    <mergeCell ref="AC265:AE265"/>
    <mergeCell ref="AF265:AI265"/>
    <mergeCell ref="AJ265:AM265"/>
    <mergeCell ref="AN265:AQ265"/>
    <mergeCell ref="AS265:AW265"/>
    <mergeCell ref="B265:Q265"/>
    <mergeCell ref="R265:T265"/>
    <mergeCell ref="U265:V265"/>
    <mergeCell ref="W265:Y265"/>
    <mergeCell ref="Z265:AB265"/>
    <mergeCell ref="AC264:AE264"/>
    <mergeCell ref="AF264:AI264"/>
    <mergeCell ref="AJ264:AM264"/>
    <mergeCell ref="AN264:AQ264"/>
    <mergeCell ref="AS264:AW264"/>
    <mergeCell ref="B264:Q264"/>
    <mergeCell ref="R264:T264"/>
    <mergeCell ref="U264:V264"/>
    <mergeCell ref="W264:Y264"/>
    <mergeCell ref="Z264:AB264"/>
    <mergeCell ref="AC263:AE263"/>
    <mergeCell ref="AF263:AI263"/>
    <mergeCell ref="AJ263:AM263"/>
    <mergeCell ref="AN263:AQ263"/>
    <mergeCell ref="AS263:AW263"/>
    <mergeCell ref="B263:Q263"/>
    <mergeCell ref="R263:T263"/>
    <mergeCell ref="U263:V263"/>
    <mergeCell ref="W263:Y263"/>
    <mergeCell ref="Z263:AB263"/>
    <mergeCell ref="AC262:AE262"/>
    <mergeCell ref="AF262:AI262"/>
    <mergeCell ref="AJ262:AM262"/>
    <mergeCell ref="AN262:AQ262"/>
    <mergeCell ref="AS262:AW262"/>
    <mergeCell ref="B262:Q262"/>
    <mergeCell ref="R262:T262"/>
    <mergeCell ref="U262:V262"/>
    <mergeCell ref="W262:Y262"/>
    <mergeCell ref="Z262:AB262"/>
    <mergeCell ref="AC261:AE261"/>
    <mergeCell ref="AF261:AI261"/>
    <mergeCell ref="AJ261:AM261"/>
    <mergeCell ref="AN261:AQ261"/>
    <mergeCell ref="AS261:AW261"/>
    <mergeCell ref="B261:Q261"/>
    <mergeCell ref="R261:T261"/>
    <mergeCell ref="U261:V261"/>
    <mergeCell ref="W261:Y261"/>
    <mergeCell ref="Z261:AB261"/>
    <mergeCell ref="AC260:AE260"/>
    <mergeCell ref="AF260:AI260"/>
    <mergeCell ref="AJ260:AM260"/>
    <mergeCell ref="AN260:AQ260"/>
    <mergeCell ref="AS260:AW260"/>
    <mergeCell ref="B260:Q260"/>
    <mergeCell ref="R260:T260"/>
    <mergeCell ref="U260:V260"/>
    <mergeCell ref="W260:Y260"/>
    <mergeCell ref="Z260:AB260"/>
    <mergeCell ref="AC259:AE259"/>
    <mergeCell ref="AF259:AI259"/>
    <mergeCell ref="AJ259:AM259"/>
    <mergeCell ref="AN259:AQ259"/>
    <mergeCell ref="AS259:AW259"/>
    <mergeCell ref="B259:Q259"/>
    <mergeCell ref="R259:T259"/>
    <mergeCell ref="U259:V259"/>
    <mergeCell ref="W259:Y259"/>
    <mergeCell ref="Z259:AB259"/>
    <mergeCell ref="AC258:AE258"/>
    <mergeCell ref="AF258:AI258"/>
    <mergeCell ref="AJ258:AM258"/>
    <mergeCell ref="AN258:AQ258"/>
    <mergeCell ref="AS258:AW258"/>
    <mergeCell ref="B258:Q258"/>
    <mergeCell ref="R258:T258"/>
    <mergeCell ref="U258:V258"/>
    <mergeCell ref="W258:Y258"/>
    <mergeCell ref="Z258:AB258"/>
    <mergeCell ref="AC257:AE257"/>
    <mergeCell ref="AF257:AI257"/>
    <mergeCell ref="AJ257:AM257"/>
    <mergeCell ref="AN257:AQ257"/>
    <mergeCell ref="AS257:AW257"/>
    <mergeCell ref="B257:Q257"/>
    <mergeCell ref="R257:T257"/>
    <mergeCell ref="U257:V257"/>
    <mergeCell ref="W257:Y257"/>
    <mergeCell ref="Z257:AB257"/>
    <mergeCell ref="AC256:AE256"/>
    <mergeCell ref="AF256:AI256"/>
    <mergeCell ref="AJ256:AM256"/>
    <mergeCell ref="AN256:AQ256"/>
    <mergeCell ref="AS256:AW256"/>
    <mergeCell ref="B256:Q256"/>
    <mergeCell ref="R256:T256"/>
    <mergeCell ref="U256:V256"/>
    <mergeCell ref="W256:Y256"/>
    <mergeCell ref="Z256:AB256"/>
    <mergeCell ref="AC255:AE255"/>
    <mergeCell ref="AF255:AI255"/>
    <mergeCell ref="AJ255:AM255"/>
    <mergeCell ref="AN255:AQ255"/>
    <mergeCell ref="AS255:AW255"/>
    <mergeCell ref="B255:Q255"/>
    <mergeCell ref="R255:T255"/>
    <mergeCell ref="U255:V255"/>
    <mergeCell ref="W255:Y255"/>
    <mergeCell ref="Z255:AB255"/>
    <mergeCell ref="AC254:AE254"/>
    <mergeCell ref="AF254:AI254"/>
    <mergeCell ref="AJ254:AM254"/>
    <mergeCell ref="AN254:AQ254"/>
    <mergeCell ref="AS254:AW254"/>
    <mergeCell ref="B254:Q254"/>
    <mergeCell ref="R254:T254"/>
    <mergeCell ref="U254:V254"/>
    <mergeCell ref="W254:Y254"/>
    <mergeCell ref="Z254:AB254"/>
    <mergeCell ref="AC253:AE253"/>
    <mergeCell ref="AF253:AI253"/>
    <mergeCell ref="AJ253:AM253"/>
    <mergeCell ref="AN253:AQ253"/>
    <mergeCell ref="AS253:AW253"/>
    <mergeCell ref="B253:Q253"/>
    <mergeCell ref="R253:T253"/>
    <mergeCell ref="U253:V253"/>
    <mergeCell ref="W253:Y253"/>
    <mergeCell ref="Z253:AB253"/>
    <mergeCell ref="AC252:AE252"/>
    <mergeCell ref="AF252:AI252"/>
    <mergeCell ref="AJ252:AM252"/>
    <mergeCell ref="AN252:AQ252"/>
    <mergeCell ref="AS252:AW252"/>
    <mergeCell ref="B252:Q252"/>
    <mergeCell ref="R252:T252"/>
    <mergeCell ref="U252:V252"/>
    <mergeCell ref="W252:Y252"/>
    <mergeCell ref="Z252:AB252"/>
    <mergeCell ref="AC251:AE251"/>
    <mergeCell ref="AF251:AI251"/>
    <mergeCell ref="AJ251:AM251"/>
    <mergeCell ref="AN251:AQ251"/>
    <mergeCell ref="AS251:AW251"/>
    <mergeCell ref="B251:Q251"/>
    <mergeCell ref="R251:T251"/>
    <mergeCell ref="U251:V251"/>
    <mergeCell ref="W251:Y251"/>
    <mergeCell ref="Z251:AB251"/>
    <mergeCell ref="AC250:AE250"/>
    <mergeCell ref="AF250:AI250"/>
    <mergeCell ref="AJ250:AM250"/>
    <mergeCell ref="AN250:AQ250"/>
    <mergeCell ref="AS250:AW250"/>
    <mergeCell ref="B250:Q250"/>
    <mergeCell ref="R250:T250"/>
    <mergeCell ref="U250:V250"/>
    <mergeCell ref="W250:Y250"/>
    <mergeCell ref="Z250:AB250"/>
    <mergeCell ref="AC249:AE249"/>
    <mergeCell ref="AF249:AI249"/>
    <mergeCell ref="AJ249:AM249"/>
    <mergeCell ref="AN249:AQ249"/>
    <mergeCell ref="AS249:AW249"/>
    <mergeCell ref="B249:Q249"/>
    <mergeCell ref="R249:T249"/>
    <mergeCell ref="U249:V249"/>
    <mergeCell ref="W249:Y249"/>
    <mergeCell ref="Z249:AB249"/>
    <mergeCell ref="AC248:AE248"/>
    <mergeCell ref="AF248:AI248"/>
    <mergeCell ref="AJ248:AM248"/>
    <mergeCell ref="AN248:AQ248"/>
    <mergeCell ref="AS248:AW248"/>
    <mergeCell ref="B248:Q248"/>
    <mergeCell ref="R248:T248"/>
    <mergeCell ref="U248:V248"/>
    <mergeCell ref="W248:Y248"/>
    <mergeCell ref="Z248:AB248"/>
    <mergeCell ref="AC247:AE247"/>
    <mergeCell ref="AF247:AI247"/>
    <mergeCell ref="AJ247:AM247"/>
    <mergeCell ref="AN247:AQ247"/>
    <mergeCell ref="AS247:AW247"/>
    <mergeCell ref="B247:Q247"/>
    <mergeCell ref="R247:T247"/>
    <mergeCell ref="U247:V247"/>
    <mergeCell ref="W247:Y247"/>
    <mergeCell ref="Z247:AB247"/>
    <mergeCell ref="AC246:AE246"/>
    <mergeCell ref="AF246:AI246"/>
    <mergeCell ref="AJ246:AM246"/>
    <mergeCell ref="AN246:AQ246"/>
    <mergeCell ref="AS246:AW246"/>
    <mergeCell ref="B246:Q246"/>
    <mergeCell ref="R246:T246"/>
    <mergeCell ref="U246:V246"/>
    <mergeCell ref="W246:Y246"/>
    <mergeCell ref="Z246:AB246"/>
    <mergeCell ref="AC245:AE245"/>
    <mergeCell ref="AF245:AI245"/>
    <mergeCell ref="AJ245:AM245"/>
    <mergeCell ref="AN245:AQ245"/>
    <mergeCell ref="AS245:AW245"/>
    <mergeCell ref="B245:Q245"/>
    <mergeCell ref="R245:T245"/>
    <mergeCell ref="U245:V245"/>
    <mergeCell ref="W245:Y245"/>
    <mergeCell ref="Z245:AB245"/>
    <mergeCell ref="AC244:AE244"/>
    <mergeCell ref="AF244:AI244"/>
    <mergeCell ref="AJ244:AM244"/>
    <mergeCell ref="AN244:AQ244"/>
    <mergeCell ref="AS244:AW244"/>
    <mergeCell ref="B244:Q244"/>
    <mergeCell ref="R244:T244"/>
    <mergeCell ref="U244:V244"/>
    <mergeCell ref="W244:Y244"/>
    <mergeCell ref="Z244:AB244"/>
    <mergeCell ref="AC243:AE243"/>
    <mergeCell ref="AF243:AI243"/>
    <mergeCell ref="AJ243:AM243"/>
    <mergeCell ref="AN243:AQ243"/>
    <mergeCell ref="AS243:AW243"/>
    <mergeCell ref="B243:Q243"/>
    <mergeCell ref="R243:T243"/>
    <mergeCell ref="U243:V243"/>
    <mergeCell ref="W243:Y243"/>
    <mergeCell ref="Z243:AB243"/>
    <mergeCell ref="AC242:AE242"/>
    <mergeCell ref="AF242:AI242"/>
    <mergeCell ref="AJ242:AM242"/>
    <mergeCell ref="AN242:AQ242"/>
    <mergeCell ref="AS242:AW242"/>
    <mergeCell ref="B242:Q242"/>
    <mergeCell ref="R242:T242"/>
    <mergeCell ref="U242:V242"/>
    <mergeCell ref="W242:Y242"/>
    <mergeCell ref="Z242:AB242"/>
    <mergeCell ref="AC241:AE241"/>
    <mergeCell ref="AF241:AI241"/>
    <mergeCell ref="AJ241:AM241"/>
    <mergeCell ref="AN241:AQ241"/>
    <mergeCell ref="AS241:AW241"/>
    <mergeCell ref="B241:Q241"/>
    <mergeCell ref="R241:T241"/>
    <mergeCell ref="U241:V241"/>
    <mergeCell ref="W241:Y241"/>
    <mergeCell ref="Z241:AB241"/>
    <mergeCell ref="AC240:AE240"/>
    <mergeCell ref="AF240:AI240"/>
    <mergeCell ref="AJ240:AM240"/>
    <mergeCell ref="AN240:AQ240"/>
    <mergeCell ref="AS240:AW240"/>
    <mergeCell ref="B240:Q240"/>
    <mergeCell ref="R240:T240"/>
    <mergeCell ref="U240:V240"/>
    <mergeCell ref="W240:Y240"/>
    <mergeCell ref="Z240:AB240"/>
    <mergeCell ref="AC239:AE239"/>
    <mergeCell ref="AF239:AI239"/>
    <mergeCell ref="AJ239:AM239"/>
    <mergeCell ref="AN239:AQ239"/>
    <mergeCell ref="AS239:AW239"/>
    <mergeCell ref="B239:Q239"/>
    <mergeCell ref="R239:T239"/>
    <mergeCell ref="U239:V239"/>
    <mergeCell ref="W239:Y239"/>
    <mergeCell ref="Z239:AB239"/>
    <mergeCell ref="AC238:AE238"/>
    <mergeCell ref="AF238:AI238"/>
    <mergeCell ref="AJ238:AM238"/>
    <mergeCell ref="AN238:AQ238"/>
    <mergeCell ref="AS238:AW238"/>
    <mergeCell ref="B238:Q238"/>
    <mergeCell ref="R238:T238"/>
    <mergeCell ref="U238:V238"/>
    <mergeCell ref="W238:Y238"/>
    <mergeCell ref="Z238:AB238"/>
    <mergeCell ref="AC237:AE237"/>
    <mergeCell ref="AF237:AI237"/>
    <mergeCell ref="AJ237:AM237"/>
    <mergeCell ref="AN237:AQ237"/>
    <mergeCell ref="AS237:AW237"/>
    <mergeCell ref="B237:Q237"/>
    <mergeCell ref="R237:T237"/>
    <mergeCell ref="U237:V237"/>
    <mergeCell ref="W237:Y237"/>
    <mergeCell ref="Z237:AB237"/>
    <mergeCell ref="AC236:AE236"/>
    <mergeCell ref="AF236:AI236"/>
    <mergeCell ref="AJ236:AM236"/>
    <mergeCell ref="AN236:AQ236"/>
    <mergeCell ref="AS236:AW236"/>
    <mergeCell ref="B236:Q236"/>
    <mergeCell ref="R236:T236"/>
    <mergeCell ref="U236:V236"/>
    <mergeCell ref="W236:Y236"/>
    <mergeCell ref="Z236:AB236"/>
    <mergeCell ref="AC235:AE235"/>
    <mergeCell ref="AF235:AI235"/>
    <mergeCell ref="AJ235:AM235"/>
    <mergeCell ref="AN235:AQ235"/>
    <mergeCell ref="AS235:AW235"/>
    <mergeCell ref="B235:Q235"/>
    <mergeCell ref="R235:T235"/>
    <mergeCell ref="U235:V235"/>
    <mergeCell ref="W235:Y235"/>
    <mergeCell ref="Z235:AB235"/>
    <mergeCell ref="AC234:AE234"/>
    <mergeCell ref="AF234:AI234"/>
    <mergeCell ref="AJ234:AM234"/>
    <mergeCell ref="AN234:AQ234"/>
    <mergeCell ref="AS234:AW234"/>
    <mergeCell ref="B234:Q234"/>
    <mergeCell ref="R234:T234"/>
    <mergeCell ref="U234:V234"/>
    <mergeCell ref="W234:Y234"/>
    <mergeCell ref="Z234:AB234"/>
    <mergeCell ref="AF231:AI231"/>
    <mergeCell ref="AJ231:AM231"/>
    <mergeCell ref="AN231:AQ231"/>
    <mergeCell ref="AS231:AW231"/>
    <mergeCell ref="AC229:AE229"/>
    <mergeCell ref="AF229:AI229"/>
    <mergeCell ref="AJ229:AM229"/>
    <mergeCell ref="AN229:AQ229"/>
    <mergeCell ref="AS229:AW229"/>
    <mergeCell ref="B229:Q229"/>
    <mergeCell ref="R229:T229"/>
    <mergeCell ref="U229:V229"/>
    <mergeCell ref="W229:Y229"/>
    <mergeCell ref="Z229:AB229"/>
    <mergeCell ref="AC228:AE228"/>
    <mergeCell ref="AF228:AI228"/>
    <mergeCell ref="AJ228:AM228"/>
    <mergeCell ref="AN228:AQ228"/>
    <mergeCell ref="AS228:AW228"/>
    <mergeCell ref="B228:Q228"/>
    <mergeCell ref="R228:T228"/>
    <mergeCell ref="U228:V228"/>
    <mergeCell ref="W228:Y228"/>
    <mergeCell ref="Z228:AB228"/>
    <mergeCell ref="AC227:AE227"/>
    <mergeCell ref="AF227:AI227"/>
    <mergeCell ref="AJ227:AM227"/>
    <mergeCell ref="AN227:AQ227"/>
    <mergeCell ref="AS227:AW227"/>
    <mergeCell ref="B227:Q227"/>
    <mergeCell ref="R227:T227"/>
    <mergeCell ref="U227:V227"/>
    <mergeCell ref="W227:Y227"/>
    <mergeCell ref="Z227:AB227"/>
    <mergeCell ref="AC226:AE226"/>
    <mergeCell ref="AF226:AI226"/>
    <mergeCell ref="AJ226:AM226"/>
    <mergeCell ref="AN226:AQ226"/>
    <mergeCell ref="AS226:AW226"/>
    <mergeCell ref="B226:Q226"/>
    <mergeCell ref="R226:T226"/>
    <mergeCell ref="U226:V226"/>
    <mergeCell ref="W226:Y226"/>
    <mergeCell ref="Z226:AB226"/>
    <mergeCell ref="AC225:AE225"/>
    <mergeCell ref="AF225:AI225"/>
    <mergeCell ref="AJ225:AM225"/>
    <mergeCell ref="AN225:AQ225"/>
    <mergeCell ref="AS225:AW225"/>
    <mergeCell ref="B225:Q225"/>
    <mergeCell ref="R225:T225"/>
    <mergeCell ref="U225:V225"/>
    <mergeCell ref="W225:Y225"/>
    <mergeCell ref="Z225:AB225"/>
    <mergeCell ref="AC224:AE224"/>
    <mergeCell ref="AF224:AI224"/>
    <mergeCell ref="AJ224:AM224"/>
    <mergeCell ref="AN224:AQ224"/>
    <mergeCell ref="AS224:AW224"/>
    <mergeCell ref="B224:Q224"/>
    <mergeCell ref="R224:T224"/>
    <mergeCell ref="U224:V224"/>
    <mergeCell ref="W224:Y224"/>
    <mergeCell ref="Z224:AB224"/>
    <mergeCell ref="AC223:AE223"/>
    <mergeCell ref="AF223:AI223"/>
    <mergeCell ref="AJ223:AM223"/>
    <mergeCell ref="AN223:AQ223"/>
    <mergeCell ref="AS223:AW223"/>
    <mergeCell ref="B223:Q223"/>
    <mergeCell ref="R223:T223"/>
    <mergeCell ref="U223:V223"/>
    <mergeCell ref="W223:Y223"/>
    <mergeCell ref="Z223:AB223"/>
    <mergeCell ref="AC222:AE222"/>
    <mergeCell ref="AF222:AI222"/>
    <mergeCell ref="AJ222:AM222"/>
    <mergeCell ref="AN222:AQ222"/>
    <mergeCell ref="AS222:AW222"/>
    <mergeCell ref="B222:Q222"/>
    <mergeCell ref="R222:T222"/>
    <mergeCell ref="U222:V222"/>
    <mergeCell ref="W222:Y222"/>
    <mergeCell ref="Z222:AB222"/>
    <mergeCell ref="AC221:AE221"/>
    <mergeCell ref="AF221:AI221"/>
    <mergeCell ref="AJ221:AM221"/>
    <mergeCell ref="AN221:AQ221"/>
    <mergeCell ref="AS221:AW221"/>
    <mergeCell ref="B221:Q221"/>
    <mergeCell ref="R221:T221"/>
    <mergeCell ref="U221:V221"/>
    <mergeCell ref="W221:Y221"/>
    <mergeCell ref="Z221:AB221"/>
    <mergeCell ref="AC220:AE220"/>
    <mergeCell ref="AF220:AI220"/>
    <mergeCell ref="AJ220:AM220"/>
    <mergeCell ref="AN220:AQ220"/>
    <mergeCell ref="AS220:AW220"/>
    <mergeCell ref="B220:Q220"/>
    <mergeCell ref="R220:T220"/>
    <mergeCell ref="U220:V220"/>
    <mergeCell ref="W220:Y220"/>
    <mergeCell ref="Z220:AB220"/>
    <mergeCell ref="AC219:AE219"/>
    <mergeCell ref="AF219:AI219"/>
    <mergeCell ref="AJ219:AM219"/>
    <mergeCell ref="AN219:AQ219"/>
    <mergeCell ref="AS219:AW219"/>
    <mergeCell ref="B219:Q219"/>
    <mergeCell ref="R219:T219"/>
    <mergeCell ref="U219:V219"/>
    <mergeCell ref="W219:Y219"/>
    <mergeCell ref="Z219:AB219"/>
    <mergeCell ref="AC218:AE218"/>
    <mergeCell ref="AF218:AI218"/>
    <mergeCell ref="AJ218:AM218"/>
    <mergeCell ref="AN218:AQ218"/>
    <mergeCell ref="AS218:AW218"/>
    <mergeCell ref="B218:Q218"/>
    <mergeCell ref="R218:T218"/>
    <mergeCell ref="U218:V218"/>
    <mergeCell ref="W218:Y218"/>
    <mergeCell ref="Z218:AB218"/>
    <mergeCell ref="AC217:AE217"/>
    <mergeCell ref="AF217:AI217"/>
    <mergeCell ref="AJ217:AM217"/>
    <mergeCell ref="AN217:AQ217"/>
    <mergeCell ref="AS217:AW217"/>
    <mergeCell ref="B217:Q217"/>
    <mergeCell ref="R217:T217"/>
    <mergeCell ref="U217:V217"/>
    <mergeCell ref="W217:Y217"/>
    <mergeCell ref="Z217:AB217"/>
    <mergeCell ref="AC216:AE216"/>
    <mergeCell ref="AF216:AI216"/>
    <mergeCell ref="AJ216:AM216"/>
    <mergeCell ref="AN216:AQ216"/>
    <mergeCell ref="AS216:AW216"/>
    <mergeCell ref="B216:Q216"/>
    <mergeCell ref="R216:T216"/>
    <mergeCell ref="U216:V216"/>
    <mergeCell ref="W216:Y216"/>
    <mergeCell ref="Z216:AB216"/>
    <mergeCell ref="AC215:AE215"/>
    <mergeCell ref="AF215:AI215"/>
    <mergeCell ref="AJ215:AM215"/>
    <mergeCell ref="AN215:AQ215"/>
    <mergeCell ref="AS215:AW215"/>
    <mergeCell ref="B215:Q215"/>
    <mergeCell ref="R215:T215"/>
    <mergeCell ref="U215:V215"/>
    <mergeCell ref="W215:Y215"/>
    <mergeCell ref="Z215:AB215"/>
    <mergeCell ref="AC214:AE214"/>
    <mergeCell ref="AF214:AI214"/>
    <mergeCell ref="AJ214:AM214"/>
    <mergeCell ref="AN214:AQ214"/>
    <mergeCell ref="AS214:AW214"/>
    <mergeCell ref="B214:Q214"/>
    <mergeCell ref="R214:T214"/>
    <mergeCell ref="U214:V214"/>
    <mergeCell ref="W214:Y214"/>
    <mergeCell ref="Z214:AB214"/>
    <mergeCell ref="AC213:AE213"/>
    <mergeCell ref="AF213:AI213"/>
    <mergeCell ref="AJ213:AM213"/>
    <mergeCell ref="AN213:AQ213"/>
    <mergeCell ref="AS213:AW213"/>
    <mergeCell ref="B213:Q213"/>
    <mergeCell ref="R213:T213"/>
    <mergeCell ref="U213:V213"/>
    <mergeCell ref="W213:Y213"/>
    <mergeCell ref="Z213:AB213"/>
    <mergeCell ref="AC212:AE212"/>
    <mergeCell ref="AF212:AI212"/>
    <mergeCell ref="AJ212:AM212"/>
    <mergeCell ref="AN212:AQ212"/>
    <mergeCell ref="AS212:AW212"/>
    <mergeCell ref="B212:Q212"/>
    <mergeCell ref="R212:T212"/>
    <mergeCell ref="U212:V212"/>
    <mergeCell ref="W212:Y212"/>
    <mergeCell ref="Z212:AB212"/>
    <mergeCell ref="AC211:AE211"/>
    <mergeCell ref="AF211:AI211"/>
    <mergeCell ref="AJ211:AM211"/>
    <mergeCell ref="AN211:AQ211"/>
    <mergeCell ref="AS211:AW211"/>
    <mergeCell ref="B211:Q211"/>
    <mergeCell ref="R211:T211"/>
    <mergeCell ref="U211:V211"/>
    <mergeCell ref="W211:Y211"/>
    <mergeCell ref="Z211:AB211"/>
    <mergeCell ref="AC210:AE210"/>
    <mergeCell ref="AF210:AI210"/>
    <mergeCell ref="AJ210:AM210"/>
    <mergeCell ref="AN210:AQ210"/>
    <mergeCell ref="AS210:AW210"/>
    <mergeCell ref="B210:Q210"/>
    <mergeCell ref="R210:T210"/>
    <mergeCell ref="U210:V210"/>
    <mergeCell ref="W210:Y210"/>
    <mergeCell ref="Z210:AB210"/>
    <mergeCell ref="AC209:AE209"/>
    <mergeCell ref="AF209:AI209"/>
    <mergeCell ref="AJ209:AM209"/>
    <mergeCell ref="AN209:AQ209"/>
    <mergeCell ref="AS209:AW209"/>
    <mergeCell ref="B209:Q209"/>
    <mergeCell ref="R209:T209"/>
    <mergeCell ref="U209:V209"/>
    <mergeCell ref="W209:Y209"/>
    <mergeCell ref="Z209:AB209"/>
    <mergeCell ref="AC208:AE208"/>
    <mergeCell ref="AF208:AI208"/>
    <mergeCell ref="AJ208:AM208"/>
    <mergeCell ref="AN208:AQ208"/>
    <mergeCell ref="AS208:AW208"/>
    <mergeCell ref="B208:Q208"/>
    <mergeCell ref="R208:T208"/>
    <mergeCell ref="U208:V208"/>
    <mergeCell ref="W208:Y208"/>
    <mergeCell ref="Z208:AB208"/>
    <mergeCell ref="AC207:AE207"/>
    <mergeCell ref="AF207:AI207"/>
    <mergeCell ref="AJ207:AM207"/>
    <mergeCell ref="AN207:AQ207"/>
    <mergeCell ref="AS207:AW207"/>
    <mergeCell ref="B207:Q207"/>
    <mergeCell ref="R207:T207"/>
    <mergeCell ref="U207:V207"/>
    <mergeCell ref="W207:Y207"/>
    <mergeCell ref="Z207:AB207"/>
    <mergeCell ref="AC206:AE206"/>
    <mergeCell ref="AF206:AI206"/>
    <mergeCell ref="AJ206:AM206"/>
    <mergeCell ref="AN206:AQ206"/>
    <mergeCell ref="AS206:AW206"/>
    <mergeCell ref="B206:Q206"/>
    <mergeCell ref="R206:T206"/>
    <mergeCell ref="U206:V206"/>
    <mergeCell ref="W206:Y206"/>
    <mergeCell ref="Z206:AB206"/>
    <mergeCell ref="AC205:AE205"/>
    <mergeCell ref="AF205:AI205"/>
    <mergeCell ref="AJ205:AM205"/>
    <mergeCell ref="AN205:AQ205"/>
    <mergeCell ref="AS205:AW205"/>
    <mergeCell ref="B205:Q205"/>
    <mergeCell ref="R205:T205"/>
    <mergeCell ref="U205:V205"/>
    <mergeCell ref="W205:Y205"/>
    <mergeCell ref="Z205:AB205"/>
    <mergeCell ref="AC204:AE204"/>
    <mergeCell ref="AF204:AI204"/>
    <mergeCell ref="AJ204:AM204"/>
    <mergeCell ref="AN204:AQ204"/>
    <mergeCell ref="AS204:AW204"/>
    <mergeCell ref="B204:Q204"/>
    <mergeCell ref="R204:T204"/>
    <mergeCell ref="U204:V204"/>
    <mergeCell ref="W204:Y204"/>
    <mergeCell ref="Z204:AB204"/>
    <mergeCell ref="AC203:AE203"/>
    <mergeCell ref="AF203:AI203"/>
    <mergeCell ref="AJ203:AM203"/>
    <mergeCell ref="AN203:AQ203"/>
    <mergeCell ref="AS203:AW203"/>
    <mergeCell ref="B203:Q203"/>
    <mergeCell ref="R203:T203"/>
    <mergeCell ref="U203:V203"/>
    <mergeCell ref="W203:Y203"/>
    <mergeCell ref="Z203:AB203"/>
    <mergeCell ref="AC202:AE202"/>
    <mergeCell ref="AF202:AI202"/>
    <mergeCell ref="AJ202:AM202"/>
    <mergeCell ref="AN202:AQ202"/>
    <mergeCell ref="AS202:AW202"/>
    <mergeCell ref="B202:Q202"/>
    <mergeCell ref="R202:T202"/>
    <mergeCell ref="U202:V202"/>
    <mergeCell ref="W202:Y202"/>
    <mergeCell ref="Z202:AB202"/>
    <mergeCell ref="AC201:AE201"/>
    <mergeCell ref="AF201:AI201"/>
    <mergeCell ref="AJ201:AM201"/>
    <mergeCell ref="AN201:AQ201"/>
    <mergeCell ref="AS201:AW201"/>
    <mergeCell ref="B201:Q201"/>
    <mergeCell ref="R201:T201"/>
    <mergeCell ref="U201:V201"/>
    <mergeCell ref="W201:Y201"/>
    <mergeCell ref="Z201:AB201"/>
    <mergeCell ref="AC200:AE200"/>
    <mergeCell ref="AF200:AI200"/>
    <mergeCell ref="AJ200:AM200"/>
    <mergeCell ref="AN200:AQ200"/>
    <mergeCell ref="AS200:AW200"/>
    <mergeCell ref="B200:Q200"/>
    <mergeCell ref="R200:T200"/>
    <mergeCell ref="U200:V200"/>
    <mergeCell ref="W200:Y200"/>
    <mergeCell ref="Z200:AB200"/>
    <mergeCell ref="AC199:AE199"/>
    <mergeCell ref="AF199:AI199"/>
    <mergeCell ref="AJ199:AM199"/>
    <mergeCell ref="AN199:AQ199"/>
    <mergeCell ref="AS199:AW199"/>
    <mergeCell ref="B199:Q199"/>
    <mergeCell ref="R199:T199"/>
    <mergeCell ref="U199:V199"/>
    <mergeCell ref="W199:Y199"/>
    <mergeCell ref="Z199:AB199"/>
    <mergeCell ref="AC198:AE198"/>
    <mergeCell ref="AF198:AI198"/>
    <mergeCell ref="AJ198:AM198"/>
    <mergeCell ref="AN198:AQ198"/>
    <mergeCell ref="AS198:AW198"/>
    <mergeCell ref="B198:Q198"/>
    <mergeCell ref="R198:T198"/>
    <mergeCell ref="U198:V198"/>
    <mergeCell ref="W198:Y198"/>
    <mergeCell ref="Z198:AB198"/>
    <mergeCell ref="AC197:AE197"/>
    <mergeCell ref="AF197:AI197"/>
    <mergeCell ref="AJ197:AM197"/>
    <mergeCell ref="AN197:AQ197"/>
    <mergeCell ref="AS197:AW197"/>
    <mergeCell ref="B197:Q197"/>
    <mergeCell ref="R197:T197"/>
    <mergeCell ref="U197:V197"/>
    <mergeCell ref="W197:Y197"/>
    <mergeCell ref="Z197:AB197"/>
    <mergeCell ref="AC196:AE196"/>
    <mergeCell ref="AF196:AI196"/>
    <mergeCell ref="AJ196:AM196"/>
    <mergeCell ref="AN196:AQ196"/>
    <mergeCell ref="AS196:AW196"/>
    <mergeCell ref="B196:Q196"/>
    <mergeCell ref="R196:T196"/>
    <mergeCell ref="U196:V196"/>
    <mergeCell ref="W196:Y196"/>
    <mergeCell ref="Z196:AB196"/>
    <mergeCell ref="AC195:AE195"/>
    <mergeCell ref="AF195:AI195"/>
    <mergeCell ref="AJ195:AM195"/>
    <mergeCell ref="AN195:AQ195"/>
    <mergeCell ref="AS195:AW195"/>
    <mergeCell ref="B195:Q195"/>
    <mergeCell ref="R195:T195"/>
    <mergeCell ref="U195:V195"/>
    <mergeCell ref="W195:Y195"/>
    <mergeCell ref="Z195:AB195"/>
    <mergeCell ref="AC194:AE194"/>
    <mergeCell ref="AF194:AI194"/>
    <mergeCell ref="AJ194:AM194"/>
    <mergeCell ref="AN194:AQ194"/>
    <mergeCell ref="AS194:AW194"/>
    <mergeCell ref="B194:Q194"/>
    <mergeCell ref="R194:T194"/>
    <mergeCell ref="U194:V194"/>
    <mergeCell ref="W194:Y194"/>
    <mergeCell ref="Z194:AB194"/>
    <mergeCell ref="AC193:AE193"/>
    <mergeCell ref="AF193:AI193"/>
    <mergeCell ref="AJ193:AM193"/>
    <mergeCell ref="AN193:AQ193"/>
    <mergeCell ref="AS193:AW193"/>
    <mergeCell ref="B193:Q193"/>
    <mergeCell ref="R193:T193"/>
    <mergeCell ref="U193:V193"/>
    <mergeCell ref="W193:Y193"/>
    <mergeCell ref="Z193:AB193"/>
    <mergeCell ref="AC192:AE192"/>
    <mergeCell ref="AF192:AI192"/>
    <mergeCell ref="AJ192:AM192"/>
    <mergeCell ref="AN192:AQ192"/>
    <mergeCell ref="AS192:AW192"/>
    <mergeCell ref="B192:Q192"/>
    <mergeCell ref="R192:T192"/>
    <mergeCell ref="U192:V192"/>
    <mergeCell ref="W192:Y192"/>
    <mergeCell ref="Z192:AB192"/>
    <mergeCell ref="AC191:AE191"/>
    <mergeCell ref="AF191:AI191"/>
    <mergeCell ref="AJ191:AM191"/>
    <mergeCell ref="AN191:AQ191"/>
    <mergeCell ref="AS191:AW191"/>
    <mergeCell ref="B191:Q191"/>
    <mergeCell ref="R191:T191"/>
    <mergeCell ref="U191:V191"/>
    <mergeCell ref="W191:Y191"/>
    <mergeCell ref="Z191:AB191"/>
    <mergeCell ref="AC190:AE190"/>
    <mergeCell ref="AF190:AI190"/>
    <mergeCell ref="AJ190:AM190"/>
    <mergeCell ref="AN190:AQ190"/>
    <mergeCell ref="AS190:AW190"/>
    <mergeCell ref="B190:Q190"/>
    <mergeCell ref="R190:T190"/>
    <mergeCell ref="U190:V190"/>
    <mergeCell ref="W190:Y190"/>
    <mergeCell ref="Z190:AB190"/>
    <mergeCell ref="AC189:AE189"/>
    <mergeCell ref="AF189:AI189"/>
    <mergeCell ref="AJ189:AM189"/>
    <mergeCell ref="AN189:AQ189"/>
    <mergeCell ref="AS189:AW189"/>
    <mergeCell ref="B189:Q189"/>
    <mergeCell ref="R189:T189"/>
    <mergeCell ref="U189:V189"/>
    <mergeCell ref="W189:Y189"/>
    <mergeCell ref="Z189:AB189"/>
    <mergeCell ref="AF186:AI186"/>
    <mergeCell ref="AJ186:AM186"/>
    <mergeCell ref="AN186:AQ186"/>
    <mergeCell ref="AS186:AW186"/>
    <mergeCell ref="AC184:AE184"/>
    <mergeCell ref="AF184:AI184"/>
    <mergeCell ref="AJ184:AM184"/>
    <mergeCell ref="AN184:AQ184"/>
    <mergeCell ref="AS184:AW184"/>
    <mergeCell ref="B184:Q184"/>
    <mergeCell ref="R184:T184"/>
    <mergeCell ref="U184:V184"/>
    <mergeCell ref="W184:Y184"/>
    <mergeCell ref="Z184:AB184"/>
    <mergeCell ref="AC183:AE183"/>
    <mergeCell ref="AF183:AI183"/>
    <mergeCell ref="AJ183:AM183"/>
    <mergeCell ref="AN183:AQ183"/>
    <mergeCell ref="AS183:AW183"/>
    <mergeCell ref="B183:Q183"/>
    <mergeCell ref="R183:T183"/>
    <mergeCell ref="U183:V183"/>
    <mergeCell ref="W183:Y183"/>
    <mergeCell ref="Z183:AB183"/>
    <mergeCell ref="AC182:AE182"/>
    <mergeCell ref="AF182:AI182"/>
    <mergeCell ref="AJ182:AM182"/>
    <mergeCell ref="AN182:AQ182"/>
    <mergeCell ref="AS182:AW182"/>
    <mergeCell ref="B182:Q182"/>
    <mergeCell ref="R182:T182"/>
    <mergeCell ref="U182:V182"/>
    <mergeCell ref="W182:Y182"/>
    <mergeCell ref="Z182:AB182"/>
    <mergeCell ref="AC181:AE181"/>
    <mergeCell ref="AF181:AI181"/>
    <mergeCell ref="AJ181:AM181"/>
    <mergeCell ref="AN181:AQ181"/>
    <mergeCell ref="AS181:AW181"/>
    <mergeCell ref="B181:Q181"/>
    <mergeCell ref="R181:T181"/>
    <mergeCell ref="U181:V181"/>
    <mergeCell ref="W181:Y181"/>
    <mergeCell ref="Z181:AB181"/>
    <mergeCell ref="AC180:AE180"/>
    <mergeCell ref="AF180:AI180"/>
    <mergeCell ref="AJ180:AM180"/>
    <mergeCell ref="AN180:AQ180"/>
    <mergeCell ref="AS180:AW180"/>
    <mergeCell ref="B180:Q180"/>
    <mergeCell ref="R180:T180"/>
    <mergeCell ref="U180:V180"/>
    <mergeCell ref="W180:Y180"/>
    <mergeCell ref="Z180:AB180"/>
    <mergeCell ref="AC179:AE179"/>
    <mergeCell ref="AF179:AI179"/>
    <mergeCell ref="AJ179:AM179"/>
    <mergeCell ref="AN179:AQ179"/>
    <mergeCell ref="AS179:AW179"/>
    <mergeCell ref="B179:Q179"/>
    <mergeCell ref="R179:T179"/>
    <mergeCell ref="U179:V179"/>
    <mergeCell ref="W179:Y179"/>
    <mergeCell ref="Z179:AB179"/>
    <mergeCell ref="AC178:AE178"/>
    <mergeCell ref="AF178:AI178"/>
    <mergeCell ref="AJ178:AM178"/>
    <mergeCell ref="AN178:AQ178"/>
    <mergeCell ref="AS178:AW178"/>
    <mergeCell ref="B178:Q178"/>
    <mergeCell ref="R178:T178"/>
    <mergeCell ref="U178:V178"/>
    <mergeCell ref="W178:Y178"/>
    <mergeCell ref="Z178:AB178"/>
    <mergeCell ref="AC177:AE177"/>
    <mergeCell ref="AF177:AI177"/>
    <mergeCell ref="AJ177:AM177"/>
    <mergeCell ref="AN177:AQ177"/>
    <mergeCell ref="AS177:AW177"/>
    <mergeCell ref="B177:Q177"/>
    <mergeCell ref="R177:T177"/>
    <mergeCell ref="U177:V177"/>
    <mergeCell ref="W177:Y177"/>
    <mergeCell ref="Z177:AB177"/>
    <mergeCell ref="AC176:AE176"/>
    <mergeCell ref="AF176:AI176"/>
    <mergeCell ref="AJ176:AM176"/>
    <mergeCell ref="AN176:AQ176"/>
    <mergeCell ref="AS176:AW176"/>
    <mergeCell ref="B176:Q176"/>
    <mergeCell ref="R176:T176"/>
    <mergeCell ref="U176:V176"/>
    <mergeCell ref="W176:Y176"/>
    <mergeCell ref="Z176:AB176"/>
    <mergeCell ref="AC175:AE175"/>
    <mergeCell ref="AF175:AI175"/>
    <mergeCell ref="AJ175:AM175"/>
    <mergeCell ref="AN175:AQ175"/>
    <mergeCell ref="AS175:AW175"/>
    <mergeCell ref="B175:Q175"/>
    <mergeCell ref="R175:T175"/>
    <mergeCell ref="U175:V175"/>
    <mergeCell ref="W175:Y175"/>
    <mergeCell ref="Z175:AB175"/>
    <mergeCell ref="AC174:AE174"/>
    <mergeCell ref="AF174:AI174"/>
    <mergeCell ref="AJ174:AM174"/>
    <mergeCell ref="AN174:AQ174"/>
    <mergeCell ref="AS174:AW174"/>
    <mergeCell ref="B174:Q174"/>
    <mergeCell ref="R174:T174"/>
    <mergeCell ref="U174:V174"/>
    <mergeCell ref="W174:Y174"/>
    <mergeCell ref="Z174:AB174"/>
    <mergeCell ref="AC173:AE173"/>
    <mergeCell ref="AF173:AI173"/>
    <mergeCell ref="AJ173:AM173"/>
    <mergeCell ref="AN173:AQ173"/>
    <mergeCell ref="AS173:AW173"/>
    <mergeCell ref="B173:Q173"/>
    <mergeCell ref="R173:T173"/>
    <mergeCell ref="U173:V173"/>
    <mergeCell ref="W173:Y173"/>
    <mergeCell ref="Z173:AB173"/>
    <mergeCell ref="AC172:AE172"/>
    <mergeCell ref="AF172:AI172"/>
    <mergeCell ref="AJ172:AM172"/>
    <mergeCell ref="AN172:AQ172"/>
    <mergeCell ref="AS172:AW172"/>
    <mergeCell ref="B172:Q172"/>
    <mergeCell ref="R172:T172"/>
    <mergeCell ref="U172:V172"/>
    <mergeCell ref="W172:Y172"/>
    <mergeCell ref="Z172:AB172"/>
    <mergeCell ref="AC171:AE171"/>
    <mergeCell ref="AF171:AI171"/>
    <mergeCell ref="AJ171:AM171"/>
    <mergeCell ref="AN171:AQ171"/>
    <mergeCell ref="AS171:AW171"/>
    <mergeCell ref="B171:Q171"/>
    <mergeCell ref="R171:T171"/>
    <mergeCell ref="U171:V171"/>
    <mergeCell ref="W171:Y171"/>
    <mergeCell ref="Z171:AB171"/>
    <mergeCell ref="AC170:AE170"/>
    <mergeCell ref="AF170:AI170"/>
    <mergeCell ref="AJ170:AM170"/>
    <mergeCell ref="AN170:AQ170"/>
    <mergeCell ref="AS170:AW170"/>
    <mergeCell ref="B170:Q170"/>
    <mergeCell ref="R170:T170"/>
    <mergeCell ref="U170:V170"/>
    <mergeCell ref="W170:Y170"/>
    <mergeCell ref="Z170:AB170"/>
    <mergeCell ref="AC169:AE169"/>
    <mergeCell ref="AF169:AI169"/>
    <mergeCell ref="AJ169:AM169"/>
    <mergeCell ref="AN169:AQ169"/>
    <mergeCell ref="AS169:AW169"/>
    <mergeCell ref="B169:Q169"/>
    <mergeCell ref="R169:T169"/>
    <mergeCell ref="U169:V169"/>
    <mergeCell ref="W169:Y169"/>
    <mergeCell ref="Z169:AB169"/>
    <mergeCell ref="AC168:AE168"/>
    <mergeCell ref="AF168:AI168"/>
    <mergeCell ref="AJ168:AM168"/>
    <mergeCell ref="AN168:AQ168"/>
    <mergeCell ref="AS168:AW168"/>
    <mergeCell ref="B168:Q168"/>
    <mergeCell ref="R168:T168"/>
    <mergeCell ref="U168:V168"/>
    <mergeCell ref="W168:Y168"/>
    <mergeCell ref="Z168:AB168"/>
    <mergeCell ref="AC167:AE167"/>
    <mergeCell ref="AF167:AI167"/>
    <mergeCell ref="AJ167:AM167"/>
    <mergeCell ref="AN167:AQ167"/>
    <mergeCell ref="AS167:AW167"/>
    <mergeCell ref="B167:Q167"/>
    <mergeCell ref="R167:T167"/>
    <mergeCell ref="U167:V167"/>
    <mergeCell ref="W167:Y167"/>
    <mergeCell ref="Z167:AB167"/>
    <mergeCell ref="AC166:AE166"/>
    <mergeCell ref="AF166:AI166"/>
    <mergeCell ref="AJ166:AM166"/>
    <mergeCell ref="AN166:AQ166"/>
    <mergeCell ref="AS166:AW166"/>
    <mergeCell ref="B166:Q166"/>
    <mergeCell ref="R166:T166"/>
    <mergeCell ref="U166:V166"/>
    <mergeCell ref="W166:Y166"/>
    <mergeCell ref="Z166:AB166"/>
    <mergeCell ref="AC165:AE165"/>
    <mergeCell ref="AF165:AI165"/>
    <mergeCell ref="AJ165:AM165"/>
    <mergeCell ref="AN165:AQ165"/>
    <mergeCell ref="AS165:AW165"/>
    <mergeCell ref="B165:Q165"/>
    <mergeCell ref="R165:T165"/>
    <mergeCell ref="U165:V165"/>
    <mergeCell ref="W165:Y165"/>
    <mergeCell ref="Z165:AB165"/>
    <mergeCell ref="AC164:AE164"/>
    <mergeCell ref="AF164:AI164"/>
    <mergeCell ref="AJ164:AM164"/>
    <mergeCell ref="AN164:AQ164"/>
    <mergeCell ref="AS164:AW164"/>
    <mergeCell ref="B164:Q164"/>
    <mergeCell ref="R164:T164"/>
    <mergeCell ref="U164:V164"/>
    <mergeCell ref="W164:Y164"/>
    <mergeCell ref="Z164:AB164"/>
    <mergeCell ref="AC163:AE163"/>
    <mergeCell ref="AF163:AI163"/>
    <mergeCell ref="AJ163:AM163"/>
    <mergeCell ref="AN163:AQ163"/>
    <mergeCell ref="AS163:AW163"/>
    <mergeCell ref="B163:Q163"/>
    <mergeCell ref="R163:T163"/>
    <mergeCell ref="U163:V163"/>
    <mergeCell ref="W163:Y163"/>
    <mergeCell ref="Z163:AB163"/>
    <mergeCell ref="AC162:AE162"/>
    <mergeCell ref="AF162:AI162"/>
    <mergeCell ref="AJ162:AM162"/>
    <mergeCell ref="AN162:AQ162"/>
    <mergeCell ref="AS162:AW162"/>
    <mergeCell ref="B162:Q162"/>
    <mergeCell ref="R162:T162"/>
    <mergeCell ref="U162:V162"/>
    <mergeCell ref="W162:Y162"/>
    <mergeCell ref="Z162:AB162"/>
    <mergeCell ref="AC161:AE161"/>
    <mergeCell ref="AF161:AI161"/>
    <mergeCell ref="AJ161:AM161"/>
    <mergeCell ref="AN161:AQ161"/>
    <mergeCell ref="AS161:AW161"/>
    <mergeCell ref="B161:Q161"/>
    <mergeCell ref="R161:T161"/>
    <mergeCell ref="U161:V161"/>
    <mergeCell ref="W161:Y161"/>
    <mergeCell ref="Z161:AB161"/>
    <mergeCell ref="AC160:AE160"/>
    <mergeCell ref="AF160:AI160"/>
    <mergeCell ref="AJ160:AM160"/>
    <mergeCell ref="AN160:AQ160"/>
    <mergeCell ref="AS160:AW160"/>
    <mergeCell ref="B160:Q160"/>
    <mergeCell ref="R160:T160"/>
    <mergeCell ref="U160:V160"/>
    <mergeCell ref="W160:Y160"/>
    <mergeCell ref="Z160:AB160"/>
    <mergeCell ref="AC159:AE159"/>
    <mergeCell ref="AF159:AI159"/>
    <mergeCell ref="AJ159:AM159"/>
    <mergeCell ref="AN159:AQ159"/>
    <mergeCell ref="AS159:AW159"/>
    <mergeCell ref="B159:Q159"/>
    <mergeCell ref="R159:T159"/>
    <mergeCell ref="U159:V159"/>
    <mergeCell ref="W159:Y159"/>
    <mergeCell ref="Z159:AB159"/>
    <mergeCell ref="AC158:AE158"/>
    <mergeCell ref="AF158:AI158"/>
    <mergeCell ref="AJ158:AM158"/>
    <mergeCell ref="AN158:AQ158"/>
    <mergeCell ref="AS158:AW158"/>
    <mergeCell ref="B158:Q158"/>
    <mergeCell ref="R158:T158"/>
    <mergeCell ref="U158:V158"/>
    <mergeCell ref="W158:Y158"/>
    <mergeCell ref="Z158:AB158"/>
    <mergeCell ref="AC157:AE157"/>
    <mergeCell ref="AF157:AI157"/>
    <mergeCell ref="AJ157:AM157"/>
    <mergeCell ref="AN157:AQ157"/>
    <mergeCell ref="AS157:AW157"/>
    <mergeCell ref="B157:Q157"/>
    <mergeCell ref="R157:T157"/>
    <mergeCell ref="U157:V157"/>
    <mergeCell ref="W157:Y157"/>
    <mergeCell ref="Z157:AB157"/>
    <mergeCell ref="AC156:AE156"/>
    <mergeCell ref="AF156:AI156"/>
    <mergeCell ref="AJ156:AM156"/>
    <mergeCell ref="AN156:AQ156"/>
    <mergeCell ref="AS156:AW156"/>
    <mergeCell ref="B156:Q156"/>
    <mergeCell ref="R156:T156"/>
    <mergeCell ref="U156:V156"/>
    <mergeCell ref="W156:Y156"/>
    <mergeCell ref="Z156:AB156"/>
    <mergeCell ref="AC155:AE155"/>
    <mergeCell ref="AF155:AI155"/>
    <mergeCell ref="AJ155:AM155"/>
    <mergeCell ref="AN155:AQ155"/>
    <mergeCell ref="AS155:AW155"/>
    <mergeCell ref="B155:Q155"/>
    <mergeCell ref="R155:T155"/>
    <mergeCell ref="U155:V155"/>
    <mergeCell ref="W155:Y155"/>
    <mergeCell ref="Z155:AB155"/>
    <mergeCell ref="AC154:AE154"/>
    <mergeCell ref="AF154:AI154"/>
    <mergeCell ref="AJ154:AM154"/>
    <mergeCell ref="AN154:AQ154"/>
    <mergeCell ref="AS154:AW154"/>
    <mergeCell ref="B154:Q154"/>
    <mergeCell ref="R154:T154"/>
    <mergeCell ref="U154:V154"/>
    <mergeCell ref="W154:Y154"/>
    <mergeCell ref="Z154:AB154"/>
    <mergeCell ref="AC153:AE153"/>
    <mergeCell ref="AF153:AI153"/>
    <mergeCell ref="AJ153:AM153"/>
    <mergeCell ref="AN153:AQ153"/>
    <mergeCell ref="AS153:AW153"/>
    <mergeCell ref="B153:Q153"/>
    <mergeCell ref="R153:T153"/>
    <mergeCell ref="U153:V153"/>
    <mergeCell ref="W153:Y153"/>
    <mergeCell ref="Z153:AB153"/>
    <mergeCell ref="AC152:AE152"/>
    <mergeCell ref="AF152:AI152"/>
    <mergeCell ref="AJ152:AM152"/>
    <mergeCell ref="AN152:AQ152"/>
    <mergeCell ref="AS152:AW152"/>
    <mergeCell ref="B152:Q152"/>
    <mergeCell ref="R152:T152"/>
    <mergeCell ref="U152:V152"/>
    <mergeCell ref="W152:Y152"/>
    <mergeCell ref="Z152:AB152"/>
    <mergeCell ref="AC151:AE151"/>
    <mergeCell ref="AF151:AI151"/>
    <mergeCell ref="AJ151:AM151"/>
    <mergeCell ref="AN151:AQ151"/>
    <mergeCell ref="AS151:AW151"/>
    <mergeCell ref="B151:Q151"/>
    <mergeCell ref="R151:T151"/>
    <mergeCell ref="U151:V151"/>
    <mergeCell ref="W151:Y151"/>
    <mergeCell ref="Z151:AB151"/>
    <mergeCell ref="AC150:AE150"/>
    <mergeCell ref="AF150:AI150"/>
    <mergeCell ref="AJ150:AM150"/>
    <mergeCell ref="AN150:AQ150"/>
    <mergeCell ref="AS150:AW150"/>
    <mergeCell ref="B150:Q150"/>
    <mergeCell ref="R150:T150"/>
    <mergeCell ref="U150:V150"/>
    <mergeCell ref="W150:Y150"/>
    <mergeCell ref="Z150:AB150"/>
    <mergeCell ref="AC149:AE149"/>
    <mergeCell ref="AF149:AI149"/>
    <mergeCell ref="AJ149:AM149"/>
    <mergeCell ref="AN149:AQ149"/>
    <mergeCell ref="AS149:AW149"/>
    <mergeCell ref="B149:Q149"/>
    <mergeCell ref="R149:T149"/>
    <mergeCell ref="U149:V149"/>
    <mergeCell ref="W149:Y149"/>
    <mergeCell ref="Z149:AB149"/>
    <mergeCell ref="AC148:AE148"/>
    <mergeCell ref="AF148:AI148"/>
    <mergeCell ref="AJ148:AM148"/>
    <mergeCell ref="AN148:AQ148"/>
    <mergeCell ref="AS148:AW148"/>
    <mergeCell ref="B148:Q148"/>
    <mergeCell ref="R148:T148"/>
    <mergeCell ref="U148:V148"/>
    <mergeCell ref="W148:Y148"/>
    <mergeCell ref="Z148:AB148"/>
    <mergeCell ref="AC147:AE147"/>
    <mergeCell ref="AF147:AI147"/>
    <mergeCell ref="AJ147:AM147"/>
    <mergeCell ref="AN147:AQ147"/>
    <mergeCell ref="AS147:AW147"/>
    <mergeCell ref="B147:Q147"/>
    <mergeCell ref="R147:T147"/>
    <mergeCell ref="U147:V147"/>
    <mergeCell ref="W147:Y147"/>
    <mergeCell ref="Z147:AB147"/>
    <mergeCell ref="AC146:AE146"/>
    <mergeCell ref="AF146:AI146"/>
    <mergeCell ref="AJ146:AM146"/>
    <mergeCell ref="AN146:AQ146"/>
    <mergeCell ref="AS146:AW146"/>
    <mergeCell ref="B146:Q146"/>
    <mergeCell ref="R146:T146"/>
    <mergeCell ref="U146:V146"/>
    <mergeCell ref="W146:Y146"/>
    <mergeCell ref="Z146:AB146"/>
    <mergeCell ref="AC145:AE145"/>
    <mergeCell ref="AF145:AI145"/>
    <mergeCell ref="AJ145:AM145"/>
    <mergeCell ref="AN145:AQ145"/>
    <mergeCell ref="AS145:AW145"/>
    <mergeCell ref="B145:Q145"/>
    <mergeCell ref="R145:T145"/>
    <mergeCell ref="U145:V145"/>
    <mergeCell ref="W145:Y145"/>
    <mergeCell ref="Z145:AB145"/>
    <mergeCell ref="AC144:AE144"/>
    <mergeCell ref="AF144:AI144"/>
    <mergeCell ref="AJ144:AM144"/>
    <mergeCell ref="AN144:AQ144"/>
    <mergeCell ref="AS144:AW144"/>
    <mergeCell ref="B144:Q144"/>
    <mergeCell ref="R144:T144"/>
    <mergeCell ref="U144:V144"/>
    <mergeCell ref="W144:Y144"/>
    <mergeCell ref="Z144:AB144"/>
    <mergeCell ref="AF141:AI141"/>
    <mergeCell ref="AJ141:AM141"/>
    <mergeCell ref="AN141:AQ141"/>
    <mergeCell ref="AS141:AW141"/>
    <mergeCell ref="AC139:AE139"/>
    <mergeCell ref="AF139:AI139"/>
    <mergeCell ref="AJ139:AM139"/>
    <mergeCell ref="AN139:AQ139"/>
    <mergeCell ref="AS139:AW139"/>
    <mergeCell ref="B139:Q139"/>
    <mergeCell ref="R139:T139"/>
    <mergeCell ref="U139:V139"/>
    <mergeCell ref="W139:Y139"/>
    <mergeCell ref="Z139:AB139"/>
    <mergeCell ref="AC138:AE138"/>
    <mergeCell ref="AF138:AI138"/>
    <mergeCell ref="AJ138:AM138"/>
    <mergeCell ref="AN138:AQ138"/>
    <mergeCell ref="AS138:AW138"/>
    <mergeCell ref="B138:Q138"/>
    <mergeCell ref="R138:T138"/>
    <mergeCell ref="U138:V138"/>
    <mergeCell ref="W138:Y138"/>
    <mergeCell ref="Z138:AB138"/>
    <mergeCell ref="AC137:AE137"/>
    <mergeCell ref="AF137:AI137"/>
    <mergeCell ref="AJ137:AM137"/>
    <mergeCell ref="AN137:AQ137"/>
    <mergeCell ref="AS137:AW137"/>
    <mergeCell ref="B137:Q137"/>
    <mergeCell ref="R137:T137"/>
    <mergeCell ref="U137:V137"/>
    <mergeCell ref="W137:Y137"/>
    <mergeCell ref="Z137:AB137"/>
    <mergeCell ref="AC136:AE136"/>
    <mergeCell ref="AF136:AI136"/>
    <mergeCell ref="AJ136:AM136"/>
    <mergeCell ref="AN136:AQ136"/>
    <mergeCell ref="AS136:AW136"/>
    <mergeCell ref="B136:Q136"/>
    <mergeCell ref="R136:T136"/>
    <mergeCell ref="U136:V136"/>
    <mergeCell ref="W136:Y136"/>
    <mergeCell ref="Z136:AB136"/>
    <mergeCell ref="AC135:AE135"/>
    <mergeCell ref="AF135:AI135"/>
    <mergeCell ref="AJ135:AM135"/>
    <mergeCell ref="AN135:AQ135"/>
    <mergeCell ref="AS135:AW135"/>
    <mergeCell ref="B135:Q135"/>
    <mergeCell ref="R135:T135"/>
    <mergeCell ref="U135:V135"/>
    <mergeCell ref="W135:Y135"/>
    <mergeCell ref="Z135:AB135"/>
    <mergeCell ref="AC134:AE134"/>
    <mergeCell ref="AF134:AI134"/>
    <mergeCell ref="AJ134:AM134"/>
    <mergeCell ref="AN134:AQ134"/>
    <mergeCell ref="AS134:AW134"/>
    <mergeCell ref="B134:Q134"/>
    <mergeCell ref="R134:T134"/>
    <mergeCell ref="U134:V134"/>
    <mergeCell ref="W134:Y134"/>
    <mergeCell ref="Z134:AB134"/>
    <mergeCell ref="AC133:AE133"/>
    <mergeCell ref="AF133:AI133"/>
    <mergeCell ref="AJ133:AM133"/>
    <mergeCell ref="AN133:AQ133"/>
    <mergeCell ref="AS133:AW133"/>
    <mergeCell ref="B133:Q133"/>
    <mergeCell ref="R133:T133"/>
    <mergeCell ref="U133:V133"/>
    <mergeCell ref="W133:Y133"/>
    <mergeCell ref="Z133:AB133"/>
    <mergeCell ref="AC132:AE132"/>
    <mergeCell ref="AF132:AI132"/>
    <mergeCell ref="AJ132:AM132"/>
    <mergeCell ref="AN132:AQ132"/>
    <mergeCell ref="AS132:AW132"/>
    <mergeCell ref="B132:Q132"/>
    <mergeCell ref="R132:T132"/>
    <mergeCell ref="U132:V132"/>
    <mergeCell ref="W132:Y132"/>
    <mergeCell ref="Z132:AB132"/>
    <mergeCell ref="AC131:AE131"/>
    <mergeCell ref="AF131:AI131"/>
    <mergeCell ref="AJ131:AM131"/>
    <mergeCell ref="AN131:AQ131"/>
    <mergeCell ref="AS131:AW131"/>
    <mergeCell ref="B131:Q131"/>
    <mergeCell ref="R131:T131"/>
    <mergeCell ref="U131:V131"/>
    <mergeCell ref="W131:Y131"/>
    <mergeCell ref="Z131:AB131"/>
    <mergeCell ref="AC130:AE130"/>
    <mergeCell ref="AF130:AI130"/>
    <mergeCell ref="AJ130:AM130"/>
    <mergeCell ref="AN130:AQ130"/>
    <mergeCell ref="AS130:AW130"/>
    <mergeCell ref="B130:Q130"/>
    <mergeCell ref="R130:T130"/>
    <mergeCell ref="U130:V130"/>
    <mergeCell ref="W130:Y130"/>
    <mergeCell ref="Z130:AB130"/>
    <mergeCell ref="AC129:AE129"/>
    <mergeCell ref="AF129:AI129"/>
    <mergeCell ref="AJ129:AM129"/>
    <mergeCell ref="AN129:AQ129"/>
    <mergeCell ref="AS129:AW129"/>
    <mergeCell ref="B129:Q129"/>
    <mergeCell ref="R129:T129"/>
    <mergeCell ref="U129:V129"/>
    <mergeCell ref="W129:Y129"/>
    <mergeCell ref="Z129:AB129"/>
    <mergeCell ref="AC128:AE128"/>
    <mergeCell ref="AF128:AI128"/>
    <mergeCell ref="AJ128:AM128"/>
    <mergeCell ref="AN128:AQ128"/>
    <mergeCell ref="AS128:AW128"/>
    <mergeCell ref="B128:Q128"/>
    <mergeCell ref="R128:T128"/>
    <mergeCell ref="U128:V128"/>
    <mergeCell ref="W128:Y128"/>
    <mergeCell ref="Z128:AB128"/>
    <mergeCell ref="AC127:AE127"/>
    <mergeCell ref="AF127:AI127"/>
    <mergeCell ref="AJ127:AM127"/>
    <mergeCell ref="AN127:AQ127"/>
    <mergeCell ref="AS127:AW127"/>
    <mergeCell ref="B127:Q127"/>
    <mergeCell ref="R127:T127"/>
    <mergeCell ref="U127:V127"/>
    <mergeCell ref="W127:Y127"/>
    <mergeCell ref="Z127:AB127"/>
    <mergeCell ref="AC126:AE126"/>
    <mergeCell ref="AF126:AI126"/>
    <mergeCell ref="AJ126:AM126"/>
    <mergeCell ref="AN126:AQ126"/>
    <mergeCell ref="AS126:AW126"/>
    <mergeCell ref="B126:Q126"/>
    <mergeCell ref="R126:T126"/>
    <mergeCell ref="U126:V126"/>
    <mergeCell ref="W126:Y126"/>
    <mergeCell ref="Z126:AB126"/>
    <mergeCell ref="AC125:AE125"/>
    <mergeCell ref="AF125:AI125"/>
    <mergeCell ref="AJ125:AM125"/>
    <mergeCell ref="AN125:AQ125"/>
    <mergeCell ref="AS125:AW125"/>
    <mergeCell ref="B125:Q125"/>
    <mergeCell ref="R125:T125"/>
    <mergeCell ref="U125:V125"/>
    <mergeCell ref="W125:Y125"/>
    <mergeCell ref="Z125:AB125"/>
    <mergeCell ref="AC124:AE124"/>
    <mergeCell ref="AF124:AI124"/>
    <mergeCell ref="AJ124:AM124"/>
    <mergeCell ref="AN124:AQ124"/>
    <mergeCell ref="AS124:AW124"/>
    <mergeCell ref="B124:Q124"/>
    <mergeCell ref="R124:T124"/>
    <mergeCell ref="U124:V124"/>
    <mergeCell ref="W124:Y124"/>
    <mergeCell ref="Z124:AB124"/>
    <mergeCell ref="AC123:AE123"/>
    <mergeCell ref="AF123:AI123"/>
    <mergeCell ref="AJ123:AM123"/>
    <mergeCell ref="AN123:AQ123"/>
    <mergeCell ref="AS123:AW123"/>
    <mergeCell ref="B123:Q123"/>
    <mergeCell ref="R123:T123"/>
    <mergeCell ref="U123:V123"/>
    <mergeCell ref="W123:Y123"/>
    <mergeCell ref="Z123:AB123"/>
    <mergeCell ref="AC122:AE122"/>
    <mergeCell ref="AF122:AI122"/>
    <mergeCell ref="AJ122:AM122"/>
    <mergeCell ref="AN122:AQ122"/>
    <mergeCell ref="AS122:AW122"/>
    <mergeCell ref="B122:Q122"/>
    <mergeCell ref="R122:T122"/>
    <mergeCell ref="U122:V122"/>
    <mergeCell ref="W122:Y122"/>
    <mergeCell ref="Z122:AB122"/>
    <mergeCell ref="AC121:AE121"/>
    <mergeCell ref="AF121:AI121"/>
    <mergeCell ref="AJ121:AM121"/>
    <mergeCell ref="AN121:AQ121"/>
    <mergeCell ref="AS121:AW121"/>
    <mergeCell ref="B121:Q121"/>
    <mergeCell ref="R121:T121"/>
    <mergeCell ref="U121:V121"/>
    <mergeCell ref="W121:Y121"/>
    <mergeCell ref="Z121:AB121"/>
    <mergeCell ref="AC120:AE120"/>
    <mergeCell ref="AF120:AI120"/>
    <mergeCell ref="AJ120:AM120"/>
    <mergeCell ref="AN120:AQ120"/>
    <mergeCell ref="AS120:AW120"/>
    <mergeCell ref="B120:Q120"/>
    <mergeCell ref="R120:T120"/>
    <mergeCell ref="U120:V120"/>
    <mergeCell ref="W120:Y120"/>
    <mergeCell ref="Z120:AB120"/>
    <mergeCell ref="AC119:AE119"/>
    <mergeCell ref="AF119:AI119"/>
    <mergeCell ref="AJ119:AM119"/>
    <mergeCell ref="AN119:AQ119"/>
    <mergeCell ref="AS119:AW119"/>
    <mergeCell ref="B119:Q119"/>
    <mergeCell ref="R119:T119"/>
    <mergeCell ref="U119:V119"/>
    <mergeCell ref="W119:Y119"/>
    <mergeCell ref="Z119:AB119"/>
    <mergeCell ref="AC118:AE118"/>
    <mergeCell ref="AF118:AI118"/>
    <mergeCell ref="AJ118:AM118"/>
    <mergeCell ref="AN118:AQ118"/>
    <mergeCell ref="AS118:AW118"/>
    <mergeCell ref="B118:Q118"/>
    <mergeCell ref="R118:T118"/>
    <mergeCell ref="U118:V118"/>
    <mergeCell ref="W118:Y118"/>
    <mergeCell ref="Z118:AB118"/>
    <mergeCell ref="AC117:AE117"/>
    <mergeCell ref="AF117:AI117"/>
    <mergeCell ref="AJ117:AM117"/>
    <mergeCell ref="AN117:AQ117"/>
    <mergeCell ref="AS117:AW117"/>
    <mergeCell ref="B117:Q117"/>
    <mergeCell ref="R117:T117"/>
    <mergeCell ref="U117:V117"/>
    <mergeCell ref="W117:Y117"/>
    <mergeCell ref="Z117:AB117"/>
    <mergeCell ref="AC116:AE116"/>
    <mergeCell ref="AF116:AI116"/>
    <mergeCell ref="AJ116:AM116"/>
    <mergeCell ref="AN116:AQ116"/>
    <mergeCell ref="AS116:AW116"/>
    <mergeCell ref="B116:Q116"/>
    <mergeCell ref="R116:T116"/>
    <mergeCell ref="U116:V116"/>
    <mergeCell ref="W116:Y116"/>
    <mergeCell ref="Z116:AB116"/>
    <mergeCell ref="AC115:AE115"/>
    <mergeCell ref="AF115:AI115"/>
    <mergeCell ref="AJ115:AM115"/>
    <mergeCell ref="AN115:AQ115"/>
    <mergeCell ref="AS115:AW115"/>
    <mergeCell ref="B115:Q115"/>
    <mergeCell ref="R115:T115"/>
    <mergeCell ref="U115:V115"/>
    <mergeCell ref="W115:Y115"/>
    <mergeCell ref="Z115:AB115"/>
    <mergeCell ref="AC114:AE114"/>
    <mergeCell ref="AF114:AI114"/>
    <mergeCell ref="AJ114:AM114"/>
    <mergeCell ref="AN114:AQ114"/>
    <mergeCell ref="AS114:AW114"/>
    <mergeCell ref="B114:Q114"/>
    <mergeCell ref="R114:T114"/>
    <mergeCell ref="U114:V114"/>
    <mergeCell ref="W114:Y114"/>
    <mergeCell ref="Z114:AB114"/>
    <mergeCell ref="AC113:AE113"/>
    <mergeCell ref="AF113:AI113"/>
    <mergeCell ref="AJ113:AM113"/>
    <mergeCell ref="AN113:AQ113"/>
    <mergeCell ref="AS113:AW113"/>
    <mergeCell ref="B113:Q113"/>
    <mergeCell ref="R113:T113"/>
    <mergeCell ref="U113:V113"/>
    <mergeCell ref="W113:Y113"/>
    <mergeCell ref="Z113:AB113"/>
    <mergeCell ref="AC112:AE112"/>
    <mergeCell ref="AF112:AI112"/>
    <mergeCell ref="AJ112:AM112"/>
    <mergeCell ref="AN112:AQ112"/>
    <mergeCell ref="AS112:AW112"/>
    <mergeCell ref="B112:Q112"/>
    <mergeCell ref="R112:T112"/>
    <mergeCell ref="U112:V112"/>
    <mergeCell ref="W112:Y112"/>
    <mergeCell ref="Z112:AB112"/>
    <mergeCell ref="AC111:AE111"/>
    <mergeCell ref="AF111:AI111"/>
    <mergeCell ref="AJ111:AM111"/>
    <mergeCell ref="AN111:AQ111"/>
    <mergeCell ref="AS111:AW111"/>
    <mergeCell ref="B111:Q111"/>
    <mergeCell ref="R111:T111"/>
    <mergeCell ref="U111:V111"/>
    <mergeCell ref="W111:Y111"/>
    <mergeCell ref="Z111:AB111"/>
    <mergeCell ref="AC110:AE110"/>
    <mergeCell ref="AF110:AI110"/>
    <mergeCell ref="AJ110:AM110"/>
    <mergeCell ref="AN110:AQ110"/>
    <mergeCell ref="AS110:AW110"/>
    <mergeCell ref="B110:Q110"/>
    <mergeCell ref="R110:T110"/>
    <mergeCell ref="U110:V110"/>
    <mergeCell ref="W110:Y110"/>
    <mergeCell ref="Z110:AB110"/>
    <mergeCell ref="AC109:AE109"/>
    <mergeCell ref="AF109:AI109"/>
    <mergeCell ref="AJ109:AM109"/>
    <mergeCell ref="AN109:AQ109"/>
    <mergeCell ref="AS109:AW109"/>
    <mergeCell ref="B109:Q109"/>
    <mergeCell ref="R109:T109"/>
    <mergeCell ref="U109:V109"/>
    <mergeCell ref="W109:Y109"/>
    <mergeCell ref="Z109:AB109"/>
    <mergeCell ref="AC108:AE108"/>
    <mergeCell ref="AF108:AI108"/>
    <mergeCell ref="AJ108:AM108"/>
    <mergeCell ref="AN108:AQ108"/>
    <mergeCell ref="AS108:AW108"/>
    <mergeCell ref="B108:Q108"/>
    <mergeCell ref="R108:T108"/>
    <mergeCell ref="U108:V108"/>
    <mergeCell ref="W108:Y108"/>
    <mergeCell ref="Z108:AB108"/>
    <mergeCell ref="AC107:AE107"/>
    <mergeCell ref="AF107:AI107"/>
    <mergeCell ref="AJ107:AM107"/>
    <mergeCell ref="AN107:AQ107"/>
    <mergeCell ref="AS107:AW107"/>
    <mergeCell ref="B107:Q107"/>
    <mergeCell ref="R107:T107"/>
    <mergeCell ref="U107:V107"/>
    <mergeCell ref="W107:Y107"/>
    <mergeCell ref="Z107:AB107"/>
    <mergeCell ref="AC106:AE106"/>
    <mergeCell ref="AF106:AI106"/>
    <mergeCell ref="AJ106:AM106"/>
    <mergeCell ref="AN106:AQ106"/>
    <mergeCell ref="AS106:AW106"/>
    <mergeCell ref="B106:Q106"/>
    <mergeCell ref="R106:T106"/>
    <mergeCell ref="U106:V106"/>
    <mergeCell ref="W106:Y106"/>
    <mergeCell ref="Z106:AB106"/>
    <mergeCell ref="AC105:AE105"/>
    <mergeCell ref="AF105:AI105"/>
    <mergeCell ref="AJ105:AM105"/>
    <mergeCell ref="AN105:AQ105"/>
    <mergeCell ref="AS105:AW105"/>
    <mergeCell ref="B105:Q105"/>
    <mergeCell ref="R105:T105"/>
    <mergeCell ref="U105:V105"/>
    <mergeCell ref="W105:Y105"/>
    <mergeCell ref="Z105:AB105"/>
    <mergeCell ref="AC104:AE104"/>
    <mergeCell ref="AF104:AI104"/>
    <mergeCell ref="AJ104:AM104"/>
    <mergeCell ref="AN104:AQ104"/>
    <mergeCell ref="AS104:AW104"/>
    <mergeCell ref="B104:Q104"/>
    <mergeCell ref="R104:T104"/>
    <mergeCell ref="U104:V104"/>
    <mergeCell ref="W104:Y104"/>
    <mergeCell ref="Z104:AB104"/>
    <mergeCell ref="AC103:AE103"/>
    <mergeCell ref="AF103:AI103"/>
    <mergeCell ref="AJ103:AM103"/>
    <mergeCell ref="AN103:AQ103"/>
    <mergeCell ref="AS103:AW103"/>
    <mergeCell ref="B103:Q103"/>
    <mergeCell ref="R103:T103"/>
    <mergeCell ref="U103:V103"/>
    <mergeCell ref="W103:Y103"/>
    <mergeCell ref="Z103:AB103"/>
    <mergeCell ref="AC102:AE102"/>
    <mergeCell ref="AF102:AI102"/>
    <mergeCell ref="AJ102:AM102"/>
    <mergeCell ref="AN102:AQ102"/>
    <mergeCell ref="AS102:AW102"/>
    <mergeCell ref="B102:Q102"/>
    <mergeCell ref="R102:T102"/>
    <mergeCell ref="U102:V102"/>
    <mergeCell ref="W102:Y102"/>
    <mergeCell ref="Z102:AB102"/>
    <mergeCell ref="AC101:AE101"/>
    <mergeCell ref="AF101:AI101"/>
    <mergeCell ref="AJ101:AM101"/>
    <mergeCell ref="AN101:AQ101"/>
    <mergeCell ref="AS101:AW101"/>
    <mergeCell ref="B101:Q101"/>
    <mergeCell ref="R101:T101"/>
    <mergeCell ref="U101:V101"/>
    <mergeCell ref="W101:Y101"/>
    <mergeCell ref="Z101:AB101"/>
    <mergeCell ref="AC100:AE100"/>
    <mergeCell ref="AF100:AI100"/>
    <mergeCell ref="AJ100:AM100"/>
    <mergeCell ref="AN100:AQ100"/>
    <mergeCell ref="AS100:AW100"/>
    <mergeCell ref="B100:Q100"/>
    <mergeCell ref="R100:T100"/>
    <mergeCell ref="U100:V100"/>
    <mergeCell ref="W100:Y100"/>
    <mergeCell ref="Z100:AB100"/>
    <mergeCell ref="AC99:AE99"/>
    <mergeCell ref="AF99:AI99"/>
    <mergeCell ref="AJ99:AM99"/>
    <mergeCell ref="AN99:AQ99"/>
    <mergeCell ref="AS99:AW99"/>
    <mergeCell ref="B99:Q99"/>
    <mergeCell ref="R99:T99"/>
    <mergeCell ref="U99:V99"/>
    <mergeCell ref="W99:Y99"/>
    <mergeCell ref="Z99:AB99"/>
    <mergeCell ref="AF96:AI96"/>
    <mergeCell ref="AJ96:AM96"/>
    <mergeCell ref="AN96:AQ96"/>
    <mergeCell ref="AS96:AW96"/>
    <mergeCell ref="AC94:AE94"/>
    <mergeCell ref="AF94:AI94"/>
    <mergeCell ref="AJ94:AM94"/>
    <mergeCell ref="AN94:AQ94"/>
    <mergeCell ref="AS94:AW94"/>
    <mergeCell ref="B94:Q94"/>
    <mergeCell ref="R94:T94"/>
    <mergeCell ref="U94:V94"/>
    <mergeCell ref="W94:Y94"/>
    <mergeCell ref="Z94:AB94"/>
    <mergeCell ref="AC93:AE93"/>
    <mergeCell ref="AF93:AI93"/>
    <mergeCell ref="AJ93:AM93"/>
    <mergeCell ref="AN93:AQ93"/>
    <mergeCell ref="AS93:AW93"/>
    <mergeCell ref="B93:Q93"/>
    <mergeCell ref="R93:T93"/>
    <mergeCell ref="U93:V93"/>
    <mergeCell ref="W93:Y93"/>
    <mergeCell ref="Z93:AB93"/>
    <mergeCell ref="AC92:AE92"/>
    <mergeCell ref="AF92:AI92"/>
    <mergeCell ref="AJ92:AM92"/>
    <mergeCell ref="AN92:AQ92"/>
    <mergeCell ref="AS92:AW92"/>
    <mergeCell ref="B92:Q92"/>
    <mergeCell ref="R92:T92"/>
    <mergeCell ref="U92:V92"/>
    <mergeCell ref="W92:Y92"/>
    <mergeCell ref="Z92:AB92"/>
    <mergeCell ref="AC91:AE91"/>
    <mergeCell ref="AF91:AI91"/>
    <mergeCell ref="AJ91:AM91"/>
    <mergeCell ref="AN91:AQ91"/>
    <mergeCell ref="AS91:AW91"/>
    <mergeCell ref="B91:Q91"/>
    <mergeCell ref="R91:T91"/>
    <mergeCell ref="U91:V91"/>
    <mergeCell ref="W91:Y91"/>
    <mergeCell ref="Z91:AB91"/>
    <mergeCell ref="AC90:AE90"/>
    <mergeCell ref="AF90:AI90"/>
    <mergeCell ref="AJ90:AM90"/>
    <mergeCell ref="AN90:AQ90"/>
    <mergeCell ref="AS90:AW90"/>
    <mergeCell ref="B90:Q90"/>
    <mergeCell ref="R90:T90"/>
    <mergeCell ref="U90:V90"/>
    <mergeCell ref="W90:Y90"/>
    <mergeCell ref="Z90:AB90"/>
    <mergeCell ref="AC89:AE89"/>
    <mergeCell ref="AF89:AI89"/>
    <mergeCell ref="AJ89:AM89"/>
    <mergeCell ref="AN89:AQ89"/>
    <mergeCell ref="AS89:AW89"/>
    <mergeCell ref="B89:Q89"/>
    <mergeCell ref="R89:T89"/>
    <mergeCell ref="U89:V89"/>
    <mergeCell ref="W89:Y89"/>
    <mergeCell ref="Z89:AB89"/>
    <mergeCell ref="AC88:AE88"/>
    <mergeCell ref="AF88:AI88"/>
    <mergeCell ref="AJ88:AM88"/>
    <mergeCell ref="AN88:AQ88"/>
    <mergeCell ref="AS88:AW88"/>
    <mergeCell ref="B88:Q88"/>
    <mergeCell ref="R88:T88"/>
    <mergeCell ref="U88:V88"/>
    <mergeCell ref="W88:Y88"/>
    <mergeCell ref="Z88:AB88"/>
    <mergeCell ref="AC87:AE87"/>
    <mergeCell ref="AF87:AI87"/>
    <mergeCell ref="AJ87:AM87"/>
    <mergeCell ref="AN87:AQ87"/>
    <mergeCell ref="AS87:AW87"/>
    <mergeCell ref="B87:Q87"/>
    <mergeCell ref="R87:T87"/>
    <mergeCell ref="U87:V87"/>
    <mergeCell ref="W87:Y87"/>
    <mergeCell ref="Z87:AB87"/>
    <mergeCell ref="AC86:AE86"/>
    <mergeCell ref="AF86:AI86"/>
    <mergeCell ref="AJ86:AM86"/>
    <mergeCell ref="AN86:AQ86"/>
    <mergeCell ref="AS86:AW86"/>
    <mergeCell ref="B86:Q86"/>
    <mergeCell ref="R86:T86"/>
    <mergeCell ref="U86:V86"/>
    <mergeCell ref="W86:Y86"/>
    <mergeCell ref="Z86:AB86"/>
    <mergeCell ref="AC85:AE85"/>
    <mergeCell ref="AF85:AI85"/>
    <mergeCell ref="AJ85:AM85"/>
    <mergeCell ref="AN85:AQ85"/>
    <mergeCell ref="AS85:AW85"/>
    <mergeCell ref="B85:Q85"/>
    <mergeCell ref="R85:T85"/>
    <mergeCell ref="U85:V85"/>
    <mergeCell ref="W85:Y85"/>
    <mergeCell ref="Z85:AB85"/>
    <mergeCell ref="AC84:AE84"/>
    <mergeCell ref="AF84:AI84"/>
    <mergeCell ref="AJ84:AM84"/>
    <mergeCell ref="AN84:AQ84"/>
    <mergeCell ref="AS84:AW84"/>
    <mergeCell ref="B84:Q84"/>
    <mergeCell ref="R84:T84"/>
    <mergeCell ref="U84:V84"/>
    <mergeCell ref="W84:Y84"/>
    <mergeCell ref="Z84:AB84"/>
    <mergeCell ref="AC83:AE83"/>
    <mergeCell ref="AF83:AI83"/>
    <mergeCell ref="AJ83:AM83"/>
    <mergeCell ref="AN83:AQ83"/>
    <mergeCell ref="AS83:AW83"/>
    <mergeCell ref="B83:Q83"/>
    <mergeCell ref="R83:T83"/>
    <mergeCell ref="U83:V83"/>
    <mergeCell ref="W83:Y83"/>
    <mergeCell ref="Z83:AB83"/>
    <mergeCell ref="AC82:AE82"/>
    <mergeCell ref="AF82:AI82"/>
    <mergeCell ref="AJ82:AM82"/>
    <mergeCell ref="AN82:AQ82"/>
    <mergeCell ref="AS82:AW82"/>
    <mergeCell ref="B82:Q82"/>
    <mergeCell ref="R82:T82"/>
    <mergeCell ref="U82:V82"/>
    <mergeCell ref="W82:Y82"/>
    <mergeCell ref="Z82:AB82"/>
    <mergeCell ref="AC81:AE81"/>
    <mergeCell ref="AF81:AI81"/>
    <mergeCell ref="AJ81:AM81"/>
    <mergeCell ref="AN81:AQ81"/>
    <mergeCell ref="AS81:AW81"/>
    <mergeCell ref="B81:Q81"/>
    <mergeCell ref="R81:T81"/>
    <mergeCell ref="U81:V81"/>
    <mergeCell ref="W81:Y81"/>
    <mergeCell ref="Z81:AB81"/>
    <mergeCell ref="AC80:AE80"/>
    <mergeCell ref="AF80:AI80"/>
    <mergeCell ref="AJ80:AM80"/>
    <mergeCell ref="AN80:AQ80"/>
    <mergeCell ref="AS80:AW80"/>
    <mergeCell ref="B80:Q80"/>
    <mergeCell ref="R80:T80"/>
    <mergeCell ref="U80:V80"/>
    <mergeCell ref="W80:Y80"/>
    <mergeCell ref="Z80:AB80"/>
    <mergeCell ref="AC79:AE79"/>
    <mergeCell ref="AF79:AI79"/>
    <mergeCell ref="AJ79:AM79"/>
    <mergeCell ref="AN79:AQ79"/>
    <mergeCell ref="AS79:AW79"/>
    <mergeCell ref="B79:Q79"/>
    <mergeCell ref="R79:T79"/>
    <mergeCell ref="U79:V79"/>
    <mergeCell ref="W79:Y79"/>
    <mergeCell ref="Z79:AB79"/>
    <mergeCell ref="AC78:AE78"/>
    <mergeCell ref="AF78:AI78"/>
    <mergeCell ref="AJ78:AM78"/>
    <mergeCell ref="AN78:AQ78"/>
    <mergeCell ref="AS78:AW78"/>
    <mergeCell ref="B78:Q78"/>
    <mergeCell ref="R78:T78"/>
    <mergeCell ref="U78:V78"/>
    <mergeCell ref="W78:Y78"/>
    <mergeCell ref="Z78:AB78"/>
    <mergeCell ref="AC77:AE77"/>
    <mergeCell ref="AF77:AI77"/>
    <mergeCell ref="AJ77:AM77"/>
    <mergeCell ref="AN77:AQ77"/>
    <mergeCell ref="AS77:AW77"/>
    <mergeCell ref="B77:Q77"/>
    <mergeCell ref="R77:T77"/>
    <mergeCell ref="U77:V77"/>
    <mergeCell ref="W77:Y77"/>
    <mergeCell ref="Z77:AB77"/>
    <mergeCell ref="AC76:AE76"/>
    <mergeCell ref="AF76:AI76"/>
    <mergeCell ref="AJ76:AM76"/>
    <mergeCell ref="AN76:AQ76"/>
    <mergeCell ref="AS76:AW76"/>
    <mergeCell ref="B76:Q76"/>
    <mergeCell ref="R76:T76"/>
    <mergeCell ref="U76:V76"/>
    <mergeCell ref="W76:Y76"/>
    <mergeCell ref="Z76:AB76"/>
    <mergeCell ref="AC75:AE75"/>
    <mergeCell ref="AF75:AI75"/>
    <mergeCell ref="AJ75:AM75"/>
    <mergeCell ref="AN75:AQ75"/>
    <mergeCell ref="AS75:AW75"/>
    <mergeCell ref="B75:Q75"/>
    <mergeCell ref="R75:T75"/>
    <mergeCell ref="U75:V75"/>
    <mergeCell ref="W75:Y75"/>
    <mergeCell ref="Z75:AB75"/>
    <mergeCell ref="AC74:AE74"/>
    <mergeCell ref="AF74:AI74"/>
    <mergeCell ref="AJ74:AM74"/>
    <mergeCell ref="AN74:AQ74"/>
    <mergeCell ref="AS74:AW74"/>
    <mergeCell ref="B74:Q74"/>
    <mergeCell ref="R74:T74"/>
    <mergeCell ref="U74:V74"/>
    <mergeCell ref="W74:Y74"/>
    <mergeCell ref="Z74:AB74"/>
    <mergeCell ref="AC73:AE73"/>
    <mergeCell ref="AF73:AI73"/>
    <mergeCell ref="AJ73:AM73"/>
    <mergeCell ref="AN73:AQ73"/>
    <mergeCell ref="AS73:AW73"/>
    <mergeCell ref="B73:Q73"/>
    <mergeCell ref="R73:T73"/>
    <mergeCell ref="U73:V73"/>
    <mergeCell ref="W73:Y73"/>
    <mergeCell ref="Z73:AB73"/>
    <mergeCell ref="AC72:AE72"/>
    <mergeCell ref="AF72:AI72"/>
    <mergeCell ref="AJ72:AM72"/>
    <mergeCell ref="AN72:AQ72"/>
    <mergeCell ref="AS72:AW72"/>
    <mergeCell ref="B72:Q72"/>
    <mergeCell ref="R72:T72"/>
    <mergeCell ref="U72:V72"/>
    <mergeCell ref="W72:Y72"/>
    <mergeCell ref="Z72:AB72"/>
    <mergeCell ref="AC71:AE71"/>
    <mergeCell ref="AF71:AI71"/>
    <mergeCell ref="AJ71:AM71"/>
    <mergeCell ref="AN71:AQ71"/>
    <mergeCell ref="AS71:AW71"/>
    <mergeCell ref="B71:Q71"/>
    <mergeCell ref="R71:T71"/>
    <mergeCell ref="U71:V71"/>
    <mergeCell ref="W71:Y71"/>
    <mergeCell ref="Z71:AB71"/>
    <mergeCell ref="AC70:AE70"/>
    <mergeCell ref="AF70:AI70"/>
    <mergeCell ref="AJ70:AM70"/>
    <mergeCell ref="AN70:AQ70"/>
    <mergeCell ref="AS70:AW70"/>
    <mergeCell ref="B70:Q70"/>
    <mergeCell ref="R70:T70"/>
    <mergeCell ref="U70:V70"/>
    <mergeCell ref="W70:Y70"/>
    <mergeCell ref="Z70:AB70"/>
    <mergeCell ref="AC69:AE69"/>
    <mergeCell ref="AF69:AI69"/>
    <mergeCell ref="AJ69:AM69"/>
    <mergeCell ref="AN69:AQ69"/>
    <mergeCell ref="AS69:AW69"/>
    <mergeCell ref="B69:Q69"/>
    <mergeCell ref="R69:T69"/>
    <mergeCell ref="U69:V69"/>
    <mergeCell ref="W69:Y69"/>
    <mergeCell ref="Z69:AB69"/>
    <mergeCell ref="AC68:AE68"/>
    <mergeCell ref="AF68:AI68"/>
    <mergeCell ref="AJ68:AM68"/>
    <mergeCell ref="AN68:AQ68"/>
    <mergeCell ref="AS68:AW68"/>
    <mergeCell ref="B68:Q68"/>
    <mergeCell ref="R68:T68"/>
    <mergeCell ref="U68:V68"/>
    <mergeCell ref="W68:Y68"/>
    <mergeCell ref="Z68:AB68"/>
    <mergeCell ref="AC67:AE67"/>
    <mergeCell ref="AF67:AI67"/>
    <mergeCell ref="AJ67:AM67"/>
    <mergeCell ref="AN67:AQ67"/>
    <mergeCell ref="AS67:AW67"/>
    <mergeCell ref="B67:Q67"/>
    <mergeCell ref="R67:T67"/>
    <mergeCell ref="U67:V67"/>
    <mergeCell ref="W67:Y67"/>
    <mergeCell ref="Z67:AB67"/>
    <mergeCell ref="AC66:AE66"/>
    <mergeCell ref="AF66:AI66"/>
    <mergeCell ref="AJ66:AM66"/>
    <mergeCell ref="AN66:AQ66"/>
    <mergeCell ref="AS66:AW66"/>
    <mergeCell ref="B66:Q66"/>
    <mergeCell ref="R66:T66"/>
    <mergeCell ref="U66:V66"/>
    <mergeCell ref="W66:Y66"/>
    <mergeCell ref="Z66:AB66"/>
    <mergeCell ref="AC65:AE65"/>
    <mergeCell ref="AF65:AI65"/>
    <mergeCell ref="AJ65:AM65"/>
    <mergeCell ref="AN65:AQ65"/>
    <mergeCell ref="AS65:AW65"/>
    <mergeCell ref="B65:Q65"/>
    <mergeCell ref="R65:T65"/>
    <mergeCell ref="U65:V65"/>
    <mergeCell ref="W65:Y65"/>
    <mergeCell ref="Z65:AB65"/>
    <mergeCell ref="AC64:AE64"/>
    <mergeCell ref="AF64:AI64"/>
    <mergeCell ref="AJ64:AM64"/>
    <mergeCell ref="AN64:AQ64"/>
    <mergeCell ref="AS64:AW64"/>
    <mergeCell ref="B64:Q64"/>
    <mergeCell ref="R64:T64"/>
    <mergeCell ref="U64:V64"/>
    <mergeCell ref="W64:Y64"/>
    <mergeCell ref="Z64:AB64"/>
    <mergeCell ref="AC63:AE63"/>
    <mergeCell ref="AF63:AI63"/>
    <mergeCell ref="AJ63:AM63"/>
    <mergeCell ref="AN63:AQ63"/>
    <mergeCell ref="AS63:AW63"/>
    <mergeCell ref="B63:Q63"/>
    <mergeCell ref="R63:T63"/>
    <mergeCell ref="U63:V63"/>
    <mergeCell ref="W63:Y63"/>
    <mergeCell ref="Z63:AB63"/>
    <mergeCell ref="AC62:AE62"/>
    <mergeCell ref="AF62:AI62"/>
    <mergeCell ref="AJ62:AM62"/>
    <mergeCell ref="AN62:AQ62"/>
    <mergeCell ref="AS62:AW62"/>
    <mergeCell ref="B62:Q62"/>
    <mergeCell ref="R62:T62"/>
    <mergeCell ref="U62:V62"/>
    <mergeCell ref="W62:Y62"/>
    <mergeCell ref="Z62:AB62"/>
    <mergeCell ref="AC61:AE61"/>
    <mergeCell ref="AF61:AI61"/>
    <mergeCell ref="AJ61:AM61"/>
    <mergeCell ref="AN61:AQ61"/>
    <mergeCell ref="AS61:AW61"/>
    <mergeCell ref="B61:Q61"/>
    <mergeCell ref="R61:T61"/>
    <mergeCell ref="U61:V61"/>
    <mergeCell ref="W61:Y61"/>
    <mergeCell ref="Z61:AB61"/>
    <mergeCell ref="AC60:AE60"/>
    <mergeCell ref="AF60:AI60"/>
    <mergeCell ref="AJ60:AM60"/>
    <mergeCell ref="AN60:AQ60"/>
    <mergeCell ref="AS60:AW60"/>
    <mergeCell ref="B60:Q60"/>
    <mergeCell ref="R60:T60"/>
    <mergeCell ref="U60:V60"/>
    <mergeCell ref="W60:Y60"/>
    <mergeCell ref="Z60:AB60"/>
    <mergeCell ref="AC59:AE59"/>
    <mergeCell ref="AF59:AI59"/>
    <mergeCell ref="AJ59:AM59"/>
    <mergeCell ref="AN59:AQ59"/>
    <mergeCell ref="AS59:AW59"/>
    <mergeCell ref="B59:Q59"/>
    <mergeCell ref="R59:T59"/>
    <mergeCell ref="U59:V59"/>
    <mergeCell ref="W59:Y59"/>
    <mergeCell ref="Z59:AB59"/>
    <mergeCell ref="AC58:AE58"/>
    <mergeCell ref="AF58:AI58"/>
    <mergeCell ref="AJ58:AM58"/>
    <mergeCell ref="AN58:AQ58"/>
    <mergeCell ref="AS58:AW58"/>
    <mergeCell ref="B58:Q58"/>
    <mergeCell ref="R58:T58"/>
    <mergeCell ref="U58:V58"/>
    <mergeCell ref="W58:Y58"/>
    <mergeCell ref="Z58:AB58"/>
    <mergeCell ref="AC57:AE57"/>
    <mergeCell ref="AF57:AI57"/>
    <mergeCell ref="AJ57:AM57"/>
    <mergeCell ref="AN57:AQ57"/>
    <mergeCell ref="AS57:AW57"/>
    <mergeCell ref="B57:Q57"/>
    <mergeCell ref="R57:T57"/>
    <mergeCell ref="U57:V57"/>
    <mergeCell ref="W57:Y57"/>
    <mergeCell ref="Z57:AB57"/>
    <mergeCell ref="AC56:AE56"/>
    <mergeCell ref="AF56:AI56"/>
    <mergeCell ref="AJ56:AM56"/>
    <mergeCell ref="AN56:AQ56"/>
    <mergeCell ref="AS56:AW56"/>
    <mergeCell ref="B56:Q56"/>
    <mergeCell ref="R56:T56"/>
    <mergeCell ref="U56:V56"/>
    <mergeCell ref="W56:Y56"/>
    <mergeCell ref="Z56:AB56"/>
    <mergeCell ref="AC55:AE55"/>
    <mergeCell ref="AF55:AI55"/>
    <mergeCell ref="AJ55:AM55"/>
    <mergeCell ref="AN55:AQ55"/>
    <mergeCell ref="AS55:AW55"/>
    <mergeCell ref="B55:Q55"/>
    <mergeCell ref="R55:T55"/>
    <mergeCell ref="U55:V55"/>
    <mergeCell ref="W55:Y55"/>
    <mergeCell ref="Z55:AB55"/>
    <mergeCell ref="AC54:AE54"/>
    <mergeCell ref="AF54:AI54"/>
    <mergeCell ref="AJ54:AM54"/>
    <mergeCell ref="AN54:AQ54"/>
    <mergeCell ref="AS54:AW54"/>
    <mergeCell ref="B54:Q54"/>
    <mergeCell ref="R54:T54"/>
    <mergeCell ref="U54:V54"/>
    <mergeCell ref="W54:Y54"/>
    <mergeCell ref="Z54:AB54"/>
    <mergeCell ref="AF51:AI51"/>
    <mergeCell ref="AJ51:AM51"/>
    <mergeCell ref="AN51:AQ51"/>
    <mergeCell ref="AS51:AW51"/>
    <mergeCell ref="AC49:AE49"/>
    <mergeCell ref="AF49:AI49"/>
    <mergeCell ref="AJ49:AM49"/>
    <mergeCell ref="AN49:AQ49"/>
    <mergeCell ref="AS49:AW49"/>
    <mergeCell ref="B49:Q49"/>
    <mergeCell ref="R49:T49"/>
    <mergeCell ref="U49:V49"/>
    <mergeCell ref="W49:Y49"/>
    <mergeCell ref="Z49:AB49"/>
    <mergeCell ref="AC48:AE48"/>
    <mergeCell ref="AF48:AI48"/>
    <mergeCell ref="AJ48:AM48"/>
    <mergeCell ref="AN48:AQ48"/>
    <mergeCell ref="AS48:AW48"/>
    <mergeCell ref="B48:Q48"/>
    <mergeCell ref="R48:T48"/>
    <mergeCell ref="U48:V48"/>
    <mergeCell ref="W48:Y48"/>
    <mergeCell ref="Z48:AB48"/>
    <mergeCell ref="AC47:AE47"/>
    <mergeCell ref="AF47:AI47"/>
    <mergeCell ref="AJ47:AM47"/>
    <mergeCell ref="AN47:AQ47"/>
    <mergeCell ref="AS47:AW47"/>
    <mergeCell ref="B47:Q47"/>
    <mergeCell ref="R47:T47"/>
    <mergeCell ref="U47:V47"/>
    <mergeCell ref="W47:Y47"/>
    <mergeCell ref="Z47:AB47"/>
    <mergeCell ref="AC46:AE46"/>
    <mergeCell ref="AF46:AI46"/>
    <mergeCell ref="AJ46:AM46"/>
    <mergeCell ref="AN46:AQ46"/>
    <mergeCell ref="AS46:AW46"/>
    <mergeCell ref="B46:Q46"/>
    <mergeCell ref="R46:T46"/>
    <mergeCell ref="U46:V46"/>
    <mergeCell ref="W46:Y46"/>
    <mergeCell ref="Z46:AB46"/>
    <mergeCell ref="AC45:AE45"/>
    <mergeCell ref="AF45:AI45"/>
    <mergeCell ref="AJ45:AM45"/>
    <mergeCell ref="AN45:AQ45"/>
    <mergeCell ref="AS45:AW45"/>
    <mergeCell ref="B45:Q45"/>
    <mergeCell ref="R45:T45"/>
    <mergeCell ref="U45:V45"/>
    <mergeCell ref="W45:Y45"/>
    <mergeCell ref="Z45:AB45"/>
    <mergeCell ref="AC44:AE44"/>
    <mergeCell ref="AF44:AI44"/>
    <mergeCell ref="AJ44:AM44"/>
    <mergeCell ref="AN44:AQ44"/>
    <mergeCell ref="AS44:AW44"/>
    <mergeCell ref="B44:Q44"/>
    <mergeCell ref="R44:T44"/>
    <mergeCell ref="U44:V44"/>
    <mergeCell ref="W44:Y44"/>
    <mergeCell ref="Z44:AB44"/>
    <mergeCell ref="AC43:AE43"/>
    <mergeCell ref="AF43:AI43"/>
    <mergeCell ref="AJ43:AM43"/>
    <mergeCell ref="AN43:AQ43"/>
    <mergeCell ref="AS43:AW43"/>
    <mergeCell ref="B43:Q43"/>
    <mergeCell ref="R43:T43"/>
    <mergeCell ref="U43:V43"/>
    <mergeCell ref="W43:Y43"/>
    <mergeCell ref="Z43:AB43"/>
    <mergeCell ref="AC42:AE42"/>
    <mergeCell ref="AF42:AI42"/>
    <mergeCell ref="AJ42:AM42"/>
    <mergeCell ref="AN42:AQ42"/>
    <mergeCell ref="AS42:AW42"/>
    <mergeCell ref="B42:Q42"/>
    <mergeCell ref="R42:T42"/>
    <mergeCell ref="U42:V42"/>
    <mergeCell ref="W42:Y42"/>
    <mergeCell ref="Z42:AB42"/>
    <mergeCell ref="AC41:AE41"/>
    <mergeCell ref="AF41:AI41"/>
    <mergeCell ref="AJ41:AM41"/>
    <mergeCell ref="AN41:AQ41"/>
    <mergeCell ref="AS41:AW41"/>
    <mergeCell ref="B41:Q41"/>
    <mergeCell ref="R41:T41"/>
    <mergeCell ref="U41:V41"/>
    <mergeCell ref="W41:Y41"/>
    <mergeCell ref="Z41:AB41"/>
    <mergeCell ref="AC40:AE40"/>
    <mergeCell ref="AF40:AI40"/>
    <mergeCell ref="AJ40:AM40"/>
    <mergeCell ref="AN40:AQ40"/>
    <mergeCell ref="AS40:AW40"/>
    <mergeCell ref="B40:Q40"/>
    <mergeCell ref="R40:T40"/>
    <mergeCell ref="U40:V40"/>
    <mergeCell ref="W40:Y40"/>
    <mergeCell ref="Z40:AB40"/>
    <mergeCell ref="AC39:AE39"/>
    <mergeCell ref="AF39:AI39"/>
    <mergeCell ref="AJ39:AM39"/>
    <mergeCell ref="AN39:AQ39"/>
    <mergeCell ref="AS39:AW39"/>
    <mergeCell ref="B39:Q39"/>
    <mergeCell ref="R39:T39"/>
    <mergeCell ref="U39:V39"/>
    <mergeCell ref="W39:Y39"/>
    <mergeCell ref="Z39:AB39"/>
    <mergeCell ref="AC38:AE38"/>
    <mergeCell ref="AF38:AI38"/>
    <mergeCell ref="AJ38:AM38"/>
    <mergeCell ref="AN38:AQ38"/>
    <mergeCell ref="AS38:AW38"/>
    <mergeCell ref="B38:Q38"/>
    <mergeCell ref="R38:T38"/>
    <mergeCell ref="U38:V38"/>
    <mergeCell ref="W38:Y38"/>
    <mergeCell ref="Z38:AB38"/>
    <mergeCell ref="AC37:AE37"/>
    <mergeCell ref="AF37:AI37"/>
    <mergeCell ref="AJ37:AM37"/>
    <mergeCell ref="AN37:AQ37"/>
    <mergeCell ref="AS37:AW37"/>
    <mergeCell ref="B37:Q37"/>
    <mergeCell ref="R37:T37"/>
    <mergeCell ref="U37:V37"/>
    <mergeCell ref="W37:Y37"/>
    <mergeCell ref="Z37:AB37"/>
    <mergeCell ref="AC36:AE36"/>
    <mergeCell ref="AF36:AI36"/>
    <mergeCell ref="AJ36:AM36"/>
    <mergeCell ref="AN36:AQ36"/>
    <mergeCell ref="AS36:AW36"/>
    <mergeCell ref="B36:Q36"/>
    <mergeCell ref="R36:T36"/>
    <mergeCell ref="U36:V36"/>
    <mergeCell ref="W36:Y36"/>
    <mergeCell ref="Z36:AB36"/>
    <mergeCell ref="AC35:AE35"/>
    <mergeCell ref="AF35:AI35"/>
    <mergeCell ref="AJ35:AM35"/>
    <mergeCell ref="AN35:AQ35"/>
    <mergeCell ref="AS35:AW35"/>
    <mergeCell ref="B35:Q35"/>
    <mergeCell ref="R35:T35"/>
    <mergeCell ref="U35:V35"/>
    <mergeCell ref="W35:Y35"/>
    <mergeCell ref="Z35:AB35"/>
    <mergeCell ref="AC34:AE34"/>
    <mergeCell ref="AF34:AI34"/>
    <mergeCell ref="AJ34:AM34"/>
    <mergeCell ref="AN34:AQ34"/>
    <mergeCell ref="AS34:AW34"/>
    <mergeCell ref="B34:Q34"/>
    <mergeCell ref="R34:T34"/>
    <mergeCell ref="U34:V34"/>
    <mergeCell ref="W34:Y34"/>
    <mergeCell ref="Z34:AB34"/>
    <mergeCell ref="AC33:AE33"/>
    <mergeCell ref="AF33:AI33"/>
    <mergeCell ref="AJ33:AM33"/>
    <mergeCell ref="AN33:AQ33"/>
    <mergeCell ref="AS33:AW33"/>
    <mergeCell ref="B33:Q33"/>
    <mergeCell ref="R33:T33"/>
    <mergeCell ref="U33:V33"/>
    <mergeCell ref="W33:Y33"/>
    <mergeCell ref="Z33:AB33"/>
    <mergeCell ref="AC32:AE32"/>
    <mergeCell ref="AF32:AI32"/>
    <mergeCell ref="AJ32:AM32"/>
    <mergeCell ref="AN32:AQ32"/>
    <mergeCell ref="AS32:AW32"/>
    <mergeCell ref="B32:Q32"/>
    <mergeCell ref="R32:T32"/>
    <mergeCell ref="U32:V32"/>
    <mergeCell ref="W32:Y32"/>
    <mergeCell ref="Z32:AB32"/>
    <mergeCell ref="AC31:AE31"/>
    <mergeCell ref="AF31:AI31"/>
    <mergeCell ref="AJ31:AM31"/>
    <mergeCell ref="AN31:AQ31"/>
    <mergeCell ref="AS31:AW31"/>
    <mergeCell ref="B31:Q31"/>
    <mergeCell ref="R31:T31"/>
    <mergeCell ref="U31:V31"/>
    <mergeCell ref="W31:Y31"/>
    <mergeCell ref="Z31:AB31"/>
    <mergeCell ref="AC30:AE30"/>
    <mergeCell ref="AF30:AI30"/>
    <mergeCell ref="AJ30:AM30"/>
    <mergeCell ref="AN30:AQ30"/>
    <mergeCell ref="AS30:AW30"/>
    <mergeCell ref="B30:Q30"/>
    <mergeCell ref="R30:T30"/>
    <mergeCell ref="U30:V30"/>
    <mergeCell ref="W30:Y30"/>
    <mergeCell ref="Z30:AB30"/>
    <mergeCell ref="AC29:AE29"/>
    <mergeCell ref="AF29:AI29"/>
    <mergeCell ref="AJ29:AM29"/>
    <mergeCell ref="AN29:AQ29"/>
    <mergeCell ref="AS29:AW29"/>
    <mergeCell ref="B29:Q29"/>
    <mergeCell ref="R29:T29"/>
    <mergeCell ref="U29:V29"/>
    <mergeCell ref="W29:Y29"/>
    <mergeCell ref="Z29:AB29"/>
    <mergeCell ref="AC28:AE28"/>
    <mergeCell ref="AF28:AI28"/>
    <mergeCell ref="AJ28:AM28"/>
    <mergeCell ref="AN28:AQ28"/>
    <mergeCell ref="AS28:AW28"/>
    <mergeCell ref="B28:Q28"/>
    <mergeCell ref="R28:T28"/>
    <mergeCell ref="U28:V28"/>
    <mergeCell ref="W28:Y28"/>
    <mergeCell ref="Z28:AB28"/>
    <mergeCell ref="AC27:AE27"/>
    <mergeCell ref="AF27:AI27"/>
    <mergeCell ref="AJ27:AM27"/>
    <mergeCell ref="AN27:AQ27"/>
    <mergeCell ref="AS27:AW27"/>
    <mergeCell ref="B27:Q27"/>
    <mergeCell ref="R27:T27"/>
    <mergeCell ref="U27:V27"/>
    <mergeCell ref="W27:Y27"/>
    <mergeCell ref="Z27:AB27"/>
    <mergeCell ref="AC26:AE26"/>
    <mergeCell ref="AF26:AI26"/>
    <mergeCell ref="AJ26:AM26"/>
    <mergeCell ref="AN26:AQ26"/>
    <mergeCell ref="AS26:AW26"/>
    <mergeCell ref="B26:Q26"/>
    <mergeCell ref="R26:T26"/>
    <mergeCell ref="U26:V26"/>
    <mergeCell ref="W26:Y26"/>
    <mergeCell ref="Z26:AB26"/>
    <mergeCell ref="AC25:AE25"/>
    <mergeCell ref="AF25:AI25"/>
    <mergeCell ref="AJ25:AM25"/>
    <mergeCell ref="AN25:AQ25"/>
    <mergeCell ref="AS25:AW25"/>
    <mergeCell ref="B25:Q25"/>
    <mergeCell ref="R25:T25"/>
    <mergeCell ref="U25:V25"/>
    <mergeCell ref="W25:Y25"/>
    <mergeCell ref="Z25:AB25"/>
    <mergeCell ref="AC24:AE24"/>
    <mergeCell ref="AF24:AI24"/>
    <mergeCell ref="AJ24:AM24"/>
    <mergeCell ref="AN24:AQ24"/>
    <mergeCell ref="AS24:AW24"/>
    <mergeCell ref="B24:Q24"/>
    <mergeCell ref="R24:T24"/>
    <mergeCell ref="U24:V24"/>
    <mergeCell ref="W24:Y24"/>
    <mergeCell ref="Z24:AB24"/>
    <mergeCell ref="AC23:AE23"/>
    <mergeCell ref="AF23:AI23"/>
    <mergeCell ref="AJ23:AM23"/>
    <mergeCell ref="AN23:AQ23"/>
    <mergeCell ref="AS23:AW23"/>
    <mergeCell ref="B23:Q23"/>
    <mergeCell ref="R23:T23"/>
    <mergeCell ref="U23:V23"/>
    <mergeCell ref="W23:Y23"/>
    <mergeCell ref="Z23:AB23"/>
    <mergeCell ref="AC22:AE22"/>
    <mergeCell ref="AF22:AI22"/>
    <mergeCell ref="AJ22:AM22"/>
    <mergeCell ref="AN22:AQ22"/>
    <mergeCell ref="AS22:AW22"/>
    <mergeCell ref="B22:Q22"/>
    <mergeCell ref="R22:T22"/>
    <mergeCell ref="U22:V22"/>
    <mergeCell ref="W22:Y22"/>
    <mergeCell ref="Z22:AB22"/>
    <mergeCell ref="AC21:AE21"/>
    <mergeCell ref="AF21:AI21"/>
    <mergeCell ref="AJ21:AM21"/>
    <mergeCell ref="AN21:AQ21"/>
    <mergeCell ref="AS21:AW21"/>
    <mergeCell ref="B21:Q21"/>
    <mergeCell ref="R21:T21"/>
    <mergeCell ref="U21:V21"/>
    <mergeCell ref="W21:Y21"/>
    <mergeCell ref="Z21:AB21"/>
    <mergeCell ref="AC20:AE20"/>
    <mergeCell ref="AF20:AI20"/>
    <mergeCell ref="AJ20:AM20"/>
    <mergeCell ref="AN20:AQ20"/>
    <mergeCell ref="AS20:AW20"/>
    <mergeCell ref="B20:Q20"/>
    <mergeCell ref="R20:T20"/>
    <mergeCell ref="U20:V20"/>
    <mergeCell ref="W20:Y20"/>
    <mergeCell ref="Z20:AB20"/>
    <mergeCell ref="AC19:AE19"/>
    <mergeCell ref="AF19:AI19"/>
    <mergeCell ref="AJ19:AM19"/>
    <mergeCell ref="AN19:AQ19"/>
    <mergeCell ref="AS19:AW19"/>
    <mergeCell ref="B19:Q19"/>
    <mergeCell ref="R19:T19"/>
    <mergeCell ref="U19:V19"/>
    <mergeCell ref="W19:Y19"/>
    <mergeCell ref="Z19:AB19"/>
    <mergeCell ref="AC18:AE18"/>
    <mergeCell ref="AF18:AI18"/>
    <mergeCell ref="AJ18:AM18"/>
    <mergeCell ref="AN18:AQ18"/>
    <mergeCell ref="AS18:AW18"/>
    <mergeCell ref="B18:Q18"/>
    <mergeCell ref="R18:T18"/>
    <mergeCell ref="U18:V18"/>
    <mergeCell ref="W18:Y18"/>
    <mergeCell ref="Z18:AB18"/>
    <mergeCell ref="AC17:AE17"/>
    <mergeCell ref="AF17:AI17"/>
    <mergeCell ref="AJ17:AM17"/>
    <mergeCell ref="AN17:AQ17"/>
    <mergeCell ref="AS17:AW17"/>
    <mergeCell ref="B17:Q17"/>
    <mergeCell ref="R17:T17"/>
    <mergeCell ref="U17:V17"/>
    <mergeCell ref="W17:Y17"/>
    <mergeCell ref="Z17:AB17"/>
    <mergeCell ref="AN9:AQ9"/>
    <mergeCell ref="AS9:AW9"/>
    <mergeCell ref="B9:Q9"/>
    <mergeCell ref="R9:T9"/>
    <mergeCell ref="U9:V9"/>
    <mergeCell ref="W9:Y9"/>
    <mergeCell ref="Z9:AB9"/>
    <mergeCell ref="AC16:AE16"/>
    <mergeCell ref="AF16:AI16"/>
    <mergeCell ref="AJ16:AM16"/>
    <mergeCell ref="AN16:AQ16"/>
    <mergeCell ref="AS16:AW16"/>
    <mergeCell ref="B16:Q16"/>
    <mergeCell ref="R16:T16"/>
    <mergeCell ref="U16:V16"/>
    <mergeCell ref="W16:Y16"/>
    <mergeCell ref="Z16:AB16"/>
    <mergeCell ref="AC15:AE15"/>
    <mergeCell ref="AF15:AI15"/>
    <mergeCell ref="AJ15:AM15"/>
    <mergeCell ref="AN15:AQ15"/>
    <mergeCell ref="AS15:AW15"/>
    <mergeCell ref="B15:Q15"/>
    <mergeCell ref="R15:T15"/>
    <mergeCell ref="U15:V15"/>
    <mergeCell ref="W15:Y15"/>
    <mergeCell ref="Z15:AB15"/>
    <mergeCell ref="AC14:AE14"/>
    <mergeCell ref="AF14:AI14"/>
    <mergeCell ref="AJ14:AM14"/>
    <mergeCell ref="AN14:AQ14"/>
    <mergeCell ref="AS14:AW14"/>
    <mergeCell ref="B14:Q14"/>
    <mergeCell ref="R14:T14"/>
    <mergeCell ref="U14:V14"/>
    <mergeCell ref="W14:Y14"/>
    <mergeCell ref="Z14:AB14"/>
    <mergeCell ref="AC13:AE13"/>
    <mergeCell ref="AF13:AI13"/>
    <mergeCell ref="AJ13:AM13"/>
    <mergeCell ref="AN13:AQ13"/>
    <mergeCell ref="AS13:AW13"/>
    <mergeCell ref="B13:Q13"/>
    <mergeCell ref="R13:T13"/>
    <mergeCell ref="U13:V13"/>
    <mergeCell ref="W13:Y13"/>
    <mergeCell ref="Z13:AB13"/>
    <mergeCell ref="AC7:AE7"/>
    <mergeCell ref="AF7:AI7"/>
    <mergeCell ref="AJ7:AM7"/>
    <mergeCell ref="AN7:AQ7"/>
    <mergeCell ref="AS7:AW7"/>
    <mergeCell ref="B7:Q7"/>
    <mergeCell ref="R7:T7"/>
    <mergeCell ref="U7:V7"/>
    <mergeCell ref="W7:Y7"/>
    <mergeCell ref="Z7:AB7"/>
    <mergeCell ref="W6:Y6"/>
    <mergeCell ref="Z6:AB6"/>
    <mergeCell ref="AC6:AE6"/>
    <mergeCell ref="AF5:AI5"/>
    <mergeCell ref="AJ5:AM5"/>
    <mergeCell ref="AN5:AQ5"/>
    <mergeCell ref="AJ6:AM6"/>
    <mergeCell ref="AN6:AQ6"/>
    <mergeCell ref="AS6:AW6"/>
    <mergeCell ref="AS5:AW5"/>
    <mergeCell ref="B5:Q6"/>
    <mergeCell ref="R5:T6"/>
    <mergeCell ref="U5:V6"/>
    <mergeCell ref="W5:AE5"/>
    <mergeCell ref="AF6:AI6"/>
    <mergeCell ref="X2:Y2"/>
    <mergeCell ref="B2:E2"/>
    <mergeCell ref="F2:I2"/>
    <mergeCell ref="J2:M2"/>
    <mergeCell ref="B8:BN8"/>
    <mergeCell ref="BP5:BP6"/>
    <mergeCell ref="AC12:AE12"/>
    <mergeCell ref="AF12:AI12"/>
    <mergeCell ref="AJ12:AM12"/>
    <mergeCell ref="AN12:AQ12"/>
    <mergeCell ref="AS12:AW12"/>
    <mergeCell ref="B12:Q12"/>
    <mergeCell ref="R12:T12"/>
    <mergeCell ref="U12:V12"/>
    <mergeCell ref="W12:Y12"/>
    <mergeCell ref="Z12:AB12"/>
    <mergeCell ref="AC11:AE11"/>
    <mergeCell ref="AF11:AI11"/>
    <mergeCell ref="AJ11:AM11"/>
    <mergeCell ref="AN11:AQ11"/>
    <mergeCell ref="AS11:AW11"/>
    <mergeCell ref="B11:Q11"/>
    <mergeCell ref="R11:T11"/>
    <mergeCell ref="U11:V11"/>
    <mergeCell ref="W11:Y11"/>
    <mergeCell ref="Z11:AB11"/>
    <mergeCell ref="AC10:AE10"/>
    <mergeCell ref="AF10:AI10"/>
    <mergeCell ref="AJ10:AM10"/>
    <mergeCell ref="AN10:AQ10"/>
    <mergeCell ref="AS10:AW10"/>
    <mergeCell ref="B10:Q10"/>
    <mergeCell ref="R10:T10"/>
    <mergeCell ref="U10:V10"/>
    <mergeCell ref="W10:Y10"/>
    <mergeCell ref="Z10:AB10"/>
    <mergeCell ref="AC9:AE9"/>
    <mergeCell ref="AF9:AI9"/>
    <mergeCell ref="AJ9:AM9"/>
  </mergeCells>
  <conditionalFormatting sqref="F4:I4">
    <cfRule type="expression" dxfId="127" priority="5">
      <formula>Estimator_Category_Setting="Exteriors"</formula>
    </cfRule>
  </conditionalFormatting>
  <conditionalFormatting sqref="J4:M4">
    <cfRule type="expression" dxfId="126" priority="4">
      <formula>Estimator_Category_Setting="Interiors"</formula>
    </cfRule>
  </conditionalFormatting>
  <conditionalFormatting sqref="N4:Q4">
    <cfRule type="expression" dxfId="125" priority="3">
      <formula>Estimator_Category_Setting="MEP"</formula>
    </cfRule>
  </conditionalFormatting>
  <conditionalFormatting sqref="R4:U4">
    <cfRule type="expression" dxfId="124" priority="2">
      <formula>Estimator_Category_Setting="Other"</formula>
    </cfRule>
  </conditionalFormatting>
  <conditionalFormatting sqref="B4:E4">
    <cfRule type="expression" dxfId="123" priority="1">
      <formula>Estimator_Category_Setting="All"</formula>
    </cfRule>
  </conditionalFormatting>
  <pageMargins left="0.25" right="0.25" top="0.75" bottom="0.75" header="0.3" footer="0.3"/>
  <pageSetup scale="15" fitToHeight="6" orientation="portrait"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Lists!$V$57:$V$68</xm:f>
          </x14:formula1>
          <xm:sqref>U10:V49 U55:V94 U100:V139 U145:V184 U2038:V2077 U235:V274 U280:V319 U325:V364 U370:V409 U415:V454 U460:V499 U505:V544 U550:V589 U595:V634 U640:V679 U685:V724 U731:V770 U776:V815 U821:V860 U866:V905 U911:V950 U956:V995 U1001:V1040 U1046:V1085 U1091:V1130 U1136:V1175 U1181:V1220 U1226:V1265 U1271:V1310 U1316:V1355 U1361:V1400 U1406:V1445 U1451:V1490 U1496:V1535 U1541:V1580 U1586:V1625 U1632:V1671 U1677:V1716 U1722:V1761 U1767:V1806 U1812:V1851 U1858:V1897 U1903:V1942 U1948:V1987 U1993:V2032 U190:V229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0DE56-9772-41FC-A9A6-0480DD1321C1}">
  <sheetPr codeName="wsESTIMATE_SUMMARY">
    <tabColor theme="4" tint="0.79998168889431442"/>
    <pageSetUpPr fitToPage="1"/>
  </sheetPr>
  <dimension ref="A1:BJ68"/>
  <sheetViews>
    <sheetView showGridLines="0" zoomScaleNormal="100" workbookViewId="0">
      <pane ySplit="2" topLeftCell="A3" activePane="bottomLeft" state="frozen"/>
      <selection pane="bottomLeft" activeCell="B5" sqref="B5:AU5"/>
    </sheetView>
  </sheetViews>
  <sheetFormatPr defaultColWidth="8.8984375" defaultRowHeight="15.7"/>
  <cols>
    <col min="1" max="1" width="10.296875" style="231" customWidth="1"/>
    <col min="2" max="2" width="3.44921875" style="231" customWidth="1"/>
    <col min="3" max="4" width="3.44921875" style="233" customWidth="1"/>
    <col min="5" max="48" width="3.44921875" style="234" customWidth="1"/>
    <col min="49" max="49" width="11.69921875" style="234" hidden="1" customWidth="1"/>
    <col min="50" max="53" width="3.44921875" style="235" customWidth="1"/>
    <col min="54" max="211" width="3.44921875" style="231" customWidth="1"/>
    <col min="212" max="16384" width="8.8984375" style="231"/>
  </cols>
  <sheetData>
    <row r="1" spans="1:62" s="226" customFormat="1" ht="44.75" customHeight="1"/>
    <row r="2" spans="1:62" s="227" customFormat="1" ht="33.700000000000003" customHeight="1">
      <c r="A2" s="236" t="s">
        <v>733</v>
      </c>
      <c r="B2" s="776" t="s">
        <v>721</v>
      </c>
      <c r="C2" s="776"/>
      <c r="D2" s="776"/>
      <c r="E2" s="776"/>
      <c r="F2" s="777" t="s">
        <v>722</v>
      </c>
      <c r="G2" s="777"/>
      <c r="H2" s="777"/>
      <c r="I2" s="777"/>
      <c r="J2" s="777" t="s">
        <v>713</v>
      </c>
      <c r="K2" s="777"/>
      <c r="L2" s="777"/>
      <c r="M2" s="777"/>
      <c r="N2" s="777" t="s">
        <v>904</v>
      </c>
      <c r="O2" s="777"/>
      <c r="P2" s="777"/>
      <c r="Q2" s="777"/>
      <c r="R2" s="228"/>
      <c r="S2" s="228"/>
      <c r="T2" s="228"/>
      <c r="U2" s="228"/>
      <c r="V2" s="228"/>
      <c r="W2" s="228"/>
      <c r="X2" s="228"/>
      <c r="Y2" s="228"/>
      <c r="Z2" s="228"/>
      <c r="AA2" s="228"/>
      <c r="AB2" s="228"/>
      <c r="AC2" s="228"/>
      <c r="AD2" s="228"/>
      <c r="AE2" s="228"/>
      <c r="AF2" s="228"/>
      <c r="AG2" s="824" t="s">
        <v>966</v>
      </c>
      <c r="AH2" s="824"/>
      <c r="AI2" s="824"/>
      <c r="AJ2" s="824"/>
      <c r="AK2" s="824"/>
      <c r="AL2" s="824" t="s">
        <v>965</v>
      </c>
      <c r="AM2" s="824"/>
      <c r="AN2" s="824"/>
      <c r="AO2" s="824"/>
      <c r="AP2" s="824"/>
      <c r="AQ2" s="579"/>
      <c r="AR2" s="229"/>
      <c r="AS2" s="229"/>
      <c r="AT2" s="229"/>
      <c r="AU2" s="229"/>
      <c r="AV2" s="229"/>
      <c r="AW2" s="229"/>
      <c r="AX2" s="229"/>
      <c r="AY2" s="229"/>
      <c r="AZ2" s="229"/>
      <c r="BA2" s="229"/>
    </row>
    <row r="3" spans="1:62" s="230" customFormat="1">
      <c r="B3" s="231"/>
      <c r="C3" s="231"/>
      <c r="D3" s="231"/>
      <c r="E3" s="231"/>
      <c r="F3" s="231"/>
      <c r="G3" s="231"/>
      <c r="H3" s="231"/>
      <c r="I3" s="231"/>
      <c r="J3" s="231"/>
      <c r="K3" s="231"/>
      <c r="L3" s="231"/>
      <c r="M3" s="231"/>
      <c r="N3" s="231"/>
      <c r="O3" s="231"/>
      <c r="P3" s="231"/>
      <c r="Q3" s="231"/>
      <c r="R3" s="231"/>
      <c r="S3" s="231"/>
      <c r="T3" s="231"/>
      <c r="U3" s="231"/>
      <c r="V3" s="231"/>
      <c r="W3" s="231"/>
      <c r="X3" s="231"/>
      <c r="Y3" s="231"/>
      <c r="Z3" s="231"/>
      <c r="AA3" s="231"/>
      <c r="AB3" s="231"/>
      <c r="AC3" s="231"/>
      <c r="AD3" s="231"/>
      <c r="AE3" s="231"/>
      <c r="AF3" s="231"/>
      <c r="AG3" s="231"/>
      <c r="AH3" s="231"/>
      <c r="AI3" s="231"/>
      <c r="AJ3" s="231"/>
      <c r="AK3" s="231"/>
      <c r="AL3" s="231"/>
      <c r="AM3" s="231"/>
      <c r="AN3" s="231"/>
      <c r="AO3" s="231"/>
      <c r="AP3" s="231"/>
      <c r="AQ3" s="231"/>
      <c r="AR3" s="231"/>
      <c r="AS3" s="231"/>
      <c r="AT3" s="231"/>
      <c r="AU3" s="231"/>
      <c r="AV3" s="231"/>
      <c r="AW3" s="231"/>
      <c r="AX3" s="231"/>
      <c r="AY3" s="231"/>
      <c r="AZ3" s="232"/>
      <c r="BA3" s="232"/>
      <c r="BB3" s="231"/>
      <c r="BC3" s="231"/>
      <c r="BD3" s="231"/>
      <c r="BE3" s="231"/>
      <c r="BF3" s="231"/>
      <c r="BG3" s="231"/>
      <c r="BH3" s="231"/>
      <c r="BI3" s="231"/>
      <c r="BJ3" s="231"/>
    </row>
    <row r="4" spans="1:62" s="230" customFormat="1" ht="42.45" customHeight="1">
      <c r="B4" s="851" t="s">
        <v>724</v>
      </c>
      <c r="C4" s="851"/>
      <c r="D4" s="851"/>
      <c r="E4" s="851"/>
      <c r="F4" s="851"/>
      <c r="G4" s="851"/>
      <c r="H4" s="851"/>
      <c r="I4" s="851"/>
      <c r="J4" s="851"/>
      <c r="K4" s="851"/>
      <c r="L4" s="851"/>
      <c r="M4" s="851"/>
      <c r="N4" s="851"/>
      <c r="O4" s="851"/>
      <c r="P4" s="851" t="s">
        <v>762</v>
      </c>
      <c r="Q4" s="851"/>
      <c r="R4" s="851"/>
      <c r="S4" s="851"/>
      <c r="T4" s="851" t="s">
        <v>179</v>
      </c>
      <c r="U4" s="851"/>
      <c r="V4" s="851"/>
      <c r="W4" s="851"/>
      <c r="X4" s="851" t="s">
        <v>171</v>
      </c>
      <c r="Y4" s="851"/>
      <c r="Z4" s="851"/>
      <c r="AA4" s="851"/>
      <c r="AB4" s="851" t="s">
        <v>947</v>
      </c>
      <c r="AC4" s="851"/>
      <c r="AD4" s="851"/>
      <c r="AE4" s="851"/>
      <c r="AF4" s="855" t="s">
        <v>948</v>
      </c>
      <c r="AG4" s="855"/>
      <c r="AH4" s="855"/>
      <c r="AI4" s="855"/>
      <c r="AJ4" s="851" t="s">
        <v>94</v>
      </c>
      <c r="AK4" s="851"/>
      <c r="AL4" s="851"/>
      <c r="AM4" s="851"/>
      <c r="AN4" s="851" t="s">
        <v>608</v>
      </c>
      <c r="AO4" s="851"/>
      <c r="AP4" s="851"/>
      <c r="AQ4" s="851"/>
      <c r="AR4" s="851" t="s">
        <v>725</v>
      </c>
      <c r="AS4" s="851"/>
      <c r="AT4" s="851"/>
      <c r="AU4" s="851"/>
      <c r="AV4" s="231"/>
      <c r="AW4" s="485" t="s">
        <v>949</v>
      </c>
    </row>
    <row r="5" spans="1:62" s="230" customFormat="1" ht="25.7" customHeight="1">
      <c r="B5" s="850" t="s">
        <v>723</v>
      </c>
      <c r="C5" s="850"/>
      <c r="D5" s="850"/>
      <c r="E5" s="850"/>
      <c r="F5" s="850"/>
      <c r="G5" s="850"/>
      <c r="H5" s="850"/>
      <c r="I5" s="850"/>
      <c r="J5" s="850"/>
      <c r="K5" s="850"/>
      <c r="L5" s="850"/>
      <c r="M5" s="850"/>
      <c r="N5" s="850"/>
      <c r="O5" s="850"/>
      <c r="P5" s="850"/>
      <c r="Q5" s="850"/>
      <c r="R5" s="850"/>
      <c r="S5" s="850"/>
      <c r="T5" s="850"/>
      <c r="U5" s="850"/>
      <c r="V5" s="850"/>
      <c r="W5" s="850"/>
      <c r="X5" s="850"/>
      <c r="Y5" s="850"/>
      <c r="Z5" s="850"/>
      <c r="AA5" s="850"/>
      <c r="AB5" s="850"/>
      <c r="AC5" s="850"/>
      <c r="AD5" s="850"/>
      <c r="AE5" s="850"/>
      <c r="AF5" s="850"/>
      <c r="AG5" s="850"/>
      <c r="AH5" s="850"/>
      <c r="AI5" s="850"/>
      <c r="AJ5" s="850"/>
      <c r="AK5" s="850"/>
      <c r="AL5" s="850"/>
      <c r="AM5" s="850"/>
      <c r="AN5" s="850"/>
      <c r="AO5" s="850"/>
      <c r="AP5" s="850"/>
      <c r="AQ5" s="850"/>
      <c r="AR5" s="850"/>
      <c r="AS5" s="850"/>
      <c r="AT5" s="850"/>
      <c r="AU5" s="850"/>
      <c r="AV5" s="231"/>
      <c r="AW5" s="484"/>
    </row>
    <row r="6" spans="1:62" s="230" customFormat="1" ht="19" customHeight="1">
      <c r="B6" s="832" t="s">
        <v>168</v>
      </c>
      <c r="C6" s="833"/>
      <c r="D6" s="833"/>
      <c r="E6" s="833"/>
      <c r="F6" s="833"/>
      <c r="G6" s="833"/>
      <c r="H6" s="833"/>
      <c r="I6" s="833"/>
      <c r="J6" s="833"/>
      <c r="K6" s="833"/>
      <c r="L6" s="833"/>
      <c r="M6" s="833"/>
      <c r="N6" s="833"/>
      <c r="O6" s="833"/>
      <c r="P6" s="834">
        <f>Exterior1_Labor</f>
        <v>5000</v>
      </c>
      <c r="Q6" s="834"/>
      <c r="R6" s="834"/>
      <c r="S6" s="834"/>
      <c r="T6" s="834">
        <f>Exterior1_Material</f>
        <v>2000</v>
      </c>
      <c r="U6" s="834"/>
      <c r="V6" s="834"/>
      <c r="W6" s="834"/>
      <c r="X6" s="834">
        <f>Exterior1_Sub</f>
        <v>0</v>
      </c>
      <c r="Y6" s="834"/>
      <c r="Z6" s="834"/>
      <c r="AA6" s="834"/>
      <c r="AB6" s="834">
        <f>SUM(P6:AA6)</f>
        <v>7000</v>
      </c>
      <c r="AC6" s="834"/>
      <c r="AD6" s="834"/>
      <c r="AE6" s="834"/>
      <c r="AF6" s="834">
        <f t="shared" ref="AF6:AF21" si="0">AW6*Allocated_Adders</f>
        <v>1890.0000000000002</v>
      </c>
      <c r="AG6" s="834"/>
      <c r="AH6" s="834"/>
      <c r="AI6" s="834"/>
      <c r="AJ6" s="834">
        <f>AB6+AF6</f>
        <v>8890</v>
      </c>
      <c r="AK6" s="834"/>
      <c r="AL6" s="834"/>
      <c r="AM6" s="834"/>
      <c r="AN6" s="829">
        <f t="shared" ref="AN6:AN21" si="1">IFERROR(AB6/PROJECT_SIZE,0)</f>
        <v>4.666666666666667</v>
      </c>
      <c r="AO6" s="829"/>
      <c r="AP6" s="829"/>
      <c r="AQ6" s="829"/>
      <c r="AR6" s="842">
        <f t="shared" ref="AR6:AR21" si="2">AJ6/Project_Total</f>
        <v>8.0029257039975238E-2</v>
      </c>
      <c r="AS6" s="842"/>
      <c r="AT6" s="842"/>
      <c r="AU6" s="842"/>
      <c r="AV6" s="231"/>
      <c r="AW6" s="473">
        <f t="shared" ref="AW6:AW21" si="3">AB6/Project_Subtotal</f>
        <v>8.3769633507853408E-2</v>
      </c>
    </row>
    <row r="7" spans="1:62" s="230" customFormat="1" ht="19" customHeight="1">
      <c r="B7" s="832" t="s">
        <v>611</v>
      </c>
      <c r="C7" s="833"/>
      <c r="D7" s="833"/>
      <c r="E7" s="833"/>
      <c r="F7" s="833"/>
      <c r="G7" s="833"/>
      <c r="H7" s="833"/>
      <c r="I7" s="833"/>
      <c r="J7" s="833"/>
      <c r="K7" s="833"/>
      <c r="L7" s="833"/>
      <c r="M7" s="833"/>
      <c r="N7" s="833"/>
      <c r="O7" s="833"/>
      <c r="P7" s="834">
        <f>Exterior2_Labor</f>
        <v>0</v>
      </c>
      <c r="Q7" s="834"/>
      <c r="R7" s="834"/>
      <c r="S7" s="834"/>
      <c r="T7" s="834">
        <f>Exterior2_Material</f>
        <v>0</v>
      </c>
      <c r="U7" s="834"/>
      <c r="V7" s="834"/>
      <c r="W7" s="834"/>
      <c r="X7" s="834">
        <f>Exterior2_Sub</f>
        <v>0</v>
      </c>
      <c r="Y7" s="834"/>
      <c r="Z7" s="834"/>
      <c r="AA7" s="834"/>
      <c r="AB7" s="834">
        <f t="shared" ref="AB7:AB21" si="4">SUM(P7:AA7)</f>
        <v>0</v>
      </c>
      <c r="AC7" s="834"/>
      <c r="AD7" s="834"/>
      <c r="AE7" s="834"/>
      <c r="AF7" s="834">
        <f t="shared" si="0"/>
        <v>0</v>
      </c>
      <c r="AG7" s="834"/>
      <c r="AH7" s="834"/>
      <c r="AI7" s="834"/>
      <c r="AJ7" s="834">
        <f t="shared" ref="AJ7:AJ21" si="5">AB7+AF7</f>
        <v>0</v>
      </c>
      <c r="AK7" s="834"/>
      <c r="AL7" s="834"/>
      <c r="AM7" s="834"/>
      <c r="AN7" s="829">
        <f t="shared" si="1"/>
        <v>0</v>
      </c>
      <c r="AO7" s="829"/>
      <c r="AP7" s="829"/>
      <c r="AQ7" s="829"/>
      <c r="AR7" s="842">
        <f t="shared" si="2"/>
        <v>0</v>
      </c>
      <c r="AS7" s="842"/>
      <c r="AT7" s="842"/>
      <c r="AU7" s="842"/>
      <c r="AV7" s="231"/>
      <c r="AW7" s="473">
        <f t="shared" si="3"/>
        <v>0</v>
      </c>
    </row>
    <row r="8" spans="1:62" s="230" customFormat="1" ht="19" customHeight="1">
      <c r="B8" s="832" t="s">
        <v>726</v>
      </c>
      <c r="C8" s="833"/>
      <c r="D8" s="833"/>
      <c r="E8" s="833"/>
      <c r="F8" s="833"/>
      <c r="G8" s="833"/>
      <c r="H8" s="833"/>
      <c r="I8" s="833"/>
      <c r="J8" s="833"/>
      <c r="K8" s="833"/>
      <c r="L8" s="833"/>
      <c r="M8" s="833"/>
      <c r="N8" s="833"/>
      <c r="O8" s="833"/>
      <c r="P8" s="834">
        <f>Exterior3_Labor</f>
        <v>937.5</v>
      </c>
      <c r="Q8" s="834"/>
      <c r="R8" s="834"/>
      <c r="S8" s="834"/>
      <c r="T8" s="834">
        <f>Exterior3_Material</f>
        <v>500</v>
      </c>
      <c r="U8" s="834"/>
      <c r="V8" s="834"/>
      <c r="W8" s="834"/>
      <c r="X8" s="834">
        <f>Exterior3_Sub</f>
        <v>0</v>
      </c>
      <c r="Y8" s="834"/>
      <c r="Z8" s="834"/>
      <c r="AA8" s="834"/>
      <c r="AB8" s="834">
        <f t="shared" si="4"/>
        <v>1437.5</v>
      </c>
      <c r="AC8" s="834"/>
      <c r="AD8" s="834"/>
      <c r="AE8" s="834"/>
      <c r="AF8" s="834">
        <f t="shared" si="0"/>
        <v>388.12499999999994</v>
      </c>
      <c r="AG8" s="834"/>
      <c r="AH8" s="834"/>
      <c r="AI8" s="834"/>
      <c r="AJ8" s="834">
        <f t="shared" si="5"/>
        <v>1825.625</v>
      </c>
      <c r="AK8" s="834"/>
      <c r="AL8" s="834"/>
      <c r="AM8" s="834"/>
      <c r="AN8" s="829">
        <f t="shared" si="1"/>
        <v>0.95833333333333337</v>
      </c>
      <c r="AO8" s="829"/>
      <c r="AP8" s="829"/>
      <c r="AQ8" s="829"/>
      <c r="AR8" s="842">
        <f t="shared" si="2"/>
        <v>1.6434579570709203E-2</v>
      </c>
      <c r="AS8" s="842"/>
      <c r="AT8" s="842"/>
      <c r="AU8" s="842"/>
      <c r="AV8" s="231"/>
      <c r="AW8" s="473">
        <f t="shared" si="3"/>
        <v>1.7202692595362751E-2</v>
      </c>
    </row>
    <row r="9" spans="1:62" s="230" customFormat="1" ht="19" customHeight="1">
      <c r="B9" s="832" t="s">
        <v>727</v>
      </c>
      <c r="C9" s="833"/>
      <c r="D9" s="833"/>
      <c r="E9" s="833"/>
      <c r="F9" s="833"/>
      <c r="G9" s="833"/>
      <c r="H9" s="833"/>
      <c r="I9" s="833"/>
      <c r="J9" s="833"/>
      <c r="K9" s="833"/>
      <c r="L9" s="833"/>
      <c r="M9" s="833"/>
      <c r="N9" s="833"/>
      <c r="O9" s="833"/>
      <c r="P9" s="834">
        <f>Exterior4_Labor</f>
        <v>2812.5</v>
      </c>
      <c r="Q9" s="834"/>
      <c r="R9" s="834"/>
      <c r="S9" s="834"/>
      <c r="T9" s="834">
        <f>Exterior4_Material</f>
        <v>562.5</v>
      </c>
      <c r="U9" s="834"/>
      <c r="V9" s="834"/>
      <c r="W9" s="834"/>
      <c r="X9" s="834">
        <f>Exterior4_Sub</f>
        <v>0</v>
      </c>
      <c r="Y9" s="834"/>
      <c r="Z9" s="834"/>
      <c r="AA9" s="834"/>
      <c r="AB9" s="834">
        <f t="shared" si="4"/>
        <v>3375</v>
      </c>
      <c r="AC9" s="834"/>
      <c r="AD9" s="834"/>
      <c r="AE9" s="834"/>
      <c r="AF9" s="834">
        <f t="shared" si="0"/>
        <v>911.25</v>
      </c>
      <c r="AG9" s="834"/>
      <c r="AH9" s="834"/>
      <c r="AI9" s="834"/>
      <c r="AJ9" s="834">
        <f t="shared" si="5"/>
        <v>4286.25</v>
      </c>
      <c r="AK9" s="834"/>
      <c r="AL9" s="834"/>
      <c r="AM9" s="834"/>
      <c r="AN9" s="829">
        <f t="shared" si="1"/>
        <v>2.25</v>
      </c>
      <c r="AO9" s="829"/>
      <c r="AP9" s="829"/>
      <c r="AQ9" s="829"/>
      <c r="AR9" s="842">
        <f t="shared" si="2"/>
        <v>3.8585534644273778E-2</v>
      </c>
      <c r="AS9" s="842"/>
      <c r="AT9" s="842"/>
      <c r="AU9" s="842"/>
      <c r="AV9" s="231"/>
      <c r="AW9" s="473">
        <f t="shared" si="3"/>
        <v>4.0388930441286462E-2</v>
      </c>
    </row>
    <row r="10" spans="1:62" s="230" customFormat="1" ht="19" customHeight="1">
      <c r="B10" s="832" t="s">
        <v>728</v>
      </c>
      <c r="C10" s="833"/>
      <c r="D10" s="833"/>
      <c r="E10" s="833"/>
      <c r="F10" s="833"/>
      <c r="G10" s="833"/>
      <c r="H10" s="833"/>
      <c r="I10" s="833"/>
      <c r="J10" s="833"/>
      <c r="K10" s="833"/>
      <c r="L10" s="833"/>
      <c r="M10" s="833"/>
      <c r="N10" s="833"/>
      <c r="O10" s="833"/>
      <c r="P10" s="834">
        <f>Exterior5_Labor</f>
        <v>1000</v>
      </c>
      <c r="Q10" s="834"/>
      <c r="R10" s="834"/>
      <c r="S10" s="834"/>
      <c r="T10" s="834">
        <f>Exterior5_Material</f>
        <v>900</v>
      </c>
      <c r="U10" s="834"/>
      <c r="V10" s="834"/>
      <c r="W10" s="834"/>
      <c r="X10" s="834">
        <f>Exterior5_Sub</f>
        <v>0</v>
      </c>
      <c r="Y10" s="834"/>
      <c r="Z10" s="834"/>
      <c r="AA10" s="834"/>
      <c r="AB10" s="834">
        <f t="shared" si="4"/>
        <v>1900</v>
      </c>
      <c r="AC10" s="834"/>
      <c r="AD10" s="834"/>
      <c r="AE10" s="834"/>
      <c r="AF10" s="834">
        <f t="shared" si="0"/>
        <v>513</v>
      </c>
      <c r="AG10" s="834"/>
      <c r="AH10" s="834"/>
      <c r="AI10" s="834"/>
      <c r="AJ10" s="834">
        <f t="shared" si="5"/>
        <v>2413</v>
      </c>
      <c r="AK10" s="834"/>
      <c r="AL10" s="834"/>
      <c r="AM10" s="834"/>
      <c r="AN10" s="829">
        <f t="shared" si="1"/>
        <v>1.2666666666666666</v>
      </c>
      <c r="AO10" s="829"/>
      <c r="AP10" s="829"/>
      <c r="AQ10" s="829"/>
      <c r="AR10" s="842">
        <f t="shared" si="2"/>
        <v>2.1722226910850424E-2</v>
      </c>
      <c r="AS10" s="842"/>
      <c r="AT10" s="842"/>
      <c r="AU10" s="842"/>
      <c r="AV10" s="231"/>
      <c r="AW10" s="473">
        <f t="shared" si="3"/>
        <v>2.273747195213164E-2</v>
      </c>
    </row>
    <row r="11" spans="1:62" s="230" customFormat="1" ht="19" customHeight="1">
      <c r="B11" s="832" t="s">
        <v>729</v>
      </c>
      <c r="C11" s="833"/>
      <c r="D11" s="833"/>
      <c r="E11" s="833"/>
      <c r="F11" s="833"/>
      <c r="G11" s="833"/>
      <c r="H11" s="833"/>
      <c r="I11" s="833"/>
      <c r="J11" s="833"/>
      <c r="K11" s="833"/>
      <c r="L11" s="833"/>
      <c r="M11" s="833"/>
      <c r="N11" s="833"/>
      <c r="O11" s="833"/>
      <c r="P11" s="834">
        <f>Exterior6_Labor</f>
        <v>775</v>
      </c>
      <c r="Q11" s="834"/>
      <c r="R11" s="834"/>
      <c r="S11" s="834"/>
      <c r="T11" s="834">
        <f>Exterior6_Material</f>
        <v>975</v>
      </c>
      <c r="U11" s="834"/>
      <c r="V11" s="834"/>
      <c r="W11" s="834"/>
      <c r="X11" s="834">
        <f>Exterior6_Sub</f>
        <v>0</v>
      </c>
      <c r="Y11" s="834"/>
      <c r="Z11" s="834"/>
      <c r="AA11" s="834"/>
      <c r="AB11" s="834">
        <f t="shared" si="4"/>
        <v>1750</v>
      </c>
      <c r="AC11" s="834"/>
      <c r="AD11" s="834"/>
      <c r="AE11" s="834"/>
      <c r="AF11" s="834">
        <f t="shared" si="0"/>
        <v>472.50000000000006</v>
      </c>
      <c r="AG11" s="834"/>
      <c r="AH11" s="834"/>
      <c r="AI11" s="834"/>
      <c r="AJ11" s="834">
        <f t="shared" si="5"/>
        <v>2222.5</v>
      </c>
      <c r="AK11" s="834"/>
      <c r="AL11" s="834"/>
      <c r="AM11" s="834"/>
      <c r="AN11" s="829">
        <f t="shared" si="1"/>
        <v>1.1666666666666667</v>
      </c>
      <c r="AO11" s="829"/>
      <c r="AP11" s="829"/>
      <c r="AQ11" s="829"/>
      <c r="AR11" s="842">
        <f t="shared" si="2"/>
        <v>2.0007314259993809E-2</v>
      </c>
      <c r="AS11" s="842"/>
      <c r="AT11" s="842"/>
      <c r="AU11" s="842"/>
      <c r="AV11" s="231"/>
      <c r="AW11" s="473">
        <f t="shared" si="3"/>
        <v>2.0942408376963352E-2</v>
      </c>
    </row>
    <row r="12" spans="1:62" s="230" customFormat="1" ht="19" customHeight="1">
      <c r="B12" s="832" t="s">
        <v>730</v>
      </c>
      <c r="C12" s="833"/>
      <c r="D12" s="833"/>
      <c r="E12" s="833"/>
      <c r="F12" s="833"/>
      <c r="G12" s="833"/>
      <c r="H12" s="833"/>
      <c r="I12" s="833"/>
      <c r="J12" s="833"/>
      <c r="K12" s="833"/>
      <c r="L12" s="833"/>
      <c r="M12" s="833"/>
      <c r="N12" s="833"/>
      <c r="O12" s="833"/>
      <c r="P12" s="834">
        <f>Exterior7_Labor</f>
        <v>750</v>
      </c>
      <c r="Q12" s="834"/>
      <c r="R12" s="834"/>
      <c r="S12" s="834"/>
      <c r="T12" s="834">
        <f>Exterior7_Material</f>
        <v>1750</v>
      </c>
      <c r="U12" s="834"/>
      <c r="V12" s="834"/>
      <c r="W12" s="834"/>
      <c r="X12" s="834">
        <f>Exterior7_Sub</f>
        <v>0</v>
      </c>
      <c r="Y12" s="834"/>
      <c r="Z12" s="834"/>
      <c r="AA12" s="834"/>
      <c r="AB12" s="834">
        <f t="shared" si="4"/>
        <v>2500</v>
      </c>
      <c r="AC12" s="834"/>
      <c r="AD12" s="834"/>
      <c r="AE12" s="834"/>
      <c r="AF12" s="834">
        <f t="shared" si="0"/>
        <v>675</v>
      </c>
      <c r="AG12" s="834"/>
      <c r="AH12" s="834"/>
      <c r="AI12" s="834"/>
      <c r="AJ12" s="834">
        <f t="shared" si="5"/>
        <v>3175</v>
      </c>
      <c r="AK12" s="834"/>
      <c r="AL12" s="834"/>
      <c r="AM12" s="834"/>
      <c r="AN12" s="829">
        <f t="shared" si="1"/>
        <v>1.6666666666666667</v>
      </c>
      <c r="AO12" s="829"/>
      <c r="AP12" s="829"/>
      <c r="AQ12" s="829"/>
      <c r="AR12" s="842">
        <f t="shared" si="2"/>
        <v>2.8581877514276873E-2</v>
      </c>
      <c r="AS12" s="842"/>
      <c r="AT12" s="842"/>
      <c r="AU12" s="842"/>
      <c r="AV12" s="231"/>
      <c r="AW12" s="473">
        <f t="shared" si="3"/>
        <v>2.9917726252804786E-2</v>
      </c>
    </row>
    <row r="13" spans="1:62" s="230" customFormat="1" ht="19" customHeight="1">
      <c r="B13" s="832" t="s">
        <v>731</v>
      </c>
      <c r="C13" s="833"/>
      <c r="D13" s="833"/>
      <c r="E13" s="833"/>
      <c r="F13" s="833"/>
      <c r="G13" s="833"/>
      <c r="H13" s="833"/>
      <c r="I13" s="833"/>
      <c r="J13" s="833"/>
      <c r="K13" s="833"/>
      <c r="L13" s="833"/>
      <c r="M13" s="833"/>
      <c r="N13" s="833"/>
      <c r="O13" s="833"/>
      <c r="P13" s="834">
        <f>Exterior8_Labor</f>
        <v>400</v>
      </c>
      <c r="Q13" s="834"/>
      <c r="R13" s="834"/>
      <c r="S13" s="834"/>
      <c r="T13" s="834">
        <f>Exterior8_Material</f>
        <v>900</v>
      </c>
      <c r="U13" s="834"/>
      <c r="V13" s="834"/>
      <c r="W13" s="834"/>
      <c r="X13" s="834">
        <f>Exterior8_Sub</f>
        <v>0</v>
      </c>
      <c r="Y13" s="834"/>
      <c r="Z13" s="834"/>
      <c r="AA13" s="834"/>
      <c r="AB13" s="834">
        <f t="shared" si="4"/>
        <v>1300</v>
      </c>
      <c r="AC13" s="834"/>
      <c r="AD13" s="834"/>
      <c r="AE13" s="834"/>
      <c r="AF13" s="834">
        <f t="shared" si="0"/>
        <v>351</v>
      </c>
      <c r="AG13" s="834"/>
      <c r="AH13" s="834"/>
      <c r="AI13" s="834"/>
      <c r="AJ13" s="834">
        <f t="shared" si="5"/>
        <v>1651</v>
      </c>
      <c r="AK13" s="834"/>
      <c r="AL13" s="834"/>
      <c r="AM13" s="834"/>
      <c r="AN13" s="829">
        <f t="shared" si="1"/>
        <v>0.8666666666666667</v>
      </c>
      <c r="AO13" s="829"/>
      <c r="AP13" s="829"/>
      <c r="AQ13" s="829"/>
      <c r="AR13" s="842">
        <f t="shared" si="2"/>
        <v>1.4862576307423974E-2</v>
      </c>
      <c r="AS13" s="842"/>
      <c r="AT13" s="842"/>
      <c r="AU13" s="842"/>
      <c r="AV13" s="231"/>
      <c r="AW13" s="473">
        <f t="shared" si="3"/>
        <v>1.555721765145849E-2</v>
      </c>
    </row>
    <row r="14" spans="1:62" s="230" customFormat="1" ht="19" customHeight="1">
      <c r="B14" s="832" t="s">
        <v>732</v>
      </c>
      <c r="C14" s="833"/>
      <c r="D14" s="833"/>
      <c r="E14" s="833"/>
      <c r="F14" s="833"/>
      <c r="G14" s="833"/>
      <c r="H14" s="833"/>
      <c r="I14" s="833"/>
      <c r="J14" s="833"/>
      <c r="K14" s="833"/>
      <c r="L14" s="833"/>
      <c r="M14" s="833"/>
      <c r="N14" s="833"/>
      <c r="O14" s="833"/>
      <c r="P14" s="834">
        <f>Exterior9_Labor</f>
        <v>4500</v>
      </c>
      <c r="Q14" s="834"/>
      <c r="R14" s="834"/>
      <c r="S14" s="834"/>
      <c r="T14" s="834">
        <f>Exterior9_Material</f>
        <v>3000</v>
      </c>
      <c r="U14" s="834"/>
      <c r="V14" s="834"/>
      <c r="W14" s="834"/>
      <c r="X14" s="834">
        <f>Exterior9_Sub</f>
        <v>0</v>
      </c>
      <c r="Y14" s="834"/>
      <c r="Z14" s="834"/>
      <c r="AA14" s="834"/>
      <c r="AB14" s="834">
        <f t="shared" si="4"/>
        <v>7500</v>
      </c>
      <c r="AC14" s="834"/>
      <c r="AD14" s="834"/>
      <c r="AE14" s="834"/>
      <c r="AF14" s="834">
        <f t="shared" si="0"/>
        <v>2025</v>
      </c>
      <c r="AG14" s="834"/>
      <c r="AH14" s="834"/>
      <c r="AI14" s="834"/>
      <c r="AJ14" s="834">
        <f t="shared" si="5"/>
        <v>9525</v>
      </c>
      <c r="AK14" s="834"/>
      <c r="AL14" s="834"/>
      <c r="AM14" s="834"/>
      <c r="AN14" s="829">
        <f t="shared" si="1"/>
        <v>5</v>
      </c>
      <c r="AO14" s="829"/>
      <c r="AP14" s="829"/>
      <c r="AQ14" s="829"/>
      <c r="AR14" s="842">
        <f t="shared" si="2"/>
        <v>8.5745632542830616E-2</v>
      </c>
      <c r="AS14" s="842"/>
      <c r="AT14" s="842"/>
      <c r="AU14" s="842"/>
      <c r="AV14" s="231"/>
      <c r="AW14" s="473">
        <f t="shared" si="3"/>
        <v>8.9753178758414362E-2</v>
      </c>
    </row>
    <row r="15" spans="1:62" s="230" customFormat="1" ht="19" customHeight="1">
      <c r="B15" s="832" t="s">
        <v>734</v>
      </c>
      <c r="C15" s="833"/>
      <c r="D15" s="833"/>
      <c r="E15" s="833"/>
      <c r="F15" s="833"/>
      <c r="G15" s="833"/>
      <c r="H15" s="833"/>
      <c r="I15" s="833"/>
      <c r="J15" s="833"/>
      <c r="K15" s="833"/>
      <c r="L15" s="833"/>
      <c r="M15" s="833"/>
      <c r="N15" s="833"/>
      <c r="O15" s="833"/>
      <c r="P15" s="834">
        <f>Exterior10_Labor</f>
        <v>0</v>
      </c>
      <c r="Q15" s="834"/>
      <c r="R15" s="834"/>
      <c r="S15" s="834"/>
      <c r="T15" s="834">
        <f>Exterior10_Material</f>
        <v>0</v>
      </c>
      <c r="U15" s="834"/>
      <c r="V15" s="834"/>
      <c r="W15" s="834"/>
      <c r="X15" s="834">
        <f>Exterior10_Sub</f>
        <v>0</v>
      </c>
      <c r="Y15" s="834"/>
      <c r="Z15" s="834"/>
      <c r="AA15" s="834"/>
      <c r="AB15" s="834">
        <f t="shared" si="4"/>
        <v>0</v>
      </c>
      <c r="AC15" s="834"/>
      <c r="AD15" s="834"/>
      <c r="AE15" s="834"/>
      <c r="AF15" s="834">
        <f t="shared" si="0"/>
        <v>0</v>
      </c>
      <c r="AG15" s="834"/>
      <c r="AH15" s="834"/>
      <c r="AI15" s="834"/>
      <c r="AJ15" s="834">
        <f t="shared" si="5"/>
        <v>0</v>
      </c>
      <c r="AK15" s="834"/>
      <c r="AL15" s="834"/>
      <c r="AM15" s="834"/>
      <c r="AN15" s="829">
        <f t="shared" si="1"/>
        <v>0</v>
      </c>
      <c r="AO15" s="829"/>
      <c r="AP15" s="829"/>
      <c r="AQ15" s="829"/>
      <c r="AR15" s="842">
        <f t="shared" si="2"/>
        <v>0</v>
      </c>
      <c r="AS15" s="842"/>
      <c r="AT15" s="842"/>
      <c r="AU15" s="842"/>
      <c r="AV15" s="231"/>
      <c r="AW15" s="473">
        <f t="shared" si="3"/>
        <v>0</v>
      </c>
    </row>
    <row r="16" spans="1:62" s="230" customFormat="1" ht="19" customHeight="1">
      <c r="B16" s="832" t="s">
        <v>167</v>
      </c>
      <c r="C16" s="833"/>
      <c r="D16" s="833"/>
      <c r="E16" s="833"/>
      <c r="F16" s="833"/>
      <c r="G16" s="833"/>
      <c r="H16" s="833"/>
      <c r="I16" s="833"/>
      <c r="J16" s="833"/>
      <c r="K16" s="833"/>
      <c r="L16" s="833"/>
      <c r="M16" s="833"/>
      <c r="N16" s="833"/>
      <c r="O16" s="833"/>
      <c r="P16" s="834">
        <f>Exterior11_Labor</f>
        <v>250</v>
      </c>
      <c r="Q16" s="834"/>
      <c r="R16" s="834"/>
      <c r="S16" s="834"/>
      <c r="T16" s="834">
        <f>Exterior11_Material</f>
        <v>500</v>
      </c>
      <c r="U16" s="834"/>
      <c r="V16" s="834"/>
      <c r="W16" s="834"/>
      <c r="X16" s="834">
        <f>Exterior11_Sub</f>
        <v>0</v>
      </c>
      <c r="Y16" s="834"/>
      <c r="Z16" s="834"/>
      <c r="AA16" s="834"/>
      <c r="AB16" s="834">
        <f t="shared" si="4"/>
        <v>750</v>
      </c>
      <c r="AC16" s="834"/>
      <c r="AD16" s="834"/>
      <c r="AE16" s="834"/>
      <c r="AF16" s="834">
        <f t="shared" si="0"/>
        <v>202.5</v>
      </c>
      <c r="AG16" s="834"/>
      <c r="AH16" s="834"/>
      <c r="AI16" s="834"/>
      <c r="AJ16" s="834">
        <f t="shared" si="5"/>
        <v>952.5</v>
      </c>
      <c r="AK16" s="834"/>
      <c r="AL16" s="834"/>
      <c r="AM16" s="834"/>
      <c r="AN16" s="829">
        <f t="shared" si="1"/>
        <v>0.5</v>
      </c>
      <c r="AO16" s="829"/>
      <c r="AP16" s="829"/>
      <c r="AQ16" s="829"/>
      <c r="AR16" s="842">
        <f t="shared" si="2"/>
        <v>8.5745632542830619E-3</v>
      </c>
      <c r="AS16" s="842"/>
      <c r="AT16" s="842"/>
      <c r="AU16" s="842"/>
      <c r="AV16" s="231"/>
      <c r="AW16" s="473">
        <f t="shared" si="3"/>
        <v>8.9753178758414359E-3</v>
      </c>
    </row>
    <row r="17" spans="2:49" s="230" customFormat="1" ht="19" customHeight="1">
      <c r="B17" s="832" t="s">
        <v>735</v>
      </c>
      <c r="C17" s="833"/>
      <c r="D17" s="833"/>
      <c r="E17" s="833"/>
      <c r="F17" s="833"/>
      <c r="G17" s="833"/>
      <c r="H17" s="833"/>
      <c r="I17" s="833"/>
      <c r="J17" s="833"/>
      <c r="K17" s="833"/>
      <c r="L17" s="833"/>
      <c r="M17" s="833"/>
      <c r="N17" s="833"/>
      <c r="O17" s="833"/>
      <c r="P17" s="834">
        <f>Exterior12_Labor</f>
        <v>0</v>
      </c>
      <c r="Q17" s="834"/>
      <c r="R17" s="834"/>
      <c r="S17" s="834"/>
      <c r="T17" s="834">
        <f>Exterior12_Material</f>
        <v>0</v>
      </c>
      <c r="U17" s="834"/>
      <c r="V17" s="834"/>
      <c r="W17" s="834"/>
      <c r="X17" s="834">
        <f>Exterior12_Sub</f>
        <v>0</v>
      </c>
      <c r="Y17" s="834"/>
      <c r="Z17" s="834"/>
      <c r="AA17" s="834"/>
      <c r="AB17" s="834">
        <f t="shared" si="4"/>
        <v>0</v>
      </c>
      <c r="AC17" s="834"/>
      <c r="AD17" s="834"/>
      <c r="AE17" s="834"/>
      <c r="AF17" s="834">
        <f t="shared" si="0"/>
        <v>0</v>
      </c>
      <c r="AG17" s="834"/>
      <c r="AH17" s="834"/>
      <c r="AI17" s="834"/>
      <c r="AJ17" s="834">
        <f t="shared" si="5"/>
        <v>0</v>
      </c>
      <c r="AK17" s="834"/>
      <c r="AL17" s="834"/>
      <c r="AM17" s="834"/>
      <c r="AN17" s="829">
        <f t="shared" si="1"/>
        <v>0</v>
      </c>
      <c r="AO17" s="829"/>
      <c r="AP17" s="829"/>
      <c r="AQ17" s="829"/>
      <c r="AR17" s="842">
        <f t="shared" si="2"/>
        <v>0</v>
      </c>
      <c r="AS17" s="842"/>
      <c r="AT17" s="842"/>
      <c r="AU17" s="842"/>
      <c r="AV17" s="231"/>
      <c r="AW17" s="473">
        <f t="shared" si="3"/>
        <v>0</v>
      </c>
    </row>
    <row r="18" spans="2:49" s="230" customFormat="1" ht="19" customHeight="1">
      <c r="B18" s="833" t="s">
        <v>736</v>
      </c>
      <c r="C18" s="833"/>
      <c r="D18" s="833"/>
      <c r="E18" s="833"/>
      <c r="F18" s="833"/>
      <c r="G18" s="833"/>
      <c r="H18" s="833"/>
      <c r="I18" s="833"/>
      <c r="J18" s="833"/>
      <c r="K18" s="833"/>
      <c r="L18" s="833"/>
      <c r="M18" s="833"/>
      <c r="N18" s="833"/>
      <c r="O18" s="833"/>
      <c r="P18" s="834">
        <f>Exterior13_Labor</f>
        <v>0</v>
      </c>
      <c r="Q18" s="834"/>
      <c r="R18" s="834"/>
      <c r="S18" s="834"/>
      <c r="T18" s="834">
        <f>Exterior13_Material</f>
        <v>0</v>
      </c>
      <c r="U18" s="834"/>
      <c r="V18" s="834"/>
      <c r="W18" s="834"/>
      <c r="X18" s="834">
        <f>Exterior13_Sub</f>
        <v>0</v>
      </c>
      <c r="Y18" s="834"/>
      <c r="Z18" s="834"/>
      <c r="AA18" s="834"/>
      <c r="AB18" s="834">
        <f t="shared" si="4"/>
        <v>0</v>
      </c>
      <c r="AC18" s="834"/>
      <c r="AD18" s="834"/>
      <c r="AE18" s="834"/>
      <c r="AF18" s="834">
        <f t="shared" si="0"/>
        <v>0</v>
      </c>
      <c r="AG18" s="834"/>
      <c r="AH18" s="834"/>
      <c r="AI18" s="834"/>
      <c r="AJ18" s="834">
        <f t="shared" si="5"/>
        <v>0</v>
      </c>
      <c r="AK18" s="834"/>
      <c r="AL18" s="834"/>
      <c r="AM18" s="834"/>
      <c r="AN18" s="829">
        <f t="shared" si="1"/>
        <v>0</v>
      </c>
      <c r="AO18" s="829"/>
      <c r="AP18" s="829"/>
      <c r="AQ18" s="829"/>
      <c r="AR18" s="842">
        <f t="shared" si="2"/>
        <v>0</v>
      </c>
      <c r="AS18" s="842"/>
      <c r="AT18" s="842"/>
      <c r="AU18" s="842"/>
      <c r="AV18" s="231"/>
      <c r="AW18" s="473">
        <f t="shared" si="3"/>
        <v>0</v>
      </c>
    </row>
    <row r="19" spans="2:49" s="230" customFormat="1" ht="19" customHeight="1">
      <c r="B19" s="833" t="s">
        <v>737</v>
      </c>
      <c r="C19" s="833"/>
      <c r="D19" s="833"/>
      <c r="E19" s="833"/>
      <c r="F19" s="833"/>
      <c r="G19" s="833"/>
      <c r="H19" s="833"/>
      <c r="I19" s="833"/>
      <c r="J19" s="833"/>
      <c r="K19" s="833"/>
      <c r="L19" s="833"/>
      <c r="M19" s="833"/>
      <c r="N19" s="833"/>
      <c r="O19" s="833"/>
      <c r="P19" s="834">
        <f>Exterior14_Labor</f>
        <v>400</v>
      </c>
      <c r="Q19" s="834"/>
      <c r="R19" s="834"/>
      <c r="S19" s="834"/>
      <c r="T19" s="834">
        <f>Exterior14_Material</f>
        <v>550</v>
      </c>
      <c r="U19" s="834"/>
      <c r="V19" s="834"/>
      <c r="W19" s="834"/>
      <c r="X19" s="834">
        <f>Exterior14_Sub</f>
        <v>0</v>
      </c>
      <c r="Y19" s="834"/>
      <c r="Z19" s="834"/>
      <c r="AA19" s="834"/>
      <c r="AB19" s="834">
        <f t="shared" si="4"/>
        <v>950</v>
      </c>
      <c r="AC19" s="834"/>
      <c r="AD19" s="834"/>
      <c r="AE19" s="834"/>
      <c r="AF19" s="834">
        <f t="shared" si="0"/>
        <v>256.5</v>
      </c>
      <c r="AG19" s="834"/>
      <c r="AH19" s="834"/>
      <c r="AI19" s="834"/>
      <c r="AJ19" s="834">
        <f t="shared" si="5"/>
        <v>1206.5</v>
      </c>
      <c r="AK19" s="834"/>
      <c r="AL19" s="834"/>
      <c r="AM19" s="834"/>
      <c r="AN19" s="829">
        <f t="shared" si="1"/>
        <v>0.6333333333333333</v>
      </c>
      <c r="AO19" s="829"/>
      <c r="AP19" s="829"/>
      <c r="AQ19" s="829"/>
      <c r="AR19" s="842">
        <f t="shared" si="2"/>
        <v>1.0861113455425212E-2</v>
      </c>
      <c r="AS19" s="842"/>
      <c r="AT19" s="842"/>
      <c r="AU19" s="842"/>
      <c r="AV19" s="231"/>
      <c r="AW19" s="473">
        <f t="shared" si="3"/>
        <v>1.136873597606582E-2</v>
      </c>
    </row>
    <row r="20" spans="2:49" s="230" customFormat="1" ht="19" customHeight="1">
      <c r="B20" s="833" t="s">
        <v>919</v>
      </c>
      <c r="C20" s="833"/>
      <c r="D20" s="833"/>
      <c r="E20" s="833"/>
      <c r="F20" s="833"/>
      <c r="G20" s="833"/>
      <c r="H20" s="833"/>
      <c r="I20" s="833"/>
      <c r="J20" s="833"/>
      <c r="K20" s="833"/>
      <c r="L20" s="833"/>
      <c r="M20" s="833"/>
      <c r="N20" s="833"/>
      <c r="O20" s="833"/>
      <c r="P20" s="834">
        <f>Exterior15_Labor</f>
        <v>0</v>
      </c>
      <c r="Q20" s="834"/>
      <c r="R20" s="834"/>
      <c r="S20" s="834"/>
      <c r="T20" s="834">
        <f>Exterior15_Material</f>
        <v>0</v>
      </c>
      <c r="U20" s="834"/>
      <c r="V20" s="834"/>
      <c r="W20" s="834"/>
      <c r="X20" s="834">
        <f>Exterior15_Sub</f>
        <v>0</v>
      </c>
      <c r="Y20" s="834"/>
      <c r="Z20" s="834"/>
      <c r="AA20" s="834"/>
      <c r="AB20" s="834">
        <f t="shared" si="4"/>
        <v>0</v>
      </c>
      <c r="AC20" s="834"/>
      <c r="AD20" s="834"/>
      <c r="AE20" s="834"/>
      <c r="AF20" s="834">
        <f t="shared" si="0"/>
        <v>0</v>
      </c>
      <c r="AG20" s="834"/>
      <c r="AH20" s="834"/>
      <c r="AI20" s="834"/>
      <c r="AJ20" s="834">
        <f t="shared" si="5"/>
        <v>0</v>
      </c>
      <c r="AK20" s="834"/>
      <c r="AL20" s="834"/>
      <c r="AM20" s="834"/>
      <c r="AN20" s="829">
        <f t="shared" si="1"/>
        <v>0</v>
      </c>
      <c r="AO20" s="829"/>
      <c r="AP20" s="829"/>
      <c r="AQ20" s="829"/>
      <c r="AR20" s="842">
        <f t="shared" si="2"/>
        <v>0</v>
      </c>
      <c r="AS20" s="842"/>
      <c r="AT20" s="842"/>
      <c r="AU20" s="842"/>
      <c r="AV20" s="231"/>
      <c r="AW20" s="473">
        <f t="shared" si="3"/>
        <v>0</v>
      </c>
    </row>
    <row r="21" spans="2:49" s="230" customFormat="1" ht="19" customHeight="1" thickBot="1">
      <c r="B21" s="852" t="s">
        <v>920</v>
      </c>
      <c r="C21" s="852"/>
      <c r="D21" s="852"/>
      <c r="E21" s="852"/>
      <c r="F21" s="852"/>
      <c r="G21" s="852"/>
      <c r="H21" s="852"/>
      <c r="I21" s="852"/>
      <c r="J21" s="852"/>
      <c r="K21" s="852"/>
      <c r="L21" s="852"/>
      <c r="M21" s="852"/>
      <c r="N21" s="852"/>
      <c r="O21" s="852"/>
      <c r="P21" s="853">
        <f>Exterior16_Labor</f>
        <v>0</v>
      </c>
      <c r="Q21" s="853"/>
      <c r="R21" s="853"/>
      <c r="S21" s="853"/>
      <c r="T21" s="853">
        <f>Exterior16_Material</f>
        <v>0</v>
      </c>
      <c r="U21" s="853"/>
      <c r="V21" s="853"/>
      <c r="W21" s="853"/>
      <c r="X21" s="853">
        <f>Exterior16_Sub</f>
        <v>0</v>
      </c>
      <c r="Y21" s="853"/>
      <c r="Z21" s="853"/>
      <c r="AA21" s="853"/>
      <c r="AB21" s="853">
        <f t="shared" si="4"/>
        <v>0</v>
      </c>
      <c r="AC21" s="853"/>
      <c r="AD21" s="853"/>
      <c r="AE21" s="853"/>
      <c r="AF21" s="853">
        <f t="shared" si="0"/>
        <v>0</v>
      </c>
      <c r="AG21" s="853"/>
      <c r="AH21" s="853"/>
      <c r="AI21" s="853"/>
      <c r="AJ21" s="853">
        <f t="shared" si="5"/>
        <v>0</v>
      </c>
      <c r="AK21" s="853"/>
      <c r="AL21" s="853"/>
      <c r="AM21" s="853"/>
      <c r="AN21" s="854">
        <f t="shared" si="1"/>
        <v>0</v>
      </c>
      <c r="AO21" s="854"/>
      <c r="AP21" s="854"/>
      <c r="AQ21" s="854"/>
      <c r="AR21" s="844">
        <f t="shared" si="2"/>
        <v>0</v>
      </c>
      <c r="AS21" s="844"/>
      <c r="AT21" s="844"/>
      <c r="AU21" s="844"/>
      <c r="AV21" s="231"/>
      <c r="AW21" s="474">
        <f t="shared" si="3"/>
        <v>0</v>
      </c>
    </row>
    <row r="22" spans="2:49" s="230" customFormat="1" ht="23" customHeight="1" thickTop="1">
      <c r="B22" s="845" t="s">
        <v>755</v>
      </c>
      <c r="C22" s="846"/>
      <c r="D22" s="846"/>
      <c r="E22" s="846"/>
      <c r="F22" s="846"/>
      <c r="G22" s="846"/>
      <c r="H22" s="846"/>
      <c r="I22" s="846"/>
      <c r="J22" s="846"/>
      <c r="K22" s="846"/>
      <c r="L22" s="846"/>
      <c r="M22" s="846"/>
      <c r="N22" s="846"/>
      <c r="O22" s="847"/>
      <c r="P22" s="848">
        <f>SUM(P6:S21)</f>
        <v>16825</v>
      </c>
      <c r="Q22" s="849"/>
      <c r="R22" s="849"/>
      <c r="S22" s="849"/>
      <c r="T22" s="848">
        <f>SUM(T6:W21)</f>
        <v>11637.5</v>
      </c>
      <c r="U22" s="849"/>
      <c r="V22" s="849"/>
      <c r="W22" s="849"/>
      <c r="X22" s="848">
        <f>SUM(X6:AA21)</f>
        <v>0</v>
      </c>
      <c r="Y22" s="849"/>
      <c r="Z22" s="849"/>
      <c r="AA22" s="849"/>
      <c r="AB22" s="848">
        <f>SUM(AB6:AE21)</f>
        <v>28462.5</v>
      </c>
      <c r="AC22" s="849"/>
      <c r="AD22" s="849"/>
      <c r="AE22" s="849"/>
      <c r="AF22" s="848">
        <f>SUM(AF6:AI21)</f>
        <v>7684.875</v>
      </c>
      <c r="AG22" s="849"/>
      <c r="AH22" s="849"/>
      <c r="AI22" s="849"/>
      <c r="AJ22" s="848">
        <f>SUM(AJ6:AM21)</f>
        <v>36147.375</v>
      </c>
      <c r="AK22" s="849"/>
      <c r="AL22" s="849"/>
      <c r="AM22" s="849"/>
      <c r="AN22" s="830">
        <f>SUM(AN6:AQ21)</f>
        <v>18.974999999999998</v>
      </c>
      <c r="AO22" s="831"/>
      <c r="AP22" s="831"/>
      <c r="AQ22" s="831"/>
      <c r="AR22" s="843">
        <f>SUM(AR6:AU21)</f>
        <v>0.32540467550004221</v>
      </c>
      <c r="AS22" s="843"/>
      <c r="AT22" s="843"/>
      <c r="AU22" s="843"/>
      <c r="AV22" s="231"/>
      <c r="AW22" s="475">
        <f>SUM(AW6:AW21)</f>
        <v>0.34061331338818246</v>
      </c>
    </row>
    <row r="23" spans="2:49" s="230" customFormat="1" ht="25.7" customHeight="1">
      <c r="B23" s="850" t="s">
        <v>738</v>
      </c>
      <c r="C23" s="850"/>
      <c r="D23" s="850"/>
      <c r="E23" s="850"/>
      <c r="F23" s="850"/>
      <c r="G23" s="850"/>
      <c r="H23" s="850"/>
      <c r="I23" s="850"/>
      <c r="J23" s="850"/>
      <c r="K23" s="850"/>
      <c r="L23" s="850"/>
      <c r="M23" s="850"/>
      <c r="N23" s="850"/>
      <c r="O23" s="850"/>
      <c r="P23" s="850"/>
      <c r="Q23" s="850"/>
      <c r="R23" s="850"/>
      <c r="S23" s="850"/>
      <c r="T23" s="850"/>
      <c r="U23" s="850"/>
      <c r="V23" s="850"/>
      <c r="W23" s="850"/>
      <c r="X23" s="850"/>
      <c r="Y23" s="850"/>
      <c r="Z23" s="850"/>
      <c r="AA23" s="850"/>
      <c r="AB23" s="850"/>
      <c r="AC23" s="850"/>
      <c r="AD23" s="850"/>
      <c r="AE23" s="850"/>
      <c r="AF23" s="850"/>
      <c r="AG23" s="850"/>
      <c r="AH23" s="850"/>
      <c r="AI23" s="850"/>
      <c r="AJ23" s="850"/>
      <c r="AK23" s="850"/>
      <c r="AL23" s="850"/>
      <c r="AM23" s="850"/>
      <c r="AN23" s="850"/>
      <c r="AO23" s="850"/>
      <c r="AP23" s="850"/>
      <c r="AQ23" s="850"/>
      <c r="AR23" s="850"/>
      <c r="AS23" s="850"/>
      <c r="AT23" s="850"/>
      <c r="AU23" s="850"/>
      <c r="AV23" s="231"/>
      <c r="AW23" s="484"/>
    </row>
    <row r="24" spans="2:49" s="230" customFormat="1" ht="19" customHeight="1">
      <c r="B24" s="833" t="s">
        <v>610</v>
      </c>
      <c r="C24" s="833"/>
      <c r="D24" s="833"/>
      <c r="E24" s="833"/>
      <c r="F24" s="833"/>
      <c r="G24" s="833"/>
      <c r="H24" s="833"/>
      <c r="I24" s="833"/>
      <c r="J24" s="833"/>
      <c r="K24" s="833"/>
      <c r="L24" s="833"/>
      <c r="M24" s="833"/>
      <c r="N24" s="833"/>
      <c r="O24" s="833"/>
      <c r="P24" s="834">
        <f>Interior1_Labor</f>
        <v>1600</v>
      </c>
      <c r="Q24" s="834"/>
      <c r="R24" s="834"/>
      <c r="S24" s="834"/>
      <c r="T24" s="834">
        <f>Interior1_Material</f>
        <v>0</v>
      </c>
      <c r="U24" s="834"/>
      <c r="V24" s="834"/>
      <c r="W24" s="834"/>
      <c r="X24" s="834">
        <f>Interior1_Sub</f>
        <v>0</v>
      </c>
      <c r="Y24" s="834"/>
      <c r="Z24" s="834"/>
      <c r="AA24" s="834"/>
      <c r="AB24" s="834">
        <f t="shared" ref="AB24:AB43" si="6">SUM(P24:AA24)</f>
        <v>1600</v>
      </c>
      <c r="AC24" s="834"/>
      <c r="AD24" s="834"/>
      <c r="AE24" s="834"/>
      <c r="AF24" s="834">
        <f t="shared" ref="AF24:AF43" si="7">AW24*Allocated_Adders</f>
        <v>432</v>
      </c>
      <c r="AG24" s="834"/>
      <c r="AH24" s="834"/>
      <c r="AI24" s="834"/>
      <c r="AJ24" s="834">
        <f t="shared" ref="AJ24:AJ43" si="8">AB24+AF24</f>
        <v>2032</v>
      </c>
      <c r="AK24" s="834"/>
      <c r="AL24" s="834"/>
      <c r="AM24" s="834"/>
      <c r="AN24" s="829">
        <f t="shared" ref="AN24:AN43" si="9">IFERROR(AB24/PROJECT_SIZE,0)</f>
        <v>1.0666666666666667</v>
      </c>
      <c r="AO24" s="829"/>
      <c r="AP24" s="829"/>
      <c r="AQ24" s="829"/>
      <c r="AR24" s="842">
        <f t="shared" ref="AR24:AR43" si="10">AJ24/Project_Total</f>
        <v>1.8292401609137199E-2</v>
      </c>
      <c r="AS24" s="842"/>
      <c r="AT24" s="842"/>
      <c r="AU24" s="842"/>
      <c r="AV24" s="231"/>
      <c r="AW24" s="473">
        <f t="shared" ref="AW24:AW43" si="11">AB24/Project_Subtotal</f>
        <v>1.9147344801795065E-2</v>
      </c>
    </row>
    <row r="25" spans="2:49" s="230" customFormat="1" ht="19" customHeight="1">
      <c r="B25" s="833" t="s">
        <v>739</v>
      </c>
      <c r="C25" s="833"/>
      <c r="D25" s="833"/>
      <c r="E25" s="833"/>
      <c r="F25" s="833"/>
      <c r="G25" s="833"/>
      <c r="H25" s="833"/>
      <c r="I25" s="833"/>
      <c r="J25" s="833"/>
      <c r="K25" s="833"/>
      <c r="L25" s="833"/>
      <c r="M25" s="833"/>
      <c r="N25" s="833"/>
      <c r="O25" s="833"/>
      <c r="P25" s="834">
        <f>Interior2_Labor</f>
        <v>0</v>
      </c>
      <c r="Q25" s="834"/>
      <c r="R25" s="834"/>
      <c r="S25" s="834"/>
      <c r="T25" s="834">
        <f>Interior2_Material</f>
        <v>0</v>
      </c>
      <c r="U25" s="834"/>
      <c r="V25" s="834"/>
      <c r="W25" s="834"/>
      <c r="X25" s="834">
        <f>Interior2_Sub</f>
        <v>0</v>
      </c>
      <c r="Y25" s="834"/>
      <c r="Z25" s="834"/>
      <c r="AA25" s="834"/>
      <c r="AB25" s="834">
        <f t="shared" si="6"/>
        <v>0</v>
      </c>
      <c r="AC25" s="834"/>
      <c r="AD25" s="834"/>
      <c r="AE25" s="834"/>
      <c r="AF25" s="834">
        <f t="shared" si="7"/>
        <v>0</v>
      </c>
      <c r="AG25" s="834"/>
      <c r="AH25" s="834"/>
      <c r="AI25" s="834"/>
      <c r="AJ25" s="834">
        <f t="shared" si="8"/>
        <v>0</v>
      </c>
      <c r="AK25" s="834"/>
      <c r="AL25" s="834"/>
      <c r="AM25" s="834"/>
      <c r="AN25" s="829">
        <f t="shared" si="9"/>
        <v>0</v>
      </c>
      <c r="AO25" s="829"/>
      <c r="AP25" s="829"/>
      <c r="AQ25" s="829"/>
      <c r="AR25" s="842">
        <f t="shared" si="10"/>
        <v>0</v>
      </c>
      <c r="AS25" s="842"/>
      <c r="AT25" s="842"/>
      <c r="AU25" s="842"/>
      <c r="AV25" s="231"/>
      <c r="AW25" s="473">
        <f t="shared" si="11"/>
        <v>0</v>
      </c>
    </row>
    <row r="26" spans="2:49" s="230" customFormat="1" ht="19" customHeight="1">
      <c r="B26" s="833" t="s">
        <v>740</v>
      </c>
      <c r="C26" s="833"/>
      <c r="D26" s="833"/>
      <c r="E26" s="833"/>
      <c r="F26" s="833"/>
      <c r="G26" s="833"/>
      <c r="H26" s="833"/>
      <c r="I26" s="833"/>
      <c r="J26" s="833"/>
      <c r="K26" s="833"/>
      <c r="L26" s="833"/>
      <c r="M26" s="833"/>
      <c r="N26" s="833"/>
      <c r="O26" s="833"/>
      <c r="P26" s="834">
        <f>Interior3_Labor</f>
        <v>0</v>
      </c>
      <c r="Q26" s="834"/>
      <c r="R26" s="834"/>
      <c r="S26" s="834"/>
      <c r="T26" s="834">
        <f>Interior3_Material</f>
        <v>0</v>
      </c>
      <c r="U26" s="834"/>
      <c r="V26" s="834"/>
      <c r="W26" s="834"/>
      <c r="X26" s="834">
        <f>Interior3_Sub</f>
        <v>0</v>
      </c>
      <c r="Y26" s="834"/>
      <c r="Z26" s="834"/>
      <c r="AA26" s="834"/>
      <c r="AB26" s="834">
        <f t="shared" si="6"/>
        <v>0</v>
      </c>
      <c r="AC26" s="834"/>
      <c r="AD26" s="834"/>
      <c r="AE26" s="834"/>
      <c r="AF26" s="834">
        <f t="shared" si="7"/>
        <v>0</v>
      </c>
      <c r="AG26" s="834"/>
      <c r="AH26" s="834"/>
      <c r="AI26" s="834"/>
      <c r="AJ26" s="834">
        <f t="shared" si="8"/>
        <v>0</v>
      </c>
      <c r="AK26" s="834"/>
      <c r="AL26" s="834"/>
      <c r="AM26" s="834"/>
      <c r="AN26" s="829">
        <f t="shared" si="9"/>
        <v>0</v>
      </c>
      <c r="AO26" s="829"/>
      <c r="AP26" s="829"/>
      <c r="AQ26" s="829"/>
      <c r="AR26" s="842">
        <f t="shared" si="10"/>
        <v>0</v>
      </c>
      <c r="AS26" s="842"/>
      <c r="AT26" s="842"/>
      <c r="AU26" s="842"/>
      <c r="AV26" s="231"/>
      <c r="AW26" s="473">
        <f t="shared" si="11"/>
        <v>0</v>
      </c>
    </row>
    <row r="27" spans="2:49" s="230" customFormat="1" ht="19" customHeight="1">
      <c r="B27" s="833" t="s">
        <v>741</v>
      </c>
      <c r="C27" s="833"/>
      <c r="D27" s="833"/>
      <c r="E27" s="833"/>
      <c r="F27" s="833"/>
      <c r="G27" s="833"/>
      <c r="H27" s="833"/>
      <c r="I27" s="833"/>
      <c r="J27" s="833"/>
      <c r="K27" s="833"/>
      <c r="L27" s="833"/>
      <c r="M27" s="833"/>
      <c r="N27" s="833"/>
      <c r="O27" s="833"/>
      <c r="P27" s="834">
        <f>Interior4_Labor</f>
        <v>0</v>
      </c>
      <c r="Q27" s="834"/>
      <c r="R27" s="834"/>
      <c r="S27" s="834"/>
      <c r="T27" s="834">
        <f>Interior4_Material</f>
        <v>0</v>
      </c>
      <c r="U27" s="834"/>
      <c r="V27" s="834"/>
      <c r="W27" s="834"/>
      <c r="X27" s="834">
        <f>Interior4_Sub</f>
        <v>0</v>
      </c>
      <c r="Y27" s="834"/>
      <c r="Z27" s="834"/>
      <c r="AA27" s="834"/>
      <c r="AB27" s="834">
        <f t="shared" si="6"/>
        <v>0</v>
      </c>
      <c r="AC27" s="834"/>
      <c r="AD27" s="834"/>
      <c r="AE27" s="834"/>
      <c r="AF27" s="834">
        <f t="shared" si="7"/>
        <v>0</v>
      </c>
      <c r="AG27" s="834"/>
      <c r="AH27" s="834"/>
      <c r="AI27" s="834"/>
      <c r="AJ27" s="834">
        <f t="shared" si="8"/>
        <v>0</v>
      </c>
      <c r="AK27" s="834"/>
      <c r="AL27" s="834"/>
      <c r="AM27" s="834"/>
      <c r="AN27" s="829">
        <f t="shared" si="9"/>
        <v>0</v>
      </c>
      <c r="AO27" s="829"/>
      <c r="AP27" s="829"/>
      <c r="AQ27" s="829"/>
      <c r="AR27" s="842">
        <f t="shared" si="10"/>
        <v>0</v>
      </c>
      <c r="AS27" s="842"/>
      <c r="AT27" s="842"/>
      <c r="AU27" s="842"/>
      <c r="AV27" s="231"/>
      <c r="AW27" s="473">
        <f t="shared" si="11"/>
        <v>0</v>
      </c>
    </row>
    <row r="28" spans="2:49" s="230" customFormat="1" ht="19" customHeight="1">
      <c r="B28" s="833" t="s">
        <v>742</v>
      </c>
      <c r="C28" s="833"/>
      <c r="D28" s="833"/>
      <c r="E28" s="833"/>
      <c r="F28" s="833"/>
      <c r="G28" s="833"/>
      <c r="H28" s="833"/>
      <c r="I28" s="833"/>
      <c r="J28" s="833"/>
      <c r="K28" s="833"/>
      <c r="L28" s="833"/>
      <c r="M28" s="833"/>
      <c r="N28" s="833"/>
      <c r="O28" s="833"/>
      <c r="P28" s="834">
        <f>Interior5_Labor</f>
        <v>0</v>
      </c>
      <c r="Q28" s="834"/>
      <c r="R28" s="834"/>
      <c r="S28" s="834"/>
      <c r="T28" s="834">
        <f>Interior5_Material</f>
        <v>0</v>
      </c>
      <c r="U28" s="834"/>
      <c r="V28" s="834"/>
      <c r="W28" s="834"/>
      <c r="X28" s="834">
        <f>Interior5_Sub</f>
        <v>0</v>
      </c>
      <c r="Y28" s="834"/>
      <c r="Z28" s="834"/>
      <c r="AA28" s="834"/>
      <c r="AB28" s="834">
        <f t="shared" si="6"/>
        <v>0</v>
      </c>
      <c r="AC28" s="834"/>
      <c r="AD28" s="834"/>
      <c r="AE28" s="834"/>
      <c r="AF28" s="834">
        <f t="shared" si="7"/>
        <v>0</v>
      </c>
      <c r="AG28" s="834"/>
      <c r="AH28" s="834"/>
      <c r="AI28" s="834"/>
      <c r="AJ28" s="834">
        <f t="shared" si="8"/>
        <v>0</v>
      </c>
      <c r="AK28" s="834"/>
      <c r="AL28" s="834"/>
      <c r="AM28" s="834"/>
      <c r="AN28" s="829">
        <f t="shared" si="9"/>
        <v>0</v>
      </c>
      <c r="AO28" s="829"/>
      <c r="AP28" s="829"/>
      <c r="AQ28" s="829"/>
      <c r="AR28" s="842">
        <f t="shared" si="10"/>
        <v>0</v>
      </c>
      <c r="AS28" s="842"/>
      <c r="AT28" s="842"/>
      <c r="AU28" s="842"/>
      <c r="AV28" s="231"/>
      <c r="AW28" s="473">
        <f t="shared" si="11"/>
        <v>0</v>
      </c>
    </row>
    <row r="29" spans="2:49" s="230" customFormat="1" ht="19" customHeight="1">
      <c r="B29" s="833" t="s">
        <v>988</v>
      </c>
      <c r="C29" s="833"/>
      <c r="D29" s="833"/>
      <c r="E29" s="833"/>
      <c r="F29" s="833"/>
      <c r="G29" s="833"/>
      <c r="H29" s="833"/>
      <c r="I29" s="833"/>
      <c r="J29" s="833"/>
      <c r="K29" s="833"/>
      <c r="L29" s="833"/>
      <c r="M29" s="833"/>
      <c r="N29" s="833"/>
      <c r="O29" s="833"/>
      <c r="P29" s="834">
        <f>Interior6_Labor</f>
        <v>2000</v>
      </c>
      <c r="Q29" s="834"/>
      <c r="R29" s="834"/>
      <c r="S29" s="834"/>
      <c r="T29" s="834">
        <f>Interior6_Material</f>
        <v>6500</v>
      </c>
      <c r="U29" s="834"/>
      <c r="V29" s="834"/>
      <c r="W29" s="834"/>
      <c r="X29" s="834">
        <f>Interior6_Sub</f>
        <v>0</v>
      </c>
      <c r="Y29" s="834"/>
      <c r="Z29" s="834"/>
      <c r="AA29" s="834"/>
      <c r="AB29" s="834">
        <f t="shared" si="6"/>
        <v>8500</v>
      </c>
      <c r="AC29" s="834"/>
      <c r="AD29" s="834"/>
      <c r="AE29" s="834"/>
      <c r="AF29" s="834">
        <f t="shared" si="7"/>
        <v>2295</v>
      </c>
      <c r="AG29" s="834"/>
      <c r="AH29" s="834"/>
      <c r="AI29" s="834"/>
      <c r="AJ29" s="834">
        <f t="shared" si="8"/>
        <v>10795</v>
      </c>
      <c r="AK29" s="834"/>
      <c r="AL29" s="834"/>
      <c r="AM29" s="834"/>
      <c r="AN29" s="829">
        <f t="shared" si="9"/>
        <v>5.666666666666667</v>
      </c>
      <c r="AO29" s="829"/>
      <c r="AP29" s="829"/>
      <c r="AQ29" s="829"/>
      <c r="AR29" s="842">
        <f t="shared" si="10"/>
        <v>9.7178383548541372E-2</v>
      </c>
      <c r="AS29" s="842"/>
      <c r="AT29" s="842"/>
      <c r="AU29" s="842"/>
      <c r="AV29" s="231"/>
      <c r="AW29" s="473">
        <f t="shared" si="11"/>
        <v>0.10172026925953627</v>
      </c>
    </row>
    <row r="30" spans="2:49" s="230" customFormat="1" ht="19" customHeight="1">
      <c r="B30" s="833" t="s">
        <v>989</v>
      </c>
      <c r="C30" s="833"/>
      <c r="D30" s="833"/>
      <c r="E30" s="833"/>
      <c r="F30" s="833"/>
      <c r="G30" s="833"/>
      <c r="H30" s="833"/>
      <c r="I30" s="833"/>
      <c r="J30" s="833"/>
      <c r="K30" s="833"/>
      <c r="L30" s="833"/>
      <c r="M30" s="833"/>
      <c r="N30" s="833"/>
      <c r="O30" s="833"/>
      <c r="P30" s="834">
        <f>Interior7_Labor</f>
        <v>5000</v>
      </c>
      <c r="Q30" s="834"/>
      <c r="R30" s="834"/>
      <c r="S30" s="834"/>
      <c r="T30" s="834">
        <f>Interior7_Material</f>
        <v>7250</v>
      </c>
      <c r="U30" s="834"/>
      <c r="V30" s="834"/>
      <c r="W30" s="834"/>
      <c r="X30" s="834">
        <f>Interior7_Sub</f>
        <v>0</v>
      </c>
      <c r="Y30" s="834"/>
      <c r="Z30" s="834"/>
      <c r="AA30" s="834"/>
      <c r="AB30" s="834">
        <f t="shared" si="6"/>
        <v>12250</v>
      </c>
      <c r="AC30" s="834"/>
      <c r="AD30" s="834"/>
      <c r="AE30" s="834"/>
      <c r="AF30" s="834">
        <f t="shared" si="7"/>
        <v>3307.4999999999995</v>
      </c>
      <c r="AG30" s="834"/>
      <c r="AH30" s="834"/>
      <c r="AI30" s="834"/>
      <c r="AJ30" s="834">
        <f t="shared" si="8"/>
        <v>15557.5</v>
      </c>
      <c r="AK30" s="834"/>
      <c r="AL30" s="834"/>
      <c r="AM30" s="834"/>
      <c r="AN30" s="829">
        <f t="shared" si="9"/>
        <v>8.1666666666666661</v>
      </c>
      <c r="AO30" s="829"/>
      <c r="AP30" s="829"/>
      <c r="AQ30" s="829"/>
      <c r="AR30" s="842">
        <f t="shared" si="10"/>
        <v>0.14005119981995667</v>
      </c>
      <c r="AS30" s="842"/>
      <c r="AT30" s="842"/>
      <c r="AU30" s="842"/>
      <c r="AV30" s="231"/>
      <c r="AW30" s="473">
        <f t="shared" si="11"/>
        <v>0.14659685863874344</v>
      </c>
    </row>
    <row r="31" spans="2:49" s="230" customFormat="1" ht="19" customHeight="1">
      <c r="B31" s="833" t="s">
        <v>743</v>
      </c>
      <c r="C31" s="833"/>
      <c r="D31" s="833"/>
      <c r="E31" s="833"/>
      <c r="F31" s="833"/>
      <c r="G31" s="833"/>
      <c r="H31" s="833"/>
      <c r="I31" s="833"/>
      <c r="J31" s="833"/>
      <c r="K31" s="833"/>
      <c r="L31" s="833"/>
      <c r="M31" s="833"/>
      <c r="N31" s="833"/>
      <c r="O31" s="833"/>
      <c r="P31" s="834">
        <f>Interior8_Labor</f>
        <v>0</v>
      </c>
      <c r="Q31" s="834"/>
      <c r="R31" s="834"/>
      <c r="S31" s="834"/>
      <c r="T31" s="834">
        <f>Interior8_Material</f>
        <v>0</v>
      </c>
      <c r="U31" s="834"/>
      <c r="V31" s="834"/>
      <c r="W31" s="834"/>
      <c r="X31" s="834">
        <f>Interior8_Sub</f>
        <v>0</v>
      </c>
      <c r="Y31" s="834"/>
      <c r="Z31" s="834"/>
      <c r="AA31" s="834"/>
      <c r="AB31" s="834">
        <f t="shared" si="6"/>
        <v>0</v>
      </c>
      <c r="AC31" s="834"/>
      <c r="AD31" s="834"/>
      <c r="AE31" s="834"/>
      <c r="AF31" s="834">
        <f t="shared" si="7"/>
        <v>0</v>
      </c>
      <c r="AG31" s="834"/>
      <c r="AH31" s="834"/>
      <c r="AI31" s="834"/>
      <c r="AJ31" s="834">
        <f t="shared" si="8"/>
        <v>0</v>
      </c>
      <c r="AK31" s="834"/>
      <c r="AL31" s="834"/>
      <c r="AM31" s="834"/>
      <c r="AN31" s="829">
        <f t="shared" si="9"/>
        <v>0</v>
      </c>
      <c r="AO31" s="829"/>
      <c r="AP31" s="829"/>
      <c r="AQ31" s="829"/>
      <c r="AR31" s="842">
        <f t="shared" si="10"/>
        <v>0</v>
      </c>
      <c r="AS31" s="842"/>
      <c r="AT31" s="842"/>
      <c r="AU31" s="842"/>
      <c r="AV31" s="231"/>
      <c r="AW31" s="473">
        <f t="shared" si="11"/>
        <v>0</v>
      </c>
    </row>
    <row r="32" spans="2:49" s="230" customFormat="1" ht="19" customHeight="1">
      <c r="B32" s="833" t="s">
        <v>744</v>
      </c>
      <c r="C32" s="833"/>
      <c r="D32" s="833"/>
      <c r="E32" s="833"/>
      <c r="F32" s="833"/>
      <c r="G32" s="833"/>
      <c r="H32" s="833"/>
      <c r="I32" s="833"/>
      <c r="J32" s="833"/>
      <c r="K32" s="833"/>
      <c r="L32" s="833"/>
      <c r="M32" s="833"/>
      <c r="N32" s="833"/>
      <c r="O32" s="833"/>
      <c r="P32" s="834">
        <f>Interior9_Labor</f>
        <v>0</v>
      </c>
      <c r="Q32" s="834"/>
      <c r="R32" s="834"/>
      <c r="S32" s="834"/>
      <c r="T32" s="834">
        <f>Interior9_Material</f>
        <v>0</v>
      </c>
      <c r="U32" s="834"/>
      <c r="V32" s="834"/>
      <c r="W32" s="834"/>
      <c r="X32" s="834">
        <f>Interior9_Sub</f>
        <v>0</v>
      </c>
      <c r="Y32" s="834"/>
      <c r="Z32" s="834"/>
      <c r="AA32" s="834"/>
      <c r="AB32" s="834">
        <f t="shared" si="6"/>
        <v>0</v>
      </c>
      <c r="AC32" s="834"/>
      <c r="AD32" s="834"/>
      <c r="AE32" s="834"/>
      <c r="AF32" s="834">
        <f t="shared" si="7"/>
        <v>0</v>
      </c>
      <c r="AG32" s="834"/>
      <c r="AH32" s="834"/>
      <c r="AI32" s="834"/>
      <c r="AJ32" s="834">
        <f t="shared" si="8"/>
        <v>0</v>
      </c>
      <c r="AK32" s="834"/>
      <c r="AL32" s="834"/>
      <c r="AM32" s="834"/>
      <c r="AN32" s="829">
        <f t="shared" si="9"/>
        <v>0</v>
      </c>
      <c r="AO32" s="829"/>
      <c r="AP32" s="829"/>
      <c r="AQ32" s="829"/>
      <c r="AR32" s="842">
        <f t="shared" si="10"/>
        <v>0</v>
      </c>
      <c r="AS32" s="842"/>
      <c r="AT32" s="842"/>
      <c r="AU32" s="842"/>
      <c r="AV32" s="231"/>
      <c r="AW32" s="473">
        <f t="shared" si="11"/>
        <v>0</v>
      </c>
    </row>
    <row r="33" spans="2:49" s="230" customFormat="1" ht="19" customHeight="1">
      <c r="B33" s="833" t="s">
        <v>745</v>
      </c>
      <c r="C33" s="833"/>
      <c r="D33" s="833"/>
      <c r="E33" s="833"/>
      <c r="F33" s="833"/>
      <c r="G33" s="833"/>
      <c r="H33" s="833"/>
      <c r="I33" s="833"/>
      <c r="J33" s="833"/>
      <c r="K33" s="833"/>
      <c r="L33" s="833"/>
      <c r="M33" s="833"/>
      <c r="N33" s="833"/>
      <c r="O33" s="833"/>
      <c r="P33" s="834">
        <f>Interior10_Labor</f>
        <v>1600</v>
      </c>
      <c r="Q33" s="834"/>
      <c r="R33" s="834"/>
      <c r="S33" s="834"/>
      <c r="T33" s="834">
        <f>Interior10_Material</f>
        <v>2350</v>
      </c>
      <c r="U33" s="834"/>
      <c r="V33" s="834"/>
      <c r="W33" s="834"/>
      <c r="X33" s="834">
        <f>Interior10_Sub</f>
        <v>0</v>
      </c>
      <c r="Y33" s="834"/>
      <c r="Z33" s="834"/>
      <c r="AA33" s="834"/>
      <c r="AB33" s="834">
        <f t="shared" si="6"/>
        <v>3950</v>
      </c>
      <c r="AC33" s="834"/>
      <c r="AD33" s="834"/>
      <c r="AE33" s="834"/>
      <c r="AF33" s="834">
        <f t="shared" si="7"/>
        <v>1066.5</v>
      </c>
      <c r="AG33" s="834"/>
      <c r="AH33" s="834"/>
      <c r="AI33" s="834"/>
      <c r="AJ33" s="834">
        <f t="shared" si="8"/>
        <v>5016.5</v>
      </c>
      <c r="AK33" s="834"/>
      <c r="AL33" s="834"/>
      <c r="AM33" s="834"/>
      <c r="AN33" s="829">
        <f t="shared" si="9"/>
        <v>2.6333333333333333</v>
      </c>
      <c r="AO33" s="829"/>
      <c r="AP33" s="829"/>
      <c r="AQ33" s="829"/>
      <c r="AR33" s="842">
        <f t="shared" si="10"/>
        <v>4.5159366472557458E-2</v>
      </c>
      <c r="AS33" s="842"/>
      <c r="AT33" s="842"/>
      <c r="AU33" s="842"/>
      <c r="AV33" s="231"/>
      <c r="AW33" s="473">
        <f t="shared" si="11"/>
        <v>4.7270007479431567E-2</v>
      </c>
    </row>
    <row r="34" spans="2:49" s="230" customFormat="1" ht="19" customHeight="1">
      <c r="B34" s="833" t="s">
        <v>746</v>
      </c>
      <c r="C34" s="833"/>
      <c r="D34" s="833"/>
      <c r="E34" s="833"/>
      <c r="F34" s="833"/>
      <c r="G34" s="833"/>
      <c r="H34" s="833"/>
      <c r="I34" s="833"/>
      <c r="J34" s="833"/>
      <c r="K34" s="833"/>
      <c r="L34" s="833"/>
      <c r="M34" s="833"/>
      <c r="N34" s="833"/>
      <c r="O34" s="833"/>
      <c r="P34" s="834">
        <f>Interior11_Labor</f>
        <v>350</v>
      </c>
      <c r="Q34" s="834"/>
      <c r="R34" s="834"/>
      <c r="S34" s="834"/>
      <c r="T34" s="834">
        <f>Interior11_Material</f>
        <v>200</v>
      </c>
      <c r="U34" s="834"/>
      <c r="V34" s="834"/>
      <c r="W34" s="834"/>
      <c r="X34" s="834">
        <f>Interior11_Sub</f>
        <v>0</v>
      </c>
      <c r="Y34" s="834"/>
      <c r="Z34" s="834"/>
      <c r="AA34" s="834"/>
      <c r="AB34" s="834">
        <f t="shared" si="6"/>
        <v>550</v>
      </c>
      <c r="AC34" s="834"/>
      <c r="AD34" s="834"/>
      <c r="AE34" s="834"/>
      <c r="AF34" s="834">
        <f t="shared" si="7"/>
        <v>148.5</v>
      </c>
      <c r="AG34" s="834"/>
      <c r="AH34" s="834"/>
      <c r="AI34" s="834"/>
      <c r="AJ34" s="834">
        <f t="shared" si="8"/>
        <v>698.5</v>
      </c>
      <c r="AK34" s="834"/>
      <c r="AL34" s="834"/>
      <c r="AM34" s="834"/>
      <c r="AN34" s="829">
        <f t="shared" si="9"/>
        <v>0.36666666666666664</v>
      </c>
      <c r="AO34" s="829"/>
      <c r="AP34" s="829"/>
      <c r="AQ34" s="829"/>
      <c r="AR34" s="842">
        <f t="shared" si="10"/>
        <v>6.2880130531409121E-3</v>
      </c>
      <c r="AS34" s="842"/>
      <c r="AT34" s="842"/>
      <c r="AU34" s="842"/>
      <c r="AV34" s="231"/>
      <c r="AW34" s="473">
        <f t="shared" si="11"/>
        <v>6.5818997756170528E-3</v>
      </c>
    </row>
    <row r="35" spans="2:49" s="230" customFormat="1" ht="19" customHeight="1">
      <c r="B35" s="833" t="s">
        <v>747</v>
      </c>
      <c r="C35" s="833"/>
      <c r="D35" s="833"/>
      <c r="E35" s="833"/>
      <c r="F35" s="833"/>
      <c r="G35" s="833"/>
      <c r="H35" s="833"/>
      <c r="I35" s="833"/>
      <c r="J35" s="833"/>
      <c r="K35" s="833"/>
      <c r="L35" s="833"/>
      <c r="M35" s="833"/>
      <c r="N35" s="833"/>
      <c r="O35" s="833"/>
      <c r="P35" s="834">
        <f>Interior12_Labor</f>
        <v>3500</v>
      </c>
      <c r="Q35" s="834"/>
      <c r="R35" s="834"/>
      <c r="S35" s="834"/>
      <c r="T35" s="834">
        <f>Interior12_Material</f>
        <v>1500</v>
      </c>
      <c r="U35" s="834"/>
      <c r="V35" s="834"/>
      <c r="W35" s="834"/>
      <c r="X35" s="834">
        <f>Interior12_Sub</f>
        <v>0</v>
      </c>
      <c r="Y35" s="834"/>
      <c r="Z35" s="834"/>
      <c r="AA35" s="834"/>
      <c r="AB35" s="834">
        <f t="shared" si="6"/>
        <v>5000</v>
      </c>
      <c r="AC35" s="834"/>
      <c r="AD35" s="834"/>
      <c r="AE35" s="834"/>
      <c r="AF35" s="834">
        <f t="shared" si="7"/>
        <v>1350</v>
      </c>
      <c r="AG35" s="834"/>
      <c r="AH35" s="834"/>
      <c r="AI35" s="834"/>
      <c r="AJ35" s="834">
        <f t="shared" si="8"/>
        <v>6350</v>
      </c>
      <c r="AK35" s="834"/>
      <c r="AL35" s="834"/>
      <c r="AM35" s="834"/>
      <c r="AN35" s="829">
        <f t="shared" si="9"/>
        <v>3.3333333333333335</v>
      </c>
      <c r="AO35" s="829"/>
      <c r="AP35" s="829"/>
      <c r="AQ35" s="829"/>
      <c r="AR35" s="842">
        <f t="shared" si="10"/>
        <v>5.7163755028553746E-2</v>
      </c>
      <c r="AS35" s="842"/>
      <c r="AT35" s="842"/>
      <c r="AU35" s="842"/>
      <c r="AV35" s="231"/>
      <c r="AW35" s="473">
        <f t="shared" si="11"/>
        <v>5.9835452505609572E-2</v>
      </c>
    </row>
    <row r="36" spans="2:49" s="230" customFormat="1" ht="19" customHeight="1">
      <c r="B36" s="833" t="s">
        <v>748</v>
      </c>
      <c r="C36" s="833"/>
      <c r="D36" s="833"/>
      <c r="E36" s="833"/>
      <c r="F36" s="833"/>
      <c r="G36" s="833"/>
      <c r="H36" s="833"/>
      <c r="I36" s="833"/>
      <c r="J36" s="833"/>
      <c r="K36" s="833"/>
      <c r="L36" s="833"/>
      <c r="M36" s="833"/>
      <c r="N36" s="833"/>
      <c r="O36" s="833"/>
      <c r="P36" s="834">
        <f>Interior13_Labor</f>
        <v>750</v>
      </c>
      <c r="Q36" s="834"/>
      <c r="R36" s="834"/>
      <c r="S36" s="834"/>
      <c r="T36" s="834">
        <f>Interior13_Material</f>
        <v>2000</v>
      </c>
      <c r="U36" s="834"/>
      <c r="V36" s="834"/>
      <c r="W36" s="834"/>
      <c r="X36" s="834">
        <f>Interior13_Sub</f>
        <v>0</v>
      </c>
      <c r="Y36" s="834"/>
      <c r="Z36" s="834"/>
      <c r="AA36" s="834"/>
      <c r="AB36" s="834">
        <f t="shared" si="6"/>
        <v>2750</v>
      </c>
      <c r="AC36" s="834"/>
      <c r="AD36" s="834"/>
      <c r="AE36" s="834"/>
      <c r="AF36" s="834">
        <f t="shared" si="7"/>
        <v>742.5</v>
      </c>
      <c r="AG36" s="834"/>
      <c r="AH36" s="834"/>
      <c r="AI36" s="834"/>
      <c r="AJ36" s="834">
        <f t="shared" si="8"/>
        <v>3492.5</v>
      </c>
      <c r="AK36" s="834"/>
      <c r="AL36" s="834"/>
      <c r="AM36" s="834"/>
      <c r="AN36" s="829">
        <f t="shared" si="9"/>
        <v>1.8333333333333333</v>
      </c>
      <c r="AO36" s="829"/>
      <c r="AP36" s="829"/>
      <c r="AQ36" s="829"/>
      <c r="AR36" s="842">
        <f t="shared" si="10"/>
        <v>3.1440065265704559E-2</v>
      </c>
      <c r="AS36" s="842"/>
      <c r="AT36" s="842"/>
      <c r="AU36" s="842"/>
      <c r="AV36" s="231"/>
      <c r="AW36" s="473">
        <f t="shared" si="11"/>
        <v>3.2909498878085267E-2</v>
      </c>
    </row>
    <row r="37" spans="2:49" s="230" customFormat="1" ht="19" customHeight="1">
      <c r="B37" s="833" t="s">
        <v>749</v>
      </c>
      <c r="C37" s="833"/>
      <c r="D37" s="833"/>
      <c r="E37" s="833"/>
      <c r="F37" s="833"/>
      <c r="G37" s="833"/>
      <c r="H37" s="833"/>
      <c r="I37" s="833"/>
      <c r="J37" s="833"/>
      <c r="K37" s="833"/>
      <c r="L37" s="833"/>
      <c r="M37" s="833"/>
      <c r="N37" s="833"/>
      <c r="O37" s="833"/>
      <c r="P37" s="834">
        <f>Interior14_Labor</f>
        <v>3000</v>
      </c>
      <c r="Q37" s="834"/>
      <c r="R37" s="834"/>
      <c r="S37" s="834"/>
      <c r="T37" s="834">
        <f>Interior14_Material</f>
        <v>1500</v>
      </c>
      <c r="U37" s="834"/>
      <c r="V37" s="834"/>
      <c r="W37" s="834"/>
      <c r="X37" s="834">
        <f>Interior14_Sub</f>
        <v>0</v>
      </c>
      <c r="Y37" s="834"/>
      <c r="Z37" s="834"/>
      <c r="AA37" s="834"/>
      <c r="AB37" s="834">
        <f t="shared" si="6"/>
        <v>4500</v>
      </c>
      <c r="AC37" s="834"/>
      <c r="AD37" s="834"/>
      <c r="AE37" s="834"/>
      <c r="AF37" s="834">
        <f t="shared" si="7"/>
        <v>1215</v>
      </c>
      <c r="AG37" s="834"/>
      <c r="AH37" s="834"/>
      <c r="AI37" s="834"/>
      <c r="AJ37" s="834">
        <f t="shared" si="8"/>
        <v>5715</v>
      </c>
      <c r="AK37" s="834"/>
      <c r="AL37" s="834"/>
      <c r="AM37" s="834"/>
      <c r="AN37" s="829">
        <f t="shared" si="9"/>
        <v>3</v>
      </c>
      <c r="AO37" s="829"/>
      <c r="AP37" s="829"/>
      <c r="AQ37" s="829"/>
      <c r="AR37" s="842">
        <f t="shared" si="10"/>
        <v>5.1447379525698368E-2</v>
      </c>
      <c r="AS37" s="842"/>
      <c r="AT37" s="842"/>
      <c r="AU37" s="842"/>
      <c r="AV37" s="231"/>
      <c r="AW37" s="473">
        <f t="shared" si="11"/>
        <v>5.3851907255048619E-2</v>
      </c>
    </row>
    <row r="38" spans="2:49" s="230" customFormat="1" ht="19" customHeight="1">
      <c r="B38" s="833" t="s">
        <v>750</v>
      </c>
      <c r="C38" s="833"/>
      <c r="D38" s="833"/>
      <c r="E38" s="833"/>
      <c r="F38" s="833"/>
      <c r="G38" s="833"/>
      <c r="H38" s="833"/>
      <c r="I38" s="833"/>
      <c r="J38" s="833"/>
      <c r="K38" s="833"/>
      <c r="L38" s="833"/>
      <c r="M38" s="833"/>
      <c r="N38" s="833"/>
      <c r="O38" s="833"/>
      <c r="P38" s="834">
        <f>Interior15_Labor</f>
        <v>3000</v>
      </c>
      <c r="Q38" s="834"/>
      <c r="R38" s="834"/>
      <c r="S38" s="834"/>
      <c r="T38" s="834">
        <f>Interior15_Material</f>
        <v>4000</v>
      </c>
      <c r="U38" s="834"/>
      <c r="V38" s="834"/>
      <c r="W38" s="834"/>
      <c r="X38" s="834">
        <f>Interior15_Sub</f>
        <v>0</v>
      </c>
      <c r="Y38" s="834"/>
      <c r="Z38" s="834"/>
      <c r="AA38" s="834"/>
      <c r="AB38" s="834">
        <f t="shared" si="6"/>
        <v>7000</v>
      </c>
      <c r="AC38" s="834"/>
      <c r="AD38" s="834"/>
      <c r="AE38" s="834"/>
      <c r="AF38" s="834">
        <f t="shared" si="7"/>
        <v>1890.0000000000002</v>
      </c>
      <c r="AG38" s="834"/>
      <c r="AH38" s="834"/>
      <c r="AI38" s="834"/>
      <c r="AJ38" s="834">
        <f t="shared" si="8"/>
        <v>8890</v>
      </c>
      <c r="AK38" s="834"/>
      <c r="AL38" s="834"/>
      <c r="AM38" s="834"/>
      <c r="AN38" s="829">
        <f t="shared" si="9"/>
        <v>4.666666666666667</v>
      </c>
      <c r="AO38" s="829"/>
      <c r="AP38" s="829"/>
      <c r="AQ38" s="829"/>
      <c r="AR38" s="842">
        <f t="shared" si="10"/>
        <v>8.0029257039975238E-2</v>
      </c>
      <c r="AS38" s="842"/>
      <c r="AT38" s="842"/>
      <c r="AU38" s="842"/>
      <c r="AV38" s="231"/>
      <c r="AW38" s="473">
        <f t="shared" si="11"/>
        <v>8.3769633507853408E-2</v>
      </c>
    </row>
    <row r="39" spans="2:49" s="230" customFormat="1" ht="19" customHeight="1">
      <c r="B39" s="833" t="s">
        <v>792</v>
      </c>
      <c r="C39" s="833"/>
      <c r="D39" s="833"/>
      <c r="E39" s="833"/>
      <c r="F39" s="833"/>
      <c r="G39" s="833"/>
      <c r="H39" s="833"/>
      <c r="I39" s="833"/>
      <c r="J39" s="833"/>
      <c r="K39" s="833"/>
      <c r="L39" s="833"/>
      <c r="M39" s="833"/>
      <c r="N39" s="833"/>
      <c r="O39" s="833"/>
      <c r="P39" s="834">
        <f>Interior16_Labor</f>
        <v>0</v>
      </c>
      <c r="Q39" s="834"/>
      <c r="R39" s="834"/>
      <c r="S39" s="834"/>
      <c r="T39" s="834">
        <f>Interior16_Material</f>
        <v>3000</v>
      </c>
      <c r="U39" s="834"/>
      <c r="V39" s="834"/>
      <c r="W39" s="834"/>
      <c r="X39" s="834">
        <f>Interior16_Sub</f>
        <v>0</v>
      </c>
      <c r="Y39" s="834"/>
      <c r="Z39" s="834"/>
      <c r="AA39" s="834"/>
      <c r="AB39" s="834">
        <f t="shared" si="6"/>
        <v>3000</v>
      </c>
      <c r="AC39" s="834"/>
      <c r="AD39" s="834"/>
      <c r="AE39" s="834"/>
      <c r="AF39" s="834">
        <f t="shared" si="7"/>
        <v>810</v>
      </c>
      <c r="AG39" s="834"/>
      <c r="AH39" s="834"/>
      <c r="AI39" s="834"/>
      <c r="AJ39" s="834">
        <f t="shared" si="8"/>
        <v>3810</v>
      </c>
      <c r="AK39" s="834"/>
      <c r="AL39" s="834"/>
      <c r="AM39" s="834"/>
      <c r="AN39" s="829">
        <f t="shared" si="9"/>
        <v>2</v>
      </c>
      <c r="AO39" s="829"/>
      <c r="AP39" s="829"/>
      <c r="AQ39" s="829"/>
      <c r="AR39" s="842">
        <f t="shared" si="10"/>
        <v>3.4298253017132248E-2</v>
      </c>
      <c r="AS39" s="842"/>
      <c r="AT39" s="842"/>
      <c r="AU39" s="842"/>
      <c r="AV39" s="231"/>
      <c r="AW39" s="473">
        <f t="shared" si="11"/>
        <v>3.5901271503365743E-2</v>
      </c>
    </row>
    <row r="40" spans="2:49" s="230" customFormat="1" ht="19" customHeight="1">
      <c r="B40" s="833" t="s">
        <v>751</v>
      </c>
      <c r="C40" s="833"/>
      <c r="D40" s="833"/>
      <c r="E40" s="833"/>
      <c r="F40" s="833"/>
      <c r="G40" s="833"/>
      <c r="H40" s="833"/>
      <c r="I40" s="833"/>
      <c r="J40" s="833"/>
      <c r="K40" s="833"/>
      <c r="L40" s="833"/>
      <c r="M40" s="833"/>
      <c r="N40" s="833"/>
      <c r="O40" s="833"/>
      <c r="P40" s="834">
        <f>Interior17_Labor</f>
        <v>0</v>
      </c>
      <c r="Q40" s="834"/>
      <c r="R40" s="834"/>
      <c r="S40" s="834"/>
      <c r="T40" s="834">
        <f>Interior17_Material</f>
        <v>0</v>
      </c>
      <c r="U40" s="834"/>
      <c r="V40" s="834"/>
      <c r="W40" s="834"/>
      <c r="X40" s="834">
        <f>Interior17_Sub</f>
        <v>0</v>
      </c>
      <c r="Y40" s="834"/>
      <c r="Z40" s="834"/>
      <c r="AA40" s="834"/>
      <c r="AB40" s="834">
        <f t="shared" si="6"/>
        <v>0</v>
      </c>
      <c r="AC40" s="834"/>
      <c r="AD40" s="834"/>
      <c r="AE40" s="834"/>
      <c r="AF40" s="834">
        <f t="shared" si="7"/>
        <v>0</v>
      </c>
      <c r="AG40" s="834"/>
      <c r="AH40" s="834"/>
      <c r="AI40" s="834"/>
      <c r="AJ40" s="834">
        <f t="shared" si="8"/>
        <v>0</v>
      </c>
      <c r="AK40" s="834"/>
      <c r="AL40" s="834"/>
      <c r="AM40" s="834"/>
      <c r="AN40" s="829">
        <f t="shared" si="9"/>
        <v>0</v>
      </c>
      <c r="AO40" s="829"/>
      <c r="AP40" s="829"/>
      <c r="AQ40" s="829"/>
      <c r="AR40" s="842">
        <f t="shared" si="10"/>
        <v>0</v>
      </c>
      <c r="AS40" s="842"/>
      <c r="AT40" s="842"/>
      <c r="AU40" s="842"/>
      <c r="AV40" s="231"/>
      <c r="AW40" s="473">
        <f t="shared" si="11"/>
        <v>0</v>
      </c>
    </row>
    <row r="41" spans="2:49" s="230" customFormat="1" ht="19" customHeight="1">
      <c r="B41" s="833" t="s">
        <v>752</v>
      </c>
      <c r="C41" s="833"/>
      <c r="D41" s="833"/>
      <c r="E41" s="833"/>
      <c r="F41" s="833"/>
      <c r="G41" s="833"/>
      <c r="H41" s="833"/>
      <c r="I41" s="833"/>
      <c r="J41" s="833"/>
      <c r="K41" s="833"/>
      <c r="L41" s="833"/>
      <c r="M41" s="833"/>
      <c r="N41" s="833"/>
      <c r="O41" s="833"/>
      <c r="P41" s="834">
        <f>Interior18_Labor</f>
        <v>0</v>
      </c>
      <c r="Q41" s="834"/>
      <c r="R41" s="834"/>
      <c r="S41" s="834"/>
      <c r="T41" s="834">
        <f>Interior18_Material</f>
        <v>0</v>
      </c>
      <c r="U41" s="834"/>
      <c r="V41" s="834"/>
      <c r="W41" s="834"/>
      <c r="X41" s="834">
        <f>Interior18_Sub</f>
        <v>0</v>
      </c>
      <c r="Y41" s="834"/>
      <c r="Z41" s="834"/>
      <c r="AA41" s="834"/>
      <c r="AB41" s="834">
        <f t="shared" si="6"/>
        <v>0</v>
      </c>
      <c r="AC41" s="834"/>
      <c r="AD41" s="834"/>
      <c r="AE41" s="834"/>
      <c r="AF41" s="834">
        <f t="shared" si="7"/>
        <v>0</v>
      </c>
      <c r="AG41" s="834"/>
      <c r="AH41" s="834"/>
      <c r="AI41" s="834"/>
      <c r="AJ41" s="834">
        <f t="shared" si="8"/>
        <v>0</v>
      </c>
      <c r="AK41" s="834"/>
      <c r="AL41" s="834"/>
      <c r="AM41" s="834"/>
      <c r="AN41" s="829">
        <f t="shared" si="9"/>
        <v>0</v>
      </c>
      <c r="AO41" s="829"/>
      <c r="AP41" s="829"/>
      <c r="AQ41" s="829"/>
      <c r="AR41" s="842">
        <f t="shared" si="10"/>
        <v>0</v>
      </c>
      <c r="AS41" s="842"/>
      <c r="AT41" s="842"/>
      <c r="AU41" s="842"/>
      <c r="AV41" s="231"/>
      <c r="AW41" s="473">
        <f t="shared" si="11"/>
        <v>0</v>
      </c>
    </row>
    <row r="42" spans="2:49" s="230" customFormat="1" ht="19" customHeight="1">
      <c r="B42" s="833" t="s">
        <v>753</v>
      </c>
      <c r="C42" s="833"/>
      <c r="D42" s="833"/>
      <c r="E42" s="833"/>
      <c r="F42" s="833"/>
      <c r="G42" s="833"/>
      <c r="H42" s="833"/>
      <c r="I42" s="833"/>
      <c r="J42" s="833"/>
      <c r="K42" s="833"/>
      <c r="L42" s="833"/>
      <c r="M42" s="833"/>
      <c r="N42" s="833"/>
      <c r="O42" s="833"/>
      <c r="P42" s="834">
        <f>Interior19_Labor</f>
        <v>0</v>
      </c>
      <c r="Q42" s="834"/>
      <c r="R42" s="834"/>
      <c r="S42" s="834"/>
      <c r="T42" s="834">
        <f>Interior19_Material</f>
        <v>0</v>
      </c>
      <c r="U42" s="834"/>
      <c r="V42" s="834"/>
      <c r="W42" s="834"/>
      <c r="X42" s="834">
        <f>Interior19_Sub</f>
        <v>0</v>
      </c>
      <c r="Y42" s="834"/>
      <c r="Z42" s="834"/>
      <c r="AA42" s="834"/>
      <c r="AB42" s="834">
        <f t="shared" si="6"/>
        <v>0</v>
      </c>
      <c r="AC42" s="834"/>
      <c r="AD42" s="834"/>
      <c r="AE42" s="834"/>
      <c r="AF42" s="834">
        <f t="shared" si="7"/>
        <v>0</v>
      </c>
      <c r="AG42" s="834"/>
      <c r="AH42" s="834"/>
      <c r="AI42" s="834"/>
      <c r="AJ42" s="834">
        <f t="shared" si="8"/>
        <v>0</v>
      </c>
      <c r="AK42" s="834"/>
      <c r="AL42" s="834"/>
      <c r="AM42" s="834"/>
      <c r="AN42" s="829">
        <f t="shared" si="9"/>
        <v>0</v>
      </c>
      <c r="AO42" s="829"/>
      <c r="AP42" s="829"/>
      <c r="AQ42" s="829"/>
      <c r="AR42" s="842">
        <f t="shared" si="10"/>
        <v>0</v>
      </c>
      <c r="AS42" s="842"/>
      <c r="AT42" s="842"/>
      <c r="AU42" s="842"/>
      <c r="AV42" s="231"/>
      <c r="AW42" s="473">
        <f t="shared" si="11"/>
        <v>0</v>
      </c>
    </row>
    <row r="43" spans="2:49" s="230" customFormat="1" ht="19" customHeight="1" thickBot="1">
      <c r="B43" s="852" t="s">
        <v>921</v>
      </c>
      <c r="C43" s="852"/>
      <c r="D43" s="852"/>
      <c r="E43" s="852"/>
      <c r="F43" s="852"/>
      <c r="G43" s="852"/>
      <c r="H43" s="852"/>
      <c r="I43" s="852"/>
      <c r="J43" s="852"/>
      <c r="K43" s="852"/>
      <c r="L43" s="852"/>
      <c r="M43" s="852"/>
      <c r="N43" s="852"/>
      <c r="O43" s="852"/>
      <c r="P43" s="853">
        <f>Interior20_Labor</f>
        <v>0</v>
      </c>
      <c r="Q43" s="853"/>
      <c r="R43" s="853"/>
      <c r="S43" s="853"/>
      <c r="T43" s="853">
        <f>Interior20_Material</f>
        <v>0</v>
      </c>
      <c r="U43" s="853"/>
      <c r="V43" s="853"/>
      <c r="W43" s="853"/>
      <c r="X43" s="853">
        <f>Interior20_Sub</f>
        <v>0</v>
      </c>
      <c r="Y43" s="853"/>
      <c r="Z43" s="853"/>
      <c r="AA43" s="853"/>
      <c r="AB43" s="853">
        <f t="shared" si="6"/>
        <v>0</v>
      </c>
      <c r="AC43" s="853"/>
      <c r="AD43" s="853"/>
      <c r="AE43" s="853"/>
      <c r="AF43" s="853">
        <f t="shared" si="7"/>
        <v>0</v>
      </c>
      <c r="AG43" s="853"/>
      <c r="AH43" s="853"/>
      <c r="AI43" s="853"/>
      <c r="AJ43" s="853">
        <f t="shared" si="8"/>
        <v>0</v>
      </c>
      <c r="AK43" s="853"/>
      <c r="AL43" s="853"/>
      <c r="AM43" s="853"/>
      <c r="AN43" s="854">
        <f t="shared" si="9"/>
        <v>0</v>
      </c>
      <c r="AO43" s="854"/>
      <c r="AP43" s="854"/>
      <c r="AQ43" s="854"/>
      <c r="AR43" s="844">
        <f t="shared" si="10"/>
        <v>0</v>
      </c>
      <c r="AS43" s="844"/>
      <c r="AT43" s="844"/>
      <c r="AU43" s="844"/>
      <c r="AV43" s="231"/>
      <c r="AW43" s="474">
        <f t="shared" si="11"/>
        <v>0</v>
      </c>
    </row>
    <row r="44" spans="2:49" s="230" customFormat="1" ht="23" customHeight="1" thickTop="1">
      <c r="B44" s="845" t="s">
        <v>769</v>
      </c>
      <c r="C44" s="846"/>
      <c r="D44" s="846"/>
      <c r="E44" s="846"/>
      <c r="F44" s="846"/>
      <c r="G44" s="846"/>
      <c r="H44" s="846"/>
      <c r="I44" s="846"/>
      <c r="J44" s="846"/>
      <c r="K44" s="846"/>
      <c r="L44" s="846"/>
      <c r="M44" s="846"/>
      <c r="N44" s="846"/>
      <c r="O44" s="847"/>
      <c r="P44" s="848">
        <f>SUM(P24:S43)</f>
        <v>20800</v>
      </c>
      <c r="Q44" s="849"/>
      <c r="R44" s="849"/>
      <c r="S44" s="849"/>
      <c r="T44" s="848">
        <f>SUM(T24:W43)</f>
        <v>28300</v>
      </c>
      <c r="U44" s="849"/>
      <c r="V44" s="849"/>
      <c r="W44" s="849"/>
      <c r="X44" s="848">
        <f>SUM(X24:AA43)</f>
        <v>0</v>
      </c>
      <c r="Y44" s="849"/>
      <c r="Z44" s="849"/>
      <c r="AA44" s="849"/>
      <c r="AB44" s="848">
        <f>SUM(AB24:AE43)</f>
        <v>49100</v>
      </c>
      <c r="AC44" s="849"/>
      <c r="AD44" s="849"/>
      <c r="AE44" s="849"/>
      <c r="AF44" s="848">
        <f>SUM(AF24:AI43)</f>
        <v>13257</v>
      </c>
      <c r="AG44" s="849"/>
      <c r="AH44" s="849"/>
      <c r="AI44" s="849"/>
      <c r="AJ44" s="848">
        <f>SUM(AJ24:AM43)</f>
        <v>62357</v>
      </c>
      <c r="AK44" s="849"/>
      <c r="AL44" s="849"/>
      <c r="AM44" s="849"/>
      <c r="AN44" s="830">
        <f>SUM(AN24:AQ43)</f>
        <v>32.733333333333334</v>
      </c>
      <c r="AO44" s="831"/>
      <c r="AP44" s="831"/>
      <c r="AQ44" s="831"/>
      <c r="AR44" s="843">
        <f>SUM(AR24:AU43)</f>
        <v>0.56134807438039791</v>
      </c>
      <c r="AS44" s="843"/>
      <c r="AT44" s="843"/>
      <c r="AU44" s="843"/>
      <c r="AV44" s="231"/>
      <c r="AW44" s="475">
        <f>SUM(AW24:AW43)</f>
        <v>0.58758414360508604</v>
      </c>
    </row>
    <row r="45" spans="2:49" s="230" customFormat="1" ht="25.7" customHeight="1">
      <c r="B45" s="850" t="s">
        <v>487</v>
      </c>
      <c r="C45" s="850"/>
      <c r="D45" s="850"/>
      <c r="E45" s="850"/>
      <c r="F45" s="850"/>
      <c r="G45" s="850"/>
      <c r="H45" s="850"/>
      <c r="I45" s="850"/>
      <c r="J45" s="850"/>
      <c r="K45" s="850"/>
      <c r="L45" s="850"/>
      <c r="M45" s="850"/>
      <c r="N45" s="850"/>
      <c r="O45" s="850"/>
      <c r="P45" s="850"/>
      <c r="Q45" s="850"/>
      <c r="R45" s="850"/>
      <c r="S45" s="850"/>
      <c r="T45" s="850"/>
      <c r="U45" s="850"/>
      <c r="V45" s="850"/>
      <c r="W45" s="850"/>
      <c r="X45" s="850"/>
      <c r="Y45" s="850"/>
      <c r="Z45" s="850"/>
      <c r="AA45" s="850"/>
      <c r="AB45" s="850"/>
      <c r="AC45" s="850"/>
      <c r="AD45" s="850"/>
      <c r="AE45" s="850"/>
      <c r="AF45" s="850"/>
      <c r="AG45" s="850"/>
      <c r="AH45" s="850"/>
      <c r="AI45" s="850"/>
      <c r="AJ45" s="850"/>
      <c r="AK45" s="850"/>
      <c r="AL45" s="850"/>
      <c r="AM45" s="850"/>
      <c r="AN45" s="850"/>
      <c r="AO45" s="850"/>
      <c r="AP45" s="850"/>
      <c r="AQ45" s="850"/>
      <c r="AR45" s="850"/>
      <c r="AS45" s="850"/>
      <c r="AT45" s="850"/>
      <c r="AU45" s="850"/>
      <c r="AV45" s="231"/>
      <c r="AW45" s="484"/>
    </row>
    <row r="46" spans="2:49" s="230" customFormat="1" ht="19" customHeight="1">
      <c r="B46" s="833" t="s">
        <v>761</v>
      </c>
      <c r="C46" s="833"/>
      <c r="D46" s="833"/>
      <c r="E46" s="833"/>
      <c r="F46" s="833"/>
      <c r="G46" s="833"/>
      <c r="H46" s="833"/>
      <c r="I46" s="833"/>
      <c r="J46" s="833"/>
      <c r="K46" s="833"/>
      <c r="L46" s="833"/>
      <c r="M46" s="833"/>
      <c r="N46" s="833"/>
      <c r="O46" s="833"/>
      <c r="P46" s="834">
        <f>MEP1_Labor</f>
        <v>0</v>
      </c>
      <c r="Q46" s="834"/>
      <c r="R46" s="834"/>
      <c r="S46" s="834"/>
      <c r="T46" s="834">
        <f>MEP1_Material</f>
        <v>0</v>
      </c>
      <c r="U46" s="834"/>
      <c r="V46" s="834"/>
      <c r="W46" s="834"/>
      <c r="X46" s="834">
        <f>MEP1_Sub</f>
        <v>0</v>
      </c>
      <c r="Y46" s="834"/>
      <c r="Z46" s="834"/>
      <c r="AA46" s="834"/>
      <c r="AB46" s="834">
        <f>SUM(P46:AA46)</f>
        <v>0</v>
      </c>
      <c r="AC46" s="834"/>
      <c r="AD46" s="834"/>
      <c r="AE46" s="834"/>
      <c r="AF46" s="834">
        <f>AW46*Allocated_Adders</f>
        <v>0</v>
      </c>
      <c r="AG46" s="834"/>
      <c r="AH46" s="834"/>
      <c r="AI46" s="834"/>
      <c r="AJ46" s="834">
        <f>AB46+AF46</f>
        <v>0</v>
      </c>
      <c r="AK46" s="834"/>
      <c r="AL46" s="834"/>
      <c r="AM46" s="834"/>
      <c r="AN46" s="829">
        <f>IFERROR(AB46/PROJECT_SIZE,0)</f>
        <v>0</v>
      </c>
      <c r="AO46" s="829"/>
      <c r="AP46" s="829"/>
      <c r="AQ46" s="829"/>
      <c r="AR46" s="842">
        <f>AJ46/Project_Total</f>
        <v>0</v>
      </c>
      <c r="AS46" s="842"/>
      <c r="AT46" s="842"/>
      <c r="AU46" s="842"/>
      <c r="AV46" s="231"/>
      <c r="AW46" s="473">
        <f>AB46/Project_Subtotal</f>
        <v>0</v>
      </c>
    </row>
    <row r="47" spans="2:49" s="230" customFormat="1" ht="19" customHeight="1">
      <c r="B47" s="833" t="s">
        <v>49</v>
      </c>
      <c r="C47" s="833"/>
      <c r="D47" s="833"/>
      <c r="E47" s="833"/>
      <c r="F47" s="833"/>
      <c r="G47" s="833"/>
      <c r="H47" s="833"/>
      <c r="I47" s="833"/>
      <c r="J47" s="833"/>
      <c r="K47" s="833"/>
      <c r="L47" s="833"/>
      <c r="M47" s="833"/>
      <c r="N47" s="833"/>
      <c r="O47" s="833"/>
      <c r="P47" s="834">
        <f>MEP2_Labor</f>
        <v>0</v>
      </c>
      <c r="Q47" s="834"/>
      <c r="R47" s="834"/>
      <c r="S47" s="834"/>
      <c r="T47" s="834">
        <f>MEP2_Material</f>
        <v>0</v>
      </c>
      <c r="U47" s="834"/>
      <c r="V47" s="834"/>
      <c r="W47" s="834"/>
      <c r="X47" s="834">
        <f>MEP2_Sub</f>
        <v>0</v>
      </c>
      <c r="Y47" s="834"/>
      <c r="Z47" s="834"/>
      <c r="AA47" s="834"/>
      <c r="AB47" s="834">
        <f>SUM(P47:AA47)</f>
        <v>0</v>
      </c>
      <c r="AC47" s="834"/>
      <c r="AD47" s="834"/>
      <c r="AE47" s="834"/>
      <c r="AF47" s="834">
        <f>AW47*Allocated_Adders</f>
        <v>0</v>
      </c>
      <c r="AG47" s="834"/>
      <c r="AH47" s="834"/>
      <c r="AI47" s="834"/>
      <c r="AJ47" s="834">
        <f>AB47+AF47</f>
        <v>0</v>
      </c>
      <c r="AK47" s="834"/>
      <c r="AL47" s="834"/>
      <c r="AM47" s="834"/>
      <c r="AN47" s="829">
        <f>IFERROR(AB47/PROJECT_SIZE,0)</f>
        <v>0</v>
      </c>
      <c r="AO47" s="829"/>
      <c r="AP47" s="829"/>
      <c r="AQ47" s="829"/>
      <c r="AR47" s="842">
        <f>AJ47/Project_Total</f>
        <v>0</v>
      </c>
      <c r="AS47" s="842"/>
      <c r="AT47" s="842"/>
      <c r="AU47" s="842"/>
      <c r="AV47" s="231"/>
      <c r="AW47" s="473">
        <f>AB47/Project_Subtotal</f>
        <v>0</v>
      </c>
    </row>
    <row r="48" spans="2:49" s="230" customFormat="1" ht="19" customHeight="1">
      <c r="B48" s="833" t="s">
        <v>754</v>
      </c>
      <c r="C48" s="833"/>
      <c r="D48" s="833"/>
      <c r="E48" s="833"/>
      <c r="F48" s="833"/>
      <c r="G48" s="833"/>
      <c r="H48" s="833"/>
      <c r="I48" s="833"/>
      <c r="J48" s="833"/>
      <c r="K48" s="833"/>
      <c r="L48" s="833"/>
      <c r="M48" s="833"/>
      <c r="N48" s="833"/>
      <c r="O48" s="833"/>
      <c r="P48" s="834">
        <f>MEP3_Labor</f>
        <v>0</v>
      </c>
      <c r="Q48" s="834"/>
      <c r="R48" s="834"/>
      <c r="S48" s="834"/>
      <c r="T48" s="834">
        <f>MEP3_Material</f>
        <v>0</v>
      </c>
      <c r="U48" s="834"/>
      <c r="V48" s="834"/>
      <c r="W48" s="834"/>
      <c r="X48" s="834">
        <f>MEP3_Sub</f>
        <v>0</v>
      </c>
      <c r="Y48" s="834"/>
      <c r="Z48" s="834"/>
      <c r="AA48" s="834"/>
      <c r="AB48" s="834">
        <f>SUM(P48:AA48)</f>
        <v>0</v>
      </c>
      <c r="AC48" s="834"/>
      <c r="AD48" s="834"/>
      <c r="AE48" s="834"/>
      <c r="AF48" s="834">
        <f>AW48*Allocated_Adders</f>
        <v>0</v>
      </c>
      <c r="AG48" s="834"/>
      <c r="AH48" s="834"/>
      <c r="AI48" s="834"/>
      <c r="AJ48" s="834">
        <f>AB48+AF48</f>
        <v>0</v>
      </c>
      <c r="AK48" s="834"/>
      <c r="AL48" s="834"/>
      <c r="AM48" s="834"/>
      <c r="AN48" s="829">
        <f>IFERROR(AB48/PROJECT_SIZE,0)</f>
        <v>0</v>
      </c>
      <c r="AO48" s="829"/>
      <c r="AP48" s="829"/>
      <c r="AQ48" s="829"/>
      <c r="AR48" s="842">
        <f>AJ48/Project_Total</f>
        <v>0</v>
      </c>
      <c r="AS48" s="842"/>
      <c r="AT48" s="842"/>
      <c r="AU48" s="842"/>
      <c r="AV48" s="231"/>
      <c r="AW48" s="473">
        <f>AB48/Project_Subtotal</f>
        <v>0</v>
      </c>
    </row>
    <row r="49" spans="2:49" s="230" customFormat="1" ht="19" customHeight="1">
      <c r="B49" s="833" t="s">
        <v>20</v>
      </c>
      <c r="C49" s="833"/>
      <c r="D49" s="833"/>
      <c r="E49" s="833"/>
      <c r="F49" s="833"/>
      <c r="G49" s="833"/>
      <c r="H49" s="833"/>
      <c r="I49" s="833"/>
      <c r="J49" s="833"/>
      <c r="K49" s="833"/>
      <c r="L49" s="833"/>
      <c r="M49" s="833"/>
      <c r="N49" s="833"/>
      <c r="O49" s="833"/>
      <c r="P49" s="834">
        <f>MEP4_Labor</f>
        <v>0</v>
      </c>
      <c r="Q49" s="834"/>
      <c r="R49" s="834"/>
      <c r="S49" s="834"/>
      <c r="T49" s="834">
        <f>MEP4_Material</f>
        <v>0</v>
      </c>
      <c r="U49" s="834"/>
      <c r="V49" s="834"/>
      <c r="W49" s="834"/>
      <c r="X49" s="834">
        <f>MEP4_Sub</f>
        <v>0</v>
      </c>
      <c r="Y49" s="834"/>
      <c r="Z49" s="834"/>
      <c r="AA49" s="834"/>
      <c r="AB49" s="834">
        <f>SUM(P49:AA49)</f>
        <v>0</v>
      </c>
      <c r="AC49" s="834"/>
      <c r="AD49" s="834"/>
      <c r="AE49" s="834"/>
      <c r="AF49" s="834">
        <f>AW49*Allocated_Adders</f>
        <v>0</v>
      </c>
      <c r="AG49" s="834"/>
      <c r="AH49" s="834"/>
      <c r="AI49" s="834"/>
      <c r="AJ49" s="834">
        <f>AB49+AF49</f>
        <v>0</v>
      </c>
      <c r="AK49" s="834"/>
      <c r="AL49" s="834"/>
      <c r="AM49" s="834"/>
      <c r="AN49" s="829">
        <f>IFERROR(AB49/PROJECT_SIZE,0)</f>
        <v>0</v>
      </c>
      <c r="AO49" s="829"/>
      <c r="AP49" s="829"/>
      <c r="AQ49" s="829"/>
      <c r="AR49" s="842">
        <f>AJ49/Project_Total</f>
        <v>0</v>
      </c>
      <c r="AS49" s="842"/>
      <c r="AT49" s="842"/>
      <c r="AU49" s="842"/>
      <c r="AV49" s="231"/>
      <c r="AW49" s="473">
        <f>AB49/Project_Subtotal</f>
        <v>0</v>
      </c>
    </row>
    <row r="50" spans="2:49" s="230" customFormat="1" ht="19" customHeight="1" thickBot="1">
      <c r="B50" s="852" t="s">
        <v>50</v>
      </c>
      <c r="C50" s="852"/>
      <c r="D50" s="852"/>
      <c r="E50" s="852"/>
      <c r="F50" s="852"/>
      <c r="G50" s="852"/>
      <c r="H50" s="852"/>
      <c r="I50" s="852"/>
      <c r="J50" s="852"/>
      <c r="K50" s="852"/>
      <c r="L50" s="852"/>
      <c r="M50" s="852"/>
      <c r="N50" s="852"/>
      <c r="O50" s="852"/>
      <c r="P50" s="853">
        <f>MEP5_Labor</f>
        <v>0</v>
      </c>
      <c r="Q50" s="853"/>
      <c r="R50" s="853"/>
      <c r="S50" s="853"/>
      <c r="T50" s="853">
        <f>MEP5_Material</f>
        <v>0</v>
      </c>
      <c r="U50" s="853"/>
      <c r="V50" s="853"/>
      <c r="W50" s="853"/>
      <c r="X50" s="853">
        <f>MEP5_Sub</f>
        <v>6000</v>
      </c>
      <c r="Y50" s="853"/>
      <c r="Z50" s="853"/>
      <c r="AA50" s="853"/>
      <c r="AB50" s="853">
        <f>SUM(P50:AA50)</f>
        <v>6000</v>
      </c>
      <c r="AC50" s="853"/>
      <c r="AD50" s="853"/>
      <c r="AE50" s="853"/>
      <c r="AF50" s="853">
        <f>AW50*Allocated_Adders</f>
        <v>1620</v>
      </c>
      <c r="AG50" s="853"/>
      <c r="AH50" s="853"/>
      <c r="AI50" s="853"/>
      <c r="AJ50" s="853">
        <f>AB50+AF50</f>
        <v>7620</v>
      </c>
      <c r="AK50" s="853"/>
      <c r="AL50" s="853"/>
      <c r="AM50" s="853"/>
      <c r="AN50" s="854">
        <f>IFERROR(AB50/PROJECT_SIZE,0)</f>
        <v>4</v>
      </c>
      <c r="AO50" s="854"/>
      <c r="AP50" s="854"/>
      <c r="AQ50" s="854"/>
      <c r="AR50" s="844">
        <f>AJ50/Project_Total</f>
        <v>6.8596506034264496E-2</v>
      </c>
      <c r="AS50" s="844"/>
      <c r="AT50" s="844"/>
      <c r="AU50" s="844"/>
      <c r="AV50" s="231"/>
      <c r="AW50" s="474">
        <f>AB50/Project_Subtotal</f>
        <v>7.1802543006731487E-2</v>
      </c>
    </row>
    <row r="51" spans="2:49" s="230" customFormat="1" ht="23" customHeight="1" thickTop="1">
      <c r="B51" s="845" t="s">
        <v>756</v>
      </c>
      <c r="C51" s="846"/>
      <c r="D51" s="846"/>
      <c r="E51" s="846"/>
      <c r="F51" s="846"/>
      <c r="G51" s="846"/>
      <c r="H51" s="846"/>
      <c r="I51" s="846"/>
      <c r="J51" s="846"/>
      <c r="K51" s="846"/>
      <c r="L51" s="846"/>
      <c r="M51" s="846"/>
      <c r="N51" s="846"/>
      <c r="O51" s="847"/>
      <c r="P51" s="848">
        <f>SUM(P46:S50)</f>
        <v>0</v>
      </c>
      <c r="Q51" s="849"/>
      <c r="R51" s="849"/>
      <c r="S51" s="849"/>
      <c r="T51" s="848">
        <f>SUM(T46:W50)</f>
        <v>0</v>
      </c>
      <c r="U51" s="849"/>
      <c r="V51" s="849"/>
      <c r="W51" s="849"/>
      <c r="X51" s="848">
        <f>SUM(X46:AA50)</f>
        <v>6000</v>
      </c>
      <c r="Y51" s="849"/>
      <c r="Z51" s="849"/>
      <c r="AA51" s="849"/>
      <c r="AB51" s="848">
        <f>SUM(AB46:AE50)</f>
        <v>6000</v>
      </c>
      <c r="AC51" s="849"/>
      <c r="AD51" s="849"/>
      <c r="AE51" s="849"/>
      <c r="AF51" s="848">
        <f>SUM(AF46:AI50)</f>
        <v>1620</v>
      </c>
      <c r="AG51" s="849"/>
      <c r="AH51" s="849"/>
      <c r="AI51" s="849"/>
      <c r="AJ51" s="848">
        <f>SUM(AJ46:AM50)</f>
        <v>7620</v>
      </c>
      <c r="AK51" s="849"/>
      <c r="AL51" s="849"/>
      <c r="AM51" s="849"/>
      <c r="AN51" s="830">
        <f>SUM(AN46:AQ50)</f>
        <v>4</v>
      </c>
      <c r="AO51" s="831"/>
      <c r="AP51" s="831"/>
      <c r="AQ51" s="831"/>
      <c r="AR51" s="843">
        <f>SUM(AR46:AU50)</f>
        <v>6.8596506034264496E-2</v>
      </c>
      <c r="AS51" s="843"/>
      <c r="AT51" s="843"/>
      <c r="AU51" s="843"/>
      <c r="AV51" s="231"/>
      <c r="AW51" s="475">
        <f>SUM(AW46:AW50)</f>
        <v>7.1802543006731487E-2</v>
      </c>
    </row>
    <row r="52" spans="2:49" s="230" customFormat="1" ht="25.7" customHeight="1">
      <c r="B52" s="850" t="s">
        <v>600</v>
      </c>
      <c r="C52" s="850"/>
      <c r="D52" s="850"/>
      <c r="E52" s="850"/>
      <c r="F52" s="850"/>
      <c r="G52" s="850"/>
      <c r="H52" s="850"/>
      <c r="I52" s="850"/>
      <c r="J52" s="850"/>
      <c r="K52" s="850"/>
      <c r="L52" s="850"/>
      <c r="M52" s="850"/>
      <c r="N52" s="850"/>
      <c r="O52" s="850"/>
      <c r="P52" s="850"/>
      <c r="Q52" s="850"/>
      <c r="R52" s="850"/>
      <c r="S52" s="850"/>
      <c r="T52" s="850"/>
      <c r="U52" s="850"/>
      <c r="V52" s="850"/>
      <c r="W52" s="850"/>
      <c r="X52" s="850"/>
      <c r="Y52" s="850"/>
      <c r="Z52" s="850"/>
      <c r="AA52" s="850"/>
      <c r="AB52" s="850"/>
      <c r="AC52" s="850"/>
      <c r="AD52" s="850"/>
      <c r="AE52" s="850"/>
      <c r="AF52" s="850"/>
      <c r="AG52" s="850"/>
      <c r="AH52" s="850"/>
      <c r="AI52" s="850"/>
      <c r="AJ52" s="850"/>
      <c r="AK52" s="850"/>
      <c r="AL52" s="850"/>
      <c r="AM52" s="850"/>
      <c r="AN52" s="850"/>
      <c r="AO52" s="850"/>
      <c r="AP52" s="850"/>
      <c r="AQ52" s="850"/>
      <c r="AR52" s="850"/>
      <c r="AS52" s="850"/>
      <c r="AT52" s="850"/>
      <c r="AU52" s="850"/>
      <c r="AV52" s="231"/>
      <c r="AW52" s="484"/>
    </row>
    <row r="53" spans="2:49" s="230" customFormat="1" ht="19" customHeight="1">
      <c r="B53" s="833" t="s">
        <v>705</v>
      </c>
      <c r="C53" s="833"/>
      <c r="D53" s="833"/>
      <c r="E53" s="833"/>
      <c r="F53" s="833"/>
      <c r="G53" s="833"/>
      <c r="H53" s="833"/>
      <c r="I53" s="833"/>
      <c r="J53" s="833"/>
      <c r="K53" s="833"/>
      <c r="L53" s="833"/>
      <c r="M53" s="833"/>
      <c r="N53" s="833"/>
      <c r="O53" s="833"/>
      <c r="P53" s="834">
        <f>Other1_Labor</f>
        <v>0</v>
      </c>
      <c r="Q53" s="834"/>
      <c r="R53" s="834"/>
      <c r="S53" s="834"/>
      <c r="T53" s="834">
        <f>Other1_Material</f>
        <v>0</v>
      </c>
      <c r="U53" s="834"/>
      <c r="V53" s="834"/>
      <c r="W53" s="834"/>
      <c r="X53" s="834">
        <f>Other1_Sub</f>
        <v>0</v>
      </c>
      <c r="Y53" s="834"/>
      <c r="Z53" s="834"/>
      <c r="AA53" s="834"/>
      <c r="AB53" s="834">
        <f>SUM(P53:AA53)</f>
        <v>0</v>
      </c>
      <c r="AC53" s="834"/>
      <c r="AD53" s="834"/>
      <c r="AE53" s="834"/>
      <c r="AF53" s="834">
        <f>AW53*Allocated_Adders</f>
        <v>0</v>
      </c>
      <c r="AG53" s="834"/>
      <c r="AH53" s="834"/>
      <c r="AI53" s="834"/>
      <c r="AJ53" s="834">
        <f>AB53+AF53</f>
        <v>0</v>
      </c>
      <c r="AK53" s="834"/>
      <c r="AL53" s="834"/>
      <c r="AM53" s="834"/>
      <c r="AN53" s="829">
        <f>IFERROR(AB53/PROJECT_SIZE,0)</f>
        <v>0</v>
      </c>
      <c r="AO53" s="829"/>
      <c r="AP53" s="829"/>
      <c r="AQ53" s="829"/>
      <c r="AR53" s="842">
        <f>AJ53/Project_Total</f>
        <v>0</v>
      </c>
      <c r="AS53" s="842"/>
      <c r="AT53" s="842"/>
      <c r="AU53" s="842"/>
      <c r="AV53" s="231"/>
      <c r="AW53" s="473">
        <f>AB53/Project_Subtotal</f>
        <v>0</v>
      </c>
    </row>
    <row r="54" spans="2:49" s="230" customFormat="1" ht="19" customHeight="1">
      <c r="B54" s="833" t="s">
        <v>759</v>
      </c>
      <c r="C54" s="833"/>
      <c r="D54" s="833"/>
      <c r="E54" s="833"/>
      <c r="F54" s="833"/>
      <c r="G54" s="833"/>
      <c r="H54" s="833"/>
      <c r="I54" s="833"/>
      <c r="J54" s="833"/>
      <c r="K54" s="833"/>
      <c r="L54" s="833"/>
      <c r="M54" s="833"/>
      <c r="N54" s="833"/>
      <c r="O54" s="833"/>
      <c r="P54" s="834">
        <f>Other2_Labor</f>
        <v>0</v>
      </c>
      <c r="Q54" s="834"/>
      <c r="R54" s="834"/>
      <c r="S54" s="834"/>
      <c r="T54" s="834">
        <f>Other2_Material</f>
        <v>0</v>
      </c>
      <c r="U54" s="834"/>
      <c r="V54" s="834"/>
      <c r="W54" s="834"/>
      <c r="X54" s="834">
        <f>Other2_Sub</f>
        <v>0</v>
      </c>
      <c r="Y54" s="834"/>
      <c r="Z54" s="834"/>
      <c r="AA54" s="834"/>
      <c r="AB54" s="834">
        <f>SUM(P54:AA54)</f>
        <v>0</v>
      </c>
      <c r="AC54" s="834"/>
      <c r="AD54" s="834"/>
      <c r="AE54" s="834"/>
      <c r="AF54" s="834">
        <f>AW54*Allocated_Adders</f>
        <v>0</v>
      </c>
      <c r="AG54" s="834"/>
      <c r="AH54" s="834"/>
      <c r="AI54" s="834"/>
      <c r="AJ54" s="834">
        <f>AB54+AF54</f>
        <v>0</v>
      </c>
      <c r="AK54" s="834"/>
      <c r="AL54" s="834"/>
      <c r="AM54" s="834"/>
      <c r="AN54" s="829">
        <f>IFERROR(AB54/PROJECT_SIZE,0)</f>
        <v>0</v>
      </c>
      <c r="AO54" s="829"/>
      <c r="AP54" s="829"/>
      <c r="AQ54" s="829"/>
      <c r="AR54" s="842">
        <f>AJ54/Project_Total</f>
        <v>0</v>
      </c>
      <c r="AS54" s="842"/>
      <c r="AT54" s="842"/>
      <c r="AU54" s="842"/>
      <c r="AV54" s="231"/>
      <c r="AW54" s="473">
        <f>AB54/Project_Subtotal</f>
        <v>0</v>
      </c>
    </row>
    <row r="55" spans="2:49" s="230" customFormat="1" ht="19" customHeight="1">
      <c r="B55" s="833" t="s">
        <v>760</v>
      </c>
      <c r="C55" s="833"/>
      <c r="D55" s="833"/>
      <c r="E55" s="833"/>
      <c r="F55" s="833"/>
      <c r="G55" s="833"/>
      <c r="H55" s="833"/>
      <c r="I55" s="833"/>
      <c r="J55" s="833"/>
      <c r="K55" s="833"/>
      <c r="L55" s="833"/>
      <c r="M55" s="833"/>
      <c r="N55" s="833"/>
      <c r="O55" s="833"/>
      <c r="P55" s="834">
        <f>Other3_Labor</f>
        <v>0</v>
      </c>
      <c r="Q55" s="834"/>
      <c r="R55" s="834"/>
      <c r="S55" s="834"/>
      <c r="T55" s="834">
        <f>Other3_Material</f>
        <v>0</v>
      </c>
      <c r="U55" s="834"/>
      <c r="V55" s="834"/>
      <c r="W55" s="834"/>
      <c r="X55" s="834">
        <f>Other3_Sub</f>
        <v>0</v>
      </c>
      <c r="Y55" s="834"/>
      <c r="Z55" s="834"/>
      <c r="AA55" s="834"/>
      <c r="AB55" s="834">
        <f>SUM(P55:AA55)</f>
        <v>0</v>
      </c>
      <c r="AC55" s="834"/>
      <c r="AD55" s="834"/>
      <c r="AE55" s="834"/>
      <c r="AF55" s="834">
        <f>AW55*Allocated_Adders</f>
        <v>0</v>
      </c>
      <c r="AG55" s="834"/>
      <c r="AH55" s="834"/>
      <c r="AI55" s="834"/>
      <c r="AJ55" s="834">
        <f>AB55+AF55</f>
        <v>0</v>
      </c>
      <c r="AK55" s="834"/>
      <c r="AL55" s="834"/>
      <c r="AM55" s="834"/>
      <c r="AN55" s="829">
        <f>IFERROR(AB55/PROJECT_SIZE,0)</f>
        <v>0</v>
      </c>
      <c r="AO55" s="829"/>
      <c r="AP55" s="829"/>
      <c r="AQ55" s="829"/>
      <c r="AR55" s="842">
        <f>AJ55/Project_Total</f>
        <v>0</v>
      </c>
      <c r="AS55" s="842"/>
      <c r="AT55" s="842"/>
      <c r="AU55" s="842"/>
      <c r="AV55" s="231"/>
      <c r="AW55" s="473">
        <f>AB55/Project_Subtotal</f>
        <v>0</v>
      </c>
    </row>
    <row r="56" spans="2:49" s="230" customFormat="1" ht="19" customHeight="1">
      <c r="B56" s="833" t="s">
        <v>757</v>
      </c>
      <c r="C56" s="833"/>
      <c r="D56" s="833"/>
      <c r="E56" s="833"/>
      <c r="F56" s="833"/>
      <c r="G56" s="833"/>
      <c r="H56" s="833"/>
      <c r="I56" s="833"/>
      <c r="J56" s="833"/>
      <c r="K56" s="833"/>
      <c r="L56" s="833"/>
      <c r="M56" s="833"/>
      <c r="N56" s="833"/>
      <c r="O56" s="833"/>
      <c r="P56" s="834">
        <f>Other4_Labor</f>
        <v>0</v>
      </c>
      <c r="Q56" s="834"/>
      <c r="R56" s="834"/>
      <c r="S56" s="834"/>
      <c r="T56" s="834">
        <f>Other4_Material</f>
        <v>0</v>
      </c>
      <c r="U56" s="834"/>
      <c r="V56" s="834"/>
      <c r="W56" s="834"/>
      <c r="X56" s="834">
        <f>Other4_Sub</f>
        <v>0</v>
      </c>
      <c r="Y56" s="834"/>
      <c r="Z56" s="834"/>
      <c r="AA56" s="834"/>
      <c r="AB56" s="834">
        <f>SUM(P56:AA56)</f>
        <v>0</v>
      </c>
      <c r="AC56" s="834"/>
      <c r="AD56" s="834"/>
      <c r="AE56" s="834"/>
      <c r="AF56" s="834">
        <f>AW56*Allocated_Adders</f>
        <v>0</v>
      </c>
      <c r="AG56" s="834"/>
      <c r="AH56" s="834"/>
      <c r="AI56" s="834"/>
      <c r="AJ56" s="834">
        <f>AB56+AF56</f>
        <v>0</v>
      </c>
      <c r="AK56" s="834"/>
      <c r="AL56" s="834"/>
      <c r="AM56" s="834"/>
      <c r="AN56" s="829">
        <f>IFERROR(AB56/PROJECT_SIZE,0)</f>
        <v>0</v>
      </c>
      <c r="AO56" s="829"/>
      <c r="AP56" s="829"/>
      <c r="AQ56" s="829"/>
      <c r="AR56" s="842">
        <f>AJ56/Project_Total</f>
        <v>0</v>
      </c>
      <c r="AS56" s="842"/>
      <c r="AT56" s="842"/>
      <c r="AU56" s="842"/>
      <c r="AV56" s="231"/>
      <c r="AW56" s="473">
        <f>AB56/Project_Subtotal</f>
        <v>0</v>
      </c>
    </row>
    <row r="57" spans="2:49" s="230" customFormat="1" ht="19" customHeight="1" thickBot="1">
      <c r="B57" s="852" t="s">
        <v>758</v>
      </c>
      <c r="C57" s="852"/>
      <c r="D57" s="852"/>
      <c r="E57" s="852"/>
      <c r="F57" s="852"/>
      <c r="G57" s="852"/>
      <c r="H57" s="852"/>
      <c r="I57" s="852"/>
      <c r="J57" s="852"/>
      <c r="K57" s="852"/>
      <c r="L57" s="852"/>
      <c r="M57" s="852"/>
      <c r="N57" s="852"/>
      <c r="O57" s="852"/>
      <c r="P57" s="853">
        <f>Other5_Labor</f>
        <v>0</v>
      </c>
      <c r="Q57" s="853"/>
      <c r="R57" s="853"/>
      <c r="S57" s="853"/>
      <c r="T57" s="853">
        <f>Other5_Material</f>
        <v>0</v>
      </c>
      <c r="U57" s="853"/>
      <c r="V57" s="853"/>
      <c r="W57" s="853"/>
      <c r="X57" s="853">
        <f>Other5_Sub</f>
        <v>0</v>
      </c>
      <c r="Y57" s="853"/>
      <c r="Z57" s="853"/>
      <c r="AA57" s="853"/>
      <c r="AB57" s="853">
        <f>SUM(P57:AA57)</f>
        <v>0</v>
      </c>
      <c r="AC57" s="853"/>
      <c r="AD57" s="853"/>
      <c r="AE57" s="853"/>
      <c r="AF57" s="853">
        <f>AW57*Allocated_Adders</f>
        <v>0</v>
      </c>
      <c r="AG57" s="853"/>
      <c r="AH57" s="853"/>
      <c r="AI57" s="853"/>
      <c r="AJ57" s="853">
        <f>AB57+AF57</f>
        <v>0</v>
      </c>
      <c r="AK57" s="853"/>
      <c r="AL57" s="853"/>
      <c r="AM57" s="853"/>
      <c r="AN57" s="854">
        <f>IFERROR(AB57/PROJECT_SIZE,0)</f>
        <v>0</v>
      </c>
      <c r="AO57" s="854"/>
      <c r="AP57" s="854"/>
      <c r="AQ57" s="854"/>
      <c r="AR57" s="844">
        <f>AJ57/Project_Total</f>
        <v>0</v>
      </c>
      <c r="AS57" s="844"/>
      <c r="AT57" s="844"/>
      <c r="AU57" s="844"/>
      <c r="AV57" s="231"/>
      <c r="AW57" s="474">
        <f>AB57/Project_Subtotal</f>
        <v>0</v>
      </c>
    </row>
    <row r="58" spans="2:49" s="230" customFormat="1" ht="23" customHeight="1" thickTop="1">
      <c r="B58" s="845" t="s">
        <v>768</v>
      </c>
      <c r="C58" s="846"/>
      <c r="D58" s="846"/>
      <c r="E58" s="846"/>
      <c r="F58" s="846"/>
      <c r="G58" s="846"/>
      <c r="H58" s="846"/>
      <c r="I58" s="846"/>
      <c r="J58" s="846"/>
      <c r="K58" s="846"/>
      <c r="L58" s="846"/>
      <c r="M58" s="846"/>
      <c r="N58" s="846"/>
      <c r="O58" s="847"/>
      <c r="P58" s="848">
        <f>SUM(P53:S57)</f>
        <v>0</v>
      </c>
      <c r="Q58" s="849"/>
      <c r="R58" s="849"/>
      <c r="S58" s="849"/>
      <c r="T58" s="848">
        <f>SUM(T53:W57)</f>
        <v>0</v>
      </c>
      <c r="U58" s="849"/>
      <c r="V58" s="849"/>
      <c r="W58" s="849"/>
      <c r="X58" s="848">
        <f>SUM(X53:AA57)</f>
        <v>0</v>
      </c>
      <c r="Y58" s="849"/>
      <c r="Z58" s="849"/>
      <c r="AA58" s="849"/>
      <c r="AB58" s="848">
        <f>SUM(AB53:AE57)</f>
        <v>0</v>
      </c>
      <c r="AC58" s="849"/>
      <c r="AD58" s="849"/>
      <c r="AE58" s="849"/>
      <c r="AF58" s="848">
        <f>SUM(AF53:AI57)</f>
        <v>0</v>
      </c>
      <c r="AG58" s="849"/>
      <c r="AH58" s="849"/>
      <c r="AI58" s="849"/>
      <c r="AJ58" s="848">
        <f>SUM(AJ53:AM57)</f>
        <v>0</v>
      </c>
      <c r="AK58" s="849"/>
      <c r="AL58" s="849"/>
      <c r="AM58" s="849"/>
      <c r="AN58" s="830">
        <f>SUM(AN53:AQ57)</f>
        <v>0</v>
      </c>
      <c r="AO58" s="831"/>
      <c r="AP58" s="831"/>
      <c r="AQ58" s="831"/>
      <c r="AR58" s="843">
        <f>SUM(AR53:AU57)</f>
        <v>0</v>
      </c>
      <c r="AS58" s="843"/>
      <c r="AT58" s="843"/>
      <c r="AU58" s="843"/>
      <c r="AV58" s="231"/>
      <c r="AW58" s="475">
        <f>SUM(AW53:AW57)</f>
        <v>0</v>
      </c>
    </row>
    <row r="59" spans="2:49" ht="16" thickBot="1">
      <c r="C59" s="231"/>
      <c r="D59" s="231"/>
      <c r="E59" s="231"/>
      <c r="F59" s="231"/>
      <c r="G59" s="231"/>
      <c r="H59" s="231"/>
      <c r="I59" s="231"/>
      <c r="J59" s="231"/>
      <c r="K59" s="231"/>
      <c r="L59" s="231"/>
      <c r="M59" s="231"/>
      <c r="N59" s="231"/>
      <c r="O59" s="231"/>
      <c r="P59" s="231"/>
      <c r="Q59" s="231"/>
      <c r="R59" s="231"/>
      <c r="S59" s="231"/>
      <c r="T59" s="231"/>
      <c r="U59" s="231"/>
      <c r="V59" s="231"/>
      <c r="W59" s="231"/>
      <c r="X59" s="231"/>
      <c r="Y59" s="231"/>
      <c r="Z59" s="231"/>
      <c r="AA59" s="231"/>
      <c r="AB59" s="231"/>
      <c r="AC59" s="231"/>
      <c r="AD59" s="231"/>
      <c r="AE59" s="231"/>
      <c r="AF59" s="231"/>
      <c r="AG59" s="231"/>
      <c r="AH59" s="231"/>
      <c r="AI59" s="231"/>
      <c r="AJ59" s="231"/>
      <c r="AK59" s="231"/>
      <c r="AL59" s="231"/>
      <c r="AM59" s="231"/>
      <c r="AN59" s="231"/>
      <c r="AO59" s="231"/>
      <c r="AP59" s="231"/>
      <c r="AQ59" s="231"/>
      <c r="AR59" s="231"/>
      <c r="AS59" s="231"/>
      <c r="AT59" s="231"/>
      <c r="AU59" s="231"/>
    </row>
    <row r="60" spans="2:49" s="230" customFormat="1" ht="23" customHeight="1" thickBot="1">
      <c r="B60" s="835" t="s">
        <v>938</v>
      </c>
      <c r="C60" s="836"/>
      <c r="D60" s="836"/>
      <c r="E60" s="836"/>
      <c r="F60" s="836"/>
      <c r="G60" s="836"/>
      <c r="H60" s="836"/>
      <c r="I60" s="836"/>
      <c r="J60" s="836"/>
      <c r="K60" s="836"/>
      <c r="L60" s="836"/>
      <c r="M60" s="836"/>
      <c r="N60" s="836"/>
      <c r="O60" s="837"/>
      <c r="P60" s="838">
        <f>P22+P44+P51+P58</f>
        <v>37625</v>
      </c>
      <c r="Q60" s="839"/>
      <c r="R60" s="839"/>
      <c r="S60" s="839"/>
      <c r="T60" s="838">
        <f>T22+T44+T51+T58</f>
        <v>39937.5</v>
      </c>
      <c r="U60" s="839"/>
      <c r="V60" s="839"/>
      <c r="W60" s="839"/>
      <c r="X60" s="838">
        <f>X22+X44+X51+X58</f>
        <v>6000</v>
      </c>
      <c r="Y60" s="839"/>
      <c r="Z60" s="839"/>
      <c r="AA60" s="839"/>
      <c r="AB60" s="838">
        <f>AB22+AB44+AB51+AB58</f>
        <v>83562.5</v>
      </c>
      <c r="AC60" s="839"/>
      <c r="AD60" s="839"/>
      <c r="AE60" s="839"/>
      <c r="AF60" s="838">
        <f>AF22+AF44+AF51+AF58</f>
        <v>22561.875</v>
      </c>
      <c r="AG60" s="839"/>
      <c r="AH60" s="839"/>
      <c r="AI60" s="839"/>
      <c r="AJ60" s="838">
        <f>AJ22+AJ44+AJ51+AJ58</f>
        <v>106124.375</v>
      </c>
      <c r="AK60" s="839"/>
      <c r="AL60" s="839"/>
      <c r="AM60" s="839"/>
      <c r="AN60" s="840">
        <f>AN22+AN44+AN51+AN58</f>
        <v>55.708333333333329</v>
      </c>
      <c r="AO60" s="841"/>
      <c r="AP60" s="841"/>
      <c r="AQ60" s="841"/>
      <c r="AR60" s="827">
        <f>AR22+AR44+AR51+AR58</f>
        <v>0.95534925591470465</v>
      </c>
      <c r="AS60" s="827"/>
      <c r="AT60" s="827"/>
      <c r="AU60" s="828"/>
      <c r="AV60" s="231"/>
      <c r="AW60" s="476">
        <f>AW22+AW44+AW51+AW58</f>
        <v>1</v>
      </c>
    </row>
    <row r="62" spans="2:49" ht="23" customHeight="1">
      <c r="B62" s="859" t="s">
        <v>950</v>
      </c>
      <c r="C62" s="859"/>
      <c r="D62" s="859"/>
      <c r="E62" s="859"/>
      <c r="F62" s="859"/>
      <c r="G62" s="859"/>
      <c r="H62" s="859"/>
      <c r="I62" s="859"/>
      <c r="J62" s="859"/>
      <c r="K62" s="859"/>
      <c r="L62" s="859"/>
      <c r="M62" s="859"/>
      <c r="N62" s="859"/>
      <c r="O62" s="859"/>
      <c r="P62" s="859"/>
      <c r="Q62" s="859"/>
      <c r="R62" s="859"/>
      <c r="S62" s="859"/>
      <c r="T62" s="859"/>
      <c r="U62" s="859"/>
      <c r="V62" s="859"/>
      <c r="W62" s="859"/>
      <c r="X62" s="859"/>
      <c r="Y62" s="859"/>
      <c r="Z62" s="859"/>
      <c r="AA62" s="859"/>
      <c r="AB62" s="859"/>
      <c r="AC62" s="859"/>
      <c r="AD62" s="859"/>
      <c r="AE62" s="859"/>
      <c r="AF62" s="859"/>
      <c r="AG62" s="859"/>
      <c r="AH62" s="859"/>
      <c r="AI62" s="859"/>
      <c r="AJ62" s="860">
        <f>Shown_Adders</f>
        <v>4960</v>
      </c>
      <c r="AK62" s="860"/>
      <c r="AL62" s="860"/>
      <c r="AM62" s="860"/>
      <c r="AN62" s="829">
        <f>AJ62/PROJECT_SIZE</f>
        <v>3.3066666666666666</v>
      </c>
      <c r="AO62" s="829"/>
      <c r="AP62" s="829"/>
      <c r="AQ62" s="829"/>
      <c r="AR62" s="842">
        <f>IFERROR(AJ62/Project_Total,0)</f>
        <v>4.4650744085295527E-2</v>
      </c>
      <c r="AS62" s="842"/>
      <c r="AT62" s="842"/>
      <c r="AU62" s="842"/>
      <c r="AW62" s="486"/>
    </row>
    <row r="63" spans="2:49" ht="16" thickBot="1"/>
    <row r="64" spans="2:49" s="230" customFormat="1" ht="23" customHeight="1" thickBot="1">
      <c r="B64" s="856" t="s">
        <v>951</v>
      </c>
      <c r="C64" s="857"/>
      <c r="D64" s="857"/>
      <c r="E64" s="857"/>
      <c r="F64" s="857"/>
      <c r="G64" s="857"/>
      <c r="H64" s="857"/>
      <c r="I64" s="857"/>
      <c r="J64" s="857"/>
      <c r="K64" s="857"/>
      <c r="L64" s="857"/>
      <c r="M64" s="857"/>
      <c r="N64" s="857"/>
      <c r="O64" s="857"/>
      <c r="P64" s="857"/>
      <c r="Q64" s="857"/>
      <c r="R64" s="857"/>
      <c r="S64" s="857"/>
      <c r="T64" s="857"/>
      <c r="U64" s="857"/>
      <c r="V64" s="857"/>
      <c r="W64" s="857"/>
      <c r="X64" s="857"/>
      <c r="Y64" s="857"/>
      <c r="Z64" s="857"/>
      <c r="AA64" s="857"/>
      <c r="AB64" s="857"/>
      <c r="AC64" s="857"/>
      <c r="AD64" s="857"/>
      <c r="AE64" s="857"/>
      <c r="AF64" s="857"/>
      <c r="AG64" s="857"/>
      <c r="AH64" s="857"/>
      <c r="AI64" s="858"/>
      <c r="AJ64" s="838">
        <f>AJ60+AJ62</f>
        <v>111084.375</v>
      </c>
      <c r="AK64" s="839"/>
      <c r="AL64" s="839"/>
      <c r="AM64" s="861"/>
      <c r="AN64" s="840">
        <f>AN26+AN48+AN55+AN62</f>
        <v>3.3066666666666666</v>
      </c>
      <c r="AO64" s="841"/>
      <c r="AP64" s="841"/>
      <c r="AQ64" s="841"/>
      <c r="AR64" s="827">
        <f>AR26+AR48+AR55+AR62</f>
        <v>4.4650744085295527E-2</v>
      </c>
      <c r="AS64" s="827"/>
      <c r="AT64" s="827"/>
      <c r="AU64" s="828"/>
      <c r="AV64" s="231"/>
      <c r="AW64" s="476">
        <f>AW26+AW48+AW55+AW62</f>
        <v>0</v>
      </c>
    </row>
    <row r="68" spans="39:39">
      <c r="AM68" s="487"/>
    </row>
  </sheetData>
  <dataConsolidate/>
  <mergeCells count="486">
    <mergeCell ref="AG2:AK2"/>
    <mergeCell ref="AL2:AP2"/>
    <mergeCell ref="AR64:AU64"/>
    <mergeCell ref="B64:AI64"/>
    <mergeCell ref="AR62:AU62"/>
    <mergeCell ref="B62:AI62"/>
    <mergeCell ref="AJ62:AM62"/>
    <mergeCell ref="AN62:AQ62"/>
    <mergeCell ref="AJ64:AM64"/>
    <mergeCell ref="AN64:AQ64"/>
    <mergeCell ref="AJ51:AM51"/>
    <mergeCell ref="AJ53:AM53"/>
    <mergeCell ref="AJ54:AM54"/>
    <mergeCell ref="AJ55:AM55"/>
    <mergeCell ref="AJ56:AM56"/>
    <mergeCell ref="AJ57:AM57"/>
    <mergeCell ref="AJ58:AM58"/>
    <mergeCell ref="AJ60:AM60"/>
    <mergeCell ref="AF58:AI58"/>
    <mergeCell ref="AF60:AI60"/>
    <mergeCell ref="AR56:AU56"/>
    <mergeCell ref="AN51:AQ51"/>
    <mergeCell ref="X51:AA51"/>
    <mergeCell ref="B57:O57"/>
    <mergeCell ref="AB57:AE57"/>
    <mergeCell ref="AN57:AQ57"/>
    <mergeCell ref="AJ41:AM41"/>
    <mergeCell ref="AJ42:AM42"/>
    <mergeCell ref="AJ43:AM43"/>
    <mergeCell ref="AJ44:AM44"/>
    <mergeCell ref="AJ46:AM46"/>
    <mergeCell ref="AJ47:AM47"/>
    <mergeCell ref="AJ48:AM48"/>
    <mergeCell ref="AJ49:AM49"/>
    <mergeCell ref="AJ50:AM50"/>
    <mergeCell ref="AF57:AI57"/>
    <mergeCell ref="AJ4:AM4"/>
    <mergeCell ref="AJ6:AM6"/>
    <mergeCell ref="AJ7:AM7"/>
    <mergeCell ref="AJ8:AM8"/>
    <mergeCell ref="AJ9:AM9"/>
    <mergeCell ref="AJ10:AM10"/>
    <mergeCell ref="AJ11:AM11"/>
    <mergeCell ref="AJ12:AM12"/>
    <mergeCell ref="AJ13:AM13"/>
    <mergeCell ref="AJ14:AM14"/>
    <mergeCell ref="AJ15:AM15"/>
    <mergeCell ref="AJ16:AM16"/>
    <mergeCell ref="AJ17:AM17"/>
    <mergeCell ref="AJ18:AM18"/>
    <mergeCell ref="AJ19:AM19"/>
    <mergeCell ref="AJ20:AM20"/>
    <mergeCell ref="AJ21:AM21"/>
    <mergeCell ref="AJ22:AM22"/>
    <mergeCell ref="AJ24:AM24"/>
    <mergeCell ref="AJ25:AM25"/>
    <mergeCell ref="AJ26:AM26"/>
    <mergeCell ref="AJ27:AM27"/>
    <mergeCell ref="AF44:AI44"/>
    <mergeCell ref="AF46:AI46"/>
    <mergeCell ref="AF47:AI47"/>
    <mergeCell ref="AF48:AI48"/>
    <mergeCell ref="AF49:AI49"/>
    <mergeCell ref="AF24:AI24"/>
    <mergeCell ref="AF25:AI25"/>
    <mergeCell ref="AF26:AI26"/>
    <mergeCell ref="AF27:AI27"/>
    <mergeCell ref="AF28:AI28"/>
    <mergeCell ref="AF29:AI29"/>
    <mergeCell ref="AF30:AI30"/>
    <mergeCell ref="AF31:AI31"/>
    <mergeCell ref="AF32:AI32"/>
    <mergeCell ref="AJ28:AM28"/>
    <mergeCell ref="AJ29:AM29"/>
    <mergeCell ref="AJ30:AM30"/>
    <mergeCell ref="AJ31:AM31"/>
    <mergeCell ref="AJ32:AM32"/>
    <mergeCell ref="AJ33:AM33"/>
    <mergeCell ref="AF14:AI14"/>
    <mergeCell ref="AF15:AI15"/>
    <mergeCell ref="AF16:AI16"/>
    <mergeCell ref="AF17:AI17"/>
    <mergeCell ref="AF18:AI18"/>
    <mergeCell ref="AF19:AI19"/>
    <mergeCell ref="AF20:AI20"/>
    <mergeCell ref="AF21:AI21"/>
    <mergeCell ref="AF22:AI22"/>
    <mergeCell ref="AF4:AI4"/>
    <mergeCell ref="AF6:AI6"/>
    <mergeCell ref="AF7:AI7"/>
    <mergeCell ref="AF8:AI8"/>
    <mergeCell ref="AF9:AI9"/>
    <mergeCell ref="AF10:AI10"/>
    <mergeCell ref="AF11:AI11"/>
    <mergeCell ref="AF12:AI12"/>
    <mergeCell ref="AF13:AI13"/>
    <mergeCell ref="N2:Q2"/>
    <mergeCell ref="J2:M2"/>
    <mergeCell ref="X55:AA55"/>
    <mergeCell ref="X56:AA56"/>
    <mergeCell ref="X57:AA57"/>
    <mergeCell ref="X58:AA58"/>
    <mergeCell ref="P4:S4"/>
    <mergeCell ref="T4:W4"/>
    <mergeCell ref="X4:AA4"/>
    <mergeCell ref="P56:S56"/>
    <mergeCell ref="P57:S57"/>
    <mergeCell ref="P58:S58"/>
    <mergeCell ref="T53:W53"/>
    <mergeCell ref="T54:W54"/>
    <mergeCell ref="T55:W55"/>
    <mergeCell ref="T56:W56"/>
    <mergeCell ref="T57:W57"/>
    <mergeCell ref="T58:W58"/>
    <mergeCell ref="T47:W47"/>
    <mergeCell ref="T48:W48"/>
    <mergeCell ref="T49:W49"/>
    <mergeCell ref="T50:W50"/>
    <mergeCell ref="T51:W51"/>
    <mergeCell ref="X46:AA46"/>
    <mergeCell ref="X33:AA33"/>
    <mergeCell ref="X34:AA34"/>
    <mergeCell ref="X35:AA35"/>
    <mergeCell ref="X36:AA36"/>
    <mergeCell ref="T41:W41"/>
    <mergeCell ref="T42:W42"/>
    <mergeCell ref="T43:W43"/>
    <mergeCell ref="B45:AU45"/>
    <mergeCell ref="AB46:AE46"/>
    <mergeCell ref="AN46:AQ46"/>
    <mergeCell ref="P46:S46"/>
    <mergeCell ref="T44:W44"/>
    <mergeCell ref="AJ40:AM40"/>
    <mergeCell ref="AR46:AU46"/>
    <mergeCell ref="AF33:AI33"/>
    <mergeCell ref="AF34:AI34"/>
    <mergeCell ref="AF35:AI35"/>
    <mergeCell ref="AF36:AI36"/>
    <mergeCell ref="AF37:AI37"/>
    <mergeCell ref="AF38:AI38"/>
    <mergeCell ref="AF39:AI39"/>
    <mergeCell ref="AF40:AI40"/>
    <mergeCell ref="AF41:AI41"/>
    <mergeCell ref="X43:AA43"/>
    <mergeCell ref="AN33:AQ33"/>
    <mergeCell ref="B38:O38"/>
    <mergeCell ref="AB38:AE38"/>
    <mergeCell ref="AN38:AQ38"/>
    <mergeCell ref="B39:O39"/>
    <mergeCell ref="AB39:AE39"/>
    <mergeCell ref="AN39:AQ39"/>
    <mergeCell ref="P33:S33"/>
    <mergeCell ref="P34:S34"/>
    <mergeCell ref="P35:S35"/>
    <mergeCell ref="AN35:AQ35"/>
    <mergeCell ref="T33:W33"/>
    <mergeCell ref="T34:W34"/>
    <mergeCell ref="T35:W35"/>
    <mergeCell ref="T36:W36"/>
    <mergeCell ref="X37:AA37"/>
    <mergeCell ref="X38:AA38"/>
    <mergeCell ref="X39:AA39"/>
    <mergeCell ref="T38:W38"/>
    <mergeCell ref="T39:W39"/>
    <mergeCell ref="AJ34:AM34"/>
    <mergeCell ref="AJ35:AM35"/>
    <mergeCell ref="AJ36:AM36"/>
    <mergeCell ref="AN36:AQ36"/>
    <mergeCell ref="P31:S31"/>
    <mergeCell ref="P32:S32"/>
    <mergeCell ref="P25:S25"/>
    <mergeCell ref="P26:S26"/>
    <mergeCell ref="P38:S38"/>
    <mergeCell ref="P39:S39"/>
    <mergeCell ref="P40:S40"/>
    <mergeCell ref="P41:S41"/>
    <mergeCell ref="B47:O47"/>
    <mergeCell ref="B46:O46"/>
    <mergeCell ref="B37:O37"/>
    <mergeCell ref="P24:S24"/>
    <mergeCell ref="T24:W24"/>
    <mergeCell ref="X24:AA24"/>
    <mergeCell ref="T21:W21"/>
    <mergeCell ref="T22:W22"/>
    <mergeCell ref="P21:S21"/>
    <mergeCell ref="P22:S22"/>
    <mergeCell ref="T16:W16"/>
    <mergeCell ref="T17:W17"/>
    <mergeCell ref="X18:AA18"/>
    <mergeCell ref="X19:AA19"/>
    <mergeCell ref="X20:AA20"/>
    <mergeCell ref="X21:AA21"/>
    <mergeCell ref="X22:AA22"/>
    <mergeCell ref="X16:AA16"/>
    <mergeCell ref="X6:AA6"/>
    <mergeCell ref="X7:AA7"/>
    <mergeCell ref="X8:AA8"/>
    <mergeCell ref="X9:AA9"/>
    <mergeCell ref="X10:AA10"/>
    <mergeCell ref="T12:W12"/>
    <mergeCell ref="T13:W13"/>
    <mergeCell ref="T14:W14"/>
    <mergeCell ref="T15:W15"/>
    <mergeCell ref="T6:W6"/>
    <mergeCell ref="T7:W7"/>
    <mergeCell ref="T8:W8"/>
    <mergeCell ref="T9:W9"/>
    <mergeCell ref="T10:W10"/>
    <mergeCell ref="T11:W11"/>
    <mergeCell ref="X12:AA12"/>
    <mergeCell ref="X13:AA13"/>
    <mergeCell ref="X14:AA14"/>
    <mergeCell ref="X15:AA15"/>
    <mergeCell ref="B48:O48"/>
    <mergeCell ref="AB48:AE48"/>
    <mergeCell ref="AN48:AQ48"/>
    <mergeCell ref="B49:O49"/>
    <mergeCell ref="AB49:AE49"/>
    <mergeCell ref="AN49:AQ49"/>
    <mergeCell ref="P51:S51"/>
    <mergeCell ref="X47:AA47"/>
    <mergeCell ref="X48:AA48"/>
    <mergeCell ref="X49:AA49"/>
    <mergeCell ref="X50:AA50"/>
    <mergeCell ref="P47:S47"/>
    <mergeCell ref="P48:S48"/>
    <mergeCell ref="P49:S49"/>
    <mergeCell ref="P50:S50"/>
    <mergeCell ref="AB47:AE47"/>
    <mergeCell ref="AF50:AI50"/>
    <mergeCell ref="AF51:AI51"/>
    <mergeCell ref="P6:S6"/>
    <mergeCell ref="P7:S7"/>
    <mergeCell ref="P8:S8"/>
    <mergeCell ref="P9:S9"/>
    <mergeCell ref="P10:S10"/>
    <mergeCell ref="P11:S11"/>
    <mergeCell ref="B55:O55"/>
    <mergeCell ref="AB55:AE55"/>
    <mergeCell ref="AN55:AQ55"/>
    <mergeCell ref="B52:AU52"/>
    <mergeCell ref="B42:O42"/>
    <mergeCell ref="AB42:AE42"/>
    <mergeCell ref="AN42:AQ42"/>
    <mergeCell ref="B20:O20"/>
    <mergeCell ref="AB20:AE20"/>
    <mergeCell ref="AN20:AQ20"/>
    <mergeCell ref="B21:O21"/>
    <mergeCell ref="AB21:AE21"/>
    <mergeCell ref="AN21:AQ21"/>
    <mergeCell ref="B50:O50"/>
    <mergeCell ref="AB50:AE50"/>
    <mergeCell ref="AN50:AQ50"/>
    <mergeCell ref="B51:O51"/>
    <mergeCell ref="AB51:AE51"/>
    <mergeCell ref="B56:O56"/>
    <mergeCell ref="AB56:AE56"/>
    <mergeCell ref="AN56:AQ56"/>
    <mergeCell ref="P55:S55"/>
    <mergeCell ref="B53:O53"/>
    <mergeCell ref="AB53:AE53"/>
    <mergeCell ref="AN53:AQ53"/>
    <mergeCell ref="B54:O54"/>
    <mergeCell ref="AB54:AE54"/>
    <mergeCell ref="AN54:AQ54"/>
    <mergeCell ref="P53:S53"/>
    <mergeCell ref="P54:S54"/>
    <mergeCell ref="X53:AA53"/>
    <mergeCell ref="X54:AA54"/>
    <mergeCell ref="AF55:AI55"/>
    <mergeCell ref="AF56:AI56"/>
    <mergeCell ref="AF53:AI53"/>
    <mergeCell ref="AF54:AI54"/>
    <mergeCell ref="AB37:AE37"/>
    <mergeCell ref="AN37:AQ37"/>
    <mergeCell ref="P36:S36"/>
    <mergeCell ref="P37:S37"/>
    <mergeCell ref="T37:W37"/>
    <mergeCell ref="B43:O43"/>
    <mergeCell ref="AB43:AE43"/>
    <mergeCell ref="AN43:AQ43"/>
    <mergeCell ref="X40:AA40"/>
    <mergeCell ref="X41:AA41"/>
    <mergeCell ref="X42:AA42"/>
    <mergeCell ref="B36:O36"/>
    <mergeCell ref="AB36:AE36"/>
    <mergeCell ref="P42:S42"/>
    <mergeCell ref="P43:S43"/>
    <mergeCell ref="T40:W40"/>
    <mergeCell ref="AF42:AI42"/>
    <mergeCell ref="AF43:AI43"/>
    <mergeCell ref="AJ37:AM37"/>
    <mergeCell ref="AJ38:AM38"/>
    <mergeCell ref="AJ39:AM39"/>
    <mergeCell ref="F2:I2"/>
    <mergeCell ref="B15:O15"/>
    <mergeCell ref="AB15:AE15"/>
    <mergeCell ref="AN15:AQ15"/>
    <mergeCell ref="AB22:AE22"/>
    <mergeCell ref="AN22:AQ22"/>
    <mergeCell ref="B22:O22"/>
    <mergeCell ref="P12:S12"/>
    <mergeCell ref="P13:S13"/>
    <mergeCell ref="P14:S14"/>
    <mergeCell ref="B13:O13"/>
    <mergeCell ref="AB13:AE13"/>
    <mergeCell ref="AN13:AQ13"/>
    <mergeCell ref="B14:O14"/>
    <mergeCell ref="AB14:AE14"/>
    <mergeCell ref="AN14:AQ14"/>
    <mergeCell ref="AN17:AQ17"/>
    <mergeCell ref="AN18:AQ18"/>
    <mergeCell ref="AN19:AQ19"/>
    <mergeCell ref="B16:O16"/>
    <mergeCell ref="AB11:AE11"/>
    <mergeCell ref="AN11:AQ11"/>
    <mergeCell ref="X11:AA11"/>
    <mergeCell ref="AN6:AQ6"/>
    <mergeCell ref="B8:O8"/>
    <mergeCell ref="AR25:AU25"/>
    <mergeCell ref="AR26:AU26"/>
    <mergeCell ref="AR27:AU27"/>
    <mergeCell ref="AR28:AU28"/>
    <mergeCell ref="AR29:AU29"/>
    <mergeCell ref="AR30:AU30"/>
    <mergeCell ref="AN34:AQ34"/>
    <mergeCell ref="AN27:AQ27"/>
    <mergeCell ref="AN28:AQ28"/>
    <mergeCell ref="AN29:AQ29"/>
    <mergeCell ref="AN30:AQ30"/>
    <mergeCell ref="AN31:AQ31"/>
    <mergeCell ref="AN32:AQ32"/>
    <mergeCell ref="AN16:AQ16"/>
    <mergeCell ref="P15:S15"/>
    <mergeCell ref="P16:S16"/>
    <mergeCell ref="P17:S17"/>
    <mergeCell ref="P18:S18"/>
    <mergeCell ref="P19:S19"/>
    <mergeCell ref="P20:S20"/>
    <mergeCell ref="X17:AA17"/>
    <mergeCell ref="T18:W18"/>
    <mergeCell ref="T19:W19"/>
    <mergeCell ref="AR7:AU7"/>
    <mergeCell ref="AR6:AU6"/>
    <mergeCell ref="AR16:AU16"/>
    <mergeCell ref="AR17:AU17"/>
    <mergeCell ref="AR18:AU18"/>
    <mergeCell ref="AR19:AU19"/>
    <mergeCell ref="AR43:AU43"/>
    <mergeCell ref="AR42:AU42"/>
    <mergeCell ref="AR39:AU39"/>
    <mergeCell ref="AR38:AU38"/>
    <mergeCell ref="AR37:AU37"/>
    <mergeCell ref="AR36:AU36"/>
    <mergeCell ref="AR35:AU35"/>
    <mergeCell ref="AR33:AU33"/>
    <mergeCell ref="AR24:AU24"/>
    <mergeCell ref="AR21:AU21"/>
    <mergeCell ref="AR22:AU22"/>
    <mergeCell ref="AR15:AU15"/>
    <mergeCell ref="AR14:AU14"/>
    <mergeCell ref="AR13:AU13"/>
    <mergeCell ref="AR12:AU12"/>
    <mergeCell ref="AR31:AU31"/>
    <mergeCell ref="AR32:AU32"/>
    <mergeCell ref="AR34:AU34"/>
    <mergeCell ref="B2:E2"/>
    <mergeCell ref="B40:O40"/>
    <mergeCell ref="AB40:AE40"/>
    <mergeCell ref="B17:O17"/>
    <mergeCell ref="AB17:AE17"/>
    <mergeCell ref="B28:O28"/>
    <mergeCell ref="AN40:AQ40"/>
    <mergeCell ref="B7:O7"/>
    <mergeCell ref="AB7:AE7"/>
    <mergeCell ref="AB8:AE8"/>
    <mergeCell ref="B9:O9"/>
    <mergeCell ref="AB16:AE16"/>
    <mergeCell ref="B6:O6"/>
    <mergeCell ref="AB6:AE6"/>
    <mergeCell ref="AB9:AE9"/>
    <mergeCell ref="B10:O10"/>
    <mergeCell ref="AB10:AE10"/>
    <mergeCell ref="B11:O11"/>
    <mergeCell ref="AB35:AE35"/>
    <mergeCell ref="B5:AU5"/>
    <mergeCell ref="B4:O4"/>
    <mergeCell ref="AB4:AE4"/>
    <mergeCell ref="AN4:AQ4"/>
    <mergeCell ref="AR4:AU4"/>
    <mergeCell ref="B18:O18"/>
    <mergeCell ref="AB18:AE18"/>
    <mergeCell ref="B29:O29"/>
    <mergeCell ref="AB29:AE29"/>
    <mergeCell ref="B35:O35"/>
    <mergeCell ref="B33:O33"/>
    <mergeCell ref="AB33:AE33"/>
    <mergeCell ref="AN25:AQ25"/>
    <mergeCell ref="AN26:AQ26"/>
    <mergeCell ref="B23:AU23"/>
    <mergeCell ref="B24:O24"/>
    <mergeCell ref="AB24:AE24"/>
    <mergeCell ref="AN24:AQ24"/>
    <mergeCell ref="T20:W20"/>
    <mergeCell ref="T25:W25"/>
    <mergeCell ref="T26:W26"/>
    <mergeCell ref="T27:W27"/>
    <mergeCell ref="T28:W28"/>
    <mergeCell ref="T29:W29"/>
    <mergeCell ref="T30:W30"/>
    <mergeCell ref="B19:O19"/>
    <mergeCell ref="AB19:AE19"/>
    <mergeCell ref="B30:O30"/>
    <mergeCell ref="AB30:AE30"/>
    <mergeCell ref="AB32:AE32"/>
    <mergeCell ref="B25:O25"/>
    <mergeCell ref="AB25:AE25"/>
    <mergeCell ref="B31:O31"/>
    <mergeCell ref="AB31:AE31"/>
    <mergeCell ref="B27:O27"/>
    <mergeCell ref="B26:O26"/>
    <mergeCell ref="AB26:AE26"/>
    <mergeCell ref="AB27:AE27"/>
    <mergeCell ref="AB28:AE28"/>
    <mergeCell ref="X25:AA25"/>
    <mergeCell ref="X26:AA26"/>
    <mergeCell ref="X27:AA27"/>
    <mergeCell ref="X28:AA28"/>
    <mergeCell ref="X29:AA29"/>
    <mergeCell ref="X30:AA30"/>
    <mergeCell ref="T31:W31"/>
    <mergeCell ref="T32:W32"/>
    <mergeCell ref="X31:AA31"/>
    <mergeCell ref="X32:AA32"/>
    <mergeCell ref="P27:S27"/>
    <mergeCell ref="P28:S28"/>
    <mergeCell ref="P29:S29"/>
    <mergeCell ref="P30:S30"/>
    <mergeCell ref="AR50:AU50"/>
    <mergeCell ref="AR20:AU20"/>
    <mergeCell ref="B58:O58"/>
    <mergeCell ref="AB58:AE58"/>
    <mergeCell ref="AN58:AQ58"/>
    <mergeCell ref="AR49:AU49"/>
    <mergeCell ref="AR51:AU51"/>
    <mergeCell ref="X44:AA44"/>
    <mergeCell ref="T46:W46"/>
    <mergeCell ref="AR48:AU48"/>
    <mergeCell ref="AR47:AU47"/>
    <mergeCell ref="B44:O44"/>
    <mergeCell ref="AB44:AE44"/>
    <mergeCell ref="B34:O34"/>
    <mergeCell ref="AB34:AE34"/>
    <mergeCell ref="AN41:AQ41"/>
    <mergeCell ref="B41:O41"/>
    <mergeCell ref="AB41:AE41"/>
    <mergeCell ref="AR40:AU40"/>
    <mergeCell ref="AR41:AU41"/>
    <mergeCell ref="AR44:AU44"/>
    <mergeCell ref="AN47:AQ47"/>
    <mergeCell ref="P44:S44"/>
    <mergeCell ref="B32:O32"/>
    <mergeCell ref="AR60:AU60"/>
    <mergeCell ref="AN8:AQ8"/>
    <mergeCell ref="AN9:AQ9"/>
    <mergeCell ref="AN10:AQ10"/>
    <mergeCell ref="AN7:AQ7"/>
    <mergeCell ref="AN44:AQ44"/>
    <mergeCell ref="B12:O12"/>
    <mergeCell ref="AB12:AE12"/>
    <mergeCell ref="AN12:AQ12"/>
    <mergeCell ref="B60:O60"/>
    <mergeCell ref="P60:S60"/>
    <mergeCell ref="T60:W60"/>
    <mergeCell ref="X60:AA60"/>
    <mergeCell ref="AB60:AE60"/>
    <mergeCell ref="AN60:AQ60"/>
    <mergeCell ref="AR11:AU11"/>
    <mergeCell ref="AR10:AU10"/>
    <mergeCell ref="AR9:AU9"/>
    <mergeCell ref="AR8:AU8"/>
    <mergeCell ref="AR58:AU58"/>
    <mergeCell ref="AR57:AU57"/>
    <mergeCell ref="AR55:AU55"/>
    <mergeCell ref="AR54:AU54"/>
    <mergeCell ref="AR53:AU53"/>
  </mergeCells>
  <pageMargins left="0.25" right="0.25" top="0.75" bottom="0.75" header="0.3" footer="0.3"/>
  <pageSetup scale="15" fitToHeight="6"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wsGCS">
    <tabColor theme="3" tint="0.79998168889431442"/>
    <pageSetUpPr fitToPage="1"/>
  </sheetPr>
  <dimension ref="A1:CP240"/>
  <sheetViews>
    <sheetView showGridLines="0" showRowColHeaders="0" zoomScaleNormal="100" workbookViewId="0">
      <pane ySplit="2" topLeftCell="A3" activePane="bottomLeft" state="frozen"/>
      <selection pane="bottomLeft" activeCell="B7" sqref="B7:P7"/>
    </sheetView>
  </sheetViews>
  <sheetFormatPr defaultColWidth="8.8984375" defaultRowHeight="15.7"/>
  <cols>
    <col min="1" max="1" width="10.296875" style="286" customWidth="1"/>
    <col min="2" max="2" width="3.44921875" style="286" customWidth="1"/>
    <col min="3" max="7" width="3.44921875" style="290" customWidth="1"/>
    <col min="8" max="16" width="3.44921875" style="283" customWidth="1"/>
    <col min="17" max="21" width="3.1484375" style="283" customWidth="1"/>
    <col min="22" max="24" width="3.44921875" style="283" customWidth="1"/>
    <col min="25" max="30" width="3.1484375" style="284" customWidth="1"/>
    <col min="31" max="45" width="3.1484375" style="283" customWidth="1"/>
    <col min="46" max="46" width="0.44921875" style="286" customWidth="1"/>
    <col min="47" max="52" width="3.09765625" style="284" customWidth="1"/>
    <col min="53" max="53" width="9" style="287" customWidth="1"/>
    <col min="54" max="54" width="1.1484375" style="286" customWidth="1"/>
    <col min="55" max="55" width="41.8984375" style="287" customWidth="1"/>
    <col min="56" max="56" width="1.1484375" style="287" hidden="1" customWidth="1"/>
    <col min="57" max="57" width="16.546875" style="287" hidden="1" customWidth="1"/>
    <col min="58" max="58" width="1.3984375" style="287" hidden="1" customWidth="1"/>
    <col min="59" max="62" width="13.3984375" style="287" hidden="1" customWidth="1"/>
    <col min="63" max="66" width="10.44921875" style="288" hidden="1" customWidth="1"/>
    <col min="67" max="80" width="10.44921875" style="287" hidden="1" customWidth="1"/>
    <col min="81" max="82" width="5.1484375" style="289" hidden="1" customWidth="1"/>
    <col min="83" max="83" width="3.44921875" style="289" hidden="1" customWidth="1"/>
    <col min="84" max="86" width="15.1484375" style="289" hidden="1" customWidth="1"/>
    <col min="87" max="93" width="3.44921875" style="286" hidden="1" customWidth="1"/>
    <col min="94" max="94" width="10.44921875" style="286" hidden="1" customWidth="1"/>
    <col min="95" max="16384" width="8.8984375" style="286"/>
  </cols>
  <sheetData>
    <row r="1" spans="1:89" s="168" customFormat="1" ht="45" customHeight="1"/>
    <row r="2" spans="1:89" s="128" customFormat="1" ht="33.700000000000003" customHeight="1">
      <c r="A2" s="250" t="s">
        <v>733</v>
      </c>
      <c r="B2" s="868" t="s">
        <v>721</v>
      </c>
      <c r="C2" s="868"/>
      <c r="D2" s="868"/>
      <c r="E2" s="868"/>
      <c r="F2" s="869" t="s">
        <v>722</v>
      </c>
      <c r="G2" s="869"/>
      <c r="H2" s="869"/>
      <c r="I2" s="869"/>
      <c r="J2" s="868" t="s">
        <v>713</v>
      </c>
      <c r="K2" s="868"/>
      <c r="L2" s="868"/>
      <c r="M2" s="868"/>
      <c r="N2" s="868" t="s">
        <v>904</v>
      </c>
      <c r="O2" s="868"/>
      <c r="P2" s="868"/>
      <c r="Q2" s="868"/>
      <c r="R2" s="247"/>
      <c r="S2" s="247"/>
      <c r="T2" s="247"/>
      <c r="U2" s="247"/>
      <c r="V2" s="247"/>
      <c r="W2" s="247"/>
      <c r="X2" s="247"/>
      <c r="Y2" s="248"/>
      <c r="Z2" s="248"/>
      <c r="AA2" s="248"/>
      <c r="AB2" s="248"/>
      <c r="AC2" s="248"/>
      <c r="AD2" s="248"/>
      <c r="AE2" s="247"/>
      <c r="AF2" s="247"/>
      <c r="AG2" s="580"/>
      <c r="AH2" s="581"/>
      <c r="AI2" s="916" t="s">
        <v>967</v>
      </c>
      <c r="AJ2" s="916"/>
      <c r="AK2" s="916"/>
      <c r="AL2" s="916"/>
      <c r="AM2" s="916"/>
      <c r="AN2" s="916"/>
      <c r="AO2" s="916" t="s">
        <v>965</v>
      </c>
      <c r="AP2" s="916"/>
      <c r="AQ2" s="916"/>
      <c r="AR2" s="916"/>
      <c r="AS2" s="916"/>
      <c r="AT2" s="916"/>
      <c r="AU2" s="916"/>
      <c r="AV2" s="238"/>
      <c r="AW2" s="238"/>
      <c r="AX2" s="238"/>
      <c r="AY2" s="238"/>
      <c r="AZ2" s="238"/>
      <c r="BA2" s="238"/>
      <c r="BC2" s="238"/>
      <c r="BD2" s="238"/>
      <c r="BE2" s="238"/>
      <c r="BF2" s="129"/>
      <c r="BG2" s="129"/>
      <c r="BH2" s="129"/>
      <c r="BI2" s="129"/>
      <c r="BJ2" s="129"/>
      <c r="BK2" s="249"/>
      <c r="BL2" s="249"/>
      <c r="BM2" s="249"/>
      <c r="BN2" s="249"/>
      <c r="BO2" s="129"/>
      <c r="BP2" s="129"/>
      <c r="BQ2" s="129"/>
      <c r="BR2" s="129"/>
      <c r="BS2" s="129"/>
      <c r="BT2" s="129"/>
      <c r="BU2" s="129"/>
      <c r="BV2" s="129"/>
      <c r="BW2" s="129"/>
      <c r="BX2" s="129"/>
      <c r="BY2" s="129"/>
      <c r="BZ2" s="129"/>
      <c r="CA2" s="129"/>
      <c r="CB2" s="129"/>
      <c r="CC2" s="239"/>
      <c r="CD2" s="239"/>
      <c r="CE2" s="239"/>
      <c r="CF2" s="239"/>
      <c r="CG2" s="239"/>
      <c r="CH2" s="239"/>
    </row>
    <row r="3" spans="1:89" ht="13.7" customHeight="1">
      <c r="AO3" s="285"/>
      <c r="AP3" s="285"/>
      <c r="AQ3" s="285"/>
      <c r="AR3" s="285"/>
      <c r="AS3" s="285"/>
      <c r="AU3" s="285"/>
      <c r="AV3" s="285"/>
      <c r="AW3" s="285"/>
      <c r="AX3" s="285"/>
      <c r="AY3" s="285"/>
      <c r="AZ3" s="285"/>
      <c r="BA3" s="285"/>
      <c r="BC3" s="285"/>
      <c r="BD3" s="285"/>
      <c r="BE3" s="285"/>
    </row>
    <row r="4" spans="1:89" s="292" customFormat="1" ht="18" customHeight="1">
      <c r="A4" s="291"/>
      <c r="B4" s="774" t="s">
        <v>373</v>
      </c>
      <c r="C4" s="774"/>
      <c r="D4" s="774"/>
      <c r="E4" s="774"/>
      <c r="F4" s="774"/>
      <c r="G4" s="774"/>
      <c r="H4" s="774"/>
      <c r="I4" s="774"/>
      <c r="J4" s="774"/>
      <c r="K4" s="774"/>
      <c r="L4" s="774"/>
      <c r="M4" s="774"/>
      <c r="N4" s="774"/>
      <c r="O4" s="774"/>
      <c r="P4" s="774"/>
      <c r="Q4" s="774" t="s">
        <v>30</v>
      </c>
      <c r="R4" s="774"/>
      <c r="S4" s="774"/>
      <c r="T4" s="774" t="s">
        <v>372</v>
      </c>
      <c r="U4" s="774"/>
      <c r="V4" s="770" t="s">
        <v>612</v>
      </c>
      <c r="W4" s="770"/>
      <c r="X4" s="770"/>
      <c r="Y4" s="770"/>
      <c r="Z4" s="770"/>
      <c r="AA4" s="770"/>
      <c r="AB4" s="770"/>
      <c r="AC4" s="770"/>
      <c r="AD4" s="770"/>
      <c r="AE4" s="771" t="s">
        <v>613</v>
      </c>
      <c r="AF4" s="771"/>
      <c r="AG4" s="771"/>
      <c r="AH4" s="771"/>
      <c r="AI4" s="771"/>
      <c r="AJ4" s="771" t="s">
        <v>27</v>
      </c>
      <c r="AK4" s="771"/>
      <c r="AL4" s="771"/>
      <c r="AM4" s="771"/>
      <c r="AN4" s="771"/>
      <c r="AO4" s="771" t="s">
        <v>29</v>
      </c>
      <c r="AP4" s="771"/>
      <c r="AQ4" s="771"/>
      <c r="AR4" s="771"/>
      <c r="AS4" s="771"/>
      <c r="AT4" s="258"/>
      <c r="AU4" s="771" t="s">
        <v>601</v>
      </c>
      <c r="AV4" s="771"/>
      <c r="AW4" s="771"/>
      <c r="AX4" s="771"/>
      <c r="AY4" s="771"/>
      <c r="AZ4" s="771"/>
      <c r="BA4" s="259" t="s">
        <v>693</v>
      </c>
      <c r="BC4" s="909" t="s">
        <v>505</v>
      </c>
      <c r="BD4" s="908"/>
      <c r="BE4" s="907" t="s">
        <v>300</v>
      </c>
      <c r="BF4" s="908"/>
      <c r="BG4" s="907" t="s">
        <v>436</v>
      </c>
      <c r="BH4" s="907" t="s">
        <v>435</v>
      </c>
      <c r="BI4" s="907" t="s">
        <v>569</v>
      </c>
      <c r="BJ4" s="907" t="s">
        <v>582</v>
      </c>
      <c r="BK4" s="906" t="s">
        <v>180</v>
      </c>
      <c r="BL4" s="906"/>
      <c r="BM4" s="906"/>
      <c r="BN4" s="906"/>
      <c r="BO4" s="293"/>
      <c r="BP4" s="293"/>
      <c r="BQ4" s="293"/>
      <c r="BR4" s="293"/>
    </row>
    <row r="5" spans="1:89" s="295" customFormat="1" ht="18" customHeight="1">
      <c r="A5" s="294"/>
      <c r="B5" s="774"/>
      <c r="C5" s="774"/>
      <c r="D5" s="774"/>
      <c r="E5" s="774"/>
      <c r="F5" s="774"/>
      <c r="G5" s="774"/>
      <c r="H5" s="774"/>
      <c r="I5" s="774"/>
      <c r="J5" s="774"/>
      <c r="K5" s="774"/>
      <c r="L5" s="774"/>
      <c r="M5" s="774"/>
      <c r="N5" s="774"/>
      <c r="O5" s="774"/>
      <c r="P5" s="774"/>
      <c r="Q5" s="774"/>
      <c r="R5" s="774"/>
      <c r="S5" s="774"/>
      <c r="T5" s="774"/>
      <c r="U5" s="774"/>
      <c r="V5" s="770" t="s">
        <v>613</v>
      </c>
      <c r="W5" s="770"/>
      <c r="X5" s="770"/>
      <c r="Y5" s="770" t="s">
        <v>27</v>
      </c>
      <c r="Z5" s="770"/>
      <c r="AA5" s="770"/>
      <c r="AB5" s="770" t="s">
        <v>29</v>
      </c>
      <c r="AC5" s="770"/>
      <c r="AD5" s="770"/>
      <c r="AE5" s="890">
        <f>AE24+AE43+AE62+AE81+AE100+AE119+AE138</f>
        <v>4960</v>
      </c>
      <c r="AF5" s="891"/>
      <c r="AG5" s="891"/>
      <c r="AH5" s="891"/>
      <c r="AI5" s="891"/>
      <c r="AJ5" s="890">
        <f>AJ24+AJ43+AJ62+AJ81+AJ100+AJ119+AJ138</f>
        <v>0</v>
      </c>
      <c r="AK5" s="891"/>
      <c r="AL5" s="891"/>
      <c r="AM5" s="891"/>
      <c r="AN5" s="891"/>
      <c r="AO5" s="890">
        <f>AO24+AO43+AO62+AO81+AO100+AO119+AO138</f>
        <v>0</v>
      </c>
      <c r="AP5" s="891"/>
      <c r="AQ5" s="891"/>
      <c r="AR5" s="891"/>
      <c r="AS5" s="891"/>
      <c r="AT5" s="355"/>
      <c r="AU5" s="890">
        <f>AU24+AU43+AU62+AU81+AU100+AU119+AU138</f>
        <v>4960</v>
      </c>
      <c r="AV5" s="890"/>
      <c r="AW5" s="890"/>
      <c r="AX5" s="890"/>
      <c r="AY5" s="890"/>
      <c r="AZ5" s="890"/>
      <c r="BA5" s="260">
        <f>BA24+BA43+BA62+BA81+BA100+BA119+BA138</f>
        <v>5.9356768885564695E-2</v>
      </c>
      <c r="BC5" s="909"/>
      <c r="BD5" s="908"/>
      <c r="BE5" s="907"/>
      <c r="BF5" s="908"/>
      <c r="BG5" s="907"/>
      <c r="BH5" s="907"/>
      <c r="BI5" s="907"/>
      <c r="BJ5" s="907"/>
      <c r="BK5" s="296" t="e">
        <f>BK24+BK43+BK62+BK81+BK100+BK119+BK138+#REF!+#REF!+#REF!+#REF!+#REF!+#REF!+#REF!+#REF!+#REF!+#REF!+#REF!+#REF!+#REF!+#REF!+#REF!+#REF!+#REF!</f>
        <v>#REF!</v>
      </c>
      <c r="BL5" s="296" t="e">
        <f>BL24+BL43+BL62+BL81+BL100+BL119+BL138+#REF!+#REF!+#REF!+#REF!+#REF!+#REF!+#REF!+#REF!+#REF!+#REF!+#REF!+#REF!+#REF!+#REF!+#REF!+#REF!+#REF!</f>
        <v>#REF!</v>
      </c>
      <c r="BM5" s="296" t="e">
        <f>BM24+BM43+BM62+BM81+BM100+BM119+BM138+#REF!+#REF!+#REF!+#REF!+#REF!+#REF!+#REF!+#REF!+#REF!+#REF!+#REF!+#REF!+#REF!+#REF!+#REF!+#REF!+#REF!</f>
        <v>#REF!</v>
      </c>
      <c r="BN5" s="296" t="e">
        <f>BN24+BN43+BN62+BN81+BN100+BN119+BN138+#REF!+#REF!+#REF!+#REF!+#REF!+#REF!+#REF!+#REF!+#REF!+#REF!+#REF!+#REF!+#REF!+#REF!+#REF!+#REF!+#REF!</f>
        <v>#REF!</v>
      </c>
      <c r="BO5" s="296" t="e">
        <f>BO24+BO43+BO62+BO81+BO100+BO119+BO138+#REF!+#REF!+#REF!+#REF!+#REF!+#REF!+#REF!+#REF!+#REF!+#REF!+#REF!+#REF!+#REF!+#REF!+#REF!+#REF!+#REF!</f>
        <v>#REF!</v>
      </c>
      <c r="BP5" s="297" t="e">
        <f>BP24+BP43+BP62+BP81+BP100+BP119+BP138+#REF!+#REF!+#REF!+#REF!+#REF!+#REF!+#REF!+#REF!+#REF!+#REF!+#REF!+#REF!+#REF!+#REF!+#REF!+#REF!+#REF!</f>
        <v>#REF!</v>
      </c>
      <c r="BQ5" s="297" t="e">
        <f>BQ24+BQ43+BQ62+BQ81+BQ100+BQ119+BQ138+#REF!+#REF!+#REF!+#REF!+#REF!+#REF!+#REF!+#REF!+#REF!+#REF!+#REF!+#REF!+#REF!+#REF!+#REF!+#REF!+#REF!</f>
        <v>#REF!</v>
      </c>
      <c r="BR5" s="296" t="e">
        <f>BR24+BR43+BR62+BR81+BR100+BR119+BR138+#REF!+#REF!+#REF!+#REF!+#REF!+#REF!+#REF!+#REF!+#REF!+#REF!+#REF!+#REF!+#REF!+#REF!+#REF!+#REF!+#REF!</f>
        <v>#REF!</v>
      </c>
      <c r="BS5" s="296" t="e">
        <f>BS24+BS43+BS62+BS81+BS100+BS119+BS138+#REF!+#REF!+#REF!+#REF!+#REF!+#REF!+#REF!+#REF!+#REF!+#REF!+#REF!+#REF!+#REF!+#REF!+#REF!+#REF!+#REF!</f>
        <v>#REF!</v>
      </c>
      <c r="BT5" s="297" t="e">
        <f>BT24+BT43+BT62+BT81+BT100+BT119+BT138+#REF!+#REF!+#REF!+#REF!+#REF!+#REF!+#REF!+#REF!+#REF!+#REF!+#REF!+#REF!+#REF!+#REF!+#REF!+#REF!</f>
        <v>#REF!</v>
      </c>
      <c r="BU5" s="296" t="e">
        <f>BU24+BU43+BU62+BU81+BU100+BU119+BU138+#REF!+#REF!+#REF!+#REF!+#REF!+#REF!+#REF!+#REF!+#REF!+#REF!+#REF!+#REF!+#REF!+#REF!+#REF!+#REF!+#REF!</f>
        <v>#REF!</v>
      </c>
      <c r="BV5" s="296" t="e">
        <f>BV24+BV43+BV62+BV81+BV100+BV119+BV138+#REF!+#REF!+#REF!+#REF!+#REF!+#REF!+#REF!+#REF!+#REF!+#REF!+#REF!+#REF!+#REF!+#REF!+#REF!+#REF!+#REF!</f>
        <v>#REF!</v>
      </c>
      <c r="BW5" s="297" t="e">
        <f>BW24+BW43+BW62+BW81+BW100+BW119+BW138+#REF!+#REF!+#REF!+#REF!+#REF!+#REF!+#REF!+#REF!+#REF!+#REF!+#REF!+#REF!+#REF!+#REF!+#REF!+#REF!</f>
        <v>#REF!</v>
      </c>
      <c r="BX5" s="296" t="e">
        <f>BX24+BX43+BX62+BX81+BX100+BX119+BX138+#REF!+#REF!+#REF!+#REF!+#REF!+#REF!+#REF!+#REF!+#REF!+#REF!+#REF!+#REF!+#REF!+#REF!+#REF!+#REF!+#REF!</f>
        <v>#REF!</v>
      </c>
      <c r="BY5" s="296" t="e">
        <f>BY24+BY43+BY62+BY81+BY100+BY119+BY138+#REF!+#REF!+#REF!+#REF!+#REF!+#REF!+#REF!+#REF!+#REF!+#REF!+#REF!+#REF!+#REF!+#REF!+#REF!+#REF!+#REF!</f>
        <v>#REF!</v>
      </c>
      <c r="BZ5" s="297" t="e">
        <f>BZ24+BZ43+BZ62+BZ81+BZ100+BZ119+BZ138+#REF!+#REF!+#REF!+#REF!+#REF!+#REF!+#REF!+#REF!+#REF!+#REF!+#REF!+#REF!+#REF!+#REF!+#REF!+#REF!</f>
        <v>#REF!</v>
      </c>
      <c r="CA5" s="296" t="e">
        <f>CA24+CA43+CA62+CA81+CA100+CA119+CA138+#REF!+#REF!+#REF!+#REF!+#REF!+#REF!+#REF!+#REF!+#REF!+#REF!+#REF!+#REF!+#REF!+#REF!+#REF!+#REF!+#REF!</f>
        <v>#REF!</v>
      </c>
      <c r="CB5" s="296" t="e">
        <f>CB24+CB43+CB62+CB81+CB100+CB119+CB138+#REF!+#REF!+#REF!+#REF!+#REF!+#REF!+#REF!+#REF!+#REF!+#REF!+#REF!+#REF!+#REF!+#REF!+#REF!+#REF!+#REF!</f>
        <v>#REF!</v>
      </c>
      <c r="CC5" s="298"/>
      <c r="CD5" s="298"/>
      <c r="CF5" s="299"/>
      <c r="CG5" s="300"/>
      <c r="CH5" s="296"/>
    </row>
    <row r="6" spans="1:89" s="295" customFormat="1" ht="7.35" customHeight="1">
      <c r="A6" s="301"/>
      <c r="B6" s="912"/>
      <c r="C6" s="913"/>
      <c r="D6" s="913"/>
      <c r="E6" s="913"/>
      <c r="F6" s="913"/>
      <c r="G6" s="913"/>
      <c r="H6" s="913"/>
      <c r="I6" s="913"/>
      <c r="J6" s="913"/>
      <c r="K6" s="913"/>
      <c r="L6" s="913"/>
      <c r="M6" s="913"/>
      <c r="N6" s="913"/>
      <c r="O6" s="913"/>
      <c r="P6" s="914"/>
      <c r="Q6" s="901"/>
      <c r="R6" s="915"/>
      <c r="S6" s="902"/>
      <c r="T6" s="901"/>
      <c r="U6" s="902"/>
      <c r="V6" s="903"/>
      <c r="W6" s="904"/>
      <c r="X6" s="905"/>
      <c r="Y6" s="256"/>
      <c r="Z6" s="256"/>
      <c r="AA6" s="256"/>
      <c r="AB6" s="256"/>
      <c r="AC6" s="256"/>
      <c r="AD6" s="256"/>
      <c r="AE6" s="903"/>
      <c r="AF6" s="904"/>
      <c r="AG6" s="904"/>
      <c r="AH6" s="904"/>
      <c r="AI6" s="905"/>
      <c r="AJ6" s="903"/>
      <c r="AK6" s="904"/>
      <c r="AL6" s="904"/>
      <c r="AM6" s="904"/>
      <c r="AN6" s="905"/>
      <c r="AO6" s="903"/>
      <c r="AP6" s="904"/>
      <c r="AQ6" s="904"/>
      <c r="AR6" s="904"/>
      <c r="AS6" s="905"/>
      <c r="AT6" s="257"/>
      <c r="AU6" s="910"/>
      <c r="AV6" s="911"/>
      <c r="AW6" s="911"/>
      <c r="AX6" s="911"/>
      <c r="AY6" s="911"/>
      <c r="AZ6" s="911"/>
      <c r="BA6" s="44"/>
      <c r="BC6" s="170"/>
      <c r="BD6" s="303"/>
      <c r="BE6" s="302"/>
      <c r="BF6" s="303"/>
      <c r="BG6" s="302"/>
      <c r="BH6" s="302"/>
      <c r="BI6" s="302"/>
      <c r="BJ6" s="302"/>
      <c r="BK6" s="302"/>
      <c r="BL6" s="302"/>
      <c r="BM6" s="302"/>
      <c r="BN6" s="302"/>
      <c r="BO6" s="302"/>
      <c r="BP6" s="302"/>
      <c r="BQ6" s="302"/>
      <c r="BR6" s="302"/>
      <c r="BS6" s="302"/>
      <c r="BT6" s="302"/>
      <c r="BU6" s="302"/>
      <c r="BV6" s="302"/>
      <c r="BW6" s="302"/>
      <c r="BX6" s="302"/>
      <c r="BY6" s="302"/>
      <c r="BZ6" s="302"/>
      <c r="CA6" s="302"/>
      <c r="CB6" s="302"/>
      <c r="CC6" s="302"/>
      <c r="CD6" s="302"/>
      <c r="CF6" s="302"/>
      <c r="CG6" s="302"/>
      <c r="CH6" s="302"/>
      <c r="CK6" s="304"/>
    </row>
    <row r="7" spans="1:89" ht="21.6" customHeight="1">
      <c r="A7" s="305" t="s">
        <v>704</v>
      </c>
      <c r="B7" s="880" t="s">
        <v>519</v>
      </c>
      <c r="C7" s="881"/>
      <c r="D7" s="881"/>
      <c r="E7" s="881"/>
      <c r="F7" s="881"/>
      <c r="G7" s="881"/>
      <c r="H7" s="881"/>
      <c r="I7" s="881"/>
      <c r="J7" s="881"/>
      <c r="K7" s="881"/>
      <c r="L7" s="881"/>
      <c r="M7" s="881"/>
      <c r="N7" s="881"/>
      <c r="O7" s="881"/>
      <c r="P7" s="881"/>
      <c r="Q7" s="798"/>
      <c r="R7" s="798"/>
      <c r="S7" s="798"/>
      <c r="T7" s="798"/>
      <c r="U7" s="798"/>
      <c r="V7" s="790"/>
      <c r="W7" s="790"/>
      <c r="X7" s="790"/>
      <c r="Y7" s="790"/>
      <c r="Z7" s="790"/>
      <c r="AA7" s="790"/>
      <c r="AB7" s="790"/>
      <c r="AC7" s="790"/>
      <c r="AD7" s="790"/>
      <c r="AE7" s="790"/>
      <c r="AF7" s="790"/>
      <c r="AG7" s="790"/>
      <c r="AH7" s="790"/>
      <c r="AI7" s="790"/>
      <c r="AJ7" s="790"/>
      <c r="AK7" s="790"/>
      <c r="AL7" s="790"/>
      <c r="AM7" s="790"/>
      <c r="AN7" s="790"/>
      <c r="AO7" s="790"/>
      <c r="AP7" s="790"/>
      <c r="AQ7" s="790"/>
      <c r="AR7" s="790"/>
      <c r="AS7" s="790"/>
      <c r="AT7" s="356"/>
      <c r="AU7" s="882"/>
      <c r="AV7" s="882"/>
      <c r="AW7" s="882"/>
      <c r="AX7" s="882"/>
      <c r="AY7" s="882"/>
      <c r="AZ7" s="882"/>
      <c r="BA7" s="171"/>
      <c r="BC7" s="171"/>
      <c r="BD7" s="307"/>
      <c r="BE7" s="306" t="str">
        <f t="shared" ref="BE7:BE25" si="0">$B$7</f>
        <v>OFFICE PERSONNEL</v>
      </c>
      <c r="BF7" s="307"/>
      <c r="BG7" s="306"/>
      <c r="BH7" s="306"/>
      <c r="BI7" s="306"/>
      <c r="BJ7" s="306"/>
      <c r="BK7" s="308">
        <f t="shared" ref="BK7:CB7" si="1">SUM(BK8:BK22)</f>
        <v>4160</v>
      </c>
      <c r="BL7" s="308">
        <f t="shared" si="1"/>
        <v>0</v>
      </c>
      <c r="BM7" s="308" t="e">
        <f t="shared" si="1"/>
        <v>#REF!</v>
      </c>
      <c r="BN7" s="308">
        <f t="shared" si="1"/>
        <v>0</v>
      </c>
      <c r="BO7" s="308" t="e">
        <f t="shared" si="1"/>
        <v>#REF!</v>
      </c>
      <c r="BP7" s="309" t="e">
        <f t="shared" si="1"/>
        <v>#REF!</v>
      </c>
      <c r="BQ7" s="309" t="e">
        <f t="shared" si="1"/>
        <v>#REF!</v>
      </c>
      <c r="BR7" s="310" t="e">
        <f t="shared" si="1"/>
        <v>#REF!</v>
      </c>
      <c r="BS7" s="310" t="e">
        <f t="shared" si="1"/>
        <v>#REF!</v>
      </c>
      <c r="BT7" s="309" t="e">
        <f t="shared" si="1"/>
        <v>#REF!</v>
      </c>
      <c r="BU7" s="310" t="e">
        <f t="shared" si="1"/>
        <v>#REF!</v>
      </c>
      <c r="BV7" s="310" t="e">
        <f t="shared" si="1"/>
        <v>#REF!</v>
      </c>
      <c r="BW7" s="309" t="e">
        <f t="shared" si="1"/>
        <v>#REF!</v>
      </c>
      <c r="BX7" s="310" t="e">
        <f t="shared" si="1"/>
        <v>#REF!</v>
      </c>
      <c r="BY7" s="310" t="e">
        <f t="shared" si="1"/>
        <v>#REF!</v>
      </c>
      <c r="BZ7" s="309" t="e">
        <f t="shared" si="1"/>
        <v>#REF!</v>
      </c>
      <c r="CA7" s="310" t="e">
        <f t="shared" si="1"/>
        <v>#REF!</v>
      </c>
      <c r="CB7" s="310" t="e">
        <f t="shared" si="1"/>
        <v>#REF!</v>
      </c>
      <c r="CC7" s="311" t="str">
        <f t="shared" ref="CC7:CC22" si="2">CONCATENATE(T7,"/", "MH")</f>
        <v>/MH</v>
      </c>
      <c r="CD7" s="311" t="str">
        <f t="shared" ref="CD7:CD22" si="3">CONCATENATE("MH","/",T7)</f>
        <v>MH/</v>
      </c>
      <c r="CF7" s="312"/>
      <c r="CG7" s="312"/>
      <c r="CH7" s="313"/>
      <c r="CK7" s="314"/>
    </row>
    <row r="8" spans="1:89" ht="17.100000000000001" hidden="1" customHeight="1">
      <c r="A8" s="305"/>
      <c r="B8" s="870" t="s">
        <v>595</v>
      </c>
      <c r="C8" s="870"/>
      <c r="D8" s="870"/>
      <c r="E8" s="870"/>
      <c r="F8" s="870"/>
      <c r="G8" s="870"/>
      <c r="H8" s="870"/>
      <c r="I8" s="870"/>
      <c r="J8" s="870"/>
      <c r="K8" s="870"/>
      <c r="L8" s="870"/>
      <c r="M8" s="870"/>
      <c r="N8" s="870"/>
      <c r="O8" s="870"/>
      <c r="P8" s="870"/>
      <c r="Q8" s="883"/>
      <c r="R8" s="883"/>
      <c r="S8" s="884"/>
      <c r="T8" s="883" t="s">
        <v>13</v>
      </c>
      <c r="U8" s="883" t="s">
        <v>13</v>
      </c>
      <c r="V8" s="885"/>
      <c r="W8" s="886"/>
      <c r="X8" s="886"/>
      <c r="Y8" s="885"/>
      <c r="Z8" s="886"/>
      <c r="AA8" s="886"/>
      <c r="AB8" s="885"/>
      <c r="AC8" s="886"/>
      <c r="AD8" s="886"/>
      <c r="AE8" s="875">
        <f>V8*Q8</f>
        <v>0</v>
      </c>
      <c r="AF8" s="875"/>
      <c r="AG8" s="875"/>
      <c r="AH8" s="875"/>
      <c r="AI8" s="875"/>
      <c r="AJ8" s="876">
        <f>Q8*Y8</f>
        <v>0</v>
      </c>
      <c r="AK8" s="876"/>
      <c r="AL8" s="876"/>
      <c r="AM8" s="876"/>
      <c r="AN8" s="876"/>
      <c r="AO8" s="876">
        <f>Q8*AB8</f>
        <v>0</v>
      </c>
      <c r="AP8" s="876"/>
      <c r="AQ8" s="876"/>
      <c r="AR8" s="876"/>
      <c r="AS8" s="876"/>
      <c r="AT8" s="315"/>
      <c r="AU8" s="887">
        <f>AE8+AJ8+AO8</f>
        <v>0</v>
      </c>
      <c r="AV8" s="887"/>
      <c r="AW8" s="888"/>
      <c r="AX8" s="888"/>
      <c r="AY8" s="888"/>
      <c r="AZ8" s="889" t="e">
        <f>SUM(#REF!)</f>
        <v>#REF!</v>
      </c>
      <c r="BA8" s="357">
        <f t="shared" ref="BA8:BA22" si="4">IFERROR(AU8/Total_Detailed_Estimate,0)</f>
        <v>0</v>
      </c>
      <c r="BC8" s="177"/>
      <c r="BD8" s="307"/>
      <c r="BE8" s="306" t="str">
        <f t="shared" si="0"/>
        <v>OFFICE PERSONNEL</v>
      </c>
      <c r="BF8" s="307"/>
      <c r="BG8" s="316"/>
      <c r="BH8" s="316"/>
      <c r="BI8" s="316"/>
      <c r="BJ8" s="316"/>
      <c r="BK8" s="308">
        <f t="shared" ref="BK8:BK22" si="5">AE8</f>
        <v>0</v>
      </c>
      <c r="BL8" s="308">
        <f t="shared" ref="BL8:BL22" si="6">AJ8</f>
        <v>0</v>
      </c>
      <c r="BM8" s="308" t="e">
        <f>#REF!</f>
        <v>#REF!</v>
      </c>
      <c r="BN8" s="308">
        <f t="shared" ref="BN8:BN22" si="7">AO8</f>
        <v>0</v>
      </c>
      <c r="BO8" s="308" t="e">
        <f t="shared" ref="BO8:BO22" si="8">SUM(BK8:BN8)</f>
        <v>#REF!</v>
      </c>
      <c r="BP8" s="317" t="e">
        <f>AU8/#REF!</f>
        <v>#REF!</v>
      </c>
      <c r="BQ8" s="317" t="e">
        <f>AE8/#REF!</f>
        <v>#REF!</v>
      </c>
      <c r="BR8" s="313" t="e">
        <f>BQ8*#REF!</f>
        <v>#REF!</v>
      </c>
      <c r="BS8" s="313" t="e">
        <f t="shared" ref="BS8:BS22" si="9">BR8+AE8</f>
        <v>#REF!</v>
      </c>
      <c r="BT8" s="317" t="e">
        <f>AJ8/#REF!</f>
        <v>#REF!</v>
      </c>
      <c r="BU8" s="313" t="e">
        <f>BT8*#REF!</f>
        <v>#REF!</v>
      </c>
      <c r="BV8" s="313" t="e">
        <f t="shared" ref="BV8:BV22" si="10">BU8+AJ8</f>
        <v>#REF!</v>
      </c>
      <c r="BW8" s="317" t="e">
        <f>#REF!/#REF!</f>
        <v>#REF!</v>
      </c>
      <c r="BX8" s="313" t="e">
        <f>BW8*#REF!</f>
        <v>#REF!</v>
      </c>
      <c r="BY8" s="313" t="e">
        <f>BX8+#REF!</f>
        <v>#REF!</v>
      </c>
      <c r="BZ8" s="317" t="e">
        <f>AO8/#REF!</f>
        <v>#REF!</v>
      </c>
      <c r="CA8" s="313" t="e">
        <f>BZ8*#REF!</f>
        <v>#REF!</v>
      </c>
      <c r="CB8" s="313" t="e">
        <f t="shared" ref="CB8:CB22" si="11">CA8+AO8</f>
        <v>#REF!</v>
      </c>
      <c r="CC8" s="311" t="str">
        <f t="shared" si="2"/>
        <v>hrs/MH</v>
      </c>
      <c r="CD8" s="311" t="str">
        <f t="shared" si="3"/>
        <v>MH/hrs</v>
      </c>
      <c r="CF8" s="312" t="e">
        <f>T(#REF!)</f>
        <v>#REF!</v>
      </c>
      <c r="CG8" s="312" t="e">
        <f>#REF!</f>
        <v>#REF!</v>
      </c>
      <c r="CH8" s="313">
        <f t="shared" ref="CH8:CH22" si="12">AE8</f>
        <v>0</v>
      </c>
      <c r="CK8" s="314"/>
    </row>
    <row r="9" spans="1:89" ht="17.100000000000001" hidden="1" customHeight="1">
      <c r="A9" s="305"/>
      <c r="B9" s="870" t="s">
        <v>596</v>
      </c>
      <c r="C9" s="870"/>
      <c r="D9" s="870"/>
      <c r="E9" s="870"/>
      <c r="F9" s="870"/>
      <c r="G9" s="870"/>
      <c r="H9" s="870"/>
      <c r="I9" s="870"/>
      <c r="J9" s="870"/>
      <c r="K9" s="870"/>
      <c r="L9" s="870"/>
      <c r="M9" s="870"/>
      <c r="N9" s="870"/>
      <c r="O9" s="870"/>
      <c r="P9" s="870"/>
      <c r="Q9" s="871">
        <v>80</v>
      </c>
      <c r="R9" s="871"/>
      <c r="S9" s="872"/>
      <c r="T9" s="871" t="s">
        <v>13</v>
      </c>
      <c r="U9" s="871" t="s">
        <v>2</v>
      </c>
      <c r="V9" s="873">
        <v>50</v>
      </c>
      <c r="W9" s="874"/>
      <c r="X9" s="874"/>
      <c r="Y9" s="873"/>
      <c r="Z9" s="874"/>
      <c r="AA9" s="874"/>
      <c r="AB9" s="873"/>
      <c r="AC9" s="874"/>
      <c r="AD9" s="874"/>
      <c r="AE9" s="875">
        <f t="shared" ref="AE9:AE22" si="13">V9*Q9</f>
        <v>4000</v>
      </c>
      <c r="AF9" s="875"/>
      <c r="AG9" s="875"/>
      <c r="AH9" s="875"/>
      <c r="AI9" s="875"/>
      <c r="AJ9" s="876">
        <f t="shared" ref="AJ9:AJ22" si="14">Q9*Y9</f>
        <v>0</v>
      </c>
      <c r="AK9" s="876"/>
      <c r="AL9" s="876"/>
      <c r="AM9" s="876"/>
      <c r="AN9" s="876"/>
      <c r="AO9" s="876">
        <f t="shared" ref="AO9:AO22" si="15">Q9*AB9</f>
        <v>0</v>
      </c>
      <c r="AP9" s="876"/>
      <c r="AQ9" s="876"/>
      <c r="AR9" s="876"/>
      <c r="AS9" s="876"/>
      <c r="AT9" s="318"/>
      <c r="AU9" s="877">
        <f t="shared" ref="AU9:AU22" si="16">AE9+AJ9+AO9</f>
        <v>4000</v>
      </c>
      <c r="AV9" s="877"/>
      <c r="AW9" s="878"/>
      <c r="AX9" s="878"/>
      <c r="AY9" s="878"/>
      <c r="AZ9" s="879" t="e">
        <f>SUM(#REF!)</f>
        <v>#REF!</v>
      </c>
      <c r="BA9" s="357">
        <f t="shared" si="4"/>
        <v>4.7868362004487658E-2</v>
      </c>
      <c r="BC9" s="177"/>
      <c r="BD9" s="307"/>
      <c r="BE9" s="306" t="str">
        <f t="shared" si="0"/>
        <v>OFFICE PERSONNEL</v>
      </c>
      <c r="BF9" s="307"/>
      <c r="BG9" s="316"/>
      <c r="BH9" s="316"/>
      <c r="BI9" s="316"/>
      <c r="BJ9" s="316"/>
      <c r="BK9" s="308">
        <f t="shared" si="5"/>
        <v>4000</v>
      </c>
      <c r="BL9" s="308">
        <f t="shared" si="6"/>
        <v>0</v>
      </c>
      <c r="BM9" s="308" t="e">
        <f>#REF!</f>
        <v>#REF!</v>
      </c>
      <c r="BN9" s="308">
        <f t="shared" si="7"/>
        <v>0</v>
      </c>
      <c r="BO9" s="308" t="e">
        <f t="shared" si="8"/>
        <v>#REF!</v>
      </c>
      <c r="BP9" s="317" t="e">
        <f>AU9/#REF!</f>
        <v>#REF!</v>
      </c>
      <c r="BQ9" s="317" t="e">
        <f>AE9/#REF!</f>
        <v>#REF!</v>
      </c>
      <c r="BR9" s="313" t="e">
        <f>BQ9*#REF!</f>
        <v>#REF!</v>
      </c>
      <c r="BS9" s="313" t="e">
        <f t="shared" si="9"/>
        <v>#REF!</v>
      </c>
      <c r="BT9" s="317" t="e">
        <f>AJ9/#REF!</f>
        <v>#REF!</v>
      </c>
      <c r="BU9" s="313" t="e">
        <f>BT9*#REF!</f>
        <v>#REF!</v>
      </c>
      <c r="BV9" s="313" t="e">
        <f t="shared" si="10"/>
        <v>#REF!</v>
      </c>
      <c r="BW9" s="317" t="e">
        <f>#REF!/#REF!</f>
        <v>#REF!</v>
      </c>
      <c r="BX9" s="313" t="e">
        <f>BW9*#REF!</f>
        <v>#REF!</v>
      </c>
      <c r="BY9" s="313" t="e">
        <f>BX9+#REF!</f>
        <v>#REF!</v>
      </c>
      <c r="BZ9" s="317" t="e">
        <f>AO9/#REF!</f>
        <v>#REF!</v>
      </c>
      <c r="CA9" s="313" t="e">
        <f>BZ9*#REF!</f>
        <v>#REF!</v>
      </c>
      <c r="CB9" s="313" t="e">
        <f t="shared" si="11"/>
        <v>#REF!</v>
      </c>
      <c r="CC9" s="311" t="str">
        <f t="shared" si="2"/>
        <v>hrs/MH</v>
      </c>
      <c r="CD9" s="311" t="str">
        <f t="shared" si="3"/>
        <v>MH/hrs</v>
      </c>
      <c r="CF9" s="312" t="e">
        <f>T(#REF!)</f>
        <v>#REF!</v>
      </c>
      <c r="CG9" s="312" t="e">
        <f>#REF!</f>
        <v>#REF!</v>
      </c>
      <c r="CH9" s="313">
        <f t="shared" si="12"/>
        <v>4000</v>
      </c>
      <c r="CK9" s="314"/>
    </row>
    <row r="10" spans="1:89" ht="17.100000000000001" hidden="1" customHeight="1">
      <c r="A10" s="305"/>
      <c r="B10" s="870" t="s">
        <v>597</v>
      </c>
      <c r="C10" s="870"/>
      <c r="D10" s="870"/>
      <c r="E10" s="870"/>
      <c r="F10" s="870"/>
      <c r="G10" s="870"/>
      <c r="H10" s="870"/>
      <c r="I10" s="870"/>
      <c r="J10" s="870"/>
      <c r="K10" s="870"/>
      <c r="L10" s="870"/>
      <c r="M10" s="870"/>
      <c r="N10" s="870"/>
      <c r="O10" s="870"/>
      <c r="P10" s="870"/>
      <c r="Q10" s="871"/>
      <c r="R10" s="871"/>
      <c r="S10" s="872"/>
      <c r="T10" s="871" t="s">
        <v>13</v>
      </c>
      <c r="U10" s="871"/>
      <c r="V10" s="873"/>
      <c r="W10" s="874"/>
      <c r="X10" s="874"/>
      <c r="Y10" s="873"/>
      <c r="Z10" s="874"/>
      <c r="AA10" s="874"/>
      <c r="AB10" s="873"/>
      <c r="AC10" s="874"/>
      <c r="AD10" s="874"/>
      <c r="AE10" s="875">
        <f t="shared" si="13"/>
        <v>0</v>
      </c>
      <c r="AF10" s="875"/>
      <c r="AG10" s="875"/>
      <c r="AH10" s="875"/>
      <c r="AI10" s="875"/>
      <c r="AJ10" s="876">
        <f t="shared" si="14"/>
        <v>0</v>
      </c>
      <c r="AK10" s="876"/>
      <c r="AL10" s="876"/>
      <c r="AM10" s="876"/>
      <c r="AN10" s="876"/>
      <c r="AO10" s="876">
        <f t="shared" si="15"/>
        <v>0</v>
      </c>
      <c r="AP10" s="876"/>
      <c r="AQ10" s="876"/>
      <c r="AR10" s="876"/>
      <c r="AS10" s="876"/>
      <c r="AT10" s="318"/>
      <c r="AU10" s="877">
        <f t="shared" si="16"/>
        <v>0</v>
      </c>
      <c r="AV10" s="877"/>
      <c r="AW10" s="878"/>
      <c r="AX10" s="878"/>
      <c r="AY10" s="878"/>
      <c r="AZ10" s="879" t="e">
        <f>SUM(#REF!)</f>
        <v>#REF!</v>
      </c>
      <c r="BA10" s="357">
        <f t="shared" si="4"/>
        <v>0</v>
      </c>
      <c r="BC10" s="177"/>
      <c r="BD10" s="307"/>
      <c r="BE10" s="306" t="str">
        <f t="shared" si="0"/>
        <v>OFFICE PERSONNEL</v>
      </c>
      <c r="BF10" s="307"/>
      <c r="BG10" s="316"/>
      <c r="BH10" s="316"/>
      <c r="BI10" s="316"/>
      <c r="BJ10" s="316"/>
      <c r="BK10" s="308">
        <f t="shared" si="5"/>
        <v>0</v>
      </c>
      <c r="BL10" s="308">
        <f t="shared" si="6"/>
        <v>0</v>
      </c>
      <c r="BM10" s="308" t="e">
        <f>#REF!</f>
        <v>#REF!</v>
      </c>
      <c r="BN10" s="308">
        <f t="shared" si="7"/>
        <v>0</v>
      </c>
      <c r="BO10" s="308" t="e">
        <f t="shared" si="8"/>
        <v>#REF!</v>
      </c>
      <c r="BP10" s="317" t="e">
        <f>AU10/#REF!</f>
        <v>#REF!</v>
      </c>
      <c r="BQ10" s="317" t="e">
        <f>AE10/#REF!</f>
        <v>#REF!</v>
      </c>
      <c r="BR10" s="313" t="e">
        <f>BQ10*#REF!</f>
        <v>#REF!</v>
      </c>
      <c r="BS10" s="313" t="e">
        <f t="shared" si="9"/>
        <v>#REF!</v>
      </c>
      <c r="BT10" s="317" t="e">
        <f>AJ10/#REF!</f>
        <v>#REF!</v>
      </c>
      <c r="BU10" s="313" t="e">
        <f>BT10*#REF!</f>
        <v>#REF!</v>
      </c>
      <c r="BV10" s="313" t="e">
        <f t="shared" si="10"/>
        <v>#REF!</v>
      </c>
      <c r="BW10" s="317" t="e">
        <f>#REF!/#REF!</f>
        <v>#REF!</v>
      </c>
      <c r="BX10" s="313" t="e">
        <f>BW10*#REF!</f>
        <v>#REF!</v>
      </c>
      <c r="BY10" s="313" t="e">
        <f>BX10+#REF!</f>
        <v>#REF!</v>
      </c>
      <c r="BZ10" s="317" t="e">
        <f>AO10/#REF!</f>
        <v>#REF!</v>
      </c>
      <c r="CA10" s="313" t="e">
        <f>BZ10*#REF!</f>
        <v>#REF!</v>
      </c>
      <c r="CB10" s="313" t="e">
        <f t="shared" si="11"/>
        <v>#REF!</v>
      </c>
      <c r="CC10" s="311" t="str">
        <f t="shared" si="2"/>
        <v>hrs/MH</v>
      </c>
      <c r="CD10" s="311" t="str">
        <f t="shared" si="3"/>
        <v>MH/hrs</v>
      </c>
      <c r="CF10" s="312" t="e">
        <f>T(#REF!)</f>
        <v>#REF!</v>
      </c>
      <c r="CG10" s="312" t="e">
        <f>#REF!</f>
        <v>#REF!</v>
      </c>
      <c r="CH10" s="313">
        <f t="shared" si="12"/>
        <v>0</v>
      </c>
      <c r="CK10" s="314"/>
    </row>
    <row r="11" spans="1:89" ht="17.100000000000001" hidden="1" customHeight="1">
      <c r="A11" s="305"/>
      <c r="B11" s="870" t="s">
        <v>570</v>
      </c>
      <c r="C11" s="870"/>
      <c r="D11" s="870"/>
      <c r="E11" s="870"/>
      <c r="F11" s="870"/>
      <c r="G11" s="870"/>
      <c r="H11" s="870"/>
      <c r="I11" s="870"/>
      <c r="J11" s="870"/>
      <c r="K11" s="870"/>
      <c r="L11" s="870"/>
      <c r="M11" s="870"/>
      <c r="N11" s="870"/>
      <c r="O11" s="870"/>
      <c r="P11" s="870"/>
      <c r="Q11" s="871"/>
      <c r="R11" s="871"/>
      <c r="S11" s="872"/>
      <c r="T11" s="871" t="s">
        <v>13</v>
      </c>
      <c r="U11" s="871"/>
      <c r="V11" s="873"/>
      <c r="W11" s="874"/>
      <c r="X11" s="874"/>
      <c r="Y11" s="873"/>
      <c r="Z11" s="874"/>
      <c r="AA11" s="874"/>
      <c r="AB11" s="873"/>
      <c r="AC11" s="874"/>
      <c r="AD11" s="874"/>
      <c r="AE11" s="875">
        <f t="shared" si="13"/>
        <v>0</v>
      </c>
      <c r="AF11" s="875"/>
      <c r="AG11" s="875"/>
      <c r="AH11" s="875"/>
      <c r="AI11" s="875"/>
      <c r="AJ11" s="876">
        <f t="shared" si="14"/>
        <v>0</v>
      </c>
      <c r="AK11" s="876"/>
      <c r="AL11" s="876"/>
      <c r="AM11" s="876"/>
      <c r="AN11" s="876"/>
      <c r="AO11" s="876">
        <f t="shared" si="15"/>
        <v>0</v>
      </c>
      <c r="AP11" s="876"/>
      <c r="AQ11" s="876"/>
      <c r="AR11" s="876"/>
      <c r="AS11" s="876"/>
      <c r="AT11" s="318"/>
      <c r="AU11" s="877">
        <f t="shared" si="16"/>
        <v>0</v>
      </c>
      <c r="AV11" s="877"/>
      <c r="AW11" s="878"/>
      <c r="AX11" s="878"/>
      <c r="AY11" s="878"/>
      <c r="AZ11" s="879" t="e">
        <f>SUM(#REF!)</f>
        <v>#REF!</v>
      </c>
      <c r="BA11" s="357">
        <f t="shared" si="4"/>
        <v>0</v>
      </c>
      <c r="BC11" s="177"/>
      <c r="BD11" s="307"/>
      <c r="BE11" s="306" t="str">
        <f t="shared" si="0"/>
        <v>OFFICE PERSONNEL</v>
      </c>
      <c r="BF11" s="307"/>
      <c r="BG11" s="316"/>
      <c r="BH11" s="316"/>
      <c r="BI11" s="316"/>
      <c r="BJ11" s="316"/>
      <c r="BK11" s="308">
        <f t="shared" si="5"/>
        <v>0</v>
      </c>
      <c r="BL11" s="308">
        <f t="shared" si="6"/>
        <v>0</v>
      </c>
      <c r="BM11" s="308" t="e">
        <f>#REF!</f>
        <v>#REF!</v>
      </c>
      <c r="BN11" s="308">
        <f t="shared" si="7"/>
        <v>0</v>
      </c>
      <c r="BO11" s="308" t="e">
        <f t="shared" si="8"/>
        <v>#REF!</v>
      </c>
      <c r="BP11" s="317" t="e">
        <f>AU11/#REF!</f>
        <v>#REF!</v>
      </c>
      <c r="BQ11" s="317" t="e">
        <f>AE11/#REF!</f>
        <v>#REF!</v>
      </c>
      <c r="BR11" s="313" t="e">
        <f>BQ11*#REF!</f>
        <v>#REF!</v>
      </c>
      <c r="BS11" s="313" t="e">
        <f t="shared" si="9"/>
        <v>#REF!</v>
      </c>
      <c r="BT11" s="317" t="e">
        <f>AJ11/#REF!</f>
        <v>#REF!</v>
      </c>
      <c r="BU11" s="313" t="e">
        <f>BT11*#REF!</f>
        <v>#REF!</v>
      </c>
      <c r="BV11" s="313" t="e">
        <f t="shared" si="10"/>
        <v>#REF!</v>
      </c>
      <c r="BW11" s="317" t="e">
        <f>#REF!/#REF!</f>
        <v>#REF!</v>
      </c>
      <c r="BX11" s="313" t="e">
        <f>BW11*#REF!</f>
        <v>#REF!</v>
      </c>
      <c r="BY11" s="313" t="e">
        <f>BX11+#REF!</f>
        <v>#REF!</v>
      </c>
      <c r="BZ11" s="317" t="e">
        <f>AO11/#REF!</f>
        <v>#REF!</v>
      </c>
      <c r="CA11" s="313" t="e">
        <f>BZ11*#REF!</f>
        <v>#REF!</v>
      </c>
      <c r="CB11" s="313" t="e">
        <f t="shared" si="11"/>
        <v>#REF!</v>
      </c>
      <c r="CC11" s="311" t="str">
        <f t="shared" si="2"/>
        <v>hrs/MH</v>
      </c>
      <c r="CD11" s="311" t="str">
        <f t="shared" si="3"/>
        <v>MH/hrs</v>
      </c>
      <c r="CF11" s="312" t="e">
        <f>T(#REF!)</f>
        <v>#REF!</v>
      </c>
      <c r="CG11" s="312" t="e">
        <f>#REF!</f>
        <v>#REF!</v>
      </c>
      <c r="CH11" s="313">
        <f t="shared" si="12"/>
        <v>0</v>
      </c>
      <c r="CK11" s="314"/>
    </row>
    <row r="12" spans="1:89" ht="17.100000000000001" hidden="1" customHeight="1">
      <c r="A12" s="305"/>
      <c r="B12" s="870" t="s">
        <v>571</v>
      </c>
      <c r="C12" s="870"/>
      <c r="D12" s="870"/>
      <c r="E12" s="870"/>
      <c r="F12" s="870"/>
      <c r="G12" s="870"/>
      <c r="H12" s="870"/>
      <c r="I12" s="870"/>
      <c r="J12" s="870"/>
      <c r="K12" s="870"/>
      <c r="L12" s="870"/>
      <c r="M12" s="870"/>
      <c r="N12" s="870"/>
      <c r="O12" s="870"/>
      <c r="P12" s="870"/>
      <c r="Q12" s="871"/>
      <c r="R12" s="871"/>
      <c r="S12" s="872"/>
      <c r="T12" s="871" t="s">
        <v>13</v>
      </c>
      <c r="U12" s="871"/>
      <c r="V12" s="873"/>
      <c r="W12" s="874"/>
      <c r="X12" s="874"/>
      <c r="Y12" s="873"/>
      <c r="Z12" s="874"/>
      <c r="AA12" s="874"/>
      <c r="AB12" s="873"/>
      <c r="AC12" s="874"/>
      <c r="AD12" s="874"/>
      <c r="AE12" s="875">
        <f t="shared" si="13"/>
        <v>0</v>
      </c>
      <c r="AF12" s="875"/>
      <c r="AG12" s="875"/>
      <c r="AH12" s="875"/>
      <c r="AI12" s="875"/>
      <c r="AJ12" s="876">
        <f t="shared" si="14"/>
        <v>0</v>
      </c>
      <c r="AK12" s="876"/>
      <c r="AL12" s="876"/>
      <c r="AM12" s="876"/>
      <c r="AN12" s="876"/>
      <c r="AO12" s="876">
        <f t="shared" si="15"/>
        <v>0</v>
      </c>
      <c r="AP12" s="876"/>
      <c r="AQ12" s="876"/>
      <c r="AR12" s="876"/>
      <c r="AS12" s="876"/>
      <c r="AT12" s="318"/>
      <c r="AU12" s="877">
        <f t="shared" si="16"/>
        <v>0</v>
      </c>
      <c r="AV12" s="877"/>
      <c r="AW12" s="878"/>
      <c r="AX12" s="878"/>
      <c r="AY12" s="878"/>
      <c r="AZ12" s="879" t="e">
        <f>SUM(#REF!)</f>
        <v>#REF!</v>
      </c>
      <c r="BA12" s="357">
        <f t="shared" si="4"/>
        <v>0</v>
      </c>
      <c r="BC12" s="177"/>
      <c r="BD12" s="307"/>
      <c r="BE12" s="306" t="str">
        <f t="shared" si="0"/>
        <v>OFFICE PERSONNEL</v>
      </c>
      <c r="BF12" s="307"/>
      <c r="BG12" s="316"/>
      <c r="BH12" s="316"/>
      <c r="BI12" s="316"/>
      <c r="BJ12" s="316"/>
      <c r="BK12" s="308">
        <f t="shared" si="5"/>
        <v>0</v>
      </c>
      <c r="BL12" s="308">
        <f t="shared" si="6"/>
        <v>0</v>
      </c>
      <c r="BM12" s="308" t="e">
        <f>#REF!</f>
        <v>#REF!</v>
      </c>
      <c r="BN12" s="308">
        <f t="shared" si="7"/>
        <v>0</v>
      </c>
      <c r="BO12" s="308" t="e">
        <f t="shared" si="8"/>
        <v>#REF!</v>
      </c>
      <c r="BP12" s="317" t="e">
        <f>AU12/#REF!</f>
        <v>#REF!</v>
      </c>
      <c r="BQ12" s="317" t="e">
        <f>AE12/#REF!</f>
        <v>#REF!</v>
      </c>
      <c r="BR12" s="313" t="e">
        <f>BQ12*#REF!</f>
        <v>#REF!</v>
      </c>
      <c r="BS12" s="313" t="e">
        <f t="shared" si="9"/>
        <v>#REF!</v>
      </c>
      <c r="BT12" s="317" t="e">
        <f>AJ12/#REF!</f>
        <v>#REF!</v>
      </c>
      <c r="BU12" s="313" t="e">
        <f>BT12*#REF!</f>
        <v>#REF!</v>
      </c>
      <c r="BV12" s="313" t="e">
        <f t="shared" si="10"/>
        <v>#REF!</v>
      </c>
      <c r="BW12" s="317" t="e">
        <f>#REF!/#REF!</f>
        <v>#REF!</v>
      </c>
      <c r="BX12" s="313" t="e">
        <f>BW12*#REF!</f>
        <v>#REF!</v>
      </c>
      <c r="BY12" s="313" t="e">
        <f>BX12+#REF!</f>
        <v>#REF!</v>
      </c>
      <c r="BZ12" s="317" t="e">
        <f>AO12/#REF!</f>
        <v>#REF!</v>
      </c>
      <c r="CA12" s="313" t="e">
        <f>BZ12*#REF!</f>
        <v>#REF!</v>
      </c>
      <c r="CB12" s="313" t="e">
        <f t="shared" si="11"/>
        <v>#REF!</v>
      </c>
      <c r="CC12" s="311" t="str">
        <f t="shared" si="2"/>
        <v>hrs/MH</v>
      </c>
      <c r="CD12" s="311" t="str">
        <f t="shared" si="3"/>
        <v>MH/hrs</v>
      </c>
      <c r="CF12" s="312" t="e">
        <f>T(#REF!)</f>
        <v>#REF!</v>
      </c>
      <c r="CG12" s="312" t="e">
        <f>#REF!</f>
        <v>#REF!</v>
      </c>
      <c r="CH12" s="313">
        <f t="shared" si="12"/>
        <v>0</v>
      </c>
      <c r="CK12" s="314"/>
    </row>
    <row r="13" spans="1:89" ht="17.100000000000001" hidden="1" customHeight="1">
      <c r="A13" s="305"/>
      <c r="B13" s="870" t="s">
        <v>572</v>
      </c>
      <c r="C13" s="870"/>
      <c r="D13" s="870"/>
      <c r="E13" s="870"/>
      <c r="F13" s="870"/>
      <c r="G13" s="870"/>
      <c r="H13" s="870"/>
      <c r="I13" s="870"/>
      <c r="J13" s="870"/>
      <c r="K13" s="870"/>
      <c r="L13" s="870"/>
      <c r="M13" s="870"/>
      <c r="N13" s="870"/>
      <c r="O13" s="870"/>
      <c r="P13" s="870"/>
      <c r="Q13" s="871">
        <v>4</v>
      </c>
      <c r="R13" s="871"/>
      <c r="S13" s="872"/>
      <c r="T13" s="871" t="s">
        <v>13</v>
      </c>
      <c r="U13" s="871"/>
      <c r="V13" s="873">
        <v>40</v>
      </c>
      <c r="W13" s="874"/>
      <c r="X13" s="874"/>
      <c r="Y13" s="873"/>
      <c r="Z13" s="874"/>
      <c r="AA13" s="874"/>
      <c r="AB13" s="873"/>
      <c r="AC13" s="874"/>
      <c r="AD13" s="874"/>
      <c r="AE13" s="875">
        <f t="shared" si="13"/>
        <v>160</v>
      </c>
      <c r="AF13" s="875"/>
      <c r="AG13" s="875"/>
      <c r="AH13" s="875"/>
      <c r="AI13" s="875"/>
      <c r="AJ13" s="876">
        <f t="shared" si="14"/>
        <v>0</v>
      </c>
      <c r="AK13" s="876"/>
      <c r="AL13" s="876"/>
      <c r="AM13" s="876"/>
      <c r="AN13" s="876"/>
      <c r="AO13" s="876">
        <f t="shared" si="15"/>
        <v>0</v>
      </c>
      <c r="AP13" s="876"/>
      <c r="AQ13" s="876"/>
      <c r="AR13" s="876"/>
      <c r="AS13" s="876"/>
      <c r="AT13" s="318"/>
      <c r="AU13" s="877">
        <f t="shared" si="16"/>
        <v>160</v>
      </c>
      <c r="AV13" s="877"/>
      <c r="AW13" s="878"/>
      <c r="AX13" s="878"/>
      <c r="AY13" s="878"/>
      <c r="AZ13" s="879" t="e">
        <f>SUM(#REF!)</f>
        <v>#REF!</v>
      </c>
      <c r="BA13" s="357">
        <f t="shared" si="4"/>
        <v>1.9147344801795064E-3</v>
      </c>
      <c r="BC13" s="177"/>
      <c r="BD13" s="307"/>
      <c r="BE13" s="306" t="str">
        <f t="shared" si="0"/>
        <v>OFFICE PERSONNEL</v>
      </c>
      <c r="BF13" s="307"/>
      <c r="BG13" s="316"/>
      <c r="BH13" s="316"/>
      <c r="BI13" s="316"/>
      <c r="BJ13" s="316"/>
      <c r="BK13" s="308">
        <f t="shared" si="5"/>
        <v>160</v>
      </c>
      <c r="BL13" s="308">
        <f t="shared" si="6"/>
        <v>0</v>
      </c>
      <c r="BM13" s="308" t="e">
        <f>#REF!</f>
        <v>#REF!</v>
      </c>
      <c r="BN13" s="308">
        <f t="shared" si="7"/>
        <v>0</v>
      </c>
      <c r="BO13" s="308" t="e">
        <f t="shared" si="8"/>
        <v>#REF!</v>
      </c>
      <c r="BP13" s="317" t="e">
        <f>AU13/#REF!</f>
        <v>#REF!</v>
      </c>
      <c r="BQ13" s="317" t="e">
        <f>AE13/#REF!</f>
        <v>#REF!</v>
      </c>
      <c r="BR13" s="313" t="e">
        <f>BQ13*#REF!</f>
        <v>#REF!</v>
      </c>
      <c r="BS13" s="313" t="e">
        <f t="shared" si="9"/>
        <v>#REF!</v>
      </c>
      <c r="BT13" s="317" t="e">
        <f>AJ13/#REF!</f>
        <v>#REF!</v>
      </c>
      <c r="BU13" s="313" t="e">
        <f>BT13*#REF!</f>
        <v>#REF!</v>
      </c>
      <c r="BV13" s="313" t="e">
        <f t="shared" si="10"/>
        <v>#REF!</v>
      </c>
      <c r="BW13" s="317" t="e">
        <f>#REF!/#REF!</f>
        <v>#REF!</v>
      </c>
      <c r="BX13" s="313" t="e">
        <f>BW13*#REF!</f>
        <v>#REF!</v>
      </c>
      <c r="BY13" s="313" t="e">
        <f>BX13+#REF!</f>
        <v>#REF!</v>
      </c>
      <c r="BZ13" s="317" t="e">
        <f>AO13/#REF!</f>
        <v>#REF!</v>
      </c>
      <c r="CA13" s="313" t="e">
        <f>BZ13*#REF!</f>
        <v>#REF!</v>
      </c>
      <c r="CB13" s="313" t="e">
        <f t="shared" si="11"/>
        <v>#REF!</v>
      </c>
      <c r="CC13" s="311" t="str">
        <f t="shared" si="2"/>
        <v>hrs/MH</v>
      </c>
      <c r="CD13" s="311" t="str">
        <f t="shared" si="3"/>
        <v>MH/hrs</v>
      </c>
      <c r="CF13" s="312" t="e">
        <f>T(#REF!)</f>
        <v>#REF!</v>
      </c>
      <c r="CG13" s="312" t="e">
        <f>#REF!</f>
        <v>#REF!</v>
      </c>
      <c r="CH13" s="313">
        <f t="shared" si="12"/>
        <v>160</v>
      </c>
      <c r="CK13" s="314"/>
    </row>
    <row r="14" spans="1:89" ht="17.100000000000001" hidden="1" customHeight="1">
      <c r="A14" s="305"/>
      <c r="B14" s="870" t="s">
        <v>573</v>
      </c>
      <c r="C14" s="870"/>
      <c r="D14" s="870"/>
      <c r="E14" s="870"/>
      <c r="F14" s="870"/>
      <c r="G14" s="870"/>
      <c r="H14" s="870"/>
      <c r="I14" s="870"/>
      <c r="J14" s="870"/>
      <c r="K14" s="870"/>
      <c r="L14" s="870"/>
      <c r="M14" s="870"/>
      <c r="N14" s="870"/>
      <c r="O14" s="870"/>
      <c r="P14" s="870"/>
      <c r="Q14" s="871"/>
      <c r="R14" s="871"/>
      <c r="S14" s="872"/>
      <c r="T14" s="871" t="s">
        <v>13</v>
      </c>
      <c r="U14" s="871"/>
      <c r="V14" s="873"/>
      <c r="W14" s="874"/>
      <c r="X14" s="874"/>
      <c r="Y14" s="873"/>
      <c r="Z14" s="874"/>
      <c r="AA14" s="874"/>
      <c r="AB14" s="873"/>
      <c r="AC14" s="874"/>
      <c r="AD14" s="874"/>
      <c r="AE14" s="875">
        <f t="shared" si="13"/>
        <v>0</v>
      </c>
      <c r="AF14" s="875"/>
      <c r="AG14" s="875"/>
      <c r="AH14" s="875"/>
      <c r="AI14" s="875"/>
      <c r="AJ14" s="876">
        <f t="shared" si="14"/>
        <v>0</v>
      </c>
      <c r="AK14" s="876"/>
      <c r="AL14" s="876"/>
      <c r="AM14" s="876"/>
      <c r="AN14" s="876"/>
      <c r="AO14" s="876">
        <f t="shared" si="15"/>
        <v>0</v>
      </c>
      <c r="AP14" s="876"/>
      <c r="AQ14" s="876"/>
      <c r="AR14" s="876"/>
      <c r="AS14" s="876"/>
      <c r="AT14" s="318"/>
      <c r="AU14" s="877">
        <f t="shared" si="16"/>
        <v>0</v>
      </c>
      <c r="AV14" s="877"/>
      <c r="AW14" s="878"/>
      <c r="AX14" s="878"/>
      <c r="AY14" s="878"/>
      <c r="AZ14" s="879" t="e">
        <f>SUM(#REF!)</f>
        <v>#REF!</v>
      </c>
      <c r="BA14" s="357">
        <f t="shared" si="4"/>
        <v>0</v>
      </c>
      <c r="BC14" s="177"/>
      <c r="BD14" s="307"/>
      <c r="BE14" s="306" t="str">
        <f t="shared" si="0"/>
        <v>OFFICE PERSONNEL</v>
      </c>
      <c r="BF14" s="307"/>
      <c r="BG14" s="316"/>
      <c r="BH14" s="316"/>
      <c r="BI14" s="316"/>
      <c r="BJ14" s="316"/>
      <c r="BK14" s="308">
        <f t="shared" si="5"/>
        <v>0</v>
      </c>
      <c r="BL14" s="308">
        <f t="shared" si="6"/>
        <v>0</v>
      </c>
      <c r="BM14" s="308" t="e">
        <f>#REF!</f>
        <v>#REF!</v>
      </c>
      <c r="BN14" s="308">
        <f t="shared" si="7"/>
        <v>0</v>
      </c>
      <c r="BO14" s="308" t="e">
        <f t="shared" si="8"/>
        <v>#REF!</v>
      </c>
      <c r="BP14" s="317" t="e">
        <f>AU14/#REF!</f>
        <v>#REF!</v>
      </c>
      <c r="BQ14" s="317" t="e">
        <f>AE14/#REF!</f>
        <v>#REF!</v>
      </c>
      <c r="BR14" s="313" t="e">
        <f>BQ14*#REF!</f>
        <v>#REF!</v>
      </c>
      <c r="BS14" s="313" t="e">
        <f t="shared" si="9"/>
        <v>#REF!</v>
      </c>
      <c r="BT14" s="317" t="e">
        <f>AJ14/#REF!</f>
        <v>#REF!</v>
      </c>
      <c r="BU14" s="313" t="e">
        <f>BT14*#REF!</f>
        <v>#REF!</v>
      </c>
      <c r="BV14" s="313" t="e">
        <f t="shared" si="10"/>
        <v>#REF!</v>
      </c>
      <c r="BW14" s="317" t="e">
        <f>#REF!/#REF!</f>
        <v>#REF!</v>
      </c>
      <c r="BX14" s="313" t="e">
        <f>BW14*#REF!</f>
        <v>#REF!</v>
      </c>
      <c r="BY14" s="313" t="e">
        <f>BX14+#REF!</f>
        <v>#REF!</v>
      </c>
      <c r="BZ14" s="317" t="e">
        <f>AO14/#REF!</f>
        <v>#REF!</v>
      </c>
      <c r="CA14" s="313" t="e">
        <f>BZ14*#REF!</f>
        <v>#REF!</v>
      </c>
      <c r="CB14" s="313" t="e">
        <f t="shared" si="11"/>
        <v>#REF!</v>
      </c>
      <c r="CC14" s="311" t="str">
        <f t="shared" si="2"/>
        <v>hrs/MH</v>
      </c>
      <c r="CD14" s="311" t="str">
        <f t="shared" si="3"/>
        <v>MH/hrs</v>
      </c>
      <c r="CF14" s="312" t="e">
        <f>T(#REF!)</f>
        <v>#REF!</v>
      </c>
      <c r="CG14" s="312" t="e">
        <f>#REF!</f>
        <v>#REF!</v>
      </c>
      <c r="CH14" s="313">
        <f t="shared" si="12"/>
        <v>0</v>
      </c>
      <c r="CK14" s="314"/>
    </row>
    <row r="15" spans="1:89" ht="17.100000000000001" hidden="1" customHeight="1">
      <c r="A15" s="305"/>
      <c r="B15" s="870" t="s">
        <v>574</v>
      </c>
      <c r="C15" s="870"/>
      <c r="D15" s="870"/>
      <c r="E15" s="870"/>
      <c r="F15" s="870"/>
      <c r="G15" s="870"/>
      <c r="H15" s="870"/>
      <c r="I15" s="870"/>
      <c r="J15" s="870"/>
      <c r="K15" s="870"/>
      <c r="L15" s="870"/>
      <c r="M15" s="870"/>
      <c r="N15" s="870"/>
      <c r="O15" s="870"/>
      <c r="P15" s="870"/>
      <c r="Q15" s="871"/>
      <c r="R15" s="871"/>
      <c r="S15" s="872"/>
      <c r="T15" s="871" t="s">
        <v>13</v>
      </c>
      <c r="U15" s="871"/>
      <c r="V15" s="873"/>
      <c r="W15" s="874"/>
      <c r="X15" s="874"/>
      <c r="Y15" s="873"/>
      <c r="Z15" s="874"/>
      <c r="AA15" s="874"/>
      <c r="AB15" s="873"/>
      <c r="AC15" s="874"/>
      <c r="AD15" s="874"/>
      <c r="AE15" s="875">
        <f t="shared" si="13"/>
        <v>0</v>
      </c>
      <c r="AF15" s="875"/>
      <c r="AG15" s="875"/>
      <c r="AH15" s="875"/>
      <c r="AI15" s="875"/>
      <c r="AJ15" s="876">
        <f t="shared" si="14"/>
        <v>0</v>
      </c>
      <c r="AK15" s="876"/>
      <c r="AL15" s="876"/>
      <c r="AM15" s="876"/>
      <c r="AN15" s="876"/>
      <c r="AO15" s="876">
        <f t="shared" si="15"/>
        <v>0</v>
      </c>
      <c r="AP15" s="876"/>
      <c r="AQ15" s="876"/>
      <c r="AR15" s="876"/>
      <c r="AS15" s="876"/>
      <c r="AT15" s="318"/>
      <c r="AU15" s="877">
        <f t="shared" si="16"/>
        <v>0</v>
      </c>
      <c r="AV15" s="877"/>
      <c r="AW15" s="878"/>
      <c r="AX15" s="878"/>
      <c r="AY15" s="878"/>
      <c r="AZ15" s="879" t="e">
        <f>SUM(#REF!)</f>
        <v>#REF!</v>
      </c>
      <c r="BA15" s="357">
        <f t="shared" si="4"/>
        <v>0</v>
      </c>
      <c r="BC15" s="177"/>
      <c r="BD15" s="307"/>
      <c r="BE15" s="306" t="str">
        <f t="shared" si="0"/>
        <v>OFFICE PERSONNEL</v>
      </c>
      <c r="BF15" s="307"/>
      <c r="BG15" s="316"/>
      <c r="BH15" s="316"/>
      <c r="BI15" s="316"/>
      <c r="BJ15" s="316"/>
      <c r="BK15" s="308">
        <f t="shared" si="5"/>
        <v>0</v>
      </c>
      <c r="BL15" s="308">
        <f t="shared" si="6"/>
        <v>0</v>
      </c>
      <c r="BM15" s="308" t="e">
        <f>#REF!</f>
        <v>#REF!</v>
      </c>
      <c r="BN15" s="308">
        <f t="shared" si="7"/>
        <v>0</v>
      </c>
      <c r="BO15" s="308" t="e">
        <f t="shared" si="8"/>
        <v>#REF!</v>
      </c>
      <c r="BP15" s="317" t="e">
        <f>AU15/#REF!</f>
        <v>#REF!</v>
      </c>
      <c r="BQ15" s="317" t="e">
        <f>AE15/#REF!</f>
        <v>#REF!</v>
      </c>
      <c r="BR15" s="313" t="e">
        <f>BQ15*#REF!</f>
        <v>#REF!</v>
      </c>
      <c r="BS15" s="313" t="e">
        <f t="shared" si="9"/>
        <v>#REF!</v>
      </c>
      <c r="BT15" s="317" t="e">
        <f>AJ15/#REF!</f>
        <v>#REF!</v>
      </c>
      <c r="BU15" s="313" t="e">
        <f>BT15*#REF!</f>
        <v>#REF!</v>
      </c>
      <c r="BV15" s="313" t="e">
        <f t="shared" si="10"/>
        <v>#REF!</v>
      </c>
      <c r="BW15" s="317" t="e">
        <f>#REF!/#REF!</f>
        <v>#REF!</v>
      </c>
      <c r="BX15" s="313" t="e">
        <f>BW15*#REF!</f>
        <v>#REF!</v>
      </c>
      <c r="BY15" s="313" t="e">
        <f>BX15+#REF!</f>
        <v>#REF!</v>
      </c>
      <c r="BZ15" s="317" t="e">
        <f>AO15/#REF!</f>
        <v>#REF!</v>
      </c>
      <c r="CA15" s="313" t="e">
        <f>BZ15*#REF!</f>
        <v>#REF!</v>
      </c>
      <c r="CB15" s="313" t="e">
        <f t="shared" si="11"/>
        <v>#REF!</v>
      </c>
      <c r="CC15" s="311" t="str">
        <f t="shared" si="2"/>
        <v>hrs/MH</v>
      </c>
      <c r="CD15" s="311" t="str">
        <f t="shared" si="3"/>
        <v>MH/hrs</v>
      </c>
      <c r="CF15" s="312" t="e">
        <f>T(#REF!)</f>
        <v>#REF!</v>
      </c>
      <c r="CG15" s="312" t="e">
        <f>#REF!</f>
        <v>#REF!</v>
      </c>
      <c r="CH15" s="313">
        <f t="shared" si="12"/>
        <v>0</v>
      </c>
      <c r="CK15" s="314"/>
    </row>
    <row r="16" spans="1:89" ht="17.100000000000001" hidden="1" customHeight="1">
      <c r="A16" s="305"/>
      <c r="B16" s="870" t="s">
        <v>575</v>
      </c>
      <c r="C16" s="870"/>
      <c r="D16" s="870"/>
      <c r="E16" s="870"/>
      <c r="F16" s="870"/>
      <c r="G16" s="870"/>
      <c r="H16" s="870"/>
      <c r="I16" s="870"/>
      <c r="J16" s="870"/>
      <c r="K16" s="870"/>
      <c r="L16" s="870"/>
      <c r="M16" s="870"/>
      <c r="N16" s="870"/>
      <c r="O16" s="870"/>
      <c r="P16" s="870"/>
      <c r="Q16" s="871"/>
      <c r="R16" s="871"/>
      <c r="S16" s="872"/>
      <c r="T16" s="871" t="s">
        <v>13</v>
      </c>
      <c r="U16" s="871"/>
      <c r="V16" s="873"/>
      <c r="W16" s="874"/>
      <c r="X16" s="874"/>
      <c r="Y16" s="873"/>
      <c r="Z16" s="874"/>
      <c r="AA16" s="874"/>
      <c r="AB16" s="873"/>
      <c r="AC16" s="874"/>
      <c r="AD16" s="874"/>
      <c r="AE16" s="875">
        <f t="shared" si="13"/>
        <v>0</v>
      </c>
      <c r="AF16" s="875"/>
      <c r="AG16" s="875"/>
      <c r="AH16" s="875"/>
      <c r="AI16" s="875"/>
      <c r="AJ16" s="876">
        <f t="shared" si="14"/>
        <v>0</v>
      </c>
      <c r="AK16" s="876"/>
      <c r="AL16" s="876"/>
      <c r="AM16" s="876"/>
      <c r="AN16" s="876"/>
      <c r="AO16" s="876">
        <f t="shared" si="15"/>
        <v>0</v>
      </c>
      <c r="AP16" s="876"/>
      <c r="AQ16" s="876"/>
      <c r="AR16" s="876"/>
      <c r="AS16" s="876"/>
      <c r="AT16" s="318"/>
      <c r="AU16" s="877">
        <f t="shared" si="16"/>
        <v>0</v>
      </c>
      <c r="AV16" s="877"/>
      <c r="AW16" s="878"/>
      <c r="AX16" s="878"/>
      <c r="AY16" s="878"/>
      <c r="AZ16" s="879" t="e">
        <f>SUM(#REF!)</f>
        <v>#REF!</v>
      </c>
      <c r="BA16" s="357">
        <f t="shared" si="4"/>
        <v>0</v>
      </c>
      <c r="BC16" s="177"/>
      <c r="BD16" s="307"/>
      <c r="BE16" s="306" t="str">
        <f t="shared" si="0"/>
        <v>OFFICE PERSONNEL</v>
      </c>
      <c r="BF16" s="307"/>
      <c r="BG16" s="316"/>
      <c r="BH16" s="316"/>
      <c r="BI16" s="316"/>
      <c r="BJ16" s="316"/>
      <c r="BK16" s="308">
        <f t="shared" si="5"/>
        <v>0</v>
      </c>
      <c r="BL16" s="308">
        <f t="shared" si="6"/>
        <v>0</v>
      </c>
      <c r="BM16" s="308" t="e">
        <f>#REF!</f>
        <v>#REF!</v>
      </c>
      <c r="BN16" s="308">
        <f t="shared" si="7"/>
        <v>0</v>
      </c>
      <c r="BO16" s="308" t="e">
        <f t="shared" si="8"/>
        <v>#REF!</v>
      </c>
      <c r="BP16" s="317" t="e">
        <f>AU16/#REF!</f>
        <v>#REF!</v>
      </c>
      <c r="BQ16" s="317" t="e">
        <f>AE16/#REF!</f>
        <v>#REF!</v>
      </c>
      <c r="BR16" s="313" t="e">
        <f>BQ16*#REF!</f>
        <v>#REF!</v>
      </c>
      <c r="BS16" s="313" t="e">
        <f t="shared" si="9"/>
        <v>#REF!</v>
      </c>
      <c r="BT16" s="317" t="e">
        <f>AJ16/#REF!</f>
        <v>#REF!</v>
      </c>
      <c r="BU16" s="313" t="e">
        <f>BT16*#REF!</f>
        <v>#REF!</v>
      </c>
      <c r="BV16" s="313" t="e">
        <f t="shared" si="10"/>
        <v>#REF!</v>
      </c>
      <c r="BW16" s="317" t="e">
        <f>#REF!/#REF!</f>
        <v>#REF!</v>
      </c>
      <c r="BX16" s="313" t="e">
        <f>BW16*#REF!</f>
        <v>#REF!</v>
      </c>
      <c r="BY16" s="313" t="e">
        <f>BX16+#REF!</f>
        <v>#REF!</v>
      </c>
      <c r="BZ16" s="317" t="e">
        <f>AO16/#REF!</f>
        <v>#REF!</v>
      </c>
      <c r="CA16" s="313" t="e">
        <f>BZ16*#REF!</f>
        <v>#REF!</v>
      </c>
      <c r="CB16" s="313" t="e">
        <f t="shared" si="11"/>
        <v>#REF!</v>
      </c>
      <c r="CC16" s="311" t="str">
        <f t="shared" si="2"/>
        <v>hrs/MH</v>
      </c>
      <c r="CD16" s="311" t="str">
        <f t="shared" si="3"/>
        <v>MH/hrs</v>
      </c>
      <c r="CF16" s="312" t="e">
        <f>T(#REF!)</f>
        <v>#REF!</v>
      </c>
      <c r="CG16" s="312" t="e">
        <f>#REF!</f>
        <v>#REF!</v>
      </c>
      <c r="CH16" s="313">
        <f t="shared" si="12"/>
        <v>0</v>
      </c>
      <c r="CK16" s="314"/>
    </row>
    <row r="17" spans="1:89" ht="17.100000000000001" hidden="1" customHeight="1">
      <c r="A17" s="305"/>
      <c r="B17" s="870" t="s">
        <v>575</v>
      </c>
      <c r="C17" s="870"/>
      <c r="D17" s="870"/>
      <c r="E17" s="870"/>
      <c r="F17" s="870"/>
      <c r="G17" s="870"/>
      <c r="H17" s="870"/>
      <c r="I17" s="870"/>
      <c r="J17" s="870"/>
      <c r="K17" s="870"/>
      <c r="L17" s="870"/>
      <c r="M17" s="870"/>
      <c r="N17" s="870"/>
      <c r="O17" s="870"/>
      <c r="P17" s="870"/>
      <c r="Q17" s="871"/>
      <c r="R17" s="871"/>
      <c r="S17" s="872"/>
      <c r="T17" s="871" t="s">
        <v>13</v>
      </c>
      <c r="U17" s="871"/>
      <c r="V17" s="873"/>
      <c r="W17" s="874"/>
      <c r="X17" s="874"/>
      <c r="Y17" s="873"/>
      <c r="Z17" s="874"/>
      <c r="AA17" s="874"/>
      <c r="AB17" s="873"/>
      <c r="AC17" s="874"/>
      <c r="AD17" s="874"/>
      <c r="AE17" s="875">
        <f t="shared" si="13"/>
        <v>0</v>
      </c>
      <c r="AF17" s="875"/>
      <c r="AG17" s="875"/>
      <c r="AH17" s="875"/>
      <c r="AI17" s="875"/>
      <c r="AJ17" s="876">
        <f t="shared" si="14"/>
        <v>0</v>
      </c>
      <c r="AK17" s="876"/>
      <c r="AL17" s="876"/>
      <c r="AM17" s="876"/>
      <c r="AN17" s="876"/>
      <c r="AO17" s="876">
        <f t="shared" si="15"/>
        <v>0</v>
      </c>
      <c r="AP17" s="876"/>
      <c r="AQ17" s="876"/>
      <c r="AR17" s="876"/>
      <c r="AS17" s="876"/>
      <c r="AT17" s="318"/>
      <c r="AU17" s="877">
        <f t="shared" si="16"/>
        <v>0</v>
      </c>
      <c r="AV17" s="877"/>
      <c r="AW17" s="878"/>
      <c r="AX17" s="878"/>
      <c r="AY17" s="878"/>
      <c r="AZ17" s="879" t="e">
        <f>SUM(#REF!)</f>
        <v>#REF!</v>
      </c>
      <c r="BA17" s="357">
        <f t="shared" si="4"/>
        <v>0</v>
      </c>
      <c r="BC17" s="177"/>
      <c r="BD17" s="307"/>
      <c r="BE17" s="306" t="str">
        <f t="shared" si="0"/>
        <v>OFFICE PERSONNEL</v>
      </c>
      <c r="BF17" s="307"/>
      <c r="BG17" s="316"/>
      <c r="BH17" s="316"/>
      <c r="BI17" s="316"/>
      <c r="BJ17" s="316"/>
      <c r="BK17" s="308">
        <f t="shared" si="5"/>
        <v>0</v>
      </c>
      <c r="BL17" s="308">
        <f t="shared" si="6"/>
        <v>0</v>
      </c>
      <c r="BM17" s="308" t="e">
        <f>#REF!</f>
        <v>#REF!</v>
      </c>
      <c r="BN17" s="308">
        <f t="shared" si="7"/>
        <v>0</v>
      </c>
      <c r="BO17" s="308" t="e">
        <f t="shared" si="8"/>
        <v>#REF!</v>
      </c>
      <c r="BP17" s="317" t="e">
        <f>AU17/#REF!</f>
        <v>#REF!</v>
      </c>
      <c r="BQ17" s="317" t="e">
        <f>AE17/#REF!</f>
        <v>#REF!</v>
      </c>
      <c r="BR17" s="313" t="e">
        <f>BQ17*#REF!</f>
        <v>#REF!</v>
      </c>
      <c r="BS17" s="313" t="e">
        <f t="shared" si="9"/>
        <v>#REF!</v>
      </c>
      <c r="BT17" s="317" t="e">
        <f>AJ17/#REF!</f>
        <v>#REF!</v>
      </c>
      <c r="BU17" s="313" t="e">
        <f>BT17*#REF!</f>
        <v>#REF!</v>
      </c>
      <c r="BV17" s="313" t="e">
        <f t="shared" si="10"/>
        <v>#REF!</v>
      </c>
      <c r="BW17" s="317" t="e">
        <f>#REF!/#REF!</f>
        <v>#REF!</v>
      </c>
      <c r="BX17" s="313" t="e">
        <f>BW17*#REF!</f>
        <v>#REF!</v>
      </c>
      <c r="BY17" s="313" t="e">
        <f>BX17+#REF!</f>
        <v>#REF!</v>
      </c>
      <c r="BZ17" s="317" t="e">
        <f>AO17/#REF!</f>
        <v>#REF!</v>
      </c>
      <c r="CA17" s="313" t="e">
        <f>BZ17*#REF!</f>
        <v>#REF!</v>
      </c>
      <c r="CB17" s="313" t="e">
        <f t="shared" si="11"/>
        <v>#REF!</v>
      </c>
      <c r="CC17" s="311" t="str">
        <f t="shared" si="2"/>
        <v>hrs/MH</v>
      </c>
      <c r="CD17" s="311" t="str">
        <f t="shared" si="3"/>
        <v>MH/hrs</v>
      </c>
      <c r="CF17" s="312" t="e">
        <f>T(#REF!)</f>
        <v>#REF!</v>
      </c>
      <c r="CG17" s="312" t="e">
        <f>#REF!</f>
        <v>#REF!</v>
      </c>
      <c r="CH17" s="313">
        <f t="shared" si="12"/>
        <v>0</v>
      </c>
      <c r="CK17" s="314"/>
    </row>
    <row r="18" spans="1:89" ht="17.100000000000001" hidden="1" customHeight="1">
      <c r="A18" s="305"/>
      <c r="B18" s="870"/>
      <c r="C18" s="870"/>
      <c r="D18" s="870"/>
      <c r="E18" s="870"/>
      <c r="F18" s="870"/>
      <c r="G18" s="870"/>
      <c r="H18" s="870"/>
      <c r="I18" s="870"/>
      <c r="J18" s="870"/>
      <c r="K18" s="870"/>
      <c r="L18" s="870"/>
      <c r="M18" s="870"/>
      <c r="N18" s="870"/>
      <c r="O18" s="870"/>
      <c r="P18" s="870"/>
      <c r="Q18" s="871"/>
      <c r="R18" s="871"/>
      <c r="S18" s="872"/>
      <c r="T18" s="871"/>
      <c r="U18" s="871"/>
      <c r="V18" s="873"/>
      <c r="W18" s="874"/>
      <c r="X18" s="874"/>
      <c r="Y18" s="873"/>
      <c r="Z18" s="874"/>
      <c r="AA18" s="874"/>
      <c r="AB18" s="873"/>
      <c r="AC18" s="874"/>
      <c r="AD18" s="874"/>
      <c r="AE18" s="875">
        <f t="shared" si="13"/>
        <v>0</v>
      </c>
      <c r="AF18" s="875"/>
      <c r="AG18" s="875"/>
      <c r="AH18" s="875"/>
      <c r="AI18" s="875"/>
      <c r="AJ18" s="876">
        <f t="shared" si="14"/>
        <v>0</v>
      </c>
      <c r="AK18" s="876"/>
      <c r="AL18" s="876"/>
      <c r="AM18" s="876"/>
      <c r="AN18" s="876"/>
      <c r="AO18" s="876">
        <f t="shared" si="15"/>
        <v>0</v>
      </c>
      <c r="AP18" s="876"/>
      <c r="AQ18" s="876"/>
      <c r="AR18" s="876"/>
      <c r="AS18" s="876"/>
      <c r="AT18" s="318"/>
      <c r="AU18" s="877">
        <f t="shared" si="16"/>
        <v>0</v>
      </c>
      <c r="AV18" s="877"/>
      <c r="AW18" s="878"/>
      <c r="AX18" s="878"/>
      <c r="AY18" s="878"/>
      <c r="AZ18" s="879" t="e">
        <f>SUM(#REF!)</f>
        <v>#REF!</v>
      </c>
      <c r="BA18" s="357">
        <f t="shared" si="4"/>
        <v>0</v>
      </c>
      <c r="BC18" s="177"/>
      <c r="BD18" s="307"/>
      <c r="BE18" s="306" t="str">
        <f t="shared" si="0"/>
        <v>OFFICE PERSONNEL</v>
      </c>
      <c r="BF18" s="307"/>
      <c r="BG18" s="316"/>
      <c r="BH18" s="316"/>
      <c r="BI18" s="316"/>
      <c r="BJ18" s="316"/>
      <c r="BK18" s="308">
        <f t="shared" si="5"/>
        <v>0</v>
      </c>
      <c r="BL18" s="308">
        <f t="shared" si="6"/>
        <v>0</v>
      </c>
      <c r="BM18" s="308" t="e">
        <f>#REF!</f>
        <v>#REF!</v>
      </c>
      <c r="BN18" s="308">
        <f t="shared" si="7"/>
        <v>0</v>
      </c>
      <c r="BO18" s="308" t="e">
        <f t="shared" si="8"/>
        <v>#REF!</v>
      </c>
      <c r="BP18" s="317" t="e">
        <f>AU18/#REF!</f>
        <v>#REF!</v>
      </c>
      <c r="BQ18" s="317" t="e">
        <f>AE18/#REF!</f>
        <v>#REF!</v>
      </c>
      <c r="BR18" s="313" t="e">
        <f>BQ18*#REF!</f>
        <v>#REF!</v>
      </c>
      <c r="BS18" s="313" t="e">
        <f t="shared" si="9"/>
        <v>#REF!</v>
      </c>
      <c r="BT18" s="317" t="e">
        <f>AJ18/#REF!</f>
        <v>#REF!</v>
      </c>
      <c r="BU18" s="313" t="e">
        <f>BT18*#REF!</f>
        <v>#REF!</v>
      </c>
      <c r="BV18" s="313" t="e">
        <f t="shared" si="10"/>
        <v>#REF!</v>
      </c>
      <c r="BW18" s="317" t="e">
        <f>#REF!/#REF!</f>
        <v>#REF!</v>
      </c>
      <c r="BX18" s="313" t="e">
        <f>BW18*#REF!</f>
        <v>#REF!</v>
      </c>
      <c r="BY18" s="313" t="e">
        <f>BX18+#REF!</f>
        <v>#REF!</v>
      </c>
      <c r="BZ18" s="317" t="e">
        <f>AO18/#REF!</f>
        <v>#REF!</v>
      </c>
      <c r="CA18" s="313" t="e">
        <f>BZ18*#REF!</f>
        <v>#REF!</v>
      </c>
      <c r="CB18" s="313" t="e">
        <f t="shared" si="11"/>
        <v>#REF!</v>
      </c>
      <c r="CC18" s="311" t="str">
        <f t="shared" si="2"/>
        <v>/MH</v>
      </c>
      <c r="CD18" s="311" t="str">
        <f t="shared" si="3"/>
        <v>MH/</v>
      </c>
      <c r="CF18" s="312" t="e">
        <f>T(#REF!)</f>
        <v>#REF!</v>
      </c>
      <c r="CG18" s="312" t="e">
        <f>#REF!</f>
        <v>#REF!</v>
      </c>
      <c r="CH18" s="313">
        <f t="shared" si="12"/>
        <v>0</v>
      </c>
      <c r="CK18" s="314"/>
    </row>
    <row r="19" spans="1:89" ht="17.100000000000001" hidden="1" customHeight="1">
      <c r="A19" s="305"/>
      <c r="B19" s="870"/>
      <c r="C19" s="870"/>
      <c r="D19" s="870"/>
      <c r="E19" s="870"/>
      <c r="F19" s="870"/>
      <c r="G19" s="870"/>
      <c r="H19" s="870"/>
      <c r="I19" s="870"/>
      <c r="J19" s="870"/>
      <c r="K19" s="870"/>
      <c r="L19" s="870"/>
      <c r="M19" s="870"/>
      <c r="N19" s="870"/>
      <c r="O19" s="870"/>
      <c r="P19" s="870"/>
      <c r="Q19" s="871"/>
      <c r="R19" s="871"/>
      <c r="S19" s="872"/>
      <c r="T19" s="871"/>
      <c r="U19" s="871"/>
      <c r="V19" s="873"/>
      <c r="W19" s="874"/>
      <c r="X19" s="874"/>
      <c r="Y19" s="873"/>
      <c r="Z19" s="874"/>
      <c r="AA19" s="874"/>
      <c r="AB19" s="873"/>
      <c r="AC19" s="874"/>
      <c r="AD19" s="874"/>
      <c r="AE19" s="875">
        <f t="shared" si="13"/>
        <v>0</v>
      </c>
      <c r="AF19" s="875"/>
      <c r="AG19" s="875"/>
      <c r="AH19" s="875"/>
      <c r="AI19" s="875"/>
      <c r="AJ19" s="876">
        <f t="shared" si="14"/>
        <v>0</v>
      </c>
      <c r="AK19" s="876"/>
      <c r="AL19" s="876"/>
      <c r="AM19" s="876"/>
      <c r="AN19" s="876"/>
      <c r="AO19" s="876">
        <f t="shared" si="15"/>
        <v>0</v>
      </c>
      <c r="AP19" s="876"/>
      <c r="AQ19" s="876"/>
      <c r="AR19" s="876"/>
      <c r="AS19" s="876"/>
      <c r="AT19" s="318"/>
      <c r="AU19" s="877">
        <f t="shared" si="16"/>
        <v>0</v>
      </c>
      <c r="AV19" s="877"/>
      <c r="AW19" s="878"/>
      <c r="AX19" s="878"/>
      <c r="AY19" s="878"/>
      <c r="AZ19" s="879" t="e">
        <f>SUM(#REF!)</f>
        <v>#REF!</v>
      </c>
      <c r="BA19" s="357">
        <f t="shared" si="4"/>
        <v>0</v>
      </c>
      <c r="BC19" s="177"/>
      <c r="BD19" s="307"/>
      <c r="BE19" s="306" t="str">
        <f t="shared" si="0"/>
        <v>OFFICE PERSONNEL</v>
      </c>
      <c r="BF19" s="307"/>
      <c r="BG19" s="316"/>
      <c r="BH19" s="316"/>
      <c r="BI19" s="316"/>
      <c r="BJ19" s="316"/>
      <c r="BK19" s="308">
        <f t="shared" si="5"/>
        <v>0</v>
      </c>
      <c r="BL19" s="308">
        <f t="shared" si="6"/>
        <v>0</v>
      </c>
      <c r="BM19" s="308" t="e">
        <f>#REF!</f>
        <v>#REF!</v>
      </c>
      <c r="BN19" s="308">
        <f t="shared" si="7"/>
        <v>0</v>
      </c>
      <c r="BO19" s="308" t="e">
        <f t="shared" si="8"/>
        <v>#REF!</v>
      </c>
      <c r="BP19" s="317" t="e">
        <f>AU19/#REF!</f>
        <v>#REF!</v>
      </c>
      <c r="BQ19" s="317" t="e">
        <f>AE19/#REF!</f>
        <v>#REF!</v>
      </c>
      <c r="BR19" s="313" t="e">
        <f>BQ19*#REF!</f>
        <v>#REF!</v>
      </c>
      <c r="BS19" s="313" t="e">
        <f t="shared" si="9"/>
        <v>#REF!</v>
      </c>
      <c r="BT19" s="317" t="e">
        <f>AJ19/#REF!</f>
        <v>#REF!</v>
      </c>
      <c r="BU19" s="313" t="e">
        <f>BT19*#REF!</f>
        <v>#REF!</v>
      </c>
      <c r="BV19" s="313" t="e">
        <f t="shared" si="10"/>
        <v>#REF!</v>
      </c>
      <c r="BW19" s="317" t="e">
        <f>#REF!/#REF!</f>
        <v>#REF!</v>
      </c>
      <c r="BX19" s="313" t="e">
        <f>BW19*#REF!</f>
        <v>#REF!</v>
      </c>
      <c r="BY19" s="313" t="e">
        <f>BX19+#REF!</f>
        <v>#REF!</v>
      </c>
      <c r="BZ19" s="317" t="e">
        <f>AO19/#REF!</f>
        <v>#REF!</v>
      </c>
      <c r="CA19" s="313" t="e">
        <f>BZ19*#REF!</f>
        <v>#REF!</v>
      </c>
      <c r="CB19" s="313" t="e">
        <f t="shared" si="11"/>
        <v>#REF!</v>
      </c>
      <c r="CC19" s="311" t="str">
        <f t="shared" si="2"/>
        <v>/MH</v>
      </c>
      <c r="CD19" s="311" t="str">
        <f t="shared" si="3"/>
        <v>MH/</v>
      </c>
      <c r="CF19" s="312" t="e">
        <f>T(#REF!)</f>
        <v>#REF!</v>
      </c>
      <c r="CG19" s="312" t="e">
        <f>#REF!</f>
        <v>#REF!</v>
      </c>
      <c r="CH19" s="313">
        <f t="shared" si="12"/>
        <v>0</v>
      </c>
      <c r="CK19" s="314"/>
    </row>
    <row r="20" spans="1:89" ht="17.100000000000001" hidden="1" customHeight="1">
      <c r="A20" s="305"/>
      <c r="B20" s="870"/>
      <c r="C20" s="870"/>
      <c r="D20" s="870"/>
      <c r="E20" s="870"/>
      <c r="F20" s="870"/>
      <c r="G20" s="870"/>
      <c r="H20" s="870"/>
      <c r="I20" s="870"/>
      <c r="J20" s="870"/>
      <c r="K20" s="870"/>
      <c r="L20" s="870"/>
      <c r="M20" s="870"/>
      <c r="N20" s="870"/>
      <c r="O20" s="870"/>
      <c r="P20" s="870"/>
      <c r="Q20" s="871"/>
      <c r="R20" s="871"/>
      <c r="S20" s="872"/>
      <c r="T20" s="871"/>
      <c r="U20" s="871"/>
      <c r="V20" s="873"/>
      <c r="W20" s="874"/>
      <c r="X20" s="874"/>
      <c r="Y20" s="873"/>
      <c r="Z20" s="874"/>
      <c r="AA20" s="874"/>
      <c r="AB20" s="873"/>
      <c r="AC20" s="874"/>
      <c r="AD20" s="874"/>
      <c r="AE20" s="875">
        <f t="shared" si="13"/>
        <v>0</v>
      </c>
      <c r="AF20" s="875"/>
      <c r="AG20" s="875"/>
      <c r="AH20" s="875"/>
      <c r="AI20" s="875"/>
      <c r="AJ20" s="876">
        <f t="shared" si="14"/>
        <v>0</v>
      </c>
      <c r="AK20" s="876"/>
      <c r="AL20" s="876"/>
      <c r="AM20" s="876"/>
      <c r="AN20" s="876"/>
      <c r="AO20" s="876">
        <f t="shared" si="15"/>
        <v>0</v>
      </c>
      <c r="AP20" s="876"/>
      <c r="AQ20" s="876"/>
      <c r="AR20" s="876"/>
      <c r="AS20" s="876"/>
      <c r="AT20" s="318"/>
      <c r="AU20" s="877">
        <f t="shared" si="16"/>
        <v>0</v>
      </c>
      <c r="AV20" s="877"/>
      <c r="AW20" s="878"/>
      <c r="AX20" s="878"/>
      <c r="AY20" s="878"/>
      <c r="AZ20" s="879" t="e">
        <f>SUM(#REF!)</f>
        <v>#REF!</v>
      </c>
      <c r="BA20" s="357">
        <f t="shared" si="4"/>
        <v>0</v>
      </c>
      <c r="BC20" s="177"/>
      <c r="BD20" s="307"/>
      <c r="BE20" s="306" t="str">
        <f t="shared" si="0"/>
        <v>OFFICE PERSONNEL</v>
      </c>
      <c r="BF20" s="307"/>
      <c r="BG20" s="316"/>
      <c r="BH20" s="316"/>
      <c r="BI20" s="316"/>
      <c r="BJ20" s="316"/>
      <c r="BK20" s="308">
        <f t="shared" si="5"/>
        <v>0</v>
      </c>
      <c r="BL20" s="308">
        <f t="shared" si="6"/>
        <v>0</v>
      </c>
      <c r="BM20" s="308" t="e">
        <f>#REF!</f>
        <v>#REF!</v>
      </c>
      <c r="BN20" s="308">
        <f t="shared" si="7"/>
        <v>0</v>
      </c>
      <c r="BO20" s="308" t="e">
        <f t="shared" si="8"/>
        <v>#REF!</v>
      </c>
      <c r="BP20" s="317" t="e">
        <f>AU20/#REF!</f>
        <v>#REF!</v>
      </c>
      <c r="BQ20" s="317" t="e">
        <f>AE20/#REF!</f>
        <v>#REF!</v>
      </c>
      <c r="BR20" s="313" t="e">
        <f>BQ20*#REF!</f>
        <v>#REF!</v>
      </c>
      <c r="BS20" s="313" t="e">
        <f t="shared" si="9"/>
        <v>#REF!</v>
      </c>
      <c r="BT20" s="317" t="e">
        <f>AJ20/#REF!</f>
        <v>#REF!</v>
      </c>
      <c r="BU20" s="313" t="e">
        <f>BT20*#REF!</f>
        <v>#REF!</v>
      </c>
      <c r="BV20" s="313" t="e">
        <f t="shared" si="10"/>
        <v>#REF!</v>
      </c>
      <c r="BW20" s="317" t="e">
        <f>#REF!/#REF!</f>
        <v>#REF!</v>
      </c>
      <c r="BX20" s="313" t="e">
        <f>BW20*#REF!</f>
        <v>#REF!</v>
      </c>
      <c r="BY20" s="313" t="e">
        <f>BX20+#REF!</f>
        <v>#REF!</v>
      </c>
      <c r="BZ20" s="317" t="e">
        <f>AO20/#REF!</f>
        <v>#REF!</v>
      </c>
      <c r="CA20" s="313" t="e">
        <f>BZ20*#REF!</f>
        <v>#REF!</v>
      </c>
      <c r="CB20" s="313" t="e">
        <f t="shared" si="11"/>
        <v>#REF!</v>
      </c>
      <c r="CC20" s="311" t="str">
        <f t="shared" si="2"/>
        <v>/MH</v>
      </c>
      <c r="CD20" s="311" t="str">
        <f t="shared" si="3"/>
        <v>MH/</v>
      </c>
      <c r="CF20" s="312" t="e">
        <f>T(#REF!)</f>
        <v>#REF!</v>
      </c>
      <c r="CG20" s="312" t="e">
        <f>#REF!</f>
        <v>#REF!</v>
      </c>
      <c r="CH20" s="313">
        <f t="shared" si="12"/>
        <v>0</v>
      </c>
      <c r="CK20" s="314"/>
    </row>
    <row r="21" spans="1:89" ht="17.100000000000001" hidden="1" customHeight="1">
      <c r="A21" s="305"/>
      <c r="B21" s="870"/>
      <c r="C21" s="870"/>
      <c r="D21" s="870"/>
      <c r="E21" s="870"/>
      <c r="F21" s="870"/>
      <c r="G21" s="870"/>
      <c r="H21" s="870"/>
      <c r="I21" s="870"/>
      <c r="J21" s="870"/>
      <c r="K21" s="870"/>
      <c r="L21" s="870"/>
      <c r="M21" s="870"/>
      <c r="N21" s="870"/>
      <c r="O21" s="870"/>
      <c r="P21" s="870"/>
      <c r="Q21" s="871"/>
      <c r="R21" s="871"/>
      <c r="S21" s="872"/>
      <c r="T21" s="871"/>
      <c r="U21" s="871"/>
      <c r="V21" s="873"/>
      <c r="W21" s="874"/>
      <c r="X21" s="874"/>
      <c r="Y21" s="873"/>
      <c r="Z21" s="874"/>
      <c r="AA21" s="874"/>
      <c r="AB21" s="873"/>
      <c r="AC21" s="874"/>
      <c r="AD21" s="874"/>
      <c r="AE21" s="875">
        <f t="shared" si="13"/>
        <v>0</v>
      </c>
      <c r="AF21" s="875"/>
      <c r="AG21" s="875"/>
      <c r="AH21" s="875"/>
      <c r="AI21" s="875"/>
      <c r="AJ21" s="876">
        <f t="shared" si="14"/>
        <v>0</v>
      </c>
      <c r="AK21" s="876"/>
      <c r="AL21" s="876"/>
      <c r="AM21" s="876"/>
      <c r="AN21" s="876"/>
      <c r="AO21" s="876">
        <f t="shared" si="15"/>
        <v>0</v>
      </c>
      <c r="AP21" s="876"/>
      <c r="AQ21" s="876"/>
      <c r="AR21" s="876"/>
      <c r="AS21" s="876"/>
      <c r="AT21" s="318"/>
      <c r="AU21" s="877">
        <f t="shared" si="16"/>
        <v>0</v>
      </c>
      <c r="AV21" s="877"/>
      <c r="AW21" s="878"/>
      <c r="AX21" s="878"/>
      <c r="AY21" s="878"/>
      <c r="AZ21" s="879" t="e">
        <f>SUM(#REF!)</f>
        <v>#REF!</v>
      </c>
      <c r="BA21" s="357">
        <f t="shared" si="4"/>
        <v>0</v>
      </c>
      <c r="BC21" s="177"/>
      <c r="BD21" s="307"/>
      <c r="BE21" s="306" t="str">
        <f t="shared" si="0"/>
        <v>OFFICE PERSONNEL</v>
      </c>
      <c r="BF21" s="307"/>
      <c r="BG21" s="316"/>
      <c r="BH21" s="316"/>
      <c r="BI21" s="316"/>
      <c r="BJ21" s="316"/>
      <c r="BK21" s="308">
        <f t="shared" si="5"/>
        <v>0</v>
      </c>
      <c r="BL21" s="308">
        <f t="shared" si="6"/>
        <v>0</v>
      </c>
      <c r="BM21" s="308" t="e">
        <f>#REF!</f>
        <v>#REF!</v>
      </c>
      <c r="BN21" s="308">
        <f t="shared" si="7"/>
        <v>0</v>
      </c>
      <c r="BO21" s="308" t="e">
        <f t="shared" si="8"/>
        <v>#REF!</v>
      </c>
      <c r="BP21" s="317" t="e">
        <f>AU21/#REF!</f>
        <v>#REF!</v>
      </c>
      <c r="BQ21" s="317" t="e">
        <f>AE21/#REF!</f>
        <v>#REF!</v>
      </c>
      <c r="BR21" s="313" t="e">
        <f>BQ21*#REF!</f>
        <v>#REF!</v>
      </c>
      <c r="BS21" s="313" t="e">
        <f t="shared" si="9"/>
        <v>#REF!</v>
      </c>
      <c r="BT21" s="317" t="e">
        <f>AJ21/#REF!</f>
        <v>#REF!</v>
      </c>
      <c r="BU21" s="313" t="e">
        <f>BT21*#REF!</f>
        <v>#REF!</v>
      </c>
      <c r="BV21" s="313" t="e">
        <f t="shared" si="10"/>
        <v>#REF!</v>
      </c>
      <c r="BW21" s="317" t="e">
        <f>#REF!/#REF!</f>
        <v>#REF!</v>
      </c>
      <c r="BX21" s="313" t="e">
        <f>BW21*#REF!</f>
        <v>#REF!</v>
      </c>
      <c r="BY21" s="313" t="e">
        <f>BX21+#REF!</f>
        <v>#REF!</v>
      </c>
      <c r="BZ21" s="317" t="e">
        <f>AO21/#REF!</f>
        <v>#REF!</v>
      </c>
      <c r="CA21" s="313" t="e">
        <f>BZ21*#REF!</f>
        <v>#REF!</v>
      </c>
      <c r="CB21" s="313" t="e">
        <f t="shared" si="11"/>
        <v>#REF!</v>
      </c>
      <c r="CC21" s="311" t="str">
        <f t="shared" si="2"/>
        <v>/MH</v>
      </c>
      <c r="CD21" s="311" t="str">
        <f t="shared" si="3"/>
        <v>MH/</v>
      </c>
      <c r="CF21" s="312" t="e">
        <f>T(#REF!)</f>
        <v>#REF!</v>
      </c>
      <c r="CG21" s="312" t="e">
        <f>#REF!</f>
        <v>#REF!</v>
      </c>
      <c r="CH21" s="313">
        <f t="shared" si="12"/>
        <v>0</v>
      </c>
      <c r="CK21" s="314"/>
    </row>
    <row r="22" spans="1:89" ht="17.100000000000001" hidden="1" customHeight="1">
      <c r="A22" s="305"/>
      <c r="B22" s="870"/>
      <c r="C22" s="870"/>
      <c r="D22" s="870"/>
      <c r="E22" s="870"/>
      <c r="F22" s="870"/>
      <c r="G22" s="870"/>
      <c r="H22" s="870"/>
      <c r="I22" s="870"/>
      <c r="J22" s="870"/>
      <c r="K22" s="870"/>
      <c r="L22" s="870"/>
      <c r="M22" s="870"/>
      <c r="N22" s="870"/>
      <c r="O22" s="870"/>
      <c r="P22" s="870"/>
      <c r="Q22" s="871"/>
      <c r="R22" s="871"/>
      <c r="S22" s="872"/>
      <c r="T22" s="871"/>
      <c r="U22" s="871"/>
      <c r="V22" s="873"/>
      <c r="W22" s="874"/>
      <c r="X22" s="874"/>
      <c r="Y22" s="873"/>
      <c r="Z22" s="874"/>
      <c r="AA22" s="874"/>
      <c r="AB22" s="873"/>
      <c r="AC22" s="874"/>
      <c r="AD22" s="874"/>
      <c r="AE22" s="875">
        <f t="shared" si="13"/>
        <v>0</v>
      </c>
      <c r="AF22" s="875"/>
      <c r="AG22" s="875"/>
      <c r="AH22" s="875"/>
      <c r="AI22" s="875"/>
      <c r="AJ22" s="876">
        <f t="shared" si="14"/>
        <v>0</v>
      </c>
      <c r="AK22" s="876"/>
      <c r="AL22" s="876"/>
      <c r="AM22" s="876"/>
      <c r="AN22" s="876"/>
      <c r="AO22" s="876">
        <f t="shared" si="15"/>
        <v>0</v>
      </c>
      <c r="AP22" s="876"/>
      <c r="AQ22" s="876"/>
      <c r="AR22" s="876"/>
      <c r="AS22" s="876"/>
      <c r="AT22" s="318"/>
      <c r="AU22" s="877">
        <f t="shared" si="16"/>
        <v>0</v>
      </c>
      <c r="AV22" s="877"/>
      <c r="AW22" s="878"/>
      <c r="AX22" s="878"/>
      <c r="AY22" s="878"/>
      <c r="AZ22" s="879" t="e">
        <f>SUM(#REF!)</f>
        <v>#REF!</v>
      </c>
      <c r="BA22" s="357">
        <f t="shared" si="4"/>
        <v>0</v>
      </c>
      <c r="BC22" s="177"/>
      <c r="BD22" s="307"/>
      <c r="BE22" s="306" t="str">
        <f t="shared" si="0"/>
        <v>OFFICE PERSONNEL</v>
      </c>
      <c r="BF22" s="307"/>
      <c r="BG22" s="316"/>
      <c r="BH22" s="316"/>
      <c r="BI22" s="316"/>
      <c r="BJ22" s="316"/>
      <c r="BK22" s="308">
        <f t="shared" si="5"/>
        <v>0</v>
      </c>
      <c r="BL22" s="308">
        <f t="shared" si="6"/>
        <v>0</v>
      </c>
      <c r="BM22" s="308" t="e">
        <f>#REF!</f>
        <v>#REF!</v>
      </c>
      <c r="BN22" s="308">
        <f t="shared" si="7"/>
        <v>0</v>
      </c>
      <c r="BO22" s="308" t="e">
        <f t="shared" si="8"/>
        <v>#REF!</v>
      </c>
      <c r="BP22" s="317" t="e">
        <f>AU22/#REF!</f>
        <v>#REF!</v>
      </c>
      <c r="BQ22" s="317" t="e">
        <f>AE22/#REF!</f>
        <v>#REF!</v>
      </c>
      <c r="BR22" s="313" t="e">
        <f>BQ22*#REF!</f>
        <v>#REF!</v>
      </c>
      <c r="BS22" s="313" t="e">
        <f t="shared" si="9"/>
        <v>#REF!</v>
      </c>
      <c r="BT22" s="317" t="e">
        <f>AJ22/#REF!</f>
        <v>#REF!</v>
      </c>
      <c r="BU22" s="313" t="e">
        <f>BT22*#REF!</f>
        <v>#REF!</v>
      </c>
      <c r="BV22" s="313" t="e">
        <f t="shared" si="10"/>
        <v>#REF!</v>
      </c>
      <c r="BW22" s="317" t="e">
        <f>#REF!/#REF!</f>
        <v>#REF!</v>
      </c>
      <c r="BX22" s="313" t="e">
        <f>BW22*#REF!</f>
        <v>#REF!</v>
      </c>
      <c r="BY22" s="313" t="e">
        <f>BX22+#REF!</f>
        <v>#REF!</v>
      </c>
      <c r="BZ22" s="317" t="e">
        <f>AO22/#REF!</f>
        <v>#REF!</v>
      </c>
      <c r="CA22" s="313" t="e">
        <f>BZ22*#REF!</f>
        <v>#REF!</v>
      </c>
      <c r="CB22" s="313" t="e">
        <f t="shared" si="11"/>
        <v>#REF!</v>
      </c>
      <c r="CC22" s="311" t="str">
        <f t="shared" si="2"/>
        <v>/MH</v>
      </c>
      <c r="CD22" s="311" t="str">
        <f t="shared" si="3"/>
        <v>MH/</v>
      </c>
      <c r="CF22" s="312" t="e">
        <f>T(#REF!)</f>
        <v>#REF!</v>
      </c>
      <c r="CG22" s="312" t="e">
        <f>#REF!</f>
        <v>#REF!</v>
      </c>
      <c r="CH22" s="313">
        <f t="shared" si="12"/>
        <v>0</v>
      </c>
      <c r="CK22" s="314"/>
    </row>
    <row r="23" spans="1:89" ht="5.0999999999999996" hidden="1" customHeight="1">
      <c r="A23" s="305"/>
      <c r="B23" s="140"/>
      <c r="C23" s="140"/>
      <c r="D23" s="140"/>
      <c r="E23" s="140"/>
      <c r="F23" s="140"/>
      <c r="G23" s="140"/>
      <c r="H23" s="140"/>
      <c r="I23" s="140"/>
      <c r="J23" s="140"/>
      <c r="K23" s="140"/>
      <c r="L23" s="140"/>
      <c r="M23" s="140"/>
      <c r="N23" s="140"/>
      <c r="O23" s="140"/>
      <c r="P23" s="140"/>
      <c r="Q23" s="141"/>
      <c r="R23" s="141"/>
      <c r="S23" s="141"/>
      <c r="T23" s="141"/>
      <c r="U23" s="141"/>
      <c r="V23" s="142"/>
      <c r="W23" s="142"/>
      <c r="X23" s="142"/>
      <c r="Y23" s="172"/>
      <c r="Z23" s="172"/>
      <c r="AA23" s="172"/>
      <c r="AB23" s="172"/>
      <c r="AC23" s="172"/>
      <c r="AD23" s="172"/>
      <c r="AE23" s="173"/>
      <c r="AF23" s="173"/>
      <c r="AG23" s="173"/>
      <c r="AH23" s="173"/>
      <c r="AI23" s="173"/>
      <c r="AJ23" s="173"/>
      <c r="AK23" s="173"/>
      <c r="AL23" s="173"/>
      <c r="AM23" s="173"/>
      <c r="AN23" s="173"/>
      <c r="AO23" s="173"/>
      <c r="AP23" s="173"/>
      <c r="AQ23" s="173"/>
      <c r="AR23" s="173"/>
      <c r="AS23" s="173"/>
      <c r="AT23" s="174"/>
      <c r="AU23" s="862"/>
      <c r="AV23" s="863"/>
      <c r="AW23" s="863"/>
      <c r="AX23" s="863"/>
      <c r="AY23" s="863"/>
      <c r="AZ23" s="863"/>
      <c r="BA23" s="175"/>
      <c r="BC23" s="175"/>
      <c r="BD23" s="307"/>
      <c r="BE23" s="319" t="str">
        <f t="shared" si="0"/>
        <v>OFFICE PERSONNEL</v>
      </c>
      <c r="BF23" s="307"/>
      <c r="BG23" s="319"/>
      <c r="BH23" s="319"/>
      <c r="BI23" s="319"/>
      <c r="BJ23" s="319"/>
      <c r="BK23" s="320">
        <f>BK7</f>
        <v>4160</v>
      </c>
      <c r="BL23" s="320">
        <f>BL7</f>
        <v>0</v>
      </c>
      <c r="BM23" s="320" t="e">
        <f>BM7</f>
        <v>#REF!</v>
      </c>
      <c r="BN23" s="320">
        <f>BN7</f>
        <v>0</v>
      </c>
      <c r="BO23" s="320" t="e">
        <f>BO7</f>
        <v>#REF!</v>
      </c>
      <c r="BP23" s="321" t="e">
        <f>AU23/TOTAL_REMODEL_ESTIMATE</f>
        <v>#NAME?</v>
      </c>
      <c r="BQ23" s="321" t="e">
        <f>#REF!/TOTAL_REMODEL_ESTIMATE</f>
        <v>#REF!</v>
      </c>
      <c r="BR23" s="321" t="e">
        <f>#REF!/TOTAL_REMODEL_ESTIMATE</f>
        <v>#REF!</v>
      </c>
      <c r="BS23" s="321" t="e">
        <f>#REF!/TOTAL_REMODEL_ESTIMATE</f>
        <v>#REF!</v>
      </c>
      <c r="BT23" s="321" t="e">
        <f>#REF!/TOTAL_REMODEL_ESTIMATE</f>
        <v>#REF!</v>
      </c>
      <c r="BU23" s="321" t="e">
        <f>#REF!/TOTAL_REMODEL_ESTIMATE</f>
        <v>#REF!</v>
      </c>
      <c r="BV23" s="321" t="e">
        <f>#REF!/TOTAL_REMODEL_ESTIMATE</f>
        <v>#REF!</v>
      </c>
      <c r="BW23" s="321" t="e">
        <f>#REF!/TOTAL_REMODEL_ESTIMATE</f>
        <v>#REF!</v>
      </c>
      <c r="BX23" s="321" t="e">
        <f>#REF!/TOTAL_REMODEL_ESTIMATE</f>
        <v>#REF!</v>
      </c>
      <c r="BY23" s="321" t="e">
        <f>#REF!/TOTAL_REMODEL_ESTIMATE</f>
        <v>#REF!</v>
      </c>
      <c r="BZ23" s="321" t="e">
        <f>#REF!/TOTAL_REMODEL_ESTIMATE</f>
        <v>#REF!</v>
      </c>
      <c r="CA23" s="321" t="e">
        <f>#REF!/TOTAL_REMODEL_ESTIMATE</f>
        <v>#REF!</v>
      </c>
      <c r="CB23" s="321" t="e">
        <f>#REF!/TOTAL_REMODEL_ESTIMATE</f>
        <v>#REF!</v>
      </c>
      <c r="CC23" s="321" t="e">
        <f>#REF!/TOTAL_REMODEL_ESTIMATE</f>
        <v>#REF!</v>
      </c>
      <c r="CD23" s="321" t="e">
        <f>#REF!/TOTAL_REMODEL_ESTIMATE</f>
        <v>#REF!</v>
      </c>
      <c r="CF23" s="321"/>
      <c r="CG23" s="321"/>
      <c r="CH23" s="322"/>
      <c r="CK23" s="323"/>
    </row>
    <row r="24" spans="1:89" ht="21.6" hidden="1" customHeight="1">
      <c r="A24" s="305"/>
      <c r="B24" s="864" t="str">
        <f>T(CONCATENATE(B7," ","TOTAL"))</f>
        <v>OFFICE PERSONNEL TOTAL</v>
      </c>
      <c r="C24" s="864"/>
      <c r="D24" s="864"/>
      <c r="E24" s="864"/>
      <c r="F24" s="864"/>
      <c r="G24" s="864"/>
      <c r="H24" s="864"/>
      <c r="I24" s="864"/>
      <c r="J24" s="864"/>
      <c r="K24" s="864"/>
      <c r="L24" s="864"/>
      <c r="M24" s="864"/>
      <c r="N24" s="864"/>
      <c r="O24" s="864"/>
      <c r="P24" s="864"/>
      <c r="Q24" s="864"/>
      <c r="R24" s="864"/>
      <c r="S24" s="864"/>
      <c r="T24" s="864"/>
      <c r="U24" s="864"/>
      <c r="V24" s="864"/>
      <c r="W24" s="864"/>
      <c r="X24" s="864"/>
      <c r="Y24" s="864"/>
      <c r="Z24" s="864"/>
      <c r="AA24" s="864"/>
      <c r="AB24" s="864"/>
      <c r="AC24" s="864"/>
      <c r="AD24" s="865"/>
      <c r="AE24" s="866">
        <f>SUBTOTAL(9,AE7:AI23)</f>
        <v>4160</v>
      </c>
      <c r="AF24" s="867"/>
      <c r="AG24" s="867"/>
      <c r="AH24" s="867"/>
      <c r="AI24" s="867"/>
      <c r="AJ24" s="866">
        <f>SUBTOTAL(9,AJ7:AN23)</f>
        <v>0</v>
      </c>
      <c r="AK24" s="867"/>
      <c r="AL24" s="867"/>
      <c r="AM24" s="867"/>
      <c r="AN24" s="867"/>
      <c r="AO24" s="866">
        <f>SUBTOTAL(9,AO7:AS22)</f>
        <v>0</v>
      </c>
      <c r="AP24" s="867"/>
      <c r="AQ24" s="867"/>
      <c r="AR24" s="867"/>
      <c r="AS24" s="867"/>
      <c r="AT24" s="318"/>
      <c r="AU24" s="866">
        <f>SUBTOTAL(9,AU7:AY23)</f>
        <v>4160</v>
      </c>
      <c r="AV24" s="867"/>
      <c r="AW24" s="867"/>
      <c r="AX24" s="867"/>
      <c r="AY24" s="867"/>
      <c r="AZ24" s="867"/>
      <c r="BA24" s="169">
        <f>SUBTOTAL(9,BA7:BA23)</f>
        <v>4.9783096484667166E-2</v>
      </c>
      <c r="BC24" s="64"/>
      <c r="BD24" s="307"/>
      <c r="BE24" s="306" t="str">
        <f t="shared" si="0"/>
        <v>OFFICE PERSONNEL</v>
      </c>
      <c r="BF24" s="307"/>
      <c r="BG24" s="324"/>
      <c r="BH24" s="324"/>
      <c r="BI24" s="324"/>
      <c r="BJ24" s="324"/>
      <c r="BK24" s="325">
        <f t="shared" ref="BK24:CB24" si="17">BK7</f>
        <v>4160</v>
      </c>
      <c r="BL24" s="325">
        <f t="shared" si="17"/>
        <v>0</v>
      </c>
      <c r="BM24" s="325" t="e">
        <f t="shared" si="17"/>
        <v>#REF!</v>
      </c>
      <c r="BN24" s="325">
        <f t="shared" si="17"/>
        <v>0</v>
      </c>
      <c r="BO24" s="325" t="e">
        <f t="shared" si="17"/>
        <v>#REF!</v>
      </c>
      <c r="BP24" s="326" t="e">
        <f t="shared" si="17"/>
        <v>#REF!</v>
      </c>
      <c r="BQ24" s="326" t="e">
        <f t="shared" si="17"/>
        <v>#REF!</v>
      </c>
      <c r="BR24" s="325" t="e">
        <f t="shared" si="17"/>
        <v>#REF!</v>
      </c>
      <c r="BS24" s="325" t="e">
        <f t="shared" si="17"/>
        <v>#REF!</v>
      </c>
      <c r="BT24" s="326" t="e">
        <f t="shared" si="17"/>
        <v>#REF!</v>
      </c>
      <c r="BU24" s="325" t="e">
        <f t="shared" si="17"/>
        <v>#REF!</v>
      </c>
      <c r="BV24" s="325" t="e">
        <f t="shared" si="17"/>
        <v>#REF!</v>
      </c>
      <c r="BW24" s="326" t="e">
        <f t="shared" si="17"/>
        <v>#REF!</v>
      </c>
      <c r="BX24" s="325" t="e">
        <f t="shared" si="17"/>
        <v>#REF!</v>
      </c>
      <c r="BY24" s="325" t="e">
        <f t="shared" si="17"/>
        <v>#REF!</v>
      </c>
      <c r="BZ24" s="326" t="e">
        <f t="shared" si="17"/>
        <v>#REF!</v>
      </c>
      <c r="CA24" s="325" t="e">
        <f t="shared" si="17"/>
        <v>#REF!</v>
      </c>
      <c r="CB24" s="325" t="e">
        <f t="shared" si="17"/>
        <v>#REF!</v>
      </c>
      <c r="CC24" s="327"/>
      <c r="CD24" s="327"/>
      <c r="CF24" s="327"/>
      <c r="CG24" s="327"/>
      <c r="CH24" s="328"/>
      <c r="CK24" s="329"/>
    </row>
    <row r="25" spans="1:89" ht="5.0999999999999996" hidden="1" customHeight="1">
      <c r="A25" s="305"/>
      <c r="B25" s="140"/>
      <c r="C25" s="140"/>
      <c r="D25" s="140"/>
      <c r="E25" s="140"/>
      <c r="F25" s="140"/>
      <c r="G25" s="140"/>
      <c r="H25" s="140"/>
      <c r="I25" s="140"/>
      <c r="J25" s="140"/>
      <c r="K25" s="140"/>
      <c r="L25" s="140"/>
      <c r="M25" s="140"/>
      <c r="N25" s="140"/>
      <c r="O25" s="140"/>
      <c r="P25" s="140"/>
      <c r="Q25" s="141"/>
      <c r="R25" s="141"/>
      <c r="S25" s="141"/>
      <c r="T25" s="141"/>
      <c r="U25" s="141"/>
      <c r="V25" s="142"/>
      <c r="W25" s="142"/>
      <c r="X25" s="142"/>
      <c r="Y25" s="172"/>
      <c r="Z25" s="172"/>
      <c r="AA25" s="172"/>
      <c r="AB25" s="172"/>
      <c r="AC25" s="172"/>
      <c r="AD25" s="172"/>
      <c r="AE25" s="173"/>
      <c r="AF25" s="173"/>
      <c r="AG25" s="173"/>
      <c r="AH25" s="173"/>
      <c r="AI25" s="173"/>
      <c r="AJ25" s="173"/>
      <c r="AK25" s="173"/>
      <c r="AL25" s="173"/>
      <c r="AM25" s="173"/>
      <c r="AN25" s="173"/>
      <c r="AO25" s="173"/>
      <c r="AP25" s="173"/>
      <c r="AQ25" s="173"/>
      <c r="AR25" s="173"/>
      <c r="AS25" s="173"/>
      <c r="AT25" s="174"/>
      <c r="AU25" s="172"/>
      <c r="AV25" s="172"/>
      <c r="AW25" s="172"/>
      <c r="AX25" s="172"/>
      <c r="AY25" s="172"/>
      <c r="AZ25" s="176"/>
      <c r="BA25" s="175"/>
      <c r="BC25" s="175"/>
      <c r="BD25" s="307"/>
      <c r="BE25" s="319" t="str">
        <f t="shared" si="0"/>
        <v>OFFICE PERSONNEL</v>
      </c>
      <c r="BF25" s="307"/>
      <c r="BG25" s="319"/>
      <c r="BH25" s="319"/>
      <c r="BI25" s="319"/>
      <c r="BJ25" s="319"/>
      <c r="BK25" s="319">
        <f>BK7</f>
        <v>4160</v>
      </c>
      <c r="BL25" s="319">
        <f>BL7</f>
        <v>0</v>
      </c>
      <c r="BM25" s="319" t="e">
        <f>BM7</f>
        <v>#REF!</v>
      </c>
      <c r="BN25" s="319">
        <f>BN7</f>
        <v>0</v>
      </c>
      <c r="BO25" s="319" t="e">
        <f>BO7</f>
        <v>#REF!</v>
      </c>
      <c r="BP25" s="321" t="e">
        <f>AU25/TOTAL_REMODEL_ESTIMATE</f>
        <v>#NAME?</v>
      </c>
      <c r="BQ25" s="321" t="e">
        <f>#REF!/TOTAL_REMODEL_ESTIMATE</f>
        <v>#REF!</v>
      </c>
      <c r="BR25" s="321" t="e">
        <f>#REF!/TOTAL_REMODEL_ESTIMATE</f>
        <v>#REF!</v>
      </c>
      <c r="BS25" s="321" t="e">
        <f>#REF!/TOTAL_REMODEL_ESTIMATE</f>
        <v>#REF!</v>
      </c>
      <c r="BT25" s="321" t="e">
        <f>#REF!/TOTAL_REMODEL_ESTIMATE</f>
        <v>#REF!</v>
      </c>
      <c r="BU25" s="321" t="e">
        <f>#REF!/TOTAL_REMODEL_ESTIMATE</f>
        <v>#REF!</v>
      </c>
      <c r="BV25" s="321" t="e">
        <f>#REF!/TOTAL_REMODEL_ESTIMATE</f>
        <v>#REF!</v>
      </c>
      <c r="BW25" s="321" t="e">
        <f>#REF!/TOTAL_REMODEL_ESTIMATE</f>
        <v>#REF!</v>
      </c>
      <c r="BX25" s="321" t="e">
        <f>#REF!/TOTAL_REMODEL_ESTIMATE</f>
        <v>#REF!</v>
      </c>
      <c r="BY25" s="321" t="e">
        <f>#REF!/TOTAL_REMODEL_ESTIMATE</f>
        <v>#REF!</v>
      </c>
      <c r="BZ25" s="321" t="e">
        <f>#REF!/TOTAL_REMODEL_ESTIMATE</f>
        <v>#REF!</v>
      </c>
      <c r="CA25" s="321" t="e">
        <f>#REF!/TOTAL_REMODEL_ESTIMATE</f>
        <v>#REF!</v>
      </c>
      <c r="CB25" s="321" t="e">
        <f>#REF!/TOTAL_REMODEL_ESTIMATE</f>
        <v>#REF!</v>
      </c>
      <c r="CC25" s="321" t="e">
        <f>#REF!/TOTAL_REMODEL_ESTIMATE</f>
        <v>#REF!</v>
      </c>
      <c r="CD25" s="321" t="e">
        <f>#REF!/TOTAL_REMODEL_ESTIMATE</f>
        <v>#REF!</v>
      </c>
      <c r="CF25" s="321"/>
      <c r="CG25" s="321"/>
      <c r="CH25" s="322"/>
      <c r="CK25" s="323"/>
    </row>
    <row r="26" spans="1:89" ht="21" customHeight="1">
      <c r="A26" s="305" t="s">
        <v>704</v>
      </c>
      <c r="B26" s="880" t="s">
        <v>521</v>
      </c>
      <c r="C26" s="881"/>
      <c r="D26" s="881"/>
      <c r="E26" s="881"/>
      <c r="F26" s="881"/>
      <c r="G26" s="881"/>
      <c r="H26" s="881"/>
      <c r="I26" s="881"/>
      <c r="J26" s="881"/>
      <c r="K26" s="881"/>
      <c r="L26" s="881"/>
      <c r="M26" s="881"/>
      <c r="N26" s="881"/>
      <c r="O26" s="881"/>
      <c r="P26" s="881"/>
      <c r="Q26" s="798"/>
      <c r="R26" s="798"/>
      <c r="S26" s="798"/>
      <c r="T26" s="798"/>
      <c r="U26" s="798"/>
      <c r="V26" s="790"/>
      <c r="W26" s="790"/>
      <c r="X26" s="790"/>
      <c r="Y26" s="790"/>
      <c r="Z26" s="790"/>
      <c r="AA26" s="790"/>
      <c r="AB26" s="790"/>
      <c r="AC26" s="790"/>
      <c r="AD26" s="790"/>
      <c r="AE26" s="790"/>
      <c r="AF26" s="790"/>
      <c r="AG26" s="790"/>
      <c r="AH26" s="790"/>
      <c r="AI26" s="790"/>
      <c r="AJ26" s="790"/>
      <c r="AK26" s="790"/>
      <c r="AL26" s="790"/>
      <c r="AM26" s="790"/>
      <c r="AN26" s="790"/>
      <c r="AO26" s="790"/>
      <c r="AP26" s="790"/>
      <c r="AQ26" s="790"/>
      <c r="AR26" s="790"/>
      <c r="AS26" s="790"/>
      <c r="AT26" s="356"/>
      <c r="AU26" s="882"/>
      <c r="AV26" s="882"/>
      <c r="AW26" s="882"/>
      <c r="AX26" s="882"/>
      <c r="AY26" s="882"/>
      <c r="AZ26" s="882"/>
      <c r="BA26" s="171"/>
      <c r="BC26" s="171"/>
      <c r="BD26" s="307"/>
      <c r="BE26" s="306" t="str">
        <f t="shared" ref="BE26:BE44" si="18">$B$26</f>
        <v>FIELD PERSONNEL</v>
      </c>
      <c r="BF26" s="307"/>
      <c r="BG26" s="306"/>
      <c r="BH26" s="306"/>
      <c r="BI26" s="306"/>
      <c r="BJ26" s="306"/>
      <c r="BK26" s="308">
        <f t="shared" ref="BK26:CB26" si="19">SUM(BK27:BK41)</f>
        <v>800</v>
      </c>
      <c r="BL26" s="308">
        <f t="shared" si="19"/>
        <v>0</v>
      </c>
      <c r="BM26" s="308" t="e">
        <f t="shared" si="19"/>
        <v>#REF!</v>
      </c>
      <c r="BN26" s="308">
        <f t="shared" si="19"/>
        <v>0</v>
      </c>
      <c r="BO26" s="308" t="e">
        <f t="shared" si="19"/>
        <v>#REF!</v>
      </c>
      <c r="BP26" s="309" t="e">
        <f t="shared" si="19"/>
        <v>#REF!</v>
      </c>
      <c r="BQ26" s="309" t="e">
        <f t="shared" si="19"/>
        <v>#REF!</v>
      </c>
      <c r="BR26" s="310" t="e">
        <f t="shared" si="19"/>
        <v>#REF!</v>
      </c>
      <c r="BS26" s="310" t="e">
        <f t="shared" si="19"/>
        <v>#REF!</v>
      </c>
      <c r="BT26" s="309" t="e">
        <f t="shared" si="19"/>
        <v>#REF!</v>
      </c>
      <c r="BU26" s="310" t="e">
        <f t="shared" si="19"/>
        <v>#REF!</v>
      </c>
      <c r="BV26" s="310" t="e">
        <f t="shared" si="19"/>
        <v>#REF!</v>
      </c>
      <c r="BW26" s="309" t="e">
        <f t="shared" si="19"/>
        <v>#REF!</v>
      </c>
      <c r="BX26" s="310" t="e">
        <f t="shared" si="19"/>
        <v>#REF!</v>
      </c>
      <c r="BY26" s="310" t="e">
        <f t="shared" si="19"/>
        <v>#REF!</v>
      </c>
      <c r="BZ26" s="309" t="e">
        <f t="shared" si="19"/>
        <v>#REF!</v>
      </c>
      <c r="CA26" s="310" t="e">
        <f t="shared" si="19"/>
        <v>#REF!</v>
      </c>
      <c r="CB26" s="310" t="e">
        <f t="shared" si="19"/>
        <v>#REF!</v>
      </c>
      <c r="CC26" s="311" t="str">
        <f t="shared" ref="CC26:CC41" si="20">CONCATENATE(T26,"/", "MH")</f>
        <v>/MH</v>
      </c>
      <c r="CD26" s="311" t="str">
        <f t="shared" ref="CD26:CD41" si="21">CONCATENATE("MH","/",T26)</f>
        <v>MH/</v>
      </c>
      <c r="CF26" s="312"/>
      <c r="CG26" s="312"/>
      <c r="CH26" s="313"/>
      <c r="CK26" s="314"/>
    </row>
    <row r="27" spans="1:89" hidden="1">
      <c r="A27" s="305"/>
      <c r="B27" s="870" t="s">
        <v>592</v>
      </c>
      <c r="C27" s="870"/>
      <c r="D27" s="870"/>
      <c r="E27" s="870"/>
      <c r="F27" s="870"/>
      <c r="G27" s="870"/>
      <c r="H27" s="870"/>
      <c r="I27" s="870"/>
      <c r="J27" s="870"/>
      <c r="K27" s="870"/>
      <c r="L27" s="870"/>
      <c r="M27" s="870"/>
      <c r="N27" s="870"/>
      <c r="O27" s="870"/>
      <c r="P27" s="870"/>
      <c r="Q27" s="883"/>
      <c r="R27" s="883"/>
      <c r="S27" s="884"/>
      <c r="T27" s="883" t="s">
        <v>13</v>
      </c>
      <c r="U27" s="883"/>
      <c r="V27" s="885"/>
      <c r="W27" s="886"/>
      <c r="X27" s="886"/>
      <c r="Y27" s="885"/>
      <c r="Z27" s="886"/>
      <c r="AA27" s="886"/>
      <c r="AB27" s="885"/>
      <c r="AC27" s="886"/>
      <c r="AD27" s="886"/>
      <c r="AE27" s="875">
        <f t="shared" ref="AE27:AE41" si="22">V27*Q27</f>
        <v>0</v>
      </c>
      <c r="AF27" s="875"/>
      <c r="AG27" s="875"/>
      <c r="AH27" s="875"/>
      <c r="AI27" s="875"/>
      <c r="AJ27" s="876">
        <f t="shared" ref="AJ27:AJ41" si="23">Q27*Y27</f>
        <v>0</v>
      </c>
      <c r="AK27" s="876"/>
      <c r="AL27" s="876"/>
      <c r="AM27" s="876"/>
      <c r="AN27" s="876"/>
      <c r="AO27" s="876">
        <f>Q27*AB27</f>
        <v>0</v>
      </c>
      <c r="AP27" s="876"/>
      <c r="AQ27" s="876"/>
      <c r="AR27" s="876"/>
      <c r="AS27" s="876"/>
      <c r="AT27" s="315"/>
      <c r="AU27" s="887">
        <f t="shared" ref="AU27:AU41" si="24">AE27+AJ27+AO27</f>
        <v>0</v>
      </c>
      <c r="AV27" s="887"/>
      <c r="AW27" s="888"/>
      <c r="AX27" s="888"/>
      <c r="AY27" s="888"/>
      <c r="AZ27" s="889" t="e">
        <f>SUM(#REF!)</f>
        <v>#REF!</v>
      </c>
      <c r="BA27" s="357">
        <f t="shared" ref="BA27:BA41" si="25">IFERROR(AU27/Total_Detailed_Estimate,0)</f>
        <v>0</v>
      </c>
      <c r="BC27" s="177"/>
      <c r="BD27" s="307"/>
      <c r="BE27" s="306" t="str">
        <f t="shared" si="18"/>
        <v>FIELD PERSONNEL</v>
      </c>
      <c r="BF27" s="307"/>
      <c r="BG27" s="316"/>
      <c r="BH27" s="316"/>
      <c r="BI27" s="316"/>
      <c r="BJ27" s="316"/>
      <c r="BK27" s="308">
        <f t="shared" ref="BK27:BK41" si="26">AE27</f>
        <v>0</v>
      </c>
      <c r="BL27" s="308">
        <f t="shared" ref="BL27:BL41" si="27">AJ27</f>
        <v>0</v>
      </c>
      <c r="BM27" s="308" t="e">
        <f>#REF!</f>
        <v>#REF!</v>
      </c>
      <c r="BN27" s="308">
        <f t="shared" ref="BN27:BN41" si="28">AO27</f>
        <v>0</v>
      </c>
      <c r="BO27" s="308" t="e">
        <f t="shared" ref="BO27:BO41" si="29">SUM(BK27:BN27)</f>
        <v>#REF!</v>
      </c>
      <c r="BP27" s="317" t="e">
        <f>AU27/#REF!</f>
        <v>#REF!</v>
      </c>
      <c r="BQ27" s="317" t="e">
        <f>AE27/#REF!</f>
        <v>#REF!</v>
      </c>
      <c r="BR27" s="313" t="e">
        <f>BQ27*#REF!</f>
        <v>#REF!</v>
      </c>
      <c r="BS27" s="313" t="e">
        <f t="shared" ref="BS27:BS41" si="30">BR27+AE27</f>
        <v>#REF!</v>
      </c>
      <c r="BT27" s="317" t="e">
        <f>AJ27/#REF!</f>
        <v>#REF!</v>
      </c>
      <c r="BU27" s="313" t="e">
        <f>BT27*#REF!</f>
        <v>#REF!</v>
      </c>
      <c r="BV27" s="313" t="e">
        <f t="shared" ref="BV27:BV41" si="31">BU27+AJ27</f>
        <v>#REF!</v>
      </c>
      <c r="BW27" s="317" t="e">
        <f>#REF!/#REF!</f>
        <v>#REF!</v>
      </c>
      <c r="BX27" s="313" t="e">
        <f>BW27*#REF!</f>
        <v>#REF!</v>
      </c>
      <c r="BY27" s="313" t="e">
        <f>BX27+#REF!</f>
        <v>#REF!</v>
      </c>
      <c r="BZ27" s="317" t="e">
        <f>AO27/#REF!</f>
        <v>#REF!</v>
      </c>
      <c r="CA27" s="313" t="e">
        <f>BZ27*#REF!</f>
        <v>#REF!</v>
      </c>
      <c r="CB27" s="313" t="e">
        <f t="shared" ref="CB27:CB41" si="32">CA27+AO27</f>
        <v>#REF!</v>
      </c>
      <c r="CC27" s="311" t="str">
        <f t="shared" si="20"/>
        <v>hrs/MH</v>
      </c>
      <c r="CD27" s="311" t="str">
        <f t="shared" si="21"/>
        <v>MH/hrs</v>
      </c>
      <c r="CF27" s="312" t="e">
        <f>T(#REF!)</f>
        <v>#REF!</v>
      </c>
      <c r="CG27" s="312" t="e">
        <f>#REF!</f>
        <v>#REF!</v>
      </c>
      <c r="CH27" s="313">
        <f t="shared" ref="CH27:CH41" si="33">AE27</f>
        <v>0</v>
      </c>
      <c r="CK27" s="314"/>
    </row>
    <row r="28" spans="1:89" hidden="1">
      <c r="A28" s="305"/>
      <c r="B28" s="870" t="s">
        <v>593</v>
      </c>
      <c r="C28" s="870"/>
      <c r="D28" s="870"/>
      <c r="E28" s="870"/>
      <c r="F28" s="870"/>
      <c r="G28" s="870"/>
      <c r="H28" s="870"/>
      <c r="I28" s="870"/>
      <c r="J28" s="870"/>
      <c r="K28" s="870"/>
      <c r="L28" s="870"/>
      <c r="M28" s="870"/>
      <c r="N28" s="870"/>
      <c r="O28" s="870"/>
      <c r="P28" s="870"/>
      <c r="Q28" s="871">
        <v>16</v>
      </c>
      <c r="R28" s="871"/>
      <c r="S28" s="872"/>
      <c r="T28" s="871" t="s">
        <v>13</v>
      </c>
      <c r="U28" s="871"/>
      <c r="V28" s="873">
        <v>50</v>
      </c>
      <c r="W28" s="874"/>
      <c r="X28" s="874"/>
      <c r="Y28" s="873"/>
      <c r="Z28" s="874"/>
      <c r="AA28" s="874"/>
      <c r="AB28" s="873"/>
      <c r="AC28" s="874"/>
      <c r="AD28" s="874"/>
      <c r="AE28" s="875">
        <f t="shared" si="22"/>
        <v>800</v>
      </c>
      <c r="AF28" s="875"/>
      <c r="AG28" s="875"/>
      <c r="AH28" s="875"/>
      <c r="AI28" s="875"/>
      <c r="AJ28" s="876">
        <f t="shared" si="23"/>
        <v>0</v>
      </c>
      <c r="AK28" s="876"/>
      <c r="AL28" s="876"/>
      <c r="AM28" s="876"/>
      <c r="AN28" s="876"/>
      <c r="AO28" s="876">
        <f t="shared" ref="AO28:AO41" si="34">Q28*AB28</f>
        <v>0</v>
      </c>
      <c r="AP28" s="876"/>
      <c r="AQ28" s="876"/>
      <c r="AR28" s="876"/>
      <c r="AS28" s="876"/>
      <c r="AT28" s="318"/>
      <c r="AU28" s="877">
        <f t="shared" si="24"/>
        <v>800</v>
      </c>
      <c r="AV28" s="877"/>
      <c r="AW28" s="878"/>
      <c r="AX28" s="878"/>
      <c r="AY28" s="878"/>
      <c r="AZ28" s="879" t="e">
        <f>SUM(#REF!)</f>
        <v>#REF!</v>
      </c>
      <c r="BA28" s="357">
        <f t="shared" si="25"/>
        <v>9.5736724008975323E-3</v>
      </c>
      <c r="BC28" s="177"/>
      <c r="BD28" s="307"/>
      <c r="BE28" s="306" t="str">
        <f t="shared" si="18"/>
        <v>FIELD PERSONNEL</v>
      </c>
      <c r="BF28" s="307"/>
      <c r="BG28" s="316"/>
      <c r="BH28" s="316"/>
      <c r="BI28" s="316"/>
      <c r="BJ28" s="316"/>
      <c r="BK28" s="308">
        <f t="shared" si="26"/>
        <v>800</v>
      </c>
      <c r="BL28" s="308">
        <f t="shared" si="27"/>
        <v>0</v>
      </c>
      <c r="BM28" s="308" t="e">
        <f>#REF!</f>
        <v>#REF!</v>
      </c>
      <c r="BN28" s="308">
        <f t="shared" si="28"/>
        <v>0</v>
      </c>
      <c r="BO28" s="308" t="e">
        <f t="shared" si="29"/>
        <v>#REF!</v>
      </c>
      <c r="BP28" s="317" t="e">
        <f>AU28/#REF!</f>
        <v>#REF!</v>
      </c>
      <c r="BQ28" s="317" t="e">
        <f>AE28/#REF!</f>
        <v>#REF!</v>
      </c>
      <c r="BR28" s="313" t="e">
        <f>BQ28*#REF!</f>
        <v>#REF!</v>
      </c>
      <c r="BS28" s="313" t="e">
        <f t="shared" si="30"/>
        <v>#REF!</v>
      </c>
      <c r="BT28" s="317" t="e">
        <f>AJ28/#REF!</f>
        <v>#REF!</v>
      </c>
      <c r="BU28" s="313" t="e">
        <f>BT28*#REF!</f>
        <v>#REF!</v>
      </c>
      <c r="BV28" s="313" t="e">
        <f t="shared" si="31"/>
        <v>#REF!</v>
      </c>
      <c r="BW28" s="317" t="e">
        <f>#REF!/#REF!</f>
        <v>#REF!</v>
      </c>
      <c r="BX28" s="313" t="e">
        <f>BW28*#REF!</f>
        <v>#REF!</v>
      </c>
      <c r="BY28" s="313" t="e">
        <f>BX28+#REF!</f>
        <v>#REF!</v>
      </c>
      <c r="BZ28" s="317" t="e">
        <f>AO28/#REF!</f>
        <v>#REF!</v>
      </c>
      <c r="CA28" s="313" t="e">
        <f>BZ28*#REF!</f>
        <v>#REF!</v>
      </c>
      <c r="CB28" s="313" t="e">
        <f t="shared" si="32"/>
        <v>#REF!</v>
      </c>
      <c r="CC28" s="311" t="str">
        <f t="shared" si="20"/>
        <v>hrs/MH</v>
      </c>
      <c r="CD28" s="311" t="str">
        <f t="shared" si="21"/>
        <v>MH/hrs</v>
      </c>
      <c r="CF28" s="312" t="e">
        <f>T(#REF!)</f>
        <v>#REF!</v>
      </c>
      <c r="CG28" s="312" t="e">
        <f>#REF!</f>
        <v>#REF!</v>
      </c>
      <c r="CH28" s="313">
        <f t="shared" si="33"/>
        <v>800</v>
      </c>
      <c r="CK28" s="314"/>
    </row>
    <row r="29" spans="1:89" hidden="1">
      <c r="A29" s="305"/>
      <c r="B29" s="870" t="s">
        <v>594</v>
      </c>
      <c r="C29" s="870"/>
      <c r="D29" s="870"/>
      <c r="E29" s="870"/>
      <c r="F29" s="870"/>
      <c r="G29" s="870"/>
      <c r="H29" s="870"/>
      <c r="I29" s="870"/>
      <c r="J29" s="870"/>
      <c r="K29" s="870"/>
      <c r="L29" s="870"/>
      <c r="M29" s="870"/>
      <c r="N29" s="870"/>
      <c r="O29" s="870"/>
      <c r="P29" s="870"/>
      <c r="Q29" s="871"/>
      <c r="R29" s="871"/>
      <c r="S29" s="872"/>
      <c r="T29" s="871" t="s">
        <v>13</v>
      </c>
      <c r="U29" s="871"/>
      <c r="V29" s="873"/>
      <c r="W29" s="874"/>
      <c r="X29" s="874"/>
      <c r="Y29" s="873"/>
      <c r="Z29" s="874"/>
      <c r="AA29" s="874"/>
      <c r="AB29" s="873"/>
      <c r="AC29" s="874"/>
      <c r="AD29" s="874"/>
      <c r="AE29" s="875">
        <f t="shared" si="22"/>
        <v>0</v>
      </c>
      <c r="AF29" s="875"/>
      <c r="AG29" s="875"/>
      <c r="AH29" s="875"/>
      <c r="AI29" s="875"/>
      <c r="AJ29" s="876">
        <f t="shared" si="23"/>
        <v>0</v>
      </c>
      <c r="AK29" s="876"/>
      <c r="AL29" s="876"/>
      <c r="AM29" s="876"/>
      <c r="AN29" s="876"/>
      <c r="AO29" s="876">
        <f t="shared" si="34"/>
        <v>0</v>
      </c>
      <c r="AP29" s="876"/>
      <c r="AQ29" s="876"/>
      <c r="AR29" s="876"/>
      <c r="AS29" s="876"/>
      <c r="AT29" s="318"/>
      <c r="AU29" s="877">
        <f t="shared" si="24"/>
        <v>0</v>
      </c>
      <c r="AV29" s="877"/>
      <c r="AW29" s="878"/>
      <c r="AX29" s="878"/>
      <c r="AY29" s="878"/>
      <c r="AZ29" s="879" t="e">
        <f>SUM(#REF!)</f>
        <v>#REF!</v>
      </c>
      <c r="BA29" s="357">
        <f t="shared" si="25"/>
        <v>0</v>
      </c>
      <c r="BC29" s="177"/>
      <c r="BD29" s="307"/>
      <c r="BE29" s="306" t="str">
        <f t="shared" si="18"/>
        <v>FIELD PERSONNEL</v>
      </c>
      <c r="BF29" s="307"/>
      <c r="BG29" s="316"/>
      <c r="BH29" s="316"/>
      <c r="BI29" s="316"/>
      <c r="BJ29" s="316"/>
      <c r="BK29" s="308">
        <f t="shared" si="26"/>
        <v>0</v>
      </c>
      <c r="BL29" s="308">
        <f t="shared" si="27"/>
        <v>0</v>
      </c>
      <c r="BM29" s="308" t="e">
        <f>#REF!</f>
        <v>#REF!</v>
      </c>
      <c r="BN29" s="308">
        <f t="shared" si="28"/>
        <v>0</v>
      </c>
      <c r="BO29" s="308" t="e">
        <f t="shared" si="29"/>
        <v>#REF!</v>
      </c>
      <c r="BP29" s="317" t="e">
        <f>AU29/#REF!</f>
        <v>#REF!</v>
      </c>
      <c r="BQ29" s="317" t="e">
        <f>AE29/#REF!</f>
        <v>#REF!</v>
      </c>
      <c r="BR29" s="313" t="e">
        <f>BQ29*#REF!</f>
        <v>#REF!</v>
      </c>
      <c r="BS29" s="313" t="e">
        <f t="shared" si="30"/>
        <v>#REF!</v>
      </c>
      <c r="BT29" s="317" t="e">
        <f>AJ29/#REF!</f>
        <v>#REF!</v>
      </c>
      <c r="BU29" s="313" t="e">
        <f>BT29*#REF!</f>
        <v>#REF!</v>
      </c>
      <c r="BV29" s="313" t="e">
        <f t="shared" si="31"/>
        <v>#REF!</v>
      </c>
      <c r="BW29" s="317" t="e">
        <f>#REF!/#REF!</f>
        <v>#REF!</v>
      </c>
      <c r="BX29" s="313" t="e">
        <f>BW29*#REF!</f>
        <v>#REF!</v>
      </c>
      <c r="BY29" s="313" t="e">
        <f>BX29+#REF!</f>
        <v>#REF!</v>
      </c>
      <c r="BZ29" s="317" t="e">
        <f>AO29/#REF!</f>
        <v>#REF!</v>
      </c>
      <c r="CA29" s="313" t="e">
        <f>BZ29*#REF!</f>
        <v>#REF!</v>
      </c>
      <c r="CB29" s="313" t="e">
        <f t="shared" si="32"/>
        <v>#REF!</v>
      </c>
      <c r="CC29" s="311" t="str">
        <f t="shared" si="20"/>
        <v>hrs/MH</v>
      </c>
      <c r="CD29" s="311" t="str">
        <f t="shared" si="21"/>
        <v>MH/hrs</v>
      </c>
      <c r="CF29" s="312" t="e">
        <f>T(#REF!)</f>
        <v>#REF!</v>
      </c>
      <c r="CG29" s="312" t="e">
        <f>#REF!</f>
        <v>#REF!</v>
      </c>
      <c r="CH29" s="313">
        <f t="shared" si="33"/>
        <v>0</v>
      </c>
      <c r="CK29" s="314"/>
    </row>
    <row r="30" spans="1:89" hidden="1">
      <c r="A30" s="305"/>
      <c r="B30" s="870" t="s">
        <v>576</v>
      </c>
      <c r="C30" s="870"/>
      <c r="D30" s="870"/>
      <c r="E30" s="870"/>
      <c r="F30" s="870"/>
      <c r="G30" s="870"/>
      <c r="H30" s="870"/>
      <c r="I30" s="870"/>
      <c r="J30" s="870"/>
      <c r="K30" s="870"/>
      <c r="L30" s="870"/>
      <c r="M30" s="870"/>
      <c r="N30" s="870"/>
      <c r="O30" s="870"/>
      <c r="P30" s="870"/>
      <c r="Q30" s="871"/>
      <c r="R30" s="871"/>
      <c r="S30" s="872"/>
      <c r="T30" s="871" t="s">
        <v>13</v>
      </c>
      <c r="U30" s="871"/>
      <c r="V30" s="873"/>
      <c r="W30" s="874"/>
      <c r="X30" s="874"/>
      <c r="Y30" s="873"/>
      <c r="Z30" s="874"/>
      <c r="AA30" s="874"/>
      <c r="AB30" s="873"/>
      <c r="AC30" s="874"/>
      <c r="AD30" s="874"/>
      <c r="AE30" s="875">
        <f t="shared" si="22"/>
        <v>0</v>
      </c>
      <c r="AF30" s="875"/>
      <c r="AG30" s="875"/>
      <c r="AH30" s="875"/>
      <c r="AI30" s="875"/>
      <c r="AJ30" s="876">
        <f t="shared" si="23"/>
        <v>0</v>
      </c>
      <c r="AK30" s="876"/>
      <c r="AL30" s="876"/>
      <c r="AM30" s="876"/>
      <c r="AN30" s="876"/>
      <c r="AO30" s="876">
        <f t="shared" si="34"/>
        <v>0</v>
      </c>
      <c r="AP30" s="876"/>
      <c r="AQ30" s="876"/>
      <c r="AR30" s="876"/>
      <c r="AS30" s="876"/>
      <c r="AT30" s="318"/>
      <c r="AU30" s="877">
        <f t="shared" si="24"/>
        <v>0</v>
      </c>
      <c r="AV30" s="877"/>
      <c r="AW30" s="878"/>
      <c r="AX30" s="878"/>
      <c r="AY30" s="878"/>
      <c r="AZ30" s="879" t="e">
        <f>SUM(#REF!)</f>
        <v>#REF!</v>
      </c>
      <c r="BA30" s="357">
        <f t="shared" si="25"/>
        <v>0</v>
      </c>
      <c r="BC30" s="177"/>
      <c r="BD30" s="307"/>
      <c r="BE30" s="306" t="str">
        <f t="shared" si="18"/>
        <v>FIELD PERSONNEL</v>
      </c>
      <c r="BF30" s="307"/>
      <c r="BG30" s="316"/>
      <c r="BH30" s="316"/>
      <c r="BI30" s="316"/>
      <c r="BJ30" s="316"/>
      <c r="BK30" s="308">
        <f t="shared" si="26"/>
        <v>0</v>
      </c>
      <c r="BL30" s="308">
        <f t="shared" si="27"/>
        <v>0</v>
      </c>
      <c r="BM30" s="308" t="e">
        <f>#REF!</f>
        <v>#REF!</v>
      </c>
      <c r="BN30" s="308">
        <f t="shared" si="28"/>
        <v>0</v>
      </c>
      <c r="BO30" s="308" t="e">
        <f t="shared" si="29"/>
        <v>#REF!</v>
      </c>
      <c r="BP30" s="317" t="e">
        <f>AU30/#REF!</f>
        <v>#REF!</v>
      </c>
      <c r="BQ30" s="317" t="e">
        <f>AE30/#REF!</f>
        <v>#REF!</v>
      </c>
      <c r="BR30" s="313" t="e">
        <f>BQ30*#REF!</f>
        <v>#REF!</v>
      </c>
      <c r="BS30" s="313" t="e">
        <f t="shared" si="30"/>
        <v>#REF!</v>
      </c>
      <c r="BT30" s="317" t="e">
        <f>AJ30/#REF!</f>
        <v>#REF!</v>
      </c>
      <c r="BU30" s="313" t="e">
        <f>BT30*#REF!</f>
        <v>#REF!</v>
      </c>
      <c r="BV30" s="313" t="e">
        <f t="shared" si="31"/>
        <v>#REF!</v>
      </c>
      <c r="BW30" s="317" t="e">
        <f>#REF!/#REF!</f>
        <v>#REF!</v>
      </c>
      <c r="BX30" s="313" t="e">
        <f>BW30*#REF!</f>
        <v>#REF!</v>
      </c>
      <c r="BY30" s="313" t="e">
        <f>BX30+#REF!</f>
        <v>#REF!</v>
      </c>
      <c r="BZ30" s="317" t="e">
        <f>AO30/#REF!</f>
        <v>#REF!</v>
      </c>
      <c r="CA30" s="313" t="e">
        <f>BZ30*#REF!</f>
        <v>#REF!</v>
      </c>
      <c r="CB30" s="313" t="e">
        <f t="shared" si="32"/>
        <v>#REF!</v>
      </c>
      <c r="CC30" s="311" t="str">
        <f t="shared" si="20"/>
        <v>hrs/MH</v>
      </c>
      <c r="CD30" s="311" t="str">
        <f t="shared" si="21"/>
        <v>MH/hrs</v>
      </c>
      <c r="CF30" s="312" t="e">
        <f>T(#REF!)</f>
        <v>#REF!</v>
      </c>
      <c r="CG30" s="312" t="e">
        <f>#REF!</f>
        <v>#REF!</v>
      </c>
      <c r="CH30" s="313">
        <f t="shared" si="33"/>
        <v>0</v>
      </c>
      <c r="CK30" s="314"/>
    </row>
    <row r="31" spans="1:89" hidden="1">
      <c r="A31" s="305"/>
      <c r="B31" s="870" t="s">
        <v>577</v>
      </c>
      <c r="C31" s="870"/>
      <c r="D31" s="870"/>
      <c r="E31" s="870"/>
      <c r="F31" s="870"/>
      <c r="G31" s="870"/>
      <c r="H31" s="870"/>
      <c r="I31" s="870"/>
      <c r="J31" s="870"/>
      <c r="K31" s="870"/>
      <c r="L31" s="870"/>
      <c r="M31" s="870"/>
      <c r="N31" s="870"/>
      <c r="O31" s="870"/>
      <c r="P31" s="870"/>
      <c r="Q31" s="871"/>
      <c r="R31" s="871"/>
      <c r="S31" s="872"/>
      <c r="T31" s="871" t="s">
        <v>13</v>
      </c>
      <c r="U31" s="871"/>
      <c r="V31" s="873"/>
      <c r="W31" s="874"/>
      <c r="X31" s="874"/>
      <c r="Y31" s="873"/>
      <c r="Z31" s="874"/>
      <c r="AA31" s="874"/>
      <c r="AB31" s="873"/>
      <c r="AC31" s="874"/>
      <c r="AD31" s="874"/>
      <c r="AE31" s="875">
        <f t="shared" si="22"/>
        <v>0</v>
      </c>
      <c r="AF31" s="875"/>
      <c r="AG31" s="875"/>
      <c r="AH31" s="875"/>
      <c r="AI31" s="875"/>
      <c r="AJ31" s="876">
        <f t="shared" si="23"/>
        <v>0</v>
      </c>
      <c r="AK31" s="876"/>
      <c r="AL31" s="876"/>
      <c r="AM31" s="876"/>
      <c r="AN31" s="876"/>
      <c r="AO31" s="876">
        <f t="shared" si="34"/>
        <v>0</v>
      </c>
      <c r="AP31" s="876"/>
      <c r="AQ31" s="876"/>
      <c r="AR31" s="876"/>
      <c r="AS31" s="876"/>
      <c r="AT31" s="318"/>
      <c r="AU31" s="877">
        <f t="shared" si="24"/>
        <v>0</v>
      </c>
      <c r="AV31" s="877"/>
      <c r="AW31" s="878"/>
      <c r="AX31" s="878"/>
      <c r="AY31" s="878"/>
      <c r="AZ31" s="879" t="e">
        <f>SUM(#REF!)</f>
        <v>#REF!</v>
      </c>
      <c r="BA31" s="357">
        <f t="shared" si="25"/>
        <v>0</v>
      </c>
      <c r="BC31" s="177"/>
      <c r="BD31" s="307"/>
      <c r="BE31" s="306" t="str">
        <f t="shared" si="18"/>
        <v>FIELD PERSONNEL</v>
      </c>
      <c r="BF31" s="307"/>
      <c r="BG31" s="316"/>
      <c r="BH31" s="316"/>
      <c r="BI31" s="316"/>
      <c r="BJ31" s="316"/>
      <c r="BK31" s="308">
        <f t="shared" si="26"/>
        <v>0</v>
      </c>
      <c r="BL31" s="308">
        <f t="shared" si="27"/>
        <v>0</v>
      </c>
      <c r="BM31" s="308" t="e">
        <f>#REF!</f>
        <v>#REF!</v>
      </c>
      <c r="BN31" s="308">
        <f t="shared" si="28"/>
        <v>0</v>
      </c>
      <c r="BO31" s="308" t="e">
        <f t="shared" si="29"/>
        <v>#REF!</v>
      </c>
      <c r="BP31" s="317" t="e">
        <f>AU31/#REF!</f>
        <v>#REF!</v>
      </c>
      <c r="BQ31" s="317" t="e">
        <f>AE31/#REF!</f>
        <v>#REF!</v>
      </c>
      <c r="BR31" s="313" t="e">
        <f>BQ31*#REF!</f>
        <v>#REF!</v>
      </c>
      <c r="BS31" s="313" t="e">
        <f t="shared" si="30"/>
        <v>#REF!</v>
      </c>
      <c r="BT31" s="317" t="e">
        <f>AJ31/#REF!</f>
        <v>#REF!</v>
      </c>
      <c r="BU31" s="313" t="e">
        <f>BT31*#REF!</f>
        <v>#REF!</v>
      </c>
      <c r="BV31" s="313" t="e">
        <f t="shared" si="31"/>
        <v>#REF!</v>
      </c>
      <c r="BW31" s="317" t="e">
        <f>#REF!/#REF!</f>
        <v>#REF!</v>
      </c>
      <c r="BX31" s="313" t="e">
        <f>BW31*#REF!</f>
        <v>#REF!</v>
      </c>
      <c r="BY31" s="313" t="e">
        <f>BX31+#REF!</f>
        <v>#REF!</v>
      </c>
      <c r="BZ31" s="317" t="e">
        <f>AO31/#REF!</f>
        <v>#REF!</v>
      </c>
      <c r="CA31" s="313" t="e">
        <f>BZ31*#REF!</f>
        <v>#REF!</v>
      </c>
      <c r="CB31" s="313" t="e">
        <f t="shared" si="32"/>
        <v>#REF!</v>
      </c>
      <c r="CC31" s="311" t="str">
        <f t="shared" si="20"/>
        <v>hrs/MH</v>
      </c>
      <c r="CD31" s="311" t="str">
        <f t="shared" si="21"/>
        <v>MH/hrs</v>
      </c>
      <c r="CF31" s="312" t="e">
        <f>T(#REF!)</f>
        <v>#REF!</v>
      </c>
      <c r="CG31" s="312" t="e">
        <f>#REF!</f>
        <v>#REF!</v>
      </c>
      <c r="CH31" s="313">
        <f t="shared" si="33"/>
        <v>0</v>
      </c>
      <c r="CK31" s="314"/>
    </row>
    <row r="32" spans="1:89" hidden="1">
      <c r="A32" s="305"/>
      <c r="B32" s="870" t="s">
        <v>598</v>
      </c>
      <c r="C32" s="870"/>
      <c r="D32" s="870"/>
      <c r="E32" s="870"/>
      <c r="F32" s="870"/>
      <c r="G32" s="870"/>
      <c r="H32" s="870"/>
      <c r="I32" s="870"/>
      <c r="J32" s="870"/>
      <c r="K32" s="870"/>
      <c r="L32" s="870"/>
      <c r="M32" s="870"/>
      <c r="N32" s="870"/>
      <c r="O32" s="870"/>
      <c r="P32" s="870"/>
      <c r="Q32" s="871"/>
      <c r="R32" s="871"/>
      <c r="S32" s="872"/>
      <c r="T32" s="871" t="s">
        <v>13</v>
      </c>
      <c r="U32" s="871"/>
      <c r="V32" s="873"/>
      <c r="W32" s="874"/>
      <c r="X32" s="874"/>
      <c r="Y32" s="873"/>
      <c r="Z32" s="874"/>
      <c r="AA32" s="874"/>
      <c r="AB32" s="873"/>
      <c r="AC32" s="874"/>
      <c r="AD32" s="874"/>
      <c r="AE32" s="875">
        <f t="shared" si="22"/>
        <v>0</v>
      </c>
      <c r="AF32" s="875"/>
      <c r="AG32" s="875"/>
      <c r="AH32" s="875"/>
      <c r="AI32" s="875"/>
      <c r="AJ32" s="876">
        <f t="shared" si="23"/>
        <v>0</v>
      </c>
      <c r="AK32" s="876"/>
      <c r="AL32" s="876"/>
      <c r="AM32" s="876"/>
      <c r="AN32" s="876"/>
      <c r="AO32" s="876">
        <f t="shared" si="34"/>
        <v>0</v>
      </c>
      <c r="AP32" s="876"/>
      <c r="AQ32" s="876"/>
      <c r="AR32" s="876"/>
      <c r="AS32" s="876"/>
      <c r="AT32" s="318"/>
      <c r="AU32" s="877">
        <f t="shared" si="24"/>
        <v>0</v>
      </c>
      <c r="AV32" s="877"/>
      <c r="AW32" s="878"/>
      <c r="AX32" s="878"/>
      <c r="AY32" s="878"/>
      <c r="AZ32" s="879" t="e">
        <f>SUM(#REF!)</f>
        <v>#REF!</v>
      </c>
      <c r="BA32" s="357">
        <f t="shared" si="25"/>
        <v>0</v>
      </c>
      <c r="BC32" s="177"/>
      <c r="BD32" s="307"/>
      <c r="BE32" s="306" t="str">
        <f t="shared" si="18"/>
        <v>FIELD PERSONNEL</v>
      </c>
      <c r="BF32" s="307"/>
      <c r="BG32" s="316"/>
      <c r="BH32" s="316"/>
      <c r="BI32" s="316"/>
      <c r="BJ32" s="316"/>
      <c r="BK32" s="308">
        <f t="shared" si="26"/>
        <v>0</v>
      </c>
      <c r="BL32" s="308">
        <f t="shared" si="27"/>
        <v>0</v>
      </c>
      <c r="BM32" s="308" t="e">
        <f>#REF!</f>
        <v>#REF!</v>
      </c>
      <c r="BN32" s="308">
        <f t="shared" si="28"/>
        <v>0</v>
      </c>
      <c r="BO32" s="308" t="e">
        <f t="shared" si="29"/>
        <v>#REF!</v>
      </c>
      <c r="BP32" s="317" t="e">
        <f>AU32/#REF!</f>
        <v>#REF!</v>
      </c>
      <c r="BQ32" s="317" t="e">
        <f>AE32/#REF!</f>
        <v>#REF!</v>
      </c>
      <c r="BR32" s="313" t="e">
        <f>BQ32*#REF!</f>
        <v>#REF!</v>
      </c>
      <c r="BS32" s="313" t="e">
        <f t="shared" si="30"/>
        <v>#REF!</v>
      </c>
      <c r="BT32" s="317" t="e">
        <f>AJ32/#REF!</f>
        <v>#REF!</v>
      </c>
      <c r="BU32" s="313" t="e">
        <f>BT32*#REF!</f>
        <v>#REF!</v>
      </c>
      <c r="BV32" s="313" t="e">
        <f t="shared" si="31"/>
        <v>#REF!</v>
      </c>
      <c r="BW32" s="317" t="e">
        <f>#REF!/#REF!</f>
        <v>#REF!</v>
      </c>
      <c r="BX32" s="313" t="e">
        <f>BW32*#REF!</f>
        <v>#REF!</v>
      </c>
      <c r="BY32" s="313" t="e">
        <f>BX32+#REF!</f>
        <v>#REF!</v>
      </c>
      <c r="BZ32" s="317" t="e">
        <f>AO32/#REF!</f>
        <v>#REF!</v>
      </c>
      <c r="CA32" s="313" t="e">
        <f>BZ32*#REF!</f>
        <v>#REF!</v>
      </c>
      <c r="CB32" s="313" t="e">
        <f t="shared" si="32"/>
        <v>#REF!</v>
      </c>
      <c r="CC32" s="311" t="str">
        <f t="shared" si="20"/>
        <v>hrs/MH</v>
      </c>
      <c r="CD32" s="311" t="str">
        <f t="shared" si="21"/>
        <v>MH/hrs</v>
      </c>
      <c r="CF32" s="312" t="e">
        <f>T(#REF!)</f>
        <v>#REF!</v>
      </c>
      <c r="CG32" s="312" t="e">
        <f>#REF!</f>
        <v>#REF!</v>
      </c>
      <c r="CH32" s="313">
        <f t="shared" si="33"/>
        <v>0</v>
      </c>
      <c r="CK32" s="314"/>
    </row>
    <row r="33" spans="1:89" hidden="1">
      <c r="A33" s="305"/>
      <c r="B33" s="870" t="s">
        <v>578</v>
      </c>
      <c r="C33" s="870"/>
      <c r="D33" s="870"/>
      <c r="E33" s="870"/>
      <c r="F33" s="870"/>
      <c r="G33" s="870"/>
      <c r="H33" s="870"/>
      <c r="I33" s="870"/>
      <c r="J33" s="870"/>
      <c r="K33" s="870"/>
      <c r="L33" s="870"/>
      <c r="M33" s="870"/>
      <c r="N33" s="870"/>
      <c r="O33" s="870"/>
      <c r="P33" s="870"/>
      <c r="Q33" s="871"/>
      <c r="R33" s="871"/>
      <c r="S33" s="872"/>
      <c r="T33" s="871" t="s">
        <v>13</v>
      </c>
      <c r="U33" s="871"/>
      <c r="V33" s="873"/>
      <c r="W33" s="874"/>
      <c r="X33" s="874"/>
      <c r="Y33" s="873"/>
      <c r="Z33" s="874"/>
      <c r="AA33" s="874"/>
      <c r="AB33" s="873"/>
      <c r="AC33" s="874"/>
      <c r="AD33" s="874"/>
      <c r="AE33" s="875">
        <f t="shared" si="22"/>
        <v>0</v>
      </c>
      <c r="AF33" s="875"/>
      <c r="AG33" s="875"/>
      <c r="AH33" s="875"/>
      <c r="AI33" s="875"/>
      <c r="AJ33" s="876">
        <f t="shared" si="23"/>
        <v>0</v>
      </c>
      <c r="AK33" s="876"/>
      <c r="AL33" s="876"/>
      <c r="AM33" s="876"/>
      <c r="AN33" s="876"/>
      <c r="AO33" s="876">
        <f t="shared" si="34"/>
        <v>0</v>
      </c>
      <c r="AP33" s="876"/>
      <c r="AQ33" s="876"/>
      <c r="AR33" s="876"/>
      <c r="AS33" s="876"/>
      <c r="AT33" s="318"/>
      <c r="AU33" s="877">
        <f t="shared" si="24"/>
        <v>0</v>
      </c>
      <c r="AV33" s="877"/>
      <c r="AW33" s="878"/>
      <c r="AX33" s="878"/>
      <c r="AY33" s="878"/>
      <c r="AZ33" s="879" t="e">
        <f>SUM(#REF!)</f>
        <v>#REF!</v>
      </c>
      <c r="BA33" s="357">
        <f t="shared" si="25"/>
        <v>0</v>
      </c>
      <c r="BC33" s="177"/>
      <c r="BD33" s="307"/>
      <c r="BE33" s="306" t="str">
        <f t="shared" si="18"/>
        <v>FIELD PERSONNEL</v>
      </c>
      <c r="BF33" s="307"/>
      <c r="BG33" s="316"/>
      <c r="BH33" s="316"/>
      <c r="BI33" s="316"/>
      <c r="BJ33" s="316"/>
      <c r="BK33" s="308">
        <f t="shared" si="26"/>
        <v>0</v>
      </c>
      <c r="BL33" s="308">
        <f t="shared" si="27"/>
        <v>0</v>
      </c>
      <c r="BM33" s="308" t="e">
        <f>#REF!</f>
        <v>#REF!</v>
      </c>
      <c r="BN33" s="308">
        <f t="shared" si="28"/>
        <v>0</v>
      </c>
      <c r="BO33" s="308" t="e">
        <f t="shared" si="29"/>
        <v>#REF!</v>
      </c>
      <c r="BP33" s="317" t="e">
        <f>AU33/#REF!</f>
        <v>#REF!</v>
      </c>
      <c r="BQ33" s="317" t="e">
        <f>AE33/#REF!</f>
        <v>#REF!</v>
      </c>
      <c r="BR33" s="313" t="e">
        <f>BQ33*#REF!</f>
        <v>#REF!</v>
      </c>
      <c r="BS33" s="313" t="e">
        <f t="shared" si="30"/>
        <v>#REF!</v>
      </c>
      <c r="BT33" s="317" t="e">
        <f>AJ33/#REF!</f>
        <v>#REF!</v>
      </c>
      <c r="BU33" s="313" t="e">
        <f>BT33*#REF!</f>
        <v>#REF!</v>
      </c>
      <c r="BV33" s="313" t="e">
        <f t="shared" si="31"/>
        <v>#REF!</v>
      </c>
      <c r="BW33" s="317" t="e">
        <f>#REF!/#REF!</f>
        <v>#REF!</v>
      </c>
      <c r="BX33" s="313" t="e">
        <f>BW33*#REF!</f>
        <v>#REF!</v>
      </c>
      <c r="BY33" s="313" t="e">
        <f>BX33+#REF!</f>
        <v>#REF!</v>
      </c>
      <c r="BZ33" s="317" t="e">
        <f>AO33/#REF!</f>
        <v>#REF!</v>
      </c>
      <c r="CA33" s="313" t="e">
        <f>BZ33*#REF!</f>
        <v>#REF!</v>
      </c>
      <c r="CB33" s="313" t="e">
        <f t="shared" si="32"/>
        <v>#REF!</v>
      </c>
      <c r="CC33" s="311" t="str">
        <f t="shared" si="20"/>
        <v>hrs/MH</v>
      </c>
      <c r="CD33" s="311" t="str">
        <f t="shared" si="21"/>
        <v>MH/hrs</v>
      </c>
      <c r="CF33" s="312" t="e">
        <f>T(#REF!)</f>
        <v>#REF!</v>
      </c>
      <c r="CG33" s="312" t="e">
        <f>#REF!</f>
        <v>#REF!</v>
      </c>
      <c r="CH33" s="313">
        <f t="shared" si="33"/>
        <v>0</v>
      </c>
      <c r="CK33" s="314"/>
    </row>
    <row r="34" spans="1:89" hidden="1">
      <c r="A34" s="305"/>
      <c r="B34" s="870" t="s">
        <v>579</v>
      </c>
      <c r="C34" s="870"/>
      <c r="D34" s="870"/>
      <c r="E34" s="870"/>
      <c r="F34" s="870"/>
      <c r="G34" s="870"/>
      <c r="H34" s="870"/>
      <c r="I34" s="870"/>
      <c r="J34" s="870"/>
      <c r="K34" s="870"/>
      <c r="L34" s="870"/>
      <c r="M34" s="870"/>
      <c r="N34" s="870"/>
      <c r="O34" s="870"/>
      <c r="P34" s="870"/>
      <c r="Q34" s="871"/>
      <c r="R34" s="871"/>
      <c r="S34" s="872"/>
      <c r="T34" s="871" t="s">
        <v>13</v>
      </c>
      <c r="U34" s="871"/>
      <c r="V34" s="873"/>
      <c r="W34" s="874"/>
      <c r="X34" s="874"/>
      <c r="Y34" s="873"/>
      <c r="Z34" s="874"/>
      <c r="AA34" s="874"/>
      <c r="AB34" s="873"/>
      <c r="AC34" s="874"/>
      <c r="AD34" s="874"/>
      <c r="AE34" s="875">
        <f t="shared" si="22"/>
        <v>0</v>
      </c>
      <c r="AF34" s="875"/>
      <c r="AG34" s="875"/>
      <c r="AH34" s="875"/>
      <c r="AI34" s="875"/>
      <c r="AJ34" s="876">
        <f t="shared" si="23"/>
        <v>0</v>
      </c>
      <c r="AK34" s="876"/>
      <c r="AL34" s="876"/>
      <c r="AM34" s="876"/>
      <c r="AN34" s="876"/>
      <c r="AO34" s="876">
        <f t="shared" si="34"/>
        <v>0</v>
      </c>
      <c r="AP34" s="876"/>
      <c r="AQ34" s="876"/>
      <c r="AR34" s="876"/>
      <c r="AS34" s="876"/>
      <c r="AT34" s="318"/>
      <c r="AU34" s="877">
        <f t="shared" si="24"/>
        <v>0</v>
      </c>
      <c r="AV34" s="877"/>
      <c r="AW34" s="878"/>
      <c r="AX34" s="878"/>
      <c r="AY34" s="878"/>
      <c r="AZ34" s="879" t="e">
        <f>SUM(#REF!)</f>
        <v>#REF!</v>
      </c>
      <c r="BA34" s="357">
        <f t="shared" si="25"/>
        <v>0</v>
      </c>
      <c r="BC34" s="177"/>
      <c r="BD34" s="307"/>
      <c r="BE34" s="306" t="str">
        <f t="shared" si="18"/>
        <v>FIELD PERSONNEL</v>
      </c>
      <c r="BF34" s="307"/>
      <c r="BG34" s="316"/>
      <c r="BH34" s="316"/>
      <c r="BI34" s="316"/>
      <c r="BJ34" s="316"/>
      <c r="BK34" s="308">
        <f t="shared" si="26"/>
        <v>0</v>
      </c>
      <c r="BL34" s="308">
        <f t="shared" si="27"/>
        <v>0</v>
      </c>
      <c r="BM34" s="308" t="e">
        <f>#REF!</f>
        <v>#REF!</v>
      </c>
      <c r="BN34" s="308">
        <f t="shared" si="28"/>
        <v>0</v>
      </c>
      <c r="BO34" s="308" t="e">
        <f t="shared" si="29"/>
        <v>#REF!</v>
      </c>
      <c r="BP34" s="317" t="e">
        <f>AU34/#REF!</f>
        <v>#REF!</v>
      </c>
      <c r="BQ34" s="317" t="e">
        <f>AE34/#REF!</f>
        <v>#REF!</v>
      </c>
      <c r="BR34" s="313" t="e">
        <f>BQ34*#REF!</f>
        <v>#REF!</v>
      </c>
      <c r="BS34" s="313" t="e">
        <f t="shared" si="30"/>
        <v>#REF!</v>
      </c>
      <c r="BT34" s="317" t="e">
        <f>AJ34/#REF!</f>
        <v>#REF!</v>
      </c>
      <c r="BU34" s="313" t="e">
        <f>BT34*#REF!</f>
        <v>#REF!</v>
      </c>
      <c r="BV34" s="313" t="e">
        <f t="shared" si="31"/>
        <v>#REF!</v>
      </c>
      <c r="BW34" s="317" t="e">
        <f>#REF!/#REF!</f>
        <v>#REF!</v>
      </c>
      <c r="BX34" s="313" t="e">
        <f>BW34*#REF!</f>
        <v>#REF!</v>
      </c>
      <c r="BY34" s="313" t="e">
        <f>BX34+#REF!</f>
        <v>#REF!</v>
      </c>
      <c r="BZ34" s="317" t="e">
        <f>AO34/#REF!</f>
        <v>#REF!</v>
      </c>
      <c r="CA34" s="313" t="e">
        <f>BZ34*#REF!</f>
        <v>#REF!</v>
      </c>
      <c r="CB34" s="313" t="e">
        <f t="shared" si="32"/>
        <v>#REF!</v>
      </c>
      <c r="CC34" s="311" t="str">
        <f t="shared" si="20"/>
        <v>hrs/MH</v>
      </c>
      <c r="CD34" s="311" t="str">
        <f t="shared" si="21"/>
        <v>MH/hrs</v>
      </c>
      <c r="CF34" s="312" t="e">
        <f>T(#REF!)</f>
        <v>#REF!</v>
      </c>
      <c r="CG34" s="312" t="e">
        <f>#REF!</f>
        <v>#REF!</v>
      </c>
      <c r="CH34" s="313">
        <f t="shared" si="33"/>
        <v>0</v>
      </c>
      <c r="CK34" s="314"/>
    </row>
    <row r="35" spans="1:89" hidden="1">
      <c r="A35" s="305"/>
      <c r="B35" s="870" t="s">
        <v>599</v>
      </c>
      <c r="C35" s="870"/>
      <c r="D35" s="870"/>
      <c r="E35" s="870"/>
      <c r="F35" s="870"/>
      <c r="G35" s="870"/>
      <c r="H35" s="870"/>
      <c r="I35" s="870"/>
      <c r="J35" s="870"/>
      <c r="K35" s="870"/>
      <c r="L35" s="870"/>
      <c r="M35" s="870"/>
      <c r="N35" s="870"/>
      <c r="O35" s="870"/>
      <c r="P35" s="870"/>
      <c r="Q35" s="871"/>
      <c r="R35" s="871"/>
      <c r="S35" s="872"/>
      <c r="T35" s="871" t="s">
        <v>13</v>
      </c>
      <c r="U35" s="871"/>
      <c r="V35" s="873"/>
      <c r="W35" s="874"/>
      <c r="X35" s="874"/>
      <c r="Y35" s="873"/>
      <c r="Z35" s="874"/>
      <c r="AA35" s="874"/>
      <c r="AB35" s="873"/>
      <c r="AC35" s="874"/>
      <c r="AD35" s="874"/>
      <c r="AE35" s="875">
        <f t="shared" si="22"/>
        <v>0</v>
      </c>
      <c r="AF35" s="875"/>
      <c r="AG35" s="875"/>
      <c r="AH35" s="875"/>
      <c r="AI35" s="875"/>
      <c r="AJ35" s="876">
        <f t="shared" si="23"/>
        <v>0</v>
      </c>
      <c r="AK35" s="876"/>
      <c r="AL35" s="876"/>
      <c r="AM35" s="876"/>
      <c r="AN35" s="876"/>
      <c r="AO35" s="876">
        <f t="shared" si="34"/>
        <v>0</v>
      </c>
      <c r="AP35" s="876"/>
      <c r="AQ35" s="876"/>
      <c r="AR35" s="876"/>
      <c r="AS35" s="876"/>
      <c r="AT35" s="318"/>
      <c r="AU35" s="877">
        <f t="shared" si="24"/>
        <v>0</v>
      </c>
      <c r="AV35" s="877"/>
      <c r="AW35" s="878"/>
      <c r="AX35" s="878"/>
      <c r="AY35" s="878"/>
      <c r="AZ35" s="879" t="e">
        <f>SUM(#REF!)</f>
        <v>#REF!</v>
      </c>
      <c r="BA35" s="357">
        <f t="shared" si="25"/>
        <v>0</v>
      </c>
      <c r="BC35" s="177"/>
      <c r="BD35" s="307"/>
      <c r="BE35" s="306" t="str">
        <f t="shared" si="18"/>
        <v>FIELD PERSONNEL</v>
      </c>
      <c r="BF35" s="307"/>
      <c r="BG35" s="316"/>
      <c r="BH35" s="316"/>
      <c r="BI35" s="316"/>
      <c r="BJ35" s="316"/>
      <c r="BK35" s="308">
        <f t="shared" si="26"/>
        <v>0</v>
      </c>
      <c r="BL35" s="308">
        <f t="shared" si="27"/>
        <v>0</v>
      </c>
      <c r="BM35" s="308" t="e">
        <f>#REF!</f>
        <v>#REF!</v>
      </c>
      <c r="BN35" s="308">
        <f t="shared" si="28"/>
        <v>0</v>
      </c>
      <c r="BO35" s="308" t="e">
        <f t="shared" si="29"/>
        <v>#REF!</v>
      </c>
      <c r="BP35" s="317" t="e">
        <f>AU35/#REF!</f>
        <v>#REF!</v>
      </c>
      <c r="BQ35" s="317" t="e">
        <f>AE35/#REF!</f>
        <v>#REF!</v>
      </c>
      <c r="BR35" s="313" t="e">
        <f>BQ35*#REF!</f>
        <v>#REF!</v>
      </c>
      <c r="BS35" s="313" t="e">
        <f t="shared" si="30"/>
        <v>#REF!</v>
      </c>
      <c r="BT35" s="317" t="e">
        <f>AJ35/#REF!</f>
        <v>#REF!</v>
      </c>
      <c r="BU35" s="313" t="e">
        <f>BT35*#REF!</f>
        <v>#REF!</v>
      </c>
      <c r="BV35" s="313" t="e">
        <f t="shared" si="31"/>
        <v>#REF!</v>
      </c>
      <c r="BW35" s="317" t="e">
        <f>#REF!/#REF!</f>
        <v>#REF!</v>
      </c>
      <c r="BX35" s="313" t="e">
        <f>BW35*#REF!</f>
        <v>#REF!</v>
      </c>
      <c r="BY35" s="313" t="e">
        <f>BX35+#REF!</f>
        <v>#REF!</v>
      </c>
      <c r="BZ35" s="317" t="e">
        <f>AO35/#REF!</f>
        <v>#REF!</v>
      </c>
      <c r="CA35" s="313" t="e">
        <f>BZ35*#REF!</f>
        <v>#REF!</v>
      </c>
      <c r="CB35" s="313" t="e">
        <f t="shared" si="32"/>
        <v>#REF!</v>
      </c>
      <c r="CC35" s="311" t="str">
        <f t="shared" si="20"/>
        <v>hrs/MH</v>
      </c>
      <c r="CD35" s="311" t="str">
        <f t="shared" si="21"/>
        <v>MH/hrs</v>
      </c>
      <c r="CF35" s="312" t="e">
        <f>T(#REF!)</f>
        <v>#REF!</v>
      </c>
      <c r="CG35" s="312" t="e">
        <f>#REF!</f>
        <v>#REF!</v>
      </c>
      <c r="CH35" s="313">
        <f t="shared" si="33"/>
        <v>0</v>
      </c>
      <c r="CK35" s="314"/>
    </row>
    <row r="36" spans="1:89" hidden="1">
      <c r="A36" s="305"/>
      <c r="B36" s="870"/>
      <c r="C36" s="870"/>
      <c r="D36" s="870"/>
      <c r="E36" s="870"/>
      <c r="F36" s="870"/>
      <c r="G36" s="870"/>
      <c r="H36" s="870"/>
      <c r="I36" s="870"/>
      <c r="J36" s="870"/>
      <c r="K36" s="870"/>
      <c r="L36" s="870"/>
      <c r="M36" s="870"/>
      <c r="N36" s="870"/>
      <c r="O36" s="870"/>
      <c r="P36" s="870"/>
      <c r="Q36" s="871"/>
      <c r="R36" s="871"/>
      <c r="S36" s="872"/>
      <c r="T36" s="871"/>
      <c r="U36" s="871"/>
      <c r="V36" s="873"/>
      <c r="W36" s="874"/>
      <c r="X36" s="874"/>
      <c r="Y36" s="873"/>
      <c r="Z36" s="874"/>
      <c r="AA36" s="874"/>
      <c r="AB36" s="873"/>
      <c r="AC36" s="874"/>
      <c r="AD36" s="874"/>
      <c r="AE36" s="875">
        <f t="shared" si="22"/>
        <v>0</v>
      </c>
      <c r="AF36" s="875"/>
      <c r="AG36" s="875"/>
      <c r="AH36" s="875"/>
      <c r="AI36" s="875"/>
      <c r="AJ36" s="876">
        <f t="shared" si="23"/>
        <v>0</v>
      </c>
      <c r="AK36" s="876"/>
      <c r="AL36" s="876"/>
      <c r="AM36" s="876"/>
      <c r="AN36" s="876"/>
      <c r="AO36" s="876">
        <f t="shared" si="34"/>
        <v>0</v>
      </c>
      <c r="AP36" s="876"/>
      <c r="AQ36" s="876"/>
      <c r="AR36" s="876"/>
      <c r="AS36" s="876"/>
      <c r="AT36" s="318"/>
      <c r="AU36" s="877">
        <f t="shared" si="24"/>
        <v>0</v>
      </c>
      <c r="AV36" s="877"/>
      <c r="AW36" s="878"/>
      <c r="AX36" s="878"/>
      <c r="AY36" s="878"/>
      <c r="AZ36" s="879" t="e">
        <f>SUM(#REF!)</f>
        <v>#REF!</v>
      </c>
      <c r="BA36" s="357">
        <f t="shared" si="25"/>
        <v>0</v>
      </c>
      <c r="BC36" s="177"/>
      <c r="BD36" s="307"/>
      <c r="BE36" s="306" t="str">
        <f t="shared" si="18"/>
        <v>FIELD PERSONNEL</v>
      </c>
      <c r="BF36" s="307"/>
      <c r="BG36" s="316"/>
      <c r="BH36" s="316"/>
      <c r="BI36" s="316"/>
      <c r="BJ36" s="316"/>
      <c r="BK36" s="308">
        <f t="shared" si="26"/>
        <v>0</v>
      </c>
      <c r="BL36" s="308">
        <f t="shared" si="27"/>
        <v>0</v>
      </c>
      <c r="BM36" s="308" t="e">
        <f>#REF!</f>
        <v>#REF!</v>
      </c>
      <c r="BN36" s="308">
        <f t="shared" si="28"/>
        <v>0</v>
      </c>
      <c r="BO36" s="308" t="e">
        <f t="shared" si="29"/>
        <v>#REF!</v>
      </c>
      <c r="BP36" s="317" t="e">
        <f>AU36/#REF!</f>
        <v>#REF!</v>
      </c>
      <c r="BQ36" s="317" t="e">
        <f>AE36/#REF!</f>
        <v>#REF!</v>
      </c>
      <c r="BR36" s="313" t="e">
        <f>BQ36*#REF!</f>
        <v>#REF!</v>
      </c>
      <c r="BS36" s="313" t="e">
        <f t="shared" si="30"/>
        <v>#REF!</v>
      </c>
      <c r="BT36" s="317" t="e">
        <f>AJ36/#REF!</f>
        <v>#REF!</v>
      </c>
      <c r="BU36" s="313" t="e">
        <f>BT36*#REF!</f>
        <v>#REF!</v>
      </c>
      <c r="BV36" s="313" t="e">
        <f t="shared" si="31"/>
        <v>#REF!</v>
      </c>
      <c r="BW36" s="317" t="e">
        <f>#REF!/#REF!</f>
        <v>#REF!</v>
      </c>
      <c r="BX36" s="313" t="e">
        <f>BW36*#REF!</f>
        <v>#REF!</v>
      </c>
      <c r="BY36" s="313" t="e">
        <f>BX36+#REF!</f>
        <v>#REF!</v>
      </c>
      <c r="BZ36" s="317" t="e">
        <f>AO36/#REF!</f>
        <v>#REF!</v>
      </c>
      <c r="CA36" s="313" t="e">
        <f>BZ36*#REF!</f>
        <v>#REF!</v>
      </c>
      <c r="CB36" s="313" t="e">
        <f t="shared" si="32"/>
        <v>#REF!</v>
      </c>
      <c r="CC36" s="311" t="str">
        <f t="shared" si="20"/>
        <v>/MH</v>
      </c>
      <c r="CD36" s="311" t="str">
        <f t="shared" si="21"/>
        <v>MH/</v>
      </c>
      <c r="CF36" s="312" t="e">
        <f>T(#REF!)</f>
        <v>#REF!</v>
      </c>
      <c r="CG36" s="312" t="e">
        <f>#REF!</f>
        <v>#REF!</v>
      </c>
      <c r="CH36" s="313">
        <f t="shared" si="33"/>
        <v>0</v>
      </c>
      <c r="CK36" s="314"/>
    </row>
    <row r="37" spans="1:89" hidden="1">
      <c r="A37" s="305"/>
      <c r="B37" s="870"/>
      <c r="C37" s="870"/>
      <c r="D37" s="870"/>
      <c r="E37" s="870"/>
      <c r="F37" s="870"/>
      <c r="G37" s="870"/>
      <c r="H37" s="870"/>
      <c r="I37" s="870"/>
      <c r="J37" s="870"/>
      <c r="K37" s="870"/>
      <c r="L37" s="870"/>
      <c r="M37" s="870"/>
      <c r="N37" s="870"/>
      <c r="O37" s="870"/>
      <c r="P37" s="870"/>
      <c r="Q37" s="871"/>
      <c r="R37" s="871"/>
      <c r="S37" s="872"/>
      <c r="T37" s="871"/>
      <c r="U37" s="871"/>
      <c r="V37" s="873"/>
      <c r="W37" s="874"/>
      <c r="X37" s="874"/>
      <c r="Y37" s="873"/>
      <c r="Z37" s="874"/>
      <c r="AA37" s="874"/>
      <c r="AB37" s="873"/>
      <c r="AC37" s="874"/>
      <c r="AD37" s="874"/>
      <c r="AE37" s="875">
        <f t="shared" si="22"/>
        <v>0</v>
      </c>
      <c r="AF37" s="875"/>
      <c r="AG37" s="875"/>
      <c r="AH37" s="875"/>
      <c r="AI37" s="875"/>
      <c r="AJ37" s="876">
        <f t="shared" si="23"/>
        <v>0</v>
      </c>
      <c r="AK37" s="876"/>
      <c r="AL37" s="876"/>
      <c r="AM37" s="876"/>
      <c r="AN37" s="876"/>
      <c r="AO37" s="876">
        <f t="shared" si="34"/>
        <v>0</v>
      </c>
      <c r="AP37" s="876"/>
      <c r="AQ37" s="876"/>
      <c r="AR37" s="876"/>
      <c r="AS37" s="876"/>
      <c r="AT37" s="318"/>
      <c r="AU37" s="877">
        <f t="shared" si="24"/>
        <v>0</v>
      </c>
      <c r="AV37" s="877"/>
      <c r="AW37" s="878"/>
      <c r="AX37" s="878"/>
      <c r="AY37" s="878"/>
      <c r="AZ37" s="879" t="e">
        <f>SUM(#REF!)</f>
        <v>#REF!</v>
      </c>
      <c r="BA37" s="357">
        <f t="shared" si="25"/>
        <v>0</v>
      </c>
      <c r="BC37" s="177"/>
      <c r="BD37" s="307"/>
      <c r="BE37" s="306" t="str">
        <f t="shared" si="18"/>
        <v>FIELD PERSONNEL</v>
      </c>
      <c r="BF37" s="307"/>
      <c r="BG37" s="316"/>
      <c r="BH37" s="316"/>
      <c r="BI37" s="316"/>
      <c r="BJ37" s="316"/>
      <c r="BK37" s="308">
        <f t="shared" si="26"/>
        <v>0</v>
      </c>
      <c r="BL37" s="308">
        <f t="shared" si="27"/>
        <v>0</v>
      </c>
      <c r="BM37" s="308" t="e">
        <f>#REF!</f>
        <v>#REF!</v>
      </c>
      <c r="BN37" s="308">
        <f t="shared" si="28"/>
        <v>0</v>
      </c>
      <c r="BO37" s="308" t="e">
        <f t="shared" si="29"/>
        <v>#REF!</v>
      </c>
      <c r="BP37" s="317" t="e">
        <f>AU37/#REF!</f>
        <v>#REF!</v>
      </c>
      <c r="BQ37" s="317" t="e">
        <f>AE37/#REF!</f>
        <v>#REF!</v>
      </c>
      <c r="BR37" s="313" t="e">
        <f>BQ37*#REF!</f>
        <v>#REF!</v>
      </c>
      <c r="BS37" s="313" t="e">
        <f t="shared" si="30"/>
        <v>#REF!</v>
      </c>
      <c r="BT37" s="317" t="e">
        <f>AJ37/#REF!</f>
        <v>#REF!</v>
      </c>
      <c r="BU37" s="313" t="e">
        <f>BT37*#REF!</f>
        <v>#REF!</v>
      </c>
      <c r="BV37" s="313" t="e">
        <f t="shared" si="31"/>
        <v>#REF!</v>
      </c>
      <c r="BW37" s="317" t="e">
        <f>#REF!/#REF!</f>
        <v>#REF!</v>
      </c>
      <c r="BX37" s="313" t="e">
        <f>BW37*#REF!</f>
        <v>#REF!</v>
      </c>
      <c r="BY37" s="313" t="e">
        <f>BX37+#REF!</f>
        <v>#REF!</v>
      </c>
      <c r="BZ37" s="317" t="e">
        <f>AO37/#REF!</f>
        <v>#REF!</v>
      </c>
      <c r="CA37" s="313" t="e">
        <f>BZ37*#REF!</f>
        <v>#REF!</v>
      </c>
      <c r="CB37" s="313" t="e">
        <f t="shared" si="32"/>
        <v>#REF!</v>
      </c>
      <c r="CC37" s="311" t="str">
        <f t="shared" si="20"/>
        <v>/MH</v>
      </c>
      <c r="CD37" s="311" t="str">
        <f t="shared" si="21"/>
        <v>MH/</v>
      </c>
      <c r="CF37" s="312" t="e">
        <f>T(#REF!)</f>
        <v>#REF!</v>
      </c>
      <c r="CG37" s="312" t="e">
        <f>#REF!</f>
        <v>#REF!</v>
      </c>
      <c r="CH37" s="313">
        <f t="shared" si="33"/>
        <v>0</v>
      </c>
      <c r="CK37" s="314"/>
    </row>
    <row r="38" spans="1:89" hidden="1">
      <c r="A38" s="305"/>
      <c r="B38" s="870"/>
      <c r="C38" s="870"/>
      <c r="D38" s="870"/>
      <c r="E38" s="870"/>
      <c r="F38" s="870"/>
      <c r="G38" s="870"/>
      <c r="H38" s="870"/>
      <c r="I38" s="870"/>
      <c r="J38" s="870"/>
      <c r="K38" s="870"/>
      <c r="L38" s="870"/>
      <c r="M38" s="870"/>
      <c r="N38" s="870"/>
      <c r="O38" s="870"/>
      <c r="P38" s="870"/>
      <c r="Q38" s="871"/>
      <c r="R38" s="871"/>
      <c r="S38" s="872"/>
      <c r="T38" s="871"/>
      <c r="U38" s="871"/>
      <c r="V38" s="873"/>
      <c r="W38" s="874"/>
      <c r="X38" s="874"/>
      <c r="Y38" s="873"/>
      <c r="Z38" s="874"/>
      <c r="AA38" s="874"/>
      <c r="AB38" s="873"/>
      <c r="AC38" s="874"/>
      <c r="AD38" s="874"/>
      <c r="AE38" s="875">
        <f t="shared" si="22"/>
        <v>0</v>
      </c>
      <c r="AF38" s="875"/>
      <c r="AG38" s="875"/>
      <c r="AH38" s="875"/>
      <c r="AI38" s="875"/>
      <c r="AJ38" s="876">
        <f t="shared" si="23"/>
        <v>0</v>
      </c>
      <c r="AK38" s="876"/>
      <c r="AL38" s="876"/>
      <c r="AM38" s="876"/>
      <c r="AN38" s="876"/>
      <c r="AO38" s="876">
        <f t="shared" si="34"/>
        <v>0</v>
      </c>
      <c r="AP38" s="876"/>
      <c r="AQ38" s="876"/>
      <c r="AR38" s="876"/>
      <c r="AS38" s="876"/>
      <c r="AT38" s="318"/>
      <c r="AU38" s="877">
        <f t="shared" si="24"/>
        <v>0</v>
      </c>
      <c r="AV38" s="877"/>
      <c r="AW38" s="878"/>
      <c r="AX38" s="878"/>
      <c r="AY38" s="878"/>
      <c r="AZ38" s="879" t="e">
        <f>SUM(#REF!)</f>
        <v>#REF!</v>
      </c>
      <c r="BA38" s="357">
        <f t="shared" si="25"/>
        <v>0</v>
      </c>
      <c r="BC38" s="177"/>
      <c r="BD38" s="307"/>
      <c r="BE38" s="306" t="str">
        <f t="shared" si="18"/>
        <v>FIELD PERSONNEL</v>
      </c>
      <c r="BF38" s="307"/>
      <c r="BG38" s="316"/>
      <c r="BH38" s="316"/>
      <c r="BI38" s="316"/>
      <c r="BJ38" s="316"/>
      <c r="BK38" s="308">
        <f t="shared" si="26"/>
        <v>0</v>
      </c>
      <c r="BL38" s="308">
        <f t="shared" si="27"/>
        <v>0</v>
      </c>
      <c r="BM38" s="308" t="e">
        <f>#REF!</f>
        <v>#REF!</v>
      </c>
      <c r="BN38" s="308">
        <f t="shared" si="28"/>
        <v>0</v>
      </c>
      <c r="BO38" s="308" t="e">
        <f t="shared" si="29"/>
        <v>#REF!</v>
      </c>
      <c r="BP38" s="317" t="e">
        <f>AU38/#REF!</f>
        <v>#REF!</v>
      </c>
      <c r="BQ38" s="317" t="e">
        <f>AE38/#REF!</f>
        <v>#REF!</v>
      </c>
      <c r="BR38" s="313" t="e">
        <f>BQ38*#REF!</f>
        <v>#REF!</v>
      </c>
      <c r="BS38" s="313" t="e">
        <f t="shared" si="30"/>
        <v>#REF!</v>
      </c>
      <c r="BT38" s="317" t="e">
        <f>AJ38/#REF!</f>
        <v>#REF!</v>
      </c>
      <c r="BU38" s="313" t="e">
        <f>BT38*#REF!</f>
        <v>#REF!</v>
      </c>
      <c r="BV38" s="313" t="e">
        <f t="shared" si="31"/>
        <v>#REF!</v>
      </c>
      <c r="BW38" s="317" t="e">
        <f>#REF!/#REF!</f>
        <v>#REF!</v>
      </c>
      <c r="BX38" s="313" t="e">
        <f>BW38*#REF!</f>
        <v>#REF!</v>
      </c>
      <c r="BY38" s="313" t="e">
        <f>BX38+#REF!</f>
        <v>#REF!</v>
      </c>
      <c r="BZ38" s="317" t="e">
        <f>AO38/#REF!</f>
        <v>#REF!</v>
      </c>
      <c r="CA38" s="313" t="e">
        <f>BZ38*#REF!</f>
        <v>#REF!</v>
      </c>
      <c r="CB38" s="313" t="e">
        <f t="shared" si="32"/>
        <v>#REF!</v>
      </c>
      <c r="CC38" s="311" t="str">
        <f t="shared" si="20"/>
        <v>/MH</v>
      </c>
      <c r="CD38" s="311" t="str">
        <f t="shared" si="21"/>
        <v>MH/</v>
      </c>
      <c r="CF38" s="312" t="e">
        <f>T(#REF!)</f>
        <v>#REF!</v>
      </c>
      <c r="CG38" s="312" t="e">
        <f>#REF!</f>
        <v>#REF!</v>
      </c>
      <c r="CH38" s="313">
        <f t="shared" si="33"/>
        <v>0</v>
      </c>
      <c r="CK38" s="314"/>
    </row>
    <row r="39" spans="1:89" hidden="1">
      <c r="A39" s="305"/>
      <c r="B39" s="870"/>
      <c r="C39" s="870"/>
      <c r="D39" s="870"/>
      <c r="E39" s="870"/>
      <c r="F39" s="870"/>
      <c r="G39" s="870"/>
      <c r="H39" s="870"/>
      <c r="I39" s="870"/>
      <c r="J39" s="870"/>
      <c r="K39" s="870"/>
      <c r="L39" s="870"/>
      <c r="M39" s="870"/>
      <c r="N39" s="870"/>
      <c r="O39" s="870"/>
      <c r="P39" s="870"/>
      <c r="Q39" s="871"/>
      <c r="R39" s="871"/>
      <c r="S39" s="872"/>
      <c r="T39" s="871"/>
      <c r="U39" s="871"/>
      <c r="V39" s="873"/>
      <c r="W39" s="874"/>
      <c r="X39" s="874"/>
      <c r="Y39" s="873"/>
      <c r="Z39" s="874"/>
      <c r="AA39" s="874"/>
      <c r="AB39" s="873"/>
      <c r="AC39" s="874"/>
      <c r="AD39" s="874"/>
      <c r="AE39" s="875">
        <f t="shared" si="22"/>
        <v>0</v>
      </c>
      <c r="AF39" s="875"/>
      <c r="AG39" s="875"/>
      <c r="AH39" s="875"/>
      <c r="AI39" s="875"/>
      <c r="AJ39" s="876">
        <f t="shared" si="23"/>
        <v>0</v>
      </c>
      <c r="AK39" s="876"/>
      <c r="AL39" s="876"/>
      <c r="AM39" s="876"/>
      <c r="AN39" s="876"/>
      <c r="AO39" s="876">
        <f t="shared" si="34"/>
        <v>0</v>
      </c>
      <c r="AP39" s="876"/>
      <c r="AQ39" s="876"/>
      <c r="AR39" s="876"/>
      <c r="AS39" s="876"/>
      <c r="AT39" s="318"/>
      <c r="AU39" s="877">
        <f t="shared" si="24"/>
        <v>0</v>
      </c>
      <c r="AV39" s="877"/>
      <c r="AW39" s="878"/>
      <c r="AX39" s="878"/>
      <c r="AY39" s="878"/>
      <c r="AZ39" s="879" t="e">
        <f>SUM(#REF!)</f>
        <v>#REF!</v>
      </c>
      <c r="BA39" s="357">
        <f t="shared" si="25"/>
        <v>0</v>
      </c>
      <c r="BC39" s="177"/>
      <c r="BD39" s="307"/>
      <c r="BE39" s="306" t="str">
        <f t="shared" si="18"/>
        <v>FIELD PERSONNEL</v>
      </c>
      <c r="BF39" s="307"/>
      <c r="BG39" s="316"/>
      <c r="BH39" s="316"/>
      <c r="BI39" s="316"/>
      <c r="BJ39" s="316"/>
      <c r="BK39" s="308">
        <f t="shared" si="26"/>
        <v>0</v>
      </c>
      <c r="BL39" s="308">
        <f t="shared" si="27"/>
        <v>0</v>
      </c>
      <c r="BM39" s="308" t="e">
        <f>#REF!</f>
        <v>#REF!</v>
      </c>
      <c r="BN39" s="308">
        <f t="shared" si="28"/>
        <v>0</v>
      </c>
      <c r="BO39" s="308" t="e">
        <f t="shared" si="29"/>
        <v>#REF!</v>
      </c>
      <c r="BP39" s="317" t="e">
        <f>AU39/#REF!</f>
        <v>#REF!</v>
      </c>
      <c r="BQ39" s="317" t="e">
        <f>AE39/#REF!</f>
        <v>#REF!</v>
      </c>
      <c r="BR39" s="313" t="e">
        <f>BQ39*#REF!</f>
        <v>#REF!</v>
      </c>
      <c r="BS39" s="313" t="e">
        <f t="shared" si="30"/>
        <v>#REF!</v>
      </c>
      <c r="BT39" s="317" t="e">
        <f>AJ39/#REF!</f>
        <v>#REF!</v>
      </c>
      <c r="BU39" s="313" t="e">
        <f>BT39*#REF!</f>
        <v>#REF!</v>
      </c>
      <c r="BV39" s="313" t="e">
        <f t="shared" si="31"/>
        <v>#REF!</v>
      </c>
      <c r="BW39" s="317" t="e">
        <f>#REF!/#REF!</f>
        <v>#REF!</v>
      </c>
      <c r="BX39" s="313" t="e">
        <f>BW39*#REF!</f>
        <v>#REF!</v>
      </c>
      <c r="BY39" s="313" t="e">
        <f>BX39+#REF!</f>
        <v>#REF!</v>
      </c>
      <c r="BZ39" s="317" t="e">
        <f>AO39/#REF!</f>
        <v>#REF!</v>
      </c>
      <c r="CA39" s="313" t="e">
        <f>BZ39*#REF!</f>
        <v>#REF!</v>
      </c>
      <c r="CB39" s="313" t="e">
        <f t="shared" si="32"/>
        <v>#REF!</v>
      </c>
      <c r="CC39" s="311" t="str">
        <f t="shared" si="20"/>
        <v>/MH</v>
      </c>
      <c r="CD39" s="311" t="str">
        <f t="shared" si="21"/>
        <v>MH/</v>
      </c>
      <c r="CF39" s="312" t="e">
        <f>T(#REF!)</f>
        <v>#REF!</v>
      </c>
      <c r="CG39" s="312" t="e">
        <f>#REF!</f>
        <v>#REF!</v>
      </c>
      <c r="CH39" s="313">
        <f t="shared" si="33"/>
        <v>0</v>
      </c>
      <c r="CK39" s="314"/>
    </row>
    <row r="40" spans="1:89" hidden="1">
      <c r="A40" s="305"/>
      <c r="B40" s="870"/>
      <c r="C40" s="870"/>
      <c r="D40" s="870"/>
      <c r="E40" s="870"/>
      <c r="F40" s="870"/>
      <c r="G40" s="870"/>
      <c r="H40" s="870"/>
      <c r="I40" s="870"/>
      <c r="J40" s="870"/>
      <c r="K40" s="870"/>
      <c r="L40" s="870"/>
      <c r="M40" s="870"/>
      <c r="N40" s="870"/>
      <c r="O40" s="870"/>
      <c r="P40" s="870"/>
      <c r="Q40" s="871"/>
      <c r="R40" s="871"/>
      <c r="S40" s="872"/>
      <c r="T40" s="871"/>
      <c r="U40" s="871"/>
      <c r="V40" s="873"/>
      <c r="W40" s="874"/>
      <c r="X40" s="874"/>
      <c r="Y40" s="873"/>
      <c r="Z40" s="874"/>
      <c r="AA40" s="874"/>
      <c r="AB40" s="873"/>
      <c r="AC40" s="874"/>
      <c r="AD40" s="874"/>
      <c r="AE40" s="875">
        <f t="shared" si="22"/>
        <v>0</v>
      </c>
      <c r="AF40" s="875"/>
      <c r="AG40" s="875"/>
      <c r="AH40" s="875"/>
      <c r="AI40" s="875"/>
      <c r="AJ40" s="876">
        <f t="shared" si="23"/>
        <v>0</v>
      </c>
      <c r="AK40" s="876"/>
      <c r="AL40" s="876"/>
      <c r="AM40" s="876"/>
      <c r="AN40" s="876"/>
      <c r="AO40" s="876">
        <f t="shared" si="34"/>
        <v>0</v>
      </c>
      <c r="AP40" s="876"/>
      <c r="AQ40" s="876"/>
      <c r="AR40" s="876"/>
      <c r="AS40" s="876"/>
      <c r="AT40" s="318"/>
      <c r="AU40" s="877">
        <f t="shared" si="24"/>
        <v>0</v>
      </c>
      <c r="AV40" s="877"/>
      <c r="AW40" s="878"/>
      <c r="AX40" s="878"/>
      <c r="AY40" s="878"/>
      <c r="AZ40" s="879" t="e">
        <f>SUM(#REF!)</f>
        <v>#REF!</v>
      </c>
      <c r="BA40" s="357">
        <f t="shared" si="25"/>
        <v>0</v>
      </c>
      <c r="BC40" s="177"/>
      <c r="BD40" s="307"/>
      <c r="BE40" s="306" t="str">
        <f t="shared" si="18"/>
        <v>FIELD PERSONNEL</v>
      </c>
      <c r="BF40" s="307"/>
      <c r="BG40" s="316"/>
      <c r="BH40" s="316"/>
      <c r="BI40" s="316"/>
      <c r="BJ40" s="316"/>
      <c r="BK40" s="308">
        <f t="shared" si="26"/>
        <v>0</v>
      </c>
      <c r="BL40" s="308">
        <f t="shared" si="27"/>
        <v>0</v>
      </c>
      <c r="BM40" s="308" t="e">
        <f>#REF!</f>
        <v>#REF!</v>
      </c>
      <c r="BN40" s="308">
        <f t="shared" si="28"/>
        <v>0</v>
      </c>
      <c r="BO40" s="308" t="e">
        <f t="shared" si="29"/>
        <v>#REF!</v>
      </c>
      <c r="BP40" s="317" t="e">
        <f>AU40/#REF!</f>
        <v>#REF!</v>
      </c>
      <c r="BQ40" s="317" t="e">
        <f>AE40/#REF!</f>
        <v>#REF!</v>
      </c>
      <c r="BR40" s="313" t="e">
        <f>BQ40*#REF!</f>
        <v>#REF!</v>
      </c>
      <c r="BS40" s="313" t="e">
        <f t="shared" si="30"/>
        <v>#REF!</v>
      </c>
      <c r="BT40" s="317" t="e">
        <f>AJ40/#REF!</f>
        <v>#REF!</v>
      </c>
      <c r="BU40" s="313" t="e">
        <f>BT40*#REF!</f>
        <v>#REF!</v>
      </c>
      <c r="BV40" s="313" t="e">
        <f t="shared" si="31"/>
        <v>#REF!</v>
      </c>
      <c r="BW40" s="317" t="e">
        <f>#REF!/#REF!</f>
        <v>#REF!</v>
      </c>
      <c r="BX40" s="313" t="e">
        <f>BW40*#REF!</f>
        <v>#REF!</v>
      </c>
      <c r="BY40" s="313" t="e">
        <f>BX40+#REF!</f>
        <v>#REF!</v>
      </c>
      <c r="BZ40" s="317" t="e">
        <f>AO40/#REF!</f>
        <v>#REF!</v>
      </c>
      <c r="CA40" s="313" t="e">
        <f>BZ40*#REF!</f>
        <v>#REF!</v>
      </c>
      <c r="CB40" s="313" t="e">
        <f t="shared" si="32"/>
        <v>#REF!</v>
      </c>
      <c r="CC40" s="311" t="str">
        <f t="shared" si="20"/>
        <v>/MH</v>
      </c>
      <c r="CD40" s="311" t="str">
        <f t="shared" si="21"/>
        <v>MH/</v>
      </c>
      <c r="CF40" s="312" t="e">
        <f>T(#REF!)</f>
        <v>#REF!</v>
      </c>
      <c r="CG40" s="312" t="e">
        <f>#REF!</f>
        <v>#REF!</v>
      </c>
      <c r="CH40" s="313">
        <f t="shared" si="33"/>
        <v>0</v>
      </c>
      <c r="CK40" s="314"/>
    </row>
    <row r="41" spans="1:89" hidden="1">
      <c r="A41" s="305"/>
      <c r="B41" s="870"/>
      <c r="C41" s="870"/>
      <c r="D41" s="870"/>
      <c r="E41" s="870"/>
      <c r="F41" s="870"/>
      <c r="G41" s="870"/>
      <c r="H41" s="870"/>
      <c r="I41" s="870"/>
      <c r="J41" s="870"/>
      <c r="K41" s="870"/>
      <c r="L41" s="870"/>
      <c r="M41" s="870"/>
      <c r="N41" s="870"/>
      <c r="O41" s="870"/>
      <c r="P41" s="870"/>
      <c r="Q41" s="871"/>
      <c r="R41" s="871"/>
      <c r="S41" s="872"/>
      <c r="T41" s="871"/>
      <c r="U41" s="871"/>
      <c r="V41" s="873"/>
      <c r="W41" s="874"/>
      <c r="X41" s="874"/>
      <c r="Y41" s="873"/>
      <c r="Z41" s="874"/>
      <c r="AA41" s="874"/>
      <c r="AB41" s="873"/>
      <c r="AC41" s="874"/>
      <c r="AD41" s="874"/>
      <c r="AE41" s="875">
        <f t="shared" si="22"/>
        <v>0</v>
      </c>
      <c r="AF41" s="875"/>
      <c r="AG41" s="875"/>
      <c r="AH41" s="875"/>
      <c r="AI41" s="875"/>
      <c r="AJ41" s="876">
        <f t="shared" si="23"/>
        <v>0</v>
      </c>
      <c r="AK41" s="876"/>
      <c r="AL41" s="876"/>
      <c r="AM41" s="876"/>
      <c r="AN41" s="876"/>
      <c r="AO41" s="876">
        <f t="shared" si="34"/>
        <v>0</v>
      </c>
      <c r="AP41" s="876"/>
      <c r="AQ41" s="876"/>
      <c r="AR41" s="876"/>
      <c r="AS41" s="876"/>
      <c r="AT41" s="318"/>
      <c r="AU41" s="877">
        <f t="shared" si="24"/>
        <v>0</v>
      </c>
      <c r="AV41" s="877"/>
      <c r="AW41" s="878"/>
      <c r="AX41" s="878"/>
      <c r="AY41" s="878"/>
      <c r="AZ41" s="879" t="e">
        <f>SUM(#REF!)</f>
        <v>#REF!</v>
      </c>
      <c r="BA41" s="357">
        <f t="shared" si="25"/>
        <v>0</v>
      </c>
      <c r="BC41" s="177"/>
      <c r="BD41" s="307"/>
      <c r="BE41" s="306" t="str">
        <f t="shared" si="18"/>
        <v>FIELD PERSONNEL</v>
      </c>
      <c r="BF41" s="307"/>
      <c r="BG41" s="316"/>
      <c r="BH41" s="316"/>
      <c r="BI41" s="316"/>
      <c r="BJ41" s="316"/>
      <c r="BK41" s="308">
        <f t="shared" si="26"/>
        <v>0</v>
      </c>
      <c r="BL41" s="308">
        <f t="shared" si="27"/>
        <v>0</v>
      </c>
      <c r="BM41" s="308" t="e">
        <f>#REF!</f>
        <v>#REF!</v>
      </c>
      <c r="BN41" s="308">
        <f t="shared" si="28"/>
        <v>0</v>
      </c>
      <c r="BO41" s="308" t="e">
        <f t="shared" si="29"/>
        <v>#REF!</v>
      </c>
      <c r="BP41" s="317" t="e">
        <f>AU41/#REF!</f>
        <v>#REF!</v>
      </c>
      <c r="BQ41" s="317" t="e">
        <f>AE41/#REF!</f>
        <v>#REF!</v>
      </c>
      <c r="BR41" s="313" t="e">
        <f>BQ41*#REF!</f>
        <v>#REF!</v>
      </c>
      <c r="BS41" s="313" t="e">
        <f t="shared" si="30"/>
        <v>#REF!</v>
      </c>
      <c r="BT41" s="317" t="e">
        <f>AJ41/#REF!</f>
        <v>#REF!</v>
      </c>
      <c r="BU41" s="313" t="e">
        <f>BT41*#REF!</f>
        <v>#REF!</v>
      </c>
      <c r="BV41" s="313" t="e">
        <f t="shared" si="31"/>
        <v>#REF!</v>
      </c>
      <c r="BW41" s="317" t="e">
        <f>#REF!/#REF!</f>
        <v>#REF!</v>
      </c>
      <c r="BX41" s="313" t="e">
        <f>BW41*#REF!</f>
        <v>#REF!</v>
      </c>
      <c r="BY41" s="313" t="e">
        <f>BX41+#REF!</f>
        <v>#REF!</v>
      </c>
      <c r="BZ41" s="317" t="e">
        <f>AO41/#REF!</f>
        <v>#REF!</v>
      </c>
      <c r="CA41" s="313" t="e">
        <f>BZ41*#REF!</f>
        <v>#REF!</v>
      </c>
      <c r="CB41" s="313" t="e">
        <f t="shared" si="32"/>
        <v>#REF!</v>
      </c>
      <c r="CC41" s="311" t="str">
        <f t="shared" si="20"/>
        <v>/MH</v>
      </c>
      <c r="CD41" s="311" t="str">
        <f t="shared" si="21"/>
        <v>MH/</v>
      </c>
      <c r="CF41" s="312" t="e">
        <f>T(#REF!)</f>
        <v>#REF!</v>
      </c>
      <c r="CG41" s="312" t="e">
        <f>#REF!</f>
        <v>#REF!</v>
      </c>
      <c r="CH41" s="313">
        <f t="shared" si="33"/>
        <v>0</v>
      </c>
      <c r="CK41" s="314"/>
    </row>
    <row r="42" spans="1:89" ht="5.0999999999999996" hidden="1" customHeight="1">
      <c r="A42" s="305"/>
      <c r="B42" s="140"/>
      <c r="C42" s="140"/>
      <c r="D42" s="140"/>
      <c r="E42" s="140"/>
      <c r="F42" s="140"/>
      <c r="G42" s="140"/>
      <c r="H42" s="140"/>
      <c r="I42" s="140"/>
      <c r="J42" s="140"/>
      <c r="K42" s="140"/>
      <c r="L42" s="140"/>
      <c r="M42" s="140"/>
      <c r="N42" s="140"/>
      <c r="O42" s="140"/>
      <c r="P42" s="140"/>
      <c r="Q42" s="141"/>
      <c r="R42" s="141"/>
      <c r="S42" s="141"/>
      <c r="T42" s="141"/>
      <c r="U42" s="141"/>
      <c r="V42" s="142"/>
      <c r="W42" s="142"/>
      <c r="X42" s="142"/>
      <c r="Y42" s="172"/>
      <c r="Z42" s="172"/>
      <c r="AA42" s="172"/>
      <c r="AB42" s="172"/>
      <c r="AC42" s="172"/>
      <c r="AD42" s="172"/>
      <c r="AE42" s="173"/>
      <c r="AF42" s="173"/>
      <c r="AG42" s="173"/>
      <c r="AH42" s="173"/>
      <c r="AI42" s="173"/>
      <c r="AJ42" s="173"/>
      <c r="AK42" s="173"/>
      <c r="AL42" s="173"/>
      <c r="AM42" s="173"/>
      <c r="AN42" s="173"/>
      <c r="AO42" s="173"/>
      <c r="AP42" s="173"/>
      <c r="AQ42" s="173"/>
      <c r="AR42" s="173"/>
      <c r="AS42" s="173"/>
      <c r="AT42" s="174"/>
      <c r="AU42" s="862"/>
      <c r="AV42" s="863"/>
      <c r="AW42" s="863"/>
      <c r="AX42" s="863"/>
      <c r="AY42" s="863"/>
      <c r="AZ42" s="863"/>
      <c r="BA42" s="175"/>
      <c r="BC42" s="175"/>
      <c r="BD42" s="307"/>
      <c r="BE42" s="319" t="str">
        <f t="shared" si="18"/>
        <v>FIELD PERSONNEL</v>
      </c>
      <c r="BF42" s="307"/>
      <c r="BG42" s="319"/>
      <c r="BH42" s="319"/>
      <c r="BI42" s="319"/>
      <c r="BJ42" s="319"/>
      <c r="BK42" s="320">
        <f>BK26</f>
        <v>800</v>
      </c>
      <c r="BL42" s="320">
        <f>BL26</f>
        <v>0</v>
      </c>
      <c r="BM42" s="320" t="e">
        <f>BM26</f>
        <v>#REF!</v>
      </c>
      <c r="BN42" s="320">
        <f>BN26</f>
        <v>0</v>
      </c>
      <c r="BO42" s="320" t="e">
        <f>BO26</f>
        <v>#REF!</v>
      </c>
      <c r="BP42" s="321" t="e">
        <f>AU42/TOTAL_REMODEL_ESTIMATE</f>
        <v>#NAME?</v>
      </c>
      <c r="BQ42" s="321" t="e">
        <f>#REF!/TOTAL_REMODEL_ESTIMATE</f>
        <v>#REF!</v>
      </c>
      <c r="BR42" s="321" t="e">
        <f>#REF!/TOTAL_REMODEL_ESTIMATE</f>
        <v>#REF!</v>
      </c>
      <c r="BS42" s="321" t="e">
        <f>#REF!/TOTAL_REMODEL_ESTIMATE</f>
        <v>#REF!</v>
      </c>
      <c r="BT42" s="321" t="e">
        <f>#REF!/TOTAL_REMODEL_ESTIMATE</f>
        <v>#REF!</v>
      </c>
      <c r="BU42" s="321" t="e">
        <f>#REF!/TOTAL_REMODEL_ESTIMATE</f>
        <v>#REF!</v>
      </c>
      <c r="BV42" s="321" t="e">
        <f>#REF!/TOTAL_REMODEL_ESTIMATE</f>
        <v>#REF!</v>
      </c>
      <c r="BW42" s="321" t="e">
        <f>#REF!/TOTAL_REMODEL_ESTIMATE</f>
        <v>#REF!</v>
      </c>
      <c r="BX42" s="321" t="e">
        <f>#REF!/TOTAL_REMODEL_ESTIMATE</f>
        <v>#REF!</v>
      </c>
      <c r="BY42" s="321" t="e">
        <f>#REF!/TOTAL_REMODEL_ESTIMATE</f>
        <v>#REF!</v>
      </c>
      <c r="BZ42" s="321" t="e">
        <f>#REF!/TOTAL_REMODEL_ESTIMATE</f>
        <v>#REF!</v>
      </c>
      <c r="CA42" s="321" t="e">
        <f>#REF!/TOTAL_REMODEL_ESTIMATE</f>
        <v>#REF!</v>
      </c>
      <c r="CB42" s="321" t="e">
        <f>#REF!/TOTAL_REMODEL_ESTIMATE</f>
        <v>#REF!</v>
      </c>
      <c r="CC42" s="321" t="e">
        <f>#REF!/TOTAL_REMODEL_ESTIMATE</f>
        <v>#REF!</v>
      </c>
      <c r="CD42" s="321" t="e">
        <f>#REF!/TOTAL_REMODEL_ESTIMATE</f>
        <v>#REF!</v>
      </c>
      <c r="CF42" s="321"/>
      <c r="CG42" s="321"/>
      <c r="CH42" s="322"/>
      <c r="CK42" s="323"/>
    </row>
    <row r="43" spans="1:89" ht="21.6" hidden="1" customHeight="1">
      <c r="A43" s="305"/>
      <c r="B43" s="864" t="str">
        <f>T(CONCATENATE(B26," ","TOTAL"))</f>
        <v>FIELD PERSONNEL TOTAL</v>
      </c>
      <c r="C43" s="864"/>
      <c r="D43" s="864"/>
      <c r="E43" s="864"/>
      <c r="F43" s="864"/>
      <c r="G43" s="864"/>
      <c r="H43" s="864"/>
      <c r="I43" s="864"/>
      <c r="J43" s="864"/>
      <c r="K43" s="864"/>
      <c r="L43" s="864"/>
      <c r="M43" s="864"/>
      <c r="N43" s="864"/>
      <c r="O43" s="864"/>
      <c r="P43" s="864"/>
      <c r="Q43" s="864"/>
      <c r="R43" s="864"/>
      <c r="S43" s="864"/>
      <c r="T43" s="864"/>
      <c r="U43" s="864"/>
      <c r="V43" s="864"/>
      <c r="W43" s="864"/>
      <c r="X43" s="864"/>
      <c r="Y43" s="864"/>
      <c r="Z43" s="864"/>
      <c r="AA43" s="864"/>
      <c r="AB43" s="864"/>
      <c r="AC43" s="864"/>
      <c r="AD43" s="865"/>
      <c r="AE43" s="866">
        <f>SUBTOTAL(9,AE27:AE42)</f>
        <v>800</v>
      </c>
      <c r="AF43" s="867"/>
      <c r="AG43" s="867"/>
      <c r="AH43" s="867"/>
      <c r="AI43" s="867"/>
      <c r="AJ43" s="866">
        <f>SUBTOTAL(9,AJ26:AN42)</f>
        <v>0</v>
      </c>
      <c r="AK43" s="867"/>
      <c r="AL43" s="867"/>
      <c r="AM43" s="867"/>
      <c r="AN43" s="867"/>
      <c r="AO43" s="866">
        <f>SUBTOTAL(9,AO26:AS41)</f>
        <v>0</v>
      </c>
      <c r="AP43" s="867"/>
      <c r="AQ43" s="867"/>
      <c r="AR43" s="867"/>
      <c r="AS43" s="867"/>
      <c r="AT43" s="318"/>
      <c r="AU43" s="866">
        <f>SUBTOTAL(9,AU26:AY42)</f>
        <v>800</v>
      </c>
      <c r="AV43" s="867"/>
      <c r="AW43" s="867"/>
      <c r="AX43" s="867"/>
      <c r="AY43" s="867"/>
      <c r="AZ43" s="867"/>
      <c r="BA43" s="169">
        <f>SUBTOTAL(9,BA26:BA42)</f>
        <v>9.5736724008975323E-3</v>
      </c>
      <c r="BC43" s="64"/>
      <c r="BD43" s="307"/>
      <c r="BE43" s="306" t="str">
        <f t="shared" si="18"/>
        <v>FIELD PERSONNEL</v>
      </c>
      <c r="BF43" s="307"/>
      <c r="BG43" s="324"/>
      <c r="BH43" s="324"/>
      <c r="BI43" s="324"/>
      <c r="BJ43" s="324"/>
      <c r="BK43" s="325">
        <f t="shared" ref="BK43:CB43" si="35">BK26</f>
        <v>800</v>
      </c>
      <c r="BL43" s="325">
        <f t="shared" si="35"/>
        <v>0</v>
      </c>
      <c r="BM43" s="325" t="e">
        <f t="shared" si="35"/>
        <v>#REF!</v>
      </c>
      <c r="BN43" s="325">
        <f t="shared" si="35"/>
        <v>0</v>
      </c>
      <c r="BO43" s="325" t="e">
        <f t="shared" si="35"/>
        <v>#REF!</v>
      </c>
      <c r="BP43" s="326" t="e">
        <f t="shared" si="35"/>
        <v>#REF!</v>
      </c>
      <c r="BQ43" s="326" t="e">
        <f t="shared" si="35"/>
        <v>#REF!</v>
      </c>
      <c r="BR43" s="325" t="e">
        <f t="shared" si="35"/>
        <v>#REF!</v>
      </c>
      <c r="BS43" s="325" t="e">
        <f t="shared" si="35"/>
        <v>#REF!</v>
      </c>
      <c r="BT43" s="326" t="e">
        <f t="shared" si="35"/>
        <v>#REF!</v>
      </c>
      <c r="BU43" s="325" t="e">
        <f t="shared" si="35"/>
        <v>#REF!</v>
      </c>
      <c r="BV43" s="325" t="e">
        <f t="shared" si="35"/>
        <v>#REF!</v>
      </c>
      <c r="BW43" s="326" t="e">
        <f t="shared" si="35"/>
        <v>#REF!</v>
      </c>
      <c r="BX43" s="325" t="e">
        <f t="shared" si="35"/>
        <v>#REF!</v>
      </c>
      <c r="BY43" s="325" t="e">
        <f t="shared" si="35"/>
        <v>#REF!</v>
      </c>
      <c r="BZ43" s="326" t="e">
        <f t="shared" si="35"/>
        <v>#REF!</v>
      </c>
      <c r="CA43" s="325" t="e">
        <f t="shared" si="35"/>
        <v>#REF!</v>
      </c>
      <c r="CB43" s="325" t="e">
        <f t="shared" si="35"/>
        <v>#REF!</v>
      </c>
      <c r="CC43" s="327"/>
      <c r="CD43" s="327"/>
      <c r="CF43" s="327"/>
      <c r="CG43" s="327"/>
      <c r="CH43" s="328"/>
      <c r="CK43" s="329"/>
    </row>
    <row r="44" spans="1:89" ht="5.0999999999999996" hidden="1" customHeight="1">
      <c r="A44" s="305"/>
      <c r="B44" s="140"/>
      <c r="C44" s="140"/>
      <c r="D44" s="140"/>
      <c r="E44" s="140"/>
      <c r="F44" s="140"/>
      <c r="G44" s="140"/>
      <c r="H44" s="140"/>
      <c r="I44" s="140"/>
      <c r="J44" s="140"/>
      <c r="K44" s="140"/>
      <c r="L44" s="140"/>
      <c r="M44" s="140"/>
      <c r="N44" s="140"/>
      <c r="O44" s="140"/>
      <c r="P44" s="140"/>
      <c r="Q44" s="141"/>
      <c r="R44" s="141"/>
      <c r="S44" s="141"/>
      <c r="T44" s="141"/>
      <c r="U44" s="141"/>
      <c r="V44" s="142"/>
      <c r="W44" s="142"/>
      <c r="X44" s="142"/>
      <c r="Y44" s="172"/>
      <c r="Z44" s="172"/>
      <c r="AA44" s="172"/>
      <c r="AB44" s="172"/>
      <c r="AC44" s="172"/>
      <c r="AD44" s="172"/>
      <c r="AE44" s="173"/>
      <c r="AF44" s="173"/>
      <c r="AG44" s="173"/>
      <c r="AH44" s="173"/>
      <c r="AI44" s="173"/>
      <c r="AJ44" s="173"/>
      <c r="AK44" s="173"/>
      <c r="AL44" s="173"/>
      <c r="AM44" s="173"/>
      <c r="AN44" s="173"/>
      <c r="AO44" s="173"/>
      <c r="AP44" s="173"/>
      <c r="AQ44" s="173"/>
      <c r="AR44" s="173"/>
      <c r="AS44" s="173"/>
      <c r="AT44" s="174"/>
      <c r="AU44" s="172"/>
      <c r="AV44" s="172"/>
      <c r="AW44" s="172"/>
      <c r="AX44" s="172"/>
      <c r="AY44" s="172"/>
      <c r="AZ44" s="176"/>
      <c r="BA44" s="175"/>
      <c r="BC44" s="175"/>
      <c r="BD44" s="307"/>
      <c r="BE44" s="319" t="str">
        <f t="shared" si="18"/>
        <v>FIELD PERSONNEL</v>
      </c>
      <c r="BF44" s="307"/>
      <c r="BG44" s="319"/>
      <c r="BH44" s="319"/>
      <c r="BI44" s="319"/>
      <c r="BJ44" s="319"/>
      <c r="BK44" s="319">
        <f>BK26</f>
        <v>800</v>
      </c>
      <c r="BL44" s="319">
        <f>BL26</f>
        <v>0</v>
      </c>
      <c r="BM44" s="319" t="e">
        <f>BM26</f>
        <v>#REF!</v>
      </c>
      <c r="BN44" s="319">
        <f>BN26</f>
        <v>0</v>
      </c>
      <c r="BO44" s="319" t="e">
        <f>BO26</f>
        <v>#REF!</v>
      </c>
      <c r="BP44" s="321" t="e">
        <f>AU44/TOTAL_REMODEL_ESTIMATE</f>
        <v>#NAME?</v>
      </c>
      <c r="BQ44" s="321" t="e">
        <f>#REF!/TOTAL_REMODEL_ESTIMATE</f>
        <v>#REF!</v>
      </c>
      <c r="BR44" s="321" t="e">
        <f>#REF!/TOTAL_REMODEL_ESTIMATE</f>
        <v>#REF!</v>
      </c>
      <c r="BS44" s="321" t="e">
        <f>#REF!/TOTAL_REMODEL_ESTIMATE</f>
        <v>#REF!</v>
      </c>
      <c r="BT44" s="321" t="e">
        <f>#REF!/TOTAL_REMODEL_ESTIMATE</f>
        <v>#REF!</v>
      </c>
      <c r="BU44" s="321" t="e">
        <f>#REF!/TOTAL_REMODEL_ESTIMATE</f>
        <v>#REF!</v>
      </c>
      <c r="BV44" s="321" t="e">
        <f>#REF!/TOTAL_REMODEL_ESTIMATE</f>
        <v>#REF!</v>
      </c>
      <c r="BW44" s="321" t="e">
        <f>#REF!/TOTAL_REMODEL_ESTIMATE</f>
        <v>#REF!</v>
      </c>
      <c r="BX44" s="321" t="e">
        <f>#REF!/TOTAL_REMODEL_ESTIMATE</f>
        <v>#REF!</v>
      </c>
      <c r="BY44" s="321" t="e">
        <f>#REF!/TOTAL_REMODEL_ESTIMATE</f>
        <v>#REF!</v>
      </c>
      <c r="BZ44" s="321" t="e">
        <f>#REF!/TOTAL_REMODEL_ESTIMATE</f>
        <v>#REF!</v>
      </c>
      <c r="CA44" s="321" t="e">
        <f>#REF!/TOTAL_REMODEL_ESTIMATE</f>
        <v>#REF!</v>
      </c>
      <c r="CB44" s="321" t="e">
        <f>#REF!/TOTAL_REMODEL_ESTIMATE</f>
        <v>#REF!</v>
      </c>
      <c r="CC44" s="321" t="e">
        <f>#REF!/TOTAL_REMODEL_ESTIMATE</f>
        <v>#REF!</v>
      </c>
      <c r="CD44" s="321" t="e">
        <f>#REF!/TOTAL_REMODEL_ESTIMATE</f>
        <v>#REF!</v>
      </c>
      <c r="CF44" s="321"/>
      <c r="CG44" s="321"/>
      <c r="CH44" s="322"/>
      <c r="CK44" s="323"/>
    </row>
    <row r="45" spans="1:89" ht="21" customHeight="1">
      <c r="A45" s="305" t="s">
        <v>704</v>
      </c>
      <c r="B45" s="880" t="s">
        <v>522</v>
      </c>
      <c r="C45" s="881"/>
      <c r="D45" s="881"/>
      <c r="E45" s="881"/>
      <c r="F45" s="881"/>
      <c r="G45" s="881"/>
      <c r="H45" s="881"/>
      <c r="I45" s="881"/>
      <c r="J45" s="881"/>
      <c r="K45" s="881"/>
      <c r="L45" s="881"/>
      <c r="M45" s="881"/>
      <c r="N45" s="881"/>
      <c r="O45" s="881"/>
      <c r="P45" s="881"/>
      <c r="Q45" s="798"/>
      <c r="R45" s="798"/>
      <c r="S45" s="798"/>
      <c r="T45" s="798"/>
      <c r="U45" s="798"/>
      <c r="V45" s="790"/>
      <c r="W45" s="790"/>
      <c r="X45" s="790"/>
      <c r="Y45" s="790"/>
      <c r="Z45" s="790"/>
      <c r="AA45" s="790"/>
      <c r="AB45" s="790"/>
      <c r="AC45" s="790"/>
      <c r="AD45" s="790"/>
      <c r="AE45" s="790"/>
      <c r="AF45" s="790"/>
      <c r="AG45" s="790"/>
      <c r="AH45" s="790"/>
      <c r="AI45" s="790"/>
      <c r="AJ45" s="790"/>
      <c r="AK45" s="790"/>
      <c r="AL45" s="790"/>
      <c r="AM45" s="790"/>
      <c r="AN45" s="790"/>
      <c r="AO45" s="790"/>
      <c r="AP45" s="790"/>
      <c r="AQ45" s="790"/>
      <c r="AR45" s="790"/>
      <c r="AS45" s="790"/>
      <c r="AT45" s="356"/>
      <c r="AU45" s="882"/>
      <c r="AV45" s="882"/>
      <c r="AW45" s="882"/>
      <c r="AX45" s="882"/>
      <c r="AY45" s="882"/>
      <c r="AZ45" s="882"/>
      <c r="BA45" s="171"/>
      <c r="BC45" s="171"/>
      <c r="BD45" s="307"/>
      <c r="BE45" s="306" t="str">
        <f t="shared" ref="BE45:BE63" si="36">$B$45</f>
        <v>TEMPORARY UTILITIES</v>
      </c>
      <c r="BF45" s="307"/>
      <c r="BG45" s="306"/>
      <c r="BH45" s="306"/>
      <c r="BI45" s="306"/>
      <c r="BJ45" s="306"/>
      <c r="BK45" s="308">
        <f t="shared" ref="BK45:CB45" si="37">SUM(BK46:BK60)</f>
        <v>0</v>
      </c>
      <c r="BL45" s="308">
        <f t="shared" si="37"/>
        <v>0</v>
      </c>
      <c r="BM45" s="308" t="e">
        <f t="shared" si="37"/>
        <v>#REF!</v>
      </c>
      <c r="BN45" s="308">
        <f t="shared" si="37"/>
        <v>0</v>
      </c>
      <c r="BO45" s="308" t="e">
        <f t="shared" si="37"/>
        <v>#REF!</v>
      </c>
      <c r="BP45" s="309" t="e">
        <f t="shared" si="37"/>
        <v>#REF!</v>
      </c>
      <c r="BQ45" s="309" t="e">
        <f t="shared" si="37"/>
        <v>#REF!</v>
      </c>
      <c r="BR45" s="310" t="e">
        <f t="shared" si="37"/>
        <v>#REF!</v>
      </c>
      <c r="BS45" s="310" t="e">
        <f t="shared" si="37"/>
        <v>#REF!</v>
      </c>
      <c r="BT45" s="309" t="e">
        <f t="shared" si="37"/>
        <v>#REF!</v>
      </c>
      <c r="BU45" s="310" t="e">
        <f t="shared" si="37"/>
        <v>#REF!</v>
      </c>
      <c r="BV45" s="310" t="e">
        <f t="shared" si="37"/>
        <v>#REF!</v>
      </c>
      <c r="BW45" s="309" t="e">
        <f t="shared" si="37"/>
        <v>#REF!</v>
      </c>
      <c r="BX45" s="310" t="e">
        <f t="shared" si="37"/>
        <v>#REF!</v>
      </c>
      <c r="BY45" s="310" t="e">
        <f t="shared" si="37"/>
        <v>#REF!</v>
      </c>
      <c r="BZ45" s="309" t="e">
        <f t="shared" si="37"/>
        <v>#REF!</v>
      </c>
      <c r="CA45" s="310" t="e">
        <f t="shared" si="37"/>
        <v>#REF!</v>
      </c>
      <c r="CB45" s="310" t="e">
        <f t="shared" si="37"/>
        <v>#REF!</v>
      </c>
      <c r="CC45" s="311" t="str">
        <f t="shared" ref="CC45:CC60" si="38">CONCATENATE(T45,"/", "MH")</f>
        <v>/MH</v>
      </c>
      <c r="CD45" s="311" t="str">
        <f t="shared" ref="CD45:CD60" si="39">CONCATENATE("MH","/",T45)</f>
        <v>MH/</v>
      </c>
      <c r="CF45" s="312"/>
      <c r="CG45" s="312"/>
      <c r="CH45" s="313"/>
      <c r="CK45" s="314"/>
    </row>
    <row r="46" spans="1:89" hidden="1">
      <c r="A46" s="305"/>
      <c r="B46" s="870" t="s">
        <v>523</v>
      </c>
      <c r="C46" s="870"/>
      <c r="D46" s="870"/>
      <c r="E46" s="870"/>
      <c r="F46" s="870"/>
      <c r="G46" s="870"/>
      <c r="H46" s="870"/>
      <c r="I46" s="870"/>
      <c r="J46" s="870"/>
      <c r="K46" s="870"/>
      <c r="L46" s="870"/>
      <c r="M46" s="870"/>
      <c r="N46" s="870"/>
      <c r="O46" s="870"/>
      <c r="P46" s="870"/>
      <c r="Q46" s="883"/>
      <c r="R46" s="883"/>
      <c r="S46" s="884"/>
      <c r="T46" s="883" t="s">
        <v>580</v>
      </c>
      <c r="U46" s="883" t="s">
        <v>2</v>
      </c>
      <c r="V46" s="885"/>
      <c r="W46" s="886"/>
      <c r="X46" s="886"/>
      <c r="Y46" s="885"/>
      <c r="Z46" s="886"/>
      <c r="AA46" s="886"/>
      <c r="AB46" s="885"/>
      <c r="AC46" s="886"/>
      <c r="AD46" s="886"/>
      <c r="AE46" s="875">
        <f t="shared" ref="AE46:AE60" si="40">V46*Q46</f>
        <v>0</v>
      </c>
      <c r="AF46" s="875"/>
      <c r="AG46" s="875"/>
      <c r="AH46" s="875"/>
      <c r="AI46" s="875"/>
      <c r="AJ46" s="876">
        <f t="shared" ref="AJ46:AJ60" si="41">Q46*Y46</f>
        <v>0</v>
      </c>
      <c r="AK46" s="876"/>
      <c r="AL46" s="876"/>
      <c r="AM46" s="876"/>
      <c r="AN46" s="876"/>
      <c r="AO46" s="876">
        <f>Q46*AB46</f>
        <v>0</v>
      </c>
      <c r="AP46" s="876"/>
      <c r="AQ46" s="876"/>
      <c r="AR46" s="876"/>
      <c r="AS46" s="876"/>
      <c r="AT46" s="315"/>
      <c r="AU46" s="887">
        <f t="shared" ref="AU46:AU60" si="42">AE46+AJ46+AO46</f>
        <v>0</v>
      </c>
      <c r="AV46" s="887"/>
      <c r="AW46" s="888"/>
      <c r="AX46" s="888"/>
      <c r="AY46" s="888"/>
      <c r="AZ46" s="889" t="e">
        <f>SUM(#REF!)</f>
        <v>#REF!</v>
      </c>
      <c r="BA46" s="357">
        <f t="shared" ref="BA46:BA60" si="43">IFERROR(AU46/Total_Detailed_Estimate,0)</f>
        <v>0</v>
      </c>
      <c r="BC46" s="177" t="s">
        <v>524</v>
      </c>
      <c r="BD46" s="307"/>
      <c r="BE46" s="306" t="str">
        <f t="shared" si="36"/>
        <v>TEMPORARY UTILITIES</v>
      </c>
      <c r="BF46" s="307"/>
      <c r="BG46" s="316"/>
      <c r="BH46" s="316"/>
      <c r="BI46" s="316"/>
      <c r="BJ46" s="316"/>
      <c r="BK46" s="308">
        <f t="shared" ref="BK46:BK60" si="44">AE46</f>
        <v>0</v>
      </c>
      <c r="BL46" s="308">
        <f t="shared" ref="BL46:BL60" si="45">AJ46</f>
        <v>0</v>
      </c>
      <c r="BM46" s="308" t="e">
        <f>#REF!</f>
        <v>#REF!</v>
      </c>
      <c r="BN46" s="308">
        <f t="shared" ref="BN46:BN60" si="46">AO46</f>
        <v>0</v>
      </c>
      <c r="BO46" s="308" t="e">
        <f t="shared" ref="BO46:BO60" si="47">SUM(BK46:BN46)</f>
        <v>#REF!</v>
      </c>
      <c r="BP46" s="317" t="e">
        <f>AU46/#REF!</f>
        <v>#REF!</v>
      </c>
      <c r="BQ46" s="317" t="e">
        <f>AE46/#REF!</f>
        <v>#REF!</v>
      </c>
      <c r="BR46" s="313" t="e">
        <f>BQ46*#REF!</f>
        <v>#REF!</v>
      </c>
      <c r="BS46" s="313" t="e">
        <f t="shared" ref="BS46:BS60" si="48">BR46+AE46</f>
        <v>#REF!</v>
      </c>
      <c r="BT46" s="317" t="e">
        <f>AJ46/#REF!</f>
        <v>#REF!</v>
      </c>
      <c r="BU46" s="313" t="e">
        <f>BT46*#REF!</f>
        <v>#REF!</v>
      </c>
      <c r="BV46" s="313" t="e">
        <f t="shared" ref="BV46:BV60" si="49">BU46+AJ46</f>
        <v>#REF!</v>
      </c>
      <c r="BW46" s="317" t="e">
        <f>#REF!/#REF!</f>
        <v>#REF!</v>
      </c>
      <c r="BX46" s="313" t="e">
        <f>BW46*#REF!</f>
        <v>#REF!</v>
      </c>
      <c r="BY46" s="313" t="e">
        <f>BX46+#REF!</f>
        <v>#REF!</v>
      </c>
      <c r="BZ46" s="317" t="e">
        <f>AO46/#REF!</f>
        <v>#REF!</v>
      </c>
      <c r="CA46" s="313" t="e">
        <f>BZ46*#REF!</f>
        <v>#REF!</v>
      </c>
      <c r="CB46" s="313" t="e">
        <f t="shared" ref="CB46:CB60" si="50">CA46+AO46</f>
        <v>#REF!</v>
      </c>
      <c r="CC46" s="311" t="str">
        <f t="shared" si="38"/>
        <v>months/MH</v>
      </c>
      <c r="CD46" s="311" t="str">
        <f t="shared" si="39"/>
        <v>MH/months</v>
      </c>
      <c r="CF46" s="312" t="e">
        <f>T(#REF!)</f>
        <v>#REF!</v>
      </c>
      <c r="CG46" s="312" t="e">
        <f>#REF!</f>
        <v>#REF!</v>
      </c>
      <c r="CH46" s="313">
        <f t="shared" ref="CH46:CH60" si="51">AE46</f>
        <v>0</v>
      </c>
      <c r="CK46" s="314"/>
    </row>
    <row r="47" spans="1:89" hidden="1">
      <c r="A47" s="305"/>
      <c r="B47" s="870" t="s">
        <v>525</v>
      </c>
      <c r="C47" s="870"/>
      <c r="D47" s="870"/>
      <c r="E47" s="870"/>
      <c r="F47" s="870"/>
      <c r="G47" s="870"/>
      <c r="H47" s="870"/>
      <c r="I47" s="870"/>
      <c r="J47" s="870"/>
      <c r="K47" s="870"/>
      <c r="L47" s="870"/>
      <c r="M47" s="870"/>
      <c r="N47" s="870"/>
      <c r="O47" s="870"/>
      <c r="P47" s="870"/>
      <c r="Q47" s="871"/>
      <c r="R47" s="871"/>
      <c r="S47" s="872"/>
      <c r="T47" s="871" t="s">
        <v>580</v>
      </c>
      <c r="U47" s="871" t="s">
        <v>2</v>
      </c>
      <c r="V47" s="873"/>
      <c r="W47" s="874"/>
      <c r="X47" s="874"/>
      <c r="Y47" s="873"/>
      <c r="Z47" s="874"/>
      <c r="AA47" s="874"/>
      <c r="AB47" s="873"/>
      <c r="AC47" s="874"/>
      <c r="AD47" s="874"/>
      <c r="AE47" s="875">
        <f t="shared" si="40"/>
        <v>0</v>
      </c>
      <c r="AF47" s="875"/>
      <c r="AG47" s="875"/>
      <c r="AH47" s="875"/>
      <c r="AI47" s="875"/>
      <c r="AJ47" s="876">
        <f t="shared" si="41"/>
        <v>0</v>
      </c>
      <c r="AK47" s="876"/>
      <c r="AL47" s="876"/>
      <c r="AM47" s="876"/>
      <c r="AN47" s="876"/>
      <c r="AO47" s="876">
        <f t="shared" ref="AO47:AO60" si="52">Q47*AB47</f>
        <v>0</v>
      </c>
      <c r="AP47" s="876"/>
      <c r="AQ47" s="876"/>
      <c r="AR47" s="876"/>
      <c r="AS47" s="876"/>
      <c r="AT47" s="318"/>
      <c r="AU47" s="877">
        <f t="shared" si="42"/>
        <v>0</v>
      </c>
      <c r="AV47" s="877"/>
      <c r="AW47" s="878"/>
      <c r="AX47" s="878"/>
      <c r="AY47" s="878"/>
      <c r="AZ47" s="879" t="e">
        <f>SUM(#REF!)</f>
        <v>#REF!</v>
      </c>
      <c r="BA47" s="357">
        <f t="shared" si="43"/>
        <v>0</v>
      </c>
      <c r="BC47" s="177" t="s">
        <v>526</v>
      </c>
      <c r="BD47" s="307"/>
      <c r="BE47" s="306" t="str">
        <f t="shared" si="36"/>
        <v>TEMPORARY UTILITIES</v>
      </c>
      <c r="BF47" s="307"/>
      <c r="BG47" s="316"/>
      <c r="BH47" s="316"/>
      <c r="BI47" s="316"/>
      <c r="BJ47" s="316"/>
      <c r="BK47" s="308">
        <f t="shared" si="44"/>
        <v>0</v>
      </c>
      <c r="BL47" s="308">
        <f t="shared" si="45"/>
        <v>0</v>
      </c>
      <c r="BM47" s="308" t="e">
        <f>#REF!</f>
        <v>#REF!</v>
      </c>
      <c r="BN47" s="308">
        <f t="shared" si="46"/>
        <v>0</v>
      </c>
      <c r="BO47" s="308" t="e">
        <f t="shared" si="47"/>
        <v>#REF!</v>
      </c>
      <c r="BP47" s="317" t="e">
        <f>AU47/#REF!</f>
        <v>#REF!</v>
      </c>
      <c r="BQ47" s="317" t="e">
        <f>AE47/#REF!</f>
        <v>#REF!</v>
      </c>
      <c r="BR47" s="313" t="e">
        <f>BQ47*#REF!</f>
        <v>#REF!</v>
      </c>
      <c r="BS47" s="313" t="e">
        <f t="shared" si="48"/>
        <v>#REF!</v>
      </c>
      <c r="BT47" s="317" t="e">
        <f>AJ47/#REF!</f>
        <v>#REF!</v>
      </c>
      <c r="BU47" s="313" t="e">
        <f>BT47*#REF!</f>
        <v>#REF!</v>
      </c>
      <c r="BV47" s="313" t="e">
        <f t="shared" si="49"/>
        <v>#REF!</v>
      </c>
      <c r="BW47" s="317" t="e">
        <f>#REF!/#REF!</f>
        <v>#REF!</v>
      </c>
      <c r="BX47" s="313" t="e">
        <f>BW47*#REF!</f>
        <v>#REF!</v>
      </c>
      <c r="BY47" s="313" t="e">
        <f>BX47+#REF!</f>
        <v>#REF!</v>
      </c>
      <c r="BZ47" s="317" t="e">
        <f>AO47/#REF!</f>
        <v>#REF!</v>
      </c>
      <c r="CA47" s="313" t="e">
        <f>BZ47*#REF!</f>
        <v>#REF!</v>
      </c>
      <c r="CB47" s="313" t="e">
        <f t="shared" si="50"/>
        <v>#REF!</v>
      </c>
      <c r="CC47" s="311" t="str">
        <f t="shared" si="38"/>
        <v>months/MH</v>
      </c>
      <c r="CD47" s="311" t="str">
        <f t="shared" si="39"/>
        <v>MH/months</v>
      </c>
      <c r="CF47" s="312" t="e">
        <f>T(#REF!)</f>
        <v>#REF!</v>
      </c>
      <c r="CG47" s="312" t="e">
        <f>#REF!</f>
        <v>#REF!</v>
      </c>
      <c r="CH47" s="313">
        <f t="shared" si="51"/>
        <v>0</v>
      </c>
      <c r="CK47" s="314"/>
    </row>
    <row r="48" spans="1:89" hidden="1">
      <c r="A48" s="305"/>
      <c r="B48" s="870" t="s">
        <v>527</v>
      </c>
      <c r="C48" s="870"/>
      <c r="D48" s="870"/>
      <c r="E48" s="870"/>
      <c r="F48" s="870"/>
      <c r="G48" s="870"/>
      <c r="H48" s="870"/>
      <c r="I48" s="870"/>
      <c r="J48" s="870"/>
      <c r="K48" s="870"/>
      <c r="L48" s="870"/>
      <c r="M48" s="870"/>
      <c r="N48" s="870"/>
      <c r="O48" s="870"/>
      <c r="P48" s="870"/>
      <c r="Q48" s="871"/>
      <c r="R48" s="871"/>
      <c r="S48" s="872"/>
      <c r="T48" s="871" t="s">
        <v>580</v>
      </c>
      <c r="U48" s="871" t="s">
        <v>2</v>
      </c>
      <c r="V48" s="873"/>
      <c r="W48" s="874"/>
      <c r="X48" s="874"/>
      <c r="Y48" s="873"/>
      <c r="Z48" s="874"/>
      <c r="AA48" s="874"/>
      <c r="AB48" s="873"/>
      <c r="AC48" s="874"/>
      <c r="AD48" s="874"/>
      <c r="AE48" s="875">
        <f t="shared" si="40"/>
        <v>0</v>
      </c>
      <c r="AF48" s="875"/>
      <c r="AG48" s="875"/>
      <c r="AH48" s="875"/>
      <c r="AI48" s="875"/>
      <c r="AJ48" s="876">
        <f t="shared" si="41"/>
        <v>0</v>
      </c>
      <c r="AK48" s="876"/>
      <c r="AL48" s="876"/>
      <c r="AM48" s="876"/>
      <c r="AN48" s="876"/>
      <c r="AO48" s="876">
        <f t="shared" si="52"/>
        <v>0</v>
      </c>
      <c r="AP48" s="876"/>
      <c r="AQ48" s="876"/>
      <c r="AR48" s="876"/>
      <c r="AS48" s="876"/>
      <c r="AT48" s="318"/>
      <c r="AU48" s="877">
        <f t="shared" si="42"/>
        <v>0</v>
      </c>
      <c r="AV48" s="877"/>
      <c r="AW48" s="878"/>
      <c r="AX48" s="878"/>
      <c r="AY48" s="878"/>
      <c r="AZ48" s="879" t="e">
        <f>SUM(#REF!)</f>
        <v>#REF!</v>
      </c>
      <c r="BA48" s="357">
        <f t="shared" si="43"/>
        <v>0</v>
      </c>
      <c r="BC48" s="177" t="s">
        <v>528</v>
      </c>
      <c r="BD48" s="307"/>
      <c r="BE48" s="306" t="str">
        <f t="shared" si="36"/>
        <v>TEMPORARY UTILITIES</v>
      </c>
      <c r="BF48" s="307"/>
      <c r="BG48" s="316"/>
      <c r="BH48" s="316"/>
      <c r="BI48" s="316"/>
      <c r="BJ48" s="316"/>
      <c r="BK48" s="308">
        <f t="shared" si="44"/>
        <v>0</v>
      </c>
      <c r="BL48" s="308">
        <f t="shared" si="45"/>
        <v>0</v>
      </c>
      <c r="BM48" s="308" t="e">
        <f>#REF!</f>
        <v>#REF!</v>
      </c>
      <c r="BN48" s="308">
        <f t="shared" si="46"/>
        <v>0</v>
      </c>
      <c r="BO48" s="308" t="e">
        <f t="shared" si="47"/>
        <v>#REF!</v>
      </c>
      <c r="BP48" s="317" t="e">
        <f>AU48/#REF!</f>
        <v>#REF!</v>
      </c>
      <c r="BQ48" s="317" t="e">
        <f>AE48/#REF!</f>
        <v>#REF!</v>
      </c>
      <c r="BR48" s="313" t="e">
        <f>BQ48*#REF!</f>
        <v>#REF!</v>
      </c>
      <c r="BS48" s="313" t="e">
        <f t="shared" si="48"/>
        <v>#REF!</v>
      </c>
      <c r="BT48" s="317" t="e">
        <f>AJ48/#REF!</f>
        <v>#REF!</v>
      </c>
      <c r="BU48" s="313" t="e">
        <f>BT48*#REF!</f>
        <v>#REF!</v>
      </c>
      <c r="BV48" s="313" t="e">
        <f t="shared" si="49"/>
        <v>#REF!</v>
      </c>
      <c r="BW48" s="317" t="e">
        <f>#REF!/#REF!</f>
        <v>#REF!</v>
      </c>
      <c r="BX48" s="313" t="e">
        <f>BW48*#REF!</f>
        <v>#REF!</v>
      </c>
      <c r="BY48" s="313" t="e">
        <f>BX48+#REF!</f>
        <v>#REF!</v>
      </c>
      <c r="BZ48" s="317" t="e">
        <f>AO48/#REF!</f>
        <v>#REF!</v>
      </c>
      <c r="CA48" s="313" t="e">
        <f>BZ48*#REF!</f>
        <v>#REF!</v>
      </c>
      <c r="CB48" s="313" t="e">
        <f t="shared" si="50"/>
        <v>#REF!</v>
      </c>
      <c r="CC48" s="311" t="str">
        <f t="shared" si="38"/>
        <v>months/MH</v>
      </c>
      <c r="CD48" s="311" t="str">
        <f t="shared" si="39"/>
        <v>MH/months</v>
      </c>
      <c r="CF48" s="312" t="e">
        <f>T(#REF!)</f>
        <v>#REF!</v>
      </c>
      <c r="CG48" s="312" t="e">
        <f>#REF!</f>
        <v>#REF!</v>
      </c>
      <c r="CH48" s="313">
        <f t="shared" si="51"/>
        <v>0</v>
      </c>
      <c r="CK48" s="314"/>
    </row>
    <row r="49" spans="1:89" hidden="1">
      <c r="A49" s="305"/>
      <c r="B49" s="870" t="s">
        <v>529</v>
      </c>
      <c r="C49" s="870"/>
      <c r="D49" s="870"/>
      <c r="E49" s="870"/>
      <c r="F49" s="870"/>
      <c r="G49" s="870"/>
      <c r="H49" s="870"/>
      <c r="I49" s="870"/>
      <c r="J49" s="870"/>
      <c r="K49" s="870"/>
      <c r="L49" s="870"/>
      <c r="M49" s="870"/>
      <c r="N49" s="870"/>
      <c r="O49" s="870"/>
      <c r="P49" s="870"/>
      <c r="Q49" s="871"/>
      <c r="R49" s="871"/>
      <c r="S49" s="872"/>
      <c r="T49" s="871" t="s">
        <v>580</v>
      </c>
      <c r="U49" s="871" t="s">
        <v>2</v>
      </c>
      <c r="V49" s="873"/>
      <c r="W49" s="874"/>
      <c r="X49" s="874"/>
      <c r="Y49" s="873"/>
      <c r="Z49" s="874"/>
      <c r="AA49" s="874"/>
      <c r="AB49" s="873"/>
      <c r="AC49" s="874"/>
      <c r="AD49" s="874"/>
      <c r="AE49" s="875">
        <f t="shared" si="40"/>
        <v>0</v>
      </c>
      <c r="AF49" s="875"/>
      <c r="AG49" s="875"/>
      <c r="AH49" s="875"/>
      <c r="AI49" s="875"/>
      <c r="AJ49" s="876">
        <f t="shared" si="41"/>
        <v>0</v>
      </c>
      <c r="AK49" s="876"/>
      <c r="AL49" s="876"/>
      <c r="AM49" s="876"/>
      <c r="AN49" s="876"/>
      <c r="AO49" s="876">
        <f t="shared" si="52"/>
        <v>0</v>
      </c>
      <c r="AP49" s="876"/>
      <c r="AQ49" s="876"/>
      <c r="AR49" s="876"/>
      <c r="AS49" s="876"/>
      <c r="AT49" s="318"/>
      <c r="AU49" s="877">
        <f t="shared" si="42"/>
        <v>0</v>
      </c>
      <c r="AV49" s="877"/>
      <c r="AW49" s="878"/>
      <c r="AX49" s="878"/>
      <c r="AY49" s="878"/>
      <c r="AZ49" s="879" t="e">
        <f>SUM(#REF!)</f>
        <v>#REF!</v>
      </c>
      <c r="BA49" s="357">
        <f t="shared" si="43"/>
        <v>0</v>
      </c>
      <c r="BC49" s="177" t="s">
        <v>530</v>
      </c>
      <c r="BD49" s="307"/>
      <c r="BE49" s="306" t="str">
        <f t="shared" si="36"/>
        <v>TEMPORARY UTILITIES</v>
      </c>
      <c r="BF49" s="307"/>
      <c r="BG49" s="316"/>
      <c r="BH49" s="316"/>
      <c r="BI49" s="316"/>
      <c r="BJ49" s="316"/>
      <c r="BK49" s="308">
        <f t="shared" si="44"/>
        <v>0</v>
      </c>
      <c r="BL49" s="308">
        <f t="shared" si="45"/>
        <v>0</v>
      </c>
      <c r="BM49" s="308" t="e">
        <f>#REF!</f>
        <v>#REF!</v>
      </c>
      <c r="BN49" s="308">
        <f t="shared" si="46"/>
        <v>0</v>
      </c>
      <c r="BO49" s="308" t="e">
        <f t="shared" si="47"/>
        <v>#REF!</v>
      </c>
      <c r="BP49" s="317" t="e">
        <f>AU49/#REF!</f>
        <v>#REF!</v>
      </c>
      <c r="BQ49" s="317" t="e">
        <f>AE49/#REF!</f>
        <v>#REF!</v>
      </c>
      <c r="BR49" s="313" t="e">
        <f>BQ49*#REF!</f>
        <v>#REF!</v>
      </c>
      <c r="BS49" s="313" t="e">
        <f t="shared" si="48"/>
        <v>#REF!</v>
      </c>
      <c r="BT49" s="317" t="e">
        <f>AJ49/#REF!</f>
        <v>#REF!</v>
      </c>
      <c r="BU49" s="313" t="e">
        <f>BT49*#REF!</f>
        <v>#REF!</v>
      </c>
      <c r="BV49" s="313" t="e">
        <f t="shared" si="49"/>
        <v>#REF!</v>
      </c>
      <c r="BW49" s="317" t="e">
        <f>#REF!/#REF!</f>
        <v>#REF!</v>
      </c>
      <c r="BX49" s="313" t="e">
        <f>BW49*#REF!</f>
        <v>#REF!</v>
      </c>
      <c r="BY49" s="313" t="e">
        <f>BX49+#REF!</f>
        <v>#REF!</v>
      </c>
      <c r="BZ49" s="317" t="e">
        <f>AO49/#REF!</f>
        <v>#REF!</v>
      </c>
      <c r="CA49" s="313" t="e">
        <f>BZ49*#REF!</f>
        <v>#REF!</v>
      </c>
      <c r="CB49" s="313" t="e">
        <f t="shared" si="50"/>
        <v>#REF!</v>
      </c>
      <c r="CC49" s="311" t="str">
        <f t="shared" si="38"/>
        <v>months/MH</v>
      </c>
      <c r="CD49" s="311" t="str">
        <f t="shared" si="39"/>
        <v>MH/months</v>
      </c>
      <c r="CF49" s="312" t="e">
        <f>T(#REF!)</f>
        <v>#REF!</v>
      </c>
      <c r="CG49" s="312" t="e">
        <f>#REF!</f>
        <v>#REF!</v>
      </c>
      <c r="CH49" s="313">
        <f t="shared" si="51"/>
        <v>0</v>
      </c>
      <c r="CK49" s="314"/>
    </row>
    <row r="50" spans="1:89" ht="15" hidden="1" customHeight="1">
      <c r="A50" s="305"/>
      <c r="B50" s="870" t="s">
        <v>531</v>
      </c>
      <c r="C50" s="870"/>
      <c r="D50" s="870"/>
      <c r="E50" s="870"/>
      <c r="F50" s="870"/>
      <c r="G50" s="870"/>
      <c r="H50" s="870"/>
      <c r="I50" s="870"/>
      <c r="J50" s="870"/>
      <c r="K50" s="870"/>
      <c r="L50" s="870"/>
      <c r="M50" s="870"/>
      <c r="N50" s="870"/>
      <c r="O50" s="870"/>
      <c r="P50" s="870"/>
      <c r="Q50" s="871"/>
      <c r="R50" s="871"/>
      <c r="S50" s="872"/>
      <c r="T50" s="871" t="s">
        <v>580</v>
      </c>
      <c r="U50" s="871" t="s">
        <v>2</v>
      </c>
      <c r="V50" s="873"/>
      <c r="W50" s="874"/>
      <c r="X50" s="874"/>
      <c r="Y50" s="873"/>
      <c r="Z50" s="874"/>
      <c r="AA50" s="874"/>
      <c r="AB50" s="873"/>
      <c r="AC50" s="874"/>
      <c r="AD50" s="874"/>
      <c r="AE50" s="875">
        <f t="shared" si="40"/>
        <v>0</v>
      </c>
      <c r="AF50" s="875"/>
      <c r="AG50" s="875"/>
      <c r="AH50" s="875"/>
      <c r="AI50" s="875"/>
      <c r="AJ50" s="876">
        <f t="shared" si="41"/>
        <v>0</v>
      </c>
      <c r="AK50" s="876"/>
      <c r="AL50" s="876"/>
      <c r="AM50" s="876"/>
      <c r="AN50" s="876"/>
      <c r="AO50" s="876">
        <f t="shared" si="52"/>
        <v>0</v>
      </c>
      <c r="AP50" s="876"/>
      <c r="AQ50" s="876"/>
      <c r="AR50" s="876"/>
      <c r="AS50" s="876"/>
      <c r="AT50" s="318"/>
      <c r="AU50" s="877">
        <f t="shared" si="42"/>
        <v>0</v>
      </c>
      <c r="AV50" s="877"/>
      <c r="AW50" s="878"/>
      <c r="AX50" s="878"/>
      <c r="AY50" s="878"/>
      <c r="AZ50" s="879" t="e">
        <f>SUM(#REF!)</f>
        <v>#REF!</v>
      </c>
      <c r="BA50" s="357">
        <f t="shared" si="43"/>
        <v>0</v>
      </c>
      <c r="BC50" s="177" t="s">
        <v>532</v>
      </c>
      <c r="BD50" s="307"/>
      <c r="BE50" s="306" t="str">
        <f t="shared" si="36"/>
        <v>TEMPORARY UTILITIES</v>
      </c>
      <c r="BF50" s="307"/>
      <c r="BG50" s="316"/>
      <c r="BH50" s="316"/>
      <c r="BI50" s="316"/>
      <c r="BJ50" s="316"/>
      <c r="BK50" s="308">
        <f t="shared" si="44"/>
        <v>0</v>
      </c>
      <c r="BL50" s="308">
        <f t="shared" si="45"/>
        <v>0</v>
      </c>
      <c r="BM50" s="308" t="e">
        <f>#REF!</f>
        <v>#REF!</v>
      </c>
      <c r="BN50" s="308">
        <f t="shared" si="46"/>
        <v>0</v>
      </c>
      <c r="BO50" s="308" t="e">
        <f t="shared" si="47"/>
        <v>#REF!</v>
      </c>
      <c r="BP50" s="317" t="e">
        <f>AU50/#REF!</f>
        <v>#REF!</v>
      </c>
      <c r="BQ50" s="317" t="e">
        <f>AE50/#REF!</f>
        <v>#REF!</v>
      </c>
      <c r="BR50" s="313" t="e">
        <f>BQ50*#REF!</f>
        <v>#REF!</v>
      </c>
      <c r="BS50" s="313" t="e">
        <f t="shared" si="48"/>
        <v>#REF!</v>
      </c>
      <c r="BT50" s="317" t="e">
        <f>AJ50/#REF!</f>
        <v>#REF!</v>
      </c>
      <c r="BU50" s="313" t="e">
        <f>BT50*#REF!</f>
        <v>#REF!</v>
      </c>
      <c r="BV50" s="313" t="e">
        <f t="shared" si="49"/>
        <v>#REF!</v>
      </c>
      <c r="BW50" s="317" t="e">
        <f>#REF!/#REF!</f>
        <v>#REF!</v>
      </c>
      <c r="BX50" s="313" t="e">
        <f>BW50*#REF!</f>
        <v>#REF!</v>
      </c>
      <c r="BY50" s="313" t="e">
        <f>BX50+#REF!</f>
        <v>#REF!</v>
      </c>
      <c r="BZ50" s="317" t="e">
        <f>AO50/#REF!</f>
        <v>#REF!</v>
      </c>
      <c r="CA50" s="313" t="e">
        <f>BZ50*#REF!</f>
        <v>#REF!</v>
      </c>
      <c r="CB50" s="313" t="e">
        <f t="shared" si="50"/>
        <v>#REF!</v>
      </c>
      <c r="CC50" s="311" t="str">
        <f t="shared" si="38"/>
        <v>months/MH</v>
      </c>
      <c r="CD50" s="311" t="str">
        <f t="shared" si="39"/>
        <v>MH/months</v>
      </c>
      <c r="CF50" s="312" t="e">
        <f>T(#REF!)</f>
        <v>#REF!</v>
      </c>
      <c r="CG50" s="312" t="e">
        <f>#REF!</f>
        <v>#REF!</v>
      </c>
      <c r="CH50" s="313">
        <f t="shared" si="51"/>
        <v>0</v>
      </c>
      <c r="CK50" s="314"/>
    </row>
    <row r="51" spans="1:89" ht="15" hidden="1" customHeight="1">
      <c r="A51" s="305"/>
      <c r="B51" s="870" t="s">
        <v>533</v>
      </c>
      <c r="C51" s="870"/>
      <c r="D51" s="870"/>
      <c r="E51" s="870"/>
      <c r="F51" s="870"/>
      <c r="G51" s="870"/>
      <c r="H51" s="870"/>
      <c r="I51" s="870"/>
      <c r="J51" s="870"/>
      <c r="K51" s="870"/>
      <c r="L51" s="870"/>
      <c r="M51" s="870"/>
      <c r="N51" s="870"/>
      <c r="O51" s="870"/>
      <c r="P51" s="870"/>
      <c r="Q51" s="871"/>
      <c r="R51" s="871"/>
      <c r="S51" s="872"/>
      <c r="T51" s="871" t="s">
        <v>580</v>
      </c>
      <c r="U51" s="871" t="s">
        <v>2</v>
      </c>
      <c r="V51" s="873"/>
      <c r="W51" s="874"/>
      <c r="X51" s="874"/>
      <c r="Y51" s="873"/>
      <c r="Z51" s="874"/>
      <c r="AA51" s="874"/>
      <c r="AB51" s="873"/>
      <c r="AC51" s="874"/>
      <c r="AD51" s="874"/>
      <c r="AE51" s="875">
        <f t="shared" si="40"/>
        <v>0</v>
      </c>
      <c r="AF51" s="875"/>
      <c r="AG51" s="875"/>
      <c r="AH51" s="875"/>
      <c r="AI51" s="875"/>
      <c r="AJ51" s="876">
        <f t="shared" si="41"/>
        <v>0</v>
      </c>
      <c r="AK51" s="876"/>
      <c r="AL51" s="876"/>
      <c r="AM51" s="876"/>
      <c r="AN51" s="876"/>
      <c r="AO51" s="876">
        <f t="shared" si="52"/>
        <v>0</v>
      </c>
      <c r="AP51" s="876"/>
      <c r="AQ51" s="876"/>
      <c r="AR51" s="876"/>
      <c r="AS51" s="876"/>
      <c r="AT51" s="318"/>
      <c r="AU51" s="877">
        <f t="shared" si="42"/>
        <v>0</v>
      </c>
      <c r="AV51" s="877"/>
      <c r="AW51" s="878"/>
      <c r="AX51" s="878"/>
      <c r="AY51" s="878"/>
      <c r="AZ51" s="879" t="e">
        <f>SUM(#REF!)</f>
        <v>#REF!</v>
      </c>
      <c r="BA51" s="357">
        <f t="shared" si="43"/>
        <v>0</v>
      </c>
      <c r="BC51" s="177" t="s">
        <v>534</v>
      </c>
      <c r="BD51" s="307"/>
      <c r="BE51" s="306" t="str">
        <f t="shared" si="36"/>
        <v>TEMPORARY UTILITIES</v>
      </c>
      <c r="BF51" s="307"/>
      <c r="BG51" s="316"/>
      <c r="BH51" s="316"/>
      <c r="BI51" s="316"/>
      <c r="BJ51" s="316"/>
      <c r="BK51" s="308">
        <f t="shared" si="44"/>
        <v>0</v>
      </c>
      <c r="BL51" s="308">
        <f t="shared" si="45"/>
        <v>0</v>
      </c>
      <c r="BM51" s="308" t="e">
        <f>#REF!</f>
        <v>#REF!</v>
      </c>
      <c r="BN51" s="308">
        <f t="shared" si="46"/>
        <v>0</v>
      </c>
      <c r="BO51" s="308" t="e">
        <f t="shared" si="47"/>
        <v>#REF!</v>
      </c>
      <c r="BP51" s="317" t="e">
        <f>AU51/#REF!</f>
        <v>#REF!</v>
      </c>
      <c r="BQ51" s="317" t="e">
        <f>AE51/#REF!</f>
        <v>#REF!</v>
      </c>
      <c r="BR51" s="313" t="e">
        <f>BQ51*#REF!</f>
        <v>#REF!</v>
      </c>
      <c r="BS51" s="313" t="e">
        <f t="shared" si="48"/>
        <v>#REF!</v>
      </c>
      <c r="BT51" s="317" t="e">
        <f>AJ51/#REF!</f>
        <v>#REF!</v>
      </c>
      <c r="BU51" s="313" t="e">
        <f>BT51*#REF!</f>
        <v>#REF!</v>
      </c>
      <c r="BV51" s="313" t="e">
        <f t="shared" si="49"/>
        <v>#REF!</v>
      </c>
      <c r="BW51" s="317" t="e">
        <f>#REF!/#REF!</f>
        <v>#REF!</v>
      </c>
      <c r="BX51" s="313" t="e">
        <f>BW51*#REF!</f>
        <v>#REF!</v>
      </c>
      <c r="BY51" s="313" t="e">
        <f>BX51+#REF!</f>
        <v>#REF!</v>
      </c>
      <c r="BZ51" s="317" t="e">
        <f>AO51/#REF!</f>
        <v>#REF!</v>
      </c>
      <c r="CA51" s="313" t="e">
        <f>BZ51*#REF!</f>
        <v>#REF!</v>
      </c>
      <c r="CB51" s="313" t="e">
        <f t="shared" si="50"/>
        <v>#REF!</v>
      </c>
      <c r="CC51" s="311" t="str">
        <f t="shared" si="38"/>
        <v>months/MH</v>
      </c>
      <c r="CD51" s="311" t="str">
        <f t="shared" si="39"/>
        <v>MH/months</v>
      </c>
      <c r="CF51" s="312" t="e">
        <f>T(#REF!)</f>
        <v>#REF!</v>
      </c>
      <c r="CG51" s="312" t="e">
        <f>#REF!</f>
        <v>#REF!</v>
      </c>
      <c r="CH51" s="313">
        <f t="shared" si="51"/>
        <v>0</v>
      </c>
      <c r="CK51" s="314"/>
    </row>
    <row r="52" spans="1:89" ht="15" hidden="1" customHeight="1">
      <c r="A52" s="305"/>
      <c r="B52" s="870"/>
      <c r="C52" s="870"/>
      <c r="D52" s="870"/>
      <c r="E52" s="870"/>
      <c r="F52" s="870"/>
      <c r="G52" s="870"/>
      <c r="H52" s="870"/>
      <c r="I52" s="870"/>
      <c r="J52" s="870"/>
      <c r="K52" s="870"/>
      <c r="L52" s="870"/>
      <c r="M52" s="870"/>
      <c r="N52" s="870"/>
      <c r="O52" s="870"/>
      <c r="P52" s="870"/>
      <c r="Q52" s="871"/>
      <c r="R52" s="871"/>
      <c r="S52" s="872"/>
      <c r="T52" s="871"/>
      <c r="U52" s="871"/>
      <c r="V52" s="873"/>
      <c r="W52" s="874"/>
      <c r="X52" s="874"/>
      <c r="Y52" s="873"/>
      <c r="Z52" s="874"/>
      <c r="AA52" s="874"/>
      <c r="AB52" s="873"/>
      <c r="AC52" s="874"/>
      <c r="AD52" s="874"/>
      <c r="AE52" s="875">
        <f t="shared" si="40"/>
        <v>0</v>
      </c>
      <c r="AF52" s="875"/>
      <c r="AG52" s="875"/>
      <c r="AH52" s="875"/>
      <c r="AI52" s="875"/>
      <c r="AJ52" s="876">
        <f t="shared" si="41"/>
        <v>0</v>
      </c>
      <c r="AK52" s="876"/>
      <c r="AL52" s="876"/>
      <c r="AM52" s="876"/>
      <c r="AN52" s="876"/>
      <c r="AO52" s="876">
        <f t="shared" si="52"/>
        <v>0</v>
      </c>
      <c r="AP52" s="876"/>
      <c r="AQ52" s="876"/>
      <c r="AR52" s="876"/>
      <c r="AS52" s="876"/>
      <c r="AT52" s="318"/>
      <c r="AU52" s="877">
        <f t="shared" si="42"/>
        <v>0</v>
      </c>
      <c r="AV52" s="877"/>
      <c r="AW52" s="878"/>
      <c r="AX52" s="878"/>
      <c r="AY52" s="878"/>
      <c r="AZ52" s="879" t="e">
        <f>SUM(#REF!)</f>
        <v>#REF!</v>
      </c>
      <c r="BA52" s="357">
        <f t="shared" si="43"/>
        <v>0</v>
      </c>
      <c r="BC52" s="177"/>
      <c r="BD52" s="307"/>
      <c r="BE52" s="306" t="str">
        <f t="shared" si="36"/>
        <v>TEMPORARY UTILITIES</v>
      </c>
      <c r="BF52" s="307"/>
      <c r="BG52" s="316"/>
      <c r="BH52" s="316"/>
      <c r="BI52" s="316"/>
      <c r="BJ52" s="316"/>
      <c r="BK52" s="308">
        <f t="shared" si="44"/>
        <v>0</v>
      </c>
      <c r="BL52" s="308">
        <f t="shared" si="45"/>
        <v>0</v>
      </c>
      <c r="BM52" s="308" t="e">
        <f>#REF!</f>
        <v>#REF!</v>
      </c>
      <c r="BN52" s="308">
        <f t="shared" si="46"/>
        <v>0</v>
      </c>
      <c r="BO52" s="308" t="e">
        <f t="shared" si="47"/>
        <v>#REF!</v>
      </c>
      <c r="BP52" s="317" t="e">
        <f>AU52/#REF!</f>
        <v>#REF!</v>
      </c>
      <c r="BQ52" s="317" t="e">
        <f>AE52/#REF!</f>
        <v>#REF!</v>
      </c>
      <c r="BR52" s="313" t="e">
        <f>BQ52*#REF!</f>
        <v>#REF!</v>
      </c>
      <c r="BS52" s="313" t="e">
        <f t="shared" si="48"/>
        <v>#REF!</v>
      </c>
      <c r="BT52" s="317" t="e">
        <f>AJ52/#REF!</f>
        <v>#REF!</v>
      </c>
      <c r="BU52" s="313" t="e">
        <f>BT52*#REF!</f>
        <v>#REF!</v>
      </c>
      <c r="BV52" s="313" t="e">
        <f t="shared" si="49"/>
        <v>#REF!</v>
      </c>
      <c r="BW52" s="317" t="e">
        <f>#REF!/#REF!</f>
        <v>#REF!</v>
      </c>
      <c r="BX52" s="313" t="e">
        <f>BW52*#REF!</f>
        <v>#REF!</v>
      </c>
      <c r="BY52" s="313" t="e">
        <f>BX52+#REF!</f>
        <v>#REF!</v>
      </c>
      <c r="BZ52" s="317" t="e">
        <f>AO52/#REF!</f>
        <v>#REF!</v>
      </c>
      <c r="CA52" s="313" t="e">
        <f>BZ52*#REF!</f>
        <v>#REF!</v>
      </c>
      <c r="CB52" s="313" t="e">
        <f t="shared" si="50"/>
        <v>#REF!</v>
      </c>
      <c r="CC52" s="311" t="str">
        <f t="shared" si="38"/>
        <v>/MH</v>
      </c>
      <c r="CD52" s="311" t="str">
        <f t="shared" si="39"/>
        <v>MH/</v>
      </c>
      <c r="CF52" s="312" t="e">
        <f>T(#REF!)</f>
        <v>#REF!</v>
      </c>
      <c r="CG52" s="312" t="e">
        <f>#REF!</f>
        <v>#REF!</v>
      </c>
      <c r="CH52" s="313">
        <f t="shared" si="51"/>
        <v>0</v>
      </c>
      <c r="CK52" s="314"/>
    </row>
    <row r="53" spans="1:89" ht="15" hidden="1" customHeight="1">
      <c r="A53" s="305"/>
      <c r="B53" s="870"/>
      <c r="C53" s="870"/>
      <c r="D53" s="870"/>
      <c r="E53" s="870"/>
      <c r="F53" s="870"/>
      <c r="G53" s="870"/>
      <c r="H53" s="870"/>
      <c r="I53" s="870"/>
      <c r="J53" s="870"/>
      <c r="K53" s="870"/>
      <c r="L53" s="870"/>
      <c r="M53" s="870"/>
      <c r="N53" s="870"/>
      <c r="O53" s="870"/>
      <c r="P53" s="870"/>
      <c r="Q53" s="871"/>
      <c r="R53" s="871"/>
      <c r="S53" s="872"/>
      <c r="T53" s="871"/>
      <c r="U53" s="871"/>
      <c r="V53" s="873"/>
      <c r="W53" s="874"/>
      <c r="X53" s="874"/>
      <c r="Y53" s="873"/>
      <c r="Z53" s="874"/>
      <c r="AA53" s="874"/>
      <c r="AB53" s="873"/>
      <c r="AC53" s="874"/>
      <c r="AD53" s="874"/>
      <c r="AE53" s="875">
        <f t="shared" si="40"/>
        <v>0</v>
      </c>
      <c r="AF53" s="875"/>
      <c r="AG53" s="875"/>
      <c r="AH53" s="875"/>
      <c r="AI53" s="875"/>
      <c r="AJ53" s="876">
        <f t="shared" si="41"/>
        <v>0</v>
      </c>
      <c r="AK53" s="876"/>
      <c r="AL53" s="876"/>
      <c r="AM53" s="876"/>
      <c r="AN53" s="876"/>
      <c r="AO53" s="876">
        <f t="shared" si="52"/>
        <v>0</v>
      </c>
      <c r="AP53" s="876"/>
      <c r="AQ53" s="876"/>
      <c r="AR53" s="876"/>
      <c r="AS53" s="876"/>
      <c r="AT53" s="318"/>
      <c r="AU53" s="877">
        <f t="shared" si="42"/>
        <v>0</v>
      </c>
      <c r="AV53" s="877"/>
      <c r="AW53" s="878"/>
      <c r="AX53" s="878"/>
      <c r="AY53" s="878"/>
      <c r="AZ53" s="879" t="e">
        <f>SUM(#REF!)</f>
        <v>#REF!</v>
      </c>
      <c r="BA53" s="357">
        <f t="shared" si="43"/>
        <v>0</v>
      </c>
      <c r="BC53" s="177"/>
      <c r="BD53" s="307"/>
      <c r="BE53" s="306" t="str">
        <f t="shared" si="36"/>
        <v>TEMPORARY UTILITIES</v>
      </c>
      <c r="BF53" s="307"/>
      <c r="BG53" s="316"/>
      <c r="BH53" s="316"/>
      <c r="BI53" s="316"/>
      <c r="BJ53" s="316"/>
      <c r="BK53" s="308">
        <f t="shared" si="44"/>
        <v>0</v>
      </c>
      <c r="BL53" s="308">
        <f t="shared" si="45"/>
        <v>0</v>
      </c>
      <c r="BM53" s="308" t="e">
        <f>#REF!</f>
        <v>#REF!</v>
      </c>
      <c r="BN53" s="308">
        <f t="shared" si="46"/>
        <v>0</v>
      </c>
      <c r="BO53" s="308" t="e">
        <f t="shared" si="47"/>
        <v>#REF!</v>
      </c>
      <c r="BP53" s="317" t="e">
        <f>AU53/#REF!</f>
        <v>#REF!</v>
      </c>
      <c r="BQ53" s="317" t="e">
        <f>AE53/#REF!</f>
        <v>#REF!</v>
      </c>
      <c r="BR53" s="313" t="e">
        <f>BQ53*#REF!</f>
        <v>#REF!</v>
      </c>
      <c r="BS53" s="313" t="e">
        <f t="shared" si="48"/>
        <v>#REF!</v>
      </c>
      <c r="BT53" s="317" t="e">
        <f>AJ53/#REF!</f>
        <v>#REF!</v>
      </c>
      <c r="BU53" s="313" t="e">
        <f>BT53*#REF!</f>
        <v>#REF!</v>
      </c>
      <c r="BV53" s="313" t="e">
        <f t="shared" si="49"/>
        <v>#REF!</v>
      </c>
      <c r="BW53" s="317" t="e">
        <f>#REF!/#REF!</f>
        <v>#REF!</v>
      </c>
      <c r="BX53" s="313" t="e">
        <f>BW53*#REF!</f>
        <v>#REF!</v>
      </c>
      <c r="BY53" s="313" t="e">
        <f>BX53+#REF!</f>
        <v>#REF!</v>
      </c>
      <c r="BZ53" s="317" t="e">
        <f>AO53/#REF!</f>
        <v>#REF!</v>
      </c>
      <c r="CA53" s="313" t="e">
        <f>BZ53*#REF!</f>
        <v>#REF!</v>
      </c>
      <c r="CB53" s="313" t="e">
        <f t="shared" si="50"/>
        <v>#REF!</v>
      </c>
      <c r="CC53" s="311" t="str">
        <f t="shared" si="38"/>
        <v>/MH</v>
      </c>
      <c r="CD53" s="311" t="str">
        <f t="shared" si="39"/>
        <v>MH/</v>
      </c>
      <c r="CF53" s="312" t="e">
        <f>T(#REF!)</f>
        <v>#REF!</v>
      </c>
      <c r="CG53" s="312" t="e">
        <f>#REF!</f>
        <v>#REF!</v>
      </c>
      <c r="CH53" s="313">
        <f t="shared" si="51"/>
        <v>0</v>
      </c>
      <c r="CK53" s="314"/>
    </row>
    <row r="54" spans="1:89" ht="15" hidden="1" customHeight="1">
      <c r="A54" s="305"/>
      <c r="B54" s="870"/>
      <c r="C54" s="870"/>
      <c r="D54" s="870"/>
      <c r="E54" s="870"/>
      <c r="F54" s="870"/>
      <c r="G54" s="870"/>
      <c r="H54" s="870"/>
      <c r="I54" s="870"/>
      <c r="J54" s="870"/>
      <c r="K54" s="870"/>
      <c r="L54" s="870"/>
      <c r="M54" s="870"/>
      <c r="N54" s="870"/>
      <c r="O54" s="870"/>
      <c r="P54" s="870"/>
      <c r="Q54" s="871"/>
      <c r="R54" s="871"/>
      <c r="S54" s="872"/>
      <c r="T54" s="871"/>
      <c r="U54" s="871"/>
      <c r="V54" s="873"/>
      <c r="W54" s="874"/>
      <c r="X54" s="874"/>
      <c r="Y54" s="873"/>
      <c r="Z54" s="874"/>
      <c r="AA54" s="874"/>
      <c r="AB54" s="873"/>
      <c r="AC54" s="874"/>
      <c r="AD54" s="874"/>
      <c r="AE54" s="875">
        <f t="shared" si="40"/>
        <v>0</v>
      </c>
      <c r="AF54" s="875"/>
      <c r="AG54" s="875"/>
      <c r="AH54" s="875"/>
      <c r="AI54" s="875"/>
      <c r="AJ54" s="876">
        <f t="shared" si="41"/>
        <v>0</v>
      </c>
      <c r="AK54" s="876"/>
      <c r="AL54" s="876"/>
      <c r="AM54" s="876"/>
      <c r="AN54" s="876"/>
      <c r="AO54" s="876">
        <f t="shared" si="52"/>
        <v>0</v>
      </c>
      <c r="AP54" s="876"/>
      <c r="AQ54" s="876"/>
      <c r="AR54" s="876"/>
      <c r="AS54" s="876"/>
      <c r="AT54" s="318"/>
      <c r="AU54" s="877">
        <f t="shared" si="42"/>
        <v>0</v>
      </c>
      <c r="AV54" s="877"/>
      <c r="AW54" s="878"/>
      <c r="AX54" s="878"/>
      <c r="AY54" s="878"/>
      <c r="AZ54" s="879" t="e">
        <f>SUM(#REF!)</f>
        <v>#REF!</v>
      </c>
      <c r="BA54" s="357">
        <f t="shared" si="43"/>
        <v>0</v>
      </c>
      <c r="BC54" s="177"/>
      <c r="BD54" s="307"/>
      <c r="BE54" s="306" t="str">
        <f t="shared" si="36"/>
        <v>TEMPORARY UTILITIES</v>
      </c>
      <c r="BF54" s="307"/>
      <c r="BG54" s="316"/>
      <c r="BH54" s="316"/>
      <c r="BI54" s="316"/>
      <c r="BJ54" s="316"/>
      <c r="BK54" s="308">
        <f t="shared" si="44"/>
        <v>0</v>
      </c>
      <c r="BL54" s="308">
        <f t="shared" si="45"/>
        <v>0</v>
      </c>
      <c r="BM54" s="308" t="e">
        <f>#REF!</f>
        <v>#REF!</v>
      </c>
      <c r="BN54" s="308">
        <f t="shared" si="46"/>
        <v>0</v>
      </c>
      <c r="BO54" s="308" t="e">
        <f t="shared" si="47"/>
        <v>#REF!</v>
      </c>
      <c r="BP54" s="317" t="e">
        <f>AU54/#REF!</f>
        <v>#REF!</v>
      </c>
      <c r="BQ54" s="317" t="e">
        <f>AE54/#REF!</f>
        <v>#REF!</v>
      </c>
      <c r="BR54" s="313" t="e">
        <f>BQ54*#REF!</f>
        <v>#REF!</v>
      </c>
      <c r="BS54" s="313" t="e">
        <f t="shared" si="48"/>
        <v>#REF!</v>
      </c>
      <c r="BT54" s="317" t="e">
        <f>AJ54/#REF!</f>
        <v>#REF!</v>
      </c>
      <c r="BU54" s="313" t="e">
        <f>BT54*#REF!</f>
        <v>#REF!</v>
      </c>
      <c r="BV54" s="313" t="e">
        <f t="shared" si="49"/>
        <v>#REF!</v>
      </c>
      <c r="BW54" s="317" t="e">
        <f>#REF!/#REF!</f>
        <v>#REF!</v>
      </c>
      <c r="BX54" s="313" t="e">
        <f>BW54*#REF!</f>
        <v>#REF!</v>
      </c>
      <c r="BY54" s="313" t="e">
        <f>BX54+#REF!</f>
        <v>#REF!</v>
      </c>
      <c r="BZ54" s="317" t="e">
        <f>AO54/#REF!</f>
        <v>#REF!</v>
      </c>
      <c r="CA54" s="313" t="e">
        <f>BZ54*#REF!</f>
        <v>#REF!</v>
      </c>
      <c r="CB54" s="313" t="e">
        <f t="shared" si="50"/>
        <v>#REF!</v>
      </c>
      <c r="CC54" s="311" t="str">
        <f t="shared" si="38"/>
        <v>/MH</v>
      </c>
      <c r="CD54" s="311" t="str">
        <f t="shared" si="39"/>
        <v>MH/</v>
      </c>
      <c r="CF54" s="312" t="e">
        <f>T(#REF!)</f>
        <v>#REF!</v>
      </c>
      <c r="CG54" s="312" t="e">
        <f>#REF!</f>
        <v>#REF!</v>
      </c>
      <c r="CH54" s="313">
        <f t="shared" si="51"/>
        <v>0</v>
      </c>
      <c r="CK54" s="314"/>
    </row>
    <row r="55" spans="1:89" hidden="1">
      <c r="A55" s="305"/>
      <c r="B55" s="870"/>
      <c r="C55" s="870"/>
      <c r="D55" s="870"/>
      <c r="E55" s="870"/>
      <c r="F55" s="870"/>
      <c r="G55" s="870"/>
      <c r="H55" s="870"/>
      <c r="I55" s="870"/>
      <c r="J55" s="870"/>
      <c r="K55" s="870"/>
      <c r="L55" s="870"/>
      <c r="M55" s="870"/>
      <c r="N55" s="870"/>
      <c r="O55" s="870"/>
      <c r="P55" s="870"/>
      <c r="Q55" s="871"/>
      <c r="R55" s="871"/>
      <c r="S55" s="872"/>
      <c r="T55" s="871"/>
      <c r="U55" s="871"/>
      <c r="V55" s="873"/>
      <c r="W55" s="874"/>
      <c r="X55" s="874"/>
      <c r="Y55" s="873"/>
      <c r="Z55" s="874"/>
      <c r="AA55" s="874"/>
      <c r="AB55" s="873"/>
      <c r="AC55" s="874"/>
      <c r="AD55" s="874"/>
      <c r="AE55" s="875">
        <f t="shared" si="40"/>
        <v>0</v>
      </c>
      <c r="AF55" s="875"/>
      <c r="AG55" s="875"/>
      <c r="AH55" s="875"/>
      <c r="AI55" s="875"/>
      <c r="AJ55" s="876">
        <f t="shared" si="41"/>
        <v>0</v>
      </c>
      <c r="AK55" s="876"/>
      <c r="AL55" s="876"/>
      <c r="AM55" s="876"/>
      <c r="AN55" s="876"/>
      <c r="AO55" s="876">
        <f t="shared" si="52"/>
        <v>0</v>
      </c>
      <c r="AP55" s="876"/>
      <c r="AQ55" s="876"/>
      <c r="AR55" s="876"/>
      <c r="AS55" s="876"/>
      <c r="AT55" s="318"/>
      <c r="AU55" s="877">
        <f t="shared" si="42"/>
        <v>0</v>
      </c>
      <c r="AV55" s="877"/>
      <c r="AW55" s="878"/>
      <c r="AX55" s="878"/>
      <c r="AY55" s="878"/>
      <c r="AZ55" s="879" t="e">
        <f>SUM(#REF!)</f>
        <v>#REF!</v>
      </c>
      <c r="BA55" s="357">
        <f t="shared" si="43"/>
        <v>0</v>
      </c>
      <c r="BC55" s="177"/>
      <c r="BD55" s="307"/>
      <c r="BE55" s="306" t="str">
        <f t="shared" si="36"/>
        <v>TEMPORARY UTILITIES</v>
      </c>
      <c r="BF55" s="307"/>
      <c r="BG55" s="316"/>
      <c r="BH55" s="316"/>
      <c r="BI55" s="316"/>
      <c r="BJ55" s="316"/>
      <c r="BK55" s="308">
        <f t="shared" si="44"/>
        <v>0</v>
      </c>
      <c r="BL55" s="308">
        <f t="shared" si="45"/>
        <v>0</v>
      </c>
      <c r="BM55" s="308" t="e">
        <f>#REF!</f>
        <v>#REF!</v>
      </c>
      <c r="BN55" s="308">
        <f t="shared" si="46"/>
        <v>0</v>
      </c>
      <c r="BO55" s="308" t="e">
        <f t="shared" si="47"/>
        <v>#REF!</v>
      </c>
      <c r="BP55" s="317" t="e">
        <f>AU55/#REF!</f>
        <v>#REF!</v>
      </c>
      <c r="BQ55" s="317" t="e">
        <f>AE55/#REF!</f>
        <v>#REF!</v>
      </c>
      <c r="BR55" s="313" t="e">
        <f>BQ55*#REF!</f>
        <v>#REF!</v>
      </c>
      <c r="BS55" s="313" t="e">
        <f t="shared" si="48"/>
        <v>#REF!</v>
      </c>
      <c r="BT55" s="317" t="e">
        <f>AJ55/#REF!</f>
        <v>#REF!</v>
      </c>
      <c r="BU55" s="313" t="e">
        <f>BT55*#REF!</f>
        <v>#REF!</v>
      </c>
      <c r="BV55" s="313" t="e">
        <f t="shared" si="49"/>
        <v>#REF!</v>
      </c>
      <c r="BW55" s="317" t="e">
        <f>#REF!/#REF!</f>
        <v>#REF!</v>
      </c>
      <c r="BX55" s="313" t="e">
        <f>BW55*#REF!</f>
        <v>#REF!</v>
      </c>
      <c r="BY55" s="313" t="e">
        <f>BX55+#REF!</f>
        <v>#REF!</v>
      </c>
      <c r="BZ55" s="317" t="e">
        <f>AO55/#REF!</f>
        <v>#REF!</v>
      </c>
      <c r="CA55" s="313" t="e">
        <f>BZ55*#REF!</f>
        <v>#REF!</v>
      </c>
      <c r="CB55" s="313" t="e">
        <f t="shared" si="50"/>
        <v>#REF!</v>
      </c>
      <c r="CC55" s="311" t="str">
        <f t="shared" si="38"/>
        <v>/MH</v>
      </c>
      <c r="CD55" s="311" t="str">
        <f t="shared" si="39"/>
        <v>MH/</v>
      </c>
      <c r="CF55" s="312" t="e">
        <f>T(#REF!)</f>
        <v>#REF!</v>
      </c>
      <c r="CG55" s="312" t="e">
        <f>#REF!</f>
        <v>#REF!</v>
      </c>
      <c r="CH55" s="313">
        <f t="shared" si="51"/>
        <v>0</v>
      </c>
      <c r="CK55" s="314"/>
    </row>
    <row r="56" spans="1:89" ht="15" hidden="1" customHeight="1">
      <c r="A56" s="305"/>
      <c r="B56" s="870"/>
      <c r="C56" s="870"/>
      <c r="D56" s="870"/>
      <c r="E56" s="870"/>
      <c r="F56" s="870"/>
      <c r="G56" s="870"/>
      <c r="H56" s="870"/>
      <c r="I56" s="870"/>
      <c r="J56" s="870"/>
      <c r="K56" s="870"/>
      <c r="L56" s="870"/>
      <c r="M56" s="870"/>
      <c r="N56" s="870"/>
      <c r="O56" s="870"/>
      <c r="P56" s="870"/>
      <c r="Q56" s="871"/>
      <c r="R56" s="871"/>
      <c r="S56" s="872"/>
      <c r="T56" s="871"/>
      <c r="U56" s="871"/>
      <c r="V56" s="873"/>
      <c r="W56" s="874"/>
      <c r="X56" s="874"/>
      <c r="Y56" s="873"/>
      <c r="Z56" s="874"/>
      <c r="AA56" s="874"/>
      <c r="AB56" s="873"/>
      <c r="AC56" s="874"/>
      <c r="AD56" s="874"/>
      <c r="AE56" s="875">
        <f t="shared" si="40"/>
        <v>0</v>
      </c>
      <c r="AF56" s="875"/>
      <c r="AG56" s="875"/>
      <c r="AH56" s="875"/>
      <c r="AI56" s="875"/>
      <c r="AJ56" s="876">
        <f t="shared" si="41"/>
        <v>0</v>
      </c>
      <c r="AK56" s="876"/>
      <c r="AL56" s="876"/>
      <c r="AM56" s="876"/>
      <c r="AN56" s="876"/>
      <c r="AO56" s="876">
        <f t="shared" si="52"/>
        <v>0</v>
      </c>
      <c r="AP56" s="876"/>
      <c r="AQ56" s="876"/>
      <c r="AR56" s="876"/>
      <c r="AS56" s="876"/>
      <c r="AT56" s="318"/>
      <c r="AU56" s="877">
        <f t="shared" si="42"/>
        <v>0</v>
      </c>
      <c r="AV56" s="877"/>
      <c r="AW56" s="878"/>
      <c r="AX56" s="878"/>
      <c r="AY56" s="878"/>
      <c r="AZ56" s="879" t="e">
        <f>SUM(#REF!)</f>
        <v>#REF!</v>
      </c>
      <c r="BA56" s="357">
        <f t="shared" si="43"/>
        <v>0</v>
      </c>
      <c r="BC56" s="177"/>
      <c r="BD56" s="307"/>
      <c r="BE56" s="306" t="str">
        <f t="shared" si="36"/>
        <v>TEMPORARY UTILITIES</v>
      </c>
      <c r="BF56" s="307"/>
      <c r="BG56" s="316"/>
      <c r="BH56" s="316"/>
      <c r="BI56" s="316"/>
      <c r="BJ56" s="316"/>
      <c r="BK56" s="308">
        <f t="shared" si="44"/>
        <v>0</v>
      </c>
      <c r="BL56" s="308">
        <f t="shared" si="45"/>
        <v>0</v>
      </c>
      <c r="BM56" s="308" t="e">
        <f>#REF!</f>
        <v>#REF!</v>
      </c>
      <c r="BN56" s="308">
        <f t="shared" si="46"/>
        <v>0</v>
      </c>
      <c r="BO56" s="308" t="e">
        <f t="shared" si="47"/>
        <v>#REF!</v>
      </c>
      <c r="BP56" s="317" t="e">
        <f>AU56/#REF!</f>
        <v>#REF!</v>
      </c>
      <c r="BQ56" s="317" t="e">
        <f>AE56/#REF!</f>
        <v>#REF!</v>
      </c>
      <c r="BR56" s="313" t="e">
        <f>BQ56*#REF!</f>
        <v>#REF!</v>
      </c>
      <c r="BS56" s="313" t="e">
        <f t="shared" si="48"/>
        <v>#REF!</v>
      </c>
      <c r="BT56" s="317" t="e">
        <f>AJ56/#REF!</f>
        <v>#REF!</v>
      </c>
      <c r="BU56" s="313" t="e">
        <f>BT56*#REF!</f>
        <v>#REF!</v>
      </c>
      <c r="BV56" s="313" t="e">
        <f t="shared" si="49"/>
        <v>#REF!</v>
      </c>
      <c r="BW56" s="317" t="e">
        <f>#REF!/#REF!</f>
        <v>#REF!</v>
      </c>
      <c r="BX56" s="313" t="e">
        <f>BW56*#REF!</f>
        <v>#REF!</v>
      </c>
      <c r="BY56" s="313" t="e">
        <f>BX56+#REF!</f>
        <v>#REF!</v>
      </c>
      <c r="BZ56" s="317" t="e">
        <f>AO56/#REF!</f>
        <v>#REF!</v>
      </c>
      <c r="CA56" s="313" t="e">
        <f>BZ56*#REF!</f>
        <v>#REF!</v>
      </c>
      <c r="CB56" s="313" t="e">
        <f t="shared" si="50"/>
        <v>#REF!</v>
      </c>
      <c r="CC56" s="311" t="str">
        <f t="shared" si="38"/>
        <v>/MH</v>
      </c>
      <c r="CD56" s="311" t="str">
        <f t="shared" si="39"/>
        <v>MH/</v>
      </c>
      <c r="CF56" s="312" t="e">
        <f>T(#REF!)</f>
        <v>#REF!</v>
      </c>
      <c r="CG56" s="312" t="e">
        <f>#REF!</f>
        <v>#REF!</v>
      </c>
      <c r="CH56" s="313">
        <f t="shared" si="51"/>
        <v>0</v>
      </c>
      <c r="CK56" s="314"/>
    </row>
    <row r="57" spans="1:89" ht="15" hidden="1" customHeight="1">
      <c r="A57" s="305"/>
      <c r="B57" s="870"/>
      <c r="C57" s="870"/>
      <c r="D57" s="870"/>
      <c r="E57" s="870"/>
      <c r="F57" s="870"/>
      <c r="G57" s="870"/>
      <c r="H57" s="870"/>
      <c r="I57" s="870"/>
      <c r="J57" s="870"/>
      <c r="K57" s="870"/>
      <c r="L57" s="870"/>
      <c r="M57" s="870"/>
      <c r="N57" s="870"/>
      <c r="O57" s="870"/>
      <c r="P57" s="870"/>
      <c r="Q57" s="871"/>
      <c r="R57" s="871"/>
      <c r="S57" s="872"/>
      <c r="T57" s="871"/>
      <c r="U57" s="871"/>
      <c r="V57" s="873"/>
      <c r="W57" s="874"/>
      <c r="X57" s="874"/>
      <c r="Y57" s="873"/>
      <c r="Z57" s="874"/>
      <c r="AA57" s="874"/>
      <c r="AB57" s="873"/>
      <c r="AC57" s="874"/>
      <c r="AD57" s="874"/>
      <c r="AE57" s="875">
        <f t="shared" si="40"/>
        <v>0</v>
      </c>
      <c r="AF57" s="875"/>
      <c r="AG57" s="875"/>
      <c r="AH57" s="875"/>
      <c r="AI57" s="875"/>
      <c r="AJ57" s="876">
        <f t="shared" si="41"/>
        <v>0</v>
      </c>
      <c r="AK57" s="876"/>
      <c r="AL57" s="876"/>
      <c r="AM57" s="876"/>
      <c r="AN57" s="876"/>
      <c r="AO57" s="876">
        <f t="shared" si="52"/>
        <v>0</v>
      </c>
      <c r="AP57" s="876"/>
      <c r="AQ57" s="876"/>
      <c r="AR57" s="876"/>
      <c r="AS57" s="876"/>
      <c r="AT57" s="318"/>
      <c r="AU57" s="877">
        <f t="shared" si="42"/>
        <v>0</v>
      </c>
      <c r="AV57" s="877"/>
      <c r="AW57" s="878"/>
      <c r="AX57" s="878"/>
      <c r="AY57" s="878"/>
      <c r="AZ57" s="879" t="e">
        <f>SUM(#REF!)</f>
        <v>#REF!</v>
      </c>
      <c r="BA57" s="357">
        <f t="shared" si="43"/>
        <v>0</v>
      </c>
      <c r="BC57" s="177"/>
      <c r="BD57" s="307"/>
      <c r="BE57" s="306" t="str">
        <f t="shared" si="36"/>
        <v>TEMPORARY UTILITIES</v>
      </c>
      <c r="BF57" s="307"/>
      <c r="BG57" s="316"/>
      <c r="BH57" s="316"/>
      <c r="BI57" s="316"/>
      <c r="BJ57" s="316"/>
      <c r="BK57" s="308">
        <f t="shared" si="44"/>
        <v>0</v>
      </c>
      <c r="BL57" s="308">
        <f t="shared" si="45"/>
        <v>0</v>
      </c>
      <c r="BM57" s="308" t="e">
        <f>#REF!</f>
        <v>#REF!</v>
      </c>
      <c r="BN57" s="308">
        <f t="shared" si="46"/>
        <v>0</v>
      </c>
      <c r="BO57" s="308" t="e">
        <f t="shared" si="47"/>
        <v>#REF!</v>
      </c>
      <c r="BP57" s="317" t="e">
        <f>AU57/#REF!</f>
        <v>#REF!</v>
      </c>
      <c r="BQ57" s="317" t="e">
        <f>AE57/#REF!</f>
        <v>#REF!</v>
      </c>
      <c r="BR57" s="313" t="e">
        <f>BQ57*#REF!</f>
        <v>#REF!</v>
      </c>
      <c r="BS57" s="313" t="e">
        <f t="shared" si="48"/>
        <v>#REF!</v>
      </c>
      <c r="BT57" s="317" t="e">
        <f>AJ57/#REF!</f>
        <v>#REF!</v>
      </c>
      <c r="BU57" s="313" t="e">
        <f>BT57*#REF!</f>
        <v>#REF!</v>
      </c>
      <c r="BV57" s="313" t="e">
        <f t="shared" si="49"/>
        <v>#REF!</v>
      </c>
      <c r="BW57" s="317" t="e">
        <f>#REF!/#REF!</f>
        <v>#REF!</v>
      </c>
      <c r="BX57" s="313" t="e">
        <f>BW57*#REF!</f>
        <v>#REF!</v>
      </c>
      <c r="BY57" s="313" t="e">
        <f>BX57+#REF!</f>
        <v>#REF!</v>
      </c>
      <c r="BZ57" s="317" t="e">
        <f>AO57/#REF!</f>
        <v>#REF!</v>
      </c>
      <c r="CA57" s="313" t="e">
        <f>BZ57*#REF!</f>
        <v>#REF!</v>
      </c>
      <c r="CB57" s="313" t="e">
        <f t="shared" si="50"/>
        <v>#REF!</v>
      </c>
      <c r="CC57" s="311" t="str">
        <f t="shared" si="38"/>
        <v>/MH</v>
      </c>
      <c r="CD57" s="311" t="str">
        <f t="shared" si="39"/>
        <v>MH/</v>
      </c>
      <c r="CF57" s="312" t="e">
        <f>T(#REF!)</f>
        <v>#REF!</v>
      </c>
      <c r="CG57" s="312" t="e">
        <f>#REF!</f>
        <v>#REF!</v>
      </c>
      <c r="CH57" s="313">
        <f t="shared" si="51"/>
        <v>0</v>
      </c>
      <c r="CK57" s="314"/>
    </row>
    <row r="58" spans="1:89" ht="15" hidden="1" customHeight="1">
      <c r="A58" s="305"/>
      <c r="B58" s="870"/>
      <c r="C58" s="870"/>
      <c r="D58" s="870"/>
      <c r="E58" s="870"/>
      <c r="F58" s="870"/>
      <c r="G58" s="870"/>
      <c r="H58" s="870"/>
      <c r="I58" s="870"/>
      <c r="J58" s="870"/>
      <c r="K58" s="870"/>
      <c r="L58" s="870"/>
      <c r="M58" s="870"/>
      <c r="N58" s="870"/>
      <c r="O58" s="870"/>
      <c r="P58" s="870"/>
      <c r="Q58" s="871"/>
      <c r="R58" s="871"/>
      <c r="S58" s="872"/>
      <c r="T58" s="871"/>
      <c r="U58" s="871"/>
      <c r="V58" s="873"/>
      <c r="W58" s="874"/>
      <c r="X58" s="874"/>
      <c r="Y58" s="873"/>
      <c r="Z58" s="874"/>
      <c r="AA58" s="874"/>
      <c r="AB58" s="873"/>
      <c r="AC58" s="874"/>
      <c r="AD58" s="874"/>
      <c r="AE58" s="875">
        <f t="shared" si="40"/>
        <v>0</v>
      </c>
      <c r="AF58" s="875"/>
      <c r="AG58" s="875"/>
      <c r="AH58" s="875"/>
      <c r="AI58" s="875"/>
      <c r="AJ58" s="876">
        <f t="shared" si="41"/>
        <v>0</v>
      </c>
      <c r="AK58" s="876"/>
      <c r="AL58" s="876"/>
      <c r="AM58" s="876"/>
      <c r="AN58" s="876"/>
      <c r="AO58" s="876">
        <f t="shared" si="52"/>
        <v>0</v>
      </c>
      <c r="AP58" s="876"/>
      <c r="AQ58" s="876"/>
      <c r="AR58" s="876"/>
      <c r="AS58" s="876"/>
      <c r="AT58" s="318"/>
      <c r="AU58" s="877">
        <f t="shared" si="42"/>
        <v>0</v>
      </c>
      <c r="AV58" s="877"/>
      <c r="AW58" s="878"/>
      <c r="AX58" s="878"/>
      <c r="AY58" s="878"/>
      <c r="AZ58" s="879" t="e">
        <f>SUM(#REF!)</f>
        <v>#REF!</v>
      </c>
      <c r="BA58" s="357">
        <f t="shared" si="43"/>
        <v>0</v>
      </c>
      <c r="BC58" s="177"/>
      <c r="BD58" s="307"/>
      <c r="BE58" s="306" t="str">
        <f t="shared" si="36"/>
        <v>TEMPORARY UTILITIES</v>
      </c>
      <c r="BF58" s="307"/>
      <c r="BG58" s="316"/>
      <c r="BH58" s="316"/>
      <c r="BI58" s="316"/>
      <c r="BJ58" s="316"/>
      <c r="BK58" s="308">
        <f t="shared" si="44"/>
        <v>0</v>
      </c>
      <c r="BL58" s="308">
        <f t="shared" si="45"/>
        <v>0</v>
      </c>
      <c r="BM58" s="308" t="e">
        <f>#REF!</f>
        <v>#REF!</v>
      </c>
      <c r="BN58" s="308">
        <f t="shared" si="46"/>
        <v>0</v>
      </c>
      <c r="BO58" s="308" t="e">
        <f t="shared" si="47"/>
        <v>#REF!</v>
      </c>
      <c r="BP58" s="317" t="e">
        <f>AU58/#REF!</f>
        <v>#REF!</v>
      </c>
      <c r="BQ58" s="317" t="e">
        <f>AE58/#REF!</f>
        <v>#REF!</v>
      </c>
      <c r="BR58" s="313" t="e">
        <f>BQ58*#REF!</f>
        <v>#REF!</v>
      </c>
      <c r="BS58" s="313" t="e">
        <f t="shared" si="48"/>
        <v>#REF!</v>
      </c>
      <c r="BT58" s="317" t="e">
        <f>AJ58/#REF!</f>
        <v>#REF!</v>
      </c>
      <c r="BU58" s="313" t="e">
        <f>BT58*#REF!</f>
        <v>#REF!</v>
      </c>
      <c r="BV58" s="313" t="e">
        <f t="shared" si="49"/>
        <v>#REF!</v>
      </c>
      <c r="BW58" s="317" t="e">
        <f>#REF!/#REF!</f>
        <v>#REF!</v>
      </c>
      <c r="BX58" s="313" t="e">
        <f>BW58*#REF!</f>
        <v>#REF!</v>
      </c>
      <c r="BY58" s="313" t="e">
        <f>BX58+#REF!</f>
        <v>#REF!</v>
      </c>
      <c r="BZ58" s="317" t="e">
        <f>AO58/#REF!</f>
        <v>#REF!</v>
      </c>
      <c r="CA58" s="313" t="e">
        <f>BZ58*#REF!</f>
        <v>#REF!</v>
      </c>
      <c r="CB58" s="313" t="e">
        <f t="shared" si="50"/>
        <v>#REF!</v>
      </c>
      <c r="CC58" s="311" t="str">
        <f t="shared" si="38"/>
        <v>/MH</v>
      </c>
      <c r="CD58" s="311" t="str">
        <f t="shared" si="39"/>
        <v>MH/</v>
      </c>
      <c r="CF58" s="312" t="e">
        <f>T(#REF!)</f>
        <v>#REF!</v>
      </c>
      <c r="CG58" s="312" t="e">
        <f>#REF!</f>
        <v>#REF!</v>
      </c>
      <c r="CH58" s="313">
        <f t="shared" si="51"/>
        <v>0</v>
      </c>
      <c r="CK58" s="314"/>
    </row>
    <row r="59" spans="1:89" ht="15" hidden="1" customHeight="1">
      <c r="A59" s="305"/>
      <c r="B59" s="870"/>
      <c r="C59" s="870"/>
      <c r="D59" s="870"/>
      <c r="E59" s="870"/>
      <c r="F59" s="870"/>
      <c r="G59" s="870"/>
      <c r="H59" s="870"/>
      <c r="I59" s="870"/>
      <c r="J59" s="870"/>
      <c r="K59" s="870"/>
      <c r="L59" s="870"/>
      <c r="M59" s="870"/>
      <c r="N59" s="870"/>
      <c r="O59" s="870"/>
      <c r="P59" s="870"/>
      <c r="Q59" s="871"/>
      <c r="R59" s="871"/>
      <c r="S59" s="872"/>
      <c r="T59" s="871"/>
      <c r="U59" s="871"/>
      <c r="V59" s="873"/>
      <c r="W59" s="874"/>
      <c r="X59" s="874"/>
      <c r="Y59" s="873"/>
      <c r="Z59" s="874"/>
      <c r="AA59" s="874"/>
      <c r="AB59" s="873"/>
      <c r="AC59" s="874"/>
      <c r="AD59" s="874"/>
      <c r="AE59" s="875">
        <f t="shared" si="40"/>
        <v>0</v>
      </c>
      <c r="AF59" s="875"/>
      <c r="AG59" s="875"/>
      <c r="AH59" s="875"/>
      <c r="AI59" s="875"/>
      <c r="AJ59" s="876">
        <f t="shared" si="41"/>
        <v>0</v>
      </c>
      <c r="AK59" s="876"/>
      <c r="AL59" s="876"/>
      <c r="AM59" s="876"/>
      <c r="AN59" s="876"/>
      <c r="AO59" s="876">
        <f t="shared" si="52"/>
        <v>0</v>
      </c>
      <c r="AP59" s="876"/>
      <c r="AQ59" s="876"/>
      <c r="AR59" s="876"/>
      <c r="AS59" s="876"/>
      <c r="AT59" s="318"/>
      <c r="AU59" s="877">
        <f t="shared" si="42"/>
        <v>0</v>
      </c>
      <c r="AV59" s="877"/>
      <c r="AW59" s="878"/>
      <c r="AX59" s="878"/>
      <c r="AY59" s="878"/>
      <c r="AZ59" s="879" t="e">
        <f>SUM(#REF!)</f>
        <v>#REF!</v>
      </c>
      <c r="BA59" s="357">
        <f t="shared" si="43"/>
        <v>0</v>
      </c>
      <c r="BC59" s="177"/>
      <c r="BD59" s="307"/>
      <c r="BE59" s="306" t="str">
        <f t="shared" si="36"/>
        <v>TEMPORARY UTILITIES</v>
      </c>
      <c r="BF59" s="307"/>
      <c r="BG59" s="316"/>
      <c r="BH59" s="316"/>
      <c r="BI59" s="316"/>
      <c r="BJ59" s="316"/>
      <c r="BK59" s="308">
        <f t="shared" si="44"/>
        <v>0</v>
      </c>
      <c r="BL59" s="308">
        <f t="shared" si="45"/>
        <v>0</v>
      </c>
      <c r="BM59" s="308" t="e">
        <f>#REF!</f>
        <v>#REF!</v>
      </c>
      <c r="BN59" s="308">
        <f t="shared" si="46"/>
        <v>0</v>
      </c>
      <c r="BO59" s="308" t="e">
        <f t="shared" si="47"/>
        <v>#REF!</v>
      </c>
      <c r="BP59" s="317" t="e">
        <f>AU59/#REF!</f>
        <v>#REF!</v>
      </c>
      <c r="BQ59" s="317" t="e">
        <f>AE59/#REF!</f>
        <v>#REF!</v>
      </c>
      <c r="BR59" s="313" t="e">
        <f>BQ59*#REF!</f>
        <v>#REF!</v>
      </c>
      <c r="BS59" s="313" t="e">
        <f t="shared" si="48"/>
        <v>#REF!</v>
      </c>
      <c r="BT59" s="317" t="e">
        <f>AJ59/#REF!</f>
        <v>#REF!</v>
      </c>
      <c r="BU59" s="313" t="e">
        <f>BT59*#REF!</f>
        <v>#REF!</v>
      </c>
      <c r="BV59" s="313" t="e">
        <f t="shared" si="49"/>
        <v>#REF!</v>
      </c>
      <c r="BW59" s="317" t="e">
        <f>#REF!/#REF!</f>
        <v>#REF!</v>
      </c>
      <c r="BX59" s="313" t="e">
        <f>BW59*#REF!</f>
        <v>#REF!</v>
      </c>
      <c r="BY59" s="313" t="e">
        <f>BX59+#REF!</f>
        <v>#REF!</v>
      </c>
      <c r="BZ59" s="317" t="e">
        <f>AO59/#REF!</f>
        <v>#REF!</v>
      </c>
      <c r="CA59" s="313" t="e">
        <f>BZ59*#REF!</f>
        <v>#REF!</v>
      </c>
      <c r="CB59" s="313" t="e">
        <f t="shared" si="50"/>
        <v>#REF!</v>
      </c>
      <c r="CC59" s="311" t="str">
        <f t="shared" si="38"/>
        <v>/MH</v>
      </c>
      <c r="CD59" s="311" t="str">
        <f t="shared" si="39"/>
        <v>MH/</v>
      </c>
      <c r="CF59" s="312" t="e">
        <f>T(#REF!)</f>
        <v>#REF!</v>
      </c>
      <c r="CG59" s="312" t="e">
        <f>#REF!</f>
        <v>#REF!</v>
      </c>
      <c r="CH59" s="313">
        <f t="shared" si="51"/>
        <v>0</v>
      </c>
      <c r="CK59" s="314"/>
    </row>
    <row r="60" spans="1:89" ht="15" hidden="1" customHeight="1">
      <c r="A60" s="305"/>
      <c r="B60" s="870"/>
      <c r="C60" s="870"/>
      <c r="D60" s="870"/>
      <c r="E60" s="870"/>
      <c r="F60" s="870"/>
      <c r="G60" s="870"/>
      <c r="H60" s="870"/>
      <c r="I60" s="870"/>
      <c r="J60" s="870"/>
      <c r="K60" s="870"/>
      <c r="L60" s="870"/>
      <c r="M60" s="870"/>
      <c r="N60" s="870"/>
      <c r="O60" s="870"/>
      <c r="P60" s="870"/>
      <c r="Q60" s="871"/>
      <c r="R60" s="871"/>
      <c r="S60" s="872"/>
      <c r="T60" s="871"/>
      <c r="U60" s="871"/>
      <c r="V60" s="873"/>
      <c r="W60" s="874"/>
      <c r="X60" s="874"/>
      <c r="Y60" s="873"/>
      <c r="Z60" s="874"/>
      <c r="AA60" s="874"/>
      <c r="AB60" s="873"/>
      <c r="AC60" s="874"/>
      <c r="AD60" s="874"/>
      <c r="AE60" s="875">
        <f t="shared" si="40"/>
        <v>0</v>
      </c>
      <c r="AF60" s="875"/>
      <c r="AG60" s="875"/>
      <c r="AH60" s="875"/>
      <c r="AI60" s="875"/>
      <c r="AJ60" s="876">
        <f t="shared" si="41"/>
        <v>0</v>
      </c>
      <c r="AK60" s="876"/>
      <c r="AL60" s="876"/>
      <c r="AM60" s="876"/>
      <c r="AN60" s="876"/>
      <c r="AO60" s="876">
        <f t="shared" si="52"/>
        <v>0</v>
      </c>
      <c r="AP60" s="876"/>
      <c r="AQ60" s="876"/>
      <c r="AR60" s="876"/>
      <c r="AS60" s="876"/>
      <c r="AT60" s="318"/>
      <c r="AU60" s="877">
        <f t="shared" si="42"/>
        <v>0</v>
      </c>
      <c r="AV60" s="877"/>
      <c r="AW60" s="878"/>
      <c r="AX60" s="878"/>
      <c r="AY60" s="878"/>
      <c r="AZ60" s="879" t="e">
        <f>SUM(#REF!)</f>
        <v>#REF!</v>
      </c>
      <c r="BA60" s="357">
        <f t="shared" si="43"/>
        <v>0</v>
      </c>
      <c r="BC60" s="177"/>
      <c r="BD60" s="307"/>
      <c r="BE60" s="306" t="str">
        <f t="shared" si="36"/>
        <v>TEMPORARY UTILITIES</v>
      </c>
      <c r="BF60" s="307"/>
      <c r="BG60" s="316"/>
      <c r="BH60" s="316"/>
      <c r="BI60" s="316"/>
      <c r="BJ60" s="316"/>
      <c r="BK60" s="308">
        <f t="shared" si="44"/>
        <v>0</v>
      </c>
      <c r="BL60" s="308">
        <f t="shared" si="45"/>
        <v>0</v>
      </c>
      <c r="BM60" s="308" t="e">
        <f>#REF!</f>
        <v>#REF!</v>
      </c>
      <c r="BN60" s="308">
        <f t="shared" si="46"/>
        <v>0</v>
      </c>
      <c r="BO60" s="308" t="e">
        <f t="shared" si="47"/>
        <v>#REF!</v>
      </c>
      <c r="BP60" s="317" t="e">
        <f>AU60/#REF!</f>
        <v>#REF!</v>
      </c>
      <c r="BQ60" s="317" t="e">
        <f>AE60/#REF!</f>
        <v>#REF!</v>
      </c>
      <c r="BR60" s="313" t="e">
        <f>BQ60*#REF!</f>
        <v>#REF!</v>
      </c>
      <c r="BS60" s="313" t="e">
        <f t="shared" si="48"/>
        <v>#REF!</v>
      </c>
      <c r="BT60" s="317" t="e">
        <f>AJ60/#REF!</f>
        <v>#REF!</v>
      </c>
      <c r="BU60" s="313" t="e">
        <f>BT60*#REF!</f>
        <v>#REF!</v>
      </c>
      <c r="BV60" s="313" t="e">
        <f t="shared" si="49"/>
        <v>#REF!</v>
      </c>
      <c r="BW60" s="317" t="e">
        <f>#REF!/#REF!</f>
        <v>#REF!</v>
      </c>
      <c r="BX60" s="313" t="e">
        <f>BW60*#REF!</f>
        <v>#REF!</v>
      </c>
      <c r="BY60" s="313" t="e">
        <f>BX60+#REF!</f>
        <v>#REF!</v>
      </c>
      <c r="BZ60" s="317" t="e">
        <f>AO60/#REF!</f>
        <v>#REF!</v>
      </c>
      <c r="CA60" s="313" t="e">
        <f>BZ60*#REF!</f>
        <v>#REF!</v>
      </c>
      <c r="CB60" s="313" t="e">
        <f t="shared" si="50"/>
        <v>#REF!</v>
      </c>
      <c r="CC60" s="311" t="str">
        <f t="shared" si="38"/>
        <v>/MH</v>
      </c>
      <c r="CD60" s="311" t="str">
        <f t="shared" si="39"/>
        <v>MH/</v>
      </c>
      <c r="CF60" s="312" t="e">
        <f>T(#REF!)</f>
        <v>#REF!</v>
      </c>
      <c r="CG60" s="312" t="e">
        <f>#REF!</f>
        <v>#REF!</v>
      </c>
      <c r="CH60" s="313">
        <f t="shared" si="51"/>
        <v>0</v>
      </c>
      <c r="CK60" s="314"/>
    </row>
    <row r="61" spans="1:89" ht="5.0999999999999996" hidden="1" customHeight="1">
      <c r="A61" s="305"/>
      <c r="B61" s="140"/>
      <c r="C61" s="140"/>
      <c r="D61" s="140"/>
      <c r="E61" s="140"/>
      <c r="F61" s="140"/>
      <c r="G61" s="140"/>
      <c r="H61" s="140"/>
      <c r="I61" s="140"/>
      <c r="J61" s="140"/>
      <c r="K61" s="140"/>
      <c r="L61" s="140"/>
      <c r="M61" s="140"/>
      <c r="N61" s="140"/>
      <c r="O61" s="140"/>
      <c r="P61" s="140"/>
      <c r="Q61" s="141"/>
      <c r="R61" s="141"/>
      <c r="S61" s="141"/>
      <c r="T61" s="141"/>
      <c r="U61" s="141"/>
      <c r="V61" s="142"/>
      <c r="W61" s="142"/>
      <c r="X61" s="142"/>
      <c r="Y61" s="172"/>
      <c r="Z61" s="172"/>
      <c r="AA61" s="172"/>
      <c r="AB61" s="172"/>
      <c r="AC61" s="172"/>
      <c r="AD61" s="172"/>
      <c r="AE61" s="173"/>
      <c r="AF61" s="173"/>
      <c r="AG61" s="173"/>
      <c r="AH61" s="173"/>
      <c r="AI61" s="173"/>
      <c r="AJ61" s="173"/>
      <c r="AK61" s="173"/>
      <c r="AL61" s="173"/>
      <c r="AM61" s="173"/>
      <c r="AN61" s="173"/>
      <c r="AO61" s="173"/>
      <c r="AP61" s="173"/>
      <c r="AQ61" s="173"/>
      <c r="AR61" s="173"/>
      <c r="AS61" s="173"/>
      <c r="AT61" s="174"/>
      <c r="AU61" s="862"/>
      <c r="AV61" s="863"/>
      <c r="AW61" s="863"/>
      <c r="AX61" s="863"/>
      <c r="AY61" s="863"/>
      <c r="AZ61" s="863"/>
      <c r="BA61" s="175"/>
      <c r="BC61" s="175"/>
      <c r="BD61" s="307"/>
      <c r="BE61" s="319" t="str">
        <f t="shared" si="36"/>
        <v>TEMPORARY UTILITIES</v>
      </c>
      <c r="BF61" s="307"/>
      <c r="BG61" s="319"/>
      <c r="BH61" s="319"/>
      <c r="BI61" s="319"/>
      <c r="BJ61" s="319"/>
      <c r="BK61" s="320">
        <f>BK45</f>
        <v>0</v>
      </c>
      <c r="BL61" s="320">
        <f>BL45</f>
        <v>0</v>
      </c>
      <c r="BM61" s="320" t="e">
        <f>BM45</f>
        <v>#REF!</v>
      </c>
      <c r="BN61" s="320">
        <f>BN45</f>
        <v>0</v>
      </c>
      <c r="BO61" s="320" t="e">
        <f>BO45</f>
        <v>#REF!</v>
      </c>
      <c r="BP61" s="321" t="e">
        <f>AU61/TOTAL_REMODEL_ESTIMATE</f>
        <v>#NAME?</v>
      </c>
      <c r="BQ61" s="321" t="e">
        <f>#REF!/TOTAL_REMODEL_ESTIMATE</f>
        <v>#REF!</v>
      </c>
      <c r="BR61" s="321" t="e">
        <f>#REF!/TOTAL_REMODEL_ESTIMATE</f>
        <v>#REF!</v>
      </c>
      <c r="BS61" s="321" t="e">
        <f>#REF!/TOTAL_REMODEL_ESTIMATE</f>
        <v>#REF!</v>
      </c>
      <c r="BT61" s="321" t="e">
        <f>#REF!/TOTAL_REMODEL_ESTIMATE</f>
        <v>#REF!</v>
      </c>
      <c r="BU61" s="321" t="e">
        <f>#REF!/TOTAL_REMODEL_ESTIMATE</f>
        <v>#REF!</v>
      </c>
      <c r="BV61" s="321" t="e">
        <f>#REF!/TOTAL_REMODEL_ESTIMATE</f>
        <v>#REF!</v>
      </c>
      <c r="BW61" s="321" t="e">
        <f>#REF!/TOTAL_REMODEL_ESTIMATE</f>
        <v>#REF!</v>
      </c>
      <c r="BX61" s="321" t="e">
        <f>#REF!/TOTAL_REMODEL_ESTIMATE</f>
        <v>#REF!</v>
      </c>
      <c r="BY61" s="321" t="e">
        <f>#REF!/TOTAL_REMODEL_ESTIMATE</f>
        <v>#REF!</v>
      </c>
      <c r="BZ61" s="321" t="e">
        <f>#REF!/TOTAL_REMODEL_ESTIMATE</f>
        <v>#REF!</v>
      </c>
      <c r="CA61" s="321" t="e">
        <f>#REF!/TOTAL_REMODEL_ESTIMATE</f>
        <v>#REF!</v>
      </c>
      <c r="CB61" s="321" t="e">
        <f>#REF!/TOTAL_REMODEL_ESTIMATE</f>
        <v>#REF!</v>
      </c>
      <c r="CC61" s="321" t="e">
        <f>#REF!/TOTAL_REMODEL_ESTIMATE</f>
        <v>#REF!</v>
      </c>
      <c r="CD61" s="321" t="e">
        <f>#REF!/TOTAL_REMODEL_ESTIMATE</f>
        <v>#REF!</v>
      </c>
      <c r="CF61" s="321"/>
      <c r="CG61" s="321"/>
      <c r="CH61" s="322"/>
      <c r="CK61" s="323"/>
    </row>
    <row r="62" spans="1:89" ht="21.6" hidden="1" customHeight="1">
      <c r="A62" s="305"/>
      <c r="B62" s="864" t="str">
        <f>T(CONCATENATE(B45," ","TOTAL"))</f>
        <v>TEMPORARY UTILITIES TOTAL</v>
      </c>
      <c r="C62" s="864"/>
      <c r="D62" s="864"/>
      <c r="E62" s="864"/>
      <c r="F62" s="864"/>
      <c r="G62" s="864"/>
      <c r="H62" s="864"/>
      <c r="I62" s="864"/>
      <c r="J62" s="864"/>
      <c r="K62" s="864"/>
      <c r="L62" s="864"/>
      <c r="M62" s="864"/>
      <c r="N62" s="864"/>
      <c r="O62" s="864"/>
      <c r="P62" s="864"/>
      <c r="Q62" s="864"/>
      <c r="R62" s="864"/>
      <c r="S62" s="864"/>
      <c r="T62" s="864"/>
      <c r="U62" s="864"/>
      <c r="V62" s="864"/>
      <c r="W62" s="864"/>
      <c r="X62" s="864"/>
      <c r="Y62" s="864"/>
      <c r="Z62" s="864"/>
      <c r="AA62" s="864"/>
      <c r="AB62" s="864"/>
      <c r="AC62" s="864"/>
      <c r="AD62" s="865"/>
      <c r="AE62" s="866">
        <f>SUBTOTAL(9,AE46:AE61)</f>
        <v>0</v>
      </c>
      <c r="AF62" s="867"/>
      <c r="AG62" s="867"/>
      <c r="AH62" s="867"/>
      <c r="AI62" s="867"/>
      <c r="AJ62" s="866">
        <f>SUBTOTAL(9,AJ45:AN61)</f>
        <v>0</v>
      </c>
      <c r="AK62" s="867"/>
      <c r="AL62" s="867"/>
      <c r="AM62" s="867"/>
      <c r="AN62" s="867"/>
      <c r="AO62" s="866">
        <f>SUBTOTAL(9,AO45:AS60)</f>
        <v>0</v>
      </c>
      <c r="AP62" s="867"/>
      <c r="AQ62" s="867"/>
      <c r="AR62" s="867"/>
      <c r="AS62" s="867"/>
      <c r="AT62" s="318"/>
      <c r="AU62" s="866">
        <f>SUBTOTAL(9,AU45:AY61)</f>
        <v>0</v>
      </c>
      <c r="AV62" s="867"/>
      <c r="AW62" s="867"/>
      <c r="AX62" s="867"/>
      <c r="AY62" s="867"/>
      <c r="AZ62" s="867"/>
      <c r="BA62" s="169">
        <f>SUBTOTAL(9,BA45:BA61)</f>
        <v>0</v>
      </c>
      <c r="BC62" s="64"/>
      <c r="BD62" s="307"/>
      <c r="BE62" s="306" t="str">
        <f t="shared" si="36"/>
        <v>TEMPORARY UTILITIES</v>
      </c>
      <c r="BF62" s="307"/>
      <c r="BG62" s="324"/>
      <c r="BH62" s="324"/>
      <c r="BI62" s="324"/>
      <c r="BJ62" s="324"/>
      <c r="BK62" s="325">
        <f t="shared" ref="BK62:CB62" si="53">BK45</f>
        <v>0</v>
      </c>
      <c r="BL62" s="325">
        <f t="shared" si="53"/>
        <v>0</v>
      </c>
      <c r="BM62" s="325" t="e">
        <f t="shared" si="53"/>
        <v>#REF!</v>
      </c>
      <c r="BN62" s="325">
        <f t="shared" si="53"/>
        <v>0</v>
      </c>
      <c r="BO62" s="325" t="e">
        <f t="shared" si="53"/>
        <v>#REF!</v>
      </c>
      <c r="BP62" s="326" t="e">
        <f t="shared" si="53"/>
        <v>#REF!</v>
      </c>
      <c r="BQ62" s="326" t="e">
        <f t="shared" si="53"/>
        <v>#REF!</v>
      </c>
      <c r="BR62" s="325" t="e">
        <f t="shared" si="53"/>
        <v>#REF!</v>
      </c>
      <c r="BS62" s="325" t="e">
        <f t="shared" si="53"/>
        <v>#REF!</v>
      </c>
      <c r="BT62" s="326" t="e">
        <f t="shared" si="53"/>
        <v>#REF!</v>
      </c>
      <c r="BU62" s="325" t="e">
        <f t="shared" si="53"/>
        <v>#REF!</v>
      </c>
      <c r="BV62" s="325" t="e">
        <f t="shared" si="53"/>
        <v>#REF!</v>
      </c>
      <c r="BW62" s="326" t="e">
        <f t="shared" si="53"/>
        <v>#REF!</v>
      </c>
      <c r="BX62" s="325" t="e">
        <f t="shared" si="53"/>
        <v>#REF!</v>
      </c>
      <c r="BY62" s="325" t="e">
        <f t="shared" si="53"/>
        <v>#REF!</v>
      </c>
      <c r="BZ62" s="326" t="e">
        <f t="shared" si="53"/>
        <v>#REF!</v>
      </c>
      <c r="CA62" s="325" t="e">
        <f t="shared" si="53"/>
        <v>#REF!</v>
      </c>
      <c r="CB62" s="325" t="e">
        <f t="shared" si="53"/>
        <v>#REF!</v>
      </c>
      <c r="CC62" s="327"/>
      <c r="CD62" s="327"/>
      <c r="CF62" s="327"/>
      <c r="CG62" s="327"/>
      <c r="CH62" s="328"/>
      <c r="CK62" s="329"/>
    </row>
    <row r="63" spans="1:89" ht="5.0999999999999996" hidden="1" customHeight="1">
      <c r="A63" s="305"/>
      <c r="B63" s="140"/>
      <c r="C63" s="140"/>
      <c r="D63" s="140"/>
      <c r="E63" s="140"/>
      <c r="F63" s="140"/>
      <c r="G63" s="140"/>
      <c r="H63" s="140"/>
      <c r="I63" s="140"/>
      <c r="J63" s="140"/>
      <c r="K63" s="140"/>
      <c r="L63" s="140"/>
      <c r="M63" s="140"/>
      <c r="N63" s="140"/>
      <c r="O63" s="140"/>
      <c r="P63" s="140"/>
      <c r="Q63" s="141"/>
      <c r="R63" s="141"/>
      <c r="S63" s="141"/>
      <c r="T63" s="141"/>
      <c r="U63" s="141"/>
      <c r="V63" s="142"/>
      <c r="W63" s="142"/>
      <c r="X63" s="142"/>
      <c r="Y63" s="172"/>
      <c r="Z63" s="172"/>
      <c r="AA63" s="172"/>
      <c r="AB63" s="172"/>
      <c r="AC63" s="172"/>
      <c r="AD63" s="172"/>
      <c r="AE63" s="173"/>
      <c r="AF63" s="173"/>
      <c r="AG63" s="173"/>
      <c r="AH63" s="173"/>
      <c r="AI63" s="173"/>
      <c r="AJ63" s="173"/>
      <c r="AK63" s="173"/>
      <c r="AL63" s="173"/>
      <c r="AM63" s="173"/>
      <c r="AN63" s="173"/>
      <c r="AO63" s="173"/>
      <c r="AP63" s="173"/>
      <c r="AQ63" s="173"/>
      <c r="AR63" s="173"/>
      <c r="AS63" s="173"/>
      <c r="AT63" s="174"/>
      <c r="AU63" s="172"/>
      <c r="AV63" s="172"/>
      <c r="AW63" s="172"/>
      <c r="AX63" s="172"/>
      <c r="AY63" s="172"/>
      <c r="AZ63" s="176"/>
      <c r="BA63" s="175"/>
      <c r="BC63" s="175"/>
      <c r="BD63" s="307"/>
      <c r="BE63" s="319" t="str">
        <f t="shared" si="36"/>
        <v>TEMPORARY UTILITIES</v>
      </c>
      <c r="BF63" s="307"/>
      <c r="BG63" s="319"/>
      <c r="BH63" s="319"/>
      <c r="BI63" s="319"/>
      <c r="BJ63" s="319"/>
      <c r="BK63" s="319">
        <f>BK45</f>
        <v>0</v>
      </c>
      <c r="BL63" s="319">
        <f>BL45</f>
        <v>0</v>
      </c>
      <c r="BM63" s="319" t="e">
        <f>BM45</f>
        <v>#REF!</v>
      </c>
      <c r="BN63" s="319">
        <f>BN45</f>
        <v>0</v>
      </c>
      <c r="BO63" s="319" t="e">
        <f>BO45</f>
        <v>#REF!</v>
      </c>
      <c r="BP63" s="321" t="e">
        <f>AU63/TOTAL_REMODEL_ESTIMATE</f>
        <v>#NAME?</v>
      </c>
      <c r="BQ63" s="321" t="e">
        <f>#REF!/TOTAL_REMODEL_ESTIMATE</f>
        <v>#REF!</v>
      </c>
      <c r="BR63" s="321" t="e">
        <f>#REF!/TOTAL_REMODEL_ESTIMATE</f>
        <v>#REF!</v>
      </c>
      <c r="BS63" s="321" t="e">
        <f>#REF!/TOTAL_REMODEL_ESTIMATE</f>
        <v>#REF!</v>
      </c>
      <c r="BT63" s="321" t="e">
        <f>#REF!/TOTAL_REMODEL_ESTIMATE</f>
        <v>#REF!</v>
      </c>
      <c r="BU63" s="321" t="e">
        <f>#REF!/TOTAL_REMODEL_ESTIMATE</f>
        <v>#REF!</v>
      </c>
      <c r="BV63" s="321" t="e">
        <f>#REF!/TOTAL_REMODEL_ESTIMATE</f>
        <v>#REF!</v>
      </c>
      <c r="BW63" s="321" t="e">
        <f>#REF!/TOTAL_REMODEL_ESTIMATE</f>
        <v>#REF!</v>
      </c>
      <c r="BX63" s="321" t="e">
        <f>#REF!/TOTAL_REMODEL_ESTIMATE</f>
        <v>#REF!</v>
      </c>
      <c r="BY63" s="321" t="e">
        <f>#REF!/TOTAL_REMODEL_ESTIMATE</f>
        <v>#REF!</v>
      </c>
      <c r="BZ63" s="321" t="e">
        <f>#REF!/TOTAL_REMODEL_ESTIMATE</f>
        <v>#REF!</v>
      </c>
      <c r="CA63" s="321" t="e">
        <f>#REF!/TOTAL_REMODEL_ESTIMATE</f>
        <v>#REF!</v>
      </c>
      <c r="CB63" s="321" t="e">
        <f>#REF!/TOTAL_REMODEL_ESTIMATE</f>
        <v>#REF!</v>
      </c>
      <c r="CC63" s="321" t="e">
        <f>#REF!/TOTAL_REMODEL_ESTIMATE</f>
        <v>#REF!</v>
      </c>
      <c r="CD63" s="321" t="e">
        <f>#REF!/TOTAL_REMODEL_ESTIMATE</f>
        <v>#REF!</v>
      </c>
      <c r="CF63" s="321"/>
      <c r="CG63" s="321"/>
      <c r="CH63" s="322"/>
      <c r="CK63" s="323"/>
    </row>
    <row r="64" spans="1:89" ht="21" customHeight="1">
      <c r="A64" s="305" t="s">
        <v>704</v>
      </c>
      <c r="B64" s="880" t="s">
        <v>535</v>
      </c>
      <c r="C64" s="881"/>
      <c r="D64" s="881"/>
      <c r="E64" s="881"/>
      <c r="F64" s="881"/>
      <c r="G64" s="881"/>
      <c r="H64" s="881"/>
      <c r="I64" s="881"/>
      <c r="J64" s="881"/>
      <c r="K64" s="881"/>
      <c r="L64" s="881"/>
      <c r="M64" s="881"/>
      <c r="N64" s="881"/>
      <c r="O64" s="881"/>
      <c r="P64" s="881"/>
      <c r="Q64" s="798"/>
      <c r="R64" s="798"/>
      <c r="S64" s="798"/>
      <c r="T64" s="798"/>
      <c r="U64" s="798"/>
      <c r="V64" s="790"/>
      <c r="W64" s="790"/>
      <c r="X64" s="790"/>
      <c r="Y64" s="790"/>
      <c r="Z64" s="790"/>
      <c r="AA64" s="790"/>
      <c r="AB64" s="790"/>
      <c r="AC64" s="790"/>
      <c r="AD64" s="790"/>
      <c r="AE64" s="790"/>
      <c r="AF64" s="790"/>
      <c r="AG64" s="790"/>
      <c r="AH64" s="790"/>
      <c r="AI64" s="790"/>
      <c r="AJ64" s="790"/>
      <c r="AK64" s="790"/>
      <c r="AL64" s="790"/>
      <c r="AM64" s="790"/>
      <c r="AN64" s="790"/>
      <c r="AO64" s="790"/>
      <c r="AP64" s="790"/>
      <c r="AQ64" s="790"/>
      <c r="AR64" s="790"/>
      <c r="AS64" s="790"/>
      <c r="AT64" s="356"/>
      <c r="AU64" s="882"/>
      <c r="AV64" s="882"/>
      <c r="AW64" s="882"/>
      <c r="AX64" s="882"/>
      <c r="AY64" s="882"/>
      <c r="AZ64" s="882"/>
      <c r="BA64" s="171"/>
      <c r="BC64" s="171"/>
      <c r="BD64" s="307"/>
      <c r="BE64" s="306" t="str">
        <f t="shared" ref="BE64:BE82" si="54">$B$64</f>
        <v>TEMPORARY PROJECT REQUIREMENTS</v>
      </c>
      <c r="BF64" s="307"/>
      <c r="BG64" s="306"/>
      <c r="BH64" s="306"/>
      <c r="BI64" s="306"/>
      <c r="BJ64" s="306"/>
      <c r="BK64" s="308">
        <f t="shared" ref="BK64:CB64" si="55">SUM(BK65:BK79)</f>
        <v>0</v>
      </c>
      <c r="BL64" s="308">
        <f t="shared" si="55"/>
        <v>0</v>
      </c>
      <c r="BM64" s="308" t="e">
        <f t="shared" si="55"/>
        <v>#REF!</v>
      </c>
      <c r="BN64" s="308">
        <f t="shared" si="55"/>
        <v>0</v>
      </c>
      <c r="BO64" s="308" t="e">
        <f t="shared" si="55"/>
        <v>#REF!</v>
      </c>
      <c r="BP64" s="309" t="e">
        <f t="shared" si="55"/>
        <v>#REF!</v>
      </c>
      <c r="BQ64" s="309" t="e">
        <f t="shared" si="55"/>
        <v>#REF!</v>
      </c>
      <c r="BR64" s="310" t="e">
        <f t="shared" si="55"/>
        <v>#REF!</v>
      </c>
      <c r="BS64" s="310" t="e">
        <f t="shared" si="55"/>
        <v>#REF!</v>
      </c>
      <c r="BT64" s="309" t="e">
        <f t="shared" si="55"/>
        <v>#REF!</v>
      </c>
      <c r="BU64" s="310" t="e">
        <f t="shared" si="55"/>
        <v>#REF!</v>
      </c>
      <c r="BV64" s="310" t="e">
        <f t="shared" si="55"/>
        <v>#REF!</v>
      </c>
      <c r="BW64" s="309" t="e">
        <f t="shared" si="55"/>
        <v>#REF!</v>
      </c>
      <c r="BX64" s="310" t="e">
        <f t="shared" si="55"/>
        <v>#REF!</v>
      </c>
      <c r="BY64" s="310" t="e">
        <f t="shared" si="55"/>
        <v>#REF!</v>
      </c>
      <c r="BZ64" s="309" t="e">
        <f t="shared" si="55"/>
        <v>#REF!</v>
      </c>
      <c r="CA64" s="310" t="e">
        <f t="shared" si="55"/>
        <v>#REF!</v>
      </c>
      <c r="CB64" s="310" t="e">
        <f t="shared" si="55"/>
        <v>#REF!</v>
      </c>
      <c r="CC64" s="311" t="str">
        <f t="shared" ref="CC64:CC79" si="56">CONCATENATE(T64,"/", "MH")</f>
        <v>/MH</v>
      </c>
      <c r="CD64" s="311" t="str">
        <f t="shared" ref="CD64:CD79" si="57">CONCATENATE("MH","/",T64)</f>
        <v>MH/</v>
      </c>
      <c r="CF64" s="312"/>
      <c r="CG64" s="312"/>
      <c r="CH64" s="313"/>
      <c r="CK64" s="314"/>
    </row>
    <row r="65" spans="1:89" hidden="1">
      <c r="A65" s="305"/>
      <c r="B65" s="870" t="s">
        <v>536</v>
      </c>
      <c r="C65" s="870" t="s">
        <v>536</v>
      </c>
      <c r="D65" s="870" t="s">
        <v>536</v>
      </c>
      <c r="E65" s="870" t="s">
        <v>536</v>
      </c>
      <c r="F65" s="870" t="s">
        <v>536</v>
      </c>
      <c r="G65" s="870" t="s">
        <v>536</v>
      </c>
      <c r="H65" s="870" t="s">
        <v>536</v>
      </c>
      <c r="I65" s="870"/>
      <c r="J65" s="870" t="s">
        <v>536</v>
      </c>
      <c r="K65" s="870" t="s">
        <v>536</v>
      </c>
      <c r="L65" s="870" t="s">
        <v>536</v>
      </c>
      <c r="M65" s="870" t="s">
        <v>536</v>
      </c>
      <c r="N65" s="870" t="s">
        <v>536</v>
      </c>
      <c r="O65" s="870" t="s">
        <v>536</v>
      </c>
      <c r="P65" s="870" t="s">
        <v>536</v>
      </c>
      <c r="Q65" s="883"/>
      <c r="R65" s="883"/>
      <c r="S65" s="884"/>
      <c r="T65" s="883" t="s">
        <v>1</v>
      </c>
      <c r="U65" s="883" t="s">
        <v>2</v>
      </c>
      <c r="V65" s="885"/>
      <c r="W65" s="886"/>
      <c r="X65" s="886"/>
      <c r="Y65" s="885"/>
      <c r="Z65" s="886"/>
      <c r="AA65" s="886"/>
      <c r="AB65" s="885"/>
      <c r="AC65" s="886"/>
      <c r="AD65" s="886"/>
      <c r="AE65" s="875">
        <f t="shared" ref="AE65:AE79" si="58">V65*Q65</f>
        <v>0</v>
      </c>
      <c r="AF65" s="875"/>
      <c r="AG65" s="875"/>
      <c r="AH65" s="875"/>
      <c r="AI65" s="875"/>
      <c r="AJ65" s="876">
        <f t="shared" ref="AJ65:AJ79" si="59">Q65*Y65</f>
        <v>0</v>
      </c>
      <c r="AK65" s="876"/>
      <c r="AL65" s="876"/>
      <c r="AM65" s="876"/>
      <c r="AN65" s="876"/>
      <c r="AO65" s="876">
        <f>Q65*AB65</f>
        <v>0</v>
      </c>
      <c r="AP65" s="876"/>
      <c r="AQ65" s="876"/>
      <c r="AR65" s="876"/>
      <c r="AS65" s="876"/>
      <c r="AT65" s="315"/>
      <c r="AU65" s="887">
        <f t="shared" ref="AU65:AU79" si="60">AE65+AJ65+AO65</f>
        <v>0</v>
      </c>
      <c r="AV65" s="887"/>
      <c r="AW65" s="888"/>
      <c r="AX65" s="888"/>
      <c r="AY65" s="888"/>
      <c r="AZ65" s="889" t="e">
        <f>SUM(#REF!)</f>
        <v>#REF!</v>
      </c>
      <c r="BA65" s="357">
        <f t="shared" ref="BA65:BA79" si="61">IFERROR(AU65/Total_Detailed_Estimate,0)</f>
        <v>0</v>
      </c>
      <c r="BC65" s="177" t="s">
        <v>537</v>
      </c>
      <c r="BD65" s="307"/>
      <c r="BE65" s="306" t="str">
        <f t="shared" si="54"/>
        <v>TEMPORARY PROJECT REQUIREMENTS</v>
      </c>
      <c r="BF65" s="307"/>
      <c r="BG65" s="316"/>
      <c r="BH65" s="316"/>
      <c r="BI65" s="316"/>
      <c r="BJ65" s="316"/>
      <c r="BK65" s="308">
        <f t="shared" ref="BK65:BK79" si="62">AE65</f>
        <v>0</v>
      </c>
      <c r="BL65" s="308">
        <f t="shared" ref="BL65:BL79" si="63">AJ65</f>
        <v>0</v>
      </c>
      <c r="BM65" s="308" t="e">
        <f>#REF!</f>
        <v>#REF!</v>
      </c>
      <c r="BN65" s="308">
        <f t="shared" ref="BN65:BN79" si="64">AO65</f>
        <v>0</v>
      </c>
      <c r="BO65" s="308" t="e">
        <f t="shared" ref="BO65:BO79" si="65">SUM(BK65:BN65)</f>
        <v>#REF!</v>
      </c>
      <c r="BP65" s="317" t="e">
        <f>AU65/#REF!</f>
        <v>#REF!</v>
      </c>
      <c r="BQ65" s="317" t="e">
        <f>AE65/#REF!</f>
        <v>#REF!</v>
      </c>
      <c r="BR65" s="313" t="e">
        <f>BQ65*#REF!</f>
        <v>#REF!</v>
      </c>
      <c r="BS65" s="313" t="e">
        <f t="shared" ref="BS65:BS79" si="66">BR65+AE65</f>
        <v>#REF!</v>
      </c>
      <c r="BT65" s="317" t="e">
        <f>AJ65/#REF!</f>
        <v>#REF!</v>
      </c>
      <c r="BU65" s="313" t="e">
        <f>BT65*#REF!</f>
        <v>#REF!</v>
      </c>
      <c r="BV65" s="313" t="e">
        <f t="shared" ref="BV65:BV79" si="67">BU65+AJ65</f>
        <v>#REF!</v>
      </c>
      <c r="BW65" s="317" t="e">
        <f>#REF!/#REF!</f>
        <v>#REF!</v>
      </c>
      <c r="BX65" s="313" t="e">
        <f>BW65*#REF!</f>
        <v>#REF!</v>
      </c>
      <c r="BY65" s="313" t="e">
        <f>BX65+#REF!</f>
        <v>#REF!</v>
      </c>
      <c r="BZ65" s="317" t="e">
        <f>AO65/#REF!</f>
        <v>#REF!</v>
      </c>
      <c r="CA65" s="313" t="e">
        <f>BZ65*#REF!</f>
        <v>#REF!</v>
      </c>
      <c r="CB65" s="313" t="e">
        <f t="shared" ref="CB65:CB79" si="68">CA65+AO65</f>
        <v>#REF!</v>
      </c>
      <c r="CC65" s="311" t="str">
        <f t="shared" si="56"/>
        <v>ea/MH</v>
      </c>
      <c r="CD65" s="311" t="str">
        <f t="shared" si="57"/>
        <v>MH/ea</v>
      </c>
      <c r="CF65" s="312" t="e">
        <f>T(#REF!)</f>
        <v>#REF!</v>
      </c>
      <c r="CG65" s="312" t="e">
        <f>#REF!</f>
        <v>#REF!</v>
      </c>
      <c r="CH65" s="313">
        <f t="shared" ref="CH65:CH79" si="69">AE65</f>
        <v>0</v>
      </c>
      <c r="CK65" s="314"/>
    </row>
    <row r="66" spans="1:89" hidden="1">
      <c r="A66" s="305"/>
      <c r="B66" s="870" t="s">
        <v>538</v>
      </c>
      <c r="C66" s="870" t="s">
        <v>538</v>
      </c>
      <c r="D66" s="870" t="s">
        <v>538</v>
      </c>
      <c r="E66" s="870" t="s">
        <v>538</v>
      </c>
      <c r="F66" s="870" t="s">
        <v>538</v>
      </c>
      <c r="G66" s="870" t="s">
        <v>538</v>
      </c>
      <c r="H66" s="870" t="s">
        <v>538</v>
      </c>
      <c r="I66" s="870"/>
      <c r="J66" s="870" t="s">
        <v>538</v>
      </c>
      <c r="K66" s="870" t="s">
        <v>538</v>
      </c>
      <c r="L66" s="870" t="s">
        <v>538</v>
      </c>
      <c r="M66" s="870" t="s">
        <v>538</v>
      </c>
      <c r="N66" s="870" t="s">
        <v>538</v>
      </c>
      <c r="O66" s="870" t="s">
        <v>538</v>
      </c>
      <c r="P66" s="870" t="s">
        <v>538</v>
      </c>
      <c r="Q66" s="871"/>
      <c r="R66" s="871"/>
      <c r="S66" s="872"/>
      <c r="T66" s="871" t="s">
        <v>580</v>
      </c>
      <c r="U66" s="871"/>
      <c r="V66" s="873"/>
      <c r="W66" s="874"/>
      <c r="X66" s="874"/>
      <c r="Y66" s="873"/>
      <c r="Z66" s="874"/>
      <c r="AA66" s="874"/>
      <c r="AB66" s="873"/>
      <c r="AC66" s="874"/>
      <c r="AD66" s="874"/>
      <c r="AE66" s="875">
        <f t="shared" si="58"/>
        <v>0</v>
      </c>
      <c r="AF66" s="875"/>
      <c r="AG66" s="875"/>
      <c r="AH66" s="875"/>
      <c r="AI66" s="875"/>
      <c r="AJ66" s="876">
        <f t="shared" si="59"/>
        <v>0</v>
      </c>
      <c r="AK66" s="876"/>
      <c r="AL66" s="876"/>
      <c r="AM66" s="876"/>
      <c r="AN66" s="876"/>
      <c r="AO66" s="876">
        <f t="shared" ref="AO66:AO79" si="70">Q66*AB66</f>
        <v>0</v>
      </c>
      <c r="AP66" s="876"/>
      <c r="AQ66" s="876"/>
      <c r="AR66" s="876"/>
      <c r="AS66" s="876"/>
      <c r="AT66" s="318"/>
      <c r="AU66" s="877">
        <f t="shared" si="60"/>
        <v>0</v>
      </c>
      <c r="AV66" s="877"/>
      <c r="AW66" s="878"/>
      <c r="AX66" s="878"/>
      <c r="AY66" s="878"/>
      <c r="AZ66" s="879" t="e">
        <f>SUM(#REF!)</f>
        <v>#REF!</v>
      </c>
      <c r="BA66" s="357">
        <f t="shared" si="61"/>
        <v>0</v>
      </c>
      <c r="BC66" s="177"/>
      <c r="BD66" s="307"/>
      <c r="BE66" s="306" t="str">
        <f t="shared" si="54"/>
        <v>TEMPORARY PROJECT REQUIREMENTS</v>
      </c>
      <c r="BF66" s="307"/>
      <c r="BG66" s="316"/>
      <c r="BH66" s="316"/>
      <c r="BI66" s="316"/>
      <c r="BJ66" s="316"/>
      <c r="BK66" s="308">
        <f t="shared" si="62"/>
        <v>0</v>
      </c>
      <c r="BL66" s="308">
        <f t="shared" si="63"/>
        <v>0</v>
      </c>
      <c r="BM66" s="308" t="e">
        <f>#REF!</f>
        <v>#REF!</v>
      </c>
      <c r="BN66" s="308">
        <f t="shared" si="64"/>
        <v>0</v>
      </c>
      <c r="BO66" s="308" t="e">
        <f t="shared" si="65"/>
        <v>#REF!</v>
      </c>
      <c r="BP66" s="317" t="e">
        <f>AU66/#REF!</f>
        <v>#REF!</v>
      </c>
      <c r="BQ66" s="317" t="e">
        <f>AE66/#REF!</f>
        <v>#REF!</v>
      </c>
      <c r="BR66" s="313" t="e">
        <f>BQ66*#REF!</f>
        <v>#REF!</v>
      </c>
      <c r="BS66" s="313" t="e">
        <f t="shared" si="66"/>
        <v>#REF!</v>
      </c>
      <c r="BT66" s="317" t="e">
        <f>AJ66/#REF!</f>
        <v>#REF!</v>
      </c>
      <c r="BU66" s="313" t="e">
        <f>BT66*#REF!</f>
        <v>#REF!</v>
      </c>
      <c r="BV66" s="313" t="e">
        <f t="shared" si="67"/>
        <v>#REF!</v>
      </c>
      <c r="BW66" s="317" t="e">
        <f>#REF!/#REF!</f>
        <v>#REF!</v>
      </c>
      <c r="BX66" s="313" t="e">
        <f>BW66*#REF!</f>
        <v>#REF!</v>
      </c>
      <c r="BY66" s="313" t="e">
        <f>BX66+#REF!</f>
        <v>#REF!</v>
      </c>
      <c r="BZ66" s="317" t="e">
        <f>AO66/#REF!</f>
        <v>#REF!</v>
      </c>
      <c r="CA66" s="313" t="e">
        <f>BZ66*#REF!</f>
        <v>#REF!</v>
      </c>
      <c r="CB66" s="313" t="e">
        <f t="shared" si="68"/>
        <v>#REF!</v>
      </c>
      <c r="CC66" s="311" t="str">
        <f t="shared" si="56"/>
        <v>months/MH</v>
      </c>
      <c r="CD66" s="311" t="str">
        <f t="shared" si="57"/>
        <v>MH/months</v>
      </c>
      <c r="CF66" s="312" t="e">
        <f>T(#REF!)</f>
        <v>#REF!</v>
      </c>
      <c r="CG66" s="312" t="e">
        <f>#REF!</f>
        <v>#REF!</v>
      </c>
      <c r="CH66" s="313">
        <f t="shared" si="69"/>
        <v>0</v>
      </c>
      <c r="CK66" s="314"/>
    </row>
    <row r="67" spans="1:89" hidden="1">
      <c r="A67" s="305"/>
      <c r="B67" s="870" t="s">
        <v>539</v>
      </c>
      <c r="C67" s="870" t="s">
        <v>539</v>
      </c>
      <c r="D67" s="870" t="s">
        <v>539</v>
      </c>
      <c r="E67" s="870" t="s">
        <v>539</v>
      </c>
      <c r="F67" s="870" t="s">
        <v>539</v>
      </c>
      <c r="G67" s="870" t="s">
        <v>539</v>
      </c>
      <c r="H67" s="870" t="s">
        <v>539</v>
      </c>
      <c r="I67" s="870"/>
      <c r="J67" s="870" t="s">
        <v>539</v>
      </c>
      <c r="K67" s="870" t="s">
        <v>539</v>
      </c>
      <c r="L67" s="870" t="s">
        <v>539</v>
      </c>
      <c r="M67" s="870" t="s">
        <v>539</v>
      </c>
      <c r="N67" s="870" t="s">
        <v>539</v>
      </c>
      <c r="O67" s="870" t="s">
        <v>539</v>
      </c>
      <c r="P67" s="870" t="s">
        <v>539</v>
      </c>
      <c r="Q67" s="871"/>
      <c r="R67" s="871"/>
      <c r="S67" s="872"/>
      <c r="T67" s="871" t="s">
        <v>1</v>
      </c>
      <c r="U67" s="871"/>
      <c r="V67" s="873"/>
      <c r="W67" s="874"/>
      <c r="X67" s="874"/>
      <c r="Y67" s="873"/>
      <c r="Z67" s="874"/>
      <c r="AA67" s="874"/>
      <c r="AB67" s="873"/>
      <c r="AC67" s="874"/>
      <c r="AD67" s="874"/>
      <c r="AE67" s="875">
        <f t="shared" si="58"/>
        <v>0</v>
      </c>
      <c r="AF67" s="875"/>
      <c r="AG67" s="875"/>
      <c r="AH67" s="875"/>
      <c r="AI67" s="875"/>
      <c r="AJ67" s="876">
        <f t="shared" si="59"/>
        <v>0</v>
      </c>
      <c r="AK67" s="876"/>
      <c r="AL67" s="876"/>
      <c r="AM67" s="876"/>
      <c r="AN67" s="876"/>
      <c r="AO67" s="876">
        <f t="shared" si="70"/>
        <v>0</v>
      </c>
      <c r="AP67" s="876"/>
      <c r="AQ67" s="876"/>
      <c r="AR67" s="876"/>
      <c r="AS67" s="876"/>
      <c r="AT67" s="318"/>
      <c r="AU67" s="877">
        <f t="shared" si="60"/>
        <v>0</v>
      </c>
      <c r="AV67" s="877"/>
      <c r="AW67" s="878"/>
      <c r="AX67" s="878"/>
      <c r="AY67" s="878"/>
      <c r="AZ67" s="879" t="e">
        <f>SUM(#REF!)</f>
        <v>#REF!</v>
      </c>
      <c r="BA67" s="357">
        <f t="shared" si="61"/>
        <v>0</v>
      </c>
      <c r="BC67" s="177" t="s">
        <v>540</v>
      </c>
      <c r="BD67" s="307"/>
      <c r="BE67" s="306" t="str">
        <f t="shared" si="54"/>
        <v>TEMPORARY PROJECT REQUIREMENTS</v>
      </c>
      <c r="BF67" s="307"/>
      <c r="BG67" s="316"/>
      <c r="BH67" s="316"/>
      <c r="BI67" s="316"/>
      <c r="BJ67" s="316"/>
      <c r="BK67" s="308">
        <f t="shared" si="62"/>
        <v>0</v>
      </c>
      <c r="BL67" s="308">
        <f t="shared" si="63"/>
        <v>0</v>
      </c>
      <c r="BM67" s="308" t="e">
        <f>#REF!</f>
        <v>#REF!</v>
      </c>
      <c r="BN67" s="308">
        <f t="shared" si="64"/>
        <v>0</v>
      </c>
      <c r="BO67" s="308" t="e">
        <f t="shared" si="65"/>
        <v>#REF!</v>
      </c>
      <c r="BP67" s="317" t="e">
        <f>AU67/#REF!</f>
        <v>#REF!</v>
      </c>
      <c r="BQ67" s="317" t="e">
        <f>AE67/#REF!</f>
        <v>#REF!</v>
      </c>
      <c r="BR67" s="313" t="e">
        <f>BQ67*#REF!</f>
        <v>#REF!</v>
      </c>
      <c r="BS67" s="313" t="e">
        <f t="shared" si="66"/>
        <v>#REF!</v>
      </c>
      <c r="BT67" s="317" t="e">
        <f>AJ67/#REF!</f>
        <v>#REF!</v>
      </c>
      <c r="BU67" s="313" t="e">
        <f>BT67*#REF!</f>
        <v>#REF!</v>
      </c>
      <c r="BV67" s="313" t="e">
        <f t="shared" si="67"/>
        <v>#REF!</v>
      </c>
      <c r="BW67" s="317" t="e">
        <f>#REF!/#REF!</f>
        <v>#REF!</v>
      </c>
      <c r="BX67" s="313" t="e">
        <f>BW67*#REF!</f>
        <v>#REF!</v>
      </c>
      <c r="BY67" s="313" t="e">
        <f>BX67+#REF!</f>
        <v>#REF!</v>
      </c>
      <c r="BZ67" s="317" t="e">
        <f>AO67/#REF!</f>
        <v>#REF!</v>
      </c>
      <c r="CA67" s="313" t="e">
        <f>BZ67*#REF!</f>
        <v>#REF!</v>
      </c>
      <c r="CB67" s="313" t="e">
        <f t="shared" si="68"/>
        <v>#REF!</v>
      </c>
      <c r="CC67" s="311" t="str">
        <f t="shared" si="56"/>
        <v>ea/MH</v>
      </c>
      <c r="CD67" s="311" t="str">
        <f t="shared" si="57"/>
        <v>MH/ea</v>
      </c>
      <c r="CF67" s="312" t="e">
        <f>T(#REF!)</f>
        <v>#REF!</v>
      </c>
      <c r="CG67" s="312" t="e">
        <f>#REF!</f>
        <v>#REF!</v>
      </c>
      <c r="CH67" s="313">
        <f t="shared" si="69"/>
        <v>0</v>
      </c>
      <c r="CK67" s="314"/>
    </row>
    <row r="68" spans="1:89" hidden="1">
      <c r="A68" s="305"/>
      <c r="B68" s="870" t="s">
        <v>541</v>
      </c>
      <c r="C68" s="870" t="s">
        <v>541</v>
      </c>
      <c r="D68" s="870" t="s">
        <v>541</v>
      </c>
      <c r="E68" s="870" t="s">
        <v>541</v>
      </c>
      <c r="F68" s="870" t="s">
        <v>541</v>
      </c>
      <c r="G68" s="870" t="s">
        <v>541</v>
      </c>
      <c r="H68" s="870" t="s">
        <v>541</v>
      </c>
      <c r="I68" s="870"/>
      <c r="J68" s="870" t="s">
        <v>541</v>
      </c>
      <c r="K68" s="870" t="s">
        <v>541</v>
      </c>
      <c r="L68" s="870" t="s">
        <v>541</v>
      </c>
      <c r="M68" s="870" t="s">
        <v>541</v>
      </c>
      <c r="N68" s="870" t="s">
        <v>541</v>
      </c>
      <c r="O68" s="870" t="s">
        <v>541</v>
      </c>
      <c r="P68" s="870" t="s">
        <v>541</v>
      </c>
      <c r="Q68" s="871"/>
      <c r="R68" s="871"/>
      <c r="S68" s="872"/>
      <c r="T68" s="871" t="s">
        <v>580</v>
      </c>
      <c r="U68" s="871"/>
      <c r="V68" s="873"/>
      <c r="W68" s="874"/>
      <c r="X68" s="874"/>
      <c r="Y68" s="873"/>
      <c r="Z68" s="874"/>
      <c r="AA68" s="874"/>
      <c r="AB68" s="873"/>
      <c r="AC68" s="874"/>
      <c r="AD68" s="874"/>
      <c r="AE68" s="875">
        <f t="shared" si="58"/>
        <v>0</v>
      </c>
      <c r="AF68" s="875"/>
      <c r="AG68" s="875"/>
      <c r="AH68" s="875"/>
      <c r="AI68" s="875"/>
      <c r="AJ68" s="876">
        <f t="shared" si="59"/>
        <v>0</v>
      </c>
      <c r="AK68" s="876"/>
      <c r="AL68" s="876"/>
      <c r="AM68" s="876"/>
      <c r="AN68" s="876"/>
      <c r="AO68" s="876">
        <f t="shared" si="70"/>
        <v>0</v>
      </c>
      <c r="AP68" s="876"/>
      <c r="AQ68" s="876"/>
      <c r="AR68" s="876"/>
      <c r="AS68" s="876"/>
      <c r="AT68" s="318"/>
      <c r="AU68" s="877">
        <f t="shared" si="60"/>
        <v>0</v>
      </c>
      <c r="AV68" s="877"/>
      <c r="AW68" s="878"/>
      <c r="AX68" s="878"/>
      <c r="AY68" s="878"/>
      <c r="AZ68" s="879" t="e">
        <f>SUM(#REF!)</f>
        <v>#REF!</v>
      </c>
      <c r="BA68" s="357">
        <f t="shared" si="61"/>
        <v>0</v>
      </c>
      <c r="BC68" s="177"/>
      <c r="BD68" s="307"/>
      <c r="BE68" s="306" t="str">
        <f t="shared" si="54"/>
        <v>TEMPORARY PROJECT REQUIREMENTS</v>
      </c>
      <c r="BF68" s="307"/>
      <c r="BG68" s="316"/>
      <c r="BH68" s="316"/>
      <c r="BI68" s="316"/>
      <c r="BJ68" s="316"/>
      <c r="BK68" s="308">
        <f t="shared" si="62"/>
        <v>0</v>
      </c>
      <c r="BL68" s="308">
        <f t="shared" si="63"/>
        <v>0</v>
      </c>
      <c r="BM68" s="308" t="e">
        <f>#REF!</f>
        <v>#REF!</v>
      </c>
      <c r="BN68" s="308">
        <f t="shared" si="64"/>
        <v>0</v>
      </c>
      <c r="BO68" s="308" t="e">
        <f t="shared" si="65"/>
        <v>#REF!</v>
      </c>
      <c r="BP68" s="317" t="e">
        <f>AU68/#REF!</f>
        <v>#REF!</v>
      </c>
      <c r="BQ68" s="317" t="e">
        <f>AE68/#REF!</f>
        <v>#REF!</v>
      </c>
      <c r="BR68" s="313" t="e">
        <f>BQ68*#REF!</f>
        <v>#REF!</v>
      </c>
      <c r="BS68" s="313" t="e">
        <f t="shared" si="66"/>
        <v>#REF!</v>
      </c>
      <c r="BT68" s="317" t="e">
        <f>AJ68/#REF!</f>
        <v>#REF!</v>
      </c>
      <c r="BU68" s="313" t="e">
        <f>BT68*#REF!</f>
        <v>#REF!</v>
      </c>
      <c r="BV68" s="313" t="e">
        <f t="shared" si="67"/>
        <v>#REF!</v>
      </c>
      <c r="BW68" s="317" t="e">
        <f>#REF!/#REF!</f>
        <v>#REF!</v>
      </c>
      <c r="BX68" s="313" t="e">
        <f>BW68*#REF!</f>
        <v>#REF!</v>
      </c>
      <c r="BY68" s="313" t="e">
        <f>BX68+#REF!</f>
        <v>#REF!</v>
      </c>
      <c r="BZ68" s="317" t="e">
        <f>AO68/#REF!</f>
        <v>#REF!</v>
      </c>
      <c r="CA68" s="313" t="e">
        <f>BZ68*#REF!</f>
        <v>#REF!</v>
      </c>
      <c r="CB68" s="313" t="e">
        <f t="shared" si="68"/>
        <v>#REF!</v>
      </c>
      <c r="CC68" s="311" t="str">
        <f t="shared" si="56"/>
        <v>months/MH</v>
      </c>
      <c r="CD68" s="311" t="str">
        <f t="shared" si="57"/>
        <v>MH/months</v>
      </c>
      <c r="CF68" s="312" t="e">
        <f>T(#REF!)</f>
        <v>#REF!</v>
      </c>
      <c r="CG68" s="312" t="e">
        <f>#REF!</f>
        <v>#REF!</v>
      </c>
      <c r="CH68" s="313">
        <f t="shared" si="69"/>
        <v>0</v>
      </c>
      <c r="CK68" s="314"/>
    </row>
    <row r="69" spans="1:89" hidden="1">
      <c r="A69" s="305"/>
      <c r="B69" s="870" t="s">
        <v>542</v>
      </c>
      <c r="C69" s="870" t="s">
        <v>542</v>
      </c>
      <c r="D69" s="870" t="s">
        <v>542</v>
      </c>
      <c r="E69" s="870" t="s">
        <v>542</v>
      </c>
      <c r="F69" s="870" t="s">
        <v>542</v>
      </c>
      <c r="G69" s="870" t="s">
        <v>542</v>
      </c>
      <c r="H69" s="870" t="s">
        <v>542</v>
      </c>
      <c r="I69" s="870"/>
      <c r="J69" s="870" t="s">
        <v>542</v>
      </c>
      <c r="K69" s="870" t="s">
        <v>542</v>
      </c>
      <c r="L69" s="870" t="s">
        <v>542</v>
      </c>
      <c r="M69" s="870" t="s">
        <v>542</v>
      </c>
      <c r="N69" s="870" t="s">
        <v>542</v>
      </c>
      <c r="O69" s="870" t="s">
        <v>542</v>
      </c>
      <c r="P69" s="870" t="s">
        <v>542</v>
      </c>
      <c r="Q69" s="871"/>
      <c r="R69" s="871"/>
      <c r="S69" s="872"/>
      <c r="T69" s="871" t="s">
        <v>580</v>
      </c>
      <c r="U69" s="871"/>
      <c r="V69" s="873"/>
      <c r="W69" s="874"/>
      <c r="X69" s="874"/>
      <c r="Y69" s="873"/>
      <c r="Z69" s="874"/>
      <c r="AA69" s="874"/>
      <c r="AB69" s="873"/>
      <c r="AC69" s="874"/>
      <c r="AD69" s="874"/>
      <c r="AE69" s="875">
        <f t="shared" si="58"/>
        <v>0</v>
      </c>
      <c r="AF69" s="875"/>
      <c r="AG69" s="875"/>
      <c r="AH69" s="875"/>
      <c r="AI69" s="875"/>
      <c r="AJ69" s="876">
        <f t="shared" si="59"/>
        <v>0</v>
      </c>
      <c r="AK69" s="876"/>
      <c r="AL69" s="876"/>
      <c r="AM69" s="876"/>
      <c r="AN69" s="876"/>
      <c r="AO69" s="876">
        <f t="shared" si="70"/>
        <v>0</v>
      </c>
      <c r="AP69" s="876"/>
      <c r="AQ69" s="876"/>
      <c r="AR69" s="876"/>
      <c r="AS69" s="876"/>
      <c r="AT69" s="318"/>
      <c r="AU69" s="877">
        <f t="shared" si="60"/>
        <v>0</v>
      </c>
      <c r="AV69" s="877"/>
      <c r="AW69" s="878"/>
      <c r="AX69" s="878"/>
      <c r="AY69" s="878"/>
      <c r="AZ69" s="879" t="e">
        <f>SUM(#REF!)</f>
        <v>#REF!</v>
      </c>
      <c r="BA69" s="357">
        <f t="shared" si="61"/>
        <v>0</v>
      </c>
      <c r="BC69" s="177"/>
      <c r="BD69" s="307"/>
      <c r="BE69" s="306" t="str">
        <f t="shared" si="54"/>
        <v>TEMPORARY PROJECT REQUIREMENTS</v>
      </c>
      <c r="BF69" s="307"/>
      <c r="BG69" s="316"/>
      <c r="BH69" s="316"/>
      <c r="BI69" s="316"/>
      <c r="BJ69" s="316"/>
      <c r="BK69" s="308">
        <f t="shared" si="62"/>
        <v>0</v>
      </c>
      <c r="BL69" s="308">
        <f t="shared" si="63"/>
        <v>0</v>
      </c>
      <c r="BM69" s="308" t="e">
        <f>#REF!</f>
        <v>#REF!</v>
      </c>
      <c r="BN69" s="308">
        <f t="shared" si="64"/>
        <v>0</v>
      </c>
      <c r="BO69" s="308" t="e">
        <f t="shared" si="65"/>
        <v>#REF!</v>
      </c>
      <c r="BP69" s="317" t="e">
        <f>AU69/#REF!</f>
        <v>#REF!</v>
      </c>
      <c r="BQ69" s="317" t="e">
        <f>AE69/#REF!</f>
        <v>#REF!</v>
      </c>
      <c r="BR69" s="313" t="e">
        <f>BQ69*#REF!</f>
        <v>#REF!</v>
      </c>
      <c r="BS69" s="313" t="e">
        <f t="shared" si="66"/>
        <v>#REF!</v>
      </c>
      <c r="BT69" s="317" t="e">
        <f>AJ69/#REF!</f>
        <v>#REF!</v>
      </c>
      <c r="BU69" s="313" t="e">
        <f>BT69*#REF!</f>
        <v>#REF!</v>
      </c>
      <c r="BV69" s="313" t="e">
        <f t="shared" si="67"/>
        <v>#REF!</v>
      </c>
      <c r="BW69" s="317" t="e">
        <f>#REF!/#REF!</f>
        <v>#REF!</v>
      </c>
      <c r="BX69" s="313" t="e">
        <f>BW69*#REF!</f>
        <v>#REF!</v>
      </c>
      <c r="BY69" s="313" t="e">
        <f>BX69+#REF!</f>
        <v>#REF!</v>
      </c>
      <c r="BZ69" s="317" t="e">
        <f>AO69/#REF!</f>
        <v>#REF!</v>
      </c>
      <c r="CA69" s="313" t="e">
        <f>BZ69*#REF!</f>
        <v>#REF!</v>
      </c>
      <c r="CB69" s="313" t="e">
        <f t="shared" si="68"/>
        <v>#REF!</v>
      </c>
      <c r="CC69" s="311" t="str">
        <f t="shared" si="56"/>
        <v>months/MH</v>
      </c>
      <c r="CD69" s="311" t="str">
        <f t="shared" si="57"/>
        <v>MH/months</v>
      </c>
      <c r="CF69" s="312" t="e">
        <f>T(#REF!)</f>
        <v>#REF!</v>
      </c>
      <c r="CG69" s="312" t="e">
        <f>#REF!</f>
        <v>#REF!</v>
      </c>
      <c r="CH69" s="313">
        <f t="shared" si="69"/>
        <v>0</v>
      </c>
      <c r="CK69" s="314"/>
    </row>
    <row r="70" spans="1:89" hidden="1">
      <c r="A70" s="305"/>
      <c r="B70" s="870" t="s">
        <v>543</v>
      </c>
      <c r="C70" s="870" t="s">
        <v>543</v>
      </c>
      <c r="D70" s="870" t="s">
        <v>543</v>
      </c>
      <c r="E70" s="870" t="s">
        <v>543</v>
      </c>
      <c r="F70" s="870" t="s">
        <v>543</v>
      </c>
      <c r="G70" s="870" t="s">
        <v>543</v>
      </c>
      <c r="H70" s="870" t="s">
        <v>543</v>
      </c>
      <c r="I70" s="870"/>
      <c r="J70" s="870" t="s">
        <v>543</v>
      </c>
      <c r="K70" s="870" t="s">
        <v>543</v>
      </c>
      <c r="L70" s="870" t="s">
        <v>543</v>
      </c>
      <c r="M70" s="870" t="s">
        <v>543</v>
      </c>
      <c r="N70" s="870" t="s">
        <v>543</v>
      </c>
      <c r="O70" s="870" t="s">
        <v>543</v>
      </c>
      <c r="P70" s="870" t="s">
        <v>543</v>
      </c>
      <c r="Q70" s="871"/>
      <c r="R70" s="871"/>
      <c r="S70" s="872"/>
      <c r="T70" s="871" t="s">
        <v>580</v>
      </c>
      <c r="U70" s="871"/>
      <c r="V70" s="873"/>
      <c r="W70" s="874"/>
      <c r="X70" s="874"/>
      <c r="Y70" s="873"/>
      <c r="Z70" s="874"/>
      <c r="AA70" s="874"/>
      <c r="AB70" s="873"/>
      <c r="AC70" s="874"/>
      <c r="AD70" s="874"/>
      <c r="AE70" s="875">
        <f t="shared" si="58"/>
        <v>0</v>
      </c>
      <c r="AF70" s="875"/>
      <c r="AG70" s="875"/>
      <c r="AH70" s="875"/>
      <c r="AI70" s="875"/>
      <c r="AJ70" s="876">
        <f t="shared" si="59"/>
        <v>0</v>
      </c>
      <c r="AK70" s="876"/>
      <c r="AL70" s="876"/>
      <c r="AM70" s="876"/>
      <c r="AN70" s="876"/>
      <c r="AO70" s="876">
        <f t="shared" si="70"/>
        <v>0</v>
      </c>
      <c r="AP70" s="876"/>
      <c r="AQ70" s="876"/>
      <c r="AR70" s="876"/>
      <c r="AS70" s="876"/>
      <c r="AT70" s="318"/>
      <c r="AU70" s="877">
        <f t="shared" si="60"/>
        <v>0</v>
      </c>
      <c r="AV70" s="877"/>
      <c r="AW70" s="878"/>
      <c r="AX70" s="878"/>
      <c r="AY70" s="878"/>
      <c r="AZ70" s="879" t="e">
        <f>SUM(#REF!)</f>
        <v>#REF!</v>
      </c>
      <c r="BA70" s="357">
        <f t="shared" si="61"/>
        <v>0</v>
      </c>
      <c r="BC70" s="177"/>
      <c r="BD70" s="307"/>
      <c r="BE70" s="306" t="str">
        <f t="shared" si="54"/>
        <v>TEMPORARY PROJECT REQUIREMENTS</v>
      </c>
      <c r="BF70" s="307"/>
      <c r="BG70" s="316"/>
      <c r="BH70" s="316"/>
      <c r="BI70" s="316"/>
      <c r="BJ70" s="316"/>
      <c r="BK70" s="308">
        <f t="shared" si="62"/>
        <v>0</v>
      </c>
      <c r="BL70" s="308">
        <f t="shared" si="63"/>
        <v>0</v>
      </c>
      <c r="BM70" s="308" t="e">
        <f>#REF!</f>
        <v>#REF!</v>
      </c>
      <c r="BN70" s="308">
        <f t="shared" si="64"/>
        <v>0</v>
      </c>
      <c r="BO70" s="308" t="e">
        <f t="shared" si="65"/>
        <v>#REF!</v>
      </c>
      <c r="BP70" s="317" t="e">
        <f>AU70/#REF!</f>
        <v>#REF!</v>
      </c>
      <c r="BQ70" s="317" t="e">
        <f>AE70/#REF!</f>
        <v>#REF!</v>
      </c>
      <c r="BR70" s="313" t="e">
        <f>BQ70*#REF!</f>
        <v>#REF!</v>
      </c>
      <c r="BS70" s="313" t="e">
        <f t="shared" si="66"/>
        <v>#REF!</v>
      </c>
      <c r="BT70" s="317" t="e">
        <f>AJ70/#REF!</f>
        <v>#REF!</v>
      </c>
      <c r="BU70" s="313" t="e">
        <f>BT70*#REF!</f>
        <v>#REF!</v>
      </c>
      <c r="BV70" s="313" t="e">
        <f t="shared" si="67"/>
        <v>#REF!</v>
      </c>
      <c r="BW70" s="317" t="e">
        <f>#REF!/#REF!</f>
        <v>#REF!</v>
      </c>
      <c r="BX70" s="313" t="e">
        <f>BW70*#REF!</f>
        <v>#REF!</v>
      </c>
      <c r="BY70" s="313" t="e">
        <f>BX70+#REF!</f>
        <v>#REF!</v>
      </c>
      <c r="BZ70" s="317" t="e">
        <f>AO70/#REF!</f>
        <v>#REF!</v>
      </c>
      <c r="CA70" s="313" t="e">
        <f>BZ70*#REF!</f>
        <v>#REF!</v>
      </c>
      <c r="CB70" s="313" t="e">
        <f t="shared" si="68"/>
        <v>#REF!</v>
      </c>
      <c r="CC70" s="311" t="str">
        <f t="shared" si="56"/>
        <v>months/MH</v>
      </c>
      <c r="CD70" s="311" t="str">
        <f t="shared" si="57"/>
        <v>MH/months</v>
      </c>
      <c r="CF70" s="312" t="e">
        <f>T(#REF!)</f>
        <v>#REF!</v>
      </c>
      <c r="CG70" s="312" t="e">
        <f>#REF!</f>
        <v>#REF!</v>
      </c>
      <c r="CH70" s="313">
        <f t="shared" si="69"/>
        <v>0</v>
      </c>
      <c r="CK70" s="314"/>
    </row>
    <row r="71" spans="1:89" hidden="1">
      <c r="A71" s="305"/>
      <c r="B71" s="870" t="s">
        <v>544</v>
      </c>
      <c r="C71" s="870" t="s">
        <v>544</v>
      </c>
      <c r="D71" s="870" t="s">
        <v>544</v>
      </c>
      <c r="E71" s="870" t="s">
        <v>544</v>
      </c>
      <c r="F71" s="870" t="s">
        <v>544</v>
      </c>
      <c r="G71" s="870" t="s">
        <v>544</v>
      </c>
      <c r="H71" s="870" t="s">
        <v>544</v>
      </c>
      <c r="I71" s="870"/>
      <c r="J71" s="870" t="s">
        <v>544</v>
      </c>
      <c r="K71" s="870" t="s">
        <v>544</v>
      </c>
      <c r="L71" s="870" t="s">
        <v>544</v>
      </c>
      <c r="M71" s="870" t="s">
        <v>544</v>
      </c>
      <c r="N71" s="870" t="s">
        <v>544</v>
      </c>
      <c r="O71" s="870" t="s">
        <v>544</v>
      </c>
      <c r="P71" s="870" t="s">
        <v>544</v>
      </c>
      <c r="Q71" s="871"/>
      <c r="R71" s="871"/>
      <c r="S71" s="872"/>
      <c r="T71" s="871" t="s">
        <v>8</v>
      </c>
      <c r="U71" s="871"/>
      <c r="V71" s="873"/>
      <c r="W71" s="874"/>
      <c r="X71" s="874"/>
      <c r="Y71" s="873"/>
      <c r="Z71" s="874"/>
      <c r="AA71" s="874"/>
      <c r="AB71" s="873"/>
      <c r="AC71" s="874"/>
      <c r="AD71" s="874"/>
      <c r="AE71" s="875">
        <f t="shared" si="58"/>
        <v>0</v>
      </c>
      <c r="AF71" s="875"/>
      <c r="AG71" s="875"/>
      <c r="AH71" s="875"/>
      <c r="AI71" s="875"/>
      <c r="AJ71" s="876">
        <f t="shared" si="59"/>
        <v>0</v>
      </c>
      <c r="AK71" s="876"/>
      <c r="AL71" s="876"/>
      <c r="AM71" s="876"/>
      <c r="AN71" s="876"/>
      <c r="AO71" s="876">
        <f t="shared" si="70"/>
        <v>0</v>
      </c>
      <c r="AP71" s="876"/>
      <c r="AQ71" s="876"/>
      <c r="AR71" s="876"/>
      <c r="AS71" s="876"/>
      <c r="AT71" s="318"/>
      <c r="AU71" s="877">
        <f t="shared" si="60"/>
        <v>0</v>
      </c>
      <c r="AV71" s="877"/>
      <c r="AW71" s="878"/>
      <c r="AX71" s="878"/>
      <c r="AY71" s="878"/>
      <c r="AZ71" s="879" t="e">
        <f>SUM(#REF!)</f>
        <v>#REF!</v>
      </c>
      <c r="BA71" s="357">
        <f t="shared" si="61"/>
        <v>0</v>
      </c>
      <c r="BC71" s="177" t="s">
        <v>545</v>
      </c>
      <c r="BD71" s="307"/>
      <c r="BE71" s="306" t="str">
        <f t="shared" si="54"/>
        <v>TEMPORARY PROJECT REQUIREMENTS</v>
      </c>
      <c r="BF71" s="307"/>
      <c r="BG71" s="316"/>
      <c r="BH71" s="316"/>
      <c r="BI71" s="316"/>
      <c r="BJ71" s="316"/>
      <c r="BK71" s="308">
        <f t="shared" si="62"/>
        <v>0</v>
      </c>
      <c r="BL71" s="308">
        <f t="shared" si="63"/>
        <v>0</v>
      </c>
      <c r="BM71" s="308" t="e">
        <f>#REF!</f>
        <v>#REF!</v>
      </c>
      <c r="BN71" s="308">
        <f t="shared" si="64"/>
        <v>0</v>
      </c>
      <c r="BO71" s="308" t="e">
        <f t="shared" si="65"/>
        <v>#REF!</v>
      </c>
      <c r="BP71" s="317" t="e">
        <f>AU71/#REF!</f>
        <v>#REF!</v>
      </c>
      <c r="BQ71" s="317" t="e">
        <f>AE71/#REF!</f>
        <v>#REF!</v>
      </c>
      <c r="BR71" s="313" t="e">
        <f>BQ71*#REF!</f>
        <v>#REF!</v>
      </c>
      <c r="BS71" s="313" t="e">
        <f t="shared" si="66"/>
        <v>#REF!</v>
      </c>
      <c r="BT71" s="317" t="e">
        <f>AJ71/#REF!</f>
        <v>#REF!</v>
      </c>
      <c r="BU71" s="313" t="e">
        <f>BT71*#REF!</f>
        <v>#REF!</v>
      </c>
      <c r="BV71" s="313" t="e">
        <f t="shared" si="67"/>
        <v>#REF!</v>
      </c>
      <c r="BW71" s="317" t="e">
        <f>#REF!/#REF!</f>
        <v>#REF!</v>
      </c>
      <c r="BX71" s="313" t="e">
        <f>BW71*#REF!</f>
        <v>#REF!</v>
      </c>
      <c r="BY71" s="313" t="e">
        <f>BX71+#REF!</f>
        <v>#REF!</v>
      </c>
      <c r="BZ71" s="317" t="e">
        <f>AO71/#REF!</f>
        <v>#REF!</v>
      </c>
      <c r="CA71" s="313" t="e">
        <f>BZ71*#REF!</f>
        <v>#REF!</v>
      </c>
      <c r="CB71" s="313" t="e">
        <f t="shared" si="68"/>
        <v>#REF!</v>
      </c>
      <c r="CC71" s="311" t="str">
        <f t="shared" si="56"/>
        <v>lf/MH</v>
      </c>
      <c r="CD71" s="311" t="str">
        <f t="shared" si="57"/>
        <v>MH/lf</v>
      </c>
      <c r="CF71" s="312" t="e">
        <f>T(#REF!)</f>
        <v>#REF!</v>
      </c>
      <c r="CG71" s="312" t="e">
        <f>#REF!</f>
        <v>#REF!</v>
      </c>
      <c r="CH71" s="313">
        <f t="shared" si="69"/>
        <v>0</v>
      </c>
      <c r="CK71" s="314"/>
    </row>
    <row r="72" spans="1:89" hidden="1">
      <c r="A72" s="305"/>
      <c r="B72" s="870" t="s">
        <v>546</v>
      </c>
      <c r="C72" s="870" t="s">
        <v>546</v>
      </c>
      <c r="D72" s="870" t="s">
        <v>546</v>
      </c>
      <c r="E72" s="870" t="s">
        <v>546</v>
      </c>
      <c r="F72" s="870" t="s">
        <v>546</v>
      </c>
      <c r="G72" s="870" t="s">
        <v>546</v>
      </c>
      <c r="H72" s="870" t="s">
        <v>546</v>
      </c>
      <c r="I72" s="870"/>
      <c r="J72" s="870" t="s">
        <v>546</v>
      </c>
      <c r="K72" s="870" t="s">
        <v>546</v>
      </c>
      <c r="L72" s="870" t="s">
        <v>546</v>
      </c>
      <c r="M72" s="870" t="s">
        <v>546</v>
      </c>
      <c r="N72" s="870" t="s">
        <v>546</v>
      </c>
      <c r="O72" s="870" t="s">
        <v>546</v>
      </c>
      <c r="P72" s="870" t="s">
        <v>546</v>
      </c>
      <c r="Q72" s="871"/>
      <c r="R72" s="871"/>
      <c r="S72" s="872"/>
      <c r="T72" s="871" t="s">
        <v>8</v>
      </c>
      <c r="U72" s="871"/>
      <c r="V72" s="873"/>
      <c r="W72" s="874"/>
      <c r="X72" s="874"/>
      <c r="Y72" s="873"/>
      <c r="Z72" s="874"/>
      <c r="AA72" s="874"/>
      <c r="AB72" s="873"/>
      <c r="AC72" s="874"/>
      <c r="AD72" s="874"/>
      <c r="AE72" s="875">
        <f t="shared" si="58"/>
        <v>0</v>
      </c>
      <c r="AF72" s="875"/>
      <c r="AG72" s="875"/>
      <c r="AH72" s="875"/>
      <c r="AI72" s="875"/>
      <c r="AJ72" s="876">
        <f t="shared" si="59"/>
        <v>0</v>
      </c>
      <c r="AK72" s="876"/>
      <c r="AL72" s="876"/>
      <c r="AM72" s="876"/>
      <c r="AN72" s="876"/>
      <c r="AO72" s="876">
        <f t="shared" si="70"/>
        <v>0</v>
      </c>
      <c r="AP72" s="876"/>
      <c r="AQ72" s="876"/>
      <c r="AR72" s="876"/>
      <c r="AS72" s="876"/>
      <c r="AT72" s="318"/>
      <c r="AU72" s="877">
        <f t="shared" si="60"/>
        <v>0</v>
      </c>
      <c r="AV72" s="877"/>
      <c r="AW72" s="878"/>
      <c r="AX72" s="878"/>
      <c r="AY72" s="878"/>
      <c r="AZ72" s="879" t="e">
        <f>SUM(#REF!)</f>
        <v>#REF!</v>
      </c>
      <c r="BA72" s="357">
        <f t="shared" si="61"/>
        <v>0</v>
      </c>
      <c r="BC72" s="177" t="s">
        <v>547</v>
      </c>
      <c r="BD72" s="307"/>
      <c r="BE72" s="306" t="str">
        <f t="shared" si="54"/>
        <v>TEMPORARY PROJECT REQUIREMENTS</v>
      </c>
      <c r="BF72" s="307"/>
      <c r="BG72" s="316"/>
      <c r="BH72" s="316"/>
      <c r="BI72" s="316"/>
      <c r="BJ72" s="316"/>
      <c r="BK72" s="308">
        <f t="shared" si="62"/>
        <v>0</v>
      </c>
      <c r="BL72" s="308">
        <f t="shared" si="63"/>
        <v>0</v>
      </c>
      <c r="BM72" s="308" t="e">
        <f>#REF!</f>
        <v>#REF!</v>
      </c>
      <c r="BN72" s="308">
        <f t="shared" si="64"/>
        <v>0</v>
      </c>
      <c r="BO72" s="308" t="e">
        <f t="shared" si="65"/>
        <v>#REF!</v>
      </c>
      <c r="BP72" s="317" t="e">
        <f>AU72/#REF!</f>
        <v>#REF!</v>
      </c>
      <c r="BQ72" s="317" t="e">
        <f>AE72/#REF!</f>
        <v>#REF!</v>
      </c>
      <c r="BR72" s="313" t="e">
        <f>BQ72*#REF!</f>
        <v>#REF!</v>
      </c>
      <c r="BS72" s="313" t="e">
        <f t="shared" si="66"/>
        <v>#REF!</v>
      </c>
      <c r="BT72" s="317" t="e">
        <f>AJ72/#REF!</f>
        <v>#REF!</v>
      </c>
      <c r="BU72" s="313" t="e">
        <f>BT72*#REF!</f>
        <v>#REF!</v>
      </c>
      <c r="BV72" s="313" t="e">
        <f t="shared" si="67"/>
        <v>#REF!</v>
      </c>
      <c r="BW72" s="317" t="e">
        <f>#REF!/#REF!</f>
        <v>#REF!</v>
      </c>
      <c r="BX72" s="313" t="e">
        <f>BW72*#REF!</f>
        <v>#REF!</v>
      </c>
      <c r="BY72" s="313" t="e">
        <f>BX72+#REF!</f>
        <v>#REF!</v>
      </c>
      <c r="BZ72" s="317" t="e">
        <f>AO72/#REF!</f>
        <v>#REF!</v>
      </c>
      <c r="CA72" s="313" t="e">
        <f>BZ72*#REF!</f>
        <v>#REF!</v>
      </c>
      <c r="CB72" s="313" t="e">
        <f t="shared" si="68"/>
        <v>#REF!</v>
      </c>
      <c r="CC72" s="311" t="str">
        <f t="shared" si="56"/>
        <v>lf/MH</v>
      </c>
      <c r="CD72" s="311" t="str">
        <f t="shared" si="57"/>
        <v>MH/lf</v>
      </c>
      <c r="CF72" s="312" t="e">
        <f>T(#REF!)</f>
        <v>#REF!</v>
      </c>
      <c r="CG72" s="312" t="e">
        <f>#REF!</f>
        <v>#REF!</v>
      </c>
      <c r="CH72" s="313">
        <f t="shared" si="69"/>
        <v>0</v>
      </c>
      <c r="CK72" s="314"/>
    </row>
    <row r="73" spans="1:89" hidden="1">
      <c r="A73" s="305"/>
      <c r="B73" s="870" t="s">
        <v>548</v>
      </c>
      <c r="C73" s="870" t="s">
        <v>548</v>
      </c>
      <c r="D73" s="870" t="s">
        <v>548</v>
      </c>
      <c r="E73" s="870" t="s">
        <v>548</v>
      </c>
      <c r="F73" s="870" t="s">
        <v>548</v>
      </c>
      <c r="G73" s="870" t="s">
        <v>548</v>
      </c>
      <c r="H73" s="870" t="s">
        <v>548</v>
      </c>
      <c r="I73" s="870"/>
      <c r="J73" s="870" t="s">
        <v>548</v>
      </c>
      <c r="K73" s="870" t="s">
        <v>548</v>
      </c>
      <c r="L73" s="870" t="s">
        <v>548</v>
      </c>
      <c r="M73" s="870" t="s">
        <v>548</v>
      </c>
      <c r="N73" s="870" t="s">
        <v>548</v>
      </c>
      <c r="O73" s="870" t="s">
        <v>548</v>
      </c>
      <c r="P73" s="870" t="s">
        <v>548</v>
      </c>
      <c r="Q73" s="871"/>
      <c r="R73" s="871"/>
      <c r="S73" s="872"/>
      <c r="T73" s="871" t="s">
        <v>8</v>
      </c>
      <c r="U73" s="871"/>
      <c r="V73" s="873"/>
      <c r="W73" s="874"/>
      <c r="X73" s="874"/>
      <c r="Y73" s="873"/>
      <c r="Z73" s="874"/>
      <c r="AA73" s="874"/>
      <c r="AB73" s="873"/>
      <c r="AC73" s="874"/>
      <c r="AD73" s="874"/>
      <c r="AE73" s="875">
        <f t="shared" si="58"/>
        <v>0</v>
      </c>
      <c r="AF73" s="875"/>
      <c r="AG73" s="875"/>
      <c r="AH73" s="875"/>
      <c r="AI73" s="875"/>
      <c r="AJ73" s="876">
        <f t="shared" si="59"/>
        <v>0</v>
      </c>
      <c r="AK73" s="876"/>
      <c r="AL73" s="876"/>
      <c r="AM73" s="876"/>
      <c r="AN73" s="876"/>
      <c r="AO73" s="876">
        <f t="shared" si="70"/>
        <v>0</v>
      </c>
      <c r="AP73" s="876"/>
      <c r="AQ73" s="876"/>
      <c r="AR73" s="876"/>
      <c r="AS73" s="876"/>
      <c r="AT73" s="318"/>
      <c r="AU73" s="877">
        <f t="shared" si="60"/>
        <v>0</v>
      </c>
      <c r="AV73" s="877"/>
      <c r="AW73" s="878"/>
      <c r="AX73" s="878"/>
      <c r="AY73" s="878"/>
      <c r="AZ73" s="879" t="e">
        <f>SUM(#REF!)</f>
        <v>#REF!</v>
      </c>
      <c r="BA73" s="357">
        <f t="shared" si="61"/>
        <v>0</v>
      </c>
      <c r="BC73" s="177" t="s">
        <v>549</v>
      </c>
      <c r="BD73" s="307"/>
      <c r="BE73" s="306" t="str">
        <f t="shared" si="54"/>
        <v>TEMPORARY PROJECT REQUIREMENTS</v>
      </c>
      <c r="BF73" s="307"/>
      <c r="BG73" s="316"/>
      <c r="BH73" s="316"/>
      <c r="BI73" s="316"/>
      <c r="BJ73" s="316"/>
      <c r="BK73" s="308">
        <f t="shared" si="62"/>
        <v>0</v>
      </c>
      <c r="BL73" s="308">
        <f t="shared" si="63"/>
        <v>0</v>
      </c>
      <c r="BM73" s="308" t="e">
        <f>#REF!</f>
        <v>#REF!</v>
      </c>
      <c r="BN73" s="308">
        <f t="shared" si="64"/>
        <v>0</v>
      </c>
      <c r="BO73" s="308" t="e">
        <f t="shared" si="65"/>
        <v>#REF!</v>
      </c>
      <c r="BP73" s="317" t="e">
        <f>AU73/#REF!</f>
        <v>#REF!</v>
      </c>
      <c r="BQ73" s="317" t="e">
        <f>AE73/#REF!</f>
        <v>#REF!</v>
      </c>
      <c r="BR73" s="313" t="e">
        <f>BQ73*#REF!</f>
        <v>#REF!</v>
      </c>
      <c r="BS73" s="313" t="e">
        <f t="shared" si="66"/>
        <v>#REF!</v>
      </c>
      <c r="BT73" s="317" t="e">
        <f>AJ73/#REF!</f>
        <v>#REF!</v>
      </c>
      <c r="BU73" s="313" t="e">
        <f>BT73*#REF!</f>
        <v>#REF!</v>
      </c>
      <c r="BV73" s="313" t="e">
        <f t="shared" si="67"/>
        <v>#REF!</v>
      </c>
      <c r="BW73" s="317" t="e">
        <f>#REF!/#REF!</f>
        <v>#REF!</v>
      </c>
      <c r="BX73" s="313" t="e">
        <f>BW73*#REF!</f>
        <v>#REF!</v>
      </c>
      <c r="BY73" s="313" t="e">
        <f>BX73+#REF!</f>
        <v>#REF!</v>
      </c>
      <c r="BZ73" s="317" t="e">
        <f>AO73/#REF!</f>
        <v>#REF!</v>
      </c>
      <c r="CA73" s="313" t="e">
        <f>BZ73*#REF!</f>
        <v>#REF!</v>
      </c>
      <c r="CB73" s="313" t="e">
        <f t="shared" si="68"/>
        <v>#REF!</v>
      </c>
      <c r="CC73" s="311" t="str">
        <f t="shared" si="56"/>
        <v>lf/MH</v>
      </c>
      <c r="CD73" s="311" t="str">
        <f t="shared" si="57"/>
        <v>MH/lf</v>
      </c>
      <c r="CF73" s="312" t="e">
        <f>T(#REF!)</f>
        <v>#REF!</v>
      </c>
      <c r="CG73" s="312" t="e">
        <f>#REF!</f>
        <v>#REF!</v>
      </c>
      <c r="CH73" s="313">
        <f t="shared" si="69"/>
        <v>0</v>
      </c>
      <c r="CK73" s="314"/>
    </row>
    <row r="74" spans="1:89" hidden="1">
      <c r="A74" s="305"/>
      <c r="B74" s="870" t="s">
        <v>550</v>
      </c>
      <c r="C74" s="870" t="s">
        <v>550</v>
      </c>
      <c r="D74" s="870" t="s">
        <v>550</v>
      </c>
      <c r="E74" s="870" t="s">
        <v>550</v>
      </c>
      <c r="F74" s="870" t="s">
        <v>550</v>
      </c>
      <c r="G74" s="870" t="s">
        <v>550</v>
      </c>
      <c r="H74" s="870" t="s">
        <v>550</v>
      </c>
      <c r="I74" s="870"/>
      <c r="J74" s="870" t="s">
        <v>550</v>
      </c>
      <c r="K74" s="870" t="s">
        <v>550</v>
      </c>
      <c r="L74" s="870" t="s">
        <v>550</v>
      </c>
      <c r="M74" s="870" t="s">
        <v>550</v>
      </c>
      <c r="N74" s="870" t="s">
        <v>550</v>
      </c>
      <c r="O74" s="870" t="s">
        <v>550</v>
      </c>
      <c r="P74" s="870" t="s">
        <v>550</v>
      </c>
      <c r="Q74" s="871"/>
      <c r="R74" s="871"/>
      <c r="S74" s="872"/>
      <c r="T74" s="871" t="s">
        <v>7</v>
      </c>
      <c r="U74" s="871"/>
      <c r="V74" s="873"/>
      <c r="W74" s="874"/>
      <c r="X74" s="874"/>
      <c r="Y74" s="873"/>
      <c r="Z74" s="874"/>
      <c r="AA74" s="874"/>
      <c r="AB74" s="873"/>
      <c r="AC74" s="874"/>
      <c r="AD74" s="874"/>
      <c r="AE74" s="875">
        <f t="shared" si="58"/>
        <v>0</v>
      </c>
      <c r="AF74" s="875"/>
      <c r="AG74" s="875"/>
      <c r="AH74" s="875"/>
      <c r="AI74" s="875"/>
      <c r="AJ74" s="876">
        <f t="shared" si="59"/>
        <v>0</v>
      </c>
      <c r="AK74" s="876"/>
      <c r="AL74" s="876"/>
      <c r="AM74" s="876"/>
      <c r="AN74" s="876"/>
      <c r="AO74" s="876">
        <f t="shared" si="70"/>
        <v>0</v>
      </c>
      <c r="AP74" s="876"/>
      <c r="AQ74" s="876"/>
      <c r="AR74" s="876"/>
      <c r="AS74" s="876"/>
      <c r="AT74" s="318"/>
      <c r="AU74" s="877">
        <f t="shared" si="60"/>
        <v>0</v>
      </c>
      <c r="AV74" s="877"/>
      <c r="AW74" s="878"/>
      <c r="AX74" s="878"/>
      <c r="AY74" s="878"/>
      <c r="AZ74" s="879" t="e">
        <f>SUM(#REF!)</f>
        <v>#REF!</v>
      </c>
      <c r="BA74" s="357">
        <f t="shared" si="61"/>
        <v>0</v>
      </c>
      <c r="BC74" s="177" t="s">
        <v>551</v>
      </c>
      <c r="BD74" s="307"/>
      <c r="BE74" s="306" t="str">
        <f t="shared" si="54"/>
        <v>TEMPORARY PROJECT REQUIREMENTS</v>
      </c>
      <c r="BF74" s="307"/>
      <c r="BG74" s="316"/>
      <c r="BH74" s="316"/>
      <c r="BI74" s="316"/>
      <c r="BJ74" s="316"/>
      <c r="BK74" s="308">
        <f t="shared" si="62"/>
        <v>0</v>
      </c>
      <c r="BL74" s="308">
        <f t="shared" si="63"/>
        <v>0</v>
      </c>
      <c r="BM74" s="308" t="e">
        <f>#REF!</f>
        <v>#REF!</v>
      </c>
      <c r="BN74" s="308">
        <f t="shared" si="64"/>
        <v>0</v>
      </c>
      <c r="BO74" s="308" t="e">
        <f t="shared" si="65"/>
        <v>#REF!</v>
      </c>
      <c r="BP74" s="317" t="e">
        <f>AU74/#REF!</f>
        <v>#REF!</v>
      </c>
      <c r="BQ74" s="317" t="e">
        <f>AE74/#REF!</f>
        <v>#REF!</v>
      </c>
      <c r="BR74" s="313" t="e">
        <f>BQ74*#REF!</f>
        <v>#REF!</v>
      </c>
      <c r="BS74" s="313" t="e">
        <f t="shared" si="66"/>
        <v>#REF!</v>
      </c>
      <c r="BT74" s="317" t="e">
        <f>AJ74/#REF!</f>
        <v>#REF!</v>
      </c>
      <c r="BU74" s="313" t="e">
        <f>BT74*#REF!</f>
        <v>#REF!</v>
      </c>
      <c r="BV74" s="313" t="e">
        <f t="shared" si="67"/>
        <v>#REF!</v>
      </c>
      <c r="BW74" s="317" t="e">
        <f>#REF!/#REF!</f>
        <v>#REF!</v>
      </c>
      <c r="BX74" s="313" t="e">
        <f>BW74*#REF!</f>
        <v>#REF!</v>
      </c>
      <c r="BY74" s="313" t="e">
        <f>BX74+#REF!</f>
        <v>#REF!</v>
      </c>
      <c r="BZ74" s="317" t="e">
        <f>AO74/#REF!</f>
        <v>#REF!</v>
      </c>
      <c r="CA74" s="313" t="e">
        <f>BZ74*#REF!</f>
        <v>#REF!</v>
      </c>
      <c r="CB74" s="313" t="e">
        <f t="shared" si="68"/>
        <v>#REF!</v>
      </c>
      <c r="CC74" s="311" t="str">
        <f t="shared" si="56"/>
        <v>sf/MH</v>
      </c>
      <c r="CD74" s="311" t="str">
        <f t="shared" si="57"/>
        <v>MH/sf</v>
      </c>
      <c r="CF74" s="312" t="e">
        <f>T(#REF!)</f>
        <v>#REF!</v>
      </c>
      <c r="CG74" s="312" t="e">
        <f>#REF!</f>
        <v>#REF!</v>
      </c>
      <c r="CH74" s="313">
        <f t="shared" si="69"/>
        <v>0</v>
      </c>
      <c r="CK74" s="314"/>
    </row>
    <row r="75" spans="1:89" hidden="1">
      <c r="A75" s="305"/>
      <c r="B75" s="870" t="s">
        <v>552</v>
      </c>
      <c r="C75" s="870" t="s">
        <v>552</v>
      </c>
      <c r="D75" s="870" t="s">
        <v>552</v>
      </c>
      <c r="E75" s="870" t="s">
        <v>552</v>
      </c>
      <c r="F75" s="870" t="s">
        <v>552</v>
      </c>
      <c r="G75" s="870" t="s">
        <v>552</v>
      </c>
      <c r="H75" s="870" t="s">
        <v>552</v>
      </c>
      <c r="I75" s="870"/>
      <c r="J75" s="870" t="s">
        <v>552</v>
      </c>
      <c r="K75" s="870" t="s">
        <v>552</v>
      </c>
      <c r="L75" s="870" t="s">
        <v>552</v>
      </c>
      <c r="M75" s="870" t="s">
        <v>552</v>
      </c>
      <c r="N75" s="870" t="s">
        <v>552</v>
      </c>
      <c r="O75" s="870" t="s">
        <v>552</v>
      </c>
      <c r="P75" s="870" t="s">
        <v>552</v>
      </c>
      <c r="Q75" s="871"/>
      <c r="R75" s="871"/>
      <c r="S75" s="872"/>
      <c r="T75" s="871" t="s">
        <v>7</v>
      </c>
      <c r="U75" s="871"/>
      <c r="V75" s="873"/>
      <c r="W75" s="874"/>
      <c r="X75" s="874"/>
      <c r="Y75" s="873"/>
      <c r="Z75" s="874"/>
      <c r="AA75" s="874"/>
      <c r="AB75" s="873"/>
      <c r="AC75" s="874"/>
      <c r="AD75" s="874"/>
      <c r="AE75" s="875">
        <f t="shared" si="58"/>
        <v>0</v>
      </c>
      <c r="AF75" s="875"/>
      <c r="AG75" s="875"/>
      <c r="AH75" s="875"/>
      <c r="AI75" s="875"/>
      <c r="AJ75" s="876">
        <f t="shared" si="59"/>
        <v>0</v>
      </c>
      <c r="AK75" s="876"/>
      <c r="AL75" s="876"/>
      <c r="AM75" s="876"/>
      <c r="AN75" s="876"/>
      <c r="AO75" s="876">
        <f t="shared" si="70"/>
        <v>0</v>
      </c>
      <c r="AP75" s="876"/>
      <c r="AQ75" s="876"/>
      <c r="AR75" s="876"/>
      <c r="AS75" s="876"/>
      <c r="AT75" s="318"/>
      <c r="AU75" s="877">
        <f t="shared" si="60"/>
        <v>0</v>
      </c>
      <c r="AV75" s="877"/>
      <c r="AW75" s="878"/>
      <c r="AX75" s="878"/>
      <c r="AY75" s="878"/>
      <c r="AZ75" s="879" t="e">
        <f>SUM(#REF!)</f>
        <v>#REF!</v>
      </c>
      <c r="BA75" s="357">
        <f t="shared" si="61"/>
        <v>0</v>
      </c>
      <c r="BC75" s="177"/>
      <c r="BD75" s="307"/>
      <c r="BE75" s="306" t="str">
        <f t="shared" si="54"/>
        <v>TEMPORARY PROJECT REQUIREMENTS</v>
      </c>
      <c r="BF75" s="307"/>
      <c r="BG75" s="316"/>
      <c r="BH75" s="316"/>
      <c r="BI75" s="316"/>
      <c r="BJ75" s="316"/>
      <c r="BK75" s="308">
        <f t="shared" si="62"/>
        <v>0</v>
      </c>
      <c r="BL75" s="308">
        <f t="shared" si="63"/>
        <v>0</v>
      </c>
      <c r="BM75" s="308" t="e">
        <f>#REF!</f>
        <v>#REF!</v>
      </c>
      <c r="BN75" s="308">
        <f t="shared" si="64"/>
        <v>0</v>
      </c>
      <c r="BO75" s="308" t="e">
        <f t="shared" si="65"/>
        <v>#REF!</v>
      </c>
      <c r="BP75" s="317" t="e">
        <f>AU75/#REF!</f>
        <v>#REF!</v>
      </c>
      <c r="BQ75" s="317" t="e">
        <f>AE75/#REF!</f>
        <v>#REF!</v>
      </c>
      <c r="BR75" s="313" t="e">
        <f>BQ75*#REF!</f>
        <v>#REF!</v>
      </c>
      <c r="BS75" s="313" t="e">
        <f t="shared" si="66"/>
        <v>#REF!</v>
      </c>
      <c r="BT75" s="317" t="e">
        <f>AJ75/#REF!</f>
        <v>#REF!</v>
      </c>
      <c r="BU75" s="313" t="e">
        <f>BT75*#REF!</f>
        <v>#REF!</v>
      </c>
      <c r="BV75" s="313" t="e">
        <f t="shared" si="67"/>
        <v>#REF!</v>
      </c>
      <c r="BW75" s="317" t="e">
        <f>#REF!/#REF!</f>
        <v>#REF!</v>
      </c>
      <c r="BX75" s="313" t="e">
        <f>BW75*#REF!</f>
        <v>#REF!</v>
      </c>
      <c r="BY75" s="313" t="e">
        <f>BX75+#REF!</f>
        <v>#REF!</v>
      </c>
      <c r="BZ75" s="317" t="e">
        <f>AO75/#REF!</f>
        <v>#REF!</v>
      </c>
      <c r="CA75" s="313" t="e">
        <f>BZ75*#REF!</f>
        <v>#REF!</v>
      </c>
      <c r="CB75" s="313" t="e">
        <f t="shared" si="68"/>
        <v>#REF!</v>
      </c>
      <c r="CC75" s="311" t="str">
        <f t="shared" si="56"/>
        <v>sf/MH</v>
      </c>
      <c r="CD75" s="311" t="str">
        <f t="shared" si="57"/>
        <v>MH/sf</v>
      </c>
      <c r="CF75" s="312" t="e">
        <f>T(#REF!)</f>
        <v>#REF!</v>
      </c>
      <c r="CG75" s="312" t="e">
        <f>#REF!</f>
        <v>#REF!</v>
      </c>
      <c r="CH75" s="313">
        <f t="shared" si="69"/>
        <v>0</v>
      </c>
      <c r="CK75" s="314"/>
    </row>
    <row r="76" spans="1:89" hidden="1">
      <c r="A76" s="305"/>
      <c r="B76" s="870"/>
      <c r="C76" s="870"/>
      <c r="D76" s="870"/>
      <c r="E76" s="870"/>
      <c r="F76" s="870"/>
      <c r="G76" s="870"/>
      <c r="H76" s="870"/>
      <c r="I76" s="870"/>
      <c r="J76" s="870"/>
      <c r="K76" s="870"/>
      <c r="L76" s="870"/>
      <c r="M76" s="870"/>
      <c r="N76" s="870"/>
      <c r="O76" s="870"/>
      <c r="P76" s="870"/>
      <c r="Q76" s="871"/>
      <c r="R76" s="871"/>
      <c r="S76" s="872"/>
      <c r="T76" s="871"/>
      <c r="U76" s="871"/>
      <c r="V76" s="873"/>
      <c r="W76" s="874"/>
      <c r="X76" s="874"/>
      <c r="Y76" s="873"/>
      <c r="Z76" s="874"/>
      <c r="AA76" s="874"/>
      <c r="AB76" s="873"/>
      <c r="AC76" s="874"/>
      <c r="AD76" s="874"/>
      <c r="AE76" s="875">
        <f t="shared" si="58"/>
        <v>0</v>
      </c>
      <c r="AF76" s="875"/>
      <c r="AG76" s="875"/>
      <c r="AH76" s="875"/>
      <c r="AI76" s="875"/>
      <c r="AJ76" s="876">
        <f t="shared" si="59"/>
        <v>0</v>
      </c>
      <c r="AK76" s="876"/>
      <c r="AL76" s="876"/>
      <c r="AM76" s="876"/>
      <c r="AN76" s="876"/>
      <c r="AO76" s="876">
        <f t="shared" si="70"/>
        <v>0</v>
      </c>
      <c r="AP76" s="876"/>
      <c r="AQ76" s="876"/>
      <c r="AR76" s="876"/>
      <c r="AS76" s="876"/>
      <c r="AT76" s="318"/>
      <c r="AU76" s="877">
        <f t="shared" si="60"/>
        <v>0</v>
      </c>
      <c r="AV76" s="877"/>
      <c r="AW76" s="878"/>
      <c r="AX76" s="878"/>
      <c r="AY76" s="878"/>
      <c r="AZ76" s="879" t="e">
        <f>SUM(#REF!)</f>
        <v>#REF!</v>
      </c>
      <c r="BA76" s="357">
        <f t="shared" si="61"/>
        <v>0</v>
      </c>
      <c r="BC76" s="177"/>
      <c r="BD76" s="307"/>
      <c r="BE76" s="306" t="str">
        <f t="shared" si="54"/>
        <v>TEMPORARY PROJECT REQUIREMENTS</v>
      </c>
      <c r="BF76" s="307"/>
      <c r="BG76" s="316"/>
      <c r="BH76" s="316"/>
      <c r="BI76" s="316"/>
      <c r="BJ76" s="316"/>
      <c r="BK76" s="308">
        <f t="shared" si="62"/>
        <v>0</v>
      </c>
      <c r="BL76" s="308">
        <f t="shared" si="63"/>
        <v>0</v>
      </c>
      <c r="BM76" s="308" t="e">
        <f>#REF!</f>
        <v>#REF!</v>
      </c>
      <c r="BN76" s="308">
        <f t="shared" si="64"/>
        <v>0</v>
      </c>
      <c r="BO76" s="308" t="e">
        <f t="shared" si="65"/>
        <v>#REF!</v>
      </c>
      <c r="BP76" s="317" t="e">
        <f>AU76/#REF!</f>
        <v>#REF!</v>
      </c>
      <c r="BQ76" s="317" t="e">
        <f>AE76/#REF!</f>
        <v>#REF!</v>
      </c>
      <c r="BR76" s="313" t="e">
        <f>BQ76*#REF!</f>
        <v>#REF!</v>
      </c>
      <c r="BS76" s="313" t="e">
        <f t="shared" si="66"/>
        <v>#REF!</v>
      </c>
      <c r="BT76" s="317" t="e">
        <f>AJ76/#REF!</f>
        <v>#REF!</v>
      </c>
      <c r="BU76" s="313" t="e">
        <f>BT76*#REF!</f>
        <v>#REF!</v>
      </c>
      <c r="BV76" s="313" t="e">
        <f t="shared" si="67"/>
        <v>#REF!</v>
      </c>
      <c r="BW76" s="317" t="e">
        <f>#REF!/#REF!</f>
        <v>#REF!</v>
      </c>
      <c r="BX76" s="313" t="e">
        <f>BW76*#REF!</f>
        <v>#REF!</v>
      </c>
      <c r="BY76" s="313" t="e">
        <f>BX76+#REF!</f>
        <v>#REF!</v>
      </c>
      <c r="BZ76" s="317" t="e">
        <f>AO76/#REF!</f>
        <v>#REF!</v>
      </c>
      <c r="CA76" s="313" t="e">
        <f>BZ76*#REF!</f>
        <v>#REF!</v>
      </c>
      <c r="CB76" s="313" t="e">
        <f t="shared" si="68"/>
        <v>#REF!</v>
      </c>
      <c r="CC76" s="311" t="str">
        <f t="shared" si="56"/>
        <v>/MH</v>
      </c>
      <c r="CD76" s="311" t="str">
        <f t="shared" si="57"/>
        <v>MH/</v>
      </c>
      <c r="CF76" s="312" t="e">
        <f>T(#REF!)</f>
        <v>#REF!</v>
      </c>
      <c r="CG76" s="312" t="e">
        <f>#REF!</f>
        <v>#REF!</v>
      </c>
      <c r="CH76" s="313">
        <f t="shared" si="69"/>
        <v>0</v>
      </c>
      <c r="CK76" s="314"/>
    </row>
    <row r="77" spans="1:89" hidden="1">
      <c r="A77" s="305"/>
      <c r="B77" s="870"/>
      <c r="C77" s="870"/>
      <c r="D77" s="870"/>
      <c r="E77" s="870"/>
      <c r="F77" s="870"/>
      <c r="G77" s="870"/>
      <c r="H77" s="870"/>
      <c r="I77" s="870"/>
      <c r="J77" s="870"/>
      <c r="K77" s="870"/>
      <c r="L77" s="870"/>
      <c r="M77" s="870"/>
      <c r="N77" s="870"/>
      <c r="O77" s="870"/>
      <c r="P77" s="870"/>
      <c r="Q77" s="871"/>
      <c r="R77" s="871"/>
      <c r="S77" s="872"/>
      <c r="T77" s="871"/>
      <c r="U77" s="871"/>
      <c r="V77" s="873"/>
      <c r="W77" s="874"/>
      <c r="X77" s="874"/>
      <c r="Y77" s="873"/>
      <c r="Z77" s="874"/>
      <c r="AA77" s="874"/>
      <c r="AB77" s="873"/>
      <c r="AC77" s="874"/>
      <c r="AD77" s="874"/>
      <c r="AE77" s="875">
        <f t="shared" si="58"/>
        <v>0</v>
      </c>
      <c r="AF77" s="875"/>
      <c r="AG77" s="875"/>
      <c r="AH77" s="875"/>
      <c r="AI77" s="875"/>
      <c r="AJ77" s="876">
        <f t="shared" si="59"/>
        <v>0</v>
      </c>
      <c r="AK77" s="876"/>
      <c r="AL77" s="876"/>
      <c r="AM77" s="876"/>
      <c r="AN77" s="876"/>
      <c r="AO77" s="876">
        <f t="shared" si="70"/>
        <v>0</v>
      </c>
      <c r="AP77" s="876"/>
      <c r="AQ77" s="876"/>
      <c r="AR77" s="876"/>
      <c r="AS77" s="876"/>
      <c r="AT77" s="318"/>
      <c r="AU77" s="877">
        <f t="shared" si="60"/>
        <v>0</v>
      </c>
      <c r="AV77" s="877"/>
      <c r="AW77" s="878"/>
      <c r="AX77" s="878"/>
      <c r="AY77" s="878"/>
      <c r="AZ77" s="879" t="e">
        <f>SUM(#REF!)</f>
        <v>#REF!</v>
      </c>
      <c r="BA77" s="357">
        <f t="shared" si="61"/>
        <v>0</v>
      </c>
      <c r="BC77" s="177"/>
      <c r="BD77" s="307"/>
      <c r="BE77" s="306" t="str">
        <f t="shared" si="54"/>
        <v>TEMPORARY PROJECT REQUIREMENTS</v>
      </c>
      <c r="BF77" s="307"/>
      <c r="BG77" s="316"/>
      <c r="BH77" s="316"/>
      <c r="BI77" s="316"/>
      <c r="BJ77" s="316"/>
      <c r="BK77" s="308">
        <f t="shared" si="62"/>
        <v>0</v>
      </c>
      <c r="BL77" s="308">
        <f t="shared" si="63"/>
        <v>0</v>
      </c>
      <c r="BM77" s="308" t="e">
        <f>#REF!</f>
        <v>#REF!</v>
      </c>
      <c r="BN77" s="308">
        <f t="shared" si="64"/>
        <v>0</v>
      </c>
      <c r="BO77" s="308" t="e">
        <f t="shared" si="65"/>
        <v>#REF!</v>
      </c>
      <c r="BP77" s="317" t="e">
        <f>AU77/#REF!</f>
        <v>#REF!</v>
      </c>
      <c r="BQ77" s="317" t="e">
        <f>AE77/#REF!</f>
        <v>#REF!</v>
      </c>
      <c r="BR77" s="313" t="e">
        <f>BQ77*#REF!</f>
        <v>#REF!</v>
      </c>
      <c r="BS77" s="313" t="e">
        <f t="shared" si="66"/>
        <v>#REF!</v>
      </c>
      <c r="BT77" s="317" t="e">
        <f>AJ77/#REF!</f>
        <v>#REF!</v>
      </c>
      <c r="BU77" s="313" t="e">
        <f>BT77*#REF!</f>
        <v>#REF!</v>
      </c>
      <c r="BV77" s="313" t="e">
        <f t="shared" si="67"/>
        <v>#REF!</v>
      </c>
      <c r="BW77" s="317" t="e">
        <f>#REF!/#REF!</f>
        <v>#REF!</v>
      </c>
      <c r="BX77" s="313" t="e">
        <f>BW77*#REF!</f>
        <v>#REF!</v>
      </c>
      <c r="BY77" s="313" t="e">
        <f>BX77+#REF!</f>
        <v>#REF!</v>
      </c>
      <c r="BZ77" s="317" t="e">
        <f>AO77/#REF!</f>
        <v>#REF!</v>
      </c>
      <c r="CA77" s="313" t="e">
        <f>BZ77*#REF!</f>
        <v>#REF!</v>
      </c>
      <c r="CB77" s="313" t="e">
        <f t="shared" si="68"/>
        <v>#REF!</v>
      </c>
      <c r="CC77" s="311" t="str">
        <f t="shared" si="56"/>
        <v>/MH</v>
      </c>
      <c r="CD77" s="311" t="str">
        <f t="shared" si="57"/>
        <v>MH/</v>
      </c>
      <c r="CF77" s="312" t="e">
        <f>T(#REF!)</f>
        <v>#REF!</v>
      </c>
      <c r="CG77" s="312" t="e">
        <f>#REF!</f>
        <v>#REF!</v>
      </c>
      <c r="CH77" s="313">
        <f t="shared" si="69"/>
        <v>0</v>
      </c>
      <c r="CK77" s="314"/>
    </row>
    <row r="78" spans="1:89" hidden="1">
      <c r="A78" s="305"/>
      <c r="B78" s="870"/>
      <c r="C78" s="870"/>
      <c r="D78" s="870"/>
      <c r="E78" s="870"/>
      <c r="F78" s="870"/>
      <c r="G78" s="870"/>
      <c r="H78" s="870"/>
      <c r="I78" s="870"/>
      <c r="J78" s="870"/>
      <c r="K78" s="870"/>
      <c r="L78" s="870"/>
      <c r="M78" s="870"/>
      <c r="N78" s="870"/>
      <c r="O78" s="870"/>
      <c r="P78" s="870"/>
      <c r="Q78" s="871"/>
      <c r="R78" s="871"/>
      <c r="S78" s="872"/>
      <c r="T78" s="871"/>
      <c r="U78" s="871"/>
      <c r="V78" s="873"/>
      <c r="W78" s="874"/>
      <c r="X78" s="874"/>
      <c r="Y78" s="873"/>
      <c r="Z78" s="874"/>
      <c r="AA78" s="874"/>
      <c r="AB78" s="873"/>
      <c r="AC78" s="874"/>
      <c r="AD78" s="874"/>
      <c r="AE78" s="875">
        <f t="shared" si="58"/>
        <v>0</v>
      </c>
      <c r="AF78" s="875"/>
      <c r="AG78" s="875"/>
      <c r="AH78" s="875"/>
      <c r="AI78" s="875"/>
      <c r="AJ78" s="876">
        <f t="shared" si="59"/>
        <v>0</v>
      </c>
      <c r="AK78" s="876"/>
      <c r="AL78" s="876"/>
      <c r="AM78" s="876"/>
      <c r="AN78" s="876"/>
      <c r="AO78" s="876">
        <f t="shared" si="70"/>
        <v>0</v>
      </c>
      <c r="AP78" s="876"/>
      <c r="AQ78" s="876"/>
      <c r="AR78" s="876"/>
      <c r="AS78" s="876"/>
      <c r="AT78" s="318"/>
      <c r="AU78" s="877">
        <f t="shared" si="60"/>
        <v>0</v>
      </c>
      <c r="AV78" s="877"/>
      <c r="AW78" s="878"/>
      <c r="AX78" s="878"/>
      <c r="AY78" s="878"/>
      <c r="AZ78" s="879" t="e">
        <f>SUM(#REF!)</f>
        <v>#REF!</v>
      </c>
      <c r="BA78" s="357">
        <f t="shared" si="61"/>
        <v>0</v>
      </c>
      <c r="BC78" s="177"/>
      <c r="BD78" s="307"/>
      <c r="BE78" s="306" t="str">
        <f t="shared" si="54"/>
        <v>TEMPORARY PROJECT REQUIREMENTS</v>
      </c>
      <c r="BF78" s="307"/>
      <c r="BG78" s="316"/>
      <c r="BH78" s="316"/>
      <c r="BI78" s="316"/>
      <c r="BJ78" s="316"/>
      <c r="BK78" s="308">
        <f t="shared" si="62"/>
        <v>0</v>
      </c>
      <c r="BL78" s="308">
        <f t="shared" si="63"/>
        <v>0</v>
      </c>
      <c r="BM78" s="308" t="e">
        <f>#REF!</f>
        <v>#REF!</v>
      </c>
      <c r="BN78" s="308">
        <f t="shared" si="64"/>
        <v>0</v>
      </c>
      <c r="BO78" s="308" t="e">
        <f t="shared" si="65"/>
        <v>#REF!</v>
      </c>
      <c r="BP78" s="317" t="e">
        <f>AU78/#REF!</f>
        <v>#REF!</v>
      </c>
      <c r="BQ78" s="317" t="e">
        <f>AE78/#REF!</f>
        <v>#REF!</v>
      </c>
      <c r="BR78" s="313" t="e">
        <f>BQ78*#REF!</f>
        <v>#REF!</v>
      </c>
      <c r="BS78" s="313" t="e">
        <f t="shared" si="66"/>
        <v>#REF!</v>
      </c>
      <c r="BT78" s="317" t="e">
        <f>AJ78/#REF!</f>
        <v>#REF!</v>
      </c>
      <c r="BU78" s="313" t="e">
        <f>BT78*#REF!</f>
        <v>#REF!</v>
      </c>
      <c r="BV78" s="313" t="e">
        <f t="shared" si="67"/>
        <v>#REF!</v>
      </c>
      <c r="BW78" s="317" t="e">
        <f>#REF!/#REF!</f>
        <v>#REF!</v>
      </c>
      <c r="BX78" s="313" t="e">
        <f>BW78*#REF!</f>
        <v>#REF!</v>
      </c>
      <c r="BY78" s="313" t="e">
        <f>BX78+#REF!</f>
        <v>#REF!</v>
      </c>
      <c r="BZ78" s="317" t="e">
        <f>AO78/#REF!</f>
        <v>#REF!</v>
      </c>
      <c r="CA78" s="313" t="e">
        <f>BZ78*#REF!</f>
        <v>#REF!</v>
      </c>
      <c r="CB78" s="313" t="e">
        <f t="shared" si="68"/>
        <v>#REF!</v>
      </c>
      <c r="CC78" s="311" t="str">
        <f t="shared" si="56"/>
        <v>/MH</v>
      </c>
      <c r="CD78" s="311" t="str">
        <f t="shared" si="57"/>
        <v>MH/</v>
      </c>
      <c r="CF78" s="312" t="e">
        <f>T(#REF!)</f>
        <v>#REF!</v>
      </c>
      <c r="CG78" s="312" t="e">
        <f>#REF!</f>
        <v>#REF!</v>
      </c>
      <c r="CH78" s="313">
        <f t="shared" si="69"/>
        <v>0</v>
      </c>
      <c r="CK78" s="314"/>
    </row>
    <row r="79" spans="1:89" hidden="1">
      <c r="A79" s="305"/>
      <c r="B79" s="870"/>
      <c r="C79" s="870"/>
      <c r="D79" s="870"/>
      <c r="E79" s="870"/>
      <c r="F79" s="870"/>
      <c r="G79" s="870"/>
      <c r="H79" s="870"/>
      <c r="I79" s="870"/>
      <c r="J79" s="870"/>
      <c r="K79" s="870"/>
      <c r="L79" s="870"/>
      <c r="M79" s="870"/>
      <c r="N79" s="870"/>
      <c r="O79" s="870"/>
      <c r="P79" s="870"/>
      <c r="Q79" s="871"/>
      <c r="R79" s="871"/>
      <c r="S79" s="872"/>
      <c r="T79" s="871"/>
      <c r="U79" s="871"/>
      <c r="V79" s="873"/>
      <c r="W79" s="874"/>
      <c r="X79" s="874"/>
      <c r="Y79" s="873"/>
      <c r="Z79" s="874"/>
      <c r="AA79" s="874"/>
      <c r="AB79" s="873"/>
      <c r="AC79" s="874"/>
      <c r="AD79" s="874"/>
      <c r="AE79" s="875">
        <f t="shared" si="58"/>
        <v>0</v>
      </c>
      <c r="AF79" s="875"/>
      <c r="AG79" s="875"/>
      <c r="AH79" s="875"/>
      <c r="AI79" s="875"/>
      <c r="AJ79" s="876">
        <f t="shared" si="59"/>
        <v>0</v>
      </c>
      <c r="AK79" s="876"/>
      <c r="AL79" s="876"/>
      <c r="AM79" s="876"/>
      <c r="AN79" s="876"/>
      <c r="AO79" s="876">
        <f t="shared" si="70"/>
        <v>0</v>
      </c>
      <c r="AP79" s="876"/>
      <c r="AQ79" s="876"/>
      <c r="AR79" s="876"/>
      <c r="AS79" s="876"/>
      <c r="AT79" s="318"/>
      <c r="AU79" s="877">
        <f t="shared" si="60"/>
        <v>0</v>
      </c>
      <c r="AV79" s="877"/>
      <c r="AW79" s="878"/>
      <c r="AX79" s="878"/>
      <c r="AY79" s="878"/>
      <c r="AZ79" s="879" t="e">
        <f>SUM(#REF!)</f>
        <v>#REF!</v>
      </c>
      <c r="BA79" s="357">
        <f t="shared" si="61"/>
        <v>0</v>
      </c>
      <c r="BC79" s="177"/>
      <c r="BD79" s="307"/>
      <c r="BE79" s="306" t="str">
        <f t="shared" si="54"/>
        <v>TEMPORARY PROJECT REQUIREMENTS</v>
      </c>
      <c r="BF79" s="307"/>
      <c r="BG79" s="316"/>
      <c r="BH79" s="316"/>
      <c r="BI79" s="316"/>
      <c r="BJ79" s="316"/>
      <c r="BK79" s="308">
        <f t="shared" si="62"/>
        <v>0</v>
      </c>
      <c r="BL79" s="308">
        <f t="shared" si="63"/>
        <v>0</v>
      </c>
      <c r="BM79" s="308" t="e">
        <f>#REF!</f>
        <v>#REF!</v>
      </c>
      <c r="BN79" s="308">
        <f t="shared" si="64"/>
        <v>0</v>
      </c>
      <c r="BO79" s="308" t="e">
        <f t="shared" si="65"/>
        <v>#REF!</v>
      </c>
      <c r="BP79" s="317" t="e">
        <f>AU79/#REF!</f>
        <v>#REF!</v>
      </c>
      <c r="BQ79" s="317" t="e">
        <f>AE79/#REF!</f>
        <v>#REF!</v>
      </c>
      <c r="BR79" s="313" t="e">
        <f>BQ79*#REF!</f>
        <v>#REF!</v>
      </c>
      <c r="BS79" s="313" t="e">
        <f t="shared" si="66"/>
        <v>#REF!</v>
      </c>
      <c r="BT79" s="317" t="e">
        <f>AJ79/#REF!</f>
        <v>#REF!</v>
      </c>
      <c r="BU79" s="313" t="e">
        <f>BT79*#REF!</f>
        <v>#REF!</v>
      </c>
      <c r="BV79" s="313" t="e">
        <f t="shared" si="67"/>
        <v>#REF!</v>
      </c>
      <c r="BW79" s="317" t="e">
        <f>#REF!/#REF!</f>
        <v>#REF!</v>
      </c>
      <c r="BX79" s="313" t="e">
        <f>BW79*#REF!</f>
        <v>#REF!</v>
      </c>
      <c r="BY79" s="313" t="e">
        <f>BX79+#REF!</f>
        <v>#REF!</v>
      </c>
      <c r="BZ79" s="317" t="e">
        <f>AO79/#REF!</f>
        <v>#REF!</v>
      </c>
      <c r="CA79" s="313" t="e">
        <f>BZ79*#REF!</f>
        <v>#REF!</v>
      </c>
      <c r="CB79" s="313" t="e">
        <f t="shared" si="68"/>
        <v>#REF!</v>
      </c>
      <c r="CC79" s="311" t="str">
        <f t="shared" si="56"/>
        <v>/MH</v>
      </c>
      <c r="CD79" s="311" t="str">
        <f t="shared" si="57"/>
        <v>MH/</v>
      </c>
      <c r="CF79" s="312" t="e">
        <f>T(#REF!)</f>
        <v>#REF!</v>
      </c>
      <c r="CG79" s="312" t="e">
        <f>#REF!</f>
        <v>#REF!</v>
      </c>
      <c r="CH79" s="313">
        <f t="shared" si="69"/>
        <v>0</v>
      </c>
      <c r="CK79" s="330"/>
    </row>
    <row r="80" spans="1:89" ht="5.0999999999999996" hidden="1" customHeight="1">
      <c r="A80" s="305"/>
      <c r="B80" s="140"/>
      <c r="C80" s="140"/>
      <c r="D80" s="140"/>
      <c r="E80" s="140"/>
      <c r="F80" s="140"/>
      <c r="G80" s="140"/>
      <c r="H80" s="140"/>
      <c r="I80" s="140"/>
      <c r="J80" s="140"/>
      <c r="K80" s="140"/>
      <c r="L80" s="140"/>
      <c r="M80" s="140"/>
      <c r="N80" s="140"/>
      <c r="O80" s="140"/>
      <c r="P80" s="140"/>
      <c r="Q80" s="141"/>
      <c r="R80" s="141"/>
      <c r="S80" s="141"/>
      <c r="T80" s="141"/>
      <c r="U80" s="141"/>
      <c r="V80" s="142"/>
      <c r="W80" s="142"/>
      <c r="X80" s="142"/>
      <c r="Y80" s="172"/>
      <c r="Z80" s="172"/>
      <c r="AA80" s="172"/>
      <c r="AB80" s="172"/>
      <c r="AC80" s="172"/>
      <c r="AD80" s="172"/>
      <c r="AE80" s="173"/>
      <c r="AF80" s="173"/>
      <c r="AG80" s="173"/>
      <c r="AH80" s="173"/>
      <c r="AI80" s="173"/>
      <c r="AJ80" s="173"/>
      <c r="AK80" s="173"/>
      <c r="AL80" s="173"/>
      <c r="AM80" s="173"/>
      <c r="AN80" s="173"/>
      <c r="AO80" s="173"/>
      <c r="AP80" s="173"/>
      <c r="AQ80" s="173"/>
      <c r="AR80" s="173"/>
      <c r="AS80" s="173"/>
      <c r="AT80" s="174"/>
      <c r="AU80" s="862"/>
      <c r="AV80" s="863"/>
      <c r="AW80" s="863"/>
      <c r="AX80" s="863"/>
      <c r="AY80" s="863"/>
      <c r="AZ80" s="863"/>
      <c r="BA80" s="175"/>
      <c r="BC80" s="175"/>
      <c r="BD80" s="307"/>
      <c r="BE80" s="319" t="str">
        <f t="shared" si="54"/>
        <v>TEMPORARY PROJECT REQUIREMENTS</v>
      </c>
      <c r="BF80" s="307"/>
      <c r="BG80" s="319"/>
      <c r="BH80" s="319"/>
      <c r="BI80" s="319"/>
      <c r="BJ80" s="319"/>
      <c r="BK80" s="320">
        <f>BK64</f>
        <v>0</v>
      </c>
      <c r="BL80" s="320">
        <f>BL64</f>
        <v>0</v>
      </c>
      <c r="BM80" s="320" t="e">
        <f>BM64</f>
        <v>#REF!</v>
      </c>
      <c r="BN80" s="320">
        <f>BN64</f>
        <v>0</v>
      </c>
      <c r="BO80" s="320" t="e">
        <f>BO64</f>
        <v>#REF!</v>
      </c>
      <c r="BP80" s="321" t="e">
        <f>AU80/TOTAL_REMODEL_ESTIMATE</f>
        <v>#NAME?</v>
      </c>
      <c r="BQ80" s="321" t="e">
        <f>#REF!/TOTAL_REMODEL_ESTIMATE</f>
        <v>#REF!</v>
      </c>
      <c r="BR80" s="321" t="e">
        <f>#REF!/TOTAL_REMODEL_ESTIMATE</f>
        <v>#REF!</v>
      </c>
      <c r="BS80" s="321" t="e">
        <f>#REF!/TOTAL_REMODEL_ESTIMATE</f>
        <v>#REF!</v>
      </c>
      <c r="BT80" s="321" t="e">
        <f>#REF!/TOTAL_REMODEL_ESTIMATE</f>
        <v>#REF!</v>
      </c>
      <c r="BU80" s="321" t="e">
        <f>#REF!/TOTAL_REMODEL_ESTIMATE</f>
        <v>#REF!</v>
      </c>
      <c r="BV80" s="321" t="e">
        <f>#REF!/TOTAL_REMODEL_ESTIMATE</f>
        <v>#REF!</v>
      </c>
      <c r="BW80" s="321" t="e">
        <f>#REF!/TOTAL_REMODEL_ESTIMATE</f>
        <v>#REF!</v>
      </c>
      <c r="BX80" s="321" t="e">
        <f>#REF!/TOTAL_REMODEL_ESTIMATE</f>
        <v>#REF!</v>
      </c>
      <c r="BY80" s="321" t="e">
        <f>#REF!/TOTAL_REMODEL_ESTIMATE</f>
        <v>#REF!</v>
      </c>
      <c r="BZ80" s="321" t="e">
        <f>#REF!/TOTAL_REMODEL_ESTIMATE</f>
        <v>#REF!</v>
      </c>
      <c r="CA80" s="321" t="e">
        <f>#REF!/TOTAL_REMODEL_ESTIMATE</f>
        <v>#REF!</v>
      </c>
      <c r="CB80" s="321" t="e">
        <f>#REF!/TOTAL_REMODEL_ESTIMATE</f>
        <v>#REF!</v>
      </c>
      <c r="CC80" s="321" t="e">
        <f>#REF!/TOTAL_REMODEL_ESTIMATE</f>
        <v>#REF!</v>
      </c>
      <c r="CD80" s="321" t="e">
        <f>#REF!/TOTAL_REMODEL_ESTIMATE</f>
        <v>#REF!</v>
      </c>
      <c r="CF80" s="321"/>
      <c r="CG80" s="321"/>
      <c r="CH80" s="322"/>
      <c r="CK80" s="323"/>
    </row>
    <row r="81" spans="1:89" ht="21.6" hidden="1" customHeight="1">
      <c r="A81" s="305"/>
      <c r="B81" s="864" t="str">
        <f>T(CONCATENATE(B64," ","TOTAL"))</f>
        <v>TEMPORARY PROJECT REQUIREMENTS TOTAL</v>
      </c>
      <c r="C81" s="864"/>
      <c r="D81" s="864"/>
      <c r="E81" s="864"/>
      <c r="F81" s="864"/>
      <c r="G81" s="864"/>
      <c r="H81" s="864"/>
      <c r="I81" s="864"/>
      <c r="J81" s="864"/>
      <c r="K81" s="864"/>
      <c r="L81" s="864"/>
      <c r="M81" s="864"/>
      <c r="N81" s="864"/>
      <c r="O81" s="864"/>
      <c r="P81" s="864"/>
      <c r="Q81" s="864"/>
      <c r="R81" s="864"/>
      <c r="S81" s="864"/>
      <c r="T81" s="864"/>
      <c r="U81" s="864"/>
      <c r="V81" s="864"/>
      <c r="W81" s="864"/>
      <c r="X81" s="864"/>
      <c r="Y81" s="864"/>
      <c r="Z81" s="864"/>
      <c r="AA81" s="864"/>
      <c r="AB81" s="864"/>
      <c r="AC81" s="864"/>
      <c r="AD81" s="865"/>
      <c r="AE81" s="866">
        <f>SUBTOTAL(9,AE65:AE80)</f>
        <v>0</v>
      </c>
      <c r="AF81" s="867"/>
      <c r="AG81" s="867"/>
      <c r="AH81" s="867"/>
      <c r="AI81" s="867"/>
      <c r="AJ81" s="866">
        <f>SUBTOTAL(9,AJ64:AN80)</f>
        <v>0</v>
      </c>
      <c r="AK81" s="867"/>
      <c r="AL81" s="867"/>
      <c r="AM81" s="867"/>
      <c r="AN81" s="867"/>
      <c r="AO81" s="866">
        <f>SUBTOTAL(9,AO64:AS79)</f>
        <v>0</v>
      </c>
      <c r="AP81" s="867"/>
      <c r="AQ81" s="867"/>
      <c r="AR81" s="867"/>
      <c r="AS81" s="867"/>
      <c r="AT81" s="318"/>
      <c r="AU81" s="866">
        <f>SUBTOTAL(9,AU64:AY80)</f>
        <v>0</v>
      </c>
      <c r="AV81" s="867"/>
      <c r="AW81" s="867"/>
      <c r="AX81" s="867"/>
      <c r="AY81" s="867"/>
      <c r="AZ81" s="867"/>
      <c r="BA81" s="169">
        <f>SUBTOTAL(9,BA64:BA80)</f>
        <v>0</v>
      </c>
      <c r="BC81" s="64"/>
      <c r="BD81" s="307"/>
      <c r="BE81" s="306" t="str">
        <f t="shared" si="54"/>
        <v>TEMPORARY PROJECT REQUIREMENTS</v>
      </c>
      <c r="BF81" s="307"/>
      <c r="BG81" s="324"/>
      <c r="BH81" s="324"/>
      <c r="BI81" s="324"/>
      <c r="BJ81" s="324"/>
      <c r="BK81" s="325">
        <f t="shared" ref="BK81:CB81" si="71">BK64</f>
        <v>0</v>
      </c>
      <c r="BL81" s="325">
        <f t="shared" si="71"/>
        <v>0</v>
      </c>
      <c r="BM81" s="325" t="e">
        <f t="shared" si="71"/>
        <v>#REF!</v>
      </c>
      <c r="BN81" s="325">
        <f t="shared" si="71"/>
        <v>0</v>
      </c>
      <c r="BO81" s="325" t="e">
        <f t="shared" si="71"/>
        <v>#REF!</v>
      </c>
      <c r="BP81" s="326" t="e">
        <f t="shared" si="71"/>
        <v>#REF!</v>
      </c>
      <c r="BQ81" s="326" t="e">
        <f t="shared" si="71"/>
        <v>#REF!</v>
      </c>
      <c r="BR81" s="325" t="e">
        <f t="shared" si="71"/>
        <v>#REF!</v>
      </c>
      <c r="BS81" s="325" t="e">
        <f t="shared" si="71"/>
        <v>#REF!</v>
      </c>
      <c r="BT81" s="326" t="e">
        <f t="shared" si="71"/>
        <v>#REF!</v>
      </c>
      <c r="BU81" s="325" t="e">
        <f t="shared" si="71"/>
        <v>#REF!</v>
      </c>
      <c r="BV81" s="325" t="e">
        <f t="shared" si="71"/>
        <v>#REF!</v>
      </c>
      <c r="BW81" s="326" t="e">
        <f t="shared" si="71"/>
        <v>#REF!</v>
      </c>
      <c r="BX81" s="325" t="e">
        <f t="shared" si="71"/>
        <v>#REF!</v>
      </c>
      <c r="BY81" s="325" t="e">
        <f t="shared" si="71"/>
        <v>#REF!</v>
      </c>
      <c r="BZ81" s="326" t="e">
        <f t="shared" si="71"/>
        <v>#REF!</v>
      </c>
      <c r="CA81" s="325" t="e">
        <f t="shared" si="71"/>
        <v>#REF!</v>
      </c>
      <c r="CB81" s="325" t="e">
        <f t="shared" si="71"/>
        <v>#REF!</v>
      </c>
      <c r="CC81" s="327"/>
      <c r="CD81" s="327"/>
      <c r="CF81" s="327"/>
      <c r="CG81" s="327"/>
      <c r="CH81" s="328"/>
      <c r="CK81" s="329"/>
    </row>
    <row r="82" spans="1:89" ht="5.25" hidden="1" customHeight="1">
      <c r="A82" s="305"/>
      <c r="B82" s="140"/>
      <c r="C82" s="140"/>
      <c r="D82" s="140"/>
      <c r="E82" s="140"/>
      <c r="F82" s="140"/>
      <c r="G82" s="140"/>
      <c r="H82" s="140"/>
      <c r="I82" s="140"/>
      <c r="J82" s="140"/>
      <c r="K82" s="140"/>
      <c r="L82" s="140"/>
      <c r="M82" s="140"/>
      <c r="N82" s="140"/>
      <c r="O82" s="140"/>
      <c r="P82" s="140"/>
      <c r="Q82" s="141"/>
      <c r="R82" s="141"/>
      <c r="S82" s="141"/>
      <c r="T82" s="141"/>
      <c r="U82" s="141"/>
      <c r="V82" s="142"/>
      <c r="W82" s="142"/>
      <c r="X82" s="142"/>
      <c r="Y82" s="172"/>
      <c r="Z82" s="172"/>
      <c r="AA82" s="172"/>
      <c r="AB82" s="172"/>
      <c r="AC82" s="172"/>
      <c r="AD82" s="172"/>
      <c r="AE82" s="173"/>
      <c r="AF82" s="173"/>
      <c r="AG82" s="173"/>
      <c r="AH82" s="173"/>
      <c r="AI82" s="173"/>
      <c r="AJ82" s="173"/>
      <c r="AK82" s="173"/>
      <c r="AL82" s="173"/>
      <c r="AM82" s="173"/>
      <c r="AN82" s="173"/>
      <c r="AO82" s="173"/>
      <c r="AP82" s="173"/>
      <c r="AQ82" s="173"/>
      <c r="AR82" s="173"/>
      <c r="AS82" s="173"/>
      <c r="AT82" s="174"/>
      <c r="AU82" s="172"/>
      <c r="AV82" s="172"/>
      <c r="AW82" s="172"/>
      <c r="AX82" s="172"/>
      <c r="AY82" s="172"/>
      <c r="AZ82" s="176"/>
      <c r="BA82" s="175"/>
      <c r="BC82" s="175"/>
      <c r="BD82" s="307"/>
      <c r="BE82" s="319" t="str">
        <f t="shared" si="54"/>
        <v>TEMPORARY PROJECT REQUIREMENTS</v>
      </c>
      <c r="BF82" s="307"/>
      <c r="BG82" s="319"/>
      <c r="BH82" s="319"/>
      <c r="BI82" s="319"/>
      <c r="BJ82" s="319"/>
      <c r="BK82" s="319">
        <f>BK64</f>
        <v>0</v>
      </c>
      <c r="BL82" s="319">
        <f>BL64</f>
        <v>0</v>
      </c>
      <c r="BM82" s="319" t="e">
        <f>BM64</f>
        <v>#REF!</v>
      </c>
      <c r="BN82" s="319">
        <f>BN64</f>
        <v>0</v>
      </c>
      <c r="BO82" s="319" t="e">
        <f>BO64</f>
        <v>#REF!</v>
      </c>
      <c r="BP82" s="321" t="e">
        <f>AU82/TOTAL_REMODEL_ESTIMATE</f>
        <v>#NAME?</v>
      </c>
      <c r="BQ82" s="321" t="e">
        <f>#REF!/TOTAL_REMODEL_ESTIMATE</f>
        <v>#REF!</v>
      </c>
      <c r="BR82" s="321" t="e">
        <f>#REF!/TOTAL_REMODEL_ESTIMATE</f>
        <v>#REF!</v>
      </c>
      <c r="BS82" s="321" t="e">
        <f>#REF!/TOTAL_REMODEL_ESTIMATE</f>
        <v>#REF!</v>
      </c>
      <c r="BT82" s="321" t="e">
        <f>#REF!/TOTAL_REMODEL_ESTIMATE</f>
        <v>#REF!</v>
      </c>
      <c r="BU82" s="321" t="e">
        <f>#REF!/TOTAL_REMODEL_ESTIMATE</f>
        <v>#REF!</v>
      </c>
      <c r="BV82" s="321" t="e">
        <f>#REF!/TOTAL_REMODEL_ESTIMATE</f>
        <v>#REF!</v>
      </c>
      <c r="BW82" s="321" t="e">
        <f>#REF!/TOTAL_REMODEL_ESTIMATE</f>
        <v>#REF!</v>
      </c>
      <c r="BX82" s="321" t="e">
        <f>#REF!/TOTAL_REMODEL_ESTIMATE</f>
        <v>#REF!</v>
      </c>
      <c r="BY82" s="321" t="e">
        <f>#REF!/TOTAL_REMODEL_ESTIMATE</f>
        <v>#REF!</v>
      </c>
      <c r="BZ82" s="321" t="e">
        <f>#REF!/TOTAL_REMODEL_ESTIMATE</f>
        <v>#REF!</v>
      </c>
      <c r="CA82" s="321" t="e">
        <f>#REF!/TOTAL_REMODEL_ESTIMATE</f>
        <v>#REF!</v>
      </c>
      <c r="CB82" s="321" t="e">
        <f>#REF!/TOTAL_REMODEL_ESTIMATE</f>
        <v>#REF!</v>
      </c>
      <c r="CC82" s="321" t="e">
        <f>#REF!/TOTAL_REMODEL_ESTIMATE</f>
        <v>#REF!</v>
      </c>
      <c r="CD82" s="321" t="e">
        <f>#REF!/TOTAL_REMODEL_ESTIMATE</f>
        <v>#REF!</v>
      </c>
      <c r="CF82" s="321"/>
      <c r="CG82" s="321"/>
      <c r="CH82" s="322"/>
      <c r="CK82" s="323"/>
    </row>
    <row r="83" spans="1:89" ht="22.35" customHeight="1">
      <c r="A83" s="305" t="s">
        <v>704</v>
      </c>
      <c r="B83" s="880" t="s">
        <v>553</v>
      </c>
      <c r="C83" s="881"/>
      <c r="D83" s="881"/>
      <c r="E83" s="881"/>
      <c r="F83" s="881"/>
      <c r="G83" s="881"/>
      <c r="H83" s="881"/>
      <c r="I83" s="881"/>
      <c r="J83" s="881"/>
      <c r="K83" s="881"/>
      <c r="L83" s="881"/>
      <c r="M83" s="881"/>
      <c r="N83" s="881"/>
      <c r="O83" s="881"/>
      <c r="P83" s="881"/>
      <c r="Q83" s="798"/>
      <c r="R83" s="798"/>
      <c r="S83" s="798"/>
      <c r="T83" s="798"/>
      <c r="U83" s="798"/>
      <c r="V83" s="790"/>
      <c r="W83" s="790"/>
      <c r="X83" s="790"/>
      <c r="Y83" s="790"/>
      <c r="Z83" s="790"/>
      <c r="AA83" s="790"/>
      <c r="AB83" s="790"/>
      <c r="AC83" s="790"/>
      <c r="AD83" s="790"/>
      <c r="AE83" s="790"/>
      <c r="AF83" s="790"/>
      <c r="AG83" s="790"/>
      <c r="AH83" s="790"/>
      <c r="AI83" s="790"/>
      <c r="AJ83" s="790"/>
      <c r="AK83" s="790"/>
      <c r="AL83" s="790"/>
      <c r="AM83" s="790"/>
      <c r="AN83" s="790"/>
      <c r="AO83" s="790"/>
      <c r="AP83" s="790"/>
      <c r="AQ83" s="790"/>
      <c r="AR83" s="790"/>
      <c r="AS83" s="790"/>
      <c r="AT83" s="356"/>
      <c r="AU83" s="882"/>
      <c r="AV83" s="882"/>
      <c r="AW83" s="882"/>
      <c r="AX83" s="882"/>
      <c r="AY83" s="882"/>
      <c r="AZ83" s="882"/>
      <c r="BA83" s="171"/>
      <c r="BC83" s="171"/>
      <c r="BD83" s="307"/>
      <c r="BE83" s="306" t="str">
        <f t="shared" ref="BE83:BE101" si="72">$B$83</f>
        <v>EQUIPMENT</v>
      </c>
      <c r="BF83" s="307"/>
      <c r="BG83" s="306"/>
      <c r="BH83" s="306"/>
      <c r="BI83" s="306"/>
      <c r="BJ83" s="306"/>
      <c r="BK83" s="308">
        <f t="shared" ref="BK83:CB83" si="73">SUM(BK84:BK98)</f>
        <v>0</v>
      </c>
      <c r="BL83" s="308">
        <f t="shared" si="73"/>
        <v>0</v>
      </c>
      <c r="BM83" s="308" t="e">
        <f t="shared" si="73"/>
        <v>#REF!</v>
      </c>
      <c r="BN83" s="308">
        <f t="shared" si="73"/>
        <v>0</v>
      </c>
      <c r="BO83" s="308" t="e">
        <f t="shared" si="73"/>
        <v>#REF!</v>
      </c>
      <c r="BP83" s="309" t="e">
        <f t="shared" si="73"/>
        <v>#REF!</v>
      </c>
      <c r="BQ83" s="309" t="e">
        <f t="shared" si="73"/>
        <v>#REF!</v>
      </c>
      <c r="BR83" s="310" t="e">
        <f t="shared" si="73"/>
        <v>#REF!</v>
      </c>
      <c r="BS83" s="310" t="e">
        <f t="shared" si="73"/>
        <v>#REF!</v>
      </c>
      <c r="BT83" s="309" t="e">
        <f t="shared" si="73"/>
        <v>#REF!</v>
      </c>
      <c r="BU83" s="310" t="e">
        <f t="shared" si="73"/>
        <v>#REF!</v>
      </c>
      <c r="BV83" s="310" t="e">
        <f t="shared" si="73"/>
        <v>#REF!</v>
      </c>
      <c r="BW83" s="309" t="e">
        <f t="shared" si="73"/>
        <v>#REF!</v>
      </c>
      <c r="BX83" s="310" t="e">
        <f t="shared" si="73"/>
        <v>#REF!</v>
      </c>
      <c r="BY83" s="310" t="e">
        <f t="shared" si="73"/>
        <v>#REF!</v>
      </c>
      <c r="BZ83" s="309" t="e">
        <f t="shared" si="73"/>
        <v>#REF!</v>
      </c>
      <c r="CA83" s="310" t="e">
        <f t="shared" si="73"/>
        <v>#REF!</v>
      </c>
      <c r="CB83" s="310" t="e">
        <f t="shared" si="73"/>
        <v>#REF!</v>
      </c>
      <c r="CC83" s="311" t="str">
        <f t="shared" ref="CC83:CC98" si="74">CONCATENATE(T83,"/", "MH")</f>
        <v>/MH</v>
      </c>
      <c r="CD83" s="311" t="str">
        <f t="shared" ref="CD83:CD98" si="75">CONCATENATE("MH","/",T83)</f>
        <v>MH/</v>
      </c>
      <c r="CF83" s="312"/>
      <c r="CG83" s="312"/>
      <c r="CH83" s="313"/>
      <c r="CK83" s="314"/>
    </row>
    <row r="84" spans="1:89" hidden="1">
      <c r="A84" s="305"/>
      <c r="B84" s="870" t="s">
        <v>554</v>
      </c>
      <c r="C84" s="870" t="s">
        <v>554</v>
      </c>
      <c r="D84" s="870" t="s">
        <v>554</v>
      </c>
      <c r="E84" s="870" t="s">
        <v>554</v>
      </c>
      <c r="F84" s="870" t="s">
        <v>554</v>
      </c>
      <c r="G84" s="870" t="s">
        <v>554</v>
      </c>
      <c r="H84" s="870" t="s">
        <v>554</v>
      </c>
      <c r="I84" s="870"/>
      <c r="J84" s="870" t="s">
        <v>554</v>
      </c>
      <c r="K84" s="870" t="s">
        <v>554</v>
      </c>
      <c r="L84" s="870" t="s">
        <v>554</v>
      </c>
      <c r="M84" s="870" t="s">
        <v>554</v>
      </c>
      <c r="N84" s="870" t="s">
        <v>554</v>
      </c>
      <c r="O84" s="870" t="s">
        <v>554</v>
      </c>
      <c r="P84" s="870" t="s">
        <v>554</v>
      </c>
      <c r="Q84" s="883"/>
      <c r="R84" s="883"/>
      <c r="S84" s="884"/>
      <c r="T84" s="883" t="s">
        <v>13</v>
      </c>
      <c r="U84" s="883"/>
      <c r="V84" s="885"/>
      <c r="W84" s="886"/>
      <c r="X84" s="886"/>
      <c r="Y84" s="885"/>
      <c r="Z84" s="886"/>
      <c r="AA84" s="886"/>
      <c r="AB84" s="885"/>
      <c r="AC84" s="886"/>
      <c r="AD84" s="886"/>
      <c r="AE84" s="875">
        <f t="shared" ref="AE84:AE98" si="76">V84*Q84</f>
        <v>0</v>
      </c>
      <c r="AF84" s="875"/>
      <c r="AG84" s="875"/>
      <c r="AH84" s="875"/>
      <c r="AI84" s="875"/>
      <c r="AJ84" s="876">
        <f t="shared" ref="AJ84:AJ98" si="77">Q84*Y84</f>
        <v>0</v>
      </c>
      <c r="AK84" s="876"/>
      <c r="AL84" s="876"/>
      <c r="AM84" s="876"/>
      <c r="AN84" s="876"/>
      <c r="AO84" s="876">
        <f>Q84*AB84</f>
        <v>0</v>
      </c>
      <c r="AP84" s="876"/>
      <c r="AQ84" s="876"/>
      <c r="AR84" s="876"/>
      <c r="AS84" s="876"/>
      <c r="AT84" s="315"/>
      <c r="AU84" s="887">
        <f t="shared" ref="AU84:AU98" si="78">AE84+AJ84+AO84</f>
        <v>0</v>
      </c>
      <c r="AV84" s="887"/>
      <c r="AW84" s="888"/>
      <c r="AX84" s="888"/>
      <c r="AY84" s="888"/>
      <c r="AZ84" s="889" t="e">
        <f>SUM(#REF!)</f>
        <v>#REF!</v>
      </c>
      <c r="BA84" s="357">
        <f t="shared" ref="BA84:BA98" si="79">IFERROR(AU84/Total_Detailed_Estimate,0)</f>
        <v>0</v>
      </c>
      <c r="BC84" s="177"/>
      <c r="BD84" s="307"/>
      <c r="BE84" s="306" t="str">
        <f t="shared" si="72"/>
        <v>EQUIPMENT</v>
      </c>
      <c r="BF84" s="307"/>
      <c r="BG84" s="316"/>
      <c r="BH84" s="316"/>
      <c r="BI84" s="316"/>
      <c r="BJ84" s="316"/>
      <c r="BK84" s="308">
        <f t="shared" ref="BK84:BK98" si="80">AE84</f>
        <v>0</v>
      </c>
      <c r="BL84" s="308">
        <f t="shared" ref="BL84:BL98" si="81">AJ84</f>
        <v>0</v>
      </c>
      <c r="BM84" s="308" t="e">
        <f>#REF!</f>
        <v>#REF!</v>
      </c>
      <c r="BN84" s="308">
        <f t="shared" ref="BN84:BN98" si="82">AO84</f>
        <v>0</v>
      </c>
      <c r="BO84" s="308" t="e">
        <f t="shared" ref="BO84:BO98" si="83">SUM(BK84:BN84)</f>
        <v>#REF!</v>
      </c>
      <c r="BP84" s="317" t="e">
        <f>AU84/#REF!</f>
        <v>#REF!</v>
      </c>
      <c r="BQ84" s="317" t="e">
        <f>AE84/#REF!</f>
        <v>#REF!</v>
      </c>
      <c r="BR84" s="313" t="e">
        <f>BQ84*#REF!</f>
        <v>#REF!</v>
      </c>
      <c r="BS84" s="313" t="e">
        <f t="shared" ref="BS84:BS98" si="84">BR84+AE84</f>
        <v>#REF!</v>
      </c>
      <c r="BT84" s="317" t="e">
        <f>AJ84/#REF!</f>
        <v>#REF!</v>
      </c>
      <c r="BU84" s="313" t="e">
        <f>BT84*#REF!</f>
        <v>#REF!</v>
      </c>
      <c r="BV84" s="313" t="e">
        <f t="shared" ref="BV84:BV98" si="85">BU84+AJ84</f>
        <v>#REF!</v>
      </c>
      <c r="BW84" s="317" t="e">
        <f>#REF!/#REF!</f>
        <v>#REF!</v>
      </c>
      <c r="BX84" s="313" t="e">
        <f>BW84*#REF!</f>
        <v>#REF!</v>
      </c>
      <c r="BY84" s="313" t="e">
        <f>BX84+#REF!</f>
        <v>#REF!</v>
      </c>
      <c r="BZ84" s="317" t="e">
        <f>AO84/#REF!</f>
        <v>#REF!</v>
      </c>
      <c r="CA84" s="313" t="e">
        <f>BZ84*#REF!</f>
        <v>#REF!</v>
      </c>
      <c r="CB84" s="313" t="e">
        <f t="shared" ref="CB84:CB98" si="86">CA84+AO84</f>
        <v>#REF!</v>
      </c>
      <c r="CC84" s="311" t="str">
        <f t="shared" si="74"/>
        <v>hrs/MH</v>
      </c>
      <c r="CD84" s="311" t="str">
        <f t="shared" si="75"/>
        <v>MH/hrs</v>
      </c>
      <c r="CF84" s="312" t="e">
        <f>T(#REF!)</f>
        <v>#REF!</v>
      </c>
      <c r="CG84" s="312" t="e">
        <f>#REF!</f>
        <v>#REF!</v>
      </c>
      <c r="CH84" s="313">
        <f t="shared" ref="CH84:CH98" si="87">AE84</f>
        <v>0</v>
      </c>
      <c r="CK84" s="314"/>
    </row>
    <row r="85" spans="1:89" hidden="1">
      <c r="A85" s="305"/>
      <c r="B85" s="870" t="s">
        <v>555</v>
      </c>
      <c r="C85" s="870" t="s">
        <v>555</v>
      </c>
      <c r="D85" s="870" t="s">
        <v>555</v>
      </c>
      <c r="E85" s="870" t="s">
        <v>555</v>
      </c>
      <c r="F85" s="870" t="s">
        <v>555</v>
      </c>
      <c r="G85" s="870" t="s">
        <v>555</v>
      </c>
      <c r="H85" s="870" t="s">
        <v>555</v>
      </c>
      <c r="I85" s="870"/>
      <c r="J85" s="870" t="s">
        <v>555</v>
      </c>
      <c r="K85" s="870" t="s">
        <v>555</v>
      </c>
      <c r="L85" s="870" t="s">
        <v>555</v>
      </c>
      <c r="M85" s="870" t="s">
        <v>555</v>
      </c>
      <c r="N85" s="870" t="s">
        <v>555</v>
      </c>
      <c r="O85" s="870" t="s">
        <v>555</v>
      </c>
      <c r="P85" s="870" t="s">
        <v>555</v>
      </c>
      <c r="Q85" s="871"/>
      <c r="R85" s="871"/>
      <c r="S85" s="872"/>
      <c r="T85" s="871" t="s">
        <v>13</v>
      </c>
      <c r="U85" s="871"/>
      <c r="V85" s="873"/>
      <c r="W85" s="874"/>
      <c r="X85" s="874"/>
      <c r="Y85" s="873"/>
      <c r="Z85" s="874"/>
      <c r="AA85" s="874"/>
      <c r="AB85" s="873"/>
      <c r="AC85" s="874"/>
      <c r="AD85" s="874"/>
      <c r="AE85" s="875">
        <f t="shared" si="76"/>
        <v>0</v>
      </c>
      <c r="AF85" s="875"/>
      <c r="AG85" s="875"/>
      <c r="AH85" s="875"/>
      <c r="AI85" s="875"/>
      <c r="AJ85" s="876">
        <f t="shared" si="77"/>
        <v>0</v>
      </c>
      <c r="AK85" s="876"/>
      <c r="AL85" s="876"/>
      <c r="AM85" s="876"/>
      <c r="AN85" s="876"/>
      <c r="AO85" s="876">
        <f t="shared" ref="AO85:AO98" si="88">Q85*AB85</f>
        <v>0</v>
      </c>
      <c r="AP85" s="876"/>
      <c r="AQ85" s="876"/>
      <c r="AR85" s="876"/>
      <c r="AS85" s="876"/>
      <c r="AT85" s="318"/>
      <c r="AU85" s="877">
        <f t="shared" si="78"/>
        <v>0</v>
      </c>
      <c r="AV85" s="877"/>
      <c r="AW85" s="878"/>
      <c r="AX85" s="878"/>
      <c r="AY85" s="878"/>
      <c r="AZ85" s="879" t="e">
        <f>SUM(#REF!)</f>
        <v>#REF!</v>
      </c>
      <c r="BA85" s="357">
        <f t="shared" si="79"/>
        <v>0</v>
      </c>
      <c r="BC85" s="177"/>
      <c r="BD85" s="307"/>
      <c r="BE85" s="306" t="str">
        <f t="shared" si="72"/>
        <v>EQUIPMENT</v>
      </c>
      <c r="BF85" s="307"/>
      <c r="BG85" s="316"/>
      <c r="BH85" s="316"/>
      <c r="BI85" s="316"/>
      <c r="BJ85" s="316"/>
      <c r="BK85" s="308">
        <f t="shared" si="80"/>
        <v>0</v>
      </c>
      <c r="BL85" s="308">
        <f t="shared" si="81"/>
        <v>0</v>
      </c>
      <c r="BM85" s="308" t="e">
        <f>#REF!</f>
        <v>#REF!</v>
      </c>
      <c r="BN85" s="308">
        <f t="shared" si="82"/>
        <v>0</v>
      </c>
      <c r="BO85" s="308" t="e">
        <f t="shared" si="83"/>
        <v>#REF!</v>
      </c>
      <c r="BP85" s="317" t="e">
        <f>AU85/#REF!</f>
        <v>#REF!</v>
      </c>
      <c r="BQ85" s="317" t="e">
        <f>AE85/#REF!</f>
        <v>#REF!</v>
      </c>
      <c r="BR85" s="313" t="e">
        <f>BQ85*#REF!</f>
        <v>#REF!</v>
      </c>
      <c r="BS85" s="313" t="e">
        <f t="shared" si="84"/>
        <v>#REF!</v>
      </c>
      <c r="BT85" s="317" t="e">
        <f>AJ85/#REF!</f>
        <v>#REF!</v>
      </c>
      <c r="BU85" s="313" t="e">
        <f>BT85*#REF!</f>
        <v>#REF!</v>
      </c>
      <c r="BV85" s="313" t="e">
        <f t="shared" si="85"/>
        <v>#REF!</v>
      </c>
      <c r="BW85" s="317" t="e">
        <f>#REF!/#REF!</f>
        <v>#REF!</v>
      </c>
      <c r="BX85" s="313" t="e">
        <f>BW85*#REF!</f>
        <v>#REF!</v>
      </c>
      <c r="BY85" s="313" t="e">
        <f>BX85+#REF!</f>
        <v>#REF!</v>
      </c>
      <c r="BZ85" s="317" t="e">
        <f>AO85/#REF!</f>
        <v>#REF!</v>
      </c>
      <c r="CA85" s="313" t="e">
        <f>BZ85*#REF!</f>
        <v>#REF!</v>
      </c>
      <c r="CB85" s="313" t="e">
        <f t="shared" si="86"/>
        <v>#REF!</v>
      </c>
      <c r="CC85" s="311" t="str">
        <f t="shared" si="74"/>
        <v>hrs/MH</v>
      </c>
      <c r="CD85" s="311" t="str">
        <f t="shared" si="75"/>
        <v>MH/hrs</v>
      </c>
      <c r="CF85" s="312" t="e">
        <f>T(#REF!)</f>
        <v>#REF!</v>
      </c>
      <c r="CG85" s="312" t="e">
        <f>#REF!</f>
        <v>#REF!</v>
      </c>
      <c r="CH85" s="313">
        <f t="shared" si="87"/>
        <v>0</v>
      </c>
      <c r="CK85" s="314"/>
    </row>
    <row r="86" spans="1:89" hidden="1">
      <c r="A86" s="305"/>
      <c r="B86" s="870" t="s">
        <v>556</v>
      </c>
      <c r="C86" s="870" t="s">
        <v>556</v>
      </c>
      <c r="D86" s="870" t="s">
        <v>556</v>
      </c>
      <c r="E86" s="870" t="s">
        <v>556</v>
      </c>
      <c r="F86" s="870" t="s">
        <v>556</v>
      </c>
      <c r="G86" s="870" t="s">
        <v>556</v>
      </c>
      <c r="H86" s="870" t="s">
        <v>556</v>
      </c>
      <c r="I86" s="870"/>
      <c r="J86" s="870" t="s">
        <v>556</v>
      </c>
      <c r="K86" s="870" t="s">
        <v>556</v>
      </c>
      <c r="L86" s="870" t="s">
        <v>556</v>
      </c>
      <c r="M86" s="870" t="s">
        <v>556</v>
      </c>
      <c r="N86" s="870" t="s">
        <v>556</v>
      </c>
      <c r="O86" s="870" t="s">
        <v>556</v>
      </c>
      <c r="P86" s="870" t="s">
        <v>556</v>
      </c>
      <c r="Q86" s="871"/>
      <c r="R86" s="871"/>
      <c r="S86" s="872"/>
      <c r="T86" s="871" t="s">
        <v>13</v>
      </c>
      <c r="U86" s="871"/>
      <c r="V86" s="873"/>
      <c r="W86" s="874"/>
      <c r="X86" s="874"/>
      <c r="Y86" s="873"/>
      <c r="Z86" s="874"/>
      <c r="AA86" s="874"/>
      <c r="AB86" s="873"/>
      <c r="AC86" s="874"/>
      <c r="AD86" s="874"/>
      <c r="AE86" s="875">
        <f t="shared" si="76"/>
        <v>0</v>
      </c>
      <c r="AF86" s="875"/>
      <c r="AG86" s="875"/>
      <c r="AH86" s="875"/>
      <c r="AI86" s="875"/>
      <c r="AJ86" s="876">
        <f t="shared" si="77"/>
        <v>0</v>
      </c>
      <c r="AK86" s="876"/>
      <c r="AL86" s="876"/>
      <c r="AM86" s="876"/>
      <c r="AN86" s="876"/>
      <c r="AO86" s="876">
        <f t="shared" si="88"/>
        <v>0</v>
      </c>
      <c r="AP86" s="876"/>
      <c r="AQ86" s="876"/>
      <c r="AR86" s="876"/>
      <c r="AS86" s="876"/>
      <c r="AT86" s="318"/>
      <c r="AU86" s="877">
        <f t="shared" si="78"/>
        <v>0</v>
      </c>
      <c r="AV86" s="877"/>
      <c r="AW86" s="878"/>
      <c r="AX86" s="878"/>
      <c r="AY86" s="878"/>
      <c r="AZ86" s="879" t="e">
        <f>SUM(#REF!)</f>
        <v>#REF!</v>
      </c>
      <c r="BA86" s="357">
        <f t="shared" si="79"/>
        <v>0</v>
      </c>
      <c r="BC86" s="177"/>
      <c r="BD86" s="307"/>
      <c r="BE86" s="306" t="str">
        <f t="shared" si="72"/>
        <v>EQUIPMENT</v>
      </c>
      <c r="BF86" s="307"/>
      <c r="BG86" s="316"/>
      <c r="BH86" s="316"/>
      <c r="BI86" s="316"/>
      <c r="BJ86" s="316"/>
      <c r="BK86" s="308">
        <f t="shared" si="80"/>
        <v>0</v>
      </c>
      <c r="BL86" s="308">
        <f t="shared" si="81"/>
        <v>0</v>
      </c>
      <c r="BM86" s="308" t="e">
        <f>#REF!</f>
        <v>#REF!</v>
      </c>
      <c r="BN86" s="308">
        <f t="shared" si="82"/>
        <v>0</v>
      </c>
      <c r="BO86" s="308" t="e">
        <f t="shared" si="83"/>
        <v>#REF!</v>
      </c>
      <c r="BP86" s="317" t="e">
        <f>AU86/#REF!</f>
        <v>#REF!</v>
      </c>
      <c r="BQ86" s="317" t="e">
        <f>AE86/#REF!</f>
        <v>#REF!</v>
      </c>
      <c r="BR86" s="313" t="e">
        <f>BQ86*#REF!</f>
        <v>#REF!</v>
      </c>
      <c r="BS86" s="313" t="e">
        <f t="shared" si="84"/>
        <v>#REF!</v>
      </c>
      <c r="BT86" s="317" t="e">
        <f>AJ86/#REF!</f>
        <v>#REF!</v>
      </c>
      <c r="BU86" s="313" t="e">
        <f>BT86*#REF!</f>
        <v>#REF!</v>
      </c>
      <c r="BV86" s="313" t="e">
        <f t="shared" si="85"/>
        <v>#REF!</v>
      </c>
      <c r="BW86" s="317" t="e">
        <f>#REF!/#REF!</f>
        <v>#REF!</v>
      </c>
      <c r="BX86" s="313" t="e">
        <f>BW86*#REF!</f>
        <v>#REF!</v>
      </c>
      <c r="BY86" s="313" t="e">
        <f>BX86+#REF!</f>
        <v>#REF!</v>
      </c>
      <c r="BZ86" s="317" t="e">
        <f>AO86/#REF!</f>
        <v>#REF!</v>
      </c>
      <c r="CA86" s="313" t="e">
        <f>BZ86*#REF!</f>
        <v>#REF!</v>
      </c>
      <c r="CB86" s="313" t="e">
        <f t="shared" si="86"/>
        <v>#REF!</v>
      </c>
      <c r="CC86" s="311" t="str">
        <f t="shared" si="74"/>
        <v>hrs/MH</v>
      </c>
      <c r="CD86" s="311" t="str">
        <f t="shared" si="75"/>
        <v>MH/hrs</v>
      </c>
      <c r="CF86" s="312" t="e">
        <f>T(#REF!)</f>
        <v>#REF!</v>
      </c>
      <c r="CG86" s="312" t="e">
        <f>#REF!</f>
        <v>#REF!</v>
      </c>
      <c r="CH86" s="313">
        <f t="shared" si="87"/>
        <v>0</v>
      </c>
      <c r="CK86" s="314"/>
    </row>
    <row r="87" spans="1:89" hidden="1">
      <c r="A87" s="305"/>
      <c r="B87" s="870" t="s">
        <v>557</v>
      </c>
      <c r="C87" s="870" t="s">
        <v>557</v>
      </c>
      <c r="D87" s="870" t="s">
        <v>557</v>
      </c>
      <c r="E87" s="870" t="s">
        <v>557</v>
      </c>
      <c r="F87" s="870" t="s">
        <v>557</v>
      </c>
      <c r="G87" s="870" t="s">
        <v>557</v>
      </c>
      <c r="H87" s="870" t="s">
        <v>557</v>
      </c>
      <c r="I87" s="870"/>
      <c r="J87" s="870" t="s">
        <v>557</v>
      </c>
      <c r="K87" s="870" t="s">
        <v>557</v>
      </c>
      <c r="L87" s="870" t="s">
        <v>557</v>
      </c>
      <c r="M87" s="870" t="s">
        <v>557</v>
      </c>
      <c r="N87" s="870" t="s">
        <v>557</v>
      </c>
      <c r="O87" s="870" t="s">
        <v>557</v>
      </c>
      <c r="P87" s="870" t="s">
        <v>557</v>
      </c>
      <c r="Q87" s="871"/>
      <c r="R87" s="871"/>
      <c r="S87" s="872"/>
      <c r="T87" s="871" t="s">
        <v>13</v>
      </c>
      <c r="U87" s="871"/>
      <c r="V87" s="873"/>
      <c r="W87" s="874"/>
      <c r="X87" s="874"/>
      <c r="Y87" s="873"/>
      <c r="Z87" s="874"/>
      <c r="AA87" s="874"/>
      <c r="AB87" s="873"/>
      <c r="AC87" s="874"/>
      <c r="AD87" s="874"/>
      <c r="AE87" s="875">
        <f t="shared" si="76"/>
        <v>0</v>
      </c>
      <c r="AF87" s="875"/>
      <c r="AG87" s="875"/>
      <c r="AH87" s="875"/>
      <c r="AI87" s="875"/>
      <c r="AJ87" s="876">
        <f t="shared" si="77"/>
        <v>0</v>
      </c>
      <c r="AK87" s="876"/>
      <c r="AL87" s="876"/>
      <c r="AM87" s="876"/>
      <c r="AN87" s="876"/>
      <c r="AO87" s="876">
        <f t="shared" si="88"/>
        <v>0</v>
      </c>
      <c r="AP87" s="876"/>
      <c r="AQ87" s="876"/>
      <c r="AR87" s="876"/>
      <c r="AS87" s="876"/>
      <c r="AT87" s="318"/>
      <c r="AU87" s="877">
        <f t="shared" si="78"/>
        <v>0</v>
      </c>
      <c r="AV87" s="877"/>
      <c r="AW87" s="878"/>
      <c r="AX87" s="878"/>
      <c r="AY87" s="878"/>
      <c r="AZ87" s="879" t="e">
        <f>SUM(#REF!)</f>
        <v>#REF!</v>
      </c>
      <c r="BA87" s="357">
        <f t="shared" si="79"/>
        <v>0</v>
      </c>
      <c r="BC87" s="177"/>
      <c r="BD87" s="307"/>
      <c r="BE87" s="306" t="str">
        <f t="shared" si="72"/>
        <v>EQUIPMENT</v>
      </c>
      <c r="BF87" s="307"/>
      <c r="BG87" s="316"/>
      <c r="BH87" s="316"/>
      <c r="BI87" s="316"/>
      <c r="BJ87" s="316"/>
      <c r="BK87" s="308">
        <f t="shared" si="80"/>
        <v>0</v>
      </c>
      <c r="BL87" s="308">
        <f t="shared" si="81"/>
        <v>0</v>
      </c>
      <c r="BM87" s="308" t="e">
        <f>#REF!</f>
        <v>#REF!</v>
      </c>
      <c r="BN87" s="308">
        <f t="shared" si="82"/>
        <v>0</v>
      </c>
      <c r="BO87" s="308" t="e">
        <f t="shared" si="83"/>
        <v>#REF!</v>
      </c>
      <c r="BP87" s="317" t="e">
        <f>AU87/#REF!</f>
        <v>#REF!</v>
      </c>
      <c r="BQ87" s="317" t="e">
        <f>AE87/#REF!</f>
        <v>#REF!</v>
      </c>
      <c r="BR87" s="313" t="e">
        <f>BQ87*#REF!</f>
        <v>#REF!</v>
      </c>
      <c r="BS87" s="313" t="e">
        <f t="shared" si="84"/>
        <v>#REF!</v>
      </c>
      <c r="BT87" s="317" t="e">
        <f>AJ87/#REF!</f>
        <v>#REF!</v>
      </c>
      <c r="BU87" s="313" t="e">
        <f>BT87*#REF!</f>
        <v>#REF!</v>
      </c>
      <c r="BV87" s="313" t="e">
        <f t="shared" si="85"/>
        <v>#REF!</v>
      </c>
      <c r="BW87" s="317" t="e">
        <f>#REF!/#REF!</f>
        <v>#REF!</v>
      </c>
      <c r="BX87" s="313" t="e">
        <f>BW87*#REF!</f>
        <v>#REF!</v>
      </c>
      <c r="BY87" s="313" t="e">
        <f>BX87+#REF!</f>
        <v>#REF!</v>
      </c>
      <c r="BZ87" s="317" t="e">
        <f>AO87/#REF!</f>
        <v>#REF!</v>
      </c>
      <c r="CA87" s="313" t="e">
        <f>BZ87*#REF!</f>
        <v>#REF!</v>
      </c>
      <c r="CB87" s="313" t="e">
        <f t="shared" si="86"/>
        <v>#REF!</v>
      </c>
      <c r="CC87" s="311" t="str">
        <f t="shared" si="74"/>
        <v>hrs/MH</v>
      </c>
      <c r="CD87" s="311" t="str">
        <f t="shared" si="75"/>
        <v>MH/hrs</v>
      </c>
      <c r="CF87" s="312" t="e">
        <f>T(#REF!)</f>
        <v>#REF!</v>
      </c>
      <c r="CG87" s="312" t="e">
        <f>#REF!</f>
        <v>#REF!</v>
      </c>
      <c r="CH87" s="313">
        <f t="shared" si="87"/>
        <v>0</v>
      </c>
      <c r="CK87" s="314"/>
    </row>
    <row r="88" spans="1:89" hidden="1">
      <c r="A88" s="305"/>
      <c r="B88" s="870" t="s">
        <v>558</v>
      </c>
      <c r="C88" s="870" t="s">
        <v>558</v>
      </c>
      <c r="D88" s="870" t="s">
        <v>558</v>
      </c>
      <c r="E88" s="870" t="s">
        <v>558</v>
      </c>
      <c r="F88" s="870" t="s">
        <v>558</v>
      </c>
      <c r="G88" s="870" t="s">
        <v>558</v>
      </c>
      <c r="H88" s="870" t="s">
        <v>558</v>
      </c>
      <c r="I88" s="870"/>
      <c r="J88" s="870" t="s">
        <v>558</v>
      </c>
      <c r="K88" s="870" t="s">
        <v>558</v>
      </c>
      <c r="L88" s="870" t="s">
        <v>558</v>
      </c>
      <c r="M88" s="870" t="s">
        <v>558</v>
      </c>
      <c r="N88" s="870" t="s">
        <v>558</v>
      </c>
      <c r="O88" s="870" t="s">
        <v>558</v>
      </c>
      <c r="P88" s="870" t="s">
        <v>558</v>
      </c>
      <c r="Q88" s="871"/>
      <c r="R88" s="871"/>
      <c r="S88" s="872"/>
      <c r="T88" s="871" t="s">
        <v>13</v>
      </c>
      <c r="U88" s="871"/>
      <c r="V88" s="873"/>
      <c r="W88" s="874"/>
      <c r="X88" s="874"/>
      <c r="Y88" s="873"/>
      <c r="Z88" s="874"/>
      <c r="AA88" s="874"/>
      <c r="AB88" s="873"/>
      <c r="AC88" s="874"/>
      <c r="AD88" s="874"/>
      <c r="AE88" s="875">
        <f t="shared" si="76"/>
        <v>0</v>
      </c>
      <c r="AF88" s="875"/>
      <c r="AG88" s="875"/>
      <c r="AH88" s="875"/>
      <c r="AI88" s="875"/>
      <c r="AJ88" s="876">
        <f t="shared" si="77"/>
        <v>0</v>
      </c>
      <c r="AK88" s="876"/>
      <c r="AL88" s="876"/>
      <c r="AM88" s="876"/>
      <c r="AN88" s="876"/>
      <c r="AO88" s="876">
        <f t="shared" si="88"/>
        <v>0</v>
      </c>
      <c r="AP88" s="876"/>
      <c r="AQ88" s="876"/>
      <c r="AR88" s="876"/>
      <c r="AS88" s="876"/>
      <c r="AT88" s="318"/>
      <c r="AU88" s="877">
        <f t="shared" si="78"/>
        <v>0</v>
      </c>
      <c r="AV88" s="877"/>
      <c r="AW88" s="878"/>
      <c r="AX88" s="878"/>
      <c r="AY88" s="878"/>
      <c r="AZ88" s="879" t="e">
        <f>SUM(#REF!)</f>
        <v>#REF!</v>
      </c>
      <c r="BA88" s="357">
        <f t="shared" si="79"/>
        <v>0</v>
      </c>
      <c r="BC88" s="177"/>
      <c r="BD88" s="307"/>
      <c r="BE88" s="306" t="str">
        <f t="shared" si="72"/>
        <v>EQUIPMENT</v>
      </c>
      <c r="BF88" s="307"/>
      <c r="BG88" s="316"/>
      <c r="BH88" s="316"/>
      <c r="BI88" s="316"/>
      <c r="BJ88" s="316"/>
      <c r="BK88" s="308">
        <f t="shared" si="80"/>
        <v>0</v>
      </c>
      <c r="BL88" s="308">
        <f t="shared" si="81"/>
        <v>0</v>
      </c>
      <c r="BM88" s="308" t="e">
        <f>#REF!</f>
        <v>#REF!</v>
      </c>
      <c r="BN88" s="308">
        <f t="shared" si="82"/>
        <v>0</v>
      </c>
      <c r="BO88" s="308" t="e">
        <f t="shared" si="83"/>
        <v>#REF!</v>
      </c>
      <c r="BP88" s="317" t="e">
        <f>AU88/#REF!</f>
        <v>#REF!</v>
      </c>
      <c r="BQ88" s="317" t="e">
        <f>AE88/#REF!</f>
        <v>#REF!</v>
      </c>
      <c r="BR88" s="313" t="e">
        <f>BQ88*#REF!</f>
        <v>#REF!</v>
      </c>
      <c r="BS88" s="313" t="e">
        <f t="shared" si="84"/>
        <v>#REF!</v>
      </c>
      <c r="BT88" s="317" t="e">
        <f>AJ88/#REF!</f>
        <v>#REF!</v>
      </c>
      <c r="BU88" s="313" t="e">
        <f>BT88*#REF!</f>
        <v>#REF!</v>
      </c>
      <c r="BV88" s="313" t="e">
        <f t="shared" si="85"/>
        <v>#REF!</v>
      </c>
      <c r="BW88" s="317" t="e">
        <f>#REF!/#REF!</f>
        <v>#REF!</v>
      </c>
      <c r="BX88" s="313" t="e">
        <f>BW88*#REF!</f>
        <v>#REF!</v>
      </c>
      <c r="BY88" s="313" t="e">
        <f>BX88+#REF!</f>
        <v>#REF!</v>
      </c>
      <c r="BZ88" s="317" t="e">
        <f>AO88/#REF!</f>
        <v>#REF!</v>
      </c>
      <c r="CA88" s="313" t="e">
        <f>BZ88*#REF!</f>
        <v>#REF!</v>
      </c>
      <c r="CB88" s="313" t="e">
        <f t="shared" si="86"/>
        <v>#REF!</v>
      </c>
      <c r="CC88" s="311" t="str">
        <f t="shared" si="74"/>
        <v>hrs/MH</v>
      </c>
      <c r="CD88" s="311" t="str">
        <f t="shared" si="75"/>
        <v>MH/hrs</v>
      </c>
      <c r="CF88" s="312" t="e">
        <f>T(#REF!)</f>
        <v>#REF!</v>
      </c>
      <c r="CG88" s="312" t="e">
        <f>#REF!</f>
        <v>#REF!</v>
      </c>
      <c r="CH88" s="313">
        <f t="shared" si="87"/>
        <v>0</v>
      </c>
      <c r="CK88" s="314"/>
    </row>
    <row r="89" spans="1:89" hidden="1">
      <c r="A89" s="305"/>
      <c r="B89" s="870"/>
      <c r="C89" s="870"/>
      <c r="D89" s="870"/>
      <c r="E89" s="870"/>
      <c r="F89" s="870"/>
      <c r="G89" s="870"/>
      <c r="H89" s="870"/>
      <c r="I89" s="870"/>
      <c r="J89" s="870"/>
      <c r="K89" s="870"/>
      <c r="L89" s="870"/>
      <c r="M89" s="870"/>
      <c r="N89" s="870"/>
      <c r="O89" s="870"/>
      <c r="P89" s="870"/>
      <c r="Q89" s="871"/>
      <c r="R89" s="871"/>
      <c r="S89" s="872"/>
      <c r="T89" s="871"/>
      <c r="U89" s="871"/>
      <c r="V89" s="873"/>
      <c r="W89" s="874"/>
      <c r="X89" s="874"/>
      <c r="Y89" s="873"/>
      <c r="Z89" s="874"/>
      <c r="AA89" s="874"/>
      <c r="AB89" s="873"/>
      <c r="AC89" s="874"/>
      <c r="AD89" s="874"/>
      <c r="AE89" s="875">
        <f t="shared" si="76"/>
        <v>0</v>
      </c>
      <c r="AF89" s="875"/>
      <c r="AG89" s="875"/>
      <c r="AH89" s="875"/>
      <c r="AI89" s="875"/>
      <c r="AJ89" s="876">
        <f t="shared" si="77"/>
        <v>0</v>
      </c>
      <c r="AK89" s="876"/>
      <c r="AL89" s="876"/>
      <c r="AM89" s="876"/>
      <c r="AN89" s="876"/>
      <c r="AO89" s="876">
        <f t="shared" si="88"/>
        <v>0</v>
      </c>
      <c r="AP89" s="876"/>
      <c r="AQ89" s="876"/>
      <c r="AR89" s="876"/>
      <c r="AS89" s="876"/>
      <c r="AT89" s="318"/>
      <c r="AU89" s="877">
        <f t="shared" si="78"/>
        <v>0</v>
      </c>
      <c r="AV89" s="877"/>
      <c r="AW89" s="878"/>
      <c r="AX89" s="878"/>
      <c r="AY89" s="878"/>
      <c r="AZ89" s="879" t="e">
        <f>SUM(#REF!)</f>
        <v>#REF!</v>
      </c>
      <c r="BA89" s="357">
        <f t="shared" si="79"/>
        <v>0</v>
      </c>
      <c r="BC89" s="177"/>
      <c r="BD89" s="307"/>
      <c r="BE89" s="306" t="str">
        <f t="shared" si="72"/>
        <v>EQUIPMENT</v>
      </c>
      <c r="BF89" s="307"/>
      <c r="BG89" s="316"/>
      <c r="BH89" s="316"/>
      <c r="BI89" s="316"/>
      <c r="BJ89" s="316"/>
      <c r="BK89" s="308">
        <f t="shared" si="80"/>
        <v>0</v>
      </c>
      <c r="BL89" s="308">
        <f t="shared" si="81"/>
        <v>0</v>
      </c>
      <c r="BM89" s="308" t="e">
        <f>#REF!</f>
        <v>#REF!</v>
      </c>
      <c r="BN89" s="308">
        <f t="shared" si="82"/>
        <v>0</v>
      </c>
      <c r="BO89" s="308" t="e">
        <f t="shared" si="83"/>
        <v>#REF!</v>
      </c>
      <c r="BP89" s="317" t="e">
        <f>AU89/#REF!</f>
        <v>#REF!</v>
      </c>
      <c r="BQ89" s="317" t="e">
        <f>AE89/#REF!</f>
        <v>#REF!</v>
      </c>
      <c r="BR89" s="313" t="e">
        <f>BQ89*#REF!</f>
        <v>#REF!</v>
      </c>
      <c r="BS89" s="313" t="e">
        <f t="shared" si="84"/>
        <v>#REF!</v>
      </c>
      <c r="BT89" s="317" t="e">
        <f>AJ89/#REF!</f>
        <v>#REF!</v>
      </c>
      <c r="BU89" s="313" t="e">
        <f>BT89*#REF!</f>
        <v>#REF!</v>
      </c>
      <c r="BV89" s="313" t="e">
        <f t="shared" si="85"/>
        <v>#REF!</v>
      </c>
      <c r="BW89" s="317" t="e">
        <f>#REF!/#REF!</f>
        <v>#REF!</v>
      </c>
      <c r="BX89" s="313" t="e">
        <f>BW89*#REF!</f>
        <v>#REF!</v>
      </c>
      <c r="BY89" s="313" t="e">
        <f>BX89+#REF!</f>
        <v>#REF!</v>
      </c>
      <c r="BZ89" s="317" t="e">
        <f>AO89/#REF!</f>
        <v>#REF!</v>
      </c>
      <c r="CA89" s="313" t="e">
        <f>BZ89*#REF!</f>
        <v>#REF!</v>
      </c>
      <c r="CB89" s="313" t="e">
        <f t="shared" si="86"/>
        <v>#REF!</v>
      </c>
      <c r="CC89" s="311" t="str">
        <f t="shared" si="74"/>
        <v>/MH</v>
      </c>
      <c r="CD89" s="311" t="str">
        <f t="shared" si="75"/>
        <v>MH/</v>
      </c>
      <c r="CF89" s="312" t="e">
        <f>T(#REF!)</f>
        <v>#REF!</v>
      </c>
      <c r="CG89" s="312" t="e">
        <f>#REF!</f>
        <v>#REF!</v>
      </c>
      <c r="CH89" s="313">
        <f t="shared" si="87"/>
        <v>0</v>
      </c>
      <c r="CK89" s="314"/>
    </row>
    <row r="90" spans="1:89" hidden="1">
      <c r="A90" s="305"/>
      <c r="B90" s="870"/>
      <c r="C90" s="870"/>
      <c r="D90" s="870"/>
      <c r="E90" s="870"/>
      <c r="F90" s="870"/>
      <c r="G90" s="870"/>
      <c r="H90" s="870"/>
      <c r="I90" s="870"/>
      <c r="J90" s="870"/>
      <c r="K90" s="870"/>
      <c r="L90" s="870"/>
      <c r="M90" s="870"/>
      <c r="N90" s="870"/>
      <c r="O90" s="870"/>
      <c r="P90" s="870"/>
      <c r="Q90" s="871"/>
      <c r="R90" s="871"/>
      <c r="S90" s="872"/>
      <c r="T90" s="871"/>
      <c r="U90" s="871"/>
      <c r="V90" s="873"/>
      <c r="W90" s="874"/>
      <c r="X90" s="874"/>
      <c r="Y90" s="873"/>
      <c r="Z90" s="874"/>
      <c r="AA90" s="874"/>
      <c r="AB90" s="873"/>
      <c r="AC90" s="874"/>
      <c r="AD90" s="874"/>
      <c r="AE90" s="875">
        <f t="shared" si="76"/>
        <v>0</v>
      </c>
      <c r="AF90" s="875"/>
      <c r="AG90" s="875"/>
      <c r="AH90" s="875"/>
      <c r="AI90" s="875"/>
      <c r="AJ90" s="876">
        <f t="shared" si="77"/>
        <v>0</v>
      </c>
      <c r="AK90" s="876"/>
      <c r="AL90" s="876"/>
      <c r="AM90" s="876"/>
      <c r="AN90" s="876"/>
      <c r="AO90" s="876">
        <f t="shared" si="88"/>
        <v>0</v>
      </c>
      <c r="AP90" s="876"/>
      <c r="AQ90" s="876"/>
      <c r="AR90" s="876"/>
      <c r="AS90" s="876"/>
      <c r="AT90" s="318"/>
      <c r="AU90" s="877">
        <f t="shared" si="78"/>
        <v>0</v>
      </c>
      <c r="AV90" s="877"/>
      <c r="AW90" s="878"/>
      <c r="AX90" s="878"/>
      <c r="AY90" s="878"/>
      <c r="AZ90" s="879" t="e">
        <f>SUM(#REF!)</f>
        <v>#REF!</v>
      </c>
      <c r="BA90" s="357">
        <f t="shared" si="79"/>
        <v>0</v>
      </c>
      <c r="BC90" s="177"/>
      <c r="BD90" s="307"/>
      <c r="BE90" s="306" t="str">
        <f t="shared" si="72"/>
        <v>EQUIPMENT</v>
      </c>
      <c r="BF90" s="307"/>
      <c r="BG90" s="316"/>
      <c r="BH90" s="316"/>
      <c r="BI90" s="316"/>
      <c r="BJ90" s="316"/>
      <c r="BK90" s="308">
        <f t="shared" si="80"/>
        <v>0</v>
      </c>
      <c r="BL90" s="308">
        <f t="shared" si="81"/>
        <v>0</v>
      </c>
      <c r="BM90" s="308" t="e">
        <f>#REF!</f>
        <v>#REF!</v>
      </c>
      <c r="BN90" s="308">
        <f t="shared" si="82"/>
        <v>0</v>
      </c>
      <c r="BO90" s="308" t="e">
        <f t="shared" si="83"/>
        <v>#REF!</v>
      </c>
      <c r="BP90" s="317" t="e">
        <f>AU90/#REF!</f>
        <v>#REF!</v>
      </c>
      <c r="BQ90" s="317" t="e">
        <f>AE90/#REF!</f>
        <v>#REF!</v>
      </c>
      <c r="BR90" s="313" t="e">
        <f>BQ90*#REF!</f>
        <v>#REF!</v>
      </c>
      <c r="BS90" s="313" t="e">
        <f t="shared" si="84"/>
        <v>#REF!</v>
      </c>
      <c r="BT90" s="317" t="e">
        <f>AJ90/#REF!</f>
        <v>#REF!</v>
      </c>
      <c r="BU90" s="313" t="e">
        <f>BT90*#REF!</f>
        <v>#REF!</v>
      </c>
      <c r="BV90" s="313" t="e">
        <f t="shared" si="85"/>
        <v>#REF!</v>
      </c>
      <c r="BW90" s="317" t="e">
        <f>#REF!/#REF!</f>
        <v>#REF!</v>
      </c>
      <c r="BX90" s="313" t="e">
        <f>BW90*#REF!</f>
        <v>#REF!</v>
      </c>
      <c r="BY90" s="313" t="e">
        <f>BX90+#REF!</f>
        <v>#REF!</v>
      </c>
      <c r="BZ90" s="317" t="e">
        <f>AO90/#REF!</f>
        <v>#REF!</v>
      </c>
      <c r="CA90" s="313" t="e">
        <f>BZ90*#REF!</f>
        <v>#REF!</v>
      </c>
      <c r="CB90" s="313" t="e">
        <f t="shared" si="86"/>
        <v>#REF!</v>
      </c>
      <c r="CC90" s="311" t="str">
        <f t="shared" si="74"/>
        <v>/MH</v>
      </c>
      <c r="CD90" s="311" t="str">
        <f t="shared" si="75"/>
        <v>MH/</v>
      </c>
      <c r="CF90" s="312" t="e">
        <f>T(#REF!)</f>
        <v>#REF!</v>
      </c>
      <c r="CG90" s="312" t="e">
        <f>#REF!</f>
        <v>#REF!</v>
      </c>
      <c r="CH90" s="313">
        <f t="shared" si="87"/>
        <v>0</v>
      </c>
      <c r="CK90" s="314"/>
    </row>
    <row r="91" spans="1:89" hidden="1">
      <c r="A91" s="305"/>
      <c r="B91" s="870"/>
      <c r="C91" s="870"/>
      <c r="D91" s="870"/>
      <c r="E91" s="870"/>
      <c r="F91" s="870"/>
      <c r="G91" s="870"/>
      <c r="H91" s="870"/>
      <c r="I91" s="870"/>
      <c r="J91" s="870"/>
      <c r="K91" s="870"/>
      <c r="L91" s="870"/>
      <c r="M91" s="870"/>
      <c r="N91" s="870"/>
      <c r="O91" s="870"/>
      <c r="P91" s="870"/>
      <c r="Q91" s="871"/>
      <c r="R91" s="871"/>
      <c r="S91" s="872"/>
      <c r="T91" s="871"/>
      <c r="U91" s="871"/>
      <c r="V91" s="873"/>
      <c r="W91" s="874"/>
      <c r="X91" s="874"/>
      <c r="Y91" s="873"/>
      <c r="Z91" s="874"/>
      <c r="AA91" s="874"/>
      <c r="AB91" s="873"/>
      <c r="AC91" s="874"/>
      <c r="AD91" s="874"/>
      <c r="AE91" s="875">
        <f t="shared" si="76"/>
        <v>0</v>
      </c>
      <c r="AF91" s="875"/>
      <c r="AG91" s="875"/>
      <c r="AH91" s="875"/>
      <c r="AI91" s="875"/>
      <c r="AJ91" s="876">
        <f t="shared" si="77"/>
        <v>0</v>
      </c>
      <c r="AK91" s="876"/>
      <c r="AL91" s="876"/>
      <c r="AM91" s="876"/>
      <c r="AN91" s="876"/>
      <c r="AO91" s="876">
        <f t="shared" si="88"/>
        <v>0</v>
      </c>
      <c r="AP91" s="876"/>
      <c r="AQ91" s="876"/>
      <c r="AR91" s="876"/>
      <c r="AS91" s="876"/>
      <c r="AT91" s="318"/>
      <c r="AU91" s="877">
        <f t="shared" si="78"/>
        <v>0</v>
      </c>
      <c r="AV91" s="877"/>
      <c r="AW91" s="878"/>
      <c r="AX91" s="878"/>
      <c r="AY91" s="878"/>
      <c r="AZ91" s="879" t="e">
        <f>SUM(#REF!)</f>
        <v>#REF!</v>
      </c>
      <c r="BA91" s="357">
        <f t="shared" si="79"/>
        <v>0</v>
      </c>
      <c r="BC91" s="177"/>
      <c r="BD91" s="307"/>
      <c r="BE91" s="306" t="str">
        <f t="shared" si="72"/>
        <v>EQUIPMENT</v>
      </c>
      <c r="BF91" s="307"/>
      <c r="BG91" s="316"/>
      <c r="BH91" s="316"/>
      <c r="BI91" s="316"/>
      <c r="BJ91" s="316"/>
      <c r="BK91" s="308">
        <f t="shared" si="80"/>
        <v>0</v>
      </c>
      <c r="BL91" s="308">
        <f t="shared" si="81"/>
        <v>0</v>
      </c>
      <c r="BM91" s="308" t="e">
        <f>#REF!</f>
        <v>#REF!</v>
      </c>
      <c r="BN91" s="308">
        <f t="shared" si="82"/>
        <v>0</v>
      </c>
      <c r="BO91" s="308" t="e">
        <f t="shared" si="83"/>
        <v>#REF!</v>
      </c>
      <c r="BP91" s="317" t="e">
        <f>AU91/#REF!</f>
        <v>#REF!</v>
      </c>
      <c r="BQ91" s="317" t="e">
        <f>AE91/#REF!</f>
        <v>#REF!</v>
      </c>
      <c r="BR91" s="313" t="e">
        <f>BQ91*#REF!</f>
        <v>#REF!</v>
      </c>
      <c r="BS91" s="313" t="e">
        <f t="shared" si="84"/>
        <v>#REF!</v>
      </c>
      <c r="BT91" s="317" t="e">
        <f>AJ91/#REF!</f>
        <v>#REF!</v>
      </c>
      <c r="BU91" s="313" t="e">
        <f>BT91*#REF!</f>
        <v>#REF!</v>
      </c>
      <c r="BV91" s="313" t="e">
        <f t="shared" si="85"/>
        <v>#REF!</v>
      </c>
      <c r="BW91" s="317" t="e">
        <f>#REF!/#REF!</f>
        <v>#REF!</v>
      </c>
      <c r="BX91" s="313" t="e">
        <f>BW91*#REF!</f>
        <v>#REF!</v>
      </c>
      <c r="BY91" s="313" t="e">
        <f>BX91+#REF!</f>
        <v>#REF!</v>
      </c>
      <c r="BZ91" s="317" t="e">
        <f>AO91/#REF!</f>
        <v>#REF!</v>
      </c>
      <c r="CA91" s="313" t="e">
        <f>BZ91*#REF!</f>
        <v>#REF!</v>
      </c>
      <c r="CB91" s="313" t="e">
        <f t="shared" si="86"/>
        <v>#REF!</v>
      </c>
      <c r="CC91" s="311" t="str">
        <f t="shared" si="74"/>
        <v>/MH</v>
      </c>
      <c r="CD91" s="311" t="str">
        <f t="shared" si="75"/>
        <v>MH/</v>
      </c>
      <c r="CF91" s="312" t="e">
        <f>T(#REF!)</f>
        <v>#REF!</v>
      </c>
      <c r="CG91" s="312" t="e">
        <f>#REF!</f>
        <v>#REF!</v>
      </c>
      <c r="CH91" s="313">
        <f t="shared" si="87"/>
        <v>0</v>
      </c>
      <c r="CK91" s="314"/>
    </row>
    <row r="92" spans="1:89" hidden="1">
      <c r="A92" s="305"/>
      <c r="B92" s="870"/>
      <c r="C92" s="870"/>
      <c r="D92" s="870"/>
      <c r="E92" s="870"/>
      <c r="F92" s="870"/>
      <c r="G92" s="870"/>
      <c r="H92" s="870"/>
      <c r="I92" s="870"/>
      <c r="J92" s="870"/>
      <c r="K92" s="870"/>
      <c r="L92" s="870"/>
      <c r="M92" s="870"/>
      <c r="N92" s="870"/>
      <c r="O92" s="870"/>
      <c r="P92" s="870"/>
      <c r="Q92" s="871"/>
      <c r="R92" s="871"/>
      <c r="S92" s="872"/>
      <c r="T92" s="871"/>
      <c r="U92" s="871"/>
      <c r="V92" s="873"/>
      <c r="W92" s="874"/>
      <c r="X92" s="874"/>
      <c r="Y92" s="873"/>
      <c r="Z92" s="874"/>
      <c r="AA92" s="874"/>
      <c r="AB92" s="873"/>
      <c r="AC92" s="874"/>
      <c r="AD92" s="874"/>
      <c r="AE92" s="875">
        <f t="shared" si="76"/>
        <v>0</v>
      </c>
      <c r="AF92" s="875"/>
      <c r="AG92" s="875"/>
      <c r="AH92" s="875"/>
      <c r="AI92" s="875"/>
      <c r="AJ92" s="876">
        <f t="shared" si="77"/>
        <v>0</v>
      </c>
      <c r="AK92" s="876"/>
      <c r="AL92" s="876"/>
      <c r="AM92" s="876"/>
      <c r="AN92" s="876"/>
      <c r="AO92" s="876">
        <f t="shared" si="88"/>
        <v>0</v>
      </c>
      <c r="AP92" s="876"/>
      <c r="AQ92" s="876"/>
      <c r="AR92" s="876"/>
      <c r="AS92" s="876"/>
      <c r="AT92" s="318"/>
      <c r="AU92" s="877">
        <f t="shared" si="78"/>
        <v>0</v>
      </c>
      <c r="AV92" s="877"/>
      <c r="AW92" s="878"/>
      <c r="AX92" s="878"/>
      <c r="AY92" s="878"/>
      <c r="AZ92" s="879" t="e">
        <f>SUM(#REF!)</f>
        <v>#REF!</v>
      </c>
      <c r="BA92" s="357">
        <f t="shared" si="79"/>
        <v>0</v>
      </c>
      <c r="BC92" s="177"/>
      <c r="BD92" s="307"/>
      <c r="BE92" s="306" t="str">
        <f t="shared" si="72"/>
        <v>EQUIPMENT</v>
      </c>
      <c r="BF92" s="307"/>
      <c r="BG92" s="316"/>
      <c r="BH92" s="316"/>
      <c r="BI92" s="316"/>
      <c r="BJ92" s="316"/>
      <c r="BK92" s="308">
        <f t="shared" si="80"/>
        <v>0</v>
      </c>
      <c r="BL92" s="308">
        <f t="shared" si="81"/>
        <v>0</v>
      </c>
      <c r="BM92" s="308" t="e">
        <f>#REF!</f>
        <v>#REF!</v>
      </c>
      <c r="BN92" s="308">
        <f t="shared" si="82"/>
        <v>0</v>
      </c>
      <c r="BO92" s="308" t="e">
        <f t="shared" si="83"/>
        <v>#REF!</v>
      </c>
      <c r="BP92" s="317" t="e">
        <f>AU92/#REF!</f>
        <v>#REF!</v>
      </c>
      <c r="BQ92" s="317" t="e">
        <f>AE92/#REF!</f>
        <v>#REF!</v>
      </c>
      <c r="BR92" s="313" t="e">
        <f>BQ92*#REF!</f>
        <v>#REF!</v>
      </c>
      <c r="BS92" s="313" t="e">
        <f t="shared" si="84"/>
        <v>#REF!</v>
      </c>
      <c r="BT92" s="317" t="e">
        <f>AJ92/#REF!</f>
        <v>#REF!</v>
      </c>
      <c r="BU92" s="313" t="e">
        <f>BT92*#REF!</f>
        <v>#REF!</v>
      </c>
      <c r="BV92" s="313" t="e">
        <f t="shared" si="85"/>
        <v>#REF!</v>
      </c>
      <c r="BW92" s="317" t="e">
        <f>#REF!/#REF!</f>
        <v>#REF!</v>
      </c>
      <c r="BX92" s="313" t="e">
        <f>BW92*#REF!</f>
        <v>#REF!</v>
      </c>
      <c r="BY92" s="313" t="e">
        <f>BX92+#REF!</f>
        <v>#REF!</v>
      </c>
      <c r="BZ92" s="317" t="e">
        <f>AO92/#REF!</f>
        <v>#REF!</v>
      </c>
      <c r="CA92" s="313" t="e">
        <f>BZ92*#REF!</f>
        <v>#REF!</v>
      </c>
      <c r="CB92" s="313" t="e">
        <f t="shared" si="86"/>
        <v>#REF!</v>
      </c>
      <c r="CC92" s="311" t="str">
        <f t="shared" si="74"/>
        <v>/MH</v>
      </c>
      <c r="CD92" s="311" t="str">
        <f t="shared" si="75"/>
        <v>MH/</v>
      </c>
      <c r="CF92" s="312" t="e">
        <f>T(#REF!)</f>
        <v>#REF!</v>
      </c>
      <c r="CG92" s="312" t="e">
        <f>#REF!</f>
        <v>#REF!</v>
      </c>
      <c r="CH92" s="313">
        <f t="shared" si="87"/>
        <v>0</v>
      </c>
      <c r="CK92" s="314"/>
    </row>
    <row r="93" spans="1:89" hidden="1">
      <c r="A93" s="305"/>
      <c r="B93" s="870"/>
      <c r="C93" s="870"/>
      <c r="D93" s="870"/>
      <c r="E93" s="870"/>
      <c r="F93" s="870"/>
      <c r="G93" s="870"/>
      <c r="H93" s="870"/>
      <c r="I93" s="870"/>
      <c r="J93" s="870"/>
      <c r="K93" s="870"/>
      <c r="L93" s="870"/>
      <c r="M93" s="870"/>
      <c r="N93" s="870"/>
      <c r="O93" s="870"/>
      <c r="P93" s="870"/>
      <c r="Q93" s="871"/>
      <c r="R93" s="871"/>
      <c r="S93" s="872"/>
      <c r="T93" s="871"/>
      <c r="U93" s="871"/>
      <c r="V93" s="873"/>
      <c r="W93" s="874"/>
      <c r="X93" s="874"/>
      <c r="Y93" s="873"/>
      <c r="Z93" s="874"/>
      <c r="AA93" s="874"/>
      <c r="AB93" s="873"/>
      <c r="AC93" s="874"/>
      <c r="AD93" s="874"/>
      <c r="AE93" s="875">
        <f t="shared" si="76"/>
        <v>0</v>
      </c>
      <c r="AF93" s="875"/>
      <c r="AG93" s="875"/>
      <c r="AH93" s="875"/>
      <c r="AI93" s="875"/>
      <c r="AJ93" s="876">
        <f t="shared" si="77"/>
        <v>0</v>
      </c>
      <c r="AK93" s="876"/>
      <c r="AL93" s="876"/>
      <c r="AM93" s="876"/>
      <c r="AN93" s="876"/>
      <c r="AO93" s="876">
        <f t="shared" si="88"/>
        <v>0</v>
      </c>
      <c r="AP93" s="876"/>
      <c r="AQ93" s="876"/>
      <c r="AR93" s="876"/>
      <c r="AS93" s="876"/>
      <c r="AT93" s="318"/>
      <c r="AU93" s="877">
        <f t="shared" si="78"/>
        <v>0</v>
      </c>
      <c r="AV93" s="877"/>
      <c r="AW93" s="878"/>
      <c r="AX93" s="878"/>
      <c r="AY93" s="878"/>
      <c r="AZ93" s="879" t="e">
        <f>SUM(#REF!)</f>
        <v>#REF!</v>
      </c>
      <c r="BA93" s="357">
        <f t="shared" si="79"/>
        <v>0</v>
      </c>
      <c r="BC93" s="177"/>
      <c r="BD93" s="307"/>
      <c r="BE93" s="306" t="str">
        <f t="shared" si="72"/>
        <v>EQUIPMENT</v>
      </c>
      <c r="BF93" s="307"/>
      <c r="BG93" s="316"/>
      <c r="BH93" s="316"/>
      <c r="BI93" s="316"/>
      <c r="BJ93" s="316"/>
      <c r="BK93" s="308">
        <f t="shared" si="80"/>
        <v>0</v>
      </c>
      <c r="BL93" s="308">
        <f t="shared" si="81"/>
        <v>0</v>
      </c>
      <c r="BM93" s="308" t="e">
        <f>#REF!</f>
        <v>#REF!</v>
      </c>
      <c r="BN93" s="308">
        <f t="shared" si="82"/>
        <v>0</v>
      </c>
      <c r="BO93" s="308" t="e">
        <f t="shared" si="83"/>
        <v>#REF!</v>
      </c>
      <c r="BP93" s="317" t="e">
        <f>AU93/#REF!</f>
        <v>#REF!</v>
      </c>
      <c r="BQ93" s="317" t="e">
        <f>AE93/#REF!</f>
        <v>#REF!</v>
      </c>
      <c r="BR93" s="313" t="e">
        <f>BQ93*#REF!</f>
        <v>#REF!</v>
      </c>
      <c r="BS93" s="313" t="e">
        <f t="shared" si="84"/>
        <v>#REF!</v>
      </c>
      <c r="BT93" s="317" t="e">
        <f>AJ93/#REF!</f>
        <v>#REF!</v>
      </c>
      <c r="BU93" s="313" t="e">
        <f>BT93*#REF!</f>
        <v>#REF!</v>
      </c>
      <c r="BV93" s="313" t="e">
        <f t="shared" si="85"/>
        <v>#REF!</v>
      </c>
      <c r="BW93" s="317" t="e">
        <f>#REF!/#REF!</f>
        <v>#REF!</v>
      </c>
      <c r="BX93" s="313" t="e">
        <f>BW93*#REF!</f>
        <v>#REF!</v>
      </c>
      <c r="BY93" s="313" t="e">
        <f>BX93+#REF!</f>
        <v>#REF!</v>
      </c>
      <c r="BZ93" s="317" t="e">
        <f>AO93/#REF!</f>
        <v>#REF!</v>
      </c>
      <c r="CA93" s="313" t="e">
        <f>BZ93*#REF!</f>
        <v>#REF!</v>
      </c>
      <c r="CB93" s="313" t="e">
        <f t="shared" si="86"/>
        <v>#REF!</v>
      </c>
      <c r="CC93" s="311" t="str">
        <f t="shared" si="74"/>
        <v>/MH</v>
      </c>
      <c r="CD93" s="311" t="str">
        <f t="shared" si="75"/>
        <v>MH/</v>
      </c>
      <c r="CF93" s="312" t="e">
        <f>T(#REF!)</f>
        <v>#REF!</v>
      </c>
      <c r="CG93" s="312" t="e">
        <f>#REF!</f>
        <v>#REF!</v>
      </c>
      <c r="CH93" s="313">
        <f t="shared" si="87"/>
        <v>0</v>
      </c>
      <c r="CK93" s="314"/>
    </row>
    <row r="94" spans="1:89" hidden="1">
      <c r="A94" s="305"/>
      <c r="B94" s="870"/>
      <c r="C94" s="870"/>
      <c r="D94" s="870"/>
      <c r="E94" s="870"/>
      <c r="F94" s="870"/>
      <c r="G94" s="870"/>
      <c r="H94" s="870"/>
      <c r="I94" s="870"/>
      <c r="J94" s="870"/>
      <c r="K94" s="870"/>
      <c r="L94" s="870"/>
      <c r="M94" s="870"/>
      <c r="N94" s="870"/>
      <c r="O94" s="870"/>
      <c r="P94" s="870"/>
      <c r="Q94" s="871"/>
      <c r="R94" s="871"/>
      <c r="S94" s="872"/>
      <c r="T94" s="871"/>
      <c r="U94" s="871"/>
      <c r="V94" s="873"/>
      <c r="W94" s="874"/>
      <c r="X94" s="874"/>
      <c r="Y94" s="873"/>
      <c r="Z94" s="874"/>
      <c r="AA94" s="874"/>
      <c r="AB94" s="873"/>
      <c r="AC94" s="874"/>
      <c r="AD94" s="874"/>
      <c r="AE94" s="875">
        <f t="shared" si="76"/>
        <v>0</v>
      </c>
      <c r="AF94" s="875"/>
      <c r="AG94" s="875"/>
      <c r="AH94" s="875"/>
      <c r="AI94" s="875"/>
      <c r="AJ94" s="876">
        <f t="shared" si="77"/>
        <v>0</v>
      </c>
      <c r="AK94" s="876"/>
      <c r="AL94" s="876"/>
      <c r="AM94" s="876"/>
      <c r="AN94" s="876"/>
      <c r="AO94" s="876">
        <f t="shared" si="88"/>
        <v>0</v>
      </c>
      <c r="AP94" s="876"/>
      <c r="AQ94" s="876"/>
      <c r="AR94" s="876"/>
      <c r="AS94" s="876"/>
      <c r="AT94" s="318"/>
      <c r="AU94" s="877">
        <f t="shared" si="78"/>
        <v>0</v>
      </c>
      <c r="AV94" s="877"/>
      <c r="AW94" s="878"/>
      <c r="AX94" s="878"/>
      <c r="AY94" s="878"/>
      <c r="AZ94" s="879" t="e">
        <f>SUM(#REF!)</f>
        <v>#REF!</v>
      </c>
      <c r="BA94" s="357">
        <f t="shared" si="79"/>
        <v>0</v>
      </c>
      <c r="BC94" s="177"/>
      <c r="BD94" s="307"/>
      <c r="BE94" s="306" t="str">
        <f t="shared" si="72"/>
        <v>EQUIPMENT</v>
      </c>
      <c r="BF94" s="307"/>
      <c r="BG94" s="316"/>
      <c r="BH94" s="316"/>
      <c r="BI94" s="316"/>
      <c r="BJ94" s="316"/>
      <c r="BK94" s="308">
        <f t="shared" si="80"/>
        <v>0</v>
      </c>
      <c r="BL94" s="308">
        <f t="shared" si="81"/>
        <v>0</v>
      </c>
      <c r="BM94" s="308" t="e">
        <f>#REF!</f>
        <v>#REF!</v>
      </c>
      <c r="BN94" s="308">
        <f t="shared" si="82"/>
        <v>0</v>
      </c>
      <c r="BO94" s="308" t="e">
        <f t="shared" si="83"/>
        <v>#REF!</v>
      </c>
      <c r="BP94" s="317" t="e">
        <f>AU94/#REF!</f>
        <v>#REF!</v>
      </c>
      <c r="BQ94" s="317" t="e">
        <f>AE94/#REF!</f>
        <v>#REF!</v>
      </c>
      <c r="BR94" s="313" t="e">
        <f>BQ94*#REF!</f>
        <v>#REF!</v>
      </c>
      <c r="BS94" s="313" t="e">
        <f t="shared" si="84"/>
        <v>#REF!</v>
      </c>
      <c r="BT94" s="317" t="e">
        <f>AJ94/#REF!</f>
        <v>#REF!</v>
      </c>
      <c r="BU94" s="313" t="e">
        <f>BT94*#REF!</f>
        <v>#REF!</v>
      </c>
      <c r="BV94" s="313" t="e">
        <f t="shared" si="85"/>
        <v>#REF!</v>
      </c>
      <c r="BW94" s="317" t="e">
        <f>#REF!/#REF!</f>
        <v>#REF!</v>
      </c>
      <c r="BX94" s="313" t="e">
        <f>BW94*#REF!</f>
        <v>#REF!</v>
      </c>
      <c r="BY94" s="313" t="e">
        <f>BX94+#REF!</f>
        <v>#REF!</v>
      </c>
      <c r="BZ94" s="317" t="e">
        <f>AO94/#REF!</f>
        <v>#REF!</v>
      </c>
      <c r="CA94" s="313" t="e">
        <f>BZ94*#REF!</f>
        <v>#REF!</v>
      </c>
      <c r="CB94" s="313" t="e">
        <f t="shared" si="86"/>
        <v>#REF!</v>
      </c>
      <c r="CC94" s="311" t="str">
        <f t="shared" si="74"/>
        <v>/MH</v>
      </c>
      <c r="CD94" s="311" t="str">
        <f t="shared" si="75"/>
        <v>MH/</v>
      </c>
      <c r="CF94" s="312" t="e">
        <f>T(#REF!)</f>
        <v>#REF!</v>
      </c>
      <c r="CG94" s="312" t="e">
        <f>#REF!</f>
        <v>#REF!</v>
      </c>
      <c r="CH94" s="313">
        <f t="shared" si="87"/>
        <v>0</v>
      </c>
      <c r="CK94" s="314"/>
    </row>
    <row r="95" spans="1:89" hidden="1">
      <c r="A95" s="305"/>
      <c r="B95" s="870"/>
      <c r="C95" s="870"/>
      <c r="D95" s="870"/>
      <c r="E95" s="870"/>
      <c r="F95" s="870"/>
      <c r="G95" s="870"/>
      <c r="H95" s="870"/>
      <c r="I95" s="870"/>
      <c r="J95" s="870"/>
      <c r="K95" s="870"/>
      <c r="L95" s="870"/>
      <c r="M95" s="870"/>
      <c r="N95" s="870"/>
      <c r="O95" s="870"/>
      <c r="P95" s="870"/>
      <c r="Q95" s="871"/>
      <c r="R95" s="871"/>
      <c r="S95" s="872"/>
      <c r="T95" s="871"/>
      <c r="U95" s="871"/>
      <c r="V95" s="873"/>
      <c r="W95" s="874"/>
      <c r="X95" s="874"/>
      <c r="Y95" s="873"/>
      <c r="Z95" s="874"/>
      <c r="AA95" s="874"/>
      <c r="AB95" s="873"/>
      <c r="AC95" s="874"/>
      <c r="AD95" s="874"/>
      <c r="AE95" s="875">
        <f t="shared" si="76"/>
        <v>0</v>
      </c>
      <c r="AF95" s="875"/>
      <c r="AG95" s="875"/>
      <c r="AH95" s="875"/>
      <c r="AI95" s="875"/>
      <c r="AJ95" s="876">
        <f t="shared" si="77"/>
        <v>0</v>
      </c>
      <c r="AK95" s="876"/>
      <c r="AL95" s="876"/>
      <c r="AM95" s="876"/>
      <c r="AN95" s="876"/>
      <c r="AO95" s="876">
        <f t="shared" si="88"/>
        <v>0</v>
      </c>
      <c r="AP95" s="876"/>
      <c r="AQ95" s="876"/>
      <c r="AR95" s="876"/>
      <c r="AS95" s="876"/>
      <c r="AT95" s="318"/>
      <c r="AU95" s="877">
        <f t="shared" si="78"/>
        <v>0</v>
      </c>
      <c r="AV95" s="877"/>
      <c r="AW95" s="878"/>
      <c r="AX95" s="878"/>
      <c r="AY95" s="878"/>
      <c r="AZ95" s="879" t="e">
        <f>SUM(#REF!)</f>
        <v>#REF!</v>
      </c>
      <c r="BA95" s="357">
        <f t="shared" si="79"/>
        <v>0</v>
      </c>
      <c r="BC95" s="177"/>
      <c r="BD95" s="307"/>
      <c r="BE95" s="306" t="str">
        <f t="shared" si="72"/>
        <v>EQUIPMENT</v>
      </c>
      <c r="BF95" s="307"/>
      <c r="BG95" s="316"/>
      <c r="BH95" s="316"/>
      <c r="BI95" s="316"/>
      <c r="BJ95" s="316"/>
      <c r="BK95" s="308">
        <f t="shared" si="80"/>
        <v>0</v>
      </c>
      <c r="BL95" s="308">
        <f t="shared" si="81"/>
        <v>0</v>
      </c>
      <c r="BM95" s="308" t="e">
        <f>#REF!</f>
        <v>#REF!</v>
      </c>
      <c r="BN95" s="308">
        <f t="shared" si="82"/>
        <v>0</v>
      </c>
      <c r="BO95" s="308" t="e">
        <f t="shared" si="83"/>
        <v>#REF!</v>
      </c>
      <c r="BP95" s="317" t="e">
        <f>AU95/#REF!</f>
        <v>#REF!</v>
      </c>
      <c r="BQ95" s="317" t="e">
        <f>AE95/#REF!</f>
        <v>#REF!</v>
      </c>
      <c r="BR95" s="313" t="e">
        <f>BQ95*#REF!</f>
        <v>#REF!</v>
      </c>
      <c r="BS95" s="313" t="e">
        <f t="shared" si="84"/>
        <v>#REF!</v>
      </c>
      <c r="BT95" s="317" t="e">
        <f>AJ95/#REF!</f>
        <v>#REF!</v>
      </c>
      <c r="BU95" s="313" t="e">
        <f>BT95*#REF!</f>
        <v>#REF!</v>
      </c>
      <c r="BV95" s="313" t="e">
        <f t="shared" si="85"/>
        <v>#REF!</v>
      </c>
      <c r="BW95" s="317" t="e">
        <f>#REF!/#REF!</f>
        <v>#REF!</v>
      </c>
      <c r="BX95" s="313" t="e">
        <f>BW95*#REF!</f>
        <v>#REF!</v>
      </c>
      <c r="BY95" s="313" t="e">
        <f>BX95+#REF!</f>
        <v>#REF!</v>
      </c>
      <c r="BZ95" s="317" t="e">
        <f>AO95/#REF!</f>
        <v>#REF!</v>
      </c>
      <c r="CA95" s="313" t="e">
        <f>BZ95*#REF!</f>
        <v>#REF!</v>
      </c>
      <c r="CB95" s="313" t="e">
        <f t="shared" si="86"/>
        <v>#REF!</v>
      </c>
      <c r="CC95" s="311" t="str">
        <f t="shared" si="74"/>
        <v>/MH</v>
      </c>
      <c r="CD95" s="311" t="str">
        <f t="shared" si="75"/>
        <v>MH/</v>
      </c>
      <c r="CF95" s="312" t="e">
        <f>T(#REF!)</f>
        <v>#REF!</v>
      </c>
      <c r="CG95" s="312" t="e">
        <f>#REF!</f>
        <v>#REF!</v>
      </c>
      <c r="CH95" s="313">
        <f t="shared" si="87"/>
        <v>0</v>
      </c>
      <c r="CK95" s="314"/>
    </row>
    <row r="96" spans="1:89" hidden="1">
      <c r="A96" s="305"/>
      <c r="B96" s="870"/>
      <c r="C96" s="870"/>
      <c r="D96" s="870"/>
      <c r="E96" s="870"/>
      <c r="F96" s="870"/>
      <c r="G96" s="870"/>
      <c r="H96" s="870"/>
      <c r="I96" s="870"/>
      <c r="J96" s="870"/>
      <c r="K96" s="870"/>
      <c r="L96" s="870"/>
      <c r="M96" s="870"/>
      <c r="N96" s="870"/>
      <c r="O96" s="870"/>
      <c r="P96" s="870"/>
      <c r="Q96" s="871"/>
      <c r="R96" s="871"/>
      <c r="S96" s="872"/>
      <c r="T96" s="871"/>
      <c r="U96" s="871"/>
      <c r="V96" s="873"/>
      <c r="W96" s="874"/>
      <c r="X96" s="874"/>
      <c r="Y96" s="873"/>
      <c r="Z96" s="874"/>
      <c r="AA96" s="874"/>
      <c r="AB96" s="873"/>
      <c r="AC96" s="874"/>
      <c r="AD96" s="874"/>
      <c r="AE96" s="875">
        <f t="shared" si="76"/>
        <v>0</v>
      </c>
      <c r="AF96" s="875"/>
      <c r="AG96" s="875"/>
      <c r="AH96" s="875"/>
      <c r="AI96" s="875"/>
      <c r="AJ96" s="876">
        <f t="shared" si="77"/>
        <v>0</v>
      </c>
      <c r="AK96" s="876"/>
      <c r="AL96" s="876"/>
      <c r="AM96" s="876"/>
      <c r="AN96" s="876"/>
      <c r="AO96" s="876">
        <f t="shared" si="88"/>
        <v>0</v>
      </c>
      <c r="AP96" s="876"/>
      <c r="AQ96" s="876"/>
      <c r="AR96" s="876"/>
      <c r="AS96" s="876"/>
      <c r="AT96" s="318"/>
      <c r="AU96" s="877">
        <f t="shared" si="78"/>
        <v>0</v>
      </c>
      <c r="AV96" s="877"/>
      <c r="AW96" s="878"/>
      <c r="AX96" s="878"/>
      <c r="AY96" s="878"/>
      <c r="AZ96" s="879" t="e">
        <f>SUM(#REF!)</f>
        <v>#REF!</v>
      </c>
      <c r="BA96" s="357">
        <f t="shared" si="79"/>
        <v>0</v>
      </c>
      <c r="BC96" s="177"/>
      <c r="BD96" s="307"/>
      <c r="BE96" s="306" t="str">
        <f t="shared" si="72"/>
        <v>EQUIPMENT</v>
      </c>
      <c r="BF96" s="307"/>
      <c r="BG96" s="316"/>
      <c r="BH96" s="316"/>
      <c r="BI96" s="316"/>
      <c r="BJ96" s="316"/>
      <c r="BK96" s="308">
        <f t="shared" si="80"/>
        <v>0</v>
      </c>
      <c r="BL96" s="308">
        <f t="shared" si="81"/>
        <v>0</v>
      </c>
      <c r="BM96" s="308" t="e">
        <f>#REF!</f>
        <v>#REF!</v>
      </c>
      <c r="BN96" s="308">
        <f t="shared" si="82"/>
        <v>0</v>
      </c>
      <c r="BO96" s="308" t="e">
        <f t="shared" si="83"/>
        <v>#REF!</v>
      </c>
      <c r="BP96" s="317" t="e">
        <f>AU96/#REF!</f>
        <v>#REF!</v>
      </c>
      <c r="BQ96" s="317" t="e">
        <f>AE96/#REF!</f>
        <v>#REF!</v>
      </c>
      <c r="BR96" s="313" t="e">
        <f>BQ96*#REF!</f>
        <v>#REF!</v>
      </c>
      <c r="BS96" s="313" t="e">
        <f t="shared" si="84"/>
        <v>#REF!</v>
      </c>
      <c r="BT96" s="317" t="e">
        <f>AJ96/#REF!</f>
        <v>#REF!</v>
      </c>
      <c r="BU96" s="313" t="e">
        <f>BT96*#REF!</f>
        <v>#REF!</v>
      </c>
      <c r="BV96" s="313" t="e">
        <f t="shared" si="85"/>
        <v>#REF!</v>
      </c>
      <c r="BW96" s="317" t="e">
        <f>#REF!/#REF!</f>
        <v>#REF!</v>
      </c>
      <c r="BX96" s="313" t="e">
        <f>BW96*#REF!</f>
        <v>#REF!</v>
      </c>
      <c r="BY96" s="313" t="e">
        <f>BX96+#REF!</f>
        <v>#REF!</v>
      </c>
      <c r="BZ96" s="317" t="e">
        <f>AO96/#REF!</f>
        <v>#REF!</v>
      </c>
      <c r="CA96" s="313" t="e">
        <f>BZ96*#REF!</f>
        <v>#REF!</v>
      </c>
      <c r="CB96" s="313" t="e">
        <f t="shared" si="86"/>
        <v>#REF!</v>
      </c>
      <c r="CC96" s="311" t="str">
        <f t="shared" si="74"/>
        <v>/MH</v>
      </c>
      <c r="CD96" s="311" t="str">
        <f t="shared" si="75"/>
        <v>MH/</v>
      </c>
      <c r="CF96" s="312" t="e">
        <f>T(#REF!)</f>
        <v>#REF!</v>
      </c>
      <c r="CG96" s="312" t="e">
        <f>#REF!</f>
        <v>#REF!</v>
      </c>
      <c r="CH96" s="313">
        <f t="shared" si="87"/>
        <v>0</v>
      </c>
      <c r="CK96" s="314"/>
    </row>
    <row r="97" spans="1:89" hidden="1">
      <c r="A97" s="305"/>
      <c r="B97" s="870"/>
      <c r="C97" s="870"/>
      <c r="D97" s="870"/>
      <c r="E97" s="870"/>
      <c r="F97" s="870"/>
      <c r="G97" s="870"/>
      <c r="H97" s="870"/>
      <c r="I97" s="870"/>
      <c r="J97" s="870"/>
      <c r="K97" s="870"/>
      <c r="L97" s="870"/>
      <c r="M97" s="870"/>
      <c r="N97" s="870"/>
      <c r="O97" s="870"/>
      <c r="P97" s="870"/>
      <c r="Q97" s="871"/>
      <c r="R97" s="871"/>
      <c r="S97" s="872"/>
      <c r="T97" s="871"/>
      <c r="U97" s="871"/>
      <c r="V97" s="873"/>
      <c r="W97" s="874"/>
      <c r="X97" s="874"/>
      <c r="Y97" s="873"/>
      <c r="Z97" s="874"/>
      <c r="AA97" s="874"/>
      <c r="AB97" s="873"/>
      <c r="AC97" s="874"/>
      <c r="AD97" s="874"/>
      <c r="AE97" s="875">
        <f t="shared" si="76"/>
        <v>0</v>
      </c>
      <c r="AF97" s="875"/>
      <c r="AG97" s="875"/>
      <c r="AH97" s="875"/>
      <c r="AI97" s="875"/>
      <c r="AJ97" s="876">
        <f t="shared" si="77"/>
        <v>0</v>
      </c>
      <c r="AK97" s="876"/>
      <c r="AL97" s="876"/>
      <c r="AM97" s="876"/>
      <c r="AN97" s="876"/>
      <c r="AO97" s="876">
        <f t="shared" si="88"/>
        <v>0</v>
      </c>
      <c r="AP97" s="876"/>
      <c r="AQ97" s="876"/>
      <c r="AR97" s="876"/>
      <c r="AS97" s="876"/>
      <c r="AT97" s="318"/>
      <c r="AU97" s="877">
        <f t="shared" si="78"/>
        <v>0</v>
      </c>
      <c r="AV97" s="877"/>
      <c r="AW97" s="878"/>
      <c r="AX97" s="878"/>
      <c r="AY97" s="878"/>
      <c r="AZ97" s="879" t="e">
        <f>SUM(#REF!)</f>
        <v>#REF!</v>
      </c>
      <c r="BA97" s="357">
        <f t="shared" si="79"/>
        <v>0</v>
      </c>
      <c r="BC97" s="177"/>
      <c r="BD97" s="307"/>
      <c r="BE97" s="306" t="str">
        <f t="shared" si="72"/>
        <v>EQUIPMENT</v>
      </c>
      <c r="BF97" s="307"/>
      <c r="BG97" s="316"/>
      <c r="BH97" s="316"/>
      <c r="BI97" s="316"/>
      <c r="BJ97" s="316"/>
      <c r="BK97" s="308">
        <f t="shared" si="80"/>
        <v>0</v>
      </c>
      <c r="BL97" s="308">
        <f t="shared" si="81"/>
        <v>0</v>
      </c>
      <c r="BM97" s="308" t="e">
        <f>#REF!</f>
        <v>#REF!</v>
      </c>
      <c r="BN97" s="308">
        <f t="shared" si="82"/>
        <v>0</v>
      </c>
      <c r="BO97" s="308" t="e">
        <f t="shared" si="83"/>
        <v>#REF!</v>
      </c>
      <c r="BP97" s="317" t="e">
        <f>AU97/#REF!</f>
        <v>#REF!</v>
      </c>
      <c r="BQ97" s="317" t="e">
        <f>AE97/#REF!</f>
        <v>#REF!</v>
      </c>
      <c r="BR97" s="313" t="e">
        <f>BQ97*#REF!</f>
        <v>#REF!</v>
      </c>
      <c r="BS97" s="313" t="e">
        <f t="shared" si="84"/>
        <v>#REF!</v>
      </c>
      <c r="BT97" s="317" t="e">
        <f>AJ97/#REF!</f>
        <v>#REF!</v>
      </c>
      <c r="BU97" s="313" t="e">
        <f>BT97*#REF!</f>
        <v>#REF!</v>
      </c>
      <c r="BV97" s="313" t="e">
        <f t="shared" si="85"/>
        <v>#REF!</v>
      </c>
      <c r="BW97" s="317" t="e">
        <f>#REF!/#REF!</f>
        <v>#REF!</v>
      </c>
      <c r="BX97" s="313" t="e">
        <f>BW97*#REF!</f>
        <v>#REF!</v>
      </c>
      <c r="BY97" s="313" t="e">
        <f>BX97+#REF!</f>
        <v>#REF!</v>
      </c>
      <c r="BZ97" s="317" t="e">
        <f>AO97/#REF!</f>
        <v>#REF!</v>
      </c>
      <c r="CA97" s="313" t="e">
        <f>BZ97*#REF!</f>
        <v>#REF!</v>
      </c>
      <c r="CB97" s="313" t="e">
        <f t="shared" si="86"/>
        <v>#REF!</v>
      </c>
      <c r="CC97" s="311" t="str">
        <f t="shared" si="74"/>
        <v>/MH</v>
      </c>
      <c r="CD97" s="311" t="str">
        <f t="shared" si="75"/>
        <v>MH/</v>
      </c>
      <c r="CF97" s="312" t="e">
        <f>T(#REF!)</f>
        <v>#REF!</v>
      </c>
      <c r="CG97" s="312" t="e">
        <f>#REF!</f>
        <v>#REF!</v>
      </c>
      <c r="CH97" s="313">
        <f t="shared" si="87"/>
        <v>0</v>
      </c>
      <c r="CK97" s="314"/>
    </row>
    <row r="98" spans="1:89" hidden="1">
      <c r="A98" s="305"/>
      <c r="B98" s="870"/>
      <c r="C98" s="870"/>
      <c r="D98" s="870"/>
      <c r="E98" s="870"/>
      <c r="F98" s="870"/>
      <c r="G98" s="870"/>
      <c r="H98" s="870"/>
      <c r="I98" s="870"/>
      <c r="J98" s="870"/>
      <c r="K98" s="870"/>
      <c r="L98" s="870"/>
      <c r="M98" s="870"/>
      <c r="N98" s="870"/>
      <c r="O98" s="870"/>
      <c r="P98" s="870"/>
      <c r="Q98" s="871"/>
      <c r="R98" s="871"/>
      <c r="S98" s="872"/>
      <c r="T98" s="871"/>
      <c r="U98" s="871"/>
      <c r="V98" s="873"/>
      <c r="W98" s="874"/>
      <c r="X98" s="874"/>
      <c r="Y98" s="873"/>
      <c r="Z98" s="874"/>
      <c r="AA98" s="874"/>
      <c r="AB98" s="873"/>
      <c r="AC98" s="874"/>
      <c r="AD98" s="874"/>
      <c r="AE98" s="875">
        <f t="shared" si="76"/>
        <v>0</v>
      </c>
      <c r="AF98" s="875"/>
      <c r="AG98" s="875"/>
      <c r="AH98" s="875"/>
      <c r="AI98" s="875"/>
      <c r="AJ98" s="876">
        <f t="shared" si="77"/>
        <v>0</v>
      </c>
      <c r="AK98" s="876"/>
      <c r="AL98" s="876"/>
      <c r="AM98" s="876"/>
      <c r="AN98" s="876"/>
      <c r="AO98" s="876">
        <f t="shared" si="88"/>
        <v>0</v>
      </c>
      <c r="AP98" s="876"/>
      <c r="AQ98" s="876"/>
      <c r="AR98" s="876"/>
      <c r="AS98" s="876"/>
      <c r="AT98" s="318"/>
      <c r="AU98" s="877">
        <f t="shared" si="78"/>
        <v>0</v>
      </c>
      <c r="AV98" s="877"/>
      <c r="AW98" s="878"/>
      <c r="AX98" s="878"/>
      <c r="AY98" s="878"/>
      <c r="AZ98" s="879" t="e">
        <f>SUM(#REF!)</f>
        <v>#REF!</v>
      </c>
      <c r="BA98" s="357">
        <f t="shared" si="79"/>
        <v>0</v>
      </c>
      <c r="BC98" s="177"/>
      <c r="BD98" s="307"/>
      <c r="BE98" s="306" t="str">
        <f t="shared" si="72"/>
        <v>EQUIPMENT</v>
      </c>
      <c r="BF98" s="307"/>
      <c r="BG98" s="316"/>
      <c r="BH98" s="316"/>
      <c r="BI98" s="316"/>
      <c r="BJ98" s="316"/>
      <c r="BK98" s="308">
        <f t="shared" si="80"/>
        <v>0</v>
      </c>
      <c r="BL98" s="308">
        <f t="shared" si="81"/>
        <v>0</v>
      </c>
      <c r="BM98" s="308" t="e">
        <f>#REF!</f>
        <v>#REF!</v>
      </c>
      <c r="BN98" s="308">
        <f t="shared" si="82"/>
        <v>0</v>
      </c>
      <c r="BO98" s="308" t="e">
        <f t="shared" si="83"/>
        <v>#REF!</v>
      </c>
      <c r="BP98" s="317" t="e">
        <f>AU98/#REF!</f>
        <v>#REF!</v>
      </c>
      <c r="BQ98" s="317" t="e">
        <f>AE98/#REF!</f>
        <v>#REF!</v>
      </c>
      <c r="BR98" s="313" t="e">
        <f>BQ98*#REF!</f>
        <v>#REF!</v>
      </c>
      <c r="BS98" s="313" t="e">
        <f t="shared" si="84"/>
        <v>#REF!</v>
      </c>
      <c r="BT98" s="317" t="e">
        <f>AJ98/#REF!</f>
        <v>#REF!</v>
      </c>
      <c r="BU98" s="313" t="e">
        <f>BT98*#REF!</f>
        <v>#REF!</v>
      </c>
      <c r="BV98" s="313" t="e">
        <f t="shared" si="85"/>
        <v>#REF!</v>
      </c>
      <c r="BW98" s="317" t="e">
        <f>#REF!/#REF!</f>
        <v>#REF!</v>
      </c>
      <c r="BX98" s="313" t="e">
        <f>BW98*#REF!</f>
        <v>#REF!</v>
      </c>
      <c r="BY98" s="313" t="e">
        <f>BX98+#REF!</f>
        <v>#REF!</v>
      </c>
      <c r="BZ98" s="317" t="e">
        <f>AO98/#REF!</f>
        <v>#REF!</v>
      </c>
      <c r="CA98" s="313" t="e">
        <f>BZ98*#REF!</f>
        <v>#REF!</v>
      </c>
      <c r="CB98" s="313" t="e">
        <f t="shared" si="86"/>
        <v>#REF!</v>
      </c>
      <c r="CC98" s="311" t="str">
        <f t="shared" si="74"/>
        <v>/MH</v>
      </c>
      <c r="CD98" s="311" t="str">
        <f t="shared" si="75"/>
        <v>MH/</v>
      </c>
      <c r="CF98" s="312" t="e">
        <f>T(#REF!)</f>
        <v>#REF!</v>
      </c>
      <c r="CG98" s="312" t="e">
        <f>#REF!</f>
        <v>#REF!</v>
      </c>
      <c r="CH98" s="313">
        <f t="shared" si="87"/>
        <v>0</v>
      </c>
      <c r="CK98" s="314"/>
    </row>
    <row r="99" spans="1:89" ht="5.0999999999999996" hidden="1" customHeight="1">
      <c r="A99" s="305"/>
      <c r="B99" s="140"/>
      <c r="C99" s="140"/>
      <c r="D99" s="140"/>
      <c r="E99" s="140"/>
      <c r="F99" s="140"/>
      <c r="G99" s="140"/>
      <c r="H99" s="140"/>
      <c r="I99" s="140"/>
      <c r="J99" s="140"/>
      <c r="K99" s="140"/>
      <c r="L99" s="140"/>
      <c r="M99" s="140"/>
      <c r="N99" s="140"/>
      <c r="O99" s="140"/>
      <c r="P99" s="140"/>
      <c r="Q99" s="141"/>
      <c r="R99" s="141"/>
      <c r="S99" s="141"/>
      <c r="T99" s="141"/>
      <c r="U99" s="141"/>
      <c r="V99" s="142"/>
      <c r="W99" s="142"/>
      <c r="X99" s="142"/>
      <c r="Y99" s="172"/>
      <c r="Z99" s="172"/>
      <c r="AA99" s="172"/>
      <c r="AB99" s="172"/>
      <c r="AC99" s="172"/>
      <c r="AD99" s="172"/>
      <c r="AE99" s="173"/>
      <c r="AF99" s="173"/>
      <c r="AG99" s="173"/>
      <c r="AH99" s="173"/>
      <c r="AI99" s="173"/>
      <c r="AJ99" s="173"/>
      <c r="AK99" s="173"/>
      <c r="AL99" s="173"/>
      <c r="AM99" s="173"/>
      <c r="AN99" s="173"/>
      <c r="AO99" s="173"/>
      <c r="AP99" s="173"/>
      <c r="AQ99" s="173"/>
      <c r="AR99" s="173"/>
      <c r="AS99" s="173"/>
      <c r="AT99" s="174"/>
      <c r="AU99" s="862"/>
      <c r="AV99" s="863"/>
      <c r="AW99" s="863"/>
      <c r="AX99" s="863"/>
      <c r="AY99" s="863"/>
      <c r="AZ99" s="863"/>
      <c r="BA99" s="175"/>
      <c r="BC99" s="175"/>
      <c r="BD99" s="307"/>
      <c r="BE99" s="319" t="str">
        <f t="shared" si="72"/>
        <v>EQUIPMENT</v>
      </c>
      <c r="BF99" s="307"/>
      <c r="BG99" s="319"/>
      <c r="BH99" s="319"/>
      <c r="BI99" s="319"/>
      <c r="BJ99" s="319"/>
      <c r="BK99" s="320">
        <f>BK83</f>
        <v>0</v>
      </c>
      <c r="BL99" s="320">
        <f>BL83</f>
        <v>0</v>
      </c>
      <c r="BM99" s="320" t="e">
        <f>BM83</f>
        <v>#REF!</v>
      </c>
      <c r="BN99" s="320">
        <f>BN83</f>
        <v>0</v>
      </c>
      <c r="BO99" s="320" t="e">
        <f>BO83</f>
        <v>#REF!</v>
      </c>
      <c r="BP99" s="321" t="e">
        <f>AU99/TOTAL_REMODEL_ESTIMATE</f>
        <v>#NAME?</v>
      </c>
      <c r="BQ99" s="321" t="e">
        <f>#REF!/TOTAL_REMODEL_ESTIMATE</f>
        <v>#REF!</v>
      </c>
      <c r="BR99" s="321" t="e">
        <f>#REF!/TOTAL_REMODEL_ESTIMATE</f>
        <v>#REF!</v>
      </c>
      <c r="BS99" s="321" t="e">
        <f>#REF!/TOTAL_REMODEL_ESTIMATE</f>
        <v>#REF!</v>
      </c>
      <c r="BT99" s="321" t="e">
        <f>#REF!/TOTAL_REMODEL_ESTIMATE</f>
        <v>#REF!</v>
      </c>
      <c r="BU99" s="321" t="e">
        <f>#REF!/TOTAL_REMODEL_ESTIMATE</f>
        <v>#REF!</v>
      </c>
      <c r="BV99" s="321" t="e">
        <f>#REF!/TOTAL_REMODEL_ESTIMATE</f>
        <v>#REF!</v>
      </c>
      <c r="BW99" s="321" t="e">
        <f>#REF!/TOTAL_REMODEL_ESTIMATE</f>
        <v>#REF!</v>
      </c>
      <c r="BX99" s="321" t="e">
        <f>#REF!/TOTAL_REMODEL_ESTIMATE</f>
        <v>#REF!</v>
      </c>
      <c r="BY99" s="321" t="e">
        <f>#REF!/TOTAL_REMODEL_ESTIMATE</f>
        <v>#REF!</v>
      </c>
      <c r="BZ99" s="321" t="e">
        <f>#REF!/TOTAL_REMODEL_ESTIMATE</f>
        <v>#REF!</v>
      </c>
      <c r="CA99" s="321" t="e">
        <f>#REF!/TOTAL_REMODEL_ESTIMATE</f>
        <v>#REF!</v>
      </c>
      <c r="CB99" s="321" t="e">
        <f>#REF!/TOTAL_REMODEL_ESTIMATE</f>
        <v>#REF!</v>
      </c>
      <c r="CC99" s="321" t="e">
        <f>#REF!/TOTAL_REMODEL_ESTIMATE</f>
        <v>#REF!</v>
      </c>
      <c r="CD99" s="321" t="e">
        <f>#REF!/TOTAL_REMODEL_ESTIMATE</f>
        <v>#REF!</v>
      </c>
      <c r="CF99" s="321"/>
      <c r="CG99" s="321"/>
      <c r="CH99" s="322"/>
      <c r="CK99" s="323"/>
    </row>
    <row r="100" spans="1:89" ht="21.6" hidden="1" customHeight="1">
      <c r="A100" s="305"/>
      <c r="B100" s="864" t="str">
        <f>T(CONCATENATE(B83," ","TOTAL"))</f>
        <v>EQUIPMENT TOTAL</v>
      </c>
      <c r="C100" s="864"/>
      <c r="D100" s="864"/>
      <c r="E100" s="864"/>
      <c r="F100" s="864"/>
      <c r="G100" s="864"/>
      <c r="H100" s="864"/>
      <c r="I100" s="864"/>
      <c r="J100" s="864"/>
      <c r="K100" s="864"/>
      <c r="L100" s="864"/>
      <c r="M100" s="864"/>
      <c r="N100" s="864"/>
      <c r="O100" s="864"/>
      <c r="P100" s="864"/>
      <c r="Q100" s="864"/>
      <c r="R100" s="864"/>
      <c r="S100" s="864"/>
      <c r="T100" s="864"/>
      <c r="U100" s="864"/>
      <c r="V100" s="864"/>
      <c r="W100" s="864"/>
      <c r="X100" s="864"/>
      <c r="Y100" s="864"/>
      <c r="Z100" s="864"/>
      <c r="AA100" s="864"/>
      <c r="AB100" s="864"/>
      <c r="AC100" s="864"/>
      <c r="AD100" s="865"/>
      <c r="AE100" s="866">
        <f>SUBTOTAL(9,AE84:AE99)</f>
        <v>0</v>
      </c>
      <c r="AF100" s="867"/>
      <c r="AG100" s="867"/>
      <c r="AH100" s="867"/>
      <c r="AI100" s="867"/>
      <c r="AJ100" s="866">
        <f>SUBTOTAL(9,AJ83:AN99)</f>
        <v>0</v>
      </c>
      <c r="AK100" s="867"/>
      <c r="AL100" s="867"/>
      <c r="AM100" s="867"/>
      <c r="AN100" s="867"/>
      <c r="AO100" s="866">
        <f>SUBTOTAL(9,AO83:AS98)</f>
        <v>0</v>
      </c>
      <c r="AP100" s="867"/>
      <c r="AQ100" s="867"/>
      <c r="AR100" s="867"/>
      <c r="AS100" s="867"/>
      <c r="AT100" s="318"/>
      <c r="AU100" s="866">
        <f>SUBTOTAL(9,AU83:AY99)</f>
        <v>0</v>
      </c>
      <c r="AV100" s="867"/>
      <c r="AW100" s="867"/>
      <c r="AX100" s="867"/>
      <c r="AY100" s="867"/>
      <c r="AZ100" s="867"/>
      <c r="BA100" s="169">
        <f>SUBTOTAL(9,BA83:BA99)</f>
        <v>0</v>
      </c>
      <c r="BC100" s="64"/>
      <c r="BD100" s="307"/>
      <c r="BE100" s="306" t="str">
        <f t="shared" si="72"/>
        <v>EQUIPMENT</v>
      </c>
      <c r="BF100" s="307"/>
      <c r="BG100" s="324"/>
      <c r="BH100" s="324"/>
      <c r="BI100" s="324"/>
      <c r="BJ100" s="324"/>
      <c r="BK100" s="325">
        <f t="shared" ref="BK100:CB100" si="89">BK83</f>
        <v>0</v>
      </c>
      <c r="BL100" s="325">
        <f t="shared" si="89"/>
        <v>0</v>
      </c>
      <c r="BM100" s="325" t="e">
        <f t="shared" si="89"/>
        <v>#REF!</v>
      </c>
      <c r="BN100" s="325">
        <f t="shared" si="89"/>
        <v>0</v>
      </c>
      <c r="BO100" s="325" t="e">
        <f t="shared" si="89"/>
        <v>#REF!</v>
      </c>
      <c r="BP100" s="326" t="e">
        <f t="shared" si="89"/>
        <v>#REF!</v>
      </c>
      <c r="BQ100" s="326" t="e">
        <f t="shared" si="89"/>
        <v>#REF!</v>
      </c>
      <c r="BR100" s="325" t="e">
        <f t="shared" si="89"/>
        <v>#REF!</v>
      </c>
      <c r="BS100" s="325" t="e">
        <f t="shared" si="89"/>
        <v>#REF!</v>
      </c>
      <c r="BT100" s="326" t="e">
        <f t="shared" si="89"/>
        <v>#REF!</v>
      </c>
      <c r="BU100" s="325" t="e">
        <f t="shared" si="89"/>
        <v>#REF!</v>
      </c>
      <c r="BV100" s="325" t="e">
        <f t="shared" si="89"/>
        <v>#REF!</v>
      </c>
      <c r="BW100" s="326" t="e">
        <f t="shared" si="89"/>
        <v>#REF!</v>
      </c>
      <c r="BX100" s="325" t="e">
        <f t="shared" si="89"/>
        <v>#REF!</v>
      </c>
      <c r="BY100" s="325" t="e">
        <f t="shared" si="89"/>
        <v>#REF!</v>
      </c>
      <c r="BZ100" s="326" t="e">
        <f t="shared" si="89"/>
        <v>#REF!</v>
      </c>
      <c r="CA100" s="325" t="e">
        <f t="shared" si="89"/>
        <v>#REF!</v>
      </c>
      <c r="CB100" s="325" t="e">
        <f t="shared" si="89"/>
        <v>#REF!</v>
      </c>
      <c r="CC100" s="327"/>
      <c r="CD100" s="327"/>
      <c r="CF100" s="327"/>
      <c r="CG100" s="327"/>
      <c r="CH100" s="328"/>
      <c r="CK100" s="329"/>
    </row>
    <row r="101" spans="1:89" ht="5.0999999999999996" hidden="1" customHeight="1">
      <c r="A101" s="305"/>
      <c r="B101" s="140"/>
      <c r="C101" s="140"/>
      <c r="D101" s="140"/>
      <c r="E101" s="140"/>
      <c r="F101" s="140"/>
      <c r="G101" s="140"/>
      <c r="H101" s="140"/>
      <c r="I101" s="140"/>
      <c r="J101" s="140"/>
      <c r="K101" s="140"/>
      <c r="L101" s="140"/>
      <c r="M101" s="140"/>
      <c r="N101" s="140"/>
      <c r="O101" s="140"/>
      <c r="P101" s="140"/>
      <c r="Q101" s="141"/>
      <c r="R101" s="141"/>
      <c r="S101" s="141"/>
      <c r="T101" s="141"/>
      <c r="U101" s="141"/>
      <c r="V101" s="142"/>
      <c r="W101" s="142"/>
      <c r="X101" s="142"/>
      <c r="Y101" s="172"/>
      <c r="Z101" s="172"/>
      <c r="AA101" s="172"/>
      <c r="AB101" s="172"/>
      <c r="AC101" s="172"/>
      <c r="AD101" s="172"/>
      <c r="AE101" s="173"/>
      <c r="AF101" s="173"/>
      <c r="AG101" s="173"/>
      <c r="AH101" s="173"/>
      <c r="AI101" s="173"/>
      <c r="AJ101" s="173"/>
      <c r="AK101" s="173"/>
      <c r="AL101" s="173"/>
      <c r="AM101" s="173"/>
      <c r="AN101" s="173"/>
      <c r="AO101" s="173"/>
      <c r="AP101" s="173"/>
      <c r="AQ101" s="173"/>
      <c r="AR101" s="173"/>
      <c r="AS101" s="173"/>
      <c r="AT101" s="174"/>
      <c r="AU101" s="172"/>
      <c r="AV101" s="172"/>
      <c r="AW101" s="172"/>
      <c r="AX101" s="172"/>
      <c r="AY101" s="172"/>
      <c r="AZ101" s="176"/>
      <c r="BA101" s="175"/>
      <c r="BC101" s="175"/>
      <c r="BD101" s="307"/>
      <c r="BE101" s="319" t="str">
        <f t="shared" si="72"/>
        <v>EQUIPMENT</v>
      </c>
      <c r="BF101" s="307"/>
      <c r="BG101" s="319"/>
      <c r="BH101" s="319"/>
      <c r="BI101" s="319"/>
      <c r="BJ101" s="319"/>
      <c r="BK101" s="319">
        <f>BK83</f>
        <v>0</v>
      </c>
      <c r="BL101" s="319">
        <f>BL83</f>
        <v>0</v>
      </c>
      <c r="BM101" s="319" t="e">
        <f>BM83</f>
        <v>#REF!</v>
      </c>
      <c r="BN101" s="319">
        <f>BN83</f>
        <v>0</v>
      </c>
      <c r="BO101" s="319" t="e">
        <f>BO83</f>
        <v>#REF!</v>
      </c>
      <c r="BP101" s="321" t="e">
        <f>AU101/TOTAL_REMODEL_ESTIMATE</f>
        <v>#NAME?</v>
      </c>
      <c r="BQ101" s="321" t="e">
        <f>#REF!/TOTAL_REMODEL_ESTIMATE</f>
        <v>#REF!</v>
      </c>
      <c r="BR101" s="321" t="e">
        <f>#REF!/TOTAL_REMODEL_ESTIMATE</f>
        <v>#REF!</v>
      </c>
      <c r="BS101" s="321" t="e">
        <f>#REF!/TOTAL_REMODEL_ESTIMATE</f>
        <v>#REF!</v>
      </c>
      <c r="BT101" s="321" t="e">
        <f>#REF!/TOTAL_REMODEL_ESTIMATE</f>
        <v>#REF!</v>
      </c>
      <c r="BU101" s="321" t="e">
        <f>#REF!/TOTAL_REMODEL_ESTIMATE</f>
        <v>#REF!</v>
      </c>
      <c r="BV101" s="321" t="e">
        <f>#REF!/TOTAL_REMODEL_ESTIMATE</f>
        <v>#REF!</v>
      </c>
      <c r="BW101" s="321" t="e">
        <f>#REF!/TOTAL_REMODEL_ESTIMATE</f>
        <v>#REF!</v>
      </c>
      <c r="BX101" s="321" t="e">
        <f>#REF!/TOTAL_REMODEL_ESTIMATE</f>
        <v>#REF!</v>
      </c>
      <c r="BY101" s="321" t="e">
        <f>#REF!/TOTAL_REMODEL_ESTIMATE</f>
        <v>#REF!</v>
      </c>
      <c r="BZ101" s="321" t="e">
        <f>#REF!/TOTAL_REMODEL_ESTIMATE</f>
        <v>#REF!</v>
      </c>
      <c r="CA101" s="321" t="e">
        <f>#REF!/TOTAL_REMODEL_ESTIMATE</f>
        <v>#REF!</v>
      </c>
      <c r="CB101" s="321" t="e">
        <f>#REF!/TOTAL_REMODEL_ESTIMATE</f>
        <v>#REF!</v>
      </c>
      <c r="CC101" s="321" t="e">
        <f>#REF!/TOTAL_REMODEL_ESTIMATE</f>
        <v>#REF!</v>
      </c>
      <c r="CD101" s="321" t="e">
        <f>#REF!/TOTAL_REMODEL_ESTIMATE</f>
        <v>#REF!</v>
      </c>
      <c r="CF101" s="321"/>
      <c r="CG101" s="321"/>
      <c r="CH101" s="322"/>
      <c r="CK101" s="323"/>
    </row>
    <row r="102" spans="1:89" ht="21" customHeight="1">
      <c r="A102" s="305" t="s">
        <v>704</v>
      </c>
      <c r="B102" s="880" t="s">
        <v>559</v>
      </c>
      <c r="C102" s="881"/>
      <c r="D102" s="881"/>
      <c r="E102" s="881"/>
      <c r="F102" s="881"/>
      <c r="G102" s="881"/>
      <c r="H102" s="881"/>
      <c r="I102" s="881"/>
      <c r="J102" s="881"/>
      <c r="K102" s="881"/>
      <c r="L102" s="881"/>
      <c r="M102" s="881"/>
      <c r="N102" s="881"/>
      <c r="O102" s="881"/>
      <c r="P102" s="881"/>
      <c r="Q102" s="798"/>
      <c r="R102" s="798"/>
      <c r="S102" s="798"/>
      <c r="T102" s="798"/>
      <c r="U102" s="798"/>
      <c r="V102" s="790"/>
      <c r="W102" s="790"/>
      <c r="X102" s="790"/>
      <c r="Y102" s="790"/>
      <c r="Z102" s="790"/>
      <c r="AA102" s="790"/>
      <c r="AB102" s="790"/>
      <c r="AC102" s="790"/>
      <c r="AD102" s="790"/>
      <c r="AE102" s="790"/>
      <c r="AF102" s="790"/>
      <c r="AG102" s="790"/>
      <c r="AH102" s="790"/>
      <c r="AI102" s="790"/>
      <c r="AJ102" s="790"/>
      <c r="AK102" s="790"/>
      <c r="AL102" s="790"/>
      <c r="AM102" s="790"/>
      <c r="AN102" s="790"/>
      <c r="AO102" s="790"/>
      <c r="AP102" s="790"/>
      <c r="AQ102" s="790"/>
      <c r="AR102" s="790"/>
      <c r="AS102" s="790"/>
      <c r="AT102" s="356"/>
      <c r="AU102" s="882"/>
      <c r="AV102" s="882"/>
      <c r="AW102" s="882"/>
      <c r="AX102" s="882"/>
      <c r="AY102" s="882"/>
      <c r="AZ102" s="882"/>
      <c r="BA102" s="171"/>
      <c r="BC102" s="171"/>
      <c r="BD102" s="307"/>
      <c r="BE102" s="306" t="str">
        <f t="shared" ref="BE102:BE117" si="90">$B$102</f>
        <v>CLEAN-UP</v>
      </c>
      <c r="BF102" s="307"/>
      <c r="BG102" s="306"/>
      <c r="BH102" s="306"/>
      <c r="BI102" s="306"/>
      <c r="BJ102" s="306"/>
      <c r="BK102" s="308">
        <f t="shared" ref="BK102:CB102" si="91">SUM(BK103:BK117)</f>
        <v>0</v>
      </c>
      <c r="BL102" s="308">
        <f t="shared" si="91"/>
        <v>0</v>
      </c>
      <c r="BM102" s="308" t="e">
        <f t="shared" si="91"/>
        <v>#REF!</v>
      </c>
      <c r="BN102" s="308">
        <f t="shared" si="91"/>
        <v>0</v>
      </c>
      <c r="BO102" s="308" t="e">
        <f t="shared" si="91"/>
        <v>#REF!</v>
      </c>
      <c r="BP102" s="309" t="e">
        <f t="shared" si="91"/>
        <v>#REF!</v>
      </c>
      <c r="BQ102" s="309" t="e">
        <f t="shared" si="91"/>
        <v>#REF!</v>
      </c>
      <c r="BR102" s="310" t="e">
        <f t="shared" si="91"/>
        <v>#REF!</v>
      </c>
      <c r="BS102" s="310" t="e">
        <f t="shared" si="91"/>
        <v>#REF!</v>
      </c>
      <c r="BT102" s="309" t="e">
        <f t="shared" si="91"/>
        <v>#REF!</v>
      </c>
      <c r="BU102" s="310" t="e">
        <f t="shared" si="91"/>
        <v>#REF!</v>
      </c>
      <c r="BV102" s="310" t="e">
        <f t="shared" si="91"/>
        <v>#REF!</v>
      </c>
      <c r="BW102" s="309" t="e">
        <f t="shared" si="91"/>
        <v>#REF!</v>
      </c>
      <c r="BX102" s="310" t="e">
        <f t="shared" si="91"/>
        <v>#REF!</v>
      </c>
      <c r="BY102" s="310" t="e">
        <f t="shared" si="91"/>
        <v>#REF!</v>
      </c>
      <c r="BZ102" s="309" t="e">
        <f t="shared" si="91"/>
        <v>#REF!</v>
      </c>
      <c r="CA102" s="310" t="e">
        <f t="shared" si="91"/>
        <v>#REF!</v>
      </c>
      <c r="CB102" s="310" t="e">
        <f t="shared" si="91"/>
        <v>#REF!</v>
      </c>
      <c r="CC102" s="311" t="str">
        <f t="shared" ref="CC102:CC117" si="92">CONCATENATE(T102,"/", "MH")</f>
        <v>/MH</v>
      </c>
      <c r="CD102" s="311" t="str">
        <f t="shared" ref="CD102:CD117" si="93">CONCATENATE("MH","/",T102)</f>
        <v>MH/</v>
      </c>
      <c r="CF102" s="312"/>
      <c r="CG102" s="312"/>
      <c r="CH102" s="313"/>
      <c r="CK102" s="314"/>
    </row>
    <row r="103" spans="1:89" hidden="1">
      <c r="A103" s="305"/>
      <c r="B103" s="870" t="s">
        <v>560</v>
      </c>
      <c r="C103" s="870" t="s">
        <v>560</v>
      </c>
      <c r="D103" s="870" t="s">
        <v>560</v>
      </c>
      <c r="E103" s="870" t="s">
        <v>560</v>
      </c>
      <c r="F103" s="870" t="s">
        <v>560</v>
      </c>
      <c r="G103" s="870" t="s">
        <v>560</v>
      </c>
      <c r="H103" s="870" t="s">
        <v>560</v>
      </c>
      <c r="I103" s="870"/>
      <c r="J103" s="870" t="s">
        <v>560</v>
      </c>
      <c r="K103" s="870" t="s">
        <v>560</v>
      </c>
      <c r="L103" s="870" t="s">
        <v>560</v>
      </c>
      <c r="M103" s="870" t="s">
        <v>560</v>
      </c>
      <c r="N103" s="870" t="s">
        <v>560</v>
      </c>
      <c r="O103" s="870" t="s">
        <v>560</v>
      </c>
      <c r="P103" s="870" t="s">
        <v>560</v>
      </c>
      <c r="Q103" s="883"/>
      <c r="R103" s="883"/>
      <c r="S103" s="884"/>
      <c r="T103" s="883" t="s">
        <v>520</v>
      </c>
      <c r="U103" s="883"/>
      <c r="V103" s="885"/>
      <c r="W103" s="886"/>
      <c r="X103" s="886"/>
      <c r="Y103" s="885"/>
      <c r="Z103" s="886"/>
      <c r="AA103" s="886"/>
      <c r="AB103" s="885"/>
      <c r="AC103" s="886"/>
      <c r="AD103" s="886"/>
      <c r="AE103" s="875">
        <f t="shared" ref="AE103:AE117" si="94">V103*Q103</f>
        <v>0</v>
      </c>
      <c r="AF103" s="875"/>
      <c r="AG103" s="875"/>
      <c r="AH103" s="875"/>
      <c r="AI103" s="875"/>
      <c r="AJ103" s="876">
        <f t="shared" ref="AJ103:AJ117" si="95">Q103*Y103</f>
        <v>0</v>
      </c>
      <c r="AK103" s="876"/>
      <c r="AL103" s="876"/>
      <c r="AM103" s="876"/>
      <c r="AN103" s="876"/>
      <c r="AO103" s="876">
        <f>Q103*AB103</f>
        <v>0</v>
      </c>
      <c r="AP103" s="876"/>
      <c r="AQ103" s="876"/>
      <c r="AR103" s="876"/>
      <c r="AS103" s="876"/>
      <c r="AT103" s="315"/>
      <c r="AU103" s="887">
        <f t="shared" ref="AU103:AU117" si="96">AE103+AJ103+AO103</f>
        <v>0</v>
      </c>
      <c r="AV103" s="887"/>
      <c r="AW103" s="888"/>
      <c r="AX103" s="888"/>
      <c r="AY103" s="888"/>
      <c r="AZ103" s="889" t="e">
        <f>SUM(#REF!)</f>
        <v>#REF!</v>
      </c>
      <c r="BA103" s="357">
        <f t="shared" ref="BA103:BA117" si="97">IFERROR(AU103/Total_Detailed_Estimate,0)</f>
        <v>0</v>
      </c>
      <c r="BC103" s="177"/>
      <c r="BD103" s="307"/>
      <c r="BE103" s="306" t="str">
        <f t="shared" si="90"/>
        <v>CLEAN-UP</v>
      </c>
      <c r="BF103" s="307"/>
      <c r="BG103" s="316"/>
      <c r="BH103" s="316"/>
      <c r="BI103" s="316"/>
      <c r="BJ103" s="316"/>
      <c r="BK103" s="308">
        <f t="shared" ref="BK103:BK117" si="98">AE103</f>
        <v>0</v>
      </c>
      <c r="BL103" s="308">
        <f t="shared" ref="BL103:BL117" si="99">AJ103</f>
        <v>0</v>
      </c>
      <c r="BM103" s="308" t="e">
        <f>#REF!</f>
        <v>#REF!</v>
      </c>
      <c r="BN103" s="308">
        <f t="shared" ref="BN103:BN117" si="100">AO103</f>
        <v>0</v>
      </c>
      <c r="BO103" s="308" t="e">
        <f t="shared" ref="BO103:BO117" si="101">SUM(BK103:BN103)</f>
        <v>#REF!</v>
      </c>
      <c r="BP103" s="317" t="e">
        <f>AU103/#REF!</f>
        <v>#REF!</v>
      </c>
      <c r="BQ103" s="317" t="e">
        <f>AE103/#REF!</f>
        <v>#REF!</v>
      </c>
      <c r="BR103" s="313" t="e">
        <f>BQ103*#REF!</f>
        <v>#REF!</v>
      </c>
      <c r="BS103" s="313" t="e">
        <f t="shared" ref="BS103:BS117" si="102">BR103+AE103</f>
        <v>#REF!</v>
      </c>
      <c r="BT103" s="317" t="e">
        <f>AJ103/#REF!</f>
        <v>#REF!</v>
      </c>
      <c r="BU103" s="313" t="e">
        <f>BT103*#REF!</f>
        <v>#REF!</v>
      </c>
      <c r="BV103" s="313" t="e">
        <f t="shared" ref="BV103:BV117" si="103">BU103+AJ103</f>
        <v>#REF!</v>
      </c>
      <c r="BW103" s="317" t="e">
        <f>#REF!/#REF!</f>
        <v>#REF!</v>
      </c>
      <c r="BX103" s="313" t="e">
        <f>BW103*#REF!</f>
        <v>#REF!</v>
      </c>
      <c r="BY103" s="313" t="e">
        <f>BX103+#REF!</f>
        <v>#REF!</v>
      </c>
      <c r="BZ103" s="317" t="e">
        <f>AO103/#REF!</f>
        <v>#REF!</v>
      </c>
      <c r="CA103" s="313" t="e">
        <f>BZ103*#REF!</f>
        <v>#REF!</v>
      </c>
      <c r="CB103" s="313" t="e">
        <f t="shared" ref="CB103:CB117" si="104">CA103+AO103</f>
        <v>#REF!</v>
      </c>
      <c r="CC103" s="311" t="str">
        <f t="shared" si="92"/>
        <v>weeks/MH</v>
      </c>
      <c r="CD103" s="311" t="str">
        <f t="shared" si="93"/>
        <v>MH/weeks</v>
      </c>
      <c r="CF103" s="312" t="e">
        <f>T(#REF!)</f>
        <v>#REF!</v>
      </c>
      <c r="CG103" s="312" t="e">
        <f>#REF!</f>
        <v>#REF!</v>
      </c>
      <c r="CH103" s="313">
        <f t="shared" ref="CH103:CH117" si="105">AE103</f>
        <v>0</v>
      </c>
      <c r="CK103" s="314"/>
    </row>
    <row r="104" spans="1:89" hidden="1">
      <c r="A104" s="305"/>
      <c r="B104" s="870" t="s">
        <v>561</v>
      </c>
      <c r="C104" s="870" t="s">
        <v>561</v>
      </c>
      <c r="D104" s="870" t="s">
        <v>561</v>
      </c>
      <c r="E104" s="870" t="s">
        <v>561</v>
      </c>
      <c r="F104" s="870" t="s">
        <v>561</v>
      </c>
      <c r="G104" s="870" t="s">
        <v>561</v>
      </c>
      <c r="H104" s="870" t="s">
        <v>561</v>
      </c>
      <c r="I104" s="870"/>
      <c r="J104" s="870" t="s">
        <v>561</v>
      </c>
      <c r="K104" s="870" t="s">
        <v>561</v>
      </c>
      <c r="L104" s="870" t="s">
        <v>561</v>
      </c>
      <c r="M104" s="870" t="s">
        <v>561</v>
      </c>
      <c r="N104" s="870" t="s">
        <v>561</v>
      </c>
      <c r="O104" s="870" t="s">
        <v>561</v>
      </c>
      <c r="P104" s="870" t="s">
        <v>561</v>
      </c>
      <c r="Q104" s="871"/>
      <c r="R104" s="871"/>
      <c r="S104" s="872"/>
      <c r="T104" s="871" t="s">
        <v>13</v>
      </c>
      <c r="U104" s="871"/>
      <c r="V104" s="873"/>
      <c r="W104" s="874"/>
      <c r="X104" s="874"/>
      <c r="Y104" s="873"/>
      <c r="Z104" s="874"/>
      <c r="AA104" s="874"/>
      <c r="AB104" s="873"/>
      <c r="AC104" s="874"/>
      <c r="AD104" s="874"/>
      <c r="AE104" s="875">
        <f t="shared" si="94"/>
        <v>0</v>
      </c>
      <c r="AF104" s="875"/>
      <c r="AG104" s="875"/>
      <c r="AH104" s="875"/>
      <c r="AI104" s="875"/>
      <c r="AJ104" s="876">
        <f t="shared" si="95"/>
        <v>0</v>
      </c>
      <c r="AK104" s="876"/>
      <c r="AL104" s="876"/>
      <c r="AM104" s="876"/>
      <c r="AN104" s="876"/>
      <c r="AO104" s="876">
        <f t="shared" ref="AO104:AO117" si="106">Q104*AB104</f>
        <v>0</v>
      </c>
      <c r="AP104" s="876"/>
      <c r="AQ104" s="876"/>
      <c r="AR104" s="876"/>
      <c r="AS104" s="876"/>
      <c r="AT104" s="318"/>
      <c r="AU104" s="877">
        <f t="shared" si="96"/>
        <v>0</v>
      </c>
      <c r="AV104" s="877"/>
      <c r="AW104" s="878"/>
      <c r="AX104" s="878"/>
      <c r="AY104" s="878"/>
      <c r="AZ104" s="879" t="e">
        <f>SUM(#REF!)</f>
        <v>#REF!</v>
      </c>
      <c r="BA104" s="357">
        <f t="shared" si="97"/>
        <v>0</v>
      </c>
      <c r="BC104" s="177"/>
      <c r="BD104" s="307"/>
      <c r="BE104" s="306" t="str">
        <f t="shared" si="90"/>
        <v>CLEAN-UP</v>
      </c>
      <c r="BF104" s="307"/>
      <c r="BG104" s="316"/>
      <c r="BH104" s="316"/>
      <c r="BI104" s="316"/>
      <c r="BJ104" s="316"/>
      <c r="BK104" s="308">
        <f t="shared" si="98"/>
        <v>0</v>
      </c>
      <c r="BL104" s="308">
        <f t="shared" si="99"/>
        <v>0</v>
      </c>
      <c r="BM104" s="308" t="e">
        <f>#REF!</f>
        <v>#REF!</v>
      </c>
      <c r="BN104" s="308">
        <f t="shared" si="100"/>
        <v>0</v>
      </c>
      <c r="BO104" s="308" t="e">
        <f t="shared" si="101"/>
        <v>#REF!</v>
      </c>
      <c r="BP104" s="317" t="e">
        <f>AU104/#REF!</f>
        <v>#REF!</v>
      </c>
      <c r="BQ104" s="317" t="e">
        <f>AE104/#REF!</f>
        <v>#REF!</v>
      </c>
      <c r="BR104" s="313" t="e">
        <f>BQ104*#REF!</f>
        <v>#REF!</v>
      </c>
      <c r="BS104" s="313" t="e">
        <f t="shared" si="102"/>
        <v>#REF!</v>
      </c>
      <c r="BT104" s="317" t="e">
        <f>AJ104/#REF!</f>
        <v>#REF!</v>
      </c>
      <c r="BU104" s="313" t="e">
        <f>BT104*#REF!</f>
        <v>#REF!</v>
      </c>
      <c r="BV104" s="313" t="e">
        <f t="shared" si="103"/>
        <v>#REF!</v>
      </c>
      <c r="BW104" s="317" t="e">
        <f>#REF!/#REF!</f>
        <v>#REF!</v>
      </c>
      <c r="BX104" s="313" t="e">
        <f>BW104*#REF!</f>
        <v>#REF!</v>
      </c>
      <c r="BY104" s="313" t="e">
        <f>BX104+#REF!</f>
        <v>#REF!</v>
      </c>
      <c r="BZ104" s="317" t="e">
        <f>AO104/#REF!</f>
        <v>#REF!</v>
      </c>
      <c r="CA104" s="313" t="e">
        <f>BZ104*#REF!</f>
        <v>#REF!</v>
      </c>
      <c r="CB104" s="313" t="e">
        <f t="shared" si="104"/>
        <v>#REF!</v>
      </c>
      <c r="CC104" s="311" t="str">
        <f t="shared" si="92"/>
        <v>hrs/MH</v>
      </c>
      <c r="CD104" s="311" t="str">
        <f t="shared" si="93"/>
        <v>MH/hrs</v>
      </c>
      <c r="CF104" s="312" t="e">
        <f>T(#REF!)</f>
        <v>#REF!</v>
      </c>
      <c r="CG104" s="312" t="e">
        <f>#REF!</f>
        <v>#REF!</v>
      </c>
      <c r="CH104" s="313">
        <f t="shared" si="105"/>
        <v>0</v>
      </c>
      <c r="CK104" s="314"/>
    </row>
    <row r="105" spans="1:89" ht="15.75" hidden="1" customHeight="1">
      <c r="A105" s="305"/>
      <c r="B105" s="870" t="s">
        <v>562</v>
      </c>
      <c r="C105" s="870" t="s">
        <v>562</v>
      </c>
      <c r="D105" s="870" t="s">
        <v>562</v>
      </c>
      <c r="E105" s="870" t="s">
        <v>562</v>
      </c>
      <c r="F105" s="870" t="s">
        <v>562</v>
      </c>
      <c r="G105" s="870" t="s">
        <v>562</v>
      </c>
      <c r="H105" s="870" t="s">
        <v>562</v>
      </c>
      <c r="I105" s="870"/>
      <c r="J105" s="870" t="s">
        <v>562</v>
      </c>
      <c r="K105" s="870" t="s">
        <v>562</v>
      </c>
      <c r="L105" s="870" t="s">
        <v>562</v>
      </c>
      <c r="M105" s="870" t="s">
        <v>562</v>
      </c>
      <c r="N105" s="870" t="s">
        <v>562</v>
      </c>
      <c r="O105" s="870" t="s">
        <v>562</v>
      </c>
      <c r="P105" s="870" t="s">
        <v>562</v>
      </c>
      <c r="Q105" s="871"/>
      <c r="R105" s="871"/>
      <c r="S105" s="872"/>
      <c r="T105" s="871" t="s">
        <v>1</v>
      </c>
      <c r="U105" s="871"/>
      <c r="V105" s="873"/>
      <c r="W105" s="874"/>
      <c r="X105" s="874"/>
      <c r="Y105" s="873"/>
      <c r="Z105" s="874"/>
      <c r="AA105" s="874"/>
      <c r="AB105" s="873"/>
      <c r="AC105" s="874"/>
      <c r="AD105" s="874"/>
      <c r="AE105" s="875">
        <f t="shared" si="94"/>
        <v>0</v>
      </c>
      <c r="AF105" s="875"/>
      <c r="AG105" s="875"/>
      <c r="AH105" s="875"/>
      <c r="AI105" s="875"/>
      <c r="AJ105" s="876">
        <f t="shared" si="95"/>
        <v>0</v>
      </c>
      <c r="AK105" s="876"/>
      <c r="AL105" s="876"/>
      <c r="AM105" s="876"/>
      <c r="AN105" s="876"/>
      <c r="AO105" s="876">
        <f t="shared" si="106"/>
        <v>0</v>
      </c>
      <c r="AP105" s="876"/>
      <c r="AQ105" s="876"/>
      <c r="AR105" s="876"/>
      <c r="AS105" s="876"/>
      <c r="AT105" s="318"/>
      <c r="AU105" s="877">
        <f t="shared" si="96"/>
        <v>0</v>
      </c>
      <c r="AV105" s="877"/>
      <c r="AW105" s="878"/>
      <c r="AX105" s="878"/>
      <c r="AY105" s="878"/>
      <c r="AZ105" s="879" t="e">
        <f>SUM(#REF!)</f>
        <v>#REF!</v>
      </c>
      <c r="BA105" s="357">
        <f t="shared" si="97"/>
        <v>0</v>
      </c>
      <c r="BC105" s="177"/>
      <c r="BD105" s="307"/>
      <c r="BE105" s="306" t="str">
        <f t="shared" si="90"/>
        <v>CLEAN-UP</v>
      </c>
      <c r="BF105" s="307"/>
      <c r="BG105" s="316"/>
      <c r="BH105" s="316"/>
      <c r="BI105" s="316"/>
      <c r="BJ105" s="316"/>
      <c r="BK105" s="308">
        <f t="shared" si="98"/>
        <v>0</v>
      </c>
      <c r="BL105" s="308">
        <f t="shared" si="99"/>
        <v>0</v>
      </c>
      <c r="BM105" s="308" t="e">
        <f>#REF!</f>
        <v>#REF!</v>
      </c>
      <c r="BN105" s="308">
        <f t="shared" si="100"/>
        <v>0</v>
      </c>
      <c r="BO105" s="308" t="e">
        <f t="shared" si="101"/>
        <v>#REF!</v>
      </c>
      <c r="BP105" s="317" t="e">
        <f>AU105/#REF!</f>
        <v>#REF!</v>
      </c>
      <c r="BQ105" s="317" t="e">
        <f>AE105/#REF!</f>
        <v>#REF!</v>
      </c>
      <c r="BR105" s="313" t="e">
        <f>BQ105*#REF!</f>
        <v>#REF!</v>
      </c>
      <c r="BS105" s="313" t="e">
        <f t="shared" si="102"/>
        <v>#REF!</v>
      </c>
      <c r="BT105" s="317" t="e">
        <f>AJ105/#REF!</f>
        <v>#REF!</v>
      </c>
      <c r="BU105" s="313" t="e">
        <f>BT105*#REF!</f>
        <v>#REF!</v>
      </c>
      <c r="BV105" s="313" t="e">
        <f t="shared" si="103"/>
        <v>#REF!</v>
      </c>
      <c r="BW105" s="317" t="e">
        <f>#REF!/#REF!</f>
        <v>#REF!</v>
      </c>
      <c r="BX105" s="313" t="e">
        <f>BW105*#REF!</f>
        <v>#REF!</v>
      </c>
      <c r="BY105" s="313" t="e">
        <f>BX105+#REF!</f>
        <v>#REF!</v>
      </c>
      <c r="BZ105" s="317" t="e">
        <f>AO105/#REF!</f>
        <v>#REF!</v>
      </c>
      <c r="CA105" s="313" t="e">
        <f>BZ105*#REF!</f>
        <v>#REF!</v>
      </c>
      <c r="CB105" s="313" t="e">
        <f t="shared" si="104"/>
        <v>#REF!</v>
      </c>
      <c r="CC105" s="311" t="str">
        <f t="shared" si="92"/>
        <v>ea/MH</v>
      </c>
      <c r="CD105" s="311" t="str">
        <f t="shared" si="93"/>
        <v>MH/ea</v>
      </c>
      <c r="CF105" s="312" t="e">
        <f>T(#REF!)</f>
        <v>#REF!</v>
      </c>
      <c r="CG105" s="312" t="e">
        <f>#REF!</f>
        <v>#REF!</v>
      </c>
      <c r="CH105" s="313">
        <f t="shared" si="105"/>
        <v>0</v>
      </c>
      <c r="CK105" s="314"/>
    </row>
    <row r="106" spans="1:89" ht="17.25" hidden="1" customHeight="1">
      <c r="A106" s="305"/>
      <c r="B106" s="870"/>
      <c r="C106" s="870"/>
      <c r="D106" s="870"/>
      <c r="E106" s="870"/>
      <c r="F106" s="870"/>
      <c r="G106" s="870"/>
      <c r="H106" s="870"/>
      <c r="I106" s="870"/>
      <c r="J106" s="870"/>
      <c r="K106" s="870"/>
      <c r="L106" s="870"/>
      <c r="M106" s="870"/>
      <c r="N106" s="870"/>
      <c r="O106" s="870"/>
      <c r="P106" s="870"/>
      <c r="Q106" s="871"/>
      <c r="R106" s="871"/>
      <c r="S106" s="872"/>
      <c r="T106" s="871"/>
      <c r="U106" s="871"/>
      <c r="V106" s="873"/>
      <c r="W106" s="874"/>
      <c r="X106" s="874"/>
      <c r="Y106" s="873"/>
      <c r="Z106" s="874"/>
      <c r="AA106" s="874"/>
      <c r="AB106" s="873"/>
      <c r="AC106" s="874"/>
      <c r="AD106" s="874"/>
      <c r="AE106" s="875">
        <f t="shared" si="94"/>
        <v>0</v>
      </c>
      <c r="AF106" s="875"/>
      <c r="AG106" s="875"/>
      <c r="AH106" s="875"/>
      <c r="AI106" s="875"/>
      <c r="AJ106" s="876">
        <f t="shared" si="95"/>
        <v>0</v>
      </c>
      <c r="AK106" s="876"/>
      <c r="AL106" s="876"/>
      <c r="AM106" s="876"/>
      <c r="AN106" s="876"/>
      <c r="AO106" s="876">
        <f t="shared" si="106"/>
        <v>0</v>
      </c>
      <c r="AP106" s="876"/>
      <c r="AQ106" s="876"/>
      <c r="AR106" s="876"/>
      <c r="AS106" s="876"/>
      <c r="AT106" s="318"/>
      <c r="AU106" s="877">
        <f t="shared" si="96"/>
        <v>0</v>
      </c>
      <c r="AV106" s="877"/>
      <c r="AW106" s="878"/>
      <c r="AX106" s="878"/>
      <c r="AY106" s="878"/>
      <c r="AZ106" s="879" t="e">
        <f>SUM(#REF!)</f>
        <v>#REF!</v>
      </c>
      <c r="BA106" s="357">
        <f t="shared" si="97"/>
        <v>0</v>
      </c>
      <c r="BC106" s="177"/>
      <c r="BD106" s="307"/>
      <c r="BE106" s="306" t="str">
        <f t="shared" si="90"/>
        <v>CLEAN-UP</v>
      </c>
      <c r="BF106" s="307"/>
      <c r="BG106" s="316"/>
      <c r="BH106" s="316"/>
      <c r="BI106" s="316"/>
      <c r="BJ106" s="316"/>
      <c r="BK106" s="308">
        <f t="shared" si="98"/>
        <v>0</v>
      </c>
      <c r="BL106" s="308">
        <f t="shared" si="99"/>
        <v>0</v>
      </c>
      <c r="BM106" s="308" t="e">
        <f>#REF!</f>
        <v>#REF!</v>
      </c>
      <c r="BN106" s="308">
        <f t="shared" si="100"/>
        <v>0</v>
      </c>
      <c r="BO106" s="308" t="e">
        <f t="shared" si="101"/>
        <v>#REF!</v>
      </c>
      <c r="BP106" s="317" t="e">
        <f>AU106/#REF!</f>
        <v>#REF!</v>
      </c>
      <c r="BQ106" s="317" t="e">
        <f>AE106/#REF!</f>
        <v>#REF!</v>
      </c>
      <c r="BR106" s="313" t="e">
        <f>BQ106*#REF!</f>
        <v>#REF!</v>
      </c>
      <c r="BS106" s="313" t="e">
        <f t="shared" si="102"/>
        <v>#REF!</v>
      </c>
      <c r="BT106" s="317" t="e">
        <f>AJ106/#REF!</f>
        <v>#REF!</v>
      </c>
      <c r="BU106" s="313" t="e">
        <f>BT106*#REF!</f>
        <v>#REF!</v>
      </c>
      <c r="BV106" s="313" t="e">
        <f t="shared" si="103"/>
        <v>#REF!</v>
      </c>
      <c r="BW106" s="317" t="e">
        <f>#REF!/#REF!</f>
        <v>#REF!</v>
      </c>
      <c r="BX106" s="313" t="e">
        <f>BW106*#REF!</f>
        <v>#REF!</v>
      </c>
      <c r="BY106" s="313" t="e">
        <f>BX106+#REF!</f>
        <v>#REF!</v>
      </c>
      <c r="BZ106" s="317" t="e">
        <f>AO106/#REF!</f>
        <v>#REF!</v>
      </c>
      <c r="CA106" s="313" t="e">
        <f>BZ106*#REF!</f>
        <v>#REF!</v>
      </c>
      <c r="CB106" s="313" t="e">
        <f t="shared" si="104"/>
        <v>#REF!</v>
      </c>
      <c r="CC106" s="311" t="str">
        <f t="shared" si="92"/>
        <v>/MH</v>
      </c>
      <c r="CD106" s="311" t="str">
        <f t="shared" si="93"/>
        <v>MH/</v>
      </c>
      <c r="CF106" s="312" t="e">
        <f>T(#REF!)</f>
        <v>#REF!</v>
      </c>
      <c r="CG106" s="312" t="e">
        <f>#REF!</f>
        <v>#REF!</v>
      </c>
      <c r="CH106" s="313">
        <f t="shared" si="105"/>
        <v>0</v>
      </c>
      <c r="CK106" s="314"/>
    </row>
    <row r="107" spans="1:89" ht="17.25" hidden="1" customHeight="1">
      <c r="A107" s="305"/>
      <c r="B107" s="870"/>
      <c r="C107" s="870"/>
      <c r="D107" s="870"/>
      <c r="E107" s="870"/>
      <c r="F107" s="870"/>
      <c r="G107" s="870"/>
      <c r="H107" s="870"/>
      <c r="I107" s="870"/>
      <c r="J107" s="870"/>
      <c r="K107" s="870"/>
      <c r="L107" s="870"/>
      <c r="M107" s="870"/>
      <c r="N107" s="870"/>
      <c r="O107" s="870"/>
      <c r="P107" s="870"/>
      <c r="Q107" s="871"/>
      <c r="R107" s="871"/>
      <c r="S107" s="872"/>
      <c r="T107" s="871"/>
      <c r="U107" s="871"/>
      <c r="V107" s="873"/>
      <c r="W107" s="874"/>
      <c r="X107" s="874"/>
      <c r="Y107" s="873"/>
      <c r="Z107" s="874"/>
      <c r="AA107" s="874"/>
      <c r="AB107" s="873"/>
      <c r="AC107" s="874"/>
      <c r="AD107" s="874"/>
      <c r="AE107" s="875">
        <f t="shared" si="94"/>
        <v>0</v>
      </c>
      <c r="AF107" s="875"/>
      <c r="AG107" s="875"/>
      <c r="AH107" s="875"/>
      <c r="AI107" s="875"/>
      <c r="AJ107" s="876">
        <f t="shared" si="95"/>
        <v>0</v>
      </c>
      <c r="AK107" s="876"/>
      <c r="AL107" s="876"/>
      <c r="AM107" s="876"/>
      <c r="AN107" s="876"/>
      <c r="AO107" s="876">
        <f t="shared" si="106"/>
        <v>0</v>
      </c>
      <c r="AP107" s="876"/>
      <c r="AQ107" s="876"/>
      <c r="AR107" s="876"/>
      <c r="AS107" s="876"/>
      <c r="AT107" s="318"/>
      <c r="AU107" s="877">
        <f t="shared" si="96"/>
        <v>0</v>
      </c>
      <c r="AV107" s="877"/>
      <c r="AW107" s="878"/>
      <c r="AX107" s="878"/>
      <c r="AY107" s="878"/>
      <c r="AZ107" s="879" t="e">
        <f>SUM(#REF!)</f>
        <v>#REF!</v>
      </c>
      <c r="BA107" s="357">
        <f t="shared" si="97"/>
        <v>0</v>
      </c>
      <c r="BC107" s="177"/>
      <c r="BD107" s="307"/>
      <c r="BE107" s="306" t="str">
        <f t="shared" si="90"/>
        <v>CLEAN-UP</v>
      </c>
      <c r="BF107" s="307"/>
      <c r="BG107" s="316"/>
      <c r="BH107" s="316"/>
      <c r="BI107" s="316"/>
      <c r="BJ107" s="316"/>
      <c r="BK107" s="308">
        <f t="shared" si="98"/>
        <v>0</v>
      </c>
      <c r="BL107" s="308">
        <f t="shared" si="99"/>
        <v>0</v>
      </c>
      <c r="BM107" s="308" t="e">
        <f>#REF!</f>
        <v>#REF!</v>
      </c>
      <c r="BN107" s="308">
        <f t="shared" si="100"/>
        <v>0</v>
      </c>
      <c r="BO107" s="308" t="e">
        <f t="shared" si="101"/>
        <v>#REF!</v>
      </c>
      <c r="BP107" s="317" t="e">
        <f>AU107/#REF!</f>
        <v>#REF!</v>
      </c>
      <c r="BQ107" s="317" t="e">
        <f>AE107/#REF!</f>
        <v>#REF!</v>
      </c>
      <c r="BR107" s="313" t="e">
        <f>BQ107*#REF!</f>
        <v>#REF!</v>
      </c>
      <c r="BS107" s="313" t="e">
        <f t="shared" si="102"/>
        <v>#REF!</v>
      </c>
      <c r="BT107" s="317" t="e">
        <f>AJ107/#REF!</f>
        <v>#REF!</v>
      </c>
      <c r="BU107" s="313" t="e">
        <f>BT107*#REF!</f>
        <v>#REF!</v>
      </c>
      <c r="BV107" s="313" t="e">
        <f t="shared" si="103"/>
        <v>#REF!</v>
      </c>
      <c r="BW107" s="317" t="e">
        <f>#REF!/#REF!</f>
        <v>#REF!</v>
      </c>
      <c r="BX107" s="313" t="e">
        <f>BW107*#REF!</f>
        <v>#REF!</v>
      </c>
      <c r="BY107" s="313" t="e">
        <f>BX107+#REF!</f>
        <v>#REF!</v>
      </c>
      <c r="BZ107" s="317" t="e">
        <f>AO107/#REF!</f>
        <v>#REF!</v>
      </c>
      <c r="CA107" s="313" t="e">
        <f>BZ107*#REF!</f>
        <v>#REF!</v>
      </c>
      <c r="CB107" s="313" t="e">
        <f t="shared" si="104"/>
        <v>#REF!</v>
      </c>
      <c r="CC107" s="311" t="str">
        <f t="shared" si="92"/>
        <v>/MH</v>
      </c>
      <c r="CD107" s="311" t="str">
        <f t="shared" si="93"/>
        <v>MH/</v>
      </c>
      <c r="CF107" s="312" t="e">
        <f>T(#REF!)</f>
        <v>#REF!</v>
      </c>
      <c r="CG107" s="312" t="e">
        <f>#REF!</f>
        <v>#REF!</v>
      </c>
      <c r="CH107" s="313">
        <f t="shared" si="105"/>
        <v>0</v>
      </c>
      <c r="CK107" s="314"/>
    </row>
    <row r="108" spans="1:89" ht="17.25" hidden="1" customHeight="1">
      <c r="A108" s="305"/>
      <c r="B108" s="870"/>
      <c r="C108" s="870"/>
      <c r="D108" s="870"/>
      <c r="E108" s="870"/>
      <c r="F108" s="870"/>
      <c r="G108" s="870"/>
      <c r="H108" s="870"/>
      <c r="I108" s="870"/>
      <c r="J108" s="870"/>
      <c r="K108" s="870"/>
      <c r="L108" s="870"/>
      <c r="M108" s="870"/>
      <c r="N108" s="870"/>
      <c r="O108" s="870"/>
      <c r="P108" s="870"/>
      <c r="Q108" s="871"/>
      <c r="R108" s="871"/>
      <c r="S108" s="872"/>
      <c r="T108" s="871"/>
      <c r="U108" s="871"/>
      <c r="V108" s="873"/>
      <c r="W108" s="874"/>
      <c r="X108" s="874"/>
      <c r="Y108" s="873"/>
      <c r="Z108" s="874"/>
      <c r="AA108" s="874"/>
      <c r="AB108" s="873"/>
      <c r="AC108" s="874"/>
      <c r="AD108" s="874"/>
      <c r="AE108" s="875">
        <f t="shared" si="94"/>
        <v>0</v>
      </c>
      <c r="AF108" s="875"/>
      <c r="AG108" s="875"/>
      <c r="AH108" s="875"/>
      <c r="AI108" s="875"/>
      <c r="AJ108" s="876">
        <f t="shared" si="95"/>
        <v>0</v>
      </c>
      <c r="AK108" s="876"/>
      <c r="AL108" s="876"/>
      <c r="AM108" s="876"/>
      <c r="AN108" s="876"/>
      <c r="AO108" s="876">
        <f t="shared" si="106"/>
        <v>0</v>
      </c>
      <c r="AP108" s="876"/>
      <c r="AQ108" s="876"/>
      <c r="AR108" s="876"/>
      <c r="AS108" s="876"/>
      <c r="AT108" s="318"/>
      <c r="AU108" s="877">
        <f t="shared" si="96"/>
        <v>0</v>
      </c>
      <c r="AV108" s="877"/>
      <c r="AW108" s="878"/>
      <c r="AX108" s="878"/>
      <c r="AY108" s="878"/>
      <c r="AZ108" s="879" t="e">
        <f>SUM(#REF!)</f>
        <v>#REF!</v>
      </c>
      <c r="BA108" s="357">
        <f t="shared" si="97"/>
        <v>0</v>
      </c>
      <c r="BC108" s="177"/>
      <c r="BD108" s="307"/>
      <c r="BE108" s="306" t="str">
        <f t="shared" si="90"/>
        <v>CLEAN-UP</v>
      </c>
      <c r="BF108" s="307"/>
      <c r="BG108" s="316"/>
      <c r="BH108" s="316"/>
      <c r="BI108" s="316"/>
      <c r="BJ108" s="316"/>
      <c r="BK108" s="308">
        <f t="shared" si="98"/>
        <v>0</v>
      </c>
      <c r="BL108" s="308">
        <f t="shared" si="99"/>
        <v>0</v>
      </c>
      <c r="BM108" s="308" t="e">
        <f>#REF!</f>
        <v>#REF!</v>
      </c>
      <c r="BN108" s="308">
        <f t="shared" si="100"/>
        <v>0</v>
      </c>
      <c r="BO108" s="308" t="e">
        <f t="shared" si="101"/>
        <v>#REF!</v>
      </c>
      <c r="BP108" s="317" t="e">
        <f>AU108/#REF!</f>
        <v>#REF!</v>
      </c>
      <c r="BQ108" s="317" t="e">
        <f>AE108/#REF!</f>
        <v>#REF!</v>
      </c>
      <c r="BR108" s="313" t="e">
        <f>BQ108*#REF!</f>
        <v>#REF!</v>
      </c>
      <c r="BS108" s="313" t="e">
        <f t="shared" si="102"/>
        <v>#REF!</v>
      </c>
      <c r="BT108" s="317" t="e">
        <f>AJ108/#REF!</f>
        <v>#REF!</v>
      </c>
      <c r="BU108" s="313" t="e">
        <f>BT108*#REF!</f>
        <v>#REF!</v>
      </c>
      <c r="BV108" s="313" t="e">
        <f t="shared" si="103"/>
        <v>#REF!</v>
      </c>
      <c r="BW108" s="317" t="e">
        <f>#REF!/#REF!</f>
        <v>#REF!</v>
      </c>
      <c r="BX108" s="313" t="e">
        <f>BW108*#REF!</f>
        <v>#REF!</v>
      </c>
      <c r="BY108" s="313" t="e">
        <f>BX108+#REF!</f>
        <v>#REF!</v>
      </c>
      <c r="BZ108" s="317" t="e">
        <f>AO108/#REF!</f>
        <v>#REF!</v>
      </c>
      <c r="CA108" s="313" t="e">
        <f>BZ108*#REF!</f>
        <v>#REF!</v>
      </c>
      <c r="CB108" s="313" t="e">
        <f t="shared" si="104"/>
        <v>#REF!</v>
      </c>
      <c r="CC108" s="311" t="str">
        <f t="shared" si="92"/>
        <v>/MH</v>
      </c>
      <c r="CD108" s="311" t="str">
        <f t="shared" si="93"/>
        <v>MH/</v>
      </c>
      <c r="CF108" s="312" t="e">
        <f>T(#REF!)</f>
        <v>#REF!</v>
      </c>
      <c r="CG108" s="312" t="e">
        <f>#REF!</f>
        <v>#REF!</v>
      </c>
      <c r="CH108" s="313">
        <f t="shared" si="105"/>
        <v>0</v>
      </c>
      <c r="CK108" s="314"/>
    </row>
    <row r="109" spans="1:89" ht="17.100000000000001" hidden="1" customHeight="1">
      <c r="A109" s="305"/>
      <c r="B109" s="870"/>
      <c r="C109" s="870"/>
      <c r="D109" s="870"/>
      <c r="E109" s="870"/>
      <c r="F109" s="870"/>
      <c r="G109" s="870"/>
      <c r="H109" s="870"/>
      <c r="I109" s="870"/>
      <c r="J109" s="870"/>
      <c r="K109" s="870"/>
      <c r="L109" s="870"/>
      <c r="M109" s="870"/>
      <c r="N109" s="870"/>
      <c r="O109" s="870"/>
      <c r="P109" s="870"/>
      <c r="Q109" s="871"/>
      <c r="R109" s="871"/>
      <c r="S109" s="872"/>
      <c r="T109" s="871"/>
      <c r="U109" s="871"/>
      <c r="V109" s="873"/>
      <c r="W109" s="874"/>
      <c r="X109" s="874"/>
      <c r="Y109" s="873"/>
      <c r="Z109" s="874"/>
      <c r="AA109" s="874"/>
      <c r="AB109" s="873"/>
      <c r="AC109" s="874"/>
      <c r="AD109" s="874"/>
      <c r="AE109" s="875">
        <f t="shared" si="94"/>
        <v>0</v>
      </c>
      <c r="AF109" s="875"/>
      <c r="AG109" s="875"/>
      <c r="AH109" s="875"/>
      <c r="AI109" s="875"/>
      <c r="AJ109" s="876">
        <f t="shared" si="95"/>
        <v>0</v>
      </c>
      <c r="AK109" s="876"/>
      <c r="AL109" s="876"/>
      <c r="AM109" s="876"/>
      <c r="AN109" s="876"/>
      <c r="AO109" s="876">
        <f t="shared" si="106"/>
        <v>0</v>
      </c>
      <c r="AP109" s="876"/>
      <c r="AQ109" s="876"/>
      <c r="AR109" s="876"/>
      <c r="AS109" s="876"/>
      <c r="AT109" s="318"/>
      <c r="AU109" s="877">
        <f t="shared" si="96"/>
        <v>0</v>
      </c>
      <c r="AV109" s="877"/>
      <c r="AW109" s="878"/>
      <c r="AX109" s="878"/>
      <c r="AY109" s="878"/>
      <c r="AZ109" s="879" t="e">
        <f>SUM(#REF!)</f>
        <v>#REF!</v>
      </c>
      <c r="BA109" s="357">
        <f t="shared" si="97"/>
        <v>0</v>
      </c>
      <c r="BC109" s="177"/>
      <c r="BD109" s="307"/>
      <c r="BE109" s="306" t="str">
        <f t="shared" si="90"/>
        <v>CLEAN-UP</v>
      </c>
      <c r="BF109" s="307"/>
      <c r="BG109" s="316"/>
      <c r="BH109" s="316"/>
      <c r="BI109" s="316"/>
      <c r="BJ109" s="316"/>
      <c r="BK109" s="308">
        <f t="shared" si="98"/>
        <v>0</v>
      </c>
      <c r="BL109" s="308">
        <f t="shared" si="99"/>
        <v>0</v>
      </c>
      <c r="BM109" s="308" t="e">
        <f>#REF!</f>
        <v>#REF!</v>
      </c>
      <c r="BN109" s="308">
        <f t="shared" si="100"/>
        <v>0</v>
      </c>
      <c r="BO109" s="308" t="e">
        <f t="shared" si="101"/>
        <v>#REF!</v>
      </c>
      <c r="BP109" s="317" t="e">
        <f>AU109/#REF!</f>
        <v>#REF!</v>
      </c>
      <c r="BQ109" s="317" t="e">
        <f>AE109/#REF!</f>
        <v>#REF!</v>
      </c>
      <c r="BR109" s="313" t="e">
        <f>BQ109*#REF!</f>
        <v>#REF!</v>
      </c>
      <c r="BS109" s="313" t="e">
        <f t="shared" si="102"/>
        <v>#REF!</v>
      </c>
      <c r="BT109" s="317" t="e">
        <f>AJ109/#REF!</f>
        <v>#REF!</v>
      </c>
      <c r="BU109" s="313" t="e">
        <f>BT109*#REF!</f>
        <v>#REF!</v>
      </c>
      <c r="BV109" s="313" t="e">
        <f t="shared" si="103"/>
        <v>#REF!</v>
      </c>
      <c r="BW109" s="317" t="e">
        <f>#REF!/#REF!</f>
        <v>#REF!</v>
      </c>
      <c r="BX109" s="313" t="e">
        <f>BW109*#REF!</f>
        <v>#REF!</v>
      </c>
      <c r="BY109" s="313" t="e">
        <f>BX109+#REF!</f>
        <v>#REF!</v>
      </c>
      <c r="BZ109" s="317" t="e">
        <f>AO109/#REF!</f>
        <v>#REF!</v>
      </c>
      <c r="CA109" s="313" t="e">
        <f>BZ109*#REF!</f>
        <v>#REF!</v>
      </c>
      <c r="CB109" s="313" t="e">
        <f t="shared" si="104"/>
        <v>#REF!</v>
      </c>
      <c r="CC109" s="311" t="str">
        <f t="shared" si="92"/>
        <v>/MH</v>
      </c>
      <c r="CD109" s="311" t="str">
        <f t="shared" si="93"/>
        <v>MH/</v>
      </c>
      <c r="CF109" s="312" t="e">
        <f>T(#REF!)</f>
        <v>#REF!</v>
      </c>
      <c r="CG109" s="312" t="e">
        <f>#REF!</f>
        <v>#REF!</v>
      </c>
      <c r="CH109" s="313">
        <f t="shared" si="105"/>
        <v>0</v>
      </c>
      <c r="CK109" s="314"/>
    </row>
    <row r="110" spans="1:89" ht="17.25" hidden="1" customHeight="1">
      <c r="A110" s="305"/>
      <c r="B110" s="870"/>
      <c r="C110" s="870"/>
      <c r="D110" s="870"/>
      <c r="E110" s="870"/>
      <c r="F110" s="870"/>
      <c r="G110" s="870"/>
      <c r="H110" s="870"/>
      <c r="I110" s="870"/>
      <c r="J110" s="870"/>
      <c r="K110" s="870"/>
      <c r="L110" s="870"/>
      <c r="M110" s="870"/>
      <c r="N110" s="870"/>
      <c r="O110" s="870"/>
      <c r="P110" s="870"/>
      <c r="Q110" s="871"/>
      <c r="R110" s="871"/>
      <c r="S110" s="872"/>
      <c r="T110" s="871"/>
      <c r="U110" s="871"/>
      <c r="V110" s="873"/>
      <c r="W110" s="874"/>
      <c r="X110" s="874"/>
      <c r="Y110" s="873"/>
      <c r="Z110" s="874"/>
      <c r="AA110" s="874"/>
      <c r="AB110" s="873"/>
      <c r="AC110" s="874"/>
      <c r="AD110" s="874"/>
      <c r="AE110" s="875">
        <f t="shared" si="94"/>
        <v>0</v>
      </c>
      <c r="AF110" s="875"/>
      <c r="AG110" s="875"/>
      <c r="AH110" s="875"/>
      <c r="AI110" s="875"/>
      <c r="AJ110" s="876">
        <f t="shared" si="95"/>
        <v>0</v>
      </c>
      <c r="AK110" s="876"/>
      <c r="AL110" s="876"/>
      <c r="AM110" s="876"/>
      <c r="AN110" s="876"/>
      <c r="AO110" s="876">
        <f t="shared" si="106"/>
        <v>0</v>
      </c>
      <c r="AP110" s="876"/>
      <c r="AQ110" s="876"/>
      <c r="AR110" s="876"/>
      <c r="AS110" s="876"/>
      <c r="AT110" s="318"/>
      <c r="AU110" s="877">
        <f t="shared" si="96"/>
        <v>0</v>
      </c>
      <c r="AV110" s="877"/>
      <c r="AW110" s="878"/>
      <c r="AX110" s="878"/>
      <c r="AY110" s="878"/>
      <c r="AZ110" s="879" t="e">
        <f>SUM(#REF!)</f>
        <v>#REF!</v>
      </c>
      <c r="BA110" s="357">
        <f t="shared" si="97"/>
        <v>0</v>
      </c>
      <c r="BC110" s="177"/>
      <c r="BD110" s="307"/>
      <c r="BE110" s="306" t="str">
        <f t="shared" si="90"/>
        <v>CLEAN-UP</v>
      </c>
      <c r="BF110" s="307"/>
      <c r="BG110" s="316"/>
      <c r="BH110" s="316"/>
      <c r="BI110" s="316"/>
      <c r="BJ110" s="316"/>
      <c r="BK110" s="308">
        <f t="shared" si="98"/>
        <v>0</v>
      </c>
      <c r="BL110" s="308">
        <f t="shared" si="99"/>
        <v>0</v>
      </c>
      <c r="BM110" s="308" t="e">
        <f>#REF!</f>
        <v>#REF!</v>
      </c>
      <c r="BN110" s="308">
        <f t="shared" si="100"/>
        <v>0</v>
      </c>
      <c r="BO110" s="308" t="e">
        <f t="shared" si="101"/>
        <v>#REF!</v>
      </c>
      <c r="BP110" s="317" t="e">
        <f>AU110/#REF!</f>
        <v>#REF!</v>
      </c>
      <c r="BQ110" s="317" t="e">
        <f>AE110/#REF!</f>
        <v>#REF!</v>
      </c>
      <c r="BR110" s="313" t="e">
        <f>BQ110*#REF!</f>
        <v>#REF!</v>
      </c>
      <c r="BS110" s="313" t="e">
        <f t="shared" si="102"/>
        <v>#REF!</v>
      </c>
      <c r="BT110" s="317" t="e">
        <f>AJ110/#REF!</f>
        <v>#REF!</v>
      </c>
      <c r="BU110" s="313" t="e">
        <f>BT110*#REF!</f>
        <v>#REF!</v>
      </c>
      <c r="BV110" s="313" t="e">
        <f t="shared" si="103"/>
        <v>#REF!</v>
      </c>
      <c r="BW110" s="317" t="e">
        <f>#REF!/#REF!</f>
        <v>#REF!</v>
      </c>
      <c r="BX110" s="313" t="e">
        <f>BW110*#REF!</f>
        <v>#REF!</v>
      </c>
      <c r="BY110" s="313" t="e">
        <f>BX110+#REF!</f>
        <v>#REF!</v>
      </c>
      <c r="BZ110" s="317" t="e">
        <f>AO110/#REF!</f>
        <v>#REF!</v>
      </c>
      <c r="CA110" s="313" t="e">
        <f>BZ110*#REF!</f>
        <v>#REF!</v>
      </c>
      <c r="CB110" s="313" t="e">
        <f t="shared" si="104"/>
        <v>#REF!</v>
      </c>
      <c r="CC110" s="311" t="str">
        <f t="shared" si="92"/>
        <v>/MH</v>
      </c>
      <c r="CD110" s="311" t="str">
        <f t="shared" si="93"/>
        <v>MH/</v>
      </c>
      <c r="CF110" s="312" t="e">
        <f>T(#REF!)</f>
        <v>#REF!</v>
      </c>
      <c r="CG110" s="312" t="e">
        <f>#REF!</f>
        <v>#REF!</v>
      </c>
      <c r="CH110" s="313">
        <f t="shared" si="105"/>
        <v>0</v>
      </c>
      <c r="CK110" s="314"/>
    </row>
    <row r="111" spans="1:89" ht="17.25" hidden="1" customHeight="1">
      <c r="A111" s="305"/>
      <c r="B111" s="870"/>
      <c r="C111" s="870"/>
      <c r="D111" s="870"/>
      <c r="E111" s="870"/>
      <c r="F111" s="870"/>
      <c r="G111" s="870"/>
      <c r="H111" s="870"/>
      <c r="I111" s="870"/>
      <c r="J111" s="870"/>
      <c r="K111" s="870"/>
      <c r="L111" s="870"/>
      <c r="M111" s="870"/>
      <c r="N111" s="870"/>
      <c r="O111" s="870"/>
      <c r="P111" s="870"/>
      <c r="Q111" s="871"/>
      <c r="R111" s="871"/>
      <c r="S111" s="872"/>
      <c r="T111" s="871"/>
      <c r="U111" s="871"/>
      <c r="V111" s="873"/>
      <c r="W111" s="874"/>
      <c r="X111" s="874"/>
      <c r="Y111" s="873"/>
      <c r="Z111" s="874"/>
      <c r="AA111" s="874"/>
      <c r="AB111" s="873"/>
      <c r="AC111" s="874"/>
      <c r="AD111" s="874"/>
      <c r="AE111" s="875">
        <f t="shared" si="94"/>
        <v>0</v>
      </c>
      <c r="AF111" s="875"/>
      <c r="AG111" s="875"/>
      <c r="AH111" s="875"/>
      <c r="AI111" s="875"/>
      <c r="AJ111" s="876">
        <f t="shared" si="95"/>
        <v>0</v>
      </c>
      <c r="AK111" s="876"/>
      <c r="AL111" s="876"/>
      <c r="AM111" s="876"/>
      <c r="AN111" s="876"/>
      <c r="AO111" s="876">
        <f t="shared" si="106"/>
        <v>0</v>
      </c>
      <c r="AP111" s="876"/>
      <c r="AQ111" s="876"/>
      <c r="AR111" s="876"/>
      <c r="AS111" s="876"/>
      <c r="AT111" s="318"/>
      <c r="AU111" s="877">
        <f t="shared" si="96"/>
        <v>0</v>
      </c>
      <c r="AV111" s="877"/>
      <c r="AW111" s="878"/>
      <c r="AX111" s="878"/>
      <c r="AY111" s="878"/>
      <c r="AZ111" s="879" t="e">
        <f>SUM(#REF!)</f>
        <v>#REF!</v>
      </c>
      <c r="BA111" s="357">
        <f t="shared" si="97"/>
        <v>0</v>
      </c>
      <c r="BC111" s="177"/>
      <c r="BD111" s="307"/>
      <c r="BE111" s="306" t="str">
        <f t="shared" si="90"/>
        <v>CLEAN-UP</v>
      </c>
      <c r="BF111" s="307"/>
      <c r="BG111" s="316"/>
      <c r="BH111" s="316"/>
      <c r="BI111" s="316"/>
      <c r="BJ111" s="316"/>
      <c r="BK111" s="308">
        <f t="shared" si="98"/>
        <v>0</v>
      </c>
      <c r="BL111" s="308">
        <f t="shared" si="99"/>
        <v>0</v>
      </c>
      <c r="BM111" s="308" t="e">
        <f>#REF!</f>
        <v>#REF!</v>
      </c>
      <c r="BN111" s="308">
        <f t="shared" si="100"/>
        <v>0</v>
      </c>
      <c r="BO111" s="308" t="e">
        <f t="shared" si="101"/>
        <v>#REF!</v>
      </c>
      <c r="BP111" s="317" t="e">
        <f>AU111/#REF!</f>
        <v>#REF!</v>
      </c>
      <c r="BQ111" s="317" t="e">
        <f>AE111/#REF!</f>
        <v>#REF!</v>
      </c>
      <c r="BR111" s="313" t="e">
        <f>BQ111*#REF!</f>
        <v>#REF!</v>
      </c>
      <c r="BS111" s="313" t="e">
        <f t="shared" si="102"/>
        <v>#REF!</v>
      </c>
      <c r="BT111" s="317" t="e">
        <f>AJ111/#REF!</f>
        <v>#REF!</v>
      </c>
      <c r="BU111" s="313" t="e">
        <f>BT111*#REF!</f>
        <v>#REF!</v>
      </c>
      <c r="BV111" s="313" t="e">
        <f t="shared" si="103"/>
        <v>#REF!</v>
      </c>
      <c r="BW111" s="317" t="e">
        <f>#REF!/#REF!</f>
        <v>#REF!</v>
      </c>
      <c r="BX111" s="313" t="e">
        <f>BW111*#REF!</f>
        <v>#REF!</v>
      </c>
      <c r="BY111" s="313" t="e">
        <f>BX111+#REF!</f>
        <v>#REF!</v>
      </c>
      <c r="BZ111" s="317" t="e">
        <f>AO111/#REF!</f>
        <v>#REF!</v>
      </c>
      <c r="CA111" s="313" t="e">
        <f>BZ111*#REF!</f>
        <v>#REF!</v>
      </c>
      <c r="CB111" s="313" t="e">
        <f t="shared" si="104"/>
        <v>#REF!</v>
      </c>
      <c r="CC111" s="311" t="str">
        <f t="shared" si="92"/>
        <v>/MH</v>
      </c>
      <c r="CD111" s="311" t="str">
        <f t="shared" si="93"/>
        <v>MH/</v>
      </c>
      <c r="CF111" s="312" t="e">
        <f>T(#REF!)</f>
        <v>#REF!</v>
      </c>
      <c r="CG111" s="312" t="e">
        <f>#REF!</f>
        <v>#REF!</v>
      </c>
      <c r="CH111" s="313">
        <f t="shared" si="105"/>
        <v>0</v>
      </c>
      <c r="CK111" s="314"/>
    </row>
    <row r="112" spans="1:89" ht="17.25" hidden="1" customHeight="1">
      <c r="A112" s="305"/>
      <c r="B112" s="870"/>
      <c r="C112" s="870"/>
      <c r="D112" s="870"/>
      <c r="E112" s="870"/>
      <c r="F112" s="870"/>
      <c r="G112" s="870"/>
      <c r="H112" s="870"/>
      <c r="I112" s="870"/>
      <c r="J112" s="870"/>
      <c r="K112" s="870"/>
      <c r="L112" s="870"/>
      <c r="M112" s="870"/>
      <c r="N112" s="870"/>
      <c r="O112" s="870"/>
      <c r="P112" s="870"/>
      <c r="Q112" s="871"/>
      <c r="R112" s="871"/>
      <c r="S112" s="872"/>
      <c r="T112" s="871"/>
      <c r="U112" s="871"/>
      <c r="V112" s="873"/>
      <c r="W112" s="874"/>
      <c r="X112" s="874"/>
      <c r="Y112" s="873"/>
      <c r="Z112" s="874"/>
      <c r="AA112" s="874"/>
      <c r="AB112" s="873"/>
      <c r="AC112" s="874"/>
      <c r="AD112" s="874"/>
      <c r="AE112" s="875">
        <f t="shared" si="94"/>
        <v>0</v>
      </c>
      <c r="AF112" s="875"/>
      <c r="AG112" s="875"/>
      <c r="AH112" s="875"/>
      <c r="AI112" s="875"/>
      <c r="AJ112" s="876">
        <f t="shared" si="95"/>
        <v>0</v>
      </c>
      <c r="AK112" s="876"/>
      <c r="AL112" s="876"/>
      <c r="AM112" s="876"/>
      <c r="AN112" s="876"/>
      <c r="AO112" s="876">
        <f t="shared" si="106"/>
        <v>0</v>
      </c>
      <c r="AP112" s="876"/>
      <c r="AQ112" s="876"/>
      <c r="AR112" s="876"/>
      <c r="AS112" s="876"/>
      <c r="AT112" s="318"/>
      <c r="AU112" s="877">
        <f t="shared" si="96"/>
        <v>0</v>
      </c>
      <c r="AV112" s="877"/>
      <c r="AW112" s="878"/>
      <c r="AX112" s="878"/>
      <c r="AY112" s="878"/>
      <c r="AZ112" s="879" t="e">
        <f>SUM(#REF!)</f>
        <v>#REF!</v>
      </c>
      <c r="BA112" s="357">
        <f t="shared" si="97"/>
        <v>0</v>
      </c>
      <c r="BC112" s="177"/>
      <c r="BD112" s="307"/>
      <c r="BE112" s="306" t="str">
        <f t="shared" si="90"/>
        <v>CLEAN-UP</v>
      </c>
      <c r="BF112" s="307"/>
      <c r="BG112" s="316"/>
      <c r="BH112" s="316"/>
      <c r="BI112" s="316"/>
      <c r="BJ112" s="316"/>
      <c r="BK112" s="308">
        <f t="shared" si="98"/>
        <v>0</v>
      </c>
      <c r="BL112" s="308">
        <f t="shared" si="99"/>
        <v>0</v>
      </c>
      <c r="BM112" s="308" t="e">
        <f>#REF!</f>
        <v>#REF!</v>
      </c>
      <c r="BN112" s="308">
        <f t="shared" si="100"/>
        <v>0</v>
      </c>
      <c r="BO112" s="308" t="e">
        <f t="shared" si="101"/>
        <v>#REF!</v>
      </c>
      <c r="BP112" s="317" t="e">
        <f>AU112/#REF!</f>
        <v>#REF!</v>
      </c>
      <c r="BQ112" s="317" t="e">
        <f>AE112/#REF!</f>
        <v>#REF!</v>
      </c>
      <c r="BR112" s="313" t="e">
        <f>BQ112*#REF!</f>
        <v>#REF!</v>
      </c>
      <c r="BS112" s="313" t="e">
        <f t="shared" si="102"/>
        <v>#REF!</v>
      </c>
      <c r="BT112" s="317" t="e">
        <f>AJ112/#REF!</f>
        <v>#REF!</v>
      </c>
      <c r="BU112" s="313" t="e">
        <f>BT112*#REF!</f>
        <v>#REF!</v>
      </c>
      <c r="BV112" s="313" t="e">
        <f t="shared" si="103"/>
        <v>#REF!</v>
      </c>
      <c r="BW112" s="317" t="e">
        <f>#REF!/#REF!</f>
        <v>#REF!</v>
      </c>
      <c r="BX112" s="313" t="e">
        <f>BW112*#REF!</f>
        <v>#REF!</v>
      </c>
      <c r="BY112" s="313" t="e">
        <f>BX112+#REF!</f>
        <v>#REF!</v>
      </c>
      <c r="BZ112" s="317" t="e">
        <f>AO112/#REF!</f>
        <v>#REF!</v>
      </c>
      <c r="CA112" s="313" t="e">
        <f>BZ112*#REF!</f>
        <v>#REF!</v>
      </c>
      <c r="CB112" s="313" t="e">
        <f t="shared" si="104"/>
        <v>#REF!</v>
      </c>
      <c r="CC112" s="311" t="str">
        <f t="shared" si="92"/>
        <v>/MH</v>
      </c>
      <c r="CD112" s="311" t="str">
        <f t="shared" si="93"/>
        <v>MH/</v>
      </c>
      <c r="CF112" s="312" t="e">
        <f>T(#REF!)</f>
        <v>#REF!</v>
      </c>
      <c r="CG112" s="312" t="e">
        <f>#REF!</f>
        <v>#REF!</v>
      </c>
      <c r="CH112" s="313">
        <f t="shared" si="105"/>
        <v>0</v>
      </c>
      <c r="CK112" s="314"/>
    </row>
    <row r="113" spans="1:89" ht="17.100000000000001" hidden="1" customHeight="1">
      <c r="A113" s="305"/>
      <c r="B113" s="870"/>
      <c r="C113" s="870"/>
      <c r="D113" s="870"/>
      <c r="E113" s="870"/>
      <c r="F113" s="870"/>
      <c r="G113" s="870"/>
      <c r="H113" s="870"/>
      <c r="I113" s="870"/>
      <c r="J113" s="870"/>
      <c r="K113" s="870"/>
      <c r="L113" s="870"/>
      <c r="M113" s="870"/>
      <c r="N113" s="870"/>
      <c r="O113" s="870"/>
      <c r="P113" s="870"/>
      <c r="Q113" s="871"/>
      <c r="R113" s="871"/>
      <c r="S113" s="872"/>
      <c r="T113" s="871"/>
      <c r="U113" s="871"/>
      <c r="V113" s="873"/>
      <c r="W113" s="874"/>
      <c r="X113" s="874"/>
      <c r="Y113" s="873"/>
      <c r="Z113" s="874"/>
      <c r="AA113" s="874"/>
      <c r="AB113" s="873"/>
      <c r="AC113" s="874"/>
      <c r="AD113" s="874"/>
      <c r="AE113" s="875">
        <f t="shared" si="94"/>
        <v>0</v>
      </c>
      <c r="AF113" s="875"/>
      <c r="AG113" s="875"/>
      <c r="AH113" s="875"/>
      <c r="AI113" s="875"/>
      <c r="AJ113" s="876">
        <f t="shared" si="95"/>
        <v>0</v>
      </c>
      <c r="AK113" s="876"/>
      <c r="AL113" s="876"/>
      <c r="AM113" s="876"/>
      <c r="AN113" s="876"/>
      <c r="AO113" s="876">
        <f t="shared" si="106"/>
        <v>0</v>
      </c>
      <c r="AP113" s="876"/>
      <c r="AQ113" s="876"/>
      <c r="AR113" s="876"/>
      <c r="AS113" s="876"/>
      <c r="AT113" s="318"/>
      <c r="AU113" s="877">
        <f t="shared" si="96"/>
        <v>0</v>
      </c>
      <c r="AV113" s="877"/>
      <c r="AW113" s="878"/>
      <c r="AX113" s="878"/>
      <c r="AY113" s="878"/>
      <c r="AZ113" s="879" t="e">
        <f>SUM(#REF!)</f>
        <v>#REF!</v>
      </c>
      <c r="BA113" s="357">
        <f t="shared" si="97"/>
        <v>0</v>
      </c>
      <c r="BC113" s="177"/>
      <c r="BD113" s="307"/>
      <c r="BE113" s="306" t="str">
        <f t="shared" si="90"/>
        <v>CLEAN-UP</v>
      </c>
      <c r="BF113" s="307"/>
      <c r="BG113" s="316"/>
      <c r="BH113" s="316"/>
      <c r="BI113" s="316"/>
      <c r="BJ113" s="316"/>
      <c r="BK113" s="308">
        <f t="shared" si="98"/>
        <v>0</v>
      </c>
      <c r="BL113" s="308">
        <f t="shared" si="99"/>
        <v>0</v>
      </c>
      <c r="BM113" s="308" t="e">
        <f>#REF!</f>
        <v>#REF!</v>
      </c>
      <c r="BN113" s="308">
        <f t="shared" si="100"/>
        <v>0</v>
      </c>
      <c r="BO113" s="308" t="e">
        <f t="shared" si="101"/>
        <v>#REF!</v>
      </c>
      <c r="BP113" s="317" t="e">
        <f>AU113/#REF!</f>
        <v>#REF!</v>
      </c>
      <c r="BQ113" s="317" t="e">
        <f>AE113/#REF!</f>
        <v>#REF!</v>
      </c>
      <c r="BR113" s="313" t="e">
        <f>BQ113*#REF!</f>
        <v>#REF!</v>
      </c>
      <c r="BS113" s="313" t="e">
        <f t="shared" si="102"/>
        <v>#REF!</v>
      </c>
      <c r="BT113" s="317" t="e">
        <f>AJ113/#REF!</f>
        <v>#REF!</v>
      </c>
      <c r="BU113" s="313" t="e">
        <f>BT113*#REF!</f>
        <v>#REF!</v>
      </c>
      <c r="BV113" s="313" t="e">
        <f t="shared" si="103"/>
        <v>#REF!</v>
      </c>
      <c r="BW113" s="317" t="e">
        <f>#REF!/#REF!</f>
        <v>#REF!</v>
      </c>
      <c r="BX113" s="313" t="e">
        <f>BW113*#REF!</f>
        <v>#REF!</v>
      </c>
      <c r="BY113" s="313" t="e">
        <f>BX113+#REF!</f>
        <v>#REF!</v>
      </c>
      <c r="BZ113" s="317" t="e">
        <f>AO113/#REF!</f>
        <v>#REF!</v>
      </c>
      <c r="CA113" s="313" t="e">
        <f>BZ113*#REF!</f>
        <v>#REF!</v>
      </c>
      <c r="CB113" s="313" t="e">
        <f t="shared" si="104"/>
        <v>#REF!</v>
      </c>
      <c r="CC113" s="311" t="str">
        <f t="shared" si="92"/>
        <v>/MH</v>
      </c>
      <c r="CD113" s="311" t="str">
        <f t="shared" si="93"/>
        <v>MH/</v>
      </c>
      <c r="CF113" s="312" t="e">
        <f>T(#REF!)</f>
        <v>#REF!</v>
      </c>
      <c r="CG113" s="312" t="e">
        <f>#REF!</f>
        <v>#REF!</v>
      </c>
      <c r="CH113" s="313">
        <f t="shared" si="105"/>
        <v>0</v>
      </c>
      <c r="CK113" s="314"/>
    </row>
    <row r="114" spans="1:89" ht="17.25" hidden="1" customHeight="1">
      <c r="A114" s="305"/>
      <c r="B114" s="870"/>
      <c r="C114" s="870"/>
      <c r="D114" s="870"/>
      <c r="E114" s="870"/>
      <c r="F114" s="870"/>
      <c r="G114" s="870"/>
      <c r="H114" s="870"/>
      <c r="I114" s="870"/>
      <c r="J114" s="870"/>
      <c r="K114" s="870"/>
      <c r="L114" s="870"/>
      <c r="M114" s="870"/>
      <c r="N114" s="870"/>
      <c r="O114" s="870"/>
      <c r="P114" s="870"/>
      <c r="Q114" s="871"/>
      <c r="R114" s="871"/>
      <c r="S114" s="872"/>
      <c r="T114" s="871"/>
      <c r="U114" s="871"/>
      <c r="V114" s="873"/>
      <c r="W114" s="874"/>
      <c r="X114" s="874"/>
      <c r="Y114" s="873"/>
      <c r="Z114" s="874"/>
      <c r="AA114" s="874"/>
      <c r="AB114" s="873"/>
      <c r="AC114" s="874"/>
      <c r="AD114" s="874"/>
      <c r="AE114" s="875">
        <f t="shared" si="94"/>
        <v>0</v>
      </c>
      <c r="AF114" s="875"/>
      <c r="AG114" s="875"/>
      <c r="AH114" s="875"/>
      <c r="AI114" s="875"/>
      <c r="AJ114" s="876">
        <f t="shared" si="95"/>
        <v>0</v>
      </c>
      <c r="AK114" s="876"/>
      <c r="AL114" s="876"/>
      <c r="AM114" s="876"/>
      <c r="AN114" s="876"/>
      <c r="AO114" s="876">
        <f t="shared" si="106"/>
        <v>0</v>
      </c>
      <c r="AP114" s="876"/>
      <c r="AQ114" s="876"/>
      <c r="AR114" s="876"/>
      <c r="AS114" s="876"/>
      <c r="AT114" s="318"/>
      <c r="AU114" s="877">
        <f t="shared" si="96"/>
        <v>0</v>
      </c>
      <c r="AV114" s="877"/>
      <c r="AW114" s="878"/>
      <c r="AX114" s="878"/>
      <c r="AY114" s="878"/>
      <c r="AZ114" s="879" t="e">
        <f>SUM(#REF!)</f>
        <v>#REF!</v>
      </c>
      <c r="BA114" s="357">
        <f t="shared" si="97"/>
        <v>0</v>
      </c>
      <c r="BC114" s="177"/>
      <c r="BD114" s="307"/>
      <c r="BE114" s="306" t="str">
        <f t="shared" si="90"/>
        <v>CLEAN-UP</v>
      </c>
      <c r="BF114" s="307"/>
      <c r="BG114" s="316"/>
      <c r="BH114" s="316"/>
      <c r="BI114" s="316"/>
      <c r="BJ114" s="316"/>
      <c r="BK114" s="308">
        <f t="shared" si="98"/>
        <v>0</v>
      </c>
      <c r="BL114" s="308">
        <f t="shared" si="99"/>
        <v>0</v>
      </c>
      <c r="BM114" s="308" t="e">
        <f>#REF!</f>
        <v>#REF!</v>
      </c>
      <c r="BN114" s="308">
        <f t="shared" si="100"/>
        <v>0</v>
      </c>
      <c r="BO114" s="308" t="e">
        <f t="shared" si="101"/>
        <v>#REF!</v>
      </c>
      <c r="BP114" s="317" t="e">
        <f>AU114/#REF!</f>
        <v>#REF!</v>
      </c>
      <c r="BQ114" s="317" t="e">
        <f>AE114/#REF!</f>
        <v>#REF!</v>
      </c>
      <c r="BR114" s="313" t="e">
        <f>BQ114*#REF!</f>
        <v>#REF!</v>
      </c>
      <c r="BS114" s="313" t="e">
        <f t="shared" si="102"/>
        <v>#REF!</v>
      </c>
      <c r="BT114" s="317" t="e">
        <f>AJ114/#REF!</f>
        <v>#REF!</v>
      </c>
      <c r="BU114" s="313" t="e">
        <f>BT114*#REF!</f>
        <v>#REF!</v>
      </c>
      <c r="BV114" s="313" t="e">
        <f t="shared" si="103"/>
        <v>#REF!</v>
      </c>
      <c r="BW114" s="317" t="e">
        <f>#REF!/#REF!</f>
        <v>#REF!</v>
      </c>
      <c r="BX114" s="313" t="e">
        <f>BW114*#REF!</f>
        <v>#REF!</v>
      </c>
      <c r="BY114" s="313" t="e">
        <f>BX114+#REF!</f>
        <v>#REF!</v>
      </c>
      <c r="BZ114" s="317" t="e">
        <f>AO114/#REF!</f>
        <v>#REF!</v>
      </c>
      <c r="CA114" s="313" t="e">
        <f>BZ114*#REF!</f>
        <v>#REF!</v>
      </c>
      <c r="CB114" s="313" t="e">
        <f t="shared" si="104"/>
        <v>#REF!</v>
      </c>
      <c r="CC114" s="311" t="str">
        <f t="shared" si="92"/>
        <v>/MH</v>
      </c>
      <c r="CD114" s="311" t="str">
        <f t="shared" si="93"/>
        <v>MH/</v>
      </c>
      <c r="CF114" s="312" t="e">
        <f>T(#REF!)</f>
        <v>#REF!</v>
      </c>
      <c r="CG114" s="312" t="e">
        <f>#REF!</f>
        <v>#REF!</v>
      </c>
      <c r="CH114" s="313">
        <f t="shared" si="105"/>
        <v>0</v>
      </c>
      <c r="CK114" s="314"/>
    </row>
    <row r="115" spans="1:89" ht="17.25" hidden="1" customHeight="1">
      <c r="A115" s="305"/>
      <c r="B115" s="870"/>
      <c r="C115" s="870"/>
      <c r="D115" s="870"/>
      <c r="E115" s="870"/>
      <c r="F115" s="870"/>
      <c r="G115" s="870"/>
      <c r="H115" s="870"/>
      <c r="I115" s="870"/>
      <c r="J115" s="870"/>
      <c r="K115" s="870"/>
      <c r="L115" s="870"/>
      <c r="M115" s="870"/>
      <c r="N115" s="870"/>
      <c r="O115" s="870"/>
      <c r="P115" s="870"/>
      <c r="Q115" s="871"/>
      <c r="R115" s="871"/>
      <c r="S115" s="872"/>
      <c r="T115" s="871"/>
      <c r="U115" s="871"/>
      <c r="V115" s="873"/>
      <c r="W115" s="874"/>
      <c r="X115" s="874"/>
      <c r="Y115" s="873"/>
      <c r="Z115" s="874"/>
      <c r="AA115" s="874"/>
      <c r="AB115" s="873"/>
      <c r="AC115" s="874"/>
      <c r="AD115" s="874"/>
      <c r="AE115" s="875">
        <f t="shared" si="94"/>
        <v>0</v>
      </c>
      <c r="AF115" s="875"/>
      <c r="AG115" s="875"/>
      <c r="AH115" s="875"/>
      <c r="AI115" s="875"/>
      <c r="AJ115" s="876">
        <f t="shared" si="95"/>
        <v>0</v>
      </c>
      <c r="AK115" s="876"/>
      <c r="AL115" s="876"/>
      <c r="AM115" s="876"/>
      <c r="AN115" s="876"/>
      <c r="AO115" s="876">
        <f t="shared" si="106"/>
        <v>0</v>
      </c>
      <c r="AP115" s="876"/>
      <c r="AQ115" s="876"/>
      <c r="AR115" s="876"/>
      <c r="AS115" s="876"/>
      <c r="AT115" s="318"/>
      <c r="AU115" s="877">
        <f t="shared" si="96"/>
        <v>0</v>
      </c>
      <c r="AV115" s="877"/>
      <c r="AW115" s="878"/>
      <c r="AX115" s="878"/>
      <c r="AY115" s="878"/>
      <c r="AZ115" s="879" t="e">
        <f>SUM(#REF!)</f>
        <v>#REF!</v>
      </c>
      <c r="BA115" s="357">
        <f t="shared" si="97"/>
        <v>0</v>
      </c>
      <c r="BC115" s="177"/>
      <c r="BD115" s="307"/>
      <c r="BE115" s="306" t="str">
        <f t="shared" si="90"/>
        <v>CLEAN-UP</v>
      </c>
      <c r="BF115" s="307"/>
      <c r="BG115" s="316"/>
      <c r="BH115" s="316"/>
      <c r="BI115" s="316"/>
      <c r="BJ115" s="316"/>
      <c r="BK115" s="308">
        <f t="shared" si="98"/>
        <v>0</v>
      </c>
      <c r="BL115" s="308">
        <f t="shared" si="99"/>
        <v>0</v>
      </c>
      <c r="BM115" s="308" t="e">
        <f>#REF!</f>
        <v>#REF!</v>
      </c>
      <c r="BN115" s="308">
        <f t="shared" si="100"/>
        <v>0</v>
      </c>
      <c r="BO115" s="308" t="e">
        <f t="shared" si="101"/>
        <v>#REF!</v>
      </c>
      <c r="BP115" s="317" t="e">
        <f>AU115/#REF!</f>
        <v>#REF!</v>
      </c>
      <c r="BQ115" s="317" t="e">
        <f>AE115/#REF!</f>
        <v>#REF!</v>
      </c>
      <c r="BR115" s="313" t="e">
        <f>BQ115*#REF!</f>
        <v>#REF!</v>
      </c>
      <c r="BS115" s="313" t="e">
        <f t="shared" si="102"/>
        <v>#REF!</v>
      </c>
      <c r="BT115" s="317" t="e">
        <f>AJ115/#REF!</f>
        <v>#REF!</v>
      </c>
      <c r="BU115" s="313" t="e">
        <f>BT115*#REF!</f>
        <v>#REF!</v>
      </c>
      <c r="BV115" s="313" t="e">
        <f t="shared" si="103"/>
        <v>#REF!</v>
      </c>
      <c r="BW115" s="317" t="e">
        <f>#REF!/#REF!</f>
        <v>#REF!</v>
      </c>
      <c r="BX115" s="313" t="e">
        <f>BW115*#REF!</f>
        <v>#REF!</v>
      </c>
      <c r="BY115" s="313" t="e">
        <f>BX115+#REF!</f>
        <v>#REF!</v>
      </c>
      <c r="BZ115" s="317" t="e">
        <f>AO115/#REF!</f>
        <v>#REF!</v>
      </c>
      <c r="CA115" s="313" t="e">
        <f>BZ115*#REF!</f>
        <v>#REF!</v>
      </c>
      <c r="CB115" s="313" t="e">
        <f t="shared" si="104"/>
        <v>#REF!</v>
      </c>
      <c r="CC115" s="311" t="str">
        <f t="shared" si="92"/>
        <v>/MH</v>
      </c>
      <c r="CD115" s="311" t="str">
        <f t="shared" si="93"/>
        <v>MH/</v>
      </c>
      <c r="CF115" s="312" t="e">
        <f>T(#REF!)</f>
        <v>#REF!</v>
      </c>
      <c r="CG115" s="312" t="e">
        <f>#REF!</f>
        <v>#REF!</v>
      </c>
      <c r="CH115" s="313">
        <f t="shared" si="105"/>
        <v>0</v>
      </c>
      <c r="CK115" s="314"/>
    </row>
    <row r="116" spans="1:89" ht="17.25" hidden="1" customHeight="1">
      <c r="A116" s="305"/>
      <c r="B116" s="870"/>
      <c r="C116" s="870"/>
      <c r="D116" s="870"/>
      <c r="E116" s="870"/>
      <c r="F116" s="870"/>
      <c r="G116" s="870"/>
      <c r="H116" s="870"/>
      <c r="I116" s="870"/>
      <c r="J116" s="870"/>
      <c r="K116" s="870"/>
      <c r="L116" s="870"/>
      <c r="M116" s="870"/>
      <c r="N116" s="870"/>
      <c r="O116" s="870"/>
      <c r="P116" s="870"/>
      <c r="Q116" s="871"/>
      <c r="R116" s="871"/>
      <c r="S116" s="872"/>
      <c r="T116" s="871"/>
      <c r="U116" s="871"/>
      <c r="V116" s="873"/>
      <c r="W116" s="874"/>
      <c r="X116" s="874"/>
      <c r="Y116" s="873"/>
      <c r="Z116" s="874"/>
      <c r="AA116" s="874"/>
      <c r="AB116" s="873"/>
      <c r="AC116" s="874"/>
      <c r="AD116" s="874"/>
      <c r="AE116" s="875">
        <f t="shared" si="94"/>
        <v>0</v>
      </c>
      <c r="AF116" s="875"/>
      <c r="AG116" s="875"/>
      <c r="AH116" s="875"/>
      <c r="AI116" s="875"/>
      <c r="AJ116" s="876">
        <f t="shared" si="95"/>
        <v>0</v>
      </c>
      <c r="AK116" s="876"/>
      <c r="AL116" s="876"/>
      <c r="AM116" s="876"/>
      <c r="AN116" s="876"/>
      <c r="AO116" s="876">
        <f t="shared" si="106"/>
        <v>0</v>
      </c>
      <c r="AP116" s="876"/>
      <c r="AQ116" s="876"/>
      <c r="AR116" s="876"/>
      <c r="AS116" s="876"/>
      <c r="AT116" s="318"/>
      <c r="AU116" s="877">
        <f t="shared" si="96"/>
        <v>0</v>
      </c>
      <c r="AV116" s="877"/>
      <c r="AW116" s="878"/>
      <c r="AX116" s="878"/>
      <c r="AY116" s="878"/>
      <c r="AZ116" s="879" t="e">
        <f>SUM(#REF!)</f>
        <v>#REF!</v>
      </c>
      <c r="BA116" s="357">
        <f t="shared" si="97"/>
        <v>0</v>
      </c>
      <c r="BC116" s="177"/>
      <c r="BD116" s="307"/>
      <c r="BE116" s="306" t="str">
        <f t="shared" si="90"/>
        <v>CLEAN-UP</v>
      </c>
      <c r="BF116" s="307"/>
      <c r="BG116" s="316"/>
      <c r="BH116" s="316"/>
      <c r="BI116" s="316"/>
      <c r="BJ116" s="316"/>
      <c r="BK116" s="308">
        <f t="shared" si="98"/>
        <v>0</v>
      </c>
      <c r="BL116" s="308">
        <f t="shared" si="99"/>
        <v>0</v>
      </c>
      <c r="BM116" s="308" t="e">
        <f>#REF!</f>
        <v>#REF!</v>
      </c>
      <c r="BN116" s="308">
        <f t="shared" si="100"/>
        <v>0</v>
      </c>
      <c r="BO116" s="308" t="e">
        <f t="shared" si="101"/>
        <v>#REF!</v>
      </c>
      <c r="BP116" s="317" t="e">
        <f>AU116/#REF!</f>
        <v>#REF!</v>
      </c>
      <c r="BQ116" s="317" t="e">
        <f>AE116/#REF!</f>
        <v>#REF!</v>
      </c>
      <c r="BR116" s="313" t="e">
        <f>BQ116*#REF!</f>
        <v>#REF!</v>
      </c>
      <c r="BS116" s="313" t="e">
        <f t="shared" si="102"/>
        <v>#REF!</v>
      </c>
      <c r="BT116" s="317" t="e">
        <f>AJ116/#REF!</f>
        <v>#REF!</v>
      </c>
      <c r="BU116" s="313" t="e">
        <f>BT116*#REF!</f>
        <v>#REF!</v>
      </c>
      <c r="BV116" s="313" t="e">
        <f t="shared" si="103"/>
        <v>#REF!</v>
      </c>
      <c r="BW116" s="317" t="e">
        <f>#REF!/#REF!</f>
        <v>#REF!</v>
      </c>
      <c r="BX116" s="313" t="e">
        <f>BW116*#REF!</f>
        <v>#REF!</v>
      </c>
      <c r="BY116" s="313" t="e">
        <f>BX116+#REF!</f>
        <v>#REF!</v>
      </c>
      <c r="BZ116" s="317" t="e">
        <f>AO116/#REF!</f>
        <v>#REF!</v>
      </c>
      <c r="CA116" s="313" t="e">
        <f>BZ116*#REF!</f>
        <v>#REF!</v>
      </c>
      <c r="CB116" s="313" t="e">
        <f t="shared" si="104"/>
        <v>#REF!</v>
      </c>
      <c r="CC116" s="311" t="str">
        <f t="shared" si="92"/>
        <v>/MH</v>
      </c>
      <c r="CD116" s="311" t="str">
        <f t="shared" si="93"/>
        <v>MH/</v>
      </c>
      <c r="CF116" s="312" t="e">
        <f>T(#REF!)</f>
        <v>#REF!</v>
      </c>
      <c r="CG116" s="312" t="e">
        <f>#REF!</f>
        <v>#REF!</v>
      </c>
      <c r="CH116" s="313">
        <f t="shared" si="105"/>
        <v>0</v>
      </c>
      <c r="CK116" s="314"/>
    </row>
    <row r="117" spans="1:89" ht="17.25" hidden="1" customHeight="1">
      <c r="A117" s="305"/>
      <c r="B117" s="870"/>
      <c r="C117" s="870"/>
      <c r="D117" s="870"/>
      <c r="E117" s="870"/>
      <c r="F117" s="870"/>
      <c r="G117" s="870"/>
      <c r="H117" s="870"/>
      <c r="I117" s="870"/>
      <c r="J117" s="870"/>
      <c r="K117" s="870"/>
      <c r="L117" s="870"/>
      <c r="M117" s="870"/>
      <c r="N117" s="870"/>
      <c r="O117" s="870"/>
      <c r="P117" s="870"/>
      <c r="Q117" s="871"/>
      <c r="R117" s="871"/>
      <c r="S117" s="872"/>
      <c r="T117" s="871"/>
      <c r="U117" s="871"/>
      <c r="V117" s="873"/>
      <c r="W117" s="874"/>
      <c r="X117" s="874"/>
      <c r="Y117" s="873"/>
      <c r="Z117" s="874"/>
      <c r="AA117" s="874"/>
      <c r="AB117" s="873"/>
      <c r="AC117" s="874"/>
      <c r="AD117" s="874"/>
      <c r="AE117" s="875">
        <f t="shared" si="94"/>
        <v>0</v>
      </c>
      <c r="AF117" s="875"/>
      <c r="AG117" s="875"/>
      <c r="AH117" s="875"/>
      <c r="AI117" s="875"/>
      <c r="AJ117" s="876">
        <f t="shared" si="95"/>
        <v>0</v>
      </c>
      <c r="AK117" s="876"/>
      <c r="AL117" s="876"/>
      <c r="AM117" s="876"/>
      <c r="AN117" s="876"/>
      <c r="AO117" s="876">
        <f t="shared" si="106"/>
        <v>0</v>
      </c>
      <c r="AP117" s="876"/>
      <c r="AQ117" s="876"/>
      <c r="AR117" s="876"/>
      <c r="AS117" s="876"/>
      <c r="AT117" s="318"/>
      <c r="AU117" s="877">
        <f t="shared" si="96"/>
        <v>0</v>
      </c>
      <c r="AV117" s="877"/>
      <c r="AW117" s="878"/>
      <c r="AX117" s="878"/>
      <c r="AY117" s="878"/>
      <c r="AZ117" s="879" t="e">
        <f>SUM(#REF!)</f>
        <v>#REF!</v>
      </c>
      <c r="BA117" s="357">
        <f t="shared" si="97"/>
        <v>0</v>
      </c>
      <c r="BC117" s="177"/>
      <c r="BD117" s="307"/>
      <c r="BE117" s="306" t="str">
        <f t="shared" si="90"/>
        <v>CLEAN-UP</v>
      </c>
      <c r="BF117" s="307"/>
      <c r="BG117" s="316"/>
      <c r="BH117" s="316"/>
      <c r="BI117" s="316"/>
      <c r="BJ117" s="316"/>
      <c r="BK117" s="308">
        <f t="shared" si="98"/>
        <v>0</v>
      </c>
      <c r="BL117" s="308">
        <f t="shared" si="99"/>
        <v>0</v>
      </c>
      <c r="BM117" s="308" t="e">
        <f>#REF!</f>
        <v>#REF!</v>
      </c>
      <c r="BN117" s="308">
        <f t="shared" si="100"/>
        <v>0</v>
      </c>
      <c r="BO117" s="308" t="e">
        <f t="shared" si="101"/>
        <v>#REF!</v>
      </c>
      <c r="BP117" s="317" t="e">
        <f>AU117/#REF!</f>
        <v>#REF!</v>
      </c>
      <c r="BQ117" s="317" t="e">
        <f>AE117/#REF!</f>
        <v>#REF!</v>
      </c>
      <c r="BR117" s="313" t="e">
        <f>BQ117*#REF!</f>
        <v>#REF!</v>
      </c>
      <c r="BS117" s="313" t="e">
        <f t="shared" si="102"/>
        <v>#REF!</v>
      </c>
      <c r="BT117" s="317" t="e">
        <f>AJ117/#REF!</f>
        <v>#REF!</v>
      </c>
      <c r="BU117" s="313" t="e">
        <f>BT117*#REF!</f>
        <v>#REF!</v>
      </c>
      <c r="BV117" s="313" t="e">
        <f t="shared" si="103"/>
        <v>#REF!</v>
      </c>
      <c r="BW117" s="317" t="e">
        <f>#REF!/#REF!</f>
        <v>#REF!</v>
      </c>
      <c r="BX117" s="313" t="e">
        <f>BW117*#REF!</f>
        <v>#REF!</v>
      </c>
      <c r="BY117" s="313" t="e">
        <f>BX117+#REF!</f>
        <v>#REF!</v>
      </c>
      <c r="BZ117" s="317" t="e">
        <f>AO117/#REF!</f>
        <v>#REF!</v>
      </c>
      <c r="CA117" s="313" t="e">
        <f>BZ117*#REF!</f>
        <v>#REF!</v>
      </c>
      <c r="CB117" s="313" t="e">
        <f t="shared" si="104"/>
        <v>#REF!</v>
      </c>
      <c r="CC117" s="311" t="str">
        <f t="shared" si="92"/>
        <v>/MH</v>
      </c>
      <c r="CD117" s="311" t="str">
        <f t="shared" si="93"/>
        <v>MH/</v>
      </c>
      <c r="CF117" s="312" t="e">
        <f>T(#REF!)</f>
        <v>#REF!</v>
      </c>
      <c r="CG117" s="312" t="e">
        <f>#REF!</f>
        <v>#REF!</v>
      </c>
      <c r="CH117" s="313">
        <f t="shared" si="105"/>
        <v>0</v>
      </c>
      <c r="CK117" s="314"/>
    </row>
    <row r="118" spans="1:89" ht="5.0999999999999996" hidden="1" customHeight="1">
      <c r="A118" s="305"/>
      <c r="B118" s="140"/>
      <c r="C118" s="140"/>
      <c r="D118" s="140"/>
      <c r="E118" s="140"/>
      <c r="F118" s="140"/>
      <c r="G118" s="140"/>
      <c r="H118" s="140"/>
      <c r="I118" s="140"/>
      <c r="J118" s="140"/>
      <c r="K118" s="140"/>
      <c r="L118" s="140"/>
      <c r="M118" s="140"/>
      <c r="N118" s="140"/>
      <c r="O118" s="140"/>
      <c r="P118" s="140"/>
      <c r="Q118" s="141"/>
      <c r="R118" s="141"/>
      <c r="S118" s="141"/>
      <c r="T118" s="141"/>
      <c r="U118" s="141"/>
      <c r="V118" s="142"/>
      <c r="W118" s="142"/>
      <c r="X118" s="142"/>
      <c r="Y118" s="172"/>
      <c r="Z118" s="172"/>
      <c r="AA118" s="172"/>
      <c r="AB118" s="172"/>
      <c r="AC118" s="172"/>
      <c r="AD118" s="172"/>
      <c r="AE118" s="173"/>
      <c r="AF118" s="173"/>
      <c r="AG118" s="173"/>
      <c r="AH118" s="173"/>
      <c r="AI118" s="173"/>
      <c r="AJ118" s="173"/>
      <c r="AK118" s="173"/>
      <c r="AL118" s="173"/>
      <c r="AM118" s="173"/>
      <c r="AN118" s="173"/>
      <c r="AO118" s="173"/>
      <c r="AP118" s="173"/>
      <c r="AQ118" s="173"/>
      <c r="AR118" s="173"/>
      <c r="AS118" s="173"/>
      <c r="AT118" s="174"/>
      <c r="AU118" s="862"/>
      <c r="AV118" s="863"/>
      <c r="AW118" s="863"/>
      <c r="AX118" s="863"/>
      <c r="AY118" s="863"/>
      <c r="AZ118" s="863"/>
      <c r="BA118" s="175"/>
      <c r="BC118" s="175"/>
      <c r="BD118" s="307"/>
      <c r="BE118" s="319" t="str">
        <f>$B$102</f>
        <v>CLEAN-UP</v>
      </c>
      <c r="BF118" s="307"/>
      <c r="BG118" s="319"/>
      <c r="BH118" s="319"/>
      <c r="BI118" s="319"/>
      <c r="BJ118" s="319"/>
      <c r="BK118" s="320">
        <f>BK102</f>
        <v>0</v>
      </c>
      <c r="BL118" s="320">
        <f>BL102</f>
        <v>0</v>
      </c>
      <c r="BM118" s="320" t="e">
        <f>BM102</f>
        <v>#REF!</v>
      </c>
      <c r="BN118" s="320">
        <f>BN102</f>
        <v>0</v>
      </c>
      <c r="BO118" s="320" t="e">
        <f>BO102</f>
        <v>#REF!</v>
      </c>
      <c r="BP118" s="321" t="e">
        <f>AU118/TOTAL_REMODEL_ESTIMATE</f>
        <v>#NAME?</v>
      </c>
      <c r="BQ118" s="321" t="e">
        <f>#REF!/TOTAL_REMODEL_ESTIMATE</f>
        <v>#REF!</v>
      </c>
      <c r="BR118" s="321" t="e">
        <f>#REF!/TOTAL_REMODEL_ESTIMATE</f>
        <v>#REF!</v>
      </c>
      <c r="BS118" s="321" t="e">
        <f>#REF!/TOTAL_REMODEL_ESTIMATE</f>
        <v>#REF!</v>
      </c>
      <c r="BT118" s="321" t="e">
        <f>#REF!/TOTAL_REMODEL_ESTIMATE</f>
        <v>#REF!</v>
      </c>
      <c r="BU118" s="321" t="e">
        <f>#REF!/TOTAL_REMODEL_ESTIMATE</f>
        <v>#REF!</v>
      </c>
      <c r="BV118" s="321" t="e">
        <f>#REF!/TOTAL_REMODEL_ESTIMATE</f>
        <v>#REF!</v>
      </c>
      <c r="BW118" s="321" t="e">
        <f>#REF!/TOTAL_REMODEL_ESTIMATE</f>
        <v>#REF!</v>
      </c>
      <c r="BX118" s="321" t="e">
        <f>#REF!/TOTAL_REMODEL_ESTIMATE</f>
        <v>#REF!</v>
      </c>
      <c r="BY118" s="321" t="e">
        <f>#REF!/TOTAL_REMODEL_ESTIMATE</f>
        <v>#REF!</v>
      </c>
      <c r="BZ118" s="321" t="e">
        <f>#REF!/TOTAL_REMODEL_ESTIMATE</f>
        <v>#REF!</v>
      </c>
      <c r="CA118" s="321" t="e">
        <f>#REF!/TOTAL_REMODEL_ESTIMATE</f>
        <v>#REF!</v>
      </c>
      <c r="CB118" s="321" t="e">
        <f>#REF!/TOTAL_REMODEL_ESTIMATE</f>
        <v>#REF!</v>
      </c>
      <c r="CC118" s="321" t="e">
        <f>#REF!/TOTAL_REMODEL_ESTIMATE</f>
        <v>#REF!</v>
      </c>
      <c r="CD118" s="321" t="e">
        <f>#REF!/TOTAL_REMODEL_ESTIMATE</f>
        <v>#REF!</v>
      </c>
      <c r="CF118" s="321"/>
      <c r="CG118" s="321"/>
      <c r="CH118" s="322"/>
      <c r="CK118" s="323"/>
    </row>
    <row r="119" spans="1:89" ht="21.6" hidden="1" customHeight="1">
      <c r="A119" s="305"/>
      <c r="B119" s="864" t="str">
        <f>T(CONCATENATE(B102," ","TOTAL"))</f>
        <v>CLEAN-UP TOTAL</v>
      </c>
      <c r="C119" s="864"/>
      <c r="D119" s="864"/>
      <c r="E119" s="864"/>
      <c r="F119" s="864"/>
      <c r="G119" s="864"/>
      <c r="H119" s="864"/>
      <c r="I119" s="864"/>
      <c r="J119" s="864"/>
      <c r="K119" s="864"/>
      <c r="L119" s="864"/>
      <c r="M119" s="864"/>
      <c r="N119" s="864"/>
      <c r="O119" s="864"/>
      <c r="P119" s="864"/>
      <c r="Q119" s="864"/>
      <c r="R119" s="864"/>
      <c r="S119" s="864"/>
      <c r="T119" s="864"/>
      <c r="U119" s="864"/>
      <c r="V119" s="864"/>
      <c r="W119" s="864"/>
      <c r="X119" s="864"/>
      <c r="Y119" s="864"/>
      <c r="Z119" s="864"/>
      <c r="AA119" s="864"/>
      <c r="AB119" s="864"/>
      <c r="AC119" s="864"/>
      <c r="AD119" s="865"/>
      <c r="AE119" s="866">
        <f>SUBTOTAL(9,AE103:AE118)</f>
        <v>0</v>
      </c>
      <c r="AF119" s="867"/>
      <c r="AG119" s="867"/>
      <c r="AH119" s="867"/>
      <c r="AI119" s="867"/>
      <c r="AJ119" s="866">
        <f>SUBTOTAL(9,AJ102:AN118)</f>
        <v>0</v>
      </c>
      <c r="AK119" s="867"/>
      <c r="AL119" s="867"/>
      <c r="AM119" s="867"/>
      <c r="AN119" s="867"/>
      <c r="AO119" s="866">
        <f>SUBTOTAL(9,AO102:AS117)</f>
        <v>0</v>
      </c>
      <c r="AP119" s="867"/>
      <c r="AQ119" s="867"/>
      <c r="AR119" s="867"/>
      <c r="AS119" s="867"/>
      <c r="AT119" s="318"/>
      <c r="AU119" s="866">
        <f>SUBTOTAL(9,AU102:AY118)</f>
        <v>0</v>
      </c>
      <c r="AV119" s="867"/>
      <c r="AW119" s="867"/>
      <c r="AX119" s="867"/>
      <c r="AY119" s="867"/>
      <c r="AZ119" s="867"/>
      <c r="BA119" s="169">
        <f>SUBTOTAL(9,BA102:BA118)</f>
        <v>0</v>
      </c>
      <c r="BC119" s="64"/>
      <c r="BD119" s="307"/>
      <c r="BE119" s="306" t="str">
        <f>$B$102</f>
        <v>CLEAN-UP</v>
      </c>
      <c r="BF119" s="307"/>
      <c r="BG119" s="324"/>
      <c r="BH119" s="324"/>
      <c r="BI119" s="324"/>
      <c r="BJ119" s="324"/>
      <c r="BK119" s="325">
        <f t="shared" ref="BK119:CB119" si="107">BK102</f>
        <v>0</v>
      </c>
      <c r="BL119" s="325">
        <f t="shared" si="107"/>
        <v>0</v>
      </c>
      <c r="BM119" s="325" t="e">
        <f t="shared" si="107"/>
        <v>#REF!</v>
      </c>
      <c r="BN119" s="325">
        <f t="shared" si="107"/>
        <v>0</v>
      </c>
      <c r="BO119" s="325" t="e">
        <f t="shared" si="107"/>
        <v>#REF!</v>
      </c>
      <c r="BP119" s="326" t="e">
        <f t="shared" si="107"/>
        <v>#REF!</v>
      </c>
      <c r="BQ119" s="326" t="e">
        <f t="shared" si="107"/>
        <v>#REF!</v>
      </c>
      <c r="BR119" s="325" t="e">
        <f t="shared" si="107"/>
        <v>#REF!</v>
      </c>
      <c r="BS119" s="325" t="e">
        <f t="shared" si="107"/>
        <v>#REF!</v>
      </c>
      <c r="BT119" s="326" t="e">
        <f t="shared" si="107"/>
        <v>#REF!</v>
      </c>
      <c r="BU119" s="325" t="e">
        <f t="shared" si="107"/>
        <v>#REF!</v>
      </c>
      <c r="BV119" s="325" t="e">
        <f t="shared" si="107"/>
        <v>#REF!</v>
      </c>
      <c r="BW119" s="326" t="e">
        <f t="shared" si="107"/>
        <v>#REF!</v>
      </c>
      <c r="BX119" s="325" t="e">
        <f t="shared" si="107"/>
        <v>#REF!</v>
      </c>
      <c r="BY119" s="325" t="e">
        <f t="shared" si="107"/>
        <v>#REF!</v>
      </c>
      <c r="BZ119" s="326" t="e">
        <f t="shared" si="107"/>
        <v>#REF!</v>
      </c>
      <c r="CA119" s="325" t="e">
        <f t="shared" si="107"/>
        <v>#REF!</v>
      </c>
      <c r="CB119" s="325" t="e">
        <f t="shared" si="107"/>
        <v>#REF!</v>
      </c>
      <c r="CC119" s="327"/>
      <c r="CD119" s="327"/>
      <c r="CF119" s="327"/>
      <c r="CG119" s="327"/>
      <c r="CH119" s="328"/>
      <c r="CK119" s="329"/>
    </row>
    <row r="120" spans="1:89" ht="5.0999999999999996" hidden="1" customHeight="1">
      <c r="A120" s="305"/>
      <c r="B120" s="140"/>
      <c r="C120" s="140"/>
      <c r="D120" s="140"/>
      <c r="E120" s="140"/>
      <c r="F120" s="140"/>
      <c r="G120" s="140"/>
      <c r="H120" s="140"/>
      <c r="I120" s="140"/>
      <c r="J120" s="140"/>
      <c r="K120" s="140"/>
      <c r="L120" s="140"/>
      <c r="M120" s="140"/>
      <c r="N120" s="140"/>
      <c r="O120" s="140"/>
      <c r="P120" s="140"/>
      <c r="Q120" s="141"/>
      <c r="R120" s="141"/>
      <c r="S120" s="141"/>
      <c r="T120" s="141"/>
      <c r="U120" s="141"/>
      <c r="V120" s="142"/>
      <c r="W120" s="142"/>
      <c r="X120" s="142"/>
      <c r="Y120" s="172"/>
      <c r="Z120" s="172"/>
      <c r="AA120" s="172"/>
      <c r="AB120" s="172"/>
      <c r="AC120" s="172"/>
      <c r="AD120" s="172"/>
      <c r="AE120" s="173"/>
      <c r="AF120" s="173"/>
      <c r="AG120" s="173"/>
      <c r="AH120" s="173"/>
      <c r="AI120" s="173"/>
      <c r="AJ120" s="173"/>
      <c r="AK120" s="173"/>
      <c r="AL120" s="173"/>
      <c r="AM120" s="173"/>
      <c r="AN120" s="173"/>
      <c r="AO120" s="173"/>
      <c r="AP120" s="173"/>
      <c r="AQ120" s="173"/>
      <c r="AR120" s="173"/>
      <c r="AS120" s="173"/>
      <c r="AT120" s="174"/>
      <c r="AU120" s="172"/>
      <c r="AV120" s="172"/>
      <c r="AW120" s="172"/>
      <c r="AX120" s="172"/>
      <c r="AY120" s="172"/>
      <c r="AZ120" s="176"/>
      <c r="BA120" s="175"/>
      <c r="BC120" s="175"/>
      <c r="BD120" s="307"/>
      <c r="BE120" s="319" t="str">
        <f>$B$102</f>
        <v>CLEAN-UP</v>
      </c>
      <c r="BF120" s="307"/>
      <c r="BG120" s="319"/>
      <c r="BH120" s="319"/>
      <c r="BI120" s="319"/>
      <c r="BJ120" s="319"/>
      <c r="BK120" s="319">
        <f>BK102</f>
        <v>0</v>
      </c>
      <c r="BL120" s="319">
        <f>BL102</f>
        <v>0</v>
      </c>
      <c r="BM120" s="319" t="e">
        <f>BM102</f>
        <v>#REF!</v>
      </c>
      <c r="BN120" s="319">
        <f>BN102</f>
        <v>0</v>
      </c>
      <c r="BO120" s="319" t="e">
        <f>BO102</f>
        <v>#REF!</v>
      </c>
      <c r="BP120" s="321" t="e">
        <f>AU120/TOTAL_REMODEL_ESTIMATE</f>
        <v>#NAME?</v>
      </c>
      <c r="BQ120" s="321" t="e">
        <f>#REF!/TOTAL_REMODEL_ESTIMATE</f>
        <v>#REF!</v>
      </c>
      <c r="BR120" s="321" t="e">
        <f>#REF!/TOTAL_REMODEL_ESTIMATE</f>
        <v>#REF!</v>
      </c>
      <c r="BS120" s="321" t="e">
        <f>#REF!/TOTAL_REMODEL_ESTIMATE</f>
        <v>#REF!</v>
      </c>
      <c r="BT120" s="321" t="e">
        <f>#REF!/TOTAL_REMODEL_ESTIMATE</f>
        <v>#REF!</v>
      </c>
      <c r="BU120" s="321" t="e">
        <f>#REF!/TOTAL_REMODEL_ESTIMATE</f>
        <v>#REF!</v>
      </c>
      <c r="BV120" s="321" t="e">
        <f>#REF!/TOTAL_REMODEL_ESTIMATE</f>
        <v>#REF!</v>
      </c>
      <c r="BW120" s="321" t="e">
        <f>#REF!/TOTAL_REMODEL_ESTIMATE</f>
        <v>#REF!</v>
      </c>
      <c r="BX120" s="321" t="e">
        <f>#REF!/TOTAL_REMODEL_ESTIMATE</f>
        <v>#REF!</v>
      </c>
      <c r="BY120" s="321" t="e">
        <f>#REF!/TOTAL_REMODEL_ESTIMATE</f>
        <v>#REF!</v>
      </c>
      <c r="BZ120" s="321" t="e">
        <f>#REF!/TOTAL_REMODEL_ESTIMATE</f>
        <v>#REF!</v>
      </c>
      <c r="CA120" s="321" t="e">
        <f>#REF!/TOTAL_REMODEL_ESTIMATE</f>
        <v>#REF!</v>
      </c>
      <c r="CB120" s="321" t="e">
        <f>#REF!/TOTAL_REMODEL_ESTIMATE</f>
        <v>#REF!</v>
      </c>
      <c r="CC120" s="321" t="e">
        <f>#REF!/TOTAL_REMODEL_ESTIMATE</f>
        <v>#REF!</v>
      </c>
      <c r="CD120" s="321" t="e">
        <f>#REF!/TOTAL_REMODEL_ESTIMATE</f>
        <v>#REF!</v>
      </c>
      <c r="CF120" s="321"/>
      <c r="CG120" s="321"/>
      <c r="CH120" s="322"/>
      <c r="CK120" s="323"/>
    </row>
    <row r="121" spans="1:89" ht="21.6" customHeight="1">
      <c r="A121" s="305" t="s">
        <v>704</v>
      </c>
      <c r="B121" s="880" t="s">
        <v>757</v>
      </c>
      <c r="C121" s="881"/>
      <c r="D121" s="881"/>
      <c r="E121" s="881"/>
      <c r="F121" s="881"/>
      <c r="G121" s="881"/>
      <c r="H121" s="881"/>
      <c r="I121" s="881"/>
      <c r="J121" s="881"/>
      <c r="K121" s="881"/>
      <c r="L121" s="881"/>
      <c r="M121" s="881"/>
      <c r="N121" s="881"/>
      <c r="O121" s="881"/>
      <c r="P121" s="881"/>
      <c r="Q121" s="798"/>
      <c r="R121" s="798"/>
      <c r="S121" s="798"/>
      <c r="T121" s="798"/>
      <c r="U121" s="798"/>
      <c r="V121" s="790"/>
      <c r="W121" s="790"/>
      <c r="X121" s="790"/>
      <c r="Y121" s="790"/>
      <c r="Z121" s="790"/>
      <c r="AA121" s="790"/>
      <c r="AB121" s="790"/>
      <c r="AC121" s="790"/>
      <c r="AD121" s="790"/>
      <c r="AE121" s="790"/>
      <c r="AF121" s="790"/>
      <c r="AG121" s="790"/>
      <c r="AH121" s="790"/>
      <c r="AI121" s="790"/>
      <c r="AJ121" s="790"/>
      <c r="AK121" s="790"/>
      <c r="AL121" s="790"/>
      <c r="AM121" s="790"/>
      <c r="AN121" s="790"/>
      <c r="AO121" s="790"/>
      <c r="AP121" s="790"/>
      <c r="AQ121" s="790"/>
      <c r="AR121" s="790"/>
      <c r="AS121" s="790"/>
      <c r="AT121" s="356"/>
      <c r="AU121" s="882"/>
      <c r="AV121" s="882"/>
      <c r="AW121" s="882"/>
      <c r="AX121" s="882"/>
      <c r="AY121" s="882"/>
      <c r="AZ121" s="882"/>
      <c r="BA121" s="171"/>
      <c r="BC121" s="171"/>
      <c r="BD121" s="307"/>
      <c r="BE121" s="306" t="str">
        <f t="shared" ref="BE121:BE136" si="108">$B$121</f>
        <v>OTHER 1</v>
      </c>
      <c r="BF121" s="307"/>
      <c r="BG121" s="306"/>
      <c r="BH121" s="306"/>
      <c r="BI121" s="306"/>
      <c r="BJ121" s="306"/>
      <c r="BK121" s="308">
        <f t="shared" ref="BK121:CB121" si="109">SUM(BK122:BK136)</f>
        <v>0</v>
      </c>
      <c r="BL121" s="308">
        <f t="shared" si="109"/>
        <v>0</v>
      </c>
      <c r="BM121" s="308" t="e">
        <f t="shared" si="109"/>
        <v>#REF!</v>
      </c>
      <c r="BN121" s="308">
        <f t="shared" si="109"/>
        <v>0</v>
      </c>
      <c r="BO121" s="308" t="e">
        <f t="shared" si="109"/>
        <v>#REF!</v>
      </c>
      <c r="BP121" s="309" t="e">
        <f t="shared" si="109"/>
        <v>#REF!</v>
      </c>
      <c r="BQ121" s="309" t="e">
        <f t="shared" si="109"/>
        <v>#REF!</v>
      </c>
      <c r="BR121" s="310" t="e">
        <f t="shared" si="109"/>
        <v>#REF!</v>
      </c>
      <c r="BS121" s="310" t="e">
        <f t="shared" si="109"/>
        <v>#REF!</v>
      </c>
      <c r="BT121" s="309" t="e">
        <f t="shared" si="109"/>
        <v>#REF!</v>
      </c>
      <c r="BU121" s="310" t="e">
        <f t="shared" si="109"/>
        <v>#REF!</v>
      </c>
      <c r="BV121" s="310" t="e">
        <f t="shared" si="109"/>
        <v>#REF!</v>
      </c>
      <c r="BW121" s="309" t="e">
        <f t="shared" si="109"/>
        <v>#REF!</v>
      </c>
      <c r="BX121" s="310" t="e">
        <f t="shared" si="109"/>
        <v>#REF!</v>
      </c>
      <c r="BY121" s="310" t="e">
        <f t="shared" si="109"/>
        <v>#REF!</v>
      </c>
      <c r="BZ121" s="309" t="e">
        <f t="shared" si="109"/>
        <v>#REF!</v>
      </c>
      <c r="CA121" s="310" t="e">
        <f t="shared" si="109"/>
        <v>#REF!</v>
      </c>
      <c r="CB121" s="310" t="e">
        <f t="shared" si="109"/>
        <v>#REF!</v>
      </c>
      <c r="CC121" s="311" t="str">
        <f t="shared" ref="CC121:CC136" si="110">CONCATENATE(T121,"/", "MH")</f>
        <v>/MH</v>
      </c>
      <c r="CD121" s="311" t="str">
        <f t="shared" ref="CD121:CD136" si="111">CONCATENATE("MH","/",T121)</f>
        <v>MH/</v>
      </c>
      <c r="CF121" s="312"/>
      <c r="CG121" s="312"/>
      <c r="CH121" s="313"/>
      <c r="CK121" s="314"/>
    </row>
    <row r="122" spans="1:89" hidden="1">
      <c r="A122" s="305"/>
      <c r="B122" s="870"/>
      <c r="C122" s="870"/>
      <c r="D122" s="870"/>
      <c r="E122" s="870"/>
      <c r="F122" s="870"/>
      <c r="G122" s="870"/>
      <c r="H122" s="870"/>
      <c r="I122" s="870"/>
      <c r="J122" s="870"/>
      <c r="K122" s="870"/>
      <c r="L122" s="870"/>
      <c r="M122" s="870"/>
      <c r="N122" s="870"/>
      <c r="O122" s="870"/>
      <c r="P122" s="870"/>
      <c r="Q122" s="883"/>
      <c r="R122" s="883"/>
      <c r="S122" s="884"/>
      <c r="T122" s="883"/>
      <c r="U122" s="883"/>
      <c r="V122" s="885"/>
      <c r="W122" s="886"/>
      <c r="X122" s="886"/>
      <c r="Y122" s="885"/>
      <c r="Z122" s="886"/>
      <c r="AA122" s="886"/>
      <c r="AB122" s="885"/>
      <c r="AC122" s="886"/>
      <c r="AD122" s="886"/>
      <c r="AE122" s="875">
        <f t="shared" ref="AE122:AE136" si="112">V122*Q122</f>
        <v>0</v>
      </c>
      <c r="AF122" s="875"/>
      <c r="AG122" s="875"/>
      <c r="AH122" s="875"/>
      <c r="AI122" s="875"/>
      <c r="AJ122" s="876">
        <f t="shared" ref="AJ122:AJ136" si="113">Q122*Y122</f>
        <v>0</v>
      </c>
      <c r="AK122" s="876"/>
      <c r="AL122" s="876"/>
      <c r="AM122" s="876"/>
      <c r="AN122" s="876"/>
      <c r="AO122" s="876">
        <f>Q122*AB122</f>
        <v>0</v>
      </c>
      <c r="AP122" s="876"/>
      <c r="AQ122" s="876"/>
      <c r="AR122" s="876"/>
      <c r="AS122" s="876"/>
      <c r="AT122" s="315"/>
      <c r="AU122" s="887">
        <f t="shared" ref="AU122:AU136" si="114">AE122+AJ122+AO122</f>
        <v>0</v>
      </c>
      <c r="AV122" s="887"/>
      <c r="AW122" s="888"/>
      <c r="AX122" s="888"/>
      <c r="AY122" s="888"/>
      <c r="AZ122" s="889" t="e">
        <f>SUM(#REF!)</f>
        <v>#REF!</v>
      </c>
      <c r="BA122" s="357">
        <f t="shared" ref="BA122:BA136" si="115">IFERROR(AU122/Total_Detailed_Estimate,0)</f>
        <v>0</v>
      </c>
      <c r="BC122" s="177"/>
      <c r="BD122" s="307"/>
      <c r="BE122" s="306" t="str">
        <f t="shared" si="108"/>
        <v>OTHER 1</v>
      </c>
      <c r="BF122" s="307"/>
      <c r="BG122" s="316"/>
      <c r="BH122" s="316"/>
      <c r="BI122" s="316"/>
      <c r="BJ122" s="316"/>
      <c r="BK122" s="308">
        <f t="shared" ref="BK122:BK136" si="116">AE122</f>
        <v>0</v>
      </c>
      <c r="BL122" s="308">
        <f t="shared" ref="BL122:BL136" si="117">AJ122</f>
        <v>0</v>
      </c>
      <c r="BM122" s="308" t="e">
        <f>#REF!</f>
        <v>#REF!</v>
      </c>
      <c r="BN122" s="308">
        <f t="shared" ref="BN122:BN136" si="118">AO122</f>
        <v>0</v>
      </c>
      <c r="BO122" s="308" t="e">
        <f t="shared" ref="BO122:BO136" si="119">SUM(BK122:BN122)</f>
        <v>#REF!</v>
      </c>
      <c r="BP122" s="317" t="e">
        <f>AU122/#REF!</f>
        <v>#REF!</v>
      </c>
      <c r="BQ122" s="317" t="e">
        <f>AE122/#REF!</f>
        <v>#REF!</v>
      </c>
      <c r="BR122" s="313" t="e">
        <f>BQ122*#REF!</f>
        <v>#REF!</v>
      </c>
      <c r="BS122" s="313" t="e">
        <f t="shared" ref="BS122:BS136" si="120">BR122+AE122</f>
        <v>#REF!</v>
      </c>
      <c r="BT122" s="317" t="e">
        <f>AJ122/#REF!</f>
        <v>#REF!</v>
      </c>
      <c r="BU122" s="313" t="e">
        <f>BT122*#REF!</f>
        <v>#REF!</v>
      </c>
      <c r="BV122" s="313" t="e">
        <f t="shared" ref="BV122:BV136" si="121">BU122+AJ122</f>
        <v>#REF!</v>
      </c>
      <c r="BW122" s="317" t="e">
        <f>#REF!/#REF!</f>
        <v>#REF!</v>
      </c>
      <c r="BX122" s="313" t="e">
        <f>BW122*#REF!</f>
        <v>#REF!</v>
      </c>
      <c r="BY122" s="313" t="e">
        <f>BX122+#REF!</f>
        <v>#REF!</v>
      </c>
      <c r="BZ122" s="317" t="e">
        <f>AO122/#REF!</f>
        <v>#REF!</v>
      </c>
      <c r="CA122" s="313" t="e">
        <f>BZ122*#REF!</f>
        <v>#REF!</v>
      </c>
      <c r="CB122" s="313" t="e">
        <f t="shared" ref="CB122:CB136" si="122">CA122+AO122</f>
        <v>#REF!</v>
      </c>
      <c r="CC122" s="311" t="str">
        <f t="shared" si="110"/>
        <v>/MH</v>
      </c>
      <c r="CD122" s="311" t="str">
        <f t="shared" si="111"/>
        <v>MH/</v>
      </c>
      <c r="CF122" s="312" t="e">
        <f>T(#REF!)</f>
        <v>#REF!</v>
      </c>
      <c r="CG122" s="312" t="e">
        <f>#REF!</f>
        <v>#REF!</v>
      </c>
      <c r="CH122" s="313">
        <f t="shared" ref="CH122:CH136" si="123">AE122</f>
        <v>0</v>
      </c>
      <c r="CK122" s="314"/>
    </row>
    <row r="123" spans="1:89" hidden="1">
      <c r="A123" s="305"/>
      <c r="B123" s="870"/>
      <c r="C123" s="870"/>
      <c r="D123" s="870"/>
      <c r="E123" s="870"/>
      <c r="F123" s="870"/>
      <c r="G123" s="870"/>
      <c r="H123" s="870"/>
      <c r="I123" s="870"/>
      <c r="J123" s="870"/>
      <c r="K123" s="870"/>
      <c r="L123" s="870"/>
      <c r="M123" s="870"/>
      <c r="N123" s="870"/>
      <c r="O123" s="870"/>
      <c r="P123" s="870"/>
      <c r="Q123" s="871"/>
      <c r="R123" s="871"/>
      <c r="S123" s="872"/>
      <c r="T123" s="871"/>
      <c r="U123" s="871"/>
      <c r="V123" s="873"/>
      <c r="W123" s="874"/>
      <c r="X123" s="874"/>
      <c r="Y123" s="873"/>
      <c r="Z123" s="874"/>
      <c r="AA123" s="874"/>
      <c r="AB123" s="873"/>
      <c r="AC123" s="874"/>
      <c r="AD123" s="874"/>
      <c r="AE123" s="875">
        <f t="shared" si="112"/>
        <v>0</v>
      </c>
      <c r="AF123" s="875"/>
      <c r="AG123" s="875"/>
      <c r="AH123" s="875"/>
      <c r="AI123" s="875"/>
      <c r="AJ123" s="876">
        <f t="shared" si="113"/>
        <v>0</v>
      </c>
      <c r="AK123" s="876"/>
      <c r="AL123" s="876"/>
      <c r="AM123" s="876"/>
      <c r="AN123" s="876"/>
      <c r="AO123" s="876">
        <f t="shared" ref="AO123:AO136" si="124">Q123*AB123</f>
        <v>0</v>
      </c>
      <c r="AP123" s="876"/>
      <c r="AQ123" s="876"/>
      <c r="AR123" s="876"/>
      <c r="AS123" s="876"/>
      <c r="AT123" s="318"/>
      <c r="AU123" s="877">
        <f t="shared" si="114"/>
        <v>0</v>
      </c>
      <c r="AV123" s="877"/>
      <c r="AW123" s="878"/>
      <c r="AX123" s="878"/>
      <c r="AY123" s="878"/>
      <c r="AZ123" s="879" t="e">
        <f>SUM(#REF!)</f>
        <v>#REF!</v>
      </c>
      <c r="BA123" s="357">
        <f t="shared" si="115"/>
        <v>0</v>
      </c>
      <c r="BC123" s="177"/>
      <c r="BD123" s="307"/>
      <c r="BE123" s="306" t="str">
        <f t="shared" si="108"/>
        <v>OTHER 1</v>
      </c>
      <c r="BF123" s="307"/>
      <c r="BG123" s="316"/>
      <c r="BH123" s="316"/>
      <c r="BI123" s="316"/>
      <c r="BJ123" s="316"/>
      <c r="BK123" s="308">
        <f t="shared" si="116"/>
        <v>0</v>
      </c>
      <c r="BL123" s="308">
        <f t="shared" si="117"/>
        <v>0</v>
      </c>
      <c r="BM123" s="308" t="e">
        <f>#REF!</f>
        <v>#REF!</v>
      </c>
      <c r="BN123" s="308">
        <f t="shared" si="118"/>
        <v>0</v>
      </c>
      <c r="BO123" s="308" t="e">
        <f t="shared" si="119"/>
        <v>#REF!</v>
      </c>
      <c r="BP123" s="317" t="e">
        <f>AU123/#REF!</f>
        <v>#REF!</v>
      </c>
      <c r="BQ123" s="317" t="e">
        <f>AE123/#REF!</f>
        <v>#REF!</v>
      </c>
      <c r="BR123" s="313" t="e">
        <f>BQ123*#REF!</f>
        <v>#REF!</v>
      </c>
      <c r="BS123" s="313" t="e">
        <f t="shared" si="120"/>
        <v>#REF!</v>
      </c>
      <c r="BT123" s="317" t="e">
        <f>AJ123/#REF!</f>
        <v>#REF!</v>
      </c>
      <c r="BU123" s="313" t="e">
        <f>BT123*#REF!</f>
        <v>#REF!</v>
      </c>
      <c r="BV123" s="313" t="e">
        <f t="shared" si="121"/>
        <v>#REF!</v>
      </c>
      <c r="BW123" s="317" t="e">
        <f>#REF!/#REF!</f>
        <v>#REF!</v>
      </c>
      <c r="BX123" s="313" t="e">
        <f>BW123*#REF!</f>
        <v>#REF!</v>
      </c>
      <c r="BY123" s="313" t="e">
        <f>BX123+#REF!</f>
        <v>#REF!</v>
      </c>
      <c r="BZ123" s="317" t="e">
        <f>AO123/#REF!</f>
        <v>#REF!</v>
      </c>
      <c r="CA123" s="313" t="e">
        <f>BZ123*#REF!</f>
        <v>#REF!</v>
      </c>
      <c r="CB123" s="313" t="e">
        <f t="shared" si="122"/>
        <v>#REF!</v>
      </c>
      <c r="CC123" s="311" t="str">
        <f t="shared" si="110"/>
        <v>/MH</v>
      </c>
      <c r="CD123" s="311" t="str">
        <f t="shared" si="111"/>
        <v>MH/</v>
      </c>
      <c r="CF123" s="312" t="e">
        <f>T(#REF!)</f>
        <v>#REF!</v>
      </c>
      <c r="CG123" s="312" t="e">
        <f>#REF!</f>
        <v>#REF!</v>
      </c>
      <c r="CH123" s="313">
        <f t="shared" si="123"/>
        <v>0</v>
      </c>
      <c r="CK123" s="314"/>
    </row>
    <row r="124" spans="1:89" hidden="1">
      <c r="A124" s="305"/>
      <c r="B124" s="870"/>
      <c r="C124" s="870"/>
      <c r="D124" s="870"/>
      <c r="E124" s="870"/>
      <c r="F124" s="870"/>
      <c r="G124" s="870"/>
      <c r="H124" s="870"/>
      <c r="I124" s="870"/>
      <c r="J124" s="870"/>
      <c r="K124" s="870"/>
      <c r="L124" s="870"/>
      <c r="M124" s="870"/>
      <c r="N124" s="870"/>
      <c r="O124" s="870"/>
      <c r="P124" s="870"/>
      <c r="Q124" s="871"/>
      <c r="R124" s="871"/>
      <c r="S124" s="872"/>
      <c r="T124" s="871"/>
      <c r="U124" s="871"/>
      <c r="V124" s="873"/>
      <c r="W124" s="874"/>
      <c r="X124" s="874"/>
      <c r="Y124" s="873"/>
      <c r="Z124" s="874"/>
      <c r="AA124" s="874"/>
      <c r="AB124" s="873"/>
      <c r="AC124" s="874"/>
      <c r="AD124" s="874"/>
      <c r="AE124" s="875">
        <f t="shared" si="112"/>
        <v>0</v>
      </c>
      <c r="AF124" s="875"/>
      <c r="AG124" s="875"/>
      <c r="AH124" s="875"/>
      <c r="AI124" s="875"/>
      <c r="AJ124" s="876">
        <f t="shared" si="113"/>
        <v>0</v>
      </c>
      <c r="AK124" s="876"/>
      <c r="AL124" s="876"/>
      <c r="AM124" s="876"/>
      <c r="AN124" s="876"/>
      <c r="AO124" s="876">
        <f t="shared" si="124"/>
        <v>0</v>
      </c>
      <c r="AP124" s="876"/>
      <c r="AQ124" s="876"/>
      <c r="AR124" s="876"/>
      <c r="AS124" s="876"/>
      <c r="AT124" s="318"/>
      <c r="AU124" s="877">
        <f t="shared" si="114"/>
        <v>0</v>
      </c>
      <c r="AV124" s="877"/>
      <c r="AW124" s="878"/>
      <c r="AX124" s="878"/>
      <c r="AY124" s="878"/>
      <c r="AZ124" s="879" t="e">
        <f>SUM(#REF!)</f>
        <v>#REF!</v>
      </c>
      <c r="BA124" s="357">
        <f t="shared" si="115"/>
        <v>0</v>
      </c>
      <c r="BC124" s="177"/>
      <c r="BD124" s="307"/>
      <c r="BE124" s="306" t="str">
        <f t="shared" si="108"/>
        <v>OTHER 1</v>
      </c>
      <c r="BF124" s="307"/>
      <c r="BG124" s="316"/>
      <c r="BH124" s="316"/>
      <c r="BI124" s="316"/>
      <c r="BJ124" s="316"/>
      <c r="BK124" s="308">
        <f t="shared" si="116"/>
        <v>0</v>
      </c>
      <c r="BL124" s="308">
        <f t="shared" si="117"/>
        <v>0</v>
      </c>
      <c r="BM124" s="308" t="e">
        <f>#REF!</f>
        <v>#REF!</v>
      </c>
      <c r="BN124" s="308">
        <f t="shared" si="118"/>
        <v>0</v>
      </c>
      <c r="BO124" s="308" t="e">
        <f t="shared" si="119"/>
        <v>#REF!</v>
      </c>
      <c r="BP124" s="317" t="e">
        <f>AU124/#REF!</f>
        <v>#REF!</v>
      </c>
      <c r="BQ124" s="317" t="e">
        <f>AE124/#REF!</f>
        <v>#REF!</v>
      </c>
      <c r="BR124" s="313" t="e">
        <f>BQ124*#REF!</f>
        <v>#REF!</v>
      </c>
      <c r="BS124" s="313" t="e">
        <f t="shared" si="120"/>
        <v>#REF!</v>
      </c>
      <c r="BT124" s="317" t="e">
        <f>AJ124/#REF!</f>
        <v>#REF!</v>
      </c>
      <c r="BU124" s="313" t="e">
        <f>BT124*#REF!</f>
        <v>#REF!</v>
      </c>
      <c r="BV124" s="313" t="e">
        <f t="shared" si="121"/>
        <v>#REF!</v>
      </c>
      <c r="BW124" s="317" t="e">
        <f>#REF!/#REF!</f>
        <v>#REF!</v>
      </c>
      <c r="BX124" s="313" t="e">
        <f>BW124*#REF!</f>
        <v>#REF!</v>
      </c>
      <c r="BY124" s="313" t="e">
        <f>BX124+#REF!</f>
        <v>#REF!</v>
      </c>
      <c r="BZ124" s="317" t="e">
        <f>AO124/#REF!</f>
        <v>#REF!</v>
      </c>
      <c r="CA124" s="313" t="e">
        <f>BZ124*#REF!</f>
        <v>#REF!</v>
      </c>
      <c r="CB124" s="313" t="e">
        <f t="shared" si="122"/>
        <v>#REF!</v>
      </c>
      <c r="CC124" s="311" t="str">
        <f t="shared" si="110"/>
        <v>/MH</v>
      </c>
      <c r="CD124" s="311" t="str">
        <f t="shared" si="111"/>
        <v>MH/</v>
      </c>
      <c r="CF124" s="312" t="e">
        <f>T(#REF!)</f>
        <v>#REF!</v>
      </c>
      <c r="CG124" s="312" t="e">
        <f>#REF!</f>
        <v>#REF!</v>
      </c>
      <c r="CH124" s="313">
        <f t="shared" si="123"/>
        <v>0</v>
      </c>
      <c r="CK124" s="314"/>
    </row>
    <row r="125" spans="1:89" hidden="1">
      <c r="A125" s="305"/>
      <c r="B125" s="870"/>
      <c r="C125" s="870"/>
      <c r="D125" s="870"/>
      <c r="E125" s="870"/>
      <c r="F125" s="870"/>
      <c r="G125" s="870"/>
      <c r="H125" s="870"/>
      <c r="I125" s="870"/>
      <c r="J125" s="870"/>
      <c r="K125" s="870"/>
      <c r="L125" s="870"/>
      <c r="M125" s="870"/>
      <c r="N125" s="870"/>
      <c r="O125" s="870"/>
      <c r="P125" s="870"/>
      <c r="Q125" s="871"/>
      <c r="R125" s="871"/>
      <c r="S125" s="872"/>
      <c r="T125" s="871"/>
      <c r="U125" s="871"/>
      <c r="V125" s="873"/>
      <c r="W125" s="874"/>
      <c r="X125" s="874"/>
      <c r="Y125" s="873"/>
      <c r="Z125" s="874"/>
      <c r="AA125" s="874"/>
      <c r="AB125" s="873"/>
      <c r="AC125" s="874"/>
      <c r="AD125" s="874"/>
      <c r="AE125" s="875">
        <f t="shared" si="112"/>
        <v>0</v>
      </c>
      <c r="AF125" s="875"/>
      <c r="AG125" s="875"/>
      <c r="AH125" s="875"/>
      <c r="AI125" s="875"/>
      <c r="AJ125" s="876">
        <f t="shared" si="113"/>
        <v>0</v>
      </c>
      <c r="AK125" s="876"/>
      <c r="AL125" s="876"/>
      <c r="AM125" s="876"/>
      <c r="AN125" s="876"/>
      <c r="AO125" s="876">
        <f t="shared" si="124"/>
        <v>0</v>
      </c>
      <c r="AP125" s="876"/>
      <c r="AQ125" s="876"/>
      <c r="AR125" s="876"/>
      <c r="AS125" s="876"/>
      <c r="AT125" s="318"/>
      <c r="AU125" s="877">
        <f t="shared" si="114"/>
        <v>0</v>
      </c>
      <c r="AV125" s="877"/>
      <c r="AW125" s="878"/>
      <c r="AX125" s="878"/>
      <c r="AY125" s="878"/>
      <c r="AZ125" s="879" t="e">
        <f>SUM(#REF!)</f>
        <v>#REF!</v>
      </c>
      <c r="BA125" s="357">
        <f t="shared" si="115"/>
        <v>0</v>
      </c>
      <c r="BC125" s="177"/>
      <c r="BD125" s="307"/>
      <c r="BE125" s="306" t="str">
        <f t="shared" si="108"/>
        <v>OTHER 1</v>
      </c>
      <c r="BF125" s="307"/>
      <c r="BG125" s="316"/>
      <c r="BH125" s="316"/>
      <c r="BI125" s="316"/>
      <c r="BJ125" s="316"/>
      <c r="BK125" s="308">
        <f t="shared" si="116"/>
        <v>0</v>
      </c>
      <c r="BL125" s="308">
        <f t="shared" si="117"/>
        <v>0</v>
      </c>
      <c r="BM125" s="308" t="e">
        <f>#REF!</f>
        <v>#REF!</v>
      </c>
      <c r="BN125" s="308">
        <f t="shared" si="118"/>
        <v>0</v>
      </c>
      <c r="BO125" s="308" t="e">
        <f t="shared" si="119"/>
        <v>#REF!</v>
      </c>
      <c r="BP125" s="317" t="e">
        <f>AU125/#REF!</f>
        <v>#REF!</v>
      </c>
      <c r="BQ125" s="317" t="e">
        <f>AE125/#REF!</f>
        <v>#REF!</v>
      </c>
      <c r="BR125" s="313" t="e">
        <f>BQ125*#REF!</f>
        <v>#REF!</v>
      </c>
      <c r="BS125" s="313" t="e">
        <f t="shared" si="120"/>
        <v>#REF!</v>
      </c>
      <c r="BT125" s="317" t="e">
        <f>AJ125/#REF!</f>
        <v>#REF!</v>
      </c>
      <c r="BU125" s="313" t="e">
        <f>BT125*#REF!</f>
        <v>#REF!</v>
      </c>
      <c r="BV125" s="313" t="e">
        <f t="shared" si="121"/>
        <v>#REF!</v>
      </c>
      <c r="BW125" s="317" t="e">
        <f>#REF!/#REF!</f>
        <v>#REF!</v>
      </c>
      <c r="BX125" s="313" t="e">
        <f>BW125*#REF!</f>
        <v>#REF!</v>
      </c>
      <c r="BY125" s="313" t="e">
        <f>BX125+#REF!</f>
        <v>#REF!</v>
      </c>
      <c r="BZ125" s="317" t="e">
        <f>AO125/#REF!</f>
        <v>#REF!</v>
      </c>
      <c r="CA125" s="313" t="e">
        <f>BZ125*#REF!</f>
        <v>#REF!</v>
      </c>
      <c r="CB125" s="313" t="e">
        <f t="shared" si="122"/>
        <v>#REF!</v>
      </c>
      <c r="CC125" s="311" t="str">
        <f t="shared" si="110"/>
        <v>/MH</v>
      </c>
      <c r="CD125" s="311" t="str">
        <f t="shared" si="111"/>
        <v>MH/</v>
      </c>
      <c r="CF125" s="312" t="e">
        <f>T(#REF!)</f>
        <v>#REF!</v>
      </c>
      <c r="CG125" s="312" t="e">
        <f>#REF!</f>
        <v>#REF!</v>
      </c>
      <c r="CH125" s="313">
        <f t="shared" si="123"/>
        <v>0</v>
      </c>
      <c r="CK125" s="314"/>
    </row>
    <row r="126" spans="1:89" hidden="1">
      <c r="A126" s="305"/>
      <c r="B126" s="870"/>
      <c r="C126" s="870"/>
      <c r="D126" s="870"/>
      <c r="E126" s="870"/>
      <c r="F126" s="870"/>
      <c r="G126" s="870"/>
      <c r="H126" s="870"/>
      <c r="I126" s="870"/>
      <c r="J126" s="870"/>
      <c r="K126" s="870"/>
      <c r="L126" s="870"/>
      <c r="M126" s="870"/>
      <c r="N126" s="870"/>
      <c r="O126" s="870"/>
      <c r="P126" s="870"/>
      <c r="Q126" s="871"/>
      <c r="R126" s="871"/>
      <c r="S126" s="872"/>
      <c r="T126" s="871"/>
      <c r="U126" s="871"/>
      <c r="V126" s="873"/>
      <c r="W126" s="874"/>
      <c r="X126" s="874"/>
      <c r="Y126" s="873"/>
      <c r="Z126" s="874"/>
      <c r="AA126" s="874"/>
      <c r="AB126" s="873"/>
      <c r="AC126" s="874"/>
      <c r="AD126" s="874"/>
      <c r="AE126" s="875">
        <f t="shared" si="112"/>
        <v>0</v>
      </c>
      <c r="AF126" s="875"/>
      <c r="AG126" s="875"/>
      <c r="AH126" s="875"/>
      <c r="AI126" s="875"/>
      <c r="AJ126" s="876">
        <f t="shared" si="113"/>
        <v>0</v>
      </c>
      <c r="AK126" s="876"/>
      <c r="AL126" s="876"/>
      <c r="AM126" s="876"/>
      <c r="AN126" s="876"/>
      <c r="AO126" s="876">
        <f t="shared" si="124"/>
        <v>0</v>
      </c>
      <c r="AP126" s="876"/>
      <c r="AQ126" s="876"/>
      <c r="AR126" s="876"/>
      <c r="AS126" s="876"/>
      <c r="AT126" s="318"/>
      <c r="AU126" s="877">
        <f t="shared" si="114"/>
        <v>0</v>
      </c>
      <c r="AV126" s="877"/>
      <c r="AW126" s="878"/>
      <c r="AX126" s="878"/>
      <c r="AY126" s="878"/>
      <c r="AZ126" s="879" t="e">
        <f>SUM(#REF!)</f>
        <v>#REF!</v>
      </c>
      <c r="BA126" s="357">
        <f t="shared" si="115"/>
        <v>0</v>
      </c>
      <c r="BC126" s="177"/>
      <c r="BD126" s="307"/>
      <c r="BE126" s="306" t="str">
        <f t="shared" si="108"/>
        <v>OTHER 1</v>
      </c>
      <c r="BF126" s="307"/>
      <c r="BG126" s="316"/>
      <c r="BH126" s="316"/>
      <c r="BI126" s="316"/>
      <c r="BJ126" s="316"/>
      <c r="BK126" s="308">
        <f t="shared" si="116"/>
        <v>0</v>
      </c>
      <c r="BL126" s="308">
        <f t="shared" si="117"/>
        <v>0</v>
      </c>
      <c r="BM126" s="308" t="e">
        <f>#REF!</f>
        <v>#REF!</v>
      </c>
      <c r="BN126" s="308">
        <f t="shared" si="118"/>
        <v>0</v>
      </c>
      <c r="BO126" s="308" t="e">
        <f t="shared" si="119"/>
        <v>#REF!</v>
      </c>
      <c r="BP126" s="317" t="e">
        <f>AU126/#REF!</f>
        <v>#REF!</v>
      </c>
      <c r="BQ126" s="317" t="e">
        <f>AE126/#REF!</f>
        <v>#REF!</v>
      </c>
      <c r="BR126" s="313" t="e">
        <f>BQ126*#REF!</f>
        <v>#REF!</v>
      </c>
      <c r="BS126" s="313" t="e">
        <f t="shared" si="120"/>
        <v>#REF!</v>
      </c>
      <c r="BT126" s="317" t="e">
        <f>AJ126/#REF!</f>
        <v>#REF!</v>
      </c>
      <c r="BU126" s="313" t="e">
        <f>BT126*#REF!</f>
        <v>#REF!</v>
      </c>
      <c r="BV126" s="313" t="e">
        <f t="shared" si="121"/>
        <v>#REF!</v>
      </c>
      <c r="BW126" s="317" t="e">
        <f>#REF!/#REF!</f>
        <v>#REF!</v>
      </c>
      <c r="BX126" s="313" t="e">
        <f>BW126*#REF!</f>
        <v>#REF!</v>
      </c>
      <c r="BY126" s="313" t="e">
        <f>BX126+#REF!</f>
        <v>#REF!</v>
      </c>
      <c r="BZ126" s="317" t="e">
        <f>AO126/#REF!</f>
        <v>#REF!</v>
      </c>
      <c r="CA126" s="313" t="e">
        <f>BZ126*#REF!</f>
        <v>#REF!</v>
      </c>
      <c r="CB126" s="313" t="e">
        <f t="shared" si="122"/>
        <v>#REF!</v>
      </c>
      <c r="CC126" s="311" t="str">
        <f t="shared" si="110"/>
        <v>/MH</v>
      </c>
      <c r="CD126" s="311" t="str">
        <f t="shared" si="111"/>
        <v>MH/</v>
      </c>
      <c r="CF126" s="312" t="e">
        <f>T(#REF!)</f>
        <v>#REF!</v>
      </c>
      <c r="CG126" s="312" t="e">
        <f>#REF!</f>
        <v>#REF!</v>
      </c>
      <c r="CH126" s="313">
        <f t="shared" si="123"/>
        <v>0</v>
      </c>
      <c r="CK126" s="314"/>
    </row>
    <row r="127" spans="1:89" hidden="1">
      <c r="A127" s="305"/>
      <c r="B127" s="870"/>
      <c r="C127" s="870"/>
      <c r="D127" s="870"/>
      <c r="E127" s="870"/>
      <c r="F127" s="870"/>
      <c r="G127" s="870"/>
      <c r="H127" s="870"/>
      <c r="I127" s="870"/>
      <c r="J127" s="870"/>
      <c r="K127" s="870"/>
      <c r="L127" s="870"/>
      <c r="M127" s="870"/>
      <c r="N127" s="870"/>
      <c r="O127" s="870"/>
      <c r="P127" s="870"/>
      <c r="Q127" s="871"/>
      <c r="R127" s="871"/>
      <c r="S127" s="872"/>
      <c r="T127" s="871"/>
      <c r="U127" s="871"/>
      <c r="V127" s="873"/>
      <c r="W127" s="874"/>
      <c r="X127" s="874"/>
      <c r="Y127" s="873"/>
      <c r="Z127" s="874"/>
      <c r="AA127" s="874"/>
      <c r="AB127" s="873"/>
      <c r="AC127" s="874"/>
      <c r="AD127" s="874"/>
      <c r="AE127" s="875">
        <f t="shared" si="112"/>
        <v>0</v>
      </c>
      <c r="AF127" s="875"/>
      <c r="AG127" s="875"/>
      <c r="AH127" s="875"/>
      <c r="AI127" s="875"/>
      <c r="AJ127" s="876">
        <f t="shared" si="113"/>
        <v>0</v>
      </c>
      <c r="AK127" s="876"/>
      <c r="AL127" s="876"/>
      <c r="AM127" s="876"/>
      <c r="AN127" s="876"/>
      <c r="AO127" s="876">
        <f t="shared" si="124"/>
        <v>0</v>
      </c>
      <c r="AP127" s="876"/>
      <c r="AQ127" s="876"/>
      <c r="AR127" s="876"/>
      <c r="AS127" s="876"/>
      <c r="AT127" s="318"/>
      <c r="AU127" s="877">
        <f t="shared" si="114"/>
        <v>0</v>
      </c>
      <c r="AV127" s="877"/>
      <c r="AW127" s="878"/>
      <c r="AX127" s="878"/>
      <c r="AY127" s="878"/>
      <c r="AZ127" s="879" t="e">
        <f>SUM(#REF!)</f>
        <v>#REF!</v>
      </c>
      <c r="BA127" s="357">
        <f t="shared" si="115"/>
        <v>0</v>
      </c>
      <c r="BC127" s="177"/>
      <c r="BD127" s="307"/>
      <c r="BE127" s="306" t="str">
        <f t="shared" si="108"/>
        <v>OTHER 1</v>
      </c>
      <c r="BF127" s="307"/>
      <c r="BG127" s="316"/>
      <c r="BH127" s="316"/>
      <c r="BI127" s="316"/>
      <c r="BJ127" s="316"/>
      <c r="BK127" s="308">
        <f t="shared" si="116"/>
        <v>0</v>
      </c>
      <c r="BL127" s="308">
        <f t="shared" si="117"/>
        <v>0</v>
      </c>
      <c r="BM127" s="308" t="e">
        <f>#REF!</f>
        <v>#REF!</v>
      </c>
      <c r="BN127" s="308">
        <f t="shared" si="118"/>
        <v>0</v>
      </c>
      <c r="BO127" s="308" t="e">
        <f t="shared" si="119"/>
        <v>#REF!</v>
      </c>
      <c r="BP127" s="317" t="e">
        <f>AU127/#REF!</f>
        <v>#REF!</v>
      </c>
      <c r="BQ127" s="317" t="e">
        <f>AE127/#REF!</f>
        <v>#REF!</v>
      </c>
      <c r="BR127" s="313" t="e">
        <f>BQ127*#REF!</f>
        <v>#REF!</v>
      </c>
      <c r="BS127" s="313" t="e">
        <f t="shared" si="120"/>
        <v>#REF!</v>
      </c>
      <c r="BT127" s="317" t="e">
        <f>AJ127/#REF!</f>
        <v>#REF!</v>
      </c>
      <c r="BU127" s="313" t="e">
        <f>BT127*#REF!</f>
        <v>#REF!</v>
      </c>
      <c r="BV127" s="313" t="e">
        <f t="shared" si="121"/>
        <v>#REF!</v>
      </c>
      <c r="BW127" s="317" t="e">
        <f>#REF!/#REF!</f>
        <v>#REF!</v>
      </c>
      <c r="BX127" s="313" t="e">
        <f>BW127*#REF!</f>
        <v>#REF!</v>
      </c>
      <c r="BY127" s="313" t="e">
        <f>BX127+#REF!</f>
        <v>#REF!</v>
      </c>
      <c r="BZ127" s="317" t="e">
        <f>AO127/#REF!</f>
        <v>#REF!</v>
      </c>
      <c r="CA127" s="313" t="e">
        <f>BZ127*#REF!</f>
        <v>#REF!</v>
      </c>
      <c r="CB127" s="313" t="e">
        <f t="shared" si="122"/>
        <v>#REF!</v>
      </c>
      <c r="CC127" s="311" t="str">
        <f t="shared" si="110"/>
        <v>/MH</v>
      </c>
      <c r="CD127" s="311" t="str">
        <f t="shared" si="111"/>
        <v>MH/</v>
      </c>
      <c r="CF127" s="312" t="e">
        <f>T(#REF!)</f>
        <v>#REF!</v>
      </c>
      <c r="CG127" s="312" t="e">
        <f>#REF!</f>
        <v>#REF!</v>
      </c>
      <c r="CH127" s="313">
        <f t="shared" si="123"/>
        <v>0</v>
      </c>
      <c r="CK127" s="314"/>
    </row>
    <row r="128" spans="1:89" hidden="1">
      <c r="A128" s="305"/>
      <c r="B128" s="870"/>
      <c r="C128" s="870"/>
      <c r="D128" s="870"/>
      <c r="E128" s="870"/>
      <c r="F128" s="870"/>
      <c r="G128" s="870"/>
      <c r="H128" s="870"/>
      <c r="I128" s="870"/>
      <c r="J128" s="870"/>
      <c r="K128" s="870"/>
      <c r="L128" s="870"/>
      <c r="M128" s="870"/>
      <c r="N128" s="870"/>
      <c r="O128" s="870"/>
      <c r="P128" s="870"/>
      <c r="Q128" s="871"/>
      <c r="R128" s="871"/>
      <c r="S128" s="872"/>
      <c r="T128" s="871"/>
      <c r="U128" s="871"/>
      <c r="V128" s="873"/>
      <c r="W128" s="874"/>
      <c r="X128" s="874"/>
      <c r="Y128" s="873"/>
      <c r="Z128" s="874"/>
      <c r="AA128" s="874"/>
      <c r="AB128" s="873"/>
      <c r="AC128" s="874"/>
      <c r="AD128" s="874"/>
      <c r="AE128" s="875">
        <f t="shared" si="112"/>
        <v>0</v>
      </c>
      <c r="AF128" s="875"/>
      <c r="AG128" s="875"/>
      <c r="AH128" s="875"/>
      <c r="AI128" s="875"/>
      <c r="AJ128" s="876">
        <f t="shared" si="113"/>
        <v>0</v>
      </c>
      <c r="AK128" s="876"/>
      <c r="AL128" s="876"/>
      <c r="AM128" s="876"/>
      <c r="AN128" s="876"/>
      <c r="AO128" s="876">
        <f t="shared" si="124"/>
        <v>0</v>
      </c>
      <c r="AP128" s="876"/>
      <c r="AQ128" s="876"/>
      <c r="AR128" s="876"/>
      <c r="AS128" s="876"/>
      <c r="AT128" s="318"/>
      <c r="AU128" s="877">
        <f t="shared" si="114"/>
        <v>0</v>
      </c>
      <c r="AV128" s="877"/>
      <c r="AW128" s="878"/>
      <c r="AX128" s="878"/>
      <c r="AY128" s="878"/>
      <c r="AZ128" s="879" t="e">
        <f>SUM(#REF!)</f>
        <v>#REF!</v>
      </c>
      <c r="BA128" s="357">
        <f t="shared" si="115"/>
        <v>0</v>
      </c>
      <c r="BC128" s="177"/>
      <c r="BD128" s="307"/>
      <c r="BE128" s="306" t="str">
        <f t="shared" si="108"/>
        <v>OTHER 1</v>
      </c>
      <c r="BF128" s="307"/>
      <c r="BG128" s="316"/>
      <c r="BH128" s="316"/>
      <c r="BI128" s="316"/>
      <c r="BJ128" s="316"/>
      <c r="BK128" s="308">
        <f t="shared" si="116"/>
        <v>0</v>
      </c>
      <c r="BL128" s="308">
        <f t="shared" si="117"/>
        <v>0</v>
      </c>
      <c r="BM128" s="308" t="e">
        <f>#REF!</f>
        <v>#REF!</v>
      </c>
      <c r="BN128" s="308">
        <f t="shared" si="118"/>
        <v>0</v>
      </c>
      <c r="BO128" s="308" t="e">
        <f t="shared" si="119"/>
        <v>#REF!</v>
      </c>
      <c r="BP128" s="317" t="e">
        <f>AU128/#REF!</f>
        <v>#REF!</v>
      </c>
      <c r="BQ128" s="317" t="e">
        <f>AE128/#REF!</f>
        <v>#REF!</v>
      </c>
      <c r="BR128" s="313" t="e">
        <f>BQ128*#REF!</f>
        <v>#REF!</v>
      </c>
      <c r="BS128" s="313" t="e">
        <f t="shared" si="120"/>
        <v>#REF!</v>
      </c>
      <c r="BT128" s="317" t="e">
        <f>AJ128/#REF!</f>
        <v>#REF!</v>
      </c>
      <c r="BU128" s="313" t="e">
        <f>BT128*#REF!</f>
        <v>#REF!</v>
      </c>
      <c r="BV128" s="313" t="e">
        <f t="shared" si="121"/>
        <v>#REF!</v>
      </c>
      <c r="BW128" s="317" t="e">
        <f>#REF!/#REF!</f>
        <v>#REF!</v>
      </c>
      <c r="BX128" s="313" t="e">
        <f>BW128*#REF!</f>
        <v>#REF!</v>
      </c>
      <c r="BY128" s="313" t="e">
        <f>BX128+#REF!</f>
        <v>#REF!</v>
      </c>
      <c r="BZ128" s="317" t="e">
        <f>AO128/#REF!</f>
        <v>#REF!</v>
      </c>
      <c r="CA128" s="313" t="e">
        <f>BZ128*#REF!</f>
        <v>#REF!</v>
      </c>
      <c r="CB128" s="313" t="e">
        <f t="shared" si="122"/>
        <v>#REF!</v>
      </c>
      <c r="CC128" s="311" t="str">
        <f t="shared" si="110"/>
        <v>/MH</v>
      </c>
      <c r="CD128" s="311" t="str">
        <f t="shared" si="111"/>
        <v>MH/</v>
      </c>
      <c r="CF128" s="312" t="e">
        <f>T(#REF!)</f>
        <v>#REF!</v>
      </c>
      <c r="CG128" s="312" t="e">
        <f>#REF!</f>
        <v>#REF!</v>
      </c>
      <c r="CH128" s="313">
        <f t="shared" si="123"/>
        <v>0</v>
      </c>
      <c r="CK128" s="314"/>
    </row>
    <row r="129" spans="1:89" hidden="1">
      <c r="A129" s="305"/>
      <c r="B129" s="870"/>
      <c r="C129" s="870"/>
      <c r="D129" s="870"/>
      <c r="E129" s="870"/>
      <c r="F129" s="870"/>
      <c r="G129" s="870"/>
      <c r="H129" s="870"/>
      <c r="I129" s="870"/>
      <c r="J129" s="870"/>
      <c r="K129" s="870"/>
      <c r="L129" s="870"/>
      <c r="M129" s="870"/>
      <c r="N129" s="870"/>
      <c r="O129" s="870"/>
      <c r="P129" s="870"/>
      <c r="Q129" s="871"/>
      <c r="R129" s="871"/>
      <c r="S129" s="872"/>
      <c r="T129" s="871"/>
      <c r="U129" s="871"/>
      <c r="V129" s="873"/>
      <c r="W129" s="874"/>
      <c r="X129" s="874"/>
      <c r="Y129" s="873"/>
      <c r="Z129" s="874"/>
      <c r="AA129" s="874"/>
      <c r="AB129" s="873"/>
      <c r="AC129" s="874"/>
      <c r="AD129" s="874"/>
      <c r="AE129" s="875">
        <f t="shared" si="112"/>
        <v>0</v>
      </c>
      <c r="AF129" s="875"/>
      <c r="AG129" s="875"/>
      <c r="AH129" s="875"/>
      <c r="AI129" s="875"/>
      <c r="AJ129" s="876">
        <f t="shared" si="113"/>
        <v>0</v>
      </c>
      <c r="AK129" s="876"/>
      <c r="AL129" s="876"/>
      <c r="AM129" s="876"/>
      <c r="AN129" s="876"/>
      <c r="AO129" s="876">
        <f t="shared" si="124"/>
        <v>0</v>
      </c>
      <c r="AP129" s="876"/>
      <c r="AQ129" s="876"/>
      <c r="AR129" s="876"/>
      <c r="AS129" s="876"/>
      <c r="AT129" s="318"/>
      <c r="AU129" s="877">
        <f t="shared" si="114"/>
        <v>0</v>
      </c>
      <c r="AV129" s="877"/>
      <c r="AW129" s="878"/>
      <c r="AX129" s="878"/>
      <c r="AY129" s="878"/>
      <c r="AZ129" s="879" t="e">
        <f>SUM(#REF!)</f>
        <v>#REF!</v>
      </c>
      <c r="BA129" s="357">
        <f t="shared" si="115"/>
        <v>0</v>
      </c>
      <c r="BC129" s="177"/>
      <c r="BD129" s="307"/>
      <c r="BE129" s="306" t="str">
        <f t="shared" si="108"/>
        <v>OTHER 1</v>
      </c>
      <c r="BF129" s="307"/>
      <c r="BG129" s="316"/>
      <c r="BH129" s="316"/>
      <c r="BI129" s="316"/>
      <c r="BJ129" s="316"/>
      <c r="BK129" s="308">
        <f t="shared" si="116"/>
        <v>0</v>
      </c>
      <c r="BL129" s="308">
        <f t="shared" si="117"/>
        <v>0</v>
      </c>
      <c r="BM129" s="308" t="e">
        <f>#REF!</f>
        <v>#REF!</v>
      </c>
      <c r="BN129" s="308">
        <f t="shared" si="118"/>
        <v>0</v>
      </c>
      <c r="BO129" s="308" t="e">
        <f t="shared" si="119"/>
        <v>#REF!</v>
      </c>
      <c r="BP129" s="317" t="e">
        <f>AU129/#REF!</f>
        <v>#REF!</v>
      </c>
      <c r="BQ129" s="317" t="e">
        <f>AE129/#REF!</f>
        <v>#REF!</v>
      </c>
      <c r="BR129" s="313" t="e">
        <f>BQ129*#REF!</f>
        <v>#REF!</v>
      </c>
      <c r="BS129" s="313" t="e">
        <f t="shared" si="120"/>
        <v>#REF!</v>
      </c>
      <c r="BT129" s="317" t="e">
        <f>AJ129/#REF!</f>
        <v>#REF!</v>
      </c>
      <c r="BU129" s="313" t="e">
        <f>BT129*#REF!</f>
        <v>#REF!</v>
      </c>
      <c r="BV129" s="313" t="e">
        <f t="shared" si="121"/>
        <v>#REF!</v>
      </c>
      <c r="BW129" s="317" t="e">
        <f>#REF!/#REF!</f>
        <v>#REF!</v>
      </c>
      <c r="BX129" s="313" t="e">
        <f>BW129*#REF!</f>
        <v>#REF!</v>
      </c>
      <c r="BY129" s="313" t="e">
        <f>BX129+#REF!</f>
        <v>#REF!</v>
      </c>
      <c r="BZ129" s="317" t="e">
        <f>AO129/#REF!</f>
        <v>#REF!</v>
      </c>
      <c r="CA129" s="313" t="e">
        <f>BZ129*#REF!</f>
        <v>#REF!</v>
      </c>
      <c r="CB129" s="313" t="e">
        <f t="shared" si="122"/>
        <v>#REF!</v>
      </c>
      <c r="CC129" s="311" t="str">
        <f t="shared" si="110"/>
        <v>/MH</v>
      </c>
      <c r="CD129" s="311" t="str">
        <f t="shared" si="111"/>
        <v>MH/</v>
      </c>
      <c r="CF129" s="312" t="e">
        <f>T(#REF!)</f>
        <v>#REF!</v>
      </c>
      <c r="CG129" s="312" t="e">
        <f>#REF!</f>
        <v>#REF!</v>
      </c>
      <c r="CH129" s="313">
        <f t="shared" si="123"/>
        <v>0</v>
      </c>
      <c r="CK129" s="314"/>
    </row>
    <row r="130" spans="1:89" hidden="1">
      <c r="A130" s="305"/>
      <c r="B130" s="870"/>
      <c r="C130" s="870"/>
      <c r="D130" s="870"/>
      <c r="E130" s="870"/>
      <c r="F130" s="870"/>
      <c r="G130" s="870"/>
      <c r="H130" s="870"/>
      <c r="I130" s="870"/>
      <c r="J130" s="870"/>
      <c r="K130" s="870"/>
      <c r="L130" s="870"/>
      <c r="M130" s="870"/>
      <c r="N130" s="870"/>
      <c r="O130" s="870"/>
      <c r="P130" s="870"/>
      <c r="Q130" s="871"/>
      <c r="R130" s="871"/>
      <c r="S130" s="872"/>
      <c r="T130" s="871"/>
      <c r="U130" s="871"/>
      <c r="V130" s="873"/>
      <c r="W130" s="874"/>
      <c r="X130" s="874"/>
      <c r="Y130" s="873"/>
      <c r="Z130" s="874"/>
      <c r="AA130" s="874"/>
      <c r="AB130" s="873"/>
      <c r="AC130" s="874"/>
      <c r="AD130" s="874"/>
      <c r="AE130" s="875">
        <f t="shared" si="112"/>
        <v>0</v>
      </c>
      <c r="AF130" s="875"/>
      <c r="AG130" s="875"/>
      <c r="AH130" s="875"/>
      <c r="AI130" s="875"/>
      <c r="AJ130" s="876">
        <f t="shared" si="113"/>
        <v>0</v>
      </c>
      <c r="AK130" s="876"/>
      <c r="AL130" s="876"/>
      <c r="AM130" s="876"/>
      <c r="AN130" s="876"/>
      <c r="AO130" s="876">
        <f t="shared" si="124"/>
        <v>0</v>
      </c>
      <c r="AP130" s="876"/>
      <c r="AQ130" s="876"/>
      <c r="AR130" s="876"/>
      <c r="AS130" s="876"/>
      <c r="AT130" s="318"/>
      <c r="AU130" s="877">
        <f t="shared" si="114"/>
        <v>0</v>
      </c>
      <c r="AV130" s="877"/>
      <c r="AW130" s="878"/>
      <c r="AX130" s="878"/>
      <c r="AY130" s="878"/>
      <c r="AZ130" s="879" t="e">
        <f>SUM(#REF!)</f>
        <v>#REF!</v>
      </c>
      <c r="BA130" s="357">
        <f t="shared" si="115"/>
        <v>0</v>
      </c>
      <c r="BC130" s="177"/>
      <c r="BD130" s="307"/>
      <c r="BE130" s="306" t="str">
        <f t="shared" si="108"/>
        <v>OTHER 1</v>
      </c>
      <c r="BF130" s="307"/>
      <c r="BG130" s="316"/>
      <c r="BH130" s="316"/>
      <c r="BI130" s="316"/>
      <c r="BJ130" s="316"/>
      <c r="BK130" s="308">
        <f t="shared" si="116"/>
        <v>0</v>
      </c>
      <c r="BL130" s="308">
        <f t="shared" si="117"/>
        <v>0</v>
      </c>
      <c r="BM130" s="308" t="e">
        <f>#REF!</f>
        <v>#REF!</v>
      </c>
      <c r="BN130" s="308">
        <f t="shared" si="118"/>
        <v>0</v>
      </c>
      <c r="BO130" s="308" t="e">
        <f t="shared" si="119"/>
        <v>#REF!</v>
      </c>
      <c r="BP130" s="317" t="e">
        <f>AU130/#REF!</f>
        <v>#REF!</v>
      </c>
      <c r="BQ130" s="317" t="e">
        <f>AE130/#REF!</f>
        <v>#REF!</v>
      </c>
      <c r="BR130" s="313" t="e">
        <f>BQ130*#REF!</f>
        <v>#REF!</v>
      </c>
      <c r="BS130" s="313" t="e">
        <f t="shared" si="120"/>
        <v>#REF!</v>
      </c>
      <c r="BT130" s="317" t="e">
        <f>AJ130/#REF!</f>
        <v>#REF!</v>
      </c>
      <c r="BU130" s="313" t="e">
        <f>BT130*#REF!</f>
        <v>#REF!</v>
      </c>
      <c r="BV130" s="313" t="e">
        <f t="shared" si="121"/>
        <v>#REF!</v>
      </c>
      <c r="BW130" s="317" t="e">
        <f>#REF!/#REF!</f>
        <v>#REF!</v>
      </c>
      <c r="BX130" s="313" t="e">
        <f>BW130*#REF!</f>
        <v>#REF!</v>
      </c>
      <c r="BY130" s="313" t="e">
        <f>BX130+#REF!</f>
        <v>#REF!</v>
      </c>
      <c r="BZ130" s="317" t="e">
        <f>AO130/#REF!</f>
        <v>#REF!</v>
      </c>
      <c r="CA130" s="313" t="e">
        <f>BZ130*#REF!</f>
        <v>#REF!</v>
      </c>
      <c r="CB130" s="313" t="e">
        <f t="shared" si="122"/>
        <v>#REF!</v>
      </c>
      <c r="CC130" s="311" t="str">
        <f t="shared" si="110"/>
        <v>/MH</v>
      </c>
      <c r="CD130" s="311" t="str">
        <f t="shared" si="111"/>
        <v>MH/</v>
      </c>
      <c r="CF130" s="312" t="e">
        <f>T(#REF!)</f>
        <v>#REF!</v>
      </c>
      <c r="CG130" s="312" t="e">
        <f>#REF!</f>
        <v>#REF!</v>
      </c>
      <c r="CH130" s="313">
        <f t="shared" si="123"/>
        <v>0</v>
      </c>
      <c r="CK130" s="314"/>
    </row>
    <row r="131" spans="1:89" hidden="1">
      <c r="A131" s="305"/>
      <c r="B131" s="870"/>
      <c r="C131" s="870"/>
      <c r="D131" s="870"/>
      <c r="E131" s="870"/>
      <c r="F131" s="870"/>
      <c r="G131" s="870"/>
      <c r="H131" s="870"/>
      <c r="I131" s="870"/>
      <c r="J131" s="870"/>
      <c r="K131" s="870"/>
      <c r="L131" s="870"/>
      <c r="M131" s="870"/>
      <c r="N131" s="870"/>
      <c r="O131" s="870"/>
      <c r="P131" s="870"/>
      <c r="Q131" s="871"/>
      <c r="R131" s="871"/>
      <c r="S131" s="872"/>
      <c r="T131" s="871"/>
      <c r="U131" s="871"/>
      <c r="V131" s="873"/>
      <c r="W131" s="874"/>
      <c r="X131" s="874"/>
      <c r="Y131" s="873"/>
      <c r="Z131" s="874"/>
      <c r="AA131" s="874"/>
      <c r="AB131" s="873"/>
      <c r="AC131" s="874"/>
      <c r="AD131" s="874"/>
      <c r="AE131" s="875">
        <f t="shared" si="112"/>
        <v>0</v>
      </c>
      <c r="AF131" s="875"/>
      <c r="AG131" s="875"/>
      <c r="AH131" s="875"/>
      <c r="AI131" s="875"/>
      <c r="AJ131" s="876">
        <f t="shared" si="113"/>
        <v>0</v>
      </c>
      <c r="AK131" s="876"/>
      <c r="AL131" s="876"/>
      <c r="AM131" s="876"/>
      <c r="AN131" s="876"/>
      <c r="AO131" s="876">
        <f t="shared" si="124"/>
        <v>0</v>
      </c>
      <c r="AP131" s="876"/>
      <c r="AQ131" s="876"/>
      <c r="AR131" s="876"/>
      <c r="AS131" s="876"/>
      <c r="AT131" s="318"/>
      <c r="AU131" s="877">
        <f t="shared" si="114"/>
        <v>0</v>
      </c>
      <c r="AV131" s="877"/>
      <c r="AW131" s="878"/>
      <c r="AX131" s="878"/>
      <c r="AY131" s="878"/>
      <c r="AZ131" s="879" t="e">
        <f>SUM(#REF!)</f>
        <v>#REF!</v>
      </c>
      <c r="BA131" s="357">
        <f t="shared" si="115"/>
        <v>0</v>
      </c>
      <c r="BC131" s="177"/>
      <c r="BD131" s="307"/>
      <c r="BE131" s="306" t="str">
        <f t="shared" si="108"/>
        <v>OTHER 1</v>
      </c>
      <c r="BF131" s="307"/>
      <c r="BG131" s="316"/>
      <c r="BH131" s="316"/>
      <c r="BI131" s="316"/>
      <c r="BJ131" s="316"/>
      <c r="BK131" s="308">
        <f t="shared" si="116"/>
        <v>0</v>
      </c>
      <c r="BL131" s="308">
        <f t="shared" si="117"/>
        <v>0</v>
      </c>
      <c r="BM131" s="308" t="e">
        <f>#REF!</f>
        <v>#REF!</v>
      </c>
      <c r="BN131" s="308">
        <f t="shared" si="118"/>
        <v>0</v>
      </c>
      <c r="BO131" s="308" t="e">
        <f t="shared" si="119"/>
        <v>#REF!</v>
      </c>
      <c r="BP131" s="317" t="e">
        <f>AU131/#REF!</f>
        <v>#REF!</v>
      </c>
      <c r="BQ131" s="317" t="e">
        <f>AE131/#REF!</f>
        <v>#REF!</v>
      </c>
      <c r="BR131" s="313" t="e">
        <f>BQ131*#REF!</f>
        <v>#REF!</v>
      </c>
      <c r="BS131" s="313" t="e">
        <f t="shared" si="120"/>
        <v>#REF!</v>
      </c>
      <c r="BT131" s="317" t="e">
        <f>AJ131/#REF!</f>
        <v>#REF!</v>
      </c>
      <c r="BU131" s="313" t="e">
        <f>BT131*#REF!</f>
        <v>#REF!</v>
      </c>
      <c r="BV131" s="313" t="e">
        <f t="shared" si="121"/>
        <v>#REF!</v>
      </c>
      <c r="BW131" s="317" t="e">
        <f>#REF!/#REF!</f>
        <v>#REF!</v>
      </c>
      <c r="BX131" s="313" t="e">
        <f>BW131*#REF!</f>
        <v>#REF!</v>
      </c>
      <c r="BY131" s="313" t="e">
        <f>BX131+#REF!</f>
        <v>#REF!</v>
      </c>
      <c r="BZ131" s="317" t="e">
        <f>AO131/#REF!</f>
        <v>#REF!</v>
      </c>
      <c r="CA131" s="313" t="e">
        <f>BZ131*#REF!</f>
        <v>#REF!</v>
      </c>
      <c r="CB131" s="313" t="e">
        <f t="shared" si="122"/>
        <v>#REF!</v>
      </c>
      <c r="CC131" s="311" t="str">
        <f t="shared" si="110"/>
        <v>/MH</v>
      </c>
      <c r="CD131" s="311" t="str">
        <f t="shared" si="111"/>
        <v>MH/</v>
      </c>
      <c r="CF131" s="312" t="e">
        <f>T(#REF!)</f>
        <v>#REF!</v>
      </c>
      <c r="CG131" s="312" t="e">
        <f>#REF!</f>
        <v>#REF!</v>
      </c>
      <c r="CH131" s="313">
        <f t="shared" si="123"/>
        <v>0</v>
      </c>
      <c r="CK131" s="314"/>
    </row>
    <row r="132" spans="1:89" hidden="1">
      <c r="A132" s="305"/>
      <c r="B132" s="870"/>
      <c r="C132" s="870"/>
      <c r="D132" s="870"/>
      <c r="E132" s="870"/>
      <c r="F132" s="870"/>
      <c r="G132" s="870"/>
      <c r="H132" s="870"/>
      <c r="I132" s="870"/>
      <c r="J132" s="870"/>
      <c r="K132" s="870"/>
      <c r="L132" s="870"/>
      <c r="M132" s="870"/>
      <c r="N132" s="870"/>
      <c r="O132" s="870"/>
      <c r="P132" s="870"/>
      <c r="Q132" s="871"/>
      <c r="R132" s="871"/>
      <c r="S132" s="872"/>
      <c r="T132" s="871"/>
      <c r="U132" s="871"/>
      <c r="V132" s="873"/>
      <c r="W132" s="874"/>
      <c r="X132" s="874"/>
      <c r="Y132" s="873"/>
      <c r="Z132" s="874"/>
      <c r="AA132" s="874"/>
      <c r="AB132" s="873"/>
      <c r="AC132" s="874"/>
      <c r="AD132" s="874"/>
      <c r="AE132" s="875">
        <f t="shared" si="112"/>
        <v>0</v>
      </c>
      <c r="AF132" s="875"/>
      <c r="AG132" s="875"/>
      <c r="AH132" s="875"/>
      <c r="AI132" s="875"/>
      <c r="AJ132" s="876">
        <f t="shared" si="113"/>
        <v>0</v>
      </c>
      <c r="AK132" s="876"/>
      <c r="AL132" s="876"/>
      <c r="AM132" s="876"/>
      <c r="AN132" s="876"/>
      <c r="AO132" s="876">
        <f t="shared" si="124"/>
        <v>0</v>
      </c>
      <c r="AP132" s="876"/>
      <c r="AQ132" s="876"/>
      <c r="AR132" s="876"/>
      <c r="AS132" s="876"/>
      <c r="AT132" s="318"/>
      <c r="AU132" s="877">
        <f t="shared" si="114"/>
        <v>0</v>
      </c>
      <c r="AV132" s="877"/>
      <c r="AW132" s="878"/>
      <c r="AX132" s="878"/>
      <c r="AY132" s="878"/>
      <c r="AZ132" s="879" t="e">
        <f>SUM(#REF!)</f>
        <v>#REF!</v>
      </c>
      <c r="BA132" s="357">
        <f t="shared" si="115"/>
        <v>0</v>
      </c>
      <c r="BC132" s="177"/>
      <c r="BD132" s="307"/>
      <c r="BE132" s="306" t="str">
        <f t="shared" si="108"/>
        <v>OTHER 1</v>
      </c>
      <c r="BF132" s="307"/>
      <c r="BG132" s="316"/>
      <c r="BH132" s="316"/>
      <c r="BI132" s="316"/>
      <c r="BJ132" s="316"/>
      <c r="BK132" s="308">
        <f t="shared" si="116"/>
        <v>0</v>
      </c>
      <c r="BL132" s="308">
        <f t="shared" si="117"/>
        <v>0</v>
      </c>
      <c r="BM132" s="308" t="e">
        <f>#REF!</f>
        <v>#REF!</v>
      </c>
      <c r="BN132" s="308">
        <f t="shared" si="118"/>
        <v>0</v>
      </c>
      <c r="BO132" s="308" t="e">
        <f t="shared" si="119"/>
        <v>#REF!</v>
      </c>
      <c r="BP132" s="317" t="e">
        <f>AU132/#REF!</f>
        <v>#REF!</v>
      </c>
      <c r="BQ132" s="317" t="e">
        <f>AE132/#REF!</f>
        <v>#REF!</v>
      </c>
      <c r="BR132" s="313" t="e">
        <f>BQ132*#REF!</f>
        <v>#REF!</v>
      </c>
      <c r="BS132" s="313" t="e">
        <f t="shared" si="120"/>
        <v>#REF!</v>
      </c>
      <c r="BT132" s="317" t="e">
        <f>AJ132/#REF!</f>
        <v>#REF!</v>
      </c>
      <c r="BU132" s="313" t="e">
        <f>BT132*#REF!</f>
        <v>#REF!</v>
      </c>
      <c r="BV132" s="313" t="e">
        <f t="shared" si="121"/>
        <v>#REF!</v>
      </c>
      <c r="BW132" s="317" t="e">
        <f>#REF!/#REF!</f>
        <v>#REF!</v>
      </c>
      <c r="BX132" s="313" t="e">
        <f>BW132*#REF!</f>
        <v>#REF!</v>
      </c>
      <c r="BY132" s="313" t="e">
        <f>BX132+#REF!</f>
        <v>#REF!</v>
      </c>
      <c r="BZ132" s="317" t="e">
        <f>AO132/#REF!</f>
        <v>#REF!</v>
      </c>
      <c r="CA132" s="313" t="e">
        <f>BZ132*#REF!</f>
        <v>#REF!</v>
      </c>
      <c r="CB132" s="313" t="e">
        <f t="shared" si="122"/>
        <v>#REF!</v>
      </c>
      <c r="CC132" s="311" t="str">
        <f t="shared" si="110"/>
        <v>/MH</v>
      </c>
      <c r="CD132" s="311" t="str">
        <f t="shared" si="111"/>
        <v>MH/</v>
      </c>
      <c r="CF132" s="312" t="e">
        <f>T(#REF!)</f>
        <v>#REF!</v>
      </c>
      <c r="CG132" s="312" t="e">
        <f>#REF!</f>
        <v>#REF!</v>
      </c>
      <c r="CH132" s="313">
        <f t="shared" si="123"/>
        <v>0</v>
      </c>
      <c r="CK132" s="314"/>
    </row>
    <row r="133" spans="1:89" hidden="1">
      <c r="A133" s="305"/>
      <c r="B133" s="870"/>
      <c r="C133" s="870"/>
      <c r="D133" s="870"/>
      <c r="E133" s="870"/>
      <c r="F133" s="870"/>
      <c r="G133" s="870"/>
      <c r="H133" s="870"/>
      <c r="I133" s="870"/>
      <c r="J133" s="870"/>
      <c r="K133" s="870"/>
      <c r="L133" s="870"/>
      <c r="M133" s="870"/>
      <c r="N133" s="870"/>
      <c r="O133" s="870"/>
      <c r="P133" s="870"/>
      <c r="Q133" s="871"/>
      <c r="R133" s="871"/>
      <c r="S133" s="872"/>
      <c r="T133" s="871"/>
      <c r="U133" s="871"/>
      <c r="V133" s="873"/>
      <c r="W133" s="874"/>
      <c r="X133" s="874"/>
      <c r="Y133" s="873"/>
      <c r="Z133" s="874"/>
      <c r="AA133" s="874"/>
      <c r="AB133" s="873"/>
      <c r="AC133" s="874"/>
      <c r="AD133" s="874"/>
      <c r="AE133" s="875">
        <f t="shared" si="112"/>
        <v>0</v>
      </c>
      <c r="AF133" s="875"/>
      <c r="AG133" s="875"/>
      <c r="AH133" s="875"/>
      <c r="AI133" s="875"/>
      <c r="AJ133" s="876">
        <f t="shared" si="113"/>
        <v>0</v>
      </c>
      <c r="AK133" s="876"/>
      <c r="AL133" s="876"/>
      <c r="AM133" s="876"/>
      <c r="AN133" s="876"/>
      <c r="AO133" s="876">
        <f t="shared" si="124"/>
        <v>0</v>
      </c>
      <c r="AP133" s="876"/>
      <c r="AQ133" s="876"/>
      <c r="AR133" s="876"/>
      <c r="AS133" s="876"/>
      <c r="AT133" s="318"/>
      <c r="AU133" s="877">
        <f t="shared" si="114"/>
        <v>0</v>
      </c>
      <c r="AV133" s="877"/>
      <c r="AW133" s="878"/>
      <c r="AX133" s="878"/>
      <c r="AY133" s="878"/>
      <c r="AZ133" s="879" t="e">
        <f>SUM(#REF!)</f>
        <v>#REF!</v>
      </c>
      <c r="BA133" s="357">
        <f t="shared" si="115"/>
        <v>0</v>
      </c>
      <c r="BC133" s="177"/>
      <c r="BD133" s="307"/>
      <c r="BE133" s="306" t="str">
        <f t="shared" si="108"/>
        <v>OTHER 1</v>
      </c>
      <c r="BF133" s="307"/>
      <c r="BG133" s="316"/>
      <c r="BH133" s="316"/>
      <c r="BI133" s="316"/>
      <c r="BJ133" s="316"/>
      <c r="BK133" s="308">
        <f t="shared" si="116"/>
        <v>0</v>
      </c>
      <c r="BL133" s="308">
        <f t="shared" si="117"/>
        <v>0</v>
      </c>
      <c r="BM133" s="308" t="e">
        <f>#REF!</f>
        <v>#REF!</v>
      </c>
      <c r="BN133" s="308">
        <f t="shared" si="118"/>
        <v>0</v>
      </c>
      <c r="BO133" s="308" t="e">
        <f t="shared" si="119"/>
        <v>#REF!</v>
      </c>
      <c r="BP133" s="317" t="e">
        <f>AU133/#REF!</f>
        <v>#REF!</v>
      </c>
      <c r="BQ133" s="317" t="e">
        <f>AE133/#REF!</f>
        <v>#REF!</v>
      </c>
      <c r="BR133" s="313" t="e">
        <f>BQ133*#REF!</f>
        <v>#REF!</v>
      </c>
      <c r="BS133" s="313" t="e">
        <f t="shared" si="120"/>
        <v>#REF!</v>
      </c>
      <c r="BT133" s="317" t="e">
        <f>AJ133/#REF!</f>
        <v>#REF!</v>
      </c>
      <c r="BU133" s="313" t="e">
        <f>BT133*#REF!</f>
        <v>#REF!</v>
      </c>
      <c r="BV133" s="313" t="e">
        <f t="shared" si="121"/>
        <v>#REF!</v>
      </c>
      <c r="BW133" s="317" t="e">
        <f>#REF!/#REF!</f>
        <v>#REF!</v>
      </c>
      <c r="BX133" s="313" t="e">
        <f>BW133*#REF!</f>
        <v>#REF!</v>
      </c>
      <c r="BY133" s="313" t="e">
        <f>BX133+#REF!</f>
        <v>#REF!</v>
      </c>
      <c r="BZ133" s="317" t="e">
        <f>AO133/#REF!</f>
        <v>#REF!</v>
      </c>
      <c r="CA133" s="313" t="e">
        <f>BZ133*#REF!</f>
        <v>#REF!</v>
      </c>
      <c r="CB133" s="313" t="e">
        <f t="shared" si="122"/>
        <v>#REF!</v>
      </c>
      <c r="CC133" s="311" t="str">
        <f t="shared" si="110"/>
        <v>/MH</v>
      </c>
      <c r="CD133" s="311" t="str">
        <f t="shared" si="111"/>
        <v>MH/</v>
      </c>
      <c r="CF133" s="312" t="e">
        <f>T(#REF!)</f>
        <v>#REF!</v>
      </c>
      <c r="CG133" s="312" t="e">
        <f>#REF!</f>
        <v>#REF!</v>
      </c>
      <c r="CH133" s="313">
        <f t="shared" si="123"/>
        <v>0</v>
      </c>
      <c r="CK133" s="314"/>
    </row>
    <row r="134" spans="1:89" hidden="1">
      <c r="A134" s="305"/>
      <c r="B134" s="870"/>
      <c r="C134" s="870"/>
      <c r="D134" s="870"/>
      <c r="E134" s="870"/>
      <c r="F134" s="870"/>
      <c r="G134" s="870"/>
      <c r="H134" s="870"/>
      <c r="I134" s="870"/>
      <c r="J134" s="870"/>
      <c r="K134" s="870"/>
      <c r="L134" s="870"/>
      <c r="M134" s="870"/>
      <c r="N134" s="870"/>
      <c r="O134" s="870"/>
      <c r="P134" s="870"/>
      <c r="Q134" s="871"/>
      <c r="R134" s="871"/>
      <c r="S134" s="872"/>
      <c r="T134" s="871"/>
      <c r="U134" s="871"/>
      <c r="V134" s="873"/>
      <c r="W134" s="874"/>
      <c r="X134" s="874"/>
      <c r="Y134" s="873"/>
      <c r="Z134" s="874"/>
      <c r="AA134" s="874"/>
      <c r="AB134" s="873"/>
      <c r="AC134" s="874"/>
      <c r="AD134" s="874"/>
      <c r="AE134" s="875">
        <f t="shared" si="112"/>
        <v>0</v>
      </c>
      <c r="AF134" s="875"/>
      <c r="AG134" s="875"/>
      <c r="AH134" s="875"/>
      <c r="AI134" s="875"/>
      <c r="AJ134" s="876">
        <f t="shared" si="113"/>
        <v>0</v>
      </c>
      <c r="AK134" s="876"/>
      <c r="AL134" s="876"/>
      <c r="AM134" s="876"/>
      <c r="AN134" s="876"/>
      <c r="AO134" s="876">
        <f t="shared" si="124"/>
        <v>0</v>
      </c>
      <c r="AP134" s="876"/>
      <c r="AQ134" s="876"/>
      <c r="AR134" s="876"/>
      <c r="AS134" s="876"/>
      <c r="AT134" s="318"/>
      <c r="AU134" s="877">
        <f t="shared" si="114"/>
        <v>0</v>
      </c>
      <c r="AV134" s="877"/>
      <c r="AW134" s="878"/>
      <c r="AX134" s="878"/>
      <c r="AY134" s="878"/>
      <c r="AZ134" s="879" t="e">
        <f>SUM(#REF!)</f>
        <v>#REF!</v>
      </c>
      <c r="BA134" s="357">
        <f t="shared" si="115"/>
        <v>0</v>
      </c>
      <c r="BC134" s="177"/>
      <c r="BD134" s="307"/>
      <c r="BE134" s="306" t="str">
        <f t="shared" si="108"/>
        <v>OTHER 1</v>
      </c>
      <c r="BF134" s="307"/>
      <c r="BG134" s="316"/>
      <c r="BH134" s="316"/>
      <c r="BI134" s="316"/>
      <c r="BJ134" s="316"/>
      <c r="BK134" s="308">
        <f t="shared" si="116"/>
        <v>0</v>
      </c>
      <c r="BL134" s="308">
        <f t="shared" si="117"/>
        <v>0</v>
      </c>
      <c r="BM134" s="308" t="e">
        <f>#REF!</f>
        <v>#REF!</v>
      </c>
      <c r="BN134" s="308">
        <f t="shared" si="118"/>
        <v>0</v>
      </c>
      <c r="BO134" s="308" t="e">
        <f t="shared" si="119"/>
        <v>#REF!</v>
      </c>
      <c r="BP134" s="317" t="e">
        <f>AU134/#REF!</f>
        <v>#REF!</v>
      </c>
      <c r="BQ134" s="317" t="e">
        <f>AE134/#REF!</f>
        <v>#REF!</v>
      </c>
      <c r="BR134" s="313" t="e">
        <f>BQ134*#REF!</f>
        <v>#REF!</v>
      </c>
      <c r="BS134" s="313" t="e">
        <f t="shared" si="120"/>
        <v>#REF!</v>
      </c>
      <c r="BT134" s="317" t="e">
        <f>AJ134/#REF!</f>
        <v>#REF!</v>
      </c>
      <c r="BU134" s="313" t="e">
        <f>BT134*#REF!</f>
        <v>#REF!</v>
      </c>
      <c r="BV134" s="313" t="e">
        <f t="shared" si="121"/>
        <v>#REF!</v>
      </c>
      <c r="BW134" s="317" t="e">
        <f>#REF!/#REF!</f>
        <v>#REF!</v>
      </c>
      <c r="BX134" s="313" t="e">
        <f>BW134*#REF!</f>
        <v>#REF!</v>
      </c>
      <c r="BY134" s="313" t="e">
        <f>BX134+#REF!</f>
        <v>#REF!</v>
      </c>
      <c r="BZ134" s="317" t="e">
        <f>AO134/#REF!</f>
        <v>#REF!</v>
      </c>
      <c r="CA134" s="313" t="e">
        <f>BZ134*#REF!</f>
        <v>#REF!</v>
      </c>
      <c r="CB134" s="313" t="e">
        <f t="shared" si="122"/>
        <v>#REF!</v>
      </c>
      <c r="CC134" s="311" t="str">
        <f t="shared" si="110"/>
        <v>/MH</v>
      </c>
      <c r="CD134" s="311" t="str">
        <f t="shared" si="111"/>
        <v>MH/</v>
      </c>
      <c r="CF134" s="312" t="e">
        <f>T(#REF!)</f>
        <v>#REF!</v>
      </c>
      <c r="CG134" s="312" t="e">
        <f>#REF!</f>
        <v>#REF!</v>
      </c>
      <c r="CH134" s="313">
        <f t="shared" si="123"/>
        <v>0</v>
      </c>
      <c r="CK134" s="314"/>
    </row>
    <row r="135" spans="1:89" hidden="1">
      <c r="A135" s="305"/>
      <c r="B135" s="870"/>
      <c r="C135" s="870"/>
      <c r="D135" s="870"/>
      <c r="E135" s="870"/>
      <c r="F135" s="870"/>
      <c r="G135" s="870"/>
      <c r="H135" s="870"/>
      <c r="I135" s="870"/>
      <c r="J135" s="870"/>
      <c r="K135" s="870"/>
      <c r="L135" s="870"/>
      <c r="M135" s="870"/>
      <c r="N135" s="870"/>
      <c r="O135" s="870"/>
      <c r="P135" s="870"/>
      <c r="Q135" s="871"/>
      <c r="R135" s="871"/>
      <c r="S135" s="872"/>
      <c r="T135" s="871"/>
      <c r="U135" s="871"/>
      <c r="V135" s="873"/>
      <c r="W135" s="874"/>
      <c r="X135" s="874"/>
      <c r="Y135" s="873"/>
      <c r="Z135" s="874"/>
      <c r="AA135" s="874"/>
      <c r="AB135" s="873"/>
      <c r="AC135" s="874"/>
      <c r="AD135" s="874"/>
      <c r="AE135" s="875">
        <f t="shared" si="112"/>
        <v>0</v>
      </c>
      <c r="AF135" s="875"/>
      <c r="AG135" s="875"/>
      <c r="AH135" s="875"/>
      <c r="AI135" s="875"/>
      <c r="AJ135" s="876">
        <f t="shared" si="113"/>
        <v>0</v>
      </c>
      <c r="AK135" s="876"/>
      <c r="AL135" s="876"/>
      <c r="AM135" s="876"/>
      <c r="AN135" s="876"/>
      <c r="AO135" s="876">
        <f t="shared" si="124"/>
        <v>0</v>
      </c>
      <c r="AP135" s="876"/>
      <c r="AQ135" s="876"/>
      <c r="AR135" s="876"/>
      <c r="AS135" s="876"/>
      <c r="AT135" s="318"/>
      <c r="AU135" s="877">
        <f t="shared" si="114"/>
        <v>0</v>
      </c>
      <c r="AV135" s="877"/>
      <c r="AW135" s="878"/>
      <c r="AX135" s="878"/>
      <c r="AY135" s="878"/>
      <c r="AZ135" s="879" t="e">
        <f>SUM(#REF!)</f>
        <v>#REF!</v>
      </c>
      <c r="BA135" s="357">
        <f t="shared" si="115"/>
        <v>0</v>
      </c>
      <c r="BC135" s="177"/>
      <c r="BD135" s="307"/>
      <c r="BE135" s="306" t="str">
        <f t="shared" si="108"/>
        <v>OTHER 1</v>
      </c>
      <c r="BF135" s="307"/>
      <c r="BG135" s="316"/>
      <c r="BH135" s="316"/>
      <c r="BI135" s="316"/>
      <c r="BJ135" s="316"/>
      <c r="BK135" s="308">
        <f t="shared" si="116"/>
        <v>0</v>
      </c>
      <c r="BL135" s="308">
        <f t="shared" si="117"/>
        <v>0</v>
      </c>
      <c r="BM135" s="308" t="e">
        <f>#REF!</f>
        <v>#REF!</v>
      </c>
      <c r="BN135" s="308">
        <f t="shared" si="118"/>
        <v>0</v>
      </c>
      <c r="BO135" s="308" t="e">
        <f t="shared" si="119"/>
        <v>#REF!</v>
      </c>
      <c r="BP135" s="317" t="e">
        <f>AU135/#REF!</f>
        <v>#REF!</v>
      </c>
      <c r="BQ135" s="317" t="e">
        <f>AE135/#REF!</f>
        <v>#REF!</v>
      </c>
      <c r="BR135" s="313" t="e">
        <f>BQ135*#REF!</f>
        <v>#REF!</v>
      </c>
      <c r="BS135" s="313" t="e">
        <f t="shared" si="120"/>
        <v>#REF!</v>
      </c>
      <c r="BT135" s="317" t="e">
        <f>AJ135/#REF!</f>
        <v>#REF!</v>
      </c>
      <c r="BU135" s="313" t="e">
        <f>BT135*#REF!</f>
        <v>#REF!</v>
      </c>
      <c r="BV135" s="313" t="e">
        <f t="shared" si="121"/>
        <v>#REF!</v>
      </c>
      <c r="BW135" s="317" t="e">
        <f>#REF!/#REF!</f>
        <v>#REF!</v>
      </c>
      <c r="BX135" s="313" t="e">
        <f>BW135*#REF!</f>
        <v>#REF!</v>
      </c>
      <c r="BY135" s="313" t="e">
        <f>BX135+#REF!</f>
        <v>#REF!</v>
      </c>
      <c r="BZ135" s="317" t="e">
        <f>AO135/#REF!</f>
        <v>#REF!</v>
      </c>
      <c r="CA135" s="313" t="e">
        <f>BZ135*#REF!</f>
        <v>#REF!</v>
      </c>
      <c r="CB135" s="313" t="e">
        <f t="shared" si="122"/>
        <v>#REF!</v>
      </c>
      <c r="CC135" s="311" t="str">
        <f t="shared" si="110"/>
        <v>/MH</v>
      </c>
      <c r="CD135" s="311" t="str">
        <f t="shared" si="111"/>
        <v>MH/</v>
      </c>
      <c r="CF135" s="312" t="e">
        <f>T(#REF!)</f>
        <v>#REF!</v>
      </c>
      <c r="CG135" s="312" t="e">
        <f>#REF!</f>
        <v>#REF!</v>
      </c>
      <c r="CH135" s="313">
        <f t="shared" si="123"/>
        <v>0</v>
      </c>
      <c r="CK135" s="314"/>
    </row>
    <row r="136" spans="1:89" hidden="1">
      <c r="A136" s="305"/>
      <c r="B136" s="870"/>
      <c r="C136" s="870"/>
      <c r="D136" s="870"/>
      <c r="E136" s="870"/>
      <c r="F136" s="870"/>
      <c r="G136" s="870"/>
      <c r="H136" s="870"/>
      <c r="I136" s="870"/>
      <c r="J136" s="870"/>
      <c r="K136" s="870"/>
      <c r="L136" s="870"/>
      <c r="M136" s="870"/>
      <c r="N136" s="870"/>
      <c r="O136" s="870"/>
      <c r="P136" s="870"/>
      <c r="Q136" s="871"/>
      <c r="R136" s="871"/>
      <c r="S136" s="872"/>
      <c r="T136" s="871"/>
      <c r="U136" s="871"/>
      <c r="V136" s="873"/>
      <c r="W136" s="874"/>
      <c r="X136" s="874"/>
      <c r="Y136" s="873"/>
      <c r="Z136" s="874"/>
      <c r="AA136" s="874"/>
      <c r="AB136" s="873"/>
      <c r="AC136" s="874"/>
      <c r="AD136" s="874"/>
      <c r="AE136" s="875">
        <f t="shared" si="112"/>
        <v>0</v>
      </c>
      <c r="AF136" s="875"/>
      <c r="AG136" s="875"/>
      <c r="AH136" s="875"/>
      <c r="AI136" s="875"/>
      <c r="AJ136" s="876">
        <f t="shared" si="113"/>
        <v>0</v>
      </c>
      <c r="AK136" s="876"/>
      <c r="AL136" s="876"/>
      <c r="AM136" s="876"/>
      <c r="AN136" s="876"/>
      <c r="AO136" s="876">
        <f t="shared" si="124"/>
        <v>0</v>
      </c>
      <c r="AP136" s="876"/>
      <c r="AQ136" s="876"/>
      <c r="AR136" s="876"/>
      <c r="AS136" s="876"/>
      <c r="AT136" s="318"/>
      <c r="AU136" s="877">
        <f t="shared" si="114"/>
        <v>0</v>
      </c>
      <c r="AV136" s="877"/>
      <c r="AW136" s="878"/>
      <c r="AX136" s="878"/>
      <c r="AY136" s="878"/>
      <c r="AZ136" s="879" t="e">
        <f>SUM(#REF!)</f>
        <v>#REF!</v>
      </c>
      <c r="BA136" s="357">
        <f t="shared" si="115"/>
        <v>0</v>
      </c>
      <c r="BC136" s="177"/>
      <c r="BD136" s="307"/>
      <c r="BE136" s="306" t="str">
        <f t="shared" si="108"/>
        <v>OTHER 1</v>
      </c>
      <c r="BF136" s="307"/>
      <c r="BG136" s="316"/>
      <c r="BH136" s="316"/>
      <c r="BI136" s="316"/>
      <c r="BJ136" s="316"/>
      <c r="BK136" s="308">
        <f t="shared" si="116"/>
        <v>0</v>
      </c>
      <c r="BL136" s="308">
        <f t="shared" si="117"/>
        <v>0</v>
      </c>
      <c r="BM136" s="308" t="e">
        <f>#REF!</f>
        <v>#REF!</v>
      </c>
      <c r="BN136" s="308">
        <f t="shared" si="118"/>
        <v>0</v>
      </c>
      <c r="BO136" s="308" t="e">
        <f t="shared" si="119"/>
        <v>#REF!</v>
      </c>
      <c r="BP136" s="317" t="e">
        <f>AU136/#REF!</f>
        <v>#REF!</v>
      </c>
      <c r="BQ136" s="317" t="e">
        <f>AE136/#REF!</f>
        <v>#REF!</v>
      </c>
      <c r="BR136" s="313" t="e">
        <f>BQ136*#REF!</f>
        <v>#REF!</v>
      </c>
      <c r="BS136" s="313" t="e">
        <f t="shared" si="120"/>
        <v>#REF!</v>
      </c>
      <c r="BT136" s="317" t="e">
        <f>AJ136/#REF!</f>
        <v>#REF!</v>
      </c>
      <c r="BU136" s="313" t="e">
        <f>BT136*#REF!</f>
        <v>#REF!</v>
      </c>
      <c r="BV136" s="313" t="e">
        <f t="shared" si="121"/>
        <v>#REF!</v>
      </c>
      <c r="BW136" s="317" t="e">
        <f>#REF!/#REF!</f>
        <v>#REF!</v>
      </c>
      <c r="BX136" s="313" t="e">
        <f>BW136*#REF!</f>
        <v>#REF!</v>
      </c>
      <c r="BY136" s="313" t="e">
        <f>BX136+#REF!</f>
        <v>#REF!</v>
      </c>
      <c r="BZ136" s="317" t="e">
        <f>AO136/#REF!</f>
        <v>#REF!</v>
      </c>
      <c r="CA136" s="313" t="e">
        <f>BZ136*#REF!</f>
        <v>#REF!</v>
      </c>
      <c r="CB136" s="313" t="e">
        <f t="shared" si="122"/>
        <v>#REF!</v>
      </c>
      <c r="CC136" s="311" t="str">
        <f t="shared" si="110"/>
        <v>/MH</v>
      </c>
      <c r="CD136" s="311" t="str">
        <f t="shared" si="111"/>
        <v>MH/</v>
      </c>
      <c r="CF136" s="312" t="e">
        <f>T(#REF!)</f>
        <v>#REF!</v>
      </c>
      <c r="CG136" s="312" t="e">
        <f>#REF!</f>
        <v>#REF!</v>
      </c>
      <c r="CH136" s="313">
        <f t="shared" si="123"/>
        <v>0</v>
      </c>
      <c r="CK136" s="314"/>
    </row>
    <row r="137" spans="1:89" ht="5.0999999999999996" hidden="1" customHeight="1">
      <c r="A137" s="305"/>
      <c r="B137" s="140"/>
      <c r="C137" s="140"/>
      <c r="D137" s="140"/>
      <c r="E137" s="140"/>
      <c r="F137" s="140"/>
      <c r="G137" s="140"/>
      <c r="H137" s="140"/>
      <c r="I137" s="140"/>
      <c r="J137" s="140"/>
      <c r="K137" s="140"/>
      <c r="L137" s="140"/>
      <c r="M137" s="140"/>
      <c r="N137" s="140"/>
      <c r="O137" s="140"/>
      <c r="P137" s="140"/>
      <c r="Q137" s="141"/>
      <c r="R137" s="141"/>
      <c r="S137" s="141"/>
      <c r="T137" s="141"/>
      <c r="U137" s="141"/>
      <c r="V137" s="142"/>
      <c r="W137" s="142"/>
      <c r="X137" s="142"/>
      <c r="Y137" s="172"/>
      <c r="Z137" s="172"/>
      <c r="AA137" s="172"/>
      <c r="AB137" s="172"/>
      <c r="AC137" s="172"/>
      <c r="AD137" s="172"/>
      <c r="AE137" s="173"/>
      <c r="AF137" s="173"/>
      <c r="AG137" s="173"/>
      <c r="AH137" s="173"/>
      <c r="AI137" s="173"/>
      <c r="AJ137" s="173"/>
      <c r="AK137" s="173"/>
      <c r="AL137" s="173"/>
      <c r="AM137" s="173"/>
      <c r="AN137" s="173"/>
      <c r="AO137" s="173"/>
      <c r="AP137" s="173"/>
      <c r="AQ137" s="173"/>
      <c r="AR137" s="173"/>
      <c r="AS137" s="173"/>
      <c r="AT137" s="174"/>
      <c r="AU137" s="862"/>
      <c r="AV137" s="863"/>
      <c r="AW137" s="863"/>
      <c r="AX137" s="863"/>
      <c r="AY137" s="863"/>
      <c r="AZ137" s="863"/>
      <c r="BA137" s="175"/>
      <c r="BC137" s="175"/>
      <c r="BD137" s="307"/>
      <c r="BE137" s="319" t="str">
        <f>$B$121</f>
        <v>OTHER 1</v>
      </c>
      <c r="BF137" s="307"/>
      <c r="BG137" s="319"/>
      <c r="BH137" s="319"/>
      <c r="BI137" s="319"/>
      <c r="BJ137" s="319"/>
      <c r="BK137" s="320">
        <f>BK121</f>
        <v>0</v>
      </c>
      <c r="BL137" s="320">
        <f>BL121</f>
        <v>0</v>
      </c>
      <c r="BM137" s="320" t="e">
        <f>BM121</f>
        <v>#REF!</v>
      </c>
      <c r="BN137" s="320">
        <f>BN121</f>
        <v>0</v>
      </c>
      <c r="BO137" s="320" t="e">
        <f>BO121</f>
        <v>#REF!</v>
      </c>
      <c r="BP137" s="321" t="e">
        <f>AU137/TOTAL_REMODEL_ESTIMATE</f>
        <v>#NAME?</v>
      </c>
      <c r="BQ137" s="321" t="e">
        <f>#REF!/TOTAL_REMODEL_ESTIMATE</f>
        <v>#REF!</v>
      </c>
      <c r="BR137" s="321" t="e">
        <f>#REF!/TOTAL_REMODEL_ESTIMATE</f>
        <v>#REF!</v>
      </c>
      <c r="BS137" s="321" t="e">
        <f>#REF!/TOTAL_REMODEL_ESTIMATE</f>
        <v>#REF!</v>
      </c>
      <c r="BT137" s="321" t="e">
        <f>#REF!/TOTAL_REMODEL_ESTIMATE</f>
        <v>#REF!</v>
      </c>
      <c r="BU137" s="321" t="e">
        <f>#REF!/TOTAL_REMODEL_ESTIMATE</f>
        <v>#REF!</v>
      </c>
      <c r="BV137" s="321" t="e">
        <f>#REF!/TOTAL_REMODEL_ESTIMATE</f>
        <v>#REF!</v>
      </c>
      <c r="BW137" s="321" t="e">
        <f>#REF!/TOTAL_REMODEL_ESTIMATE</f>
        <v>#REF!</v>
      </c>
      <c r="BX137" s="321" t="e">
        <f>#REF!/TOTAL_REMODEL_ESTIMATE</f>
        <v>#REF!</v>
      </c>
      <c r="BY137" s="321" t="e">
        <f>#REF!/TOTAL_REMODEL_ESTIMATE</f>
        <v>#REF!</v>
      </c>
      <c r="BZ137" s="321" t="e">
        <f>#REF!/TOTAL_REMODEL_ESTIMATE</f>
        <v>#REF!</v>
      </c>
      <c r="CA137" s="321" t="e">
        <f>#REF!/TOTAL_REMODEL_ESTIMATE</f>
        <v>#REF!</v>
      </c>
      <c r="CB137" s="321" t="e">
        <f>#REF!/TOTAL_REMODEL_ESTIMATE</f>
        <v>#REF!</v>
      </c>
      <c r="CC137" s="321" t="e">
        <f>#REF!/TOTAL_REMODEL_ESTIMATE</f>
        <v>#REF!</v>
      </c>
      <c r="CD137" s="321" t="e">
        <f>#REF!/TOTAL_REMODEL_ESTIMATE</f>
        <v>#REF!</v>
      </c>
      <c r="CF137" s="321"/>
      <c r="CG137" s="321"/>
      <c r="CH137" s="322"/>
      <c r="CK137" s="323"/>
    </row>
    <row r="138" spans="1:89" ht="21.6" hidden="1" customHeight="1">
      <c r="A138" s="305"/>
      <c r="B138" s="864" t="str">
        <f>T(CONCATENATE(B121," ","TOTAL"))</f>
        <v>OTHER 1 TOTAL</v>
      </c>
      <c r="C138" s="864"/>
      <c r="D138" s="864"/>
      <c r="E138" s="864"/>
      <c r="F138" s="864"/>
      <c r="G138" s="864"/>
      <c r="H138" s="864"/>
      <c r="I138" s="864"/>
      <c r="J138" s="864"/>
      <c r="K138" s="864"/>
      <c r="L138" s="864"/>
      <c r="M138" s="864"/>
      <c r="N138" s="864"/>
      <c r="O138" s="864"/>
      <c r="P138" s="864"/>
      <c r="Q138" s="864"/>
      <c r="R138" s="864"/>
      <c r="S138" s="864"/>
      <c r="T138" s="864"/>
      <c r="U138" s="864"/>
      <c r="V138" s="864"/>
      <c r="W138" s="864"/>
      <c r="X138" s="864"/>
      <c r="Y138" s="864"/>
      <c r="Z138" s="864"/>
      <c r="AA138" s="864"/>
      <c r="AB138" s="864"/>
      <c r="AC138" s="864"/>
      <c r="AD138" s="865"/>
      <c r="AE138" s="866">
        <f>SUBTOTAL(9,AE122:AE137)</f>
        <v>0</v>
      </c>
      <c r="AF138" s="867"/>
      <c r="AG138" s="867"/>
      <c r="AH138" s="867"/>
      <c r="AI138" s="867"/>
      <c r="AJ138" s="866">
        <f>SUBTOTAL(9,AJ121:AN137)</f>
        <v>0</v>
      </c>
      <c r="AK138" s="867"/>
      <c r="AL138" s="867"/>
      <c r="AM138" s="867"/>
      <c r="AN138" s="867"/>
      <c r="AO138" s="866">
        <f>SUBTOTAL(9,AO121:AS136)</f>
        <v>0</v>
      </c>
      <c r="AP138" s="867"/>
      <c r="AQ138" s="867"/>
      <c r="AR138" s="867"/>
      <c r="AS138" s="867"/>
      <c r="AT138" s="318"/>
      <c r="AU138" s="866">
        <f>SUBTOTAL(9,AU121:AY137)</f>
        <v>0</v>
      </c>
      <c r="AV138" s="867"/>
      <c r="AW138" s="867"/>
      <c r="AX138" s="867"/>
      <c r="AY138" s="867"/>
      <c r="AZ138" s="867"/>
      <c r="BA138" s="169">
        <f>SUBTOTAL(9,BA121:BA137)</f>
        <v>0</v>
      </c>
      <c r="BC138" s="64"/>
      <c r="BD138" s="307"/>
      <c r="BE138" s="306" t="str">
        <f>$B$121</f>
        <v>OTHER 1</v>
      </c>
      <c r="BF138" s="307"/>
      <c r="BG138" s="324"/>
      <c r="BH138" s="324"/>
      <c r="BI138" s="324"/>
      <c r="BJ138" s="324"/>
      <c r="BK138" s="325">
        <f t="shared" ref="BK138:CB138" si="125">BK121</f>
        <v>0</v>
      </c>
      <c r="BL138" s="325">
        <f t="shared" si="125"/>
        <v>0</v>
      </c>
      <c r="BM138" s="325" t="e">
        <f t="shared" si="125"/>
        <v>#REF!</v>
      </c>
      <c r="BN138" s="325">
        <f t="shared" si="125"/>
        <v>0</v>
      </c>
      <c r="BO138" s="325" t="e">
        <f t="shared" si="125"/>
        <v>#REF!</v>
      </c>
      <c r="BP138" s="326" t="e">
        <f t="shared" si="125"/>
        <v>#REF!</v>
      </c>
      <c r="BQ138" s="326" t="e">
        <f t="shared" si="125"/>
        <v>#REF!</v>
      </c>
      <c r="BR138" s="325" t="e">
        <f t="shared" si="125"/>
        <v>#REF!</v>
      </c>
      <c r="BS138" s="325" t="e">
        <f t="shared" si="125"/>
        <v>#REF!</v>
      </c>
      <c r="BT138" s="326" t="e">
        <f t="shared" si="125"/>
        <v>#REF!</v>
      </c>
      <c r="BU138" s="325" t="e">
        <f t="shared" si="125"/>
        <v>#REF!</v>
      </c>
      <c r="BV138" s="325" t="e">
        <f t="shared" si="125"/>
        <v>#REF!</v>
      </c>
      <c r="BW138" s="326" t="e">
        <f t="shared" si="125"/>
        <v>#REF!</v>
      </c>
      <c r="BX138" s="325" t="e">
        <f t="shared" si="125"/>
        <v>#REF!</v>
      </c>
      <c r="BY138" s="325" t="e">
        <f t="shared" si="125"/>
        <v>#REF!</v>
      </c>
      <c r="BZ138" s="326" t="e">
        <f t="shared" si="125"/>
        <v>#REF!</v>
      </c>
      <c r="CA138" s="325" t="e">
        <f t="shared" si="125"/>
        <v>#REF!</v>
      </c>
      <c r="CB138" s="325" t="e">
        <f t="shared" si="125"/>
        <v>#REF!</v>
      </c>
      <c r="CC138" s="327"/>
      <c r="CD138" s="327"/>
      <c r="CF138" s="327"/>
      <c r="CG138" s="327"/>
      <c r="CH138" s="328"/>
      <c r="CK138" s="329"/>
    </row>
    <row r="139" spans="1:89" ht="5.0999999999999996" hidden="1" customHeight="1">
      <c r="A139" s="305"/>
      <c r="B139" s="140"/>
      <c r="C139" s="140"/>
      <c r="D139" s="140"/>
      <c r="E139" s="140"/>
      <c r="F139" s="140"/>
      <c r="G139" s="140"/>
      <c r="H139" s="140"/>
      <c r="I139" s="140"/>
      <c r="J139" s="140"/>
      <c r="K139" s="140"/>
      <c r="L139" s="140"/>
      <c r="M139" s="140"/>
      <c r="N139" s="140"/>
      <c r="O139" s="140"/>
      <c r="P139" s="140"/>
      <c r="Q139" s="141"/>
      <c r="R139" s="141"/>
      <c r="S139" s="141"/>
      <c r="T139" s="141"/>
      <c r="U139" s="141"/>
      <c r="V139" s="142"/>
      <c r="W139" s="142"/>
      <c r="X139" s="142"/>
      <c r="Y139" s="172"/>
      <c r="Z139" s="172"/>
      <c r="AA139" s="172"/>
      <c r="AB139" s="172"/>
      <c r="AC139" s="172"/>
      <c r="AD139" s="172"/>
      <c r="AE139" s="173"/>
      <c r="AF139" s="173"/>
      <c r="AG139" s="173"/>
      <c r="AH139" s="173"/>
      <c r="AI139" s="173"/>
      <c r="AJ139" s="173"/>
      <c r="AK139" s="173"/>
      <c r="AL139" s="173"/>
      <c r="AM139" s="173"/>
      <c r="AN139" s="173"/>
      <c r="AO139" s="173"/>
      <c r="AP139" s="173"/>
      <c r="AQ139" s="173"/>
      <c r="AR139" s="173"/>
      <c r="AS139" s="173"/>
      <c r="AT139" s="174"/>
      <c r="AU139" s="172"/>
      <c r="AV139" s="172"/>
      <c r="AW139" s="172"/>
      <c r="AX139" s="172"/>
      <c r="AY139" s="172"/>
      <c r="AZ139" s="176"/>
      <c r="BA139" s="175"/>
      <c r="BC139" s="175"/>
      <c r="BD139" s="307"/>
      <c r="BE139" s="319" t="str">
        <f>$B$121</f>
        <v>OTHER 1</v>
      </c>
      <c r="BF139" s="307"/>
      <c r="BG139" s="319"/>
      <c r="BH139" s="319"/>
      <c r="BI139" s="319"/>
      <c r="BJ139" s="319"/>
      <c r="BK139" s="319">
        <f>BK121</f>
        <v>0</v>
      </c>
      <c r="BL139" s="319">
        <f>BL121</f>
        <v>0</v>
      </c>
      <c r="BM139" s="319" t="e">
        <f>BM121</f>
        <v>#REF!</v>
      </c>
      <c r="BN139" s="319">
        <f>BN121</f>
        <v>0</v>
      </c>
      <c r="BO139" s="319" t="e">
        <f>BO121</f>
        <v>#REF!</v>
      </c>
      <c r="BP139" s="321" t="e">
        <f>AU139/TOTAL_REMODEL_ESTIMATE</f>
        <v>#NAME?</v>
      </c>
      <c r="BQ139" s="321" t="e">
        <f>#REF!/TOTAL_REMODEL_ESTIMATE</f>
        <v>#REF!</v>
      </c>
      <c r="BR139" s="321" t="e">
        <f>#REF!/TOTAL_REMODEL_ESTIMATE</f>
        <v>#REF!</v>
      </c>
      <c r="BS139" s="321" t="e">
        <f>#REF!/TOTAL_REMODEL_ESTIMATE</f>
        <v>#REF!</v>
      </c>
      <c r="BT139" s="321" t="e">
        <f>#REF!/TOTAL_REMODEL_ESTIMATE</f>
        <v>#REF!</v>
      </c>
      <c r="BU139" s="321" t="e">
        <f>#REF!/TOTAL_REMODEL_ESTIMATE</f>
        <v>#REF!</v>
      </c>
      <c r="BV139" s="321" t="e">
        <f>#REF!/TOTAL_REMODEL_ESTIMATE</f>
        <v>#REF!</v>
      </c>
      <c r="BW139" s="321" t="e">
        <f>#REF!/TOTAL_REMODEL_ESTIMATE</f>
        <v>#REF!</v>
      </c>
      <c r="BX139" s="321" t="e">
        <f>#REF!/TOTAL_REMODEL_ESTIMATE</f>
        <v>#REF!</v>
      </c>
      <c r="BY139" s="321" t="e">
        <f>#REF!/TOTAL_REMODEL_ESTIMATE</f>
        <v>#REF!</v>
      </c>
      <c r="BZ139" s="321" t="e">
        <f>#REF!/TOTAL_REMODEL_ESTIMATE</f>
        <v>#REF!</v>
      </c>
      <c r="CA139" s="321" t="e">
        <f>#REF!/TOTAL_REMODEL_ESTIMATE</f>
        <v>#REF!</v>
      </c>
      <c r="CB139" s="321" t="e">
        <f>#REF!/TOTAL_REMODEL_ESTIMATE</f>
        <v>#REF!</v>
      </c>
      <c r="CC139" s="321" t="e">
        <f>#REF!/TOTAL_REMODEL_ESTIMATE</f>
        <v>#REF!</v>
      </c>
      <c r="CD139" s="321" t="e">
        <f>#REF!/TOTAL_REMODEL_ESTIMATE</f>
        <v>#REF!</v>
      </c>
      <c r="CF139" s="321"/>
      <c r="CG139" s="321"/>
      <c r="CH139" s="322"/>
      <c r="CK139" s="323"/>
    </row>
    <row r="140" spans="1:89" ht="21.6" customHeight="1">
      <c r="A140" s="305" t="s">
        <v>704</v>
      </c>
      <c r="B140" s="880" t="s">
        <v>758</v>
      </c>
      <c r="C140" s="881"/>
      <c r="D140" s="881"/>
      <c r="E140" s="881"/>
      <c r="F140" s="881"/>
      <c r="G140" s="881"/>
      <c r="H140" s="881"/>
      <c r="I140" s="881"/>
      <c r="J140" s="881"/>
      <c r="K140" s="881"/>
      <c r="L140" s="881"/>
      <c r="M140" s="881"/>
      <c r="N140" s="881"/>
      <c r="O140" s="881"/>
      <c r="P140" s="881"/>
      <c r="Q140" s="798"/>
      <c r="R140" s="798"/>
      <c r="S140" s="798"/>
      <c r="T140" s="798"/>
      <c r="U140" s="798"/>
      <c r="V140" s="790"/>
      <c r="W140" s="790"/>
      <c r="X140" s="790"/>
      <c r="Y140" s="790"/>
      <c r="Z140" s="790"/>
      <c r="AA140" s="790"/>
      <c r="AB140" s="790"/>
      <c r="AC140" s="790"/>
      <c r="AD140" s="790"/>
      <c r="AE140" s="790"/>
      <c r="AF140" s="790"/>
      <c r="AG140" s="790"/>
      <c r="AH140" s="790"/>
      <c r="AI140" s="790"/>
      <c r="AJ140" s="790"/>
      <c r="AK140" s="790"/>
      <c r="AL140" s="790"/>
      <c r="AM140" s="790"/>
      <c r="AN140" s="790"/>
      <c r="AO140" s="790"/>
      <c r="AP140" s="790"/>
      <c r="AQ140" s="790"/>
      <c r="AR140" s="790"/>
      <c r="AS140" s="790"/>
      <c r="AT140" s="356"/>
      <c r="AU140" s="882"/>
      <c r="AV140" s="882"/>
      <c r="AW140" s="882"/>
      <c r="AX140" s="882"/>
      <c r="AY140" s="882"/>
      <c r="AZ140" s="882"/>
      <c r="BA140" s="171"/>
      <c r="BC140" s="171"/>
      <c r="BD140" s="307"/>
      <c r="BE140" s="306" t="str">
        <f t="shared" ref="BE140:BE155" si="126">$B$121</f>
        <v>OTHER 1</v>
      </c>
      <c r="BF140" s="307"/>
      <c r="BG140" s="306"/>
      <c r="BH140" s="306"/>
      <c r="BI140" s="306"/>
      <c r="BJ140" s="306"/>
      <c r="BK140" s="308">
        <f t="shared" ref="BK140:CB140" si="127">SUM(BK141:BK155)</f>
        <v>0</v>
      </c>
      <c r="BL140" s="308">
        <f t="shared" si="127"/>
        <v>0</v>
      </c>
      <c r="BM140" s="308" t="e">
        <f t="shared" si="127"/>
        <v>#REF!</v>
      </c>
      <c r="BN140" s="308">
        <f t="shared" si="127"/>
        <v>0</v>
      </c>
      <c r="BO140" s="308" t="e">
        <f t="shared" si="127"/>
        <v>#REF!</v>
      </c>
      <c r="BP140" s="309" t="e">
        <f t="shared" si="127"/>
        <v>#REF!</v>
      </c>
      <c r="BQ140" s="309" t="e">
        <f t="shared" si="127"/>
        <v>#REF!</v>
      </c>
      <c r="BR140" s="310" t="e">
        <f t="shared" si="127"/>
        <v>#REF!</v>
      </c>
      <c r="BS140" s="310" t="e">
        <f t="shared" si="127"/>
        <v>#REF!</v>
      </c>
      <c r="BT140" s="309" t="e">
        <f t="shared" si="127"/>
        <v>#REF!</v>
      </c>
      <c r="BU140" s="310" t="e">
        <f t="shared" si="127"/>
        <v>#REF!</v>
      </c>
      <c r="BV140" s="310" t="e">
        <f t="shared" si="127"/>
        <v>#REF!</v>
      </c>
      <c r="BW140" s="309" t="e">
        <f t="shared" si="127"/>
        <v>#REF!</v>
      </c>
      <c r="BX140" s="310" t="e">
        <f t="shared" si="127"/>
        <v>#REF!</v>
      </c>
      <c r="BY140" s="310" t="e">
        <f t="shared" si="127"/>
        <v>#REF!</v>
      </c>
      <c r="BZ140" s="309" t="e">
        <f t="shared" si="127"/>
        <v>#REF!</v>
      </c>
      <c r="CA140" s="310" t="e">
        <f t="shared" si="127"/>
        <v>#REF!</v>
      </c>
      <c r="CB140" s="310" t="e">
        <f t="shared" si="127"/>
        <v>#REF!</v>
      </c>
      <c r="CC140" s="311" t="str">
        <f t="shared" ref="CC140:CC155" si="128">CONCATENATE(T140,"/", "MH")</f>
        <v>/MH</v>
      </c>
      <c r="CD140" s="311" t="str">
        <f t="shared" ref="CD140:CD155" si="129">CONCATENATE("MH","/",T140)</f>
        <v>MH/</v>
      </c>
      <c r="CF140" s="312"/>
      <c r="CG140" s="312"/>
      <c r="CH140" s="313"/>
      <c r="CK140" s="314"/>
    </row>
    <row r="141" spans="1:89" hidden="1">
      <c r="A141" s="305"/>
      <c r="B141" s="870"/>
      <c r="C141" s="870"/>
      <c r="D141" s="870"/>
      <c r="E141" s="870"/>
      <c r="F141" s="870"/>
      <c r="G141" s="870"/>
      <c r="H141" s="870"/>
      <c r="I141" s="870"/>
      <c r="J141" s="870"/>
      <c r="K141" s="870"/>
      <c r="L141" s="870"/>
      <c r="M141" s="870"/>
      <c r="N141" s="870"/>
      <c r="O141" s="870"/>
      <c r="P141" s="870"/>
      <c r="Q141" s="883"/>
      <c r="R141" s="883"/>
      <c r="S141" s="884"/>
      <c r="T141" s="883"/>
      <c r="U141" s="883"/>
      <c r="V141" s="885"/>
      <c r="W141" s="886"/>
      <c r="X141" s="886"/>
      <c r="Y141" s="885"/>
      <c r="Z141" s="886"/>
      <c r="AA141" s="886"/>
      <c r="AB141" s="885"/>
      <c r="AC141" s="886"/>
      <c r="AD141" s="886"/>
      <c r="AE141" s="875">
        <f t="shared" ref="AE141:AE155" si="130">V141*Q141</f>
        <v>0</v>
      </c>
      <c r="AF141" s="875"/>
      <c r="AG141" s="875"/>
      <c r="AH141" s="875"/>
      <c r="AI141" s="875"/>
      <c r="AJ141" s="876">
        <f t="shared" ref="AJ141:AJ155" si="131">Q141*Y141</f>
        <v>0</v>
      </c>
      <c r="AK141" s="876"/>
      <c r="AL141" s="876"/>
      <c r="AM141" s="876"/>
      <c r="AN141" s="876"/>
      <c r="AO141" s="876">
        <f>Q141*AB141</f>
        <v>0</v>
      </c>
      <c r="AP141" s="876"/>
      <c r="AQ141" s="876"/>
      <c r="AR141" s="876"/>
      <c r="AS141" s="876"/>
      <c r="AT141" s="315"/>
      <c r="AU141" s="887">
        <f t="shared" ref="AU141:AU155" si="132">AE141+AJ141+AO141</f>
        <v>0</v>
      </c>
      <c r="AV141" s="887"/>
      <c r="AW141" s="888"/>
      <c r="AX141" s="888"/>
      <c r="AY141" s="888"/>
      <c r="AZ141" s="889" t="e">
        <f>SUM(#REF!)</f>
        <v>#REF!</v>
      </c>
      <c r="BA141" s="357">
        <f t="shared" ref="BA141:BA155" si="133">IFERROR(AU141/Total_Detailed_Estimate,0)</f>
        <v>0</v>
      </c>
      <c r="BC141" s="177"/>
      <c r="BD141" s="307"/>
      <c r="BE141" s="306" t="str">
        <f t="shared" si="126"/>
        <v>OTHER 1</v>
      </c>
      <c r="BF141" s="307"/>
      <c r="BG141" s="316"/>
      <c r="BH141" s="316"/>
      <c r="BI141" s="316"/>
      <c r="BJ141" s="316"/>
      <c r="BK141" s="308">
        <f t="shared" ref="BK141:BK155" si="134">AE141</f>
        <v>0</v>
      </c>
      <c r="BL141" s="308">
        <f t="shared" ref="BL141:BL155" si="135">AJ141</f>
        <v>0</v>
      </c>
      <c r="BM141" s="308" t="e">
        <f>#REF!</f>
        <v>#REF!</v>
      </c>
      <c r="BN141" s="308">
        <f t="shared" ref="BN141:BN155" si="136">AO141</f>
        <v>0</v>
      </c>
      <c r="BO141" s="308" t="e">
        <f t="shared" ref="BO141:BO155" si="137">SUM(BK141:BN141)</f>
        <v>#REF!</v>
      </c>
      <c r="BP141" s="317" t="e">
        <f>AU141/#REF!</f>
        <v>#REF!</v>
      </c>
      <c r="BQ141" s="317" t="e">
        <f>AE141/#REF!</f>
        <v>#REF!</v>
      </c>
      <c r="BR141" s="313" t="e">
        <f>BQ141*#REF!</f>
        <v>#REF!</v>
      </c>
      <c r="BS141" s="313" t="e">
        <f t="shared" ref="BS141:BS155" si="138">BR141+AE141</f>
        <v>#REF!</v>
      </c>
      <c r="BT141" s="317" t="e">
        <f>AJ141/#REF!</f>
        <v>#REF!</v>
      </c>
      <c r="BU141" s="313" t="e">
        <f>BT141*#REF!</f>
        <v>#REF!</v>
      </c>
      <c r="BV141" s="313" t="e">
        <f t="shared" ref="BV141:BV155" si="139">BU141+AJ141</f>
        <v>#REF!</v>
      </c>
      <c r="BW141" s="317" t="e">
        <f>#REF!/#REF!</f>
        <v>#REF!</v>
      </c>
      <c r="BX141" s="313" t="e">
        <f>BW141*#REF!</f>
        <v>#REF!</v>
      </c>
      <c r="BY141" s="313" t="e">
        <f>BX141+#REF!</f>
        <v>#REF!</v>
      </c>
      <c r="BZ141" s="317" t="e">
        <f>AO141/#REF!</f>
        <v>#REF!</v>
      </c>
      <c r="CA141" s="313" t="e">
        <f>BZ141*#REF!</f>
        <v>#REF!</v>
      </c>
      <c r="CB141" s="313" t="e">
        <f t="shared" ref="CB141:CB155" si="140">CA141+AO141</f>
        <v>#REF!</v>
      </c>
      <c r="CC141" s="311" t="str">
        <f t="shared" si="128"/>
        <v>/MH</v>
      </c>
      <c r="CD141" s="311" t="str">
        <f t="shared" si="129"/>
        <v>MH/</v>
      </c>
      <c r="CF141" s="312" t="e">
        <f>T(#REF!)</f>
        <v>#REF!</v>
      </c>
      <c r="CG141" s="312" t="e">
        <f>#REF!</f>
        <v>#REF!</v>
      </c>
      <c r="CH141" s="313">
        <f t="shared" ref="CH141:CH155" si="141">AE141</f>
        <v>0</v>
      </c>
      <c r="CK141" s="314"/>
    </row>
    <row r="142" spans="1:89" hidden="1">
      <c r="A142" s="305"/>
      <c r="B142" s="870"/>
      <c r="C142" s="870"/>
      <c r="D142" s="870"/>
      <c r="E142" s="870"/>
      <c r="F142" s="870"/>
      <c r="G142" s="870"/>
      <c r="H142" s="870"/>
      <c r="I142" s="870"/>
      <c r="J142" s="870"/>
      <c r="K142" s="870"/>
      <c r="L142" s="870"/>
      <c r="M142" s="870"/>
      <c r="N142" s="870"/>
      <c r="O142" s="870"/>
      <c r="P142" s="870"/>
      <c r="Q142" s="871"/>
      <c r="R142" s="871"/>
      <c r="S142" s="872"/>
      <c r="T142" s="871"/>
      <c r="U142" s="871"/>
      <c r="V142" s="873"/>
      <c r="W142" s="874"/>
      <c r="X142" s="874"/>
      <c r="Y142" s="873"/>
      <c r="Z142" s="874"/>
      <c r="AA142" s="874"/>
      <c r="AB142" s="873"/>
      <c r="AC142" s="874"/>
      <c r="AD142" s="874"/>
      <c r="AE142" s="875">
        <f t="shared" si="130"/>
        <v>0</v>
      </c>
      <c r="AF142" s="875"/>
      <c r="AG142" s="875"/>
      <c r="AH142" s="875"/>
      <c r="AI142" s="875"/>
      <c r="AJ142" s="876">
        <f t="shared" si="131"/>
        <v>0</v>
      </c>
      <c r="AK142" s="876"/>
      <c r="AL142" s="876"/>
      <c r="AM142" s="876"/>
      <c r="AN142" s="876"/>
      <c r="AO142" s="876">
        <f t="shared" ref="AO142:AO155" si="142">Q142*AB142</f>
        <v>0</v>
      </c>
      <c r="AP142" s="876"/>
      <c r="AQ142" s="876"/>
      <c r="AR142" s="876"/>
      <c r="AS142" s="876"/>
      <c r="AT142" s="318"/>
      <c r="AU142" s="877">
        <f t="shared" si="132"/>
        <v>0</v>
      </c>
      <c r="AV142" s="877"/>
      <c r="AW142" s="878"/>
      <c r="AX142" s="878"/>
      <c r="AY142" s="878"/>
      <c r="AZ142" s="879" t="e">
        <f>SUM(#REF!)</f>
        <v>#REF!</v>
      </c>
      <c r="BA142" s="357">
        <f t="shared" si="133"/>
        <v>0</v>
      </c>
      <c r="BC142" s="177"/>
      <c r="BD142" s="307"/>
      <c r="BE142" s="306" t="str">
        <f t="shared" si="126"/>
        <v>OTHER 1</v>
      </c>
      <c r="BF142" s="307"/>
      <c r="BG142" s="316"/>
      <c r="BH142" s="316"/>
      <c r="BI142" s="316"/>
      <c r="BJ142" s="316"/>
      <c r="BK142" s="308">
        <f t="shared" si="134"/>
        <v>0</v>
      </c>
      <c r="BL142" s="308">
        <f t="shared" si="135"/>
        <v>0</v>
      </c>
      <c r="BM142" s="308" t="e">
        <f>#REF!</f>
        <v>#REF!</v>
      </c>
      <c r="BN142" s="308">
        <f t="shared" si="136"/>
        <v>0</v>
      </c>
      <c r="BO142" s="308" t="e">
        <f t="shared" si="137"/>
        <v>#REF!</v>
      </c>
      <c r="BP142" s="317" t="e">
        <f>AU142/#REF!</f>
        <v>#REF!</v>
      </c>
      <c r="BQ142" s="317" t="e">
        <f>AE142/#REF!</f>
        <v>#REF!</v>
      </c>
      <c r="BR142" s="313" t="e">
        <f>BQ142*#REF!</f>
        <v>#REF!</v>
      </c>
      <c r="BS142" s="313" t="e">
        <f t="shared" si="138"/>
        <v>#REF!</v>
      </c>
      <c r="BT142" s="317" t="e">
        <f>AJ142/#REF!</f>
        <v>#REF!</v>
      </c>
      <c r="BU142" s="313" t="e">
        <f>BT142*#REF!</f>
        <v>#REF!</v>
      </c>
      <c r="BV142" s="313" t="e">
        <f t="shared" si="139"/>
        <v>#REF!</v>
      </c>
      <c r="BW142" s="317" t="e">
        <f>#REF!/#REF!</f>
        <v>#REF!</v>
      </c>
      <c r="BX142" s="313" t="e">
        <f>BW142*#REF!</f>
        <v>#REF!</v>
      </c>
      <c r="BY142" s="313" t="e">
        <f>BX142+#REF!</f>
        <v>#REF!</v>
      </c>
      <c r="BZ142" s="317" t="e">
        <f>AO142/#REF!</f>
        <v>#REF!</v>
      </c>
      <c r="CA142" s="313" t="e">
        <f>BZ142*#REF!</f>
        <v>#REF!</v>
      </c>
      <c r="CB142" s="313" t="e">
        <f t="shared" si="140"/>
        <v>#REF!</v>
      </c>
      <c r="CC142" s="311" t="str">
        <f t="shared" si="128"/>
        <v>/MH</v>
      </c>
      <c r="CD142" s="311" t="str">
        <f t="shared" si="129"/>
        <v>MH/</v>
      </c>
      <c r="CF142" s="312" t="e">
        <f>T(#REF!)</f>
        <v>#REF!</v>
      </c>
      <c r="CG142" s="312" t="e">
        <f>#REF!</f>
        <v>#REF!</v>
      </c>
      <c r="CH142" s="313">
        <f t="shared" si="141"/>
        <v>0</v>
      </c>
      <c r="CK142" s="314"/>
    </row>
    <row r="143" spans="1:89" hidden="1">
      <c r="A143" s="305"/>
      <c r="B143" s="870"/>
      <c r="C143" s="870"/>
      <c r="D143" s="870"/>
      <c r="E143" s="870"/>
      <c r="F143" s="870"/>
      <c r="G143" s="870"/>
      <c r="H143" s="870"/>
      <c r="I143" s="870"/>
      <c r="J143" s="870"/>
      <c r="K143" s="870"/>
      <c r="L143" s="870"/>
      <c r="M143" s="870"/>
      <c r="N143" s="870"/>
      <c r="O143" s="870"/>
      <c r="P143" s="870"/>
      <c r="Q143" s="871"/>
      <c r="R143" s="871"/>
      <c r="S143" s="872"/>
      <c r="T143" s="871"/>
      <c r="U143" s="871"/>
      <c r="V143" s="873"/>
      <c r="W143" s="874"/>
      <c r="X143" s="874"/>
      <c r="Y143" s="873"/>
      <c r="Z143" s="874"/>
      <c r="AA143" s="874"/>
      <c r="AB143" s="873"/>
      <c r="AC143" s="874"/>
      <c r="AD143" s="874"/>
      <c r="AE143" s="875">
        <f t="shared" si="130"/>
        <v>0</v>
      </c>
      <c r="AF143" s="875"/>
      <c r="AG143" s="875"/>
      <c r="AH143" s="875"/>
      <c r="AI143" s="875"/>
      <c r="AJ143" s="876">
        <f t="shared" si="131"/>
        <v>0</v>
      </c>
      <c r="AK143" s="876"/>
      <c r="AL143" s="876"/>
      <c r="AM143" s="876"/>
      <c r="AN143" s="876"/>
      <c r="AO143" s="876">
        <f t="shared" si="142"/>
        <v>0</v>
      </c>
      <c r="AP143" s="876"/>
      <c r="AQ143" s="876"/>
      <c r="AR143" s="876"/>
      <c r="AS143" s="876"/>
      <c r="AT143" s="318"/>
      <c r="AU143" s="877">
        <f t="shared" si="132"/>
        <v>0</v>
      </c>
      <c r="AV143" s="877"/>
      <c r="AW143" s="878"/>
      <c r="AX143" s="878"/>
      <c r="AY143" s="878"/>
      <c r="AZ143" s="879" t="e">
        <f>SUM(#REF!)</f>
        <v>#REF!</v>
      </c>
      <c r="BA143" s="357">
        <f t="shared" si="133"/>
        <v>0</v>
      </c>
      <c r="BC143" s="177"/>
      <c r="BD143" s="307"/>
      <c r="BE143" s="306" t="str">
        <f t="shared" si="126"/>
        <v>OTHER 1</v>
      </c>
      <c r="BF143" s="307"/>
      <c r="BG143" s="316"/>
      <c r="BH143" s="316"/>
      <c r="BI143" s="316"/>
      <c r="BJ143" s="316"/>
      <c r="BK143" s="308">
        <f t="shared" si="134"/>
        <v>0</v>
      </c>
      <c r="BL143" s="308">
        <f t="shared" si="135"/>
        <v>0</v>
      </c>
      <c r="BM143" s="308" t="e">
        <f>#REF!</f>
        <v>#REF!</v>
      </c>
      <c r="BN143" s="308">
        <f t="shared" si="136"/>
        <v>0</v>
      </c>
      <c r="BO143" s="308" t="e">
        <f t="shared" si="137"/>
        <v>#REF!</v>
      </c>
      <c r="BP143" s="317" t="e">
        <f>AU143/#REF!</f>
        <v>#REF!</v>
      </c>
      <c r="BQ143" s="317" t="e">
        <f>AE143/#REF!</f>
        <v>#REF!</v>
      </c>
      <c r="BR143" s="313" t="e">
        <f>BQ143*#REF!</f>
        <v>#REF!</v>
      </c>
      <c r="BS143" s="313" t="e">
        <f t="shared" si="138"/>
        <v>#REF!</v>
      </c>
      <c r="BT143" s="317" t="e">
        <f>AJ143/#REF!</f>
        <v>#REF!</v>
      </c>
      <c r="BU143" s="313" t="e">
        <f>BT143*#REF!</f>
        <v>#REF!</v>
      </c>
      <c r="BV143" s="313" t="e">
        <f t="shared" si="139"/>
        <v>#REF!</v>
      </c>
      <c r="BW143" s="317" t="e">
        <f>#REF!/#REF!</f>
        <v>#REF!</v>
      </c>
      <c r="BX143" s="313" t="e">
        <f>BW143*#REF!</f>
        <v>#REF!</v>
      </c>
      <c r="BY143" s="313" t="e">
        <f>BX143+#REF!</f>
        <v>#REF!</v>
      </c>
      <c r="BZ143" s="317" t="e">
        <f>AO143/#REF!</f>
        <v>#REF!</v>
      </c>
      <c r="CA143" s="313" t="e">
        <f>BZ143*#REF!</f>
        <v>#REF!</v>
      </c>
      <c r="CB143" s="313" t="e">
        <f t="shared" si="140"/>
        <v>#REF!</v>
      </c>
      <c r="CC143" s="311" t="str">
        <f t="shared" si="128"/>
        <v>/MH</v>
      </c>
      <c r="CD143" s="311" t="str">
        <f t="shared" si="129"/>
        <v>MH/</v>
      </c>
      <c r="CF143" s="312" t="e">
        <f>T(#REF!)</f>
        <v>#REF!</v>
      </c>
      <c r="CG143" s="312" t="e">
        <f>#REF!</f>
        <v>#REF!</v>
      </c>
      <c r="CH143" s="313">
        <f t="shared" si="141"/>
        <v>0</v>
      </c>
      <c r="CK143" s="314"/>
    </row>
    <row r="144" spans="1:89" hidden="1">
      <c r="A144" s="305"/>
      <c r="B144" s="870"/>
      <c r="C144" s="870"/>
      <c r="D144" s="870"/>
      <c r="E144" s="870"/>
      <c r="F144" s="870"/>
      <c r="G144" s="870"/>
      <c r="H144" s="870"/>
      <c r="I144" s="870"/>
      <c r="J144" s="870"/>
      <c r="K144" s="870"/>
      <c r="L144" s="870"/>
      <c r="M144" s="870"/>
      <c r="N144" s="870"/>
      <c r="O144" s="870"/>
      <c r="P144" s="870"/>
      <c r="Q144" s="871"/>
      <c r="R144" s="871"/>
      <c r="S144" s="872"/>
      <c r="T144" s="871"/>
      <c r="U144" s="871"/>
      <c r="V144" s="873"/>
      <c r="W144" s="874"/>
      <c r="X144" s="874"/>
      <c r="Y144" s="873"/>
      <c r="Z144" s="874"/>
      <c r="AA144" s="874"/>
      <c r="AB144" s="873"/>
      <c r="AC144" s="874"/>
      <c r="AD144" s="874"/>
      <c r="AE144" s="875">
        <f t="shared" si="130"/>
        <v>0</v>
      </c>
      <c r="AF144" s="875"/>
      <c r="AG144" s="875"/>
      <c r="AH144" s="875"/>
      <c r="AI144" s="875"/>
      <c r="AJ144" s="876">
        <f t="shared" si="131"/>
        <v>0</v>
      </c>
      <c r="AK144" s="876"/>
      <c r="AL144" s="876"/>
      <c r="AM144" s="876"/>
      <c r="AN144" s="876"/>
      <c r="AO144" s="876">
        <f t="shared" si="142"/>
        <v>0</v>
      </c>
      <c r="AP144" s="876"/>
      <c r="AQ144" s="876"/>
      <c r="AR144" s="876"/>
      <c r="AS144" s="876"/>
      <c r="AT144" s="318"/>
      <c r="AU144" s="877">
        <f t="shared" si="132"/>
        <v>0</v>
      </c>
      <c r="AV144" s="877"/>
      <c r="AW144" s="878"/>
      <c r="AX144" s="878"/>
      <c r="AY144" s="878"/>
      <c r="AZ144" s="879" t="e">
        <f>SUM(#REF!)</f>
        <v>#REF!</v>
      </c>
      <c r="BA144" s="357">
        <f t="shared" si="133"/>
        <v>0</v>
      </c>
      <c r="BC144" s="177"/>
      <c r="BD144" s="307"/>
      <c r="BE144" s="306" t="str">
        <f t="shared" si="126"/>
        <v>OTHER 1</v>
      </c>
      <c r="BF144" s="307"/>
      <c r="BG144" s="316"/>
      <c r="BH144" s="316"/>
      <c r="BI144" s="316"/>
      <c r="BJ144" s="316"/>
      <c r="BK144" s="308">
        <f t="shared" si="134"/>
        <v>0</v>
      </c>
      <c r="BL144" s="308">
        <f t="shared" si="135"/>
        <v>0</v>
      </c>
      <c r="BM144" s="308" t="e">
        <f>#REF!</f>
        <v>#REF!</v>
      </c>
      <c r="BN144" s="308">
        <f t="shared" si="136"/>
        <v>0</v>
      </c>
      <c r="BO144" s="308" t="e">
        <f t="shared" si="137"/>
        <v>#REF!</v>
      </c>
      <c r="BP144" s="317" t="e">
        <f>AU144/#REF!</f>
        <v>#REF!</v>
      </c>
      <c r="BQ144" s="317" t="e">
        <f>AE144/#REF!</f>
        <v>#REF!</v>
      </c>
      <c r="BR144" s="313" t="e">
        <f>BQ144*#REF!</f>
        <v>#REF!</v>
      </c>
      <c r="BS144" s="313" t="e">
        <f t="shared" si="138"/>
        <v>#REF!</v>
      </c>
      <c r="BT144" s="317" t="e">
        <f>AJ144/#REF!</f>
        <v>#REF!</v>
      </c>
      <c r="BU144" s="313" t="e">
        <f>BT144*#REF!</f>
        <v>#REF!</v>
      </c>
      <c r="BV144" s="313" t="e">
        <f t="shared" si="139"/>
        <v>#REF!</v>
      </c>
      <c r="BW144" s="317" t="e">
        <f>#REF!/#REF!</f>
        <v>#REF!</v>
      </c>
      <c r="BX144" s="313" t="e">
        <f>BW144*#REF!</f>
        <v>#REF!</v>
      </c>
      <c r="BY144" s="313" t="e">
        <f>BX144+#REF!</f>
        <v>#REF!</v>
      </c>
      <c r="BZ144" s="317" t="e">
        <f>AO144/#REF!</f>
        <v>#REF!</v>
      </c>
      <c r="CA144" s="313" t="e">
        <f>BZ144*#REF!</f>
        <v>#REF!</v>
      </c>
      <c r="CB144" s="313" t="e">
        <f t="shared" si="140"/>
        <v>#REF!</v>
      </c>
      <c r="CC144" s="311" t="str">
        <f t="shared" si="128"/>
        <v>/MH</v>
      </c>
      <c r="CD144" s="311" t="str">
        <f t="shared" si="129"/>
        <v>MH/</v>
      </c>
      <c r="CF144" s="312" t="e">
        <f>T(#REF!)</f>
        <v>#REF!</v>
      </c>
      <c r="CG144" s="312" t="e">
        <f>#REF!</f>
        <v>#REF!</v>
      </c>
      <c r="CH144" s="313">
        <f t="shared" si="141"/>
        <v>0</v>
      </c>
      <c r="CK144" s="314"/>
    </row>
    <row r="145" spans="1:89" hidden="1">
      <c r="A145" s="305"/>
      <c r="B145" s="870"/>
      <c r="C145" s="870"/>
      <c r="D145" s="870"/>
      <c r="E145" s="870"/>
      <c r="F145" s="870"/>
      <c r="G145" s="870"/>
      <c r="H145" s="870"/>
      <c r="I145" s="870"/>
      <c r="J145" s="870"/>
      <c r="K145" s="870"/>
      <c r="L145" s="870"/>
      <c r="M145" s="870"/>
      <c r="N145" s="870"/>
      <c r="O145" s="870"/>
      <c r="P145" s="870"/>
      <c r="Q145" s="871"/>
      <c r="R145" s="871"/>
      <c r="S145" s="872"/>
      <c r="T145" s="871"/>
      <c r="U145" s="871"/>
      <c r="V145" s="873"/>
      <c r="W145" s="874"/>
      <c r="X145" s="874"/>
      <c r="Y145" s="873"/>
      <c r="Z145" s="874"/>
      <c r="AA145" s="874"/>
      <c r="AB145" s="873"/>
      <c r="AC145" s="874"/>
      <c r="AD145" s="874"/>
      <c r="AE145" s="875">
        <f t="shared" si="130"/>
        <v>0</v>
      </c>
      <c r="AF145" s="875"/>
      <c r="AG145" s="875"/>
      <c r="AH145" s="875"/>
      <c r="AI145" s="875"/>
      <c r="AJ145" s="876">
        <f t="shared" si="131"/>
        <v>0</v>
      </c>
      <c r="AK145" s="876"/>
      <c r="AL145" s="876"/>
      <c r="AM145" s="876"/>
      <c r="AN145" s="876"/>
      <c r="AO145" s="876">
        <f t="shared" si="142"/>
        <v>0</v>
      </c>
      <c r="AP145" s="876"/>
      <c r="AQ145" s="876"/>
      <c r="AR145" s="876"/>
      <c r="AS145" s="876"/>
      <c r="AT145" s="318"/>
      <c r="AU145" s="877">
        <f t="shared" si="132"/>
        <v>0</v>
      </c>
      <c r="AV145" s="877"/>
      <c r="AW145" s="878"/>
      <c r="AX145" s="878"/>
      <c r="AY145" s="878"/>
      <c r="AZ145" s="879" t="e">
        <f>SUM(#REF!)</f>
        <v>#REF!</v>
      </c>
      <c r="BA145" s="357">
        <f t="shared" si="133"/>
        <v>0</v>
      </c>
      <c r="BC145" s="177"/>
      <c r="BD145" s="307"/>
      <c r="BE145" s="306" t="str">
        <f t="shared" si="126"/>
        <v>OTHER 1</v>
      </c>
      <c r="BF145" s="307"/>
      <c r="BG145" s="316"/>
      <c r="BH145" s="316"/>
      <c r="BI145" s="316"/>
      <c r="BJ145" s="316"/>
      <c r="BK145" s="308">
        <f t="shared" si="134"/>
        <v>0</v>
      </c>
      <c r="BL145" s="308">
        <f t="shared" si="135"/>
        <v>0</v>
      </c>
      <c r="BM145" s="308" t="e">
        <f>#REF!</f>
        <v>#REF!</v>
      </c>
      <c r="BN145" s="308">
        <f t="shared" si="136"/>
        <v>0</v>
      </c>
      <c r="BO145" s="308" t="e">
        <f t="shared" si="137"/>
        <v>#REF!</v>
      </c>
      <c r="BP145" s="317" t="e">
        <f>AU145/#REF!</f>
        <v>#REF!</v>
      </c>
      <c r="BQ145" s="317" t="e">
        <f>AE145/#REF!</f>
        <v>#REF!</v>
      </c>
      <c r="BR145" s="313" t="e">
        <f>BQ145*#REF!</f>
        <v>#REF!</v>
      </c>
      <c r="BS145" s="313" t="e">
        <f t="shared" si="138"/>
        <v>#REF!</v>
      </c>
      <c r="BT145" s="317" t="e">
        <f>AJ145/#REF!</f>
        <v>#REF!</v>
      </c>
      <c r="BU145" s="313" t="e">
        <f>BT145*#REF!</f>
        <v>#REF!</v>
      </c>
      <c r="BV145" s="313" t="e">
        <f t="shared" si="139"/>
        <v>#REF!</v>
      </c>
      <c r="BW145" s="317" t="e">
        <f>#REF!/#REF!</f>
        <v>#REF!</v>
      </c>
      <c r="BX145" s="313" t="e">
        <f>BW145*#REF!</f>
        <v>#REF!</v>
      </c>
      <c r="BY145" s="313" t="e">
        <f>BX145+#REF!</f>
        <v>#REF!</v>
      </c>
      <c r="BZ145" s="317" t="e">
        <f>AO145/#REF!</f>
        <v>#REF!</v>
      </c>
      <c r="CA145" s="313" t="e">
        <f>BZ145*#REF!</f>
        <v>#REF!</v>
      </c>
      <c r="CB145" s="313" t="e">
        <f t="shared" si="140"/>
        <v>#REF!</v>
      </c>
      <c r="CC145" s="311" t="str">
        <f t="shared" si="128"/>
        <v>/MH</v>
      </c>
      <c r="CD145" s="311" t="str">
        <f t="shared" si="129"/>
        <v>MH/</v>
      </c>
      <c r="CF145" s="312" t="e">
        <f>T(#REF!)</f>
        <v>#REF!</v>
      </c>
      <c r="CG145" s="312" t="e">
        <f>#REF!</f>
        <v>#REF!</v>
      </c>
      <c r="CH145" s="313">
        <f t="shared" si="141"/>
        <v>0</v>
      </c>
      <c r="CK145" s="314"/>
    </row>
    <row r="146" spans="1:89" hidden="1">
      <c r="A146" s="305"/>
      <c r="B146" s="870"/>
      <c r="C146" s="870"/>
      <c r="D146" s="870"/>
      <c r="E146" s="870"/>
      <c r="F146" s="870"/>
      <c r="G146" s="870"/>
      <c r="H146" s="870"/>
      <c r="I146" s="870"/>
      <c r="J146" s="870"/>
      <c r="K146" s="870"/>
      <c r="L146" s="870"/>
      <c r="M146" s="870"/>
      <c r="N146" s="870"/>
      <c r="O146" s="870"/>
      <c r="P146" s="870"/>
      <c r="Q146" s="871"/>
      <c r="R146" s="871"/>
      <c r="S146" s="872"/>
      <c r="T146" s="871"/>
      <c r="U146" s="871"/>
      <c r="V146" s="873"/>
      <c r="W146" s="874"/>
      <c r="X146" s="874"/>
      <c r="Y146" s="873"/>
      <c r="Z146" s="874"/>
      <c r="AA146" s="874"/>
      <c r="AB146" s="873"/>
      <c r="AC146" s="874"/>
      <c r="AD146" s="874"/>
      <c r="AE146" s="875">
        <f t="shared" si="130"/>
        <v>0</v>
      </c>
      <c r="AF146" s="875"/>
      <c r="AG146" s="875"/>
      <c r="AH146" s="875"/>
      <c r="AI146" s="875"/>
      <c r="AJ146" s="876">
        <f t="shared" si="131"/>
        <v>0</v>
      </c>
      <c r="AK146" s="876"/>
      <c r="AL146" s="876"/>
      <c r="AM146" s="876"/>
      <c r="AN146" s="876"/>
      <c r="AO146" s="876">
        <f t="shared" si="142"/>
        <v>0</v>
      </c>
      <c r="AP146" s="876"/>
      <c r="AQ146" s="876"/>
      <c r="AR146" s="876"/>
      <c r="AS146" s="876"/>
      <c r="AT146" s="318"/>
      <c r="AU146" s="877">
        <f t="shared" si="132"/>
        <v>0</v>
      </c>
      <c r="AV146" s="877"/>
      <c r="AW146" s="878"/>
      <c r="AX146" s="878"/>
      <c r="AY146" s="878"/>
      <c r="AZ146" s="879" t="e">
        <f>SUM(#REF!)</f>
        <v>#REF!</v>
      </c>
      <c r="BA146" s="357">
        <f t="shared" si="133"/>
        <v>0</v>
      </c>
      <c r="BC146" s="177"/>
      <c r="BD146" s="307"/>
      <c r="BE146" s="306" t="str">
        <f t="shared" si="126"/>
        <v>OTHER 1</v>
      </c>
      <c r="BF146" s="307"/>
      <c r="BG146" s="316"/>
      <c r="BH146" s="316"/>
      <c r="BI146" s="316"/>
      <c r="BJ146" s="316"/>
      <c r="BK146" s="308">
        <f t="shared" si="134"/>
        <v>0</v>
      </c>
      <c r="BL146" s="308">
        <f t="shared" si="135"/>
        <v>0</v>
      </c>
      <c r="BM146" s="308" t="e">
        <f>#REF!</f>
        <v>#REF!</v>
      </c>
      <c r="BN146" s="308">
        <f t="shared" si="136"/>
        <v>0</v>
      </c>
      <c r="BO146" s="308" t="e">
        <f t="shared" si="137"/>
        <v>#REF!</v>
      </c>
      <c r="BP146" s="317" t="e">
        <f>AU146/#REF!</f>
        <v>#REF!</v>
      </c>
      <c r="BQ146" s="317" t="e">
        <f>AE146/#REF!</f>
        <v>#REF!</v>
      </c>
      <c r="BR146" s="313" t="e">
        <f>BQ146*#REF!</f>
        <v>#REF!</v>
      </c>
      <c r="BS146" s="313" t="e">
        <f t="shared" si="138"/>
        <v>#REF!</v>
      </c>
      <c r="BT146" s="317" t="e">
        <f>AJ146/#REF!</f>
        <v>#REF!</v>
      </c>
      <c r="BU146" s="313" t="e">
        <f>BT146*#REF!</f>
        <v>#REF!</v>
      </c>
      <c r="BV146" s="313" t="e">
        <f t="shared" si="139"/>
        <v>#REF!</v>
      </c>
      <c r="BW146" s="317" t="e">
        <f>#REF!/#REF!</f>
        <v>#REF!</v>
      </c>
      <c r="BX146" s="313" t="e">
        <f>BW146*#REF!</f>
        <v>#REF!</v>
      </c>
      <c r="BY146" s="313" t="e">
        <f>BX146+#REF!</f>
        <v>#REF!</v>
      </c>
      <c r="BZ146" s="317" t="e">
        <f>AO146/#REF!</f>
        <v>#REF!</v>
      </c>
      <c r="CA146" s="313" t="e">
        <f>BZ146*#REF!</f>
        <v>#REF!</v>
      </c>
      <c r="CB146" s="313" t="e">
        <f t="shared" si="140"/>
        <v>#REF!</v>
      </c>
      <c r="CC146" s="311" t="str">
        <f t="shared" si="128"/>
        <v>/MH</v>
      </c>
      <c r="CD146" s="311" t="str">
        <f t="shared" si="129"/>
        <v>MH/</v>
      </c>
      <c r="CF146" s="312" t="e">
        <f>T(#REF!)</f>
        <v>#REF!</v>
      </c>
      <c r="CG146" s="312" t="e">
        <f>#REF!</f>
        <v>#REF!</v>
      </c>
      <c r="CH146" s="313">
        <f t="shared" si="141"/>
        <v>0</v>
      </c>
      <c r="CK146" s="314"/>
    </row>
    <row r="147" spans="1:89" hidden="1">
      <c r="A147" s="305"/>
      <c r="B147" s="870"/>
      <c r="C147" s="870"/>
      <c r="D147" s="870"/>
      <c r="E147" s="870"/>
      <c r="F147" s="870"/>
      <c r="G147" s="870"/>
      <c r="H147" s="870"/>
      <c r="I147" s="870"/>
      <c r="J147" s="870"/>
      <c r="K147" s="870"/>
      <c r="L147" s="870"/>
      <c r="M147" s="870"/>
      <c r="N147" s="870"/>
      <c r="O147" s="870"/>
      <c r="P147" s="870"/>
      <c r="Q147" s="871"/>
      <c r="R147" s="871"/>
      <c r="S147" s="872"/>
      <c r="T147" s="871"/>
      <c r="U147" s="871"/>
      <c r="V147" s="873"/>
      <c r="W147" s="874"/>
      <c r="X147" s="874"/>
      <c r="Y147" s="873"/>
      <c r="Z147" s="874"/>
      <c r="AA147" s="874"/>
      <c r="AB147" s="873"/>
      <c r="AC147" s="874"/>
      <c r="AD147" s="874"/>
      <c r="AE147" s="875">
        <f t="shared" si="130"/>
        <v>0</v>
      </c>
      <c r="AF147" s="875"/>
      <c r="AG147" s="875"/>
      <c r="AH147" s="875"/>
      <c r="AI147" s="875"/>
      <c r="AJ147" s="876">
        <f t="shared" si="131"/>
        <v>0</v>
      </c>
      <c r="AK147" s="876"/>
      <c r="AL147" s="876"/>
      <c r="AM147" s="876"/>
      <c r="AN147" s="876"/>
      <c r="AO147" s="876">
        <f t="shared" si="142"/>
        <v>0</v>
      </c>
      <c r="AP147" s="876"/>
      <c r="AQ147" s="876"/>
      <c r="AR147" s="876"/>
      <c r="AS147" s="876"/>
      <c r="AT147" s="318"/>
      <c r="AU147" s="877">
        <f t="shared" si="132"/>
        <v>0</v>
      </c>
      <c r="AV147" s="877"/>
      <c r="AW147" s="878"/>
      <c r="AX147" s="878"/>
      <c r="AY147" s="878"/>
      <c r="AZ147" s="879" t="e">
        <f>SUM(#REF!)</f>
        <v>#REF!</v>
      </c>
      <c r="BA147" s="357">
        <f t="shared" si="133"/>
        <v>0</v>
      </c>
      <c r="BC147" s="177"/>
      <c r="BD147" s="307"/>
      <c r="BE147" s="306" t="str">
        <f t="shared" si="126"/>
        <v>OTHER 1</v>
      </c>
      <c r="BF147" s="307"/>
      <c r="BG147" s="316"/>
      <c r="BH147" s="316"/>
      <c r="BI147" s="316"/>
      <c r="BJ147" s="316"/>
      <c r="BK147" s="308">
        <f t="shared" si="134"/>
        <v>0</v>
      </c>
      <c r="BL147" s="308">
        <f t="shared" si="135"/>
        <v>0</v>
      </c>
      <c r="BM147" s="308" t="e">
        <f>#REF!</f>
        <v>#REF!</v>
      </c>
      <c r="BN147" s="308">
        <f t="shared" si="136"/>
        <v>0</v>
      </c>
      <c r="BO147" s="308" t="e">
        <f t="shared" si="137"/>
        <v>#REF!</v>
      </c>
      <c r="BP147" s="317" t="e">
        <f>AU147/#REF!</f>
        <v>#REF!</v>
      </c>
      <c r="BQ147" s="317" t="e">
        <f>AE147/#REF!</f>
        <v>#REF!</v>
      </c>
      <c r="BR147" s="313" t="e">
        <f>BQ147*#REF!</f>
        <v>#REF!</v>
      </c>
      <c r="BS147" s="313" t="e">
        <f t="shared" si="138"/>
        <v>#REF!</v>
      </c>
      <c r="BT147" s="317" t="e">
        <f>AJ147/#REF!</f>
        <v>#REF!</v>
      </c>
      <c r="BU147" s="313" t="e">
        <f>BT147*#REF!</f>
        <v>#REF!</v>
      </c>
      <c r="BV147" s="313" t="e">
        <f t="shared" si="139"/>
        <v>#REF!</v>
      </c>
      <c r="BW147" s="317" t="e">
        <f>#REF!/#REF!</f>
        <v>#REF!</v>
      </c>
      <c r="BX147" s="313" t="e">
        <f>BW147*#REF!</f>
        <v>#REF!</v>
      </c>
      <c r="BY147" s="313" t="e">
        <f>BX147+#REF!</f>
        <v>#REF!</v>
      </c>
      <c r="BZ147" s="317" t="e">
        <f>AO147/#REF!</f>
        <v>#REF!</v>
      </c>
      <c r="CA147" s="313" t="e">
        <f>BZ147*#REF!</f>
        <v>#REF!</v>
      </c>
      <c r="CB147" s="313" t="e">
        <f t="shared" si="140"/>
        <v>#REF!</v>
      </c>
      <c r="CC147" s="311" t="str">
        <f t="shared" si="128"/>
        <v>/MH</v>
      </c>
      <c r="CD147" s="311" t="str">
        <f t="shared" si="129"/>
        <v>MH/</v>
      </c>
      <c r="CF147" s="312" t="e">
        <f>T(#REF!)</f>
        <v>#REF!</v>
      </c>
      <c r="CG147" s="312" t="e">
        <f>#REF!</f>
        <v>#REF!</v>
      </c>
      <c r="CH147" s="313">
        <f t="shared" si="141"/>
        <v>0</v>
      </c>
      <c r="CK147" s="314"/>
    </row>
    <row r="148" spans="1:89" hidden="1">
      <c r="A148" s="305"/>
      <c r="B148" s="870"/>
      <c r="C148" s="870"/>
      <c r="D148" s="870"/>
      <c r="E148" s="870"/>
      <c r="F148" s="870"/>
      <c r="G148" s="870"/>
      <c r="H148" s="870"/>
      <c r="I148" s="870"/>
      <c r="J148" s="870"/>
      <c r="K148" s="870"/>
      <c r="L148" s="870"/>
      <c r="M148" s="870"/>
      <c r="N148" s="870"/>
      <c r="O148" s="870"/>
      <c r="P148" s="870"/>
      <c r="Q148" s="871"/>
      <c r="R148" s="871"/>
      <c r="S148" s="872"/>
      <c r="T148" s="871"/>
      <c r="U148" s="871"/>
      <c r="V148" s="873"/>
      <c r="W148" s="874"/>
      <c r="X148" s="874"/>
      <c r="Y148" s="873"/>
      <c r="Z148" s="874"/>
      <c r="AA148" s="874"/>
      <c r="AB148" s="873"/>
      <c r="AC148" s="874"/>
      <c r="AD148" s="874"/>
      <c r="AE148" s="875">
        <f t="shared" si="130"/>
        <v>0</v>
      </c>
      <c r="AF148" s="875"/>
      <c r="AG148" s="875"/>
      <c r="AH148" s="875"/>
      <c r="AI148" s="875"/>
      <c r="AJ148" s="876">
        <f t="shared" si="131"/>
        <v>0</v>
      </c>
      <c r="AK148" s="876"/>
      <c r="AL148" s="876"/>
      <c r="AM148" s="876"/>
      <c r="AN148" s="876"/>
      <c r="AO148" s="876">
        <f t="shared" si="142"/>
        <v>0</v>
      </c>
      <c r="AP148" s="876"/>
      <c r="AQ148" s="876"/>
      <c r="AR148" s="876"/>
      <c r="AS148" s="876"/>
      <c r="AT148" s="318"/>
      <c r="AU148" s="877">
        <f t="shared" si="132"/>
        <v>0</v>
      </c>
      <c r="AV148" s="877"/>
      <c r="AW148" s="878"/>
      <c r="AX148" s="878"/>
      <c r="AY148" s="878"/>
      <c r="AZ148" s="879" t="e">
        <f>SUM(#REF!)</f>
        <v>#REF!</v>
      </c>
      <c r="BA148" s="357">
        <f t="shared" si="133"/>
        <v>0</v>
      </c>
      <c r="BC148" s="177"/>
      <c r="BD148" s="307"/>
      <c r="BE148" s="306" t="str">
        <f t="shared" si="126"/>
        <v>OTHER 1</v>
      </c>
      <c r="BF148" s="307"/>
      <c r="BG148" s="316"/>
      <c r="BH148" s="316"/>
      <c r="BI148" s="316"/>
      <c r="BJ148" s="316"/>
      <c r="BK148" s="308">
        <f t="shared" si="134"/>
        <v>0</v>
      </c>
      <c r="BL148" s="308">
        <f t="shared" si="135"/>
        <v>0</v>
      </c>
      <c r="BM148" s="308" t="e">
        <f>#REF!</f>
        <v>#REF!</v>
      </c>
      <c r="BN148" s="308">
        <f t="shared" si="136"/>
        <v>0</v>
      </c>
      <c r="BO148" s="308" t="e">
        <f t="shared" si="137"/>
        <v>#REF!</v>
      </c>
      <c r="BP148" s="317" t="e">
        <f>AU148/#REF!</f>
        <v>#REF!</v>
      </c>
      <c r="BQ148" s="317" t="e">
        <f>AE148/#REF!</f>
        <v>#REF!</v>
      </c>
      <c r="BR148" s="313" t="e">
        <f>BQ148*#REF!</f>
        <v>#REF!</v>
      </c>
      <c r="BS148" s="313" t="e">
        <f t="shared" si="138"/>
        <v>#REF!</v>
      </c>
      <c r="BT148" s="317" t="e">
        <f>AJ148/#REF!</f>
        <v>#REF!</v>
      </c>
      <c r="BU148" s="313" t="e">
        <f>BT148*#REF!</f>
        <v>#REF!</v>
      </c>
      <c r="BV148" s="313" t="e">
        <f t="shared" si="139"/>
        <v>#REF!</v>
      </c>
      <c r="BW148" s="317" t="e">
        <f>#REF!/#REF!</f>
        <v>#REF!</v>
      </c>
      <c r="BX148" s="313" t="e">
        <f>BW148*#REF!</f>
        <v>#REF!</v>
      </c>
      <c r="BY148" s="313" t="e">
        <f>BX148+#REF!</f>
        <v>#REF!</v>
      </c>
      <c r="BZ148" s="317" t="e">
        <f>AO148/#REF!</f>
        <v>#REF!</v>
      </c>
      <c r="CA148" s="313" t="e">
        <f>BZ148*#REF!</f>
        <v>#REF!</v>
      </c>
      <c r="CB148" s="313" t="e">
        <f t="shared" si="140"/>
        <v>#REF!</v>
      </c>
      <c r="CC148" s="311" t="str">
        <f t="shared" si="128"/>
        <v>/MH</v>
      </c>
      <c r="CD148" s="311" t="str">
        <f t="shared" si="129"/>
        <v>MH/</v>
      </c>
      <c r="CF148" s="312" t="e">
        <f>T(#REF!)</f>
        <v>#REF!</v>
      </c>
      <c r="CG148" s="312" t="e">
        <f>#REF!</f>
        <v>#REF!</v>
      </c>
      <c r="CH148" s="313">
        <f t="shared" si="141"/>
        <v>0</v>
      </c>
      <c r="CK148" s="314"/>
    </row>
    <row r="149" spans="1:89" hidden="1">
      <c r="A149" s="305"/>
      <c r="B149" s="870"/>
      <c r="C149" s="870"/>
      <c r="D149" s="870"/>
      <c r="E149" s="870"/>
      <c r="F149" s="870"/>
      <c r="G149" s="870"/>
      <c r="H149" s="870"/>
      <c r="I149" s="870"/>
      <c r="J149" s="870"/>
      <c r="K149" s="870"/>
      <c r="L149" s="870"/>
      <c r="M149" s="870"/>
      <c r="N149" s="870"/>
      <c r="O149" s="870"/>
      <c r="P149" s="870"/>
      <c r="Q149" s="871"/>
      <c r="R149" s="871"/>
      <c r="S149" s="872"/>
      <c r="T149" s="871"/>
      <c r="U149" s="871"/>
      <c r="V149" s="873"/>
      <c r="W149" s="874"/>
      <c r="X149" s="874"/>
      <c r="Y149" s="873"/>
      <c r="Z149" s="874"/>
      <c r="AA149" s="874"/>
      <c r="AB149" s="873"/>
      <c r="AC149" s="874"/>
      <c r="AD149" s="874"/>
      <c r="AE149" s="875">
        <f t="shared" si="130"/>
        <v>0</v>
      </c>
      <c r="AF149" s="875"/>
      <c r="AG149" s="875"/>
      <c r="AH149" s="875"/>
      <c r="AI149" s="875"/>
      <c r="AJ149" s="876">
        <f t="shared" si="131"/>
        <v>0</v>
      </c>
      <c r="AK149" s="876"/>
      <c r="AL149" s="876"/>
      <c r="AM149" s="876"/>
      <c r="AN149" s="876"/>
      <c r="AO149" s="876">
        <f t="shared" si="142"/>
        <v>0</v>
      </c>
      <c r="AP149" s="876"/>
      <c r="AQ149" s="876"/>
      <c r="AR149" s="876"/>
      <c r="AS149" s="876"/>
      <c r="AT149" s="318"/>
      <c r="AU149" s="877">
        <f t="shared" si="132"/>
        <v>0</v>
      </c>
      <c r="AV149" s="877"/>
      <c r="AW149" s="878"/>
      <c r="AX149" s="878"/>
      <c r="AY149" s="878"/>
      <c r="AZ149" s="879" t="e">
        <f>SUM(#REF!)</f>
        <v>#REF!</v>
      </c>
      <c r="BA149" s="357">
        <f t="shared" si="133"/>
        <v>0</v>
      </c>
      <c r="BC149" s="177"/>
      <c r="BD149" s="307"/>
      <c r="BE149" s="306" t="str">
        <f t="shared" si="126"/>
        <v>OTHER 1</v>
      </c>
      <c r="BF149" s="307"/>
      <c r="BG149" s="316"/>
      <c r="BH149" s="316"/>
      <c r="BI149" s="316"/>
      <c r="BJ149" s="316"/>
      <c r="BK149" s="308">
        <f t="shared" si="134"/>
        <v>0</v>
      </c>
      <c r="BL149" s="308">
        <f t="shared" si="135"/>
        <v>0</v>
      </c>
      <c r="BM149" s="308" t="e">
        <f>#REF!</f>
        <v>#REF!</v>
      </c>
      <c r="BN149" s="308">
        <f t="shared" si="136"/>
        <v>0</v>
      </c>
      <c r="BO149" s="308" t="e">
        <f t="shared" si="137"/>
        <v>#REF!</v>
      </c>
      <c r="BP149" s="317" t="e">
        <f>AU149/#REF!</f>
        <v>#REF!</v>
      </c>
      <c r="BQ149" s="317" t="e">
        <f>AE149/#REF!</f>
        <v>#REF!</v>
      </c>
      <c r="BR149" s="313" t="e">
        <f>BQ149*#REF!</f>
        <v>#REF!</v>
      </c>
      <c r="BS149" s="313" t="e">
        <f t="shared" si="138"/>
        <v>#REF!</v>
      </c>
      <c r="BT149" s="317" t="e">
        <f>AJ149/#REF!</f>
        <v>#REF!</v>
      </c>
      <c r="BU149" s="313" t="e">
        <f>BT149*#REF!</f>
        <v>#REF!</v>
      </c>
      <c r="BV149" s="313" t="e">
        <f t="shared" si="139"/>
        <v>#REF!</v>
      </c>
      <c r="BW149" s="317" t="e">
        <f>#REF!/#REF!</f>
        <v>#REF!</v>
      </c>
      <c r="BX149" s="313" t="e">
        <f>BW149*#REF!</f>
        <v>#REF!</v>
      </c>
      <c r="BY149" s="313" t="e">
        <f>BX149+#REF!</f>
        <v>#REF!</v>
      </c>
      <c r="BZ149" s="317" t="e">
        <f>AO149/#REF!</f>
        <v>#REF!</v>
      </c>
      <c r="CA149" s="313" t="e">
        <f>BZ149*#REF!</f>
        <v>#REF!</v>
      </c>
      <c r="CB149" s="313" t="e">
        <f t="shared" si="140"/>
        <v>#REF!</v>
      </c>
      <c r="CC149" s="311" t="str">
        <f t="shared" si="128"/>
        <v>/MH</v>
      </c>
      <c r="CD149" s="311" t="str">
        <f t="shared" si="129"/>
        <v>MH/</v>
      </c>
      <c r="CF149" s="312" t="e">
        <f>T(#REF!)</f>
        <v>#REF!</v>
      </c>
      <c r="CG149" s="312" t="e">
        <f>#REF!</f>
        <v>#REF!</v>
      </c>
      <c r="CH149" s="313">
        <f t="shared" si="141"/>
        <v>0</v>
      </c>
      <c r="CK149" s="314"/>
    </row>
    <row r="150" spans="1:89" hidden="1">
      <c r="A150" s="305"/>
      <c r="B150" s="870"/>
      <c r="C150" s="870"/>
      <c r="D150" s="870"/>
      <c r="E150" s="870"/>
      <c r="F150" s="870"/>
      <c r="G150" s="870"/>
      <c r="H150" s="870"/>
      <c r="I150" s="870"/>
      <c r="J150" s="870"/>
      <c r="K150" s="870"/>
      <c r="L150" s="870"/>
      <c r="M150" s="870"/>
      <c r="N150" s="870"/>
      <c r="O150" s="870"/>
      <c r="P150" s="870"/>
      <c r="Q150" s="871"/>
      <c r="R150" s="871"/>
      <c r="S150" s="872"/>
      <c r="T150" s="871"/>
      <c r="U150" s="871"/>
      <c r="V150" s="873"/>
      <c r="W150" s="874"/>
      <c r="X150" s="874"/>
      <c r="Y150" s="873"/>
      <c r="Z150" s="874"/>
      <c r="AA150" s="874"/>
      <c r="AB150" s="873"/>
      <c r="AC150" s="874"/>
      <c r="AD150" s="874"/>
      <c r="AE150" s="875">
        <f t="shared" si="130"/>
        <v>0</v>
      </c>
      <c r="AF150" s="875"/>
      <c r="AG150" s="875"/>
      <c r="AH150" s="875"/>
      <c r="AI150" s="875"/>
      <c r="AJ150" s="876">
        <f t="shared" si="131"/>
        <v>0</v>
      </c>
      <c r="AK150" s="876"/>
      <c r="AL150" s="876"/>
      <c r="AM150" s="876"/>
      <c r="AN150" s="876"/>
      <c r="AO150" s="876">
        <f t="shared" si="142"/>
        <v>0</v>
      </c>
      <c r="AP150" s="876"/>
      <c r="AQ150" s="876"/>
      <c r="AR150" s="876"/>
      <c r="AS150" s="876"/>
      <c r="AT150" s="318"/>
      <c r="AU150" s="877">
        <f t="shared" si="132"/>
        <v>0</v>
      </c>
      <c r="AV150" s="877"/>
      <c r="AW150" s="878"/>
      <c r="AX150" s="878"/>
      <c r="AY150" s="878"/>
      <c r="AZ150" s="879" t="e">
        <f>SUM(#REF!)</f>
        <v>#REF!</v>
      </c>
      <c r="BA150" s="357">
        <f t="shared" si="133"/>
        <v>0</v>
      </c>
      <c r="BC150" s="177"/>
      <c r="BD150" s="307"/>
      <c r="BE150" s="306" t="str">
        <f t="shared" si="126"/>
        <v>OTHER 1</v>
      </c>
      <c r="BF150" s="307"/>
      <c r="BG150" s="316"/>
      <c r="BH150" s="316"/>
      <c r="BI150" s="316"/>
      <c r="BJ150" s="316"/>
      <c r="BK150" s="308">
        <f t="shared" si="134"/>
        <v>0</v>
      </c>
      <c r="BL150" s="308">
        <f t="shared" si="135"/>
        <v>0</v>
      </c>
      <c r="BM150" s="308" t="e">
        <f>#REF!</f>
        <v>#REF!</v>
      </c>
      <c r="BN150" s="308">
        <f t="shared" si="136"/>
        <v>0</v>
      </c>
      <c r="BO150" s="308" t="e">
        <f t="shared" si="137"/>
        <v>#REF!</v>
      </c>
      <c r="BP150" s="317" t="e">
        <f>AU150/#REF!</f>
        <v>#REF!</v>
      </c>
      <c r="BQ150" s="317" t="e">
        <f>AE150/#REF!</f>
        <v>#REF!</v>
      </c>
      <c r="BR150" s="313" t="e">
        <f>BQ150*#REF!</f>
        <v>#REF!</v>
      </c>
      <c r="BS150" s="313" t="e">
        <f t="shared" si="138"/>
        <v>#REF!</v>
      </c>
      <c r="BT150" s="317" t="e">
        <f>AJ150/#REF!</f>
        <v>#REF!</v>
      </c>
      <c r="BU150" s="313" t="e">
        <f>BT150*#REF!</f>
        <v>#REF!</v>
      </c>
      <c r="BV150" s="313" t="e">
        <f t="shared" si="139"/>
        <v>#REF!</v>
      </c>
      <c r="BW150" s="317" t="e">
        <f>#REF!/#REF!</f>
        <v>#REF!</v>
      </c>
      <c r="BX150" s="313" t="e">
        <f>BW150*#REF!</f>
        <v>#REF!</v>
      </c>
      <c r="BY150" s="313" t="e">
        <f>BX150+#REF!</f>
        <v>#REF!</v>
      </c>
      <c r="BZ150" s="317" t="e">
        <f>AO150/#REF!</f>
        <v>#REF!</v>
      </c>
      <c r="CA150" s="313" t="e">
        <f>BZ150*#REF!</f>
        <v>#REF!</v>
      </c>
      <c r="CB150" s="313" t="e">
        <f t="shared" si="140"/>
        <v>#REF!</v>
      </c>
      <c r="CC150" s="311" t="str">
        <f t="shared" si="128"/>
        <v>/MH</v>
      </c>
      <c r="CD150" s="311" t="str">
        <f t="shared" si="129"/>
        <v>MH/</v>
      </c>
      <c r="CF150" s="312" t="e">
        <f>T(#REF!)</f>
        <v>#REF!</v>
      </c>
      <c r="CG150" s="312" t="e">
        <f>#REF!</f>
        <v>#REF!</v>
      </c>
      <c r="CH150" s="313">
        <f t="shared" si="141"/>
        <v>0</v>
      </c>
      <c r="CK150" s="314"/>
    </row>
    <row r="151" spans="1:89" hidden="1">
      <c r="A151" s="305"/>
      <c r="B151" s="870"/>
      <c r="C151" s="870"/>
      <c r="D151" s="870"/>
      <c r="E151" s="870"/>
      <c r="F151" s="870"/>
      <c r="G151" s="870"/>
      <c r="H151" s="870"/>
      <c r="I151" s="870"/>
      <c r="J151" s="870"/>
      <c r="K151" s="870"/>
      <c r="L151" s="870"/>
      <c r="M151" s="870"/>
      <c r="N151" s="870"/>
      <c r="O151" s="870"/>
      <c r="P151" s="870"/>
      <c r="Q151" s="871"/>
      <c r="R151" s="871"/>
      <c r="S151" s="872"/>
      <c r="T151" s="871"/>
      <c r="U151" s="871"/>
      <c r="V151" s="873"/>
      <c r="W151" s="874"/>
      <c r="X151" s="874"/>
      <c r="Y151" s="873"/>
      <c r="Z151" s="874"/>
      <c r="AA151" s="874"/>
      <c r="AB151" s="873"/>
      <c r="AC151" s="874"/>
      <c r="AD151" s="874"/>
      <c r="AE151" s="875">
        <f t="shared" si="130"/>
        <v>0</v>
      </c>
      <c r="AF151" s="875"/>
      <c r="AG151" s="875"/>
      <c r="AH151" s="875"/>
      <c r="AI151" s="875"/>
      <c r="AJ151" s="876">
        <f t="shared" si="131"/>
        <v>0</v>
      </c>
      <c r="AK151" s="876"/>
      <c r="AL151" s="876"/>
      <c r="AM151" s="876"/>
      <c r="AN151" s="876"/>
      <c r="AO151" s="876">
        <f t="shared" si="142"/>
        <v>0</v>
      </c>
      <c r="AP151" s="876"/>
      <c r="AQ151" s="876"/>
      <c r="AR151" s="876"/>
      <c r="AS151" s="876"/>
      <c r="AT151" s="318"/>
      <c r="AU151" s="877">
        <f t="shared" si="132"/>
        <v>0</v>
      </c>
      <c r="AV151" s="877"/>
      <c r="AW151" s="878"/>
      <c r="AX151" s="878"/>
      <c r="AY151" s="878"/>
      <c r="AZ151" s="879" t="e">
        <f>SUM(#REF!)</f>
        <v>#REF!</v>
      </c>
      <c r="BA151" s="357">
        <f t="shared" si="133"/>
        <v>0</v>
      </c>
      <c r="BC151" s="177"/>
      <c r="BD151" s="307"/>
      <c r="BE151" s="306" t="str">
        <f t="shared" si="126"/>
        <v>OTHER 1</v>
      </c>
      <c r="BF151" s="307"/>
      <c r="BG151" s="316"/>
      <c r="BH151" s="316"/>
      <c r="BI151" s="316"/>
      <c r="BJ151" s="316"/>
      <c r="BK151" s="308">
        <f t="shared" si="134"/>
        <v>0</v>
      </c>
      <c r="BL151" s="308">
        <f t="shared" si="135"/>
        <v>0</v>
      </c>
      <c r="BM151" s="308" t="e">
        <f>#REF!</f>
        <v>#REF!</v>
      </c>
      <c r="BN151" s="308">
        <f t="shared" si="136"/>
        <v>0</v>
      </c>
      <c r="BO151" s="308" t="e">
        <f t="shared" si="137"/>
        <v>#REF!</v>
      </c>
      <c r="BP151" s="317" t="e">
        <f>AU151/#REF!</f>
        <v>#REF!</v>
      </c>
      <c r="BQ151" s="317" t="e">
        <f>AE151/#REF!</f>
        <v>#REF!</v>
      </c>
      <c r="BR151" s="313" t="e">
        <f>BQ151*#REF!</f>
        <v>#REF!</v>
      </c>
      <c r="BS151" s="313" t="e">
        <f t="shared" si="138"/>
        <v>#REF!</v>
      </c>
      <c r="BT151" s="317" t="e">
        <f>AJ151/#REF!</f>
        <v>#REF!</v>
      </c>
      <c r="BU151" s="313" t="e">
        <f>BT151*#REF!</f>
        <v>#REF!</v>
      </c>
      <c r="BV151" s="313" t="e">
        <f t="shared" si="139"/>
        <v>#REF!</v>
      </c>
      <c r="BW151" s="317" t="e">
        <f>#REF!/#REF!</f>
        <v>#REF!</v>
      </c>
      <c r="BX151" s="313" t="e">
        <f>BW151*#REF!</f>
        <v>#REF!</v>
      </c>
      <c r="BY151" s="313" t="e">
        <f>BX151+#REF!</f>
        <v>#REF!</v>
      </c>
      <c r="BZ151" s="317" t="e">
        <f>AO151/#REF!</f>
        <v>#REF!</v>
      </c>
      <c r="CA151" s="313" t="e">
        <f>BZ151*#REF!</f>
        <v>#REF!</v>
      </c>
      <c r="CB151" s="313" t="e">
        <f t="shared" si="140"/>
        <v>#REF!</v>
      </c>
      <c r="CC151" s="311" t="str">
        <f t="shared" si="128"/>
        <v>/MH</v>
      </c>
      <c r="CD151" s="311" t="str">
        <f t="shared" si="129"/>
        <v>MH/</v>
      </c>
      <c r="CF151" s="312" t="e">
        <f>T(#REF!)</f>
        <v>#REF!</v>
      </c>
      <c r="CG151" s="312" t="e">
        <f>#REF!</f>
        <v>#REF!</v>
      </c>
      <c r="CH151" s="313">
        <f t="shared" si="141"/>
        <v>0</v>
      </c>
      <c r="CK151" s="314"/>
    </row>
    <row r="152" spans="1:89" hidden="1">
      <c r="A152" s="305"/>
      <c r="B152" s="870"/>
      <c r="C152" s="870"/>
      <c r="D152" s="870"/>
      <c r="E152" s="870"/>
      <c r="F152" s="870"/>
      <c r="G152" s="870"/>
      <c r="H152" s="870"/>
      <c r="I152" s="870"/>
      <c r="J152" s="870"/>
      <c r="K152" s="870"/>
      <c r="L152" s="870"/>
      <c r="M152" s="870"/>
      <c r="N152" s="870"/>
      <c r="O152" s="870"/>
      <c r="P152" s="870"/>
      <c r="Q152" s="871"/>
      <c r="R152" s="871"/>
      <c r="S152" s="872"/>
      <c r="T152" s="871"/>
      <c r="U152" s="871"/>
      <c r="V152" s="873"/>
      <c r="W152" s="874"/>
      <c r="X152" s="874"/>
      <c r="Y152" s="873"/>
      <c r="Z152" s="874"/>
      <c r="AA152" s="874"/>
      <c r="AB152" s="873"/>
      <c r="AC152" s="874"/>
      <c r="AD152" s="874"/>
      <c r="AE152" s="875">
        <f t="shared" si="130"/>
        <v>0</v>
      </c>
      <c r="AF152" s="875"/>
      <c r="AG152" s="875"/>
      <c r="AH152" s="875"/>
      <c r="AI152" s="875"/>
      <c r="AJ152" s="876">
        <f t="shared" si="131"/>
        <v>0</v>
      </c>
      <c r="AK152" s="876"/>
      <c r="AL152" s="876"/>
      <c r="AM152" s="876"/>
      <c r="AN152" s="876"/>
      <c r="AO152" s="876">
        <f t="shared" si="142"/>
        <v>0</v>
      </c>
      <c r="AP152" s="876"/>
      <c r="AQ152" s="876"/>
      <c r="AR152" s="876"/>
      <c r="AS152" s="876"/>
      <c r="AT152" s="318"/>
      <c r="AU152" s="877">
        <f t="shared" si="132"/>
        <v>0</v>
      </c>
      <c r="AV152" s="877"/>
      <c r="AW152" s="878"/>
      <c r="AX152" s="878"/>
      <c r="AY152" s="878"/>
      <c r="AZ152" s="879" t="e">
        <f>SUM(#REF!)</f>
        <v>#REF!</v>
      </c>
      <c r="BA152" s="357">
        <f t="shared" si="133"/>
        <v>0</v>
      </c>
      <c r="BC152" s="177"/>
      <c r="BD152" s="307"/>
      <c r="BE152" s="306" t="str">
        <f t="shared" si="126"/>
        <v>OTHER 1</v>
      </c>
      <c r="BF152" s="307"/>
      <c r="BG152" s="316"/>
      <c r="BH152" s="316"/>
      <c r="BI152" s="316"/>
      <c r="BJ152" s="316"/>
      <c r="BK152" s="308">
        <f t="shared" si="134"/>
        <v>0</v>
      </c>
      <c r="BL152" s="308">
        <f t="shared" si="135"/>
        <v>0</v>
      </c>
      <c r="BM152" s="308" t="e">
        <f>#REF!</f>
        <v>#REF!</v>
      </c>
      <c r="BN152" s="308">
        <f t="shared" si="136"/>
        <v>0</v>
      </c>
      <c r="BO152" s="308" t="e">
        <f t="shared" si="137"/>
        <v>#REF!</v>
      </c>
      <c r="BP152" s="317" t="e">
        <f>AU152/#REF!</f>
        <v>#REF!</v>
      </c>
      <c r="BQ152" s="317" t="e">
        <f>AE152/#REF!</f>
        <v>#REF!</v>
      </c>
      <c r="BR152" s="313" t="e">
        <f>BQ152*#REF!</f>
        <v>#REF!</v>
      </c>
      <c r="BS152" s="313" t="e">
        <f t="shared" si="138"/>
        <v>#REF!</v>
      </c>
      <c r="BT152" s="317" t="e">
        <f>AJ152/#REF!</f>
        <v>#REF!</v>
      </c>
      <c r="BU152" s="313" t="e">
        <f>BT152*#REF!</f>
        <v>#REF!</v>
      </c>
      <c r="BV152" s="313" t="e">
        <f t="shared" si="139"/>
        <v>#REF!</v>
      </c>
      <c r="BW152" s="317" t="e">
        <f>#REF!/#REF!</f>
        <v>#REF!</v>
      </c>
      <c r="BX152" s="313" t="e">
        <f>BW152*#REF!</f>
        <v>#REF!</v>
      </c>
      <c r="BY152" s="313" t="e">
        <f>BX152+#REF!</f>
        <v>#REF!</v>
      </c>
      <c r="BZ152" s="317" t="e">
        <f>AO152/#REF!</f>
        <v>#REF!</v>
      </c>
      <c r="CA152" s="313" t="e">
        <f>BZ152*#REF!</f>
        <v>#REF!</v>
      </c>
      <c r="CB152" s="313" t="e">
        <f t="shared" si="140"/>
        <v>#REF!</v>
      </c>
      <c r="CC152" s="311" t="str">
        <f t="shared" si="128"/>
        <v>/MH</v>
      </c>
      <c r="CD152" s="311" t="str">
        <f t="shared" si="129"/>
        <v>MH/</v>
      </c>
      <c r="CF152" s="312" t="e">
        <f>T(#REF!)</f>
        <v>#REF!</v>
      </c>
      <c r="CG152" s="312" t="e">
        <f>#REF!</f>
        <v>#REF!</v>
      </c>
      <c r="CH152" s="313">
        <f t="shared" si="141"/>
        <v>0</v>
      </c>
      <c r="CK152" s="314"/>
    </row>
    <row r="153" spans="1:89" hidden="1">
      <c r="A153" s="305"/>
      <c r="B153" s="870"/>
      <c r="C153" s="870"/>
      <c r="D153" s="870"/>
      <c r="E153" s="870"/>
      <c r="F153" s="870"/>
      <c r="G153" s="870"/>
      <c r="H153" s="870"/>
      <c r="I153" s="870"/>
      <c r="J153" s="870"/>
      <c r="K153" s="870"/>
      <c r="L153" s="870"/>
      <c r="M153" s="870"/>
      <c r="N153" s="870"/>
      <c r="O153" s="870"/>
      <c r="P153" s="870"/>
      <c r="Q153" s="871"/>
      <c r="R153" s="871"/>
      <c r="S153" s="872"/>
      <c r="T153" s="871"/>
      <c r="U153" s="871"/>
      <c r="V153" s="873"/>
      <c r="W153" s="874"/>
      <c r="X153" s="874"/>
      <c r="Y153" s="873"/>
      <c r="Z153" s="874"/>
      <c r="AA153" s="874"/>
      <c r="AB153" s="873"/>
      <c r="AC153" s="874"/>
      <c r="AD153" s="874"/>
      <c r="AE153" s="875">
        <f t="shared" si="130"/>
        <v>0</v>
      </c>
      <c r="AF153" s="875"/>
      <c r="AG153" s="875"/>
      <c r="AH153" s="875"/>
      <c r="AI153" s="875"/>
      <c r="AJ153" s="876">
        <f t="shared" si="131"/>
        <v>0</v>
      </c>
      <c r="AK153" s="876"/>
      <c r="AL153" s="876"/>
      <c r="AM153" s="876"/>
      <c r="AN153" s="876"/>
      <c r="AO153" s="876">
        <f t="shared" si="142"/>
        <v>0</v>
      </c>
      <c r="AP153" s="876"/>
      <c r="AQ153" s="876"/>
      <c r="AR153" s="876"/>
      <c r="AS153" s="876"/>
      <c r="AT153" s="318"/>
      <c r="AU153" s="877">
        <f t="shared" si="132"/>
        <v>0</v>
      </c>
      <c r="AV153" s="877"/>
      <c r="AW153" s="878"/>
      <c r="AX153" s="878"/>
      <c r="AY153" s="878"/>
      <c r="AZ153" s="879" t="e">
        <f>SUM(#REF!)</f>
        <v>#REF!</v>
      </c>
      <c r="BA153" s="357">
        <f t="shared" si="133"/>
        <v>0</v>
      </c>
      <c r="BC153" s="177"/>
      <c r="BD153" s="307"/>
      <c r="BE153" s="306" t="str">
        <f t="shared" si="126"/>
        <v>OTHER 1</v>
      </c>
      <c r="BF153" s="307"/>
      <c r="BG153" s="316"/>
      <c r="BH153" s="316"/>
      <c r="BI153" s="316"/>
      <c r="BJ153" s="316"/>
      <c r="BK153" s="308">
        <f t="shared" si="134"/>
        <v>0</v>
      </c>
      <c r="BL153" s="308">
        <f t="shared" si="135"/>
        <v>0</v>
      </c>
      <c r="BM153" s="308" t="e">
        <f>#REF!</f>
        <v>#REF!</v>
      </c>
      <c r="BN153" s="308">
        <f t="shared" si="136"/>
        <v>0</v>
      </c>
      <c r="BO153" s="308" t="e">
        <f t="shared" si="137"/>
        <v>#REF!</v>
      </c>
      <c r="BP153" s="317" t="e">
        <f>AU153/#REF!</f>
        <v>#REF!</v>
      </c>
      <c r="BQ153" s="317" t="e">
        <f>AE153/#REF!</f>
        <v>#REF!</v>
      </c>
      <c r="BR153" s="313" t="e">
        <f>BQ153*#REF!</f>
        <v>#REF!</v>
      </c>
      <c r="BS153" s="313" t="e">
        <f t="shared" si="138"/>
        <v>#REF!</v>
      </c>
      <c r="BT153" s="317" t="e">
        <f>AJ153/#REF!</f>
        <v>#REF!</v>
      </c>
      <c r="BU153" s="313" t="e">
        <f>BT153*#REF!</f>
        <v>#REF!</v>
      </c>
      <c r="BV153" s="313" t="e">
        <f t="shared" si="139"/>
        <v>#REF!</v>
      </c>
      <c r="BW153" s="317" t="e">
        <f>#REF!/#REF!</f>
        <v>#REF!</v>
      </c>
      <c r="BX153" s="313" t="e">
        <f>BW153*#REF!</f>
        <v>#REF!</v>
      </c>
      <c r="BY153" s="313" t="e">
        <f>BX153+#REF!</f>
        <v>#REF!</v>
      </c>
      <c r="BZ153" s="317" t="e">
        <f>AO153/#REF!</f>
        <v>#REF!</v>
      </c>
      <c r="CA153" s="313" t="e">
        <f>BZ153*#REF!</f>
        <v>#REF!</v>
      </c>
      <c r="CB153" s="313" t="e">
        <f t="shared" si="140"/>
        <v>#REF!</v>
      </c>
      <c r="CC153" s="311" t="str">
        <f t="shared" si="128"/>
        <v>/MH</v>
      </c>
      <c r="CD153" s="311" t="str">
        <f t="shared" si="129"/>
        <v>MH/</v>
      </c>
      <c r="CF153" s="312" t="e">
        <f>T(#REF!)</f>
        <v>#REF!</v>
      </c>
      <c r="CG153" s="312" t="e">
        <f>#REF!</f>
        <v>#REF!</v>
      </c>
      <c r="CH153" s="313">
        <f t="shared" si="141"/>
        <v>0</v>
      </c>
      <c r="CK153" s="314"/>
    </row>
    <row r="154" spans="1:89" hidden="1">
      <c r="A154" s="305"/>
      <c r="B154" s="870"/>
      <c r="C154" s="870"/>
      <c r="D154" s="870"/>
      <c r="E154" s="870"/>
      <c r="F154" s="870"/>
      <c r="G154" s="870"/>
      <c r="H154" s="870"/>
      <c r="I154" s="870"/>
      <c r="J154" s="870"/>
      <c r="K154" s="870"/>
      <c r="L154" s="870"/>
      <c r="M154" s="870"/>
      <c r="N154" s="870"/>
      <c r="O154" s="870"/>
      <c r="P154" s="870"/>
      <c r="Q154" s="871"/>
      <c r="R154" s="871"/>
      <c r="S154" s="872"/>
      <c r="T154" s="871"/>
      <c r="U154" s="871"/>
      <c r="V154" s="873"/>
      <c r="W154" s="874"/>
      <c r="X154" s="874"/>
      <c r="Y154" s="873"/>
      <c r="Z154" s="874"/>
      <c r="AA154" s="874"/>
      <c r="AB154" s="873"/>
      <c r="AC154" s="874"/>
      <c r="AD154" s="874"/>
      <c r="AE154" s="875">
        <f t="shared" si="130"/>
        <v>0</v>
      </c>
      <c r="AF154" s="875"/>
      <c r="AG154" s="875"/>
      <c r="AH154" s="875"/>
      <c r="AI154" s="875"/>
      <c r="AJ154" s="876">
        <f t="shared" si="131"/>
        <v>0</v>
      </c>
      <c r="AK154" s="876"/>
      <c r="AL154" s="876"/>
      <c r="AM154" s="876"/>
      <c r="AN154" s="876"/>
      <c r="AO154" s="876">
        <f t="shared" si="142"/>
        <v>0</v>
      </c>
      <c r="AP154" s="876"/>
      <c r="AQ154" s="876"/>
      <c r="AR154" s="876"/>
      <c r="AS154" s="876"/>
      <c r="AT154" s="318"/>
      <c r="AU154" s="877">
        <f t="shared" si="132"/>
        <v>0</v>
      </c>
      <c r="AV154" s="877"/>
      <c r="AW154" s="878"/>
      <c r="AX154" s="878"/>
      <c r="AY154" s="878"/>
      <c r="AZ154" s="879" t="e">
        <f>SUM(#REF!)</f>
        <v>#REF!</v>
      </c>
      <c r="BA154" s="357">
        <f t="shared" si="133"/>
        <v>0</v>
      </c>
      <c r="BC154" s="177"/>
      <c r="BD154" s="307"/>
      <c r="BE154" s="306" t="str">
        <f t="shared" si="126"/>
        <v>OTHER 1</v>
      </c>
      <c r="BF154" s="307"/>
      <c r="BG154" s="316"/>
      <c r="BH154" s="316"/>
      <c r="BI154" s="316"/>
      <c r="BJ154" s="316"/>
      <c r="BK154" s="308">
        <f t="shared" si="134"/>
        <v>0</v>
      </c>
      <c r="BL154" s="308">
        <f t="shared" si="135"/>
        <v>0</v>
      </c>
      <c r="BM154" s="308" t="e">
        <f>#REF!</f>
        <v>#REF!</v>
      </c>
      <c r="BN154" s="308">
        <f t="shared" si="136"/>
        <v>0</v>
      </c>
      <c r="BO154" s="308" t="e">
        <f t="shared" si="137"/>
        <v>#REF!</v>
      </c>
      <c r="BP154" s="317" t="e">
        <f>AU154/#REF!</f>
        <v>#REF!</v>
      </c>
      <c r="BQ154" s="317" t="e">
        <f>AE154/#REF!</f>
        <v>#REF!</v>
      </c>
      <c r="BR154" s="313" t="e">
        <f>BQ154*#REF!</f>
        <v>#REF!</v>
      </c>
      <c r="BS154" s="313" t="e">
        <f t="shared" si="138"/>
        <v>#REF!</v>
      </c>
      <c r="BT154" s="317" t="e">
        <f>AJ154/#REF!</f>
        <v>#REF!</v>
      </c>
      <c r="BU154" s="313" t="e">
        <f>BT154*#REF!</f>
        <v>#REF!</v>
      </c>
      <c r="BV154" s="313" t="e">
        <f t="shared" si="139"/>
        <v>#REF!</v>
      </c>
      <c r="BW154" s="317" t="e">
        <f>#REF!/#REF!</f>
        <v>#REF!</v>
      </c>
      <c r="BX154" s="313" t="e">
        <f>BW154*#REF!</f>
        <v>#REF!</v>
      </c>
      <c r="BY154" s="313" t="e">
        <f>BX154+#REF!</f>
        <v>#REF!</v>
      </c>
      <c r="BZ154" s="317" t="e">
        <f>AO154/#REF!</f>
        <v>#REF!</v>
      </c>
      <c r="CA154" s="313" t="e">
        <f>BZ154*#REF!</f>
        <v>#REF!</v>
      </c>
      <c r="CB154" s="313" t="e">
        <f t="shared" si="140"/>
        <v>#REF!</v>
      </c>
      <c r="CC154" s="311" t="str">
        <f t="shared" si="128"/>
        <v>/MH</v>
      </c>
      <c r="CD154" s="311" t="str">
        <f t="shared" si="129"/>
        <v>MH/</v>
      </c>
      <c r="CF154" s="312" t="e">
        <f>T(#REF!)</f>
        <v>#REF!</v>
      </c>
      <c r="CG154" s="312" t="e">
        <f>#REF!</f>
        <v>#REF!</v>
      </c>
      <c r="CH154" s="313">
        <f t="shared" si="141"/>
        <v>0</v>
      </c>
      <c r="CK154" s="314"/>
    </row>
    <row r="155" spans="1:89" hidden="1">
      <c r="A155" s="305"/>
      <c r="B155" s="870"/>
      <c r="C155" s="870"/>
      <c r="D155" s="870"/>
      <c r="E155" s="870"/>
      <c r="F155" s="870"/>
      <c r="G155" s="870"/>
      <c r="H155" s="870"/>
      <c r="I155" s="870"/>
      <c r="J155" s="870"/>
      <c r="K155" s="870"/>
      <c r="L155" s="870"/>
      <c r="M155" s="870"/>
      <c r="N155" s="870"/>
      <c r="O155" s="870"/>
      <c r="P155" s="870"/>
      <c r="Q155" s="871"/>
      <c r="R155" s="871"/>
      <c r="S155" s="872"/>
      <c r="T155" s="871"/>
      <c r="U155" s="871"/>
      <c r="V155" s="873"/>
      <c r="W155" s="874"/>
      <c r="X155" s="874"/>
      <c r="Y155" s="873"/>
      <c r="Z155" s="874"/>
      <c r="AA155" s="874"/>
      <c r="AB155" s="873"/>
      <c r="AC155" s="874"/>
      <c r="AD155" s="874"/>
      <c r="AE155" s="875">
        <f t="shared" si="130"/>
        <v>0</v>
      </c>
      <c r="AF155" s="875"/>
      <c r="AG155" s="875"/>
      <c r="AH155" s="875"/>
      <c r="AI155" s="875"/>
      <c r="AJ155" s="876">
        <f t="shared" si="131"/>
        <v>0</v>
      </c>
      <c r="AK155" s="876"/>
      <c r="AL155" s="876"/>
      <c r="AM155" s="876"/>
      <c r="AN155" s="876"/>
      <c r="AO155" s="876">
        <f t="shared" si="142"/>
        <v>0</v>
      </c>
      <c r="AP155" s="876"/>
      <c r="AQ155" s="876"/>
      <c r="AR155" s="876"/>
      <c r="AS155" s="876"/>
      <c r="AT155" s="318"/>
      <c r="AU155" s="877">
        <f t="shared" si="132"/>
        <v>0</v>
      </c>
      <c r="AV155" s="877"/>
      <c r="AW155" s="878"/>
      <c r="AX155" s="878"/>
      <c r="AY155" s="878"/>
      <c r="AZ155" s="879" t="e">
        <f>SUM(#REF!)</f>
        <v>#REF!</v>
      </c>
      <c r="BA155" s="357">
        <f t="shared" si="133"/>
        <v>0</v>
      </c>
      <c r="BC155" s="177"/>
      <c r="BD155" s="307"/>
      <c r="BE155" s="306" t="str">
        <f t="shared" si="126"/>
        <v>OTHER 1</v>
      </c>
      <c r="BF155" s="307"/>
      <c r="BG155" s="316"/>
      <c r="BH155" s="316"/>
      <c r="BI155" s="316"/>
      <c r="BJ155" s="316"/>
      <c r="BK155" s="308">
        <f t="shared" si="134"/>
        <v>0</v>
      </c>
      <c r="BL155" s="308">
        <f t="shared" si="135"/>
        <v>0</v>
      </c>
      <c r="BM155" s="308" t="e">
        <f>#REF!</f>
        <v>#REF!</v>
      </c>
      <c r="BN155" s="308">
        <f t="shared" si="136"/>
        <v>0</v>
      </c>
      <c r="BO155" s="308" t="e">
        <f t="shared" si="137"/>
        <v>#REF!</v>
      </c>
      <c r="BP155" s="317" t="e">
        <f>AU155/#REF!</f>
        <v>#REF!</v>
      </c>
      <c r="BQ155" s="317" t="e">
        <f>AE155/#REF!</f>
        <v>#REF!</v>
      </c>
      <c r="BR155" s="313" t="e">
        <f>BQ155*#REF!</f>
        <v>#REF!</v>
      </c>
      <c r="BS155" s="313" t="e">
        <f t="shared" si="138"/>
        <v>#REF!</v>
      </c>
      <c r="BT155" s="317" t="e">
        <f>AJ155/#REF!</f>
        <v>#REF!</v>
      </c>
      <c r="BU155" s="313" t="e">
        <f>BT155*#REF!</f>
        <v>#REF!</v>
      </c>
      <c r="BV155" s="313" t="e">
        <f t="shared" si="139"/>
        <v>#REF!</v>
      </c>
      <c r="BW155" s="317" t="e">
        <f>#REF!/#REF!</f>
        <v>#REF!</v>
      </c>
      <c r="BX155" s="313" t="e">
        <f>BW155*#REF!</f>
        <v>#REF!</v>
      </c>
      <c r="BY155" s="313" t="e">
        <f>BX155+#REF!</f>
        <v>#REF!</v>
      </c>
      <c r="BZ155" s="317" t="e">
        <f>AO155/#REF!</f>
        <v>#REF!</v>
      </c>
      <c r="CA155" s="313" t="e">
        <f>BZ155*#REF!</f>
        <v>#REF!</v>
      </c>
      <c r="CB155" s="313" t="e">
        <f t="shared" si="140"/>
        <v>#REF!</v>
      </c>
      <c r="CC155" s="311" t="str">
        <f t="shared" si="128"/>
        <v>/MH</v>
      </c>
      <c r="CD155" s="311" t="str">
        <f t="shared" si="129"/>
        <v>MH/</v>
      </c>
      <c r="CF155" s="312" t="e">
        <f>T(#REF!)</f>
        <v>#REF!</v>
      </c>
      <c r="CG155" s="312" t="e">
        <f>#REF!</f>
        <v>#REF!</v>
      </c>
      <c r="CH155" s="313">
        <f t="shared" si="141"/>
        <v>0</v>
      </c>
      <c r="CK155" s="314"/>
    </row>
    <row r="156" spans="1:89" ht="5.0999999999999996" hidden="1" customHeight="1">
      <c r="A156" s="305"/>
      <c r="B156" s="140"/>
      <c r="C156" s="140"/>
      <c r="D156" s="140"/>
      <c r="E156" s="140"/>
      <c r="F156" s="140"/>
      <c r="G156" s="140"/>
      <c r="H156" s="140"/>
      <c r="I156" s="140"/>
      <c r="J156" s="140"/>
      <c r="K156" s="140"/>
      <c r="L156" s="140"/>
      <c r="M156" s="140"/>
      <c r="N156" s="140"/>
      <c r="O156" s="140"/>
      <c r="P156" s="140"/>
      <c r="Q156" s="141"/>
      <c r="R156" s="141"/>
      <c r="S156" s="141"/>
      <c r="T156" s="141"/>
      <c r="U156" s="141"/>
      <c r="V156" s="142"/>
      <c r="W156" s="142"/>
      <c r="X156" s="142"/>
      <c r="Y156" s="172"/>
      <c r="Z156" s="172"/>
      <c r="AA156" s="172"/>
      <c r="AB156" s="172"/>
      <c r="AC156" s="172"/>
      <c r="AD156" s="172"/>
      <c r="AE156" s="173"/>
      <c r="AF156" s="173"/>
      <c r="AG156" s="173"/>
      <c r="AH156" s="173"/>
      <c r="AI156" s="173"/>
      <c r="AJ156" s="173"/>
      <c r="AK156" s="173"/>
      <c r="AL156" s="173"/>
      <c r="AM156" s="173"/>
      <c r="AN156" s="173"/>
      <c r="AO156" s="173"/>
      <c r="AP156" s="173"/>
      <c r="AQ156" s="173"/>
      <c r="AR156" s="173"/>
      <c r="AS156" s="173"/>
      <c r="AT156" s="174"/>
      <c r="AU156" s="862"/>
      <c r="AV156" s="863"/>
      <c r="AW156" s="863"/>
      <c r="AX156" s="863"/>
      <c r="AY156" s="863"/>
      <c r="AZ156" s="863"/>
      <c r="BA156" s="175"/>
      <c r="BC156" s="175"/>
      <c r="BD156" s="307"/>
      <c r="BE156" s="319" t="str">
        <f>$B$121</f>
        <v>OTHER 1</v>
      </c>
      <c r="BF156" s="307"/>
      <c r="BG156" s="319"/>
      <c r="BH156" s="319"/>
      <c r="BI156" s="319"/>
      <c r="BJ156" s="319"/>
      <c r="BK156" s="320">
        <f>BK140</f>
        <v>0</v>
      </c>
      <c r="BL156" s="320">
        <f>BL140</f>
        <v>0</v>
      </c>
      <c r="BM156" s="320" t="e">
        <f>BM140</f>
        <v>#REF!</v>
      </c>
      <c r="BN156" s="320">
        <f>BN140</f>
        <v>0</v>
      </c>
      <c r="BO156" s="320" t="e">
        <f>BO140</f>
        <v>#REF!</v>
      </c>
      <c r="BP156" s="321" t="e">
        <f>AU156/TOTAL_REMODEL_ESTIMATE</f>
        <v>#NAME?</v>
      </c>
      <c r="BQ156" s="321" t="e">
        <f>#REF!/TOTAL_REMODEL_ESTIMATE</f>
        <v>#REF!</v>
      </c>
      <c r="BR156" s="321" t="e">
        <f>#REF!/TOTAL_REMODEL_ESTIMATE</f>
        <v>#REF!</v>
      </c>
      <c r="BS156" s="321" t="e">
        <f>#REF!/TOTAL_REMODEL_ESTIMATE</f>
        <v>#REF!</v>
      </c>
      <c r="BT156" s="321" t="e">
        <f>#REF!/TOTAL_REMODEL_ESTIMATE</f>
        <v>#REF!</v>
      </c>
      <c r="BU156" s="321" t="e">
        <f>#REF!/TOTAL_REMODEL_ESTIMATE</f>
        <v>#REF!</v>
      </c>
      <c r="BV156" s="321" t="e">
        <f>#REF!/TOTAL_REMODEL_ESTIMATE</f>
        <v>#REF!</v>
      </c>
      <c r="BW156" s="321" t="e">
        <f>#REF!/TOTAL_REMODEL_ESTIMATE</f>
        <v>#REF!</v>
      </c>
      <c r="BX156" s="321" t="e">
        <f>#REF!/TOTAL_REMODEL_ESTIMATE</f>
        <v>#REF!</v>
      </c>
      <c r="BY156" s="321" t="e">
        <f>#REF!/TOTAL_REMODEL_ESTIMATE</f>
        <v>#REF!</v>
      </c>
      <c r="BZ156" s="321" t="e">
        <f>#REF!/TOTAL_REMODEL_ESTIMATE</f>
        <v>#REF!</v>
      </c>
      <c r="CA156" s="321" t="e">
        <f>#REF!/TOTAL_REMODEL_ESTIMATE</f>
        <v>#REF!</v>
      </c>
      <c r="CB156" s="321" t="e">
        <f>#REF!/TOTAL_REMODEL_ESTIMATE</f>
        <v>#REF!</v>
      </c>
      <c r="CC156" s="321" t="e">
        <f>#REF!/TOTAL_REMODEL_ESTIMATE</f>
        <v>#REF!</v>
      </c>
      <c r="CD156" s="321" t="e">
        <f>#REF!/TOTAL_REMODEL_ESTIMATE</f>
        <v>#REF!</v>
      </c>
      <c r="CF156" s="321"/>
      <c r="CG156" s="321"/>
      <c r="CH156" s="322"/>
      <c r="CK156" s="323"/>
    </row>
    <row r="157" spans="1:89" ht="21.6" hidden="1" customHeight="1">
      <c r="A157" s="305"/>
      <c r="B157" s="864" t="str">
        <f>T(CONCATENATE(B140," ","TOTAL"))</f>
        <v>OTHER 2 TOTAL</v>
      </c>
      <c r="C157" s="864"/>
      <c r="D157" s="864"/>
      <c r="E157" s="864"/>
      <c r="F157" s="864"/>
      <c r="G157" s="864"/>
      <c r="H157" s="864"/>
      <c r="I157" s="864"/>
      <c r="J157" s="864"/>
      <c r="K157" s="864"/>
      <c r="L157" s="864"/>
      <c r="M157" s="864"/>
      <c r="N157" s="864"/>
      <c r="O157" s="864"/>
      <c r="P157" s="864"/>
      <c r="Q157" s="864"/>
      <c r="R157" s="864"/>
      <c r="S157" s="864"/>
      <c r="T157" s="864"/>
      <c r="U157" s="864"/>
      <c r="V157" s="864"/>
      <c r="W157" s="864"/>
      <c r="X157" s="864"/>
      <c r="Y157" s="864"/>
      <c r="Z157" s="864"/>
      <c r="AA157" s="864"/>
      <c r="AB157" s="864"/>
      <c r="AC157" s="864"/>
      <c r="AD157" s="865"/>
      <c r="AE157" s="866">
        <f>SUBTOTAL(9,AE141:AE156)</f>
        <v>0</v>
      </c>
      <c r="AF157" s="867"/>
      <c r="AG157" s="867"/>
      <c r="AH157" s="867"/>
      <c r="AI157" s="867"/>
      <c r="AJ157" s="866">
        <f>SUBTOTAL(9,AJ140:AN156)</f>
        <v>0</v>
      </c>
      <c r="AK157" s="867"/>
      <c r="AL157" s="867"/>
      <c r="AM157" s="867"/>
      <c r="AN157" s="867"/>
      <c r="AO157" s="866">
        <f>SUBTOTAL(9,AO140:AS155)</f>
        <v>0</v>
      </c>
      <c r="AP157" s="867"/>
      <c r="AQ157" s="867"/>
      <c r="AR157" s="867"/>
      <c r="AS157" s="867"/>
      <c r="AT157" s="318"/>
      <c r="AU157" s="866">
        <f>SUBTOTAL(9,AU140:AY156)</f>
        <v>0</v>
      </c>
      <c r="AV157" s="867"/>
      <c r="AW157" s="867"/>
      <c r="AX157" s="867"/>
      <c r="AY157" s="867"/>
      <c r="AZ157" s="867"/>
      <c r="BA157" s="169">
        <f>SUBTOTAL(9,BA140:BA156)</f>
        <v>0</v>
      </c>
      <c r="BC157" s="64"/>
      <c r="BD157" s="307"/>
      <c r="BE157" s="306" t="str">
        <f>$B$121</f>
        <v>OTHER 1</v>
      </c>
      <c r="BF157" s="307"/>
      <c r="BG157" s="324"/>
      <c r="BH157" s="324"/>
      <c r="BI157" s="324"/>
      <c r="BJ157" s="324"/>
      <c r="BK157" s="325">
        <f t="shared" ref="BK157:CB157" si="143">BK140</f>
        <v>0</v>
      </c>
      <c r="BL157" s="325">
        <f t="shared" si="143"/>
        <v>0</v>
      </c>
      <c r="BM157" s="325" t="e">
        <f t="shared" si="143"/>
        <v>#REF!</v>
      </c>
      <c r="BN157" s="325">
        <f t="shared" si="143"/>
        <v>0</v>
      </c>
      <c r="BO157" s="325" t="e">
        <f t="shared" si="143"/>
        <v>#REF!</v>
      </c>
      <c r="BP157" s="326" t="e">
        <f t="shared" si="143"/>
        <v>#REF!</v>
      </c>
      <c r="BQ157" s="326" t="e">
        <f t="shared" si="143"/>
        <v>#REF!</v>
      </c>
      <c r="BR157" s="325" t="e">
        <f t="shared" si="143"/>
        <v>#REF!</v>
      </c>
      <c r="BS157" s="325" t="e">
        <f t="shared" si="143"/>
        <v>#REF!</v>
      </c>
      <c r="BT157" s="326" t="e">
        <f t="shared" si="143"/>
        <v>#REF!</v>
      </c>
      <c r="BU157" s="325" t="e">
        <f t="shared" si="143"/>
        <v>#REF!</v>
      </c>
      <c r="BV157" s="325" t="e">
        <f t="shared" si="143"/>
        <v>#REF!</v>
      </c>
      <c r="BW157" s="326" t="e">
        <f t="shared" si="143"/>
        <v>#REF!</v>
      </c>
      <c r="BX157" s="325" t="e">
        <f t="shared" si="143"/>
        <v>#REF!</v>
      </c>
      <c r="BY157" s="325" t="e">
        <f t="shared" si="143"/>
        <v>#REF!</v>
      </c>
      <c r="BZ157" s="326" t="e">
        <f t="shared" si="143"/>
        <v>#REF!</v>
      </c>
      <c r="CA157" s="325" t="e">
        <f t="shared" si="143"/>
        <v>#REF!</v>
      </c>
      <c r="CB157" s="325" t="e">
        <f t="shared" si="143"/>
        <v>#REF!</v>
      </c>
      <c r="CC157" s="327"/>
      <c r="CD157" s="327"/>
      <c r="CF157" s="327"/>
      <c r="CG157" s="327"/>
      <c r="CH157" s="328"/>
      <c r="CK157" s="329"/>
    </row>
    <row r="158" spans="1:89" ht="5.0999999999999996" hidden="1" customHeight="1">
      <c r="A158" s="305"/>
      <c r="B158" s="140"/>
      <c r="C158" s="140"/>
      <c r="D158" s="140"/>
      <c r="E158" s="140"/>
      <c r="F158" s="140"/>
      <c r="G158" s="140"/>
      <c r="H158" s="140"/>
      <c r="I158" s="140"/>
      <c r="J158" s="140"/>
      <c r="K158" s="140"/>
      <c r="L158" s="140"/>
      <c r="M158" s="140"/>
      <c r="N158" s="140"/>
      <c r="O158" s="140"/>
      <c r="P158" s="140"/>
      <c r="Q158" s="141"/>
      <c r="R158" s="141"/>
      <c r="S158" s="141"/>
      <c r="T158" s="141"/>
      <c r="U158" s="141"/>
      <c r="V158" s="142"/>
      <c r="W158" s="142"/>
      <c r="X158" s="142"/>
      <c r="Y158" s="172"/>
      <c r="Z158" s="172"/>
      <c r="AA158" s="172"/>
      <c r="AB158" s="172"/>
      <c r="AC158" s="172"/>
      <c r="AD158" s="172"/>
      <c r="AE158" s="173"/>
      <c r="AF158" s="173"/>
      <c r="AG158" s="173"/>
      <c r="AH158" s="173"/>
      <c r="AI158" s="173"/>
      <c r="AJ158" s="173"/>
      <c r="AK158" s="173"/>
      <c r="AL158" s="173"/>
      <c r="AM158" s="173"/>
      <c r="AN158" s="173"/>
      <c r="AO158" s="173"/>
      <c r="AP158" s="173"/>
      <c r="AQ158" s="173"/>
      <c r="AR158" s="173"/>
      <c r="AS158" s="173"/>
      <c r="AT158" s="174"/>
      <c r="AU158" s="172"/>
      <c r="AV158" s="172"/>
      <c r="AW158" s="172"/>
      <c r="AX158" s="172"/>
      <c r="AY158" s="172"/>
      <c r="AZ158" s="176"/>
      <c r="BA158" s="175"/>
      <c r="BC158" s="175"/>
      <c r="BD158" s="307"/>
      <c r="BE158" s="319" t="str">
        <f>$B$121</f>
        <v>OTHER 1</v>
      </c>
      <c r="BF158" s="307"/>
      <c r="BG158" s="319"/>
      <c r="BH158" s="319"/>
      <c r="BI158" s="319"/>
      <c r="BJ158" s="319"/>
      <c r="BK158" s="319">
        <f>BK140</f>
        <v>0</v>
      </c>
      <c r="BL158" s="319">
        <f>BL140</f>
        <v>0</v>
      </c>
      <c r="BM158" s="319" t="e">
        <f>BM140</f>
        <v>#REF!</v>
      </c>
      <c r="BN158" s="319">
        <f>BN140</f>
        <v>0</v>
      </c>
      <c r="BO158" s="319" t="e">
        <f>BO140</f>
        <v>#REF!</v>
      </c>
      <c r="BP158" s="321" t="e">
        <f>AU158/TOTAL_REMODEL_ESTIMATE</f>
        <v>#NAME?</v>
      </c>
      <c r="BQ158" s="321" t="e">
        <f>#REF!/TOTAL_REMODEL_ESTIMATE</f>
        <v>#REF!</v>
      </c>
      <c r="BR158" s="321" t="e">
        <f>#REF!/TOTAL_REMODEL_ESTIMATE</f>
        <v>#REF!</v>
      </c>
      <c r="BS158" s="321" t="e">
        <f>#REF!/TOTAL_REMODEL_ESTIMATE</f>
        <v>#REF!</v>
      </c>
      <c r="BT158" s="321" t="e">
        <f>#REF!/TOTAL_REMODEL_ESTIMATE</f>
        <v>#REF!</v>
      </c>
      <c r="BU158" s="321" t="e">
        <f>#REF!/TOTAL_REMODEL_ESTIMATE</f>
        <v>#REF!</v>
      </c>
      <c r="BV158" s="321" t="e">
        <f>#REF!/TOTAL_REMODEL_ESTIMATE</f>
        <v>#REF!</v>
      </c>
      <c r="BW158" s="321" t="e">
        <f>#REF!/TOTAL_REMODEL_ESTIMATE</f>
        <v>#REF!</v>
      </c>
      <c r="BX158" s="321" t="e">
        <f>#REF!/TOTAL_REMODEL_ESTIMATE</f>
        <v>#REF!</v>
      </c>
      <c r="BY158" s="321" t="e">
        <f>#REF!/TOTAL_REMODEL_ESTIMATE</f>
        <v>#REF!</v>
      </c>
      <c r="BZ158" s="321" t="e">
        <f>#REF!/TOTAL_REMODEL_ESTIMATE</f>
        <v>#REF!</v>
      </c>
      <c r="CA158" s="321" t="e">
        <f>#REF!/TOTAL_REMODEL_ESTIMATE</f>
        <v>#REF!</v>
      </c>
      <c r="CB158" s="321" t="e">
        <f>#REF!/TOTAL_REMODEL_ESTIMATE</f>
        <v>#REF!</v>
      </c>
      <c r="CC158" s="321" t="e">
        <f>#REF!/TOTAL_REMODEL_ESTIMATE</f>
        <v>#REF!</v>
      </c>
      <c r="CD158" s="321" t="e">
        <f>#REF!/TOTAL_REMODEL_ESTIMATE</f>
        <v>#REF!</v>
      </c>
      <c r="CF158" s="321"/>
      <c r="CG158" s="321"/>
      <c r="CH158" s="322"/>
      <c r="CK158" s="323"/>
    </row>
    <row r="159" spans="1:89" ht="7.35" hidden="1" customHeight="1">
      <c r="A159" s="289"/>
      <c r="B159" s="331"/>
      <c r="C159" s="331"/>
      <c r="D159" s="331"/>
      <c r="E159" s="331"/>
      <c r="F159" s="331"/>
      <c r="G159" s="331"/>
      <c r="H159" s="331"/>
      <c r="I159" s="331"/>
      <c r="J159" s="331"/>
      <c r="K159" s="331"/>
      <c r="L159" s="331"/>
      <c r="M159" s="331"/>
      <c r="N159" s="331"/>
      <c r="O159" s="331"/>
      <c r="P159" s="331"/>
      <c r="Q159" s="332"/>
      <c r="R159" s="332"/>
      <c r="S159" s="332"/>
      <c r="T159" s="332"/>
      <c r="U159" s="332"/>
      <c r="V159" s="333"/>
      <c r="W159" s="333"/>
      <c r="X159" s="333"/>
      <c r="Y159" s="334"/>
      <c r="Z159" s="334"/>
      <c r="AA159" s="334"/>
      <c r="AB159" s="334"/>
      <c r="AC159" s="334"/>
      <c r="AD159" s="334"/>
      <c r="AE159" s="334"/>
      <c r="AF159" s="334"/>
      <c r="AG159" s="334"/>
      <c r="AH159" s="334"/>
      <c r="AI159" s="334"/>
      <c r="AJ159" s="334"/>
      <c r="AK159" s="334"/>
      <c r="AL159" s="334"/>
      <c r="AM159" s="334"/>
      <c r="AN159" s="334"/>
      <c r="AO159" s="334"/>
      <c r="AP159" s="334"/>
      <c r="AQ159" s="334"/>
      <c r="AR159" s="334"/>
      <c r="AS159" s="334"/>
      <c r="AT159" s="332"/>
      <c r="AU159" s="334"/>
      <c r="AV159" s="334"/>
      <c r="AW159" s="334"/>
      <c r="AX159" s="334"/>
      <c r="AY159" s="334"/>
      <c r="AZ159" s="334"/>
      <c r="BA159" s="335"/>
      <c r="BC159" s="335">
        <f>BC160</f>
        <v>0</v>
      </c>
      <c r="BD159" s="307"/>
      <c r="BE159" s="319">
        <f>BE160</f>
        <v>0</v>
      </c>
      <c r="BF159" s="307"/>
      <c r="BG159" s="319">
        <f>BG160</f>
        <v>0</v>
      </c>
      <c r="BH159" s="319">
        <f>BH160</f>
        <v>0</v>
      </c>
      <c r="BI159" s="319">
        <f>BI160</f>
        <v>0</v>
      </c>
      <c r="BJ159" s="319">
        <f>BJ160</f>
        <v>0</v>
      </c>
      <c r="BK159" s="319"/>
      <c r="BL159" s="319"/>
      <c r="BM159" s="319"/>
      <c r="BN159" s="319"/>
      <c r="BO159" s="319"/>
      <c r="BP159" s="319"/>
      <c r="BQ159" s="319"/>
      <c r="BR159" s="319"/>
      <c r="BS159" s="319"/>
      <c r="BT159" s="319"/>
      <c r="BU159" s="319"/>
      <c r="BV159" s="319"/>
      <c r="BW159" s="319"/>
      <c r="BX159" s="319"/>
      <c r="BY159" s="319"/>
      <c r="BZ159" s="319"/>
      <c r="CA159" s="319"/>
      <c r="CB159" s="319"/>
      <c r="CC159" s="319"/>
      <c r="CD159" s="319"/>
      <c r="CF159" s="319"/>
      <c r="CG159" s="319"/>
      <c r="CH159" s="319"/>
      <c r="CK159" s="307"/>
    </row>
    <row r="160" spans="1:89" ht="3.75" customHeight="1">
      <c r="A160" s="289"/>
      <c r="B160" s="331"/>
      <c r="C160" s="331"/>
      <c r="D160" s="331"/>
      <c r="E160" s="331"/>
      <c r="F160" s="331"/>
      <c r="G160" s="331"/>
      <c r="H160" s="331"/>
      <c r="I160" s="331"/>
      <c r="J160" s="331"/>
      <c r="K160" s="331"/>
      <c r="L160" s="331"/>
      <c r="M160" s="331"/>
      <c r="N160" s="331"/>
      <c r="O160" s="331"/>
      <c r="P160" s="331"/>
      <c r="Q160" s="332"/>
      <c r="R160" s="332"/>
      <c r="S160" s="332"/>
      <c r="T160" s="332"/>
      <c r="U160" s="332"/>
      <c r="V160" s="333"/>
      <c r="W160" s="333"/>
      <c r="X160" s="333"/>
      <c r="Y160" s="334"/>
      <c r="Z160" s="334"/>
      <c r="AA160" s="334"/>
      <c r="AB160" s="334"/>
      <c r="AC160" s="334"/>
      <c r="AD160" s="334"/>
      <c r="AE160" s="334"/>
      <c r="AF160" s="334"/>
      <c r="AG160" s="334"/>
      <c r="AH160" s="334"/>
      <c r="AI160" s="334"/>
      <c r="AJ160" s="334"/>
      <c r="AK160" s="334"/>
      <c r="AL160" s="334"/>
      <c r="AM160" s="334"/>
      <c r="AN160" s="334"/>
      <c r="AO160" s="334"/>
      <c r="AP160" s="334"/>
      <c r="AQ160" s="334"/>
      <c r="AR160" s="334"/>
      <c r="AS160" s="334"/>
      <c r="AT160" s="332"/>
      <c r="AU160" s="334"/>
      <c r="AV160" s="334"/>
      <c r="AW160" s="334"/>
      <c r="AX160" s="334"/>
      <c r="AY160" s="334"/>
      <c r="AZ160" s="334"/>
      <c r="BA160" s="307"/>
      <c r="BC160" s="307"/>
      <c r="BD160" s="307"/>
      <c r="BE160" s="307"/>
      <c r="BF160" s="307"/>
      <c r="BG160" s="307"/>
      <c r="BH160" s="307"/>
      <c r="BI160" s="307"/>
      <c r="BJ160" s="307"/>
      <c r="BK160" s="307"/>
      <c r="BL160" s="307"/>
      <c r="BM160" s="307"/>
      <c r="BN160" s="307"/>
      <c r="BO160" s="307"/>
      <c r="BP160" s="307"/>
      <c r="BQ160" s="307"/>
      <c r="BR160" s="307"/>
      <c r="BS160" s="307"/>
      <c r="BT160" s="307"/>
      <c r="BU160" s="307"/>
      <c r="BV160" s="307"/>
      <c r="BW160" s="307"/>
      <c r="BX160" s="307"/>
      <c r="BY160" s="307"/>
      <c r="BZ160" s="307"/>
      <c r="CA160" s="307"/>
      <c r="CB160" s="307"/>
      <c r="CC160" s="307"/>
      <c r="CD160" s="307"/>
      <c r="CF160" s="307"/>
      <c r="CG160" s="307"/>
      <c r="CH160" s="307"/>
      <c r="CK160" s="307"/>
    </row>
    <row r="161" spans="1:89" ht="22.5" customHeight="1">
      <c r="A161" s="289"/>
      <c r="B161" s="336"/>
      <c r="C161" s="336"/>
      <c r="D161" s="336"/>
      <c r="E161" s="336"/>
      <c r="F161" s="336"/>
      <c r="G161" s="336"/>
      <c r="H161" s="336"/>
      <c r="I161" s="336"/>
      <c r="J161" s="336"/>
      <c r="K161" s="336"/>
      <c r="L161" s="336"/>
      <c r="M161" s="336"/>
      <c r="N161" s="336"/>
      <c r="O161" s="336"/>
      <c r="P161" s="336"/>
      <c r="Q161" s="336"/>
      <c r="R161" s="336"/>
      <c r="S161" s="336"/>
      <c r="T161" s="336"/>
      <c r="U161" s="336"/>
      <c r="V161" s="336"/>
      <c r="W161" s="336"/>
      <c r="X161" s="336"/>
      <c r="Y161" s="336"/>
      <c r="Z161" s="336"/>
      <c r="AA161" s="336"/>
      <c r="AB161" s="336"/>
      <c r="AC161" s="336"/>
      <c r="AD161" s="336"/>
      <c r="AE161" s="336"/>
      <c r="AF161" s="336"/>
      <c r="AG161" s="336"/>
      <c r="AH161" s="336"/>
      <c r="AI161" s="336"/>
      <c r="AJ161" s="336"/>
      <c r="AK161" s="336"/>
      <c r="AL161" s="336"/>
      <c r="AM161" s="336"/>
      <c r="AN161" s="336"/>
      <c r="AO161" s="336"/>
      <c r="AP161" s="336"/>
      <c r="AQ161" s="336"/>
      <c r="AR161" s="336"/>
      <c r="AS161" s="336"/>
      <c r="AT161" s="289"/>
      <c r="AU161" s="899"/>
      <c r="AV161" s="899"/>
      <c r="AW161" s="899"/>
      <c r="AX161" s="899"/>
      <c r="AY161" s="899"/>
      <c r="AZ161" s="899"/>
      <c r="BA161" s="337"/>
      <c r="BC161" s="337"/>
      <c r="BD161" s="337"/>
      <c r="BE161" s="337"/>
      <c r="BF161" s="337"/>
      <c r="BG161" s="337"/>
      <c r="BH161" s="337"/>
      <c r="BI161" s="337"/>
      <c r="BJ161" s="337"/>
      <c r="BK161" s="337"/>
      <c r="BL161" s="337"/>
      <c r="BM161" s="337"/>
      <c r="BN161" s="337"/>
      <c r="BO161" s="337"/>
      <c r="BP161" s="337"/>
      <c r="BQ161" s="337"/>
      <c r="BR161" s="337"/>
      <c r="BS161" s="337"/>
      <c r="BT161" s="337"/>
      <c r="BU161" s="337"/>
      <c r="BV161" s="337"/>
      <c r="BW161" s="337"/>
      <c r="BX161" s="337"/>
      <c r="BY161" s="337"/>
      <c r="BZ161" s="337"/>
      <c r="CA161" s="337"/>
      <c r="CB161" s="337"/>
      <c r="CK161" s="337"/>
    </row>
    <row r="162" spans="1:89" ht="21" hidden="1" customHeight="1">
      <c r="A162" s="289"/>
      <c r="B162" s="289"/>
      <c r="C162" s="338"/>
      <c r="D162" s="338"/>
      <c r="E162" s="338"/>
      <c r="F162" s="338"/>
      <c r="G162" s="338"/>
      <c r="H162" s="339"/>
      <c r="I162" s="339"/>
      <c r="J162" s="339"/>
      <c r="K162" s="339"/>
      <c r="L162" s="339"/>
      <c r="M162" s="339"/>
      <c r="N162" s="339"/>
      <c r="O162" s="339"/>
      <c r="P162" s="339"/>
      <c r="Q162" s="339"/>
      <c r="R162" s="339"/>
      <c r="S162" s="339"/>
      <c r="T162" s="339"/>
      <c r="U162" s="340"/>
      <c r="V162" s="340"/>
      <c r="W162" s="340"/>
      <c r="X162" s="340"/>
      <c r="Y162" s="337"/>
      <c r="Z162" s="337"/>
      <c r="AA162" s="337"/>
      <c r="AB162" s="337"/>
      <c r="AC162" s="337"/>
      <c r="AD162" s="337"/>
      <c r="AE162" s="337"/>
      <c r="AF162" s="337"/>
      <c r="AG162" s="337"/>
      <c r="AH162" s="337"/>
      <c r="AI162" s="337"/>
      <c r="AJ162" s="337"/>
      <c r="AK162" s="337"/>
      <c r="AL162" s="337"/>
      <c r="AM162" s="337"/>
      <c r="AN162" s="337"/>
      <c r="AO162" s="337"/>
      <c r="AP162" s="337"/>
      <c r="AQ162" s="337"/>
      <c r="AR162" s="337"/>
      <c r="AS162" s="337"/>
      <c r="AT162" s="289"/>
      <c r="AU162" s="337"/>
      <c r="AV162" s="337"/>
      <c r="AW162" s="337"/>
      <c r="AX162" s="337"/>
      <c r="AY162" s="337"/>
      <c r="AZ162" s="337"/>
      <c r="BA162" s="341"/>
      <c r="BC162" s="341" t="s">
        <v>200</v>
      </c>
      <c r="BD162" s="337"/>
      <c r="BE162" s="341" t="s">
        <v>200</v>
      </c>
      <c r="BF162" s="337"/>
      <c r="BG162" s="341" t="s">
        <v>200</v>
      </c>
      <c r="BH162" s="341" t="s">
        <v>200</v>
      </c>
      <c r="BI162" s="341" t="s">
        <v>200</v>
      </c>
      <c r="BJ162" s="341" t="s">
        <v>200</v>
      </c>
      <c r="BL162" s="293"/>
      <c r="BM162" s="293"/>
      <c r="BN162" s="293"/>
      <c r="BO162" s="337"/>
      <c r="BP162" s="337"/>
      <c r="BQ162" s="337"/>
      <c r="BR162" s="337"/>
      <c r="BS162" s="337"/>
      <c r="BT162" s="337"/>
      <c r="BU162" s="337"/>
      <c r="BV162" s="337"/>
      <c r="BW162" s="337"/>
      <c r="BX162" s="337"/>
      <c r="BY162" s="337"/>
      <c r="BZ162" s="337"/>
      <c r="CA162" s="337"/>
      <c r="CB162" s="337"/>
    </row>
    <row r="163" spans="1:89" ht="15.75" hidden="1" customHeight="1">
      <c r="A163" s="289"/>
      <c r="B163" s="289"/>
      <c r="C163" s="338"/>
      <c r="D163" s="338"/>
      <c r="E163" s="338"/>
      <c r="F163" s="338"/>
      <c r="G163" s="338"/>
      <c r="H163" s="339"/>
      <c r="I163" s="339"/>
      <c r="J163" s="339"/>
      <c r="K163" s="339"/>
      <c r="L163" s="339"/>
      <c r="M163" s="339"/>
      <c r="N163" s="339"/>
      <c r="O163" s="339"/>
      <c r="P163" s="339"/>
      <c r="Q163" s="339"/>
      <c r="R163" s="339"/>
      <c r="S163" s="339"/>
      <c r="T163" s="339"/>
      <c r="U163" s="340"/>
      <c r="V163" s="340"/>
      <c r="W163" s="340"/>
      <c r="X163" s="340"/>
      <c r="Y163" s="342"/>
      <c r="Z163" s="342"/>
      <c r="AA163" s="342"/>
      <c r="AB163" s="342"/>
      <c r="AC163" s="342"/>
      <c r="AD163" s="342"/>
      <c r="AE163" s="343"/>
      <c r="AF163" s="343"/>
      <c r="AG163" s="343"/>
      <c r="AH163" s="343"/>
      <c r="AI163" s="343"/>
      <c r="AJ163" s="343"/>
      <c r="AK163" s="343"/>
      <c r="AL163" s="343"/>
      <c r="AM163" s="343"/>
      <c r="AN163" s="343"/>
      <c r="AO163" s="343"/>
      <c r="AP163" s="343"/>
      <c r="AQ163" s="343"/>
      <c r="AR163" s="343"/>
      <c r="AS163" s="343"/>
      <c r="AT163" s="289"/>
      <c r="AU163" s="342"/>
      <c r="AV163" s="342"/>
      <c r="AW163" s="342"/>
      <c r="AX163" s="342"/>
      <c r="AY163" s="342"/>
      <c r="AZ163" s="342"/>
      <c r="BA163" s="344"/>
      <c r="BC163" s="344" t="s">
        <v>201</v>
      </c>
      <c r="BE163" s="344" t="s">
        <v>201</v>
      </c>
      <c r="BG163" s="344" t="s">
        <v>201</v>
      </c>
      <c r="BH163" s="344" t="s">
        <v>201</v>
      </c>
      <c r="BI163" s="344" t="s">
        <v>201</v>
      </c>
      <c r="BJ163" s="344" t="s">
        <v>201</v>
      </c>
      <c r="BL163" s="286"/>
      <c r="BM163" s="286"/>
      <c r="BN163" s="286"/>
      <c r="BO163" s="307"/>
    </row>
    <row r="164" spans="1:89" ht="15.75" hidden="1" customHeight="1">
      <c r="A164" s="289"/>
      <c r="B164" s="289"/>
      <c r="C164" s="338"/>
      <c r="D164" s="338"/>
      <c r="E164" s="338"/>
      <c r="F164" s="338"/>
      <c r="G164" s="338"/>
      <c r="H164" s="339"/>
      <c r="I164" s="339"/>
      <c r="J164" s="339"/>
      <c r="K164" s="339"/>
      <c r="L164" s="339"/>
      <c r="M164" s="339"/>
      <c r="N164" s="339"/>
      <c r="O164" s="339"/>
      <c r="P164" s="339"/>
      <c r="Q164" s="339"/>
      <c r="R164" s="339"/>
      <c r="S164" s="339"/>
      <c r="T164" s="339"/>
      <c r="U164" s="340"/>
      <c r="V164" s="340"/>
      <c r="W164" s="340"/>
      <c r="X164" s="340"/>
      <c r="AT164" s="289"/>
      <c r="BA164" s="345"/>
      <c r="BC164" s="345" t="s">
        <v>2</v>
      </c>
      <c r="BE164" s="345" t="s">
        <v>2</v>
      </c>
      <c r="BG164" s="345" t="s">
        <v>2</v>
      </c>
      <c r="BH164" s="345" t="s">
        <v>2</v>
      </c>
      <c r="BI164" s="345" t="s">
        <v>2</v>
      </c>
      <c r="BJ164" s="345" t="s">
        <v>2</v>
      </c>
      <c r="BL164" s="286"/>
      <c r="BM164" s="286"/>
      <c r="BN164" s="286"/>
    </row>
    <row r="165" spans="1:89" ht="15.75" hidden="1" customHeight="1">
      <c r="A165" s="289"/>
      <c r="B165" s="289"/>
      <c r="C165" s="338"/>
      <c r="D165" s="338"/>
      <c r="E165" s="338"/>
      <c r="F165" s="338"/>
      <c r="G165" s="338"/>
      <c r="H165" s="339"/>
      <c r="I165" s="339"/>
      <c r="J165" s="339"/>
      <c r="K165" s="339"/>
      <c r="L165" s="339"/>
      <c r="M165" s="339"/>
      <c r="N165" s="339"/>
      <c r="O165" s="339"/>
      <c r="P165" s="339"/>
      <c r="Q165" s="339"/>
      <c r="R165" s="339"/>
      <c r="S165" s="339"/>
      <c r="T165" s="339"/>
      <c r="U165" s="340"/>
      <c r="V165" s="340"/>
      <c r="W165" s="340"/>
      <c r="X165" s="340"/>
      <c r="AT165" s="289"/>
      <c r="BA165" s="345"/>
      <c r="BC165" s="345" t="s">
        <v>1</v>
      </c>
      <c r="BE165" s="345" t="s">
        <v>1</v>
      </c>
      <c r="BG165" s="345" t="s">
        <v>1</v>
      </c>
      <c r="BH165" s="345" t="s">
        <v>1</v>
      </c>
      <c r="BI165" s="345" t="s">
        <v>1</v>
      </c>
      <c r="BJ165" s="345" t="s">
        <v>1</v>
      </c>
      <c r="BL165" s="286"/>
      <c r="BM165" s="286"/>
      <c r="BN165" s="286"/>
    </row>
    <row r="166" spans="1:89" ht="15.75" hidden="1" customHeight="1">
      <c r="A166" s="289"/>
      <c r="B166" s="289"/>
      <c r="C166" s="338"/>
      <c r="D166" s="338"/>
      <c r="E166" s="338"/>
      <c r="F166" s="338"/>
      <c r="G166" s="338"/>
      <c r="H166" s="339"/>
      <c r="I166" s="339"/>
      <c r="J166" s="339"/>
      <c r="K166" s="339"/>
      <c r="L166" s="339"/>
      <c r="M166" s="339"/>
      <c r="N166" s="339"/>
      <c r="O166" s="339"/>
      <c r="P166" s="339"/>
      <c r="Q166" s="339"/>
      <c r="R166" s="339"/>
      <c r="S166" s="339"/>
      <c r="T166" s="339"/>
      <c r="U166" s="340"/>
      <c r="V166" s="340"/>
      <c r="W166" s="340"/>
      <c r="X166" s="340"/>
      <c r="Y166" s="342"/>
      <c r="Z166" s="342"/>
      <c r="AA166" s="342"/>
      <c r="AB166" s="342"/>
      <c r="AC166" s="342"/>
      <c r="AD166" s="342"/>
      <c r="AE166" s="343"/>
      <c r="AF166" s="343"/>
      <c r="AG166" s="343"/>
      <c r="AH166" s="343"/>
      <c r="AI166" s="343"/>
      <c r="AJ166" s="343"/>
      <c r="AK166" s="343"/>
      <c r="AL166" s="343"/>
      <c r="AM166" s="343"/>
      <c r="AN166" s="343"/>
      <c r="AO166" s="343"/>
      <c r="AP166" s="343"/>
      <c r="AQ166" s="343"/>
      <c r="AR166" s="343"/>
      <c r="AS166" s="343"/>
      <c r="AT166" s="289"/>
      <c r="AU166" s="342"/>
      <c r="AV166" s="342"/>
      <c r="AW166" s="342"/>
      <c r="AX166" s="342"/>
      <c r="AY166" s="342"/>
      <c r="AZ166" s="342"/>
      <c r="BA166" s="345"/>
      <c r="BC166" s="345" t="s">
        <v>8</v>
      </c>
      <c r="BE166" s="345" t="s">
        <v>8</v>
      </c>
      <c r="BG166" s="345" t="s">
        <v>8</v>
      </c>
      <c r="BH166" s="345" t="s">
        <v>8</v>
      </c>
      <c r="BI166" s="345" t="s">
        <v>8</v>
      </c>
      <c r="BJ166" s="345" t="s">
        <v>8</v>
      </c>
      <c r="BL166" s="286"/>
      <c r="BM166" s="286"/>
      <c r="BN166" s="286"/>
      <c r="BO166" s="307"/>
    </row>
    <row r="167" spans="1:89" ht="15.75" hidden="1" customHeight="1">
      <c r="A167" s="289"/>
      <c r="B167" s="289"/>
      <c r="C167" s="338"/>
      <c r="D167" s="338"/>
      <c r="E167" s="338"/>
      <c r="F167" s="338"/>
      <c r="G167" s="338"/>
      <c r="H167" s="339"/>
      <c r="I167" s="339"/>
      <c r="J167" s="339"/>
      <c r="K167" s="339"/>
      <c r="L167" s="339"/>
      <c r="M167" s="339"/>
      <c r="N167" s="339"/>
      <c r="O167" s="339"/>
      <c r="P167" s="339"/>
      <c r="Q167" s="339"/>
      <c r="R167" s="339"/>
      <c r="S167" s="339"/>
      <c r="T167" s="339"/>
      <c r="U167" s="340"/>
      <c r="V167" s="340"/>
      <c r="W167" s="340"/>
      <c r="X167" s="340"/>
      <c r="Y167" s="342"/>
      <c r="Z167" s="342"/>
      <c r="AA167" s="342"/>
      <c r="AB167" s="342"/>
      <c r="AC167" s="342"/>
      <c r="AD167" s="342"/>
      <c r="AE167" s="343"/>
      <c r="AF167" s="343"/>
      <c r="AG167" s="343"/>
      <c r="AH167" s="343"/>
      <c r="AI167" s="343"/>
      <c r="AJ167" s="343"/>
      <c r="AK167" s="343"/>
      <c r="AL167" s="343"/>
      <c r="AM167" s="343"/>
      <c r="AN167" s="343"/>
      <c r="AO167" s="343"/>
      <c r="AP167" s="343"/>
      <c r="AQ167" s="343"/>
      <c r="AR167" s="343"/>
      <c r="AS167" s="343"/>
      <c r="AT167" s="289"/>
      <c r="AU167" s="342"/>
      <c r="AV167" s="342"/>
      <c r="AW167" s="342"/>
      <c r="AX167" s="342"/>
      <c r="AY167" s="342"/>
      <c r="AZ167" s="342"/>
      <c r="BA167" s="345"/>
      <c r="BC167" s="345" t="s">
        <v>7</v>
      </c>
      <c r="BE167" s="345" t="s">
        <v>7</v>
      </c>
      <c r="BG167" s="345" t="s">
        <v>7</v>
      </c>
      <c r="BH167" s="345" t="s">
        <v>7</v>
      </c>
      <c r="BI167" s="345" t="s">
        <v>7</v>
      </c>
      <c r="BJ167" s="345" t="s">
        <v>7</v>
      </c>
      <c r="BL167" s="293"/>
      <c r="BM167" s="293"/>
      <c r="BN167" s="293"/>
      <c r="BO167" s="307"/>
    </row>
    <row r="168" spans="1:89" ht="15.75" hidden="1" customHeight="1">
      <c r="A168" s="289"/>
      <c r="B168" s="289"/>
      <c r="C168" s="338"/>
      <c r="D168" s="338"/>
      <c r="E168" s="338"/>
      <c r="F168" s="338"/>
      <c r="G168" s="338"/>
      <c r="H168" s="339"/>
      <c r="I168" s="339"/>
      <c r="J168" s="339"/>
      <c r="K168" s="339"/>
      <c r="L168" s="339"/>
      <c r="M168" s="339"/>
      <c r="N168" s="339"/>
      <c r="O168" s="339"/>
      <c r="P168" s="339"/>
      <c r="Q168" s="339"/>
      <c r="R168" s="339"/>
      <c r="S168" s="339"/>
      <c r="T168" s="339"/>
      <c r="U168" s="340"/>
      <c r="V168" s="340"/>
      <c r="W168" s="340"/>
      <c r="X168" s="340"/>
      <c r="Y168" s="342"/>
      <c r="Z168" s="342"/>
      <c r="AA168" s="342"/>
      <c r="AB168" s="342"/>
      <c r="AC168" s="342"/>
      <c r="AD168" s="342"/>
      <c r="AE168" s="343"/>
      <c r="AF168" s="343"/>
      <c r="AG168" s="343"/>
      <c r="AH168" s="343"/>
      <c r="AI168" s="343"/>
      <c r="AJ168" s="343"/>
      <c r="AK168" s="343"/>
      <c r="AL168" s="343"/>
      <c r="AM168" s="343"/>
      <c r="AN168" s="343"/>
      <c r="AO168" s="343"/>
      <c r="AP168" s="343"/>
      <c r="AQ168" s="343"/>
      <c r="AR168" s="343"/>
      <c r="AS168" s="343"/>
      <c r="AT168" s="289"/>
      <c r="AU168" s="342"/>
      <c r="AV168" s="342"/>
      <c r="AW168" s="342"/>
      <c r="AX168" s="342"/>
      <c r="AY168" s="342"/>
      <c r="AZ168" s="342"/>
      <c r="BA168" s="345"/>
      <c r="BC168" s="345" t="s">
        <v>17</v>
      </c>
      <c r="BE168" s="345" t="s">
        <v>17</v>
      </c>
      <c r="BG168" s="345" t="s">
        <v>17</v>
      </c>
      <c r="BH168" s="345" t="s">
        <v>17</v>
      </c>
      <c r="BI168" s="345" t="s">
        <v>17</v>
      </c>
      <c r="BJ168" s="345" t="s">
        <v>17</v>
      </c>
      <c r="BL168" s="286"/>
      <c r="BM168" s="286"/>
      <c r="BN168" s="286"/>
      <c r="BO168" s="307"/>
    </row>
    <row r="169" spans="1:89" ht="15.75" hidden="1" customHeight="1">
      <c r="A169" s="289"/>
      <c r="B169" s="289"/>
      <c r="C169" s="338"/>
      <c r="D169" s="338"/>
      <c r="E169" s="338"/>
      <c r="F169" s="338"/>
      <c r="G169" s="338"/>
      <c r="H169" s="339"/>
      <c r="I169" s="339"/>
      <c r="J169" s="339"/>
      <c r="K169" s="339"/>
      <c r="L169" s="339"/>
      <c r="M169" s="339"/>
      <c r="N169" s="339"/>
      <c r="O169" s="339"/>
      <c r="P169" s="339"/>
      <c r="Q169" s="339"/>
      <c r="R169" s="339"/>
      <c r="S169" s="339"/>
      <c r="T169" s="339"/>
      <c r="U169" s="340"/>
      <c r="V169" s="340"/>
      <c r="W169" s="340"/>
      <c r="X169" s="340"/>
      <c r="Y169" s="346"/>
      <c r="Z169" s="346"/>
      <c r="AA169" s="346"/>
      <c r="AB169" s="346"/>
      <c r="AC169" s="346"/>
      <c r="AD169" s="346"/>
      <c r="AE169" s="347"/>
      <c r="AF169" s="347"/>
      <c r="AG169" s="347"/>
      <c r="AH169" s="347"/>
      <c r="AI169" s="347"/>
      <c r="AJ169" s="347"/>
      <c r="AK169" s="347"/>
      <c r="AL169" s="347"/>
      <c r="AM169" s="347"/>
      <c r="AN169" s="347"/>
      <c r="AO169" s="347"/>
      <c r="AP169" s="347"/>
      <c r="AQ169" s="347"/>
      <c r="AR169" s="347"/>
      <c r="AS169" s="347"/>
      <c r="AT169" s="289"/>
      <c r="AU169" s="346"/>
      <c r="AV169" s="346"/>
      <c r="AW169" s="346"/>
      <c r="AX169" s="346"/>
      <c r="AY169" s="346"/>
      <c r="AZ169" s="346"/>
      <c r="BA169" s="345"/>
      <c r="BC169" s="345" t="s">
        <v>5</v>
      </c>
      <c r="BE169" s="345" t="s">
        <v>5</v>
      </c>
      <c r="BG169" s="345" t="s">
        <v>5</v>
      </c>
      <c r="BH169" s="345" t="s">
        <v>5</v>
      </c>
      <c r="BI169" s="345" t="s">
        <v>5</v>
      </c>
      <c r="BJ169" s="345" t="s">
        <v>5</v>
      </c>
      <c r="BL169" s="286"/>
      <c r="BM169" s="286"/>
      <c r="BN169" s="286"/>
      <c r="BO169" s="307"/>
    </row>
    <row r="170" spans="1:89" ht="15.75" hidden="1" customHeight="1">
      <c r="A170" s="289"/>
      <c r="B170" s="289"/>
      <c r="C170" s="338"/>
      <c r="D170" s="338"/>
      <c r="E170" s="338"/>
      <c r="F170" s="338"/>
      <c r="G170" s="338"/>
      <c r="H170" s="339"/>
      <c r="I170" s="339"/>
      <c r="J170" s="339"/>
      <c r="K170" s="339"/>
      <c r="L170" s="339"/>
      <c r="M170" s="339"/>
      <c r="N170" s="339"/>
      <c r="O170" s="339"/>
      <c r="P170" s="339"/>
      <c r="Q170" s="339"/>
      <c r="R170" s="339"/>
      <c r="S170" s="339"/>
      <c r="T170" s="339"/>
      <c r="U170" s="339"/>
      <c r="V170" s="339"/>
      <c r="W170" s="339"/>
      <c r="X170" s="339"/>
      <c r="Y170" s="346"/>
      <c r="Z170" s="346"/>
      <c r="AA170" s="346"/>
      <c r="AB170" s="346"/>
      <c r="AC170" s="346"/>
      <c r="AD170" s="346"/>
      <c r="AE170" s="347"/>
      <c r="AF170" s="347"/>
      <c r="AG170" s="347"/>
      <c r="AH170" s="347"/>
      <c r="AI170" s="347"/>
      <c r="AJ170" s="347"/>
      <c r="AK170" s="347"/>
      <c r="AL170" s="347"/>
      <c r="AM170" s="347"/>
      <c r="AN170" s="347"/>
      <c r="AO170" s="347"/>
      <c r="AP170" s="347"/>
      <c r="AQ170" s="347"/>
      <c r="AR170" s="347"/>
      <c r="AS170" s="347"/>
      <c r="AT170" s="289"/>
      <c r="AU170" s="346"/>
      <c r="AV170" s="346"/>
      <c r="AW170" s="346"/>
      <c r="AX170" s="346"/>
      <c r="AY170" s="346"/>
      <c r="AZ170" s="346"/>
      <c r="BA170" s="345"/>
      <c r="BC170" s="345" t="s">
        <v>13</v>
      </c>
      <c r="BE170" s="345" t="s">
        <v>13</v>
      </c>
      <c r="BG170" s="345" t="s">
        <v>13</v>
      </c>
      <c r="BH170" s="345" t="s">
        <v>13</v>
      </c>
      <c r="BI170" s="345" t="s">
        <v>13</v>
      </c>
      <c r="BJ170" s="345" t="s">
        <v>13</v>
      </c>
      <c r="BL170" s="286"/>
      <c r="BM170" s="286"/>
      <c r="BN170" s="286"/>
      <c r="BO170" s="307"/>
    </row>
    <row r="171" spans="1:89" ht="15.75" hidden="1" customHeight="1">
      <c r="A171" s="289"/>
      <c r="B171" s="289"/>
      <c r="C171" s="338"/>
      <c r="D171" s="338"/>
      <c r="E171" s="338"/>
      <c r="F171" s="338"/>
      <c r="G171" s="338"/>
      <c r="H171" s="339"/>
      <c r="I171" s="339"/>
      <c r="J171" s="339"/>
      <c r="K171" s="339"/>
      <c r="L171" s="339"/>
      <c r="M171" s="339"/>
      <c r="N171" s="339"/>
      <c r="O171" s="339"/>
      <c r="P171" s="339"/>
      <c r="Q171" s="339"/>
      <c r="R171" s="339"/>
      <c r="S171" s="339"/>
      <c r="T171" s="339"/>
      <c r="U171" s="339"/>
      <c r="V171" s="339"/>
      <c r="W171" s="339"/>
      <c r="X171" s="339"/>
      <c r="Y171" s="348"/>
      <c r="Z171" s="348"/>
      <c r="AA171" s="348"/>
      <c r="AB171" s="348"/>
      <c r="AC171" s="348"/>
      <c r="AD171" s="348"/>
      <c r="AE171" s="339"/>
      <c r="AF171" s="339"/>
      <c r="AG171" s="339"/>
      <c r="AH171" s="339"/>
      <c r="AI171" s="339"/>
      <c r="AJ171" s="339"/>
      <c r="AK171" s="339"/>
      <c r="AL171" s="339"/>
      <c r="AM171" s="339"/>
      <c r="AN171" s="339"/>
      <c r="AO171" s="339"/>
      <c r="AP171" s="339"/>
      <c r="AQ171" s="339"/>
      <c r="AR171" s="339"/>
      <c r="AS171" s="339"/>
      <c r="AT171" s="289"/>
      <c r="AU171" s="348"/>
      <c r="AV171" s="348"/>
      <c r="AW171" s="348"/>
      <c r="AX171" s="348"/>
      <c r="AY171" s="348"/>
      <c r="AZ171" s="348"/>
      <c r="BA171" s="345"/>
      <c r="BC171" s="345" t="s">
        <v>48</v>
      </c>
      <c r="BE171" s="345" t="s">
        <v>48</v>
      </c>
      <c r="BG171" s="345" t="s">
        <v>48</v>
      </c>
      <c r="BH171" s="345" t="s">
        <v>48</v>
      </c>
      <c r="BI171" s="345" t="s">
        <v>48</v>
      </c>
      <c r="BJ171" s="345" t="s">
        <v>48</v>
      </c>
      <c r="BL171" s="286"/>
      <c r="BM171" s="286"/>
      <c r="BN171" s="286"/>
      <c r="BO171" s="307"/>
    </row>
    <row r="172" spans="1:89" ht="15.75" hidden="1" customHeight="1">
      <c r="A172" s="289"/>
      <c r="B172" s="289"/>
      <c r="C172" s="338"/>
      <c r="D172" s="338"/>
      <c r="E172" s="338"/>
      <c r="F172" s="338"/>
      <c r="G172" s="338"/>
      <c r="H172" s="339"/>
      <c r="I172" s="339"/>
      <c r="J172" s="339"/>
      <c r="K172" s="339"/>
      <c r="L172" s="339"/>
      <c r="M172" s="339"/>
      <c r="N172" s="339"/>
      <c r="O172" s="339"/>
      <c r="P172" s="339"/>
      <c r="Q172" s="339"/>
      <c r="R172" s="339"/>
      <c r="S172" s="339"/>
      <c r="T172" s="339"/>
      <c r="U172" s="339"/>
      <c r="V172" s="339"/>
      <c r="W172" s="339"/>
      <c r="X172" s="339"/>
      <c r="Y172" s="348"/>
      <c r="Z172" s="348"/>
      <c r="AA172" s="348"/>
      <c r="AB172" s="348"/>
      <c r="AC172" s="348"/>
      <c r="AD172" s="348"/>
      <c r="AE172" s="339"/>
      <c r="AF172" s="339"/>
      <c r="AG172" s="339"/>
      <c r="AH172" s="339"/>
      <c r="AI172" s="339"/>
      <c r="AJ172" s="339"/>
      <c r="AK172" s="339"/>
      <c r="AL172" s="339"/>
      <c r="AM172" s="339"/>
      <c r="AN172" s="339"/>
      <c r="AO172" s="339"/>
      <c r="AP172" s="339"/>
      <c r="AQ172" s="339"/>
      <c r="AR172" s="339"/>
      <c r="AS172" s="339"/>
      <c r="AT172" s="289"/>
      <c r="AU172" s="348"/>
      <c r="AV172" s="348"/>
      <c r="AW172" s="348"/>
      <c r="AX172" s="348"/>
      <c r="AY172" s="348"/>
      <c r="AZ172" s="348"/>
      <c r="BA172" s="345"/>
      <c r="BC172" s="345" t="s">
        <v>3</v>
      </c>
      <c r="BE172" s="345" t="s">
        <v>3</v>
      </c>
      <c r="BG172" s="345" t="s">
        <v>3</v>
      </c>
      <c r="BH172" s="345" t="s">
        <v>3</v>
      </c>
      <c r="BI172" s="345" t="s">
        <v>3</v>
      </c>
      <c r="BJ172" s="345" t="s">
        <v>3</v>
      </c>
      <c r="BL172" s="286"/>
      <c r="BM172" s="286"/>
      <c r="BN172" s="286"/>
      <c r="BO172" s="307"/>
    </row>
    <row r="173" spans="1:89" ht="15.75" hidden="1" customHeight="1">
      <c r="A173" s="289"/>
      <c r="B173" s="289"/>
      <c r="C173" s="338"/>
      <c r="D173" s="338"/>
      <c r="E173" s="338"/>
      <c r="F173" s="338"/>
      <c r="G173" s="338"/>
      <c r="H173" s="339"/>
      <c r="I173" s="339"/>
      <c r="J173" s="339"/>
      <c r="K173" s="339"/>
      <c r="L173" s="339"/>
      <c r="M173" s="339"/>
      <c r="N173" s="339"/>
      <c r="O173" s="339"/>
      <c r="P173" s="339"/>
      <c r="Q173" s="339"/>
      <c r="R173" s="339"/>
      <c r="S173" s="339"/>
      <c r="T173" s="339"/>
      <c r="U173" s="339"/>
      <c r="V173" s="339"/>
      <c r="W173" s="339"/>
      <c r="X173" s="339"/>
      <c r="Y173" s="348"/>
      <c r="Z173" s="348"/>
      <c r="AA173" s="348"/>
      <c r="AB173" s="348"/>
      <c r="AC173" s="348"/>
      <c r="AD173" s="348"/>
      <c r="AE173" s="339"/>
      <c r="AF173" s="339"/>
      <c r="AG173" s="339"/>
      <c r="AH173" s="339"/>
      <c r="AI173" s="339"/>
      <c r="AJ173" s="339"/>
      <c r="AK173" s="339"/>
      <c r="AL173" s="339"/>
      <c r="AM173" s="339"/>
      <c r="AN173" s="339"/>
      <c r="AO173" s="339"/>
      <c r="AP173" s="339"/>
      <c r="AQ173" s="339"/>
      <c r="AR173" s="339"/>
      <c r="AS173" s="339"/>
      <c r="AT173" s="289"/>
      <c r="AU173" s="348"/>
      <c r="AV173" s="348"/>
      <c r="AW173" s="348"/>
      <c r="AX173" s="348"/>
      <c r="AY173" s="348"/>
      <c r="AZ173" s="348"/>
      <c r="BA173" s="345"/>
      <c r="BC173" s="345" t="s">
        <v>131</v>
      </c>
      <c r="BE173" s="345" t="s">
        <v>131</v>
      </c>
      <c r="BG173" s="345" t="s">
        <v>131</v>
      </c>
      <c r="BH173" s="345" t="s">
        <v>131</v>
      </c>
      <c r="BI173" s="345" t="s">
        <v>131</v>
      </c>
      <c r="BJ173" s="345" t="s">
        <v>131</v>
      </c>
      <c r="BL173" s="286"/>
      <c r="BM173" s="286"/>
      <c r="BN173" s="286"/>
      <c r="BO173" s="307"/>
    </row>
    <row r="174" spans="1:89" ht="15.75" hidden="1" customHeight="1">
      <c r="A174" s="289"/>
      <c r="B174" s="289"/>
      <c r="C174" s="289"/>
      <c r="D174" s="289"/>
      <c r="E174" s="289"/>
      <c r="F174" s="289"/>
      <c r="G174" s="289"/>
      <c r="H174" s="289"/>
      <c r="I174" s="289"/>
      <c r="J174" s="289"/>
      <c r="K174" s="289"/>
      <c r="L174" s="289"/>
      <c r="M174" s="289"/>
      <c r="N174" s="289"/>
      <c r="O174" s="289"/>
      <c r="P174" s="289"/>
      <c r="Q174" s="289"/>
      <c r="R174" s="289"/>
      <c r="S174" s="289"/>
      <c r="T174" s="289"/>
      <c r="U174" s="289"/>
      <c r="V174" s="289"/>
      <c r="W174" s="289"/>
      <c r="X174" s="289"/>
      <c r="Y174" s="348"/>
      <c r="Z174" s="348"/>
      <c r="AA174" s="348"/>
      <c r="AB174" s="348"/>
      <c r="AC174" s="348"/>
      <c r="AD174" s="348"/>
      <c r="AE174" s="339"/>
      <c r="AF174" s="339"/>
      <c r="AG174" s="339"/>
      <c r="AH174" s="339"/>
      <c r="AI174" s="339"/>
      <c r="AJ174" s="339"/>
      <c r="AK174" s="339"/>
      <c r="AL174" s="339"/>
      <c r="AM174" s="339"/>
      <c r="AN174" s="339"/>
      <c r="AO174" s="339"/>
      <c r="AP174" s="339"/>
      <c r="AQ174" s="339"/>
      <c r="AR174" s="339"/>
      <c r="AS174" s="339"/>
      <c r="AT174" s="289"/>
      <c r="AU174" s="348"/>
      <c r="AV174" s="348"/>
      <c r="AW174" s="348"/>
      <c r="AX174" s="348"/>
      <c r="AY174" s="348"/>
      <c r="AZ174" s="348"/>
      <c r="BA174" s="345"/>
      <c r="BC174" s="345" t="s">
        <v>233</v>
      </c>
      <c r="BE174" s="345" t="s">
        <v>233</v>
      </c>
      <c r="BG174" s="345" t="s">
        <v>233</v>
      </c>
      <c r="BH174" s="345" t="s">
        <v>233</v>
      </c>
      <c r="BI174" s="345" t="s">
        <v>233</v>
      </c>
      <c r="BJ174" s="345" t="s">
        <v>233</v>
      </c>
      <c r="BL174" s="286"/>
      <c r="BM174" s="286"/>
      <c r="BN174" s="286"/>
      <c r="BO174" s="307"/>
    </row>
    <row r="175" spans="1:89" ht="15.75" hidden="1" customHeight="1">
      <c r="A175" s="289"/>
      <c r="B175" s="289"/>
      <c r="C175" s="289"/>
      <c r="D175" s="289"/>
      <c r="E175" s="289"/>
      <c r="F175" s="289"/>
      <c r="G175" s="289"/>
      <c r="H175" s="289"/>
      <c r="I175" s="289"/>
      <c r="J175" s="289"/>
      <c r="K175" s="289"/>
      <c r="L175" s="289"/>
      <c r="M175" s="289"/>
      <c r="N175" s="289"/>
      <c r="O175" s="289"/>
      <c r="P175" s="289"/>
      <c r="Q175" s="289"/>
      <c r="R175" s="289"/>
      <c r="S175" s="289"/>
      <c r="T175" s="289"/>
      <c r="U175" s="289"/>
      <c r="V175" s="289"/>
      <c r="W175" s="289"/>
      <c r="X175" s="289"/>
      <c r="Y175" s="348"/>
      <c r="Z175" s="348"/>
      <c r="AA175" s="348"/>
      <c r="AB175" s="348"/>
      <c r="AC175" s="348"/>
      <c r="AD175" s="348"/>
      <c r="AE175" s="339"/>
      <c r="AF175" s="339"/>
      <c r="AG175" s="339"/>
      <c r="AH175" s="339"/>
      <c r="AI175" s="339"/>
      <c r="AJ175" s="339"/>
      <c r="AK175" s="339"/>
      <c r="AL175" s="339"/>
      <c r="AM175" s="339"/>
      <c r="AN175" s="339"/>
      <c r="AO175" s="339"/>
      <c r="AP175" s="339"/>
      <c r="AQ175" s="339"/>
      <c r="AR175" s="339"/>
      <c r="AS175" s="339"/>
      <c r="AT175" s="289"/>
      <c r="AU175" s="348"/>
      <c r="AV175" s="348"/>
      <c r="AW175" s="348"/>
      <c r="AX175" s="348"/>
      <c r="AY175" s="348"/>
      <c r="AZ175" s="348"/>
      <c r="BA175" s="339"/>
      <c r="BC175" s="339"/>
      <c r="BE175" s="339"/>
      <c r="BG175" s="339"/>
      <c r="BH175" s="339"/>
      <c r="BI175" s="339"/>
      <c r="BJ175" s="339"/>
      <c r="BK175" s="348"/>
      <c r="BL175" s="348"/>
      <c r="BM175" s="348"/>
      <c r="BN175" s="348"/>
      <c r="BO175" s="348"/>
    </row>
    <row r="176" spans="1:89" hidden="1">
      <c r="A176" s="289"/>
      <c r="B176" s="289" t="s">
        <v>586</v>
      </c>
      <c r="C176" s="289"/>
      <c r="D176" s="289"/>
      <c r="E176" s="900" t="s">
        <v>588</v>
      </c>
      <c r="F176" s="900"/>
      <c r="G176" s="900"/>
      <c r="H176" s="900" t="s">
        <v>589</v>
      </c>
      <c r="I176" s="900"/>
      <c r="J176" s="900"/>
      <c r="K176" s="900"/>
      <c r="L176" s="900" t="s">
        <v>590</v>
      </c>
      <c r="M176" s="900"/>
      <c r="N176" s="900"/>
      <c r="O176" s="289"/>
      <c r="P176" s="289"/>
      <c r="Q176" s="289"/>
      <c r="R176" s="289"/>
      <c r="S176" s="289"/>
      <c r="T176" s="289"/>
      <c r="U176" s="289"/>
      <c r="V176" s="289"/>
      <c r="W176" s="289"/>
      <c r="X176" s="289"/>
      <c r="Y176" s="348"/>
      <c r="Z176" s="348"/>
      <c r="AA176" s="348"/>
      <c r="AB176" s="348"/>
      <c r="AC176" s="348"/>
      <c r="AD176" s="348"/>
      <c r="AE176" s="339"/>
      <c r="AF176" s="339"/>
      <c r="AG176" s="339"/>
      <c r="AH176" s="339"/>
      <c r="AI176" s="339"/>
      <c r="AJ176" s="339"/>
      <c r="AK176" s="339"/>
      <c r="AL176" s="339"/>
      <c r="AM176" s="339"/>
      <c r="AN176" s="339"/>
      <c r="AO176" s="339"/>
      <c r="AP176" s="339"/>
      <c r="AQ176" s="339"/>
      <c r="AR176" s="339"/>
      <c r="AS176" s="339"/>
      <c r="AT176" s="289"/>
      <c r="AU176" s="348"/>
      <c r="AV176" s="348"/>
      <c r="AW176" s="348"/>
      <c r="AX176" s="348"/>
      <c r="AY176" s="348"/>
      <c r="AZ176" s="348"/>
      <c r="BA176" s="339"/>
      <c r="BC176" s="339"/>
      <c r="BE176" s="339"/>
      <c r="BG176" s="339"/>
      <c r="BH176" s="339"/>
      <c r="BI176" s="339"/>
      <c r="BJ176" s="339"/>
      <c r="BK176" s="348"/>
      <c r="BL176" s="348"/>
      <c r="BM176" s="348"/>
      <c r="BN176" s="348"/>
      <c r="BO176" s="348"/>
    </row>
    <row r="177" spans="2:92" s="289" customFormat="1" hidden="1">
      <c r="B177" s="892" t="e">
        <f>T(#REF!)</f>
        <v>#REF!</v>
      </c>
      <c r="C177" s="892"/>
      <c r="D177" s="892"/>
      <c r="E177" s="893" t="e">
        <f>SUMIF($CF7:$CF$139,B177,$CG$7:$CG$139)</f>
        <v>#REF!</v>
      </c>
      <c r="F177" s="893"/>
      <c r="G177" s="893"/>
      <c r="H177" s="894">
        <f t="shared" ref="H177:H205" si="144">SUMIF($CF$7:$CF$139,B177,$CH$7:$CH$139)</f>
        <v>4960</v>
      </c>
      <c r="I177" s="894"/>
      <c r="J177" s="894"/>
      <c r="K177" s="894"/>
      <c r="L177" s="895">
        <f>IFERROR(H177/E177,0)</f>
        <v>0</v>
      </c>
      <c r="M177" s="894"/>
      <c r="N177" s="894"/>
      <c r="Y177" s="348"/>
      <c r="Z177" s="348"/>
      <c r="AA177" s="348"/>
      <c r="AB177" s="348"/>
      <c r="AC177" s="348"/>
      <c r="AD177" s="348"/>
      <c r="AE177" s="339"/>
      <c r="AF177" s="339"/>
      <c r="AG177" s="339"/>
      <c r="AH177" s="339"/>
      <c r="AI177" s="339"/>
      <c r="AJ177" s="339"/>
      <c r="AK177" s="339"/>
      <c r="AL177" s="339"/>
      <c r="AM177" s="339"/>
      <c r="AN177" s="339"/>
      <c r="AO177" s="339"/>
      <c r="AP177" s="339"/>
      <c r="AQ177" s="339"/>
      <c r="AR177" s="339"/>
      <c r="AS177" s="339"/>
      <c r="AU177" s="348"/>
      <c r="AV177" s="348"/>
      <c r="AW177" s="348"/>
      <c r="AX177" s="348"/>
      <c r="AY177" s="348"/>
      <c r="AZ177" s="348"/>
      <c r="BA177" s="339"/>
      <c r="BC177" s="339"/>
      <c r="BD177" s="287"/>
      <c r="BE177" s="339"/>
      <c r="BF177" s="287"/>
      <c r="BG177" s="339"/>
      <c r="BH177" s="339"/>
      <c r="BI177" s="339"/>
      <c r="BJ177" s="339"/>
      <c r="BK177" s="348"/>
      <c r="BL177" s="348"/>
      <c r="BM177" s="348"/>
      <c r="BN177" s="348"/>
      <c r="BO177" s="348"/>
      <c r="BP177" s="287"/>
      <c r="BQ177" s="287"/>
      <c r="BR177" s="287"/>
      <c r="BS177" s="287"/>
      <c r="BT177" s="287"/>
      <c r="BU177" s="287"/>
      <c r="BV177" s="287"/>
      <c r="BW177" s="287"/>
      <c r="BX177" s="287"/>
      <c r="BY177" s="287"/>
      <c r="BZ177" s="287"/>
      <c r="CA177" s="287"/>
      <c r="CB177" s="287"/>
      <c r="CI177" s="286"/>
      <c r="CJ177" s="286"/>
      <c r="CK177" s="286"/>
      <c r="CL177" s="286"/>
      <c r="CM177" s="286"/>
      <c r="CN177" s="286"/>
    </row>
    <row r="178" spans="2:92" s="289" customFormat="1" hidden="1">
      <c r="B178" s="892" t="e">
        <f>T(#REF!)</f>
        <v>#REF!</v>
      </c>
      <c r="C178" s="892"/>
      <c r="D178" s="892"/>
      <c r="E178" s="893" t="e">
        <f>SUMIF($CF8:$CF$139,B178,$CG$7:$CG$139)</f>
        <v>#REF!</v>
      </c>
      <c r="F178" s="893"/>
      <c r="G178" s="893"/>
      <c r="H178" s="894">
        <f t="shared" si="144"/>
        <v>4960</v>
      </c>
      <c r="I178" s="894"/>
      <c r="J178" s="894"/>
      <c r="K178" s="894"/>
      <c r="L178" s="895">
        <f t="shared" ref="L178:L205" si="145">IFERROR(H178/E178,0)</f>
        <v>0</v>
      </c>
      <c r="M178" s="894"/>
      <c r="N178" s="894"/>
      <c r="Y178" s="348"/>
      <c r="Z178" s="348"/>
      <c r="AA178" s="348"/>
      <c r="AB178" s="348"/>
      <c r="AC178" s="348"/>
      <c r="AD178" s="348"/>
      <c r="AE178" s="339"/>
      <c r="AF178" s="339"/>
      <c r="AG178" s="339"/>
      <c r="AH178" s="339"/>
      <c r="AI178" s="339"/>
      <c r="AJ178" s="339"/>
      <c r="AK178" s="339"/>
      <c r="AL178" s="339"/>
      <c r="AM178" s="339"/>
      <c r="AN178" s="339"/>
      <c r="AO178" s="339"/>
      <c r="AP178" s="339"/>
      <c r="AQ178" s="339"/>
      <c r="AR178" s="339"/>
      <c r="AS178" s="339"/>
      <c r="AU178" s="348"/>
      <c r="AV178" s="348"/>
      <c r="AW178" s="348"/>
      <c r="AX178" s="348"/>
      <c r="AY178" s="348"/>
      <c r="AZ178" s="348"/>
      <c r="BA178" s="339"/>
      <c r="BC178" s="339"/>
      <c r="BD178" s="287"/>
      <c r="BE178" s="339"/>
      <c r="BF178" s="287"/>
      <c r="BG178" s="339"/>
      <c r="BH178" s="339"/>
      <c r="BI178" s="339"/>
      <c r="BJ178" s="339"/>
      <c r="BK178" s="348"/>
      <c r="BL178" s="348"/>
      <c r="BM178" s="348"/>
      <c r="BN178" s="348"/>
      <c r="BO178" s="348"/>
      <c r="BP178" s="287"/>
      <c r="BQ178" s="287"/>
      <c r="BR178" s="287"/>
      <c r="BS178" s="287"/>
      <c r="BT178" s="287"/>
      <c r="BU178" s="287"/>
      <c r="BV178" s="287"/>
      <c r="BW178" s="287"/>
      <c r="BX178" s="287"/>
      <c r="BY178" s="287"/>
      <c r="BZ178" s="287"/>
      <c r="CA178" s="287"/>
      <c r="CB178" s="287"/>
      <c r="CI178" s="286"/>
      <c r="CJ178" s="286"/>
      <c r="CK178" s="286"/>
      <c r="CL178" s="286"/>
      <c r="CM178" s="286"/>
      <c r="CN178" s="286"/>
    </row>
    <row r="179" spans="2:92" s="289" customFormat="1" hidden="1">
      <c r="B179" s="892" t="e">
        <f>T(#REF!)</f>
        <v>#REF!</v>
      </c>
      <c r="C179" s="892"/>
      <c r="D179" s="892"/>
      <c r="E179" s="893" t="e">
        <f>SUMIF($CF9:$CF$139,B179,$CG$7:$CG$139)</f>
        <v>#REF!</v>
      </c>
      <c r="F179" s="893"/>
      <c r="G179" s="893"/>
      <c r="H179" s="894">
        <f t="shared" si="144"/>
        <v>4960</v>
      </c>
      <c r="I179" s="894"/>
      <c r="J179" s="894"/>
      <c r="K179" s="894"/>
      <c r="L179" s="895">
        <f t="shared" si="145"/>
        <v>0</v>
      </c>
      <c r="M179" s="894"/>
      <c r="N179" s="894"/>
      <c r="Y179" s="348"/>
      <c r="Z179" s="348"/>
      <c r="AA179" s="348"/>
      <c r="AB179" s="348"/>
      <c r="AC179" s="348"/>
      <c r="AD179" s="348"/>
      <c r="AE179" s="339"/>
      <c r="AF179" s="339"/>
      <c r="AG179" s="339"/>
      <c r="AH179" s="339"/>
      <c r="AI179" s="339"/>
      <c r="AJ179" s="339"/>
      <c r="AK179" s="339"/>
      <c r="AL179" s="339"/>
      <c r="AM179" s="339"/>
      <c r="AN179" s="339"/>
      <c r="AO179" s="339"/>
      <c r="AP179" s="339"/>
      <c r="AQ179" s="339"/>
      <c r="AR179" s="339"/>
      <c r="AS179" s="339"/>
      <c r="AU179" s="348"/>
      <c r="AV179" s="348"/>
      <c r="AW179" s="348"/>
      <c r="AX179" s="348"/>
      <c r="AY179" s="348"/>
      <c r="AZ179" s="348"/>
      <c r="BA179" s="339"/>
      <c r="BC179" s="339"/>
      <c r="BD179" s="287"/>
      <c r="BE179" s="339"/>
      <c r="BF179" s="287"/>
      <c r="BG179" s="339"/>
      <c r="BH179" s="339"/>
      <c r="BI179" s="339"/>
      <c r="BJ179" s="339"/>
      <c r="BK179" s="348"/>
      <c r="BL179" s="348"/>
      <c r="BM179" s="348"/>
      <c r="BN179" s="348"/>
      <c r="BO179" s="348"/>
      <c r="BP179" s="287"/>
      <c r="BQ179" s="287"/>
      <c r="BR179" s="287"/>
      <c r="BS179" s="287"/>
      <c r="BT179" s="287"/>
      <c r="BU179" s="287"/>
      <c r="BV179" s="287"/>
      <c r="BW179" s="287"/>
      <c r="BX179" s="287"/>
      <c r="BY179" s="287"/>
      <c r="BZ179" s="287"/>
      <c r="CA179" s="287"/>
      <c r="CB179" s="287"/>
      <c r="CI179" s="286"/>
      <c r="CJ179" s="286"/>
      <c r="CK179" s="286"/>
      <c r="CL179" s="286"/>
      <c r="CM179" s="286"/>
      <c r="CN179" s="286"/>
    </row>
    <row r="180" spans="2:92" s="289" customFormat="1" hidden="1">
      <c r="B180" s="892" t="e">
        <f>T(#REF!)</f>
        <v>#REF!</v>
      </c>
      <c r="C180" s="892"/>
      <c r="D180" s="892"/>
      <c r="E180" s="893" t="e">
        <f>SUMIF($CF10:$CF$139,B180,$CG$7:$CG$139)</f>
        <v>#REF!</v>
      </c>
      <c r="F180" s="893"/>
      <c r="G180" s="893"/>
      <c r="H180" s="894">
        <f t="shared" si="144"/>
        <v>4960</v>
      </c>
      <c r="I180" s="894"/>
      <c r="J180" s="894"/>
      <c r="K180" s="894"/>
      <c r="L180" s="895">
        <f t="shared" si="145"/>
        <v>0</v>
      </c>
      <c r="M180" s="894"/>
      <c r="N180" s="894"/>
      <c r="Y180" s="348"/>
      <c r="Z180" s="348"/>
      <c r="AA180" s="348"/>
      <c r="AB180" s="348"/>
      <c r="AC180" s="348"/>
      <c r="AD180" s="348"/>
      <c r="AE180" s="339"/>
      <c r="AF180" s="339"/>
      <c r="AG180" s="339"/>
      <c r="AH180" s="339"/>
      <c r="AI180" s="339"/>
      <c r="AJ180" s="339"/>
      <c r="AK180" s="339"/>
      <c r="AL180" s="339"/>
      <c r="AM180" s="339"/>
      <c r="AN180" s="339"/>
      <c r="AO180" s="339"/>
      <c r="AP180" s="339"/>
      <c r="AQ180" s="339"/>
      <c r="AR180" s="339"/>
      <c r="AS180" s="339"/>
      <c r="AU180" s="348"/>
      <c r="AV180" s="348"/>
      <c r="AW180" s="348"/>
      <c r="AX180" s="348"/>
      <c r="AY180" s="348"/>
      <c r="AZ180" s="348"/>
      <c r="BA180" s="339"/>
      <c r="BC180" s="339"/>
      <c r="BD180" s="287"/>
      <c r="BE180" s="339"/>
      <c r="BF180" s="287"/>
      <c r="BG180" s="339"/>
      <c r="BH180" s="339"/>
      <c r="BI180" s="339"/>
      <c r="BJ180" s="339"/>
      <c r="BK180" s="348"/>
      <c r="BL180" s="348"/>
      <c r="BM180" s="348"/>
      <c r="BN180" s="348"/>
      <c r="BO180" s="348"/>
      <c r="BP180" s="287"/>
      <c r="BQ180" s="287"/>
      <c r="BR180" s="287"/>
      <c r="BS180" s="287"/>
      <c r="BT180" s="287"/>
      <c r="BU180" s="287"/>
      <c r="BV180" s="287"/>
      <c r="BW180" s="287"/>
      <c r="BX180" s="287"/>
      <c r="BY180" s="287"/>
      <c r="BZ180" s="287"/>
      <c r="CA180" s="287"/>
      <c r="CB180" s="287"/>
      <c r="CI180" s="286"/>
      <c r="CJ180" s="286"/>
      <c r="CK180" s="286"/>
      <c r="CL180" s="286"/>
      <c r="CM180" s="286"/>
      <c r="CN180" s="286"/>
    </row>
    <row r="181" spans="2:92" s="289" customFormat="1" hidden="1">
      <c r="B181" s="892" t="e">
        <f>T(#REF!)</f>
        <v>#REF!</v>
      </c>
      <c r="C181" s="892"/>
      <c r="D181" s="892"/>
      <c r="E181" s="893" t="e">
        <f>SUMIF($CF11:$CF$139,B181,$CG$7:$CG$139)</f>
        <v>#REF!</v>
      </c>
      <c r="F181" s="893"/>
      <c r="G181" s="893"/>
      <c r="H181" s="894">
        <f t="shared" si="144"/>
        <v>4960</v>
      </c>
      <c r="I181" s="894"/>
      <c r="J181" s="894"/>
      <c r="K181" s="894"/>
      <c r="L181" s="895">
        <f t="shared" si="145"/>
        <v>0</v>
      </c>
      <c r="M181" s="894"/>
      <c r="N181" s="894"/>
      <c r="Y181" s="348"/>
      <c r="Z181" s="348"/>
      <c r="AA181" s="348"/>
      <c r="AB181" s="348"/>
      <c r="AC181" s="348"/>
      <c r="AD181" s="348"/>
      <c r="AE181" s="339"/>
      <c r="AF181" s="339"/>
      <c r="AG181" s="339"/>
      <c r="AH181" s="339"/>
      <c r="AI181" s="339"/>
      <c r="AJ181" s="339"/>
      <c r="AK181" s="339"/>
      <c r="AL181" s="339"/>
      <c r="AM181" s="339"/>
      <c r="AN181" s="339"/>
      <c r="AO181" s="339"/>
      <c r="AP181" s="339"/>
      <c r="AQ181" s="339"/>
      <c r="AR181" s="339"/>
      <c r="AS181" s="339"/>
      <c r="AU181" s="348"/>
      <c r="AV181" s="348"/>
      <c r="AW181" s="348"/>
      <c r="AX181" s="348"/>
      <c r="AY181" s="348"/>
      <c r="AZ181" s="348"/>
      <c r="BA181" s="339"/>
      <c r="BC181" s="339"/>
      <c r="BD181" s="287"/>
      <c r="BE181" s="339"/>
      <c r="BF181" s="287"/>
      <c r="BG181" s="339"/>
      <c r="BH181" s="339"/>
      <c r="BI181" s="339"/>
      <c r="BJ181" s="339"/>
      <c r="BK181" s="348"/>
      <c r="BL181" s="348"/>
      <c r="BM181" s="348"/>
      <c r="BN181" s="348"/>
      <c r="BO181" s="348"/>
      <c r="BP181" s="287"/>
      <c r="BQ181" s="287"/>
      <c r="BR181" s="287"/>
      <c r="BS181" s="287"/>
      <c r="BT181" s="287"/>
      <c r="BU181" s="287"/>
      <c r="BV181" s="287"/>
      <c r="BW181" s="287"/>
      <c r="BX181" s="287"/>
      <c r="BY181" s="287"/>
      <c r="BZ181" s="287"/>
      <c r="CA181" s="287"/>
      <c r="CB181" s="287"/>
      <c r="CI181" s="286"/>
      <c r="CJ181" s="286"/>
      <c r="CK181" s="286"/>
      <c r="CL181" s="286"/>
      <c r="CM181" s="286"/>
      <c r="CN181" s="286"/>
    </row>
    <row r="182" spans="2:92" s="289" customFormat="1" hidden="1">
      <c r="B182" s="892" t="e">
        <f>T(#REF!)</f>
        <v>#REF!</v>
      </c>
      <c r="C182" s="892"/>
      <c r="D182" s="892"/>
      <c r="E182" s="893" t="e">
        <f>SUMIF($CF12:$CF$139,B182,$CG$7:$CG$139)</f>
        <v>#REF!</v>
      </c>
      <c r="F182" s="893"/>
      <c r="G182" s="893"/>
      <c r="H182" s="894">
        <f t="shared" si="144"/>
        <v>4960</v>
      </c>
      <c r="I182" s="894"/>
      <c r="J182" s="894"/>
      <c r="K182" s="894"/>
      <c r="L182" s="895">
        <f t="shared" si="145"/>
        <v>0</v>
      </c>
      <c r="M182" s="894"/>
      <c r="N182" s="894"/>
      <c r="Y182" s="348"/>
      <c r="Z182" s="348"/>
      <c r="AA182" s="348"/>
      <c r="AB182" s="348"/>
      <c r="AC182" s="348"/>
      <c r="AD182" s="348"/>
      <c r="AE182" s="339"/>
      <c r="AF182" s="339"/>
      <c r="AG182" s="339"/>
      <c r="AH182" s="339"/>
      <c r="AI182" s="339"/>
      <c r="AJ182" s="339"/>
      <c r="AK182" s="339"/>
      <c r="AL182" s="339"/>
      <c r="AM182" s="339"/>
      <c r="AN182" s="339"/>
      <c r="AO182" s="339"/>
      <c r="AP182" s="339"/>
      <c r="AQ182" s="339"/>
      <c r="AR182" s="339"/>
      <c r="AS182" s="339"/>
      <c r="AU182" s="348"/>
      <c r="AV182" s="348"/>
      <c r="AW182" s="348"/>
      <c r="AX182" s="348"/>
      <c r="AY182" s="348"/>
      <c r="AZ182" s="348"/>
      <c r="BA182" s="339"/>
      <c r="BC182" s="339"/>
      <c r="BD182" s="287"/>
      <c r="BE182" s="339"/>
      <c r="BF182" s="287"/>
      <c r="BG182" s="339"/>
      <c r="BH182" s="339"/>
      <c r="BI182" s="339"/>
      <c r="BJ182" s="339"/>
      <c r="BK182" s="348"/>
      <c r="BL182" s="348"/>
      <c r="BM182" s="348"/>
      <c r="BN182" s="348"/>
      <c r="BO182" s="348"/>
      <c r="BP182" s="287"/>
      <c r="BQ182" s="287"/>
      <c r="BR182" s="287"/>
      <c r="BS182" s="287"/>
      <c r="BT182" s="287"/>
      <c r="BU182" s="287"/>
      <c r="BV182" s="287"/>
      <c r="BW182" s="287"/>
      <c r="BX182" s="287"/>
      <c r="BY182" s="287"/>
      <c r="BZ182" s="287"/>
      <c r="CA182" s="287"/>
      <c r="CB182" s="287"/>
      <c r="CI182" s="286"/>
      <c r="CJ182" s="286"/>
      <c r="CK182" s="286"/>
      <c r="CL182" s="286"/>
      <c r="CM182" s="286"/>
      <c r="CN182" s="286"/>
    </row>
    <row r="183" spans="2:92" s="289" customFormat="1" hidden="1">
      <c r="B183" s="892" t="e">
        <f>T(#REF!)</f>
        <v>#REF!</v>
      </c>
      <c r="C183" s="892"/>
      <c r="D183" s="892"/>
      <c r="E183" s="893" t="e">
        <f>SUMIF($CF13:$CF$139,B183,$CG$7:$CG$139)</f>
        <v>#REF!</v>
      </c>
      <c r="F183" s="893"/>
      <c r="G183" s="893"/>
      <c r="H183" s="894">
        <f t="shared" si="144"/>
        <v>4960</v>
      </c>
      <c r="I183" s="894"/>
      <c r="J183" s="894"/>
      <c r="K183" s="894"/>
      <c r="L183" s="895">
        <f t="shared" si="145"/>
        <v>0</v>
      </c>
      <c r="M183" s="894"/>
      <c r="N183" s="894"/>
      <c r="Y183" s="348"/>
      <c r="Z183" s="348"/>
      <c r="AA183" s="348"/>
      <c r="AB183" s="348"/>
      <c r="AC183" s="348"/>
      <c r="AD183" s="348"/>
      <c r="AE183" s="339"/>
      <c r="AF183" s="339"/>
      <c r="AG183" s="339"/>
      <c r="AH183" s="339"/>
      <c r="AI183" s="339"/>
      <c r="AJ183" s="339"/>
      <c r="AK183" s="339"/>
      <c r="AL183" s="339"/>
      <c r="AM183" s="339"/>
      <c r="AN183" s="339"/>
      <c r="AO183" s="339"/>
      <c r="AP183" s="339"/>
      <c r="AQ183" s="339"/>
      <c r="AR183" s="339"/>
      <c r="AS183" s="339"/>
      <c r="AU183" s="348"/>
      <c r="AV183" s="348"/>
      <c r="AW183" s="348"/>
      <c r="AX183" s="348"/>
      <c r="AY183" s="348"/>
      <c r="AZ183" s="348"/>
      <c r="BA183" s="339"/>
      <c r="BC183" s="339"/>
      <c r="BD183" s="287"/>
      <c r="BE183" s="339"/>
      <c r="BF183" s="287"/>
      <c r="BG183" s="339"/>
      <c r="BH183" s="339"/>
      <c r="BI183" s="339"/>
      <c r="BJ183" s="339"/>
      <c r="BK183" s="348"/>
      <c r="BL183" s="348"/>
      <c r="BM183" s="348"/>
      <c r="BN183" s="348"/>
      <c r="BO183" s="348"/>
      <c r="BP183" s="287"/>
      <c r="BQ183" s="287"/>
      <c r="BR183" s="287"/>
      <c r="BS183" s="287"/>
      <c r="BT183" s="287"/>
      <c r="BU183" s="287"/>
      <c r="BV183" s="287"/>
      <c r="BW183" s="287"/>
      <c r="BX183" s="287"/>
      <c r="BY183" s="287"/>
      <c r="BZ183" s="287"/>
      <c r="CA183" s="287"/>
      <c r="CB183" s="287"/>
      <c r="CI183" s="286"/>
      <c r="CJ183" s="286"/>
      <c r="CK183" s="286"/>
      <c r="CL183" s="286"/>
      <c r="CM183" s="286"/>
      <c r="CN183" s="286"/>
    </row>
    <row r="184" spans="2:92" s="289" customFormat="1" hidden="1">
      <c r="B184" s="892" t="e">
        <f>#REF!</f>
        <v>#REF!</v>
      </c>
      <c r="C184" s="892"/>
      <c r="D184" s="892"/>
      <c r="E184" s="893" t="e">
        <f>SUMIF($CF14:$CF$139,B184,$CG$7:$CG$139)</f>
        <v>#REF!</v>
      </c>
      <c r="F184" s="893"/>
      <c r="G184" s="893"/>
      <c r="H184" s="894">
        <f t="shared" si="144"/>
        <v>4960</v>
      </c>
      <c r="I184" s="894"/>
      <c r="J184" s="894"/>
      <c r="K184" s="894"/>
      <c r="L184" s="895">
        <f t="shared" si="145"/>
        <v>0</v>
      </c>
      <c r="M184" s="894"/>
      <c r="N184" s="894"/>
      <c r="Y184" s="348"/>
      <c r="Z184" s="348"/>
      <c r="AA184" s="348"/>
      <c r="AB184" s="348"/>
      <c r="AC184" s="348"/>
      <c r="AD184" s="348"/>
      <c r="AE184" s="339"/>
      <c r="AF184" s="339"/>
      <c r="AG184" s="339"/>
      <c r="AH184" s="339"/>
      <c r="AI184" s="339"/>
      <c r="AJ184" s="339"/>
      <c r="AK184" s="339"/>
      <c r="AL184" s="339"/>
      <c r="AM184" s="339"/>
      <c r="AN184" s="339"/>
      <c r="AO184" s="339"/>
      <c r="AP184" s="339"/>
      <c r="AQ184" s="339"/>
      <c r="AR184" s="339"/>
      <c r="AS184" s="339"/>
      <c r="AU184" s="348"/>
      <c r="AV184" s="348"/>
      <c r="AW184" s="348"/>
      <c r="AX184" s="348"/>
      <c r="AY184" s="348"/>
      <c r="AZ184" s="348"/>
      <c r="BA184" s="339"/>
      <c r="BC184" s="339"/>
      <c r="BD184" s="287"/>
      <c r="BE184" s="339"/>
      <c r="BF184" s="287"/>
      <c r="BG184" s="339"/>
      <c r="BH184" s="339"/>
      <c r="BI184" s="339"/>
      <c r="BJ184" s="339"/>
      <c r="BK184" s="348"/>
      <c r="BL184" s="348"/>
      <c r="BM184" s="348"/>
      <c r="BN184" s="348"/>
      <c r="BO184" s="348"/>
      <c r="BP184" s="287"/>
      <c r="BQ184" s="287"/>
      <c r="BR184" s="287"/>
      <c r="BS184" s="287"/>
      <c r="BT184" s="287"/>
      <c r="BU184" s="287"/>
      <c r="BV184" s="287"/>
      <c r="BW184" s="287"/>
      <c r="BX184" s="287"/>
      <c r="BY184" s="287"/>
      <c r="BZ184" s="287"/>
      <c r="CA184" s="287"/>
      <c r="CB184" s="287"/>
      <c r="CI184" s="286"/>
      <c r="CJ184" s="286"/>
      <c r="CK184" s="286"/>
      <c r="CL184" s="286"/>
      <c r="CM184" s="286"/>
      <c r="CN184" s="286"/>
    </row>
    <row r="185" spans="2:92" s="289" customFormat="1" hidden="1">
      <c r="B185" s="892" t="e">
        <f>#REF!</f>
        <v>#REF!</v>
      </c>
      <c r="C185" s="892"/>
      <c r="D185" s="892"/>
      <c r="E185" s="893" t="e">
        <f>SUMIF($CF15:$CF$139,B185,$CG$7:$CG$139)</f>
        <v>#REF!</v>
      </c>
      <c r="F185" s="893"/>
      <c r="G185" s="893"/>
      <c r="H185" s="894">
        <f t="shared" si="144"/>
        <v>4960</v>
      </c>
      <c r="I185" s="894"/>
      <c r="J185" s="894"/>
      <c r="K185" s="894"/>
      <c r="L185" s="895">
        <f t="shared" si="145"/>
        <v>0</v>
      </c>
      <c r="M185" s="894"/>
      <c r="N185" s="894"/>
      <c r="Y185" s="348"/>
      <c r="Z185" s="348"/>
      <c r="AA185" s="348"/>
      <c r="AB185" s="348"/>
      <c r="AC185" s="348"/>
      <c r="AD185" s="348"/>
      <c r="AE185" s="339"/>
      <c r="AF185" s="339"/>
      <c r="AG185" s="339"/>
      <c r="AH185" s="339"/>
      <c r="AI185" s="339"/>
      <c r="AJ185" s="339"/>
      <c r="AK185" s="339"/>
      <c r="AL185" s="339"/>
      <c r="AM185" s="339"/>
      <c r="AN185" s="339"/>
      <c r="AO185" s="339"/>
      <c r="AP185" s="339"/>
      <c r="AQ185" s="339"/>
      <c r="AR185" s="339"/>
      <c r="AS185" s="339"/>
      <c r="AU185" s="348"/>
      <c r="AV185" s="348"/>
      <c r="AW185" s="348"/>
      <c r="AX185" s="348"/>
      <c r="AY185" s="348"/>
      <c r="AZ185" s="348"/>
      <c r="BA185" s="339"/>
      <c r="BC185" s="339"/>
      <c r="BD185" s="287"/>
      <c r="BE185" s="339"/>
      <c r="BF185" s="287"/>
      <c r="BG185" s="339"/>
      <c r="BH185" s="339"/>
      <c r="BI185" s="339"/>
      <c r="BJ185" s="339"/>
      <c r="BK185" s="348"/>
      <c r="BL185" s="348"/>
      <c r="BM185" s="348"/>
      <c r="BN185" s="348"/>
      <c r="BO185" s="348"/>
      <c r="BP185" s="287"/>
      <c r="BQ185" s="287"/>
      <c r="BR185" s="287"/>
      <c r="BS185" s="287"/>
      <c r="BT185" s="287"/>
      <c r="BU185" s="287"/>
      <c r="BV185" s="287"/>
      <c r="BW185" s="287"/>
      <c r="BX185" s="287"/>
      <c r="BY185" s="287"/>
      <c r="BZ185" s="287"/>
      <c r="CA185" s="287"/>
      <c r="CB185" s="287"/>
      <c r="CI185" s="286"/>
      <c r="CJ185" s="286"/>
      <c r="CK185" s="286"/>
      <c r="CL185" s="286"/>
      <c r="CM185" s="286"/>
      <c r="CN185" s="286"/>
    </row>
    <row r="186" spans="2:92" s="289" customFormat="1" hidden="1">
      <c r="B186" s="892" t="e">
        <f>#REF!</f>
        <v>#REF!</v>
      </c>
      <c r="C186" s="892"/>
      <c r="D186" s="892"/>
      <c r="E186" s="893" t="e">
        <f>SUMIF($CF16:$CF$139,B186,$CG$7:$CG$139)</f>
        <v>#REF!</v>
      </c>
      <c r="F186" s="893"/>
      <c r="G186" s="893"/>
      <c r="H186" s="894">
        <f t="shared" si="144"/>
        <v>4960</v>
      </c>
      <c r="I186" s="894"/>
      <c r="J186" s="894"/>
      <c r="K186" s="894"/>
      <c r="L186" s="895">
        <f t="shared" si="145"/>
        <v>0</v>
      </c>
      <c r="M186" s="894"/>
      <c r="N186" s="894"/>
      <c r="Y186" s="348"/>
      <c r="Z186" s="348"/>
      <c r="AA186" s="348"/>
      <c r="AB186" s="348"/>
      <c r="AC186" s="348"/>
      <c r="AD186" s="348"/>
      <c r="AE186" s="339"/>
      <c r="AF186" s="339"/>
      <c r="AG186" s="339"/>
      <c r="AH186" s="339"/>
      <c r="AI186" s="339"/>
      <c r="AJ186" s="339"/>
      <c r="AK186" s="339"/>
      <c r="AL186" s="339"/>
      <c r="AM186" s="339"/>
      <c r="AN186" s="339"/>
      <c r="AO186" s="339"/>
      <c r="AP186" s="339"/>
      <c r="AQ186" s="339"/>
      <c r="AR186" s="339"/>
      <c r="AS186" s="339"/>
      <c r="AU186" s="348"/>
      <c r="AV186" s="348"/>
      <c r="AW186" s="348"/>
      <c r="AX186" s="348"/>
      <c r="AY186" s="348"/>
      <c r="AZ186" s="348"/>
      <c r="BA186" s="339"/>
      <c r="BC186" s="339"/>
      <c r="BD186" s="287"/>
      <c r="BE186" s="339"/>
      <c r="BF186" s="287"/>
      <c r="BG186" s="339"/>
      <c r="BH186" s="339"/>
      <c r="BI186" s="339"/>
      <c r="BJ186" s="339"/>
      <c r="BK186" s="348"/>
      <c r="BL186" s="348"/>
      <c r="BM186" s="348"/>
      <c r="BN186" s="348"/>
      <c r="BO186" s="348"/>
      <c r="BP186" s="287"/>
      <c r="BQ186" s="287"/>
      <c r="BR186" s="287"/>
      <c r="BS186" s="287"/>
      <c r="BT186" s="287"/>
      <c r="BU186" s="287"/>
      <c r="BV186" s="287"/>
      <c r="BW186" s="287"/>
      <c r="BX186" s="287"/>
      <c r="BY186" s="287"/>
      <c r="BZ186" s="287"/>
      <c r="CA186" s="287"/>
      <c r="CB186" s="287"/>
      <c r="CI186" s="286"/>
      <c r="CJ186" s="286"/>
      <c r="CK186" s="286"/>
      <c r="CL186" s="286"/>
      <c r="CM186" s="286"/>
      <c r="CN186" s="286"/>
    </row>
    <row r="187" spans="2:92" s="289" customFormat="1" hidden="1">
      <c r="B187" s="892" t="e">
        <f>#REF!</f>
        <v>#REF!</v>
      </c>
      <c r="C187" s="892"/>
      <c r="D187" s="892"/>
      <c r="E187" s="893" t="e">
        <f>SUMIF($CF17:$CF$139,B187,$CG$7:$CG$139)</f>
        <v>#REF!</v>
      </c>
      <c r="F187" s="893"/>
      <c r="G187" s="893"/>
      <c r="H187" s="894">
        <f t="shared" si="144"/>
        <v>4960</v>
      </c>
      <c r="I187" s="894"/>
      <c r="J187" s="894"/>
      <c r="K187" s="894"/>
      <c r="L187" s="895">
        <f t="shared" si="145"/>
        <v>0</v>
      </c>
      <c r="M187" s="894"/>
      <c r="N187" s="894"/>
      <c r="Y187" s="348"/>
      <c r="Z187" s="348"/>
      <c r="AA187" s="348"/>
      <c r="AB187" s="348"/>
      <c r="AC187" s="348"/>
      <c r="AD187" s="348"/>
      <c r="AE187" s="339"/>
      <c r="AF187" s="339"/>
      <c r="AG187" s="339"/>
      <c r="AH187" s="339"/>
      <c r="AI187" s="339"/>
      <c r="AJ187" s="339"/>
      <c r="AK187" s="339"/>
      <c r="AL187" s="339"/>
      <c r="AM187" s="339"/>
      <c r="AN187" s="339"/>
      <c r="AO187" s="339"/>
      <c r="AP187" s="339"/>
      <c r="AQ187" s="339"/>
      <c r="AR187" s="339"/>
      <c r="AS187" s="339"/>
      <c r="AU187" s="348"/>
      <c r="AV187" s="348"/>
      <c r="AW187" s="348"/>
      <c r="AX187" s="348"/>
      <c r="AY187" s="348"/>
      <c r="AZ187" s="348"/>
      <c r="BA187" s="339"/>
      <c r="BC187" s="339"/>
      <c r="BD187" s="287"/>
      <c r="BE187" s="339"/>
      <c r="BF187" s="287"/>
      <c r="BG187" s="339"/>
      <c r="BH187" s="339"/>
      <c r="BI187" s="339"/>
      <c r="BJ187" s="339"/>
      <c r="BK187" s="348"/>
      <c r="BL187" s="348"/>
      <c r="BM187" s="348"/>
      <c r="BN187" s="348"/>
      <c r="BO187" s="348"/>
      <c r="BP187" s="287"/>
      <c r="BQ187" s="287"/>
      <c r="BR187" s="287"/>
      <c r="BS187" s="287"/>
      <c r="BT187" s="287"/>
      <c r="BU187" s="287"/>
      <c r="BV187" s="287"/>
      <c r="BW187" s="287"/>
      <c r="BX187" s="287"/>
      <c r="BY187" s="287"/>
      <c r="BZ187" s="287"/>
      <c r="CA187" s="287"/>
      <c r="CB187" s="287"/>
      <c r="CI187" s="286"/>
      <c r="CJ187" s="286"/>
      <c r="CK187" s="286"/>
      <c r="CL187" s="286"/>
      <c r="CM187" s="286"/>
      <c r="CN187" s="286"/>
    </row>
    <row r="188" spans="2:92" s="289" customFormat="1" hidden="1">
      <c r="B188" s="892" t="e">
        <f>#REF!</f>
        <v>#REF!</v>
      </c>
      <c r="C188" s="892"/>
      <c r="D188" s="892"/>
      <c r="E188" s="893" t="e">
        <f>SUMIF($CF18:$CF$139,B188,$CG$7:$CG$139)</f>
        <v>#REF!</v>
      </c>
      <c r="F188" s="893"/>
      <c r="G188" s="893"/>
      <c r="H188" s="894">
        <f t="shared" si="144"/>
        <v>4960</v>
      </c>
      <c r="I188" s="894"/>
      <c r="J188" s="894"/>
      <c r="K188" s="894"/>
      <c r="L188" s="895">
        <f t="shared" si="145"/>
        <v>0</v>
      </c>
      <c r="M188" s="894"/>
      <c r="N188" s="894"/>
      <c r="Y188" s="348"/>
      <c r="Z188" s="348"/>
      <c r="AA188" s="348"/>
      <c r="AB188" s="348"/>
      <c r="AC188" s="348"/>
      <c r="AD188" s="348"/>
      <c r="AE188" s="339"/>
      <c r="AF188" s="339"/>
      <c r="AG188" s="339"/>
      <c r="AH188" s="339"/>
      <c r="AI188" s="339"/>
      <c r="AJ188" s="339"/>
      <c r="AK188" s="339"/>
      <c r="AL188" s="339"/>
      <c r="AM188" s="339"/>
      <c r="AN188" s="339"/>
      <c r="AO188" s="339"/>
      <c r="AP188" s="339"/>
      <c r="AQ188" s="339"/>
      <c r="AR188" s="339"/>
      <c r="AS188" s="339"/>
      <c r="AU188" s="348"/>
      <c r="AV188" s="348"/>
      <c r="AW188" s="348"/>
      <c r="AX188" s="348"/>
      <c r="AY188" s="348"/>
      <c r="AZ188" s="348"/>
      <c r="BA188" s="339"/>
      <c r="BC188" s="339"/>
      <c r="BD188" s="287"/>
      <c r="BE188" s="339"/>
      <c r="BF188" s="287"/>
      <c r="BG188" s="339"/>
      <c r="BH188" s="339"/>
      <c r="BI188" s="339"/>
      <c r="BJ188" s="339"/>
      <c r="BK188" s="348"/>
      <c r="BL188" s="348"/>
      <c r="BM188" s="348"/>
      <c r="BN188" s="348"/>
      <c r="BO188" s="348"/>
      <c r="BP188" s="287"/>
      <c r="BQ188" s="287"/>
      <c r="BR188" s="287"/>
      <c r="BS188" s="287"/>
      <c r="BT188" s="287"/>
      <c r="BU188" s="287"/>
      <c r="BV188" s="287"/>
      <c r="BW188" s="287"/>
      <c r="BX188" s="287"/>
      <c r="BY188" s="287"/>
      <c r="BZ188" s="287"/>
      <c r="CA188" s="287"/>
      <c r="CB188" s="287"/>
      <c r="CI188" s="286"/>
      <c r="CJ188" s="286"/>
      <c r="CK188" s="286"/>
      <c r="CL188" s="286"/>
      <c r="CM188" s="286"/>
      <c r="CN188" s="286"/>
    </row>
    <row r="189" spans="2:92" s="289" customFormat="1" hidden="1">
      <c r="B189" s="892" t="e">
        <f>#REF!</f>
        <v>#REF!</v>
      </c>
      <c r="C189" s="892"/>
      <c r="D189" s="892"/>
      <c r="E189" s="893" t="e">
        <f>SUMIF($CF19:$CF$139,B189,$CG$7:$CG$139)</f>
        <v>#REF!</v>
      </c>
      <c r="F189" s="893"/>
      <c r="G189" s="893"/>
      <c r="H189" s="894">
        <f t="shared" si="144"/>
        <v>4960</v>
      </c>
      <c r="I189" s="894"/>
      <c r="J189" s="894"/>
      <c r="K189" s="894"/>
      <c r="L189" s="895">
        <f t="shared" si="145"/>
        <v>0</v>
      </c>
      <c r="M189" s="894"/>
      <c r="N189" s="894"/>
      <c r="Y189" s="348"/>
      <c r="Z189" s="348"/>
      <c r="AA189" s="348"/>
      <c r="AB189" s="348"/>
      <c r="AC189" s="348"/>
      <c r="AD189" s="348"/>
      <c r="AE189" s="339"/>
      <c r="AF189" s="339"/>
      <c r="AG189" s="339"/>
      <c r="AH189" s="339"/>
      <c r="AI189" s="339"/>
      <c r="AJ189" s="339"/>
      <c r="AK189" s="339"/>
      <c r="AL189" s="339"/>
      <c r="AM189" s="339"/>
      <c r="AN189" s="339"/>
      <c r="AO189" s="339"/>
      <c r="AP189" s="339"/>
      <c r="AQ189" s="339"/>
      <c r="AR189" s="339"/>
      <c r="AS189" s="339"/>
      <c r="AU189" s="348"/>
      <c r="AV189" s="348"/>
      <c r="AW189" s="348"/>
      <c r="AX189" s="348"/>
      <c r="AY189" s="348"/>
      <c r="AZ189" s="348"/>
      <c r="BA189" s="339"/>
      <c r="BC189" s="339"/>
      <c r="BD189" s="287"/>
      <c r="BE189" s="339"/>
      <c r="BF189" s="287"/>
      <c r="BG189" s="339"/>
      <c r="BH189" s="339"/>
      <c r="BI189" s="339"/>
      <c r="BJ189" s="339"/>
      <c r="BK189" s="348"/>
      <c r="BL189" s="348"/>
      <c r="BM189" s="348"/>
      <c r="BN189" s="348"/>
      <c r="BO189" s="348"/>
      <c r="BP189" s="287"/>
      <c r="BQ189" s="287"/>
      <c r="BR189" s="287"/>
      <c r="BS189" s="287"/>
      <c r="BT189" s="287"/>
      <c r="BU189" s="287"/>
      <c r="BV189" s="287"/>
      <c r="BW189" s="287"/>
      <c r="BX189" s="287"/>
      <c r="BY189" s="287"/>
      <c r="BZ189" s="287"/>
      <c r="CA189" s="287"/>
      <c r="CB189" s="287"/>
      <c r="CI189" s="286"/>
      <c r="CJ189" s="286"/>
      <c r="CK189" s="286"/>
      <c r="CL189" s="286"/>
      <c r="CM189" s="286"/>
      <c r="CN189" s="286"/>
    </row>
    <row r="190" spans="2:92" s="289" customFormat="1" hidden="1">
      <c r="B190" s="892" t="e">
        <f>#REF!</f>
        <v>#REF!</v>
      </c>
      <c r="C190" s="892"/>
      <c r="D190" s="892"/>
      <c r="E190" s="893" t="e">
        <f>SUMIF($CF20:$CF$139,B190,$CG$7:$CG$139)</f>
        <v>#REF!</v>
      </c>
      <c r="F190" s="893"/>
      <c r="G190" s="893"/>
      <c r="H190" s="894">
        <f t="shared" si="144"/>
        <v>4960</v>
      </c>
      <c r="I190" s="894"/>
      <c r="J190" s="894"/>
      <c r="K190" s="894"/>
      <c r="L190" s="895">
        <f t="shared" si="145"/>
        <v>0</v>
      </c>
      <c r="M190" s="894"/>
      <c r="N190" s="894"/>
      <c r="Y190" s="348"/>
      <c r="Z190" s="348"/>
      <c r="AA190" s="348"/>
      <c r="AB190" s="348"/>
      <c r="AC190" s="348"/>
      <c r="AD190" s="348"/>
      <c r="AE190" s="339"/>
      <c r="AF190" s="339"/>
      <c r="AG190" s="339"/>
      <c r="AH190" s="339"/>
      <c r="AI190" s="339"/>
      <c r="AJ190" s="339"/>
      <c r="AK190" s="339"/>
      <c r="AL190" s="339"/>
      <c r="AM190" s="339"/>
      <c r="AN190" s="339"/>
      <c r="AO190" s="339"/>
      <c r="AP190" s="339"/>
      <c r="AQ190" s="339"/>
      <c r="AR190" s="339"/>
      <c r="AS190" s="339"/>
      <c r="AU190" s="348"/>
      <c r="AV190" s="348"/>
      <c r="AW190" s="348"/>
      <c r="AX190" s="348"/>
      <c r="AY190" s="348"/>
      <c r="AZ190" s="348"/>
      <c r="BA190" s="339"/>
      <c r="BC190" s="339"/>
      <c r="BD190" s="287"/>
      <c r="BE190" s="339"/>
      <c r="BF190" s="287"/>
      <c r="BG190" s="339"/>
      <c r="BH190" s="339"/>
      <c r="BI190" s="339"/>
      <c r="BJ190" s="339"/>
      <c r="BK190" s="348"/>
      <c r="BL190" s="348"/>
      <c r="BM190" s="348"/>
      <c r="BN190" s="348"/>
      <c r="BO190" s="348"/>
      <c r="BP190" s="287"/>
      <c r="BQ190" s="287"/>
      <c r="BR190" s="287"/>
      <c r="BS190" s="287"/>
      <c r="BT190" s="287"/>
      <c r="BU190" s="287"/>
      <c r="BV190" s="287"/>
      <c r="BW190" s="287"/>
      <c r="BX190" s="287"/>
      <c r="BY190" s="287"/>
      <c r="BZ190" s="287"/>
      <c r="CA190" s="287"/>
      <c r="CB190" s="287"/>
      <c r="CI190" s="286"/>
      <c r="CJ190" s="286"/>
      <c r="CK190" s="286"/>
      <c r="CL190" s="286"/>
      <c r="CM190" s="286"/>
      <c r="CN190" s="286"/>
    </row>
    <row r="191" spans="2:92" s="289" customFormat="1" hidden="1">
      <c r="B191" s="892" t="e">
        <f>#REF!</f>
        <v>#REF!</v>
      </c>
      <c r="C191" s="892"/>
      <c r="D191" s="892"/>
      <c r="E191" s="893" t="e">
        <f>SUMIF($CF21:$CF$139,B191,$CG$7:$CG$139)</f>
        <v>#REF!</v>
      </c>
      <c r="F191" s="893"/>
      <c r="G191" s="893"/>
      <c r="H191" s="894">
        <f t="shared" si="144"/>
        <v>4960</v>
      </c>
      <c r="I191" s="894"/>
      <c r="J191" s="894"/>
      <c r="K191" s="894"/>
      <c r="L191" s="895">
        <f t="shared" si="145"/>
        <v>0</v>
      </c>
      <c r="M191" s="894"/>
      <c r="N191" s="894"/>
      <c r="Y191" s="348"/>
      <c r="Z191" s="348"/>
      <c r="AA191" s="348"/>
      <c r="AB191" s="348"/>
      <c r="AC191" s="348"/>
      <c r="AD191" s="348"/>
      <c r="AE191" s="339"/>
      <c r="AF191" s="339"/>
      <c r="AG191" s="339"/>
      <c r="AH191" s="339"/>
      <c r="AI191" s="339"/>
      <c r="AJ191" s="339"/>
      <c r="AK191" s="339"/>
      <c r="AL191" s="339"/>
      <c r="AM191" s="339"/>
      <c r="AN191" s="339"/>
      <c r="AO191" s="339"/>
      <c r="AP191" s="339"/>
      <c r="AQ191" s="339"/>
      <c r="AR191" s="339"/>
      <c r="AS191" s="339"/>
      <c r="AU191" s="348"/>
      <c r="AV191" s="348"/>
      <c r="AW191" s="348"/>
      <c r="AX191" s="348"/>
      <c r="AY191" s="348"/>
      <c r="AZ191" s="348"/>
      <c r="BA191" s="339"/>
      <c r="BC191" s="339"/>
      <c r="BD191" s="307"/>
      <c r="BE191" s="339"/>
      <c r="BF191" s="307"/>
      <c r="BG191" s="339"/>
      <c r="BH191" s="339"/>
      <c r="BI191" s="339"/>
      <c r="BJ191" s="339"/>
      <c r="BK191" s="348"/>
      <c r="BL191" s="348"/>
      <c r="BM191" s="348"/>
      <c r="BN191" s="348"/>
      <c r="BO191" s="348"/>
      <c r="BP191" s="307"/>
      <c r="BQ191" s="307"/>
      <c r="BR191" s="307"/>
      <c r="BS191" s="307"/>
      <c r="BT191" s="307"/>
      <c r="BU191" s="307"/>
      <c r="BV191" s="307"/>
      <c r="BW191" s="307"/>
      <c r="BX191" s="307"/>
      <c r="BY191" s="307"/>
      <c r="BZ191" s="307"/>
      <c r="CA191" s="307"/>
      <c r="CB191" s="307"/>
      <c r="CI191" s="286"/>
      <c r="CJ191" s="286"/>
      <c r="CK191" s="286"/>
      <c r="CL191" s="286"/>
      <c r="CM191" s="286"/>
      <c r="CN191" s="286"/>
    </row>
    <row r="192" spans="2:92" s="289" customFormat="1" hidden="1">
      <c r="B192" s="892" t="e">
        <f>#REF!</f>
        <v>#REF!</v>
      </c>
      <c r="C192" s="892"/>
      <c r="D192" s="892"/>
      <c r="E192" s="893" t="e">
        <f>SUMIF($CF22:$CF$139,B192,$CG$7:$CG$139)</f>
        <v>#REF!</v>
      </c>
      <c r="F192" s="893"/>
      <c r="G192" s="893"/>
      <c r="H192" s="894">
        <f t="shared" si="144"/>
        <v>4960</v>
      </c>
      <c r="I192" s="894"/>
      <c r="J192" s="894"/>
      <c r="K192" s="894"/>
      <c r="L192" s="895">
        <f t="shared" si="145"/>
        <v>0</v>
      </c>
      <c r="M192" s="894"/>
      <c r="N192" s="894"/>
      <c r="Y192" s="348"/>
      <c r="Z192" s="348"/>
      <c r="AA192" s="348"/>
      <c r="AB192" s="348"/>
      <c r="AC192" s="348"/>
      <c r="AD192" s="348"/>
      <c r="AE192" s="339"/>
      <c r="AF192" s="339"/>
      <c r="AG192" s="339"/>
      <c r="AH192" s="339"/>
      <c r="AI192" s="339"/>
      <c r="AJ192" s="339"/>
      <c r="AK192" s="339"/>
      <c r="AL192" s="339"/>
      <c r="AM192" s="339"/>
      <c r="AN192" s="339"/>
      <c r="AO192" s="339"/>
      <c r="AP192" s="339"/>
      <c r="AQ192" s="339"/>
      <c r="AR192" s="339"/>
      <c r="AS192" s="339"/>
      <c r="AU192" s="348"/>
      <c r="AV192" s="348"/>
      <c r="AW192" s="348"/>
      <c r="AX192" s="348"/>
      <c r="AY192" s="348"/>
      <c r="AZ192" s="348"/>
      <c r="BA192" s="339"/>
      <c r="BC192" s="339"/>
      <c r="BD192" s="307"/>
      <c r="BE192" s="339"/>
      <c r="BF192" s="307"/>
      <c r="BG192" s="339"/>
      <c r="BH192" s="339"/>
      <c r="BI192" s="339"/>
      <c r="BJ192" s="339"/>
      <c r="BK192" s="348"/>
      <c r="BL192" s="348"/>
      <c r="BM192" s="348"/>
      <c r="BN192" s="348"/>
      <c r="BO192" s="348"/>
      <c r="BP192" s="307"/>
      <c r="BQ192" s="307"/>
      <c r="BR192" s="307"/>
      <c r="BS192" s="307"/>
      <c r="BT192" s="307"/>
      <c r="BU192" s="307"/>
      <c r="BV192" s="307"/>
      <c r="BW192" s="307"/>
      <c r="BX192" s="307"/>
      <c r="BY192" s="307"/>
      <c r="BZ192" s="307"/>
      <c r="CA192" s="307"/>
      <c r="CB192" s="307"/>
      <c r="CI192" s="286"/>
      <c r="CJ192" s="286"/>
      <c r="CK192" s="286"/>
      <c r="CL192" s="286"/>
      <c r="CM192" s="286"/>
      <c r="CN192" s="286"/>
    </row>
    <row r="193" spans="2:92" s="289" customFormat="1" hidden="1">
      <c r="B193" s="892" t="e">
        <f>#REF!</f>
        <v>#REF!</v>
      </c>
      <c r="C193" s="892"/>
      <c r="D193" s="892"/>
      <c r="E193" s="893" t="e">
        <f>SUMIF($CF23:$CF$139,B193,$CG$7:$CG$139)</f>
        <v>#REF!</v>
      </c>
      <c r="F193" s="893"/>
      <c r="G193" s="893"/>
      <c r="H193" s="894">
        <f t="shared" si="144"/>
        <v>4960</v>
      </c>
      <c r="I193" s="894"/>
      <c r="J193" s="894"/>
      <c r="K193" s="894"/>
      <c r="L193" s="895">
        <f t="shared" si="145"/>
        <v>0</v>
      </c>
      <c r="M193" s="894"/>
      <c r="N193" s="894"/>
      <c r="Y193" s="348"/>
      <c r="Z193" s="348"/>
      <c r="AA193" s="348"/>
      <c r="AB193" s="348"/>
      <c r="AC193" s="348"/>
      <c r="AD193" s="348"/>
      <c r="AE193" s="339"/>
      <c r="AF193" s="339"/>
      <c r="AG193" s="339"/>
      <c r="AH193" s="339"/>
      <c r="AI193" s="339"/>
      <c r="AJ193" s="339"/>
      <c r="AK193" s="339"/>
      <c r="AL193" s="339"/>
      <c r="AM193" s="339"/>
      <c r="AN193" s="339"/>
      <c r="AO193" s="339"/>
      <c r="AP193" s="339"/>
      <c r="AQ193" s="339"/>
      <c r="AR193" s="339"/>
      <c r="AS193" s="339"/>
      <c r="AU193" s="348"/>
      <c r="AV193" s="348"/>
      <c r="AW193" s="348"/>
      <c r="AX193" s="348"/>
      <c r="AY193" s="348"/>
      <c r="AZ193" s="348"/>
      <c r="BA193" s="339"/>
      <c r="BC193" s="339"/>
      <c r="BD193" s="307"/>
      <c r="BE193" s="339"/>
      <c r="BF193" s="307"/>
      <c r="BG193" s="339"/>
      <c r="BH193" s="339"/>
      <c r="BI193" s="339"/>
      <c r="BJ193" s="339"/>
      <c r="BK193" s="348"/>
      <c r="BL193" s="348"/>
      <c r="BM193" s="348"/>
      <c r="BN193" s="348"/>
      <c r="BO193" s="348"/>
      <c r="BP193" s="307"/>
      <c r="BQ193" s="307"/>
      <c r="BR193" s="307"/>
      <c r="BS193" s="307"/>
      <c r="BT193" s="307"/>
      <c r="BU193" s="307"/>
      <c r="BV193" s="307"/>
      <c r="BW193" s="307"/>
      <c r="BX193" s="307"/>
      <c r="BY193" s="307"/>
      <c r="BZ193" s="307"/>
      <c r="CA193" s="307"/>
      <c r="CB193" s="307"/>
      <c r="CI193" s="286"/>
      <c r="CJ193" s="286"/>
      <c r="CK193" s="286"/>
      <c r="CL193" s="286"/>
      <c r="CM193" s="286"/>
      <c r="CN193" s="286"/>
    </row>
    <row r="194" spans="2:92" s="289" customFormat="1" hidden="1">
      <c r="B194" s="892" t="e">
        <f>#REF!</f>
        <v>#REF!</v>
      </c>
      <c r="C194" s="892"/>
      <c r="D194" s="892"/>
      <c r="E194" s="893" t="e">
        <f>SUMIF($CF23:$CF$139,B194,$CG$7:$CG$139)</f>
        <v>#REF!</v>
      </c>
      <c r="F194" s="893"/>
      <c r="G194" s="893"/>
      <c r="H194" s="894">
        <f t="shared" si="144"/>
        <v>4960</v>
      </c>
      <c r="I194" s="894"/>
      <c r="J194" s="894"/>
      <c r="K194" s="894"/>
      <c r="L194" s="895">
        <f t="shared" si="145"/>
        <v>0</v>
      </c>
      <c r="M194" s="894"/>
      <c r="N194" s="894"/>
      <c r="Y194" s="348"/>
      <c r="Z194" s="348"/>
      <c r="AA194" s="348"/>
      <c r="AB194" s="348"/>
      <c r="AC194" s="348"/>
      <c r="AD194" s="348"/>
      <c r="AE194" s="339"/>
      <c r="AF194" s="339"/>
      <c r="AG194" s="339"/>
      <c r="AH194" s="339"/>
      <c r="AI194" s="339"/>
      <c r="AJ194" s="339"/>
      <c r="AK194" s="339"/>
      <c r="AL194" s="339"/>
      <c r="AM194" s="339"/>
      <c r="AN194" s="339"/>
      <c r="AO194" s="339"/>
      <c r="AP194" s="339"/>
      <c r="AQ194" s="339"/>
      <c r="AR194" s="339"/>
      <c r="AS194" s="339"/>
      <c r="AU194" s="348"/>
      <c r="AV194" s="348"/>
      <c r="AW194" s="348"/>
      <c r="AX194" s="348"/>
      <c r="AY194" s="348"/>
      <c r="AZ194" s="348"/>
      <c r="BA194" s="339"/>
      <c r="BC194" s="339"/>
      <c r="BD194" s="307"/>
      <c r="BE194" s="339"/>
      <c r="BF194" s="307"/>
      <c r="BG194" s="339"/>
      <c r="BH194" s="339"/>
      <c r="BI194" s="339"/>
      <c r="BJ194" s="339"/>
      <c r="BK194" s="348"/>
      <c r="BL194" s="348"/>
      <c r="BM194" s="348"/>
      <c r="BN194" s="348"/>
      <c r="BO194" s="348"/>
      <c r="BP194" s="307"/>
      <c r="BQ194" s="307"/>
      <c r="BR194" s="307"/>
      <c r="BS194" s="307"/>
      <c r="BT194" s="307"/>
      <c r="BU194" s="307"/>
      <c r="BV194" s="307"/>
      <c r="BW194" s="307"/>
      <c r="BX194" s="307"/>
      <c r="BY194" s="307"/>
      <c r="BZ194" s="307"/>
      <c r="CA194" s="307"/>
      <c r="CB194" s="307"/>
      <c r="CI194" s="286"/>
      <c r="CJ194" s="286"/>
      <c r="CK194" s="286"/>
      <c r="CL194" s="286"/>
      <c r="CM194" s="286"/>
      <c r="CN194" s="286"/>
    </row>
    <row r="195" spans="2:92" s="289" customFormat="1" hidden="1">
      <c r="B195" s="892" t="e">
        <f>#REF!</f>
        <v>#REF!</v>
      </c>
      <c r="C195" s="892"/>
      <c r="D195" s="892"/>
      <c r="E195" s="893" t="e">
        <f>SUMIF($CF23:$CF$139,B195,$CG$7:$CG$139)</f>
        <v>#REF!</v>
      </c>
      <c r="F195" s="893"/>
      <c r="G195" s="893"/>
      <c r="H195" s="894">
        <f t="shared" si="144"/>
        <v>4960</v>
      </c>
      <c r="I195" s="894"/>
      <c r="J195" s="894"/>
      <c r="K195" s="894"/>
      <c r="L195" s="895">
        <f t="shared" si="145"/>
        <v>0</v>
      </c>
      <c r="M195" s="894"/>
      <c r="N195" s="894"/>
      <c r="Y195" s="348"/>
      <c r="Z195" s="348"/>
      <c r="AA195" s="348"/>
      <c r="AB195" s="348"/>
      <c r="AC195" s="348"/>
      <c r="AD195" s="348"/>
      <c r="AE195" s="339"/>
      <c r="AF195" s="339"/>
      <c r="AG195" s="339"/>
      <c r="AH195" s="339"/>
      <c r="AI195" s="339"/>
      <c r="AJ195" s="339"/>
      <c r="AK195" s="339"/>
      <c r="AL195" s="339"/>
      <c r="AM195" s="339"/>
      <c r="AN195" s="339"/>
      <c r="AO195" s="339"/>
      <c r="AP195" s="339"/>
      <c r="AQ195" s="339"/>
      <c r="AR195" s="339"/>
      <c r="AS195" s="339"/>
      <c r="AU195" s="348"/>
      <c r="AV195" s="348"/>
      <c r="AW195" s="348"/>
      <c r="AX195" s="348"/>
      <c r="AY195" s="348"/>
      <c r="AZ195" s="348"/>
      <c r="BA195" s="339"/>
      <c r="BC195" s="339"/>
      <c r="BD195" s="307"/>
      <c r="BE195" s="339"/>
      <c r="BF195" s="307"/>
      <c r="BG195" s="339"/>
      <c r="BH195" s="339"/>
      <c r="BI195" s="339"/>
      <c r="BJ195" s="339"/>
      <c r="BK195" s="348"/>
      <c r="BL195" s="348"/>
      <c r="BM195" s="348"/>
      <c r="BN195" s="348"/>
      <c r="BO195" s="348"/>
      <c r="BP195" s="307"/>
      <c r="BQ195" s="307"/>
      <c r="BR195" s="307"/>
      <c r="BS195" s="307"/>
      <c r="BT195" s="307"/>
      <c r="BU195" s="307"/>
      <c r="BV195" s="307"/>
      <c r="BW195" s="307"/>
      <c r="BX195" s="307"/>
      <c r="BY195" s="307"/>
      <c r="BZ195" s="307"/>
      <c r="CA195" s="307"/>
      <c r="CB195" s="307"/>
      <c r="CI195" s="286"/>
      <c r="CJ195" s="286"/>
      <c r="CK195" s="286"/>
      <c r="CL195" s="286"/>
      <c r="CM195" s="286"/>
      <c r="CN195" s="286"/>
    </row>
    <row r="196" spans="2:92" s="289" customFormat="1" hidden="1">
      <c r="B196" s="892" t="e">
        <f>#REF!</f>
        <v>#REF!</v>
      </c>
      <c r="C196" s="892"/>
      <c r="D196" s="892"/>
      <c r="E196" s="893" t="e">
        <f>SUMIF($CF23:$CF$139,B196,$CG$7:$CG$139)</f>
        <v>#REF!</v>
      </c>
      <c r="F196" s="893"/>
      <c r="G196" s="893"/>
      <c r="H196" s="894">
        <f t="shared" si="144"/>
        <v>4960</v>
      </c>
      <c r="I196" s="894"/>
      <c r="J196" s="894"/>
      <c r="K196" s="894"/>
      <c r="L196" s="895">
        <f t="shared" si="145"/>
        <v>0</v>
      </c>
      <c r="M196" s="894"/>
      <c r="N196" s="894"/>
      <c r="Y196" s="348"/>
      <c r="Z196" s="348"/>
      <c r="AA196" s="348"/>
      <c r="AB196" s="348"/>
      <c r="AC196" s="348"/>
      <c r="AD196" s="348"/>
      <c r="AE196" s="339"/>
      <c r="AF196" s="339"/>
      <c r="AG196" s="339"/>
      <c r="AH196" s="339"/>
      <c r="AI196" s="339"/>
      <c r="AJ196" s="339"/>
      <c r="AK196" s="339"/>
      <c r="AL196" s="339"/>
      <c r="AM196" s="339"/>
      <c r="AN196" s="339"/>
      <c r="AO196" s="339"/>
      <c r="AP196" s="339"/>
      <c r="AQ196" s="339"/>
      <c r="AR196" s="339"/>
      <c r="AS196" s="339"/>
      <c r="AU196" s="348"/>
      <c r="AV196" s="348"/>
      <c r="AW196" s="348"/>
      <c r="AX196" s="348"/>
      <c r="AY196" s="348"/>
      <c r="AZ196" s="348"/>
      <c r="BA196" s="339"/>
      <c r="BC196" s="339"/>
      <c r="BD196" s="307"/>
      <c r="BE196" s="339"/>
      <c r="BF196" s="307"/>
      <c r="BG196" s="339"/>
      <c r="BH196" s="339"/>
      <c r="BI196" s="339"/>
      <c r="BJ196" s="339"/>
      <c r="BK196" s="348"/>
      <c r="BL196" s="348"/>
      <c r="BM196" s="348"/>
      <c r="BN196" s="348"/>
      <c r="BO196" s="348"/>
      <c r="BP196" s="307"/>
      <c r="BQ196" s="307"/>
      <c r="BR196" s="307"/>
      <c r="BS196" s="307"/>
      <c r="BT196" s="307"/>
      <c r="BU196" s="307"/>
      <c r="BV196" s="307"/>
      <c r="BW196" s="307"/>
      <c r="BX196" s="307"/>
      <c r="BY196" s="307"/>
      <c r="BZ196" s="307"/>
      <c r="CA196" s="307"/>
      <c r="CB196" s="307"/>
      <c r="CI196" s="286"/>
      <c r="CJ196" s="286"/>
      <c r="CK196" s="286"/>
      <c r="CL196" s="286"/>
      <c r="CM196" s="286"/>
      <c r="CN196" s="286"/>
    </row>
    <row r="197" spans="2:92" s="289" customFormat="1" hidden="1">
      <c r="B197" s="892" t="e">
        <f>#REF!</f>
        <v>#REF!</v>
      </c>
      <c r="C197" s="892"/>
      <c r="D197" s="892"/>
      <c r="E197" s="893" t="e">
        <f>SUMIF($CF23:$CF$139,B197,$CG$7:$CG$139)</f>
        <v>#REF!</v>
      </c>
      <c r="F197" s="893"/>
      <c r="G197" s="893"/>
      <c r="H197" s="894">
        <f t="shared" si="144"/>
        <v>4960</v>
      </c>
      <c r="I197" s="894"/>
      <c r="J197" s="894"/>
      <c r="K197" s="894"/>
      <c r="L197" s="895">
        <f t="shared" si="145"/>
        <v>0</v>
      </c>
      <c r="M197" s="894"/>
      <c r="N197" s="894"/>
      <c r="Y197" s="348"/>
      <c r="Z197" s="348"/>
      <c r="AA197" s="348"/>
      <c r="AB197" s="348"/>
      <c r="AC197" s="348"/>
      <c r="AD197" s="348"/>
      <c r="AE197" s="339"/>
      <c r="AF197" s="339"/>
      <c r="AG197" s="339"/>
      <c r="AH197" s="339"/>
      <c r="AI197" s="339"/>
      <c r="AJ197" s="339"/>
      <c r="AK197" s="339"/>
      <c r="AL197" s="339"/>
      <c r="AM197" s="339"/>
      <c r="AN197" s="339"/>
      <c r="AO197" s="339"/>
      <c r="AP197" s="339"/>
      <c r="AQ197" s="339"/>
      <c r="AR197" s="339"/>
      <c r="AS197" s="339"/>
      <c r="AU197" s="348"/>
      <c r="AV197" s="348"/>
      <c r="AW197" s="348"/>
      <c r="AX197" s="348"/>
      <c r="AY197" s="348"/>
      <c r="AZ197" s="348"/>
      <c r="BA197" s="339"/>
      <c r="BC197" s="339"/>
      <c r="BD197" s="307"/>
      <c r="BE197" s="339"/>
      <c r="BF197" s="307"/>
      <c r="BG197" s="339"/>
      <c r="BH197" s="339"/>
      <c r="BI197" s="339"/>
      <c r="BJ197" s="339"/>
      <c r="BK197" s="348"/>
      <c r="BL197" s="348"/>
      <c r="BM197" s="348"/>
      <c r="BN197" s="348"/>
      <c r="BO197" s="348"/>
      <c r="BP197" s="307"/>
      <c r="BQ197" s="307"/>
      <c r="BR197" s="307"/>
      <c r="BS197" s="307"/>
      <c r="BT197" s="307"/>
      <c r="BU197" s="307"/>
      <c r="BV197" s="307"/>
      <c r="BW197" s="307"/>
      <c r="BX197" s="307"/>
      <c r="BY197" s="307"/>
      <c r="BZ197" s="307"/>
      <c r="CA197" s="307"/>
      <c r="CB197" s="307"/>
      <c r="CI197" s="286"/>
      <c r="CJ197" s="286"/>
      <c r="CK197" s="286"/>
      <c r="CL197" s="286"/>
      <c r="CM197" s="286"/>
      <c r="CN197" s="286"/>
    </row>
    <row r="198" spans="2:92" s="289" customFormat="1" hidden="1">
      <c r="B198" s="892" t="e">
        <f>#REF!</f>
        <v>#REF!</v>
      </c>
      <c r="C198" s="892"/>
      <c r="D198" s="892"/>
      <c r="E198" s="893" t="e">
        <f>SUMIF($CF23:$CF$139,B198,$CG$7:$CG$139)</f>
        <v>#REF!</v>
      </c>
      <c r="F198" s="893"/>
      <c r="G198" s="893"/>
      <c r="H198" s="894">
        <f t="shared" si="144"/>
        <v>4960</v>
      </c>
      <c r="I198" s="894"/>
      <c r="J198" s="894"/>
      <c r="K198" s="894"/>
      <c r="L198" s="895">
        <f t="shared" si="145"/>
        <v>0</v>
      </c>
      <c r="M198" s="894"/>
      <c r="N198" s="894"/>
      <c r="Y198" s="348"/>
      <c r="Z198" s="348"/>
      <c r="AA198" s="348"/>
      <c r="AB198" s="348"/>
      <c r="AC198" s="348"/>
      <c r="AD198" s="348"/>
      <c r="AE198" s="339"/>
      <c r="AF198" s="339"/>
      <c r="AG198" s="339"/>
      <c r="AH198" s="339"/>
      <c r="AI198" s="339"/>
      <c r="AJ198" s="339"/>
      <c r="AK198" s="339"/>
      <c r="AL198" s="339"/>
      <c r="AM198" s="339"/>
      <c r="AN198" s="339"/>
      <c r="AO198" s="339"/>
      <c r="AP198" s="339"/>
      <c r="AQ198" s="339"/>
      <c r="AR198" s="339"/>
      <c r="AS198" s="339"/>
      <c r="AU198" s="348"/>
      <c r="AV198" s="348"/>
      <c r="AW198" s="348"/>
      <c r="AX198" s="348"/>
      <c r="AY198" s="348"/>
      <c r="AZ198" s="348"/>
      <c r="BA198" s="339"/>
      <c r="BC198" s="339"/>
      <c r="BD198" s="307"/>
      <c r="BE198" s="339"/>
      <c r="BF198" s="307"/>
      <c r="BG198" s="339"/>
      <c r="BH198" s="339"/>
      <c r="BI198" s="339"/>
      <c r="BJ198" s="339"/>
      <c r="BK198" s="348"/>
      <c r="BL198" s="348"/>
      <c r="BM198" s="348"/>
      <c r="BN198" s="348"/>
      <c r="BO198" s="348"/>
      <c r="BP198" s="307"/>
      <c r="BQ198" s="307"/>
      <c r="BR198" s="307"/>
      <c r="BS198" s="307"/>
      <c r="BT198" s="307"/>
      <c r="BU198" s="307"/>
      <c r="BV198" s="307"/>
      <c r="BW198" s="307"/>
      <c r="BX198" s="307"/>
      <c r="BY198" s="307"/>
      <c r="BZ198" s="307"/>
      <c r="CA198" s="307"/>
      <c r="CB198" s="307"/>
      <c r="CI198" s="286"/>
      <c r="CJ198" s="286"/>
      <c r="CK198" s="286"/>
      <c r="CL198" s="286"/>
      <c r="CM198" s="286"/>
      <c r="CN198" s="286"/>
    </row>
    <row r="199" spans="2:92" s="289" customFormat="1" hidden="1">
      <c r="B199" s="892" t="e">
        <f>#REF!</f>
        <v>#REF!</v>
      </c>
      <c r="C199" s="892"/>
      <c r="D199" s="892"/>
      <c r="E199" s="893" t="e">
        <f>SUMIF($CF23:$CF$139,B199,$CG$7:$CG$139)</f>
        <v>#REF!</v>
      </c>
      <c r="F199" s="893"/>
      <c r="G199" s="893"/>
      <c r="H199" s="894">
        <f t="shared" si="144"/>
        <v>4960</v>
      </c>
      <c r="I199" s="894"/>
      <c r="J199" s="894"/>
      <c r="K199" s="894"/>
      <c r="L199" s="895">
        <f t="shared" si="145"/>
        <v>0</v>
      </c>
      <c r="M199" s="894"/>
      <c r="N199" s="894"/>
      <c r="Y199" s="348"/>
      <c r="Z199" s="348"/>
      <c r="AA199" s="348"/>
      <c r="AB199" s="348"/>
      <c r="AC199" s="348"/>
      <c r="AD199" s="348"/>
      <c r="AE199" s="339"/>
      <c r="AF199" s="339"/>
      <c r="AG199" s="339"/>
      <c r="AH199" s="339"/>
      <c r="AI199" s="339"/>
      <c r="AJ199" s="339"/>
      <c r="AK199" s="339"/>
      <c r="AL199" s="339"/>
      <c r="AM199" s="339"/>
      <c r="AN199" s="339"/>
      <c r="AO199" s="339"/>
      <c r="AP199" s="339"/>
      <c r="AQ199" s="339"/>
      <c r="AR199" s="339"/>
      <c r="AS199" s="339"/>
      <c r="AU199" s="348"/>
      <c r="AV199" s="348"/>
      <c r="AW199" s="348"/>
      <c r="AX199" s="348"/>
      <c r="AY199" s="348"/>
      <c r="AZ199" s="348"/>
      <c r="BA199" s="339"/>
      <c r="BC199" s="339"/>
      <c r="BD199" s="307"/>
      <c r="BE199" s="339"/>
      <c r="BF199" s="307"/>
      <c r="BG199" s="339"/>
      <c r="BH199" s="339"/>
      <c r="BI199" s="339"/>
      <c r="BJ199" s="339"/>
      <c r="BK199" s="348"/>
      <c r="BL199" s="348"/>
      <c r="BM199" s="348"/>
      <c r="BN199" s="348"/>
      <c r="BO199" s="348"/>
      <c r="BP199" s="307"/>
      <c r="BQ199" s="307"/>
      <c r="BR199" s="307"/>
      <c r="BS199" s="307"/>
      <c r="BT199" s="307"/>
      <c r="BU199" s="307"/>
      <c r="BV199" s="307"/>
      <c r="BW199" s="307"/>
      <c r="BX199" s="307"/>
      <c r="BY199" s="307"/>
      <c r="BZ199" s="307"/>
      <c r="CA199" s="307"/>
      <c r="CB199" s="307"/>
      <c r="CI199" s="286"/>
      <c r="CJ199" s="286"/>
      <c r="CK199" s="286"/>
      <c r="CL199" s="286"/>
      <c r="CM199" s="286"/>
      <c r="CN199" s="286"/>
    </row>
    <row r="200" spans="2:92" s="289" customFormat="1" hidden="1">
      <c r="B200" s="892" t="e">
        <f>#REF!</f>
        <v>#REF!</v>
      </c>
      <c r="C200" s="892"/>
      <c r="D200" s="892"/>
      <c r="E200" s="893" t="e">
        <f>SUMIF($CF23:$CF$139,B200,$CG$7:$CG$139)</f>
        <v>#REF!</v>
      </c>
      <c r="F200" s="893"/>
      <c r="G200" s="893"/>
      <c r="H200" s="894">
        <f t="shared" si="144"/>
        <v>4960</v>
      </c>
      <c r="I200" s="894"/>
      <c r="J200" s="894"/>
      <c r="K200" s="894"/>
      <c r="L200" s="895">
        <f t="shared" si="145"/>
        <v>0</v>
      </c>
      <c r="M200" s="894"/>
      <c r="N200" s="894"/>
      <c r="Y200" s="348"/>
      <c r="Z200" s="348"/>
      <c r="AA200" s="348"/>
      <c r="AB200" s="348"/>
      <c r="AC200" s="348"/>
      <c r="AD200" s="348"/>
      <c r="AE200" s="339"/>
      <c r="AF200" s="339"/>
      <c r="AG200" s="339"/>
      <c r="AH200" s="339"/>
      <c r="AI200" s="339"/>
      <c r="AJ200" s="339"/>
      <c r="AK200" s="339"/>
      <c r="AL200" s="339"/>
      <c r="AM200" s="339"/>
      <c r="AN200" s="339"/>
      <c r="AO200" s="339"/>
      <c r="AP200" s="339"/>
      <c r="AQ200" s="339"/>
      <c r="AR200" s="339"/>
      <c r="AS200" s="339"/>
      <c r="AU200" s="348"/>
      <c r="AV200" s="348"/>
      <c r="AW200" s="348"/>
      <c r="AX200" s="348"/>
      <c r="AY200" s="348"/>
      <c r="AZ200" s="348"/>
      <c r="BA200" s="339"/>
      <c r="BC200" s="339"/>
      <c r="BD200" s="307"/>
      <c r="BE200" s="339"/>
      <c r="BF200" s="307"/>
      <c r="BG200" s="339"/>
      <c r="BH200" s="339"/>
      <c r="BI200" s="339"/>
      <c r="BJ200" s="339"/>
      <c r="BK200" s="348"/>
      <c r="BL200" s="348"/>
      <c r="BM200" s="348"/>
      <c r="BN200" s="348"/>
      <c r="BO200" s="348"/>
      <c r="BP200" s="307"/>
      <c r="BQ200" s="307"/>
      <c r="BR200" s="307"/>
      <c r="BS200" s="307"/>
      <c r="BT200" s="307"/>
      <c r="BU200" s="307"/>
      <c r="BV200" s="307"/>
      <c r="BW200" s="307"/>
      <c r="BX200" s="307"/>
      <c r="BY200" s="307"/>
      <c r="BZ200" s="307"/>
      <c r="CA200" s="307"/>
      <c r="CB200" s="307"/>
      <c r="CI200" s="286"/>
      <c r="CJ200" s="286"/>
      <c r="CK200" s="286"/>
      <c r="CL200" s="286"/>
      <c r="CM200" s="286"/>
      <c r="CN200" s="286"/>
    </row>
    <row r="201" spans="2:92" s="289" customFormat="1" hidden="1">
      <c r="B201" s="892" t="e">
        <f>#REF!</f>
        <v>#REF!</v>
      </c>
      <c r="C201" s="892"/>
      <c r="D201" s="892"/>
      <c r="E201" s="893" t="e">
        <f>SUMIF($CF23:$CF$139,B201,$CG$7:$CG$139)</f>
        <v>#REF!</v>
      </c>
      <c r="F201" s="893"/>
      <c r="G201" s="893"/>
      <c r="H201" s="894">
        <f t="shared" si="144"/>
        <v>4960</v>
      </c>
      <c r="I201" s="894"/>
      <c r="J201" s="894"/>
      <c r="K201" s="894"/>
      <c r="L201" s="895">
        <f t="shared" si="145"/>
        <v>0</v>
      </c>
      <c r="M201" s="894"/>
      <c r="N201" s="894"/>
      <c r="Y201" s="348"/>
      <c r="Z201" s="348"/>
      <c r="AA201" s="348"/>
      <c r="AB201" s="348"/>
      <c r="AC201" s="348"/>
      <c r="AD201" s="348"/>
      <c r="AE201" s="339"/>
      <c r="AF201" s="339"/>
      <c r="AG201" s="339"/>
      <c r="AH201" s="339"/>
      <c r="AI201" s="339"/>
      <c r="AJ201" s="339"/>
      <c r="AK201" s="339"/>
      <c r="AL201" s="339"/>
      <c r="AM201" s="339"/>
      <c r="AN201" s="339"/>
      <c r="AO201" s="339"/>
      <c r="AP201" s="339"/>
      <c r="AQ201" s="339"/>
      <c r="AR201" s="339"/>
      <c r="AS201" s="339"/>
      <c r="AU201" s="348"/>
      <c r="AV201" s="348"/>
      <c r="AW201" s="348"/>
      <c r="AX201" s="348"/>
      <c r="AY201" s="348"/>
      <c r="AZ201" s="348"/>
      <c r="BA201" s="339"/>
      <c r="BC201" s="339"/>
      <c r="BD201" s="307"/>
      <c r="BE201" s="339"/>
      <c r="BF201" s="307"/>
      <c r="BG201" s="339"/>
      <c r="BH201" s="339"/>
      <c r="BI201" s="339"/>
      <c r="BJ201" s="339"/>
      <c r="BK201" s="348"/>
      <c r="BL201" s="348"/>
      <c r="BM201" s="348"/>
      <c r="BN201" s="348"/>
      <c r="BO201" s="348"/>
      <c r="BP201" s="307"/>
      <c r="BQ201" s="307"/>
      <c r="BR201" s="307"/>
      <c r="BS201" s="307"/>
      <c r="BT201" s="307"/>
      <c r="BU201" s="307"/>
      <c r="BV201" s="307"/>
      <c r="BW201" s="307"/>
      <c r="BX201" s="307"/>
      <c r="BY201" s="307"/>
      <c r="BZ201" s="307"/>
      <c r="CA201" s="307"/>
      <c r="CB201" s="307"/>
      <c r="CI201" s="286"/>
      <c r="CJ201" s="286"/>
      <c r="CK201" s="286"/>
      <c r="CL201" s="286"/>
      <c r="CM201" s="286"/>
      <c r="CN201" s="286"/>
    </row>
    <row r="202" spans="2:92" s="289" customFormat="1" hidden="1">
      <c r="B202" s="892" t="e">
        <f>#REF!</f>
        <v>#REF!</v>
      </c>
      <c r="C202" s="892"/>
      <c r="D202" s="892"/>
      <c r="E202" s="893" t="e">
        <f>SUMIF($CF23:$CF$139,B202,$CG$7:$CG$139)</f>
        <v>#REF!</v>
      </c>
      <c r="F202" s="893"/>
      <c r="G202" s="893"/>
      <c r="H202" s="894">
        <f t="shared" si="144"/>
        <v>4960</v>
      </c>
      <c r="I202" s="894"/>
      <c r="J202" s="894"/>
      <c r="K202" s="894"/>
      <c r="L202" s="895">
        <f t="shared" si="145"/>
        <v>0</v>
      </c>
      <c r="M202" s="894"/>
      <c r="N202" s="894"/>
      <c r="Y202" s="348"/>
      <c r="Z202" s="348"/>
      <c r="AA202" s="348"/>
      <c r="AB202" s="348"/>
      <c r="AC202" s="348"/>
      <c r="AD202" s="348"/>
      <c r="AE202" s="339"/>
      <c r="AF202" s="339"/>
      <c r="AG202" s="339"/>
      <c r="AH202" s="339"/>
      <c r="AI202" s="339"/>
      <c r="AJ202" s="339"/>
      <c r="AK202" s="339"/>
      <c r="AL202" s="339"/>
      <c r="AM202" s="339"/>
      <c r="AN202" s="339"/>
      <c r="AO202" s="339"/>
      <c r="AP202" s="339"/>
      <c r="AQ202" s="339"/>
      <c r="AR202" s="339"/>
      <c r="AS202" s="339"/>
      <c r="AU202" s="348"/>
      <c r="AV202" s="348"/>
      <c r="AW202" s="348"/>
      <c r="AX202" s="348"/>
      <c r="AY202" s="348"/>
      <c r="AZ202" s="348"/>
      <c r="BA202" s="307"/>
      <c r="BC202" s="307"/>
      <c r="BD202" s="307"/>
      <c r="BE202" s="307"/>
      <c r="BF202" s="307"/>
      <c r="BG202" s="307"/>
      <c r="BH202" s="307"/>
      <c r="BI202" s="307"/>
      <c r="BJ202" s="307"/>
      <c r="BK202" s="349"/>
      <c r="BL202" s="349"/>
      <c r="BM202" s="288"/>
      <c r="BN202" s="288"/>
      <c r="BO202" s="307"/>
      <c r="BP202" s="307"/>
      <c r="BQ202" s="307"/>
      <c r="BR202" s="307"/>
      <c r="BS202" s="307"/>
      <c r="BT202" s="307"/>
      <c r="BU202" s="307"/>
      <c r="BV202" s="307"/>
      <c r="BW202" s="307"/>
      <c r="BX202" s="307"/>
      <c r="BY202" s="307"/>
      <c r="BZ202" s="307"/>
      <c r="CA202" s="307"/>
      <c r="CB202" s="307"/>
      <c r="CI202" s="286"/>
      <c r="CJ202" s="286"/>
      <c r="CK202" s="286"/>
      <c r="CL202" s="286"/>
      <c r="CM202" s="286"/>
      <c r="CN202" s="286"/>
    </row>
    <row r="203" spans="2:92" s="289" customFormat="1" hidden="1">
      <c r="B203" s="892" t="e">
        <f>#REF!</f>
        <v>#REF!</v>
      </c>
      <c r="C203" s="892"/>
      <c r="D203" s="892"/>
      <c r="E203" s="893" t="e">
        <f>SUMIF($CF23:$CF$139,B203,$CG$7:$CG$139)</f>
        <v>#REF!</v>
      </c>
      <c r="F203" s="893"/>
      <c r="G203" s="893"/>
      <c r="H203" s="894">
        <f t="shared" si="144"/>
        <v>4960</v>
      </c>
      <c r="I203" s="894"/>
      <c r="J203" s="894"/>
      <c r="K203" s="894"/>
      <c r="L203" s="895">
        <f t="shared" si="145"/>
        <v>0</v>
      </c>
      <c r="M203" s="894"/>
      <c r="N203" s="894"/>
      <c r="Y203" s="348"/>
      <c r="Z203" s="348"/>
      <c r="AA203" s="348"/>
      <c r="AB203" s="348"/>
      <c r="AC203" s="348"/>
      <c r="AD203" s="348"/>
      <c r="AE203" s="339"/>
      <c r="AF203" s="339"/>
      <c r="AG203" s="339"/>
      <c r="AH203" s="339"/>
      <c r="AI203" s="339"/>
      <c r="AJ203" s="339"/>
      <c r="AK203" s="339"/>
      <c r="AL203" s="339"/>
      <c r="AM203" s="339"/>
      <c r="AN203" s="339"/>
      <c r="AO203" s="339"/>
      <c r="AP203" s="339"/>
      <c r="AQ203" s="339"/>
      <c r="AR203" s="339"/>
      <c r="AS203" s="339"/>
      <c r="AU203" s="348"/>
      <c r="AV203" s="348"/>
      <c r="AW203" s="348"/>
      <c r="AX203" s="348"/>
      <c r="AY203" s="348"/>
      <c r="AZ203" s="348"/>
      <c r="BA203" s="307"/>
      <c r="BC203" s="307"/>
      <c r="BD203" s="307"/>
      <c r="BE203" s="307"/>
      <c r="BF203" s="307"/>
      <c r="BG203" s="307"/>
      <c r="BH203" s="307"/>
      <c r="BI203" s="307"/>
      <c r="BJ203" s="307"/>
      <c r="BK203" s="349"/>
      <c r="BL203" s="349"/>
      <c r="BM203" s="288"/>
      <c r="BN203" s="288"/>
      <c r="BO203" s="307"/>
      <c r="BP203" s="307"/>
      <c r="BQ203" s="307"/>
      <c r="BR203" s="307"/>
      <c r="BS203" s="307"/>
      <c r="BT203" s="307"/>
      <c r="BU203" s="307"/>
      <c r="BV203" s="307"/>
      <c r="BW203" s="307"/>
      <c r="BX203" s="307"/>
      <c r="BY203" s="307"/>
      <c r="BZ203" s="307"/>
      <c r="CA203" s="307"/>
      <c r="CB203" s="307"/>
      <c r="CI203" s="286"/>
      <c r="CJ203" s="286"/>
      <c r="CK203" s="286"/>
      <c r="CL203" s="286"/>
      <c r="CM203" s="286"/>
      <c r="CN203" s="286"/>
    </row>
    <row r="204" spans="2:92" s="289" customFormat="1" hidden="1">
      <c r="B204" s="892" t="e">
        <f>#REF!</f>
        <v>#REF!</v>
      </c>
      <c r="C204" s="892"/>
      <c r="D204" s="892"/>
      <c r="E204" s="893" t="e">
        <f>SUMIF($CF24:$CF$139,B204,$CG$7:$CG$139)</f>
        <v>#REF!</v>
      </c>
      <c r="F204" s="893"/>
      <c r="G204" s="893"/>
      <c r="H204" s="894">
        <f t="shared" si="144"/>
        <v>4960</v>
      </c>
      <c r="I204" s="894"/>
      <c r="J204" s="894"/>
      <c r="K204" s="894"/>
      <c r="L204" s="895">
        <f t="shared" si="145"/>
        <v>0</v>
      </c>
      <c r="M204" s="894"/>
      <c r="N204" s="894"/>
      <c r="Y204" s="348"/>
      <c r="Z204" s="348"/>
      <c r="AA204" s="348"/>
      <c r="AB204" s="348"/>
      <c r="AC204" s="348"/>
      <c r="AD204" s="348"/>
      <c r="AE204" s="339"/>
      <c r="AF204" s="339"/>
      <c r="AG204" s="339"/>
      <c r="AH204" s="339"/>
      <c r="AI204" s="339"/>
      <c r="AJ204" s="339"/>
      <c r="AK204" s="339"/>
      <c r="AL204" s="339"/>
      <c r="AM204" s="339"/>
      <c r="AN204" s="339"/>
      <c r="AO204" s="339"/>
      <c r="AP204" s="339"/>
      <c r="AQ204" s="339"/>
      <c r="AR204" s="339"/>
      <c r="AS204" s="339"/>
      <c r="AU204" s="348"/>
      <c r="AV204" s="348"/>
      <c r="AW204" s="348"/>
      <c r="AX204" s="348"/>
      <c r="AY204" s="348"/>
      <c r="AZ204" s="348"/>
      <c r="BA204" s="307"/>
      <c r="BC204" s="307"/>
      <c r="BD204" s="307"/>
      <c r="BE204" s="307"/>
      <c r="BF204" s="307"/>
      <c r="BG204" s="307"/>
      <c r="BH204" s="307"/>
      <c r="BI204" s="307"/>
      <c r="BJ204" s="307"/>
      <c r="BK204" s="349"/>
      <c r="BL204" s="349"/>
      <c r="BM204" s="288"/>
      <c r="BN204" s="288"/>
      <c r="BO204" s="307"/>
      <c r="BP204" s="307"/>
      <c r="BQ204" s="307"/>
      <c r="BR204" s="307"/>
      <c r="BS204" s="307"/>
      <c r="BT204" s="307"/>
      <c r="BU204" s="307"/>
      <c r="BV204" s="307"/>
      <c r="BW204" s="307"/>
      <c r="BX204" s="307"/>
      <c r="BY204" s="307"/>
      <c r="BZ204" s="307"/>
      <c r="CA204" s="307"/>
      <c r="CB204" s="307"/>
      <c r="CI204" s="286"/>
      <c r="CJ204" s="286"/>
      <c r="CK204" s="286"/>
      <c r="CL204" s="286"/>
      <c r="CM204" s="286"/>
      <c r="CN204" s="286"/>
    </row>
    <row r="205" spans="2:92" s="289" customFormat="1" hidden="1">
      <c r="B205" s="892" t="e">
        <f>#REF!</f>
        <v>#REF!</v>
      </c>
      <c r="C205" s="892"/>
      <c r="D205" s="892"/>
      <c r="E205" s="893" t="e">
        <f>SUMIF($CF25:$CF$139,B205,$CG$7:$CG$139)</f>
        <v>#REF!</v>
      </c>
      <c r="F205" s="893"/>
      <c r="G205" s="893"/>
      <c r="H205" s="894">
        <f t="shared" si="144"/>
        <v>4960</v>
      </c>
      <c r="I205" s="894"/>
      <c r="J205" s="894"/>
      <c r="K205" s="894"/>
      <c r="L205" s="895">
        <f t="shared" si="145"/>
        <v>0</v>
      </c>
      <c r="M205" s="894"/>
      <c r="N205" s="894"/>
      <c r="Y205" s="348"/>
      <c r="Z205" s="348"/>
      <c r="AA205" s="348"/>
      <c r="AB205" s="348"/>
      <c r="AC205" s="348"/>
      <c r="AD205" s="348"/>
      <c r="AE205" s="339"/>
      <c r="AF205" s="339"/>
      <c r="AG205" s="339"/>
      <c r="AH205" s="339"/>
      <c r="AI205" s="339"/>
      <c r="AJ205" s="339"/>
      <c r="AK205" s="339"/>
      <c r="AL205" s="339"/>
      <c r="AM205" s="339"/>
      <c r="AN205" s="339"/>
      <c r="AO205" s="339"/>
      <c r="AP205" s="339"/>
      <c r="AQ205" s="339"/>
      <c r="AR205" s="339"/>
      <c r="AS205" s="339"/>
      <c r="AU205" s="348"/>
      <c r="AV205" s="348"/>
      <c r="AW205" s="348"/>
      <c r="AX205" s="348"/>
      <c r="AY205" s="348"/>
      <c r="AZ205" s="348"/>
      <c r="BA205" s="307"/>
      <c r="BC205" s="307"/>
      <c r="BD205" s="307"/>
      <c r="BE205" s="307"/>
      <c r="BF205" s="307"/>
      <c r="BG205" s="307"/>
      <c r="BH205" s="307"/>
      <c r="BI205" s="307"/>
      <c r="BJ205" s="307"/>
      <c r="BK205" s="349"/>
      <c r="BL205" s="349"/>
      <c r="BM205" s="288"/>
      <c r="BN205" s="288"/>
      <c r="BO205" s="307"/>
      <c r="BP205" s="307"/>
      <c r="BQ205" s="307"/>
      <c r="BR205" s="307"/>
      <c r="BS205" s="307"/>
      <c r="BT205" s="307"/>
      <c r="BU205" s="307"/>
      <c r="BV205" s="307"/>
      <c r="BW205" s="307"/>
      <c r="BX205" s="307"/>
      <c r="BY205" s="307"/>
      <c r="BZ205" s="307"/>
      <c r="CA205" s="307"/>
      <c r="CB205" s="307"/>
      <c r="CI205" s="286"/>
      <c r="CJ205" s="286"/>
      <c r="CK205" s="286"/>
      <c r="CL205" s="286"/>
      <c r="CM205" s="286"/>
      <c r="CN205" s="286"/>
    </row>
    <row r="206" spans="2:92" s="289" customFormat="1" hidden="1">
      <c r="B206" s="898" t="s">
        <v>210</v>
      </c>
      <c r="C206" s="898"/>
      <c r="D206" s="898"/>
      <c r="E206" s="896" t="e">
        <f>SUM(E177:G205)</f>
        <v>#REF!</v>
      </c>
      <c r="F206" s="896"/>
      <c r="G206" s="896"/>
      <c r="H206" s="897">
        <f>SUM(H177:K205)</f>
        <v>143840</v>
      </c>
      <c r="I206" s="897"/>
      <c r="J206" s="897"/>
      <c r="K206" s="897"/>
      <c r="L206" s="897">
        <f>SUM(L177:N205)</f>
        <v>0</v>
      </c>
      <c r="M206" s="897"/>
      <c r="N206" s="897"/>
      <c r="Y206" s="348"/>
      <c r="Z206" s="348"/>
      <c r="AA206" s="348"/>
      <c r="AB206" s="348"/>
      <c r="AC206" s="348"/>
      <c r="AD206" s="348"/>
      <c r="AE206" s="339"/>
      <c r="AF206" s="339"/>
      <c r="AG206" s="339"/>
      <c r="AH206" s="339"/>
      <c r="AI206" s="339"/>
      <c r="AJ206" s="339"/>
      <c r="AK206" s="339"/>
      <c r="AL206" s="339"/>
      <c r="AM206" s="339"/>
      <c r="AN206" s="339"/>
      <c r="AO206" s="339"/>
      <c r="AP206" s="339"/>
      <c r="AQ206" s="339"/>
      <c r="AR206" s="339"/>
      <c r="AS206" s="339"/>
      <c r="AU206" s="348"/>
      <c r="AV206" s="348"/>
      <c r="AW206" s="348"/>
      <c r="AX206" s="348"/>
      <c r="AY206" s="348"/>
      <c r="AZ206" s="348"/>
      <c r="BA206" s="307"/>
      <c r="BC206" s="307"/>
      <c r="BD206" s="307"/>
      <c r="BE206" s="307"/>
      <c r="BF206" s="307"/>
      <c r="BG206" s="307"/>
      <c r="BH206" s="307"/>
      <c r="BI206" s="307"/>
      <c r="BJ206" s="307"/>
      <c r="BK206" s="349"/>
      <c r="BL206" s="349"/>
      <c r="BM206" s="288"/>
      <c r="BN206" s="288"/>
      <c r="BO206" s="307"/>
      <c r="BP206" s="307"/>
      <c r="BQ206" s="307"/>
      <c r="BR206" s="307"/>
      <c r="BS206" s="307"/>
      <c r="BT206" s="307"/>
      <c r="BU206" s="307"/>
      <c r="BV206" s="307"/>
      <c r="BW206" s="307"/>
      <c r="BX206" s="307"/>
      <c r="BY206" s="307"/>
      <c r="BZ206" s="307"/>
      <c r="CA206" s="307"/>
      <c r="CB206" s="307"/>
      <c r="CI206" s="286"/>
      <c r="CJ206" s="286"/>
      <c r="CK206" s="286"/>
      <c r="CL206" s="286"/>
      <c r="CM206" s="286"/>
      <c r="CN206" s="286"/>
    </row>
    <row r="207" spans="2:92" s="289" customFormat="1" hidden="1">
      <c r="B207" s="892" t="s">
        <v>587</v>
      </c>
      <c r="C207" s="892"/>
      <c r="D207" s="892"/>
      <c r="E207" s="896" t="e">
        <f>TOTAL_MH-E206</f>
        <v>#NAME?</v>
      </c>
      <c r="F207" s="896"/>
      <c r="G207" s="896"/>
      <c r="H207" s="897" t="e">
        <f>TOTAL_LABOR_RAW-H206</f>
        <v>#NAME?</v>
      </c>
      <c r="I207" s="897"/>
      <c r="J207" s="897"/>
      <c r="K207" s="897"/>
      <c r="L207" s="897"/>
      <c r="M207" s="897"/>
      <c r="N207" s="897"/>
      <c r="Y207" s="348"/>
      <c r="Z207" s="348"/>
      <c r="AA207" s="348"/>
      <c r="AB207" s="348"/>
      <c r="AC207" s="348"/>
      <c r="AD207" s="348"/>
      <c r="AE207" s="339"/>
      <c r="AF207" s="339"/>
      <c r="AG207" s="339"/>
      <c r="AH207" s="339"/>
      <c r="AI207" s="339"/>
      <c r="AJ207" s="339"/>
      <c r="AK207" s="339"/>
      <c r="AL207" s="339"/>
      <c r="AM207" s="339"/>
      <c r="AN207" s="339"/>
      <c r="AO207" s="339"/>
      <c r="AP207" s="339"/>
      <c r="AQ207" s="339"/>
      <c r="AR207" s="339"/>
      <c r="AS207" s="339"/>
      <c r="AU207" s="348"/>
      <c r="AV207" s="348"/>
      <c r="AW207" s="348"/>
      <c r="AX207" s="348"/>
      <c r="AY207" s="348"/>
      <c r="AZ207" s="348"/>
      <c r="BA207" s="307"/>
      <c r="BC207" s="307"/>
      <c r="BD207" s="307"/>
      <c r="BE207" s="307"/>
      <c r="BF207" s="307"/>
      <c r="BG207" s="307"/>
      <c r="BH207" s="307"/>
      <c r="BI207" s="307"/>
      <c r="BJ207" s="307"/>
      <c r="BK207" s="349"/>
      <c r="BL207" s="349"/>
      <c r="BM207" s="288"/>
      <c r="BN207" s="288"/>
      <c r="BO207" s="307"/>
      <c r="BP207" s="307"/>
      <c r="BQ207" s="307"/>
      <c r="BR207" s="307"/>
      <c r="BS207" s="307"/>
      <c r="BT207" s="307"/>
      <c r="BU207" s="307"/>
      <c r="BV207" s="307"/>
      <c r="BW207" s="307"/>
      <c r="BX207" s="307"/>
      <c r="BY207" s="307"/>
      <c r="BZ207" s="307"/>
      <c r="CA207" s="307"/>
      <c r="CB207" s="307"/>
      <c r="CI207" s="286"/>
      <c r="CJ207" s="286"/>
      <c r="CK207" s="286"/>
      <c r="CL207" s="286"/>
      <c r="CM207" s="286"/>
      <c r="CN207" s="286"/>
    </row>
    <row r="208" spans="2:92" s="289" customFormat="1" hidden="1">
      <c r="Y208" s="348"/>
      <c r="Z208" s="348"/>
      <c r="AA208" s="348"/>
      <c r="AB208" s="348"/>
      <c r="AC208" s="348"/>
      <c r="AD208" s="348"/>
      <c r="AE208" s="339"/>
      <c r="AF208" s="339"/>
      <c r="AG208" s="339"/>
      <c r="AH208" s="339"/>
      <c r="AI208" s="339"/>
      <c r="AJ208" s="339"/>
      <c r="AK208" s="339"/>
      <c r="AL208" s="339"/>
      <c r="AM208" s="339"/>
      <c r="AN208" s="339"/>
      <c r="AO208" s="339"/>
      <c r="AP208" s="339"/>
      <c r="AQ208" s="339"/>
      <c r="AR208" s="339"/>
      <c r="AS208" s="339"/>
      <c r="AU208" s="348"/>
      <c r="AV208" s="348"/>
      <c r="AW208" s="348"/>
      <c r="AX208" s="348"/>
      <c r="AY208" s="348"/>
      <c r="AZ208" s="348"/>
      <c r="BA208" s="307"/>
      <c r="BC208" s="307"/>
      <c r="BD208" s="307"/>
      <c r="BE208" s="307"/>
      <c r="BF208" s="307"/>
      <c r="BG208" s="307"/>
      <c r="BH208" s="307"/>
      <c r="BI208" s="307"/>
      <c r="BJ208" s="307"/>
      <c r="BK208" s="349"/>
      <c r="BL208" s="349"/>
      <c r="BM208" s="288"/>
      <c r="BN208" s="288"/>
      <c r="BO208" s="307"/>
      <c r="BP208" s="307"/>
      <c r="BQ208" s="307"/>
      <c r="BR208" s="307"/>
      <c r="BS208" s="307"/>
      <c r="BT208" s="307"/>
      <c r="BU208" s="307"/>
      <c r="BV208" s="307"/>
      <c r="BW208" s="307"/>
      <c r="BX208" s="307"/>
      <c r="BY208" s="307"/>
      <c r="BZ208" s="307"/>
      <c r="CA208" s="307"/>
      <c r="CB208" s="307"/>
      <c r="CI208" s="286"/>
      <c r="CJ208" s="286"/>
      <c r="CK208" s="286"/>
      <c r="CL208" s="286"/>
      <c r="CM208" s="286"/>
      <c r="CN208" s="286"/>
    </row>
    <row r="209" spans="2:92" s="289" customFormat="1" hidden="1">
      <c r="B209" s="289" t="s">
        <v>591</v>
      </c>
      <c r="O209" s="283"/>
      <c r="P209" s="283"/>
      <c r="Q209" s="283"/>
      <c r="R209" s="283"/>
      <c r="S209" s="283"/>
      <c r="T209" s="283"/>
      <c r="Y209" s="348"/>
      <c r="Z209" s="348"/>
      <c r="AA209" s="348"/>
      <c r="AB209" s="348"/>
      <c r="AC209" s="348"/>
      <c r="AD209" s="348"/>
      <c r="AE209" s="339"/>
      <c r="AF209" s="339"/>
      <c r="AG209" s="339"/>
      <c r="AH209" s="339"/>
      <c r="AI209" s="339"/>
      <c r="AJ209" s="339"/>
      <c r="AK209" s="339"/>
      <c r="AL209" s="339"/>
      <c r="AM209" s="339"/>
      <c r="AN209" s="339"/>
      <c r="AO209" s="339"/>
      <c r="AP209" s="339"/>
      <c r="AQ209" s="339"/>
      <c r="AR209" s="339"/>
      <c r="AS209" s="339"/>
      <c r="AU209" s="348"/>
      <c r="AV209" s="348"/>
      <c r="AW209" s="348"/>
      <c r="AX209" s="348"/>
      <c r="AY209" s="348"/>
      <c r="AZ209" s="348"/>
      <c r="BA209" s="307"/>
      <c r="BC209" s="307"/>
      <c r="BD209" s="307"/>
      <c r="BE209" s="307"/>
      <c r="BF209" s="307"/>
      <c r="BG209" s="307"/>
      <c r="BH209" s="307"/>
      <c r="BI209" s="307"/>
      <c r="BJ209" s="307"/>
      <c r="BK209" s="349"/>
      <c r="BL209" s="349"/>
      <c r="BM209" s="288"/>
      <c r="BN209" s="288"/>
      <c r="BO209" s="307"/>
      <c r="BP209" s="307"/>
      <c r="BQ209" s="307"/>
      <c r="BR209" s="307"/>
      <c r="BS209" s="307"/>
      <c r="BT209" s="307"/>
      <c r="BU209" s="307"/>
      <c r="BV209" s="307"/>
      <c r="BW209" s="307"/>
      <c r="BX209" s="307"/>
      <c r="BY209" s="307"/>
      <c r="BZ209" s="307"/>
      <c r="CA209" s="307"/>
      <c r="CB209" s="307"/>
      <c r="CI209" s="286"/>
      <c r="CJ209" s="286"/>
      <c r="CK209" s="286"/>
      <c r="CL209" s="286"/>
      <c r="CM209" s="286"/>
      <c r="CN209" s="286"/>
    </row>
    <row r="210" spans="2:92" s="289" customFormat="1" hidden="1">
      <c r="B210" s="350" t="e">
        <f>T(B177)</f>
        <v>#REF!</v>
      </c>
      <c r="C210" s="351">
        <v>1000</v>
      </c>
      <c r="D210" s="352"/>
      <c r="E210" s="350" t="str">
        <f>T(GCS!B7)</f>
        <v>OFFICE PERSONNEL</v>
      </c>
      <c r="F210" s="353">
        <v>100000</v>
      </c>
      <c r="G210" s="354"/>
      <c r="H210" s="283"/>
      <c r="I210" s="283"/>
      <c r="J210" s="283"/>
      <c r="K210" s="283"/>
      <c r="M210" s="283"/>
      <c r="N210" s="283"/>
      <c r="O210" s="283"/>
      <c r="P210" s="283"/>
      <c r="Q210" s="283"/>
      <c r="R210" s="283"/>
      <c r="S210" s="283"/>
      <c r="T210" s="283"/>
      <c r="U210" s="283"/>
      <c r="Y210" s="348"/>
      <c r="Z210" s="348"/>
      <c r="AA210" s="348"/>
      <c r="AB210" s="348"/>
      <c r="AC210" s="348"/>
      <c r="AD210" s="348"/>
      <c r="AE210" s="339"/>
      <c r="AF210" s="339"/>
      <c r="AG210" s="339"/>
      <c r="AH210" s="339"/>
      <c r="AI210" s="339"/>
      <c r="AJ210" s="339"/>
      <c r="AK210" s="339"/>
      <c r="AL210" s="339"/>
      <c r="AM210" s="339"/>
      <c r="AN210" s="339"/>
      <c r="AO210" s="339"/>
      <c r="AP210" s="339"/>
      <c r="AQ210" s="339"/>
      <c r="AR210" s="339"/>
      <c r="AS210" s="339"/>
      <c r="AU210" s="348"/>
      <c r="AV210" s="348"/>
      <c r="AW210" s="348"/>
      <c r="AX210" s="348"/>
      <c r="AY210" s="348"/>
      <c r="AZ210" s="348"/>
      <c r="BA210" s="307"/>
      <c r="BC210" s="307"/>
      <c r="BD210" s="307"/>
      <c r="BE210" s="307"/>
      <c r="BF210" s="307"/>
      <c r="BG210" s="307"/>
      <c r="BH210" s="307"/>
      <c r="BI210" s="307"/>
      <c r="BJ210" s="307"/>
      <c r="BK210" s="349"/>
      <c r="BL210" s="349"/>
      <c r="BM210" s="288"/>
      <c r="BN210" s="288"/>
      <c r="BO210" s="307"/>
      <c r="BP210" s="307"/>
      <c r="BQ210" s="307"/>
      <c r="BR210" s="307"/>
      <c r="BS210" s="307"/>
      <c r="BT210" s="307"/>
      <c r="BU210" s="307"/>
      <c r="BV210" s="307"/>
      <c r="BW210" s="307"/>
      <c r="BX210" s="307"/>
      <c r="BY210" s="307"/>
      <c r="BZ210" s="307"/>
      <c r="CA210" s="307"/>
      <c r="CB210" s="307"/>
      <c r="CI210" s="286"/>
      <c r="CJ210" s="286"/>
      <c r="CK210" s="286"/>
      <c r="CL210" s="286"/>
      <c r="CM210" s="286"/>
      <c r="CN210" s="286"/>
    </row>
    <row r="211" spans="2:92" s="289" customFormat="1" hidden="1">
      <c r="B211" s="350" t="e">
        <f t="shared" ref="B211:B238" si="146">T(B178)</f>
        <v>#REF!</v>
      </c>
      <c r="C211" s="351">
        <v>2000</v>
      </c>
      <c r="D211" s="352"/>
      <c r="E211" s="350" t="str">
        <f>T(B26)</f>
        <v>FIELD PERSONNEL</v>
      </c>
      <c r="F211" s="353">
        <v>200000</v>
      </c>
      <c r="G211" s="354"/>
      <c r="H211" s="283"/>
      <c r="I211" s="283"/>
      <c r="J211" s="283"/>
      <c r="K211" s="283"/>
      <c r="M211" s="283"/>
      <c r="N211" s="283"/>
      <c r="O211" s="283"/>
      <c r="P211" s="283"/>
      <c r="Q211" s="283"/>
      <c r="R211" s="283"/>
      <c r="S211" s="283"/>
      <c r="T211" s="283"/>
      <c r="U211" s="283"/>
      <c r="Y211" s="348"/>
      <c r="Z211" s="348"/>
      <c r="AA211" s="348"/>
      <c r="AB211" s="348"/>
      <c r="AC211" s="348"/>
      <c r="AD211" s="348"/>
      <c r="AE211" s="339"/>
      <c r="AF211" s="339"/>
      <c r="AG211" s="339"/>
      <c r="AH211" s="339"/>
      <c r="AI211" s="339"/>
      <c r="AJ211" s="339"/>
      <c r="AK211" s="339"/>
      <c r="AL211" s="339"/>
      <c r="AM211" s="339"/>
      <c r="AN211" s="339"/>
      <c r="AO211" s="339"/>
      <c r="AP211" s="339"/>
      <c r="AQ211" s="339"/>
      <c r="AR211" s="339"/>
      <c r="AS211" s="339"/>
      <c r="AU211" s="348"/>
      <c r="AV211" s="348"/>
      <c r="AW211" s="348"/>
      <c r="AX211" s="348"/>
      <c r="AY211" s="348"/>
      <c r="AZ211" s="348"/>
      <c r="BA211" s="307"/>
      <c r="BC211" s="307"/>
      <c r="BD211" s="307"/>
      <c r="BE211" s="307"/>
      <c r="BF211" s="307"/>
      <c r="BG211" s="307"/>
      <c r="BH211" s="307"/>
      <c r="BI211" s="307"/>
      <c r="BJ211" s="307"/>
      <c r="BK211" s="349"/>
      <c r="BL211" s="349"/>
      <c r="BM211" s="288"/>
      <c r="BN211" s="288"/>
      <c r="BO211" s="307"/>
      <c r="BP211" s="307"/>
      <c r="BQ211" s="307"/>
      <c r="BR211" s="307"/>
      <c r="BS211" s="307"/>
      <c r="BT211" s="307"/>
      <c r="BU211" s="307"/>
      <c r="BV211" s="307"/>
      <c r="BW211" s="307"/>
      <c r="BX211" s="307"/>
      <c r="BY211" s="307"/>
      <c r="BZ211" s="307"/>
      <c r="CA211" s="307"/>
      <c r="CB211" s="307"/>
      <c r="CI211" s="286"/>
      <c r="CJ211" s="286"/>
      <c r="CK211" s="286"/>
      <c r="CL211" s="286"/>
      <c r="CM211" s="286"/>
      <c r="CN211" s="286"/>
    </row>
    <row r="212" spans="2:92" s="289" customFormat="1" hidden="1">
      <c r="B212" s="350" t="e">
        <f t="shared" si="146"/>
        <v>#REF!</v>
      </c>
      <c r="C212" s="351">
        <v>3000</v>
      </c>
      <c r="D212" s="352"/>
      <c r="E212" s="350" t="str">
        <f>T(B45)</f>
        <v>TEMPORARY UTILITIES</v>
      </c>
      <c r="F212" s="353">
        <v>300000</v>
      </c>
      <c r="G212" s="354"/>
      <c r="H212" s="283"/>
      <c r="I212" s="283"/>
      <c r="J212" s="283"/>
      <c r="K212" s="283"/>
      <c r="M212" s="283"/>
      <c r="N212" s="283"/>
      <c r="O212" s="283"/>
      <c r="P212" s="283"/>
      <c r="Q212" s="283"/>
      <c r="R212" s="283"/>
      <c r="S212" s="283"/>
      <c r="T212" s="283"/>
      <c r="U212" s="283"/>
      <c r="Y212" s="348"/>
      <c r="Z212" s="348"/>
      <c r="AA212" s="348"/>
      <c r="AB212" s="348"/>
      <c r="AC212" s="348"/>
      <c r="AD212" s="348"/>
      <c r="AE212" s="339"/>
      <c r="AF212" s="339"/>
      <c r="AG212" s="339"/>
      <c r="AH212" s="339"/>
      <c r="AI212" s="339"/>
      <c r="AJ212" s="339"/>
      <c r="AK212" s="339"/>
      <c r="AL212" s="339"/>
      <c r="AM212" s="339"/>
      <c r="AN212" s="339"/>
      <c r="AO212" s="339"/>
      <c r="AP212" s="339"/>
      <c r="AQ212" s="339"/>
      <c r="AR212" s="339"/>
      <c r="AS212" s="339"/>
      <c r="AU212" s="348"/>
      <c r="AV212" s="348"/>
      <c r="AW212" s="348"/>
      <c r="AX212" s="348"/>
      <c r="AY212" s="348"/>
      <c r="AZ212" s="348"/>
      <c r="BA212" s="307"/>
      <c r="BC212" s="307"/>
      <c r="BD212" s="307"/>
      <c r="BE212" s="307"/>
      <c r="BF212" s="307"/>
      <c r="BG212" s="307"/>
      <c r="BH212" s="307"/>
      <c r="BI212" s="307"/>
      <c r="BJ212" s="307"/>
      <c r="BK212" s="349"/>
      <c r="BL212" s="349"/>
      <c r="BM212" s="349"/>
      <c r="BN212" s="349"/>
      <c r="BO212" s="307"/>
      <c r="BP212" s="307"/>
      <c r="BQ212" s="307"/>
      <c r="BR212" s="307"/>
      <c r="BS212" s="307"/>
      <c r="BT212" s="307"/>
      <c r="BU212" s="307"/>
      <c r="BV212" s="307"/>
      <c r="BW212" s="307"/>
      <c r="BX212" s="307"/>
      <c r="BY212" s="307"/>
      <c r="BZ212" s="307"/>
      <c r="CA212" s="307"/>
      <c r="CB212" s="307"/>
      <c r="CI212" s="286"/>
      <c r="CJ212" s="286"/>
      <c r="CK212" s="286"/>
      <c r="CL212" s="286"/>
      <c r="CM212" s="286"/>
      <c r="CN212" s="286"/>
    </row>
    <row r="213" spans="2:92" s="289" customFormat="1" hidden="1">
      <c r="B213" s="350" t="e">
        <f t="shared" si="146"/>
        <v>#REF!</v>
      </c>
      <c r="C213" s="351">
        <v>4000</v>
      </c>
      <c r="D213" s="352"/>
      <c r="E213" s="350" t="str">
        <f>T(B64)</f>
        <v>TEMPORARY PROJECT REQUIREMENTS</v>
      </c>
      <c r="F213" s="353">
        <v>400000</v>
      </c>
      <c r="G213" s="354"/>
      <c r="H213" s="283"/>
      <c r="I213" s="283"/>
      <c r="J213" s="283"/>
      <c r="K213" s="283"/>
      <c r="M213" s="283"/>
      <c r="N213" s="283"/>
      <c r="O213" s="283"/>
      <c r="P213" s="283"/>
      <c r="Q213" s="283"/>
      <c r="R213" s="283"/>
      <c r="S213" s="283"/>
      <c r="T213" s="283"/>
      <c r="U213" s="283"/>
      <c r="Y213" s="348"/>
      <c r="Z213" s="348"/>
      <c r="AA213" s="348"/>
      <c r="AB213" s="348"/>
      <c r="AC213" s="348"/>
      <c r="AD213" s="348"/>
      <c r="AE213" s="339"/>
      <c r="AF213" s="339"/>
      <c r="AG213" s="339"/>
      <c r="AH213" s="339"/>
      <c r="AI213" s="339"/>
      <c r="AJ213" s="339"/>
      <c r="AK213" s="339"/>
      <c r="AL213" s="339"/>
      <c r="AM213" s="339"/>
      <c r="AN213" s="339"/>
      <c r="AO213" s="339"/>
      <c r="AP213" s="339"/>
      <c r="AQ213" s="339"/>
      <c r="AR213" s="339"/>
      <c r="AS213" s="339"/>
      <c r="AU213" s="348"/>
      <c r="AV213" s="348"/>
      <c r="AW213" s="348"/>
      <c r="AX213" s="348"/>
      <c r="AY213" s="348"/>
      <c r="AZ213" s="348"/>
      <c r="BA213" s="307"/>
      <c r="BC213" s="307"/>
      <c r="BD213" s="307"/>
      <c r="BE213" s="307"/>
      <c r="BF213" s="307"/>
      <c r="BG213" s="307"/>
      <c r="BH213" s="307"/>
      <c r="BI213" s="307"/>
      <c r="BJ213" s="307"/>
      <c r="BK213" s="349"/>
      <c r="BL213" s="349"/>
      <c r="BM213" s="349"/>
      <c r="BN213" s="349"/>
      <c r="BO213" s="307"/>
      <c r="BP213" s="307"/>
      <c r="BQ213" s="307"/>
      <c r="BR213" s="307"/>
      <c r="BS213" s="307"/>
      <c r="BT213" s="307"/>
      <c r="BU213" s="307"/>
      <c r="BV213" s="307"/>
      <c r="BW213" s="307"/>
      <c r="BX213" s="307"/>
      <c r="BY213" s="307"/>
      <c r="BZ213" s="307"/>
      <c r="CA213" s="307"/>
      <c r="CB213" s="307"/>
      <c r="CI213" s="286"/>
      <c r="CJ213" s="286"/>
      <c r="CK213" s="286"/>
      <c r="CL213" s="286"/>
      <c r="CM213" s="286"/>
      <c r="CN213" s="286"/>
    </row>
    <row r="214" spans="2:92" s="289" customFormat="1" hidden="1">
      <c r="B214" s="350" t="e">
        <f t="shared" si="146"/>
        <v>#REF!</v>
      </c>
      <c r="C214" s="351">
        <v>5000</v>
      </c>
      <c r="D214" s="352"/>
      <c r="E214" s="350" t="str">
        <f>T(B83)</f>
        <v>EQUIPMENT</v>
      </c>
      <c r="F214" s="353">
        <v>500000</v>
      </c>
      <c r="G214" s="354"/>
      <c r="H214" s="283"/>
      <c r="I214" s="283"/>
      <c r="J214" s="283"/>
      <c r="K214" s="283"/>
      <c r="M214" s="283"/>
      <c r="N214" s="283"/>
      <c r="O214" s="283"/>
      <c r="P214" s="283"/>
      <c r="Q214" s="283"/>
      <c r="R214" s="283"/>
      <c r="S214" s="283"/>
      <c r="T214" s="283"/>
      <c r="U214" s="283"/>
      <c r="Y214" s="348"/>
      <c r="Z214" s="348"/>
      <c r="AA214" s="348"/>
      <c r="AB214" s="348"/>
      <c r="AC214" s="348"/>
      <c r="AD214" s="348"/>
      <c r="AE214" s="339"/>
      <c r="AF214" s="339"/>
      <c r="AG214" s="339"/>
      <c r="AH214" s="339"/>
      <c r="AI214" s="339"/>
      <c r="AJ214" s="339"/>
      <c r="AK214" s="339"/>
      <c r="AL214" s="339"/>
      <c r="AM214" s="339"/>
      <c r="AN214" s="339"/>
      <c r="AO214" s="339"/>
      <c r="AP214" s="339"/>
      <c r="AQ214" s="339"/>
      <c r="AR214" s="339"/>
      <c r="AS214" s="339"/>
      <c r="AU214" s="348"/>
      <c r="AV214" s="348"/>
      <c r="AW214" s="348"/>
      <c r="AX214" s="348"/>
      <c r="AY214" s="348"/>
      <c r="AZ214" s="348"/>
      <c r="BA214" s="307"/>
      <c r="BC214" s="307"/>
      <c r="BD214" s="307"/>
      <c r="BE214" s="307"/>
      <c r="BF214" s="307"/>
      <c r="BG214" s="307"/>
      <c r="BH214" s="307"/>
      <c r="BI214" s="307"/>
      <c r="BJ214" s="307"/>
      <c r="BK214" s="349"/>
      <c r="BL214" s="349"/>
      <c r="BM214" s="349"/>
      <c r="BN214" s="349"/>
      <c r="BO214" s="307"/>
      <c r="BP214" s="307"/>
      <c r="BQ214" s="307"/>
      <c r="BR214" s="307"/>
      <c r="BS214" s="307"/>
      <c r="BT214" s="307"/>
      <c r="BU214" s="307"/>
      <c r="BV214" s="307"/>
      <c r="BW214" s="307"/>
      <c r="BX214" s="307"/>
      <c r="BY214" s="307"/>
      <c r="BZ214" s="307"/>
      <c r="CA214" s="307"/>
      <c r="CB214" s="307"/>
      <c r="CI214" s="286"/>
      <c r="CJ214" s="286"/>
      <c r="CK214" s="286"/>
      <c r="CL214" s="286"/>
      <c r="CM214" s="286"/>
      <c r="CN214" s="286"/>
    </row>
    <row r="215" spans="2:92" s="289" customFormat="1" hidden="1">
      <c r="B215" s="350" t="e">
        <f t="shared" si="146"/>
        <v>#REF!</v>
      </c>
      <c r="C215" s="351">
        <v>6000</v>
      </c>
      <c r="D215" s="352"/>
      <c r="E215" s="350" t="str">
        <f>T(B102)</f>
        <v>CLEAN-UP</v>
      </c>
      <c r="F215" s="353">
        <v>600000</v>
      </c>
      <c r="G215" s="354"/>
      <c r="H215" s="283"/>
      <c r="I215" s="283"/>
      <c r="J215" s="283"/>
      <c r="K215" s="283"/>
      <c r="M215" s="283"/>
      <c r="N215" s="283"/>
      <c r="O215" s="283"/>
      <c r="P215" s="283"/>
      <c r="Q215" s="283"/>
      <c r="R215" s="283"/>
      <c r="S215" s="283"/>
      <c r="T215" s="283"/>
      <c r="U215" s="283"/>
      <c r="Y215" s="348"/>
      <c r="Z215" s="348"/>
      <c r="AA215" s="348"/>
      <c r="AB215" s="348"/>
      <c r="AC215" s="348"/>
      <c r="AD215" s="348"/>
      <c r="AE215" s="339"/>
      <c r="AF215" s="339"/>
      <c r="AG215" s="339"/>
      <c r="AH215" s="339"/>
      <c r="AI215" s="339"/>
      <c r="AJ215" s="339"/>
      <c r="AK215" s="339"/>
      <c r="AL215" s="339"/>
      <c r="AM215" s="339"/>
      <c r="AN215" s="339"/>
      <c r="AO215" s="339"/>
      <c r="AP215" s="339"/>
      <c r="AQ215" s="339"/>
      <c r="AR215" s="339"/>
      <c r="AS215" s="339"/>
      <c r="AU215" s="348"/>
      <c r="AV215" s="348"/>
      <c r="AW215" s="348"/>
      <c r="AX215" s="348"/>
      <c r="AY215" s="348"/>
      <c r="AZ215" s="348"/>
      <c r="BA215" s="307"/>
      <c r="BC215" s="307"/>
      <c r="BD215" s="307"/>
      <c r="BE215" s="307"/>
      <c r="BF215" s="307"/>
      <c r="BG215" s="307"/>
      <c r="BH215" s="307"/>
      <c r="BI215" s="307"/>
      <c r="BJ215" s="307"/>
      <c r="BK215" s="349"/>
      <c r="BL215" s="349"/>
      <c r="BM215" s="349"/>
      <c r="BN215" s="349"/>
      <c r="BO215" s="307"/>
      <c r="BP215" s="307"/>
      <c r="BQ215" s="307"/>
      <c r="BR215" s="307"/>
      <c r="BS215" s="307"/>
      <c r="BT215" s="307"/>
      <c r="BU215" s="307"/>
      <c r="BV215" s="307"/>
      <c r="BW215" s="307"/>
      <c r="BX215" s="307"/>
      <c r="BY215" s="307"/>
      <c r="BZ215" s="307"/>
      <c r="CA215" s="307"/>
      <c r="CB215" s="307"/>
      <c r="CI215" s="286"/>
      <c r="CJ215" s="286"/>
      <c r="CK215" s="286"/>
      <c r="CL215" s="286"/>
      <c r="CM215" s="286"/>
      <c r="CN215" s="286"/>
    </row>
    <row r="216" spans="2:92" s="289" customFormat="1" hidden="1">
      <c r="B216" s="350" t="e">
        <f t="shared" si="146"/>
        <v>#REF!</v>
      </c>
      <c r="C216" s="351">
        <v>7000</v>
      </c>
      <c r="D216" s="352"/>
      <c r="E216" s="350" t="str">
        <f>T(B121)</f>
        <v>OTHER 1</v>
      </c>
      <c r="F216" s="353">
        <v>700000</v>
      </c>
      <c r="G216" s="354"/>
      <c r="H216" s="283"/>
      <c r="I216" s="283"/>
      <c r="J216" s="283"/>
      <c r="K216" s="283"/>
      <c r="M216" s="283"/>
      <c r="N216" s="283"/>
      <c r="O216" s="283"/>
      <c r="P216" s="283"/>
      <c r="Q216" s="283"/>
      <c r="R216" s="283"/>
      <c r="S216" s="283"/>
      <c r="T216" s="283"/>
      <c r="U216" s="283"/>
      <c r="Y216" s="348"/>
      <c r="Z216" s="348"/>
      <c r="AA216" s="348"/>
      <c r="AB216" s="348"/>
      <c r="AC216" s="348"/>
      <c r="AD216" s="348"/>
      <c r="AE216" s="339"/>
      <c r="AF216" s="339"/>
      <c r="AG216" s="339"/>
      <c r="AH216" s="339"/>
      <c r="AI216" s="339"/>
      <c r="AJ216" s="339"/>
      <c r="AK216" s="339"/>
      <c r="AL216" s="339"/>
      <c r="AM216" s="339"/>
      <c r="AN216" s="339"/>
      <c r="AO216" s="339"/>
      <c r="AP216" s="339"/>
      <c r="AQ216" s="339"/>
      <c r="AR216" s="339"/>
      <c r="AS216" s="339"/>
      <c r="AU216" s="348"/>
      <c r="AV216" s="348"/>
      <c r="AW216" s="348"/>
      <c r="AX216" s="348"/>
      <c r="AY216" s="348"/>
      <c r="AZ216" s="348"/>
      <c r="BA216" s="307"/>
      <c r="BC216" s="307"/>
      <c r="BD216" s="307"/>
      <c r="BE216" s="307"/>
      <c r="BF216" s="307"/>
      <c r="BG216" s="307"/>
      <c r="BH216" s="307"/>
      <c r="BI216" s="307"/>
      <c r="BJ216" s="307"/>
      <c r="BK216" s="349"/>
      <c r="BL216" s="349"/>
      <c r="BM216" s="349"/>
      <c r="BN216" s="349"/>
      <c r="BO216" s="307"/>
      <c r="BP216" s="307"/>
      <c r="BQ216" s="307"/>
      <c r="BR216" s="307"/>
      <c r="BS216" s="307"/>
      <c r="BT216" s="307"/>
      <c r="BU216" s="307"/>
      <c r="BV216" s="307"/>
      <c r="BW216" s="307"/>
      <c r="BX216" s="307"/>
      <c r="BY216" s="307"/>
      <c r="BZ216" s="307"/>
      <c r="CA216" s="307"/>
      <c r="CB216" s="307"/>
      <c r="CI216" s="286"/>
      <c r="CJ216" s="286"/>
      <c r="CK216" s="286"/>
      <c r="CL216" s="286"/>
      <c r="CM216" s="286"/>
      <c r="CN216" s="286"/>
    </row>
    <row r="217" spans="2:92" s="289" customFormat="1" hidden="1">
      <c r="B217" s="350" t="e">
        <f t="shared" si="146"/>
        <v>#REF!</v>
      </c>
      <c r="C217" s="351">
        <v>8000</v>
      </c>
      <c r="D217" s="352"/>
      <c r="E217" s="350" t="e">
        <f>T(#REF!)</f>
        <v>#REF!</v>
      </c>
      <c r="F217" s="353">
        <v>800000</v>
      </c>
      <c r="G217" s="354"/>
      <c r="H217" s="283"/>
      <c r="I217" s="283"/>
      <c r="J217" s="283"/>
      <c r="K217" s="283"/>
      <c r="M217" s="283"/>
      <c r="N217" s="283"/>
      <c r="O217" s="283"/>
      <c r="P217" s="283"/>
      <c r="Q217" s="283"/>
      <c r="R217" s="283"/>
      <c r="S217" s="283"/>
      <c r="T217" s="283"/>
      <c r="U217" s="283"/>
      <c r="Y217" s="348"/>
      <c r="Z217" s="348"/>
      <c r="AA217" s="348"/>
      <c r="AB217" s="348"/>
      <c r="AC217" s="348"/>
      <c r="AD217" s="348"/>
      <c r="AE217" s="339"/>
      <c r="AF217" s="339"/>
      <c r="AG217" s="339"/>
      <c r="AH217" s="339"/>
      <c r="AI217" s="339"/>
      <c r="AJ217" s="339"/>
      <c r="AK217" s="339"/>
      <c r="AL217" s="339"/>
      <c r="AM217" s="339"/>
      <c r="AN217" s="339"/>
      <c r="AO217" s="339"/>
      <c r="AP217" s="339"/>
      <c r="AQ217" s="339"/>
      <c r="AR217" s="339"/>
      <c r="AS217" s="339"/>
      <c r="AU217" s="348"/>
      <c r="AV217" s="348"/>
      <c r="AW217" s="348"/>
      <c r="AX217" s="348"/>
      <c r="AY217" s="348"/>
      <c r="AZ217" s="348"/>
      <c r="BA217" s="307"/>
      <c r="BC217" s="307"/>
      <c r="BD217" s="307"/>
      <c r="BE217" s="307"/>
      <c r="BF217" s="307"/>
      <c r="BG217" s="307"/>
      <c r="BH217" s="307"/>
      <c r="BI217" s="307"/>
      <c r="BJ217" s="307"/>
      <c r="BK217" s="349"/>
      <c r="BL217" s="349"/>
      <c r="BM217" s="349"/>
      <c r="BN217" s="349"/>
      <c r="BO217" s="307"/>
      <c r="BP217" s="307"/>
      <c r="BQ217" s="307"/>
      <c r="BR217" s="307"/>
      <c r="BS217" s="307"/>
      <c r="BT217" s="307"/>
      <c r="BU217" s="307"/>
      <c r="BV217" s="307"/>
      <c r="BW217" s="307"/>
      <c r="BX217" s="307"/>
      <c r="BY217" s="307"/>
      <c r="BZ217" s="307"/>
      <c r="CA217" s="307"/>
      <c r="CB217" s="307"/>
      <c r="CI217" s="286"/>
      <c r="CJ217" s="286"/>
      <c r="CK217" s="286"/>
      <c r="CL217" s="286"/>
      <c r="CM217" s="286"/>
      <c r="CN217" s="286"/>
    </row>
    <row r="218" spans="2:92" s="289" customFormat="1" hidden="1">
      <c r="B218" s="350" t="e">
        <f t="shared" si="146"/>
        <v>#REF!</v>
      </c>
      <c r="C218" s="351">
        <v>9000</v>
      </c>
      <c r="D218" s="352"/>
      <c r="E218" s="350" t="e">
        <f>T(#REF!)</f>
        <v>#REF!</v>
      </c>
      <c r="F218" s="353">
        <v>900000</v>
      </c>
      <c r="G218" s="354"/>
      <c r="H218" s="283"/>
      <c r="I218" s="283"/>
      <c r="J218" s="283"/>
      <c r="K218" s="283"/>
      <c r="M218" s="283"/>
      <c r="N218" s="283"/>
      <c r="O218" s="283"/>
      <c r="P218" s="283"/>
      <c r="Q218" s="283"/>
      <c r="R218" s="283"/>
      <c r="S218" s="283"/>
      <c r="T218" s="283"/>
      <c r="U218" s="283"/>
      <c r="Y218" s="348"/>
      <c r="Z218" s="348"/>
      <c r="AA218" s="348"/>
      <c r="AB218" s="348"/>
      <c r="AC218" s="348"/>
      <c r="AD218" s="348"/>
      <c r="AE218" s="339"/>
      <c r="AF218" s="339"/>
      <c r="AG218" s="339"/>
      <c r="AH218" s="339"/>
      <c r="AI218" s="339"/>
      <c r="AJ218" s="339"/>
      <c r="AK218" s="339"/>
      <c r="AL218" s="339"/>
      <c r="AM218" s="339"/>
      <c r="AN218" s="339"/>
      <c r="AO218" s="339"/>
      <c r="AP218" s="339"/>
      <c r="AQ218" s="339"/>
      <c r="AR218" s="339"/>
      <c r="AS218" s="339"/>
      <c r="AU218" s="348"/>
      <c r="AV218" s="348"/>
      <c r="AW218" s="348"/>
      <c r="AX218" s="348"/>
      <c r="AY218" s="348"/>
      <c r="AZ218" s="348"/>
      <c r="BA218" s="307"/>
      <c r="BC218" s="307"/>
      <c r="BD218" s="307"/>
      <c r="BE218" s="307"/>
      <c r="BF218" s="307"/>
      <c r="BG218" s="307"/>
      <c r="BH218" s="307"/>
      <c r="BI218" s="307"/>
      <c r="BJ218" s="307"/>
      <c r="BK218" s="349"/>
      <c r="BL218" s="349"/>
      <c r="BM218" s="349"/>
      <c r="BN218" s="349"/>
      <c r="BO218" s="307"/>
      <c r="BP218" s="307"/>
      <c r="BQ218" s="307"/>
      <c r="BR218" s="307"/>
      <c r="BS218" s="307"/>
      <c r="BT218" s="307"/>
      <c r="BU218" s="307"/>
      <c r="BV218" s="307"/>
      <c r="BW218" s="307"/>
      <c r="BX218" s="307"/>
      <c r="BY218" s="307"/>
      <c r="BZ218" s="307"/>
      <c r="CA218" s="307"/>
      <c r="CB218" s="307"/>
      <c r="CI218" s="286"/>
      <c r="CJ218" s="286"/>
      <c r="CK218" s="286"/>
      <c r="CL218" s="286"/>
      <c r="CM218" s="286"/>
      <c r="CN218" s="286"/>
    </row>
    <row r="219" spans="2:92" s="289" customFormat="1" hidden="1">
      <c r="B219" s="350" t="e">
        <f t="shared" si="146"/>
        <v>#REF!</v>
      </c>
      <c r="C219" s="351">
        <v>10000</v>
      </c>
      <c r="D219" s="352"/>
      <c r="E219" s="350" t="e">
        <f>T(#REF!)</f>
        <v>#REF!</v>
      </c>
      <c r="F219" s="353">
        <v>1000000</v>
      </c>
      <c r="G219" s="354"/>
      <c r="H219" s="283"/>
      <c r="I219" s="283"/>
      <c r="J219" s="283"/>
      <c r="K219" s="283"/>
      <c r="M219" s="283"/>
      <c r="N219" s="283"/>
      <c r="O219" s="283"/>
      <c r="P219" s="283"/>
      <c r="Q219" s="283"/>
      <c r="R219" s="283"/>
      <c r="S219" s="283"/>
      <c r="T219" s="283"/>
      <c r="U219" s="283"/>
      <c r="Y219" s="348"/>
      <c r="Z219" s="348"/>
      <c r="AA219" s="348"/>
      <c r="AB219" s="348"/>
      <c r="AC219" s="348"/>
      <c r="AD219" s="348"/>
      <c r="AE219" s="339"/>
      <c r="AF219" s="339"/>
      <c r="AG219" s="339"/>
      <c r="AH219" s="339"/>
      <c r="AI219" s="339"/>
      <c r="AJ219" s="339"/>
      <c r="AK219" s="339"/>
      <c r="AL219" s="339"/>
      <c r="AM219" s="339"/>
      <c r="AN219" s="339"/>
      <c r="AO219" s="339"/>
      <c r="AP219" s="339"/>
      <c r="AQ219" s="339"/>
      <c r="AR219" s="339"/>
      <c r="AS219" s="339"/>
      <c r="AU219" s="348"/>
      <c r="AV219" s="348"/>
      <c r="AW219" s="348"/>
      <c r="AX219" s="348"/>
      <c r="AY219" s="348"/>
      <c r="AZ219" s="348"/>
      <c r="BA219" s="307"/>
      <c r="BC219" s="307"/>
      <c r="BD219" s="307"/>
      <c r="BE219" s="307"/>
      <c r="BF219" s="307"/>
      <c r="BG219" s="307"/>
      <c r="BH219" s="307"/>
      <c r="BI219" s="307"/>
      <c r="BJ219" s="307"/>
      <c r="BK219" s="349"/>
      <c r="BL219" s="349"/>
      <c r="BM219" s="349"/>
      <c r="BN219" s="349"/>
      <c r="BO219" s="307"/>
      <c r="BP219" s="307"/>
      <c r="BQ219" s="307"/>
      <c r="BR219" s="307"/>
      <c r="BS219" s="307"/>
      <c r="BT219" s="307"/>
      <c r="BU219" s="307"/>
      <c r="BV219" s="307"/>
      <c r="BW219" s="307"/>
      <c r="BX219" s="307"/>
      <c r="BY219" s="307"/>
      <c r="BZ219" s="307"/>
      <c r="CA219" s="307"/>
      <c r="CB219" s="307"/>
      <c r="CI219" s="286"/>
      <c r="CJ219" s="286"/>
      <c r="CK219" s="286"/>
      <c r="CL219" s="286"/>
      <c r="CM219" s="286"/>
      <c r="CN219" s="286"/>
    </row>
    <row r="220" spans="2:92" s="289" customFormat="1" hidden="1">
      <c r="B220" s="350" t="e">
        <f t="shared" si="146"/>
        <v>#REF!</v>
      </c>
      <c r="C220" s="351">
        <v>11000</v>
      </c>
      <c r="D220" s="352"/>
      <c r="E220" s="350" t="e">
        <f>T(#REF!)</f>
        <v>#REF!</v>
      </c>
      <c r="F220" s="353">
        <v>1100000</v>
      </c>
      <c r="G220" s="354"/>
      <c r="H220" s="283"/>
      <c r="I220" s="283"/>
      <c r="J220" s="283"/>
      <c r="K220" s="283"/>
      <c r="M220" s="283"/>
      <c r="N220" s="283"/>
      <c r="O220" s="283"/>
      <c r="P220" s="283"/>
      <c r="Q220" s="283"/>
      <c r="R220" s="283"/>
      <c r="S220" s="283"/>
      <c r="T220" s="283"/>
      <c r="U220" s="283"/>
      <c r="Y220" s="348"/>
      <c r="Z220" s="348"/>
      <c r="AA220" s="348"/>
      <c r="AB220" s="348"/>
      <c r="AC220" s="348"/>
      <c r="AD220" s="348"/>
      <c r="AE220" s="339"/>
      <c r="AF220" s="339"/>
      <c r="AG220" s="339"/>
      <c r="AH220" s="339"/>
      <c r="AI220" s="339"/>
      <c r="AJ220" s="339"/>
      <c r="AK220" s="339"/>
      <c r="AL220" s="339"/>
      <c r="AM220" s="339"/>
      <c r="AN220" s="339"/>
      <c r="AO220" s="339"/>
      <c r="AP220" s="339"/>
      <c r="AQ220" s="339"/>
      <c r="AR220" s="339"/>
      <c r="AS220" s="339"/>
      <c r="AU220" s="348"/>
      <c r="AV220" s="348"/>
      <c r="AW220" s="348"/>
      <c r="AX220" s="348"/>
      <c r="AY220" s="348"/>
      <c r="AZ220" s="348"/>
      <c r="BA220" s="307"/>
      <c r="BC220" s="307"/>
      <c r="BD220" s="307"/>
      <c r="BE220" s="307"/>
      <c r="BF220" s="307"/>
      <c r="BG220" s="307"/>
      <c r="BH220" s="307"/>
      <c r="BI220" s="307"/>
      <c r="BJ220" s="307"/>
      <c r="BK220" s="349"/>
      <c r="BL220" s="349"/>
      <c r="BM220" s="349"/>
      <c r="BN220" s="349"/>
      <c r="BO220" s="307"/>
      <c r="BP220" s="307"/>
      <c r="BQ220" s="307"/>
      <c r="BR220" s="307"/>
      <c r="BS220" s="307"/>
      <c r="BT220" s="307"/>
      <c r="BU220" s="307"/>
      <c r="BV220" s="307"/>
      <c r="BW220" s="307"/>
      <c r="BX220" s="307"/>
      <c r="BY220" s="307"/>
      <c r="BZ220" s="307"/>
      <c r="CA220" s="307"/>
      <c r="CB220" s="307"/>
      <c r="CI220" s="286"/>
      <c r="CJ220" s="286"/>
      <c r="CK220" s="286"/>
      <c r="CL220" s="286"/>
      <c r="CM220" s="286"/>
      <c r="CN220" s="286"/>
    </row>
    <row r="221" spans="2:92" s="289" customFormat="1" hidden="1">
      <c r="B221" s="350" t="e">
        <f t="shared" si="146"/>
        <v>#REF!</v>
      </c>
      <c r="C221" s="351">
        <v>12000</v>
      </c>
      <c r="D221" s="352"/>
      <c r="E221" s="350" t="e">
        <f>T(#REF!)</f>
        <v>#REF!</v>
      </c>
      <c r="F221" s="353">
        <v>1200000</v>
      </c>
      <c r="G221" s="354"/>
      <c r="H221" s="283"/>
      <c r="I221" s="283"/>
      <c r="J221" s="283"/>
      <c r="K221" s="283"/>
      <c r="M221" s="283"/>
      <c r="N221" s="283"/>
      <c r="O221" s="283"/>
      <c r="P221" s="283"/>
      <c r="Q221" s="283"/>
      <c r="R221" s="283"/>
      <c r="S221" s="283"/>
      <c r="T221" s="283"/>
      <c r="U221" s="283"/>
      <c r="Y221" s="348"/>
      <c r="Z221" s="348"/>
      <c r="AA221" s="348"/>
      <c r="AB221" s="348"/>
      <c r="AC221" s="348"/>
      <c r="AD221" s="348"/>
      <c r="AE221" s="339"/>
      <c r="AF221" s="339"/>
      <c r="AG221" s="339"/>
      <c r="AH221" s="339"/>
      <c r="AI221" s="339"/>
      <c r="AJ221" s="339"/>
      <c r="AK221" s="339"/>
      <c r="AL221" s="339"/>
      <c r="AM221" s="339"/>
      <c r="AN221" s="339"/>
      <c r="AO221" s="339"/>
      <c r="AP221" s="339"/>
      <c r="AQ221" s="339"/>
      <c r="AR221" s="339"/>
      <c r="AS221" s="339"/>
      <c r="AU221" s="348"/>
      <c r="AV221" s="348"/>
      <c r="AW221" s="348"/>
      <c r="AX221" s="348"/>
      <c r="AY221" s="348"/>
      <c r="AZ221" s="348"/>
      <c r="BA221" s="307"/>
      <c r="BC221" s="307"/>
      <c r="BD221" s="307"/>
      <c r="BE221" s="307"/>
      <c r="BF221" s="307"/>
      <c r="BG221" s="307"/>
      <c r="BH221" s="307"/>
      <c r="BI221" s="307"/>
      <c r="BJ221" s="307"/>
      <c r="BK221" s="349"/>
      <c r="BL221" s="349"/>
      <c r="BM221" s="349"/>
      <c r="BN221" s="349"/>
      <c r="BO221" s="307"/>
      <c r="BP221" s="307"/>
      <c r="BQ221" s="307"/>
      <c r="BR221" s="307"/>
      <c r="BS221" s="307"/>
      <c r="BT221" s="307"/>
      <c r="BU221" s="307"/>
      <c r="BV221" s="307"/>
      <c r="BW221" s="307"/>
      <c r="BX221" s="307"/>
      <c r="BY221" s="307"/>
      <c r="BZ221" s="307"/>
      <c r="CA221" s="307"/>
      <c r="CB221" s="307"/>
      <c r="CI221" s="286"/>
      <c r="CJ221" s="286"/>
      <c r="CK221" s="286"/>
      <c r="CL221" s="286"/>
      <c r="CM221" s="286"/>
      <c r="CN221" s="286"/>
    </row>
    <row r="222" spans="2:92" s="289" customFormat="1" hidden="1">
      <c r="B222" s="350" t="e">
        <f t="shared" si="146"/>
        <v>#REF!</v>
      </c>
      <c r="C222" s="351">
        <v>13000</v>
      </c>
      <c r="D222" s="352"/>
      <c r="E222" s="350" t="e">
        <f>T(#REF!)</f>
        <v>#REF!</v>
      </c>
      <c r="F222" s="353">
        <v>1300000</v>
      </c>
      <c r="G222" s="354"/>
      <c r="H222" s="283"/>
      <c r="I222" s="283"/>
      <c r="J222" s="283"/>
      <c r="K222" s="283"/>
      <c r="M222" s="283"/>
      <c r="N222" s="283"/>
      <c r="O222" s="283"/>
      <c r="P222" s="283"/>
      <c r="Q222" s="283"/>
      <c r="R222" s="283"/>
      <c r="S222" s="283"/>
      <c r="T222" s="283"/>
      <c r="U222" s="283"/>
      <c r="Y222" s="348"/>
      <c r="Z222" s="348"/>
      <c r="AA222" s="348"/>
      <c r="AB222" s="348"/>
      <c r="AC222" s="348"/>
      <c r="AD222" s="348"/>
      <c r="AE222" s="339"/>
      <c r="AF222" s="339"/>
      <c r="AG222" s="339"/>
      <c r="AH222" s="339"/>
      <c r="AI222" s="339"/>
      <c r="AJ222" s="339"/>
      <c r="AK222" s="339"/>
      <c r="AL222" s="339"/>
      <c r="AM222" s="339"/>
      <c r="AN222" s="339"/>
      <c r="AO222" s="339"/>
      <c r="AP222" s="339"/>
      <c r="AQ222" s="339"/>
      <c r="AR222" s="339"/>
      <c r="AS222" s="339"/>
      <c r="AU222" s="348"/>
      <c r="AV222" s="348"/>
      <c r="AW222" s="348"/>
      <c r="AX222" s="348"/>
      <c r="AY222" s="348"/>
      <c r="AZ222" s="348"/>
      <c r="BA222" s="307"/>
      <c r="BC222" s="307"/>
      <c r="BD222" s="307"/>
      <c r="BE222" s="307"/>
      <c r="BF222" s="307"/>
      <c r="BG222" s="307"/>
      <c r="BH222" s="307"/>
      <c r="BI222" s="307"/>
      <c r="BJ222" s="307"/>
      <c r="BK222" s="349"/>
      <c r="BL222" s="349"/>
      <c r="BM222" s="349"/>
      <c r="BN222" s="349"/>
      <c r="BO222" s="307"/>
      <c r="BP222" s="307"/>
      <c r="BQ222" s="307"/>
      <c r="BR222" s="307"/>
      <c r="BS222" s="307"/>
      <c r="BT222" s="307"/>
      <c r="BU222" s="307"/>
      <c r="BV222" s="307"/>
      <c r="BW222" s="307"/>
      <c r="BX222" s="307"/>
      <c r="BY222" s="307"/>
      <c r="BZ222" s="307"/>
      <c r="CA222" s="307"/>
      <c r="CB222" s="307"/>
      <c r="CI222" s="286"/>
      <c r="CJ222" s="286"/>
      <c r="CK222" s="286"/>
      <c r="CL222" s="286"/>
      <c r="CM222" s="286"/>
      <c r="CN222" s="286"/>
    </row>
    <row r="223" spans="2:92" s="289" customFormat="1" hidden="1">
      <c r="B223" s="350" t="e">
        <f t="shared" si="146"/>
        <v>#REF!</v>
      </c>
      <c r="C223" s="351">
        <v>14000</v>
      </c>
      <c r="D223" s="352"/>
      <c r="E223" s="350" t="e">
        <f>T(#REF!)</f>
        <v>#REF!</v>
      </c>
      <c r="F223" s="353">
        <v>1400000</v>
      </c>
      <c r="G223" s="354"/>
      <c r="H223" s="283"/>
      <c r="I223" s="283"/>
      <c r="J223" s="283"/>
      <c r="K223" s="283"/>
      <c r="M223" s="283"/>
      <c r="N223" s="283"/>
      <c r="O223" s="283"/>
      <c r="P223" s="283"/>
      <c r="Q223" s="283"/>
      <c r="R223" s="283"/>
      <c r="S223" s="283"/>
      <c r="T223" s="283"/>
      <c r="U223" s="283"/>
      <c r="Y223" s="348"/>
      <c r="Z223" s="348"/>
      <c r="AA223" s="348"/>
      <c r="AB223" s="348"/>
      <c r="AC223" s="348"/>
      <c r="AD223" s="348"/>
      <c r="AE223" s="339"/>
      <c r="AF223" s="339"/>
      <c r="AG223" s="339"/>
      <c r="AH223" s="339"/>
      <c r="AI223" s="339"/>
      <c r="AJ223" s="339"/>
      <c r="AK223" s="339"/>
      <c r="AL223" s="339"/>
      <c r="AM223" s="339"/>
      <c r="AN223" s="339"/>
      <c r="AO223" s="339"/>
      <c r="AP223" s="339"/>
      <c r="AQ223" s="339"/>
      <c r="AR223" s="339"/>
      <c r="AS223" s="339"/>
      <c r="AU223" s="348"/>
      <c r="AV223" s="348"/>
      <c r="AW223" s="348"/>
      <c r="AX223" s="348"/>
      <c r="AY223" s="348"/>
      <c r="AZ223" s="348"/>
      <c r="BA223" s="307"/>
      <c r="BC223" s="307"/>
      <c r="BD223" s="307"/>
      <c r="BE223" s="307"/>
      <c r="BF223" s="307"/>
      <c r="BG223" s="307"/>
      <c r="BH223" s="307"/>
      <c r="BI223" s="307"/>
      <c r="BJ223" s="307"/>
      <c r="BK223" s="349"/>
      <c r="BL223" s="349"/>
      <c r="BM223" s="349"/>
      <c r="BN223" s="349"/>
      <c r="BO223" s="307"/>
      <c r="BP223" s="307"/>
      <c r="BQ223" s="307"/>
      <c r="BR223" s="307"/>
      <c r="BS223" s="307"/>
      <c r="BT223" s="307"/>
      <c r="BU223" s="307"/>
      <c r="BV223" s="307"/>
      <c r="BW223" s="307"/>
      <c r="BX223" s="307"/>
      <c r="BY223" s="307"/>
      <c r="BZ223" s="307"/>
      <c r="CA223" s="307"/>
      <c r="CB223" s="307"/>
      <c r="CI223" s="286"/>
      <c r="CJ223" s="286"/>
      <c r="CK223" s="286"/>
      <c r="CL223" s="286"/>
      <c r="CM223" s="286"/>
      <c r="CN223" s="286"/>
    </row>
    <row r="224" spans="2:92" s="289" customFormat="1" hidden="1">
      <c r="B224" s="350" t="e">
        <f t="shared" si="146"/>
        <v>#REF!</v>
      </c>
      <c r="C224" s="351">
        <v>15000</v>
      </c>
      <c r="D224" s="352"/>
      <c r="E224" s="350" t="e">
        <f>T(#REF!)</f>
        <v>#REF!</v>
      </c>
      <c r="F224" s="353">
        <v>1500000</v>
      </c>
      <c r="G224" s="354"/>
      <c r="H224" s="283"/>
      <c r="I224" s="283"/>
      <c r="J224" s="283"/>
      <c r="K224" s="283"/>
      <c r="M224" s="283"/>
      <c r="N224" s="283"/>
      <c r="O224" s="283"/>
      <c r="P224" s="283"/>
      <c r="Q224" s="283"/>
      <c r="R224" s="283"/>
      <c r="S224" s="283"/>
      <c r="T224" s="283"/>
      <c r="U224" s="283"/>
      <c r="Y224" s="348"/>
      <c r="Z224" s="348"/>
      <c r="AA224" s="348"/>
      <c r="AB224" s="348"/>
      <c r="AC224" s="348"/>
      <c r="AD224" s="348"/>
      <c r="AE224" s="339"/>
      <c r="AF224" s="339"/>
      <c r="AG224" s="339"/>
      <c r="AH224" s="339"/>
      <c r="AI224" s="339"/>
      <c r="AJ224" s="339"/>
      <c r="AK224" s="339"/>
      <c r="AL224" s="339"/>
      <c r="AM224" s="339"/>
      <c r="AN224" s="339"/>
      <c r="AO224" s="339"/>
      <c r="AP224" s="339"/>
      <c r="AQ224" s="339"/>
      <c r="AR224" s="339"/>
      <c r="AS224" s="339"/>
      <c r="AU224" s="348"/>
      <c r="AV224" s="348"/>
      <c r="AW224" s="348"/>
      <c r="AX224" s="348"/>
      <c r="AY224" s="348"/>
      <c r="AZ224" s="348"/>
      <c r="BA224" s="307"/>
      <c r="BC224" s="307"/>
      <c r="BD224" s="307"/>
      <c r="BE224" s="307"/>
      <c r="BF224" s="307"/>
      <c r="BG224" s="307"/>
      <c r="BH224" s="307"/>
      <c r="BI224" s="307"/>
      <c r="BJ224" s="307"/>
      <c r="BK224" s="349"/>
      <c r="BL224" s="349"/>
      <c r="BM224" s="349"/>
      <c r="BN224" s="349"/>
      <c r="BO224" s="307"/>
      <c r="BP224" s="307"/>
      <c r="BQ224" s="307"/>
      <c r="BR224" s="307"/>
      <c r="BS224" s="307"/>
      <c r="BT224" s="307"/>
      <c r="BU224" s="307"/>
      <c r="BV224" s="307"/>
      <c r="BW224" s="307"/>
      <c r="BX224" s="307"/>
      <c r="BY224" s="307"/>
      <c r="BZ224" s="307"/>
      <c r="CA224" s="307"/>
      <c r="CB224" s="307"/>
      <c r="CI224" s="286"/>
      <c r="CJ224" s="286"/>
      <c r="CK224" s="286"/>
      <c r="CL224" s="286"/>
      <c r="CM224" s="286"/>
      <c r="CN224" s="286"/>
    </row>
    <row r="225" spans="2:92" s="289" customFormat="1" hidden="1">
      <c r="B225" s="350" t="e">
        <f t="shared" si="146"/>
        <v>#REF!</v>
      </c>
      <c r="C225" s="351">
        <v>16000</v>
      </c>
      <c r="D225" s="352"/>
      <c r="E225" s="350" t="e">
        <f>T(#REF!)</f>
        <v>#REF!</v>
      </c>
      <c r="F225" s="353">
        <v>1600000</v>
      </c>
      <c r="G225" s="354"/>
      <c r="H225" s="283"/>
      <c r="I225" s="283"/>
      <c r="J225" s="283"/>
      <c r="K225" s="283"/>
      <c r="M225" s="283"/>
      <c r="N225" s="283"/>
      <c r="O225" s="283"/>
      <c r="P225" s="283"/>
      <c r="Q225" s="283"/>
      <c r="R225" s="283"/>
      <c r="S225" s="283"/>
      <c r="T225" s="283"/>
      <c r="U225" s="283"/>
      <c r="Y225" s="348"/>
      <c r="Z225" s="348"/>
      <c r="AA225" s="348"/>
      <c r="AB225" s="348"/>
      <c r="AC225" s="348"/>
      <c r="AD225" s="348"/>
      <c r="AE225" s="339"/>
      <c r="AF225" s="339"/>
      <c r="AG225" s="339"/>
      <c r="AH225" s="339"/>
      <c r="AI225" s="339"/>
      <c r="AJ225" s="339"/>
      <c r="AK225" s="339"/>
      <c r="AL225" s="339"/>
      <c r="AM225" s="339"/>
      <c r="AN225" s="339"/>
      <c r="AO225" s="339"/>
      <c r="AP225" s="339"/>
      <c r="AQ225" s="339"/>
      <c r="AR225" s="339"/>
      <c r="AS225" s="339"/>
      <c r="AU225" s="348"/>
      <c r="AV225" s="348"/>
      <c r="AW225" s="348"/>
      <c r="AX225" s="348"/>
      <c r="AY225" s="348"/>
      <c r="AZ225" s="348"/>
      <c r="BA225" s="307"/>
      <c r="BC225" s="307"/>
      <c r="BD225" s="307"/>
      <c r="BE225" s="307"/>
      <c r="BF225" s="307"/>
      <c r="BG225" s="307"/>
      <c r="BH225" s="307"/>
      <c r="BI225" s="307"/>
      <c r="BJ225" s="307"/>
      <c r="BK225" s="349"/>
      <c r="BL225" s="349"/>
      <c r="BM225" s="349"/>
      <c r="BN225" s="349"/>
      <c r="BO225" s="307"/>
      <c r="BP225" s="307"/>
      <c r="BQ225" s="307"/>
      <c r="BR225" s="307"/>
      <c r="BS225" s="307"/>
      <c r="BT225" s="307"/>
      <c r="BU225" s="307"/>
      <c r="BV225" s="307"/>
      <c r="BW225" s="307"/>
      <c r="BX225" s="307"/>
      <c r="BY225" s="307"/>
      <c r="BZ225" s="307"/>
      <c r="CA225" s="307"/>
      <c r="CB225" s="307"/>
      <c r="CI225" s="286"/>
      <c r="CJ225" s="286"/>
      <c r="CK225" s="286"/>
      <c r="CL225" s="286"/>
      <c r="CM225" s="286"/>
      <c r="CN225" s="286"/>
    </row>
    <row r="226" spans="2:92" s="289" customFormat="1" hidden="1">
      <c r="B226" s="350" t="e">
        <f t="shared" si="146"/>
        <v>#REF!</v>
      </c>
      <c r="C226" s="351">
        <v>17000</v>
      </c>
      <c r="D226" s="352"/>
      <c r="E226" s="350" t="e">
        <f>T(#REF!)</f>
        <v>#REF!</v>
      </c>
      <c r="F226" s="353">
        <v>1700000</v>
      </c>
      <c r="G226" s="354"/>
      <c r="H226" s="283"/>
      <c r="I226" s="283"/>
      <c r="J226" s="283"/>
      <c r="K226" s="283"/>
      <c r="M226" s="283"/>
      <c r="N226" s="283"/>
      <c r="O226" s="283"/>
      <c r="P226" s="283"/>
      <c r="Q226" s="283"/>
      <c r="R226" s="283"/>
      <c r="S226" s="283"/>
      <c r="T226" s="283"/>
      <c r="U226" s="283"/>
      <c r="Y226" s="348"/>
      <c r="Z226" s="348"/>
      <c r="AA226" s="348"/>
      <c r="AB226" s="348"/>
      <c r="AC226" s="348"/>
      <c r="AD226" s="348"/>
      <c r="AE226" s="339"/>
      <c r="AF226" s="339"/>
      <c r="AG226" s="339"/>
      <c r="AH226" s="339"/>
      <c r="AI226" s="339"/>
      <c r="AJ226" s="339"/>
      <c r="AK226" s="339"/>
      <c r="AL226" s="339"/>
      <c r="AM226" s="339"/>
      <c r="AN226" s="339"/>
      <c r="AO226" s="339"/>
      <c r="AP226" s="339"/>
      <c r="AQ226" s="339"/>
      <c r="AR226" s="339"/>
      <c r="AS226" s="339"/>
      <c r="AU226" s="348"/>
      <c r="AV226" s="348"/>
      <c r="AW226" s="348"/>
      <c r="AX226" s="348"/>
      <c r="AY226" s="348"/>
      <c r="AZ226" s="348"/>
      <c r="BA226" s="307"/>
      <c r="BC226" s="307"/>
      <c r="BD226" s="307"/>
      <c r="BE226" s="307"/>
      <c r="BF226" s="307"/>
      <c r="BG226" s="307"/>
      <c r="BH226" s="307"/>
      <c r="BI226" s="307"/>
      <c r="BJ226" s="307"/>
      <c r="BK226" s="349"/>
      <c r="BL226" s="349"/>
      <c r="BM226" s="349"/>
      <c r="BN226" s="349"/>
      <c r="BO226" s="307"/>
      <c r="BP226" s="307"/>
      <c r="BQ226" s="307"/>
      <c r="BR226" s="307"/>
      <c r="BS226" s="307"/>
      <c r="BT226" s="307"/>
      <c r="BU226" s="307"/>
      <c r="BV226" s="307"/>
      <c r="BW226" s="307"/>
      <c r="BX226" s="307"/>
      <c r="BY226" s="307"/>
      <c r="BZ226" s="307"/>
      <c r="CA226" s="307"/>
      <c r="CB226" s="307"/>
      <c r="CI226" s="286"/>
      <c r="CJ226" s="286"/>
      <c r="CK226" s="286"/>
      <c r="CL226" s="286"/>
      <c r="CM226" s="286"/>
      <c r="CN226" s="286"/>
    </row>
    <row r="227" spans="2:92" s="289" customFormat="1" hidden="1">
      <c r="B227" s="350" t="e">
        <f t="shared" si="146"/>
        <v>#REF!</v>
      </c>
      <c r="C227" s="351">
        <v>18000</v>
      </c>
      <c r="D227" s="352"/>
      <c r="E227" s="350" t="e">
        <f>T(#REF!)</f>
        <v>#REF!</v>
      </c>
      <c r="F227" s="353">
        <v>1800000</v>
      </c>
      <c r="G227" s="354"/>
      <c r="H227" s="283"/>
      <c r="I227" s="283"/>
      <c r="J227" s="283"/>
      <c r="K227" s="283"/>
      <c r="M227" s="283"/>
      <c r="N227" s="283"/>
      <c r="O227" s="283"/>
      <c r="P227" s="283"/>
      <c r="Q227" s="283"/>
      <c r="R227" s="283"/>
      <c r="S227" s="283"/>
      <c r="T227" s="283"/>
      <c r="U227" s="283"/>
      <c r="Y227" s="348"/>
      <c r="Z227" s="348"/>
      <c r="AA227" s="348"/>
      <c r="AB227" s="348"/>
      <c r="AC227" s="348"/>
      <c r="AD227" s="348"/>
      <c r="AE227" s="339"/>
      <c r="AF227" s="339"/>
      <c r="AG227" s="339"/>
      <c r="AH227" s="339"/>
      <c r="AI227" s="339"/>
      <c r="AJ227" s="339"/>
      <c r="AK227" s="339"/>
      <c r="AL227" s="339"/>
      <c r="AM227" s="339"/>
      <c r="AN227" s="339"/>
      <c r="AO227" s="339"/>
      <c r="AP227" s="339"/>
      <c r="AQ227" s="339"/>
      <c r="AR227" s="339"/>
      <c r="AS227" s="339"/>
      <c r="AU227" s="348"/>
      <c r="AV227" s="348"/>
      <c r="AW227" s="348"/>
      <c r="AX227" s="348"/>
      <c r="AY227" s="348"/>
      <c r="AZ227" s="348"/>
      <c r="BA227" s="307"/>
      <c r="BC227" s="307"/>
      <c r="BD227" s="307"/>
      <c r="BE227" s="307"/>
      <c r="BF227" s="307"/>
      <c r="BG227" s="307"/>
      <c r="BH227" s="307"/>
      <c r="BI227" s="307"/>
      <c r="BJ227" s="307"/>
      <c r="BK227" s="349"/>
      <c r="BL227" s="349"/>
      <c r="BM227" s="349"/>
      <c r="BN227" s="349"/>
      <c r="BO227" s="307"/>
      <c r="BP227" s="307"/>
      <c r="BQ227" s="307"/>
      <c r="BR227" s="307"/>
      <c r="BS227" s="307"/>
      <c r="BT227" s="307"/>
      <c r="BU227" s="307"/>
      <c r="BV227" s="307"/>
      <c r="BW227" s="307"/>
      <c r="BX227" s="307"/>
      <c r="BY227" s="307"/>
      <c r="BZ227" s="307"/>
      <c r="CA227" s="307"/>
      <c r="CB227" s="307"/>
      <c r="CI227" s="286"/>
      <c r="CJ227" s="286"/>
      <c r="CK227" s="286"/>
      <c r="CL227" s="286"/>
      <c r="CM227" s="286"/>
      <c r="CN227" s="286"/>
    </row>
    <row r="228" spans="2:92" s="289" customFormat="1" hidden="1">
      <c r="B228" s="350" t="e">
        <f t="shared" si="146"/>
        <v>#REF!</v>
      </c>
      <c r="C228" s="351">
        <v>19000</v>
      </c>
      <c r="D228" s="352"/>
      <c r="E228" s="350" t="e">
        <f>T(#REF!)</f>
        <v>#REF!</v>
      </c>
      <c r="F228" s="353">
        <v>1900000</v>
      </c>
      <c r="G228" s="354"/>
      <c r="H228" s="283"/>
      <c r="I228" s="283"/>
      <c r="J228" s="283"/>
      <c r="K228" s="283"/>
      <c r="M228" s="283"/>
      <c r="N228" s="283"/>
      <c r="O228" s="283"/>
      <c r="P228" s="283"/>
      <c r="Q228" s="283"/>
      <c r="R228" s="283"/>
      <c r="S228" s="283"/>
      <c r="T228" s="283"/>
      <c r="U228" s="283"/>
      <c r="Y228" s="348"/>
      <c r="Z228" s="348"/>
      <c r="AA228" s="348"/>
      <c r="AB228" s="348"/>
      <c r="AC228" s="348"/>
      <c r="AD228" s="348"/>
      <c r="AE228" s="339"/>
      <c r="AF228" s="339"/>
      <c r="AG228" s="339"/>
      <c r="AH228" s="339"/>
      <c r="AI228" s="339"/>
      <c r="AJ228" s="339"/>
      <c r="AK228" s="339"/>
      <c r="AL228" s="339"/>
      <c r="AM228" s="339"/>
      <c r="AN228" s="339"/>
      <c r="AO228" s="339"/>
      <c r="AP228" s="339"/>
      <c r="AQ228" s="339"/>
      <c r="AR228" s="339"/>
      <c r="AS228" s="339"/>
      <c r="AU228" s="348"/>
      <c r="AV228" s="348"/>
      <c r="AW228" s="348"/>
      <c r="AX228" s="348"/>
      <c r="AY228" s="348"/>
      <c r="AZ228" s="348"/>
      <c r="BA228" s="307"/>
      <c r="BC228" s="307"/>
      <c r="BD228" s="307"/>
      <c r="BE228" s="307"/>
      <c r="BF228" s="307"/>
      <c r="BG228" s="307"/>
      <c r="BH228" s="307"/>
      <c r="BI228" s="307"/>
      <c r="BJ228" s="307"/>
      <c r="BK228" s="349"/>
      <c r="BL228" s="349"/>
      <c r="BM228" s="349"/>
      <c r="BN228" s="349"/>
      <c r="BO228" s="307"/>
      <c r="BP228" s="307"/>
      <c r="BQ228" s="307"/>
      <c r="BR228" s="307"/>
      <c r="BS228" s="307"/>
      <c r="BT228" s="307"/>
      <c r="BU228" s="307"/>
      <c r="BV228" s="307"/>
      <c r="BW228" s="307"/>
      <c r="BX228" s="307"/>
      <c r="BY228" s="307"/>
      <c r="BZ228" s="307"/>
      <c r="CA228" s="307"/>
      <c r="CB228" s="307"/>
      <c r="CI228" s="286"/>
      <c r="CJ228" s="286"/>
      <c r="CK228" s="286"/>
      <c r="CL228" s="286"/>
      <c r="CM228" s="286"/>
      <c r="CN228" s="286"/>
    </row>
    <row r="229" spans="2:92" s="289" customFormat="1" hidden="1">
      <c r="B229" s="350" t="e">
        <f t="shared" si="146"/>
        <v>#REF!</v>
      </c>
      <c r="C229" s="351">
        <v>20000</v>
      </c>
      <c r="D229" s="352"/>
      <c r="E229" s="350" t="e">
        <f>T(#REF!)</f>
        <v>#REF!</v>
      </c>
      <c r="F229" s="353">
        <v>2000000</v>
      </c>
      <c r="G229" s="354"/>
      <c r="H229" s="283"/>
      <c r="I229" s="283"/>
      <c r="J229" s="283"/>
      <c r="K229" s="283"/>
      <c r="M229" s="283"/>
      <c r="N229" s="283"/>
      <c r="O229" s="283"/>
      <c r="P229" s="283"/>
      <c r="Q229" s="283"/>
      <c r="R229" s="283"/>
      <c r="S229" s="283"/>
      <c r="T229" s="283"/>
      <c r="U229" s="283"/>
      <c r="Y229" s="348"/>
      <c r="Z229" s="348"/>
      <c r="AA229" s="348"/>
      <c r="AB229" s="348"/>
      <c r="AC229" s="348"/>
      <c r="AD229" s="348"/>
      <c r="AE229" s="339"/>
      <c r="AF229" s="339"/>
      <c r="AG229" s="339"/>
      <c r="AH229" s="339"/>
      <c r="AI229" s="339"/>
      <c r="AJ229" s="339"/>
      <c r="AK229" s="339"/>
      <c r="AL229" s="339"/>
      <c r="AM229" s="339"/>
      <c r="AN229" s="339"/>
      <c r="AO229" s="339"/>
      <c r="AP229" s="339"/>
      <c r="AQ229" s="339"/>
      <c r="AR229" s="339"/>
      <c r="AS229" s="339"/>
      <c r="AU229" s="348"/>
      <c r="AV229" s="348"/>
      <c r="AW229" s="348"/>
      <c r="AX229" s="348"/>
      <c r="AY229" s="348"/>
      <c r="AZ229" s="348"/>
      <c r="BA229" s="307"/>
      <c r="BC229" s="307"/>
      <c r="BD229" s="307"/>
      <c r="BE229" s="307"/>
      <c r="BF229" s="307"/>
      <c r="BG229" s="307"/>
      <c r="BH229" s="307"/>
      <c r="BI229" s="307"/>
      <c r="BJ229" s="307"/>
      <c r="BK229" s="349"/>
      <c r="BL229" s="349"/>
      <c r="BM229" s="349"/>
      <c r="BN229" s="349"/>
      <c r="BO229" s="307"/>
      <c r="BP229" s="307"/>
      <c r="BQ229" s="307"/>
      <c r="BR229" s="307"/>
      <c r="BS229" s="307"/>
      <c r="BT229" s="307"/>
      <c r="BU229" s="307"/>
      <c r="BV229" s="307"/>
      <c r="BW229" s="307"/>
      <c r="BX229" s="307"/>
      <c r="BY229" s="307"/>
      <c r="BZ229" s="307"/>
      <c r="CA229" s="307"/>
      <c r="CB229" s="307"/>
      <c r="CI229" s="286"/>
      <c r="CJ229" s="286"/>
      <c r="CK229" s="286"/>
      <c r="CL229" s="286"/>
      <c r="CM229" s="286"/>
      <c r="CN229" s="286"/>
    </row>
    <row r="230" spans="2:92" s="289" customFormat="1" hidden="1">
      <c r="B230" s="350" t="e">
        <f t="shared" si="146"/>
        <v>#REF!</v>
      </c>
      <c r="C230" s="351">
        <v>21000</v>
      </c>
      <c r="D230" s="352"/>
      <c r="E230" s="350" t="e">
        <f>T(#REF!)</f>
        <v>#REF!</v>
      </c>
      <c r="F230" s="353">
        <v>2100000</v>
      </c>
      <c r="G230" s="354"/>
      <c r="H230" s="283"/>
      <c r="I230" s="283"/>
      <c r="J230" s="283"/>
      <c r="K230" s="283"/>
      <c r="M230" s="283"/>
      <c r="N230" s="283"/>
      <c r="O230" s="283"/>
      <c r="P230" s="283"/>
      <c r="Q230" s="283"/>
      <c r="R230" s="283"/>
      <c r="S230" s="283"/>
      <c r="T230" s="283"/>
      <c r="U230" s="283"/>
      <c r="Y230" s="348"/>
      <c r="Z230" s="348"/>
      <c r="AA230" s="348"/>
      <c r="AB230" s="348"/>
      <c r="AC230" s="348"/>
      <c r="AD230" s="348"/>
      <c r="AE230" s="339"/>
      <c r="AF230" s="339"/>
      <c r="AG230" s="339"/>
      <c r="AH230" s="339"/>
      <c r="AI230" s="339"/>
      <c r="AJ230" s="339"/>
      <c r="AK230" s="339"/>
      <c r="AL230" s="339"/>
      <c r="AM230" s="339"/>
      <c r="AN230" s="339"/>
      <c r="AO230" s="339"/>
      <c r="AP230" s="339"/>
      <c r="AQ230" s="339"/>
      <c r="AR230" s="339"/>
      <c r="AS230" s="339"/>
      <c r="AU230" s="348"/>
      <c r="AV230" s="348"/>
      <c r="AW230" s="348"/>
      <c r="AX230" s="348"/>
      <c r="AY230" s="348"/>
      <c r="AZ230" s="348"/>
      <c r="BA230" s="307"/>
      <c r="BC230" s="307"/>
      <c r="BD230" s="307"/>
      <c r="BE230" s="307"/>
      <c r="BF230" s="307"/>
      <c r="BG230" s="307"/>
      <c r="BH230" s="307"/>
      <c r="BI230" s="307"/>
      <c r="BJ230" s="307"/>
      <c r="BK230" s="349"/>
      <c r="BL230" s="349"/>
      <c r="BM230" s="349"/>
      <c r="BN230" s="349"/>
      <c r="BO230" s="307"/>
      <c r="BP230" s="307"/>
      <c r="BQ230" s="307"/>
      <c r="BR230" s="307"/>
      <c r="BS230" s="307"/>
      <c r="BT230" s="307"/>
      <c r="BU230" s="307"/>
      <c r="BV230" s="307"/>
      <c r="BW230" s="307"/>
      <c r="BX230" s="307"/>
      <c r="BY230" s="307"/>
      <c r="BZ230" s="307"/>
      <c r="CA230" s="307"/>
      <c r="CB230" s="307"/>
      <c r="CI230" s="286"/>
      <c r="CJ230" s="286"/>
      <c r="CK230" s="286"/>
      <c r="CL230" s="286"/>
      <c r="CM230" s="286"/>
      <c r="CN230" s="286"/>
    </row>
    <row r="231" spans="2:92" s="289" customFormat="1" hidden="1">
      <c r="B231" s="350" t="e">
        <f t="shared" si="146"/>
        <v>#REF!</v>
      </c>
      <c r="C231" s="351">
        <v>22000</v>
      </c>
      <c r="D231" s="352"/>
      <c r="E231" s="350" t="e">
        <f>T(#REF!)</f>
        <v>#REF!</v>
      </c>
      <c r="F231" s="353">
        <v>2200000</v>
      </c>
      <c r="G231" s="354"/>
      <c r="H231" s="283"/>
      <c r="I231" s="283"/>
      <c r="J231" s="283"/>
      <c r="K231" s="283"/>
      <c r="M231" s="283"/>
      <c r="N231" s="283"/>
      <c r="O231" s="283"/>
      <c r="P231" s="283"/>
      <c r="Q231" s="283"/>
      <c r="R231" s="283"/>
      <c r="S231" s="283"/>
      <c r="T231" s="283"/>
      <c r="U231" s="283"/>
      <c r="Y231" s="348"/>
      <c r="Z231" s="348"/>
      <c r="AA231" s="348"/>
      <c r="AB231" s="348"/>
      <c r="AC231" s="348"/>
      <c r="AD231" s="348"/>
      <c r="AE231" s="339"/>
      <c r="AF231" s="339"/>
      <c r="AG231" s="339"/>
      <c r="AH231" s="339"/>
      <c r="AI231" s="339"/>
      <c r="AJ231" s="339"/>
      <c r="AK231" s="339"/>
      <c r="AL231" s="339"/>
      <c r="AM231" s="339"/>
      <c r="AN231" s="339"/>
      <c r="AO231" s="339"/>
      <c r="AP231" s="339"/>
      <c r="AQ231" s="339"/>
      <c r="AR231" s="339"/>
      <c r="AS231" s="339"/>
      <c r="AU231" s="348"/>
      <c r="AV231" s="348"/>
      <c r="AW231" s="348"/>
      <c r="AX231" s="348"/>
      <c r="AY231" s="348"/>
      <c r="AZ231" s="348"/>
      <c r="BA231" s="307"/>
      <c r="BC231" s="307"/>
      <c r="BD231" s="307"/>
      <c r="BE231" s="307"/>
      <c r="BF231" s="307"/>
      <c r="BG231" s="307"/>
      <c r="BH231" s="307"/>
      <c r="BI231" s="307"/>
      <c r="BJ231" s="307"/>
      <c r="BK231" s="349"/>
      <c r="BL231" s="349"/>
      <c r="BM231" s="349"/>
      <c r="BN231" s="349"/>
      <c r="BO231" s="307"/>
      <c r="BP231" s="307"/>
      <c r="BQ231" s="307"/>
      <c r="BR231" s="307"/>
      <c r="BS231" s="307"/>
      <c r="BT231" s="307"/>
      <c r="BU231" s="307"/>
      <c r="BV231" s="307"/>
      <c r="BW231" s="307"/>
      <c r="BX231" s="307"/>
      <c r="BY231" s="307"/>
      <c r="BZ231" s="307"/>
      <c r="CA231" s="307"/>
      <c r="CB231" s="307"/>
      <c r="CI231" s="286"/>
      <c r="CJ231" s="286"/>
      <c r="CK231" s="286"/>
      <c r="CL231" s="286"/>
      <c r="CM231" s="286"/>
      <c r="CN231" s="286"/>
    </row>
    <row r="232" spans="2:92" s="289" customFormat="1" hidden="1">
      <c r="B232" s="350" t="e">
        <f t="shared" si="146"/>
        <v>#REF!</v>
      </c>
      <c r="C232" s="351">
        <v>23000</v>
      </c>
      <c r="D232" s="352"/>
      <c r="E232" s="350" t="e">
        <f>T(#REF!)</f>
        <v>#REF!</v>
      </c>
      <c r="F232" s="353">
        <v>2300000</v>
      </c>
      <c r="G232" s="354"/>
      <c r="H232" s="283"/>
      <c r="I232" s="283"/>
      <c r="J232" s="283"/>
      <c r="K232" s="283"/>
      <c r="M232" s="283"/>
      <c r="N232" s="283"/>
      <c r="O232" s="283"/>
      <c r="P232" s="283"/>
      <c r="Q232" s="283"/>
      <c r="R232" s="283"/>
      <c r="S232" s="283"/>
      <c r="T232" s="283"/>
      <c r="U232" s="283"/>
      <c r="Y232" s="348"/>
      <c r="Z232" s="348"/>
      <c r="AA232" s="348"/>
      <c r="AB232" s="348"/>
      <c r="AC232" s="348"/>
      <c r="AD232" s="348"/>
      <c r="AE232" s="339"/>
      <c r="AF232" s="339"/>
      <c r="AG232" s="339"/>
      <c r="AH232" s="339"/>
      <c r="AI232" s="339"/>
      <c r="AJ232" s="339"/>
      <c r="AK232" s="339"/>
      <c r="AL232" s="339"/>
      <c r="AM232" s="339"/>
      <c r="AN232" s="339"/>
      <c r="AO232" s="339"/>
      <c r="AP232" s="339"/>
      <c r="AQ232" s="339"/>
      <c r="AR232" s="339"/>
      <c r="AS232" s="339"/>
      <c r="AU232" s="348"/>
      <c r="AV232" s="348"/>
      <c r="AW232" s="348"/>
      <c r="AX232" s="348"/>
      <c r="AY232" s="348"/>
      <c r="AZ232" s="348"/>
      <c r="BA232" s="307"/>
      <c r="BC232" s="307"/>
      <c r="BD232" s="307"/>
      <c r="BE232" s="307"/>
      <c r="BF232" s="307"/>
      <c r="BG232" s="307"/>
      <c r="BH232" s="307"/>
      <c r="BI232" s="307"/>
      <c r="BJ232" s="307"/>
      <c r="BK232" s="349"/>
      <c r="BL232" s="349"/>
      <c r="BM232" s="349"/>
      <c r="BN232" s="349"/>
      <c r="BO232" s="307"/>
      <c r="BP232" s="307"/>
      <c r="BQ232" s="307"/>
      <c r="BR232" s="307"/>
      <c r="BS232" s="307"/>
      <c r="BT232" s="307"/>
      <c r="BU232" s="307"/>
      <c r="BV232" s="307"/>
      <c r="BW232" s="307"/>
      <c r="BX232" s="307"/>
      <c r="BY232" s="307"/>
      <c r="BZ232" s="307"/>
      <c r="CA232" s="307"/>
      <c r="CB232" s="307"/>
      <c r="CI232" s="286"/>
      <c r="CJ232" s="286"/>
      <c r="CK232" s="286"/>
      <c r="CL232" s="286"/>
      <c r="CM232" s="286"/>
      <c r="CN232" s="286"/>
    </row>
    <row r="233" spans="2:92" s="289" customFormat="1" hidden="1">
      <c r="B233" s="350" t="e">
        <f t="shared" si="146"/>
        <v>#REF!</v>
      </c>
      <c r="C233" s="351">
        <v>24000</v>
      </c>
      <c r="D233" s="352"/>
      <c r="E233" s="350" t="e">
        <f>T(#REF!)</f>
        <v>#REF!</v>
      </c>
      <c r="F233" s="353">
        <v>2400000</v>
      </c>
      <c r="G233" s="354"/>
      <c r="H233" s="283"/>
      <c r="I233" s="283"/>
      <c r="J233" s="283"/>
      <c r="K233" s="283"/>
      <c r="M233" s="283"/>
      <c r="N233" s="283"/>
      <c r="O233" s="283"/>
      <c r="P233" s="283"/>
      <c r="Q233" s="283"/>
      <c r="R233" s="283"/>
      <c r="S233" s="283"/>
      <c r="T233" s="283"/>
      <c r="U233" s="283"/>
      <c r="Y233" s="348"/>
      <c r="Z233" s="348"/>
      <c r="AA233" s="348"/>
      <c r="AB233" s="348"/>
      <c r="AC233" s="348"/>
      <c r="AD233" s="348"/>
      <c r="AE233" s="339"/>
      <c r="AF233" s="339"/>
      <c r="AG233" s="339"/>
      <c r="AH233" s="339"/>
      <c r="AI233" s="339"/>
      <c r="AJ233" s="339"/>
      <c r="AK233" s="339"/>
      <c r="AL233" s="339"/>
      <c r="AM233" s="339"/>
      <c r="AN233" s="339"/>
      <c r="AO233" s="339"/>
      <c r="AP233" s="339"/>
      <c r="AQ233" s="339"/>
      <c r="AR233" s="339"/>
      <c r="AS233" s="339"/>
      <c r="AU233" s="348"/>
      <c r="AV233" s="348"/>
      <c r="AW233" s="348"/>
      <c r="AX233" s="348"/>
      <c r="AY233" s="348"/>
      <c r="AZ233" s="348"/>
      <c r="BA233" s="307"/>
      <c r="BC233" s="307"/>
      <c r="BD233" s="307"/>
      <c r="BE233" s="307"/>
      <c r="BF233" s="307"/>
      <c r="BG233" s="307"/>
      <c r="BH233" s="307"/>
      <c r="BI233" s="307"/>
      <c r="BJ233" s="307"/>
      <c r="BK233" s="349"/>
      <c r="BL233" s="349"/>
      <c r="BM233" s="349"/>
      <c r="BN233" s="349"/>
      <c r="BO233" s="307"/>
      <c r="BP233" s="307"/>
      <c r="BQ233" s="307"/>
      <c r="BR233" s="307"/>
      <c r="BS233" s="307"/>
      <c r="BT233" s="307"/>
      <c r="BU233" s="307"/>
      <c r="BV233" s="307"/>
      <c r="BW233" s="307"/>
      <c r="BX233" s="307"/>
      <c r="BY233" s="307"/>
      <c r="BZ233" s="307"/>
      <c r="CA233" s="307"/>
      <c r="CB233" s="307"/>
      <c r="CI233" s="286"/>
      <c r="CJ233" s="286"/>
      <c r="CK233" s="286"/>
      <c r="CL233" s="286"/>
      <c r="CM233" s="286"/>
      <c r="CN233" s="286"/>
    </row>
    <row r="234" spans="2:92" s="289" customFormat="1" hidden="1">
      <c r="B234" s="350" t="e">
        <f t="shared" si="146"/>
        <v>#REF!</v>
      </c>
      <c r="C234" s="351">
        <v>25000</v>
      </c>
      <c r="D234" s="352"/>
      <c r="E234" s="350" t="s">
        <v>587</v>
      </c>
      <c r="F234" s="353">
        <v>2500000</v>
      </c>
      <c r="G234" s="354"/>
      <c r="H234" s="283"/>
      <c r="I234" s="283"/>
      <c r="J234" s="283"/>
      <c r="K234" s="283"/>
      <c r="Y234" s="348"/>
      <c r="Z234" s="348"/>
      <c r="AA234" s="348"/>
      <c r="AB234" s="348"/>
      <c r="AC234" s="348"/>
      <c r="AD234" s="348"/>
      <c r="AE234" s="339"/>
      <c r="AF234" s="339"/>
      <c r="AG234" s="339"/>
      <c r="AH234" s="339"/>
      <c r="AI234" s="339"/>
      <c r="AJ234" s="339"/>
      <c r="AK234" s="339"/>
      <c r="AL234" s="339"/>
      <c r="AM234" s="339"/>
      <c r="AN234" s="339"/>
      <c r="AO234" s="339"/>
      <c r="AP234" s="339"/>
      <c r="AQ234" s="339"/>
      <c r="AR234" s="339"/>
      <c r="AS234" s="339"/>
      <c r="AU234" s="348"/>
      <c r="AV234" s="348"/>
      <c r="AW234" s="348"/>
      <c r="AX234" s="348"/>
      <c r="AY234" s="348"/>
      <c r="AZ234" s="348"/>
      <c r="BA234" s="307"/>
      <c r="BC234" s="307"/>
      <c r="BD234" s="307"/>
      <c r="BE234" s="307"/>
      <c r="BF234" s="307"/>
      <c r="BG234" s="307"/>
      <c r="BH234" s="307"/>
      <c r="BI234" s="307"/>
      <c r="BJ234" s="307"/>
      <c r="BK234" s="349"/>
      <c r="BL234" s="349"/>
      <c r="BM234" s="349"/>
      <c r="BN234" s="349"/>
      <c r="BO234" s="307"/>
      <c r="BP234" s="307"/>
      <c r="BQ234" s="307"/>
      <c r="BR234" s="307"/>
      <c r="BS234" s="307"/>
      <c r="BT234" s="307"/>
      <c r="BU234" s="307"/>
      <c r="BV234" s="307"/>
      <c r="BW234" s="307"/>
      <c r="BX234" s="307"/>
      <c r="BY234" s="307"/>
      <c r="BZ234" s="307"/>
      <c r="CA234" s="307"/>
      <c r="CB234" s="307"/>
      <c r="CI234" s="286"/>
      <c r="CJ234" s="286"/>
      <c r="CK234" s="286"/>
      <c r="CL234" s="286"/>
      <c r="CM234" s="286"/>
      <c r="CN234" s="286"/>
    </row>
    <row r="235" spans="2:92" s="289" customFormat="1" hidden="1">
      <c r="B235" s="350" t="e">
        <f t="shared" si="146"/>
        <v>#REF!</v>
      </c>
      <c r="C235" s="351">
        <v>26000</v>
      </c>
      <c r="D235" s="352"/>
      <c r="E235" s="352"/>
      <c r="F235" s="354"/>
      <c r="G235" s="354"/>
      <c r="H235" s="283"/>
      <c r="I235" s="283"/>
      <c r="J235" s="283"/>
      <c r="K235" s="283"/>
      <c r="Y235" s="348"/>
      <c r="Z235" s="348"/>
      <c r="AA235" s="348"/>
      <c r="AB235" s="348"/>
      <c r="AC235" s="348"/>
      <c r="AD235" s="348"/>
      <c r="AE235" s="339"/>
      <c r="AF235" s="339"/>
      <c r="AG235" s="339"/>
      <c r="AH235" s="339"/>
      <c r="AI235" s="339"/>
      <c r="AJ235" s="339"/>
      <c r="AK235" s="339"/>
      <c r="AL235" s="339"/>
      <c r="AM235" s="339"/>
      <c r="AN235" s="339"/>
      <c r="AO235" s="339"/>
      <c r="AP235" s="339"/>
      <c r="AQ235" s="339"/>
      <c r="AR235" s="339"/>
      <c r="AS235" s="339"/>
      <c r="AU235" s="348"/>
      <c r="AV235" s="348"/>
      <c r="AW235" s="348"/>
      <c r="AX235" s="348"/>
      <c r="AY235" s="348"/>
      <c r="AZ235" s="348"/>
      <c r="BA235" s="307"/>
      <c r="BC235" s="307"/>
      <c r="BD235" s="307"/>
      <c r="BE235" s="307"/>
      <c r="BF235" s="307"/>
      <c r="BG235" s="307"/>
      <c r="BH235" s="307"/>
      <c r="BI235" s="307"/>
      <c r="BJ235" s="307"/>
      <c r="BK235" s="349"/>
      <c r="BL235" s="349"/>
      <c r="BM235" s="349"/>
      <c r="BN235" s="349"/>
      <c r="BO235" s="307"/>
      <c r="BP235" s="307"/>
      <c r="BQ235" s="307"/>
      <c r="BR235" s="307"/>
      <c r="BS235" s="307"/>
      <c r="BT235" s="307"/>
      <c r="BU235" s="307"/>
      <c r="BV235" s="307"/>
      <c r="BW235" s="307"/>
      <c r="BX235" s="307"/>
      <c r="BY235" s="307"/>
      <c r="BZ235" s="307"/>
      <c r="CA235" s="307"/>
      <c r="CB235" s="307"/>
      <c r="CI235" s="286"/>
      <c r="CJ235" s="286"/>
      <c r="CK235" s="286"/>
      <c r="CL235" s="286"/>
      <c r="CM235" s="286"/>
      <c r="CN235" s="286"/>
    </row>
    <row r="236" spans="2:92" s="289" customFormat="1" hidden="1">
      <c r="B236" s="350" t="e">
        <f t="shared" si="146"/>
        <v>#REF!</v>
      </c>
      <c r="C236" s="351">
        <v>27000</v>
      </c>
      <c r="D236" s="352"/>
      <c r="E236" s="352"/>
      <c r="F236" s="354"/>
      <c r="G236" s="354"/>
      <c r="H236" s="283"/>
      <c r="I236" s="283"/>
      <c r="J236" s="283"/>
      <c r="K236" s="283"/>
      <c r="Y236" s="348"/>
      <c r="Z236" s="348"/>
      <c r="AA236" s="348"/>
      <c r="AB236" s="348"/>
      <c r="AC236" s="348"/>
      <c r="AD236" s="348"/>
      <c r="AE236" s="339"/>
      <c r="AF236" s="339"/>
      <c r="AG236" s="339"/>
      <c r="AH236" s="339"/>
      <c r="AI236" s="339"/>
      <c r="AJ236" s="339"/>
      <c r="AK236" s="339"/>
      <c r="AL236" s="339"/>
      <c r="AM236" s="339"/>
      <c r="AN236" s="339"/>
      <c r="AO236" s="339"/>
      <c r="AP236" s="339"/>
      <c r="AQ236" s="339"/>
      <c r="AR236" s="339"/>
      <c r="AS236" s="339"/>
      <c r="AU236" s="348"/>
      <c r="AV236" s="348"/>
      <c r="AW236" s="348"/>
      <c r="AX236" s="348"/>
      <c r="AY236" s="348"/>
      <c r="AZ236" s="348"/>
      <c r="BA236" s="307"/>
      <c r="BC236" s="307"/>
      <c r="BD236" s="307"/>
      <c r="BE236" s="307"/>
      <c r="BF236" s="307"/>
      <c r="BG236" s="307"/>
      <c r="BH236" s="307"/>
      <c r="BI236" s="307"/>
      <c r="BJ236" s="307"/>
      <c r="BK236" s="349"/>
      <c r="BL236" s="349"/>
      <c r="BM236" s="349"/>
      <c r="BN236" s="349"/>
      <c r="BO236" s="307"/>
      <c r="BP236" s="307"/>
      <c r="BQ236" s="307"/>
      <c r="BR236" s="307"/>
      <c r="BS236" s="307"/>
      <c r="BT236" s="307"/>
      <c r="BU236" s="307"/>
      <c r="BV236" s="307"/>
      <c r="BW236" s="307"/>
      <c r="BX236" s="307"/>
      <c r="BY236" s="307"/>
      <c r="BZ236" s="307"/>
      <c r="CA236" s="307"/>
      <c r="CB236" s="307"/>
      <c r="CI236" s="286"/>
      <c r="CJ236" s="286"/>
      <c r="CK236" s="286"/>
      <c r="CL236" s="286"/>
      <c r="CM236" s="286"/>
      <c r="CN236" s="286"/>
    </row>
    <row r="237" spans="2:92" s="289" customFormat="1" hidden="1">
      <c r="B237" s="350" t="e">
        <f t="shared" si="146"/>
        <v>#REF!</v>
      </c>
      <c r="C237" s="351">
        <v>28000</v>
      </c>
      <c r="D237" s="352"/>
      <c r="E237" s="352"/>
      <c r="F237" s="354"/>
      <c r="G237" s="354"/>
      <c r="H237" s="283"/>
      <c r="I237" s="283"/>
      <c r="J237" s="283"/>
      <c r="K237" s="283"/>
      <c r="Y237" s="348"/>
      <c r="Z237" s="348"/>
      <c r="AA237" s="348"/>
      <c r="AB237" s="348"/>
      <c r="AC237" s="348"/>
      <c r="AD237" s="348"/>
      <c r="AE237" s="339"/>
      <c r="AF237" s="339"/>
      <c r="AG237" s="339"/>
      <c r="AH237" s="339"/>
      <c r="AI237" s="339"/>
      <c r="AJ237" s="339"/>
      <c r="AK237" s="339"/>
      <c r="AL237" s="339"/>
      <c r="AM237" s="339"/>
      <c r="AN237" s="339"/>
      <c r="AO237" s="339"/>
      <c r="AP237" s="339"/>
      <c r="AQ237" s="339"/>
      <c r="AR237" s="339"/>
      <c r="AS237" s="339"/>
      <c r="AU237" s="348"/>
      <c r="AV237" s="348"/>
      <c r="AW237" s="348"/>
      <c r="AX237" s="348"/>
      <c r="AY237" s="348"/>
      <c r="AZ237" s="348"/>
      <c r="BA237" s="307"/>
      <c r="BC237" s="307"/>
      <c r="BD237" s="307"/>
      <c r="BE237" s="307"/>
      <c r="BF237" s="307"/>
      <c r="BG237" s="307"/>
      <c r="BH237" s="307"/>
      <c r="BI237" s="307"/>
      <c r="BJ237" s="307"/>
      <c r="BK237" s="349"/>
      <c r="BL237" s="349"/>
      <c r="BM237" s="349"/>
      <c r="BN237" s="349"/>
      <c r="BO237" s="307"/>
      <c r="BP237" s="307"/>
      <c r="BQ237" s="307"/>
      <c r="BR237" s="307"/>
      <c r="BS237" s="307"/>
      <c r="BT237" s="307"/>
      <c r="BU237" s="307"/>
      <c r="BV237" s="307"/>
      <c r="BW237" s="307"/>
      <c r="BX237" s="307"/>
      <c r="BY237" s="307"/>
      <c r="BZ237" s="307"/>
      <c r="CA237" s="307"/>
      <c r="CB237" s="307"/>
      <c r="CI237" s="286"/>
      <c r="CJ237" s="286"/>
      <c r="CK237" s="286"/>
      <c r="CL237" s="286"/>
      <c r="CM237" s="286"/>
      <c r="CN237" s="286"/>
    </row>
    <row r="238" spans="2:92" s="289" customFormat="1" hidden="1">
      <c r="B238" s="350" t="e">
        <f t="shared" si="146"/>
        <v>#REF!</v>
      </c>
      <c r="C238" s="351">
        <v>29000</v>
      </c>
      <c r="D238" s="352"/>
      <c r="E238" s="352"/>
      <c r="F238" s="354"/>
      <c r="G238" s="354"/>
      <c r="H238" s="283"/>
      <c r="I238" s="283"/>
      <c r="J238" s="283"/>
      <c r="K238" s="283"/>
      <c r="Y238" s="348"/>
      <c r="Z238" s="348"/>
      <c r="AA238" s="348"/>
      <c r="AB238" s="348"/>
      <c r="AC238" s="348"/>
      <c r="AD238" s="348"/>
      <c r="AE238" s="339"/>
      <c r="AF238" s="339"/>
      <c r="AG238" s="339"/>
      <c r="AH238" s="339"/>
      <c r="AI238" s="339"/>
      <c r="AJ238" s="339"/>
      <c r="AK238" s="339"/>
      <c r="AL238" s="339"/>
      <c r="AM238" s="339"/>
      <c r="AN238" s="339"/>
      <c r="AO238" s="339"/>
      <c r="AP238" s="339"/>
      <c r="AQ238" s="339"/>
      <c r="AR238" s="339"/>
      <c r="AS238" s="339"/>
      <c r="AU238" s="348"/>
      <c r="AV238" s="348"/>
      <c r="AW238" s="348"/>
      <c r="AX238" s="348"/>
      <c r="AY238" s="348"/>
      <c r="AZ238" s="348"/>
      <c r="BA238" s="307"/>
      <c r="BC238" s="307"/>
      <c r="BD238" s="307"/>
      <c r="BE238" s="307"/>
      <c r="BF238" s="307"/>
      <c r="BG238" s="307"/>
      <c r="BH238" s="307"/>
      <c r="BI238" s="307"/>
      <c r="BJ238" s="307"/>
      <c r="BK238" s="349"/>
      <c r="BL238" s="349"/>
      <c r="BM238" s="349"/>
      <c r="BN238" s="349"/>
      <c r="BO238" s="307"/>
      <c r="BP238" s="307"/>
      <c r="BQ238" s="307"/>
      <c r="BR238" s="307"/>
      <c r="BS238" s="307"/>
      <c r="BT238" s="307"/>
      <c r="BU238" s="307"/>
      <c r="BV238" s="307"/>
      <c r="BW238" s="307"/>
      <c r="BX238" s="307"/>
      <c r="BY238" s="307"/>
      <c r="BZ238" s="307"/>
      <c r="CA238" s="307"/>
      <c r="CB238" s="307"/>
      <c r="CI238" s="286"/>
      <c r="CJ238" s="286"/>
      <c r="CK238" s="286"/>
      <c r="CL238" s="286"/>
      <c r="CM238" s="286"/>
      <c r="CN238" s="286"/>
    </row>
    <row r="239" spans="2:92" s="289" customFormat="1" hidden="1">
      <c r="B239" s="350" t="s">
        <v>587</v>
      </c>
      <c r="C239" s="351">
        <v>30000</v>
      </c>
      <c r="Y239" s="348"/>
      <c r="Z239" s="348"/>
      <c r="AA239" s="348"/>
      <c r="AB239" s="348"/>
      <c r="AC239" s="348"/>
      <c r="AD239" s="348"/>
      <c r="AE239" s="339"/>
      <c r="AF239" s="339"/>
      <c r="AG239" s="339"/>
      <c r="AH239" s="339"/>
      <c r="AI239" s="339"/>
      <c r="AJ239" s="339"/>
      <c r="AK239" s="339"/>
      <c r="AL239" s="339"/>
      <c r="AM239" s="339"/>
      <c r="AN239" s="339"/>
      <c r="AO239" s="339"/>
      <c r="AP239" s="339"/>
      <c r="AQ239" s="339"/>
      <c r="AR239" s="339"/>
      <c r="AS239" s="339"/>
      <c r="AU239" s="348"/>
      <c r="AV239" s="348"/>
      <c r="AW239" s="348"/>
      <c r="AX239" s="348"/>
      <c r="AY239" s="348"/>
      <c r="AZ239" s="348"/>
      <c r="BA239" s="307"/>
      <c r="BC239" s="307"/>
      <c r="BD239" s="307"/>
      <c r="BE239" s="307"/>
      <c r="BF239" s="307"/>
      <c r="BG239" s="307"/>
      <c r="BH239" s="307"/>
      <c r="BI239" s="307"/>
      <c r="BJ239" s="307"/>
      <c r="BK239" s="349"/>
      <c r="BL239" s="349"/>
      <c r="BM239" s="349"/>
      <c r="BN239" s="349"/>
      <c r="BO239" s="307"/>
      <c r="BP239" s="307"/>
      <c r="BQ239" s="307"/>
      <c r="BR239" s="307"/>
      <c r="BS239" s="307"/>
      <c r="BT239" s="307"/>
      <c r="BU239" s="307"/>
      <c r="BV239" s="307"/>
      <c r="BW239" s="307"/>
      <c r="BX239" s="307"/>
      <c r="BY239" s="307"/>
      <c r="BZ239" s="307"/>
      <c r="CA239" s="307"/>
      <c r="CB239" s="307"/>
      <c r="CI239" s="286"/>
      <c r="CJ239" s="286"/>
      <c r="CK239" s="286"/>
      <c r="CL239" s="286"/>
      <c r="CM239" s="286"/>
      <c r="CN239" s="286"/>
    </row>
    <row r="240" spans="2:92" hidden="1"/>
  </sheetData>
  <sheetProtection algorithmName="SHA-512" hashValue="X1YdtmBNz4YgYuF4Wro6agcN+rIJRPwR9/2iTwCOZc+tmRKXVbVHq5XrSdatY+DSroK8plGPZr54F/qo+r2xZw==" saltValue="5ODLSuyWobZy2wWsZ3vQ2A==" spinCount="100000" sheet="1" formatCells="0" formatRows="0" insertHyperlinks="0" sort="0" autoFilter="0"/>
  <dataConsolidate/>
  <mergeCells count="1494">
    <mergeCell ref="AI2:AN2"/>
    <mergeCell ref="AO2:AU2"/>
    <mergeCell ref="N2:Q2"/>
    <mergeCell ref="V60:X60"/>
    <mergeCell ref="B81:AD81"/>
    <mergeCell ref="B100:AD100"/>
    <mergeCell ref="B119:AD119"/>
    <mergeCell ref="B138:AD138"/>
    <mergeCell ref="AU4:AZ4"/>
    <mergeCell ref="AU5:AZ5"/>
    <mergeCell ref="AB121:AD121"/>
    <mergeCell ref="AB122:AD122"/>
    <mergeCell ref="AB123:AD123"/>
    <mergeCell ref="AB124:AD124"/>
    <mergeCell ref="AB125:AD125"/>
    <mergeCell ref="AB126:AD126"/>
    <mergeCell ref="AB127:AD127"/>
    <mergeCell ref="AB128:AD128"/>
    <mergeCell ref="AB129:AD129"/>
    <mergeCell ref="AB130:AD130"/>
    <mergeCell ref="AB131:AD131"/>
    <mergeCell ref="AB132:AD132"/>
    <mergeCell ref="AB133:AD133"/>
    <mergeCell ref="AB134:AD134"/>
    <mergeCell ref="AB135:AD135"/>
    <mergeCell ref="AB136:AD136"/>
    <mergeCell ref="AB102:AD102"/>
    <mergeCell ref="AB103:AD103"/>
    <mergeCell ref="AB104:AD104"/>
    <mergeCell ref="AB105:AD105"/>
    <mergeCell ref="AB106:AD106"/>
    <mergeCell ref="AB107:AD107"/>
    <mergeCell ref="AB117:AD117"/>
    <mergeCell ref="AB83:AD83"/>
    <mergeCell ref="AB41:AD41"/>
    <mergeCell ref="AB45:AD45"/>
    <mergeCell ref="AB46:AD46"/>
    <mergeCell ref="AB47:AD47"/>
    <mergeCell ref="AB48:AD48"/>
    <mergeCell ref="AB49:AD49"/>
    <mergeCell ref="AB50:AD50"/>
    <mergeCell ref="AB51:AD51"/>
    <mergeCell ref="AB52:AD52"/>
    <mergeCell ref="AB53:AD53"/>
    <mergeCell ref="AB54:AD54"/>
    <mergeCell ref="AB55:AD55"/>
    <mergeCell ref="AB56:AD56"/>
    <mergeCell ref="AB57:AD57"/>
    <mergeCell ref="AB58:AD58"/>
    <mergeCell ref="AB59:AD59"/>
    <mergeCell ref="B43:AD43"/>
    <mergeCell ref="B46:P46"/>
    <mergeCell ref="B47:P47"/>
    <mergeCell ref="B48:P48"/>
    <mergeCell ref="B49:P49"/>
    <mergeCell ref="Y102:AA102"/>
    <mergeCell ref="Y104:AA104"/>
    <mergeCell ref="Y106:AA106"/>
    <mergeCell ref="AB65:AD65"/>
    <mergeCell ref="AB66:AD66"/>
    <mergeCell ref="AB67:AD67"/>
    <mergeCell ref="AB68:AD68"/>
    <mergeCell ref="AB69:AD69"/>
    <mergeCell ref="AB70:AD70"/>
    <mergeCell ref="Y39:AA39"/>
    <mergeCell ref="Y45:AA45"/>
    <mergeCell ref="Y48:AA48"/>
    <mergeCell ref="Y49:AA49"/>
    <mergeCell ref="Y50:AA50"/>
    <mergeCell ref="Y51:AA51"/>
    <mergeCell ref="Y52:AA52"/>
    <mergeCell ref="Y53:AA53"/>
    <mergeCell ref="Y54:AA54"/>
    <mergeCell ref="Y55:AA55"/>
    <mergeCell ref="Y56:AA56"/>
    <mergeCell ref="Y57:AA57"/>
    <mergeCell ref="Y58:AA58"/>
    <mergeCell ref="Y60:AA60"/>
    <mergeCell ref="Y64:AA64"/>
    <mergeCell ref="AB22:AD22"/>
    <mergeCell ref="AB26:AD26"/>
    <mergeCell ref="AB27:AD27"/>
    <mergeCell ref="AB28:AD28"/>
    <mergeCell ref="AB29:AD29"/>
    <mergeCell ref="AB30:AD30"/>
    <mergeCell ref="AB31:AD31"/>
    <mergeCell ref="AB32:AD32"/>
    <mergeCell ref="AB33:AD33"/>
    <mergeCell ref="AB34:AD34"/>
    <mergeCell ref="AB35:AD35"/>
    <mergeCell ref="AB36:AD36"/>
    <mergeCell ref="AB37:AD37"/>
    <mergeCell ref="AB38:AD38"/>
    <mergeCell ref="AB39:AD39"/>
    <mergeCell ref="AB40:AD40"/>
    <mergeCell ref="AB64:AD64"/>
    <mergeCell ref="B4:P5"/>
    <mergeCell ref="Q4:S5"/>
    <mergeCell ref="T4:U5"/>
    <mergeCell ref="AJ4:AN4"/>
    <mergeCell ref="BK4:BN4"/>
    <mergeCell ref="Y5:AA5"/>
    <mergeCell ref="AE4:AI4"/>
    <mergeCell ref="BE4:BE5"/>
    <mergeCell ref="BF4:BF5"/>
    <mergeCell ref="BG4:BG5"/>
    <mergeCell ref="BH4:BH5"/>
    <mergeCell ref="BI4:BI5"/>
    <mergeCell ref="BJ4:BJ5"/>
    <mergeCell ref="BC4:BC5"/>
    <mergeCell ref="BD4:BD5"/>
    <mergeCell ref="AO4:AS4"/>
    <mergeCell ref="AO7:AS7"/>
    <mergeCell ref="AE7:AI7"/>
    <mergeCell ref="AO6:AS6"/>
    <mergeCell ref="AU6:AZ6"/>
    <mergeCell ref="AU7:AZ7"/>
    <mergeCell ref="B7:P7"/>
    <mergeCell ref="Q7:S7"/>
    <mergeCell ref="T7:U7"/>
    <mergeCell ref="V7:X7"/>
    <mergeCell ref="AB5:AD5"/>
    <mergeCell ref="AB7:AD7"/>
    <mergeCell ref="V4:AD4"/>
    <mergeCell ref="AE6:AI6"/>
    <mergeCell ref="AJ6:AN6"/>
    <mergeCell ref="B6:P6"/>
    <mergeCell ref="Q6:S6"/>
    <mergeCell ref="T6:U6"/>
    <mergeCell ref="V6:X6"/>
    <mergeCell ref="Y7:AA7"/>
    <mergeCell ref="AJ7:AN7"/>
    <mergeCell ref="AJ8:AN8"/>
    <mergeCell ref="AO8:AS8"/>
    <mergeCell ref="AU8:AZ8"/>
    <mergeCell ref="AE8:AI8"/>
    <mergeCell ref="B8:P8"/>
    <mergeCell ref="Q8:S8"/>
    <mergeCell ref="T8:U8"/>
    <mergeCell ref="V8:X8"/>
    <mergeCell ref="AO9:AS9"/>
    <mergeCell ref="AU9:AZ9"/>
    <mergeCell ref="AE9:AI9"/>
    <mergeCell ref="AJ9:AN9"/>
    <mergeCell ref="B9:P9"/>
    <mergeCell ref="Q9:S9"/>
    <mergeCell ref="T9:U9"/>
    <mergeCell ref="V9:X9"/>
    <mergeCell ref="AB8:AD8"/>
    <mergeCell ref="AB9:AD9"/>
    <mergeCell ref="Y8:AA8"/>
    <mergeCell ref="Y9:AA9"/>
    <mergeCell ref="AO10:AS10"/>
    <mergeCell ref="AU10:AZ10"/>
    <mergeCell ref="AE10:AI10"/>
    <mergeCell ref="AJ10:AN10"/>
    <mergeCell ref="B10:P10"/>
    <mergeCell ref="Q10:S10"/>
    <mergeCell ref="T10:U10"/>
    <mergeCell ref="V10:X10"/>
    <mergeCell ref="AO11:AS11"/>
    <mergeCell ref="AU11:AZ11"/>
    <mergeCell ref="AJ11:AN11"/>
    <mergeCell ref="B11:P11"/>
    <mergeCell ref="Q11:S11"/>
    <mergeCell ref="T11:U11"/>
    <mergeCell ref="V11:X11"/>
    <mergeCell ref="AE11:AI11"/>
    <mergeCell ref="AJ12:AN12"/>
    <mergeCell ref="AO12:AS12"/>
    <mergeCell ref="AU12:AZ12"/>
    <mergeCell ref="AE12:AI12"/>
    <mergeCell ref="B12:P12"/>
    <mergeCell ref="Q12:S12"/>
    <mergeCell ref="T12:U12"/>
    <mergeCell ref="V12:X12"/>
    <mergeCell ref="AB10:AD10"/>
    <mergeCell ref="AB11:AD11"/>
    <mergeCell ref="AB12:AD12"/>
    <mergeCell ref="Y10:AA10"/>
    <mergeCell ref="Y11:AA11"/>
    <mergeCell ref="Y12:AA12"/>
    <mergeCell ref="AO13:AS13"/>
    <mergeCell ref="AU13:AZ13"/>
    <mergeCell ref="AE13:AI13"/>
    <mergeCell ref="AJ13:AN13"/>
    <mergeCell ref="B13:P13"/>
    <mergeCell ref="Q13:S13"/>
    <mergeCell ref="T13:U13"/>
    <mergeCell ref="V13:X13"/>
    <mergeCell ref="AO14:AS14"/>
    <mergeCell ref="AU14:AZ14"/>
    <mergeCell ref="AE14:AI14"/>
    <mergeCell ref="AJ14:AN14"/>
    <mergeCell ref="B14:P14"/>
    <mergeCell ref="Q14:S14"/>
    <mergeCell ref="T14:U14"/>
    <mergeCell ref="V14:X14"/>
    <mergeCell ref="AO15:AS15"/>
    <mergeCell ref="AU15:AZ15"/>
    <mergeCell ref="AJ15:AN15"/>
    <mergeCell ref="B15:P15"/>
    <mergeCell ref="Q15:S15"/>
    <mergeCell ref="T15:U15"/>
    <mergeCell ref="V15:X15"/>
    <mergeCell ref="AE15:AI15"/>
    <mergeCell ref="AB13:AD13"/>
    <mergeCell ref="AB14:AD14"/>
    <mergeCell ref="AB15:AD15"/>
    <mergeCell ref="Y13:AA13"/>
    <mergeCell ref="Y14:AA14"/>
    <mergeCell ref="Y15:AA15"/>
    <mergeCell ref="AJ16:AN16"/>
    <mergeCell ref="AO16:AS16"/>
    <mergeCell ref="AU16:AZ16"/>
    <mergeCell ref="AE16:AI16"/>
    <mergeCell ref="B16:P16"/>
    <mergeCell ref="Q16:S16"/>
    <mergeCell ref="T16:U16"/>
    <mergeCell ref="V16:X16"/>
    <mergeCell ref="AO17:AS17"/>
    <mergeCell ref="AU17:AZ17"/>
    <mergeCell ref="AE17:AI17"/>
    <mergeCell ref="AJ17:AN17"/>
    <mergeCell ref="B17:P17"/>
    <mergeCell ref="Q17:S17"/>
    <mergeCell ref="T17:U17"/>
    <mergeCell ref="V17:X17"/>
    <mergeCell ref="AO18:AS18"/>
    <mergeCell ref="AU18:AZ18"/>
    <mergeCell ref="AE18:AI18"/>
    <mergeCell ref="AJ18:AN18"/>
    <mergeCell ref="B18:P18"/>
    <mergeCell ref="Q18:S18"/>
    <mergeCell ref="T18:U18"/>
    <mergeCell ref="V18:X18"/>
    <mergeCell ref="AB16:AD16"/>
    <mergeCell ref="AB17:AD17"/>
    <mergeCell ref="AB18:AD18"/>
    <mergeCell ref="Y16:AA16"/>
    <mergeCell ref="Y17:AA17"/>
    <mergeCell ref="Y18:AA18"/>
    <mergeCell ref="AO19:AS19"/>
    <mergeCell ref="AU19:AZ19"/>
    <mergeCell ref="AJ19:AN19"/>
    <mergeCell ref="B19:P19"/>
    <mergeCell ref="Q19:S19"/>
    <mergeCell ref="T19:U19"/>
    <mergeCell ref="V19:X19"/>
    <mergeCell ref="AE19:AI19"/>
    <mergeCell ref="AJ20:AN20"/>
    <mergeCell ref="AO20:AS20"/>
    <mergeCell ref="AU20:AZ20"/>
    <mergeCell ref="AE20:AI20"/>
    <mergeCell ref="B20:P20"/>
    <mergeCell ref="Q20:S20"/>
    <mergeCell ref="T20:U20"/>
    <mergeCell ref="V20:X20"/>
    <mergeCell ref="AO21:AS21"/>
    <mergeCell ref="AU21:AZ21"/>
    <mergeCell ref="AE21:AI21"/>
    <mergeCell ref="AJ21:AN21"/>
    <mergeCell ref="B21:P21"/>
    <mergeCell ref="Q21:S21"/>
    <mergeCell ref="T21:U21"/>
    <mergeCell ref="V21:X21"/>
    <mergeCell ref="AB19:AD19"/>
    <mergeCell ref="AB20:AD20"/>
    <mergeCell ref="AB21:AD21"/>
    <mergeCell ref="Y19:AA19"/>
    <mergeCell ref="Y20:AA20"/>
    <mergeCell ref="Y21:AA21"/>
    <mergeCell ref="AO22:AS22"/>
    <mergeCell ref="AU22:AZ22"/>
    <mergeCell ref="AE22:AI22"/>
    <mergeCell ref="AU23:AZ23"/>
    <mergeCell ref="AJ26:AN26"/>
    <mergeCell ref="AJ22:AN22"/>
    <mergeCell ref="B22:P22"/>
    <mergeCell ref="Q22:S22"/>
    <mergeCell ref="T22:U22"/>
    <mergeCell ref="V22:X22"/>
    <mergeCell ref="AO26:AS26"/>
    <mergeCell ref="AU26:AZ26"/>
    <mergeCell ref="AE26:AI26"/>
    <mergeCell ref="B26:P26"/>
    <mergeCell ref="Q26:S26"/>
    <mergeCell ref="T26:U26"/>
    <mergeCell ref="V26:X26"/>
    <mergeCell ref="B24:AD24"/>
    <mergeCell ref="AO24:AS24"/>
    <mergeCell ref="AU24:AZ24"/>
    <mergeCell ref="AE24:AI24"/>
    <mergeCell ref="AJ24:AN24"/>
    <mergeCell ref="Y22:AA22"/>
    <mergeCell ref="Y26:AA26"/>
    <mergeCell ref="AO27:AS27"/>
    <mergeCell ref="AU27:AZ27"/>
    <mergeCell ref="AJ27:AN27"/>
    <mergeCell ref="B27:P27"/>
    <mergeCell ref="Q27:S27"/>
    <mergeCell ref="T27:U27"/>
    <mergeCell ref="V27:X27"/>
    <mergeCell ref="Y28:AA28"/>
    <mergeCell ref="AE27:AI27"/>
    <mergeCell ref="AJ28:AN28"/>
    <mergeCell ref="AO28:AS28"/>
    <mergeCell ref="AU28:AZ28"/>
    <mergeCell ref="AE28:AI28"/>
    <mergeCell ref="B28:P28"/>
    <mergeCell ref="Q28:S28"/>
    <mergeCell ref="T28:U28"/>
    <mergeCell ref="V28:X28"/>
    <mergeCell ref="Y27:AA27"/>
    <mergeCell ref="AO29:AS29"/>
    <mergeCell ref="AU29:AZ29"/>
    <mergeCell ref="AE29:AI29"/>
    <mergeCell ref="AJ29:AN29"/>
    <mergeCell ref="B29:P29"/>
    <mergeCell ref="Q29:S29"/>
    <mergeCell ref="T29:U29"/>
    <mergeCell ref="V29:X29"/>
    <mergeCell ref="AO30:AS30"/>
    <mergeCell ref="AU30:AZ30"/>
    <mergeCell ref="AE30:AI30"/>
    <mergeCell ref="AJ30:AN30"/>
    <mergeCell ref="B30:P30"/>
    <mergeCell ref="Q30:S30"/>
    <mergeCell ref="T30:U30"/>
    <mergeCell ref="V30:X30"/>
    <mergeCell ref="AO31:AS31"/>
    <mergeCell ref="AU31:AZ31"/>
    <mergeCell ref="AJ31:AN31"/>
    <mergeCell ref="B31:P31"/>
    <mergeCell ref="Q31:S31"/>
    <mergeCell ref="T31:U31"/>
    <mergeCell ref="V31:X31"/>
    <mergeCell ref="AE31:AI31"/>
    <mergeCell ref="Y30:AA30"/>
    <mergeCell ref="Y31:AA31"/>
    <mergeCell ref="Y29:AA29"/>
    <mergeCell ref="AJ32:AN32"/>
    <mergeCell ref="AO32:AS32"/>
    <mergeCell ref="AU32:AZ32"/>
    <mergeCell ref="AE32:AI32"/>
    <mergeCell ref="B32:P32"/>
    <mergeCell ref="Q32:S32"/>
    <mergeCell ref="T32:U32"/>
    <mergeCell ref="V32:X32"/>
    <mergeCell ref="AO33:AS33"/>
    <mergeCell ref="AU33:AZ33"/>
    <mergeCell ref="AE33:AI33"/>
    <mergeCell ref="AJ33:AN33"/>
    <mergeCell ref="B33:P33"/>
    <mergeCell ref="Q33:S33"/>
    <mergeCell ref="T33:U33"/>
    <mergeCell ref="V33:X33"/>
    <mergeCell ref="AO34:AS34"/>
    <mergeCell ref="AU34:AZ34"/>
    <mergeCell ref="AE34:AI34"/>
    <mergeCell ref="AJ34:AN34"/>
    <mergeCell ref="B34:P34"/>
    <mergeCell ref="Q34:S34"/>
    <mergeCell ref="T34:U34"/>
    <mergeCell ref="V34:X34"/>
    <mergeCell ref="Y32:AA32"/>
    <mergeCell ref="Y33:AA33"/>
    <mergeCell ref="Y34:AA34"/>
    <mergeCell ref="AO35:AS35"/>
    <mergeCell ref="AU35:AZ35"/>
    <mergeCell ref="AJ35:AN35"/>
    <mergeCell ref="B35:P35"/>
    <mergeCell ref="Q35:S35"/>
    <mergeCell ref="T35:U35"/>
    <mergeCell ref="V35:X35"/>
    <mergeCell ref="AE35:AI35"/>
    <mergeCell ref="AJ36:AN36"/>
    <mergeCell ref="AO36:AS36"/>
    <mergeCell ref="AU36:AZ36"/>
    <mergeCell ref="AE36:AI36"/>
    <mergeCell ref="B36:P36"/>
    <mergeCell ref="Q36:S36"/>
    <mergeCell ref="T36:U36"/>
    <mergeCell ref="V36:X36"/>
    <mergeCell ref="AO37:AS37"/>
    <mergeCell ref="AU37:AZ37"/>
    <mergeCell ref="AE37:AI37"/>
    <mergeCell ref="AJ37:AN37"/>
    <mergeCell ref="V37:X37"/>
    <mergeCell ref="B37:P37"/>
    <mergeCell ref="Q37:S37"/>
    <mergeCell ref="T37:U37"/>
    <mergeCell ref="Y37:AA37"/>
    <mergeCell ref="Y35:AA35"/>
    <mergeCell ref="Y36:AA36"/>
    <mergeCell ref="AO38:AS38"/>
    <mergeCell ref="AU38:AZ38"/>
    <mergeCell ref="AE38:AI38"/>
    <mergeCell ref="V38:X38"/>
    <mergeCell ref="AJ38:AN38"/>
    <mergeCell ref="B38:P38"/>
    <mergeCell ref="Q38:S38"/>
    <mergeCell ref="T38:U38"/>
    <mergeCell ref="Y38:AA38"/>
    <mergeCell ref="AO41:AS41"/>
    <mergeCell ref="AO39:AS39"/>
    <mergeCell ref="AU39:AZ39"/>
    <mergeCell ref="AJ39:AN39"/>
    <mergeCell ref="B39:P39"/>
    <mergeCell ref="Q39:S39"/>
    <mergeCell ref="T39:U39"/>
    <mergeCell ref="Y40:AA40"/>
    <mergeCell ref="AE39:AI39"/>
    <mergeCell ref="AJ40:AN40"/>
    <mergeCell ref="AO40:AS40"/>
    <mergeCell ref="AU40:AZ40"/>
    <mergeCell ref="AE40:AI40"/>
    <mergeCell ref="B40:P40"/>
    <mergeCell ref="Q40:S40"/>
    <mergeCell ref="T40:U40"/>
    <mergeCell ref="Y41:AA41"/>
    <mergeCell ref="AU41:AZ41"/>
    <mergeCell ref="AE41:AI41"/>
    <mergeCell ref="AJ41:AN41"/>
    <mergeCell ref="B41:P41"/>
    <mergeCell ref="Q41:S41"/>
    <mergeCell ref="T41:U41"/>
    <mergeCell ref="AE45:AI45"/>
    <mergeCell ref="AO43:AS43"/>
    <mergeCell ref="AU43:AZ43"/>
    <mergeCell ref="AJ46:AN46"/>
    <mergeCell ref="AO46:AS46"/>
    <mergeCell ref="AU46:AZ46"/>
    <mergeCell ref="AE46:AI46"/>
    <mergeCell ref="B51:P51"/>
    <mergeCell ref="B50:P50"/>
    <mergeCell ref="AU42:AZ42"/>
    <mergeCell ref="AE43:AI43"/>
    <mergeCell ref="AJ43:AN43"/>
    <mergeCell ref="AO45:AS45"/>
    <mergeCell ref="AU45:AZ45"/>
    <mergeCell ref="AJ45:AN45"/>
    <mergeCell ref="B45:P45"/>
    <mergeCell ref="Q45:S45"/>
    <mergeCell ref="T45:U45"/>
    <mergeCell ref="V45:X45"/>
    <mergeCell ref="Y46:AA46"/>
    <mergeCell ref="Q46:S46"/>
    <mergeCell ref="T46:U46"/>
    <mergeCell ref="V46:X46"/>
    <mergeCell ref="Y47:AA47"/>
    <mergeCell ref="AO47:AS47"/>
    <mergeCell ref="AU47:AZ47"/>
    <mergeCell ref="AE47:AI47"/>
    <mergeCell ref="AJ47:AN47"/>
    <mergeCell ref="Q47:S47"/>
    <mergeCell ref="T47:U47"/>
    <mergeCell ref="V47:X47"/>
    <mergeCell ref="AO48:AS48"/>
    <mergeCell ref="AU48:AZ48"/>
    <mergeCell ref="AE48:AI48"/>
    <mergeCell ref="AJ48:AN48"/>
    <mergeCell ref="Q48:S48"/>
    <mergeCell ref="T48:U48"/>
    <mergeCell ref="V48:X48"/>
    <mergeCell ref="AO49:AS49"/>
    <mergeCell ref="AU49:AZ49"/>
    <mergeCell ref="AJ49:AN49"/>
    <mergeCell ref="Q49:S49"/>
    <mergeCell ref="T49:U49"/>
    <mergeCell ref="V49:X49"/>
    <mergeCell ref="AE49:AI49"/>
    <mergeCell ref="AJ50:AN50"/>
    <mergeCell ref="AO50:AS50"/>
    <mergeCell ref="AU50:AZ50"/>
    <mergeCell ref="AE50:AI50"/>
    <mergeCell ref="Q50:S50"/>
    <mergeCell ref="T50:U50"/>
    <mergeCell ref="V50:X50"/>
    <mergeCell ref="AO51:AS51"/>
    <mergeCell ref="AU51:AZ51"/>
    <mergeCell ref="AE51:AI51"/>
    <mergeCell ref="AJ51:AN51"/>
    <mergeCell ref="Q51:S51"/>
    <mergeCell ref="T51:U51"/>
    <mergeCell ref="V51:X51"/>
    <mergeCell ref="AO52:AS52"/>
    <mergeCell ref="AU52:AZ52"/>
    <mergeCell ref="AE52:AI52"/>
    <mergeCell ref="AJ52:AN52"/>
    <mergeCell ref="B52:P52"/>
    <mergeCell ref="Q52:S52"/>
    <mergeCell ref="T52:U52"/>
    <mergeCell ref="V52:X52"/>
    <mergeCell ref="AO53:AS53"/>
    <mergeCell ref="AU53:AZ53"/>
    <mergeCell ref="AJ53:AN53"/>
    <mergeCell ref="B53:P53"/>
    <mergeCell ref="Q53:S53"/>
    <mergeCell ref="T53:U53"/>
    <mergeCell ref="V53:X53"/>
    <mergeCell ref="AE53:AI53"/>
    <mergeCell ref="AJ54:AN54"/>
    <mergeCell ref="AO54:AS54"/>
    <mergeCell ref="AU54:AZ54"/>
    <mergeCell ref="AE54:AI54"/>
    <mergeCell ref="B54:P54"/>
    <mergeCell ref="Q54:S54"/>
    <mergeCell ref="T54:U54"/>
    <mergeCell ref="V54:X54"/>
    <mergeCell ref="AO55:AS55"/>
    <mergeCell ref="AU55:AZ55"/>
    <mergeCell ref="AE55:AI55"/>
    <mergeCell ref="AJ55:AN55"/>
    <mergeCell ref="B55:P55"/>
    <mergeCell ref="Q55:S55"/>
    <mergeCell ref="T55:U55"/>
    <mergeCell ref="V55:X55"/>
    <mergeCell ref="AO56:AS56"/>
    <mergeCell ref="AU56:AZ56"/>
    <mergeCell ref="AE56:AI56"/>
    <mergeCell ref="AJ56:AN56"/>
    <mergeCell ref="B56:P56"/>
    <mergeCell ref="Q56:S56"/>
    <mergeCell ref="T56:U56"/>
    <mergeCell ref="V56:X56"/>
    <mergeCell ref="AO57:AS57"/>
    <mergeCell ref="AU57:AZ57"/>
    <mergeCell ref="AJ57:AN57"/>
    <mergeCell ref="B57:P57"/>
    <mergeCell ref="Q57:S57"/>
    <mergeCell ref="T57:U57"/>
    <mergeCell ref="V57:X57"/>
    <mergeCell ref="AE57:AI57"/>
    <mergeCell ref="B59:P59"/>
    <mergeCell ref="Q59:S59"/>
    <mergeCell ref="T59:U59"/>
    <mergeCell ref="V59:X59"/>
    <mergeCell ref="AJ58:AN58"/>
    <mergeCell ref="AO58:AS58"/>
    <mergeCell ref="AU58:AZ58"/>
    <mergeCell ref="AE58:AI58"/>
    <mergeCell ref="B58:P58"/>
    <mergeCell ref="Q58:S58"/>
    <mergeCell ref="T58:U58"/>
    <mergeCell ref="V58:X58"/>
    <mergeCell ref="Y59:AA59"/>
    <mergeCell ref="AO59:AS59"/>
    <mergeCell ref="AU59:AZ59"/>
    <mergeCell ref="AE59:AI59"/>
    <mergeCell ref="AJ59:AN59"/>
    <mergeCell ref="AO60:AS60"/>
    <mergeCell ref="AU60:AZ60"/>
    <mergeCell ref="AE60:AI60"/>
    <mergeCell ref="AJ60:AN60"/>
    <mergeCell ref="AB60:AD60"/>
    <mergeCell ref="B60:P60"/>
    <mergeCell ref="Q60:S60"/>
    <mergeCell ref="T60:U60"/>
    <mergeCell ref="B65:P65"/>
    <mergeCell ref="B66:P66"/>
    <mergeCell ref="B67:P67"/>
    <mergeCell ref="B69:P69"/>
    <mergeCell ref="B68:P68"/>
    <mergeCell ref="B70:P70"/>
    <mergeCell ref="AU61:AZ61"/>
    <mergeCell ref="AJ64:AN64"/>
    <mergeCell ref="B64:P64"/>
    <mergeCell ref="Q64:S64"/>
    <mergeCell ref="T64:U64"/>
    <mergeCell ref="V64:X64"/>
    <mergeCell ref="Y65:AA65"/>
    <mergeCell ref="AO62:AS62"/>
    <mergeCell ref="AU62:AZ62"/>
    <mergeCell ref="AE62:AI62"/>
    <mergeCell ref="AJ66:AN66"/>
    <mergeCell ref="AO66:AS66"/>
    <mergeCell ref="AU66:AZ66"/>
    <mergeCell ref="Q65:S65"/>
    <mergeCell ref="T65:U65"/>
    <mergeCell ref="V65:X65"/>
    <mergeCell ref="AE65:AI65"/>
    <mergeCell ref="AO64:AS64"/>
    <mergeCell ref="AU64:AZ64"/>
    <mergeCell ref="AE64:AI64"/>
    <mergeCell ref="AJ62:AN62"/>
    <mergeCell ref="AO65:AS65"/>
    <mergeCell ref="AU65:AZ65"/>
    <mergeCell ref="AJ65:AN65"/>
    <mergeCell ref="AE66:AI66"/>
    <mergeCell ref="Q66:S66"/>
    <mergeCell ref="T66:U66"/>
    <mergeCell ref="V66:X66"/>
    <mergeCell ref="Y67:AA67"/>
    <mergeCell ref="AO67:AS67"/>
    <mergeCell ref="AU67:AZ67"/>
    <mergeCell ref="AE67:AI67"/>
    <mergeCell ref="AJ67:AN67"/>
    <mergeCell ref="Q67:S67"/>
    <mergeCell ref="T67:U67"/>
    <mergeCell ref="V67:X67"/>
    <mergeCell ref="Y66:AA66"/>
    <mergeCell ref="B62:AD62"/>
    <mergeCell ref="AO68:AS68"/>
    <mergeCell ref="AU68:AZ68"/>
    <mergeCell ref="AE68:AI68"/>
    <mergeCell ref="AJ68:AN68"/>
    <mergeCell ref="Q68:S68"/>
    <mergeCell ref="T68:U68"/>
    <mergeCell ref="V68:X68"/>
    <mergeCell ref="Y68:AA68"/>
    <mergeCell ref="AO69:AS69"/>
    <mergeCell ref="AU69:AZ69"/>
    <mergeCell ref="AJ69:AN69"/>
    <mergeCell ref="Q69:S69"/>
    <mergeCell ref="T69:U69"/>
    <mergeCell ref="V69:X69"/>
    <mergeCell ref="AE69:AI69"/>
    <mergeCell ref="Y69:AA69"/>
    <mergeCell ref="AJ70:AN70"/>
    <mergeCell ref="AO70:AS70"/>
    <mergeCell ref="AU70:AZ70"/>
    <mergeCell ref="AE70:AI70"/>
    <mergeCell ref="Q70:S70"/>
    <mergeCell ref="T70:U70"/>
    <mergeCell ref="V70:X70"/>
    <mergeCell ref="Y70:AA70"/>
    <mergeCell ref="AO71:AS71"/>
    <mergeCell ref="AU71:AZ71"/>
    <mergeCell ref="AE71:AI71"/>
    <mergeCell ref="AJ71:AN71"/>
    <mergeCell ref="B71:P71"/>
    <mergeCell ref="Q71:S71"/>
    <mergeCell ref="T71:U71"/>
    <mergeCell ref="V71:X71"/>
    <mergeCell ref="Y71:AA71"/>
    <mergeCell ref="AO72:AS72"/>
    <mergeCell ref="AU72:AZ72"/>
    <mergeCell ref="AE72:AI72"/>
    <mergeCell ref="AJ72:AN72"/>
    <mergeCell ref="B72:P72"/>
    <mergeCell ref="Q72:S72"/>
    <mergeCell ref="T72:U72"/>
    <mergeCell ref="V72:X72"/>
    <mergeCell ref="Y72:AA72"/>
    <mergeCell ref="AB71:AD71"/>
    <mergeCell ref="AB72:AD72"/>
    <mergeCell ref="AO73:AS73"/>
    <mergeCell ref="AU73:AZ73"/>
    <mergeCell ref="AJ73:AN73"/>
    <mergeCell ref="B73:P73"/>
    <mergeCell ref="Q73:S73"/>
    <mergeCell ref="T73:U73"/>
    <mergeCell ref="V73:X73"/>
    <mergeCell ref="AE73:AI73"/>
    <mergeCell ref="Y73:AA73"/>
    <mergeCell ref="AJ74:AN74"/>
    <mergeCell ref="AO74:AS74"/>
    <mergeCell ref="AU74:AZ74"/>
    <mergeCell ref="AE74:AI74"/>
    <mergeCell ref="B74:P74"/>
    <mergeCell ref="Q74:S74"/>
    <mergeCell ref="T74:U74"/>
    <mergeCell ref="V74:X74"/>
    <mergeCell ref="Y74:AA74"/>
    <mergeCell ref="AB73:AD73"/>
    <mergeCell ref="AB74:AD74"/>
    <mergeCell ref="AO75:AS75"/>
    <mergeCell ref="AU75:AZ75"/>
    <mergeCell ref="AE75:AI75"/>
    <mergeCell ref="AJ75:AN75"/>
    <mergeCell ref="B75:P75"/>
    <mergeCell ref="Q75:S75"/>
    <mergeCell ref="T75:U75"/>
    <mergeCell ref="V75:X75"/>
    <mergeCell ref="Y75:AA75"/>
    <mergeCell ref="AO76:AS76"/>
    <mergeCell ref="AU76:AZ76"/>
    <mergeCell ref="AE76:AI76"/>
    <mergeCell ref="AJ76:AN76"/>
    <mergeCell ref="B76:P76"/>
    <mergeCell ref="Q76:S76"/>
    <mergeCell ref="T76:U76"/>
    <mergeCell ref="V76:X76"/>
    <mergeCell ref="Y76:AA76"/>
    <mergeCell ref="AB75:AD75"/>
    <mergeCell ref="AB76:AD76"/>
    <mergeCell ref="AO77:AS77"/>
    <mergeCell ref="AU77:AZ77"/>
    <mergeCell ref="AJ77:AN77"/>
    <mergeCell ref="B77:P77"/>
    <mergeCell ref="Q77:S77"/>
    <mergeCell ref="T77:U77"/>
    <mergeCell ref="V77:X77"/>
    <mergeCell ref="AE77:AI77"/>
    <mergeCell ref="Y77:AA77"/>
    <mergeCell ref="AB77:AD77"/>
    <mergeCell ref="V79:X79"/>
    <mergeCell ref="AJ78:AN78"/>
    <mergeCell ref="AO78:AS78"/>
    <mergeCell ref="AU78:AZ78"/>
    <mergeCell ref="AE78:AI78"/>
    <mergeCell ref="B78:P78"/>
    <mergeCell ref="Q78:S78"/>
    <mergeCell ref="T78:U78"/>
    <mergeCell ref="V78:X78"/>
    <mergeCell ref="Y79:AA79"/>
    <mergeCell ref="AO79:AS79"/>
    <mergeCell ref="AU79:AZ79"/>
    <mergeCell ref="AE79:AI79"/>
    <mergeCell ref="AJ79:AN79"/>
    <mergeCell ref="AB79:AD79"/>
    <mergeCell ref="B85:P85"/>
    <mergeCell ref="B86:P86"/>
    <mergeCell ref="AU84:AZ84"/>
    <mergeCell ref="AE84:AI84"/>
    <mergeCell ref="Q84:S84"/>
    <mergeCell ref="T84:U84"/>
    <mergeCell ref="V84:X84"/>
    <mergeCell ref="Y85:AA85"/>
    <mergeCell ref="AU86:AZ86"/>
    <mergeCell ref="AE86:AI86"/>
    <mergeCell ref="AO85:AS85"/>
    <mergeCell ref="AU85:AZ85"/>
    <mergeCell ref="AE85:AI85"/>
    <mergeCell ref="AJ85:AN85"/>
    <mergeCell ref="Y78:AA78"/>
    <mergeCell ref="Y83:AA83"/>
    <mergeCell ref="AB78:AD78"/>
    <mergeCell ref="AB85:AD85"/>
    <mergeCell ref="AB84:AD84"/>
    <mergeCell ref="B84:P84"/>
    <mergeCell ref="B87:P87"/>
    <mergeCell ref="B89:P89"/>
    <mergeCell ref="B88:P88"/>
    <mergeCell ref="AU80:AZ80"/>
    <mergeCell ref="B83:P83"/>
    <mergeCell ref="Q83:S83"/>
    <mergeCell ref="T83:U83"/>
    <mergeCell ref="V83:X83"/>
    <mergeCell ref="Y84:AA84"/>
    <mergeCell ref="AJ86:AN86"/>
    <mergeCell ref="Q86:S86"/>
    <mergeCell ref="T86:U86"/>
    <mergeCell ref="V86:X86"/>
    <mergeCell ref="Y87:AA87"/>
    <mergeCell ref="B79:P79"/>
    <mergeCell ref="Q79:S79"/>
    <mergeCell ref="T79:U79"/>
    <mergeCell ref="AE81:AI81"/>
    <mergeCell ref="AJ81:AN81"/>
    <mergeCell ref="AO83:AS83"/>
    <mergeCell ref="AU83:AZ83"/>
    <mergeCell ref="AJ83:AN83"/>
    <mergeCell ref="AE83:AI83"/>
    <mergeCell ref="AO81:AS81"/>
    <mergeCell ref="AU81:AZ81"/>
    <mergeCell ref="AU87:AZ87"/>
    <mergeCell ref="Q85:S85"/>
    <mergeCell ref="T85:U85"/>
    <mergeCell ref="V85:X85"/>
    <mergeCell ref="Y86:AA86"/>
    <mergeCell ref="AJ84:AN84"/>
    <mergeCell ref="AO84:AS84"/>
    <mergeCell ref="AJ87:AN87"/>
    <mergeCell ref="Q87:S87"/>
    <mergeCell ref="T87:U87"/>
    <mergeCell ref="V87:X87"/>
    <mergeCell ref="AE87:AI87"/>
    <mergeCell ref="AO86:AS86"/>
    <mergeCell ref="AO87:AS87"/>
    <mergeCell ref="AJ88:AN88"/>
    <mergeCell ref="AO88:AS88"/>
    <mergeCell ref="AU88:AZ88"/>
    <mergeCell ref="AE88:AI88"/>
    <mergeCell ref="Q88:S88"/>
    <mergeCell ref="T88:U88"/>
    <mergeCell ref="V88:X88"/>
    <mergeCell ref="AO89:AS89"/>
    <mergeCell ref="AU89:AZ89"/>
    <mergeCell ref="AE89:AI89"/>
    <mergeCell ref="AJ89:AN89"/>
    <mergeCell ref="Q89:S89"/>
    <mergeCell ref="T89:U89"/>
    <mergeCell ref="V89:X89"/>
    <mergeCell ref="Y88:AA88"/>
    <mergeCell ref="Y89:AA89"/>
    <mergeCell ref="AB86:AD86"/>
    <mergeCell ref="AB87:AD87"/>
    <mergeCell ref="AB88:AD88"/>
    <mergeCell ref="AB89:AD89"/>
    <mergeCell ref="AO90:AS90"/>
    <mergeCell ref="AU90:AZ90"/>
    <mergeCell ref="AE90:AI90"/>
    <mergeCell ref="AJ90:AN90"/>
    <mergeCell ref="B90:P90"/>
    <mergeCell ref="Q90:S90"/>
    <mergeCell ref="T90:U90"/>
    <mergeCell ref="V90:X90"/>
    <mergeCell ref="AO91:AS91"/>
    <mergeCell ref="AU91:AZ91"/>
    <mergeCell ref="AJ91:AN91"/>
    <mergeCell ref="B91:P91"/>
    <mergeCell ref="Q91:S91"/>
    <mergeCell ref="T91:U91"/>
    <mergeCell ref="V91:X91"/>
    <mergeCell ref="AE91:AI91"/>
    <mergeCell ref="AJ92:AN92"/>
    <mergeCell ref="AO92:AS92"/>
    <mergeCell ref="AU92:AZ92"/>
    <mergeCell ref="AE92:AI92"/>
    <mergeCell ref="B92:P92"/>
    <mergeCell ref="Q92:S92"/>
    <mergeCell ref="T92:U92"/>
    <mergeCell ref="V92:X92"/>
    <mergeCell ref="Y90:AA90"/>
    <mergeCell ref="Y91:AA91"/>
    <mergeCell ref="Y92:AA92"/>
    <mergeCell ref="AB90:AD90"/>
    <mergeCell ref="AB91:AD91"/>
    <mergeCell ref="AB92:AD92"/>
    <mergeCell ref="AO93:AS93"/>
    <mergeCell ref="AU93:AZ93"/>
    <mergeCell ref="AE93:AI93"/>
    <mergeCell ref="AJ93:AN93"/>
    <mergeCell ref="B93:P93"/>
    <mergeCell ref="Q93:S93"/>
    <mergeCell ref="T93:U93"/>
    <mergeCell ref="V93:X93"/>
    <mergeCell ref="AO94:AS94"/>
    <mergeCell ref="AU94:AZ94"/>
    <mergeCell ref="AE94:AI94"/>
    <mergeCell ref="AJ94:AN94"/>
    <mergeCell ref="B94:P94"/>
    <mergeCell ref="Q94:S94"/>
    <mergeCell ref="T94:U94"/>
    <mergeCell ref="V94:X94"/>
    <mergeCell ref="AO95:AS95"/>
    <mergeCell ref="AU95:AZ95"/>
    <mergeCell ref="AJ95:AN95"/>
    <mergeCell ref="B95:P95"/>
    <mergeCell ref="Q95:S95"/>
    <mergeCell ref="T95:U95"/>
    <mergeCell ref="V95:X95"/>
    <mergeCell ref="AE95:AI95"/>
    <mergeCell ref="Y93:AA93"/>
    <mergeCell ref="Y94:AA94"/>
    <mergeCell ref="Y95:AA95"/>
    <mergeCell ref="AB93:AD93"/>
    <mergeCell ref="AB94:AD94"/>
    <mergeCell ref="AB95:AD95"/>
    <mergeCell ref="B97:P97"/>
    <mergeCell ref="Q97:S97"/>
    <mergeCell ref="T97:U97"/>
    <mergeCell ref="V97:X97"/>
    <mergeCell ref="AJ96:AN96"/>
    <mergeCell ref="AO96:AS96"/>
    <mergeCell ref="AU96:AZ96"/>
    <mergeCell ref="AE96:AI96"/>
    <mergeCell ref="B96:P96"/>
    <mergeCell ref="Q96:S96"/>
    <mergeCell ref="T96:U96"/>
    <mergeCell ref="V96:X96"/>
    <mergeCell ref="Y97:AA97"/>
    <mergeCell ref="V98:X98"/>
    <mergeCell ref="AO97:AS97"/>
    <mergeCell ref="AU97:AZ97"/>
    <mergeCell ref="AE97:AI97"/>
    <mergeCell ref="AJ97:AN97"/>
    <mergeCell ref="AO98:AS98"/>
    <mergeCell ref="AU98:AZ98"/>
    <mergeCell ref="AE98:AI98"/>
    <mergeCell ref="AJ98:AN98"/>
    <mergeCell ref="B98:P98"/>
    <mergeCell ref="Q98:S98"/>
    <mergeCell ref="T98:U98"/>
    <mergeCell ref="Y96:AA96"/>
    <mergeCell ref="Y98:AA98"/>
    <mergeCell ref="AB96:AD96"/>
    <mergeCell ref="AB97:AD97"/>
    <mergeCell ref="AB98:AD98"/>
    <mergeCell ref="B103:P103"/>
    <mergeCell ref="B104:P104"/>
    <mergeCell ref="B105:P105"/>
    <mergeCell ref="B107:P107"/>
    <mergeCell ref="B106:P106"/>
    <mergeCell ref="B108:P108"/>
    <mergeCell ref="AU99:AZ99"/>
    <mergeCell ref="AJ102:AN102"/>
    <mergeCell ref="B102:P102"/>
    <mergeCell ref="Q102:S102"/>
    <mergeCell ref="T102:U102"/>
    <mergeCell ref="V102:X102"/>
    <mergeCell ref="Y103:AA103"/>
    <mergeCell ref="AO100:AS100"/>
    <mergeCell ref="AU100:AZ100"/>
    <mergeCell ref="AE100:AI100"/>
    <mergeCell ref="AJ104:AN104"/>
    <mergeCell ref="AO104:AS104"/>
    <mergeCell ref="AU104:AZ104"/>
    <mergeCell ref="Q103:S103"/>
    <mergeCell ref="T103:U103"/>
    <mergeCell ref="V103:X103"/>
    <mergeCell ref="AE103:AI103"/>
    <mergeCell ref="AO102:AS102"/>
    <mergeCell ref="AU102:AZ102"/>
    <mergeCell ref="AE102:AI102"/>
    <mergeCell ref="AJ100:AN100"/>
    <mergeCell ref="AO103:AS103"/>
    <mergeCell ref="AU103:AZ103"/>
    <mergeCell ref="AJ103:AN103"/>
    <mergeCell ref="AE104:AI104"/>
    <mergeCell ref="Q104:S104"/>
    <mergeCell ref="T104:U104"/>
    <mergeCell ref="V104:X104"/>
    <mergeCell ref="Y105:AA105"/>
    <mergeCell ref="AO105:AS105"/>
    <mergeCell ref="AU105:AZ105"/>
    <mergeCell ref="AE105:AI105"/>
    <mergeCell ref="AJ105:AN105"/>
    <mergeCell ref="Q105:S105"/>
    <mergeCell ref="T105:U105"/>
    <mergeCell ref="V105:X105"/>
    <mergeCell ref="AO106:AS106"/>
    <mergeCell ref="AU106:AZ106"/>
    <mergeCell ref="AE106:AI106"/>
    <mergeCell ref="AJ106:AN106"/>
    <mergeCell ref="Q106:S106"/>
    <mergeCell ref="T106:U106"/>
    <mergeCell ref="V106:X106"/>
    <mergeCell ref="AO107:AS107"/>
    <mergeCell ref="AU107:AZ107"/>
    <mergeCell ref="AJ107:AN107"/>
    <mergeCell ref="Q107:S107"/>
    <mergeCell ref="T107:U107"/>
    <mergeCell ref="V107:X107"/>
    <mergeCell ref="AE107:AI107"/>
    <mergeCell ref="Y107:AA107"/>
    <mergeCell ref="AJ108:AN108"/>
    <mergeCell ref="AO108:AS108"/>
    <mergeCell ref="AU108:AZ108"/>
    <mergeCell ref="AE108:AI108"/>
    <mergeCell ref="Q108:S108"/>
    <mergeCell ref="T108:U108"/>
    <mergeCell ref="V108:X108"/>
    <mergeCell ref="Y108:AA108"/>
    <mergeCell ref="AO109:AS109"/>
    <mergeCell ref="AU109:AZ109"/>
    <mergeCell ref="AE109:AI109"/>
    <mergeCell ref="AJ109:AN109"/>
    <mergeCell ref="AB108:AD108"/>
    <mergeCell ref="AB109:AD109"/>
    <mergeCell ref="B109:P109"/>
    <mergeCell ref="Q109:S109"/>
    <mergeCell ref="T109:U109"/>
    <mergeCell ref="V109:X109"/>
    <mergeCell ref="Y109:AA109"/>
    <mergeCell ref="AO110:AS110"/>
    <mergeCell ref="AU110:AZ110"/>
    <mergeCell ref="AE110:AI110"/>
    <mergeCell ref="AJ110:AN110"/>
    <mergeCell ref="B110:P110"/>
    <mergeCell ref="Q110:S110"/>
    <mergeCell ref="T110:U110"/>
    <mergeCell ref="V110:X110"/>
    <mergeCell ref="Y110:AA110"/>
    <mergeCell ref="AO111:AS111"/>
    <mergeCell ref="AU111:AZ111"/>
    <mergeCell ref="AJ111:AN111"/>
    <mergeCell ref="B111:P111"/>
    <mergeCell ref="Q111:S111"/>
    <mergeCell ref="T111:U111"/>
    <mergeCell ref="V111:X111"/>
    <mergeCell ref="AE111:AI111"/>
    <mergeCell ref="Y111:AA111"/>
    <mergeCell ref="AB110:AD110"/>
    <mergeCell ref="AB111:AD111"/>
    <mergeCell ref="AJ112:AN112"/>
    <mergeCell ref="AO112:AS112"/>
    <mergeCell ref="AU112:AZ112"/>
    <mergeCell ref="AE112:AI112"/>
    <mergeCell ref="B112:P112"/>
    <mergeCell ref="Q112:S112"/>
    <mergeCell ref="T112:U112"/>
    <mergeCell ref="V112:X112"/>
    <mergeCell ref="Y112:AA112"/>
    <mergeCell ref="AO113:AS113"/>
    <mergeCell ref="AU113:AZ113"/>
    <mergeCell ref="AE113:AI113"/>
    <mergeCell ref="AJ113:AN113"/>
    <mergeCell ref="B113:P113"/>
    <mergeCell ref="Q113:S113"/>
    <mergeCell ref="T113:U113"/>
    <mergeCell ref="V113:X113"/>
    <mergeCell ref="Y113:AA113"/>
    <mergeCell ref="AB112:AD112"/>
    <mergeCell ref="AB113:AD113"/>
    <mergeCell ref="AO114:AS114"/>
    <mergeCell ref="AU114:AZ114"/>
    <mergeCell ref="AE114:AI114"/>
    <mergeCell ref="AJ114:AN114"/>
    <mergeCell ref="B114:P114"/>
    <mergeCell ref="Q114:S114"/>
    <mergeCell ref="T114:U114"/>
    <mergeCell ref="V114:X114"/>
    <mergeCell ref="Y114:AA114"/>
    <mergeCell ref="AO115:AS115"/>
    <mergeCell ref="AU115:AZ115"/>
    <mergeCell ref="AJ115:AN115"/>
    <mergeCell ref="B115:P115"/>
    <mergeCell ref="Q115:S115"/>
    <mergeCell ref="T115:U115"/>
    <mergeCell ref="V115:X115"/>
    <mergeCell ref="AE115:AI115"/>
    <mergeCell ref="Y115:AA115"/>
    <mergeCell ref="AB114:AD114"/>
    <mergeCell ref="AB115:AD115"/>
    <mergeCell ref="V117:X117"/>
    <mergeCell ref="AJ116:AN116"/>
    <mergeCell ref="AO116:AS116"/>
    <mergeCell ref="AU116:AZ116"/>
    <mergeCell ref="AE116:AI116"/>
    <mergeCell ref="B116:P116"/>
    <mergeCell ref="Q116:S116"/>
    <mergeCell ref="T116:U116"/>
    <mergeCell ref="V116:X116"/>
    <mergeCell ref="Y117:AA117"/>
    <mergeCell ref="AO117:AS117"/>
    <mergeCell ref="AU117:AZ117"/>
    <mergeCell ref="AE117:AI117"/>
    <mergeCell ref="AJ117:AN117"/>
    <mergeCell ref="B122:P122"/>
    <mergeCell ref="B123:P123"/>
    <mergeCell ref="B124:P124"/>
    <mergeCell ref="AU122:AZ122"/>
    <mergeCell ref="AE122:AI122"/>
    <mergeCell ref="Q122:S122"/>
    <mergeCell ref="T122:U122"/>
    <mergeCell ref="V122:X122"/>
    <mergeCell ref="Y123:AA123"/>
    <mergeCell ref="AU124:AZ124"/>
    <mergeCell ref="AE124:AI124"/>
    <mergeCell ref="AO123:AS123"/>
    <mergeCell ref="AU123:AZ123"/>
    <mergeCell ref="AE123:AI123"/>
    <mergeCell ref="AJ123:AN123"/>
    <mergeCell ref="Y116:AA116"/>
    <mergeCell ref="Y121:AA121"/>
    <mergeCell ref="AB116:AD116"/>
    <mergeCell ref="B125:P125"/>
    <mergeCell ref="B127:P127"/>
    <mergeCell ref="B126:P126"/>
    <mergeCell ref="AU118:AZ118"/>
    <mergeCell ref="B121:P121"/>
    <mergeCell ref="Q121:S121"/>
    <mergeCell ref="T121:U121"/>
    <mergeCell ref="V121:X121"/>
    <mergeCell ref="Y122:AA122"/>
    <mergeCell ref="AJ124:AN124"/>
    <mergeCell ref="Q124:S124"/>
    <mergeCell ref="T124:U124"/>
    <mergeCell ref="V124:X124"/>
    <mergeCell ref="Y125:AA125"/>
    <mergeCell ref="B117:P117"/>
    <mergeCell ref="Q117:S117"/>
    <mergeCell ref="T117:U117"/>
    <mergeCell ref="AE119:AI119"/>
    <mergeCell ref="AJ119:AN119"/>
    <mergeCell ref="AO121:AS121"/>
    <mergeCell ref="AU121:AZ121"/>
    <mergeCell ref="AJ121:AN121"/>
    <mergeCell ref="AE121:AI121"/>
    <mergeCell ref="AO119:AS119"/>
    <mergeCell ref="AU119:AZ119"/>
    <mergeCell ref="AU125:AZ125"/>
    <mergeCell ref="Q123:S123"/>
    <mergeCell ref="T123:U123"/>
    <mergeCell ref="V123:X123"/>
    <mergeCell ref="Y124:AA124"/>
    <mergeCell ref="AJ122:AN122"/>
    <mergeCell ref="AO122:AS122"/>
    <mergeCell ref="AJ125:AN125"/>
    <mergeCell ref="Q125:S125"/>
    <mergeCell ref="T125:U125"/>
    <mergeCell ref="V125:X125"/>
    <mergeCell ref="AE125:AI125"/>
    <mergeCell ref="AO124:AS124"/>
    <mergeCell ref="AO125:AS125"/>
    <mergeCell ref="AJ126:AN126"/>
    <mergeCell ref="AO126:AS126"/>
    <mergeCell ref="AU126:AZ126"/>
    <mergeCell ref="AE126:AI126"/>
    <mergeCell ref="Q126:S126"/>
    <mergeCell ref="T126:U126"/>
    <mergeCell ref="V126:X126"/>
    <mergeCell ref="AO127:AS127"/>
    <mergeCell ref="AU127:AZ127"/>
    <mergeCell ref="AE127:AI127"/>
    <mergeCell ref="AJ127:AN127"/>
    <mergeCell ref="Q127:S127"/>
    <mergeCell ref="T127:U127"/>
    <mergeCell ref="V127:X127"/>
    <mergeCell ref="Y126:AA126"/>
    <mergeCell ref="Y127:AA127"/>
    <mergeCell ref="AO128:AS128"/>
    <mergeCell ref="AU128:AZ128"/>
    <mergeCell ref="AE128:AI128"/>
    <mergeCell ref="AJ128:AN128"/>
    <mergeCell ref="B128:P128"/>
    <mergeCell ref="Q128:S128"/>
    <mergeCell ref="T128:U128"/>
    <mergeCell ref="V128:X128"/>
    <mergeCell ref="AO129:AS129"/>
    <mergeCell ref="AU129:AZ129"/>
    <mergeCell ref="AJ129:AN129"/>
    <mergeCell ref="B129:P129"/>
    <mergeCell ref="Q129:S129"/>
    <mergeCell ref="T129:U129"/>
    <mergeCell ref="V129:X129"/>
    <mergeCell ref="AE129:AI129"/>
    <mergeCell ref="AJ130:AN130"/>
    <mergeCell ref="AO130:AS130"/>
    <mergeCell ref="AU130:AZ130"/>
    <mergeCell ref="AE130:AI130"/>
    <mergeCell ref="B130:P130"/>
    <mergeCell ref="Q130:S130"/>
    <mergeCell ref="T130:U130"/>
    <mergeCell ref="V130:X130"/>
    <mergeCell ref="Y128:AA128"/>
    <mergeCell ref="Y129:AA129"/>
    <mergeCell ref="Y130:AA130"/>
    <mergeCell ref="Q136:S136"/>
    <mergeCell ref="T136:U136"/>
    <mergeCell ref="AO131:AS131"/>
    <mergeCell ref="AU131:AZ131"/>
    <mergeCell ref="AE131:AI131"/>
    <mergeCell ref="AJ131:AN131"/>
    <mergeCell ref="B131:P131"/>
    <mergeCell ref="Q131:S131"/>
    <mergeCell ref="T131:U131"/>
    <mergeCell ref="V131:X131"/>
    <mergeCell ref="AO132:AS132"/>
    <mergeCell ref="AU132:AZ132"/>
    <mergeCell ref="AE132:AI132"/>
    <mergeCell ref="AJ132:AN132"/>
    <mergeCell ref="B132:P132"/>
    <mergeCell ref="Q132:S132"/>
    <mergeCell ref="T132:U132"/>
    <mergeCell ref="V132:X132"/>
    <mergeCell ref="AO133:AS133"/>
    <mergeCell ref="AU133:AZ133"/>
    <mergeCell ref="AJ133:AN133"/>
    <mergeCell ref="B133:P133"/>
    <mergeCell ref="Q133:S133"/>
    <mergeCell ref="T133:U133"/>
    <mergeCell ref="V133:X133"/>
    <mergeCell ref="AE133:AI133"/>
    <mergeCell ref="Y131:AA131"/>
    <mergeCell ref="Y132:AA132"/>
    <mergeCell ref="Y133:AA133"/>
    <mergeCell ref="Y134:AA134"/>
    <mergeCell ref="Y136:AA136"/>
    <mergeCell ref="AU137:AZ137"/>
    <mergeCell ref="AU161:AZ161"/>
    <mergeCell ref="E176:G176"/>
    <mergeCell ref="H176:K176"/>
    <mergeCell ref="L176:N176"/>
    <mergeCell ref="AO138:AS138"/>
    <mergeCell ref="AU138:AZ138"/>
    <mergeCell ref="AE138:AI138"/>
    <mergeCell ref="AJ138:AN138"/>
    <mergeCell ref="B135:P135"/>
    <mergeCell ref="Q135:S135"/>
    <mergeCell ref="T135:U135"/>
    <mergeCell ref="V135:X135"/>
    <mergeCell ref="AJ134:AN134"/>
    <mergeCell ref="AO134:AS134"/>
    <mergeCell ref="AU134:AZ134"/>
    <mergeCell ref="AE134:AI134"/>
    <mergeCell ref="B134:P134"/>
    <mergeCell ref="Q134:S134"/>
    <mergeCell ref="T134:U134"/>
    <mergeCell ref="V134:X134"/>
    <mergeCell ref="Y135:AA135"/>
    <mergeCell ref="V136:X136"/>
    <mergeCell ref="AO135:AS135"/>
    <mergeCell ref="AU135:AZ135"/>
    <mergeCell ref="AE135:AI135"/>
    <mergeCell ref="AJ135:AN135"/>
    <mergeCell ref="AO136:AS136"/>
    <mergeCell ref="AU136:AZ136"/>
    <mergeCell ref="AE136:AI136"/>
    <mergeCell ref="AJ136:AN136"/>
    <mergeCell ref="B136:P136"/>
    <mergeCell ref="B181:D181"/>
    <mergeCell ref="E181:G181"/>
    <mergeCell ref="H181:K181"/>
    <mergeCell ref="L181:N181"/>
    <mergeCell ref="B182:D182"/>
    <mergeCell ref="E182:G182"/>
    <mergeCell ref="H182:K182"/>
    <mergeCell ref="L182:N182"/>
    <mergeCell ref="B179:D179"/>
    <mergeCell ref="E179:G179"/>
    <mergeCell ref="H179:K179"/>
    <mergeCell ref="L179:N179"/>
    <mergeCell ref="B180:D180"/>
    <mergeCell ref="E180:G180"/>
    <mergeCell ref="H180:K180"/>
    <mergeCell ref="L180:N180"/>
    <mergeCell ref="B177:D177"/>
    <mergeCell ref="E177:G177"/>
    <mergeCell ref="H177:K177"/>
    <mergeCell ref="L177:N177"/>
    <mergeCell ref="B178:D178"/>
    <mergeCell ref="E178:G178"/>
    <mergeCell ref="H178:K178"/>
    <mergeCell ref="L178:N178"/>
    <mergeCell ref="B187:D187"/>
    <mergeCell ref="E187:G187"/>
    <mergeCell ref="H187:K187"/>
    <mergeCell ref="L187:N187"/>
    <mergeCell ref="B188:D188"/>
    <mergeCell ref="E188:G188"/>
    <mergeCell ref="H188:K188"/>
    <mergeCell ref="L188:N188"/>
    <mergeCell ref="B185:D185"/>
    <mergeCell ref="E185:G185"/>
    <mergeCell ref="H185:K185"/>
    <mergeCell ref="L185:N185"/>
    <mergeCell ref="B186:D186"/>
    <mergeCell ref="E186:G186"/>
    <mergeCell ref="H186:K186"/>
    <mergeCell ref="L186:N186"/>
    <mergeCell ref="B183:D183"/>
    <mergeCell ref="E183:G183"/>
    <mergeCell ref="H183:K183"/>
    <mergeCell ref="L183:N183"/>
    <mergeCell ref="B184:D184"/>
    <mergeCell ref="E184:G184"/>
    <mergeCell ref="H184:K184"/>
    <mergeCell ref="L184:N184"/>
    <mergeCell ref="L194:N194"/>
    <mergeCell ref="B191:D191"/>
    <mergeCell ref="E191:G191"/>
    <mergeCell ref="H191:K191"/>
    <mergeCell ref="L191:N191"/>
    <mergeCell ref="B192:D192"/>
    <mergeCell ref="E192:G192"/>
    <mergeCell ref="H192:K192"/>
    <mergeCell ref="L192:N192"/>
    <mergeCell ref="B196:D196"/>
    <mergeCell ref="E196:G196"/>
    <mergeCell ref="B189:D189"/>
    <mergeCell ref="E189:G189"/>
    <mergeCell ref="H189:K189"/>
    <mergeCell ref="L189:N189"/>
    <mergeCell ref="B190:D190"/>
    <mergeCell ref="E190:G190"/>
    <mergeCell ref="H190:K190"/>
    <mergeCell ref="L190:N190"/>
    <mergeCell ref="B202:D202"/>
    <mergeCell ref="E202:G202"/>
    <mergeCell ref="H202:K202"/>
    <mergeCell ref="L202:N202"/>
    <mergeCell ref="B199:D199"/>
    <mergeCell ref="E199:G199"/>
    <mergeCell ref="H199:K199"/>
    <mergeCell ref="B207:D207"/>
    <mergeCell ref="E207:G207"/>
    <mergeCell ref="H207:K207"/>
    <mergeCell ref="L207:N207"/>
    <mergeCell ref="B205:D205"/>
    <mergeCell ref="E205:G205"/>
    <mergeCell ref="H205:K205"/>
    <mergeCell ref="L205:N205"/>
    <mergeCell ref="B206:D206"/>
    <mergeCell ref="E206:G206"/>
    <mergeCell ref="H206:K206"/>
    <mergeCell ref="L206:N206"/>
    <mergeCell ref="B203:D203"/>
    <mergeCell ref="E203:G203"/>
    <mergeCell ref="H203:K203"/>
    <mergeCell ref="L203:N203"/>
    <mergeCell ref="B204:D204"/>
    <mergeCell ref="E204:G204"/>
    <mergeCell ref="H204:K204"/>
    <mergeCell ref="L204:N204"/>
    <mergeCell ref="L199:N199"/>
    <mergeCell ref="B200:D200"/>
    <mergeCell ref="E200:G200"/>
    <mergeCell ref="H200:K200"/>
    <mergeCell ref="L200:N200"/>
    <mergeCell ref="V39:X39"/>
    <mergeCell ref="V40:X40"/>
    <mergeCell ref="V41:X41"/>
    <mergeCell ref="AO5:AS5"/>
    <mergeCell ref="AJ5:AN5"/>
    <mergeCell ref="AE5:AI5"/>
    <mergeCell ref="V5:X5"/>
    <mergeCell ref="B201:D201"/>
    <mergeCell ref="E201:G201"/>
    <mergeCell ref="H201:K201"/>
    <mergeCell ref="L201:N201"/>
    <mergeCell ref="B197:D197"/>
    <mergeCell ref="E197:G197"/>
    <mergeCell ref="H197:K197"/>
    <mergeCell ref="L197:N197"/>
    <mergeCell ref="B198:D198"/>
    <mergeCell ref="E198:G198"/>
    <mergeCell ref="H198:K198"/>
    <mergeCell ref="L198:N198"/>
    <mergeCell ref="B195:D195"/>
    <mergeCell ref="E195:G195"/>
    <mergeCell ref="H195:K195"/>
    <mergeCell ref="L195:N195"/>
    <mergeCell ref="H196:K196"/>
    <mergeCell ref="L196:N196"/>
    <mergeCell ref="B193:D193"/>
    <mergeCell ref="E193:G193"/>
    <mergeCell ref="H193:K193"/>
    <mergeCell ref="L193:N193"/>
    <mergeCell ref="B194:D194"/>
    <mergeCell ref="E194:G194"/>
    <mergeCell ref="H194:K194"/>
    <mergeCell ref="B140:P140"/>
    <mergeCell ref="Q140:S140"/>
    <mergeCell ref="T140:U140"/>
    <mergeCell ref="V140:X140"/>
    <mergeCell ref="Y140:AA140"/>
    <mergeCell ref="AB140:AD140"/>
    <mergeCell ref="AE140:AI140"/>
    <mergeCell ref="AJ140:AN140"/>
    <mergeCell ref="AO140:AS140"/>
    <mergeCell ref="AU140:AZ140"/>
    <mergeCell ref="B141:P141"/>
    <mergeCell ref="Q141:S141"/>
    <mergeCell ref="T141:U141"/>
    <mergeCell ref="V141:X141"/>
    <mergeCell ref="Y141:AA141"/>
    <mergeCell ref="AB141:AD141"/>
    <mergeCell ref="AE141:AI141"/>
    <mergeCell ref="AJ141:AN141"/>
    <mergeCell ref="AO141:AS141"/>
    <mergeCell ref="AU141:AZ141"/>
    <mergeCell ref="B142:P142"/>
    <mergeCell ref="Q142:S142"/>
    <mergeCell ref="T142:U142"/>
    <mergeCell ref="V142:X142"/>
    <mergeCell ref="Y142:AA142"/>
    <mergeCell ref="AB142:AD142"/>
    <mergeCell ref="AE142:AI142"/>
    <mergeCell ref="AJ142:AN142"/>
    <mergeCell ref="AO142:AS142"/>
    <mergeCell ref="AU142:AZ142"/>
    <mergeCell ref="B143:P143"/>
    <mergeCell ref="Q143:S143"/>
    <mergeCell ref="T143:U143"/>
    <mergeCell ref="V143:X143"/>
    <mergeCell ref="Y143:AA143"/>
    <mergeCell ref="AB143:AD143"/>
    <mergeCell ref="AE143:AI143"/>
    <mergeCell ref="AJ143:AN143"/>
    <mergeCell ref="AO143:AS143"/>
    <mergeCell ref="AU143:AZ143"/>
    <mergeCell ref="B144:P144"/>
    <mergeCell ref="Q144:S144"/>
    <mergeCell ref="T144:U144"/>
    <mergeCell ref="V144:X144"/>
    <mergeCell ref="Y144:AA144"/>
    <mergeCell ref="AB144:AD144"/>
    <mergeCell ref="AE144:AI144"/>
    <mergeCell ref="AJ144:AN144"/>
    <mergeCell ref="AO144:AS144"/>
    <mergeCell ref="AU144:AZ144"/>
    <mergeCell ref="B145:P145"/>
    <mergeCell ref="Q145:S145"/>
    <mergeCell ref="T145:U145"/>
    <mergeCell ref="V145:X145"/>
    <mergeCell ref="Y145:AA145"/>
    <mergeCell ref="AB145:AD145"/>
    <mergeCell ref="AE145:AI145"/>
    <mergeCell ref="AJ145:AN145"/>
    <mergeCell ref="AO145:AS145"/>
    <mergeCell ref="AU145:AZ145"/>
    <mergeCell ref="B146:P146"/>
    <mergeCell ref="Q146:S146"/>
    <mergeCell ref="T146:U146"/>
    <mergeCell ref="V146:X146"/>
    <mergeCell ref="Y146:AA146"/>
    <mergeCell ref="AB146:AD146"/>
    <mergeCell ref="AE146:AI146"/>
    <mergeCell ref="AJ146:AN146"/>
    <mergeCell ref="AO146:AS146"/>
    <mergeCell ref="AU146:AZ146"/>
    <mergeCell ref="B147:P147"/>
    <mergeCell ref="Q147:S147"/>
    <mergeCell ref="T147:U147"/>
    <mergeCell ref="V147:X147"/>
    <mergeCell ref="Y147:AA147"/>
    <mergeCell ref="AB147:AD147"/>
    <mergeCell ref="AE147:AI147"/>
    <mergeCell ref="AJ147:AN147"/>
    <mergeCell ref="AO147:AS147"/>
    <mergeCell ref="AU147:AZ147"/>
    <mergeCell ref="B148:P148"/>
    <mergeCell ref="Q148:S148"/>
    <mergeCell ref="T148:U148"/>
    <mergeCell ref="V148:X148"/>
    <mergeCell ref="Y148:AA148"/>
    <mergeCell ref="AB148:AD148"/>
    <mergeCell ref="AE148:AI148"/>
    <mergeCell ref="AJ148:AN148"/>
    <mergeCell ref="AO148:AS148"/>
    <mergeCell ref="AU148:AZ148"/>
    <mergeCell ref="B149:P149"/>
    <mergeCell ref="Q149:S149"/>
    <mergeCell ref="T149:U149"/>
    <mergeCell ref="V149:X149"/>
    <mergeCell ref="Y149:AA149"/>
    <mergeCell ref="AB149:AD149"/>
    <mergeCell ref="AE149:AI149"/>
    <mergeCell ref="AJ149:AN149"/>
    <mergeCell ref="AO149:AS149"/>
    <mergeCell ref="AU149:AZ149"/>
    <mergeCell ref="B150:P150"/>
    <mergeCell ref="Q150:S150"/>
    <mergeCell ref="T150:U150"/>
    <mergeCell ref="V150:X150"/>
    <mergeCell ref="Y150:AA150"/>
    <mergeCell ref="AB150:AD150"/>
    <mergeCell ref="AE150:AI150"/>
    <mergeCell ref="AJ150:AN150"/>
    <mergeCell ref="AO150:AS150"/>
    <mergeCell ref="AU150:AZ150"/>
    <mergeCell ref="B151:P151"/>
    <mergeCell ref="Q151:S151"/>
    <mergeCell ref="T151:U151"/>
    <mergeCell ref="V151:X151"/>
    <mergeCell ref="Y151:AA151"/>
    <mergeCell ref="AB151:AD151"/>
    <mergeCell ref="AE151:AI151"/>
    <mergeCell ref="AJ151:AN151"/>
    <mergeCell ref="AO151:AS151"/>
    <mergeCell ref="AU151:AZ151"/>
    <mergeCell ref="V152:X152"/>
    <mergeCell ref="Y152:AA152"/>
    <mergeCell ref="AB152:AD152"/>
    <mergeCell ref="AE152:AI152"/>
    <mergeCell ref="AJ152:AN152"/>
    <mergeCell ref="AO152:AS152"/>
    <mergeCell ref="AU152:AZ152"/>
    <mergeCell ref="B153:P153"/>
    <mergeCell ref="Q153:S153"/>
    <mergeCell ref="T153:U153"/>
    <mergeCell ref="V153:X153"/>
    <mergeCell ref="Y153:AA153"/>
    <mergeCell ref="AB153:AD153"/>
    <mergeCell ref="AE153:AI153"/>
    <mergeCell ref="AJ153:AN153"/>
    <mergeCell ref="AO153:AS153"/>
    <mergeCell ref="AU153:AZ153"/>
    <mergeCell ref="AU156:AZ156"/>
    <mergeCell ref="B157:AD157"/>
    <mergeCell ref="AE157:AI157"/>
    <mergeCell ref="AJ157:AN157"/>
    <mergeCell ref="AO157:AS157"/>
    <mergeCell ref="AU157:AZ157"/>
    <mergeCell ref="B2:E2"/>
    <mergeCell ref="F2:I2"/>
    <mergeCell ref="J2:M2"/>
    <mergeCell ref="B154:P154"/>
    <mergeCell ref="Q154:S154"/>
    <mergeCell ref="T154:U154"/>
    <mergeCell ref="V154:X154"/>
    <mergeCell ref="Y154:AA154"/>
    <mergeCell ref="AB154:AD154"/>
    <mergeCell ref="AE154:AI154"/>
    <mergeCell ref="AJ154:AN154"/>
    <mergeCell ref="AO154:AS154"/>
    <mergeCell ref="AU154:AZ154"/>
    <mergeCell ref="B155:P155"/>
    <mergeCell ref="Q155:S155"/>
    <mergeCell ref="T155:U155"/>
    <mergeCell ref="V155:X155"/>
    <mergeCell ref="Y155:AA155"/>
    <mergeCell ref="AB155:AD155"/>
    <mergeCell ref="AE155:AI155"/>
    <mergeCell ref="AJ155:AN155"/>
    <mergeCell ref="AO155:AS155"/>
    <mergeCell ref="AU155:AZ155"/>
    <mergeCell ref="B152:P152"/>
    <mergeCell ref="Q152:S152"/>
    <mergeCell ref="T152:U152"/>
  </mergeCells>
  <dataValidations disablePrompts="1" count="1">
    <dataValidation type="whole" operator="greaterThanOrEqual" allowBlank="1" showErrorMessage="1" errorTitle="Sorry, no can do!" error="Sorry the quantity must be greater than or equal to 0" sqref="Q63:R63 Q101:R101 Q120:R120 Q82:R82 Q25:R25 Q44:R44 Q61:R61 Q27:S41 Q99:R99 Q118:R118 Q79:R80 Q137:R137 Q122:S136 Q46:S60 Q65:S78 Q84:S98 Q103:S117 Q8:R23 Q42:R42 Q139:R139 Q156:R156 Q141:S155 Q158:R158" xr:uid="{00000000-0002-0000-0500-000000000000}">
      <formula1>0</formula1>
    </dataValidation>
  </dataValidations>
  <pageMargins left="0.25" right="0.25" top="0.75" bottom="0.75" header="0.3" footer="0.3"/>
  <pageSetup scale="42" fitToHeight="0" orientation="landscape" r:id="rId1"/>
  <headerFooter alignWithMargins="0"/>
  <drawing r:id="rId2"/>
  <extLst>
    <ext xmlns:x14="http://schemas.microsoft.com/office/spreadsheetml/2009/9/main" uri="{CCE6A557-97BC-4b89-ADB6-D9C93CAAB3DF}">
      <x14:dataValidations xmlns:xm="http://schemas.microsoft.com/office/excel/2006/main" disablePrompts="1" count="1">
        <x14:dataValidation type="list" allowBlank="1" xr:uid="{00000000-0002-0000-0500-000001000000}">
          <x14:formula1>
            <xm:f>Lists!$V$57:$V$68</xm:f>
          </x14:formula1>
          <xm:sqref>T8:U22 T122:U136 T103:U117 T84:U98 T65:U79 T27:U41 T46:U60 T141:U155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699B2-FB22-46F0-8F3A-27FA581BDCBF}">
  <sheetPr codeName="wsALTERNATES">
    <tabColor theme="3" tint="0.79998168889431442"/>
    <pageSetUpPr fitToPage="1"/>
  </sheetPr>
  <dimension ref="A1:CP567"/>
  <sheetViews>
    <sheetView showGridLines="0" showRowColHeaders="0" zoomScaleNormal="100" workbookViewId="0">
      <pane ySplit="2" topLeftCell="A3" activePane="bottomLeft" state="frozen"/>
      <selection pane="bottomLeft" activeCell="B7" sqref="B7:D7"/>
    </sheetView>
  </sheetViews>
  <sheetFormatPr defaultColWidth="8.8984375" defaultRowHeight="15.7"/>
  <cols>
    <col min="1" max="1" width="10.296875" style="286" customWidth="1"/>
    <col min="2" max="2" width="3.44921875" style="286" customWidth="1"/>
    <col min="3" max="7" width="3.44921875" style="290" customWidth="1"/>
    <col min="8" max="16" width="3.44921875" style="283" customWidth="1"/>
    <col min="17" max="21" width="3.1484375" style="283" customWidth="1"/>
    <col min="22" max="24" width="3.44921875" style="283" customWidth="1"/>
    <col min="25" max="30" width="3.1484375" style="284" customWidth="1"/>
    <col min="31" max="45" width="3.1484375" style="283" customWidth="1"/>
    <col min="46" max="46" width="0.44921875" style="286" customWidth="1"/>
    <col min="47" max="52" width="3.09765625" style="284" customWidth="1"/>
    <col min="53" max="53" width="3.1484375" style="286" customWidth="1"/>
    <col min="54" max="54" width="41.8984375" style="287" customWidth="1"/>
    <col min="55" max="55" width="1.1484375" style="287" hidden="1" customWidth="1"/>
    <col min="56" max="56" width="16.546875" style="287" hidden="1" customWidth="1"/>
    <col min="57" max="57" width="1.3984375" style="287" hidden="1" customWidth="1"/>
    <col min="58" max="61" width="13.3984375" style="287" hidden="1" customWidth="1"/>
    <col min="62" max="65" width="10.44921875" style="288" hidden="1" customWidth="1"/>
    <col min="66" max="79" width="10.44921875" style="287" hidden="1" customWidth="1"/>
    <col min="80" max="81" width="5.1484375" style="289" hidden="1" customWidth="1"/>
    <col min="82" max="82" width="3.44921875" style="289" hidden="1" customWidth="1"/>
    <col min="83" max="85" width="15.1484375" style="289" hidden="1" customWidth="1"/>
    <col min="86" max="92" width="3.44921875" style="286" hidden="1" customWidth="1"/>
    <col min="93" max="93" width="10.44921875" style="286" hidden="1" customWidth="1"/>
    <col min="94" max="94" width="21.296875" style="287" customWidth="1"/>
    <col min="95" max="16384" width="8.8984375" style="286"/>
  </cols>
  <sheetData>
    <row r="1" spans="1:94" s="168" customFormat="1" ht="45" customHeight="1"/>
    <row r="2" spans="1:94" s="128" customFormat="1" ht="33.700000000000003" customHeight="1">
      <c r="A2" s="450" t="s">
        <v>733</v>
      </c>
      <c r="B2" s="868" t="s">
        <v>721</v>
      </c>
      <c r="C2" s="868"/>
      <c r="D2" s="868"/>
      <c r="E2" s="868"/>
      <c r="F2" s="868" t="s">
        <v>722</v>
      </c>
      <c r="G2" s="868"/>
      <c r="H2" s="868"/>
      <c r="I2" s="868"/>
      <c r="J2" s="868" t="s">
        <v>713</v>
      </c>
      <c r="K2" s="868"/>
      <c r="L2" s="868"/>
      <c r="M2" s="868"/>
      <c r="N2" s="869" t="s">
        <v>904</v>
      </c>
      <c r="O2" s="869"/>
      <c r="P2" s="869"/>
      <c r="Q2" s="869"/>
      <c r="R2" s="247"/>
      <c r="S2" s="247"/>
      <c r="T2" s="247"/>
      <c r="U2" s="247"/>
      <c r="V2" s="247"/>
      <c r="W2" s="247"/>
      <c r="X2" s="247"/>
      <c r="Y2" s="248"/>
      <c r="Z2" s="248"/>
      <c r="AA2" s="248"/>
      <c r="AB2" s="248"/>
      <c r="AC2" s="248"/>
      <c r="AD2" s="248"/>
      <c r="AE2" s="247"/>
      <c r="AF2" s="247"/>
      <c r="AG2" s="916" t="s">
        <v>763</v>
      </c>
      <c r="AH2" s="916"/>
      <c r="AI2" s="916"/>
      <c r="AJ2" s="916"/>
      <c r="AK2" s="916"/>
      <c r="AL2" s="916"/>
      <c r="AM2" s="916" t="s">
        <v>964</v>
      </c>
      <c r="AN2" s="916"/>
      <c r="AO2" s="916"/>
      <c r="AP2" s="916"/>
      <c r="AQ2" s="916"/>
      <c r="AR2" s="916"/>
      <c r="AS2" s="916" t="s">
        <v>965</v>
      </c>
      <c r="AT2" s="916"/>
      <c r="AU2" s="916"/>
      <c r="AV2" s="916"/>
      <c r="AW2" s="916"/>
      <c r="AX2" s="916"/>
      <c r="AY2" s="916"/>
      <c r="AZ2" s="238"/>
      <c r="BB2" s="238"/>
      <c r="BC2" s="238"/>
      <c r="BD2" s="238"/>
      <c r="BE2" s="129"/>
      <c r="BF2" s="129"/>
      <c r="BG2" s="129"/>
      <c r="BH2" s="129"/>
      <c r="BI2" s="129"/>
      <c r="BJ2" s="249"/>
      <c r="BK2" s="249"/>
      <c r="BL2" s="249"/>
      <c r="BM2" s="249"/>
      <c r="BN2" s="129"/>
      <c r="BO2" s="129"/>
      <c r="BP2" s="129"/>
      <c r="BQ2" s="129"/>
      <c r="BR2" s="129"/>
      <c r="BS2" s="129"/>
      <c r="BT2" s="129"/>
      <c r="BU2" s="129"/>
      <c r="BV2" s="129"/>
      <c r="BW2" s="129"/>
      <c r="BX2" s="129"/>
      <c r="BY2" s="129"/>
      <c r="BZ2" s="129"/>
      <c r="CA2" s="129"/>
      <c r="CB2" s="239"/>
      <c r="CC2" s="239"/>
      <c r="CD2" s="239"/>
      <c r="CE2" s="239"/>
      <c r="CF2" s="239"/>
      <c r="CG2" s="239"/>
      <c r="CP2" s="238"/>
    </row>
    <row r="3" spans="1:94" ht="13.7" customHeight="1">
      <c r="AO3" s="285"/>
      <c r="AP3" s="285"/>
      <c r="AQ3" s="285"/>
      <c r="AR3" s="285"/>
      <c r="AS3" s="285"/>
      <c r="AU3" s="285"/>
      <c r="AV3" s="285"/>
      <c r="AW3" s="285"/>
      <c r="AX3" s="285"/>
      <c r="AY3" s="285"/>
      <c r="AZ3" s="285"/>
      <c r="BB3" s="285"/>
      <c r="BC3" s="285"/>
      <c r="BD3" s="285"/>
      <c r="CP3" s="285"/>
    </row>
    <row r="4" spans="1:94" s="292" customFormat="1" ht="18" customHeight="1">
      <c r="A4" s="291"/>
      <c r="B4" s="774" t="s">
        <v>905</v>
      </c>
      <c r="C4" s="774"/>
      <c r="D4" s="774"/>
      <c r="E4" s="774" t="s">
        <v>0</v>
      </c>
      <c r="F4" s="774"/>
      <c r="G4" s="774"/>
      <c r="H4" s="774"/>
      <c r="I4" s="774"/>
      <c r="J4" s="774"/>
      <c r="K4" s="774"/>
      <c r="L4" s="774"/>
      <c r="M4" s="774"/>
      <c r="N4" s="774"/>
      <c r="O4" s="774"/>
      <c r="P4" s="774"/>
      <c r="Q4" s="774" t="s">
        <v>30</v>
      </c>
      <c r="R4" s="774"/>
      <c r="S4" s="774"/>
      <c r="T4" s="774" t="s">
        <v>372</v>
      </c>
      <c r="U4" s="774"/>
      <c r="V4" s="770" t="s">
        <v>612</v>
      </c>
      <c r="W4" s="770"/>
      <c r="X4" s="770"/>
      <c r="Y4" s="770"/>
      <c r="Z4" s="770"/>
      <c r="AA4" s="770"/>
      <c r="AB4" s="770"/>
      <c r="AC4" s="770"/>
      <c r="AD4" s="770"/>
      <c r="AE4" s="771" t="s">
        <v>613</v>
      </c>
      <c r="AF4" s="771"/>
      <c r="AG4" s="771"/>
      <c r="AH4" s="771"/>
      <c r="AI4" s="771"/>
      <c r="AJ4" s="771" t="s">
        <v>27</v>
      </c>
      <c r="AK4" s="771"/>
      <c r="AL4" s="771"/>
      <c r="AM4" s="771"/>
      <c r="AN4" s="771"/>
      <c r="AO4" s="771" t="s">
        <v>29</v>
      </c>
      <c r="AP4" s="771"/>
      <c r="AQ4" s="771"/>
      <c r="AR4" s="771"/>
      <c r="AS4" s="771"/>
      <c r="AT4" s="258"/>
      <c r="AU4" s="771" t="s">
        <v>906</v>
      </c>
      <c r="AV4" s="771"/>
      <c r="AW4" s="771"/>
      <c r="AX4" s="771"/>
      <c r="AY4" s="771"/>
      <c r="AZ4" s="771"/>
      <c r="BB4" s="909" t="s">
        <v>505</v>
      </c>
      <c r="BC4" s="908"/>
      <c r="BD4" s="907" t="s">
        <v>300</v>
      </c>
      <c r="BE4" s="908"/>
      <c r="BF4" s="907" t="s">
        <v>436</v>
      </c>
      <c r="BG4" s="907" t="s">
        <v>435</v>
      </c>
      <c r="BH4" s="907" t="s">
        <v>569</v>
      </c>
      <c r="BI4" s="907" t="s">
        <v>582</v>
      </c>
      <c r="BJ4" s="906" t="s">
        <v>180</v>
      </c>
      <c r="BK4" s="906"/>
      <c r="BL4" s="906"/>
      <c r="BM4" s="906"/>
      <c r="BN4" s="293"/>
      <c r="BO4" s="293"/>
      <c r="BP4" s="293"/>
      <c r="BQ4" s="293"/>
      <c r="CP4" s="909" t="s">
        <v>918</v>
      </c>
    </row>
    <row r="5" spans="1:94" s="295" customFormat="1" ht="18" customHeight="1">
      <c r="A5" s="294"/>
      <c r="B5" s="774"/>
      <c r="C5" s="774"/>
      <c r="D5" s="774"/>
      <c r="E5" s="774"/>
      <c r="F5" s="774"/>
      <c r="G5" s="774"/>
      <c r="H5" s="774"/>
      <c r="I5" s="774"/>
      <c r="J5" s="774"/>
      <c r="K5" s="774"/>
      <c r="L5" s="774"/>
      <c r="M5" s="774"/>
      <c r="N5" s="774"/>
      <c r="O5" s="774"/>
      <c r="P5" s="774"/>
      <c r="Q5" s="774"/>
      <c r="R5" s="774"/>
      <c r="S5" s="774"/>
      <c r="T5" s="774"/>
      <c r="U5" s="774"/>
      <c r="V5" s="770" t="s">
        <v>613</v>
      </c>
      <c r="W5" s="770"/>
      <c r="X5" s="770"/>
      <c r="Y5" s="770" t="s">
        <v>27</v>
      </c>
      <c r="Z5" s="770"/>
      <c r="AA5" s="770"/>
      <c r="AB5" s="770" t="s">
        <v>29</v>
      </c>
      <c r="AC5" s="770"/>
      <c r="AD5" s="770"/>
      <c r="AE5" s="890">
        <f>AE39+AE95+AE151+AE207+AE263+AE319+AE375</f>
        <v>43900</v>
      </c>
      <c r="AF5" s="891"/>
      <c r="AG5" s="891"/>
      <c r="AH5" s="891"/>
      <c r="AI5" s="891"/>
      <c r="AJ5" s="890">
        <f>AJ39+AJ95+AJ151+AJ207+AJ263+AJ319+AJ375</f>
        <v>0</v>
      </c>
      <c r="AK5" s="891"/>
      <c r="AL5" s="891"/>
      <c r="AM5" s="891"/>
      <c r="AN5" s="891"/>
      <c r="AO5" s="890">
        <f>AO39+AO95+AO151+AO207+AO263+AO319+AO375</f>
        <v>0</v>
      </c>
      <c r="AP5" s="891"/>
      <c r="AQ5" s="891"/>
      <c r="AR5" s="891"/>
      <c r="AS5" s="891"/>
      <c r="AT5" s="355"/>
      <c r="AU5" s="890">
        <f>AU39+AU95+AU151+AU207+AU263+AU319+AU375</f>
        <v>43900</v>
      </c>
      <c r="AV5" s="890"/>
      <c r="AW5" s="890"/>
      <c r="AX5" s="890"/>
      <c r="AY5" s="890"/>
      <c r="AZ5" s="890"/>
      <c r="BB5" s="909"/>
      <c r="BC5" s="908"/>
      <c r="BD5" s="907"/>
      <c r="BE5" s="908"/>
      <c r="BF5" s="907"/>
      <c r="BG5" s="907"/>
      <c r="BH5" s="907"/>
      <c r="BI5" s="907"/>
      <c r="BJ5" s="296" t="e">
        <f>BJ39+BJ95+BJ151+BJ207+BJ263+BJ319+BJ375+#REF!+#REF!+#REF!+#REF!+#REF!+#REF!+#REF!+#REF!+#REF!+#REF!+#REF!+#REF!+#REF!+#REF!+#REF!+#REF!+#REF!</f>
        <v>#REF!</v>
      </c>
      <c r="BK5" s="296" t="e">
        <f>BK39+BK95+BK151+BK207+BK263+BK319+BK375+#REF!+#REF!+#REF!+#REF!+#REF!+#REF!+#REF!+#REF!+#REF!+#REF!+#REF!+#REF!+#REF!+#REF!+#REF!+#REF!+#REF!</f>
        <v>#REF!</v>
      </c>
      <c r="BL5" s="296" t="e">
        <f>BL39+BL95+BL151+BL207+BL263+BL319+BL375+#REF!+#REF!+#REF!+#REF!+#REF!+#REF!+#REF!+#REF!+#REF!+#REF!+#REF!+#REF!+#REF!+#REF!+#REF!+#REF!+#REF!</f>
        <v>#REF!</v>
      </c>
      <c r="BM5" s="296" t="e">
        <f>BM39+BM95+BM151+BM207+BM263+BM319+BM375+#REF!+#REF!+#REF!+#REF!+#REF!+#REF!+#REF!+#REF!+#REF!+#REF!+#REF!+#REF!+#REF!+#REF!+#REF!+#REF!+#REF!</f>
        <v>#REF!</v>
      </c>
      <c r="BN5" s="296" t="e">
        <f>BN39+BN95+BN151+BN207+BN263+BN319+BN375+#REF!+#REF!+#REF!+#REF!+#REF!+#REF!+#REF!+#REF!+#REF!+#REF!+#REF!+#REF!+#REF!+#REF!+#REF!+#REF!+#REF!</f>
        <v>#REF!</v>
      </c>
      <c r="BO5" s="297" t="e">
        <f>BO39+BO95+BO151+BO207+BO263+BO319+BO375+#REF!+#REF!+#REF!+#REF!+#REF!+#REF!+#REF!+#REF!+#REF!+#REF!+#REF!+#REF!+#REF!+#REF!+#REF!+#REF!+#REF!</f>
        <v>#REF!</v>
      </c>
      <c r="BP5" s="297" t="e">
        <f>BP39+BP95+BP151+BP207+BP263+BP319+BP375+#REF!+#REF!+#REF!+#REF!+#REF!+#REF!+#REF!+#REF!+#REF!+#REF!+#REF!+#REF!+#REF!+#REF!+#REF!+#REF!+#REF!</f>
        <v>#REF!</v>
      </c>
      <c r="BQ5" s="296" t="e">
        <f>BQ39+BQ95+BQ151+BQ207+BQ263+BQ319+BQ375+#REF!+#REF!+#REF!+#REF!+#REF!+#REF!+#REF!+#REF!+#REF!+#REF!+#REF!+#REF!+#REF!+#REF!+#REF!+#REF!+#REF!</f>
        <v>#REF!</v>
      </c>
      <c r="BR5" s="296" t="e">
        <f>BR39+BR95+BR151+BR207+BR263+BR319+BR375+#REF!+#REF!+#REF!+#REF!+#REF!+#REF!+#REF!+#REF!+#REF!+#REF!+#REF!+#REF!+#REF!+#REF!+#REF!+#REF!+#REF!</f>
        <v>#REF!</v>
      </c>
      <c r="BS5" s="297" t="e">
        <f>BS39+BS95+BS151+BS207+BS263+BS319+BS375+#REF!+#REF!+#REF!+#REF!+#REF!+#REF!+#REF!+#REF!+#REF!+#REF!+#REF!+#REF!+#REF!+#REF!+#REF!+#REF!</f>
        <v>#REF!</v>
      </c>
      <c r="BT5" s="296" t="e">
        <f>BT39+BT95+BT151+BT207+BT263+BT319+BT375+#REF!+#REF!+#REF!+#REF!+#REF!+#REF!+#REF!+#REF!+#REF!+#REF!+#REF!+#REF!+#REF!+#REF!+#REF!+#REF!+#REF!</f>
        <v>#REF!</v>
      </c>
      <c r="BU5" s="296" t="e">
        <f>BU39+BU95+BU151+BU207+BU263+BU319+BU375+#REF!+#REF!+#REF!+#REF!+#REF!+#REF!+#REF!+#REF!+#REF!+#REF!+#REF!+#REF!+#REF!+#REF!+#REF!+#REF!+#REF!</f>
        <v>#REF!</v>
      </c>
      <c r="BV5" s="297" t="e">
        <f>BV39+BV95+BV151+BV207+BV263+BV319+BV375+#REF!+#REF!+#REF!+#REF!+#REF!+#REF!+#REF!+#REF!+#REF!+#REF!+#REF!+#REF!+#REF!+#REF!+#REF!+#REF!</f>
        <v>#REF!</v>
      </c>
      <c r="BW5" s="296" t="e">
        <f>BW39+BW95+BW151+BW207+BW263+BW319+BW375+#REF!+#REF!+#REF!+#REF!+#REF!+#REF!+#REF!+#REF!+#REF!+#REF!+#REF!+#REF!+#REF!+#REF!+#REF!+#REF!+#REF!</f>
        <v>#REF!</v>
      </c>
      <c r="BX5" s="296" t="e">
        <f>BX39+BX95+BX151+BX207+BX263+BX319+BX375+#REF!+#REF!+#REF!+#REF!+#REF!+#REF!+#REF!+#REF!+#REF!+#REF!+#REF!+#REF!+#REF!+#REF!+#REF!+#REF!+#REF!</f>
        <v>#REF!</v>
      </c>
      <c r="BY5" s="297" t="e">
        <f>BY39+BY95+BY151+BY207+BY263+BY319+BY375+#REF!+#REF!+#REF!+#REF!+#REF!+#REF!+#REF!+#REF!+#REF!+#REF!+#REF!+#REF!+#REF!+#REF!+#REF!+#REF!</f>
        <v>#REF!</v>
      </c>
      <c r="BZ5" s="296" t="e">
        <f>BZ39+BZ95+BZ151+BZ207+BZ263+BZ319+BZ375+#REF!+#REF!+#REF!+#REF!+#REF!+#REF!+#REF!+#REF!+#REF!+#REF!+#REF!+#REF!+#REF!+#REF!+#REF!+#REF!+#REF!</f>
        <v>#REF!</v>
      </c>
      <c r="CA5" s="296" t="e">
        <f>CA39+CA95+CA151+CA207+CA263+CA319+CA375+#REF!+#REF!+#REF!+#REF!+#REF!+#REF!+#REF!+#REF!+#REF!+#REF!+#REF!+#REF!+#REF!+#REF!+#REF!+#REF!+#REF!</f>
        <v>#REF!</v>
      </c>
      <c r="CB5" s="298"/>
      <c r="CC5" s="298"/>
      <c r="CE5" s="299"/>
      <c r="CF5" s="300"/>
      <c r="CG5" s="296"/>
      <c r="CP5" s="909"/>
    </row>
    <row r="6" spans="1:94" s="295" customFormat="1" ht="7.35" customHeight="1" thickBot="1">
      <c r="A6" s="301"/>
      <c r="B6" s="912"/>
      <c r="C6" s="913"/>
      <c r="D6" s="913"/>
      <c r="E6" s="913"/>
      <c r="F6" s="913"/>
      <c r="G6" s="913"/>
      <c r="H6" s="913"/>
      <c r="I6" s="913"/>
      <c r="J6" s="913"/>
      <c r="K6" s="913"/>
      <c r="L6" s="913"/>
      <c r="M6" s="913"/>
      <c r="N6" s="913"/>
      <c r="O6" s="913"/>
      <c r="P6" s="914"/>
      <c r="Q6" s="901"/>
      <c r="R6" s="915"/>
      <c r="S6" s="902"/>
      <c r="T6" s="901"/>
      <c r="U6" s="902"/>
      <c r="V6" s="903"/>
      <c r="W6" s="904"/>
      <c r="X6" s="905"/>
      <c r="Y6" s="448"/>
      <c r="Z6" s="448"/>
      <c r="AA6" s="448"/>
      <c r="AB6" s="448"/>
      <c r="AC6" s="448"/>
      <c r="AD6" s="448"/>
      <c r="AE6" s="903"/>
      <c r="AF6" s="904"/>
      <c r="AG6" s="904"/>
      <c r="AH6" s="904"/>
      <c r="AI6" s="905"/>
      <c r="AJ6" s="903"/>
      <c r="AK6" s="904"/>
      <c r="AL6" s="904"/>
      <c r="AM6" s="904"/>
      <c r="AN6" s="905"/>
      <c r="AO6" s="903"/>
      <c r="AP6" s="904"/>
      <c r="AQ6" s="904"/>
      <c r="AR6" s="904"/>
      <c r="AS6" s="905"/>
      <c r="AT6" s="449"/>
      <c r="AU6" s="910"/>
      <c r="AV6" s="911"/>
      <c r="AW6" s="911"/>
      <c r="AX6" s="911"/>
      <c r="AY6" s="911"/>
      <c r="AZ6" s="911"/>
      <c r="BB6" s="170"/>
      <c r="BC6" s="303"/>
      <c r="BD6" s="302"/>
      <c r="BE6" s="303"/>
      <c r="BF6" s="302"/>
      <c r="BG6" s="302"/>
      <c r="BH6" s="302"/>
      <c r="BI6" s="302"/>
      <c r="BJ6" s="302"/>
      <c r="BK6" s="302"/>
      <c r="BL6" s="302"/>
      <c r="BM6" s="302"/>
      <c r="BN6" s="302"/>
      <c r="BO6" s="302"/>
      <c r="BP6" s="302"/>
      <c r="BQ6" s="302"/>
      <c r="BR6" s="302"/>
      <c r="BS6" s="302"/>
      <c r="BT6" s="302"/>
      <c r="BU6" s="302"/>
      <c r="BV6" s="302"/>
      <c r="BW6" s="302"/>
      <c r="BX6" s="302"/>
      <c r="BY6" s="302"/>
      <c r="BZ6" s="302"/>
      <c r="CA6" s="302"/>
      <c r="CB6" s="302"/>
      <c r="CC6" s="302"/>
      <c r="CE6" s="302"/>
      <c r="CF6" s="302"/>
      <c r="CG6" s="302"/>
      <c r="CJ6" s="304"/>
      <c r="CP6" s="170"/>
    </row>
    <row r="7" spans="1:94" ht="21.6" customHeight="1" thickTop="1" thickBot="1">
      <c r="A7" s="305" t="s">
        <v>704</v>
      </c>
      <c r="B7" s="929" t="s">
        <v>907</v>
      </c>
      <c r="C7" s="930"/>
      <c r="D7" s="931"/>
      <c r="E7" s="577" t="str">
        <f>Alternate1_Description</f>
        <v>Alternate #1:  Build new deck (10 x 20ft)</v>
      </c>
      <c r="F7" s="460"/>
      <c r="G7" s="460"/>
      <c r="H7" s="460"/>
      <c r="I7" s="460"/>
      <c r="J7" s="460"/>
      <c r="K7" s="460"/>
      <c r="L7" s="460"/>
      <c r="M7" s="460"/>
      <c r="N7" s="460"/>
      <c r="O7" s="460"/>
      <c r="P7" s="460"/>
      <c r="Q7" s="472"/>
      <c r="R7" s="472"/>
      <c r="S7" s="472"/>
      <c r="T7" s="472"/>
      <c r="U7" s="472"/>
      <c r="V7" s="472"/>
      <c r="W7" s="472"/>
      <c r="X7" s="472"/>
      <c r="Y7" s="472"/>
      <c r="Z7" s="472"/>
      <c r="AA7" s="472"/>
      <c r="AB7" s="472"/>
      <c r="AC7" s="472"/>
      <c r="AD7" s="472"/>
      <c r="AE7" s="917">
        <f>IF(AE39=0,"",AE39)</f>
        <v>6400</v>
      </c>
      <c r="AF7" s="918"/>
      <c r="AG7" s="918"/>
      <c r="AH7" s="918"/>
      <c r="AI7" s="918"/>
      <c r="AJ7" s="917" t="str">
        <f>IF(AJ39=0,"",AJ39)</f>
        <v/>
      </c>
      <c r="AK7" s="918"/>
      <c r="AL7" s="918"/>
      <c r="AM7" s="918"/>
      <c r="AN7" s="918"/>
      <c r="AO7" s="917" t="str">
        <f>IF(AO39=0,"",AO39)</f>
        <v/>
      </c>
      <c r="AP7" s="918"/>
      <c r="AQ7" s="918"/>
      <c r="AR7" s="918"/>
      <c r="AS7" s="918"/>
      <c r="AT7" s="356"/>
      <c r="AU7" s="924">
        <f>IF(AU39=0,"",AU39)</f>
        <v>6400</v>
      </c>
      <c r="AV7" s="924"/>
      <c r="AW7" s="924"/>
      <c r="AX7" s="924"/>
      <c r="AY7" s="924"/>
      <c r="AZ7" s="924"/>
      <c r="BB7" s="171"/>
      <c r="BC7" s="307"/>
      <c r="BD7" s="306" t="str">
        <f t="shared" ref="BD7:BD40" si="0">$B$7</f>
        <v>Accepted</v>
      </c>
      <c r="BE7" s="307"/>
      <c r="BF7" s="306"/>
      <c r="BG7" s="306"/>
      <c r="BH7" s="306"/>
      <c r="BI7" s="306"/>
      <c r="BJ7" s="308">
        <f t="shared" ref="BJ7:CA7" si="1">SUM(BJ8:BJ22)</f>
        <v>6400</v>
      </c>
      <c r="BK7" s="308">
        <f t="shared" si="1"/>
        <v>0</v>
      </c>
      <c r="BL7" s="308" t="e">
        <f t="shared" si="1"/>
        <v>#REF!</v>
      </c>
      <c r="BM7" s="308">
        <f t="shared" si="1"/>
        <v>0</v>
      </c>
      <c r="BN7" s="308" t="e">
        <f t="shared" si="1"/>
        <v>#REF!</v>
      </c>
      <c r="BO7" s="309" t="e">
        <f t="shared" si="1"/>
        <v>#REF!</v>
      </c>
      <c r="BP7" s="309" t="e">
        <f t="shared" si="1"/>
        <v>#REF!</v>
      </c>
      <c r="BQ7" s="310" t="e">
        <f t="shared" si="1"/>
        <v>#REF!</v>
      </c>
      <c r="BR7" s="310" t="e">
        <f t="shared" si="1"/>
        <v>#REF!</v>
      </c>
      <c r="BS7" s="309" t="e">
        <f t="shared" si="1"/>
        <v>#REF!</v>
      </c>
      <c r="BT7" s="310" t="e">
        <f t="shared" si="1"/>
        <v>#REF!</v>
      </c>
      <c r="BU7" s="310" t="e">
        <f t="shared" si="1"/>
        <v>#REF!</v>
      </c>
      <c r="BV7" s="309" t="e">
        <f t="shared" si="1"/>
        <v>#REF!</v>
      </c>
      <c r="BW7" s="310" t="e">
        <f t="shared" si="1"/>
        <v>#REF!</v>
      </c>
      <c r="BX7" s="310" t="e">
        <f t="shared" si="1"/>
        <v>#REF!</v>
      </c>
      <c r="BY7" s="309" t="e">
        <f t="shared" si="1"/>
        <v>#REF!</v>
      </c>
      <c r="BZ7" s="310" t="e">
        <f t="shared" si="1"/>
        <v>#REF!</v>
      </c>
      <c r="CA7" s="310" t="e">
        <f t="shared" si="1"/>
        <v>#REF!</v>
      </c>
      <c r="CB7" s="311" t="str">
        <f t="shared" ref="CB7:CB37" si="2">CONCATENATE(T7,"/", "MH")</f>
        <v>/MH</v>
      </c>
      <c r="CC7" s="311" t="str">
        <f t="shared" ref="CC7:CC37" si="3">CONCATENATE("MH","/",T7)</f>
        <v>MH/</v>
      </c>
      <c r="CE7" s="312"/>
      <c r="CF7" s="312"/>
      <c r="CG7" s="313"/>
      <c r="CJ7" s="314"/>
      <c r="CP7" s="171"/>
    </row>
    <row r="8" spans="1:94" ht="17.100000000000001" hidden="1" customHeight="1" thickTop="1">
      <c r="A8" s="451"/>
      <c r="B8" s="920" t="s">
        <v>941</v>
      </c>
      <c r="C8" s="920"/>
      <c r="D8" s="920"/>
      <c r="E8" s="920"/>
      <c r="F8" s="920"/>
      <c r="G8" s="920"/>
      <c r="H8" s="920"/>
      <c r="I8" s="920"/>
      <c r="J8" s="920"/>
      <c r="K8" s="920"/>
      <c r="L8" s="920"/>
      <c r="M8" s="920"/>
      <c r="N8" s="920"/>
      <c r="O8" s="920"/>
      <c r="P8" s="920"/>
      <c r="Q8" s="925">
        <v>200</v>
      </c>
      <c r="R8" s="925"/>
      <c r="S8" s="926"/>
      <c r="T8" s="925" t="s">
        <v>7</v>
      </c>
      <c r="U8" s="925"/>
      <c r="V8" s="927">
        <v>25</v>
      </c>
      <c r="W8" s="928"/>
      <c r="X8" s="928"/>
      <c r="Y8" s="927"/>
      <c r="Z8" s="928"/>
      <c r="AA8" s="928"/>
      <c r="AB8" s="927"/>
      <c r="AC8" s="928"/>
      <c r="AD8" s="928"/>
      <c r="AE8" s="923">
        <f>V8*Q8</f>
        <v>5000</v>
      </c>
      <c r="AF8" s="923"/>
      <c r="AG8" s="923"/>
      <c r="AH8" s="923"/>
      <c r="AI8" s="923"/>
      <c r="AJ8" s="919">
        <f>Q8*Y8</f>
        <v>0</v>
      </c>
      <c r="AK8" s="919"/>
      <c r="AL8" s="919"/>
      <c r="AM8" s="919"/>
      <c r="AN8" s="919"/>
      <c r="AO8" s="919">
        <f>Q8*AB8</f>
        <v>0</v>
      </c>
      <c r="AP8" s="919"/>
      <c r="AQ8" s="919"/>
      <c r="AR8" s="919"/>
      <c r="AS8" s="919"/>
      <c r="AT8" s="315"/>
      <c r="AU8" s="887">
        <f>AE8+AJ8+AO8</f>
        <v>5000</v>
      </c>
      <c r="AV8" s="887"/>
      <c r="AW8" s="888"/>
      <c r="AX8" s="888"/>
      <c r="AY8" s="888"/>
      <c r="AZ8" s="889" t="e">
        <f>SUM(#REF!)</f>
        <v>#REF!</v>
      </c>
      <c r="BB8" s="177"/>
      <c r="BC8" s="307"/>
      <c r="BD8" s="306" t="str">
        <f t="shared" si="0"/>
        <v>Accepted</v>
      </c>
      <c r="BE8" s="307"/>
      <c r="BF8" s="316"/>
      <c r="BG8" s="316"/>
      <c r="BH8" s="316"/>
      <c r="BI8" s="316"/>
      <c r="BJ8" s="308">
        <f t="shared" ref="BJ8:BJ37" si="4">AE8</f>
        <v>5000</v>
      </c>
      <c r="BK8" s="308">
        <f t="shared" ref="BK8:BK37" si="5">AJ8</f>
        <v>0</v>
      </c>
      <c r="BL8" s="308" t="e">
        <f>#REF!</f>
        <v>#REF!</v>
      </c>
      <c r="BM8" s="308">
        <f t="shared" ref="BM8:BM37" si="6">AO8</f>
        <v>0</v>
      </c>
      <c r="BN8" s="308" t="e">
        <f t="shared" ref="BN8:BN22" si="7">SUM(BJ8:BM8)</f>
        <v>#REF!</v>
      </c>
      <c r="BO8" s="317" t="e">
        <f>AU8/#REF!</f>
        <v>#REF!</v>
      </c>
      <c r="BP8" s="317" t="e">
        <f>AE8/#REF!</f>
        <v>#REF!</v>
      </c>
      <c r="BQ8" s="313" t="e">
        <f>BP8*#REF!</f>
        <v>#REF!</v>
      </c>
      <c r="BR8" s="313" t="e">
        <f t="shared" ref="BR8:BR37" si="8">BQ8+AE8</f>
        <v>#REF!</v>
      </c>
      <c r="BS8" s="317" t="e">
        <f>AJ8/#REF!</f>
        <v>#REF!</v>
      </c>
      <c r="BT8" s="313" t="e">
        <f>BS8*#REF!</f>
        <v>#REF!</v>
      </c>
      <c r="BU8" s="313" t="e">
        <f t="shared" ref="BU8:BU37" si="9">BT8+AJ8</f>
        <v>#REF!</v>
      </c>
      <c r="BV8" s="317" t="e">
        <f>#REF!/#REF!</f>
        <v>#REF!</v>
      </c>
      <c r="BW8" s="313" t="e">
        <f>BV8*#REF!</f>
        <v>#REF!</v>
      </c>
      <c r="BX8" s="313" t="e">
        <f>BW8+#REF!</f>
        <v>#REF!</v>
      </c>
      <c r="BY8" s="317" t="e">
        <f>AO8/#REF!</f>
        <v>#REF!</v>
      </c>
      <c r="BZ8" s="313" t="e">
        <f>BY8*#REF!</f>
        <v>#REF!</v>
      </c>
      <c r="CA8" s="313" t="e">
        <f t="shared" ref="CA8:CA37" si="10">BZ8+AO8</f>
        <v>#REF!</v>
      </c>
      <c r="CB8" s="311" t="str">
        <f t="shared" si="2"/>
        <v>sf/MH</v>
      </c>
      <c r="CC8" s="311" t="str">
        <f t="shared" si="3"/>
        <v>MH/sf</v>
      </c>
      <c r="CE8" s="312" t="e">
        <f>T(#REF!)</f>
        <v>#REF!</v>
      </c>
      <c r="CF8" s="312" t="e">
        <f>#REF!</f>
        <v>#REF!</v>
      </c>
      <c r="CG8" s="313">
        <f t="shared" ref="CG8:CG37" si="11">AE8</f>
        <v>5000</v>
      </c>
      <c r="CJ8" s="314"/>
      <c r="CP8" s="177"/>
    </row>
    <row r="9" spans="1:94" ht="17.100000000000001" hidden="1" customHeight="1">
      <c r="A9" s="451"/>
      <c r="B9" s="920" t="s">
        <v>942</v>
      </c>
      <c r="C9" s="920"/>
      <c r="D9" s="920"/>
      <c r="E9" s="920"/>
      <c r="F9" s="920"/>
      <c r="G9" s="920"/>
      <c r="H9" s="920"/>
      <c r="I9" s="920"/>
      <c r="J9" s="920"/>
      <c r="K9" s="920"/>
      <c r="L9" s="920"/>
      <c r="M9" s="920"/>
      <c r="N9" s="920"/>
      <c r="O9" s="920"/>
      <c r="P9" s="920"/>
      <c r="Q9" s="787">
        <v>1</v>
      </c>
      <c r="R9" s="787"/>
      <c r="S9" s="788"/>
      <c r="T9" s="787" t="s">
        <v>1</v>
      </c>
      <c r="U9" s="787"/>
      <c r="V9" s="921">
        <v>750</v>
      </c>
      <c r="W9" s="922"/>
      <c r="X9" s="922"/>
      <c r="Y9" s="921"/>
      <c r="Z9" s="922"/>
      <c r="AA9" s="922"/>
      <c r="AB9" s="921"/>
      <c r="AC9" s="922"/>
      <c r="AD9" s="922"/>
      <c r="AE9" s="923">
        <f t="shared" ref="AE9:AE22" si="12">V9*Q9</f>
        <v>750</v>
      </c>
      <c r="AF9" s="923"/>
      <c r="AG9" s="923"/>
      <c r="AH9" s="923"/>
      <c r="AI9" s="923"/>
      <c r="AJ9" s="919">
        <f t="shared" ref="AJ9:AJ22" si="13">Q9*Y9</f>
        <v>0</v>
      </c>
      <c r="AK9" s="919"/>
      <c r="AL9" s="919"/>
      <c r="AM9" s="919"/>
      <c r="AN9" s="919"/>
      <c r="AO9" s="919">
        <f t="shared" ref="AO9:AO22" si="14">Q9*AB9</f>
        <v>0</v>
      </c>
      <c r="AP9" s="919"/>
      <c r="AQ9" s="919"/>
      <c r="AR9" s="919"/>
      <c r="AS9" s="919"/>
      <c r="AT9" s="318"/>
      <c r="AU9" s="877">
        <f t="shared" ref="AU9:AU22" si="15">AE9+AJ9+AO9</f>
        <v>750</v>
      </c>
      <c r="AV9" s="877"/>
      <c r="AW9" s="878"/>
      <c r="AX9" s="878"/>
      <c r="AY9" s="878"/>
      <c r="AZ9" s="879" t="e">
        <f>SUM(#REF!)</f>
        <v>#REF!</v>
      </c>
      <c r="BB9" s="177"/>
      <c r="BC9" s="307"/>
      <c r="BD9" s="306" t="str">
        <f t="shared" si="0"/>
        <v>Accepted</v>
      </c>
      <c r="BE9" s="307"/>
      <c r="BF9" s="316"/>
      <c r="BG9" s="316"/>
      <c r="BH9" s="316"/>
      <c r="BI9" s="316"/>
      <c r="BJ9" s="308">
        <f t="shared" si="4"/>
        <v>750</v>
      </c>
      <c r="BK9" s="308">
        <f t="shared" si="5"/>
        <v>0</v>
      </c>
      <c r="BL9" s="308" t="e">
        <f>#REF!</f>
        <v>#REF!</v>
      </c>
      <c r="BM9" s="308">
        <f t="shared" si="6"/>
        <v>0</v>
      </c>
      <c r="BN9" s="308" t="e">
        <f t="shared" si="7"/>
        <v>#REF!</v>
      </c>
      <c r="BO9" s="317" t="e">
        <f>AU9/#REF!</f>
        <v>#REF!</v>
      </c>
      <c r="BP9" s="317" t="e">
        <f>AE9/#REF!</f>
        <v>#REF!</v>
      </c>
      <c r="BQ9" s="313" t="e">
        <f>BP9*#REF!</f>
        <v>#REF!</v>
      </c>
      <c r="BR9" s="313" t="e">
        <f t="shared" si="8"/>
        <v>#REF!</v>
      </c>
      <c r="BS9" s="317" t="e">
        <f>AJ9/#REF!</f>
        <v>#REF!</v>
      </c>
      <c r="BT9" s="313" t="e">
        <f>BS9*#REF!</f>
        <v>#REF!</v>
      </c>
      <c r="BU9" s="313" t="e">
        <f t="shared" si="9"/>
        <v>#REF!</v>
      </c>
      <c r="BV9" s="317" t="e">
        <f>#REF!/#REF!</f>
        <v>#REF!</v>
      </c>
      <c r="BW9" s="313" t="e">
        <f>BV9*#REF!</f>
        <v>#REF!</v>
      </c>
      <c r="BX9" s="313" t="e">
        <f>BW9+#REF!</f>
        <v>#REF!</v>
      </c>
      <c r="BY9" s="317" t="e">
        <f>AO9/#REF!</f>
        <v>#REF!</v>
      </c>
      <c r="BZ9" s="313" t="e">
        <f>BY9*#REF!</f>
        <v>#REF!</v>
      </c>
      <c r="CA9" s="313" t="e">
        <f t="shared" si="10"/>
        <v>#REF!</v>
      </c>
      <c r="CB9" s="311" t="str">
        <f t="shared" si="2"/>
        <v>ea/MH</v>
      </c>
      <c r="CC9" s="311" t="str">
        <f t="shared" si="3"/>
        <v>MH/ea</v>
      </c>
      <c r="CE9" s="312" t="e">
        <f>T(#REF!)</f>
        <v>#REF!</v>
      </c>
      <c r="CF9" s="312" t="e">
        <f>#REF!</f>
        <v>#REF!</v>
      </c>
      <c r="CG9" s="313">
        <f t="shared" si="11"/>
        <v>750</v>
      </c>
      <c r="CJ9" s="314"/>
      <c r="CP9" s="177"/>
    </row>
    <row r="10" spans="1:94" ht="17.100000000000001" hidden="1" customHeight="1">
      <c r="A10" s="451"/>
      <c r="B10" s="920" t="s">
        <v>943</v>
      </c>
      <c r="C10" s="920"/>
      <c r="D10" s="920"/>
      <c r="E10" s="920"/>
      <c r="F10" s="920"/>
      <c r="G10" s="920"/>
      <c r="H10" s="920"/>
      <c r="I10" s="920"/>
      <c r="J10" s="920"/>
      <c r="K10" s="920"/>
      <c r="L10" s="920"/>
      <c r="M10" s="920"/>
      <c r="N10" s="920"/>
      <c r="O10" s="920"/>
      <c r="P10" s="920"/>
      <c r="Q10" s="787">
        <v>1</v>
      </c>
      <c r="R10" s="787"/>
      <c r="S10" s="788"/>
      <c r="T10" s="787" t="s">
        <v>1</v>
      </c>
      <c r="U10" s="787"/>
      <c r="V10" s="921">
        <v>350</v>
      </c>
      <c r="W10" s="922"/>
      <c r="X10" s="922"/>
      <c r="Y10" s="921"/>
      <c r="Z10" s="922"/>
      <c r="AA10" s="922"/>
      <c r="AB10" s="921"/>
      <c r="AC10" s="922"/>
      <c r="AD10" s="922"/>
      <c r="AE10" s="923">
        <f t="shared" si="12"/>
        <v>350</v>
      </c>
      <c r="AF10" s="923"/>
      <c r="AG10" s="923"/>
      <c r="AH10" s="923"/>
      <c r="AI10" s="923"/>
      <c r="AJ10" s="919">
        <f t="shared" si="13"/>
        <v>0</v>
      </c>
      <c r="AK10" s="919"/>
      <c r="AL10" s="919"/>
      <c r="AM10" s="919"/>
      <c r="AN10" s="919"/>
      <c r="AO10" s="919">
        <f t="shared" si="14"/>
        <v>0</v>
      </c>
      <c r="AP10" s="919"/>
      <c r="AQ10" s="919"/>
      <c r="AR10" s="919"/>
      <c r="AS10" s="919"/>
      <c r="AT10" s="318"/>
      <c r="AU10" s="877">
        <f t="shared" si="15"/>
        <v>350</v>
      </c>
      <c r="AV10" s="877"/>
      <c r="AW10" s="878"/>
      <c r="AX10" s="878"/>
      <c r="AY10" s="878"/>
      <c r="AZ10" s="879" t="e">
        <f>SUM(#REF!)</f>
        <v>#REF!</v>
      </c>
      <c r="BB10" s="177"/>
      <c r="BC10" s="307"/>
      <c r="BD10" s="306" t="str">
        <f t="shared" si="0"/>
        <v>Accepted</v>
      </c>
      <c r="BE10" s="307"/>
      <c r="BF10" s="316"/>
      <c r="BG10" s="316"/>
      <c r="BH10" s="316"/>
      <c r="BI10" s="316"/>
      <c r="BJ10" s="308">
        <f t="shared" si="4"/>
        <v>350</v>
      </c>
      <c r="BK10" s="308">
        <f t="shared" si="5"/>
        <v>0</v>
      </c>
      <c r="BL10" s="308" t="e">
        <f>#REF!</f>
        <v>#REF!</v>
      </c>
      <c r="BM10" s="308">
        <f t="shared" si="6"/>
        <v>0</v>
      </c>
      <c r="BN10" s="308" t="e">
        <f t="shared" si="7"/>
        <v>#REF!</v>
      </c>
      <c r="BO10" s="317" t="e">
        <f>AU10/#REF!</f>
        <v>#REF!</v>
      </c>
      <c r="BP10" s="317" t="e">
        <f>AE10/#REF!</f>
        <v>#REF!</v>
      </c>
      <c r="BQ10" s="313" t="e">
        <f>BP10*#REF!</f>
        <v>#REF!</v>
      </c>
      <c r="BR10" s="313" t="e">
        <f t="shared" si="8"/>
        <v>#REF!</v>
      </c>
      <c r="BS10" s="317" t="e">
        <f>AJ10/#REF!</f>
        <v>#REF!</v>
      </c>
      <c r="BT10" s="313" t="e">
        <f>BS10*#REF!</f>
        <v>#REF!</v>
      </c>
      <c r="BU10" s="313" t="e">
        <f t="shared" si="9"/>
        <v>#REF!</v>
      </c>
      <c r="BV10" s="317" t="e">
        <f>#REF!/#REF!</f>
        <v>#REF!</v>
      </c>
      <c r="BW10" s="313" t="e">
        <f>BV10*#REF!</f>
        <v>#REF!</v>
      </c>
      <c r="BX10" s="313" t="e">
        <f>BW10+#REF!</f>
        <v>#REF!</v>
      </c>
      <c r="BY10" s="317" t="e">
        <f>AO10/#REF!</f>
        <v>#REF!</v>
      </c>
      <c r="BZ10" s="313" t="e">
        <f>BY10*#REF!</f>
        <v>#REF!</v>
      </c>
      <c r="CA10" s="313" t="e">
        <f t="shared" si="10"/>
        <v>#REF!</v>
      </c>
      <c r="CB10" s="311" t="str">
        <f t="shared" si="2"/>
        <v>ea/MH</v>
      </c>
      <c r="CC10" s="311" t="str">
        <f t="shared" si="3"/>
        <v>MH/ea</v>
      </c>
      <c r="CE10" s="312" t="e">
        <f>T(#REF!)</f>
        <v>#REF!</v>
      </c>
      <c r="CF10" s="312" t="e">
        <f>#REF!</f>
        <v>#REF!</v>
      </c>
      <c r="CG10" s="313">
        <f t="shared" si="11"/>
        <v>350</v>
      </c>
      <c r="CJ10" s="314"/>
      <c r="CP10" s="177"/>
    </row>
    <row r="11" spans="1:94" ht="17.100000000000001" hidden="1" customHeight="1">
      <c r="A11" s="451"/>
      <c r="B11" s="920" t="s">
        <v>944</v>
      </c>
      <c r="C11" s="920"/>
      <c r="D11" s="920"/>
      <c r="E11" s="920"/>
      <c r="F11" s="920"/>
      <c r="G11" s="920"/>
      <c r="H11" s="920"/>
      <c r="I11" s="920"/>
      <c r="J11" s="920"/>
      <c r="K11" s="920"/>
      <c r="L11" s="920"/>
      <c r="M11" s="920"/>
      <c r="N11" s="920"/>
      <c r="O11" s="920"/>
      <c r="P11" s="920"/>
      <c r="Q11" s="787">
        <v>200</v>
      </c>
      <c r="R11" s="787"/>
      <c r="S11" s="788"/>
      <c r="T11" s="787" t="s">
        <v>7</v>
      </c>
      <c r="U11" s="787"/>
      <c r="V11" s="921">
        <v>1.5</v>
      </c>
      <c r="W11" s="922"/>
      <c r="X11" s="922"/>
      <c r="Y11" s="921"/>
      <c r="Z11" s="922"/>
      <c r="AA11" s="922"/>
      <c r="AB11" s="921"/>
      <c r="AC11" s="922"/>
      <c r="AD11" s="922"/>
      <c r="AE11" s="923">
        <f t="shared" si="12"/>
        <v>300</v>
      </c>
      <c r="AF11" s="923"/>
      <c r="AG11" s="923"/>
      <c r="AH11" s="923"/>
      <c r="AI11" s="923"/>
      <c r="AJ11" s="919">
        <f t="shared" si="13"/>
        <v>0</v>
      </c>
      <c r="AK11" s="919"/>
      <c r="AL11" s="919"/>
      <c r="AM11" s="919"/>
      <c r="AN11" s="919"/>
      <c r="AO11" s="919">
        <f t="shared" si="14"/>
        <v>0</v>
      </c>
      <c r="AP11" s="919"/>
      <c r="AQ11" s="919"/>
      <c r="AR11" s="919"/>
      <c r="AS11" s="919"/>
      <c r="AT11" s="318"/>
      <c r="AU11" s="877">
        <f t="shared" si="15"/>
        <v>300</v>
      </c>
      <c r="AV11" s="877"/>
      <c r="AW11" s="878"/>
      <c r="AX11" s="878"/>
      <c r="AY11" s="878"/>
      <c r="AZ11" s="879" t="e">
        <f>SUM(#REF!)</f>
        <v>#REF!</v>
      </c>
      <c r="BB11" s="177"/>
      <c r="BC11" s="307"/>
      <c r="BD11" s="306" t="str">
        <f t="shared" si="0"/>
        <v>Accepted</v>
      </c>
      <c r="BE11" s="307"/>
      <c r="BF11" s="316"/>
      <c r="BG11" s="316"/>
      <c r="BH11" s="316"/>
      <c r="BI11" s="316"/>
      <c r="BJ11" s="308">
        <f t="shared" si="4"/>
        <v>300</v>
      </c>
      <c r="BK11" s="308">
        <f t="shared" si="5"/>
        <v>0</v>
      </c>
      <c r="BL11" s="308" t="e">
        <f>#REF!</f>
        <v>#REF!</v>
      </c>
      <c r="BM11" s="308">
        <f t="shared" si="6"/>
        <v>0</v>
      </c>
      <c r="BN11" s="308" t="e">
        <f t="shared" si="7"/>
        <v>#REF!</v>
      </c>
      <c r="BO11" s="317" t="e">
        <f>AU11/#REF!</f>
        <v>#REF!</v>
      </c>
      <c r="BP11" s="317" t="e">
        <f>AE11/#REF!</f>
        <v>#REF!</v>
      </c>
      <c r="BQ11" s="313" t="e">
        <f>BP11*#REF!</f>
        <v>#REF!</v>
      </c>
      <c r="BR11" s="313" t="e">
        <f t="shared" si="8"/>
        <v>#REF!</v>
      </c>
      <c r="BS11" s="317" t="e">
        <f>AJ11/#REF!</f>
        <v>#REF!</v>
      </c>
      <c r="BT11" s="313" t="e">
        <f>BS11*#REF!</f>
        <v>#REF!</v>
      </c>
      <c r="BU11" s="313" t="e">
        <f t="shared" si="9"/>
        <v>#REF!</v>
      </c>
      <c r="BV11" s="317" t="e">
        <f>#REF!/#REF!</f>
        <v>#REF!</v>
      </c>
      <c r="BW11" s="313" t="e">
        <f>BV11*#REF!</f>
        <v>#REF!</v>
      </c>
      <c r="BX11" s="313" t="e">
        <f>BW11+#REF!</f>
        <v>#REF!</v>
      </c>
      <c r="BY11" s="317" t="e">
        <f>AO11/#REF!</f>
        <v>#REF!</v>
      </c>
      <c r="BZ11" s="313" t="e">
        <f>BY11*#REF!</f>
        <v>#REF!</v>
      </c>
      <c r="CA11" s="313" t="e">
        <f t="shared" si="10"/>
        <v>#REF!</v>
      </c>
      <c r="CB11" s="311" t="str">
        <f t="shared" si="2"/>
        <v>sf/MH</v>
      </c>
      <c r="CC11" s="311" t="str">
        <f t="shared" si="3"/>
        <v>MH/sf</v>
      </c>
      <c r="CE11" s="312" t="e">
        <f>T(#REF!)</f>
        <v>#REF!</v>
      </c>
      <c r="CF11" s="312" t="e">
        <f>#REF!</f>
        <v>#REF!</v>
      </c>
      <c r="CG11" s="313">
        <f t="shared" si="11"/>
        <v>300</v>
      </c>
      <c r="CJ11" s="314"/>
      <c r="CP11" s="177"/>
    </row>
    <row r="12" spans="1:94" ht="17.100000000000001" hidden="1" customHeight="1">
      <c r="A12" s="451"/>
      <c r="B12" s="920"/>
      <c r="C12" s="920"/>
      <c r="D12" s="920"/>
      <c r="E12" s="920"/>
      <c r="F12" s="920"/>
      <c r="G12" s="920"/>
      <c r="H12" s="920"/>
      <c r="I12" s="920"/>
      <c r="J12" s="920"/>
      <c r="K12" s="920"/>
      <c r="L12" s="920"/>
      <c r="M12" s="920"/>
      <c r="N12" s="920"/>
      <c r="O12" s="920"/>
      <c r="P12" s="920"/>
      <c r="Q12" s="787"/>
      <c r="R12" s="787"/>
      <c r="S12" s="788"/>
      <c r="T12" s="787"/>
      <c r="U12" s="787"/>
      <c r="V12" s="921"/>
      <c r="W12" s="922"/>
      <c r="X12" s="922"/>
      <c r="Y12" s="921"/>
      <c r="Z12" s="922"/>
      <c r="AA12" s="922"/>
      <c r="AB12" s="921"/>
      <c r="AC12" s="922"/>
      <c r="AD12" s="922"/>
      <c r="AE12" s="923">
        <f t="shared" si="12"/>
        <v>0</v>
      </c>
      <c r="AF12" s="923"/>
      <c r="AG12" s="923"/>
      <c r="AH12" s="923"/>
      <c r="AI12" s="923"/>
      <c r="AJ12" s="919">
        <f t="shared" si="13"/>
        <v>0</v>
      </c>
      <c r="AK12" s="919"/>
      <c r="AL12" s="919"/>
      <c r="AM12" s="919"/>
      <c r="AN12" s="919"/>
      <c r="AO12" s="919">
        <f t="shared" si="14"/>
        <v>0</v>
      </c>
      <c r="AP12" s="919"/>
      <c r="AQ12" s="919"/>
      <c r="AR12" s="919"/>
      <c r="AS12" s="919"/>
      <c r="AT12" s="318"/>
      <c r="AU12" s="877">
        <f t="shared" si="15"/>
        <v>0</v>
      </c>
      <c r="AV12" s="877"/>
      <c r="AW12" s="878"/>
      <c r="AX12" s="878"/>
      <c r="AY12" s="878"/>
      <c r="AZ12" s="879" t="e">
        <f>SUM(#REF!)</f>
        <v>#REF!</v>
      </c>
      <c r="BB12" s="177"/>
      <c r="BC12" s="307"/>
      <c r="BD12" s="306" t="str">
        <f t="shared" si="0"/>
        <v>Accepted</v>
      </c>
      <c r="BE12" s="307"/>
      <c r="BF12" s="316"/>
      <c r="BG12" s="316"/>
      <c r="BH12" s="316"/>
      <c r="BI12" s="316"/>
      <c r="BJ12" s="308">
        <f t="shared" si="4"/>
        <v>0</v>
      </c>
      <c r="BK12" s="308">
        <f t="shared" si="5"/>
        <v>0</v>
      </c>
      <c r="BL12" s="308" t="e">
        <f>#REF!</f>
        <v>#REF!</v>
      </c>
      <c r="BM12" s="308">
        <f t="shared" si="6"/>
        <v>0</v>
      </c>
      <c r="BN12" s="308" t="e">
        <f t="shared" si="7"/>
        <v>#REF!</v>
      </c>
      <c r="BO12" s="317" t="e">
        <f>AU12/#REF!</f>
        <v>#REF!</v>
      </c>
      <c r="BP12" s="317" t="e">
        <f>AE12/#REF!</f>
        <v>#REF!</v>
      </c>
      <c r="BQ12" s="313" t="e">
        <f>BP12*#REF!</f>
        <v>#REF!</v>
      </c>
      <c r="BR12" s="313" t="e">
        <f t="shared" si="8"/>
        <v>#REF!</v>
      </c>
      <c r="BS12" s="317" t="e">
        <f>AJ12/#REF!</f>
        <v>#REF!</v>
      </c>
      <c r="BT12" s="313" t="e">
        <f>BS12*#REF!</f>
        <v>#REF!</v>
      </c>
      <c r="BU12" s="313" t="e">
        <f t="shared" si="9"/>
        <v>#REF!</v>
      </c>
      <c r="BV12" s="317" t="e">
        <f>#REF!/#REF!</f>
        <v>#REF!</v>
      </c>
      <c r="BW12" s="313" t="e">
        <f>BV12*#REF!</f>
        <v>#REF!</v>
      </c>
      <c r="BX12" s="313" t="e">
        <f>BW12+#REF!</f>
        <v>#REF!</v>
      </c>
      <c r="BY12" s="317" t="e">
        <f>AO12/#REF!</f>
        <v>#REF!</v>
      </c>
      <c r="BZ12" s="313" t="e">
        <f>BY12*#REF!</f>
        <v>#REF!</v>
      </c>
      <c r="CA12" s="313" t="e">
        <f t="shared" si="10"/>
        <v>#REF!</v>
      </c>
      <c r="CB12" s="311" t="str">
        <f t="shared" si="2"/>
        <v>/MH</v>
      </c>
      <c r="CC12" s="311" t="str">
        <f t="shared" si="3"/>
        <v>MH/</v>
      </c>
      <c r="CE12" s="312" t="e">
        <f>T(#REF!)</f>
        <v>#REF!</v>
      </c>
      <c r="CF12" s="312" t="e">
        <f>#REF!</f>
        <v>#REF!</v>
      </c>
      <c r="CG12" s="313">
        <f t="shared" si="11"/>
        <v>0</v>
      </c>
      <c r="CJ12" s="314"/>
      <c r="CP12" s="177"/>
    </row>
    <row r="13" spans="1:94" ht="17.100000000000001" hidden="1" customHeight="1">
      <c r="A13" s="451"/>
      <c r="B13" s="920"/>
      <c r="C13" s="920"/>
      <c r="D13" s="920"/>
      <c r="E13" s="920"/>
      <c r="F13" s="920"/>
      <c r="G13" s="920"/>
      <c r="H13" s="920"/>
      <c r="I13" s="920"/>
      <c r="J13" s="920"/>
      <c r="K13" s="920"/>
      <c r="L13" s="920"/>
      <c r="M13" s="920"/>
      <c r="N13" s="920"/>
      <c r="O13" s="920"/>
      <c r="P13" s="920"/>
      <c r="Q13" s="787"/>
      <c r="R13" s="787"/>
      <c r="S13" s="788"/>
      <c r="T13" s="787"/>
      <c r="U13" s="787"/>
      <c r="V13" s="921"/>
      <c r="W13" s="922"/>
      <c r="X13" s="922"/>
      <c r="Y13" s="921"/>
      <c r="Z13" s="922"/>
      <c r="AA13" s="922"/>
      <c r="AB13" s="921"/>
      <c r="AC13" s="922"/>
      <c r="AD13" s="922"/>
      <c r="AE13" s="923">
        <f t="shared" si="12"/>
        <v>0</v>
      </c>
      <c r="AF13" s="923"/>
      <c r="AG13" s="923"/>
      <c r="AH13" s="923"/>
      <c r="AI13" s="923"/>
      <c r="AJ13" s="919">
        <f t="shared" si="13"/>
        <v>0</v>
      </c>
      <c r="AK13" s="919"/>
      <c r="AL13" s="919"/>
      <c r="AM13" s="919"/>
      <c r="AN13" s="919"/>
      <c r="AO13" s="919">
        <f t="shared" si="14"/>
        <v>0</v>
      </c>
      <c r="AP13" s="919"/>
      <c r="AQ13" s="919"/>
      <c r="AR13" s="919"/>
      <c r="AS13" s="919"/>
      <c r="AT13" s="318"/>
      <c r="AU13" s="877">
        <f t="shared" si="15"/>
        <v>0</v>
      </c>
      <c r="AV13" s="877"/>
      <c r="AW13" s="878"/>
      <c r="AX13" s="878"/>
      <c r="AY13" s="878"/>
      <c r="AZ13" s="879" t="e">
        <f>SUM(#REF!)</f>
        <v>#REF!</v>
      </c>
      <c r="BB13" s="177"/>
      <c r="BC13" s="307"/>
      <c r="BD13" s="306" t="str">
        <f t="shared" si="0"/>
        <v>Accepted</v>
      </c>
      <c r="BE13" s="307"/>
      <c r="BF13" s="316"/>
      <c r="BG13" s="316"/>
      <c r="BH13" s="316"/>
      <c r="BI13" s="316"/>
      <c r="BJ13" s="308">
        <f t="shared" si="4"/>
        <v>0</v>
      </c>
      <c r="BK13" s="308">
        <f t="shared" si="5"/>
        <v>0</v>
      </c>
      <c r="BL13" s="308" t="e">
        <f>#REF!</f>
        <v>#REF!</v>
      </c>
      <c r="BM13" s="308">
        <f t="shared" si="6"/>
        <v>0</v>
      </c>
      <c r="BN13" s="308" t="e">
        <f t="shared" si="7"/>
        <v>#REF!</v>
      </c>
      <c r="BO13" s="317" t="e">
        <f>AU13/#REF!</f>
        <v>#REF!</v>
      </c>
      <c r="BP13" s="317" t="e">
        <f>AE13/#REF!</f>
        <v>#REF!</v>
      </c>
      <c r="BQ13" s="313" t="e">
        <f>BP13*#REF!</f>
        <v>#REF!</v>
      </c>
      <c r="BR13" s="313" t="e">
        <f t="shared" si="8"/>
        <v>#REF!</v>
      </c>
      <c r="BS13" s="317" t="e">
        <f>AJ13/#REF!</f>
        <v>#REF!</v>
      </c>
      <c r="BT13" s="313" t="e">
        <f>BS13*#REF!</f>
        <v>#REF!</v>
      </c>
      <c r="BU13" s="313" t="e">
        <f t="shared" si="9"/>
        <v>#REF!</v>
      </c>
      <c r="BV13" s="317" t="e">
        <f>#REF!/#REF!</f>
        <v>#REF!</v>
      </c>
      <c r="BW13" s="313" t="e">
        <f>BV13*#REF!</f>
        <v>#REF!</v>
      </c>
      <c r="BX13" s="313" t="e">
        <f>BW13+#REF!</f>
        <v>#REF!</v>
      </c>
      <c r="BY13" s="317" t="e">
        <f>AO13/#REF!</f>
        <v>#REF!</v>
      </c>
      <c r="BZ13" s="313" t="e">
        <f>BY13*#REF!</f>
        <v>#REF!</v>
      </c>
      <c r="CA13" s="313" t="e">
        <f t="shared" si="10"/>
        <v>#REF!</v>
      </c>
      <c r="CB13" s="311" t="str">
        <f t="shared" si="2"/>
        <v>/MH</v>
      </c>
      <c r="CC13" s="311" t="str">
        <f t="shared" si="3"/>
        <v>MH/</v>
      </c>
      <c r="CE13" s="312" t="e">
        <f>T(#REF!)</f>
        <v>#REF!</v>
      </c>
      <c r="CF13" s="312" t="e">
        <f>#REF!</f>
        <v>#REF!</v>
      </c>
      <c r="CG13" s="313">
        <f t="shared" si="11"/>
        <v>0</v>
      </c>
      <c r="CJ13" s="314"/>
      <c r="CP13" s="177"/>
    </row>
    <row r="14" spans="1:94" ht="17.100000000000001" hidden="1" customHeight="1">
      <c r="A14" s="451"/>
      <c r="B14" s="920"/>
      <c r="C14" s="920"/>
      <c r="D14" s="920"/>
      <c r="E14" s="920"/>
      <c r="F14" s="920"/>
      <c r="G14" s="920"/>
      <c r="H14" s="920"/>
      <c r="I14" s="920"/>
      <c r="J14" s="920"/>
      <c r="K14" s="920"/>
      <c r="L14" s="920"/>
      <c r="M14" s="920"/>
      <c r="N14" s="920"/>
      <c r="O14" s="920"/>
      <c r="P14" s="920"/>
      <c r="Q14" s="787"/>
      <c r="R14" s="787"/>
      <c r="S14" s="788"/>
      <c r="T14" s="787"/>
      <c r="U14" s="787"/>
      <c r="V14" s="921"/>
      <c r="W14" s="922"/>
      <c r="X14" s="922"/>
      <c r="Y14" s="921"/>
      <c r="Z14" s="922"/>
      <c r="AA14" s="922"/>
      <c r="AB14" s="921"/>
      <c r="AC14" s="922"/>
      <c r="AD14" s="922"/>
      <c r="AE14" s="923">
        <f t="shared" si="12"/>
        <v>0</v>
      </c>
      <c r="AF14" s="923"/>
      <c r="AG14" s="923"/>
      <c r="AH14" s="923"/>
      <c r="AI14" s="923"/>
      <c r="AJ14" s="919">
        <f t="shared" si="13"/>
        <v>0</v>
      </c>
      <c r="AK14" s="919"/>
      <c r="AL14" s="919"/>
      <c r="AM14" s="919"/>
      <c r="AN14" s="919"/>
      <c r="AO14" s="919">
        <f t="shared" si="14"/>
        <v>0</v>
      </c>
      <c r="AP14" s="919"/>
      <c r="AQ14" s="919"/>
      <c r="AR14" s="919"/>
      <c r="AS14" s="919"/>
      <c r="AT14" s="318"/>
      <c r="AU14" s="877">
        <f t="shared" si="15"/>
        <v>0</v>
      </c>
      <c r="AV14" s="877"/>
      <c r="AW14" s="878"/>
      <c r="AX14" s="878"/>
      <c r="AY14" s="878"/>
      <c r="AZ14" s="879" t="e">
        <f>SUM(#REF!)</f>
        <v>#REF!</v>
      </c>
      <c r="BB14" s="177"/>
      <c r="BC14" s="307"/>
      <c r="BD14" s="306" t="str">
        <f t="shared" si="0"/>
        <v>Accepted</v>
      </c>
      <c r="BE14" s="307"/>
      <c r="BF14" s="316"/>
      <c r="BG14" s="316"/>
      <c r="BH14" s="316"/>
      <c r="BI14" s="316"/>
      <c r="BJ14" s="308">
        <f t="shared" si="4"/>
        <v>0</v>
      </c>
      <c r="BK14" s="308">
        <f t="shared" si="5"/>
        <v>0</v>
      </c>
      <c r="BL14" s="308" t="e">
        <f>#REF!</f>
        <v>#REF!</v>
      </c>
      <c r="BM14" s="308">
        <f t="shared" si="6"/>
        <v>0</v>
      </c>
      <c r="BN14" s="308" t="e">
        <f t="shared" si="7"/>
        <v>#REF!</v>
      </c>
      <c r="BO14" s="317" t="e">
        <f>AU14/#REF!</f>
        <v>#REF!</v>
      </c>
      <c r="BP14" s="317" t="e">
        <f>AE14/#REF!</f>
        <v>#REF!</v>
      </c>
      <c r="BQ14" s="313" t="e">
        <f>BP14*#REF!</f>
        <v>#REF!</v>
      </c>
      <c r="BR14" s="313" t="e">
        <f t="shared" si="8"/>
        <v>#REF!</v>
      </c>
      <c r="BS14" s="317" t="e">
        <f>AJ14/#REF!</f>
        <v>#REF!</v>
      </c>
      <c r="BT14" s="313" t="e">
        <f>BS14*#REF!</f>
        <v>#REF!</v>
      </c>
      <c r="BU14" s="313" t="e">
        <f t="shared" si="9"/>
        <v>#REF!</v>
      </c>
      <c r="BV14" s="317" t="e">
        <f>#REF!/#REF!</f>
        <v>#REF!</v>
      </c>
      <c r="BW14" s="313" t="e">
        <f>BV14*#REF!</f>
        <v>#REF!</v>
      </c>
      <c r="BX14" s="313" t="e">
        <f>BW14+#REF!</f>
        <v>#REF!</v>
      </c>
      <c r="BY14" s="317" t="e">
        <f>AO14/#REF!</f>
        <v>#REF!</v>
      </c>
      <c r="BZ14" s="313" t="e">
        <f>BY14*#REF!</f>
        <v>#REF!</v>
      </c>
      <c r="CA14" s="313" t="e">
        <f t="shared" si="10"/>
        <v>#REF!</v>
      </c>
      <c r="CB14" s="311" t="str">
        <f t="shared" si="2"/>
        <v>/MH</v>
      </c>
      <c r="CC14" s="311" t="str">
        <f t="shared" si="3"/>
        <v>MH/</v>
      </c>
      <c r="CE14" s="312" t="e">
        <f>T(#REF!)</f>
        <v>#REF!</v>
      </c>
      <c r="CF14" s="312" t="e">
        <f>#REF!</f>
        <v>#REF!</v>
      </c>
      <c r="CG14" s="313">
        <f t="shared" si="11"/>
        <v>0</v>
      </c>
      <c r="CJ14" s="314"/>
      <c r="CP14" s="177"/>
    </row>
    <row r="15" spans="1:94" ht="17.100000000000001" hidden="1" customHeight="1">
      <c r="A15" s="451"/>
      <c r="B15" s="920"/>
      <c r="C15" s="920"/>
      <c r="D15" s="920"/>
      <c r="E15" s="920"/>
      <c r="F15" s="920"/>
      <c r="G15" s="920"/>
      <c r="H15" s="920"/>
      <c r="I15" s="920"/>
      <c r="J15" s="920"/>
      <c r="K15" s="920"/>
      <c r="L15" s="920"/>
      <c r="M15" s="920"/>
      <c r="N15" s="920"/>
      <c r="O15" s="920"/>
      <c r="P15" s="920"/>
      <c r="Q15" s="787"/>
      <c r="R15" s="787"/>
      <c r="S15" s="788"/>
      <c r="T15" s="787"/>
      <c r="U15" s="787"/>
      <c r="V15" s="921"/>
      <c r="W15" s="922"/>
      <c r="X15" s="922"/>
      <c r="Y15" s="921"/>
      <c r="Z15" s="922"/>
      <c r="AA15" s="922"/>
      <c r="AB15" s="921"/>
      <c r="AC15" s="922"/>
      <c r="AD15" s="922"/>
      <c r="AE15" s="923">
        <f t="shared" si="12"/>
        <v>0</v>
      </c>
      <c r="AF15" s="923"/>
      <c r="AG15" s="923"/>
      <c r="AH15" s="923"/>
      <c r="AI15" s="923"/>
      <c r="AJ15" s="919">
        <f t="shared" si="13"/>
        <v>0</v>
      </c>
      <c r="AK15" s="919"/>
      <c r="AL15" s="919"/>
      <c r="AM15" s="919"/>
      <c r="AN15" s="919"/>
      <c r="AO15" s="919">
        <f t="shared" si="14"/>
        <v>0</v>
      </c>
      <c r="AP15" s="919"/>
      <c r="AQ15" s="919"/>
      <c r="AR15" s="919"/>
      <c r="AS15" s="919"/>
      <c r="AT15" s="318"/>
      <c r="AU15" s="877">
        <f t="shared" si="15"/>
        <v>0</v>
      </c>
      <c r="AV15" s="877"/>
      <c r="AW15" s="878"/>
      <c r="AX15" s="878"/>
      <c r="AY15" s="878"/>
      <c r="AZ15" s="879" t="e">
        <f>SUM(#REF!)</f>
        <v>#REF!</v>
      </c>
      <c r="BB15" s="177"/>
      <c r="BC15" s="307"/>
      <c r="BD15" s="306" t="str">
        <f t="shared" si="0"/>
        <v>Accepted</v>
      </c>
      <c r="BE15" s="307"/>
      <c r="BF15" s="316"/>
      <c r="BG15" s="316"/>
      <c r="BH15" s="316"/>
      <c r="BI15" s="316"/>
      <c r="BJ15" s="308">
        <f t="shared" si="4"/>
        <v>0</v>
      </c>
      <c r="BK15" s="308">
        <f t="shared" si="5"/>
        <v>0</v>
      </c>
      <c r="BL15" s="308" t="e">
        <f>#REF!</f>
        <v>#REF!</v>
      </c>
      <c r="BM15" s="308">
        <f t="shared" si="6"/>
        <v>0</v>
      </c>
      <c r="BN15" s="308" t="e">
        <f t="shared" si="7"/>
        <v>#REF!</v>
      </c>
      <c r="BO15" s="317" t="e">
        <f>AU15/#REF!</f>
        <v>#REF!</v>
      </c>
      <c r="BP15" s="317" t="e">
        <f>AE15/#REF!</f>
        <v>#REF!</v>
      </c>
      <c r="BQ15" s="313" t="e">
        <f>BP15*#REF!</f>
        <v>#REF!</v>
      </c>
      <c r="BR15" s="313" t="e">
        <f t="shared" si="8"/>
        <v>#REF!</v>
      </c>
      <c r="BS15" s="317" t="e">
        <f>AJ15/#REF!</f>
        <v>#REF!</v>
      </c>
      <c r="BT15" s="313" t="e">
        <f>BS15*#REF!</f>
        <v>#REF!</v>
      </c>
      <c r="BU15" s="313" t="e">
        <f t="shared" si="9"/>
        <v>#REF!</v>
      </c>
      <c r="BV15" s="317" t="e">
        <f>#REF!/#REF!</f>
        <v>#REF!</v>
      </c>
      <c r="BW15" s="313" t="e">
        <f>BV15*#REF!</f>
        <v>#REF!</v>
      </c>
      <c r="BX15" s="313" t="e">
        <f>BW15+#REF!</f>
        <v>#REF!</v>
      </c>
      <c r="BY15" s="317" t="e">
        <f>AO15/#REF!</f>
        <v>#REF!</v>
      </c>
      <c r="BZ15" s="313" t="e">
        <f>BY15*#REF!</f>
        <v>#REF!</v>
      </c>
      <c r="CA15" s="313" t="e">
        <f t="shared" si="10"/>
        <v>#REF!</v>
      </c>
      <c r="CB15" s="311" t="str">
        <f t="shared" si="2"/>
        <v>/MH</v>
      </c>
      <c r="CC15" s="311" t="str">
        <f t="shared" si="3"/>
        <v>MH/</v>
      </c>
      <c r="CE15" s="312" t="e">
        <f>T(#REF!)</f>
        <v>#REF!</v>
      </c>
      <c r="CF15" s="312" t="e">
        <f>#REF!</f>
        <v>#REF!</v>
      </c>
      <c r="CG15" s="313">
        <f t="shared" si="11"/>
        <v>0</v>
      </c>
      <c r="CJ15" s="314"/>
      <c r="CP15" s="177"/>
    </row>
    <row r="16" spans="1:94" ht="17.100000000000001" hidden="1" customHeight="1">
      <c r="A16" s="451"/>
      <c r="B16" s="920"/>
      <c r="C16" s="920"/>
      <c r="D16" s="920"/>
      <c r="E16" s="920"/>
      <c r="F16" s="920"/>
      <c r="G16" s="920"/>
      <c r="H16" s="920"/>
      <c r="I16" s="920"/>
      <c r="J16" s="920"/>
      <c r="K16" s="920"/>
      <c r="L16" s="920"/>
      <c r="M16" s="920"/>
      <c r="N16" s="920"/>
      <c r="O16" s="920"/>
      <c r="P16" s="920"/>
      <c r="Q16" s="787"/>
      <c r="R16" s="787"/>
      <c r="S16" s="788"/>
      <c r="T16" s="787"/>
      <c r="U16" s="787"/>
      <c r="V16" s="921"/>
      <c r="W16" s="922"/>
      <c r="X16" s="922"/>
      <c r="Y16" s="921"/>
      <c r="Z16" s="922"/>
      <c r="AA16" s="922"/>
      <c r="AB16" s="921"/>
      <c r="AC16" s="922"/>
      <c r="AD16" s="922"/>
      <c r="AE16" s="923">
        <f t="shared" si="12"/>
        <v>0</v>
      </c>
      <c r="AF16" s="923"/>
      <c r="AG16" s="923"/>
      <c r="AH16" s="923"/>
      <c r="AI16" s="923"/>
      <c r="AJ16" s="919">
        <f t="shared" si="13"/>
        <v>0</v>
      </c>
      <c r="AK16" s="919"/>
      <c r="AL16" s="919"/>
      <c r="AM16" s="919"/>
      <c r="AN16" s="919"/>
      <c r="AO16" s="919">
        <f t="shared" si="14"/>
        <v>0</v>
      </c>
      <c r="AP16" s="919"/>
      <c r="AQ16" s="919"/>
      <c r="AR16" s="919"/>
      <c r="AS16" s="919"/>
      <c r="AT16" s="318"/>
      <c r="AU16" s="877">
        <f t="shared" si="15"/>
        <v>0</v>
      </c>
      <c r="AV16" s="877"/>
      <c r="AW16" s="878"/>
      <c r="AX16" s="878"/>
      <c r="AY16" s="878"/>
      <c r="AZ16" s="879" t="e">
        <f>SUM(#REF!)</f>
        <v>#REF!</v>
      </c>
      <c r="BB16" s="177"/>
      <c r="BC16" s="307"/>
      <c r="BD16" s="306" t="str">
        <f t="shared" si="0"/>
        <v>Accepted</v>
      </c>
      <c r="BE16" s="307"/>
      <c r="BF16" s="316"/>
      <c r="BG16" s="316"/>
      <c r="BH16" s="316"/>
      <c r="BI16" s="316"/>
      <c r="BJ16" s="308">
        <f t="shared" si="4"/>
        <v>0</v>
      </c>
      <c r="BK16" s="308">
        <f t="shared" si="5"/>
        <v>0</v>
      </c>
      <c r="BL16" s="308" t="e">
        <f>#REF!</f>
        <v>#REF!</v>
      </c>
      <c r="BM16" s="308">
        <f t="shared" si="6"/>
        <v>0</v>
      </c>
      <c r="BN16" s="308" t="e">
        <f t="shared" si="7"/>
        <v>#REF!</v>
      </c>
      <c r="BO16" s="317" t="e">
        <f>AU16/#REF!</f>
        <v>#REF!</v>
      </c>
      <c r="BP16" s="317" t="e">
        <f>AE16/#REF!</f>
        <v>#REF!</v>
      </c>
      <c r="BQ16" s="313" t="e">
        <f>BP16*#REF!</f>
        <v>#REF!</v>
      </c>
      <c r="BR16" s="313" t="e">
        <f t="shared" si="8"/>
        <v>#REF!</v>
      </c>
      <c r="BS16" s="317" t="e">
        <f>AJ16/#REF!</f>
        <v>#REF!</v>
      </c>
      <c r="BT16" s="313" t="e">
        <f>BS16*#REF!</f>
        <v>#REF!</v>
      </c>
      <c r="BU16" s="313" t="e">
        <f t="shared" si="9"/>
        <v>#REF!</v>
      </c>
      <c r="BV16" s="317" t="e">
        <f>#REF!/#REF!</f>
        <v>#REF!</v>
      </c>
      <c r="BW16" s="313" t="e">
        <f>BV16*#REF!</f>
        <v>#REF!</v>
      </c>
      <c r="BX16" s="313" t="e">
        <f>BW16+#REF!</f>
        <v>#REF!</v>
      </c>
      <c r="BY16" s="317" t="e">
        <f>AO16/#REF!</f>
        <v>#REF!</v>
      </c>
      <c r="BZ16" s="313" t="e">
        <f>BY16*#REF!</f>
        <v>#REF!</v>
      </c>
      <c r="CA16" s="313" t="e">
        <f t="shared" si="10"/>
        <v>#REF!</v>
      </c>
      <c r="CB16" s="311" t="str">
        <f t="shared" si="2"/>
        <v>/MH</v>
      </c>
      <c r="CC16" s="311" t="str">
        <f t="shared" si="3"/>
        <v>MH/</v>
      </c>
      <c r="CE16" s="312" t="e">
        <f>T(#REF!)</f>
        <v>#REF!</v>
      </c>
      <c r="CF16" s="312" t="e">
        <f>#REF!</f>
        <v>#REF!</v>
      </c>
      <c r="CG16" s="313">
        <f t="shared" si="11"/>
        <v>0</v>
      </c>
      <c r="CJ16" s="314"/>
      <c r="CP16" s="177"/>
    </row>
    <row r="17" spans="1:94" ht="17.100000000000001" hidden="1" customHeight="1">
      <c r="A17" s="451"/>
      <c r="B17" s="920"/>
      <c r="C17" s="920"/>
      <c r="D17" s="920"/>
      <c r="E17" s="920"/>
      <c r="F17" s="920"/>
      <c r="G17" s="920"/>
      <c r="H17" s="920"/>
      <c r="I17" s="920"/>
      <c r="J17" s="920"/>
      <c r="K17" s="920"/>
      <c r="L17" s="920"/>
      <c r="M17" s="920"/>
      <c r="N17" s="920"/>
      <c r="O17" s="920"/>
      <c r="P17" s="920"/>
      <c r="Q17" s="787"/>
      <c r="R17" s="787"/>
      <c r="S17" s="788"/>
      <c r="T17" s="787"/>
      <c r="U17" s="787"/>
      <c r="V17" s="921"/>
      <c r="W17" s="922"/>
      <c r="X17" s="922"/>
      <c r="Y17" s="921"/>
      <c r="Z17" s="922"/>
      <c r="AA17" s="922"/>
      <c r="AB17" s="921"/>
      <c r="AC17" s="922"/>
      <c r="AD17" s="922"/>
      <c r="AE17" s="923">
        <f t="shared" si="12"/>
        <v>0</v>
      </c>
      <c r="AF17" s="923"/>
      <c r="AG17" s="923"/>
      <c r="AH17" s="923"/>
      <c r="AI17" s="923"/>
      <c r="AJ17" s="919">
        <f t="shared" si="13"/>
        <v>0</v>
      </c>
      <c r="AK17" s="919"/>
      <c r="AL17" s="919"/>
      <c r="AM17" s="919"/>
      <c r="AN17" s="919"/>
      <c r="AO17" s="919">
        <f t="shared" si="14"/>
        <v>0</v>
      </c>
      <c r="AP17" s="919"/>
      <c r="AQ17" s="919"/>
      <c r="AR17" s="919"/>
      <c r="AS17" s="919"/>
      <c r="AT17" s="318"/>
      <c r="AU17" s="877">
        <f t="shared" si="15"/>
        <v>0</v>
      </c>
      <c r="AV17" s="877"/>
      <c r="AW17" s="878"/>
      <c r="AX17" s="878"/>
      <c r="AY17" s="878"/>
      <c r="AZ17" s="879" t="e">
        <f>SUM(#REF!)</f>
        <v>#REF!</v>
      </c>
      <c r="BB17" s="177"/>
      <c r="BC17" s="307"/>
      <c r="BD17" s="306" t="str">
        <f t="shared" si="0"/>
        <v>Accepted</v>
      </c>
      <c r="BE17" s="307"/>
      <c r="BF17" s="316"/>
      <c r="BG17" s="316"/>
      <c r="BH17" s="316"/>
      <c r="BI17" s="316"/>
      <c r="BJ17" s="308">
        <f t="shared" si="4"/>
        <v>0</v>
      </c>
      <c r="BK17" s="308">
        <f t="shared" si="5"/>
        <v>0</v>
      </c>
      <c r="BL17" s="308" t="e">
        <f>#REF!</f>
        <v>#REF!</v>
      </c>
      <c r="BM17" s="308">
        <f t="shared" si="6"/>
        <v>0</v>
      </c>
      <c r="BN17" s="308" t="e">
        <f t="shared" si="7"/>
        <v>#REF!</v>
      </c>
      <c r="BO17" s="317" t="e">
        <f>AU17/#REF!</f>
        <v>#REF!</v>
      </c>
      <c r="BP17" s="317" t="e">
        <f>AE17/#REF!</f>
        <v>#REF!</v>
      </c>
      <c r="BQ17" s="313" t="e">
        <f>BP17*#REF!</f>
        <v>#REF!</v>
      </c>
      <c r="BR17" s="313" t="e">
        <f t="shared" si="8"/>
        <v>#REF!</v>
      </c>
      <c r="BS17" s="317" t="e">
        <f>AJ17/#REF!</f>
        <v>#REF!</v>
      </c>
      <c r="BT17" s="313" t="e">
        <f>BS17*#REF!</f>
        <v>#REF!</v>
      </c>
      <c r="BU17" s="313" t="e">
        <f t="shared" si="9"/>
        <v>#REF!</v>
      </c>
      <c r="BV17" s="317" t="e">
        <f>#REF!/#REF!</f>
        <v>#REF!</v>
      </c>
      <c r="BW17" s="313" t="e">
        <f>BV17*#REF!</f>
        <v>#REF!</v>
      </c>
      <c r="BX17" s="313" t="e">
        <f>BW17+#REF!</f>
        <v>#REF!</v>
      </c>
      <c r="BY17" s="317" t="e">
        <f>AO17/#REF!</f>
        <v>#REF!</v>
      </c>
      <c r="BZ17" s="313" t="e">
        <f>BY17*#REF!</f>
        <v>#REF!</v>
      </c>
      <c r="CA17" s="313" t="e">
        <f t="shared" si="10"/>
        <v>#REF!</v>
      </c>
      <c r="CB17" s="311" t="str">
        <f t="shared" si="2"/>
        <v>/MH</v>
      </c>
      <c r="CC17" s="311" t="str">
        <f t="shared" si="3"/>
        <v>MH/</v>
      </c>
      <c r="CE17" s="312" t="e">
        <f>T(#REF!)</f>
        <v>#REF!</v>
      </c>
      <c r="CF17" s="312" t="e">
        <f>#REF!</f>
        <v>#REF!</v>
      </c>
      <c r="CG17" s="313">
        <f t="shared" si="11"/>
        <v>0</v>
      </c>
      <c r="CJ17" s="314"/>
      <c r="CP17" s="177"/>
    </row>
    <row r="18" spans="1:94" ht="17.100000000000001" hidden="1" customHeight="1">
      <c r="A18" s="451"/>
      <c r="B18" s="920"/>
      <c r="C18" s="920"/>
      <c r="D18" s="920"/>
      <c r="E18" s="920"/>
      <c r="F18" s="920"/>
      <c r="G18" s="920"/>
      <c r="H18" s="920"/>
      <c r="I18" s="920"/>
      <c r="J18" s="920"/>
      <c r="K18" s="920"/>
      <c r="L18" s="920"/>
      <c r="M18" s="920"/>
      <c r="N18" s="920"/>
      <c r="O18" s="920"/>
      <c r="P18" s="920"/>
      <c r="Q18" s="787"/>
      <c r="R18" s="787"/>
      <c r="S18" s="788"/>
      <c r="T18" s="787"/>
      <c r="U18" s="787"/>
      <c r="V18" s="921"/>
      <c r="W18" s="922"/>
      <c r="X18" s="922"/>
      <c r="Y18" s="921"/>
      <c r="Z18" s="922"/>
      <c r="AA18" s="922"/>
      <c r="AB18" s="921"/>
      <c r="AC18" s="922"/>
      <c r="AD18" s="922"/>
      <c r="AE18" s="923">
        <f t="shared" si="12"/>
        <v>0</v>
      </c>
      <c r="AF18" s="923"/>
      <c r="AG18" s="923"/>
      <c r="AH18" s="923"/>
      <c r="AI18" s="923"/>
      <c r="AJ18" s="919">
        <f t="shared" si="13"/>
        <v>0</v>
      </c>
      <c r="AK18" s="919"/>
      <c r="AL18" s="919"/>
      <c r="AM18" s="919"/>
      <c r="AN18" s="919"/>
      <c r="AO18" s="919">
        <f t="shared" si="14"/>
        <v>0</v>
      </c>
      <c r="AP18" s="919"/>
      <c r="AQ18" s="919"/>
      <c r="AR18" s="919"/>
      <c r="AS18" s="919"/>
      <c r="AT18" s="318"/>
      <c r="AU18" s="877">
        <f t="shared" si="15"/>
        <v>0</v>
      </c>
      <c r="AV18" s="877"/>
      <c r="AW18" s="878"/>
      <c r="AX18" s="878"/>
      <c r="AY18" s="878"/>
      <c r="AZ18" s="879" t="e">
        <f>SUM(#REF!)</f>
        <v>#REF!</v>
      </c>
      <c r="BB18" s="177"/>
      <c r="BC18" s="307"/>
      <c r="BD18" s="306" t="str">
        <f t="shared" si="0"/>
        <v>Accepted</v>
      </c>
      <c r="BE18" s="307"/>
      <c r="BF18" s="316"/>
      <c r="BG18" s="316"/>
      <c r="BH18" s="316"/>
      <c r="BI18" s="316"/>
      <c r="BJ18" s="308">
        <f t="shared" si="4"/>
        <v>0</v>
      </c>
      <c r="BK18" s="308">
        <f t="shared" si="5"/>
        <v>0</v>
      </c>
      <c r="BL18" s="308" t="e">
        <f>#REF!</f>
        <v>#REF!</v>
      </c>
      <c r="BM18" s="308">
        <f t="shared" si="6"/>
        <v>0</v>
      </c>
      <c r="BN18" s="308" t="e">
        <f t="shared" si="7"/>
        <v>#REF!</v>
      </c>
      <c r="BO18" s="317" t="e">
        <f>AU18/#REF!</f>
        <v>#REF!</v>
      </c>
      <c r="BP18" s="317" t="e">
        <f>AE18/#REF!</f>
        <v>#REF!</v>
      </c>
      <c r="BQ18" s="313" t="e">
        <f>BP18*#REF!</f>
        <v>#REF!</v>
      </c>
      <c r="BR18" s="313" t="e">
        <f t="shared" si="8"/>
        <v>#REF!</v>
      </c>
      <c r="BS18" s="317" t="e">
        <f>AJ18/#REF!</f>
        <v>#REF!</v>
      </c>
      <c r="BT18" s="313" t="e">
        <f>BS18*#REF!</f>
        <v>#REF!</v>
      </c>
      <c r="BU18" s="313" t="e">
        <f t="shared" si="9"/>
        <v>#REF!</v>
      </c>
      <c r="BV18" s="317" t="e">
        <f>#REF!/#REF!</f>
        <v>#REF!</v>
      </c>
      <c r="BW18" s="313" t="e">
        <f>BV18*#REF!</f>
        <v>#REF!</v>
      </c>
      <c r="BX18" s="313" t="e">
        <f>BW18+#REF!</f>
        <v>#REF!</v>
      </c>
      <c r="BY18" s="317" t="e">
        <f>AO18/#REF!</f>
        <v>#REF!</v>
      </c>
      <c r="BZ18" s="313" t="e">
        <f>BY18*#REF!</f>
        <v>#REF!</v>
      </c>
      <c r="CA18" s="313" t="e">
        <f t="shared" si="10"/>
        <v>#REF!</v>
      </c>
      <c r="CB18" s="311" t="str">
        <f t="shared" si="2"/>
        <v>/MH</v>
      </c>
      <c r="CC18" s="311" t="str">
        <f t="shared" si="3"/>
        <v>MH/</v>
      </c>
      <c r="CE18" s="312" t="e">
        <f>T(#REF!)</f>
        <v>#REF!</v>
      </c>
      <c r="CF18" s="312" t="e">
        <f>#REF!</f>
        <v>#REF!</v>
      </c>
      <c r="CG18" s="313">
        <f t="shared" si="11"/>
        <v>0</v>
      </c>
      <c r="CJ18" s="314"/>
      <c r="CP18" s="177"/>
    </row>
    <row r="19" spans="1:94" ht="17.100000000000001" hidden="1" customHeight="1">
      <c r="A19" s="451"/>
      <c r="B19" s="920"/>
      <c r="C19" s="920"/>
      <c r="D19" s="920"/>
      <c r="E19" s="920"/>
      <c r="F19" s="920"/>
      <c r="G19" s="920"/>
      <c r="H19" s="920"/>
      <c r="I19" s="920"/>
      <c r="J19" s="920"/>
      <c r="K19" s="920"/>
      <c r="L19" s="920"/>
      <c r="M19" s="920"/>
      <c r="N19" s="920"/>
      <c r="O19" s="920"/>
      <c r="P19" s="920"/>
      <c r="Q19" s="787"/>
      <c r="R19" s="787"/>
      <c r="S19" s="788"/>
      <c r="T19" s="787"/>
      <c r="U19" s="787"/>
      <c r="V19" s="921"/>
      <c r="W19" s="922"/>
      <c r="X19" s="922"/>
      <c r="Y19" s="921"/>
      <c r="Z19" s="922"/>
      <c r="AA19" s="922"/>
      <c r="AB19" s="921"/>
      <c r="AC19" s="922"/>
      <c r="AD19" s="922"/>
      <c r="AE19" s="923">
        <f t="shared" si="12"/>
        <v>0</v>
      </c>
      <c r="AF19" s="923"/>
      <c r="AG19" s="923"/>
      <c r="AH19" s="923"/>
      <c r="AI19" s="923"/>
      <c r="AJ19" s="919">
        <f t="shared" si="13"/>
        <v>0</v>
      </c>
      <c r="AK19" s="919"/>
      <c r="AL19" s="919"/>
      <c r="AM19" s="919"/>
      <c r="AN19" s="919"/>
      <c r="AO19" s="919">
        <f t="shared" si="14"/>
        <v>0</v>
      </c>
      <c r="AP19" s="919"/>
      <c r="AQ19" s="919"/>
      <c r="AR19" s="919"/>
      <c r="AS19" s="919"/>
      <c r="AT19" s="318"/>
      <c r="AU19" s="877">
        <f t="shared" si="15"/>
        <v>0</v>
      </c>
      <c r="AV19" s="877"/>
      <c r="AW19" s="878"/>
      <c r="AX19" s="878"/>
      <c r="AY19" s="878"/>
      <c r="AZ19" s="879" t="e">
        <f>SUM(#REF!)</f>
        <v>#REF!</v>
      </c>
      <c r="BB19" s="177"/>
      <c r="BC19" s="307"/>
      <c r="BD19" s="306" t="str">
        <f t="shared" si="0"/>
        <v>Accepted</v>
      </c>
      <c r="BE19" s="307"/>
      <c r="BF19" s="316"/>
      <c r="BG19" s="316"/>
      <c r="BH19" s="316"/>
      <c r="BI19" s="316"/>
      <c r="BJ19" s="308">
        <f t="shared" si="4"/>
        <v>0</v>
      </c>
      <c r="BK19" s="308">
        <f t="shared" si="5"/>
        <v>0</v>
      </c>
      <c r="BL19" s="308" t="e">
        <f>#REF!</f>
        <v>#REF!</v>
      </c>
      <c r="BM19" s="308">
        <f t="shared" si="6"/>
        <v>0</v>
      </c>
      <c r="BN19" s="308" t="e">
        <f t="shared" si="7"/>
        <v>#REF!</v>
      </c>
      <c r="BO19" s="317" t="e">
        <f>AU19/#REF!</f>
        <v>#REF!</v>
      </c>
      <c r="BP19" s="317" t="e">
        <f>AE19/#REF!</f>
        <v>#REF!</v>
      </c>
      <c r="BQ19" s="313" t="e">
        <f>BP19*#REF!</f>
        <v>#REF!</v>
      </c>
      <c r="BR19" s="313" t="e">
        <f t="shared" si="8"/>
        <v>#REF!</v>
      </c>
      <c r="BS19" s="317" t="e">
        <f>AJ19/#REF!</f>
        <v>#REF!</v>
      </c>
      <c r="BT19" s="313" t="e">
        <f>BS19*#REF!</f>
        <v>#REF!</v>
      </c>
      <c r="BU19" s="313" t="e">
        <f t="shared" si="9"/>
        <v>#REF!</v>
      </c>
      <c r="BV19" s="317" t="e">
        <f>#REF!/#REF!</f>
        <v>#REF!</v>
      </c>
      <c r="BW19" s="313" t="e">
        <f>BV19*#REF!</f>
        <v>#REF!</v>
      </c>
      <c r="BX19" s="313" t="e">
        <f>BW19+#REF!</f>
        <v>#REF!</v>
      </c>
      <c r="BY19" s="317" t="e">
        <f>AO19/#REF!</f>
        <v>#REF!</v>
      </c>
      <c r="BZ19" s="313" t="e">
        <f>BY19*#REF!</f>
        <v>#REF!</v>
      </c>
      <c r="CA19" s="313" t="e">
        <f t="shared" si="10"/>
        <v>#REF!</v>
      </c>
      <c r="CB19" s="311" t="str">
        <f t="shared" si="2"/>
        <v>/MH</v>
      </c>
      <c r="CC19" s="311" t="str">
        <f t="shared" si="3"/>
        <v>MH/</v>
      </c>
      <c r="CE19" s="312" t="e">
        <f>T(#REF!)</f>
        <v>#REF!</v>
      </c>
      <c r="CF19" s="312" t="e">
        <f>#REF!</f>
        <v>#REF!</v>
      </c>
      <c r="CG19" s="313">
        <f t="shared" si="11"/>
        <v>0</v>
      </c>
      <c r="CJ19" s="314"/>
      <c r="CP19" s="177"/>
    </row>
    <row r="20" spans="1:94" ht="17.100000000000001" hidden="1" customHeight="1">
      <c r="A20" s="451"/>
      <c r="B20" s="920"/>
      <c r="C20" s="920"/>
      <c r="D20" s="920"/>
      <c r="E20" s="920"/>
      <c r="F20" s="920"/>
      <c r="G20" s="920"/>
      <c r="H20" s="920"/>
      <c r="I20" s="920"/>
      <c r="J20" s="920"/>
      <c r="K20" s="920"/>
      <c r="L20" s="920"/>
      <c r="M20" s="920"/>
      <c r="N20" s="920"/>
      <c r="O20" s="920"/>
      <c r="P20" s="920"/>
      <c r="Q20" s="787"/>
      <c r="R20" s="787"/>
      <c r="S20" s="788"/>
      <c r="T20" s="787"/>
      <c r="U20" s="787"/>
      <c r="V20" s="921"/>
      <c r="W20" s="922"/>
      <c r="X20" s="922"/>
      <c r="Y20" s="921"/>
      <c r="Z20" s="922"/>
      <c r="AA20" s="922"/>
      <c r="AB20" s="921"/>
      <c r="AC20" s="922"/>
      <c r="AD20" s="922"/>
      <c r="AE20" s="923">
        <f t="shared" si="12"/>
        <v>0</v>
      </c>
      <c r="AF20" s="923"/>
      <c r="AG20" s="923"/>
      <c r="AH20" s="923"/>
      <c r="AI20" s="923"/>
      <c r="AJ20" s="919">
        <f t="shared" si="13"/>
        <v>0</v>
      </c>
      <c r="AK20" s="919"/>
      <c r="AL20" s="919"/>
      <c r="AM20" s="919"/>
      <c r="AN20" s="919"/>
      <c r="AO20" s="919">
        <f t="shared" si="14"/>
        <v>0</v>
      </c>
      <c r="AP20" s="919"/>
      <c r="AQ20" s="919"/>
      <c r="AR20" s="919"/>
      <c r="AS20" s="919"/>
      <c r="AT20" s="318"/>
      <c r="AU20" s="877">
        <f t="shared" si="15"/>
        <v>0</v>
      </c>
      <c r="AV20" s="877"/>
      <c r="AW20" s="878"/>
      <c r="AX20" s="878"/>
      <c r="AY20" s="878"/>
      <c r="AZ20" s="879" t="e">
        <f>SUM(#REF!)</f>
        <v>#REF!</v>
      </c>
      <c r="BB20" s="177"/>
      <c r="BC20" s="307"/>
      <c r="BD20" s="306" t="str">
        <f t="shared" si="0"/>
        <v>Accepted</v>
      </c>
      <c r="BE20" s="307"/>
      <c r="BF20" s="316"/>
      <c r="BG20" s="316"/>
      <c r="BH20" s="316"/>
      <c r="BI20" s="316"/>
      <c r="BJ20" s="308">
        <f t="shared" si="4"/>
        <v>0</v>
      </c>
      <c r="BK20" s="308">
        <f t="shared" si="5"/>
        <v>0</v>
      </c>
      <c r="BL20" s="308" t="e">
        <f>#REF!</f>
        <v>#REF!</v>
      </c>
      <c r="BM20" s="308">
        <f t="shared" si="6"/>
        <v>0</v>
      </c>
      <c r="BN20" s="308" t="e">
        <f t="shared" si="7"/>
        <v>#REF!</v>
      </c>
      <c r="BO20" s="317" t="e">
        <f>AU20/#REF!</f>
        <v>#REF!</v>
      </c>
      <c r="BP20" s="317" t="e">
        <f>AE20/#REF!</f>
        <v>#REF!</v>
      </c>
      <c r="BQ20" s="313" t="e">
        <f>BP20*#REF!</f>
        <v>#REF!</v>
      </c>
      <c r="BR20" s="313" t="e">
        <f t="shared" si="8"/>
        <v>#REF!</v>
      </c>
      <c r="BS20" s="317" t="e">
        <f>AJ20/#REF!</f>
        <v>#REF!</v>
      </c>
      <c r="BT20" s="313" t="e">
        <f>BS20*#REF!</f>
        <v>#REF!</v>
      </c>
      <c r="BU20" s="313" t="e">
        <f t="shared" si="9"/>
        <v>#REF!</v>
      </c>
      <c r="BV20" s="317" t="e">
        <f>#REF!/#REF!</f>
        <v>#REF!</v>
      </c>
      <c r="BW20" s="313" t="e">
        <f>BV20*#REF!</f>
        <v>#REF!</v>
      </c>
      <c r="BX20" s="313" t="e">
        <f>BW20+#REF!</f>
        <v>#REF!</v>
      </c>
      <c r="BY20" s="317" t="e">
        <f>AO20/#REF!</f>
        <v>#REF!</v>
      </c>
      <c r="BZ20" s="313" t="e">
        <f>BY20*#REF!</f>
        <v>#REF!</v>
      </c>
      <c r="CA20" s="313" t="e">
        <f t="shared" si="10"/>
        <v>#REF!</v>
      </c>
      <c r="CB20" s="311" t="str">
        <f t="shared" si="2"/>
        <v>/MH</v>
      </c>
      <c r="CC20" s="311" t="str">
        <f t="shared" si="3"/>
        <v>MH/</v>
      </c>
      <c r="CE20" s="312" t="e">
        <f>T(#REF!)</f>
        <v>#REF!</v>
      </c>
      <c r="CF20" s="312" t="e">
        <f>#REF!</f>
        <v>#REF!</v>
      </c>
      <c r="CG20" s="313">
        <f t="shared" si="11"/>
        <v>0</v>
      </c>
      <c r="CJ20" s="314"/>
      <c r="CP20" s="177"/>
    </row>
    <row r="21" spans="1:94" ht="17.100000000000001" hidden="1" customHeight="1">
      <c r="A21" s="451"/>
      <c r="B21" s="920"/>
      <c r="C21" s="920"/>
      <c r="D21" s="920"/>
      <c r="E21" s="920"/>
      <c r="F21" s="920"/>
      <c r="G21" s="920"/>
      <c r="H21" s="920"/>
      <c r="I21" s="920"/>
      <c r="J21" s="920"/>
      <c r="K21" s="920"/>
      <c r="L21" s="920"/>
      <c r="M21" s="920"/>
      <c r="N21" s="920"/>
      <c r="O21" s="920"/>
      <c r="P21" s="920"/>
      <c r="Q21" s="787"/>
      <c r="R21" s="787"/>
      <c r="S21" s="788"/>
      <c r="T21" s="787"/>
      <c r="U21" s="787"/>
      <c r="V21" s="921"/>
      <c r="W21" s="922"/>
      <c r="X21" s="922"/>
      <c r="Y21" s="921"/>
      <c r="Z21" s="922"/>
      <c r="AA21" s="922"/>
      <c r="AB21" s="921"/>
      <c r="AC21" s="922"/>
      <c r="AD21" s="922"/>
      <c r="AE21" s="923">
        <f t="shared" si="12"/>
        <v>0</v>
      </c>
      <c r="AF21" s="923"/>
      <c r="AG21" s="923"/>
      <c r="AH21" s="923"/>
      <c r="AI21" s="923"/>
      <c r="AJ21" s="919">
        <f t="shared" si="13"/>
        <v>0</v>
      </c>
      <c r="AK21" s="919"/>
      <c r="AL21" s="919"/>
      <c r="AM21" s="919"/>
      <c r="AN21" s="919"/>
      <c r="AO21" s="919">
        <f t="shared" si="14"/>
        <v>0</v>
      </c>
      <c r="AP21" s="919"/>
      <c r="AQ21" s="919"/>
      <c r="AR21" s="919"/>
      <c r="AS21" s="919"/>
      <c r="AT21" s="318"/>
      <c r="AU21" s="877">
        <f t="shared" si="15"/>
        <v>0</v>
      </c>
      <c r="AV21" s="877"/>
      <c r="AW21" s="878"/>
      <c r="AX21" s="878"/>
      <c r="AY21" s="878"/>
      <c r="AZ21" s="879" t="e">
        <f>SUM(#REF!)</f>
        <v>#REF!</v>
      </c>
      <c r="BB21" s="177"/>
      <c r="BC21" s="307"/>
      <c r="BD21" s="306" t="str">
        <f t="shared" si="0"/>
        <v>Accepted</v>
      </c>
      <c r="BE21" s="307"/>
      <c r="BF21" s="316"/>
      <c r="BG21" s="316"/>
      <c r="BH21" s="316"/>
      <c r="BI21" s="316"/>
      <c r="BJ21" s="308">
        <f t="shared" si="4"/>
        <v>0</v>
      </c>
      <c r="BK21" s="308">
        <f t="shared" si="5"/>
        <v>0</v>
      </c>
      <c r="BL21" s="308" t="e">
        <f>#REF!</f>
        <v>#REF!</v>
      </c>
      <c r="BM21" s="308">
        <f t="shared" si="6"/>
        <v>0</v>
      </c>
      <c r="BN21" s="308" t="e">
        <f t="shared" si="7"/>
        <v>#REF!</v>
      </c>
      <c r="BO21" s="317" t="e">
        <f>AU21/#REF!</f>
        <v>#REF!</v>
      </c>
      <c r="BP21" s="317" t="e">
        <f>AE21/#REF!</f>
        <v>#REF!</v>
      </c>
      <c r="BQ21" s="313" t="e">
        <f>BP21*#REF!</f>
        <v>#REF!</v>
      </c>
      <c r="BR21" s="313" t="e">
        <f t="shared" si="8"/>
        <v>#REF!</v>
      </c>
      <c r="BS21" s="317" t="e">
        <f>AJ21/#REF!</f>
        <v>#REF!</v>
      </c>
      <c r="BT21" s="313" t="e">
        <f>BS21*#REF!</f>
        <v>#REF!</v>
      </c>
      <c r="BU21" s="313" t="e">
        <f t="shared" si="9"/>
        <v>#REF!</v>
      </c>
      <c r="BV21" s="317" t="e">
        <f>#REF!/#REF!</f>
        <v>#REF!</v>
      </c>
      <c r="BW21" s="313" t="e">
        <f>BV21*#REF!</f>
        <v>#REF!</v>
      </c>
      <c r="BX21" s="313" t="e">
        <f>BW21+#REF!</f>
        <v>#REF!</v>
      </c>
      <c r="BY21" s="317" t="e">
        <f>AO21/#REF!</f>
        <v>#REF!</v>
      </c>
      <c r="BZ21" s="313" t="e">
        <f>BY21*#REF!</f>
        <v>#REF!</v>
      </c>
      <c r="CA21" s="313" t="e">
        <f t="shared" si="10"/>
        <v>#REF!</v>
      </c>
      <c r="CB21" s="311" t="str">
        <f t="shared" si="2"/>
        <v>/MH</v>
      </c>
      <c r="CC21" s="311" t="str">
        <f t="shared" si="3"/>
        <v>MH/</v>
      </c>
      <c r="CE21" s="312" t="e">
        <f>T(#REF!)</f>
        <v>#REF!</v>
      </c>
      <c r="CF21" s="312" t="e">
        <f>#REF!</f>
        <v>#REF!</v>
      </c>
      <c r="CG21" s="313">
        <f t="shared" si="11"/>
        <v>0</v>
      </c>
      <c r="CJ21" s="314"/>
      <c r="CP21" s="177"/>
    </row>
    <row r="22" spans="1:94" ht="17.100000000000001" hidden="1" customHeight="1">
      <c r="A22" s="451"/>
      <c r="B22" s="920"/>
      <c r="C22" s="920"/>
      <c r="D22" s="920"/>
      <c r="E22" s="920"/>
      <c r="F22" s="920"/>
      <c r="G22" s="920"/>
      <c r="H22" s="920"/>
      <c r="I22" s="920"/>
      <c r="J22" s="920"/>
      <c r="K22" s="920"/>
      <c r="L22" s="920"/>
      <c r="M22" s="920"/>
      <c r="N22" s="920"/>
      <c r="O22" s="920"/>
      <c r="P22" s="920"/>
      <c r="Q22" s="787"/>
      <c r="R22" s="787"/>
      <c r="S22" s="788"/>
      <c r="T22" s="787"/>
      <c r="U22" s="787"/>
      <c r="V22" s="921"/>
      <c r="W22" s="922"/>
      <c r="X22" s="922"/>
      <c r="Y22" s="921"/>
      <c r="Z22" s="922"/>
      <c r="AA22" s="922"/>
      <c r="AB22" s="921"/>
      <c r="AC22" s="922"/>
      <c r="AD22" s="922"/>
      <c r="AE22" s="923">
        <f t="shared" si="12"/>
        <v>0</v>
      </c>
      <c r="AF22" s="923"/>
      <c r="AG22" s="923"/>
      <c r="AH22" s="923"/>
      <c r="AI22" s="923"/>
      <c r="AJ22" s="919">
        <f t="shared" si="13"/>
        <v>0</v>
      </c>
      <c r="AK22" s="919"/>
      <c r="AL22" s="919"/>
      <c r="AM22" s="919"/>
      <c r="AN22" s="919"/>
      <c r="AO22" s="919">
        <f t="shared" si="14"/>
        <v>0</v>
      </c>
      <c r="AP22" s="919"/>
      <c r="AQ22" s="919"/>
      <c r="AR22" s="919"/>
      <c r="AS22" s="919"/>
      <c r="AT22" s="318"/>
      <c r="AU22" s="877">
        <f t="shared" si="15"/>
        <v>0</v>
      </c>
      <c r="AV22" s="877"/>
      <c r="AW22" s="878"/>
      <c r="AX22" s="878"/>
      <c r="AY22" s="878"/>
      <c r="AZ22" s="879" t="e">
        <f>SUM(#REF!)</f>
        <v>#REF!</v>
      </c>
      <c r="BB22" s="177"/>
      <c r="BC22" s="307"/>
      <c r="BD22" s="306" t="str">
        <f t="shared" si="0"/>
        <v>Accepted</v>
      </c>
      <c r="BE22" s="307"/>
      <c r="BF22" s="316"/>
      <c r="BG22" s="316"/>
      <c r="BH22" s="316"/>
      <c r="BI22" s="316"/>
      <c r="BJ22" s="308">
        <f t="shared" si="4"/>
        <v>0</v>
      </c>
      <c r="BK22" s="308">
        <f t="shared" si="5"/>
        <v>0</v>
      </c>
      <c r="BL22" s="308" t="e">
        <f>#REF!</f>
        <v>#REF!</v>
      </c>
      <c r="BM22" s="308">
        <f t="shared" si="6"/>
        <v>0</v>
      </c>
      <c r="BN22" s="308" t="e">
        <f t="shared" si="7"/>
        <v>#REF!</v>
      </c>
      <c r="BO22" s="317" t="e">
        <f>AU22/#REF!</f>
        <v>#REF!</v>
      </c>
      <c r="BP22" s="317" t="e">
        <f>AE22/#REF!</f>
        <v>#REF!</v>
      </c>
      <c r="BQ22" s="313" t="e">
        <f>BP22*#REF!</f>
        <v>#REF!</v>
      </c>
      <c r="BR22" s="313" t="e">
        <f t="shared" si="8"/>
        <v>#REF!</v>
      </c>
      <c r="BS22" s="317" t="e">
        <f>AJ22/#REF!</f>
        <v>#REF!</v>
      </c>
      <c r="BT22" s="313" t="e">
        <f>BS22*#REF!</f>
        <v>#REF!</v>
      </c>
      <c r="BU22" s="313" t="e">
        <f t="shared" si="9"/>
        <v>#REF!</v>
      </c>
      <c r="BV22" s="317" t="e">
        <f>#REF!/#REF!</f>
        <v>#REF!</v>
      </c>
      <c r="BW22" s="313" t="e">
        <f>BV22*#REF!</f>
        <v>#REF!</v>
      </c>
      <c r="BX22" s="313" t="e">
        <f>BW22+#REF!</f>
        <v>#REF!</v>
      </c>
      <c r="BY22" s="317" t="e">
        <f>AO22/#REF!</f>
        <v>#REF!</v>
      </c>
      <c r="BZ22" s="313" t="e">
        <f>BY22*#REF!</f>
        <v>#REF!</v>
      </c>
      <c r="CA22" s="313" t="e">
        <f t="shared" si="10"/>
        <v>#REF!</v>
      </c>
      <c r="CB22" s="311" t="str">
        <f t="shared" si="2"/>
        <v>/MH</v>
      </c>
      <c r="CC22" s="311" t="str">
        <f t="shared" si="3"/>
        <v>MH/</v>
      </c>
      <c r="CE22" s="312" t="e">
        <f>T(#REF!)</f>
        <v>#REF!</v>
      </c>
      <c r="CF22" s="312" t="e">
        <f>#REF!</f>
        <v>#REF!</v>
      </c>
      <c r="CG22" s="313">
        <f t="shared" si="11"/>
        <v>0</v>
      </c>
      <c r="CJ22" s="314"/>
      <c r="CP22" s="177"/>
    </row>
    <row r="23" spans="1:94" ht="17.100000000000001" hidden="1" customHeight="1">
      <c r="A23" s="451"/>
      <c r="B23" s="920"/>
      <c r="C23" s="920"/>
      <c r="D23" s="920"/>
      <c r="E23" s="920"/>
      <c r="F23" s="920"/>
      <c r="G23" s="920"/>
      <c r="H23" s="920"/>
      <c r="I23" s="920"/>
      <c r="J23" s="920"/>
      <c r="K23" s="920"/>
      <c r="L23" s="920"/>
      <c r="M23" s="920"/>
      <c r="N23" s="920"/>
      <c r="O23" s="920"/>
      <c r="P23" s="920"/>
      <c r="Q23" s="925"/>
      <c r="R23" s="925"/>
      <c r="S23" s="926"/>
      <c r="T23" s="925"/>
      <c r="U23" s="925"/>
      <c r="V23" s="927"/>
      <c r="W23" s="928"/>
      <c r="X23" s="928"/>
      <c r="Y23" s="927"/>
      <c r="Z23" s="928"/>
      <c r="AA23" s="928"/>
      <c r="AB23" s="927"/>
      <c r="AC23" s="928"/>
      <c r="AD23" s="928"/>
      <c r="AE23" s="923">
        <f>V23*Q23</f>
        <v>0</v>
      </c>
      <c r="AF23" s="923"/>
      <c r="AG23" s="923"/>
      <c r="AH23" s="923"/>
      <c r="AI23" s="923"/>
      <c r="AJ23" s="919">
        <f>Q23*Y23</f>
        <v>0</v>
      </c>
      <c r="AK23" s="919"/>
      <c r="AL23" s="919"/>
      <c r="AM23" s="919"/>
      <c r="AN23" s="919"/>
      <c r="AO23" s="919">
        <f>Q23*AB23</f>
        <v>0</v>
      </c>
      <c r="AP23" s="919"/>
      <c r="AQ23" s="919"/>
      <c r="AR23" s="919"/>
      <c r="AS23" s="919"/>
      <c r="AT23" s="315"/>
      <c r="AU23" s="887">
        <f>AE23+AJ23+AO23</f>
        <v>0</v>
      </c>
      <c r="AV23" s="887"/>
      <c r="AW23" s="888"/>
      <c r="AX23" s="888"/>
      <c r="AY23" s="888"/>
      <c r="AZ23" s="889" t="e">
        <f>SUM(#REF!)</f>
        <v>#REF!</v>
      </c>
      <c r="BB23" s="177"/>
      <c r="BC23" s="307"/>
      <c r="BD23" s="306" t="str">
        <f t="shared" si="0"/>
        <v>Accepted</v>
      </c>
      <c r="BE23" s="307"/>
      <c r="BF23" s="316"/>
      <c r="BG23" s="316"/>
      <c r="BH23" s="316"/>
      <c r="BI23" s="316"/>
      <c r="BJ23" s="308">
        <f t="shared" si="4"/>
        <v>0</v>
      </c>
      <c r="BK23" s="308">
        <f t="shared" si="5"/>
        <v>0</v>
      </c>
      <c r="BL23" s="308" t="e">
        <f>#REF!</f>
        <v>#REF!</v>
      </c>
      <c r="BM23" s="308">
        <f t="shared" si="6"/>
        <v>0</v>
      </c>
      <c r="BN23" s="308" t="e">
        <f t="shared" ref="BN23:BN37" si="16">SUM(BJ23:BM23)</f>
        <v>#REF!</v>
      </c>
      <c r="BO23" s="317" t="e">
        <f>AU23/#REF!</f>
        <v>#REF!</v>
      </c>
      <c r="BP23" s="317" t="e">
        <f>AE23/#REF!</f>
        <v>#REF!</v>
      </c>
      <c r="BQ23" s="313" t="e">
        <f>BP23*#REF!</f>
        <v>#REF!</v>
      </c>
      <c r="BR23" s="313" t="e">
        <f t="shared" si="8"/>
        <v>#REF!</v>
      </c>
      <c r="BS23" s="317" t="e">
        <f>AJ23/#REF!</f>
        <v>#REF!</v>
      </c>
      <c r="BT23" s="313" t="e">
        <f>BS23*#REF!</f>
        <v>#REF!</v>
      </c>
      <c r="BU23" s="313" t="e">
        <f t="shared" si="9"/>
        <v>#REF!</v>
      </c>
      <c r="BV23" s="317" t="e">
        <f>#REF!/#REF!</f>
        <v>#REF!</v>
      </c>
      <c r="BW23" s="313" t="e">
        <f>BV23*#REF!</f>
        <v>#REF!</v>
      </c>
      <c r="BX23" s="313" t="e">
        <f>BW23+#REF!</f>
        <v>#REF!</v>
      </c>
      <c r="BY23" s="317" t="e">
        <f>AO23/#REF!</f>
        <v>#REF!</v>
      </c>
      <c r="BZ23" s="313" t="e">
        <f>BY23*#REF!</f>
        <v>#REF!</v>
      </c>
      <c r="CA23" s="313" t="e">
        <f t="shared" si="10"/>
        <v>#REF!</v>
      </c>
      <c r="CB23" s="311" t="str">
        <f t="shared" si="2"/>
        <v>/MH</v>
      </c>
      <c r="CC23" s="311" t="str">
        <f t="shared" si="3"/>
        <v>MH/</v>
      </c>
      <c r="CE23" s="312" t="e">
        <f>T(#REF!)</f>
        <v>#REF!</v>
      </c>
      <c r="CF23" s="312" t="e">
        <f>#REF!</f>
        <v>#REF!</v>
      </c>
      <c r="CG23" s="313">
        <f t="shared" si="11"/>
        <v>0</v>
      </c>
      <c r="CJ23" s="314"/>
      <c r="CP23" s="177"/>
    </row>
    <row r="24" spans="1:94" ht="17.100000000000001" hidden="1" customHeight="1">
      <c r="A24" s="451"/>
      <c r="B24" s="920"/>
      <c r="C24" s="920"/>
      <c r="D24" s="920"/>
      <c r="E24" s="920"/>
      <c r="F24" s="920"/>
      <c r="G24" s="920"/>
      <c r="H24" s="920"/>
      <c r="I24" s="920"/>
      <c r="J24" s="920"/>
      <c r="K24" s="920"/>
      <c r="L24" s="920"/>
      <c r="M24" s="920"/>
      <c r="N24" s="920"/>
      <c r="O24" s="920"/>
      <c r="P24" s="920"/>
      <c r="Q24" s="787"/>
      <c r="R24" s="787"/>
      <c r="S24" s="788"/>
      <c r="T24" s="787"/>
      <c r="U24" s="787"/>
      <c r="V24" s="921"/>
      <c r="W24" s="922"/>
      <c r="X24" s="922"/>
      <c r="Y24" s="921"/>
      <c r="Z24" s="922"/>
      <c r="AA24" s="922"/>
      <c r="AB24" s="921"/>
      <c r="AC24" s="922"/>
      <c r="AD24" s="922"/>
      <c r="AE24" s="923">
        <f t="shared" ref="AE24:AE37" si="17">V24*Q24</f>
        <v>0</v>
      </c>
      <c r="AF24" s="923"/>
      <c r="AG24" s="923"/>
      <c r="AH24" s="923"/>
      <c r="AI24" s="923"/>
      <c r="AJ24" s="919">
        <f t="shared" ref="AJ24:AJ37" si="18">Q24*Y24</f>
        <v>0</v>
      </c>
      <c r="AK24" s="919"/>
      <c r="AL24" s="919"/>
      <c r="AM24" s="919"/>
      <c r="AN24" s="919"/>
      <c r="AO24" s="919">
        <f t="shared" ref="AO24:AO37" si="19">Q24*AB24</f>
        <v>0</v>
      </c>
      <c r="AP24" s="919"/>
      <c r="AQ24" s="919"/>
      <c r="AR24" s="919"/>
      <c r="AS24" s="919"/>
      <c r="AT24" s="318"/>
      <c r="AU24" s="877">
        <f t="shared" ref="AU24:AU37" si="20">AE24+AJ24+AO24</f>
        <v>0</v>
      </c>
      <c r="AV24" s="877"/>
      <c r="AW24" s="878"/>
      <c r="AX24" s="878"/>
      <c r="AY24" s="878"/>
      <c r="AZ24" s="879" t="e">
        <f>SUM(#REF!)</f>
        <v>#REF!</v>
      </c>
      <c r="BB24" s="177"/>
      <c r="BC24" s="307"/>
      <c r="BD24" s="306" t="str">
        <f t="shared" si="0"/>
        <v>Accepted</v>
      </c>
      <c r="BE24" s="307"/>
      <c r="BF24" s="316"/>
      <c r="BG24" s="316"/>
      <c r="BH24" s="316"/>
      <c r="BI24" s="316"/>
      <c r="BJ24" s="308">
        <f t="shared" si="4"/>
        <v>0</v>
      </c>
      <c r="BK24" s="308">
        <f t="shared" si="5"/>
        <v>0</v>
      </c>
      <c r="BL24" s="308" t="e">
        <f>#REF!</f>
        <v>#REF!</v>
      </c>
      <c r="BM24" s="308">
        <f t="shared" si="6"/>
        <v>0</v>
      </c>
      <c r="BN24" s="308" t="e">
        <f t="shared" si="16"/>
        <v>#REF!</v>
      </c>
      <c r="BO24" s="317" t="e">
        <f>AU24/#REF!</f>
        <v>#REF!</v>
      </c>
      <c r="BP24" s="317" t="e">
        <f>AE24/#REF!</f>
        <v>#REF!</v>
      </c>
      <c r="BQ24" s="313" t="e">
        <f>BP24*#REF!</f>
        <v>#REF!</v>
      </c>
      <c r="BR24" s="313" t="e">
        <f t="shared" si="8"/>
        <v>#REF!</v>
      </c>
      <c r="BS24" s="317" t="e">
        <f>AJ24/#REF!</f>
        <v>#REF!</v>
      </c>
      <c r="BT24" s="313" t="e">
        <f>BS24*#REF!</f>
        <v>#REF!</v>
      </c>
      <c r="BU24" s="313" t="e">
        <f t="shared" si="9"/>
        <v>#REF!</v>
      </c>
      <c r="BV24" s="317" t="e">
        <f>#REF!/#REF!</f>
        <v>#REF!</v>
      </c>
      <c r="BW24" s="313" t="e">
        <f>BV24*#REF!</f>
        <v>#REF!</v>
      </c>
      <c r="BX24" s="313" t="e">
        <f>BW24+#REF!</f>
        <v>#REF!</v>
      </c>
      <c r="BY24" s="317" t="e">
        <f>AO24/#REF!</f>
        <v>#REF!</v>
      </c>
      <c r="BZ24" s="313" t="e">
        <f>BY24*#REF!</f>
        <v>#REF!</v>
      </c>
      <c r="CA24" s="313" t="e">
        <f t="shared" si="10"/>
        <v>#REF!</v>
      </c>
      <c r="CB24" s="311" t="str">
        <f t="shared" si="2"/>
        <v>/MH</v>
      </c>
      <c r="CC24" s="311" t="str">
        <f t="shared" si="3"/>
        <v>MH/</v>
      </c>
      <c r="CE24" s="312" t="e">
        <f>T(#REF!)</f>
        <v>#REF!</v>
      </c>
      <c r="CF24" s="312" t="e">
        <f>#REF!</f>
        <v>#REF!</v>
      </c>
      <c r="CG24" s="313">
        <f t="shared" si="11"/>
        <v>0</v>
      </c>
      <c r="CJ24" s="314"/>
      <c r="CP24" s="177"/>
    </row>
    <row r="25" spans="1:94" ht="17.100000000000001" hidden="1" customHeight="1">
      <c r="A25" s="451"/>
      <c r="B25" s="920"/>
      <c r="C25" s="920"/>
      <c r="D25" s="920"/>
      <c r="E25" s="920"/>
      <c r="F25" s="920"/>
      <c r="G25" s="920"/>
      <c r="H25" s="920"/>
      <c r="I25" s="920"/>
      <c r="J25" s="920"/>
      <c r="K25" s="920"/>
      <c r="L25" s="920"/>
      <c r="M25" s="920"/>
      <c r="N25" s="920"/>
      <c r="O25" s="920"/>
      <c r="P25" s="920"/>
      <c r="Q25" s="787"/>
      <c r="R25" s="787"/>
      <c r="S25" s="788"/>
      <c r="T25" s="787"/>
      <c r="U25" s="787"/>
      <c r="V25" s="921"/>
      <c r="W25" s="922"/>
      <c r="X25" s="922"/>
      <c r="Y25" s="921"/>
      <c r="Z25" s="922"/>
      <c r="AA25" s="922"/>
      <c r="AB25" s="921"/>
      <c r="AC25" s="922"/>
      <c r="AD25" s="922"/>
      <c r="AE25" s="923">
        <f t="shared" si="17"/>
        <v>0</v>
      </c>
      <c r="AF25" s="923"/>
      <c r="AG25" s="923"/>
      <c r="AH25" s="923"/>
      <c r="AI25" s="923"/>
      <c r="AJ25" s="919">
        <f t="shared" si="18"/>
        <v>0</v>
      </c>
      <c r="AK25" s="919"/>
      <c r="AL25" s="919"/>
      <c r="AM25" s="919"/>
      <c r="AN25" s="919"/>
      <c r="AO25" s="919">
        <f t="shared" si="19"/>
        <v>0</v>
      </c>
      <c r="AP25" s="919"/>
      <c r="AQ25" s="919"/>
      <c r="AR25" s="919"/>
      <c r="AS25" s="919"/>
      <c r="AT25" s="318"/>
      <c r="AU25" s="877">
        <f t="shared" si="20"/>
        <v>0</v>
      </c>
      <c r="AV25" s="877"/>
      <c r="AW25" s="878"/>
      <c r="AX25" s="878"/>
      <c r="AY25" s="878"/>
      <c r="AZ25" s="879" t="e">
        <f>SUM(#REF!)</f>
        <v>#REF!</v>
      </c>
      <c r="BB25" s="177"/>
      <c r="BC25" s="307"/>
      <c r="BD25" s="306" t="str">
        <f t="shared" si="0"/>
        <v>Accepted</v>
      </c>
      <c r="BE25" s="307"/>
      <c r="BF25" s="316"/>
      <c r="BG25" s="316"/>
      <c r="BH25" s="316"/>
      <c r="BI25" s="316"/>
      <c r="BJ25" s="308">
        <f t="shared" si="4"/>
        <v>0</v>
      </c>
      <c r="BK25" s="308">
        <f t="shared" si="5"/>
        <v>0</v>
      </c>
      <c r="BL25" s="308" t="e">
        <f>#REF!</f>
        <v>#REF!</v>
      </c>
      <c r="BM25" s="308">
        <f t="shared" si="6"/>
        <v>0</v>
      </c>
      <c r="BN25" s="308" t="e">
        <f t="shared" si="16"/>
        <v>#REF!</v>
      </c>
      <c r="BO25" s="317" t="e">
        <f>AU25/#REF!</f>
        <v>#REF!</v>
      </c>
      <c r="BP25" s="317" t="e">
        <f>AE25/#REF!</f>
        <v>#REF!</v>
      </c>
      <c r="BQ25" s="313" t="e">
        <f>BP25*#REF!</f>
        <v>#REF!</v>
      </c>
      <c r="BR25" s="313" t="e">
        <f t="shared" si="8"/>
        <v>#REF!</v>
      </c>
      <c r="BS25" s="317" t="e">
        <f>AJ25/#REF!</f>
        <v>#REF!</v>
      </c>
      <c r="BT25" s="313" t="e">
        <f>BS25*#REF!</f>
        <v>#REF!</v>
      </c>
      <c r="BU25" s="313" t="e">
        <f t="shared" si="9"/>
        <v>#REF!</v>
      </c>
      <c r="BV25" s="317" t="e">
        <f>#REF!/#REF!</f>
        <v>#REF!</v>
      </c>
      <c r="BW25" s="313" t="e">
        <f>BV25*#REF!</f>
        <v>#REF!</v>
      </c>
      <c r="BX25" s="313" t="e">
        <f>BW25+#REF!</f>
        <v>#REF!</v>
      </c>
      <c r="BY25" s="317" t="e">
        <f>AO25/#REF!</f>
        <v>#REF!</v>
      </c>
      <c r="BZ25" s="313" t="e">
        <f>BY25*#REF!</f>
        <v>#REF!</v>
      </c>
      <c r="CA25" s="313" t="e">
        <f t="shared" si="10"/>
        <v>#REF!</v>
      </c>
      <c r="CB25" s="311" t="str">
        <f t="shared" si="2"/>
        <v>/MH</v>
      </c>
      <c r="CC25" s="311" t="str">
        <f t="shared" si="3"/>
        <v>MH/</v>
      </c>
      <c r="CE25" s="312" t="e">
        <f>T(#REF!)</f>
        <v>#REF!</v>
      </c>
      <c r="CF25" s="312" t="e">
        <f>#REF!</f>
        <v>#REF!</v>
      </c>
      <c r="CG25" s="313">
        <f t="shared" si="11"/>
        <v>0</v>
      </c>
      <c r="CJ25" s="314"/>
      <c r="CP25" s="177"/>
    </row>
    <row r="26" spans="1:94" ht="17.100000000000001" hidden="1" customHeight="1">
      <c r="A26" s="451"/>
      <c r="B26" s="920"/>
      <c r="C26" s="920"/>
      <c r="D26" s="920"/>
      <c r="E26" s="920"/>
      <c r="F26" s="920"/>
      <c r="G26" s="920"/>
      <c r="H26" s="920"/>
      <c r="I26" s="920"/>
      <c r="J26" s="920"/>
      <c r="K26" s="920"/>
      <c r="L26" s="920"/>
      <c r="M26" s="920"/>
      <c r="N26" s="920"/>
      <c r="O26" s="920"/>
      <c r="P26" s="920"/>
      <c r="Q26" s="787"/>
      <c r="R26" s="787"/>
      <c r="S26" s="788"/>
      <c r="T26" s="787"/>
      <c r="U26" s="787"/>
      <c r="V26" s="921"/>
      <c r="W26" s="922"/>
      <c r="X26" s="922"/>
      <c r="Y26" s="921"/>
      <c r="Z26" s="922"/>
      <c r="AA26" s="922"/>
      <c r="AB26" s="921"/>
      <c r="AC26" s="922"/>
      <c r="AD26" s="922"/>
      <c r="AE26" s="923">
        <f t="shared" si="17"/>
        <v>0</v>
      </c>
      <c r="AF26" s="923"/>
      <c r="AG26" s="923"/>
      <c r="AH26" s="923"/>
      <c r="AI26" s="923"/>
      <c r="AJ26" s="919">
        <f t="shared" si="18"/>
        <v>0</v>
      </c>
      <c r="AK26" s="919"/>
      <c r="AL26" s="919"/>
      <c r="AM26" s="919"/>
      <c r="AN26" s="919"/>
      <c r="AO26" s="919">
        <f t="shared" si="19"/>
        <v>0</v>
      </c>
      <c r="AP26" s="919"/>
      <c r="AQ26" s="919"/>
      <c r="AR26" s="919"/>
      <c r="AS26" s="919"/>
      <c r="AT26" s="318"/>
      <c r="AU26" s="877">
        <f t="shared" si="20"/>
        <v>0</v>
      </c>
      <c r="AV26" s="877"/>
      <c r="AW26" s="878"/>
      <c r="AX26" s="878"/>
      <c r="AY26" s="878"/>
      <c r="AZ26" s="879" t="e">
        <f>SUM(#REF!)</f>
        <v>#REF!</v>
      </c>
      <c r="BB26" s="177"/>
      <c r="BC26" s="307"/>
      <c r="BD26" s="306" t="str">
        <f t="shared" si="0"/>
        <v>Accepted</v>
      </c>
      <c r="BE26" s="307"/>
      <c r="BF26" s="316"/>
      <c r="BG26" s="316"/>
      <c r="BH26" s="316"/>
      <c r="BI26" s="316"/>
      <c r="BJ26" s="308">
        <f t="shared" si="4"/>
        <v>0</v>
      </c>
      <c r="BK26" s="308">
        <f t="shared" si="5"/>
        <v>0</v>
      </c>
      <c r="BL26" s="308" t="e">
        <f>#REF!</f>
        <v>#REF!</v>
      </c>
      <c r="BM26" s="308">
        <f t="shared" si="6"/>
        <v>0</v>
      </c>
      <c r="BN26" s="308" t="e">
        <f t="shared" si="16"/>
        <v>#REF!</v>
      </c>
      <c r="BO26" s="317" t="e">
        <f>AU26/#REF!</f>
        <v>#REF!</v>
      </c>
      <c r="BP26" s="317" t="e">
        <f>AE26/#REF!</f>
        <v>#REF!</v>
      </c>
      <c r="BQ26" s="313" t="e">
        <f>BP26*#REF!</f>
        <v>#REF!</v>
      </c>
      <c r="BR26" s="313" t="e">
        <f t="shared" si="8"/>
        <v>#REF!</v>
      </c>
      <c r="BS26" s="317" t="e">
        <f>AJ26/#REF!</f>
        <v>#REF!</v>
      </c>
      <c r="BT26" s="313" t="e">
        <f>BS26*#REF!</f>
        <v>#REF!</v>
      </c>
      <c r="BU26" s="313" t="e">
        <f t="shared" si="9"/>
        <v>#REF!</v>
      </c>
      <c r="BV26" s="317" t="e">
        <f>#REF!/#REF!</f>
        <v>#REF!</v>
      </c>
      <c r="BW26" s="313" t="e">
        <f>BV26*#REF!</f>
        <v>#REF!</v>
      </c>
      <c r="BX26" s="313" t="e">
        <f>BW26+#REF!</f>
        <v>#REF!</v>
      </c>
      <c r="BY26" s="317" t="e">
        <f>AO26/#REF!</f>
        <v>#REF!</v>
      </c>
      <c r="BZ26" s="313" t="e">
        <f>BY26*#REF!</f>
        <v>#REF!</v>
      </c>
      <c r="CA26" s="313" t="e">
        <f t="shared" si="10"/>
        <v>#REF!</v>
      </c>
      <c r="CB26" s="311" t="str">
        <f t="shared" si="2"/>
        <v>/MH</v>
      </c>
      <c r="CC26" s="311" t="str">
        <f t="shared" si="3"/>
        <v>MH/</v>
      </c>
      <c r="CE26" s="312" t="e">
        <f>T(#REF!)</f>
        <v>#REF!</v>
      </c>
      <c r="CF26" s="312" t="e">
        <f>#REF!</f>
        <v>#REF!</v>
      </c>
      <c r="CG26" s="313">
        <f t="shared" si="11"/>
        <v>0</v>
      </c>
      <c r="CJ26" s="314"/>
      <c r="CP26" s="177"/>
    </row>
    <row r="27" spans="1:94" ht="17.100000000000001" hidden="1" customHeight="1">
      <c r="A27" s="451"/>
      <c r="B27" s="920"/>
      <c r="C27" s="920"/>
      <c r="D27" s="920"/>
      <c r="E27" s="920"/>
      <c r="F27" s="920"/>
      <c r="G27" s="920"/>
      <c r="H27" s="920"/>
      <c r="I27" s="920"/>
      <c r="J27" s="920"/>
      <c r="K27" s="920"/>
      <c r="L27" s="920"/>
      <c r="M27" s="920"/>
      <c r="N27" s="920"/>
      <c r="O27" s="920"/>
      <c r="P27" s="920"/>
      <c r="Q27" s="787"/>
      <c r="R27" s="787"/>
      <c r="S27" s="788"/>
      <c r="T27" s="787"/>
      <c r="U27" s="787"/>
      <c r="V27" s="921"/>
      <c r="W27" s="922"/>
      <c r="X27" s="922"/>
      <c r="Y27" s="921"/>
      <c r="Z27" s="922"/>
      <c r="AA27" s="922"/>
      <c r="AB27" s="921"/>
      <c r="AC27" s="922"/>
      <c r="AD27" s="922"/>
      <c r="AE27" s="923">
        <f t="shared" si="17"/>
        <v>0</v>
      </c>
      <c r="AF27" s="923"/>
      <c r="AG27" s="923"/>
      <c r="AH27" s="923"/>
      <c r="AI27" s="923"/>
      <c r="AJ27" s="919">
        <f t="shared" si="18"/>
        <v>0</v>
      </c>
      <c r="AK27" s="919"/>
      <c r="AL27" s="919"/>
      <c r="AM27" s="919"/>
      <c r="AN27" s="919"/>
      <c r="AO27" s="919">
        <f t="shared" si="19"/>
        <v>0</v>
      </c>
      <c r="AP27" s="919"/>
      <c r="AQ27" s="919"/>
      <c r="AR27" s="919"/>
      <c r="AS27" s="919"/>
      <c r="AT27" s="318"/>
      <c r="AU27" s="877">
        <f t="shared" si="20"/>
        <v>0</v>
      </c>
      <c r="AV27" s="877"/>
      <c r="AW27" s="878"/>
      <c r="AX27" s="878"/>
      <c r="AY27" s="878"/>
      <c r="AZ27" s="879" t="e">
        <f>SUM(#REF!)</f>
        <v>#REF!</v>
      </c>
      <c r="BB27" s="177"/>
      <c r="BC27" s="307"/>
      <c r="BD27" s="306" t="str">
        <f t="shared" si="0"/>
        <v>Accepted</v>
      </c>
      <c r="BE27" s="307"/>
      <c r="BF27" s="316"/>
      <c r="BG27" s="316"/>
      <c r="BH27" s="316"/>
      <c r="BI27" s="316"/>
      <c r="BJ27" s="308">
        <f t="shared" si="4"/>
        <v>0</v>
      </c>
      <c r="BK27" s="308">
        <f t="shared" si="5"/>
        <v>0</v>
      </c>
      <c r="BL27" s="308" t="e">
        <f>#REF!</f>
        <v>#REF!</v>
      </c>
      <c r="BM27" s="308">
        <f t="shared" si="6"/>
        <v>0</v>
      </c>
      <c r="BN27" s="308" t="e">
        <f t="shared" si="16"/>
        <v>#REF!</v>
      </c>
      <c r="BO27" s="317" t="e">
        <f>AU27/#REF!</f>
        <v>#REF!</v>
      </c>
      <c r="BP27" s="317" t="e">
        <f>AE27/#REF!</f>
        <v>#REF!</v>
      </c>
      <c r="BQ27" s="313" t="e">
        <f>BP27*#REF!</f>
        <v>#REF!</v>
      </c>
      <c r="BR27" s="313" t="e">
        <f t="shared" si="8"/>
        <v>#REF!</v>
      </c>
      <c r="BS27" s="317" t="e">
        <f>AJ27/#REF!</f>
        <v>#REF!</v>
      </c>
      <c r="BT27" s="313" t="e">
        <f>BS27*#REF!</f>
        <v>#REF!</v>
      </c>
      <c r="BU27" s="313" t="e">
        <f t="shared" si="9"/>
        <v>#REF!</v>
      </c>
      <c r="BV27" s="317" t="e">
        <f>#REF!/#REF!</f>
        <v>#REF!</v>
      </c>
      <c r="BW27" s="313" t="e">
        <f>BV27*#REF!</f>
        <v>#REF!</v>
      </c>
      <c r="BX27" s="313" t="e">
        <f>BW27+#REF!</f>
        <v>#REF!</v>
      </c>
      <c r="BY27" s="317" t="e">
        <f>AO27/#REF!</f>
        <v>#REF!</v>
      </c>
      <c r="BZ27" s="313" t="e">
        <f>BY27*#REF!</f>
        <v>#REF!</v>
      </c>
      <c r="CA27" s="313" t="e">
        <f t="shared" si="10"/>
        <v>#REF!</v>
      </c>
      <c r="CB27" s="311" t="str">
        <f t="shared" si="2"/>
        <v>/MH</v>
      </c>
      <c r="CC27" s="311" t="str">
        <f t="shared" si="3"/>
        <v>MH/</v>
      </c>
      <c r="CE27" s="312" t="e">
        <f>T(#REF!)</f>
        <v>#REF!</v>
      </c>
      <c r="CF27" s="312" t="e">
        <f>#REF!</f>
        <v>#REF!</v>
      </c>
      <c r="CG27" s="313">
        <f t="shared" si="11"/>
        <v>0</v>
      </c>
      <c r="CJ27" s="314"/>
      <c r="CP27" s="177"/>
    </row>
    <row r="28" spans="1:94" ht="17.100000000000001" hidden="1" customHeight="1">
      <c r="A28" s="451"/>
      <c r="B28" s="920"/>
      <c r="C28" s="920"/>
      <c r="D28" s="920"/>
      <c r="E28" s="920"/>
      <c r="F28" s="920"/>
      <c r="G28" s="920"/>
      <c r="H28" s="920"/>
      <c r="I28" s="920"/>
      <c r="J28" s="920"/>
      <c r="K28" s="920"/>
      <c r="L28" s="920"/>
      <c r="M28" s="920"/>
      <c r="N28" s="920"/>
      <c r="O28" s="920"/>
      <c r="P28" s="920"/>
      <c r="Q28" s="787"/>
      <c r="R28" s="787"/>
      <c r="S28" s="788"/>
      <c r="T28" s="787"/>
      <c r="U28" s="787"/>
      <c r="V28" s="921"/>
      <c r="W28" s="922"/>
      <c r="X28" s="922"/>
      <c r="Y28" s="921"/>
      <c r="Z28" s="922"/>
      <c r="AA28" s="922"/>
      <c r="AB28" s="921"/>
      <c r="AC28" s="922"/>
      <c r="AD28" s="922"/>
      <c r="AE28" s="923">
        <f t="shared" si="17"/>
        <v>0</v>
      </c>
      <c r="AF28" s="923"/>
      <c r="AG28" s="923"/>
      <c r="AH28" s="923"/>
      <c r="AI28" s="923"/>
      <c r="AJ28" s="919">
        <f t="shared" si="18"/>
        <v>0</v>
      </c>
      <c r="AK28" s="919"/>
      <c r="AL28" s="919"/>
      <c r="AM28" s="919"/>
      <c r="AN28" s="919"/>
      <c r="AO28" s="919">
        <f t="shared" si="19"/>
        <v>0</v>
      </c>
      <c r="AP28" s="919"/>
      <c r="AQ28" s="919"/>
      <c r="AR28" s="919"/>
      <c r="AS28" s="919"/>
      <c r="AT28" s="318"/>
      <c r="AU28" s="877">
        <f t="shared" si="20"/>
        <v>0</v>
      </c>
      <c r="AV28" s="877"/>
      <c r="AW28" s="878"/>
      <c r="AX28" s="878"/>
      <c r="AY28" s="878"/>
      <c r="AZ28" s="879" t="e">
        <f>SUM(#REF!)</f>
        <v>#REF!</v>
      </c>
      <c r="BB28" s="177"/>
      <c r="BC28" s="307"/>
      <c r="BD28" s="306" t="str">
        <f t="shared" si="0"/>
        <v>Accepted</v>
      </c>
      <c r="BE28" s="307"/>
      <c r="BF28" s="316"/>
      <c r="BG28" s="316"/>
      <c r="BH28" s="316"/>
      <c r="BI28" s="316"/>
      <c r="BJ28" s="308">
        <f t="shared" si="4"/>
        <v>0</v>
      </c>
      <c r="BK28" s="308">
        <f t="shared" si="5"/>
        <v>0</v>
      </c>
      <c r="BL28" s="308" t="e">
        <f>#REF!</f>
        <v>#REF!</v>
      </c>
      <c r="BM28" s="308">
        <f t="shared" si="6"/>
        <v>0</v>
      </c>
      <c r="BN28" s="308" t="e">
        <f t="shared" si="16"/>
        <v>#REF!</v>
      </c>
      <c r="BO28" s="317" t="e">
        <f>AU28/#REF!</f>
        <v>#REF!</v>
      </c>
      <c r="BP28" s="317" t="e">
        <f>AE28/#REF!</f>
        <v>#REF!</v>
      </c>
      <c r="BQ28" s="313" t="e">
        <f>BP28*#REF!</f>
        <v>#REF!</v>
      </c>
      <c r="BR28" s="313" t="e">
        <f t="shared" si="8"/>
        <v>#REF!</v>
      </c>
      <c r="BS28" s="317" t="e">
        <f>AJ28/#REF!</f>
        <v>#REF!</v>
      </c>
      <c r="BT28" s="313" t="e">
        <f>BS28*#REF!</f>
        <v>#REF!</v>
      </c>
      <c r="BU28" s="313" t="e">
        <f t="shared" si="9"/>
        <v>#REF!</v>
      </c>
      <c r="BV28" s="317" t="e">
        <f>#REF!/#REF!</f>
        <v>#REF!</v>
      </c>
      <c r="BW28" s="313" t="e">
        <f>BV28*#REF!</f>
        <v>#REF!</v>
      </c>
      <c r="BX28" s="313" t="e">
        <f>BW28+#REF!</f>
        <v>#REF!</v>
      </c>
      <c r="BY28" s="317" t="e">
        <f>AO28/#REF!</f>
        <v>#REF!</v>
      </c>
      <c r="BZ28" s="313" t="e">
        <f>BY28*#REF!</f>
        <v>#REF!</v>
      </c>
      <c r="CA28" s="313" t="e">
        <f t="shared" si="10"/>
        <v>#REF!</v>
      </c>
      <c r="CB28" s="311" t="str">
        <f t="shared" si="2"/>
        <v>/MH</v>
      </c>
      <c r="CC28" s="311" t="str">
        <f t="shared" si="3"/>
        <v>MH/</v>
      </c>
      <c r="CE28" s="312" t="e">
        <f>T(#REF!)</f>
        <v>#REF!</v>
      </c>
      <c r="CF28" s="312" t="e">
        <f>#REF!</f>
        <v>#REF!</v>
      </c>
      <c r="CG28" s="313">
        <f t="shared" si="11"/>
        <v>0</v>
      </c>
      <c r="CJ28" s="314"/>
      <c r="CP28" s="177"/>
    </row>
    <row r="29" spans="1:94" ht="17.100000000000001" hidden="1" customHeight="1">
      <c r="A29" s="451"/>
      <c r="B29" s="920"/>
      <c r="C29" s="920"/>
      <c r="D29" s="920"/>
      <c r="E29" s="920"/>
      <c r="F29" s="920"/>
      <c r="G29" s="920"/>
      <c r="H29" s="920"/>
      <c r="I29" s="920"/>
      <c r="J29" s="920"/>
      <c r="K29" s="920"/>
      <c r="L29" s="920"/>
      <c r="M29" s="920"/>
      <c r="N29" s="920"/>
      <c r="O29" s="920"/>
      <c r="P29" s="920"/>
      <c r="Q29" s="787"/>
      <c r="R29" s="787"/>
      <c r="S29" s="788"/>
      <c r="T29" s="787"/>
      <c r="U29" s="787"/>
      <c r="V29" s="921"/>
      <c r="W29" s="922"/>
      <c r="X29" s="922"/>
      <c r="Y29" s="921"/>
      <c r="Z29" s="922"/>
      <c r="AA29" s="922"/>
      <c r="AB29" s="921"/>
      <c r="AC29" s="922"/>
      <c r="AD29" s="922"/>
      <c r="AE29" s="923">
        <f t="shared" si="17"/>
        <v>0</v>
      </c>
      <c r="AF29" s="923"/>
      <c r="AG29" s="923"/>
      <c r="AH29" s="923"/>
      <c r="AI29" s="923"/>
      <c r="AJ29" s="919">
        <f t="shared" si="18"/>
        <v>0</v>
      </c>
      <c r="AK29" s="919"/>
      <c r="AL29" s="919"/>
      <c r="AM29" s="919"/>
      <c r="AN29" s="919"/>
      <c r="AO29" s="919">
        <f t="shared" si="19"/>
        <v>0</v>
      </c>
      <c r="AP29" s="919"/>
      <c r="AQ29" s="919"/>
      <c r="AR29" s="919"/>
      <c r="AS29" s="919"/>
      <c r="AT29" s="318"/>
      <c r="AU29" s="877">
        <f t="shared" si="20"/>
        <v>0</v>
      </c>
      <c r="AV29" s="877"/>
      <c r="AW29" s="878"/>
      <c r="AX29" s="878"/>
      <c r="AY29" s="878"/>
      <c r="AZ29" s="879" t="e">
        <f>SUM(#REF!)</f>
        <v>#REF!</v>
      </c>
      <c r="BB29" s="177"/>
      <c r="BC29" s="307"/>
      <c r="BD29" s="306" t="str">
        <f t="shared" si="0"/>
        <v>Accepted</v>
      </c>
      <c r="BE29" s="307"/>
      <c r="BF29" s="316"/>
      <c r="BG29" s="316"/>
      <c r="BH29" s="316"/>
      <c r="BI29" s="316"/>
      <c r="BJ29" s="308">
        <f t="shared" si="4"/>
        <v>0</v>
      </c>
      <c r="BK29" s="308">
        <f t="shared" si="5"/>
        <v>0</v>
      </c>
      <c r="BL29" s="308" t="e">
        <f>#REF!</f>
        <v>#REF!</v>
      </c>
      <c r="BM29" s="308">
        <f t="shared" si="6"/>
        <v>0</v>
      </c>
      <c r="BN29" s="308" t="e">
        <f t="shared" si="16"/>
        <v>#REF!</v>
      </c>
      <c r="BO29" s="317" t="e">
        <f>AU29/#REF!</f>
        <v>#REF!</v>
      </c>
      <c r="BP29" s="317" t="e">
        <f>AE29/#REF!</f>
        <v>#REF!</v>
      </c>
      <c r="BQ29" s="313" t="e">
        <f>BP29*#REF!</f>
        <v>#REF!</v>
      </c>
      <c r="BR29" s="313" t="e">
        <f t="shared" si="8"/>
        <v>#REF!</v>
      </c>
      <c r="BS29" s="317" t="e">
        <f>AJ29/#REF!</f>
        <v>#REF!</v>
      </c>
      <c r="BT29" s="313" t="e">
        <f>BS29*#REF!</f>
        <v>#REF!</v>
      </c>
      <c r="BU29" s="313" t="e">
        <f t="shared" si="9"/>
        <v>#REF!</v>
      </c>
      <c r="BV29" s="317" t="e">
        <f>#REF!/#REF!</f>
        <v>#REF!</v>
      </c>
      <c r="BW29" s="313" t="e">
        <f>BV29*#REF!</f>
        <v>#REF!</v>
      </c>
      <c r="BX29" s="313" t="e">
        <f>BW29+#REF!</f>
        <v>#REF!</v>
      </c>
      <c r="BY29" s="317" t="e">
        <f>AO29/#REF!</f>
        <v>#REF!</v>
      </c>
      <c r="BZ29" s="313" t="e">
        <f>BY29*#REF!</f>
        <v>#REF!</v>
      </c>
      <c r="CA29" s="313" t="e">
        <f t="shared" si="10"/>
        <v>#REF!</v>
      </c>
      <c r="CB29" s="311" t="str">
        <f t="shared" si="2"/>
        <v>/MH</v>
      </c>
      <c r="CC29" s="311" t="str">
        <f t="shared" si="3"/>
        <v>MH/</v>
      </c>
      <c r="CE29" s="312" t="e">
        <f>T(#REF!)</f>
        <v>#REF!</v>
      </c>
      <c r="CF29" s="312" t="e">
        <f>#REF!</f>
        <v>#REF!</v>
      </c>
      <c r="CG29" s="313">
        <f t="shared" si="11"/>
        <v>0</v>
      </c>
      <c r="CJ29" s="314"/>
      <c r="CP29" s="177"/>
    </row>
    <row r="30" spans="1:94" ht="17.100000000000001" hidden="1" customHeight="1">
      <c r="A30" s="451"/>
      <c r="B30" s="920"/>
      <c r="C30" s="920"/>
      <c r="D30" s="920"/>
      <c r="E30" s="920"/>
      <c r="F30" s="920"/>
      <c r="G30" s="920"/>
      <c r="H30" s="920"/>
      <c r="I30" s="920"/>
      <c r="J30" s="920"/>
      <c r="K30" s="920"/>
      <c r="L30" s="920"/>
      <c r="M30" s="920"/>
      <c r="N30" s="920"/>
      <c r="O30" s="920"/>
      <c r="P30" s="920"/>
      <c r="Q30" s="787"/>
      <c r="R30" s="787"/>
      <c r="S30" s="788"/>
      <c r="T30" s="787"/>
      <c r="U30" s="787"/>
      <c r="V30" s="921"/>
      <c r="W30" s="922"/>
      <c r="X30" s="922"/>
      <c r="Y30" s="921"/>
      <c r="Z30" s="922"/>
      <c r="AA30" s="922"/>
      <c r="AB30" s="921"/>
      <c r="AC30" s="922"/>
      <c r="AD30" s="922"/>
      <c r="AE30" s="923">
        <f t="shared" si="17"/>
        <v>0</v>
      </c>
      <c r="AF30" s="923"/>
      <c r="AG30" s="923"/>
      <c r="AH30" s="923"/>
      <c r="AI30" s="923"/>
      <c r="AJ30" s="919">
        <f t="shared" si="18"/>
        <v>0</v>
      </c>
      <c r="AK30" s="919"/>
      <c r="AL30" s="919"/>
      <c r="AM30" s="919"/>
      <c r="AN30" s="919"/>
      <c r="AO30" s="919">
        <f t="shared" si="19"/>
        <v>0</v>
      </c>
      <c r="AP30" s="919"/>
      <c r="AQ30" s="919"/>
      <c r="AR30" s="919"/>
      <c r="AS30" s="919"/>
      <c r="AT30" s="318"/>
      <c r="AU30" s="877">
        <f t="shared" si="20"/>
        <v>0</v>
      </c>
      <c r="AV30" s="877"/>
      <c r="AW30" s="878"/>
      <c r="AX30" s="878"/>
      <c r="AY30" s="878"/>
      <c r="AZ30" s="879" t="e">
        <f>SUM(#REF!)</f>
        <v>#REF!</v>
      </c>
      <c r="BB30" s="177"/>
      <c r="BC30" s="307"/>
      <c r="BD30" s="306" t="str">
        <f t="shared" si="0"/>
        <v>Accepted</v>
      </c>
      <c r="BE30" s="307"/>
      <c r="BF30" s="316"/>
      <c r="BG30" s="316"/>
      <c r="BH30" s="316"/>
      <c r="BI30" s="316"/>
      <c r="BJ30" s="308">
        <f t="shared" si="4"/>
        <v>0</v>
      </c>
      <c r="BK30" s="308">
        <f t="shared" si="5"/>
        <v>0</v>
      </c>
      <c r="BL30" s="308" t="e">
        <f>#REF!</f>
        <v>#REF!</v>
      </c>
      <c r="BM30" s="308">
        <f t="shared" si="6"/>
        <v>0</v>
      </c>
      <c r="BN30" s="308" t="e">
        <f t="shared" si="16"/>
        <v>#REF!</v>
      </c>
      <c r="BO30" s="317" t="e">
        <f>AU30/#REF!</f>
        <v>#REF!</v>
      </c>
      <c r="BP30" s="317" t="e">
        <f>AE30/#REF!</f>
        <v>#REF!</v>
      </c>
      <c r="BQ30" s="313" t="e">
        <f>BP30*#REF!</f>
        <v>#REF!</v>
      </c>
      <c r="BR30" s="313" t="e">
        <f t="shared" si="8"/>
        <v>#REF!</v>
      </c>
      <c r="BS30" s="317" t="e">
        <f>AJ30/#REF!</f>
        <v>#REF!</v>
      </c>
      <c r="BT30" s="313" t="e">
        <f>BS30*#REF!</f>
        <v>#REF!</v>
      </c>
      <c r="BU30" s="313" t="e">
        <f t="shared" si="9"/>
        <v>#REF!</v>
      </c>
      <c r="BV30" s="317" t="e">
        <f>#REF!/#REF!</f>
        <v>#REF!</v>
      </c>
      <c r="BW30" s="313" t="e">
        <f>BV30*#REF!</f>
        <v>#REF!</v>
      </c>
      <c r="BX30" s="313" t="e">
        <f>BW30+#REF!</f>
        <v>#REF!</v>
      </c>
      <c r="BY30" s="317" t="e">
        <f>AO30/#REF!</f>
        <v>#REF!</v>
      </c>
      <c r="BZ30" s="313" t="e">
        <f>BY30*#REF!</f>
        <v>#REF!</v>
      </c>
      <c r="CA30" s="313" t="e">
        <f t="shared" si="10"/>
        <v>#REF!</v>
      </c>
      <c r="CB30" s="311" t="str">
        <f t="shared" si="2"/>
        <v>/MH</v>
      </c>
      <c r="CC30" s="311" t="str">
        <f t="shared" si="3"/>
        <v>MH/</v>
      </c>
      <c r="CE30" s="312" t="e">
        <f>T(#REF!)</f>
        <v>#REF!</v>
      </c>
      <c r="CF30" s="312" t="e">
        <f>#REF!</f>
        <v>#REF!</v>
      </c>
      <c r="CG30" s="313">
        <f t="shared" si="11"/>
        <v>0</v>
      </c>
      <c r="CJ30" s="314"/>
      <c r="CP30" s="177"/>
    </row>
    <row r="31" spans="1:94" ht="17.100000000000001" hidden="1" customHeight="1">
      <c r="A31" s="451"/>
      <c r="B31" s="920"/>
      <c r="C31" s="920"/>
      <c r="D31" s="920"/>
      <c r="E31" s="920"/>
      <c r="F31" s="920"/>
      <c r="G31" s="920"/>
      <c r="H31" s="920"/>
      <c r="I31" s="920"/>
      <c r="J31" s="920"/>
      <c r="K31" s="920"/>
      <c r="L31" s="920"/>
      <c r="M31" s="920"/>
      <c r="N31" s="920"/>
      <c r="O31" s="920"/>
      <c r="P31" s="920"/>
      <c r="Q31" s="787"/>
      <c r="R31" s="787"/>
      <c r="S31" s="788"/>
      <c r="T31" s="787"/>
      <c r="U31" s="787"/>
      <c r="V31" s="921"/>
      <c r="W31" s="922"/>
      <c r="X31" s="922"/>
      <c r="Y31" s="921"/>
      <c r="Z31" s="922"/>
      <c r="AA31" s="922"/>
      <c r="AB31" s="921"/>
      <c r="AC31" s="922"/>
      <c r="AD31" s="922"/>
      <c r="AE31" s="923">
        <f t="shared" si="17"/>
        <v>0</v>
      </c>
      <c r="AF31" s="923"/>
      <c r="AG31" s="923"/>
      <c r="AH31" s="923"/>
      <c r="AI31" s="923"/>
      <c r="AJ31" s="919">
        <f t="shared" si="18"/>
        <v>0</v>
      </c>
      <c r="AK31" s="919"/>
      <c r="AL31" s="919"/>
      <c r="AM31" s="919"/>
      <c r="AN31" s="919"/>
      <c r="AO31" s="919">
        <f t="shared" si="19"/>
        <v>0</v>
      </c>
      <c r="AP31" s="919"/>
      <c r="AQ31" s="919"/>
      <c r="AR31" s="919"/>
      <c r="AS31" s="919"/>
      <c r="AT31" s="318"/>
      <c r="AU31" s="877">
        <f t="shared" si="20"/>
        <v>0</v>
      </c>
      <c r="AV31" s="877"/>
      <c r="AW31" s="878"/>
      <c r="AX31" s="878"/>
      <c r="AY31" s="878"/>
      <c r="AZ31" s="879" t="e">
        <f>SUM(#REF!)</f>
        <v>#REF!</v>
      </c>
      <c r="BB31" s="177"/>
      <c r="BC31" s="307"/>
      <c r="BD31" s="306" t="str">
        <f t="shared" si="0"/>
        <v>Accepted</v>
      </c>
      <c r="BE31" s="307"/>
      <c r="BF31" s="316"/>
      <c r="BG31" s="316"/>
      <c r="BH31" s="316"/>
      <c r="BI31" s="316"/>
      <c r="BJ31" s="308">
        <f t="shared" si="4"/>
        <v>0</v>
      </c>
      <c r="BK31" s="308">
        <f t="shared" si="5"/>
        <v>0</v>
      </c>
      <c r="BL31" s="308" t="e">
        <f>#REF!</f>
        <v>#REF!</v>
      </c>
      <c r="BM31" s="308">
        <f t="shared" si="6"/>
        <v>0</v>
      </c>
      <c r="BN31" s="308" t="e">
        <f t="shared" si="16"/>
        <v>#REF!</v>
      </c>
      <c r="BO31" s="317" t="e">
        <f>AU31/#REF!</f>
        <v>#REF!</v>
      </c>
      <c r="BP31" s="317" t="e">
        <f>AE31/#REF!</f>
        <v>#REF!</v>
      </c>
      <c r="BQ31" s="313" t="e">
        <f>BP31*#REF!</f>
        <v>#REF!</v>
      </c>
      <c r="BR31" s="313" t="e">
        <f t="shared" si="8"/>
        <v>#REF!</v>
      </c>
      <c r="BS31" s="317" t="e">
        <f>AJ31/#REF!</f>
        <v>#REF!</v>
      </c>
      <c r="BT31" s="313" t="e">
        <f>BS31*#REF!</f>
        <v>#REF!</v>
      </c>
      <c r="BU31" s="313" t="e">
        <f t="shared" si="9"/>
        <v>#REF!</v>
      </c>
      <c r="BV31" s="317" t="e">
        <f>#REF!/#REF!</f>
        <v>#REF!</v>
      </c>
      <c r="BW31" s="313" t="e">
        <f>BV31*#REF!</f>
        <v>#REF!</v>
      </c>
      <c r="BX31" s="313" t="e">
        <f>BW31+#REF!</f>
        <v>#REF!</v>
      </c>
      <c r="BY31" s="317" t="e">
        <f>AO31/#REF!</f>
        <v>#REF!</v>
      </c>
      <c r="BZ31" s="313" t="e">
        <f>BY31*#REF!</f>
        <v>#REF!</v>
      </c>
      <c r="CA31" s="313" t="e">
        <f t="shared" si="10"/>
        <v>#REF!</v>
      </c>
      <c r="CB31" s="311" t="str">
        <f t="shared" si="2"/>
        <v>/MH</v>
      </c>
      <c r="CC31" s="311" t="str">
        <f t="shared" si="3"/>
        <v>MH/</v>
      </c>
      <c r="CE31" s="312" t="e">
        <f>T(#REF!)</f>
        <v>#REF!</v>
      </c>
      <c r="CF31" s="312" t="e">
        <f>#REF!</f>
        <v>#REF!</v>
      </c>
      <c r="CG31" s="313">
        <f t="shared" si="11"/>
        <v>0</v>
      </c>
      <c r="CJ31" s="314"/>
      <c r="CP31" s="177"/>
    </row>
    <row r="32" spans="1:94" ht="17.100000000000001" hidden="1" customHeight="1">
      <c r="A32" s="451"/>
      <c r="B32" s="920"/>
      <c r="C32" s="920"/>
      <c r="D32" s="920"/>
      <c r="E32" s="920"/>
      <c r="F32" s="920"/>
      <c r="G32" s="920"/>
      <c r="H32" s="920"/>
      <c r="I32" s="920"/>
      <c r="J32" s="920"/>
      <c r="K32" s="920"/>
      <c r="L32" s="920"/>
      <c r="M32" s="920"/>
      <c r="N32" s="920"/>
      <c r="O32" s="920"/>
      <c r="P32" s="920"/>
      <c r="Q32" s="787"/>
      <c r="R32" s="787"/>
      <c r="S32" s="788"/>
      <c r="T32" s="787"/>
      <c r="U32" s="787"/>
      <c r="V32" s="921"/>
      <c r="W32" s="922"/>
      <c r="X32" s="922"/>
      <c r="Y32" s="921"/>
      <c r="Z32" s="922"/>
      <c r="AA32" s="922"/>
      <c r="AB32" s="921"/>
      <c r="AC32" s="922"/>
      <c r="AD32" s="922"/>
      <c r="AE32" s="923">
        <f t="shared" si="17"/>
        <v>0</v>
      </c>
      <c r="AF32" s="923"/>
      <c r="AG32" s="923"/>
      <c r="AH32" s="923"/>
      <c r="AI32" s="923"/>
      <c r="AJ32" s="919">
        <f t="shared" si="18"/>
        <v>0</v>
      </c>
      <c r="AK32" s="919"/>
      <c r="AL32" s="919"/>
      <c r="AM32" s="919"/>
      <c r="AN32" s="919"/>
      <c r="AO32" s="919">
        <f t="shared" si="19"/>
        <v>0</v>
      </c>
      <c r="AP32" s="919"/>
      <c r="AQ32" s="919"/>
      <c r="AR32" s="919"/>
      <c r="AS32" s="919"/>
      <c r="AT32" s="318"/>
      <c r="AU32" s="877">
        <f t="shared" si="20"/>
        <v>0</v>
      </c>
      <c r="AV32" s="877"/>
      <c r="AW32" s="878"/>
      <c r="AX32" s="878"/>
      <c r="AY32" s="878"/>
      <c r="AZ32" s="879" t="e">
        <f>SUM(#REF!)</f>
        <v>#REF!</v>
      </c>
      <c r="BB32" s="177"/>
      <c r="BC32" s="307"/>
      <c r="BD32" s="306" t="str">
        <f t="shared" si="0"/>
        <v>Accepted</v>
      </c>
      <c r="BE32" s="307"/>
      <c r="BF32" s="316"/>
      <c r="BG32" s="316"/>
      <c r="BH32" s="316"/>
      <c r="BI32" s="316"/>
      <c r="BJ32" s="308">
        <f t="shared" si="4"/>
        <v>0</v>
      </c>
      <c r="BK32" s="308">
        <f t="shared" si="5"/>
        <v>0</v>
      </c>
      <c r="BL32" s="308" t="e">
        <f>#REF!</f>
        <v>#REF!</v>
      </c>
      <c r="BM32" s="308">
        <f t="shared" si="6"/>
        <v>0</v>
      </c>
      <c r="BN32" s="308" t="e">
        <f t="shared" si="16"/>
        <v>#REF!</v>
      </c>
      <c r="BO32" s="317" t="e">
        <f>AU32/#REF!</f>
        <v>#REF!</v>
      </c>
      <c r="BP32" s="317" t="e">
        <f>AE32/#REF!</f>
        <v>#REF!</v>
      </c>
      <c r="BQ32" s="313" t="e">
        <f>BP32*#REF!</f>
        <v>#REF!</v>
      </c>
      <c r="BR32" s="313" t="e">
        <f t="shared" si="8"/>
        <v>#REF!</v>
      </c>
      <c r="BS32" s="317" t="e">
        <f>AJ32/#REF!</f>
        <v>#REF!</v>
      </c>
      <c r="BT32" s="313" t="e">
        <f>BS32*#REF!</f>
        <v>#REF!</v>
      </c>
      <c r="BU32" s="313" t="e">
        <f t="shared" si="9"/>
        <v>#REF!</v>
      </c>
      <c r="BV32" s="317" t="e">
        <f>#REF!/#REF!</f>
        <v>#REF!</v>
      </c>
      <c r="BW32" s="313" t="e">
        <f>BV32*#REF!</f>
        <v>#REF!</v>
      </c>
      <c r="BX32" s="313" t="e">
        <f>BW32+#REF!</f>
        <v>#REF!</v>
      </c>
      <c r="BY32" s="317" t="e">
        <f>AO32/#REF!</f>
        <v>#REF!</v>
      </c>
      <c r="BZ32" s="313" t="e">
        <f>BY32*#REF!</f>
        <v>#REF!</v>
      </c>
      <c r="CA32" s="313" t="e">
        <f t="shared" si="10"/>
        <v>#REF!</v>
      </c>
      <c r="CB32" s="311" t="str">
        <f t="shared" si="2"/>
        <v>/MH</v>
      </c>
      <c r="CC32" s="311" t="str">
        <f t="shared" si="3"/>
        <v>MH/</v>
      </c>
      <c r="CE32" s="312" t="e">
        <f>T(#REF!)</f>
        <v>#REF!</v>
      </c>
      <c r="CF32" s="312" t="e">
        <f>#REF!</f>
        <v>#REF!</v>
      </c>
      <c r="CG32" s="313">
        <f t="shared" si="11"/>
        <v>0</v>
      </c>
      <c r="CJ32" s="314"/>
      <c r="CP32" s="177"/>
    </row>
    <row r="33" spans="1:94" ht="17.100000000000001" hidden="1" customHeight="1">
      <c r="A33" s="451"/>
      <c r="B33" s="920"/>
      <c r="C33" s="920"/>
      <c r="D33" s="920"/>
      <c r="E33" s="920"/>
      <c r="F33" s="920"/>
      <c r="G33" s="920"/>
      <c r="H33" s="920"/>
      <c r="I33" s="920"/>
      <c r="J33" s="920"/>
      <c r="K33" s="920"/>
      <c r="L33" s="920"/>
      <c r="M33" s="920"/>
      <c r="N33" s="920"/>
      <c r="O33" s="920"/>
      <c r="P33" s="920"/>
      <c r="Q33" s="787"/>
      <c r="R33" s="787"/>
      <c r="S33" s="788"/>
      <c r="T33" s="787"/>
      <c r="U33" s="787"/>
      <c r="V33" s="921"/>
      <c r="W33" s="922"/>
      <c r="X33" s="922"/>
      <c r="Y33" s="921"/>
      <c r="Z33" s="922"/>
      <c r="AA33" s="922"/>
      <c r="AB33" s="921"/>
      <c r="AC33" s="922"/>
      <c r="AD33" s="922"/>
      <c r="AE33" s="923">
        <f t="shared" si="17"/>
        <v>0</v>
      </c>
      <c r="AF33" s="923"/>
      <c r="AG33" s="923"/>
      <c r="AH33" s="923"/>
      <c r="AI33" s="923"/>
      <c r="AJ33" s="919">
        <f t="shared" si="18"/>
        <v>0</v>
      </c>
      <c r="AK33" s="919"/>
      <c r="AL33" s="919"/>
      <c r="AM33" s="919"/>
      <c r="AN33" s="919"/>
      <c r="AO33" s="919">
        <f t="shared" si="19"/>
        <v>0</v>
      </c>
      <c r="AP33" s="919"/>
      <c r="AQ33" s="919"/>
      <c r="AR33" s="919"/>
      <c r="AS33" s="919"/>
      <c r="AT33" s="318"/>
      <c r="AU33" s="877">
        <f t="shared" si="20"/>
        <v>0</v>
      </c>
      <c r="AV33" s="877"/>
      <c r="AW33" s="878"/>
      <c r="AX33" s="878"/>
      <c r="AY33" s="878"/>
      <c r="AZ33" s="879" t="e">
        <f>SUM(#REF!)</f>
        <v>#REF!</v>
      </c>
      <c r="BB33" s="177"/>
      <c r="BC33" s="307"/>
      <c r="BD33" s="306" t="str">
        <f t="shared" si="0"/>
        <v>Accepted</v>
      </c>
      <c r="BE33" s="307"/>
      <c r="BF33" s="316"/>
      <c r="BG33" s="316"/>
      <c r="BH33" s="316"/>
      <c r="BI33" s="316"/>
      <c r="BJ33" s="308">
        <f t="shared" si="4"/>
        <v>0</v>
      </c>
      <c r="BK33" s="308">
        <f t="shared" si="5"/>
        <v>0</v>
      </c>
      <c r="BL33" s="308" t="e">
        <f>#REF!</f>
        <v>#REF!</v>
      </c>
      <c r="BM33" s="308">
        <f t="shared" si="6"/>
        <v>0</v>
      </c>
      <c r="BN33" s="308" t="e">
        <f t="shared" si="16"/>
        <v>#REF!</v>
      </c>
      <c r="BO33" s="317" t="e">
        <f>AU33/#REF!</f>
        <v>#REF!</v>
      </c>
      <c r="BP33" s="317" t="e">
        <f>AE33/#REF!</f>
        <v>#REF!</v>
      </c>
      <c r="BQ33" s="313" t="e">
        <f>BP33*#REF!</f>
        <v>#REF!</v>
      </c>
      <c r="BR33" s="313" t="e">
        <f t="shared" si="8"/>
        <v>#REF!</v>
      </c>
      <c r="BS33" s="317" t="e">
        <f>AJ33/#REF!</f>
        <v>#REF!</v>
      </c>
      <c r="BT33" s="313" t="e">
        <f>BS33*#REF!</f>
        <v>#REF!</v>
      </c>
      <c r="BU33" s="313" t="e">
        <f t="shared" si="9"/>
        <v>#REF!</v>
      </c>
      <c r="BV33" s="317" t="e">
        <f>#REF!/#REF!</f>
        <v>#REF!</v>
      </c>
      <c r="BW33" s="313" t="e">
        <f>BV33*#REF!</f>
        <v>#REF!</v>
      </c>
      <c r="BX33" s="313" t="e">
        <f>BW33+#REF!</f>
        <v>#REF!</v>
      </c>
      <c r="BY33" s="317" t="e">
        <f>AO33/#REF!</f>
        <v>#REF!</v>
      </c>
      <c r="BZ33" s="313" t="e">
        <f>BY33*#REF!</f>
        <v>#REF!</v>
      </c>
      <c r="CA33" s="313" t="e">
        <f t="shared" si="10"/>
        <v>#REF!</v>
      </c>
      <c r="CB33" s="311" t="str">
        <f t="shared" si="2"/>
        <v>/MH</v>
      </c>
      <c r="CC33" s="311" t="str">
        <f t="shared" si="3"/>
        <v>MH/</v>
      </c>
      <c r="CE33" s="312" t="e">
        <f>T(#REF!)</f>
        <v>#REF!</v>
      </c>
      <c r="CF33" s="312" t="e">
        <f>#REF!</f>
        <v>#REF!</v>
      </c>
      <c r="CG33" s="313">
        <f t="shared" si="11"/>
        <v>0</v>
      </c>
      <c r="CJ33" s="314"/>
      <c r="CP33" s="177"/>
    </row>
    <row r="34" spans="1:94" ht="17.100000000000001" hidden="1" customHeight="1">
      <c r="A34" s="451"/>
      <c r="B34" s="920"/>
      <c r="C34" s="920"/>
      <c r="D34" s="920"/>
      <c r="E34" s="920"/>
      <c r="F34" s="920"/>
      <c r="G34" s="920"/>
      <c r="H34" s="920"/>
      <c r="I34" s="920"/>
      <c r="J34" s="920"/>
      <c r="K34" s="920"/>
      <c r="L34" s="920"/>
      <c r="M34" s="920"/>
      <c r="N34" s="920"/>
      <c r="O34" s="920"/>
      <c r="P34" s="920"/>
      <c r="Q34" s="787"/>
      <c r="R34" s="787"/>
      <c r="S34" s="788"/>
      <c r="T34" s="787"/>
      <c r="U34" s="787"/>
      <c r="V34" s="921"/>
      <c r="W34" s="922"/>
      <c r="X34" s="922"/>
      <c r="Y34" s="921"/>
      <c r="Z34" s="922"/>
      <c r="AA34" s="922"/>
      <c r="AB34" s="921"/>
      <c r="AC34" s="922"/>
      <c r="AD34" s="922"/>
      <c r="AE34" s="923">
        <f t="shared" si="17"/>
        <v>0</v>
      </c>
      <c r="AF34" s="923"/>
      <c r="AG34" s="923"/>
      <c r="AH34" s="923"/>
      <c r="AI34" s="923"/>
      <c r="AJ34" s="919">
        <f t="shared" si="18"/>
        <v>0</v>
      </c>
      <c r="AK34" s="919"/>
      <c r="AL34" s="919"/>
      <c r="AM34" s="919"/>
      <c r="AN34" s="919"/>
      <c r="AO34" s="919">
        <f t="shared" si="19"/>
        <v>0</v>
      </c>
      <c r="AP34" s="919"/>
      <c r="AQ34" s="919"/>
      <c r="AR34" s="919"/>
      <c r="AS34" s="919"/>
      <c r="AT34" s="318"/>
      <c r="AU34" s="877">
        <f t="shared" si="20"/>
        <v>0</v>
      </c>
      <c r="AV34" s="877"/>
      <c r="AW34" s="878"/>
      <c r="AX34" s="878"/>
      <c r="AY34" s="878"/>
      <c r="AZ34" s="879" t="e">
        <f>SUM(#REF!)</f>
        <v>#REF!</v>
      </c>
      <c r="BB34" s="177"/>
      <c r="BC34" s="307"/>
      <c r="BD34" s="306" t="str">
        <f t="shared" si="0"/>
        <v>Accepted</v>
      </c>
      <c r="BE34" s="307"/>
      <c r="BF34" s="316"/>
      <c r="BG34" s="316"/>
      <c r="BH34" s="316"/>
      <c r="BI34" s="316"/>
      <c r="BJ34" s="308">
        <f t="shared" si="4"/>
        <v>0</v>
      </c>
      <c r="BK34" s="308">
        <f t="shared" si="5"/>
        <v>0</v>
      </c>
      <c r="BL34" s="308" t="e">
        <f>#REF!</f>
        <v>#REF!</v>
      </c>
      <c r="BM34" s="308">
        <f t="shared" si="6"/>
        <v>0</v>
      </c>
      <c r="BN34" s="308" t="e">
        <f t="shared" si="16"/>
        <v>#REF!</v>
      </c>
      <c r="BO34" s="317" t="e">
        <f>AU34/#REF!</f>
        <v>#REF!</v>
      </c>
      <c r="BP34" s="317" t="e">
        <f>AE34/#REF!</f>
        <v>#REF!</v>
      </c>
      <c r="BQ34" s="313" t="e">
        <f>BP34*#REF!</f>
        <v>#REF!</v>
      </c>
      <c r="BR34" s="313" t="e">
        <f t="shared" si="8"/>
        <v>#REF!</v>
      </c>
      <c r="BS34" s="317" t="e">
        <f>AJ34/#REF!</f>
        <v>#REF!</v>
      </c>
      <c r="BT34" s="313" t="e">
        <f>BS34*#REF!</f>
        <v>#REF!</v>
      </c>
      <c r="BU34" s="313" t="e">
        <f t="shared" si="9"/>
        <v>#REF!</v>
      </c>
      <c r="BV34" s="317" t="e">
        <f>#REF!/#REF!</f>
        <v>#REF!</v>
      </c>
      <c r="BW34" s="313" t="e">
        <f>BV34*#REF!</f>
        <v>#REF!</v>
      </c>
      <c r="BX34" s="313" t="e">
        <f>BW34+#REF!</f>
        <v>#REF!</v>
      </c>
      <c r="BY34" s="317" t="e">
        <f>AO34/#REF!</f>
        <v>#REF!</v>
      </c>
      <c r="BZ34" s="313" t="e">
        <f>BY34*#REF!</f>
        <v>#REF!</v>
      </c>
      <c r="CA34" s="313" t="e">
        <f t="shared" si="10"/>
        <v>#REF!</v>
      </c>
      <c r="CB34" s="311" t="str">
        <f t="shared" si="2"/>
        <v>/MH</v>
      </c>
      <c r="CC34" s="311" t="str">
        <f t="shared" si="3"/>
        <v>MH/</v>
      </c>
      <c r="CE34" s="312" t="e">
        <f>T(#REF!)</f>
        <v>#REF!</v>
      </c>
      <c r="CF34" s="312" t="e">
        <f>#REF!</f>
        <v>#REF!</v>
      </c>
      <c r="CG34" s="313">
        <f t="shared" si="11"/>
        <v>0</v>
      </c>
      <c r="CJ34" s="314"/>
      <c r="CP34" s="177"/>
    </row>
    <row r="35" spans="1:94" ht="17.100000000000001" hidden="1" customHeight="1">
      <c r="A35" s="451"/>
      <c r="B35" s="920"/>
      <c r="C35" s="920"/>
      <c r="D35" s="920"/>
      <c r="E35" s="920"/>
      <c r="F35" s="920"/>
      <c r="G35" s="920"/>
      <c r="H35" s="920"/>
      <c r="I35" s="920"/>
      <c r="J35" s="920"/>
      <c r="K35" s="920"/>
      <c r="L35" s="920"/>
      <c r="M35" s="920"/>
      <c r="N35" s="920"/>
      <c r="O35" s="920"/>
      <c r="P35" s="920"/>
      <c r="Q35" s="787"/>
      <c r="R35" s="787"/>
      <c r="S35" s="788"/>
      <c r="T35" s="787"/>
      <c r="U35" s="787"/>
      <c r="V35" s="921"/>
      <c r="W35" s="922"/>
      <c r="X35" s="922"/>
      <c r="Y35" s="921"/>
      <c r="Z35" s="922"/>
      <c r="AA35" s="922"/>
      <c r="AB35" s="921"/>
      <c r="AC35" s="922"/>
      <c r="AD35" s="922"/>
      <c r="AE35" s="923">
        <f t="shared" si="17"/>
        <v>0</v>
      </c>
      <c r="AF35" s="923"/>
      <c r="AG35" s="923"/>
      <c r="AH35" s="923"/>
      <c r="AI35" s="923"/>
      <c r="AJ35" s="919">
        <f t="shared" si="18"/>
        <v>0</v>
      </c>
      <c r="AK35" s="919"/>
      <c r="AL35" s="919"/>
      <c r="AM35" s="919"/>
      <c r="AN35" s="919"/>
      <c r="AO35" s="919">
        <f t="shared" si="19"/>
        <v>0</v>
      </c>
      <c r="AP35" s="919"/>
      <c r="AQ35" s="919"/>
      <c r="AR35" s="919"/>
      <c r="AS35" s="919"/>
      <c r="AT35" s="318"/>
      <c r="AU35" s="877">
        <f t="shared" si="20"/>
        <v>0</v>
      </c>
      <c r="AV35" s="877"/>
      <c r="AW35" s="878"/>
      <c r="AX35" s="878"/>
      <c r="AY35" s="878"/>
      <c r="AZ35" s="879" t="e">
        <f>SUM(#REF!)</f>
        <v>#REF!</v>
      </c>
      <c r="BB35" s="177"/>
      <c r="BC35" s="307"/>
      <c r="BD35" s="306" t="str">
        <f t="shared" si="0"/>
        <v>Accepted</v>
      </c>
      <c r="BE35" s="307"/>
      <c r="BF35" s="316"/>
      <c r="BG35" s="316"/>
      <c r="BH35" s="316"/>
      <c r="BI35" s="316"/>
      <c r="BJ35" s="308">
        <f t="shared" si="4"/>
        <v>0</v>
      </c>
      <c r="BK35" s="308">
        <f t="shared" si="5"/>
        <v>0</v>
      </c>
      <c r="BL35" s="308" t="e">
        <f>#REF!</f>
        <v>#REF!</v>
      </c>
      <c r="BM35" s="308">
        <f t="shared" si="6"/>
        <v>0</v>
      </c>
      <c r="BN35" s="308" t="e">
        <f t="shared" si="16"/>
        <v>#REF!</v>
      </c>
      <c r="BO35" s="317" t="e">
        <f>AU35/#REF!</f>
        <v>#REF!</v>
      </c>
      <c r="BP35" s="317" t="e">
        <f>AE35/#REF!</f>
        <v>#REF!</v>
      </c>
      <c r="BQ35" s="313" t="e">
        <f>BP35*#REF!</f>
        <v>#REF!</v>
      </c>
      <c r="BR35" s="313" t="e">
        <f t="shared" si="8"/>
        <v>#REF!</v>
      </c>
      <c r="BS35" s="317" t="e">
        <f>AJ35/#REF!</f>
        <v>#REF!</v>
      </c>
      <c r="BT35" s="313" t="e">
        <f>BS35*#REF!</f>
        <v>#REF!</v>
      </c>
      <c r="BU35" s="313" t="e">
        <f t="shared" si="9"/>
        <v>#REF!</v>
      </c>
      <c r="BV35" s="317" t="e">
        <f>#REF!/#REF!</f>
        <v>#REF!</v>
      </c>
      <c r="BW35" s="313" t="e">
        <f>BV35*#REF!</f>
        <v>#REF!</v>
      </c>
      <c r="BX35" s="313" t="e">
        <f>BW35+#REF!</f>
        <v>#REF!</v>
      </c>
      <c r="BY35" s="317" t="e">
        <f>AO35/#REF!</f>
        <v>#REF!</v>
      </c>
      <c r="BZ35" s="313" t="e">
        <f>BY35*#REF!</f>
        <v>#REF!</v>
      </c>
      <c r="CA35" s="313" t="e">
        <f t="shared" si="10"/>
        <v>#REF!</v>
      </c>
      <c r="CB35" s="311" t="str">
        <f t="shared" si="2"/>
        <v>/MH</v>
      </c>
      <c r="CC35" s="311" t="str">
        <f t="shared" si="3"/>
        <v>MH/</v>
      </c>
      <c r="CE35" s="312" t="e">
        <f>T(#REF!)</f>
        <v>#REF!</v>
      </c>
      <c r="CF35" s="312" t="e">
        <f>#REF!</f>
        <v>#REF!</v>
      </c>
      <c r="CG35" s="313">
        <f t="shared" si="11"/>
        <v>0</v>
      </c>
      <c r="CJ35" s="314"/>
      <c r="CP35" s="177"/>
    </row>
    <row r="36" spans="1:94" ht="17.100000000000001" hidden="1" customHeight="1">
      <c r="A36" s="451"/>
      <c r="B36" s="920"/>
      <c r="C36" s="920"/>
      <c r="D36" s="920"/>
      <c r="E36" s="920"/>
      <c r="F36" s="920"/>
      <c r="G36" s="920"/>
      <c r="H36" s="920"/>
      <c r="I36" s="920"/>
      <c r="J36" s="920"/>
      <c r="K36" s="920"/>
      <c r="L36" s="920"/>
      <c r="M36" s="920"/>
      <c r="N36" s="920"/>
      <c r="O36" s="920"/>
      <c r="P36" s="920"/>
      <c r="Q36" s="787"/>
      <c r="R36" s="787"/>
      <c r="S36" s="788"/>
      <c r="T36" s="787"/>
      <c r="U36" s="787"/>
      <c r="V36" s="921"/>
      <c r="W36" s="922"/>
      <c r="X36" s="922"/>
      <c r="Y36" s="921"/>
      <c r="Z36" s="922"/>
      <c r="AA36" s="922"/>
      <c r="AB36" s="921"/>
      <c r="AC36" s="922"/>
      <c r="AD36" s="922"/>
      <c r="AE36" s="923">
        <f t="shared" si="17"/>
        <v>0</v>
      </c>
      <c r="AF36" s="923"/>
      <c r="AG36" s="923"/>
      <c r="AH36" s="923"/>
      <c r="AI36" s="923"/>
      <c r="AJ36" s="919">
        <f t="shared" si="18"/>
        <v>0</v>
      </c>
      <c r="AK36" s="919"/>
      <c r="AL36" s="919"/>
      <c r="AM36" s="919"/>
      <c r="AN36" s="919"/>
      <c r="AO36" s="919">
        <f t="shared" si="19"/>
        <v>0</v>
      </c>
      <c r="AP36" s="919"/>
      <c r="AQ36" s="919"/>
      <c r="AR36" s="919"/>
      <c r="AS36" s="919"/>
      <c r="AT36" s="318"/>
      <c r="AU36" s="877">
        <f t="shared" si="20"/>
        <v>0</v>
      </c>
      <c r="AV36" s="877"/>
      <c r="AW36" s="878"/>
      <c r="AX36" s="878"/>
      <c r="AY36" s="878"/>
      <c r="AZ36" s="879" t="e">
        <f>SUM(#REF!)</f>
        <v>#REF!</v>
      </c>
      <c r="BB36" s="177"/>
      <c r="BC36" s="307"/>
      <c r="BD36" s="306" t="str">
        <f t="shared" si="0"/>
        <v>Accepted</v>
      </c>
      <c r="BE36" s="307"/>
      <c r="BF36" s="316"/>
      <c r="BG36" s="316"/>
      <c r="BH36" s="316"/>
      <c r="BI36" s="316"/>
      <c r="BJ36" s="308">
        <f t="shared" si="4"/>
        <v>0</v>
      </c>
      <c r="BK36" s="308">
        <f t="shared" si="5"/>
        <v>0</v>
      </c>
      <c r="BL36" s="308" t="e">
        <f>#REF!</f>
        <v>#REF!</v>
      </c>
      <c r="BM36" s="308">
        <f t="shared" si="6"/>
        <v>0</v>
      </c>
      <c r="BN36" s="308" t="e">
        <f t="shared" si="16"/>
        <v>#REF!</v>
      </c>
      <c r="BO36" s="317" t="e">
        <f>AU36/#REF!</f>
        <v>#REF!</v>
      </c>
      <c r="BP36" s="317" t="e">
        <f>AE36/#REF!</f>
        <v>#REF!</v>
      </c>
      <c r="BQ36" s="313" t="e">
        <f>BP36*#REF!</f>
        <v>#REF!</v>
      </c>
      <c r="BR36" s="313" t="e">
        <f t="shared" si="8"/>
        <v>#REF!</v>
      </c>
      <c r="BS36" s="317" t="e">
        <f>AJ36/#REF!</f>
        <v>#REF!</v>
      </c>
      <c r="BT36" s="313" t="e">
        <f>BS36*#REF!</f>
        <v>#REF!</v>
      </c>
      <c r="BU36" s="313" t="e">
        <f t="shared" si="9"/>
        <v>#REF!</v>
      </c>
      <c r="BV36" s="317" t="e">
        <f>#REF!/#REF!</f>
        <v>#REF!</v>
      </c>
      <c r="BW36" s="313" t="e">
        <f>BV36*#REF!</f>
        <v>#REF!</v>
      </c>
      <c r="BX36" s="313" t="e">
        <f>BW36+#REF!</f>
        <v>#REF!</v>
      </c>
      <c r="BY36" s="317" t="e">
        <f>AO36/#REF!</f>
        <v>#REF!</v>
      </c>
      <c r="BZ36" s="313" t="e">
        <f>BY36*#REF!</f>
        <v>#REF!</v>
      </c>
      <c r="CA36" s="313" t="e">
        <f t="shared" si="10"/>
        <v>#REF!</v>
      </c>
      <c r="CB36" s="311" t="str">
        <f t="shared" si="2"/>
        <v>/MH</v>
      </c>
      <c r="CC36" s="311" t="str">
        <f t="shared" si="3"/>
        <v>MH/</v>
      </c>
      <c r="CE36" s="312" t="e">
        <f>T(#REF!)</f>
        <v>#REF!</v>
      </c>
      <c r="CF36" s="312" t="e">
        <f>#REF!</f>
        <v>#REF!</v>
      </c>
      <c r="CG36" s="313">
        <f t="shared" si="11"/>
        <v>0</v>
      </c>
      <c r="CJ36" s="314"/>
      <c r="CP36" s="177"/>
    </row>
    <row r="37" spans="1:94" ht="17.100000000000001" hidden="1" customHeight="1">
      <c r="A37" s="451"/>
      <c r="B37" s="920"/>
      <c r="C37" s="920"/>
      <c r="D37" s="920"/>
      <c r="E37" s="920"/>
      <c r="F37" s="920"/>
      <c r="G37" s="920"/>
      <c r="H37" s="920"/>
      <c r="I37" s="920"/>
      <c r="J37" s="920"/>
      <c r="K37" s="920"/>
      <c r="L37" s="920"/>
      <c r="M37" s="920"/>
      <c r="N37" s="920"/>
      <c r="O37" s="920"/>
      <c r="P37" s="920"/>
      <c r="Q37" s="787"/>
      <c r="R37" s="787"/>
      <c r="S37" s="788"/>
      <c r="T37" s="787"/>
      <c r="U37" s="787"/>
      <c r="V37" s="921"/>
      <c r="W37" s="922"/>
      <c r="X37" s="922"/>
      <c r="Y37" s="921"/>
      <c r="Z37" s="922"/>
      <c r="AA37" s="922"/>
      <c r="AB37" s="921"/>
      <c r="AC37" s="922"/>
      <c r="AD37" s="922"/>
      <c r="AE37" s="923">
        <f t="shared" si="17"/>
        <v>0</v>
      </c>
      <c r="AF37" s="923"/>
      <c r="AG37" s="923"/>
      <c r="AH37" s="923"/>
      <c r="AI37" s="923"/>
      <c r="AJ37" s="919">
        <f t="shared" si="18"/>
        <v>0</v>
      </c>
      <c r="AK37" s="919"/>
      <c r="AL37" s="919"/>
      <c r="AM37" s="919"/>
      <c r="AN37" s="919"/>
      <c r="AO37" s="919">
        <f t="shared" si="19"/>
        <v>0</v>
      </c>
      <c r="AP37" s="919"/>
      <c r="AQ37" s="919"/>
      <c r="AR37" s="919"/>
      <c r="AS37" s="919"/>
      <c r="AT37" s="318"/>
      <c r="AU37" s="877">
        <f t="shared" si="20"/>
        <v>0</v>
      </c>
      <c r="AV37" s="877"/>
      <c r="AW37" s="878"/>
      <c r="AX37" s="878"/>
      <c r="AY37" s="878"/>
      <c r="AZ37" s="879" t="e">
        <f>SUM(#REF!)</f>
        <v>#REF!</v>
      </c>
      <c r="BB37" s="177"/>
      <c r="BC37" s="307"/>
      <c r="BD37" s="306" t="str">
        <f t="shared" si="0"/>
        <v>Accepted</v>
      </c>
      <c r="BE37" s="307"/>
      <c r="BF37" s="316"/>
      <c r="BG37" s="316"/>
      <c r="BH37" s="316"/>
      <c r="BI37" s="316"/>
      <c r="BJ37" s="308">
        <f t="shared" si="4"/>
        <v>0</v>
      </c>
      <c r="BK37" s="308">
        <f t="shared" si="5"/>
        <v>0</v>
      </c>
      <c r="BL37" s="308" t="e">
        <f>#REF!</f>
        <v>#REF!</v>
      </c>
      <c r="BM37" s="308">
        <f t="shared" si="6"/>
        <v>0</v>
      </c>
      <c r="BN37" s="308" t="e">
        <f t="shared" si="16"/>
        <v>#REF!</v>
      </c>
      <c r="BO37" s="317" t="e">
        <f>AU37/#REF!</f>
        <v>#REF!</v>
      </c>
      <c r="BP37" s="317" t="e">
        <f>AE37/#REF!</f>
        <v>#REF!</v>
      </c>
      <c r="BQ37" s="313" t="e">
        <f>BP37*#REF!</f>
        <v>#REF!</v>
      </c>
      <c r="BR37" s="313" t="e">
        <f t="shared" si="8"/>
        <v>#REF!</v>
      </c>
      <c r="BS37" s="317" t="e">
        <f>AJ37/#REF!</f>
        <v>#REF!</v>
      </c>
      <c r="BT37" s="313" t="e">
        <f>BS37*#REF!</f>
        <v>#REF!</v>
      </c>
      <c r="BU37" s="313" t="e">
        <f t="shared" si="9"/>
        <v>#REF!</v>
      </c>
      <c r="BV37" s="317" t="e">
        <f>#REF!/#REF!</f>
        <v>#REF!</v>
      </c>
      <c r="BW37" s="313" t="e">
        <f>BV37*#REF!</f>
        <v>#REF!</v>
      </c>
      <c r="BX37" s="313" t="e">
        <f>BW37+#REF!</f>
        <v>#REF!</v>
      </c>
      <c r="BY37" s="317" t="e">
        <f>AO37/#REF!</f>
        <v>#REF!</v>
      </c>
      <c r="BZ37" s="313" t="e">
        <f>BY37*#REF!</f>
        <v>#REF!</v>
      </c>
      <c r="CA37" s="313" t="e">
        <f t="shared" si="10"/>
        <v>#REF!</v>
      </c>
      <c r="CB37" s="311" t="str">
        <f t="shared" si="2"/>
        <v>/MH</v>
      </c>
      <c r="CC37" s="311" t="str">
        <f t="shared" si="3"/>
        <v>MH/</v>
      </c>
      <c r="CE37" s="312" t="e">
        <f>T(#REF!)</f>
        <v>#REF!</v>
      </c>
      <c r="CF37" s="312" t="e">
        <f>#REF!</f>
        <v>#REF!</v>
      </c>
      <c r="CG37" s="313">
        <f t="shared" si="11"/>
        <v>0</v>
      </c>
      <c r="CJ37" s="314"/>
      <c r="CP37" s="177"/>
    </row>
    <row r="38" spans="1:94" ht="5.0999999999999996" hidden="1" customHeight="1">
      <c r="A38" s="451"/>
      <c r="B38" s="364"/>
      <c r="C38" s="364"/>
      <c r="D38" s="364"/>
      <c r="E38" s="364"/>
      <c r="F38" s="364"/>
      <c r="G38" s="364"/>
      <c r="H38" s="364"/>
      <c r="I38" s="364"/>
      <c r="J38" s="364"/>
      <c r="K38" s="364"/>
      <c r="L38" s="364"/>
      <c r="M38" s="364"/>
      <c r="N38" s="364"/>
      <c r="O38" s="364"/>
      <c r="P38" s="364"/>
      <c r="Q38" s="365"/>
      <c r="R38" s="365"/>
      <c r="S38" s="365"/>
      <c r="T38" s="365"/>
      <c r="U38" s="365"/>
      <c r="V38" s="366"/>
      <c r="W38" s="366"/>
      <c r="X38" s="366"/>
      <c r="Y38" s="461"/>
      <c r="Z38" s="461"/>
      <c r="AA38" s="461"/>
      <c r="AB38" s="461"/>
      <c r="AC38" s="461"/>
      <c r="AD38" s="461"/>
      <c r="AE38" s="462"/>
      <c r="AF38" s="462"/>
      <c r="AG38" s="462"/>
      <c r="AH38" s="462"/>
      <c r="AI38" s="462"/>
      <c r="AJ38" s="462"/>
      <c r="AK38" s="462"/>
      <c r="AL38" s="462"/>
      <c r="AM38" s="462"/>
      <c r="AN38" s="462"/>
      <c r="AO38" s="462"/>
      <c r="AP38" s="462"/>
      <c r="AQ38" s="462"/>
      <c r="AR38" s="462"/>
      <c r="AS38" s="462"/>
      <c r="AT38" s="174"/>
      <c r="AU38" s="862"/>
      <c r="AV38" s="863"/>
      <c r="AW38" s="863"/>
      <c r="AX38" s="863"/>
      <c r="AY38" s="863"/>
      <c r="AZ38" s="863"/>
      <c r="BB38" s="175"/>
      <c r="BC38" s="307"/>
      <c r="BD38" s="319" t="str">
        <f t="shared" si="0"/>
        <v>Accepted</v>
      </c>
      <c r="BE38" s="307"/>
      <c r="BF38" s="319"/>
      <c r="BG38" s="319"/>
      <c r="BH38" s="319"/>
      <c r="BI38" s="319"/>
      <c r="BJ38" s="320">
        <f>BJ7</f>
        <v>6400</v>
      </c>
      <c r="BK38" s="320">
        <f>BK7</f>
        <v>0</v>
      </c>
      <c r="BL38" s="320" t="e">
        <f>BL7</f>
        <v>#REF!</v>
      </c>
      <c r="BM38" s="320">
        <f>BM7</f>
        <v>0</v>
      </c>
      <c r="BN38" s="320" t="e">
        <f>BN7</f>
        <v>#REF!</v>
      </c>
      <c r="BO38" s="321" t="e">
        <f>AU38/TOTAL_REMODEL_ESTIMATE</f>
        <v>#NAME?</v>
      </c>
      <c r="BP38" s="321" t="e">
        <f>#REF!/TOTAL_REMODEL_ESTIMATE</f>
        <v>#REF!</v>
      </c>
      <c r="BQ38" s="321" t="e">
        <f>#REF!/TOTAL_REMODEL_ESTIMATE</f>
        <v>#REF!</v>
      </c>
      <c r="BR38" s="321" t="e">
        <f>#REF!/TOTAL_REMODEL_ESTIMATE</f>
        <v>#REF!</v>
      </c>
      <c r="BS38" s="321" t="e">
        <f>#REF!/TOTAL_REMODEL_ESTIMATE</f>
        <v>#REF!</v>
      </c>
      <c r="BT38" s="321" t="e">
        <f>#REF!/TOTAL_REMODEL_ESTIMATE</f>
        <v>#REF!</v>
      </c>
      <c r="BU38" s="321" t="e">
        <f>#REF!/TOTAL_REMODEL_ESTIMATE</f>
        <v>#REF!</v>
      </c>
      <c r="BV38" s="321" t="e">
        <f>#REF!/TOTAL_REMODEL_ESTIMATE</f>
        <v>#REF!</v>
      </c>
      <c r="BW38" s="321" t="e">
        <f>#REF!/TOTAL_REMODEL_ESTIMATE</f>
        <v>#REF!</v>
      </c>
      <c r="BX38" s="321" t="e">
        <f>#REF!/TOTAL_REMODEL_ESTIMATE</f>
        <v>#REF!</v>
      </c>
      <c r="BY38" s="321" t="e">
        <f>#REF!/TOTAL_REMODEL_ESTIMATE</f>
        <v>#REF!</v>
      </c>
      <c r="BZ38" s="321" t="e">
        <f>#REF!/TOTAL_REMODEL_ESTIMATE</f>
        <v>#REF!</v>
      </c>
      <c r="CA38" s="321" t="e">
        <f>#REF!/TOTAL_REMODEL_ESTIMATE</f>
        <v>#REF!</v>
      </c>
      <c r="CB38" s="321" t="e">
        <f>#REF!/TOTAL_REMODEL_ESTIMATE</f>
        <v>#REF!</v>
      </c>
      <c r="CC38" s="321" t="e">
        <f>#REF!/TOTAL_REMODEL_ESTIMATE</f>
        <v>#REF!</v>
      </c>
      <c r="CE38" s="321"/>
      <c r="CF38" s="321"/>
      <c r="CG38" s="322"/>
      <c r="CJ38" s="323"/>
      <c r="CP38" s="175"/>
    </row>
    <row r="39" spans="1:94" ht="21.6" hidden="1" customHeight="1">
      <c r="A39" s="305"/>
      <c r="B39" s="864" t="str">
        <f>UPPER(CONCATENATE(E7," ","SUBTOTAL"))</f>
        <v>ALTERNATE #1:  BUILD NEW DECK (10 X 20FT) SUBTOTAL</v>
      </c>
      <c r="C39" s="864"/>
      <c r="D39" s="864"/>
      <c r="E39" s="864"/>
      <c r="F39" s="864"/>
      <c r="G39" s="864"/>
      <c r="H39" s="864"/>
      <c r="I39" s="864"/>
      <c r="J39" s="864"/>
      <c r="K39" s="864"/>
      <c r="L39" s="864"/>
      <c r="M39" s="864"/>
      <c r="N39" s="864"/>
      <c r="O39" s="864"/>
      <c r="P39" s="864"/>
      <c r="Q39" s="864"/>
      <c r="R39" s="864"/>
      <c r="S39" s="864"/>
      <c r="T39" s="864"/>
      <c r="U39" s="864"/>
      <c r="V39" s="864"/>
      <c r="W39" s="864"/>
      <c r="X39" s="864"/>
      <c r="Y39" s="864"/>
      <c r="Z39" s="864"/>
      <c r="AA39" s="864"/>
      <c r="AB39" s="864"/>
      <c r="AC39" s="864"/>
      <c r="AD39" s="865"/>
      <c r="AE39" s="866">
        <f>SUBTOTAL(9,AE8:AI38)</f>
        <v>6400</v>
      </c>
      <c r="AF39" s="867"/>
      <c r="AG39" s="867"/>
      <c r="AH39" s="867"/>
      <c r="AI39" s="867"/>
      <c r="AJ39" s="866">
        <f>SUBTOTAL(9,AJ8:AN38)</f>
        <v>0</v>
      </c>
      <c r="AK39" s="867"/>
      <c r="AL39" s="867"/>
      <c r="AM39" s="867"/>
      <c r="AN39" s="867"/>
      <c r="AO39" s="866">
        <f>SUBTOTAL(9,AO8:AS38)</f>
        <v>0</v>
      </c>
      <c r="AP39" s="867"/>
      <c r="AQ39" s="867"/>
      <c r="AR39" s="867"/>
      <c r="AS39" s="867"/>
      <c r="AT39" s="318"/>
      <c r="AU39" s="866">
        <f>SUBTOTAL(9,AU8:AU38)</f>
        <v>6400</v>
      </c>
      <c r="AV39" s="867"/>
      <c r="AW39" s="867"/>
      <c r="AX39" s="867"/>
      <c r="AY39" s="867"/>
      <c r="AZ39" s="867"/>
      <c r="BB39" s="64"/>
      <c r="BC39" s="307"/>
      <c r="BD39" s="306" t="str">
        <f t="shared" si="0"/>
        <v>Accepted</v>
      </c>
      <c r="BE39" s="307"/>
      <c r="BF39" s="324"/>
      <c r="BG39" s="324"/>
      <c r="BH39" s="324"/>
      <c r="BI39" s="324"/>
      <c r="BJ39" s="325">
        <f t="shared" ref="BJ39:CA39" si="21">BJ7</f>
        <v>6400</v>
      </c>
      <c r="BK39" s="325">
        <f t="shared" si="21"/>
        <v>0</v>
      </c>
      <c r="BL39" s="325" t="e">
        <f t="shared" si="21"/>
        <v>#REF!</v>
      </c>
      <c r="BM39" s="325">
        <f t="shared" si="21"/>
        <v>0</v>
      </c>
      <c r="BN39" s="325" t="e">
        <f t="shared" si="21"/>
        <v>#REF!</v>
      </c>
      <c r="BO39" s="326" t="e">
        <f t="shared" si="21"/>
        <v>#REF!</v>
      </c>
      <c r="BP39" s="326" t="e">
        <f t="shared" si="21"/>
        <v>#REF!</v>
      </c>
      <c r="BQ39" s="325" t="e">
        <f t="shared" si="21"/>
        <v>#REF!</v>
      </c>
      <c r="BR39" s="325" t="e">
        <f t="shared" si="21"/>
        <v>#REF!</v>
      </c>
      <c r="BS39" s="326" t="e">
        <f t="shared" si="21"/>
        <v>#REF!</v>
      </c>
      <c r="BT39" s="325" t="e">
        <f t="shared" si="21"/>
        <v>#REF!</v>
      </c>
      <c r="BU39" s="325" t="e">
        <f t="shared" si="21"/>
        <v>#REF!</v>
      </c>
      <c r="BV39" s="326" t="e">
        <f t="shared" si="21"/>
        <v>#REF!</v>
      </c>
      <c r="BW39" s="325" t="e">
        <f t="shared" si="21"/>
        <v>#REF!</v>
      </c>
      <c r="BX39" s="325" t="e">
        <f t="shared" si="21"/>
        <v>#REF!</v>
      </c>
      <c r="BY39" s="326" t="e">
        <f t="shared" si="21"/>
        <v>#REF!</v>
      </c>
      <c r="BZ39" s="325" t="e">
        <f t="shared" si="21"/>
        <v>#REF!</v>
      </c>
      <c r="CA39" s="325" t="e">
        <f t="shared" si="21"/>
        <v>#REF!</v>
      </c>
      <c r="CB39" s="327"/>
      <c r="CC39" s="327"/>
      <c r="CE39" s="327"/>
      <c r="CF39" s="327"/>
      <c r="CG39" s="328"/>
      <c r="CJ39" s="329"/>
      <c r="CP39" s="64"/>
    </row>
    <row r="40" spans="1:94" ht="5" hidden="1" customHeight="1">
      <c r="A40" s="305"/>
      <c r="B40" s="364"/>
      <c r="C40" s="364"/>
      <c r="D40" s="364"/>
      <c r="E40" s="364"/>
      <c r="F40" s="364"/>
      <c r="G40" s="364"/>
      <c r="H40" s="364"/>
      <c r="I40" s="364"/>
      <c r="J40" s="364"/>
      <c r="K40" s="364"/>
      <c r="L40" s="364"/>
      <c r="M40" s="364"/>
      <c r="N40" s="364"/>
      <c r="O40" s="364"/>
      <c r="P40" s="364"/>
      <c r="Q40" s="365"/>
      <c r="R40" s="365"/>
      <c r="S40" s="365"/>
      <c r="T40" s="365"/>
      <c r="U40" s="365"/>
      <c r="V40" s="366"/>
      <c r="W40" s="366"/>
      <c r="X40" s="366"/>
      <c r="Y40" s="461"/>
      <c r="Z40" s="461"/>
      <c r="AA40" s="461"/>
      <c r="AB40" s="461"/>
      <c r="AC40" s="461"/>
      <c r="AD40" s="461"/>
      <c r="AE40" s="462"/>
      <c r="AF40" s="462"/>
      <c r="AG40" s="462"/>
      <c r="AH40" s="462"/>
      <c r="AI40" s="462"/>
      <c r="AJ40" s="462"/>
      <c r="AK40" s="462"/>
      <c r="AL40" s="462"/>
      <c r="AM40" s="462"/>
      <c r="AN40" s="462"/>
      <c r="AO40" s="462"/>
      <c r="AP40" s="462"/>
      <c r="AQ40" s="462"/>
      <c r="AR40" s="462"/>
      <c r="AS40" s="462"/>
      <c r="AT40" s="174"/>
      <c r="AU40" s="172"/>
      <c r="AV40" s="172"/>
      <c r="AW40" s="172"/>
      <c r="AX40" s="172"/>
      <c r="AY40" s="172"/>
      <c r="AZ40" s="176"/>
      <c r="BB40" s="175"/>
      <c r="BC40" s="307"/>
      <c r="BD40" s="319" t="str">
        <f t="shared" si="0"/>
        <v>Accepted</v>
      </c>
      <c r="BE40" s="307"/>
      <c r="BF40" s="319"/>
      <c r="BG40" s="319"/>
      <c r="BH40" s="319"/>
      <c r="BI40" s="319"/>
      <c r="BJ40" s="319">
        <f>BJ7</f>
        <v>6400</v>
      </c>
      <c r="BK40" s="319">
        <f>BK7</f>
        <v>0</v>
      </c>
      <c r="BL40" s="319" t="e">
        <f>BL7</f>
        <v>#REF!</v>
      </c>
      <c r="BM40" s="319">
        <f>BM7</f>
        <v>0</v>
      </c>
      <c r="BN40" s="319" t="e">
        <f>BN7</f>
        <v>#REF!</v>
      </c>
      <c r="BO40" s="321" t="e">
        <f>AU40/TOTAL_REMODEL_ESTIMATE</f>
        <v>#NAME?</v>
      </c>
      <c r="BP40" s="321" t="e">
        <f>#REF!/TOTAL_REMODEL_ESTIMATE</f>
        <v>#REF!</v>
      </c>
      <c r="BQ40" s="321" t="e">
        <f>#REF!/TOTAL_REMODEL_ESTIMATE</f>
        <v>#REF!</v>
      </c>
      <c r="BR40" s="321" t="e">
        <f>#REF!/TOTAL_REMODEL_ESTIMATE</f>
        <v>#REF!</v>
      </c>
      <c r="BS40" s="321" t="e">
        <f>#REF!/TOTAL_REMODEL_ESTIMATE</f>
        <v>#REF!</v>
      </c>
      <c r="BT40" s="321" t="e">
        <f>#REF!/TOTAL_REMODEL_ESTIMATE</f>
        <v>#REF!</v>
      </c>
      <c r="BU40" s="321" t="e">
        <f>#REF!/TOTAL_REMODEL_ESTIMATE</f>
        <v>#REF!</v>
      </c>
      <c r="BV40" s="321" t="e">
        <f>#REF!/TOTAL_REMODEL_ESTIMATE</f>
        <v>#REF!</v>
      </c>
      <c r="BW40" s="321" t="e">
        <f>#REF!/TOTAL_REMODEL_ESTIMATE</f>
        <v>#REF!</v>
      </c>
      <c r="BX40" s="321" t="e">
        <f>#REF!/TOTAL_REMODEL_ESTIMATE</f>
        <v>#REF!</v>
      </c>
      <c r="BY40" s="321" t="e">
        <f>#REF!/TOTAL_REMODEL_ESTIMATE</f>
        <v>#REF!</v>
      </c>
      <c r="BZ40" s="321" t="e">
        <f>#REF!/TOTAL_REMODEL_ESTIMATE</f>
        <v>#REF!</v>
      </c>
      <c r="CA40" s="321" t="e">
        <f>#REF!/TOTAL_REMODEL_ESTIMATE</f>
        <v>#REF!</v>
      </c>
      <c r="CB40" s="321" t="e">
        <f>#REF!/TOTAL_REMODEL_ESTIMATE</f>
        <v>#REF!</v>
      </c>
      <c r="CC40" s="321" t="e">
        <f>#REF!/TOTAL_REMODEL_ESTIMATE</f>
        <v>#REF!</v>
      </c>
      <c r="CE40" s="321"/>
      <c r="CF40" s="321"/>
      <c r="CG40" s="322"/>
      <c r="CJ40" s="323"/>
      <c r="CP40" s="175"/>
    </row>
    <row r="41" spans="1:94" ht="9.6999999999999993" hidden="1" customHeight="1">
      <c r="A41" s="305"/>
      <c r="B41" s="463"/>
      <c r="C41" s="463"/>
      <c r="D41" s="463"/>
      <c r="E41" s="463"/>
      <c r="F41" s="463"/>
      <c r="G41" s="463"/>
      <c r="H41" s="463"/>
      <c r="I41" s="463"/>
      <c r="J41" s="463"/>
      <c r="K41" s="463"/>
      <c r="L41" s="463"/>
      <c r="M41" s="463"/>
      <c r="N41" s="463"/>
      <c r="O41" s="463"/>
      <c r="P41" s="463"/>
      <c r="Q41" s="463"/>
      <c r="R41" s="463"/>
      <c r="S41" s="463"/>
      <c r="T41" s="463"/>
      <c r="U41" s="463"/>
      <c r="V41" s="463"/>
      <c r="W41" s="463"/>
      <c r="X41" s="463"/>
      <c r="Y41" s="463"/>
      <c r="Z41" s="463"/>
      <c r="AA41" s="463"/>
      <c r="AB41" s="463"/>
      <c r="AC41" s="463"/>
      <c r="AD41" s="463"/>
      <c r="AE41" s="463"/>
      <c r="AF41" s="463"/>
      <c r="AG41" s="463"/>
      <c r="AH41" s="463"/>
      <c r="AI41" s="463"/>
      <c r="AJ41" s="463"/>
      <c r="AK41" s="463"/>
      <c r="AL41" s="463"/>
      <c r="AM41" s="463"/>
      <c r="AN41" s="463"/>
      <c r="AO41" s="463"/>
      <c r="AP41" s="463"/>
      <c r="AQ41" s="463"/>
      <c r="AR41" s="463"/>
      <c r="AS41" s="463"/>
      <c r="AU41" s="286"/>
      <c r="AV41" s="286"/>
      <c r="AW41" s="286"/>
      <c r="AX41" s="286"/>
      <c r="AY41" s="286"/>
      <c r="AZ41" s="286"/>
      <c r="BB41" s="286"/>
      <c r="BC41" s="286"/>
      <c r="BD41" s="319"/>
      <c r="BE41" s="307"/>
      <c r="BF41" s="319"/>
      <c r="BG41" s="319"/>
      <c r="BH41" s="319"/>
      <c r="BI41" s="319"/>
      <c r="BJ41" s="319"/>
      <c r="BK41" s="319"/>
      <c r="BL41" s="319"/>
      <c r="BM41" s="319"/>
      <c r="BN41" s="319"/>
      <c r="BO41" s="321"/>
      <c r="BP41" s="321"/>
      <c r="BQ41" s="321"/>
      <c r="BR41" s="321"/>
      <c r="BS41" s="321"/>
      <c r="BT41" s="321"/>
      <c r="BU41" s="321"/>
      <c r="BV41" s="321"/>
      <c r="BW41" s="321"/>
      <c r="BX41" s="321"/>
      <c r="BY41" s="321"/>
      <c r="BZ41" s="321"/>
      <c r="CA41" s="321"/>
      <c r="CB41" s="321"/>
      <c r="CC41" s="321"/>
      <c r="CE41" s="321"/>
      <c r="CF41" s="321"/>
      <c r="CG41" s="322"/>
      <c r="CJ41" s="323"/>
      <c r="CP41" s="286"/>
    </row>
    <row r="42" spans="1:94" ht="15.45" hidden="1" customHeight="1">
      <c r="A42" s="305"/>
      <c r="B42" s="463"/>
      <c r="C42" s="463"/>
      <c r="D42" s="463"/>
      <c r="E42" s="463"/>
      <c r="F42" s="463"/>
      <c r="G42" s="463"/>
      <c r="H42" s="463"/>
      <c r="I42" s="463"/>
      <c r="J42" s="463"/>
      <c r="K42" s="463"/>
      <c r="L42" s="463"/>
      <c r="M42" s="463"/>
      <c r="N42" s="463"/>
      <c r="O42" s="463"/>
      <c r="P42" s="463"/>
      <c r="Q42" s="463"/>
      <c r="R42" s="463"/>
      <c r="S42" s="463"/>
      <c r="T42" s="463"/>
      <c r="U42" s="464"/>
      <c r="V42" s="465"/>
      <c r="W42" s="465"/>
      <c r="X42" s="465"/>
      <c r="Y42" s="466"/>
      <c r="Z42" s="466"/>
      <c r="AA42" s="466"/>
      <c r="AB42" s="466"/>
      <c r="AC42" s="466"/>
      <c r="AD42" s="466"/>
      <c r="AE42" s="467"/>
      <c r="AF42" s="467"/>
      <c r="AG42" s="467"/>
      <c r="AH42" s="467"/>
      <c r="AI42" s="467"/>
      <c r="AJ42" s="467"/>
      <c r="AK42" s="467"/>
      <c r="AL42" s="467"/>
      <c r="AM42" s="467"/>
      <c r="AN42" s="467"/>
      <c r="AO42" s="467"/>
      <c r="AP42" s="467"/>
      <c r="AQ42" s="467"/>
      <c r="AR42" s="467"/>
      <c r="AS42" s="467"/>
      <c r="AT42" s="456"/>
      <c r="AU42" s="457"/>
      <c r="AV42" s="457"/>
      <c r="AW42" s="457"/>
      <c r="AX42" s="457"/>
      <c r="AY42" s="457"/>
      <c r="AZ42" s="457"/>
      <c r="BB42" s="286"/>
      <c r="BC42" s="286"/>
      <c r="BD42" s="319"/>
      <c r="BE42" s="307"/>
      <c r="BF42" s="319"/>
      <c r="BG42" s="319"/>
      <c r="BH42" s="319"/>
      <c r="BI42" s="319"/>
      <c r="BJ42" s="319"/>
      <c r="BK42" s="319"/>
      <c r="BL42" s="319"/>
      <c r="BM42" s="319"/>
      <c r="BN42" s="319"/>
      <c r="BO42" s="321"/>
      <c r="BP42" s="321"/>
      <c r="BQ42" s="321"/>
      <c r="BR42" s="321"/>
      <c r="BS42" s="321"/>
      <c r="BT42" s="321"/>
      <c r="BU42" s="321"/>
      <c r="BV42" s="321"/>
      <c r="BW42" s="321"/>
      <c r="BX42" s="321"/>
      <c r="BY42" s="321"/>
      <c r="BZ42" s="321"/>
      <c r="CA42" s="321"/>
      <c r="CB42" s="321"/>
      <c r="CC42" s="321"/>
      <c r="CE42" s="321"/>
      <c r="CF42" s="321"/>
      <c r="CG42" s="322"/>
      <c r="CJ42" s="323"/>
      <c r="CP42" s="286"/>
    </row>
    <row r="43" spans="1:94" ht="18.350000000000001" hidden="1" thickBot="1">
      <c r="A43" s="305"/>
      <c r="B43" s="463"/>
      <c r="C43" s="463"/>
      <c r="D43" s="463"/>
      <c r="E43" s="463"/>
      <c r="F43" s="463"/>
      <c r="G43" s="463"/>
      <c r="H43" s="463"/>
      <c r="I43" s="463"/>
      <c r="J43" s="463"/>
      <c r="K43" s="463"/>
      <c r="L43" s="463"/>
      <c r="M43" s="463"/>
      <c r="N43" s="463"/>
      <c r="O43" s="463"/>
      <c r="P43" s="463"/>
      <c r="Q43" s="463"/>
      <c r="R43" s="463"/>
      <c r="S43" s="463"/>
      <c r="T43" s="463"/>
      <c r="U43" s="941" t="s">
        <v>927</v>
      </c>
      <c r="V43" s="941"/>
      <c r="W43" s="941"/>
      <c r="X43" s="941"/>
      <c r="Y43" s="941"/>
      <c r="Z43" s="941"/>
      <c r="AA43" s="941"/>
      <c r="AB43" s="941"/>
      <c r="AC43" s="941"/>
      <c r="AD43" s="941"/>
      <c r="AE43" s="941"/>
      <c r="AF43" s="941"/>
      <c r="AG43" s="941"/>
      <c r="AH43" s="941"/>
      <c r="AI43" s="941"/>
      <c r="AJ43" s="467"/>
      <c r="AK43" s="467"/>
      <c r="AL43" s="467"/>
      <c r="AM43" s="467"/>
      <c r="AN43" s="467"/>
      <c r="AO43" s="467"/>
      <c r="AP43" s="467"/>
      <c r="AQ43" s="467"/>
      <c r="AR43" s="467"/>
      <c r="AS43" s="467"/>
      <c r="AT43" s="456"/>
      <c r="AU43" s="457"/>
      <c r="AV43" s="457"/>
      <c r="AW43" s="457"/>
      <c r="AX43" s="457"/>
      <c r="AY43" s="457"/>
      <c r="AZ43" s="457"/>
      <c r="BB43" s="286"/>
      <c r="BC43" s="286"/>
      <c r="BD43" s="319"/>
      <c r="BE43" s="307"/>
      <c r="BF43" s="319"/>
      <c r="BG43" s="319"/>
      <c r="BH43" s="319"/>
      <c r="BI43" s="319"/>
      <c r="BJ43" s="319"/>
      <c r="BK43" s="319"/>
      <c r="BL43" s="319"/>
      <c r="BM43" s="319"/>
      <c r="BN43" s="319"/>
      <c r="BO43" s="321"/>
      <c r="BP43" s="321"/>
      <c r="BQ43" s="321"/>
      <c r="BR43" s="321"/>
      <c r="BS43" s="321"/>
      <c r="BT43" s="321"/>
      <c r="BU43" s="321"/>
      <c r="BV43" s="321"/>
      <c r="BW43" s="321"/>
      <c r="BX43" s="321"/>
      <c r="BY43" s="321"/>
      <c r="BZ43" s="321"/>
      <c r="CA43" s="321"/>
      <c r="CB43" s="321"/>
      <c r="CC43" s="321"/>
      <c r="CE43" s="321"/>
      <c r="CF43" s="321"/>
      <c r="CG43" s="322"/>
      <c r="CJ43" s="323"/>
      <c r="CP43" s="286"/>
    </row>
    <row r="44" spans="1:94" ht="17" hidden="1" customHeight="1" thickBot="1">
      <c r="A44" s="305"/>
      <c r="B44" s="463"/>
      <c r="C44" s="463"/>
      <c r="D44" s="463"/>
      <c r="E44" s="463"/>
      <c r="F44" s="468"/>
      <c r="G44" s="468"/>
      <c r="H44" s="469"/>
      <c r="I44" s="469"/>
      <c r="J44" s="469"/>
      <c r="K44" s="469"/>
      <c r="L44" s="469"/>
      <c r="M44" s="469"/>
      <c r="N44" s="469"/>
      <c r="O44" s="469"/>
      <c r="P44" s="463"/>
      <c r="Q44" s="463"/>
      <c r="R44" s="463"/>
      <c r="S44" s="463"/>
      <c r="T44" s="463"/>
      <c r="U44" s="935" t="s">
        <v>926</v>
      </c>
      <c r="V44" s="935"/>
      <c r="W44" s="935"/>
      <c r="X44" s="935"/>
      <c r="Y44" s="935"/>
      <c r="Z44" s="935"/>
      <c r="AA44" s="935"/>
      <c r="AB44" s="935"/>
      <c r="AC44" s="935"/>
      <c r="AD44" s="935"/>
      <c r="AE44" s="935"/>
      <c r="AF44" s="935"/>
      <c r="AG44" s="935"/>
      <c r="AH44" s="935"/>
      <c r="AI44" s="935"/>
      <c r="AJ44" s="942" t="s">
        <v>925</v>
      </c>
      <c r="AK44" s="942"/>
      <c r="AL44" s="942"/>
      <c r="AM44" s="942"/>
      <c r="AN44" s="942"/>
      <c r="AO44" s="942" t="s">
        <v>517</v>
      </c>
      <c r="AP44" s="942"/>
      <c r="AQ44" s="942"/>
      <c r="AR44" s="942"/>
      <c r="AS44" s="942"/>
      <c r="AT44" s="458"/>
      <c r="AU44" s="943" t="s">
        <v>94</v>
      </c>
      <c r="AV44" s="943"/>
      <c r="AW44" s="943"/>
      <c r="AX44" s="943"/>
      <c r="AY44" s="943"/>
      <c r="AZ44" s="943"/>
      <c r="BB44" s="286"/>
      <c r="BC44" s="286"/>
      <c r="BD44" s="319"/>
      <c r="BE44" s="307"/>
      <c r="BF44" s="319"/>
      <c r="BG44" s="319"/>
      <c r="BH44" s="319"/>
      <c r="BI44" s="319"/>
      <c r="BJ44" s="319"/>
      <c r="BK44" s="319"/>
      <c r="BL44" s="319"/>
      <c r="BM44" s="319"/>
      <c r="BN44" s="319"/>
      <c r="BO44" s="321"/>
      <c r="BP44" s="321"/>
      <c r="BQ44" s="321"/>
      <c r="BR44" s="321"/>
      <c r="BS44" s="321"/>
      <c r="BT44" s="321"/>
      <c r="BU44" s="321"/>
      <c r="BV44" s="321"/>
      <c r="BW44" s="321"/>
      <c r="BX44" s="321"/>
      <c r="BY44" s="321"/>
      <c r="BZ44" s="321"/>
      <c r="CA44" s="321"/>
      <c r="CB44" s="321"/>
      <c r="CC44" s="321"/>
      <c r="CE44" s="321"/>
      <c r="CF44" s="321"/>
      <c r="CG44" s="322"/>
      <c r="CJ44" s="323"/>
      <c r="CP44" s="286"/>
    </row>
    <row r="45" spans="1:94" ht="17" hidden="1" customHeight="1" thickBot="1">
      <c r="A45" s="305"/>
      <c r="B45" s="463"/>
      <c r="C45" s="463"/>
      <c r="D45" s="463"/>
      <c r="E45" s="463"/>
      <c r="F45" s="468"/>
      <c r="G45" s="468"/>
      <c r="H45" s="469"/>
      <c r="I45" s="469"/>
      <c r="J45" s="469"/>
      <c r="K45" s="469"/>
      <c r="L45" s="469"/>
      <c r="M45" s="469"/>
      <c r="N45" s="469"/>
      <c r="O45" s="469"/>
      <c r="P45" s="463"/>
      <c r="Q45" s="463"/>
      <c r="R45" s="463"/>
      <c r="S45" s="463"/>
      <c r="T45" s="463"/>
      <c r="U45" s="932" t="str">
        <f>Adder1_Description</f>
        <v>Building Permit (Lump Sum)</v>
      </c>
      <c r="V45" s="932"/>
      <c r="W45" s="932"/>
      <c r="X45" s="932"/>
      <c r="Y45" s="932"/>
      <c r="Z45" s="932"/>
      <c r="AA45" s="932"/>
      <c r="AB45" s="932"/>
      <c r="AC45" s="932"/>
      <c r="AD45" s="932"/>
      <c r="AE45" s="932"/>
      <c r="AF45" s="932"/>
      <c r="AG45" s="932"/>
      <c r="AH45" s="932"/>
      <c r="AI45" s="932"/>
      <c r="AJ45" s="933" t="s">
        <v>514</v>
      </c>
      <c r="AK45" s="933"/>
      <c r="AL45" s="933"/>
      <c r="AM45" s="933"/>
      <c r="AN45" s="933"/>
      <c r="AO45" s="936">
        <v>500</v>
      </c>
      <c r="AP45" s="937"/>
      <c r="AQ45" s="937"/>
      <c r="AR45" s="937"/>
      <c r="AS45" s="938"/>
      <c r="AT45" s="315"/>
      <c r="AU45" s="939">
        <f t="shared" ref="AU45:AU58" si="22">IF(AJ45="%",AO45*Alternate1_Subtotal,AO45)</f>
        <v>500</v>
      </c>
      <c r="AV45" s="939"/>
      <c r="AW45" s="939"/>
      <c r="AX45" s="939"/>
      <c r="AY45" s="939"/>
      <c r="AZ45" s="939"/>
      <c r="BB45" s="286"/>
      <c r="BC45" s="286"/>
      <c r="BD45" s="319"/>
      <c r="BE45" s="307"/>
      <c r="BF45" s="319"/>
      <c r="BG45" s="319"/>
      <c r="BH45" s="319"/>
      <c r="BI45" s="319"/>
      <c r="BJ45" s="319"/>
      <c r="BK45" s="319"/>
      <c r="BL45" s="319"/>
      <c r="BM45" s="319"/>
      <c r="BN45" s="319"/>
      <c r="BO45" s="321"/>
      <c r="BP45" s="321"/>
      <c r="BQ45" s="321"/>
      <c r="BR45" s="321"/>
      <c r="BS45" s="321"/>
      <c r="BT45" s="321"/>
      <c r="BU45" s="321"/>
      <c r="BV45" s="321"/>
      <c r="BW45" s="321"/>
      <c r="BX45" s="321"/>
      <c r="BY45" s="321"/>
      <c r="BZ45" s="321"/>
      <c r="CA45" s="321"/>
      <c r="CB45" s="321"/>
      <c r="CC45" s="321"/>
      <c r="CE45" s="321"/>
      <c r="CF45" s="321"/>
      <c r="CG45" s="322"/>
      <c r="CJ45" s="323"/>
      <c r="CP45" s="286"/>
    </row>
    <row r="46" spans="1:94" ht="17" hidden="1" customHeight="1" thickBot="1">
      <c r="A46" s="305"/>
      <c r="B46" s="463"/>
      <c r="C46" s="463"/>
      <c r="D46" s="463"/>
      <c r="E46" s="463"/>
      <c r="F46" s="468"/>
      <c r="G46" s="468"/>
      <c r="H46" s="469"/>
      <c r="I46" s="469"/>
      <c r="J46" s="469"/>
      <c r="K46" s="469"/>
      <c r="L46" s="469"/>
      <c r="M46" s="469"/>
      <c r="N46" s="469"/>
      <c r="O46" s="469"/>
      <c r="P46" s="463"/>
      <c r="Q46" s="463"/>
      <c r="R46" s="463"/>
      <c r="S46" s="463"/>
      <c r="T46" s="463"/>
      <c r="U46" s="932" t="str">
        <f>Adder2_Description</f>
        <v>Estimating Contingency (% of Subtotal Estimate)</v>
      </c>
      <c r="V46" s="932"/>
      <c r="W46" s="932"/>
      <c r="X46" s="932"/>
      <c r="Y46" s="932"/>
      <c r="Z46" s="932"/>
      <c r="AA46" s="932"/>
      <c r="AB46" s="932"/>
      <c r="AC46" s="932"/>
      <c r="AD46" s="932"/>
      <c r="AE46" s="932"/>
      <c r="AF46" s="932"/>
      <c r="AG46" s="932"/>
      <c r="AH46" s="932"/>
      <c r="AI46" s="932"/>
      <c r="AJ46" s="933" t="s">
        <v>515</v>
      </c>
      <c r="AK46" s="933"/>
      <c r="AL46" s="933"/>
      <c r="AM46" s="933"/>
      <c r="AN46" s="933"/>
      <c r="AO46" s="936"/>
      <c r="AP46" s="937"/>
      <c r="AQ46" s="937"/>
      <c r="AR46" s="937"/>
      <c r="AS46" s="938"/>
      <c r="AT46" s="318"/>
      <c r="AU46" s="939">
        <f t="shared" si="22"/>
        <v>0</v>
      </c>
      <c r="AV46" s="939"/>
      <c r="AW46" s="939"/>
      <c r="AX46" s="939"/>
      <c r="AY46" s="939"/>
      <c r="AZ46" s="939"/>
      <c r="BB46" s="286"/>
      <c r="BC46" s="286"/>
      <c r="BD46" s="319"/>
      <c r="BE46" s="307"/>
      <c r="BF46" s="319"/>
      <c r="BG46" s="319"/>
      <c r="BH46" s="319"/>
      <c r="BI46" s="319"/>
      <c r="BJ46" s="319"/>
      <c r="BK46" s="319"/>
      <c r="BL46" s="319"/>
      <c r="BM46" s="319"/>
      <c r="BN46" s="319"/>
      <c r="BO46" s="321"/>
      <c r="BP46" s="321"/>
      <c r="BQ46" s="321"/>
      <c r="BR46" s="321"/>
      <c r="BS46" s="321"/>
      <c r="BT46" s="321"/>
      <c r="BU46" s="321"/>
      <c r="BV46" s="321"/>
      <c r="BW46" s="321"/>
      <c r="BX46" s="321"/>
      <c r="BY46" s="321"/>
      <c r="BZ46" s="321"/>
      <c r="CA46" s="321"/>
      <c r="CB46" s="321"/>
      <c r="CC46" s="321"/>
      <c r="CE46" s="321"/>
      <c r="CF46" s="321"/>
      <c r="CG46" s="322"/>
      <c r="CJ46" s="323"/>
      <c r="CP46" s="286"/>
    </row>
    <row r="47" spans="1:94" ht="17" hidden="1" customHeight="1" thickBot="1">
      <c r="A47" s="305"/>
      <c r="B47" s="463"/>
      <c r="C47" s="463"/>
      <c r="D47" s="463"/>
      <c r="E47" s="463"/>
      <c r="F47" s="468"/>
      <c r="G47" s="468"/>
      <c r="H47" s="469"/>
      <c r="I47" s="469"/>
      <c r="J47" s="469"/>
      <c r="K47" s="469"/>
      <c r="L47" s="469"/>
      <c r="M47" s="469"/>
      <c r="N47" s="469"/>
      <c r="O47" s="469"/>
      <c r="P47" s="463"/>
      <c r="Q47" s="463"/>
      <c r="R47" s="463"/>
      <c r="S47" s="463"/>
      <c r="T47" s="463"/>
      <c r="U47" s="932" t="str">
        <f>Adder3_Description</f>
        <v>Construction Contingency (% of Subtotal Estimate)</v>
      </c>
      <c r="V47" s="932"/>
      <c r="W47" s="932"/>
      <c r="X47" s="932"/>
      <c r="Y47" s="932"/>
      <c r="Z47" s="932"/>
      <c r="AA47" s="932"/>
      <c r="AB47" s="932"/>
      <c r="AC47" s="932"/>
      <c r="AD47" s="932"/>
      <c r="AE47" s="932"/>
      <c r="AF47" s="932"/>
      <c r="AG47" s="932"/>
      <c r="AH47" s="932"/>
      <c r="AI47" s="932"/>
      <c r="AJ47" s="933" t="s">
        <v>514</v>
      </c>
      <c r="AK47" s="933"/>
      <c r="AL47" s="933"/>
      <c r="AM47" s="933"/>
      <c r="AN47" s="933"/>
      <c r="AO47" s="936"/>
      <c r="AP47" s="937"/>
      <c r="AQ47" s="937"/>
      <c r="AR47" s="937"/>
      <c r="AS47" s="938"/>
      <c r="AT47" s="318"/>
      <c r="AU47" s="939">
        <f t="shared" si="22"/>
        <v>0</v>
      </c>
      <c r="AV47" s="939"/>
      <c r="AW47" s="939"/>
      <c r="AX47" s="939"/>
      <c r="AY47" s="939"/>
      <c r="AZ47" s="939"/>
      <c r="BB47" s="286"/>
      <c r="BC47" s="286"/>
      <c r="BD47" s="319"/>
      <c r="BE47" s="307"/>
      <c r="BF47" s="319"/>
      <c r="BG47" s="319"/>
      <c r="BH47" s="319"/>
      <c r="BI47" s="319"/>
      <c r="BJ47" s="319"/>
      <c r="BK47" s="319"/>
      <c r="BL47" s="319"/>
      <c r="BM47" s="319"/>
      <c r="BN47" s="319"/>
      <c r="BO47" s="321"/>
      <c r="BP47" s="321"/>
      <c r="BQ47" s="321"/>
      <c r="BR47" s="321"/>
      <c r="BS47" s="321"/>
      <c r="BT47" s="321"/>
      <c r="BU47" s="321"/>
      <c r="BV47" s="321"/>
      <c r="BW47" s="321"/>
      <c r="BX47" s="321"/>
      <c r="BY47" s="321"/>
      <c r="BZ47" s="321"/>
      <c r="CA47" s="321"/>
      <c r="CB47" s="321"/>
      <c r="CC47" s="321"/>
      <c r="CE47" s="321"/>
      <c r="CF47" s="321"/>
      <c r="CG47" s="322"/>
      <c r="CJ47" s="323"/>
      <c r="CP47" s="286"/>
    </row>
    <row r="48" spans="1:94" ht="17" hidden="1" customHeight="1" thickBot="1">
      <c r="A48" s="305"/>
      <c r="B48" s="463"/>
      <c r="C48" s="463"/>
      <c r="D48" s="463"/>
      <c r="E48" s="463"/>
      <c r="F48" s="468"/>
      <c r="G48" s="468"/>
      <c r="H48" s="469"/>
      <c r="I48" s="469"/>
      <c r="J48" s="469"/>
      <c r="K48" s="469"/>
      <c r="L48" s="469"/>
      <c r="M48" s="469"/>
      <c r="N48" s="469"/>
      <c r="O48" s="469"/>
      <c r="P48" s="463"/>
      <c r="Q48" s="463"/>
      <c r="R48" s="463"/>
      <c r="S48" s="463"/>
      <c r="T48" s="463"/>
      <c r="U48" s="932" t="str">
        <f>Adder4_Description</f>
        <v>Remodeling Tax (% of Subtotal Estimate)</v>
      </c>
      <c r="V48" s="932"/>
      <c r="W48" s="932"/>
      <c r="X48" s="932"/>
      <c r="Y48" s="932"/>
      <c r="Z48" s="932"/>
      <c r="AA48" s="932"/>
      <c r="AB48" s="932"/>
      <c r="AC48" s="932"/>
      <c r="AD48" s="932"/>
      <c r="AE48" s="932"/>
      <c r="AF48" s="932"/>
      <c r="AG48" s="932"/>
      <c r="AH48" s="932"/>
      <c r="AI48" s="932"/>
      <c r="AJ48" s="933" t="s">
        <v>515</v>
      </c>
      <c r="AK48" s="933"/>
      <c r="AL48" s="933"/>
      <c r="AM48" s="933"/>
      <c r="AN48" s="933"/>
      <c r="AO48" s="936"/>
      <c r="AP48" s="937"/>
      <c r="AQ48" s="937"/>
      <c r="AR48" s="937"/>
      <c r="AS48" s="938"/>
      <c r="AT48" s="318"/>
      <c r="AU48" s="939">
        <f t="shared" si="22"/>
        <v>0</v>
      </c>
      <c r="AV48" s="939"/>
      <c r="AW48" s="939"/>
      <c r="AX48" s="939"/>
      <c r="AY48" s="939"/>
      <c r="AZ48" s="939"/>
      <c r="BB48" s="286"/>
      <c r="BC48" s="286"/>
      <c r="BD48" s="319"/>
      <c r="BE48" s="307"/>
      <c r="BF48" s="319"/>
      <c r="BG48" s="319"/>
      <c r="BH48" s="319"/>
      <c r="BI48" s="319"/>
      <c r="BJ48" s="319"/>
      <c r="BK48" s="319"/>
      <c r="BL48" s="319"/>
      <c r="BM48" s="319"/>
      <c r="BN48" s="319"/>
      <c r="BO48" s="321"/>
      <c r="BP48" s="321"/>
      <c r="BQ48" s="321"/>
      <c r="BR48" s="321"/>
      <c r="BS48" s="321"/>
      <c r="BT48" s="321"/>
      <c r="BU48" s="321"/>
      <c r="BV48" s="321"/>
      <c r="BW48" s="321"/>
      <c r="BX48" s="321"/>
      <c r="BY48" s="321"/>
      <c r="BZ48" s="321"/>
      <c r="CA48" s="321"/>
      <c r="CB48" s="321"/>
      <c r="CC48" s="321"/>
      <c r="CE48" s="321"/>
      <c r="CF48" s="321"/>
      <c r="CG48" s="322"/>
      <c r="CJ48" s="323"/>
      <c r="CP48" s="286"/>
    </row>
    <row r="49" spans="1:94" ht="17" hidden="1" customHeight="1" thickBot="1">
      <c r="A49" s="305"/>
      <c r="B49" s="463"/>
      <c r="C49" s="463"/>
      <c r="D49" s="463"/>
      <c r="E49" s="463"/>
      <c r="F49" s="468"/>
      <c r="G49" s="468"/>
      <c r="H49" s="469"/>
      <c r="I49" s="469"/>
      <c r="J49" s="469"/>
      <c r="K49" s="469"/>
      <c r="L49" s="469"/>
      <c r="M49" s="469"/>
      <c r="N49" s="469"/>
      <c r="O49" s="469"/>
      <c r="P49" s="463"/>
      <c r="Q49" s="463"/>
      <c r="R49" s="463"/>
      <c r="S49" s="463"/>
      <c r="T49" s="463"/>
      <c r="U49" s="932" t="str">
        <f>Adder5_Description</f>
        <v>Warranty (% of Subtotal Estimate)</v>
      </c>
      <c r="V49" s="932"/>
      <c r="W49" s="932"/>
      <c r="X49" s="932"/>
      <c r="Y49" s="932"/>
      <c r="Z49" s="932"/>
      <c r="AA49" s="932"/>
      <c r="AB49" s="932"/>
      <c r="AC49" s="932"/>
      <c r="AD49" s="932"/>
      <c r="AE49" s="932"/>
      <c r="AF49" s="932"/>
      <c r="AG49" s="932"/>
      <c r="AH49" s="932"/>
      <c r="AI49" s="932"/>
      <c r="AJ49" s="933" t="s">
        <v>515</v>
      </c>
      <c r="AK49" s="933"/>
      <c r="AL49" s="933"/>
      <c r="AM49" s="933"/>
      <c r="AN49" s="933"/>
      <c r="AO49" s="936"/>
      <c r="AP49" s="937"/>
      <c r="AQ49" s="937"/>
      <c r="AR49" s="937"/>
      <c r="AS49" s="938"/>
      <c r="AT49" s="318"/>
      <c r="AU49" s="939">
        <f t="shared" si="22"/>
        <v>0</v>
      </c>
      <c r="AV49" s="939"/>
      <c r="AW49" s="939"/>
      <c r="AX49" s="939"/>
      <c r="AY49" s="939"/>
      <c r="AZ49" s="939"/>
      <c r="BB49" s="286"/>
      <c r="BC49" s="286"/>
      <c r="BD49" s="319"/>
      <c r="BE49" s="307"/>
      <c r="BF49" s="319"/>
      <c r="BG49" s="319"/>
      <c r="BH49" s="319"/>
      <c r="BI49" s="319"/>
      <c r="BJ49" s="319"/>
      <c r="BK49" s="319"/>
      <c r="BL49" s="319"/>
      <c r="BM49" s="319"/>
      <c r="BN49" s="319"/>
      <c r="BO49" s="321"/>
      <c r="BP49" s="321"/>
      <c r="BQ49" s="321"/>
      <c r="BR49" s="321"/>
      <c r="BS49" s="321"/>
      <c r="BT49" s="321"/>
      <c r="BU49" s="321"/>
      <c r="BV49" s="321"/>
      <c r="BW49" s="321"/>
      <c r="BX49" s="321"/>
      <c r="BY49" s="321"/>
      <c r="BZ49" s="321"/>
      <c r="CA49" s="321"/>
      <c r="CB49" s="321"/>
      <c r="CC49" s="321"/>
      <c r="CE49" s="321"/>
      <c r="CF49" s="321"/>
      <c r="CG49" s="322"/>
      <c r="CJ49" s="323"/>
      <c r="CP49" s="286"/>
    </row>
    <row r="50" spans="1:94" ht="17" hidden="1" customHeight="1" thickBot="1">
      <c r="A50" s="305"/>
      <c r="B50" s="463"/>
      <c r="C50" s="463"/>
      <c r="D50" s="463"/>
      <c r="E50" s="463"/>
      <c r="F50" s="468"/>
      <c r="G50" s="468"/>
      <c r="H50" s="469"/>
      <c r="I50" s="469"/>
      <c r="J50" s="469"/>
      <c r="K50" s="469"/>
      <c r="L50" s="469"/>
      <c r="M50" s="469"/>
      <c r="N50" s="469"/>
      <c r="O50" s="469"/>
      <c r="P50" s="463"/>
      <c r="Q50" s="463"/>
      <c r="R50" s="463"/>
      <c r="S50" s="463"/>
      <c r="T50" s="463"/>
      <c r="U50" s="932" t="str">
        <f>Adder6_Description</f>
        <v>General Liability Insurance (% of Subtotal Estimate)</v>
      </c>
      <c r="V50" s="932"/>
      <c r="W50" s="932"/>
      <c r="X50" s="932"/>
      <c r="Y50" s="932"/>
      <c r="Z50" s="932"/>
      <c r="AA50" s="932"/>
      <c r="AB50" s="932"/>
      <c r="AC50" s="932"/>
      <c r="AD50" s="932"/>
      <c r="AE50" s="932"/>
      <c r="AF50" s="932"/>
      <c r="AG50" s="932"/>
      <c r="AH50" s="932"/>
      <c r="AI50" s="932"/>
      <c r="AJ50" s="933" t="s">
        <v>515</v>
      </c>
      <c r="AK50" s="933"/>
      <c r="AL50" s="933"/>
      <c r="AM50" s="933"/>
      <c r="AN50" s="933"/>
      <c r="AO50" s="936"/>
      <c r="AP50" s="937"/>
      <c r="AQ50" s="937"/>
      <c r="AR50" s="937"/>
      <c r="AS50" s="938"/>
      <c r="AT50" s="318"/>
      <c r="AU50" s="939">
        <f t="shared" si="22"/>
        <v>0</v>
      </c>
      <c r="AV50" s="939"/>
      <c r="AW50" s="939"/>
      <c r="AX50" s="939"/>
      <c r="AY50" s="939"/>
      <c r="AZ50" s="939"/>
      <c r="BB50" s="286"/>
      <c r="BC50" s="286"/>
      <c r="BD50" s="319"/>
      <c r="BE50" s="307"/>
      <c r="BF50" s="319"/>
      <c r="BG50" s="319"/>
      <c r="BH50" s="319"/>
      <c r="BI50" s="319"/>
      <c r="BJ50" s="319"/>
      <c r="BK50" s="319"/>
      <c r="BL50" s="319"/>
      <c r="BM50" s="319"/>
      <c r="BN50" s="319"/>
      <c r="BO50" s="321"/>
      <c r="BP50" s="321"/>
      <c r="BQ50" s="321"/>
      <c r="BR50" s="321"/>
      <c r="BS50" s="321"/>
      <c r="BT50" s="321"/>
      <c r="BU50" s="321"/>
      <c r="BV50" s="321"/>
      <c r="BW50" s="321"/>
      <c r="BX50" s="321"/>
      <c r="BY50" s="321"/>
      <c r="BZ50" s="321"/>
      <c r="CA50" s="321"/>
      <c r="CB50" s="321"/>
      <c r="CC50" s="321"/>
      <c r="CE50" s="321"/>
      <c r="CF50" s="321"/>
      <c r="CG50" s="322"/>
      <c r="CJ50" s="323"/>
      <c r="CP50" s="286"/>
    </row>
    <row r="51" spans="1:94" ht="17" hidden="1" customHeight="1" thickBot="1">
      <c r="A51" s="305"/>
      <c r="B51" s="463"/>
      <c r="C51" s="463"/>
      <c r="D51" s="463"/>
      <c r="E51" s="463"/>
      <c r="F51" s="468"/>
      <c r="G51" s="468"/>
      <c r="H51" s="469"/>
      <c r="I51" s="469"/>
      <c r="J51" s="469"/>
      <c r="K51" s="469"/>
      <c r="L51" s="469"/>
      <c r="M51" s="469"/>
      <c r="N51" s="469"/>
      <c r="O51" s="469"/>
      <c r="P51" s="463"/>
      <c r="Q51" s="463"/>
      <c r="R51" s="463"/>
      <c r="S51" s="463"/>
      <c r="T51" s="463"/>
      <c r="U51" s="932" t="str">
        <f>Adder7_Description</f>
        <v>Builder's Risk Insurance (% of Subtotal Estimate)</v>
      </c>
      <c r="V51" s="932"/>
      <c r="W51" s="932"/>
      <c r="X51" s="932"/>
      <c r="Y51" s="932"/>
      <c r="Z51" s="932"/>
      <c r="AA51" s="932"/>
      <c r="AB51" s="932"/>
      <c r="AC51" s="932"/>
      <c r="AD51" s="932"/>
      <c r="AE51" s="932"/>
      <c r="AF51" s="932"/>
      <c r="AG51" s="932"/>
      <c r="AH51" s="932"/>
      <c r="AI51" s="932"/>
      <c r="AJ51" s="933" t="s">
        <v>515</v>
      </c>
      <c r="AK51" s="933"/>
      <c r="AL51" s="933"/>
      <c r="AM51" s="933"/>
      <c r="AN51" s="933"/>
      <c r="AO51" s="936"/>
      <c r="AP51" s="937"/>
      <c r="AQ51" s="937"/>
      <c r="AR51" s="937"/>
      <c r="AS51" s="938"/>
      <c r="AT51" s="318"/>
      <c r="AU51" s="939">
        <f t="shared" si="22"/>
        <v>0</v>
      </c>
      <c r="AV51" s="939"/>
      <c r="AW51" s="939"/>
      <c r="AX51" s="939"/>
      <c r="AY51" s="939"/>
      <c r="AZ51" s="939"/>
      <c r="BB51" s="286"/>
      <c r="BC51" s="286"/>
      <c r="BD51" s="319"/>
      <c r="BE51" s="307"/>
      <c r="BF51" s="319"/>
      <c r="BG51" s="319"/>
      <c r="BH51" s="319"/>
      <c r="BI51" s="319"/>
      <c r="BJ51" s="319"/>
      <c r="BK51" s="319"/>
      <c r="BL51" s="319"/>
      <c r="BM51" s="319"/>
      <c r="BN51" s="319"/>
      <c r="BO51" s="321"/>
      <c r="BP51" s="321"/>
      <c r="BQ51" s="321"/>
      <c r="BR51" s="321"/>
      <c r="BS51" s="321"/>
      <c r="BT51" s="321"/>
      <c r="BU51" s="321"/>
      <c r="BV51" s="321"/>
      <c r="BW51" s="321"/>
      <c r="BX51" s="321"/>
      <c r="BY51" s="321"/>
      <c r="BZ51" s="321"/>
      <c r="CA51" s="321"/>
      <c r="CB51" s="321"/>
      <c r="CC51" s="321"/>
      <c r="CE51" s="321"/>
      <c r="CF51" s="321"/>
      <c r="CG51" s="322"/>
      <c r="CJ51" s="323"/>
      <c r="CP51" s="286"/>
    </row>
    <row r="52" spans="1:94" ht="17" hidden="1" customHeight="1" thickBot="1">
      <c r="A52" s="305"/>
      <c r="B52" s="463"/>
      <c r="C52" s="463"/>
      <c r="D52" s="463"/>
      <c r="E52" s="463"/>
      <c r="F52" s="468"/>
      <c r="G52" s="468"/>
      <c r="H52" s="469"/>
      <c r="I52" s="469"/>
      <c r="J52" s="469"/>
      <c r="K52" s="469"/>
      <c r="L52" s="469"/>
      <c r="M52" s="469"/>
      <c r="N52" s="469"/>
      <c r="O52" s="469"/>
      <c r="P52" s="463"/>
      <c r="Q52" s="463"/>
      <c r="R52" s="463"/>
      <c r="S52" s="463"/>
      <c r="T52" s="463"/>
      <c r="U52" s="932" t="str">
        <f>Adder8_Description</f>
        <v>Contractor's Profit (% of Subtotal Estimate)</v>
      </c>
      <c r="V52" s="932"/>
      <c r="W52" s="932"/>
      <c r="X52" s="932"/>
      <c r="Y52" s="932"/>
      <c r="Z52" s="932"/>
      <c r="AA52" s="932"/>
      <c r="AB52" s="932"/>
      <c r="AC52" s="932"/>
      <c r="AD52" s="932"/>
      <c r="AE52" s="932"/>
      <c r="AF52" s="932"/>
      <c r="AG52" s="932"/>
      <c r="AH52" s="932"/>
      <c r="AI52" s="932"/>
      <c r="AJ52" s="933" t="s">
        <v>515</v>
      </c>
      <c r="AK52" s="933"/>
      <c r="AL52" s="933"/>
      <c r="AM52" s="933"/>
      <c r="AN52" s="933"/>
      <c r="AO52" s="936">
        <v>0.15</v>
      </c>
      <c r="AP52" s="937"/>
      <c r="AQ52" s="937"/>
      <c r="AR52" s="937"/>
      <c r="AS52" s="938"/>
      <c r="AT52" s="318"/>
      <c r="AU52" s="939">
        <f t="shared" si="22"/>
        <v>960</v>
      </c>
      <c r="AV52" s="939"/>
      <c r="AW52" s="939"/>
      <c r="AX52" s="939"/>
      <c r="AY52" s="939"/>
      <c r="AZ52" s="939"/>
      <c r="BB52" s="286"/>
      <c r="BC52" s="286"/>
      <c r="BD52" s="319"/>
      <c r="BE52" s="307"/>
      <c r="BF52" s="319"/>
      <c r="BG52" s="319"/>
      <c r="BH52" s="319"/>
      <c r="BI52" s="319"/>
      <c r="BJ52" s="319"/>
      <c r="BK52" s="319"/>
      <c r="BL52" s="319"/>
      <c r="BM52" s="319"/>
      <c r="BN52" s="319"/>
      <c r="BO52" s="321"/>
      <c r="BP52" s="321"/>
      <c r="BQ52" s="321"/>
      <c r="BR52" s="321"/>
      <c r="BS52" s="321"/>
      <c r="BT52" s="321"/>
      <c r="BU52" s="321"/>
      <c r="BV52" s="321"/>
      <c r="BW52" s="321"/>
      <c r="BX52" s="321"/>
      <c r="BY52" s="321"/>
      <c r="BZ52" s="321"/>
      <c r="CA52" s="321"/>
      <c r="CB52" s="321"/>
      <c r="CC52" s="321"/>
      <c r="CE52" s="321"/>
      <c r="CF52" s="321"/>
      <c r="CG52" s="322"/>
      <c r="CJ52" s="323"/>
      <c r="CP52" s="286"/>
    </row>
    <row r="53" spans="1:94" ht="17" hidden="1" customHeight="1" thickBot="1">
      <c r="A53" s="305"/>
      <c r="B53" s="463"/>
      <c r="C53" s="463"/>
      <c r="D53" s="463"/>
      <c r="E53" s="463"/>
      <c r="F53" s="468"/>
      <c r="G53" s="468"/>
      <c r="H53" s="469"/>
      <c r="I53" s="469"/>
      <c r="J53" s="469"/>
      <c r="K53" s="469"/>
      <c r="L53" s="469"/>
      <c r="M53" s="469"/>
      <c r="N53" s="469"/>
      <c r="O53" s="469"/>
      <c r="P53" s="463"/>
      <c r="Q53" s="463"/>
      <c r="R53" s="463"/>
      <c r="S53" s="463"/>
      <c r="T53" s="463"/>
      <c r="U53" s="932" t="str">
        <f>Adder9_Description</f>
        <v>Labor Markup (% of Labor Total)</v>
      </c>
      <c r="V53" s="932"/>
      <c r="W53" s="932"/>
      <c r="X53" s="932"/>
      <c r="Y53" s="932"/>
      <c r="Z53" s="932"/>
      <c r="AA53" s="932"/>
      <c r="AB53" s="932"/>
      <c r="AC53" s="932"/>
      <c r="AD53" s="932"/>
      <c r="AE53" s="932"/>
      <c r="AF53" s="932"/>
      <c r="AG53" s="932"/>
      <c r="AH53" s="932"/>
      <c r="AI53" s="932"/>
      <c r="AJ53" s="933" t="s">
        <v>515</v>
      </c>
      <c r="AK53" s="933"/>
      <c r="AL53" s="933"/>
      <c r="AM53" s="933"/>
      <c r="AN53" s="933"/>
      <c r="AO53" s="936"/>
      <c r="AP53" s="937"/>
      <c r="AQ53" s="937"/>
      <c r="AR53" s="937"/>
      <c r="AS53" s="938"/>
      <c r="AT53" s="318"/>
      <c r="AU53" s="939">
        <f t="shared" si="22"/>
        <v>0</v>
      </c>
      <c r="AV53" s="939"/>
      <c r="AW53" s="939"/>
      <c r="AX53" s="939"/>
      <c r="AY53" s="939"/>
      <c r="AZ53" s="939"/>
      <c r="BB53" s="286"/>
      <c r="BC53" s="286"/>
      <c r="BD53" s="319"/>
      <c r="BE53" s="307"/>
      <c r="BF53" s="319"/>
      <c r="BG53" s="319"/>
      <c r="BH53" s="319"/>
      <c r="BI53" s="319"/>
      <c r="BJ53" s="319"/>
      <c r="BK53" s="319"/>
      <c r="BL53" s="319"/>
      <c r="BM53" s="319"/>
      <c r="BN53" s="319"/>
      <c r="BO53" s="321"/>
      <c r="BP53" s="321"/>
      <c r="BQ53" s="321"/>
      <c r="BR53" s="321"/>
      <c r="BS53" s="321"/>
      <c r="BT53" s="321"/>
      <c r="BU53" s="321"/>
      <c r="BV53" s="321"/>
      <c r="BW53" s="321"/>
      <c r="BX53" s="321"/>
      <c r="BY53" s="321"/>
      <c r="BZ53" s="321"/>
      <c r="CA53" s="321"/>
      <c r="CB53" s="321"/>
      <c r="CC53" s="321"/>
      <c r="CE53" s="321"/>
      <c r="CF53" s="321"/>
      <c r="CG53" s="322"/>
      <c r="CJ53" s="323"/>
      <c r="CP53" s="286"/>
    </row>
    <row r="54" spans="1:94" ht="17" hidden="1" customHeight="1" thickBot="1">
      <c r="A54" s="305"/>
      <c r="B54" s="463"/>
      <c r="C54" s="463"/>
      <c r="D54" s="463"/>
      <c r="E54" s="463"/>
      <c r="F54" s="468"/>
      <c r="G54" s="468"/>
      <c r="H54" s="469"/>
      <c r="I54" s="469"/>
      <c r="J54" s="469"/>
      <c r="K54" s="469"/>
      <c r="L54" s="469"/>
      <c r="M54" s="469"/>
      <c r="N54" s="469"/>
      <c r="O54" s="469"/>
      <c r="P54" s="463"/>
      <c r="Q54" s="463"/>
      <c r="R54" s="463"/>
      <c r="S54" s="463"/>
      <c r="T54" s="463"/>
      <c r="U54" s="932" t="str">
        <f>Adder10_Description</f>
        <v>Material Markup (% of Material Total)</v>
      </c>
      <c r="V54" s="932"/>
      <c r="W54" s="932"/>
      <c r="X54" s="932"/>
      <c r="Y54" s="932"/>
      <c r="Z54" s="932"/>
      <c r="AA54" s="932"/>
      <c r="AB54" s="932"/>
      <c r="AC54" s="932"/>
      <c r="AD54" s="932"/>
      <c r="AE54" s="932"/>
      <c r="AF54" s="932"/>
      <c r="AG54" s="932"/>
      <c r="AH54" s="932"/>
      <c r="AI54" s="932"/>
      <c r="AJ54" s="933" t="s">
        <v>515</v>
      </c>
      <c r="AK54" s="933"/>
      <c r="AL54" s="933"/>
      <c r="AM54" s="933"/>
      <c r="AN54" s="933"/>
      <c r="AO54" s="936"/>
      <c r="AP54" s="937"/>
      <c r="AQ54" s="937"/>
      <c r="AR54" s="937"/>
      <c r="AS54" s="938"/>
      <c r="AT54" s="318"/>
      <c r="AU54" s="939">
        <f t="shared" si="22"/>
        <v>0</v>
      </c>
      <c r="AV54" s="939"/>
      <c r="AW54" s="939"/>
      <c r="AX54" s="939"/>
      <c r="AY54" s="939"/>
      <c r="AZ54" s="939"/>
      <c r="BB54" s="286"/>
      <c r="BC54" s="286"/>
      <c r="BD54" s="319"/>
      <c r="BE54" s="307"/>
      <c r="BF54" s="319"/>
      <c r="BG54" s="319"/>
      <c r="BH54" s="319"/>
      <c r="BI54" s="319"/>
      <c r="BJ54" s="319"/>
      <c r="BK54" s="319"/>
      <c r="BL54" s="319"/>
      <c r="BM54" s="319"/>
      <c r="BN54" s="319"/>
      <c r="BO54" s="321"/>
      <c r="BP54" s="321"/>
      <c r="BQ54" s="321"/>
      <c r="BR54" s="321"/>
      <c r="BS54" s="321"/>
      <c r="BT54" s="321"/>
      <c r="BU54" s="321"/>
      <c r="BV54" s="321"/>
      <c r="BW54" s="321"/>
      <c r="BX54" s="321"/>
      <c r="BY54" s="321"/>
      <c r="BZ54" s="321"/>
      <c r="CA54" s="321"/>
      <c r="CB54" s="321"/>
      <c r="CC54" s="321"/>
      <c r="CE54" s="321"/>
      <c r="CF54" s="321"/>
      <c r="CG54" s="322"/>
      <c r="CJ54" s="323"/>
      <c r="CP54" s="286"/>
    </row>
    <row r="55" spans="1:94" ht="17" hidden="1" customHeight="1" thickBot="1">
      <c r="A55" s="305"/>
      <c r="B55" s="463"/>
      <c r="C55" s="463"/>
      <c r="D55" s="463"/>
      <c r="E55" s="463"/>
      <c r="F55" s="468"/>
      <c r="G55" s="468"/>
      <c r="H55" s="469"/>
      <c r="I55" s="469"/>
      <c r="J55" s="469"/>
      <c r="K55" s="469"/>
      <c r="L55" s="469"/>
      <c r="M55" s="469"/>
      <c r="N55" s="469"/>
      <c r="O55" s="469"/>
      <c r="P55" s="463"/>
      <c r="Q55" s="463"/>
      <c r="R55" s="463"/>
      <c r="S55" s="463"/>
      <c r="T55" s="463"/>
      <c r="U55" s="932" t="str">
        <f>Adder12_Description</f>
        <v>P &amp; P Bond (% of Subtotal Estimate)</v>
      </c>
      <c r="V55" s="932"/>
      <c r="W55" s="932"/>
      <c r="X55" s="932"/>
      <c r="Y55" s="932"/>
      <c r="Z55" s="932"/>
      <c r="AA55" s="932"/>
      <c r="AB55" s="932"/>
      <c r="AC55" s="932"/>
      <c r="AD55" s="932"/>
      <c r="AE55" s="932"/>
      <c r="AF55" s="932"/>
      <c r="AG55" s="932"/>
      <c r="AH55" s="932"/>
      <c r="AI55" s="932"/>
      <c r="AJ55" s="933" t="s">
        <v>515</v>
      </c>
      <c r="AK55" s="933"/>
      <c r="AL55" s="933"/>
      <c r="AM55" s="933"/>
      <c r="AN55" s="933"/>
      <c r="AO55" s="936"/>
      <c r="AP55" s="937"/>
      <c r="AQ55" s="937"/>
      <c r="AR55" s="937"/>
      <c r="AS55" s="938"/>
      <c r="AT55" s="318"/>
      <c r="AU55" s="939">
        <f t="shared" si="22"/>
        <v>0</v>
      </c>
      <c r="AV55" s="939"/>
      <c r="AW55" s="939"/>
      <c r="AX55" s="939"/>
      <c r="AY55" s="939"/>
      <c r="AZ55" s="939"/>
      <c r="BB55" s="286"/>
      <c r="BC55" s="286"/>
      <c r="BD55" s="319"/>
      <c r="BE55" s="307"/>
      <c r="BF55" s="319"/>
      <c r="BG55" s="319"/>
      <c r="BH55" s="319"/>
      <c r="BI55" s="319"/>
      <c r="BJ55" s="319"/>
      <c r="BK55" s="319"/>
      <c r="BL55" s="319"/>
      <c r="BM55" s="319"/>
      <c r="BN55" s="319"/>
      <c r="BO55" s="321"/>
      <c r="BP55" s="321"/>
      <c r="BQ55" s="321"/>
      <c r="BR55" s="321"/>
      <c r="BS55" s="321"/>
      <c r="BT55" s="321"/>
      <c r="BU55" s="321"/>
      <c r="BV55" s="321"/>
      <c r="BW55" s="321"/>
      <c r="BX55" s="321"/>
      <c r="BY55" s="321"/>
      <c r="BZ55" s="321"/>
      <c r="CA55" s="321"/>
      <c r="CB55" s="321"/>
      <c r="CC55" s="321"/>
      <c r="CE55" s="321"/>
      <c r="CF55" s="321"/>
      <c r="CG55" s="322"/>
      <c r="CJ55" s="323"/>
      <c r="CP55" s="286"/>
    </row>
    <row r="56" spans="1:94" ht="17" hidden="1" customHeight="1" thickBot="1">
      <c r="A56" s="305"/>
      <c r="B56" s="463"/>
      <c r="C56" s="463"/>
      <c r="D56" s="463"/>
      <c r="E56" s="463"/>
      <c r="F56" s="468"/>
      <c r="G56" s="468"/>
      <c r="H56" s="469"/>
      <c r="I56" s="469"/>
      <c r="J56" s="469"/>
      <c r="K56" s="469"/>
      <c r="L56" s="469"/>
      <c r="M56" s="469"/>
      <c r="N56" s="469"/>
      <c r="O56" s="469"/>
      <c r="P56" s="463"/>
      <c r="Q56" s="463"/>
      <c r="R56" s="463"/>
      <c r="S56" s="463"/>
      <c r="T56" s="463"/>
      <c r="U56" s="932" t="str">
        <f>Adder13_Description</f>
        <v>Other 1</v>
      </c>
      <c r="V56" s="932"/>
      <c r="W56" s="932"/>
      <c r="X56" s="932"/>
      <c r="Y56" s="932"/>
      <c r="Z56" s="932"/>
      <c r="AA56" s="932"/>
      <c r="AB56" s="932"/>
      <c r="AC56" s="932"/>
      <c r="AD56" s="932"/>
      <c r="AE56" s="932"/>
      <c r="AF56" s="932"/>
      <c r="AG56" s="932"/>
      <c r="AH56" s="932"/>
      <c r="AI56" s="932"/>
      <c r="AJ56" s="933" t="s">
        <v>515</v>
      </c>
      <c r="AK56" s="933"/>
      <c r="AL56" s="933"/>
      <c r="AM56" s="933"/>
      <c r="AN56" s="933"/>
      <c r="AO56" s="936"/>
      <c r="AP56" s="937"/>
      <c r="AQ56" s="937"/>
      <c r="AR56" s="937"/>
      <c r="AS56" s="938"/>
      <c r="AT56" s="318"/>
      <c r="AU56" s="939">
        <f t="shared" si="22"/>
        <v>0</v>
      </c>
      <c r="AV56" s="939"/>
      <c r="AW56" s="939"/>
      <c r="AX56" s="939"/>
      <c r="AY56" s="939"/>
      <c r="AZ56" s="939"/>
      <c r="BB56" s="286"/>
      <c r="BC56" s="286"/>
      <c r="BD56" s="319"/>
      <c r="BE56" s="307"/>
      <c r="BF56" s="319"/>
      <c r="BG56" s="319"/>
      <c r="BH56" s="319"/>
      <c r="BI56" s="319"/>
      <c r="BJ56" s="319"/>
      <c r="BK56" s="319"/>
      <c r="BL56" s="319"/>
      <c r="BM56" s="319"/>
      <c r="BN56" s="319"/>
      <c r="BO56" s="321"/>
      <c r="BP56" s="321"/>
      <c r="BQ56" s="321"/>
      <c r="BR56" s="321"/>
      <c r="BS56" s="321"/>
      <c r="BT56" s="321"/>
      <c r="BU56" s="321"/>
      <c r="BV56" s="321"/>
      <c r="BW56" s="321"/>
      <c r="BX56" s="321"/>
      <c r="BY56" s="321"/>
      <c r="BZ56" s="321"/>
      <c r="CA56" s="321"/>
      <c r="CB56" s="321"/>
      <c r="CC56" s="321"/>
      <c r="CE56" s="321"/>
      <c r="CF56" s="321"/>
      <c r="CG56" s="322"/>
      <c r="CJ56" s="323"/>
      <c r="CP56" s="286"/>
    </row>
    <row r="57" spans="1:94" ht="17" hidden="1" customHeight="1" thickBot="1">
      <c r="A57" s="305"/>
      <c r="B57" s="463"/>
      <c r="C57" s="463"/>
      <c r="D57" s="463"/>
      <c r="E57" s="463"/>
      <c r="F57" s="468"/>
      <c r="G57" s="468"/>
      <c r="H57" s="469"/>
      <c r="I57" s="469"/>
      <c r="J57" s="469"/>
      <c r="K57" s="469"/>
      <c r="L57" s="469"/>
      <c r="M57" s="469"/>
      <c r="N57" s="469"/>
      <c r="O57" s="469"/>
      <c r="P57" s="463"/>
      <c r="Q57" s="463"/>
      <c r="R57" s="463"/>
      <c r="S57" s="463"/>
      <c r="T57" s="463"/>
      <c r="U57" s="932" t="str">
        <f>Adder14_Description</f>
        <v>Other 2</v>
      </c>
      <c r="V57" s="932"/>
      <c r="W57" s="932"/>
      <c r="X57" s="932"/>
      <c r="Y57" s="932"/>
      <c r="Z57" s="932"/>
      <c r="AA57" s="932"/>
      <c r="AB57" s="932"/>
      <c r="AC57" s="932"/>
      <c r="AD57" s="932"/>
      <c r="AE57" s="932"/>
      <c r="AF57" s="932"/>
      <c r="AG57" s="932"/>
      <c r="AH57" s="932"/>
      <c r="AI57" s="932"/>
      <c r="AJ57" s="933" t="s">
        <v>515</v>
      </c>
      <c r="AK57" s="933"/>
      <c r="AL57" s="933"/>
      <c r="AM57" s="933"/>
      <c r="AN57" s="933"/>
      <c r="AO57" s="936"/>
      <c r="AP57" s="937"/>
      <c r="AQ57" s="937"/>
      <c r="AR57" s="937"/>
      <c r="AS57" s="938"/>
      <c r="AT57" s="318"/>
      <c r="AU57" s="939">
        <f t="shared" si="22"/>
        <v>0</v>
      </c>
      <c r="AV57" s="939"/>
      <c r="AW57" s="939"/>
      <c r="AX57" s="939"/>
      <c r="AY57" s="939"/>
      <c r="AZ57" s="939"/>
      <c r="BB57" s="286"/>
      <c r="BC57" s="286"/>
      <c r="BD57" s="319"/>
      <c r="BE57" s="307"/>
      <c r="BF57" s="319"/>
      <c r="BG57" s="319"/>
      <c r="BH57" s="319"/>
      <c r="BI57" s="319"/>
      <c r="BJ57" s="319"/>
      <c r="BK57" s="319"/>
      <c r="BL57" s="319"/>
      <c r="BM57" s="319"/>
      <c r="BN57" s="319"/>
      <c r="BO57" s="321"/>
      <c r="BP57" s="321"/>
      <c r="BQ57" s="321"/>
      <c r="BR57" s="321"/>
      <c r="BS57" s="321"/>
      <c r="BT57" s="321"/>
      <c r="BU57" s="321"/>
      <c r="BV57" s="321"/>
      <c r="BW57" s="321"/>
      <c r="BX57" s="321"/>
      <c r="BY57" s="321"/>
      <c r="BZ57" s="321"/>
      <c r="CA57" s="321"/>
      <c r="CB57" s="321"/>
      <c r="CC57" s="321"/>
      <c r="CE57" s="321"/>
      <c r="CF57" s="321"/>
      <c r="CG57" s="322"/>
      <c r="CJ57" s="323"/>
      <c r="CP57" s="286"/>
    </row>
    <row r="58" spans="1:94" ht="17" hidden="1" customHeight="1" thickBot="1">
      <c r="A58" s="305"/>
      <c r="B58" s="463"/>
      <c r="C58" s="463"/>
      <c r="D58" s="463"/>
      <c r="E58" s="463"/>
      <c r="F58" s="468"/>
      <c r="G58" s="468"/>
      <c r="H58" s="469"/>
      <c r="I58" s="469"/>
      <c r="J58" s="469"/>
      <c r="K58" s="469"/>
      <c r="L58" s="469"/>
      <c r="M58" s="469"/>
      <c r="N58" s="469"/>
      <c r="O58" s="469"/>
      <c r="P58" s="463"/>
      <c r="Q58" s="463"/>
      <c r="R58" s="463"/>
      <c r="S58" s="463"/>
      <c r="T58" s="463"/>
      <c r="U58" s="945" t="str">
        <f>Adder15_Description</f>
        <v>Other 3</v>
      </c>
      <c r="V58" s="945"/>
      <c r="W58" s="945"/>
      <c r="X58" s="945"/>
      <c r="Y58" s="945"/>
      <c r="Z58" s="945"/>
      <c r="AA58" s="945"/>
      <c r="AB58" s="945"/>
      <c r="AC58" s="945"/>
      <c r="AD58" s="945"/>
      <c r="AE58" s="945"/>
      <c r="AF58" s="945"/>
      <c r="AG58" s="945"/>
      <c r="AH58" s="945"/>
      <c r="AI58" s="945"/>
      <c r="AJ58" s="934" t="s">
        <v>515</v>
      </c>
      <c r="AK58" s="934"/>
      <c r="AL58" s="934"/>
      <c r="AM58" s="934"/>
      <c r="AN58" s="934"/>
      <c r="AO58" s="946"/>
      <c r="AP58" s="947"/>
      <c r="AQ58" s="947"/>
      <c r="AR58" s="947"/>
      <c r="AS58" s="948"/>
      <c r="AT58" s="459"/>
      <c r="AU58" s="944">
        <f t="shared" si="22"/>
        <v>0</v>
      </c>
      <c r="AV58" s="944"/>
      <c r="AW58" s="944"/>
      <c r="AX58" s="944"/>
      <c r="AY58" s="944"/>
      <c r="AZ58" s="944"/>
      <c r="BB58" s="286"/>
      <c r="BC58" s="286"/>
      <c r="BD58" s="319"/>
      <c r="BE58" s="307"/>
      <c r="BF58" s="319"/>
      <c r="BG58" s="319"/>
      <c r="BH58" s="319"/>
      <c r="BI58" s="319"/>
      <c r="BJ58" s="319"/>
      <c r="BK58" s="319"/>
      <c r="BL58" s="319"/>
      <c r="BM58" s="319"/>
      <c r="BN58" s="319"/>
      <c r="BO58" s="321"/>
      <c r="BP58" s="321"/>
      <c r="BQ58" s="321"/>
      <c r="BR58" s="321"/>
      <c r="BS58" s="321"/>
      <c r="BT58" s="321"/>
      <c r="BU58" s="321"/>
      <c r="BV58" s="321"/>
      <c r="BW58" s="321"/>
      <c r="BX58" s="321"/>
      <c r="BY58" s="321"/>
      <c r="BZ58" s="321"/>
      <c r="CA58" s="321"/>
      <c r="CB58" s="321"/>
      <c r="CC58" s="321"/>
      <c r="CE58" s="321"/>
      <c r="CF58" s="321"/>
      <c r="CG58" s="322"/>
      <c r="CJ58" s="323"/>
      <c r="CP58" s="286"/>
    </row>
    <row r="59" spans="1:94" ht="22" hidden="1" customHeight="1" thickTop="1">
      <c r="A59" s="305"/>
      <c r="B59" s="463"/>
      <c r="C59" s="463"/>
      <c r="D59" s="463"/>
      <c r="E59" s="463"/>
      <c r="F59" s="468"/>
      <c r="G59" s="468"/>
      <c r="H59" s="469"/>
      <c r="I59" s="469"/>
      <c r="J59" s="469"/>
      <c r="K59" s="469"/>
      <c r="L59" s="469"/>
      <c r="M59" s="469"/>
      <c r="N59" s="469"/>
      <c r="O59" s="469"/>
      <c r="P59" s="463"/>
      <c r="Q59" s="463"/>
      <c r="R59" s="463"/>
      <c r="S59" s="463"/>
      <c r="T59" s="463"/>
      <c r="U59" s="864" t="s">
        <v>928</v>
      </c>
      <c r="V59" s="864"/>
      <c r="W59" s="864"/>
      <c r="X59" s="864"/>
      <c r="Y59" s="864"/>
      <c r="Z59" s="864"/>
      <c r="AA59" s="864"/>
      <c r="AB59" s="864"/>
      <c r="AC59" s="864"/>
      <c r="AD59" s="864"/>
      <c r="AE59" s="864"/>
      <c r="AF59" s="864"/>
      <c r="AG59" s="864"/>
      <c r="AH59" s="864"/>
      <c r="AI59" s="864"/>
      <c r="AJ59" s="864"/>
      <c r="AK59" s="864"/>
      <c r="AL59" s="864"/>
      <c r="AM59" s="864"/>
      <c r="AN59" s="864"/>
      <c r="AO59" s="864"/>
      <c r="AP59" s="864"/>
      <c r="AQ59" s="864"/>
      <c r="AR59" s="864"/>
      <c r="AS59" s="864"/>
      <c r="AT59" s="133"/>
      <c r="AU59" s="940">
        <f>SUM(AU45:AZ58)</f>
        <v>1460</v>
      </c>
      <c r="AV59" s="940"/>
      <c r="AW59" s="940"/>
      <c r="AX59" s="940"/>
      <c r="AY59" s="940"/>
      <c r="AZ59" s="940"/>
      <c r="BB59" s="286"/>
      <c r="BC59" s="286"/>
      <c r="BD59" s="319"/>
      <c r="BE59" s="307"/>
      <c r="BF59" s="319"/>
      <c r="BG59" s="319"/>
      <c r="BH59" s="319"/>
      <c r="BI59" s="319"/>
      <c r="BJ59" s="319"/>
      <c r="BK59" s="319"/>
      <c r="BL59" s="319"/>
      <c r="BM59" s="319"/>
      <c r="BN59" s="319"/>
      <c r="BO59" s="321"/>
      <c r="BP59" s="321"/>
      <c r="BQ59" s="321"/>
      <c r="BR59" s="321"/>
      <c r="BS59" s="321"/>
      <c r="BT59" s="321"/>
      <c r="BU59" s="321"/>
      <c r="BV59" s="321"/>
      <c r="BW59" s="321"/>
      <c r="BX59" s="321"/>
      <c r="BY59" s="321"/>
      <c r="BZ59" s="321"/>
      <c r="CA59" s="321"/>
      <c r="CB59" s="321"/>
      <c r="CC59" s="321"/>
      <c r="CE59" s="321"/>
      <c r="CF59" s="321"/>
      <c r="CG59" s="322"/>
      <c r="CJ59" s="323"/>
      <c r="CP59" s="286"/>
    </row>
    <row r="60" spans="1:94" ht="22" hidden="1" customHeight="1">
      <c r="A60" s="305"/>
      <c r="B60" s="463"/>
      <c r="C60" s="463"/>
      <c r="D60" s="463"/>
      <c r="E60" s="463"/>
      <c r="F60" s="468"/>
      <c r="G60" s="468"/>
      <c r="H60" s="469"/>
      <c r="I60" s="469"/>
      <c r="J60" s="469"/>
      <c r="K60" s="469"/>
      <c r="L60" s="469"/>
      <c r="M60" s="469"/>
      <c r="N60" s="469"/>
      <c r="O60" s="469"/>
      <c r="P60" s="463"/>
      <c r="Q60" s="463"/>
      <c r="R60" s="463"/>
      <c r="S60" s="463"/>
      <c r="T60" s="463"/>
      <c r="U60" s="864" t="str">
        <f>UPPER(CONCATENATE(E7," ","TOTAL"))</f>
        <v>ALTERNATE #1:  BUILD NEW DECK (10 X 20FT) TOTAL</v>
      </c>
      <c r="V60" s="864"/>
      <c r="W60" s="864"/>
      <c r="X60" s="864"/>
      <c r="Y60" s="864"/>
      <c r="Z60" s="864"/>
      <c r="AA60" s="864"/>
      <c r="AB60" s="864"/>
      <c r="AC60" s="864"/>
      <c r="AD60" s="864"/>
      <c r="AE60" s="864"/>
      <c r="AF60" s="864"/>
      <c r="AG60" s="864"/>
      <c r="AH60" s="864"/>
      <c r="AI60" s="864"/>
      <c r="AJ60" s="864"/>
      <c r="AK60" s="864"/>
      <c r="AL60" s="864"/>
      <c r="AM60" s="864"/>
      <c r="AN60" s="864"/>
      <c r="AO60" s="864"/>
      <c r="AP60" s="864"/>
      <c r="AQ60" s="864"/>
      <c r="AR60" s="864"/>
      <c r="AS60" s="864"/>
      <c r="AT60" s="133"/>
      <c r="AU60" s="940">
        <f>AU39+AU59</f>
        <v>7860</v>
      </c>
      <c r="AV60" s="940"/>
      <c r="AW60" s="940"/>
      <c r="AX60" s="940"/>
      <c r="AY60" s="940"/>
      <c r="AZ60" s="940"/>
      <c r="BB60" s="286"/>
      <c r="BC60" s="286"/>
      <c r="BD60" s="319"/>
      <c r="BE60" s="307"/>
      <c r="BF60" s="319"/>
      <c r="BG60" s="319"/>
      <c r="BH60" s="319"/>
      <c r="BI60" s="319"/>
      <c r="BJ60" s="319"/>
      <c r="BK60" s="319"/>
      <c r="BL60" s="319"/>
      <c r="BM60" s="319"/>
      <c r="BN60" s="319"/>
      <c r="BO60" s="321"/>
      <c r="BP60" s="321"/>
      <c r="BQ60" s="321"/>
      <c r="BR60" s="321"/>
      <c r="BS60" s="321"/>
      <c r="BT60" s="321"/>
      <c r="BU60" s="321"/>
      <c r="BV60" s="321"/>
      <c r="BW60" s="321"/>
      <c r="BX60" s="321"/>
      <c r="BY60" s="321"/>
      <c r="BZ60" s="321"/>
      <c r="CA60" s="321"/>
      <c r="CB60" s="321"/>
      <c r="CC60" s="321"/>
      <c r="CE60" s="321"/>
      <c r="CF60" s="321"/>
      <c r="CG60" s="322"/>
      <c r="CJ60" s="323"/>
      <c r="CP60" s="286"/>
    </row>
    <row r="61" spans="1:94" ht="15.45" hidden="1" customHeight="1">
      <c r="A61" s="305"/>
      <c r="B61" s="463"/>
      <c r="C61" s="463"/>
      <c r="D61" s="463"/>
      <c r="E61" s="463"/>
      <c r="F61" s="463"/>
      <c r="G61" s="463"/>
      <c r="H61" s="463"/>
      <c r="I61" s="463"/>
      <c r="J61" s="463"/>
      <c r="K61" s="463"/>
      <c r="L61" s="463"/>
      <c r="M61" s="463"/>
      <c r="N61" s="463"/>
      <c r="O61" s="463"/>
      <c r="P61" s="463"/>
      <c r="Q61" s="463"/>
      <c r="R61" s="463"/>
      <c r="S61" s="463"/>
      <c r="T61" s="463"/>
      <c r="U61" s="464"/>
      <c r="V61" s="465"/>
      <c r="W61" s="465"/>
      <c r="X61" s="465"/>
      <c r="Y61" s="466"/>
      <c r="Z61" s="466"/>
      <c r="AA61" s="466"/>
      <c r="AB61" s="466"/>
      <c r="AC61" s="466"/>
      <c r="AD61" s="466"/>
      <c r="AE61" s="467"/>
      <c r="AF61" s="467"/>
      <c r="AG61" s="467"/>
      <c r="AH61" s="467"/>
      <c r="AI61" s="467"/>
      <c r="AJ61" s="467"/>
      <c r="AK61" s="467"/>
      <c r="AL61" s="467"/>
      <c r="AM61" s="467"/>
      <c r="AN61" s="467"/>
      <c r="AO61" s="467"/>
      <c r="AP61" s="467"/>
      <c r="AQ61" s="467"/>
      <c r="AR61" s="467"/>
      <c r="AS61" s="467"/>
      <c r="AT61" s="456"/>
      <c r="AU61" s="457"/>
      <c r="AV61" s="457"/>
      <c r="AW61" s="457"/>
      <c r="AX61" s="457"/>
      <c r="AY61" s="457"/>
      <c r="AZ61" s="457"/>
      <c r="BB61" s="286"/>
      <c r="BC61" s="286"/>
      <c r="BD61" s="319"/>
      <c r="BE61" s="307"/>
      <c r="BF61" s="319"/>
      <c r="BG61" s="319"/>
      <c r="BH61" s="319"/>
      <c r="BI61" s="319"/>
      <c r="BJ61" s="319"/>
      <c r="BK61" s="319"/>
      <c r="BL61" s="319"/>
      <c r="BM61" s="319"/>
      <c r="BN61" s="319"/>
      <c r="BO61" s="321"/>
      <c r="BP61" s="321"/>
      <c r="BQ61" s="321"/>
      <c r="BR61" s="321"/>
      <c r="BS61" s="321"/>
      <c r="BT61" s="321"/>
      <c r="BU61" s="321"/>
      <c r="BV61" s="321"/>
      <c r="BW61" s="321"/>
      <c r="BX61" s="321"/>
      <c r="BY61" s="321"/>
      <c r="BZ61" s="321"/>
      <c r="CA61" s="321"/>
      <c r="CB61" s="321"/>
      <c r="CC61" s="321"/>
      <c r="CE61" s="321"/>
      <c r="CF61" s="321"/>
      <c r="CG61" s="322"/>
      <c r="CJ61" s="323"/>
      <c r="CP61" s="286"/>
    </row>
    <row r="62" spans="1:94" ht="10.45" hidden="1" customHeight="1" thickBot="1">
      <c r="A62" s="305"/>
      <c r="B62" s="463"/>
      <c r="C62" s="463"/>
      <c r="D62" s="463"/>
      <c r="E62" s="463"/>
      <c r="F62" s="463"/>
      <c r="G62" s="463"/>
      <c r="H62" s="463"/>
      <c r="I62" s="463"/>
      <c r="J62" s="463"/>
      <c r="K62" s="463"/>
      <c r="L62" s="463"/>
      <c r="M62" s="463"/>
      <c r="N62" s="463"/>
      <c r="O62" s="463"/>
      <c r="P62" s="463"/>
      <c r="Q62" s="463"/>
      <c r="R62" s="463"/>
      <c r="S62" s="463"/>
      <c r="T62" s="463"/>
      <c r="U62" s="463"/>
      <c r="V62" s="463"/>
      <c r="W62" s="463"/>
      <c r="X62" s="463"/>
      <c r="Y62" s="463"/>
      <c r="Z62" s="463"/>
      <c r="AA62" s="463"/>
      <c r="AB62" s="463"/>
      <c r="AC62" s="463"/>
      <c r="AD62" s="463"/>
      <c r="AE62" s="463"/>
      <c r="AF62" s="463"/>
      <c r="AG62" s="463"/>
      <c r="AH62" s="463"/>
      <c r="AI62" s="463"/>
      <c r="AJ62" s="463"/>
      <c r="AK62" s="463"/>
      <c r="AL62" s="463"/>
      <c r="AM62" s="463"/>
      <c r="AN62" s="463"/>
      <c r="AO62" s="463"/>
      <c r="AP62" s="463"/>
      <c r="AQ62" s="463"/>
      <c r="AR62" s="463"/>
      <c r="AS62" s="463"/>
      <c r="AU62" s="286"/>
      <c r="AV62" s="286"/>
      <c r="AW62" s="286"/>
      <c r="AX62" s="286"/>
      <c r="AY62" s="286"/>
      <c r="AZ62" s="286"/>
      <c r="BB62" s="286"/>
      <c r="BC62" s="286"/>
      <c r="BD62" s="319"/>
      <c r="BE62" s="307"/>
      <c r="BF62" s="319"/>
      <c r="BG62" s="319"/>
      <c r="BH62" s="319"/>
      <c r="BI62" s="319"/>
      <c r="BJ62" s="319"/>
      <c r="BK62" s="319"/>
      <c r="BL62" s="319"/>
      <c r="BM62" s="319"/>
      <c r="BN62" s="319"/>
      <c r="BO62" s="321"/>
      <c r="BP62" s="321"/>
      <c r="BQ62" s="321"/>
      <c r="BR62" s="321"/>
      <c r="BS62" s="321"/>
      <c r="BT62" s="321"/>
      <c r="BU62" s="321"/>
      <c r="BV62" s="321"/>
      <c r="BW62" s="321"/>
      <c r="BX62" s="321"/>
      <c r="BY62" s="321"/>
      <c r="BZ62" s="321"/>
      <c r="CA62" s="321"/>
      <c r="CB62" s="321"/>
      <c r="CC62" s="321"/>
      <c r="CE62" s="321"/>
      <c r="CF62" s="321"/>
      <c r="CG62" s="322"/>
      <c r="CJ62" s="323"/>
      <c r="CP62" s="286"/>
    </row>
    <row r="63" spans="1:94" ht="21" customHeight="1" thickTop="1" thickBot="1">
      <c r="A63" s="305" t="s">
        <v>704</v>
      </c>
      <c r="B63" s="929" t="s">
        <v>908</v>
      </c>
      <c r="C63" s="930"/>
      <c r="D63" s="931"/>
      <c r="E63" s="577" t="str">
        <f>Alternate2_Description</f>
        <v>Alternate #2: Build new pool (15 x 30ft)</v>
      </c>
      <c r="F63" s="472"/>
      <c r="G63" s="472"/>
      <c r="H63" s="472"/>
      <c r="I63" s="472"/>
      <c r="J63" s="472"/>
      <c r="K63" s="472"/>
      <c r="L63" s="472"/>
      <c r="M63" s="472"/>
      <c r="N63" s="472"/>
      <c r="O63" s="472"/>
      <c r="P63" s="472"/>
      <c r="Q63" s="470"/>
      <c r="R63" s="470"/>
      <c r="S63" s="470"/>
      <c r="T63" s="470"/>
      <c r="U63" s="470"/>
      <c r="V63" s="471"/>
      <c r="W63" s="471"/>
      <c r="X63" s="471"/>
      <c r="Y63" s="471"/>
      <c r="Z63" s="471"/>
      <c r="AA63" s="471"/>
      <c r="AB63" s="471"/>
      <c r="AC63" s="471"/>
      <c r="AD63" s="471"/>
      <c r="AE63" s="917">
        <f>IF(AE95=0,"",AE95)</f>
        <v>40000</v>
      </c>
      <c r="AF63" s="918"/>
      <c r="AG63" s="918"/>
      <c r="AH63" s="918"/>
      <c r="AI63" s="918"/>
      <c r="AJ63" s="917" t="str">
        <f>IF(AJ95=0,"",AJ95)</f>
        <v/>
      </c>
      <c r="AK63" s="918"/>
      <c r="AL63" s="918"/>
      <c r="AM63" s="918"/>
      <c r="AN63" s="918"/>
      <c r="AO63" s="917" t="str">
        <f>IF(AO95=0,"",AO95)</f>
        <v/>
      </c>
      <c r="AP63" s="918"/>
      <c r="AQ63" s="918"/>
      <c r="AR63" s="918"/>
      <c r="AS63" s="918"/>
      <c r="AT63" s="356"/>
      <c r="AU63" s="924">
        <f>IF(AU95=0,"",AU95)</f>
        <v>40000</v>
      </c>
      <c r="AV63" s="924"/>
      <c r="AW63" s="924"/>
      <c r="AX63" s="924"/>
      <c r="AY63" s="924"/>
      <c r="AZ63" s="924"/>
      <c r="BB63" s="171"/>
      <c r="BC63" s="307"/>
      <c r="BD63" s="306" t="str">
        <f t="shared" ref="BD63:BD96" si="23">$B$63</f>
        <v>Pending</v>
      </c>
      <c r="BE63" s="307"/>
      <c r="BF63" s="306"/>
      <c r="BG63" s="306"/>
      <c r="BH63" s="306"/>
      <c r="BI63" s="306"/>
      <c r="BJ63" s="308">
        <f t="shared" ref="BJ63:CA63" si="24">SUM(BJ64:BJ78)</f>
        <v>40000</v>
      </c>
      <c r="BK63" s="308">
        <f t="shared" si="24"/>
        <v>0</v>
      </c>
      <c r="BL63" s="308" t="e">
        <f t="shared" si="24"/>
        <v>#REF!</v>
      </c>
      <c r="BM63" s="308">
        <f t="shared" si="24"/>
        <v>0</v>
      </c>
      <c r="BN63" s="308" t="e">
        <f t="shared" si="24"/>
        <v>#REF!</v>
      </c>
      <c r="BO63" s="309" t="e">
        <f t="shared" si="24"/>
        <v>#REF!</v>
      </c>
      <c r="BP63" s="309" t="e">
        <f t="shared" si="24"/>
        <v>#REF!</v>
      </c>
      <c r="BQ63" s="310" t="e">
        <f t="shared" si="24"/>
        <v>#REF!</v>
      </c>
      <c r="BR63" s="310" t="e">
        <f t="shared" si="24"/>
        <v>#REF!</v>
      </c>
      <c r="BS63" s="309" t="e">
        <f t="shared" si="24"/>
        <v>#REF!</v>
      </c>
      <c r="BT63" s="310" t="e">
        <f t="shared" si="24"/>
        <v>#REF!</v>
      </c>
      <c r="BU63" s="310" t="e">
        <f t="shared" si="24"/>
        <v>#REF!</v>
      </c>
      <c r="BV63" s="309" t="e">
        <f t="shared" si="24"/>
        <v>#REF!</v>
      </c>
      <c r="BW63" s="310" t="e">
        <f t="shared" si="24"/>
        <v>#REF!</v>
      </c>
      <c r="BX63" s="310" t="e">
        <f t="shared" si="24"/>
        <v>#REF!</v>
      </c>
      <c r="BY63" s="309" t="e">
        <f t="shared" si="24"/>
        <v>#REF!</v>
      </c>
      <c r="BZ63" s="310" t="e">
        <f t="shared" si="24"/>
        <v>#REF!</v>
      </c>
      <c r="CA63" s="310" t="e">
        <f t="shared" si="24"/>
        <v>#REF!</v>
      </c>
      <c r="CB63" s="311" t="str">
        <f t="shared" ref="CB63:CB93" si="25">CONCATENATE(T63,"/", "MH")</f>
        <v>/MH</v>
      </c>
      <c r="CC63" s="311" t="str">
        <f t="shared" ref="CC63:CC93" si="26">CONCATENATE("MH","/",T63)</f>
        <v>MH/</v>
      </c>
      <c r="CE63" s="312"/>
      <c r="CF63" s="312"/>
      <c r="CG63" s="313"/>
      <c r="CJ63" s="314"/>
      <c r="CP63" s="171"/>
    </row>
    <row r="64" spans="1:94" ht="16" hidden="1" thickTop="1">
      <c r="A64" s="305"/>
      <c r="B64" s="920" t="s">
        <v>946</v>
      </c>
      <c r="C64" s="920"/>
      <c r="D64" s="920"/>
      <c r="E64" s="920"/>
      <c r="F64" s="920"/>
      <c r="G64" s="920"/>
      <c r="H64" s="920"/>
      <c r="I64" s="920"/>
      <c r="J64" s="920"/>
      <c r="K64" s="920"/>
      <c r="L64" s="920"/>
      <c r="M64" s="920"/>
      <c r="N64" s="920"/>
      <c r="O64" s="920"/>
      <c r="P64" s="920"/>
      <c r="Q64" s="925">
        <v>1</v>
      </c>
      <c r="R64" s="925"/>
      <c r="S64" s="926"/>
      <c r="T64" s="925" t="s">
        <v>1</v>
      </c>
      <c r="U64" s="925"/>
      <c r="V64" s="927">
        <v>40000</v>
      </c>
      <c r="W64" s="928"/>
      <c r="X64" s="928"/>
      <c r="Y64" s="927"/>
      <c r="Z64" s="928"/>
      <c r="AA64" s="928"/>
      <c r="AB64" s="927"/>
      <c r="AC64" s="928"/>
      <c r="AD64" s="928"/>
      <c r="AE64" s="923">
        <f t="shared" ref="AE64:AE78" si="27">V64*Q64</f>
        <v>40000</v>
      </c>
      <c r="AF64" s="923"/>
      <c r="AG64" s="923"/>
      <c r="AH64" s="923"/>
      <c r="AI64" s="923"/>
      <c r="AJ64" s="919">
        <f t="shared" ref="AJ64:AJ78" si="28">Q64*Y64</f>
        <v>0</v>
      </c>
      <c r="AK64" s="919"/>
      <c r="AL64" s="919"/>
      <c r="AM64" s="919"/>
      <c r="AN64" s="919"/>
      <c r="AO64" s="919">
        <f>Q64*AB64</f>
        <v>0</v>
      </c>
      <c r="AP64" s="919"/>
      <c r="AQ64" s="919"/>
      <c r="AR64" s="919"/>
      <c r="AS64" s="919"/>
      <c r="AT64" s="315"/>
      <c r="AU64" s="887">
        <f t="shared" ref="AU64:AU78" si="29">AE64+AJ64+AO64</f>
        <v>40000</v>
      </c>
      <c r="AV64" s="887"/>
      <c r="AW64" s="888"/>
      <c r="AX64" s="888"/>
      <c r="AY64" s="888"/>
      <c r="AZ64" s="889" t="e">
        <f>SUM(#REF!)</f>
        <v>#REF!</v>
      </c>
      <c r="BB64" s="177"/>
      <c r="BC64" s="307"/>
      <c r="BD64" s="306" t="str">
        <f t="shared" si="23"/>
        <v>Pending</v>
      </c>
      <c r="BE64" s="307"/>
      <c r="BF64" s="316"/>
      <c r="BG64" s="316"/>
      <c r="BH64" s="316"/>
      <c r="BI64" s="316"/>
      <c r="BJ64" s="308">
        <f t="shared" ref="BJ64:BJ93" si="30">AE64</f>
        <v>40000</v>
      </c>
      <c r="BK64" s="308">
        <f t="shared" ref="BK64:BK93" si="31">AJ64</f>
        <v>0</v>
      </c>
      <c r="BL64" s="308" t="e">
        <f>#REF!</f>
        <v>#REF!</v>
      </c>
      <c r="BM64" s="308">
        <f t="shared" ref="BM64:BM93" si="32">AO64</f>
        <v>0</v>
      </c>
      <c r="BN64" s="308" t="e">
        <f t="shared" ref="BN64:BN78" si="33">SUM(BJ64:BM64)</f>
        <v>#REF!</v>
      </c>
      <c r="BO64" s="317" t="e">
        <f>AU64/#REF!</f>
        <v>#REF!</v>
      </c>
      <c r="BP64" s="317" t="e">
        <f>AE64/#REF!</f>
        <v>#REF!</v>
      </c>
      <c r="BQ64" s="313" t="e">
        <f>BP64*#REF!</f>
        <v>#REF!</v>
      </c>
      <c r="BR64" s="313" t="e">
        <f t="shared" ref="BR64:BR93" si="34">BQ64+AE64</f>
        <v>#REF!</v>
      </c>
      <c r="BS64" s="317" t="e">
        <f>AJ64/#REF!</f>
        <v>#REF!</v>
      </c>
      <c r="BT64" s="313" t="e">
        <f>BS64*#REF!</f>
        <v>#REF!</v>
      </c>
      <c r="BU64" s="313" t="e">
        <f t="shared" ref="BU64:BU93" si="35">BT64+AJ64</f>
        <v>#REF!</v>
      </c>
      <c r="BV64" s="317" t="e">
        <f>#REF!/#REF!</f>
        <v>#REF!</v>
      </c>
      <c r="BW64" s="313" t="e">
        <f>BV64*#REF!</f>
        <v>#REF!</v>
      </c>
      <c r="BX64" s="313" t="e">
        <f>BW64+#REF!</f>
        <v>#REF!</v>
      </c>
      <c r="BY64" s="317" t="e">
        <f>AO64/#REF!</f>
        <v>#REF!</v>
      </c>
      <c r="BZ64" s="313" t="e">
        <f>BY64*#REF!</f>
        <v>#REF!</v>
      </c>
      <c r="CA64" s="313" t="e">
        <f t="shared" ref="CA64:CA93" si="36">BZ64+AO64</f>
        <v>#REF!</v>
      </c>
      <c r="CB64" s="311" t="str">
        <f t="shared" si="25"/>
        <v>ea/MH</v>
      </c>
      <c r="CC64" s="311" t="str">
        <f t="shared" si="26"/>
        <v>MH/ea</v>
      </c>
      <c r="CE64" s="312" t="e">
        <f>T(#REF!)</f>
        <v>#REF!</v>
      </c>
      <c r="CF64" s="312" t="e">
        <f>#REF!</f>
        <v>#REF!</v>
      </c>
      <c r="CG64" s="313">
        <f t="shared" ref="CG64:CG93" si="37">AE64</f>
        <v>40000</v>
      </c>
      <c r="CJ64" s="314"/>
      <c r="CP64" s="177"/>
    </row>
    <row r="65" spans="1:94" hidden="1">
      <c r="A65" s="305"/>
      <c r="B65" s="920"/>
      <c r="C65" s="920"/>
      <c r="D65" s="920"/>
      <c r="E65" s="920"/>
      <c r="F65" s="920"/>
      <c r="G65" s="920"/>
      <c r="H65" s="920"/>
      <c r="I65" s="920"/>
      <c r="J65" s="920"/>
      <c r="K65" s="920"/>
      <c r="L65" s="920"/>
      <c r="M65" s="920"/>
      <c r="N65" s="920"/>
      <c r="O65" s="920"/>
      <c r="P65" s="920"/>
      <c r="Q65" s="787"/>
      <c r="R65" s="787"/>
      <c r="S65" s="788"/>
      <c r="T65" s="787"/>
      <c r="U65" s="787"/>
      <c r="V65" s="921"/>
      <c r="W65" s="922"/>
      <c r="X65" s="922"/>
      <c r="Y65" s="921"/>
      <c r="Z65" s="922"/>
      <c r="AA65" s="922"/>
      <c r="AB65" s="921"/>
      <c r="AC65" s="922"/>
      <c r="AD65" s="922"/>
      <c r="AE65" s="923">
        <f t="shared" si="27"/>
        <v>0</v>
      </c>
      <c r="AF65" s="923"/>
      <c r="AG65" s="923"/>
      <c r="AH65" s="923"/>
      <c r="AI65" s="923"/>
      <c r="AJ65" s="919">
        <f t="shared" si="28"/>
        <v>0</v>
      </c>
      <c r="AK65" s="919"/>
      <c r="AL65" s="919"/>
      <c r="AM65" s="919"/>
      <c r="AN65" s="919"/>
      <c r="AO65" s="919">
        <f t="shared" ref="AO65:AO78" si="38">Q65*AB65</f>
        <v>0</v>
      </c>
      <c r="AP65" s="919"/>
      <c r="AQ65" s="919"/>
      <c r="AR65" s="919"/>
      <c r="AS65" s="919"/>
      <c r="AT65" s="318"/>
      <c r="AU65" s="877">
        <f t="shared" si="29"/>
        <v>0</v>
      </c>
      <c r="AV65" s="877"/>
      <c r="AW65" s="878"/>
      <c r="AX65" s="878"/>
      <c r="AY65" s="878"/>
      <c r="AZ65" s="879" t="e">
        <f>SUM(#REF!)</f>
        <v>#REF!</v>
      </c>
      <c r="BB65" s="177"/>
      <c r="BC65" s="307"/>
      <c r="BD65" s="306" t="str">
        <f t="shared" si="23"/>
        <v>Pending</v>
      </c>
      <c r="BE65" s="307"/>
      <c r="BF65" s="316"/>
      <c r="BG65" s="316"/>
      <c r="BH65" s="316"/>
      <c r="BI65" s="316"/>
      <c r="BJ65" s="308">
        <f t="shared" si="30"/>
        <v>0</v>
      </c>
      <c r="BK65" s="308">
        <f t="shared" si="31"/>
        <v>0</v>
      </c>
      <c r="BL65" s="308" t="e">
        <f>#REF!</f>
        <v>#REF!</v>
      </c>
      <c r="BM65" s="308">
        <f t="shared" si="32"/>
        <v>0</v>
      </c>
      <c r="BN65" s="308" t="e">
        <f t="shared" si="33"/>
        <v>#REF!</v>
      </c>
      <c r="BO65" s="317" t="e">
        <f>AU65/#REF!</f>
        <v>#REF!</v>
      </c>
      <c r="BP65" s="317" t="e">
        <f>AE65/#REF!</f>
        <v>#REF!</v>
      </c>
      <c r="BQ65" s="313" t="e">
        <f>BP65*#REF!</f>
        <v>#REF!</v>
      </c>
      <c r="BR65" s="313" t="e">
        <f t="shared" si="34"/>
        <v>#REF!</v>
      </c>
      <c r="BS65" s="317" t="e">
        <f>AJ65/#REF!</f>
        <v>#REF!</v>
      </c>
      <c r="BT65" s="313" t="e">
        <f>BS65*#REF!</f>
        <v>#REF!</v>
      </c>
      <c r="BU65" s="313" t="e">
        <f t="shared" si="35"/>
        <v>#REF!</v>
      </c>
      <c r="BV65" s="317" t="e">
        <f>#REF!/#REF!</f>
        <v>#REF!</v>
      </c>
      <c r="BW65" s="313" t="e">
        <f>BV65*#REF!</f>
        <v>#REF!</v>
      </c>
      <c r="BX65" s="313" t="e">
        <f>BW65+#REF!</f>
        <v>#REF!</v>
      </c>
      <c r="BY65" s="317" t="e">
        <f>AO65/#REF!</f>
        <v>#REF!</v>
      </c>
      <c r="BZ65" s="313" t="e">
        <f>BY65*#REF!</f>
        <v>#REF!</v>
      </c>
      <c r="CA65" s="313" t="e">
        <f t="shared" si="36"/>
        <v>#REF!</v>
      </c>
      <c r="CB65" s="311" t="str">
        <f t="shared" si="25"/>
        <v>/MH</v>
      </c>
      <c r="CC65" s="311" t="str">
        <f t="shared" si="26"/>
        <v>MH/</v>
      </c>
      <c r="CE65" s="312" t="e">
        <f>T(#REF!)</f>
        <v>#REF!</v>
      </c>
      <c r="CF65" s="312" t="e">
        <f>#REF!</f>
        <v>#REF!</v>
      </c>
      <c r="CG65" s="313">
        <f t="shared" si="37"/>
        <v>0</v>
      </c>
      <c r="CJ65" s="314"/>
      <c r="CP65" s="177"/>
    </row>
    <row r="66" spans="1:94" hidden="1">
      <c r="A66" s="305"/>
      <c r="B66" s="920"/>
      <c r="C66" s="920"/>
      <c r="D66" s="920"/>
      <c r="E66" s="920"/>
      <c r="F66" s="920"/>
      <c r="G66" s="920"/>
      <c r="H66" s="920"/>
      <c r="I66" s="920"/>
      <c r="J66" s="920"/>
      <c r="K66" s="920"/>
      <c r="L66" s="920"/>
      <c r="M66" s="920"/>
      <c r="N66" s="920"/>
      <c r="O66" s="920"/>
      <c r="P66" s="920"/>
      <c r="Q66" s="787"/>
      <c r="R66" s="787"/>
      <c r="S66" s="788"/>
      <c r="T66" s="787"/>
      <c r="U66" s="787"/>
      <c r="V66" s="921"/>
      <c r="W66" s="922"/>
      <c r="X66" s="922"/>
      <c r="Y66" s="921"/>
      <c r="Z66" s="922"/>
      <c r="AA66" s="922"/>
      <c r="AB66" s="921"/>
      <c r="AC66" s="922"/>
      <c r="AD66" s="922"/>
      <c r="AE66" s="923">
        <f t="shared" si="27"/>
        <v>0</v>
      </c>
      <c r="AF66" s="923"/>
      <c r="AG66" s="923"/>
      <c r="AH66" s="923"/>
      <c r="AI66" s="923"/>
      <c r="AJ66" s="919">
        <f t="shared" si="28"/>
        <v>0</v>
      </c>
      <c r="AK66" s="919"/>
      <c r="AL66" s="919"/>
      <c r="AM66" s="919"/>
      <c r="AN66" s="919"/>
      <c r="AO66" s="919">
        <f t="shared" si="38"/>
        <v>0</v>
      </c>
      <c r="AP66" s="919"/>
      <c r="AQ66" s="919"/>
      <c r="AR66" s="919"/>
      <c r="AS66" s="919"/>
      <c r="AT66" s="318"/>
      <c r="AU66" s="877">
        <f t="shared" si="29"/>
        <v>0</v>
      </c>
      <c r="AV66" s="877"/>
      <c r="AW66" s="878"/>
      <c r="AX66" s="878"/>
      <c r="AY66" s="878"/>
      <c r="AZ66" s="879" t="e">
        <f>SUM(#REF!)</f>
        <v>#REF!</v>
      </c>
      <c r="BB66" s="177"/>
      <c r="BC66" s="307"/>
      <c r="BD66" s="306" t="str">
        <f t="shared" si="23"/>
        <v>Pending</v>
      </c>
      <c r="BE66" s="307"/>
      <c r="BF66" s="316"/>
      <c r="BG66" s="316"/>
      <c r="BH66" s="316"/>
      <c r="BI66" s="316"/>
      <c r="BJ66" s="308">
        <f t="shared" si="30"/>
        <v>0</v>
      </c>
      <c r="BK66" s="308">
        <f t="shared" si="31"/>
        <v>0</v>
      </c>
      <c r="BL66" s="308" t="e">
        <f>#REF!</f>
        <v>#REF!</v>
      </c>
      <c r="BM66" s="308">
        <f t="shared" si="32"/>
        <v>0</v>
      </c>
      <c r="BN66" s="308" t="e">
        <f t="shared" si="33"/>
        <v>#REF!</v>
      </c>
      <c r="BO66" s="317" t="e">
        <f>AU66/#REF!</f>
        <v>#REF!</v>
      </c>
      <c r="BP66" s="317" t="e">
        <f>AE66/#REF!</f>
        <v>#REF!</v>
      </c>
      <c r="BQ66" s="313" t="e">
        <f>BP66*#REF!</f>
        <v>#REF!</v>
      </c>
      <c r="BR66" s="313" t="e">
        <f t="shared" si="34"/>
        <v>#REF!</v>
      </c>
      <c r="BS66" s="317" t="e">
        <f>AJ66/#REF!</f>
        <v>#REF!</v>
      </c>
      <c r="BT66" s="313" t="e">
        <f>BS66*#REF!</f>
        <v>#REF!</v>
      </c>
      <c r="BU66" s="313" t="e">
        <f t="shared" si="35"/>
        <v>#REF!</v>
      </c>
      <c r="BV66" s="317" t="e">
        <f>#REF!/#REF!</f>
        <v>#REF!</v>
      </c>
      <c r="BW66" s="313" t="e">
        <f>BV66*#REF!</f>
        <v>#REF!</v>
      </c>
      <c r="BX66" s="313" t="e">
        <f>BW66+#REF!</f>
        <v>#REF!</v>
      </c>
      <c r="BY66" s="317" t="e">
        <f>AO66/#REF!</f>
        <v>#REF!</v>
      </c>
      <c r="BZ66" s="313" t="e">
        <f>BY66*#REF!</f>
        <v>#REF!</v>
      </c>
      <c r="CA66" s="313" t="e">
        <f t="shared" si="36"/>
        <v>#REF!</v>
      </c>
      <c r="CB66" s="311" t="str">
        <f t="shared" si="25"/>
        <v>/MH</v>
      </c>
      <c r="CC66" s="311" t="str">
        <f t="shared" si="26"/>
        <v>MH/</v>
      </c>
      <c r="CE66" s="312" t="e">
        <f>T(#REF!)</f>
        <v>#REF!</v>
      </c>
      <c r="CF66" s="312" t="e">
        <f>#REF!</f>
        <v>#REF!</v>
      </c>
      <c r="CG66" s="313">
        <f t="shared" si="37"/>
        <v>0</v>
      </c>
      <c r="CJ66" s="314"/>
      <c r="CP66" s="177"/>
    </row>
    <row r="67" spans="1:94" hidden="1">
      <c r="A67" s="305"/>
      <c r="B67" s="920"/>
      <c r="C67" s="920"/>
      <c r="D67" s="920"/>
      <c r="E67" s="920"/>
      <c r="F67" s="920"/>
      <c r="G67" s="920"/>
      <c r="H67" s="920"/>
      <c r="I67" s="920"/>
      <c r="J67" s="920"/>
      <c r="K67" s="920"/>
      <c r="L67" s="920"/>
      <c r="M67" s="920"/>
      <c r="N67" s="920"/>
      <c r="O67" s="920"/>
      <c r="P67" s="920"/>
      <c r="Q67" s="787"/>
      <c r="R67" s="787"/>
      <c r="S67" s="788"/>
      <c r="T67" s="787"/>
      <c r="U67" s="787"/>
      <c r="V67" s="921"/>
      <c r="W67" s="922"/>
      <c r="X67" s="922"/>
      <c r="Y67" s="921"/>
      <c r="Z67" s="922"/>
      <c r="AA67" s="922"/>
      <c r="AB67" s="921"/>
      <c r="AC67" s="922"/>
      <c r="AD67" s="922"/>
      <c r="AE67" s="923">
        <f t="shared" si="27"/>
        <v>0</v>
      </c>
      <c r="AF67" s="923"/>
      <c r="AG67" s="923"/>
      <c r="AH67" s="923"/>
      <c r="AI67" s="923"/>
      <c r="AJ67" s="919">
        <f t="shared" si="28"/>
        <v>0</v>
      </c>
      <c r="AK67" s="919"/>
      <c r="AL67" s="919"/>
      <c r="AM67" s="919"/>
      <c r="AN67" s="919"/>
      <c r="AO67" s="919">
        <f t="shared" si="38"/>
        <v>0</v>
      </c>
      <c r="AP67" s="919"/>
      <c r="AQ67" s="919"/>
      <c r="AR67" s="919"/>
      <c r="AS67" s="919"/>
      <c r="AT67" s="318"/>
      <c r="AU67" s="877">
        <f t="shared" si="29"/>
        <v>0</v>
      </c>
      <c r="AV67" s="877"/>
      <c r="AW67" s="878"/>
      <c r="AX67" s="878"/>
      <c r="AY67" s="878"/>
      <c r="AZ67" s="879" t="e">
        <f>SUM(#REF!)</f>
        <v>#REF!</v>
      </c>
      <c r="BB67" s="177"/>
      <c r="BC67" s="307"/>
      <c r="BD67" s="306" t="str">
        <f t="shared" si="23"/>
        <v>Pending</v>
      </c>
      <c r="BE67" s="307"/>
      <c r="BF67" s="316"/>
      <c r="BG67" s="316"/>
      <c r="BH67" s="316"/>
      <c r="BI67" s="316"/>
      <c r="BJ67" s="308">
        <f t="shared" si="30"/>
        <v>0</v>
      </c>
      <c r="BK67" s="308">
        <f t="shared" si="31"/>
        <v>0</v>
      </c>
      <c r="BL67" s="308" t="e">
        <f>#REF!</f>
        <v>#REF!</v>
      </c>
      <c r="BM67" s="308">
        <f t="shared" si="32"/>
        <v>0</v>
      </c>
      <c r="BN67" s="308" t="e">
        <f t="shared" si="33"/>
        <v>#REF!</v>
      </c>
      <c r="BO67" s="317" t="e">
        <f>AU67/#REF!</f>
        <v>#REF!</v>
      </c>
      <c r="BP67" s="317" t="e">
        <f>AE67/#REF!</f>
        <v>#REF!</v>
      </c>
      <c r="BQ67" s="313" t="e">
        <f>BP67*#REF!</f>
        <v>#REF!</v>
      </c>
      <c r="BR67" s="313" t="e">
        <f t="shared" si="34"/>
        <v>#REF!</v>
      </c>
      <c r="BS67" s="317" t="e">
        <f>AJ67/#REF!</f>
        <v>#REF!</v>
      </c>
      <c r="BT67" s="313" t="e">
        <f>BS67*#REF!</f>
        <v>#REF!</v>
      </c>
      <c r="BU67" s="313" t="e">
        <f t="shared" si="35"/>
        <v>#REF!</v>
      </c>
      <c r="BV67" s="317" t="e">
        <f>#REF!/#REF!</f>
        <v>#REF!</v>
      </c>
      <c r="BW67" s="313" t="e">
        <f>BV67*#REF!</f>
        <v>#REF!</v>
      </c>
      <c r="BX67" s="313" t="e">
        <f>BW67+#REF!</f>
        <v>#REF!</v>
      </c>
      <c r="BY67" s="317" t="e">
        <f>AO67/#REF!</f>
        <v>#REF!</v>
      </c>
      <c r="BZ67" s="313" t="e">
        <f>BY67*#REF!</f>
        <v>#REF!</v>
      </c>
      <c r="CA67" s="313" t="e">
        <f t="shared" si="36"/>
        <v>#REF!</v>
      </c>
      <c r="CB67" s="311" t="str">
        <f t="shared" si="25"/>
        <v>/MH</v>
      </c>
      <c r="CC67" s="311" t="str">
        <f t="shared" si="26"/>
        <v>MH/</v>
      </c>
      <c r="CE67" s="312" t="e">
        <f>T(#REF!)</f>
        <v>#REF!</v>
      </c>
      <c r="CF67" s="312" t="e">
        <f>#REF!</f>
        <v>#REF!</v>
      </c>
      <c r="CG67" s="313">
        <f t="shared" si="37"/>
        <v>0</v>
      </c>
      <c r="CJ67" s="314"/>
      <c r="CP67" s="177"/>
    </row>
    <row r="68" spans="1:94" hidden="1">
      <c r="A68" s="305"/>
      <c r="B68" s="920"/>
      <c r="C68" s="920"/>
      <c r="D68" s="920"/>
      <c r="E68" s="920"/>
      <c r="F68" s="920"/>
      <c r="G68" s="920"/>
      <c r="H68" s="920"/>
      <c r="I68" s="920"/>
      <c r="J68" s="920"/>
      <c r="K68" s="920"/>
      <c r="L68" s="920"/>
      <c r="M68" s="920"/>
      <c r="N68" s="920"/>
      <c r="O68" s="920"/>
      <c r="P68" s="920"/>
      <c r="Q68" s="787"/>
      <c r="R68" s="787"/>
      <c r="S68" s="788"/>
      <c r="T68" s="787"/>
      <c r="U68" s="787"/>
      <c r="V68" s="921"/>
      <c r="W68" s="922"/>
      <c r="X68" s="922"/>
      <c r="Y68" s="921"/>
      <c r="Z68" s="922"/>
      <c r="AA68" s="922"/>
      <c r="AB68" s="921"/>
      <c r="AC68" s="922"/>
      <c r="AD68" s="922"/>
      <c r="AE68" s="923">
        <f t="shared" si="27"/>
        <v>0</v>
      </c>
      <c r="AF68" s="923"/>
      <c r="AG68" s="923"/>
      <c r="AH68" s="923"/>
      <c r="AI68" s="923"/>
      <c r="AJ68" s="919">
        <f t="shared" si="28"/>
        <v>0</v>
      </c>
      <c r="AK68" s="919"/>
      <c r="AL68" s="919"/>
      <c r="AM68" s="919"/>
      <c r="AN68" s="919"/>
      <c r="AO68" s="919">
        <f t="shared" si="38"/>
        <v>0</v>
      </c>
      <c r="AP68" s="919"/>
      <c r="AQ68" s="919"/>
      <c r="AR68" s="919"/>
      <c r="AS68" s="919"/>
      <c r="AT68" s="318"/>
      <c r="AU68" s="877">
        <f t="shared" si="29"/>
        <v>0</v>
      </c>
      <c r="AV68" s="877"/>
      <c r="AW68" s="878"/>
      <c r="AX68" s="878"/>
      <c r="AY68" s="878"/>
      <c r="AZ68" s="879" t="e">
        <f>SUM(#REF!)</f>
        <v>#REF!</v>
      </c>
      <c r="BB68" s="177"/>
      <c r="BC68" s="307"/>
      <c r="BD68" s="306" t="str">
        <f t="shared" si="23"/>
        <v>Pending</v>
      </c>
      <c r="BE68" s="307"/>
      <c r="BF68" s="316"/>
      <c r="BG68" s="316"/>
      <c r="BH68" s="316"/>
      <c r="BI68" s="316"/>
      <c r="BJ68" s="308">
        <f t="shared" si="30"/>
        <v>0</v>
      </c>
      <c r="BK68" s="308">
        <f t="shared" si="31"/>
        <v>0</v>
      </c>
      <c r="BL68" s="308" t="e">
        <f>#REF!</f>
        <v>#REF!</v>
      </c>
      <c r="BM68" s="308">
        <f t="shared" si="32"/>
        <v>0</v>
      </c>
      <c r="BN68" s="308" t="e">
        <f t="shared" si="33"/>
        <v>#REF!</v>
      </c>
      <c r="BO68" s="317" t="e">
        <f>AU68/#REF!</f>
        <v>#REF!</v>
      </c>
      <c r="BP68" s="317" t="e">
        <f>AE68/#REF!</f>
        <v>#REF!</v>
      </c>
      <c r="BQ68" s="313" t="e">
        <f>BP68*#REF!</f>
        <v>#REF!</v>
      </c>
      <c r="BR68" s="313" t="e">
        <f t="shared" si="34"/>
        <v>#REF!</v>
      </c>
      <c r="BS68" s="317" t="e">
        <f>AJ68/#REF!</f>
        <v>#REF!</v>
      </c>
      <c r="BT68" s="313" t="e">
        <f>BS68*#REF!</f>
        <v>#REF!</v>
      </c>
      <c r="BU68" s="313" t="e">
        <f t="shared" si="35"/>
        <v>#REF!</v>
      </c>
      <c r="BV68" s="317" t="e">
        <f>#REF!/#REF!</f>
        <v>#REF!</v>
      </c>
      <c r="BW68" s="313" t="e">
        <f>BV68*#REF!</f>
        <v>#REF!</v>
      </c>
      <c r="BX68" s="313" t="e">
        <f>BW68+#REF!</f>
        <v>#REF!</v>
      </c>
      <c r="BY68" s="317" t="e">
        <f>AO68/#REF!</f>
        <v>#REF!</v>
      </c>
      <c r="BZ68" s="313" t="e">
        <f>BY68*#REF!</f>
        <v>#REF!</v>
      </c>
      <c r="CA68" s="313" t="e">
        <f t="shared" si="36"/>
        <v>#REF!</v>
      </c>
      <c r="CB68" s="311" t="str">
        <f t="shared" si="25"/>
        <v>/MH</v>
      </c>
      <c r="CC68" s="311" t="str">
        <f t="shared" si="26"/>
        <v>MH/</v>
      </c>
      <c r="CE68" s="312" t="e">
        <f>T(#REF!)</f>
        <v>#REF!</v>
      </c>
      <c r="CF68" s="312" t="e">
        <f>#REF!</f>
        <v>#REF!</v>
      </c>
      <c r="CG68" s="313">
        <f t="shared" si="37"/>
        <v>0</v>
      </c>
      <c r="CJ68" s="314"/>
      <c r="CP68" s="177"/>
    </row>
    <row r="69" spans="1:94" hidden="1">
      <c r="A69" s="305"/>
      <c r="B69" s="920"/>
      <c r="C69" s="920"/>
      <c r="D69" s="920"/>
      <c r="E69" s="920"/>
      <c r="F69" s="920"/>
      <c r="G69" s="920"/>
      <c r="H69" s="920"/>
      <c r="I69" s="920"/>
      <c r="J69" s="920"/>
      <c r="K69" s="920"/>
      <c r="L69" s="920"/>
      <c r="M69" s="920"/>
      <c r="N69" s="920"/>
      <c r="O69" s="920"/>
      <c r="P69" s="920"/>
      <c r="Q69" s="787"/>
      <c r="R69" s="787"/>
      <c r="S69" s="788"/>
      <c r="T69" s="787"/>
      <c r="U69" s="787"/>
      <c r="V69" s="921"/>
      <c r="W69" s="922"/>
      <c r="X69" s="922"/>
      <c r="Y69" s="921"/>
      <c r="Z69" s="922"/>
      <c r="AA69" s="922"/>
      <c r="AB69" s="921"/>
      <c r="AC69" s="922"/>
      <c r="AD69" s="922"/>
      <c r="AE69" s="923">
        <f t="shared" si="27"/>
        <v>0</v>
      </c>
      <c r="AF69" s="923"/>
      <c r="AG69" s="923"/>
      <c r="AH69" s="923"/>
      <c r="AI69" s="923"/>
      <c r="AJ69" s="919">
        <f t="shared" si="28"/>
        <v>0</v>
      </c>
      <c r="AK69" s="919"/>
      <c r="AL69" s="919"/>
      <c r="AM69" s="919"/>
      <c r="AN69" s="919"/>
      <c r="AO69" s="919">
        <f t="shared" si="38"/>
        <v>0</v>
      </c>
      <c r="AP69" s="919"/>
      <c r="AQ69" s="919"/>
      <c r="AR69" s="919"/>
      <c r="AS69" s="919"/>
      <c r="AT69" s="318"/>
      <c r="AU69" s="877">
        <f t="shared" si="29"/>
        <v>0</v>
      </c>
      <c r="AV69" s="877"/>
      <c r="AW69" s="878"/>
      <c r="AX69" s="878"/>
      <c r="AY69" s="878"/>
      <c r="AZ69" s="879" t="e">
        <f>SUM(#REF!)</f>
        <v>#REF!</v>
      </c>
      <c r="BB69" s="177"/>
      <c r="BC69" s="307"/>
      <c r="BD69" s="306" t="str">
        <f t="shared" si="23"/>
        <v>Pending</v>
      </c>
      <c r="BE69" s="307"/>
      <c r="BF69" s="316"/>
      <c r="BG69" s="316"/>
      <c r="BH69" s="316"/>
      <c r="BI69" s="316"/>
      <c r="BJ69" s="308">
        <f t="shared" si="30"/>
        <v>0</v>
      </c>
      <c r="BK69" s="308">
        <f t="shared" si="31"/>
        <v>0</v>
      </c>
      <c r="BL69" s="308" t="e">
        <f>#REF!</f>
        <v>#REF!</v>
      </c>
      <c r="BM69" s="308">
        <f t="shared" si="32"/>
        <v>0</v>
      </c>
      <c r="BN69" s="308" t="e">
        <f t="shared" si="33"/>
        <v>#REF!</v>
      </c>
      <c r="BO69" s="317" t="e">
        <f>AU69/#REF!</f>
        <v>#REF!</v>
      </c>
      <c r="BP69" s="317" t="e">
        <f>AE69/#REF!</f>
        <v>#REF!</v>
      </c>
      <c r="BQ69" s="313" t="e">
        <f>BP69*#REF!</f>
        <v>#REF!</v>
      </c>
      <c r="BR69" s="313" t="e">
        <f t="shared" si="34"/>
        <v>#REF!</v>
      </c>
      <c r="BS69" s="317" t="e">
        <f>AJ69/#REF!</f>
        <v>#REF!</v>
      </c>
      <c r="BT69" s="313" t="e">
        <f>BS69*#REF!</f>
        <v>#REF!</v>
      </c>
      <c r="BU69" s="313" t="e">
        <f t="shared" si="35"/>
        <v>#REF!</v>
      </c>
      <c r="BV69" s="317" t="e">
        <f>#REF!/#REF!</f>
        <v>#REF!</v>
      </c>
      <c r="BW69" s="313" t="e">
        <f>BV69*#REF!</f>
        <v>#REF!</v>
      </c>
      <c r="BX69" s="313" t="e">
        <f>BW69+#REF!</f>
        <v>#REF!</v>
      </c>
      <c r="BY69" s="317" t="e">
        <f>AO69/#REF!</f>
        <v>#REF!</v>
      </c>
      <c r="BZ69" s="313" t="e">
        <f>BY69*#REF!</f>
        <v>#REF!</v>
      </c>
      <c r="CA69" s="313" t="e">
        <f t="shared" si="36"/>
        <v>#REF!</v>
      </c>
      <c r="CB69" s="311" t="str">
        <f t="shared" si="25"/>
        <v>/MH</v>
      </c>
      <c r="CC69" s="311" t="str">
        <f t="shared" si="26"/>
        <v>MH/</v>
      </c>
      <c r="CE69" s="312" t="e">
        <f>T(#REF!)</f>
        <v>#REF!</v>
      </c>
      <c r="CF69" s="312" t="e">
        <f>#REF!</f>
        <v>#REF!</v>
      </c>
      <c r="CG69" s="313">
        <f t="shared" si="37"/>
        <v>0</v>
      </c>
      <c r="CJ69" s="314"/>
      <c r="CP69" s="177"/>
    </row>
    <row r="70" spans="1:94" hidden="1">
      <c r="A70" s="305"/>
      <c r="B70" s="920"/>
      <c r="C70" s="920"/>
      <c r="D70" s="920"/>
      <c r="E70" s="920"/>
      <c r="F70" s="920"/>
      <c r="G70" s="920"/>
      <c r="H70" s="920"/>
      <c r="I70" s="920"/>
      <c r="J70" s="920"/>
      <c r="K70" s="920"/>
      <c r="L70" s="920"/>
      <c r="M70" s="920"/>
      <c r="N70" s="920"/>
      <c r="O70" s="920"/>
      <c r="P70" s="920"/>
      <c r="Q70" s="787"/>
      <c r="R70" s="787"/>
      <c r="S70" s="788"/>
      <c r="T70" s="787"/>
      <c r="U70" s="787"/>
      <c r="V70" s="921"/>
      <c r="W70" s="922"/>
      <c r="X70" s="922"/>
      <c r="Y70" s="921"/>
      <c r="Z70" s="922"/>
      <c r="AA70" s="922"/>
      <c r="AB70" s="921"/>
      <c r="AC70" s="922"/>
      <c r="AD70" s="922"/>
      <c r="AE70" s="923">
        <f t="shared" si="27"/>
        <v>0</v>
      </c>
      <c r="AF70" s="923"/>
      <c r="AG70" s="923"/>
      <c r="AH70" s="923"/>
      <c r="AI70" s="923"/>
      <c r="AJ70" s="919">
        <f t="shared" si="28"/>
        <v>0</v>
      </c>
      <c r="AK70" s="919"/>
      <c r="AL70" s="919"/>
      <c r="AM70" s="919"/>
      <c r="AN70" s="919"/>
      <c r="AO70" s="919">
        <f t="shared" si="38"/>
        <v>0</v>
      </c>
      <c r="AP70" s="919"/>
      <c r="AQ70" s="919"/>
      <c r="AR70" s="919"/>
      <c r="AS70" s="919"/>
      <c r="AT70" s="318"/>
      <c r="AU70" s="877">
        <f t="shared" si="29"/>
        <v>0</v>
      </c>
      <c r="AV70" s="877"/>
      <c r="AW70" s="878"/>
      <c r="AX70" s="878"/>
      <c r="AY70" s="878"/>
      <c r="AZ70" s="879" t="e">
        <f>SUM(#REF!)</f>
        <v>#REF!</v>
      </c>
      <c r="BB70" s="177"/>
      <c r="BC70" s="307"/>
      <c r="BD70" s="306" t="str">
        <f t="shared" si="23"/>
        <v>Pending</v>
      </c>
      <c r="BE70" s="307"/>
      <c r="BF70" s="316"/>
      <c r="BG70" s="316"/>
      <c r="BH70" s="316"/>
      <c r="BI70" s="316"/>
      <c r="BJ70" s="308">
        <f t="shared" si="30"/>
        <v>0</v>
      </c>
      <c r="BK70" s="308">
        <f t="shared" si="31"/>
        <v>0</v>
      </c>
      <c r="BL70" s="308" t="e">
        <f>#REF!</f>
        <v>#REF!</v>
      </c>
      <c r="BM70" s="308">
        <f t="shared" si="32"/>
        <v>0</v>
      </c>
      <c r="BN70" s="308" t="e">
        <f t="shared" si="33"/>
        <v>#REF!</v>
      </c>
      <c r="BO70" s="317" t="e">
        <f>AU70/#REF!</f>
        <v>#REF!</v>
      </c>
      <c r="BP70" s="317" t="e">
        <f>AE70/#REF!</f>
        <v>#REF!</v>
      </c>
      <c r="BQ70" s="313" t="e">
        <f>BP70*#REF!</f>
        <v>#REF!</v>
      </c>
      <c r="BR70" s="313" t="e">
        <f t="shared" si="34"/>
        <v>#REF!</v>
      </c>
      <c r="BS70" s="317" t="e">
        <f>AJ70/#REF!</f>
        <v>#REF!</v>
      </c>
      <c r="BT70" s="313" t="e">
        <f>BS70*#REF!</f>
        <v>#REF!</v>
      </c>
      <c r="BU70" s="313" t="e">
        <f t="shared" si="35"/>
        <v>#REF!</v>
      </c>
      <c r="BV70" s="317" t="e">
        <f>#REF!/#REF!</f>
        <v>#REF!</v>
      </c>
      <c r="BW70" s="313" t="e">
        <f>BV70*#REF!</f>
        <v>#REF!</v>
      </c>
      <c r="BX70" s="313" t="e">
        <f>BW70+#REF!</f>
        <v>#REF!</v>
      </c>
      <c r="BY70" s="317" t="e">
        <f>AO70/#REF!</f>
        <v>#REF!</v>
      </c>
      <c r="BZ70" s="313" t="e">
        <f>BY70*#REF!</f>
        <v>#REF!</v>
      </c>
      <c r="CA70" s="313" t="e">
        <f t="shared" si="36"/>
        <v>#REF!</v>
      </c>
      <c r="CB70" s="311" t="str">
        <f t="shared" si="25"/>
        <v>/MH</v>
      </c>
      <c r="CC70" s="311" t="str">
        <f t="shared" si="26"/>
        <v>MH/</v>
      </c>
      <c r="CE70" s="312" t="e">
        <f>T(#REF!)</f>
        <v>#REF!</v>
      </c>
      <c r="CF70" s="312" t="e">
        <f>#REF!</f>
        <v>#REF!</v>
      </c>
      <c r="CG70" s="313">
        <f t="shared" si="37"/>
        <v>0</v>
      </c>
      <c r="CJ70" s="314"/>
      <c r="CP70" s="177"/>
    </row>
    <row r="71" spans="1:94" hidden="1">
      <c r="A71" s="305"/>
      <c r="B71" s="920"/>
      <c r="C71" s="920"/>
      <c r="D71" s="920"/>
      <c r="E71" s="920"/>
      <c r="F71" s="920"/>
      <c r="G71" s="920"/>
      <c r="H71" s="920"/>
      <c r="I71" s="920"/>
      <c r="J71" s="920"/>
      <c r="K71" s="920"/>
      <c r="L71" s="920"/>
      <c r="M71" s="920"/>
      <c r="N71" s="920"/>
      <c r="O71" s="920"/>
      <c r="P71" s="920"/>
      <c r="Q71" s="787"/>
      <c r="R71" s="787"/>
      <c r="S71" s="788"/>
      <c r="T71" s="787"/>
      <c r="U71" s="787"/>
      <c r="V71" s="921"/>
      <c r="W71" s="922"/>
      <c r="X71" s="922"/>
      <c r="Y71" s="921"/>
      <c r="Z71" s="922"/>
      <c r="AA71" s="922"/>
      <c r="AB71" s="921"/>
      <c r="AC71" s="922"/>
      <c r="AD71" s="922"/>
      <c r="AE71" s="923">
        <f t="shared" si="27"/>
        <v>0</v>
      </c>
      <c r="AF71" s="923"/>
      <c r="AG71" s="923"/>
      <c r="AH71" s="923"/>
      <c r="AI71" s="923"/>
      <c r="AJ71" s="919">
        <f t="shared" si="28"/>
        <v>0</v>
      </c>
      <c r="AK71" s="919"/>
      <c r="AL71" s="919"/>
      <c r="AM71" s="919"/>
      <c r="AN71" s="919"/>
      <c r="AO71" s="919">
        <f t="shared" si="38"/>
        <v>0</v>
      </c>
      <c r="AP71" s="919"/>
      <c r="AQ71" s="919"/>
      <c r="AR71" s="919"/>
      <c r="AS71" s="919"/>
      <c r="AT71" s="318"/>
      <c r="AU71" s="877">
        <f t="shared" si="29"/>
        <v>0</v>
      </c>
      <c r="AV71" s="877"/>
      <c r="AW71" s="878"/>
      <c r="AX71" s="878"/>
      <c r="AY71" s="878"/>
      <c r="AZ71" s="879" t="e">
        <f>SUM(#REF!)</f>
        <v>#REF!</v>
      </c>
      <c r="BB71" s="177"/>
      <c r="BC71" s="307"/>
      <c r="BD71" s="306" t="str">
        <f t="shared" si="23"/>
        <v>Pending</v>
      </c>
      <c r="BE71" s="307"/>
      <c r="BF71" s="316"/>
      <c r="BG71" s="316"/>
      <c r="BH71" s="316"/>
      <c r="BI71" s="316"/>
      <c r="BJ71" s="308">
        <f t="shared" si="30"/>
        <v>0</v>
      </c>
      <c r="BK71" s="308">
        <f t="shared" si="31"/>
        <v>0</v>
      </c>
      <c r="BL71" s="308" t="e">
        <f>#REF!</f>
        <v>#REF!</v>
      </c>
      <c r="BM71" s="308">
        <f t="shared" si="32"/>
        <v>0</v>
      </c>
      <c r="BN71" s="308" t="e">
        <f t="shared" si="33"/>
        <v>#REF!</v>
      </c>
      <c r="BO71" s="317" t="e">
        <f>AU71/#REF!</f>
        <v>#REF!</v>
      </c>
      <c r="BP71" s="317" t="e">
        <f>AE71/#REF!</f>
        <v>#REF!</v>
      </c>
      <c r="BQ71" s="313" t="e">
        <f>BP71*#REF!</f>
        <v>#REF!</v>
      </c>
      <c r="BR71" s="313" t="e">
        <f t="shared" si="34"/>
        <v>#REF!</v>
      </c>
      <c r="BS71" s="317" t="e">
        <f>AJ71/#REF!</f>
        <v>#REF!</v>
      </c>
      <c r="BT71" s="313" t="e">
        <f>BS71*#REF!</f>
        <v>#REF!</v>
      </c>
      <c r="BU71" s="313" t="e">
        <f t="shared" si="35"/>
        <v>#REF!</v>
      </c>
      <c r="BV71" s="317" t="e">
        <f>#REF!/#REF!</f>
        <v>#REF!</v>
      </c>
      <c r="BW71" s="313" t="e">
        <f>BV71*#REF!</f>
        <v>#REF!</v>
      </c>
      <c r="BX71" s="313" t="e">
        <f>BW71+#REF!</f>
        <v>#REF!</v>
      </c>
      <c r="BY71" s="317" t="e">
        <f>AO71/#REF!</f>
        <v>#REF!</v>
      </c>
      <c r="BZ71" s="313" t="e">
        <f>BY71*#REF!</f>
        <v>#REF!</v>
      </c>
      <c r="CA71" s="313" t="e">
        <f t="shared" si="36"/>
        <v>#REF!</v>
      </c>
      <c r="CB71" s="311" t="str">
        <f t="shared" si="25"/>
        <v>/MH</v>
      </c>
      <c r="CC71" s="311" t="str">
        <f t="shared" si="26"/>
        <v>MH/</v>
      </c>
      <c r="CE71" s="312" t="e">
        <f>T(#REF!)</f>
        <v>#REF!</v>
      </c>
      <c r="CF71" s="312" t="e">
        <f>#REF!</f>
        <v>#REF!</v>
      </c>
      <c r="CG71" s="313">
        <f t="shared" si="37"/>
        <v>0</v>
      </c>
      <c r="CJ71" s="314"/>
      <c r="CP71" s="177"/>
    </row>
    <row r="72" spans="1:94" hidden="1">
      <c r="A72" s="305"/>
      <c r="B72" s="920"/>
      <c r="C72" s="920"/>
      <c r="D72" s="920"/>
      <c r="E72" s="920"/>
      <c r="F72" s="920"/>
      <c r="G72" s="920"/>
      <c r="H72" s="920"/>
      <c r="I72" s="920"/>
      <c r="J72" s="920"/>
      <c r="K72" s="920"/>
      <c r="L72" s="920"/>
      <c r="M72" s="920"/>
      <c r="N72" s="920"/>
      <c r="O72" s="920"/>
      <c r="P72" s="920"/>
      <c r="Q72" s="787"/>
      <c r="R72" s="787"/>
      <c r="S72" s="788"/>
      <c r="T72" s="787"/>
      <c r="U72" s="787"/>
      <c r="V72" s="921"/>
      <c r="W72" s="922"/>
      <c r="X72" s="922"/>
      <c r="Y72" s="921"/>
      <c r="Z72" s="922"/>
      <c r="AA72" s="922"/>
      <c r="AB72" s="921"/>
      <c r="AC72" s="922"/>
      <c r="AD72" s="922"/>
      <c r="AE72" s="923">
        <f t="shared" si="27"/>
        <v>0</v>
      </c>
      <c r="AF72" s="923"/>
      <c r="AG72" s="923"/>
      <c r="AH72" s="923"/>
      <c r="AI72" s="923"/>
      <c r="AJ72" s="919">
        <f t="shared" si="28"/>
        <v>0</v>
      </c>
      <c r="AK72" s="919"/>
      <c r="AL72" s="919"/>
      <c r="AM72" s="919"/>
      <c r="AN72" s="919"/>
      <c r="AO72" s="919">
        <f t="shared" si="38"/>
        <v>0</v>
      </c>
      <c r="AP72" s="919"/>
      <c r="AQ72" s="919"/>
      <c r="AR72" s="919"/>
      <c r="AS72" s="919"/>
      <c r="AT72" s="318"/>
      <c r="AU72" s="877">
        <f t="shared" si="29"/>
        <v>0</v>
      </c>
      <c r="AV72" s="877"/>
      <c r="AW72" s="878"/>
      <c r="AX72" s="878"/>
      <c r="AY72" s="878"/>
      <c r="AZ72" s="879" t="e">
        <f>SUM(#REF!)</f>
        <v>#REF!</v>
      </c>
      <c r="BB72" s="177"/>
      <c r="BC72" s="307"/>
      <c r="BD72" s="306" t="str">
        <f t="shared" si="23"/>
        <v>Pending</v>
      </c>
      <c r="BE72" s="307"/>
      <c r="BF72" s="316"/>
      <c r="BG72" s="316"/>
      <c r="BH72" s="316"/>
      <c r="BI72" s="316"/>
      <c r="BJ72" s="308">
        <f t="shared" si="30"/>
        <v>0</v>
      </c>
      <c r="BK72" s="308">
        <f t="shared" si="31"/>
        <v>0</v>
      </c>
      <c r="BL72" s="308" t="e">
        <f>#REF!</f>
        <v>#REF!</v>
      </c>
      <c r="BM72" s="308">
        <f t="shared" si="32"/>
        <v>0</v>
      </c>
      <c r="BN72" s="308" t="e">
        <f t="shared" si="33"/>
        <v>#REF!</v>
      </c>
      <c r="BO72" s="317" t="e">
        <f>AU72/#REF!</f>
        <v>#REF!</v>
      </c>
      <c r="BP72" s="317" t="e">
        <f>AE72/#REF!</f>
        <v>#REF!</v>
      </c>
      <c r="BQ72" s="313" t="e">
        <f>BP72*#REF!</f>
        <v>#REF!</v>
      </c>
      <c r="BR72" s="313" t="e">
        <f t="shared" si="34"/>
        <v>#REF!</v>
      </c>
      <c r="BS72" s="317" t="e">
        <f>AJ72/#REF!</f>
        <v>#REF!</v>
      </c>
      <c r="BT72" s="313" t="e">
        <f>BS72*#REF!</f>
        <v>#REF!</v>
      </c>
      <c r="BU72" s="313" t="e">
        <f t="shared" si="35"/>
        <v>#REF!</v>
      </c>
      <c r="BV72" s="317" t="e">
        <f>#REF!/#REF!</f>
        <v>#REF!</v>
      </c>
      <c r="BW72" s="313" t="e">
        <f>BV72*#REF!</f>
        <v>#REF!</v>
      </c>
      <c r="BX72" s="313" t="e">
        <f>BW72+#REF!</f>
        <v>#REF!</v>
      </c>
      <c r="BY72" s="317" t="e">
        <f>AO72/#REF!</f>
        <v>#REF!</v>
      </c>
      <c r="BZ72" s="313" t="e">
        <f>BY72*#REF!</f>
        <v>#REF!</v>
      </c>
      <c r="CA72" s="313" t="e">
        <f t="shared" si="36"/>
        <v>#REF!</v>
      </c>
      <c r="CB72" s="311" t="str">
        <f t="shared" si="25"/>
        <v>/MH</v>
      </c>
      <c r="CC72" s="311" t="str">
        <f t="shared" si="26"/>
        <v>MH/</v>
      </c>
      <c r="CE72" s="312" t="e">
        <f>T(#REF!)</f>
        <v>#REF!</v>
      </c>
      <c r="CF72" s="312" t="e">
        <f>#REF!</f>
        <v>#REF!</v>
      </c>
      <c r="CG72" s="313">
        <f t="shared" si="37"/>
        <v>0</v>
      </c>
      <c r="CJ72" s="314"/>
      <c r="CP72" s="177"/>
    </row>
    <row r="73" spans="1:94" hidden="1">
      <c r="A73" s="305"/>
      <c r="B73" s="920"/>
      <c r="C73" s="920"/>
      <c r="D73" s="920"/>
      <c r="E73" s="920"/>
      <c r="F73" s="920"/>
      <c r="G73" s="920"/>
      <c r="H73" s="920"/>
      <c r="I73" s="920"/>
      <c r="J73" s="920"/>
      <c r="K73" s="920"/>
      <c r="L73" s="920"/>
      <c r="M73" s="920"/>
      <c r="N73" s="920"/>
      <c r="O73" s="920"/>
      <c r="P73" s="920"/>
      <c r="Q73" s="787"/>
      <c r="R73" s="787"/>
      <c r="S73" s="788"/>
      <c r="T73" s="787"/>
      <c r="U73" s="787"/>
      <c r="V73" s="921"/>
      <c r="W73" s="922"/>
      <c r="X73" s="922"/>
      <c r="Y73" s="921"/>
      <c r="Z73" s="922"/>
      <c r="AA73" s="922"/>
      <c r="AB73" s="921"/>
      <c r="AC73" s="922"/>
      <c r="AD73" s="922"/>
      <c r="AE73" s="923">
        <f t="shared" si="27"/>
        <v>0</v>
      </c>
      <c r="AF73" s="923"/>
      <c r="AG73" s="923"/>
      <c r="AH73" s="923"/>
      <c r="AI73" s="923"/>
      <c r="AJ73" s="919">
        <f t="shared" si="28"/>
        <v>0</v>
      </c>
      <c r="AK73" s="919"/>
      <c r="AL73" s="919"/>
      <c r="AM73" s="919"/>
      <c r="AN73" s="919"/>
      <c r="AO73" s="919">
        <f t="shared" si="38"/>
        <v>0</v>
      </c>
      <c r="AP73" s="919"/>
      <c r="AQ73" s="919"/>
      <c r="AR73" s="919"/>
      <c r="AS73" s="919"/>
      <c r="AT73" s="318"/>
      <c r="AU73" s="877">
        <f t="shared" si="29"/>
        <v>0</v>
      </c>
      <c r="AV73" s="877"/>
      <c r="AW73" s="878"/>
      <c r="AX73" s="878"/>
      <c r="AY73" s="878"/>
      <c r="AZ73" s="879" t="e">
        <f>SUM(#REF!)</f>
        <v>#REF!</v>
      </c>
      <c r="BB73" s="177"/>
      <c r="BC73" s="307"/>
      <c r="BD73" s="306" t="str">
        <f t="shared" si="23"/>
        <v>Pending</v>
      </c>
      <c r="BE73" s="307"/>
      <c r="BF73" s="316"/>
      <c r="BG73" s="316"/>
      <c r="BH73" s="316"/>
      <c r="BI73" s="316"/>
      <c r="BJ73" s="308">
        <f t="shared" si="30"/>
        <v>0</v>
      </c>
      <c r="BK73" s="308">
        <f t="shared" si="31"/>
        <v>0</v>
      </c>
      <c r="BL73" s="308" t="e">
        <f>#REF!</f>
        <v>#REF!</v>
      </c>
      <c r="BM73" s="308">
        <f t="shared" si="32"/>
        <v>0</v>
      </c>
      <c r="BN73" s="308" t="e">
        <f t="shared" si="33"/>
        <v>#REF!</v>
      </c>
      <c r="BO73" s="317" t="e">
        <f>AU73/#REF!</f>
        <v>#REF!</v>
      </c>
      <c r="BP73" s="317" t="e">
        <f>AE73/#REF!</f>
        <v>#REF!</v>
      </c>
      <c r="BQ73" s="313" t="e">
        <f>BP73*#REF!</f>
        <v>#REF!</v>
      </c>
      <c r="BR73" s="313" t="e">
        <f t="shared" si="34"/>
        <v>#REF!</v>
      </c>
      <c r="BS73" s="317" t="e">
        <f>AJ73/#REF!</f>
        <v>#REF!</v>
      </c>
      <c r="BT73" s="313" t="e">
        <f>BS73*#REF!</f>
        <v>#REF!</v>
      </c>
      <c r="BU73" s="313" t="e">
        <f t="shared" si="35"/>
        <v>#REF!</v>
      </c>
      <c r="BV73" s="317" t="e">
        <f>#REF!/#REF!</f>
        <v>#REF!</v>
      </c>
      <c r="BW73" s="313" t="e">
        <f>BV73*#REF!</f>
        <v>#REF!</v>
      </c>
      <c r="BX73" s="313" t="e">
        <f>BW73+#REF!</f>
        <v>#REF!</v>
      </c>
      <c r="BY73" s="317" t="e">
        <f>AO73/#REF!</f>
        <v>#REF!</v>
      </c>
      <c r="BZ73" s="313" t="e">
        <f>BY73*#REF!</f>
        <v>#REF!</v>
      </c>
      <c r="CA73" s="313" t="e">
        <f t="shared" si="36"/>
        <v>#REF!</v>
      </c>
      <c r="CB73" s="311" t="str">
        <f t="shared" si="25"/>
        <v>/MH</v>
      </c>
      <c r="CC73" s="311" t="str">
        <f t="shared" si="26"/>
        <v>MH/</v>
      </c>
      <c r="CE73" s="312" t="e">
        <f>T(#REF!)</f>
        <v>#REF!</v>
      </c>
      <c r="CF73" s="312" t="e">
        <f>#REF!</f>
        <v>#REF!</v>
      </c>
      <c r="CG73" s="313">
        <f t="shared" si="37"/>
        <v>0</v>
      </c>
      <c r="CJ73" s="314"/>
      <c r="CP73" s="177"/>
    </row>
    <row r="74" spans="1:94" hidden="1">
      <c r="A74" s="305"/>
      <c r="B74" s="920"/>
      <c r="C74" s="920"/>
      <c r="D74" s="920"/>
      <c r="E74" s="920"/>
      <c r="F74" s="920"/>
      <c r="G74" s="920"/>
      <c r="H74" s="920"/>
      <c r="I74" s="920"/>
      <c r="J74" s="920"/>
      <c r="K74" s="920"/>
      <c r="L74" s="920"/>
      <c r="M74" s="920"/>
      <c r="N74" s="920"/>
      <c r="O74" s="920"/>
      <c r="P74" s="920"/>
      <c r="Q74" s="787"/>
      <c r="R74" s="787"/>
      <c r="S74" s="788"/>
      <c r="T74" s="787"/>
      <c r="U74" s="787"/>
      <c r="V74" s="921"/>
      <c r="W74" s="922"/>
      <c r="X74" s="922"/>
      <c r="Y74" s="921"/>
      <c r="Z74" s="922"/>
      <c r="AA74" s="922"/>
      <c r="AB74" s="921"/>
      <c r="AC74" s="922"/>
      <c r="AD74" s="922"/>
      <c r="AE74" s="923">
        <f t="shared" si="27"/>
        <v>0</v>
      </c>
      <c r="AF74" s="923"/>
      <c r="AG74" s="923"/>
      <c r="AH74" s="923"/>
      <c r="AI74" s="923"/>
      <c r="AJ74" s="919">
        <f t="shared" si="28"/>
        <v>0</v>
      </c>
      <c r="AK74" s="919"/>
      <c r="AL74" s="919"/>
      <c r="AM74" s="919"/>
      <c r="AN74" s="919"/>
      <c r="AO74" s="919">
        <f t="shared" si="38"/>
        <v>0</v>
      </c>
      <c r="AP74" s="919"/>
      <c r="AQ74" s="919"/>
      <c r="AR74" s="919"/>
      <c r="AS74" s="919"/>
      <c r="AT74" s="318"/>
      <c r="AU74" s="877">
        <f t="shared" si="29"/>
        <v>0</v>
      </c>
      <c r="AV74" s="877"/>
      <c r="AW74" s="878"/>
      <c r="AX74" s="878"/>
      <c r="AY74" s="878"/>
      <c r="AZ74" s="879" t="e">
        <f>SUM(#REF!)</f>
        <v>#REF!</v>
      </c>
      <c r="BB74" s="177"/>
      <c r="BC74" s="307"/>
      <c r="BD74" s="306" t="str">
        <f t="shared" si="23"/>
        <v>Pending</v>
      </c>
      <c r="BE74" s="307"/>
      <c r="BF74" s="316"/>
      <c r="BG74" s="316"/>
      <c r="BH74" s="316"/>
      <c r="BI74" s="316"/>
      <c r="BJ74" s="308">
        <f t="shared" si="30"/>
        <v>0</v>
      </c>
      <c r="BK74" s="308">
        <f t="shared" si="31"/>
        <v>0</v>
      </c>
      <c r="BL74" s="308" t="e">
        <f>#REF!</f>
        <v>#REF!</v>
      </c>
      <c r="BM74" s="308">
        <f t="shared" si="32"/>
        <v>0</v>
      </c>
      <c r="BN74" s="308" t="e">
        <f t="shared" si="33"/>
        <v>#REF!</v>
      </c>
      <c r="BO74" s="317" t="e">
        <f>AU74/#REF!</f>
        <v>#REF!</v>
      </c>
      <c r="BP74" s="317" t="e">
        <f>AE74/#REF!</f>
        <v>#REF!</v>
      </c>
      <c r="BQ74" s="313" t="e">
        <f>BP74*#REF!</f>
        <v>#REF!</v>
      </c>
      <c r="BR74" s="313" t="e">
        <f t="shared" si="34"/>
        <v>#REF!</v>
      </c>
      <c r="BS74" s="317" t="e">
        <f>AJ74/#REF!</f>
        <v>#REF!</v>
      </c>
      <c r="BT74" s="313" t="e">
        <f>BS74*#REF!</f>
        <v>#REF!</v>
      </c>
      <c r="BU74" s="313" t="e">
        <f t="shared" si="35"/>
        <v>#REF!</v>
      </c>
      <c r="BV74" s="317" t="e">
        <f>#REF!/#REF!</f>
        <v>#REF!</v>
      </c>
      <c r="BW74" s="313" t="e">
        <f>BV74*#REF!</f>
        <v>#REF!</v>
      </c>
      <c r="BX74" s="313" t="e">
        <f>BW74+#REF!</f>
        <v>#REF!</v>
      </c>
      <c r="BY74" s="317" t="e">
        <f>AO74/#REF!</f>
        <v>#REF!</v>
      </c>
      <c r="BZ74" s="313" t="e">
        <f>BY74*#REF!</f>
        <v>#REF!</v>
      </c>
      <c r="CA74" s="313" t="e">
        <f t="shared" si="36"/>
        <v>#REF!</v>
      </c>
      <c r="CB74" s="311" t="str">
        <f t="shared" si="25"/>
        <v>/MH</v>
      </c>
      <c r="CC74" s="311" t="str">
        <f t="shared" si="26"/>
        <v>MH/</v>
      </c>
      <c r="CE74" s="312" t="e">
        <f>T(#REF!)</f>
        <v>#REF!</v>
      </c>
      <c r="CF74" s="312" t="e">
        <f>#REF!</f>
        <v>#REF!</v>
      </c>
      <c r="CG74" s="313">
        <f t="shared" si="37"/>
        <v>0</v>
      </c>
      <c r="CJ74" s="314"/>
      <c r="CP74" s="177"/>
    </row>
    <row r="75" spans="1:94" hidden="1">
      <c r="A75" s="305"/>
      <c r="B75" s="920"/>
      <c r="C75" s="920"/>
      <c r="D75" s="920"/>
      <c r="E75" s="920"/>
      <c r="F75" s="920"/>
      <c r="G75" s="920"/>
      <c r="H75" s="920"/>
      <c r="I75" s="920"/>
      <c r="J75" s="920"/>
      <c r="K75" s="920"/>
      <c r="L75" s="920"/>
      <c r="M75" s="920"/>
      <c r="N75" s="920"/>
      <c r="O75" s="920"/>
      <c r="P75" s="920"/>
      <c r="Q75" s="787"/>
      <c r="R75" s="787"/>
      <c r="S75" s="788"/>
      <c r="T75" s="787"/>
      <c r="U75" s="787"/>
      <c r="V75" s="921"/>
      <c r="W75" s="922"/>
      <c r="X75" s="922"/>
      <c r="Y75" s="921"/>
      <c r="Z75" s="922"/>
      <c r="AA75" s="922"/>
      <c r="AB75" s="921"/>
      <c r="AC75" s="922"/>
      <c r="AD75" s="922"/>
      <c r="AE75" s="923">
        <f t="shared" si="27"/>
        <v>0</v>
      </c>
      <c r="AF75" s="923"/>
      <c r="AG75" s="923"/>
      <c r="AH75" s="923"/>
      <c r="AI75" s="923"/>
      <c r="AJ75" s="919">
        <f t="shared" si="28"/>
        <v>0</v>
      </c>
      <c r="AK75" s="919"/>
      <c r="AL75" s="919"/>
      <c r="AM75" s="919"/>
      <c r="AN75" s="919"/>
      <c r="AO75" s="919">
        <f t="shared" si="38"/>
        <v>0</v>
      </c>
      <c r="AP75" s="919"/>
      <c r="AQ75" s="919"/>
      <c r="AR75" s="919"/>
      <c r="AS75" s="919"/>
      <c r="AT75" s="318"/>
      <c r="AU75" s="877">
        <f t="shared" si="29"/>
        <v>0</v>
      </c>
      <c r="AV75" s="877"/>
      <c r="AW75" s="878"/>
      <c r="AX75" s="878"/>
      <c r="AY75" s="878"/>
      <c r="AZ75" s="879" t="e">
        <f>SUM(#REF!)</f>
        <v>#REF!</v>
      </c>
      <c r="BB75" s="177"/>
      <c r="BC75" s="307"/>
      <c r="BD75" s="306" t="str">
        <f t="shared" si="23"/>
        <v>Pending</v>
      </c>
      <c r="BE75" s="307"/>
      <c r="BF75" s="316"/>
      <c r="BG75" s="316"/>
      <c r="BH75" s="316"/>
      <c r="BI75" s="316"/>
      <c r="BJ75" s="308">
        <f t="shared" si="30"/>
        <v>0</v>
      </c>
      <c r="BK75" s="308">
        <f t="shared" si="31"/>
        <v>0</v>
      </c>
      <c r="BL75" s="308" t="e">
        <f>#REF!</f>
        <v>#REF!</v>
      </c>
      <c r="BM75" s="308">
        <f t="shared" si="32"/>
        <v>0</v>
      </c>
      <c r="BN75" s="308" t="e">
        <f t="shared" si="33"/>
        <v>#REF!</v>
      </c>
      <c r="BO75" s="317" t="e">
        <f>AU75/#REF!</f>
        <v>#REF!</v>
      </c>
      <c r="BP75" s="317" t="e">
        <f>AE75/#REF!</f>
        <v>#REF!</v>
      </c>
      <c r="BQ75" s="313" t="e">
        <f>BP75*#REF!</f>
        <v>#REF!</v>
      </c>
      <c r="BR75" s="313" t="e">
        <f t="shared" si="34"/>
        <v>#REF!</v>
      </c>
      <c r="BS75" s="317" t="e">
        <f>AJ75/#REF!</f>
        <v>#REF!</v>
      </c>
      <c r="BT75" s="313" t="e">
        <f>BS75*#REF!</f>
        <v>#REF!</v>
      </c>
      <c r="BU75" s="313" t="e">
        <f t="shared" si="35"/>
        <v>#REF!</v>
      </c>
      <c r="BV75" s="317" t="e">
        <f>#REF!/#REF!</f>
        <v>#REF!</v>
      </c>
      <c r="BW75" s="313" t="e">
        <f>BV75*#REF!</f>
        <v>#REF!</v>
      </c>
      <c r="BX75" s="313" t="e">
        <f>BW75+#REF!</f>
        <v>#REF!</v>
      </c>
      <c r="BY75" s="317" t="e">
        <f>AO75/#REF!</f>
        <v>#REF!</v>
      </c>
      <c r="BZ75" s="313" t="e">
        <f>BY75*#REF!</f>
        <v>#REF!</v>
      </c>
      <c r="CA75" s="313" t="e">
        <f t="shared" si="36"/>
        <v>#REF!</v>
      </c>
      <c r="CB75" s="311" t="str">
        <f t="shared" si="25"/>
        <v>/MH</v>
      </c>
      <c r="CC75" s="311" t="str">
        <f t="shared" si="26"/>
        <v>MH/</v>
      </c>
      <c r="CE75" s="312" t="e">
        <f>T(#REF!)</f>
        <v>#REF!</v>
      </c>
      <c r="CF75" s="312" t="e">
        <f>#REF!</f>
        <v>#REF!</v>
      </c>
      <c r="CG75" s="313">
        <f t="shared" si="37"/>
        <v>0</v>
      </c>
      <c r="CJ75" s="314"/>
      <c r="CP75" s="177"/>
    </row>
    <row r="76" spans="1:94" hidden="1">
      <c r="A76" s="305"/>
      <c r="B76" s="920"/>
      <c r="C76" s="920"/>
      <c r="D76" s="920"/>
      <c r="E76" s="920"/>
      <c r="F76" s="920"/>
      <c r="G76" s="920"/>
      <c r="H76" s="920"/>
      <c r="I76" s="920"/>
      <c r="J76" s="920"/>
      <c r="K76" s="920"/>
      <c r="L76" s="920"/>
      <c r="M76" s="920"/>
      <c r="N76" s="920"/>
      <c r="O76" s="920"/>
      <c r="P76" s="920"/>
      <c r="Q76" s="787"/>
      <c r="R76" s="787"/>
      <c r="S76" s="788"/>
      <c r="T76" s="787"/>
      <c r="U76" s="787"/>
      <c r="V76" s="921"/>
      <c r="W76" s="922"/>
      <c r="X76" s="922"/>
      <c r="Y76" s="921"/>
      <c r="Z76" s="922"/>
      <c r="AA76" s="922"/>
      <c r="AB76" s="921"/>
      <c r="AC76" s="922"/>
      <c r="AD76" s="922"/>
      <c r="AE76" s="923">
        <f t="shared" si="27"/>
        <v>0</v>
      </c>
      <c r="AF76" s="923"/>
      <c r="AG76" s="923"/>
      <c r="AH76" s="923"/>
      <c r="AI76" s="923"/>
      <c r="AJ76" s="919">
        <f t="shared" si="28"/>
        <v>0</v>
      </c>
      <c r="AK76" s="919"/>
      <c r="AL76" s="919"/>
      <c r="AM76" s="919"/>
      <c r="AN76" s="919"/>
      <c r="AO76" s="919">
        <f t="shared" si="38"/>
        <v>0</v>
      </c>
      <c r="AP76" s="919"/>
      <c r="AQ76" s="919"/>
      <c r="AR76" s="919"/>
      <c r="AS76" s="919"/>
      <c r="AT76" s="318"/>
      <c r="AU76" s="877">
        <f t="shared" si="29"/>
        <v>0</v>
      </c>
      <c r="AV76" s="877"/>
      <c r="AW76" s="878"/>
      <c r="AX76" s="878"/>
      <c r="AY76" s="878"/>
      <c r="AZ76" s="879" t="e">
        <f>SUM(#REF!)</f>
        <v>#REF!</v>
      </c>
      <c r="BB76" s="177"/>
      <c r="BC76" s="307"/>
      <c r="BD76" s="306" t="str">
        <f t="shared" si="23"/>
        <v>Pending</v>
      </c>
      <c r="BE76" s="307"/>
      <c r="BF76" s="316"/>
      <c r="BG76" s="316"/>
      <c r="BH76" s="316"/>
      <c r="BI76" s="316"/>
      <c r="BJ76" s="308">
        <f t="shared" si="30"/>
        <v>0</v>
      </c>
      <c r="BK76" s="308">
        <f t="shared" si="31"/>
        <v>0</v>
      </c>
      <c r="BL76" s="308" t="e">
        <f>#REF!</f>
        <v>#REF!</v>
      </c>
      <c r="BM76" s="308">
        <f t="shared" si="32"/>
        <v>0</v>
      </c>
      <c r="BN76" s="308" t="e">
        <f t="shared" si="33"/>
        <v>#REF!</v>
      </c>
      <c r="BO76" s="317" t="e">
        <f>AU76/#REF!</f>
        <v>#REF!</v>
      </c>
      <c r="BP76" s="317" t="e">
        <f>AE76/#REF!</f>
        <v>#REF!</v>
      </c>
      <c r="BQ76" s="313" t="e">
        <f>BP76*#REF!</f>
        <v>#REF!</v>
      </c>
      <c r="BR76" s="313" t="e">
        <f t="shared" si="34"/>
        <v>#REF!</v>
      </c>
      <c r="BS76" s="317" t="e">
        <f>AJ76/#REF!</f>
        <v>#REF!</v>
      </c>
      <c r="BT76" s="313" t="e">
        <f>BS76*#REF!</f>
        <v>#REF!</v>
      </c>
      <c r="BU76" s="313" t="e">
        <f t="shared" si="35"/>
        <v>#REF!</v>
      </c>
      <c r="BV76" s="317" t="e">
        <f>#REF!/#REF!</f>
        <v>#REF!</v>
      </c>
      <c r="BW76" s="313" t="e">
        <f>BV76*#REF!</f>
        <v>#REF!</v>
      </c>
      <c r="BX76" s="313" t="e">
        <f>BW76+#REF!</f>
        <v>#REF!</v>
      </c>
      <c r="BY76" s="317" t="e">
        <f>AO76/#REF!</f>
        <v>#REF!</v>
      </c>
      <c r="BZ76" s="313" t="e">
        <f>BY76*#REF!</f>
        <v>#REF!</v>
      </c>
      <c r="CA76" s="313" t="e">
        <f t="shared" si="36"/>
        <v>#REF!</v>
      </c>
      <c r="CB76" s="311" t="str">
        <f t="shared" si="25"/>
        <v>/MH</v>
      </c>
      <c r="CC76" s="311" t="str">
        <f t="shared" si="26"/>
        <v>MH/</v>
      </c>
      <c r="CE76" s="312" t="e">
        <f>T(#REF!)</f>
        <v>#REF!</v>
      </c>
      <c r="CF76" s="312" t="e">
        <f>#REF!</f>
        <v>#REF!</v>
      </c>
      <c r="CG76" s="313">
        <f t="shared" si="37"/>
        <v>0</v>
      </c>
      <c r="CJ76" s="314"/>
      <c r="CP76" s="177"/>
    </row>
    <row r="77" spans="1:94" hidden="1">
      <c r="A77" s="305"/>
      <c r="B77" s="920"/>
      <c r="C77" s="920"/>
      <c r="D77" s="920"/>
      <c r="E77" s="920"/>
      <c r="F77" s="920"/>
      <c r="G77" s="920"/>
      <c r="H77" s="920"/>
      <c r="I77" s="920"/>
      <c r="J77" s="920"/>
      <c r="K77" s="920"/>
      <c r="L77" s="920"/>
      <c r="M77" s="920"/>
      <c r="N77" s="920"/>
      <c r="O77" s="920"/>
      <c r="P77" s="920"/>
      <c r="Q77" s="787"/>
      <c r="R77" s="787"/>
      <c r="S77" s="788"/>
      <c r="T77" s="787"/>
      <c r="U77" s="787"/>
      <c r="V77" s="921"/>
      <c r="W77" s="922"/>
      <c r="X77" s="922"/>
      <c r="Y77" s="921"/>
      <c r="Z77" s="922"/>
      <c r="AA77" s="922"/>
      <c r="AB77" s="921"/>
      <c r="AC77" s="922"/>
      <c r="AD77" s="922"/>
      <c r="AE77" s="923">
        <f t="shared" si="27"/>
        <v>0</v>
      </c>
      <c r="AF77" s="923"/>
      <c r="AG77" s="923"/>
      <c r="AH77" s="923"/>
      <c r="AI77" s="923"/>
      <c r="AJ77" s="919">
        <f t="shared" si="28"/>
        <v>0</v>
      </c>
      <c r="AK77" s="919"/>
      <c r="AL77" s="919"/>
      <c r="AM77" s="919"/>
      <c r="AN77" s="919"/>
      <c r="AO77" s="919">
        <f t="shared" si="38"/>
        <v>0</v>
      </c>
      <c r="AP77" s="919"/>
      <c r="AQ77" s="919"/>
      <c r="AR77" s="919"/>
      <c r="AS77" s="919"/>
      <c r="AT77" s="318"/>
      <c r="AU77" s="877">
        <f t="shared" si="29"/>
        <v>0</v>
      </c>
      <c r="AV77" s="877"/>
      <c r="AW77" s="878"/>
      <c r="AX77" s="878"/>
      <c r="AY77" s="878"/>
      <c r="AZ77" s="879" t="e">
        <f>SUM(#REF!)</f>
        <v>#REF!</v>
      </c>
      <c r="BB77" s="177"/>
      <c r="BC77" s="307"/>
      <c r="BD77" s="306" t="str">
        <f t="shared" si="23"/>
        <v>Pending</v>
      </c>
      <c r="BE77" s="307"/>
      <c r="BF77" s="316"/>
      <c r="BG77" s="316"/>
      <c r="BH77" s="316"/>
      <c r="BI77" s="316"/>
      <c r="BJ77" s="308">
        <f t="shared" si="30"/>
        <v>0</v>
      </c>
      <c r="BK77" s="308">
        <f t="shared" si="31"/>
        <v>0</v>
      </c>
      <c r="BL77" s="308" t="e">
        <f>#REF!</f>
        <v>#REF!</v>
      </c>
      <c r="BM77" s="308">
        <f t="shared" si="32"/>
        <v>0</v>
      </c>
      <c r="BN77" s="308" t="e">
        <f t="shared" si="33"/>
        <v>#REF!</v>
      </c>
      <c r="BO77" s="317" t="e">
        <f>AU77/#REF!</f>
        <v>#REF!</v>
      </c>
      <c r="BP77" s="317" t="e">
        <f>AE77/#REF!</f>
        <v>#REF!</v>
      </c>
      <c r="BQ77" s="313" t="e">
        <f>BP77*#REF!</f>
        <v>#REF!</v>
      </c>
      <c r="BR77" s="313" t="e">
        <f t="shared" si="34"/>
        <v>#REF!</v>
      </c>
      <c r="BS77" s="317" t="e">
        <f>AJ77/#REF!</f>
        <v>#REF!</v>
      </c>
      <c r="BT77" s="313" t="e">
        <f>BS77*#REF!</f>
        <v>#REF!</v>
      </c>
      <c r="BU77" s="313" t="e">
        <f t="shared" si="35"/>
        <v>#REF!</v>
      </c>
      <c r="BV77" s="317" t="e">
        <f>#REF!/#REF!</f>
        <v>#REF!</v>
      </c>
      <c r="BW77" s="313" t="e">
        <f>BV77*#REF!</f>
        <v>#REF!</v>
      </c>
      <c r="BX77" s="313" t="e">
        <f>BW77+#REF!</f>
        <v>#REF!</v>
      </c>
      <c r="BY77" s="317" t="e">
        <f>AO77/#REF!</f>
        <v>#REF!</v>
      </c>
      <c r="BZ77" s="313" t="e">
        <f>BY77*#REF!</f>
        <v>#REF!</v>
      </c>
      <c r="CA77" s="313" t="e">
        <f t="shared" si="36"/>
        <v>#REF!</v>
      </c>
      <c r="CB77" s="311" t="str">
        <f t="shared" si="25"/>
        <v>/MH</v>
      </c>
      <c r="CC77" s="311" t="str">
        <f t="shared" si="26"/>
        <v>MH/</v>
      </c>
      <c r="CE77" s="312" t="e">
        <f>T(#REF!)</f>
        <v>#REF!</v>
      </c>
      <c r="CF77" s="312" t="e">
        <f>#REF!</f>
        <v>#REF!</v>
      </c>
      <c r="CG77" s="313">
        <f t="shared" si="37"/>
        <v>0</v>
      </c>
      <c r="CJ77" s="314"/>
      <c r="CP77" s="177"/>
    </row>
    <row r="78" spans="1:94" hidden="1">
      <c r="A78" s="305"/>
      <c r="B78" s="920"/>
      <c r="C78" s="920"/>
      <c r="D78" s="920"/>
      <c r="E78" s="920"/>
      <c r="F78" s="920"/>
      <c r="G78" s="920"/>
      <c r="H78" s="920"/>
      <c r="I78" s="920"/>
      <c r="J78" s="920"/>
      <c r="K78" s="920"/>
      <c r="L78" s="920"/>
      <c r="M78" s="920"/>
      <c r="N78" s="920"/>
      <c r="O78" s="920"/>
      <c r="P78" s="920"/>
      <c r="Q78" s="787"/>
      <c r="R78" s="787"/>
      <c r="S78" s="788"/>
      <c r="T78" s="787"/>
      <c r="U78" s="787"/>
      <c r="V78" s="921"/>
      <c r="W78" s="922"/>
      <c r="X78" s="922"/>
      <c r="Y78" s="921"/>
      <c r="Z78" s="922"/>
      <c r="AA78" s="922"/>
      <c r="AB78" s="921"/>
      <c r="AC78" s="922"/>
      <c r="AD78" s="922"/>
      <c r="AE78" s="923">
        <f t="shared" si="27"/>
        <v>0</v>
      </c>
      <c r="AF78" s="923"/>
      <c r="AG78" s="923"/>
      <c r="AH78" s="923"/>
      <c r="AI78" s="923"/>
      <c r="AJ78" s="919">
        <f t="shared" si="28"/>
        <v>0</v>
      </c>
      <c r="AK78" s="919"/>
      <c r="AL78" s="919"/>
      <c r="AM78" s="919"/>
      <c r="AN78" s="919"/>
      <c r="AO78" s="919">
        <f t="shared" si="38"/>
        <v>0</v>
      </c>
      <c r="AP78" s="919"/>
      <c r="AQ78" s="919"/>
      <c r="AR78" s="919"/>
      <c r="AS78" s="919"/>
      <c r="AT78" s="318"/>
      <c r="AU78" s="877">
        <f t="shared" si="29"/>
        <v>0</v>
      </c>
      <c r="AV78" s="877"/>
      <c r="AW78" s="878"/>
      <c r="AX78" s="878"/>
      <c r="AY78" s="878"/>
      <c r="AZ78" s="879" t="e">
        <f>SUM(#REF!)</f>
        <v>#REF!</v>
      </c>
      <c r="BB78" s="177"/>
      <c r="BC78" s="307"/>
      <c r="BD78" s="306" t="str">
        <f t="shared" si="23"/>
        <v>Pending</v>
      </c>
      <c r="BE78" s="307"/>
      <c r="BF78" s="316"/>
      <c r="BG78" s="316"/>
      <c r="BH78" s="316"/>
      <c r="BI78" s="316"/>
      <c r="BJ78" s="308">
        <f t="shared" si="30"/>
        <v>0</v>
      </c>
      <c r="BK78" s="308">
        <f t="shared" si="31"/>
        <v>0</v>
      </c>
      <c r="BL78" s="308" t="e">
        <f>#REF!</f>
        <v>#REF!</v>
      </c>
      <c r="BM78" s="308">
        <f t="shared" si="32"/>
        <v>0</v>
      </c>
      <c r="BN78" s="308" t="e">
        <f t="shared" si="33"/>
        <v>#REF!</v>
      </c>
      <c r="BO78" s="317" t="e">
        <f>AU78/#REF!</f>
        <v>#REF!</v>
      </c>
      <c r="BP78" s="317" t="e">
        <f>AE78/#REF!</f>
        <v>#REF!</v>
      </c>
      <c r="BQ78" s="313" t="e">
        <f>BP78*#REF!</f>
        <v>#REF!</v>
      </c>
      <c r="BR78" s="313" t="e">
        <f t="shared" si="34"/>
        <v>#REF!</v>
      </c>
      <c r="BS78" s="317" t="e">
        <f>AJ78/#REF!</f>
        <v>#REF!</v>
      </c>
      <c r="BT78" s="313" t="e">
        <f>BS78*#REF!</f>
        <v>#REF!</v>
      </c>
      <c r="BU78" s="313" t="e">
        <f t="shared" si="35"/>
        <v>#REF!</v>
      </c>
      <c r="BV78" s="317" t="e">
        <f>#REF!/#REF!</f>
        <v>#REF!</v>
      </c>
      <c r="BW78" s="313" t="e">
        <f>BV78*#REF!</f>
        <v>#REF!</v>
      </c>
      <c r="BX78" s="313" t="e">
        <f>BW78+#REF!</f>
        <v>#REF!</v>
      </c>
      <c r="BY78" s="317" t="e">
        <f>AO78/#REF!</f>
        <v>#REF!</v>
      </c>
      <c r="BZ78" s="313" t="e">
        <f>BY78*#REF!</f>
        <v>#REF!</v>
      </c>
      <c r="CA78" s="313" t="e">
        <f t="shared" si="36"/>
        <v>#REF!</v>
      </c>
      <c r="CB78" s="311" t="str">
        <f t="shared" si="25"/>
        <v>/MH</v>
      </c>
      <c r="CC78" s="311" t="str">
        <f t="shared" si="26"/>
        <v>MH/</v>
      </c>
      <c r="CE78" s="312" t="e">
        <f>T(#REF!)</f>
        <v>#REF!</v>
      </c>
      <c r="CF78" s="312" t="e">
        <f>#REF!</f>
        <v>#REF!</v>
      </c>
      <c r="CG78" s="313">
        <f t="shared" si="37"/>
        <v>0</v>
      </c>
      <c r="CJ78" s="314"/>
      <c r="CP78" s="177"/>
    </row>
    <row r="79" spans="1:94" hidden="1">
      <c r="A79" s="305"/>
      <c r="B79" s="920"/>
      <c r="C79" s="920"/>
      <c r="D79" s="920"/>
      <c r="E79" s="920"/>
      <c r="F79" s="920"/>
      <c r="G79" s="920"/>
      <c r="H79" s="920"/>
      <c r="I79" s="920"/>
      <c r="J79" s="920"/>
      <c r="K79" s="920"/>
      <c r="L79" s="920"/>
      <c r="M79" s="920"/>
      <c r="N79" s="920"/>
      <c r="O79" s="920"/>
      <c r="P79" s="920"/>
      <c r="Q79" s="925"/>
      <c r="R79" s="925"/>
      <c r="S79" s="926"/>
      <c r="T79" s="925"/>
      <c r="U79" s="925"/>
      <c r="V79" s="927"/>
      <c r="W79" s="928"/>
      <c r="X79" s="928"/>
      <c r="Y79" s="927"/>
      <c r="Z79" s="928"/>
      <c r="AA79" s="928"/>
      <c r="AB79" s="927"/>
      <c r="AC79" s="928"/>
      <c r="AD79" s="928"/>
      <c r="AE79" s="923">
        <f t="shared" ref="AE79:AE93" si="39">V79*Q79</f>
        <v>0</v>
      </c>
      <c r="AF79" s="923"/>
      <c r="AG79" s="923"/>
      <c r="AH79" s="923"/>
      <c r="AI79" s="923"/>
      <c r="AJ79" s="919">
        <f t="shared" ref="AJ79:AJ93" si="40">Q79*Y79</f>
        <v>0</v>
      </c>
      <c r="AK79" s="919"/>
      <c r="AL79" s="919"/>
      <c r="AM79" s="919"/>
      <c r="AN79" s="919"/>
      <c r="AO79" s="919">
        <f>Q79*AB79</f>
        <v>0</v>
      </c>
      <c r="AP79" s="919"/>
      <c r="AQ79" s="919"/>
      <c r="AR79" s="919"/>
      <c r="AS79" s="919"/>
      <c r="AT79" s="315"/>
      <c r="AU79" s="887">
        <f t="shared" ref="AU79:AU93" si="41">AE79+AJ79+AO79</f>
        <v>0</v>
      </c>
      <c r="AV79" s="887"/>
      <c r="AW79" s="888"/>
      <c r="AX79" s="888"/>
      <c r="AY79" s="888"/>
      <c r="AZ79" s="889" t="e">
        <f>SUM(#REF!)</f>
        <v>#REF!</v>
      </c>
      <c r="BB79" s="177"/>
      <c r="BC79" s="307"/>
      <c r="BD79" s="306" t="str">
        <f t="shared" si="23"/>
        <v>Pending</v>
      </c>
      <c r="BE79" s="307"/>
      <c r="BF79" s="316"/>
      <c r="BG79" s="316"/>
      <c r="BH79" s="316"/>
      <c r="BI79" s="316"/>
      <c r="BJ79" s="308">
        <f t="shared" si="30"/>
        <v>0</v>
      </c>
      <c r="BK79" s="308">
        <f t="shared" si="31"/>
        <v>0</v>
      </c>
      <c r="BL79" s="308" t="e">
        <f>#REF!</f>
        <v>#REF!</v>
      </c>
      <c r="BM79" s="308">
        <f t="shared" si="32"/>
        <v>0</v>
      </c>
      <c r="BN79" s="308" t="e">
        <f t="shared" ref="BN79:BN93" si="42">SUM(BJ79:BM79)</f>
        <v>#REF!</v>
      </c>
      <c r="BO79" s="317" t="e">
        <f>AU79/#REF!</f>
        <v>#REF!</v>
      </c>
      <c r="BP79" s="317" t="e">
        <f>AE79/#REF!</f>
        <v>#REF!</v>
      </c>
      <c r="BQ79" s="313" t="e">
        <f>BP79*#REF!</f>
        <v>#REF!</v>
      </c>
      <c r="BR79" s="313" t="e">
        <f t="shared" si="34"/>
        <v>#REF!</v>
      </c>
      <c r="BS79" s="317" t="e">
        <f>AJ79/#REF!</f>
        <v>#REF!</v>
      </c>
      <c r="BT79" s="313" t="e">
        <f>BS79*#REF!</f>
        <v>#REF!</v>
      </c>
      <c r="BU79" s="313" t="e">
        <f t="shared" si="35"/>
        <v>#REF!</v>
      </c>
      <c r="BV79" s="317" t="e">
        <f>#REF!/#REF!</f>
        <v>#REF!</v>
      </c>
      <c r="BW79" s="313" t="e">
        <f>BV79*#REF!</f>
        <v>#REF!</v>
      </c>
      <c r="BX79" s="313" t="e">
        <f>BW79+#REF!</f>
        <v>#REF!</v>
      </c>
      <c r="BY79" s="317" t="e">
        <f>AO79/#REF!</f>
        <v>#REF!</v>
      </c>
      <c r="BZ79" s="313" t="e">
        <f>BY79*#REF!</f>
        <v>#REF!</v>
      </c>
      <c r="CA79" s="313" t="e">
        <f t="shared" si="36"/>
        <v>#REF!</v>
      </c>
      <c r="CB79" s="311" t="str">
        <f t="shared" si="25"/>
        <v>/MH</v>
      </c>
      <c r="CC79" s="311" t="str">
        <f t="shared" si="26"/>
        <v>MH/</v>
      </c>
      <c r="CE79" s="312" t="e">
        <f>T(#REF!)</f>
        <v>#REF!</v>
      </c>
      <c r="CF79" s="312" t="e">
        <f>#REF!</f>
        <v>#REF!</v>
      </c>
      <c r="CG79" s="313">
        <f t="shared" si="37"/>
        <v>0</v>
      </c>
      <c r="CJ79" s="314"/>
      <c r="CP79" s="177"/>
    </row>
    <row r="80" spans="1:94" hidden="1">
      <c r="A80" s="305"/>
      <c r="B80" s="920"/>
      <c r="C80" s="920"/>
      <c r="D80" s="920"/>
      <c r="E80" s="920"/>
      <c r="F80" s="920"/>
      <c r="G80" s="920"/>
      <c r="H80" s="920"/>
      <c r="I80" s="920"/>
      <c r="J80" s="920"/>
      <c r="K80" s="920"/>
      <c r="L80" s="920"/>
      <c r="M80" s="920"/>
      <c r="N80" s="920"/>
      <c r="O80" s="920"/>
      <c r="P80" s="920"/>
      <c r="Q80" s="787"/>
      <c r="R80" s="787"/>
      <c r="S80" s="788"/>
      <c r="T80" s="787"/>
      <c r="U80" s="787"/>
      <c r="V80" s="921"/>
      <c r="W80" s="922"/>
      <c r="X80" s="922"/>
      <c r="Y80" s="921"/>
      <c r="Z80" s="922"/>
      <c r="AA80" s="922"/>
      <c r="AB80" s="921"/>
      <c r="AC80" s="922"/>
      <c r="AD80" s="922"/>
      <c r="AE80" s="923">
        <f t="shared" si="39"/>
        <v>0</v>
      </c>
      <c r="AF80" s="923"/>
      <c r="AG80" s="923"/>
      <c r="AH80" s="923"/>
      <c r="AI80" s="923"/>
      <c r="AJ80" s="919">
        <f t="shared" si="40"/>
        <v>0</v>
      </c>
      <c r="AK80" s="919"/>
      <c r="AL80" s="919"/>
      <c r="AM80" s="919"/>
      <c r="AN80" s="919"/>
      <c r="AO80" s="919">
        <f t="shared" ref="AO80:AO93" si="43">Q80*AB80</f>
        <v>0</v>
      </c>
      <c r="AP80" s="919"/>
      <c r="AQ80" s="919"/>
      <c r="AR80" s="919"/>
      <c r="AS80" s="919"/>
      <c r="AT80" s="318"/>
      <c r="AU80" s="877">
        <f t="shared" si="41"/>
        <v>0</v>
      </c>
      <c r="AV80" s="877"/>
      <c r="AW80" s="878"/>
      <c r="AX80" s="878"/>
      <c r="AY80" s="878"/>
      <c r="AZ80" s="879" t="e">
        <f>SUM(#REF!)</f>
        <v>#REF!</v>
      </c>
      <c r="BB80" s="177"/>
      <c r="BC80" s="307"/>
      <c r="BD80" s="306" t="str">
        <f t="shared" si="23"/>
        <v>Pending</v>
      </c>
      <c r="BE80" s="307"/>
      <c r="BF80" s="316"/>
      <c r="BG80" s="316"/>
      <c r="BH80" s="316"/>
      <c r="BI80" s="316"/>
      <c r="BJ80" s="308">
        <f t="shared" si="30"/>
        <v>0</v>
      </c>
      <c r="BK80" s="308">
        <f t="shared" si="31"/>
        <v>0</v>
      </c>
      <c r="BL80" s="308" t="e">
        <f>#REF!</f>
        <v>#REF!</v>
      </c>
      <c r="BM80" s="308">
        <f t="shared" si="32"/>
        <v>0</v>
      </c>
      <c r="BN80" s="308" t="e">
        <f t="shared" si="42"/>
        <v>#REF!</v>
      </c>
      <c r="BO80" s="317" t="e">
        <f>AU80/#REF!</f>
        <v>#REF!</v>
      </c>
      <c r="BP80" s="317" t="e">
        <f>AE80/#REF!</f>
        <v>#REF!</v>
      </c>
      <c r="BQ80" s="313" t="e">
        <f>BP80*#REF!</f>
        <v>#REF!</v>
      </c>
      <c r="BR80" s="313" t="e">
        <f t="shared" si="34"/>
        <v>#REF!</v>
      </c>
      <c r="BS80" s="317" t="e">
        <f>AJ80/#REF!</f>
        <v>#REF!</v>
      </c>
      <c r="BT80" s="313" t="e">
        <f>BS80*#REF!</f>
        <v>#REF!</v>
      </c>
      <c r="BU80" s="313" t="e">
        <f t="shared" si="35"/>
        <v>#REF!</v>
      </c>
      <c r="BV80" s="317" t="e">
        <f>#REF!/#REF!</f>
        <v>#REF!</v>
      </c>
      <c r="BW80" s="313" t="e">
        <f>BV80*#REF!</f>
        <v>#REF!</v>
      </c>
      <c r="BX80" s="313" t="e">
        <f>BW80+#REF!</f>
        <v>#REF!</v>
      </c>
      <c r="BY80" s="317" t="e">
        <f>AO80/#REF!</f>
        <v>#REF!</v>
      </c>
      <c r="BZ80" s="313" t="e">
        <f>BY80*#REF!</f>
        <v>#REF!</v>
      </c>
      <c r="CA80" s="313" t="e">
        <f t="shared" si="36"/>
        <v>#REF!</v>
      </c>
      <c r="CB80" s="311" t="str">
        <f t="shared" si="25"/>
        <v>/MH</v>
      </c>
      <c r="CC80" s="311" t="str">
        <f t="shared" si="26"/>
        <v>MH/</v>
      </c>
      <c r="CE80" s="312" t="e">
        <f>T(#REF!)</f>
        <v>#REF!</v>
      </c>
      <c r="CF80" s="312" t="e">
        <f>#REF!</f>
        <v>#REF!</v>
      </c>
      <c r="CG80" s="313">
        <f t="shared" si="37"/>
        <v>0</v>
      </c>
      <c r="CJ80" s="314"/>
      <c r="CP80" s="177"/>
    </row>
    <row r="81" spans="1:94" hidden="1">
      <c r="A81" s="305"/>
      <c r="B81" s="920"/>
      <c r="C81" s="920"/>
      <c r="D81" s="920"/>
      <c r="E81" s="920"/>
      <c r="F81" s="920"/>
      <c r="G81" s="920"/>
      <c r="H81" s="920"/>
      <c r="I81" s="920"/>
      <c r="J81" s="920"/>
      <c r="K81" s="920"/>
      <c r="L81" s="920"/>
      <c r="M81" s="920"/>
      <c r="N81" s="920"/>
      <c r="O81" s="920"/>
      <c r="P81" s="920"/>
      <c r="Q81" s="787"/>
      <c r="R81" s="787"/>
      <c r="S81" s="788"/>
      <c r="T81" s="787"/>
      <c r="U81" s="787"/>
      <c r="V81" s="921"/>
      <c r="W81" s="922"/>
      <c r="X81" s="922"/>
      <c r="Y81" s="921"/>
      <c r="Z81" s="922"/>
      <c r="AA81" s="922"/>
      <c r="AB81" s="921"/>
      <c r="AC81" s="922"/>
      <c r="AD81" s="922"/>
      <c r="AE81" s="923">
        <f t="shared" si="39"/>
        <v>0</v>
      </c>
      <c r="AF81" s="923"/>
      <c r="AG81" s="923"/>
      <c r="AH81" s="923"/>
      <c r="AI81" s="923"/>
      <c r="AJ81" s="919">
        <f t="shared" si="40"/>
        <v>0</v>
      </c>
      <c r="AK81" s="919"/>
      <c r="AL81" s="919"/>
      <c r="AM81" s="919"/>
      <c r="AN81" s="919"/>
      <c r="AO81" s="919">
        <f t="shared" si="43"/>
        <v>0</v>
      </c>
      <c r="AP81" s="919"/>
      <c r="AQ81" s="919"/>
      <c r="AR81" s="919"/>
      <c r="AS81" s="919"/>
      <c r="AT81" s="318"/>
      <c r="AU81" s="877">
        <f t="shared" si="41"/>
        <v>0</v>
      </c>
      <c r="AV81" s="877"/>
      <c r="AW81" s="878"/>
      <c r="AX81" s="878"/>
      <c r="AY81" s="878"/>
      <c r="AZ81" s="879" t="e">
        <f>SUM(#REF!)</f>
        <v>#REF!</v>
      </c>
      <c r="BB81" s="177"/>
      <c r="BC81" s="307"/>
      <c r="BD81" s="306" t="str">
        <f t="shared" si="23"/>
        <v>Pending</v>
      </c>
      <c r="BE81" s="307"/>
      <c r="BF81" s="316"/>
      <c r="BG81" s="316"/>
      <c r="BH81" s="316"/>
      <c r="BI81" s="316"/>
      <c r="BJ81" s="308">
        <f t="shared" si="30"/>
        <v>0</v>
      </c>
      <c r="BK81" s="308">
        <f t="shared" si="31"/>
        <v>0</v>
      </c>
      <c r="BL81" s="308" t="e">
        <f>#REF!</f>
        <v>#REF!</v>
      </c>
      <c r="BM81" s="308">
        <f t="shared" si="32"/>
        <v>0</v>
      </c>
      <c r="BN81" s="308" t="e">
        <f t="shared" si="42"/>
        <v>#REF!</v>
      </c>
      <c r="BO81" s="317" t="e">
        <f>AU81/#REF!</f>
        <v>#REF!</v>
      </c>
      <c r="BP81" s="317" t="e">
        <f>AE81/#REF!</f>
        <v>#REF!</v>
      </c>
      <c r="BQ81" s="313" t="e">
        <f>BP81*#REF!</f>
        <v>#REF!</v>
      </c>
      <c r="BR81" s="313" t="e">
        <f t="shared" si="34"/>
        <v>#REF!</v>
      </c>
      <c r="BS81" s="317" t="e">
        <f>AJ81/#REF!</f>
        <v>#REF!</v>
      </c>
      <c r="BT81" s="313" t="e">
        <f>BS81*#REF!</f>
        <v>#REF!</v>
      </c>
      <c r="BU81" s="313" t="e">
        <f t="shared" si="35"/>
        <v>#REF!</v>
      </c>
      <c r="BV81" s="317" t="e">
        <f>#REF!/#REF!</f>
        <v>#REF!</v>
      </c>
      <c r="BW81" s="313" t="e">
        <f>BV81*#REF!</f>
        <v>#REF!</v>
      </c>
      <c r="BX81" s="313" t="e">
        <f>BW81+#REF!</f>
        <v>#REF!</v>
      </c>
      <c r="BY81" s="317" t="e">
        <f>AO81/#REF!</f>
        <v>#REF!</v>
      </c>
      <c r="BZ81" s="313" t="e">
        <f>BY81*#REF!</f>
        <v>#REF!</v>
      </c>
      <c r="CA81" s="313" t="e">
        <f t="shared" si="36"/>
        <v>#REF!</v>
      </c>
      <c r="CB81" s="311" t="str">
        <f t="shared" si="25"/>
        <v>/MH</v>
      </c>
      <c r="CC81" s="311" t="str">
        <f t="shared" si="26"/>
        <v>MH/</v>
      </c>
      <c r="CE81" s="312" t="e">
        <f>T(#REF!)</f>
        <v>#REF!</v>
      </c>
      <c r="CF81" s="312" t="e">
        <f>#REF!</f>
        <v>#REF!</v>
      </c>
      <c r="CG81" s="313">
        <f t="shared" si="37"/>
        <v>0</v>
      </c>
      <c r="CJ81" s="314"/>
      <c r="CP81" s="177"/>
    </row>
    <row r="82" spans="1:94" hidden="1">
      <c r="A82" s="305"/>
      <c r="B82" s="920"/>
      <c r="C82" s="920"/>
      <c r="D82" s="920"/>
      <c r="E82" s="920"/>
      <c r="F82" s="920"/>
      <c r="G82" s="920"/>
      <c r="H82" s="920"/>
      <c r="I82" s="920"/>
      <c r="J82" s="920"/>
      <c r="K82" s="920"/>
      <c r="L82" s="920"/>
      <c r="M82" s="920"/>
      <c r="N82" s="920"/>
      <c r="O82" s="920"/>
      <c r="P82" s="920"/>
      <c r="Q82" s="787"/>
      <c r="R82" s="787"/>
      <c r="S82" s="788"/>
      <c r="T82" s="787"/>
      <c r="U82" s="787"/>
      <c r="V82" s="921"/>
      <c r="W82" s="922"/>
      <c r="X82" s="922"/>
      <c r="Y82" s="921"/>
      <c r="Z82" s="922"/>
      <c r="AA82" s="922"/>
      <c r="AB82" s="921"/>
      <c r="AC82" s="922"/>
      <c r="AD82" s="922"/>
      <c r="AE82" s="923">
        <f t="shared" si="39"/>
        <v>0</v>
      </c>
      <c r="AF82" s="923"/>
      <c r="AG82" s="923"/>
      <c r="AH82" s="923"/>
      <c r="AI82" s="923"/>
      <c r="AJ82" s="919">
        <f t="shared" si="40"/>
        <v>0</v>
      </c>
      <c r="AK82" s="919"/>
      <c r="AL82" s="919"/>
      <c r="AM82" s="919"/>
      <c r="AN82" s="919"/>
      <c r="AO82" s="919">
        <f t="shared" si="43"/>
        <v>0</v>
      </c>
      <c r="AP82" s="919"/>
      <c r="AQ82" s="919"/>
      <c r="AR82" s="919"/>
      <c r="AS82" s="919"/>
      <c r="AT82" s="318"/>
      <c r="AU82" s="877">
        <f t="shared" si="41"/>
        <v>0</v>
      </c>
      <c r="AV82" s="877"/>
      <c r="AW82" s="878"/>
      <c r="AX82" s="878"/>
      <c r="AY82" s="878"/>
      <c r="AZ82" s="879" t="e">
        <f>SUM(#REF!)</f>
        <v>#REF!</v>
      </c>
      <c r="BB82" s="177"/>
      <c r="BC82" s="307"/>
      <c r="BD82" s="306" t="str">
        <f t="shared" si="23"/>
        <v>Pending</v>
      </c>
      <c r="BE82" s="307"/>
      <c r="BF82" s="316"/>
      <c r="BG82" s="316"/>
      <c r="BH82" s="316"/>
      <c r="BI82" s="316"/>
      <c r="BJ82" s="308">
        <f t="shared" si="30"/>
        <v>0</v>
      </c>
      <c r="BK82" s="308">
        <f t="shared" si="31"/>
        <v>0</v>
      </c>
      <c r="BL82" s="308" t="e">
        <f>#REF!</f>
        <v>#REF!</v>
      </c>
      <c r="BM82" s="308">
        <f t="shared" si="32"/>
        <v>0</v>
      </c>
      <c r="BN82" s="308" t="e">
        <f t="shared" si="42"/>
        <v>#REF!</v>
      </c>
      <c r="BO82" s="317" t="e">
        <f>AU82/#REF!</f>
        <v>#REF!</v>
      </c>
      <c r="BP82" s="317" t="e">
        <f>AE82/#REF!</f>
        <v>#REF!</v>
      </c>
      <c r="BQ82" s="313" t="e">
        <f>BP82*#REF!</f>
        <v>#REF!</v>
      </c>
      <c r="BR82" s="313" t="e">
        <f t="shared" si="34"/>
        <v>#REF!</v>
      </c>
      <c r="BS82" s="317" t="e">
        <f>AJ82/#REF!</f>
        <v>#REF!</v>
      </c>
      <c r="BT82" s="313" t="e">
        <f>BS82*#REF!</f>
        <v>#REF!</v>
      </c>
      <c r="BU82" s="313" t="e">
        <f t="shared" si="35"/>
        <v>#REF!</v>
      </c>
      <c r="BV82" s="317" t="e">
        <f>#REF!/#REF!</f>
        <v>#REF!</v>
      </c>
      <c r="BW82" s="313" t="e">
        <f>BV82*#REF!</f>
        <v>#REF!</v>
      </c>
      <c r="BX82" s="313" t="e">
        <f>BW82+#REF!</f>
        <v>#REF!</v>
      </c>
      <c r="BY82" s="317" t="e">
        <f>AO82/#REF!</f>
        <v>#REF!</v>
      </c>
      <c r="BZ82" s="313" t="e">
        <f>BY82*#REF!</f>
        <v>#REF!</v>
      </c>
      <c r="CA82" s="313" t="e">
        <f t="shared" si="36"/>
        <v>#REF!</v>
      </c>
      <c r="CB82" s="311" t="str">
        <f t="shared" si="25"/>
        <v>/MH</v>
      </c>
      <c r="CC82" s="311" t="str">
        <f t="shared" si="26"/>
        <v>MH/</v>
      </c>
      <c r="CE82" s="312" t="e">
        <f>T(#REF!)</f>
        <v>#REF!</v>
      </c>
      <c r="CF82" s="312" t="e">
        <f>#REF!</f>
        <v>#REF!</v>
      </c>
      <c r="CG82" s="313">
        <f t="shared" si="37"/>
        <v>0</v>
      </c>
      <c r="CJ82" s="314"/>
      <c r="CP82" s="177"/>
    </row>
    <row r="83" spans="1:94" hidden="1">
      <c r="A83" s="305"/>
      <c r="B83" s="920"/>
      <c r="C83" s="920"/>
      <c r="D83" s="920"/>
      <c r="E83" s="920"/>
      <c r="F83" s="920"/>
      <c r="G83" s="920"/>
      <c r="H83" s="920"/>
      <c r="I83" s="920"/>
      <c r="J83" s="920"/>
      <c r="K83" s="920"/>
      <c r="L83" s="920"/>
      <c r="M83" s="920"/>
      <c r="N83" s="920"/>
      <c r="O83" s="920"/>
      <c r="P83" s="920"/>
      <c r="Q83" s="787"/>
      <c r="R83" s="787"/>
      <c r="S83" s="788"/>
      <c r="T83" s="787"/>
      <c r="U83" s="787"/>
      <c r="V83" s="921"/>
      <c r="W83" s="922"/>
      <c r="X83" s="922"/>
      <c r="Y83" s="921"/>
      <c r="Z83" s="922"/>
      <c r="AA83" s="922"/>
      <c r="AB83" s="921"/>
      <c r="AC83" s="922"/>
      <c r="AD83" s="922"/>
      <c r="AE83" s="923">
        <f t="shared" si="39"/>
        <v>0</v>
      </c>
      <c r="AF83" s="923"/>
      <c r="AG83" s="923"/>
      <c r="AH83" s="923"/>
      <c r="AI83" s="923"/>
      <c r="AJ83" s="919">
        <f t="shared" si="40"/>
        <v>0</v>
      </c>
      <c r="AK83" s="919"/>
      <c r="AL83" s="919"/>
      <c r="AM83" s="919"/>
      <c r="AN83" s="919"/>
      <c r="AO83" s="919">
        <f t="shared" si="43"/>
        <v>0</v>
      </c>
      <c r="AP83" s="919"/>
      <c r="AQ83" s="919"/>
      <c r="AR83" s="919"/>
      <c r="AS83" s="919"/>
      <c r="AT83" s="318"/>
      <c r="AU83" s="877">
        <f t="shared" si="41"/>
        <v>0</v>
      </c>
      <c r="AV83" s="877"/>
      <c r="AW83" s="878"/>
      <c r="AX83" s="878"/>
      <c r="AY83" s="878"/>
      <c r="AZ83" s="879" t="e">
        <f>SUM(#REF!)</f>
        <v>#REF!</v>
      </c>
      <c r="BB83" s="177"/>
      <c r="BC83" s="307"/>
      <c r="BD83" s="306" t="str">
        <f t="shared" si="23"/>
        <v>Pending</v>
      </c>
      <c r="BE83" s="307"/>
      <c r="BF83" s="316"/>
      <c r="BG83" s="316"/>
      <c r="BH83" s="316"/>
      <c r="BI83" s="316"/>
      <c r="BJ83" s="308">
        <f t="shared" si="30"/>
        <v>0</v>
      </c>
      <c r="BK83" s="308">
        <f t="shared" si="31"/>
        <v>0</v>
      </c>
      <c r="BL83" s="308" t="e">
        <f>#REF!</f>
        <v>#REF!</v>
      </c>
      <c r="BM83" s="308">
        <f t="shared" si="32"/>
        <v>0</v>
      </c>
      <c r="BN83" s="308" t="e">
        <f t="shared" si="42"/>
        <v>#REF!</v>
      </c>
      <c r="BO83" s="317" t="e">
        <f>AU83/#REF!</f>
        <v>#REF!</v>
      </c>
      <c r="BP83" s="317" t="e">
        <f>AE83/#REF!</f>
        <v>#REF!</v>
      </c>
      <c r="BQ83" s="313" t="e">
        <f>BP83*#REF!</f>
        <v>#REF!</v>
      </c>
      <c r="BR83" s="313" t="e">
        <f t="shared" si="34"/>
        <v>#REF!</v>
      </c>
      <c r="BS83" s="317" t="e">
        <f>AJ83/#REF!</f>
        <v>#REF!</v>
      </c>
      <c r="BT83" s="313" t="e">
        <f>BS83*#REF!</f>
        <v>#REF!</v>
      </c>
      <c r="BU83" s="313" t="e">
        <f t="shared" si="35"/>
        <v>#REF!</v>
      </c>
      <c r="BV83" s="317" t="e">
        <f>#REF!/#REF!</f>
        <v>#REF!</v>
      </c>
      <c r="BW83" s="313" t="e">
        <f>BV83*#REF!</f>
        <v>#REF!</v>
      </c>
      <c r="BX83" s="313" t="e">
        <f>BW83+#REF!</f>
        <v>#REF!</v>
      </c>
      <c r="BY83" s="317" t="e">
        <f>AO83/#REF!</f>
        <v>#REF!</v>
      </c>
      <c r="BZ83" s="313" t="e">
        <f>BY83*#REF!</f>
        <v>#REF!</v>
      </c>
      <c r="CA83" s="313" t="e">
        <f t="shared" si="36"/>
        <v>#REF!</v>
      </c>
      <c r="CB83" s="311" t="str">
        <f t="shared" si="25"/>
        <v>/MH</v>
      </c>
      <c r="CC83" s="311" t="str">
        <f t="shared" si="26"/>
        <v>MH/</v>
      </c>
      <c r="CE83" s="312" t="e">
        <f>T(#REF!)</f>
        <v>#REF!</v>
      </c>
      <c r="CF83" s="312" t="e">
        <f>#REF!</f>
        <v>#REF!</v>
      </c>
      <c r="CG83" s="313">
        <f t="shared" si="37"/>
        <v>0</v>
      </c>
      <c r="CJ83" s="314"/>
      <c r="CP83" s="177"/>
    </row>
    <row r="84" spans="1:94" hidden="1">
      <c r="A84" s="305"/>
      <c r="B84" s="920"/>
      <c r="C84" s="920"/>
      <c r="D84" s="920"/>
      <c r="E84" s="920"/>
      <c r="F84" s="920"/>
      <c r="G84" s="920"/>
      <c r="H84" s="920"/>
      <c r="I84" s="920"/>
      <c r="J84" s="920"/>
      <c r="K84" s="920"/>
      <c r="L84" s="920"/>
      <c r="M84" s="920"/>
      <c r="N84" s="920"/>
      <c r="O84" s="920"/>
      <c r="P84" s="920"/>
      <c r="Q84" s="787"/>
      <c r="R84" s="787"/>
      <c r="S84" s="788"/>
      <c r="T84" s="787"/>
      <c r="U84" s="787"/>
      <c r="V84" s="921"/>
      <c r="W84" s="922"/>
      <c r="X84" s="922"/>
      <c r="Y84" s="921"/>
      <c r="Z84" s="922"/>
      <c r="AA84" s="922"/>
      <c r="AB84" s="921"/>
      <c r="AC84" s="922"/>
      <c r="AD84" s="922"/>
      <c r="AE84" s="923">
        <f t="shared" si="39"/>
        <v>0</v>
      </c>
      <c r="AF84" s="923"/>
      <c r="AG84" s="923"/>
      <c r="AH84" s="923"/>
      <c r="AI84" s="923"/>
      <c r="AJ84" s="919">
        <f t="shared" si="40"/>
        <v>0</v>
      </c>
      <c r="AK84" s="919"/>
      <c r="AL84" s="919"/>
      <c r="AM84" s="919"/>
      <c r="AN84" s="919"/>
      <c r="AO84" s="919">
        <f t="shared" si="43"/>
        <v>0</v>
      </c>
      <c r="AP84" s="919"/>
      <c r="AQ84" s="919"/>
      <c r="AR84" s="919"/>
      <c r="AS84" s="919"/>
      <c r="AT84" s="318"/>
      <c r="AU84" s="877">
        <f t="shared" si="41"/>
        <v>0</v>
      </c>
      <c r="AV84" s="877"/>
      <c r="AW84" s="878"/>
      <c r="AX84" s="878"/>
      <c r="AY84" s="878"/>
      <c r="AZ84" s="879" t="e">
        <f>SUM(#REF!)</f>
        <v>#REF!</v>
      </c>
      <c r="BB84" s="177"/>
      <c r="BC84" s="307"/>
      <c r="BD84" s="306" t="str">
        <f t="shared" si="23"/>
        <v>Pending</v>
      </c>
      <c r="BE84" s="307"/>
      <c r="BF84" s="316"/>
      <c r="BG84" s="316"/>
      <c r="BH84" s="316"/>
      <c r="BI84" s="316"/>
      <c r="BJ84" s="308">
        <f t="shared" si="30"/>
        <v>0</v>
      </c>
      <c r="BK84" s="308">
        <f t="shared" si="31"/>
        <v>0</v>
      </c>
      <c r="BL84" s="308" t="e">
        <f>#REF!</f>
        <v>#REF!</v>
      </c>
      <c r="BM84" s="308">
        <f t="shared" si="32"/>
        <v>0</v>
      </c>
      <c r="BN84" s="308" t="e">
        <f t="shared" si="42"/>
        <v>#REF!</v>
      </c>
      <c r="BO84" s="317" t="e">
        <f>AU84/#REF!</f>
        <v>#REF!</v>
      </c>
      <c r="BP84" s="317" t="e">
        <f>AE84/#REF!</f>
        <v>#REF!</v>
      </c>
      <c r="BQ84" s="313" t="e">
        <f>BP84*#REF!</f>
        <v>#REF!</v>
      </c>
      <c r="BR84" s="313" t="e">
        <f t="shared" si="34"/>
        <v>#REF!</v>
      </c>
      <c r="BS84" s="317" t="e">
        <f>AJ84/#REF!</f>
        <v>#REF!</v>
      </c>
      <c r="BT84" s="313" t="e">
        <f>BS84*#REF!</f>
        <v>#REF!</v>
      </c>
      <c r="BU84" s="313" t="e">
        <f t="shared" si="35"/>
        <v>#REF!</v>
      </c>
      <c r="BV84" s="317" t="e">
        <f>#REF!/#REF!</f>
        <v>#REF!</v>
      </c>
      <c r="BW84" s="313" t="e">
        <f>BV84*#REF!</f>
        <v>#REF!</v>
      </c>
      <c r="BX84" s="313" t="e">
        <f>BW84+#REF!</f>
        <v>#REF!</v>
      </c>
      <c r="BY84" s="317" t="e">
        <f>AO84/#REF!</f>
        <v>#REF!</v>
      </c>
      <c r="BZ84" s="313" t="e">
        <f>BY84*#REF!</f>
        <v>#REF!</v>
      </c>
      <c r="CA84" s="313" t="e">
        <f t="shared" si="36"/>
        <v>#REF!</v>
      </c>
      <c r="CB84" s="311" t="str">
        <f t="shared" si="25"/>
        <v>/MH</v>
      </c>
      <c r="CC84" s="311" t="str">
        <f t="shared" si="26"/>
        <v>MH/</v>
      </c>
      <c r="CE84" s="312" t="e">
        <f>T(#REF!)</f>
        <v>#REF!</v>
      </c>
      <c r="CF84" s="312" t="e">
        <f>#REF!</f>
        <v>#REF!</v>
      </c>
      <c r="CG84" s="313">
        <f t="shared" si="37"/>
        <v>0</v>
      </c>
      <c r="CJ84" s="314"/>
      <c r="CP84" s="177"/>
    </row>
    <row r="85" spans="1:94" hidden="1">
      <c r="A85" s="305"/>
      <c r="B85" s="920"/>
      <c r="C85" s="920"/>
      <c r="D85" s="920"/>
      <c r="E85" s="920"/>
      <c r="F85" s="920"/>
      <c r="G85" s="920"/>
      <c r="H85" s="920"/>
      <c r="I85" s="920"/>
      <c r="J85" s="920"/>
      <c r="K85" s="920"/>
      <c r="L85" s="920"/>
      <c r="M85" s="920"/>
      <c r="N85" s="920"/>
      <c r="O85" s="920"/>
      <c r="P85" s="920"/>
      <c r="Q85" s="787"/>
      <c r="R85" s="787"/>
      <c r="S85" s="788"/>
      <c r="T85" s="787"/>
      <c r="U85" s="787"/>
      <c r="V85" s="921"/>
      <c r="W85" s="922"/>
      <c r="X85" s="922"/>
      <c r="Y85" s="921"/>
      <c r="Z85" s="922"/>
      <c r="AA85" s="922"/>
      <c r="AB85" s="921"/>
      <c r="AC85" s="922"/>
      <c r="AD85" s="922"/>
      <c r="AE85" s="923">
        <f t="shared" si="39"/>
        <v>0</v>
      </c>
      <c r="AF85" s="923"/>
      <c r="AG85" s="923"/>
      <c r="AH85" s="923"/>
      <c r="AI85" s="923"/>
      <c r="AJ85" s="919">
        <f t="shared" si="40"/>
        <v>0</v>
      </c>
      <c r="AK85" s="919"/>
      <c r="AL85" s="919"/>
      <c r="AM85" s="919"/>
      <c r="AN85" s="919"/>
      <c r="AO85" s="919">
        <f t="shared" si="43"/>
        <v>0</v>
      </c>
      <c r="AP85" s="919"/>
      <c r="AQ85" s="919"/>
      <c r="AR85" s="919"/>
      <c r="AS85" s="919"/>
      <c r="AT85" s="318"/>
      <c r="AU85" s="877">
        <f t="shared" si="41"/>
        <v>0</v>
      </c>
      <c r="AV85" s="877"/>
      <c r="AW85" s="878"/>
      <c r="AX85" s="878"/>
      <c r="AY85" s="878"/>
      <c r="AZ85" s="879" t="e">
        <f>SUM(#REF!)</f>
        <v>#REF!</v>
      </c>
      <c r="BB85" s="177"/>
      <c r="BC85" s="307"/>
      <c r="BD85" s="306" t="str">
        <f t="shared" si="23"/>
        <v>Pending</v>
      </c>
      <c r="BE85" s="307"/>
      <c r="BF85" s="316"/>
      <c r="BG85" s="316"/>
      <c r="BH85" s="316"/>
      <c r="BI85" s="316"/>
      <c r="BJ85" s="308">
        <f t="shared" si="30"/>
        <v>0</v>
      </c>
      <c r="BK85" s="308">
        <f t="shared" si="31"/>
        <v>0</v>
      </c>
      <c r="BL85" s="308" t="e">
        <f>#REF!</f>
        <v>#REF!</v>
      </c>
      <c r="BM85" s="308">
        <f t="shared" si="32"/>
        <v>0</v>
      </c>
      <c r="BN85" s="308" t="e">
        <f t="shared" si="42"/>
        <v>#REF!</v>
      </c>
      <c r="BO85" s="317" t="e">
        <f>AU85/#REF!</f>
        <v>#REF!</v>
      </c>
      <c r="BP85" s="317" t="e">
        <f>AE85/#REF!</f>
        <v>#REF!</v>
      </c>
      <c r="BQ85" s="313" t="e">
        <f>BP85*#REF!</f>
        <v>#REF!</v>
      </c>
      <c r="BR85" s="313" t="e">
        <f t="shared" si="34"/>
        <v>#REF!</v>
      </c>
      <c r="BS85" s="317" t="e">
        <f>AJ85/#REF!</f>
        <v>#REF!</v>
      </c>
      <c r="BT85" s="313" t="e">
        <f>BS85*#REF!</f>
        <v>#REF!</v>
      </c>
      <c r="BU85" s="313" t="e">
        <f t="shared" si="35"/>
        <v>#REF!</v>
      </c>
      <c r="BV85" s="317" t="e">
        <f>#REF!/#REF!</f>
        <v>#REF!</v>
      </c>
      <c r="BW85" s="313" t="e">
        <f>BV85*#REF!</f>
        <v>#REF!</v>
      </c>
      <c r="BX85" s="313" t="e">
        <f>BW85+#REF!</f>
        <v>#REF!</v>
      </c>
      <c r="BY85" s="317" t="e">
        <f>AO85/#REF!</f>
        <v>#REF!</v>
      </c>
      <c r="BZ85" s="313" t="e">
        <f>BY85*#REF!</f>
        <v>#REF!</v>
      </c>
      <c r="CA85" s="313" t="e">
        <f t="shared" si="36"/>
        <v>#REF!</v>
      </c>
      <c r="CB85" s="311" t="str">
        <f t="shared" si="25"/>
        <v>/MH</v>
      </c>
      <c r="CC85" s="311" t="str">
        <f t="shared" si="26"/>
        <v>MH/</v>
      </c>
      <c r="CE85" s="312" t="e">
        <f>T(#REF!)</f>
        <v>#REF!</v>
      </c>
      <c r="CF85" s="312" t="e">
        <f>#REF!</f>
        <v>#REF!</v>
      </c>
      <c r="CG85" s="313">
        <f t="shared" si="37"/>
        <v>0</v>
      </c>
      <c r="CJ85" s="314"/>
      <c r="CP85" s="177"/>
    </row>
    <row r="86" spans="1:94" hidden="1">
      <c r="A86" s="305"/>
      <c r="B86" s="920"/>
      <c r="C86" s="920"/>
      <c r="D86" s="920"/>
      <c r="E86" s="920"/>
      <c r="F86" s="920"/>
      <c r="G86" s="920"/>
      <c r="H86" s="920"/>
      <c r="I86" s="920"/>
      <c r="J86" s="920"/>
      <c r="K86" s="920"/>
      <c r="L86" s="920"/>
      <c r="M86" s="920"/>
      <c r="N86" s="920"/>
      <c r="O86" s="920"/>
      <c r="P86" s="920"/>
      <c r="Q86" s="787"/>
      <c r="R86" s="787"/>
      <c r="S86" s="788"/>
      <c r="T86" s="787"/>
      <c r="U86" s="787"/>
      <c r="V86" s="921"/>
      <c r="W86" s="922"/>
      <c r="X86" s="922"/>
      <c r="Y86" s="921"/>
      <c r="Z86" s="922"/>
      <c r="AA86" s="922"/>
      <c r="AB86" s="921"/>
      <c r="AC86" s="922"/>
      <c r="AD86" s="922"/>
      <c r="AE86" s="923">
        <f t="shared" si="39"/>
        <v>0</v>
      </c>
      <c r="AF86" s="923"/>
      <c r="AG86" s="923"/>
      <c r="AH86" s="923"/>
      <c r="AI86" s="923"/>
      <c r="AJ86" s="919">
        <f t="shared" si="40"/>
        <v>0</v>
      </c>
      <c r="AK86" s="919"/>
      <c r="AL86" s="919"/>
      <c r="AM86" s="919"/>
      <c r="AN86" s="919"/>
      <c r="AO86" s="919">
        <f t="shared" si="43"/>
        <v>0</v>
      </c>
      <c r="AP86" s="919"/>
      <c r="AQ86" s="919"/>
      <c r="AR86" s="919"/>
      <c r="AS86" s="919"/>
      <c r="AT86" s="318"/>
      <c r="AU86" s="877">
        <f t="shared" si="41"/>
        <v>0</v>
      </c>
      <c r="AV86" s="877"/>
      <c r="AW86" s="878"/>
      <c r="AX86" s="878"/>
      <c r="AY86" s="878"/>
      <c r="AZ86" s="879" t="e">
        <f>SUM(#REF!)</f>
        <v>#REF!</v>
      </c>
      <c r="BB86" s="177"/>
      <c r="BC86" s="307"/>
      <c r="BD86" s="306" t="str">
        <f t="shared" si="23"/>
        <v>Pending</v>
      </c>
      <c r="BE86" s="307"/>
      <c r="BF86" s="316"/>
      <c r="BG86" s="316"/>
      <c r="BH86" s="316"/>
      <c r="BI86" s="316"/>
      <c r="BJ86" s="308">
        <f t="shared" si="30"/>
        <v>0</v>
      </c>
      <c r="BK86" s="308">
        <f t="shared" si="31"/>
        <v>0</v>
      </c>
      <c r="BL86" s="308" t="e">
        <f>#REF!</f>
        <v>#REF!</v>
      </c>
      <c r="BM86" s="308">
        <f t="shared" si="32"/>
        <v>0</v>
      </c>
      <c r="BN86" s="308" t="e">
        <f t="shared" si="42"/>
        <v>#REF!</v>
      </c>
      <c r="BO86" s="317" t="e">
        <f>AU86/#REF!</f>
        <v>#REF!</v>
      </c>
      <c r="BP86" s="317" t="e">
        <f>AE86/#REF!</f>
        <v>#REF!</v>
      </c>
      <c r="BQ86" s="313" t="e">
        <f>BP86*#REF!</f>
        <v>#REF!</v>
      </c>
      <c r="BR86" s="313" t="e">
        <f t="shared" si="34"/>
        <v>#REF!</v>
      </c>
      <c r="BS86" s="317" t="e">
        <f>AJ86/#REF!</f>
        <v>#REF!</v>
      </c>
      <c r="BT86" s="313" t="e">
        <f>BS86*#REF!</f>
        <v>#REF!</v>
      </c>
      <c r="BU86" s="313" t="e">
        <f t="shared" si="35"/>
        <v>#REF!</v>
      </c>
      <c r="BV86" s="317" t="e">
        <f>#REF!/#REF!</f>
        <v>#REF!</v>
      </c>
      <c r="BW86" s="313" t="e">
        <f>BV86*#REF!</f>
        <v>#REF!</v>
      </c>
      <c r="BX86" s="313" t="e">
        <f>BW86+#REF!</f>
        <v>#REF!</v>
      </c>
      <c r="BY86" s="317" t="e">
        <f>AO86/#REF!</f>
        <v>#REF!</v>
      </c>
      <c r="BZ86" s="313" t="e">
        <f>BY86*#REF!</f>
        <v>#REF!</v>
      </c>
      <c r="CA86" s="313" t="e">
        <f t="shared" si="36"/>
        <v>#REF!</v>
      </c>
      <c r="CB86" s="311" t="str">
        <f t="shared" si="25"/>
        <v>/MH</v>
      </c>
      <c r="CC86" s="311" t="str">
        <f t="shared" si="26"/>
        <v>MH/</v>
      </c>
      <c r="CE86" s="312" t="e">
        <f>T(#REF!)</f>
        <v>#REF!</v>
      </c>
      <c r="CF86" s="312" t="e">
        <f>#REF!</f>
        <v>#REF!</v>
      </c>
      <c r="CG86" s="313">
        <f t="shared" si="37"/>
        <v>0</v>
      </c>
      <c r="CJ86" s="314"/>
      <c r="CP86" s="177"/>
    </row>
    <row r="87" spans="1:94" hidden="1">
      <c r="A87" s="305"/>
      <c r="B87" s="920"/>
      <c r="C87" s="920"/>
      <c r="D87" s="920"/>
      <c r="E87" s="920"/>
      <c r="F87" s="920"/>
      <c r="G87" s="920"/>
      <c r="H87" s="920"/>
      <c r="I87" s="920"/>
      <c r="J87" s="920"/>
      <c r="K87" s="920"/>
      <c r="L87" s="920"/>
      <c r="M87" s="920"/>
      <c r="N87" s="920"/>
      <c r="O87" s="920"/>
      <c r="P87" s="920"/>
      <c r="Q87" s="787"/>
      <c r="R87" s="787"/>
      <c r="S87" s="788"/>
      <c r="T87" s="787"/>
      <c r="U87" s="787"/>
      <c r="V87" s="921"/>
      <c r="W87" s="922"/>
      <c r="X87" s="922"/>
      <c r="Y87" s="921"/>
      <c r="Z87" s="922"/>
      <c r="AA87" s="922"/>
      <c r="AB87" s="921"/>
      <c r="AC87" s="922"/>
      <c r="AD87" s="922"/>
      <c r="AE87" s="923">
        <f t="shared" si="39"/>
        <v>0</v>
      </c>
      <c r="AF87" s="923"/>
      <c r="AG87" s="923"/>
      <c r="AH87" s="923"/>
      <c r="AI87" s="923"/>
      <c r="AJ87" s="919">
        <f t="shared" si="40"/>
        <v>0</v>
      </c>
      <c r="AK87" s="919"/>
      <c r="AL87" s="919"/>
      <c r="AM87" s="919"/>
      <c r="AN87" s="919"/>
      <c r="AO87" s="919">
        <f t="shared" si="43"/>
        <v>0</v>
      </c>
      <c r="AP87" s="919"/>
      <c r="AQ87" s="919"/>
      <c r="AR87" s="919"/>
      <c r="AS87" s="919"/>
      <c r="AT87" s="318"/>
      <c r="AU87" s="877">
        <f t="shared" si="41"/>
        <v>0</v>
      </c>
      <c r="AV87" s="877"/>
      <c r="AW87" s="878"/>
      <c r="AX87" s="878"/>
      <c r="AY87" s="878"/>
      <c r="AZ87" s="879" t="e">
        <f>SUM(#REF!)</f>
        <v>#REF!</v>
      </c>
      <c r="BB87" s="177"/>
      <c r="BC87" s="307"/>
      <c r="BD87" s="306" t="str">
        <f t="shared" si="23"/>
        <v>Pending</v>
      </c>
      <c r="BE87" s="307"/>
      <c r="BF87" s="316"/>
      <c r="BG87" s="316"/>
      <c r="BH87" s="316"/>
      <c r="BI87" s="316"/>
      <c r="BJ87" s="308">
        <f t="shared" si="30"/>
        <v>0</v>
      </c>
      <c r="BK87" s="308">
        <f t="shared" si="31"/>
        <v>0</v>
      </c>
      <c r="BL87" s="308" t="e">
        <f>#REF!</f>
        <v>#REF!</v>
      </c>
      <c r="BM87" s="308">
        <f t="shared" si="32"/>
        <v>0</v>
      </c>
      <c r="BN87" s="308" t="e">
        <f t="shared" si="42"/>
        <v>#REF!</v>
      </c>
      <c r="BO87" s="317" t="e">
        <f>AU87/#REF!</f>
        <v>#REF!</v>
      </c>
      <c r="BP87" s="317" t="e">
        <f>AE87/#REF!</f>
        <v>#REF!</v>
      </c>
      <c r="BQ87" s="313" t="e">
        <f>BP87*#REF!</f>
        <v>#REF!</v>
      </c>
      <c r="BR87" s="313" t="e">
        <f t="shared" si="34"/>
        <v>#REF!</v>
      </c>
      <c r="BS87" s="317" t="e">
        <f>AJ87/#REF!</f>
        <v>#REF!</v>
      </c>
      <c r="BT87" s="313" t="e">
        <f>BS87*#REF!</f>
        <v>#REF!</v>
      </c>
      <c r="BU87" s="313" t="e">
        <f t="shared" si="35"/>
        <v>#REF!</v>
      </c>
      <c r="BV87" s="317" t="e">
        <f>#REF!/#REF!</f>
        <v>#REF!</v>
      </c>
      <c r="BW87" s="313" t="e">
        <f>BV87*#REF!</f>
        <v>#REF!</v>
      </c>
      <c r="BX87" s="313" t="e">
        <f>BW87+#REF!</f>
        <v>#REF!</v>
      </c>
      <c r="BY87" s="317" t="e">
        <f>AO87/#REF!</f>
        <v>#REF!</v>
      </c>
      <c r="BZ87" s="313" t="e">
        <f>BY87*#REF!</f>
        <v>#REF!</v>
      </c>
      <c r="CA87" s="313" t="e">
        <f t="shared" si="36"/>
        <v>#REF!</v>
      </c>
      <c r="CB87" s="311" t="str">
        <f t="shared" si="25"/>
        <v>/MH</v>
      </c>
      <c r="CC87" s="311" t="str">
        <f t="shared" si="26"/>
        <v>MH/</v>
      </c>
      <c r="CE87" s="312" t="e">
        <f>T(#REF!)</f>
        <v>#REF!</v>
      </c>
      <c r="CF87" s="312" t="e">
        <f>#REF!</f>
        <v>#REF!</v>
      </c>
      <c r="CG87" s="313">
        <f t="shared" si="37"/>
        <v>0</v>
      </c>
      <c r="CJ87" s="314"/>
      <c r="CP87" s="177"/>
    </row>
    <row r="88" spans="1:94" hidden="1">
      <c r="A88" s="305"/>
      <c r="B88" s="920"/>
      <c r="C88" s="920"/>
      <c r="D88" s="920"/>
      <c r="E88" s="920"/>
      <c r="F88" s="920"/>
      <c r="G88" s="920"/>
      <c r="H88" s="920"/>
      <c r="I88" s="920"/>
      <c r="J88" s="920"/>
      <c r="K88" s="920"/>
      <c r="L88" s="920"/>
      <c r="M88" s="920"/>
      <c r="N88" s="920"/>
      <c r="O88" s="920"/>
      <c r="P88" s="920"/>
      <c r="Q88" s="787"/>
      <c r="R88" s="787"/>
      <c r="S88" s="788"/>
      <c r="T88" s="787"/>
      <c r="U88" s="787"/>
      <c r="V88" s="921"/>
      <c r="W88" s="922"/>
      <c r="X88" s="922"/>
      <c r="Y88" s="921"/>
      <c r="Z88" s="922"/>
      <c r="AA88" s="922"/>
      <c r="AB88" s="921"/>
      <c r="AC88" s="922"/>
      <c r="AD88" s="922"/>
      <c r="AE88" s="923">
        <f t="shared" si="39"/>
        <v>0</v>
      </c>
      <c r="AF88" s="923"/>
      <c r="AG88" s="923"/>
      <c r="AH88" s="923"/>
      <c r="AI88" s="923"/>
      <c r="AJ88" s="919">
        <f t="shared" si="40"/>
        <v>0</v>
      </c>
      <c r="AK88" s="919"/>
      <c r="AL88" s="919"/>
      <c r="AM88" s="919"/>
      <c r="AN88" s="919"/>
      <c r="AO88" s="919">
        <f t="shared" si="43"/>
        <v>0</v>
      </c>
      <c r="AP88" s="919"/>
      <c r="AQ88" s="919"/>
      <c r="AR88" s="919"/>
      <c r="AS88" s="919"/>
      <c r="AT88" s="318"/>
      <c r="AU88" s="877">
        <f t="shared" si="41"/>
        <v>0</v>
      </c>
      <c r="AV88" s="877"/>
      <c r="AW88" s="878"/>
      <c r="AX88" s="878"/>
      <c r="AY88" s="878"/>
      <c r="AZ88" s="879" t="e">
        <f>SUM(#REF!)</f>
        <v>#REF!</v>
      </c>
      <c r="BB88" s="177"/>
      <c r="BC88" s="307"/>
      <c r="BD88" s="306" t="str">
        <f t="shared" si="23"/>
        <v>Pending</v>
      </c>
      <c r="BE88" s="307"/>
      <c r="BF88" s="316"/>
      <c r="BG88" s="316"/>
      <c r="BH88" s="316"/>
      <c r="BI88" s="316"/>
      <c r="BJ88" s="308">
        <f t="shared" si="30"/>
        <v>0</v>
      </c>
      <c r="BK88" s="308">
        <f t="shared" si="31"/>
        <v>0</v>
      </c>
      <c r="BL88" s="308" t="e">
        <f>#REF!</f>
        <v>#REF!</v>
      </c>
      <c r="BM88" s="308">
        <f t="shared" si="32"/>
        <v>0</v>
      </c>
      <c r="BN88" s="308" t="e">
        <f t="shared" si="42"/>
        <v>#REF!</v>
      </c>
      <c r="BO88" s="317" t="e">
        <f>AU88/#REF!</f>
        <v>#REF!</v>
      </c>
      <c r="BP88" s="317" t="e">
        <f>AE88/#REF!</f>
        <v>#REF!</v>
      </c>
      <c r="BQ88" s="313" t="e">
        <f>BP88*#REF!</f>
        <v>#REF!</v>
      </c>
      <c r="BR88" s="313" t="e">
        <f t="shared" si="34"/>
        <v>#REF!</v>
      </c>
      <c r="BS88" s="317" t="e">
        <f>AJ88/#REF!</f>
        <v>#REF!</v>
      </c>
      <c r="BT88" s="313" t="e">
        <f>BS88*#REF!</f>
        <v>#REF!</v>
      </c>
      <c r="BU88" s="313" t="e">
        <f t="shared" si="35"/>
        <v>#REF!</v>
      </c>
      <c r="BV88" s="317" t="e">
        <f>#REF!/#REF!</f>
        <v>#REF!</v>
      </c>
      <c r="BW88" s="313" t="e">
        <f>BV88*#REF!</f>
        <v>#REF!</v>
      </c>
      <c r="BX88" s="313" t="e">
        <f>BW88+#REF!</f>
        <v>#REF!</v>
      </c>
      <c r="BY88" s="317" t="e">
        <f>AO88/#REF!</f>
        <v>#REF!</v>
      </c>
      <c r="BZ88" s="313" t="e">
        <f>BY88*#REF!</f>
        <v>#REF!</v>
      </c>
      <c r="CA88" s="313" t="e">
        <f t="shared" si="36"/>
        <v>#REF!</v>
      </c>
      <c r="CB88" s="311" t="str">
        <f t="shared" si="25"/>
        <v>/MH</v>
      </c>
      <c r="CC88" s="311" t="str">
        <f t="shared" si="26"/>
        <v>MH/</v>
      </c>
      <c r="CE88" s="312" t="e">
        <f>T(#REF!)</f>
        <v>#REF!</v>
      </c>
      <c r="CF88" s="312" t="e">
        <f>#REF!</f>
        <v>#REF!</v>
      </c>
      <c r="CG88" s="313">
        <f t="shared" si="37"/>
        <v>0</v>
      </c>
      <c r="CJ88" s="314"/>
      <c r="CP88" s="177"/>
    </row>
    <row r="89" spans="1:94" hidden="1">
      <c r="A89" s="305"/>
      <c r="B89" s="920"/>
      <c r="C89" s="920"/>
      <c r="D89" s="920"/>
      <c r="E89" s="920"/>
      <c r="F89" s="920"/>
      <c r="G89" s="920"/>
      <c r="H89" s="920"/>
      <c r="I89" s="920"/>
      <c r="J89" s="920"/>
      <c r="K89" s="920"/>
      <c r="L89" s="920"/>
      <c r="M89" s="920"/>
      <c r="N89" s="920"/>
      <c r="O89" s="920"/>
      <c r="P89" s="920"/>
      <c r="Q89" s="787"/>
      <c r="R89" s="787"/>
      <c r="S89" s="788"/>
      <c r="T89" s="787"/>
      <c r="U89" s="787"/>
      <c r="V89" s="921"/>
      <c r="W89" s="922"/>
      <c r="X89" s="922"/>
      <c r="Y89" s="921"/>
      <c r="Z89" s="922"/>
      <c r="AA89" s="922"/>
      <c r="AB89" s="921"/>
      <c r="AC89" s="922"/>
      <c r="AD89" s="922"/>
      <c r="AE89" s="923">
        <f t="shared" si="39"/>
        <v>0</v>
      </c>
      <c r="AF89" s="923"/>
      <c r="AG89" s="923"/>
      <c r="AH89" s="923"/>
      <c r="AI89" s="923"/>
      <c r="AJ89" s="919">
        <f t="shared" si="40"/>
        <v>0</v>
      </c>
      <c r="AK89" s="919"/>
      <c r="AL89" s="919"/>
      <c r="AM89" s="919"/>
      <c r="AN89" s="919"/>
      <c r="AO89" s="919">
        <f t="shared" si="43"/>
        <v>0</v>
      </c>
      <c r="AP89" s="919"/>
      <c r="AQ89" s="919"/>
      <c r="AR89" s="919"/>
      <c r="AS89" s="919"/>
      <c r="AT89" s="318"/>
      <c r="AU89" s="877">
        <f t="shared" si="41"/>
        <v>0</v>
      </c>
      <c r="AV89" s="877"/>
      <c r="AW89" s="878"/>
      <c r="AX89" s="878"/>
      <c r="AY89" s="878"/>
      <c r="AZ89" s="879" t="e">
        <f>SUM(#REF!)</f>
        <v>#REF!</v>
      </c>
      <c r="BB89" s="177"/>
      <c r="BC89" s="307"/>
      <c r="BD89" s="306" t="str">
        <f t="shared" si="23"/>
        <v>Pending</v>
      </c>
      <c r="BE89" s="307"/>
      <c r="BF89" s="316"/>
      <c r="BG89" s="316"/>
      <c r="BH89" s="316"/>
      <c r="BI89" s="316"/>
      <c r="BJ89" s="308">
        <f t="shared" si="30"/>
        <v>0</v>
      </c>
      <c r="BK89" s="308">
        <f t="shared" si="31"/>
        <v>0</v>
      </c>
      <c r="BL89" s="308" t="e">
        <f>#REF!</f>
        <v>#REF!</v>
      </c>
      <c r="BM89" s="308">
        <f t="shared" si="32"/>
        <v>0</v>
      </c>
      <c r="BN89" s="308" t="e">
        <f t="shared" si="42"/>
        <v>#REF!</v>
      </c>
      <c r="BO89" s="317" t="e">
        <f>AU89/#REF!</f>
        <v>#REF!</v>
      </c>
      <c r="BP89" s="317" t="e">
        <f>AE89/#REF!</f>
        <v>#REF!</v>
      </c>
      <c r="BQ89" s="313" t="e">
        <f>BP89*#REF!</f>
        <v>#REF!</v>
      </c>
      <c r="BR89" s="313" t="e">
        <f t="shared" si="34"/>
        <v>#REF!</v>
      </c>
      <c r="BS89" s="317" t="e">
        <f>AJ89/#REF!</f>
        <v>#REF!</v>
      </c>
      <c r="BT89" s="313" t="e">
        <f>BS89*#REF!</f>
        <v>#REF!</v>
      </c>
      <c r="BU89" s="313" t="e">
        <f t="shared" si="35"/>
        <v>#REF!</v>
      </c>
      <c r="BV89" s="317" t="e">
        <f>#REF!/#REF!</f>
        <v>#REF!</v>
      </c>
      <c r="BW89" s="313" t="e">
        <f>BV89*#REF!</f>
        <v>#REF!</v>
      </c>
      <c r="BX89" s="313" t="e">
        <f>BW89+#REF!</f>
        <v>#REF!</v>
      </c>
      <c r="BY89" s="317" t="e">
        <f>AO89/#REF!</f>
        <v>#REF!</v>
      </c>
      <c r="BZ89" s="313" t="e">
        <f>BY89*#REF!</f>
        <v>#REF!</v>
      </c>
      <c r="CA89" s="313" t="e">
        <f t="shared" si="36"/>
        <v>#REF!</v>
      </c>
      <c r="CB89" s="311" t="str">
        <f t="shared" si="25"/>
        <v>/MH</v>
      </c>
      <c r="CC89" s="311" t="str">
        <f t="shared" si="26"/>
        <v>MH/</v>
      </c>
      <c r="CE89" s="312" t="e">
        <f>T(#REF!)</f>
        <v>#REF!</v>
      </c>
      <c r="CF89" s="312" t="e">
        <f>#REF!</f>
        <v>#REF!</v>
      </c>
      <c r="CG89" s="313">
        <f t="shared" si="37"/>
        <v>0</v>
      </c>
      <c r="CJ89" s="314"/>
      <c r="CP89" s="177"/>
    </row>
    <row r="90" spans="1:94" hidden="1">
      <c r="A90" s="305"/>
      <c r="B90" s="920"/>
      <c r="C90" s="920"/>
      <c r="D90" s="920"/>
      <c r="E90" s="920"/>
      <c r="F90" s="920"/>
      <c r="G90" s="920"/>
      <c r="H90" s="920"/>
      <c r="I90" s="920"/>
      <c r="J90" s="920"/>
      <c r="K90" s="920"/>
      <c r="L90" s="920"/>
      <c r="M90" s="920"/>
      <c r="N90" s="920"/>
      <c r="O90" s="920"/>
      <c r="P90" s="920"/>
      <c r="Q90" s="787"/>
      <c r="R90" s="787"/>
      <c r="S90" s="788"/>
      <c r="T90" s="787"/>
      <c r="U90" s="787"/>
      <c r="V90" s="921"/>
      <c r="W90" s="922"/>
      <c r="X90" s="922"/>
      <c r="Y90" s="921"/>
      <c r="Z90" s="922"/>
      <c r="AA90" s="922"/>
      <c r="AB90" s="921"/>
      <c r="AC90" s="922"/>
      <c r="AD90" s="922"/>
      <c r="AE90" s="923">
        <f t="shared" si="39"/>
        <v>0</v>
      </c>
      <c r="AF90" s="923"/>
      <c r="AG90" s="923"/>
      <c r="AH90" s="923"/>
      <c r="AI90" s="923"/>
      <c r="AJ90" s="919">
        <f t="shared" si="40"/>
        <v>0</v>
      </c>
      <c r="AK90" s="919"/>
      <c r="AL90" s="919"/>
      <c r="AM90" s="919"/>
      <c r="AN90" s="919"/>
      <c r="AO90" s="919">
        <f t="shared" si="43"/>
        <v>0</v>
      </c>
      <c r="AP90" s="919"/>
      <c r="AQ90" s="919"/>
      <c r="AR90" s="919"/>
      <c r="AS90" s="919"/>
      <c r="AT90" s="318"/>
      <c r="AU90" s="877">
        <f t="shared" si="41"/>
        <v>0</v>
      </c>
      <c r="AV90" s="877"/>
      <c r="AW90" s="878"/>
      <c r="AX90" s="878"/>
      <c r="AY90" s="878"/>
      <c r="AZ90" s="879" t="e">
        <f>SUM(#REF!)</f>
        <v>#REF!</v>
      </c>
      <c r="BB90" s="177"/>
      <c r="BC90" s="307"/>
      <c r="BD90" s="306" t="str">
        <f t="shared" si="23"/>
        <v>Pending</v>
      </c>
      <c r="BE90" s="307"/>
      <c r="BF90" s="316"/>
      <c r="BG90" s="316"/>
      <c r="BH90" s="316"/>
      <c r="BI90" s="316"/>
      <c r="BJ90" s="308">
        <f t="shared" si="30"/>
        <v>0</v>
      </c>
      <c r="BK90" s="308">
        <f t="shared" si="31"/>
        <v>0</v>
      </c>
      <c r="BL90" s="308" t="e">
        <f>#REF!</f>
        <v>#REF!</v>
      </c>
      <c r="BM90" s="308">
        <f t="shared" si="32"/>
        <v>0</v>
      </c>
      <c r="BN90" s="308" t="e">
        <f t="shared" si="42"/>
        <v>#REF!</v>
      </c>
      <c r="BO90" s="317" t="e">
        <f>AU90/#REF!</f>
        <v>#REF!</v>
      </c>
      <c r="BP90" s="317" t="e">
        <f>AE90/#REF!</f>
        <v>#REF!</v>
      </c>
      <c r="BQ90" s="313" t="e">
        <f>BP90*#REF!</f>
        <v>#REF!</v>
      </c>
      <c r="BR90" s="313" t="e">
        <f t="shared" si="34"/>
        <v>#REF!</v>
      </c>
      <c r="BS90" s="317" t="e">
        <f>AJ90/#REF!</f>
        <v>#REF!</v>
      </c>
      <c r="BT90" s="313" t="e">
        <f>BS90*#REF!</f>
        <v>#REF!</v>
      </c>
      <c r="BU90" s="313" t="e">
        <f t="shared" si="35"/>
        <v>#REF!</v>
      </c>
      <c r="BV90" s="317" t="e">
        <f>#REF!/#REF!</f>
        <v>#REF!</v>
      </c>
      <c r="BW90" s="313" t="e">
        <f>BV90*#REF!</f>
        <v>#REF!</v>
      </c>
      <c r="BX90" s="313" t="e">
        <f>BW90+#REF!</f>
        <v>#REF!</v>
      </c>
      <c r="BY90" s="317" t="e">
        <f>AO90/#REF!</f>
        <v>#REF!</v>
      </c>
      <c r="BZ90" s="313" t="e">
        <f>BY90*#REF!</f>
        <v>#REF!</v>
      </c>
      <c r="CA90" s="313" t="e">
        <f t="shared" si="36"/>
        <v>#REF!</v>
      </c>
      <c r="CB90" s="311" t="str">
        <f t="shared" si="25"/>
        <v>/MH</v>
      </c>
      <c r="CC90" s="311" t="str">
        <f t="shared" si="26"/>
        <v>MH/</v>
      </c>
      <c r="CE90" s="312" t="e">
        <f>T(#REF!)</f>
        <v>#REF!</v>
      </c>
      <c r="CF90" s="312" t="e">
        <f>#REF!</f>
        <v>#REF!</v>
      </c>
      <c r="CG90" s="313">
        <f t="shared" si="37"/>
        <v>0</v>
      </c>
      <c r="CJ90" s="314"/>
      <c r="CP90" s="177"/>
    </row>
    <row r="91" spans="1:94" hidden="1">
      <c r="A91" s="305"/>
      <c r="B91" s="920"/>
      <c r="C91" s="920"/>
      <c r="D91" s="920"/>
      <c r="E91" s="920"/>
      <c r="F91" s="920"/>
      <c r="G91" s="920"/>
      <c r="H91" s="920"/>
      <c r="I91" s="920"/>
      <c r="J91" s="920"/>
      <c r="K91" s="920"/>
      <c r="L91" s="920"/>
      <c r="M91" s="920"/>
      <c r="N91" s="920"/>
      <c r="O91" s="920"/>
      <c r="P91" s="920"/>
      <c r="Q91" s="787"/>
      <c r="R91" s="787"/>
      <c r="S91" s="788"/>
      <c r="T91" s="787"/>
      <c r="U91" s="787"/>
      <c r="V91" s="921"/>
      <c r="W91" s="922"/>
      <c r="X91" s="922"/>
      <c r="Y91" s="921"/>
      <c r="Z91" s="922"/>
      <c r="AA91" s="922"/>
      <c r="AB91" s="921"/>
      <c r="AC91" s="922"/>
      <c r="AD91" s="922"/>
      <c r="AE91" s="923">
        <f t="shared" si="39"/>
        <v>0</v>
      </c>
      <c r="AF91" s="923"/>
      <c r="AG91" s="923"/>
      <c r="AH91" s="923"/>
      <c r="AI91" s="923"/>
      <c r="AJ91" s="919">
        <f t="shared" si="40"/>
        <v>0</v>
      </c>
      <c r="AK91" s="919"/>
      <c r="AL91" s="919"/>
      <c r="AM91" s="919"/>
      <c r="AN91" s="919"/>
      <c r="AO91" s="919">
        <f t="shared" si="43"/>
        <v>0</v>
      </c>
      <c r="AP91" s="919"/>
      <c r="AQ91" s="919"/>
      <c r="AR91" s="919"/>
      <c r="AS91" s="919"/>
      <c r="AT91" s="318"/>
      <c r="AU91" s="877">
        <f t="shared" si="41"/>
        <v>0</v>
      </c>
      <c r="AV91" s="877"/>
      <c r="AW91" s="878"/>
      <c r="AX91" s="878"/>
      <c r="AY91" s="878"/>
      <c r="AZ91" s="879" t="e">
        <f>SUM(#REF!)</f>
        <v>#REF!</v>
      </c>
      <c r="BB91" s="177"/>
      <c r="BC91" s="307"/>
      <c r="BD91" s="306" t="str">
        <f t="shared" si="23"/>
        <v>Pending</v>
      </c>
      <c r="BE91" s="307"/>
      <c r="BF91" s="316"/>
      <c r="BG91" s="316"/>
      <c r="BH91" s="316"/>
      <c r="BI91" s="316"/>
      <c r="BJ91" s="308">
        <f t="shared" si="30"/>
        <v>0</v>
      </c>
      <c r="BK91" s="308">
        <f t="shared" si="31"/>
        <v>0</v>
      </c>
      <c r="BL91" s="308" t="e">
        <f>#REF!</f>
        <v>#REF!</v>
      </c>
      <c r="BM91" s="308">
        <f t="shared" si="32"/>
        <v>0</v>
      </c>
      <c r="BN91" s="308" t="e">
        <f t="shared" si="42"/>
        <v>#REF!</v>
      </c>
      <c r="BO91" s="317" t="e">
        <f>AU91/#REF!</f>
        <v>#REF!</v>
      </c>
      <c r="BP91" s="317" t="e">
        <f>AE91/#REF!</f>
        <v>#REF!</v>
      </c>
      <c r="BQ91" s="313" t="e">
        <f>BP91*#REF!</f>
        <v>#REF!</v>
      </c>
      <c r="BR91" s="313" t="e">
        <f t="shared" si="34"/>
        <v>#REF!</v>
      </c>
      <c r="BS91" s="317" t="e">
        <f>AJ91/#REF!</f>
        <v>#REF!</v>
      </c>
      <c r="BT91" s="313" t="e">
        <f>BS91*#REF!</f>
        <v>#REF!</v>
      </c>
      <c r="BU91" s="313" t="e">
        <f t="shared" si="35"/>
        <v>#REF!</v>
      </c>
      <c r="BV91" s="317" t="e">
        <f>#REF!/#REF!</f>
        <v>#REF!</v>
      </c>
      <c r="BW91" s="313" t="e">
        <f>BV91*#REF!</f>
        <v>#REF!</v>
      </c>
      <c r="BX91" s="313" t="e">
        <f>BW91+#REF!</f>
        <v>#REF!</v>
      </c>
      <c r="BY91" s="317" t="e">
        <f>AO91/#REF!</f>
        <v>#REF!</v>
      </c>
      <c r="BZ91" s="313" t="e">
        <f>BY91*#REF!</f>
        <v>#REF!</v>
      </c>
      <c r="CA91" s="313" t="e">
        <f t="shared" si="36"/>
        <v>#REF!</v>
      </c>
      <c r="CB91" s="311" t="str">
        <f t="shared" si="25"/>
        <v>/MH</v>
      </c>
      <c r="CC91" s="311" t="str">
        <f t="shared" si="26"/>
        <v>MH/</v>
      </c>
      <c r="CE91" s="312" t="e">
        <f>T(#REF!)</f>
        <v>#REF!</v>
      </c>
      <c r="CF91" s="312" t="e">
        <f>#REF!</f>
        <v>#REF!</v>
      </c>
      <c r="CG91" s="313">
        <f t="shared" si="37"/>
        <v>0</v>
      </c>
      <c r="CJ91" s="314"/>
      <c r="CP91" s="177"/>
    </row>
    <row r="92" spans="1:94" hidden="1">
      <c r="A92" s="305"/>
      <c r="B92" s="920"/>
      <c r="C92" s="920"/>
      <c r="D92" s="920"/>
      <c r="E92" s="920"/>
      <c r="F92" s="920"/>
      <c r="G92" s="920"/>
      <c r="H92" s="920"/>
      <c r="I92" s="920"/>
      <c r="J92" s="920"/>
      <c r="K92" s="920"/>
      <c r="L92" s="920"/>
      <c r="M92" s="920"/>
      <c r="N92" s="920"/>
      <c r="O92" s="920"/>
      <c r="P92" s="920"/>
      <c r="Q92" s="787"/>
      <c r="R92" s="787"/>
      <c r="S92" s="788"/>
      <c r="T92" s="787"/>
      <c r="U92" s="787"/>
      <c r="V92" s="921"/>
      <c r="W92" s="922"/>
      <c r="X92" s="922"/>
      <c r="Y92" s="921"/>
      <c r="Z92" s="922"/>
      <c r="AA92" s="922"/>
      <c r="AB92" s="921"/>
      <c r="AC92" s="922"/>
      <c r="AD92" s="922"/>
      <c r="AE92" s="923">
        <f t="shared" si="39"/>
        <v>0</v>
      </c>
      <c r="AF92" s="923"/>
      <c r="AG92" s="923"/>
      <c r="AH92" s="923"/>
      <c r="AI92" s="923"/>
      <c r="AJ92" s="919">
        <f t="shared" si="40"/>
        <v>0</v>
      </c>
      <c r="AK92" s="919"/>
      <c r="AL92" s="919"/>
      <c r="AM92" s="919"/>
      <c r="AN92" s="919"/>
      <c r="AO92" s="919">
        <f t="shared" si="43"/>
        <v>0</v>
      </c>
      <c r="AP92" s="919"/>
      <c r="AQ92" s="919"/>
      <c r="AR92" s="919"/>
      <c r="AS92" s="919"/>
      <c r="AT92" s="318"/>
      <c r="AU92" s="877">
        <f t="shared" si="41"/>
        <v>0</v>
      </c>
      <c r="AV92" s="877"/>
      <c r="AW92" s="878"/>
      <c r="AX92" s="878"/>
      <c r="AY92" s="878"/>
      <c r="AZ92" s="879" t="e">
        <f>SUM(#REF!)</f>
        <v>#REF!</v>
      </c>
      <c r="BB92" s="177"/>
      <c r="BC92" s="307"/>
      <c r="BD92" s="306" t="str">
        <f t="shared" si="23"/>
        <v>Pending</v>
      </c>
      <c r="BE92" s="307"/>
      <c r="BF92" s="316"/>
      <c r="BG92" s="316"/>
      <c r="BH92" s="316"/>
      <c r="BI92" s="316"/>
      <c r="BJ92" s="308">
        <f t="shared" si="30"/>
        <v>0</v>
      </c>
      <c r="BK92" s="308">
        <f t="shared" si="31"/>
        <v>0</v>
      </c>
      <c r="BL92" s="308" t="e">
        <f>#REF!</f>
        <v>#REF!</v>
      </c>
      <c r="BM92" s="308">
        <f t="shared" si="32"/>
        <v>0</v>
      </c>
      <c r="BN92" s="308" t="e">
        <f t="shared" si="42"/>
        <v>#REF!</v>
      </c>
      <c r="BO92" s="317" t="e">
        <f>AU92/#REF!</f>
        <v>#REF!</v>
      </c>
      <c r="BP92" s="317" t="e">
        <f>AE92/#REF!</f>
        <v>#REF!</v>
      </c>
      <c r="BQ92" s="313" t="e">
        <f>BP92*#REF!</f>
        <v>#REF!</v>
      </c>
      <c r="BR92" s="313" t="e">
        <f t="shared" si="34"/>
        <v>#REF!</v>
      </c>
      <c r="BS92" s="317" t="e">
        <f>AJ92/#REF!</f>
        <v>#REF!</v>
      </c>
      <c r="BT92" s="313" t="e">
        <f>BS92*#REF!</f>
        <v>#REF!</v>
      </c>
      <c r="BU92" s="313" t="e">
        <f t="shared" si="35"/>
        <v>#REF!</v>
      </c>
      <c r="BV92" s="317" t="e">
        <f>#REF!/#REF!</f>
        <v>#REF!</v>
      </c>
      <c r="BW92" s="313" t="e">
        <f>BV92*#REF!</f>
        <v>#REF!</v>
      </c>
      <c r="BX92" s="313" t="e">
        <f>BW92+#REF!</f>
        <v>#REF!</v>
      </c>
      <c r="BY92" s="317" t="e">
        <f>AO92/#REF!</f>
        <v>#REF!</v>
      </c>
      <c r="BZ92" s="313" t="e">
        <f>BY92*#REF!</f>
        <v>#REF!</v>
      </c>
      <c r="CA92" s="313" t="e">
        <f t="shared" si="36"/>
        <v>#REF!</v>
      </c>
      <c r="CB92" s="311" t="str">
        <f t="shared" si="25"/>
        <v>/MH</v>
      </c>
      <c r="CC92" s="311" t="str">
        <f t="shared" si="26"/>
        <v>MH/</v>
      </c>
      <c r="CE92" s="312" t="e">
        <f>T(#REF!)</f>
        <v>#REF!</v>
      </c>
      <c r="CF92" s="312" t="e">
        <f>#REF!</f>
        <v>#REF!</v>
      </c>
      <c r="CG92" s="313">
        <f t="shared" si="37"/>
        <v>0</v>
      </c>
      <c r="CJ92" s="314"/>
      <c r="CP92" s="177"/>
    </row>
    <row r="93" spans="1:94" hidden="1">
      <c r="A93" s="305"/>
      <c r="B93" s="920"/>
      <c r="C93" s="920"/>
      <c r="D93" s="920"/>
      <c r="E93" s="920"/>
      <c r="F93" s="920"/>
      <c r="G93" s="920"/>
      <c r="H93" s="920"/>
      <c r="I93" s="920"/>
      <c r="J93" s="920"/>
      <c r="K93" s="920"/>
      <c r="L93" s="920"/>
      <c r="M93" s="920"/>
      <c r="N93" s="920"/>
      <c r="O93" s="920"/>
      <c r="P93" s="920"/>
      <c r="Q93" s="787"/>
      <c r="R93" s="787"/>
      <c r="S93" s="788"/>
      <c r="T93" s="787"/>
      <c r="U93" s="787"/>
      <c r="V93" s="921"/>
      <c r="W93" s="922"/>
      <c r="X93" s="922"/>
      <c r="Y93" s="921"/>
      <c r="Z93" s="922"/>
      <c r="AA93" s="922"/>
      <c r="AB93" s="921"/>
      <c r="AC93" s="922"/>
      <c r="AD93" s="922"/>
      <c r="AE93" s="923">
        <f t="shared" si="39"/>
        <v>0</v>
      </c>
      <c r="AF93" s="923"/>
      <c r="AG93" s="923"/>
      <c r="AH93" s="923"/>
      <c r="AI93" s="923"/>
      <c r="AJ93" s="919">
        <f t="shared" si="40"/>
        <v>0</v>
      </c>
      <c r="AK93" s="919"/>
      <c r="AL93" s="919"/>
      <c r="AM93" s="919"/>
      <c r="AN93" s="919"/>
      <c r="AO93" s="919">
        <f t="shared" si="43"/>
        <v>0</v>
      </c>
      <c r="AP93" s="919"/>
      <c r="AQ93" s="919"/>
      <c r="AR93" s="919"/>
      <c r="AS93" s="919"/>
      <c r="AT93" s="318"/>
      <c r="AU93" s="877">
        <f t="shared" si="41"/>
        <v>0</v>
      </c>
      <c r="AV93" s="877"/>
      <c r="AW93" s="878"/>
      <c r="AX93" s="878"/>
      <c r="AY93" s="878"/>
      <c r="AZ93" s="879" t="e">
        <f>SUM(#REF!)</f>
        <v>#REF!</v>
      </c>
      <c r="BB93" s="177"/>
      <c r="BC93" s="307"/>
      <c r="BD93" s="306" t="str">
        <f t="shared" si="23"/>
        <v>Pending</v>
      </c>
      <c r="BE93" s="307"/>
      <c r="BF93" s="316"/>
      <c r="BG93" s="316"/>
      <c r="BH93" s="316"/>
      <c r="BI93" s="316"/>
      <c r="BJ93" s="308">
        <f t="shared" si="30"/>
        <v>0</v>
      </c>
      <c r="BK93" s="308">
        <f t="shared" si="31"/>
        <v>0</v>
      </c>
      <c r="BL93" s="308" t="e">
        <f>#REF!</f>
        <v>#REF!</v>
      </c>
      <c r="BM93" s="308">
        <f t="shared" si="32"/>
        <v>0</v>
      </c>
      <c r="BN93" s="308" t="e">
        <f t="shared" si="42"/>
        <v>#REF!</v>
      </c>
      <c r="BO93" s="317" t="e">
        <f>AU93/#REF!</f>
        <v>#REF!</v>
      </c>
      <c r="BP93" s="317" t="e">
        <f>AE93/#REF!</f>
        <v>#REF!</v>
      </c>
      <c r="BQ93" s="313" t="e">
        <f>BP93*#REF!</f>
        <v>#REF!</v>
      </c>
      <c r="BR93" s="313" t="e">
        <f t="shared" si="34"/>
        <v>#REF!</v>
      </c>
      <c r="BS93" s="317" t="e">
        <f>AJ93/#REF!</f>
        <v>#REF!</v>
      </c>
      <c r="BT93" s="313" t="e">
        <f>BS93*#REF!</f>
        <v>#REF!</v>
      </c>
      <c r="BU93" s="313" t="e">
        <f t="shared" si="35"/>
        <v>#REF!</v>
      </c>
      <c r="BV93" s="317" t="e">
        <f>#REF!/#REF!</f>
        <v>#REF!</v>
      </c>
      <c r="BW93" s="313" t="e">
        <f>BV93*#REF!</f>
        <v>#REF!</v>
      </c>
      <c r="BX93" s="313" t="e">
        <f>BW93+#REF!</f>
        <v>#REF!</v>
      </c>
      <c r="BY93" s="317" t="e">
        <f>AO93/#REF!</f>
        <v>#REF!</v>
      </c>
      <c r="BZ93" s="313" t="e">
        <f>BY93*#REF!</f>
        <v>#REF!</v>
      </c>
      <c r="CA93" s="313" t="e">
        <f t="shared" si="36"/>
        <v>#REF!</v>
      </c>
      <c r="CB93" s="311" t="str">
        <f t="shared" si="25"/>
        <v>/MH</v>
      </c>
      <c r="CC93" s="311" t="str">
        <f t="shared" si="26"/>
        <v>MH/</v>
      </c>
      <c r="CE93" s="312" t="e">
        <f>T(#REF!)</f>
        <v>#REF!</v>
      </c>
      <c r="CF93" s="312" t="e">
        <f>#REF!</f>
        <v>#REF!</v>
      </c>
      <c r="CG93" s="313">
        <f t="shared" si="37"/>
        <v>0</v>
      </c>
      <c r="CJ93" s="314"/>
      <c r="CP93" s="177"/>
    </row>
    <row r="94" spans="1:94" ht="5.0999999999999996" hidden="1" customHeight="1">
      <c r="A94" s="305"/>
      <c r="B94" s="364"/>
      <c r="C94" s="364"/>
      <c r="D94" s="364"/>
      <c r="E94" s="364"/>
      <c r="F94" s="364"/>
      <c r="G94" s="364"/>
      <c r="H94" s="364"/>
      <c r="I94" s="364"/>
      <c r="J94" s="364"/>
      <c r="K94" s="364"/>
      <c r="L94" s="364"/>
      <c r="M94" s="364"/>
      <c r="N94" s="364"/>
      <c r="O94" s="364"/>
      <c r="P94" s="364"/>
      <c r="Q94" s="365"/>
      <c r="R94" s="365"/>
      <c r="S94" s="365"/>
      <c r="T94" s="365"/>
      <c r="U94" s="365"/>
      <c r="V94" s="366"/>
      <c r="W94" s="366"/>
      <c r="X94" s="366"/>
      <c r="Y94" s="461"/>
      <c r="Z94" s="461"/>
      <c r="AA94" s="461"/>
      <c r="AB94" s="461"/>
      <c r="AC94" s="461"/>
      <c r="AD94" s="461"/>
      <c r="AE94" s="462"/>
      <c r="AF94" s="462"/>
      <c r="AG94" s="462"/>
      <c r="AH94" s="462"/>
      <c r="AI94" s="462"/>
      <c r="AJ94" s="462"/>
      <c r="AK94" s="462"/>
      <c r="AL94" s="462"/>
      <c r="AM94" s="462"/>
      <c r="AN94" s="462"/>
      <c r="AO94" s="462"/>
      <c r="AP94" s="462"/>
      <c r="AQ94" s="462"/>
      <c r="AR94" s="462"/>
      <c r="AS94" s="462"/>
      <c r="AT94" s="174"/>
      <c r="AU94" s="862"/>
      <c r="AV94" s="863"/>
      <c r="AW94" s="863"/>
      <c r="AX94" s="863"/>
      <c r="AY94" s="863"/>
      <c r="AZ94" s="863"/>
      <c r="BB94" s="175"/>
      <c r="BC94" s="307"/>
      <c r="BD94" s="319" t="str">
        <f t="shared" si="23"/>
        <v>Pending</v>
      </c>
      <c r="BE94" s="307"/>
      <c r="BF94" s="319"/>
      <c r="BG94" s="319"/>
      <c r="BH94" s="319"/>
      <c r="BI94" s="319"/>
      <c r="BJ94" s="320">
        <f>BJ63</f>
        <v>40000</v>
      </c>
      <c r="BK94" s="320">
        <f>BK63</f>
        <v>0</v>
      </c>
      <c r="BL94" s="320" t="e">
        <f>BL63</f>
        <v>#REF!</v>
      </c>
      <c r="BM94" s="320">
        <f>BM63</f>
        <v>0</v>
      </c>
      <c r="BN94" s="320" t="e">
        <f>BN63</f>
        <v>#REF!</v>
      </c>
      <c r="BO94" s="321" t="e">
        <f>AU94/TOTAL_REMODEL_ESTIMATE</f>
        <v>#NAME?</v>
      </c>
      <c r="BP94" s="321" t="e">
        <f>#REF!/TOTAL_REMODEL_ESTIMATE</f>
        <v>#REF!</v>
      </c>
      <c r="BQ94" s="321" t="e">
        <f>#REF!/TOTAL_REMODEL_ESTIMATE</f>
        <v>#REF!</v>
      </c>
      <c r="BR94" s="321" t="e">
        <f>#REF!/TOTAL_REMODEL_ESTIMATE</f>
        <v>#REF!</v>
      </c>
      <c r="BS94" s="321" t="e">
        <f>#REF!/TOTAL_REMODEL_ESTIMATE</f>
        <v>#REF!</v>
      </c>
      <c r="BT94" s="321" t="e">
        <f>#REF!/TOTAL_REMODEL_ESTIMATE</f>
        <v>#REF!</v>
      </c>
      <c r="BU94" s="321" t="e">
        <f>#REF!/TOTAL_REMODEL_ESTIMATE</f>
        <v>#REF!</v>
      </c>
      <c r="BV94" s="321" t="e">
        <f>#REF!/TOTAL_REMODEL_ESTIMATE</f>
        <v>#REF!</v>
      </c>
      <c r="BW94" s="321" t="e">
        <f>#REF!/TOTAL_REMODEL_ESTIMATE</f>
        <v>#REF!</v>
      </c>
      <c r="BX94" s="321" t="e">
        <f>#REF!/TOTAL_REMODEL_ESTIMATE</f>
        <v>#REF!</v>
      </c>
      <c r="BY94" s="321" t="e">
        <f>#REF!/TOTAL_REMODEL_ESTIMATE</f>
        <v>#REF!</v>
      </c>
      <c r="BZ94" s="321" t="e">
        <f>#REF!/TOTAL_REMODEL_ESTIMATE</f>
        <v>#REF!</v>
      </c>
      <c r="CA94" s="321" t="e">
        <f>#REF!/TOTAL_REMODEL_ESTIMATE</f>
        <v>#REF!</v>
      </c>
      <c r="CB94" s="321" t="e">
        <f>#REF!/TOTAL_REMODEL_ESTIMATE</f>
        <v>#REF!</v>
      </c>
      <c r="CC94" s="321" t="e">
        <f>#REF!/TOTAL_REMODEL_ESTIMATE</f>
        <v>#REF!</v>
      </c>
      <c r="CE94" s="321"/>
      <c r="CF94" s="321"/>
      <c r="CG94" s="322"/>
      <c r="CJ94" s="323"/>
      <c r="CP94" s="175"/>
    </row>
    <row r="95" spans="1:94" ht="21.6" hidden="1" customHeight="1">
      <c r="A95" s="305"/>
      <c r="B95" s="864" t="str">
        <f>UPPER(CONCATENATE(E63," ","SUBTOTAL"))</f>
        <v>ALTERNATE #2: BUILD NEW POOL (15 X 30FT) SUBTOTAL</v>
      </c>
      <c r="C95" s="864"/>
      <c r="D95" s="864"/>
      <c r="E95" s="864"/>
      <c r="F95" s="864"/>
      <c r="G95" s="864"/>
      <c r="H95" s="864"/>
      <c r="I95" s="864"/>
      <c r="J95" s="864"/>
      <c r="K95" s="864"/>
      <c r="L95" s="864"/>
      <c r="M95" s="864"/>
      <c r="N95" s="864"/>
      <c r="O95" s="864"/>
      <c r="P95" s="864"/>
      <c r="Q95" s="864"/>
      <c r="R95" s="864"/>
      <c r="S95" s="864"/>
      <c r="T95" s="864"/>
      <c r="U95" s="864"/>
      <c r="V95" s="864"/>
      <c r="W95" s="864"/>
      <c r="X95" s="864"/>
      <c r="Y95" s="864"/>
      <c r="Z95" s="864"/>
      <c r="AA95" s="864"/>
      <c r="AB95" s="864"/>
      <c r="AC95" s="864"/>
      <c r="AD95" s="865"/>
      <c r="AE95" s="866">
        <f>SUBTOTAL(9,AE64:AI94)</f>
        <v>40000</v>
      </c>
      <c r="AF95" s="867"/>
      <c r="AG95" s="867"/>
      <c r="AH95" s="867"/>
      <c r="AI95" s="867"/>
      <c r="AJ95" s="866">
        <f>SUBTOTAL(9,AJ64:AN94)</f>
        <v>0</v>
      </c>
      <c r="AK95" s="867"/>
      <c r="AL95" s="867"/>
      <c r="AM95" s="867"/>
      <c r="AN95" s="867"/>
      <c r="AO95" s="866">
        <f>SUBTOTAL(9,AO64:AS94)</f>
        <v>0</v>
      </c>
      <c r="AP95" s="867"/>
      <c r="AQ95" s="867"/>
      <c r="AR95" s="867"/>
      <c r="AS95" s="867"/>
      <c r="AT95" s="318"/>
      <c r="AU95" s="866">
        <f>SUBTOTAL(9,AU64:AU94)</f>
        <v>40000</v>
      </c>
      <c r="AV95" s="867"/>
      <c r="AW95" s="867"/>
      <c r="AX95" s="867"/>
      <c r="AY95" s="867"/>
      <c r="AZ95" s="867"/>
      <c r="BB95" s="64"/>
      <c r="BC95" s="307"/>
      <c r="BD95" s="306" t="str">
        <f t="shared" si="23"/>
        <v>Pending</v>
      </c>
      <c r="BE95" s="307"/>
      <c r="BF95" s="324"/>
      <c r="BG95" s="324"/>
      <c r="BH95" s="324"/>
      <c r="BI95" s="324"/>
      <c r="BJ95" s="325">
        <f t="shared" ref="BJ95:CA95" si="44">BJ63</f>
        <v>40000</v>
      </c>
      <c r="BK95" s="325">
        <f t="shared" si="44"/>
        <v>0</v>
      </c>
      <c r="BL95" s="325" t="e">
        <f t="shared" si="44"/>
        <v>#REF!</v>
      </c>
      <c r="BM95" s="325">
        <f t="shared" si="44"/>
        <v>0</v>
      </c>
      <c r="BN95" s="325" t="e">
        <f t="shared" si="44"/>
        <v>#REF!</v>
      </c>
      <c r="BO95" s="326" t="e">
        <f t="shared" si="44"/>
        <v>#REF!</v>
      </c>
      <c r="BP95" s="326" t="e">
        <f t="shared" si="44"/>
        <v>#REF!</v>
      </c>
      <c r="BQ95" s="325" t="e">
        <f t="shared" si="44"/>
        <v>#REF!</v>
      </c>
      <c r="BR95" s="325" t="e">
        <f t="shared" si="44"/>
        <v>#REF!</v>
      </c>
      <c r="BS95" s="326" t="e">
        <f t="shared" si="44"/>
        <v>#REF!</v>
      </c>
      <c r="BT95" s="325" t="e">
        <f t="shared" si="44"/>
        <v>#REF!</v>
      </c>
      <c r="BU95" s="325" t="e">
        <f t="shared" si="44"/>
        <v>#REF!</v>
      </c>
      <c r="BV95" s="326" t="e">
        <f t="shared" si="44"/>
        <v>#REF!</v>
      </c>
      <c r="BW95" s="325" t="e">
        <f t="shared" si="44"/>
        <v>#REF!</v>
      </c>
      <c r="BX95" s="325" t="e">
        <f t="shared" si="44"/>
        <v>#REF!</v>
      </c>
      <c r="BY95" s="326" t="e">
        <f t="shared" si="44"/>
        <v>#REF!</v>
      </c>
      <c r="BZ95" s="325" t="e">
        <f t="shared" si="44"/>
        <v>#REF!</v>
      </c>
      <c r="CA95" s="325" t="e">
        <f t="shared" si="44"/>
        <v>#REF!</v>
      </c>
      <c r="CB95" s="327"/>
      <c r="CC95" s="327"/>
      <c r="CE95" s="327"/>
      <c r="CF95" s="327"/>
      <c r="CG95" s="328"/>
      <c r="CJ95" s="329"/>
      <c r="CP95" s="64"/>
    </row>
    <row r="96" spans="1:94" ht="5.0999999999999996" hidden="1" customHeight="1">
      <c r="A96" s="305"/>
      <c r="B96" s="364"/>
      <c r="C96" s="364"/>
      <c r="D96" s="364"/>
      <c r="E96" s="364"/>
      <c r="F96" s="364"/>
      <c r="G96" s="364"/>
      <c r="H96" s="364"/>
      <c r="I96" s="364"/>
      <c r="J96" s="364"/>
      <c r="K96" s="364"/>
      <c r="L96" s="364"/>
      <c r="M96" s="364"/>
      <c r="N96" s="364"/>
      <c r="O96" s="364"/>
      <c r="P96" s="364"/>
      <c r="Q96" s="365"/>
      <c r="R96" s="365"/>
      <c r="S96" s="365"/>
      <c r="T96" s="365"/>
      <c r="U96" s="365"/>
      <c r="V96" s="366"/>
      <c r="W96" s="366"/>
      <c r="X96" s="366"/>
      <c r="Y96" s="461"/>
      <c r="Z96" s="461"/>
      <c r="AA96" s="461"/>
      <c r="AB96" s="461"/>
      <c r="AC96" s="461"/>
      <c r="AD96" s="461"/>
      <c r="AE96" s="462"/>
      <c r="AF96" s="462"/>
      <c r="AG96" s="462"/>
      <c r="AH96" s="462"/>
      <c r="AI96" s="462"/>
      <c r="AJ96" s="462"/>
      <c r="AK96" s="462"/>
      <c r="AL96" s="462"/>
      <c r="AM96" s="462"/>
      <c r="AN96" s="462"/>
      <c r="AO96" s="462"/>
      <c r="AP96" s="462"/>
      <c r="AQ96" s="462"/>
      <c r="AR96" s="462"/>
      <c r="AS96" s="462"/>
      <c r="AT96" s="174"/>
      <c r="AU96" s="172"/>
      <c r="AV96" s="172"/>
      <c r="AW96" s="172"/>
      <c r="AX96" s="172"/>
      <c r="AY96" s="172"/>
      <c r="AZ96" s="176"/>
      <c r="BB96" s="175"/>
      <c r="BC96" s="307"/>
      <c r="BD96" s="319" t="str">
        <f t="shared" si="23"/>
        <v>Pending</v>
      </c>
      <c r="BE96" s="307"/>
      <c r="BF96" s="319"/>
      <c r="BG96" s="319"/>
      <c r="BH96" s="319"/>
      <c r="BI96" s="319"/>
      <c r="BJ96" s="319">
        <f>BJ63</f>
        <v>40000</v>
      </c>
      <c r="BK96" s="319">
        <f>BK63</f>
        <v>0</v>
      </c>
      <c r="BL96" s="319" t="e">
        <f>BL63</f>
        <v>#REF!</v>
      </c>
      <c r="BM96" s="319">
        <f>BM63</f>
        <v>0</v>
      </c>
      <c r="BN96" s="319" t="e">
        <f>BN63</f>
        <v>#REF!</v>
      </c>
      <c r="BO96" s="321" t="e">
        <f>AU96/TOTAL_REMODEL_ESTIMATE</f>
        <v>#NAME?</v>
      </c>
      <c r="BP96" s="321" t="e">
        <f>#REF!/TOTAL_REMODEL_ESTIMATE</f>
        <v>#REF!</v>
      </c>
      <c r="BQ96" s="321" t="e">
        <f>#REF!/TOTAL_REMODEL_ESTIMATE</f>
        <v>#REF!</v>
      </c>
      <c r="BR96" s="321" t="e">
        <f>#REF!/TOTAL_REMODEL_ESTIMATE</f>
        <v>#REF!</v>
      </c>
      <c r="BS96" s="321" t="e">
        <f>#REF!/TOTAL_REMODEL_ESTIMATE</f>
        <v>#REF!</v>
      </c>
      <c r="BT96" s="321" t="e">
        <f>#REF!/TOTAL_REMODEL_ESTIMATE</f>
        <v>#REF!</v>
      </c>
      <c r="BU96" s="321" t="e">
        <f>#REF!/TOTAL_REMODEL_ESTIMATE</f>
        <v>#REF!</v>
      </c>
      <c r="BV96" s="321" t="e">
        <f>#REF!/TOTAL_REMODEL_ESTIMATE</f>
        <v>#REF!</v>
      </c>
      <c r="BW96" s="321" t="e">
        <f>#REF!/TOTAL_REMODEL_ESTIMATE</f>
        <v>#REF!</v>
      </c>
      <c r="BX96" s="321" t="e">
        <f>#REF!/TOTAL_REMODEL_ESTIMATE</f>
        <v>#REF!</v>
      </c>
      <c r="BY96" s="321" t="e">
        <f>#REF!/TOTAL_REMODEL_ESTIMATE</f>
        <v>#REF!</v>
      </c>
      <c r="BZ96" s="321" t="e">
        <f>#REF!/TOTAL_REMODEL_ESTIMATE</f>
        <v>#REF!</v>
      </c>
      <c r="CA96" s="321" t="e">
        <f>#REF!/TOTAL_REMODEL_ESTIMATE</f>
        <v>#REF!</v>
      </c>
      <c r="CB96" s="321" t="e">
        <f>#REF!/TOTAL_REMODEL_ESTIMATE</f>
        <v>#REF!</v>
      </c>
      <c r="CC96" s="321" t="e">
        <f>#REF!/TOTAL_REMODEL_ESTIMATE</f>
        <v>#REF!</v>
      </c>
      <c r="CE96" s="321"/>
      <c r="CF96" s="321"/>
      <c r="CG96" s="322"/>
      <c r="CJ96" s="323"/>
      <c r="CP96" s="175"/>
    </row>
    <row r="97" spans="1:94" ht="9.6999999999999993" hidden="1" customHeight="1">
      <c r="A97" s="305"/>
      <c r="B97" s="463"/>
      <c r="C97" s="463"/>
      <c r="D97" s="463"/>
      <c r="E97" s="463"/>
      <c r="F97" s="463"/>
      <c r="G97" s="463"/>
      <c r="H97" s="463"/>
      <c r="I97" s="463"/>
      <c r="J97" s="463"/>
      <c r="K97" s="463"/>
      <c r="L97" s="463"/>
      <c r="M97" s="463"/>
      <c r="N97" s="463"/>
      <c r="O97" s="463"/>
      <c r="P97" s="463"/>
      <c r="Q97" s="463"/>
      <c r="R97" s="463"/>
      <c r="S97" s="463"/>
      <c r="T97" s="463"/>
      <c r="U97" s="463"/>
      <c r="V97" s="463"/>
      <c r="W97" s="463"/>
      <c r="X97" s="463"/>
      <c r="Y97" s="463"/>
      <c r="Z97" s="463"/>
      <c r="AA97" s="463"/>
      <c r="AB97" s="463"/>
      <c r="AC97" s="463"/>
      <c r="AD97" s="463"/>
      <c r="AE97" s="463"/>
      <c r="AF97" s="463"/>
      <c r="AG97" s="463"/>
      <c r="AH97" s="463"/>
      <c r="AI97" s="463"/>
      <c r="AJ97" s="463"/>
      <c r="AK97" s="463"/>
      <c r="AL97" s="463"/>
      <c r="AM97" s="463"/>
      <c r="AN97" s="463"/>
      <c r="AO97" s="463"/>
      <c r="AP97" s="463"/>
      <c r="AQ97" s="463"/>
      <c r="AR97" s="463"/>
      <c r="AS97" s="463"/>
      <c r="AU97" s="286"/>
      <c r="AV97" s="286"/>
      <c r="AW97" s="286"/>
      <c r="AX97" s="286"/>
      <c r="AY97" s="286"/>
      <c r="AZ97" s="286"/>
      <c r="BB97" s="286"/>
      <c r="BC97" s="286"/>
      <c r="BD97" s="319"/>
      <c r="BE97" s="307"/>
      <c r="BF97" s="319"/>
      <c r="BG97" s="319"/>
      <c r="BH97" s="319"/>
      <c r="BI97" s="319"/>
      <c r="BJ97" s="319"/>
      <c r="BK97" s="319"/>
      <c r="BL97" s="319"/>
      <c r="BM97" s="319"/>
      <c r="BN97" s="319"/>
      <c r="BO97" s="321"/>
      <c r="BP97" s="321"/>
      <c r="BQ97" s="321"/>
      <c r="BR97" s="321"/>
      <c r="BS97" s="321"/>
      <c r="BT97" s="321"/>
      <c r="BU97" s="321"/>
      <c r="BV97" s="321"/>
      <c r="BW97" s="321"/>
      <c r="BX97" s="321"/>
      <c r="BY97" s="321"/>
      <c r="BZ97" s="321"/>
      <c r="CA97" s="321"/>
      <c r="CB97" s="321"/>
      <c r="CC97" s="321"/>
      <c r="CE97" s="321"/>
      <c r="CF97" s="321"/>
      <c r="CG97" s="322"/>
      <c r="CJ97" s="323"/>
      <c r="CP97" s="286"/>
    </row>
    <row r="98" spans="1:94" ht="15.45" hidden="1" customHeight="1">
      <c r="A98" s="305"/>
      <c r="B98" s="463"/>
      <c r="C98" s="463"/>
      <c r="D98" s="463"/>
      <c r="E98" s="463"/>
      <c r="F98" s="463"/>
      <c r="G98" s="463"/>
      <c r="H98" s="463"/>
      <c r="I98" s="463"/>
      <c r="J98" s="463"/>
      <c r="K98" s="463"/>
      <c r="L98" s="463"/>
      <c r="M98" s="463"/>
      <c r="N98" s="463"/>
      <c r="O98" s="463"/>
      <c r="P98" s="463"/>
      <c r="Q98" s="463"/>
      <c r="R98" s="463"/>
      <c r="S98" s="463"/>
      <c r="T98" s="463"/>
      <c r="U98" s="464"/>
      <c r="V98" s="465"/>
      <c r="W98" s="465"/>
      <c r="X98" s="465"/>
      <c r="Y98" s="466"/>
      <c r="Z98" s="466"/>
      <c r="AA98" s="466"/>
      <c r="AB98" s="466"/>
      <c r="AC98" s="466"/>
      <c r="AD98" s="466"/>
      <c r="AE98" s="467"/>
      <c r="AF98" s="467"/>
      <c r="AG98" s="467"/>
      <c r="AH98" s="467"/>
      <c r="AI98" s="467"/>
      <c r="AJ98" s="467"/>
      <c r="AK98" s="467"/>
      <c r="AL98" s="467"/>
      <c r="AM98" s="467"/>
      <c r="AN98" s="467"/>
      <c r="AO98" s="467"/>
      <c r="AP98" s="467"/>
      <c r="AQ98" s="467"/>
      <c r="AR98" s="467"/>
      <c r="AS98" s="467"/>
      <c r="AT98" s="456"/>
      <c r="AU98" s="457"/>
      <c r="AV98" s="457"/>
      <c r="AW98" s="457"/>
      <c r="AX98" s="457"/>
      <c r="AY98" s="457"/>
      <c r="AZ98" s="457"/>
      <c r="BB98" s="286"/>
      <c r="BC98" s="286"/>
      <c r="BD98" s="319"/>
      <c r="BE98" s="307"/>
      <c r="BF98" s="319"/>
      <c r="BG98" s="319"/>
      <c r="BH98" s="319"/>
      <c r="BI98" s="319"/>
      <c r="BJ98" s="319"/>
      <c r="BK98" s="319"/>
      <c r="BL98" s="319"/>
      <c r="BM98" s="319"/>
      <c r="BN98" s="319"/>
      <c r="BO98" s="321"/>
      <c r="BP98" s="321"/>
      <c r="BQ98" s="321"/>
      <c r="BR98" s="321"/>
      <c r="BS98" s="321"/>
      <c r="BT98" s="321"/>
      <c r="BU98" s="321"/>
      <c r="BV98" s="321"/>
      <c r="BW98" s="321"/>
      <c r="BX98" s="321"/>
      <c r="BY98" s="321"/>
      <c r="BZ98" s="321"/>
      <c r="CA98" s="321"/>
      <c r="CB98" s="321"/>
      <c r="CC98" s="321"/>
      <c r="CE98" s="321"/>
      <c r="CF98" s="321"/>
      <c r="CG98" s="322"/>
      <c r="CJ98" s="323"/>
      <c r="CP98" s="286"/>
    </row>
    <row r="99" spans="1:94" ht="18.350000000000001" hidden="1" thickBot="1">
      <c r="A99" s="305"/>
      <c r="B99" s="463"/>
      <c r="C99" s="463"/>
      <c r="D99" s="463"/>
      <c r="E99" s="463"/>
      <c r="F99" s="463"/>
      <c r="G99" s="463"/>
      <c r="H99" s="463"/>
      <c r="I99" s="463"/>
      <c r="J99" s="463"/>
      <c r="K99" s="463"/>
      <c r="L99" s="463"/>
      <c r="M99" s="463"/>
      <c r="N99" s="463"/>
      <c r="O99" s="463"/>
      <c r="P99" s="463"/>
      <c r="Q99" s="463"/>
      <c r="R99" s="463"/>
      <c r="S99" s="463"/>
      <c r="T99" s="463"/>
      <c r="U99" s="941" t="s">
        <v>929</v>
      </c>
      <c r="V99" s="941"/>
      <c r="W99" s="941"/>
      <c r="X99" s="941"/>
      <c r="Y99" s="941"/>
      <c r="Z99" s="941"/>
      <c r="AA99" s="941"/>
      <c r="AB99" s="941"/>
      <c r="AC99" s="941"/>
      <c r="AD99" s="941"/>
      <c r="AE99" s="941"/>
      <c r="AF99" s="941"/>
      <c r="AG99" s="941"/>
      <c r="AH99" s="941"/>
      <c r="AI99" s="941"/>
      <c r="AJ99" s="467"/>
      <c r="AK99" s="467"/>
      <c r="AL99" s="467"/>
      <c r="AM99" s="467"/>
      <c r="AN99" s="467"/>
      <c r="AO99" s="467"/>
      <c r="AP99" s="467"/>
      <c r="AQ99" s="467"/>
      <c r="AR99" s="467"/>
      <c r="AS99" s="467"/>
      <c r="AT99" s="456"/>
      <c r="AU99" s="457"/>
      <c r="AV99" s="457"/>
      <c r="AW99" s="457"/>
      <c r="AX99" s="457"/>
      <c r="AY99" s="457"/>
      <c r="AZ99" s="457"/>
      <c r="BB99" s="286"/>
      <c r="BC99" s="286"/>
      <c r="BD99" s="319"/>
      <c r="BE99" s="307"/>
      <c r="BF99" s="319"/>
      <c r="BG99" s="319"/>
      <c r="BH99" s="319"/>
      <c r="BI99" s="319"/>
      <c r="BJ99" s="319"/>
      <c r="BK99" s="319"/>
      <c r="BL99" s="319"/>
      <c r="BM99" s="319"/>
      <c r="BN99" s="319"/>
      <c r="BO99" s="321"/>
      <c r="BP99" s="321"/>
      <c r="BQ99" s="321"/>
      <c r="BR99" s="321"/>
      <c r="BS99" s="321"/>
      <c r="BT99" s="321"/>
      <c r="BU99" s="321"/>
      <c r="BV99" s="321"/>
      <c r="BW99" s="321"/>
      <c r="BX99" s="321"/>
      <c r="BY99" s="321"/>
      <c r="BZ99" s="321"/>
      <c r="CA99" s="321"/>
      <c r="CB99" s="321"/>
      <c r="CC99" s="321"/>
      <c r="CE99" s="321"/>
      <c r="CF99" s="321"/>
      <c r="CG99" s="322"/>
      <c r="CJ99" s="323"/>
      <c r="CP99" s="286"/>
    </row>
    <row r="100" spans="1:94" ht="17" hidden="1" customHeight="1" thickBot="1">
      <c r="A100" s="305"/>
      <c r="B100" s="463"/>
      <c r="C100" s="463"/>
      <c r="D100" s="463"/>
      <c r="E100" s="463"/>
      <c r="F100" s="468"/>
      <c r="G100" s="468"/>
      <c r="H100" s="469"/>
      <c r="I100" s="469"/>
      <c r="J100" s="469"/>
      <c r="K100" s="469"/>
      <c r="L100" s="469"/>
      <c r="M100" s="469"/>
      <c r="N100" s="469"/>
      <c r="O100" s="469"/>
      <c r="P100" s="463"/>
      <c r="Q100" s="463"/>
      <c r="R100" s="463"/>
      <c r="S100" s="463"/>
      <c r="T100" s="463"/>
      <c r="U100" s="935" t="s">
        <v>926</v>
      </c>
      <c r="V100" s="935"/>
      <c r="W100" s="935"/>
      <c r="X100" s="935"/>
      <c r="Y100" s="935"/>
      <c r="Z100" s="935"/>
      <c r="AA100" s="935"/>
      <c r="AB100" s="935"/>
      <c r="AC100" s="935"/>
      <c r="AD100" s="935"/>
      <c r="AE100" s="935"/>
      <c r="AF100" s="935"/>
      <c r="AG100" s="935"/>
      <c r="AH100" s="935"/>
      <c r="AI100" s="935"/>
      <c r="AJ100" s="942" t="s">
        <v>925</v>
      </c>
      <c r="AK100" s="942"/>
      <c r="AL100" s="942"/>
      <c r="AM100" s="942"/>
      <c r="AN100" s="942"/>
      <c r="AO100" s="942" t="s">
        <v>517</v>
      </c>
      <c r="AP100" s="942"/>
      <c r="AQ100" s="942"/>
      <c r="AR100" s="942"/>
      <c r="AS100" s="942"/>
      <c r="AT100" s="458"/>
      <c r="AU100" s="943" t="s">
        <v>94</v>
      </c>
      <c r="AV100" s="943"/>
      <c r="AW100" s="943"/>
      <c r="AX100" s="943"/>
      <c r="AY100" s="943"/>
      <c r="AZ100" s="943"/>
      <c r="BB100" s="286"/>
      <c r="BC100" s="286"/>
      <c r="BD100" s="319"/>
      <c r="BE100" s="307"/>
      <c r="BF100" s="319"/>
      <c r="BG100" s="319"/>
      <c r="BH100" s="319"/>
      <c r="BI100" s="319"/>
      <c r="BJ100" s="319"/>
      <c r="BK100" s="319"/>
      <c r="BL100" s="319"/>
      <c r="BM100" s="319"/>
      <c r="BN100" s="319"/>
      <c r="BO100" s="321"/>
      <c r="BP100" s="321"/>
      <c r="BQ100" s="321"/>
      <c r="BR100" s="321"/>
      <c r="BS100" s="321"/>
      <c r="BT100" s="321"/>
      <c r="BU100" s="321"/>
      <c r="BV100" s="321"/>
      <c r="BW100" s="321"/>
      <c r="BX100" s="321"/>
      <c r="BY100" s="321"/>
      <c r="BZ100" s="321"/>
      <c r="CA100" s="321"/>
      <c r="CB100" s="321"/>
      <c r="CC100" s="321"/>
      <c r="CE100" s="321"/>
      <c r="CF100" s="321"/>
      <c r="CG100" s="322"/>
      <c r="CJ100" s="323"/>
      <c r="CP100" s="286"/>
    </row>
    <row r="101" spans="1:94" ht="17" hidden="1" customHeight="1" thickBot="1">
      <c r="A101" s="305"/>
      <c r="B101" s="463"/>
      <c r="C101" s="463"/>
      <c r="D101" s="463"/>
      <c r="E101" s="463"/>
      <c r="F101" s="468"/>
      <c r="G101" s="468"/>
      <c r="H101" s="469"/>
      <c r="I101" s="469"/>
      <c r="J101" s="469"/>
      <c r="K101" s="469"/>
      <c r="L101" s="469"/>
      <c r="M101" s="469"/>
      <c r="N101" s="469"/>
      <c r="O101" s="469"/>
      <c r="P101" s="463"/>
      <c r="Q101" s="463"/>
      <c r="R101" s="463"/>
      <c r="S101" s="463"/>
      <c r="T101" s="463"/>
      <c r="U101" s="932" t="str">
        <f>Adder1_Description</f>
        <v>Building Permit (Lump Sum)</v>
      </c>
      <c r="V101" s="932"/>
      <c r="W101" s="932"/>
      <c r="X101" s="932"/>
      <c r="Y101" s="932"/>
      <c r="Z101" s="932"/>
      <c r="AA101" s="932"/>
      <c r="AB101" s="932"/>
      <c r="AC101" s="932"/>
      <c r="AD101" s="932"/>
      <c r="AE101" s="932"/>
      <c r="AF101" s="932"/>
      <c r="AG101" s="932"/>
      <c r="AH101" s="932"/>
      <c r="AI101" s="932"/>
      <c r="AJ101" s="933" t="s">
        <v>514</v>
      </c>
      <c r="AK101" s="933"/>
      <c r="AL101" s="933"/>
      <c r="AM101" s="933"/>
      <c r="AN101" s="933"/>
      <c r="AO101" s="936"/>
      <c r="AP101" s="937"/>
      <c r="AQ101" s="937"/>
      <c r="AR101" s="937"/>
      <c r="AS101" s="938"/>
      <c r="AT101" s="315"/>
      <c r="AU101" s="939">
        <f t="shared" ref="AU101:AU114" si="45">IF(AJ101="%",AO101*Alternate2_Subtotal,AO101)</f>
        <v>0</v>
      </c>
      <c r="AV101" s="939"/>
      <c r="AW101" s="939"/>
      <c r="AX101" s="939"/>
      <c r="AY101" s="939"/>
      <c r="AZ101" s="939"/>
      <c r="BB101" s="286"/>
      <c r="BC101" s="286"/>
      <c r="BD101" s="319"/>
      <c r="BE101" s="307"/>
      <c r="BF101" s="319"/>
      <c r="BG101" s="319"/>
      <c r="BH101" s="319"/>
      <c r="BI101" s="319"/>
      <c r="BJ101" s="319"/>
      <c r="BK101" s="319"/>
      <c r="BL101" s="319"/>
      <c r="BM101" s="319"/>
      <c r="BN101" s="319"/>
      <c r="BO101" s="321"/>
      <c r="BP101" s="321"/>
      <c r="BQ101" s="321"/>
      <c r="BR101" s="321"/>
      <c r="BS101" s="321"/>
      <c r="BT101" s="321"/>
      <c r="BU101" s="321"/>
      <c r="BV101" s="321"/>
      <c r="BW101" s="321"/>
      <c r="BX101" s="321"/>
      <c r="BY101" s="321"/>
      <c r="BZ101" s="321"/>
      <c r="CA101" s="321"/>
      <c r="CB101" s="321"/>
      <c r="CC101" s="321"/>
      <c r="CE101" s="321"/>
      <c r="CF101" s="321"/>
      <c r="CG101" s="322"/>
      <c r="CJ101" s="323"/>
      <c r="CP101" s="286"/>
    </row>
    <row r="102" spans="1:94" ht="17" hidden="1" customHeight="1" thickBot="1">
      <c r="A102" s="305"/>
      <c r="B102" s="463"/>
      <c r="C102" s="463"/>
      <c r="D102" s="463"/>
      <c r="E102" s="463"/>
      <c r="F102" s="468"/>
      <c r="G102" s="468"/>
      <c r="H102" s="469"/>
      <c r="I102" s="469"/>
      <c r="J102" s="469"/>
      <c r="K102" s="469"/>
      <c r="L102" s="469"/>
      <c r="M102" s="469"/>
      <c r="N102" s="469"/>
      <c r="O102" s="469"/>
      <c r="P102" s="463"/>
      <c r="Q102" s="463"/>
      <c r="R102" s="463"/>
      <c r="S102" s="463"/>
      <c r="T102" s="463"/>
      <c r="U102" s="932" t="str">
        <f>Adder2_Description</f>
        <v>Estimating Contingency (% of Subtotal Estimate)</v>
      </c>
      <c r="V102" s="932"/>
      <c r="W102" s="932"/>
      <c r="X102" s="932"/>
      <c r="Y102" s="932"/>
      <c r="Z102" s="932"/>
      <c r="AA102" s="932"/>
      <c r="AB102" s="932"/>
      <c r="AC102" s="932"/>
      <c r="AD102" s="932"/>
      <c r="AE102" s="932"/>
      <c r="AF102" s="932"/>
      <c r="AG102" s="932"/>
      <c r="AH102" s="932"/>
      <c r="AI102" s="932"/>
      <c r="AJ102" s="933" t="s">
        <v>515</v>
      </c>
      <c r="AK102" s="933"/>
      <c r="AL102" s="933"/>
      <c r="AM102" s="933"/>
      <c r="AN102" s="933"/>
      <c r="AO102" s="936"/>
      <c r="AP102" s="937"/>
      <c r="AQ102" s="937"/>
      <c r="AR102" s="937"/>
      <c r="AS102" s="938"/>
      <c r="AT102" s="318"/>
      <c r="AU102" s="939">
        <f t="shared" si="45"/>
        <v>0</v>
      </c>
      <c r="AV102" s="939"/>
      <c r="AW102" s="939"/>
      <c r="AX102" s="939"/>
      <c r="AY102" s="939"/>
      <c r="AZ102" s="939"/>
      <c r="BB102" s="286"/>
      <c r="BC102" s="286"/>
      <c r="BD102" s="319"/>
      <c r="BE102" s="307"/>
      <c r="BF102" s="319"/>
      <c r="BG102" s="319"/>
      <c r="BH102" s="319"/>
      <c r="BI102" s="319"/>
      <c r="BJ102" s="319"/>
      <c r="BK102" s="319"/>
      <c r="BL102" s="319"/>
      <c r="BM102" s="319"/>
      <c r="BN102" s="319"/>
      <c r="BO102" s="321"/>
      <c r="BP102" s="321"/>
      <c r="BQ102" s="321"/>
      <c r="BR102" s="321"/>
      <c r="BS102" s="321"/>
      <c r="BT102" s="321"/>
      <c r="BU102" s="321"/>
      <c r="BV102" s="321"/>
      <c r="BW102" s="321"/>
      <c r="BX102" s="321"/>
      <c r="BY102" s="321"/>
      <c r="BZ102" s="321"/>
      <c r="CA102" s="321"/>
      <c r="CB102" s="321"/>
      <c r="CC102" s="321"/>
      <c r="CE102" s="321"/>
      <c r="CF102" s="321"/>
      <c r="CG102" s="322"/>
      <c r="CJ102" s="323"/>
      <c r="CP102" s="286"/>
    </row>
    <row r="103" spans="1:94" ht="17" hidden="1" customHeight="1" thickBot="1">
      <c r="A103" s="305"/>
      <c r="B103" s="463"/>
      <c r="C103" s="463"/>
      <c r="D103" s="463"/>
      <c r="E103" s="463"/>
      <c r="F103" s="468"/>
      <c r="G103" s="468"/>
      <c r="H103" s="469"/>
      <c r="I103" s="469"/>
      <c r="J103" s="469"/>
      <c r="K103" s="469"/>
      <c r="L103" s="469"/>
      <c r="M103" s="469"/>
      <c r="N103" s="469"/>
      <c r="O103" s="469"/>
      <c r="P103" s="463"/>
      <c r="Q103" s="463"/>
      <c r="R103" s="463"/>
      <c r="S103" s="463"/>
      <c r="T103" s="463"/>
      <c r="U103" s="932" t="str">
        <f>Adder3_Description</f>
        <v>Construction Contingency (% of Subtotal Estimate)</v>
      </c>
      <c r="V103" s="932"/>
      <c r="W103" s="932"/>
      <c r="X103" s="932"/>
      <c r="Y103" s="932"/>
      <c r="Z103" s="932"/>
      <c r="AA103" s="932"/>
      <c r="AB103" s="932"/>
      <c r="AC103" s="932"/>
      <c r="AD103" s="932"/>
      <c r="AE103" s="932"/>
      <c r="AF103" s="932"/>
      <c r="AG103" s="932"/>
      <c r="AH103" s="932"/>
      <c r="AI103" s="932"/>
      <c r="AJ103" s="933" t="s">
        <v>514</v>
      </c>
      <c r="AK103" s="933"/>
      <c r="AL103" s="933"/>
      <c r="AM103" s="933"/>
      <c r="AN103" s="933"/>
      <c r="AO103" s="936"/>
      <c r="AP103" s="937"/>
      <c r="AQ103" s="937"/>
      <c r="AR103" s="937"/>
      <c r="AS103" s="938"/>
      <c r="AT103" s="318"/>
      <c r="AU103" s="939">
        <f t="shared" si="45"/>
        <v>0</v>
      </c>
      <c r="AV103" s="939"/>
      <c r="AW103" s="939"/>
      <c r="AX103" s="939"/>
      <c r="AY103" s="939"/>
      <c r="AZ103" s="939"/>
      <c r="BB103" s="286"/>
      <c r="BC103" s="286"/>
      <c r="BD103" s="319"/>
      <c r="BE103" s="307"/>
      <c r="BF103" s="319"/>
      <c r="BG103" s="319"/>
      <c r="BH103" s="319"/>
      <c r="BI103" s="319"/>
      <c r="BJ103" s="319"/>
      <c r="BK103" s="319"/>
      <c r="BL103" s="319"/>
      <c r="BM103" s="319"/>
      <c r="BN103" s="319"/>
      <c r="BO103" s="321"/>
      <c r="BP103" s="321"/>
      <c r="BQ103" s="321"/>
      <c r="BR103" s="321"/>
      <c r="BS103" s="321"/>
      <c r="BT103" s="321"/>
      <c r="BU103" s="321"/>
      <c r="BV103" s="321"/>
      <c r="BW103" s="321"/>
      <c r="BX103" s="321"/>
      <c r="BY103" s="321"/>
      <c r="BZ103" s="321"/>
      <c r="CA103" s="321"/>
      <c r="CB103" s="321"/>
      <c r="CC103" s="321"/>
      <c r="CE103" s="321"/>
      <c r="CF103" s="321"/>
      <c r="CG103" s="322"/>
      <c r="CJ103" s="323"/>
      <c r="CP103" s="286"/>
    </row>
    <row r="104" spans="1:94" ht="17" hidden="1" customHeight="1" thickBot="1">
      <c r="A104" s="305"/>
      <c r="B104" s="463"/>
      <c r="C104" s="463"/>
      <c r="D104" s="463"/>
      <c r="E104" s="463"/>
      <c r="F104" s="468"/>
      <c r="G104" s="468"/>
      <c r="H104" s="469"/>
      <c r="I104" s="469"/>
      <c r="J104" s="469"/>
      <c r="K104" s="469"/>
      <c r="L104" s="469"/>
      <c r="M104" s="469"/>
      <c r="N104" s="469"/>
      <c r="O104" s="469"/>
      <c r="P104" s="463"/>
      <c r="Q104" s="463"/>
      <c r="R104" s="463"/>
      <c r="S104" s="463"/>
      <c r="T104" s="463"/>
      <c r="U104" s="932" t="str">
        <f>Adder4_Description</f>
        <v>Remodeling Tax (% of Subtotal Estimate)</v>
      </c>
      <c r="V104" s="932"/>
      <c r="W104" s="932"/>
      <c r="X104" s="932"/>
      <c r="Y104" s="932"/>
      <c r="Z104" s="932"/>
      <c r="AA104" s="932"/>
      <c r="AB104" s="932"/>
      <c r="AC104" s="932"/>
      <c r="AD104" s="932"/>
      <c r="AE104" s="932"/>
      <c r="AF104" s="932"/>
      <c r="AG104" s="932"/>
      <c r="AH104" s="932"/>
      <c r="AI104" s="932"/>
      <c r="AJ104" s="933" t="s">
        <v>515</v>
      </c>
      <c r="AK104" s="933"/>
      <c r="AL104" s="933"/>
      <c r="AM104" s="933"/>
      <c r="AN104" s="933"/>
      <c r="AO104" s="936"/>
      <c r="AP104" s="937"/>
      <c r="AQ104" s="937"/>
      <c r="AR104" s="937"/>
      <c r="AS104" s="938"/>
      <c r="AT104" s="318"/>
      <c r="AU104" s="939">
        <f t="shared" si="45"/>
        <v>0</v>
      </c>
      <c r="AV104" s="939"/>
      <c r="AW104" s="939"/>
      <c r="AX104" s="939"/>
      <c r="AY104" s="939"/>
      <c r="AZ104" s="939"/>
      <c r="BB104" s="286"/>
      <c r="BC104" s="286"/>
      <c r="BD104" s="319"/>
      <c r="BE104" s="307"/>
      <c r="BF104" s="319"/>
      <c r="BG104" s="319"/>
      <c r="BH104" s="319"/>
      <c r="BI104" s="319"/>
      <c r="BJ104" s="319"/>
      <c r="BK104" s="319"/>
      <c r="BL104" s="319"/>
      <c r="BM104" s="319"/>
      <c r="BN104" s="319"/>
      <c r="BO104" s="321"/>
      <c r="BP104" s="321"/>
      <c r="BQ104" s="321"/>
      <c r="BR104" s="321"/>
      <c r="BS104" s="321"/>
      <c r="BT104" s="321"/>
      <c r="BU104" s="321"/>
      <c r="BV104" s="321"/>
      <c r="BW104" s="321"/>
      <c r="BX104" s="321"/>
      <c r="BY104" s="321"/>
      <c r="BZ104" s="321"/>
      <c r="CA104" s="321"/>
      <c r="CB104" s="321"/>
      <c r="CC104" s="321"/>
      <c r="CE104" s="321"/>
      <c r="CF104" s="321"/>
      <c r="CG104" s="322"/>
      <c r="CJ104" s="323"/>
      <c r="CP104" s="286"/>
    </row>
    <row r="105" spans="1:94" ht="17" hidden="1" customHeight="1" thickBot="1">
      <c r="A105" s="305"/>
      <c r="B105" s="463"/>
      <c r="C105" s="463"/>
      <c r="D105" s="463"/>
      <c r="E105" s="463"/>
      <c r="F105" s="468"/>
      <c r="G105" s="468"/>
      <c r="H105" s="469"/>
      <c r="I105" s="469"/>
      <c r="J105" s="469"/>
      <c r="K105" s="469"/>
      <c r="L105" s="469"/>
      <c r="M105" s="469"/>
      <c r="N105" s="469"/>
      <c r="O105" s="469"/>
      <c r="P105" s="463"/>
      <c r="Q105" s="463"/>
      <c r="R105" s="463"/>
      <c r="S105" s="463"/>
      <c r="T105" s="463"/>
      <c r="U105" s="932" t="str">
        <f>Adder5_Description</f>
        <v>Warranty (% of Subtotal Estimate)</v>
      </c>
      <c r="V105" s="932"/>
      <c r="W105" s="932"/>
      <c r="X105" s="932"/>
      <c r="Y105" s="932"/>
      <c r="Z105" s="932"/>
      <c r="AA105" s="932"/>
      <c r="AB105" s="932"/>
      <c r="AC105" s="932"/>
      <c r="AD105" s="932"/>
      <c r="AE105" s="932"/>
      <c r="AF105" s="932"/>
      <c r="AG105" s="932"/>
      <c r="AH105" s="932"/>
      <c r="AI105" s="932"/>
      <c r="AJ105" s="933" t="s">
        <v>515</v>
      </c>
      <c r="AK105" s="933"/>
      <c r="AL105" s="933"/>
      <c r="AM105" s="933"/>
      <c r="AN105" s="933"/>
      <c r="AO105" s="936"/>
      <c r="AP105" s="937"/>
      <c r="AQ105" s="937"/>
      <c r="AR105" s="937"/>
      <c r="AS105" s="938"/>
      <c r="AT105" s="318"/>
      <c r="AU105" s="939">
        <f t="shared" si="45"/>
        <v>0</v>
      </c>
      <c r="AV105" s="939"/>
      <c r="AW105" s="939"/>
      <c r="AX105" s="939"/>
      <c r="AY105" s="939"/>
      <c r="AZ105" s="939"/>
      <c r="BB105" s="286"/>
      <c r="BC105" s="286"/>
      <c r="BD105" s="319"/>
      <c r="BE105" s="307"/>
      <c r="BF105" s="319"/>
      <c r="BG105" s="319"/>
      <c r="BH105" s="319"/>
      <c r="BI105" s="319"/>
      <c r="BJ105" s="319"/>
      <c r="BK105" s="319"/>
      <c r="BL105" s="319"/>
      <c r="BM105" s="319"/>
      <c r="BN105" s="319"/>
      <c r="BO105" s="321"/>
      <c r="BP105" s="321"/>
      <c r="BQ105" s="321"/>
      <c r="BR105" s="321"/>
      <c r="BS105" s="321"/>
      <c r="BT105" s="321"/>
      <c r="BU105" s="321"/>
      <c r="BV105" s="321"/>
      <c r="BW105" s="321"/>
      <c r="BX105" s="321"/>
      <c r="BY105" s="321"/>
      <c r="BZ105" s="321"/>
      <c r="CA105" s="321"/>
      <c r="CB105" s="321"/>
      <c r="CC105" s="321"/>
      <c r="CE105" s="321"/>
      <c r="CF105" s="321"/>
      <c r="CG105" s="322"/>
      <c r="CJ105" s="323"/>
      <c r="CP105" s="286"/>
    </row>
    <row r="106" spans="1:94" ht="17" hidden="1" customHeight="1" thickBot="1">
      <c r="A106" s="305"/>
      <c r="B106" s="463"/>
      <c r="C106" s="463"/>
      <c r="D106" s="463"/>
      <c r="E106" s="463"/>
      <c r="F106" s="468"/>
      <c r="G106" s="468"/>
      <c r="H106" s="469"/>
      <c r="I106" s="469"/>
      <c r="J106" s="469"/>
      <c r="K106" s="469"/>
      <c r="L106" s="469"/>
      <c r="M106" s="469"/>
      <c r="N106" s="469"/>
      <c r="O106" s="469"/>
      <c r="P106" s="463"/>
      <c r="Q106" s="463"/>
      <c r="R106" s="463"/>
      <c r="S106" s="463"/>
      <c r="T106" s="463"/>
      <c r="U106" s="932" t="str">
        <f>Adder6_Description</f>
        <v>General Liability Insurance (% of Subtotal Estimate)</v>
      </c>
      <c r="V106" s="932"/>
      <c r="W106" s="932"/>
      <c r="X106" s="932"/>
      <c r="Y106" s="932"/>
      <c r="Z106" s="932"/>
      <c r="AA106" s="932"/>
      <c r="AB106" s="932"/>
      <c r="AC106" s="932"/>
      <c r="AD106" s="932"/>
      <c r="AE106" s="932"/>
      <c r="AF106" s="932"/>
      <c r="AG106" s="932"/>
      <c r="AH106" s="932"/>
      <c r="AI106" s="932"/>
      <c r="AJ106" s="933" t="s">
        <v>515</v>
      </c>
      <c r="AK106" s="933"/>
      <c r="AL106" s="933"/>
      <c r="AM106" s="933"/>
      <c r="AN106" s="933"/>
      <c r="AO106" s="936"/>
      <c r="AP106" s="937"/>
      <c r="AQ106" s="937"/>
      <c r="AR106" s="937"/>
      <c r="AS106" s="938"/>
      <c r="AT106" s="318"/>
      <c r="AU106" s="939">
        <f t="shared" si="45"/>
        <v>0</v>
      </c>
      <c r="AV106" s="939"/>
      <c r="AW106" s="939"/>
      <c r="AX106" s="939"/>
      <c r="AY106" s="939"/>
      <c r="AZ106" s="939"/>
      <c r="BB106" s="286"/>
      <c r="BC106" s="286"/>
      <c r="BD106" s="319"/>
      <c r="BE106" s="307"/>
      <c r="BF106" s="319"/>
      <c r="BG106" s="319"/>
      <c r="BH106" s="319"/>
      <c r="BI106" s="319"/>
      <c r="BJ106" s="319"/>
      <c r="BK106" s="319"/>
      <c r="BL106" s="319"/>
      <c r="BM106" s="319"/>
      <c r="BN106" s="319"/>
      <c r="BO106" s="321"/>
      <c r="BP106" s="321"/>
      <c r="BQ106" s="321"/>
      <c r="BR106" s="321"/>
      <c r="BS106" s="321"/>
      <c r="BT106" s="321"/>
      <c r="BU106" s="321"/>
      <c r="BV106" s="321"/>
      <c r="BW106" s="321"/>
      <c r="BX106" s="321"/>
      <c r="BY106" s="321"/>
      <c r="BZ106" s="321"/>
      <c r="CA106" s="321"/>
      <c r="CB106" s="321"/>
      <c r="CC106" s="321"/>
      <c r="CE106" s="321"/>
      <c r="CF106" s="321"/>
      <c r="CG106" s="322"/>
      <c r="CJ106" s="323"/>
      <c r="CP106" s="286"/>
    </row>
    <row r="107" spans="1:94" ht="17" hidden="1" customHeight="1" thickBot="1">
      <c r="A107" s="305"/>
      <c r="B107" s="463"/>
      <c r="C107" s="463"/>
      <c r="D107" s="463"/>
      <c r="E107" s="463"/>
      <c r="F107" s="468"/>
      <c r="G107" s="468"/>
      <c r="H107" s="469"/>
      <c r="I107" s="469"/>
      <c r="J107" s="469"/>
      <c r="K107" s="469"/>
      <c r="L107" s="469"/>
      <c r="M107" s="469"/>
      <c r="N107" s="469"/>
      <c r="O107" s="469"/>
      <c r="P107" s="463"/>
      <c r="Q107" s="463"/>
      <c r="R107" s="463"/>
      <c r="S107" s="463"/>
      <c r="T107" s="463"/>
      <c r="U107" s="932" t="str">
        <f>Adder7_Description</f>
        <v>Builder's Risk Insurance (% of Subtotal Estimate)</v>
      </c>
      <c r="V107" s="932"/>
      <c r="W107" s="932"/>
      <c r="X107" s="932"/>
      <c r="Y107" s="932"/>
      <c r="Z107" s="932"/>
      <c r="AA107" s="932"/>
      <c r="AB107" s="932"/>
      <c r="AC107" s="932"/>
      <c r="AD107" s="932"/>
      <c r="AE107" s="932"/>
      <c r="AF107" s="932"/>
      <c r="AG107" s="932"/>
      <c r="AH107" s="932"/>
      <c r="AI107" s="932"/>
      <c r="AJ107" s="933" t="s">
        <v>515</v>
      </c>
      <c r="AK107" s="933"/>
      <c r="AL107" s="933"/>
      <c r="AM107" s="933"/>
      <c r="AN107" s="933"/>
      <c r="AO107" s="936"/>
      <c r="AP107" s="937"/>
      <c r="AQ107" s="937"/>
      <c r="AR107" s="937"/>
      <c r="AS107" s="938"/>
      <c r="AT107" s="318"/>
      <c r="AU107" s="939">
        <f t="shared" si="45"/>
        <v>0</v>
      </c>
      <c r="AV107" s="939"/>
      <c r="AW107" s="939"/>
      <c r="AX107" s="939"/>
      <c r="AY107" s="939"/>
      <c r="AZ107" s="939"/>
      <c r="BB107" s="286"/>
      <c r="BC107" s="286"/>
      <c r="BD107" s="319"/>
      <c r="BE107" s="307"/>
      <c r="BF107" s="319"/>
      <c r="BG107" s="319"/>
      <c r="BH107" s="319"/>
      <c r="BI107" s="319"/>
      <c r="BJ107" s="319"/>
      <c r="BK107" s="319"/>
      <c r="BL107" s="319"/>
      <c r="BM107" s="319"/>
      <c r="BN107" s="319"/>
      <c r="BO107" s="321"/>
      <c r="BP107" s="321"/>
      <c r="BQ107" s="321"/>
      <c r="BR107" s="321"/>
      <c r="BS107" s="321"/>
      <c r="BT107" s="321"/>
      <c r="BU107" s="321"/>
      <c r="BV107" s="321"/>
      <c r="BW107" s="321"/>
      <c r="BX107" s="321"/>
      <c r="BY107" s="321"/>
      <c r="BZ107" s="321"/>
      <c r="CA107" s="321"/>
      <c r="CB107" s="321"/>
      <c r="CC107" s="321"/>
      <c r="CE107" s="321"/>
      <c r="CF107" s="321"/>
      <c r="CG107" s="322"/>
      <c r="CJ107" s="323"/>
      <c r="CP107" s="286"/>
    </row>
    <row r="108" spans="1:94" ht="17" hidden="1" customHeight="1" thickBot="1">
      <c r="A108" s="305"/>
      <c r="B108" s="463"/>
      <c r="C108" s="463"/>
      <c r="D108" s="463"/>
      <c r="E108" s="463"/>
      <c r="F108" s="468"/>
      <c r="G108" s="468"/>
      <c r="H108" s="469"/>
      <c r="I108" s="469"/>
      <c r="J108" s="469"/>
      <c r="K108" s="469"/>
      <c r="L108" s="469"/>
      <c r="M108" s="469"/>
      <c r="N108" s="469"/>
      <c r="O108" s="469"/>
      <c r="P108" s="463"/>
      <c r="Q108" s="463"/>
      <c r="R108" s="463"/>
      <c r="S108" s="463"/>
      <c r="T108" s="463"/>
      <c r="U108" s="932" t="str">
        <f>Adder8_Description</f>
        <v>Contractor's Profit (% of Subtotal Estimate)</v>
      </c>
      <c r="V108" s="932"/>
      <c r="W108" s="932"/>
      <c r="X108" s="932"/>
      <c r="Y108" s="932"/>
      <c r="Z108" s="932"/>
      <c r="AA108" s="932"/>
      <c r="AB108" s="932"/>
      <c r="AC108" s="932"/>
      <c r="AD108" s="932"/>
      <c r="AE108" s="932"/>
      <c r="AF108" s="932"/>
      <c r="AG108" s="932"/>
      <c r="AH108" s="932"/>
      <c r="AI108" s="932"/>
      <c r="AJ108" s="933" t="s">
        <v>515</v>
      </c>
      <c r="AK108" s="933"/>
      <c r="AL108" s="933"/>
      <c r="AM108" s="933"/>
      <c r="AN108" s="933"/>
      <c r="AO108" s="936"/>
      <c r="AP108" s="937"/>
      <c r="AQ108" s="937"/>
      <c r="AR108" s="937"/>
      <c r="AS108" s="938"/>
      <c r="AT108" s="318"/>
      <c r="AU108" s="939">
        <f t="shared" si="45"/>
        <v>0</v>
      </c>
      <c r="AV108" s="939"/>
      <c r="AW108" s="939"/>
      <c r="AX108" s="939"/>
      <c r="AY108" s="939"/>
      <c r="AZ108" s="939"/>
      <c r="BB108" s="286"/>
      <c r="BC108" s="286"/>
      <c r="BD108" s="319"/>
      <c r="BE108" s="307"/>
      <c r="BF108" s="319"/>
      <c r="BG108" s="319"/>
      <c r="BH108" s="319"/>
      <c r="BI108" s="319"/>
      <c r="BJ108" s="319"/>
      <c r="BK108" s="319"/>
      <c r="BL108" s="319"/>
      <c r="BM108" s="319"/>
      <c r="BN108" s="319"/>
      <c r="BO108" s="321"/>
      <c r="BP108" s="321"/>
      <c r="BQ108" s="321"/>
      <c r="BR108" s="321"/>
      <c r="BS108" s="321"/>
      <c r="BT108" s="321"/>
      <c r="BU108" s="321"/>
      <c r="BV108" s="321"/>
      <c r="BW108" s="321"/>
      <c r="BX108" s="321"/>
      <c r="BY108" s="321"/>
      <c r="BZ108" s="321"/>
      <c r="CA108" s="321"/>
      <c r="CB108" s="321"/>
      <c r="CC108" s="321"/>
      <c r="CE108" s="321"/>
      <c r="CF108" s="321"/>
      <c r="CG108" s="322"/>
      <c r="CJ108" s="323"/>
      <c r="CP108" s="286"/>
    </row>
    <row r="109" spans="1:94" ht="17" hidden="1" customHeight="1" thickBot="1">
      <c r="A109" s="305"/>
      <c r="B109" s="463"/>
      <c r="C109" s="463"/>
      <c r="D109" s="463"/>
      <c r="E109" s="463"/>
      <c r="F109" s="468"/>
      <c r="G109" s="468"/>
      <c r="H109" s="469"/>
      <c r="I109" s="469"/>
      <c r="J109" s="469"/>
      <c r="K109" s="469"/>
      <c r="L109" s="469"/>
      <c r="M109" s="469"/>
      <c r="N109" s="469"/>
      <c r="O109" s="469"/>
      <c r="P109" s="463"/>
      <c r="Q109" s="463"/>
      <c r="R109" s="463"/>
      <c r="S109" s="463"/>
      <c r="T109" s="463"/>
      <c r="U109" s="932" t="str">
        <f>Adder9_Description</f>
        <v>Labor Markup (% of Labor Total)</v>
      </c>
      <c r="V109" s="932"/>
      <c r="W109" s="932"/>
      <c r="X109" s="932"/>
      <c r="Y109" s="932"/>
      <c r="Z109" s="932"/>
      <c r="AA109" s="932"/>
      <c r="AB109" s="932"/>
      <c r="AC109" s="932"/>
      <c r="AD109" s="932"/>
      <c r="AE109" s="932"/>
      <c r="AF109" s="932"/>
      <c r="AG109" s="932"/>
      <c r="AH109" s="932"/>
      <c r="AI109" s="932"/>
      <c r="AJ109" s="933" t="s">
        <v>515</v>
      </c>
      <c r="AK109" s="933"/>
      <c r="AL109" s="933"/>
      <c r="AM109" s="933"/>
      <c r="AN109" s="933"/>
      <c r="AO109" s="936"/>
      <c r="AP109" s="937"/>
      <c r="AQ109" s="937"/>
      <c r="AR109" s="937"/>
      <c r="AS109" s="938"/>
      <c r="AT109" s="318"/>
      <c r="AU109" s="939">
        <f t="shared" si="45"/>
        <v>0</v>
      </c>
      <c r="AV109" s="939"/>
      <c r="AW109" s="939"/>
      <c r="AX109" s="939"/>
      <c r="AY109" s="939"/>
      <c r="AZ109" s="939"/>
      <c r="BB109" s="286"/>
      <c r="BC109" s="286"/>
      <c r="BD109" s="319"/>
      <c r="BE109" s="307"/>
      <c r="BF109" s="319"/>
      <c r="BG109" s="319"/>
      <c r="BH109" s="319"/>
      <c r="BI109" s="319"/>
      <c r="BJ109" s="319"/>
      <c r="BK109" s="319"/>
      <c r="BL109" s="319"/>
      <c r="BM109" s="319"/>
      <c r="BN109" s="319"/>
      <c r="BO109" s="321"/>
      <c r="BP109" s="321"/>
      <c r="BQ109" s="321"/>
      <c r="BR109" s="321"/>
      <c r="BS109" s="321"/>
      <c r="BT109" s="321"/>
      <c r="BU109" s="321"/>
      <c r="BV109" s="321"/>
      <c r="BW109" s="321"/>
      <c r="BX109" s="321"/>
      <c r="BY109" s="321"/>
      <c r="BZ109" s="321"/>
      <c r="CA109" s="321"/>
      <c r="CB109" s="321"/>
      <c r="CC109" s="321"/>
      <c r="CE109" s="321"/>
      <c r="CF109" s="321"/>
      <c r="CG109" s="322"/>
      <c r="CJ109" s="323"/>
      <c r="CP109" s="286"/>
    </row>
    <row r="110" spans="1:94" ht="17" hidden="1" customHeight="1" thickBot="1">
      <c r="A110" s="305"/>
      <c r="B110" s="463"/>
      <c r="C110" s="463"/>
      <c r="D110" s="463"/>
      <c r="E110" s="463"/>
      <c r="F110" s="468"/>
      <c r="G110" s="468"/>
      <c r="H110" s="469"/>
      <c r="I110" s="469"/>
      <c r="J110" s="469"/>
      <c r="K110" s="469"/>
      <c r="L110" s="469"/>
      <c r="M110" s="469"/>
      <c r="N110" s="469"/>
      <c r="O110" s="469"/>
      <c r="P110" s="463"/>
      <c r="Q110" s="463"/>
      <c r="R110" s="463"/>
      <c r="S110" s="463"/>
      <c r="T110" s="463"/>
      <c r="U110" s="932" t="str">
        <f>Adder10_Description</f>
        <v>Material Markup (% of Material Total)</v>
      </c>
      <c r="V110" s="932"/>
      <c r="W110" s="932"/>
      <c r="X110" s="932"/>
      <c r="Y110" s="932"/>
      <c r="Z110" s="932"/>
      <c r="AA110" s="932"/>
      <c r="AB110" s="932"/>
      <c r="AC110" s="932"/>
      <c r="AD110" s="932"/>
      <c r="AE110" s="932"/>
      <c r="AF110" s="932"/>
      <c r="AG110" s="932"/>
      <c r="AH110" s="932"/>
      <c r="AI110" s="932"/>
      <c r="AJ110" s="933" t="s">
        <v>515</v>
      </c>
      <c r="AK110" s="933"/>
      <c r="AL110" s="933"/>
      <c r="AM110" s="933"/>
      <c r="AN110" s="933"/>
      <c r="AO110" s="936"/>
      <c r="AP110" s="937"/>
      <c r="AQ110" s="937"/>
      <c r="AR110" s="937"/>
      <c r="AS110" s="938"/>
      <c r="AT110" s="318"/>
      <c r="AU110" s="939">
        <f t="shared" si="45"/>
        <v>0</v>
      </c>
      <c r="AV110" s="939"/>
      <c r="AW110" s="939"/>
      <c r="AX110" s="939"/>
      <c r="AY110" s="939"/>
      <c r="AZ110" s="939"/>
      <c r="BB110" s="286"/>
      <c r="BC110" s="286"/>
      <c r="BD110" s="319"/>
      <c r="BE110" s="307"/>
      <c r="BF110" s="319"/>
      <c r="BG110" s="319"/>
      <c r="BH110" s="319"/>
      <c r="BI110" s="319"/>
      <c r="BJ110" s="319"/>
      <c r="BK110" s="319"/>
      <c r="BL110" s="319"/>
      <c r="BM110" s="319"/>
      <c r="BN110" s="319"/>
      <c r="BO110" s="321"/>
      <c r="BP110" s="321"/>
      <c r="BQ110" s="321"/>
      <c r="BR110" s="321"/>
      <c r="BS110" s="321"/>
      <c r="BT110" s="321"/>
      <c r="BU110" s="321"/>
      <c r="BV110" s="321"/>
      <c r="BW110" s="321"/>
      <c r="BX110" s="321"/>
      <c r="BY110" s="321"/>
      <c r="BZ110" s="321"/>
      <c r="CA110" s="321"/>
      <c r="CB110" s="321"/>
      <c r="CC110" s="321"/>
      <c r="CE110" s="321"/>
      <c r="CF110" s="321"/>
      <c r="CG110" s="322"/>
      <c r="CJ110" s="323"/>
      <c r="CP110" s="286"/>
    </row>
    <row r="111" spans="1:94" ht="17" hidden="1" customHeight="1" thickBot="1">
      <c r="A111" s="305"/>
      <c r="B111" s="463"/>
      <c r="C111" s="463"/>
      <c r="D111" s="463"/>
      <c r="E111" s="463"/>
      <c r="F111" s="468"/>
      <c r="G111" s="468"/>
      <c r="H111" s="469"/>
      <c r="I111" s="469"/>
      <c r="J111" s="469"/>
      <c r="K111" s="469"/>
      <c r="L111" s="469"/>
      <c r="M111" s="469"/>
      <c r="N111" s="469"/>
      <c r="O111" s="469"/>
      <c r="P111" s="463"/>
      <c r="Q111" s="463"/>
      <c r="R111" s="463"/>
      <c r="S111" s="463"/>
      <c r="T111" s="463"/>
      <c r="U111" s="932" t="str">
        <f>Adder12_Description</f>
        <v>P &amp; P Bond (% of Subtotal Estimate)</v>
      </c>
      <c r="V111" s="932"/>
      <c r="W111" s="932"/>
      <c r="X111" s="932"/>
      <c r="Y111" s="932"/>
      <c r="Z111" s="932"/>
      <c r="AA111" s="932"/>
      <c r="AB111" s="932"/>
      <c r="AC111" s="932"/>
      <c r="AD111" s="932"/>
      <c r="AE111" s="932"/>
      <c r="AF111" s="932"/>
      <c r="AG111" s="932"/>
      <c r="AH111" s="932"/>
      <c r="AI111" s="932"/>
      <c r="AJ111" s="933" t="s">
        <v>515</v>
      </c>
      <c r="AK111" s="933"/>
      <c r="AL111" s="933"/>
      <c r="AM111" s="933"/>
      <c r="AN111" s="933"/>
      <c r="AO111" s="936"/>
      <c r="AP111" s="937"/>
      <c r="AQ111" s="937"/>
      <c r="AR111" s="937"/>
      <c r="AS111" s="938"/>
      <c r="AT111" s="318"/>
      <c r="AU111" s="939">
        <f t="shared" si="45"/>
        <v>0</v>
      </c>
      <c r="AV111" s="939"/>
      <c r="AW111" s="939"/>
      <c r="AX111" s="939"/>
      <c r="AY111" s="939"/>
      <c r="AZ111" s="939"/>
      <c r="BB111" s="286"/>
      <c r="BC111" s="286"/>
      <c r="BD111" s="319"/>
      <c r="BE111" s="307"/>
      <c r="BF111" s="319"/>
      <c r="BG111" s="319"/>
      <c r="BH111" s="319"/>
      <c r="BI111" s="319"/>
      <c r="BJ111" s="319"/>
      <c r="BK111" s="319"/>
      <c r="BL111" s="319"/>
      <c r="BM111" s="319"/>
      <c r="BN111" s="319"/>
      <c r="BO111" s="321"/>
      <c r="BP111" s="321"/>
      <c r="BQ111" s="321"/>
      <c r="BR111" s="321"/>
      <c r="BS111" s="321"/>
      <c r="BT111" s="321"/>
      <c r="BU111" s="321"/>
      <c r="BV111" s="321"/>
      <c r="BW111" s="321"/>
      <c r="BX111" s="321"/>
      <c r="BY111" s="321"/>
      <c r="BZ111" s="321"/>
      <c r="CA111" s="321"/>
      <c r="CB111" s="321"/>
      <c r="CC111" s="321"/>
      <c r="CE111" s="321"/>
      <c r="CF111" s="321"/>
      <c r="CG111" s="322"/>
      <c r="CJ111" s="323"/>
      <c r="CP111" s="286"/>
    </row>
    <row r="112" spans="1:94" ht="17" hidden="1" customHeight="1" thickBot="1">
      <c r="A112" s="305"/>
      <c r="B112" s="463"/>
      <c r="C112" s="463"/>
      <c r="D112" s="463"/>
      <c r="E112" s="463"/>
      <c r="F112" s="468"/>
      <c r="G112" s="468"/>
      <c r="H112" s="469"/>
      <c r="I112" s="469"/>
      <c r="J112" s="469"/>
      <c r="K112" s="469"/>
      <c r="L112" s="469"/>
      <c r="M112" s="469"/>
      <c r="N112" s="469"/>
      <c r="O112" s="469"/>
      <c r="P112" s="463"/>
      <c r="Q112" s="463"/>
      <c r="R112" s="463"/>
      <c r="S112" s="463"/>
      <c r="T112" s="463"/>
      <c r="U112" s="932" t="str">
        <f>Adder13_Description</f>
        <v>Other 1</v>
      </c>
      <c r="V112" s="932"/>
      <c r="W112" s="932"/>
      <c r="X112" s="932"/>
      <c r="Y112" s="932"/>
      <c r="Z112" s="932"/>
      <c r="AA112" s="932"/>
      <c r="AB112" s="932"/>
      <c r="AC112" s="932"/>
      <c r="AD112" s="932"/>
      <c r="AE112" s="932"/>
      <c r="AF112" s="932"/>
      <c r="AG112" s="932"/>
      <c r="AH112" s="932"/>
      <c r="AI112" s="932"/>
      <c r="AJ112" s="933" t="s">
        <v>515</v>
      </c>
      <c r="AK112" s="933"/>
      <c r="AL112" s="933"/>
      <c r="AM112" s="933"/>
      <c r="AN112" s="933"/>
      <c r="AO112" s="936"/>
      <c r="AP112" s="937"/>
      <c r="AQ112" s="937"/>
      <c r="AR112" s="937"/>
      <c r="AS112" s="938"/>
      <c r="AT112" s="318"/>
      <c r="AU112" s="939">
        <f t="shared" si="45"/>
        <v>0</v>
      </c>
      <c r="AV112" s="939"/>
      <c r="AW112" s="939"/>
      <c r="AX112" s="939"/>
      <c r="AY112" s="939"/>
      <c r="AZ112" s="939"/>
      <c r="BB112" s="286"/>
      <c r="BC112" s="286"/>
      <c r="BD112" s="319"/>
      <c r="BE112" s="307"/>
      <c r="BF112" s="319"/>
      <c r="BG112" s="319"/>
      <c r="BH112" s="319"/>
      <c r="BI112" s="319"/>
      <c r="BJ112" s="319"/>
      <c r="BK112" s="319"/>
      <c r="BL112" s="319"/>
      <c r="BM112" s="319"/>
      <c r="BN112" s="319"/>
      <c r="BO112" s="321"/>
      <c r="BP112" s="321"/>
      <c r="BQ112" s="321"/>
      <c r="BR112" s="321"/>
      <c r="BS112" s="321"/>
      <c r="BT112" s="321"/>
      <c r="BU112" s="321"/>
      <c r="BV112" s="321"/>
      <c r="BW112" s="321"/>
      <c r="BX112" s="321"/>
      <c r="BY112" s="321"/>
      <c r="BZ112" s="321"/>
      <c r="CA112" s="321"/>
      <c r="CB112" s="321"/>
      <c r="CC112" s="321"/>
      <c r="CE112" s="321"/>
      <c r="CF112" s="321"/>
      <c r="CG112" s="322"/>
      <c r="CJ112" s="323"/>
      <c r="CP112" s="286"/>
    </row>
    <row r="113" spans="1:94" ht="17" hidden="1" customHeight="1" thickBot="1">
      <c r="A113" s="305"/>
      <c r="B113" s="463"/>
      <c r="C113" s="463"/>
      <c r="D113" s="463"/>
      <c r="E113" s="463"/>
      <c r="F113" s="468"/>
      <c r="G113" s="468"/>
      <c r="H113" s="469"/>
      <c r="I113" s="469"/>
      <c r="J113" s="469"/>
      <c r="K113" s="469"/>
      <c r="L113" s="469"/>
      <c r="M113" s="469"/>
      <c r="N113" s="469"/>
      <c r="O113" s="469"/>
      <c r="P113" s="463"/>
      <c r="Q113" s="463"/>
      <c r="R113" s="463"/>
      <c r="S113" s="463"/>
      <c r="T113" s="463"/>
      <c r="U113" s="932" t="str">
        <f>Adder14_Description</f>
        <v>Other 2</v>
      </c>
      <c r="V113" s="932"/>
      <c r="W113" s="932"/>
      <c r="X113" s="932"/>
      <c r="Y113" s="932"/>
      <c r="Z113" s="932"/>
      <c r="AA113" s="932"/>
      <c r="AB113" s="932"/>
      <c r="AC113" s="932"/>
      <c r="AD113" s="932"/>
      <c r="AE113" s="932"/>
      <c r="AF113" s="932"/>
      <c r="AG113" s="932"/>
      <c r="AH113" s="932"/>
      <c r="AI113" s="932"/>
      <c r="AJ113" s="933" t="s">
        <v>515</v>
      </c>
      <c r="AK113" s="933"/>
      <c r="AL113" s="933"/>
      <c r="AM113" s="933"/>
      <c r="AN113" s="933"/>
      <c r="AO113" s="936"/>
      <c r="AP113" s="937"/>
      <c r="AQ113" s="937"/>
      <c r="AR113" s="937"/>
      <c r="AS113" s="938"/>
      <c r="AT113" s="318"/>
      <c r="AU113" s="939">
        <f t="shared" si="45"/>
        <v>0</v>
      </c>
      <c r="AV113" s="939"/>
      <c r="AW113" s="939"/>
      <c r="AX113" s="939"/>
      <c r="AY113" s="939"/>
      <c r="AZ113" s="939"/>
      <c r="BB113" s="286"/>
      <c r="BC113" s="286"/>
      <c r="BD113" s="319"/>
      <c r="BE113" s="307"/>
      <c r="BF113" s="319"/>
      <c r="BG113" s="319"/>
      <c r="BH113" s="319"/>
      <c r="BI113" s="319"/>
      <c r="BJ113" s="319"/>
      <c r="BK113" s="319"/>
      <c r="BL113" s="319"/>
      <c r="BM113" s="319"/>
      <c r="BN113" s="319"/>
      <c r="BO113" s="321"/>
      <c r="BP113" s="321"/>
      <c r="BQ113" s="321"/>
      <c r="BR113" s="321"/>
      <c r="BS113" s="321"/>
      <c r="BT113" s="321"/>
      <c r="BU113" s="321"/>
      <c r="BV113" s="321"/>
      <c r="BW113" s="321"/>
      <c r="BX113" s="321"/>
      <c r="BY113" s="321"/>
      <c r="BZ113" s="321"/>
      <c r="CA113" s="321"/>
      <c r="CB113" s="321"/>
      <c r="CC113" s="321"/>
      <c r="CE113" s="321"/>
      <c r="CF113" s="321"/>
      <c r="CG113" s="322"/>
      <c r="CJ113" s="323"/>
      <c r="CP113" s="286"/>
    </row>
    <row r="114" spans="1:94" ht="17" hidden="1" customHeight="1" thickBot="1">
      <c r="A114" s="305"/>
      <c r="B114" s="463"/>
      <c r="C114" s="463"/>
      <c r="D114" s="463"/>
      <c r="E114" s="463"/>
      <c r="F114" s="468"/>
      <c r="G114" s="468"/>
      <c r="H114" s="469"/>
      <c r="I114" s="469"/>
      <c r="J114" s="469"/>
      <c r="K114" s="469"/>
      <c r="L114" s="469"/>
      <c r="M114" s="469"/>
      <c r="N114" s="469"/>
      <c r="O114" s="469"/>
      <c r="P114" s="463"/>
      <c r="Q114" s="463"/>
      <c r="R114" s="463"/>
      <c r="S114" s="463"/>
      <c r="T114" s="463"/>
      <c r="U114" s="945" t="str">
        <f>Adder15_Description</f>
        <v>Other 3</v>
      </c>
      <c r="V114" s="945"/>
      <c r="W114" s="945"/>
      <c r="X114" s="945"/>
      <c r="Y114" s="945"/>
      <c r="Z114" s="945"/>
      <c r="AA114" s="945"/>
      <c r="AB114" s="945"/>
      <c r="AC114" s="945"/>
      <c r="AD114" s="945"/>
      <c r="AE114" s="945"/>
      <c r="AF114" s="945"/>
      <c r="AG114" s="945"/>
      <c r="AH114" s="945"/>
      <c r="AI114" s="945"/>
      <c r="AJ114" s="934" t="s">
        <v>515</v>
      </c>
      <c r="AK114" s="934"/>
      <c r="AL114" s="934"/>
      <c r="AM114" s="934"/>
      <c r="AN114" s="934"/>
      <c r="AO114" s="946"/>
      <c r="AP114" s="947"/>
      <c r="AQ114" s="947"/>
      <c r="AR114" s="947"/>
      <c r="AS114" s="948"/>
      <c r="AT114" s="459"/>
      <c r="AU114" s="944">
        <f t="shared" si="45"/>
        <v>0</v>
      </c>
      <c r="AV114" s="944"/>
      <c r="AW114" s="944"/>
      <c r="AX114" s="944"/>
      <c r="AY114" s="944"/>
      <c r="AZ114" s="944"/>
      <c r="BB114" s="286"/>
      <c r="BC114" s="286"/>
      <c r="BD114" s="319"/>
      <c r="BE114" s="307"/>
      <c r="BF114" s="319"/>
      <c r="BG114" s="319"/>
      <c r="BH114" s="319"/>
      <c r="BI114" s="319"/>
      <c r="BJ114" s="319"/>
      <c r="BK114" s="319"/>
      <c r="BL114" s="319"/>
      <c r="BM114" s="319"/>
      <c r="BN114" s="319"/>
      <c r="BO114" s="321"/>
      <c r="BP114" s="321"/>
      <c r="BQ114" s="321"/>
      <c r="BR114" s="321"/>
      <c r="BS114" s="321"/>
      <c r="BT114" s="321"/>
      <c r="BU114" s="321"/>
      <c r="BV114" s="321"/>
      <c r="BW114" s="321"/>
      <c r="BX114" s="321"/>
      <c r="BY114" s="321"/>
      <c r="BZ114" s="321"/>
      <c r="CA114" s="321"/>
      <c r="CB114" s="321"/>
      <c r="CC114" s="321"/>
      <c r="CE114" s="321"/>
      <c r="CF114" s="321"/>
      <c r="CG114" s="322"/>
      <c r="CJ114" s="323"/>
      <c r="CP114" s="286"/>
    </row>
    <row r="115" spans="1:94" ht="22" hidden="1" customHeight="1" thickTop="1">
      <c r="A115" s="305"/>
      <c r="B115" s="463"/>
      <c r="C115" s="463"/>
      <c r="D115" s="463"/>
      <c r="E115" s="463"/>
      <c r="F115" s="468"/>
      <c r="G115" s="468"/>
      <c r="H115" s="469"/>
      <c r="I115" s="469"/>
      <c r="J115" s="469"/>
      <c r="K115" s="469"/>
      <c r="L115" s="469"/>
      <c r="M115" s="469"/>
      <c r="N115" s="469"/>
      <c r="O115" s="469"/>
      <c r="P115" s="463"/>
      <c r="Q115" s="463"/>
      <c r="R115" s="463"/>
      <c r="S115" s="463"/>
      <c r="T115" s="463"/>
      <c r="U115" s="864" t="s">
        <v>928</v>
      </c>
      <c r="V115" s="864"/>
      <c r="W115" s="864"/>
      <c r="X115" s="864"/>
      <c r="Y115" s="864"/>
      <c r="Z115" s="864"/>
      <c r="AA115" s="864"/>
      <c r="AB115" s="864"/>
      <c r="AC115" s="864"/>
      <c r="AD115" s="864"/>
      <c r="AE115" s="864"/>
      <c r="AF115" s="864"/>
      <c r="AG115" s="864"/>
      <c r="AH115" s="864"/>
      <c r="AI115" s="864"/>
      <c r="AJ115" s="864"/>
      <c r="AK115" s="864"/>
      <c r="AL115" s="864"/>
      <c r="AM115" s="864"/>
      <c r="AN115" s="864"/>
      <c r="AO115" s="864"/>
      <c r="AP115" s="864"/>
      <c r="AQ115" s="864"/>
      <c r="AR115" s="864"/>
      <c r="AS115" s="864"/>
      <c r="AT115" s="133"/>
      <c r="AU115" s="940">
        <f>SUM(AU101:AZ114)</f>
        <v>0</v>
      </c>
      <c r="AV115" s="940"/>
      <c r="AW115" s="940"/>
      <c r="AX115" s="940"/>
      <c r="AY115" s="940"/>
      <c r="AZ115" s="940"/>
      <c r="BB115" s="286"/>
      <c r="BC115" s="286"/>
      <c r="BD115" s="319"/>
      <c r="BE115" s="307"/>
      <c r="BF115" s="319"/>
      <c r="BG115" s="319"/>
      <c r="BH115" s="319"/>
      <c r="BI115" s="319"/>
      <c r="BJ115" s="319"/>
      <c r="BK115" s="319"/>
      <c r="BL115" s="319"/>
      <c r="BM115" s="319"/>
      <c r="BN115" s="319"/>
      <c r="BO115" s="321"/>
      <c r="BP115" s="321"/>
      <c r="BQ115" s="321"/>
      <c r="BR115" s="321"/>
      <c r="BS115" s="321"/>
      <c r="BT115" s="321"/>
      <c r="BU115" s="321"/>
      <c r="BV115" s="321"/>
      <c r="BW115" s="321"/>
      <c r="BX115" s="321"/>
      <c r="BY115" s="321"/>
      <c r="BZ115" s="321"/>
      <c r="CA115" s="321"/>
      <c r="CB115" s="321"/>
      <c r="CC115" s="321"/>
      <c r="CE115" s="321"/>
      <c r="CF115" s="321"/>
      <c r="CG115" s="322"/>
      <c r="CJ115" s="323"/>
      <c r="CP115" s="286"/>
    </row>
    <row r="116" spans="1:94" ht="22" hidden="1" customHeight="1">
      <c r="A116" s="305"/>
      <c r="B116" s="463"/>
      <c r="C116" s="463"/>
      <c r="D116" s="463"/>
      <c r="E116" s="463"/>
      <c r="F116" s="468"/>
      <c r="G116" s="468"/>
      <c r="H116" s="469"/>
      <c r="I116" s="469"/>
      <c r="J116" s="469"/>
      <c r="K116" s="469"/>
      <c r="L116" s="469"/>
      <c r="M116" s="469"/>
      <c r="N116" s="469"/>
      <c r="O116" s="469"/>
      <c r="P116" s="463"/>
      <c r="Q116" s="463"/>
      <c r="R116" s="463"/>
      <c r="S116" s="463"/>
      <c r="T116" s="463"/>
      <c r="U116" s="864" t="str">
        <f>UPPER(CONCATENATE(E63," ","TOTAL"))</f>
        <v>ALTERNATE #2: BUILD NEW POOL (15 X 30FT) TOTAL</v>
      </c>
      <c r="V116" s="864"/>
      <c r="W116" s="864"/>
      <c r="X116" s="864"/>
      <c r="Y116" s="864"/>
      <c r="Z116" s="864"/>
      <c r="AA116" s="864"/>
      <c r="AB116" s="864"/>
      <c r="AC116" s="864"/>
      <c r="AD116" s="864"/>
      <c r="AE116" s="864"/>
      <c r="AF116" s="864"/>
      <c r="AG116" s="864"/>
      <c r="AH116" s="864"/>
      <c r="AI116" s="864"/>
      <c r="AJ116" s="864"/>
      <c r="AK116" s="864"/>
      <c r="AL116" s="864"/>
      <c r="AM116" s="864"/>
      <c r="AN116" s="864"/>
      <c r="AO116" s="864"/>
      <c r="AP116" s="864"/>
      <c r="AQ116" s="864"/>
      <c r="AR116" s="864"/>
      <c r="AS116" s="864"/>
      <c r="AT116" s="133"/>
      <c r="AU116" s="940">
        <f>AU95+AU115</f>
        <v>40000</v>
      </c>
      <c r="AV116" s="940"/>
      <c r="AW116" s="940"/>
      <c r="AX116" s="940"/>
      <c r="AY116" s="940"/>
      <c r="AZ116" s="940"/>
      <c r="BB116" s="286"/>
      <c r="BC116" s="286"/>
      <c r="BD116" s="319"/>
      <c r="BE116" s="307"/>
      <c r="BF116" s="319"/>
      <c r="BG116" s="319"/>
      <c r="BH116" s="319"/>
      <c r="BI116" s="319"/>
      <c r="BJ116" s="319"/>
      <c r="BK116" s="319"/>
      <c r="BL116" s="319"/>
      <c r="BM116" s="319"/>
      <c r="BN116" s="319"/>
      <c r="BO116" s="321"/>
      <c r="BP116" s="321"/>
      <c r="BQ116" s="321"/>
      <c r="BR116" s="321"/>
      <c r="BS116" s="321"/>
      <c r="BT116" s="321"/>
      <c r="BU116" s="321"/>
      <c r="BV116" s="321"/>
      <c r="BW116" s="321"/>
      <c r="BX116" s="321"/>
      <c r="BY116" s="321"/>
      <c r="BZ116" s="321"/>
      <c r="CA116" s="321"/>
      <c r="CB116" s="321"/>
      <c r="CC116" s="321"/>
      <c r="CE116" s="321"/>
      <c r="CF116" s="321"/>
      <c r="CG116" s="322"/>
      <c r="CJ116" s="323"/>
      <c r="CP116" s="286"/>
    </row>
    <row r="117" spans="1:94" ht="15.45" hidden="1" customHeight="1">
      <c r="A117" s="305"/>
      <c r="B117" s="463"/>
      <c r="C117" s="463"/>
      <c r="D117" s="463"/>
      <c r="E117" s="463"/>
      <c r="F117" s="463"/>
      <c r="G117" s="463"/>
      <c r="H117" s="463"/>
      <c r="I117" s="463"/>
      <c r="J117" s="463"/>
      <c r="K117" s="463"/>
      <c r="L117" s="463"/>
      <c r="M117" s="463"/>
      <c r="N117" s="463"/>
      <c r="O117" s="463"/>
      <c r="P117" s="463"/>
      <c r="Q117" s="463"/>
      <c r="R117" s="463"/>
      <c r="S117" s="463"/>
      <c r="T117" s="463"/>
      <c r="U117" s="464"/>
      <c r="V117" s="465"/>
      <c r="W117" s="465"/>
      <c r="X117" s="465"/>
      <c r="Y117" s="466"/>
      <c r="Z117" s="466"/>
      <c r="AA117" s="466"/>
      <c r="AB117" s="466"/>
      <c r="AC117" s="466"/>
      <c r="AD117" s="466"/>
      <c r="AE117" s="467"/>
      <c r="AF117" s="467"/>
      <c r="AG117" s="467"/>
      <c r="AH117" s="467"/>
      <c r="AI117" s="467"/>
      <c r="AJ117" s="467"/>
      <c r="AK117" s="467"/>
      <c r="AL117" s="467"/>
      <c r="AM117" s="467"/>
      <c r="AN117" s="467"/>
      <c r="AO117" s="467"/>
      <c r="AP117" s="467"/>
      <c r="AQ117" s="467"/>
      <c r="AR117" s="467"/>
      <c r="AS117" s="467"/>
      <c r="AT117" s="456"/>
      <c r="AU117" s="457"/>
      <c r="AV117" s="457"/>
      <c r="AW117" s="457"/>
      <c r="AX117" s="457"/>
      <c r="AY117" s="457"/>
      <c r="AZ117" s="457"/>
      <c r="BB117" s="286"/>
      <c r="BC117" s="286"/>
      <c r="BD117" s="319"/>
      <c r="BE117" s="307"/>
      <c r="BF117" s="319"/>
      <c r="BG117" s="319"/>
      <c r="BH117" s="319"/>
      <c r="BI117" s="319"/>
      <c r="BJ117" s="319"/>
      <c r="BK117" s="319"/>
      <c r="BL117" s="319"/>
      <c r="BM117" s="319"/>
      <c r="BN117" s="319"/>
      <c r="BO117" s="321"/>
      <c r="BP117" s="321"/>
      <c r="BQ117" s="321"/>
      <c r="BR117" s="321"/>
      <c r="BS117" s="321"/>
      <c r="BT117" s="321"/>
      <c r="BU117" s="321"/>
      <c r="BV117" s="321"/>
      <c r="BW117" s="321"/>
      <c r="BX117" s="321"/>
      <c r="BY117" s="321"/>
      <c r="BZ117" s="321"/>
      <c r="CA117" s="321"/>
      <c r="CB117" s="321"/>
      <c r="CC117" s="321"/>
      <c r="CE117" s="321"/>
      <c r="CF117" s="321"/>
      <c r="CG117" s="322"/>
      <c r="CJ117" s="323"/>
      <c r="CP117" s="286"/>
    </row>
    <row r="118" spans="1:94" ht="10.45" hidden="1" customHeight="1" thickBot="1">
      <c r="A118" s="305"/>
      <c r="B118" s="463"/>
      <c r="C118" s="463"/>
      <c r="D118" s="463"/>
      <c r="E118" s="463"/>
      <c r="F118" s="463"/>
      <c r="G118" s="463"/>
      <c r="H118" s="463"/>
      <c r="I118" s="463"/>
      <c r="J118" s="463"/>
      <c r="K118" s="463"/>
      <c r="L118" s="463"/>
      <c r="M118" s="463"/>
      <c r="N118" s="463"/>
      <c r="O118" s="463"/>
      <c r="P118" s="463"/>
      <c r="Q118" s="463"/>
      <c r="R118" s="463"/>
      <c r="S118" s="463"/>
      <c r="T118" s="463"/>
      <c r="U118" s="463"/>
      <c r="V118" s="463"/>
      <c r="W118" s="463"/>
      <c r="X118" s="463"/>
      <c r="Y118" s="463"/>
      <c r="Z118" s="463"/>
      <c r="AA118" s="463"/>
      <c r="AB118" s="463"/>
      <c r="AC118" s="463"/>
      <c r="AD118" s="463"/>
      <c r="AE118" s="463"/>
      <c r="AF118" s="463"/>
      <c r="AG118" s="463"/>
      <c r="AH118" s="463"/>
      <c r="AI118" s="463"/>
      <c r="AJ118" s="463"/>
      <c r="AK118" s="463"/>
      <c r="AL118" s="463"/>
      <c r="AM118" s="463"/>
      <c r="AN118" s="463"/>
      <c r="AO118" s="463"/>
      <c r="AP118" s="463"/>
      <c r="AQ118" s="463"/>
      <c r="AR118" s="463"/>
      <c r="AS118" s="463"/>
      <c r="AU118" s="286"/>
      <c r="AV118" s="286"/>
      <c r="AW118" s="286"/>
      <c r="AX118" s="286"/>
      <c r="AY118" s="286"/>
      <c r="AZ118" s="286"/>
      <c r="BB118" s="286"/>
      <c r="BC118" s="286"/>
      <c r="BD118" s="319"/>
      <c r="BE118" s="307"/>
      <c r="BF118" s="319"/>
      <c r="BG118" s="319"/>
      <c r="BH118" s="319"/>
      <c r="BI118" s="319"/>
      <c r="BJ118" s="319"/>
      <c r="BK118" s="319"/>
      <c r="BL118" s="319"/>
      <c r="BM118" s="319"/>
      <c r="BN118" s="319"/>
      <c r="BO118" s="321"/>
      <c r="BP118" s="321"/>
      <c r="BQ118" s="321"/>
      <c r="BR118" s="321"/>
      <c r="BS118" s="321"/>
      <c r="BT118" s="321"/>
      <c r="BU118" s="321"/>
      <c r="BV118" s="321"/>
      <c r="BW118" s="321"/>
      <c r="BX118" s="321"/>
      <c r="BY118" s="321"/>
      <c r="BZ118" s="321"/>
      <c r="CA118" s="321"/>
      <c r="CB118" s="321"/>
      <c r="CC118" s="321"/>
      <c r="CE118" s="321"/>
      <c r="CF118" s="321"/>
      <c r="CG118" s="322"/>
      <c r="CJ118" s="323"/>
      <c r="CP118" s="286"/>
    </row>
    <row r="119" spans="1:94" ht="21" customHeight="1" thickTop="1" thickBot="1">
      <c r="A119" s="305" t="s">
        <v>704</v>
      </c>
      <c r="B119" s="929" t="s">
        <v>908</v>
      </c>
      <c r="C119" s="930"/>
      <c r="D119" s="931"/>
      <c r="E119" s="578" t="str">
        <f>Alternate3_Description</f>
        <v>Alternate #3: Build new fence around pool (200 lf)</v>
      </c>
      <c r="F119" s="472"/>
      <c r="G119" s="472"/>
      <c r="H119" s="472"/>
      <c r="I119" s="472"/>
      <c r="J119" s="472"/>
      <c r="K119" s="472"/>
      <c r="L119" s="472"/>
      <c r="M119" s="472"/>
      <c r="N119" s="472"/>
      <c r="O119" s="472"/>
      <c r="P119" s="472"/>
      <c r="Q119" s="470"/>
      <c r="R119" s="470"/>
      <c r="S119" s="470"/>
      <c r="T119" s="470"/>
      <c r="U119" s="470"/>
      <c r="V119" s="471"/>
      <c r="W119" s="471"/>
      <c r="X119" s="471"/>
      <c r="Y119" s="471"/>
      <c r="Z119" s="471"/>
      <c r="AA119" s="471"/>
      <c r="AB119" s="471"/>
      <c r="AC119" s="471"/>
      <c r="AD119" s="471"/>
      <c r="AE119" s="917">
        <f>IF(AE151=0,"",AE151)</f>
        <v>5000</v>
      </c>
      <c r="AF119" s="918"/>
      <c r="AG119" s="918"/>
      <c r="AH119" s="918"/>
      <c r="AI119" s="918"/>
      <c r="AJ119" s="917" t="str">
        <f>IF(AJ151=0,"",AJ151)</f>
        <v/>
      </c>
      <c r="AK119" s="918"/>
      <c r="AL119" s="918"/>
      <c r="AM119" s="918"/>
      <c r="AN119" s="918"/>
      <c r="AO119" s="917" t="str">
        <f>IF(AO151=0,"",AO151)</f>
        <v/>
      </c>
      <c r="AP119" s="918"/>
      <c r="AQ119" s="918"/>
      <c r="AR119" s="918"/>
      <c r="AS119" s="918"/>
      <c r="AT119" s="356"/>
      <c r="AU119" s="924">
        <f>IF(AU151=0,"",AU151)</f>
        <v>5000</v>
      </c>
      <c r="AV119" s="924"/>
      <c r="AW119" s="924"/>
      <c r="AX119" s="924"/>
      <c r="AY119" s="924"/>
      <c r="AZ119" s="924"/>
      <c r="BB119" s="171"/>
      <c r="BC119" s="307"/>
      <c r="BD119" s="306" t="str">
        <f t="shared" ref="BD119:BD152" si="46">$B$119</f>
        <v>Pending</v>
      </c>
      <c r="BE119" s="307"/>
      <c r="BF119" s="306"/>
      <c r="BG119" s="306"/>
      <c r="BH119" s="306"/>
      <c r="BI119" s="306"/>
      <c r="BJ119" s="308">
        <f t="shared" ref="BJ119:CA119" si="47">SUM(BJ120:BJ134)</f>
        <v>5000</v>
      </c>
      <c r="BK119" s="308">
        <f t="shared" si="47"/>
        <v>0</v>
      </c>
      <c r="BL119" s="308" t="e">
        <f t="shared" si="47"/>
        <v>#REF!</v>
      </c>
      <c r="BM119" s="308">
        <f t="shared" si="47"/>
        <v>0</v>
      </c>
      <c r="BN119" s="308" t="e">
        <f t="shared" si="47"/>
        <v>#REF!</v>
      </c>
      <c r="BO119" s="309" t="e">
        <f t="shared" si="47"/>
        <v>#REF!</v>
      </c>
      <c r="BP119" s="309" t="e">
        <f t="shared" si="47"/>
        <v>#REF!</v>
      </c>
      <c r="BQ119" s="310" t="e">
        <f t="shared" si="47"/>
        <v>#REF!</v>
      </c>
      <c r="BR119" s="310" t="e">
        <f t="shared" si="47"/>
        <v>#REF!</v>
      </c>
      <c r="BS119" s="309" t="e">
        <f t="shared" si="47"/>
        <v>#REF!</v>
      </c>
      <c r="BT119" s="310" t="e">
        <f t="shared" si="47"/>
        <v>#REF!</v>
      </c>
      <c r="BU119" s="310" t="e">
        <f t="shared" si="47"/>
        <v>#REF!</v>
      </c>
      <c r="BV119" s="309" t="e">
        <f t="shared" si="47"/>
        <v>#REF!</v>
      </c>
      <c r="BW119" s="310" t="e">
        <f t="shared" si="47"/>
        <v>#REF!</v>
      </c>
      <c r="BX119" s="310" t="e">
        <f t="shared" si="47"/>
        <v>#REF!</v>
      </c>
      <c r="BY119" s="309" t="e">
        <f t="shared" si="47"/>
        <v>#REF!</v>
      </c>
      <c r="BZ119" s="310" t="e">
        <f t="shared" si="47"/>
        <v>#REF!</v>
      </c>
      <c r="CA119" s="310" t="e">
        <f t="shared" si="47"/>
        <v>#REF!</v>
      </c>
      <c r="CB119" s="311" t="str">
        <f t="shared" ref="CB119:CB149" si="48">CONCATENATE(T119,"/", "MH")</f>
        <v>/MH</v>
      </c>
      <c r="CC119" s="311" t="str">
        <f t="shared" ref="CC119:CC149" si="49">CONCATENATE("MH","/",T119)</f>
        <v>MH/</v>
      </c>
      <c r="CE119" s="312"/>
      <c r="CF119" s="312"/>
      <c r="CG119" s="313"/>
      <c r="CJ119" s="314"/>
      <c r="CP119" s="171"/>
    </row>
    <row r="120" spans="1:94" ht="16" hidden="1" thickTop="1">
      <c r="A120" s="305"/>
      <c r="B120" s="920"/>
      <c r="C120" s="920"/>
      <c r="D120" s="920"/>
      <c r="E120" s="920"/>
      <c r="F120" s="920"/>
      <c r="G120" s="920"/>
      <c r="H120" s="920"/>
      <c r="I120" s="920"/>
      <c r="J120" s="920"/>
      <c r="K120" s="920"/>
      <c r="L120" s="920"/>
      <c r="M120" s="920"/>
      <c r="N120" s="920"/>
      <c r="O120" s="920"/>
      <c r="P120" s="920"/>
      <c r="Q120" s="925">
        <v>200</v>
      </c>
      <c r="R120" s="925"/>
      <c r="S120" s="926"/>
      <c r="T120" s="925" t="s">
        <v>8</v>
      </c>
      <c r="U120" s="925"/>
      <c r="V120" s="927">
        <v>25</v>
      </c>
      <c r="W120" s="928"/>
      <c r="X120" s="928"/>
      <c r="Y120" s="927"/>
      <c r="Z120" s="928"/>
      <c r="AA120" s="928"/>
      <c r="AB120" s="927"/>
      <c r="AC120" s="928"/>
      <c r="AD120" s="928"/>
      <c r="AE120" s="923">
        <f t="shared" ref="AE120:AE134" si="50">V120*Q120</f>
        <v>5000</v>
      </c>
      <c r="AF120" s="923"/>
      <c r="AG120" s="923"/>
      <c r="AH120" s="923"/>
      <c r="AI120" s="923"/>
      <c r="AJ120" s="919">
        <f t="shared" ref="AJ120:AJ134" si="51">Q120*Y120</f>
        <v>0</v>
      </c>
      <c r="AK120" s="919"/>
      <c r="AL120" s="919"/>
      <c r="AM120" s="919"/>
      <c r="AN120" s="919"/>
      <c r="AO120" s="919">
        <f>Q120*AB120</f>
        <v>0</v>
      </c>
      <c r="AP120" s="919"/>
      <c r="AQ120" s="919"/>
      <c r="AR120" s="919"/>
      <c r="AS120" s="919"/>
      <c r="AT120" s="315"/>
      <c r="AU120" s="887">
        <f t="shared" ref="AU120:AU134" si="52">AE120+AJ120+AO120</f>
        <v>5000</v>
      </c>
      <c r="AV120" s="887"/>
      <c r="AW120" s="888"/>
      <c r="AX120" s="888"/>
      <c r="AY120" s="888"/>
      <c r="AZ120" s="889" t="e">
        <f>SUM(#REF!)</f>
        <v>#REF!</v>
      </c>
      <c r="BB120" s="177"/>
      <c r="BC120" s="307"/>
      <c r="BD120" s="306" t="str">
        <f t="shared" si="46"/>
        <v>Pending</v>
      </c>
      <c r="BE120" s="307"/>
      <c r="BF120" s="316"/>
      <c r="BG120" s="316"/>
      <c r="BH120" s="316"/>
      <c r="BI120" s="316"/>
      <c r="BJ120" s="308">
        <f t="shared" ref="BJ120:BJ149" si="53">AE120</f>
        <v>5000</v>
      </c>
      <c r="BK120" s="308">
        <f t="shared" ref="BK120:BK149" si="54">AJ120</f>
        <v>0</v>
      </c>
      <c r="BL120" s="308" t="e">
        <f>#REF!</f>
        <v>#REF!</v>
      </c>
      <c r="BM120" s="308">
        <f t="shared" ref="BM120:BM149" si="55">AO120</f>
        <v>0</v>
      </c>
      <c r="BN120" s="308" t="e">
        <f t="shared" ref="BN120:BN134" si="56">SUM(BJ120:BM120)</f>
        <v>#REF!</v>
      </c>
      <c r="BO120" s="317" t="e">
        <f>AU120/#REF!</f>
        <v>#REF!</v>
      </c>
      <c r="BP120" s="317" t="e">
        <f>AE120/#REF!</f>
        <v>#REF!</v>
      </c>
      <c r="BQ120" s="313" t="e">
        <f>BP120*#REF!</f>
        <v>#REF!</v>
      </c>
      <c r="BR120" s="313" t="e">
        <f t="shared" ref="BR120:BR149" si="57">BQ120+AE120</f>
        <v>#REF!</v>
      </c>
      <c r="BS120" s="317" t="e">
        <f>AJ120/#REF!</f>
        <v>#REF!</v>
      </c>
      <c r="BT120" s="313" t="e">
        <f>BS120*#REF!</f>
        <v>#REF!</v>
      </c>
      <c r="BU120" s="313" t="e">
        <f t="shared" ref="BU120:BU149" si="58">BT120+AJ120</f>
        <v>#REF!</v>
      </c>
      <c r="BV120" s="317" t="e">
        <f>#REF!/#REF!</f>
        <v>#REF!</v>
      </c>
      <c r="BW120" s="313" t="e">
        <f>BV120*#REF!</f>
        <v>#REF!</v>
      </c>
      <c r="BX120" s="313" t="e">
        <f>BW120+#REF!</f>
        <v>#REF!</v>
      </c>
      <c r="BY120" s="317" t="e">
        <f>AO120/#REF!</f>
        <v>#REF!</v>
      </c>
      <c r="BZ120" s="313" t="e">
        <f>BY120*#REF!</f>
        <v>#REF!</v>
      </c>
      <c r="CA120" s="313" t="e">
        <f t="shared" ref="CA120:CA149" si="59">BZ120+AO120</f>
        <v>#REF!</v>
      </c>
      <c r="CB120" s="311" t="str">
        <f t="shared" si="48"/>
        <v>lf/MH</v>
      </c>
      <c r="CC120" s="311" t="str">
        <f t="shared" si="49"/>
        <v>MH/lf</v>
      </c>
      <c r="CE120" s="312" t="e">
        <f>T(#REF!)</f>
        <v>#REF!</v>
      </c>
      <c r="CF120" s="312" t="e">
        <f>#REF!</f>
        <v>#REF!</v>
      </c>
      <c r="CG120" s="313">
        <f t="shared" ref="CG120:CG149" si="60">AE120</f>
        <v>5000</v>
      </c>
      <c r="CJ120" s="314"/>
      <c r="CP120" s="177"/>
    </row>
    <row r="121" spans="1:94" hidden="1">
      <c r="A121" s="305"/>
      <c r="B121" s="920"/>
      <c r="C121" s="920"/>
      <c r="D121" s="920"/>
      <c r="E121" s="920"/>
      <c r="F121" s="920"/>
      <c r="G121" s="920"/>
      <c r="H121" s="920"/>
      <c r="I121" s="920"/>
      <c r="J121" s="920"/>
      <c r="K121" s="920"/>
      <c r="L121" s="920"/>
      <c r="M121" s="920"/>
      <c r="N121" s="920"/>
      <c r="O121" s="920"/>
      <c r="P121" s="920"/>
      <c r="Q121" s="787"/>
      <c r="R121" s="787"/>
      <c r="S121" s="788"/>
      <c r="T121" s="787"/>
      <c r="U121" s="787"/>
      <c r="V121" s="921"/>
      <c r="W121" s="922"/>
      <c r="X121" s="922"/>
      <c r="Y121" s="921"/>
      <c r="Z121" s="922"/>
      <c r="AA121" s="922"/>
      <c r="AB121" s="921"/>
      <c r="AC121" s="922"/>
      <c r="AD121" s="922"/>
      <c r="AE121" s="923">
        <f t="shared" si="50"/>
        <v>0</v>
      </c>
      <c r="AF121" s="923"/>
      <c r="AG121" s="923"/>
      <c r="AH121" s="923"/>
      <c r="AI121" s="923"/>
      <c r="AJ121" s="919">
        <f t="shared" si="51"/>
        <v>0</v>
      </c>
      <c r="AK121" s="919"/>
      <c r="AL121" s="919"/>
      <c r="AM121" s="919"/>
      <c r="AN121" s="919"/>
      <c r="AO121" s="919">
        <f t="shared" ref="AO121:AO134" si="61">Q121*AB121</f>
        <v>0</v>
      </c>
      <c r="AP121" s="919"/>
      <c r="AQ121" s="919"/>
      <c r="AR121" s="919"/>
      <c r="AS121" s="919"/>
      <c r="AT121" s="318"/>
      <c r="AU121" s="877">
        <f t="shared" si="52"/>
        <v>0</v>
      </c>
      <c r="AV121" s="877"/>
      <c r="AW121" s="878"/>
      <c r="AX121" s="878"/>
      <c r="AY121" s="878"/>
      <c r="AZ121" s="879" t="e">
        <f>SUM(#REF!)</f>
        <v>#REF!</v>
      </c>
      <c r="BB121" s="177"/>
      <c r="BC121" s="307"/>
      <c r="BD121" s="306" t="str">
        <f t="shared" si="46"/>
        <v>Pending</v>
      </c>
      <c r="BE121" s="307"/>
      <c r="BF121" s="316"/>
      <c r="BG121" s="316"/>
      <c r="BH121" s="316"/>
      <c r="BI121" s="316"/>
      <c r="BJ121" s="308">
        <f t="shared" si="53"/>
        <v>0</v>
      </c>
      <c r="BK121" s="308">
        <f t="shared" si="54"/>
        <v>0</v>
      </c>
      <c r="BL121" s="308" t="e">
        <f>#REF!</f>
        <v>#REF!</v>
      </c>
      <c r="BM121" s="308">
        <f t="shared" si="55"/>
        <v>0</v>
      </c>
      <c r="BN121" s="308" t="e">
        <f t="shared" si="56"/>
        <v>#REF!</v>
      </c>
      <c r="BO121" s="317" t="e">
        <f>AU121/#REF!</f>
        <v>#REF!</v>
      </c>
      <c r="BP121" s="317" t="e">
        <f>AE121/#REF!</f>
        <v>#REF!</v>
      </c>
      <c r="BQ121" s="313" t="e">
        <f>BP121*#REF!</f>
        <v>#REF!</v>
      </c>
      <c r="BR121" s="313" t="e">
        <f t="shared" si="57"/>
        <v>#REF!</v>
      </c>
      <c r="BS121" s="317" t="e">
        <f>AJ121/#REF!</f>
        <v>#REF!</v>
      </c>
      <c r="BT121" s="313" t="e">
        <f>BS121*#REF!</f>
        <v>#REF!</v>
      </c>
      <c r="BU121" s="313" t="e">
        <f t="shared" si="58"/>
        <v>#REF!</v>
      </c>
      <c r="BV121" s="317" t="e">
        <f>#REF!/#REF!</f>
        <v>#REF!</v>
      </c>
      <c r="BW121" s="313" t="e">
        <f>BV121*#REF!</f>
        <v>#REF!</v>
      </c>
      <c r="BX121" s="313" t="e">
        <f>BW121+#REF!</f>
        <v>#REF!</v>
      </c>
      <c r="BY121" s="317" t="e">
        <f>AO121/#REF!</f>
        <v>#REF!</v>
      </c>
      <c r="BZ121" s="313" t="e">
        <f>BY121*#REF!</f>
        <v>#REF!</v>
      </c>
      <c r="CA121" s="313" t="e">
        <f t="shared" si="59"/>
        <v>#REF!</v>
      </c>
      <c r="CB121" s="311" t="str">
        <f t="shared" si="48"/>
        <v>/MH</v>
      </c>
      <c r="CC121" s="311" t="str">
        <f t="shared" si="49"/>
        <v>MH/</v>
      </c>
      <c r="CE121" s="312" t="e">
        <f>T(#REF!)</f>
        <v>#REF!</v>
      </c>
      <c r="CF121" s="312" t="e">
        <f>#REF!</f>
        <v>#REF!</v>
      </c>
      <c r="CG121" s="313">
        <f t="shared" si="60"/>
        <v>0</v>
      </c>
      <c r="CJ121" s="314"/>
      <c r="CP121" s="177"/>
    </row>
    <row r="122" spans="1:94" hidden="1">
      <c r="A122" s="305"/>
      <c r="B122" s="920"/>
      <c r="C122" s="920"/>
      <c r="D122" s="920"/>
      <c r="E122" s="920"/>
      <c r="F122" s="920"/>
      <c r="G122" s="920"/>
      <c r="H122" s="920"/>
      <c r="I122" s="920"/>
      <c r="J122" s="920"/>
      <c r="K122" s="920"/>
      <c r="L122" s="920"/>
      <c r="M122" s="920"/>
      <c r="N122" s="920"/>
      <c r="O122" s="920"/>
      <c r="P122" s="920"/>
      <c r="Q122" s="787"/>
      <c r="R122" s="787"/>
      <c r="S122" s="788"/>
      <c r="T122" s="787"/>
      <c r="U122" s="787"/>
      <c r="V122" s="921"/>
      <c r="W122" s="922"/>
      <c r="X122" s="922"/>
      <c r="Y122" s="921"/>
      <c r="Z122" s="922"/>
      <c r="AA122" s="922"/>
      <c r="AB122" s="921"/>
      <c r="AC122" s="922"/>
      <c r="AD122" s="922"/>
      <c r="AE122" s="923">
        <f t="shared" si="50"/>
        <v>0</v>
      </c>
      <c r="AF122" s="923"/>
      <c r="AG122" s="923"/>
      <c r="AH122" s="923"/>
      <c r="AI122" s="923"/>
      <c r="AJ122" s="919">
        <f t="shared" si="51"/>
        <v>0</v>
      </c>
      <c r="AK122" s="919"/>
      <c r="AL122" s="919"/>
      <c r="AM122" s="919"/>
      <c r="AN122" s="919"/>
      <c r="AO122" s="919">
        <f t="shared" si="61"/>
        <v>0</v>
      </c>
      <c r="AP122" s="919"/>
      <c r="AQ122" s="919"/>
      <c r="AR122" s="919"/>
      <c r="AS122" s="919"/>
      <c r="AT122" s="318"/>
      <c r="AU122" s="877">
        <f t="shared" si="52"/>
        <v>0</v>
      </c>
      <c r="AV122" s="877"/>
      <c r="AW122" s="878"/>
      <c r="AX122" s="878"/>
      <c r="AY122" s="878"/>
      <c r="AZ122" s="879" t="e">
        <f>SUM(#REF!)</f>
        <v>#REF!</v>
      </c>
      <c r="BB122" s="177"/>
      <c r="BC122" s="307"/>
      <c r="BD122" s="306" t="str">
        <f t="shared" si="46"/>
        <v>Pending</v>
      </c>
      <c r="BE122" s="307"/>
      <c r="BF122" s="316"/>
      <c r="BG122" s="316"/>
      <c r="BH122" s="316"/>
      <c r="BI122" s="316"/>
      <c r="BJ122" s="308">
        <f t="shared" si="53"/>
        <v>0</v>
      </c>
      <c r="BK122" s="308">
        <f t="shared" si="54"/>
        <v>0</v>
      </c>
      <c r="BL122" s="308" t="e">
        <f>#REF!</f>
        <v>#REF!</v>
      </c>
      <c r="BM122" s="308">
        <f t="shared" si="55"/>
        <v>0</v>
      </c>
      <c r="BN122" s="308" t="e">
        <f t="shared" si="56"/>
        <v>#REF!</v>
      </c>
      <c r="BO122" s="317" t="e">
        <f>AU122/#REF!</f>
        <v>#REF!</v>
      </c>
      <c r="BP122" s="317" t="e">
        <f>AE122/#REF!</f>
        <v>#REF!</v>
      </c>
      <c r="BQ122" s="313" t="e">
        <f>BP122*#REF!</f>
        <v>#REF!</v>
      </c>
      <c r="BR122" s="313" t="e">
        <f t="shared" si="57"/>
        <v>#REF!</v>
      </c>
      <c r="BS122" s="317" t="e">
        <f>AJ122/#REF!</f>
        <v>#REF!</v>
      </c>
      <c r="BT122" s="313" t="e">
        <f>BS122*#REF!</f>
        <v>#REF!</v>
      </c>
      <c r="BU122" s="313" t="e">
        <f t="shared" si="58"/>
        <v>#REF!</v>
      </c>
      <c r="BV122" s="317" t="e">
        <f>#REF!/#REF!</f>
        <v>#REF!</v>
      </c>
      <c r="BW122" s="313" t="e">
        <f>BV122*#REF!</f>
        <v>#REF!</v>
      </c>
      <c r="BX122" s="313" t="e">
        <f>BW122+#REF!</f>
        <v>#REF!</v>
      </c>
      <c r="BY122" s="317" t="e">
        <f>AO122/#REF!</f>
        <v>#REF!</v>
      </c>
      <c r="BZ122" s="313" t="e">
        <f>BY122*#REF!</f>
        <v>#REF!</v>
      </c>
      <c r="CA122" s="313" t="e">
        <f t="shared" si="59"/>
        <v>#REF!</v>
      </c>
      <c r="CB122" s="311" t="str">
        <f t="shared" si="48"/>
        <v>/MH</v>
      </c>
      <c r="CC122" s="311" t="str">
        <f t="shared" si="49"/>
        <v>MH/</v>
      </c>
      <c r="CE122" s="312" t="e">
        <f>T(#REF!)</f>
        <v>#REF!</v>
      </c>
      <c r="CF122" s="312" t="e">
        <f>#REF!</f>
        <v>#REF!</v>
      </c>
      <c r="CG122" s="313">
        <f t="shared" si="60"/>
        <v>0</v>
      </c>
      <c r="CJ122" s="314"/>
      <c r="CP122" s="177"/>
    </row>
    <row r="123" spans="1:94" hidden="1">
      <c r="A123" s="305"/>
      <c r="B123" s="920"/>
      <c r="C123" s="920"/>
      <c r="D123" s="920"/>
      <c r="E123" s="920"/>
      <c r="F123" s="920"/>
      <c r="G123" s="920"/>
      <c r="H123" s="920"/>
      <c r="I123" s="920"/>
      <c r="J123" s="920"/>
      <c r="K123" s="920"/>
      <c r="L123" s="920"/>
      <c r="M123" s="920"/>
      <c r="N123" s="920"/>
      <c r="O123" s="920"/>
      <c r="P123" s="920"/>
      <c r="Q123" s="787"/>
      <c r="R123" s="787"/>
      <c r="S123" s="788"/>
      <c r="T123" s="787"/>
      <c r="U123" s="787"/>
      <c r="V123" s="921"/>
      <c r="W123" s="922"/>
      <c r="X123" s="922"/>
      <c r="Y123" s="921"/>
      <c r="Z123" s="922"/>
      <c r="AA123" s="922"/>
      <c r="AB123" s="921"/>
      <c r="AC123" s="922"/>
      <c r="AD123" s="922"/>
      <c r="AE123" s="923">
        <f t="shared" si="50"/>
        <v>0</v>
      </c>
      <c r="AF123" s="923"/>
      <c r="AG123" s="923"/>
      <c r="AH123" s="923"/>
      <c r="AI123" s="923"/>
      <c r="AJ123" s="919">
        <f t="shared" si="51"/>
        <v>0</v>
      </c>
      <c r="AK123" s="919"/>
      <c r="AL123" s="919"/>
      <c r="AM123" s="919"/>
      <c r="AN123" s="919"/>
      <c r="AO123" s="919">
        <f t="shared" si="61"/>
        <v>0</v>
      </c>
      <c r="AP123" s="919"/>
      <c r="AQ123" s="919"/>
      <c r="AR123" s="919"/>
      <c r="AS123" s="919"/>
      <c r="AT123" s="318"/>
      <c r="AU123" s="877">
        <f t="shared" si="52"/>
        <v>0</v>
      </c>
      <c r="AV123" s="877"/>
      <c r="AW123" s="878"/>
      <c r="AX123" s="878"/>
      <c r="AY123" s="878"/>
      <c r="AZ123" s="879" t="e">
        <f>SUM(#REF!)</f>
        <v>#REF!</v>
      </c>
      <c r="BB123" s="177"/>
      <c r="BC123" s="307"/>
      <c r="BD123" s="306" t="str">
        <f t="shared" si="46"/>
        <v>Pending</v>
      </c>
      <c r="BE123" s="307"/>
      <c r="BF123" s="316"/>
      <c r="BG123" s="316"/>
      <c r="BH123" s="316"/>
      <c r="BI123" s="316"/>
      <c r="BJ123" s="308">
        <f t="shared" si="53"/>
        <v>0</v>
      </c>
      <c r="BK123" s="308">
        <f t="shared" si="54"/>
        <v>0</v>
      </c>
      <c r="BL123" s="308" t="e">
        <f>#REF!</f>
        <v>#REF!</v>
      </c>
      <c r="BM123" s="308">
        <f t="shared" si="55"/>
        <v>0</v>
      </c>
      <c r="BN123" s="308" t="e">
        <f t="shared" si="56"/>
        <v>#REF!</v>
      </c>
      <c r="BO123" s="317" t="e">
        <f>AU123/#REF!</f>
        <v>#REF!</v>
      </c>
      <c r="BP123" s="317" t="e">
        <f>AE123/#REF!</f>
        <v>#REF!</v>
      </c>
      <c r="BQ123" s="313" t="e">
        <f>BP123*#REF!</f>
        <v>#REF!</v>
      </c>
      <c r="BR123" s="313" t="e">
        <f t="shared" si="57"/>
        <v>#REF!</v>
      </c>
      <c r="BS123" s="317" t="e">
        <f>AJ123/#REF!</f>
        <v>#REF!</v>
      </c>
      <c r="BT123" s="313" t="e">
        <f>BS123*#REF!</f>
        <v>#REF!</v>
      </c>
      <c r="BU123" s="313" t="e">
        <f t="shared" si="58"/>
        <v>#REF!</v>
      </c>
      <c r="BV123" s="317" t="e">
        <f>#REF!/#REF!</f>
        <v>#REF!</v>
      </c>
      <c r="BW123" s="313" t="e">
        <f>BV123*#REF!</f>
        <v>#REF!</v>
      </c>
      <c r="BX123" s="313" t="e">
        <f>BW123+#REF!</f>
        <v>#REF!</v>
      </c>
      <c r="BY123" s="317" t="e">
        <f>AO123/#REF!</f>
        <v>#REF!</v>
      </c>
      <c r="BZ123" s="313" t="e">
        <f>BY123*#REF!</f>
        <v>#REF!</v>
      </c>
      <c r="CA123" s="313" t="e">
        <f t="shared" si="59"/>
        <v>#REF!</v>
      </c>
      <c r="CB123" s="311" t="str">
        <f t="shared" si="48"/>
        <v>/MH</v>
      </c>
      <c r="CC123" s="311" t="str">
        <f t="shared" si="49"/>
        <v>MH/</v>
      </c>
      <c r="CE123" s="312" t="e">
        <f>T(#REF!)</f>
        <v>#REF!</v>
      </c>
      <c r="CF123" s="312" t="e">
        <f>#REF!</f>
        <v>#REF!</v>
      </c>
      <c r="CG123" s="313">
        <f t="shared" si="60"/>
        <v>0</v>
      </c>
      <c r="CJ123" s="314"/>
      <c r="CP123" s="177"/>
    </row>
    <row r="124" spans="1:94" ht="15" hidden="1" customHeight="1">
      <c r="A124" s="305"/>
      <c r="B124" s="920"/>
      <c r="C124" s="920"/>
      <c r="D124" s="920"/>
      <c r="E124" s="920"/>
      <c r="F124" s="920"/>
      <c r="G124" s="920"/>
      <c r="H124" s="920"/>
      <c r="I124" s="920"/>
      <c r="J124" s="920"/>
      <c r="K124" s="920"/>
      <c r="L124" s="920"/>
      <c r="M124" s="920"/>
      <c r="N124" s="920"/>
      <c r="O124" s="920"/>
      <c r="P124" s="920"/>
      <c r="Q124" s="787"/>
      <c r="R124" s="787"/>
      <c r="S124" s="788"/>
      <c r="T124" s="787"/>
      <c r="U124" s="787"/>
      <c r="V124" s="921"/>
      <c r="W124" s="922"/>
      <c r="X124" s="922"/>
      <c r="Y124" s="921"/>
      <c r="Z124" s="922"/>
      <c r="AA124" s="922"/>
      <c r="AB124" s="921"/>
      <c r="AC124" s="922"/>
      <c r="AD124" s="922"/>
      <c r="AE124" s="923">
        <f t="shared" si="50"/>
        <v>0</v>
      </c>
      <c r="AF124" s="923"/>
      <c r="AG124" s="923"/>
      <c r="AH124" s="923"/>
      <c r="AI124" s="923"/>
      <c r="AJ124" s="919">
        <f t="shared" si="51"/>
        <v>0</v>
      </c>
      <c r="AK124" s="919"/>
      <c r="AL124" s="919"/>
      <c r="AM124" s="919"/>
      <c r="AN124" s="919"/>
      <c r="AO124" s="919">
        <f t="shared" si="61"/>
        <v>0</v>
      </c>
      <c r="AP124" s="919"/>
      <c r="AQ124" s="919"/>
      <c r="AR124" s="919"/>
      <c r="AS124" s="919"/>
      <c r="AT124" s="318"/>
      <c r="AU124" s="877">
        <f t="shared" si="52"/>
        <v>0</v>
      </c>
      <c r="AV124" s="877"/>
      <c r="AW124" s="878"/>
      <c r="AX124" s="878"/>
      <c r="AY124" s="878"/>
      <c r="AZ124" s="879" t="e">
        <f>SUM(#REF!)</f>
        <v>#REF!</v>
      </c>
      <c r="BB124" s="177"/>
      <c r="BC124" s="307"/>
      <c r="BD124" s="306" t="str">
        <f t="shared" si="46"/>
        <v>Pending</v>
      </c>
      <c r="BE124" s="307"/>
      <c r="BF124" s="316"/>
      <c r="BG124" s="316"/>
      <c r="BH124" s="316"/>
      <c r="BI124" s="316"/>
      <c r="BJ124" s="308">
        <f t="shared" si="53"/>
        <v>0</v>
      </c>
      <c r="BK124" s="308">
        <f t="shared" si="54"/>
        <v>0</v>
      </c>
      <c r="BL124" s="308" t="e">
        <f>#REF!</f>
        <v>#REF!</v>
      </c>
      <c r="BM124" s="308">
        <f t="shared" si="55"/>
        <v>0</v>
      </c>
      <c r="BN124" s="308" t="e">
        <f t="shared" si="56"/>
        <v>#REF!</v>
      </c>
      <c r="BO124" s="317" t="e">
        <f>AU124/#REF!</f>
        <v>#REF!</v>
      </c>
      <c r="BP124" s="317" t="e">
        <f>AE124/#REF!</f>
        <v>#REF!</v>
      </c>
      <c r="BQ124" s="313" t="e">
        <f>BP124*#REF!</f>
        <v>#REF!</v>
      </c>
      <c r="BR124" s="313" t="e">
        <f t="shared" si="57"/>
        <v>#REF!</v>
      </c>
      <c r="BS124" s="317" t="e">
        <f>AJ124/#REF!</f>
        <v>#REF!</v>
      </c>
      <c r="BT124" s="313" t="e">
        <f>BS124*#REF!</f>
        <v>#REF!</v>
      </c>
      <c r="BU124" s="313" t="e">
        <f t="shared" si="58"/>
        <v>#REF!</v>
      </c>
      <c r="BV124" s="317" t="e">
        <f>#REF!/#REF!</f>
        <v>#REF!</v>
      </c>
      <c r="BW124" s="313" t="e">
        <f>BV124*#REF!</f>
        <v>#REF!</v>
      </c>
      <c r="BX124" s="313" t="e">
        <f>BW124+#REF!</f>
        <v>#REF!</v>
      </c>
      <c r="BY124" s="317" t="e">
        <f>AO124/#REF!</f>
        <v>#REF!</v>
      </c>
      <c r="BZ124" s="313" t="e">
        <f>BY124*#REF!</f>
        <v>#REF!</v>
      </c>
      <c r="CA124" s="313" t="e">
        <f t="shared" si="59"/>
        <v>#REF!</v>
      </c>
      <c r="CB124" s="311" t="str">
        <f t="shared" si="48"/>
        <v>/MH</v>
      </c>
      <c r="CC124" s="311" t="str">
        <f t="shared" si="49"/>
        <v>MH/</v>
      </c>
      <c r="CE124" s="312" t="e">
        <f>T(#REF!)</f>
        <v>#REF!</v>
      </c>
      <c r="CF124" s="312" t="e">
        <f>#REF!</f>
        <v>#REF!</v>
      </c>
      <c r="CG124" s="313">
        <f t="shared" si="60"/>
        <v>0</v>
      </c>
      <c r="CJ124" s="314"/>
      <c r="CP124" s="177"/>
    </row>
    <row r="125" spans="1:94" ht="15" hidden="1" customHeight="1">
      <c r="A125" s="305"/>
      <c r="B125" s="920"/>
      <c r="C125" s="920"/>
      <c r="D125" s="920"/>
      <c r="E125" s="920"/>
      <c r="F125" s="920"/>
      <c r="G125" s="920"/>
      <c r="H125" s="920"/>
      <c r="I125" s="920"/>
      <c r="J125" s="920"/>
      <c r="K125" s="920"/>
      <c r="L125" s="920"/>
      <c r="M125" s="920"/>
      <c r="N125" s="920"/>
      <c r="O125" s="920"/>
      <c r="P125" s="920"/>
      <c r="Q125" s="787"/>
      <c r="R125" s="787"/>
      <c r="S125" s="788"/>
      <c r="T125" s="787"/>
      <c r="U125" s="787"/>
      <c r="V125" s="921"/>
      <c r="W125" s="922"/>
      <c r="X125" s="922"/>
      <c r="Y125" s="921"/>
      <c r="Z125" s="922"/>
      <c r="AA125" s="922"/>
      <c r="AB125" s="921"/>
      <c r="AC125" s="922"/>
      <c r="AD125" s="922"/>
      <c r="AE125" s="923">
        <f t="shared" si="50"/>
        <v>0</v>
      </c>
      <c r="AF125" s="923"/>
      <c r="AG125" s="923"/>
      <c r="AH125" s="923"/>
      <c r="AI125" s="923"/>
      <c r="AJ125" s="919">
        <f t="shared" si="51"/>
        <v>0</v>
      </c>
      <c r="AK125" s="919"/>
      <c r="AL125" s="919"/>
      <c r="AM125" s="919"/>
      <c r="AN125" s="919"/>
      <c r="AO125" s="919">
        <f t="shared" si="61"/>
        <v>0</v>
      </c>
      <c r="AP125" s="919"/>
      <c r="AQ125" s="919"/>
      <c r="AR125" s="919"/>
      <c r="AS125" s="919"/>
      <c r="AT125" s="318"/>
      <c r="AU125" s="877">
        <f t="shared" si="52"/>
        <v>0</v>
      </c>
      <c r="AV125" s="877"/>
      <c r="AW125" s="878"/>
      <c r="AX125" s="878"/>
      <c r="AY125" s="878"/>
      <c r="AZ125" s="879" t="e">
        <f>SUM(#REF!)</f>
        <v>#REF!</v>
      </c>
      <c r="BB125" s="177"/>
      <c r="BC125" s="307"/>
      <c r="BD125" s="306" t="str">
        <f t="shared" si="46"/>
        <v>Pending</v>
      </c>
      <c r="BE125" s="307"/>
      <c r="BF125" s="316"/>
      <c r="BG125" s="316"/>
      <c r="BH125" s="316"/>
      <c r="BI125" s="316"/>
      <c r="BJ125" s="308">
        <f t="shared" si="53"/>
        <v>0</v>
      </c>
      <c r="BK125" s="308">
        <f t="shared" si="54"/>
        <v>0</v>
      </c>
      <c r="BL125" s="308" t="e">
        <f>#REF!</f>
        <v>#REF!</v>
      </c>
      <c r="BM125" s="308">
        <f t="shared" si="55"/>
        <v>0</v>
      </c>
      <c r="BN125" s="308" t="e">
        <f t="shared" si="56"/>
        <v>#REF!</v>
      </c>
      <c r="BO125" s="317" t="e">
        <f>AU125/#REF!</f>
        <v>#REF!</v>
      </c>
      <c r="BP125" s="317" t="e">
        <f>AE125/#REF!</f>
        <v>#REF!</v>
      </c>
      <c r="BQ125" s="313" t="e">
        <f>BP125*#REF!</f>
        <v>#REF!</v>
      </c>
      <c r="BR125" s="313" t="e">
        <f t="shared" si="57"/>
        <v>#REF!</v>
      </c>
      <c r="BS125" s="317" t="e">
        <f>AJ125/#REF!</f>
        <v>#REF!</v>
      </c>
      <c r="BT125" s="313" t="e">
        <f>BS125*#REF!</f>
        <v>#REF!</v>
      </c>
      <c r="BU125" s="313" t="e">
        <f t="shared" si="58"/>
        <v>#REF!</v>
      </c>
      <c r="BV125" s="317" t="e">
        <f>#REF!/#REF!</f>
        <v>#REF!</v>
      </c>
      <c r="BW125" s="313" t="e">
        <f>BV125*#REF!</f>
        <v>#REF!</v>
      </c>
      <c r="BX125" s="313" t="e">
        <f>BW125+#REF!</f>
        <v>#REF!</v>
      </c>
      <c r="BY125" s="317" t="e">
        <f>AO125/#REF!</f>
        <v>#REF!</v>
      </c>
      <c r="BZ125" s="313" t="e">
        <f>BY125*#REF!</f>
        <v>#REF!</v>
      </c>
      <c r="CA125" s="313" t="e">
        <f t="shared" si="59"/>
        <v>#REF!</v>
      </c>
      <c r="CB125" s="311" t="str">
        <f t="shared" si="48"/>
        <v>/MH</v>
      </c>
      <c r="CC125" s="311" t="str">
        <f t="shared" si="49"/>
        <v>MH/</v>
      </c>
      <c r="CE125" s="312" t="e">
        <f>T(#REF!)</f>
        <v>#REF!</v>
      </c>
      <c r="CF125" s="312" t="e">
        <f>#REF!</f>
        <v>#REF!</v>
      </c>
      <c r="CG125" s="313">
        <f t="shared" si="60"/>
        <v>0</v>
      </c>
      <c r="CJ125" s="314"/>
      <c r="CP125" s="177"/>
    </row>
    <row r="126" spans="1:94" ht="15" hidden="1" customHeight="1">
      <c r="A126" s="305"/>
      <c r="B126" s="920"/>
      <c r="C126" s="920"/>
      <c r="D126" s="920"/>
      <c r="E126" s="920"/>
      <c r="F126" s="920"/>
      <c r="G126" s="920"/>
      <c r="H126" s="920"/>
      <c r="I126" s="920"/>
      <c r="J126" s="920"/>
      <c r="K126" s="920"/>
      <c r="L126" s="920"/>
      <c r="M126" s="920"/>
      <c r="N126" s="920"/>
      <c r="O126" s="920"/>
      <c r="P126" s="920"/>
      <c r="Q126" s="787"/>
      <c r="R126" s="787"/>
      <c r="S126" s="788"/>
      <c r="T126" s="787"/>
      <c r="U126" s="787"/>
      <c r="V126" s="921"/>
      <c r="W126" s="922"/>
      <c r="X126" s="922"/>
      <c r="Y126" s="921"/>
      <c r="Z126" s="922"/>
      <c r="AA126" s="922"/>
      <c r="AB126" s="921"/>
      <c r="AC126" s="922"/>
      <c r="AD126" s="922"/>
      <c r="AE126" s="923">
        <f t="shared" si="50"/>
        <v>0</v>
      </c>
      <c r="AF126" s="923"/>
      <c r="AG126" s="923"/>
      <c r="AH126" s="923"/>
      <c r="AI126" s="923"/>
      <c r="AJ126" s="919">
        <f t="shared" si="51"/>
        <v>0</v>
      </c>
      <c r="AK126" s="919"/>
      <c r="AL126" s="919"/>
      <c r="AM126" s="919"/>
      <c r="AN126" s="919"/>
      <c r="AO126" s="919">
        <f t="shared" si="61"/>
        <v>0</v>
      </c>
      <c r="AP126" s="919"/>
      <c r="AQ126" s="919"/>
      <c r="AR126" s="919"/>
      <c r="AS126" s="919"/>
      <c r="AT126" s="318"/>
      <c r="AU126" s="877">
        <f t="shared" si="52"/>
        <v>0</v>
      </c>
      <c r="AV126" s="877"/>
      <c r="AW126" s="878"/>
      <c r="AX126" s="878"/>
      <c r="AY126" s="878"/>
      <c r="AZ126" s="879" t="e">
        <f>SUM(#REF!)</f>
        <v>#REF!</v>
      </c>
      <c r="BB126" s="177"/>
      <c r="BC126" s="307"/>
      <c r="BD126" s="306" t="str">
        <f t="shared" si="46"/>
        <v>Pending</v>
      </c>
      <c r="BE126" s="307"/>
      <c r="BF126" s="316"/>
      <c r="BG126" s="316"/>
      <c r="BH126" s="316"/>
      <c r="BI126" s="316"/>
      <c r="BJ126" s="308">
        <f t="shared" si="53"/>
        <v>0</v>
      </c>
      <c r="BK126" s="308">
        <f t="shared" si="54"/>
        <v>0</v>
      </c>
      <c r="BL126" s="308" t="e">
        <f>#REF!</f>
        <v>#REF!</v>
      </c>
      <c r="BM126" s="308">
        <f t="shared" si="55"/>
        <v>0</v>
      </c>
      <c r="BN126" s="308" t="e">
        <f t="shared" si="56"/>
        <v>#REF!</v>
      </c>
      <c r="BO126" s="317" t="e">
        <f>AU126/#REF!</f>
        <v>#REF!</v>
      </c>
      <c r="BP126" s="317" t="e">
        <f>AE126/#REF!</f>
        <v>#REF!</v>
      </c>
      <c r="BQ126" s="313" t="e">
        <f>BP126*#REF!</f>
        <v>#REF!</v>
      </c>
      <c r="BR126" s="313" t="e">
        <f t="shared" si="57"/>
        <v>#REF!</v>
      </c>
      <c r="BS126" s="317" t="e">
        <f>AJ126/#REF!</f>
        <v>#REF!</v>
      </c>
      <c r="BT126" s="313" t="e">
        <f>BS126*#REF!</f>
        <v>#REF!</v>
      </c>
      <c r="BU126" s="313" t="e">
        <f t="shared" si="58"/>
        <v>#REF!</v>
      </c>
      <c r="BV126" s="317" t="e">
        <f>#REF!/#REF!</f>
        <v>#REF!</v>
      </c>
      <c r="BW126" s="313" t="e">
        <f>BV126*#REF!</f>
        <v>#REF!</v>
      </c>
      <c r="BX126" s="313" t="e">
        <f>BW126+#REF!</f>
        <v>#REF!</v>
      </c>
      <c r="BY126" s="317" t="e">
        <f>AO126/#REF!</f>
        <v>#REF!</v>
      </c>
      <c r="BZ126" s="313" t="e">
        <f>BY126*#REF!</f>
        <v>#REF!</v>
      </c>
      <c r="CA126" s="313" t="e">
        <f t="shared" si="59"/>
        <v>#REF!</v>
      </c>
      <c r="CB126" s="311" t="str">
        <f t="shared" si="48"/>
        <v>/MH</v>
      </c>
      <c r="CC126" s="311" t="str">
        <f t="shared" si="49"/>
        <v>MH/</v>
      </c>
      <c r="CE126" s="312" t="e">
        <f>T(#REF!)</f>
        <v>#REF!</v>
      </c>
      <c r="CF126" s="312" t="e">
        <f>#REF!</f>
        <v>#REF!</v>
      </c>
      <c r="CG126" s="313">
        <f t="shared" si="60"/>
        <v>0</v>
      </c>
      <c r="CJ126" s="314"/>
      <c r="CP126" s="177"/>
    </row>
    <row r="127" spans="1:94" ht="15" hidden="1" customHeight="1">
      <c r="A127" s="305"/>
      <c r="B127" s="920"/>
      <c r="C127" s="920"/>
      <c r="D127" s="920"/>
      <c r="E127" s="920"/>
      <c r="F127" s="920"/>
      <c r="G127" s="920"/>
      <c r="H127" s="920"/>
      <c r="I127" s="920"/>
      <c r="J127" s="920"/>
      <c r="K127" s="920"/>
      <c r="L127" s="920"/>
      <c r="M127" s="920"/>
      <c r="N127" s="920"/>
      <c r="O127" s="920"/>
      <c r="P127" s="920"/>
      <c r="Q127" s="787"/>
      <c r="R127" s="787"/>
      <c r="S127" s="788"/>
      <c r="T127" s="787"/>
      <c r="U127" s="787"/>
      <c r="V127" s="921"/>
      <c r="W127" s="922"/>
      <c r="X127" s="922"/>
      <c r="Y127" s="921"/>
      <c r="Z127" s="922"/>
      <c r="AA127" s="922"/>
      <c r="AB127" s="921"/>
      <c r="AC127" s="922"/>
      <c r="AD127" s="922"/>
      <c r="AE127" s="923">
        <f t="shared" si="50"/>
        <v>0</v>
      </c>
      <c r="AF127" s="923"/>
      <c r="AG127" s="923"/>
      <c r="AH127" s="923"/>
      <c r="AI127" s="923"/>
      <c r="AJ127" s="919">
        <f t="shared" si="51"/>
        <v>0</v>
      </c>
      <c r="AK127" s="919"/>
      <c r="AL127" s="919"/>
      <c r="AM127" s="919"/>
      <c r="AN127" s="919"/>
      <c r="AO127" s="919">
        <f t="shared" si="61"/>
        <v>0</v>
      </c>
      <c r="AP127" s="919"/>
      <c r="AQ127" s="919"/>
      <c r="AR127" s="919"/>
      <c r="AS127" s="919"/>
      <c r="AT127" s="318"/>
      <c r="AU127" s="877">
        <f t="shared" si="52"/>
        <v>0</v>
      </c>
      <c r="AV127" s="877"/>
      <c r="AW127" s="878"/>
      <c r="AX127" s="878"/>
      <c r="AY127" s="878"/>
      <c r="AZ127" s="879" t="e">
        <f>SUM(#REF!)</f>
        <v>#REF!</v>
      </c>
      <c r="BB127" s="177"/>
      <c r="BC127" s="307"/>
      <c r="BD127" s="306" t="str">
        <f t="shared" si="46"/>
        <v>Pending</v>
      </c>
      <c r="BE127" s="307"/>
      <c r="BF127" s="316"/>
      <c r="BG127" s="316"/>
      <c r="BH127" s="316"/>
      <c r="BI127" s="316"/>
      <c r="BJ127" s="308">
        <f t="shared" si="53"/>
        <v>0</v>
      </c>
      <c r="BK127" s="308">
        <f t="shared" si="54"/>
        <v>0</v>
      </c>
      <c r="BL127" s="308" t="e">
        <f>#REF!</f>
        <v>#REF!</v>
      </c>
      <c r="BM127" s="308">
        <f t="shared" si="55"/>
        <v>0</v>
      </c>
      <c r="BN127" s="308" t="e">
        <f t="shared" si="56"/>
        <v>#REF!</v>
      </c>
      <c r="BO127" s="317" t="e">
        <f>AU127/#REF!</f>
        <v>#REF!</v>
      </c>
      <c r="BP127" s="317" t="e">
        <f>AE127/#REF!</f>
        <v>#REF!</v>
      </c>
      <c r="BQ127" s="313" t="e">
        <f>BP127*#REF!</f>
        <v>#REF!</v>
      </c>
      <c r="BR127" s="313" t="e">
        <f t="shared" si="57"/>
        <v>#REF!</v>
      </c>
      <c r="BS127" s="317" t="e">
        <f>AJ127/#REF!</f>
        <v>#REF!</v>
      </c>
      <c r="BT127" s="313" t="e">
        <f>BS127*#REF!</f>
        <v>#REF!</v>
      </c>
      <c r="BU127" s="313" t="e">
        <f t="shared" si="58"/>
        <v>#REF!</v>
      </c>
      <c r="BV127" s="317" t="e">
        <f>#REF!/#REF!</f>
        <v>#REF!</v>
      </c>
      <c r="BW127" s="313" t="e">
        <f>BV127*#REF!</f>
        <v>#REF!</v>
      </c>
      <c r="BX127" s="313" t="e">
        <f>BW127+#REF!</f>
        <v>#REF!</v>
      </c>
      <c r="BY127" s="317" t="e">
        <f>AO127/#REF!</f>
        <v>#REF!</v>
      </c>
      <c r="BZ127" s="313" t="e">
        <f>BY127*#REF!</f>
        <v>#REF!</v>
      </c>
      <c r="CA127" s="313" t="e">
        <f t="shared" si="59"/>
        <v>#REF!</v>
      </c>
      <c r="CB127" s="311" t="str">
        <f t="shared" si="48"/>
        <v>/MH</v>
      </c>
      <c r="CC127" s="311" t="str">
        <f t="shared" si="49"/>
        <v>MH/</v>
      </c>
      <c r="CE127" s="312" t="e">
        <f>T(#REF!)</f>
        <v>#REF!</v>
      </c>
      <c r="CF127" s="312" t="e">
        <f>#REF!</f>
        <v>#REF!</v>
      </c>
      <c r="CG127" s="313">
        <f t="shared" si="60"/>
        <v>0</v>
      </c>
      <c r="CJ127" s="314"/>
      <c r="CP127" s="177"/>
    </row>
    <row r="128" spans="1:94" ht="15" hidden="1" customHeight="1">
      <c r="A128" s="305"/>
      <c r="B128" s="920"/>
      <c r="C128" s="920"/>
      <c r="D128" s="920"/>
      <c r="E128" s="920"/>
      <c r="F128" s="920"/>
      <c r="G128" s="920"/>
      <c r="H128" s="920"/>
      <c r="I128" s="920"/>
      <c r="J128" s="920"/>
      <c r="K128" s="920"/>
      <c r="L128" s="920"/>
      <c r="M128" s="920"/>
      <c r="N128" s="920"/>
      <c r="O128" s="920"/>
      <c r="P128" s="920"/>
      <c r="Q128" s="787"/>
      <c r="R128" s="787"/>
      <c r="S128" s="788"/>
      <c r="T128" s="787"/>
      <c r="U128" s="787"/>
      <c r="V128" s="921"/>
      <c r="W128" s="922"/>
      <c r="X128" s="922"/>
      <c r="Y128" s="921"/>
      <c r="Z128" s="922"/>
      <c r="AA128" s="922"/>
      <c r="AB128" s="921"/>
      <c r="AC128" s="922"/>
      <c r="AD128" s="922"/>
      <c r="AE128" s="923">
        <f t="shared" si="50"/>
        <v>0</v>
      </c>
      <c r="AF128" s="923"/>
      <c r="AG128" s="923"/>
      <c r="AH128" s="923"/>
      <c r="AI128" s="923"/>
      <c r="AJ128" s="919">
        <f t="shared" si="51"/>
        <v>0</v>
      </c>
      <c r="AK128" s="919"/>
      <c r="AL128" s="919"/>
      <c r="AM128" s="919"/>
      <c r="AN128" s="919"/>
      <c r="AO128" s="919">
        <f t="shared" si="61"/>
        <v>0</v>
      </c>
      <c r="AP128" s="919"/>
      <c r="AQ128" s="919"/>
      <c r="AR128" s="919"/>
      <c r="AS128" s="919"/>
      <c r="AT128" s="318"/>
      <c r="AU128" s="877">
        <f t="shared" si="52"/>
        <v>0</v>
      </c>
      <c r="AV128" s="877"/>
      <c r="AW128" s="878"/>
      <c r="AX128" s="878"/>
      <c r="AY128" s="878"/>
      <c r="AZ128" s="879" t="e">
        <f>SUM(#REF!)</f>
        <v>#REF!</v>
      </c>
      <c r="BB128" s="177"/>
      <c r="BC128" s="307"/>
      <c r="BD128" s="306" t="str">
        <f t="shared" si="46"/>
        <v>Pending</v>
      </c>
      <c r="BE128" s="307"/>
      <c r="BF128" s="316"/>
      <c r="BG128" s="316"/>
      <c r="BH128" s="316"/>
      <c r="BI128" s="316"/>
      <c r="BJ128" s="308">
        <f t="shared" si="53"/>
        <v>0</v>
      </c>
      <c r="BK128" s="308">
        <f t="shared" si="54"/>
        <v>0</v>
      </c>
      <c r="BL128" s="308" t="e">
        <f>#REF!</f>
        <v>#REF!</v>
      </c>
      <c r="BM128" s="308">
        <f t="shared" si="55"/>
        <v>0</v>
      </c>
      <c r="BN128" s="308" t="e">
        <f t="shared" si="56"/>
        <v>#REF!</v>
      </c>
      <c r="BO128" s="317" t="e">
        <f>AU128/#REF!</f>
        <v>#REF!</v>
      </c>
      <c r="BP128" s="317" t="e">
        <f>AE128/#REF!</f>
        <v>#REF!</v>
      </c>
      <c r="BQ128" s="313" t="e">
        <f>BP128*#REF!</f>
        <v>#REF!</v>
      </c>
      <c r="BR128" s="313" t="e">
        <f t="shared" si="57"/>
        <v>#REF!</v>
      </c>
      <c r="BS128" s="317" t="e">
        <f>AJ128/#REF!</f>
        <v>#REF!</v>
      </c>
      <c r="BT128" s="313" t="e">
        <f>BS128*#REF!</f>
        <v>#REF!</v>
      </c>
      <c r="BU128" s="313" t="e">
        <f t="shared" si="58"/>
        <v>#REF!</v>
      </c>
      <c r="BV128" s="317" t="e">
        <f>#REF!/#REF!</f>
        <v>#REF!</v>
      </c>
      <c r="BW128" s="313" t="e">
        <f>BV128*#REF!</f>
        <v>#REF!</v>
      </c>
      <c r="BX128" s="313" t="e">
        <f>BW128+#REF!</f>
        <v>#REF!</v>
      </c>
      <c r="BY128" s="317" t="e">
        <f>AO128/#REF!</f>
        <v>#REF!</v>
      </c>
      <c r="BZ128" s="313" t="e">
        <f>BY128*#REF!</f>
        <v>#REF!</v>
      </c>
      <c r="CA128" s="313" t="e">
        <f t="shared" si="59"/>
        <v>#REF!</v>
      </c>
      <c r="CB128" s="311" t="str">
        <f t="shared" si="48"/>
        <v>/MH</v>
      </c>
      <c r="CC128" s="311" t="str">
        <f t="shared" si="49"/>
        <v>MH/</v>
      </c>
      <c r="CE128" s="312" t="e">
        <f>T(#REF!)</f>
        <v>#REF!</v>
      </c>
      <c r="CF128" s="312" t="e">
        <f>#REF!</f>
        <v>#REF!</v>
      </c>
      <c r="CG128" s="313">
        <f t="shared" si="60"/>
        <v>0</v>
      </c>
      <c r="CJ128" s="314"/>
      <c r="CP128" s="177"/>
    </row>
    <row r="129" spans="1:94" hidden="1">
      <c r="A129" s="305"/>
      <c r="B129" s="920"/>
      <c r="C129" s="920"/>
      <c r="D129" s="920"/>
      <c r="E129" s="920"/>
      <c r="F129" s="920"/>
      <c r="G129" s="920"/>
      <c r="H129" s="920"/>
      <c r="I129" s="920"/>
      <c r="J129" s="920"/>
      <c r="K129" s="920"/>
      <c r="L129" s="920"/>
      <c r="M129" s="920"/>
      <c r="N129" s="920"/>
      <c r="O129" s="920"/>
      <c r="P129" s="920"/>
      <c r="Q129" s="787"/>
      <c r="R129" s="787"/>
      <c r="S129" s="788"/>
      <c r="T129" s="787"/>
      <c r="U129" s="787"/>
      <c r="V129" s="921"/>
      <c r="W129" s="922"/>
      <c r="X129" s="922"/>
      <c r="Y129" s="921"/>
      <c r="Z129" s="922"/>
      <c r="AA129" s="922"/>
      <c r="AB129" s="921"/>
      <c r="AC129" s="922"/>
      <c r="AD129" s="922"/>
      <c r="AE129" s="923">
        <f t="shared" si="50"/>
        <v>0</v>
      </c>
      <c r="AF129" s="923"/>
      <c r="AG129" s="923"/>
      <c r="AH129" s="923"/>
      <c r="AI129" s="923"/>
      <c r="AJ129" s="919">
        <f t="shared" si="51"/>
        <v>0</v>
      </c>
      <c r="AK129" s="919"/>
      <c r="AL129" s="919"/>
      <c r="AM129" s="919"/>
      <c r="AN129" s="919"/>
      <c r="AO129" s="919">
        <f t="shared" si="61"/>
        <v>0</v>
      </c>
      <c r="AP129" s="919"/>
      <c r="AQ129" s="919"/>
      <c r="AR129" s="919"/>
      <c r="AS129" s="919"/>
      <c r="AT129" s="318"/>
      <c r="AU129" s="877">
        <f t="shared" si="52"/>
        <v>0</v>
      </c>
      <c r="AV129" s="877"/>
      <c r="AW129" s="878"/>
      <c r="AX129" s="878"/>
      <c r="AY129" s="878"/>
      <c r="AZ129" s="879" t="e">
        <f>SUM(#REF!)</f>
        <v>#REF!</v>
      </c>
      <c r="BB129" s="177"/>
      <c r="BC129" s="307"/>
      <c r="BD129" s="306" t="str">
        <f t="shared" si="46"/>
        <v>Pending</v>
      </c>
      <c r="BE129" s="307"/>
      <c r="BF129" s="316"/>
      <c r="BG129" s="316"/>
      <c r="BH129" s="316"/>
      <c r="BI129" s="316"/>
      <c r="BJ129" s="308">
        <f t="shared" si="53"/>
        <v>0</v>
      </c>
      <c r="BK129" s="308">
        <f t="shared" si="54"/>
        <v>0</v>
      </c>
      <c r="BL129" s="308" t="e">
        <f>#REF!</f>
        <v>#REF!</v>
      </c>
      <c r="BM129" s="308">
        <f t="shared" si="55"/>
        <v>0</v>
      </c>
      <c r="BN129" s="308" t="e">
        <f t="shared" si="56"/>
        <v>#REF!</v>
      </c>
      <c r="BO129" s="317" t="e">
        <f>AU129/#REF!</f>
        <v>#REF!</v>
      </c>
      <c r="BP129" s="317" t="e">
        <f>AE129/#REF!</f>
        <v>#REF!</v>
      </c>
      <c r="BQ129" s="313" t="e">
        <f>BP129*#REF!</f>
        <v>#REF!</v>
      </c>
      <c r="BR129" s="313" t="e">
        <f t="shared" si="57"/>
        <v>#REF!</v>
      </c>
      <c r="BS129" s="317" t="e">
        <f>AJ129/#REF!</f>
        <v>#REF!</v>
      </c>
      <c r="BT129" s="313" t="e">
        <f>BS129*#REF!</f>
        <v>#REF!</v>
      </c>
      <c r="BU129" s="313" t="e">
        <f t="shared" si="58"/>
        <v>#REF!</v>
      </c>
      <c r="BV129" s="317" t="e">
        <f>#REF!/#REF!</f>
        <v>#REF!</v>
      </c>
      <c r="BW129" s="313" t="e">
        <f>BV129*#REF!</f>
        <v>#REF!</v>
      </c>
      <c r="BX129" s="313" t="e">
        <f>BW129+#REF!</f>
        <v>#REF!</v>
      </c>
      <c r="BY129" s="317" t="e">
        <f>AO129/#REF!</f>
        <v>#REF!</v>
      </c>
      <c r="BZ129" s="313" t="e">
        <f>BY129*#REF!</f>
        <v>#REF!</v>
      </c>
      <c r="CA129" s="313" t="e">
        <f t="shared" si="59"/>
        <v>#REF!</v>
      </c>
      <c r="CB129" s="311" t="str">
        <f t="shared" si="48"/>
        <v>/MH</v>
      </c>
      <c r="CC129" s="311" t="str">
        <f t="shared" si="49"/>
        <v>MH/</v>
      </c>
      <c r="CE129" s="312" t="e">
        <f>T(#REF!)</f>
        <v>#REF!</v>
      </c>
      <c r="CF129" s="312" t="e">
        <f>#REF!</f>
        <v>#REF!</v>
      </c>
      <c r="CG129" s="313">
        <f t="shared" si="60"/>
        <v>0</v>
      </c>
      <c r="CJ129" s="314"/>
      <c r="CP129" s="177"/>
    </row>
    <row r="130" spans="1:94" ht="15" hidden="1" customHeight="1">
      <c r="A130" s="305"/>
      <c r="B130" s="920"/>
      <c r="C130" s="920"/>
      <c r="D130" s="920"/>
      <c r="E130" s="920"/>
      <c r="F130" s="920"/>
      <c r="G130" s="920"/>
      <c r="H130" s="920"/>
      <c r="I130" s="920"/>
      <c r="J130" s="920"/>
      <c r="K130" s="920"/>
      <c r="L130" s="920"/>
      <c r="M130" s="920"/>
      <c r="N130" s="920"/>
      <c r="O130" s="920"/>
      <c r="P130" s="920"/>
      <c r="Q130" s="787"/>
      <c r="R130" s="787"/>
      <c r="S130" s="788"/>
      <c r="T130" s="787"/>
      <c r="U130" s="787"/>
      <c r="V130" s="921"/>
      <c r="W130" s="922"/>
      <c r="X130" s="922"/>
      <c r="Y130" s="921"/>
      <c r="Z130" s="922"/>
      <c r="AA130" s="922"/>
      <c r="AB130" s="921"/>
      <c r="AC130" s="922"/>
      <c r="AD130" s="922"/>
      <c r="AE130" s="923">
        <f t="shared" si="50"/>
        <v>0</v>
      </c>
      <c r="AF130" s="923"/>
      <c r="AG130" s="923"/>
      <c r="AH130" s="923"/>
      <c r="AI130" s="923"/>
      <c r="AJ130" s="919">
        <f t="shared" si="51"/>
        <v>0</v>
      </c>
      <c r="AK130" s="919"/>
      <c r="AL130" s="919"/>
      <c r="AM130" s="919"/>
      <c r="AN130" s="919"/>
      <c r="AO130" s="919">
        <f t="shared" si="61"/>
        <v>0</v>
      </c>
      <c r="AP130" s="919"/>
      <c r="AQ130" s="919"/>
      <c r="AR130" s="919"/>
      <c r="AS130" s="919"/>
      <c r="AT130" s="318"/>
      <c r="AU130" s="877">
        <f t="shared" si="52"/>
        <v>0</v>
      </c>
      <c r="AV130" s="877"/>
      <c r="AW130" s="878"/>
      <c r="AX130" s="878"/>
      <c r="AY130" s="878"/>
      <c r="AZ130" s="879" t="e">
        <f>SUM(#REF!)</f>
        <v>#REF!</v>
      </c>
      <c r="BB130" s="177"/>
      <c r="BC130" s="307"/>
      <c r="BD130" s="306" t="str">
        <f t="shared" si="46"/>
        <v>Pending</v>
      </c>
      <c r="BE130" s="307"/>
      <c r="BF130" s="316"/>
      <c r="BG130" s="316"/>
      <c r="BH130" s="316"/>
      <c r="BI130" s="316"/>
      <c r="BJ130" s="308">
        <f t="shared" si="53"/>
        <v>0</v>
      </c>
      <c r="BK130" s="308">
        <f t="shared" si="54"/>
        <v>0</v>
      </c>
      <c r="BL130" s="308" t="e">
        <f>#REF!</f>
        <v>#REF!</v>
      </c>
      <c r="BM130" s="308">
        <f t="shared" si="55"/>
        <v>0</v>
      </c>
      <c r="BN130" s="308" t="e">
        <f t="shared" si="56"/>
        <v>#REF!</v>
      </c>
      <c r="BO130" s="317" t="e">
        <f>AU130/#REF!</f>
        <v>#REF!</v>
      </c>
      <c r="BP130" s="317" t="e">
        <f>AE130/#REF!</f>
        <v>#REF!</v>
      </c>
      <c r="BQ130" s="313" t="e">
        <f>BP130*#REF!</f>
        <v>#REF!</v>
      </c>
      <c r="BR130" s="313" t="e">
        <f t="shared" si="57"/>
        <v>#REF!</v>
      </c>
      <c r="BS130" s="317" t="e">
        <f>AJ130/#REF!</f>
        <v>#REF!</v>
      </c>
      <c r="BT130" s="313" t="e">
        <f>BS130*#REF!</f>
        <v>#REF!</v>
      </c>
      <c r="BU130" s="313" t="e">
        <f t="shared" si="58"/>
        <v>#REF!</v>
      </c>
      <c r="BV130" s="317" t="e">
        <f>#REF!/#REF!</f>
        <v>#REF!</v>
      </c>
      <c r="BW130" s="313" t="e">
        <f>BV130*#REF!</f>
        <v>#REF!</v>
      </c>
      <c r="BX130" s="313" t="e">
        <f>BW130+#REF!</f>
        <v>#REF!</v>
      </c>
      <c r="BY130" s="317" t="e">
        <f>AO130/#REF!</f>
        <v>#REF!</v>
      </c>
      <c r="BZ130" s="313" t="e">
        <f>BY130*#REF!</f>
        <v>#REF!</v>
      </c>
      <c r="CA130" s="313" t="e">
        <f t="shared" si="59"/>
        <v>#REF!</v>
      </c>
      <c r="CB130" s="311" t="str">
        <f t="shared" si="48"/>
        <v>/MH</v>
      </c>
      <c r="CC130" s="311" t="str">
        <f t="shared" si="49"/>
        <v>MH/</v>
      </c>
      <c r="CE130" s="312" t="e">
        <f>T(#REF!)</f>
        <v>#REF!</v>
      </c>
      <c r="CF130" s="312" t="e">
        <f>#REF!</f>
        <v>#REF!</v>
      </c>
      <c r="CG130" s="313">
        <f t="shared" si="60"/>
        <v>0</v>
      </c>
      <c r="CJ130" s="314"/>
      <c r="CP130" s="177"/>
    </row>
    <row r="131" spans="1:94" ht="15" hidden="1" customHeight="1">
      <c r="A131" s="305"/>
      <c r="B131" s="920"/>
      <c r="C131" s="920"/>
      <c r="D131" s="920"/>
      <c r="E131" s="920"/>
      <c r="F131" s="920"/>
      <c r="G131" s="920"/>
      <c r="H131" s="920"/>
      <c r="I131" s="920"/>
      <c r="J131" s="920"/>
      <c r="K131" s="920"/>
      <c r="L131" s="920"/>
      <c r="M131" s="920"/>
      <c r="N131" s="920"/>
      <c r="O131" s="920"/>
      <c r="P131" s="920"/>
      <c r="Q131" s="787"/>
      <c r="R131" s="787"/>
      <c r="S131" s="788"/>
      <c r="T131" s="787"/>
      <c r="U131" s="787"/>
      <c r="V131" s="921"/>
      <c r="W131" s="922"/>
      <c r="X131" s="922"/>
      <c r="Y131" s="921"/>
      <c r="Z131" s="922"/>
      <c r="AA131" s="922"/>
      <c r="AB131" s="921"/>
      <c r="AC131" s="922"/>
      <c r="AD131" s="922"/>
      <c r="AE131" s="923">
        <f t="shared" si="50"/>
        <v>0</v>
      </c>
      <c r="AF131" s="923"/>
      <c r="AG131" s="923"/>
      <c r="AH131" s="923"/>
      <c r="AI131" s="923"/>
      <c r="AJ131" s="919">
        <f t="shared" si="51"/>
        <v>0</v>
      </c>
      <c r="AK131" s="919"/>
      <c r="AL131" s="919"/>
      <c r="AM131" s="919"/>
      <c r="AN131" s="919"/>
      <c r="AO131" s="919">
        <f t="shared" si="61"/>
        <v>0</v>
      </c>
      <c r="AP131" s="919"/>
      <c r="AQ131" s="919"/>
      <c r="AR131" s="919"/>
      <c r="AS131" s="919"/>
      <c r="AT131" s="318"/>
      <c r="AU131" s="877">
        <f t="shared" si="52"/>
        <v>0</v>
      </c>
      <c r="AV131" s="877"/>
      <c r="AW131" s="878"/>
      <c r="AX131" s="878"/>
      <c r="AY131" s="878"/>
      <c r="AZ131" s="879" t="e">
        <f>SUM(#REF!)</f>
        <v>#REF!</v>
      </c>
      <c r="BB131" s="177"/>
      <c r="BC131" s="307"/>
      <c r="BD131" s="306" t="str">
        <f t="shared" si="46"/>
        <v>Pending</v>
      </c>
      <c r="BE131" s="307"/>
      <c r="BF131" s="316"/>
      <c r="BG131" s="316"/>
      <c r="BH131" s="316"/>
      <c r="BI131" s="316"/>
      <c r="BJ131" s="308">
        <f t="shared" si="53"/>
        <v>0</v>
      </c>
      <c r="BK131" s="308">
        <f t="shared" si="54"/>
        <v>0</v>
      </c>
      <c r="BL131" s="308" t="e">
        <f>#REF!</f>
        <v>#REF!</v>
      </c>
      <c r="BM131" s="308">
        <f t="shared" si="55"/>
        <v>0</v>
      </c>
      <c r="BN131" s="308" t="e">
        <f t="shared" si="56"/>
        <v>#REF!</v>
      </c>
      <c r="BO131" s="317" t="e">
        <f>AU131/#REF!</f>
        <v>#REF!</v>
      </c>
      <c r="BP131" s="317" t="e">
        <f>AE131/#REF!</f>
        <v>#REF!</v>
      </c>
      <c r="BQ131" s="313" t="e">
        <f>BP131*#REF!</f>
        <v>#REF!</v>
      </c>
      <c r="BR131" s="313" t="e">
        <f t="shared" si="57"/>
        <v>#REF!</v>
      </c>
      <c r="BS131" s="317" t="e">
        <f>AJ131/#REF!</f>
        <v>#REF!</v>
      </c>
      <c r="BT131" s="313" t="e">
        <f>BS131*#REF!</f>
        <v>#REF!</v>
      </c>
      <c r="BU131" s="313" t="e">
        <f t="shared" si="58"/>
        <v>#REF!</v>
      </c>
      <c r="BV131" s="317" t="e">
        <f>#REF!/#REF!</f>
        <v>#REF!</v>
      </c>
      <c r="BW131" s="313" t="e">
        <f>BV131*#REF!</f>
        <v>#REF!</v>
      </c>
      <c r="BX131" s="313" t="e">
        <f>BW131+#REF!</f>
        <v>#REF!</v>
      </c>
      <c r="BY131" s="317" t="e">
        <f>AO131/#REF!</f>
        <v>#REF!</v>
      </c>
      <c r="BZ131" s="313" t="e">
        <f>BY131*#REF!</f>
        <v>#REF!</v>
      </c>
      <c r="CA131" s="313" t="e">
        <f t="shared" si="59"/>
        <v>#REF!</v>
      </c>
      <c r="CB131" s="311" t="str">
        <f t="shared" si="48"/>
        <v>/MH</v>
      </c>
      <c r="CC131" s="311" t="str">
        <f t="shared" si="49"/>
        <v>MH/</v>
      </c>
      <c r="CE131" s="312" t="e">
        <f>T(#REF!)</f>
        <v>#REF!</v>
      </c>
      <c r="CF131" s="312" t="e">
        <f>#REF!</f>
        <v>#REF!</v>
      </c>
      <c r="CG131" s="313">
        <f t="shared" si="60"/>
        <v>0</v>
      </c>
      <c r="CJ131" s="314"/>
      <c r="CP131" s="177"/>
    </row>
    <row r="132" spans="1:94" ht="15" hidden="1" customHeight="1">
      <c r="A132" s="305"/>
      <c r="B132" s="920"/>
      <c r="C132" s="920"/>
      <c r="D132" s="920"/>
      <c r="E132" s="920"/>
      <c r="F132" s="920"/>
      <c r="G132" s="920"/>
      <c r="H132" s="920"/>
      <c r="I132" s="920"/>
      <c r="J132" s="920"/>
      <c r="K132" s="920"/>
      <c r="L132" s="920"/>
      <c r="M132" s="920"/>
      <c r="N132" s="920"/>
      <c r="O132" s="920"/>
      <c r="P132" s="920"/>
      <c r="Q132" s="787"/>
      <c r="R132" s="787"/>
      <c r="S132" s="788"/>
      <c r="T132" s="787"/>
      <c r="U132" s="787"/>
      <c r="V132" s="921"/>
      <c r="W132" s="922"/>
      <c r="X132" s="922"/>
      <c r="Y132" s="921"/>
      <c r="Z132" s="922"/>
      <c r="AA132" s="922"/>
      <c r="AB132" s="921"/>
      <c r="AC132" s="922"/>
      <c r="AD132" s="922"/>
      <c r="AE132" s="923">
        <f t="shared" si="50"/>
        <v>0</v>
      </c>
      <c r="AF132" s="923"/>
      <c r="AG132" s="923"/>
      <c r="AH132" s="923"/>
      <c r="AI132" s="923"/>
      <c r="AJ132" s="919">
        <f t="shared" si="51"/>
        <v>0</v>
      </c>
      <c r="AK132" s="919"/>
      <c r="AL132" s="919"/>
      <c r="AM132" s="919"/>
      <c r="AN132" s="919"/>
      <c r="AO132" s="919">
        <f t="shared" si="61"/>
        <v>0</v>
      </c>
      <c r="AP132" s="919"/>
      <c r="AQ132" s="919"/>
      <c r="AR132" s="919"/>
      <c r="AS132" s="919"/>
      <c r="AT132" s="318"/>
      <c r="AU132" s="877">
        <f t="shared" si="52"/>
        <v>0</v>
      </c>
      <c r="AV132" s="877"/>
      <c r="AW132" s="878"/>
      <c r="AX132" s="878"/>
      <c r="AY132" s="878"/>
      <c r="AZ132" s="879" t="e">
        <f>SUM(#REF!)</f>
        <v>#REF!</v>
      </c>
      <c r="BB132" s="177"/>
      <c r="BC132" s="307"/>
      <c r="BD132" s="306" t="str">
        <f t="shared" si="46"/>
        <v>Pending</v>
      </c>
      <c r="BE132" s="307"/>
      <c r="BF132" s="316"/>
      <c r="BG132" s="316"/>
      <c r="BH132" s="316"/>
      <c r="BI132" s="316"/>
      <c r="BJ132" s="308">
        <f t="shared" si="53"/>
        <v>0</v>
      </c>
      <c r="BK132" s="308">
        <f t="shared" si="54"/>
        <v>0</v>
      </c>
      <c r="BL132" s="308" t="e">
        <f>#REF!</f>
        <v>#REF!</v>
      </c>
      <c r="BM132" s="308">
        <f t="shared" si="55"/>
        <v>0</v>
      </c>
      <c r="BN132" s="308" t="e">
        <f t="shared" si="56"/>
        <v>#REF!</v>
      </c>
      <c r="BO132" s="317" t="e">
        <f>AU132/#REF!</f>
        <v>#REF!</v>
      </c>
      <c r="BP132" s="317" t="e">
        <f>AE132/#REF!</f>
        <v>#REF!</v>
      </c>
      <c r="BQ132" s="313" t="e">
        <f>BP132*#REF!</f>
        <v>#REF!</v>
      </c>
      <c r="BR132" s="313" t="e">
        <f t="shared" si="57"/>
        <v>#REF!</v>
      </c>
      <c r="BS132" s="317" t="e">
        <f>AJ132/#REF!</f>
        <v>#REF!</v>
      </c>
      <c r="BT132" s="313" t="e">
        <f>BS132*#REF!</f>
        <v>#REF!</v>
      </c>
      <c r="BU132" s="313" t="e">
        <f t="shared" si="58"/>
        <v>#REF!</v>
      </c>
      <c r="BV132" s="317" t="e">
        <f>#REF!/#REF!</f>
        <v>#REF!</v>
      </c>
      <c r="BW132" s="313" t="e">
        <f>BV132*#REF!</f>
        <v>#REF!</v>
      </c>
      <c r="BX132" s="313" t="e">
        <f>BW132+#REF!</f>
        <v>#REF!</v>
      </c>
      <c r="BY132" s="317" t="e">
        <f>AO132/#REF!</f>
        <v>#REF!</v>
      </c>
      <c r="BZ132" s="313" t="e">
        <f>BY132*#REF!</f>
        <v>#REF!</v>
      </c>
      <c r="CA132" s="313" t="e">
        <f t="shared" si="59"/>
        <v>#REF!</v>
      </c>
      <c r="CB132" s="311" t="str">
        <f t="shared" si="48"/>
        <v>/MH</v>
      </c>
      <c r="CC132" s="311" t="str">
        <f t="shared" si="49"/>
        <v>MH/</v>
      </c>
      <c r="CE132" s="312" t="e">
        <f>T(#REF!)</f>
        <v>#REF!</v>
      </c>
      <c r="CF132" s="312" t="e">
        <f>#REF!</f>
        <v>#REF!</v>
      </c>
      <c r="CG132" s="313">
        <f t="shared" si="60"/>
        <v>0</v>
      </c>
      <c r="CJ132" s="314"/>
      <c r="CP132" s="177"/>
    </row>
    <row r="133" spans="1:94" ht="15" hidden="1" customHeight="1">
      <c r="A133" s="305"/>
      <c r="B133" s="920"/>
      <c r="C133" s="920"/>
      <c r="D133" s="920"/>
      <c r="E133" s="920"/>
      <c r="F133" s="920"/>
      <c r="G133" s="920"/>
      <c r="H133" s="920"/>
      <c r="I133" s="920"/>
      <c r="J133" s="920"/>
      <c r="K133" s="920"/>
      <c r="L133" s="920"/>
      <c r="M133" s="920"/>
      <c r="N133" s="920"/>
      <c r="O133" s="920"/>
      <c r="P133" s="920"/>
      <c r="Q133" s="787"/>
      <c r="R133" s="787"/>
      <c r="S133" s="788"/>
      <c r="T133" s="787"/>
      <c r="U133" s="787"/>
      <c r="V133" s="921"/>
      <c r="W133" s="922"/>
      <c r="X133" s="922"/>
      <c r="Y133" s="921"/>
      <c r="Z133" s="922"/>
      <c r="AA133" s="922"/>
      <c r="AB133" s="921"/>
      <c r="AC133" s="922"/>
      <c r="AD133" s="922"/>
      <c r="AE133" s="923">
        <f t="shared" si="50"/>
        <v>0</v>
      </c>
      <c r="AF133" s="923"/>
      <c r="AG133" s="923"/>
      <c r="AH133" s="923"/>
      <c r="AI133" s="923"/>
      <c r="AJ133" s="919">
        <f t="shared" si="51"/>
        <v>0</v>
      </c>
      <c r="AK133" s="919"/>
      <c r="AL133" s="919"/>
      <c r="AM133" s="919"/>
      <c r="AN133" s="919"/>
      <c r="AO133" s="919">
        <f t="shared" si="61"/>
        <v>0</v>
      </c>
      <c r="AP133" s="919"/>
      <c r="AQ133" s="919"/>
      <c r="AR133" s="919"/>
      <c r="AS133" s="919"/>
      <c r="AT133" s="318"/>
      <c r="AU133" s="877">
        <f t="shared" si="52"/>
        <v>0</v>
      </c>
      <c r="AV133" s="877"/>
      <c r="AW133" s="878"/>
      <c r="AX133" s="878"/>
      <c r="AY133" s="878"/>
      <c r="AZ133" s="879" t="e">
        <f>SUM(#REF!)</f>
        <v>#REF!</v>
      </c>
      <c r="BB133" s="177"/>
      <c r="BC133" s="307"/>
      <c r="BD133" s="306" t="str">
        <f t="shared" si="46"/>
        <v>Pending</v>
      </c>
      <c r="BE133" s="307"/>
      <c r="BF133" s="316"/>
      <c r="BG133" s="316"/>
      <c r="BH133" s="316"/>
      <c r="BI133" s="316"/>
      <c r="BJ133" s="308">
        <f t="shared" si="53"/>
        <v>0</v>
      </c>
      <c r="BK133" s="308">
        <f t="shared" si="54"/>
        <v>0</v>
      </c>
      <c r="BL133" s="308" t="e">
        <f>#REF!</f>
        <v>#REF!</v>
      </c>
      <c r="BM133" s="308">
        <f t="shared" si="55"/>
        <v>0</v>
      </c>
      <c r="BN133" s="308" t="e">
        <f t="shared" si="56"/>
        <v>#REF!</v>
      </c>
      <c r="BO133" s="317" t="e">
        <f>AU133/#REF!</f>
        <v>#REF!</v>
      </c>
      <c r="BP133" s="317" t="e">
        <f>AE133/#REF!</f>
        <v>#REF!</v>
      </c>
      <c r="BQ133" s="313" t="e">
        <f>BP133*#REF!</f>
        <v>#REF!</v>
      </c>
      <c r="BR133" s="313" t="e">
        <f t="shared" si="57"/>
        <v>#REF!</v>
      </c>
      <c r="BS133" s="317" t="e">
        <f>AJ133/#REF!</f>
        <v>#REF!</v>
      </c>
      <c r="BT133" s="313" t="e">
        <f>BS133*#REF!</f>
        <v>#REF!</v>
      </c>
      <c r="BU133" s="313" t="e">
        <f t="shared" si="58"/>
        <v>#REF!</v>
      </c>
      <c r="BV133" s="317" t="e">
        <f>#REF!/#REF!</f>
        <v>#REF!</v>
      </c>
      <c r="BW133" s="313" t="e">
        <f>BV133*#REF!</f>
        <v>#REF!</v>
      </c>
      <c r="BX133" s="313" t="e">
        <f>BW133+#REF!</f>
        <v>#REF!</v>
      </c>
      <c r="BY133" s="317" t="e">
        <f>AO133/#REF!</f>
        <v>#REF!</v>
      </c>
      <c r="BZ133" s="313" t="e">
        <f>BY133*#REF!</f>
        <v>#REF!</v>
      </c>
      <c r="CA133" s="313" t="e">
        <f t="shared" si="59"/>
        <v>#REF!</v>
      </c>
      <c r="CB133" s="311" t="str">
        <f t="shared" si="48"/>
        <v>/MH</v>
      </c>
      <c r="CC133" s="311" t="str">
        <f t="shared" si="49"/>
        <v>MH/</v>
      </c>
      <c r="CE133" s="312" t="e">
        <f>T(#REF!)</f>
        <v>#REF!</v>
      </c>
      <c r="CF133" s="312" t="e">
        <f>#REF!</f>
        <v>#REF!</v>
      </c>
      <c r="CG133" s="313">
        <f t="shared" si="60"/>
        <v>0</v>
      </c>
      <c r="CJ133" s="314"/>
      <c r="CP133" s="177"/>
    </row>
    <row r="134" spans="1:94" ht="15" hidden="1" customHeight="1">
      <c r="A134" s="305"/>
      <c r="B134" s="920"/>
      <c r="C134" s="920"/>
      <c r="D134" s="920"/>
      <c r="E134" s="920"/>
      <c r="F134" s="920"/>
      <c r="G134" s="920"/>
      <c r="H134" s="920"/>
      <c r="I134" s="920"/>
      <c r="J134" s="920"/>
      <c r="K134" s="920"/>
      <c r="L134" s="920"/>
      <c r="M134" s="920"/>
      <c r="N134" s="920"/>
      <c r="O134" s="920"/>
      <c r="P134" s="920"/>
      <c r="Q134" s="787"/>
      <c r="R134" s="787"/>
      <c r="S134" s="788"/>
      <c r="T134" s="787"/>
      <c r="U134" s="787"/>
      <c r="V134" s="921"/>
      <c r="W134" s="922"/>
      <c r="X134" s="922"/>
      <c r="Y134" s="921"/>
      <c r="Z134" s="922"/>
      <c r="AA134" s="922"/>
      <c r="AB134" s="921"/>
      <c r="AC134" s="922"/>
      <c r="AD134" s="922"/>
      <c r="AE134" s="923">
        <f t="shared" si="50"/>
        <v>0</v>
      </c>
      <c r="AF134" s="923"/>
      <c r="AG134" s="923"/>
      <c r="AH134" s="923"/>
      <c r="AI134" s="923"/>
      <c r="AJ134" s="919">
        <f t="shared" si="51"/>
        <v>0</v>
      </c>
      <c r="AK134" s="919"/>
      <c r="AL134" s="919"/>
      <c r="AM134" s="919"/>
      <c r="AN134" s="919"/>
      <c r="AO134" s="919">
        <f t="shared" si="61"/>
        <v>0</v>
      </c>
      <c r="AP134" s="919"/>
      <c r="AQ134" s="919"/>
      <c r="AR134" s="919"/>
      <c r="AS134" s="919"/>
      <c r="AT134" s="318"/>
      <c r="AU134" s="877">
        <f t="shared" si="52"/>
        <v>0</v>
      </c>
      <c r="AV134" s="877"/>
      <c r="AW134" s="878"/>
      <c r="AX134" s="878"/>
      <c r="AY134" s="878"/>
      <c r="AZ134" s="879" t="e">
        <f>SUM(#REF!)</f>
        <v>#REF!</v>
      </c>
      <c r="BB134" s="177"/>
      <c r="BC134" s="307"/>
      <c r="BD134" s="306" t="str">
        <f t="shared" si="46"/>
        <v>Pending</v>
      </c>
      <c r="BE134" s="307"/>
      <c r="BF134" s="316"/>
      <c r="BG134" s="316"/>
      <c r="BH134" s="316"/>
      <c r="BI134" s="316"/>
      <c r="BJ134" s="308">
        <f t="shared" si="53"/>
        <v>0</v>
      </c>
      <c r="BK134" s="308">
        <f t="shared" si="54"/>
        <v>0</v>
      </c>
      <c r="BL134" s="308" t="e">
        <f>#REF!</f>
        <v>#REF!</v>
      </c>
      <c r="BM134" s="308">
        <f t="shared" si="55"/>
        <v>0</v>
      </c>
      <c r="BN134" s="308" t="e">
        <f t="shared" si="56"/>
        <v>#REF!</v>
      </c>
      <c r="BO134" s="317" t="e">
        <f>AU134/#REF!</f>
        <v>#REF!</v>
      </c>
      <c r="BP134" s="317" t="e">
        <f>AE134/#REF!</f>
        <v>#REF!</v>
      </c>
      <c r="BQ134" s="313" t="e">
        <f>BP134*#REF!</f>
        <v>#REF!</v>
      </c>
      <c r="BR134" s="313" t="e">
        <f t="shared" si="57"/>
        <v>#REF!</v>
      </c>
      <c r="BS134" s="317" t="e">
        <f>AJ134/#REF!</f>
        <v>#REF!</v>
      </c>
      <c r="BT134" s="313" t="e">
        <f>BS134*#REF!</f>
        <v>#REF!</v>
      </c>
      <c r="BU134" s="313" t="e">
        <f t="shared" si="58"/>
        <v>#REF!</v>
      </c>
      <c r="BV134" s="317" t="e">
        <f>#REF!/#REF!</f>
        <v>#REF!</v>
      </c>
      <c r="BW134" s="313" t="e">
        <f>BV134*#REF!</f>
        <v>#REF!</v>
      </c>
      <c r="BX134" s="313" t="e">
        <f>BW134+#REF!</f>
        <v>#REF!</v>
      </c>
      <c r="BY134" s="317" t="e">
        <f>AO134/#REF!</f>
        <v>#REF!</v>
      </c>
      <c r="BZ134" s="313" t="e">
        <f>BY134*#REF!</f>
        <v>#REF!</v>
      </c>
      <c r="CA134" s="313" t="e">
        <f t="shared" si="59"/>
        <v>#REF!</v>
      </c>
      <c r="CB134" s="311" t="str">
        <f t="shared" si="48"/>
        <v>/MH</v>
      </c>
      <c r="CC134" s="311" t="str">
        <f t="shared" si="49"/>
        <v>MH/</v>
      </c>
      <c r="CE134" s="312" t="e">
        <f>T(#REF!)</f>
        <v>#REF!</v>
      </c>
      <c r="CF134" s="312" t="e">
        <f>#REF!</f>
        <v>#REF!</v>
      </c>
      <c r="CG134" s="313">
        <f t="shared" si="60"/>
        <v>0</v>
      </c>
      <c r="CJ134" s="314"/>
      <c r="CP134" s="177"/>
    </row>
    <row r="135" spans="1:94" hidden="1">
      <c r="A135" s="305"/>
      <c r="B135" s="920"/>
      <c r="C135" s="920"/>
      <c r="D135" s="920"/>
      <c r="E135" s="920"/>
      <c r="F135" s="920"/>
      <c r="G135" s="920"/>
      <c r="H135" s="920"/>
      <c r="I135" s="920"/>
      <c r="J135" s="920"/>
      <c r="K135" s="920"/>
      <c r="L135" s="920"/>
      <c r="M135" s="920"/>
      <c r="N135" s="920"/>
      <c r="O135" s="920"/>
      <c r="P135" s="920"/>
      <c r="Q135" s="925"/>
      <c r="R135" s="925"/>
      <c r="S135" s="926"/>
      <c r="T135" s="925"/>
      <c r="U135" s="925"/>
      <c r="V135" s="927"/>
      <c r="W135" s="928"/>
      <c r="X135" s="928"/>
      <c r="Y135" s="927"/>
      <c r="Z135" s="928"/>
      <c r="AA135" s="928"/>
      <c r="AB135" s="927"/>
      <c r="AC135" s="928"/>
      <c r="AD135" s="928"/>
      <c r="AE135" s="923">
        <f t="shared" ref="AE135:AE149" si="62">V135*Q135</f>
        <v>0</v>
      </c>
      <c r="AF135" s="923"/>
      <c r="AG135" s="923"/>
      <c r="AH135" s="923"/>
      <c r="AI135" s="923"/>
      <c r="AJ135" s="919">
        <f t="shared" ref="AJ135:AJ149" si="63">Q135*Y135</f>
        <v>0</v>
      </c>
      <c r="AK135" s="919"/>
      <c r="AL135" s="919"/>
      <c r="AM135" s="919"/>
      <c r="AN135" s="919"/>
      <c r="AO135" s="919">
        <f>Q135*AB135</f>
        <v>0</v>
      </c>
      <c r="AP135" s="919"/>
      <c r="AQ135" s="919"/>
      <c r="AR135" s="919"/>
      <c r="AS135" s="919"/>
      <c r="AT135" s="315"/>
      <c r="AU135" s="887">
        <f t="shared" ref="AU135:AU149" si="64">AE135+AJ135+AO135</f>
        <v>0</v>
      </c>
      <c r="AV135" s="887"/>
      <c r="AW135" s="888"/>
      <c r="AX135" s="888"/>
      <c r="AY135" s="888"/>
      <c r="AZ135" s="889" t="e">
        <f>SUM(#REF!)</f>
        <v>#REF!</v>
      </c>
      <c r="BB135" s="177"/>
      <c r="BC135" s="307"/>
      <c r="BD135" s="306" t="str">
        <f t="shared" si="46"/>
        <v>Pending</v>
      </c>
      <c r="BE135" s="307"/>
      <c r="BF135" s="316"/>
      <c r="BG135" s="316"/>
      <c r="BH135" s="316"/>
      <c r="BI135" s="316"/>
      <c r="BJ135" s="308">
        <f t="shared" si="53"/>
        <v>0</v>
      </c>
      <c r="BK135" s="308">
        <f t="shared" si="54"/>
        <v>0</v>
      </c>
      <c r="BL135" s="308" t="e">
        <f>#REF!</f>
        <v>#REF!</v>
      </c>
      <c r="BM135" s="308">
        <f t="shared" si="55"/>
        <v>0</v>
      </c>
      <c r="BN135" s="308" t="e">
        <f t="shared" ref="BN135:BN149" si="65">SUM(BJ135:BM135)</f>
        <v>#REF!</v>
      </c>
      <c r="BO135" s="317" t="e">
        <f>AU135/#REF!</f>
        <v>#REF!</v>
      </c>
      <c r="BP135" s="317" t="e">
        <f>AE135/#REF!</f>
        <v>#REF!</v>
      </c>
      <c r="BQ135" s="313" t="e">
        <f>BP135*#REF!</f>
        <v>#REF!</v>
      </c>
      <c r="BR135" s="313" t="e">
        <f t="shared" si="57"/>
        <v>#REF!</v>
      </c>
      <c r="BS135" s="317" t="e">
        <f>AJ135/#REF!</f>
        <v>#REF!</v>
      </c>
      <c r="BT135" s="313" t="e">
        <f>BS135*#REF!</f>
        <v>#REF!</v>
      </c>
      <c r="BU135" s="313" t="e">
        <f t="shared" si="58"/>
        <v>#REF!</v>
      </c>
      <c r="BV135" s="317" t="e">
        <f>#REF!/#REF!</f>
        <v>#REF!</v>
      </c>
      <c r="BW135" s="313" t="e">
        <f>BV135*#REF!</f>
        <v>#REF!</v>
      </c>
      <c r="BX135" s="313" t="e">
        <f>BW135+#REF!</f>
        <v>#REF!</v>
      </c>
      <c r="BY135" s="317" t="e">
        <f>AO135/#REF!</f>
        <v>#REF!</v>
      </c>
      <c r="BZ135" s="313" t="e">
        <f>BY135*#REF!</f>
        <v>#REF!</v>
      </c>
      <c r="CA135" s="313" t="e">
        <f t="shared" si="59"/>
        <v>#REF!</v>
      </c>
      <c r="CB135" s="311" t="str">
        <f t="shared" si="48"/>
        <v>/MH</v>
      </c>
      <c r="CC135" s="311" t="str">
        <f t="shared" si="49"/>
        <v>MH/</v>
      </c>
      <c r="CE135" s="312" t="e">
        <f>T(#REF!)</f>
        <v>#REF!</v>
      </c>
      <c r="CF135" s="312" t="e">
        <f>#REF!</f>
        <v>#REF!</v>
      </c>
      <c r="CG135" s="313">
        <f t="shared" si="60"/>
        <v>0</v>
      </c>
      <c r="CJ135" s="314"/>
      <c r="CP135" s="177"/>
    </row>
    <row r="136" spans="1:94" hidden="1">
      <c r="A136" s="305"/>
      <c r="B136" s="920"/>
      <c r="C136" s="920"/>
      <c r="D136" s="920"/>
      <c r="E136" s="920"/>
      <c r="F136" s="920"/>
      <c r="G136" s="920"/>
      <c r="H136" s="920"/>
      <c r="I136" s="920"/>
      <c r="J136" s="920"/>
      <c r="K136" s="920"/>
      <c r="L136" s="920"/>
      <c r="M136" s="920"/>
      <c r="N136" s="920"/>
      <c r="O136" s="920"/>
      <c r="P136" s="920"/>
      <c r="Q136" s="787"/>
      <c r="R136" s="787"/>
      <c r="S136" s="788"/>
      <c r="T136" s="787"/>
      <c r="U136" s="787"/>
      <c r="V136" s="921"/>
      <c r="W136" s="922"/>
      <c r="X136" s="922"/>
      <c r="Y136" s="921"/>
      <c r="Z136" s="922"/>
      <c r="AA136" s="922"/>
      <c r="AB136" s="921"/>
      <c r="AC136" s="922"/>
      <c r="AD136" s="922"/>
      <c r="AE136" s="923">
        <f t="shared" si="62"/>
        <v>0</v>
      </c>
      <c r="AF136" s="923"/>
      <c r="AG136" s="923"/>
      <c r="AH136" s="923"/>
      <c r="AI136" s="923"/>
      <c r="AJ136" s="919">
        <f t="shared" si="63"/>
        <v>0</v>
      </c>
      <c r="AK136" s="919"/>
      <c r="AL136" s="919"/>
      <c r="AM136" s="919"/>
      <c r="AN136" s="919"/>
      <c r="AO136" s="919">
        <f t="shared" ref="AO136:AO149" si="66">Q136*AB136</f>
        <v>0</v>
      </c>
      <c r="AP136" s="919"/>
      <c r="AQ136" s="919"/>
      <c r="AR136" s="919"/>
      <c r="AS136" s="919"/>
      <c r="AT136" s="318"/>
      <c r="AU136" s="877">
        <f t="shared" si="64"/>
        <v>0</v>
      </c>
      <c r="AV136" s="877"/>
      <c r="AW136" s="878"/>
      <c r="AX136" s="878"/>
      <c r="AY136" s="878"/>
      <c r="AZ136" s="879" t="e">
        <f>SUM(#REF!)</f>
        <v>#REF!</v>
      </c>
      <c r="BB136" s="177"/>
      <c r="BC136" s="307"/>
      <c r="BD136" s="306" t="str">
        <f t="shared" si="46"/>
        <v>Pending</v>
      </c>
      <c r="BE136" s="307"/>
      <c r="BF136" s="316"/>
      <c r="BG136" s="316"/>
      <c r="BH136" s="316"/>
      <c r="BI136" s="316"/>
      <c r="BJ136" s="308">
        <f t="shared" si="53"/>
        <v>0</v>
      </c>
      <c r="BK136" s="308">
        <f t="shared" si="54"/>
        <v>0</v>
      </c>
      <c r="BL136" s="308" t="e">
        <f>#REF!</f>
        <v>#REF!</v>
      </c>
      <c r="BM136" s="308">
        <f t="shared" si="55"/>
        <v>0</v>
      </c>
      <c r="BN136" s="308" t="e">
        <f t="shared" si="65"/>
        <v>#REF!</v>
      </c>
      <c r="BO136" s="317" t="e">
        <f>AU136/#REF!</f>
        <v>#REF!</v>
      </c>
      <c r="BP136" s="317" t="e">
        <f>AE136/#REF!</f>
        <v>#REF!</v>
      </c>
      <c r="BQ136" s="313" t="e">
        <f>BP136*#REF!</f>
        <v>#REF!</v>
      </c>
      <c r="BR136" s="313" t="e">
        <f t="shared" si="57"/>
        <v>#REF!</v>
      </c>
      <c r="BS136" s="317" t="e">
        <f>AJ136/#REF!</f>
        <v>#REF!</v>
      </c>
      <c r="BT136" s="313" t="e">
        <f>BS136*#REF!</f>
        <v>#REF!</v>
      </c>
      <c r="BU136" s="313" t="e">
        <f t="shared" si="58"/>
        <v>#REF!</v>
      </c>
      <c r="BV136" s="317" t="e">
        <f>#REF!/#REF!</f>
        <v>#REF!</v>
      </c>
      <c r="BW136" s="313" t="e">
        <f>BV136*#REF!</f>
        <v>#REF!</v>
      </c>
      <c r="BX136" s="313" t="e">
        <f>BW136+#REF!</f>
        <v>#REF!</v>
      </c>
      <c r="BY136" s="317" t="e">
        <f>AO136/#REF!</f>
        <v>#REF!</v>
      </c>
      <c r="BZ136" s="313" t="e">
        <f>BY136*#REF!</f>
        <v>#REF!</v>
      </c>
      <c r="CA136" s="313" t="e">
        <f t="shared" si="59"/>
        <v>#REF!</v>
      </c>
      <c r="CB136" s="311" t="str">
        <f t="shared" si="48"/>
        <v>/MH</v>
      </c>
      <c r="CC136" s="311" t="str">
        <f t="shared" si="49"/>
        <v>MH/</v>
      </c>
      <c r="CE136" s="312" t="e">
        <f>T(#REF!)</f>
        <v>#REF!</v>
      </c>
      <c r="CF136" s="312" t="e">
        <f>#REF!</f>
        <v>#REF!</v>
      </c>
      <c r="CG136" s="313">
        <f t="shared" si="60"/>
        <v>0</v>
      </c>
      <c r="CJ136" s="314"/>
      <c r="CP136" s="177"/>
    </row>
    <row r="137" spans="1:94" hidden="1">
      <c r="A137" s="305"/>
      <c r="B137" s="920"/>
      <c r="C137" s="920"/>
      <c r="D137" s="920"/>
      <c r="E137" s="920"/>
      <c r="F137" s="920"/>
      <c r="G137" s="920"/>
      <c r="H137" s="920"/>
      <c r="I137" s="920"/>
      <c r="J137" s="920"/>
      <c r="K137" s="920"/>
      <c r="L137" s="920"/>
      <c r="M137" s="920"/>
      <c r="N137" s="920"/>
      <c r="O137" s="920"/>
      <c r="P137" s="920"/>
      <c r="Q137" s="787"/>
      <c r="R137" s="787"/>
      <c r="S137" s="788"/>
      <c r="T137" s="787"/>
      <c r="U137" s="787"/>
      <c r="V137" s="921"/>
      <c r="W137" s="922"/>
      <c r="X137" s="922"/>
      <c r="Y137" s="921"/>
      <c r="Z137" s="922"/>
      <c r="AA137" s="922"/>
      <c r="AB137" s="921"/>
      <c r="AC137" s="922"/>
      <c r="AD137" s="922"/>
      <c r="AE137" s="923">
        <f t="shared" si="62"/>
        <v>0</v>
      </c>
      <c r="AF137" s="923"/>
      <c r="AG137" s="923"/>
      <c r="AH137" s="923"/>
      <c r="AI137" s="923"/>
      <c r="AJ137" s="919">
        <f t="shared" si="63"/>
        <v>0</v>
      </c>
      <c r="AK137" s="919"/>
      <c r="AL137" s="919"/>
      <c r="AM137" s="919"/>
      <c r="AN137" s="919"/>
      <c r="AO137" s="919">
        <f t="shared" si="66"/>
        <v>0</v>
      </c>
      <c r="AP137" s="919"/>
      <c r="AQ137" s="919"/>
      <c r="AR137" s="919"/>
      <c r="AS137" s="919"/>
      <c r="AT137" s="318"/>
      <c r="AU137" s="877">
        <f t="shared" si="64"/>
        <v>0</v>
      </c>
      <c r="AV137" s="877"/>
      <c r="AW137" s="878"/>
      <c r="AX137" s="878"/>
      <c r="AY137" s="878"/>
      <c r="AZ137" s="879" t="e">
        <f>SUM(#REF!)</f>
        <v>#REF!</v>
      </c>
      <c r="BB137" s="177"/>
      <c r="BC137" s="307"/>
      <c r="BD137" s="306" t="str">
        <f t="shared" si="46"/>
        <v>Pending</v>
      </c>
      <c r="BE137" s="307"/>
      <c r="BF137" s="316"/>
      <c r="BG137" s="316"/>
      <c r="BH137" s="316"/>
      <c r="BI137" s="316"/>
      <c r="BJ137" s="308">
        <f t="shared" si="53"/>
        <v>0</v>
      </c>
      <c r="BK137" s="308">
        <f t="shared" si="54"/>
        <v>0</v>
      </c>
      <c r="BL137" s="308" t="e">
        <f>#REF!</f>
        <v>#REF!</v>
      </c>
      <c r="BM137" s="308">
        <f t="shared" si="55"/>
        <v>0</v>
      </c>
      <c r="BN137" s="308" t="e">
        <f t="shared" si="65"/>
        <v>#REF!</v>
      </c>
      <c r="BO137" s="317" t="e">
        <f>AU137/#REF!</f>
        <v>#REF!</v>
      </c>
      <c r="BP137" s="317" t="e">
        <f>AE137/#REF!</f>
        <v>#REF!</v>
      </c>
      <c r="BQ137" s="313" t="e">
        <f>BP137*#REF!</f>
        <v>#REF!</v>
      </c>
      <c r="BR137" s="313" t="e">
        <f t="shared" si="57"/>
        <v>#REF!</v>
      </c>
      <c r="BS137" s="317" t="e">
        <f>AJ137/#REF!</f>
        <v>#REF!</v>
      </c>
      <c r="BT137" s="313" t="e">
        <f>BS137*#REF!</f>
        <v>#REF!</v>
      </c>
      <c r="BU137" s="313" t="e">
        <f t="shared" si="58"/>
        <v>#REF!</v>
      </c>
      <c r="BV137" s="317" t="e">
        <f>#REF!/#REF!</f>
        <v>#REF!</v>
      </c>
      <c r="BW137" s="313" t="e">
        <f>BV137*#REF!</f>
        <v>#REF!</v>
      </c>
      <c r="BX137" s="313" t="e">
        <f>BW137+#REF!</f>
        <v>#REF!</v>
      </c>
      <c r="BY137" s="317" t="e">
        <f>AO137/#REF!</f>
        <v>#REF!</v>
      </c>
      <c r="BZ137" s="313" t="e">
        <f>BY137*#REF!</f>
        <v>#REF!</v>
      </c>
      <c r="CA137" s="313" t="e">
        <f t="shared" si="59"/>
        <v>#REF!</v>
      </c>
      <c r="CB137" s="311" t="str">
        <f t="shared" si="48"/>
        <v>/MH</v>
      </c>
      <c r="CC137" s="311" t="str">
        <f t="shared" si="49"/>
        <v>MH/</v>
      </c>
      <c r="CE137" s="312" t="e">
        <f>T(#REF!)</f>
        <v>#REF!</v>
      </c>
      <c r="CF137" s="312" t="e">
        <f>#REF!</f>
        <v>#REF!</v>
      </c>
      <c r="CG137" s="313">
        <f t="shared" si="60"/>
        <v>0</v>
      </c>
      <c r="CJ137" s="314"/>
      <c r="CP137" s="177"/>
    </row>
    <row r="138" spans="1:94" hidden="1">
      <c r="A138" s="305"/>
      <c r="B138" s="920"/>
      <c r="C138" s="920"/>
      <c r="D138" s="920"/>
      <c r="E138" s="920"/>
      <c r="F138" s="920"/>
      <c r="G138" s="920"/>
      <c r="H138" s="920"/>
      <c r="I138" s="920"/>
      <c r="J138" s="920"/>
      <c r="K138" s="920"/>
      <c r="L138" s="920"/>
      <c r="M138" s="920"/>
      <c r="N138" s="920"/>
      <c r="O138" s="920"/>
      <c r="P138" s="920"/>
      <c r="Q138" s="787"/>
      <c r="R138" s="787"/>
      <c r="S138" s="788"/>
      <c r="T138" s="787"/>
      <c r="U138" s="787"/>
      <c r="V138" s="921"/>
      <c r="W138" s="922"/>
      <c r="X138" s="922"/>
      <c r="Y138" s="921"/>
      <c r="Z138" s="922"/>
      <c r="AA138" s="922"/>
      <c r="AB138" s="921"/>
      <c r="AC138" s="922"/>
      <c r="AD138" s="922"/>
      <c r="AE138" s="923">
        <f t="shared" si="62"/>
        <v>0</v>
      </c>
      <c r="AF138" s="923"/>
      <c r="AG138" s="923"/>
      <c r="AH138" s="923"/>
      <c r="AI138" s="923"/>
      <c r="AJ138" s="919">
        <f t="shared" si="63"/>
        <v>0</v>
      </c>
      <c r="AK138" s="919"/>
      <c r="AL138" s="919"/>
      <c r="AM138" s="919"/>
      <c r="AN138" s="919"/>
      <c r="AO138" s="919">
        <f t="shared" si="66"/>
        <v>0</v>
      </c>
      <c r="AP138" s="919"/>
      <c r="AQ138" s="919"/>
      <c r="AR138" s="919"/>
      <c r="AS138" s="919"/>
      <c r="AT138" s="318"/>
      <c r="AU138" s="877">
        <f t="shared" si="64"/>
        <v>0</v>
      </c>
      <c r="AV138" s="877"/>
      <c r="AW138" s="878"/>
      <c r="AX138" s="878"/>
      <c r="AY138" s="878"/>
      <c r="AZ138" s="879" t="e">
        <f>SUM(#REF!)</f>
        <v>#REF!</v>
      </c>
      <c r="BB138" s="177"/>
      <c r="BC138" s="307"/>
      <c r="BD138" s="306" t="str">
        <f t="shared" si="46"/>
        <v>Pending</v>
      </c>
      <c r="BE138" s="307"/>
      <c r="BF138" s="316"/>
      <c r="BG138" s="316"/>
      <c r="BH138" s="316"/>
      <c r="BI138" s="316"/>
      <c r="BJ138" s="308">
        <f t="shared" si="53"/>
        <v>0</v>
      </c>
      <c r="BK138" s="308">
        <f t="shared" si="54"/>
        <v>0</v>
      </c>
      <c r="BL138" s="308" t="e">
        <f>#REF!</f>
        <v>#REF!</v>
      </c>
      <c r="BM138" s="308">
        <f t="shared" si="55"/>
        <v>0</v>
      </c>
      <c r="BN138" s="308" t="e">
        <f t="shared" si="65"/>
        <v>#REF!</v>
      </c>
      <c r="BO138" s="317" t="e">
        <f>AU138/#REF!</f>
        <v>#REF!</v>
      </c>
      <c r="BP138" s="317" t="e">
        <f>AE138/#REF!</f>
        <v>#REF!</v>
      </c>
      <c r="BQ138" s="313" t="e">
        <f>BP138*#REF!</f>
        <v>#REF!</v>
      </c>
      <c r="BR138" s="313" t="e">
        <f t="shared" si="57"/>
        <v>#REF!</v>
      </c>
      <c r="BS138" s="317" t="e">
        <f>AJ138/#REF!</f>
        <v>#REF!</v>
      </c>
      <c r="BT138" s="313" t="e">
        <f>BS138*#REF!</f>
        <v>#REF!</v>
      </c>
      <c r="BU138" s="313" t="e">
        <f t="shared" si="58"/>
        <v>#REF!</v>
      </c>
      <c r="BV138" s="317" t="e">
        <f>#REF!/#REF!</f>
        <v>#REF!</v>
      </c>
      <c r="BW138" s="313" t="e">
        <f>BV138*#REF!</f>
        <v>#REF!</v>
      </c>
      <c r="BX138" s="313" t="e">
        <f>BW138+#REF!</f>
        <v>#REF!</v>
      </c>
      <c r="BY138" s="317" t="e">
        <f>AO138/#REF!</f>
        <v>#REF!</v>
      </c>
      <c r="BZ138" s="313" t="e">
        <f>BY138*#REF!</f>
        <v>#REF!</v>
      </c>
      <c r="CA138" s="313" t="e">
        <f t="shared" si="59"/>
        <v>#REF!</v>
      </c>
      <c r="CB138" s="311" t="str">
        <f t="shared" si="48"/>
        <v>/MH</v>
      </c>
      <c r="CC138" s="311" t="str">
        <f t="shared" si="49"/>
        <v>MH/</v>
      </c>
      <c r="CE138" s="312" t="e">
        <f>T(#REF!)</f>
        <v>#REF!</v>
      </c>
      <c r="CF138" s="312" t="e">
        <f>#REF!</f>
        <v>#REF!</v>
      </c>
      <c r="CG138" s="313">
        <f t="shared" si="60"/>
        <v>0</v>
      </c>
      <c r="CJ138" s="314"/>
      <c r="CP138" s="177"/>
    </row>
    <row r="139" spans="1:94" ht="15" hidden="1" customHeight="1">
      <c r="A139" s="305"/>
      <c r="B139" s="920"/>
      <c r="C139" s="920"/>
      <c r="D139" s="920"/>
      <c r="E139" s="920"/>
      <c r="F139" s="920"/>
      <c r="G139" s="920"/>
      <c r="H139" s="920"/>
      <c r="I139" s="920"/>
      <c r="J139" s="920"/>
      <c r="K139" s="920"/>
      <c r="L139" s="920"/>
      <c r="M139" s="920"/>
      <c r="N139" s="920"/>
      <c r="O139" s="920"/>
      <c r="P139" s="920"/>
      <c r="Q139" s="787"/>
      <c r="R139" s="787"/>
      <c r="S139" s="788"/>
      <c r="T139" s="787"/>
      <c r="U139" s="787"/>
      <c r="V139" s="921"/>
      <c r="W139" s="922"/>
      <c r="X139" s="922"/>
      <c r="Y139" s="921"/>
      <c r="Z139" s="922"/>
      <c r="AA139" s="922"/>
      <c r="AB139" s="921"/>
      <c r="AC139" s="922"/>
      <c r="AD139" s="922"/>
      <c r="AE139" s="923">
        <f t="shared" si="62"/>
        <v>0</v>
      </c>
      <c r="AF139" s="923"/>
      <c r="AG139" s="923"/>
      <c r="AH139" s="923"/>
      <c r="AI139" s="923"/>
      <c r="AJ139" s="919">
        <f t="shared" si="63"/>
        <v>0</v>
      </c>
      <c r="AK139" s="919"/>
      <c r="AL139" s="919"/>
      <c r="AM139" s="919"/>
      <c r="AN139" s="919"/>
      <c r="AO139" s="919">
        <f t="shared" si="66"/>
        <v>0</v>
      </c>
      <c r="AP139" s="919"/>
      <c r="AQ139" s="919"/>
      <c r="AR139" s="919"/>
      <c r="AS139" s="919"/>
      <c r="AT139" s="318"/>
      <c r="AU139" s="877">
        <f t="shared" si="64"/>
        <v>0</v>
      </c>
      <c r="AV139" s="877"/>
      <c r="AW139" s="878"/>
      <c r="AX139" s="878"/>
      <c r="AY139" s="878"/>
      <c r="AZ139" s="879" t="e">
        <f>SUM(#REF!)</f>
        <v>#REF!</v>
      </c>
      <c r="BB139" s="177"/>
      <c r="BC139" s="307"/>
      <c r="BD139" s="306" t="str">
        <f t="shared" si="46"/>
        <v>Pending</v>
      </c>
      <c r="BE139" s="307"/>
      <c r="BF139" s="316"/>
      <c r="BG139" s="316"/>
      <c r="BH139" s="316"/>
      <c r="BI139" s="316"/>
      <c r="BJ139" s="308">
        <f t="shared" si="53"/>
        <v>0</v>
      </c>
      <c r="BK139" s="308">
        <f t="shared" si="54"/>
        <v>0</v>
      </c>
      <c r="BL139" s="308" t="e">
        <f>#REF!</f>
        <v>#REF!</v>
      </c>
      <c r="BM139" s="308">
        <f t="shared" si="55"/>
        <v>0</v>
      </c>
      <c r="BN139" s="308" t="e">
        <f t="shared" si="65"/>
        <v>#REF!</v>
      </c>
      <c r="BO139" s="317" t="e">
        <f>AU139/#REF!</f>
        <v>#REF!</v>
      </c>
      <c r="BP139" s="317" t="e">
        <f>AE139/#REF!</f>
        <v>#REF!</v>
      </c>
      <c r="BQ139" s="313" t="e">
        <f>BP139*#REF!</f>
        <v>#REF!</v>
      </c>
      <c r="BR139" s="313" t="e">
        <f t="shared" si="57"/>
        <v>#REF!</v>
      </c>
      <c r="BS139" s="317" t="e">
        <f>AJ139/#REF!</f>
        <v>#REF!</v>
      </c>
      <c r="BT139" s="313" t="e">
        <f>BS139*#REF!</f>
        <v>#REF!</v>
      </c>
      <c r="BU139" s="313" t="e">
        <f t="shared" si="58"/>
        <v>#REF!</v>
      </c>
      <c r="BV139" s="317" t="e">
        <f>#REF!/#REF!</f>
        <v>#REF!</v>
      </c>
      <c r="BW139" s="313" t="e">
        <f>BV139*#REF!</f>
        <v>#REF!</v>
      </c>
      <c r="BX139" s="313" t="e">
        <f>BW139+#REF!</f>
        <v>#REF!</v>
      </c>
      <c r="BY139" s="317" t="e">
        <f>AO139/#REF!</f>
        <v>#REF!</v>
      </c>
      <c r="BZ139" s="313" t="e">
        <f>BY139*#REF!</f>
        <v>#REF!</v>
      </c>
      <c r="CA139" s="313" t="e">
        <f t="shared" si="59"/>
        <v>#REF!</v>
      </c>
      <c r="CB139" s="311" t="str">
        <f t="shared" si="48"/>
        <v>/MH</v>
      </c>
      <c r="CC139" s="311" t="str">
        <f t="shared" si="49"/>
        <v>MH/</v>
      </c>
      <c r="CE139" s="312" t="e">
        <f>T(#REF!)</f>
        <v>#REF!</v>
      </c>
      <c r="CF139" s="312" t="e">
        <f>#REF!</f>
        <v>#REF!</v>
      </c>
      <c r="CG139" s="313">
        <f t="shared" si="60"/>
        <v>0</v>
      </c>
      <c r="CJ139" s="314"/>
      <c r="CP139" s="177"/>
    </row>
    <row r="140" spans="1:94" ht="15" hidden="1" customHeight="1">
      <c r="A140" s="305"/>
      <c r="B140" s="920"/>
      <c r="C140" s="920"/>
      <c r="D140" s="920"/>
      <c r="E140" s="920"/>
      <c r="F140" s="920"/>
      <c r="G140" s="920"/>
      <c r="H140" s="920"/>
      <c r="I140" s="920"/>
      <c r="J140" s="920"/>
      <c r="K140" s="920"/>
      <c r="L140" s="920"/>
      <c r="M140" s="920"/>
      <c r="N140" s="920"/>
      <c r="O140" s="920"/>
      <c r="P140" s="920"/>
      <c r="Q140" s="787"/>
      <c r="R140" s="787"/>
      <c r="S140" s="788"/>
      <c r="T140" s="787"/>
      <c r="U140" s="787"/>
      <c r="V140" s="921"/>
      <c r="W140" s="922"/>
      <c r="X140" s="922"/>
      <c r="Y140" s="921"/>
      <c r="Z140" s="922"/>
      <c r="AA140" s="922"/>
      <c r="AB140" s="921"/>
      <c r="AC140" s="922"/>
      <c r="AD140" s="922"/>
      <c r="AE140" s="923">
        <f t="shared" si="62"/>
        <v>0</v>
      </c>
      <c r="AF140" s="923"/>
      <c r="AG140" s="923"/>
      <c r="AH140" s="923"/>
      <c r="AI140" s="923"/>
      <c r="AJ140" s="919">
        <f t="shared" si="63"/>
        <v>0</v>
      </c>
      <c r="AK140" s="919"/>
      <c r="AL140" s="919"/>
      <c r="AM140" s="919"/>
      <c r="AN140" s="919"/>
      <c r="AO140" s="919">
        <f t="shared" si="66"/>
        <v>0</v>
      </c>
      <c r="AP140" s="919"/>
      <c r="AQ140" s="919"/>
      <c r="AR140" s="919"/>
      <c r="AS140" s="919"/>
      <c r="AT140" s="318"/>
      <c r="AU140" s="877">
        <f t="shared" si="64"/>
        <v>0</v>
      </c>
      <c r="AV140" s="877"/>
      <c r="AW140" s="878"/>
      <c r="AX140" s="878"/>
      <c r="AY140" s="878"/>
      <c r="AZ140" s="879" t="e">
        <f>SUM(#REF!)</f>
        <v>#REF!</v>
      </c>
      <c r="BB140" s="177"/>
      <c r="BC140" s="307"/>
      <c r="BD140" s="306" t="str">
        <f t="shared" si="46"/>
        <v>Pending</v>
      </c>
      <c r="BE140" s="307"/>
      <c r="BF140" s="316"/>
      <c r="BG140" s="316"/>
      <c r="BH140" s="316"/>
      <c r="BI140" s="316"/>
      <c r="BJ140" s="308">
        <f t="shared" si="53"/>
        <v>0</v>
      </c>
      <c r="BK140" s="308">
        <f t="shared" si="54"/>
        <v>0</v>
      </c>
      <c r="BL140" s="308" t="e">
        <f>#REF!</f>
        <v>#REF!</v>
      </c>
      <c r="BM140" s="308">
        <f t="shared" si="55"/>
        <v>0</v>
      </c>
      <c r="BN140" s="308" t="e">
        <f t="shared" si="65"/>
        <v>#REF!</v>
      </c>
      <c r="BO140" s="317" t="e">
        <f>AU140/#REF!</f>
        <v>#REF!</v>
      </c>
      <c r="BP140" s="317" t="e">
        <f>AE140/#REF!</f>
        <v>#REF!</v>
      </c>
      <c r="BQ140" s="313" t="e">
        <f>BP140*#REF!</f>
        <v>#REF!</v>
      </c>
      <c r="BR140" s="313" t="e">
        <f t="shared" si="57"/>
        <v>#REF!</v>
      </c>
      <c r="BS140" s="317" t="e">
        <f>AJ140/#REF!</f>
        <v>#REF!</v>
      </c>
      <c r="BT140" s="313" t="e">
        <f>BS140*#REF!</f>
        <v>#REF!</v>
      </c>
      <c r="BU140" s="313" t="e">
        <f t="shared" si="58"/>
        <v>#REF!</v>
      </c>
      <c r="BV140" s="317" t="e">
        <f>#REF!/#REF!</f>
        <v>#REF!</v>
      </c>
      <c r="BW140" s="313" t="e">
        <f>BV140*#REF!</f>
        <v>#REF!</v>
      </c>
      <c r="BX140" s="313" t="e">
        <f>BW140+#REF!</f>
        <v>#REF!</v>
      </c>
      <c r="BY140" s="317" t="e">
        <f>AO140/#REF!</f>
        <v>#REF!</v>
      </c>
      <c r="BZ140" s="313" t="e">
        <f>BY140*#REF!</f>
        <v>#REF!</v>
      </c>
      <c r="CA140" s="313" t="e">
        <f t="shared" si="59"/>
        <v>#REF!</v>
      </c>
      <c r="CB140" s="311" t="str">
        <f t="shared" si="48"/>
        <v>/MH</v>
      </c>
      <c r="CC140" s="311" t="str">
        <f t="shared" si="49"/>
        <v>MH/</v>
      </c>
      <c r="CE140" s="312" t="e">
        <f>T(#REF!)</f>
        <v>#REF!</v>
      </c>
      <c r="CF140" s="312" t="e">
        <f>#REF!</f>
        <v>#REF!</v>
      </c>
      <c r="CG140" s="313">
        <f t="shared" si="60"/>
        <v>0</v>
      </c>
      <c r="CJ140" s="314"/>
      <c r="CP140" s="177"/>
    </row>
    <row r="141" spans="1:94" ht="15" hidden="1" customHeight="1">
      <c r="A141" s="305"/>
      <c r="B141" s="920"/>
      <c r="C141" s="920"/>
      <c r="D141" s="920"/>
      <c r="E141" s="920"/>
      <c r="F141" s="920"/>
      <c r="G141" s="920"/>
      <c r="H141" s="920"/>
      <c r="I141" s="920"/>
      <c r="J141" s="920"/>
      <c r="K141" s="920"/>
      <c r="L141" s="920"/>
      <c r="M141" s="920"/>
      <c r="N141" s="920"/>
      <c r="O141" s="920"/>
      <c r="P141" s="920"/>
      <c r="Q141" s="787"/>
      <c r="R141" s="787"/>
      <c r="S141" s="788"/>
      <c r="T141" s="787"/>
      <c r="U141" s="787"/>
      <c r="V141" s="921"/>
      <c r="W141" s="922"/>
      <c r="X141" s="922"/>
      <c r="Y141" s="921"/>
      <c r="Z141" s="922"/>
      <c r="AA141" s="922"/>
      <c r="AB141" s="921"/>
      <c r="AC141" s="922"/>
      <c r="AD141" s="922"/>
      <c r="AE141" s="923">
        <f t="shared" si="62"/>
        <v>0</v>
      </c>
      <c r="AF141" s="923"/>
      <c r="AG141" s="923"/>
      <c r="AH141" s="923"/>
      <c r="AI141" s="923"/>
      <c r="AJ141" s="919">
        <f t="shared" si="63"/>
        <v>0</v>
      </c>
      <c r="AK141" s="919"/>
      <c r="AL141" s="919"/>
      <c r="AM141" s="919"/>
      <c r="AN141" s="919"/>
      <c r="AO141" s="919">
        <f t="shared" si="66"/>
        <v>0</v>
      </c>
      <c r="AP141" s="919"/>
      <c r="AQ141" s="919"/>
      <c r="AR141" s="919"/>
      <c r="AS141" s="919"/>
      <c r="AT141" s="318"/>
      <c r="AU141" s="877">
        <f t="shared" si="64"/>
        <v>0</v>
      </c>
      <c r="AV141" s="877"/>
      <c r="AW141" s="878"/>
      <c r="AX141" s="878"/>
      <c r="AY141" s="878"/>
      <c r="AZ141" s="879" t="e">
        <f>SUM(#REF!)</f>
        <v>#REF!</v>
      </c>
      <c r="BB141" s="177"/>
      <c r="BC141" s="307"/>
      <c r="BD141" s="306" t="str">
        <f t="shared" si="46"/>
        <v>Pending</v>
      </c>
      <c r="BE141" s="307"/>
      <c r="BF141" s="316"/>
      <c r="BG141" s="316"/>
      <c r="BH141" s="316"/>
      <c r="BI141" s="316"/>
      <c r="BJ141" s="308">
        <f t="shared" si="53"/>
        <v>0</v>
      </c>
      <c r="BK141" s="308">
        <f t="shared" si="54"/>
        <v>0</v>
      </c>
      <c r="BL141" s="308" t="e">
        <f>#REF!</f>
        <v>#REF!</v>
      </c>
      <c r="BM141" s="308">
        <f t="shared" si="55"/>
        <v>0</v>
      </c>
      <c r="BN141" s="308" t="e">
        <f t="shared" si="65"/>
        <v>#REF!</v>
      </c>
      <c r="BO141" s="317" t="e">
        <f>AU141/#REF!</f>
        <v>#REF!</v>
      </c>
      <c r="BP141" s="317" t="e">
        <f>AE141/#REF!</f>
        <v>#REF!</v>
      </c>
      <c r="BQ141" s="313" t="e">
        <f>BP141*#REF!</f>
        <v>#REF!</v>
      </c>
      <c r="BR141" s="313" t="e">
        <f t="shared" si="57"/>
        <v>#REF!</v>
      </c>
      <c r="BS141" s="317" t="e">
        <f>AJ141/#REF!</f>
        <v>#REF!</v>
      </c>
      <c r="BT141" s="313" t="e">
        <f>BS141*#REF!</f>
        <v>#REF!</v>
      </c>
      <c r="BU141" s="313" t="e">
        <f t="shared" si="58"/>
        <v>#REF!</v>
      </c>
      <c r="BV141" s="317" t="e">
        <f>#REF!/#REF!</f>
        <v>#REF!</v>
      </c>
      <c r="BW141" s="313" t="e">
        <f>BV141*#REF!</f>
        <v>#REF!</v>
      </c>
      <c r="BX141" s="313" t="e">
        <f>BW141+#REF!</f>
        <v>#REF!</v>
      </c>
      <c r="BY141" s="317" t="e">
        <f>AO141/#REF!</f>
        <v>#REF!</v>
      </c>
      <c r="BZ141" s="313" t="e">
        <f>BY141*#REF!</f>
        <v>#REF!</v>
      </c>
      <c r="CA141" s="313" t="e">
        <f t="shared" si="59"/>
        <v>#REF!</v>
      </c>
      <c r="CB141" s="311" t="str">
        <f t="shared" si="48"/>
        <v>/MH</v>
      </c>
      <c r="CC141" s="311" t="str">
        <f t="shared" si="49"/>
        <v>MH/</v>
      </c>
      <c r="CE141" s="312" t="e">
        <f>T(#REF!)</f>
        <v>#REF!</v>
      </c>
      <c r="CF141" s="312" t="e">
        <f>#REF!</f>
        <v>#REF!</v>
      </c>
      <c r="CG141" s="313">
        <f t="shared" si="60"/>
        <v>0</v>
      </c>
      <c r="CJ141" s="314"/>
      <c r="CP141" s="177"/>
    </row>
    <row r="142" spans="1:94" ht="15" hidden="1" customHeight="1">
      <c r="A142" s="305"/>
      <c r="B142" s="920"/>
      <c r="C142" s="920"/>
      <c r="D142" s="920"/>
      <c r="E142" s="920"/>
      <c r="F142" s="920"/>
      <c r="G142" s="920"/>
      <c r="H142" s="920"/>
      <c r="I142" s="920"/>
      <c r="J142" s="920"/>
      <c r="K142" s="920"/>
      <c r="L142" s="920"/>
      <c r="M142" s="920"/>
      <c r="N142" s="920"/>
      <c r="O142" s="920"/>
      <c r="P142" s="920"/>
      <c r="Q142" s="787"/>
      <c r="R142" s="787"/>
      <c r="S142" s="788"/>
      <c r="T142" s="787"/>
      <c r="U142" s="787"/>
      <c r="V142" s="921"/>
      <c r="W142" s="922"/>
      <c r="X142" s="922"/>
      <c r="Y142" s="921"/>
      <c r="Z142" s="922"/>
      <c r="AA142" s="922"/>
      <c r="AB142" s="921"/>
      <c r="AC142" s="922"/>
      <c r="AD142" s="922"/>
      <c r="AE142" s="923">
        <f t="shared" si="62"/>
        <v>0</v>
      </c>
      <c r="AF142" s="923"/>
      <c r="AG142" s="923"/>
      <c r="AH142" s="923"/>
      <c r="AI142" s="923"/>
      <c r="AJ142" s="919">
        <f t="shared" si="63"/>
        <v>0</v>
      </c>
      <c r="AK142" s="919"/>
      <c r="AL142" s="919"/>
      <c r="AM142" s="919"/>
      <c r="AN142" s="919"/>
      <c r="AO142" s="919">
        <f t="shared" si="66"/>
        <v>0</v>
      </c>
      <c r="AP142" s="919"/>
      <c r="AQ142" s="919"/>
      <c r="AR142" s="919"/>
      <c r="AS142" s="919"/>
      <c r="AT142" s="318"/>
      <c r="AU142" s="877">
        <f t="shared" si="64"/>
        <v>0</v>
      </c>
      <c r="AV142" s="877"/>
      <c r="AW142" s="878"/>
      <c r="AX142" s="878"/>
      <c r="AY142" s="878"/>
      <c r="AZ142" s="879" t="e">
        <f>SUM(#REF!)</f>
        <v>#REF!</v>
      </c>
      <c r="BB142" s="177"/>
      <c r="BC142" s="307"/>
      <c r="BD142" s="306" t="str">
        <f t="shared" si="46"/>
        <v>Pending</v>
      </c>
      <c r="BE142" s="307"/>
      <c r="BF142" s="316"/>
      <c r="BG142" s="316"/>
      <c r="BH142" s="316"/>
      <c r="BI142" s="316"/>
      <c r="BJ142" s="308">
        <f t="shared" si="53"/>
        <v>0</v>
      </c>
      <c r="BK142" s="308">
        <f t="shared" si="54"/>
        <v>0</v>
      </c>
      <c r="BL142" s="308" t="e">
        <f>#REF!</f>
        <v>#REF!</v>
      </c>
      <c r="BM142" s="308">
        <f t="shared" si="55"/>
        <v>0</v>
      </c>
      <c r="BN142" s="308" t="e">
        <f t="shared" si="65"/>
        <v>#REF!</v>
      </c>
      <c r="BO142" s="317" t="e">
        <f>AU142/#REF!</f>
        <v>#REF!</v>
      </c>
      <c r="BP142" s="317" t="e">
        <f>AE142/#REF!</f>
        <v>#REF!</v>
      </c>
      <c r="BQ142" s="313" t="e">
        <f>BP142*#REF!</f>
        <v>#REF!</v>
      </c>
      <c r="BR142" s="313" t="e">
        <f t="shared" si="57"/>
        <v>#REF!</v>
      </c>
      <c r="BS142" s="317" t="e">
        <f>AJ142/#REF!</f>
        <v>#REF!</v>
      </c>
      <c r="BT142" s="313" t="e">
        <f>BS142*#REF!</f>
        <v>#REF!</v>
      </c>
      <c r="BU142" s="313" t="e">
        <f t="shared" si="58"/>
        <v>#REF!</v>
      </c>
      <c r="BV142" s="317" t="e">
        <f>#REF!/#REF!</f>
        <v>#REF!</v>
      </c>
      <c r="BW142" s="313" t="e">
        <f>BV142*#REF!</f>
        <v>#REF!</v>
      </c>
      <c r="BX142" s="313" t="e">
        <f>BW142+#REF!</f>
        <v>#REF!</v>
      </c>
      <c r="BY142" s="317" t="e">
        <f>AO142/#REF!</f>
        <v>#REF!</v>
      </c>
      <c r="BZ142" s="313" t="e">
        <f>BY142*#REF!</f>
        <v>#REF!</v>
      </c>
      <c r="CA142" s="313" t="e">
        <f t="shared" si="59"/>
        <v>#REF!</v>
      </c>
      <c r="CB142" s="311" t="str">
        <f t="shared" si="48"/>
        <v>/MH</v>
      </c>
      <c r="CC142" s="311" t="str">
        <f t="shared" si="49"/>
        <v>MH/</v>
      </c>
      <c r="CE142" s="312" t="e">
        <f>T(#REF!)</f>
        <v>#REF!</v>
      </c>
      <c r="CF142" s="312" t="e">
        <f>#REF!</f>
        <v>#REF!</v>
      </c>
      <c r="CG142" s="313">
        <f t="shared" si="60"/>
        <v>0</v>
      </c>
      <c r="CJ142" s="314"/>
      <c r="CP142" s="177"/>
    </row>
    <row r="143" spans="1:94" ht="15" hidden="1" customHeight="1">
      <c r="A143" s="305"/>
      <c r="B143" s="920"/>
      <c r="C143" s="920"/>
      <c r="D143" s="920"/>
      <c r="E143" s="920"/>
      <c r="F143" s="920"/>
      <c r="G143" s="920"/>
      <c r="H143" s="920"/>
      <c r="I143" s="920"/>
      <c r="J143" s="920"/>
      <c r="K143" s="920"/>
      <c r="L143" s="920"/>
      <c r="M143" s="920"/>
      <c r="N143" s="920"/>
      <c r="O143" s="920"/>
      <c r="P143" s="920"/>
      <c r="Q143" s="787"/>
      <c r="R143" s="787"/>
      <c r="S143" s="788"/>
      <c r="T143" s="787"/>
      <c r="U143" s="787"/>
      <c r="V143" s="921"/>
      <c r="W143" s="922"/>
      <c r="X143" s="922"/>
      <c r="Y143" s="921"/>
      <c r="Z143" s="922"/>
      <c r="AA143" s="922"/>
      <c r="AB143" s="921"/>
      <c r="AC143" s="922"/>
      <c r="AD143" s="922"/>
      <c r="AE143" s="923">
        <f t="shared" si="62"/>
        <v>0</v>
      </c>
      <c r="AF143" s="923"/>
      <c r="AG143" s="923"/>
      <c r="AH143" s="923"/>
      <c r="AI143" s="923"/>
      <c r="AJ143" s="919">
        <f t="shared" si="63"/>
        <v>0</v>
      </c>
      <c r="AK143" s="919"/>
      <c r="AL143" s="919"/>
      <c r="AM143" s="919"/>
      <c r="AN143" s="919"/>
      <c r="AO143" s="919">
        <f t="shared" si="66"/>
        <v>0</v>
      </c>
      <c r="AP143" s="919"/>
      <c r="AQ143" s="919"/>
      <c r="AR143" s="919"/>
      <c r="AS143" s="919"/>
      <c r="AT143" s="318"/>
      <c r="AU143" s="877">
        <f t="shared" si="64"/>
        <v>0</v>
      </c>
      <c r="AV143" s="877"/>
      <c r="AW143" s="878"/>
      <c r="AX143" s="878"/>
      <c r="AY143" s="878"/>
      <c r="AZ143" s="879" t="e">
        <f>SUM(#REF!)</f>
        <v>#REF!</v>
      </c>
      <c r="BB143" s="177"/>
      <c r="BC143" s="307"/>
      <c r="BD143" s="306" t="str">
        <f t="shared" si="46"/>
        <v>Pending</v>
      </c>
      <c r="BE143" s="307"/>
      <c r="BF143" s="316"/>
      <c r="BG143" s="316"/>
      <c r="BH143" s="316"/>
      <c r="BI143" s="316"/>
      <c r="BJ143" s="308">
        <f t="shared" si="53"/>
        <v>0</v>
      </c>
      <c r="BK143" s="308">
        <f t="shared" si="54"/>
        <v>0</v>
      </c>
      <c r="BL143" s="308" t="e">
        <f>#REF!</f>
        <v>#REF!</v>
      </c>
      <c r="BM143" s="308">
        <f t="shared" si="55"/>
        <v>0</v>
      </c>
      <c r="BN143" s="308" t="e">
        <f t="shared" si="65"/>
        <v>#REF!</v>
      </c>
      <c r="BO143" s="317" t="e">
        <f>AU143/#REF!</f>
        <v>#REF!</v>
      </c>
      <c r="BP143" s="317" t="e">
        <f>AE143/#REF!</f>
        <v>#REF!</v>
      </c>
      <c r="BQ143" s="313" t="e">
        <f>BP143*#REF!</f>
        <v>#REF!</v>
      </c>
      <c r="BR143" s="313" t="e">
        <f t="shared" si="57"/>
        <v>#REF!</v>
      </c>
      <c r="BS143" s="317" t="e">
        <f>AJ143/#REF!</f>
        <v>#REF!</v>
      </c>
      <c r="BT143" s="313" t="e">
        <f>BS143*#REF!</f>
        <v>#REF!</v>
      </c>
      <c r="BU143" s="313" t="e">
        <f t="shared" si="58"/>
        <v>#REF!</v>
      </c>
      <c r="BV143" s="317" t="e">
        <f>#REF!/#REF!</f>
        <v>#REF!</v>
      </c>
      <c r="BW143" s="313" t="e">
        <f>BV143*#REF!</f>
        <v>#REF!</v>
      </c>
      <c r="BX143" s="313" t="e">
        <f>BW143+#REF!</f>
        <v>#REF!</v>
      </c>
      <c r="BY143" s="317" t="e">
        <f>AO143/#REF!</f>
        <v>#REF!</v>
      </c>
      <c r="BZ143" s="313" t="e">
        <f>BY143*#REF!</f>
        <v>#REF!</v>
      </c>
      <c r="CA143" s="313" t="e">
        <f t="shared" si="59"/>
        <v>#REF!</v>
      </c>
      <c r="CB143" s="311" t="str">
        <f t="shared" si="48"/>
        <v>/MH</v>
      </c>
      <c r="CC143" s="311" t="str">
        <f t="shared" si="49"/>
        <v>MH/</v>
      </c>
      <c r="CE143" s="312" t="e">
        <f>T(#REF!)</f>
        <v>#REF!</v>
      </c>
      <c r="CF143" s="312" t="e">
        <f>#REF!</f>
        <v>#REF!</v>
      </c>
      <c r="CG143" s="313">
        <f t="shared" si="60"/>
        <v>0</v>
      </c>
      <c r="CJ143" s="314"/>
      <c r="CP143" s="177"/>
    </row>
    <row r="144" spans="1:94" hidden="1">
      <c r="A144" s="305"/>
      <c r="B144" s="920"/>
      <c r="C144" s="920"/>
      <c r="D144" s="920"/>
      <c r="E144" s="920"/>
      <c r="F144" s="920"/>
      <c r="G144" s="920"/>
      <c r="H144" s="920"/>
      <c r="I144" s="920"/>
      <c r="J144" s="920"/>
      <c r="K144" s="920"/>
      <c r="L144" s="920"/>
      <c r="M144" s="920"/>
      <c r="N144" s="920"/>
      <c r="O144" s="920"/>
      <c r="P144" s="920"/>
      <c r="Q144" s="787"/>
      <c r="R144" s="787"/>
      <c r="S144" s="788"/>
      <c r="T144" s="787"/>
      <c r="U144" s="787"/>
      <c r="V144" s="921"/>
      <c r="W144" s="922"/>
      <c r="X144" s="922"/>
      <c r="Y144" s="921"/>
      <c r="Z144" s="922"/>
      <c r="AA144" s="922"/>
      <c r="AB144" s="921"/>
      <c r="AC144" s="922"/>
      <c r="AD144" s="922"/>
      <c r="AE144" s="923">
        <f t="shared" si="62"/>
        <v>0</v>
      </c>
      <c r="AF144" s="923"/>
      <c r="AG144" s="923"/>
      <c r="AH144" s="923"/>
      <c r="AI144" s="923"/>
      <c r="AJ144" s="919">
        <f t="shared" si="63"/>
        <v>0</v>
      </c>
      <c r="AK144" s="919"/>
      <c r="AL144" s="919"/>
      <c r="AM144" s="919"/>
      <c r="AN144" s="919"/>
      <c r="AO144" s="919">
        <f t="shared" si="66"/>
        <v>0</v>
      </c>
      <c r="AP144" s="919"/>
      <c r="AQ144" s="919"/>
      <c r="AR144" s="919"/>
      <c r="AS144" s="919"/>
      <c r="AT144" s="318"/>
      <c r="AU144" s="877">
        <f t="shared" si="64"/>
        <v>0</v>
      </c>
      <c r="AV144" s="877"/>
      <c r="AW144" s="878"/>
      <c r="AX144" s="878"/>
      <c r="AY144" s="878"/>
      <c r="AZ144" s="879" t="e">
        <f>SUM(#REF!)</f>
        <v>#REF!</v>
      </c>
      <c r="BB144" s="177"/>
      <c r="BC144" s="307"/>
      <c r="BD144" s="306" t="str">
        <f t="shared" si="46"/>
        <v>Pending</v>
      </c>
      <c r="BE144" s="307"/>
      <c r="BF144" s="316"/>
      <c r="BG144" s="316"/>
      <c r="BH144" s="316"/>
      <c r="BI144" s="316"/>
      <c r="BJ144" s="308">
        <f t="shared" si="53"/>
        <v>0</v>
      </c>
      <c r="BK144" s="308">
        <f t="shared" si="54"/>
        <v>0</v>
      </c>
      <c r="BL144" s="308" t="e">
        <f>#REF!</f>
        <v>#REF!</v>
      </c>
      <c r="BM144" s="308">
        <f t="shared" si="55"/>
        <v>0</v>
      </c>
      <c r="BN144" s="308" t="e">
        <f t="shared" si="65"/>
        <v>#REF!</v>
      </c>
      <c r="BO144" s="317" t="e">
        <f>AU144/#REF!</f>
        <v>#REF!</v>
      </c>
      <c r="BP144" s="317" t="e">
        <f>AE144/#REF!</f>
        <v>#REF!</v>
      </c>
      <c r="BQ144" s="313" t="e">
        <f>BP144*#REF!</f>
        <v>#REF!</v>
      </c>
      <c r="BR144" s="313" t="e">
        <f t="shared" si="57"/>
        <v>#REF!</v>
      </c>
      <c r="BS144" s="317" t="e">
        <f>AJ144/#REF!</f>
        <v>#REF!</v>
      </c>
      <c r="BT144" s="313" t="e">
        <f>BS144*#REF!</f>
        <v>#REF!</v>
      </c>
      <c r="BU144" s="313" t="e">
        <f t="shared" si="58"/>
        <v>#REF!</v>
      </c>
      <c r="BV144" s="317" t="e">
        <f>#REF!/#REF!</f>
        <v>#REF!</v>
      </c>
      <c r="BW144" s="313" t="e">
        <f>BV144*#REF!</f>
        <v>#REF!</v>
      </c>
      <c r="BX144" s="313" t="e">
        <f>BW144+#REF!</f>
        <v>#REF!</v>
      </c>
      <c r="BY144" s="317" t="e">
        <f>AO144/#REF!</f>
        <v>#REF!</v>
      </c>
      <c r="BZ144" s="313" t="e">
        <f>BY144*#REF!</f>
        <v>#REF!</v>
      </c>
      <c r="CA144" s="313" t="e">
        <f t="shared" si="59"/>
        <v>#REF!</v>
      </c>
      <c r="CB144" s="311" t="str">
        <f t="shared" si="48"/>
        <v>/MH</v>
      </c>
      <c r="CC144" s="311" t="str">
        <f t="shared" si="49"/>
        <v>MH/</v>
      </c>
      <c r="CE144" s="312" t="e">
        <f>T(#REF!)</f>
        <v>#REF!</v>
      </c>
      <c r="CF144" s="312" t="e">
        <f>#REF!</f>
        <v>#REF!</v>
      </c>
      <c r="CG144" s="313">
        <f t="shared" si="60"/>
        <v>0</v>
      </c>
      <c r="CJ144" s="314"/>
      <c r="CP144" s="177"/>
    </row>
    <row r="145" spans="1:94" ht="15" hidden="1" customHeight="1">
      <c r="A145" s="305"/>
      <c r="B145" s="920"/>
      <c r="C145" s="920"/>
      <c r="D145" s="920"/>
      <c r="E145" s="920"/>
      <c r="F145" s="920"/>
      <c r="G145" s="920"/>
      <c r="H145" s="920"/>
      <c r="I145" s="920"/>
      <c r="J145" s="920"/>
      <c r="K145" s="920"/>
      <c r="L145" s="920"/>
      <c r="M145" s="920"/>
      <c r="N145" s="920"/>
      <c r="O145" s="920"/>
      <c r="P145" s="920"/>
      <c r="Q145" s="787"/>
      <c r="R145" s="787"/>
      <c r="S145" s="788"/>
      <c r="T145" s="787"/>
      <c r="U145" s="787"/>
      <c r="V145" s="921"/>
      <c r="W145" s="922"/>
      <c r="X145" s="922"/>
      <c r="Y145" s="921"/>
      <c r="Z145" s="922"/>
      <c r="AA145" s="922"/>
      <c r="AB145" s="921"/>
      <c r="AC145" s="922"/>
      <c r="AD145" s="922"/>
      <c r="AE145" s="923">
        <f t="shared" si="62"/>
        <v>0</v>
      </c>
      <c r="AF145" s="923"/>
      <c r="AG145" s="923"/>
      <c r="AH145" s="923"/>
      <c r="AI145" s="923"/>
      <c r="AJ145" s="919">
        <f t="shared" si="63"/>
        <v>0</v>
      </c>
      <c r="AK145" s="919"/>
      <c r="AL145" s="919"/>
      <c r="AM145" s="919"/>
      <c r="AN145" s="919"/>
      <c r="AO145" s="919">
        <f t="shared" si="66"/>
        <v>0</v>
      </c>
      <c r="AP145" s="919"/>
      <c r="AQ145" s="919"/>
      <c r="AR145" s="919"/>
      <c r="AS145" s="919"/>
      <c r="AT145" s="318"/>
      <c r="AU145" s="877">
        <f t="shared" si="64"/>
        <v>0</v>
      </c>
      <c r="AV145" s="877"/>
      <c r="AW145" s="878"/>
      <c r="AX145" s="878"/>
      <c r="AY145" s="878"/>
      <c r="AZ145" s="879" t="e">
        <f>SUM(#REF!)</f>
        <v>#REF!</v>
      </c>
      <c r="BB145" s="177"/>
      <c r="BC145" s="307"/>
      <c r="BD145" s="306" t="str">
        <f t="shared" si="46"/>
        <v>Pending</v>
      </c>
      <c r="BE145" s="307"/>
      <c r="BF145" s="316"/>
      <c r="BG145" s="316"/>
      <c r="BH145" s="316"/>
      <c r="BI145" s="316"/>
      <c r="BJ145" s="308">
        <f t="shared" si="53"/>
        <v>0</v>
      </c>
      <c r="BK145" s="308">
        <f t="shared" si="54"/>
        <v>0</v>
      </c>
      <c r="BL145" s="308" t="e">
        <f>#REF!</f>
        <v>#REF!</v>
      </c>
      <c r="BM145" s="308">
        <f t="shared" si="55"/>
        <v>0</v>
      </c>
      <c r="BN145" s="308" t="e">
        <f t="shared" si="65"/>
        <v>#REF!</v>
      </c>
      <c r="BO145" s="317" t="e">
        <f>AU145/#REF!</f>
        <v>#REF!</v>
      </c>
      <c r="BP145" s="317" t="e">
        <f>AE145/#REF!</f>
        <v>#REF!</v>
      </c>
      <c r="BQ145" s="313" t="e">
        <f>BP145*#REF!</f>
        <v>#REF!</v>
      </c>
      <c r="BR145" s="313" t="e">
        <f t="shared" si="57"/>
        <v>#REF!</v>
      </c>
      <c r="BS145" s="317" t="e">
        <f>AJ145/#REF!</f>
        <v>#REF!</v>
      </c>
      <c r="BT145" s="313" t="e">
        <f>BS145*#REF!</f>
        <v>#REF!</v>
      </c>
      <c r="BU145" s="313" t="e">
        <f t="shared" si="58"/>
        <v>#REF!</v>
      </c>
      <c r="BV145" s="317" t="e">
        <f>#REF!/#REF!</f>
        <v>#REF!</v>
      </c>
      <c r="BW145" s="313" t="e">
        <f>BV145*#REF!</f>
        <v>#REF!</v>
      </c>
      <c r="BX145" s="313" t="e">
        <f>BW145+#REF!</f>
        <v>#REF!</v>
      </c>
      <c r="BY145" s="317" t="e">
        <f>AO145/#REF!</f>
        <v>#REF!</v>
      </c>
      <c r="BZ145" s="313" t="e">
        <f>BY145*#REF!</f>
        <v>#REF!</v>
      </c>
      <c r="CA145" s="313" t="e">
        <f t="shared" si="59"/>
        <v>#REF!</v>
      </c>
      <c r="CB145" s="311" t="str">
        <f t="shared" si="48"/>
        <v>/MH</v>
      </c>
      <c r="CC145" s="311" t="str">
        <f t="shared" si="49"/>
        <v>MH/</v>
      </c>
      <c r="CE145" s="312" t="e">
        <f>T(#REF!)</f>
        <v>#REF!</v>
      </c>
      <c r="CF145" s="312" t="e">
        <f>#REF!</f>
        <v>#REF!</v>
      </c>
      <c r="CG145" s="313">
        <f t="shared" si="60"/>
        <v>0</v>
      </c>
      <c r="CJ145" s="314"/>
      <c r="CP145" s="177"/>
    </row>
    <row r="146" spans="1:94" ht="15" hidden="1" customHeight="1">
      <c r="A146" s="305"/>
      <c r="B146" s="920"/>
      <c r="C146" s="920"/>
      <c r="D146" s="920"/>
      <c r="E146" s="920"/>
      <c r="F146" s="920"/>
      <c r="G146" s="920"/>
      <c r="H146" s="920"/>
      <c r="I146" s="920"/>
      <c r="J146" s="920"/>
      <c r="K146" s="920"/>
      <c r="L146" s="920"/>
      <c r="M146" s="920"/>
      <c r="N146" s="920"/>
      <c r="O146" s="920"/>
      <c r="P146" s="920"/>
      <c r="Q146" s="787"/>
      <c r="R146" s="787"/>
      <c r="S146" s="788"/>
      <c r="T146" s="787"/>
      <c r="U146" s="787"/>
      <c r="V146" s="921"/>
      <c r="W146" s="922"/>
      <c r="X146" s="922"/>
      <c r="Y146" s="921"/>
      <c r="Z146" s="922"/>
      <c r="AA146" s="922"/>
      <c r="AB146" s="921"/>
      <c r="AC146" s="922"/>
      <c r="AD146" s="922"/>
      <c r="AE146" s="923">
        <f t="shared" si="62"/>
        <v>0</v>
      </c>
      <c r="AF146" s="923"/>
      <c r="AG146" s="923"/>
      <c r="AH146" s="923"/>
      <c r="AI146" s="923"/>
      <c r="AJ146" s="919">
        <f t="shared" si="63"/>
        <v>0</v>
      </c>
      <c r="AK146" s="919"/>
      <c r="AL146" s="919"/>
      <c r="AM146" s="919"/>
      <c r="AN146" s="919"/>
      <c r="AO146" s="919">
        <f t="shared" si="66"/>
        <v>0</v>
      </c>
      <c r="AP146" s="919"/>
      <c r="AQ146" s="919"/>
      <c r="AR146" s="919"/>
      <c r="AS146" s="919"/>
      <c r="AT146" s="318"/>
      <c r="AU146" s="877">
        <f t="shared" si="64"/>
        <v>0</v>
      </c>
      <c r="AV146" s="877"/>
      <c r="AW146" s="878"/>
      <c r="AX146" s="878"/>
      <c r="AY146" s="878"/>
      <c r="AZ146" s="879" t="e">
        <f>SUM(#REF!)</f>
        <v>#REF!</v>
      </c>
      <c r="BB146" s="177"/>
      <c r="BC146" s="307"/>
      <c r="BD146" s="306" t="str">
        <f t="shared" si="46"/>
        <v>Pending</v>
      </c>
      <c r="BE146" s="307"/>
      <c r="BF146" s="316"/>
      <c r="BG146" s="316"/>
      <c r="BH146" s="316"/>
      <c r="BI146" s="316"/>
      <c r="BJ146" s="308">
        <f t="shared" si="53"/>
        <v>0</v>
      </c>
      <c r="BK146" s="308">
        <f t="shared" si="54"/>
        <v>0</v>
      </c>
      <c r="BL146" s="308" t="e">
        <f>#REF!</f>
        <v>#REF!</v>
      </c>
      <c r="BM146" s="308">
        <f t="shared" si="55"/>
        <v>0</v>
      </c>
      <c r="BN146" s="308" t="e">
        <f t="shared" si="65"/>
        <v>#REF!</v>
      </c>
      <c r="BO146" s="317" t="e">
        <f>AU146/#REF!</f>
        <v>#REF!</v>
      </c>
      <c r="BP146" s="317" t="e">
        <f>AE146/#REF!</f>
        <v>#REF!</v>
      </c>
      <c r="BQ146" s="313" t="e">
        <f>BP146*#REF!</f>
        <v>#REF!</v>
      </c>
      <c r="BR146" s="313" t="e">
        <f t="shared" si="57"/>
        <v>#REF!</v>
      </c>
      <c r="BS146" s="317" t="e">
        <f>AJ146/#REF!</f>
        <v>#REF!</v>
      </c>
      <c r="BT146" s="313" t="e">
        <f>BS146*#REF!</f>
        <v>#REF!</v>
      </c>
      <c r="BU146" s="313" t="e">
        <f t="shared" si="58"/>
        <v>#REF!</v>
      </c>
      <c r="BV146" s="317" t="e">
        <f>#REF!/#REF!</f>
        <v>#REF!</v>
      </c>
      <c r="BW146" s="313" t="e">
        <f>BV146*#REF!</f>
        <v>#REF!</v>
      </c>
      <c r="BX146" s="313" t="e">
        <f>BW146+#REF!</f>
        <v>#REF!</v>
      </c>
      <c r="BY146" s="317" t="e">
        <f>AO146/#REF!</f>
        <v>#REF!</v>
      </c>
      <c r="BZ146" s="313" t="e">
        <f>BY146*#REF!</f>
        <v>#REF!</v>
      </c>
      <c r="CA146" s="313" t="e">
        <f t="shared" si="59"/>
        <v>#REF!</v>
      </c>
      <c r="CB146" s="311" t="str">
        <f t="shared" si="48"/>
        <v>/MH</v>
      </c>
      <c r="CC146" s="311" t="str">
        <f t="shared" si="49"/>
        <v>MH/</v>
      </c>
      <c r="CE146" s="312" t="e">
        <f>T(#REF!)</f>
        <v>#REF!</v>
      </c>
      <c r="CF146" s="312" t="e">
        <f>#REF!</f>
        <v>#REF!</v>
      </c>
      <c r="CG146" s="313">
        <f t="shared" si="60"/>
        <v>0</v>
      </c>
      <c r="CJ146" s="314"/>
      <c r="CP146" s="177"/>
    </row>
    <row r="147" spans="1:94" ht="15" hidden="1" customHeight="1">
      <c r="A147" s="305"/>
      <c r="B147" s="920"/>
      <c r="C147" s="920"/>
      <c r="D147" s="920"/>
      <c r="E147" s="920"/>
      <c r="F147" s="920"/>
      <c r="G147" s="920"/>
      <c r="H147" s="920"/>
      <c r="I147" s="920"/>
      <c r="J147" s="920"/>
      <c r="K147" s="920"/>
      <c r="L147" s="920"/>
      <c r="M147" s="920"/>
      <c r="N147" s="920"/>
      <c r="O147" s="920"/>
      <c r="P147" s="920"/>
      <c r="Q147" s="787"/>
      <c r="R147" s="787"/>
      <c r="S147" s="788"/>
      <c r="T147" s="787"/>
      <c r="U147" s="787"/>
      <c r="V147" s="921"/>
      <c r="W147" s="922"/>
      <c r="X147" s="922"/>
      <c r="Y147" s="921"/>
      <c r="Z147" s="922"/>
      <c r="AA147" s="922"/>
      <c r="AB147" s="921"/>
      <c r="AC147" s="922"/>
      <c r="AD147" s="922"/>
      <c r="AE147" s="923">
        <f t="shared" si="62"/>
        <v>0</v>
      </c>
      <c r="AF147" s="923"/>
      <c r="AG147" s="923"/>
      <c r="AH147" s="923"/>
      <c r="AI147" s="923"/>
      <c r="AJ147" s="919">
        <f t="shared" si="63"/>
        <v>0</v>
      </c>
      <c r="AK147" s="919"/>
      <c r="AL147" s="919"/>
      <c r="AM147" s="919"/>
      <c r="AN147" s="919"/>
      <c r="AO147" s="919">
        <f t="shared" si="66"/>
        <v>0</v>
      </c>
      <c r="AP147" s="919"/>
      <c r="AQ147" s="919"/>
      <c r="AR147" s="919"/>
      <c r="AS147" s="919"/>
      <c r="AT147" s="318"/>
      <c r="AU147" s="877">
        <f t="shared" si="64"/>
        <v>0</v>
      </c>
      <c r="AV147" s="877"/>
      <c r="AW147" s="878"/>
      <c r="AX147" s="878"/>
      <c r="AY147" s="878"/>
      <c r="AZ147" s="879" t="e">
        <f>SUM(#REF!)</f>
        <v>#REF!</v>
      </c>
      <c r="BB147" s="177"/>
      <c r="BC147" s="307"/>
      <c r="BD147" s="306" t="str">
        <f t="shared" si="46"/>
        <v>Pending</v>
      </c>
      <c r="BE147" s="307"/>
      <c r="BF147" s="316"/>
      <c r="BG147" s="316"/>
      <c r="BH147" s="316"/>
      <c r="BI147" s="316"/>
      <c r="BJ147" s="308">
        <f t="shared" si="53"/>
        <v>0</v>
      </c>
      <c r="BK147" s="308">
        <f t="shared" si="54"/>
        <v>0</v>
      </c>
      <c r="BL147" s="308" t="e">
        <f>#REF!</f>
        <v>#REF!</v>
      </c>
      <c r="BM147" s="308">
        <f t="shared" si="55"/>
        <v>0</v>
      </c>
      <c r="BN147" s="308" t="e">
        <f t="shared" si="65"/>
        <v>#REF!</v>
      </c>
      <c r="BO147" s="317" t="e">
        <f>AU147/#REF!</f>
        <v>#REF!</v>
      </c>
      <c r="BP147" s="317" t="e">
        <f>AE147/#REF!</f>
        <v>#REF!</v>
      </c>
      <c r="BQ147" s="313" t="e">
        <f>BP147*#REF!</f>
        <v>#REF!</v>
      </c>
      <c r="BR147" s="313" t="e">
        <f t="shared" si="57"/>
        <v>#REF!</v>
      </c>
      <c r="BS147" s="317" t="e">
        <f>AJ147/#REF!</f>
        <v>#REF!</v>
      </c>
      <c r="BT147" s="313" t="e">
        <f>BS147*#REF!</f>
        <v>#REF!</v>
      </c>
      <c r="BU147" s="313" t="e">
        <f t="shared" si="58"/>
        <v>#REF!</v>
      </c>
      <c r="BV147" s="317" t="e">
        <f>#REF!/#REF!</f>
        <v>#REF!</v>
      </c>
      <c r="BW147" s="313" t="e">
        <f>BV147*#REF!</f>
        <v>#REF!</v>
      </c>
      <c r="BX147" s="313" t="e">
        <f>BW147+#REF!</f>
        <v>#REF!</v>
      </c>
      <c r="BY147" s="317" t="e">
        <f>AO147/#REF!</f>
        <v>#REF!</v>
      </c>
      <c r="BZ147" s="313" t="e">
        <f>BY147*#REF!</f>
        <v>#REF!</v>
      </c>
      <c r="CA147" s="313" t="e">
        <f t="shared" si="59"/>
        <v>#REF!</v>
      </c>
      <c r="CB147" s="311" t="str">
        <f t="shared" si="48"/>
        <v>/MH</v>
      </c>
      <c r="CC147" s="311" t="str">
        <f t="shared" si="49"/>
        <v>MH/</v>
      </c>
      <c r="CE147" s="312" t="e">
        <f>T(#REF!)</f>
        <v>#REF!</v>
      </c>
      <c r="CF147" s="312" t="e">
        <f>#REF!</f>
        <v>#REF!</v>
      </c>
      <c r="CG147" s="313">
        <f t="shared" si="60"/>
        <v>0</v>
      </c>
      <c r="CJ147" s="314"/>
      <c r="CP147" s="177"/>
    </row>
    <row r="148" spans="1:94" ht="15" hidden="1" customHeight="1">
      <c r="A148" s="305"/>
      <c r="B148" s="920"/>
      <c r="C148" s="920"/>
      <c r="D148" s="920"/>
      <c r="E148" s="920"/>
      <c r="F148" s="920"/>
      <c r="G148" s="920"/>
      <c r="H148" s="920"/>
      <c r="I148" s="920"/>
      <c r="J148" s="920"/>
      <c r="K148" s="920"/>
      <c r="L148" s="920"/>
      <c r="M148" s="920"/>
      <c r="N148" s="920"/>
      <c r="O148" s="920"/>
      <c r="P148" s="920"/>
      <c r="Q148" s="787"/>
      <c r="R148" s="787"/>
      <c r="S148" s="788"/>
      <c r="T148" s="787"/>
      <c r="U148" s="787"/>
      <c r="V148" s="921"/>
      <c r="W148" s="922"/>
      <c r="X148" s="922"/>
      <c r="Y148" s="921"/>
      <c r="Z148" s="922"/>
      <c r="AA148" s="922"/>
      <c r="AB148" s="921"/>
      <c r="AC148" s="922"/>
      <c r="AD148" s="922"/>
      <c r="AE148" s="923">
        <f t="shared" si="62"/>
        <v>0</v>
      </c>
      <c r="AF148" s="923"/>
      <c r="AG148" s="923"/>
      <c r="AH148" s="923"/>
      <c r="AI148" s="923"/>
      <c r="AJ148" s="919">
        <f t="shared" si="63"/>
        <v>0</v>
      </c>
      <c r="AK148" s="919"/>
      <c r="AL148" s="919"/>
      <c r="AM148" s="919"/>
      <c r="AN148" s="919"/>
      <c r="AO148" s="919">
        <f t="shared" si="66"/>
        <v>0</v>
      </c>
      <c r="AP148" s="919"/>
      <c r="AQ148" s="919"/>
      <c r="AR148" s="919"/>
      <c r="AS148" s="919"/>
      <c r="AT148" s="318"/>
      <c r="AU148" s="877">
        <f t="shared" si="64"/>
        <v>0</v>
      </c>
      <c r="AV148" s="877"/>
      <c r="AW148" s="878"/>
      <c r="AX148" s="878"/>
      <c r="AY148" s="878"/>
      <c r="AZ148" s="879" t="e">
        <f>SUM(#REF!)</f>
        <v>#REF!</v>
      </c>
      <c r="BB148" s="177"/>
      <c r="BC148" s="307"/>
      <c r="BD148" s="306" t="str">
        <f t="shared" si="46"/>
        <v>Pending</v>
      </c>
      <c r="BE148" s="307"/>
      <c r="BF148" s="316"/>
      <c r="BG148" s="316"/>
      <c r="BH148" s="316"/>
      <c r="BI148" s="316"/>
      <c r="BJ148" s="308">
        <f t="shared" si="53"/>
        <v>0</v>
      </c>
      <c r="BK148" s="308">
        <f t="shared" si="54"/>
        <v>0</v>
      </c>
      <c r="BL148" s="308" t="e">
        <f>#REF!</f>
        <v>#REF!</v>
      </c>
      <c r="BM148" s="308">
        <f t="shared" si="55"/>
        <v>0</v>
      </c>
      <c r="BN148" s="308" t="e">
        <f t="shared" si="65"/>
        <v>#REF!</v>
      </c>
      <c r="BO148" s="317" t="e">
        <f>AU148/#REF!</f>
        <v>#REF!</v>
      </c>
      <c r="BP148" s="317" t="e">
        <f>AE148/#REF!</f>
        <v>#REF!</v>
      </c>
      <c r="BQ148" s="313" t="e">
        <f>BP148*#REF!</f>
        <v>#REF!</v>
      </c>
      <c r="BR148" s="313" t="e">
        <f t="shared" si="57"/>
        <v>#REF!</v>
      </c>
      <c r="BS148" s="317" t="e">
        <f>AJ148/#REF!</f>
        <v>#REF!</v>
      </c>
      <c r="BT148" s="313" t="e">
        <f>BS148*#REF!</f>
        <v>#REF!</v>
      </c>
      <c r="BU148" s="313" t="e">
        <f t="shared" si="58"/>
        <v>#REF!</v>
      </c>
      <c r="BV148" s="317" t="e">
        <f>#REF!/#REF!</f>
        <v>#REF!</v>
      </c>
      <c r="BW148" s="313" t="e">
        <f>BV148*#REF!</f>
        <v>#REF!</v>
      </c>
      <c r="BX148" s="313" t="e">
        <f>BW148+#REF!</f>
        <v>#REF!</v>
      </c>
      <c r="BY148" s="317" t="e">
        <f>AO148/#REF!</f>
        <v>#REF!</v>
      </c>
      <c r="BZ148" s="313" t="e">
        <f>BY148*#REF!</f>
        <v>#REF!</v>
      </c>
      <c r="CA148" s="313" t="e">
        <f t="shared" si="59"/>
        <v>#REF!</v>
      </c>
      <c r="CB148" s="311" t="str">
        <f t="shared" si="48"/>
        <v>/MH</v>
      </c>
      <c r="CC148" s="311" t="str">
        <f t="shared" si="49"/>
        <v>MH/</v>
      </c>
      <c r="CE148" s="312" t="e">
        <f>T(#REF!)</f>
        <v>#REF!</v>
      </c>
      <c r="CF148" s="312" t="e">
        <f>#REF!</f>
        <v>#REF!</v>
      </c>
      <c r="CG148" s="313">
        <f t="shared" si="60"/>
        <v>0</v>
      </c>
      <c r="CJ148" s="314"/>
      <c r="CP148" s="177"/>
    </row>
    <row r="149" spans="1:94" ht="15" hidden="1" customHeight="1">
      <c r="A149" s="305"/>
      <c r="B149" s="920"/>
      <c r="C149" s="920"/>
      <c r="D149" s="920"/>
      <c r="E149" s="920"/>
      <c r="F149" s="920"/>
      <c r="G149" s="920"/>
      <c r="H149" s="920"/>
      <c r="I149" s="920"/>
      <c r="J149" s="920"/>
      <c r="K149" s="920"/>
      <c r="L149" s="920"/>
      <c r="M149" s="920"/>
      <c r="N149" s="920"/>
      <c r="O149" s="920"/>
      <c r="P149" s="920"/>
      <c r="Q149" s="787"/>
      <c r="R149" s="787"/>
      <c r="S149" s="788"/>
      <c r="T149" s="787"/>
      <c r="U149" s="787"/>
      <c r="V149" s="921"/>
      <c r="W149" s="922"/>
      <c r="X149" s="922"/>
      <c r="Y149" s="921"/>
      <c r="Z149" s="922"/>
      <c r="AA149" s="922"/>
      <c r="AB149" s="921"/>
      <c r="AC149" s="922"/>
      <c r="AD149" s="922"/>
      <c r="AE149" s="923">
        <f t="shared" si="62"/>
        <v>0</v>
      </c>
      <c r="AF149" s="923"/>
      <c r="AG149" s="923"/>
      <c r="AH149" s="923"/>
      <c r="AI149" s="923"/>
      <c r="AJ149" s="919">
        <f t="shared" si="63"/>
        <v>0</v>
      </c>
      <c r="AK149" s="919"/>
      <c r="AL149" s="919"/>
      <c r="AM149" s="919"/>
      <c r="AN149" s="919"/>
      <c r="AO149" s="919">
        <f t="shared" si="66"/>
        <v>0</v>
      </c>
      <c r="AP149" s="919"/>
      <c r="AQ149" s="919"/>
      <c r="AR149" s="919"/>
      <c r="AS149" s="919"/>
      <c r="AT149" s="318"/>
      <c r="AU149" s="877">
        <f t="shared" si="64"/>
        <v>0</v>
      </c>
      <c r="AV149" s="877"/>
      <c r="AW149" s="878"/>
      <c r="AX149" s="878"/>
      <c r="AY149" s="878"/>
      <c r="AZ149" s="879" t="e">
        <f>SUM(#REF!)</f>
        <v>#REF!</v>
      </c>
      <c r="BB149" s="177"/>
      <c r="BC149" s="307"/>
      <c r="BD149" s="306" t="str">
        <f t="shared" si="46"/>
        <v>Pending</v>
      </c>
      <c r="BE149" s="307"/>
      <c r="BF149" s="316"/>
      <c r="BG149" s="316"/>
      <c r="BH149" s="316"/>
      <c r="BI149" s="316"/>
      <c r="BJ149" s="308">
        <f t="shared" si="53"/>
        <v>0</v>
      </c>
      <c r="BK149" s="308">
        <f t="shared" si="54"/>
        <v>0</v>
      </c>
      <c r="BL149" s="308" t="e">
        <f>#REF!</f>
        <v>#REF!</v>
      </c>
      <c r="BM149" s="308">
        <f t="shared" si="55"/>
        <v>0</v>
      </c>
      <c r="BN149" s="308" t="e">
        <f t="shared" si="65"/>
        <v>#REF!</v>
      </c>
      <c r="BO149" s="317" t="e">
        <f>AU149/#REF!</f>
        <v>#REF!</v>
      </c>
      <c r="BP149" s="317" t="e">
        <f>AE149/#REF!</f>
        <v>#REF!</v>
      </c>
      <c r="BQ149" s="313" t="e">
        <f>BP149*#REF!</f>
        <v>#REF!</v>
      </c>
      <c r="BR149" s="313" t="e">
        <f t="shared" si="57"/>
        <v>#REF!</v>
      </c>
      <c r="BS149" s="317" t="e">
        <f>AJ149/#REF!</f>
        <v>#REF!</v>
      </c>
      <c r="BT149" s="313" t="e">
        <f>BS149*#REF!</f>
        <v>#REF!</v>
      </c>
      <c r="BU149" s="313" t="e">
        <f t="shared" si="58"/>
        <v>#REF!</v>
      </c>
      <c r="BV149" s="317" t="e">
        <f>#REF!/#REF!</f>
        <v>#REF!</v>
      </c>
      <c r="BW149" s="313" t="e">
        <f>BV149*#REF!</f>
        <v>#REF!</v>
      </c>
      <c r="BX149" s="313" t="e">
        <f>BW149+#REF!</f>
        <v>#REF!</v>
      </c>
      <c r="BY149" s="317" t="e">
        <f>AO149/#REF!</f>
        <v>#REF!</v>
      </c>
      <c r="BZ149" s="313" t="e">
        <f>BY149*#REF!</f>
        <v>#REF!</v>
      </c>
      <c r="CA149" s="313" t="e">
        <f t="shared" si="59"/>
        <v>#REF!</v>
      </c>
      <c r="CB149" s="311" t="str">
        <f t="shared" si="48"/>
        <v>/MH</v>
      </c>
      <c r="CC149" s="311" t="str">
        <f t="shared" si="49"/>
        <v>MH/</v>
      </c>
      <c r="CE149" s="312" t="e">
        <f>T(#REF!)</f>
        <v>#REF!</v>
      </c>
      <c r="CF149" s="312" t="e">
        <f>#REF!</f>
        <v>#REF!</v>
      </c>
      <c r="CG149" s="313">
        <f t="shared" si="60"/>
        <v>0</v>
      </c>
      <c r="CJ149" s="314"/>
      <c r="CP149" s="177"/>
    </row>
    <row r="150" spans="1:94" ht="5.0999999999999996" hidden="1" customHeight="1">
      <c r="A150" s="305"/>
      <c r="B150" s="364"/>
      <c r="C150" s="364"/>
      <c r="D150" s="364"/>
      <c r="E150" s="364"/>
      <c r="F150" s="364"/>
      <c r="G150" s="364"/>
      <c r="H150" s="364"/>
      <c r="I150" s="364"/>
      <c r="J150" s="364"/>
      <c r="K150" s="364"/>
      <c r="L150" s="364"/>
      <c r="M150" s="364"/>
      <c r="N150" s="364"/>
      <c r="O150" s="364"/>
      <c r="P150" s="364"/>
      <c r="Q150" s="365"/>
      <c r="R150" s="365"/>
      <c r="S150" s="365"/>
      <c r="T150" s="365"/>
      <c r="U150" s="365"/>
      <c r="V150" s="366"/>
      <c r="W150" s="366"/>
      <c r="X150" s="366"/>
      <c r="Y150" s="461"/>
      <c r="Z150" s="461"/>
      <c r="AA150" s="461"/>
      <c r="AB150" s="461"/>
      <c r="AC150" s="461"/>
      <c r="AD150" s="461"/>
      <c r="AE150" s="462"/>
      <c r="AF150" s="462"/>
      <c r="AG150" s="462"/>
      <c r="AH150" s="462"/>
      <c r="AI150" s="462"/>
      <c r="AJ150" s="462"/>
      <c r="AK150" s="462"/>
      <c r="AL150" s="462"/>
      <c r="AM150" s="462"/>
      <c r="AN150" s="462"/>
      <c r="AO150" s="462"/>
      <c r="AP150" s="462"/>
      <c r="AQ150" s="462"/>
      <c r="AR150" s="462"/>
      <c r="AS150" s="462"/>
      <c r="AT150" s="174"/>
      <c r="AU150" s="862"/>
      <c r="AV150" s="863"/>
      <c r="AW150" s="863"/>
      <c r="AX150" s="863"/>
      <c r="AY150" s="863"/>
      <c r="AZ150" s="863"/>
      <c r="BB150" s="175"/>
      <c r="BC150" s="307"/>
      <c r="BD150" s="319" t="str">
        <f t="shared" si="46"/>
        <v>Pending</v>
      </c>
      <c r="BE150" s="307"/>
      <c r="BF150" s="319"/>
      <c r="BG150" s="319"/>
      <c r="BH150" s="319"/>
      <c r="BI150" s="319"/>
      <c r="BJ150" s="320">
        <f>BJ119</f>
        <v>5000</v>
      </c>
      <c r="BK150" s="320">
        <f>BK119</f>
        <v>0</v>
      </c>
      <c r="BL150" s="320" t="e">
        <f>BL119</f>
        <v>#REF!</v>
      </c>
      <c r="BM150" s="320">
        <f>BM119</f>
        <v>0</v>
      </c>
      <c r="BN150" s="320" t="e">
        <f>BN119</f>
        <v>#REF!</v>
      </c>
      <c r="BO150" s="321" t="e">
        <f>AU150/TOTAL_REMODEL_ESTIMATE</f>
        <v>#NAME?</v>
      </c>
      <c r="BP150" s="321" t="e">
        <f>#REF!/TOTAL_REMODEL_ESTIMATE</f>
        <v>#REF!</v>
      </c>
      <c r="BQ150" s="321" t="e">
        <f>#REF!/TOTAL_REMODEL_ESTIMATE</f>
        <v>#REF!</v>
      </c>
      <c r="BR150" s="321" t="e">
        <f>#REF!/TOTAL_REMODEL_ESTIMATE</f>
        <v>#REF!</v>
      </c>
      <c r="BS150" s="321" t="e">
        <f>#REF!/TOTAL_REMODEL_ESTIMATE</f>
        <v>#REF!</v>
      </c>
      <c r="BT150" s="321" t="e">
        <f>#REF!/TOTAL_REMODEL_ESTIMATE</f>
        <v>#REF!</v>
      </c>
      <c r="BU150" s="321" t="e">
        <f>#REF!/TOTAL_REMODEL_ESTIMATE</f>
        <v>#REF!</v>
      </c>
      <c r="BV150" s="321" t="e">
        <f>#REF!/TOTAL_REMODEL_ESTIMATE</f>
        <v>#REF!</v>
      </c>
      <c r="BW150" s="321" t="e">
        <f>#REF!/TOTAL_REMODEL_ESTIMATE</f>
        <v>#REF!</v>
      </c>
      <c r="BX150" s="321" t="e">
        <f>#REF!/TOTAL_REMODEL_ESTIMATE</f>
        <v>#REF!</v>
      </c>
      <c r="BY150" s="321" t="e">
        <f>#REF!/TOTAL_REMODEL_ESTIMATE</f>
        <v>#REF!</v>
      </c>
      <c r="BZ150" s="321" t="e">
        <f>#REF!/TOTAL_REMODEL_ESTIMATE</f>
        <v>#REF!</v>
      </c>
      <c r="CA150" s="321" t="e">
        <f>#REF!/TOTAL_REMODEL_ESTIMATE</f>
        <v>#REF!</v>
      </c>
      <c r="CB150" s="321" t="e">
        <f>#REF!/TOTAL_REMODEL_ESTIMATE</f>
        <v>#REF!</v>
      </c>
      <c r="CC150" s="321" t="e">
        <f>#REF!/TOTAL_REMODEL_ESTIMATE</f>
        <v>#REF!</v>
      </c>
      <c r="CE150" s="321"/>
      <c r="CF150" s="321"/>
      <c r="CG150" s="322"/>
      <c r="CJ150" s="323"/>
      <c r="CP150" s="175"/>
    </row>
    <row r="151" spans="1:94" ht="21.6" hidden="1" customHeight="1">
      <c r="A151" s="305"/>
      <c r="B151" s="864" t="str">
        <f>UPPER(CONCATENATE(E119," ","SUBTOTAL"))</f>
        <v>ALTERNATE #3: BUILD NEW FENCE AROUND POOL (200 LF) SUBTOTAL</v>
      </c>
      <c r="C151" s="864"/>
      <c r="D151" s="864"/>
      <c r="E151" s="864"/>
      <c r="F151" s="864"/>
      <c r="G151" s="864"/>
      <c r="H151" s="864"/>
      <c r="I151" s="864"/>
      <c r="J151" s="864"/>
      <c r="K151" s="864"/>
      <c r="L151" s="864"/>
      <c r="M151" s="864"/>
      <c r="N151" s="864"/>
      <c r="O151" s="864"/>
      <c r="P151" s="864"/>
      <c r="Q151" s="864"/>
      <c r="R151" s="864"/>
      <c r="S151" s="864"/>
      <c r="T151" s="864"/>
      <c r="U151" s="864"/>
      <c r="V151" s="864"/>
      <c r="W151" s="864"/>
      <c r="X151" s="864"/>
      <c r="Y151" s="864"/>
      <c r="Z151" s="864"/>
      <c r="AA151" s="864"/>
      <c r="AB151" s="864"/>
      <c r="AC151" s="864"/>
      <c r="AD151" s="865"/>
      <c r="AE151" s="866">
        <f>SUBTOTAL(9,AE120:AI150)</f>
        <v>5000</v>
      </c>
      <c r="AF151" s="867"/>
      <c r="AG151" s="867"/>
      <c r="AH151" s="867"/>
      <c r="AI151" s="867"/>
      <c r="AJ151" s="866">
        <f>SUBTOTAL(9,AJ120:AN150)</f>
        <v>0</v>
      </c>
      <c r="AK151" s="867"/>
      <c r="AL151" s="867"/>
      <c r="AM151" s="867"/>
      <c r="AN151" s="867"/>
      <c r="AO151" s="866">
        <f>SUBTOTAL(9,AO120:AS150)</f>
        <v>0</v>
      </c>
      <c r="AP151" s="867"/>
      <c r="AQ151" s="867"/>
      <c r="AR151" s="867"/>
      <c r="AS151" s="867"/>
      <c r="AT151" s="318"/>
      <c r="AU151" s="866">
        <f>SUBTOTAL(9,AU120:AU150)</f>
        <v>5000</v>
      </c>
      <c r="AV151" s="867"/>
      <c r="AW151" s="867"/>
      <c r="AX151" s="867"/>
      <c r="AY151" s="867"/>
      <c r="AZ151" s="867"/>
      <c r="BB151" s="64"/>
      <c r="BC151" s="307"/>
      <c r="BD151" s="306" t="str">
        <f t="shared" si="46"/>
        <v>Pending</v>
      </c>
      <c r="BE151" s="307"/>
      <c r="BF151" s="324"/>
      <c r="BG151" s="324"/>
      <c r="BH151" s="324"/>
      <c r="BI151" s="324"/>
      <c r="BJ151" s="325">
        <f t="shared" ref="BJ151:CA151" si="67">BJ119</f>
        <v>5000</v>
      </c>
      <c r="BK151" s="325">
        <f t="shared" si="67"/>
        <v>0</v>
      </c>
      <c r="BL151" s="325" t="e">
        <f t="shared" si="67"/>
        <v>#REF!</v>
      </c>
      <c r="BM151" s="325">
        <f t="shared" si="67"/>
        <v>0</v>
      </c>
      <c r="BN151" s="325" t="e">
        <f t="shared" si="67"/>
        <v>#REF!</v>
      </c>
      <c r="BO151" s="326" t="e">
        <f t="shared" si="67"/>
        <v>#REF!</v>
      </c>
      <c r="BP151" s="326" t="e">
        <f t="shared" si="67"/>
        <v>#REF!</v>
      </c>
      <c r="BQ151" s="325" t="e">
        <f t="shared" si="67"/>
        <v>#REF!</v>
      </c>
      <c r="BR151" s="325" t="e">
        <f t="shared" si="67"/>
        <v>#REF!</v>
      </c>
      <c r="BS151" s="326" t="e">
        <f t="shared" si="67"/>
        <v>#REF!</v>
      </c>
      <c r="BT151" s="325" t="e">
        <f t="shared" si="67"/>
        <v>#REF!</v>
      </c>
      <c r="BU151" s="325" t="e">
        <f t="shared" si="67"/>
        <v>#REF!</v>
      </c>
      <c r="BV151" s="326" t="e">
        <f t="shared" si="67"/>
        <v>#REF!</v>
      </c>
      <c r="BW151" s="325" t="e">
        <f t="shared" si="67"/>
        <v>#REF!</v>
      </c>
      <c r="BX151" s="325" t="e">
        <f t="shared" si="67"/>
        <v>#REF!</v>
      </c>
      <c r="BY151" s="326" t="e">
        <f t="shared" si="67"/>
        <v>#REF!</v>
      </c>
      <c r="BZ151" s="325" t="e">
        <f t="shared" si="67"/>
        <v>#REF!</v>
      </c>
      <c r="CA151" s="325" t="e">
        <f t="shared" si="67"/>
        <v>#REF!</v>
      </c>
      <c r="CB151" s="327"/>
      <c r="CC151" s="327"/>
      <c r="CE151" s="327"/>
      <c r="CF151" s="327"/>
      <c r="CG151" s="328"/>
      <c r="CJ151" s="329"/>
      <c r="CP151" s="64"/>
    </row>
    <row r="152" spans="1:94" ht="5.0999999999999996" hidden="1" customHeight="1">
      <c r="A152" s="305"/>
      <c r="B152" s="364"/>
      <c r="C152" s="364"/>
      <c r="D152" s="364"/>
      <c r="E152" s="364"/>
      <c r="F152" s="364"/>
      <c r="G152" s="364"/>
      <c r="H152" s="364"/>
      <c r="I152" s="364"/>
      <c r="J152" s="364"/>
      <c r="K152" s="364"/>
      <c r="L152" s="364"/>
      <c r="M152" s="364"/>
      <c r="N152" s="364"/>
      <c r="O152" s="364"/>
      <c r="P152" s="364"/>
      <c r="Q152" s="365"/>
      <c r="R152" s="365"/>
      <c r="S152" s="365"/>
      <c r="T152" s="365"/>
      <c r="U152" s="365"/>
      <c r="V152" s="366"/>
      <c r="W152" s="366"/>
      <c r="X152" s="366"/>
      <c r="Y152" s="461"/>
      <c r="Z152" s="461"/>
      <c r="AA152" s="461"/>
      <c r="AB152" s="461"/>
      <c r="AC152" s="461"/>
      <c r="AD152" s="461"/>
      <c r="AE152" s="462"/>
      <c r="AF152" s="462"/>
      <c r="AG152" s="462"/>
      <c r="AH152" s="462"/>
      <c r="AI152" s="462"/>
      <c r="AJ152" s="462"/>
      <c r="AK152" s="462"/>
      <c r="AL152" s="462"/>
      <c r="AM152" s="462"/>
      <c r="AN152" s="462"/>
      <c r="AO152" s="462"/>
      <c r="AP152" s="462"/>
      <c r="AQ152" s="462"/>
      <c r="AR152" s="462"/>
      <c r="AS152" s="462"/>
      <c r="AT152" s="174"/>
      <c r="AU152" s="172"/>
      <c r="AV152" s="172"/>
      <c r="AW152" s="172"/>
      <c r="AX152" s="172"/>
      <c r="AY152" s="172"/>
      <c r="AZ152" s="176"/>
      <c r="BB152" s="175"/>
      <c r="BC152" s="307"/>
      <c r="BD152" s="319" t="str">
        <f t="shared" si="46"/>
        <v>Pending</v>
      </c>
      <c r="BE152" s="307"/>
      <c r="BF152" s="319"/>
      <c r="BG152" s="319"/>
      <c r="BH152" s="319"/>
      <c r="BI152" s="319"/>
      <c r="BJ152" s="319">
        <f>BJ119</f>
        <v>5000</v>
      </c>
      <c r="BK152" s="319">
        <f>BK119</f>
        <v>0</v>
      </c>
      <c r="BL152" s="319" t="e">
        <f>BL119</f>
        <v>#REF!</v>
      </c>
      <c r="BM152" s="319">
        <f>BM119</f>
        <v>0</v>
      </c>
      <c r="BN152" s="319" t="e">
        <f>BN119</f>
        <v>#REF!</v>
      </c>
      <c r="BO152" s="321" t="e">
        <f>AU152/TOTAL_REMODEL_ESTIMATE</f>
        <v>#NAME?</v>
      </c>
      <c r="BP152" s="321" t="e">
        <f>#REF!/TOTAL_REMODEL_ESTIMATE</f>
        <v>#REF!</v>
      </c>
      <c r="BQ152" s="321" t="e">
        <f>#REF!/TOTAL_REMODEL_ESTIMATE</f>
        <v>#REF!</v>
      </c>
      <c r="BR152" s="321" t="e">
        <f>#REF!/TOTAL_REMODEL_ESTIMATE</f>
        <v>#REF!</v>
      </c>
      <c r="BS152" s="321" t="e">
        <f>#REF!/TOTAL_REMODEL_ESTIMATE</f>
        <v>#REF!</v>
      </c>
      <c r="BT152" s="321" t="e">
        <f>#REF!/TOTAL_REMODEL_ESTIMATE</f>
        <v>#REF!</v>
      </c>
      <c r="BU152" s="321" t="e">
        <f>#REF!/TOTAL_REMODEL_ESTIMATE</f>
        <v>#REF!</v>
      </c>
      <c r="BV152" s="321" t="e">
        <f>#REF!/TOTAL_REMODEL_ESTIMATE</f>
        <v>#REF!</v>
      </c>
      <c r="BW152" s="321" t="e">
        <f>#REF!/TOTAL_REMODEL_ESTIMATE</f>
        <v>#REF!</v>
      </c>
      <c r="BX152" s="321" t="e">
        <f>#REF!/TOTAL_REMODEL_ESTIMATE</f>
        <v>#REF!</v>
      </c>
      <c r="BY152" s="321" t="e">
        <f>#REF!/TOTAL_REMODEL_ESTIMATE</f>
        <v>#REF!</v>
      </c>
      <c r="BZ152" s="321" t="e">
        <f>#REF!/TOTAL_REMODEL_ESTIMATE</f>
        <v>#REF!</v>
      </c>
      <c r="CA152" s="321" t="e">
        <f>#REF!/TOTAL_REMODEL_ESTIMATE</f>
        <v>#REF!</v>
      </c>
      <c r="CB152" s="321" t="e">
        <f>#REF!/TOTAL_REMODEL_ESTIMATE</f>
        <v>#REF!</v>
      </c>
      <c r="CC152" s="321" t="e">
        <f>#REF!/TOTAL_REMODEL_ESTIMATE</f>
        <v>#REF!</v>
      </c>
      <c r="CE152" s="321"/>
      <c r="CF152" s="321"/>
      <c r="CG152" s="322"/>
      <c r="CJ152" s="323"/>
      <c r="CP152" s="175"/>
    </row>
    <row r="153" spans="1:94" ht="9.6999999999999993" hidden="1" customHeight="1">
      <c r="A153" s="305"/>
      <c r="B153" s="463"/>
      <c r="C153" s="463"/>
      <c r="D153" s="463"/>
      <c r="E153" s="463"/>
      <c r="F153" s="463"/>
      <c r="G153" s="463"/>
      <c r="H153" s="463"/>
      <c r="I153" s="463"/>
      <c r="J153" s="463"/>
      <c r="K153" s="463"/>
      <c r="L153" s="463"/>
      <c r="M153" s="463"/>
      <c r="N153" s="463"/>
      <c r="O153" s="463"/>
      <c r="P153" s="463"/>
      <c r="Q153" s="463"/>
      <c r="R153" s="463"/>
      <c r="S153" s="463"/>
      <c r="T153" s="463"/>
      <c r="U153" s="463"/>
      <c r="V153" s="463"/>
      <c r="W153" s="463"/>
      <c r="X153" s="463"/>
      <c r="Y153" s="463"/>
      <c r="Z153" s="463"/>
      <c r="AA153" s="463"/>
      <c r="AB153" s="463"/>
      <c r="AC153" s="463"/>
      <c r="AD153" s="463"/>
      <c r="AE153" s="463"/>
      <c r="AF153" s="463"/>
      <c r="AG153" s="463"/>
      <c r="AH153" s="463"/>
      <c r="AI153" s="463"/>
      <c r="AJ153" s="463"/>
      <c r="AK153" s="463"/>
      <c r="AL153" s="463"/>
      <c r="AM153" s="463"/>
      <c r="AN153" s="463"/>
      <c r="AO153" s="463"/>
      <c r="AP153" s="463"/>
      <c r="AQ153" s="463"/>
      <c r="AR153" s="463"/>
      <c r="AS153" s="463"/>
      <c r="AU153" s="286"/>
      <c r="AV153" s="286"/>
      <c r="AW153" s="286"/>
      <c r="AX153" s="286"/>
      <c r="AY153" s="286"/>
      <c r="AZ153" s="286"/>
      <c r="BB153" s="286"/>
      <c r="BC153" s="286"/>
      <c r="BD153" s="319"/>
      <c r="BE153" s="307"/>
      <c r="BF153" s="319"/>
      <c r="BG153" s="319"/>
      <c r="BH153" s="319"/>
      <c r="BI153" s="319"/>
      <c r="BJ153" s="319"/>
      <c r="BK153" s="319"/>
      <c r="BL153" s="319"/>
      <c r="BM153" s="319"/>
      <c r="BN153" s="319"/>
      <c r="BO153" s="321"/>
      <c r="BP153" s="321"/>
      <c r="BQ153" s="321"/>
      <c r="BR153" s="321"/>
      <c r="BS153" s="321"/>
      <c r="BT153" s="321"/>
      <c r="BU153" s="321"/>
      <c r="BV153" s="321"/>
      <c r="BW153" s="321"/>
      <c r="BX153" s="321"/>
      <c r="BY153" s="321"/>
      <c r="BZ153" s="321"/>
      <c r="CA153" s="321"/>
      <c r="CB153" s="321"/>
      <c r="CC153" s="321"/>
      <c r="CE153" s="321"/>
      <c r="CF153" s="321"/>
      <c r="CG153" s="322"/>
      <c r="CJ153" s="323"/>
      <c r="CP153" s="286"/>
    </row>
    <row r="154" spans="1:94" ht="15.45" hidden="1" customHeight="1">
      <c r="A154" s="305"/>
      <c r="B154" s="463"/>
      <c r="C154" s="463"/>
      <c r="D154" s="463"/>
      <c r="E154" s="463"/>
      <c r="F154" s="463"/>
      <c r="G154" s="463"/>
      <c r="H154" s="463"/>
      <c r="I154" s="463"/>
      <c r="J154" s="463"/>
      <c r="K154" s="463"/>
      <c r="L154" s="463"/>
      <c r="M154" s="463"/>
      <c r="N154" s="463"/>
      <c r="O154" s="463"/>
      <c r="P154" s="463"/>
      <c r="Q154" s="463"/>
      <c r="R154" s="463"/>
      <c r="S154" s="463"/>
      <c r="T154" s="463"/>
      <c r="U154" s="464"/>
      <c r="V154" s="465"/>
      <c r="W154" s="465"/>
      <c r="X154" s="465"/>
      <c r="Y154" s="466"/>
      <c r="Z154" s="466"/>
      <c r="AA154" s="466"/>
      <c r="AB154" s="466"/>
      <c r="AC154" s="466"/>
      <c r="AD154" s="466"/>
      <c r="AE154" s="467"/>
      <c r="AF154" s="467"/>
      <c r="AG154" s="467"/>
      <c r="AH154" s="467"/>
      <c r="AI154" s="467"/>
      <c r="AJ154" s="467"/>
      <c r="AK154" s="467"/>
      <c r="AL154" s="467"/>
      <c r="AM154" s="467"/>
      <c r="AN154" s="467"/>
      <c r="AO154" s="467"/>
      <c r="AP154" s="467"/>
      <c r="AQ154" s="467"/>
      <c r="AR154" s="467"/>
      <c r="AS154" s="467"/>
      <c r="AT154" s="456"/>
      <c r="AU154" s="457"/>
      <c r="AV154" s="457"/>
      <c r="AW154" s="457"/>
      <c r="AX154" s="457"/>
      <c r="AY154" s="457"/>
      <c r="AZ154" s="457"/>
      <c r="BB154" s="286"/>
      <c r="BC154" s="286"/>
      <c r="BD154" s="319"/>
      <c r="BE154" s="307"/>
      <c r="BF154" s="319"/>
      <c r="BG154" s="319"/>
      <c r="BH154" s="319"/>
      <c r="BI154" s="319"/>
      <c r="BJ154" s="319"/>
      <c r="BK154" s="319"/>
      <c r="BL154" s="319"/>
      <c r="BM154" s="319"/>
      <c r="BN154" s="319"/>
      <c r="BO154" s="321"/>
      <c r="BP154" s="321"/>
      <c r="BQ154" s="321"/>
      <c r="BR154" s="321"/>
      <c r="BS154" s="321"/>
      <c r="BT154" s="321"/>
      <c r="BU154" s="321"/>
      <c r="BV154" s="321"/>
      <c r="BW154" s="321"/>
      <c r="BX154" s="321"/>
      <c r="BY154" s="321"/>
      <c r="BZ154" s="321"/>
      <c r="CA154" s="321"/>
      <c r="CB154" s="321"/>
      <c r="CC154" s="321"/>
      <c r="CE154" s="321"/>
      <c r="CF154" s="321"/>
      <c r="CG154" s="322"/>
      <c r="CJ154" s="323"/>
      <c r="CP154" s="286"/>
    </row>
    <row r="155" spans="1:94" ht="18.350000000000001" hidden="1" thickBot="1">
      <c r="A155" s="305"/>
      <c r="B155" s="463"/>
      <c r="C155" s="463"/>
      <c r="D155" s="463"/>
      <c r="E155" s="463"/>
      <c r="F155" s="463"/>
      <c r="G155" s="463"/>
      <c r="H155" s="463"/>
      <c r="I155" s="463"/>
      <c r="J155" s="463"/>
      <c r="K155" s="463"/>
      <c r="L155" s="463"/>
      <c r="M155" s="463"/>
      <c r="N155" s="463"/>
      <c r="O155" s="463"/>
      <c r="P155" s="463"/>
      <c r="Q155" s="463"/>
      <c r="R155" s="463"/>
      <c r="S155" s="463"/>
      <c r="T155" s="463"/>
      <c r="U155" s="941" t="s">
        <v>930</v>
      </c>
      <c r="V155" s="941"/>
      <c r="W155" s="941"/>
      <c r="X155" s="941"/>
      <c r="Y155" s="941"/>
      <c r="Z155" s="941"/>
      <c r="AA155" s="941"/>
      <c r="AB155" s="941"/>
      <c r="AC155" s="941"/>
      <c r="AD155" s="941"/>
      <c r="AE155" s="941"/>
      <c r="AF155" s="941"/>
      <c r="AG155" s="941"/>
      <c r="AH155" s="941"/>
      <c r="AI155" s="941"/>
      <c r="AJ155" s="467"/>
      <c r="AK155" s="467"/>
      <c r="AL155" s="467"/>
      <c r="AM155" s="467"/>
      <c r="AN155" s="467"/>
      <c r="AO155" s="467"/>
      <c r="AP155" s="467"/>
      <c r="AQ155" s="467"/>
      <c r="AR155" s="467"/>
      <c r="AS155" s="467"/>
      <c r="AT155" s="456"/>
      <c r="AU155" s="457"/>
      <c r="AV155" s="457"/>
      <c r="AW155" s="457"/>
      <c r="AX155" s="457"/>
      <c r="AY155" s="457"/>
      <c r="AZ155" s="457"/>
      <c r="BB155" s="286"/>
      <c r="BC155" s="286"/>
      <c r="BD155" s="319"/>
      <c r="BE155" s="307"/>
      <c r="BF155" s="319"/>
      <c r="BG155" s="319"/>
      <c r="BH155" s="319"/>
      <c r="BI155" s="319"/>
      <c r="BJ155" s="319"/>
      <c r="BK155" s="319"/>
      <c r="BL155" s="319"/>
      <c r="BM155" s="319"/>
      <c r="BN155" s="319"/>
      <c r="BO155" s="321"/>
      <c r="BP155" s="321"/>
      <c r="BQ155" s="321"/>
      <c r="BR155" s="321"/>
      <c r="BS155" s="321"/>
      <c r="BT155" s="321"/>
      <c r="BU155" s="321"/>
      <c r="BV155" s="321"/>
      <c r="BW155" s="321"/>
      <c r="BX155" s="321"/>
      <c r="BY155" s="321"/>
      <c r="BZ155" s="321"/>
      <c r="CA155" s="321"/>
      <c r="CB155" s="321"/>
      <c r="CC155" s="321"/>
      <c r="CE155" s="321"/>
      <c r="CF155" s="321"/>
      <c r="CG155" s="322"/>
      <c r="CJ155" s="323"/>
      <c r="CP155" s="286"/>
    </row>
    <row r="156" spans="1:94" ht="17" hidden="1" customHeight="1" thickBot="1">
      <c r="A156" s="305"/>
      <c r="B156" s="463"/>
      <c r="C156" s="463"/>
      <c r="D156" s="463"/>
      <c r="E156" s="463"/>
      <c r="F156" s="468"/>
      <c r="G156" s="468"/>
      <c r="H156" s="469"/>
      <c r="I156" s="469"/>
      <c r="J156" s="469"/>
      <c r="K156" s="469"/>
      <c r="L156" s="469"/>
      <c r="M156" s="469"/>
      <c r="N156" s="469"/>
      <c r="O156" s="469"/>
      <c r="P156" s="463"/>
      <c r="Q156" s="463"/>
      <c r="R156" s="463"/>
      <c r="S156" s="463"/>
      <c r="T156" s="463"/>
      <c r="U156" s="935" t="s">
        <v>926</v>
      </c>
      <c r="V156" s="935"/>
      <c r="W156" s="935"/>
      <c r="X156" s="935"/>
      <c r="Y156" s="935"/>
      <c r="Z156" s="935"/>
      <c r="AA156" s="935"/>
      <c r="AB156" s="935"/>
      <c r="AC156" s="935"/>
      <c r="AD156" s="935"/>
      <c r="AE156" s="935"/>
      <c r="AF156" s="935"/>
      <c r="AG156" s="935"/>
      <c r="AH156" s="935"/>
      <c r="AI156" s="935"/>
      <c r="AJ156" s="942" t="s">
        <v>925</v>
      </c>
      <c r="AK156" s="942"/>
      <c r="AL156" s="942"/>
      <c r="AM156" s="942"/>
      <c r="AN156" s="942"/>
      <c r="AO156" s="942" t="s">
        <v>517</v>
      </c>
      <c r="AP156" s="942"/>
      <c r="AQ156" s="942"/>
      <c r="AR156" s="942"/>
      <c r="AS156" s="942"/>
      <c r="AT156" s="458"/>
      <c r="AU156" s="943" t="s">
        <v>94</v>
      </c>
      <c r="AV156" s="943"/>
      <c r="AW156" s="943"/>
      <c r="AX156" s="943"/>
      <c r="AY156" s="943"/>
      <c r="AZ156" s="943"/>
      <c r="BB156" s="286"/>
      <c r="BC156" s="286"/>
      <c r="BD156" s="319"/>
      <c r="BE156" s="307"/>
      <c r="BF156" s="319"/>
      <c r="BG156" s="319"/>
      <c r="BH156" s="319"/>
      <c r="BI156" s="319"/>
      <c r="BJ156" s="319"/>
      <c r="BK156" s="319"/>
      <c r="BL156" s="319"/>
      <c r="BM156" s="319"/>
      <c r="BN156" s="319"/>
      <c r="BO156" s="321"/>
      <c r="BP156" s="321"/>
      <c r="BQ156" s="321"/>
      <c r="BR156" s="321"/>
      <c r="BS156" s="321"/>
      <c r="BT156" s="321"/>
      <c r="BU156" s="321"/>
      <c r="BV156" s="321"/>
      <c r="BW156" s="321"/>
      <c r="BX156" s="321"/>
      <c r="BY156" s="321"/>
      <c r="BZ156" s="321"/>
      <c r="CA156" s="321"/>
      <c r="CB156" s="321"/>
      <c r="CC156" s="321"/>
      <c r="CE156" s="321"/>
      <c r="CF156" s="321"/>
      <c r="CG156" s="322"/>
      <c r="CJ156" s="323"/>
      <c r="CP156" s="286"/>
    </row>
    <row r="157" spans="1:94" ht="17" hidden="1" customHeight="1" thickBot="1">
      <c r="A157" s="305"/>
      <c r="B157" s="463"/>
      <c r="C157" s="463"/>
      <c r="D157" s="463"/>
      <c r="E157" s="463"/>
      <c r="F157" s="468"/>
      <c r="G157" s="468"/>
      <c r="H157" s="469"/>
      <c r="I157" s="469"/>
      <c r="J157" s="469"/>
      <c r="K157" s="469"/>
      <c r="L157" s="469"/>
      <c r="M157" s="469"/>
      <c r="N157" s="469"/>
      <c r="O157" s="469"/>
      <c r="P157" s="463"/>
      <c r="Q157" s="463"/>
      <c r="R157" s="463"/>
      <c r="S157" s="463"/>
      <c r="T157" s="463"/>
      <c r="U157" s="932" t="str">
        <f>Adder1_Description</f>
        <v>Building Permit (Lump Sum)</v>
      </c>
      <c r="V157" s="932"/>
      <c r="W157" s="932"/>
      <c r="X157" s="932"/>
      <c r="Y157" s="932"/>
      <c r="Z157" s="932"/>
      <c r="AA157" s="932"/>
      <c r="AB157" s="932"/>
      <c r="AC157" s="932"/>
      <c r="AD157" s="932"/>
      <c r="AE157" s="932"/>
      <c r="AF157" s="932"/>
      <c r="AG157" s="932"/>
      <c r="AH157" s="932"/>
      <c r="AI157" s="932"/>
      <c r="AJ157" s="933" t="s">
        <v>514</v>
      </c>
      <c r="AK157" s="933"/>
      <c r="AL157" s="933"/>
      <c r="AM157" s="933"/>
      <c r="AN157" s="933"/>
      <c r="AO157" s="936"/>
      <c r="AP157" s="937"/>
      <c r="AQ157" s="937"/>
      <c r="AR157" s="937"/>
      <c r="AS157" s="938"/>
      <c r="AT157" s="315"/>
      <c r="AU157" s="939">
        <f t="shared" ref="AU157:AU170" si="68">IF(AJ157="%",AO157*Alternate3_Subtotal,AO157)</f>
        <v>0</v>
      </c>
      <c r="AV157" s="939"/>
      <c r="AW157" s="939"/>
      <c r="AX157" s="939"/>
      <c r="AY157" s="939"/>
      <c r="AZ157" s="939"/>
      <c r="BB157" s="286"/>
      <c r="BC157" s="286"/>
      <c r="BD157" s="319"/>
      <c r="BE157" s="307"/>
      <c r="BF157" s="319"/>
      <c r="BG157" s="319"/>
      <c r="BH157" s="319"/>
      <c r="BI157" s="319"/>
      <c r="BJ157" s="319"/>
      <c r="BK157" s="319"/>
      <c r="BL157" s="319"/>
      <c r="BM157" s="319"/>
      <c r="BN157" s="319"/>
      <c r="BO157" s="321"/>
      <c r="BP157" s="321"/>
      <c r="BQ157" s="321"/>
      <c r="BR157" s="321"/>
      <c r="BS157" s="321"/>
      <c r="BT157" s="321"/>
      <c r="BU157" s="321"/>
      <c r="BV157" s="321"/>
      <c r="BW157" s="321"/>
      <c r="BX157" s="321"/>
      <c r="BY157" s="321"/>
      <c r="BZ157" s="321"/>
      <c r="CA157" s="321"/>
      <c r="CB157" s="321"/>
      <c r="CC157" s="321"/>
      <c r="CE157" s="321"/>
      <c r="CF157" s="321"/>
      <c r="CG157" s="322"/>
      <c r="CJ157" s="323"/>
      <c r="CP157" s="286"/>
    </row>
    <row r="158" spans="1:94" ht="17" hidden="1" customHeight="1" thickBot="1">
      <c r="A158" s="305"/>
      <c r="B158" s="463"/>
      <c r="C158" s="463"/>
      <c r="D158" s="463"/>
      <c r="E158" s="463"/>
      <c r="F158" s="468"/>
      <c r="G158" s="468"/>
      <c r="H158" s="469"/>
      <c r="I158" s="469"/>
      <c r="J158" s="469"/>
      <c r="K158" s="469"/>
      <c r="L158" s="469"/>
      <c r="M158" s="469"/>
      <c r="N158" s="469"/>
      <c r="O158" s="469"/>
      <c r="P158" s="463"/>
      <c r="Q158" s="463"/>
      <c r="R158" s="463"/>
      <c r="S158" s="463"/>
      <c r="T158" s="463"/>
      <c r="U158" s="932" t="str">
        <f>Adder2_Description</f>
        <v>Estimating Contingency (% of Subtotal Estimate)</v>
      </c>
      <c r="V158" s="932"/>
      <c r="W158" s="932"/>
      <c r="X158" s="932"/>
      <c r="Y158" s="932"/>
      <c r="Z158" s="932"/>
      <c r="AA158" s="932"/>
      <c r="AB158" s="932"/>
      <c r="AC158" s="932"/>
      <c r="AD158" s="932"/>
      <c r="AE158" s="932"/>
      <c r="AF158" s="932"/>
      <c r="AG158" s="932"/>
      <c r="AH158" s="932"/>
      <c r="AI158" s="932"/>
      <c r="AJ158" s="933" t="s">
        <v>515</v>
      </c>
      <c r="AK158" s="933"/>
      <c r="AL158" s="933"/>
      <c r="AM158" s="933"/>
      <c r="AN158" s="933"/>
      <c r="AO158" s="936"/>
      <c r="AP158" s="937"/>
      <c r="AQ158" s="937"/>
      <c r="AR158" s="937"/>
      <c r="AS158" s="938"/>
      <c r="AT158" s="318"/>
      <c r="AU158" s="939">
        <f t="shared" si="68"/>
        <v>0</v>
      </c>
      <c r="AV158" s="939"/>
      <c r="AW158" s="939"/>
      <c r="AX158" s="939"/>
      <c r="AY158" s="939"/>
      <c r="AZ158" s="939"/>
      <c r="BB158" s="286"/>
      <c r="BC158" s="286"/>
      <c r="BD158" s="319"/>
      <c r="BE158" s="307"/>
      <c r="BF158" s="319"/>
      <c r="BG158" s="319"/>
      <c r="BH158" s="319"/>
      <c r="BI158" s="319"/>
      <c r="BJ158" s="319"/>
      <c r="BK158" s="319"/>
      <c r="BL158" s="319"/>
      <c r="BM158" s="319"/>
      <c r="BN158" s="319"/>
      <c r="BO158" s="321"/>
      <c r="BP158" s="321"/>
      <c r="BQ158" s="321"/>
      <c r="BR158" s="321"/>
      <c r="BS158" s="321"/>
      <c r="BT158" s="321"/>
      <c r="BU158" s="321"/>
      <c r="BV158" s="321"/>
      <c r="BW158" s="321"/>
      <c r="BX158" s="321"/>
      <c r="BY158" s="321"/>
      <c r="BZ158" s="321"/>
      <c r="CA158" s="321"/>
      <c r="CB158" s="321"/>
      <c r="CC158" s="321"/>
      <c r="CE158" s="321"/>
      <c r="CF158" s="321"/>
      <c r="CG158" s="322"/>
      <c r="CJ158" s="323"/>
      <c r="CP158" s="286"/>
    </row>
    <row r="159" spans="1:94" ht="17" hidden="1" customHeight="1" thickBot="1">
      <c r="A159" s="305"/>
      <c r="B159" s="463"/>
      <c r="C159" s="463"/>
      <c r="D159" s="463"/>
      <c r="E159" s="463"/>
      <c r="F159" s="468"/>
      <c r="G159" s="468"/>
      <c r="H159" s="469"/>
      <c r="I159" s="469"/>
      <c r="J159" s="469"/>
      <c r="K159" s="469"/>
      <c r="L159" s="469"/>
      <c r="M159" s="469"/>
      <c r="N159" s="469"/>
      <c r="O159" s="469"/>
      <c r="P159" s="463"/>
      <c r="Q159" s="463"/>
      <c r="R159" s="463"/>
      <c r="S159" s="463"/>
      <c r="T159" s="463"/>
      <c r="U159" s="932" t="str">
        <f>Adder3_Description</f>
        <v>Construction Contingency (% of Subtotal Estimate)</v>
      </c>
      <c r="V159" s="932"/>
      <c r="W159" s="932"/>
      <c r="X159" s="932"/>
      <c r="Y159" s="932"/>
      <c r="Z159" s="932"/>
      <c r="AA159" s="932"/>
      <c r="AB159" s="932"/>
      <c r="AC159" s="932"/>
      <c r="AD159" s="932"/>
      <c r="AE159" s="932"/>
      <c r="AF159" s="932"/>
      <c r="AG159" s="932"/>
      <c r="AH159" s="932"/>
      <c r="AI159" s="932"/>
      <c r="AJ159" s="933" t="s">
        <v>514</v>
      </c>
      <c r="AK159" s="933"/>
      <c r="AL159" s="933"/>
      <c r="AM159" s="933"/>
      <c r="AN159" s="933"/>
      <c r="AO159" s="936"/>
      <c r="AP159" s="937"/>
      <c r="AQ159" s="937"/>
      <c r="AR159" s="937"/>
      <c r="AS159" s="938"/>
      <c r="AT159" s="318"/>
      <c r="AU159" s="939">
        <f t="shared" si="68"/>
        <v>0</v>
      </c>
      <c r="AV159" s="939"/>
      <c r="AW159" s="939"/>
      <c r="AX159" s="939"/>
      <c r="AY159" s="939"/>
      <c r="AZ159" s="939"/>
      <c r="BB159" s="286"/>
      <c r="BC159" s="286"/>
      <c r="BD159" s="319"/>
      <c r="BE159" s="307"/>
      <c r="BF159" s="319"/>
      <c r="BG159" s="319"/>
      <c r="BH159" s="319"/>
      <c r="BI159" s="319"/>
      <c r="BJ159" s="319"/>
      <c r="BK159" s="319"/>
      <c r="BL159" s="319"/>
      <c r="BM159" s="319"/>
      <c r="BN159" s="319"/>
      <c r="BO159" s="321"/>
      <c r="BP159" s="321"/>
      <c r="BQ159" s="321"/>
      <c r="BR159" s="321"/>
      <c r="BS159" s="321"/>
      <c r="BT159" s="321"/>
      <c r="BU159" s="321"/>
      <c r="BV159" s="321"/>
      <c r="BW159" s="321"/>
      <c r="BX159" s="321"/>
      <c r="BY159" s="321"/>
      <c r="BZ159" s="321"/>
      <c r="CA159" s="321"/>
      <c r="CB159" s="321"/>
      <c r="CC159" s="321"/>
      <c r="CE159" s="321"/>
      <c r="CF159" s="321"/>
      <c r="CG159" s="322"/>
      <c r="CJ159" s="323"/>
      <c r="CP159" s="286"/>
    </row>
    <row r="160" spans="1:94" ht="17" hidden="1" customHeight="1" thickBot="1">
      <c r="A160" s="305"/>
      <c r="B160" s="463"/>
      <c r="C160" s="463"/>
      <c r="D160" s="463"/>
      <c r="E160" s="463"/>
      <c r="F160" s="468"/>
      <c r="G160" s="468"/>
      <c r="H160" s="469"/>
      <c r="I160" s="469"/>
      <c r="J160" s="469"/>
      <c r="K160" s="469"/>
      <c r="L160" s="469"/>
      <c r="M160" s="469"/>
      <c r="N160" s="469"/>
      <c r="O160" s="469"/>
      <c r="P160" s="463"/>
      <c r="Q160" s="463"/>
      <c r="R160" s="463"/>
      <c r="S160" s="463"/>
      <c r="T160" s="463"/>
      <c r="U160" s="932" t="str">
        <f>Adder4_Description</f>
        <v>Remodeling Tax (% of Subtotal Estimate)</v>
      </c>
      <c r="V160" s="932"/>
      <c r="W160" s="932"/>
      <c r="X160" s="932"/>
      <c r="Y160" s="932"/>
      <c r="Z160" s="932"/>
      <c r="AA160" s="932"/>
      <c r="AB160" s="932"/>
      <c r="AC160" s="932"/>
      <c r="AD160" s="932"/>
      <c r="AE160" s="932"/>
      <c r="AF160" s="932"/>
      <c r="AG160" s="932"/>
      <c r="AH160" s="932"/>
      <c r="AI160" s="932"/>
      <c r="AJ160" s="933" t="s">
        <v>515</v>
      </c>
      <c r="AK160" s="933"/>
      <c r="AL160" s="933"/>
      <c r="AM160" s="933"/>
      <c r="AN160" s="933"/>
      <c r="AO160" s="936"/>
      <c r="AP160" s="937"/>
      <c r="AQ160" s="937"/>
      <c r="AR160" s="937"/>
      <c r="AS160" s="938"/>
      <c r="AT160" s="318"/>
      <c r="AU160" s="939">
        <f t="shared" si="68"/>
        <v>0</v>
      </c>
      <c r="AV160" s="939"/>
      <c r="AW160" s="939"/>
      <c r="AX160" s="939"/>
      <c r="AY160" s="939"/>
      <c r="AZ160" s="939"/>
      <c r="BB160" s="286"/>
      <c r="BC160" s="286"/>
      <c r="BD160" s="319"/>
      <c r="BE160" s="307"/>
      <c r="BF160" s="319"/>
      <c r="BG160" s="319"/>
      <c r="BH160" s="319"/>
      <c r="BI160" s="319"/>
      <c r="BJ160" s="319"/>
      <c r="BK160" s="319"/>
      <c r="BL160" s="319"/>
      <c r="BM160" s="319"/>
      <c r="BN160" s="319"/>
      <c r="BO160" s="321"/>
      <c r="BP160" s="321"/>
      <c r="BQ160" s="321"/>
      <c r="BR160" s="321"/>
      <c r="BS160" s="321"/>
      <c r="BT160" s="321"/>
      <c r="BU160" s="321"/>
      <c r="BV160" s="321"/>
      <c r="BW160" s="321"/>
      <c r="BX160" s="321"/>
      <c r="BY160" s="321"/>
      <c r="BZ160" s="321"/>
      <c r="CA160" s="321"/>
      <c r="CB160" s="321"/>
      <c r="CC160" s="321"/>
      <c r="CE160" s="321"/>
      <c r="CF160" s="321"/>
      <c r="CG160" s="322"/>
      <c r="CJ160" s="323"/>
      <c r="CP160" s="286"/>
    </row>
    <row r="161" spans="1:94" ht="17" hidden="1" customHeight="1" thickBot="1">
      <c r="A161" s="305"/>
      <c r="B161" s="463"/>
      <c r="C161" s="463"/>
      <c r="D161" s="463"/>
      <c r="E161" s="463"/>
      <c r="F161" s="468"/>
      <c r="G161" s="468"/>
      <c r="H161" s="469"/>
      <c r="I161" s="469"/>
      <c r="J161" s="469"/>
      <c r="K161" s="469"/>
      <c r="L161" s="469"/>
      <c r="M161" s="469"/>
      <c r="N161" s="469"/>
      <c r="O161" s="469"/>
      <c r="P161" s="463"/>
      <c r="Q161" s="463"/>
      <c r="R161" s="463"/>
      <c r="S161" s="463"/>
      <c r="T161" s="463"/>
      <c r="U161" s="932" t="str">
        <f>Adder5_Description</f>
        <v>Warranty (% of Subtotal Estimate)</v>
      </c>
      <c r="V161" s="932"/>
      <c r="W161" s="932"/>
      <c r="X161" s="932"/>
      <c r="Y161" s="932"/>
      <c r="Z161" s="932"/>
      <c r="AA161" s="932"/>
      <c r="AB161" s="932"/>
      <c r="AC161" s="932"/>
      <c r="AD161" s="932"/>
      <c r="AE161" s="932"/>
      <c r="AF161" s="932"/>
      <c r="AG161" s="932"/>
      <c r="AH161" s="932"/>
      <c r="AI161" s="932"/>
      <c r="AJ161" s="933" t="s">
        <v>515</v>
      </c>
      <c r="AK161" s="933"/>
      <c r="AL161" s="933"/>
      <c r="AM161" s="933"/>
      <c r="AN161" s="933"/>
      <c r="AO161" s="936"/>
      <c r="AP161" s="937"/>
      <c r="AQ161" s="937"/>
      <c r="AR161" s="937"/>
      <c r="AS161" s="938"/>
      <c r="AT161" s="318"/>
      <c r="AU161" s="939">
        <f t="shared" si="68"/>
        <v>0</v>
      </c>
      <c r="AV161" s="939"/>
      <c r="AW161" s="939"/>
      <c r="AX161" s="939"/>
      <c r="AY161" s="939"/>
      <c r="AZ161" s="939"/>
      <c r="BB161" s="286"/>
      <c r="BC161" s="286"/>
      <c r="BD161" s="319"/>
      <c r="BE161" s="307"/>
      <c r="BF161" s="319"/>
      <c r="BG161" s="319"/>
      <c r="BH161" s="319"/>
      <c r="BI161" s="319"/>
      <c r="BJ161" s="319"/>
      <c r="BK161" s="319"/>
      <c r="BL161" s="319"/>
      <c r="BM161" s="319"/>
      <c r="BN161" s="319"/>
      <c r="BO161" s="321"/>
      <c r="BP161" s="321"/>
      <c r="BQ161" s="321"/>
      <c r="BR161" s="321"/>
      <c r="BS161" s="321"/>
      <c r="BT161" s="321"/>
      <c r="BU161" s="321"/>
      <c r="BV161" s="321"/>
      <c r="BW161" s="321"/>
      <c r="BX161" s="321"/>
      <c r="BY161" s="321"/>
      <c r="BZ161" s="321"/>
      <c r="CA161" s="321"/>
      <c r="CB161" s="321"/>
      <c r="CC161" s="321"/>
      <c r="CE161" s="321"/>
      <c r="CF161" s="321"/>
      <c r="CG161" s="322"/>
      <c r="CJ161" s="323"/>
      <c r="CP161" s="286"/>
    </row>
    <row r="162" spans="1:94" ht="17" hidden="1" customHeight="1" thickBot="1">
      <c r="A162" s="305"/>
      <c r="B162" s="463"/>
      <c r="C162" s="463"/>
      <c r="D162" s="463"/>
      <c r="E162" s="463"/>
      <c r="F162" s="468"/>
      <c r="G162" s="468"/>
      <c r="H162" s="469"/>
      <c r="I162" s="469"/>
      <c r="J162" s="469"/>
      <c r="K162" s="469"/>
      <c r="L162" s="469"/>
      <c r="M162" s="469"/>
      <c r="N162" s="469"/>
      <c r="O162" s="469"/>
      <c r="P162" s="463"/>
      <c r="Q162" s="463"/>
      <c r="R162" s="463"/>
      <c r="S162" s="463"/>
      <c r="T162" s="463"/>
      <c r="U162" s="932" t="str">
        <f>Adder6_Description</f>
        <v>General Liability Insurance (% of Subtotal Estimate)</v>
      </c>
      <c r="V162" s="932"/>
      <c r="W162" s="932"/>
      <c r="X162" s="932"/>
      <c r="Y162" s="932"/>
      <c r="Z162" s="932"/>
      <c r="AA162" s="932"/>
      <c r="AB162" s="932"/>
      <c r="AC162" s="932"/>
      <c r="AD162" s="932"/>
      <c r="AE162" s="932"/>
      <c r="AF162" s="932"/>
      <c r="AG162" s="932"/>
      <c r="AH162" s="932"/>
      <c r="AI162" s="932"/>
      <c r="AJ162" s="933" t="s">
        <v>515</v>
      </c>
      <c r="AK162" s="933"/>
      <c r="AL162" s="933"/>
      <c r="AM162" s="933"/>
      <c r="AN162" s="933"/>
      <c r="AO162" s="936"/>
      <c r="AP162" s="937"/>
      <c r="AQ162" s="937"/>
      <c r="AR162" s="937"/>
      <c r="AS162" s="938"/>
      <c r="AT162" s="318"/>
      <c r="AU162" s="939">
        <f t="shared" si="68"/>
        <v>0</v>
      </c>
      <c r="AV162" s="939"/>
      <c r="AW162" s="939"/>
      <c r="AX162" s="939"/>
      <c r="AY162" s="939"/>
      <c r="AZ162" s="939"/>
      <c r="BB162" s="286"/>
      <c r="BC162" s="286"/>
      <c r="BD162" s="319"/>
      <c r="BE162" s="307"/>
      <c r="BF162" s="319"/>
      <c r="BG162" s="319"/>
      <c r="BH162" s="319"/>
      <c r="BI162" s="319"/>
      <c r="BJ162" s="319"/>
      <c r="BK162" s="319"/>
      <c r="BL162" s="319"/>
      <c r="BM162" s="319"/>
      <c r="BN162" s="319"/>
      <c r="BO162" s="321"/>
      <c r="BP162" s="321"/>
      <c r="BQ162" s="321"/>
      <c r="BR162" s="321"/>
      <c r="BS162" s="321"/>
      <c r="BT162" s="321"/>
      <c r="BU162" s="321"/>
      <c r="BV162" s="321"/>
      <c r="BW162" s="321"/>
      <c r="BX162" s="321"/>
      <c r="BY162" s="321"/>
      <c r="BZ162" s="321"/>
      <c r="CA162" s="321"/>
      <c r="CB162" s="321"/>
      <c r="CC162" s="321"/>
      <c r="CE162" s="321"/>
      <c r="CF162" s="321"/>
      <c r="CG162" s="322"/>
      <c r="CJ162" s="323"/>
      <c r="CP162" s="286"/>
    </row>
    <row r="163" spans="1:94" ht="17" hidden="1" customHeight="1" thickBot="1">
      <c r="A163" s="305"/>
      <c r="B163" s="463"/>
      <c r="C163" s="463"/>
      <c r="D163" s="463"/>
      <c r="E163" s="463"/>
      <c r="F163" s="468"/>
      <c r="G163" s="468"/>
      <c r="H163" s="469"/>
      <c r="I163" s="469"/>
      <c r="J163" s="469"/>
      <c r="K163" s="469"/>
      <c r="L163" s="469"/>
      <c r="M163" s="469"/>
      <c r="N163" s="469"/>
      <c r="O163" s="469"/>
      <c r="P163" s="463"/>
      <c r="Q163" s="463"/>
      <c r="R163" s="463"/>
      <c r="S163" s="463"/>
      <c r="T163" s="463"/>
      <c r="U163" s="932" t="str">
        <f>Adder7_Description</f>
        <v>Builder's Risk Insurance (% of Subtotal Estimate)</v>
      </c>
      <c r="V163" s="932"/>
      <c r="W163" s="932"/>
      <c r="X163" s="932"/>
      <c r="Y163" s="932"/>
      <c r="Z163" s="932"/>
      <c r="AA163" s="932"/>
      <c r="AB163" s="932"/>
      <c r="AC163" s="932"/>
      <c r="AD163" s="932"/>
      <c r="AE163" s="932"/>
      <c r="AF163" s="932"/>
      <c r="AG163" s="932"/>
      <c r="AH163" s="932"/>
      <c r="AI163" s="932"/>
      <c r="AJ163" s="933" t="s">
        <v>515</v>
      </c>
      <c r="AK163" s="933"/>
      <c r="AL163" s="933"/>
      <c r="AM163" s="933"/>
      <c r="AN163" s="933"/>
      <c r="AO163" s="936"/>
      <c r="AP163" s="937"/>
      <c r="AQ163" s="937"/>
      <c r="AR163" s="937"/>
      <c r="AS163" s="938"/>
      <c r="AT163" s="318"/>
      <c r="AU163" s="939">
        <f t="shared" si="68"/>
        <v>0</v>
      </c>
      <c r="AV163" s="939"/>
      <c r="AW163" s="939"/>
      <c r="AX163" s="939"/>
      <c r="AY163" s="939"/>
      <c r="AZ163" s="939"/>
      <c r="BB163" s="286"/>
      <c r="BC163" s="286"/>
      <c r="BD163" s="319"/>
      <c r="BE163" s="307"/>
      <c r="BF163" s="319"/>
      <c r="BG163" s="319"/>
      <c r="BH163" s="319"/>
      <c r="BI163" s="319"/>
      <c r="BJ163" s="319"/>
      <c r="BK163" s="319"/>
      <c r="BL163" s="319"/>
      <c r="BM163" s="319"/>
      <c r="BN163" s="319"/>
      <c r="BO163" s="321"/>
      <c r="BP163" s="321"/>
      <c r="BQ163" s="321"/>
      <c r="BR163" s="321"/>
      <c r="BS163" s="321"/>
      <c r="BT163" s="321"/>
      <c r="BU163" s="321"/>
      <c r="BV163" s="321"/>
      <c r="BW163" s="321"/>
      <c r="BX163" s="321"/>
      <c r="BY163" s="321"/>
      <c r="BZ163" s="321"/>
      <c r="CA163" s="321"/>
      <c r="CB163" s="321"/>
      <c r="CC163" s="321"/>
      <c r="CE163" s="321"/>
      <c r="CF163" s="321"/>
      <c r="CG163" s="322"/>
      <c r="CJ163" s="323"/>
      <c r="CP163" s="286"/>
    </row>
    <row r="164" spans="1:94" ht="17" hidden="1" customHeight="1" thickBot="1">
      <c r="A164" s="305"/>
      <c r="B164" s="463"/>
      <c r="C164" s="463"/>
      <c r="D164" s="463"/>
      <c r="E164" s="463"/>
      <c r="F164" s="468"/>
      <c r="G164" s="468"/>
      <c r="H164" s="469"/>
      <c r="I164" s="469"/>
      <c r="J164" s="469"/>
      <c r="K164" s="469"/>
      <c r="L164" s="469"/>
      <c r="M164" s="469"/>
      <c r="N164" s="469"/>
      <c r="O164" s="469"/>
      <c r="P164" s="463"/>
      <c r="Q164" s="463"/>
      <c r="R164" s="463"/>
      <c r="S164" s="463"/>
      <c r="T164" s="463"/>
      <c r="U164" s="932" t="str">
        <f>Adder8_Description</f>
        <v>Contractor's Profit (% of Subtotal Estimate)</v>
      </c>
      <c r="V164" s="932"/>
      <c r="W164" s="932"/>
      <c r="X164" s="932"/>
      <c r="Y164" s="932"/>
      <c r="Z164" s="932"/>
      <c r="AA164" s="932"/>
      <c r="AB164" s="932"/>
      <c r="AC164" s="932"/>
      <c r="AD164" s="932"/>
      <c r="AE164" s="932"/>
      <c r="AF164" s="932"/>
      <c r="AG164" s="932"/>
      <c r="AH164" s="932"/>
      <c r="AI164" s="932"/>
      <c r="AJ164" s="933" t="s">
        <v>515</v>
      </c>
      <c r="AK164" s="933"/>
      <c r="AL164" s="933"/>
      <c r="AM164" s="933"/>
      <c r="AN164" s="933"/>
      <c r="AO164" s="936"/>
      <c r="AP164" s="937"/>
      <c r="AQ164" s="937"/>
      <c r="AR164" s="937"/>
      <c r="AS164" s="938"/>
      <c r="AT164" s="318"/>
      <c r="AU164" s="939">
        <f t="shared" si="68"/>
        <v>0</v>
      </c>
      <c r="AV164" s="939"/>
      <c r="AW164" s="939"/>
      <c r="AX164" s="939"/>
      <c r="AY164" s="939"/>
      <c r="AZ164" s="939"/>
      <c r="BB164" s="286"/>
      <c r="BC164" s="286"/>
      <c r="BD164" s="319"/>
      <c r="BE164" s="307"/>
      <c r="BF164" s="319"/>
      <c r="BG164" s="319"/>
      <c r="BH164" s="319"/>
      <c r="BI164" s="319"/>
      <c r="BJ164" s="319"/>
      <c r="BK164" s="319"/>
      <c r="BL164" s="319"/>
      <c r="BM164" s="319"/>
      <c r="BN164" s="319"/>
      <c r="BO164" s="321"/>
      <c r="BP164" s="321"/>
      <c r="BQ164" s="321"/>
      <c r="BR164" s="321"/>
      <c r="BS164" s="321"/>
      <c r="BT164" s="321"/>
      <c r="BU164" s="321"/>
      <c r="BV164" s="321"/>
      <c r="BW164" s="321"/>
      <c r="BX164" s="321"/>
      <c r="BY164" s="321"/>
      <c r="BZ164" s="321"/>
      <c r="CA164" s="321"/>
      <c r="CB164" s="321"/>
      <c r="CC164" s="321"/>
      <c r="CE164" s="321"/>
      <c r="CF164" s="321"/>
      <c r="CG164" s="322"/>
      <c r="CJ164" s="323"/>
      <c r="CP164" s="286"/>
    </row>
    <row r="165" spans="1:94" ht="17" hidden="1" customHeight="1" thickBot="1">
      <c r="A165" s="305"/>
      <c r="B165" s="463"/>
      <c r="C165" s="463"/>
      <c r="D165" s="463"/>
      <c r="E165" s="463"/>
      <c r="F165" s="468"/>
      <c r="G165" s="468"/>
      <c r="H165" s="469"/>
      <c r="I165" s="469"/>
      <c r="J165" s="469"/>
      <c r="K165" s="469"/>
      <c r="L165" s="469"/>
      <c r="M165" s="469"/>
      <c r="N165" s="469"/>
      <c r="O165" s="469"/>
      <c r="P165" s="463"/>
      <c r="Q165" s="463"/>
      <c r="R165" s="463"/>
      <c r="S165" s="463"/>
      <c r="T165" s="463"/>
      <c r="U165" s="932" t="str">
        <f>Adder9_Description</f>
        <v>Labor Markup (% of Labor Total)</v>
      </c>
      <c r="V165" s="932"/>
      <c r="W165" s="932"/>
      <c r="X165" s="932"/>
      <c r="Y165" s="932"/>
      <c r="Z165" s="932"/>
      <c r="AA165" s="932"/>
      <c r="AB165" s="932"/>
      <c r="AC165" s="932"/>
      <c r="AD165" s="932"/>
      <c r="AE165" s="932"/>
      <c r="AF165" s="932"/>
      <c r="AG165" s="932"/>
      <c r="AH165" s="932"/>
      <c r="AI165" s="932"/>
      <c r="AJ165" s="933" t="s">
        <v>515</v>
      </c>
      <c r="AK165" s="933"/>
      <c r="AL165" s="933"/>
      <c r="AM165" s="933"/>
      <c r="AN165" s="933"/>
      <c r="AO165" s="936"/>
      <c r="AP165" s="937"/>
      <c r="AQ165" s="937"/>
      <c r="AR165" s="937"/>
      <c r="AS165" s="938"/>
      <c r="AT165" s="318"/>
      <c r="AU165" s="939">
        <f t="shared" si="68"/>
        <v>0</v>
      </c>
      <c r="AV165" s="939"/>
      <c r="AW165" s="939"/>
      <c r="AX165" s="939"/>
      <c r="AY165" s="939"/>
      <c r="AZ165" s="939"/>
      <c r="BB165" s="286"/>
      <c r="BC165" s="286"/>
      <c r="BD165" s="319"/>
      <c r="BE165" s="307"/>
      <c r="BF165" s="319"/>
      <c r="BG165" s="319"/>
      <c r="BH165" s="319"/>
      <c r="BI165" s="319"/>
      <c r="BJ165" s="319"/>
      <c r="BK165" s="319"/>
      <c r="BL165" s="319"/>
      <c r="BM165" s="319"/>
      <c r="BN165" s="319"/>
      <c r="BO165" s="321"/>
      <c r="BP165" s="321"/>
      <c r="BQ165" s="321"/>
      <c r="BR165" s="321"/>
      <c r="BS165" s="321"/>
      <c r="BT165" s="321"/>
      <c r="BU165" s="321"/>
      <c r="BV165" s="321"/>
      <c r="BW165" s="321"/>
      <c r="BX165" s="321"/>
      <c r="BY165" s="321"/>
      <c r="BZ165" s="321"/>
      <c r="CA165" s="321"/>
      <c r="CB165" s="321"/>
      <c r="CC165" s="321"/>
      <c r="CE165" s="321"/>
      <c r="CF165" s="321"/>
      <c r="CG165" s="322"/>
      <c r="CJ165" s="323"/>
      <c r="CP165" s="286"/>
    </row>
    <row r="166" spans="1:94" ht="17" hidden="1" customHeight="1" thickBot="1">
      <c r="A166" s="305"/>
      <c r="B166" s="463"/>
      <c r="C166" s="463"/>
      <c r="D166" s="463"/>
      <c r="E166" s="463"/>
      <c r="F166" s="468"/>
      <c r="G166" s="468"/>
      <c r="H166" s="469"/>
      <c r="I166" s="469"/>
      <c r="J166" s="469"/>
      <c r="K166" s="469"/>
      <c r="L166" s="469"/>
      <c r="M166" s="469"/>
      <c r="N166" s="469"/>
      <c r="O166" s="469"/>
      <c r="P166" s="463"/>
      <c r="Q166" s="463"/>
      <c r="R166" s="463"/>
      <c r="S166" s="463"/>
      <c r="T166" s="463"/>
      <c r="U166" s="932" t="str">
        <f>Adder10_Description</f>
        <v>Material Markup (% of Material Total)</v>
      </c>
      <c r="V166" s="932"/>
      <c r="W166" s="932"/>
      <c r="X166" s="932"/>
      <c r="Y166" s="932"/>
      <c r="Z166" s="932"/>
      <c r="AA166" s="932"/>
      <c r="AB166" s="932"/>
      <c r="AC166" s="932"/>
      <c r="AD166" s="932"/>
      <c r="AE166" s="932"/>
      <c r="AF166" s="932"/>
      <c r="AG166" s="932"/>
      <c r="AH166" s="932"/>
      <c r="AI166" s="932"/>
      <c r="AJ166" s="933" t="s">
        <v>515</v>
      </c>
      <c r="AK166" s="933"/>
      <c r="AL166" s="933"/>
      <c r="AM166" s="933"/>
      <c r="AN166" s="933"/>
      <c r="AO166" s="936"/>
      <c r="AP166" s="937"/>
      <c r="AQ166" s="937"/>
      <c r="AR166" s="937"/>
      <c r="AS166" s="938"/>
      <c r="AT166" s="318"/>
      <c r="AU166" s="939">
        <f t="shared" si="68"/>
        <v>0</v>
      </c>
      <c r="AV166" s="939"/>
      <c r="AW166" s="939"/>
      <c r="AX166" s="939"/>
      <c r="AY166" s="939"/>
      <c r="AZ166" s="939"/>
      <c r="BB166" s="286"/>
      <c r="BC166" s="286"/>
      <c r="BD166" s="319"/>
      <c r="BE166" s="307"/>
      <c r="BF166" s="319"/>
      <c r="BG166" s="319"/>
      <c r="BH166" s="319"/>
      <c r="BI166" s="319"/>
      <c r="BJ166" s="319"/>
      <c r="BK166" s="319"/>
      <c r="BL166" s="319"/>
      <c r="BM166" s="319"/>
      <c r="BN166" s="319"/>
      <c r="BO166" s="321"/>
      <c r="BP166" s="321"/>
      <c r="BQ166" s="321"/>
      <c r="BR166" s="321"/>
      <c r="BS166" s="321"/>
      <c r="BT166" s="321"/>
      <c r="BU166" s="321"/>
      <c r="BV166" s="321"/>
      <c r="BW166" s="321"/>
      <c r="BX166" s="321"/>
      <c r="BY166" s="321"/>
      <c r="BZ166" s="321"/>
      <c r="CA166" s="321"/>
      <c r="CB166" s="321"/>
      <c r="CC166" s="321"/>
      <c r="CE166" s="321"/>
      <c r="CF166" s="321"/>
      <c r="CG166" s="322"/>
      <c r="CJ166" s="323"/>
      <c r="CP166" s="286"/>
    </row>
    <row r="167" spans="1:94" ht="17" hidden="1" customHeight="1" thickBot="1">
      <c r="A167" s="305"/>
      <c r="B167" s="463"/>
      <c r="C167" s="463"/>
      <c r="D167" s="463"/>
      <c r="E167" s="463"/>
      <c r="F167" s="468"/>
      <c r="G167" s="468"/>
      <c r="H167" s="469"/>
      <c r="I167" s="469"/>
      <c r="J167" s="469"/>
      <c r="K167" s="469"/>
      <c r="L167" s="469"/>
      <c r="M167" s="469"/>
      <c r="N167" s="469"/>
      <c r="O167" s="469"/>
      <c r="P167" s="463"/>
      <c r="Q167" s="463"/>
      <c r="R167" s="463"/>
      <c r="S167" s="463"/>
      <c r="T167" s="463"/>
      <c r="U167" s="932" t="str">
        <f>Adder12_Description</f>
        <v>P &amp; P Bond (% of Subtotal Estimate)</v>
      </c>
      <c r="V167" s="932"/>
      <c r="W167" s="932"/>
      <c r="X167" s="932"/>
      <c r="Y167" s="932"/>
      <c r="Z167" s="932"/>
      <c r="AA167" s="932"/>
      <c r="AB167" s="932"/>
      <c r="AC167" s="932"/>
      <c r="AD167" s="932"/>
      <c r="AE167" s="932"/>
      <c r="AF167" s="932"/>
      <c r="AG167" s="932"/>
      <c r="AH167" s="932"/>
      <c r="AI167" s="932"/>
      <c r="AJ167" s="933" t="s">
        <v>515</v>
      </c>
      <c r="AK167" s="933"/>
      <c r="AL167" s="933"/>
      <c r="AM167" s="933"/>
      <c r="AN167" s="933"/>
      <c r="AO167" s="936"/>
      <c r="AP167" s="937"/>
      <c r="AQ167" s="937"/>
      <c r="AR167" s="937"/>
      <c r="AS167" s="938"/>
      <c r="AT167" s="318"/>
      <c r="AU167" s="939">
        <f t="shared" si="68"/>
        <v>0</v>
      </c>
      <c r="AV167" s="939"/>
      <c r="AW167" s="939"/>
      <c r="AX167" s="939"/>
      <c r="AY167" s="939"/>
      <c r="AZ167" s="939"/>
      <c r="BB167" s="286"/>
      <c r="BC167" s="286"/>
      <c r="BD167" s="319"/>
      <c r="BE167" s="307"/>
      <c r="BF167" s="319"/>
      <c r="BG167" s="319"/>
      <c r="BH167" s="319"/>
      <c r="BI167" s="319"/>
      <c r="BJ167" s="319"/>
      <c r="BK167" s="319"/>
      <c r="BL167" s="319"/>
      <c r="BM167" s="319"/>
      <c r="BN167" s="319"/>
      <c r="BO167" s="321"/>
      <c r="BP167" s="321"/>
      <c r="BQ167" s="321"/>
      <c r="BR167" s="321"/>
      <c r="BS167" s="321"/>
      <c r="BT167" s="321"/>
      <c r="BU167" s="321"/>
      <c r="BV167" s="321"/>
      <c r="BW167" s="321"/>
      <c r="BX167" s="321"/>
      <c r="BY167" s="321"/>
      <c r="BZ167" s="321"/>
      <c r="CA167" s="321"/>
      <c r="CB167" s="321"/>
      <c r="CC167" s="321"/>
      <c r="CE167" s="321"/>
      <c r="CF167" s="321"/>
      <c r="CG167" s="322"/>
      <c r="CJ167" s="323"/>
      <c r="CP167" s="286"/>
    </row>
    <row r="168" spans="1:94" ht="17" hidden="1" customHeight="1" thickBot="1">
      <c r="A168" s="305"/>
      <c r="B168" s="463"/>
      <c r="C168" s="463"/>
      <c r="D168" s="463"/>
      <c r="E168" s="463"/>
      <c r="F168" s="468"/>
      <c r="G168" s="468"/>
      <c r="H168" s="469"/>
      <c r="I168" s="469"/>
      <c r="J168" s="469"/>
      <c r="K168" s="469"/>
      <c r="L168" s="469"/>
      <c r="M168" s="469"/>
      <c r="N168" s="469"/>
      <c r="O168" s="469"/>
      <c r="P168" s="463"/>
      <c r="Q168" s="463"/>
      <c r="R168" s="463"/>
      <c r="S168" s="463"/>
      <c r="T168" s="463"/>
      <c r="U168" s="932" t="str">
        <f>Adder13_Description</f>
        <v>Other 1</v>
      </c>
      <c r="V168" s="932"/>
      <c r="W168" s="932"/>
      <c r="X168" s="932"/>
      <c r="Y168" s="932"/>
      <c r="Z168" s="932"/>
      <c r="AA168" s="932"/>
      <c r="AB168" s="932"/>
      <c r="AC168" s="932"/>
      <c r="AD168" s="932"/>
      <c r="AE168" s="932"/>
      <c r="AF168" s="932"/>
      <c r="AG168" s="932"/>
      <c r="AH168" s="932"/>
      <c r="AI168" s="932"/>
      <c r="AJ168" s="933" t="s">
        <v>515</v>
      </c>
      <c r="AK168" s="933"/>
      <c r="AL168" s="933"/>
      <c r="AM168" s="933"/>
      <c r="AN168" s="933"/>
      <c r="AO168" s="936"/>
      <c r="AP168" s="937"/>
      <c r="AQ168" s="937"/>
      <c r="AR168" s="937"/>
      <c r="AS168" s="938"/>
      <c r="AT168" s="318"/>
      <c r="AU168" s="939">
        <f t="shared" si="68"/>
        <v>0</v>
      </c>
      <c r="AV168" s="939"/>
      <c r="AW168" s="939"/>
      <c r="AX168" s="939"/>
      <c r="AY168" s="939"/>
      <c r="AZ168" s="939"/>
      <c r="BB168" s="286"/>
      <c r="BC168" s="286"/>
      <c r="BD168" s="319"/>
      <c r="BE168" s="307"/>
      <c r="BF168" s="319"/>
      <c r="BG168" s="319"/>
      <c r="BH168" s="319"/>
      <c r="BI168" s="319"/>
      <c r="BJ168" s="319"/>
      <c r="BK168" s="319"/>
      <c r="BL168" s="319"/>
      <c r="BM168" s="319"/>
      <c r="BN168" s="319"/>
      <c r="BO168" s="321"/>
      <c r="BP168" s="321"/>
      <c r="BQ168" s="321"/>
      <c r="BR168" s="321"/>
      <c r="BS168" s="321"/>
      <c r="BT168" s="321"/>
      <c r="BU168" s="321"/>
      <c r="BV168" s="321"/>
      <c r="BW168" s="321"/>
      <c r="BX168" s="321"/>
      <c r="BY168" s="321"/>
      <c r="BZ168" s="321"/>
      <c r="CA168" s="321"/>
      <c r="CB168" s="321"/>
      <c r="CC168" s="321"/>
      <c r="CE168" s="321"/>
      <c r="CF168" s="321"/>
      <c r="CG168" s="322"/>
      <c r="CJ168" s="323"/>
      <c r="CP168" s="286"/>
    </row>
    <row r="169" spans="1:94" ht="17" hidden="1" customHeight="1" thickBot="1">
      <c r="A169" s="305"/>
      <c r="B169" s="463"/>
      <c r="C169" s="463"/>
      <c r="D169" s="463"/>
      <c r="E169" s="463"/>
      <c r="F169" s="468"/>
      <c r="G169" s="468"/>
      <c r="H169" s="469"/>
      <c r="I169" s="469"/>
      <c r="J169" s="469"/>
      <c r="K169" s="469"/>
      <c r="L169" s="469"/>
      <c r="M169" s="469"/>
      <c r="N169" s="469"/>
      <c r="O169" s="469"/>
      <c r="P169" s="463"/>
      <c r="Q169" s="463"/>
      <c r="R169" s="463"/>
      <c r="S169" s="463"/>
      <c r="T169" s="463"/>
      <c r="U169" s="932" t="str">
        <f>Adder14_Description</f>
        <v>Other 2</v>
      </c>
      <c r="V169" s="932"/>
      <c r="W169" s="932"/>
      <c r="X169" s="932"/>
      <c r="Y169" s="932"/>
      <c r="Z169" s="932"/>
      <c r="AA169" s="932"/>
      <c r="AB169" s="932"/>
      <c r="AC169" s="932"/>
      <c r="AD169" s="932"/>
      <c r="AE169" s="932"/>
      <c r="AF169" s="932"/>
      <c r="AG169" s="932"/>
      <c r="AH169" s="932"/>
      <c r="AI169" s="932"/>
      <c r="AJ169" s="933" t="s">
        <v>515</v>
      </c>
      <c r="AK169" s="933"/>
      <c r="AL169" s="933"/>
      <c r="AM169" s="933"/>
      <c r="AN169" s="933"/>
      <c r="AO169" s="936"/>
      <c r="AP169" s="937"/>
      <c r="AQ169" s="937"/>
      <c r="AR169" s="937"/>
      <c r="AS169" s="938"/>
      <c r="AT169" s="318"/>
      <c r="AU169" s="939">
        <f t="shared" si="68"/>
        <v>0</v>
      </c>
      <c r="AV169" s="939"/>
      <c r="AW169" s="939"/>
      <c r="AX169" s="939"/>
      <c r="AY169" s="939"/>
      <c r="AZ169" s="939"/>
      <c r="BB169" s="286"/>
      <c r="BC169" s="286"/>
      <c r="BD169" s="319"/>
      <c r="BE169" s="307"/>
      <c r="BF169" s="319"/>
      <c r="BG169" s="319"/>
      <c r="BH169" s="319"/>
      <c r="BI169" s="319"/>
      <c r="BJ169" s="319"/>
      <c r="BK169" s="319"/>
      <c r="BL169" s="319"/>
      <c r="BM169" s="319"/>
      <c r="BN169" s="319"/>
      <c r="BO169" s="321"/>
      <c r="BP169" s="321"/>
      <c r="BQ169" s="321"/>
      <c r="BR169" s="321"/>
      <c r="BS169" s="321"/>
      <c r="BT169" s="321"/>
      <c r="BU169" s="321"/>
      <c r="BV169" s="321"/>
      <c r="BW169" s="321"/>
      <c r="BX169" s="321"/>
      <c r="BY169" s="321"/>
      <c r="BZ169" s="321"/>
      <c r="CA169" s="321"/>
      <c r="CB169" s="321"/>
      <c r="CC169" s="321"/>
      <c r="CE169" s="321"/>
      <c r="CF169" s="321"/>
      <c r="CG169" s="322"/>
      <c r="CJ169" s="323"/>
      <c r="CP169" s="286"/>
    </row>
    <row r="170" spans="1:94" ht="17" hidden="1" customHeight="1" thickBot="1">
      <c r="A170" s="305"/>
      <c r="B170" s="463"/>
      <c r="C170" s="463"/>
      <c r="D170" s="463"/>
      <c r="E170" s="463"/>
      <c r="F170" s="468"/>
      <c r="G170" s="468"/>
      <c r="H170" s="469"/>
      <c r="I170" s="469"/>
      <c r="J170" s="469"/>
      <c r="K170" s="469"/>
      <c r="L170" s="469"/>
      <c r="M170" s="469"/>
      <c r="N170" s="469"/>
      <c r="O170" s="469"/>
      <c r="P170" s="463"/>
      <c r="Q170" s="463"/>
      <c r="R170" s="463"/>
      <c r="S170" s="463"/>
      <c r="T170" s="463"/>
      <c r="U170" s="945" t="str">
        <f>Adder15_Description</f>
        <v>Other 3</v>
      </c>
      <c r="V170" s="945"/>
      <c r="W170" s="945"/>
      <c r="X170" s="945"/>
      <c r="Y170" s="945"/>
      <c r="Z170" s="945"/>
      <c r="AA170" s="945"/>
      <c r="AB170" s="945"/>
      <c r="AC170" s="945"/>
      <c r="AD170" s="945"/>
      <c r="AE170" s="945"/>
      <c r="AF170" s="945"/>
      <c r="AG170" s="945"/>
      <c r="AH170" s="945"/>
      <c r="AI170" s="945"/>
      <c r="AJ170" s="934" t="s">
        <v>515</v>
      </c>
      <c r="AK170" s="934"/>
      <c r="AL170" s="934"/>
      <c r="AM170" s="934"/>
      <c r="AN170" s="934"/>
      <c r="AO170" s="946"/>
      <c r="AP170" s="947"/>
      <c r="AQ170" s="947"/>
      <c r="AR170" s="947"/>
      <c r="AS170" s="948"/>
      <c r="AT170" s="459"/>
      <c r="AU170" s="944">
        <f t="shared" si="68"/>
        <v>0</v>
      </c>
      <c r="AV170" s="944"/>
      <c r="AW170" s="944"/>
      <c r="AX170" s="944"/>
      <c r="AY170" s="944"/>
      <c r="AZ170" s="944"/>
      <c r="BB170" s="286"/>
      <c r="BC170" s="286"/>
      <c r="BD170" s="319"/>
      <c r="BE170" s="307"/>
      <c r="BF170" s="319"/>
      <c r="BG170" s="319"/>
      <c r="BH170" s="319"/>
      <c r="BI170" s="319"/>
      <c r="BJ170" s="319"/>
      <c r="BK170" s="319"/>
      <c r="BL170" s="319"/>
      <c r="BM170" s="319"/>
      <c r="BN170" s="319"/>
      <c r="BO170" s="321"/>
      <c r="BP170" s="321"/>
      <c r="BQ170" s="321"/>
      <c r="BR170" s="321"/>
      <c r="BS170" s="321"/>
      <c r="BT170" s="321"/>
      <c r="BU170" s="321"/>
      <c r="BV170" s="321"/>
      <c r="BW170" s="321"/>
      <c r="BX170" s="321"/>
      <c r="BY170" s="321"/>
      <c r="BZ170" s="321"/>
      <c r="CA170" s="321"/>
      <c r="CB170" s="321"/>
      <c r="CC170" s="321"/>
      <c r="CE170" s="321"/>
      <c r="CF170" s="321"/>
      <c r="CG170" s="322"/>
      <c r="CJ170" s="323"/>
      <c r="CP170" s="286"/>
    </row>
    <row r="171" spans="1:94" ht="22" hidden="1" customHeight="1" thickTop="1">
      <c r="A171" s="305"/>
      <c r="B171" s="463"/>
      <c r="C171" s="463"/>
      <c r="D171" s="463"/>
      <c r="E171" s="463"/>
      <c r="F171" s="468"/>
      <c r="G171" s="468"/>
      <c r="H171" s="469"/>
      <c r="I171" s="469"/>
      <c r="J171" s="469"/>
      <c r="K171" s="469"/>
      <c r="L171" s="469"/>
      <c r="M171" s="469"/>
      <c r="N171" s="469"/>
      <c r="O171" s="469"/>
      <c r="P171" s="463"/>
      <c r="Q171" s="463"/>
      <c r="R171" s="463"/>
      <c r="S171" s="463"/>
      <c r="T171" s="463"/>
      <c r="U171" s="864" t="s">
        <v>928</v>
      </c>
      <c r="V171" s="864"/>
      <c r="W171" s="864"/>
      <c r="X171" s="864"/>
      <c r="Y171" s="864"/>
      <c r="Z171" s="864"/>
      <c r="AA171" s="864"/>
      <c r="AB171" s="864"/>
      <c r="AC171" s="864"/>
      <c r="AD171" s="864"/>
      <c r="AE171" s="864"/>
      <c r="AF171" s="864"/>
      <c r="AG171" s="864"/>
      <c r="AH171" s="864"/>
      <c r="AI171" s="864"/>
      <c r="AJ171" s="864"/>
      <c r="AK171" s="864"/>
      <c r="AL171" s="864"/>
      <c r="AM171" s="864"/>
      <c r="AN171" s="864"/>
      <c r="AO171" s="864"/>
      <c r="AP171" s="864"/>
      <c r="AQ171" s="864"/>
      <c r="AR171" s="864"/>
      <c r="AS171" s="864"/>
      <c r="AT171" s="133"/>
      <c r="AU171" s="940">
        <f>SUM(AU157:AZ170)</f>
        <v>0</v>
      </c>
      <c r="AV171" s="940"/>
      <c r="AW171" s="940"/>
      <c r="AX171" s="940"/>
      <c r="AY171" s="940"/>
      <c r="AZ171" s="940"/>
      <c r="BB171" s="286"/>
      <c r="BC171" s="286"/>
      <c r="BD171" s="319"/>
      <c r="BE171" s="307"/>
      <c r="BF171" s="319"/>
      <c r="BG171" s="319"/>
      <c r="BH171" s="319"/>
      <c r="BI171" s="319"/>
      <c r="BJ171" s="319"/>
      <c r="BK171" s="319"/>
      <c r="BL171" s="319"/>
      <c r="BM171" s="319"/>
      <c r="BN171" s="319"/>
      <c r="BO171" s="321"/>
      <c r="BP171" s="321"/>
      <c r="BQ171" s="321"/>
      <c r="BR171" s="321"/>
      <c r="BS171" s="321"/>
      <c r="BT171" s="321"/>
      <c r="BU171" s="321"/>
      <c r="BV171" s="321"/>
      <c r="BW171" s="321"/>
      <c r="BX171" s="321"/>
      <c r="BY171" s="321"/>
      <c r="BZ171" s="321"/>
      <c r="CA171" s="321"/>
      <c r="CB171" s="321"/>
      <c r="CC171" s="321"/>
      <c r="CE171" s="321"/>
      <c r="CF171" s="321"/>
      <c r="CG171" s="322"/>
      <c r="CJ171" s="323"/>
      <c r="CP171" s="286"/>
    </row>
    <row r="172" spans="1:94" ht="22" hidden="1" customHeight="1">
      <c r="A172" s="305"/>
      <c r="B172" s="463"/>
      <c r="C172" s="463"/>
      <c r="D172" s="463"/>
      <c r="E172" s="463"/>
      <c r="F172" s="468"/>
      <c r="G172" s="468"/>
      <c r="H172" s="469"/>
      <c r="I172" s="469"/>
      <c r="J172" s="469"/>
      <c r="K172" s="469"/>
      <c r="L172" s="469"/>
      <c r="M172" s="469"/>
      <c r="N172" s="469"/>
      <c r="O172" s="469"/>
      <c r="P172" s="463"/>
      <c r="Q172" s="463"/>
      <c r="R172" s="463"/>
      <c r="S172" s="463"/>
      <c r="T172" s="463"/>
      <c r="U172" s="864" t="str">
        <f>UPPER(CONCATENATE(E119," ","TOTAL"))</f>
        <v>ALTERNATE #3: BUILD NEW FENCE AROUND POOL (200 LF) TOTAL</v>
      </c>
      <c r="V172" s="864"/>
      <c r="W172" s="864"/>
      <c r="X172" s="864"/>
      <c r="Y172" s="864"/>
      <c r="Z172" s="864"/>
      <c r="AA172" s="864"/>
      <c r="AB172" s="864"/>
      <c r="AC172" s="864"/>
      <c r="AD172" s="864"/>
      <c r="AE172" s="864"/>
      <c r="AF172" s="864"/>
      <c r="AG172" s="864"/>
      <c r="AH172" s="864"/>
      <c r="AI172" s="864"/>
      <c r="AJ172" s="864"/>
      <c r="AK172" s="864"/>
      <c r="AL172" s="864"/>
      <c r="AM172" s="864"/>
      <c r="AN172" s="864"/>
      <c r="AO172" s="864"/>
      <c r="AP172" s="864"/>
      <c r="AQ172" s="864"/>
      <c r="AR172" s="864"/>
      <c r="AS172" s="864"/>
      <c r="AT172" s="133"/>
      <c r="AU172" s="940">
        <f>AU151+AU171</f>
        <v>5000</v>
      </c>
      <c r="AV172" s="940"/>
      <c r="AW172" s="940"/>
      <c r="AX172" s="940"/>
      <c r="AY172" s="940"/>
      <c r="AZ172" s="940"/>
      <c r="BB172" s="286"/>
      <c r="BC172" s="286"/>
      <c r="BD172" s="319"/>
      <c r="BE172" s="307"/>
      <c r="BF172" s="319"/>
      <c r="BG172" s="319"/>
      <c r="BH172" s="319"/>
      <c r="BI172" s="319"/>
      <c r="BJ172" s="319"/>
      <c r="BK172" s="319"/>
      <c r="BL172" s="319"/>
      <c r="BM172" s="319"/>
      <c r="BN172" s="319"/>
      <c r="BO172" s="321"/>
      <c r="BP172" s="321"/>
      <c r="BQ172" s="321"/>
      <c r="BR172" s="321"/>
      <c r="BS172" s="321"/>
      <c r="BT172" s="321"/>
      <c r="BU172" s="321"/>
      <c r="BV172" s="321"/>
      <c r="BW172" s="321"/>
      <c r="BX172" s="321"/>
      <c r="BY172" s="321"/>
      <c r="BZ172" s="321"/>
      <c r="CA172" s="321"/>
      <c r="CB172" s="321"/>
      <c r="CC172" s="321"/>
      <c r="CE172" s="321"/>
      <c r="CF172" s="321"/>
      <c r="CG172" s="322"/>
      <c r="CJ172" s="323"/>
      <c r="CP172" s="286"/>
    </row>
    <row r="173" spans="1:94" ht="15.45" hidden="1" customHeight="1">
      <c r="A173" s="305"/>
      <c r="B173" s="463"/>
      <c r="C173" s="463"/>
      <c r="D173" s="463"/>
      <c r="E173" s="463"/>
      <c r="F173" s="463"/>
      <c r="G173" s="463"/>
      <c r="H173" s="463"/>
      <c r="I173" s="463"/>
      <c r="J173" s="463"/>
      <c r="K173" s="463"/>
      <c r="L173" s="463"/>
      <c r="M173" s="463"/>
      <c r="N173" s="463"/>
      <c r="O173" s="463"/>
      <c r="P173" s="463"/>
      <c r="Q173" s="463"/>
      <c r="R173" s="463"/>
      <c r="S173" s="463"/>
      <c r="T173" s="463"/>
      <c r="U173" s="464"/>
      <c r="V173" s="465"/>
      <c r="W173" s="465"/>
      <c r="X173" s="465"/>
      <c r="Y173" s="466"/>
      <c r="Z173" s="466"/>
      <c r="AA173" s="466"/>
      <c r="AB173" s="466"/>
      <c r="AC173" s="466"/>
      <c r="AD173" s="466"/>
      <c r="AE173" s="467"/>
      <c r="AF173" s="467"/>
      <c r="AG173" s="467"/>
      <c r="AH173" s="467"/>
      <c r="AI173" s="467"/>
      <c r="AJ173" s="467"/>
      <c r="AK173" s="467"/>
      <c r="AL173" s="467"/>
      <c r="AM173" s="467"/>
      <c r="AN173" s="467"/>
      <c r="AO173" s="467"/>
      <c r="AP173" s="467"/>
      <c r="AQ173" s="467"/>
      <c r="AR173" s="467"/>
      <c r="AS173" s="467"/>
      <c r="AT173" s="456"/>
      <c r="AU173" s="457"/>
      <c r="AV173" s="457"/>
      <c r="AW173" s="457"/>
      <c r="AX173" s="457"/>
      <c r="AY173" s="457"/>
      <c r="AZ173" s="457"/>
      <c r="BB173" s="286"/>
      <c r="BC173" s="286"/>
      <c r="BD173" s="319"/>
      <c r="BE173" s="307"/>
      <c r="BF173" s="319"/>
      <c r="BG173" s="319"/>
      <c r="BH173" s="319"/>
      <c r="BI173" s="319"/>
      <c r="BJ173" s="319"/>
      <c r="BK173" s="319"/>
      <c r="BL173" s="319"/>
      <c r="BM173" s="319"/>
      <c r="BN173" s="319"/>
      <c r="BO173" s="321"/>
      <c r="BP173" s="321"/>
      <c r="BQ173" s="321"/>
      <c r="BR173" s="321"/>
      <c r="BS173" s="321"/>
      <c r="BT173" s="321"/>
      <c r="BU173" s="321"/>
      <c r="BV173" s="321"/>
      <c r="BW173" s="321"/>
      <c r="BX173" s="321"/>
      <c r="BY173" s="321"/>
      <c r="BZ173" s="321"/>
      <c r="CA173" s="321"/>
      <c r="CB173" s="321"/>
      <c r="CC173" s="321"/>
      <c r="CE173" s="321"/>
      <c r="CF173" s="321"/>
      <c r="CG173" s="322"/>
      <c r="CJ173" s="323"/>
      <c r="CP173" s="286"/>
    </row>
    <row r="174" spans="1:94" ht="10.45" hidden="1" customHeight="1" thickBot="1">
      <c r="A174" s="305"/>
      <c r="B174" s="463"/>
      <c r="C174" s="463"/>
      <c r="D174" s="463"/>
      <c r="E174" s="463"/>
      <c r="F174" s="463"/>
      <c r="G174" s="463"/>
      <c r="H174" s="463"/>
      <c r="I174" s="463"/>
      <c r="J174" s="463"/>
      <c r="K174" s="463"/>
      <c r="L174" s="463"/>
      <c r="M174" s="463"/>
      <c r="N174" s="463"/>
      <c r="O174" s="463"/>
      <c r="P174" s="463"/>
      <c r="Q174" s="463"/>
      <c r="R174" s="463"/>
      <c r="S174" s="463"/>
      <c r="T174" s="463"/>
      <c r="U174" s="463"/>
      <c r="V174" s="463"/>
      <c r="W174" s="463"/>
      <c r="X174" s="463"/>
      <c r="Y174" s="463"/>
      <c r="Z174" s="463"/>
      <c r="AA174" s="463"/>
      <c r="AB174" s="463"/>
      <c r="AC174" s="463"/>
      <c r="AD174" s="463"/>
      <c r="AE174" s="463"/>
      <c r="AF174" s="463"/>
      <c r="AG174" s="463"/>
      <c r="AH174" s="463"/>
      <c r="AI174" s="463"/>
      <c r="AJ174" s="463"/>
      <c r="AK174" s="463"/>
      <c r="AL174" s="463"/>
      <c r="AM174" s="463"/>
      <c r="AN174" s="463"/>
      <c r="AO174" s="463"/>
      <c r="AP174" s="463"/>
      <c r="AQ174" s="463"/>
      <c r="AR174" s="463"/>
      <c r="AS174" s="463"/>
      <c r="AU174" s="286"/>
      <c r="AV174" s="286"/>
      <c r="AW174" s="286"/>
      <c r="AX174" s="286"/>
      <c r="AY174" s="286"/>
      <c r="AZ174" s="286"/>
      <c r="BB174" s="286"/>
      <c r="BC174" s="286"/>
      <c r="BD174" s="319"/>
      <c r="BE174" s="307"/>
      <c r="BF174" s="319"/>
      <c r="BG174" s="319"/>
      <c r="BH174" s="319"/>
      <c r="BI174" s="319"/>
      <c r="BJ174" s="319"/>
      <c r="BK174" s="319"/>
      <c r="BL174" s="319"/>
      <c r="BM174" s="319"/>
      <c r="BN174" s="319"/>
      <c r="BO174" s="321"/>
      <c r="BP174" s="321"/>
      <c r="BQ174" s="321"/>
      <c r="BR174" s="321"/>
      <c r="BS174" s="321"/>
      <c r="BT174" s="321"/>
      <c r="BU174" s="321"/>
      <c r="BV174" s="321"/>
      <c r="BW174" s="321"/>
      <c r="BX174" s="321"/>
      <c r="BY174" s="321"/>
      <c r="BZ174" s="321"/>
      <c r="CA174" s="321"/>
      <c r="CB174" s="321"/>
      <c r="CC174" s="321"/>
      <c r="CE174" s="321"/>
      <c r="CF174" s="321"/>
      <c r="CG174" s="322"/>
      <c r="CJ174" s="323"/>
      <c r="CP174" s="286"/>
    </row>
    <row r="175" spans="1:94" ht="21" customHeight="1" thickTop="1" thickBot="1">
      <c r="A175" s="305" t="s">
        <v>704</v>
      </c>
      <c r="B175" s="929" t="s">
        <v>908</v>
      </c>
      <c r="C175" s="930"/>
      <c r="D175" s="931"/>
      <c r="E175" s="578" t="str">
        <f>Alternate4_Description</f>
        <v>Alternate #4: Deduct new roof</v>
      </c>
      <c r="F175" s="472"/>
      <c r="G175" s="472"/>
      <c r="H175" s="472"/>
      <c r="I175" s="472"/>
      <c r="J175" s="472"/>
      <c r="K175" s="472"/>
      <c r="L175" s="472"/>
      <c r="M175" s="472"/>
      <c r="N175" s="472"/>
      <c r="O175" s="472"/>
      <c r="P175" s="472"/>
      <c r="Q175" s="470"/>
      <c r="R175" s="470"/>
      <c r="S175" s="470"/>
      <c r="T175" s="470"/>
      <c r="U175" s="470"/>
      <c r="V175" s="471"/>
      <c r="W175" s="471"/>
      <c r="X175" s="471"/>
      <c r="Y175" s="471"/>
      <c r="Z175" s="471"/>
      <c r="AA175" s="471"/>
      <c r="AB175" s="471"/>
      <c r="AC175" s="471"/>
      <c r="AD175" s="471"/>
      <c r="AE175" s="917">
        <f>IF(AE207=0,"",AE207)</f>
        <v>-7500</v>
      </c>
      <c r="AF175" s="918"/>
      <c r="AG175" s="918"/>
      <c r="AH175" s="918"/>
      <c r="AI175" s="918"/>
      <c r="AJ175" s="917" t="str">
        <f>IF(AJ207=0,"",AJ207)</f>
        <v/>
      </c>
      <c r="AK175" s="918"/>
      <c r="AL175" s="918"/>
      <c r="AM175" s="918"/>
      <c r="AN175" s="918"/>
      <c r="AO175" s="917" t="str">
        <f>IF(AO207=0,"",AO207)</f>
        <v/>
      </c>
      <c r="AP175" s="918"/>
      <c r="AQ175" s="918"/>
      <c r="AR175" s="918"/>
      <c r="AS175" s="918"/>
      <c r="AT175" s="356"/>
      <c r="AU175" s="924">
        <f>IF(AU207=0,"",AU207)</f>
        <v>-7500</v>
      </c>
      <c r="AV175" s="924"/>
      <c r="AW175" s="924"/>
      <c r="AX175" s="924"/>
      <c r="AY175" s="924"/>
      <c r="AZ175" s="924"/>
      <c r="BB175" s="171"/>
      <c r="BC175" s="307"/>
      <c r="BD175" s="306" t="str">
        <f t="shared" ref="BD175:BD208" si="69">$B$175</f>
        <v>Pending</v>
      </c>
      <c r="BE175" s="307"/>
      <c r="BF175" s="306"/>
      <c r="BG175" s="306"/>
      <c r="BH175" s="306"/>
      <c r="BI175" s="306"/>
      <c r="BJ175" s="308">
        <f t="shared" ref="BJ175:CA175" si="70">SUM(BJ176:BJ190)</f>
        <v>-7500</v>
      </c>
      <c r="BK175" s="308">
        <f t="shared" si="70"/>
        <v>0</v>
      </c>
      <c r="BL175" s="308" t="e">
        <f t="shared" si="70"/>
        <v>#REF!</v>
      </c>
      <c r="BM175" s="308">
        <f t="shared" si="70"/>
        <v>0</v>
      </c>
      <c r="BN175" s="308" t="e">
        <f t="shared" si="70"/>
        <v>#REF!</v>
      </c>
      <c r="BO175" s="309" t="e">
        <f t="shared" si="70"/>
        <v>#REF!</v>
      </c>
      <c r="BP175" s="309" t="e">
        <f t="shared" si="70"/>
        <v>#REF!</v>
      </c>
      <c r="BQ175" s="310" t="e">
        <f t="shared" si="70"/>
        <v>#REF!</v>
      </c>
      <c r="BR175" s="310" t="e">
        <f t="shared" si="70"/>
        <v>#REF!</v>
      </c>
      <c r="BS175" s="309" t="e">
        <f t="shared" si="70"/>
        <v>#REF!</v>
      </c>
      <c r="BT175" s="310" t="e">
        <f t="shared" si="70"/>
        <v>#REF!</v>
      </c>
      <c r="BU175" s="310" t="e">
        <f t="shared" si="70"/>
        <v>#REF!</v>
      </c>
      <c r="BV175" s="309" t="e">
        <f t="shared" si="70"/>
        <v>#REF!</v>
      </c>
      <c r="BW175" s="310" t="e">
        <f t="shared" si="70"/>
        <v>#REF!</v>
      </c>
      <c r="BX175" s="310" t="e">
        <f t="shared" si="70"/>
        <v>#REF!</v>
      </c>
      <c r="BY175" s="309" t="e">
        <f t="shared" si="70"/>
        <v>#REF!</v>
      </c>
      <c r="BZ175" s="310" t="e">
        <f t="shared" si="70"/>
        <v>#REF!</v>
      </c>
      <c r="CA175" s="310" t="e">
        <f t="shared" si="70"/>
        <v>#REF!</v>
      </c>
      <c r="CB175" s="311" t="str">
        <f t="shared" ref="CB175:CB205" si="71">CONCATENATE(T175,"/", "MH")</f>
        <v>/MH</v>
      </c>
      <c r="CC175" s="311" t="str">
        <f t="shared" ref="CC175:CC205" si="72">CONCATENATE("MH","/",T175)</f>
        <v>MH/</v>
      </c>
      <c r="CE175" s="312"/>
      <c r="CF175" s="312"/>
      <c r="CG175" s="313"/>
      <c r="CJ175" s="314"/>
      <c r="CP175" s="171"/>
    </row>
    <row r="176" spans="1:94" ht="16" hidden="1" thickTop="1">
      <c r="A176" s="305"/>
      <c r="B176" s="920"/>
      <c r="C176" s="920"/>
      <c r="D176" s="920"/>
      <c r="E176" s="920"/>
      <c r="F176" s="920"/>
      <c r="G176" s="920"/>
      <c r="H176" s="920"/>
      <c r="I176" s="920"/>
      <c r="J176" s="920"/>
      <c r="K176" s="920"/>
      <c r="L176" s="920"/>
      <c r="M176" s="920"/>
      <c r="N176" s="920"/>
      <c r="O176" s="920"/>
      <c r="P176" s="920"/>
      <c r="Q176" s="925">
        <v>25</v>
      </c>
      <c r="R176" s="925"/>
      <c r="S176" s="926"/>
      <c r="T176" s="925" t="s">
        <v>5</v>
      </c>
      <c r="U176" s="925"/>
      <c r="V176" s="927">
        <v>-300</v>
      </c>
      <c r="W176" s="928"/>
      <c r="X176" s="928"/>
      <c r="Y176" s="927"/>
      <c r="Z176" s="928"/>
      <c r="AA176" s="928"/>
      <c r="AB176" s="927"/>
      <c r="AC176" s="928"/>
      <c r="AD176" s="928"/>
      <c r="AE176" s="923">
        <f t="shared" ref="AE176:AE190" si="73">V176*Q176</f>
        <v>-7500</v>
      </c>
      <c r="AF176" s="923"/>
      <c r="AG176" s="923"/>
      <c r="AH176" s="923"/>
      <c r="AI176" s="923"/>
      <c r="AJ176" s="919">
        <f t="shared" ref="AJ176:AJ190" si="74">Q176*Y176</f>
        <v>0</v>
      </c>
      <c r="AK176" s="919"/>
      <c r="AL176" s="919"/>
      <c r="AM176" s="919"/>
      <c r="AN176" s="919"/>
      <c r="AO176" s="919">
        <f>Q176*AB176</f>
        <v>0</v>
      </c>
      <c r="AP176" s="919"/>
      <c r="AQ176" s="919"/>
      <c r="AR176" s="919"/>
      <c r="AS176" s="919"/>
      <c r="AT176" s="315"/>
      <c r="AU176" s="887">
        <f t="shared" ref="AU176:AU190" si="75">AE176+AJ176+AO176</f>
        <v>-7500</v>
      </c>
      <c r="AV176" s="887"/>
      <c r="AW176" s="888"/>
      <c r="AX176" s="888"/>
      <c r="AY176" s="888"/>
      <c r="AZ176" s="889" t="e">
        <f>SUM(#REF!)</f>
        <v>#REF!</v>
      </c>
      <c r="BB176" s="177"/>
      <c r="BC176" s="307"/>
      <c r="BD176" s="306" t="str">
        <f t="shared" si="69"/>
        <v>Pending</v>
      </c>
      <c r="BE176" s="307"/>
      <c r="BF176" s="316"/>
      <c r="BG176" s="316"/>
      <c r="BH176" s="316"/>
      <c r="BI176" s="316"/>
      <c r="BJ176" s="308">
        <f t="shared" ref="BJ176:BJ205" si="76">AE176</f>
        <v>-7500</v>
      </c>
      <c r="BK176" s="308">
        <f t="shared" ref="BK176:BK205" si="77">AJ176</f>
        <v>0</v>
      </c>
      <c r="BL176" s="308" t="e">
        <f>#REF!</f>
        <v>#REF!</v>
      </c>
      <c r="BM176" s="308">
        <f t="shared" ref="BM176:BM205" si="78">AO176</f>
        <v>0</v>
      </c>
      <c r="BN176" s="308" t="e">
        <f t="shared" ref="BN176:BN190" si="79">SUM(BJ176:BM176)</f>
        <v>#REF!</v>
      </c>
      <c r="BO176" s="317" t="e">
        <f>AU176/#REF!</f>
        <v>#REF!</v>
      </c>
      <c r="BP176" s="317" t="e">
        <f>AE176/#REF!</f>
        <v>#REF!</v>
      </c>
      <c r="BQ176" s="313" t="e">
        <f>BP176*#REF!</f>
        <v>#REF!</v>
      </c>
      <c r="BR176" s="313" t="e">
        <f t="shared" ref="BR176:BR205" si="80">BQ176+AE176</f>
        <v>#REF!</v>
      </c>
      <c r="BS176" s="317" t="e">
        <f>AJ176/#REF!</f>
        <v>#REF!</v>
      </c>
      <c r="BT176" s="313" t="e">
        <f>BS176*#REF!</f>
        <v>#REF!</v>
      </c>
      <c r="BU176" s="313" t="e">
        <f t="shared" ref="BU176:BU205" si="81">BT176+AJ176</f>
        <v>#REF!</v>
      </c>
      <c r="BV176" s="317" t="e">
        <f>#REF!/#REF!</f>
        <v>#REF!</v>
      </c>
      <c r="BW176" s="313" t="e">
        <f>BV176*#REF!</f>
        <v>#REF!</v>
      </c>
      <c r="BX176" s="313" t="e">
        <f>BW176+#REF!</f>
        <v>#REF!</v>
      </c>
      <c r="BY176" s="317" t="e">
        <f>AO176/#REF!</f>
        <v>#REF!</v>
      </c>
      <c r="BZ176" s="313" t="e">
        <f>BY176*#REF!</f>
        <v>#REF!</v>
      </c>
      <c r="CA176" s="313" t="e">
        <f t="shared" ref="CA176:CA205" si="82">BZ176+AO176</f>
        <v>#REF!</v>
      </c>
      <c r="CB176" s="311" t="str">
        <f t="shared" si="71"/>
        <v>sq/MH</v>
      </c>
      <c r="CC176" s="311" t="str">
        <f t="shared" si="72"/>
        <v>MH/sq</v>
      </c>
      <c r="CE176" s="312" t="e">
        <f>T(#REF!)</f>
        <v>#REF!</v>
      </c>
      <c r="CF176" s="312" t="e">
        <f>#REF!</f>
        <v>#REF!</v>
      </c>
      <c r="CG176" s="313">
        <f t="shared" ref="CG176:CG205" si="83">AE176</f>
        <v>-7500</v>
      </c>
      <c r="CJ176" s="314"/>
      <c r="CP176" s="177"/>
    </row>
    <row r="177" spans="1:94" hidden="1">
      <c r="A177" s="305"/>
      <c r="B177" s="920"/>
      <c r="C177" s="920"/>
      <c r="D177" s="920"/>
      <c r="E177" s="920"/>
      <c r="F177" s="920"/>
      <c r="G177" s="920"/>
      <c r="H177" s="920"/>
      <c r="I177" s="920"/>
      <c r="J177" s="920"/>
      <c r="K177" s="920"/>
      <c r="L177" s="920"/>
      <c r="M177" s="920"/>
      <c r="N177" s="920"/>
      <c r="O177" s="920"/>
      <c r="P177" s="920"/>
      <c r="Q177" s="787"/>
      <c r="R177" s="787"/>
      <c r="S177" s="788"/>
      <c r="T177" s="787"/>
      <c r="U177" s="787"/>
      <c r="V177" s="921"/>
      <c r="W177" s="922"/>
      <c r="X177" s="922"/>
      <c r="Y177" s="921"/>
      <c r="Z177" s="922"/>
      <c r="AA177" s="922"/>
      <c r="AB177" s="921"/>
      <c r="AC177" s="922"/>
      <c r="AD177" s="922"/>
      <c r="AE177" s="923">
        <f t="shared" si="73"/>
        <v>0</v>
      </c>
      <c r="AF177" s="923"/>
      <c r="AG177" s="923"/>
      <c r="AH177" s="923"/>
      <c r="AI177" s="923"/>
      <c r="AJ177" s="919">
        <f t="shared" si="74"/>
        <v>0</v>
      </c>
      <c r="AK177" s="919"/>
      <c r="AL177" s="919"/>
      <c r="AM177" s="919"/>
      <c r="AN177" s="919"/>
      <c r="AO177" s="919">
        <f t="shared" ref="AO177:AO190" si="84">Q177*AB177</f>
        <v>0</v>
      </c>
      <c r="AP177" s="919"/>
      <c r="AQ177" s="919"/>
      <c r="AR177" s="919"/>
      <c r="AS177" s="919"/>
      <c r="AT177" s="318"/>
      <c r="AU177" s="877">
        <f t="shared" si="75"/>
        <v>0</v>
      </c>
      <c r="AV177" s="877"/>
      <c r="AW177" s="878"/>
      <c r="AX177" s="878"/>
      <c r="AY177" s="878"/>
      <c r="AZ177" s="879" t="e">
        <f>SUM(#REF!)</f>
        <v>#REF!</v>
      </c>
      <c r="BB177" s="177"/>
      <c r="BC177" s="307"/>
      <c r="BD177" s="306" t="str">
        <f t="shared" si="69"/>
        <v>Pending</v>
      </c>
      <c r="BE177" s="307"/>
      <c r="BF177" s="316"/>
      <c r="BG177" s="316"/>
      <c r="BH177" s="316"/>
      <c r="BI177" s="316"/>
      <c r="BJ177" s="308">
        <f t="shared" si="76"/>
        <v>0</v>
      </c>
      <c r="BK177" s="308">
        <f t="shared" si="77"/>
        <v>0</v>
      </c>
      <c r="BL177" s="308" t="e">
        <f>#REF!</f>
        <v>#REF!</v>
      </c>
      <c r="BM177" s="308">
        <f t="shared" si="78"/>
        <v>0</v>
      </c>
      <c r="BN177" s="308" t="e">
        <f t="shared" si="79"/>
        <v>#REF!</v>
      </c>
      <c r="BO177" s="317" t="e">
        <f>AU177/#REF!</f>
        <v>#REF!</v>
      </c>
      <c r="BP177" s="317" t="e">
        <f>AE177/#REF!</f>
        <v>#REF!</v>
      </c>
      <c r="BQ177" s="313" t="e">
        <f>BP177*#REF!</f>
        <v>#REF!</v>
      </c>
      <c r="BR177" s="313" t="e">
        <f t="shared" si="80"/>
        <v>#REF!</v>
      </c>
      <c r="BS177" s="317" t="e">
        <f>AJ177/#REF!</f>
        <v>#REF!</v>
      </c>
      <c r="BT177" s="313" t="e">
        <f>BS177*#REF!</f>
        <v>#REF!</v>
      </c>
      <c r="BU177" s="313" t="e">
        <f t="shared" si="81"/>
        <v>#REF!</v>
      </c>
      <c r="BV177" s="317" t="e">
        <f>#REF!/#REF!</f>
        <v>#REF!</v>
      </c>
      <c r="BW177" s="313" t="e">
        <f>BV177*#REF!</f>
        <v>#REF!</v>
      </c>
      <c r="BX177" s="313" t="e">
        <f>BW177+#REF!</f>
        <v>#REF!</v>
      </c>
      <c r="BY177" s="317" t="e">
        <f>AO177/#REF!</f>
        <v>#REF!</v>
      </c>
      <c r="BZ177" s="313" t="e">
        <f>BY177*#REF!</f>
        <v>#REF!</v>
      </c>
      <c r="CA177" s="313" t="e">
        <f t="shared" si="82"/>
        <v>#REF!</v>
      </c>
      <c r="CB177" s="311" t="str">
        <f t="shared" si="71"/>
        <v>/MH</v>
      </c>
      <c r="CC177" s="311" t="str">
        <f t="shared" si="72"/>
        <v>MH/</v>
      </c>
      <c r="CE177" s="312" t="e">
        <f>T(#REF!)</f>
        <v>#REF!</v>
      </c>
      <c r="CF177" s="312" t="e">
        <f>#REF!</f>
        <v>#REF!</v>
      </c>
      <c r="CG177" s="313">
        <f t="shared" si="83"/>
        <v>0</v>
      </c>
      <c r="CJ177" s="314"/>
      <c r="CP177" s="177"/>
    </row>
    <row r="178" spans="1:94" hidden="1">
      <c r="A178" s="305"/>
      <c r="B178" s="920"/>
      <c r="C178" s="920"/>
      <c r="D178" s="920"/>
      <c r="E178" s="920"/>
      <c r="F178" s="920"/>
      <c r="G178" s="920"/>
      <c r="H178" s="920"/>
      <c r="I178" s="920"/>
      <c r="J178" s="920"/>
      <c r="K178" s="920"/>
      <c r="L178" s="920"/>
      <c r="M178" s="920"/>
      <c r="N178" s="920"/>
      <c r="O178" s="920"/>
      <c r="P178" s="920"/>
      <c r="Q178" s="787"/>
      <c r="R178" s="787"/>
      <c r="S178" s="788"/>
      <c r="T178" s="787"/>
      <c r="U178" s="787"/>
      <c r="V178" s="921"/>
      <c r="W178" s="922"/>
      <c r="X178" s="922"/>
      <c r="Y178" s="921"/>
      <c r="Z178" s="922"/>
      <c r="AA178" s="922"/>
      <c r="AB178" s="921"/>
      <c r="AC178" s="922"/>
      <c r="AD178" s="922"/>
      <c r="AE178" s="923">
        <f t="shared" si="73"/>
        <v>0</v>
      </c>
      <c r="AF178" s="923"/>
      <c r="AG178" s="923"/>
      <c r="AH178" s="923"/>
      <c r="AI178" s="923"/>
      <c r="AJ178" s="919">
        <f t="shared" si="74"/>
        <v>0</v>
      </c>
      <c r="AK178" s="919"/>
      <c r="AL178" s="919"/>
      <c r="AM178" s="919"/>
      <c r="AN178" s="919"/>
      <c r="AO178" s="919">
        <f t="shared" si="84"/>
        <v>0</v>
      </c>
      <c r="AP178" s="919"/>
      <c r="AQ178" s="919"/>
      <c r="AR178" s="919"/>
      <c r="AS178" s="919"/>
      <c r="AT178" s="318"/>
      <c r="AU178" s="877">
        <f t="shared" si="75"/>
        <v>0</v>
      </c>
      <c r="AV178" s="877"/>
      <c r="AW178" s="878"/>
      <c r="AX178" s="878"/>
      <c r="AY178" s="878"/>
      <c r="AZ178" s="879" t="e">
        <f>SUM(#REF!)</f>
        <v>#REF!</v>
      </c>
      <c r="BB178" s="177"/>
      <c r="BC178" s="307"/>
      <c r="BD178" s="306" t="str">
        <f t="shared" si="69"/>
        <v>Pending</v>
      </c>
      <c r="BE178" s="307"/>
      <c r="BF178" s="316"/>
      <c r="BG178" s="316"/>
      <c r="BH178" s="316"/>
      <c r="BI178" s="316"/>
      <c r="BJ178" s="308">
        <f t="shared" si="76"/>
        <v>0</v>
      </c>
      <c r="BK178" s="308">
        <f t="shared" si="77"/>
        <v>0</v>
      </c>
      <c r="BL178" s="308" t="e">
        <f>#REF!</f>
        <v>#REF!</v>
      </c>
      <c r="BM178" s="308">
        <f t="shared" si="78"/>
        <v>0</v>
      </c>
      <c r="BN178" s="308" t="e">
        <f t="shared" si="79"/>
        <v>#REF!</v>
      </c>
      <c r="BO178" s="317" t="e">
        <f>AU178/#REF!</f>
        <v>#REF!</v>
      </c>
      <c r="BP178" s="317" t="e">
        <f>AE178/#REF!</f>
        <v>#REF!</v>
      </c>
      <c r="BQ178" s="313" t="e">
        <f>BP178*#REF!</f>
        <v>#REF!</v>
      </c>
      <c r="BR178" s="313" t="e">
        <f t="shared" si="80"/>
        <v>#REF!</v>
      </c>
      <c r="BS178" s="317" t="e">
        <f>AJ178/#REF!</f>
        <v>#REF!</v>
      </c>
      <c r="BT178" s="313" t="e">
        <f>BS178*#REF!</f>
        <v>#REF!</v>
      </c>
      <c r="BU178" s="313" t="e">
        <f t="shared" si="81"/>
        <v>#REF!</v>
      </c>
      <c r="BV178" s="317" t="e">
        <f>#REF!/#REF!</f>
        <v>#REF!</v>
      </c>
      <c r="BW178" s="313" t="e">
        <f>BV178*#REF!</f>
        <v>#REF!</v>
      </c>
      <c r="BX178" s="313" t="e">
        <f>BW178+#REF!</f>
        <v>#REF!</v>
      </c>
      <c r="BY178" s="317" t="e">
        <f>AO178/#REF!</f>
        <v>#REF!</v>
      </c>
      <c r="BZ178" s="313" t="e">
        <f>BY178*#REF!</f>
        <v>#REF!</v>
      </c>
      <c r="CA178" s="313" t="e">
        <f t="shared" si="82"/>
        <v>#REF!</v>
      </c>
      <c r="CB178" s="311" t="str">
        <f t="shared" si="71"/>
        <v>/MH</v>
      </c>
      <c r="CC178" s="311" t="str">
        <f t="shared" si="72"/>
        <v>MH/</v>
      </c>
      <c r="CE178" s="312" t="e">
        <f>T(#REF!)</f>
        <v>#REF!</v>
      </c>
      <c r="CF178" s="312" t="e">
        <f>#REF!</f>
        <v>#REF!</v>
      </c>
      <c r="CG178" s="313">
        <f t="shared" si="83"/>
        <v>0</v>
      </c>
      <c r="CJ178" s="314"/>
      <c r="CP178" s="177"/>
    </row>
    <row r="179" spans="1:94" hidden="1">
      <c r="A179" s="305"/>
      <c r="B179" s="920"/>
      <c r="C179" s="920"/>
      <c r="D179" s="920"/>
      <c r="E179" s="920"/>
      <c r="F179" s="920"/>
      <c r="G179" s="920"/>
      <c r="H179" s="920"/>
      <c r="I179" s="920"/>
      <c r="J179" s="920"/>
      <c r="K179" s="920"/>
      <c r="L179" s="920"/>
      <c r="M179" s="920"/>
      <c r="N179" s="920"/>
      <c r="O179" s="920"/>
      <c r="P179" s="920"/>
      <c r="Q179" s="787"/>
      <c r="R179" s="787"/>
      <c r="S179" s="788"/>
      <c r="T179" s="787"/>
      <c r="U179" s="787"/>
      <c r="V179" s="921"/>
      <c r="W179" s="922"/>
      <c r="X179" s="922"/>
      <c r="Y179" s="921"/>
      <c r="Z179" s="922"/>
      <c r="AA179" s="922"/>
      <c r="AB179" s="921"/>
      <c r="AC179" s="922"/>
      <c r="AD179" s="922"/>
      <c r="AE179" s="923">
        <f t="shared" si="73"/>
        <v>0</v>
      </c>
      <c r="AF179" s="923"/>
      <c r="AG179" s="923"/>
      <c r="AH179" s="923"/>
      <c r="AI179" s="923"/>
      <c r="AJ179" s="919">
        <f t="shared" si="74"/>
        <v>0</v>
      </c>
      <c r="AK179" s="919"/>
      <c r="AL179" s="919"/>
      <c r="AM179" s="919"/>
      <c r="AN179" s="919"/>
      <c r="AO179" s="919">
        <f t="shared" si="84"/>
        <v>0</v>
      </c>
      <c r="AP179" s="919"/>
      <c r="AQ179" s="919"/>
      <c r="AR179" s="919"/>
      <c r="AS179" s="919"/>
      <c r="AT179" s="318"/>
      <c r="AU179" s="877">
        <f t="shared" si="75"/>
        <v>0</v>
      </c>
      <c r="AV179" s="877"/>
      <c r="AW179" s="878"/>
      <c r="AX179" s="878"/>
      <c r="AY179" s="878"/>
      <c r="AZ179" s="879" t="e">
        <f>SUM(#REF!)</f>
        <v>#REF!</v>
      </c>
      <c r="BB179" s="177"/>
      <c r="BC179" s="307"/>
      <c r="BD179" s="306" t="str">
        <f t="shared" si="69"/>
        <v>Pending</v>
      </c>
      <c r="BE179" s="307"/>
      <c r="BF179" s="316"/>
      <c r="BG179" s="316"/>
      <c r="BH179" s="316"/>
      <c r="BI179" s="316"/>
      <c r="BJ179" s="308">
        <f t="shared" si="76"/>
        <v>0</v>
      </c>
      <c r="BK179" s="308">
        <f t="shared" si="77"/>
        <v>0</v>
      </c>
      <c r="BL179" s="308" t="e">
        <f>#REF!</f>
        <v>#REF!</v>
      </c>
      <c r="BM179" s="308">
        <f t="shared" si="78"/>
        <v>0</v>
      </c>
      <c r="BN179" s="308" t="e">
        <f t="shared" si="79"/>
        <v>#REF!</v>
      </c>
      <c r="BO179" s="317" t="e">
        <f>AU179/#REF!</f>
        <v>#REF!</v>
      </c>
      <c r="BP179" s="317" t="e">
        <f>AE179/#REF!</f>
        <v>#REF!</v>
      </c>
      <c r="BQ179" s="313" t="e">
        <f>BP179*#REF!</f>
        <v>#REF!</v>
      </c>
      <c r="BR179" s="313" t="e">
        <f t="shared" si="80"/>
        <v>#REF!</v>
      </c>
      <c r="BS179" s="317" t="e">
        <f>AJ179/#REF!</f>
        <v>#REF!</v>
      </c>
      <c r="BT179" s="313" t="e">
        <f>BS179*#REF!</f>
        <v>#REF!</v>
      </c>
      <c r="BU179" s="313" t="e">
        <f t="shared" si="81"/>
        <v>#REF!</v>
      </c>
      <c r="BV179" s="317" t="e">
        <f>#REF!/#REF!</f>
        <v>#REF!</v>
      </c>
      <c r="BW179" s="313" t="e">
        <f>BV179*#REF!</f>
        <v>#REF!</v>
      </c>
      <c r="BX179" s="313" t="e">
        <f>BW179+#REF!</f>
        <v>#REF!</v>
      </c>
      <c r="BY179" s="317" t="e">
        <f>AO179/#REF!</f>
        <v>#REF!</v>
      </c>
      <c r="BZ179" s="313" t="e">
        <f>BY179*#REF!</f>
        <v>#REF!</v>
      </c>
      <c r="CA179" s="313" t="e">
        <f t="shared" si="82"/>
        <v>#REF!</v>
      </c>
      <c r="CB179" s="311" t="str">
        <f t="shared" si="71"/>
        <v>/MH</v>
      </c>
      <c r="CC179" s="311" t="str">
        <f t="shared" si="72"/>
        <v>MH/</v>
      </c>
      <c r="CE179" s="312" t="e">
        <f>T(#REF!)</f>
        <v>#REF!</v>
      </c>
      <c r="CF179" s="312" t="e">
        <f>#REF!</f>
        <v>#REF!</v>
      </c>
      <c r="CG179" s="313">
        <f t="shared" si="83"/>
        <v>0</v>
      </c>
      <c r="CJ179" s="314"/>
      <c r="CP179" s="177"/>
    </row>
    <row r="180" spans="1:94" hidden="1">
      <c r="A180" s="305"/>
      <c r="B180" s="920"/>
      <c r="C180" s="920"/>
      <c r="D180" s="920"/>
      <c r="E180" s="920"/>
      <c r="F180" s="920"/>
      <c r="G180" s="920"/>
      <c r="H180" s="920"/>
      <c r="I180" s="920"/>
      <c r="J180" s="920"/>
      <c r="K180" s="920"/>
      <c r="L180" s="920"/>
      <c r="M180" s="920"/>
      <c r="N180" s="920"/>
      <c r="O180" s="920"/>
      <c r="P180" s="920"/>
      <c r="Q180" s="787"/>
      <c r="R180" s="787"/>
      <c r="S180" s="788"/>
      <c r="T180" s="787"/>
      <c r="U180" s="787"/>
      <c r="V180" s="921"/>
      <c r="W180" s="922"/>
      <c r="X180" s="922"/>
      <c r="Y180" s="921"/>
      <c r="Z180" s="922"/>
      <c r="AA180" s="922"/>
      <c r="AB180" s="921"/>
      <c r="AC180" s="922"/>
      <c r="AD180" s="922"/>
      <c r="AE180" s="923">
        <f t="shared" si="73"/>
        <v>0</v>
      </c>
      <c r="AF180" s="923"/>
      <c r="AG180" s="923"/>
      <c r="AH180" s="923"/>
      <c r="AI180" s="923"/>
      <c r="AJ180" s="919">
        <f t="shared" si="74"/>
        <v>0</v>
      </c>
      <c r="AK180" s="919"/>
      <c r="AL180" s="919"/>
      <c r="AM180" s="919"/>
      <c r="AN180" s="919"/>
      <c r="AO180" s="919">
        <f t="shared" si="84"/>
        <v>0</v>
      </c>
      <c r="AP180" s="919"/>
      <c r="AQ180" s="919"/>
      <c r="AR180" s="919"/>
      <c r="AS180" s="919"/>
      <c r="AT180" s="318"/>
      <c r="AU180" s="877">
        <f t="shared" si="75"/>
        <v>0</v>
      </c>
      <c r="AV180" s="877"/>
      <c r="AW180" s="878"/>
      <c r="AX180" s="878"/>
      <c r="AY180" s="878"/>
      <c r="AZ180" s="879" t="e">
        <f>SUM(#REF!)</f>
        <v>#REF!</v>
      </c>
      <c r="BB180" s="177"/>
      <c r="BC180" s="307"/>
      <c r="BD180" s="306" t="str">
        <f t="shared" si="69"/>
        <v>Pending</v>
      </c>
      <c r="BE180" s="307"/>
      <c r="BF180" s="316"/>
      <c r="BG180" s="316"/>
      <c r="BH180" s="316"/>
      <c r="BI180" s="316"/>
      <c r="BJ180" s="308">
        <f t="shared" si="76"/>
        <v>0</v>
      </c>
      <c r="BK180" s="308">
        <f t="shared" si="77"/>
        <v>0</v>
      </c>
      <c r="BL180" s="308" t="e">
        <f>#REF!</f>
        <v>#REF!</v>
      </c>
      <c r="BM180" s="308">
        <f t="shared" si="78"/>
        <v>0</v>
      </c>
      <c r="BN180" s="308" t="e">
        <f t="shared" si="79"/>
        <v>#REF!</v>
      </c>
      <c r="BO180" s="317" t="e">
        <f>AU180/#REF!</f>
        <v>#REF!</v>
      </c>
      <c r="BP180" s="317" t="e">
        <f>AE180/#REF!</f>
        <v>#REF!</v>
      </c>
      <c r="BQ180" s="313" t="e">
        <f>BP180*#REF!</f>
        <v>#REF!</v>
      </c>
      <c r="BR180" s="313" t="e">
        <f t="shared" si="80"/>
        <v>#REF!</v>
      </c>
      <c r="BS180" s="317" t="e">
        <f>AJ180/#REF!</f>
        <v>#REF!</v>
      </c>
      <c r="BT180" s="313" t="e">
        <f>BS180*#REF!</f>
        <v>#REF!</v>
      </c>
      <c r="BU180" s="313" t="e">
        <f t="shared" si="81"/>
        <v>#REF!</v>
      </c>
      <c r="BV180" s="317" t="e">
        <f>#REF!/#REF!</f>
        <v>#REF!</v>
      </c>
      <c r="BW180" s="313" t="e">
        <f>BV180*#REF!</f>
        <v>#REF!</v>
      </c>
      <c r="BX180" s="313" t="e">
        <f>BW180+#REF!</f>
        <v>#REF!</v>
      </c>
      <c r="BY180" s="317" t="e">
        <f>AO180/#REF!</f>
        <v>#REF!</v>
      </c>
      <c r="BZ180" s="313" t="e">
        <f>BY180*#REF!</f>
        <v>#REF!</v>
      </c>
      <c r="CA180" s="313" t="e">
        <f t="shared" si="82"/>
        <v>#REF!</v>
      </c>
      <c r="CB180" s="311" t="str">
        <f t="shared" si="71"/>
        <v>/MH</v>
      </c>
      <c r="CC180" s="311" t="str">
        <f t="shared" si="72"/>
        <v>MH/</v>
      </c>
      <c r="CE180" s="312" t="e">
        <f>T(#REF!)</f>
        <v>#REF!</v>
      </c>
      <c r="CF180" s="312" t="e">
        <f>#REF!</f>
        <v>#REF!</v>
      </c>
      <c r="CG180" s="313">
        <f t="shared" si="83"/>
        <v>0</v>
      </c>
      <c r="CJ180" s="314"/>
      <c r="CP180" s="177"/>
    </row>
    <row r="181" spans="1:94" hidden="1">
      <c r="A181" s="305"/>
      <c r="B181" s="920"/>
      <c r="C181" s="920"/>
      <c r="D181" s="920"/>
      <c r="E181" s="920"/>
      <c r="F181" s="920"/>
      <c r="G181" s="920"/>
      <c r="H181" s="920"/>
      <c r="I181" s="920"/>
      <c r="J181" s="920"/>
      <c r="K181" s="920"/>
      <c r="L181" s="920"/>
      <c r="M181" s="920"/>
      <c r="N181" s="920"/>
      <c r="O181" s="920"/>
      <c r="P181" s="920"/>
      <c r="Q181" s="787"/>
      <c r="R181" s="787"/>
      <c r="S181" s="788"/>
      <c r="T181" s="787"/>
      <c r="U181" s="787"/>
      <c r="V181" s="921"/>
      <c r="W181" s="922"/>
      <c r="X181" s="922"/>
      <c r="Y181" s="921"/>
      <c r="Z181" s="922"/>
      <c r="AA181" s="922"/>
      <c r="AB181" s="921"/>
      <c r="AC181" s="922"/>
      <c r="AD181" s="922"/>
      <c r="AE181" s="923">
        <f t="shared" si="73"/>
        <v>0</v>
      </c>
      <c r="AF181" s="923"/>
      <c r="AG181" s="923"/>
      <c r="AH181" s="923"/>
      <c r="AI181" s="923"/>
      <c r="AJ181" s="919">
        <f t="shared" si="74"/>
        <v>0</v>
      </c>
      <c r="AK181" s="919"/>
      <c r="AL181" s="919"/>
      <c r="AM181" s="919"/>
      <c r="AN181" s="919"/>
      <c r="AO181" s="919">
        <f t="shared" si="84"/>
        <v>0</v>
      </c>
      <c r="AP181" s="919"/>
      <c r="AQ181" s="919"/>
      <c r="AR181" s="919"/>
      <c r="AS181" s="919"/>
      <c r="AT181" s="318"/>
      <c r="AU181" s="877">
        <f t="shared" si="75"/>
        <v>0</v>
      </c>
      <c r="AV181" s="877"/>
      <c r="AW181" s="878"/>
      <c r="AX181" s="878"/>
      <c r="AY181" s="878"/>
      <c r="AZ181" s="879" t="e">
        <f>SUM(#REF!)</f>
        <v>#REF!</v>
      </c>
      <c r="BB181" s="177"/>
      <c r="BC181" s="307"/>
      <c r="BD181" s="306" t="str">
        <f t="shared" si="69"/>
        <v>Pending</v>
      </c>
      <c r="BE181" s="307"/>
      <c r="BF181" s="316"/>
      <c r="BG181" s="316"/>
      <c r="BH181" s="316"/>
      <c r="BI181" s="316"/>
      <c r="BJ181" s="308">
        <f t="shared" si="76"/>
        <v>0</v>
      </c>
      <c r="BK181" s="308">
        <f t="shared" si="77"/>
        <v>0</v>
      </c>
      <c r="BL181" s="308" t="e">
        <f>#REF!</f>
        <v>#REF!</v>
      </c>
      <c r="BM181" s="308">
        <f t="shared" si="78"/>
        <v>0</v>
      </c>
      <c r="BN181" s="308" t="e">
        <f t="shared" si="79"/>
        <v>#REF!</v>
      </c>
      <c r="BO181" s="317" t="e">
        <f>AU181/#REF!</f>
        <v>#REF!</v>
      </c>
      <c r="BP181" s="317" t="e">
        <f>AE181/#REF!</f>
        <v>#REF!</v>
      </c>
      <c r="BQ181" s="313" t="e">
        <f>BP181*#REF!</f>
        <v>#REF!</v>
      </c>
      <c r="BR181" s="313" t="e">
        <f t="shared" si="80"/>
        <v>#REF!</v>
      </c>
      <c r="BS181" s="317" t="e">
        <f>AJ181/#REF!</f>
        <v>#REF!</v>
      </c>
      <c r="BT181" s="313" t="e">
        <f>BS181*#REF!</f>
        <v>#REF!</v>
      </c>
      <c r="BU181" s="313" t="e">
        <f t="shared" si="81"/>
        <v>#REF!</v>
      </c>
      <c r="BV181" s="317" t="e">
        <f>#REF!/#REF!</f>
        <v>#REF!</v>
      </c>
      <c r="BW181" s="313" t="e">
        <f>BV181*#REF!</f>
        <v>#REF!</v>
      </c>
      <c r="BX181" s="313" t="e">
        <f>BW181+#REF!</f>
        <v>#REF!</v>
      </c>
      <c r="BY181" s="317" t="e">
        <f>AO181/#REF!</f>
        <v>#REF!</v>
      </c>
      <c r="BZ181" s="313" t="e">
        <f>BY181*#REF!</f>
        <v>#REF!</v>
      </c>
      <c r="CA181" s="313" t="e">
        <f t="shared" si="82"/>
        <v>#REF!</v>
      </c>
      <c r="CB181" s="311" t="str">
        <f t="shared" si="71"/>
        <v>/MH</v>
      </c>
      <c r="CC181" s="311" t="str">
        <f t="shared" si="72"/>
        <v>MH/</v>
      </c>
      <c r="CE181" s="312" t="e">
        <f>T(#REF!)</f>
        <v>#REF!</v>
      </c>
      <c r="CF181" s="312" t="e">
        <f>#REF!</f>
        <v>#REF!</v>
      </c>
      <c r="CG181" s="313">
        <f t="shared" si="83"/>
        <v>0</v>
      </c>
      <c r="CJ181" s="314"/>
      <c r="CP181" s="177"/>
    </row>
    <row r="182" spans="1:94" hidden="1">
      <c r="A182" s="305"/>
      <c r="B182" s="920"/>
      <c r="C182" s="920"/>
      <c r="D182" s="920"/>
      <c r="E182" s="920"/>
      <c r="F182" s="920"/>
      <c r="G182" s="920"/>
      <c r="H182" s="920"/>
      <c r="I182" s="920"/>
      <c r="J182" s="920"/>
      <c r="K182" s="920"/>
      <c r="L182" s="920"/>
      <c r="M182" s="920"/>
      <c r="N182" s="920"/>
      <c r="O182" s="920"/>
      <c r="P182" s="920"/>
      <c r="Q182" s="787"/>
      <c r="R182" s="787"/>
      <c r="S182" s="788"/>
      <c r="T182" s="787"/>
      <c r="U182" s="787"/>
      <c r="V182" s="921"/>
      <c r="W182" s="922"/>
      <c r="X182" s="922"/>
      <c r="Y182" s="921"/>
      <c r="Z182" s="922"/>
      <c r="AA182" s="922"/>
      <c r="AB182" s="921"/>
      <c r="AC182" s="922"/>
      <c r="AD182" s="922"/>
      <c r="AE182" s="923">
        <f t="shared" si="73"/>
        <v>0</v>
      </c>
      <c r="AF182" s="923"/>
      <c r="AG182" s="923"/>
      <c r="AH182" s="923"/>
      <c r="AI182" s="923"/>
      <c r="AJ182" s="919">
        <f t="shared" si="74"/>
        <v>0</v>
      </c>
      <c r="AK182" s="919"/>
      <c r="AL182" s="919"/>
      <c r="AM182" s="919"/>
      <c r="AN182" s="919"/>
      <c r="AO182" s="919">
        <f t="shared" si="84"/>
        <v>0</v>
      </c>
      <c r="AP182" s="919"/>
      <c r="AQ182" s="919"/>
      <c r="AR182" s="919"/>
      <c r="AS182" s="919"/>
      <c r="AT182" s="318"/>
      <c r="AU182" s="877">
        <f t="shared" si="75"/>
        <v>0</v>
      </c>
      <c r="AV182" s="877"/>
      <c r="AW182" s="878"/>
      <c r="AX182" s="878"/>
      <c r="AY182" s="878"/>
      <c r="AZ182" s="879" t="e">
        <f>SUM(#REF!)</f>
        <v>#REF!</v>
      </c>
      <c r="BB182" s="177"/>
      <c r="BC182" s="307"/>
      <c r="BD182" s="306" t="str">
        <f t="shared" si="69"/>
        <v>Pending</v>
      </c>
      <c r="BE182" s="307"/>
      <c r="BF182" s="316"/>
      <c r="BG182" s="316"/>
      <c r="BH182" s="316"/>
      <c r="BI182" s="316"/>
      <c r="BJ182" s="308">
        <f t="shared" si="76"/>
        <v>0</v>
      </c>
      <c r="BK182" s="308">
        <f t="shared" si="77"/>
        <v>0</v>
      </c>
      <c r="BL182" s="308" t="e">
        <f>#REF!</f>
        <v>#REF!</v>
      </c>
      <c r="BM182" s="308">
        <f t="shared" si="78"/>
        <v>0</v>
      </c>
      <c r="BN182" s="308" t="e">
        <f t="shared" si="79"/>
        <v>#REF!</v>
      </c>
      <c r="BO182" s="317" t="e">
        <f>AU182/#REF!</f>
        <v>#REF!</v>
      </c>
      <c r="BP182" s="317" t="e">
        <f>AE182/#REF!</f>
        <v>#REF!</v>
      </c>
      <c r="BQ182" s="313" t="e">
        <f>BP182*#REF!</f>
        <v>#REF!</v>
      </c>
      <c r="BR182" s="313" t="e">
        <f t="shared" si="80"/>
        <v>#REF!</v>
      </c>
      <c r="BS182" s="317" t="e">
        <f>AJ182/#REF!</f>
        <v>#REF!</v>
      </c>
      <c r="BT182" s="313" t="e">
        <f>BS182*#REF!</f>
        <v>#REF!</v>
      </c>
      <c r="BU182" s="313" t="e">
        <f t="shared" si="81"/>
        <v>#REF!</v>
      </c>
      <c r="BV182" s="317" t="e">
        <f>#REF!/#REF!</f>
        <v>#REF!</v>
      </c>
      <c r="BW182" s="313" t="e">
        <f>BV182*#REF!</f>
        <v>#REF!</v>
      </c>
      <c r="BX182" s="313" t="e">
        <f>BW182+#REF!</f>
        <v>#REF!</v>
      </c>
      <c r="BY182" s="317" t="e">
        <f>AO182/#REF!</f>
        <v>#REF!</v>
      </c>
      <c r="BZ182" s="313" t="e">
        <f>BY182*#REF!</f>
        <v>#REF!</v>
      </c>
      <c r="CA182" s="313" t="e">
        <f t="shared" si="82"/>
        <v>#REF!</v>
      </c>
      <c r="CB182" s="311" t="str">
        <f t="shared" si="71"/>
        <v>/MH</v>
      </c>
      <c r="CC182" s="311" t="str">
        <f t="shared" si="72"/>
        <v>MH/</v>
      </c>
      <c r="CE182" s="312" t="e">
        <f>T(#REF!)</f>
        <v>#REF!</v>
      </c>
      <c r="CF182" s="312" t="e">
        <f>#REF!</f>
        <v>#REF!</v>
      </c>
      <c r="CG182" s="313">
        <f t="shared" si="83"/>
        <v>0</v>
      </c>
      <c r="CJ182" s="314"/>
      <c r="CP182" s="177"/>
    </row>
    <row r="183" spans="1:94" hidden="1">
      <c r="A183" s="305"/>
      <c r="B183" s="920"/>
      <c r="C183" s="920"/>
      <c r="D183" s="920"/>
      <c r="E183" s="920"/>
      <c r="F183" s="920"/>
      <c r="G183" s="920"/>
      <c r="H183" s="920"/>
      <c r="I183" s="920"/>
      <c r="J183" s="920"/>
      <c r="K183" s="920"/>
      <c r="L183" s="920"/>
      <c r="M183" s="920"/>
      <c r="N183" s="920"/>
      <c r="O183" s="920"/>
      <c r="P183" s="920"/>
      <c r="Q183" s="787"/>
      <c r="R183" s="787"/>
      <c r="S183" s="788"/>
      <c r="T183" s="787"/>
      <c r="U183" s="787"/>
      <c r="V183" s="921"/>
      <c r="W183" s="922"/>
      <c r="X183" s="922"/>
      <c r="Y183" s="921"/>
      <c r="Z183" s="922"/>
      <c r="AA183" s="922"/>
      <c r="AB183" s="921"/>
      <c r="AC183" s="922"/>
      <c r="AD183" s="922"/>
      <c r="AE183" s="923">
        <f t="shared" si="73"/>
        <v>0</v>
      </c>
      <c r="AF183" s="923"/>
      <c r="AG183" s="923"/>
      <c r="AH183" s="923"/>
      <c r="AI183" s="923"/>
      <c r="AJ183" s="919">
        <f t="shared" si="74"/>
        <v>0</v>
      </c>
      <c r="AK183" s="919"/>
      <c r="AL183" s="919"/>
      <c r="AM183" s="919"/>
      <c r="AN183" s="919"/>
      <c r="AO183" s="919">
        <f t="shared" si="84"/>
        <v>0</v>
      </c>
      <c r="AP183" s="919"/>
      <c r="AQ183" s="919"/>
      <c r="AR183" s="919"/>
      <c r="AS183" s="919"/>
      <c r="AT183" s="318"/>
      <c r="AU183" s="877">
        <f t="shared" si="75"/>
        <v>0</v>
      </c>
      <c r="AV183" s="877"/>
      <c r="AW183" s="878"/>
      <c r="AX183" s="878"/>
      <c r="AY183" s="878"/>
      <c r="AZ183" s="879" t="e">
        <f>SUM(#REF!)</f>
        <v>#REF!</v>
      </c>
      <c r="BB183" s="177"/>
      <c r="BC183" s="307"/>
      <c r="BD183" s="306" t="str">
        <f t="shared" si="69"/>
        <v>Pending</v>
      </c>
      <c r="BE183" s="307"/>
      <c r="BF183" s="316"/>
      <c r="BG183" s="316"/>
      <c r="BH183" s="316"/>
      <c r="BI183" s="316"/>
      <c r="BJ183" s="308">
        <f t="shared" si="76"/>
        <v>0</v>
      </c>
      <c r="BK183" s="308">
        <f t="shared" si="77"/>
        <v>0</v>
      </c>
      <c r="BL183" s="308" t="e">
        <f>#REF!</f>
        <v>#REF!</v>
      </c>
      <c r="BM183" s="308">
        <f t="shared" si="78"/>
        <v>0</v>
      </c>
      <c r="BN183" s="308" t="e">
        <f t="shared" si="79"/>
        <v>#REF!</v>
      </c>
      <c r="BO183" s="317" t="e">
        <f>AU183/#REF!</f>
        <v>#REF!</v>
      </c>
      <c r="BP183" s="317" t="e">
        <f>AE183/#REF!</f>
        <v>#REF!</v>
      </c>
      <c r="BQ183" s="313" t="e">
        <f>BP183*#REF!</f>
        <v>#REF!</v>
      </c>
      <c r="BR183" s="313" t="e">
        <f t="shared" si="80"/>
        <v>#REF!</v>
      </c>
      <c r="BS183" s="317" t="e">
        <f>AJ183/#REF!</f>
        <v>#REF!</v>
      </c>
      <c r="BT183" s="313" t="e">
        <f>BS183*#REF!</f>
        <v>#REF!</v>
      </c>
      <c r="BU183" s="313" t="e">
        <f t="shared" si="81"/>
        <v>#REF!</v>
      </c>
      <c r="BV183" s="317" t="e">
        <f>#REF!/#REF!</f>
        <v>#REF!</v>
      </c>
      <c r="BW183" s="313" t="e">
        <f>BV183*#REF!</f>
        <v>#REF!</v>
      </c>
      <c r="BX183" s="313" t="e">
        <f>BW183+#REF!</f>
        <v>#REF!</v>
      </c>
      <c r="BY183" s="317" t="e">
        <f>AO183/#REF!</f>
        <v>#REF!</v>
      </c>
      <c r="BZ183" s="313" t="e">
        <f>BY183*#REF!</f>
        <v>#REF!</v>
      </c>
      <c r="CA183" s="313" t="e">
        <f t="shared" si="82"/>
        <v>#REF!</v>
      </c>
      <c r="CB183" s="311" t="str">
        <f t="shared" si="71"/>
        <v>/MH</v>
      </c>
      <c r="CC183" s="311" t="str">
        <f t="shared" si="72"/>
        <v>MH/</v>
      </c>
      <c r="CE183" s="312" t="e">
        <f>T(#REF!)</f>
        <v>#REF!</v>
      </c>
      <c r="CF183" s="312" t="e">
        <f>#REF!</f>
        <v>#REF!</v>
      </c>
      <c r="CG183" s="313">
        <f t="shared" si="83"/>
        <v>0</v>
      </c>
      <c r="CJ183" s="314"/>
      <c r="CP183" s="177"/>
    </row>
    <row r="184" spans="1:94" hidden="1">
      <c r="A184" s="305"/>
      <c r="B184" s="920"/>
      <c r="C184" s="920"/>
      <c r="D184" s="920"/>
      <c r="E184" s="920"/>
      <c r="F184" s="920"/>
      <c r="G184" s="920"/>
      <c r="H184" s="920"/>
      <c r="I184" s="920"/>
      <c r="J184" s="920"/>
      <c r="K184" s="920"/>
      <c r="L184" s="920"/>
      <c r="M184" s="920"/>
      <c r="N184" s="920"/>
      <c r="O184" s="920"/>
      <c r="P184" s="920"/>
      <c r="Q184" s="787"/>
      <c r="R184" s="787"/>
      <c r="S184" s="788"/>
      <c r="T184" s="787"/>
      <c r="U184" s="787"/>
      <c r="V184" s="921"/>
      <c r="W184" s="922"/>
      <c r="X184" s="922"/>
      <c r="Y184" s="921"/>
      <c r="Z184" s="922"/>
      <c r="AA184" s="922"/>
      <c r="AB184" s="921"/>
      <c r="AC184" s="922"/>
      <c r="AD184" s="922"/>
      <c r="AE184" s="923">
        <f t="shared" si="73"/>
        <v>0</v>
      </c>
      <c r="AF184" s="923"/>
      <c r="AG184" s="923"/>
      <c r="AH184" s="923"/>
      <c r="AI184" s="923"/>
      <c r="AJ184" s="919">
        <f t="shared" si="74"/>
        <v>0</v>
      </c>
      <c r="AK184" s="919"/>
      <c r="AL184" s="919"/>
      <c r="AM184" s="919"/>
      <c r="AN184" s="919"/>
      <c r="AO184" s="919">
        <f t="shared" si="84"/>
        <v>0</v>
      </c>
      <c r="AP184" s="919"/>
      <c r="AQ184" s="919"/>
      <c r="AR184" s="919"/>
      <c r="AS184" s="919"/>
      <c r="AT184" s="318"/>
      <c r="AU184" s="877">
        <f t="shared" si="75"/>
        <v>0</v>
      </c>
      <c r="AV184" s="877"/>
      <c r="AW184" s="878"/>
      <c r="AX184" s="878"/>
      <c r="AY184" s="878"/>
      <c r="AZ184" s="879" t="e">
        <f>SUM(#REF!)</f>
        <v>#REF!</v>
      </c>
      <c r="BB184" s="177"/>
      <c r="BC184" s="307"/>
      <c r="BD184" s="306" t="str">
        <f t="shared" si="69"/>
        <v>Pending</v>
      </c>
      <c r="BE184" s="307"/>
      <c r="BF184" s="316"/>
      <c r="BG184" s="316"/>
      <c r="BH184" s="316"/>
      <c r="BI184" s="316"/>
      <c r="BJ184" s="308">
        <f t="shared" si="76"/>
        <v>0</v>
      </c>
      <c r="BK184" s="308">
        <f t="shared" si="77"/>
        <v>0</v>
      </c>
      <c r="BL184" s="308" t="e">
        <f>#REF!</f>
        <v>#REF!</v>
      </c>
      <c r="BM184" s="308">
        <f t="shared" si="78"/>
        <v>0</v>
      </c>
      <c r="BN184" s="308" t="e">
        <f t="shared" si="79"/>
        <v>#REF!</v>
      </c>
      <c r="BO184" s="317" t="e">
        <f>AU184/#REF!</f>
        <v>#REF!</v>
      </c>
      <c r="BP184" s="317" t="e">
        <f>AE184/#REF!</f>
        <v>#REF!</v>
      </c>
      <c r="BQ184" s="313" t="e">
        <f>BP184*#REF!</f>
        <v>#REF!</v>
      </c>
      <c r="BR184" s="313" t="e">
        <f t="shared" si="80"/>
        <v>#REF!</v>
      </c>
      <c r="BS184" s="317" t="e">
        <f>AJ184/#REF!</f>
        <v>#REF!</v>
      </c>
      <c r="BT184" s="313" t="e">
        <f>BS184*#REF!</f>
        <v>#REF!</v>
      </c>
      <c r="BU184" s="313" t="e">
        <f t="shared" si="81"/>
        <v>#REF!</v>
      </c>
      <c r="BV184" s="317" t="e">
        <f>#REF!/#REF!</f>
        <v>#REF!</v>
      </c>
      <c r="BW184" s="313" t="e">
        <f>BV184*#REF!</f>
        <v>#REF!</v>
      </c>
      <c r="BX184" s="313" t="e">
        <f>BW184+#REF!</f>
        <v>#REF!</v>
      </c>
      <c r="BY184" s="317" t="e">
        <f>AO184/#REF!</f>
        <v>#REF!</v>
      </c>
      <c r="BZ184" s="313" t="e">
        <f>BY184*#REF!</f>
        <v>#REF!</v>
      </c>
      <c r="CA184" s="313" t="e">
        <f t="shared" si="82"/>
        <v>#REF!</v>
      </c>
      <c r="CB184" s="311" t="str">
        <f t="shared" si="71"/>
        <v>/MH</v>
      </c>
      <c r="CC184" s="311" t="str">
        <f t="shared" si="72"/>
        <v>MH/</v>
      </c>
      <c r="CE184" s="312" t="e">
        <f>T(#REF!)</f>
        <v>#REF!</v>
      </c>
      <c r="CF184" s="312" t="e">
        <f>#REF!</f>
        <v>#REF!</v>
      </c>
      <c r="CG184" s="313">
        <f t="shared" si="83"/>
        <v>0</v>
      </c>
      <c r="CJ184" s="314"/>
      <c r="CP184" s="177"/>
    </row>
    <row r="185" spans="1:94" hidden="1">
      <c r="A185" s="305"/>
      <c r="B185" s="920"/>
      <c r="C185" s="920"/>
      <c r="D185" s="920"/>
      <c r="E185" s="920"/>
      <c r="F185" s="920"/>
      <c r="G185" s="920"/>
      <c r="H185" s="920"/>
      <c r="I185" s="920"/>
      <c r="J185" s="920"/>
      <c r="K185" s="920"/>
      <c r="L185" s="920"/>
      <c r="M185" s="920"/>
      <c r="N185" s="920"/>
      <c r="O185" s="920"/>
      <c r="P185" s="920"/>
      <c r="Q185" s="787"/>
      <c r="R185" s="787"/>
      <c r="S185" s="788"/>
      <c r="T185" s="787"/>
      <c r="U185" s="787"/>
      <c r="V185" s="921"/>
      <c r="W185" s="922"/>
      <c r="X185" s="922"/>
      <c r="Y185" s="921"/>
      <c r="Z185" s="922"/>
      <c r="AA185" s="922"/>
      <c r="AB185" s="921"/>
      <c r="AC185" s="922"/>
      <c r="AD185" s="922"/>
      <c r="AE185" s="923">
        <f t="shared" si="73"/>
        <v>0</v>
      </c>
      <c r="AF185" s="923"/>
      <c r="AG185" s="923"/>
      <c r="AH185" s="923"/>
      <c r="AI185" s="923"/>
      <c r="AJ185" s="919">
        <f t="shared" si="74"/>
        <v>0</v>
      </c>
      <c r="AK185" s="919"/>
      <c r="AL185" s="919"/>
      <c r="AM185" s="919"/>
      <c r="AN185" s="919"/>
      <c r="AO185" s="919">
        <f t="shared" si="84"/>
        <v>0</v>
      </c>
      <c r="AP185" s="919"/>
      <c r="AQ185" s="919"/>
      <c r="AR185" s="919"/>
      <c r="AS185" s="919"/>
      <c r="AT185" s="318"/>
      <c r="AU185" s="877">
        <f t="shared" si="75"/>
        <v>0</v>
      </c>
      <c r="AV185" s="877"/>
      <c r="AW185" s="878"/>
      <c r="AX185" s="878"/>
      <c r="AY185" s="878"/>
      <c r="AZ185" s="879" t="e">
        <f>SUM(#REF!)</f>
        <v>#REF!</v>
      </c>
      <c r="BB185" s="177"/>
      <c r="BC185" s="307"/>
      <c r="BD185" s="306" t="str">
        <f t="shared" si="69"/>
        <v>Pending</v>
      </c>
      <c r="BE185" s="307"/>
      <c r="BF185" s="316"/>
      <c r="BG185" s="316"/>
      <c r="BH185" s="316"/>
      <c r="BI185" s="316"/>
      <c r="BJ185" s="308">
        <f t="shared" si="76"/>
        <v>0</v>
      </c>
      <c r="BK185" s="308">
        <f t="shared" si="77"/>
        <v>0</v>
      </c>
      <c r="BL185" s="308" t="e">
        <f>#REF!</f>
        <v>#REF!</v>
      </c>
      <c r="BM185" s="308">
        <f t="shared" si="78"/>
        <v>0</v>
      </c>
      <c r="BN185" s="308" t="e">
        <f t="shared" si="79"/>
        <v>#REF!</v>
      </c>
      <c r="BO185" s="317" t="e">
        <f>AU185/#REF!</f>
        <v>#REF!</v>
      </c>
      <c r="BP185" s="317" t="e">
        <f>AE185/#REF!</f>
        <v>#REF!</v>
      </c>
      <c r="BQ185" s="313" t="e">
        <f>BP185*#REF!</f>
        <v>#REF!</v>
      </c>
      <c r="BR185" s="313" t="e">
        <f t="shared" si="80"/>
        <v>#REF!</v>
      </c>
      <c r="BS185" s="317" t="e">
        <f>AJ185/#REF!</f>
        <v>#REF!</v>
      </c>
      <c r="BT185" s="313" t="e">
        <f>BS185*#REF!</f>
        <v>#REF!</v>
      </c>
      <c r="BU185" s="313" t="e">
        <f t="shared" si="81"/>
        <v>#REF!</v>
      </c>
      <c r="BV185" s="317" t="e">
        <f>#REF!/#REF!</f>
        <v>#REF!</v>
      </c>
      <c r="BW185" s="313" t="e">
        <f>BV185*#REF!</f>
        <v>#REF!</v>
      </c>
      <c r="BX185" s="313" t="e">
        <f>BW185+#REF!</f>
        <v>#REF!</v>
      </c>
      <c r="BY185" s="317" t="e">
        <f>AO185/#REF!</f>
        <v>#REF!</v>
      </c>
      <c r="BZ185" s="313" t="e">
        <f>BY185*#REF!</f>
        <v>#REF!</v>
      </c>
      <c r="CA185" s="313" t="e">
        <f t="shared" si="82"/>
        <v>#REF!</v>
      </c>
      <c r="CB185" s="311" t="str">
        <f t="shared" si="71"/>
        <v>/MH</v>
      </c>
      <c r="CC185" s="311" t="str">
        <f t="shared" si="72"/>
        <v>MH/</v>
      </c>
      <c r="CE185" s="312" t="e">
        <f>T(#REF!)</f>
        <v>#REF!</v>
      </c>
      <c r="CF185" s="312" t="e">
        <f>#REF!</f>
        <v>#REF!</v>
      </c>
      <c r="CG185" s="313">
        <f t="shared" si="83"/>
        <v>0</v>
      </c>
      <c r="CJ185" s="314"/>
      <c r="CP185" s="177"/>
    </row>
    <row r="186" spans="1:94" hidden="1">
      <c r="A186" s="305"/>
      <c r="B186" s="920"/>
      <c r="C186" s="920"/>
      <c r="D186" s="920"/>
      <c r="E186" s="920"/>
      <c r="F186" s="920"/>
      <c r="G186" s="920"/>
      <c r="H186" s="920"/>
      <c r="I186" s="920"/>
      <c r="J186" s="920"/>
      <c r="K186" s="920"/>
      <c r="L186" s="920"/>
      <c r="M186" s="920"/>
      <c r="N186" s="920"/>
      <c r="O186" s="920"/>
      <c r="P186" s="920"/>
      <c r="Q186" s="787"/>
      <c r="R186" s="787"/>
      <c r="S186" s="788"/>
      <c r="T186" s="787"/>
      <c r="U186" s="787"/>
      <c r="V186" s="921"/>
      <c r="W186" s="922"/>
      <c r="X186" s="922"/>
      <c r="Y186" s="921"/>
      <c r="Z186" s="922"/>
      <c r="AA186" s="922"/>
      <c r="AB186" s="921"/>
      <c r="AC186" s="922"/>
      <c r="AD186" s="922"/>
      <c r="AE186" s="923">
        <f t="shared" si="73"/>
        <v>0</v>
      </c>
      <c r="AF186" s="923"/>
      <c r="AG186" s="923"/>
      <c r="AH186" s="923"/>
      <c r="AI186" s="923"/>
      <c r="AJ186" s="919">
        <f t="shared" si="74"/>
        <v>0</v>
      </c>
      <c r="AK186" s="919"/>
      <c r="AL186" s="919"/>
      <c r="AM186" s="919"/>
      <c r="AN186" s="919"/>
      <c r="AO186" s="919">
        <f t="shared" si="84"/>
        <v>0</v>
      </c>
      <c r="AP186" s="919"/>
      <c r="AQ186" s="919"/>
      <c r="AR186" s="919"/>
      <c r="AS186" s="919"/>
      <c r="AT186" s="318"/>
      <c r="AU186" s="877">
        <f t="shared" si="75"/>
        <v>0</v>
      </c>
      <c r="AV186" s="877"/>
      <c r="AW186" s="878"/>
      <c r="AX186" s="878"/>
      <c r="AY186" s="878"/>
      <c r="AZ186" s="879" t="e">
        <f>SUM(#REF!)</f>
        <v>#REF!</v>
      </c>
      <c r="BB186" s="177"/>
      <c r="BC186" s="307"/>
      <c r="BD186" s="306" t="str">
        <f t="shared" si="69"/>
        <v>Pending</v>
      </c>
      <c r="BE186" s="307"/>
      <c r="BF186" s="316"/>
      <c r="BG186" s="316"/>
      <c r="BH186" s="316"/>
      <c r="BI186" s="316"/>
      <c r="BJ186" s="308">
        <f t="shared" si="76"/>
        <v>0</v>
      </c>
      <c r="BK186" s="308">
        <f t="shared" si="77"/>
        <v>0</v>
      </c>
      <c r="BL186" s="308" t="e">
        <f>#REF!</f>
        <v>#REF!</v>
      </c>
      <c r="BM186" s="308">
        <f t="shared" si="78"/>
        <v>0</v>
      </c>
      <c r="BN186" s="308" t="e">
        <f t="shared" si="79"/>
        <v>#REF!</v>
      </c>
      <c r="BO186" s="317" t="e">
        <f>AU186/#REF!</f>
        <v>#REF!</v>
      </c>
      <c r="BP186" s="317" t="e">
        <f>AE186/#REF!</f>
        <v>#REF!</v>
      </c>
      <c r="BQ186" s="313" t="e">
        <f>BP186*#REF!</f>
        <v>#REF!</v>
      </c>
      <c r="BR186" s="313" t="e">
        <f t="shared" si="80"/>
        <v>#REF!</v>
      </c>
      <c r="BS186" s="317" t="e">
        <f>AJ186/#REF!</f>
        <v>#REF!</v>
      </c>
      <c r="BT186" s="313" t="e">
        <f>BS186*#REF!</f>
        <v>#REF!</v>
      </c>
      <c r="BU186" s="313" t="e">
        <f t="shared" si="81"/>
        <v>#REF!</v>
      </c>
      <c r="BV186" s="317" t="e">
        <f>#REF!/#REF!</f>
        <v>#REF!</v>
      </c>
      <c r="BW186" s="313" t="e">
        <f>BV186*#REF!</f>
        <v>#REF!</v>
      </c>
      <c r="BX186" s="313" t="e">
        <f>BW186+#REF!</f>
        <v>#REF!</v>
      </c>
      <c r="BY186" s="317" t="e">
        <f>AO186/#REF!</f>
        <v>#REF!</v>
      </c>
      <c r="BZ186" s="313" t="e">
        <f>BY186*#REF!</f>
        <v>#REF!</v>
      </c>
      <c r="CA186" s="313" t="e">
        <f t="shared" si="82"/>
        <v>#REF!</v>
      </c>
      <c r="CB186" s="311" t="str">
        <f t="shared" si="71"/>
        <v>/MH</v>
      </c>
      <c r="CC186" s="311" t="str">
        <f t="shared" si="72"/>
        <v>MH/</v>
      </c>
      <c r="CE186" s="312" t="e">
        <f>T(#REF!)</f>
        <v>#REF!</v>
      </c>
      <c r="CF186" s="312" t="e">
        <f>#REF!</f>
        <v>#REF!</v>
      </c>
      <c r="CG186" s="313">
        <f t="shared" si="83"/>
        <v>0</v>
      </c>
      <c r="CJ186" s="314"/>
      <c r="CP186" s="177"/>
    </row>
    <row r="187" spans="1:94" hidden="1">
      <c r="A187" s="305"/>
      <c r="B187" s="920"/>
      <c r="C187" s="920"/>
      <c r="D187" s="920"/>
      <c r="E187" s="920"/>
      <c r="F187" s="920"/>
      <c r="G187" s="920"/>
      <c r="H187" s="920"/>
      <c r="I187" s="920"/>
      <c r="J187" s="920"/>
      <c r="K187" s="920"/>
      <c r="L187" s="920"/>
      <c r="M187" s="920"/>
      <c r="N187" s="920"/>
      <c r="O187" s="920"/>
      <c r="P187" s="920"/>
      <c r="Q187" s="787"/>
      <c r="R187" s="787"/>
      <c r="S187" s="788"/>
      <c r="T187" s="787"/>
      <c r="U187" s="787"/>
      <c r="V187" s="921"/>
      <c r="W187" s="922"/>
      <c r="X187" s="922"/>
      <c r="Y187" s="921"/>
      <c r="Z187" s="922"/>
      <c r="AA187" s="922"/>
      <c r="AB187" s="921"/>
      <c r="AC187" s="922"/>
      <c r="AD187" s="922"/>
      <c r="AE187" s="923">
        <f t="shared" si="73"/>
        <v>0</v>
      </c>
      <c r="AF187" s="923"/>
      <c r="AG187" s="923"/>
      <c r="AH187" s="923"/>
      <c r="AI187" s="923"/>
      <c r="AJ187" s="919">
        <f t="shared" si="74"/>
        <v>0</v>
      </c>
      <c r="AK187" s="919"/>
      <c r="AL187" s="919"/>
      <c r="AM187" s="919"/>
      <c r="AN187" s="919"/>
      <c r="AO187" s="919">
        <f t="shared" si="84"/>
        <v>0</v>
      </c>
      <c r="AP187" s="919"/>
      <c r="AQ187" s="919"/>
      <c r="AR187" s="919"/>
      <c r="AS187" s="919"/>
      <c r="AT187" s="318"/>
      <c r="AU187" s="877">
        <f t="shared" si="75"/>
        <v>0</v>
      </c>
      <c r="AV187" s="877"/>
      <c r="AW187" s="878"/>
      <c r="AX187" s="878"/>
      <c r="AY187" s="878"/>
      <c r="AZ187" s="879" t="e">
        <f>SUM(#REF!)</f>
        <v>#REF!</v>
      </c>
      <c r="BB187" s="177"/>
      <c r="BC187" s="307"/>
      <c r="BD187" s="306" t="str">
        <f t="shared" si="69"/>
        <v>Pending</v>
      </c>
      <c r="BE187" s="307"/>
      <c r="BF187" s="316"/>
      <c r="BG187" s="316"/>
      <c r="BH187" s="316"/>
      <c r="BI187" s="316"/>
      <c r="BJ187" s="308">
        <f t="shared" si="76"/>
        <v>0</v>
      </c>
      <c r="BK187" s="308">
        <f t="shared" si="77"/>
        <v>0</v>
      </c>
      <c r="BL187" s="308" t="e">
        <f>#REF!</f>
        <v>#REF!</v>
      </c>
      <c r="BM187" s="308">
        <f t="shared" si="78"/>
        <v>0</v>
      </c>
      <c r="BN187" s="308" t="e">
        <f t="shared" si="79"/>
        <v>#REF!</v>
      </c>
      <c r="BO187" s="317" t="e">
        <f>AU187/#REF!</f>
        <v>#REF!</v>
      </c>
      <c r="BP187" s="317" t="e">
        <f>AE187/#REF!</f>
        <v>#REF!</v>
      </c>
      <c r="BQ187" s="313" t="e">
        <f>BP187*#REF!</f>
        <v>#REF!</v>
      </c>
      <c r="BR187" s="313" t="e">
        <f t="shared" si="80"/>
        <v>#REF!</v>
      </c>
      <c r="BS187" s="317" t="e">
        <f>AJ187/#REF!</f>
        <v>#REF!</v>
      </c>
      <c r="BT187" s="313" t="e">
        <f>BS187*#REF!</f>
        <v>#REF!</v>
      </c>
      <c r="BU187" s="313" t="e">
        <f t="shared" si="81"/>
        <v>#REF!</v>
      </c>
      <c r="BV187" s="317" t="e">
        <f>#REF!/#REF!</f>
        <v>#REF!</v>
      </c>
      <c r="BW187" s="313" t="e">
        <f>BV187*#REF!</f>
        <v>#REF!</v>
      </c>
      <c r="BX187" s="313" t="e">
        <f>BW187+#REF!</f>
        <v>#REF!</v>
      </c>
      <c r="BY187" s="317" t="e">
        <f>AO187/#REF!</f>
        <v>#REF!</v>
      </c>
      <c r="BZ187" s="313" t="e">
        <f>BY187*#REF!</f>
        <v>#REF!</v>
      </c>
      <c r="CA187" s="313" t="e">
        <f t="shared" si="82"/>
        <v>#REF!</v>
      </c>
      <c r="CB187" s="311" t="str">
        <f t="shared" si="71"/>
        <v>/MH</v>
      </c>
      <c r="CC187" s="311" t="str">
        <f t="shared" si="72"/>
        <v>MH/</v>
      </c>
      <c r="CE187" s="312" t="e">
        <f>T(#REF!)</f>
        <v>#REF!</v>
      </c>
      <c r="CF187" s="312" t="e">
        <f>#REF!</f>
        <v>#REF!</v>
      </c>
      <c r="CG187" s="313">
        <f t="shared" si="83"/>
        <v>0</v>
      </c>
      <c r="CJ187" s="314"/>
      <c r="CP187" s="177"/>
    </row>
    <row r="188" spans="1:94" hidden="1">
      <c r="A188" s="305"/>
      <c r="B188" s="920"/>
      <c r="C188" s="920"/>
      <c r="D188" s="920"/>
      <c r="E188" s="920"/>
      <c r="F188" s="920"/>
      <c r="G188" s="920"/>
      <c r="H188" s="920"/>
      <c r="I188" s="920"/>
      <c r="J188" s="920"/>
      <c r="K188" s="920"/>
      <c r="L188" s="920"/>
      <c r="M188" s="920"/>
      <c r="N188" s="920"/>
      <c r="O188" s="920"/>
      <c r="P188" s="920"/>
      <c r="Q188" s="787"/>
      <c r="R188" s="787"/>
      <c r="S188" s="788"/>
      <c r="T188" s="787"/>
      <c r="U188" s="787"/>
      <c r="V188" s="921"/>
      <c r="W188" s="922"/>
      <c r="X188" s="922"/>
      <c r="Y188" s="921"/>
      <c r="Z188" s="922"/>
      <c r="AA188" s="922"/>
      <c r="AB188" s="921"/>
      <c r="AC188" s="922"/>
      <c r="AD188" s="922"/>
      <c r="AE188" s="923">
        <f t="shared" si="73"/>
        <v>0</v>
      </c>
      <c r="AF188" s="923"/>
      <c r="AG188" s="923"/>
      <c r="AH188" s="923"/>
      <c r="AI188" s="923"/>
      <c r="AJ188" s="919">
        <f t="shared" si="74"/>
        <v>0</v>
      </c>
      <c r="AK188" s="919"/>
      <c r="AL188" s="919"/>
      <c r="AM188" s="919"/>
      <c r="AN188" s="919"/>
      <c r="AO188" s="919">
        <f t="shared" si="84"/>
        <v>0</v>
      </c>
      <c r="AP188" s="919"/>
      <c r="AQ188" s="919"/>
      <c r="AR188" s="919"/>
      <c r="AS188" s="919"/>
      <c r="AT188" s="318"/>
      <c r="AU188" s="877">
        <f t="shared" si="75"/>
        <v>0</v>
      </c>
      <c r="AV188" s="877"/>
      <c r="AW188" s="878"/>
      <c r="AX188" s="878"/>
      <c r="AY188" s="878"/>
      <c r="AZ188" s="879" t="e">
        <f>SUM(#REF!)</f>
        <v>#REF!</v>
      </c>
      <c r="BB188" s="177"/>
      <c r="BC188" s="307"/>
      <c r="BD188" s="306" t="str">
        <f t="shared" si="69"/>
        <v>Pending</v>
      </c>
      <c r="BE188" s="307"/>
      <c r="BF188" s="316"/>
      <c r="BG188" s="316"/>
      <c r="BH188" s="316"/>
      <c r="BI188" s="316"/>
      <c r="BJ188" s="308">
        <f t="shared" si="76"/>
        <v>0</v>
      </c>
      <c r="BK188" s="308">
        <f t="shared" si="77"/>
        <v>0</v>
      </c>
      <c r="BL188" s="308" t="e">
        <f>#REF!</f>
        <v>#REF!</v>
      </c>
      <c r="BM188" s="308">
        <f t="shared" si="78"/>
        <v>0</v>
      </c>
      <c r="BN188" s="308" t="e">
        <f t="shared" si="79"/>
        <v>#REF!</v>
      </c>
      <c r="BO188" s="317" t="e">
        <f>AU188/#REF!</f>
        <v>#REF!</v>
      </c>
      <c r="BP188" s="317" t="e">
        <f>AE188/#REF!</f>
        <v>#REF!</v>
      </c>
      <c r="BQ188" s="313" t="e">
        <f>BP188*#REF!</f>
        <v>#REF!</v>
      </c>
      <c r="BR188" s="313" t="e">
        <f t="shared" si="80"/>
        <v>#REF!</v>
      </c>
      <c r="BS188" s="317" t="e">
        <f>AJ188/#REF!</f>
        <v>#REF!</v>
      </c>
      <c r="BT188" s="313" t="e">
        <f>BS188*#REF!</f>
        <v>#REF!</v>
      </c>
      <c r="BU188" s="313" t="e">
        <f t="shared" si="81"/>
        <v>#REF!</v>
      </c>
      <c r="BV188" s="317" t="e">
        <f>#REF!/#REF!</f>
        <v>#REF!</v>
      </c>
      <c r="BW188" s="313" t="e">
        <f>BV188*#REF!</f>
        <v>#REF!</v>
      </c>
      <c r="BX188" s="313" t="e">
        <f>BW188+#REF!</f>
        <v>#REF!</v>
      </c>
      <c r="BY188" s="317" t="e">
        <f>AO188/#REF!</f>
        <v>#REF!</v>
      </c>
      <c r="BZ188" s="313" t="e">
        <f>BY188*#REF!</f>
        <v>#REF!</v>
      </c>
      <c r="CA188" s="313" t="e">
        <f t="shared" si="82"/>
        <v>#REF!</v>
      </c>
      <c r="CB188" s="311" t="str">
        <f t="shared" si="71"/>
        <v>/MH</v>
      </c>
      <c r="CC188" s="311" t="str">
        <f t="shared" si="72"/>
        <v>MH/</v>
      </c>
      <c r="CE188" s="312" t="e">
        <f>T(#REF!)</f>
        <v>#REF!</v>
      </c>
      <c r="CF188" s="312" t="e">
        <f>#REF!</f>
        <v>#REF!</v>
      </c>
      <c r="CG188" s="313">
        <f t="shared" si="83"/>
        <v>0</v>
      </c>
      <c r="CJ188" s="314"/>
      <c r="CP188" s="177"/>
    </row>
    <row r="189" spans="1:94" hidden="1">
      <c r="A189" s="305"/>
      <c r="B189" s="920"/>
      <c r="C189" s="920"/>
      <c r="D189" s="920"/>
      <c r="E189" s="920"/>
      <c r="F189" s="920"/>
      <c r="G189" s="920"/>
      <c r="H189" s="920"/>
      <c r="I189" s="920"/>
      <c r="J189" s="920"/>
      <c r="K189" s="920"/>
      <c r="L189" s="920"/>
      <c r="M189" s="920"/>
      <c r="N189" s="920"/>
      <c r="O189" s="920"/>
      <c r="P189" s="920"/>
      <c r="Q189" s="787"/>
      <c r="R189" s="787"/>
      <c r="S189" s="788"/>
      <c r="T189" s="787"/>
      <c r="U189" s="787"/>
      <c r="V189" s="921"/>
      <c r="W189" s="922"/>
      <c r="X189" s="922"/>
      <c r="Y189" s="921"/>
      <c r="Z189" s="922"/>
      <c r="AA189" s="922"/>
      <c r="AB189" s="921"/>
      <c r="AC189" s="922"/>
      <c r="AD189" s="922"/>
      <c r="AE189" s="923">
        <f t="shared" si="73"/>
        <v>0</v>
      </c>
      <c r="AF189" s="923"/>
      <c r="AG189" s="923"/>
      <c r="AH189" s="923"/>
      <c r="AI189" s="923"/>
      <c r="AJ189" s="919">
        <f t="shared" si="74"/>
        <v>0</v>
      </c>
      <c r="AK189" s="919"/>
      <c r="AL189" s="919"/>
      <c r="AM189" s="919"/>
      <c r="AN189" s="919"/>
      <c r="AO189" s="919">
        <f t="shared" si="84"/>
        <v>0</v>
      </c>
      <c r="AP189" s="919"/>
      <c r="AQ189" s="919"/>
      <c r="AR189" s="919"/>
      <c r="AS189" s="919"/>
      <c r="AT189" s="318"/>
      <c r="AU189" s="877">
        <f t="shared" si="75"/>
        <v>0</v>
      </c>
      <c r="AV189" s="877"/>
      <c r="AW189" s="878"/>
      <c r="AX189" s="878"/>
      <c r="AY189" s="878"/>
      <c r="AZ189" s="879" t="e">
        <f>SUM(#REF!)</f>
        <v>#REF!</v>
      </c>
      <c r="BB189" s="177"/>
      <c r="BC189" s="307"/>
      <c r="BD189" s="306" t="str">
        <f t="shared" si="69"/>
        <v>Pending</v>
      </c>
      <c r="BE189" s="307"/>
      <c r="BF189" s="316"/>
      <c r="BG189" s="316"/>
      <c r="BH189" s="316"/>
      <c r="BI189" s="316"/>
      <c r="BJ189" s="308">
        <f t="shared" si="76"/>
        <v>0</v>
      </c>
      <c r="BK189" s="308">
        <f t="shared" si="77"/>
        <v>0</v>
      </c>
      <c r="BL189" s="308" t="e">
        <f>#REF!</f>
        <v>#REF!</v>
      </c>
      <c r="BM189" s="308">
        <f t="shared" si="78"/>
        <v>0</v>
      </c>
      <c r="BN189" s="308" t="e">
        <f t="shared" si="79"/>
        <v>#REF!</v>
      </c>
      <c r="BO189" s="317" t="e">
        <f>AU189/#REF!</f>
        <v>#REF!</v>
      </c>
      <c r="BP189" s="317" t="e">
        <f>AE189/#REF!</f>
        <v>#REF!</v>
      </c>
      <c r="BQ189" s="313" t="e">
        <f>BP189*#REF!</f>
        <v>#REF!</v>
      </c>
      <c r="BR189" s="313" t="e">
        <f t="shared" si="80"/>
        <v>#REF!</v>
      </c>
      <c r="BS189" s="317" t="e">
        <f>AJ189/#REF!</f>
        <v>#REF!</v>
      </c>
      <c r="BT189" s="313" t="e">
        <f>BS189*#REF!</f>
        <v>#REF!</v>
      </c>
      <c r="BU189" s="313" t="e">
        <f t="shared" si="81"/>
        <v>#REF!</v>
      </c>
      <c r="BV189" s="317" t="e">
        <f>#REF!/#REF!</f>
        <v>#REF!</v>
      </c>
      <c r="BW189" s="313" t="e">
        <f>BV189*#REF!</f>
        <v>#REF!</v>
      </c>
      <c r="BX189" s="313" t="e">
        <f>BW189+#REF!</f>
        <v>#REF!</v>
      </c>
      <c r="BY189" s="317" t="e">
        <f>AO189/#REF!</f>
        <v>#REF!</v>
      </c>
      <c r="BZ189" s="313" t="e">
        <f>BY189*#REF!</f>
        <v>#REF!</v>
      </c>
      <c r="CA189" s="313" t="e">
        <f t="shared" si="82"/>
        <v>#REF!</v>
      </c>
      <c r="CB189" s="311" t="str">
        <f t="shared" si="71"/>
        <v>/MH</v>
      </c>
      <c r="CC189" s="311" t="str">
        <f t="shared" si="72"/>
        <v>MH/</v>
      </c>
      <c r="CE189" s="312" t="e">
        <f>T(#REF!)</f>
        <v>#REF!</v>
      </c>
      <c r="CF189" s="312" t="e">
        <f>#REF!</f>
        <v>#REF!</v>
      </c>
      <c r="CG189" s="313">
        <f t="shared" si="83"/>
        <v>0</v>
      </c>
      <c r="CJ189" s="314"/>
      <c r="CP189" s="177"/>
    </row>
    <row r="190" spans="1:94" hidden="1">
      <c r="A190" s="305"/>
      <c r="B190" s="920"/>
      <c r="C190" s="920"/>
      <c r="D190" s="920"/>
      <c r="E190" s="920"/>
      <c r="F190" s="920"/>
      <c r="G190" s="920"/>
      <c r="H190" s="920"/>
      <c r="I190" s="920"/>
      <c r="J190" s="920"/>
      <c r="K190" s="920"/>
      <c r="L190" s="920"/>
      <c r="M190" s="920"/>
      <c r="N190" s="920"/>
      <c r="O190" s="920"/>
      <c r="P190" s="920"/>
      <c r="Q190" s="787"/>
      <c r="R190" s="787"/>
      <c r="S190" s="788"/>
      <c r="T190" s="787"/>
      <c r="U190" s="787"/>
      <c r="V190" s="921"/>
      <c r="W190" s="922"/>
      <c r="X190" s="922"/>
      <c r="Y190" s="921"/>
      <c r="Z190" s="922"/>
      <c r="AA190" s="922"/>
      <c r="AB190" s="921"/>
      <c r="AC190" s="922"/>
      <c r="AD190" s="922"/>
      <c r="AE190" s="923">
        <f t="shared" si="73"/>
        <v>0</v>
      </c>
      <c r="AF190" s="923"/>
      <c r="AG190" s="923"/>
      <c r="AH190" s="923"/>
      <c r="AI190" s="923"/>
      <c r="AJ190" s="919">
        <f t="shared" si="74"/>
        <v>0</v>
      </c>
      <c r="AK190" s="919"/>
      <c r="AL190" s="919"/>
      <c r="AM190" s="919"/>
      <c r="AN190" s="919"/>
      <c r="AO190" s="919">
        <f t="shared" si="84"/>
        <v>0</v>
      </c>
      <c r="AP190" s="919"/>
      <c r="AQ190" s="919"/>
      <c r="AR190" s="919"/>
      <c r="AS190" s="919"/>
      <c r="AT190" s="318"/>
      <c r="AU190" s="877">
        <f t="shared" si="75"/>
        <v>0</v>
      </c>
      <c r="AV190" s="877"/>
      <c r="AW190" s="878"/>
      <c r="AX190" s="878"/>
      <c r="AY190" s="878"/>
      <c r="AZ190" s="879" t="e">
        <f>SUM(#REF!)</f>
        <v>#REF!</v>
      </c>
      <c r="BB190" s="177"/>
      <c r="BC190" s="307"/>
      <c r="BD190" s="306" t="str">
        <f t="shared" si="69"/>
        <v>Pending</v>
      </c>
      <c r="BE190" s="307"/>
      <c r="BF190" s="316"/>
      <c r="BG190" s="316"/>
      <c r="BH190" s="316"/>
      <c r="BI190" s="316"/>
      <c r="BJ190" s="308">
        <f t="shared" si="76"/>
        <v>0</v>
      </c>
      <c r="BK190" s="308">
        <f t="shared" si="77"/>
        <v>0</v>
      </c>
      <c r="BL190" s="308" t="e">
        <f>#REF!</f>
        <v>#REF!</v>
      </c>
      <c r="BM190" s="308">
        <f t="shared" si="78"/>
        <v>0</v>
      </c>
      <c r="BN190" s="308" t="e">
        <f t="shared" si="79"/>
        <v>#REF!</v>
      </c>
      <c r="BO190" s="317" t="e">
        <f>AU190/#REF!</f>
        <v>#REF!</v>
      </c>
      <c r="BP190" s="317" t="e">
        <f>AE190/#REF!</f>
        <v>#REF!</v>
      </c>
      <c r="BQ190" s="313" t="e">
        <f>BP190*#REF!</f>
        <v>#REF!</v>
      </c>
      <c r="BR190" s="313" t="e">
        <f t="shared" si="80"/>
        <v>#REF!</v>
      </c>
      <c r="BS190" s="317" t="e">
        <f>AJ190/#REF!</f>
        <v>#REF!</v>
      </c>
      <c r="BT190" s="313" t="e">
        <f>BS190*#REF!</f>
        <v>#REF!</v>
      </c>
      <c r="BU190" s="313" t="e">
        <f t="shared" si="81"/>
        <v>#REF!</v>
      </c>
      <c r="BV190" s="317" t="e">
        <f>#REF!/#REF!</f>
        <v>#REF!</v>
      </c>
      <c r="BW190" s="313" t="e">
        <f>BV190*#REF!</f>
        <v>#REF!</v>
      </c>
      <c r="BX190" s="313" t="e">
        <f>BW190+#REF!</f>
        <v>#REF!</v>
      </c>
      <c r="BY190" s="317" t="e">
        <f>AO190/#REF!</f>
        <v>#REF!</v>
      </c>
      <c r="BZ190" s="313" t="e">
        <f>BY190*#REF!</f>
        <v>#REF!</v>
      </c>
      <c r="CA190" s="313" t="e">
        <f t="shared" si="82"/>
        <v>#REF!</v>
      </c>
      <c r="CB190" s="311" t="str">
        <f t="shared" si="71"/>
        <v>/MH</v>
      </c>
      <c r="CC190" s="311" t="str">
        <f t="shared" si="72"/>
        <v>MH/</v>
      </c>
      <c r="CE190" s="312" t="e">
        <f>T(#REF!)</f>
        <v>#REF!</v>
      </c>
      <c r="CF190" s="312" t="e">
        <f>#REF!</f>
        <v>#REF!</v>
      </c>
      <c r="CG190" s="313">
        <f t="shared" si="83"/>
        <v>0</v>
      </c>
      <c r="CJ190" s="330"/>
      <c r="CP190" s="177"/>
    </row>
    <row r="191" spans="1:94" hidden="1">
      <c r="A191" s="305"/>
      <c r="B191" s="920"/>
      <c r="C191" s="920"/>
      <c r="D191" s="920"/>
      <c r="E191" s="920"/>
      <c r="F191" s="920"/>
      <c r="G191" s="920"/>
      <c r="H191" s="920"/>
      <c r="I191" s="920"/>
      <c r="J191" s="920"/>
      <c r="K191" s="920"/>
      <c r="L191" s="920"/>
      <c r="M191" s="920"/>
      <c r="N191" s="920"/>
      <c r="O191" s="920"/>
      <c r="P191" s="920"/>
      <c r="Q191" s="925"/>
      <c r="R191" s="925"/>
      <c r="S191" s="926"/>
      <c r="T191" s="925"/>
      <c r="U191" s="925"/>
      <c r="V191" s="927"/>
      <c r="W191" s="928"/>
      <c r="X191" s="928"/>
      <c r="Y191" s="927"/>
      <c r="Z191" s="928"/>
      <c r="AA191" s="928"/>
      <c r="AB191" s="927"/>
      <c r="AC191" s="928"/>
      <c r="AD191" s="928"/>
      <c r="AE191" s="923">
        <f t="shared" ref="AE191:AE205" si="85">V191*Q191</f>
        <v>0</v>
      </c>
      <c r="AF191" s="923"/>
      <c r="AG191" s="923"/>
      <c r="AH191" s="923"/>
      <c r="AI191" s="923"/>
      <c r="AJ191" s="919">
        <f t="shared" ref="AJ191:AJ205" si="86">Q191*Y191</f>
        <v>0</v>
      </c>
      <c r="AK191" s="919"/>
      <c r="AL191" s="919"/>
      <c r="AM191" s="919"/>
      <c r="AN191" s="919"/>
      <c r="AO191" s="919">
        <f>Q191*AB191</f>
        <v>0</v>
      </c>
      <c r="AP191" s="919"/>
      <c r="AQ191" s="919"/>
      <c r="AR191" s="919"/>
      <c r="AS191" s="919"/>
      <c r="AT191" s="315"/>
      <c r="AU191" s="887">
        <f t="shared" ref="AU191:AU205" si="87">AE191+AJ191+AO191</f>
        <v>0</v>
      </c>
      <c r="AV191" s="887"/>
      <c r="AW191" s="888"/>
      <c r="AX191" s="888"/>
      <c r="AY191" s="888"/>
      <c r="AZ191" s="889" t="e">
        <f>SUM(#REF!)</f>
        <v>#REF!</v>
      </c>
      <c r="BB191" s="177"/>
      <c r="BC191" s="307"/>
      <c r="BD191" s="306" t="str">
        <f t="shared" si="69"/>
        <v>Pending</v>
      </c>
      <c r="BE191" s="307"/>
      <c r="BF191" s="316"/>
      <c r="BG191" s="316"/>
      <c r="BH191" s="316"/>
      <c r="BI191" s="316"/>
      <c r="BJ191" s="308">
        <f t="shared" si="76"/>
        <v>0</v>
      </c>
      <c r="BK191" s="308">
        <f t="shared" si="77"/>
        <v>0</v>
      </c>
      <c r="BL191" s="308" t="e">
        <f>#REF!</f>
        <v>#REF!</v>
      </c>
      <c r="BM191" s="308">
        <f t="shared" si="78"/>
        <v>0</v>
      </c>
      <c r="BN191" s="308" t="e">
        <f t="shared" ref="BN191:BN205" si="88">SUM(BJ191:BM191)</f>
        <v>#REF!</v>
      </c>
      <c r="BO191" s="317" t="e">
        <f>AU191/#REF!</f>
        <v>#REF!</v>
      </c>
      <c r="BP191" s="317" t="e">
        <f>AE191/#REF!</f>
        <v>#REF!</v>
      </c>
      <c r="BQ191" s="313" t="e">
        <f>BP191*#REF!</f>
        <v>#REF!</v>
      </c>
      <c r="BR191" s="313" t="e">
        <f t="shared" si="80"/>
        <v>#REF!</v>
      </c>
      <c r="BS191" s="317" t="e">
        <f>AJ191/#REF!</f>
        <v>#REF!</v>
      </c>
      <c r="BT191" s="313" t="e">
        <f>BS191*#REF!</f>
        <v>#REF!</v>
      </c>
      <c r="BU191" s="313" t="e">
        <f t="shared" si="81"/>
        <v>#REF!</v>
      </c>
      <c r="BV191" s="317" t="e">
        <f>#REF!/#REF!</f>
        <v>#REF!</v>
      </c>
      <c r="BW191" s="313" t="e">
        <f>BV191*#REF!</f>
        <v>#REF!</v>
      </c>
      <c r="BX191" s="313" t="e">
        <f>BW191+#REF!</f>
        <v>#REF!</v>
      </c>
      <c r="BY191" s="317" t="e">
        <f>AO191/#REF!</f>
        <v>#REF!</v>
      </c>
      <c r="BZ191" s="313" t="e">
        <f>BY191*#REF!</f>
        <v>#REF!</v>
      </c>
      <c r="CA191" s="313" t="e">
        <f t="shared" si="82"/>
        <v>#REF!</v>
      </c>
      <c r="CB191" s="311" t="str">
        <f t="shared" si="71"/>
        <v>/MH</v>
      </c>
      <c r="CC191" s="311" t="str">
        <f t="shared" si="72"/>
        <v>MH/</v>
      </c>
      <c r="CE191" s="312" t="e">
        <f>T(#REF!)</f>
        <v>#REF!</v>
      </c>
      <c r="CF191" s="312" t="e">
        <f>#REF!</f>
        <v>#REF!</v>
      </c>
      <c r="CG191" s="313">
        <f t="shared" si="83"/>
        <v>0</v>
      </c>
      <c r="CJ191" s="314"/>
      <c r="CP191" s="177"/>
    </row>
    <row r="192" spans="1:94" hidden="1">
      <c r="A192" s="305"/>
      <c r="B192" s="920"/>
      <c r="C192" s="920"/>
      <c r="D192" s="920"/>
      <c r="E192" s="920"/>
      <c r="F192" s="920"/>
      <c r="G192" s="920"/>
      <c r="H192" s="920"/>
      <c r="I192" s="920"/>
      <c r="J192" s="920"/>
      <c r="K192" s="920"/>
      <c r="L192" s="920"/>
      <c r="M192" s="920"/>
      <c r="N192" s="920"/>
      <c r="O192" s="920"/>
      <c r="P192" s="920"/>
      <c r="Q192" s="787"/>
      <c r="R192" s="787"/>
      <c r="S192" s="788"/>
      <c r="T192" s="787"/>
      <c r="U192" s="787"/>
      <c r="V192" s="921"/>
      <c r="W192" s="922"/>
      <c r="X192" s="922"/>
      <c r="Y192" s="921"/>
      <c r="Z192" s="922"/>
      <c r="AA192" s="922"/>
      <c r="AB192" s="921"/>
      <c r="AC192" s="922"/>
      <c r="AD192" s="922"/>
      <c r="AE192" s="923">
        <f t="shared" si="85"/>
        <v>0</v>
      </c>
      <c r="AF192" s="923"/>
      <c r="AG192" s="923"/>
      <c r="AH192" s="923"/>
      <c r="AI192" s="923"/>
      <c r="AJ192" s="919">
        <f t="shared" si="86"/>
        <v>0</v>
      </c>
      <c r="AK192" s="919"/>
      <c r="AL192" s="919"/>
      <c r="AM192" s="919"/>
      <c r="AN192" s="919"/>
      <c r="AO192" s="919">
        <f t="shared" ref="AO192:AO205" si="89">Q192*AB192</f>
        <v>0</v>
      </c>
      <c r="AP192" s="919"/>
      <c r="AQ192" s="919"/>
      <c r="AR192" s="919"/>
      <c r="AS192" s="919"/>
      <c r="AT192" s="318"/>
      <c r="AU192" s="877">
        <f t="shared" si="87"/>
        <v>0</v>
      </c>
      <c r="AV192" s="877"/>
      <c r="AW192" s="878"/>
      <c r="AX192" s="878"/>
      <c r="AY192" s="878"/>
      <c r="AZ192" s="879" t="e">
        <f>SUM(#REF!)</f>
        <v>#REF!</v>
      </c>
      <c r="BB192" s="177"/>
      <c r="BC192" s="307"/>
      <c r="BD192" s="306" t="str">
        <f t="shared" si="69"/>
        <v>Pending</v>
      </c>
      <c r="BE192" s="307"/>
      <c r="BF192" s="316"/>
      <c r="BG192" s="316"/>
      <c r="BH192" s="316"/>
      <c r="BI192" s="316"/>
      <c r="BJ192" s="308">
        <f t="shared" si="76"/>
        <v>0</v>
      </c>
      <c r="BK192" s="308">
        <f t="shared" si="77"/>
        <v>0</v>
      </c>
      <c r="BL192" s="308" t="e">
        <f>#REF!</f>
        <v>#REF!</v>
      </c>
      <c r="BM192" s="308">
        <f t="shared" si="78"/>
        <v>0</v>
      </c>
      <c r="BN192" s="308" t="e">
        <f t="shared" si="88"/>
        <v>#REF!</v>
      </c>
      <c r="BO192" s="317" t="e">
        <f>AU192/#REF!</f>
        <v>#REF!</v>
      </c>
      <c r="BP192" s="317" t="e">
        <f>AE192/#REF!</f>
        <v>#REF!</v>
      </c>
      <c r="BQ192" s="313" t="e">
        <f>BP192*#REF!</f>
        <v>#REF!</v>
      </c>
      <c r="BR192" s="313" t="e">
        <f t="shared" si="80"/>
        <v>#REF!</v>
      </c>
      <c r="BS192" s="317" t="e">
        <f>AJ192/#REF!</f>
        <v>#REF!</v>
      </c>
      <c r="BT192" s="313" t="e">
        <f>BS192*#REF!</f>
        <v>#REF!</v>
      </c>
      <c r="BU192" s="313" t="e">
        <f t="shared" si="81"/>
        <v>#REF!</v>
      </c>
      <c r="BV192" s="317" t="e">
        <f>#REF!/#REF!</f>
        <v>#REF!</v>
      </c>
      <c r="BW192" s="313" t="e">
        <f>BV192*#REF!</f>
        <v>#REF!</v>
      </c>
      <c r="BX192" s="313" t="e">
        <f>BW192+#REF!</f>
        <v>#REF!</v>
      </c>
      <c r="BY192" s="317" t="e">
        <f>AO192/#REF!</f>
        <v>#REF!</v>
      </c>
      <c r="BZ192" s="313" t="e">
        <f>BY192*#REF!</f>
        <v>#REF!</v>
      </c>
      <c r="CA192" s="313" t="e">
        <f t="shared" si="82"/>
        <v>#REF!</v>
      </c>
      <c r="CB192" s="311" t="str">
        <f t="shared" si="71"/>
        <v>/MH</v>
      </c>
      <c r="CC192" s="311" t="str">
        <f t="shared" si="72"/>
        <v>MH/</v>
      </c>
      <c r="CE192" s="312" t="e">
        <f>T(#REF!)</f>
        <v>#REF!</v>
      </c>
      <c r="CF192" s="312" t="e">
        <f>#REF!</f>
        <v>#REF!</v>
      </c>
      <c r="CG192" s="313">
        <f t="shared" si="83"/>
        <v>0</v>
      </c>
      <c r="CJ192" s="314"/>
      <c r="CP192" s="177"/>
    </row>
    <row r="193" spans="1:94" hidden="1">
      <c r="A193" s="305"/>
      <c r="B193" s="920"/>
      <c r="C193" s="920"/>
      <c r="D193" s="920"/>
      <c r="E193" s="920"/>
      <c r="F193" s="920"/>
      <c r="G193" s="920"/>
      <c r="H193" s="920"/>
      <c r="I193" s="920"/>
      <c r="J193" s="920"/>
      <c r="K193" s="920"/>
      <c r="L193" s="920"/>
      <c r="M193" s="920"/>
      <c r="N193" s="920"/>
      <c r="O193" s="920"/>
      <c r="P193" s="920"/>
      <c r="Q193" s="787"/>
      <c r="R193" s="787"/>
      <c r="S193" s="788"/>
      <c r="T193" s="787"/>
      <c r="U193" s="787"/>
      <c r="V193" s="921"/>
      <c r="W193" s="922"/>
      <c r="X193" s="922"/>
      <c r="Y193" s="921"/>
      <c r="Z193" s="922"/>
      <c r="AA193" s="922"/>
      <c r="AB193" s="921"/>
      <c r="AC193" s="922"/>
      <c r="AD193" s="922"/>
      <c r="AE193" s="923">
        <f t="shared" si="85"/>
        <v>0</v>
      </c>
      <c r="AF193" s="923"/>
      <c r="AG193" s="923"/>
      <c r="AH193" s="923"/>
      <c r="AI193" s="923"/>
      <c r="AJ193" s="919">
        <f t="shared" si="86"/>
        <v>0</v>
      </c>
      <c r="AK193" s="919"/>
      <c r="AL193" s="919"/>
      <c r="AM193" s="919"/>
      <c r="AN193" s="919"/>
      <c r="AO193" s="919">
        <f t="shared" si="89"/>
        <v>0</v>
      </c>
      <c r="AP193" s="919"/>
      <c r="AQ193" s="919"/>
      <c r="AR193" s="919"/>
      <c r="AS193" s="919"/>
      <c r="AT193" s="318"/>
      <c r="AU193" s="877">
        <f t="shared" si="87"/>
        <v>0</v>
      </c>
      <c r="AV193" s="877"/>
      <c r="AW193" s="878"/>
      <c r="AX193" s="878"/>
      <c r="AY193" s="878"/>
      <c r="AZ193" s="879" t="e">
        <f>SUM(#REF!)</f>
        <v>#REF!</v>
      </c>
      <c r="BB193" s="177"/>
      <c r="BC193" s="307"/>
      <c r="BD193" s="306" t="str">
        <f t="shared" si="69"/>
        <v>Pending</v>
      </c>
      <c r="BE193" s="307"/>
      <c r="BF193" s="316"/>
      <c r="BG193" s="316"/>
      <c r="BH193" s="316"/>
      <c r="BI193" s="316"/>
      <c r="BJ193" s="308">
        <f t="shared" si="76"/>
        <v>0</v>
      </c>
      <c r="BK193" s="308">
        <f t="shared" si="77"/>
        <v>0</v>
      </c>
      <c r="BL193" s="308" t="e">
        <f>#REF!</f>
        <v>#REF!</v>
      </c>
      <c r="BM193" s="308">
        <f t="shared" si="78"/>
        <v>0</v>
      </c>
      <c r="BN193" s="308" t="e">
        <f t="shared" si="88"/>
        <v>#REF!</v>
      </c>
      <c r="BO193" s="317" t="e">
        <f>AU193/#REF!</f>
        <v>#REF!</v>
      </c>
      <c r="BP193" s="317" t="e">
        <f>AE193/#REF!</f>
        <v>#REF!</v>
      </c>
      <c r="BQ193" s="313" t="e">
        <f>BP193*#REF!</f>
        <v>#REF!</v>
      </c>
      <c r="BR193" s="313" t="e">
        <f t="shared" si="80"/>
        <v>#REF!</v>
      </c>
      <c r="BS193" s="317" t="e">
        <f>AJ193/#REF!</f>
        <v>#REF!</v>
      </c>
      <c r="BT193" s="313" t="e">
        <f>BS193*#REF!</f>
        <v>#REF!</v>
      </c>
      <c r="BU193" s="313" t="e">
        <f t="shared" si="81"/>
        <v>#REF!</v>
      </c>
      <c r="BV193" s="317" t="e">
        <f>#REF!/#REF!</f>
        <v>#REF!</v>
      </c>
      <c r="BW193" s="313" t="e">
        <f>BV193*#REF!</f>
        <v>#REF!</v>
      </c>
      <c r="BX193" s="313" t="e">
        <f>BW193+#REF!</f>
        <v>#REF!</v>
      </c>
      <c r="BY193" s="317" t="e">
        <f>AO193/#REF!</f>
        <v>#REF!</v>
      </c>
      <c r="BZ193" s="313" t="e">
        <f>BY193*#REF!</f>
        <v>#REF!</v>
      </c>
      <c r="CA193" s="313" t="e">
        <f t="shared" si="82"/>
        <v>#REF!</v>
      </c>
      <c r="CB193" s="311" t="str">
        <f t="shared" si="71"/>
        <v>/MH</v>
      </c>
      <c r="CC193" s="311" t="str">
        <f t="shared" si="72"/>
        <v>MH/</v>
      </c>
      <c r="CE193" s="312" t="e">
        <f>T(#REF!)</f>
        <v>#REF!</v>
      </c>
      <c r="CF193" s="312" t="e">
        <f>#REF!</f>
        <v>#REF!</v>
      </c>
      <c r="CG193" s="313">
        <f t="shared" si="83"/>
        <v>0</v>
      </c>
      <c r="CJ193" s="314"/>
      <c r="CP193" s="177"/>
    </row>
    <row r="194" spans="1:94" hidden="1">
      <c r="A194" s="305"/>
      <c r="B194" s="920"/>
      <c r="C194" s="920"/>
      <c r="D194" s="920"/>
      <c r="E194" s="920"/>
      <c r="F194" s="920"/>
      <c r="G194" s="920"/>
      <c r="H194" s="920"/>
      <c r="I194" s="920"/>
      <c r="J194" s="920"/>
      <c r="K194" s="920"/>
      <c r="L194" s="920"/>
      <c r="M194" s="920"/>
      <c r="N194" s="920"/>
      <c r="O194" s="920"/>
      <c r="P194" s="920"/>
      <c r="Q194" s="787"/>
      <c r="R194" s="787"/>
      <c r="S194" s="788"/>
      <c r="T194" s="787"/>
      <c r="U194" s="787"/>
      <c r="V194" s="921"/>
      <c r="W194" s="922"/>
      <c r="X194" s="922"/>
      <c r="Y194" s="921"/>
      <c r="Z194" s="922"/>
      <c r="AA194" s="922"/>
      <c r="AB194" s="921"/>
      <c r="AC194" s="922"/>
      <c r="AD194" s="922"/>
      <c r="AE194" s="923">
        <f t="shared" si="85"/>
        <v>0</v>
      </c>
      <c r="AF194" s="923"/>
      <c r="AG194" s="923"/>
      <c r="AH194" s="923"/>
      <c r="AI194" s="923"/>
      <c r="AJ194" s="919">
        <f t="shared" si="86"/>
        <v>0</v>
      </c>
      <c r="AK194" s="919"/>
      <c r="AL194" s="919"/>
      <c r="AM194" s="919"/>
      <c r="AN194" s="919"/>
      <c r="AO194" s="919">
        <f t="shared" si="89"/>
        <v>0</v>
      </c>
      <c r="AP194" s="919"/>
      <c r="AQ194" s="919"/>
      <c r="AR194" s="919"/>
      <c r="AS194" s="919"/>
      <c r="AT194" s="318"/>
      <c r="AU194" s="877">
        <f t="shared" si="87"/>
        <v>0</v>
      </c>
      <c r="AV194" s="877"/>
      <c r="AW194" s="878"/>
      <c r="AX194" s="878"/>
      <c r="AY194" s="878"/>
      <c r="AZ194" s="879" t="e">
        <f>SUM(#REF!)</f>
        <v>#REF!</v>
      </c>
      <c r="BB194" s="177"/>
      <c r="BC194" s="307"/>
      <c r="BD194" s="306" t="str">
        <f t="shared" si="69"/>
        <v>Pending</v>
      </c>
      <c r="BE194" s="307"/>
      <c r="BF194" s="316"/>
      <c r="BG194" s="316"/>
      <c r="BH194" s="316"/>
      <c r="BI194" s="316"/>
      <c r="BJ194" s="308">
        <f t="shared" si="76"/>
        <v>0</v>
      </c>
      <c r="BK194" s="308">
        <f t="shared" si="77"/>
        <v>0</v>
      </c>
      <c r="BL194" s="308" t="e">
        <f>#REF!</f>
        <v>#REF!</v>
      </c>
      <c r="BM194" s="308">
        <f t="shared" si="78"/>
        <v>0</v>
      </c>
      <c r="BN194" s="308" t="e">
        <f t="shared" si="88"/>
        <v>#REF!</v>
      </c>
      <c r="BO194" s="317" t="e">
        <f>AU194/#REF!</f>
        <v>#REF!</v>
      </c>
      <c r="BP194" s="317" t="e">
        <f>AE194/#REF!</f>
        <v>#REF!</v>
      </c>
      <c r="BQ194" s="313" t="e">
        <f>BP194*#REF!</f>
        <v>#REF!</v>
      </c>
      <c r="BR194" s="313" t="e">
        <f t="shared" si="80"/>
        <v>#REF!</v>
      </c>
      <c r="BS194" s="317" t="e">
        <f>AJ194/#REF!</f>
        <v>#REF!</v>
      </c>
      <c r="BT194" s="313" t="e">
        <f>BS194*#REF!</f>
        <v>#REF!</v>
      </c>
      <c r="BU194" s="313" t="e">
        <f t="shared" si="81"/>
        <v>#REF!</v>
      </c>
      <c r="BV194" s="317" t="e">
        <f>#REF!/#REF!</f>
        <v>#REF!</v>
      </c>
      <c r="BW194" s="313" t="e">
        <f>BV194*#REF!</f>
        <v>#REF!</v>
      </c>
      <c r="BX194" s="313" t="e">
        <f>BW194+#REF!</f>
        <v>#REF!</v>
      </c>
      <c r="BY194" s="317" t="e">
        <f>AO194/#REF!</f>
        <v>#REF!</v>
      </c>
      <c r="BZ194" s="313" t="e">
        <f>BY194*#REF!</f>
        <v>#REF!</v>
      </c>
      <c r="CA194" s="313" t="e">
        <f t="shared" si="82"/>
        <v>#REF!</v>
      </c>
      <c r="CB194" s="311" t="str">
        <f t="shared" si="71"/>
        <v>/MH</v>
      </c>
      <c r="CC194" s="311" t="str">
        <f t="shared" si="72"/>
        <v>MH/</v>
      </c>
      <c r="CE194" s="312" t="e">
        <f>T(#REF!)</f>
        <v>#REF!</v>
      </c>
      <c r="CF194" s="312" t="e">
        <f>#REF!</f>
        <v>#REF!</v>
      </c>
      <c r="CG194" s="313">
        <f t="shared" si="83"/>
        <v>0</v>
      </c>
      <c r="CJ194" s="314"/>
      <c r="CP194" s="177"/>
    </row>
    <row r="195" spans="1:94" hidden="1">
      <c r="A195" s="305"/>
      <c r="B195" s="920"/>
      <c r="C195" s="920"/>
      <c r="D195" s="920"/>
      <c r="E195" s="920"/>
      <c r="F195" s="920"/>
      <c r="G195" s="920"/>
      <c r="H195" s="920"/>
      <c r="I195" s="920"/>
      <c r="J195" s="920"/>
      <c r="K195" s="920"/>
      <c r="L195" s="920"/>
      <c r="M195" s="920"/>
      <c r="N195" s="920"/>
      <c r="O195" s="920"/>
      <c r="P195" s="920"/>
      <c r="Q195" s="787"/>
      <c r="R195" s="787"/>
      <c r="S195" s="788"/>
      <c r="T195" s="787"/>
      <c r="U195" s="787"/>
      <c r="V195" s="921"/>
      <c r="W195" s="922"/>
      <c r="X195" s="922"/>
      <c r="Y195" s="921"/>
      <c r="Z195" s="922"/>
      <c r="AA195" s="922"/>
      <c r="AB195" s="921"/>
      <c r="AC195" s="922"/>
      <c r="AD195" s="922"/>
      <c r="AE195" s="923">
        <f t="shared" si="85"/>
        <v>0</v>
      </c>
      <c r="AF195" s="923"/>
      <c r="AG195" s="923"/>
      <c r="AH195" s="923"/>
      <c r="AI195" s="923"/>
      <c r="AJ195" s="919">
        <f t="shared" si="86"/>
        <v>0</v>
      </c>
      <c r="AK195" s="919"/>
      <c r="AL195" s="919"/>
      <c r="AM195" s="919"/>
      <c r="AN195" s="919"/>
      <c r="AO195" s="919">
        <f t="shared" si="89"/>
        <v>0</v>
      </c>
      <c r="AP195" s="919"/>
      <c r="AQ195" s="919"/>
      <c r="AR195" s="919"/>
      <c r="AS195" s="919"/>
      <c r="AT195" s="318"/>
      <c r="AU195" s="877">
        <f t="shared" si="87"/>
        <v>0</v>
      </c>
      <c r="AV195" s="877"/>
      <c r="AW195" s="878"/>
      <c r="AX195" s="878"/>
      <c r="AY195" s="878"/>
      <c r="AZ195" s="879" t="e">
        <f>SUM(#REF!)</f>
        <v>#REF!</v>
      </c>
      <c r="BB195" s="177"/>
      <c r="BC195" s="307"/>
      <c r="BD195" s="306" t="str">
        <f t="shared" si="69"/>
        <v>Pending</v>
      </c>
      <c r="BE195" s="307"/>
      <c r="BF195" s="316"/>
      <c r="BG195" s="316"/>
      <c r="BH195" s="316"/>
      <c r="BI195" s="316"/>
      <c r="BJ195" s="308">
        <f t="shared" si="76"/>
        <v>0</v>
      </c>
      <c r="BK195" s="308">
        <f t="shared" si="77"/>
        <v>0</v>
      </c>
      <c r="BL195" s="308" t="e">
        <f>#REF!</f>
        <v>#REF!</v>
      </c>
      <c r="BM195" s="308">
        <f t="shared" si="78"/>
        <v>0</v>
      </c>
      <c r="BN195" s="308" t="e">
        <f t="shared" si="88"/>
        <v>#REF!</v>
      </c>
      <c r="BO195" s="317" t="e">
        <f>AU195/#REF!</f>
        <v>#REF!</v>
      </c>
      <c r="BP195" s="317" t="e">
        <f>AE195/#REF!</f>
        <v>#REF!</v>
      </c>
      <c r="BQ195" s="313" t="e">
        <f>BP195*#REF!</f>
        <v>#REF!</v>
      </c>
      <c r="BR195" s="313" t="e">
        <f t="shared" si="80"/>
        <v>#REF!</v>
      </c>
      <c r="BS195" s="317" t="e">
        <f>AJ195/#REF!</f>
        <v>#REF!</v>
      </c>
      <c r="BT195" s="313" t="e">
        <f>BS195*#REF!</f>
        <v>#REF!</v>
      </c>
      <c r="BU195" s="313" t="e">
        <f t="shared" si="81"/>
        <v>#REF!</v>
      </c>
      <c r="BV195" s="317" t="e">
        <f>#REF!/#REF!</f>
        <v>#REF!</v>
      </c>
      <c r="BW195" s="313" t="e">
        <f>BV195*#REF!</f>
        <v>#REF!</v>
      </c>
      <c r="BX195" s="313" t="e">
        <f>BW195+#REF!</f>
        <v>#REF!</v>
      </c>
      <c r="BY195" s="317" t="e">
        <f>AO195/#REF!</f>
        <v>#REF!</v>
      </c>
      <c r="BZ195" s="313" t="e">
        <f>BY195*#REF!</f>
        <v>#REF!</v>
      </c>
      <c r="CA195" s="313" t="e">
        <f t="shared" si="82"/>
        <v>#REF!</v>
      </c>
      <c r="CB195" s="311" t="str">
        <f t="shared" si="71"/>
        <v>/MH</v>
      </c>
      <c r="CC195" s="311" t="str">
        <f t="shared" si="72"/>
        <v>MH/</v>
      </c>
      <c r="CE195" s="312" t="e">
        <f>T(#REF!)</f>
        <v>#REF!</v>
      </c>
      <c r="CF195" s="312" t="e">
        <f>#REF!</f>
        <v>#REF!</v>
      </c>
      <c r="CG195" s="313">
        <f t="shared" si="83"/>
        <v>0</v>
      </c>
      <c r="CJ195" s="314"/>
      <c r="CP195" s="177"/>
    </row>
    <row r="196" spans="1:94" hidden="1">
      <c r="A196" s="305"/>
      <c r="B196" s="920"/>
      <c r="C196" s="920"/>
      <c r="D196" s="920"/>
      <c r="E196" s="920"/>
      <c r="F196" s="920"/>
      <c r="G196" s="920"/>
      <c r="H196" s="920"/>
      <c r="I196" s="920"/>
      <c r="J196" s="920"/>
      <c r="K196" s="920"/>
      <c r="L196" s="920"/>
      <c r="M196" s="920"/>
      <c r="N196" s="920"/>
      <c r="O196" s="920"/>
      <c r="P196" s="920"/>
      <c r="Q196" s="787"/>
      <c r="R196" s="787"/>
      <c r="S196" s="788"/>
      <c r="T196" s="787"/>
      <c r="U196" s="787"/>
      <c r="V196" s="921"/>
      <c r="W196" s="922"/>
      <c r="X196" s="922"/>
      <c r="Y196" s="921"/>
      <c r="Z196" s="922"/>
      <c r="AA196" s="922"/>
      <c r="AB196" s="921"/>
      <c r="AC196" s="922"/>
      <c r="AD196" s="922"/>
      <c r="AE196" s="923">
        <f t="shared" si="85"/>
        <v>0</v>
      </c>
      <c r="AF196" s="923"/>
      <c r="AG196" s="923"/>
      <c r="AH196" s="923"/>
      <c r="AI196" s="923"/>
      <c r="AJ196" s="919">
        <f t="shared" si="86"/>
        <v>0</v>
      </c>
      <c r="AK196" s="919"/>
      <c r="AL196" s="919"/>
      <c r="AM196" s="919"/>
      <c r="AN196" s="919"/>
      <c r="AO196" s="919">
        <f t="shared" si="89"/>
        <v>0</v>
      </c>
      <c r="AP196" s="919"/>
      <c r="AQ196" s="919"/>
      <c r="AR196" s="919"/>
      <c r="AS196" s="919"/>
      <c r="AT196" s="318"/>
      <c r="AU196" s="877">
        <f t="shared" si="87"/>
        <v>0</v>
      </c>
      <c r="AV196" s="877"/>
      <c r="AW196" s="878"/>
      <c r="AX196" s="878"/>
      <c r="AY196" s="878"/>
      <c r="AZ196" s="879" t="e">
        <f>SUM(#REF!)</f>
        <v>#REF!</v>
      </c>
      <c r="BB196" s="177"/>
      <c r="BC196" s="307"/>
      <c r="BD196" s="306" t="str">
        <f t="shared" si="69"/>
        <v>Pending</v>
      </c>
      <c r="BE196" s="307"/>
      <c r="BF196" s="316"/>
      <c r="BG196" s="316"/>
      <c r="BH196" s="316"/>
      <c r="BI196" s="316"/>
      <c r="BJ196" s="308">
        <f t="shared" si="76"/>
        <v>0</v>
      </c>
      <c r="BK196" s="308">
        <f t="shared" si="77"/>
        <v>0</v>
      </c>
      <c r="BL196" s="308" t="e">
        <f>#REF!</f>
        <v>#REF!</v>
      </c>
      <c r="BM196" s="308">
        <f t="shared" si="78"/>
        <v>0</v>
      </c>
      <c r="BN196" s="308" t="e">
        <f t="shared" si="88"/>
        <v>#REF!</v>
      </c>
      <c r="BO196" s="317" t="e">
        <f>AU196/#REF!</f>
        <v>#REF!</v>
      </c>
      <c r="BP196" s="317" t="e">
        <f>AE196/#REF!</f>
        <v>#REF!</v>
      </c>
      <c r="BQ196" s="313" t="e">
        <f>BP196*#REF!</f>
        <v>#REF!</v>
      </c>
      <c r="BR196" s="313" t="e">
        <f t="shared" si="80"/>
        <v>#REF!</v>
      </c>
      <c r="BS196" s="317" t="e">
        <f>AJ196/#REF!</f>
        <v>#REF!</v>
      </c>
      <c r="BT196" s="313" t="e">
        <f>BS196*#REF!</f>
        <v>#REF!</v>
      </c>
      <c r="BU196" s="313" t="e">
        <f t="shared" si="81"/>
        <v>#REF!</v>
      </c>
      <c r="BV196" s="317" t="e">
        <f>#REF!/#REF!</f>
        <v>#REF!</v>
      </c>
      <c r="BW196" s="313" t="e">
        <f>BV196*#REF!</f>
        <v>#REF!</v>
      </c>
      <c r="BX196" s="313" t="e">
        <f>BW196+#REF!</f>
        <v>#REF!</v>
      </c>
      <c r="BY196" s="317" t="e">
        <f>AO196/#REF!</f>
        <v>#REF!</v>
      </c>
      <c r="BZ196" s="313" t="e">
        <f>BY196*#REF!</f>
        <v>#REF!</v>
      </c>
      <c r="CA196" s="313" t="e">
        <f t="shared" si="82"/>
        <v>#REF!</v>
      </c>
      <c r="CB196" s="311" t="str">
        <f t="shared" si="71"/>
        <v>/MH</v>
      </c>
      <c r="CC196" s="311" t="str">
        <f t="shared" si="72"/>
        <v>MH/</v>
      </c>
      <c r="CE196" s="312" t="e">
        <f>T(#REF!)</f>
        <v>#REF!</v>
      </c>
      <c r="CF196" s="312" t="e">
        <f>#REF!</f>
        <v>#REF!</v>
      </c>
      <c r="CG196" s="313">
        <f t="shared" si="83"/>
        <v>0</v>
      </c>
      <c r="CJ196" s="314"/>
      <c r="CP196" s="177"/>
    </row>
    <row r="197" spans="1:94" hidden="1">
      <c r="A197" s="305"/>
      <c r="B197" s="920"/>
      <c r="C197" s="920"/>
      <c r="D197" s="920"/>
      <c r="E197" s="920"/>
      <c r="F197" s="920"/>
      <c r="G197" s="920"/>
      <c r="H197" s="920"/>
      <c r="I197" s="920"/>
      <c r="J197" s="920"/>
      <c r="K197" s="920"/>
      <c r="L197" s="920"/>
      <c r="M197" s="920"/>
      <c r="N197" s="920"/>
      <c r="O197" s="920"/>
      <c r="P197" s="920"/>
      <c r="Q197" s="787"/>
      <c r="R197" s="787"/>
      <c r="S197" s="788"/>
      <c r="T197" s="787"/>
      <c r="U197" s="787"/>
      <c r="V197" s="921"/>
      <c r="W197" s="922"/>
      <c r="X197" s="922"/>
      <c r="Y197" s="921"/>
      <c r="Z197" s="922"/>
      <c r="AA197" s="922"/>
      <c r="AB197" s="921"/>
      <c r="AC197" s="922"/>
      <c r="AD197" s="922"/>
      <c r="AE197" s="923">
        <f t="shared" si="85"/>
        <v>0</v>
      </c>
      <c r="AF197" s="923"/>
      <c r="AG197" s="923"/>
      <c r="AH197" s="923"/>
      <c r="AI197" s="923"/>
      <c r="AJ197" s="919">
        <f t="shared" si="86"/>
        <v>0</v>
      </c>
      <c r="AK197" s="919"/>
      <c r="AL197" s="919"/>
      <c r="AM197" s="919"/>
      <c r="AN197" s="919"/>
      <c r="AO197" s="919">
        <f t="shared" si="89"/>
        <v>0</v>
      </c>
      <c r="AP197" s="919"/>
      <c r="AQ197" s="919"/>
      <c r="AR197" s="919"/>
      <c r="AS197" s="919"/>
      <c r="AT197" s="318"/>
      <c r="AU197" s="877">
        <f t="shared" si="87"/>
        <v>0</v>
      </c>
      <c r="AV197" s="877"/>
      <c r="AW197" s="878"/>
      <c r="AX197" s="878"/>
      <c r="AY197" s="878"/>
      <c r="AZ197" s="879" t="e">
        <f>SUM(#REF!)</f>
        <v>#REF!</v>
      </c>
      <c r="BB197" s="177"/>
      <c r="BC197" s="307"/>
      <c r="BD197" s="306" t="str">
        <f t="shared" si="69"/>
        <v>Pending</v>
      </c>
      <c r="BE197" s="307"/>
      <c r="BF197" s="316"/>
      <c r="BG197" s="316"/>
      <c r="BH197" s="316"/>
      <c r="BI197" s="316"/>
      <c r="BJ197" s="308">
        <f t="shared" si="76"/>
        <v>0</v>
      </c>
      <c r="BK197" s="308">
        <f t="shared" si="77"/>
        <v>0</v>
      </c>
      <c r="BL197" s="308" t="e">
        <f>#REF!</f>
        <v>#REF!</v>
      </c>
      <c r="BM197" s="308">
        <f t="shared" si="78"/>
        <v>0</v>
      </c>
      <c r="BN197" s="308" t="e">
        <f t="shared" si="88"/>
        <v>#REF!</v>
      </c>
      <c r="BO197" s="317" t="e">
        <f>AU197/#REF!</f>
        <v>#REF!</v>
      </c>
      <c r="BP197" s="317" t="e">
        <f>AE197/#REF!</f>
        <v>#REF!</v>
      </c>
      <c r="BQ197" s="313" t="e">
        <f>BP197*#REF!</f>
        <v>#REF!</v>
      </c>
      <c r="BR197" s="313" t="e">
        <f t="shared" si="80"/>
        <v>#REF!</v>
      </c>
      <c r="BS197" s="317" t="e">
        <f>AJ197/#REF!</f>
        <v>#REF!</v>
      </c>
      <c r="BT197" s="313" t="e">
        <f>BS197*#REF!</f>
        <v>#REF!</v>
      </c>
      <c r="BU197" s="313" t="e">
        <f t="shared" si="81"/>
        <v>#REF!</v>
      </c>
      <c r="BV197" s="317" t="e">
        <f>#REF!/#REF!</f>
        <v>#REF!</v>
      </c>
      <c r="BW197" s="313" t="e">
        <f>BV197*#REF!</f>
        <v>#REF!</v>
      </c>
      <c r="BX197" s="313" t="e">
        <f>BW197+#REF!</f>
        <v>#REF!</v>
      </c>
      <c r="BY197" s="317" t="e">
        <f>AO197/#REF!</f>
        <v>#REF!</v>
      </c>
      <c r="BZ197" s="313" t="e">
        <f>BY197*#REF!</f>
        <v>#REF!</v>
      </c>
      <c r="CA197" s="313" t="e">
        <f t="shared" si="82"/>
        <v>#REF!</v>
      </c>
      <c r="CB197" s="311" t="str">
        <f t="shared" si="71"/>
        <v>/MH</v>
      </c>
      <c r="CC197" s="311" t="str">
        <f t="shared" si="72"/>
        <v>MH/</v>
      </c>
      <c r="CE197" s="312" t="e">
        <f>T(#REF!)</f>
        <v>#REF!</v>
      </c>
      <c r="CF197" s="312" t="e">
        <f>#REF!</f>
        <v>#REF!</v>
      </c>
      <c r="CG197" s="313">
        <f t="shared" si="83"/>
        <v>0</v>
      </c>
      <c r="CJ197" s="314"/>
      <c r="CP197" s="177"/>
    </row>
    <row r="198" spans="1:94" hidden="1">
      <c r="A198" s="305"/>
      <c r="B198" s="920"/>
      <c r="C198" s="920"/>
      <c r="D198" s="920"/>
      <c r="E198" s="920"/>
      <c r="F198" s="920"/>
      <c r="G198" s="920"/>
      <c r="H198" s="920"/>
      <c r="I198" s="920"/>
      <c r="J198" s="920"/>
      <c r="K198" s="920"/>
      <c r="L198" s="920"/>
      <c r="M198" s="920"/>
      <c r="N198" s="920"/>
      <c r="O198" s="920"/>
      <c r="P198" s="920"/>
      <c r="Q198" s="787"/>
      <c r="R198" s="787"/>
      <c r="S198" s="788"/>
      <c r="T198" s="787"/>
      <c r="U198" s="787"/>
      <c r="V198" s="921"/>
      <c r="W198" s="922"/>
      <c r="X198" s="922"/>
      <c r="Y198" s="921"/>
      <c r="Z198" s="922"/>
      <c r="AA198" s="922"/>
      <c r="AB198" s="921"/>
      <c r="AC198" s="922"/>
      <c r="AD198" s="922"/>
      <c r="AE198" s="923">
        <f t="shared" si="85"/>
        <v>0</v>
      </c>
      <c r="AF198" s="923"/>
      <c r="AG198" s="923"/>
      <c r="AH198" s="923"/>
      <c r="AI198" s="923"/>
      <c r="AJ198" s="919">
        <f t="shared" si="86"/>
        <v>0</v>
      </c>
      <c r="AK198" s="919"/>
      <c r="AL198" s="919"/>
      <c r="AM198" s="919"/>
      <c r="AN198" s="919"/>
      <c r="AO198" s="919">
        <f t="shared" si="89"/>
        <v>0</v>
      </c>
      <c r="AP198" s="919"/>
      <c r="AQ198" s="919"/>
      <c r="AR198" s="919"/>
      <c r="AS198" s="919"/>
      <c r="AT198" s="318"/>
      <c r="AU198" s="877">
        <f t="shared" si="87"/>
        <v>0</v>
      </c>
      <c r="AV198" s="877"/>
      <c r="AW198" s="878"/>
      <c r="AX198" s="878"/>
      <c r="AY198" s="878"/>
      <c r="AZ198" s="879" t="e">
        <f>SUM(#REF!)</f>
        <v>#REF!</v>
      </c>
      <c r="BB198" s="177"/>
      <c r="BC198" s="307"/>
      <c r="BD198" s="306" t="str">
        <f t="shared" si="69"/>
        <v>Pending</v>
      </c>
      <c r="BE198" s="307"/>
      <c r="BF198" s="316"/>
      <c r="BG198" s="316"/>
      <c r="BH198" s="316"/>
      <c r="BI198" s="316"/>
      <c r="BJ198" s="308">
        <f t="shared" si="76"/>
        <v>0</v>
      </c>
      <c r="BK198" s="308">
        <f t="shared" si="77"/>
        <v>0</v>
      </c>
      <c r="BL198" s="308" t="e">
        <f>#REF!</f>
        <v>#REF!</v>
      </c>
      <c r="BM198" s="308">
        <f t="shared" si="78"/>
        <v>0</v>
      </c>
      <c r="BN198" s="308" t="e">
        <f t="shared" si="88"/>
        <v>#REF!</v>
      </c>
      <c r="BO198" s="317" t="e">
        <f>AU198/#REF!</f>
        <v>#REF!</v>
      </c>
      <c r="BP198" s="317" t="e">
        <f>AE198/#REF!</f>
        <v>#REF!</v>
      </c>
      <c r="BQ198" s="313" t="e">
        <f>BP198*#REF!</f>
        <v>#REF!</v>
      </c>
      <c r="BR198" s="313" t="e">
        <f t="shared" si="80"/>
        <v>#REF!</v>
      </c>
      <c r="BS198" s="317" t="e">
        <f>AJ198/#REF!</f>
        <v>#REF!</v>
      </c>
      <c r="BT198" s="313" t="e">
        <f>BS198*#REF!</f>
        <v>#REF!</v>
      </c>
      <c r="BU198" s="313" t="e">
        <f t="shared" si="81"/>
        <v>#REF!</v>
      </c>
      <c r="BV198" s="317" t="e">
        <f>#REF!/#REF!</f>
        <v>#REF!</v>
      </c>
      <c r="BW198" s="313" t="e">
        <f>BV198*#REF!</f>
        <v>#REF!</v>
      </c>
      <c r="BX198" s="313" t="e">
        <f>BW198+#REF!</f>
        <v>#REF!</v>
      </c>
      <c r="BY198" s="317" t="e">
        <f>AO198/#REF!</f>
        <v>#REF!</v>
      </c>
      <c r="BZ198" s="313" t="e">
        <f>BY198*#REF!</f>
        <v>#REF!</v>
      </c>
      <c r="CA198" s="313" t="e">
        <f t="shared" si="82"/>
        <v>#REF!</v>
      </c>
      <c r="CB198" s="311" t="str">
        <f t="shared" si="71"/>
        <v>/MH</v>
      </c>
      <c r="CC198" s="311" t="str">
        <f t="shared" si="72"/>
        <v>MH/</v>
      </c>
      <c r="CE198" s="312" t="e">
        <f>T(#REF!)</f>
        <v>#REF!</v>
      </c>
      <c r="CF198" s="312" t="e">
        <f>#REF!</f>
        <v>#REF!</v>
      </c>
      <c r="CG198" s="313">
        <f t="shared" si="83"/>
        <v>0</v>
      </c>
      <c r="CJ198" s="314"/>
      <c r="CP198" s="177"/>
    </row>
    <row r="199" spans="1:94" hidden="1">
      <c r="A199" s="305"/>
      <c r="B199" s="920"/>
      <c r="C199" s="920"/>
      <c r="D199" s="920"/>
      <c r="E199" s="920"/>
      <c r="F199" s="920"/>
      <c r="G199" s="920"/>
      <c r="H199" s="920"/>
      <c r="I199" s="920"/>
      <c r="J199" s="920"/>
      <c r="K199" s="920"/>
      <c r="L199" s="920"/>
      <c r="M199" s="920"/>
      <c r="N199" s="920"/>
      <c r="O199" s="920"/>
      <c r="P199" s="920"/>
      <c r="Q199" s="787"/>
      <c r="R199" s="787"/>
      <c r="S199" s="788"/>
      <c r="T199" s="787"/>
      <c r="U199" s="787"/>
      <c r="V199" s="921"/>
      <c r="W199" s="922"/>
      <c r="X199" s="922"/>
      <c r="Y199" s="921"/>
      <c r="Z199" s="922"/>
      <c r="AA199" s="922"/>
      <c r="AB199" s="921"/>
      <c r="AC199" s="922"/>
      <c r="AD199" s="922"/>
      <c r="AE199" s="923">
        <f t="shared" si="85"/>
        <v>0</v>
      </c>
      <c r="AF199" s="923"/>
      <c r="AG199" s="923"/>
      <c r="AH199" s="923"/>
      <c r="AI199" s="923"/>
      <c r="AJ199" s="919">
        <f t="shared" si="86"/>
        <v>0</v>
      </c>
      <c r="AK199" s="919"/>
      <c r="AL199" s="919"/>
      <c r="AM199" s="919"/>
      <c r="AN199" s="919"/>
      <c r="AO199" s="919">
        <f t="shared" si="89"/>
        <v>0</v>
      </c>
      <c r="AP199" s="919"/>
      <c r="AQ199" s="919"/>
      <c r="AR199" s="919"/>
      <c r="AS199" s="919"/>
      <c r="AT199" s="318"/>
      <c r="AU199" s="877">
        <f t="shared" si="87"/>
        <v>0</v>
      </c>
      <c r="AV199" s="877"/>
      <c r="AW199" s="878"/>
      <c r="AX199" s="878"/>
      <c r="AY199" s="878"/>
      <c r="AZ199" s="879" t="e">
        <f>SUM(#REF!)</f>
        <v>#REF!</v>
      </c>
      <c r="BB199" s="177"/>
      <c r="BC199" s="307"/>
      <c r="BD199" s="306" t="str">
        <f t="shared" si="69"/>
        <v>Pending</v>
      </c>
      <c r="BE199" s="307"/>
      <c r="BF199" s="316"/>
      <c r="BG199" s="316"/>
      <c r="BH199" s="316"/>
      <c r="BI199" s="316"/>
      <c r="BJ199" s="308">
        <f t="shared" si="76"/>
        <v>0</v>
      </c>
      <c r="BK199" s="308">
        <f t="shared" si="77"/>
        <v>0</v>
      </c>
      <c r="BL199" s="308" t="e">
        <f>#REF!</f>
        <v>#REF!</v>
      </c>
      <c r="BM199" s="308">
        <f t="shared" si="78"/>
        <v>0</v>
      </c>
      <c r="BN199" s="308" t="e">
        <f t="shared" si="88"/>
        <v>#REF!</v>
      </c>
      <c r="BO199" s="317" t="e">
        <f>AU199/#REF!</f>
        <v>#REF!</v>
      </c>
      <c r="BP199" s="317" t="e">
        <f>AE199/#REF!</f>
        <v>#REF!</v>
      </c>
      <c r="BQ199" s="313" t="e">
        <f>BP199*#REF!</f>
        <v>#REF!</v>
      </c>
      <c r="BR199" s="313" t="e">
        <f t="shared" si="80"/>
        <v>#REF!</v>
      </c>
      <c r="BS199" s="317" t="e">
        <f>AJ199/#REF!</f>
        <v>#REF!</v>
      </c>
      <c r="BT199" s="313" t="e">
        <f>BS199*#REF!</f>
        <v>#REF!</v>
      </c>
      <c r="BU199" s="313" t="e">
        <f t="shared" si="81"/>
        <v>#REF!</v>
      </c>
      <c r="BV199" s="317" t="e">
        <f>#REF!/#REF!</f>
        <v>#REF!</v>
      </c>
      <c r="BW199" s="313" t="e">
        <f>BV199*#REF!</f>
        <v>#REF!</v>
      </c>
      <c r="BX199" s="313" t="e">
        <f>BW199+#REF!</f>
        <v>#REF!</v>
      </c>
      <c r="BY199" s="317" t="e">
        <f>AO199/#REF!</f>
        <v>#REF!</v>
      </c>
      <c r="BZ199" s="313" t="e">
        <f>BY199*#REF!</f>
        <v>#REF!</v>
      </c>
      <c r="CA199" s="313" t="e">
        <f t="shared" si="82"/>
        <v>#REF!</v>
      </c>
      <c r="CB199" s="311" t="str">
        <f t="shared" si="71"/>
        <v>/MH</v>
      </c>
      <c r="CC199" s="311" t="str">
        <f t="shared" si="72"/>
        <v>MH/</v>
      </c>
      <c r="CE199" s="312" t="e">
        <f>T(#REF!)</f>
        <v>#REF!</v>
      </c>
      <c r="CF199" s="312" t="e">
        <f>#REF!</f>
        <v>#REF!</v>
      </c>
      <c r="CG199" s="313">
        <f t="shared" si="83"/>
        <v>0</v>
      </c>
      <c r="CJ199" s="314"/>
      <c r="CP199" s="177"/>
    </row>
    <row r="200" spans="1:94" hidden="1">
      <c r="A200" s="305"/>
      <c r="B200" s="920"/>
      <c r="C200" s="920"/>
      <c r="D200" s="920"/>
      <c r="E200" s="920"/>
      <c r="F200" s="920"/>
      <c r="G200" s="920"/>
      <c r="H200" s="920"/>
      <c r="I200" s="920"/>
      <c r="J200" s="920"/>
      <c r="K200" s="920"/>
      <c r="L200" s="920"/>
      <c r="M200" s="920"/>
      <c r="N200" s="920"/>
      <c r="O200" s="920"/>
      <c r="P200" s="920"/>
      <c r="Q200" s="787"/>
      <c r="R200" s="787"/>
      <c r="S200" s="788"/>
      <c r="T200" s="787"/>
      <c r="U200" s="787"/>
      <c r="V200" s="921"/>
      <c r="W200" s="922"/>
      <c r="X200" s="922"/>
      <c r="Y200" s="921"/>
      <c r="Z200" s="922"/>
      <c r="AA200" s="922"/>
      <c r="AB200" s="921"/>
      <c r="AC200" s="922"/>
      <c r="AD200" s="922"/>
      <c r="AE200" s="923">
        <f t="shared" si="85"/>
        <v>0</v>
      </c>
      <c r="AF200" s="923"/>
      <c r="AG200" s="923"/>
      <c r="AH200" s="923"/>
      <c r="AI200" s="923"/>
      <c r="AJ200" s="919">
        <f t="shared" si="86"/>
        <v>0</v>
      </c>
      <c r="AK200" s="919"/>
      <c r="AL200" s="919"/>
      <c r="AM200" s="919"/>
      <c r="AN200" s="919"/>
      <c r="AO200" s="919">
        <f t="shared" si="89"/>
        <v>0</v>
      </c>
      <c r="AP200" s="919"/>
      <c r="AQ200" s="919"/>
      <c r="AR200" s="919"/>
      <c r="AS200" s="919"/>
      <c r="AT200" s="318"/>
      <c r="AU200" s="877">
        <f t="shared" si="87"/>
        <v>0</v>
      </c>
      <c r="AV200" s="877"/>
      <c r="AW200" s="878"/>
      <c r="AX200" s="878"/>
      <c r="AY200" s="878"/>
      <c r="AZ200" s="879" t="e">
        <f>SUM(#REF!)</f>
        <v>#REF!</v>
      </c>
      <c r="BB200" s="177"/>
      <c r="BC200" s="307"/>
      <c r="BD200" s="306" t="str">
        <f t="shared" si="69"/>
        <v>Pending</v>
      </c>
      <c r="BE200" s="307"/>
      <c r="BF200" s="316"/>
      <c r="BG200" s="316"/>
      <c r="BH200" s="316"/>
      <c r="BI200" s="316"/>
      <c r="BJ200" s="308">
        <f t="shared" si="76"/>
        <v>0</v>
      </c>
      <c r="BK200" s="308">
        <f t="shared" si="77"/>
        <v>0</v>
      </c>
      <c r="BL200" s="308" t="e">
        <f>#REF!</f>
        <v>#REF!</v>
      </c>
      <c r="BM200" s="308">
        <f t="shared" si="78"/>
        <v>0</v>
      </c>
      <c r="BN200" s="308" t="e">
        <f t="shared" si="88"/>
        <v>#REF!</v>
      </c>
      <c r="BO200" s="317" t="e">
        <f>AU200/#REF!</f>
        <v>#REF!</v>
      </c>
      <c r="BP200" s="317" t="e">
        <f>AE200/#REF!</f>
        <v>#REF!</v>
      </c>
      <c r="BQ200" s="313" t="e">
        <f>BP200*#REF!</f>
        <v>#REF!</v>
      </c>
      <c r="BR200" s="313" t="e">
        <f t="shared" si="80"/>
        <v>#REF!</v>
      </c>
      <c r="BS200" s="317" t="e">
        <f>AJ200/#REF!</f>
        <v>#REF!</v>
      </c>
      <c r="BT200" s="313" t="e">
        <f>BS200*#REF!</f>
        <v>#REF!</v>
      </c>
      <c r="BU200" s="313" t="e">
        <f t="shared" si="81"/>
        <v>#REF!</v>
      </c>
      <c r="BV200" s="317" t="e">
        <f>#REF!/#REF!</f>
        <v>#REF!</v>
      </c>
      <c r="BW200" s="313" t="e">
        <f>BV200*#REF!</f>
        <v>#REF!</v>
      </c>
      <c r="BX200" s="313" t="e">
        <f>BW200+#REF!</f>
        <v>#REF!</v>
      </c>
      <c r="BY200" s="317" t="e">
        <f>AO200/#REF!</f>
        <v>#REF!</v>
      </c>
      <c r="BZ200" s="313" t="e">
        <f>BY200*#REF!</f>
        <v>#REF!</v>
      </c>
      <c r="CA200" s="313" t="e">
        <f t="shared" si="82"/>
        <v>#REF!</v>
      </c>
      <c r="CB200" s="311" t="str">
        <f t="shared" si="71"/>
        <v>/MH</v>
      </c>
      <c r="CC200" s="311" t="str">
        <f t="shared" si="72"/>
        <v>MH/</v>
      </c>
      <c r="CE200" s="312" t="e">
        <f>T(#REF!)</f>
        <v>#REF!</v>
      </c>
      <c r="CF200" s="312" t="e">
        <f>#REF!</f>
        <v>#REF!</v>
      </c>
      <c r="CG200" s="313">
        <f t="shared" si="83"/>
        <v>0</v>
      </c>
      <c r="CJ200" s="314"/>
      <c r="CP200" s="177"/>
    </row>
    <row r="201" spans="1:94" hidden="1">
      <c r="A201" s="305"/>
      <c r="B201" s="920"/>
      <c r="C201" s="920"/>
      <c r="D201" s="920"/>
      <c r="E201" s="920"/>
      <c r="F201" s="920"/>
      <c r="G201" s="920"/>
      <c r="H201" s="920"/>
      <c r="I201" s="920"/>
      <c r="J201" s="920"/>
      <c r="K201" s="920"/>
      <c r="L201" s="920"/>
      <c r="M201" s="920"/>
      <c r="N201" s="920"/>
      <c r="O201" s="920"/>
      <c r="P201" s="920"/>
      <c r="Q201" s="787"/>
      <c r="R201" s="787"/>
      <c r="S201" s="788"/>
      <c r="T201" s="787"/>
      <c r="U201" s="787"/>
      <c r="V201" s="921"/>
      <c r="W201" s="922"/>
      <c r="X201" s="922"/>
      <c r="Y201" s="921"/>
      <c r="Z201" s="922"/>
      <c r="AA201" s="922"/>
      <c r="AB201" s="921"/>
      <c r="AC201" s="922"/>
      <c r="AD201" s="922"/>
      <c r="AE201" s="923">
        <f t="shared" si="85"/>
        <v>0</v>
      </c>
      <c r="AF201" s="923"/>
      <c r="AG201" s="923"/>
      <c r="AH201" s="923"/>
      <c r="AI201" s="923"/>
      <c r="AJ201" s="919">
        <f t="shared" si="86"/>
        <v>0</v>
      </c>
      <c r="AK201" s="919"/>
      <c r="AL201" s="919"/>
      <c r="AM201" s="919"/>
      <c r="AN201" s="919"/>
      <c r="AO201" s="919">
        <f t="shared" si="89"/>
        <v>0</v>
      </c>
      <c r="AP201" s="919"/>
      <c r="AQ201" s="919"/>
      <c r="AR201" s="919"/>
      <c r="AS201" s="919"/>
      <c r="AT201" s="318"/>
      <c r="AU201" s="877">
        <f t="shared" si="87"/>
        <v>0</v>
      </c>
      <c r="AV201" s="877"/>
      <c r="AW201" s="878"/>
      <c r="AX201" s="878"/>
      <c r="AY201" s="878"/>
      <c r="AZ201" s="879" t="e">
        <f>SUM(#REF!)</f>
        <v>#REF!</v>
      </c>
      <c r="BB201" s="177"/>
      <c r="BC201" s="307"/>
      <c r="BD201" s="306" t="str">
        <f t="shared" si="69"/>
        <v>Pending</v>
      </c>
      <c r="BE201" s="307"/>
      <c r="BF201" s="316"/>
      <c r="BG201" s="316"/>
      <c r="BH201" s="316"/>
      <c r="BI201" s="316"/>
      <c r="BJ201" s="308">
        <f t="shared" si="76"/>
        <v>0</v>
      </c>
      <c r="BK201" s="308">
        <f t="shared" si="77"/>
        <v>0</v>
      </c>
      <c r="BL201" s="308" t="e">
        <f>#REF!</f>
        <v>#REF!</v>
      </c>
      <c r="BM201" s="308">
        <f t="shared" si="78"/>
        <v>0</v>
      </c>
      <c r="BN201" s="308" t="e">
        <f t="shared" si="88"/>
        <v>#REF!</v>
      </c>
      <c r="BO201" s="317" t="e">
        <f>AU201/#REF!</f>
        <v>#REF!</v>
      </c>
      <c r="BP201" s="317" t="e">
        <f>AE201/#REF!</f>
        <v>#REF!</v>
      </c>
      <c r="BQ201" s="313" t="e">
        <f>BP201*#REF!</f>
        <v>#REF!</v>
      </c>
      <c r="BR201" s="313" t="e">
        <f t="shared" si="80"/>
        <v>#REF!</v>
      </c>
      <c r="BS201" s="317" t="e">
        <f>AJ201/#REF!</f>
        <v>#REF!</v>
      </c>
      <c r="BT201" s="313" t="e">
        <f>BS201*#REF!</f>
        <v>#REF!</v>
      </c>
      <c r="BU201" s="313" t="e">
        <f t="shared" si="81"/>
        <v>#REF!</v>
      </c>
      <c r="BV201" s="317" t="e">
        <f>#REF!/#REF!</f>
        <v>#REF!</v>
      </c>
      <c r="BW201" s="313" t="e">
        <f>BV201*#REF!</f>
        <v>#REF!</v>
      </c>
      <c r="BX201" s="313" t="e">
        <f>BW201+#REF!</f>
        <v>#REF!</v>
      </c>
      <c r="BY201" s="317" t="e">
        <f>AO201/#REF!</f>
        <v>#REF!</v>
      </c>
      <c r="BZ201" s="313" t="e">
        <f>BY201*#REF!</f>
        <v>#REF!</v>
      </c>
      <c r="CA201" s="313" t="e">
        <f t="shared" si="82"/>
        <v>#REF!</v>
      </c>
      <c r="CB201" s="311" t="str">
        <f t="shared" si="71"/>
        <v>/MH</v>
      </c>
      <c r="CC201" s="311" t="str">
        <f t="shared" si="72"/>
        <v>MH/</v>
      </c>
      <c r="CE201" s="312" t="e">
        <f>T(#REF!)</f>
        <v>#REF!</v>
      </c>
      <c r="CF201" s="312" t="e">
        <f>#REF!</f>
        <v>#REF!</v>
      </c>
      <c r="CG201" s="313">
        <f t="shared" si="83"/>
        <v>0</v>
      </c>
      <c r="CJ201" s="314"/>
      <c r="CP201" s="177"/>
    </row>
    <row r="202" spans="1:94" hidden="1">
      <c r="A202" s="305"/>
      <c r="B202" s="920"/>
      <c r="C202" s="920"/>
      <c r="D202" s="920"/>
      <c r="E202" s="920"/>
      <c r="F202" s="920"/>
      <c r="G202" s="920"/>
      <c r="H202" s="920"/>
      <c r="I202" s="920"/>
      <c r="J202" s="920"/>
      <c r="K202" s="920"/>
      <c r="L202" s="920"/>
      <c r="M202" s="920"/>
      <c r="N202" s="920"/>
      <c r="O202" s="920"/>
      <c r="P202" s="920"/>
      <c r="Q202" s="787"/>
      <c r="R202" s="787"/>
      <c r="S202" s="788"/>
      <c r="T202" s="787"/>
      <c r="U202" s="787"/>
      <c r="V202" s="921"/>
      <c r="W202" s="922"/>
      <c r="X202" s="922"/>
      <c r="Y202" s="921"/>
      <c r="Z202" s="922"/>
      <c r="AA202" s="922"/>
      <c r="AB202" s="921"/>
      <c r="AC202" s="922"/>
      <c r="AD202" s="922"/>
      <c r="AE202" s="923">
        <f t="shared" si="85"/>
        <v>0</v>
      </c>
      <c r="AF202" s="923"/>
      <c r="AG202" s="923"/>
      <c r="AH202" s="923"/>
      <c r="AI202" s="923"/>
      <c r="AJ202" s="919">
        <f t="shared" si="86"/>
        <v>0</v>
      </c>
      <c r="AK202" s="919"/>
      <c r="AL202" s="919"/>
      <c r="AM202" s="919"/>
      <c r="AN202" s="919"/>
      <c r="AO202" s="919">
        <f t="shared" si="89"/>
        <v>0</v>
      </c>
      <c r="AP202" s="919"/>
      <c r="AQ202" s="919"/>
      <c r="AR202" s="919"/>
      <c r="AS202" s="919"/>
      <c r="AT202" s="318"/>
      <c r="AU202" s="877">
        <f t="shared" si="87"/>
        <v>0</v>
      </c>
      <c r="AV202" s="877"/>
      <c r="AW202" s="878"/>
      <c r="AX202" s="878"/>
      <c r="AY202" s="878"/>
      <c r="AZ202" s="879" t="e">
        <f>SUM(#REF!)</f>
        <v>#REF!</v>
      </c>
      <c r="BB202" s="177"/>
      <c r="BC202" s="307"/>
      <c r="BD202" s="306" t="str">
        <f t="shared" si="69"/>
        <v>Pending</v>
      </c>
      <c r="BE202" s="307"/>
      <c r="BF202" s="316"/>
      <c r="BG202" s="316"/>
      <c r="BH202" s="316"/>
      <c r="BI202" s="316"/>
      <c r="BJ202" s="308">
        <f t="shared" si="76"/>
        <v>0</v>
      </c>
      <c r="BK202" s="308">
        <f t="shared" si="77"/>
        <v>0</v>
      </c>
      <c r="BL202" s="308" t="e">
        <f>#REF!</f>
        <v>#REF!</v>
      </c>
      <c r="BM202" s="308">
        <f t="shared" si="78"/>
        <v>0</v>
      </c>
      <c r="BN202" s="308" t="e">
        <f t="shared" si="88"/>
        <v>#REF!</v>
      </c>
      <c r="BO202" s="317" t="e">
        <f>AU202/#REF!</f>
        <v>#REF!</v>
      </c>
      <c r="BP202" s="317" t="e">
        <f>AE202/#REF!</f>
        <v>#REF!</v>
      </c>
      <c r="BQ202" s="313" t="e">
        <f>BP202*#REF!</f>
        <v>#REF!</v>
      </c>
      <c r="BR202" s="313" t="e">
        <f t="shared" si="80"/>
        <v>#REF!</v>
      </c>
      <c r="BS202" s="317" t="e">
        <f>AJ202/#REF!</f>
        <v>#REF!</v>
      </c>
      <c r="BT202" s="313" t="e">
        <f>BS202*#REF!</f>
        <v>#REF!</v>
      </c>
      <c r="BU202" s="313" t="e">
        <f t="shared" si="81"/>
        <v>#REF!</v>
      </c>
      <c r="BV202" s="317" t="e">
        <f>#REF!/#REF!</f>
        <v>#REF!</v>
      </c>
      <c r="BW202" s="313" t="e">
        <f>BV202*#REF!</f>
        <v>#REF!</v>
      </c>
      <c r="BX202" s="313" t="e">
        <f>BW202+#REF!</f>
        <v>#REF!</v>
      </c>
      <c r="BY202" s="317" t="e">
        <f>AO202/#REF!</f>
        <v>#REF!</v>
      </c>
      <c r="BZ202" s="313" t="e">
        <f>BY202*#REF!</f>
        <v>#REF!</v>
      </c>
      <c r="CA202" s="313" t="e">
        <f t="shared" si="82"/>
        <v>#REF!</v>
      </c>
      <c r="CB202" s="311" t="str">
        <f t="shared" si="71"/>
        <v>/MH</v>
      </c>
      <c r="CC202" s="311" t="str">
        <f t="shared" si="72"/>
        <v>MH/</v>
      </c>
      <c r="CE202" s="312" t="e">
        <f>T(#REF!)</f>
        <v>#REF!</v>
      </c>
      <c r="CF202" s="312" t="e">
        <f>#REF!</f>
        <v>#REF!</v>
      </c>
      <c r="CG202" s="313">
        <f t="shared" si="83"/>
        <v>0</v>
      </c>
      <c r="CJ202" s="314"/>
      <c r="CP202" s="177"/>
    </row>
    <row r="203" spans="1:94" hidden="1">
      <c r="A203" s="305"/>
      <c r="B203" s="920"/>
      <c r="C203" s="920"/>
      <c r="D203" s="920"/>
      <c r="E203" s="920"/>
      <c r="F203" s="920"/>
      <c r="G203" s="920"/>
      <c r="H203" s="920"/>
      <c r="I203" s="920"/>
      <c r="J203" s="920"/>
      <c r="K203" s="920"/>
      <c r="L203" s="920"/>
      <c r="M203" s="920"/>
      <c r="N203" s="920"/>
      <c r="O203" s="920"/>
      <c r="P203" s="920"/>
      <c r="Q203" s="787"/>
      <c r="R203" s="787"/>
      <c r="S203" s="788"/>
      <c r="T203" s="787"/>
      <c r="U203" s="787"/>
      <c r="V203" s="921"/>
      <c r="W203" s="922"/>
      <c r="X203" s="922"/>
      <c r="Y203" s="921"/>
      <c r="Z203" s="922"/>
      <c r="AA203" s="922"/>
      <c r="AB203" s="921"/>
      <c r="AC203" s="922"/>
      <c r="AD203" s="922"/>
      <c r="AE203" s="923">
        <f t="shared" si="85"/>
        <v>0</v>
      </c>
      <c r="AF203" s="923"/>
      <c r="AG203" s="923"/>
      <c r="AH203" s="923"/>
      <c r="AI203" s="923"/>
      <c r="AJ203" s="919">
        <f t="shared" si="86"/>
        <v>0</v>
      </c>
      <c r="AK203" s="919"/>
      <c r="AL203" s="919"/>
      <c r="AM203" s="919"/>
      <c r="AN203" s="919"/>
      <c r="AO203" s="919">
        <f t="shared" si="89"/>
        <v>0</v>
      </c>
      <c r="AP203" s="919"/>
      <c r="AQ203" s="919"/>
      <c r="AR203" s="919"/>
      <c r="AS203" s="919"/>
      <c r="AT203" s="318"/>
      <c r="AU203" s="877">
        <f t="shared" si="87"/>
        <v>0</v>
      </c>
      <c r="AV203" s="877"/>
      <c r="AW203" s="878"/>
      <c r="AX203" s="878"/>
      <c r="AY203" s="878"/>
      <c r="AZ203" s="879" t="e">
        <f>SUM(#REF!)</f>
        <v>#REF!</v>
      </c>
      <c r="BB203" s="177"/>
      <c r="BC203" s="307"/>
      <c r="BD203" s="306" t="str">
        <f t="shared" si="69"/>
        <v>Pending</v>
      </c>
      <c r="BE203" s="307"/>
      <c r="BF203" s="316"/>
      <c r="BG203" s="316"/>
      <c r="BH203" s="316"/>
      <c r="BI203" s="316"/>
      <c r="BJ203" s="308">
        <f t="shared" si="76"/>
        <v>0</v>
      </c>
      <c r="BK203" s="308">
        <f t="shared" si="77"/>
        <v>0</v>
      </c>
      <c r="BL203" s="308" t="e">
        <f>#REF!</f>
        <v>#REF!</v>
      </c>
      <c r="BM203" s="308">
        <f t="shared" si="78"/>
        <v>0</v>
      </c>
      <c r="BN203" s="308" t="e">
        <f t="shared" si="88"/>
        <v>#REF!</v>
      </c>
      <c r="BO203" s="317" t="e">
        <f>AU203/#REF!</f>
        <v>#REF!</v>
      </c>
      <c r="BP203" s="317" t="e">
        <f>AE203/#REF!</f>
        <v>#REF!</v>
      </c>
      <c r="BQ203" s="313" t="e">
        <f>BP203*#REF!</f>
        <v>#REF!</v>
      </c>
      <c r="BR203" s="313" t="e">
        <f t="shared" si="80"/>
        <v>#REF!</v>
      </c>
      <c r="BS203" s="317" t="e">
        <f>AJ203/#REF!</f>
        <v>#REF!</v>
      </c>
      <c r="BT203" s="313" t="e">
        <f>BS203*#REF!</f>
        <v>#REF!</v>
      </c>
      <c r="BU203" s="313" t="e">
        <f t="shared" si="81"/>
        <v>#REF!</v>
      </c>
      <c r="BV203" s="317" t="e">
        <f>#REF!/#REF!</f>
        <v>#REF!</v>
      </c>
      <c r="BW203" s="313" t="e">
        <f>BV203*#REF!</f>
        <v>#REF!</v>
      </c>
      <c r="BX203" s="313" t="e">
        <f>BW203+#REF!</f>
        <v>#REF!</v>
      </c>
      <c r="BY203" s="317" t="e">
        <f>AO203/#REF!</f>
        <v>#REF!</v>
      </c>
      <c r="BZ203" s="313" t="e">
        <f>BY203*#REF!</f>
        <v>#REF!</v>
      </c>
      <c r="CA203" s="313" t="e">
        <f t="shared" si="82"/>
        <v>#REF!</v>
      </c>
      <c r="CB203" s="311" t="str">
        <f t="shared" si="71"/>
        <v>/MH</v>
      </c>
      <c r="CC203" s="311" t="str">
        <f t="shared" si="72"/>
        <v>MH/</v>
      </c>
      <c r="CE203" s="312" t="e">
        <f>T(#REF!)</f>
        <v>#REF!</v>
      </c>
      <c r="CF203" s="312" t="e">
        <f>#REF!</f>
        <v>#REF!</v>
      </c>
      <c r="CG203" s="313">
        <f t="shared" si="83"/>
        <v>0</v>
      </c>
      <c r="CJ203" s="314"/>
      <c r="CP203" s="177"/>
    </row>
    <row r="204" spans="1:94" hidden="1">
      <c r="A204" s="305"/>
      <c r="B204" s="920"/>
      <c r="C204" s="920"/>
      <c r="D204" s="920"/>
      <c r="E204" s="920"/>
      <c r="F204" s="920"/>
      <c r="G204" s="920"/>
      <c r="H204" s="920"/>
      <c r="I204" s="920"/>
      <c r="J204" s="920"/>
      <c r="K204" s="920"/>
      <c r="L204" s="920"/>
      <c r="M204" s="920"/>
      <c r="N204" s="920"/>
      <c r="O204" s="920"/>
      <c r="P204" s="920"/>
      <c r="Q204" s="787"/>
      <c r="R204" s="787"/>
      <c r="S204" s="788"/>
      <c r="T204" s="787"/>
      <c r="U204" s="787"/>
      <c r="V204" s="921"/>
      <c r="W204" s="922"/>
      <c r="X204" s="922"/>
      <c r="Y204" s="921"/>
      <c r="Z204" s="922"/>
      <c r="AA204" s="922"/>
      <c r="AB204" s="921"/>
      <c r="AC204" s="922"/>
      <c r="AD204" s="922"/>
      <c r="AE204" s="923">
        <f t="shared" si="85"/>
        <v>0</v>
      </c>
      <c r="AF204" s="923"/>
      <c r="AG204" s="923"/>
      <c r="AH204" s="923"/>
      <c r="AI204" s="923"/>
      <c r="AJ204" s="919">
        <f t="shared" si="86"/>
        <v>0</v>
      </c>
      <c r="AK204" s="919"/>
      <c r="AL204" s="919"/>
      <c r="AM204" s="919"/>
      <c r="AN204" s="919"/>
      <c r="AO204" s="919">
        <f t="shared" si="89"/>
        <v>0</v>
      </c>
      <c r="AP204" s="919"/>
      <c r="AQ204" s="919"/>
      <c r="AR204" s="919"/>
      <c r="AS204" s="919"/>
      <c r="AT204" s="318"/>
      <c r="AU204" s="877">
        <f t="shared" si="87"/>
        <v>0</v>
      </c>
      <c r="AV204" s="877"/>
      <c r="AW204" s="878"/>
      <c r="AX204" s="878"/>
      <c r="AY204" s="878"/>
      <c r="AZ204" s="879" t="e">
        <f>SUM(#REF!)</f>
        <v>#REF!</v>
      </c>
      <c r="BB204" s="177"/>
      <c r="BC204" s="307"/>
      <c r="BD204" s="306" t="str">
        <f t="shared" si="69"/>
        <v>Pending</v>
      </c>
      <c r="BE204" s="307"/>
      <c r="BF204" s="316"/>
      <c r="BG204" s="316"/>
      <c r="BH204" s="316"/>
      <c r="BI204" s="316"/>
      <c r="BJ204" s="308">
        <f t="shared" si="76"/>
        <v>0</v>
      </c>
      <c r="BK204" s="308">
        <f t="shared" si="77"/>
        <v>0</v>
      </c>
      <c r="BL204" s="308" t="e">
        <f>#REF!</f>
        <v>#REF!</v>
      </c>
      <c r="BM204" s="308">
        <f t="shared" si="78"/>
        <v>0</v>
      </c>
      <c r="BN204" s="308" t="e">
        <f t="shared" si="88"/>
        <v>#REF!</v>
      </c>
      <c r="BO204" s="317" t="e">
        <f>AU204/#REF!</f>
        <v>#REF!</v>
      </c>
      <c r="BP204" s="317" t="e">
        <f>AE204/#REF!</f>
        <v>#REF!</v>
      </c>
      <c r="BQ204" s="313" t="e">
        <f>BP204*#REF!</f>
        <v>#REF!</v>
      </c>
      <c r="BR204" s="313" t="e">
        <f t="shared" si="80"/>
        <v>#REF!</v>
      </c>
      <c r="BS204" s="317" t="e">
        <f>AJ204/#REF!</f>
        <v>#REF!</v>
      </c>
      <c r="BT204" s="313" t="e">
        <f>BS204*#REF!</f>
        <v>#REF!</v>
      </c>
      <c r="BU204" s="313" t="e">
        <f t="shared" si="81"/>
        <v>#REF!</v>
      </c>
      <c r="BV204" s="317" t="e">
        <f>#REF!/#REF!</f>
        <v>#REF!</v>
      </c>
      <c r="BW204" s="313" t="e">
        <f>BV204*#REF!</f>
        <v>#REF!</v>
      </c>
      <c r="BX204" s="313" t="e">
        <f>BW204+#REF!</f>
        <v>#REF!</v>
      </c>
      <c r="BY204" s="317" t="e">
        <f>AO204/#REF!</f>
        <v>#REF!</v>
      </c>
      <c r="BZ204" s="313" t="e">
        <f>BY204*#REF!</f>
        <v>#REF!</v>
      </c>
      <c r="CA204" s="313" t="e">
        <f t="shared" si="82"/>
        <v>#REF!</v>
      </c>
      <c r="CB204" s="311" t="str">
        <f t="shared" si="71"/>
        <v>/MH</v>
      </c>
      <c r="CC204" s="311" t="str">
        <f t="shared" si="72"/>
        <v>MH/</v>
      </c>
      <c r="CE204" s="312" t="e">
        <f>T(#REF!)</f>
        <v>#REF!</v>
      </c>
      <c r="CF204" s="312" t="e">
        <f>#REF!</f>
        <v>#REF!</v>
      </c>
      <c r="CG204" s="313">
        <f t="shared" si="83"/>
        <v>0</v>
      </c>
      <c r="CJ204" s="314"/>
      <c r="CP204" s="177"/>
    </row>
    <row r="205" spans="1:94" hidden="1">
      <c r="A205" s="305"/>
      <c r="B205" s="920"/>
      <c r="C205" s="920"/>
      <c r="D205" s="920"/>
      <c r="E205" s="920"/>
      <c r="F205" s="920"/>
      <c r="G205" s="920"/>
      <c r="H205" s="920"/>
      <c r="I205" s="920"/>
      <c r="J205" s="920"/>
      <c r="K205" s="920"/>
      <c r="L205" s="920"/>
      <c r="M205" s="920"/>
      <c r="N205" s="920"/>
      <c r="O205" s="920"/>
      <c r="P205" s="920"/>
      <c r="Q205" s="787"/>
      <c r="R205" s="787"/>
      <c r="S205" s="788"/>
      <c r="T205" s="787"/>
      <c r="U205" s="787"/>
      <c r="V205" s="921"/>
      <c r="W205" s="922"/>
      <c r="X205" s="922"/>
      <c r="Y205" s="921"/>
      <c r="Z205" s="922"/>
      <c r="AA205" s="922"/>
      <c r="AB205" s="921"/>
      <c r="AC205" s="922"/>
      <c r="AD205" s="922"/>
      <c r="AE205" s="923">
        <f t="shared" si="85"/>
        <v>0</v>
      </c>
      <c r="AF205" s="923"/>
      <c r="AG205" s="923"/>
      <c r="AH205" s="923"/>
      <c r="AI205" s="923"/>
      <c r="AJ205" s="919">
        <f t="shared" si="86"/>
        <v>0</v>
      </c>
      <c r="AK205" s="919"/>
      <c r="AL205" s="919"/>
      <c r="AM205" s="919"/>
      <c r="AN205" s="919"/>
      <c r="AO205" s="919">
        <f t="shared" si="89"/>
        <v>0</v>
      </c>
      <c r="AP205" s="919"/>
      <c r="AQ205" s="919"/>
      <c r="AR205" s="919"/>
      <c r="AS205" s="919"/>
      <c r="AT205" s="318"/>
      <c r="AU205" s="877">
        <f t="shared" si="87"/>
        <v>0</v>
      </c>
      <c r="AV205" s="877"/>
      <c r="AW205" s="878"/>
      <c r="AX205" s="878"/>
      <c r="AY205" s="878"/>
      <c r="AZ205" s="879" t="e">
        <f>SUM(#REF!)</f>
        <v>#REF!</v>
      </c>
      <c r="BB205" s="177"/>
      <c r="BC205" s="307"/>
      <c r="BD205" s="306" t="str">
        <f t="shared" si="69"/>
        <v>Pending</v>
      </c>
      <c r="BE205" s="307"/>
      <c r="BF205" s="316"/>
      <c r="BG205" s="316"/>
      <c r="BH205" s="316"/>
      <c r="BI205" s="316"/>
      <c r="BJ205" s="308">
        <f t="shared" si="76"/>
        <v>0</v>
      </c>
      <c r="BK205" s="308">
        <f t="shared" si="77"/>
        <v>0</v>
      </c>
      <c r="BL205" s="308" t="e">
        <f>#REF!</f>
        <v>#REF!</v>
      </c>
      <c r="BM205" s="308">
        <f t="shared" si="78"/>
        <v>0</v>
      </c>
      <c r="BN205" s="308" t="e">
        <f t="shared" si="88"/>
        <v>#REF!</v>
      </c>
      <c r="BO205" s="317" t="e">
        <f>AU205/#REF!</f>
        <v>#REF!</v>
      </c>
      <c r="BP205" s="317" t="e">
        <f>AE205/#REF!</f>
        <v>#REF!</v>
      </c>
      <c r="BQ205" s="313" t="e">
        <f>BP205*#REF!</f>
        <v>#REF!</v>
      </c>
      <c r="BR205" s="313" t="e">
        <f t="shared" si="80"/>
        <v>#REF!</v>
      </c>
      <c r="BS205" s="317" t="e">
        <f>AJ205/#REF!</f>
        <v>#REF!</v>
      </c>
      <c r="BT205" s="313" t="e">
        <f>BS205*#REF!</f>
        <v>#REF!</v>
      </c>
      <c r="BU205" s="313" t="e">
        <f t="shared" si="81"/>
        <v>#REF!</v>
      </c>
      <c r="BV205" s="317" t="e">
        <f>#REF!/#REF!</f>
        <v>#REF!</v>
      </c>
      <c r="BW205" s="313" t="e">
        <f>BV205*#REF!</f>
        <v>#REF!</v>
      </c>
      <c r="BX205" s="313" t="e">
        <f>BW205+#REF!</f>
        <v>#REF!</v>
      </c>
      <c r="BY205" s="317" t="e">
        <f>AO205/#REF!</f>
        <v>#REF!</v>
      </c>
      <c r="BZ205" s="313" t="e">
        <f>BY205*#REF!</f>
        <v>#REF!</v>
      </c>
      <c r="CA205" s="313" t="e">
        <f t="shared" si="82"/>
        <v>#REF!</v>
      </c>
      <c r="CB205" s="311" t="str">
        <f t="shared" si="71"/>
        <v>/MH</v>
      </c>
      <c r="CC205" s="311" t="str">
        <f t="shared" si="72"/>
        <v>MH/</v>
      </c>
      <c r="CE205" s="312" t="e">
        <f>T(#REF!)</f>
        <v>#REF!</v>
      </c>
      <c r="CF205" s="312" t="e">
        <f>#REF!</f>
        <v>#REF!</v>
      </c>
      <c r="CG205" s="313">
        <f t="shared" si="83"/>
        <v>0</v>
      </c>
      <c r="CJ205" s="330"/>
      <c r="CP205" s="177"/>
    </row>
    <row r="206" spans="1:94" ht="5.0999999999999996" hidden="1" customHeight="1">
      <c r="A206" s="305"/>
      <c r="B206" s="364"/>
      <c r="C206" s="364"/>
      <c r="D206" s="364"/>
      <c r="E206" s="364"/>
      <c r="F206" s="364"/>
      <c r="G206" s="364"/>
      <c r="H206" s="364"/>
      <c r="I206" s="364"/>
      <c r="J206" s="364"/>
      <c r="K206" s="364"/>
      <c r="L206" s="364"/>
      <c r="M206" s="364"/>
      <c r="N206" s="364"/>
      <c r="O206" s="364"/>
      <c r="P206" s="364"/>
      <c r="Q206" s="365"/>
      <c r="R206" s="365"/>
      <c r="S206" s="365"/>
      <c r="T206" s="365"/>
      <c r="U206" s="365"/>
      <c r="V206" s="366"/>
      <c r="W206" s="366"/>
      <c r="X206" s="366"/>
      <c r="Y206" s="461"/>
      <c r="Z206" s="461"/>
      <c r="AA206" s="461"/>
      <c r="AB206" s="461"/>
      <c r="AC206" s="461"/>
      <c r="AD206" s="461"/>
      <c r="AE206" s="462"/>
      <c r="AF206" s="462"/>
      <c r="AG206" s="462"/>
      <c r="AH206" s="462"/>
      <c r="AI206" s="462"/>
      <c r="AJ206" s="462"/>
      <c r="AK206" s="462"/>
      <c r="AL206" s="462"/>
      <c r="AM206" s="462"/>
      <c r="AN206" s="462"/>
      <c r="AO206" s="462"/>
      <c r="AP206" s="462"/>
      <c r="AQ206" s="462"/>
      <c r="AR206" s="462"/>
      <c r="AS206" s="462"/>
      <c r="AT206" s="174"/>
      <c r="AU206" s="862"/>
      <c r="AV206" s="863"/>
      <c r="AW206" s="863"/>
      <c r="AX206" s="863"/>
      <c r="AY206" s="863"/>
      <c r="AZ206" s="863"/>
      <c r="BB206" s="175"/>
      <c r="BC206" s="307"/>
      <c r="BD206" s="319" t="str">
        <f t="shared" si="69"/>
        <v>Pending</v>
      </c>
      <c r="BE206" s="307"/>
      <c r="BF206" s="319"/>
      <c r="BG206" s="319"/>
      <c r="BH206" s="319"/>
      <c r="BI206" s="319"/>
      <c r="BJ206" s="320">
        <f>BJ175</f>
        <v>-7500</v>
      </c>
      <c r="BK206" s="320">
        <f>BK175</f>
        <v>0</v>
      </c>
      <c r="BL206" s="320" t="e">
        <f>BL175</f>
        <v>#REF!</v>
      </c>
      <c r="BM206" s="320">
        <f>BM175</f>
        <v>0</v>
      </c>
      <c r="BN206" s="320" t="e">
        <f>BN175</f>
        <v>#REF!</v>
      </c>
      <c r="BO206" s="321" t="e">
        <f>AU206/TOTAL_REMODEL_ESTIMATE</f>
        <v>#NAME?</v>
      </c>
      <c r="BP206" s="321" t="e">
        <f>#REF!/TOTAL_REMODEL_ESTIMATE</f>
        <v>#REF!</v>
      </c>
      <c r="BQ206" s="321" t="e">
        <f>#REF!/TOTAL_REMODEL_ESTIMATE</f>
        <v>#REF!</v>
      </c>
      <c r="BR206" s="321" t="e">
        <f>#REF!/TOTAL_REMODEL_ESTIMATE</f>
        <v>#REF!</v>
      </c>
      <c r="BS206" s="321" t="e">
        <f>#REF!/TOTAL_REMODEL_ESTIMATE</f>
        <v>#REF!</v>
      </c>
      <c r="BT206" s="321" t="e">
        <f>#REF!/TOTAL_REMODEL_ESTIMATE</f>
        <v>#REF!</v>
      </c>
      <c r="BU206" s="321" t="e">
        <f>#REF!/TOTAL_REMODEL_ESTIMATE</f>
        <v>#REF!</v>
      </c>
      <c r="BV206" s="321" t="e">
        <f>#REF!/TOTAL_REMODEL_ESTIMATE</f>
        <v>#REF!</v>
      </c>
      <c r="BW206" s="321" t="e">
        <f>#REF!/TOTAL_REMODEL_ESTIMATE</f>
        <v>#REF!</v>
      </c>
      <c r="BX206" s="321" t="e">
        <f>#REF!/TOTAL_REMODEL_ESTIMATE</f>
        <v>#REF!</v>
      </c>
      <c r="BY206" s="321" t="e">
        <f>#REF!/TOTAL_REMODEL_ESTIMATE</f>
        <v>#REF!</v>
      </c>
      <c r="BZ206" s="321" t="e">
        <f>#REF!/TOTAL_REMODEL_ESTIMATE</f>
        <v>#REF!</v>
      </c>
      <c r="CA206" s="321" t="e">
        <f>#REF!/TOTAL_REMODEL_ESTIMATE</f>
        <v>#REF!</v>
      </c>
      <c r="CB206" s="321" t="e">
        <f>#REF!/TOTAL_REMODEL_ESTIMATE</f>
        <v>#REF!</v>
      </c>
      <c r="CC206" s="321" t="e">
        <f>#REF!/TOTAL_REMODEL_ESTIMATE</f>
        <v>#REF!</v>
      </c>
      <c r="CE206" s="321"/>
      <c r="CF206" s="321"/>
      <c r="CG206" s="322"/>
      <c r="CJ206" s="323"/>
      <c r="CP206" s="175"/>
    </row>
    <row r="207" spans="1:94" ht="21.6" hidden="1" customHeight="1">
      <c r="A207" s="305"/>
      <c r="B207" s="864" t="str">
        <f>UPPER(CONCATENATE(E175," ","SUBTOTAL"))</f>
        <v>ALTERNATE #4: DEDUCT NEW ROOF SUBTOTAL</v>
      </c>
      <c r="C207" s="864"/>
      <c r="D207" s="864"/>
      <c r="E207" s="864"/>
      <c r="F207" s="864"/>
      <c r="G207" s="864"/>
      <c r="H207" s="864"/>
      <c r="I207" s="864"/>
      <c r="J207" s="864"/>
      <c r="K207" s="864"/>
      <c r="L207" s="864"/>
      <c r="M207" s="864"/>
      <c r="N207" s="864"/>
      <c r="O207" s="864"/>
      <c r="P207" s="864"/>
      <c r="Q207" s="864"/>
      <c r="R207" s="864"/>
      <c r="S207" s="864"/>
      <c r="T207" s="864"/>
      <c r="U207" s="864"/>
      <c r="V207" s="864"/>
      <c r="W207" s="864"/>
      <c r="X207" s="864"/>
      <c r="Y207" s="864"/>
      <c r="Z207" s="864"/>
      <c r="AA207" s="864"/>
      <c r="AB207" s="864"/>
      <c r="AC207" s="864"/>
      <c r="AD207" s="865"/>
      <c r="AE207" s="866">
        <f>SUBTOTAL(9,AE176:AI206)</f>
        <v>-7500</v>
      </c>
      <c r="AF207" s="867"/>
      <c r="AG207" s="867"/>
      <c r="AH207" s="867"/>
      <c r="AI207" s="867"/>
      <c r="AJ207" s="866">
        <f>SUBTOTAL(9,AJ176:AN206)</f>
        <v>0</v>
      </c>
      <c r="AK207" s="867"/>
      <c r="AL207" s="867"/>
      <c r="AM207" s="867"/>
      <c r="AN207" s="867"/>
      <c r="AO207" s="866">
        <f>SUBTOTAL(9,AO176:AS206)</f>
        <v>0</v>
      </c>
      <c r="AP207" s="867"/>
      <c r="AQ207" s="867"/>
      <c r="AR207" s="867"/>
      <c r="AS207" s="867"/>
      <c r="AT207" s="318"/>
      <c r="AU207" s="866">
        <f>SUBTOTAL(9,AU176:AU206)</f>
        <v>-7500</v>
      </c>
      <c r="AV207" s="867"/>
      <c r="AW207" s="867"/>
      <c r="AX207" s="867"/>
      <c r="AY207" s="867"/>
      <c r="AZ207" s="867"/>
      <c r="BB207" s="64"/>
      <c r="BC207" s="307"/>
      <c r="BD207" s="306" t="str">
        <f t="shared" si="69"/>
        <v>Pending</v>
      </c>
      <c r="BE207" s="307"/>
      <c r="BF207" s="324"/>
      <c r="BG207" s="324"/>
      <c r="BH207" s="324"/>
      <c r="BI207" s="324"/>
      <c r="BJ207" s="325">
        <f t="shared" ref="BJ207:CA207" si="90">BJ175</f>
        <v>-7500</v>
      </c>
      <c r="BK207" s="325">
        <f t="shared" si="90"/>
        <v>0</v>
      </c>
      <c r="BL207" s="325" t="e">
        <f t="shared" si="90"/>
        <v>#REF!</v>
      </c>
      <c r="BM207" s="325">
        <f t="shared" si="90"/>
        <v>0</v>
      </c>
      <c r="BN207" s="325" t="e">
        <f t="shared" si="90"/>
        <v>#REF!</v>
      </c>
      <c r="BO207" s="326" t="e">
        <f t="shared" si="90"/>
        <v>#REF!</v>
      </c>
      <c r="BP207" s="326" t="e">
        <f t="shared" si="90"/>
        <v>#REF!</v>
      </c>
      <c r="BQ207" s="325" t="e">
        <f t="shared" si="90"/>
        <v>#REF!</v>
      </c>
      <c r="BR207" s="325" t="e">
        <f t="shared" si="90"/>
        <v>#REF!</v>
      </c>
      <c r="BS207" s="326" t="e">
        <f t="shared" si="90"/>
        <v>#REF!</v>
      </c>
      <c r="BT207" s="325" t="e">
        <f t="shared" si="90"/>
        <v>#REF!</v>
      </c>
      <c r="BU207" s="325" t="e">
        <f t="shared" si="90"/>
        <v>#REF!</v>
      </c>
      <c r="BV207" s="326" t="e">
        <f t="shared" si="90"/>
        <v>#REF!</v>
      </c>
      <c r="BW207" s="325" t="e">
        <f t="shared" si="90"/>
        <v>#REF!</v>
      </c>
      <c r="BX207" s="325" t="e">
        <f t="shared" si="90"/>
        <v>#REF!</v>
      </c>
      <c r="BY207" s="326" t="e">
        <f t="shared" si="90"/>
        <v>#REF!</v>
      </c>
      <c r="BZ207" s="325" t="e">
        <f t="shared" si="90"/>
        <v>#REF!</v>
      </c>
      <c r="CA207" s="325" t="e">
        <f t="shared" si="90"/>
        <v>#REF!</v>
      </c>
      <c r="CB207" s="327"/>
      <c r="CC207" s="327"/>
      <c r="CE207" s="327"/>
      <c r="CF207" s="327"/>
      <c r="CG207" s="328"/>
      <c r="CJ207" s="329"/>
      <c r="CP207" s="64"/>
    </row>
    <row r="208" spans="1:94" ht="5.25" hidden="1" customHeight="1">
      <c r="A208" s="305"/>
      <c r="B208" s="364"/>
      <c r="C208" s="364"/>
      <c r="D208" s="364"/>
      <c r="E208" s="364"/>
      <c r="F208" s="364"/>
      <c r="G208" s="364"/>
      <c r="H208" s="364"/>
      <c r="I208" s="364"/>
      <c r="J208" s="364"/>
      <c r="K208" s="364"/>
      <c r="L208" s="364"/>
      <c r="M208" s="364"/>
      <c r="N208" s="364"/>
      <c r="O208" s="364"/>
      <c r="P208" s="364"/>
      <c r="Q208" s="365"/>
      <c r="R208" s="365"/>
      <c r="S208" s="365"/>
      <c r="T208" s="365"/>
      <c r="U208" s="365"/>
      <c r="V208" s="366"/>
      <c r="W208" s="366"/>
      <c r="X208" s="366"/>
      <c r="Y208" s="461"/>
      <c r="Z208" s="461"/>
      <c r="AA208" s="461"/>
      <c r="AB208" s="461"/>
      <c r="AC208" s="461"/>
      <c r="AD208" s="461"/>
      <c r="AE208" s="462"/>
      <c r="AF208" s="462"/>
      <c r="AG208" s="462"/>
      <c r="AH208" s="462"/>
      <c r="AI208" s="462"/>
      <c r="AJ208" s="462"/>
      <c r="AK208" s="462"/>
      <c r="AL208" s="462"/>
      <c r="AM208" s="462"/>
      <c r="AN208" s="462"/>
      <c r="AO208" s="462"/>
      <c r="AP208" s="462"/>
      <c r="AQ208" s="462"/>
      <c r="AR208" s="462"/>
      <c r="AS208" s="462"/>
      <c r="AT208" s="174"/>
      <c r="AU208" s="172"/>
      <c r="AV208" s="172"/>
      <c r="AW208" s="172"/>
      <c r="AX208" s="172"/>
      <c r="AY208" s="172"/>
      <c r="AZ208" s="176"/>
      <c r="BB208" s="175"/>
      <c r="BC208" s="307"/>
      <c r="BD208" s="319" t="str">
        <f t="shared" si="69"/>
        <v>Pending</v>
      </c>
      <c r="BE208" s="307"/>
      <c r="BF208" s="319"/>
      <c r="BG208" s="319"/>
      <c r="BH208" s="319"/>
      <c r="BI208" s="319"/>
      <c r="BJ208" s="319">
        <f>BJ175</f>
        <v>-7500</v>
      </c>
      <c r="BK208" s="319">
        <f>BK175</f>
        <v>0</v>
      </c>
      <c r="BL208" s="319" t="e">
        <f>BL175</f>
        <v>#REF!</v>
      </c>
      <c r="BM208" s="319">
        <f>BM175</f>
        <v>0</v>
      </c>
      <c r="BN208" s="319" t="e">
        <f>BN175</f>
        <v>#REF!</v>
      </c>
      <c r="BO208" s="321" t="e">
        <f>AU208/TOTAL_REMODEL_ESTIMATE</f>
        <v>#NAME?</v>
      </c>
      <c r="BP208" s="321" t="e">
        <f>#REF!/TOTAL_REMODEL_ESTIMATE</f>
        <v>#REF!</v>
      </c>
      <c r="BQ208" s="321" t="e">
        <f>#REF!/TOTAL_REMODEL_ESTIMATE</f>
        <v>#REF!</v>
      </c>
      <c r="BR208" s="321" t="e">
        <f>#REF!/TOTAL_REMODEL_ESTIMATE</f>
        <v>#REF!</v>
      </c>
      <c r="BS208" s="321" t="e">
        <f>#REF!/TOTAL_REMODEL_ESTIMATE</f>
        <v>#REF!</v>
      </c>
      <c r="BT208" s="321" t="e">
        <f>#REF!/TOTAL_REMODEL_ESTIMATE</f>
        <v>#REF!</v>
      </c>
      <c r="BU208" s="321" t="e">
        <f>#REF!/TOTAL_REMODEL_ESTIMATE</f>
        <v>#REF!</v>
      </c>
      <c r="BV208" s="321" t="e">
        <f>#REF!/TOTAL_REMODEL_ESTIMATE</f>
        <v>#REF!</v>
      </c>
      <c r="BW208" s="321" t="e">
        <f>#REF!/TOTAL_REMODEL_ESTIMATE</f>
        <v>#REF!</v>
      </c>
      <c r="BX208" s="321" t="e">
        <f>#REF!/TOTAL_REMODEL_ESTIMATE</f>
        <v>#REF!</v>
      </c>
      <c r="BY208" s="321" t="e">
        <f>#REF!/TOTAL_REMODEL_ESTIMATE</f>
        <v>#REF!</v>
      </c>
      <c r="BZ208" s="321" t="e">
        <f>#REF!/TOTAL_REMODEL_ESTIMATE</f>
        <v>#REF!</v>
      </c>
      <c r="CA208" s="321" t="e">
        <f>#REF!/TOTAL_REMODEL_ESTIMATE</f>
        <v>#REF!</v>
      </c>
      <c r="CB208" s="321" t="e">
        <f>#REF!/TOTAL_REMODEL_ESTIMATE</f>
        <v>#REF!</v>
      </c>
      <c r="CC208" s="321" t="e">
        <f>#REF!/TOTAL_REMODEL_ESTIMATE</f>
        <v>#REF!</v>
      </c>
      <c r="CE208" s="321"/>
      <c r="CF208" s="321"/>
      <c r="CG208" s="322"/>
      <c r="CJ208" s="323"/>
      <c r="CP208" s="175"/>
    </row>
    <row r="209" spans="1:94" ht="9.6999999999999993" hidden="1" customHeight="1">
      <c r="A209" s="305"/>
      <c r="B209" s="463"/>
      <c r="C209" s="463"/>
      <c r="D209" s="463"/>
      <c r="E209" s="463"/>
      <c r="F209" s="463"/>
      <c r="G209" s="463"/>
      <c r="H209" s="463"/>
      <c r="I209" s="463"/>
      <c r="J209" s="463"/>
      <c r="K209" s="463"/>
      <c r="L209" s="463"/>
      <c r="M209" s="463"/>
      <c r="N209" s="463"/>
      <c r="O209" s="463"/>
      <c r="P209" s="463"/>
      <c r="Q209" s="463"/>
      <c r="R209" s="463"/>
      <c r="S209" s="463"/>
      <c r="T209" s="463"/>
      <c r="U209" s="463"/>
      <c r="V209" s="463"/>
      <c r="W209" s="463"/>
      <c r="X209" s="463"/>
      <c r="Y209" s="463"/>
      <c r="Z209" s="463"/>
      <c r="AA209" s="463"/>
      <c r="AB209" s="463"/>
      <c r="AC209" s="463"/>
      <c r="AD209" s="463"/>
      <c r="AE209" s="463"/>
      <c r="AF209" s="463"/>
      <c r="AG209" s="463"/>
      <c r="AH209" s="463"/>
      <c r="AI209" s="463"/>
      <c r="AJ209" s="463"/>
      <c r="AK209" s="463"/>
      <c r="AL209" s="463"/>
      <c r="AM209" s="463"/>
      <c r="AN209" s="463"/>
      <c r="AO209" s="463"/>
      <c r="AP209" s="463"/>
      <c r="AQ209" s="463"/>
      <c r="AR209" s="463"/>
      <c r="AS209" s="463"/>
      <c r="AU209" s="286"/>
      <c r="AV209" s="286"/>
      <c r="AW209" s="286"/>
      <c r="AX209" s="286"/>
      <c r="AY209" s="286"/>
      <c r="AZ209" s="286"/>
      <c r="BB209" s="286"/>
      <c r="BC209" s="286"/>
      <c r="BD209" s="319"/>
      <c r="BE209" s="307"/>
      <c r="BF209" s="319"/>
      <c r="BG209" s="319"/>
      <c r="BH209" s="319"/>
      <c r="BI209" s="319"/>
      <c r="BJ209" s="319"/>
      <c r="BK209" s="319"/>
      <c r="BL209" s="319"/>
      <c r="BM209" s="319"/>
      <c r="BN209" s="319"/>
      <c r="BO209" s="321"/>
      <c r="BP209" s="321"/>
      <c r="BQ209" s="321"/>
      <c r="BR209" s="321"/>
      <c r="BS209" s="321"/>
      <c r="BT209" s="321"/>
      <c r="BU209" s="321"/>
      <c r="BV209" s="321"/>
      <c r="BW209" s="321"/>
      <c r="BX209" s="321"/>
      <c r="BY209" s="321"/>
      <c r="BZ209" s="321"/>
      <c r="CA209" s="321"/>
      <c r="CB209" s="321"/>
      <c r="CC209" s="321"/>
      <c r="CE209" s="321"/>
      <c r="CF209" s="321"/>
      <c r="CG209" s="322"/>
      <c r="CJ209" s="323"/>
      <c r="CP209" s="286"/>
    </row>
    <row r="210" spans="1:94" ht="15.45" hidden="1" customHeight="1">
      <c r="A210" s="305"/>
      <c r="B210" s="463"/>
      <c r="C210" s="463"/>
      <c r="D210" s="463"/>
      <c r="E210" s="463"/>
      <c r="F210" s="463"/>
      <c r="G210" s="463"/>
      <c r="H210" s="463"/>
      <c r="I210" s="463"/>
      <c r="J210" s="463"/>
      <c r="K210" s="463"/>
      <c r="L210" s="463"/>
      <c r="M210" s="463"/>
      <c r="N210" s="463"/>
      <c r="O210" s="463"/>
      <c r="P210" s="463"/>
      <c r="Q210" s="463"/>
      <c r="R210" s="463"/>
      <c r="S210" s="463"/>
      <c r="T210" s="463"/>
      <c r="U210" s="464"/>
      <c r="V210" s="465"/>
      <c r="W210" s="465"/>
      <c r="X210" s="465"/>
      <c r="Y210" s="466"/>
      <c r="Z210" s="466"/>
      <c r="AA210" s="466"/>
      <c r="AB210" s="466"/>
      <c r="AC210" s="466"/>
      <c r="AD210" s="466"/>
      <c r="AE210" s="467"/>
      <c r="AF210" s="467"/>
      <c r="AG210" s="467"/>
      <c r="AH210" s="467"/>
      <c r="AI210" s="467"/>
      <c r="AJ210" s="467"/>
      <c r="AK210" s="467"/>
      <c r="AL210" s="467"/>
      <c r="AM210" s="467"/>
      <c r="AN210" s="467"/>
      <c r="AO210" s="467"/>
      <c r="AP210" s="467"/>
      <c r="AQ210" s="467"/>
      <c r="AR210" s="467"/>
      <c r="AS210" s="467"/>
      <c r="AT210" s="456"/>
      <c r="AU210" s="457"/>
      <c r="AV210" s="457"/>
      <c r="AW210" s="457"/>
      <c r="AX210" s="457"/>
      <c r="AY210" s="457"/>
      <c r="AZ210" s="457"/>
      <c r="BB210" s="286"/>
      <c r="BC210" s="286"/>
      <c r="BD210" s="319"/>
      <c r="BE210" s="307"/>
      <c r="BF210" s="319"/>
      <c r="BG210" s="319"/>
      <c r="BH210" s="319"/>
      <c r="BI210" s="319"/>
      <c r="BJ210" s="319"/>
      <c r="BK210" s="319"/>
      <c r="BL210" s="319"/>
      <c r="BM210" s="319"/>
      <c r="BN210" s="319"/>
      <c r="BO210" s="321"/>
      <c r="BP210" s="321"/>
      <c r="BQ210" s="321"/>
      <c r="BR210" s="321"/>
      <c r="BS210" s="321"/>
      <c r="BT210" s="321"/>
      <c r="BU210" s="321"/>
      <c r="BV210" s="321"/>
      <c r="BW210" s="321"/>
      <c r="BX210" s="321"/>
      <c r="BY210" s="321"/>
      <c r="BZ210" s="321"/>
      <c r="CA210" s="321"/>
      <c r="CB210" s="321"/>
      <c r="CC210" s="321"/>
      <c r="CE210" s="321"/>
      <c r="CF210" s="321"/>
      <c r="CG210" s="322"/>
      <c r="CJ210" s="323"/>
      <c r="CP210" s="286"/>
    </row>
    <row r="211" spans="1:94" ht="18.350000000000001" hidden="1" thickBot="1">
      <c r="A211" s="305"/>
      <c r="B211" s="463"/>
      <c r="C211" s="463"/>
      <c r="D211" s="463"/>
      <c r="E211" s="463"/>
      <c r="F211" s="463"/>
      <c r="G211" s="463"/>
      <c r="H211" s="463"/>
      <c r="I211" s="463"/>
      <c r="J211" s="463"/>
      <c r="K211" s="463"/>
      <c r="L211" s="463"/>
      <c r="M211" s="463"/>
      <c r="N211" s="463"/>
      <c r="O211" s="463"/>
      <c r="P211" s="463"/>
      <c r="Q211" s="463"/>
      <c r="R211" s="463"/>
      <c r="S211" s="463"/>
      <c r="T211" s="463"/>
      <c r="U211" s="941" t="s">
        <v>931</v>
      </c>
      <c r="V211" s="941"/>
      <c r="W211" s="941"/>
      <c r="X211" s="941"/>
      <c r="Y211" s="941"/>
      <c r="Z211" s="941"/>
      <c r="AA211" s="941"/>
      <c r="AB211" s="941"/>
      <c r="AC211" s="941"/>
      <c r="AD211" s="941"/>
      <c r="AE211" s="941"/>
      <c r="AF211" s="941"/>
      <c r="AG211" s="941"/>
      <c r="AH211" s="941"/>
      <c r="AI211" s="941"/>
      <c r="AJ211" s="467"/>
      <c r="AK211" s="467"/>
      <c r="AL211" s="467"/>
      <c r="AM211" s="467"/>
      <c r="AN211" s="467"/>
      <c r="AO211" s="467"/>
      <c r="AP211" s="467"/>
      <c r="AQ211" s="467"/>
      <c r="AR211" s="467"/>
      <c r="AS211" s="467"/>
      <c r="AT211" s="456"/>
      <c r="AU211" s="457"/>
      <c r="AV211" s="457"/>
      <c r="AW211" s="457"/>
      <c r="AX211" s="457"/>
      <c r="AY211" s="457"/>
      <c r="AZ211" s="457"/>
      <c r="BB211" s="286"/>
      <c r="BC211" s="286"/>
      <c r="BD211" s="319"/>
      <c r="BE211" s="307"/>
      <c r="BF211" s="319"/>
      <c r="BG211" s="319"/>
      <c r="BH211" s="319"/>
      <c r="BI211" s="319"/>
      <c r="BJ211" s="319"/>
      <c r="BK211" s="319"/>
      <c r="BL211" s="319"/>
      <c r="BM211" s="319"/>
      <c r="BN211" s="319"/>
      <c r="BO211" s="321"/>
      <c r="BP211" s="321"/>
      <c r="BQ211" s="321"/>
      <c r="BR211" s="321"/>
      <c r="BS211" s="321"/>
      <c r="BT211" s="321"/>
      <c r="BU211" s="321"/>
      <c r="BV211" s="321"/>
      <c r="BW211" s="321"/>
      <c r="BX211" s="321"/>
      <c r="BY211" s="321"/>
      <c r="BZ211" s="321"/>
      <c r="CA211" s="321"/>
      <c r="CB211" s="321"/>
      <c r="CC211" s="321"/>
      <c r="CE211" s="321"/>
      <c r="CF211" s="321"/>
      <c r="CG211" s="322"/>
      <c r="CJ211" s="323"/>
      <c r="CP211" s="286"/>
    </row>
    <row r="212" spans="1:94" ht="17" hidden="1" customHeight="1" thickBot="1">
      <c r="A212" s="305"/>
      <c r="B212" s="463"/>
      <c r="C212" s="463"/>
      <c r="D212" s="463"/>
      <c r="E212" s="463"/>
      <c r="F212" s="468"/>
      <c r="G212" s="468"/>
      <c r="H212" s="469"/>
      <c r="I212" s="469"/>
      <c r="J212" s="469"/>
      <c r="K212" s="469"/>
      <c r="L212" s="469"/>
      <c r="M212" s="469"/>
      <c r="N212" s="469"/>
      <c r="O212" s="469"/>
      <c r="P212" s="463"/>
      <c r="Q212" s="463"/>
      <c r="R212" s="463"/>
      <c r="S212" s="463"/>
      <c r="T212" s="463"/>
      <c r="U212" s="935" t="s">
        <v>926</v>
      </c>
      <c r="V212" s="935"/>
      <c r="W212" s="935"/>
      <c r="X212" s="935"/>
      <c r="Y212" s="935"/>
      <c r="Z212" s="935"/>
      <c r="AA212" s="935"/>
      <c r="AB212" s="935"/>
      <c r="AC212" s="935"/>
      <c r="AD212" s="935"/>
      <c r="AE212" s="935"/>
      <c r="AF212" s="935"/>
      <c r="AG212" s="935"/>
      <c r="AH212" s="935"/>
      <c r="AI212" s="935"/>
      <c r="AJ212" s="942" t="s">
        <v>925</v>
      </c>
      <c r="AK212" s="942"/>
      <c r="AL212" s="942"/>
      <c r="AM212" s="942"/>
      <c r="AN212" s="942"/>
      <c r="AO212" s="942" t="s">
        <v>517</v>
      </c>
      <c r="AP212" s="942"/>
      <c r="AQ212" s="942"/>
      <c r="AR212" s="942"/>
      <c r="AS212" s="942"/>
      <c r="AT212" s="458"/>
      <c r="AU212" s="943" t="s">
        <v>94</v>
      </c>
      <c r="AV212" s="943"/>
      <c r="AW212" s="943"/>
      <c r="AX212" s="943"/>
      <c r="AY212" s="943"/>
      <c r="AZ212" s="943"/>
      <c r="BB212" s="286"/>
      <c r="BC212" s="286"/>
      <c r="BD212" s="319"/>
      <c r="BE212" s="307"/>
      <c r="BF212" s="319"/>
      <c r="BG212" s="319"/>
      <c r="BH212" s="319"/>
      <c r="BI212" s="319"/>
      <c r="BJ212" s="319"/>
      <c r="BK212" s="319"/>
      <c r="BL212" s="319"/>
      <c r="BM212" s="319"/>
      <c r="BN212" s="319"/>
      <c r="BO212" s="321"/>
      <c r="BP212" s="321"/>
      <c r="BQ212" s="321"/>
      <c r="BR212" s="321"/>
      <c r="BS212" s="321"/>
      <c r="BT212" s="321"/>
      <c r="BU212" s="321"/>
      <c r="BV212" s="321"/>
      <c r="BW212" s="321"/>
      <c r="BX212" s="321"/>
      <c r="BY212" s="321"/>
      <c r="BZ212" s="321"/>
      <c r="CA212" s="321"/>
      <c r="CB212" s="321"/>
      <c r="CC212" s="321"/>
      <c r="CE212" s="321"/>
      <c r="CF212" s="321"/>
      <c r="CG212" s="322"/>
      <c r="CJ212" s="323"/>
      <c r="CP212" s="286"/>
    </row>
    <row r="213" spans="1:94" ht="17" hidden="1" customHeight="1" thickBot="1">
      <c r="A213" s="305"/>
      <c r="B213" s="463"/>
      <c r="C213" s="463"/>
      <c r="D213" s="463"/>
      <c r="E213" s="463"/>
      <c r="F213" s="468"/>
      <c r="G213" s="468"/>
      <c r="H213" s="469"/>
      <c r="I213" s="469"/>
      <c r="J213" s="469"/>
      <c r="K213" s="469"/>
      <c r="L213" s="469"/>
      <c r="M213" s="469"/>
      <c r="N213" s="469"/>
      <c r="O213" s="469"/>
      <c r="P213" s="463"/>
      <c r="Q213" s="463"/>
      <c r="R213" s="463"/>
      <c r="S213" s="463"/>
      <c r="T213" s="463"/>
      <c r="U213" s="932" t="str">
        <f>Adder1_Description</f>
        <v>Building Permit (Lump Sum)</v>
      </c>
      <c r="V213" s="932"/>
      <c r="W213" s="932"/>
      <c r="X213" s="932"/>
      <c r="Y213" s="932"/>
      <c r="Z213" s="932"/>
      <c r="AA213" s="932"/>
      <c r="AB213" s="932"/>
      <c r="AC213" s="932"/>
      <c r="AD213" s="932"/>
      <c r="AE213" s="932"/>
      <c r="AF213" s="932"/>
      <c r="AG213" s="932"/>
      <c r="AH213" s="932"/>
      <c r="AI213" s="932"/>
      <c r="AJ213" s="933" t="s">
        <v>514</v>
      </c>
      <c r="AK213" s="933"/>
      <c r="AL213" s="933"/>
      <c r="AM213" s="933"/>
      <c r="AN213" s="933"/>
      <c r="AO213" s="936"/>
      <c r="AP213" s="937"/>
      <c r="AQ213" s="937"/>
      <c r="AR213" s="937"/>
      <c r="AS213" s="938"/>
      <c r="AT213" s="315"/>
      <c r="AU213" s="939">
        <f t="shared" ref="AU213:AU226" si="91">IF(AJ213="%",AO213*Alternate4_Subtotal,AO213)</f>
        <v>0</v>
      </c>
      <c r="AV213" s="939"/>
      <c r="AW213" s="939"/>
      <c r="AX213" s="939"/>
      <c r="AY213" s="939"/>
      <c r="AZ213" s="939"/>
      <c r="BB213" s="286"/>
      <c r="BC213" s="286"/>
      <c r="BD213" s="319"/>
      <c r="BE213" s="307"/>
      <c r="BF213" s="319"/>
      <c r="BG213" s="319"/>
      <c r="BH213" s="319"/>
      <c r="BI213" s="319"/>
      <c r="BJ213" s="319"/>
      <c r="BK213" s="319"/>
      <c r="BL213" s="319"/>
      <c r="BM213" s="319"/>
      <c r="BN213" s="319"/>
      <c r="BO213" s="321"/>
      <c r="BP213" s="321"/>
      <c r="BQ213" s="321"/>
      <c r="BR213" s="321"/>
      <c r="BS213" s="321"/>
      <c r="BT213" s="321"/>
      <c r="BU213" s="321"/>
      <c r="BV213" s="321"/>
      <c r="BW213" s="321"/>
      <c r="BX213" s="321"/>
      <c r="BY213" s="321"/>
      <c r="BZ213" s="321"/>
      <c r="CA213" s="321"/>
      <c r="CB213" s="321"/>
      <c r="CC213" s="321"/>
      <c r="CE213" s="321"/>
      <c r="CF213" s="321"/>
      <c r="CG213" s="322"/>
      <c r="CJ213" s="323"/>
      <c r="CP213" s="286"/>
    </row>
    <row r="214" spans="1:94" ht="17" hidden="1" customHeight="1" thickBot="1">
      <c r="A214" s="305"/>
      <c r="B214" s="463"/>
      <c r="C214" s="463"/>
      <c r="D214" s="463"/>
      <c r="E214" s="463"/>
      <c r="F214" s="468"/>
      <c r="G214" s="468"/>
      <c r="H214" s="469"/>
      <c r="I214" s="469"/>
      <c r="J214" s="469"/>
      <c r="K214" s="469"/>
      <c r="L214" s="469"/>
      <c r="M214" s="469"/>
      <c r="N214" s="469"/>
      <c r="O214" s="469"/>
      <c r="P214" s="463"/>
      <c r="Q214" s="463"/>
      <c r="R214" s="463"/>
      <c r="S214" s="463"/>
      <c r="T214" s="463"/>
      <c r="U214" s="932" t="str">
        <f>Adder2_Description</f>
        <v>Estimating Contingency (% of Subtotal Estimate)</v>
      </c>
      <c r="V214" s="932"/>
      <c r="W214" s="932"/>
      <c r="X214" s="932"/>
      <c r="Y214" s="932"/>
      <c r="Z214" s="932"/>
      <c r="AA214" s="932"/>
      <c r="AB214" s="932"/>
      <c r="AC214" s="932"/>
      <c r="AD214" s="932"/>
      <c r="AE214" s="932"/>
      <c r="AF214" s="932"/>
      <c r="AG214" s="932"/>
      <c r="AH214" s="932"/>
      <c r="AI214" s="932"/>
      <c r="AJ214" s="933" t="s">
        <v>515</v>
      </c>
      <c r="AK214" s="933"/>
      <c r="AL214" s="933"/>
      <c r="AM214" s="933"/>
      <c r="AN214" s="933"/>
      <c r="AO214" s="936"/>
      <c r="AP214" s="937"/>
      <c r="AQ214" s="937"/>
      <c r="AR214" s="937"/>
      <c r="AS214" s="938"/>
      <c r="AT214" s="318"/>
      <c r="AU214" s="939">
        <f t="shared" si="91"/>
        <v>0</v>
      </c>
      <c r="AV214" s="939"/>
      <c r="AW214" s="939"/>
      <c r="AX214" s="939"/>
      <c r="AY214" s="939"/>
      <c r="AZ214" s="939"/>
      <c r="BB214" s="286"/>
      <c r="BC214" s="286"/>
      <c r="BD214" s="319"/>
      <c r="BE214" s="307"/>
      <c r="BF214" s="319"/>
      <c r="BG214" s="319"/>
      <c r="BH214" s="319"/>
      <c r="BI214" s="319"/>
      <c r="BJ214" s="319"/>
      <c r="BK214" s="319"/>
      <c r="BL214" s="319"/>
      <c r="BM214" s="319"/>
      <c r="BN214" s="319"/>
      <c r="BO214" s="321"/>
      <c r="BP214" s="321"/>
      <c r="BQ214" s="321"/>
      <c r="BR214" s="321"/>
      <c r="BS214" s="321"/>
      <c r="BT214" s="321"/>
      <c r="BU214" s="321"/>
      <c r="BV214" s="321"/>
      <c r="BW214" s="321"/>
      <c r="BX214" s="321"/>
      <c r="BY214" s="321"/>
      <c r="BZ214" s="321"/>
      <c r="CA214" s="321"/>
      <c r="CB214" s="321"/>
      <c r="CC214" s="321"/>
      <c r="CE214" s="321"/>
      <c r="CF214" s="321"/>
      <c r="CG214" s="322"/>
      <c r="CJ214" s="323"/>
      <c r="CP214" s="286"/>
    </row>
    <row r="215" spans="1:94" ht="17" hidden="1" customHeight="1" thickBot="1">
      <c r="A215" s="305"/>
      <c r="B215" s="463"/>
      <c r="C215" s="463"/>
      <c r="D215" s="463"/>
      <c r="E215" s="463"/>
      <c r="F215" s="468"/>
      <c r="G215" s="468"/>
      <c r="H215" s="469"/>
      <c r="I215" s="469"/>
      <c r="J215" s="469"/>
      <c r="K215" s="469"/>
      <c r="L215" s="469"/>
      <c r="M215" s="469"/>
      <c r="N215" s="469"/>
      <c r="O215" s="469"/>
      <c r="P215" s="463"/>
      <c r="Q215" s="463"/>
      <c r="R215" s="463"/>
      <c r="S215" s="463"/>
      <c r="T215" s="463"/>
      <c r="U215" s="932" t="str">
        <f>Adder3_Description</f>
        <v>Construction Contingency (% of Subtotal Estimate)</v>
      </c>
      <c r="V215" s="932"/>
      <c r="W215" s="932"/>
      <c r="X215" s="932"/>
      <c r="Y215" s="932"/>
      <c r="Z215" s="932"/>
      <c r="AA215" s="932"/>
      <c r="AB215" s="932"/>
      <c r="AC215" s="932"/>
      <c r="AD215" s="932"/>
      <c r="AE215" s="932"/>
      <c r="AF215" s="932"/>
      <c r="AG215" s="932"/>
      <c r="AH215" s="932"/>
      <c r="AI215" s="932"/>
      <c r="AJ215" s="933" t="s">
        <v>514</v>
      </c>
      <c r="AK215" s="933"/>
      <c r="AL215" s="933"/>
      <c r="AM215" s="933"/>
      <c r="AN215" s="933"/>
      <c r="AO215" s="936"/>
      <c r="AP215" s="937"/>
      <c r="AQ215" s="937"/>
      <c r="AR215" s="937"/>
      <c r="AS215" s="938"/>
      <c r="AT215" s="318"/>
      <c r="AU215" s="939">
        <f t="shared" si="91"/>
        <v>0</v>
      </c>
      <c r="AV215" s="939"/>
      <c r="AW215" s="939"/>
      <c r="AX215" s="939"/>
      <c r="AY215" s="939"/>
      <c r="AZ215" s="939"/>
      <c r="BB215" s="286"/>
      <c r="BC215" s="286"/>
      <c r="BD215" s="319"/>
      <c r="BE215" s="307"/>
      <c r="BF215" s="319"/>
      <c r="BG215" s="319"/>
      <c r="BH215" s="319"/>
      <c r="BI215" s="319"/>
      <c r="BJ215" s="319"/>
      <c r="BK215" s="319"/>
      <c r="BL215" s="319"/>
      <c r="BM215" s="319"/>
      <c r="BN215" s="319"/>
      <c r="BO215" s="321"/>
      <c r="BP215" s="321"/>
      <c r="BQ215" s="321"/>
      <c r="BR215" s="321"/>
      <c r="BS215" s="321"/>
      <c r="BT215" s="321"/>
      <c r="BU215" s="321"/>
      <c r="BV215" s="321"/>
      <c r="BW215" s="321"/>
      <c r="BX215" s="321"/>
      <c r="BY215" s="321"/>
      <c r="BZ215" s="321"/>
      <c r="CA215" s="321"/>
      <c r="CB215" s="321"/>
      <c r="CC215" s="321"/>
      <c r="CE215" s="321"/>
      <c r="CF215" s="321"/>
      <c r="CG215" s="322"/>
      <c r="CJ215" s="323"/>
      <c r="CP215" s="286"/>
    </row>
    <row r="216" spans="1:94" ht="17" hidden="1" customHeight="1" thickBot="1">
      <c r="A216" s="305"/>
      <c r="B216" s="463"/>
      <c r="C216" s="463"/>
      <c r="D216" s="463"/>
      <c r="E216" s="463"/>
      <c r="F216" s="468"/>
      <c r="G216" s="468"/>
      <c r="H216" s="469"/>
      <c r="I216" s="469"/>
      <c r="J216" s="469"/>
      <c r="K216" s="469"/>
      <c r="L216" s="469"/>
      <c r="M216" s="469"/>
      <c r="N216" s="469"/>
      <c r="O216" s="469"/>
      <c r="P216" s="463"/>
      <c r="Q216" s="463"/>
      <c r="R216" s="463"/>
      <c r="S216" s="463"/>
      <c r="T216" s="463"/>
      <c r="U216" s="932" t="str">
        <f>Adder4_Description</f>
        <v>Remodeling Tax (% of Subtotal Estimate)</v>
      </c>
      <c r="V216" s="932"/>
      <c r="W216" s="932"/>
      <c r="X216" s="932"/>
      <c r="Y216" s="932"/>
      <c r="Z216" s="932"/>
      <c r="AA216" s="932"/>
      <c r="AB216" s="932"/>
      <c r="AC216" s="932"/>
      <c r="AD216" s="932"/>
      <c r="AE216" s="932"/>
      <c r="AF216" s="932"/>
      <c r="AG216" s="932"/>
      <c r="AH216" s="932"/>
      <c r="AI216" s="932"/>
      <c r="AJ216" s="933" t="s">
        <v>515</v>
      </c>
      <c r="AK216" s="933"/>
      <c r="AL216" s="933"/>
      <c r="AM216" s="933"/>
      <c r="AN216" s="933"/>
      <c r="AO216" s="936"/>
      <c r="AP216" s="937"/>
      <c r="AQ216" s="937"/>
      <c r="AR216" s="937"/>
      <c r="AS216" s="938"/>
      <c r="AT216" s="318"/>
      <c r="AU216" s="939">
        <f t="shared" si="91"/>
        <v>0</v>
      </c>
      <c r="AV216" s="939"/>
      <c r="AW216" s="939"/>
      <c r="AX216" s="939"/>
      <c r="AY216" s="939"/>
      <c r="AZ216" s="939"/>
      <c r="BB216" s="286"/>
      <c r="BC216" s="286"/>
      <c r="BD216" s="319"/>
      <c r="BE216" s="307"/>
      <c r="BF216" s="319"/>
      <c r="BG216" s="319"/>
      <c r="BH216" s="319"/>
      <c r="BI216" s="319"/>
      <c r="BJ216" s="319"/>
      <c r="BK216" s="319"/>
      <c r="BL216" s="319"/>
      <c r="BM216" s="319"/>
      <c r="BN216" s="319"/>
      <c r="BO216" s="321"/>
      <c r="BP216" s="321"/>
      <c r="BQ216" s="321"/>
      <c r="BR216" s="321"/>
      <c r="BS216" s="321"/>
      <c r="BT216" s="321"/>
      <c r="BU216" s="321"/>
      <c r="BV216" s="321"/>
      <c r="BW216" s="321"/>
      <c r="BX216" s="321"/>
      <c r="BY216" s="321"/>
      <c r="BZ216" s="321"/>
      <c r="CA216" s="321"/>
      <c r="CB216" s="321"/>
      <c r="CC216" s="321"/>
      <c r="CE216" s="321"/>
      <c r="CF216" s="321"/>
      <c r="CG216" s="322"/>
      <c r="CJ216" s="323"/>
      <c r="CP216" s="286"/>
    </row>
    <row r="217" spans="1:94" ht="17" hidden="1" customHeight="1" thickBot="1">
      <c r="A217" s="305"/>
      <c r="B217" s="463"/>
      <c r="C217" s="463"/>
      <c r="D217" s="463"/>
      <c r="E217" s="463"/>
      <c r="F217" s="468"/>
      <c r="G217" s="468"/>
      <c r="H217" s="469"/>
      <c r="I217" s="469"/>
      <c r="J217" s="469"/>
      <c r="K217" s="469"/>
      <c r="L217" s="469"/>
      <c r="M217" s="469"/>
      <c r="N217" s="469"/>
      <c r="O217" s="469"/>
      <c r="P217" s="463"/>
      <c r="Q217" s="463"/>
      <c r="R217" s="463"/>
      <c r="S217" s="463"/>
      <c r="T217" s="463"/>
      <c r="U217" s="932" t="str">
        <f>Adder5_Description</f>
        <v>Warranty (% of Subtotal Estimate)</v>
      </c>
      <c r="V217" s="932"/>
      <c r="W217" s="932"/>
      <c r="X217" s="932"/>
      <c r="Y217" s="932"/>
      <c r="Z217" s="932"/>
      <c r="AA217" s="932"/>
      <c r="AB217" s="932"/>
      <c r="AC217" s="932"/>
      <c r="AD217" s="932"/>
      <c r="AE217" s="932"/>
      <c r="AF217" s="932"/>
      <c r="AG217" s="932"/>
      <c r="AH217" s="932"/>
      <c r="AI217" s="932"/>
      <c r="AJ217" s="933" t="s">
        <v>515</v>
      </c>
      <c r="AK217" s="933"/>
      <c r="AL217" s="933"/>
      <c r="AM217" s="933"/>
      <c r="AN217" s="933"/>
      <c r="AO217" s="936"/>
      <c r="AP217" s="937"/>
      <c r="AQ217" s="937"/>
      <c r="AR217" s="937"/>
      <c r="AS217" s="938"/>
      <c r="AT217" s="318"/>
      <c r="AU217" s="939">
        <f t="shared" si="91"/>
        <v>0</v>
      </c>
      <c r="AV217" s="939"/>
      <c r="AW217" s="939"/>
      <c r="AX217" s="939"/>
      <c r="AY217" s="939"/>
      <c r="AZ217" s="939"/>
      <c r="BB217" s="286"/>
      <c r="BC217" s="286"/>
      <c r="BD217" s="319"/>
      <c r="BE217" s="307"/>
      <c r="BF217" s="319"/>
      <c r="BG217" s="319"/>
      <c r="BH217" s="319"/>
      <c r="BI217" s="319"/>
      <c r="BJ217" s="319"/>
      <c r="BK217" s="319"/>
      <c r="BL217" s="319"/>
      <c r="BM217" s="319"/>
      <c r="BN217" s="319"/>
      <c r="BO217" s="321"/>
      <c r="BP217" s="321"/>
      <c r="BQ217" s="321"/>
      <c r="BR217" s="321"/>
      <c r="BS217" s="321"/>
      <c r="BT217" s="321"/>
      <c r="BU217" s="321"/>
      <c r="BV217" s="321"/>
      <c r="BW217" s="321"/>
      <c r="BX217" s="321"/>
      <c r="BY217" s="321"/>
      <c r="BZ217" s="321"/>
      <c r="CA217" s="321"/>
      <c r="CB217" s="321"/>
      <c r="CC217" s="321"/>
      <c r="CE217" s="321"/>
      <c r="CF217" s="321"/>
      <c r="CG217" s="322"/>
      <c r="CJ217" s="323"/>
      <c r="CP217" s="286"/>
    </row>
    <row r="218" spans="1:94" ht="17" hidden="1" customHeight="1" thickBot="1">
      <c r="A218" s="305"/>
      <c r="B218" s="463"/>
      <c r="C218" s="463"/>
      <c r="D218" s="463"/>
      <c r="E218" s="463"/>
      <c r="F218" s="468"/>
      <c r="G218" s="468"/>
      <c r="H218" s="469"/>
      <c r="I218" s="469"/>
      <c r="J218" s="469"/>
      <c r="K218" s="469"/>
      <c r="L218" s="469"/>
      <c r="M218" s="469"/>
      <c r="N218" s="469"/>
      <c r="O218" s="469"/>
      <c r="P218" s="463"/>
      <c r="Q218" s="463"/>
      <c r="R218" s="463"/>
      <c r="S218" s="463"/>
      <c r="T218" s="463"/>
      <c r="U218" s="932" t="str">
        <f>Adder6_Description</f>
        <v>General Liability Insurance (% of Subtotal Estimate)</v>
      </c>
      <c r="V218" s="932"/>
      <c r="W218" s="932"/>
      <c r="X218" s="932"/>
      <c r="Y218" s="932"/>
      <c r="Z218" s="932"/>
      <c r="AA218" s="932"/>
      <c r="AB218" s="932"/>
      <c r="AC218" s="932"/>
      <c r="AD218" s="932"/>
      <c r="AE218" s="932"/>
      <c r="AF218" s="932"/>
      <c r="AG218" s="932"/>
      <c r="AH218" s="932"/>
      <c r="AI218" s="932"/>
      <c r="AJ218" s="933" t="s">
        <v>515</v>
      </c>
      <c r="AK218" s="933"/>
      <c r="AL218" s="933"/>
      <c r="AM218" s="933"/>
      <c r="AN218" s="933"/>
      <c r="AO218" s="936"/>
      <c r="AP218" s="937"/>
      <c r="AQ218" s="937"/>
      <c r="AR218" s="937"/>
      <c r="AS218" s="938"/>
      <c r="AT218" s="318"/>
      <c r="AU218" s="939">
        <f t="shared" si="91"/>
        <v>0</v>
      </c>
      <c r="AV218" s="939"/>
      <c r="AW218" s="939"/>
      <c r="AX218" s="939"/>
      <c r="AY218" s="939"/>
      <c r="AZ218" s="939"/>
      <c r="BB218" s="286"/>
      <c r="BC218" s="286"/>
      <c r="BD218" s="319"/>
      <c r="BE218" s="307"/>
      <c r="BF218" s="319"/>
      <c r="BG218" s="319"/>
      <c r="BH218" s="319"/>
      <c r="BI218" s="319"/>
      <c r="BJ218" s="319"/>
      <c r="BK218" s="319"/>
      <c r="BL218" s="319"/>
      <c r="BM218" s="319"/>
      <c r="BN218" s="319"/>
      <c r="BO218" s="321"/>
      <c r="BP218" s="321"/>
      <c r="BQ218" s="321"/>
      <c r="BR218" s="321"/>
      <c r="BS218" s="321"/>
      <c r="BT218" s="321"/>
      <c r="BU218" s="321"/>
      <c r="BV218" s="321"/>
      <c r="BW218" s="321"/>
      <c r="BX218" s="321"/>
      <c r="BY218" s="321"/>
      <c r="BZ218" s="321"/>
      <c r="CA218" s="321"/>
      <c r="CB218" s="321"/>
      <c r="CC218" s="321"/>
      <c r="CE218" s="321"/>
      <c r="CF218" s="321"/>
      <c r="CG218" s="322"/>
      <c r="CJ218" s="323"/>
      <c r="CP218" s="286"/>
    </row>
    <row r="219" spans="1:94" ht="17" hidden="1" customHeight="1" thickBot="1">
      <c r="A219" s="305"/>
      <c r="B219" s="463"/>
      <c r="C219" s="463"/>
      <c r="D219" s="463"/>
      <c r="E219" s="463"/>
      <c r="F219" s="468"/>
      <c r="G219" s="468"/>
      <c r="H219" s="469"/>
      <c r="I219" s="469"/>
      <c r="J219" s="469"/>
      <c r="K219" s="469"/>
      <c r="L219" s="469"/>
      <c r="M219" s="469"/>
      <c r="N219" s="469"/>
      <c r="O219" s="469"/>
      <c r="P219" s="463"/>
      <c r="Q219" s="463"/>
      <c r="R219" s="463"/>
      <c r="S219" s="463"/>
      <c r="T219" s="463"/>
      <c r="U219" s="932" t="str">
        <f>Adder7_Description</f>
        <v>Builder's Risk Insurance (% of Subtotal Estimate)</v>
      </c>
      <c r="V219" s="932"/>
      <c r="W219" s="932"/>
      <c r="X219" s="932"/>
      <c r="Y219" s="932"/>
      <c r="Z219" s="932"/>
      <c r="AA219" s="932"/>
      <c r="AB219" s="932"/>
      <c r="AC219" s="932"/>
      <c r="AD219" s="932"/>
      <c r="AE219" s="932"/>
      <c r="AF219" s="932"/>
      <c r="AG219" s="932"/>
      <c r="AH219" s="932"/>
      <c r="AI219" s="932"/>
      <c r="AJ219" s="933" t="s">
        <v>515</v>
      </c>
      <c r="AK219" s="933"/>
      <c r="AL219" s="933"/>
      <c r="AM219" s="933"/>
      <c r="AN219" s="933"/>
      <c r="AO219" s="936"/>
      <c r="AP219" s="937"/>
      <c r="AQ219" s="937"/>
      <c r="AR219" s="937"/>
      <c r="AS219" s="938"/>
      <c r="AT219" s="318"/>
      <c r="AU219" s="939">
        <f t="shared" si="91"/>
        <v>0</v>
      </c>
      <c r="AV219" s="939"/>
      <c r="AW219" s="939"/>
      <c r="AX219" s="939"/>
      <c r="AY219" s="939"/>
      <c r="AZ219" s="939"/>
      <c r="BB219" s="286"/>
      <c r="BC219" s="286"/>
      <c r="BD219" s="319"/>
      <c r="BE219" s="307"/>
      <c r="BF219" s="319"/>
      <c r="BG219" s="319"/>
      <c r="BH219" s="319"/>
      <c r="BI219" s="319"/>
      <c r="BJ219" s="319"/>
      <c r="BK219" s="319"/>
      <c r="BL219" s="319"/>
      <c r="BM219" s="319"/>
      <c r="BN219" s="319"/>
      <c r="BO219" s="321"/>
      <c r="BP219" s="321"/>
      <c r="BQ219" s="321"/>
      <c r="BR219" s="321"/>
      <c r="BS219" s="321"/>
      <c r="BT219" s="321"/>
      <c r="BU219" s="321"/>
      <c r="BV219" s="321"/>
      <c r="BW219" s="321"/>
      <c r="BX219" s="321"/>
      <c r="BY219" s="321"/>
      <c r="BZ219" s="321"/>
      <c r="CA219" s="321"/>
      <c r="CB219" s="321"/>
      <c r="CC219" s="321"/>
      <c r="CE219" s="321"/>
      <c r="CF219" s="321"/>
      <c r="CG219" s="322"/>
      <c r="CJ219" s="323"/>
      <c r="CP219" s="286"/>
    </row>
    <row r="220" spans="1:94" ht="17" hidden="1" customHeight="1" thickBot="1">
      <c r="A220" s="305"/>
      <c r="B220" s="463"/>
      <c r="C220" s="463"/>
      <c r="D220" s="463"/>
      <c r="E220" s="463"/>
      <c r="F220" s="468"/>
      <c r="G220" s="468"/>
      <c r="H220" s="469"/>
      <c r="I220" s="469"/>
      <c r="J220" s="469"/>
      <c r="K220" s="469"/>
      <c r="L220" s="469"/>
      <c r="M220" s="469"/>
      <c r="N220" s="469"/>
      <c r="O220" s="469"/>
      <c r="P220" s="463"/>
      <c r="Q220" s="463"/>
      <c r="R220" s="463"/>
      <c r="S220" s="463"/>
      <c r="T220" s="463"/>
      <c r="U220" s="932" t="str">
        <f>Adder8_Description</f>
        <v>Contractor's Profit (% of Subtotal Estimate)</v>
      </c>
      <c r="V220" s="932"/>
      <c r="W220" s="932"/>
      <c r="X220" s="932"/>
      <c r="Y220" s="932"/>
      <c r="Z220" s="932"/>
      <c r="AA220" s="932"/>
      <c r="AB220" s="932"/>
      <c r="AC220" s="932"/>
      <c r="AD220" s="932"/>
      <c r="AE220" s="932"/>
      <c r="AF220" s="932"/>
      <c r="AG220" s="932"/>
      <c r="AH220" s="932"/>
      <c r="AI220" s="932"/>
      <c r="AJ220" s="933" t="s">
        <v>515</v>
      </c>
      <c r="AK220" s="933"/>
      <c r="AL220" s="933"/>
      <c r="AM220" s="933"/>
      <c r="AN220" s="933"/>
      <c r="AO220" s="936"/>
      <c r="AP220" s="937"/>
      <c r="AQ220" s="937"/>
      <c r="AR220" s="937"/>
      <c r="AS220" s="938"/>
      <c r="AT220" s="318"/>
      <c r="AU220" s="939">
        <f t="shared" si="91"/>
        <v>0</v>
      </c>
      <c r="AV220" s="939"/>
      <c r="AW220" s="939"/>
      <c r="AX220" s="939"/>
      <c r="AY220" s="939"/>
      <c r="AZ220" s="939"/>
      <c r="BB220" s="286"/>
      <c r="BC220" s="286"/>
      <c r="BD220" s="319"/>
      <c r="BE220" s="307"/>
      <c r="BF220" s="319"/>
      <c r="BG220" s="319"/>
      <c r="BH220" s="319"/>
      <c r="BI220" s="319"/>
      <c r="BJ220" s="319"/>
      <c r="BK220" s="319"/>
      <c r="BL220" s="319"/>
      <c r="BM220" s="319"/>
      <c r="BN220" s="319"/>
      <c r="BO220" s="321"/>
      <c r="BP220" s="321"/>
      <c r="BQ220" s="321"/>
      <c r="BR220" s="321"/>
      <c r="BS220" s="321"/>
      <c r="BT220" s="321"/>
      <c r="BU220" s="321"/>
      <c r="BV220" s="321"/>
      <c r="BW220" s="321"/>
      <c r="BX220" s="321"/>
      <c r="BY220" s="321"/>
      <c r="BZ220" s="321"/>
      <c r="CA220" s="321"/>
      <c r="CB220" s="321"/>
      <c r="CC220" s="321"/>
      <c r="CE220" s="321"/>
      <c r="CF220" s="321"/>
      <c r="CG220" s="322"/>
      <c r="CJ220" s="323"/>
      <c r="CP220" s="286"/>
    </row>
    <row r="221" spans="1:94" ht="17" hidden="1" customHeight="1" thickBot="1">
      <c r="A221" s="305"/>
      <c r="B221" s="463"/>
      <c r="C221" s="463"/>
      <c r="D221" s="463"/>
      <c r="E221" s="463"/>
      <c r="F221" s="468"/>
      <c r="G221" s="468"/>
      <c r="H221" s="469"/>
      <c r="I221" s="469"/>
      <c r="J221" s="469"/>
      <c r="K221" s="469"/>
      <c r="L221" s="469"/>
      <c r="M221" s="469"/>
      <c r="N221" s="469"/>
      <c r="O221" s="469"/>
      <c r="P221" s="463"/>
      <c r="Q221" s="463"/>
      <c r="R221" s="463"/>
      <c r="S221" s="463"/>
      <c r="T221" s="463"/>
      <c r="U221" s="932" t="str">
        <f>Adder9_Description</f>
        <v>Labor Markup (% of Labor Total)</v>
      </c>
      <c r="V221" s="932"/>
      <c r="W221" s="932"/>
      <c r="X221" s="932"/>
      <c r="Y221" s="932"/>
      <c r="Z221" s="932"/>
      <c r="AA221" s="932"/>
      <c r="AB221" s="932"/>
      <c r="AC221" s="932"/>
      <c r="AD221" s="932"/>
      <c r="AE221" s="932"/>
      <c r="AF221" s="932"/>
      <c r="AG221" s="932"/>
      <c r="AH221" s="932"/>
      <c r="AI221" s="932"/>
      <c r="AJ221" s="933" t="s">
        <v>515</v>
      </c>
      <c r="AK221" s="933"/>
      <c r="AL221" s="933"/>
      <c r="AM221" s="933"/>
      <c r="AN221" s="933"/>
      <c r="AO221" s="936"/>
      <c r="AP221" s="937"/>
      <c r="AQ221" s="937"/>
      <c r="AR221" s="937"/>
      <c r="AS221" s="938"/>
      <c r="AT221" s="318"/>
      <c r="AU221" s="939">
        <f t="shared" si="91"/>
        <v>0</v>
      </c>
      <c r="AV221" s="939"/>
      <c r="AW221" s="939"/>
      <c r="AX221" s="939"/>
      <c r="AY221" s="939"/>
      <c r="AZ221" s="939"/>
      <c r="BB221" s="286"/>
      <c r="BC221" s="286"/>
      <c r="BD221" s="319"/>
      <c r="BE221" s="307"/>
      <c r="BF221" s="319"/>
      <c r="BG221" s="319"/>
      <c r="BH221" s="319"/>
      <c r="BI221" s="319"/>
      <c r="BJ221" s="319"/>
      <c r="BK221" s="319"/>
      <c r="BL221" s="319"/>
      <c r="BM221" s="319"/>
      <c r="BN221" s="319"/>
      <c r="BO221" s="321"/>
      <c r="BP221" s="321"/>
      <c r="BQ221" s="321"/>
      <c r="BR221" s="321"/>
      <c r="BS221" s="321"/>
      <c r="BT221" s="321"/>
      <c r="BU221" s="321"/>
      <c r="BV221" s="321"/>
      <c r="BW221" s="321"/>
      <c r="BX221" s="321"/>
      <c r="BY221" s="321"/>
      <c r="BZ221" s="321"/>
      <c r="CA221" s="321"/>
      <c r="CB221" s="321"/>
      <c r="CC221" s="321"/>
      <c r="CE221" s="321"/>
      <c r="CF221" s="321"/>
      <c r="CG221" s="322"/>
      <c r="CJ221" s="323"/>
      <c r="CP221" s="286"/>
    </row>
    <row r="222" spans="1:94" ht="17" hidden="1" customHeight="1" thickBot="1">
      <c r="A222" s="305"/>
      <c r="B222" s="463"/>
      <c r="C222" s="463"/>
      <c r="D222" s="463"/>
      <c r="E222" s="463"/>
      <c r="F222" s="468"/>
      <c r="G222" s="468"/>
      <c r="H222" s="469"/>
      <c r="I222" s="469"/>
      <c r="J222" s="469"/>
      <c r="K222" s="469"/>
      <c r="L222" s="469"/>
      <c r="M222" s="469"/>
      <c r="N222" s="469"/>
      <c r="O222" s="469"/>
      <c r="P222" s="463"/>
      <c r="Q222" s="463"/>
      <c r="R222" s="463"/>
      <c r="S222" s="463"/>
      <c r="T222" s="463"/>
      <c r="U222" s="932" t="str">
        <f>Adder10_Description</f>
        <v>Material Markup (% of Material Total)</v>
      </c>
      <c r="V222" s="932"/>
      <c r="W222" s="932"/>
      <c r="X222" s="932"/>
      <c r="Y222" s="932"/>
      <c r="Z222" s="932"/>
      <c r="AA222" s="932"/>
      <c r="AB222" s="932"/>
      <c r="AC222" s="932"/>
      <c r="AD222" s="932"/>
      <c r="AE222" s="932"/>
      <c r="AF222" s="932"/>
      <c r="AG222" s="932"/>
      <c r="AH222" s="932"/>
      <c r="AI222" s="932"/>
      <c r="AJ222" s="933" t="s">
        <v>515</v>
      </c>
      <c r="AK222" s="933"/>
      <c r="AL222" s="933"/>
      <c r="AM222" s="933"/>
      <c r="AN222" s="933"/>
      <c r="AO222" s="936"/>
      <c r="AP222" s="937"/>
      <c r="AQ222" s="937"/>
      <c r="AR222" s="937"/>
      <c r="AS222" s="938"/>
      <c r="AT222" s="318"/>
      <c r="AU222" s="939">
        <f t="shared" si="91"/>
        <v>0</v>
      </c>
      <c r="AV222" s="939"/>
      <c r="AW222" s="939"/>
      <c r="AX222" s="939"/>
      <c r="AY222" s="939"/>
      <c r="AZ222" s="939"/>
      <c r="BB222" s="286"/>
      <c r="BC222" s="286"/>
      <c r="BD222" s="319"/>
      <c r="BE222" s="307"/>
      <c r="BF222" s="319"/>
      <c r="BG222" s="319"/>
      <c r="BH222" s="319"/>
      <c r="BI222" s="319"/>
      <c r="BJ222" s="319"/>
      <c r="BK222" s="319"/>
      <c r="BL222" s="319"/>
      <c r="BM222" s="319"/>
      <c r="BN222" s="319"/>
      <c r="BO222" s="321"/>
      <c r="BP222" s="321"/>
      <c r="BQ222" s="321"/>
      <c r="BR222" s="321"/>
      <c r="BS222" s="321"/>
      <c r="BT222" s="321"/>
      <c r="BU222" s="321"/>
      <c r="BV222" s="321"/>
      <c r="BW222" s="321"/>
      <c r="BX222" s="321"/>
      <c r="BY222" s="321"/>
      <c r="BZ222" s="321"/>
      <c r="CA222" s="321"/>
      <c r="CB222" s="321"/>
      <c r="CC222" s="321"/>
      <c r="CE222" s="321"/>
      <c r="CF222" s="321"/>
      <c r="CG222" s="322"/>
      <c r="CJ222" s="323"/>
      <c r="CP222" s="286"/>
    </row>
    <row r="223" spans="1:94" ht="17" hidden="1" customHeight="1" thickBot="1">
      <c r="A223" s="305"/>
      <c r="B223" s="463"/>
      <c r="C223" s="463"/>
      <c r="D223" s="463"/>
      <c r="E223" s="463"/>
      <c r="F223" s="468"/>
      <c r="G223" s="468"/>
      <c r="H223" s="469"/>
      <c r="I223" s="469"/>
      <c r="J223" s="469"/>
      <c r="K223" s="469"/>
      <c r="L223" s="469"/>
      <c r="M223" s="469"/>
      <c r="N223" s="469"/>
      <c r="O223" s="469"/>
      <c r="P223" s="463"/>
      <c r="Q223" s="463"/>
      <c r="R223" s="463"/>
      <c r="S223" s="463"/>
      <c r="T223" s="463"/>
      <c r="U223" s="932" t="str">
        <f>Adder12_Description</f>
        <v>P &amp; P Bond (% of Subtotal Estimate)</v>
      </c>
      <c r="V223" s="932"/>
      <c r="W223" s="932"/>
      <c r="X223" s="932"/>
      <c r="Y223" s="932"/>
      <c r="Z223" s="932"/>
      <c r="AA223" s="932"/>
      <c r="AB223" s="932"/>
      <c r="AC223" s="932"/>
      <c r="AD223" s="932"/>
      <c r="AE223" s="932"/>
      <c r="AF223" s="932"/>
      <c r="AG223" s="932"/>
      <c r="AH223" s="932"/>
      <c r="AI223" s="932"/>
      <c r="AJ223" s="933" t="s">
        <v>515</v>
      </c>
      <c r="AK223" s="933"/>
      <c r="AL223" s="933"/>
      <c r="AM223" s="933"/>
      <c r="AN223" s="933"/>
      <c r="AO223" s="936"/>
      <c r="AP223" s="937"/>
      <c r="AQ223" s="937"/>
      <c r="AR223" s="937"/>
      <c r="AS223" s="938"/>
      <c r="AT223" s="318"/>
      <c r="AU223" s="939">
        <f t="shared" si="91"/>
        <v>0</v>
      </c>
      <c r="AV223" s="939"/>
      <c r="AW223" s="939"/>
      <c r="AX223" s="939"/>
      <c r="AY223" s="939"/>
      <c r="AZ223" s="939"/>
      <c r="BB223" s="286"/>
      <c r="BC223" s="286"/>
      <c r="BD223" s="319"/>
      <c r="BE223" s="307"/>
      <c r="BF223" s="319"/>
      <c r="BG223" s="319"/>
      <c r="BH223" s="319"/>
      <c r="BI223" s="319"/>
      <c r="BJ223" s="319"/>
      <c r="BK223" s="319"/>
      <c r="BL223" s="319"/>
      <c r="BM223" s="319"/>
      <c r="BN223" s="319"/>
      <c r="BO223" s="321"/>
      <c r="BP223" s="321"/>
      <c r="BQ223" s="321"/>
      <c r="BR223" s="321"/>
      <c r="BS223" s="321"/>
      <c r="BT223" s="321"/>
      <c r="BU223" s="321"/>
      <c r="BV223" s="321"/>
      <c r="BW223" s="321"/>
      <c r="BX223" s="321"/>
      <c r="BY223" s="321"/>
      <c r="BZ223" s="321"/>
      <c r="CA223" s="321"/>
      <c r="CB223" s="321"/>
      <c r="CC223" s="321"/>
      <c r="CE223" s="321"/>
      <c r="CF223" s="321"/>
      <c r="CG223" s="322"/>
      <c r="CJ223" s="323"/>
      <c r="CP223" s="286"/>
    </row>
    <row r="224" spans="1:94" ht="17" hidden="1" customHeight="1" thickBot="1">
      <c r="A224" s="305"/>
      <c r="B224" s="463"/>
      <c r="C224" s="463"/>
      <c r="D224" s="463"/>
      <c r="E224" s="463"/>
      <c r="F224" s="468"/>
      <c r="G224" s="468"/>
      <c r="H224" s="469"/>
      <c r="I224" s="469"/>
      <c r="J224" s="469"/>
      <c r="K224" s="469"/>
      <c r="L224" s="469"/>
      <c r="M224" s="469"/>
      <c r="N224" s="469"/>
      <c r="O224" s="469"/>
      <c r="P224" s="463"/>
      <c r="Q224" s="463"/>
      <c r="R224" s="463"/>
      <c r="S224" s="463"/>
      <c r="T224" s="463"/>
      <c r="U224" s="932" t="str">
        <f>Adder13_Description</f>
        <v>Other 1</v>
      </c>
      <c r="V224" s="932"/>
      <c r="W224" s="932"/>
      <c r="X224" s="932"/>
      <c r="Y224" s="932"/>
      <c r="Z224" s="932"/>
      <c r="AA224" s="932"/>
      <c r="AB224" s="932"/>
      <c r="AC224" s="932"/>
      <c r="AD224" s="932"/>
      <c r="AE224" s="932"/>
      <c r="AF224" s="932"/>
      <c r="AG224" s="932"/>
      <c r="AH224" s="932"/>
      <c r="AI224" s="932"/>
      <c r="AJ224" s="933" t="s">
        <v>515</v>
      </c>
      <c r="AK224" s="933"/>
      <c r="AL224" s="933"/>
      <c r="AM224" s="933"/>
      <c r="AN224" s="933"/>
      <c r="AO224" s="936"/>
      <c r="AP224" s="937"/>
      <c r="AQ224" s="937"/>
      <c r="AR224" s="937"/>
      <c r="AS224" s="938"/>
      <c r="AT224" s="318"/>
      <c r="AU224" s="939">
        <f t="shared" si="91"/>
        <v>0</v>
      </c>
      <c r="AV224" s="939"/>
      <c r="AW224" s="939"/>
      <c r="AX224" s="939"/>
      <c r="AY224" s="939"/>
      <c r="AZ224" s="939"/>
      <c r="BB224" s="286"/>
      <c r="BC224" s="286"/>
      <c r="BD224" s="319"/>
      <c r="BE224" s="307"/>
      <c r="BF224" s="319"/>
      <c r="BG224" s="319"/>
      <c r="BH224" s="319"/>
      <c r="BI224" s="319"/>
      <c r="BJ224" s="319"/>
      <c r="BK224" s="319"/>
      <c r="BL224" s="319"/>
      <c r="BM224" s="319"/>
      <c r="BN224" s="319"/>
      <c r="BO224" s="321"/>
      <c r="BP224" s="321"/>
      <c r="BQ224" s="321"/>
      <c r="BR224" s="321"/>
      <c r="BS224" s="321"/>
      <c r="BT224" s="321"/>
      <c r="BU224" s="321"/>
      <c r="BV224" s="321"/>
      <c r="BW224" s="321"/>
      <c r="BX224" s="321"/>
      <c r="BY224" s="321"/>
      <c r="BZ224" s="321"/>
      <c r="CA224" s="321"/>
      <c r="CB224" s="321"/>
      <c r="CC224" s="321"/>
      <c r="CE224" s="321"/>
      <c r="CF224" s="321"/>
      <c r="CG224" s="322"/>
      <c r="CJ224" s="323"/>
      <c r="CP224" s="286"/>
    </row>
    <row r="225" spans="1:94" ht="17" hidden="1" customHeight="1" thickBot="1">
      <c r="A225" s="305"/>
      <c r="B225" s="463"/>
      <c r="C225" s="463"/>
      <c r="D225" s="463"/>
      <c r="E225" s="463"/>
      <c r="F225" s="468"/>
      <c r="G225" s="468"/>
      <c r="H225" s="469"/>
      <c r="I225" s="469"/>
      <c r="J225" s="469"/>
      <c r="K225" s="469"/>
      <c r="L225" s="469"/>
      <c r="M225" s="469"/>
      <c r="N225" s="469"/>
      <c r="O225" s="469"/>
      <c r="P225" s="463"/>
      <c r="Q225" s="463"/>
      <c r="R225" s="463"/>
      <c r="S225" s="463"/>
      <c r="T225" s="463"/>
      <c r="U225" s="932" t="str">
        <f>Adder14_Description</f>
        <v>Other 2</v>
      </c>
      <c r="V225" s="932"/>
      <c r="W225" s="932"/>
      <c r="X225" s="932"/>
      <c r="Y225" s="932"/>
      <c r="Z225" s="932"/>
      <c r="AA225" s="932"/>
      <c r="AB225" s="932"/>
      <c r="AC225" s="932"/>
      <c r="AD225" s="932"/>
      <c r="AE225" s="932"/>
      <c r="AF225" s="932"/>
      <c r="AG225" s="932"/>
      <c r="AH225" s="932"/>
      <c r="AI225" s="932"/>
      <c r="AJ225" s="933" t="s">
        <v>515</v>
      </c>
      <c r="AK225" s="933"/>
      <c r="AL225" s="933"/>
      <c r="AM225" s="933"/>
      <c r="AN225" s="933"/>
      <c r="AO225" s="936"/>
      <c r="AP225" s="937"/>
      <c r="AQ225" s="937"/>
      <c r="AR225" s="937"/>
      <c r="AS225" s="938"/>
      <c r="AT225" s="318"/>
      <c r="AU225" s="939">
        <f t="shared" si="91"/>
        <v>0</v>
      </c>
      <c r="AV225" s="939"/>
      <c r="AW225" s="939"/>
      <c r="AX225" s="939"/>
      <c r="AY225" s="939"/>
      <c r="AZ225" s="939"/>
      <c r="BB225" s="286"/>
      <c r="BC225" s="286"/>
      <c r="BD225" s="319"/>
      <c r="BE225" s="307"/>
      <c r="BF225" s="319"/>
      <c r="BG225" s="319"/>
      <c r="BH225" s="319"/>
      <c r="BI225" s="319"/>
      <c r="BJ225" s="319"/>
      <c r="BK225" s="319"/>
      <c r="BL225" s="319"/>
      <c r="BM225" s="319"/>
      <c r="BN225" s="319"/>
      <c r="BO225" s="321"/>
      <c r="BP225" s="321"/>
      <c r="BQ225" s="321"/>
      <c r="BR225" s="321"/>
      <c r="BS225" s="321"/>
      <c r="BT225" s="321"/>
      <c r="BU225" s="321"/>
      <c r="BV225" s="321"/>
      <c r="BW225" s="321"/>
      <c r="BX225" s="321"/>
      <c r="BY225" s="321"/>
      <c r="BZ225" s="321"/>
      <c r="CA225" s="321"/>
      <c r="CB225" s="321"/>
      <c r="CC225" s="321"/>
      <c r="CE225" s="321"/>
      <c r="CF225" s="321"/>
      <c r="CG225" s="322"/>
      <c r="CJ225" s="323"/>
      <c r="CP225" s="286"/>
    </row>
    <row r="226" spans="1:94" ht="17" hidden="1" customHeight="1" thickBot="1">
      <c r="A226" s="305"/>
      <c r="B226" s="463"/>
      <c r="C226" s="463"/>
      <c r="D226" s="463"/>
      <c r="E226" s="463"/>
      <c r="F226" s="468"/>
      <c r="G226" s="468"/>
      <c r="H226" s="469"/>
      <c r="I226" s="469"/>
      <c r="J226" s="469"/>
      <c r="K226" s="469"/>
      <c r="L226" s="469"/>
      <c r="M226" s="469"/>
      <c r="N226" s="469"/>
      <c r="O226" s="469"/>
      <c r="P226" s="463"/>
      <c r="Q226" s="463"/>
      <c r="R226" s="463"/>
      <c r="S226" s="463"/>
      <c r="T226" s="463"/>
      <c r="U226" s="945" t="str">
        <f>Adder15_Description</f>
        <v>Other 3</v>
      </c>
      <c r="V226" s="945"/>
      <c r="W226" s="945"/>
      <c r="X226" s="945"/>
      <c r="Y226" s="945"/>
      <c r="Z226" s="945"/>
      <c r="AA226" s="945"/>
      <c r="AB226" s="945"/>
      <c r="AC226" s="945"/>
      <c r="AD226" s="945"/>
      <c r="AE226" s="945"/>
      <c r="AF226" s="945"/>
      <c r="AG226" s="945"/>
      <c r="AH226" s="945"/>
      <c r="AI226" s="945"/>
      <c r="AJ226" s="934" t="s">
        <v>515</v>
      </c>
      <c r="AK226" s="934"/>
      <c r="AL226" s="934"/>
      <c r="AM226" s="934"/>
      <c r="AN226" s="934"/>
      <c r="AO226" s="946"/>
      <c r="AP226" s="947"/>
      <c r="AQ226" s="947"/>
      <c r="AR226" s="947"/>
      <c r="AS226" s="948"/>
      <c r="AT226" s="459"/>
      <c r="AU226" s="944">
        <f t="shared" si="91"/>
        <v>0</v>
      </c>
      <c r="AV226" s="944"/>
      <c r="AW226" s="944"/>
      <c r="AX226" s="944"/>
      <c r="AY226" s="944"/>
      <c r="AZ226" s="944"/>
      <c r="BB226" s="286"/>
      <c r="BC226" s="286"/>
      <c r="BD226" s="319"/>
      <c r="BE226" s="307"/>
      <c r="BF226" s="319"/>
      <c r="BG226" s="319"/>
      <c r="BH226" s="319"/>
      <c r="BI226" s="319"/>
      <c r="BJ226" s="319"/>
      <c r="BK226" s="319"/>
      <c r="BL226" s="319"/>
      <c r="BM226" s="319"/>
      <c r="BN226" s="319"/>
      <c r="BO226" s="321"/>
      <c r="BP226" s="321"/>
      <c r="BQ226" s="321"/>
      <c r="BR226" s="321"/>
      <c r="BS226" s="321"/>
      <c r="BT226" s="321"/>
      <c r="BU226" s="321"/>
      <c r="BV226" s="321"/>
      <c r="BW226" s="321"/>
      <c r="BX226" s="321"/>
      <c r="BY226" s="321"/>
      <c r="BZ226" s="321"/>
      <c r="CA226" s="321"/>
      <c r="CB226" s="321"/>
      <c r="CC226" s="321"/>
      <c r="CE226" s="321"/>
      <c r="CF226" s="321"/>
      <c r="CG226" s="322"/>
      <c r="CJ226" s="323"/>
      <c r="CP226" s="286"/>
    </row>
    <row r="227" spans="1:94" ht="22" hidden="1" customHeight="1" thickTop="1">
      <c r="A227" s="305"/>
      <c r="B227" s="463"/>
      <c r="C227" s="463"/>
      <c r="D227" s="463"/>
      <c r="E227" s="463"/>
      <c r="F227" s="468"/>
      <c r="G227" s="468"/>
      <c r="H227" s="469"/>
      <c r="I227" s="469"/>
      <c r="J227" s="469"/>
      <c r="K227" s="469"/>
      <c r="L227" s="469"/>
      <c r="M227" s="469"/>
      <c r="N227" s="469"/>
      <c r="O227" s="469"/>
      <c r="P227" s="463"/>
      <c r="Q227" s="463"/>
      <c r="R227" s="463"/>
      <c r="S227" s="463"/>
      <c r="T227" s="463"/>
      <c r="U227" s="864" t="s">
        <v>928</v>
      </c>
      <c r="V227" s="864"/>
      <c r="W227" s="864"/>
      <c r="X227" s="864"/>
      <c r="Y227" s="864"/>
      <c r="Z227" s="864"/>
      <c r="AA227" s="864"/>
      <c r="AB227" s="864"/>
      <c r="AC227" s="864"/>
      <c r="AD227" s="864"/>
      <c r="AE227" s="864"/>
      <c r="AF227" s="864"/>
      <c r="AG227" s="864"/>
      <c r="AH227" s="864"/>
      <c r="AI227" s="864"/>
      <c r="AJ227" s="864"/>
      <c r="AK227" s="864"/>
      <c r="AL227" s="864"/>
      <c r="AM227" s="864"/>
      <c r="AN227" s="864"/>
      <c r="AO227" s="864"/>
      <c r="AP227" s="864"/>
      <c r="AQ227" s="864"/>
      <c r="AR227" s="864"/>
      <c r="AS227" s="864"/>
      <c r="AT227" s="133"/>
      <c r="AU227" s="940">
        <f>SUM(AU213:AZ226)</f>
        <v>0</v>
      </c>
      <c r="AV227" s="940"/>
      <c r="AW227" s="940"/>
      <c r="AX227" s="940"/>
      <c r="AY227" s="940"/>
      <c r="AZ227" s="940"/>
      <c r="BB227" s="286"/>
      <c r="BC227" s="286"/>
      <c r="BD227" s="319"/>
      <c r="BE227" s="307"/>
      <c r="BF227" s="319"/>
      <c r="BG227" s="319"/>
      <c r="BH227" s="319"/>
      <c r="BI227" s="319"/>
      <c r="BJ227" s="319"/>
      <c r="BK227" s="319"/>
      <c r="BL227" s="319"/>
      <c r="BM227" s="319"/>
      <c r="BN227" s="319"/>
      <c r="BO227" s="321"/>
      <c r="BP227" s="321"/>
      <c r="BQ227" s="321"/>
      <c r="BR227" s="321"/>
      <c r="BS227" s="321"/>
      <c r="BT227" s="321"/>
      <c r="BU227" s="321"/>
      <c r="BV227" s="321"/>
      <c r="BW227" s="321"/>
      <c r="BX227" s="321"/>
      <c r="BY227" s="321"/>
      <c r="BZ227" s="321"/>
      <c r="CA227" s="321"/>
      <c r="CB227" s="321"/>
      <c r="CC227" s="321"/>
      <c r="CE227" s="321"/>
      <c r="CF227" s="321"/>
      <c r="CG227" s="322"/>
      <c r="CJ227" s="323"/>
      <c r="CP227" s="286"/>
    </row>
    <row r="228" spans="1:94" ht="22" hidden="1" customHeight="1">
      <c r="A228" s="305"/>
      <c r="B228" s="463"/>
      <c r="C228" s="463"/>
      <c r="D228" s="463"/>
      <c r="E228" s="463"/>
      <c r="F228" s="468"/>
      <c r="G228" s="468"/>
      <c r="H228" s="469"/>
      <c r="I228" s="469"/>
      <c r="J228" s="469"/>
      <c r="K228" s="469"/>
      <c r="L228" s="469"/>
      <c r="M228" s="469"/>
      <c r="N228" s="469"/>
      <c r="O228" s="469"/>
      <c r="P228" s="463"/>
      <c r="Q228" s="463"/>
      <c r="R228" s="463"/>
      <c r="S228" s="463"/>
      <c r="T228" s="463"/>
      <c r="U228" s="864" t="str">
        <f>UPPER(CONCATENATE(E175," ","TOTAL"))</f>
        <v>ALTERNATE #4: DEDUCT NEW ROOF TOTAL</v>
      </c>
      <c r="V228" s="864"/>
      <c r="W228" s="864"/>
      <c r="X228" s="864"/>
      <c r="Y228" s="864"/>
      <c r="Z228" s="864"/>
      <c r="AA228" s="864"/>
      <c r="AB228" s="864"/>
      <c r="AC228" s="864"/>
      <c r="AD228" s="864"/>
      <c r="AE228" s="864"/>
      <c r="AF228" s="864"/>
      <c r="AG228" s="864"/>
      <c r="AH228" s="864"/>
      <c r="AI228" s="864"/>
      <c r="AJ228" s="864"/>
      <c r="AK228" s="864"/>
      <c r="AL228" s="864"/>
      <c r="AM228" s="864"/>
      <c r="AN228" s="864"/>
      <c r="AO228" s="864"/>
      <c r="AP228" s="864"/>
      <c r="AQ228" s="864"/>
      <c r="AR228" s="864"/>
      <c r="AS228" s="864"/>
      <c r="AT228" s="133"/>
      <c r="AU228" s="940">
        <f>AU207+AU227</f>
        <v>-7500</v>
      </c>
      <c r="AV228" s="940"/>
      <c r="AW228" s="940"/>
      <c r="AX228" s="940"/>
      <c r="AY228" s="940"/>
      <c r="AZ228" s="940"/>
      <c r="BB228" s="286"/>
      <c r="BC228" s="286"/>
      <c r="BD228" s="319"/>
      <c r="BE228" s="307"/>
      <c r="BF228" s="319"/>
      <c r="BG228" s="319"/>
      <c r="BH228" s="319"/>
      <c r="BI228" s="319"/>
      <c r="BJ228" s="319"/>
      <c r="BK228" s="319"/>
      <c r="BL228" s="319"/>
      <c r="BM228" s="319"/>
      <c r="BN228" s="319"/>
      <c r="BO228" s="321"/>
      <c r="BP228" s="321"/>
      <c r="BQ228" s="321"/>
      <c r="BR228" s="321"/>
      <c r="BS228" s="321"/>
      <c r="BT228" s="321"/>
      <c r="BU228" s="321"/>
      <c r="BV228" s="321"/>
      <c r="BW228" s="321"/>
      <c r="BX228" s="321"/>
      <c r="BY228" s="321"/>
      <c r="BZ228" s="321"/>
      <c r="CA228" s="321"/>
      <c r="CB228" s="321"/>
      <c r="CC228" s="321"/>
      <c r="CE228" s="321"/>
      <c r="CF228" s="321"/>
      <c r="CG228" s="322"/>
      <c r="CJ228" s="323"/>
      <c r="CP228" s="286"/>
    </row>
    <row r="229" spans="1:94" ht="15.45" hidden="1" customHeight="1">
      <c r="A229" s="305"/>
      <c r="B229" s="463"/>
      <c r="C229" s="463"/>
      <c r="D229" s="463"/>
      <c r="E229" s="463"/>
      <c r="F229" s="463"/>
      <c r="G229" s="463"/>
      <c r="H229" s="463"/>
      <c r="I229" s="463"/>
      <c r="J229" s="463"/>
      <c r="K229" s="463"/>
      <c r="L229" s="463"/>
      <c r="M229" s="463"/>
      <c r="N229" s="463"/>
      <c r="O229" s="463"/>
      <c r="P229" s="463"/>
      <c r="Q229" s="463"/>
      <c r="R229" s="463"/>
      <c r="S229" s="463"/>
      <c r="T229" s="463"/>
      <c r="U229" s="464"/>
      <c r="V229" s="465"/>
      <c r="W229" s="465"/>
      <c r="X229" s="465"/>
      <c r="Y229" s="466"/>
      <c r="Z229" s="466"/>
      <c r="AA229" s="466"/>
      <c r="AB229" s="466"/>
      <c r="AC229" s="466"/>
      <c r="AD229" s="466"/>
      <c r="AE229" s="467"/>
      <c r="AF229" s="467"/>
      <c r="AG229" s="467"/>
      <c r="AH229" s="467"/>
      <c r="AI229" s="467"/>
      <c r="AJ229" s="467"/>
      <c r="AK229" s="467"/>
      <c r="AL229" s="467"/>
      <c r="AM229" s="467"/>
      <c r="AN229" s="467"/>
      <c r="AO229" s="467"/>
      <c r="AP229" s="467"/>
      <c r="AQ229" s="467"/>
      <c r="AR229" s="467"/>
      <c r="AS229" s="467"/>
      <c r="AT229" s="456"/>
      <c r="AU229" s="457"/>
      <c r="AV229" s="457"/>
      <c r="AW229" s="457"/>
      <c r="AX229" s="457"/>
      <c r="AY229" s="457"/>
      <c r="AZ229" s="457"/>
      <c r="BB229" s="286"/>
      <c r="BC229" s="286"/>
      <c r="BD229" s="319"/>
      <c r="BE229" s="307"/>
      <c r="BF229" s="319"/>
      <c r="BG229" s="319"/>
      <c r="BH229" s="319"/>
      <c r="BI229" s="319"/>
      <c r="BJ229" s="319"/>
      <c r="BK229" s="319"/>
      <c r="BL229" s="319"/>
      <c r="BM229" s="319"/>
      <c r="BN229" s="319"/>
      <c r="BO229" s="321"/>
      <c r="BP229" s="321"/>
      <c r="BQ229" s="321"/>
      <c r="BR229" s="321"/>
      <c r="BS229" s="321"/>
      <c r="BT229" s="321"/>
      <c r="BU229" s="321"/>
      <c r="BV229" s="321"/>
      <c r="BW229" s="321"/>
      <c r="BX229" s="321"/>
      <c r="BY229" s="321"/>
      <c r="BZ229" s="321"/>
      <c r="CA229" s="321"/>
      <c r="CB229" s="321"/>
      <c r="CC229" s="321"/>
      <c r="CE229" s="321"/>
      <c r="CF229" s="321"/>
      <c r="CG229" s="322"/>
      <c r="CJ229" s="323"/>
      <c r="CP229" s="286"/>
    </row>
    <row r="230" spans="1:94" ht="10.45" hidden="1" customHeight="1" thickBot="1">
      <c r="A230" s="305"/>
      <c r="B230" s="463"/>
      <c r="C230" s="463"/>
      <c r="D230" s="463"/>
      <c r="E230" s="463"/>
      <c r="F230" s="463"/>
      <c r="G230" s="463"/>
      <c r="H230" s="463"/>
      <c r="I230" s="463"/>
      <c r="J230" s="463"/>
      <c r="K230" s="463"/>
      <c r="L230" s="463"/>
      <c r="M230" s="463"/>
      <c r="N230" s="463"/>
      <c r="O230" s="463"/>
      <c r="P230" s="463"/>
      <c r="Q230" s="463"/>
      <c r="R230" s="463"/>
      <c r="S230" s="463"/>
      <c r="T230" s="463"/>
      <c r="U230" s="463"/>
      <c r="V230" s="463"/>
      <c r="W230" s="463"/>
      <c r="X230" s="463"/>
      <c r="Y230" s="463"/>
      <c r="Z230" s="463"/>
      <c r="AA230" s="463"/>
      <c r="AB230" s="463"/>
      <c r="AC230" s="463"/>
      <c r="AD230" s="463"/>
      <c r="AE230" s="463"/>
      <c r="AF230" s="463"/>
      <c r="AG230" s="463"/>
      <c r="AH230" s="463"/>
      <c r="AI230" s="463"/>
      <c r="AJ230" s="463"/>
      <c r="AK230" s="463"/>
      <c r="AL230" s="463"/>
      <c r="AM230" s="463"/>
      <c r="AN230" s="463"/>
      <c r="AO230" s="463"/>
      <c r="AP230" s="463"/>
      <c r="AQ230" s="463"/>
      <c r="AR230" s="463"/>
      <c r="AS230" s="463"/>
      <c r="AU230" s="286"/>
      <c r="AV230" s="286"/>
      <c r="AW230" s="286"/>
      <c r="AX230" s="286"/>
      <c r="AY230" s="286"/>
      <c r="AZ230" s="286"/>
      <c r="BB230" s="286"/>
      <c r="BC230" s="286"/>
      <c r="BD230" s="319"/>
      <c r="BE230" s="307"/>
      <c r="BF230" s="319"/>
      <c r="BG230" s="319"/>
      <c r="BH230" s="319"/>
      <c r="BI230" s="319"/>
      <c r="BJ230" s="319"/>
      <c r="BK230" s="319"/>
      <c r="BL230" s="319"/>
      <c r="BM230" s="319"/>
      <c r="BN230" s="319"/>
      <c r="BO230" s="321"/>
      <c r="BP230" s="321"/>
      <c r="BQ230" s="321"/>
      <c r="BR230" s="321"/>
      <c r="BS230" s="321"/>
      <c r="BT230" s="321"/>
      <c r="BU230" s="321"/>
      <c r="BV230" s="321"/>
      <c r="BW230" s="321"/>
      <c r="BX230" s="321"/>
      <c r="BY230" s="321"/>
      <c r="BZ230" s="321"/>
      <c r="CA230" s="321"/>
      <c r="CB230" s="321"/>
      <c r="CC230" s="321"/>
      <c r="CE230" s="321"/>
      <c r="CF230" s="321"/>
      <c r="CG230" s="322"/>
      <c r="CJ230" s="323"/>
      <c r="CP230" s="286"/>
    </row>
    <row r="231" spans="1:94" ht="22.35" customHeight="1" thickTop="1" thickBot="1">
      <c r="A231" s="305" t="s">
        <v>704</v>
      </c>
      <c r="B231" s="929"/>
      <c r="C231" s="930"/>
      <c r="D231" s="931"/>
      <c r="E231" s="578" t="str">
        <f>Alternate5_Description</f>
        <v>Alternate #5</v>
      </c>
      <c r="F231" s="472"/>
      <c r="G231" s="472"/>
      <c r="H231" s="472"/>
      <c r="I231" s="472"/>
      <c r="J231" s="472"/>
      <c r="K231" s="472"/>
      <c r="L231" s="472"/>
      <c r="M231" s="472"/>
      <c r="N231" s="472"/>
      <c r="O231" s="472"/>
      <c r="P231" s="472"/>
      <c r="Q231" s="470"/>
      <c r="R231" s="470"/>
      <c r="S231" s="470"/>
      <c r="T231" s="470"/>
      <c r="U231" s="470"/>
      <c r="V231" s="471"/>
      <c r="W231" s="471"/>
      <c r="X231" s="471"/>
      <c r="Y231" s="471"/>
      <c r="Z231" s="471"/>
      <c r="AA231" s="471"/>
      <c r="AB231" s="471"/>
      <c r="AC231" s="471"/>
      <c r="AD231" s="471"/>
      <c r="AE231" s="917" t="str">
        <f>IF(AE263=0,"",AE263)</f>
        <v/>
      </c>
      <c r="AF231" s="918"/>
      <c r="AG231" s="918"/>
      <c r="AH231" s="918"/>
      <c r="AI231" s="918"/>
      <c r="AJ231" s="917" t="str">
        <f>IF(AJ263=0,"",AJ263)</f>
        <v/>
      </c>
      <c r="AK231" s="918"/>
      <c r="AL231" s="918"/>
      <c r="AM231" s="918"/>
      <c r="AN231" s="918"/>
      <c r="AO231" s="917" t="str">
        <f>IF(AO263=0,"",AO263)</f>
        <v/>
      </c>
      <c r="AP231" s="918"/>
      <c r="AQ231" s="918"/>
      <c r="AR231" s="918"/>
      <c r="AS231" s="918"/>
      <c r="AT231" s="356"/>
      <c r="AU231" s="924" t="str">
        <f>IF(AU263=0,"",AU263)</f>
        <v/>
      </c>
      <c r="AV231" s="924"/>
      <c r="AW231" s="924"/>
      <c r="AX231" s="924"/>
      <c r="AY231" s="924"/>
      <c r="AZ231" s="924"/>
      <c r="BB231" s="171"/>
      <c r="BC231" s="307"/>
      <c r="BD231" s="306">
        <f t="shared" ref="BD231:BD264" si="92">$B$231</f>
        <v>0</v>
      </c>
      <c r="BE231" s="307"/>
      <c r="BF231" s="306"/>
      <c r="BG231" s="306"/>
      <c r="BH231" s="306"/>
      <c r="BI231" s="306"/>
      <c r="BJ231" s="308">
        <f t="shared" ref="BJ231:CA231" si="93">SUM(BJ232:BJ246)</f>
        <v>0</v>
      </c>
      <c r="BK231" s="308">
        <f t="shared" si="93"/>
        <v>0</v>
      </c>
      <c r="BL231" s="308" t="e">
        <f t="shared" si="93"/>
        <v>#REF!</v>
      </c>
      <c r="BM231" s="308">
        <f t="shared" si="93"/>
        <v>0</v>
      </c>
      <c r="BN231" s="308" t="e">
        <f t="shared" si="93"/>
        <v>#REF!</v>
      </c>
      <c r="BO231" s="309" t="e">
        <f t="shared" si="93"/>
        <v>#REF!</v>
      </c>
      <c r="BP231" s="309" t="e">
        <f t="shared" si="93"/>
        <v>#REF!</v>
      </c>
      <c r="BQ231" s="310" t="e">
        <f t="shared" si="93"/>
        <v>#REF!</v>
      </c>
      <c r="BR231" s="310" t="e">
        <f t="shared" si="93"/>
        <v>#REF!</v>
      </c>
      <c r="BS231" s="309" t="e">
        <f t="shared" si="93"/>
        <v>#REF!</v>
      </c>
      <c r="BT231" s="310" t="e">
        <f t="shared" si="93"/>
        <v>#REF!</v>
      </c>
      <c r="BU231" s="310" t="e">
        <f t="shared" si="93"/>
        <v>#REF!</v>
      </c>
      <c r="BV231" s="309" t="e">
        <f t="shared" si="93"/>
        <v>#REF!</v>
      </c>
      <c r="BW231" s="310" t="e">
        <f t="shared" si="93"/>
        <v>#REF!</v>
      </c>
      <c r="BX231" s="310" t="e">
        <f t="shared" si="93"/>
        <v>#REF!</v>
      </c>
      <c r="BY231" s="309" t="e">
        <f t="shared" si="93"/>
        <v>#REF!</v>
      </c>
      <c r="BZ231" s="310" t="e">
        <f t="shared" si="93"/>
        <v>#REF!</v>
      </c>
      <c r="CA231" s="310" t="e">
        <f t="shared" si="93"/>
        <v>#REF!</v>
      </c>
      <c r="CB231" s="311" t="str">
        <f t="shared" ref="CB231:CB261" si="94">CONCATENATE(T231,"/", "MH")</f>
        <v>/MH</v>
      </c>
      <c r="CC231" s="311" t="str">
        <f t="shared" ref="CC231:CC261" si="95">CONCATENATE("MH","/",T231)</f>
        <v>MH/</v>
      </c>
      <c r="CE231" s="312"/>
      <c r="CF231" s="312"/>
      <c r="CG231" s="313"/>
      <c r="CJ231" s="314"/>
      <c r="CP231" s="171"/>
    </row>
    <row r="232" spans="1:94" ht="16" hidden="1" thickTop="1">
      <c r="A232" s="305"/>
      <c r="B232" s="920"/>
      <c r="C232" s="920"/>
      <c r="D232" s="920"/>
      <c r="E232" s="920"/>
      <c r="F232" s="920"/>
      <c r="G232" s="920"/>
      <c r="H232" s="920"/>
      <c r="I232" s="920"/>
      <c r="J232" s="920"/>
      <c r="K232" s="920"/>
      <c r="L232" s="920"/>
      <c r="M232" s="920"/>
      <c r="N232" s="920"/>
      <c r="O232" s="920"/>
      <c r="P232" s="920"/>
      <c r="Q232" s="925"/>
      <c r="R232" s="925"/>
      <c r="S232" s="926"/>
      <c r="T232" s="925"/>
      <c r="U232" s="925"/>
      <c r="V232" s="927"/>
      <c r="W232" s="928"/>
      <c r="X232" s="928"/>
      <c r="Y232" s="927"/>
      <c r="Z232" s="928"/>
      <c r="AA232" s="928"/>
      <c r="AB232" s="927"/>
      <c r="AC232" s="928"/>
      <c r="AD232" s="928"/>
      <c r="AE232" s="923">
        <f t="shared" ref="AE232:AE246" si="96">V232*Q232</f>
        <v>0</v>
      </c>
      <c r="AF232" s="923"/>
      <c r="AG232" s="923"/>
      <c r="AH232" s="923"/>
      <c r="AI232" s="923"/>
      <c r="AJ232" s="919">
        <f t="shared" ref="AJ232:AJ246" si="97">Q232*Y232</f>
        <v>0</v>
      </c>
      <c r="AK232" s="919"/>
      <c r="AL232" s="919"/>
      <c r="AM232" s="919"/>
      <c r="AN232" s="919"/>
      <c r="AO232" s="919">
        <f>Q232*AB232</f>
        <v>0</v>
      </c>
      <c r="AP232" s="919"/>
      <c r="AQ232" s="919"/>
      <c r="AR232" s="919"/>
      <c r="AS232" s="919"/>
      <c r="AT232" s="315"/>
      <c r="AU232" s="887">
        <f t="shared" ref="AU232:AU246" si="98">AE232+AJ232+AO232</f>
        <v>0</v>
      </c>
      <c r="AV232" s="887"/>
      <c r="AW232" s="888"/>
      <c r="AX232" s="888"/>
      <c r="AY232" s="888"/>
      <c r="AZ232" s="889" t="e">
        <f>SUM(#REF!)</f>
        <v>#REF!</v>
      </c>
      <c r="BB232" s="177"/>
      <c r="BC232" s="307"/>
      <c r="BD232" s="306">
        <f t="shared" si="92"/>
        <v>0</v>
      </c>
      <c r="BE232" s="307"/>
      <c r="BF232" s="316"/>
      <c r="BG232" s="316"/>
      <c r="BH232" s="316"/>
      <c r="BI232" s="316"/>
      <c r="BJ232" s="308">
        <f t="shared" ref="BJ232:BJ261" si="99">AE232</f>
        <v>0</v>
      </c>
      <c r="BK232" s="308">
        <f t="shared" ref="BK232:BK261" si="100">AJ232</f>
        <v>0</v>
      </c>
      <c r="BL232" s="308" t="e">
        <f>#REF!</f>
        <v>#REF!</v>
      </c>
      <c r="BM232" s="308">
        <f t="shared" ref="BM232:BM261" si="101">AO232</f>
        <v>0</v>
      </c>
      <c r="BN232" s="308" t="e">
        <f t="shared" ref="BN232:BN246" si="102">SUM(BJ232:BM232)</f>
        <v>#REF!</v>
      </c>
      <c r="BO232" s="317" t="e">
        <f>AU232/#REF!</f>
        <v>#REF!</v>
      </c>
      <c r="BP232" s="317" t="e">
        <f>AE232/#REF!</f>
        <v>#REF!</v>
      </c>
      <c r="BQ232" s="313" t="e">
        <f>BP232*#REF!</f>
        <v>#REF!</v>
      </c>
      <c r="BR232" s="313" t="e">
        <f t="shared" ref="BR232:BR261" si="103">BQ232+AE232</f>
        <v>#REF!</v>
      </c>
      <c r="BS232" s="317" t="e">
        <f>AJ232/#REF!</f>
        <v>#REF!</v>
      </c>
      <c r="BT232" s="313" t="e">
        <f>BS232*#REF!</f>
        <v>#REF!</v>
      </c>
      <c r="BU232" s="313" t="e">
        <f t="shared" ref="BU232:BU261" si="104">BT232+AJ232</f>
        <v>#REF!</v>
      </c>
      <c r="BV232" s="317" t="e">
        <f>#REF!/#REF!</f>
        <v>#REF!</v>
      </c>
      <c r="BW232" s="313" t="e">
        <f>BV232*#REF!</f>
        <v>#REF!</v>
      </c>
      <c r="BX232" s="313" t="e">
        <f>BW232+#REF!</f>
        <v>#REF!</v>
      </c>
      <c r="BY232" s="317" t="e">
        <f>AO232/#REF!</f>
        <v>#REF!</v>
      </c>
      <c r="BZ232" s="313" t="e">
        <f>BY232*#REF!</f>
        <v>#REF!</v>
      </c>
      <c r="CA232" s="313" t="e">
        <f t="shared" ref="CA232:CA261" si="105">BZ232+AO232</f>
        <v>#REF!</v>
      </c>
      <c r="CB232" s="311" t="str">
        <f t="shared" si="94"/>
        <v>/MH</v>
      </c>
      <c r="CC232" s="311" t="str">
        <f t="shared" si="95"/>
        <v>MH/</v>
      </c>
      <c r="CE232" s="312" t="e">
        <f>T(#REF!)</f>
        <v>#REF!</v>
      </c>
      <c r="CF232" s="312" t="e">
        <f>#REF!</f>
        <v>#REF!</v>
      </c>
      <c r="CG232" s="313">
        <f t="shared" ref="CG232:CG261" si="106">AE232</f>
        <v>0</v>
      </c>
      <c r="CJ232" s="314"/>
      <c r="CP232" s="177"/>
    </row>
    <row r="233" spans="1:94" hidden="1">
      <c r="A233" s="305"/>
      <c r="B233" s="920"/>
      <c r="C233" s="920"/>
      <c r="D233" s="920"/>
      <c r="E233" s="920"/>
      <c r="F233" s="920"/>
      <c r="G233" s="920"/>
      <c r="H233" s="920"/>
      <c r="I233" s="920"/>
      <c r="J233" s="920"/>
      <c r="K233" s="920"/>
      <c r="L233" s="920"/>
      <c r="M233" s="920"/>
      <c r="N233" s="920"/>
      <c r="O233" s="920"/>
      <c r="P233" s="920"/>
      <c r="Q233" s="787"/>
      <c r="R233" s="787"/>
      <c r="S233" s="788"/>
      <c r="T233" s="787"/>
      <c r="U233" s="787"/>
      <c r="V233" s="921"/>
      <c r="W233" s="922"/>
      <c r="X233" s="922"/>
      <c r="Y233" s="921"/>
      <c r="Z233" s="922"/>
      <c r="AA233" s="922"/>
      <c r="AB233" s="921"/>
      <c r="AC233" s="922"/>
      <c r="AD233" s="922"/>
      <c r="AE233" s="923">
        <f t="shared" si="96"/>
        <v>0</v>
      </c>
      <c r="AF233" s="923"/>
      <c r="AG233" s="923"/>
      <c r="AH233" s="923"/>
      <c r="AI233" s="923"/>
      <c r="AJ233" s="919">
        <f t="shared" si="97"/>
        <v>0</v>
      </c>
      <c r="AK233" s="919"/>
      <c r="AL233" s="919"/>
      <c r="AM233" s="919"/>
      <c r="AN233" s="919"/>
      <c r="AO233" s="919">
        <f t="shared" ref="AO233:AO246" si="107">Q233*AB233</f>
        <v>0</v>
      </c>
      <c r="AP233" s="919"/>
      <c r="AQ233" s="919"/>
      <c r="AR233" s="919"/>
      <c r="AS233" s="919"/>
      <c r="AT233" s="318"/>
      <c r="AU233" s="877">
        <f t="shared" si="98"/>
        <v>0</v>
      </c>
      <c r="AV233" s="877"/>
      <c r="AW233" s="878"/>
      <c r="AX233" s="878"/>
      <c r="AY233" s="878"/>
      <c r="AZ233" s="879" t="e">
        <f>SUM(#REF!)</f>
        <v>#REF!</v>
      </c>
      <c r="BB233" s="177"/>
      <c r="BC233" s="307"/>
      <c r="BD233" s="306">
        <f t="shared" si="92"/>
        <v>0</v>
      </c>
      <c r="BE233" s="307"/>
      <c r="BF233" s="316"/>
      <c r="BG233" s="316"/>
      <c r="BH233" s="316"/>
      <c r="BI233" s="316"/>
      <c r="BJ233" s="308">
        <f t="shared" si="99"/>
        <v>0</v>
      </c>
      <c r="BK233" s="308">
        <f t="shared" si="100"/>
        <v>0</v>
      </c>
      <c r="BL233" s="308" t="e">
        <f>#REF!</f>
        <v>#REF!</v>
      </c>
      <c r="BM233" s="308">
        <f t="shared" si="101"/>
        <v>0</v>
      </c>
      <c r="BN233" s="308" t="e">
        <f t="shared" si="102"/>
        <v>#REF!</v>
      </c>
      <c r="BO233" s="317" t="e">
        <f>AU233/#REF!</f>
        <v>#REF!</v>
      </c>
      <c r="BP233" s="317" t="e">
        <f>AE233/#REF!</f>
        <v>#REF!</v>
      </c>
      <c r="BQ233" s="313" t="e">
        <f>BP233*#REF!</f>
        <v>#REF!</v>
      </c>
      <c r="BR233" s="313" t="e">
        <f t="shared" si="103"/>
        <v>#REF!</v>
      </c>
      <c r="BS233" s="317" t="e">
        <f>AJ233/#REF!</f>
        <v>#REF!</v>
      </c>
      <c r="BT233" s="313" t="e">
        <f>BS233*#REF!</f>
        <v>#REF!</v>
      </c>
      <c r="BU233" s="313" t="e">
        <f t="shared" si="104"/>
        <v>#REF!</v>
      </c>
      <c r="BV233" s="317" t="e">
        <f>#REF!/#REF!</f>
        <v>#REF!</v>
      </c>
      <c r="BW233" s="313" t="e">
        <f>BV233*#REF!</f>
        <v>#REF!</v>
      </c>
      <c r="BX233" s="313" t="e">
        <f>BW233+#REF!</f>
        <v>#REF!</v>
      </c>
      <c r="BY233" s="317" t="e">
        <f>AO233/#REF!</f>
        <v>#REF!</v>
      </c>
      <c r="BZ233" s="313" t="e">
        <f>BY233*#REF!</f>
        <v>#REF!</v>
      </c>
      <c r="CA233" s="313" t="e">
        <f t="shared" si="105"/>
        <v>#REF!</v>
      </c>
      <c r="CB233" s="311" t="str">
        <f t="shared" si="94"/>
        <v>/MH</v>
      </c>
      <c r="CC233" s="311" t="str">
        <f t="shared" si="95"/>
        <v>MH/</v>
      </c>
      <c r="CE233" s="312" t="e">
        <f>T(#REF!)</f>
        <v>#REF!</v>
      </c>
      <c r="CF233" s="312" t="e">
        <f>#REF!</f>
        <v>#REF!</v>
      </c>
      <c r="CG233" s="313">
        <f t="shared" si="106"/>
        <v>0</v>
      </c>
      <c r="CJ233" s="314"/>
      <c r="CP233" s="177"/>
    </row>
    <row r="234" spans="1:94" hidden="1">
      <c r="A234" s="305"/>
      <c r="B234" s="920"/>
      <c r="C234" s="920"/>
      <c r="D234" s="920"/>
      <c r="E234" s="920"/>
      <c r="F234" s="920"/>
      <c r="G234" s="920"/>
      <c r="H234" s="920"/>
      <c r="I234" s="920"/>
      <c r="J234" s="920"/>
      <c r="K234" s="920"/>
      <c r="L234" s="920"/>
      <c r="M234" s="920"/>
      <c r="N234" s="920"/>
      <c r="O234" s="920"/>
      <c r="P234" s="920"/>
      <c r="Q234" s="787"/>
      <c r="R234" s="787"/>
      <c r="S234" s="788"/>
      <c r="T234" s="787"/>
      <c r="U234" s="787"/>
      <c r="V234" s="921"/>
      <c r="W234" s="922"/>
      <c r="X234" s="922"/>
      <c r="Y234" s="921"/>
      <c r="Z234" s="922"/>
      <c r="AA234" s="922"/>
      <c r="AB234" s="921"/>
      <c r="AC234" s="922"/>
      <c r="AD234" s="922"/>
      <c r="AE234" s="923">
        <f t="shared" si="96"/>
        <v>0</v>
      </c>
      <c r="AF234" s="923"/>
      <c r="AG234" s="923"/>
      <c r="AH234" s="923"/>
      <c r="AI234" s="923"/>
      <c r="AJ234" s="919">
        <f t="shared" si="97"/>
        <v>0</v>
      </c>
      <c r="AK234" s="919"/>
      <c r="AL234" s="919"/>
      <c r="AM234" s="919"/>
      <c r="AN234" s="919"/>
      <c r="AO234" s="919">
        <f t="shared" si="107"/>
        <v>0</v>
      </c>
      <c r="AP234" s="919"/>
      <c r="AQ234" s="919"/>
      <c r="AR234" s="919"/>
      <c r="AS234" s="919"/>
      <c r="AT234" s="318"/>
      <c r="AU234" s="877">
        <f t="shared" si="98"/>
        <v>0</v>
      </c>
      <c r="AV234" s="877"/>
      <c r="AW234" s="878"/>
      <c r="AX234" s="878"/>
      <c r="AY234" s="878"/>
      <c r="AZ234" s="879" t="e">
        <f>SUM(#REF!)</f>
        <v>#REF!</v>
      </c>
      <c r="BB234" s="177"/>
      <c r="BC234" s="307"/>
      <c r="BD234" s="306">
        <f t="shared" si="92"/>
        <v>0</v>
      </c>
      <c r="BE234" s="307"/>
      <c r="BF234" s="316"/>
      <c r="BG234" s="316"/>
      <c r="BH234" s="316"/>
      <c r="BI234" s="316"/>
      <c r="BJ234" s="308">
        <f t="shared" si="99"/>
        <v>0</v>
      </c>
      <c r="BK234" s="308">
        <f t="shared" si="100"/>
        <v>0</v>
      </c>
      <c r="BL234" s="308" t="e">
        <f>#REF!</f>
        <v>#REF!</v>
      </c>
      <c r="BM234" s="308">
        <f t="shared" si="101"/>
        <v>0</v>
      </c>
      <c r="BN234" s="308" t="e">
        <f t="shared" si="102"/>
        <v>#REF!</v>
      </c>
      <c r="BO234" s="317" t="e">
        <f>AU234/#REF!</f>
        <v>#REF!</v>
      </c>
      <c r="BP234" s="317" t="e">
        <f>AE234/#REF!</f>
        <v>#REF!</v>
      </c>
      <c r="BQ234" s="313" t="e">
        <f>BP234*#REF!</f>
        <v>#REF!</v>
      </c>
      <c r="BR234" s="313" t="e">
        <f t="shared" si="103"/>
        <v>#REF!</v>
      </c>
      <c r="BS234" s="317" t="e">
        <f>AJ234/#REF!</f>
        <v>#REF!</v>
      </c>
      <c r="BT234" s="313" t="e">
        <f>BS234*#REF!</f>
        <v>#REF!</v>
      </c>
      <c r="BU234" s="313" t="e">
        <f t="shared" si="104"/>
        <v>#REF!</v>
      </c>
      <c r="BV234" s="317" t="e">
        <f>#REF!/#REF!</f>
        <v>#REF!</v>
      </c>
      <c r="BW234" s="313" t="e">
        <f>BV234*#REF!</f>
        <v>#REF!</v>
      </c>
      <c r="BX234" s="313" t="e">
        <f>BW234+#REF!</f>
        <v>#REF!</v>
      </c>
      <c r="BY234" s="317" t="e">
        <f>AO234/#REF!</f>
        <v>#REF!</v>
      </c>
      <c r="BZ234" s="313" t="e">
        <f>BY234*#REF!</f>
        <v>#REF!</v>
      </c>
      <c r="CA234" s="313" t="e">
        <f t="shared" si="105"/>
        <v>#REF!</v>
      </c>
      <c r="CB234" s="311" t="str">
        <f t="shared" si="94"/>
        <v>/MH</v>
      </c>
      <c r="CC234" s="311" t="str">
        <f t="shared" si="95"/>
        <v>MH/</v>
      </c>
      <c r="CE234" s="312" t="e">
        <f>T(#REF!)</f>
        <v>#REF!</v>
      </c>
      <c r="CF234" s="312" t="e">
        <f>#REF!</f>
        <v>#REF!</v>
      </c>
      <c r="CG234" s="313">
        <f t="shared" si="106"/>
        <v>0</v>
      </c>
      <c r="CJ234" s="314"/>
      <c r="CP234" s="177"/>
    </row>
    <row r="235" spans="1:94" hidden="1">
      <c r="A235" s="305"/>
      <c r="B235" s="920"/>
      <c r="C235" s="920"/>
      <c r="D235" s="920"/>
      <c r="E235" s="920"/>
      <c r="F235" s="920"/>
      <c r="G235" s="920"/>
      <c r="H235" s="920"/>
      <c r="I235" s="920"/>
      <c r="J235" s="920"/>
      <c r="K235" s="920"/>
      <c r="L235" s="920"/>
      <c r="M235" s="920"/>
      <c r="N235" s="920"/>
      <c r="O235" s="920"/>
      <c r="P235" s="920"/>
      <c r="Q235" s="787"/>
      <c r="R235" s="787"/>
      <c r="S235" s="788"/>
      <c r="T235" s="787"/>
      <c r="U235" s="787"/>
      <c r="V235" s="921"/>
      <c r="W235" s="922"/>
      <c r="X235" s="922"/>
      <c r="Y235" s="921"/>
      <c r="Z235" s="922"/>
      <c r="AA235" s="922"/>
      <c r="AB235" s="921"/>
      <c r="AC235" s="922"/>
      <c r="AD235" s="922"/>
      <c r="AE235" s="923">
        <f t="shared" si="96"/>
        <v>0</v>
      </c>
      <c r="AF235" s="923"/>
      <c r="AG235" s="923"/>
      <c r="AH235" s="923"/>
      <c r="AI235" s="923"/>
      <c r="AJ235" s="919">
        <f t="shared" si="97"/>
        <v>0</v>
      </c>
      <c r="AK235" s="919"/>
      <c r="AL235" s="919"/>
      <c r="AM235" s="919"/>
      <c r="AN235" s="919"/>
      <c r="AO235" s="919">
        <f t="shared" si="107"/>
        <v>0</v>
      </c>
      <c r="AP235" s="919"/>
      <c r="AQ235" s="919"/>
      <c r="AR235" s="919"/>
      <c r="AS235" s="919"/>
      <c r="AT235" s="318"/>
      <c r="AU235" s="877">
        <f t="shared" si="98"/>
        <v>0</v>
      </c>
      <c r="AV235" s="877"/>
      <c r="AW235" s="878"/>
      <c r="AX235" s="878"/>
      <c r="AY235" s="878"/>
      <c r="AZ235" s="879" t="e">
        <f>SUM(#REF!)</f>
        <v>#REF!</v>
      </c>
      <c r="BB235" s="177"/>
      <c r="BC235" s="307"/>
      <c r="BD235" s="306">
        <f t="shared" si="92"/>
        <v>0</v>
      </c>
      <c r="BE235" s="307"/>
      <c r="BF235" s="316"/>
      <c r="BG235" s="316"/>
      <c r="BH235" s="316"/>
      <c r="BI235" s="316"/>
      <c r="BJ235" s="308">
        <f t="shared" si="99"/>
        <v>0</v>
      </c>
      <c r="BK235" s="308">
        <f t="shared" si="100"/>
        <v>0</v>
      </c>
      <c r="BL235" s="308" t="e">
        <f>#REF!</f>
        <v>#REF!</v>
      </c>
      <c r="BM235" s="308">
        <f t="shared" si="101"/>
        <v>0</v>
      </c>
      <c r="BN235" s="308" t="e">
        <f t="shared" si="102"/>
        <v>#REF!</v>
      </c>
      <c r="BO235" s="317" t="e">
        <f>AU235/#REF!</f>
        <v>#REF!</v>
      </c>
      <c r="BP235" s="317" t="e">
        <f>AE235/#REF!</f>
        <v>#REF!</v>
      </c>
      <c r="BQ235" s="313" t="e">
        <f>BP235*#REF!</f>
        <v>#REF!</v>
      </c>
      <c r="BR235" s="313" t="e">
        <f t="shared" si="103"/>
        <v>#REF!</v>
      </c>
      <c r="BS235" s="317" t="e">
        <f>AJ235/#REF!</f>
        <v>#REF!</v>
      </c>
      <c r="BT235" s="313" t="e">
        <f>BS235*#REF!</f>
        <v>#REF!</v>
      </c>
      <c r="BU235" s="313" t="e">
        <f t="shared" si="104"/>
        <v>#REF!</v>
      </c>
      <c r="BV235" s="317" t="e">
        <f>#REF!/#REF!</f>
        <v>#REF!</v>
      </c>
      <c r="BW235" s="313" t="e">
        <f>BV235*#REF!</f>
        <v>#REF!</v>
      </c>
      <c r="BX235" s="313" t="e">
        <f>BW235+#REF!</f>
        <v>#REF!</v>
      </c>
      <c r="BY235" s="317" t="e">
        <f>AO235/#REF!</f>
        <v>#REF!</v>
      </c>
      <c r="BZ235" s="313" t="e">
        <f>BY235*#REF!</f>
        <v>#REF!</v>
      </c>
      <c r="CA235" s="313" t="e">
        <f t="shared" si="105"/>
        <v>#REF!</v>
      </c>
      <c r="CB235" s="311" t="str">
        <f t="shared" si="94"/>
        <v>/MH</v>
      </c>
      <c r="CC235" s="311" t="str">
        <f t="shared" si="95"/>
        <v>MH/</v>
      </c>
      <c r="CE235" s="312" t="e">
        <f>T(#REF!)</f>
        <v>#REF!</v>
      </c>
      <c r="CF235" s="312" t="e">
        <f>#REF!</f>
        <v>#REF!</v>
      </c>
      <c r="CG235" s="313">
        <f t="shared" si="106"/>
        <v>0</v>
      </c>
      <c r="CJ235" s="314"/>
      <c r="CP235" s="177"/>
    </row>
    <row r="236" spans="1:94" hidden="1">
      <c r="A236" s="305"/>
      <c r="B236" s="920"/>
      <c r="C236" s="920"/>
      <c r="D236" s="920"/>
      <c r="E236" s="920"/>
      <c r="F236" s="920"/>
      <c r="G236" s="920"/>
      <c r="H236" s="920"/>
      <c r="I236" s="920"/>
      <c r="J236" s="920"/>
      <c r="K236" s="920"/>
      <c r="L236" s="920"/>
      <c r="M236" s="920"/>
      <c r="N236" s="920"/>
      <c r="O236" s="920"/>
      <c r="P236" s="920"/>
      <c r="Q236" s="787"/>
      <c r="R236" s="787"/>
      <c r="S236" s="788"/>
      <c r="T236" s="787"/>
      <c r="U236" s="787"/>
      <c r="V236" s="921"/>
      <c r="W236" s="922"/>
      <c r="X236" s="922"/>
      <c r="Y236" s="921"/>
      <c r="Z236" s="922"/>
      <c r="AA236" s="922"/>
      <c r="AB236" s="921"/>
      <c r="AC236" s="922"/>
      <c r="AD236" s="922"/>
      <c r="AE236" s="923">
        <f t="shared" si="96"/>
        <v>0</v>
      </c>
      <c r="AF236" s="923"/>
      <c r="AG236" s="923"/>
      <c r="AH236" s="923"/>
      <c r="AI236" s="923"/>
      <c r="AJ236" s="919">
        <f t="shared" si="97"/>
        <v>0</v>
      </c>
      <c r="AK236" s="919"/>
      <c r="AL236" s="919"/>
      <c r="AM236" s="919"/>
      <c r="AN236" s="919"/>
      <c r="AO236" s="919">
        <f t="shared" si="107"/>
        <v>0</v>
      </c>
      <c r="AP236" s="919"/>
      <c r="AQ236" s="919"/>
      <c r="AR236" s="919"/>
      <c r="AS236" s="919"/>
      <c r="AT236" s="318"/>
      <c r="AU236" s="877">
        <f t="shared" si="98"/>
        <v>0</v>
      </c>
      <c r="AV236" s="877"/>
      <c r="AW236" s="878"/>
      <c r="AX236" s="878"/>
      <c r="AY236" s="878"/>
      <c r="AZ236" s="879" t="e">
        <f>SUM(#REF!)</f>
        <v>#REF!</v>
      </c>
      <c r="BB236" s="177"/>
      <c r="BC236" s="307"/>
      <c r="BD236" s="306">
        <f t="shared" si="92"/>
        <v>0</v>
      </c>
      <c r="BE236" s="307"/>
      <c r="BF236" s="316"/>
      <c r="BG236" s="316"/>
      <c r="BH236" s="316"/>
      <c r="BI236" s="316"/>
      <c r="BJ236" s="308">
        <f t="shared" si="99"/>
        <v>0</v>
      </c>
      <c r="BK236" s="308">
        <f t="shared" si="100"/>
        <v>0</v>
      </c>
      <c r="BL236" s="308" t="e">
        <f>#REF!</f>
        <v>#REF!</v>
      </c>
      <c r="BM236" s="308">
        <f t="shared" si="101"/>
        <v>0</v>
      </c>
      <c r="BN236" s="308" t="e">
        <f t="shared" si="102"/>
        <v>#REF!</v>
      </c>
      <c r="BO236" s="317" t="e">
        <f>AU236/#REF!</f>
        <v>#REF!</v>
      </c>
      <c r="BP236" s="317" t="e">
        <f>AE236/#REF!</f>
        <v>#REF!</v>
      </c>
      <c r="BQ236" s="313" t="e">
        <f>BP236*#REF!</f>
        <v>#REF!</v>
      </c>
      <c r="BR236" s="313" t="e">
        <f t="shared" si="103"/>
        <v>#REF!</v>
      </c>
      <c r="BS236" s="317" t="e">
        <f>AJ236/#REF!</f>
        <v>#REF!</v>
      </c>
      <c r="BT236" s="313" t="e">
        <f>BS236*#REF!</f>
        <v>#REF!</v>
      </c>
      <c r="BU236" s="313" t="e">
        <f t="shared" si="104"/>
        <v>#REF!</v>
      </c>
      <c r="BV236" s="317" t="e">
        <f>#REF!/#REF!</f>
        <v>#REF!</v>
      </c>
      <c r="BW236" s="313" t="e">
        <f>BV236*#REF!</f>
        <v>#REF!</v>
      </c>
      <c r="BX236" s="313" t="e">
        <f>BW236+#REF!</f>
        <v>#REF!</v>
      </c>
      <c r="BY236" s="317" t="e">
        <f>AO236/#REF!</f>
        <v>#REF!</v>
      </c>
      <c r="BZ236" s="313" t="e">
        <f>BY236*#REF!</f>
        <v>#REF!</v>
      </c>
      <c r="CA236" s="313" t="e">
        <f t="shared" si="105"/>
        <v>#REF!</v>
      </c>
      <c r="CB236" s="311" t="str">
        <f t="shared" si="94"/>
        <v>/MH</v>
      </c>
      <c r="CC236" s="311" t="str">
        <f t="shared" si="95"/>
        <v>MH/</v>
      </c>
      <c r="CE236" s="312" t="e">
        <f>T(#REF!)</f>
        <v>#REF!</v>
      </c>
      <c r="CF236" s="312" t="e">
        <f>#REF!</f>
        <v>#REF!</v>
      </c>
      <c r="CG236" s="313">
        <f t="shared" si="106"/>
        <v>0</v>
      </c>
      <c r="CJ236" s="314"/>
      <c r="CP236" s="177"/>
    </row>
    <row r="237" spans="1:94" hidden="1">
      <c r="A237" s="305"/>
      <c r="B237" s="920"/>
      <c r="C237" s="920"/>
      <c r="D237" s="920"/>
      <c r="E237" s="920"/>
      <c r="F237" s="920"/>
      <c r="G237" s="920"/>
      <c r="H237" s="920"/>
      <c r="I237" s="920"/>
      <c r="J237" s="920"/>
      <c r="K237" s="920"/>
      <c r="L237" s="920"/>
      <c r="M237" s="920"/>
      <c r="N237" s="920"/>
      <c r="O237" s="920"/>
      <c r="P237" s="920"/>
      <c r="Q237" s="787"/>
      <c r="R237" s="787"/>
      <c r="S237" s="788"/>
      <c r="T237" s="787"/>
      <c r="U237" s="787"/>
      <c r="V237" s="921"/>
      <c r="W237" s="922"/>
      <c r="X237" s="922"/>
      <c r="Y237" s="921"/>
      <c r="Z237" s="922"/>
      <c r="AA237" s="922"/>
      <c r="AB237" s="921"/>
      <c r="AC237" s="922"/>
      <c r="AD237" s="922"/>
      <c r="AE237" s="923">
        <f t="shared" si="96"/>
        <v>0</v>
      </c>
      <c r="AF237" s="923"/>
      <c r="AG237" s="923"/>
      <c r="AH237" s="923"/>
      <c r="AI237" s="923"/>
      <c r="AJ237" s="919">
        <f t="shared" si="97"/>
        <v>0</v>
      </c>
      <c r="AK237" s="919"/>
      <c r="AL237" s="919"/>
      <c r="AM237" s="919"/>
      <c r="AN237" s="919"/>
      <c r="AO237" s="919">
        <f t="shared" si="107"/>
        <v>0</v>
      </c>
      <c r="AP237" s="919"/>
      <c r="AQ237" s="919"/>
      <c r="AR237" s="919"/>
      <c r="AS237" s="919"/>
      <c r="AT237" s="318"/>
      <c r="AU237" s="877">
        <f t="shared" si="98"/>
        <v>0</v>
      </c>
      <c r="AV237" s="877"/>
      <c r="AW237" s="878"/>
      <c r="AX237" s="878"/>
      <c r="AY237" s="878"/>
      <c r="AZ237" s="879" t="e">
        <f>SUM(#REF!)</f>
        <v>#REF!</v>
      </c>
      <c r="BB237" s="177"/>
      <c r="BC237" s="307"/>
      <c r="BD237" s="306">
        <f t="shared" si="92"/>
        <v>0</v>
      </c>
      <c r="BE237" s="307"/>
      <c r="BF237" s="316"/>
      <c r="BG237" s="316"/>
      <c r="BH237" s="316"/>
      <c r="BI237" s="316"/>
      <c r="BJ237" s="308">
        <f t="shared" si="99"/>
        <v>0</v>
      </c>
      <c r="BK237" s="308">
        <f t="shared" si="100"/>
        <v>0</v>
      </c>
      <c r="BL237" s="308" t="e">
        <f>#REF!</f>
        <v>#REF!</v>
      </c>
      <c r="BM237" s="308">
        <f t="shared" si="101"/>
        <v>0</v>
      </c>
      <c r="BN237" s="308" t="e">
        <f t="shared" si="102"/>
        <v>#REF!</v>
      </c>
      <c r="BO237" s="317" t="e">
        <f>AU237/#REF!</f>
        <v>#REF!</v>
      </c>
      <c r="BP237" s="317" t="e">
        <f>AE237/#REF!</f>
        <v>#REF!</v>
      </c>
      <c r="BQ237" s="313" t="e">
        <f>BP237*#REF!</f>
        <v>#REF!</v>
      </c>
      <c r="BR237" s="313" t="e">
        <f t="shared" si="103"/>
        <v>#REF!</v>
      </c>
      <c r="BS237" s="317" t="e">
        <f>AJ237/#REF!</f>
        <v>#REF!</v>
      </c>
      <c r="BT237" s="313" t="e">
        <f>BS237*#REF!</f>
        <v>#REF!</v>
      </c>
      <c r="BU237" s="313" t="e">
        <f t="shared" si="104"/>
        <v>#REF!</v>
      </c>
      <c r="BV237" s="317" t="e">
        <f>#REF!/#REF!</f>
        <v>#REF!</v>
      </c>
      <c r="BW237" s="313" t="e">
        <f>BV237*#REF!</f>
        <v>#REF!</v>
      </c>
      <c r="BX237" s="313" t="e">
        <f>BW237+#REF!</f>
        <v>#REF!</v>
      </c>
      <c r="BY237" s="317" t="e">
        <f>AO237/#REF!</f>
        <v>#REF!</v>
      </c>
      <c r="BZ237" s="313" t="e">
        <f>BY237*#REF!</f>
        <v>#REF!</v>
      </c>
      <c r="CA237" s="313" t="e">
        <f t="shared" si="105"/>
        <v>#REF!</v>
      </c>
      <c r="CB237" s="311" t="str">
        <f t="shared" si="94"/>
        <v>/MH</v>
      </c>
      <c r="CC237" s="311" t="str">
        <f t="shared" si="95"/>
        <v>MH/</v>
      </c>
      <c r="CE237" s="312" t="e">
        <f>T(#REF!)</f>
        <v>#REF!</v>
      </c>
      <c r="CF237" s="312" t="e">
        <f>#REF!</f>
        <v>#REF!</v>
      </c>
      <c r="CG237" s="313">
        <f t="shared" si="106"/>
        <v>0</v>
      </c>
      <c r="CJ237" s="314"/>
      <c r="CP237" s="177"/>
    </row>
    <row r="238" spans="1:94" hidden="1">
      <c r="A238" s="305"/>
      <c r="B238" s="920"/>
      <c r="C238" s="920"/>
      <c r="D238" s="920"/>
      <c r="E238" s="920"/>
      <c r="F238" s="920"/>
      <c r="G238" s="920"/>
      <c r="H238" s="920"/>
      <c r="I238" s="920"/>
      <c r="J238" s="920"/>
      <c r="K238" s="920"/>
      <c r="L238" s="920"/>
      <c r="M238" s="920"/>
      <c r="N238" s="920"/>
      <c r="O238" s="920"/>
      <c r="P238" s="920"/>
      <c r="Q238" s="787"/>
      <c r="R238" s="787"/>
      <c r="S238" s="788"/>
      <c r="T238" s="787"/>
      <c r="U238" s="787"/>
      <c r="V238" s="921"/>
      <c r="W238" s="922"/>
      <c r="X238" s="922"/>
      <c r="Y238" s="921"/>
      <c r="Z238" s="922"/>
      <c r="AA238" s="922"/>
      <c r="AB238" s="921"/>
      <c r="AC238" s="922"/>
      <c r="AD238" s="922"/>
      <c r="AE238" s="923">
        <f t="shared" si="96"/>
        <v>0</v>
      </c>
      <c r="AF238" s="923"/>
      <c r="AG238" s="923"/>
      <c r="AH238" s="923"/>
      <c r="AI238" s="923"/>
      <c r="AJ238" s="919">
        <f t="shared" si="97"/>
        <v>0</v>
      </c>
      <c r="AK238" s="919"/>
      <c r="AL238" s="919"/>
      <c r="AM238" s="919"/>
      <c r="AN238" s="919"/>
      <c r="AO238" s="919">
        <f t="shared" si="107"/>
        <v>0</v>
      </c>
      <c r="AP238" s="919"/>
      <c r="AQ238" s="919"/>
      <c r="AR238" s="919"/>
      <c r="AS238" s="919"/>
      <c r="AT238" s="318"/>
      <c r="AU238" s="877">
        <f t="shared" si="98"/>
        <v>0</v>
      </c>
      <c r="AV238" s="877"/>
      <c r="AW238" s="878"/>
      <c r="AX238" s="878"/>
      <c r="AY238" s="878"/>
      <c r="AZ238" s="879" t="e">
        <f>SUM(#REF!)</f>
        <v>#REF!</v>
      </c>
      <c r="BB238" s="177"/>
      <c r="BC238" s="307"/>
      <c r="BD238" s="306">
        <f t="shared" si="92"/>
        <v>0</v>
      </c>
      <c r="BE238" s="307"/>
      <c r="BF238" s="316"/>
      <c r="BG238" s="316"/>
      <c r="BH238" s="316"/>
      <c r="BI238" s="316"/>
      <c r="BJ238" s="308">
        <f t="shared" si="99"/>
        <v>0</v>
      </c>
      <c r="BK238" s="308">
        <f t="shared" si="100"/>
        <v>0</v>
      </c>
      <c r="BL238" s="308" t="e">
        <f>#REF!</f>
        <v>#REF!</v>
      </c>
      <c r="BM238" s="308">
        <f t="shared" si="101"/>
        <v>0</v>
      </c>
      <c r="BN238" s="308" t="e">
        <f t="shared" si="102"/>
        <v>#REF!</v>
      </c>
      <c r="BO238" s="317" t="e">
        <f>AU238/#REF!</f>
        <v>#REF!</v>
      </c>
      <c r="BP238" s="317" t="e">
        <f>AE238/#REF!</f>
        <v>#REF!</v>
      </c>
      <c r="BQ238" s="313" t="e">
        <f>BP238*#REF!</f>
        <v>#REF!</v>
      </c>
      <c r="BR238" s="313" t="e">
        <f t="shared" si="103"/>
        <v>#REF!</v>
      </c>
      <c r="BS238" s="317" t="e">
        <f>AJ238/#REF!</f>
        <v>#REF!</v>
      </c>
      <c r="BT238" s="313" t="e">
        <f>BS238*#REF!</f>
        <v>#REF!</v>
      </c>
      <c r="BU238" s="313" t="e">
        <f t="shared" si="104"/>
        <v>#REF!</v>
      </c>
      <c r="BV238" s="317" t="e">
        <f>#REF!/#REF!</f>
        <v>#REF!</v>
      </c>
      <c r="BW238" s="313" t="e">
        <f>BV238*#REF!</f>
        <v>#REF!</v>
      </c>
      <c r="BX238" s="313" t="e">
        <f>BW238+#REF!</f>
        <v>#REF!</v>
      </c>
      <c r="BY238" s="317" t="e">
        <f>AO238/#REF!</f>
        <v>#REF!</v>
      </c>
      <c r="BZ238" s="313" t="e">
        <f>BY238*#REF!</f>
        <v>#REF!</v>
      </c>
      <c r="CA238" s="313" t="e">
        <f t="shared" si="105"/>
        <v>#REF!</v>
      </c>
      <c r="CB238" s="311" t="str">
        <f t="shared" si="94"/>
        <v>/MH</v>
      </c>
      <c r="CC238" s="311" t="str">
        <f t="shared" si="95"/>
        <v>MH/</v>
      </c>
      <c r="CE238" s="312" t="e">
        <f>T(#REF!)</f>
        <v>#REF!</v>
      </c>
      <c r="CF238" s="312" t="e">
        <f>#REF!</f>
        <v>#REF!</v>
      </c>
      <c r="CG238" s="313">
        <f t="shared" si="106"/>
        <v>0</v>
      </c>
      <c r="CJ238" s="314"/>
      <c r="CP238" s="177"/>
    </row>
    <row r="239" spans="1:94" hidden="1">
      <c r="A239" s="305"/>
      <c r="B239" s="920"/>
      <c r="C239" s="920"/>
      <c r="D239" s="920"/>
      <c r="E239" s="920"/>
      <c r="F239" s="920"/>
      <c r="G239" s="920"/>
      <c r="H239" s="920"/>
      <c r="I239" s="920"/>
      <c r="J239" s="920"/>
      <c r="K239" s="920"/>
      <c r="L239" s="920"/>
      <c r="M239" s="920"/>
      <c r="N239" s="920"/>
      <c r="O239" s="920"/>
      <c r="P239" s="920"/>
      <c r="Q239" s="787"/>
      <c r="R239" s="787"/>
      <c r="S239" s="788"/>
      <c r="T239" s="787"/>
      <c r="U239" s="787"/>
      <c r="V239" s="921"/>
      <c r="W239" s="922"/>
      <c r="X239" s="922"/>
      <c r="Y239" s="921"/>
      <c r="Z239" s="922"/>
      <c r="AA239" s="922"/>
      <c r="AB239" s="921"/>
      <c r="AC239" s="922"/>
      <c r="AD239" s="922"/>
      <c r="AE239" s="923">
        <f t="shared" si="96"/>
        <v>0</v>
      </c>
      <c r="AF239" s="923"/>
      <c r="AG239" s="923"/>
      <c r="AH239" s="923"/>
      <c r="AI239" s="923"/>
      <c r="AJ239" s="919">
        <f t="shared" si="97"/>
        <v>0</v>
      </c>
      <c r="AK239" s="919"/>
      <c r="AL239" s="919"/>
      <c r="AM239" s="919"/>
      <c r="AN239" s="919"/>
      <c r="AO239" s="919">
        <f t="shared" si="107"/>
        <v>0</v>
      </c>
      <c r="AP239" s="919"/>
      <c r="AQ239" s="919"/>
      <c r="AR239" s="919"/>
      <c r="AS239" s="919"/>
      <c r="AT239" s="318"/>
      <c r="AU239" s="877">
        <f t="shared" si="98"/>
        <v>0</v>
      </c>
      <c r="AV239" s="877"/>
      <c r="AW239" s="878"/>
      <c r="AX239" s="878"/>
      <c r="AY239" s="878"/>
      <c r="AZ239" s="879" t="e">
        <f>SUM(#REF!)</f>
        <v>#REF!</v>
      </c>
      <c r="BB239" s="177"/>
      <c r="BC239" s="307"/>
      <c r="BD239" s="306">
        <f t="shared" si="92"/>
        <v>0</v>
      </c>
      <c r="BE239" s="307"/>
      <c r="BF239" s="316"/>
      <c r="BG239" s="316"/>
      <c r="BH239" s="316"/>
      <c r="BI239" s="316"/>
      <c r="BJ239" s="308">
        <f t="shared" si="99"/>
        <v>0</v>
      </c>
      <c r="BK239" s="308">
        <f t="shared" si="100"/>
        <v>0</v>
      </c>
      <c r="BL239" s="308" t="e">
        <f>#REF!</f>
        <v>#REF!</v>
      </c>
      <c r="BM239" s="308">
        <f t="shared" si="101"/>
        <v>0</v>
      </c>
      <c r="BN239" s="308" t="e">
        <f t="shared" si="102"/>
        <v>#REF!</v>
      </c>
      <c r="BO239" s="317" t="e">
        <f>AU239/#REF!</f>
        <v>#REF!</v>
      </c>
      <c r="BP239" s="317" t="e">
        <f>AE239/#REF!</f>
        <v>#REF!</v>
      </c>
      <c r="BQ239" s="313" t="e">
        <f>BP239*#REF!</f>
        <v>#REF!</v>
      </c>
      <c r="BR239" s="313" t="e">
        <f t="shared" si="103"/>
        <v>#REF!</v>
      </c>
      <c r="BS239" s="317" t="e">
        <f>AJ239/#REF!</f>
        <v>#REF!</v>
      </c>
      <c r="BT239" s="313" t="e">
        <f>BS239*#REF!</f>
        <v>#REF!</v>
      </c>
      <c r="BU239" s="313" t="e">
        <f t="shared" si="104"/>
        <v>#REF!</v>
      </c>
      <c r="BV239" s="317" t="e">
        <f>#REF!/#REF!</f>
        <v>#REF!</v>
      </c>
      <c r="BW239" s="313" t="e">
        <f>BV239*#REF!</f>
        <v>#REF!</v>
      </c>
      <c r="BX239" s="313" t="e">
        <f>BW239+#REF!</f>
        <v>#REF!</v>
      </c>
      <c r="BY239" s="317" t="e">
        <f>AO239/#REF!</f>
        <v>#REF!</v>
      </c>
      <c r="BZ239" s="313" t="e">
        <f>BY239*#REF!</f>
        <v>#REF!</v>
      </c>
      <c r="CA239" s="313" t="e">
        <f t="shared" si="105"/>
        <v>#REF!</v>
      </c>
      <c r="CB239" s="311" t="str">
        <f t="shared" si="94"/>
        <v>/MH</v>
      </c>
      <c r="CC239" s="311" t="str">
        <f t="shared" si="95"/>
        <v>MH/</v>
      </c>
      <c r="CE239" s="312" t="e">
        <f>T(#REF!)</f>
        <v>#REF!</v>
      </c>
      <c r="CF239" s="312" t="e">
        <f>#REF!</f>
        <v>#REF!</v>
      </c>
      <c r="CG239" s="313">
        <f t="shared" si="106"/>
        <v>0</v>
      </c>
      <c r="CJ239" s="314"/>
      <c r="CP239" s="177"/>
    </row>
    <row r="240" spans="1:94" hidden="1">
      <c r="A240" s="305"/>
      <c r="B240" s="920"/>
      <c r="C240" s="920"/>
      <c r="D240" s="920"/>
      <c r="E240" s="920"/>
      <c r="F240" s="920"/>
      <c r="G240" s="920"/>
      <c r="H240" s="920"/>
      <c r="I240" s="920"/>
      <c r="J240" s="920"/>
      <c r="K240" s="920"/>
      <c r="L240" s="920"/>
      <c r="M240" s="920"/>
      <c r="N240" s="920"/>
      <c r="O240" s="920"/>
      <c r="P240" s="920"/>
      <c r="Q240" s="787"/>
      <c r="R240" s="787"/>
      <c r="S240" s="788"/>
      <c r="T240" s="787"/>
      <c r="U240" s="787"/>
      <c r="V240" s="921"/>
      <c r="W240" s="922"/>
      <c r="X240" s="922"/>
      <c r="Y240" s="921"/>
      <c r="Z240" s="922"/>
      <c r="AA240" s="922"/>
      <c r="AB240" s="921"/>
      <c r="AC240" s="922"/>
      <c r="AD240" s="922"/>
      <c r="AE240" s="923">
        <f t="shared" si="96"/>
        <v>0</v>
      </c>
      <c r="AF240" s="923"/>
      <c r="AG240" s="923"/>
      <c r="AH240" s="923"/>
      <c r="AI240" s="923"/>
      <c r="AJ240" s="919">
        <f t="shared" si="97"/>
        <v>0</v>
      </c>
      <c r="AK240" s="919"/>
      <c r="AL240" s="919"/>
      <c r="AM240" s="919"/>
      <c r="AN240" s="919"/>
      <c r="AO240" s="919">
        <f t="shared" si="107"/>
        <v>0</v>
      </c>
      <c r="AP240" s="919"/>
      <c r="AQ240" s="919"/>
      <c r="AR240" s="919"/>
      <c r="AS240" s="919"/>
      <c r="AT240" s="318"/>
      <c r="AU240" s="877">
        <f t="shared" si="98"/>
        <v>0</v>
      </c>
      <c r="AV240" s="877"/>
      <c r="AW240" s="878"/>
      <c r="AX240" s="878"/>
      <c r="AY240" s="878"/>
      <c r="AZ240" s="879" t="e">
        <f>SUM(#REF!)</f>
        <v>#REF!</v>
      </c>
      <c r="BB240" s="177"/>
      <c r="BC240" s="307"/>
      <c r="BD240" s="306">
        <f t="shared" si="92"/>
        <v>0</v>
      </c>
      <c r="BE240" s="307"/>
      <c r="BF240" s="316"/>
      <c r="BG240" s="316"/>
      <c r="BH240" s="316"/>
      <c r="BI240" s="316"/>
      <c r="BJ240" s="308">
        <f t="shared" si="99"/>
        <v>0</v>
      </c>
      <c r="BK240" s="308">
        <f t="shared" si="100"/>
        <v>0</v>
      </c>
      <c r="BL240" s="308" t="e">
        <f>#REF!</f>
        <v>#REF!</v>
      </c>
      <c r="BM240" s="308">
        <f t="shared" si="101"/>
        <v>0</v>
      </c>
      <c r="BN240" s="308" t="e">
        <f t="shared" si="102"/>
        <v>#REF!</v>
      </c>
      <c r="BO240" s="317" t="e">
        <f>AU240/#REF!</f>
        <v>#REF!</v>
      </c>
      <c r="BP240" s="317" t="e">
        <f>AE240/#REF!</f>
        <v>#REF!</v>
      </c>
      <c r="BQ240" s="313" t="e">
        <f>BP240*#REF!</f>
        <v>#REF!</v>
      </c>
      <c r="BR240" s="313" t="e">
        <f t="shared" si="103"/>
        <v>#REF!</v>
      </c>
      <c r="BS240" s="317" t="e">
        <f>AJ240/#REF!</f>
        <v>#REF!</v>
      </c>
      <c r="BT240" s="313" t="e">
        <f>BS240*#REF!</f>
        <v>#REF!</v>
      </c>
      <c r="BU240" s="313" t="e">
        <f t="shared" si="104"/>
        <v>#REF!</v>
      </c>
      <c r="BV240" s="317" t="e">
        <f>#REF!/#REF!</f>
        <v>#REF!</v>
      </c>
      <c r="BW240" s="313" t="e">
        <f>BV240*#REF!</f>
        <v>#REF!</v>
      </c>
      <c r="BX240" s="313" t="e">
        <f>BW240+#REF!</f>
        <v>#REF!</v>
      </c>
      <c r="BY240" s="317" t="e">
        <f>AO240/#REF!</f>
        <v>#REF!</v>
      </c>
      <c r="BZ240" s="313" t="e">
        <f>BY240*#REF!</f>
        <v>#REF!</v>
      </c>
      <c r="CA240" s="313" t="e">
        <f t="shared" si="105"/>
        <v>#REF!</v>
      </c>
      <c r="CB240" s="311" t="str">
        <f t="shared" si="94"/>
        <v>/MH</v>
      </c>
      <c r="CC240" s="311" t="str">
        <f t="shared" si="95"/>
        <v>MH/</v>
      </c>
      <c r="CE240" s="312" t="e">
        <f>T(#REF!)</f>
        <v>#REF!</v>
      </c>
      <c r="CF240" s="312" t="e">
        <f>#REF!</f>
        <v>#REF!</v>
      </c>
      <c r="CG240" s="313">
        <f t="shared" si="106"/>
        <v>0</v>
      </c>
      <c r="CJ240" s="314"/>
      <c r="CP240" s="177"/>
    </row>
    <row r="241" spans="1:94" hidden="1">
      <c r="A241" s="305"/>
      <c r="B241" s="920"/>
      <c r="C241" s="920"/>
      <c r="D241" s="920"/>
      <c r="E241" s="920"/>
      <c r="F241" s="920"/>
      <c r="G241" s="920"/>
      <c r="H241" s="920"/>
      <c r="I241" s="920"/>
      <c r="J241" s="920"/>
      <c r="K241" s="920"/>
      <c r="L241" s="920"/>
      <c r="M241" s="920"/>
      <c r="N241" s="920"/>
      <c r="O241" s="920"/>
      <c r="P241" s="920"/>
      <c r="Q241" s="787"/>
      <c r="R241" s="787"/>
      <c r="S241" s="788"/>
      <c r="T241" s="787"/>
      <c r="U241" s="787"/>
      <c r="V241" s="921"/>
      <c r="W241" s="922"/>
      <c r="X241" s="922"/>
      <c r="Y241" s="921"/>
      <c r="Z241" s="922"/>
      <c r="AA241" s="922"/>
      <c r="AB241" s="921"/>
      <c r="AC241" s="922"/>
      <c r="AD241" s="922"/>
      <c r="AE241" s="923">
        <f t="shared" si="96"/>
        <v>0</v>
      </c>
      <c r="AF241" s="923"/>
      <c r="AG241" s="923"/>
      <c r="AH241" s="923"/>
      <c r="AI241" s="923"/>
      <c r="AJ241" s="919">
        <f t="shared" si="97"/>
        <v>0</v>
      </c>
      <c r="AK241" s="919"/>
      <c r="AL241" s="919"/>
      <c r="AM241" s="919"/>
      <c r="AN241" s="919"/>
      <c r="AO241" s="919">
        <f t="shared" si="107"/>
        <v>0</v>
      </c>
      <c r="AP241" s="919"/>
      <c r="AQ241" s="919"/>
      <c r="AR241" s="919"/>
      <c r="AS241" s="919"/>
      <c r="AT241" s="318"/>
      <c r="AU241" s="877">
        <f t="shared" si="98"/>
        <v>0</v>
      </c>
      <c r="AV241" s="877"/>
      <c r="AW241" s="878"/>
      <c r="AX241" s="878"/>
      <c r="AY241" s="878"/>
      <c r="AZ241" s="879" t="e">
        <f>SUM(#REF!)</f>
        <v>#REF!</v>
      </c>
      <c r="BB241" s="177"/>
      <c r="BC241" s="307"/>
      <c r="BD241" s="306">
        <f t="shared" si="92"/>
        <v>0</v>
      </c>
      <c r="BE241" s="307"/>
      <c r="BF241" s="316"/>
      <c r="BG241" s="316"/>
      <c r="BH241" s="316"/>
      <c r="BI241" s="316"/>
      <c r="BJ241" s="308">
        <f t="shared" si="99"/>
        <v>0</v>
      </c>
      <c r="BK241" s="308">
        <f t="shared" si="100"/>
        <v>0</v>
      </c>
      <c r="BL241" s="308" t="e">
        <f>#REF!</f>
        <v>#REF!</v>
      </c>
      <c r="BM241" s="308">
        <f t="shared" si="101"/>
        <v>0</v>
      </c>
      <c r="BN241" s="308" t="e">
        <f t="shared" si="102"/>
        <v>#REF!</v>
      </c>
      <c r="BO241" s="317" t="e">
        <f>AU241/#REF!</f>
        <v>#REF!</v>
      </c>
      <c r="BP241" s="317" t="e">
        <f>AE241/#REF!</f>
        <v>#REF!</v>
      </c>
      <c r="BQ241" s="313" t="e">
        <f>BP241*#REF!</f>
        <v>#REF!</v>
      </c>
      <c r="BR241" s="313" t="e">
        <f t="shared" si="103"/>
        <v>#REF!</v>
      </c>
      <c r="BS241" s="317" t="e">
        <f>AJ241/#REF!</f>
        <v>#REF!</v>
      </c>
      <c r="BT241" s="313" t="e">
        <f>BS241*#REF!</f>
        <v>#REF!</v>
      </c>
      <c r="BU241" s="313" t="e">
        <f t="shared" si="104"/>
        <v>#REF!</v>
      </c>
      <c r="BV241" s="317" t="e">
        <f>#REF!/#REF!</f>
        <v>#REF!</v>
      </c>
      <c r="BW241" s="313" t="e">
        <f>BV241*#REF!</f>
        <v>#REF!</v>
      </c>
      <c r="BX241" s="313" t="e">
        <f>BW241+#REF!</f>
        <v>#REF!</v>
      </c>
      <c r="BY241" s="317" t="e">
        <f>AO241/#REF!</f>
        <v>#REF!</v>
      </c>
      <c r="BZ241" s="313" t="e">
        <f>BY241*#REF!</f>
        <v>#REF!</v>
      </c>
      <c r="CA241" s="313" t="e">
        <f t="shared" si="105"/>
        <v>#REF!</v>
      </c>
      <c r="CB241" s="311" t="str">
        <f t="shared" si="94"/>
        <v>/MH</v>
      </c>
      <c r="CC241" s="311" t="str">
        <f t="shared" si="95"/>
        <v>MH/</v>
      </c>
      <c r="CE241" s="312" t="e">
        <f>T(#REF!)</f>
        <v>#REF!</v>
      </c>
      <c r="CF241" s="312" t="e">
        <f>#REF!</f>
        <v>#REF!</v>
      </c>
      <c r="CG241" s="313">
        <f t="shared" si="106"/>
        <v>0</v>
      </c>
      <c r="CJ241" s="314"/>
      <c r="CP241" s="177"/>
    </row>
    <row r="242" spans="1:94" hidden="1">
      <c r="A242" s="305"/>
      <c r="B242" s="920"/>
      <c r="C242" s="920"/>
      <c r="D242" s="920"/>
      <c r="E242" s="920"/>
      <c r="F242" s="920"/>
      <c r="G242" s="920"/>
      <c r="H242" s="920"/>
      <c r="I242" s="920"/>
      <c r="J242" s="920"/>
      <c r="K242" s="920"/>
      <c r="L242" s="920"/>
      <c r="M242" s="920"/>
      <c r="N242" s="920"/>
      <c r="O242" s="920"/>
      <c r="P242" s="920"/>
      <c r="Q242" s="787"/>
      <c r="R242" s="787"/>
      <c r="S242" s="788"/>
      <c r="T242" s="787"/>
      <c r="U242" s="787"/>
      <c r="V242" s="921"/>
      <c r="W242" s="922"/>
      <c r="X242" s="922"/>
      <c r="Y242" s="921"/>
      <c r="Z242" s="922"/>
      <c r="AA242" s="922"/>
      <c r="AB242" s="921"/>
      <c r="AC242" s="922"/>
      <c r="AD242" s="922"/>
      <c r="AE242" s="923">
        <f t="shared" si="96"/>
        <v>0</v>
      </c>
      <c r="AF242" s="923"/>
      <c r="AG242" s="923"/>
      <c r="AH242" s="923"/>
      <c r="AI242" s="923"/>
      <c r="AJ242" s="919">
        <f t="shared" si="97"/>
        <v>0</v>
      </c>
      <c r="AK242" s="919"/>
      <c r="AL242" s="919"/>
      <c r="AM242" s="919"/>
      <c r="AN242" s="919"/>
      <c r="AO242" s="919">
        <f t="shared" si="107"/>
        <v>0</v>
      </c>
      <c r="AP242" s="919"/>
      <c r="AQ242" s="919"/>
      <c r="AR242" s="919"/>
      <c r="AS242" s="919"/>
      <c r="AT242" s="318"/>
      <c r="AU242" s="877">
        <f t="shared" si="98"/>
        <v>0</v>
      </c>
      <c r="AV242" s="877"/>
      <c r="AW242" s="878"/>
      <c r="AX242" s="878"/>
      <c r="AY242" s="878"/>
      <c r="AZ242" s="879" t="e">
        <f>SUM(#REF!)</f>
        <v>#REF!</v>
      </c>
      <c r="BB242" s="177"/>
      <c r="BC242" s="307"/>
      <c r="BD242" s="306">
        <f t="shared" si="92"/>
        <v>0</v>
      </c>
      <c r="BE242" s="307"/>
      <c r="BF242" s="316"/>
      <c r="BG242" s="316"/>
      <c r="BH242" s="316"/>
      <c r="BI242" s="316"/>
      <c r="BJ242" s="308">
        <f t="shared" si="99"/>
        <v>0</v>
      </c>
      <c r="BK242" s="308">
        <f t="shared" si="100"/>
        <v>0</v>
      </c>
      <c r="BL242" s="308" t="e">
        <f>#REF!</f>
        <v>#REF!</v>
      </c>
      <c r="BM242" s="308">
        <f t="shared" si="101"/>
        <v>0</v>
      </c>
      <c r="BN242" s="308" t="e">
        <f t="shared" si="102"/>
        <v>#REF!</v>
      </c>
      <c r="BO242" s="317" t="e">
        <f>AU242/#REF!</f>
        <v>#REF!</v>
      </c>
      <c r="BP242" s="317" t="e">
        <f>AE242/#REF!</f>
        <v>#REF!</v>
      </c>
      <c r="BQ242" s="313" t="e">
        <f>BP242*#REF!</f>
        <v>#REF!</v>
      </c>
      <c r="BR242" s="313" t="e">
        <f t="shared" si="103"/>
        <v>#REF!</v>
      </c>
      <c r="BS242" s="317" t="e">
        <f>AJ242/#REF!</f>
        <v>#REF!</v>
      </c>
      <c r="BT242" s="313" t="e">
        <f>BS242*#REF!</f>
        <v>#REF!</v>
      </c>
      <c r="BU242" s="313" t="e">
        <f t="shared" si="104"/>
        <v>#REF!</v>
      </c>
      <c r="BV242" s="317" t="e">
        <f>#REF!/#REF!</f>
        <v>#REF!</v>
      </c>
      <c r="BW242" s="313" t="e">
        <f>BV242*#REF!</f>
        <v>#REF!</v>
      </c>
      <c r="BX242" s="313" t="e">
        <f>BW242+#REF!</f>
        <v>#REF!</v>
      </c>
      <c r="BY242" s="317" t="e">
        <f>AO242/#REF!</f>
        <v>#REF!</v>
      </c>
      <c r="BZ242" s="313" t="e">
        <f>BY242*#REF!</f>
        <v>#REF!</v>
      </c>
      <c r="CA242" s="313" t="e">
        <f t="shared" si="105"/>
        <v>#REF!</v>
      </c>
      <c r="CB242" s="311" t="str">
        <f t="shared" si="94"/>
        <v>/MH</v>
      </c>
      <c r="CC242" s="311" t="str">
        <f t="shared" si="95"/>
        <v>MH/</v>
      </c>
      <c r="CE242" s="312" t="e">
        <f>T(#REF!)</f>
        <v>#REF!</v>
      </c>
      <c r="CF242" s="312" t="e">
        <f>#REF!</f>
        <v>#REF!</v>
      </c>
      <c r="CG242" s="313">
        <f t="shared" si="106"/>
        <v>0</v>
      </c>
      <c r="CJ242" s="314"/>
      <c r="CP242" s="177"/>
    </row>
    <row r="243" spans="1:94" hidden="1">
      <c r="A243" s="305"/>
      <c r="B243" s="920"/>
      <c r="C243" s="920"/>
      <c r="D243" s="920"/>
      <c r="E243" s="920"/>
      <c r="F243" s="920"/>
      <c r="G243" s="920"/>
      <c r="H243" s="920"/>
      <c r="I243" s="920"/>
      <c r="J243" s="920"/>
      <c r="K243" s="920"/>
      <c r="L243" s="920"/>
      <c r="M243" s="920"/>
      <c r="N243" s="920"/>
      <c r="O243" s="920"/>
      <c r="P243" s="920"/>
      <c r="Q243" s="787"/>
      <c r="R243" s="787"/>
      <c r="S243" s="788"/>
      <c r="T243" s="787"/>
      <c r="U243" s="787"/>
      <c r="V243" s="921"/>
      <c r="W243" s="922"/>
      <c r="X243" s="922"/>
      <c r="Y243" s="921"/>
      <c r="Z243" s="922"/>
      <c r="AA243" s="922"/>
      <c r="AB243" s="921"/>
      <c r="AC243" s="922"/>
      <c r="AD243" s="922"/>
      <c r="AE243" s="923">
        <f t="shared" si="96"/>
        <v>0</v>
      </c>
      <c r="AF243" s="923"/>
      <c r="AG243" s="923"/>
      <c r="AH243" s="923"/>
      <c r="AI243" s="923"/>
      <c r="AJ243" s="919">
        <f t="shared" si="97"/>
        <v>0</v>
      </c>
      <c r="AK243" s="919"/>
      <c r="AL243" s="919"/>
      <c r="AM243" s="919"/>
      <c r="AN243" s="919"/>
      <c r="AO243" s="919">
        <f t="shared" si="107"/>
        <v>0</v>
      </c>
      <c r="AP243" s="919"/>
      <c r="AQ243" s="919"/>
      <c r="AR243" s="919"/>
      <c r="AS243" s="919"/>
      <c r="AT243" s="318"/>
      <c r="AU243" s="877">
        <f t="shared" si="98"/>
        <v>0</v>
      </c>
      <c r="AV243" s="877"/>
      <c r="AW243" s="878"/>
      <c r="AX243" s="878"/>
      <c r="AY243" s="878"/>
      <c r="AZ243" s="879" t="e">
        <f>SUM(#REF!)</f>
        <v>#REF!</v>
      </c>
      <c r="BB243" s="177"/>
      <c r="BC243" s="307"/>
      <c r="BD243" s="306">
        <f t="shared" si="92"/>
        <v>0</v>
      </c>
      <c r="BE243" s="307"/>
      <c r="BF243" s="316"/>
      <c r="BG243" s="316"/>
      <c r="BH243" s="316"/>
      <c r="BI243" s="316"/>
      <c r="BJ243" s="308">
        <f t="shared" si="99"/>
        <v>0</v>
      </c>
      <c r="BK243" s="308">
        <f t="shared" si="100"/>
        <v>0</v>
      </c>
      <c r="BL243" s="308" t="e">
        <f>#REF!</f>
        <v>#REF!</v>
      </c>
      <c r="BM243" s="308">
        <f t="shared" si="101"/>
        <v>0</v>
      </c>
      <c r="BN243" s="308" t="e">
        <f t="shared" si="102"/>
        <v>#REF!</v>
      </c>
      <c r="BO243" s="317" t="e">
        <f>AU243/#REF!</f>
        <v>#REF!</v>
      </c>
      <c r="BP243" s="317" t="e">
        <f>AE243/#REF!</f>
        <v>#REF!</v>
      </c>
      <c r="BQ243" s="313" t="e">
        <f>BP243*#REF!</f>
        <v>#REF!</v>
      </c>
      <c r="BR243" s="313" t="e">
        <f t="shared" si="103"/>
        <v>#REF!</v>
      </c>
      <c r="BS243" s="317" t="e">
        <f>AJ243/#REF!</f>
        <v>#REF!</v>
      </c>
      <c r="BT243" s="313" t="e">
        <f>BS243*#REF!</f>
        <v>#REF!</v>
      </c>
      <c r="BU243" s="313" t="e">
        <f t="shared" si="104"/>
        <v>#REF!</v>
      </c>
      <c r="BV243" s="317" t="e">
        <f>#REF!/#REF!</f>
        <v>#REF!</v>
      </c>
      <c r="BW243" s="313" t="e">
        <f>BV243*#REF!</f>
        <v>#REF!</v>
      </c>
      <c r="BX243" s="313" t="e">
        <f>BW243+#REF!</f>
        <v>#REF!</v>
      </c>
      <c r="BY243" s="317" t="e">
        <f>AO243/#REF!</f>
        <v>#REF!</v>
      </c>
      <c r="BZ243" s="313" t="e">
        <f>BY243*#REF!</f>
        <v>#REF!</v>
      </c>
      <c r="CA243" s="313" t="e">
        <f t="shared" si="105"/>
        <v>#REF!</v>
      </c>
      <c r="CB243" s="311" t="str">
        <f t="shared" si="94"/>
        <v>/MH</v>
      </c>
      <c r="CC243" s="311" t="str">
        <f t="shared" si="95"/>
        <v>MH/</v>
      </c>
      <c r="CE243" s="312" t="e">
        <f>T(#REF!)</f>
        <v>#REF!</v>
      </c>
      <c r="CF243" s="312" t="e">
        <f>#REF!</f>
        <v>#REF!</v>
      </c>
      <c r="CG243" s="313">
        <f t="shared" si="106"/>
        <v>0</v>
      </c>
      <c r="CJ243" s="314"/>
      <c r="CP243" s="177"/>
    </row>
    <row r="244" spans="1:94" hidden="1">
      <c r="A244" s="305"/>
      <c r="B244" s="920"/>
      <c r="C244" s="920"/>
      <c r="D244" s="920"/>
      <c r="E244" s="920"/>
      <c r="F244" s="920"/>
      <c r="G244" s="920"/>
      <c r="H244" s="920"/>
      <c r="I244" s="920"/>
      <c r="J244" s="920"/>
      <c r="K244" s="920"/>
      <c r="L244" s="920"/>
      <c r="M244" s="920"/>
      <c r="N244" s="920"/>
      <c r="O244" s="920"/>
      <c r="P244" s="920"/>
      <c r="Q244" s="787"/>
      <c r="R244" s="787"/>
      <c r="S244" s="788"/>
      <c r="T244" s="787"/>
      <c r="U244" s="787"/>
      <c r="V244" s="921"/>
      <c r="W244" s="922"/>
      <c r="X244" s="922"/>
      <c r="Y244" s="921"/>
      <c r="Z244" s="922"/>
      <c r="AA244" s="922"/>
      <c r="AB244" s="921"/>
      <c r="AC244" s="922"/>
      <c r="AD244" s="922"/>
      <c r="AE244" s="923">
        <f t="shared" si="96"/>
        <v>0</v>
      </c>
      <c r="AF244" s="923"/>
      <c r="AG244" s="923"/>
      <c r="AH244" s="923"/>
      <c r="AI244" s="923"/>
      <c r="AJ244" s="919">
        <f t="shared" si="97"/>
        <v>0</v>
      </c>
      <c r="AK244" s="919"/>
      <c r="AL244" s="919"/>
      <c r="AM244" s="919"/>
      <c r="AN244" s="919"/>
      <c r="AO244" s="919">
        <f t="shared" si="107"/>
        <v>0</v>
      </c>
      <c r="AP244" s="919"/>
      <c r="AQ244" s="919"/>
      <c r="AR244" s="919"/>
      <c r="AS244" s="919"/>
      <c r="AT244" s="318"/>
      <c r="AU244" s="877">
        <f t="shared" si="98"/>
        <v>0</v>
      </c>
      <c r="AV244" s="877"/>
      <c r="AW244" s="878"/>
      <c r="AX244" s="878"/>
      <c r="AY244" s="878"/>
      <c r="AZ244" s="879" t="e">
        <f>SUM(#REF!)</f>
        <v>#REF!</v>
      </c>
      <c r="BB244" s="177"/>
      <c r="BC244" s="307"/>
      <c r="BD244" s="306">
        <f t="shared" si="92"/>
        <v>0</v>
      </c>
      <c r="BE244" s="307"/>
      <c r="BF244" s="316"/>
      <c r="BG244" s="316"/>
      <c r="BH244" s="316"/>
      <c r="BI244" s="316"/>
      <c r="BJ244" s="308">
        <f t="shared" si="99"/>
        <v>0</v>
      </c>
      <c r="BK244" s="308">
        <f t="shared" si="100"/>
        <v>0</v>
      </c>
      <c r="BL244" s="308" t="e">
        <f>#REF!</f>
        <v>#REF!</v>
      </c>
      <c r="BM244" s="308">
        <f t="shared" si="101"/>
        <v>0</v>
      </c>
      <c r="BN244" s="308" t="e">
        <f t="shared" si="102"/>
        <v>#REF!</v>
      </c>
      <c r="BO244" s="317" t="e">
        <f>AU244/#REF!</f>
        <v>#REF!</v>
      </c>
      <c r="BP244" s="317" t="e">
        <f>AE244/#REF!</f>
        <v>#REF!</v>
      </c>
      <c r="BQ244" s="313" t="e">
        <f>BP244*#REF!</f>
        <v>#REF!</v>
      </c>
      <c r="BR244" s="313" t="e">
        <f t="shared" si="103"/>
        <v>#REF!</v>
      </c>
      <c r="BS244" s="317" t="e">
        <f>AJ244/#REF!</f>
        <v>#REF!</v>
      </c>
      <c r="BT244" s="313" t="e">
        <f>BS244*#REF!</f>
        <v>#REF!</v>
      </c>
      <c r="BU244" s="313" t="e">
        <f t="shared" si="104"/>
        <v>#REF!</v>
      </c>
      <c r="BV244" s="317" t="e">
        <f>#REF!/#REF!</f>
        <v>#REF!</v>
      </c>
      <c r="BW244" s="313" t="e">
        <f>BV244*#REF!</f>
        <v>#REF!</v>
      </c>
      <c r="BX244" s="313" t="e">
        <f>BW244+#REF!</f>
        <v>#REF!</v>
      </c>
      <c r="BY244" s="317" t="e">
        <f>AO244/#REF!</f>
        <v>#REF!</v>
      </c>
      <c r="BZ244" s="313" t="e">
        <f>BY244*#REF!</f>
        <v>#REF!</v>
      </c>
      <c r="CA244" s="313" t="e">
        <f t="shared" si="105"/>
        <v>#REF!</v>
      </c>
      <c r="CB244" s="311" t="str">
        <f t="shared" si="94"/>
        <v>/MH</v>
      </c>
      <c r="CC244" s="311" t="str">
        <f t="shared" si="95"/>
        <v>MH/</v>
      </c>
      <c r="CE244" s="312" t="e">
        <f>T(#REF!)</f>
        <v>#REF!</v>
      </c>
      <c r="CF244" s="312" t="e">
        <f>#REF!</f>
        <v>#REF!</v>
      </c>
      <c r="CG244" s="313">
        <f t="shared" si="106"/>
        <v>0</v>
      </c>
      <c r="CJ244" s="314"/>
      <c r="CP244" s="177"/>
    </row>
    <row r="245" spans="1:94" hidden="1">
      <c r="A245" s="305"/>
      <c r="B245" s="920"/>
      <c r="C245" s="920"/>
      <c r="D245" s="920"/>
      <c r="E245" s="920"/>
      <c r="F245" s="920"/>
      <c r="G245" s="920"/>
      <c r="H245" s="920"/>
      <c r="I245" s="920"/>
      <c r="J245" s="920"/>
      <c r="K245" s="920"/>
      <c r="L245" s="920"/>
      <c r="M245" s="920"/>
      <c r="N245" s="920"/>
      <c r="O245" s="920"/>
      <c r="P245" s="920"/>
      <c r="Q245" s="787"/>
      <c r="R245" s="787"/>
      <c r="S245" s="788"/>
      <c r="T245" s="787"/>
      <c r="U245" s="787"/>
      <c r="V245" s="921"/>
      <c r="W245" s="922"/>
      <c r="X245" s="922"/>
      <c r="Y245" s="921"/>
      <c r="Z245" s="922"/>
      <c r="AA245" s="922"/>
      <c r="AB245" s="921"/>
      <c r="AC245" s="922"/>
      <c r="AD245" s="922"/>
      <c r="AE245" s="923">
        <f t="shared" si="96"/>
        <v>0</v>
      </c>
      <c r="AF245" s="923"/>
      <c r="AG245" s="923"/>
      <c r="AH245" s="923"/>
      <c r="AI245" s="923"/>
      <c r="AJ245" s="919">
        <f t="shared" si="97"/>
        <v>0</v>
      </c>
      <c r="AK245" s="919"/>
      <c r="AL245" s="919"/>
      <c r="AM245" s="919"/>
      <c r="AN245" s="919"/>
      <c r="AO245" s="919">
        <f t="shared" si="107"/>
        <v>0</v>
      </c>
      <c r="AP245" s="919"/>
      <c r="AQ245" s="919"/>
      <c r="AR245" s="919"/>
      <c r="AS245" s="919"/>
      <c r="AT245" s="318"/>
      <c r="AU245" s="877">
        <f t="shared" si="98"/>
        <v>0</v>
      </c>
      <c r="AV245" s="877"/>
      <c r="AW245" s="878"/>
      <c r="AX245" s="878"/>
      <c r="AY245" s="878"/>
      <c r="AZ245" s="879" t="e">
        <f>SUM(#REF!)</f>
        <v>#REF!</v>
      </c>
      <c r="BB245" s="177"/>
      <c r="BC245" s="307"/>
      <c r="BD245" s="306">
        <f t="shared" si="92"/>
        <v>0</v>
      </c>
      <c r="BE245" s="307"/>
      <c r="BF245" s="316"/>
      <c r="BG245" s="316"/>
      <c r="BH245" s="316"/>
      <c r="BI245" s="316"/>
      <c r="BJ245" s="308">
        <f t="shared" si="99"/>
        <v>0</v>
      </c>
      <c r="BK245" s="308">
        <f t="shared" si="100"/>
        <v>0</v>
      </c>
      <c r="BL245" s="308" t="e">
        <f>#REF!</f>
        <v>#REF!</v>
      </c>
      <c r="BM245" s="308">
        <f t="shared" si="101"/>
        <v>0</v>
      </c>
      <c r="BN245" s="308" t="e">
        <f t="shared" si="102"/>
        <v>#REF!</v>
      </c>
      <c r="BO245" s="317" t="e">
        <f>AU245/#REF!</f>
        <v>#REF!</v>
      </c>
      <c r="BP245" s="317" t="e">
        <f>AE245/#REF!</f>
        <v>#REF!</v>
      </c>
      <c r="BQ245" s="313" t="e">
        <f>BP245*#REF!</f>
        <v>#REF!</v>
      </c>
      <c r="BR245" s="313" t="e">
        <f t="shared" si="103"/>
        <v>#REF!</v>
      </c>
      <c r="BS245" s="317" t="e">
        <f>AJ245/#REF!</f>
        <v>#REF!</v>
      </c>
      <c r="BT245" s="313" t="e">
        <f>BS245*#REF!</f>
        <v>#REF!</v>
      </c>
      <c r="BU245" s="313" t="e">
        <f t="shared" si="104"/>
        <v>#REF!</v>
      </c>
      <c r="BV245" s="317" t="e">
        <f>#REF!/#REF!</f>
        <v>#REF!</v>
      </c>
      <c r="BW245" s="313" t="e">
        <f>BV245*#REF!</f>
        <v>#REF!</v>
      </c>
      <c r="BX245" s="313" t="e">
        <f>BW245+#REF!</f>
        <v>#REF!</v>
      </c>
      <c r="BY245" s="317" t="e">
        <f>AO245/#REF!</f>
        <v>#REF!</v>
      </c>
      <c r="BZ245" s="313" t="e">
        <f>BY245*#REF!</f>
        <v>#REF!</v>
      </c>
      <c r="CA245" s="313" t="e">
        <f t="shared" si="105"/>
        <v>#REF!</v>
      </c>
      <c r="CB245" s="311" t="str">
        <f t="shared" si="94"/>
        <v>/MH</v>
      </c>
      <c r="CC245" s="311" t="str">
        <f t="shared" si="95"/>
        <v>MH/</v>
      </c>
      <c r="CE245" s="312" t="e">
        <f>T(#REF!)</f>
        <v>#REF!</v>
      </c>
      <c r="CF245" s="312" t="e">
        <f>#REF!</f>
        <v>#REF!</v>
      </c>
      <c r="CG245" s="313">
        <f t="shared" si="106"/>
        <v>0</v>
      </c>
      <c r="CJ245" s="314"/>
      <c r="CP245" s="177"/>
    </row>
    <row r="246" spans="1:94" hidden="1">
      <c r="A246" s="305"/>
      <c r="B246" s="920"/>
      <c r="C246" s="920"/>
      <c r="D246" s="920"/>
      <c r="E246" s="920"/>
      <c r="F246" s="920"/>
      <c r="G246" s="920"/>
      <c r="H246" s="920"/>
      <c r="I246" s="920"/>
      <c r="J246" s="920"/>
      <c r="K246" s="920"/>
      <c r="L246" s="920"/>
      <c r="M246" s="920"/>
      <c r="N246" s="920"/>
      <c r="O246" s="920"/>
      <c r="P246" s="920"/>
      <c r="Q246" s="787"/>
      <c r="R246" s="787"/>
      <c r="S246" s="788"/>
      <c r="T246" s="787"/>
      <c r="U246" s="787"/>
      <c r="V246" s="921"/>
      <c r="W246" s="922"/>
      <c r="X246" s="922"/>
      <c r="Y246" s="921"/>
      <c r="Z246" s="922"/>
      <c r="AA246" s="922"/>
      <c r="AB246" s="921"/>
      <c r="AC246" s="922"/>
      <c r="AD246" s="922"/>
      <c r="AE246" s="923">
        <f t="shared" si="96"/>
        <v>0</v>
      </c>
      <c r="AF246" s="923"/>
      <c r="AG246" s="923"/>
      <c r="AH246" s="923"/>
      <c r="AI246" s="923"/>
      <c r="AJ246" s="919">
        <f t="shared" si="97"/>
        <v>0</v>
      </c>
      <c r="AK246" s="919"/>
      <c r="AL246" s="919"/>
      <c r="AM246" s="919"/>
      <c r="AN246" s="919"/>
      <c r="AO246" s="919">
        <f t="shared" si="107"/>
        <v>0</v>
      </c>
      <c r="AP246" s="919"/>
      <c r="AQ246" s="919"/>
      <c r="AR246" s="919"/>
      <c r="AS246" s="919"/>
      <c r="AT246" s="318"/>
      <c r="AU246" s="877">
        <f t="shared" si="98"/>
        <v>0</v>
      </c>
      <c r="AV246" s="877"/>
      <c r="AW246" s="878"/>
      <c r="AX246" s="878"/>
      <c r="AY246" s="878"/>
      <c r="AZ246" s="879" t="e">
        <f>SUM(#REF!)</f>
        <v>#REF!</v>
      </c>
      <c r="BB246" s="177"/>
      <c r="BC246" s="307"/>
      <c r="BD246" s="306">
        <f t="shared" si="92"/>
        <v>0</v>
      </c>
      <c r="BE246" s="307"/>
      <c r="BF246" s="316"/>
      <c r="BG246" s="316"/>
      <c r="BH246" s="316"/>
      <c r="BI246" s="316"/>
      <c r="BJ246" s="308">
        <f t="shared" si="99"/>
        <v>0</v>
      </c>
      <c r="BK246" s="308">
        <f t="shared" si="100"/>
        <v>0</v>
      </c>
      <c r="BL246" s="308" t="e">
        <f>#REF!</f>
        <v>#REF!</v>
      </c>
      <c r="BM246" s="308">
        <f t="shared" si="101"/>
        <v>0</v>
      </c>
      <c r="BN246" s="308" t="e">
        <f t="shared" si="102"/>
        <v>#REF!</v>
      </c>
      <c r="BO246" s="317" t="e">
        <f>AU246/#REF!</f>
        <v>#REF!</v>
      </c>
      <c r="BP246" s="317" t="e">
        <f>AE246/#REF!</f>
        <v>#REF!</v>
      </c>
      <c r="BQ246" s="313" t="e">
        <f>BP246*#REF!</f>
        <v>#REF!</v>
      </c>
      <c r="BR246" s="313" t="e">
        <f t="shared" si="103"/>
        <v>#REF!</v>
      </c>
      <c r="BS246" s="317" t="e">
        <f>AJ246/#REF!</f>
        <v>#REF!</v>
      </c>
      <c r="BT246" s="313" t="e">
        <f>BS246*#REF!</f>
        <v>#REF!</v>
      </c>
      <c r="BU246" s="313" t="e">
        <f t="shared" si="104"/>
        <v>#REF!</v>
      </c>
      <c r="BV246" s="317" t="e">
        <f>#REF!/#REF!</f>
        <v>#REF!</v>
      </c>
      <c r="BW246" s="313" t="e">
        <f>BV246*#REF!</f>
        <v>#REF!</v>
      </c>
      <c r="BX246" s="313" t="e">
        <f>BW246+#REF!</f>
        <v>#REF!</v>
      </c>
      <c r="BY246" s="317" t="e">
        <f>AO246/#REF!</f>
        <v>#REF!</v>
      </c>
      <c r="BZ246" s="313" t="e">
        <f>BY246*#REF!</f>
        <v>#REF!</v>
      </c>
      <c r="CA246" s="313" t="e">
        <f t="shared" si="105"/>
        <v>#REF!</v>
      </c>
      <c r="CB246" s="311" t="str">
        <f t="shared" si="94"/>
        <v>/MH</v>
      </c>
      <c r="CC246" s="311" t="str">
        <f t="shared" si="95"/>
        <v>MH/</v>
      </c>
      <c r="CE246" s="312" t="e">
        <f>T(#REF!)</f>
        <v>#REF!</v>
      </c>
      <c r="CF246" s="312" t="e">
        <f>#REF!</f>
        <v>#REF!</v>
      </c>
      <c r="CG246" s="313">
        <f t="shared" si="106"/>
        <v>0</v>
      </c>
      <c r="CJ246" s="314"/>
      <c r="CP246" s="177"/>
    </row>
    <row r="247" spans="1:94" hidden="1">
      <c r="A247" s="305"/>
      <c r="B247" s="920"/>
      <c r="C247" s="920"/>
      <c r="D247" s="920"/>
      <c r="E247" s="920"/>
      <c r="F247" s="920"/>
      <c r="G247" s="920"/>
      <c r="H247" s="920"/>
      <c r="I247" s="920"/>
      <c r="J247" s="920"/>
      <c r="K247" s="920"/>
      <c r="L247" s="920"/>
      <c r="M247" s="920"/>
      <c r="N247" s="920"/>
      <c r="O247" s="920"/>
      <c r="P247" s="920"/>
      <c r="Q247" s="925"/>
      <c r="R247" s="925"/>
      <c r="S247" s="926"/>
      <c r="T247" s="925"/>
      <c r="U247" s="925"/>
      <c r="V247" s="927"/>
      <c r="W247" s="928"/>
      <c r="X247" s="928"/>
      <c r="Y247" s="927"/>
      <c r="Z247" s="928"/>
      <c r="AA247" s="928"/>
      <c r="AB247" s="927"/>
      <c r="AC247" s="928"/>
      <c r="AD247" s="928"/>
      <c r="AE247" s="923">
        <f t="shared" ref="AE247:AE261" si="108">V247*Q247</f>
        <v>0</v>
      </c>
      <c r="AF247" s="923"/>
      <c r="AG247" s="923"/>
      <c r="AH247" s="923"/>
      <c r="AI247" s="923"/>
      <c r="AJ247" s="919">
        <f t="shared" ref="AJ247:AJ261" si="109">Q247*Y247</f>
        <v>0</v>
      </c>
      <c r="AK247" s="919"/>
      <c r="AL247" s="919"/>
      <c r="AM247" s="919"/>
      <c r="AN247" s="919"/>
      <c r="AO247" s="919">
        <f>Q247*AB247</f>
        <v>0</v>
      </c>
      <c r="AP247" s="919"/>
      <c r="AQ247" s="919"/>
      <c r="AR247" s="919"/>
      <c r="AS247" s="919"/>
      <c r="AT247" s="315"/>
      <c r="AU247" s="887">
        <f t="shared" ref="AU247:AU261" si="110">AE247+AJ247+AO247</f>
        <v>0</v>
      </c>
      <c r="AV247" s="887"/>
      <c r="AW247" s="888"/>
      <c r="AX247" s="888"/>
      <c r="AY247" s="888"/>
      <c r="AZ247" s="889" t="e">
        <f>SUM(#REF!)</f>
        <v>#REF!</v>
      </c>
      <c r="BB247" s="177"/>
      <c r="BC247" s="307"/>
      <c r="BD247" s="306">
        <f t="shared" si="92"/>
        <v>0</v>
      </c>
      <c r="BE247" s="307"/>
      <c r="BF247" s="316"/>
      <c r="BG247" s="316"/>
      <c r="BH247" s="316"/>
      <c r="BI247" s="316"/>
      <c r="BJ247" s="308">
        <f t="shared" si="99"/>
        <v>0</v>
      </c>
      <c r="BK247" s="308">
        <f t="shared" si="100"/>
        <v>0</v>
      </c>
      <c r="BL247" s="308" t="e">
        <f>#REF!</f>
        <v>#REF!</v>
      </c>
      <c r="BM247" s="308">
        <f t="shared" si="101"/>
        <v>0</v>
      </c>
      <c r="BN247" s="308" t="e">
        <f t="shared" ref="BN247:BN261" si="111">SUM(BJ247:BM247)</f>
        <v>#REF!</v>
      </c>
      <c r="BO247" s="317" t="e">
        <f>AU247/#REF!</f>
        <v>#REF!</v>
      </c>
      <c r="BP247" s="317" t="e">
        <f>AE247/#REF!</f>
        <v>#REF!</v>
      </c>
      <c r="BQ247" s="313" t="e">
        <f>BP247*#REF!</f>
        <v>#REF!</v>
      </c>
      <c r="BR247" s="313" t="e">
        <f t="shared" si="103"/>
        <v>#REF!</v>
      </c>
      <c r="BS247" s="317" t="e">
        <f>AJ247/#REF!</f>
        <v>#REF!</v>
      </c>
      <c r="BT247" s="313" t="e">
        <f>BS247*#REF!</f>
        <v>#REF!</v>
      </c>
      <c r="BU247" s="313" t="e">
        <f t="shared" si="104"/>
        <v>#REF!</v>
      </c>
      <c r="BV247" s="317" t="e">
        <f>#REF!/#REF!</f>
        <v>#REF!</v>
      </c>
      <c r="BW247" s="313" t="e">
        <f>BV247*#REF!</f>
        <v>#REF!</v>
      </c>
      <c r="BX247" s="313" t="e">
        <f>BW247+#REF!</f>
        <v>#REF!</v>
      </c>
      <c r="BY247" s="317" t="e">
        <f>AO247/#REF!</f>
        <v>#REF!</v>
      </c>
      <c r="BZ247" s="313" t="e">
        <f>BY247*#REF!</f>
        <v>#REF!</v>
      </c>
      <c r="CA247" s="313" t="e">
        <f t="shared" si="105"/>
        <v>#REF!</v>
      </c>
      <c r="CB247" s="311" t="str">
        <f t="shared" si="94"/>
        <v>/MH</v>
      </c>
      <c r="CC247" s="311" t="str">
        <f t="shared" si="95"/>
        <v>MH/</v>
      </c>
      <c r="CE247" s="312" t="e">
        <f>T(#REF!)</f>
        <v>#REF!</v>
      </c>
      <c r="CF247" s="312" t="e">
        <f>#REF!</f>
        <v>#REF!</v>
      </c>
      <c r="CG247" s="313">
        <f t="shared" si="106"/>
        <v>0</v>
      </c>
      <c r="CJ247" s="314"/>
      <c r="CP247" s="177"/>
    </row>
    <row r="248" spans="1:94" hidden="1">
      <c r="A248" s="305"/>
      <c r="B248" s="920"/>
      <c r="C248" s="920"/>
      <c r="D248" s="920"/>
      <c r="E248" s="920"/>
      <c r="F248" s="920"/>
      <c r="G248" s="920"/>
      <c r="H248" s="920"/>
      <c r="I248" s="920"/>
      <c r="J248" s="920"/>
      <c r="K248" s="920"/>
      <c r="L248" s="920"/>
      <c r="M248" s="920"/>
      <c r="N248" s="920"/>
      <c r="O248" s="920"/>
      <c r="P248" s="920"/>
      <c r="Q248" s="787"/>
      <c r="R248" s="787"/>
      <c r="S248" s="788"/>
      <c r="T248" s="787"/>
      <c r="U248" s="787"/>
      <c r="V248" s="921"/>
      <c r="W248" s="922"/>
      <c r="X248" s="922"/>
      <c r="Y248" s="921"/>
      <c r="Z248" s="922"/>
      <c r="AA248" s="922"/>
      <c r="AB248" s="921"/>
      <c r="AC248" s="922"/>
      <c r="AD248" s="922"/>
      <c r="AE248" s="923">
        <f t="shared" si="108"/>
        <v>0</v>
      </c>
      <c r="AF248" s="923"/>
      <c r="AG248" s="923"/>
      <c r="AH248" s="923"/>
      <c r="AI248" s="923"/>
      <c r="AJ248" s="919">
        <f t="shared" si="109"/>
        <v>0</v>
      </c>
      <c r="AK248" s="919"/>
      <c r="AL248" s="919"/>
      <c r="AM248" s="919"/>
      <c r="AN248" s="919"/>
      <c r="AO248" s="919">
        <f t="shared" ref="AO248:AO261" si="112">Q248*AB248</f>
        <v>0</v>
      </c>
      <c r="AP248" s="919"/>
      <c r="AQ248" s="919"/>
      <c r="AR248" s="919"/>
      <c r="AS248" s="919"/>
      <c r="AT248" s="318"/>
      <c r="AU248" s="877">
        <f t="shared" si="110"/>
        <v>0</v>
      </c>
      <c r="AV248" s="877"/>
      <c r="AW248" s="878"/>
      <c r="AX248" s="878"/>
      <c r="AY248" s="878"/>
      <c r="AZ248" s="879" t="e">
        <f>SUM(#REF!)</f>
        <v>#REF!</v>
      </c>
      <c r="BB248" s="177"/>
      <c r="BC248" s="307"/>
      <c r="BD248" s="306">
        <f t="shared" si="92"/>
        <v>0</v>
      </c>
      <c r="BE248" s="307"/>
      <c r="BF248" s="316"/>
      <c r="BG248" s="316"/>
      <c r="BH248" s="316"/>
      <c r="BI248" s="316"/>
      <c r="BJ248" s="308">
        <f t="shared" si="99"/>
        <v>0</v>
      </c>
      <c r="BK248" s="308">
        <f t="shared" si="100"/>
        <v>0</v>
      </c>
      <c r="BL248" s="308" t="e">
        <f>#REF!</f>
        <v>#REF!</v>
      </c>
      <c r="BM248" s="308">
        <f t="shared" si="101"/>
        <v>0</v>
      </c>
      <c r="BN248" s="308" t="e">
        <f t="shared" si="111"/>
        <v>#REF!</v>
      </c>
      <c r="BO248" s="317" t="e">
        <f>AU248/#REF!</f>
        <v>#REF!</v>
      </c>
      <c r="BP248" s="317" t="e">
        <f>AE248/#REF!</f>
        <v>#REF!</v>
      </c>
      <c r="BQ248" s="313" t="e">
        <f>BP248*#REF!</f>
        <v>#REF!</v>
      </c>
      <c r="BR248" s="313" t="e">
        <f t="shared" si="103"/>
        <v>#REF!</v>
      </c>
      <c r="BS248" s="317" t="e">
        <f>AJ248/#REF!</f>
        <v>#REF!</v>
      </c>
      <c r="BT248" s="313" t="e">
        <f>BS248*#REF!</f>
        <v>#REF!</v>
      </c>
      <c r="BU248" s="313" t="e">
        <f t="shared" si="104"/>
        <v>#REF!</v>
      </c>
      <c r="BV248" s="317" t="e">
        <f>#REF!/#REF!</f>
        <v>#REF!</v>
      </c>
      <c r="BW248" s="313" t="e">
        <f>BV248*#REF!</f>
        <v>#REF!</v>
      </c>
      <c r="BX248" s="313" t="e">
        <f>BW248+#REF!</f>
        <v>#REF!</v>
      </c>
      <c r="BY248" s="317" t="e">
        <f>AO248/#REF!</f>
        <v>#REF!</v>
      </c>
      <c r="BZ248" s="313" t="e">
        <f>BY248*#REF!</f>
        <v>#REF!</v>
      </c>
      <c r="CA248" s="313" t="e">
        <f t="shared" si="105"/>
        <v>#REF!</v>
      </c>
      <c r="CB248" s="311" t="str">
        <f t="shared" si="94"/>
        <v>/MH</v>
      </c>
      <c r="CC248" s="311" t="str">
        <f t="shared" si="95"/>
        <v>MH/</v>
      </c>
      <c r="CE248" s="312" t="e">
        <f>T(#REF!)</f>
        <v>#REF!</v>
      </c>
      <c r="CF248" s="312" t="e">
        <f>#REF!</f>
        <v>#REF!</v>
      </c>
      <c r="CG248" s="313">
        <f t="shared" si="106"/>
        <v>0</v>
      </c>
      <c r="CJ248" s="314"/>
      <c r="CP248" s="177"/>
    </row>
    <row r="249" spans="1:94" hidden="1">
      <c r="A249" s="305"/>
      <c r="B249" s="920"/>
      <c r="C249" s="920"/>
      <c r="D249" s="920"/>
      <c r="E249" s="920"/>
      <c r="F249" s="920"/>
      <c r="G249" s="920"/>
      <c r="H249" s="920"/>
      <c r="I249" s="920"/>
      <c r="J249" s="920"/>
      <c r="K249" s="920"/>
      <c r="L249" s="920"/>
      <c r="M249" s="920"/>
      <c r="N249" s="920"/>
      <c r="O249" s="920"/>
      <c r="P249" s="920"/>
      <c r="Q249" s="787"/>
      <c r="R249" s="787"/>
      <c r="S249" s="788"/>
      <c r="T249" s="787"/>
      <c r="U249" s="787"/>
      <c r="V249" s="921"/>
      <c r="W249" s="922"/>
      <c r="X249" s="922"/>
      <c r="Y249" s="921"/>
      <c r="Z249" s="922"/>
      <c r="AA249" s="922"/>
      <c r="AB249" s="921"/>
      <c r="AC249" s="922"/>
      <c r="AD249" s="922"/>
      <c r="AE249" s="923">
        <f t="shared" si="108"/>
        <v>0</v>
      </c>
      <c r="AF249" s="923"/>
      <c r="AG249" s="923"/>
      <c r="AH249" s="923"/>
      <c r="AI249" s="923"/>
      <c r="AJ249" s="919">
        <f t="shared" si="109"/>
        <v>0</v>
      </c>
      <c r="AK249" s="919"/>
      <c r="AL249" s="919"/>
      <c r="AM249" s="919"/>
      <c r="AN249" s="919"/>
      <c r="AO249" s="919">
        <f t="shared" si="112"/>
        <v>0</v>
      </c>
      <c r="AP249" s="919"/>
      <c r="AQ249" s="919"/>
      <c r="AR249" s="919"/>
      <c r="AS249" s="919"/>
      <c r="AT249" s="318"/>
      <c r="AU249" s="877">
        <f t="shared" si="110"/>
        <v>0</v>
      </c>
      <c r="AV249" s="877"/>
      <c r="AW249" s="878"/>
      <c r="AX249" s="878"/>
      <c r="AY249" s="878"/>
      <c r="AZ249" s="879" t="e">
        <f>SUM(#REF!)</f>
        <v>#REF!</v>
      </c>
      <c r="BB249" s="177"/>
      <c r="BC249" s="307"/>
      <c r="BD249" s="306">
        <f t="shared" si="92"/>
        <v>0</v>
      </c>
      <c r="BE249" s="307"/>
      <c r="BF249" s="316"/>
      <c r="BG249" s="316"/>
      <c r="BH249" s="316"/>
      <c r="BI249" s="316"/>
      <c r="BJ249" s="308">
        <f t="shared" si="99"/>
        <v>0</v>
      </c>
      <c r="BK249" s="308">
        <f t="shared" si="100"/>
        <v>0</v>
      </c>
      <c r="BL249" s="308" t="e">
        <f>#REF!</f>
        <v>#REF!</v>
      </c>
      <c r="BM249" s="308">
        <f t="shared" si="101"/>
        <v>0</v>
      </c>
      <c r="BN249" s="308" t="e">
        <f t="shared" si="111"/>
        <v>#REF!</v>
      </c>
      <c r="BO249" s="317" t="e">
        <f>AU249/#REF!</f>
        <v>#REF!</v>
      </c>
      <c r="BP249" s="317" t="e">
        <f>AE249/#REF!</f>
        <v>#REF!</v>
      </c>
      <c r="BQ249" s="313" t="e">
        <f>BP249*#REF!</f>
        <v>#REF!</v>
      </c>
      <c r="BR249" s="313" t="e">
        <f t="shared" si="103"/>
        <v>#REF!</v>
      </c>
      <c r="BS249" s="317" t="e">
        <f>AJ249/#REF!</f>
        <v>#REF!</v>
      </c>
      <c r="BT249" s="313" t="e">
        <f>BS249*#REF!</f>
        <v>#REF!</v>
      </c>
      <c r="BU249" s="313" t="e">
        <f t="shared" si="104"/>
        <v>#REF!</v>
      </c>
      <c r="BV249" s="317" t="e">
        <f>#REF!/#REF!</f>
        <v>#REF!</v>
      </c>
      <c r="BW249" s="313" t="e">
        <f>BV249*#REF!</f>
        <v>#REF!</v>
      </c>
      <c r="BX249" s="313" t="e">
        <f>BW249+#REF!</f>
        <v>#REF!</v>
      </c>
      <c r="BY249" s="317" t="e">
        <f>AO249/#REF!</f>
        <v>#REF!</v>
      </c>
      <c r="BZ249" s="313" t="e">
        <f>BY249*#REF!</f>
        <v>#REF!</v>
      </c>
      <c r="CA249" s="313" t="e">
        <f t="shared" si="105"/>
        <v>#REF!</v>
      </c>
      <c r="CB249" s="311" t="str">
        <f t="shared" si="94"/>
        <v>/MH</v>
      </c>
      <c r="CC249" s="311" t="str">
        <f t="shared" si="95"/>
        <v>MH/</v>
      </c>
      <c r="CE249" s="312" t="e">
        <f>T(#REF!)</f>
        <v>#REF!</v>
      </c>
      <c r="CF249" s="312" t="e">
        <f>#REF!</f>
        <v>#REF!</v>
      </c>
      <c r="CG249" s="313">
        <f t="shared" si="106"/>
        <v>0</v>
      </c>
      <c r="CJ249" s="314"/>
      <c r="CP249" s="177"/>
    </row>
    <row r="250" spans="1:94" hidden="1">
      <c r="A250" s="305"/>
      <c r="B250" s="920"/>
      <c r="C250" s="920"/>
      <c r="D250" s="920"/>
      <c r="E250" s="920"/>
      <c r="F250" s="920"/>
      <c r="G250" s="920"/>
      <c r="H250" s="920"/>
      <c r="I250" s="920"/>
      <c r="J250" s="920"/>
      <c r="K250" s="920"/>
      <c r="L250" s="920"/>
      <c r="M250" s="920"/>
      <c r="N250" s="920"/>
      <c r="O250" s="920"/>
      <c r="P250" s="920"/>
      <c r="Q250" s="787"/>
      <c r="R250" s="787"/>
      <c r="S250" s="788"/>
      <c r="T250" s="787"/>
      <c r="U250" s="787"/>
      <c r="V250" s="921"/>
      <c r="W250" s="922"/>
      <c r="X250" s="922"/>
      <c r="Y250" s="921"/>
      <c r="Z250" s="922"/>
      <c r="AA250" s="922"/>
      <c r="AB250" s="921"/>
      <c r="AC250" s="922"/>
      <c r="AD250" s="922"/>
      <c r="AE250" s="923">
        <f t="shared" si="108"/>
        <v>0</v>
      </c>
      <c r="AF250" s="923"/>
      <c r="AG250" s="923"/>
      <c r="AH250" s="923"/>
      <c r="AI250" s="923"/>
      <c r="AJ250" s="919">
        <f t="shared" si="109"/>
        <v>0</v>
      </c>
      <c r="AK250" s="919"/>
      <c r="AL250" s="919"/>
      <c r="AM250" s="919"/>
      <c r="AN250" s="919"/>
      <c r="AO250" s="919">
        <f t="shared" si="112"/>
        <v>0</v>
      </c>
      <c r="AP250" s="919"/>
      <c r="AQ250" s="919"/>
      <c r="AR250" s="919"/>
      <c r="AS250" s="919"/>
      <c r="AT250" s="318"/>
      <c r="AU250" s="877">
        <f t="shared" si="110"/>
        <v>0</v>
      </c>
      <c r="AV250" s="877"/>
      <c r="AW250" s="878"/>
      <c r="AX250" s="878"/>
      <c r="AY250" s="878"/>
      <c r="AZ250" s="879" t="e">
        <f>SUM(#REF!)</f>
        <v>#REF!</v>
      </c>
      <c r="BB250" s="177"/>
      <c r="BC250" s="307"/>
      <c r="BD250" s="306">
        <f t="shared" si="92"/>
        <v>0</v>
      </c>
      <c r="BE250" s="307"/>
      <c r="BF250" s="316"/>
      <c r="BG250" s="316"/>
      <c r="BH250" s="316"/>
      <c r="BI250" s="316"/>
      <c r="BJ250" s="308">
        <f t="shared" si="99"/>
        <v>0</v>
      </c>
      <c r="BK250" s="308">
        <f t="shared" si="100"/>
        <v>0</v>
      </c>
      <c r="BL250" s="308" t="e">
        <f>#REF!</f>
        <v>#REF!</v>
      </c>
      <c r="BM250" s="308">
        <f t="shared" si="101"/>
        <v>0</v>
      </c>
      <c r="BN250" s="308" t="e">
        <f t="shared" si="111"/>
        <v>#REF!</v>
      </c>
      <c r="BO250" s="317" t="e">
        <f>AU250/#REF!</f>
        <v>#REF!</v>
      </c>
      <c r="BP250" s="317" t="e">
        <f>AE250/#REF!</f>
        <v>#REF!</v>
      </c>
      <c r="BQ250" s="313" t="e">
        <f>BP250*#REF!</f>
        <v>#REF!</v>
      </c>
      <c r="BR250" s="313" t="e">
        <f t="shared" si="103"/>
        <v>#REF!</v>
      </c>
      <c r="BS250" s="317" t="e">
        <f>AJ250/#REF!</f>
        <v>#REF!</v>
      </c>
      <c r="BT250" s="313" t="e">
        <f>BS250*#REF!</f>
        <v>#REF!</v>
      </c>
      <c r="BU250" s="313" t="e">
        <f t="shared" si="104"/>
        <v>#REF!</v>
      </c>
      <c r="BV250" s="317" t="e">
        <f>#REF!/#REF!</f>
        <v>#REF!</v>
      </c>
      <c r="BW250" s="313" t="e">
        <f>BV250*#REF!</f>
        <v>#REF!</v>
      </c>
      <c r="BX250" s="313" t="e">
        <f>BW250+#REF!</f>
        <v>#REF!</v>
      </c>
      <c r="BY250" s="317" t="e">
        <f>AO250/#REF!</f>
        <v>#REF!</v>
      </c>
      <c r="BZ250" s="313" t="e">
        <f>BY250*#REF!</f>
        <v>#REF!</v>
      </c>
      <c r="CA250" s="313" t="e">
        <f t="shared" si="105"/>
        <v>#REF!</v>
      </c>
      <c r="CB250" s="311" t="str">
        <f t="shared" si="94"/>
        <v>/MH</v>
      </c>
      <c r="CC250" s="311" t="str">
        <f t="shared" si="95"/>
        <v>MH/</v>
      </c>
      <c r="CE250" s="312" t="e">
        <f>T(#REF!)</f>
        <v>#REF!</v>
      </c>
      <c r="CF250" s="312" t="e">
        <f>#REF!</f>
        <v>#REF!</v>
      </c>
      <c r="CG250" s="313">
        <f t="shared" si="106"/>
        <v>0</v>
      </c>
      <c r="CJ250" s="314"/>
      <c r="CP250" s="177"/>
    </row>
    <row r="251" spans="1:94" hidden="1">
      <c r="A251" s="305"/>
      <c r="B251" s="920"/>
      <c r="C251" s="920"/>
      <c r="D251" s="920"/>
      <c r="E251" s="920"/>
      <c r="F251" s="920"/>
      <c r="G251" s="920"/>
      <c r="H251" s="920"/>
      <c r="I251" s="920"/>
      <c r="J251" s="920"/>
      <c r="K251" s="920"/>
      <c r="L251" s="920"/>
      <c r="M251" s="920"/>
      <c r="N251" s="920"/>
      <c r="O251" s="920"/>
      <c r="P251" s="920"/>
      <c r="Q251" s="787"/>
      <c r="R251" s="787"/>
      <c r="S251" s="788"/>
      <c r="T251" s="787"/>
      <c r="U251" s="787"/>
      <c r="V251" s="921"/>
      <c r="W251" s="922"/>
      <c r="X251" s="922"/>
      <c r="Y251" s="921"/>
      <c r="Z251" s="922"/>
      <c r="AA251" s="922"/>
      <c r="AB251" s="921"/>
      <c r="AC251" s="922"/>
      <c r="AD251" s="922"/>
      <c r="AE251" s="923">
        <f t="shared" si="108"/>
        <v>0</v>
      </c>
      <c r="AF251" s="923"/>
      <c r="AG251" s="923"/>
      <c r="AH251" s="923"/>
      <c r="AI251" s="923"/>
      <c r="AJ251" s="919">
        <f t="shared" si="109"/>
        <v>0</v>
      </c>
      <c r="AK251" s="919"/>
      <c r="AL251" s="919"/>
      <c r="AM251" s="919"/>
      <c r="AN251" s="919"/>
      <c r="AO251" s="919">
        <f t="shared" si="112"/>
        <v>0</v>
      </c>
      <c r="AP251" s="919"/>
      <c r="AQ251" s="919"/>
      <c r="AR251" s="919"/>
      <c r="AS251" s="919"/>
      <c r="AT251" s="318"/>
      <c r="AU251" s="877">
        <f t="shared" si="110"/>
        <v>0</v>
      </c>
      <c r="AV251" s="877"/>
      <c r="AW251" s="878"/>
      <c r="AX251" s="878"/>
      <c r="AY251" s="878"/>
      <c r="AZ251" s="879" t="e">
        <f>SUM(#REF!)</f>
        <v>#REF!</v>
      </c>
      <c r="BB251" s="177"/>
      <c r="BC251" s="307"/>
      <c r="BD251" s="306">
        <f t="shared" si="92"/>
        <v>0</v>
      </c>
      <c r="BE251" s="307"/>
      <c r="BF251" s="316"/>
      <c r="BG251" s="316"/>
      <c r="BH251" s="316"/>
      <c r="BI251" s="316"/>
      <c r="BJ251" s="308">
        <f t="shared" si="99"/>
        <v>0</v>
      </c>
      <c r="BK251" s="308">
        <f t="shared" si="100"/>
        <v>0</v>
      </c>
      <c r="BL251" s="308" t="e">
        <f>#REF!</f>
        <v>#REF!</v>
      </c>
      <c r="BM251" s="308">
        <f t="shared" si="101"/>
        <v>0</v>
      </c>
      <c r="BN251" s="308" t="e">
        <f t="shared" si="111"/>
        <v>#REF!</v>
      </c>
      <c r="BO251" s="317" t="e">
        <f>AU251/#REF!</f>
        <v>#REF!</v>
      </c>
      <c r="BP251" s="317" t="e">
        <f>AE251/#REF!</f>
        <v>#REF!</v>
      </c>
      <c r="BQ251" s="313" t="e">
        <f>BP251*#REF!</f>
        <v>#REF!</v>
      </c>
      <c r="BR251" s="313" t="e">
        <f t="shared" si="103"/>
        <v>#REF!</v>
      </c>
      <c r="BS251" s="317" t="e">
        <f>AJ251/#REF!</f>
        <v>#REF!</v>
      </c>
      <c r="BT251" s="313" t="e">
        <f>BS251*#REF!</f>
        <v>#REF!</v>
      </c>
      <c r="BU251" s="313" t="e">
        <f t="shared" si="104"/>
        <v>#REF!</v>
      </c>
      <c r="BV251" s="317" t="e">
        <f>#REF!/#REF!</f>
        <v>#REF!</v>
      </c>
      <c r="BW251" s="313" t="e">
        <f>BV251*#REF!</f>
        <v>#REF!</v>
      </c>
      <c r="BX251" s="313" t="e">
        <f>BW251+#REF!</f>
        <v>#REF!</v>
      </c>
      <c r="BY251" s="317" t="e">
        <f>AO251/#REF!</f>
        <v>#REF!</v>
      </c>
      <c r="BZ251" s="313" t="e">
        <f>BY251*#REF!</f>
        <v>#REF!</v>
      </c>
      <c r="CA251" s="313" t="e">
        <f t="shared" si="105"/>
        <v>#REF!</v>
      </c>
      <c r="CB251" s="311" t="str">
        <f t="shared" si="94"/>
        <v>/MH</v>
      </c>
      <c r="CC251" s="311" t="str">
        <f t="shared" si="95"/>
        <v>MH/</v>
      </c>
      <c r="CE251" s="312" t="e">
        <f>T(#REF!)</f>
        <v>#REF!</v>
      </c>
      <c r="CF251" s="312" t="e">
        <f>#REF!</f>
        <v>#REF!</v>
      </c>
      <c r="CG251" s="313">
        <f t="shared" si="106"/>
        <v>0</v>
      </c>
      <c r="CJ251" s="314"/>
      <c r="CP251" s="177"/>
    </row>
    <row r="252" spans="1:94" hidden="1">
      <c r="A252" s="305"/>
      <c r="B252" s="920"/>
      <c r="C252" s="920"/>
      <c r="D252" s="920"/>
      <c r="E252" s="920"/>
      <c r="F252" s="920"/>
      <c r="G252" s="920"/>
      <c r="H252" s="920"/>
      <c r="I252" s="920"/>
      <c r="J252" s="920"/>
      <c r="K252" s="920"/>
      <c r="L252" s="920"/>
      <c r="M252" s="920"/>
      <c r="N252" s="920"/>
      <c r="O252" s="920"/>
      <c r="P252" s="920"/>
      <c r="Q252" s="787"/>
      <c r="R252" s="787"/>
      <c r="S252" s="788"/>
      <c r="T252" s="787"/>
      <c r="U252" s="787"/>
      <c r="V252" s="921"/>
      <c r="W252" s="922"/>
      <c r="X252" s="922"/>
      <c r="Y252" s="921"/>
      <c r="Z252" s="922"/>
      <c r="AA252" s="922"/>
      <c r="AB252" s="921"/>
      <c r="AC252" s="922"/>
      <c r="AD252" s="922"/>
      <c r="AE252" s="923">
        <f t="shared" si="108"/>
        <v>0</v>
      </c>
      <c r="AF252" s="923"/>
      <c r="AG252" s="923"/>
      <c r="AH252" s="923"/>
      <c r="AI252" s="923"/>
      <c r="AJ252" s="919">
        <f t="shared" si="109"/>
        <v>0</v>
      </c>
      <c r="AK252" s="919"/>
      <c r="AL252" s="919"/>
      <c r="AM252" s="919"/>
      <c r="AN252" s="919"/>
      <c r="AO252" s="919">
        <f t="shared" si="112"/>
        <v>0</v>
      </c>
      <c r="AP252" s="919"/>
      <c r="AQ252" s="919"/>
      <c r="AR252" s="919"/>
      <c r="AS252" s="919"/>
      <c r="AT252" s="318"/>
      <c r="AU252" s="877">
        <f t="shared" si="110"/>
        <v>0</v>
      </c>
      <c r="AV252" s="877"/>
      <c r="AW252" s="878"/>
      <c r="AX252" s="878"/>
      <c r="AY252" s="878"/>
      <c r="AZ252" s="879" t="e">
        <f>SUM(#REF!)</f>
        <v>#REF!</v>
      </c>
      <c r="BB252" s="177"/>
      <c r="BC252" s="307"/>
      <c r="BD252" s="306">
        <f t="shared" si="92"/>
        <v>0</v>
      </c>
      <c r="BE252" s="307"/>
      <c r="BF252" s="316"/>
      <c r="BG252" s="316"/>
      <c r="BH252" s="316"/>
      <c r="BI252" s="316"/>
      <c r="BJ252" s="308">
        <f t="shared" si="99"/>
        <v>0</v>
      </c>
      <c r="BK252" s="308">
        <f t="shared" si="100"/>
        <v>0</v>
      </c>
      <c r="BL252" s="308" t="e">
        <f>#REF!</f>
        <v>#REF!</v>
      </c>
      <c r="BM252" s="308">
        <f t="shared" si="101"/>
        <v>0</v>
      </c>
      <c r="BN252" s="308" t="e">
        <f t="shared" si="111"/>
        <v>#REF!</v>
      </c>
      <c r="BO252" s="317" t="e">
        <f>AU252/#REF!</f>
        <v>#REF!</v>
      </c>
      <c r="BP252" s="317" t="e">
        <f>AE252/#REF!</f>
        <v>#REF!</v>
      </c>
      <c r="BQ252" s="313" t="e">
        <f>BP252*#REF!</f>
        <v>#REF!</v>
      </c>
      <c r="BR252" s="313" t="e">
        <f t="shared" si="103"/>
        <v>#REF!</v>
      </c>
      <c r="BS252" s="317" t="e">
        <f>AJ252/#REF!</f>
        <v>#REF!</v>
      </c>
      <c r="BT252" s="313" t="e">
        <f>BS252*#REF!</f>
        <v>#REF!</v>
      </c>
      <c r="BU252" s="313" t="e">
        <f t="shared" si="104"/>
        <v>#REF!</v>
      </c>
      <c r="BV252" s="317" t="e">
        <f>#REF!/#REF!</f>
        <v>#REF!</v>
      </c>
      <c r="BW252" s="313" t="e">
        <f>BV252*#REF!</f>
        <v>#REF!</v>
      </c>
      <c r="BX252" s="313" t="e">
        <f>BW252+#REF!</f>
        <v>#REF!</v>
      </c>
      <c r="BY252" s="317" t="e">
        <f>AO252/#REF!</f>
        <v>#REF!</v>
      </c>
      <c r="BZ252" s="313" t="e">
        <f>BY252*#REF!</f>
        <v>#REF!</v>
      </c>
      <c r="CA252" s="313" t="e">
        <f t="shared" si="105"/>
        <v>#REF!</v>
      </c>
      <c r="CB252" s="311" t="str">
        <f t="shared" si="94"/>
        <v>/MH</v>
      </c>
      <c r="CC252" s="311" t="str">
        <f t="shared" si="95"/>
        <v>MH/</v>
      </c>
      <c r="CE252" s="312" t="e">
        <f>T(#REF!)</f>
        <v>#REF!</v>
      </c>
      <c r="CF252" s="312" t="e">
        <f>#REF!</f>
        <v>#REF!</v>
      </c>
      <c r="CG252" s="313">
        <f t="shared" si="106"/>
        <v>0</v>
      </c>
      <c r="CJ252" s="314"/>
      <c r="CP252" s="177"/>
    </row>
    <row r="253" spans="1:94" hidden="1">
      <c r="A253" s="305"/>
      <c r="B253" s="920"/>
      <c r="C253" s="920"/>
      <c r="D253" s="920"/>
      <c r="E253" s="920"/>
      <c r="F253" s="920"/>
      <c r="G253" s="920"/>
      <c r="H253" s="920"/>
      <c r="I253" s="920"/>
      <c r="J253" s="920"/>
      <c r="K253" s="920"/>
      <c r="L253" s="920"/>
      <c r="M253" s="920"/>
      <c r="N253" s="920"/>
      <c r="O253" s="920"/>
      <c r="P253" s="920"/>
      <c r="Q253" s="787"/>
      <c r="R253" s="787"/>
      <c r="S253" s="788"/>
      <c r="T253" s="787"/>
      <c r="U253" s="787"/>
      <c r="V253" s="921"/>
      <c r="W253" s="922"/>
      <c r="X253" s="922"/>
      <c r="Y253" s="921"/>
      <c r="Z253" s="922"/>
      <c r="AA253" s="922"/>
      <c r="AB253" s="921"/>
      <c r="AC253" s="922"/>
      <c r="AD253" s="922"/>
      <c r="AE253" s="923">
        <f t="shared" si="108"/>
        <v>0</v>
      </c>
      <c r="AF253" s="923"/>
      <c r="AG253" s="923"/>
      <c r="AH253" s="923"/>
      <c r="AI253" s="923"/>
      <c r="AJ253" s="919">
        <f t="shared" si="109"/>
        <v>0</v>
      </c>
      <c r="AK253" s="919"/>
      <c r="AL253" s="919"/>
      <c r="AM253" s="919"/>
      <c r="AN253" s="919"/>
      <c r="AO253" s="919">
        <f t="shared" si="112"/>
        <v>0</v>
      </c>
      <c r="AP253" s="919"/>
      <c r="AQ253" s="919"/>
      <c r="AR253" s="919"/>
      <c r="AS253" s="919"/>
      <c r="AT253" s="318"/>
      <c r="AU253" s="877">
        <f t="shared" si="110"/>
        <v>0</v>
      </c>
      <c r="AV253" s="877"/>
      <c r="AW253" s="878"/>
      <c r="AX253" s="878"/>
      <c r="AY253" s="878"/>
      <c r="AZ253" s="879" t="e">
        <f>SUM(#REF!)</f>
        <v>#REF!</v>
      </c>
      <c r="BB253" s="177"/>
      <c r="BC253" s="307"/>
      <c r="BD253" s="306">
        <f t="shared" si="92"/>
        <v>0</v>
      </c>
      <c r="BE253" s="307"/>
      <c r="BF253" s="316"/>
      <c r="BG253" s="316"/>
      <c r="BH253" s="316"/>
      <c r="BI253" s="316"/>
      <c r="BJ253" s="308">
        <f t="shared" si="99"/>
        <v>0</v>
      </c>
      <c r="BK253" s="308">
        <f t="shared" si="100"/>
        <v>0</v>
      </c>
      <c r="BL253" s="308" t="e">
        <f>#REF!</f>
        <v>#REF!</v>
      </c>
      <c r="BM253" s="308">
        <f t="shared" si="101"/>
        <v>0</v>
      </c>
      <c r="BN253" s="308" t="e">
        <f t="shared" si="111"/>
        <v>#REF!</v>
      </c>
      <c r="BO253" s="317" t="e">
        <f>AU253/#REF!</f>
        <v>#REF!</v>
      </c>
      <c r="BP253" s="317" t="e">
        <f>AE253/#REF!</f>
        <v>#REF!</v>
      </c>
      <c r="BQ253" s="313" t="e">
        <f>BP253*#REF!</f>
        <v>#REF!</v>
      </c>
      <c r="BR253" s="313" t="e">
        <f t="shared" si="103"/>
        <v>#REF!</v>
      </c>
      <c r="BS253" s="317" t="e">
        <f>AJ253/#REF!</f>
        <v>#REF!</v>
      </c>
      <c r="BT253" s="313" t="e">
        <f>BS253*#REF!</f>
        <v>#REF!</v>
      </c>
      <c r="BU253" s="313" t="e">
        <f t="shared" si="104"/>
        <v>#REF!</v>
      </c>
      <c r="BV253" s="317" t="e">
        <f>#REF!/#REF!</f>
        <v>#REF!</v>
      </c>
      <c r="BW253" s="313" t="e">
        <f>BV253*#REF!</f>
        <v>#REF!</v>
      </c>
      <c r="BX253" s="313" t="e">
        <f>BW253+#REF!</f>
        <v>#REF!</v>
      </c>
      <c r="BY253" s="317" t="e">
        <f>AO253/#REF!</f>
        <v>#REF!</v>
      </c>
      <c r="BZ253" s="313" t="e">
        <f>BY253*#REF!</f>
        <v>#REF!</v>
      </c>
      <c r="CA253" s="313" t="e">
        <f t="shared" si="105"/>
        <v>#REF!</v>
      </c>
      <c r="CB253" s="311" t="str">
        <f t="shared" si="94"/>
        <v>/MH</v>
      </c>
      <c r="CC253" s="311" t="str">
        <f t="shared" si="95"/>
        <v>MH/</v>
      </c>
      <c r="CE253" s="312" t="e">
        <f>T(#REF!)</f>
        <v>#REF!</v>
      </c>
      <c r="CF253" s="312" t="e">
        <f>#REF!</f>
        <v>#REF!</v>
      </c>
      <c r="CG253" s="313">
        <f t="shared" si="106"/>
        <v>0</v>
      </c>
      <c r="CJ253" s="314"/>
      <c r="CP253" s="177"/>
    </row>
    <row r="254" spans="1:94" hidden="1">
      <c r="A254" s="305"/>
      <c r="B254" s="920"/>
      <c r="C254" s="920"/>
      <c r="D254" s="920"/>
      <c r="E254" s="920"/>
      <c r="F254" s="920"/>
      <c r="G254" s="920"/>
      <c r="H254" s="920"/>
      <c r="I254" s="920"/>
      <c r="J254" s="920"/>
      <c r="K254" s="920"/>
      <c r="L254" s="920"/>
      <c r="M254" s="920"/>
      <c r="N254" s="920"/>
      <c r="O254" s="920"/>
      <c r="P254" s="920"/>
      <c r="Q254" s="787"/>
      <c r="R254" s="787"/>
      <c r="S254" s="788"/>
      <c r="T254" s="787"/>
      <c r="U254" s="787"/>
      <c r="V254" s="921"/>
      <c r="W254" s="922"/>
      <c r="X254" s="922"/>
      <c r="Y254" s="921"/>
      <c r="Z254" s="922"/>
      <c r="AA254" s="922"/>
      <c r="AB254" s="921"/>
      <c r="AC254" s="922"/>
      <c r="AD254" s="922"/>
      <c r="AE254" s="923">
        <f t="shared" si="108"/>
        <v>0</v>
      </c>
      <c r="AF254" s="923"/>
      <c r="AG254" s="923"/>
      <c r="AH254" s="923"/>
      <c r="AI254" s="923"/>
      <c r="AJ254" s="919">
        <f t="shared" si="109"/>
        <v>0</v>
      </c>
      <c r="AK254" s="919"/>
      <c r="AL254" s="919"/>
      <c r="AM254" s="919"/>
      <c r="AN254" s="919"/>
      <c r="AO254" s="919">
        <f t="shared" si="112"/>
        <v>0</v>
      </c>
      <c r="AP254" s="919"/>
      <c r="AQ254" s="919"/>
      <c r="AR254" s="919"/>
      <c r="AS254" s="919"/>
      <c r="AT254" s="318"/>
      <c r="AU254" s="877">
        <f t="shared" si="110"/>
        <v>0</v>
      </c>
      <c r="AV254" s="877"/>
      <c r="AW254" s="878"/>
      <c r="AX254" s="878"/>
      <c r="AY254" s="878"/>
      <c r="AZ254" s="879" t="e">
        <f>SUM(#REF!)</f>
        <v>#REF!</v>
      </c>
      <c r="BB254" s="177"/>
      <c r="BC254" s="307"/>
      <c r="BD254" s="306">
        <f t="shared" si="92"/>
        <v>0</v>
      </c>
      <c r="BE254" s="307"/>
      <c r="BF254" s="316"/>
      <c r="BG254" s="316"/>
      <c r="BH254" s="316"/>
      <c r="BI254" s="316"/>
      <c r="BJ254" s="308">
        <f t="shared" si="99"/>
        <v>0</v>
      </c>
      <c r="BK254" s="308">
        <f t="shared" si="100"/>
        <v>0</v>
      </c>
      <c r="BL254" s="308" t="e">
        <f>#REF!</f>
        <v>#REF!</v>
      </c>
      <c r="BM254" s="308">
        <f t="shared" si="101"/>
        <v>0</v>
      </c>
      <c r="BN254" s="308" t="e">
        <f t="shared" si="111"/>
        <v>#REF!</v>
      </c>
      <c r="BO254" s="317" t="e">
        <f>AU254/#REF!</f>
        <v>#REF!</v>
      </c>
      <c r="BP254" s="317" t="e">
        <f>AE254/#REF!</f>
        <v>#REF!</v>
      </c>
      <c r="BQ254" s="313" t="e">
        <f>BP254*#REF!</f>
        <v>#REF!</v>
      </c>
      <c r="BR254" s="313" t="e">
        <f t="shared" si="103"/>
        <v>#REF!</v>
      </c>
      <c r="BS254" s="317" t="e">
        <f>AJ254/#REF!</f>
        <v>#REF!</v>
      </c>
      <c r="BT254" s="313" t="e">
        <f>BS254*#REF!</f>
        <v>#REF!</v>
      </c>
      <c r="BU254" s="313" t="e">
        <f t="shared" si="104"/>
        <v>#REF!</v>
      </c>
      <c r="BV254" s="317" t="e">
        <f>#REF!/#REF!</f>
        <v>#REF!</v>
      </c>
      <c r="BW254" s="313" t="e">
        <f>BV254*#REF!</f>
        <v>#REF!</v>
      </c>
      <c r="BX254" s="313" t="e">
        <f>BW254+#REF!</f>
        <v>#REF!</v>
      </c>
      <c r="BY254" s="317" t="e">
        <f>AO254/#REF!</f>
        <v>#REF!</v>
      </c>
      <c r="BZ254" s="313" t="e">
        <f>BY254*#REF!</f>
        <v>#REF!</v>
      </c>
      <c r="CA254" s="313" t="e">
        <f t="shared" si="105"/>
        <v>#REF!</v>
      </c>
      <c r="CB254" s="311" t="str">
        <f t="shared" si="94"/>
        <v>/MH</v>
      </c>
      <c r="CC254" s="311" t="str">
        <f t="shared" si="95"/>
        <v>MH/</v>
      </c>
      <c r="CE254" s="312" t="e">
        <f>T(#REF!)</f>
        <v>#REF!</v>
      </c>
      <c r="CF254" s="312" t="e">
        <f>#REF!</f>
        <v>#REF!</v>
      </c>
      <c r="CG254" s="313">
        <f t="shared" si="106"/>
        <v>0</v>
      </c>
      <c r="CJ254" s="314"/>
      <c r="CP254" s="177"/>
    </row>
    <row r="255" spans="1:94" hidden="1">
      <c r="A255" s="305"/>
      <c r="B255" s="920"/>
      <c r="C255" s="920"/>
      <c r="D255" s="920"/>
      <c r="E255" s="920"/>
      <c r="F255" s="920"/>
      <c r="G255" s="920"/>
      <c r="H255" s="920"/>
      <c r="I255" s="920"/>
      <c r="J255" s="920"/>
      <c r="K255" s="920"/>
      <c r="L255" s="920"/>
      <c r="M255" s="920"/>
      <c r="N255" s="920"/>
      <c r="O255" s="920"/>
      <c r="P255" s="920"/>
      <c r="Q255" s="787"/>
      <c r="R255" s="787"/>
      <c r="S255" s="788"/>
      <c r="T255" s="787"/>
      <c r="U255" s="787"/>
      <c r="V255" s="921"/>
      <c r="W255" s="922"/>
      <c r="X255" s="922"/>
      <c r="Y255" s="921"/>
      <c r="Z255" s="922"/>
      <c r="AA255" s="922"/>
      <c r="AB255" s="921"/>
      <c r="AC255" s="922"/>
      <c r="AD255" s="922"/>
      <c r="AE255" s="923">
        <f t="shared" si="108"/>
        <v>0</v>
      </c>
      <c r="AF255" s="923"/>
      <c r="AG255" s="923"/>
      <c r="AH255" s="923"/>
      <c r="AI255" s="923"/>
      <c r="AJ255" s="919">
        <f t="shared" si="109"/>
        <v>0</v>
      </c>
      <c r="AK255" s="919"/>
      <c r="AL255" s="919"/>
      <c r="AM255" s="919"/>
      <c r="AN255" s="919"/>
      <c r="AO255" s="919">
        <f t="shared" si="112"/>
        <v>0</v>
      </c>
      <c r="AP255" s="919"/>
      <c r="AQ255" s="919"/>
      <c r="AR255" s="919"/>
      <c r="AS255" s="919"/>
      <c r="AT255" s="318"/>
      <c r="AU255" s="877">
        <f t="shared" si="110"/>
        <v>0</v>
      </c>
      <c r="AV255" s="877"/>
      <c r="AW255" s="878"/>
      <c r="AX255" s="878"/>
      <c r="AY255" s="878"/>
      <c r="AZ255" s="879" t="e">
        <f>SUM(#REF!)</f>
        <v>#REF!</v>
      </c>
      <c r="BB255" s="177"/>
      <c r="BC255" s="307"/>
      <c r="BD255" s="306">
        <f t="shared" si="92"/>
        <v>0</v>
      </c>
      <c r="BE255" s="307"/>
      <c r="BF255" s="316"/>
      <c r="BG255" s="316"/>
      <c r="BH255" s="316"/>
      <c r="BI255" s="316"/>
      <c r="BJ255" s="308">
        <f t="shared" si="99"/>
        <v>0</v>
      </c>
      <c r="BK255" s="308">
        <f t="shared" si="100"/>
        <v>0</v>
      </c>
      <c r="BL255" s="308" t="e">
        <f>#REF!</f>
        <v>#REF!</v>
      </c>
      <c r="BM255" s="308">
        <f t="shared" si="101"/>
        <v>0</v>
      </c>
      <c r="BN255" s="308" t="e">
        <f t="shared" si="111"/>
        <v>#REF!</v>
      </c>
      <c r="BO255" s="317" t="e">
        <f>AU255/#REF!</f>
        <v>#REF!</v>
      </c>
      <c r="BP255" s="317" t="e">
        <f>AE255/#REF!</f>
        <v>#REF!</v>
      </c>
      <c r="BQ255" s="313" t="e">
        <f>BP255*#REF!</f>
        <v>#REF!</v>
      </c>
      <c r="BR255" s="313" t="e">
        <f t="shared" si="103"/>
        <v>#REF!</v>
      </c>
      <c r="BS255" s="317" t="e">
        <f>AJ255/#REF!</f>
        <v>#REF!</v>
      </c>
      <c r="BT255" s="313" t="e">
        <f>BS255*#REF!</f>
        <v>#REF!</v>
      </c>
      <c r="BU255" s="313" t="e">
        <f t="shared" si="104"/>
        <v>#REF!</v>
      </c>
      <c r="BV255" s="317" t="e">
        <f>#REF!/#REF!</f>
        <v>#REF!</v>
      </c>
      <c r="BW255" s="313" t="e">
        <f>BV255*#REF!</f>
        <v>#REF!</v>
      </c>
      <c r="BX255" s="313" t="e">
        <f>BW255+#REF!</f>
        <v>#REF!</v>
      </c>
      <c r="BY255" s="317" t="e">
        <f>AO255/#REF!</f>
        <v>#REF!</v>
      </c>
      <c r="BZ255" s="313" t="e">
        <f>BY255*#REF!</f>
        <v>#REF!</v>
      </c>
      <c r="CA255" s="313" t="e">
        <f t="shared" si="105"/>
        <v>#REF!</v>
      </c>
      <c r="CB255" s="311" t="str">
        <f t="shared" si="94"/>
        <v>/MH</v>
      </c>
      <c r="CC255" s="311" t="str">
        <f t="shared" si="95"/>
        <v>MH/</v>
      </c>
      <c r="CE255" s="312" t="e">
        <f>T(#REF!)</f>
        <v>#REF!</v>
      </c>
      <c r="CF255" s="312" t="e">
        <f>#REF!</f>
        <v>#REF!</v>
      </c>
      <c r="CG255" s="313">
        <f t="shared" si="106"/>
        <v>0</v>
      </c>
      <c r="CJ255" s="314"/>
      <c r="CP255" s="177"/>
    </row>
    <row r="256" spans="1:94" hidden="1">
      <c r="A256" s="305"/>
      <c r="B256" s="920"/>
      <c r="C256" s="920"/>
      <c r="D256" s="920"/>
      <c r="E256" s="920"/>
      <c r="F256" s="920"/>
      <c r="G256" s="920"/>
      <c r="H256" s="920"/>
      <c r="I256" s="920"/>
      <c r="J256" s="920"/>
      <c r="K256" s="920"/>
      <c r="L256" s="920"/>
      <c r="M256" s="920"/>
      <c r="N256" s="920"/>
      <c r="O256" s="920"/>
      <c r="P256" s="920"/>
      <c r="Q256" s="787"/>
      <c r="R256" s="787"/>
      <c r="S256" s="788"/>
      <c r="T256" s="787"/>
      <c r="U256" s="787"/>
      <c r="V256" s="921"/>
      <c r="W256" s="922"/>
      <c r="X256" s="922"/>
      <c r="Y256" s="921"/>
      <c r="Z256" s="922"/>
      <c r="AA256" s="922"/>
      <c r="AB256" s="921"/>
      <c r="AC256" s="922"/>
      <c r="AD256" s="922"/>
      <c r="AE256" s="923">
        <f t="shared" si="108"/>
        <v>0</v>
      </c>
      <c r="AF256" s="923"/>
      <c r="AG256" s="923"/>
      <c r="AH256" s="923"/>
      <c r="AI256" s="923"/>
      <c r="AJ256" s="919">
        <f t="shared" si="109"/>
        <v>0</v>
      </c>
      <c r="AK256" s="919"/>
      <c r="AL256" s="919"/>
      <c r="AM256" s="919"/>
      <c r="AN256" s="919"/>
      <c r="AO256" s="919">
        <f t="shared" si="112"/>
        <v>0</v>
      </c>
      <c r="AP256" s="919"/>
      <c r="AQ256" s="919"/>
      <c r="AR256" s="919"/>
      <c r="AS256" s="919"/>
      <c r="AT256" s="318"/>
      <c r="AU256" s="877">
        <f t="shared" si="110"/>
        <v>0</v>
      </c>
      <c r="AV256" s="877"/>
      <c r="AW256" s="878"/>
      <c r="AX256" s="878"/>
      <c r="AY256" s="878"/>
      <c r="AZ256" s="879" t="e">
        <f>SUM(#REF!)</f>
        <v>#REF!</v>
      </c>
      <c r="BB256" s="177"/>
      <c r="BC256" s="307"/>
      <c r="BD256" s="306">
        <f t="shared" si="92"/>
        <v>0</v>
      </c>
      <c r="BE256" s="307"/>
      <c r="BF256" s="316"/>
      <c r="BG256" s="316"/>
      <c r="BH256" s="316"/>
      <c r="BI256" s="316"/>
      <c r="BJ256" s="308">
        <f t="shared" si="99"/>
        <v>0</v>
      </c>
      <c r="BK256" s="308">
        <f t="shared" si="100"/>
        <v>0</v>
      </c>
      <c r="BL256" s="308" t="e">
        <f>#REF!</f>
        <v>#REF!</v>
      </c>
      <c r="BM256" s="308">
        <f t="shared" si="101"/>
        <v>0</v>
      </c>
      <c r="BN256" s="308" t="e">
        <f t="shared" si="111"/>
        <v>#REF!</v>
      </c>
      <c r="BO256" s="317" t="e">
        <f>AU256/#REF!</f>
        <v>#REF!</v>
      </c>
      <c r="BP256" s="317" t="e">
        <f>AE256/#REF!</f>
        <v>#REF!</v>
      </c>
      <c r="BQ256" s="313" t="e">
        <f>BP256*#REF!</f>
        <v>#REF!</v>
      </c>
      <c r="BR256" s="313" t="e">
        <f t="shared" si="103"/>
        <v>#REF!</v>
      </c>
      <c r="BS256" s="317" t="e">
        <f>AJ256/#REF!</f>
        <v>#REF!</v>
      </c>
      <c r="BT256" s="313" t="e">
        <f>BS256*#REF!</f>
        <v>#REF!</v>
      </c>
      <c r="BU256" s="313" t="e">
        <f t="shared" si="104"/>
        <v>#REF!</v>
      </c>
      <c r="BV256" s="317" t="e">
        <f>#REF!/#REF!</f>
        <v>#REF!</v>
      </c>
      <c r="BW256" s="313" t="e">
        <f>BV256*#REF!</f>
        <v>#REF!</v>
      </c>
      <c r="BX256" s="313" t="e">
        <f>BW256+#REF!</f>
        <v>#REF!</v>
      </c>
      <c r="BY256" s="317" t="e">
        <f>AO256/#REF!</f>
        <v>#REF!</v>
      </c>
      <c r="BZ256" s="313" t="e">
        <f>BY256*#REF!</f>
        <v>#REF!</v>
      </c>
      <c r="CA256" s="313" t="e">
        <f t="shared" si="105"/>
        <v>#REF!</v>
      </c>
      <c r="CB256" s="311" t="str">
        <f t="shared" si="94"/>
        <v>/MH</v>
      </c>
      <c r="CC256" s="311" t="str">
        <f t="shared" si="95"/>
        <v>MH/</v>
      </c>
      <c r="CE256" s="312" t="e">
        <f>T(#REF!)</f>
        <v>#REF!</v>
      </c>
      <c r="CF256" s="312" t="e">
        <f>#REF!</f>
        <v>#REF!</v>
      </c>
      <c r="CG256" s="313">
        <f t="shared" si="106"/>
        <v>0</v>
      </c>
      <c r="CJ256" s="314"/>
      <c r="CP256" s="177"/>
    </row>
    <row r="257" spans="1:94" hidden="1">
      <c r="A257" s="305"/>
      <c r="B257" s="920"/>
      <c r="C257" s="920"/>
      <c r="D257" s="920"/>
      <c r="E257" s="920"/>
      <c r="F257" s="920"/>
      <c r="G257" s="920"/>
      <c r="H257" s="920"/>
      <c r="I257" s="920"/>
      <c r="J257" s="920"/>
      <c r="K257" s="920"/>
      <c r="L257" s="920"/>
      <c r="M257" s="920"/>
      <c r="N257" s="920"/>
      <c r="O257" s="920"/>
      <c r="P257" s="920"/>
      <c r="Q257" s="787"/>
      <c r="R257" s="787"/>
      <c r="S257" s="788"/>
      <c r="T257" s="787"/>
      <c r="U257" s="787"/>
      <c r="V257" s="921"/>
      <c r="W257" s="922"/>
      <c r="X257" s="922"/>
      <c r="Y257" s="921"/>
      <c r="Z257" s="922"/>
      <c r="AA257" s="922"/>
      <c r="AB257" s="921"/>
      <c r="AC257" s="922"/>
      <c r="AD257" s="922"/>
      <c r="AE257" s="923">
        <f t="shared" si="108"/>
        <v>0</v>
      </c>
      <c r="AF257" s="923"/>
      <c r="AG257" s="923"/>
      <c r="AH257" s="923"/>
      <c r="AI257" s="923"/>
      <c r="AJ257" s="919">
        <f t="shared" si="109"/>
        <v>0</v>
      </c>
      <c r="AK257" s="919"/>
      <c r="AL257" s="919"/>
      <c r="AM257" s="919"/>
      <c r="AN257" s="919"/>
      <c r="AO257" s="919">
        <f t="shared" si="112"/>
        <v>0</v>
      </c>
      <c r="AP257" s="919"/>
      <c r="AQ257" s="919"/>
      <c r="AR257" s="919"/>
      <c r="AS257" s="919"/>
      <c r="AT257" s="318"/>
      <c r="AU257" s="877">
        <f t="shared" si="110"/>
        <v>0</v>
      </c>
      <c r="AV257" s="877"/>
      <c r="AW257" s="878"/>
      <c r="AX257" s="878"/>
      <c r="AY257" s="878"/>
      <c r="AZ257" s="879" t="e">
        <f>SUM(#REF!)</f>
        <v>#REF!</v>
      </c>
      <c r="BB257" s="177"/>
      <c r="BC257" s="307"/>
      <c r="BD257" s="306">
        <f t="shared" si="92"/>
        <v>0</v>
      </c>
      <c r="BE257" s="307"/>
      <c r="BF257" s="316"/>
      <c r="BG257" s="316"/>
      <c r="BH257" s="316"/>
      <c r="BI257" s="316"/>
      <c r="BJ257" s="308">
        <f t="shared" si="99"/>
        <v>0</v>
      </c>
      <c r="BK257" s="308">
        <f t="shared" si="100"/>
        <v>0</v>
      </c>
      <c r="BL257" s="308" t="e">
        <f>#REF!</f>
        <v>#REF!</v>
      </c>
      <c r="BM257" s="308">
        <f t="shared" si="101"/>
        <v>0</v>
      </c>
      <c r="BN257" s="308" t="e">
        <f t="shared" si="111"/>
        <v>#REF!</v>
      </c>
      <c r="BO257" s="317" t="e">
        <f>AU257/#REF!</f>
        <v>#REF!</v>
      </c>
      <c r="BP257" s="317" t="e">
        <f>AE257/#REF!</f>
        <v>#REF!</v>
      </c>
      <c r="BQ257" s="313" t="e">
        <f>BP257*#REF!</f>
        <v>#REF!</v>
      </c>
      <c r="BR257" s="313" t="e">
        <f t="shared" si="103"/>
        <v>#REF!</v>
      </c>
      <c r="BS257" s="317" t="e">
        <f>AJ257/#REF!</f>
        <v>#REF!</v>
      </c>
      <c r="BT257" s="313" t="e">
        <f>BS257*#REF!</f>
        <v>#REF!</v>
      </c>
      <c r="BU257" s="313" t="e">
        <f t="shared" si="104"/>
        <v>#REF!</v>
      </c>
      <c r="BV257" s="317" t="e">
        <f>#REF!/#REF!</f>
        <v>#REF!</v>
      </c>
      <c r="BW257" s="313" t="e">
        <f>BV257*#REF!</f>
        <v>#REF!</v>
      </c>
      <c r="BX257" s="313" t="e">
        <f>BW257+#REF!</f>
        <v>#REF!</v>
      </c>
      <c r="BY257" s="317" t="e">
        <f>AO257/#REF!</f>
        <v>#REF!</v>
      </c>
      <c r="BZ257" s="313" t="e">
        <f>BY257*#REF!</f>
        <v>#REF!</v>
      </c>
      <c r="CA257" s="313" t="e">
        <f t="shared" si="105"/>
        <v>#REF!</v>
      </c>
      <c r="CB257" s="311" t="str">
        <f t="shared" si="94"/>
        <v>/MH</v>
      </c>
      <c r="CC257" s="311" t="str">
        <f t="shared" si="95"/>
        <v>MH/</v>
      </c>
      <c r="CE257" s="312" t="e">
        <f>T(#REF!)</f>
        <v>#REF!</v>
      </c>
      <c r="CF257" s="312" t="e">
        <f>#REF!</f>
        <v>#REF!</v>
      </c>
      <c r="CG257" s="313">
        <f t="shared" si="106"/>
        <v>0</v>
      </c>
      <c r="CJ257" s="314"/>
      <c r="CP257" s="177"/>
    </row>
    <row r="258" spans="1:94" hidden="1">
      <c r="A258" s="305"/>
      <c r="B258" s="920"/>
      <c r="C258" s="920"/>
      <c r="D258" s="920"/>
      <c r="E258" s="920"/>
      <c r="F258" s="920"/>
      <c r="G258" s="920"/>
      <c r="H258" s="920"/>
      <c r="I258" s="920"/>
      <c r="J258" s="920"/>
      <c r="K258" s="920"/>
      <c r="L258" s="920"/>
      <c r="M258" s="920"/>
      <c r="N258" s="920"/>
      <c r="O258" s="920"/>
      <c r="P258" s="920"/>
      <c r="Q258" s="787"/>
      <c r="R258" s="787"/>
      <c r="S258" s="788"/>
      <c r="T258" s="787"/>
      <c r="U258" s="787"/>
      <c r="V258" s="921"/>
      <c r="W258" s="922"/>
      <c r="X258" s="922"/>
      <c r="Y258" s="921"/>
      <c r="Z258" s="922"/>
      <c r="AA258" s="922"/>
      <c r="AB258" s="921"/>
      <c r="AC258" s="922"/>
      <c r="AD258" s="922"/>
      <c r="AE258" s="923">
        <f t="shared" si="108"/>
        <v>0</v>
      </c>
      <c r="AF258" s="923"/>
      <c r="AG258" s="923"/>
      <c r="AH258" s="923"/>
      <c r="AI258" s="923"/>
      <c r="AJ258" s="919">
        <f t="shared" si="109"/>
        <v>0</v>
      </c>
      <c r="AK258" s="919"/>
      <c r="AL258" s="919"/>
      <c r="AM258" s="919"/>
      <c r="AN258" s="919"/>
      <c r="AO258" s="919">
        <f t="shared" si="112"/>
        <v>0</v>
      </c>
      <c r="AP258" s="919"/>
      <c r="AQ258" s="919"/>
      <c r="AR258" s="919"/>
      <c r="AS258" s="919"/>
      <c r="AT258" s="318"/>
      <c r="AU258" s="877">
        <f t="shared" si="110"/>
        <v>0</v>
      </c>
      <c r="AV258" s="877"/>
      <c r="AW258" s="878"/>
      <c r="AX258" s="878"/>
      <c r="AY258" s="878"/>
      <c r="AZ258" s="879" t="e">
        <f>SUM(#REF!)</f>
        <v>#REF!</v>
      </c>
      <c r="BB258" s="177"/>
      <c r="BC258" s="307"/>
      <c r="BD258" s="306">
        <f t="shared" si="92"/>
        <v>0</v>
      </c>
      <c r="BE258" s="307"/>
      <c r="BF258" s="316"/>
      <c r="BG258" s="316"/>
      <c r="BH258" s="316"/>
      <c r="BI258" s="316"/>
      <c r="BJ258" s="308">
        <f t="shared" si="99"/>
        <v>0</v>
      </c>
      <c r="BK258" s="308">
        <f t="shared" si="100"/>
        <v>0</v>
      </c>
      <c r="BL258" s="308" t="e">
        <f>#REF!</f>
        <v>#REF!</v>
      </c>
      <c r="BM258" s="308">
        <f t="shared" si="101"/>
        <v>0</v>
      </c>
      <c r="BN258" s="308" t="e">
        <f t="shared" si="111"/>
        <v>#REF!</v>
      </c>
      <c r="BO258" s="317" t="e">
        <f>AU258/#REF!</f>
        <v>#REF!</v>
      </c>
      <c r="BP258" s="317" t="e">
        <f>AE258/#REF!</f>
        <v>#REF!</v>
      </c>
      <c r="BQ258" s="313" t="e">
        <f>BP258*#REF!</f>
        <v>#REF!</v>
      </c>
      <c r="BR258" s="313" t="e">
        <f t="shared" si="103"/>
        <v>#REF!</v>
      </c>
      <c r="BS258" s="317" t="e">
        <f>AJ258/#REF!</f>
        <v>#REF!</v>
      </c>
      <c r="BT258" s="313" t="e">
        <f>BS258*#REF!</f>
        <v>#REF!</v>
      </c>
      <c r="BU258" s="313" t="e">
        <f t="shared" si="104"/>
        <v>#REF!</v>
      </c>
      <c r="BV258" s="317" t="e">
        <f>#REF!/#REF!</f>
        <v>#REF!</v>
      </c>
      <c r="BW258" s="313" t="e">
        <f>BV258*#REF!</f>
        <v>#REF!</v>
      </c>
      <c r="BX258" s="313" t="e">
        <f>BW258+#REF!</f>
        <v>#REF!</v>
      </c>
      <c r="BY258" s="317" t="e">
        <f>AO258/#REF!</f>
        <v>#REF!</v>
      </c>
      <c r="BZ258" s="313" t="e">
        <f>BY258*#REF!</f>
        <v>#REF!</v>
      </c>
      <c r="CA258" s="313" t="e">
        <f t="shared" si="105"/>
        <v>#REF!</v>
      </c>
      <c r="CB258" s="311" t="str">
        <f t="shared" si="94"/>
        <v>/MH</v>
      </c>
      <c r="CC258" s="311" t="str">
        <f t="shared" si="95"/>
        <v>MH/</v>
      </c>
      <c r="CE258" s="312" t="e">
        <f>T(#REF!)</f>
        <v>#REF!</v>
      </c>
      <c r="CF258" s="312" t="e">
        <f>#REF!</f>
        <v>#REF!</v>
      </c>
      <c r="CG258" s="313">
        <f t="shared" si="106"/>
        <v>0</v>
      </c>
      <c r="CJ258" s="314"/>
      <c r="CP258" s="177"/>
    </row>
    <row r="259" spans="1:94" hidden="1">
      <c r="A259" s="305"/>
      <c r="B259" s="920"/>
      <c r="C259" s="920"/>
      <c r="D259" s="920"/>
      <c r="E259" s="920"/>
      <c r="F259" s="920"/>
      <c r="G259" s="920"/>
      <c r="H259" s="920"/>
      <c r="I259" s="920"/>
      <c r="J259" s="920"/>
      <c r="K259" s="920"/>
      <c r="L259" s="920"/>
      <c r="M259" s="920"/>
      <c r="N259" s="920"/>
      <c r="O259" s="920"/>
      <c r="P259" s="920"/>
      <c r="Q259" s="787"/>
      <c r="R259" s="787"/>
      <c r="S259" s="788"/>
      <c r="T259" s="787"/>
      <c r="U259" s="787"/>
      <c r="V259" s="921"/>
      <c r="W259" s="922"/>
      <c r="X259" s="922"/>
      <c r="Y259" s="921"/>
      <c r="Z259" s="922"/>
      <c r="AA259" s="922"/>
      <c r="AB259" s="921"/>
      <c r="AC259" s="922"/>
      <c r="AD259" s="922"/>
      <c r="AE259" s="923">
        <f t="shared" si="108"/>
        <v>0</v>
      </c>
      <c r="AF259" s="923"/>
      <c r="AG259" s="923"/>
      <c r="AH259" s="923"/>
      <c r="AI259" s="923"/>
      <c r="AJ259" s="919">
        <f t="shared" si="109"/>
        <v>0</v>
      </c>
      <c r="AK259" s="919"/>
      <c r="AL259" s="919"/>
      <c r="AM259" s="919"/>
      <c r="AN259" s="919"/>
      <c r="AO259" s="919">
        <f t="shared" si="112"/>
        <v>0</v>
      </c>
      <c r="AP259" s="919"/>
      <c r="AQ259" s="919"/>
      <c r="AR259" s="919"/>
      <c r="AS259" s="919"/>
      <c r="AT259" s="318"/>
      <c r="AU259" s="877">
        <f t="shared" si="110"/>
        <v>0</v>
      </c>
      <c r="AV259" s="877"/>
      <c r="AW259" s="878"/>
      <c r="AX259" s="878"/>
      <c r="AY259" s="878"/>
      <c r="AZ259" s="879" t="e">
        <f>SUM(#REF!)</f>
        <v>#REF!</v>
      </c>
      <c r="BB259" s="177"/>
      <c r="BC259" s="307"/>
      <c r="BD259" s="306">
        <f t="shared" si="92"/>
        <v>0</v>
      </c>
      <c r="BE259" s="307"/>
      <c r="BF259" s="316"/>
      <c r="BG259" s="316"/>
      <c r="BH259" s="316"/>
      <c r="BI259" s="316"/>
      <c r="BJ259" s="308">
        <f t="shared" si="99"/>
        <v>0</v>
      </c>
      <c r="BK259" s="308">
        <f t="shared" si="100"/>
        <v>0</v>
      </c>
      <c r="BL259" s="308" t="e">
        <f>#REF!</f>
        <v>#REF!</v>
      </c>
      <c r="BM259" s="308">
        <f t="shared" si="101"/>
        <v>0</v>
      </c>
      <c r="BN259" s="308" t="e">
        <f t="shared" si="111"/>
        <v>#REF!</v>
      </c>
      <c r="BO259" s="317" t="e">
        <f>AU259/#REF!</f>
        <v>#REF!</v>
      </c>
      <c r="BP259" s="317" t="e">
        <f>AE259/#REF!</f>
        <v>#REF!</v>
      </c>
      <c r="BQ259" s="313" t="e">
        <f>BP259*#REF!</f>
        <v>#REF!</v>
      </c>
      <c r="BR259" s="313" t="e">
        <f t="shared" si="103"/>
        <v>#REF!</v>
      </c>
      <c r="BS259" s="317" t="e">
        <f>AJ259/#REF!</f>
        <v>#REF!</v>
      </c>
      <c r="BT259" s="313" t="e">
        <f>BS259*#REF!</f>
        <v>#REF!</v>
      </c>
      <c r="BU259" s="313" t="e">
        <f t="shared" si="104"/>
        <v>#REF!</v>
      </c>
      <c r="BV259" s="317" t="e">
        <f>#REF!/#REF!</f>
        <v>#REF!</v>
      </c>
      <c r="BW259" s="313" t="e">
        <f>BV259*#REF!</f>
        <v>#REF!</v>
      </c>
      <c r="BX259" s="313" t="e">
        <f>BW259+#REF!</f>
        <v>#REF!</v>
      </c>
      <c r="BY259" s="317" t="e">
        <f>AO259/#REF!</f>
        <v>#REF!</v>
      </c>
      <c r="BZ259" s="313" t="e">
        <f>BY259*#REF!</f>
        <v>#REF!</v>
      </c>
      <c r="CA259" s="313" t="e">
        <f t="shared" si="105"/>
        <v>#REF!</v>
      </c>
      <c r="CB259" s="311" t="str">
        <f t="shared" si="94"/>
        <v>/MH</v>
      </c>
      <c r="CC259" s="311" t="str">
        <f t="shared" si="95"/>
        <v>MH/</v>
      </c>
      <c r="CE259" s="312" t="e">
        <f>T(#REF!)</f>
        <v>#REF!</v>
      </c>
      <c r="CF259" s="312" t="e">
        <f>#REF!</f>
        <v>#REF!</v>
      </c>
      <c r="CG259" s="313">
        <f t="shared" si="106"/>
        <v>0</v>
      </c>
      <c r="CJ259" s="314"/>
      <c r="CP259" s="177"/>
    </row>
    <row r="260" spans="1:94" hidden="1">
      <c r="A260" s="305"/>
      <c r="B260" s="920"/>
      <c r="C260" s="920"/>
      <c r="D260" s="920"/>
      <c r="E260" s="920"/>
      <c r="F260" s="920"/>
      <c r="G260" s="920"/>
      <c r="H260" s="920"/>
      <c r="I260" s="920"/>
      <c r="J260" s="920"/>
      <c r="K260" s="920"/>
      <c r="L260" s="920"/>
      <c r="M260" s="920"/>
      <c r="N260" s="920"/>
      <c r="O260" s="920"/>
      <c r="P260" s="920"/>
      <c r="Q260" s="787"/>
      <c r="R260" s="787"/>
      <c r="S260" s="788"/>
      <c r="T260" s="787"/>
      <c r="U260" s="787"/>
      <c r="V260" s="921"/>
      <c r="W260" s="922"/>
      <c r="X260" s="922"/>
      <c r="Y260" s="921"/>
      <c r="Z260" s="922"/>
      <c r="AA260" s="922"/>
      <c r="AB260" s="921"/>
      <c r="AC260" s="922"/>
      <c r="AD260" s="922"/>
      <c r="AE260" s="923">
        <f t="shared" si="108"/>
        <v>0</v>
      </c>
      <c r="AF260" s="923"/>
      <c r="AG260" s="923"/>
      <c r="AH260" s="923"/>
      <c r="AI260" s="923"/>
      <c r="AJ260" s="919">
        <f t="shared" si="109"/>
        <v>0</v>
      </c>
      <c r="AK260" s="919"/>
      <c r="AL260" s="919"/>
      <c r="AM260" s="919"/>
      <c r="AN260" s="919"/>
      <c r="AO260" s="919">
        <f t="shared" si="112"/>
        <v>0</v>
      </c>
      <c r="AP260" s="919"/>
      <c r="AQ260" s="919"/>
      <c r="AR260" s="919"/>
      <c r="AS260" s="919"/>
      <c r="AT260" s="318"/>
      <c r="AU260" s="877">
        <f t="shared" si="110"/>
        <v>0</v>
      </c>
      <c r="AV260" s="877"/>
      <c r="AW260" s="878"/>
      <c r="AX260" s="878"/>
      <c r="AY260" s="878"/>
      <c r="AZ260" s="879" t="e">
        <f>SUM(#REF!)</f>
        <v>#REF!</v>
      </c>
      <c r="BB260" s="177"/>
      <c r="BC260" s="307"/>
      <c r="BD260" s="306">
        <f t="shared" si="92"/>
        <v>0</v>
      </c>
      <c r="BE260" s="307"/>
      <c r="BF260" s="316"/>
      <c r="BG260" s="316"/>
      <c r="BH260" s="316"/>
      <c r="BI260" s="316"/>
      <c r="BJ260" s="308">
        <f t="shared" si="99"/>
        <v>0</v>
      </c>
      <c r="BK260" s="308">
        <f t="shared" si="100"/>
        <v>0</v>
      </c>
      <c r="BL260" s="308" t="e">
        <f>#REF!</f>
        <v>#REF!</v>
      </c>
      <c r="BM260" s="308">
        <f t="shared" si="101"/>
        <v>0</v>
      </c>
      <c r="BN260" s="308" t="e">
        <f t="shared" si="111"/>
        <v>#REF!</v>
      </c>
      <c r="BO260" s="317" t="e">
        <f>AU260/#REF!</f>
        <v>#REF!</v>
      </c>
      <c r="BP260" s="317" t="e">
        <f>AE260/#REF!</f>
        <v>#REF!</v>
      </c>
      <c r="BQ260" s="313" t="e">
        <f>BP260*#REF!</f>
        <v>#REF!</v>
      </c>
      <c r="BR260" s="313" t="e">
        <f t="shared" si="103"/>
        <v>#REF!</v>
      </c>
      <c r="BS260" s="317" t="e">
        <f>AJ260/#REF!</f>
        <v>#REF!</v>
      </c>
      <c r="BT260" s="313" t="e">
        <f>BS260*#REF!</f>
        <v>#REF!</v>
      </c>
      <c r="BU260" s="313" t="e">
        <f t="shared" si="104"/>
        <v>#REF!</v>
      </c>
      <c r="BV260" s="317" t="e">
        <f>#REF!/#REF!</f>
        <v>#REF!</v>
      </c>
      <c r="BW260" s="313" t="e">
        <f>BV260*#REF!</f>
        <v>#REF!</v>
      </c>
      <c r="BX260" s="313" t="e">
        <f>BW260+#REF!</f>
        <v>#REF!</v>
      </c>
      <c r="BY260" s="317" t="e">
        <f>AO260/#REF!</f>
        <v>#REF!</v>
      </c>
      <c r="BZ260" s="313" t="e">
        <f>BY260*#REF!</f>
        <v>#REF!</v>
      </c>
      <c r="CA260" s="313" t="e">
        <f t="shared" si="105"/>
        <v>#REF!</v>
      </c>
      <c r="CB260" s="311" t="str">
        <f t="shared" si="94"/>
        <v>/MH</v>
      </c>
      <c r="CC260" s="311" t="str">
        <f t="shared" si="95"/>
        <v>MH/</v>
      </c>
      <c r="CE260" s="312" t="e">
        <f>T(#REF!)</f>
        <v>#REF!</v>
      </c>
      <c r="CF260" s="312" t="e">
        <f>#REF!</f>
        <v>#REF!</v>
      </c>
      <c r="CG260" s="313">
        <f t="shared" si="106"/>
        <v>0</v>
      </c>
      <c r="CJ260" s="314"/>
      <c r="CP260" s="177"/>
    </row>
    <row r="261" spans="1:94" hidden="1">
      <c r="A261" s="305"/>
      <c r="B261" s="920"/>
      <c r="C261" s="920"/>
      <c r="D261" s="920"/>
      <c r="E261" s="920"/>
      <c r="F261" s="920"/>
      <c r="G261" s="920"/>
      <c r="H261" s="920"/>
      <c r="I261" s="920"/>
      <c r="J261" s="920"/>
      <c r="K261" s="920"/>
      <c r="L261" s="920"/>
      <c r="M261" s="920"/>
      <c r="N261" s="920"/>
      <c r="O261" s="920"/>
      <c r="P261" s="920"/>
      <c r="Q261" s="787"/>
      <c r="R261" s="787"/>
      <c r="S261" s="788"/>
      <c r="T261" s="787"/>
      <c r="U261" s="787"/>
      <c r="V261" s="921"/>
      <c r="W261" s="922"/>
      <c r="X261" s="922"/>
      <c r="Y261" s="921"/>
      <c r="Z261" s="922"/>
      <c r="AA261" s="922"/>
      <c r="AB261" s="921"/>
      <c r="AC261" s="922"/>
      <c r="AD261" s="922"/>
      <c r="AE261" s="923">
        <f t="shared" si="108"/>
        <v>0</v>
      </c>
      <c r="AF261" s="923"/>
      <c r="AG261" s="923"/>
      <c r="AH261" s="923"/>
      <c r="AI261" s="923"/>
      <c r="AJ261" s="919">
        <f t="shared" si="109"/>
        <v>0</v>
      </c>
      <c r="AK261" s="919"/>
      <c r="AL261" s="919"/>
      <c r="AM261" s="919"/>
      <c r="AN261" s="919"/>
      <c r="AO261" s="919">
        <f t="shared" si="112"/>
        <v>0</v>
      </c>
      <c r="AP261" s="919"/>
      <c r="AQ261" s="919"/>
      <c r="AR261" s="919"/>
      <c r="AS261" s="919"/>
      <c r="AT261" s="318"/>
      <c r="AU261" s="877">
        <f t="shared" si="110"/>
        <v>0</v>
      </c>
      <c r="AV261" s="877"/>
      <c r="AW261" s="878"/>
      <c r="AX261" s="878"/>
      <c r="AY261" s="878"/>
      <c r="AZ261" s="879" t="e">
        <f>SUM(#REF!)</f>
        <v>#REF!</v>
      </c>
      <c r="BB261" s="177"/>
      <c r="BC261" s="307"/>
      <c r="BD261" s="306">
        <f t="shared" si="92"/>
        <v>0</v>
      </c>
      <c r="BE261" s="307"/>
      <c r="BF261" s="316"/>
      <c r="BG261" s="316"/>
      <c r="BH261" s="316"/>
      <c r="BI261" s="316"/>
      <c r="BJ261" s="308">
        <f t="shared" si="99"/>
        <v>0</v>
      </c>
      <c r="BK261" s="308">
        <f t="shared" si="100"/>
        <v>0</v>
      </c>
      <c r="BL261" s="308" t="e">
        <f>#REF!</f>
        <v>#REF!</v>
      </c>
      <c r="BM261" s="308">
        <f t="shared" si="101"/>
        <v>0</v>
      </c>
      <c r="BN261" s="308" t="e">
        <f t="shared" si="111"/>
        <v>#REF!</v>
      </c>
      <c r="BO261" s="317" t="e">
        <f>AU261/#REF!</f>
        <v>#REF!</v>
      </c>
      <c r="BP261" s="317" t="e">
        <f>AE261/#REF!</f>
        <v>#REF!</v>
      </c>
      <c r="BQ261" s="313" t="e">
        <f>BP261*#REF!</f>
        <v>#REF!</v>
      </c>
      <c r="BR261" s="313" t="e">
        <f t="shared" si="103"/>
        <v>#REF!</v>
      </c>
      <c r="BS261" s="317" t="e">
        <f>AJ261/#REF!</f>
        <v>#REF!</v>
      </c>
      <c r="BT261" s="313" t="e">
        <f>BS261*#REF!</f>
        <v>#REF!</v>
      </c>
      <c r="BU261" s="313" t="e">
        <f t="shared" si="104"/>
        <v>#REF!</v>
      </c>
      <c r="BV261" s="317" t="e">
        <f>#REF!/#REF!</f>
        <v>#REF!</v>
      </c>
      <c r="BW261" s="313" t="e">
        <f>BV261*#REF!</f>
        <v>#REF!</v>
      </c>
      <c r="BX261" s="313" t="e">
        <f>BW261+#REF!</f>
        <v>#REF!</v>
      </c>
      <c r="BY261" s="317" t="e">
        <f>AO261/#REF!</f>
        <v>#REF!</v>
      </c>
      <c r="BZ261" s="313" t="e">
        <f>BY261*#REF!</f>
        <v>#REF!</v>
      </c>
      <c r="CA261" s="313" t="e">
        <f t="shared" si="105"/>
        <v>#REF!</v>
      </c>
      <c r="CB261" s="311" t="str">
        <f t="shared" si="94"/>
        <v>/MH</v>
      </c>
      <c r="CC261" s="311" t="str">
        <f t="shared" si="95"/>
        <v>MH/</v>
      </c>
      <c r="CE261" s="312" t="e">
        <f>T(#REF!)</f>
        <v>#REF!</v>
      </c>
      <c r="CF261" s="312" t="e">
        <f>#REF!</f>
        <v>#REF!</v>
      </c>
      <c r="CG261" s="313">
        <f t="shared" si="106"/>
        <v>0</v>
      </c>
      <c r="CJ261" s="314"/>
      <c r="CP261" s="177"/>
    </row>
    <row r="262" spans="1:94" ht="5.0999999999999996" hidden="1" customHeight="1">
      <c r="A262" s="305"/>
      <c r="B262" s="364"/>
      <c r="C262" s="364"/>
      <c r="D262" s="364"/>
      <c r="E262" s="364"/>
      <c r="F262" s="364"/>
      <c r="G262" s="364"/>
      <c r="H262" s="364"/>
      <c r="I262" s="364"/>
      <c r="J262" s="364"/>
      <c r="K262" s="364"/>
      <c r="L262" s="364"/>
      <c r="M262" s="364"/>
      <c r="N262" s="364"/>
      <c r="O262" s="364"/>
      <c r="P262" s="364"/>
      <c r="Q262" s="365"/>
      <c r="R262" s="365"/>
      <c r="S262" s="365"/>
      <c r="T262" s="365"/>
      <c r="U262" s="365"/>
      <c r="V262" s="366"/>
      <c r="W262" s="366"/>
      <c r="X262" s="366"/>
      <c r="Y262" s="461"/>
      <c r="Z262" s="461"/>
      <c r="AA262" s="461"/>
      <c r="AB262" s="461"/>
      <c r="AC262" s="461"/>
      <c r="AD262" s="461"/>
      <c r="AE262" s="462"/>
      <c r="AF262" s="462"/>
      <c r="AG262" s="462"/>
      <c r="AH262" s="462"/>
      <c r="AI262" s="462"/>
      <c r="AJ262" s="462"/>
      <c r="AK262" s="462"/>
      <c r="AL262" s="462"/>
      <c r="AM262" s="462"/>
      <c r="AN262" s="462"/>
      <c r="AO262" s="462"/>
      <c r="AP262" s="462"/>
      <c r="AQ262" s="462"/>
      <c r="AR262" s="462"/>
      <c r="AS262" s="462"/>
      <c r="AT262" s="174"/>
      <c r="AU262" s="862"/>
      <c r="AV262" s="863"/>
      <c r="AW262" s="863"/>
      <c r="AX262" s="863"/>
      <c r="AY262" s="863"/>
      <c r="AZ262" s="863"/>
      <c r="BB262" s="175"/>
      <c r="BC262" s="307"/>
      <c r="BD262" s="319">
        <f t="shared" si="92"/>
        <v>0</v>
      </c>
      <c r="BE262" s="307"/>
      <c r="BF262" s="319"/>
      <c r="BG262" s="319"/>
      <c r="BH262" s="319"/>
      <c r="BI262" s="319"/>
      <c r="BJ262" s="320">
        <f>BJ231</f>
        <v>0</v>
      </c>
      <c r="BK262" s="320">
        <f>BK231</f>
        <v>0</v>
      </c>
      <c r="BL262" s="320" t="e">
        <f>BL231</f>
        <v>#REF!</v>
      </c>
      <c r="BM262" s="320">
        <f>BM231</f>
        <v>0</v>
      </c>
      <c r="BN262" s="320" t="e">
        <f>BN231</f>
        <v>#REF!</v>
      </c>
      <c r="BO262" s="321" t="e">
        <f>AU262/TOTAL_REMODEL_ESTIMATE</f>
        <v>#NAME?</v>
      </c>
      <c r="BP262" s="321" t="e">
        <f>#REF!/TOTAL_REMODEL_ESTIMATE</f>
        <v>#REF!</v>
      </c>
      <c r="BQ262" s="321" t="e">
        <f>#REF!/TOTAL_REMODEL_ESTIMATE</f>
        <v>#REF!</v>
      </c>
      <c r="BR262" s="321" t="e">
        <f>#REF!/TOTAL_REMODEL_ESTIMATE</f>
        <v>#REF!</v>
      </c>
      <c r="BS262" s="321" t="e">
        <f>#REF!/TOTAL_REMODEL_ESTIMATE</f>
        <v>#REF!</v>
      </c>
      <c r="BT262" s="321" t="e">
        <f>#REF!/TOTAL_REMODEL_ESTIMATE</f>
        <v>#REF!</v>
      </c>
      <c r="BU262" s="321" t="e">
        <f>#REF!/TOTAL_REMODEL_ESTIMATE</f>
        <v>#REF!</v>
      </c>
      <c r="BV262" s="321" t="e">
        <f>#REF!/TOTAL_REMODEL_ESTIMATE</f>
        <v>#REF!</v>
      </c>
      <c r="BW262" s="321" t="e">
        <f>#REF!/TOTAL_REMODEL_ESTIMATE</f>
        <v>#REF!</v>
      </c>
      <c r="BX262" s="321" t="e">
        <f>#REF!/TOTAL_REMODEL_ESTIMATE</f>
        <v>#REF!</v>
      </c>
      <c r="BY262" s="321" t="e">
        <f>#REF!/TOTAL_REMODEL_ESTIMATE</f>
        <v>#REF!</v>
      </c>
      <c r="BZ262" s="321" t="e">
        <f>#REF!/TOTAL_REMODEL_ESTIMATE</f>
        <v>#REF!</v>
      </c>
      <c r="CA262" s="321" t="e">
        <f>#REF!/TOTAL_REMODEL_ESTIMATE</f>
        <v>#REF!</v>
      </c>
      <c r="CB262" s="321" t="e">
        <f>#REF!/TOTAL_REMODEL_ESTIMATE</f>
        <v>#REF!</v>
      </c>
      <c r="CC262" s="321" t="e">
        <f>#REF!/TOTAL_REMODEL_ESTIMATE</f>
        <v>#REF!</v>
      </c>
      <c r="CE262" s="321"/>
      <c r="CF262" s="321"/>
      <c r="CG262" s="322"/>
      <c r="CJ262" s="323"/>
      <c r="CP262" s="175"/>
    </row>
    <row r="263" spans="1:94" ht="21.6" hidden="1" customHeight="1">
      <c r="A263" s="305"/>
      <c r="B263" s="864" t="str">
        <f>UPPER(CONCATENATE(E231," ","SUBTOTAL"))</f>
        <v>ALTERNATE #5 SUBTOTAL</v>
      </c>
      <c r="C263" s="864"/>
      <c r="D263" s="864"/>
      <c r="E263" s="864"/>
      <c r="F263" s="864"/>
      <c r="G263" s="864"/>
      <c r="H263" s="864"/>
      <c r="I263" s="864"/>
      <c r="J263" s="864"/>
      <c r="K263" s="864"/>
      <c r="L263" s="864"/>
      <c r="M263" s="864"/>
      <c r="N263" s="864"/>
      <c r="O263" s="864"/>
      <c r="P263" s="864"/>
      <c r="Q263" s="864"/>
      <c r="R263" s="864"/>
      <c r="S263" s="864"/>
      <c r="T263" s="864"/>
      <c r="U263" s="864"/>
      <c r="V263" s="864"/>
      <c r="W263" s="864"/>
      <c r="X263" s="864"/>
      <c r="Y263" s="864"/>
      <c r="Z263" s="864"/>
      <c r="AA263" s="864"/>
      <c r="AB263" s="864"/>
      <c r="AC263" s="864"/>
      <c r="AD263" s="865"/>
      <c r="AE263" s="866">
        <f>SUBTOTAL(9,AE232:AI262)</f>
        <v>0</v>
      </c>
      <c r="AF263" s="867"/>
      <c r="AG263" s="867"/>
      <c r="AH263" s="867"/>
      <c r="AI263" s="867"/>
      <c r="AJ263" s="866">
        <f>SUBTOTAL(9,AJ232:AN262)</f>
        <v>0</v>
      </c>
      <c r="AK263" s="867"/>
      <c r="AL263" s="867"/>
      <c r="AM263" s="867"/>
      <c r="AN263" s="867"/>
      <c r="AO263" s="866">
        <f>SUBTOTAL(9,AO232:AS262)</f>
        <v>0</v>
      </c>
      <c r="AP263" s="867"/>
      <c r="AQ263" s="867"/>
      <c r="AR263" s="867"/>
      <c r="AS263" s="867"/>
      <c r="AT263" s="318"/>
      <c r="AU263" s="866">
        <f>SUBTOTAL(9,AU232:AU262)</f>
        <v>0</v>
      </c>
      <c r="AV263" s="867"/>
      <c r="AW263" s="867"/>
      <c r="AX263" s="867"/>
      <c r="AY263" s="867"/>
      <c r="AZ263" s="867"/>
      <c r="BB263" s="64"/>
      <c r="BC263" s="307"/>
      <c r="BD263" s="306">
        <f t="shared" si="92"/>
        <v>0</v>
      </c>
      <c r="BE263" s="307"/>
      <c r="BF263" s="324"/>
      <c r="BG263" s="324"/>
      <c r="BH263" s="324"/>
      <c r="BI263" s="324"/>
      <c r="BJ263" s="325">
        <f t="shared" ref="BJ263:CA263" si="113">BJ231</f>
        <v>0</v>
      </c>
      <c r="BK263" s="325">
        <f t="shared" si="113"/>
        <v>0</v>
      </c>
      <c r="BL263" s="325" t="e">
        <f t="shared" si="113"/>
        <v>#REF!</v>
      </c>
      <c r="BM263" s="325">
        <f t="shared" si="113"/>
        <v>0</v>
      </c>
      <c r="BN263" s="325" t="e">
        <f t="shared" si="113"/>
        <v>#REF!</v>
      </c>
      <c r="BO263" s="326" t="e">
        <f t="shared" si="113"/>
        <v>#REF!</v>
      </c>
      <c r="BP263" s="326" t="e">
        <f t="shared" si="113"/>
        <v>#REF!</v>
      </c>
      <c r="BQ263" s="325" t="e">
        <f t="shared" si="113"/>
        <v>#REF!</v>
      </c>
      <c r="BR263" s="325" t="e">
        <f t="shared" si="113"/>
        <v>#REF!</v>
      </c>
      <c r="BS263" s="326" t="e">
        <f t="shared" si="113"/>
        <v>#REF!</v>
      </c>
      <c r="BT263" s="325" t="e">
        <f t="shared" si="113"/>
        <v>#REF!</v>
      </c>
      <c r="BU263" s="325" t="e">
        <f t="shared" si="113"/>
        <v>#REF!</v>
      </c>
      <c r="BV263" s="326" t="e">
        <f t="shared" si="113"/>
        <v>#REF!</v>
      </c>
      <c r="BW263" s="325" t="e">
        <f t="shared" si="113"/>
        <v>#REF!</v>
      </c>
      <c r="BX263" s="325" t="e">
        <f t="shared" si="113"/>
        <v>#REF!</v>
      </c>
      <c r="BY263" s="326" t="e">
        <f t="shared" si="113"/>
        <v>#REF!</v>
      </c>
      <c r="BZ263" s="325" t="e">
        <f t="shared" si="113"/>
        <v>#REF!</v>
      </c>
      <c r="CA263" s="325" t="e">
        <f t="shared" si="113"/>
        <v>#REF!</v>
      </c>
      <c r="CB263" s="327"/>
      <c r="CC263" s="327"/>
      <c r="CE263" s="327"/>
      <c r="CF263" s="327"/>
      <c r="CG263" s="328"/>
      <c r="CJ263" s="329"/>
      <c r="CP263" s="64"/>
    </row>
    <row r="264" spans="1:94" ht="5.0999999999999996" hidden="1" customHeight="1">
      <c r="A264" s="305"/>
      <c r="B264" s="364"/>
      <c r="C264" s="364"/>
      <c r="D264" s="364"/>
      <c r="E264" s="364"/>
      <c r="F264" s="364"/>
      <c r="G264" s="364"/>
      <c r="H264" s="364"/>
      <c r="I264" s="364"/>
      <c r="J264" s="364"/>
      <c r="K264" s="364"/>
      <c r="L264" s="364"/>
      <c r="M264" s="364"/>
      <c r="N264" s="364"/>
      <c r="O264" s="364"/>
      <c r="P264" s="364"/>
      <c r="Q264" s="365"/>
      <c r="R264" s="365"/>
      <c r="S264" s="365"/>
      <c r="T264" s="365"/>
      <c r="U264" s="365"/>
      <c r="V264" s="366"/>
      <c r="W264" s="366"/>
      <c r="X264" s="366"/>
      <c r="Y264" s="461"/>
      <c r="Z264" s="461"/>
      <c r="AA264" s="461"/>
      <c r="AB264" s="461"/>
      <c r="AC264" s="461"/>
      <c r="AD264" s="461"/>
      <c r="AE264" s="462"/>
      <c r="AF264" s="462"/>
      <c r="AG264" s="462"/>
      <c r="AH264" s="462"/>
      <c r="AI264" s="462"/>
      <c r="AJ264" s="462"/>
      <c r="AK264" s="462"/>
      <c r="AL264" s="462"/>
      <c r="AM264" s="462"/>
      <c r="AN264" s="462"/>
      <c r="AO264" s="462"/>
      <c r="AP264" s="462"/>
      <c r="AQ264" s="462"/>
      <c r="AR264" s="462"/>
      <c r="AS264" s="462"/>
      <c r="AT264" s="174"/>
      <c r="AU264" s="172"/>
      <c r="AV264" s="172"/>
      <c r="AW264" s="172"/>
      <c r="AX264" s="172"/>
      <c r="AY264" s="172"/>
      <c r="AZ264" s="176"/>
      <c r="BB264" s="175"/>
      <c r="BC264" s="307"/>
      <c r="BD264" s="319">
        <f t="shared" si="92"/>
        <v>0</v>
      </c>
      <c r="BE264" s="307"/>
      <c r="BF264" s="319"/>
      <c r="BG264" s="319"/>
      <c r="BH264" s="319"/>
      <c r="BI264" s="319"/>
      <c r="BJ264" s="319">
        <f>BJ231</f>
        <v>0</v>
      </c>
      <c r="BK264" s="319">
        <f>BK231</f>
        <v>0</v>
      </c>
      <c r="BL264" s="319" t="e">
        <f>BL231</f>
        <v>#REF!</v>
      </c>
      <c r="BM264" s="319">
        <f>BM231</f>
        <v>0</v>
      </c>
      <c r="BN264" s="319" t="e">
        <f>BN231</f>
        <v>#REF!</v>
      </c>
      <c r="BO264" s="321" t="e">
        <f>AU264/TOTAL_REMODEL_ESTIMATE</f>
        <v>#NAME?</v>
      </c>
      <c r="BP264" s="321" t="e">
        <f>#REF!/TOTAL_REMODEL_ESTIMATE</f>
        <v>#REF!</v>
      </c>
      <c r="BQ264" s="321" t="e">
        <f>#REF!/TOTAL_REMODEL_ESTIMATE</f>
        <v>#REF!</v>
      </c>
      <c r="BR264" s="321" t="e">
        <f>#REF!/TOTAL_REMODEL_ESTIMATE</f>
        <v>#REF!</v>
      </c>
      <c r="BS264" s="321" t="e">
        <f>#REF!/TOTAL_REMODEL_ESTIMATE</f>
        <v>#REF!</v>
      </c>
      <c r="BT264" s="321" t="e">
        <f>#REF!/TOTAL_REMODEL_ESTIMATE</f>
        <v>#REF!</v>
      </c>
      <c r="BU264" s="321" t="e">
        <f>#REF!/TOTAL_REMODEL_ESTIMATE</f>
        <v>#REF!</v>
      </c>
      <c r="BV264" s="321" t="e">
        <f>#REF!/TOTAL_REMODEL_ESTIMATE</f>
        <v>#REF!</v>
      </c>
      <c r="BW264" s="321" t="e">
        <f>#REF!/TOTAL_REMODEL_ESTIMATE</f>
        <v>#REF!</v>
      </c>
      <c r="BX264" s="321" t="e">
        <f>#REF!/TOTAL_REMODEL_ESTIMATE</f>
        <v>#REF!</v>
      </c>
      <c r="BY264" s="321" t="e">
        <f>#REF!/TOTAL_REMODEL_ESTIMATE</f>
        <v>#REF!</v>
      </c>
      <c r="BZ264" s="321" t="e">
        <f>#REF!/TOTAL_REMODEL_ESTIMATE</f>
        <v>#REF!</v>
      </c>
      <c r="CA264" s="321" t="e">
        <f>#REF!/TOTAL_REMODEL_ESTIMATE</f>
        <v>#REF!</v>
      </c>
      <c r="CB264" s="321" t="e">
        <f>#REF!/TOTAL_REMODEL_ESTIMATE</f>
        <v>#REF!</v>
      </c>
      <c r="CC264" s="321" t="e">
        <f>#REF!/TOTAL_REMODEL_ESTIMATE</f>
        <v>#REF!</v>
      </c>
      <c r="CE264" s="321"/>
      <c r="CF264" s="321"/>
      <c r="CG264" s="322"/>
      <c r="CJ264" s="323"/>
      <c r="CP264" s="175"/>
    </row>
    <row r="265" spans="1:94" ht="9.6999999999999993" hidden="1" customHeight="1">
      <c r="A265" s="305"/>
      <c r="B265" s="463"/>
      <c r="C265" s="463"/>
      <c r="D265" s="463"/>
      <c r="E265" s="463"/>
      <c r="F265" s="463"/>
      <c r="G265" s="463"/>
      <c r="H265" s="463"/>
      <c r="I265" s="463"/>
      <c r="J265" s="463"/>
      <c r="K265" s="463"/>
      <c r="L265" s="463"/>
      <c r="M265" s="463"/>
      <c r="N265" s="463"/>
      <c r="O265" s="463"/>
      <c r="P265" s="463"/>
      <c r="Q265" s="463"/>
      <c r="R265" s="463"/>
      <c r="S265" s="463"/>
      <c r="T265" s="463"/>
      <c r="U265" s="463"/>
      <c r="V265" s="463"/>
      <c r="W265" s="463"/>
      <c r="X265" s="463"/>
      <c r="Y265" s="463"/>
      <c r="Z265" s="463"/>
      <c r="AA265" s="463"/>
      <c r="AB265" s="463"/>
      <c r="AC265" s="463"/>
      <c r="AD265" s="463"/>
      <c r="AE265" s="463"/>
      <c r="AF265" s="463"/>
      <c r="AG265" s="463"/>
      <c r="AH265" s="463"/>
      <c r="AI265" s="463"/>
      <c r="AJ265" s="463"/>
      <c r="AK265" s="463"/>
      <c r="AL265" s="463"/>
      <c r="AM265" s="463"/>
      <c r="AN265" s="463"/>
      <c r="AO265" s="463"/>
      <c r="AP265" s="463"/>
      <c r="AQ265" s="463"/>
      <c r="AR265" s="463"/>
      <c r="AS265" s="463"/>
      <c r="AU265" s="286"/>
      <c r="AV265" s="286"/>
      <c r="AW265" s="286"/>
      <c r="AX265" s="286"/>
      <c r="AY265" s="286"/>
      <c r="AZ265" s="286"/>
      <c r="BB265" s="286"/>
      <c r="BC265" s="286"/>
      <c r="BD265" s="319"/>
      <c r="BE265" s="307"/>
      <c r="BF265" s="319"/>
      <c r="BG265" s="319"/>
      <c r="BH265" s="319"/>
      <c r="BI265" s="319"/>
      <c r="BJ265" s="319"/>
      <c r="BK265" s="319"/>
      <c r="BL265" s="319"/>
      <c r="BM265" s="319"/>
      <c r="BN265" s="319"/>
      <c r="BO265" s="321"/>
      <c r="BP265" s="321"/>
      <c r="BQ265" s="321"/>
      <c r="BR265" s="321"/>
      <c r="BS265" s="321"/>
      <c r="BT265" s="321"/>
      <c r="BU265" s="321"/>
      <c r="BV265" s="321"/>
      <c r="BW265" s="321"/>
      <c r="BX265" s="321"/>
      <c r="BY265" s="321"/>
      <c r="BZ265" s="321"/>
      <c r="CA265" s="321"/>
      <c r="CB265" s="321"/>
      <c r="CC265" s="321"/>
      <c r="CE265" s="321"/>
      <c r="CF265" s="321"/>
      <c r="CG265" s="322"/>
      <c r="CJ265" s="323"/>
      <c r="CP265" s="286"/>
    </row>
    <row r="266" spans="1:94" ht="15.45" hidden="1" customHeight="1">
      <c r="A266" s="305"/>
      <c r="B266" s="463"/>
      <c r="C266" s="463"/>
      <c r="D266" s="463"/>
      <c r="E266" s="463"/>
      <c r="F266" s="463"/>
      <c r="G266" s="463"/>
      <c r="H266" s="463"/>
      <c r="I266" s="463"/>
      <c r="J266" s="463"/>
      <c r="K266" s="463"/>
      <c r="L266" s="463"/>
      <c r="M266" s="463"/>
      <c r="N266" s="463"/>
      <c r="O266" s="463"/>
      <c r="P266" s="463"/>
      <c r="Q266" s="463"/>
      <c r="R266" s="463"/>
      <c r="S266" s="463"/>
      <c r="T266" s="463"/>
      <c r="U266" s="464"/>
      <c r="V266" s="465"/>
      <c r="W266" s="465"/>
      <c r="X266" s="465"/>
      <c r="Y266" s="466"/>
      <c r="Z266" s="466"/>
      <c r="AA266" s="466"/>
      <c r="AB266" s="466"/>
      <c r="AC266" s="466"/>
      <c r="AD266" s="466"/>
      <c r="AE266" s="467"/>
      <c r="AF266" s="467"/>
      <c r="AG266" s="467"/>
      <c r="AH266" s="467"/>
      <c r="AI266" s="467"/>
      <c r="AJ266" s="467"/>
      <c r="AK266" s="467"/>
      <c r="AL266" s="467"/>
      <c r="AM266" s="467"/>
      <c r="AN266" s="467"/>
      <c r="AO266" s="467"/>
      <c r="AP266" s="467"/>
      <c r="AQ266" s="467"/>
      <c r="AR266" s="467"/>
      <c r="AS266" s="467"/>
      <c r="AT266" s="456"/>
      <c r="AU266" s="457"/>
      <c r="AV266" s="457"/>
      <c r="AW266" s="457"/>
      <c r="AX266" s="457"/>
      <c r="AY266" s="457"/>
      <c r="AZ266" s="457"/>
      <c r="BB266" s="286"/>
      <c r="BC266" s="286"/>
      <c r="BD266" s="319"/>
      <c r="BE266" s="307"/>
      <c r="BF266" s="319"/>
      <c r="BG266" s="319"/>
      <c r="BH266" s="319"/>
      <c r="BI266" s="319"/>
      <c r="BJ266" s="319"/>
      <c r="BK266" s="319"/>
      <c r="BL266" s="319"/>
      <c r="BM266" s="319"/>
      <c r="BN266" s="319"/>
      <c r="BO266" s="321"/>
      <c r="BP266" s="321"/>
      <c r="BQ266" s="321"/>
      <c r="BR266" s="321"/>
      <c r="BS266" s="321"/>
      <c r="BT266" s="321"/>
      <c r="BU266" s="321"/>
      <c r="BV266" s="321"/>
      <c r="BW266" s="321"/>
      <c r="BX266" s="321"/>
      <c r="BY266" s="321"/>
      <c r="BZ266" s="321"/>
      <c r="CA266" s="321"/>
      <c r="CB266" s="321"/>
      <c r="CC266" s="321"/>
      <c r="CE266" s="321"/>
      <c r="CF266" s="321"/>
      <c r="CG266" s="322"/>
      <c r="CJ266" s="323"/>
      <c r="CP266" s="286"/>
    </row>
    <row r="267" spans="1:94" ht="18.350000000000001" hidden="1" thickBot="1">
      <c r="A267" s="305"/>
      <c r="B267" s="463"/>
      <c r="C267" s="463"/>
      <c r="D267" s="463"/>
      <c r="E267" s="463"/>
      <c r="F267" s="463"/>
      <c r="G267" s="463"/>
      <c r="H267" s="463"/>
      <c r="I267" s="463"/>
      <c r="J267" s="463"/>
      <c r="K267" s="463"/>
      <c r="L267" s="463"/>
      <c r="M267" s="463"/>
      <c r="N267" s="463"/>
      <c r="O267" s="463"/>
      <c r="P267" s="463"/>
      <c r="Q267" s="463"/>
      <c r="R267" s="463"/>
      <c r="S267" s="463"/>
      <c r="T267" s="463"/>
      <c r="U267" s="941" t="s">
        <v>932</v>
      </c>
      <c r="V267" s="941"/>
      <c r="W267" s="941"/>
      <c r="X267" s="941"/>
      <c r="Y267" s="941"/>
      <c r="Z267" s="941"/>
      <c r="AA267" s="941"/>
      <c r="AB267" s="941"/>
      <c r="AC267" s="941"/>
      <c r="AD267" s="941"/>
      <c r="AE267" s="941"/>
      <c r="AF267" s="941"/>
      <c r="AG267" s="941"/>
      <c r="AH267" s="941"/>
      <c r="AI267" s="941"/>
      <c r="AJ267" s="467"/>
      <c r="AK267" s="467"/>
      <c r="AL267" s="467"/>
      <c r="AM267" s="467"/>
      <c r="AN267" s="467"/>
      <c r="AO267" s="467"/>
      <c r="AP267" s="467"/>
      <c r="AQ267" s="467"/>
      <c r="AR267" s="467"/>
      <c r="AS267" s="467"/>
      <c r="AT267" s="456"/>
      <c r="AU267" s="457"/>
      <c r="AV267" s="457"/>
      <c r="AW267" s="457"/>
      <c r="AX267" s="457"/>
      <c r="AY267" s="457"/>
      <c r="AZ267" s="457"/>
      <c r="BB267" s="286"/>
      <c r="BC267" s="286"/>
      <c r="BD267" s="319"/>
      <c r="BE267" s="307"/>
      <c r="BF267" s="319"/>
      <c r="BG267" s="319"/>
      <c r="BH267" s="319"/>
      <c r="BI267" s="319"/>
      <c r="BJ267" s="319"/>
      <c r="BK267" s="319"/>
      <c r="BL267" s="319"/>
      <c r="BM267" s="319"/>
      <c r="BN267" s="319"/>
      <c r="BO267" s="321"/>
      <c r="BP267" s="321"/>
      <c r="BQ267" s="321"/>
      <c r="BR267" s="321"/>
      <c r="BS267" s="321"/>
      <c r="BT267" s="321"/>
      <c r="BU267" s="321"/>
      <c r="BV267" s="321"/>
      <c r="BW267" s="321"/>
      <c r="BX267" s="321"/>
      <c r="BY267" s="321"/>
      <c r="BZ267" s="321"/>
      <c r="CA267" s="321"/>
      <c r="CB267" s="321"/>
      <c r="CC267" s="321"/>
      <c r="CE267" s="321"/>
      <c r="CF267" s="321"/>
      <c r="CG267" s="322"/>
      <c r="CJ267" s="323"/>
      <c r="CP267" s="286"/>
    </row>
    <row r="268" spans="1:94" ht="17" hidden="1" customHeight="1" thickBot="1">
      <c r="A268" s="305"/>
      <c r="B268" s="463"/>
      <c r="C268" s="463"/>
      <c r="D268" s="463"/>
      <c r="E268" s="463"/>
      <c r="F268" s="468"/>
      <c r="G268" s="468"/>
      <c r="H268" s="469"/>
      <c r="I268" s="469"/>
      <c r="J268" s="469"/>
      <c r="K268" s="469"/>
      <c r="L268" s="469"/>
      <c r="M268" s="469"/>
      <c r="N268" s="469"/>
      <c r="O268" s="469"/>
      <c r="P268" s="463"/>
      <c r="Q268" s="463"/>
      <c r="R268" s="463"/>
      <c r="S268" s="463"/>
      <c r="T268" s="463"/>
      <c r="U268" s="935" t="s">
        <v>926</v>
      </c>
      <c r="V268" s="935"/>
      <c r="W268" s="935"/>
      <c r="X268" s="935"/>
      <c r="Y268" s="935"/>
      <c r="Z268" s="935"/>
      <c r="AA268" s="935"/>
      <c r="AB268" s="935"/>
      <c r="AC268" s="935"/>
      <c r="AD268" s="935"/>
      <c r="AE268" s="935"/>
      <c r="AF268" s="935"/>
      <c r="AG268" s="935"/>
      <c r="AH268" s="935"/>
      <c r="AI268" s="935"/>
      <c r="AJ268" s="942" t="s">
        <v>925</v>
      </c>
      <c r="AK268" s="942"/>
      <c r="AL268" s="942"/>
      <c r="AM268" s="942"/>
      <c r="AN268" s="942"/>
      <c r="AO268" s="942" t="s">
        <v>517</v>
      </c>
      <c r="AP268" s="942"/>
      <c r="AQ268" s="942"/>
      <c r="AR268" s="942"/>
      <c r="AS268" s="942"/>
      <c r="AT268" s="458"/>
      <c r="AU268" s="943" t="s">
        <v>94</v>
      </c>
      <c r="AV268" s="943"/>
      <c r="AW268" s="943"/>
      <c r="AX268" s="943"/>
      <c r="AY268" s="943"/>
      <c r="AZ268" s="943"/>
      <c r="BB268" s="286"/>
      <c r="BC268" s="286"/>
      <c r="BD268" s="319"/>
      <c r="BE268" s="307"/>
      <c r="BF268" s="319"/>
      <c r="BG268" s="319"/>
      <c r="BH268" s="319"/>
      <c r="BI268" s="319"/>
      <c r="BJ268" s="319"/>
      <c r="BK268" s="319"/>
      <c r="BL268" s="319"/>
      <c r="BM268" s="319"/>
      <c r="BN268" s="319"/>
      <c r="BO268" s="321"/>
      <c r="BP268" s="321"/>
      <c r="BQ268" s="321"/>
      <c r="BR268" s="321"/>
      <c r="BS268" s="321"/>
      <c r="BT268" s="321"/>
      <c r="BU268" s="321"/>
      <c r="BV268" s="321"/>
      <c r="BW268" s="321"/>
      <c r="BX268" s="321"/>
      <c r="BY268" s="321"/>
      <c r="BZ268" s="321"/>
      <c r="CA268" s="321"/>
      <c r="CB268" s="321"/>
      <c r="CC268" s="321"/>
      <c r="CE268" s="321"/>
      <c r="CF268" s="321"/>
      <c r="CG268" s="322"/>
      <c r="CJ268" s="323"/>
      <c r="CP268" s="286"/>
    </row>
    <row r="269" spans="1:94" ht="17" hidden="1" customHeight="1" thickBot="1">
      <c r="A269" s="305"/>
      <c r="B269" s="463"/>
      <c r="C269" s="463"/>
      <c r="D269" s="463"/>
      <c r="E269" s="463"/>
      <c r="F269" s="468"/>
      <c r="G269" s="468"/>
      <c r="H269" s="469"/>
      <c r="I269" s="469"/>
      <c r="J269" s="469"/>
      <c r="K269" s="469"/>
      <c r="L269" s="469"/>
      <c r="M269" s="469"/>
      <c r="N269" s="469"/>
      <c r="O269" s="469"/>
      <c r="P269" s="463"/>
      <c r="Q269" s="463"/>
      <c r="R269" s="463"/>
      <c r="S269" s="463"/>
      <c r="T269" s="463"/>
      <c r="U269" s="932" t="str">
        <f>Adder1_Description</f>
        <v>Building Permit (Lump Sum)</v>
      </c>
      <c r="V269" s="932"/>
      <c r="W269" s="932"/>
      <c r="X269" s="932"/>
      <c r="Y269" s="932"/>
      <c r="Z269" s="932"/>
      <c r="AA269" s="932"/>
      <c r="AB269" s="932"/>
      <c r="AC269" s="932"/>
      <c r="AD269" s="932"/>
      <c r="AE269" s="932"/>
      <c r="AF269" s="932"/>
      <c r="AG269" s="932"/>
      <c r="AH269" s="932"/>
      <c r="AI269" s="932"/>
      <c r="AJ269" s="933" t="s">
        <v>514</v>
      </c>
      <c r="AK269" s="933"/>
      <c r="AL269" s="933"/>
      <c r="AM269" s="933"/>
      <c r="AN269" s="933"/>
      <c r="AO269" s="936"/>
      <c r="AP269" s="937"/>
      <c r="AQ269" s="937"/>
      <c r="AR269" s="937"/>
      <c r="AS269" s="938"/>
      <c r="AT269" s="315"/>
      <c r="AU269" s="939">
        <f t="shared" ref="AU269:AU282" si="114">IF(AJ269="%",AO269*Alternate5_Subtotal,AO269)</f>
        <v>0</v>
      </c>
      <c r="AV269" s="939"/>
      <c r="AW269" s="939"/>
      <c r="AX269" s="939"/>
      <c r="AY269" s="939"/>
      <c r="AZ269" s="939"/>
      <c r="BB269" s="286"/>
      <c r="BC269" s="286"/>
      <c r="BD269" s="319"/>
      <c r="BE269" s="307"/>
      <c r="BF269" s="319"/>
      <c r="BG269" s="319"/>
      <c r="BH269" s="319"/>
      <c r="BI269" s="319"/>
      <c r="BJ269" s="319"/>
      <c r="BK269" s="319"/>
      <c r="BL269" s="319"/>
      <c r="BM269" s="319"/>
      <c r="BN269" s="319"/>
      <c r="BO269" s="321"/>
      <c r="BP269" s="321"/>
      <c r="BQ269" s="321"/>
      <c r="BR269" s="321"/>
      <c r="BS269" s="321"/>
      <c r="BT269" s="321"/>
      <c r="BU269" s="321"/>
      <c r="BV269" s="321"/>
      <c r="BW269" s="321"/>
      <c r="BX269" s="321"/>
      <c r="BY269" s="321"/>
      <c r="BZ269" s="321"/>
      <c r="CA269" s="321"/>
      <c r="CB269" s="321"/>
      <c r="CC269" s="321"/>
      <c r="CE269" s="321"/>
      <c r="CF269" s="321"/>
      <c r="CG269" s="322"/>
      <c r="CJ269" s="323"/>
      <c r="CP269" s="286"/>
    </row>
    <row r="270" spans="1:94" ht="17" hidden="1" customHeight="1" thickBot="1">
      <c r="A270" s="305"/>
      <c r="B270" s="463"/>
      <c r="C270" s="463"/>
      <c r="D270" s="463"/>
      <c r="E270" s="463"/>
      <c r="F270" s="468"/>
      <c r="G270" s="468"/>
      <c r="H270" s="469"/>
      <c r="I270" s="469"/>
      <c r="J270" s="469"/>
      <c r="K270" s="469"/>
      <c r="L270" s="469"/>
      <c r="M270" s="469"/>
      <c r="N270" s="469"/>
      <c r="O270" s="469"/>
      <c r="P270" s="463"/>
      <c r="Q270" s="463"/>
      <c r="R270" s="463"/>
      <c r="S270" s="463"/>
      <c r="T270" s="463"/>
      <c r="U270" s="932" t="str">
        <f>Adder2_Description</f>
        <v>Estimating Contingency (% of Subtotal Estimate)</v>
      </c>
      <c r="V270" s="932"/>
      <c r="W270" s="932"/>
      <c r="X270" s="932"/>
      <c r="Y270" s="932"/>
      <c r="Z270" s="932"/>
      <c r="AA270" s="932"/>
      <c r="AB270" s="932"/>
      <c r="AC270" s="932"/>
      <c r="AD270" s="932"/>
      <c r="AE270" s="932"/>
      <c r="AF270" s="932"/>
      <c r="AG270" s="932"/>
      <c r="AH270" s="932"/>
      <c r="AI270" s="932"/>
      <c r="AJ270" s="933" t="s">
        <v>515</v>
      </c>
      <c r="AK270" s="933"/>
      <c r="AL270" s="933"/>
      <c r="AM270" s="933"/>
      <c r="AN270" s="933"/>
      <c r="AO270" s="936"/>
      <c r="AP270" s="937"/>
      <c r="AQ270" s="937"/>
      <c r="AR270" s="937"/>
      <c r="AS270" s="938"/>
      <c r="AT270" s="318"/>
      <c r="AU270" s="939">
        <f t="shared" si="114"/>
        <v>0</v>
      </c>
      <c r="AV270" s="939"/>
      <c r="AW270" s="939"/>
      <c r="AX270" s="939"/>
      <c r="AY270" s="939"/>
      <c r="AZ270" s="939"/>
      <c r="BB270" s="286"/>
      <c r="BC270" s="286"/>
      <c r="BD270" s="319"/>
      <c r="BE270" s="307"/>
      <c r="BF270" s="319"/>
      <c r="BG270" s="319"/>
      <c r="BH270" s="319"/>
      <c r="BI270" s="319"/>
      <c r="BJ270" s="319"/>
      <c r="BK270" s="319"/>
      <c r="BL270" s="319"/>
      <c r="BM270" s="319"/>
      <c r="BN270" s="319"/>
      <c r="BO270" s="321"/>
      <c r="BP270" s="321"/>
      <c r="BQ270" s="321"/>
      <c r="BR270" s="321"/>
      <c r="BS270" s="321"/>
      <c r="BT270" s="321"/>
      <c r="BU270" s="321"/>
      <c r="BV270" s="321"/>
      <c r="BW270" s="321"/>
      <c r="BX270" s="321"/>
      <c r="BY270" s="321"/>
      <c r="BZ270" s="321"/>
      <c r="CA270" s="321"/>
      <c r="CB270" s="321"/>
      <c r="CC270" s="321"/>
      <c r="CE270" s="321"/>
      <c r="CF270" s="321"/>
      <c r="CG270" s="322"/>
      <c r="CJ270" s="323"/>
      <c r="CP270" s="286"/>
    </row>
    <row r="271" spans="1:94" ht="17" hidden="1" customHeight="1" thickBot="1">
      <c r="A271" s="305"/>
      <c r="B271" s="463"/>
      <c r="C271" s="463"/>
      <c r="D271" s="463"/>
      <c r="E271" s="463"/>
      <c r="F271" s="468"/>
      <c r="G271" s="468"/>
      <c r="H271" s="469"/>
      <c r="I271" s="469"/>
      <c r="J271" s="469"/>
      <c r="K271" s="469"/>
      <c r="L271" s="469"/>
      <c r="M271" s="469"/>
      <c r="N271" s="469"/>
      <c r="O271" s="469"/>
      <c r="P271" s="463"/>
      <c r="Q271" s="463"/>
      <c r="R271" s="463"/>
      <c r="S271" s="463"/>
      <c r="T271" s="463"/>
      <c r="U271" s="932" t="str">
        <f>Adder3_Description</f>
        <v>Construction Contingency (% of Subtotal Estimate)</v>
      </c>
      <c r="V271" s="932"/>
      <c r="W271" s="932"/>
      <c r="X271" s="932"/>
      <c r="Y271" s="932"/>
      <c r="Z271" s="932"/>
      <c r="AA271" s="932"/>
      <c r="AB271" s="932"/>
      <c r="AC271" s="932"/>
      <c r="AD271" s="932"/>
      <c r="AE271" s="932"/>
      <c r="AF271" s="932"/>
      <c r="AG271" s="932"/>
      <c r="AH271" s="932"/>
      <c r="AI271" s="932"/>
      <c r="AJ271" s="933" t="s">
        <v>514</v>
      </c>
      <c r="AK271" s="933"/>
      <c r="AL271" s="933"/>
      <c r="AM271" s="933"/>
      <c r="AN271" s="933"/>
      <c r="AO271" s="936"/>
      <c r="AP271" s="937"/>
      <c r="AQ271" s="937"/>
      <c r="AR271" s="937"/>
      <c r="AS271" s="938"/>
      <c r="AT271" s="318"/>
      <c r="AU271" s="939">
        <f t="shared" si="114"/>
        <v>0</v>
      </c>
      <c r="AV271" s="939"/>
      <c r="AW271" s="939"/>
      <c r="AX271" s="939"/>
      <c r="AY271" s="939"/>
      <c r="AZ271" s="939"/>
      <c r="BB271" s="286"/>
      <c r="BC271" s="286"/>
      <c r="BD271" s="319"/>
      <c r="BE271" s="307"/>
      <c r="BF271" s="319"/>
      <c r="BG271" s="319"/>
      <c r="BH271" s="319"/>
      <c r="BI271" s="319"/>
      <c r="BJ271" s="319"/>
      <c r="BK271" s="319"/>
      <c r="BL271" s="319"/>
      <c r="BM271" s="319"/>
      <c r="BN271" s="319"/>
      <c r="BO271" s="321"/>
      <c r="BP271" s="321"/>
      <c r="BQ271" s="321"/>
      <c r="BR271" s="321"/>
      <c r="BS271" s="321"/>
      <c r="BT271" s="321"/>
      <c r="BU271" s="321"/>
      <c r="BV271" s="321"/>
      <c r="BW271" s="321"/>
      <c r="BX271" s="321"/>
      <c r="BY271" s="321"/>
      <c r="BZ271" s="321"/>
      <c r="CA271" s="321"/>
      <c r="CB271" s="321"/>
      <c r="CC271" s="321"/>
      <c r="CE271" s="321"/>
      <c r="CF271" s="321"/>
      <c r="CG271" s="322"/>
      <c r="CJ271" s="323"/>
      <c r="CP271" s="286"/>
    </row>
    <row r="272" spans="1:94" ht="17" hidden="1" customHeight="1" thickBot="1">
      <c r="A272" s="305"/>
      <c r="B272" s="463"/>
      <c r="C272" s="463"/>
      <c r="D272" s="463"/>
      <c r="E272" s="463"/>
      <c r="F272" s="468"/>
      <c r="G272" s="468"/>
      <c r="H272" s="469"/>
      <c r="I272" s="469"/>
      <c r="J272" s="469"/>
      <c r="K272" s="469"/>
      <c r="L272" s="469"/>
      <c r="M272" s="469"/>
      <c r="N272" s="469"/>
      <c r="O272" s="469"/>
      <c r="P272" s="463"/>
      <c r="Q272" s="463"/>
      <c r="R272" s="463"/>
      <c r="S272" s="463"/>
      <c r="T272" s="463"/>
      <c r="U272" s="932" t="str">
        <f>Adder4_Description</f>
        <v>Remodeling Tax (% of Subtotal Estimate)</v>
      </c>
      <c r="V272" s="932"/>
      <c r="W272" s="932"/>
      <c r="X272" s="932"/>
      <c r="Y272" s="932"/>
      <c r="Z272" s="932"/>
      <c r="AA272" s="932"/>
      <c r="AB272" s="932"/>
      <c r="AC272" s="932"/>
      <c r="AD272" s="932"/>
      <c r="AE272" s="932"/>
      <c r="AF272" s="932"/>
      <c r="AG272" s="932"/>
      <c r="AH272" s="932"/>
      <c r="AI272" s="932"/>
      <c r="AJ272" s="933" t="s">
        <v>515</v>
      </c>
      <c r="AK272" s="933"/>
      <c r="AL272" s="933"/>
      <c r="AM272" s="933"/>
      <c r="AN272" s="933"/>
      <c r="AO272" s="936"/>
      <c r="AP272" s="937"/>
      <c r="AQ272" s="937"/>
      <c r="AR272" s="937"/>
      <c r="AS272" s="938"/>
      <c r="AT272" s="318"/>
      <c r="AU272" s="939">
        <f t="shared" si="114"/>
        <v>0</v>
      </c>
      <c r="AV272" s="939"/>
      <c r="AW272" s="939"/>
      <c r="AX272" s="939"/>
      <c r="AY272" s="939"/>
      <c r="AZ272" s="939"/>
      <c r="BB272" s="286"/>
      <c r="BC272" s="286"/>
      <c r="BD272" s="319"/>
      <c r="BE272" s="307"/>
      <c r="BF272" s="319"/>
      <c r="BG272" s="319"/>
      <c r="BH272" s="319"/>
      <c r="BI272" s="319"/>
      <c r="BJ272" s="319"/>
      <c r="BK272" s="319"/>
      <c r="BL272" s="319"/>
      <c r="BM272" s="319"/>
      <c r="BN272" s="319"/>
      <c r="BO272" s="321"/>
      <c r="BP272" s="321"/>
      <c r="BQ272" s="321"/>
      <c r="BR272" s="321"/>
      <c r="BS272" s="321"/>
      <c r="BT272" s="321"/>
      <c r="BU272" s="321"/>
      <c r="BV272" s="321"/>
      <c r="BW272" s="321"/>
      <c r="BX272" s="321"/>
      <c r="BY272" s="321"/>
      <c r="BZ272" s="321"/>
      <c r="CA272" s="321"/>
      <c r="CB272" s="321"/>
      <c r="CC272" s="321"/>
      <c r="CE272" s="321"/>
      <c r="CF272" s="321"/>
      <c r="CG272" s="322"/>
      <c r="CJ272" s="323"/>
      <c r="CP272" s="286"/>
    </row>
    <row r="273" spans="1:94" ht="17" hidden="1" customHeight="1" thickBot="1">
      <c r="A273" s="305"/>
      <c r="B273" s="463"/>
      <c r="C273" s="463"/>
      <c r="D273" s="463"/>
      <c r="E273" s="463"/>
      <c r="F273" s="468"/>
      <c r="G273" s="468"/>
      <c r="H273" s="469"/>
      <c r="I273" s="469"/>
      <c r="J273" s="469"/>
      <c r="K273" s="469"/>
      <c r="L273" s="469"/>
      <c r="M273" s="469"/>
      <c r="N273" s="469"/>
      <c r="O273" s="469"/>
      <c r="P273" s="463"/>
      <c r="Q273" s="463"/>
      <c r="R273" s="463"/>
      <c r="S273" s="463"/>
      <c r="T273" s="463"/>
      <c r="U273" s="932" t="str">
        <f>Adder5_Description</f>
        <v>Warranty (% of Subtotal Estimate)</v>
      </c>
      <c r="V273" s="932"/>
      <c r="W273" s="932"/>
      <c r="X273" s="932"/>
      <c r="Y273" s="932"/>
      <c r="Z273" s="932"/>
      <c r="AA273" s="932"/>
      <c r="AB273" s="932"/>
      <c r="AC273" s="932"/>
      <c r="AD273" s="932"/>
      <c r="AE273" s="932"/>
      <c r="AF273" s="932"/>
      <c r="AG273" s="932"/>
      <c r="AH273" s="932"/>
      <c r="AI273" s="932"/>
      <c r="AJ273" s="933" t="s">
        <v>515</v>
      </c>
      <c r="AK273" s="933"/>
      <c r="AL273" s="933"/>
      <c r="AM273" s="933"/>
      <c r="AN273" s="933"/>
      <c r="AO273" s="936"/>
      <c r="AP273" s="937"/>
      <c r="AQ273" s="937"/>
      <c r="AR273" s="937"/>
      <c r="AS273" s="938"/>
      <c r="AT273" s="318"/>
      <c r="AU273" s="939">
        <f t="shared" si="114"/>
        <v>0</v>
      </c>
      <c r="AV273" s="939"/>
      <c r="AW273" s="939"/>
      <c r="AX273" s="939"/>
      <c r="AY273" s="939"/>
      <c r="AZ273" s="939"/>
      <c r="BB273" s="286"/>
      <c r="BC273" s="286"/>
      <c r="BD273" s="319"/>
      <c r="BE273" s="307"/>
      <c r="BF273" s="319"/>
      <c r="BG273" s="319"/>
      <c r="BH273" s="319"/>
      <c r="BI273" s="319"/>
      <c r="BJ273" s="319"/>
      <c r="BK273" s="319"/>
      <c r="BL273" s="319"/>
      <c r="BM273" s="319"/>
      <c r="BN273" s="319"/>
      <c r="BO273" s="321"/>
      <c r="BP273" s="321"/>
      <c r="BQ273" s="321"/>
      <c r="BR273" s="321"/>
      <c r="BS273" s="321"/>
      <c r="BT273" s="321"/>
      <c r="BU273" s="321"/>
      <c r="BV273" s="321"/>
      <c r="BW273" s="321"/>
      <c r="BX273" s="321"/>
      <c r="BY273" s="321"/>
      <c r="BZ273" s="321"/>
      <c r="CA273" s="321"/>
      <c r="CB273" s="321"/>
      <c r="CC273" s="321"/>
      <c r="CE273" s="321"/>
      <c r="CF273" s="321"/>
      <c r="CG273" s="322"/>
      <c r="CJ273" s="323"/>
      <c r="CP273" s="286"/>
    </row>
    <row r="274" spans="1:94" ht="17" hidden="1" customHeight="1" thickBot="1">
      <c r="A274" s="305"/>
      <c r="B274" s="463"/>
      <c r="C274" s="463"/>
      <c r="D274" s="463"/>
      <c r="E274" s="463"/>
      <c r="F274" s="468"/>
      <c r="G274" s="468"/>
      <c r="H274" s="469"/>
      <c r="I274" s="469"/>
      <c r="J274" s="469"/>
      <c r="K274" s="469"/>
      <c r="L274" s="469"/>
      <c r="M274" s="469"/>
      <c r="N274" s="469"/>
      <c r="O274" s="469"/>
      <c r="P274" s="463"/>
      <c r="Q274" s="463"/>
      <c r="R274" s="463"/>
      <c r="S274" s="463"/>
      <c r="T274" s="463"/>
      <c r="U274" s="932" t="str">
        <f>Adder6_Description</f>
        <v>General Liability Insurance (% of Subtotal Estimate)</v>
      </c>
      <c r="V274" s="932"/>
      <c r="W274" s="932"/>
      <c r="X274" s="932"/>
      <c r="Y274" s="932"/>
      <c r="Z274" s="932"/>
      <c r="AA274" s="932"/>
      <c r="AB274" s="932"/>
      <c r="AC274" s="932"/>
      <c r="AD274" s="932"/>
      <c r="AE274" s="932"/>
      <c r="AF274" s="932"/>
      <c r="AG274" s="932"/>
      <c r="AH274" s="932"/>
      <c r="AI274" s="932"/>
      <c r="AJ274" s="933" t="s">
        <v>515</v>
      </c>
      <c r="AK274" s="933"/>
      <c r="AL274" s="933"/>
      <c r="AM274" s="933"/>
      <c r="AN274" s="933"/>
      <c r="AO274" s="936"/>
      <c r="AP274" s="937"/>
      <c r="AQ274" s="937"/>
      <c r="AR274" s="937"/>
      <c r="AS274" s="938"/>
      <c r="AT274" s="318"/>
      <c r="AU274" s="939">
        <f t="shared" si="114"/>
        <v>0</v>
      </c>
      <c r="AV274" s="939"/>
      <c r="AW274" s="939"/>
      <c r="AX274" s="939"/>
      <c r="AY274" s="939"/>
      <c r="AZ274" s="939"/>
      <c r="BB274" s="286"/>
      <c r="BC274" s="286"/>
      <c r="BD274" s="319"/>
      <c r="BE274" s="307"/>
      <c r="BF274" s="319"/>
      <c r="BG274" s="319"/>
      <c r="BH274" s="319"/>
      <c r="BI274" s="319"/>
      <c r="BJ274" s="319"/>
      <c r="BK274" s="319"/>
      <c r="BL274" s="319"/>
      <c r="BM274" s="319"/>
      <c r="BN274" s="319"/>
      <c r="BO274" s="321"/>
      <c r="BP274" s="321"/>
      <c r="BQ274" s="321"/>
      <c r="BR274" s="321"/>
      <c r="BS274" s="321"/>
      <c r="BT274" s="321"/>
      <c r="BU274" s="321"/>
      <c r="BV274" s="321"/>
      <c r="BW274" s="321"/>
      <c r="BX274" s="321"/>
      <c r="BY274" s="321"/>
      <c r="BZ274" s="321"/>
      <c r="CA274" s="321"/>
      <c r="CB274" s="321"/>
      <c r="CC274" s="321"/>
      <c r="CE274" s="321"/>
      <c r="CF274" s="321"/>
      <c r="CG274" s="322"/>
      <c r="CJ274" s="323"/>
      <c r="CP274" s="286"/>
    </row>
    <row r="275" spans="1:94" ht="17" hidden="1" customHeight="1" thickBot="1">
      <c r="A275" s="305"/>
      <c r="B275" s="463"/>
      <c r="C275" s="463"/>
      <c r="D275" s="463"/>
      <c r="E275" s="463"/>
      <c r="F275" s="468"/>
      <c r="G275" s="468"/>
      <c r="H275" s="469"/>
      <c r="I275" s="469"/>
      <c r="J275" s="469"/>
      <c r="K275" s="469"/>
      <c r="L275" s="469"/>
      <c r="M275" s="469"/>
      <c r="N275" s="469"/>
      <c r="O275" s="469"/>
      <c r="P275" s="463"/>
      <c r="Q275" s="463"/>
      <c r="R275" s="463"/>
      <c r="S275" s="463"/>
      <c r="T275" s="463"/>
      <c r="U275" s="932" t="str">
        <f>Adder7_Description</f>
        <v>Builder's Risk Insurance (% of Subtotal Estimate)</v>
      </c>
      <c r="V275" s="932"/>
      <c r="W275" s="932"/>
      <c r="X275" s="932"/>
      <c r="Y275" s="932"/>
      <c r="Z275" s="932"/>
      <c r="AA275" s="932"/>
      <c r="AB275" s="932"/>
      <c r="AC275" s="932"/>
      <c r="AD275" s="932"/>
      <c r="AE275" s="932"/>
      <c r="AF275" s="932"/>
      <c r="AG275" s="932"/>
      <c r="AH275" s="932"/>
      <c r="AI275" s="932"/>
      <c r="AJ275" s="933" t="s">
        <v>515</v>
      </c>
      <c r="AK275" s="933"/>
      <c r="AL275" s="933"/>
      <c r="AM275" s="933"/>
      <c r="AN275" s="933"/>
      <c r="AO275" s="936"/>
      <c r="AP275" s="937"/>
      <c r="AQ275" s="937"/>
      <c r="AR275" s="937"/>
      <c r="AS275" s="938"/>
      <c r="AT275" s="318"/>
      <c r="AU275" s="939">
        <f t="shared" si="114"/>
        <v>0</v>
      </c>
      <c r="AV275" s="939"/>
      <c r="AW275" s="939"/>
      <c r="AX275" s="939"/>
      <c r="AY275" s="939"/>
      <c r="AZ275" s="939"/>
      <c r="BB275" s="286"/>
      <c r="BC275" s="286"/>
      <c r="BD275" s="319"/>
      <c r="BE275" s="307"/>
      <c r="BF275" s="319"/>
      <c r="BG275" s="319"/>
      <c r="BH275" s="319"/>
      <c r="BI275" s="319"/>
      <c r="BJ275" s="319"/>
      <c r="BK275" s="319"/>
      <c r="BL275" s="319"/>
      <c r="BM275" s="319"/>
      <c r="BN275" s="319"/>
      <c r="BO275" s="321"/>
      <c r="BP275" s="321"/>
      <c r="BQ275" s="321"/>
      <c r="BR275" s="321"/>
      <c r="BS275" s="321"/>
      <c r="BT275" s="321"/>
      <c r="BU275" s="321"/>
      <c r="BV275" s="321"/>
      <c r="BW275" s="321"/>
      <c r="BX275" s="321"/>
      <c r="BY275" s="321"/>
      <c r="BZ275" s="321"/>
      <c r="CA275" s="321"/>
      <c r="CB275" s="321"/>
      <c r="CC275" s="321"/>
      <c r="CE275" s="321"/>
      <c r="CF275" s="321"/>
      <c r="CG275" s="322"/>
      <c r="CJ275" s="323"/>
      <c r="CP275" s="286"/>
    </row>
    <row r="276" spans="1:94" ht="17" hidden="1" customHeight="1" thickBot="1">
      <c r="A276" s="305"/>
      <c r="B276" s="463"/>
      <c r="C276" s="463"/>
      <c r="D276" s="463"/>
      <c r="E276" s="463"/>
      <c r="F276" s="468"/>
      <c r="G276" s="468"/>
      <c r="H276" s="469"/>
      <c r="I276" s="469"/>
      <c r="J276" s="469"/>
      <c r="K276" s="469"/>
      <c r="L276" s="469"/>
      <c r="M276" s="469"/>
      <c r="N276" s="469"/>
      <c r="O276" s="469"/>
      <c r="P276" s="463"/>
      <c r="Q276" s="463"/>
      <c r="R276" s="463"/>
      <c r="S276" s="463"/>
      <c r="T276" s="463"/>
      <c r="U276" s="932" t="str">
        <f>Adder8_Description</f>
        <v>Contractor's Profit (% of Subtotal Estimate)</v>
      </c>
      <c r="V276" s="932"/>
      <c r="W276" s="932"/>
      <c r="X276" s="932"/>
      <c r="Y276" s="932"/>
      <c r="Z276" s="932"/>
      <c r="AA276" s="932"/>
      <c r="AB276" s="932"/>
      <c r="AC276" s="932"/>
      <c r="AD276" s="932"/>
      <c r="AE276" s="932"/>
      <c r="AF276" s="932"/>
      <c r="AG276" s="932"/>
      <c r="AH276" s="932"/>
      <c r="AI276" s="932"/>
      <c r="AJ276" s="933" t="s">
        <v>515</v>
      </c>
      <c r="AK276" s="933"/>
      <c r="AL276" s="933"/>
      <c r="AM276" s="933"/>
      <c r="AN276" s="933"/>
      <c r="AO276" s="936"/>
      <c r="AP276" s="937"/>
      <c r="AQ276" s="937"/>
      <c r="AR276" s="937"/>
      <c r="AS276" s="938"/>
      <c r="AT276" s="318"/>
      <c r="AU276" s="939">
        <f t="shared" si="114"/>
        <v>0</v>
      </c>
      <c r="AV276" s="939"/>
      <c r="AW276" s="939"/>
      <c r="AX276" s="939"/>
      <c r="AY276" s="939"/>
      <c r="AZ276" s="939"/>
      <c r="BB276" s="286"/>
      <c r="BC276" s="286"/>
      <c r="BD276" s="319"/>
      <c r="BE276" s="307"/>
      <c r="BF276" s="319"/>
      <c r="BG276" s="319"/>
      <c r="BH276" s="319"/>
      <c r="BI276" s="319"/>
      <c r="BJ276" s="319"/>
      <c r="BK276" s="319"/>
      <c r="BL276" s="319"/>
      <c r="BM276" s="319"/>
      <c r="BN276" s="319"/>
      <c r="BO276" s="321"/>
      <c r="BP276" s="321"/>
      <c r="BQ276" s="321"/>
      <c r="BR276" s="321"/>
      <c r="BS276" s="321"/>
      <c r="BT276" s="321"/>
      <c r="BU276" s="321"/>
      <c r="BV276" s="321"/>
      <c r="BW276" s="321"/>
      <c r="BX276" s="321"/>
      <c r="BY276" s="321"/>
      <c r="BZ276" s="321"/>
      <c r="CA276" s="321"/>
      <c r="CB276" s="321"/>
      <c r="CC276" s="321"/>
      <c r="CE276" s="321"/>
      <c r="CF276" s="321"/>
      <c r="CG276" s="322"/>
      <c r="CJ276" s="323"/>
      <c r="CP276" s="286"/>
    </row>
    <row r="277" spans="1:94" ht="17" hidden="1" customHeight="1" thickBot="1">
      <c r="A277" s="305"/>
      <c r="B277" s="463"/>
      <c r="C277" s="463"/>
      <c r="D277" s="463"/>
      <c r="E277" s="463"/>
      <c r="F277" s="468"/>
      <c r="G277" s="468"/>
      <c r="H277" s="469"/>
      <c r="I277" s="469"/>
      <c r="J277" s="469"/>
      <c r="K277" s="469"/>
      <c r="L277" s="469"/>
      <c r="M277" s="469"/>
      <c r="N277" s="469"/>
      <c r="O277" s="469"/>
      <c r="P277" s="463"/>
      <c r="Q277" s="463"/>
      <c r="R277" s="463"/>
      <c r="S277" s="463"/>
      <c r="T277" s="463"/>
      <c r="U277" s="932" t="str">
        <f>Adder9_Description</f>
        <v>Labor Markup (% of Labor Total)</v>
      </c>
      <c r="V277" s="932"/>
      <c r="W277" s="932"/>
      <c r="X277" s="932"/>
      <c r="Y277" s="932"/>
      <c r="Z277" s="932"/>
      <c r="AA277" s="932"/>
      <c r="AB277" s="932"/>
      <c r="AC277" s="932"/>
      <c r="AD277" s="932"/>
      <c r="AE277" s="932"/>
      <c r="AF277" s="932"/>
      <c r="AG277" s="932"/>
      <c r="AH277" s="932"/>
      <c r="AI277" s="932"/>
      <c r="AJ277" s="933" t="s">
        <v>515</v>
      </c>
      <c r="AK277" s="933"/>
      <c r="AL277" s="933"/>
      <c r="AM277" s="933"/>
      <c r="AN277" s="933"/>
      <c r="AO277" s="936"/>
      <c r="AP277" s="937"/>
      <c r="AQ277" s="937"/>
      <c r="AR277" s="937"/>
      <c r="AS277" s="938"/>
      <c r="AT277" s="318"/>
      <c r="AU277" s="939">
        <f t="shared" si="114"/>
        <v>0</v>
      </c>
      <c r="AV277" s="939"/>
      <c r="AW277" s="939"/>
      <c r="AX277" s="939"/>
      <c r="AY277" s="939"/>
      <c r="AZ277" s="939"/>
      <c r="BB277" s="286"/>
      <c r="BC277" s="286"/>
      <c r="BD277" s="319"/>
      <c r="BE277" s="307"/>
      <c r="BF277" s="319"/>
      <c r="BG277" s="319"/>
      <c r="BH277" s="319"/>
      <c r="BI277" s="319"/>
      <c r="BJ277" s="319"/>
      <c r="BK277" s="319"/>
      <c r="BL277" s="319"/>
      <c r="BM277" s="319"/>
      <c r="BN277" s="319"/>
      <c r="BO277" s="321"/>
      <c r="BP277" s="321"/>
      <c r="BQ277" s="321"/>
      <c r="BR277" s="321"/>
      <c r="BS277" s="321"/>
      <c r="BT277" s="321"/>
      <c r="BU277" s="321"/>
      <c r="BV277" s="321"/>
      <c r="BW277" s="321"/>
      <c r="BX277" s="321"/>
      <c r="BY277" s="321"/>
      <c r="BZ277" s="321"/>
      <c r="CA277" s="321"/>
      <c r="CB277" s="321"/>
      <c r="CC277" s="321"/>
      <c r="CE277" s="321"/>
      <c r="CF277" s="321"/>
      <c r="CG277" s="322"/>
      <c r="CJ277" s="323"/>
      <c r="CP277" s="286"/>
    </row>
    <row r="278" spans="1:94" ht="17" hidden="1" customHeight="1" thickBot="1">
      <c r="A278" s="305"/>
      <c r="B278" s="463"/>
      <c r="C278" s="463"/>
      <c r="D278" s="463"/>
      <c r="E278" s="463"/>
      <c r="F278" s="468"/>
      <c r="G278" s="468"/>
      <c r="H278" s="469"/>
      <c r="I278" s="469"/>
      <c r="J278" s="469"/>
      <c r="K278" s="469"/>
      <c r="L278" s="469"/>
      <c r="M278" s="469"/>
      <c r="N278" s="469"/>
      <c r="O278" s="469"/>
      <c r="P278" s="463"/>
      <c r="Q278" s="463"/>
      <c r="R278" s="463"/>
      <c r="S278" s="463"/>
      <c r="T278" s="463"/>
      <c r="U278" s="932" t="str">
        <f>Adder10_Description</f>
        <v>Material Markup (% of Material Total)</v>
      </c>
      <c r="V278" s="932"/>
      <c r="W278" s="932"/>
      <c r="X278" s="932"/>
      <c r="Y278" s="932"/>
      <c r="Z278" s="932"/>
      <c r="AA278" s="932"/>
      <c r="AB278" s="932"/>
      <c r="AC278" s="932"/>
      <c r="AD278" s="932"/>
      <c r="AE278" s="932"/>
      <c r="AF278" s="932"/>
      <c r="AG278" s="932"/>
      <c r="AH278" s="932"/>
      <c r="AI278" s="932"/>
      <c r="AJ278" s="933" t="s">
        <v>515</v>
      </c>
      <c r="AK278" s="933"/>
      <c r="AL278" s="933"/>
      <c r="AM278" s="933"/>
      <c r="AN278" s="933"/>
      <c r="AO278" s="936"/>
      <c r="AP278" s="937"/>
      <c r="AQ278" s="937"/>
      <c r="AR278" s="937"/>
      <c r="AS278" s="938"/>
      <c r="AT278" s="318"/>
      <c r="AU278" s="939">
        <f t="shared" si="114"/>
        <v>0</v>
      </c>
      <c r="AV278" s="939"/>
      <c r="AW278" s="939"/>
      <c r="AX278" s="939"/>
      <c r="AY278" s="939"/>
      <c r="AZ278" s="939"/>
      <c r="BB278" s="286"/>
      <c r="BC278" s="286"/>
      <c r="BD278" s="319"/>
      <c r="BE278" s="307"/>
      <c r="BF278" s="319"/>
      <c r="BG278" s="319"/>
      <c r="BH278" s="319"/>
      <c r="BI278" s="319"/>
      <c r="BJ278" s="319"/>
      <c r="BK278" s="319"/>
      <c r="BL278" s="319"/>
      <c r="BM278" s="319"/>
      <c r="BN278" s="319"/>
      <c r="BO278" s="321"/>
      <c r="BP278" s="321"/>
      <c r="BQ278" s="321"/>
      <c r="BR278" s="321"/>
      <c r="BS278" s="321"/>
      <c r="BT278" s="321"/>
      <c r="BU278" s="321"/>
      <c r="BV278" s="321"/>
      <c r="BW278" s="321"/>
      <c r="BX278" s="321"/>
      <c r="BY278" s="321"/>
      <c r="BZ278" s="321"/>
      <c r="CA278" s="321"/>
      <c r="CB278" s="321"/>
      <c r="CC278" s="321"/>
      <c r="CE278" s="321"/>
      <c r="CF278" s="321"/>
      <c r="CG278" s="322"/>
      <c r="CJ278" s="323"/>
      <c r="CP278" s="286"/>
    </row>
    <row r="279" spans="1:94" ht="17" hidden="1" customHeight="1" thickBot="1">
      <c r="A279" s="305"/>
      <c r="B279" s="463"/>
      <c r="C279" s="463"/>
      <c r="D279" s="463"/>
      <c r="E279" s="463"/>
      <c r="F279" s="468"/>
      <c r="G279" s="468"/>
      <c r="H279" s="469"/>
      <c r="I279" s="469"/>
      <c r="J279" s="469"/>
      <c r="K279" s="469"/>
      <c r="L279" s="469"/>
      <c r="M279" s="469"/>
      <c r="N279" s="469"/>
      <c r="O279" s="469"/>
      <c r="P279" s="463"/>
      <c r="Q279" s="463"/>
      <c r="R279" s="463"/>
      <c r="S279" s="463"/>
      <c r="T279" s="463"/>
      <c r="U279" s="932" t="str">
        <f>Adder12_Description</f>
        <v>P &amp; P Bond (% of Subtotal Estimate)</v>
      </c>
      <c r="V279" s="932"/>
      <c r="W279" s="932"/>
      <c r="X279" s="932"/>
      <c r="Y279" s="932"/>
      <c r="Z279" s="932"/>
      <c r="AA279" s="932"/>
      <c r="AB279" s="932"/>
      <c r="AC279" s="932"/>
      <c r="AD279" s="932"/>
      <c r="AE279" s="932"/>
      <c r="AF279" s="932"/>
      <c r="AG279" s="932"/>
      <c r="AH279" s="932"/>
      <c r="AI279" s="932"/>
      <c r="AJ279" s="933" t="s">
        <v>515</v>
      </c>
      <c r="AK279" s="933"/>
      <c r="AL279" s="933"/>
      <c r="AM279" s="933"/>
      <c r="AN279" s="933"/>
      <c r="AO279" s="936"/>
      <c r="AP279" s="937"/>
      <c r="AQ279" s="937"/>
      <c r="AR279" s="937"/>
      <c r="AS279" s="938"/>
      <c r="AT279" s="318"/>
      <c r="AU279" s="939">
        <f t="shared" si="114"/>
        <v>0</v>
      </c>
      <c r="AV279" s="939"/>
      <c r="AW279" s="939"/>
      <c r="AX279" s="939"/>
      <c r="AY279" s="939"/>
      <c r="AZ279" s="939"/>
      <c r="BB279" s="286"/>
      <c r="BC279" s="286"/>
      <c r="BD279" s="319"/>
      <c r="BE279" s="307"/>
      <c r="BF279" s="319"/>
      <c r="BG279" s="319"/>
      <c r="BH279" s="319"/>
      <c r="BI279" s="319"/>
      <c r="BJ279" s="319"/>
      <c r="BK279" s="319"/>
      <c r="BL279" s="319"/>
      <c r="BM279" s="319"/>
      <c r="BN279" s="319"/>
      <c r="BO279" s="321"/>
      <c r="BP279" s="321"/>
      <c r="BQ279" s="321"/>
      <c r="BR279" s="321"/>
      <c r="BS279" s="321"/>
      <c r="BT279" s="321"/>
      <c r="BU279" s="321"/>
      <c r="BV279" s="321"/>
      <c r="BW279" s="321"/>
      <c r="BX279" s="321"/>
      <c r="BY279" s="321"/>
      <c r="BZ279" s="321"/>
      <c r="CA279" s="321"/>
      <c r="CB279" s="321"/>
      <c r="CC279" s="321"/>
      <c r="CE279" s="321"/>
      <c r="CF279" s="321"/>
      <c r="CG279" s="322"/>
      <c r="CJ279" s="323"/>
      <c r="CP279" s="286"/>
    </row>
    <row r="280" spans="1:94" ht="17" hidden="1" customHeight="1" thickBot="1">
      <c r="A280" s="305"/>
      <c r="B280" s="463"/>
      <c r="C280" s="463"/>
      <c r="D280" s="463"/>
      <c r="E280" s="463"/>
      <c r="F280" s="468"/>
      <c r="G280" s="468"/>
      <c r="H280" s="469"/>
      <c r="I280" s="469"/>
      <c r="J280" s="469"/>
      <c r="K280" s="469"/>
      <c r="L280" s="469"/>
      <c r="M280" s="469"/>
      <c r="N280" s="469"/>
      <c r="O280" s="469"/>
      <c r="P280" s="463"/>
      <c r="Q280" s="463"/>
      <c r="R280" s="463"/>
      <c r="S280" s="463"/>
      <c r="T280" s="463"/>
      <c r="U280" s="932" t="str">
        <f>Adder13_Description</f>
        <v>Other 1</v>
      </c>
      <c r="V280" s="932"/>
      <c r="W280" s="932"/>
      <c r="X280" s="932"/>
      <c r="Y280" s="932"/>
      <c r="Z280" s="932"/>
      <c r="AA280" s="932"/>
      <c r="AB280" s="932"/>
      <c r="AC280" s="932"/>
      <c r="AD280" s="932"/>
      <c r="AE280" s="932"/>
      <c r="AF280" s="932"/>
      <c r="AG280" s="932"/>
      <c r="AH280" s="932"/>
      <c r="AI280" s="932"/>
      <c r="AJ280" s="933" t="s">
        <v>515</v>
      </c>
      <c r="AK280" s="933"/>
      <c r="AL280" s="933"/>
      <c r="AM280" s="933"/>
      <c r="AN280" s="933"/>
      <c r="AO280" s="936"/>
      <c r="AP280" s="937"/>
      <c r="AQ280" s="937"/>
      <c r="AR280" s="937"/>
      <c r="AS280" s="938"/>
      <c r="AT280" s="318"/>
      <c r="AU280" s="939">
        <f t="shared" si="114"/>
        <v>0</v>
      </c>
      <c r="AV280" s="939"/>
      <c r="AW280" s="939"/>
      <c r="AX280" s="939"/>
      <c r="AY280" s="939"/>
      <c r="AZ280" s="939"/>
      <c r="BB280" s="286"/>
      <c r="BC280" s="286"/>
      <c r="BD280" s="319"/>
      <c r="BE280" s="307"/>
      <c r="BF280" s="319"/>
      <c r="BG280" s="319"/>
      <c r="BH280" s="319"/>
      <c r="BI280" s="319"/>
      <c r="BJ280" s="319"/>
      <c r="BK280" s="319"/>
      <c r="BL280" s="319"/>
      <c r="BM280" s="319"/>
      <c r="BN280" s="319"/>
      <c r="BO280" s="321"/>
      <c r="BP280" s="321"/>
      <c r="BQ280" s="321"/>
      <c r="BR280" s="321"/>
      <c r="BS280" s="321"/>
      <c r="BT280" s="321"/>
      <c r="BU280" s="321"/>
      <c r="BV280" s="321"/>
      <c r="BW280" s="321"/>
      <c r="BX280" s="321"/>
      <c r="BY280" s="321"/>
      <c r="BZ280" s="321"/>
      <c r="CA280" s="321"/>
      <c r="CB280" s="321"/>
      <c r="CC280" s="321"/>
      <c r="CE280" s="321"/>
      <c r="CF280" s="321"/>
      <c r="CG280" s="322"/>
      <c r="CJ280" s="323"/>
      <c r="CP280" s="286"/>
    </row>
    <row r="281" spans="1:94" ht="17" hidden="1" customHeight="1" thickBot="1">
      <c r="A281" s="305"/>
      <c r="B281" s="463"/>
      <c r="C281" s="463"/>
      <c r="D281" s="463"/>
      <c r="E281" s="463"/>
      <c r="F281" s="468"/>
      <c r="G281" s="468"/>
      <c r="H281" s="469"/>
      <c r="I281" s="469"/>
      <c r="J281" s="469"/>
      <c r="K281" s="469"/>
      <c r="L281" s="469"/>
      <c r="M281" s="469"/>
      <c r="N281" s="469"/>
      <c r="O281" s="469"/>
      <c r="P281" s="463"/>
      <c r="Q281" s="463"/>
      <c r="R281" s="463"/>
      <c r="S281" s="463"/>
      <c r="T281" s="463"/>
      <c r="U281" s="932" t="str">
        <f>Adder14_Description</f>
        <v>Other 2</v>
      </c>
      <c r="V281" s="932"/>
      <c r="W281" s="932"/>
      <c r="X281" s="932"/>
      <c r="Y281" s="932"/>
      <c r="Z281" s="932"/>
      <c r="AA281" s="932"/>
      <c r="AB281" s="932"/>
      <c r="AC281" s="932"/>
      <c r="AD281" s="932"/>
      <c r="AE281" s="932"/>
      <c r="AF281" s="932"/>
      <c r="AG281" s="932"/>
      <c r="AH281" s="932"/>
      <c r="AI281" s="932"/>
      <c r="AJ281" s="933" t="s">
        <v>515</v>
      </c>
      <c r="AK281" s="933"/>
      <c r="AL281" s="933"/>
      <c r="AM281" s="933"/>
      <c r="AN281" s="933"/>
      <c r="AO281" s="936"/>
      <c r="AP281" s="937"/>
      <c r="AQ281" s="937"/>
      <c r="AR281" s="937"/>
      <c r="AS281" s="938"/>
      <c r="AT281" s="318"/>
      <c r="AU281" s="939">
        <f t="shared" si="114"/>
        <v>0</v>
      </c>
      <c r="AV281" s="939"/>
      <c r="AW281" s="939"/>
      <c r="AX281" s="939"/>
      <c r="AY281" s="939"/>
      <c r="AZ281" s="939"/>
      <c r="BB281" s="286"/>
      <c r="BC281" s="286"/>
      <c r="BD281" s="319"/>
      <c r="BE281" s="307"/>
      <c r="BF281" s="319"/>
      <c r="BG281" s="319"/>
      <c r="BH281" s="319"/>
      <c r="BI281" s="319"/>
      <c r="BJ281" s="319"/>
      <c r="BK281" s="319"/>
      <c r="BL281" s="319"/>
      <c r="BM281" s="319"/>
      <c r="BN281" s="319"/>
      <c r="BO281" s="321"/>
      <c r="BP281" s="321"/>
      <c r="BQ281" s="321"/>
      <c r="BR281" s="321"/>
      <c r="BS281" s="321"/>
      <c r="BT281" s="321"/>
      <c r="BU281" s="321"/>
      <c r="BV281" s="321"/>
      <c r="BW281" s="321"/>
      <c r="BX281" s="321"/>
      <c r="BY281" s="321"/>
      <c r="BZ281" s="321"/>
      <c r="CA281" s="321"/>
      <c r="CB281" s="321"/>
      <c r="CC281" s="321"/>
      <c r="CE281" s="321"/>
      <c r="CF281" s="321"/>
      <c r="CG281" s="322"/>
      <c r="CJ281" s="323"/>
      <c r="CP281" s="286"/>
    </row>
    <row r="282" spans="1:94" ht="17" hidden="1" customHeight="1" thickBot="1">
      <c r="A282" s="305"/>
      <c r="B282" s="463"/>
      <c r="C282" s="463"/>
      <c r="D282" s="463"/>
      <c r="E282" s="463"/>
      <c r="F282" s="468"/>
      <c r="G282" s="468"/>
      <c r="H282" s="469"/>
      <c r="I282" s="469"/>
      <c r="J282" s="469"/>
      <c r="K282" s="469"/>
      <c r="L282" s="469"/>
      <c r="M282" s="469"/>
      <c r="N282" s="469"/>
      <c r="O282" s="469"/>
      <c r="P282" s="463"/>
      <c r="Q282" s="463"/>
      <c r="R282" s="463"/>
      <c r="S282" s="463"/>
      <c r="T282" s="463"/>
      <c r="U282" s="945" t="str">
        <f>Adder15_Description</f>
        <v>Other 3</v>
      </c>
      <c r="V282" s="945"/>
      <c r="W282" s="945"/>
      <c r="X282" s="945"/>
      <c r="Y282" s="945"/>
      <c r="Z282" s="945"/>
      <c r="AA282" s="945"/>
      <c r="AB282" s="945"/>
      <c r="AC282" s="945"/>
      <c r="AD282" s="945"/>
      <c r="AE282" s="945"/>
      <c r="AF282" s="945"/>
      <c r="AG282" s="945"/>
      <c r="AH282" s="945"/>
      <c r="AI282" s="945"/>
      <c r="AJ282" s="934" t="s">
        <v>515</v>
      </c>
      <c r="AK282" s="934"/>
      <c r="AL282" s="934"/>
      <c r="AM282" s="934"/>
      <c r="AN282" s="934"/>
      <c r="AO282" s="946"/>
      <c r="AP282" s="947"/>
      <c r="AQ282" s="947"/>
      <c r="AR282" s="947"/>
      <c r="AS282" s="948"/>
      <c r="AT282" s="459"/>
      <c r="AU282" s="944">
        <f t="shared" si="114"/>
        <v>0</v>
      </c>
      <c r="AV282" s="944"/>
      <c r="AW282" s="944"/>
      <c r="AX282" s="944"/>
      <c r="AY282" s="944"/>
      <c r="AZ282" s="944"/>
      <c r="BB282" s="286"/>
      <c r="BC282" s="286"/>
      <c r="BD282" s="319"/>
      <c r="BE282" s="307"/>
      <c r="BF282" s="319"/>
      <c r="BG282" s="319"/>
      <c r="BH282" s="319"/>
      <c r="BI282" s="319"/>
      <c r="BJ282" s="319"/>
      <c r="BK282" s="319"/>
      <c r="BL282" s="319"/>
      <c r="BM282" s="319"/>
      <c r="BN282" s="319"/>
      <c r="BO282" s="321"/>
      <c r="BP282" s="321"/>
      <c r="BQ282" s="321"/>
      <c r="BR282" s="321"/>
      <c r="BS282" s="321"/>
      <c r="BT282" s="321"/>
      <c r="BU282" s="321"/>
      <c r="BV282" s="321"/>
      <c r="BW282" s="321"/>
      <c r="BX282" s="321"/>
      <c r="BY282" s="321"/>
      <c r="BZ282" s="321"/>
      <c r="CA282" s="321"/>
      <c r="CB282" s="321"/>
      <c r="CC282" s="321"/>
      <c r="CE282" s="321"/>
      <c r="CF282" s="321"/>
      <c r="CG282" s="322"/>
      <c r="CJ282" s="323"/>
      <c r="CP282" s="286"/>
    </row>
    <row r="283" spans="1:94" ht="22" hidden="1" customHeight="1" thickTop="1">
      <c r="A283" s="305"/>
      <c r="B283" s="463"/>
      <c r="C283" s="463"/>
      <c r="D283" s="463"/>
      <c r="E283" s="463"/>
      <c r="F283" s="468"/>
      <c r="G283" s="468"/>
      <c r="H283" s="469"/>
      <c r="I283" s="469"/>
      <c r="J283" s="469"/>
      <c r="K283" s="469"/>
      <c r="L283" s="469"/>
      <c r="M283" s="469"/>
      <c r="N283" s="469"/>
      <c r="O283" s="469"/>
      <c r="P283" s="463"/>
      <c r="Q283" s="463"/>
      <c r="R283" s="463"/>
      <c r="S283" s="463"/>
      <c r="T283" s="463"/>
      <c r="U283" s="864" t="s">
        <v>928</v>
      </c>
      <c r="V283" s="864"/>
      <c r="W283" s="864"/>
      <c r="X283" s="864"/>
      <c r="Y283" s="864"/>
      <c r="Z283" s="864"/>
      <c r="AA283" s="864"/>
      <c r="AB283" s="864"/>
      <c r="AC283" s="864"/>
      <c r="AD283" s="864"/>
      <c r="AE283" s="864"/>
      <c r="AF283" s="864"/>
      <c r="AG283" s="864"/>
      <c r="AH283" s="864"/>
      <c r="AI283" s="864"/>
      <c r="AJ283" s="864"/>
      <c r="AK283" s="864"/>
      <c r="AL283" s="864"/>
      <c r="AM283" s="864"/>
      <c r="AN283" s="864"/>
      <c r="AO283" s="864"/>
      <c r="AP283" s="864"/>
      <c r="AQ283" s="864"/>
      <c r="AR283" s="864"/>
      <c r="AS283" s="864"/>
      <c r="AT283" s="133"/>
      <c r="AU283" s="940">
        <f>SUM(AU269:AZ282)</f>
        <v>0</v>
      </c>
      <c r="AV283" s="940"/>
      <c r="AW283" s="940"/>
      <c r="AX283" s="940"/>
      <c r="AY283" s="940"/>
      <c r="AZ283" s="940"/>
      <c r="BB283" s="286"/>
      <c r="BC283" s="286"/>
      <c r="BD283" s="319"/>
      <c r="BE283" s="307"/>
      <c r="BF283" s="319"/>
      <c r="BG283" s="319"/>
      <c r="BH283" s="319"/>
      <c r="BI283" s="319"/>
      <c r="BJ283" s="319"/>
      <c r="BK283" s="319"/>
      <c r="BL283" s="319"/>
      <c r="BM283" s="319"/>
      <c r="BN283" s="319"/>
      <c r="BO283" s="321"/>
      <c r="BP283" s="321"/>
      <c r="BQ283" s="321"/>
      <c r="BR283" s="321"/>
      <c r="BS283" s="321"/>
      <c r="BT283" s="321"/>
      <c r="BU283" s="321"/>
      <c r="BV283" s="321"/>
      <c r="BW283" s="321"/>
      <c r="BX283" s="321"/>
      <c r="BY283" s="321"/>
      <c r="BZ283" s="321"/>
      <c r="CA283" s="321"/>
      <c r="CB283" s="321"/>
      <c r="CC283" s="321"/>
      <c r="CE283" s="321"/>
      <c r="CF283" s="321"/>
      <c r="CG283" s="322"/>
      <c r="CJ283" s="323"/>
      <c r="CP283" s="286"/>
    </row>
    <row r="284" spans="1:94" ht="22" hidden="1" customHeight="1">
      <c r="A284" s="305"/>
      <c r="B284" s="463"/>
      <c r="C284" s="463"/>
      <c r="D284" s="463"/>
      <c r="E284" s="463"/>
      <c r="F284" s="468"/>
      <c r="G284" s="468"/>
      <c r="H284" s="469"/>
      <c r="I284" s="469"/>
      <c r="J284" s="469"/>
      <c r="K284" s="469"/>
      <c r="L284" s="469"/>
      <c r="M284" s="469"/>
      <c r="N284" s="469"/>
      <c r="O284" s="469"/>
      <c r="P284" s="463"/>
      <c r="Q284" s="463"/>
      <c r="R284" s="463"/>
      <c r="S284" s="463"/>
      <c r="T284" s="463"/>
      <c r="U284" s="864" t="str">
        <f>UPPER(CONCATENATE(E231," ","TOTAL"))</f>
        <v>ALTERNATE #5 TOTAL</v>
      </c>
      <c r="V284" s="864"/>
      <c r="W284" s="864"/>
      <c r="X284" s="864"/>
      <c r="Y284" s="864"/>
      <c r="Z284" s="864"/>
      <c r="AA284" s="864"/>
      <c r="AB284" s="864"/>
      <c r="AC284" s="864"/>
      <c r="AD284" s="864"/>
      <c r="AE284" s="864"/>
      <c r="AF284" s="864"/>
      <c r="AG284" s="864"/>
      <c r="AH284" s="864"/>
      <c r="AI284" s="864"/>
      <c r="AJ284" s="864"/>
      <c r="AK284" s="864"/>
      <c r="AL284" s="864"/>
      <c r="AM284" s="864"/>
      <c r="AN284" s="864"/>
      <c r="AO284" s="864"/>
      <c r="AP284" s="864"/>
      <c r="AQ284" s="864"/>
      <c r="AR284" s="864"/>
      <c r="AS284" s="864"/>
      <c r="AT284" s="133"/>
      <c r="AU284" s="940">
        <f>AU263+AU283</f>
        <v>0</v>
      </c>
      <c r="AV284" s="940"/>
      <c r="AW284" s="940"/>
      <c r="AX284" s="940"/>
      <c r="AY284" s="940"/>
      <c r="AZ284" s="940"/>
      <c r="BB284" s="286"/>
      <c r="BC284" s="286"/>
      <c r="BD284" s="319"/>
      <c r="BE284" s="307"/>
      <c r="BF284" s="319"/>
      <c r="BG284" s="319"/>
      <c r="BH284" s="319"/>
      <c r="BI284" s="319"/>
      <c r="BJ284" s="319"/>
      <c r="BK284" s="319"/>
      <c r="BL284" s="319"/>
      <c r="BM284" s="319"/>
      <c r="BN284" s="319"/>
      <c r="BO284" s="321"/>
      <c r="BP284" s="321"/>
      <c r="BQ284" s="321"/>
      <c r="BR284" s="321"/>
      <c r="BS284" s="321"/>
      <c r="BT284" s="321"/>
      <c r="BU284" s="321"/>
      <c r="BV284" s="321"/>
      <c r="BW284" s="321"/>
      <c r="BX284" s="321"/>
      <c r="BY284" s="321"/>
      <c r="BZ284" s="321"/>
      <c r="CA284" s="321"/>
      <c r="CB284" s="321"/>
      <c r="CC284" s="321"/>
      <c r="CE284" s="321"/>
      <c r="CF284" s="321"/>
      <c r="CG284" s="322"/>
      <c r="CJ284" s="323"/>
      <c r="CP284" s="286"/>
    </row>
    <row r="285" spans="1:94" ht="15.45" hidden="1" customHeight="1">
      <c r="A285" s="305"/>
      <c r="B285" s="463"/>
      <c r="C285" s="463"/>
      <c r="D285" s="463"/>
      <c r="E285" s="463"/>
      <c r="F285" s="463"/>
      <c r="G285" s="463"/>
      <c r="H285" s="463"/>
      <c r="I285" s="463"/>
      <c r="J285" s="463"/>
      <c r="K285" s="463"/>
      <c r="L285" s="463"/>
      <c r="M285" s="463"/>
      <c r="N285" s="463"/>
      <c r="O285" s="463"/>
      <c r="P285" s="463"/>
      <c r="Q285" s="463"/>
      <c r="R285" s="463"/>
      <c r="S285" s="463"/>
      <c r="T285" s="463"/>
      <c r="U285" s="464"/>
      <c r="V285" s="465"/>
      <c r="W285" s="465"/>
      <c r="X285" s="465"/>
      <c r="Y285" s="466"/>
      <c r="Z285" s="466"/>
      <c r="AA285" s="466"/>
      <c r="AB285" s="466"/>
      <c r="AC285" s="466"/>
      <c r="AD285" s="466"/>
      <c r="AE285" s="467"/>
      <c r="AF285" s="467"/>
      <c r="AG285" s="467"/>
      <c r="AH285" s="467"/>
      <c r="AI285" s="467"/>
      <c r="AJ285" s="467"/>
      <c r="AK285" s="467"/>
      <c r="AL285" s="467"/>
      <c r="AM285" s="467"/>
      <c r="AN285" s="467"/>
      <c r="AO285" s="467"/>
      <c r="AP285" s="467"/>
      <c r="AQ285" s="467"/>
      <c r="AR285" s="467"/>
      <c r="AS285" s="467"/>
      <c r="AT285" s="456"/>
      <c r="AU285" s="457"/>
      <c r="AV285" s="457"/>
      <c r="AW285" s="457"/>
      <c r="AX285" s="457"/>
      <c r="AY285" s="457"/>
      <c r="AZ285" s="457"/>
      <c r="BB285" s="286"/>
      <c r="BC285" s="286"/>
      <c r="BD285" s="319"/>
      <c r="BE285" s="307"/>
      <c r="BF285" s="319"/>
      <c r="BG285" s="319"/>
      <c r="BH285" s="319"/>
      <c r="BI285" s="319"/>
      <c r="BJ285" s="319"/>
      <c r="BK285" s="319"/>
      <c r="BL285" s="319"/>
      <c r="BM285" s="319"/>
      <c r="BN285" s="319"/>
      <c r="BO285" s="321"/>
      <c r="BP285" s="321"/>
      <c r="BQ285" s="321"/>
      <c r="BR285" s="321"/>
      <c r="BS285" s="321"/>
      <c r="BT285" s="321"/>
      <c r="BU285" s="321"/>
      <c r="BV285" s="321"/>
      <c r="BW285" s="321"/>
      <c r="BX285" s="321"/>
      <c r="BY285" s="321"/>
      <c r="BZ285" s="321"/>
      <c r="CA285" s="321"/>
      <c r="CB285" s="321"/>
      <c r="CC285" s="321"/>
      <c r="CE285" s="321"/>
      <c r="CF285" s="321"/>
      <c r="CG285" s="322"/>
      <c r="CJ285" s="323"/>
      <c r="CP285" s="286"/>
    </row>
    <row r="286" spans="1:94" ht="10.45" hidden="1" customHeight="1" thickBot="1">
      <c r="A286" s="305"/>
      <c r="B286" s="463"/>
      <c r="C286" s="463"/>
      <c r="D286" s="463"/>
      <c r="E286" s="463"/>
      <c r="F286" s="463"/>
      <c r="G286" s="463"/>
      <c r="H286" s="463"/>
      <c r="I286" s="463"/>
      <c r="J286" s="463"/>
      <c r="K286" s="463"/>
      <c r="L286" s="463"/>
      <c r="M286" s="463"/>
      <c r="N286" s="463"/>
      <c r="O286" s="463"/>
      <c r="P286" s="463"/>
      <c r="Q286" s="463"/>
      <c r="R286" s="463"/>
      <c r="S286" s="463"/>
      <c r="T286" s="463"/>
      <c r="U286" s="463"/>
      <c r="V286" s="463"/>
      <c r="W286" s="463"/>
      <c r="X286" s="463"/>
      <c r="Y286" s="463"/>
      <c r="Z286" s="463"/>
      <c r="AA286" s="463"/>
      <c r="AB286" s="463"/>
      <c r="AC286" s="463"/>
      <c r="AD286" s="463"/>
      <c r="AE286" s="463"/>
      <c r="AF286" s="463"/>
      <c r="AG286" s="463"/>
      <c r="AH286" s="463"/>
      <c r="AI286" s="463"/>
      <c r="AJ286" s="463"/>
      <c r="AK286" s="463"/>
      <c r="AL286" s="463"/>
      <c r="AM286" s="463"/>
      <c r="AN286" s="463"/>
      <c r="AO286" s="463"/>
      <c r="AP286" s="463"/>
      <c r="AQ286" s="463"/>
      <c r="AR286" s="463"/>
      <c r="AS286" s="463"/>
      <c r="AU286" s="286"/>
      <c r="AV286" s="286"/>
      <c r="AW286" s="286"/>
      <c r="AX286" s="286"/>
      <c r="AY286" s="286"/>
      <c r="AZ286" s="286"/>
      <c r="BB286" s="286"/>
      <c r="BC286" s="286"/>
      <c r="BD286" s="319"/>
      <c r="BE286" s="307"/>
      <c r="BF286" s="319"/>
      <c r="BG286" s="319"/>
      <c r="BH286" s="319"/>
      <c r="BI286" s="319"/>
      <c r="BJ286" s="319"/>
      <c r="BK286" s="319"/>
      <c r="BL286" s="319"/>
      <c r="BM286" s="319"/>
      <c r="BN286" s="319"/>
      <c r="BO286" s="321"/>
      <c r="BP286" s="321"/>
      <c r="BQ286" s="321"/>
      <c r="BR286" s="321"/>
      <c r="BS286" s="321"/>
      <c r="BT286" s="321"/>
      <c r="BU286" s="321"/>
      <c r="BV286" s="321"/>
      <c r="BW286" s="321"/>
      <c r="BX286" s="321"/>
      <c r="BY286" s="321"/>
      <c r="BZ286" s="321"/>
      <c r="CA286" s="321"/>
      <c r="CB286" s="321"/>
      <c r="CC286" s="321"/>
      <c r="CE286" s="321"/>
      <c r="CF286" s="321"/>
      <c r="CG286" s="322"/>
      <c r="CJ286" s="323"/>
      <c r="CP286" s="286"/>
    </row>
    <row r="287" spans="1:94" ht="21" customHeight="1" thickTop="1" thickBot="1">
      <c r="A287" s="305" t="s">
        <v>704</v>
      </c>
      <c r="B287" s="929"/>
      <c r="C287" s="930"/>
      <c r="D287" s="931"/>
      <c r="E287" s="578" t="str">
        <f>Alternate6_Description</f>
        <v>Alternate #6</v>
      </c>
      <c r="F287" s="472"/>
      <c r="G287" s="472"/>
      <c r="H287" s="472"/>
      <c r="I287" s="472"/>
      <c r="J287" s="472"/>
      <c r="K287" s="472"/>
      <c r="L287" s="472"/>
      <c r="M287" s="472"/>
      <c r="N287" s="472"/>
      <c r="O287" s="472"/>
      <c r="P287" s="472"/>
      <c r="Q287" s="470"/>
      <c r="R287" s="470"/>
      <c r="S287" s="470"/>
      <c r="T287" s="470"/>
      <c r="U287" s="470"/>
      <c r="V287" s="471"/>
      <c r="W287" s="471"/>
      <c r="X287" s="471"/>
      <c r="Y287" s="471"/>
      <c r="Z287" s="471"/>
      <c r="AA287" s="471"/>
      <c r="AB287" s="471"/>
      <c r="AC287" s="471"/>
      <c r="AD287" s="471"/>
      <c r="AE287" s="917" t="str">
        <f>IF(AE319=0,"",AE319)</f>
        <v/>
      </c>
      <c r="AF287" s="918"/>
      <c r="AG287" s="918"/>
      <c r="AH287" s="918"/>
      <c r="AI287" s="918"/>
      <c r="AJ287" s="917" t="str">
        <f>IF(AJ319=0,"",AJ319)</f>
        <v/>
      </c>
      <c r="AK287" s="918"/>
      <c r="AL287" s="918"/>
      <c r="AM287" s="918"/>
      <c r="AN287" s="918"/>
      <c r="AO287" s="917" t="str">
        <f>IF(AO319=0,"",AO319)</f>
        <v/>
      </c>
      <c r="AP287" s="918"/>
      <c r="AQ287" s="918"/>
      <c r="AR287" s="918"/>
      <c r="AS287" s="918"/>
      <c r="AT287" s="356"/>
      <c r="AU287" s="924" t="str">
        <f>IF(AU319=0,"",AU319)</f>
        <v/>
      </c>
      <c r="AV287" s="924"/>
      <c r="AW287" s="924"/>
      <c r="AX287" s="924"/>
      <c r="AY287" s="924"/>
      <c r="AZ287" s="924"/>
      <c r="BB287" s="171"/>
      <c r="BC287" s="307"/>
      <c r="BD287" s="306">
        <f t="shared" ref="BD287:BD317" si="115">$B$287</f>
        <v>0</v>
      </c>
      <c r="BE287" s="307"/>
      <c r="BF287" s="306"/>
      <c r="BG287" s="306"/>
      <c r="BH287" s="306"/>
      <c r="BI287" s="306"/>
      <c r="BJ287" s="308">
        <f t="shared" ref="BJ287:CA287" si="116">SUM(BJ288:BJ302)</f>
        <v>0</v>
      </c>
      <c r="BK287" s="308">
        <f t="shared" si="116"/>
        <v>0</v>
      </c>
      <c r="BL287" s="308" t="e">
        <f t="shared" si="116"/>
        <v>#REF!</v>
      </c>
      <c r="BM287" s="308">
        <f t="shared" si="116"/>
        <v>0</v>
      </c>
      <c r="BN287" s="308" t="e">
        <f t="shared" si="116"/>
        <v>#REF!</v>
      </c>
      <c r="BO287" s="309" t="e">
        <f t="shared" si="116"/>
        <v>#REF!</v>
      </c>
      <c r="BP287" s="309" t="e">
        <f t="shared" si="116"/>
        <v>#REF!</v>
      </c>
      <c r="BQ287" s="310" t="e">
        <f t="shared" si="116"/>
        <v>#REF!</v>
      </c>
      <c r="BR287" s="310" t="e">
        <f t="shared" si="116"/>
        <v>#REF!</v>
      </c>
      <c r="BS287" s="309" t="e">
        <f t="shared" si="116"/>
        <v>#REF!</v>
      </c>
      <c r="BT287" s="310" t="e">
        <f t="shared" si="116"/>
        <v>#REF!</v>
      </c>
      <c r="BU287" s="310" t="e">
        <f t="shared" si="116"/>
        <v>#REF!</v>
      </c>
      <c r="BV287" s="309" t="e">
        <f t="shared" si="116"/>
        <v>#REF!</v>
      </c>
      <c r="BW287" s="310" t="e">
        <f t="shared" si="116"/>
        <v>#REF!</v>
      </c>
      <c r="BX287" s="310" t="e">
        <f t="shared" si="116"/>
        <v>#REF!</v>
      </c>
      <c r="BY287" s="309" t="e">
        <f t="shared" si="116"/>
        <v>#REF!</v>
      </c>
      <c r="BZ287" s="310" t="e">
        <f t="shared" si="116"/>
        <v>#REF!</v>
      </c>
      <c r="CA287" s="310" t="e">
        <f t="shared" si="116"/>
        <v>#REF!</v>
      </c>
      <c r="CB287" s="311" t="str">
        <f t="shared" ref="CB287:CB317" si="117">CONCATENATE(T287,"/", "MH")</f>
        <v>/MH</v>
      </c>
      <c r="CC287" s="311" t="str">
        <f t="shared" ref="CC287:CC317" si="118">CONCATENATE("MH","/",T287)</f>
        <v>MH/</v>
      </c>
      <c r="CE287" s="312"/>
      <c r="CF287" s="312"/>
      <c r="CG287" s="313"/>
      <c r="CJ287" s="314"/>
      <c r="CP287" s="171"/>
    </row>
    <row r="288" spans="1:94" ht="16" hidden="1" thickTop="1">
      <c r="A288" s="305"/>
      <c r="B288" s="920"/>
      <c r="C288" s="920"/>
      <c r="D288" s="920"/>
      <c r="E288" s="920"/>
      <c r="F288" s="920"/>
      <c r="G288" s="920"/>
      <c r="H288" s="920"/>
      <c r="I288" s="920"/>
      <c r="J288" s="920"/>
      <c r="K288" s="920"/>
      <c r="L288" s="920"/>
      <c r="M288" s="920"/>
      <c r="N288" s="920"/>
      <c r="O288" s="920"/>
      <c r="P288" s="920"/>
      <c r="Q288" s="925"/>
      <c r="R288" s="925"/>
      <c r="S288" s="926"/>
      <c r="T288" s="925"/>
      <c r="U288" s="925"/>
      <c r="V288" s="927"/>
      <c r="W288" s="928"/>
      <c r="X288" s="928"/>
      <c r="Y288" s="927"/>
      <c r="Z288" s="928"/>
      <c r="AA288" s="928"/>
      <c r="AB288" s="927"/>
      <c r="AC288" s="928"/>
      <c r="AD288" s="928"/>
      <c r="AE288" s="923">
        <f t="shared" ref="AE288:AE302" si="119">V288*Q288</f>
        <v>0</v>
      </c>
      <c r="AF288" s="923"/>
      <c r="AG288" s="923"/>
      <c r="AH288" s="923"/>
      <c r="AI288" s="923"/>
      <c r="AJ288" s="919">
        <f t="shared" ref="AJ288:AJ302" si="120">Q288*Y288</f>
        <v>0</v>
      </c>
      <c r="AK288" s="919"/>
      <c r="AL288" s="919"/>
      <c r="AM288" s="919"/>
      <c r="AN288" s="919"/>
      <c r="AO288" s="919">
        <f>Q288*AB288</f>
        <v>0</v>
      </c>
      <c r="AP288" s="919"/>
      <c r="AQ288" s="919"/>
      <c r="AR288" s="919"/>
      <c r="AS288" s="919"/>
      <c r="AT288" s="315"/>
      <c r="AU288" s="887">
        <f t="shared" ref="AU288:AU302" si="121">AE288+AJ288+AO288</f>
        <v>0</v>
      </c>
      <c r="AV288" s="887"/>
      <c r="AW288" s="888"/>
      <c r="AX288" s="888"/>
      <c r="AY288" s="888"/>
      <c r="AZ288" s="889" t="e">
        <f>SUM(#REF!)</f>
        <v>#REF!</v>
      </c>
      <c r="BB288" s="177"/>
      <c r="BC288" s="307"/>
      <c r="BD288" s="306">
        <f t="shared" si="115"/>
        <v>0</v>
      </c>
      <c r="BE288" s="307"/>
      <c r="BF288" s="316"/>
      <c r="BG288" s="316"/>
      <c r="BH288" s="316"/>
      <c r="BI288" s="316"/>
      <c r="BJ288" s="308">
        <f t="shared" ref="BJ288:BJ317" si="122">AE288</f>
        <v>0</v>
      </c>
      <c r="BK288" s="308">
        <f t="shared" ref="BK288:BK317" si="123">AJ288</f>
        <v>0</v>
      </c>
      <c r="BL288" s="308" t="e">
        <f>#REF!</f>
        <v>#REF!</v>
      </c>
      <c r="BM288" s="308">
        <f t="shared" ref="BM288:BM317" si="124">AO288</f>
        <v>0</v>
      </c>
      <c r="BN288" s="308" t="e">
        <f t="shared" ref="BN288:BN302" si="125">SUM(BJ288:BM288)</f>
        <v>#REF!</v>
      </c>
      <c r="BO288" s="317" t="e">
        <f>AU288/#REF!</f>
        <v>#REF!</v>
      </c>
      <c r="BP288" s="317" t="e">
        <f>AE288/#REF!</f>
        <v>#REF!</v>
      </c>
      <c r="BQ288" s="313" t="e">
        <f>BP288*#REF!</f>
        <v>#REF!</v>
      </c>
      <c r="BR288" s="313" t="e">
        <f t="shared" ref="BR288:BR317" si="126">BQ288+AE288</f>
        <v>#REF!</v>
      </c>
      <c r="BS288" s="317" t="e">
        <f>AJ288/#REF!</f>
        <v>#REF!</v>
      </c>
      <c r="BT288" s="313" t="e">
        <f>BS288*#REF!</f>
        <v>#REF!</v>
      </c>
      <c r="BU288" s="313" t="e">
        <f t="shared" ref="BU288:BU317" si="127">BT288+AJ288</f>
        <v>#REF!</v>
      </c>
      <c r="BV288" s="317" t="e">
        <f>#REF!/#REF!</f>
        <v>#REF!</v>
      </c>
      <c r="BW288" s="313" t="e">
        <f>BV288*#REF!</f>
        <v>#REF!</v>
      </c>
      <c r="BX288" s="313" t="e">
        <f>BW288+#REF!</f>
        <v>#REF!</v>
      </c>
      <c r="BY288" s="317" t="e">
        <f>AO288/#REF!</f>
        <v>#REF!</v>
      </c>
      <c r="BZ288" s="313" t="e">
        <f>BY288*#REF!</f>
        <v>#REF!</v>
      </c>
      <c r="CA288" s="313" t="e">
        <f t="shared" ref="CA288:CA317" si="128">BZ288+AO288</f>
        <v>#REF!</v>
      </c>
      <c r="CB288" s="311" t="str">
        <f t="shared" si="117"/>
        <v>/MH</v>
      </c>
      <c r="CC288" s="311" t="str">
        <f t="shared" si="118"/>
        <v>MH/</v>
      </c>
      <c r="CE288" s="312" t="e">
        <f>T(#REF!)</f>
        <v>#REF!</v>
      </c>
      <c r="CF288" s="312" t="e">
        <f>#REF!</f>
        <v>#REF!</v>
      </c>
      <c r="CG288" s="313">
        <f t="shared" ref="CG288:CG317" si="129">AE288</f>
        <v>0</v>
      </c>
      <c r="CJ288" s="314"/>
      <c r="CP288" s="177"/>
    </row>
    <row r="289" spans="1:94" hidden="1">
      <c r="A289" s="305"/>
      <c r="B289" s="920"/>
      <c r="C289" s="920"/>
      <c r="D289" s="920"/>
      <c r="E289" s="920"/>
      <c r="F289" s="920"/>
      <c r="G289" s="920"/>
      <c r="H289" s="920"/>
      <c r="I289" s="920"/>
      <c r="J289" s="920"/>
      <c r="K289" s="920"/>
      <c r="L289" s="920"/>
      <c r="M289" s="920"/>
      <c r="N289" s="920"/>
      <c r="O289" s="920"/>
      <c r="P289" s="920"/>
      <c r="Q289" s="787"/>
      <c r="R289" s="787"/>
      <c r="S289" s="788"/>
      <c r="T289" s="787"/>
      <c r="U289" s="787"/>
      <c r="V289" s="921"/>
      <c r="W289" s="922"/>
      <c r="X289" s="922"/>
      <c r="Y289" s="921"/>
      <c r="Z289" s="922"/>
      <c r="AA289" s="922"/>
      <c r="AB289" s="921"/>
      <c r="AC289" s="922"/>
      <c r="AD289" s="922"/>
      <c r="AE289" s="923">
        <f t="shared" si="119"/>
        <v>0</v>
      </c>
      <c r="AF289" s="923"/>
      <c r="AG289" s="923"/>
      <c r="AH289" s="923"/>
      <c r="AI289" s="923"/>
      <c r="AJ289" s="919">
        <f t="shared" si="120"/>
        <v>0</v>
      </c>
      <c r="AK289" s="919"/>
      <c r="AL289" s="919"/>
      <c r="AM289" s="919"/>
      <c r="AN289" s="919"/>
      <c r="AO289" s="919">
        <f t="shared" ref="AO289:AO302" si="130">Q289*AB289</f>
        <v>0</v>
      </c>
      <c r="AP289" s="919"/>
      <c r="AQ289" s="919"/>
      <c r="AR289" s="919"/>
      <c r="AS289" s="919"/>
      <c r="AT289" s="318"/>
      <c r="AU289" s="877">
        <f t="shared" si="121"/>
        <v>0</v>
      </c>
      <c r="AV289" s="877"/>
      <c r="AW289" s="878"/>
      <c r="AX289" s="878"/>
      <c r="AY289" s="878"/>
      <c r="AZ289" s="879" t="e">
        <f>SUM(#REF!)</f>
        <v>#REF!</v>
      </c>
      <c r="BB289" s="177"/>
      <c r="BC289" s="307"/>
      <c r="BD289" s="306">
        <f t="shared" si="115"/>
        <v>0</v>
      </c>
      <c r="BE289" s="307"/>
      <c r="BF289" s="316"/>
      <c r="BG289" s="316"/>
      <c r="BH289" s="316"/>
      <c r="BI289" s="316"/>
      <c r="BJ289" s="308">
        <f t="shared" si="122"/>
        <v>0</v>
      </c>
      <c r="BK289" s="308">
        <f t="shared" si="123"/>
        <v>0</v>
      </c>
      <c r="BL289" s="308" t="e">
        <f>#REF!</f>
        <v>#REF!</v>
      </c>
      <c r="BM289" s="308">
        <f t="shared" si="124"/>
        <v>0</v>
      </c>
      <c r="BN289" s="308" t="e">
        <f t="shared" si="125"/>
        <v>#REF!</v>
      </c>
      <c r="BO289" s="317" t="e">
        <f>AU289/#REF!</f>
        <v>#REF!</v>
      </c>
      <c r="BP289" s="317" t="e">
        <f>AE289/#REF!</f>
        <v>#REF!</v>
      </c>
      <c r="BQ289" s="313" t="e">
        <f>BP289*#REF!</f>
        <v>#REF!</v>
      </c>
      <c r="BR289" s="313" t="e">
        <f t="shared" si="126"/>
        <v>#REF!</v>
      </c>
      <c r="BS289" s="317" t="e">
        <f>AJ289/#REF!</f>
        <v>#REF!</v>
      </c>
      <c r="BT289" s="313" t="e">
        <f>BS289*#REF!</f>
        <v>#REF!</v>
      </c>
      <c r="BU289" s="313" t="e">
        <f t="shared" si="127"/>
        <v>#REF!</v>
      </c>
      <c r="BV289" s="317" t="e">
        <f>#REF!/#REF!</f>
        <v>#REF!</v>
      </c>
      <c r="BW289" s="313" t="e">
        <f>BV289*#REF!</f>
        <v>#REF!</v>
      </c>
      <c r="BX289" s="313" t="e">
        <f>BW289+#REF!</f>
        <v>#REF!</v>
      </c>
      <c r="BY289" s="317" t="e">
        <f>AO289/#REF!</f>
        <v>#REF!</v>
      </c>
      <c r="BZ289" s="313" t="e">
        <f>BY289*#REF!</f>
        <v>#REF!</v>
      </c>
      <c r="CA289" s="313" t="e">
        <f t="shared" si="128"/>
        <v>#REF!</v>
      </c>
      <c r="CB289" s="311" t="str">
        <f t="shared" si="117"/>
        <v>/MH</v>
      </c>
      <c r="CC289" s="311" t="str">
        <f t="shared" si="118"/>
        <v>MH/</v>
      </c>
      <c r="CE289" s="312" t="e">
        <f>T(#REF!)</f>
        <v>#REF!</v>
      </c>
      <c r="CF289" s="312" t="e">
        <f>#REF!</f>
        <v>#REF!</v>
      </c>
      <c r="CG289" s="313">
        <f t="shared" si="129"/>
        <v>0</v>
      </c>
      <c r="CJ289" s="314"/>
      <c r="CP289" s="177"/>
    </row>
    <row r="290" spans="1:94" ht="15.75" hidden="1" customHeight="1">
      <c r="A290" s="305"/>
      <c r="B290" s="920"/>
      <c r="C290" s="920"/>
      <c r="D290" s="920"/>
      <c r="E290" s="920"/>
      <c r="F290" s="920"/>
      <c r="G290" s="920"/>
      <c r="H290" s="920"/>
      <c r="I290" s="920"/>
      <c r="J290" s="920"/>
      <c r="K290" s="920"/>
      <c r="L290" s="920"/>
      <c r="M290" s="920"/>
      <c r="N290" s="920"/>
      <c r="O290" s="920"/>
      <c r="P290" s="920"/>
      <c r="Q290" s="787"/>
      <c r="R290" s="787"/>
      <c r="S290" s="788"/>
      <c r="T290" s="787"/>
      <c r="U290" s="787"/>
      <c r="V290" s="921"/>
      <c r="W290" s="922"/>
      <c r="X290" s="922"/>
      <c r="Y290" s="921"/>
      <c r="Z290" s="922"/>
      <c r="AA290" s="922"/>
      <c r="AB290" s="921"/>
      <c r="AC290" s="922"/>
      <c r="AD290" s="922"/>
      <c r="AE290" s="923">
        <f t="shared" si="119"/>
        <v>0</v>
      </c>
      <c r="AF290" s="923"/>
      <c r="AG290" s="923"/>
      <c r="AH290" s="923"/>
      <c r="AI290" s="923"/>
      <c r="AJ290" s="919">
        <f t="shared" si="120"/>
        <v>0</v>
      </c>
      <c r="AK290" s="919"/>
      <c r="AL290" s="919"/>
      <c r="AM290" s="919"/>
      <c r="AN290" s="919"/>
      <c r="AO290" s="919">
        <f t="shared" si="130"/>
        <v>0</v>
      </c>
      <c r="AP290" s="919"/>
      <c r="AQ290" s="919"/>
      <c r="AR290" s="919"/>
      <c r="AS290" s="919"/>
      <c r="AT290" s="318"/>
      <c r="AU290" s="877">
        <f t="shared" si="121"/>
        <v>0</v>
      </c>
      <c r="AV290" s="877"/>
      <c r="AW290" s="878"/>
      <c r="AX290" s="878"/>
      <c r="AY290" s="878"/>
      <c r="AZ290" s="879" t="e">
        <f>SUM(#REF!)</f>
        <v>#REF!</v>
      </c>
      <c r="BB290" s="177"/>
      <c r="BC290" s="307"/>
      <c r="BD290" s="306">
        <f t="shared" si="115"/>
        <v>0</v>
      </c>
      <c r="BE290" s="307"/>
      <c r="BF290" s="316"/>
      <c r="BG290" s="316"/>
      <c r="BH290" s="316"/>
      <c r="BI290" s="316"/>
      <c r="BJ290" s="308">
        <f t="shared" si="122"/>
        <v>0</v>
      </c>
      <c r="BK290" s="308">
        <f t="shared" si="123"/>
        <v>0</v>
      </c>
      <c r="BL290" s="308" t="e">
        <f>#REF!</f>
        <v>#REF!</v>
      </c>
      <c r="BM290" s="308">
        <f t="shared" si="124"/>
        <v>0</v>
      </c>
      <c r="BN290" s="308" t="e">
        <f t="shared" si="125"/>
        <v>#REF!</v>
      </c>
      <c r="BO290" s="317" t="e">
        <f>AU290/#REF!</f>
        <v>#REF!</v>
      </c>
      <c r="BP290" s="317" t="e">
        <f>AE290/#REF!</f>
        <v>#REF!</v>
      </c>
      <c r="BQ290" s="313" t="e">
        <f>BP290*#REF!</f>
        <v>#REF!</v>
      </c>
      <c r="BR290" s="313" t="e">
        <f t="shared" si="126"/>
        <v>#REF!</v>
      </c>
      <c r="BS290" s="317" t="e">
        <f>AJ290/#REF!</f>
        <v>#REF!</v>
      </c>
      <c r="BT290" s="313" t="e">
        <f>BS290*#REF!</f>
        <v>#REF!</v>
      </c>
      <c r="BU290" s="313" t="e">
        <f t="shared" si="127"/>
        <v>#REF!</v>
      </c>
      <c r="BV290" s="317" t="e">
        <f>#REF!/#REF!</f>
        <v>#REF!</v>
      </c>
      <c r="BW290" s="313" t="e">
        <f>BV290*#REF!</f>
        <v>#REF!</v>
      </c>
      <c r="BX290" s="313" t="e">
        <f>BW290+#REF!</f>
        <v>#REF!</v>
      </c>
      <c r="BY290" s="317" t="e">
        <f>AO290/#REF!</f>
        <v>#REF!</v>
      </c>
      <c r="BZ290" s="313" t="e">
        <f>BY290*#REF!</f>
        <v>#REF!</v>
      </c>
      <c r="CA290" s="313" t="e">
        <f t="shared" si="128"/>
        <v>#REF!</v>
      </c>
      <c r="CB290" s="311" t="str">
        <f t="shared" si="117"/>
        <v>/MH</v>
      </c>
      <c r="CC290" s="311" t="str">
        <f t="shared" si="118"/>
        <v>MH/</v>
      </c>
      <c r="CE290" s="312" t="e">
        <f>T(#REF!)</f>
        <v>#REF!</v>
      </c>
      <c r="CF290" s="312" t="e">
        <f>#REF!</f>
        <v>#REF!</v>
      </c>
      <c r="CG290" s="313">
        <f t="shared" si="129"/>
        <v>0</v>
      </c>
      <c r="CJ290" s="314"/>
      <c r="CP290" s="177"/>
    </row>
    <row r="291" spans="1:94" ht="17.25" hidden="1" customHeight="1">
      <c r="A291" s="305"/>
      <c r="B291" s="920"/>
      <c r="C291" s="920"/>
      <c r="D291" s="920"/>
      <c r="E291" s="920"/>
      <c r="F291" s="920"/>
      <c r="G291" s="920"/>
      <c r="H291" s="920"/>
      <c r="I291" s="920"/>
      <c r="J291" s="920"/>
      <c r="K291" s="920"/>
      <c r="L291" s="920"/>
      <c r="M291" s="920"/>
      <c r="N291" s="920"/>
      <c r="O291" s="920"/>
      <c r="P291" s="920"/>
      <c r="Q291" s="787"/>
      <c r="R291" s="787"/>
      <c r="S291" s="788"/>
      <c r="T291" s="787"/>
      <c r="U291" s="787"/>
      <c r="V291" s="921"/>
      <c r="W291" s="922"/>
      <c r="X291" s="922"/>
      <c r="Y291" s="921"/>
      <c r="Z291" s="922"/>
      <c r="AA291" s="922"/>
      <c r="AB291" s="921"/>
      <c r="AC291" s="922"/>
      <c r="AD291" s="922"/>
      <c r="AE291" s="923">
        <f t="shared" si="119"/>
        <v>0</v>
      </c>
      <c r="AF291" s="923"/>
      <c r="AG291" s="923"/>
      <c r="AH291" s="923"/>
      <c r="AI291" s="923"/>
      <c r="AJ291" s="919">
        <f t="shared" si="120"/>
        <v>0</v>
      </c>
      <c r="AK291" s="919"/>
      <c r="AL291" s="919"/>
      <c r="AM291" s="919"/>
      <c r="AN291" s="919"/>
      <c r="AO291" s="919">
        <f t="shared" si="130"/>
        <v>0</v>
      </c>
      <c r="AP291" s="919"/>
      <c r="AQ291" s="919"/>
      <c r="AR291" s="919"/>
      <c r="AS291" s="919"/>
      <c r="AT291" s="318"/>
      <c r="AU291" s="877">
        <f t="shared" si="121"/>
        <v>0</v>
      </c>
      <c r="AV291" s="877"/>
      <c r="AW291" s="878"/>
      <c r="AX291" s="878"/>
      <c r="AY291" s="878"/>
      <c r="AZ291" s="879" t="e">
        <f>SUM(#REF!)</f>
        <v>#REF!</v>
      </c>
      <c r="BB291" s="177"/>
      <c r="BC291" s="307"/>
      <c r="BD291" s="306">
        <f t="shared" si="115"/>
        <v>0</v>
      </c>
      <c r="BE291" s="307"/>
      <c r="BF291" s="316"/>
      <c r="BG291" s="316"/>
      <c r="BH291" s="316"/>
      <c r="BI291" s="316"/>
      <c r="BJ291" s="308">
        <f t="shared" si="122"/>
        <v>0</v>
      </c>
      <c r="BK291" s="308">
        <f t="shared" si="123"/>
        <v>0</v>
      </c>
      <c r="BL291" s="308" t="e">
        <f>#REF!</f>
        <v>#REF!</v>
      </c>
      <c r="BM291" s="308">
        <f t="shared" si="124"/>
        <v>0</v>
      </c>
      <c r="BN291" s="308" t="e">
        <f t="shared" si="125"/>
        <v>#REF!</v>
      </c>
      <c r="BO291" s="317" t="e">
        <f>AU291/#REF!</f>
        <v>#REF!</v>
      </c>
      <c r="BP291" s="317" t="e">
        <f>AE291/#REF!</f>
        <v>#REF!</v>
      </c>
      <c r="BQ291" s="313" t="e">
        <f>BP291*#REF!</f>
        <v>#REF!</v>
      </c>
      <c r="BR291" s="313" t="e">
        <f t="shared" si="126"/>
        <v>#REF!</v>
      </c>
      <c r="BS291" s="317" t="e">
        <f>AJ291/#REF!</f>
        <v>#REF!</v>
      </c>
      <c r="BT291" s="313" t="e">
        <f>BS291*#REF!</f>
        <v>#REF!</v>
      </c>
      <c r="BU291" s="313" t="e">
        <f t="shared" si="127"/>
        <v>#REF!</v>
      </c>
      <c r="BV291" s="317" t="e">
        <f>#REF!/#REF!</f>
        <v>#REF!</v>
      </c>
      <c r="BW291" s="313" t="e">
        <f>BV291*#REF!</f>
        <v>#REF!</v>
      </c>
      <c r="BX291" s="313" t="e">
        <f>BW291+#REF!</f>
        <v>#REF!</v>
      </c>
      <c r="BY291" s="317" t="e">
        <f>AO291/#REF!</f>
        <v>#REF!</v>
      </c>
      <c r="BZ291" s="313" t="e">
        <f>BY291*#REF!</f>
        <v>#REF!</v>
      </c>
      <c r="CA291" s="313" t="e">
        <f t="shared" si="128"/>
        <v>#REF!</v>
      </c>
      <c r="CB291" s="311" t="str">
        <f t="shared" si="117"/>
        <v>/MH</v>
      </c>
      <c r="CC291" s="311" t="str">
        <f t="shared" si="118"/>
        <v>MH/</v>
      </c>
      <c r="CE291" s="312" t="e">
        <f>T(#REF!)</f>
        <v>#REF!</v>
      </c>
      <c r="CF291" s="312" t="e">
        <f>#REF!</f>
        <v>#REF!</v>
      </c>
      <c r="CG291" s="313">
        <f t="shared" si="129"/>
        <v>0</v>
      </c>
      <c r="CJ291" s="314"/>
      <c r="CP291" s="177"/>
    </row>
    <row r="292" spans="1:94" ht="17.25" hidden="1" customHeight="1">
      <c r="A292" s="305"/>
      <c r="B292" s="920"/>
      <c r="C292" s="920"/>
      <c r="D292" s="920"/>
      <c r="E292" s="920"/>
      <c r="F292" s="920"/>
      <c r="G292" s="920"/>
      <c r="H292" s="920"/>
      <c r="I292" s="920"/>
      <c r="J292" s="920"/>
      <c r="K292" s="920"/>
      <c r="L292" s="920"/>
      <c r="M292" s="920"/>
      <c r="N292" s="920"/>
      <c r="O292" s="920"/>
      <c r="P292" s="920"/>
      <c r="Q292" s="787"/>
      <c r="R292" s="787"/>
      <c r="S292" s="788"/>
      <c r="T292" s="787"/>
      <c r="U292" s="787"/>
      <c r="V292" s="921"/>
      <c r="W292" s="922"/>
      <c r="X292" s="922"/>
      <c r="Y292" s="921"/>
      <c r="Z292" s="922"/>
      <c r="AA292" s="922"/>
      <c r="AB292" s="921"/>
      <c r="AC292" s="922"/>
      <c r="AD292" s="922"/>
      <c r="AE292" s="923">
        <f t="shared" si="119"/>
        <v>0</v>
      </c>
      <c r="AF292" s="923"/>
      <c r="AG292" s="923"/>
      <c r="AH292" s="923"/>
      <c r="AI292" s="923"/>
      <c r="AJ292" s="919">
        <f t="shared" si="120"/>
        <v>0</v>
      </c>
      <c r="AK292" s="919"/>
      <c r="AL292" s="919"/>
      <c r="AM292" s="919"/>
      <c r="AN292" s="919"/>
      <c r="AO292" s="919">
        <f t="shared" si="130"/>
        <v>0</v>
      </c>
      <c r="AP292" s="919"/>
      <c r="AQ292" s="919"/>
      <c r="AR292" s="919"/>
      <c r="AS292" s="919"/>
      <c r="AT292" s="318"/>
      <c r="AU292" s="877">
        <f t="shared" si="121"/>
        <v>0</v>
      </c>
      <c r="AV292" s="877"/>
      <c r="AW292" s="878"/>
      <c r="AX292" s="878"/>
      <c r="AY292" s="878"/>
      <c r="AZ292" s="879" t="e">
        <f>SUM(#REF!)</f>
        <v>#REF!</v>
      </c>
      <c r="BB292" s="177"/>
      <c r="BC292" s="307"/>
      <c r="BD292" s="306">
        <f t="shared" si="115"/>
        <v>0</v>
      </c>
      <c r="BE292" s="307"/>
      <c r="BF292" s="316"/>
      <c r="BG292" s="316"/>
      <c r="BH292" s="316"/>
      <c r="BI292" s="316"/>
      <c r="BJ292" s="308">
        <f t="shared" si="122"/>
        <v>0</v>
      </c>
      <c r="BK292" s="308">
        <f t="shared" si="123"/>
        <v>0</v>
      </c>
      <c r="BL292" s="308" t="e">
        <f>#REF!</f>
        <v>#REF!</v>
      </c>
      <c r="BM292" s="308">
        <f t="shared" si="124"/>
        <v>0</v>
      </c>
      <c r="BN292" s="308" t="e">
        <f t="shared" si="125"/>
        <v>#REF!</v>
      </c>
      <c r="BO292" s="317" t="e">
        <f>AU292/#REF!</f>
        <v>#REF!</v>
      </c>
      <c r="BP292" s="317" t="e">
        <f>AE292/#REF!</f>
        <v>#REF!</v>
      </c>
      <c r="BQ292" s="313" t="e">
        <f>BP292*#REF!</f>
        <v>#REF!</v>
      </c>
      <c r="BR292" s="313" t="e">
        <f t="shared" si="126"/>
        <v>#REF!</v>
      </c>
      <c r="BS292" s="317" t="e">
        <f>AJ292/#REF!</f>
        <v>#REF!</v>
      </c>
      <c r="BT292" s="313" t="e">
        <f>BS292*#REF!</f>
        <v>#REF!</v>
      </c>
      <c r="BU292" s="313" t="e">
        <f t="shared" si="127"/>
        <v>#REF!</v>
      </c>
      <c r="BV292" s="317" t="e">
        <f>#REF!/#REF!</f>
        <v>#REF!</v>
      </c>
      <c r="BW292" s="313" t="e">
        <f>BV292*#REF!</f>
        <v>#REF!</v>
      </c>
      <c r="BX292" s="313" t="e">
        <f>BW292+#REF!</f>
        <v>#REF!</v>
      </c>
      <c r="BY292" s="317" t="e">
        <f>AO292/#REF!</f>
        <v>#REF!</v>
      </c>
      <c r="BZ292" s="313" t="e">
        <f>BY292*#REF!</f>
        <v>#REF!</v>
      </c>
      <c r="CA292" s="313" t="e">
        <f t="shared" si="128"/>
        <v>#REF!</v>
      </c>
      <c r="CB292" s="311" t="str">
        <f t="shared" si="117"/>
        <v>/MH</v>
      </c>
      <c r="CC292" s="311" t="str">
        <f t="shared" si="118"/>
        <v>MH/</v>
      </c>
      <c r="CE292" s="312" t="e">
        <f>T(#REF!)</f>
        <v>#REF!</v>
      </c>
      <c r="CF292" s="312" t="e">
        <f>#REF!</f>
        <v>#REF!</v>
      </c>
      <c r="CG292" s="313">
        <f t="shared" si="129"/>
        <v>0</v>
      </c>
      <c r="CJ292" s="314"/>
      <c r="CP292" s="177"/>
    </row>
    <row r="293" spans="1:94" ht="17.25" hidden="1" customHeight="1">
      <c r="A293" s="305"/>
      <c r="B293" s="920"/>
      <c r="C293" s="920"/>
      <c r="D293" s="920"/>
      <c r="E293" s="920"/>
      <c r="F293" s="920"/>
      <c r="G293" s="920"/>
      <c r="H293" s="920"/>
      <c r="I293" s="920"/>
      <c r="J293" s="920"/>
      <c r="K293" s="920"/>
      <c r="L293" s="920"/>
      <c r="M293" s="920"/>
      <c r="N293" s="920"/>
      <c r="O293" s="920"/>
      <c r="P293" s="920"/>
      <c r="Q293" s="787"/>
      <c r="R293" s="787"/>
      <c r="S293" s="788"/>
      <c r="T293" s="787"/>
      <c r="U293" s="787"/>
      <c r="V293" s="921"/>
      <c r="W293" s="922"/>
      <c r="X293" s="922"/>
      <c r="Y293" s="921"/>
      <c r="Z293" s="922"/>
      <c r="AA293" s="922"/>
      <c r="AB293" s="921"/>
      <c r="AC293" s="922"/>
      <c r="AD293" s="922"/>
      <c r="AE293" s="923">
        <f t="shared" si="119"/>
        <v>0</v>
      </c>
      <c r="AF293" s="923"/>
      <c r="AG293" s="923"/>
      <c r="AH293" s="923"/>
      <c r="AI293" s="923"/>
      <c r="AJ293" s="919">
        <f t="shared" si="120"/>
        <v>0</v>
      </c>
      <c r="AK293" s="919"/>
      <c r="AL293" s="919"/>
      <c r="AM293" s="919"/>
      <c r="AN293" s="919"/>
      <c r="AO293" s="919">
        <f t="shared" si="130"/>
        <v>0</v>
      </c>
      <c r="AP293" s="919"/>
      <c r="AQ293" s="919"/>
      <c r="AR293" s="919"/>
      <c r="AS293" s="919"/>
      <c r="AT293" s="318"/>
      <c r="AU293" s="877">
        <f t="shared" si="121"/>
        <v>0</v>
      </c>
      <c r="AV293" s="877"/>
      <c r="AW293" s="878"/>
      <c r="AX293" s="878"/>
      <c r="AY293" s="878"/>
      <c r="AZ293" s="879" t="e">
        <f>SUM(#REF!)</f>
        <v>#REF!</v>
      </c>
      <c r="BB293" s="177"/>
      <c r="BC293" s="307"/>
      <c r="BD293" s="306">
        <f t="shared" si="115"/>
        <v>0</v>
      </c>
      <c r="BE293" s="307"/>
      <c r="BF293" s="316"/>
      <c r="BG293" s="316"/>
      <c r="BH293" s="316"/>
      <c r="BI293" s="316"/>
      <c r="BJ293" s="308">
        <f t="shared" si="122"/>
        <v>0</v>
      </c>
      <c r="BK293" s="308">
        <f t="shared" si="123"/>
        <v>0</v>
      </c>
      <c r="BL293" s="308" t="e">
        <f>#REF!</f>
        <v>#REF!</v>
      </c>
      <c r="BM293" s="308">
        <f t="shared" si="124"/>
        <v>0</v>
      </c>
      <c r="BN293" s="308" t="e">
        <f t="shared" si="125"/>
        <v>#REF!</v>
      </c>
      <c r="BO293" s="317" t="e">
        <f>AU293/#REF!</f>
        <v>#REF!</v>
      </c>
      <c r="BP293" s="317" t="e">
        <f>AE293/#REF!</f>
        <v>#REF!</v>
      </c>
      <c r="BQ293" s="313" t="e">
        <f>BP293*#REF!</f>
        <v>#REF!</v>
      </c>
      <c r="BR293" s="313" t="e">
        <f t="shared" si="126"/>
        <v>#REF!</v>
      </c>
      <c r="BS293" s="317" t="e">
        <f>AJ293/#REF!</f>
        <v>#REF!</v>
      </c>
      <c r="BT293" s="313" t="e">
        <f>BS293*#REF!</f>
        <v>#REF!</v>
      </c>
      <c r="BU293" s="313" t="e">
        <f t="shared" si="127"/>
        <v>#REF!</v>
      </c>
      <c r="BV293" s="317" t="e">
        <f>#REF!/#REF!</f>
        <v>#REF!</v>
      </c>
      <c r="BW293" s="313" t="e">
        <f>BV293*#REF!</f>
        <v>#REF!</v>
      </c>
      <c r="BX293" s="313" t="e">
        <f>BW293+#REF!</f>
        <v>#REF!</v>
      </c>
      <c r="BY293" s="317" t="e">
        <f>AO293/#REF!</f>
        <v>#REF!</v>
      </c>
      <c r="BZ293" s="313" t="e">
        <f>BY293*#REF!</f>
        <v>#REF!</v>
      </c>
      <c r="CA293" s="313" t="e">
        <f t="shared" si="128"/>
        <v>#REF!</v>
      </c>
      <c r="CB293" s="311" t="str">
        <f t="shared" si="117"/>
        <v>/MH</v>
      </c>
      <c r="CC293" s="311" t="str">
        <f t="shared" si="118"/>
        <v>MH/</v>
      </c>
      <c r="CE293" s="312" t="e">
        <f>T(#REF!)</f>
        <v>#REF!</v>
      </c>
      <c r="CF293" s="312" t="e">
        <f>#REF!</f>
        <v>#REF!</v>
      </c>
      <c r="CG293" s="313">
        <f t="shared" si="129"/>
        <v>0</v>
      </c>
      <c r="CJ293" s="314"/>
      <c r="CP293" s="177"/>
    </row>
    <row r="294" spans="1:94" ht="17.100000000000001" hidden="1" customHeight="1">
      <c r="A294" s="305"/>
      <c r="B294" s="920"/>
      <c r="C294" s="920"/>
      <c r="D294" s="920"/>
      <c r="E294" s="920"/>
      <c r="F294" s="920"/>
      <c r="G294" s="920"/>
      <c r="H294" s="920"/>
      <c r="I294" s="920"/>
      <c r="J294" s="920"/>
      <c r="K294" s="920"/>
      <c r="L294" s="920"/>
      <c r="M294" s="920"/>
      <c r="N294" s="920"/>
      <c r="O294" s="920"/>
      <c r="P294" s="920"/>
      <c r="Q294" s="787"/>
      <c r="R294" s="787"/>
      <c r="S294" s="788"/>
      <c r="T294" s="787"/>
      <c r="U294" s="787"/>
      <c r="V294" s="921"/>
      <c r="W294" s="922"/>
      <c r="X294" s="922"/>
      <c r="Y294" s="921"/>
      <c r="Z294" s="922"/>
      <c r="AA294" s="922"/>
      <c r="AB294" s="921"/>
      <c r="AC294" s="922"/>
      <c r="AD294" s="922"/>
      <c r="AE294" s="923">
        <f t="shared" si="119"/>
        <v>0</v>
      </c>
      <c r="AF294" s="923"/>
      <c r="AG294" s="923"/>
      <c r="AH294" s="923"/>
      <c r="AI294" s="923"/>
      <c r="AJ294" s="919">
        <f t="shared" si="120"/>
        <v>0</v>
      </c>
      <c r="AK294" s="919"/>
      <c r="AL294" s="919"/>
      <c r="AM294" s="919"/>
      <c r="AN294" s="919"/>
      <c r="AO294" s="919">
        <f t="shared" si="130"/>
        <v>0</v>
      </c>
      <c r="AP294" s="919"/>
      <c r="AQ294" s="919"/>
      <c r="AR294" s="919"/>
      <c r="AS294" s="919"/>
      <c r="AT294" s="318"/>
      <c r="AU294" s="877">
        <f t="shared" si="121"/>
        <v>0</v>
      </c>
      <c r="AV294" s="877"/>
      <c r="AW294" s="878"/>
      <c r="AX294" s="878"/>
      <c r="AY294" s="878"/>
      <c r="AZ294" s="879" t="e">
        <f>SUM(#REF!)</f>
        <v>#REF!</v>
      </c>
      <c r="BB294" s="177"/>
      <c r="BC294" s="307"/>
      <c r="BD294" s="306">
        <f t="shared" si="115"/>
        <v>0</v>
      </c>
      <c r="BE294" s="307"/>
      <c r="BF294" s="316"/>
      <c r="BG294" s="316"/>
      <c r="BH294" s="316"/>
      <c r="BI294" s="316"/>
      <c r="BJ294" s="308">
        <f t="shared" si="122"/>
        <v>0</v>
      </c>
      <c r="BK294" s="308">
        <f t="shared" si="123"/>
        <v>0</v>
      </c>
      <c r="BL294" s="308" t="e">
        <f>#REF!</f>
        <v>#REF!</v>
      </c>
      <c r="BM294" s="308">
        <f t="shared" si="124"/>
        <v>0</v>
      </c>
      <c r="BN294" s="308" t="e">
        <f t="shared" si="125"/>
        <v>#REF!</v>
      </c>
      <c r="BO294" s="317" t="e">
        <f>AU294/#REF!</f>
        <v>#REF!</v>
      </c>
      <c r="BP294" s="317" t="e">
        <f>AE294/#REF!</f>
        <v>#REF!</v>
      </c>
      <c r="BQ294" s="313" t="e">
        <f>BP294*#REF!</f>
        <v>#REF!</v>
      </c>
      <c r="BR294" s="313" t="e">
        <f t="shared" si="126"/>
        <v>#REF!</v>
      </c>
      <c r="BS294" s="317" t="e">
        <f>AJ294/#REF!</f>
        <v>#REF!</v>
      </c>
      <c r="BT294" s="313" t="e">
        <f>BS294*#REF!</f>
        <v>#REF!</v>
      </c>
      <c r="BU294" s="313" t="e">
        <f t="shared" si="127"/>
        <v>#REF!</v>
      </c>
      <c r="BV294" s="317" t="e">
        <f>#REF!/#REF!</f>
        <v>#REF!</v>
      </c>
      <c r="BW294" s="313" t="e">
        <f>BV294*#REF!</f>
        <v>#REF!</v>
      </c>
      <c r="BX294" s="313" t="e">
        <f>BW294+#REF!</f>
        <v>#REF!</v>
      </c>
      <c r="BY294" s="317" t="e">
        <f>AO294/#REF!</f>
        <v>#REF!</v>
      </c>
      <c r="BZ294" s="313" t="e">
        <f>BY294*#REF!</f>
        <v>#REF!</v>
      </c>
      <c r="CA294" s="313" t="e">
        <f t="shared" si="128"/>
        <v>#REF!</v>
      </c>
      <c r="CB294" s="311" t="str">
        <f t="shared" si="117"/>
        <v>/MH</v>
      </c>
      <c r="CC294" s="311" t="str">
        <f t="shared" si="118"/>
        <v>MH/</v>
      </c>
      <c r="CE294" s="312" t="e">
        <f>T(#REF!)</f>
        <v>#REF!</v>
      </c>
      <c r="CF294" s="312" t="e">
        <f>#REF!</f>
        <v>#REF!</v>
      </c>
      <c r="CG294" s="313">
        <f t="shared" si="129"/>
        <v>0</v>
      </c>
      <c r="CJ294" s="314"/>
      <c r="CP294" s="177"/>
    </row>
    <row r="295" spans="1:94" ht="17.25" hidden="1" customHeight="1">
      <c r="A295" s="305"/>
      <c r="B295" s="920"/>
      <c r="C295" s="920"/>
      <c r="D295" s="920"/>
      <c r="E295" s="920"/>
      <c r="F295" s="920"/>
      <c r="G295" s="920"/>
      <c r="H295" s="920"/>
      <c r="I295" s="920"/>
      <c r="J295" s="920"/>
      <c r="K295" s="920"/>
      <c r="L295" s="920"/>
      <c r="M295" s="920"/>
      <c r="N295" s="920"/>
      <c r="O295" s="920"/>
      <c r="P295" s="920"/>
      <c r="Q295" s="787"/>
      <c r="R295" s="787"/>
      <c r="S295" s="788"/>
      <c r="T295" s="787"/>
      <c r="U295" s="787"/>
      <c r="V295" s="921"/>
      <c r="W295" s="922"/>
      <c r="X295" s="922"/>
      <c r="Y295" s="921"/>
      <c r="Z295" s="922"/>
      <c r="AA295" s="922"/>
      <c r="AB295" s="921"/>
      <c r="AC295" s="922"/>
      <c r="AD295" s="922"/>
      <c r="AE295" s="923">
        <f t="shared" si="119"/>
        <v>0</v>
      </c>
      <c r="AF295" s="923"/>
      <c r="AG295" s="923"/>
      <c r="AH295" s="923"/>
      <c r="AI295" s="923"/>
      <c r="AJ295" s="919">
        <f t="shared" si="120"/>
        <v>0</v>
      </c>
      <c r="AK295" s="919"/>
      <c r="AL295" s="919"/>
      <c r="AM295" s="919"/>
      <c r="AN295" s="919"/>
      <c r="AO295" s="919">
        <f t="shared" si="130"/>
        <v>0</v>
      </c>
      <c r="AP295" s="919"/>
      <c r="AQ295" s="919"/>
      <c r="AR295" s="919"/>
      <c r="AS295" s="919"/>
      <c r="AT295" s="318"/>
      <c r="AU295" s="877">
        <f t="shared" si="121"/>
        <v>0</v>
      </c>
      <c r="AV295" s="877"/>
      <c r="AW295" s="878"/>
      <c r="AX295" s="878"/>
      <c r="AY295" s="878"/>
      <c r="AZ295" s="879" t="e">
        <f>SUM(#REF!)</f>
        <v>#REF!</v>
      </c>
      <c r="BB295" s="177"/>
      <c r="BC295" s="307"/>
      <c r="BD295" s="306">
        <f t="shared" si="115"/>
        <v>0</v>
      </c>
      <c r="BE295" s="307"/>
      <c r="BF295" s="316"/>
      <c r="BG295" s="316"/>
      <c r="BH295" s="316"/>
      <c r="BI295" s="316"/>
      <c r="BJ295" s="308">
        <f t="shared" si="122"/>
        <v>0</v>
      </c>
      <c r="BK295" s="308">
        <f t="shared" si="123"/>
        <v>0</v>
      </c>
      <c r="BL295" s="308" t="e">
        <f>#REF!</f>
        <v>#REF!</v>
      </c>
      <c r="BM295" s="308">
        <f t="shared" si="124"/>
        <v>0</v>
      </c>
      <c r="BN295" s="308" t="e">
        <f t="shared" si="125"/>
        <v>#REF!</v>
      </c>
      <c r="BO295" s="317" t="e">
        <f>AU295/#REF!</f>
        <v>#REF!</v>
      </c>
      <c r="BP295" s="317" t="e">
        <f>AE295/#REF!</f>
        <v>#REF!</v>
      </c>
      <c r="BQ295" s="313" t="e">
        <f>BP295*#REF!</f>
        <v>#REF!</v>
      </c>
      <c r="BR295" s="313" t="e">
        <f t="shared" si="126"/>
        <v>#REF!</v>
      </c>
      <c r="BS295" s="317" t="e">
        <f>AJ295/#REF!</f>
        <v>#REF!</v>
      </c>
      <c r="BT295" s="313" t="e">
        <f>BS295*#REF!</f>
        <v>#REF!</v>
      </c>
      <c r="BU295" s="313" t="e">
        <f t="shared" si="127"/>
        <v>#REF!</v>
      </c>
      <c r="BV295" s="317" t="e">
        <f>#REF!/#REF!</f>
        <v>#REF!</v>
      </c>
      <c r="BW295" s="313" t="e">
        <f>BV295*#REF!</f>
        <v>#REF!</v>
      </c>
      <c r="BX295" s="313" t="e">
        <f>BW295+#REF!</f>
        <v>#REF!</v>
      </c>
      <c r="BY295" s="317" t="e">
        <f>AO295/#REF!</f>
        <v>#REF!</v>
      </c>
      <c r="BZ295" s="313" t="e">
        <f>BY295*#REF!</f>
        <v>#REF!</v>
      </c>
      <c r="CA295" s="313" t="e">
        <f t="shared" si="128"/>
        <v>#REF!</v>
      </c>
      <c r="CB295" s="311" t="str">
        <f t="shared" si="117"/>
        <v>/MH</v>
      </c>
      <c r="CC295" s="311" t="str">
        <f t="shared" si="118"/>
        <v>MH/</v>
      </c>
      <c r="CE295" s="312" t="e">
        <f>T(#REF!)</f>
        <v>#REF!</v>
      </c>
      <c r="CF295" s="312" t="e">
        <f>#REF!</f>
        <v>#REF!</v>
      </c>
      <c r="CG295" s="313">
        <f t="shared" si="129"/>
        <v>0</v>
      </c>
      <c r="CJ295" s="314"/>
      <c r="CP295" s="177"/>
    </row>
    <row r="296" spans="1:94" ht="17.25" hidden="1" customHeight="1">
      <c r="A296" s="305"/>
      <c r="B296" s="920"/>
      <c r="C296" s="920"/>
      <c r="D296" s="920"/>
      <c r="E296" s="920"/>
      <c r="F296" s="920"/>
      <c r="G296" s="920"/>
      <c r="H296" s="920"/>
      <c r="I296" s="920"/>
      <c r="J296" s="920"/>
      <c r="K296" s="920"/>
      <c r="L296" s="920"/>
      <c r="M296" s="920"/>
      <c r="N296" s="920"/>
      <c r="O296" s="920"/>
      <c r="P296" s="920"/>
      <c r="Q296" s="787"/>
      <c r="R296" s="787"/>
      <c r="S296" s="788"/>
      <c r="T296" s="787"/>
      <c r="U296" s="787"/>
      <c r="V296" s="921"/>
      <c r="W296" s="922"/>
      <c r="X296" s="922"/>
      <c r="Y296" s="921"/>
      <c r="Z296" s="922"/>
      <c r="AA296" s="922"/>
      <c r="AB296" s="921"/>
      <c r="AC296" s="922"/>
      <c r="AD296" s="922"/>
      <c r="AE296" s="923">
        <f t="shared" si="119"/>
        <v>0</v>
      </c>
      <c r="AF296" s="923"/>
      <c r="AG296" s="923"/>
      <c r="AH296" s="923"/>
      <c r="AI296" s="923"/>
      <c r="AJ296" s="919">
        <f t="shared" si="120"/>
        <v>0</v>
      </c>
      <c r="AK296" s="919"/>
      <c r="AL296" s="919"/>
      <c r="AM296" s="919"/>
      <c r="AN296" s="919"/>
      <c r="AO296" s="919">
        <f t="shared" si="130"/>
        <v>0</v>
      </c>
      <c r="AP296" s="919"/>
      <c r="AQ296" s="919"/>
      <c r="AR296" s="919"/>
      <c r="AS296" s="919"/>
      <c r="AT296" s="318"/>
      <c r="AU296" s="877">
        <f t="shared" si="121"/>
        <v>0</v>
      </c>
      <c r="AV296" s="877"/>
      <c r="AW296" s="878"/>
      <c r="AX296" s="878"/>
      <c r="AY296" s="878"/>
      <c r="AZ296" s="879" t="e">
        <f>SUM(#REF!)</f>
        <v>#REF!</v>
      </c>
      <c r="BB296" s="177"/>
      <c r="BC296" s="307"/>
      <c r="BD296" s="306">
        <f t="shared" si="115"/>
        <v>0</v>
      </c>
      <c r="BE296" s="307"/>
      <c r="BF296" s="316"/>
      <c r="BG296" s="316"/>
      <c r="BH296" s="316"/>
      <c r="BI296" s="316"/>
      <c r="BJ296" s="308">
        <f t="shared" si="122"/>
        <v>0</v>
      </c>
      <c r="BK296" s="308">
        <f t="shared" si="123"/>
        <v>0</v>
      </c>
      <c r="BL296" s="308" t="e">
        <f>#REF!</f>
        <v>#REF!</v>
      </c>
      <c r="BM296" s="308">
        <f t="shared" si="124"/>
        <v>0</v>
      </c>
      <c r="BN296" s="308" t="e">
        <f t="shared" si="125"/>
        <v>#REF!</v>
      </c>
      <c r="BO296" s="317" t="e">
        <f>AU296/#REF!</f>
        <v>#REF!</v>
      </c>
      <c r="BP296" s="317" t="e">
        <f>AE296/#REF!</f>
        <v>#REF!</v>
      </c>
      <c r="BQ296" s="313" t="e">
        <f>BP296*#REF!</f>
        <v>#REF!</v>
      </c>
      <c r="BR296" s="313" t="e">
        <f t="shared" si="126"/>
        <v>#REF!</v>
      </c>
      <c r="BS296" s="317" t="e">
        <f>AJ296/#REF!</f>
        <v>#REF!</v>
      </c>
      <c r="BT296" s="313" t="e">
        <f>BS296*#REF!</f>
        <v>#REF!</v>
      </c>
      <c r="BU296" s="313" t="e">
        <f t="shared" si="127"/>
        <v>#REF!</v>
      </c>
      <c r="BV296" s="317" t="e">
        <f>#REF!/#REF!</f>
        <v>#REF!</v>
      </c>
      <c r="BW296" s="313" t="e">
        <f>BV296*#REF!</f>
        <v>#REF!</v>
      </c>
      <c r="BX296" s="313" t="e">
        <f>BW296+#REF!</f>
        <v>#REF!</v>
      </c>
      <c r="BY296" s="317" t="e">
        <f>AO296/#REF!</f>
        <v>#REF!</v>
      </c>
      <c r="BZ296" s="313" t="e">
        <f>BY296*#REF!</f>
        <v>#REF!</v>
      </c>
      <c r="CA296" s="313" t="e">
        <f t="shared" si="128"/>
        <v>#REF!</v>
      </c>
      <c r="CB296" s="311" t="str">
        <f t="shared" si="117"/>
        <v>/MH</v>
      </c>
      <c r="CC296" s="311" t="str">
        <f t="shared" si="118"/>
        <v>MH/</v>
      </c>
      <c r="CE296" s="312" t="e">
        <f>T(#REF!)</f>
        <v>#REF!</v>
      </c>
      <c r="CF296" s="312" t="e">
        <f>#REF!</f>
        <v>#REF!</v>
      </c>
      <c r="CG296" s="313">
        <f t="shared" si="129"/>
        <v>0</v>
      </c>
      <c r="CJ296" s="314"/>
      <c r="CP296" s="177"/>
    </row>
    <row r="297" spans="1:94" ht="17.25" hidden="1" customHeight="1">
      <c r="A297" s="305"/>
      <c r="B297" s="920"/>
      <c r="C297" s="920"/>
      <c r="D297" s="920"/>
      <c r="E297" s="920"/>
      <c r="F297" s="920"/>
      <c r="G297" s="920"/>
      <c r="H297" s="920"/>
      <c r="I297" s="920"/>
      <c r="J297" s="920"/>
      <c r="K297" s="920"/>
      <c r="L297" s="920"/>
      <c r="M297" s="920"/>
      <c r="N297" s="920"/>
      <c r="O297" s="920"/>
      <c r="P297" s="920"/>
      <c r="Q297" s="787"/>
      <c r="R297" s="787"/>
      <c r="S297" s="788"/>
      <c r="T297" s="787"/>
      <c r="U297" s="787"/>
      <c r="V297" s="921"/>
      <c r="W297" s="922"/>
      <c r="X297" s="922"/>
      <c r="Y297" s="921"/>
      <c r="Z297" s="922"/>
      <c r="AA297" s="922"/>
      <c r="AB297" s="921"/>
      <c r="AC297" s="922"/>
      <c r="AD297" s="922"/>
      <c r="AE297" s="923">
        <f t="shared" si="119"/>
        <v>0</v>
      </c>
      <c r="AF297" s="923"/>
      <c r="AG297" s="923"/>
      <c r="AH297" s="923"/>
      <c r="AI297" s="923"/>
      <c r="AJ297" s="919">
        <f t="shared" si="120"/>
        <v>0</v>
      </c>
      <c r="AK297" s="919"/>
      <c r="AL297" s="919"/>
      <c r="AM297" s="919"/>
      <c r="AN297" s="919"/>
      <c r="AO297" s="919">
        <f t="shared" si="130"/>
        <v>0</v>
      </c>
      <c r="AP297" s="919"/>
      <c r="AQ297" s="919"/>
      <c r="AR297" s="919"/>
      <c r="AS297" s="919"/>
      <c r="AT297" s="318"/>
      <c r="AU297" s="877">
        <f t="shared" si="121"/>
        <v>0</v>
      </c>
      <c r="AV297" s="877"/>
      <c r="AW297" s="878"/>
      <c r="AX297" s="878"/>
      <c r="AY297" s="878"/>
      <c r="AZ297" s="879" t="e">
        <f>SUM(#REF!)</f>
        <v>#REF!</v>
      </c>
      <c r="BB297" s="177"/>
      <c r="BC297" s="307"/>
      <c r="BD297" s="306">
        <f t="shared" si="115"/>
        <v>0</v>
      </c>
      <c r="BE297" s="307"/>
      <c r="BF297" s="316"/>
      <c r="BG297" s="316"/>
      <c r="BH297" s="316"/>
      <c r="BI297" s="316"/>
      <c r="BJ297" s="308">
        <f t="shared" si="122"/>
        <v>0</v>
      </c>
      <c r="BK297" s="308">
        <f t="shared" si="123"/>
        <v>0</v>
      </c>
      <c r="BL297" s="308" t="e">
        <f>#REF!</f>
        <v>#REF!</v>
      </c>
      <c r="BM297" s="308">
        <f t="shared" si="124"/>
        <v>0</v>
      </c>
      <c r="BN297" s="308" t="e">
        <f t="shared" si="125"/>
        <v>#REF!</v>
      </c>
      <c r="BO297" s="317" t="e">
        <f>AU297/#REF!</f>
        <v>#REF!</v>
      </c>
      <c r="BP297" s="317" t="e">
        <f>AE297/#REF!</f>
        <v>#REF!</v>
      </c>
      <c r="BQ297" s="313" t="e">
        <f>BP297*#REF!</f>
        <v>#REF!</v>
      </c>
      <c r="BR297" s="313" t="e">
        <f t="shared" si="126"/>
        <v>#REF!</v>
      </c>
      <c r="BS297" s="317" t="e">
        <f>AJ297/#REF!</f>
        <v>#REF!</v>
      </c>
      <c r="BT297" s="313" t="e">
        <f>BS297*#REF!</f>
        <v>#REF!</v>
      </c>
      <c r="BU297" s="313" t="e">
        <f t="shared" si="127"/>
        <v>#REF!</v>
      </c>
      <c r="BV297" s="317" t="e">
        <f>#REF!/#REF!</f>
        <v>#REF!</v>
      </c>
      <c r="BW297" s="313" t="e">
        <f>BV297*#REF!</f>
        <v>#REF!</v>
      </c>
      <c r="BX297" s="313" t="e">
        <f>BW297+#REF!</f>
        <v>#REF!</v>
      </c>
      <c r="BY297" s="317" t="e">
        <f>AO297/#REF!</f>
        <v>#REF!</v>
      </c>
      <c r="BZ297" s="313" t="e">
        <f>BY297*#REF!</f>
        <v>#REF!</v>
      </c>
      <c r="CA297" s="313" t="e">
        <f t="shared" si="128"/>
        <v>#REF!</v>
      </c>
      <c r="CB297" s="311" t="str">
        <f t="shared" si="117"/>
        <v>/MH</v>
      </c>
      <c r="CC297" s="311" t="str">
        <f t="shared" si="118"/>
        <v>MH/</v>
      </c>
      <c r="CE297" s="312" t="e">
        <f>T(#REF!)</f>
        <v>#REF!</v>
      </c>
      <c r="CF297" s="312" t="e">
        <f>#REF!</f>
        <v>#REF!</v>
      </c>
      <c r="CG297" s="313">
        <f t="shared" si="129"/>
        <v>0</v>
      </c>
      <c r="CJ297" s="314"/>
      <c r="CP297" s="177"/>
    </row>
    <row r="298" spans="1:94" ht="17.100000000000001" hidden="1" customHeight="1">
      <c r="A298" s="305"/>
      <c r="B298" s="920"/>
      <c r="C298" s="920"/>
      <c r="D298" s="920"/>
      <c r="E298" s="920"/>
      <c r="F298" s="920"/>
      <c r="G298" s="920"/>
      <c r="H298" s="920"/>
      <c r="I298" s="920"/>
      <c r="J298" s="920"/>
      <c r="K298" s="920"/>
      <c r="L298" s="920"/>
      <c r="M298" s="920"/>
      <c r="N298" s="920"/>
      <c r="O298" s="920"/>
      <c r="P298" s="920"/>
      <c r="Q298" s="787"/>
      <c r="R298" s="787"/>
      <c r="S298" s="788"/>
      <c r="T298" s="787"/>
      <c r="U298" s="787"/>
      <c r="V298" s="921"/>
      <c r="W298" s="922"/>
      <c r="X298" s="922"/>
      <c r="Y298" s="921"/>
      <c r="Z298" s="922"/>
      <c r="AA298" s="922"/>
      <c r="AB298" s="921"/>
      <c r="AC298" s="922"/>
      <c r="AD298" s="922"/>
      <c r="AE298" s="923">
        <f t="shared" si="119"/>
        <v>0</v>
      </c>
      <c r="AF298" s="923"/>
      <c r="AG298" s="923"/>
      <c r="AH298" s="923"/>
      <c r="AI298" s="923"/>
      <c r="AJ298" s="919">
        <f t="shared" si="120"/>
        <v>0</v>
      </c>
      <c r="AK298" s="919"/>
      <c r="AL298" s="919"/>
      <c r="AM298" s="919"/>
      <c r="AN298" s="919"/>
      <c r="AO298" s="919">
        <f t="shared" si="130"/>
        <v>0</v>
      </c>
      <c r="AP298" s="919"/>
      <c r="AQ298" s="919"/>
      <c r="AR298" s="919"/>
      <c r="AS298" s="919"/>
      <c r="AT298" s="318"/>
      <c r="AU298" s="877">
        <f t="shared" si="121"/>
        <v>0</v>
      </c>
      <c r="AV298" s="877"/>
      <c r="AW298" s="878"/>
      <c r="AX298" s="878"/>
      <c r="AY298" s="878"/>
      <c r="AZ298" s="879" t="e">
        <f>SUM(#REF!)</f>
        <v>#REF!</v>
      </c>
      <c r="BB298" s="177"/>
      <c r="BC298" s="307"/>
      <c r="BD298" s="306">
        <f t="shared" si="115"/>
        <v>0</v>
      </c>
      <c r="BE298" s="307"/>
      <c r="BF298" s="316"/>
      <c r="BG298" s="316"/>
      <c r="BH298" s="316"/>
      <c r="BI298" s="316"/>
      <c r="BJ298" s="308">
        <f t="shared" si="122"/>
        <v>0</v>
      </c>
      <c r="BK298" s="308">
        <f t="shared" si="123"/>
        <v>0</v>
      </c>
      <c r="BL298" s="308" t="e">
        <f>#REF!</f>
        <v>#REF!</v>
      </c>
      <c r="BM298" s="308">
        <f t="shared" si="124"/>
        <v>0</v>
      </c>
      <c r="BN298" s="308" t="e">
        <f t="shared" si="125"/>
        <v>#REF!</v>
      </c>
      <c r="BO298" s="317" t="e">
        <f>AU298/#REF!</f>
        <v>#REF!</v>
      </c>
      <c r="BP298" s="317" t="e">
        <f>AE298/#REF!</f>
        <v>#REF!</v>
      </c>
      <c r="BQ298" s="313" t="e">
        <f>BP298*#REF!</f>
        <v>#REF!</v>
      </c>
      <c r="BR298" s="313" t="e">
        <f t="shared" si="126"/>
        <v>#REF!</v>
      </c>
      <c r="BS298" s="317" t="e">
        <f>AJ298/#REF!</f>
        <v>#REF!</v>
      </c>
      <c r="BT298" s="313" t="e">
        <f>BS298*#REF!</f>
        <v>#REF!</v>
      </c>
      <c r="BU298" s="313" t="e">
        <f t="shared" si="127"/>
        <v>#REF!</v>
      </c>
      <c r="BV298" s="317" t="e">
        <f>#REF!/#REF!</f>
        <v>#REF!</v>
      </c>
      <c r="BW298" s="313" t="e">
        <f>BV298*#REF!</f>
        <v>#REF!</v>
      </c>
      <c r="BX298" s="313" t="e">
        <f>BW298+#REF!</f>
        <v>#REF!</v>
      </c>
      <c r="BY298" s="317" t="e">
        <f>AO298/#REF!</f>
        <v>#REF!</v>
      </c>
      <c r="BZ298" s="313" t="e">
        <f>BY298*#REF!</f>
        <v>#REF!</v>
      </c>
      <c r="CA298" s="313" t="e">
        <f t="shared" si="128"/>
        <v>#REF!</v>
      </c>
      <c r="CB298" s="311" t="str">
        <f t="shared" si="117"/>
        <v>/MH</v>
      </c>
      <c r="CC298" s="311" t="str">
        <f t="shared" si="118"/>
        <v>MH/</v>
      </c>
      <c r="CE298" s="312" t="e">
        <f>T(#REF!)</f>
        <v>#REF!</v>
      </c>
      <c r="CF298" s="312" t="e">
        <f>#REF!</f>
        <v>#REF!</v>
      </c>
      <c r="CG298" s="313">
        <f t="shared" si="129"/>
        <v>0</v>
      </c>
      <c r="CJ298" s="314"/>
      <c r="CP298" s="177"/>
    </row>
    <row r="299" spans="1:94" ht="17.25" hidden="1" customHeight="1">
      <c r="A299" s="305"/>
      <c r="B299" s="920"/>
      <c r="C299" s="920"/>
      <c r="D299" s="920"/>
      <c r="E299" s="920"/>
      <c r="F299" s="920"/>
      <c r="G299" s="920"/>
      <c r="H299" s="920"/>
      <c r="I299" s="920"/>
      <c r="J299" s="920"/>
      <c r="K299" s="920"/>
      <c r="L299" s="920"/>
      <c r="M299" s="920"/>
      <c r="N299" s="920"/>
      <c r="O299" s="920"/>
      <c r="P299" s="920"/>
      <c r="Q299" s="787"/>
      <c r="R299" s="787"/>
      <c r="S299" s="788"/>
      <c r="T299" s="787"/>
      <c r="U299" s="787"/>
      <c r="V299" s="921"/>
      <c r="W299" s="922"/>
      <c r="X299" s="922"/>
      <c r="Y299" s="921"/>
      <c r="Z299" s="922"/>
      <c r="AA299" s="922"/>
      <c r="AB299" s="921"/>
      <c r="AC299" s="922"/>
      <c r="AD299" s="922"/>
      <c r="AE299" s="923">
        <f t="shared" si="119"/>
        <v>0</v>
      </c>
      <c r="AF299" s="923"/>
      <c r="AG299" s="923"/>
      <c r="AH299" s="923"/>
      <c r="AI299" s="923"/>
      <c r="AJ299" s="919">
        <f t="shared" si="120"/>
        <v>0</v>
      </c>
      <c r="AK299" s="919"/>
      <c r="AL299" s="919"/>
      <c r="AM299" s="919"/>
      <c r="AN299" s="919"/>
      <c r="AO299" s="919">
        <f t="shared" si="130"/>
        <v>0</v>
      </c>
      <c r="AP299" s="919"/>
      <c r="AQ299" s="919"/>
      <c r="AR299" s="919"/>
      <c r="AS299" s="919"/>
      <c r="AT299" s="318"/>
      <c r="AU299" s="877">
        <f t="shared" si="121"/>
        <v>0</v>
      </c>
      <c r="AV299" s="877"/>
      <c r="AW299" s="878"/>
      <c r="AX299" s="878"/>
      <c r="AY299" s="878"/>
      <c r="AZ299" s="879" t="e">
        <f>SUM(#REF!)</f>
        <v>#REF!</v>
      </c>
      <c r="BB299" s="177"/>
      <c r="BC299" s="307"/>
      <c r="BD299" s="306">
        <f t="shared" si="115"/>
        <v>0</v>
      </c>
      <c r="BE299" s="307"/>
      <c r="BF299" s="316"/>
      <c r="BG299" s="316"/>
      <c r="BH299" s="316"/>
      <c r="BI299" s="316"/>
      <c r="BJ299" s="308">
        <f t="shared" si="122"/>
        <v>0</v>
      </c>
      <c r="BK299" s="308">
        <f t="shared" si="123"/>
        <v>0</v>
      </c>
      <c r="BL299" s="308" t="e">
        <f>#REF!</f>
        <v>#REF!</v>
      </c>
      <c r="BM299" s="308">
        <f t="shared" si="124"/>
        <v>0</v>
      </c>
      <c r="BN299" s="308" t="e">
        <f t="shared" si="125"/>
        <v>#REF!</v>
      </c>
      <c r="BO299" s="317" t="e">
        <f>AU299/#REF!</f>
        <v>#REF!</v>
      </c>
      <c r="BP299" s="317" t="e">
        <f>AE299/#REF!</f>
        <v>#REF!</v>
      </c>
      <c r="BQ299" s="313" t="e">
        <f>BP299*#REF!</f>
        <v>#REF!</v>
      </c>
      <c r="BR299" s="313" t="e">
        <f t="shared" si="126"/>
        <v>#REF!</v>
      </c>
      <c r="BS299" s="317" t="e">
        <f>AJ299/#REF!</f>
        <v>#REF!</v>
      </c>
      <c r="BT299" s="313" t="e">
        <f>BS299*#REF!</f>
        <v>#REF!</v>
      </c>
      <c r="BU299" s="313" t="e">
        <f t="shared" si="127"/>
        <v>#REF!</v>
      </c>
      <c r="BV299" s="317" t="e">
        <f>#REF!/#REF!</f>
        <v>#REF!</v>
      </c>
      <c r="BW299" s="313" t="e">
        <f>BV299*#REF!</f>
        <v>#REF!</v>
      </c>
      <c r="BX299" s="313" t="e">
        <f>BW299+#REF!</f>
        <v>#REF!</v>
      </c>
      <c r="BY299" s="317" t="e">
        <f>AO299/#REF!</f>
        <v>#REF!</v>
      </c>
      <c r="BZ299" s="313" t="e">
        <f>BY299*#REF!</f>
        <v>#REF!</v>
      </c>
      <c r="CA299" s="313" t="e">
        <f t="shared" si="128"/>
        <v>#REF!</v>
      </c>
      <c r="CB299" s="311" t="str">
        <f t="shared" si="117"/>
        <v>/MH</v>
      </c>
      <c r="CC299" s="311" t="str">
        <f t="shared" si="118"/>
        <v>MH/</v>
      </c>
      <c r="CE299" s="312" t="e">
        <f>T(#REF!)</f>
        <v>#REF!</v>
      </c>
      <c r="CF299" s="312" t="e">
        <f>#REF!</f>
        <v>#REF!</v>
      </c>
      <c r="CG299" s="313">
        <f t="shared" si="129"/>
        <v>0</v>
      </c>
      <c r="CJ299" s="314"/>
      <c r="CP299" s="177"/>
    </row>
    <row r="300" spans="1:94" ht="17.25" hidden="1" customHeight="1">
      <c r="A300" s="305"/>
      <c r="B300" s="920"/>
      <c r="C300" s="920"/>
      <c r="D300" s="920"/>
      <c r="E300" s="920"/>
      <c r="F300" s="920"/>
      <c r="G300" s="920"/>
      <c r="H300" s="920"/>
      <c r="I300" s="920"/>
      <c r="J300" s="920"/>
      <c r="K300" s="920"/>
      <c r="L300" s="920"/>
      <c r="M300" s="920"/>
      <c r="N300" s="920"/>
      <c r="O300" s="920"/>
      <c r="P300" s="920"/>
      <c r="Q300" s="787"/>
      <c r="R300" s="787"/>
      <c r="S300" s="788"/>
      <c r="T300" s="787"/>
      <c r="U300" s="787"/>
      <c r="V300" s="921"/>
      <c r="W300" s="922"/>
      <c r="X300" s="922"/>
      <c r="Y300" s="921"/>
      <c r="Z300" s="922"/>
      <c r="AA300" s="922"/>
      <c r="AB300" s="921"/>
      <c r="AC300" s="922"/>
      <c r="AD300" s="922"/>
      <c r="AE300" s="923">
        <f t="shared" si="119"/>
        <v>0</v>
      </c>
      <c r="AF300" s="923"/>
      <c r="AG300" s="923"/>
      <c r="AH300" s="923"/>
      <c r="AI300" s="923"/>
      <c r="AJ300" s="919">
        <f t="shared" si="120"/>
        <v>0</v>
      </c>
      <c r="AK300" s="919"/>
      <c r="AL300" s="919"/>
      <c r="AM300" s="919"/>
      <c r="AN300" s="919"/>
      <c r="AO300" s="919">
        <f t="shared" si="130"/>
        <v>0</v>
      </c>
      <c r="AP300" s="919"/>
      <c r="AQ300" s="919"/>
      <c r="AR300" s="919"/>
      <c r="AS300" s="919"/>
      <c r="AT300" s="318"/>
      <c r="AU300" s="877">
        <f t="shared" si="121"/>
        <v>0</v>
      </c>
      <c r="AV300" s="877"/>
      <c r="AW300" s="878"/>
      <c r="AX300" s="878"/>
      <c r="AY300" s="878"/>
      <c r="AZ300" s="879" t="e">
        <f>SUM(#REF!)</f>
        <v>#REF!</v>
      </c>
      <c r="BB300" s="177"/>
      <c r="BC300" s="307"/>
      <c r="BD300" s="306">
        <f t="shared" si="115"/>
        <v>0</v>
      </c>
      <c r="BE300" s="307"/>
      <c r="BF300" s="316"/>
      <c r="BG300" s="316"/>
      <c r="BH300" s="316"/>
      <c r="BI300" s="316"/>
      <c r="BJ300" s="308">
        <f t="shared" si="122"/>
        <v>0</v>
      </c>
      <c r="BK300" s="308">
        <f t="shared" si="123"/>
        <v>0</v>
      </c>
      <c r="BL300" s="308" t="e">
        <f>#REF!</f>
        <v>#REF!</v>
      </c>
      <c r="BM300" s="308">
        <f t="shared" si="124"/>
        <v>0</v>
      </c>
      <c r="BN300" s="308" t="e">
        <f t="shared" si="125"/>
        <v>#REF!</v>
      </c>
      <c r="BO300" s="317" t="e">
        <f>AU300/#REF!</f>
        <v>#REF!</v>
      </c>
      <c r="BP300" s="317" t="e">
        <f>AE300/#REF!</f>
        <v>#REF!</v>
      </c>
      <c r="BQ300" s="313" t="e">
        <f>BP300*#REF!</f>
        <v>#REF!</v>
      </c>
      <c r="BR300" s="313" t="e">
        <f t="shared" si="126"/>
        <v>#REF!</v>
      </c>
      <c r="BS300" s="317" t="e">
        <f>AJ300/#REF!</f>
        <v>#REF!</v>
      </c>
      <c r="BT300" s="313" t="e">
        <f>BS300*#REF!</f>
        <v>#REF!</v>
      </c>
      <c r="BU300" s="313" t="e">
        <f t="shared" si="127"/>
        <v>#REF!</v>
      </c>
      <c r="BV300" s="317" t="e">
        <f>#REF!/#REF!</f>
        <v>#REF!</v>
      </c>
      <c r="BW300" s="313" t="e">
        <f>BV300*#REF!</f>
        <v>#REF!</v>
      </c>
      <c r="BX300" s="313" t="e">
        <f>BW300+#REF!</f>
        <v>#REF!</v>
      </c>
      <c r="BY300" s="317" t="e">
        <f>AO300/#REF!</f>
        <v>#REF!</v>
      </c>
      <c r="BZ300" s="313" t="e">
        <f>BY300*#REF!</f>
        <v>#REF!</v>
      </c>
      <c r="CA300" s="313" t="e">
        <f t="shared" si="128"/>
        <v>#REF!</v>
      </c>
      <c r="CB300" s="311" t="str">
        <f t="shared" si="117"/>
        <v>/MH</v>
      </c>
      <c r="CC300" s="311" t="str">
        <f t="shared" si="118"/>
        <v>MH/</v>
      </c>
      <c r="CE300" s="312" t="e">
        <f>T(#REF!)</f>
        <v>#REF!</v>
      </c>
      <c r="CF300" s="312" t="e">
        <f>#REF!</f>
        <v>#REF!</v>
      </c>
      <c r="CG300" s="313">
        <f t="shared" si="129"/>
        <v>0</v>
      </c>
      <c r="CJ300" s="314"/>
      <c r="CP300" s="177"/>
    </row>
    <row r="301" spans="1:94" ht="17.25" hidden="1" customHeight="1">
      <c r="A301" s="305"/>
      <c r="B301" s="920"/>
      <c r="C301" s="920"/>
      <c r="D301" s="920"/>
      <c r="E301" s="920"/>
      <c r="F301" s="920"/>
      <c r="G301" s="920"/>
      <c r="H301" s="920"/>
      <c r="I301" s="920"/>
      <c r="J301" s="920"/>
      <c r="K301" s="920"/>
      <c r="L301" s="920"/>
      <c r="M301" s="920"/>
      <c r="N301" s="920"/>
      <c r="O301" s="920"/>
      <c r="P301" s="920"/>
      <c r="Q301" s="787"/>
      <c r="R301" s="787"/>
      <c r="S301" s="788"/>
      <c r="T301" s="787"/>
      <c r="U301" s="787"/>
      <c r="V301" s="921"/>
      <c r="W301" s="922"/>
      <c r="X301" s="922"/>
      <c r="Y301" s="921"/>
      <c r="Z301" s="922"/>
      <c r="AA301" s="922"/>
      <c r="AB301" s="921"/>
      <c r="AC301" s="922"/>
      <c r="AD301" s="922"/>
      <c r="AE301" s="923">
        <f t="shared" si="119"/>
        <v>0</v>
      </c>
      <c r="AF301" s="923"/>
      <c r="AG301" s="923"/>
      <c r="AH301" s="923"/>
      <c r="AI301" s="923"/>
      <c r="AJ301" s="919">
        <f t="shared" si="120"/>
        <v>0</v>
      </c>
      <c r="AK301" s="919"/>
      <c r="AL301" s="919"/>
      <c r="AM301" s="919"/>
      <c r="AN301" s="919"/>
      <c r="AO301" s="919">
        <f t="shared" si="130"/>
        <v>0</v>
      </c>
      <c r="AP301" s="919"/>
      <c r="AQ301" s="919"/>
      <c r="AR301" s="919"/>
      <c r="AS301" s="919"/>
      <c r="AT301" s="318"/>
      <c r="AU301" s="877">
        <f t="shared" si="121"/>
        <v>0</v>
      </c>
      <c r="AV301" s="877"/>
      <c r="AW301" s="878"/>
      <c r="AX301" s="878"/>
      <c r="AY301" s="878"/>
      <c r="AZ301" s="879" t="e">
        <f>SUM(#REF!)</f>
        <v>#REF!</v>
      </c>
      <c r="BB301" s="177"/>
      <c r="BC301" s="307"/>
      <c r="BD301" s="306">
        <f t="shared" si="115"/>
        <v>0</v>
      </c>
      <c r="BE301" s="307"/>
      <c r="BF301" s="316"/>
      <c r="BG301" s="316"/>
      <c r="BH301" s="316"/>
      <c r="BI301" s="316"/>
      <c r="BJ301" s="308">
        <f t="shared" si="122"/>
        <v>0</v>
      </c>
      <c r="BK301" s="308">
        <f t="shared" si="123"/>
        <v>0</v>
      </c>
      <c r="BL301" s="308" t="e">
        <f>#REF!</f>
        <v>#REF!</v>
      </c>
      <c r="BM301" s="308">
        <f t="shared" si="124"/>
        <v>0</v>
      </c>
      <c r="BN301" s="308" t="e">
        <f t="shared" si="125"/>
        <v>#REF!</v>
      </c>
      <c r="BO301" s="317" t="e">
        <f>AU301/#REF!</f>
        <v>#REF!</v>
      </c>
      <c r="BP301" s="317" t="e">
        <f>AE301/#REF!</f>
        <v>#REF!</v>
      </c>
      <c r="BQ301" s="313" t="e">
        <f>BP301*#REF!</f>
        <v>#REF!</v>
      </c>
      <c r="BR301" s="313" t="e">
        <f t="shared" si="126"/>
        <v>#REF!</v>
      </c>
      <c r="BS301" s="317" t="e">
        <f>AJ301/#REF!</f>
        <v>#REF!</v>
      </c>
      <c r="BT301" s="313" t="e">
        <f>BS301*#REF!</f>
        <v>#REF!</v>
      </c>
      <c r="BU301" s="313" t="e">
        <f t="shared" si="127"/>
        <v>#REF!</v>
      </c>
      <c r="BV301" s="317" t="e">
        <f>#REF!/#REF!</f>
        <v>#REF!</v>
      </c>
      <c r="BW301" s="313" t="e">
        <f>BV301*#REF!</f>
        <v>#REF!</v>
      </c>
      <c r="BX301" s="313" t="e">
        <f>BW301+#REF!</f>
        <v>#REF!</v>
      </c>
      <c r="BY301" s="317" t="e">
        <f>AO301/#REF!</f>
        <v>#REF!</v>
      </c>
      <c r="BZ301" s="313" t="e">
        <f>BY301*#REF!</f>
        <v>#REF!</v>
      </c>
      <c r="CA301" s="313" t="e">
        <f t="shared" si="128"/>
        <v>#REF!</v>
      </c>
      <c r="CB301" s="311" t="str">
        <f t="shared" si="117"/>
        <v>/MH</v>
      </c>
      <c r="CC301" s="311" t="str">
        <f t="shared" si="118"/>
        <v>MH/</v>
      </c>
      <c r="CE301" s="312" t="e">
        <f>T(#REF!)</f>
        <v>#REF!</v>
      </c>
      <c r="CF301" s="312" t="e">
        <f>#REF!</f>
        <v>#REF!</v>
      </c>
      <c r="CG301" s="313">
        <f t="shared" si="129"/>
        <v>0</v>
      </c>
      <c r="CJ301" s="314"/>
      <c r="CP301" s="177"/>
    </row>
    <row r="302" spans="1:94" ht="17.25" hidden="1" customHeight="1">
      <c r="A302" s="305"/>
      <c r="B302" s="920"/>
      <c r="C302" s="920"/>
      <c r="D302" s="920"/>
      <c r="E302" s="920"/>
      <c r="F302" s="920"/>
      <c r="G302" s="920"/>
      <c r="H302" s="920"/>
      <c r="I302" s="920"/>
      <c r="J302" s="920"/>
      <c r="K302" s="920"/>
      <c r="L302" s="920"/>
      <c r="M302" s="920"/>
      <c r="N302" s="920"/>
      <c r="O302" s="920"/>
      <c r="P302" s="920"/>
      <c r="Q302" s="787"/>
      <c r="R302" s="787"/>
      <c r="S302" s="788"/>
      <c r="T302" s="787"/>
      <c r="U302" s="787"/>
      <c r="V302" s="921"/>
      <c r="W302" s="922"/>
      <c r="X302" s="922"/>
      <c r="Y302" s="921"/>
      <c r="Z302" s="922"/>
      <c r="AA302" s="922"/>
      <c r="AB302" s="921"/>
      <c r="AC302" s="922"/>
      <c r="AD302" s="922"/>
      <c r="AE302" s="923">
        <f t="shared" si="119"/>
        <v>0</v>
      </c>
      <c r="AF302" s="923"/>
      <c r="AG302" s="923"/>
      <c r="AH302" s="923"/>
      <c r="AI302" s="923"/>
      <c r="AJ302" s="919">
        <f t="shared" si="120"/>
        <v>0</v>
      </c>
      <c r="AK302" s="919"/>
      <c r="AL302" s="919"/>
      <c r="AM302" s="919"/>
      <c r="AN302" s="919"/>
      <c r="AO302" s="919">
        <f t="shared" si="130"/>
        <v>0</v>
      </c>
      <c r="AP302" s="919"/>
      <c r="AQ302" s="919"/>
      <c r="AR302" s="919"/>
      <c r="AS302" s="919"/>
      <c r="AT302" s="318"/>
      <c r="AU302" s="877">
        <f t="shared" si="121"/>
        <v>0</v>
      </c>
      <c r="AV302" s="877"/>
      <c r="AW302" s="878"/>
      <c r="AX302" s="878"/>
      <c r="AY302" s="878"/>
      <c r="AZ302" s="879" t="e">
        <f>SUM(#REF!)</f>
        <v>#REF!</v>
      </c>
      <c r="BB302" s="177"/>
      <c r="BC302" s="307"/>
      <c r="BD302" s="306">
        <f t="shared" si="115"/>
        <v>0</v>
      </c>
      <c r="BE302" s="307"/>
      <c r="BF302" s="316"/>
      <c r="BG302" s="316"/>
      <c r="BH302" s="316"/>
      <c r="BI302" s="316"/>
      <c r="BJ302" s="308">
        <f t="shared" si="122"/>
        <v>0</v>
      </c>
      <c r="BK302" s="308">
        <f t="shared" si="123"/>
        <v>0</v>
      </c>
      <c r="BL302" s="308" t="e">
        <f>#REF!</f>
        <v>#REF!</v>
      </c>
      <c r="BM302" s="308">
        <f t="shared" si="124"/>
        <v>0</v>
      </c>
      <c r="BN302" s="308" t="e">
        <f t="shared" si="125"/>
        <v>#REF!</v>
      </c>
      <c r="BO302" s="317" t="e">
        <f>AU302/#REF!</f>
        <v>#REF!</v>
      </c>
      <c r="BP302" s="317" t="e">
        <f>AE302/#REF!</f>
        <v>#REF!</v>
      </c>
      <c r="BQ302" s="313" t="e">
        <f>BP302*#REF!</f>
        <v>#REF!</v>
      </c>
      <c r="BR302" s="313" t="e">
        <f t="shared" si="126"/>
        <v>#REF!</v>
      </c>
      <c r="BS302" s="317" t="e">
        <f>AJ302/#REF!</f>
        <v>#REF!</v>
      </c>
      <c r="BT302" s="313" t="e">
        <f>BS302*#REF!</f>
        <v>#REF!</v>
      </c>
      <c r="BU302" s="313" t="e">
        <f t="shared" si="127"/>
        <v>#REF!</v>
      </c>
      <c r="BV302" s="317" t="e">
        <f>#REF!/#REF!</f>
        <v>#REF!</v>
      </c>
      <c r="BW302" s="313" t="e">
        <f>BV302*#REF!</f>
        <v>#REF!</v>
      </c>
      <c r="BX302" s="313" t="e">
        <f>BW302+#REF!</f>
        <v>#REF!</v>
      </c>
      <c r="BY302" s="317" t="e">
        <f>AO302/#REF!</f>
        <v>#REF!</v>
      </c>
      <c r="BZ302" s="313" t="e">
        <f>BY302*#REF!</f>
        <v>#REF!</v>
      </c>
      <c r="CA302" s="313" t="e">
        <f t="shared" si="128"/>
        <v>#REF!</v>
      </c>
      <c r="CB302" s="311" t="str">
        <f t="shared" si="117"/>
        <v>/MH</v>
      </c>
      <c r="CC302" s="311" t="str">
        <f t="shared" si="118"/>
        <v>MH/</v>
      </c>
      <c r="CE302" s="312" t="e">
        <f>T(#REF!)</f>
        <v>#REF!</v>
      </c>
      <c r="CF302" s="312" t="e">
        <f>#REF!</f>
        <v>#REF!</v>
      </c>
      <c r="CG302" s="313">
        <f t="shared" si="129"/>
        <v>0</v>
      </c>
      <c r="CJ302" s="314"/>
      <c r="CP302" s="177"/>
    </row>
    <row r="303" spans="1:94" hidden="1">
      <c r="A303" s="305"/>
      <c r="B303" s="920"/>
      <c r="C303" s="920"/>
      <c r="D303" s="920"/>
      <c r="E303" s="920"/>
      <c r="F303" s="920"/>
      <c r="G303" s="920"/>
      <c r="H303" s="920"/>
      <c r="I303" s="920"/>
      <c r="J303" s="920"/>
      <c r="K303" s="920"/>
      <c r="L303" s="920"/>
      <c r="M303" s="920"/>
      <c r="N303" s="920"/>
      <c r="O303" s="920"/>
      <c r="P303" s="920"/>
      <c r="Q303" s="925"/>
      <c r="R303" s="925"/>
      <c r="S303" s="926"/>
      <c r="T303" s="925"/>
      <c r="U303" s="925"/>
      <c r="V303" s="927"/>
      <c r="W303" s="928"/>
      <c r="X303" s="928"/>
      <c r="Y303" s="927"/>
      <c r="Z303" s="928"/>
      <c r="AA303" s="928"/>
      <c r="AB303" s="927"/>
      <c r="AC303" s="928"/>
      <c r="AD303" s="928"/>
      <c r="AE303" s="923">
        <f t="shared" ref="AE303:AE317" si="131">V303*Q303</f>
        <v>0</v>
      </c>
      <c r="AF303" s="923"/>
      <c r="AG303" s="923"/>
      <c r="AH303" s="923"/>
      <c r="AI303" s="923"/>
      <c r="AJ303" s="919">
        <f t="shared" ref="AJ303:AJ317" si="132">Q303*Y303</f>
        <v>0</v>
      </c>
      <c r="AK303" s="919"/>
      <c r="AL303" s="919"/>
      <c r="AM303" s="919"/>
      <c r="AN303" s="919"/>
      <c r="AO303" s="919">
        <f>Q303*AB303</f>
        <v>0</v>
      </c>
      <c r="AP303" s="919"/>
      <c r="AQ303" s="919"/>
      <c r="AR303" s="919"/>
      <c r="AS303" s="919"/>
      <c r="AT303" s="315"/>
      <c r="AU303" s="887">
        <f t="shared" ref="AU303:AU317" si="133">AE303+AJ303+AO303</f>
        <v>0</v>
      </c>
      <c r="AV303" s="887"/>
      <c r="AW303" s="888"/>
      <c r="AX303" s="888"/>
      <c r="AY303" s="888"/>
      <c r="AZ303" s="889" t="e">
        <f>SUM(#REF!)</f>
        <v>#REF!</v>
      </c>
      <c r="BB303" s="177"/>
      <c r="BC303" s="307"/>
      <c r="BD303" s="306">
        <f t="shared" si="115"/>
        <v>0</v>
      </c>
      <c r="BE303" s="307"/>
      <c r="BF303" s="316"/>
      <c r="BG303" s="316"/>
      <c r="BH303" s="316"/>
      <c r="BI303" s="316"/>
      <c r="BJ303" s="308">
        <f t="shared" si="122"/>
        <v>0</v>
      </c>
      <c r="BK303" s="308">
        <f t="shared" si="123"/>
        <v>0</v>
      </c>
      <c r="BL303" s="308" t="e">
        <f>#REF!</f>
        <v>#REF!</v>
      </c>
      <c r="BM303" s="308">
        <f t="shared" si="124"/>
        <v>0</v>
      </c>
      <c r="BN303" s="308" t="e">
        <f t="shared" ref="BN303:BN317" si="134">SUM(BJ303:BM303)</f>
        <v>#REF!</v>
      </c>
      <c r="BO303" s="317" t="e">
        <f>AU303/#REF!</f>
        <v>#REF!</v>
      </c>
      <c r="BP303" s="317" t="e">
        <f>AE303/#REF!</f>
        <v>#REF!</v>
      </c>
      <c r="BQ303" s="313" t="e">
        <f>BP303*#REF!</f>
        <v>#REF!</v>
      </c>
      <c r="BR303" s="313" t="e">
        <f t="shared" si="126"/>
        <v>#REF!</v>
      </c>
      <c r="BS303" s="317" t="e">
        <f>AJ303/#REF!</f>
        <v>#REF!</v>
      </c>
      <c r="BT303" s="313" t="e">
        <f>BS303*#REF!</f>
        <v>#REF!</v>
      </c>
      <c r="BU303" s="313" t="e">
        <f t="shared" si="127"/>
        <v>#REF!</v>
      </c>
      <c r="BV303" s="317" t="e">
        <f>#REF!/#REF!</f>
        <v>#REF!</v>
      </c>
      <c r="BW303" s="313" t="e">
        <f>BV303*#REF!</f>
        <v>#REF!</v>
      </c>
      <c r="BX303" s="313" t="e">
        <f>BW303+#REF!</f>
        <v>#REF!</v>
      </c>
      <c r="BY303" s="317" t="e">
        <f>AO303/#REF!</f>
        <v>#REF!</v>
      </c>
      <c r="BZ303" s="313" t="e">
        <f>BY303*#REF!</f>
        <v>#REF!</v>
      </c>
      <c r="CA303" s="313" t="e">
        <f t="shared" si="128"/>
        <v>#REF!</v>
      </c>
      <c r="CB303" s="311" t="str">
        <f t="shared" si="117"/>
        <v>/MH</v>
      </c>
      <c r="CC303" s="311" t="str">
        <f t="shared" si="118"/>
        <v>MH/</v>
      </c>
      <c r="CE303" s="312" t="e">
        <f>T(#REF!)</f>
        <v>#REF!</v>
      </c>
      <c r="CF303" s="312" t="e">
        <f>#REF!</f>
        <v>#REF!</v>
      </c>
      <c r="CG303" s="313">
        <f t="shared" si="129"/>
        <v>0</v>
      </c>
      <c r="CJ303" s="314"/>
      <c r="CP303" s="177"/>
    </row>
    <row r="304" spans="1:94" hidden="1">
      <c r="A304" s="305"/>
      <c r="B304" s="920"/>
      <c r="C304" s="920"/>
      <c r="D304" s="920"/>
      <c r="E304" s="920"/>
      <c r="F304" s="920"/>
      <c r="G304" s="920"/>
      <c r="H304" s="920"/>
      <c r="I304" s="920"/>
      <c r="J304" s="920"/>
      <c r="K304" s="920"/>
      <c r="L304" s="920"/>
      <c r="M304" s="920"/>
      <c r="N304" s="920"/>
      <c r="O304" s="920"/>
      <c r="P304" s="920"/>
      <c r="Q304" s="787"/>
      <c r="R304" s="787"/>
      <c r="S304" s="788"/>
      <c r="T304" s="787"/>
      <c r="U304" s="787"/>
      <c r="V304" s="921"/>
      <c r="W304" s="922"/>
      <c r="X304" s="922"/>
      <c r="Y304" s="921"/>
      <c r="Z304" s="922"/>
      <c r="AA304" s="922"/>
      <c r="AB304" s="921"/>
      <c r="AC304" s="922"/>
      <c r="AD304" s="922"/>
      <c r="AE304" s="923">
        <f t="shared" si="131"/>
        <v>0</v>
      </c>
      <c r="AF304" s="923"/>
      <c r="AG304" s="923"/>
      <c r="AH304" s="923"/>
      <c r="AI304" s="923"/>
      <c r="AJ304" s="919">
        <f t="shared" si="132"/>
        <v>0</v>
      </c>
      <c r="AK304" s="919"/>
      <c r="AL304" s="919"/>
      <c r="AM304" s="919"/>
      <c r="AN304" s="919"/>
      <c r="AO304" s="919">
        <f t="shared" ref="AO304:AO317" si="135">Q304*AB304</f>
        <v>0</v>
      </c>
      <c r="AP304" s="919"/>
      <c r="AQ304" s="919"/>
      <c r="AR304" s="919"/>
      <c r="AS304" s="919"/>
      <c r="AT304" s="318"/>
      <c r="AU304" s="877">
        <f t="shared" si="133"/>
        <v>0</v>
      </c>
      <c r="AV304" s="877"/>
      <c r="AW304" s="878"/>
      <c r="AX304" s="878"/>
      <c r="AY304" s="878"/>
      <c r="AZ304" s="879" t="e">
        <f>SUM(#REF!)</f>
        <v>#REF!</v>
      </c>
      <c r="BB304" s="177"/>
      <c r="BC304" s="307"/>
      <c r="BD304" s="306">
        <f t="shared" si="115"/>
        <v>0</v>
      </c>
      <c r="BE304" s="307"/>
      <c r="BF304" s="316"/>
      <c r="BG304" s="316"/>
      <c r="BH304" s="316"/>
      <c r="BI304" s="316"/>
      <c r="BJ304" s="308">
        <f t="shared" si="122"/>
        <v>0</v>
      </c>
      <c r="BK304" s="308">
        <f t="shared" si="123"/>
        <v>0</v>
      </c>
      <c r="BL304" s="308" t="e">
        <f>#REF!</f>
        <v>#REF!</v>
      </c>
      <c r="BM304" s="308">
        <f t="shared" si="124"/>
        <v>0</v>
      </c>
      <c r="BN304" s="308" t="e">
        <f t="shared" si="134"/>
        <v>#REF!</v>
      </c>
      <c r="BO304" s="317" t="e">
        <f>AU304/#REF!</f>
        <v>#REF!</v>
      </c>
      <c r="BP304" s="317" t="e">
        <f>AE304/#REF!</f>
        <v>#REF!</v>
      </c>
      <c r="BQ304" s="313" t="e">
        <f>BP304*#REF!</f>
        <v>#REF!</v>
      </c>
      <c r="BR304" s="313" t="e">
        <f t="shared" si="126"/>
        <v>#REF!</v>
      </c>
      <c r="BS304" s="317" t="e">
        <f>AJ304/#REF!</f>
        <v>#REF!</v>
      </c>
      <c r="BT304" s="313" t="e">
        <f>BS304*#REF!</f>
        <v>#REF!</v>
      </c>
      <c r="BU304" s="313" t="e">
        <f t="shared" si="127"/>
        <v>#REF!</v>
      </c>
      <c r="BV304" s="317" t="e">
        <f>#REF!/#REF!</f>
        <v>#REF!</v>
      </c>
      <c r="BW304" s="313" t="e">
        <f>BV304*#REF!</f>
        <v>#REF!</v>
      </c>
      <c r="BX304" s="313" t="e">
        <f>BW304+#REF!</f>
        <v>#REF!</v>
      </c>
      <c r="BY304" s="317" t="e">
        <f>AO304/#REF!</f>
        <v>#REF!</v>
      </c>
      <c r="BZ304" s="313" t="e">
        <f>BY304*#REF!</f>
        <v>#REF!</v>
      </c>
      <c r="CA304" s="313" t="e">
        <f t="shared" si="128"/>
        <v>#REF!</v>
      </c>
      <c r="CB304" s="311" t="str">
        <f t="shared" si="117"/>
        <v>/MH</v>
      </c>
      <c r="CC304" s="311" t="str">
        <f t="shared" si="118"/>
        <v>MH/</v>
      </c>
      <c r="CE304" s="312" t="e">
        <f>T(#REF!)</f>
        <v>#REF!</v>
      </c>
      <c r="CF304" s="312" t="e">
        <f>#REF!</f>
        <v>#REF!</v>
      </c>
      <c r="CG304" s="313">
        <f t="shared" si="129"/>
        <v>0</v>
      </c>
      <c r="CJ304" s="314"/>
      <c r="CP304" s="177"/>
    </row>
    <row r="305" spans="1:94" ht="15.75" hidden="1" customHeight="1">
      <c r="A305" s="305"/>
      <c r="B305" s="920"/>
      <c r="C305" s="920"/>
      <c r="D305" s="920"/>
      <c r="E305" s="920"/>
      <c r="F305" s="920"/>
      <c r="G305" s="920"/>
      <c r="H305" s="920"/>
      <c r="I305" s="920"/>
      <c r="J305" s="920"/>
      <c r="K305" s="920"/>
      <c r="L305" s="920"/>
      <c r="M305" s="920"/>
      <c r="N305" s="920"/>
      <c r="O305" s="920"/>
      <c r="P305" s="920"/>
      <c r="Q305" s="787"/>
      <c r="R305" s="787"/>
      <c r="S305" s="788"/>
      <c r="T305" s="787"/>
      <c r="U305" s="787"/>
      <c r="V305" s="921"/>
      <c r="W305" s="922"/>
      <c r="X305" s="922"/>
      <c r="Y305" s="921"/>
      <c r="Z305" s="922"/>
      <c r="AA305" s="922"/>
      <c r="AB305" s="921"/>
      <c r="AC305" s="922"/>
      <c r="AD305" s="922"/>
      <c r="AE305" s="923">
        <f t="shared" si="131"/>
        <v>0</v>
      </c>
      <c r="AF305" s="923"/>
      <c r="AG305" s="923"/>
      <c r="AH305" s="923"/>
      <c r="AI305" s="923"/>
      <c r="AJ305" s="919">
        <f t="shared" si="132"/>
        <v>0</v>
      </c>
      <c r="AK305" s="919"/>
      <c r="AL305" s="919"/>
      <c r="AM305" s="919"/>
      <c r="AN305" s="919"/>
      <c r="AO305" s="919">
        <f t="shared" si="135"/>
        <v>0</v>
      </c>
      <c r="AP305" s="919"/>
      <c r="AQ305" s="919"/>
      <c r="AR305" s="919"/>
      <c r="AS305" s="919"/>
      <c r="AT305" s="318"/>
      <c r="AU305" s="877">
        <f t="shared" si="133"/>
        <v>0</v>
      </c>
      <c r="AV305" s="877"/>
      <c r="AW305" s="878"/>
      <c r="AX305" s="878"/>
      <c r="AY305" s="878"/>
      <c r="AZ305" s="879" t="e">
        <f>SUM(#REF!)</f>
        <v>#REF!</v>
      </c>
      <c r="BB305" s="177"/>
      <c r="BC305" s="307"/>
      <c r="BD305" s="306">
        <f t="shared" si="115"/>
        <v>0</v>
      </c>
      <c r="BE305" s="307"/>
      <c r="BF305" s="316"/>
      <c r="BG305" s="316"/>
      <c r="BH305" s="316"/>
      <c r="BI305" s="316"/>
      <c r="BJ305" s="308">
        <f t="shared" si="122"/>
        <v>0</v>
      </c>
      <c r="BK305" s="308">
        <f t="shared" si="123"/>
        <v>0</v>
      </c>
      <c r="BL305" s="308" t="e">
        <f>#REF!</f>
        <v>#REF!</v>
      </c>
      <c r="BM305" s="308">
        <f t="shared" si="124"/>
        <v>0</v>
      </c>
      <c r="BN305" s="308" t="e">
        <f t="shared" si="134"/>
        <v>#REF!</v>
      </c>
      <c r="BO305" s="317" t="e">
        <f>AU305/#REF!</f>
        <v>#REF!</v>
      </c>
      <c r="BP305" s="317" t="e">
        <f>AE305/#REF!</f>
        <v>#REF!</v>
      </c>
      <c r="BQ305" s="313" t="e">
        <f>BP305*#REF!</f>
        <v>#REF!</v>
      </c>
      <c r="BR305" s="313" t="e">
        <f t="shared" si="126"/>
        <v>#REF!</v>
      </c>
      <c r="BS305" s="317" t="e">
        <f>AJ305/#REF!</f>
        <v>#REF!</v>
      </c>
      <c r="BT305" s="313" t="e">
        <f>BS305*#REF!</f>
        <v>#REF!</v>
      </c>
      <c r="BU305" s="313" t="e">
        <f t="shared" si="127"/>
        <v>#REF!</v>
      </c>
      <c r="BV305" s="317" t="e">
        <f>#REF!/#REF!</f>
        <v>#REF!</v>
      </c>
      <c r="BW305" s="313" t="e">
        <f>BV305*#REF!</f>
        <v>#REF!</v>
      </c>
      <c r="BX305" s="313" t="e">
        <f>BW305+#REF!</f>
        <v>#REF!</v>
      </c>
      <c r="BY305" s="317" t="e">
        <f>AO305/#REF!</f>
        <v>#REF!</v>
      </c>
      <c r="BZ305" s="313" t="e">
        <f>BY305*#REF!</f>
        <v>#REF!</v>
      </c>
      <c r="CA305" s="313" t="e">
        <f t="shared" si="128"/>
        <v>#REF!</v>
      </c>
      <c r="CB305" s="311" t="str">
        <f t="shared" si="117"/>
        <v>/MH</v>
      </c>
      <c r="CC305" s="311" t="str">
        <f t="shared" si="118"/>
        <v>MH/</v>
      </c>
      <c r="CE305" s="312" t="e">
        <f>T(#REF!)</f>
        <v>#REF!</v>
      </c>
      <c r="CF305" s="312" t="e">
        <f>#REF!</f>
        <v>#REF!</v>
      </c>
      <c r="CG305" s="313">
        <f t="shared" si="129"/>
        <v>0</v>
      </c>
      <c r="CJ305" s="314"/>
      <c r="CP305" s="177"/>
    </row>
    <row r="306" spans="1:94" ht="17.25" hidden="1" customHeight="1">
      <c r="A306" s="305"/>
      <c r="B306" s="920"/>
      <c r="C306" s="920"/>
      <c r="D306" s="920"/>
      <c r="E306" s="920"/>
      <c r="F306" s="920"/>
      <c r="G306" s="920"/>
      <c r="H306" s="920"/>
      <c r="I306" s="920"/>
      <c r="J306" s="920"/>
      <c r="K306" s="920"/>
      <c r="L306" s="920"/>
      <c r="M306" s="920"/>
      <c r="N306" s="920"/>
      <c r="O306" s="920"/>
      <c r="P306" s="920"/>
      <c r="Q306" s="787"/>
      <c r="R306" s="787"/>
      <c r="S306" s="788"/>
      <c r="T306" s="787"/>
      <c r="U306" s="787"/>
      <c r="V306" s="921"/>
      <c r="W306" s="922"/>
      <c r="X306" s="922"/>
      <c r="Y306" s="921"/>
      <c r="Z306" s="922"/>
      <c r="AA306" s="922"/>
      <c r="AB306" s="921"/>
      <c r="AC306" s="922"/>
      <c r="AD306" s="922"/>
      <c r="AE306" s="923">
        <f t="shared" si="131"/>
        <v>0</v>
      </c>
      <c r="AF306" s="923"/>
      <c r="AG306" s="923"/>
      <c r="AH306" s="923"/>
      <c r="AI306" s="923"/>
      <c r="AJ306" s="919">
        <f t="shared" si="132"/>
        <v>0</v>
      </c>
      <c r="AK306" s="919"/>
      <c r="AL306" s="919"/>
      <c r="AM306" s="919"/>
      <c r="AN306" s="919"/>
      <c r="AO306" s="919">
        <f t="shared" si="135"/>
        <v>0</v>
      </c>
      <c r="AP306" s="919"/>
      <c r="AQ306" s="919"/>
      <c r="AR306" s="919"/>
      <c r="AS306" s="919"/>
      <c r="AT306" s="318"/>
      <c r="AU306" s="877">
        <f t="shared" si="133"/>
        <v>0</v>
      </c>
      <c r="AV306" s="877"/>
      <c r="AW306" s="878"/>
      <c r="AX306" s="878"/>
      <c r="AY306" s="878"/>
      <c r="AZ306" s="879" t="e">
        <f>SUM(#REF!)</f>
        <v>#REF!</v>
      </c>
      <c r="BB306" s="177"/>
      <c r="BC306" s="307"/>
      <c r="BD306" s="306">
        <f t="shared" si="115"/>
        <v>0</v>
      </c>
      <c r="BE306" s="307"/>
      <c r="BF306" s="316"/>
      <c r="BG306" s="316"/>
      <c r="BH306" s="316"/>
      <c r="BI306" s="316"/>
      <c r="BJ306" s="308">
        <f t="shared" si="122"/>
        <v>0</v>
      </c>
      <c r="BK306" s="308">
        <f t="shared" si="123"/>
        <v>0</v>
      </c>
      <c r="BL306" s="308" t="e">
        <f>#REF!</f>
        <v>#REF!</v>
      </c>
      <c r="BM306" s="308">
        <f t="shared" si="124"/>
        <v>0</v>
      </c>
      <c r="BN306" s="308" t="e">
        <f t="shared" si="134"/>
        <v>#REF!</v>
      </c>
      <c r="BO306" s="317" t="e">
        <f>AU306/#REF!</f>
        <v>#REF!</v>
      </c>
      <c r="BP306" s="317" t="e">
        <f>AE306/#REF!</f>
        <v>#REF!</v>
      </c>
      <c r="BQ306" s="313" t="e">
        <f>BP306*#REF!</f>
        <v>#REF!</v>
      </c>
      <c r="BR306" s="313" t="e">
        <f t="shared" si="126"/>
        <v>#REF!</v>
      </c>
      <c r="BS306" s="317" t="e">
        <f>AJ306/#REF!</f>
        <v>#REF!</v>
      </c>
      <c r="BT306" s="313" t="e">
        <f>BS306*#REF!</f>
        <v>#REF!</v>
      </c>
      <c r="BU306" s="313" t="e">
        <f t="shared" si="127"/>
        <v>#REF!</v>
      </c>
      <c r="BV306" s="317" t="e">
        <f>#REF!/#REF!</f>
        <v>#REF!</v>
      </c>
      <c r="BW306" s="313" t="e">
        <f>BV306*#REF!</f>
        <v>#REF!</v>
      </c>
      <c r="BX306" s="313" t="e">
        <f>BW306+#REF!</f>
        <v>#REF!</v>
      </c>
      <c r="BY306" s="317" t="e">
        <f>AO306/#REF!</f>
        <v>#REF!</v>
      </c>
      <c r="BZ306" s="313" t="e">
        <f>BY306*#REF!</f>
        <v>#REF!</v>
      </c>
      <c r="CA306" s="313" t="e">
        <f t="shared" si="128"/>
        <v>#REF!</v>
      </c>
      <c r="CB306" s="311" t="str">
        <f t="shared" si="117"/>
        <v>/MH</v>
      </c>
      <c r="CC306" s="311" t="str">
        <f t="shared" si="118"/>
        <v>MH/</v>
      </c>
      <c r="CE306" s="312" t="e">
        <f>T(#REF!)</f>
        <v>#REF!</v>
      </c>
      <c r="CF306" s="312" t="e">
        <f>#REF!</f>
        <v>#REF!</v>
      </c>
      <c r="CG306" s="313">
        <f t="shared" si="129"/>
        <v>0</v>
      </c>
      <c r="CJ306" s="314"/>
      <c r="CP306" s="177"/>
    </row>
    <row r="307" spans="1:94" ht="17.25" hidden="1" customHeight="1">
      <c r="A307" s="305"/>
      <c r="B307" s="920"/>
      <c r="C307" s="920"/>
      <c r="D307" s="920"/>
      <c r="E307" s="920"/>
      <c r="F307" s="920"/>
      <c r="G307" s="920"/>
      <c r="H307" s="920"/>
      <c r="I307" s="920"/>
      <c r="J307" s="920"/>
      <c r="K307" s="920"/>
      <c r="L307" s="920"/>
      <c r="M307" s="920"/>
      <c r="N307" s="920"/>
      <c r="O307" s="920"/>
      <c r="P307" s="920"/>
      <c r="Q307" s="787"/>
      <c r="R307" s="787"/>
      <c r="S307" s="788"/>
      <c r="T307" s="787"/>
      <c r="U307" s="787"/>
      <c r="V307" s="921"/>
      <c r="W307" s="922"/>
      <c r="X307" s="922"/>
      <c r="Y307" s="921"/>
      <c r="Z307" s="922"/>
      <c r="AA307" s="922"/>
      <c r="AB307" s="921"/>
      <c r="AC307" s="922"/>
      <c r="AD307" s="922"/>
      <c r="AE307" s="923">
        <f t="shared" si="131"/>
        <v>0</v>
      </c>
      <c r="AF307" s="923"/>
      <c r="AG307" s="923"/>
      <c r="AH307" s="923"/>
      <c r="AI307" s="923"/>
      <c r="AJ307" s="919">
        <f t="shared" si="132"/>
        <v>0</v>
      </c>
      <c r="AK307" s="919"/>
      <c r="AL307" s="919"/>
      <c r="AM307" s="919"/>
      <c r="AN307" s="919"/>
      <c r="AO307" s="919">
        <f t="shared" si="135"/>
        <v>0</v>
      </c>
      <c r="AP307" s="919"/>
      <c r="AQ307" s="919"/>
      <c r="AR307" s="919"/>
      <c r="AS307" s="919"/>
      <c r="AT307" s="318"/>
      <c r="AU307" s="877">
        <f t="shared" si="133"/>
        <v>0</v>
      </c>
      <c r="AV307" s="877"/>
      <c r="AW307" s="878"/>
      <c r="AX307" s="878"/>
      <c r="AY307" s="878"/>
      <c r="AZ307" s="879" t="e">
        <f>SUM(#REF!)</f>
        <v>#REF!</v>
      </c>
      <c r="BB307" s="177"/>
      <c r="BC307" s="307"/>
      <c r="BD307" s="306">
        <f t="shared" si="115"/>
        <v>0</v>
      </c>
      <c r="BE307" s="307"/>
      <c r="BF307" s="316"/>
      <c r="BG307" s="316"/>
      <c r="BH307" s="316"/>
      <c r="BI307" s="316"/>
      <c r="BJ307" s="308">
        <f t="shared" si="122"/>
        <v>0</v>
      </c>
      <c r="BK307" s="308">
        <f t="shared" si="123"/>
        <v>0</v>
      </c>
      <c r="BL307" s="308" t="e">
        <f>#REF!</f>
        <v>#REF!</v>
      </c>
      <c r="BM307" s="308">
        <f t="shared" si="124"/>
        <v>0</v>
      </c>
      <c r="BN307" s="308" t="e">
        <f t="shared" si="134"/>
        <v>#REF!</v>
      </c>
      <c r="BO307" s="317" t="e">
        <f>AU307/#REF!</f>
        <v>#REF!</v>
      </c>
      <c r="BP307" s="317" t="e">
        <f>AE307/#REF!</f>
        <v>#REF!</v>
      </c>
      <c r="BQ307" s="313" t="e">
        <f>BP307*#REF!</f>
        <v>#REF!</v>
      </c>
      <c r="BR307" s="313" t="e">
        <f t="shared" si="126"/>
        <v>#REF!</v>
      </c>
      <c r="BS307" s="317" t="e">
        <f>AJ307/#REF!</f>
        <v>#REF!</v>
      </c>
      <c r="BT307" s="313" t="e">
        <f>BS307*#REF!</f>
        <v>#REF!</v>
      </c>
      <c r="BU307" s="313" t="e">
        <f t="shared" si="127"/>
        <v>#REF!</v>
      </c>
      <c r="BV307" s="317" t="e">
        <f>#REF!/#REF!</f>
        <v>#REF!</v>
      </c>
      <c r="BW307" s="313" t="e">
        <f>BV307*#REF!</f>
        <v>#REF!</v>
      </c>
      <c r="BX307" s="313" t="e">
        <f>BW307+#REF!</f>
        <v>#REF!</v>
      </c>
      <c r="BY307" s="317" t="e">
        <f>AO307/#REF!</f>
        <v>#REF!</v>
      </c>
      <c r="BZ307" s="313" t="e">
        <f>BY307*#REF!</f>
        <v>#REF!</v>
      </c>
      <c r="CA307" s="313" t="e">
        <f t="shared" si="128"/>
        <v>#REF!</v>
      </c>
      <c r="CB307" s="311" t="str">
        <f t="shared" si="117"/>
        <v>/MH</v>
      </c>
      <c r="CC307" s="311" t="str">
        <f t="shared" si="118"/>
        <v>MH/</v>
      </c>
      <c r="CE307" s="312" t="e">
        <f>T(#REF!)</f>
        <v>#REF!</v>
      </c>
      <c r="CF307" s="312" t="e">
        <f>#REF!</f>
        <v>#REF!</v>
      </c>
      <c r="CG307" s="313">
        <f t="shared" si="129"/>
        <v>0</v>
      </c>
      <c r="CJ307" s="314"/>
      <c r="CP307" s="177"/>
    </row>
    <row r="308" spans="1:94" ht="17.25" hidden="1" customHeight="1">
      <c r="A308" s="305"/>
      <c r="B308" s="920"/>
      <c r="C308" s="920"/>
      <c r="D308" s="920"/>
      <c r="E308" s="920"/>
      <c r="F308" s="920"/>
      <c r="G308" s="920"/>
      <c r="H308" s="920"/>
      <c r="I308" s="920"/>
      <c r="J308" s="920"/>
      <c r="K308" s="920"/>
      <c r="L308" s="920"/>
      <c r="M308" s="920"/>
      <c r="N308" s="920"/>
      <c r="O308" s="920"/>
      <c r="P308" s="920"/>
      <c r="Q308" s="787"/>
      <c r="R308" s="787"/>
      <c r="S308" s="788"/>
      <c r="T308" s="787"/>
      <c r="U308" s="787"/>
      <c r="V308" s="921"/>
      <c r="W308" s="922"/>
      <c r="X308" s="922"/>
      <c r="Y308" s="921"/>
      <c r="Z308" s="922"/>
      <c r="AA308" s="922"/>
      <c r="AB308" s="921"/>
      <c r="AC308" s="922"/>
      <c r="AD308" s="922"/>
      <c r="AE308" s="923">
        <f t="shared" si="131"/>
        <v>0</v>
      </c>
      <c r="AF308" s="923"/>
      <c r="AG308" s="923"/>
      <c r="AH308" s="923"/>
      <c r="AI308" s="923"/>
      <c r="AJ308" s="919">
        <f t="shared" si="132"/>
        <v>0</v>
      </c>
      <c r="AK308" s="919"/>
      <c r="AL308" s="919"/>
      <c r="AM308" s="919"/>
      <c r="AN308" s="919"/>
      <c r="AO308" s="919">
        <f t="shared" si="135"/>
        <v>0</v>
      </c>
      <c r="AP308" s="919"/>
      <c r="AQ308" s="919"/>
      <c r="AR308" s="919"/>
      <c r="AS308" s="919"/>
      <c r="AT308" s="318"/>
      <c r="AU308" s="877">
        <f t="shared" si="133"/>
        <v>0</v>
      </c>
      <c r="AV308" s="877"/>
      <c r="AW308" s="878"/>
      <c r="AX308" s="878"/>
      <c r="AY308" s="878"/>
      <c r="AZ308" s="879" t="e">
        <f>SUM(#REF!)</f>
        <v>#REF!</v>
      </c>
      <c r="BB308" s="177"/>
      <c r="BC308" s="307"/>
      <c r="BD308" s="306">
        <f t="shared" si="115"/>
        <v>0</v>
      </c>
      <c r="BE308" s="307"/>
      <c r="BF308" s="316"/>
      <c r="BG308" s="316"/>
      <c r="BH308" s="316"/>
      <c r="BI308" s="316"/>
      <c r="BJ308" s="308">
        <f t="shared" si="122"/>
        <v>0</v>
      </c>
      <c r="BK308" s="308">
        <f t="shared" si="123"/>
        <v>0</v>
      </c>
      <c r="BL308" s="308" t="e">
        <f>#REF!</f>
        <v>#REF!</v>
      </c>
      <c r="BM308" s="308">
        <f t="shared" si="124"/>
        <v>0</v>
      </c>
      <c r="BN308" s="308" t="e">
        <f t="shared" si="134"/>
        <v>#REF!</v>
      </c>
      <c r="BO308" s="317" t="e">
        <f>AU308/#REF!</f>
        <v>#REF!</v>
      </c>
      <c r="BP308" s="317" t="e">
        <f>AE308/#REF!</f>
        <v>#REF!</v>
      </c>
      <c r="BQ308" s="313" t="e">
        <f>BP308*#REF!</f>
        <v>#REF!</v>
      </c>
      <c r="BR308" s="313" t="e">
        <f t="shared" si="126"/>
        <v>#REF!</v>
      </c>
      <c r="BS308" s="317" t="e">
        <f>AJ308/#REF!</f>
        <v>#REF!</v>
      </c>
      <c r="BT308" s="313" t="e">
        <f>BS308*#REF!</f>
        <v>#REF!</v>
      </c>
      <c r="BU308" s="313" t="e">
        <f t="shared" si="127"/>
        <v>#REF!</v>
      </c>
      <c r="BV308" s="317" t="e">
        <f>#REF!/#REF!</f>
        <v>#REF!</v>
      </c>
      <c r="BW308" s="313" t="e">
        <f>BV308*#REF!</f>
        <v>#REF!</v>
      </c>
      <c r="BX308" s="313" t="e">
        <f>BW308+#REF!</f>
        <v>#REF!</v>
      </c>
      <c r="BY308" s="317" t="e">
        <f>AO308/#REF!</f>
        <v>#REF!</v>
      </c>
      <c r="BZ308" s="313" t="e">
        <f>BY308*#REF!</f>
        <v>#REF!</v>
      </c>
      <c r="CA308" s="313" t="e">
        <f t="shared" si="128"/>
        <v>#REF!</v>
      </c>
      <c r="CB308" s="311" t="str">
        <f t="shared" si="117"/>
        <v>/MH</v>
      </c>
      <c r="CC308" s="311" t="str">
        <f t="shared" si="118"/>
        <v>MH/</v>
      </c>
      <c r="CE308" s="312" t="e">
        <f>T(#REF!)</f>
        <v>#REF!</v>
      </c>
      <c r="CF308" s="312" t="e">
        <f>#REF!</f>
        <v>#REF!</v>
      </c>
      <c r="CG308" s="313">
        <f t="shared" si="129"/>
        <v>0</v>
      </c>
      <c r="CJ308" s="314"/>
      <c r="CP308" s="177"/>
    </row>
    <row r="309" spans="1:94" ht="17.100000000000001" hidden="1" customHeight="1">
      <c r="A309" s="305"/>
      <c r="B309" s="920"/>
      <c r="C309" s="920"/>
      <c r="D309" s="920"/>
      <c r="E309" s="920"/>
      <c r="F309" s="920"/>
      <c r="G309" s="920"/>
      <c r="H309" s="920"/>
      <c r="I309" s="920"/>
      <c r="J309" s="920"/>
      <c r="K309" s="920"/>
      <c r="L309" s="920"/>
      <c r="M309" s="920"/>
      <c r="N309" s="920"/>
      <c r="O309" s="920"/>
      <c r="P309" s="920"/>
      <c r="Q309" s="787"/>
      <c r="R309" s="787"/>
      <c r="S309" s="788"/>
      <c r="T309" s="787"/>
      <c r="U309" s="787"/>
      <c r="V309" s="921"/>
      <c r="W309" s="922"/>
      <c r="X309" s="922"/>
      <c r="Y309" s="921"/>
      <c r="Z309" s="922"/>
      <c r="AA309" s="922"/>
      <c r="AB309" s="921"/>
      <c r="AC309" s="922"/>
      <c r="AD309" s="922"/>
      <c r="AE309" s="923">
        <f t="shared" si="131"/>
        <v>0</v>
      </c>
      <c r="AF309" s="923"/>
      <c r="AG309" s="923"/>
      <c r="AH309" s="923"/>
      <c r="AI309" s="923"/>
      <c r="AJ309" s="919">
        <f t="shared" si="132"/>
        <v>0</v>
      </c>
      <c r="AK309" s="919"/>
      <c r="AL309" s="919"/>
      <c r="AM309" s="919"/>
      <c r="AN309" s="919"/>
      <c r="AO309" s="919">
        <f t="shared" si="135"/>
        <v>0</v>
      </c>
      <c r="AP309" s="919"/>
      <c r="AQ309" s="919"/>
      <c r="AR309" s="919"/>
      <c r="AS309" s="919"/>
      <c r="AT309" s="318"/>
      <c r="AU309" s="877">
        <f t="shared" si="133"/>
        <v>0</v>
      </c>
      <c r="AV309" s="877"/>
      <c r="AW309" s="878"/>
      <c r="AX309" s="878"/>
      <c r="AY309" s="878"/>
      <c r="AZ309" s="879" t="e">
        <f>SUM(#REF!)</f>
        <v>#REF!</v>
      </c>
      <c r="BB309" s="177"/>
      <c r="BC309" s="307"/>
      <c r="BD309" s="306">
        <f t="shared" si="115"/>
        <v>0</v>
      </c>
      <c r="BE309" s="307"/>
      <c r="BF309" s="316"/>
      <c r="BG309" s="316"/>
      <c r="BH309" s="316"/>
      <c r="BI309" s="316"/>
      <c r="BJ309" s="308">
        <f t="shared" si="122"/>
        <v>0</v>
      </c>
      <c r="BK309" s="308">
        <f t="shared" si="123"/>
        <v>0</v>
      </c>
      <c r="BL309" s="308" t="e">
        <f>#REF!</f>
        <v>#REF!</v>
      </c>
      <c r="BM309" s="308">
        <f t="shared" si="124"/>
        <v>0</v>
      </c>
      <c r="BN309" s="308" t="e">
        <f t="shared" si="134"/>
        <v>#REF!</v>
      </c>
      <c r="BO309" s="317" t="e">
        <f>AU309/#REF!</f>
        <v>#REF!</v>
      </c>
      <c r="BP309" s="317" t="e">
        <f>AE309/#REF!</f>
        <v>#REF!</v>
      </c>
      <c r="BQ309" s="313" t="e">
        <f>BP309*#REF!</f>
        <v>#REF!</v>
      </c>
      <c r="BR309" s="313" t="e">
        <f t="shared" si="126"/>
        <v>#REF!</v>
      </c>
      <c r="BS309" s="317" t="e">
        <f>AJ309/#REF!</f>
        <v>#REF!</v>
      </c>
      <c r="BT309" s="313" t="e">
        <f>BS309*#REF!</f>
        <v>#REF!</v>
      </c>
      <c r="BU309" s="313" t="e">
        <f t="shared" si="127"/>
        <v>#REF!</v>
      </c>
      <c r="BV309" s="317" t="e">
        <f>#REF!/#REF!</f>
        <v>#REF!</v>
      </c>
      <c r="BW309" s="313" t="e">
        <f>BV309*#REF!</f>
        <v>#REF!</v>
      </c>
      <c r="BX309" s="313" t="e">
        <f>BW309+#REF!</f>
        <v>#REF!</v>
      </c>
      <c r="BY309" s="317" t="e">
        <f>AO309/#REF!</f>
        <v>#REF!</v>
      </c>
      <c r="BZ309" s="313" t="e">
        <f>BY309*#REF!</f>
        <v>#REF!</v>
      </c>
      <c r="CA309" s="313" t="e">
        <f t="shared" si="128"/>
        <v>#REF!</v>
      </c>
      <c r="CB309" s="311" t="str">
        <f t="shared" si="117"/>
        <v>/MH</v>
      </c>
      <c r="CC309" s="311" t="str">
        <f t="shared" si="118"/>
        <v>MH/</v>
      </c>
      <c r="CE309" s="312" t="e">
        <f>T(#REF!)</f>
        <v>#REF!</v>
      </c>
      <c r="CF309" s="312" t="e">
        <f>#REF!</f>
        <v>#REF!</v>
      </c>
      <c r="CG309" s="313">
        <f t="shared" si="129"/>
        <v>0</v>
      </c>
      <c r="CJ309" s="314"/>
      <c r="CP309" s="177"/>
    </row>
    <row r="310" spans="1:94" ht="17.25" hidden="1" customHeight="1">
      <c r="A310" s="305"/>
      <c r="B310" s="920"/>
      <c r="C310" s="920"/>
      <c r="D310" s="920"/>
      <c r="E310" s="920"/>
      <c r="F310" s="920"/>
      <c r="G310" s="920"/>
      <c r="H310" s="920"/>
      <c r="I310" s="920"/>
      <c r="J310" s="920"/>
      <c r="K310" s="920"/>
      <c r="L310" s="920"/>
      <c r="M310" s="920"/>
      <c r="N310" s="920"/>
      <c r="O310" s="920"/>
      <c r="P310" s="920"/>
      <c r="Q310" s="787"/>
      <c r="R310" s="787"/>
      <c r="S310" s="788"/>
      <c r="T310" s="787"/>
      <c r="U310" s="787"/>
      <c r="V310" s="921"/>
      <c r="W310" s="922"/>
      <c r="X310" s="922"/>
      <c r="Y310" s="921"/>
      <c r="Z310" s="922"/>
      <c r="AA310" s="922"/>
      <c r="AB310" s="921"/>
      <c r="AC310" s="922"/>
      <c r="AD310" s="922"/>
      <c r="AE310" s="923">
        <f t="shared" si="131"/>
        <v>0</v>
      </c>
      <c r="AF310" s="923"/>
      <c r="AG310" s="923"/>
      <c r="AH310" s="923"/>
      <c r="AI310" s="923"/>
      <c r="AJ310" s="919">
        <f t="shared" si="132"/>
        <v>0</v>
      </c>
      <c r="AK310" s="919"/>
      <c r="AL310" s="919"/>
      <c r="AM310" s="919"/>
      <c r="AN310" s="919"/>
      <c r="AO310" s="919">
        <f t="shared" si="135"/>
        <v>0</v>
      </c>
      <c r="AP310" s="919"/>
      <c r="AQ310" s="919"/>
      <c r="AR310" s="919"/>
      <c r="AS310" s="919"/>
      <c r="AT310" s="318"/>
      <c r="AU310" s="877">
        <f t="shared" si="133"/>
        <v>0</v>
      </c>
      <c r="AV310" s="877"/>
      <c r="AW310" s="878"/>
      <c r="AX310" s="878"/>
      <c r="AY310" s="878"/>
      <c r="AZ310" s="879" t="e">
        <f>SUM(#REF!)</f>
        <v>#REF!</v>
      </c>
      <c r="BB310" s="177"/>
      <c r="BC310" s="307"/>
      <c r="BD310" s="306">
        <f t="shared" si="115"/>
        <v>0</v>
      </c>
      <c r="BE310" s="307"/>
      <c r="BF310" s="316"/>
      <c r="BG310" s="316"/>
      <c r="BH310" s="316"/>
      <c r="BI310" s="316"/>
      <c r="BJ310" s="308">
        <f t="shared" si="122"/>
        <v>0</v>
      </c>
      <c r="BK310" s="308">
        <f t="shared" si="123"/>
        <v>0</v>
      </c>
      <c r="BL310" s="308" t="e">
        <f>#REF!</f>
        <v>#REF!</v>
      </c>
      <c r="BM310" s="308">
        <f t="shared" si="124"/>
        <v>0</v>
      </c>
      <c r="BN310" s="308" t="e">
        <f t="shared" si="134"/>
        <v>#REF!</v>
      </c>
      <c r="BO310" s="317" t="e">
        <f>AU310/#REF!</f>
        <v>#REF!</v>
      </c>
      <c r="BP310" s="317" t="e">
        <f>AE310/#REF!</f>
        <v>#REF!</v>
      </c>
      <c r="BQ310" s="313" t="e">
        <f>BP310*#REF!</f>
        <v>#REF!</v>
      </c>
      <c r="BR310" s="313" t="e">
        <f t="shared" si="126"/>
        <v>#REF!</v>
      </c>
      <c r="BS310" s="317" t="e">
        <f>AJ310/#REF!</f>
        <v>#REF!</v>
      </c>
      <c r="BT310" s="313" t="e">
        <f>BS310*#REF!</f>
        <v>#REF!</v>
      </c>
      <c r="BU310" s="313" t="e">
        <f t="shared" si="127"/>
        <v>#REF!</v>
      </c>
      <c r="BV310" s="317" t="e">
        <f>#REF!/#REF!</f>
        <v>#REF!</v>
      </c>
      <c r="BW310" s="313" t="e">
        <f>BV310*#REF!</f>
        <v>#REF!</v>
      </c>
      <c r="BX310" s="313" t="e">
        <f>BW310+#REF!</f>
        <v>#REF!</v>
      </c>
      <c r="BY310" s="317" t="e">
        <f>AO310/#REF!</f>
        <v>#REF!</v>
      </c>
      <c r="BZ310" s="313" t="e">
        <f>BY310*#REF!</f>
        <v>#REF!</v>
      </c>
      <c r="CA310" s="313" t="e">
        <f t="shared" si="128"/>
        <v>#REF!</v>
      </c>
      <c r="CB310" s="311" t="str">
        <f t="shared" si="117"/>
        <v>/MH</v>
      </c>
      <c r="CC310" s="311" t="str">
        <f t="shared" si="118"/>
        <v>MH/</v>
      </c>
      <c r="CE310" s="312" t="e">
        <f>T(#REF!)</f>
        <v>#REF!</v>
      </c>
      <c r="CF310" s="312" t="e">
        <f>#REF!</f>
        <v>#REF!</v>
      </c>
      <c r="CG310" s="313">
        <f t="shared" si="129"/>
        <v>0</v>
      </c>
      <c r="CJ310" s="314"/>
      <c r="CP310" s="177"/>
    </row>
    <row r="311" spans="1:94" ht="17.25" hidden="1" customHeight="1">
      <c r="A311" s="305"/>
      <c r="B311" s="920"/>
      <c r="C311" s="920"/>
      <c r="D311" s="920"/>
      <c r="E311" s="920"/>
      <c r="F311" s="920"/>
      <c r="G311" s="920"/>
      <c r="H311" s="920"/>
      <c r="I311" s="920"/>
      <c r="J311" s="920"/>
      <c r="K311" s="920"/>
      <c r="L311" s="920"/>
      <c r="M311" s="920"/>
      <c r="N311" s="920"/>
      <c r="O311" s="920"/>
      <c r="P311" s="920"/>
      <c r="Q311" s="787"/>
      <c r="R311" s="787"/>
      <c r="S311" s="788"/>
      <c r="T311" s="787"/>
      <c r="U311" s="787"/>
      <c r="V311" s="921"/>
      <c r="W311" s="922"/>
      <c r="X311" s="922"/>
      <c r="Y311" s="921"/>
      <c r="Z311" s="922"/>
      <c r="AA311" s="922"/>
      <c r="AB311" s="921"/>
      <c r="AC311" s="922"/>
      <c r="AD311" s="922"/>
      <c r="AE311" s="923">
        <f t="shared" si="131"/>
        <v>0</v>
      </c>
      <c r="AF311" s="923"/>
      <c r="AG311" s="923"/>
      <c r="AH311" s="923"/>
      <c r="AI311" s="923"/>
      <c r="AJ311" s="919">
        <f t="shared" si="132"/>
        <v>0</v>
      </c>
      <c r="AK311" s="919"/>
      <c r="AL311" s="919"/>
      <c r="AM311" s="919"/>
      <c r="AN311" s="919"/>
      <c r="AO311" s="919">
        <f t="shared" si="135"/>
        <v>0</v>
      </c>
      <c r="AP311" s="919"/>
      <c r="AQ311" s="919"/>
      <c r="AR311" s="919"/>
      <c r="AS311" s="919"/>
      <c r="AT311" s="318"/>
      <c r="AU311" s="877">
        <f t="shared" si="133"/>
        <v>0</v>
      </c>
      <c r="AV311" s="877"/>
      <c r="AW311" s="878"/>
      <c r="AX311" s="878"/>
      <c r="AY311" s="878"/>
      <c r="AZ311" s="879" t="e">
        <f>SUM(#REF!)</f>
        <v>#REF!</v>
      </c>
      <c r="BB311" s="177"/>
      <c r="BC311" s="307"/>
      <c r="BD311" s="306">
        <f t="shared" si="115"/>
        <v>0</v>
      </c>
      <c r="BE311" s="307"/>
      <c r="BF311" s="316"/>
      <c r="BG311" s="316"/>
      <c r="BH311" s="316"/>
      <c r="BI311" s="316"/>
      <c r="BJ311" s="308">
        <f t="shared" si="122"/>
        <v>0</v>
      </c>
      <c r="BK311" s="308">
        <f t="shared" si="123"/>
        <v>0</v>
      </c>
      <c r="BL311" s="308" t="e">
        <f>#REF!</f>
        <v>#REF!</v>
      </c>
      <c r="BM311" s="308">
        <f t="shared" si="124"/>
        <v>0</v>
      </c>
      <c r="BN311" s="308" t="e">
        <f t="shared" si="134"/>
        <v>#REF!</v>
      </c>
      <c r="BO311" s="317" t="e">
        <f>AU311/#REF!</f>
        <v>#REF!</v>
      </c>
      <c r="BP311" s="317" t="e">
        <f>AE311/#REF!</f>
        <v>#REF!</v>
      </c>
      <c r="BQ311" s="313" t="e">
        <f>BP311*#REF!</f>
        <v>#REF!</v>
      </c>
      <c r="BR311" s="313" t="e">
        <f t="shared" si="126"/>
        <v>#REF!</v>
      </c>
      <c r="BS311" s="317" t="e">
        <f>AJ311/#REF!</f>
        <v>#REF!</v>
      </c>
      <c r="BT311" s="313" t="e">
        <f>BS311*#REF!</f>
        <v>#REF!</v>
      </c>
      <c r="BU311" s="313" t="e">
        <f t="shared" si="127"/>
        <v>#REF!</v>
      </c>
      <c r="BV311" s="317" t="e">
        <f>#REF!/#REF!</f>
        <v>#REF!</v>
      </c>
      <c r="BW311" s="313" t="e">
        <f>BV311*#REF!</f>
        <v>#REF!</v>
      </c>
      <c r="BX311" s="313" t="e">
        <f>BW311+#REF!</f>
        <v>#REF!</v>
      </c>
      <c r="BY311" s="317" t="e">
        <f>AO311/#REF!</f>
        <v>#REF!</v>
      </c>
      <c r="BZ311" s="313" t="e">
        <f>BY311*#REF!</f>
        <v>#REF!</v>
      </c>
      <c r="CA311" s="313" t="e">
        <f t="shared" si="128"/>
        <v>#REF!</v>
      </c>
      <c r="CB311" s="311" t="str">
        <f t="shared" si="117"/>
        <v>/MH</v>
      </c>
      <c r="CC311" s="311" t="str">
        <f t="shared" si="118"/>
        <v>MH/</v>
      </c>
      <c r="CE311" s="312" t="e">
        <f>T(#REF!)</f>
        <v>#REF!</v>
      </c>
      <c r="CF311" s="312" t="e">
        <f>#REF!</f>
        <v>#REF!</v>
      </c>
      <c r="CG311" s="313">
        <f t="shared" si="129"/>
        <v>0</v>
      </c>
      <c r="CJ311" s="314"/>
      <c r="CP311" s="177"/>
    </row>
    <row r="312" spans="1:94" ht="17.25" hidden="1" customHeight="1">
      <c r="A312" s="305"/>
      <c r="B312" s="920"/>
      <c r="C312" s="920"/>
      <c r="D312" s="920"/>
      <c r="E312" s="920"/>
      <c r="F312" s="920"/>
      <c r="G312" s="920"/>
      <c r="H312" s="920"/>
      <c r="I312" s="920"/>
      <c r="J312" s="920"/>
      <c r="K312" s="920"/>
      <c r="L312" s="920"/>
      <c r="M312" s="920"/>
      <c r="N312" s="920"/>
      <c r="O312" s="920"/>
      <c r="P312" s="920"/>
      <c r="Q312" s="787"/>
      <c r="R312" s="787"/>
      <c r="S312" s="788"/>
      <c r="T312" s="787"/>
      <c r="U312" s="787"/>
      <c r="V312" s="921"/>
      <c r="W312" s="922"/>
      <c r="X312" s="922"/>
      <c r="Y312" s="921"/>
      <c r="Z312" s="922"/>
      <c r="AA312" s="922"/>
      <c r="AB312" s="921"/>
      <c r="AC312" s="922"/>
      <c r="AD312" s="922"/>
      <c r="AE312" s="923">
        <f t="shared" si="131"/>
        <v>0</v>
      </c>
      <c r="AF312" s="923"/>
      <c r="AG312" s="923"/>
      <c r="AH312" s="923"/>
      <c r="AI312" s="923"/>
      <c r="AJ312" s="919">
        <f t="shared" si="132"/>
        <v>0</v>
      </c>
      <c r="AK312" s="919"/>
      <c r="AL312" s="919"/>
      <c r="AM312" s="919"/>
      <c r="AN312" s="919"/>
      <c r="AO312" s="919">
        <f t="shared" si="135"/>
        <v>0</v>
      </c>
      <c r="AP312" s="919"/>
      <c r="AQ312" s="919"/>
      <c r="AR312" s="919"/>
      <c r="AS312" s="919"/>
      <c r="AT312" s="318"/>
      <c r="AU312" s="877">
        <f t="shared" si="133"/>
        <v>0</v>
      </c>
      <c r="AV312" s="877"/>
      <c r="AW312" s="878"/>
      <c r="AX312" s="878"/>
      <c r="AY312" s="878"/>
      <c r="AZ312" s="879" t="e">
        <f>SUM(#REF!)</f>
        <v>#REF!</v>
      </c>
      <c r="BB312" s="177"/>
      <c r="BC312" s="307"/>
      <c r="BD312" s="306">
        <f t="shared" si="115"/>
        <v>0</v>
      </c>
      <c r="BE312" s="307"/>
      <c r="BF312" s="316"/>
      <c r="BG312" s="316"/>
      <c r="BH312" s="316"/>
      <c r="BI312" s="316"/>
      <c r="BJ312" s="308">
        <f t="shared" si="122"/>
        <v>0</v>
      </c>
      <c r="BK312" s="308">
        <f t="shared" si="123"/>
        <v>0</v>
      </c>
      <c r="BL312" s="308" t="e">
        <f>#REF!</f>
        <v>#REF!</v>
      </c>
      <c r="BM312" s="308">
        <f t="shared" si="124"/>
        <v>0</v>
      </c>
      <c r="BN312" s="308" t="e">
        <f t="shared" si="134"/>
        <v>#REF!</v>
      </c>
      <c r="BO312" s="317" t="e">
        <f>AU312/#REF!</f>
        <v>#REF!</v>
      </c>
      <c r="BP312" s="317" t="e">
        <f>AE312/#REF!</f>
        <v>#REF!</v>
      </c>
      <c r="BQ312" s="313" t="e">
        <f>BP312*#REF!</f>
        <v>#REF!</v>
      </c>
      <c r="BR312" s="313" t="e">
        <f t="shared" si="126"/>
        <v>#REF!</v>
      </c>
      <c r="BS312" s="317" t="e">
        <f>AJ312/#REF!</f>
        <v>#REF!</v>
      </c>
      <c r="BT312" s="313" t="e">
        <f>BS312*#REF!</f>
        <v>#REF!</v>
      </c>
      <c r="BU312" s="313" t="e">
        <f t="shared" si="127"/>
        <v>#REF!</v>
      </c>
      <c r="BV312" s="317" t="e">
        <f>#REF!/#REF!</f>
        <v>#REF!</v>
      </c>
      <c r="BW312" s="313" t="e">
        <f>BV312*#REF!</f>
        <v>#REF!</v>
      </c>
      <c r="BX312" s="313" t="e">
        <f>BW312+#REF!</f>
        <v>#REF!</v>
      </c>
      <c r="BY312" s="317" t="e">
        <f>AO312/#REF!</f>
        <v>#REF!</v>
      </c>
      <c r="BZ312" s="313" t="e">
        <f>BY312*#REF!</f>
        <v>#REF!</v>
      </c>
      <c r="CA312" s="313" t="e">
        <f t="shared" si="128"/>
        <v>#REF!</v>
      </c>
      <c r="CB312" s="311" t="str">
        <f t="shared" si="117"/>
        <v>/MH</v>
      </c>
      <c r="CC312" s="311" t="str">
        <f t="shared" si="118"/>
        <v>MH/</v>
      </c>
      <c r="CE312" s="312" t="e">
        <f>T(#REF!)</f>
        <v>#REF!</v>
      </c>
      <c r="CF312" s="312" t="e">
        <f>#REF!</f>
        <v>#REF!</v>
      </c>
      <c r="CG312" s="313">
        <f t="shared" si="129"/>
        <v>0</v>
      </c>
      <c r="CJ312" s="314"/>
      <c r="CP312" s="177"/>
    </row>
    <row r="313" spans="1:94" ht="17.100000000000001" hidden="1" customHeight="1">
      <c r="A313" s="305"/>
      <c r="B313" s="920"/>
      <c r="C313" s="920"/>
      <c r="D313" s="920"/>
      <c r="E313" s="920"/>
      <c r="F313" s="920"/>
      <c r="G313" s="920"/>
      <c r="H313" s="920"/>
      <c r="I313" s="920"/>
      <c r="J313" s="920"/>
      <c r="K313" s="920"/>
      <c r="L313" s="920"/>
      <c r="M313" s="920"/>
      <c r="N313" s="920"/>
      <c r="O313" s="920"/>
      <c r="P313" s="920"/>
      <c r="Q313" s="787"/>
      <c r="R313" s="787"/>
      <c r="S313" s="788"/>
      <c r="T313" s="787"/>
      <c r="U313" s="787"/>
      <c r="V313" s="921"/>
      <c r="W313" s="922"/>
      <c r="X313" s="922"/>
      <c r="Y313" s="921"/>
      <c r="Z313" s="922"/>
      <c r="AA313" s="922"/>
      <c r="AB313" s="921"/>
      <c r="AC313" s="922"/>
      <c r="AD313" s="922"/>
      <c r="AE313" s="923">
        <f t="shared" si="131"/>
        <v>0</v>
      </c>
      <c r="AF313" s="923"/>
      <c r="AG313" s="923"/>
      <c r="AH313" s="923"/>
      <c r="AI313" s="923"/>
      <c r="AJ313" s="919">
        <f t="shared" si="132"/>
        <v>0</v>
      </c>
      <c r="AK313" s="919"/>
      <c r="AL313" s="919"/>
      <c r="AM313" s="919"/>
      <c r="AN313" s="919"/>
      <c r="AO313" s="919">
        <f t="shared" si="135"/>
        <v>0</v>
      </c>
      <c r="AP313" s="919"/>
      <c r="AQ313" s="919"/>
      <c r="AR313" s="919"/>
      <c r="AS313" s="919"/>
      <c r="AT313" s="318"/>
      <c r="AU313" s="877">
        <f t="shared" si="133"/>
        <v>0</v>
      </c>
      <c r="AV313" s="877"/>
      <c r="AW313" s="878"/>
      <c r="AX313" s="878"/>
      <c r="AY313" s="878"/>
      <c r="AZ313" s="879" t="e">
        <f>SUM(#REF!)</f>
        <v>#REF!</v>
      </c>
      <c r="BB313" s="177"/>
      <c r="BC313" s="307"/>
      <c r="BD313" s="306">
        <f t="shared" si="115"/>
        <v>0</v>
      </c>
      <c r="BE313" s="307"/>
      <c r="BF313" s="316"/>
      <c r="BG313" s="316"/>
      <c r="BH313" s="316"/>
      <c r="BI313" s="316"/>
      <c r="BJ313" s="308">
        <f t="shared" si="122"/>
        <v>0</v>
      </c>
      <c r="BK313" s="308">
        <f t="shared" si="123"/>
        <v>0</v>
      </c>
      <c r="BL313" s="308" t="e">
        <f>#REF!</f>
        <v>#REF!</v>
      </c>
      <c r="BM313" s="308">
        <f t="shared" si="124"/>
        <v>0</v>
      </c>
      <c r="BN313" s="308" t="e">
        <f t="shared" si="134"/>
        <v>#REF!</v>
      </c>
      <c r="BO313" s="317" t="e">
        <f>AU313/#REF!</f>
        <v>#REF!</v>
      </c>
      <c r="BP313" s="317" t="e">
        <f>AE313/#REF!</f>
        <v>#REF!</v>
      </c>
      <c r="BQ313" s="313" t="e">
        <f>BP313*#REF!</f>
        <v>#REF!</v>
      </c>
      <c r="BR313" s="313" t="e">
        <f t="shared" si="126"/>
        <v>#REF!</v>
      </c>
      <c r="BS313" s="317" t="e">
        <f>AJ313/#REF!</f>
        <v>#REF!</v>
      </c>
      <c r="BT313" s="313" t="e">
        <f>BS313*#REF!</f>
        <v>#REF!</v>
      </c>
      <c r="BU313" s="313" t="e">
        <f t="shared" si="127"/>
        <v>#REF!</v>
      </c>
      <c r="BV313" s="317" t="e">
        <f>#REF!/#REF!</f>
        <v>#REF!</v>
      </c>
      <c r="BW313" s="313" t="e">
        <f>BV313*#REF!</f>
        <v>#REF!</v>
      </c>
      <c r="BX313" s="313" t="e">
        <f>BW313+#REF!</f>
        <v>#REF!</v>
      </c>
      <c r="BY313" s="317" t="e">
        <f>AO313/#REF!</f>
        <v>#REF!</v>
      </c>
      <c r="BZ313" s="313" t="e">
        <f>BY313*#REF!</f>
        <v>#REF!</v>
      </c>
      <c r="CA313" s="313" t="e">
        <f t="shared" si="128"/>
        <v>#REF!</v>
      </c>
      <c r="CB313" s="311" t="str">
        <f t="shared" si="117"/>
        <v>/MH</v>
      </c>
      <c r="CC313" s="311" t="str">
        <f t="shared" si="118"/>
        <v>MH/</v>
      </c>
      <c r="CE313" s="312" t="e">
        <f>T(#REF!)</f>
        <v>#REF!</v>
      </c>
      <c r="CF313" s="312" t="e">
        <f>#REF!</f>
        <v>#REF!</v>
      </c>
      <c r="CG313" s="313">
        <f t="shared" si="129"/>
        <v>0</v>
      </c>
      <c r="CJ313" s="314"/>
      <c r="CP313" s="177"/>
    </row>
    <row r="314" spans="1:94" ht="17.25" hidden="1" customHeight="1">
      <c r="A314" s="305"/>
      <c r="B314" s="920"/>
      <c r="C314" s="920"/>
      <c r="D314" s="920"/>
      <c r="E314" s="920"/>
      <c r="F314" s="920"/>
      <c r="G314" s="920"/>
      <c r="H314" s="920"/>
      <c r="I314" s="920"/>
      <c r="J314" s="920"/>
      <c r="K314" s="920"/>
      <c r="L314" s="920"/>
      <c r="M314" s="920"/>
      <c r="N314" s="920"/>
      <c r="O314" s="920"/>
      <c r="P314" s="920"/>
      <c r="Q314" s="787"/>
      <c r="R314" s="787"/>
      <c r="S314" s="788"/>
      <c r="T314" s="787"/>
      <c r="U314" s="787"/>
      <c r="V314" s="921"/>
      <c r="W314" s="922"/>
      <c r="X314" s="922"/>
      <c r="Y314" s="921"/>
      <c r="Z314" s="922"/>
      <c r="AA314" s="922"/>
      <c r="AB314" s="921"/>
      <c r="AC314" s="922"/>
      <c r="AD314" s="922"/>
      <c r="AE314" s="923">
        <f t="shared" si="131"/>
        <v>0</v>
      </c>
      <c r="AF314" s="923"/>
      <c r="AG314" s="923"/>
      <c r="AH314" s="923"/>
      <c r="AI314" s="923"/>
      <c r="AJ314" s="919">
        <f t="shared" si="132"/>
        <v>0</v>
      </c>
      <c r="AK314" s="919"/>
      <c r="AL314" s="919"/>
      <c r="AM314" s="919"/>
      <c r="AN314" s="919"/>
      <c r="AO314" s="919">
        <f t="shared" si="135"/>
        <v>0</v>
      </c>
      <c r="AP314" s="919"/>
      <c r="AQ314" s="919"/>
      <c r="AR314" s="919"/>
      <c r="AS314" s="919"/>
      <c r="AT314" s="318"/>
      <c r="AU314" s="877">
        <f t="shared" si="133"/>
        <v>0</v>
      </c>
      <c r="AV314" s="877"/>
      <c r="AW314" s="878"/>
      <c r="AX314" s="878"/>
      <c r="AY314" s="878"/>
      <c r="AZ314" s="879" t="e">
        <f>SUM(#REF!)</f>
        <v>#REF!</v>
      </c>
      <c r="BB314" s="177"/>
      <c r="BC314" s="307"/>
      <c r="BD314" s="306">
        <f t="shared" si="115"/>
        <v>0</v>
      </c>
      <c r="BE314" s="307"/>
      <c r="BF314" s="316"/>
      <c r="BG314" s="316"/>
      <c r="BH314" s="316"/>
      <c r="BI314" s="316"/>
      <c r="BJ314" s="308">
        <f t="shared" si="122"/>
        <v>0</v>
      </c>
      <c r="BK314" s="308">
        <f t="shared" si="123"/>
        <v>0</v>
      </c>
      <c r="BL314" s="308" t="e">
        <f>#REF!</f>
        <v>#REF!</v>
      </c>
      <c r="BM314" s="308">
        <f t="shared" si="124"/>
        <v>0</v>
      </c>
      <c r="BN314" s="308" t="e">
        <f t="shared" si="134"/>
        <v>#REF!</v>
      </c>
      <c r="BO314" s="317" t="e">
        <f>AU314/#REF!</f>
        <v>#REF!</v>
      </c>
      <c r="BP314" s="317" t="e">
        <f>AE314/#REF!</f>
        <v>#REF!</v>
      </c>
      <c r="BQ314" s="313" t="e">
        <f>BP314*#REF!</f>
        <v>#REF!</v>
      </c>
      <c r="BR314" s="313" t="e">
        <f t="shared" si="126"/>
        <v>#REF!</v>
      </c>
      <c r="BS314" s="317" t="e">
        <f>AJ314/#REF!</f>
        <v>#REF!</v>
      </c>
      <c r="BT314" s="313" t="e">
        <f>BS314*#REF!</f>
        <v>#REF!</v>
      </c>
      <c r="BU314" s="313" t="e">
        <f t="shared" si="127"/>
        <v>#REF!</v>
      </c>
      <c r="BV314" s="317" t="e">
        <f>#REF!/#REF!</f>
        <v>#REF!</v>
      </c>
      <c r="BW314" s="313" t="e">
        <f>BV314*#REF!</f>
        <v>#REF!</v>
      </c>
      <c r="BX314" s="313" t="e">
        <f>BW314+#REF!</f>
        <v>#REF!</v>
      </c>
      <c r="BY314" s="317" t="e">
        <f>AO314/#REF!</f>
        <v>#REF!</v>
      </c>
      <c r="BZ314" s="313" t="e">
        <f>BY314*#REF!</f>
        <v>#REF!</v>
      </c>
      <c r="CA314" s="313" t="e">
        <f t="shared" si="128"/>
        <v>#REF!</v>
      </c>
      <c r="CB314" s="311" t="str">
        <f t="shared" si="117"/>
        <v>/MH</v>
      </c>
      <c r="CC314" s="311" t="str">
        <f t="shared" si="118"/>
        <v>MH/</v>
      </c>
      <c r="CE314" s="312" t="e">
        <f>T(#REF!)</f>
        <v>#REF!</v>
      </c>
      <c r="CF314" s="312" t="e">
        <f>#REF!</f>
        <v>#REF!</v>
      </c>
      <c r="CG314" s="313">
        <f t="shared" si="129"/>
        <v>0</v>
      </c>
      <c r="CJ314" s="314"/>
      <c r="CP314" s="177"/>
    </row>
    <row r="315" spans="1:94" ht="17.25" hidden="1" customHeight="1">
      <c r="A315" s="305"/>
      <c r="B315" s="920"/>
      <c r="C315" s="920"/>
      <c r="D315" s="920"/>
      <c r="E315" s="920"/>
      <c r="F315" s="920"/>
      <c r="G315" s="920"/>
      <c r="H315" s="920"/>
      <c r="I315" s="920"/>
      <c r="J315" s="920"/>
      <c r="K315" s="920"/>
      <c r="L315" s="920"/>
      <c r="M315" s="920"/>
      <c r="N315" s="920"/>
      <c r="O315" s="920"/>
      <c r="P315" s="920"/>
      <c r="Q315" s="787"/>
      <c r="R315" s="787"/>
      <c r="S315" s="788"/>
      <c r="T315" s="787"/>
      <c r="U315" s="787"/>
      <c r="V315" s="921"/>
      <c r="W315" s="922"/>
      <c r="X315" s="922"/>
      <c r="Y315" s="921"/>
      <c r="Z315" s="922"/>
      <c r="AA315" s="922"/>
      <c r="AB315" s="921"/>
      <c r="AC315" s="922"/>
      <c r="AD315" s="922"/>
      <c r="AE315" s="923">
        <f t="shared" si="131"/>
        <v>0</v>
      </c>
      <c r="AF315" s="923"/>
      <c r="AG315" s="923"/>
      <c r="AH315" s="923"/>
      <c r="AI315" s="923"/>
      <c r="AJ315" s="919">
        <f t="shared" si="132"/>
        <v>0</v>
      </c>
      <c r="AK315" s="919"/>
      <c r="AL315" s="919"/>
      <c r="AM315" s="919"/>
      <c r="AN315" s="919"/>
      <c r="AO315" s="919">
        <f t="shared" si="135"/>
        <v>0</v>
      </c>
      <c r="AP315" s="919"/>
      <c r="AQ315" s="919"/>
      <c r="AR315" s="919"/>
      <c r="AS315" s="919"/>
      <c r="AT315" s="318"/>
      <c r="AU315" s="877">
        <f t="shared" si="133"/>
        <v>0</v>
      </c>
      <c r="AV315" s="877"/>
      <c r="AW315" s="878"/>
      <c r="AX315" s="878"/>
      <c r="AY315" s="878"/>
      <c r="AZ315" s="879" t="e">
        <f>SUM(#REF!)</f>
        <v>#REF!</v>
      </c>
      <c r="BB315" s="177"/>
      <c r="BC315" s="307"/>
      <c r="BD315" s="306">
        <f t="shared" si="115"/>
        <v>0</v>
      </c>
      <c r="BE315" s="307"/>
      <c r="BF315" s="316"/>
      <c r="BG315" s="316"/>
      <c r="BH315" s="316"/>
      <c r="BI315" s="316"/>
      <c r="BJ315" s="308">
        <f t="shared" si="122"/>
        <v>0</v>
      </c>
      <c r="BK315" s="308">
        <f t="shared" si="123"/>
        <v>0</v>
      </c>
      <c r="BL315" s="308" t="e">
        <f>#REF!</f>
        <v>#REF!</v>
      </c>
      <c r="BM315" s="308">
        <f t="shared" si="124"/>
        <v>0</v>
      </c>
      <c r="BN315" s="308" t="e">
        <f t="shared" si="134"/>
        <v>#REF!</v>
      </c>
      <c r="BO315" s="317" t="e">
        <f>AU315/#REF!</f>
        <v>#REF!</v>
      </c>
      <c r="BP315" s="317" t="e">
        <f>AE315/#REF!</f>
        <v>#REF!</v>
      </c>
      <c r="BQ315" s="313" t="e">
        <f>BP315*#REF!</f>
        <v>#REF!</v>
      </c>
      <c r="BR315" s="313" t="e">
        <f t="shared" si="126"/>
        <v>#REF!</v>
      </c>
      <c r="BS315" s="317" t="e">
        <f>AJ315/#REF!</f>
        <v>#REF!</v>
      </c>
      <c r="BT315" s="313" t="e">
        <f>BS315*#REF!</f>
        <v>#REF!</v>
      </c>
      <c r="BU315" s="313" t="e">
        <f t="shared" si="127"/>
        <v>#REF!</v>
      </c>
      <c r="BV315" s="317" t="e">
        <f>#REF!/#REF!</f>
        <v>#REF!</v>
      </c>
      <c r="BW315" s="313" t="e">
        <f>BV315*#REF!</f>
        <v>#REF!</v>
      </c>
      <c r="BX315" s="313" t="e">
        <f>BW315+#REF!</f>
        <v>#REF!</v>
      </c>
      <c r="BY315" s="317" t="e">
        <f>AO315/#REF!</f>
        <v>#REF!</v>
      </c>
      <c r="BZ315" s="313" t="e">
        <f>BY315*#REF!</f>
        <v>#REF!</v>
      </c>
      <c r="CA315" s="313" t="e">
        <f t="shared" si="128"/>
        <v>#REF!</v>
      </c>
      <c r="CB315" s="311" t="str">
        <f t="shared" si="117"/>
        <v>/MH</v>
      </c>
      <c r="CC315" s="311" t="str">
        <f t="shared" si="118"/>
        <v>MH/</v>
      </c>
      <c r="CE315" s="312" t="e">
        <f>T(#REF!)</f>
        <v>#REF!</v>
      </c>
      <c r="CF315" s="312" t="e">
        <f>#REF!</f>
        <v>#REF!</v>
      </c>
      <c r="CG315" s="313">
        <f t="shared" si="129"/>
        <v>0</v>
      </c>
      <c r="CJ315" s="314"/>
      <c r="CP315" s="177"/>
    </row>
    <row r="316" spans="1:94" ht="17.25" hidden="1" customHeight="1">
      <c r="A316" s="305"/>
      <c r="B316" s="920"/>
      <c r="C316" s="920"/>
      <c r="D316" s="920"/>
      <c r="E316" s="920"/>
      <c r="F316" s="920"/>
      <c r="G316" s="920"/>
      <c r="H316" s="920"/>
      <c r="I316" s="920"/>
      <c r="J316" s="920"/>
      <c r="K316" s="920"/>
      <c r="L316" s="920"/>
      <c r="M316" s="920"/>
      <c r="N316" s="920"/>
      <c r="O316" s="920"/>
      <c r="P316" s="920"/>
      <c r="Q316" s="787"/>
      <c r="R316" s="787"/>
      <c r="S316" s="788"/>
      <c r="T316" s="787"/>
      <c r="U316" s="787"/>
      <c r="V316" s="921"/>
      <c r="W316" s="922"/>
      <c r="X316" s="922"/>
      <c r="Y316" s="921"/>
      <c r="Z316" s="922"/>
      <c r="AA316" s="922"/>
      <c r="AB316" s="921"/>
      <c r="AC316" s="922"/>
      <c r="AD316" s="922"/>
      <c r="AE316" s="923">
        <f t="shared" si="131"/>
        <v>0</v>
      </c>
      <c r="AF316" s="923"/>
      <c r="AG316" s="923"/>
      <c r="AH316" s="923"/>
      <c r="AI316" s="923"/>
      <c r="AJ316" s="919">
        <f t="shared" si="132"/>
        <v>0</v>
      </c>
      <c r="AK316" s="919"/>
      <c r="AL316" s="919"/>
      <c r="AM316" s="919"/>
      <c r="AN316" s="919"/>
      <c r="AO316" s="919">
        <f t="shared" si="135"/>
        <v>0</v>
      </c>
      <c r="AP316" s="919"/>
      <c r="AQ316" s="919"/>
      <c r="AR316" s="919"/>
      <c r="AS316" s="919"/>
      <c r="AT316" s="318"/>
      <c r="AU316" s="877">
        <f t="shared" si="133"/>
        <v>0</v>
      </c>
      <c r="AV316" s="877"/>
      <c r="AW316" s="878"/>
      <c r="AX316" s="878"/>
      <c r="AY316" s="878"/>
      <c r="AZ316" s="879" t="e">
        <f>SUM(#REF!)</f>
        <v>#REF!</v>
      </c>
      <c r="BB316" s="177"/>
      <c r="BC316" s="307"/>
      <c r="BD316" s="306">
        <f t="shared" si="115"/>
        <v>0</v>
      </c>
      <c r="BE316" s="307"/>
      <c r="BF316" s="316"/>
      <c r="BG316" s="316"/>
      <c r="BH316" s="316"/>
      <c r="BI316" s="316"/>
      <c r="BJ316" s="308">
        <f t="shared" si="122"/>
        <v>0</v>
      </c>
      <c r="BK316" s="308">
        <f t="shared" si="123"/>
        <v>0</v>
      </c>
      <c r="BL316" s="308" t="e">
        <f>#REF!</f>
        <v>#REF!</v>
      </c>
      <c r="BM316" s="308">
        <f t="shared" si="124"/>
        <v>0</v>
      </c>
      <c r="BN316" s="308" t="e">
        <f t="shared" si="134"/>
        <v>#REF!</v>
      </c>
      <c r="BO316" s="317" t="e">
        <f>AU316/#REF!</f>
        <v>#REF!</v>
      </c>
      <c r="BP316" s="317" t="e">
        <f>AE316/#REF!</f>
        <v>#REF!</v>
      </c>
      <c r="BQ316" s="313" t="e">
        <f>BP316*#REF!</f>
        <v>#REF!</v>
      </c>
      <c r="BR316" s="313" t="e">
        <f t="shared" si="126"/>
        <v>#REF!</v>
      </c>
      <c r="BS316" s="317" t="e">
        <f>AJ316/#REF!</f>
        <v>#REF!</v>
      </c>
      <c r="BT316" s="313" t="e">
        <f>BS316*#REF!</f>
        <v>#REF!</v>
      </c>
      <c r="BU316" s="313" t="e">
        <f t="shared" si="127"/>
        <v>#REF!</v>
      </c>
      <c r="BV316" s="317" t="e">
        <f>#REF!/#REF!</f>
        <v>#REF!</v>
      </c>
      <c r="BW316" s="313" t="e">
        <f>BV316*#REF!</f>
        <v>#REF!</v>
      </c>
      <c r="BX316" s="313" t="e">
        <f>BW316+#REF!</f>
        <v>#REF!</v>
      </c>
      <c r="BY316" s="317" t="e">
        <f>AO316/#REF!</f>
        <v>#REF!</v>
      </c>
      <c r="BZ316" s="313" t="e">
        <f>BY316*#REF!</f>
        <v>#REF!</v>
      </c>
      <c r="CA316" s="313" t="e">
        <f t="shared" si="128"/>
        <v>#REF!</v>
      </c>
      <c r="CB316" s="311" t="str">
        <f t="shared" si="117"/>
        <v>/MH</v>
      </c>
      <c r="CC316" s="311" t="str">
        <f t="shared" si="118"/>
        <v>MH/</v>
      </c>
      <c r="CE316" s="312" t="e">
        <f>T(#REF!)</f>
        <v>#REF!</v>
      </c>
      <c r="CF316" s="312" t="e">
        <f>#REF!</f>
        <v>#REF!</v>
      </c>
      <c r="CG316" s="313">
        <f t="shared" si="129"/>
        <v>0</v>
      </c>
      <c r="CJ316" s="314"/>
      <c r="CP316" s="177"/>
    </row>
    <row r="317" spans="1:94" ht="17.25" hidden="1" customHeight="1">
      <c r="A317" s="305"/>
      <c r="B317" s="920"/>
      <c r="C317" s="920"/>
      <c r="D317" s="920"/>
      <c r="E317" s="920"/>
      <c r="F317" s="920"/>
      <c r="G317" s="920"/>
      <c r="H317" s="920"/>
      <c r="I317" s="920"/>
      <c r="J317" s="920"/>
      <c r="K317" s="920"/>
      <c r="L317" s="920"/>
      <c r="M317" s="920"/>
      <c r="N317" s="920"/>
      <c r="O317" s="920"/>
      <c r="P317" s="920"/>
      <c r="Q317" s="787"/>
      <c r="R317" s="787"/>
      <c r="S317" s="788"/>
      <c r="T317" s="787"/>
      <c r="U317" s="787"/>
      <c r="V317" s="921"/>
      <c r="W317" s="922"/>
      <c r="X317" s="922"/>
      <c r="Y317" s="921"/>
      <c r="Z317" s="922"/>
      <c r="AA317" s="922"/>
      <c r="AB317" s="921"/>
      <c r="AC317" s="922"/>
      <c r="AD317" s="922"/>
      <c r="AE317" s="923">
        <f t="shared" si="131"/>
        <v>0</v>
      </c>
      <c r="AF317" s="923"/>
      <c r="AG317" s="923"/>
      <c r="AH317" s="923"/>
      <c r="AI317" s="923"/>
      <c r="AJ317" s="919">
        <f t="shared" si="132"/>
        <v>0</v>
      </c>
      <c r="AK317" s="919"/>
      <c r="AL317" s="919"/>
      <c r="AM317" s="919"/>
      <c r="AN317" s="919"/>
      <c r="AO317" s="919">
        <f t="shared" si="135"/>
        <v>0</v>
      </c>
      <c r="AP317" s="919"/>
      <c r="AQ317" s="919"/>
      <c r="AR317" s="919"/>
      <c r="AS317" s="919"/>
      <c r="AT317" s="318"/>
      <c r="AU317" s="877">
        <f t="shared" si="133"/>
        <v>0</v>
      </c>
      <c r="AV317" s="877"/>
      <c r="AW317" s="878"/>
      <c r="AX317" s="878"/>
      <c r="AY317" s="878"/>
      <c r="AZ317" s="879" t="e">
        <f>SUM(#REF!)</f>
        <v>#REF!</v>
      </c>
      <c r="BB317" s="177"/>
      <c r="BC317" s="307"/>
      <c r="BD317" s="306">
        <f t="shared" si="115"/>
        <v>0</v>
      </c>
      <c r="BE317" s="307"/>
      <c r="BF317" s="316"/>
      <c r="BG317" s="316"/>
      <c r="BH317" s="316"/>
      <c r="BI317" s="316"/>
      <c r="BJ317" s="308">
        <f t="shared" si="122"/>
        <v>0</v>
      </c>
      <c r="BK317" s="308">
        <f t="shared" si="123"/>
        <v>0</v>
      </c>
      <c r="BL317" s="308" t="e">
        <f>#REF!</f>
        <v>#REF!</v>
      </c>
      <c r="BM317" s="308">
        <f t="shared" si="124"/>
        <v>0</v>
      </c>
      <c r="BN317" s="308" t="e">
        <f t="shared" si="134"/>
        <v>#REF!</v>
      </c>
      <c r="BO317" s="317" t="e">
        <f>AU317/#REF!</f>
        <v>#REF!</v>
      </c>
      <c r="BP317" s="317" t="e">
        <f>AE317/#REF!</f>
        <v>#REF!</v>
      </c>
      <c r="BQ317" s="313" t="e">
        <f>BP317*#REF!</f>
        <v>#REF!</v>
      </c>
      <c r="BR317" s="313" t="e">
        <f t="shared" si="126"/>
        <v>#REF!</v>
      </c>
      <c r="BS317" s="317" t="e">
        <f>AJ317/#REF!</f>
        <v>#REF!</v>
      </c>
      <c r="BT317" s="313" t="e">
        <f>BS317*#REF!</f>
        <v>#REF!</v>
      </c>
      <c r="BU317" s="313" t="e">
        <f t="shared" si="127"/>
        <v>#REF!</v>
      </c>
      <c r="BV317" s="317" t="e">
        <f>#REF!/#REF!</f>
        <v>#REF!</v>
      </c>
      <c r="BW317" s="313" t="e">
        <f>BV317*#REF!</f>
        <v>#REF!</v>
      </c>
      <c r="BX317" s="313" t="e">
        <f>BW317+#REF!</f>
        <v>#REF!</v>
      </c>
      <c r="BY317" s="317" t="e">
        <f>AO317/#REF!</f>
        <v>#REF!</v>
      </c>
      <c r="BZ317" s="313" t="e">
        <f>BY317*#REF!</f>
        <v>#REF!</v>
      </c>
      <c r="CA317" s="313" t="e">
        <f t="shared" si="128"/>
        <v>#REF!</v>
      </c>
      <c r="CB317" s="311" t="str">
        <f t="shared" si="117"/>
        <v>/MH</v>
      </c>
      <c r="CC317" s="311" t="str">
        <f t="shared" si="118"/>
        <v>MH/</v>
      </c>
      <c r="CE317" s="312" t="e">
        <f>T(#REF!)</f>
        <v>#REF!</v>
      </c>
      <c r="CF317" s="312" t="e">
        <f>#REF!</f>
        <v>#REF!</v>
      </c>
      <c r="CG317" s="313">
        <f t="shared" si="129"/>
        <v>0</v>
      </c>
      <c r="CJ317" s="314"/>
      <c r="CP317" s="177"/>
    </row>
    <row r="318" spans="1:94" ht="5.0999999999999996" hidden="1" customHeight="1">
      <c r="A318" s="305"/>
      <c r="B318" s="364"/>
      <c r="C318" s="364"/>
      <c r="D318" s="364"/>
      <c r="E318" s="364"/>
      <c r="F318" s="364"/>
      <c r="G318" s="364"/>
      <c r="H318" s="364"/>
      <c r="I318" s="364"/>
      <c r="J318" s="364"/>
      <c r="K318" s="364"/>
      <c r="L318" s="364"/>
      <c r="M318" s="364"/>
      <c r="N318" s="364"/>
      <c r="O318" s="364"/>
      <c r="P318" s="364"/>
      <c r="Q318" s="365"/>
      <c r="R318" s="365"/>
      <c r="S318" s="365"/>
      <c r="T318" s="365"/>
      <c r="U318" s="365"/>
      <c r="V318" s="366"/>
      <c r="W318" s="366"/>
      <c r="X318" s="366"/>
      <c r="Y318" s="461"/>
      <c r="Z318" s="461"/>
      <c r="AA318" s="461"/>
      <c r="AB318" s="461"/>
      <c r="AC318" s="461"/>
      <c r="AD318" s="461"/>
      <c r="AE318" s="462"/>
      <c r="AF318" s="462"/>
      <c r="AG318" s="462"/>
      <c r="AH318" s="462"/>
      <c r="AI318" s="462"/>
      <c r="AJ318" s="462"/>
      <c r="AK318" s="462"/>
      <c r="AL318" s="462"/>
      <c r="AM318" s="462"/>
      <c r="AN318" s="462"/>
      <c r="AO318" s="462"/>
      <c r="AP318" s="462"/>
      <c r="AQ318" s="462"/>
      <c r="AR318" s="462"/>
      <c r="AS318" s="462"/>
      <c r="AT318" s="174"/>
      <c r="AU318" s="862"/>
      <c r="AV318" s="863"/>
      <c r="AW318" s="863"/>
      <c r="AX318" s="863"/>
      <c r="AY318" s="863"/>
      <c r="AZ318" s="863"/>
      <c r="BB318" s="175"/>
      <c r="BC318" s="307"/>
      <c r="BD318" s="319">
        <f>$B$287</f>
        <v>0</v>
      </c>
      <c r="BE318" s="307"/>
      <c r="BF318" s="319"/>
      <c r="BG318" s="319"/>
      <c r="BH318" s="319"/>
      <c r="BI318" s="319"/>
      <c r="BJ318" s="320">
        <f>BJ287</f>
        <v>0</v>
      </c>
      <c r="BK318" s="320">
        <f>BK287</f>
        <v>0</v>
      </c>
      <c r="BL318" s="320" t="e">
        <f>BL287</f>
        <v>#REF!</v>
      </c>
      <c r="BM318" s="320">
        <f>BM287</f>
        <v>0</v>
      </c>
      <c r="BN318" s="320" t="e">
        <f>BN287</f>
        <v>#REF!</v>
      </c>
      <c r="BO318" s="321" t="e">
        <f>AU318/TOTAL_REMODEL_ESTIMATE</f>
        <v>#NAME?</v>
      </c>
      <c r="BP318" s="321" t="e">
        <f>#REF!/TOTAL_REMODEL_ESTIMATE</f>
        <v>#REF!</v>
      </c>
      <c r="BQ318" s="321" t="e">
        <f>#REF!/TOTAL_REMODEL_ESTIMATE</f>
        <v>#REF!</v>
      </c>
      <c r="BR318" s="321" t="e">
        <f>#REF!/TOTAL_REMODEL_ESTIMATE</f>
        <v>#REF!</v>
      </c>
      <c r="BS318" s="321" t="e">
        <f>#REF!/TOTAL_REMODEL_ESTIMATE</f>
        <v>#REF!</v>
      </c>
      <c r="BT318" s="321" t="e">
        <f>#REF!/TOTAL_REMODEL_ESTIMATE</f>
        <v>#REF!</v>
      </c>
      <c r="BU318" s="321" t="e">
        <f>#REF!/TOTAL_REMODEL_ESTIMATE</f>
        <v>#REF!</v>
      </c>
      <c r="BV318" s="321" t="e">
        <f>#REF!/TOTAL_REMODEL_ESTIMATE</f>
        <v>#REF!</v>
      </c>
      <c r="BW318" s="321" t="e">
        <f>#REF!/TOTAL_REMODEL_ESTIMATE</f>
        <v>#REF!</v>
      </c>
      <c r="BX318" s="321" t="e">
        <f>#REF!/TOTAL_REMODEL_ESTIMATE</f>
        <v>#REF!</v>
      </c>
      <c r="BY318" s="321" t="e">
        <f>#REF!/TOTAL_REMODEL_ESTIMATE</f>
        <v>#REF!</v>
      </c>
      <c r="BZ318" s="321" t="e">
        <f>#REF!/TOTAL_REMODEL_ESTIMATE</f>
        <v>#REF!</v>
      </c>
      <c r="CA318" s="321" t="e">
        <f>#REF!/TOTAL_REMODEL_ESTIMATE</f>
        <v>#REF!</v>
      </c>
      <c r="CB318" s="321" t="e">
        <f>#REF!/TOTAL_REMODEL_ESTIMATE</f>
        <v>#REF!</v>
      </c>
      <c r="CC318" s="321" t="e">
        <f>#REF!/TOTAL_REMODEL_ESTIMATE</f>
        <v>#REF!</v>
      </c>
      <c r="CE318" s="321"/>
      <c r="CF318" s="321"/>
      <c r="CG318" s="322"/>
      <c r="CJ318" s="323"/>
      <c r="CP318" s="175"/>
    </row>
    <row r="319" spans="1:94" ht="21.6" hidden="1" customHeight="1">
      <c r="A319" s="305"/>
      <c r="B319" s="864" t="str">
        <f>UPPER(CONCATENATE(E287," ","SUBTOTAL"))</f>
        <v>ALTERNATE #6 SUBTOTAL</v>
      </c>
      <c r="C319" s="864"/>
      <c r="D319" s="864"/>
      <c r="E319" s="864"/>
      <c r="F319" s="864"/>
      <c r="G319" s="864"/>
      <c r="H319" s="864"/>
      <c r="I319" s="864"/>
      <c r="J319" s="864"/>
      <c r="K319" s="864"/>
      <c r="L319" s="864"/>
      <c r="M319" s="864"/>
      <c r="N319" s="864"/>
      <c r="O319" s="864"/>
      <c r="P319" s="864"/>
      <c r="Q319" s="864"/>
      <c r="R319" s="864"/>
      <c r="S319" s="864"/>
      <c r="T319" s="864"/>
      <c r="U319" s="864"/>
      <c r="V319" s="864"/>
      <c r="W319" s="864"/>
      <c r="X319" s="864"/>
      <c r="Y319" s="864"/>
      <c r="Z319" s="864"/>
      <c r="AA319" s="864"/>
      <c r="AB319" s="864"/>
      <c r="AC319" s="864"/>
      <c r="AD319" s="865"/>
      <c r="AE319" s="866">
        <f>SUBTOTAL(9,AE288:AI318)</f>
        <v>0</v>
      </c>
      <c r="AF319" s="867"/>
      <c r="AG319" s="867"/>
      <c r="AH319" s="867"/>
      <c r="AI319" s="867"/>
      <c r="AJ319" s="866">
        <f>SUBTOTAL(9,AJ288:AN318)</f>
        <v>0</v>
      </c>
      <c r="AK319" s="867"/>
      <c r="AL319" s="867"/>
      <c r="AM319" s="867"/>
      <c r="AN319" s="867"/>
      <c r="AO319" s="866">
        <f>SUBTOTAL(9,AO288:AS318)</f>
        <v>0</v>
      </c>
      <c r="AP319" s="867"/>
      <c r="AQ319" s="867"/>
      <c r="AR319" s="867"/>
      <c r="AS319" s="867"/>
      <c r="AT319" s="318"/>
      <c r="AU319" s="866">
        <f>SUBTOTAL(9,AU288:AU318)</f>
        <v>0</v>
      </c>
      <c r="AV319" s="867"/>
      <c r="AW319" s="867"/>
      <c r="AX319" s="867"/>
      <c r="AY319" s="867"/>
      <c r="AZ319" s="867"/>
      <c r="BB319" s="64"/>
      <c r="BC319" s="307"/>
      <c r="BD319" s="306">
        <f>$B$287</f>
        <v>0</v>
      </c>
      <c r="BE319" s="307"/>
      <c r="BF319" s="324"/>
      <c r="BG319" s="324"/>
      <c r="BH319" s="324"/>
      <c r="BI319" s="324"/>
      <c r="BJ319" s="325">
        <f t="shared" ref="BJ319:CA319" si="136">BJ287</f>
        <v>0</v>
      </c>
      <c r="BK319" s="325">
        <f t="shared" si="136"/>
        <v>0</v>
      </c>
      <c r="BL319" s="325" t="e">
        <f t="shared" si="136"/>
        <v>#REF!</v>
      </c>
      <c r="BM319" s="325">
        <f t="shared" si="136"/>
        <v>0</v>
      </c>
      <c r="BN319" s="325" t="e">
        <f t="shared" si="136"/>
        <v>#REF!</v>
      </c>
      <c r="BO319" s="326" t="e">
        <f t="shared" si="136"/>
        <v>#REF!</v>
      </c>
      <c r="BP319" s="326" t="e">
        <f t="shared" si="136"/>
        <v>#REF!</v>
      </c>
      <c r="BQ319" s="325" t="e">
        <f t="shared" si="136"/>
        <v>#REF!</v>
      </c>
      <c r="BR319" s="325" t="e">
        <f t="shared" si="136"/>
        <v>#REF!</v>
      </c>
      <c r="BS319" s="326" t="e">
        <f t="shared" si="136"/>
        <v>#REF!</v>
      </c>
      <c r="BT319" s="325" t="e">
        <f t="shared" si="136"/>
        <v>#REF!</v>
      </c>
      <c r="BU319" s="325" t="e">
        <f t="shared" si="136"/>
        <v>#REF!</v>
      </c>
      <c r="BV319" s="326" t="e">
        <f t="shared" si="136"/>
        <v>#REF!</v>
      </c>
      <c r="BW319" s="325" t="e">
        <f t="shared" si="136"/>
        <v>#REF!</v>
      </c>
      <c r="BX319" s="325" t="e">
        <f t="shared" si="136"/>
        <v>#REF!</v>
      </c>
      <c r="BY319" s="326" t="e">
        <f t="shared" si="136"/>
        <v>#REF!</v>
      </c>
      <c r="BZ319" s="325" t="e">
        <f t="shared" si="136"/>
        <v>#REF!</v>
      </c>
      <c r="CA319" s="325" t="e">
        <f t="shared" si="136"/>
        <v>#REF!</v>
      </c>
      <c r="CB319" s="327"/>
      <c r="CC319" s="327"/>
      <c r="CE319" s="327"/>
      <c r="CF319" s="327"/>
      <c r="CG319" s="328"/>
      <c r="CJ319" s="329"/>
      <c r="CP319" s="64"/>
    </row>
    <row r="320" spans="1:94" ht="5.0999999999999996" hidden="1" customHeight="1">
      <c r="A320" s="305"/>
      <c r="B320" s="364"/>
      <c r="C320" s="364"/>
      <c r="D320" s="364"/>
      <c r="E320" s="364"/>
      <c r="F320" s="364"/>
      <c r="G320" s="364"/>
      <c r="H320" s="364"/>
      <c r="I320" s="364"/>
      <c r="J320" s="364"/>
      <c r="K320" s="364"/>
      <c r="L320" s="364"/>
      <c r="M320" s="364"/>
      <c r="N320" s="364"/>
      <c r="O320" s="364"/>
      <c r="P320" s="364"/>
      <c r="Q320" s="365"/>
      <c r="R320" s="365"/>
      <c r="S320" s="365"/>
      <c r="T320" s="365"/>
      <c r="U320" s="365"/>
      <c r="V320" s="366"/>
      <c r="W320" s="366"/>
      <c r="X320" s="366"/>
      <c r="Y320" s="461"/>
      <c r="Z320" s="461"/>
      <c r="AA320" s="461"/>
      <c r="AB320" s="461"/>
      <c r="AC320" s="461"/>
      <c r="AD320" s="461"/>
      <c r="AE320" s="462"/>
      <c r="AF320" s="462"/>
      <c r="AG320" s="462"/>
      <c r="AH320" s="462"/>
      <c r="AI320" s="462"/>
      <c r="AJ320" s="462"/>
      <c r="AK320" s="462"/>
      <c r="AL320" s="462"/>
      <c r="AM320" s="462"/>
      <c r="AN320" s="462"/>
      <c r="AO320" s="462"/>
      <c r="AP320" s="462"/>
      <c r="AQ320" s="462"/>
      <c r="AR320" s="462"/>
      <c r="AS320" s="462"/>
      <c r="AT320" s="174"/>
      <c r="AU320" s="172"/>
      <c r="AV320" s="172"/>
      <c r="AW320" s="172"/>
      <c r="AX320" s="172"/>
      <c r="AY320" s="172"/>
      <c r="AZ320" s="176"/>
      <c r="BB320" s="175"/>
      <c r="BC320" s="307"/>
      <c r="BD320" s="319">
        <f>$B$287</f>
        <v>0</v>
      </c>
      <c r="BE320" s="307"/>
      <c r="BF320" s="319"/>
      <c r="BG320" s="319"/>
      <c r="BH320" s="319"/>
      <c r="BI320" s="319"/>
      <c r="BJ320" s="319">
        <f>BJ287</f>
        <v>0</v>
      </c>
      <c r="BK320" s="319">
        <f>BK287</f>
        <v>0</v>
      </c>
      <c r="BL320" s="319" t="e">
        <f>BL287</f>
        <v>#REF!</v>
      </c>
      <c r="BM320" s="319">
        <f>BM287</f>
        <v>0</v>
      </c>
      <c r="BN320" s="319" t="e">
        <f>BN287</f>
        <v>#REF!</v>
      </c>
      <c r="BO320" s="321" t="e">
        <f>AU320/TOTAL_REMODEL_ESTIMATE</f>
        <v>#NAME?</v>
      </c>
      <c r="BP320" s="321" t="e">
        <f>#REF!/TOTAL_REMODEL_ESTIMATE</f>
        <v>#REF!</v>
      </c>
      <c r="BQ320" s="321" t="e">
        <f>#REF!/TOTAL_REMODEL_ESTIMATE</f>
        <v>#REF!</v>
      </c>
      <c r="BR320" s="321" t="e">
        <f>#REF!/TOTAL_REMODEL_ESTIMATE</f>
        <v>#REF!</v>
      </c>
      <c r="BS320" s="321" t="e">
        <f>#REF!/TOTAL_REMODEL_ESTIMATE</f>
        <v>#REF!</v>
      </c>
      <c r="BT320" s="321" t="e">
        <f>#REF!/TOTAL_REMODEL_ESTIMATE</f>
        <v>#REF!</v>
      </c>
      <c r="BU320" s="321" t="e">
        <f>#REF!/TOTAL_REMODEL_ESTIMATE</f>
        <v>#REF!</v>
      </c>
      <c r="BV320" s="321" t="e">
        <f>#REF!/TOTAL_REMODEL_ESTIMATE</f>
        <v>#REF!</v>
      </c>
      <c r="BW320" s="321" t="e">
        <f>#REF!/TOTAL_REMODEL_ESTIMATE</f>
        <v>#REF!</v>
      </c>
      <c r="BX320" s="321" t="e">
        <f>#REF!/TOTAL_REMODEL_ESTIMATE</f>
        <v>#REF!</v>
      </c>
      <c r="BY320" s="321" t="e">
        <f>#REF!/TOTAL_REMODEL_ESTIMATE</f>
        <v>#REF!</v>
      </c>
      <c r="BZ320" s="321" t="e">
        <f>#REF!/TOTAL_REMODEL_ESTIMATE</f>
        <v>#REF!</v>
      </c>
      <c r="CA320" s="321" t="e">
        <f>#REF!/TOTAL_REMODEL_ESTIMATE</f>
        <v>#REF!</v>
      </c>
      <c r="CB320" s="321" t="e">
        <f>#REF!/TOTAL_REMODEL_ESTIMATE</f>
        <v>#REF!</v>
      </c>
      <c r="CC320" s="321" t="e">
        <f>#REF!/TOTAL_REMODEL_ESTIMATE</f>
        <v>#REF!</v>
      </c>
      <c r="CE320" s="321"/>
      <c r="CF320" s="321"/>
      <c r="CG320" s="322"/>
      <c r="CJ320" s="323"/>
      <c r="CP320" s="175"/>
    </row>
    <row r="321" spans="1:94" ht="9.6999999999999993" hidden="1" customHeight="1">
      <c r="A321" s="305"/>
      <c r="B321" s="463"/>
      <c r="C321" s="463"/>
      <c r="D321" s="463"/>
      <c r="E321" s="463"/>
      <c r="F321" s="463"/>
      <c r="G321" s="463"/>
      <c r="H321" s="463"/>
      <c r="I321" s="463"/>
      <c r="J321" s="463"/>
      <c r="K321" s="463"/>
      <c r="L321" s="463"/>
      <c r="M321" s="463"/>
      <c r="N321" s="463"/>
      <c r="O321" s="463"/>
      <c r="P321" s="463"/>
      <c r="Q321" s="463"/>
      <c r="R321" s="463"/>
      <c r="S321" s="463"/>
      <c r="T321" s="463"/>
      <c r="U321" s="463"/>
      <c r="V321" s="463"/>
      <c r="W321" s="463"/>
      <c r="X321" s="463"/>
      <c r="Y321" s="463"/>
      <c r="Z321" s="463"/>
      <c r="AA321" s="463"/>
      <c r="AB321" s="463"/>
      <c r="AC321" s="463"/>
      <c r="AD321" s="463"/>
      <c r="AE321" s="463"/>
      <c r="AF321" s="463"/>
      <c r="AG321" s="463"/>
      <c r="AH321" s="463"/>
      <c r="AI321" s="463"/>
      <c r="AJ321" s="463"/>
      <c r="AK321" s="463"/>
      <c r="AL321" s="463"/>
      <c r="AM321" s="463"/>
      <c r="AN321" s="463"/>
      <c r="AO321" s="463"/>
      <c r="AP321" s="463"/>
      <c r="AQ321" s="463"/>
      <c r="AR321" s="463"/>
      <c r="AS321" s="463"/>
      <c r="AU321" s="286"/>
      <c r="AV321" s="286"/>
      <c r="AW321" s="286"/>
      <c r="AX321" s="286"/>
      <c r="AY321" s="286"/>
      <c r="AZ321" s="286"/>
      <c r="BB321" s="286"/>
      <c r="BC321" s="286"/>
      <c r="BD321" s="319"/>
      <c r="BE321" s="307"/>
      <c r="BF321" s="319"/>
      <c r="BG321" s="319"/>
      <c r="BH321" s="319"/>
      <c r="BI321" s="319"/>
      <c r="BJ321" s="319"/>
      <c r="BK321" s="319"/>
      <c r="BL321" s="319"/>
      <c r="BM321" s="319"/>
      <c r="BN321" s="319"/>
      <c r="BO321" s="321"/>
      <c r="BP321" s="321"/>
      <c r="BQ321" s="321"/>
      <c r="BR321" s="321"/>
      <c r="BS321" s="321"/>
      <c r="BT321" s="321"/>
      <c r="BU321" s="321"/>
      <c r="BV321" s="321"/>
      <c r="BW321" s="321"/>
      <c r="BX321" s="321"/>
      <c r="BY321" s="321"/>
      <c r="BZ321" s="321"/>
      <c r="CA321" s="321"/>
      <c r="CB321" s="321"/>
      <c r="CC321" s="321"/>
      <c r="CE321" s="321"/>
      <c r="CF321" s="321"/>
      <c r="CG321" s="322"/>
      <c r="CJ321" s="323"/>
      <c r="CP321" s="286"/>
    </row>
    <row r="322" spans="1:94" ht="15.45" hidden="1" customHeight="1">
      <c r="A322" s="305"/>
      <c r="B322" s="463"/>
      <c r="C322" s="463"/>
      <c r="D322" s="463"/>
      <c r="E322" s="463"/>
      <c r="F322" s="463"/>
      <c r="G322" s="463"/>
      <c r="H322" s="463"/>
      <c r="I322" s="463"/>
      <c r="J322" s="463"/>
      <c r="K322" s="463"/>
      <c r="L322" s="463"/>
      <c r="M322" s="463"/>
      <c r="N322" s="463"/>
      <c r="O322" s="463"/>
      <c r="P322" s="463"/>
      <c r="Q322" s="463"/>
      <c r="R322" s="463"/>
      <c r="S322" s="463"/>
      <c r="T322" s="463"/>
      <c r="U322" s="464"/>
      <c r="V322" s="465"/>
      <c r="W322" s="465"/>
      <c r="X322" s="465"/>
      <c r="Y322" s="466"/>
      <c r="Z322" s="466"/>
      <c r="AA322" s="466"/>
      <c r="AB322" s="466"/>
      <c r="AC322" s="466"/>
      <c r="AD322" s="466"/>
      <c r="AE322" s="467"/>
      <c r="AF322" s="467"/>
      <c r="AG322" s="467"/>
      <c r="AH322" s="467"/>
      <c r="AI322" s="467"/>
      <c r="AJ322" s="467"/>
      <c r="AK322" s="467"/>
      <c r="AL322" s="467"/>
      <c r="AM322" s="467"/>
      <c r="AN322" s="467"/>
      <c r="AO322" s="467"/>
      <c r="AP322" s="467"/>
      <c r="AQ322" s="467"/>
      <c r="AR322" s="467"/>
      <c r="AS322" s="467"/>
      <c r="AT322" s="456"/>
      <c r="AU322" s="457"/>
      <c r="AV322" s="457"/>
      <c r="AW322" s="457"/>
      <c r="AX322" s="457"/>
      <c r="AY322" s="457"/>
      <c r="AZ322" s="457"/>
      <c r="BB322" s="286"/>
      <c r="BC322" s="286"/>
      <c r="BD322" s="319"/>
      <c r="BE322" s="307"/>
      <c r="BF322" s="319"/>
      <c r="BG322" s="319"/>
      <c r="BH322" s="319"/>
      <c r="BI322" s="319"/>
      <c r="BJ322" s="319"/>
      <c r="BK322" s="319"/>
      <c r="BL322" s="319"/>
      <c r="BM322" s="319"/>
      <c r="BN322" s="319"/>
      <c r="BO322" s="321"/>
      <c r="BP322" s="321"/>
      <c r="BQ322" s="321"/>
      <c r="BR322" s="321"/>
      <c r="BS322" s="321"/>
      <c r="BT322" s="321"/>
      <c r="BU322" s="321"/>
      <c r="BV322" s="321"/>
      <c r="BW322" s="321"/>
      <c r="BX322" s="321"/>
      <c r="BY322" s="321"/>
      <c r="BZ322" s="321"/>
      <c r="CA322" s="321"/>
      <c r="CB322" s="321"/>
      <c r="CC322" s="321"/>
      <c r="CE322" s="321"/>
      <c r="CF322" s="321"/>
      <c r="CG322" s="322"/>
      <c r="CJ322" s="323"/>
      <c r="CP322" s="286"/>
    </row>
    <row r="323" spans="1:94" ht="18.350000000000001" hidden="1" thickBot="1">
      <c r="A323" s="305"/>
      <c r="B323" s="463"/>
      <c r="C323" s="463"/>
      <c r="D323" s="463"/>
      <c r="E323" s="463"/>
      <c r="F323" s="463"/>
      <c r="G323" s="463"/>
      <c r="H323" s="463"/>
      <c r="I323" s="463"/>
      <c r="J323" s="463"/>
      <c r="K323" s="463"/>
      <c r="L323" s="463"/>
      <c r="M323" s="463"/>
      <c r="N323" s="463"/>
      <c r="O323" s="463"/>
      <c r="P323" s="463"/>
      <c r="Q323" s="463"/>
      <c r="R323" s="463"/>
      <c r="S323" s="463"/>
      <c r="T323" s="463"/>
      <c r="U323" s="941" t="s">
        <v>933</v>
      </c>
      <c r="V323" s="941"/>
      <c r="W323" s="941"/>
      <c r="X323" s="941"/>
      <c r="Y323" s="941"/>
      <c r="Z323" s="941"/>
      <c r="AA323" s="941"/>
      <c r="AB323" s="941"/>
      <c r="AC323" s="941"/>
      <c r="AD323" s="941"/>
      <c r="AE323" s="941"/>
      <c r="AF323" s="941"/>
      <c r="AG323" s="941"/>
      <c r="AH323" s="941"/>
      <c r="AI323" s="941"/>
      <c r="AJ323" s="467"/>
      <c r="AK323" s="467"/>
      <c r="AL323" s="467"/>
      <c r="AM323" s="467"/>
      <c r="AN323" s="467"/>
      <c r="AO323" s="467"/>
      <c r="AP323" s="467"/>
      <c r="AQ323" s="467"/>
      <c r="AR323" s="467"/>
      <c r="AS323" s="467"/>
      <c r="AT323" s="456"/>
      <c r="AU323" s="457"/>
      <c r="AV323" s="457"/>
      <c r="AW323" s="457"/>
      <c r="AX323" s="457"/>
      <c r="AY323" s="457"/>
      <c r="AZ323" s="457"/>
      <c r="BB323" s="286"/>
      <c r="BC323" s="286"/>
      <c r="BD323" s="319"/>
      <c r="BE323" s="307"/>
      <c r="BF323" s="319"/>
      <c r="BG323" s="319"/>
      <c r="BH323" s="319"/>
      <c r="BI323" s="319"/>
      <c r="BJ323" s="319"/>
      <c r="BK323" s="319"/>
      <c r="BL323" s="319"/>
      <c r="BM323" s="319"/>
      <c r="BN323" s="319"/>
      <c r="BO323" s="321"/>
      <c r="BP323" s="321"/>
      <c r="BQ323" s="321"/>
      <c r="BR323" s="321"/>
      <c r="BS323" s="321"/>
      <c r="BT323" s="321"/>
      <c r="BU323" s="321"/>
      <c r="BV323" s="321"/>
      <c r="BW323" s="321"/>
      <c r="BX323" s="321"/>
      <c r="BY323" s="321"/>
      <c r="BZ323" s="321"/>
      <c r="CA323" s="321"/>
      <c r="CB323" s="321"/>
      <c r="CC323" s="321"/>
      <c r="CE323" s="321"/>
      <c r="CF323" s="321"/>
      <c r="CG323" s="322"/>
      <c r="CJ323" s="323"/>
      <c r="CP323" s="286"/>
    </row>
    <row r="324" spans="1:94" ht="17" hidden="1" customHeight="1" thickBot="1">
      <c r="A324" s="305"/>
      <c r="B324" s="463"/>
      <c r="C324" s="463"/>
      <c r="D324" s="463"/>
      <c r="E324" s="463"/>
      <c r="F324" s="468"/>
      <c r="G324" s="468"/>
      <c r="H324" s="469"/>
      <c r="I324" s="469"/>
      <c r="J324" s="469"/>
      <c r="K324" s="469"/>
      <c r="L324" s="469"/>
      <c r="M324" s="469"/>
      <c r="N324" s="469"/>
      <c r="O324" s="469"/>
      <c r="P324" s="463"/>
      <c r="Q324" s="463"/>
      <c r="R324" s="463"/>
      <c r="S324" s="463"/>
      <c r="T324" s="463"/>
      <c r="U324" s="935" t="s">
        <v>926</v>
      </c>
      <c r="V324" s="935"/>
      <c r="W324" s="935"/>
      <c r="X324" s="935"/>
      <c r="Y324" s="935"/>
      <c r="Z324" s="935"/>
      <c r="AA324" s="935"/>
      <c r="AB324" s="935"/>
      <c r="AC324" s="935"/>
      <c r="AD324" s="935"/>
      <c r="AE324" s="935"/>
      <c r="AF324" s="935"/>
      <c r="AG324" s="935"/>
      <c r="AH324" s="935"/>
      <c r="AI324" s="935"/>
      <c r="AJ324" s="942" t="s">
        <v>925</v>
      </c>
      <c r="AK324" s="942"/>
      <c r="AL324" s="942"/>
      <c r="AM324" s="942"/>
      <c r="AN324" s="942"/>
      <c r="AO324" s="942" t="s">
        <v>517</v>
      </c>
      <c r="AP324" s="942"/>
      <c r="AQ324" s="942"/>
      <c r="AR324" s="942"/>
      <c r="AS324" s="942"/>
      <c r="AT324" s="458"/>
      <c r="AU324" s="943" t="s">
        <v>94</v>
      </c>
      <c r="AV324" s="943"/>
      <c r="AW324" s="943"/>
      <c r="AX324" s="943"/>
      <c r="AY324" s="943"/>
      <c r="AZ324" s="943"/>
      <c r="BB324" s="286"/>
      <c r="BC324" s="286"/>
      <c r="BD324" s="319"/>
      <c r="BE324" s="307"/>
      <c r="BF324" s="319"/>
      <c r="BG324" s="319"/>
      <c r="BH324" s="319"/>
      <c r="BI324" s="319"/>
      <c r="BJ324" s="319"/>
      <c r="BK324" s="319"/>
      <c r="BL324" s="319"/>
      <c r="BM324" s="319"/>
      <c r="BN324" s="319"/>
      <c r="BO324" s="321"/>
      <c r="BP324" s="321"/>
      <c r="BQ324" s="321"/>
      <c r="BR324" s="321"/>
      <c r="BS324" s="321"/>
      <c r="BT324" s="321"/>
      <c r="BU324" s="321"/>
      <c r="BV324" s="321"/>
      <c r="BW324" s="321"/>
      <c r="BX324" s="321"/>
      <c r="BY324" s="321"/>
      <c r="BZ324" s="321"/>
      <c r="CA324" s="321"/>
      <c r="CB324" s="321"/>
      <c r="CC324" s="321"/>
      <c r="CE324" s="321"/>
      <c r="CF324" s="321"/>
      <c r="CG324" s="322"/>
      <c r="CJ324" s="323"/>
      <c r="CP324" s="286"/>
    </row>
    <row r="325" spans="1:94" ht="17" hidden="1" customHeight="1" thickBot="1">
      <c r="A325" s="305"/>
      <c r="B325" s="463"/>
      <c r="C325" s="463"/>
      <c r="D325" s="463"/>
      <c r="E325" s="463"/>
      <c r="F325" s="468"/>
      <c r="G325" s="468"/>
      <c r="H325" s="469"/>
      <c r="I325" s="469"/>
      <c r="J325" s="469"/>
      <c r="K325" s="469"/>
      <c r="L325" s="469"/>
      <c r="M325" s="469"/>
      <c r="N325" s="469"/>
      <c r="O325" s="469"/>
      <c r="P325" s="463"/>
      <c r="Q325" s="463"/>
      <c r="R325" s="463"/>
      <c r="S325" s="463"/>
      <c r="T325" s="463"/>
      <c r="U325" s="932" t="str">
        <f>Adder1_Description</f>
        <v>Building Permit (Lump Sum)</v>
      </c>
      <c r="V325" s="932"/>
      <c r="W325" s="932"/>
      <c r="X325" s="932"/>
      <c r="Y325" s="932"/>
      <c r="Z325" s="932"/>
      <c r="AA325" s="932"/>
      <c r="AB325" s="932"/>
      <c r="AC325" s="932"/>
      <c r="AD325" s="932"/>
      <c r="AE325" s="932"/>
      <c r="AF325" s="932"/>
      <c r="AG325" s="932"/>
      <c r="AH325" s="932"/>
      <c r="AI325" s="932"/>
      <c r="AJ325" s="933" t="s">
        <v>514</v>
      </c>
      <c r="AK325" s="933"/>
      <c r="AL325" s="933"/>
      <c r="AM325" s="933"/>
      <c r="AN325" s="933"/>
      <c r="AO325" s="936"/>
      <c r="AP325" s="937"/>
      <c r="AQ325" s="937"/>
      <c r="AR325" s="937"/>
      <c r="AS325" s="938"/>
      <c r="AT325" s="315"/>
      <c r="AU325" s="939">
        <f t="shared" ref="AU325:AU338" si="137">IF(AJ325="%",AO325*Alternate6_Subtotal,AO325)</f>
        <v>0</v>
      </c>
      <c r="AV325" s="939"/>
      <c r="AW325" s="939"/>
      <c r="AX325" s="939"/>
      <c r="AY325" s="939"/>
      <c r="AZ325" s="939"/>
      <c r="BB325" s="286"/>
      <c r="BC325" s="286"/>
      <c r="BD325" s="319"/>
      <c r="BE325" s="307"/>
      <c r="BF325" s="319"/>
      <c r="BG325" s="319"/>
      <c r="BH325" s="319"/>
      <c r="BI325" s="319"/>
      <c r="BJ325" s="319"/>
      <c r="BK325" s="319"/>
      <c r="BL325" s="319"/>
      <c r="BM325" s="319"/>
      <c r="BN325" s="319"/>
      <c r="BO325" s="321"/>
      <c r="BP325" s="321"/>
      <c r="BQ325" s="321"/>
      <c r="BR325" s="321"/>
      <c r="BS325" s="321"/>
      <c r="BT325" s="321"/>
      <c r="BU325" s="321"/>
      <c r="BV325" s="321"/>
      <c r="BW325" s="321"/>
      <c r="BX325" s="321"/>
      <c r="BY325" s="321"/>
      <c r="BZ325" s="321"/>
      <c r="CA325" s="321"/>
      <c r="CB325" s="321"/>
      <c r="CC325" s="321"/>
      <c r="CE325" s="321"/>
      <c r="CF325" s="321"/>
      <c r="CG325" s="322"/>
      <c r="CJ325" s="323"/>
      <c r="CP325" s="286"/>
    </row>
    <row r="326" spans="1:94" ht="17" hidden="1" customHeight="1" thickBot="1">
      <c r="A326" s="305"/>
      <c r="B326" s="463"/>
      <c r="C326" s="463"/>
      <c r="D326" s="463"/>
      <c r="E326" s="463"/>
      <c r="F326" s="468"/>
      <c r="G326" s="468"/>
      <c r="H326" s="469"/>
      <c r="I326" s="469"/>
      <c r="J326" s="469"/>
      <c r="K326" s="469"/>
      <c r="L326" s="469"/>
      <c r="M326" s="469"/>
      <c r="N326" s="469"/>
      <c r="O326" s="469"/>
      <c r="P326" s="463"/>
      <c r="Q326" s="463"/>
      <c r="R326" s="463"/>
      <c r="S326" s="463"/>
      <c r="T326" s="463"/>
      <c r="U326" s="932" t="str">
        <f>Adder2_Description</f>
        <v>Estimating Contingency (% of Subtotal Estimate)</v>
      </c>
      <c r="V326" s="932"/>
      <c r="W326" s="932"/>
      <c r="X326" s="932"/>
      <c r="Y326" s="932"/>
      <c r="Z326" s="932"/>
      <c r="AA326" s="932"/>
      <c r="AB326" s="932"/>
      <c r="AC326" s="932"/>
      <c r="AD326" s="932"/>
      <c r="AE326" s="932"/>
      <c r="AF326" s="932"/>
      <c r="AG326" s="932"/>
      <c r="AH326" s="932"/>
      <c r="AI326" s="932"/>
      <c r="AJ326" s="933" t="s">
        <v>515</v>
      </c>
      <c r="AK326" s="933"/>
      <c r="AL326" s="933"/>
      <c r="AM326" s="933"/>
      <c r="AN326" s="933"/>
      <c r="AO326" s="936"/>
      <c r="AP326" s="937"/>
      <c r="AQ326" s="937"/>
      <c r="AR326" s="937"/>
      <c r="AS326" s="938"/>
      <c r="AT326" s="318"/>
      <c r="AU326" s="939">
        <f t="shared" si="137"/>
        <v>0</v>
      </c>
      <c r="AV326" s="939"/>
      <c r="AW326" s="939"/>
      <c r="AX326" s="939"/>
      <c r="AY326" s="939"/>
      <c r="AZ326" s="939"/>
      <c r="BB326" s="286"/>
      <c r="BC326" s="286"/>
      <c r="BD326" s="319"/>
      <c r="BE326" s="307"/>
      <c r="BF326" s="319"/>
      <c r="BG326" s="319"/>
      <c r="BH326" s="319"/>
      <c r="BI326" s="319"/>
      <c r="BJ326" s="319"/>
      <c r="BK326" s="319"/>
      <c r="BL326" s="319"/>
      <c r="BM326" s="319"/>
      <c r="BN326" s="319"/>
      <c r="BO326" s="321"/>
      <c r="BP326" s="321"/>
      <c r="BQ326" s="321"/>
      <c r="BR326" s="321"/>
      <c r="BS326" s="321"/>
      <c r="BT326" s="321"/>
      <c r="BU326" s="321"/>
      <c r="BV326" s="321"/>
      <c r="BW326" s="321"/>
      <c r="BX326" s="321"/>
      <c r="BY326" s="321"/>
      <c r="BZ326" s="321"/>
      <c r="CA326" s="321"/>
      <c r="CB326" s="321"/>
      <c r="CC326" s="321"/>
      <c r="CE326" s="321"/>
      <c r="CF326" s="321"/>
      <c r="CG326" s="322"/>
      <c r="CJ326" s="323"/>
      <c r="CP326" s="286"/>
    </row>
    <row r="327" spans="1:94" ht="17" hidden="1" customHeight="1" thickBot="1">
      <c r="A327" s="305"/>
      <c r="B327" s="463"/>
      <c r="C327" s="463"/>
      <c r="D327" s="463"/>
      <c r="E327" s="463"/>
      <c r="F327" s="468"/>
      <c r="G327" s="468"/>
      <c r="H327" s="469"/>
      <c r="I327" s="469"/>
      <c r="J327" s="469"/>
      <c r="K327" s="469"/>
      <c r="L327" s="469"/>
      <c r="M327" s="469"/>
      <c r="N327" s="469"/>
      <c r="O327" s="469"/>
      <c r="P327" s="463"/>
      <c r="Q327" s="463"/>
      <c r="R327" s="463"/>
      <c r="S327" s="463"/>
      <c r="T327" s="463"/>
      <c r="U327" s="932" t="str">
        <f>Adder3_Description</f>
        <v>Construction Contingency (% of Subtotal Estimate)</v>
      </c>
      <c r="V327" s="932"/>
      <c r="W327" s="932"/>
      <c r="X327" s="932"/>
      <c r="Y327" s="932"/>
      <c r="Z327" s="932"/>
      <c r="AA327" s="932"/>
      <c r="AB327" s="932"/>
      <c r="AC327" s="932"/>
      <c r="AD327" s="932"/>
      <c r="AE327" s="932"/>
      <c r="AF327" s="932"/>
      <c r="AG327" s="932"/>
      <c r="AH327" s="932"/>
      <c r="AI327" s="932"/>
      <c r="AJ327" s="933" t="s">
        <v>514</v>
      </c>
      <c r="AK327" s="933"/>
      <c r="AL327" s="933"/>
      <c r="AM327" s="933"/>
      <c r="AN327" s="933"/>
      <c r="AO327" s="936"/>
      <c r="AP327" s="937"/>
      <c r="AQ327" s="937"/>
      <c r="AR327" s="937"/>
      <c r="AS327" s="938"/>
      <c r="AT327" s="318"/>
      <c r="AU327" s="939">
        <f t="shared" si="137"/>
        <v>0</v>
      </c>
      <c r="AV327" s="939"/>
      <c r="AW327" s="939"/>
      <c r="AX327" s="939"/>
      <c r="AY327" s="939"/>
      <c r="AZ327" s="939"/>
      <c r="BB327" s="286"/>
      <c r="BC327" s="286"/>
      <c r="BD327" s="319"/>
      <c r="BE327" s="307"/>
      <c r="BF327" s="319"/>
      <c r="BG327" s="319"/>
      <c r="BH327" s="319"/>
      <c r="BI327" s="319"/>
      <c r="BJ327" s="319"/>
      <c r="BK327" s="319"/>
      <c r="BL327" s="319"/>
      <c r="BM327" s="319"/>
      <c r="BN327" s="319"/>
      <c r="BO327" s="321"/>
      <c r="BP327" s="321"/>
      <c r="BQ327" s="321"/>
      <c r="BR327" s="321"/>
      <c r="BS327" s="321"/>
      <c r="BT327" s="321"/>
      <c r="BU327" s="321"/>
      <c r="BV327" s="321"/>
      <c r="BW327" s="321"/>
      <c r="BX327" s="321"/>
      <c r="BY327" s="321"/>
      <c r="BZ327" s="321"/>
      <c r="CA327" s="321"/>
      <c r="CB327" s="321"/>
      <c r="CC327" s="321"/>
      <c r="CE327" s="321"/>
      <c r="CF327" s="321"/>
      <c r="CG327" s="322"/>
      <c r="CJ327" s="323"/>
      <c r="CP327" s="286"/>
    </row>
    <row r="328" spans="1:94" ht="17" hidden="1" customHeight="1" thickBot="1">
      <c r="A328" s="305"/>
      <c r="B328" s="463"/>
      <c r="C328" s="463"/>
      <c r="D328" s="463"/>
      <c r="E328" s="463"/>
      <c r="F328" s="468"/>
      <c r="G328" s="468"/>
      <c r="H328" s="469"/>
      <c r="I328" s="469"/>
      <c r="J328" s="469"/>
      <c r="K328" s="469"/>
      <c r="L328" s="469"/>
      <c r="M328" s="469"/>
      <c r="N328" s="469"/>
      <c r="O328" s="469"/>
      <c r="P328" s="463"/>
      <c r="Q328" s="463"/>
      <c r="R328" s="463"/>
      <c r="S328" s="463"/>
      <c r="T328" s="463"/>
      <c r="U328" s="932" t="str">
        <f>Adder4_Description</f>
        <v>Remodeling Tax (% of Subtotal Estimate)</v>
      </c>
      <c r="V328" s="932"/>
      <c r="W328" s="932"/>
      <c r="X328" s="932"/>
      <c r="Y328" s="932"/>
      <c r="Z328" s="932"/>
      <c r="AA328" s="932"/>
      <c r="AB328" s="932"/>
      <c r="AC328" s="932"/>
      <c r="AD328" s="932"/>
      <c r="AE328" s="932"/>
      <c r="AF328" s="932"/>
      <c r="AG328" s="932"/>
      <c r="AH328" s="932"/>
      <c r="AI328" s="932"/>
      <c r="AJ328" s="933" t="s">
        <v>515</v>
      </c>
      <c r="AK328" s="933"/>
      <c r="AL328" s="933"/>
      <c r="AM328" s="933"/>
      <c r="AN328" s="933"/>
      <c r="AO328" s="936"/>
      <c r="AP328" s="937"/>
      <c r="AQ328" s="937"/>
      <c r="AR328" s="937"/>
      <c r="AS328" s="938"/>
      <c r="AT328" s="318"/>
      <c r="AU328" s="939">
        <f t="shared" si="137"/>
        <v>0</v>
      </c>
      <c r="AV328" s="939"/>
      <c r="AW328" s="939"/>
      <c r="AX328" s="939"/>
      <c r="AY328" s="939"/>
      <c r="AZ328" s="939"/>
      <c r="BB328" s="286"/>
      <c r="BC328" s="286"/>
      <c r="BD328" s="319"/>
      <c r="BE328" s="307"/>
      <c r="BF328" s="319"/>
      <c r="BG328" s="319"/>
      <c r="BH328" s="319"/>
      <c r="BI328" s="319"/>
      <c r="BJ328" s="319"/>
      <c r="BK328" s="319"/>
      <c r="BL328" s="319"/>
      <c r="BM328" s="319"/>
      <c r="BN328" s="319"/>
      <c r="BO328" s="321"/>
      <c r="BP328" s="321"/>
      <c r="BQ328" s="321"/>
      <c r="BR328" s="321"/>
      <c r="BS328" s="321"/>
      <c r="BT328" s="321"/>
      <c r="BU328" s="321"/>
      <c r="BV328" s="321"/>
      <c r="BW328" s="321"/>
      <c r="BX328" s="321"/>
      <c r="BY328" s="321"/>
      <c r="BZ328" s="321"/>
      <c r="CA328" s="321"/>
      <c r="CB328" s="321"/>
      <c r="CC328" s="321"/>
      <c r="CE328" s="321"/>
      <c r="CF328" s="321"/>
      <c r="CG328" s="322"/>
      <c r="CJ328" s="323"/>
      <c r="CP328" s="286"/>
    </row>
    <row r="329" spans="1:94" ht="17" hidden="1" customHeight="1" thickBot="1">
      <c r="A329" s="305"/>
      <c r="B329" s="463"/>
      <c r="C329" s="463"/>
      <c r="D329" s="463"/>
      <c r="E329" s="463"/>
      <c r="F329" s="468"/>
      <c r="G329" s="468"/>
      <c r="H329" s="469"/>
      <c r="I329" s="469"/>
      <c r="J329" s="469"/>
      <c r="K329" s="469"/>
      <c r="L329" s="469"/>
      <c r="M329" s="469"/>
      <c r="N329" s="469"/>
      <c r="O329" s="469"/>
      <c r="P329" s="463"/>
      <c r="Q329" s="463"/>
      <c r="R329" s="463"/>
      <c r="S329" s="463"/>
      <c r="T329" s="463"/>
      <c r="U329" s="932" t="str">
        <f>Adder5_Description</f>
        <v>Warranty (% of Subtotal Estimate)</v>
      </c>
      <c r="V329" s="932"/>
      <c r="W329" s="932"/>
      <c r="X329" s="932"/>
      <c r="Y329" s="932"/>
      <c r="Z329" s="932"/>
      <c r="AA329" s="932"/>
      <c r="AB329" s="932"/>
      <c r="AC329" s="932"/>
      <c r="AD329" s="932"/>
      <c r="AE329" s="932"/>
      <c r="AF329" s="932"/>
      <c r="AG329" s="932"/>
      <c r="AH329" s="932"/>
      <c r="AI329" s="932"/>
      <c r="AJ329" s="933" t="s">
        <v>515</v>
      </c>
      <c r="AK329" s="933"/>
      <c r="AL329" s="933"/>
      <c r="AM329" s="933"/>
      <c r="AN329" s="933"/>
      <c r="AO329" s="936"/>
      <c r="AP329" s="937"/>
      <c r="AQ329" s="937"/>
      <c r="AR329" s="937"/>
      <c r="AS329" s="938"/>
      <c r="AT329" s="318"/>
      <c r="AU329" s="939">
        <f t="shared" si="137"/>
        <v>0</v>
      </c>
      <c r="AV329" s="939"/>
      <c r="AW329" s="939"/>
      <c r="AX329" s="939"/>
      <c r="AY329" s="939"/>
      <c r="AZ329" s="939"/>
      <c r="BB329" s="286"/>
      <c r="BC329" s="286"/>
      <c r="BD329" s="319"/>
      <c r="BE329" s="307"/>
      <c r="BF329" s="319"/>
      <c r="BG329" s="319"/>
      <c r="BH329" s="319"/>
      <c r="BI329" s="319"/>
      <c r="BJ329" s="319"/>
      <c r="BK329" s="319"/>
      <c r="BL329" s="319"/>
      <c r="BM329" s="319"/>
      <c r="BN329" s="319"/>
      <c r="BO329" s="321"/>
      <c r="BP329" s="321"/>
      <c r="BQ329" s="321"/>
      <c r="BR329" s="321"/>
      <c r="BS329" s="321"/>
      <c r="BT329" s="321"/>
      <c r="BU329" s="321"/>
      <c r="BV329" s="321"/>
      <c r="BW329" s="321"/>
      <c r="BX329" s="321"/>
      <c r="BY329" s="321"/>
      <c r="BZ329" s="321"/>
      <c r="CA329" s="321"/>
      <c r="CB329" s="321"/>
      <c r="CC329" s="321"/>
      <c r="CE329" s="321"/>
      <c r="CF329" s="321"/>
      <c r="CG329" s="322"/>
      <c r="CJ329" s="323"/>
      <c r="CP329" s="286"/>
    </row>
    <row r="330" spans="1:94" ht="17" hidden="1" customHeight="1" thickBot="1">
      <c r="A330" s="305"/>
      <c r="B330" s="463"/>
      <c r="C330" s="463"/>
      <c r="D330" s="463"/>
      <c r="E330" s="463"/>
      <c r="F330" s="468"/>
      <c r="G330" s="468"/>
      <c r="H330" s="469"/>
      <c r="I330" s="469"/>
      <c r="J330" s="469"/>
      <c r="K330" s="469"/>
      <c r="L330" s="469"/>
      <c r="M330" s="469"/>
      <c r="N330" s="469"/>
      <c r="O330" s="469"/>
      <c r="P330" s="463"/>
      <c r="Q330" s="463"/>
      <c r="R330" s="463"/>
      <c r="S330" s="463"/>
      <c r="T330" s="463"/>
      <c r="U330" s="932" t="str">
        <f>Adder6_Description</f>
        <v>General Liability Insurance (% of Subtotal Estimate)</v>
      </c>
      <c r="V330" s="932"/>
      <c r="W330" s="932"/>
      <c r="X330" s="932"/>
      <c r="Y330" s="932"/>
      <c r="Z330" s="932"/>
      <c r="AA330" s="932"/>
      <c r="AB330" s="932"/>
      <c r="AC330" s="932"/>
      <c r="AD330" s="932"/>
      <c r="AE330" s="932"/>
      <c r="AF330" s="932"/>
      <c r="AG330" s="932"/>
      <c r="AH330" s="932"/>
      <c r="AI330" s="932"/>
      <c r="AJ330" s="933" t="s">
        <v>515</v>
      </c>
      <c r="AK330" s="933"/>
      <c r="AL330" s="933"/>
      <c r="AM330" s="933"/>
      <c r="AN330" s="933"/>
      <c r="AO330" s="936"/>
      <c r="AP330" s="937"/>
      <c r="AQ330" s="937"/>
      <c r="AR330" s="937"/>
      <c r="AS330" s="938"/>
      <c r="AT330" s="318"/>
      <c r="AU330" s="939">
        <f t="shared" si="137"/>
        <v>0</v>
      </c>
      <c r="AV330" s="939"/>
      <c r="AW330" s="939"/>
      <c r="AX330" s="939"/>
      <c r="AY330" s="939"/>
      <c r="AZ330" s="939"/>
      <c r="BB330" s="286"/>
      <c r="BC330" s="286"/>
      <c r="BD330" s="319"/>
      <c r="BE330" s="307"/>
      <c r="BF330" s="319"/>
      <c r="BG330" s="319"/>
      <c r="BH330" s="319"/>
      <c r="BI330" s="319"/>
      <c r="BJ330" s="319"/>
      <c r="BK330" s="319"/>
      <c r="BL330" s="319"/>
      <c r="BM330" s="319"/>
      <c r="BN330" s="319"/>
      <c r="BO330" s="321"/>
      <c r="BP330" s="321"/>
      <c r="BQ330" s="321"/>
      <c r="BR330" s="321"/>
      <c r="BS330" s="321"/>
      <c r="BT330" s="321"/>
      <c r="BU330" s="321"/>
      <c r="BV330" s="321"/>
      <c r="BW330" s="321"/>
      <c r="BX330" s="321"/>
      <c r="BY330" s="321"/>
      <c r="BZ330" s="321"/>
      <c r="CA330" s="321"/>
      <c r="CB330" s="321"/>
      <c r="CC330" s="321"/>
      <c r="CE330" s="321"/>
      <c r="CF330" s="321"/>
      <c r="CG330" s="322"/>
      <c r="CJ330" s="323"/>
      <c r="CP330" s="286"/>
    </row>
    <row r="331" spans="1:94" ht="17" hidden="1" customHeight="1" thickBot="1">
      <c r="A331" s="305"/>
      <c r="B331" s="463"/>
      <c r="C331" s="463"/>
      <c r="D331" s="463"/>
      <c r="E331" s="463"/>
      <c r="F331" s="468"/>
      <c r="G331" s="468"/>
      <c r="H331" s="469"/>
      <c r="I331" s="469"/>
      <c r="J331" s="469"/>
      <c r="K331" s="469"/>
      <c r="L331" s="469"/>
      <c r="M331" s="469"/>
      <c r="N331" s="469"/>
      <c r="O331" s="469"/>
      <c r="P331" s="463"/>
      <c r="Q331" s="463"/>
      <c r="R331" s="463"/>
      <c r="S331" s="463"/>
      <c r="T331" s="463"/>
      <c r="U331" s="932" t="str">
        <f>Adder7_Description</f>
        <v>Builder's Risk Insurance (% of Subtotal Estimate)</v>
      </c>
      <c r="V331" s="932"/>
      <c r="W331" s="932"/>
      <c r="X331" s="932"/>
      <c r="Y331" s="932"/>
      <c r="Z331" s="932"/>
      <c r="AA331" s="932"/>
      <c r="AB331" s="932"/>
      <c r="AC331" s="932"/>
      <c r="AD331" s="932"/>
      <c r="AE331" s="932"/>
      <c r="AF331" s="932"/>
      <c r="AG331" s="932"/>
      <c r="AH331" s="932"/>
      <c r="AI331" s="932"/>
      <c r="AJ331" s="933" t="s">
        <v>515</v>
      </c>
      <c r="AK331" s="933"/>
      <c r="AL331" s="933"/>
      <c r="AM331" s="933"/>
      <c r="AN331" s="933"/>
      <c r="AO331" s="936"/>
      <c r="AP331" s="937"/>
      <c r="AQ331" s="937"/>
      <c r="AR331" s="937"/>
      <c r="AS331" s="938"/>
      <c r="AT331" s="318"/>
      <c r="AU331" s="939">
        <f t="shared" si="137"/>
        <v>0</v>
      </c>
      <c r="AV331" s="939"/>
      <c r="AW331" s="939"/>
      <c r="AX331" s="939"/>
      <c r="AY331" s="939"/>
      <c r="AZ331" s="939"/>
      <c r="BB331" s="286"/>
      <c r="BC331" s="286"/>
      <c r="BD331" s="319"/>
      <c r="BE331" s="307"/>
      <c r="BF331" s="319"/>
      <c r="BG331" s="319"/>
      <c r="BH331" s="319"/>
      <c r="BI331" s="319"/>
      <c r="BJ331" s="319"/>
      <c r="BK331" s="319"/>
      <c r="BL331" s="319"/>
      <c r="BM331" s="319"/>
      <c r="BN331" s="319"/>
      <c r="BO331" s="321"/>
      <c r="BP331" s="321"/>
      <c r="BQ331" s="321"/>
      <c r="BR331" s="321"/>
      <c r="BS331" s="321"/>
      <c r="BT331" s="321"/>
      <c r="BU331" s="321"/>
      <c r="BV331" s="321"/>
      <c r="BW331" s="321"/>
      <c r="BX331" s="321"/>
      <c r="BY331" s="321"/>
      <c r="BZ331" s="321"/>
      <c r="CA331" s="321"/>
      <c r="CB331" s="321"/>
      <c r="CC331" s="321"/>
      <c r="CE331" s="321"/>
      <c r="CF331" s="321"/>
      <c r="CG331" s="322"/>
      <c r="CJ331" s="323"/>
      <c r="CP331" s="286"/>
    </row>
    <row r="332" spans="1:94" ht="17" hidden="1" customHeight="1" thickBot="1">
      <c r="A332" s="305"/>
      <c r="B332" s="463"/>
      <c r="C332" s="463"/>
      <c r="D332" s="463"/>
      <c r="E332" s="463"/>
      <c r="F332" s="468"/>
      <c r="G332" s="468"/>
      <c r="H332" s="469"/>
      <c r="I332" s="469"/>
      <c r="J332" s="469"/>
      <c r="K332" s="469"/>
      <c r="L332" s="469"/>
      <c r="M332" s="469"/>
      <c r="N332" s="469"/>
      <c r="O332" s="469"/>
      <c r="P332" s="463"/>
      <c r="Q332" s="463"/>
      <c r="R332" s="463"/>
      <c r="S332" s="463"/>
      <c r="T332" s="463"/>
      <c r="U332" s="932" t="str">
        <f>Adder8_Description</f>
        <v>Contractor's Profit (% of Subtotal Estimate)</v>
      </c>
      <c r="V332" s="932"/>
      <c r="W332" s="932"/>
      <c r="X332" s="932"/>
      <c r="Y332" s="932"/>
      <c r="Z332" s="932"/>
      <c r="AA332" s="932"/>
      <c r="AB332" s="932"/>
      <c r="AC332" s="932"/>
      <c r="AD332" s="932"/>
      <c r="AE332" s="932"/>
      <c r="AF332" s="932"/>
      <c r="AG332" s="932"/>
      <c r="AH332" s="932"/>
      <c r="AI332" s="932"/>
      <c r="AJ332" s="933" t="s">
        <v>515</v>
      </c>
      <c r="AK332" s="933"/>
      <c r="AL332" s="933"/>
      <c r="AM332" s="933"/>
      <c r="AN332" s="933"/>
      <c r="AO332" s="936"/>
      <c r="AP332" s="937"/>
      <c r="AQ332" s="937"/>
      <c r="AR332" s="937"/>
      <c r="AS332" s="938"/>
      <c r="AT332" s="318"/>
      <c r="AU332" s="939">
        <f t="shared" si="137"/>
        <v>0</v>
      </c>
      <c r="AV332" s="939"/>
      <c r="AW332" s="939"/>
      <c r="AX332" s="939"/>
      <c r="AY332" s="939"/>
      <c r="AZ332" s="939"/>
      <c r="BB332" s="286"/>
      <c r="BC332" s="286"/>
      <c r="BD332" s="319"/>
      <c r="BE332" s="307"/>
      <c r="BF332" s="319"/>
      <c r="BG332" s="319"/>
      <c r="BH332" s="319"/>
      <c r="BI332" s="319"/>
      <c r="BJ332" s="319"/>
      <c r="BK332" s="319"/>
      <c r="BL332" s="319"/>
      <c r="BM332" s="319"/>
      <c r="BN332" s="319"/>
      <c r="BO332" s="321"/>
      <c r="BP332" s="321"/>
      <c r="BQ332" s="321"/>
      <c r="BR332" s="321"/>
      <c r="BS332" s="321"/>
      <c r="BT332" s="321"/>
      <c r="BU332" s="321"/>
      <c r="BV332" s="321"/>
      <c r="BW332" s="321"/>
      <c r="BX332" s="321"/>
      <c r="BY332" s="321"/>
      <c r="BZ332" s="321"/>
      <c r="CA332" s="321"/>
      <c r="CB332" s="321"/>
      <c r="CC332" s="321"/>
      <c r="CE332" s="321"/>
      <c r="CF332" s="321"/>
      <c r="CG332" s="322"/>
      <c r="CJ332" s="323"/>
      <c r="CP332" s="286"/>
    </row>
    <row r="333" spans="1:94" ht="17" hidden="1" customHeight="1" thickBot="1">
      <c r="A333" s="305"/>
      <c r="B333" s="463"/>
      <c r="C333" s="463"/>
      <c r="D333" s="463"/>
      <c r="E333" s="463"/>
      <c r="F333" s="468"/>
      <c r="G333" s="468"/>
      <c r="H333" s="469"/>
      <c r="I333" s="469"/>
      <c r="J333" s="469"/>
      <c r="K333" s="469"/>
      <c r="L333" s="469"/>
      <c r="M333" s="469"/>
      <c r="N333" s="469"/>
      <c r="O333" s="469"/>
      <c r="P333" s="463"/>
      <c r="Q333" s="463"/>
      <c r="R333" s="463"/>
      <c r="S333" s="463"/>
      <c r="T333" s="463"/>
      <c r="U333" s="932" t="str">
        <f>Adder9_Description</f>
        <v>Labor Markup (% of Labor Total)</v>
      </c>
      <c r="V333" s="932"/>
      <c r="W333" s="932"/>
      <c r="X333" s="932"/>
      <c r="Y333" s="932"/>
      <c r="Z333" s="932"/>
      <c r="AA333" s="932"/>
      <c r="AB333" s="932"/>
      <c r="AC333" s="932"/>
      <c r="AD333" s="932"/>
      <c r="AE333" s="932"/>
      <c r="AF333" s="932"/>
      <c r="AG333" s="932"/>
      <c r="AH333" s="932"/>
      <c r="AI333" s="932"/>
      <c r="AJ333" s="933" t="s">
        <v>515</v>
      </c>
      <c r="AK333" s="933"/>
      <c r="AL333" s="933"/>
      <c r="AM333" s="933"/>
      <c r="AN333" s="933"/>
      <c r="AO333" s="936"/>
      <c r="AP333" s="937"/>
      <c r="AQ333" s="937"/>
      <c r="AR333" s="937"/>
      <c r="AS333" s="938"/>
      <c r="AT333" s="318"/>
      <c r="AU333" s="939">
        <f t="shared" si="137"/>
        <v>0</v>
      </c>
      <c r="AV333" s="939"/>
      <c r="AW333" s="939"/>
      <c r="AX333" s="939"/>
      <c r="AY333" s="939"/>
      <c r="AZ333" s="939"/>
      <c r="BB333" s="286"/>
      <c r="BC333" s="286"/>
      <c r="BD333" s="319"/>
      <c r="BE333" s="307"/>
      <c r="BF333" s="319"/>
      <c r="BG333" s="319"/>
      <c r="BH333" s="319"/>
      <c r="BI333" s="319"/>
      <c r="BJ333" s="319"/>
      <c r="BK333" s="319"/>
      <c r="BL333" s="319"/>
      <c r="BM333" s="319"/>
      <c r="BN333" s="319"/>
      <c r="BO333" s="321"/>
      <c r="BP333" s="321"/>
      <c r="BQ333" s="321"/>
      <c r="BR333" s="321"/>
      <c r="BS333" s="321"/>
      <c r="BT333" s="321"/>
      <c r="BU333" s="321"/>
      <c r="BV333" s="321"/>
      <c r="BW333" s="321"/>
      <c r="BX333" s="321"/>
      <c r="BY333" s="321"/>
      <c r="BZ333" s="321"/>
      <c r="CA333" s="321"/>
      <c r="CB333" s="321"/>
      <c r="CC333" s="321"/>
      <c r="CE333" s="321"/>
      <c r="CF333" s="321"/>
      <c r="CG333" s="322"/>
      <c r="CJ333" s="323"/>
      <c r="CP333" s="286"/>
    </row>
    <row r="334" spans="1:94" ht="17" hidden="1" customHeight="1" thickBot="1">
      <c r="A334" s="305"/>
      <c r="B334" s="463"/>
      <c r="C334" s="463"/>
      <c r="D334" s="463"/>
      <c r="E334" s="463"/>
      <c r="F334" s="468"/>
      <c r="G334" s="468"/>
      <c r="H334" s="469"/>
      <c r="I334" s="469"/>
      <c r="J334" s="469"/>
      <c r="K334" s="469"/>
      <c r="L334" s="469"/>
      <c r="M334" s="469"/>
      <c r="N334" s="469"/>
      <c r="O334" s="469"/>
      <c r="P334" s="463"/>
      <c r="Q334" s="463"/>
      <c r="R334" s="463"/>
      <c r="S334" s="463"/>
      <c r="T334" s="463"/>
      <c r="U334" s="932" t="str">
        <f>Adder10_Description</f>
        <v>Material Markup (% of Material Total)</v>
      </c>
      <c r="V334" s="932"/>
      <c r="W334" s="932"/>
      <c r="X334" s="932"/>
      <c r="Y334" s="932"/>
      <c r="Z334" s="932"/>
      <c r="AA334" s="932"/>
      <c r="AB334" s="932"/>
      <c r="AC334" s="932"/>
      <c r="AD334" s="932"/>
      <c r="AE334" s="932"/>
      <c r="AF334" s="932"/>
      <c r="AG334" s="932"/>
      <c r="AH334" s="932"/>
      <c r="AI334" s="932"/>
      <c r="AJ334" s="933" t="s">
        <v>515</v>
      </c>
      <c r="AK334" s="933"/>
      <c r="AL334" s="933"/>
      <c r="AM334" s="933"/>
      <c r="AN334" s="933"/>
      <c r="AO334" s="936"/>
      <c r="AP334" s="937"/>
      <c r="AQ334" s="937"/>
      <c r="AR334" s="937"/>
      <c r="AS334" s="938"/>
      <c r="AT334" s="318"/>
      <c r="AU334" s="939">
        <f t="shared" si="137"/>
        <v>0</v>
      </c>
      <c r="AV334" s="939"/>
      <c r="AW334" s="939"/>
      <c r="AX334" s="939"/>
      <c r="AY334" s="939"/>
      <c r="AZ334" s="939"/>
      <c r="BB334" s="286"/>
      <c r="BC334" s="286"/>
      <c r="BD334" s="319"/>
      <c r="BE334" s="307"/>
      <c r="BF334" s="319"/>
      <c r="BG334" s="319"/>
      <c r="BH334" s="319"/>
      <c r="BI334" s="319"/>
      <c r="BJ334" s="319"/>
      <c r="BK334" s="319"/>
      <c r="BL334" s="319"/>
      <c r="BM334" s="319"/>
      <c r="BN334" s="319"/>
      <c r="BO334" s="321"/>
      <c r="BP334" s="321"/>
      <c r="BQ334" s="321"/>
      <c r="BR334" s="321"/>
      <c r="BS334" s="321"/>
      <c r="BT334" s="321"/>
      <c r="BU334" s="321"/>
      <c r="BV334" s="321"/>
      <c r="BW334" s="321"/>
      <c r="BX334" s="321"/>
      <c r="BY334" s="321"/>
      <c r="BZ334" s="321"/>
      <c r="CA334" s="321"/>
      <c r="CB334" s="321"/>
      <c r="CC334" s="321"/>
      <c r="CE334" s="321"/>
      <c r="CF334" s="321"/>
      <c r="CG334" s="322"/>
      <c r="CJ334" s="323"/>
      <c r="CP334" s="286"/>
    </row>
    <row r="335" spans="1:94" ht="17" hidden="1" customHeight="1" thickBot="1">
      <c r="A335" s="305"/>
      <c r="B335" s="463"/>
      <c r="C335" s="463"/>
      <c r="D335" s="463"/>
      <c r="E335" s="463"/>
      <c r="F335" s="468"/>
      <c r="G335" s="468"/>
      <c r="H335" s="469"/>
      <c r="I335" s="469"/>
      <c r="J335" s="469"/>
      <c r="K335" s="469"/>
      <c r="L335" s="469"/>
      <c r="M335" s="469"/>
      <c r="N335" s="469"/>
      <c r="O335" s="469"/>
      <c r="P335" s="463"/>
      <c r="Q335" s="463"/>
      <c r="R335" s="463"/>
      <c r="S335" s="463"/>
      <c r="T335" s="463"/>
      <c r="U335" s="932" t="str">
        <f>Adder12_Description</f>
        <v>P &amp; P Bond (% of Subtotal Estimate)</v>
      </c>
      <c r="V335" s="932"/>
      <c r="W335" s="932"/>
      <c r="X335" s="932"/>
      <c r="Y335" s="932"/>
      <c r="Z335" s="932"/>
      <c r="AA335" s="932"/>
      <c r="AB335" s="932"/>
      <c r="AC335" s="932"/>
      <c r="AD335" s="932"/>
      <c r="AE335" s="932"/>
      <c r="AF335" s="932"/>
      <c r="AG335" s="932"/>
      <c r="AH335" s="932"/>
      <c r="AI335" s="932"/>
      <c r="AJ335" s="933" t="s">
        <v>515</v>
      </c>
      <c r="AK335" s="933"/>
      <c r="AL335" s="933"/>
      <c r="AM335" s="933"/>
      <c r="AN335" s="933"/>
      <c r="AO335" s="936"/>
      <c r="AP335" s="937"/>
      <c r="AQ335" s="937"/>
      <c r="AR335" s="937"/>
      <c r="AS335" s="938"/>
      <c r="AT335" s="318"/>
      <c r="AU335" s="939">
        <f t="shared" si="137"/>
        <v>0</v>
      </c>
      <c r="AV335" s="939"/>
      <c r="AW335" s="939"/>
      <c r="AX335" s="939"/>
      <c r="AY335" s="939"/>
      <c r="AZ335" s="939"/>
      <c r="BB335" s="286"/>
      <c r="BC335" s="286"/>
      <c r="BD335" s="319"/>
      <c r="BE335" s="307"/>
      <c r="BF335" s="319"/>
      <c r="BG335" s="319"/>
      <c r="BH335" s="319"/>
      <c r="BI335" s="319"/>
      <c r="BJ335" s="319"/>
      <c r="BK335" s="319"/>
      <c r="BL335" s="319"/>
      <c r="BM335" s="319"/>
      <c r="BN335" s="319"/>
      <c r="BO335" s="321"/>
      <c r="BP335" s="321"/>
      <c r="BQ335" s="321"/>
      <c r="BR335" s="321"/>
      <c r="BS335" s="321"/>
      <c r="BT335" s="321"/>
      <c r="BU335" s="321"/>
      <c r="BV335" s="321"/>
      <c r="BW335" s="321"/>
      <c r="BX335" s="321"/>
      <c r="BY335" s="321"/>
      <c r="BZ335" s="321"/>
      <c r="CA335" s="321"/>
      <c r="CB335" s="321"/>
      <c r="CC335" s="321"/>
      <c r="CE335" s="321"/>
      <c r="CF335" s="321"/>
      <c r="CG335" s="322"/>
      <c r="CJ335" s="323"/>
      <c r="CP335" s="286"/>
    </row>
    <row r="336" spans="1:94" ht="17" hidden="1" customHeight="1" thickBot="1">
      <c r="A336" s="305"/>
      <c r="B336" s="463"/>
      <c r="C336" s="463"/>
      <c r="D336" s="463"/>
      <c r="E336" s="463"/>
      <c r="F336" s="468"/>
      <c r="G336" s="468"/>
      <c r="H336" s="469"/>
      <c r="I336" s="469"/>
      <c r="J336" s="469"/>
      <c r="K336" s="469"/>
      <c r="L336" s="469"/>
      <c r="M336" s="469"/>
      <c r="N336" s="469"/>
      <c r="O336" s="469"/>
      <c r="P336" s="463"/>
      <c r="Q336" s="463"/>
      <c r="R336" s="463"/>
      <c r="S336" s="463"/>
      <c r="T336" s="463"/>
      <c r="U336" s="932" t="str">
        <f>Adder13_Description</f>
        <v>Other 1</v>
      </c>
      <c r="V336" s="932"/>
      <c r="W336" s="932"/>
      <c r="X336" s="932"/>
      <c r="Y336" s="932"/>
      <c r="Z336" s="932"/>
      <c r="AA336" s="932"/>
      <c r="AB336" s="932"/>
      <c r="AC336" s="932"/>
      <c r="AD336" s="932"/>
      <c r="AE336" s="932"/>
      <c r="AF336" s="932"/>
      <c r="AG336" s="932"/>
      <c r="AH336" s="932"/>
      <c r="AI336" s="932"/>
      <c r="AJ336" s="933" t="s">
        <v>515</v>
      </c>
      <c r="AK336" s="933"/>
      <c r="AL336" s="933"/>
      <c r="AM336" s="933"/>
      <c r="AN336" s="933"/>
      <c r="AO336" s="936"/>
      <c r="AP336" s="937"/>
      <c r="AQ336" s="937"/>
      <c r="AR336" s="937"/>
      <c r="AS336" s="938"/>
      <c r="AT336" s="318"/>
      <c r="AU336" s="939">
        <f t="shared" si="137"/>
        <v>0</v>
      </c>
      <c r="AV336" s="939"/>
      <c r="AW336" s="939"/>
      <c r="AX336" s="939"/>
      <c r="AY336" s="939"/>
      <c r="AZ336" s="939"/>
      <c r="BB336" s="286"/>
      <c r="BC336" s="286"/>
      <c r="BD336" s="319"/>
      <c r="BE336" s="307"/>
      <c r="BF336" s="319"/>
      <c r="BG336" s="319"/>
      <c r="BH336" s="319"/>
      <c r="BI336" s="319"/>
      <c r="BJ336" s="319"/>
      <c r="BK336" s="319"/>
      <c r="BL336" s="319"/>
      <c r="BM336" s="319"/>
      <c r="BN336" s="319"/>
      <c r="BO336" s="321"/>
      <c r="BP336" s="321"/>
      <c r="BQ336" s="321"/>
      <c r="BR336" s="321"/>
      <c r="BS336" s="321"/>
      <c r="BT336" s="321"/>
      <c r="BU336" s="321"/>
      <c r="BV336" s="321"/>
      <c r="BW336" s="321"/>
      <c r="BX336" s="321"/>
      <c r="BY336" s="321"/>
      <c r="BZ336" s="321"/>
      <c r="CA336" s="321"/>
      <c r="CB336" s="321"/>
      <c r="CC336" s="321"/>
      <c r="CE336" s="321"/>
      <c r="CF336" s="321"/>
      <c r="CG336" s="322"/>
      <c r="CJ336" s="323"/>
      <c r="CP336" s="286"/>
    </row>
    <row r="337" spans="1:94" ht="17" hidden="1" customHeight="1" thickBot="1">
      <c r="A337" s="305"/>
      <c r="B337" s="463"/>
      <c r="C337" s="463"/>
      <c r="D337" s="463"/>
      <c r="E337" s="463"/>
      <c r="F337" s="468"/>
      <c r="G337" s="468"/>
      <c r="H337" s="469"/>
      <c r="I337" s="469"/>
      <c r="J337" s="469"/>
      <c r="K337" s="469"/>
      <c r="L337" s="469"/>
      <c r="M337" s="469"/>
      <c r="N337" s="469"/>
      <c r="O337" s="469"/>
      <c r="P337" s="463"/>
      <c r="Q337" s="463"/>
      <c r="R337" s="463"/>
      <c r="S337" s="463"/>
      <c r="T337" s="463"/>
      <c r="U337" s="932" t="str">
        <f>Adder14_Description</f>
        <v>Other 2</v>
      </c>
      <c r="V337" s="932"/>
      <c r="W337" s="932"/>
      <c r="X337" s="932"/>
      <c r="Y337" s="932"/>
      <c r="Z337" s="932"/>
      <c r="AA337" s="932"/>
      <c r="AB337" s="932"/>
      <c r="AC337" s="932"/>
      <c r="AD337" s="932"/>
      <c r="AE337" s="932"/>
      <c r="AF337" s="932"/>
      <c r="AG337" s="932"/>
      <c r="AH337" s="932"/>
      <c r="AI337" s="932"/>
      <c r="AJ337" s="933" t="s">
        <v>515</v>
      </c>
      <c r="AK337" s="933"/>
      <c r="AL337" s="933"/>
      <c r="AM337" s="933"/>
      <c r="AN337" s="933"/>
      <c r="AO337" s="936"/>
      <c r="AP337" s="937"/>
      <c r="AQ337" s="937"/>
      <c r="AR337" s="937"/>
      <c r="AS337" s="938"/>
      <c r="AT337" s="318"/>
      <c r="AU337" s="939">
        <f t="shared" si="137"/>
        <v>0</v>
      </c>
      <c r="AV337" s="939"/>
      <c r="AW337" s="939"/>
      <c r="AX337" s="939"/>
      <c r="AY337" s="939"/>
      <c r="AZ337" s="939"/>
      <c r="BB337" s="286"/>
      <c r="BC337" s="286"/>
      <c r="BD337" s="319"/>
      <c r="BE337" s="307"/>
      <c r="BF337" s="319"/>
      <c r="BG337" s="319"/>
      <c r="BH337" s="319"/>
      <c r="BI337" s="319"/>
      <c r="BJ337" s="319"/>
      <c r="BK337" s="319"/>
      <c r="BL337" s="319"/>
      <c r="BM337" s="319"/>
      <c r="BN337" s="319"/>
      <c r="BO337" s="321"/>
      <c r="BP337" s="321"/>
      <c r="BQ337" s="321"/>
      <c r="BR337" s="321"/>
      <c r="BS337" s="321"/>
      <c r="BT337" s="321"/>
      <c r="BU337" s="321"/>
      <c r="BV337" s="321"/>
      <c r="BW337" s="321"/>
      <c r="BX337" s="321"/>
      <c r="BY337" s="321"/>
      <c r="BZ337" s="321"/>
      <c r="CA337" s="321"/>
      <c r="CB337" s="321"/>
      <c r="CC337" s="321"/>
      <c r="CE337" s="321"/>
      <c r="CF337" s="321"/>
      <c r="CG337" s="322"/>
      <c r="CJ337" s="323"/>
      <c r="CP337" s="286"/>
    </row>
    <row r="338" spans="1:94" ht="17" hidden="1" customHeight="1" thickBot="1">
      <c r="A338" s="305"/>
      <c r="B338" s="463"/>
      <c r="C338" s="463"/>
      <c r="D338" s="463"/>
      <c r="E338" s="463"/>
      <c r="F338" s="468"/>
      <c r="G338" s="468"/>
      <c r="H338" s="469"/>
      <c r="I338" s="469"/>
      <c r="J338" s="469"/>
      <c r="K338" s="469"/>
      <c r="L338" s="469"/>
      <c r="M338" s="469"/>
      <c r="N338" s="469"/>
      <c r="O338" s="469"/>
      <c r="P338" s="463"/>
      <c r="Q338" s="463"/>
      <c r="R338" s="463"/>
      <c r="S338" s="463"/>
      <c r="T338" s="463"/>
      <c r="U338" s="945" t="str">
        <f>Adder15_Description</f>
        <v>Other 3</v>
      </c>
      <c r="V338" s="945"/>
      <c r="W338" s="945"/>
      <c r="X338" s="945"/>
      <c r="Y338" s="945"/>
      <c r="Z338" s="945"/>
      <c r="AA338" s="945"/>
      <c r="AB338" s="945"/>
      <c r="AC338" s="945"/>
      <c r="AD338" s="945"/>
      <c r="AE338" s="945"/>
      <c r="AF338" s="945"/>
      <c r="AG338" s="945"/>
      <c r="AH338" s="945"/>
      <c r="AI338" s="945"/>
      <c r="AJ338" s="934" t="s">
        <v>515</v>
      </c>
      <c r="AK338" s="934"/>
      <c r="AL338" s="934"/>
      <c r="AM338" s="934"/>
      <c r="AN338" s="934"/>
      <c r="AO338" s="946"/>
      <c r="AP338" s="947"/>
      <c r="AQ338" s="947"/>
      <c r="AR338" s="947"/>
      <c r="AS338" s="948"/>
      <c r="AT338" s="459"/>
      <c r="AU338" s="944">
        <f t="shared" si="137"/>
        <v>0</v>
      </c>
      <c r="AV338" s="944"/>
      <c r="AW338" s="944"/>
      <c r="AX338" s="944"/>
      <c r="AY338" s="944"/>
      <c r="AZ338" s="944"/>
      <c r="BB338" s="286"/>
      <c r="BC338" s="286"/>
      <c r="BD338" s="319"/>
      <c r="BE338" s="307"/>
      <c r="BF338" s="319"/>
      <c r="BG338" s="319"/>
      <c r="BH338" s="319"/>
      <c r="BI338" s="319"/>
      <c r="BJ338" s="319"/>
      <c r="BK338" s="319"/>
      <c r="BL338" s="319"/>
      <c r="BM338" s="319"/>
      <c r="BN338" s="319"/>
      <c r="BO338" s="321"/>
      <c r="BP338" s="321"/>
      <c r="BQ338" s="321"/>
      <c r="BR338" s="321"/>
      <c r="BS338" s="321"/>
      <c r="BT338" s="321"/>
      <c r="BU338" s="321"/>
      <c r="BV338" s="321"/>
      <c r="BW338" s="321"/>
      <c r="BX338" s="321"/>
      <c r="BY338" s="321"/>
      <c r="BZ338" s="321"/>
      <c r="CA338" s="321"/>
      <c r="CB338" s="321"/>
      <c r="CC338" s="321"/>
      <c r="CE338" s="321"/>
      <c r="CF338" s="321"/>
      <c r="CG338" s="322"/>
      <c r="CJ338" s="323"/>
      <c r="CP338" s="286"/>
    </row>
    <row r="339" spans="1:94" ht="22" hidden="1" customHeight="1" thickTop="1">
      <c r="A339" s="305"/>
      <c r="B339" s="463"/>
      <c r="C339" s="463"/>
      <c r="D339" s="463"/>
      <c r="E339" s="463"/>
      <c r="F339" s="468"/>
      <c r="G339" s="468"/>
      <c r="H339" s="469"/>
      <c r="I339" s="469"/>
      <c r="J339" s="469"/>
      <c r="K339" s="469"/>
      <c r="L339" s="469"/>
      <c r="M339" s="469"/>
      <c r="N339" s="469"/>
      <c r="O339" s="469"/>
      <c r="P339" s="463"/>
      <c r="Q339" s="463"/>
      <c r="R339" s="463"/>
      <c r="S339" s="463"/>
      <c r="T339" s="463"/>
      <c r="U339" s="864" t="s">
        <v>928</v>
      </c>
      <c r="V339" s="864"/>
      <c r="W339" s="864"/>
      <c r="X339" s="864"/>
      <c r="Y339" s="864"/>
      <c r="Z339" s="864"/>
      <c r="AA339" s="864"/>
      <c r="AB339" s="864"/>
      <c r="AC339" s="864"/>
      <c r="AD339" s="864"/>
      <c r="AE339" s="864"/>
      <c r="AF339" s="864"/>
      <c r="AG339" s="864"/>
      <c r="AH339" s="864"/>
      <c r="AI339" s="864"/>
      <c r="AJ339" s="864"/>
      <c r="AK339" s="864"/>
      <c r="AL339" s="864"/>
      <c r="AM339" s="864"/>
      <c r="AN339" s="864"/>
      <c r="AO339" s="864"/>
      <c r="AP339" s="864"/>
      <c r="AQ339" s="864"/>
      <c r="AR339" s="864"/>
      <c r="AS339" s="864"/>
      <c r="AT339" s="133"/>
      <c r="AU339" s="940">
        <f>SUM(AU325:AZ338)</f>
        <v>0</v>
      </c>
      <c r="AV339" s="940"/>
      <c r="AW339" s="940"/>
      <c r="AX339" s="940"/>
      <c r="AY339" s="940"/>
      <c r="AZ339" s="940"/>
      <c r="BB339" s="286"/>
      <c r="BC339" s="286"/>
      <c r="BD339" s="319"/>
      <c r="BE339" s="307"/>
      <c r="BF339" s="319"/>
      <c r="BG339" s="319"/>
      <c r="BH339" s="319"/>
      <c r="BI339" s="319"/>
      <c r="BJ339" s="319"/>
      <c r="BK339" s="319"/>
      <c r="BL339" s="319"/>
      <c r="BM339" s="319"/>
      <c r="BN339" s="319"/>
      <c r="BO339" s="321"/>
      <c r="BP339" s="321"/>
      <c r="BQ339" s="321"/>
      <c r="BR339" s="321"/>
      <c r="BS339" s="321"/>
      <c r="BT339" s="321"/>
      <c r="BU339" s="321"/>
      <c r="BV339" s="321"/>
      <c r="BW339" s="321"/>
      <c r="BX339" s="321"/>
      <c r="BY339" s="321"/>
      <c r="BZ339" s="321"/>
      <c r="CA339" s="321"/>
      <c r="CB339" s="321"/>
      <c r="CC339" s="321"/>
      <c r="CE339" s="321"/>
      <c r="CF339" s="321"/>
      <c r="CG339" s="322"/>
      <c r="CJ339" s="323"/>
      <c r="CP339" s="286"/>
    </row>
    <row r="340" spans="1:94" ht="22" hidden="1" customHeight="1">
      <c r="A340" s="305"/>
      <c r="B340" s="463"/>
      <c r="C340" s="463"/>
      <c r="D340" s="463"/>
      <c r="E340" s="463"/>
      <c r="F340" s="468"/>
      <c r="G340" s="468"/>
      <c r="H340" s="469"/>
      <c r="I340" s="469"/>
      <c r="J340" s="469"/>
      <c r="K340" s="469"/>
      <c r="L340" s="469"/>
      <c r="M340" s="469"/>
      <c r="N340" s="469"/>
      <c r="O340" s="469"/>
      <c r="P340" s="463"/>
      <c r="Q340" s="463"/>
      <c r="R340" s="463"/>
      <c r="S340" s="463"/>
      <c r="T340" s="463"/>
      <c r="U340" s="864" t="str">
        <f>UPPER(CONCATENATE(E287," ","TOTAL"))</f>
        <v>ALTERNATE #6 TOTAL</v>
      </c>
      <c r="V340" s="864"/>
      <c r="W340" s="864"/>
      <c r="X340" s="864"/>
      <c r="Y340" s="864"/>
      <c r="Z340" s="864"/>
      <c r="AA340" s="864"/>
      <c r="AB340" s="864"/>
      <c r="AC340" s="864"/>
      <c r="AD340" s="864"/>
      <c r="AE340" s="864"/>
      <c r="AF340" s="864"/>
      <c r="AG340" s="864"/>
      <c r="AH340" s="864"/>
      <c r="AI340" s="864"/>
      <c r="AJ340" s="864"/>
      <c r="AK340" s="864"/>
      <c r="AL340" s="864"/>
      <c r="AM340" s="864"/>
      <c r="AN340" s="864"/>
      <c r="AO340" s="864"/>
      <c r="AP340" s="864"/>
      <c r="AQ340" s="864"/>
      <c r="AR340" s="864"/>
      <c r="AS340" s="864"/>
      <c r="AT340" s="133"/>
      <c r="AU340" s="940">
        <f>AU319+AU339</f>
        <v>0</v>
      </c>
      <c r="AV340" s="940"/>
      <c r="AW340" s="940"/>
      <c r="AX340" s="940"/>
      <c r="AY340" s="940"/>
      <c r="AZ340" s="940"/>
      <c r="BB340" s="286"/>
      <c r="BC340" s="286"/>
      <c r="BD340" s="319"/>
      <c r="BE340" s="307"/>
      <c r="BF340" s="319"/>
      <c r="BG340" s="319"/>
      <c r="BH340" s="319"/>
      <c r="BI340" s="319"/>
      <c r="BJ340" s="319"/>
      <c r="BK340" s="319"/>
      <c r="BL340" s="319"/>
      <c r="BM340" s="319"/>
      <c r="BN340" s="319"/>
      <c r="BO340" s="321"/>
      <c r="BP340" s="321"/>
      <c r="BQ340" s="321"/>
      <c r="BR340" s="321"/>
      <c r="BS340" s="321"/>
      <c r="BT340" s="321"/>
      <c r="BU340" s="321"/>
      <c r="BV340" s="321"/>
      <c r="BW340" s="321"/>
      <c r="BX340" s="321"/>
      <c r="BY340" s="321"/>
      <c r="BZ340" s="321"/>
      <c r="CA340" s="321"/>
      <c r="CB340" s="321"/>
      <c r="CC340" s="321"/>
      <c r="CE340" s="321"/>
      <c r="CF340" s="321"/>
      <c r="CG340" s="322"/>
      <c r="CJ340" s="323"/>
      <c r="CP340" s="286"/>
    </row>
    <row r="341" spans="1:94" ht="15.45" hidden="1" customHeight="1">
      <c r="A341" s="305"/>
      <c r="B341" s="463"/>
      <c r="C341" s="463"/>
      <c r="D341" s="463"/>
      <c r="E341" s="463"/>
      <c r="F341" s="463"/>
      <c r="G341" s="463"/>
      <c r="H341" s="463"/>
      <c r="I341" s="463"/>
      <c r="J341" s="463"/>
      <c r="K341" s="463"/>
      <c r="L341" s="463"/>
      <c r="M341" s="463"/>
      <c r="N341" s="463"/>
      <c r="O341" s="463"/>
      <c r="P341" s="463"/>
      <c r="Q341" s="463"/>
      <c r="R341" s="463"/>
      <c r="S341" s="463"/>
      <c r="T341" s="463"/>
      <c r="U341" s="464"/>
      <c r="V341" s="465"/>
      <c r="W341" s="465"/>
      <c r="X341" s="465"/>
      <c r="Y341" s="466"/>
      <c r="Z341" s="466"/>
      <c r="AA341" s="466"/>
      <c r="AB341" s="466"/>
      <c r="AC341" s="466"/>
      <c r="AD341" s="466"/>
      <c r="AE341" s="467"/>
      <c r="AF341" s="467"/>
      <c r="AG341" s="467"/>
      <c r="AH341" s="467"/>
      <c r="AI341" s="467"/>
      <c r="AJ341" s="467"/>
      <c r="AK341" s="467"/>
      <c r="AL341" s="467"/>
      <c r="AM341" s="467"/>
      <c r="AN341" s="467"/>
      <c r="AO341" s="467"/>
      <c r="AP341" s="467"/>
      <c r="AQ341" s="467"/>
      <c r="AR341" s="467"/>
      <c r="AS341" s="467"/>
      <c r="AT341" s="456"/>
      <c r="AU341" s="457"/>
      <c r="AV341" s="457"/>
      <c r="AW341" s="457"/>
      <c r="AX341" s="457"/>
      <c r="AY341" s="457"/>
      <c r="AZ341" s="457"/>
      <c r="BB341" s="286"/>
      <c r="BC341" s="286"/>
      <c r="BD341" s="319"/>
      <c r="BE341" s="307"/>
      <c r="BF341" s="319"/>
      <c r="BG341" s="319"/>
      <c r="BH341" s="319"/>
      <c r="BI341" s="319"/>
      <c r="BJ341" s="319"/>
      <c r="BK341" s="319"/>
      <c r="BL341" s="319"/>
      <c r="BM341" s="319"/>
      <c r="BN341" s="319"/>
      <c r="BO341" s="321"/>
      <c r="BP341" s="321"/>
      <c r="BQ341" s="321"/>
      <c r="BR341" s="321"/>
      <c r="BS341" s="321"/>
      <c r="BT341" s="321"/>
      <c r="BU341" s="321"/>
      <c r="BV341" s="321"/>
      <c r="BW341" s="321"/>
      <c r="BX341" s="321"/>
      <c r="BY341" s="321"/>
      <c r="BZ341" s="321"/>
      <c r="CA341" s="321"/>
      <c r="CB341" s="321"/>
      <c r="CC341" s="321"/>
      <c r="CE341" s="321"/>
      <c r="CF341" s="321"/>
      <c r="CG341" s="322"/>
      <c r="CJ341" s="323"/>
      <c r="CP341" s="286"/>
    </row>
    <row r="342" spans="1:94" ht="10.45" hidden="1" customHeight="1" thickBot="1">
      <c r="A342" s="305"/>
      <c r="B342" s="463"/>
      <c r="C342" s="463"/>
      <c r="D342" s="463"/>
      <c r="E342" s="463"/>
      <c r="F342" s="463"/>
      <c r="G342" s="463"/>
      <c r="H342" s="463"/>
      <c r="I342" s="463"/>
      <c r="J342" s="463"/>
      <c r="K342" s="463"/>
      <c r="L342" s="463"/>
      <c r="M342" s="463"/>
      <c r="N342" s="463"/>
      <c r="O342" s="463"/>
      <c r="P342" s="463"/>
      <c r="Q342" s="463"/>
      <c r="R342" s="463"/>
      <c r="S342" s="463"/>
      <c r="T342" s="463"/>
      <c r="U342" s="463"/>
      <c r="V342" s="463"/>
      <c r="W342" s="463"/>
      <c r="X342" s="463"/>
      <c r="Y342" s="463"/>
      <c r="Z342" s="463"/>
      <c r="AA342" s="463"/>
      <c r="AB342" s="463"/>
      <c r="AC342" s="463"/>
      <c r="AD342" s="463"/>
      <c r="AE342" s="463"/>
      <c r="AF342" s="463"/>
      <c r="AG342" s="463"/>
      <c r="AH342" s="463"/>
      <c r="AI342" s="463"/>
      <c r="AJ342" s="463"/>
      <c r="AK342" s="463"/>
      <c r="AL342" s="463"/>
      <c r="AM342" s="463"/>
      <c r="AN342" s="463"/>
      <c r="AO342" s="463"/>
      <c r="AP342" s="463"/>
      <c r="AQ342" s="463"/>
      <c r="AR342" s="463"/>
      <c r="AS342" s="463"/>
      <c r="AU342" s="286"/>
      <c r="AV342" s="286"/>
      <c r="AW342" s="286"/>
      <c r="AX342" s="286"/>
      <c r="AY342" s="286"/>
      <c r="AZ342" s="286"/>
      <c r="BB342" s="286"/>
      <c r="BC342" s="286"/>
      <c r="BD342" s="319"/>
      <c r="BE342" s="307"/>
      <c r="BF342" s="319"/>
      <c r="BG342" s="319"/>
      <c r="BH342" s="319"/>
      <c r="BI342" s="319"/>
      <c r="BJ342" s="319"/>
      <c r="BK342" s="319"/>
      <c r="BL342" s="319"/>
      <c r="BM342" s="319"/>
      <c r="BN342" s="319"/>
      <c r="BO342" s="321"/>
      <c r="BP342" s="321"/>
      <c r="BQ342" s="321"/>
      <c r="BR342" s="321"/>
      <c r="BS342" s="321"/>
      <c r="BT342" s="321"/>
      <c r="BU342" s="321"/>
      <c r="BV342" s="321"/>
      <c r="BW342" s="321"/>
      <c r="BX342" s="321"/>
      <c r="BY342" s="321"/>
      <c r="BZ342" s="321"/>
      <c r="CA342" s="321"/>
      <c r="CB342" s="321"/>
      <c r="CC342" s="321"/>
      <c r="CE342" s="321"/>
      <c r="CF342" s="321"/>
      <c r="CG342" s="322"/>
      <c r="CJ342" s="323"/>
      <c r="CP342" s="286"/>
    </row>
    <row r="343" spans="1:94" ht="21.6" customHeight="1" thickTop="1" thickBot="1">
      <c r="A343" s="305" t="s">
        <v>704</v>
      </c>
      <c r="B343" s="929"/>
      <c r="C343" s="930"/>
      <c r="D343" s="931"/>
      <c r="E343" s="578" t="str">
        <f>Alternate7_Description</f>
        <v>Alternate #7</v>
      </c>
      <c r="F343" s="472"/>
      <c r="G343" s="472"/>
      <c r="H343" s="472"/>
      <c r="I343" s="472"/>
      <c r="J343" s="472"/>
      <c r="K343" s="472"/>
      <c r="L343" s="472"/>
      <c r="M343" s="472"/>
      <c r="N343" s="472"/>
      <c r="O343" s="472"/>
      <c r="P343" s="472"/>
      <c r="Q343" s="470"/>
      <c r="R343" s="470"/>
      <c r="S343" s="470"/>
      <c r="T343" s="470"/>
      <c r="U343" s="470"/>
      <c r="V343" s="471"/>
      <c r="W343" s="471"/>
      <c r="X343" s="471"/>
      <c r="Y343" s="471"/>
      <c r="Z343" s="471"/>
      <c r="AA343" s="471"/>
      <c r="AB343" s="471"/>
      <c r="AC343" s="471"/>
      <c r="AD343" s="471"/>
      <c r="AE343" s="917" t="str">
        <f>IF(AE375=0,"",AE375)</f>
        <v/>
      </c>
      <c r="AF343" s="918"/>
      <c r="AG343" s="918"/>
      <c r="AH343" s="918"/>
      <c r="AI343" s="918"/>
      <c r="AJ343" s="917" t="str">
        <f>IF(AJ375=0,"",AJ375)</f>
        <v/>
      </c>
      <c r="AK343" s="918"/>
      <c r="AL343" s="918"/>
      <c r="AM343" s="918"/>
      <c r="AN343" s="918"/>
      <c r="AO343" s="917" t="str">
        <f>IF(AO375=0,"",AO375)</f>
        <v/>
      </c>
      <c r="AP343" s="918"/>
      <c r="AQ343" s="918"/>
      <c r="AR343" s="918"/>
      <c r="AS343" s="918"/>
      <c r="AT343" s="356"/>
      <c r="AU343" s="924" t="str">
        <f>IF(AU375=0,"",AU375)</f>
        <v/>
      </c>
      <c r="AV343" s="924"/>
      <c r="AW343" s="924"/>
      <c r="AX343" s="924"/>
      <c r="AY343" s="924"/>
      <c r="AZ343" s="924"/>
      <c r="BB343" s="171"/>
      <c r="BC343" s="307"/>
      <c r="BD343" s="306">
        <f t="shared" ref="BD343:BD373" si="138">$B$343</f>
        <v>0</v>
      </c>
      <c r="BE343" s="307"/>
      <c r="BF343" s="306"/>
      <c r="BG343" s="306"/>
      <c r="BH343" s="306"/>
      <c r="BI343" s="306"/>
      <c r="BJ343" s="308">
        <f t="shared" ref="BJ343:CA343" si="139">SUM(BJ344:BJ358)</f>
        <v>0</v>
      </c>
      <c r="BK343" s="308">
        <f t="shared" si="139"/>
        <v>0</v>
      </c>
      <c r="BL343" s="308" t="e">
        <f t="shared" si="139"/>
        <v>#REF!</v>
      </c>
      <c r="BM343" s="308">
        <f t="shared" si="139"/>
        <v>0</v>
      </c>
      <c r="BN343" s="308" t="e">
        <f t="shared" si="139"/>
        <v>#REF!</v>
      </c>
      <c r="BO343" s="309" t="e">
        <f t="shared" si="139"/>
        <v>#REF!</v>
      </c>
      <c r="BP343" s="309" t="e">
        <f t="shared" si="139"/>
        <v>#REF!</v>
      </c>
      <c r="BQ343" s="310" t="e">
        <f t="shared" si="139"/>
        <v>#REF!</v>
      </c>
      <c r="BR343" s="310" t="e">
        <f t="shared" si="139"/>
        <v>#REF!</v>
      </c>
      <c r="BS343" s="309" t="e">
        <f t="shared" si="139"/>
        <v>#REF!</v>
      </c>
      <c r="BT343" s="310" t="e">
        <f t="shared" si="139"/>
        <v>#REF!</v>
      </c>
      <c r="BU343" s="310" t="e">
        <f t="shared" si="139"/>
        <v>#REF!</v>
      </c>
      <c r="BV343" s="309" t="e">
        <f t="shared" si="139"/>
        <v>#REF!</v>
      </c>
      <c r="BW343" s="310" t="e">
        <f t="shared" si="139"/>
        <v>#REF!</v>
      </c>
      <c r="BX343" s="310" t="e">
        <f t="shared" si="139"/>
        <v>#REF!</v>
      </c>
      <c r="BY343" s="309" t="e">
        <f t="shared" si="139"/>
        <v>#REF!</v>
      </c>
      <c r="BZ343" s="310" t="e">
        <f t="shared" si="139"/>
        <v>#REF!</v>
      </c>
      <c r="CA343" s="310" t="e">
        <f t="shared" si="139"/>
        <v>#REF!</v>
      </c>
      <c r="CB343" s="311" t="str">
        <f t="shared" ref="CB343:CB373" si="140">CONCATENATE(T343,"/", "MH")</f>
        <v>/MH</v>
      </c>
      <c r="CC343" s="311" t="str">
        <f t="shared" ref="CC343:CC373" si="141">CONCATENATE("MH","/",T343)</f>
        <v>MH/</v>
      </c>
      <c r="CE343" s="312"/>
      <c r="CF343" s="312"/>
      <c r="CG343" s="313"/>
      <c r="CJ343" s="314"/>
      <c r="CP343" s="171"/>
    </row>
    <row r="344" spans="1:94" ht="16" hidden="1" thickTop="1">
      <c r="A344" s="305"/>
      <c r="B344" s="920"/>
      <c r="C344" s="920"/>
      <c r="D344" s="920"/>
      <c r="E344" s="920"/>
      <c r="F344" s="920"/>
      <c r="G344" s="920"/>
      <c r="H344" s="920"/>
      <c r="I344" s="920"/>
      <c r="J344" s="920"/>
      <c r="K344" s="920"/>
      <c r="L344" s="920"/>
      <c r="M344" s="920"/>
      <c r="N344" s="920"/>
      <c r="O344" s="920"/>
      <c r="P344" s="920"/>
      <c r="Q344" s="925"/>
      <c r="R344" s="925"/>
      <c r="S344" s="926"/>
      <c r="T344" s="925"/>
      <c r="U344" s="925"/>
      <c r="V344" s="927"/>
      <c r="W344" s="928"/>
      <c r="X344" s="928"/>
      <c r="Y344" s="927"/>
      <c r="Z344" s="928"/>
      <c r="AA344" s="928"/>
      <c r="AB344" s="927"/>
      <c r="AC344" s="928"/>
      <c r="AD344" s="928"/>
      <c r="AE344" s="923">
        <f t="shared" ref="AE344:AE358" si="142">V344*Q344</f>
        <v>0</v>
      </c>
      <c r="AF344" s="923"/>
      <c r="AG344" s="923"/>
      <c r="AH344" s="923"/>
      <c r="AI344" s="923"/>
      <c r="AJ344" s="919">
        <f t="shared" ref="AJ344:AJ358" si="143">Q344*Y344</f>
        <v>0</v>
      </c>
      <c r="AK344" s="919"/>
      <c r="AL344" s="919"/>
      <c r="AM344" s="919"/>
      <c r="AN344" s="919"/>
      <c r="AO344" s="919">
        <f>Q344*AB344</f>
        <v>0</v>
      </c>
      <c r="AP344" s="919"/>
      <c r="AQ344" s="919"/>
      <c r="AR344" s="919"/>
      <c r="AS344" s="919"/>
      <c r="AT344" s="315"/>
      <c r="AU344" s="887">
        <f t="shared" ref="AU344:AU358" si="144">AE344+AJ344+AO344</f>
        <v>0</v>
      </c>
      <c r="AV344" s="887"/>
      <c r="AW344" s="888"/>
      <c r="AX344" s="888"/>
      <c r="AY344" s="888"/>
      <c r="AZ344" s="889" t="e">
        <f>SUM(#REF!)</f>
        <v>#REF!</v>
      </c>
      <c r="BB344" s="177"/>
      <c r="BC344" s="307"/>
      <c r="BD344" s="306">
        <f t="shared" si="138"/>
        <v>0</v>
      </c>
      <c r="BE344" s="307"/>
      <c r="BF344" s="316"/>
      <c r="BG344" s="316"/>
      <c r="BH344" s="316"/>
      <c r="BI344" s="316"/>
      <c r="BJ344" s="308">
        <f t="shared" ref="BJ344:BJ373" si="145">AE344</f>
        <v>0</v>
      </c>
      <c r="BK344" s="308">
        <f t="shared" ref="BK344:BK373" si="146">AJ344</f>
        <v>0</v>
      </c>
      <c r="BL344" s="308" t="e">
        <f>#REF!</f>
        <v>#REF!</v>
      </c>
      <c r="BM344" s="308">
        <f t="shared" ref="BM344:BM373" si="147">AO344</f>
        <v>0</v>
      </c>
      <c r="BN344" s="308" t="e">
        <f t="shared" ref="BN344:BN358" si="148">SUM(BJ344:BM344)</f>
        <v>#REF!</v>
      </c>
      <c r="BO344" s="317" t="e">
        <f>AU344/#REF!</f>
        <v>#REF!</v>
      </c>
      <c r="BP344" s="317" t="e">
        <f>AE344/#REF!</f>
        <v>#REF!</v>
      </c>
      <c r="BQ344" s="313" t="e">
        <f>BP344*#REF!</f>
        <v>#REF!</v>
      </c>
      <c r="BR344" s="313" t="e">
        <f t="shared" ref="BR344:BR373" si="149">BQ344+AE344</f>
        <v>#REF!</v>
      </c>
      <c r="BS344" s="317" t="e">
        <f>AJ344/#REF!</f>
        <v>#REF!</v>
      </c>
      <c r="BT344" s="313" t="e">
        <f>BS344*#REF!</f>
        <v>#REF!</v>
      </c>
      <c r="BU344" s="313" t="e">
        <f t="shared" ref="BU344:BU373" si="150">BT344+AJ344</f>
        <v>#REF!</v>
      </c>
      <c r="BV344" s="317" t="e">
        <f>#REF!/#REF!</f>
        <v>#REF!</v>
      </c>
      <c r="BW344" s="313" t="e">
        <f>BV344*#REF!</f>
        <v>#REF!</v>
      </c>
      <c r="BX344" s="313" t="e">
        <f>BW344+#REF!</f>
        <v>#REF!</v>
      </c>
      <c r="BY344" s="317" t="e">
        <f>AO344/#REF!</f>
        <v>#REF!</v>
      </c>
      <c r="BZ344" s="313" t="e">
        <f>BY344*#REF!</f>
        <v>#REF!</v>
      </c>
      <c r="CA344" s="313" t="e">
        <f t="shared" ref="CA344:CA373" si="151">BZ344+AO344</f>
        <v>#REF!</v>
      </c>
      <c r="CB344" s="311" t="str">
        <f t="shared" si="140"/>
        <v>/MH</v>
      </c>
      <c r="CC344" s="311" t="str">
        <f t="shared" si="141"/>
        <v>MH/</v>
      </c>
      <c r="CE344" s="312" t="e">
        <f>T(#REF!)</f>
        <v>#REF!</v>
      </c>
      <c r="CF344" s="312" t="e">
        <f>#REF!</f>
        <v>#REF!</v>
      </c>
      <c r="CG344" s="313">
        <f t="shared" ref="CG344:CG373" si="152">AE344</f>
        <v>0</v>
      </c>
      <c r="CJ344" s="314"/>
      <c r="CP344" s="177"/>
    </row>
    <row r="345" spans="1:94" hidden="1">
      <c r="A345" s="305"/>
      <c r="B345" s="920"/>
      <c r="C345" s="920"/>
      <c r="D345" s="920"/>
      <c r="E345" s="920"/>
      <c r="F345" s="920"/>
      <c r="G345" s="920"/>
      <c r="H345" s="920"/>
      <c r="I345" s="920"/>
      <c r="J345" s="920"/>
      <c r="K345" s="920"/>
      <c r="L345" s="920"/>
      <c r="M345" s="920"/>
      <c r="N345" s="920"/>
      <c r="O345" s="920"/>
      <c r="P345" s="920"/>
      <c r="Q345" s="787"/>
      <c r="R345" s="787"/>
      <c r="S345" s="788"/>
      <c r="T345" s="787"/>
      <c r="U345" s="787"/>
      <c r="V345" s="921"/>
      <c r="W345" s="922"/>
      <c r="X345" s="922"/>
      <c r="Y345" s="921"/>
      <c r="Z345" s="922"/>
      <c r="AA345" s="922"/>
      <c r="AB345" s="921"/>
      <c r="AC345" s="922"/>
      <c r="AD345" s="922"/>
      <c r="AE345" s="923">
        <f t="shared" si="142"/>
        <v>0</v>
      </c>
      <c r="AF345" s="923"/>
      <c r="AG345" s="923"/>
      <c r="AH345" s="923"/>
      <c r="AI345" s="923"/>
      <c r="AJ345" s="919">
        <f t="shared" si="143"/>
        <v>0</v>
      </c>
      <c r="AK345" s="919"/>
      <c r="AL345" s="919"/>
      <c r="AM345" s="919"/>
      <c r="AN345" s="919"/>
      <c r="AO345" s="919">
        <f t="shared" ref="AO345:AO358" si="153">Q345*AB345</f>
        <v>0</v>
      </c>
      <c r="AP345" s="919"/>
      <c r="AQ345" s="919"/>
      <c r="AR345" s="919"/>
      <c r="AS345" s="919"/>
      <c r="AT345" s="318"/>
      <c r="AU345" s="877">
        <f t="shared" si="144"/>
        <v>0</v>
      </c>
      <c r="AV345" s="877"/>
      <c r="AW345" s="878"/>
      <c r="AX345" s="878"/>
      <c r="AY345" s="878"/>
      <c r="AZ345" s="879" t="e">
        <f>SUM(#REF!)</f>
        <v>#REF!</v>
      </c>
      <c r="BB345" s="177"/>
      <c r="BC345" s="307"/>
      <c r="BD345" s="306">
        <f t="shared" si="138"/>
        <v>0</v>
      </c>
      <c r="BE345" s="307"/>
      <c r="BF345" s="316"/>
      <c r="BG345" s="316"/>
      <c r="BH345" s="316"/>
      <c r="BI345" s="316"/>
      <c r="BJ345" s="308">
        <f t="shared" si="145"/>
        <v>0</v>
      </c>
      <c r="BK345" s="308">
        <f t="shared" si="146"/>
        <v>0</v>
      </c>
      <c r="BL345" s="308" t="e">
        <f>#REF!</f>
        <v>#REF!</v>
      </c>
      <c r="BM345" s="308">
        <f t="shared" si="147"/>
        <v>0</v>
      </c>
      <c r="BN345" s="308" t="e">
        <f t="shared" si="148"/>
        <v>#REF!</v>
      </c>
      <c r="BO345" s="317" t="e">
        <f>AU345/#REF!</f>
        <v>#REF!</v>
      </c>
      <c r="BP345" s="317" t="e">
        <f>AE345/#REF!</f>
        <v>#REF!</v>
      </c>
      <c r="BQ345" s="313" t="e">
        <f>BP345*#REF!</f>
        <v>#REF!</v>
      </c>
      <c r="BR345" s="313" t="e">
        <f t="shared" si="149"/>
        <v>#REF!</v>
      </c>
      <c r="BS345" s="317" t="e">
        <f>AJ345/#REF!</f>
        <v>#REF!</v>
      </c>
      <c r="BT345" s="313" t="e">
        <f>BS345*#REF!</f>
        <v>#REF!</v>
      </c>
      <c r="BU345" s="313" t="e">
        <f t="shared" si="150"/>
        <v>#REF!</v>
      </c>
      <c r="BV345" s="317" t="e">
        <f>#REF!/#REF!</f>
        <v>#REF!</v>
      </c>
      <c r="BW345" s="313" t="e">
        <f>BV345*#REF!</f>
        <v>#REF!</v>
      </c>
      <c r="BX345" s="313" t="e">
        <f>BW345+#REF!</f>
        <v>#REF!</v>
      </c>
      <c r="BY345" s="317" t="e">
        <f>AO345/#REF!</f>
        <v>#REF!</v>
      </c>
      <c r="BZ345" s="313" t="e">
        <f>BY345*#REF!</f>
        <v>#REF!</v>
      </c>
      <c r="CA345" s="313" t="e">
        <f t="shared" si="151"/>
        <v>#REF!</v>
      </c>
      <c r="CB345" s="311" t="str">
        <f t="shared" si="140"/>
        <v>/MH</v>
      </c>
      <c r="CC345" s="311" t="str">
        <f t="shared" si="141"/>
        <v>MH/</v>
      </c>
      <c r="CE345" s="312" t="e">
        <f>T(#REF!)</f>
        <v>#REF!</v>
      </c>
      <c r="CF345" s="312" t="e">
        <f>#REF!</f>
        <v>#REF!</v>
      </c>
      <c r="CG345" s="313">
        <f t="shared" si="152"/>
        <v>0</v>
      </c>
      <c r="CJ345" s="314"/>
      <c r="CP345" s="177"/>
    </row>
    <row r="346" spans="1:94" hidden="1">
      <c r="A346" s="305"/>
      <c r="B346" s="920"/>
      <c r="C346" s="920"/>
      <c r="D346" s="920"/>
      <c r="E346" s="920"/>
      <c r="F346" s="920"/>
      <c r="G346" s="920"/>
      <c r="H346" s="920"/>
      <c r="I346" s="920"/>
      <c r="J346" s="920"/>
      <c r="K346" s="920"/>
      <c r="L346" s="920"/>
      <c r="M346" s="920"/>
      <c r="N346" s="920"/>
      <c r="O346" s="920"/>
      <c r="P346" s="920"/>
      <c r="Q346" s="787"/>
      <c r="R346" s="787"/>
      <c r="S346" s="788"/>
      <c r="T346" s="787"/>
      <c r="U346" s="787"/>
      <c r="V346" s="921"/>
      <c r="W346" s="922"/>
      <c r="X346" s="922"/>
      <c r="Y346" s="921"/>
      <c r="Z346" s="922"/>
      <c r="AA346" s="922"/>
      <c r="AB346" s="921"/>
      <c r="AC346" s="922"/>
      <c r="AD346" s="922"/>
      <c r="AE346" s="923">
        <f t="shared" si="142"/>
        <v>0</v>
      </c>
      <c r="AF346" s="923"/>
      <c r="AG346" s="923"/>
      <c r="AH346" s="923"/>
      <c r="AI346" s="923"/>
      <c r="AJ346" s="919">
        <f t="shared" si="143"/>
        <v>0</v>
      </c>
      <c r="AK346" s="919"/>
      <c r="AL346" s="919"/>
      <c r="AM346" s="919"/>
      <c r="AN346" s="919"/>
      <c r="AO346" s="919">
        <f t="shared" si="153"/>
        <v>0</v>
      </c>
      <c r="AP346" s="919"/>
      <c r="AQ346" s="919"/>
      <c r="AR346" s="919"/>
      <c r="AS346" s="919"/>
      <c r="AT346" s="318"/>
      <c r="AU346" s="877">
        <f t="shared" si="144"/>
        <v>0</v>
      </c>
      <c r="AV346" s="877"/>
      <c r="AW346" s="878"/>
      <c r="AX346" s="878"/>
      <c r="AY346" s="878"/>
      <c r="AZ346" s="879" t="e">
        <f>SUM(#REF!)</f>
        <v>#REF!</v>
      </c>
      <c r="BB346" s="177"/>
      <c r="BC346" s="307"/>
      <c r="BD346" s="306">
        <f t="shared" si="138"/>
        <v>0</v>
      </c>
      <c r="BE346" s="307"/>
      <c r="BF346" s="316"/>
      <c r="BG346" s="316"/>
      <c r="BH346" s="316"/>
      <c r="BI346" s="316"/>
      <c r="BJ346" s="308">
        <f t="shared" si="145"/>
        <v>0</v>
      </c>
      <c r="BK346" s="308">
        <f t="shared" si="146"/>
        <v>0</v>
      </c>
      <c r="BL346" s="308" t="e">
        <f>#REF!</f>
        <v>#REF!</v>
      </c>
      <c r="BM346" s="308">
        <f t="shared" si="147"/>
        <v>0</v>
      </c>
      <c r="BN346" s="308" t="e">
        <f t="shared" si="148"/>
        <v>#REF!</v>
      </c>
      <c r="BO346" s="317" t="e">
        <f>AU346/#REF!</f>
        <v>#REF!</v>
      </c>
      <c r="BP346" s="317" t="e">
        <f>AE346/#REF!</f>
        <v>#REF!</v>
      </c>
      <c r="BQ346" s="313" t="e">
        <f>BP346*#REF!</f>
        <v>#REF!</v>
      </c>
      <c r="BR346" s="313" t="e">
        <f t="shared" si="149"/>
        <v>#REF!</v>
      </c>
      <c r="BS346" s="317" t="e">
        <f>AJ346/#REF!</f>
        <v>#REF!</v>
      </c>
      <c r="BT346" s="313" t="e">
        <f>BS346*#REF!</f>
        <v>#REF!</v>
      </c>
      <c r="BU346" s="313" t="e">
        <f t="shared" si="150"/>
        <v>#REF!</v>
      </c>
      <c r="BV346" s="317" t="e">
        <f>#REF!/#REF!</f>
        <v>#REF!</v>
      </c>
      <c r="BW346" s="313" t="e">
        <f>BV346*#REF!</f>
        <v>#REF!</v>
      </c>
      <c r="BX346" s="313" t="e">
        <f>BW346+#REF!</f>
        <v>#REF!</v>
      </c>
      <c r="BY346" s="317" t="e">
        <f>AO346/#REF!</f>
        <v>#REF!</v>
      </c>
      <c r="BZ346" s="313" t="e">
        <f>BY346*#REF!</f>
        <v>#REF!</v>
      </c>
      <c r="CA346" s="313" t="e">
        <f t="shared" si="151"/>
        <v>#REF!</v>
      </c>
      <c r="CB346" s="311" t="str">
        <f t="shared" si="140"/>
        <v>/MH</v>
      </c>
      <c r="CC346" s="311" t="str">
        <f t="shared" si="141"/>
        <v>MH/</v>
      </c>
      <c r="CE346" s="312" t="e">
        <f>T(#REF!)</f>
        <v>#REF!</v>
      </c>
      <c r="CF346" s="312" t="e">
        <f>#REF!</f>
        <v>#REF!</v>
      </c>
      <c r="CG346" s="313">
        <f t="shared" si="152"/>
        <v>0</v>
      </c>
      <c r="CJ346" s="314"/>
      <c r="CP346" s="177"/>
    </row>
    <row r="347" spans="1:94" hidden="1">
      <c r="A347" s="305"/>
      <c r="B347" s="920"/>
      <c r="C347" s="920"/>
      <c r="D347" s="920"/>
      <c r="E347" s="920"/>
      <c r="F347" s="920"/>
      <c r="G347" s="920"/>
      <c r="H347" s="920"/>
      <c r="I347" s="920"/>
      <c r="J347" s="920"/>
      <c r="K347" s="920"/>
      <c r="L347" s="920"/>
      <c r="M347" s="920"/>
      <c r="N347" s="920"/>
      <c r="O347" s="920"/>
      <c r="P347" s="920"/>
      <c r="Q347" s="787"/>
      <c r="R347" s="787"/>
      <c r="S347" s="788"/>
      <c r="T347" s="787"/>
      <c r="U347" s="787"/>
      <c r="V347" s="921"/>
      <c r="W347" s="922"/>
      <c r="X347" s="922"/>
      <c r="Y347" s="921"/>
      <c r="Z347" s="922"/>
      <c r="AA347" s="922"/>
      <c r="AB347" s="921"/>
      <c r="AC347" s="922"/>
      <c r="AD347" s="922"/>
      <c r="AE347" s="923">
        <f t="shared" si="142"/>
        <v>0</v>
      </c>
      <c r="AF347" s="923"/>
      <c r="AG347" s="923"/>
      <c r="AH347" s="923"/>
      <c r="AI347" s="923"/>
      <c r="AJ347" s="919">
        <f t="shared" si="143"/>
        <v>0</v>
      </c>
      <c r="AK347" s="919"/>
      <c r="AL347" s="919"/>
      <c r="AM347" s="919"/>
      <c r="AN347" s="919"/>
      <c r="AO347" s="919">
        <f t="shared" si="153"/>
        <v>0</v>
      </c>
      <c r="AP347" s="919"/>
      <c r="AQ347" s="919"/>
      <c r="AR347" s="919"/>
      <c r="AS347" s="919"/>
      <c r="AT347" s="318"/>
      <c r="AU347" s="877">
        <f t="shared" si="144"/>
        <v>0</v>
      </c>
      <c r="AV347" s="877"/>
      <c r="AW347" s="878"/>
      <c r="AX347" s="878"/>
      <c r="AY347" s="878"/>
      <c r="AZ347" s="879" t="e">
        <f>SUM(#REF!)</f>
        <v>#REF!</v>
      </c>
      <c r="BB347" s="177"/>
      <c r="BC347" s="307"/>
      <c r="BD347" s="306">
        <f t="shared" si="138"/>
        <v>0</v>
      </c>
      <c r="BE347" s="307"/>
      <c r="BF347" s="316"/>
      <c r="BG347" s="316"/>
      <c r="BH347" s="316"/>
      <c r="BI347" s="316"/>
      <c r="BJ347" s="308">
        <f t="shared" si="145"/>
        <v>0</v>
      </c>
      <c r="BK347" s="308">
        <f t="shared" si="146"/>
        <v>0</v>
      </c>
      <c r="BL347" s="308" t="e">
        <f>#REF!</f>
        <v>#REF!</v>
      </c>
      <c r="BM347" s="308">
        <f t="shared" si="147"/>
        <v>0</v>
      </c>
      <c r="BN347" s="308" t="e">
        <f t="shared" si="148"/>
        <v>#REF!</v>
      </c>
      <c r="BO347" s="317" t="e">
        <f>AU347/#REF!</f>
        <v>#REF!</v>
      </c>
      <c r="BP347" s="317" t="e">
        <f>AE347/#REF!</f>
        <v>#REF!</v>
      </c>
      <c r="BQ347" s="313" t="e">
        <f>BP347*#REF!</f>
        <v>#REF!</v>
      </c>
      <c r="BR347" s="313" t="e">
        <f t="shared" si="149"/>
        <v>#REF!</v>
      </c>
      <c r="BS347" s="317" t="e">
        <f>AJ347/#REF!</f>
        <v>#REF!</v>
      </c>
      <c r="BT347" s="313" t="e">
        <f>BS347*#REF!</f>
        <v>#REF!</v>
      </c>
      <c r="BU347" s="313" t="e">
        <f t="shared" si="150"/>
        <v>#REF!</v>
      </c>
      <c r="BV347" s="317" t="e">
        <f>#REF!/#REF!</f>
        <v>#REF!</v>
      </c>
      <c r="BW347" s="313" t="e">
        <f>BV347*#REF!</f>
        <v>#REF!</v>
      </c>
      <c r="BX347" s="313" t="e">
        <f>BW347+#REF!</f>
        <v>#REF!</v>
      </c>
      <c r="BY347" s="317" t="e">
        <f>AO347/#REF!</f>
        <v>#REF!</v>
      </c>
      <c r="BZ347" s="313" t="e">
        <f>BY347*#REF!</f>
        <v>#REF!</v>
      </c>
      <c r="CA347" s="313" t="e">
        <f t="shared" si="151"/>
        <v>#REF!</v>
      </c>
      <c r="CB347" s="311" t="str">
        <f t="shared" si="140"/>
        <v>/MH</v>
      </c>
      <c r="CC347" s="311" t="str">
        <f t="shared" si="141"/>
        <v>MH/</v>
      </c>
      <c r="CE347" s="312" t="e">
        <f>T(#REF!)</f>
        <v>#REF!</v>
      </c>
      <c r="CF347" s="312" t="e">
        <f>#REF!</f>
        <v>#REF!</v>
      </c>
      <c r="CG347" s="313">
        <f t="shared" si="152"/>
        <v>0</v>
      </c>
      <c r="CJ347" s="314"/>
      <c r="CP347" s="177"/>
    </row>
    <row r="348" spans="1:94" hidden="1">
      <c r="A348" s="305"/>
      <c r="B348" s="920"/>
      <c r="C348" s="920"/>
      <c r="D348" s="920"/>
      <c r="E348" s="920"/>
      <c r="F348" s="920"/>
      <c r="G348" s="920"/>
      <c r="H348" s="920"/>
      <c r="I348" s="920"/>
      <c r="J348" s="920"/>
      <c r="K348" s="920"/>
      <c r="L348" s="920"/>
      <c r="M348" s="920"/>
      <c r="N348" s="920"/>
      <c r="O348" s="920"/>
      <c r="P348" s="920"/>
      <c r="Q348" s="787"/>
      <c r="R348" s="787"/>
      <c r="S348" s="788"/>
      <c r="T348" s="787"/>
      <c r="U348" s="787"/>
      <c r="V348" s="921"/>
      <c r="W348" s="922"/>
      <c r="X348" s="922"/>
      <c r="Y348" s="921"/>
      <c r="Z348" s="922"/>
      <c r="AA348" s="922"/>
      <c r="AB348" s="921"/>
      <c r="AC348" s="922"/>
      <c r="AD348" s="922"/>
      <c r="AE348" s="923">
        <f t="shared" si="142"/>
        <v>0</v>
      </c>
      <c r="AF348" s="923"/>
      <c r="AG348" s="923"/>
      <c r="AH348" s="923"/>
      <c r="AI348" s="923"/>
      <c r="AJ348" s="919">
        <f t="shared" si="143"/>
        <v>0</v>
      </c>
      <c r="AK348" s="919"/>
      <c r="AL348" s="919"/>
      <c r="AM348" s="919"/>
      <c r="AN348" s="919"/>
      <c r="AO348" s="919">
        <f t="shared" si="153"/>
        <v>0</v>
      </c>
      <c r="AP348" s="919"/>
      <c r="AQ348" s="919"/>
      <c r="AR348" s="919"/>
      <c r="AS348" s="919"/>
      <c r="AT348" s="318"/>
      <c r="AU348" s="877">
        <f t="shared" si="144"/>
        <v>0</v>
      </c>
      <c r="AV348" s="877"/>
      <c r="AW348" s="878"/>
      <c r="AX348" s="878"/>
      <c r="AY348" s="878"/>
      <c r="AZ348" s="879" t="e">
        <f>SUM(#REF!)</f>
        <v>#REF!</v>
      </c>
      <c r="BB348" s="177"/>
      <c r="BC348" s="307"/>
      <c r="BD348" s="306">
        <f t="shared" si="138"/>
        <v>0</v>
      </c>
      <c r="BE348" s="307"/>
      <c r="BF348" s="316"/>
      <c r="BG348" s="316"/>
      <c r="BH348" s="316"/>
      <c r="BI348" s="316"/>
      <c r="BJ348" s="308">
        <f t="shared" si="145"/>
        <v>0</v>
      </c>
      <c r="BK348" s="308">
        <f t="shared" si="146"/>
        <v>0</v>
      </c>
      <c r="BL348" s="308" t="e">
        <f>#REF!</f>
        <v>#REF!</v>
      </c>
      <c r="BM348" s="308">
        <f t="shared" si="147"/>
        <v>0</v>
      </c>
      <c r="BN348" s="308" t="e">
        <f t="shared" si="148"/>
        <v>#REF!</v>
      </c>
      <c r="BO348" s="317" t="e">
        <f>AU348/#REF!</f>
        <v>#REF!</v>
      </c>
      <c r="BP348" s="317" t="e">
        <f>AE348/#REF!</f>
        <v>#REF!</v>
      </c>
      <c r="BQ348" s="313" t="e">
        <f>BP348*#REF!</f>
        <v>#REF!</v>
      </c>
      <c r="BR348" s="313" t="e">
        <f t="shared" si="149"/>
        <v>#REF!</v>
      </c>
      <c r="BS348" s="317" t="e">
        <f>AJ348/#REF!</f>
        <v>#REF!</v>
      </c>
      <c r="BT348" s="313" t="e">
        <f>BS348*#REF!</f>
        <v>#REF!</v>
      </c>
      <c r="BU348" s="313" t="e">
        <f t="shared" si="150"/>
        <v>#REF!</v>
      </c>
      <c r="BV348" s="317" t="e">
        <f>#REF!/#REF!</f>
        <v>#REF!</v>
      </c>
      <c r="BW348" s="313" t="e">
        <f>BV348*#REF!</f>
        <v>#REF!</v>
      </c>
      <c r="BX348" s="313" t="e">
        <f>BW348+#REF!</f>
        <v>#REF!</v>
      </c>
      <c r="BY348" s="317" t="e">
        <f>AO348/#REF!</f>
        <v>#REF!</v>
      </c>
      <c r="BZ348" s="313" t="e">
        <f>BY348*#REF!</f>
        <v>#REF!</v>
      </c>
      <c r="CA348" s="313" t="e">
        <f t="shared" si="151"/>
        <v>#REF!</v>
      </c>
      <c r="CB348" s="311" t="str">
        <f t="shared" si="140"/>
        <v>/MH</v>
      </c>
      <c r="CC348" s="311" t="str">
        <f t="shared" si="141"/>
        <v>MH/</v>
      </c>
      <c r="CE348" s="312" t="e">
        <f>T(#REF!)</f>
        <v>#REF!</v>
      </c>
      <c r="CF348" s="312" t="e">
        <f>#REF!</f>
        <v>#REF!</v>
      </c>
      <c r="CG348" s="313">
        <f t="shared" si="152"/>
        <v>0</v>
      </c>
      <c r="CJ348" s="314"/>
      <c r="CP348" s="177"/>
    </row>
    <row r="349" spans="1:94" hidden="1">
      <c r="A349" s="305"/>
      <c r="B349" s="920"/>
      <c r="C349" s="920"/>
      <c r="D349" s="920"/>
      <c r="E349" s="920"/>
      <c r="F349" s="920"/>
      <c r="G349" s="920"/>
      <c r="H349" s="920"/>
      <c r="I349" s="920"/>
      <c r="J349" s="920"/>
      <c r="K349" s="920"/>
      <c r="L349" s="920"/>
      <c r="M349" s="920"/>
      <c r="N349" s="920"/>
      <c r="O349" s="920"/>
      <c r="P349" s="920"/>
      <c r="Q349" s="787"/>
      <c r="R349" s="787"/>
      <c r="S349" s="788"/>
      <c r="T349" s="787"/>
      <c r="U349" s="787"/>
      <c r="V349" s="921"/>
      <c r="W349" s="922"/>
      <c r="X349" s="922"/>
      <c r="Y349" s="921"/>
      <c r="Z349" s="922"/>
      <c r="AA349" s="922"/>
      <c r="AB349" s="921"/>
      <c r="AC349" s="922"/>
      <c r="AD349" s="922"/>
      <c r="AE349" s="923">
        <f t="shared" si="142"/>
        <v>0</v>
      </c>
      <c r="AF349" s="923"/>
      <c r="AG349" s="923"/>
      <c r="AH349" s="923"/>
      <c r="AI349" s="923"/>
      <c r="AJ349" s="919">
        <f t="shared" si="143"/>
        <v>0</v>
      </c>
      <c r="AK349" s="919"/>
      <c r="AL349" s="919"/>
      <c r="AM349" s="919"/>
      <c r="AN349" s="919"/>
      <c r="AO349" s="919">
        <f t="shared" si="153"/>
        <v>0</v>
      </c>
      <c r="AP349" s="919"/>
      <c r="AQ349" s="919"/>
      <c r="AR349" s="919"/>
      <c r="AS349" s="919"/>
      <c r="AT349" s="318"/>
      <c r="AU349" s="877">
        <f t="shared" si="144"/>
        <v>0</v>
      </c>
      <c r="AV349" s="877"/>
      <c r="AW349" s="878"/>
      <c r="AX349" s="878"/>
      <c r="AY349" s="878"/>
      <c r="AZ349" s="879" t="e">
        <f>SUM(#REF!)</f>
        <v>#REF!</v>
      </c>
      <c r="BB349" s="177"/>
      <c r="BC349" s="307"/>
      <c r="BD349" s="306">
        <f t="shared" si="138"/>
        <v>0</v>
      </c>
      <c r="BE349" s="307"/>
      <c r="BF349" s="316"/>
      <c r="BG349" s="316"/>
      <c r="BH349" s="316"/>
      <c r="BI349" s="316"/>
      <c r="BJ349" s="308">
        <f t="shared" si="145"/>
        <v>0</v>
      </c>
      <c r="BK349" s="308">
        <f t="shared" si="146"/>
        <v>0</v>
      </c>
      <c r="BL349" s="308" t="e">
        <f>#REF!</f>
        <v>#REF!</v>
      </c>
      <c r="BM349" s="308">
        <f t="shared" si="147"/>
        <v>0</v>
      </c>
      <c r="BN349" s="308" t="e">
        <f t="shared" si="148"/>
        <v>#REF!</v>
      </c>
      <c r="BO349" s="317" t="e">
        <f>AU349/#REF!</f>
        <v>#REF!</v>
      </c>
      <c r="BP349" s="317" t="e">
        <f>AE349/#REF!</f>
        <v>#REF!</v>
      </c>
      <c r="BQ349" s="313" t="e">
        <f>BP349*#REF!</f>
        <v>#REF!</v>
      </c>
      <c r="BR349" s="313" t="e">
        <f t="shared" si="149"/>
        <v>#REF!</v>
      </c>
      <c r="BS349" s="317" t="e">
        <f>AJ349/#REF!</f>
        <v>#REF!</v>
      </c>
      <c r="BT349" s="313" t="e">
        <f>BS349*#REF!</f>
        <v>#REF!</v>
      </c>
      <c r="BU349" s="313" t="e">
        <f t="shared" si="150"/>
        <v>#REF!</v>
      </c>
      <c r="BV349" s="317" t="e">
        <f>#REF!/#REF!</f>
        <v>#REF!</v>
      </c>
      <c r="BW349" s="313" t="e">
        <f>BV349*#REF!</f>
        <v>#REF!</v>
      </c>
      <c r="BX349" s="313" t="e">
        <f>BW349+#REF!</f>
        <v>#REF!</v>
      </c>
      <c r="BY349" s="317" t="e">
        <f>AO349/#REF!</f>
        <v>#REF!</v>
      </c>
      <c r="BZ349" s="313" t="e">
        <f>BY349*#REF!</f>
        <v>#REF!</v>
      </c>
      <c r="CA349" s="313" t="e">
        <f t="shared" si="151"/>
        <v>#REF!</v>
      </c>
      <c r="CB349" s="311" t="str">
        <f t="shared" si="140"/>
        <v>/MH</v>
      </c>
      <c r="CC349" s="311" t="str">
        <f t="shared" si="141"/>
        <v>MH/</v>
      </c>
      <c r="CE349" s="312" t="e">
        <f>T(#REF!)</f>
        <v>#REF!</v>
      </c>
      <c r="CF349" s="312" t="e">
        <f>#REF!</f>
        <v>#REF!</v>
      </c>
      <c r="CG349" s="313">
        <f t="shared" si="152"/>
        <v>0</v>
      </c>
      <c r="CJ349" s="314"/>
      <c r="CP349" s="177"/>
    </row>
    <row r="350" spans="1:94" hidden="1">
      <c r="A350" s="305"/>
      <c r="B350" s="920"/>
      <c r="C350" s="920"/>
      <c r="D350" s="920"/>
      <c r="E350" s="920"/>
      <c r="F350" s="920"/>
      <c r="G350" s="920"/>
      <c r="H350" s="920"/>
      <c r="I350" s="920"/>
      <c r="J350" s="920"/>
      <c r="K350" s="920"/>
      <c r="L350" s="920"/>
      <c r="M350" s="920"/>
      <c r="N350" s="920"/>
      <c r="O350" s="920"/>
      <c r="P350" s="920"/>
      <c r="Q350" s="787"/>
      <c r="R350" s="787"/>
      <c r="S350" s="788"/>
      <c r="T350" s="787"/>
      <c r="U350" s="787"/>
      <c r="V350" s="921"/>
      <c r="W350" s="922"/>
      <c r="X350" s="922"/>
      <c r="Y350" s="921"/>
      <c r="Z350" s="922"/>
      <c r="AA350" s="922"/>
      <c r="AB350" s="921"/>
      <c r="AC350" s="922"/>
      <c r="AD350" s="922"/>
      <c r="AE350" s="923">
        <f t="shared" si="142"/>
        <v>0</v>
      </c>
      <c r="AF350" s="923"/>
      <c r="AG350" s="923"/>
      <c r="AH350" s="923"/>
      <c r="AI350" s="923"/>
      <c r="AJ350" s="919">
        <f t="shared" si="143"/>
        <v>0</v>
      </c>
      <c r="AK350" s="919"/>
      <c r="AL350" s="919"/>
      <c r="AM350" s="919"/>
      <c r="AN350" s="919"/>
      <c r="AO350" s="919">
        <f t="shared" si="153"/>
        <v>0</v>
      </c>
      <c r="AP350" s="919"/>
      <c r="AQ350" s="919"/>
      <c r="AR350" s="919"/>
      <c r="AS350" s="919"/>
      <c r="AT350" s="318"/>
      <c r="AU350" s="877">
        <f t="shared" si="144"/>
        <v>0</v>
      </c>
      <c r="AV350" s="877"/>
      <c r="AW350" s="878"/>
      <c r="AX350" s="878"/>
      <c r="AY350" s="878"/>
      <c r="AZ350" s="879" t="e">
        <f>SUM(#REF!)</f>
        <v>#REF!</v>
      </c>
      <c r="BB350" s="177"/>
      <c r="BC350" s="307"/>
      <c r="BD350" s="306">
        <f t="shared" si="138"/>
        <v>0</v>
      </c>
      <c r="BE350" s="307"/>
      <c r="BF350" s="316"/>
      <c r="BG350" s="316"/>
      <c r="BH350" s="316"/>
      <c r="BI350" s="316"/>
      <c r="BJ350" s="308">
        <f t="shared" si="145"/>
        <v>0</v>
      </c>
      <c r="BK350" s="308">
        <f t="shared" si="146"/>
        <v>0</v>
      </c>
      <c r="BL350" s="308" t="e">
        <f>#REF!</f>
        <v>#REF!</v>
      </c>
      <c r="BM350" s="308">
        <f t="shared" si="147"/>
        <v>0</v>
      </c>
      <c r="BN350" s="308" t="e">
        <f t="shared" si="148"/>
        <v>#REF!</v>
      </c>
      <c r="BO350" s="317" t="e">
        <f>AU350/#REF!</f>
        <v>#REF!</v>
      </c>
      <c r="BP350" s="317" t="e">
        <f>AE350/#REF!</f>
        <v>#REF!</v>
      </c>
      <c r="BQ350" s="313" t="e">
        <f>BP350*#REF!</f>
        <v>#REF!</v>
      </c>
      <c r="BR350" s="313" t="e">
        <f t="shared" si="149"/>
        <v>#REF!</v>
      </c>
      <c r="BS350" s="317" t="e">
        <f>AJ350/#REF!</f>
        <v>#REF!</v>
      </c>
      <c r="BT350" s="313" t="e">
        <f>BS350*#REF!</f>
        <v>#REF!</v>
      </c>
      <c r="BU350" s="313" t="e">
        <f t="shared" si="150"/>
        <v>#REF!</v>
      </c>
      <c r="BV350" s="317" t="e">
        <f>#REF!/#REF!</f>
        <v>#REF!</v>
      </c>
      <c r="BW350" s="313" t="e">
        <f>BV350*#REF!</f>
        <v>#REF!</v>
      </c>
      <c r="BX350" s="313" t="e">
        <f>BW350+#REF!</f>
        <v>#REF!</v>
      </c>
      <c r="BY350" s="317" t="e">
        <f>AO350/#REF!</f>
        <v>#REF!</v>
      </c>
      <c r="BZ350" s="313" t="e">
        <f>BY350*#REF!</f>
        <v>#REF!</v>
      </c>
      <c r="CA350" s="313" t="e">
        <f t="shared" si="151"/>
        <v>#REF!</v>
      </c>
      <c r="CB350" s="311" t="str">
        <f t="shared" si="140"/>
        <v>/MH</v>
      </c>
      <c r="CC350" s="311" t="str">
        <f t="shared" si="141"/>
        <v>MH/</v>
      </c>
      <c r="CE350" s="312" t="e">
        <f>T(#REF!)</f>
        <v>#REF!</v>
      </c>
      <c r="CF350" s="312" t="e">
        <f>#REF!</f>
        <v>#REF!</v>
      </c>
      <c r="CG350" s="313">
        <f t="shared" si="152"/>
        <v>0</v>
      </c>
      <c r="CJ350" s="314"/>
      <c r="CP350" s="177"/>
    </row>
    <row r="351" spans="1:94" hidden="1">
      <c r="A351" s="305"/>
      <c r="B351" s="920"/>
      <c r="C351" s="920"/>
      <c r="D351" s="920"/>
      <c r="E351" s="920"/>
      <c r="F351" s="920"/>
      <c r="G351" s="920"/>
      <c r="H351" s="920"/>
      <c r="I351" s="920"/>
      <c r="J351" s="920"/>
      <c r="K351" s="920"/>
      <c r="L351" s="920"/>
      <c r="M351" s="920"/>
      <c r="N351" s="920"/>
      <c r="O351" s="920"/>
      <c r="P351" s="920"/>
      <c r="Q351" s="787"/>
      <c r="R351" s="787"/>
      <c r="S351" s="788"/>
      <c r="T351" s="787"/>
      <c r="U351" s="787"/>
      <c r="V351" s="921"/>
      <c r="W351" s="922"/>
      <c r="X351" s="922"/>
      <c r="Y351" s="921"/>
      <c r="Z351" s="922"/>
      <c r="AA351" s="922"/>
      <c r="AB351" s="921"/>
      <c r="AC351" s="922"/>
      <c r="AD351" s="922"/>
      <c r="AE351" s="923">
        <f t="shared" si="142"/>
        <v>0</v>
      </c>
      <c r="AF351" s="923"/>
      <c r="AG351" s="923"/>
      <c r="AH351" s="923"/>
      <c r="AI351" s="923"/>
      <c r="AJ351" s="919">
        <f t="shared" si="143"/>
        <v>0</v>
      </c>
      <c r="AK351" s="919"/>
      <c r="AL351" s="919"/>
      <c r="AM351" s="919"/>
      <c r="AN351" s="919"/>
      <c r="AO351" s="919">
        <f t="shared" si="153"/>
        <v>0</v>
      </c>
      <c r="AP351" s="919"/>
      <c r="AQ351" s="919"/>
      <c r="AR351" s="919"/>
      <c r="AS351" s="919"/>
      <c r="AT351" s="318"/>
      <c r="AU351" s="877">
        <f t="shared" si="144"/>
        <v>0</v>
      </c>
      <c r="AV351" s="877"/>
      <c r="AW351" s="878"/>
      <c r="AX351" s="878"/>
      <c r="AY351" s="878"/>
      <c r="AZ351" s="879" t="e">
        <f>SUM(#REF!)</f>
        <v>#REF!</v>
      </c>
      <c r="BB351" s="177"/>
      <c r="BC351" s="307"/>
      <c r="BD351" s="306">
        <f t="shared" si="138"/>
        <v>0</v>
      </c>
      <c r="BE351" s="307"/>
      <c r="BF351" s="316"/>
      <c r="BG351" s="316"/>
      <c r="BH351" s="316"/>
      <c r="BI351" s="316"/>
      <c r="BJ351" s="308">
        <f t="shared" si="145"/>
        <v>0</v>
      </c>
      <c r="BK351" s="308">
        <f t="shared" si="146"/>
        <v>0</v>
      </c>
      <c r="BL351" s="308" t="e">
        <f>#REF!</f>
        <v>#REF!</v>
      </c>
      <c r="BM351" s="308">
        <f t="shared" si="147"/>
        <v>0</v>
      </c>
      <c r="BN351" s="308" t="e">
        <f t="shared" si="148"/>
        <v>#REF!</v>
      </c>
      <c r="BO351" s="317" t="e">
        <f>AU351/#REF!</f>
        <v>#REF!</v>
      </c>
      <c r="BP351" s="317" t="e">
        <f>AE351/#REF!</f>
        <v>#REF!</v>
      </c>
      <c r="BQ351" s="313" t="e">
        <f>BP351*#REF!</f>
        <v>#REF!</v>
      </c>
      <c r="BR351" s="313" t="e">
        <f t="shared" si="149"/>
        <v>#REF!</v>
      </c>
      <c r="BS351" s="317" t="e">
        <f>AJ351/#REF!</f>
        <v>#REF!</v>
      </c>
      <c r="BT351" s="313" t="e">
        <f>BS351*#REF!</f>
        <v>#REF!</v>
      </c>
      <c r="BU351" s="313" t="e">
        <f t="shared" si="150"/>
        <v>#REF!</v>
      </c>
      <c r="BV351" s="317" t="e">
        <f>#REF!/#REF!</f>
        <v>#REF!</v>
      </c>
      <c r="BW351" s="313" t="e">
        <f>BV351*#REF!</f>
        <v>#REF!</v>
      </c>
      <c r="BX351" s="313" t="e">
        <f>BW351+#REF!</f>
        <v>#REF!</v>
      </c>
      <c r="BY351" s="317" t="e">
        <f>AO351/#REF!</f>
        <v>#REF!</v>
      </c>
      <c r="BZ351" s="313" t="e">
        <f>BY351*#REF!</f>
        <v>#REF!</v>
      </c>
      <c r="CA351" s="313" t="e">
        <f t="shared" si="151"/>
        <v>#REF!</v>
      </c>
      <c r="CB351" s="311" t="str">
        <f t="shared" si="140"/>
        <v>/MH</v>
      </c>
      <c r="CC351" s="311" t="str">
        <f t="shared" si="141"/>
        <v>MH/</v>
      </c>
      <c r="CE351" s="312" t="e">
        <f>T(#REF!)</f>
        <v>#REF!</v>
      </c>
      <c r="CF351" s="312" t="e">
        <f>#REF!</f>
        <v>#REF!</v>
      </c>
      <c r="CG351" s="313">
        <f t="shared" si="152"/>
        <v>0</v>
      </c>
      <c r="CJ351" s="314"/>
      <c r="CP351" s="177"/>
    </row>
    <row r="352" spans="1:94" hidden="1">
      <c r="A352" s="305"/>
      <c r="B352" s="920"/>
      <c r="C352" s="920"/>
      <c r="D352" s="920"/>
      <c r="E352" s="920"/>
      <c r="F352" s="920"/>
      <c r="G352" s="920"/>
      <c r="H352" s="920"/>
      <c r="I352" s="920"/>
      <c r="J352" s="920"/>
      <c r="K352" s="920"/>
      <c r="L352" s="920"/>
      <c r="M352" s="920"/>
      <c r="N352" s="920"/>
      <c r="O352" s="920"/>
      <c r="P352" s="920"/>
      <c r="Q352" s="787"/>
      <c r="R352" s="787"/>
      <c r="S352" s="788"/>
      <c r="T352" s="787"/>
      <c r="U352" s="787"/>
      <c r="V352" s="921"/>
      <c r="W352" s="922"/>
      <c r="X352" s="922"/>
      <c r="Y352" s="921"/>
      <c r="Z352" s="922"/>
      <c r="AA352" s="922"/>
      <c r="AB352" s="921"/>
      <c r="AC352" s="922"/>
      <c r="AD352" s="922"/>
      <c r="AE352" s="923">
        <f t="shared" si="142"/>
        <v>0</v>
      </c>
      <c r="AF352" s="923"/>
      <c r="AG352" s="923"/>
      <c r="AH352" s="923"/>
      <c r="AI352" s="923"/>
      <c r="AJ352" s="919">
        <f t="shared" si="143"/>
        <v>0</v>
      </c>
      <c r="AK352" s="919"/>
      <c r="AL352" s="919"/>
      <c r="AM352" s="919"/>
      <c r="AN352" s="919"/>
      <c r="AO352" s="919">
        <f t="shared" si="153"/>
        <v>0</v>
      </c>
      <c r="AP352" s="919"/>
      <c r="AQ352" s="919"/>
      <c r="AR352" s="919"/>
      <c r="AS352" s="919"/>
      <c r="AT352" s="318"/>
      <c r="AU352" s="877">
        <f t="shared" si="144"/>
        <v>0</v>
      </c>
      <c r="AV352" s="877"/>
      <c r="AW352" s="878"/>
      <c r="AX352" s="878"/>
      <c r="AY352" s="878"/>
      <c r="AZ352" s="879" t="e">
        <f>SUM(#REF!)</f>
        <v>#REF!</v>
      </c>
      <c r="BB352" s="177"/>
      <c r="BC352" s="307"/>
      <c r="BD352" s="306">
        <f t="shared" si="138"/>
        <v>0</v>
      </c>
      <c r="BE352" s="307"/>
      <c r="BF352" s="316"/>
      <c r="BG352" s="316"/>
      <c r="BH352" s="316"/>
      <c r="BI352" s="316"/>
      <c r="BJ352" s="308">
        <f t="shared" si="145"/>
        <v>0</v>
      </c>
      <c r="BK352" s="308">
        <f t="shared" si="146"/>
        <v>0</v>
      </c>
      <c r="BL352" s="308" t="e">
        <f>#REF!</f>
        <v>#REF!</v>
      </c>
      <c r="BM352" s="308">
        <f t="shared" si="147"/>
        <v>0</v>
      </c>
      <c r="BN352" s="308" t="e">
        <f t="shared" si="148"/>
        <v>#REF!</v>
      </c>
      <c r="BO352" s="317" t="e">
        <f>AU352/#REF!</f>
        <v>#REF!</v>
      </c>
      <c r="BP352" s="317" t="e">
        <f>AE352/#REF!</f>
        <v>#REF!</v>
      </c>
      <c r="BQ352" s="313" t="e">
        <f>BP352*#REF!</f>
        <v>#REF!</v>
      </c>
      <c r="BR352" s="313" t="e">
        <f t="shared" si="149"/>
        <v>#REF!</v>
      </c>
      <c r="BS352" s="317" t="e">
        <f>AJ352/#REF!</f>
        <v>#REF!</v>
      </c>
      <c r="BT352" s="313" t="e">
        <f>BS352*#REF!</f>
        <v>#REF!</v>
      </c>
      <c r="BU352" s="313" t="e">
        <f t="shared" si="150"/>
        <v>#REF!</v>
      </c>
      <c r="BV352" s="317" t="e">
        <f>#REF!/#REF!</f>
        <v>#REF!</v>
      </c>
      <c r="BW352" s="313" t="e">
        <f>BV352*#REF!</f>
        <v>#REF!</v>
      </c>
      <c r="BX352" s="313" t="e">
        <f>BW352+#REF!</f>
        <v>#REF!</v>
      </c>
      <c r="BY352" s="317" t="e">
        <f>AO352/#REF!</f>
        <v>#REF!</v>
      </c>
      <c r="BZ352" s="313" t="e">
        <f>BY352*#REF!</f>
        <v>#REF!</v>
      </c>
      <c r="CA352" s="313" t="e">
        <f t="shared" si="151"/>
        <v>#REF!</v>
      </c>
      <c r="CB352" s="311" t="str">
        <f t="shared" si="140"/>
        <v>/MH</v>
      </c>
      <c r="CC352" s="311" t="str">
        <f t="shared" si="141"/>
        <v>MH/</v>
      </c>
      <c r="CE352" s="312" t="e">
        <f>T(#REF!)</f>
        <v>#REF!</v>
      </c>
      <c r="CF352" s="312" t="e">
        <f>#REF!</f>
        <v>#REF!</v>
      </c>
      <c r="CG352" s="313">
        <f t="shared" si="152"/>
        <v>0</v>
      </c>
      <c r="CJ352" s="314"/>
      <c r="CP352" s="177"/>
    </row>
    <row r="353" spans="1:94" hidden="1">
      <c r="A353" s="305"/>
      <c r="B353" s="920"/>
      <c r="C353" s="920"/>
      <c r="D353" s="920"/>
      <c r="E353" s="920"/>
      <c r="F353" s="920"/>
      <c r="G353" s="920"/>
      <c r="H353" s="920"/>
      <c r="I353" s="920"/>
      <c r="J353" s="920"/>
      <c r="K353" s="920"/>
      <c r="L353" s="920"/>
      <c r="M353" s="920"/>
      <c r="N353" s="920"/>
      <c r="O353" s="920"/>
      <c r="P353" s="920"/>
      <c r="Q353" s="787"/>
      <c r="R353" s="787"/>
      <c r="S353" s="788"/>
      <c r="T353" s="787"/>
      <c r="U353" s="787"/>
      <c r="V353" s="921"/>
      <c r="W353" s="922"/>
      <c r="X353" s="922"/>
      <c r="Y353" s="921"/>
      <c r="Z353" s="922"/>
      <c r="AA353" s="922"/>
      <c r="AB353" s="921"/>
      <c r="AC353" s="922"/>
      <c r="AD353" s="922"/>
      <c r="AE353" s="923">
        <f t="shared" si="142"/>
        <v>0</v>
      </c>
      <c r="AF353" s="923"/>
      <c r="AG353" s="923"/>
      <c r="AH353" s="923"/>
      <c r="AI353" s="923"/>
      <c r="AJ353" s="919">
        <f t="shared" si="143"/>
        <v>0</v>
      </c>
      <c r="AK353" s="919"/>
      <c r="AL353" s="919"/>
      <c r="AM353" s="919"/>
      <c r="AN353" s="919"/>
      <c r="AO353" s="919">
        <f t="shared" si="153"/>
        <v>0</v>
      </c>
      <c r="AP353" s="919"/>
      <c r="AQ353" s="919"/>
      <c r="AR353" s="919"/>
      <c r="AS353" s="919"/>
      <c r="AT353" s="318"/>
      <c r="AU353" s="877">
        <f t="shared" si="144"/>
        <v>0</v>
      </c>
      <c r="AV353" s="877"/>
      <c r="AW353" s="878"/>
      <c r="AX353" s="878"/>
      <c r="AY353" s="878"/>
      <c r="AZ353" s="879" t="e">
        <f>SUM(#REF!)</f>
        <v>#REF!</v>
      </c>
      <c r="BB353" s="177"/>
      <c r="BC353" s="307"/>
      <c r="BD353" s="306">
        <f t="shared" si="138"/>
        <v>0</v>
      </c>
      <c r="BE353" s="307"/>
      <c r="BF353" s="316"/>
      <c r="BG353" s="316"/>
      <c r="BH353" s="316"/>
      <c r="BI353" s="316"/>
      <c r="BJ353" s="308">
        <f t="shared" si="145"/>
        <v>0</v>
      </c>
      <c r="BK353" s="308">
        <f t="shared" si="146"/>
        <v>0</v>
      </c>
      <c r="BL353" s="308" t="e">
        <f>#REF!</f>
        <v>#REF!</v>
      </c>
      <c r="BM353" s="308">
        <f t="shared" si="147"/>
        <v>0</v>
      </c>
      <c r="BN353" s="308" t="e">
        <f t="shared" si="148"/>
        <v>#REF!</v>
      </c>
      <c r="BO353" s="317" t="e">
        <f>AU353/#REF!</f>
        <v>#REF!</v>
      </c>
      <c r="BP353" s="317" t="e">
        <f>AE353/#REF!</f>
        <v>#REF!</v>
      </c>
      <c r="BQ353" s="313" t="e">
        <f>BP353*#REF!</f>
        <v>#REF!</v>
      </c>
      <c r="BR353" s="313" t="e">
        <f t="shared" si="149"/>
        <v>#REF!</v>
      </c>
      <c r="BS353" s="317" t="e">
        <f>AJ353/#REF!</f>
        <v>#REF!</v>
      </c>
      <c r="BT353" s="313" t="e">
        <f>BS353*#REF!</f>
        <v>#REF!</v>
      </c>
      <c r="BU353" s="313" t="e">
        <f t="shared" si="150"/>
        <v>#REF!</v>
      </c>
      <c r="BV353" s="317" t="e">
        <f>#REF!/#REF!</f>
        <v>#REF!</v>
      </c>
      <c r="BW353" s="313" t="e">
        <f>BV353*#REF!</f>
        <v>#REF!</v>
      </c>
      <c r="BX353" s="313" t="e">
        <f>BW353+#REF!</f>
        <v>#REF!</v>
      </c>
      <c r="BY353" s="317" t="e">
        <f>AO353/#REF!</f>
        <v>#REF!</v>
      </c>
      <c r="BZ353" s="313" t="e">
        <f>BY353*#REF!</f>
        <v>#REF!</v>
      </c>
      <c r="CA353" s="313" t="e">
        <f t="shared" si="151"/>
        <v>#REF!</v>
      </c>
      <c r="CB353" s="311" t="str">
        <f t="shared" si="140"/>
        <v>/MH</v>
      </c>
      <c r="CC353" s="311" t="str">
        <f t="shared" si="141"/>
        <v>MH/</v>
      </c>
      <c r="CE353" s="312" t="e">
        <f>T(#REF!)</f>
        <v>#REF!</v>
      </c>
      <c r="CF353" s="312" t="e">
        <f>#REF!</f>
        <v>#REF!</v>
      </c>
      <c r="CG353" s="313">
        <f t="shared" si="152"/>
        <v>0</v>
      </c>
      <c r="CJ353" s="314"/>
      <c r="CP353" s="177"/>
    </row>
    <row r="354" spans="1:94" hidden="1">
      <c r="A354" s="305"/>
      <c r="B354" s="920"/>
      <c r="C354" s="920"/>
      <c r="D354" s="920"/>
      <c r="E354" s="920"/>
      <c r="F354" s="920"/>
      <c r="G354" s="920"/>
      <c r="H354" s="920"/>
      <c r="I354" s="920"/>
      <c r="J354" s="920"/>
      <c r="K354" s="920"/>
      <c r="L354" s="920"/>
      <c r="M354" s="920"/>
      <c r="N354" s="920"/>
      <c r="O354" s="920"/>
      <c r="P354" s="920"/>
      <c r="Q354" s="787"/>
      <c r="R354" s="787"/>
      <c r="S354" s="788"/>
      <c r="T354" s="787"/>
      <c r="U354" s="787"/>
      <c r="V354" s="921"/>
      <c r="W354" s="922"/>
      <c r="X354" s="922"/>
      <c r="Y354" s="921"/>
      <c r="Z354" s="922"/>
      <c r="AA354" s="922"/>
      <c r="AB354" s="921"/>
      <c r="AC354" s="922"/>
      <c r="AD354" s="922"/>
      <c r="AE354" s="923">
        <f t="shared" si="142"/>
        <v>0</v>
      </c>
      <c r="AF354" s="923"/>
      <c r="AG354" s="923"/>
      <c r="AH354" s="923"/>
      <c r="AI354" s="923"/>
      <c r="AJ354" s="919">
        <f t="shared" si="143"/>
        <v>0</v>
      </c>
      <c r="AK354" s="919"/>
      <c r="AL354" s="919"/>
      <c r="AM354" s="919"/>
      <c r="AN354" s="919"/>
      <c r="AO354" s="919">
        <f t="shared" si="153"/>
        <v>0</v>
      </c>
      <c r="AP354" s="919"/>
      <c r="AQ354" s="919"/>
      <c r="AR354" s="919"/>
      <c r="AS354" s="919"/>
      <c r="AT354" s="318"/>
      <c r="AU354" s="877">
        <f t="shared" si="144"/>
        <v>0</v>
      </c>
      <c r="AV354" s="877"/>
      <c r="AW354" s="878"/>
      <c r="AX354" s="878"/>
      <c r="AY354" s="878"/>
      <c r="AZ354" s="879" t="e">
        <f>SUM(#REF!)</f>
        <v>#REF!</v>
      </c>
      <c r="BB354" s="177"/>
      <c r="BC354" s="307"/>
      <c r="BD354" s="306">
        <f t="shared" si="138"/>
        <v>0</v>
      </c>
      <c r="BE354" s="307"/>
      <c r="BF354" s="316"/>
      <c r="BG354" s="316"/>
      <c r="BH354" s="316"/>
      <c r="BI354" s="316"/>
      <c r="BJ354" s="308">
        <f t="shared" si="145"/>
        <v>0</v>
      </c>
      <c r="BK354" s="308">
        <f t="shared" si="146"/>
        <v>0</v>
      </c>
      <c r="BL354" s="308" t="e">
        <f>#REF!</f>
        <v>#REF!</v>
      </c>
      <c r="BM354" s="308">
        <f t="shared" si="147"/>
        <v>0</v>
      </c>
      <c r="BN354" s="308" t="e">
        <f t="shared" si="148"/>
        <v>#REF!</v>
      </c>
      <c r="BO354" s="317" t="e">
        <f>AU354/#REF!</f>
        <v>#REF!</v>
      </c>
      <c r="BP354" s="317" t="e">
        <f>AE354/#REF!</f>
        <v>#REF!</v>
      </c>
      <c r="BQ354" s="313" t="e">
        <f>BP354*#REF!</f>
        <v>#REF!</v>
      </c>
      <c r="BR354" s="313" t="e">
        <f t="shared" si="149"/>
        <v>#REF!</v>
      </c>
      <c r="BS354" s="317" t="e">
        <f>AJ354/#REF!</f>
        <v>#REF!</v>
      </c>
      <c r="BT354" s="313" t="e">
        <f>BS354*#REF!</f>
        <v>#REF!</v>
      </c>
      <c r="BU354" s="313" t="e">
        <f t="shared" si="150"/>
        <v>#REF!</v>
      </c>
      <c r="BV354" s="317" t="e">
        <f>#REF!/#REF!</f>
        <v>#REF!</v>
      </c>
      <c r="BW354" s="313" t="e">
        <f>BV354*#REF!</f>
        <v>#REF!</v>
      </c>
      <c r="BX354" s="313" t="e">
        <f>BW354+#REF!</f>
        <v>#REF!</v>
      </c>
      <c r="BY354" s="317" t="e">
        <f>AO354/#REF!</f>
        <v>#REF!</v>
      </c>
      <c r="BZ354" s="313" t="e">
        <f>BY354*#REF!</f>
        <v>#REF!</v>
      </c>
      <c r="CA354" s="313" t="e">
        <f t="shared" si="151"/>
        <v>#REF!</v>
      </c>
      <c r="CB354" s="311" t="str">
        <f t="shared" si="140"/>
        <v>/MH</v>
      </c>
      <c r="CC354" s="311" t="str">
        <f t="shared" si="141"/>
        <v>MH/</v>
      </c>
      <c r="CE354" s="312" t="e">
        <f>T(#REF!)</f>
        <v>#REF!</v>
      </c>
      <c r="CF354" s="312" t="e">
        <f>#REF!</f>
        <v>#REF!</v>
      </c>
      <c r="CG354" s="313">
        <f t="shared" si="152"/>
        <v>0</v>
      </c>
      <c r="CJ354" s="314"/>
      <c r="CP354" s="177"/>
    </row>
    <row r="355" spans="1:94" hidden="1">
      <c r="A355" s="305"/>
      <c r="B355" s="920"/>
      <c r="C355" s="920"/>
      <c r="D355" s="920"/>
      <c r="E355" s="920"/>
      <c r="F355" s="920"/>
      <c r="G355" s="920"/>
      <c r="H355" s="920"/>
      <c r="I355" s="920"/>
      <c r="J355" s="920"/>
      <c r="K355" s="920"/>
      <c r="L355" s="920"/>
      <c r="M355" s="920"/>
      <c r="N355" s="920"/>
      <c r="O355" s="920"/>
      <c r="P355" s="920"/>
      <c r="Q355" s="787"/>
      <c r="R355" s="787"/>
      <c r="S355" s="788"/>
      <c r="T355" s="787"/>
      <c r="U355" s="787"/>
      <c r="V355" s="921"/>
      <c r="W355" s="922"/>
      <c r="X355" s="922"/>
      <c r="Y355" s="921"/>
      <c r="Z355" s="922"/>
      <c r="AA355" s="922"/>
      <c r="AB355" s="921"/>
      <c r="AC355" s="922"/>
      <c r="AD355" s="922"/>
      <c r="AE355" s="923">
        <f t="shared" si="142"/>
        <v>0</v>
      </c>
      <c r="AF355" s="923"/>
      <c r="AG355" s="923"/>
      <c r="AH355" s="923"/>
      <c r="AI355" s="923"/>
      <c r="AJ355" s="919">
        <f t="shared" si="143"/>
        <v>0</v>
      </c>
      <c r="AK355" s="919"/>
      <c r="AL355" s="919"/>
      <c r="AM355" s="919"/>
      <c r="AN355" s="919"/>
      <c r="AO355" s="919">
        <f t="shared" si="153"/>
        <v>0</v>
      </c>
      <c r="AP355" s="919"/>
      <c r="AQ355" s="919"/>
      <c r="AR355" s="919"/>
      <c r="AS355" s="919"/>
      <c r="AT355" s="318"/>
      <c r="AU355" s="877">
        <f t="shared" si="144"/>
        <v>0</v>
      </c>
      <c r="AV355" s="877"/>
      <c r="AW355" s="878"/>
      <c r="AX355" s="878"/>
      <c r="AY355" s="878"/>
      <c r="AZ355" s="879" t="e">
        <f>SUM(#REF!)</f>
        <v>#REF!</v>
      </c>
      <c r="BB355" s="177"/>
      <c r="BC355" s="307"/>
      <c r="BD355" s="306">
        <f t="shared" si="138"/>
        <v>0</v>
      </c>
      <c r="BE355" s="307"/>
      <c r="BF355" s="316"/>
      <c r="BG355" s="316"/>
      <c r="BH355" s="316"/>
      <c r="BI355" s="316"/>
      <c r="BJ355" s="308">
        <f t="shared" si="145"/>
        <v>0</v>
      </c>
      <c r="BK355" s="308">
        <f t="shared" si="146"/>
        <v>0</v>
      </c>
      <c r="BL355" s="308" t="e">
        <f>#REF!</f>
        <v>#REF!</v>
      </c>
      <c r="BM355" s="308">
        <f t="shared" si="147"/>
        <v>0</v>
      </c>
      <c r="BN355" s="308" t="e">
        <f t="shared" si="148"/>
        <v>#REF!</v>
      </c>
      <c r="BO355" s="317" t="e">
        <f>AU355/#REF!</f>
        <v>#REF!</v>
      </c>
      <c r="BP355" s="317" t="e">
        <f>AE355/#REF!</f>
        <v>#REF!</v>
      </c>
      <c r="BQ355" s="313" t="e">
        <f>BP355*#REF!</f>
        <v>#REF!</v>
      </c>
      <c r="BR355" s="313" t="e">
        <f t="shared" si="149"/>
        <v>#REF!</v>
      </c>
      <c r="BS355" s="317" t="e">
        <f>AJ355/#REF!</f>
        <v>#REF!</v>
      </c>
      <c r="BT355" s="313" t="e">
        <f>BS355*#REF!</f>
        <v>#REF!</v>
      </c>
      <c r="BU355" s="313" t="e">
        <f t="shared" si="150"/>
        <v>#REF!</v>
      </c>
      <c r="BV355" s="317" t="e">
        <f>#REF!/#REF!</f>
        <v>#REF!</v>
      </c>
      <c r="BW355" s="313" t="e">
        <f>BV355*#REF!</f>
        <v>#REF!</v>
      </c>
      <c r="BX355" s="313" t="e">
        <f>BW355+#REF!</f>
        <v>#REF!</v>
      </c>
      <c r="BY355" s="317" t="e">
        <f>AO355/#REF!</f>
        <v>#REF!</v>
      </c>
      <c r="BZ355" s="313" t="e">
        <f>BY355*#REF!</f>
        <v>#REF!</v>
      </c>
      <c r="CA355" s="313" t="e">
        <f t="shared" si="151"/>
        <v>#REF!</v>
      </c>
      <c r="CB355" s="311" t="str">
        <f t="shared" si="140"/>
        <v>/MH</v>
      </c>
      <c r="CC355" s="311" t="str">
        <f t="shared" si="141"/>
        <v>MH/</v>
      </c>
      <c r="CE355" s="312" t="e">
        <f>T(#REF!)</f>
        <v>#REF!</v>
      </c>
      <c r="CF355" s="312" t="e">
        <f>#REF!</f>
        <v>#REF!</v>
      </c>
      <c r="CG355" s="313">
        <f t="shared" si="152"/>
        <v>0</v>
      </c>
      <c r="CJ355" s="314"/>
      <c r="CP355" s="177"/>
    </row>
    <row r="356" spans="1:94" hidden="1">
      <c r="A356" s="305"/>
      <c r="B356" s="920"/>
      <c r="C356" s="920"/>
      <c r="D356" s="920"/>
      <c r="E356" s="920"/>
      <c r="F356" s="920"/>
      <c r="G356" s="920"/>
      <c r="H356" s="920"/>
      <c r="I356" s="920"/>
      <c r="J356" s="920"/>
      <c r="K356" s="920"/>
      <c r="L356" s="920"/>
      <c r="M356" s="920"/>
      <c r="N356" s="920"/>
      <c r="O356" s="920"/>
      <c r="P356" s="920"/>
      <c r="Q356" s="787"/>
      <c r="R356" s="787"/>
      <c r="S356" s="788"/>
      <c r="T356" s="787"/>
      <c r="U356" s="787"/>
      <c r="V356" s="921"/>
      <c r="W356" s="922"/>
      <c r="X356" s="922"/>
      <c r="Y356" s="921"/>
      <c r="Z356" s="922"/>
      <c r="AA356" s="922"/>
      <c r="AB356" s="921"/>
      <c r="AC356" s="922"/>
      <c r="AD356" s="922"/>
      <c r="AE356" s="923">
        <f t="shared" si="142"/>
        <v>0</v>
      </c>
      <c r="AF356" s="923"/>
      <c r="AG356" s="923"/>
      <c r="AH356" s="923"/>
      <c r="AI356" s="923"/>
      <c r="AJ356" s="919">
        <f t="shared" si="143"/>
        <v>0</v>
      </c>
      <c r="AK356" s="919"/>
      <c r="AL356" s="919"/>
      <c r="AM356" s="919"/>
      <c r="AN356" s="919"/>
      <c r="AO356" s="919">
        <f t="shared" si="153"/>
        <v>0</v>
      </c>
      <c r="AP356" s="919"/>
      <c r="AQ356" s="919"/>
      <c r="AR356" s="919"/>
      <c r="AS356" s="919"/>
      <c r="AT356" s="318"/>
      <c r="AU356" s="877">
        <f t="shared" si="144"/>
        <v>0</v>
      </c>
      <c r="AV356" s="877"/>
      <c r="AW356" s="878"/>
      <c r="AX356" s="878"/>
      <c r="AY356" s="878"/>
      <c r="AZ356" s="879" t="e">
        <f>SUM(#REF!)</f>
        <v>#REF!</v>
      </c>
      <c r="BB356" s="177"/>
      <c r="BC356" s="307"/>
      <c r="BD356" s="306">
        <f t="shared" si="138"/>
        <v>0</v>
      </c>
      <c r="BE356" s="307"/>
      <c r="BF356" s="316"/>
      <c r="BG356" s="316"/>
      <c r="BH356" s="316"/>
      <c r="BI356" s="316"/>
      <c r="BJ356" s="308">
        <f t="shared" si="145"/>
        <v>0</v>
      </c>
      <c r="BK356" s="308">
        <f t="shared" si="146"/>
        <v>0</v>
      </c>
      <c r="BL356" s="308" t="e">
        <f>#REF!</f>
        <v>#REF!</v>
      </c>
      <c r="BM356" s="308">
        <f t="shared" si="147"/>
        <v>0</v>
      </c>
      <c r="BN356" s="308" t="e">
        <f t="shared" si="148"/>
        <v>#REF!</v>
      </c>
      <c r="BO356" s="317" t="e">
        <f>AU356/#REF!</f>
        <v>#REF!</v>
      </c>
      <c r="BP356" s="317" t="e">
        <f>AE356/#REF!</f>
        <v>#REF!</v>
      </c>
      <c r="BQ356" s="313" t="e">
        <f>BP356*#REF!</f>
        <v>#REF!</v>
      </c>
      <c r="BR356" s="313" t="e">
        <f t="shared" si="149"/>
        <v>#REF!</v>
      </c>
      <c r="BS356" s="317" t="e">
        <f>AJ356/#REF!</f>
        <v>#REF!</v>
      </c>
      <c r="BT356" s="313" t="e">
        <f>BS356*#REF!</f>
        <v>#REF!</v>
      </c>
      <c r="BU356" s="313" t="e">
        <f t="shared" si="150"/>
        <v>#REF!</v>
      </c>
      <c r="BV356" s="317" t="e">
        <f>#REF!/#REF!</f>
        <v>#REF!</v>
      </c>
      <c r="BW356" s="313" t="e">
        <f>BV356*#REF!</f>
        <v>#REF!</v>
      </c>
      <c r="BX356" s="313" t="e">
        <f>BW356+#REF!</f>
        <v>#REF!</v>
      </c>
      <c r="BY356" s="317" t="e">
        <f>AO356/#REF!</f>
        <v>#REF!</v>
      </c>
      <c r="BZ356" s="313" t="e">
        <f>BY356*#REF!</f>
        <v>#REF!</v>
      </c>
      <c r="CA356" s="313" t="e">
        <f t="shared" si="151"/>
        <v>#REF!</v>
      </c>
      <c r="CB356" s="311" t="str">
        <f t="shared" si="140"/>
        <v>/MH</v>
      </c>
      <c r="CC356" s="311" t="str">
        <f t="shared" si="141"/>
        <v>MH/</v>
      </c>
      <c r="CE356" s="312" t="e">
        <f>T(#REF!)</f>
        <v>#REF!</v>
      </c>
      <c r="CF356" s="312" t="e">
        <f>#REF!</f>
        <v>#REF!</v>
      </c>
      <c r="CG356" s="313">
        <f t="shared" si="152"/>
        <v>0</v>
      </c>
      <c r="CJ356" s="314"/>
      <c r="CP356" s="177"/>
    </row>
    <row r="357" spans="1:94" hidden="1">
      <c r="A357" s="305"/>
      <c r="B357" s="920"/>
      <c r="C357" s="920"/>
      <c r="D357" s="920"/>
      <c r="E357" s="920"/>
      <c r="F357" s="920"/>
      <c r="G357" s="920"/>
      <c r="H357" s="920"/>
      <c r="I357" s="920"/>
      <c r="J357" s="920"/>
      <c r="K357" s="920"/>
      <c r="L357" s="920"/>
      <c r="M357" s="920"/>
      <c r="N357" s="920"/>
      <c r="O357" s="920"/>
      <c r="P357" s="920"/>
      <c r="Q357" s="787"/>
      <c r="R357" s="787"/>
      <c r="S357" s="788"/>
      <c r="T357" s="787"/>
      <c r="U357" s="787"/>
      <c r="V357" s="921"/>
      <c r="W357" s="922"/>
      <c r="X357" s="922"/>
      <c r="Y357" s="921"/>
      <c r="Z357" s="922"/>
      <c r="AA357" s="922"/>
      <c r="AB357" s="921"/>
      <c r="AC357" s="922"/>
      <c r="AD357" s="922"/>
      <c r="AE357" s="923">
        <f t="shared" si="142"/>
        <v>0</v>
      </c>
      <c r="AF357" s="923"/>
      <c r="AG357" s="923"/>
      <c r="AH357" s="923"/>
      <c r="AI357" s="923"/>
      <c r="AJ357" s="919">
        <f t="shared" si="143"/>
        <v>0</v>
      </c>
      <c r="AK357" s="919"/>
      <c r="AL357" s="919"/>
      <c r="AM357" s="919"/>
      <c r="AN357" s="919"/>
      <c r="AO357" s="919">
        <f t="shared" si="153"/>
        <v>0</v>
      </c>
      <c r="AP357" s="919"/>
      <c r="AQ357" s="919"/>
      <c r="AR357" s="919"/>
      <c r="AS357" s="919"/>
      <c r="AT357" s="318"/>
      <c r="AU357" s="877">
        <f t="shared" si="144"/>
        <v>0</v>
      </c>
      <c r="AV357" s="877"/>
      <c r="AW357" s="878"/>
      <c r="AX357" s="878"/>
      <c r="AY357" s="878"/>
      <c r="AZ357" s="879" t="e">
        <f>SUM(#REF!)</f>
        <v>#REF!</v>
      </c>
      <c r="BB357" s="177"/>
      <c r="BC357" s="307"/>
      <c r="BD357" s="306">
        <f t="shared" si="138"/>
        <v>0</v>
      </c>
      <c r="BE357" s="307"/>
      <c r="BF357" s="316"/>
      <c r="BG357" s="316"/>
      <c r="BH357" s="316"/>
      <c r="BI357" s="316"/>
      <c r="BJ357" s="308">
        <f t="shared" si="145"/>
        <v>0</v>
      </c>
      <c r="BK357" s="308">
        <f t="shared" si="146"/>
        <v>0</v>
      </c>
      <c r="BL357" s="308" t="e">
        <f>#REF!</f>
        <v>#REF!</v>
      </c>
      <c r="BM357" s="308">
        <f t="shared" si="147"/>
        <v>0</v>
      </c>
      <c r="BN357" s="308" t="e">
        <f t="shared" si="148"/>
        <v>#REF!</v>
      </c>
      <c r="BO357" s="317" t="e">
        <f>AU357/#REF!</f>
        <v>#REF!</v>
      </c>
      <c r="BP357" s="317" t="e">
        <f>AE357/#REF!</f>
        <v>#REF!</v>
      </c>
      <c r="BQ357" s="313" t="e">
        <f>BP357*#REF!</f>
        <v>#REF!</v>
      </c>
      <c r="BR357" s="313" t="e">
        <f t="shared" si="149"/>
        <v>#REF!</v>
      </c>
      <c r="BS357" s="317" t="e">
        <f>AJ357/#REF!</f>
        <v>#REF!</v>
      </c>
      <c r="BT357" s="313" t="e">
        <f>BS357*#REF!</f>
        <v>#REF!</v>
      </c>
      <c r="BU357" s="313" t="e">
        <f t="shared" si="150"/>
        <v>#REF!</v>
      </c>
      <c r="BV357" s="317" t="e">
        <f>#REF!/#REF!</f>
        <v>#REF!</v>
      </c>
      <c r="BW357" s="313" t="e">
        <f>BV357*#REF!</f>
        <v>#REF!</v>
      </c>
      <c r="BX357" s="313" t="e">
        <f>BW357+#REF!</f>
        <v>#REF!</v>
      </c>
      <c r="BY357" s="317" t="e">
        <f>AO357/#REF!</f>
        <v>#REF!</v>
      </c>
      <c r="BZ357" s="313" t="e">
        <f>BY357*#REF!</f>
        <v>#REF!</v>
      </c>
      <c r="CA357" s="313" t="e">
        <f t="shared" si="151"/>
        <v>#REF!</v>
      </c>
      <c r="CB357" s="311" t="str">
        <f t="shared" si="140"/>
        <v>/MH</v>
      </c>
      <c r="CC357" s="311" t="str">
        <f t="shared" si="141"/>
        <v>MH/</v>
      </c>
      <c r="CE357" s="312" t="e">
        <f>T(#REF!)</f>
        <v>#REF!</v>
      </c>
      <c r="CF357" s="312" t="e">
        <f>#REF!</f>
        <v>#REF!</v>
      </c>
      <c r="CG357" s="313">
        <f t="shared" si="152"/>
        <v>0</v>
      </c>
      <c r="CJ357" s="314"/>
      <c r="CP357" s="177"/>
    </row>
    <row r="358" spans="1:94" hidden="1">
      <c r="A358" s="305"/>
      <c r="B358" s="920"/>
      <c r="C358" s="920"/>
      <c r="D358" s="920"/>
      <c r="E358" s="920"/>
      <c r="F358" s="920"/>
      <c r="G358" s="920"/>
      <c r="H358" s="920"/>
      <c r="I358" s="920"/>
      <c r="J358" s="920"/>
      <c r="K358" s="920"/>
      <c r="L358" s="920"/>
      <c r="M358" s="920"/>
      <c r="N358" s="920"/>
      <c r="O358" s="920"/>
      <c r="P358" s="920"/>
      <c r="Q358" s="787"/>
      <c r="R358" s="787"/>
      <c r="S358" s="788"/>
      <c r="T358" s="787"/>
      <c r="U358" s="787"/>
      <c r="V358" s="921"/>
      <c r="W358" s="922"/>
      <c r="X358" s="922"/>
      <c r="Y358" s="921"/>
      <c r="Z358" s="922"/>
      <c r="AA358" s="922"/>
      <c r="AB358" s="921"/>
      <c r="AC358" s="922"/>
      <c r="AD358" s="922"/>
      <c r="AE358" s="923">
        <f t="shared" si="142"/>
        <v>0</v>
      </c>
      <c r="AF358" s="923"/>
      <c r="AG358" s="923"/>
      <c r="AH358" s="923"/>
      <c r="AI358" s="923"/>
      <c r="AJ358" s="919">
        <f t="shared" si="143"/>
        <v>0</v>
      </c>
      <c r="AK358" s="919"/>
      <c r="AL358" s="919"/>
      <c r="AM358" s="919"/>
      <c r="AN358" s="919"/>
      <c r="AO358" s="919">
        <f t="shared" si="153"/>
        <v>0</v>
      </c>
      <c r="AP358" s="919"/>
      <c r="AQ358" s="919"/>
      <c r="AR358" s="919"/>
      <c r="AS358" s="919"/>
      <c r="AT358" s="318"/>
      <c r="AU358" s="877">
        <f t="shared" si="144"/>
        <v>0</v>
      </c>
      <c r="AV358" s="877"/>
      <c r="AW358" s="878"/>
      <c r="AX358" s="878"/>
      <c r="AY358" s="878"/>
      <c r="AZ358" s="879" t="e">
        <f>SUM(#REF!)</f>
        <v>#REF!</v>
      </c>
      <c r="BB358" s="177"/>
      <c r="BC358" s="307"/>
      <c r="BD358" s="306">
        <f t="shared" si="138"/>
        <v>0</v>
      </c>
      <c r="BE358" s="307"/>
      <c r="BF358" s="316"/>
      <c r="BG358" s="316"/>
      <c r="BH358" s="316"/>
      <c r="BI358" s="316"/>
      <c r="BJ358" s="308">
        <f t="shared" si="145"/>
        <v>0</v>
      </c>
      <c r="BK358" s="308">
        <f t="shared" si="146"/>
        <v>0</v>
      </c>
      <c r="BL358" s="308" t="e">
        <f>#REF!</f>
        <v>#REF!</v>
      </c>
      <c r="BM358" s="308">
        <f t="shared" si="147"/>
        <v>0</v>
      </c>
      <c r="BN358" s="308" t="e">
        <f t="shared" si="148"/>
        <v>#REF!</v>
      </c>
      <c r="BO358" s="317" t="e">
        <f>AU358/#REF!</f>
        <v>#REF!</v>
      </c>
      <c r="BP358" s="317" t="e">
        <f>AE358/#REF!</f>
        <v>#REF!</v>
      </c>
      <c r="BQ358" s="313" t="e">
        <f>BP358*#REF!</f>
        <v>#REF!</v>
      </c>
      <c r="BR358" s="313" t="e">
        <f t="shared" si="149"/>
        <v>#REF!</v>
      </c>
      <c r="BS358" s="317" t="e">
        <f>AJ358/#REF!</f>
        <v>#REF!</v>
      </c>
      <c r="BT358" s="313" t="e">
        <f>BS358*#REF!</f>
        <v>#REF!</v>
      </c>
      <c r="BU358" s="313" t="e">
        <f t="shared" si="150"/>
        <v>#REF!</v>
      </c>
      <c r="BV358" s="317" t="e">
        <f>#REF!/#REF!</f>
        <v>#REF!</v>
      </c>
      <c r="BW358" s="313" t="e">
        <f>BV358*#REF!</f>
        <v>#REF!</v>
      </c>
      <c r="BX358" s="313" t="e">
        <f>BW358+#REF!</f>
        <v>#REF!</v>
      </c>
      <c r="BY358" s="317" t="e">
        <f>AO358/#REF!</f>
        <v>#REF!</v>
      </c>
      <c r="BZ358" s="313" t="e">
        <f>BY358*#REF!</f>
        <v>#REF!</v>
      </c>
      <c r="CA358" s="313" t="e">
        <f t="shared" si="151"/>
        <v>#REF!</v>
      </c>
      <c r="CB358" s="311" t="str">
        <f t="shared" si="140"/>
        <v>/MH</v>
      </c>
      <c r="CC358" s="311" t="str">
        <f t="shared" si="141"/>
        <v>MH/</v>
      </c>
      <c r="CE358" s="312" t="e">
        <f>T(#REF!)</f>
        <v>#REF!</v>
      </c>
      <c r="CF358" s="312" t="e">
        <f>#REF!</f>
        <v>#REF!</v>
      </c>
      <c r="CG358" s="313">
        <f t="shared" si="152"/>
        <v>0</v>
      </c>
      <c r="CJ358" s="314"/>
      <c r="CP358" s="177"/>
    </row>
    <row r="359" spans="1:94" hidden="1">
      <c r="A359" s="305"/>
      <c r="B359" s="920"/>
      <c r="C359" s="920"/>
      <c r="D359" s="920"/>
      <c r="E359" s="920"/>
      <c r="F359" s="920"/>
      <c r="G359" s="920"/>
      <c r="H359" s="920"/>
      <c r="I359" s="920"/>
      <c r="J359" s="920"/>
      <c r="K359" s="920"/>
      <c r="L359" s="920"/>
      <c r="M359" s="920"/>
      <c r="N359" s="920"/>
      <c r="O359" s="920"/>
      <c r="P359" s="920"/>
      <c r="Q359" s="925"/>
      <c r="R359" s="925"/>
      <c r="S359" s="926"/>
      <c r="T359" s="925"/>
      <c r="U359" s="925"/>
      <c r="V359" s="927"/>
      <c r="W359" s="928"/>
      <c r="X359" s="928"/>
      <c r="Y359" s="927"/>
      <c r="Z359" s="928"/>
      <c r="AA359" s="928"/>
      <c r="AB359" s="927"/>
      <c r="AC359" s="928"/>
      <c r="AD359" s="928"/>
      <c r="AE359" s="923">
        <f t="shared" ref="AE359:AE373" si="154">V359*Q359</f>
        <v>0</v>
      </c>
      <c r="AF359" s="923"/>
      <c r="AG359" s="923"/>
      <c r="AH359" s="923"/>
      <c r="AI359" s="923"/>
      <c r="AJ359" s="919">
        <f t="shared" ref="AJ359:AJ373" si="155">Q359*Y359</f>
        <v>0</v>
      </c>
      <c r="AK359" s="919"/>
      <c r="AL359" s="919"/>
      <c r="AM359" s="919"/>
      <c r="AN359" s="919"/>
      <c r="AO359" s="919">
        <f>Q359*AB359</f>
        <v>0</v>
      </c>
      <c r="AP359" s="919"/>
      <c r="AQ359" s="919"/>
      <c r="AR359" s="919"/>
      <c r="AS359" s="919"/>
      <c r="AT359" s="315"/>
      <c r="AU359" s="887">
        <f t="shared" ref="AU359:AU373" si="156">AE359+AJ359+AO359</f>
        <v>0</v>
      </c>
      <c r="AV359" s="887"/>
      <c r="AW359" s="888"/>
      <c r="AX359" s="888"/>
      <c r="AY359" s="888"/>
      <c r="AZ359" s="889" t="e">
        <f>SUM(#REF!)</f>
        <v>#REF!</v>
      </c>
      <c r="BB359" s="177"/>
      <c r="BC359" s="307"/>
      <c r="BD359" s="306">
        <f t="shared" si="138"/>
        <v>0</v>
      </c>
      <c r="BE359" s="307"/>
      <c r="BF359" s="316"/>
      <c r="BG359" s="316"/>
      <c r="BH359" s="316"/>
      <c r="BI359" s="316"/>
      <c r="BJ359" s="308">
        <f t="shared" si="145"/>
        <v>0</v>
      </c>
      <c r="BK359" s="308">
        <f t="shared" si="146"/>
        <v>0</v>
      </c>
      <c r="BL359" s="308" t="e">
        <f>#REF!</f>
        <v>#REF!</v>
      </c>
      <c r="BM359" s="308">
        <f t="shared" si="147"/>
        <v>0</v>
      </c>
      <c r="BN359" s="308" t="e">
        <f t="shared" ref="BN359:BN373" si="157">SUM(BJ359:BM359)</f>
        <v>#REF!</v>
      </c>
      <c r="BO359" s="317" t="e">
        <f>AU359/#REF!</f>
        <v>#REF!</v>
      </c>
      <c r="BP359" s="317" t="e">
        <f>AE359/#REF!</f>
        <v>#REF!</v>
      </c>
      <c r="BQ359" s="313" t="e">
        <f>BP359*#REF!</f>
        <v>#REF!</v>
      </c>
      <c r="BR359" s="313" t="e">
        <f t="shared" si="149"/>
        <v>#REF!</v>
      </c>
      <c r="BS359" s="317" t="e">
        <f>AJ359/#REF!</f>
        <v>#REF!</v>
      </c>
      <c r="BT359" s="313" t="e">
        <f>BS359*#REF!</f>
        <v>#REF!</v>
      </c>
      <c r="BU359" s="313" t="e">
        <f t="shared" si="150"/>
        <v>#REF!</v>
      </c>
      <c r="BV359" s="317" t="e">
        <f>#REF!/#REF!</f>
        <v>#REF!</v>
      </c>
      <c r="BW359" s="313" t="e">
        <f>BV359*#REF!</f>
        <v>#REF!</v>
      </c>
      <c r="BX359" s="313" t="e">
        <f>BW359+#REF!</f>
        <v>#REF!</v>
      </c>
      <c r="BY359" s="317" t="e">
        <f>AO359/#REF!</f>
        <v>#REF!</v>
      </c>
      <c r="BZ359" s="313" t="e">
        <f>BY359*#REF!</f>
        <v>#REF!</v>
      </c>
      <c r="CA359" s="313" t="e">
        <f t="shared" si="151"/>
        <v>#REF!</v>
      </c>
      <c r="CB359" s="311" t="str">
        <f t="shared" si="140"/>
        <v>/MH</v>
      </c>
      <c r="CC359" s="311" t="str">
        <f t="shared" si="141"/>
        <v>MH/</v>
      </c>
      <c r="CE359" s="312" t="e">
        <f>T(#REF!)</f>
        <v>#REF!</v>
      </c>
      <c r="CF359" s="312" t="e">
        <f>#REF!</f>
        <v>#REF!</v>
      </c>
      <c r="CG359" s="313">
        <f t="shared" si="152"/>
        <v>0</v>
      </c>
      <c r="CJ359" s="314"/>
      <c r="CP359" s="177"/>
    </row>
    <row r="360" spans="1:94" hidden="1">
      <c r="A360" s="305"/>
      <c r="B360" s="920"/>
      <c r="C360" s="920"/>
      <c r="D360" s="920"/>
      <c r="E360" s="920"/>
      <c r="F360" s="920"/>
      <c r="G360" s="920"/>
      <c r="H360" s="920"/>
      <c r="I360" s="920"/>
      <c r="J360" s="920"/>
      <c r="K360" s="920"/>
      <c r="L360" s="920"/>
      <c r="M360" s="920"/>
      <c r="N360" s="920"/>
      <c r="O360" s="920"/>
      <c r="P360" s="920"/>
      <c r="Q360" s="787"/>
      <c r="R360" s="787"/>
      <c r="S360" s="788"/>
      <c r="T360" s="787"/>
      <c r="U360" s="787"/>
      <c r="V360" s="921"/>
      <c r="W360" s="922"/>
      <c r="X360" s="922"/>
      <c r="Y360" s="921"/>
      <c r="Z360" s="922"/>
      <c r="AA360" s="922"/>
      <c r="AB360" s="921"/>
      <c r="AC360" s="922"/>
      <c r="AD360" s="922"/>
      <c r="AE360" s="923">
        <f t="shared" si="154"/>
        <v>0</v>
      </c>
      <c r="AF360" s="923"/>
      <c r="AG360" s="923"/>
      <c r="AH360" s="923"/>
      <c r="AI360" s="923"/>
      <c r="AJ360" s="919">
        <f t="shared" si="155"/>
        <v>0</v>
      </c>
      <c r="AK360" s="919"/>
      <c r="AL360" s="919"/>
      <c r="AM360" s="919"/>
      <c r="AN360" s="919"/>
      <c r="AO360" s="919">
        <f t="shared" ref="AO360:AO373" si="158">Q360*AB360</f>
        <v>0</v>
      </c>
      <c r="AP360" s="919"/>
      <c r="AQ360" s="919"/>
      <c r="AR360" s="919"/>
      <c r="AS360" s="919"/>
      <c r="AT360" s="318"/>
      <c r="AU360" s="877">
        <f t="shared" si="156"/>
        <v>0</v>
      </c>
      <c r="AV360" s="877"/>
      <c r="AW360" s="878"/>
      <c r="AX360" s="878"/>
      <c r="AY360" s="878"/>
      <c r="AZ360" s="879" t="e">
        <f>SUM(#REF!)</f>
        <v>#REF!</v>
      </c>
      <c r="BB360" s="177"/>
      <c r="BC360" s="307"/>
      <c r="BD360" s="306">
        <f t="shared" si="138"/>
        <v>0</v>
      </c>
      <c r="BE360" s="307"/>
      <c r="BF360" s="316"/>
      <c r="BG360" s="316"/>
      <c r="BH360" s="316"/>
      <c r="BI360" s="316"/>
      <c r="BJ360" s="308">
        <f t="shared" si="145"/>
        <v>0</v>
      </c>
      <c r="BK360" s="308">
        <f t="shared" si="146"/>
        <v>0</v>
      </c>
      <c r="BL360" s="308" t="e">
        <f>#REF!</f>
        <v>#REF!</v>
      </c>
      <c r="BM360" s="308">
        <f t="shared" si="147"/>
        <v>0</v>
      </c>
      <c r="BN360" s="308" t="e">
        <f t="shared" si="157"/>
        <v>#REF!</v>
      </c>
      <c r="BO360" s="317" t="e">
        <f>AU360/#REF!</f>
        <v>#REF!</v>
      </c>
      <c r="BP360" s="317" t="e">
        <f>AE360/#REF!</f>
        <v>#REF!</v>
      </c>
      <c r="BQ360" s="313" t="e">
        <f>BP360*#REF!</f>
        <v>#REF!</v>
      </c>
      <c r="BR360" s="313" t="e">
        <f t="shared" si="149"/>
        <v>#REF!</v>
      </c>
      <c r="BS360" s="317" t="e">
        <f>AJ360/#REF!</f>
        <v>#REF!</v>
      </c>
      <c r="BT360" s="313" t="e">
        <f>BS360*#REF!</f>
        <v>#REF!</v>
      </c>
      <c r="BU360" s="313" t="e">
        <f t="shared" si="150"/>
        <v>#REF!</v>
      </c>
      <c r="BV360" s="317" t="e">
        <f>#REF!/#REF!</f>
        <v>#REF!</v>
      </c>
      <c r="BW360" s="313" t="e">
        <f>BV360*#REF!</f>
        <v>#REF!</v>
      </c>
      <c r="BX360" s="313" t="e">
        <f>BW360+#REF!</f>
        <v>#REF!</v>
      </c>
      <c r="BY360" s="317" t="e">
        <f>AO360/#REF!</f>
        <v>#REF!</v>
      </c>
      <c r="BZ360" s="313" t="e">
        <f>BY360*#REF!</f>
        <v>#REF!</v>
      </c>
      <c r="CA360" s="313" t="e">
        <f t="shared" si="151"/>
        <v>#REF!</v>
      </c>
      <c r="CB360" s="311" t="str">
        <f t="shared" si="140"/>
        <v>/MH</v>
      </c>
      <c r="CC360" s="311" t="str">
        <f t="shared" si="141"/>
        <v>MH/</v>
      </c>
      <c r="CE360" s="312" t="e">
        <f>T(#REF!)</f>
        <v>#REF!</v>
      </c>
      <c r="CF360" s="312" t="e">
        <f>#REF!</f>
        <v>#REF!</v>
      </c>
      <c r="CG360" s="313">
        <f t="shared" si="152"/>
        <v>0</v>
      </c>
      <c r="CJ360" s="314"/>
      <c r="CP360" s="177"/>
    </row>
    <row r="361" spans="1:94" hidden="1">
      <c r="A361" s="305"/>
      <c r="B361" s="920"/>
      <c r="C361" s="920"/>
      <c r="D361" s="920"/>
      <c r="E361" s="920"/>
      <c r="F361" s="920"/>
      <c r="G361" s="920"/>
      <c r="H361" s="920"/>
      <c r="I361" s="920"/>
      <c r="J361" s="920"/>
      <c r="K361" s="920"/>
      <c r="L361" s="920"/>
      <c r="M361" s="920"/>
      <c r="N361" s="920"/>
      <c r="O361" s="920"/>
      <c r="P361" s="920"/>
      <c r="Q361" s="787"/>
      <c r="R361" s="787"/>
      <c r="S361" s="788"/>
      <c r="T361" s="787"/>
      <c r="U361" s="787"/>
      <c r="V361" s="921"/>
      <c r="W361" s="922"/>
      <c r="X361" s="922"/>
      <c r="Y361" s="921"/>
      <c r="Z361" s="922"/>
      <c r="AA361" s="922"/>
      <c r="AB361" s="921"/>
      <c r="AC361" s="922"/>
      <c r="AD361" s="922"/>
      <c r="AE361" s="923">
        <f t="shared" si="154"/>
        <v>0</v>
      </c>
      <c r="AF361" s="923"/>
      <c r="AG361" s="923"/>
      <c r="AH361" s="923"/>
      <c r="AI361" s="923"/>
      <c r="AJ361" s="919">
        <f t="shared" si="155"/>
        <v>0</v>
      </c>
      <c r="AK361" s="919"/>
      <c r="AL361" s="919"/>
      <c r="AM361" s="919"/>
      <c r="AN361" s="919"/>
      <c r="AO361" s="919">
        <f t="shared" si="158"/>
        <v>0</v>
      </c>
      <c r="AP361" s="919"/>
      <c r="AQ361" s="919"/>
      <c r="AR361" s="919"/>
      <c r="AS361" s="919"/>
      <c r="AT361" s="318"/>
      <c r="AU361" s="877">
        <f t="shared" si="156"/>
        <v>0</v>
      </c>
      <c r="AV361" s="877"/>
      <c r="AW361" s="878"/>
      <c r="AX361" s="878"/>
      <c r="AY361" s="878"/>
      <c r="AZ361" s="879" t="e">
        <f>SUM(#REF!)</f>
        <v>#REF!</v>
      </c>
      <c r="BB361" s="177"/>
      <c r="BC361" s="307"/>
      <c r="BD361" s="306">
        <f t="shared" si="138"/>
        <v>0</v>
      </c>
      <c r="BE361" s="307"/>
      <c r="BF361" s="316"/>
      <c r="BG361" s="316"/>
      <c r="BH361" s="316"/>
      <c r="BI361" s="316"/>
      <c r="BJ361" s="308">
        <f t="shared" si="145"/>
        <v>0</v>
      </c>
      <c r="BK361" s="308">
        <f t="shared" si="146"/>
        <v>0</v>
      </c>
      <c r="BL361" s="308" t="e">
        <f>#REF!</f>
        <v>#REF!</v>
      </c>
      <c r="BM361" s="308">
        <f t="shared" si="147"/>
        <v>0</v>
      </c>
      <c r="BN361" s="308" t="e">
        <f t="shared" si="157"/>
        <v>#REF!</v>
      </c>
      <c r="BO361" s="317" t="e">
        <f>AU361/#REF!</f>
        <v>#REF!</v>
      </c>
      <c r="BP361" s="317" t="e">
        <f>AE361/#REF!</f>
        <v>#REF!</v>
      </c>
      <c r="BQ361" s="313" t="e">
        <f>BP361*#REF!</f>
        <v>#REF!</v>
      </c>
      <c r="BR361" s="313" t="e">
        <f t="shared" si="149"/>
        <v>#REF!</v>
      </c>
      <c r="BS361" s="317" t="e">
        <f>AJ361/#REF!</f>
        <v>#REF!</v>
      </c>
      <c r="BT361" s="313" t="e">
        <f>BS361*#REF!</f>
        <v>#REF!</v>
      </c>
      <c r="BU361" s="313" t="e">
        <f t="shared" si="150"/>
        <v>#REF!</v>
      </c>
      <c r="BV361" s="317" t="e">
        <f>#REF!/#REF!</f>
        <v>#REF!</v>
      </c>
      <c r="BW361" s="313" t="e">
        <f>BV361*#REF!</f>
        <v>#REF!</v>
      </c>
      <c r="BX361" s="313" t="e">
        <f>BW361+#REF!</f>
        <v>#REF!</v>
      </c>
      <c r="BY361" s="317" t="e">
        <f>AO361/#REF!</f>
        <v>#REF!</v>
      </c>
      <c r="BZ361" s="313" t="e">
        <f>BY361*#REF!</f>
        <v>#REF!</v>
      </c>
      <c r="CA361" s="313" t="e">
        <f t="shared" si="151"/>
        <v>#REF!</v>
      </c>
      <c r="CB361" s="311" t="str">
        <f t="shared" si="140"/>
        <v>/MH</v>
      </c>
      <c r="CC361" s="311" t="str">
        <f t="shared" si="141"/>
        <v>MH/</v>
      </c>
      <c r="CE361" s="312" t="e">
        <f>T(#REF!)</f>
        <v>#REF!</v>
      </c>
      <c r="CF361" s="312" t="e">
        <f>#REF!</f>
        <v>#REF!</v>
      </c>
      <c r="CG361" s="313">
        <f t="shared" si="152"/>
        <v>0</v>
      </c>
      <c r="CJ361" s="314"/>
      <c r="CP361" s="177"/>
    </row>
    <row r="362" spans="1:94" hidden="1">
      <c r="A362" s="305"/>
      <c r="B362" s="920"/>
      <c r="C362" s="920"/>
      <c r="D362" s="920"/>
      <c r="E362" s="920"/>
      <c r="F362" s="920"/>
      <c r="G362" s="920"/>
      <c r="H362" s="920"/>
      <c r="I362" s="920"/>
      <c r="J362" s="920"/>
      <c r="K362" s="920"/>
      <c r="L362" s="920"/>
      <c r="M362" s="920"/>
      <c r="N362" s="920"/>
      <c r="O362" s="920"/>
      <c r="P362" s="920"/>
      <c r="Q362" s="787"/>
      <c r="R362" s="787"/>
      <c r="S362" s="788"/>
      <c r="T362" s="787"/>
      <c r="U362" s="787"/>
      <c r="V362" s="921"/>
      <c r="W362" s="922"/>
      <c r="X362" s="922"/>
      <c r="Y362" s="921"/>
      <c r="Z362" s="922"/>
      <c r="AA362" s="922"/>
      <c r="AB362" s="921"/>
      <c r="AC362" s="922"/>
      <c r="AD362" s="922"/>
      <c r="AE362" s="923">
        <f t="shared" si="154"/>
        <v>0</v>
      </c>
      <c r="AF362" s="923"/>
      <c r="AG362" s="923"/>
      <c r="AH362" s="923"/>
      <c r="AI362" s="923"/>
      <c r="AJ362" s="919">
        <f t="shared" si="155"/>
        <v>0</v>
      </c>
      <c r="AK362" s="919"/>
      <c r="AL362" s="919"/>
      <c r="AM362" s="919"/>
      <c r="AN362" s="919"/>
      <c r="AO362" s="919">
        <f t="shared" si="158"/>
        <v>0</v>
      </c>
      <c r="AP362" s="919"/>
      <c r="AQ362" s="919"/>
      <c r="AR362" s="919"/>
      <c r="AS362" s="919"/>
      <c r="AT362" s="318"/>
      <c r="AU362" s="877">
        <f t="shared" si="156"/>
        <v>0</v>
      </c>
      <c r="AV362" s="877"/>
      <c r="AW362" s="878"/>
      <c r="AX362" s="878"/>
      <c r="AY362" s="878"/>
      <c r="AZ362" s="879" t="e">
        <f>SUM(#REF!)</f>
        <v>#REF!</v>
      </c>
      <c r="BB362" s="177"/>
      <c r="BC362" s="307"/>
      <c r="BD362" s="306">
        <f t="shared" si="138"/>
        <v>0</v>
      </c>
      <c r="BE362" s="307"/>
      <c r="BF362" s="316"/>
      <c r="BG362" s="316"/>
      <c r="BH362" s="316"/>
      <c r="BI362" s="316"/>
      <c r="BJ362" s="308">
        <f t="shared" si="145"/>
        <v>0</v>
      </c>
      <c r="BK362" s="308">
        <f t="shared" si="146"/>
        <v>0</v>
      </c>
      <c r="BL362" s="308" t="e">
        <f>#REF!</f>
        <v>#REF!</v>
      </c>
      <c r="BM362" s="308">
        <f t="shared" si="147"/>
        <v>0</v>
      </c>
      <c r="BN362" s="308" t="e">
        <f t="shared" si="157"/>
        <v>#REF!</v>
      </c>
      <c r="BO362" s="317" t="e">
        <f>AU362/#REF!</f>
        <v>#REF!</v>
      </c>
      <c r="BP362" s="317" t="e">
        <f>AE362/#REF!</f>
        <v>#REF!</v>
      </c>
      <c r="BQ362" s="313" t="e">
        <f>BP362*#REF!</f>
        <v>#REF!</v>
      </c>
      <c r="BR362" s="313" t="e">
        <f t="shared" si="149"/>
        <v>#REF!</v>
      </c>
      <c r="BS362" s="317" t="e">
        <f>AJ362/#REF!</f>
        <v>#REF!</v>
      </c>
      <c r="BT362" s="313" t="e">
        <f>BS362*#REF!</f>
        <v>#REF!</v>
      </c>
      <c r="BU362" s="313" t="e">
        <f t="shared" si="150"/>
        <v>#REF!</v>
      </c>
      <c r="BV362" s="317" t="e">
        <f>#REF!/#REF!</f>
        <v>#REF!</v>
      </c>
      <c r="BW362" s="313" t="e">
        <f>BV362*#REF!</f>
        <v>#REF!</v>
      </c>
      <c r="BX362" s="313" t="e">
        <f>BW362+#REF!</f>
        <v>#REF!</v>
      </c>
      <c r="BY362" s="317" t="e">
        <f>AO362/#REF!</f>
        <v>#REF!</v>
      </c>
      <c r="BZ362" s="313" t="e">
        <f>BY362*#REF!</f>
        <v>#REF!</v>
      </c>
      <c r="CA362" s="313" t="e">
        <f t="shared" si="151"/>
        <v>#REF!</v>
      </c>
      <c r="CB362" s="311" t="str">
        <f t="shared" si="140"/>
        <v>/MH</v>
      </c>
      <c r="CC362" s="311" t="str">
        <f t="shared" si="141"/>
        <v>MH/</v>
      </c>
      <c r="CE362" s="312" t="e">
        <f>T(#REF!)</f>
        <v>#REF!</v>
      </c>
      <c r="CF362" s="312" t="e">
        <f>#REF!</f>
        <v>#REF!</v>
      </c>
      <c r="CG362" s="313">
        <f t="shared" si="152"/>
        <v>0</v>
      </c>
      <c r="CJ362" s="314"/>
      <c r="CP362" s="177"/>
    </row>
    <row r="363" spans="1:94" hidden="1">
      <c r="A363" s="305"/>
      <c r="B363" s="920"/>
      <c r="C363" s="920"/>
      <c r="D363" s="920"/>
      <c r="E363" s="920"/>
      <c r="F363" s="920"/>
      <c r="G363" s="920"/>
      <c r="H363" s="920"/>
      <c r="I363" s="920"/>
      <c r="J363" s="920"/>
      <c r="K363" s="920"/>
      <c r="L363" s="920"/>
      <c r="M363" s="920"/>
      <c r="N363" s="920"/>
      <c r="O363" s="920"/>
      <c r="P363" s="920"/>
      <c r="Q363" s="787"/>
      <c r="R363" s="787"/>
      <c r="S363" s="788"/>
      <c r="T363" s="787"/>
      <c r="U363" s="787"/>
      <c r="V363" s="921"/>
      <c r="W363" s="922"/>
      <c r="X363" s="922"/>
      <c r="Y363" s="921"/>
      <c r="Z363" s="922"/>
      <c r="AA363" s="922"/>
      <c r="AB363" s="921"/>
      <c r="AC363" s="922"/>
      <c r="AD363" s="922"/>
      <c r="AE363" s="923">
        <f t="shared" si="154"/>
        <v>0</v>
      </c>
      <c r="AF363" s="923"/>
      <c r="AG363" s="923"/>
      <c r="AH363" s="923"/>
      <c r="AI363" s="923"/>
      <c r="AJ363" s="919">
        <f t="shared" si="155"/>
        <v>0</v>
      </c>
      <c r="AK363" s="919"/>
      <c r="AL363" s="919"/>
      <c r="AM363" s="919"/>
      <c r="AN363" s="919"/>
      <c r="AO363" s="919">
        <f t="shared" si="158"/>
        <v>0</v>
      </c>
      <c r="AP363" s="919"/>
      <c r="AQ363" s="919"/>
      <c r="AR363" s="919"/>
      <c r="AS363" s="919"/>
      <c r="AT363" s="318"/>
      <c r="AU363" s="877">
        <f t="shared" si="156"/>
        <v>0</v>
      </c>
      <c r="AV363" s="877"/>
      <c r="AW363" s="878"/>
      <c r="AX363" s="878"/>
      <c r="AY363" s="878"/>
      <c r="AZ363" s="879" t="e">
        <f>SUM(#REF!)</f>
        <v>#REF!</v>
      </c>
      <c r="BB363" s="177"/>
      <c r="BC363" s="307"/>
      <c r="BD363" s="306">
        <f t="shared" si="138"/>
        <v>0</v>
      </c>
      <c r="BE363" s="307"/>
      <c r="BF363" s="316"/>
      <c r="BG363" s="316"/>
      <c r="BH363" s="316"/>
      <c r="BI363" s="316"/>
      <c r="BJ363" s="308">
        <f t="shared" si="145"/>
        <v>0</v>
      </c>
      <c r="BK363" s="308">
        <f t="shared" si="146"/>
        <v>0</v>
      </c>
      <c r="BL363" s="308" t="e">
        <f>#REF!</f>
        <v>#REF!</v>
      </c>
      <c r="BM363" s="308">
        <f t="shared" si="147"/>
        <v>0</v>
      </c>
      <c r="BN363" s="308" t="e">
        <f t="shared" si="157"/>
        <v>#REF!</v>
      </c>
      <c r="BO363" s="317" t="e">
        <f>AU363/#REF!</f>
        <v>#REF!</v>
      </c>
      <c r="BP363" s="317" t="e">
        <f>AE363/#REF!</f>
        <v>#REF!</v>
      </c>
      <c r="BQ363" s="313" t="e">
        <f>BP363*#REF!</f>
        <v>#REF!</v>
      </c>
      <c r="BR363" s="313" t="e">
        <f t="shared" si="149"/>
        <v>#REF!</v>
      </c>
      <c r="BS363" s="317" t="e">
        <f>AJ363/#REF!</f>
        <v>#REF!</v>
      </c>
      <c r="BT363" s="313" t="e">
        <f>BS363*#REF!</f>
        <v>#REF!</v>
      </c>
      <c r="BU363" s="313" t="e">
        <f t="shared" si="150"/>
        <v>#REF!</v>
      </c>
      <c r="BV363" s="317" t="e">
        <f>#REF!/#REF!</f>
        <v>#REF!</v>
      </c>
      <c r="BW363" s="313" t="e">
        <f>BV363*#REF!</f>
        <v>#REF!</v>
      </c>
      <c r="BX363" s="313" t="e">
        <f>BW363+#REF!</f>
        <v>#REF!</v>
      </c>
      <c r="BY363" s="317" t="e">
        <f>AO363/#REF!</f>
        <v>#REF!</v>
      </c>
      <c r="BZ363" s="313" t="e">
        <f>BY363*#REF!</f>
        <v>#REF!</v>
      </c>
      <c r="CA363" s="313" t="e">
        <f t="shared" si="151"/>
        <v>#REF!</v>
      </c>
      <c r="CB363" s="311" t="str">
        <f t="shared" si="140"/>
        <v>/MH</v>
      </c>
      <c r="CC363" s="311" t="str">
        <f t="shared" si="141"/>
        <v>MH/</v>
      </c>
      <c r="CE363" s="312" t="e">
        <f>T(#REF!)</f>
        <v>#REF!</v>
      </c>
      <c r="CF363" s="312" t="e">
        <f>#REF!</f>
        <v>#REF!</v>
      </c>
      <c r="CG363" s="313">
        <f t="shared" si="152"/>
        <v>0</v>
      </c>
      <c r="CJ363" s="314"/>
      <c r="CP363" s="177"/>
    </row>
    <row r="364" spans="1:94" hidden="1">
      <c r="A364" s="305"/>
      <c r="B364" s="920"/>
      <c r="C364" s="920"/>
      <c r="D364" s="920"/>
      <c r="E364" s="920"/>
      <c r="F364" s="920"/>
      <c r="G364" s="920"/>
      <c r="H364" s="920"/>
      <c r="I364" s="920"/>
      <c r="J364" s="920"/>
      <c r="K364" s="920"/>
      <c r="L364" s="920"/>
      <c r="M364" s="920"/>
      <c r="N364" s="920"/>
      <c r="O364" s="920"/>
      <c r="P364" s="920"/>
      <c r="Q364" s="787"/>
      <c r="R364" s="787"/>
      <c r="S364" s="788"/>
      <c r="T364" s="787"/>
      <c r="U364" s="787"/>
      <c r="V364" s="921"/>
      <c r="W364" s="922"/>
      <c r="X364" s="922"/>
      <c r="Y364" s="921"/>
      <c r="Z364" s="922"/>
      <c r="AA364" s="922"/>
      <c r="AB364" s="921"/>
      <c r="AC364" s="922"/>
      <c r="AD364" s="922"/>
      <c r="AE364" s="923">
        <f t="shared" si="154"/>
        <v>0</v>
      </c>
      <c r="AF364" s="923"/>
      <c r="AG364" s="923"/>
      <c r="AH364" s="923"/>
      <c r="AI364" s="923"/>
      <c r="AJ364" s="919">
        <f t="shared" si="155"/>
        <v>0</v>
      </c>
      <c r="AK364" s="919"/>
      <c r="AL364" s="919"/>
      <c r="AM364" s="919"/>
      <c r="AN364" s="919"/>
      <c r="AO364" s="919">
        <f t="shared" si="158"/>
        <v>0</v>
      </c>
      <c r="AP364" s="919"/>
      <c r="AQ364" s="919"/>
      <c r="AR364" s="919"/>
      <c r="AS364" s="919"/>
      <c r="AT364" s="318"/>
      <c r="AU364" s="877">
        <f t="shared" si="156"/>
        <v>0</v>
      </c>
      <c r="AV364" s="877"/>
      <c r="AW364" s="878"/>
      <c r="AX364" s="878"/>
      <c r="AY364" s="878"/>
      <c r="AZ364" s="879" t="e">
        <f>SUM(#REF!)</f>
        <v>#REF!</v>
      </c>
      <c r="BB364" s="177"/>
      <c r="BC364" s="307"/>
      <c r="BD364" s="306">
        <f t="shared" si="138"/>
        <v>0</v>
      </c>
      <c r="BE364" s="307"/>
      <c r="BF364" s="316"/>
      <c r="BG364" s="316"/>
      <c r="BH364" s="316"/>
      <c r="BI364" s="316"/>
      <c r="BJ364" s="308">
        <f t="shared" si="145"/>
        <v>0</v>
      </c>
      <c r="BK364" s="308">
        <f t="shared" si="146"/>
        <v>0</v>
      </c>
      <c r="BL364" s="308" t="e">
        <f>#REF!</f>
        <v>#REF!</v>
      </c>
      <c r="BM364" s="308">
        <f t="shared" si="147"/>
        <v>0</v>
      </c>
      <c r="BN364" s="308" t="e">
        <f t="shared" si="157"/>
        <v>#REF!</v>
      </c>
      <c r="BO364" s="317" t="e">
        <f>AU364/#REF!</f>
        <v>#REF!</v>
      </c>
      <c r="BP364" s="317" t="e">
        <f>AE364/#REF!</f>
        <v>#REF!</v>
      </c>
      <c r="BQ364" s="313" t="e">
        <f>BP364*#REF!</f>
        <v>#REF!</v>
      </c>
      <c r="BR364" s="313" t="e">
        <f t="shared" si="149"/>
        <v>#REF!</v>
      </c>
      <c r="BS364" s="317" t="e">
        <f>AJ364/#REF!</f>
        <v>#REF!</v>
      </c>
      <c r="BT364" s="313" t="e">
        <f>BS364*#REF!</f>
        <v>#REF!</v>
      </c>
      <c r="BU364" s="313" t="e">
        <f t="shared" si="150"/>
        <v>#REF!</v>
      </c>
      <c r="BV364" s="317" t="e">
        <f>#REF!/#REF!</f>
        <v>#REF!</v>
      </c>
      <c r="BW364" s="313" t="e">
        <f>BV364*#REF!</f>
        <v>#REF!</v>
      </c>
      <c r="BX364" s="313" t="e">
        <f>BW364+#REF!</f>
        <v>#REF!</v>
      </c>
      <c r="BY364" s="317" t="e">
        <f>AO364/#REF!</f>
        <v>#REF!</v>
      </c>
      <c r="BZ364" s="313" t="e">
        <f>BY364*#REF!</f>
        <v>#REF!</v>
      </c>
      <c r="CA364" s="313" t="e">
        <f t="shared" si="151"/>
        <v>#REF!</v>
      </c>
      <c r="CB364" s="311" t="str">
        <f t="shared" si="140"/>
        <v>/MH</v>
      </c>
      <c r="CC364" s="311" t="str">
        <f t="shared" si="141"/>
        <v>MH/</v>
      </c>
      <c r="CE364" s="312" t="e">
        <f>T(#REF!)</f>
        <v>#REF!</v>
      </c>
      <c r="CF364" s="312" t="e">
        <f>#REF!</f>
        <v>#REF!</v>
      </c>
      <c r="CG364" s="313">
        <f t="shared" si="152"/>
        <v>0</v>
      </c>
      <c r="CJ364" s="314"/>
      <c r="CP364" s="177"/>
    </row>
    <row r="365" spans="1:94" hidden="1">
      <c r="A365" s="305"/>
      <c r="B365" s="920"/>
      <c r="C365" s="920"/>
      <c r="D365" s="920"/>
      <c r="E365" s="920"/>
      <c r="F365" s="920"/>
      <c r="G365" s="920"/>
      <c r="H365" s="920"/>
      <c r="I365" s="920"/>
      <c r="J365" s="920"/>
      <c r="K365" s="920"/>
      <c r="L365" s="920"/>
      <c r="M365" s="920"/>
      <c r="N365" s="920"/>
      <c r="O365" s="920"/>
      <c r="P365" s="920"/>
      <c r="Q365" s="787"/>
      <c r="R365" s="787"/>
      <c r="S365" s="788"/>
      <c r="T365" s="787"/>
      <c r="U365" s="787"/>
      <c r="V365" s="921"/>
      <c r="W365" s="922"/>
      <c r="X365" s="922"/>
      <c r="Y365" s="921"/>
      <c r="Z365" s="922"/>
      <c r="AA365" s="922"/>
      <c r="AB365" s="921"/>
      <c r="AC365" s="922"/>
      <c r="AD365" s="922"/>
      <c r="AE365" s="923">
        <f t="shared" si="154"/>
        <v>0</v>
      </c>
      <c r="AF365" s="923"/>
      <c r="AG365" s="923"/>
      <c r="AH365" s="923"/>
      <c r="AI365" s="923"/>
      <c r="AJ365" s="919">
        <f t="shared" si="155"/>
        <v>0</v>
      </c>
      <c r="AK365" s="919"/>
      <c r="AL365" s="919"/>
      <c r="AM365" s="919"/>
      <c r="AN365" s="919"/>
      <c r="AO365" s="919">
        <f t="shared" si="158"/>
        <v>0</v>
      </c>
      <c r="AP365" s="919"/>
      <c r="AQ365" s="919"/>
      <c r="AR365" s="919"/>
      <c r="AS365" s="919"/>
      <c r="AT365" s="318"/>
      <c r="AU365" s="877">
        <f t="shared" si="156"/>
        <v>0</v>
      </c>
      <c r="AV365" s="877"/>
      <c r="AW365" s="878"/>
      <c r="AX365" s="878"/>
      <c r="AY365" s="878"/>
      <c r="AZ365" s="879" t="e">
        <f>SUM(#REF!)</f>
        <v>#REF!</v>
      </c>
      <c r="BB365" s="177"/>
      <c r="BC365" s="307"/>
      <c r="BD365" s="306">
        <f t="shared" si="138"/>
        <v>0</v>
      </c>
      <c r="BE365" s="307"/>
      <c r="BF365" s="316"/>
      <c r="BG365" s="316"/>
      <c r="BH365" s="316"/>
      <c r="BI365" s="316"/>
      <c r="BJ365" s="308">
        <f t="shared" si="145"/>
        <v>0</v>
      </c>
      <c r="BK365" s="308">
        <f t="shared" si="146"/>
        <v>0</v>
      </c>
      <c r="BL365" s="308" t="e">
        <f>#REF!</f>
        <v>#REF!</v>
      </c>
      <c r="BM365" s="308">
        <f t="shared" si="147"/>
        <v>0</v>
      </c>
      <c r="BN365" s="308" t="e">
        <f t="shared" si="157"/>
        <v>#REF!</v>
      </c>
      <c r="BO365" s="317" t="e">
        <f>AU365/#REF!</f>
        <v>#REF!</v>
      </c>
      <c r="BP365" s="317" t="e">
        <f>AE365/#REF!</f>
        <v>#REF!</v>
      </c>
      <c r="BQ365" s="313" t="e">
        <f>BP365*#REF!</f>
        <v>#REF!</v>
      </c>
      <c r="BR365" s="313" t="e">
        <f t="shared" si="149"/>
        <v>#REF!</v>
      </c>
      <c r="BS365" s="317" t="e">
        <f>AJ365/#REF!</f>
        <v>#REF!</v>
      </c>
      <c r="BT365" s="313" t="e">
        <f>BS365*#REF!</f>
        <v>#REF!</v>
      </c>
      <c r="BU365" s="313" t="e">
        <f t="shared" si="150"/>
        <v>#REF!</v>
      </c>
      <c r="BV365" s="317" t="e">
        <f>#REF!/#REF!</f>
        <v>#REF!</v>
      </c>
      <c r="BW365" s="313" t="e">
        <f>BV365*#REF!</f>
        <v>#REF!</v>
      </c>
      <c r="BX365" s="313" t="e">
        <f>BW365+#REF!</f>
        <v>#REF!</v>
      </c>
      <c r="BY365" s="317" t="e">
        <f>AO365/#REF!</f>
        <v>#REF!</v>
      </c>
      <c r="BZ365" s="313" t="e">
        <f>BY365*#REF!</f>
        <v>#REF!</v>
      </c>
      <c r="CA365" s="313" t="e">
        <f t="shared" si="151"/>
        <v>#REF!</v>
      </c>
      <c r="CB365" s="311" t="str">
        <f t="shared" si="140"/>
        <v>/MH</v>
      </c>
      <c r="CC365" s="311" t="str">
        <f t="shared" si="141"/>
        <v>MH/</v>
      </c>
      <c r="CE365" s="312" t="e">
        <f>T(#REF!)</f>
        <v>#REF!</v>
      </c>
      <c r="CF365" s="312" t="e">
        <f>#REF!</f>
        <v>#REF!</v>
      </c>
      <c r="CG365" s="313">
        <f t="shared" si="152"/>
        <v>0</v>
      </c>
      <c r="CJ365" s="314"/>
      <c r="CP365" s="177"/>
    </row>
    <row r="366" spans="1:94" hidden="1">
      <c r="A366" s="305"/>
      <c r="B366" s="920"/>
      <c r="C366" s="920"/>
      <c r="D366" s="920"/>
      <c r="E366" s="920"/>
      <c r="F366" s="920"/>
      <c r="G366" s="920"/>
      <c r="H366" s="920"/>
      <c r="I366" s="920"/>
      <c r="J366" s="920"/>
      <c r="K366" s="920"/>
      <c r="L366" s="920"/>
      <c r="M366" s="920"/>
      <c r="N366" s="920"/>
      <c r="O366" s="920"/>
      <c r="P366" s="920"/>
      <c r="Q366" s="787"/>
      <c r="R366" s="787"/>
      <c r="S366" s="788"/>
      <c r="T366" s="787"/>
      <c r="U366" s="787"/>
      <c r="V366" s="921"/>
      <c r="W366" s="922"/>
      <c r="X366" s="922"/>
      <c r="Y366" s="921"/>
      <c r="Z366" s="922"/>
      <c r="AA366" s="922"/>
      <c r="AB366" s="921"/>
      <c r="AC366" s="922"/>
      <c r="AD366" s="922"/>
      <c r="AE366" s="923">
        <f t="shared" si="154"/>
        <v>0</v>
      </c>
      <c r="AF366" s="923"/>
      <c r="AG366" s="923"/>
      <c r="AH366" s="923"/>
      <c r="AI366" s="923"/>
      <c r="AJ366" s="919">
        <f t="shared" si="155"/>
        <v>0</v>
      </c>
      <c r="AK366" s="919"/>
      <c r="AL366" s="919"/>
      <c r="AM366" s="919"/>
      <c r="AN366" s="919"/>
      <c r="AO366" s="919">
        <f t="shared" si="158"/>
        <v>0</v>
      </c>
      <c r="AP366" s="919"/>
      <c r="AQ366" s="919"/>
      <c r="AR366" s="919"/>
      <c r="AS366" s="919"/>
      <c r="AT366" s="318"/>
      <c r="AU366" s="877">
        <f t="shared" si="156"/>
        <v>0</v>
      </c>
      <c r="AV366" s="877"/>
      <c r="AW366" s="878"/>
      <c r="AX366" s="878"/>
      <c r="AY366" s="878"/>
      <c r="AZ366" s="879" t="e">
        <f>SUM(#REF!)</f>
        <v>#REF!</v>
      </c>
      <c r="BB366" s="177"/>
      <c r="BC366" s="307"/>
      <c r="BD366" s="306">
        <f t="shared" si="138"/>
        <v>0</v>
      </c>
      <c r="BE366" s="307"/>
      <c r="BF366" s="316"/>
      <c r="BG366" s="316"/>
      <c r="BH366" s="316"/>
      <c r="BI366" s="316"/>
      <c r="BJ366" s="308">
        <f t="shared" si="145"/>
        <v>0</v>
      </c>
      <c r="BK366" s="308">
        <f t="shared" si="146"/>
        <v>0</v>
      </c>
      <c r="BL366" s="308" t="e">
        <f>#REF!</f>
        <v>#REF!</v>
      </c>
      <c r="BM366" s="308">
        <f t="shared" si="147"/>
        <v>0</v>
      </c>
      <c r="BN366" s="308" t="e">
        <f t="shared" si="157"/>
        <v>#REF!</v>
      </c>
      <c r="BO366" s="317" t="e">
        <f>AU366/#REF!</f>
        <v>#REF!</v>
      </c>
      <c r="BP366" s="317" t="e">
        <f>AE366/#REF!</f>
        <v>#REF!</v>
      </c>
      <c r="BQ366" s="313" t="e">
        <f>BP366*#REF!</f>
        <v>#REF!</v>
      </c>
      <c r="BR366" s="313" t="e">
        <f t="shared" si="149"/>
        <v>#REF!</v>
      </c>
      <c r="BS366" s="317" t="e">
        <f>AJ366/#REF!</f>
        <v>#REF!</v>
      </c>
      <c r="BT366" s="313" t="e">
        <f>BS366*#REF!</f>
        <v>#REF!</v>
      </c>
      <c r="BU366" s="313" t="e">
        <f t="shared" si="150"/>
        <v>#REF!</v>
      </c>
      <c r="BV366" s="317" t="e">
        <f>#REF!/#REF!</f>
        <v>#REF!</v>
      </c>
      <c r="BW366" s="313" t="e">
        <f>BV366*#REF!</f>
        <v>#REF!</v>
      </c>
      <c r="BX366" s="313" t="e">
        <f>BW366+#REF!</f>
        <v>#REF!</v>
      </c>
      <c r="BY366" s="317" t="e">
        <f>AO366/#REF!</f>
        <v>#REF!</v>
      </c>
      <c r="BZ366" s="313" t="e">
        <f>BY366*#REF!</f>
        <v>#REF!</v>
      </c>
      <c r="CA366" s="313" t="e">
        <f t="shared" si="151"/>
        <v>#REF!</v>
      </c>
      <c r="CB366" s="311" t="str">
        <f t="shared" si="140"/>
        <v>/MH</v>
      </c>
      <c r="CC366" s="311" t="str">
        <f t="shared" si="141"/>
        <v>MH/</v>
      </c>
      <c r="CE366" s="312" t="e">
        <f>T(#REF!)</f>
        <v>#REF!</v>
      </c>
      <c r="CF366" s="312" t="e">
        <f>#REF!</f>
        <v>#REF!</v>
      </c>
      <c r="CG366" s="313">
        <f t="shared" si="152"/>
        <v>0</v>
      </c>
      <c r="CJ366" s="314"/>
      <c r="CP366" s="177"/>
    </row>
    <row r="367" spans="1:94" hidden="1">
      <c r="A367" s="305"/>
      <c r="B367" s="920"/>
      <c r="C367" s="920"/>
      <c r="D367" s="920"/>
      <c r="E367" s="920"/>
      <c r="F367" s="920"/>
      <c r="G367" s="920"/>
      <c r="H367" s="920"/>
      <c r="I367" s="920"/>
      <c r="J367" s="920"/>
      <c r="K367" s="920"/>
      <c r="L367" s="920"/>
      <c r="M367" s="920"/>
      <c r="N367" s="920"/>
      <c r="O367" s="920"/>
      <c r="P367" s="920"/>
      <c r="Q367" s="787"/>
      <c r="R367" s="787"/>
      <c r="S367" s="788"/>
      <c r="T367" s="787"/>
      <c r="U367" s="787"/>
      <c r="V367" s="921"/>
      <c r="W367" s="922"/>
      <c r="X367" s="922"/>
      <c r="Y367" s="921"/>
      <c r="Z367" s="922"/>
      <c r="AA367" s="922"/>
      <c r="AB367" s="921"/>
      <c r="AC367" s="922"/>
      <c r="AD367" s="922"/>
      <c r="AE367" s="923">
        <f t="shared" si="154"/>
        <v>0</v>
      </c>
      <c r="AF367" s="923"/>
      <c r="AG367" s="923"/>
      <c r="AH367" s="923"/>
      <c r="AI367" s="923"/>
      <c r="AJ367" s="919">
        <f t="shared" si="155"/>
        <v>0</v>
      </c>
      <c r="AK367" s="919"/>
      <c r="AL367" s="919"/>
      <c r="AM367" s="919"/>
      <c r="AN367" s="919"/>
      <c r="AO367" s="919">
        <f t="shared" si="158"/>
        <v>0</v>
      </c>
      <c r="AP367" s="919"/>
      <c r="AQ367" s="919"/>
      <c r="AR367" s="919"/>
      <c r="AS367" s="919"/>
      <c r="AT367" s="318"/>
      <c r="AU367" s="877">
        <f t="shared" si="156"/>
        <v>0</v>
      </c>
      <c r="AV367" s="877"/>
      <c r="AW367" s="878"/>
      <c r="AX367" s="878"/>
      <c r="AY367" s="878"/>
      <c r="AZ367" s="879" t="e">
        <f>SUM(#REF!)</f>
        <v>#REF!</v>
      </c>
      <c r="BB367" s="177"/>
      <c r="BC367" s="307"/>
      <c r="BD367" s="306">
        <f t="shared" si="138"/>
        <v>0</v>
      </c>
      <c r="BE367" s="307"/>
      <c r="BF367" s="316"/>
      <c r="BG367" s="316"/>
      <c r="BH367" s="316"/>
      <c r="BI367" s="316"/>
      <c r="BJ367" s="308">
        <f t="shared" si="145"/>
        <v>0</v>
      </c>
      <c r="BK367" s="308">
        <f t="shared" si="146"/>
        <v>0</v>
      </c>
      <c r="BL367" s="308" t="e">
        <f>#REF!</f>
        <v>#REF!</v>
      </c>
      <c r="BM367" s="308">
        <f t="shared" si="147"/>
        <v>0</v>
      </c>
      <c r="BN367" s="308" t="e">
        <f t="shared" si="157"/>
        <v>#REF!</v>
      </c>
      <c r="BO367" s="317" t="e">
        <f>AU367/#REF!</f>
        <v>#REF!</v>
      </c>
      <c r="BP367" s="317" t="e">
        <f>AE367/#REF!</f>
        <v>#REF!</v>
      </c>
      <c r="BQ367" s="313" t="e">
        <f>BP367*#REF!</f>
        <v>#REF!</v>
      </c>
      <c r="BR367" s="313" t="e">
        <f t="shared" si="149"/>
        <v>#REF!</v>
      </c>
      <c r="BS367" s="317" t="e">
        <f>AJ367/#REF!</f>
        <v>#REF!</v>
      </c>
      <c r="BT367" s="313" t="e">
        <f>BS367*#REF!</f>
        <v>#REF!</v>
      </c>
      <c r="BU367" s="313" t="e">
        <f t="shared" si="150"/>
        <v>#REF!</v>
      </c>
      <c r="BV367" s="317" t="e">
        <f>#REF!/#REF!</f>
        <v>#REF!</v>
      </c>
      <c r="BW367" s="313" t="e">
        <f>BV367*#REF!</f>
        <v>#REF!</v>
      </c>
      <c r="BX367" s="313" t="e">
        <f>BW367+#REF!</f>
        <v>#REF!</v>
      </c>
      <c r="BY367" s="317" t="e">
        <f>AO367/#REF!</f>
        <v>#REF!</v>
      </c>
      <c r="BZ367" s="313" t="e">
        <f>BY367*#REF!</f>
        <v>#REF!</v>
      </c>
      <c r="CA367" s="313" t="e">
        <f t="shared" si="151"/>
        <v>#REF!</v>
      </c>
      <c r="CB367" s="311" t="str">
        <f t="shared" si="140"/>
        <v>/MH</v>
      </c>
      <c r="CC367" s="311" t="str">
        <f t="shared" si="141"/>
        <v>MH/</v>
      </c>
      <c r="CE367" s="312" t="e">
        <f>T(#REF!)</f>
        <v>#REF!</v>
      </c>
      <c r="CF367" s="312" t="e">
        <f>#REF!</f>
        <v>#REF!</v>
      </c>
      <c r="CG367" s="313">
        <f t="shared" si="152"/>
        <v>0</v>
      </c>
      <c r="CJ367" s="314"/>
      <c r="CP367" s="177"/>
    </row>
    <row r="368" spans="1:94" hidden="1">
      <c r="A368" s="305"/>
      <c r="B368" s="920"/>
      <c r="C368" s="920"/>
      <c r="D368" s="920"/>
      <c r="E368" s="920"/>
      <c r="F368" s="920"/>
      <c r="G368" s="920"/>
      <c r="H368" s="920"/>
      <c r="I368" s="920"/>
      <c r="J368" s="920"/>
      <c r="K368" s="920"/>
      <c r="L368" s="920"/>
      <c r="M368" s="920"/>
      <c r="N368" s="920"/>
      <c r="O368" s="920"/>
      <c r="P368" s="920"/>
      <c r="Q368" s="787"/>
      <c r="R368" s="787"/>
      <c r="S368" s="788"/>
      <c r="T368" s="787"/>
      <c r="U368" s="787"/>
      <c r="V368" s="921"/>
      <c r="W368" s="922"/>
      <c r="X368" s="922"/>
      <c r="Y368" s="921"/>
      <c r="Z368" s="922"/>
      <c r="AA368" s="922"/>
      <c r="AB368" s="921"/>
      <c r="AC368" s="922"/>
      <c r="AD368" s="922"/>
      <c r="AE368" s="923">
        <f t="shared" si="154"/>
        <v>0</v>
      </c>
      <c r="AF368" s="923"/>
      <c r="AG368" s="923"/>
      <c r="AH368" s="923"/>
      <c r="AI368" s="923"/>
      <c r="AJ368" s="919">
        <f t="shared" si="155"/>
        <v>0</v>
      </c>
      <c r="AK368" s="919"/>
      <c r="AL368" s="919"/>
      <c r="AM368" s="919"/>
      <c r="AN368" s="919"/>
      <c r="AO368" s="919">
        <f t="shared" si="158"/>
        <v>0</v>
      </c>
      <c r="AP368" s="919"/>
      <c r="AQ368" s="919"/>
      <c r="AR368" s="919"/>
      <c r="AS368" s="919"/>
      <c r="AT368" s="318"/>
      <c r="AU368" s="877">
        <f t="shared" si="156"/>
        <v>0</v>
      </c>
      <c r="AV368" s="877"/>
      <c r="AW368" s="878"/>
      <c r="AX368" s="878"/>
      <c r="AY368" s="878"/>
      <c r="AZ368" s="879" t="e">
        <f>SUM(#REF!)</f>
        <v>#REF!</v>
      </c>
      <c r="BB368" s="177"/>
      <c r="BC368" s="307"/>
      <c r="BD368" s="306">
        <f t="shared" si="138"/>
        <v>0</v>
      </c>
      <c r="BE368" s="307"/>
      <c r="BF368" s="316"/>
      <c r="BG368" s="316"/>
      <c r="BH368" s="316"/>
      <c r="BI368" s="316"/>
      <c r="BJ368" s="308">
        <f t="shared" si="145"/>
        <v>0</v>
      </c>
      <c r="BK368" s="308">
        <f t="shared" si="146"/>
        <v>0</v>
      </c>
      <c r="BL368" s="308" t="e">
        <f>#REF!</f>
        <v>#REF!</v>
      </c>
      <c r="BM368" s="308">
        <f t="shared" si="147"/>
        <v>0</v>
      </c>
      <c r="BN368" s="308" t="e">
        <f t="shared" si="157"/>
        <v>#REF!</v>
      </c>
      <c r="BO368" s="317" t="e">
        <f>AU368/#REF!</f>
        <v>#REF!</v>
      </c>
      <c r="BP368" s="317" t="e">
        <f>AE368/#REF!</f>
        <v>#REF!</v>
      </c>
      <c r="BQ368" s="313" t="e">
        <f>BP368*#REF!</f>
        <v>#REF!</v>
      </c>
      <c r="BR368" s="313" t="e">
        <f t="shared" si="149"/>
        <v>#REF!</v>
      </c>
      <c r="BS368" s="317" t="e">
        <f>AJ368/#REF!</f>
        <v>#REF!</v>
      </c>
      <c r="BT368" s="313" t="e">
        <f>BS368*#REF!</f>
        <v>#REF!</v>
      </c>
      <c r="BU368" s="313" t="e">
        <f t="shared" si="150"/>
        <v>#REF!</v>
      </c>
      <c r="BV368" s="317" t="e">
        <f>#REF!/#REF!</f>
        <v>#REF!</v>
      </c>
      <c r="BW368" s="313" t="e">
        <f>BV368*#REF!</f>
        <v>#REF!</v>
      </c>
      <c r="BX368" s="313" t="e">
        <f>BW368+#REF!</f>
        <v>#REF!</v>
      </c>
      <c r="BY368" s="317" t="e">
        <f>AO368/#REF!</f>
        <v>#REF!</v>
      </c>
      <c r="BZ368" s="313" t="e">
        <f>BY368*#REF!</f>
        <v>#REF!</v>
      </c>
      <c r="CA368" s="313" t="e">
        <f t="shared" si="151"/>
        <v>#REF!</v>
      </c>
      <c r="CB368" s="311" t="str">
        <f t="shared" si="140"/>
        <v>/MH</v>
      </c>
      <c r="CC368" s="311" t="str">
        <f t="shared" si="141"/>
        <v>MH/</v>
      </c>
      <c r="CE368" s="312" t="e">
        <f>T(#REF!)</f>
        <v>#REF!</v>
      </c>
      <c r="CF368" s="312" t="e">
        <f>#REF!</f>
        <v>#REF!</v>
      </c>
      <c r="CG368" s="313">
        <f t="shared" si="152"/>
        <v>0</v>
      </c>
      <c r="CJ368" s="314"/>
      <c r="CP368" s="177"/>
    </row>
    <row r="369" spans="1:94" hidden="1">
      <c r="A369" s="305"/>
      <c r="B369" s="920"/>
      <c r="C369" s="920"/>
      <c r="D369" s="920"/>
      <c r="E369" s="920"/>
      <c r="F369" s="920"/>
      <c r="G369" s="920"/>
      <c r="H369" s="920"/>
      <c r="I369" s="920"/>
      <c r="J369" s="920"/>
      <c r="K369" s="920"/>
      <c r="L369" s="920"/>
      <c r="M369" s="920"/>
      <c r="N369" s="920"/>
      <c r="O369" s="920"/>
      <c r="P369" s="920"/>
      <c r="Q369" s="787"/>
      <c r="R369" s="787"/>
      <c r="S369" s="788"/>
      <c r="T369" s="787"/>
      <c r="U369" s="787"/>
      <c r="V369" s="921"/>
      <c r="W369" s="922"/>
      <c r="X369" s="922"/>
      <c r="Y369" s="921"/>
      <c r="Z369" s="922"/>
      <c r="AA369" s="922"/>
      <c r="AB369" s="921"/>
      <c r="AC369" s="922"/>
      <c r="AD369" s="922"/>
      <c r="AE369" s="923">
        <f t="shared" si="154"/>
        <v>0</v>
      </c>
      <c r="AF369" s="923"/>
      <c r="AG369" s="923"/>
      <c r="AH369" s="923"/>
      <c r="AI369" s="923"/>
      <c r="AJ369" s="919">
        <f t="shared" si="155"/>
        <v>0</v>
      </c>
      <c r="AK369" s="919"/>
      <c r="AL369" s="919"/>
      <c r="AM369" s="919"/>
      <c r="AN369" s="919"/>
      <c r="AO369" s="919">
        <f t="shared" si="158"/>
        <v>0</v>
      </c>
      <c r="AP369" s="919"/>
      <c r="AQ369" s="919"/>
      <c r="AR369" s="919"/>
      <c r="AS369" s="919"/>
      <c r="AT369" s="318"/>
      <c r="AU369" s="877">
        <f t="shared" si="156"/>
        <v>0</v>
      </c>
      <c r="AV369" s="877"/>
      <c r="AW369" s="878"/>
      <c r="AX369" s="878"/>
      <c r="AY369" s="878"/>
      <c r="AZ369" s="879" t="e">
        <f>SUM(#REF!)</f>
        <v>#REF!</v>
      </c>
      <c r="BB369" s="177"/>
      <c r="BC369" s="307"/>
      <c r="BD369" s="306">
        <f t="shared" si="138"/>
        <v>0</v>
      </c>
      <c r="BE369" s="307"/>
      <c r="BF369" s="316"/>
      <c r="BG369" s="316"/>
      <c r="BH369" s="316"/>
      <c r="BI369" s="316"/>
      <c r="BJ369" s="308">
        <f t="shared" si="145"/>
        <v>0</v>
      </c>
      <c r="BK369" s="308">
        <f t="shared" si="146"/>
        <v>0</v>
      </c>
      <c r="BL369" s="308" t="e">
        <f>#REF!</f>
        <v>#REF!</v>
      </c>
      <c r="BM369" s="308">
        <f t="shared" si="147"/>
        <v>0</v>
      </c>
      <c r="BN369" s="308" t="e">
        <f t="shared" si="157"/>
        <v>#REF!</v>
      </c>
      <c r="BO369" s="317" t="e">
        <f>AU369/#REF!</f>
        <v>#REF!</v>
      </c>
      <c r="BP369" s="317" t="e">
        <f>AE369/#REF!</f>
        <v>#REF!</v>
      </c>
      <c r="BQ369" s="313" t="e">
        <f>BP369*#REF!</f>
        <v>#REF!</v>
      </c>
      <c r="BR369" s="313" t="e">
        <f t="shared" si="149"/>
        <v>#REF!</v>
      </c>
      <c r="BS369" s="317" t="e">
        <f>AJ369/#REF!</f>
        <v>#REF!</v>
      </c>
      <c r="BT369" s="313" t="e">
        <f>BS369*#REF!</f>
        <v>#REF!</v>
      </c>
      <c r="BU369" s="313" t="e">
        <f t="shared" si="150"/>
        <v>#REF!</v>
      </c>
      <c r="BV369" s="317" t="e">
        <f>#REF!/#REF!</f>
        <v>#REF!</v>
      </c>
      <c r="BW369" s="313" t="e">
        <f>BV369*#REF!</f>
        <v>#REF!</v>
      </c>
      <c r="BX369" s="313" t="e">
        <f>BW369+#REF!</f>
        <v>#REF!</v>
      </c>
      <c r="BY369" s="317" t="e">
        <f>AO369/#REF!</f>
        <v>#REF!</v>
      </c>
      <c r="BZ369" s="313" t="e">
        <f>BY369*#REF!</f>
        <v>#REF!</v>
      </c>
      <c r="CA369" s="313" t="e">
        <f t="shared" si="151"/>
        <v>#REF!</v>
      </c>
      <c r="CB369" s="311" t="str">
        <f t="shared" si="140"/>
        <v>/MH</v>
      </c>
      <c r="CC369" s="311" t="str">
        <f t="shared" si="141"/>
        <v>MH/</v>
      </c>
      <c r="CE369" s="312" t="e">
        <f>T(#REF!)</f>
        <v>#REF!</v>
      </c>
      <c r="CF369" s="312" t="e">
        <f>#REF!</f>
        <v>#REF!</v>
      </c>
      <c r="CG369" s="313">
        <f t="shared" si="152"/>
        <v>0</v>
      </c>
      <c r="CJ369" s="314"/>
      <c r="CP369" s="177"/>
    </row>
    <row r="370" spans="1:94" hidden="1">
      <c r="A370" s="305"/>
      <c r="B370" s="920"/>
      <c r="C370" s="920"/>
      <c r="D370" s="920"/>
      <c r="E370" s="920"/>
      <c r="F370" s="920"/>
      <c r="G370" s="920"/>
      <c r="H370" s="920"/>
      <c r="I370" s="920"/>
      <c r="J370" s="920"/>
      <c r="K370" s="920"/>
      <c r="L370" s="920"/>
      <c r="M370" s="920"/>
      <c r="N370" s="920"/>
      <c r="O370" s="920"/>
      <c r="P370" s="920"/>
      <c r="Q370" s="787"/>
      <c r="R370" s="787"/>
      <c r="S370" s="788"/>
      <c r="T370" s="787"/>
      <c r="U370" s="787"/>
      <c r="V370" s="921"/>
      <c r="W370" s="922"/>
      <c r="X370" s="922"/>
      <c r="Y370" s="921"/>
      <c r="Z370" s="922"/>
      <c r="AA370" s="922"/>
      <c r="AB370" s="921"/>
      <c r="AC370" s="922"/>
      <c r="AD370" s="922"/>
      <c r="AE370" s="923">
        <f t="shared" si="154"/>
        <v>0</v>
      </c>
      <c r="AF370" s="923"/>
      <c r="AG370" s="923"/>
      <c r="AH370" s="923"/>
      <c r="AI370" s="923"/>
      <c r="AJ370" s="919">
        <f t="shared" si="155"/>
        <v>0</v>
      </c>
      <c r="AK370" s="919"/>
      <c r="AL370" s="919"/>
      <c r="AM370" s="919"/>
      <c r="AN370" s="919"/>
      <c r="AO370" s="919">
        <f t="shared" si="158"/>
        <v>0</v>
      </c>
      <c r="AP370" s="919"/>
      <c r="AQ370" s="919"/>
      <c r="AR370" s="919"/>
      <c r="AS370" s="919"/>
      <c r="AT370" s="318"/>
      <c r="AU370" s="877">
        <f t="shared" si="156"/>
        <v>0</v>
      </c>
      <c r="AV370" s="877"/>
      <c r="AW370" s="878"/>
      <c r="AX370" s="878"/>
      <c r="AY370" s="878"/>
      <c r="AZ370" s="879" t="e">
        <f>SUM(#REF!)</f>
        <v>#REF!</v>
      </c>
      <c r="BB370" s="177"/>
      <c r="BC370" s="307"/>
      <c r="BD370" s="306">
        <f t="shared" si="138"/>
        <v>0</v>
      </c>
      <c r="BE370" s="307"/>
      <c r="BF370" s="316"/>
      <c r="BG370" s="316"/>
      <c r="BH370" s="316"/>
      <c r="BI370" s="316"/>
      <c r="BJ370" s="308">
        <f t="shared" si="145"/>
        <v>0</v>
      </c>
      <c r="BK370" s="308">
        <f t="shared" si="146"/>
        <v>0</v>
      </c>
      <c r="BL370" s="308" t="e">
        <f>#REF!</f>
        <v>#REF!</v>
      </c>
      <c r="BM370" s="308">
        <f t="shared" si="147"/>
        <v>0</v>
      </c>
      <c r="BN370" s="308" t="e">
        <f t="shared" si="157"/>
        <v>#REF!</v>
      </c>
      <c r="BO370" s="317" t="e">
        <f>AU370/#REF!</f>
        <v>#REF!</v>
      </c>
      <c r="BP370" s="317" t="e">
        <f>AE370/#REF!</f>
        <v>#REF!</v>
      </c>
      <c r="BQ370" s="313" t="e">
        <f>BP370*#REF!</f>
        <v>#REF!</v>
      </c>
      <c r="BR370" s="313" t="e">
        <f t="shared" si="149"/>
        <v>#REF!</v>
      </c>
      <c r="BS370" s="317" t="e">
        <f>AJ370/#REF!</f>
        <v>#REF!</v>
      </c>
      <c r="BT370" s="313" t="e">
        <f>BS370*#REF!</f>
        <v>#REF!</v>
      </c>
      <c r="BU370" s="313" t="e">
        <f t="shared" si="150"/>
        <v>#REF!</v>
      </c>
      <c r="BV370" s="317" t="e">
        <f>#REF!/#REF!</f>
        <v>#REF!</v>
      </c>
      <c r="BW370" s="313" t="e">
        <f>BV370*#REF!</f>
        <v>#REF!</v>
      </c>
      <c r="BX370" s="313" t="e">
        <f>BW370+#REF!</f>
        <v>#REF!</v>
      </c>
      <c r="BY370" s="317" t="e">
        <f>AO370/#REF!</f>
        <v>#REF!</v>
      </c>
      <c r="BZ370" s="313" t="e">
        <f>BY370*#REF!</f>
        <v>#REF!</v>
      </c>
      <c r="CA370" s="313" t="e">
        <f t="shared" si="151"/>
        <v>#REF!</v>
      </c>
      <c r="CB370" s="311" t="str">
        <f t="shared" si="140"/>
        <v>/MH</v>
      </c>
      <c r="CC370" s="311" t="str">
        <f t="shared" si="141"/>
        <v>MH/</v>
      </c>
      <c r="CE370" s="312" t="e">
        <f>T(#REF!)</f>
        <v>#REF!</v>
      </c>
      <c r="CF370" s="312" t="e">
        <f>#REF!</f>
        <v>#REF!</v>
      </c>
      <c r="CG370" s="313">
        <f t="shared" si="152"/>
        <v>0</v>
      </c>
      <c r="CJ370" s="314"/>
      <c r="CP370" s="177"/>
    </row>
    <row r="371" spans="1:94" hidden="1">
      <c r="A371" s="305"/>
      <c r="B371" s="920"/>
      <c r="C371" s="920"/>
      <c r="D371" s="920"/>
      <c r="E371" s="920"/>
      <c r="F371" s="920"/>
      <c r="G371" s="920"/>
      <c r="H371" s="920"/>
      <c r="I371" s="920"/>
      <c r="J371" s="920"/>
      <c r="K371" s="920"/>
      <c r="L371" s="920"/>
      <c r="M371" s="920"/>
      <c r="N371" s="920"/>
      <c r="O371" s="920"/>
      <c r="P371" s="920"/>
      <c r="Q371" s="787"/>
      <c r="R371" s="787"/>
      <c r="S371" s="788"/>
      <c r="T371" s="787"/>
      <c r="U371" s="787"/>
      <c r="V371" s="921"/>
      <c r="W371" s="922"/>
      <c r="X371" s="922"/>
      <c r="Y371" s="921"/>
      <c r="Z371" s="922"/>
      <c r="AA371" s="922"/>
      <c r="AB371" s="921"/>
      <c r="AC371" s="922"/>
      <c r="AD371" s="922"/>
      <c r="AE371" s="923">
        <f t="shared" si="154"/>
        <v>0</v>
      </c>
      <c r="AF371" s="923"/>
      <c r="AG371" s="923"/>
      <c r="AH371" s="923"/>
      <c r="AI371" s="923"/>
      <c r="AJ371" s="919">
        <f t="shared" si="155"/>
        <v>0</v>
      </c>
      <c r="AK371" s="919"/>
      <c r="AL371" s="919"/>
      <c r="AM371" s="919"/>
      <c r="AN371" s="919"/>
      <c r="AO371" s="919">
        <f t="shared" si="158"/>
        <v>0</v>
      </c>
      <c r="AP371" s="919"/>
      <c r="AQ371" s="919"/>
      <c r="AR371" s="919"/>
      <c r="AS371" s="919"/>
      <c r="AT371" s="318"/>
      <c r="AU371" s="877">
        <f t="shared" si="156"/>
        <v>0</v>
      </c>
      <c r="AV371" s="877"/>
      <c r="AW371" s="878"/>
      <c r="AX371" s="878"/>
      <c r="AY371" s="878"/>
      <c r="AZ371" s="879" t="e">
        <f>SUM(#REF!)</f>
        <v>#REF!</v>
      </c>
      <c r="BB371" s="177"/>
      <c r="BC371" s="307"/>
      <c r="BD371" s="306">
        <f t="shared" si="138"/>
        <v>0</v>
      </c>
      <c r="BE371" s="307"/>
      <c r="BF371" s="316"/>
      <c r="BG371" s="316"/>
      <c r="BH371" s="316"/>
      <c r="BI371" s="316"/>
      <c r="BJ371" s="308">
        <f t="shared" si="145"/>
        <v>0</v>
      </c>
      <c r="BK371" s="308">
        <f t="shared" si="146"/>
        <v>0</v>
      </c>
      <c r="BL371" s="308" t="e">
        <f>#REF!</f>
        <v>#REF!</v>
      </c>
      <c r="BM371" s="308">
        <f t="shared" si="147"/>
        <v>0</v>
      </c>
      <c r="BN371" s="308" t="e">
        <f t="shared" si="157"/>
        <v>#REF!</v>
      </c>
      <c r="BO371" s="317" t="e">
        <f>AU371/#REF!</f>
        <v>#REF!</v>
      </c>
      <c r="BP371" s="317" t="e">
        <f>AE371/#REF!</f>
        <v>#REF!</v>
      </c>
      <c r="BQ371" s="313" t="e">
        <f>BP371*#REF!</f>
        <v>#REF!</v>
      </c>
      <c r="BR371" s="313" t="e">
        <f t="shared" si="149"/>
        <v>#REF!</v>
      </c>
      <c r="BS371" s="317" t="e">
        <f>AJ371/#REF!</f>
        <v>#REF!</v>
      </c>
      <c r="BT371" s="313" t="e">
        <f>BS371*#REF!</f>
        <v>#REF!</v>
      </c>
      <c r="BU371" s="313" t="e">
        <f t="shared" si="150"/>
        <v>#REF!</v>
      </c>
      <c r="BV371" s="317" t="e">
        <f>#REF!/#REF!</f>
        <v>#REF!</v>
      </c>
      <c r="BW371" s="313" t="e">
        <f>BV371*#REF!</f>
        <v>#REF!</v>
      </c>
      <c r="BX371" s="313" t="e">
        <f>BW371+#REF!</f>
        <v>#REF!</v>
      </c>
      <c r="BY371" s="317" t="e">
        <f>AO371/#REF!</f>
        <v>#REF!</v>
      </c>
      <c r="BZ371" s="313" t="e">
        <f>BY371*#REF!</f>
        <v>#REF!</v>
      </c>
      <c r="CA371" s="313" t="e">
        <f t="shared" si="151"/>
        <v>#REF!</v>
      </c>
      <c r="CB371" s="311" t="str">
        <f t="shared" si="140"/>
        <v>/MH</v>
      </c>
      <c r="CC371" s="311" t="str">
        <f t="shared" si="141"/>
        <v>MH/</v>
      </c>
      <c r="CE371" s="312" t="e">
        <f>T(#REF!)</f>
        <v>#REF!</v>
      </c>
      <c r="CF371" s="312" t="e">
        <f>#REF!</f>
        <v>#REF!</v>
      </c>
      <c r="CG371" s="313">
        <f t="shared" si="152"/>
        <v>0</v>
      </c>
      <c r="CJ371" s="314"/>
      <c r="CP371" s="177"/>
    </row>
    <row r="372" spans="1:94" hidden="1">
      <c r="A372" s="305"/>
      <c r="B372" s="920"/>
      <c r="C372" s="920"/>
      <c r="D372" s="920"/>
      <c r="E372" s="920"/>
      <c r="F372" s="920"/>
      <c r="G372" s="920"/>
      <c r="H372" s="920"/>
      <c r="I372" s="920"/>
      <c r="J372" s="920"/>
      <c r="K372" s="920"/>
      <c r="L372" s="920"/>
      <c r="M372" s="920"/>
      <c r="N372" s="920"/>
      <c r="O372" s="920"/>
      <c r="P372" s="920"/>
      <c r="Q372" s="787"/>
      <c r="R372" s="787"/>
      <c r="S372" s="788"/>
      <c r="T372" s="787"/>
      <c r="U372" s="787"/>
      <c r="V372" s="921"/>
      <c r="W372" s="922"/>
      <c r="X372" s="922"/>
      <c r="Y372" s="921"/>
      <c r="Z372" s="922"/>
      <c r="AA372" s="922"/>
      <c r="AB372" s="921"/>
      <c r="AC372" s="922"/>
      <c r="AD372" s="922"/>
      <c r="AE372" s="923">
        <f t="shared" si="154"/>
        <v>0</v>
      </c>
      <c r="AF372" s="923"/>
      <c r="AG372" s="923"/>
      <c r="AH372" s="923"/>
      <c r="AI372" s="923"/>
      <c r="AJ372" s="919">
        <f t="shared" si="155"/>
        <v>0</v>
      </c>
      <c r="AK372" s="919"/>
      <c r="AL372" s="919"/>
      <c r="AM372" s="919"/>
      <c r="AN372" s="919"/>
      <c r="AO372" s="919">
        <f t="shared" si="158"/>
        <v>0</v>
      </c>
      <c r="AP372" s="919"/>
      <c r="AQ372" s="919"/>
      <c r="AR372" s="919"/>
      <c r="AS372" s="919"/>
      <c r="AT372" s="318"/>
      <c r="AU372" s="877">
        <f t="shared" si="156"/>
        <v>0</v>
      </c>
      <c r="AV372" s="877"/>
      <c r="AW372" s="878"/>
      <c r="AX372" s="878"/>
      <c r="AY372" s="878"/>
      <c r="AZ372" s="879" t="e">
        <f>SUM(#REF!)</f>
        <v>#REF!</v>
      </c>
      <c r="BB372" s="177"/>
      <c r="BC372" s="307"/>
      <c r="BD372" s="306">
        <f t="shared" si="138"/>
        <v>0</v>
      </c>
      <c r="BE372" s="307"/>
      <c r="BF372" s="316"/>
      <c r="BG372" s="316"/>
      <c r="BH372" s="316"/>
      <c r="BI372" s="316"/>
      <c r="BJ372" s="308">
        <f t="shared" si="145"/>
        <v>0</v>
      </c>
      <c r="BK372" s="308">
        <f t="shared" si="146"/>
        <v>0</v>
      </c>
      <c r="BL372" s="308" t="e">
        <f>#REF!</f>
        <v>#REF!</v>
      </c>
      <c r="BM372" s="308">
        <f t="shared" si="147"/>
        <v>0</v>
      </c>
      <c r="BN372" s="308" t="e">
        <f t="shared" si="157"/>
        <v>#REF!</v>
      </c>
      <c r="BO372" s="317" t="e">
        <f>AU372/#REF!</f>
        <v>#REF!</v>
      </c>
      <c r="BP372" s="317" t="e">
        <f>AE372/#REF!</f>
        <v>#REF!</v>
      </c>
      <c r="BQ372" s="313" t="e">
        <f>BP372*#REF!</f>
        <v>#REF!</v>
      </c>
      <c r="BR372" s="313" t="e">
        <f t="shared" si="149"/>
        <v>#REF!</v>
      </c>
      <c r="BS372" s="317" t="e">
        <f>AJ372/#REF!</f>
        <v>#REF!</v>
      </c>
      <c r="BT372" s="313" t="e">
        <f>BS372*#REF!</f>
        <v>#REF!</v>
      </c>
      <c r="BU372" s="313" t="e">
        <f t="shared" si="150"/>
        <v>#REF!</v>
      </c>
      <c r="BV372" s="317" t="e">
        <f>#REF!/#REF!</f>
        <v>#REF!</v>
      </c>
      <c r="BW372" s="313" t="e">
        <f>BV372*#REF!</f>
        <v>#REF!</v>
      </c>
      <c r="BX372" s="313" t="e">
        <f>BW372+#REF!</f>
        <v>#REF!</v>
      </c>
      <c r="BY372" s="317" t="e">
        <f>AO372/#REF!</f>
        <v>#REF!</v>
      </c>
      <c r="BZ372" s="313" t="e">
        <f>BY372*#REF!</f>
        <v>#REF!</v>
      </c>
      <c r="CA372" s="313" t="e">
        <f t="shared" si="151"/>
        <v>#REF!</v>
      </c>
      <c r="CB372" s="311" t="str">
        <f t="shared" si="140"/>
        <v>/MH</v>
      </c>
      <c r="CC372" s="311" t="str">
        <f t="shared" si="141"/>
        <v>MH/</v>
      </c>
      <c r="CE372" s="312" t="e">
        <f>T(#REF!)</f>
        <v>#REF!</v>
      </c>
      <c r="CF372" s="312" t="e">
        <f>#REF!</f>
        <v>#REF!</v>
      </c>
      <c r="CG372" s="313">
        <f t="shared" si="152"/>
        <v>0</v>
      </c>
      <c r="CJ372" s="314"/>
      <c r="CP372" s="177"/>
    </row>
    <row r="373" spans="1:94" hidden="1">
      <c r="A373" s="305"/>
      <c r="B373" s="920"/>
      <c r="C373" s="920"/>
      <c r="D373" s="920"/>
      <c r="E373" s="920"/>
      <c r="F373" s="920"/>
      <c r="G373" s="920"/>
      <c r="H373" s="920"/>
      <c r="I373" s="920"/>
      <c r="J373" s="920"/>
      <c r="K373" s="920"/>
      <c r="L373" s="920"/>
      <c r="M373" s="920"/>
      <c r="N373" s="920"/>
      <c r="O373" s="920"/>
      <c r="P373" s="920"/>
      <c r="Q373" s="787"/>
      <c r="R373" s="787"/>
      <c r="S373" s="788"/>
      <c r="T373" s="787"/>
      <c r="U373" s="787"/>
      <c r="V373" s="921"/>
      <c r="W373" s="922"/>
      <c r="X373" s="922"/>
      <c r="Y373" s="921"/>
      <c r="Z373" s="922"/>
      <c r="AA373" s="922"/>
      <c r="AB373" s="921"/>
      <c r="AC373" s="922"/>
      <c r="AD373" s="922"/>
      <c r="AE373" s="923">
        <f t="shared" si="154"/>
        <v>0</v>
      </c>
      <c r="AF373" s="923"/>
      <c r="AG373" s="923"/>
      <c r="AH373" s="923"/>
      <c r="AI373" s="923"/>
      <c r="AJ373" s="919">
        <f t="shared" si="155"/>
        <v>0</v>
      </c>
      <c r="AK373" s="919"/>
      <c r="AL373" s="919"/>
      <c r="AM373" s="919"/>
      <c r="AN373" s="919"/>
      <c r="AO373" s="919">
        <f t="shared" si="158"/>
        <v>0</v>
      </c>
      <c r="AP373" s="919"/>
      <c r="AQ373" s="919"/>
      <c r="AR373" s="919"/>
      <c r="AS373" s="919"/>
      <c r="AT373" s="318"/>
      <c r="AU373" s="877">
        <f t="shared" si="156"/>
        <v>0</v>
      </c>
      <c r="AV373" s="877"/>
      <c r="AW373" s="878"/>
      <c r="AX373" s="878"/>
      <c r="AY373" s="878"/>
      <c r="AZ373" s="879" t="e">
        <f>SUM(#REF!)</f>
        <v>#REF!</v>
      </c>
      <c r="BB373" s="177"/>
      <c r="BC373" s="307"/>
      <c r="BD373" s="306">
        <f t="shared" si="138"/>
        <v>0</v>
      </c>
      <c r="BE373" s="307"/>
      <c r="BF373" s="316"/>
      <c r="BG373" s="316"/>
      <c r="BH373" s="316"/>
      <c r="BI373" s="316"/>
      <c r="BJ373" s="308">
        <f t="shared" si="145"/>
        <v>0</v>
      </c>
      <c r="BK373" s="308">
        <f t="shared" si="146"/>
        <v>0</v>
      </c>
      <c r="BL373" s="308" t="e">
        <f>#REF!</f>
        <v>#REF!</v>
      </c>
      <c r="BM373" s="308">
        <f t="shared" si="147"/>
        <v>0</v>
      </c>
      <c r="BN373" s="308" t="e">
        <f t="shared" si="157"/>
        <v>#REF!</v>
      </c>
      <c r="BO373" s="317" t="e">
        <f>AU373/#REF!</f>
        <v>#REF!</v>
      </c>
      <c r="BP373" s="317" t="e">
        <f>AE373/#REF!</f>
        <v>#REF!</v>
      </c>
      <c r="BQ373" s="313" t="e">
        <f>BP373*#REF!</f>
        <v>#REF!</v>
      </c>
      <c r="BR373" s="313" t="e">
        <f t="shared" si="149"/>
        <v>#REF!</v>
      </c>
      <c r="BS373" s="317" t="e">
        <f>AJ373/#REF!</f>
        <v>#REF!</v>
      </c>
      <c r="BT373" s="313" t="e">
        <f>BS373*#REF!</f>
        <v>#REF!</v>
      </c>
      <c r="BU373" s="313" t="e">
        <f t="shared" si="150"/>
        <v>#REF!</v>
      </c>
      <c r="BV373" s="317" t="e">
        <f>#REF!/#REF!</f>
        <v>#REF!</v>
      </c>
      <c r="BW373" s="313" t="e">
        <f>BV373*#REF!</f>
        <v>#REF!</v>
      </c>
      <c r="BX373" s="313" t="e">
        <f>BW373+#REF!</f>
        <v>#REF!</v>
      </c>
      <c r="BY373" s="317" t="e">
        <f>AO373/#REF!</f>
        <v>#REF!</v>
      </c>
      <c r="BZ373" s="313" t="e">
        <f>BY373*#REF!</f>
        <v>#REF!</v>
      </c>
      <c r="CA373" s="313" t="e">
        <f t="shared" si="151"/>
        <v>#REF!</v>
      </c>
      <c r="CB373" s="311" t="str">
        <f t="shared" si="140"/>
        <v>/MH</v>
      </c>
      <c r="CC373" s="311" t="str">
        <f t="shared" si="141"/>
        <v>MH/</v>
      </c>
      <c r="CE373" s="312" t="e">
        <f>T(#REF!)</f>
        <v>#REF!</v>
      </c>
      <c r="CF373" s="312" t="e">
        <f>#REF!</f>
        <v>#REF!</v>
      </c>
      <c r="CG373" s="313">
        <f t="shared" si="152"/>
        <v>0</v>
      </c>
      <c r="CJ373" s="314"/>
      <c r="CP373" s="177"/>
    </row>
    <row r="374" spans="1:94" ht="5.0999999999999996" hidden="1" customHeight="1">
      <c r="A374" s="305"/>
      <c r="B374" s="364"/>
      <c r="C374" s="364"/>
      <c r="D374" s="364"/>
      <c r="E374" s="364"/>
      <c r="F374" s="364"/>
      <c r="G374" s="364"/>
      <c r="H374" s="364"/>
      <c r="I374" s="364"/>
      <c r="J374" s="364"/>
      <c r="K374" s="364"/>
      <c r="L374" s="364"/>
      <c r="M374" s="364"/>
      <c r="N374" s="364"/>
      <c r="O374" s="364"/>
      <c r="P374" s="364"/>
      <c r="Q374" s="365"/>
      <c r="R374" s="365"/>
      <c r="S374" s="365"/>
      <c r="T374" s="365"/>
      <c r="U374" s="365"/>
      <c r="V374" s="366"/>
      <c r="W374" s="366"/>
      <c r="X374" s="366"/>
      <c r="Y374" s="461"/>
      <c r="Z374" s="461"/>
      <c r="AA374" s="461"/>
      <c r="AB374" s="461"/>
      <c r="AC374" s="461"/>
      <c r="AD374" s="461"/>
      <c r="AE374" s="462"/>
      <c r="AF374" s="462"/>
      <c r="AG374" s="462"/>
      <c r="AH374" s="462"/>
      <c r="AI374" s="462"/>
      <c r="AJ374" s="462"/>
      <c r="AK374" s="462"/>
      <c r="AL374" s="462"/>
      <c r="AM374" s="462"/>
      <c r="AN374" s="462"/>
      <c r="AO374" s="462"/>
      <c r="AP374" s="462"/>
      <c r="AQ374" s="462"/>
      <c r="AR374" s="462"/>
      <c r="AS374" s="462"/>
      <c r="AT374" s="174"/>
      <c r="AU374" s="862"/>
      <c r="AV374" s="863"/>
      <c r="AW374" s="863"/>
      <c r="AX374" s="863"/>
      <c r="AY374" s="863"/>
      <c r="AZ374" s="863"/>
      <c r="BB374" s="175"/>
      <c r="BC374" s="307"/>
      <c r="BD374" s="319">
        <f>$B$343</f>
        <v>0</v>
      </c>
      <c r="BE374" s="307"/>
      <c r="BF374" s="319"/>
      <c r="BG374" s="319"/>
      <c r="BH374" s="319"/>
      <c r="BI374" s="319"/>
      <c r="BJ374" s="320">
        <f>BJ343</f>
        <v>0</v>
      </c>
      <c r="BK374" s="320">
        <f>BK343</f>
        <v>0</v>
      </c>
      <c r="BL374" s="320" t="e">
        <f>BL343</f>
        <v>#REF!</v>
      </c>
      <c r="BM374" s="320">
        <f>BM343</f>
        <v>0</v>
      </c>
      <c r="BN374" s="320" t="e">
        <f>BN343</f>
        <v>#REF!</v>
      </c>
      <c r="BO374" s="321" t="e">
        <f>AU374/TOTAL_REMODEL_ESTIMATE</f>
        <v>#NAME?</v>
      </c>
      <c r="BP374" s="321" t="e">
        <f>#REF!/TOTAL_REMODEL_ESTIMATE</f>
        <v>#REF!</v>
      </c>
      <c r="BQ374" s="321" t="e">
        <f>#REF!/TOTAL_REMODEL_ESTIMATE</f>
        <v>#REF!</v>
      </c>
      <c r="BR374" s="321" t="e">
        <f>#REF!/TOTAL_REMODEL_ESTIMATE</f>
        <v>#REF!</v>
      </c>
      <c r="BS374" s="321" t="e">
        <f>#REF!/TOTAL_REMODEL_ESTIMATE</f>
        <v>#REF!</v>
      </c>
      <c r="BT374" s="321" t="e">
        <f>#REF!/TOTAL_REMODEL_ESTIMATE</f>
        <v>#REF!</v>
      </c>
      <c r="BU374" s="321" t="e">
        <f>#REF!/TOTAL_REMODEL_ESTIMATE</f>
        <v>#REF!</v>
      </c>
      <c r="BV374" s="321" t="e">
        <f>#REF!/TOTAL_REMODEL_ESTIMATE</f>
        <v>#REF!</v>
      </c>
      <c r="BW374" s="321" t="e">
        <f>#REF!/TOTAL_REMODEL_ESTIMATE</f>
        <v>#REF!</v>
      </c>
      <c r="BX374" s="321" t="e">
        <f>#REF!/TOTAL_REMODEL_ESTIMATE</f>
        <v>#REF!</v>
      </c>
      <c r="BY374" s="321" t="e">
        <f>#REF!/TOTAL_REMODEL_ESTIMATE</f>
        <v>#REF!</v>
      </c>
      <c r="BZ374" s="321" t="e">
        <f>#REF!/TOTAL_REMODEL_ESTIMATE</f>
        <v>#REF!</v>
      </c>
      <c r="CA374" s="321" t="e">
        <f>#REF!/TOTAL_REMODEL_ESTIMATE</f>
        <v>#REF!</v>
      </c>
      <c r="CB374" s="321" t="e">
        <f>#REF!/TOTAL_REMODEL_ESTIMATE</f>
        <v>#REF!</v>
      </c>
      <c r="CC374" s="321" t="e">
        <f>#REF!/TOTAL_REMODEL_ESTIMATE</f>
        <v>#REF!</v>
      </c>
      <c r="CE374" s="321"/>
      <c r="CF374" s="321"/>
      <c r="CG374" s="322"/>
      <c r="CJ374" s="323"/>
      <c r="CP374" s="175"/>
    </row>
    <row r="375" spans="1:94" ht="21.6" hidden="1" customHeight="1">
      <c r="A375" s="305"/>
      <c r="B375" s="864" t="str">
        <f>UPPER(CONCATENATE(E343," ","SUBTOTAL"))</f>
        <v>ALTERNATE #7 SUBTOTAL</v>
      </c>
      <c r="C375" s="864"/>
      <c r="D375" s="864"/>
      <c r="E375" s="864"/>
      <c r="F375" s="864"/>
      <c r="G375" s="864"/>
      <c r="H375" s="864"/>
      <c r="I375" s="864"/>
      <c r="J375" s="864"/>
      <c r="K375" s="864"/>
      <c r="L375" s="864"/>
      <c r="M375" s="864"/>
      <c r="N375" s="864"/>
      <c r="O375" s="864"/>
      <c r="P375" s="864"/>
      <c r="Q375" s="864"/>
      <c r="R375" s="864"/>
      <c r="S375" s="864"/>
      <c r="T375" s="864"/>
      <c r="U375" s="864"/>
      <c r="V375" s="864"/>
      <c r="W375" s="864"/>
      <c r="X375" s="864"/>
      <c r="Y375" s="864"/>
      <c r="Z375" s="864"/>
      <c r="AA375" s="864"/>
      <c r="AB375" s="864"/>
      <c r="AC375" s="864"/>
      <c r="AD375" s="865"/>
      <c r="AE375" s="866">
        <f>SUBTOTAL(9,AE344:AI374)</f>
        <v>0</v>
      </c>
      <c r="AF375" s="867"/>
      <c r="AG375" s="867"/>
      <c r="AH375" s="867"/>
      <c r="AI375" s="867"/>
      <c r="AJ375" s="866">
        <f>SUBTOTAL(9,AJ344:AN374)</f>
        <v>0</v>
      </c>
      <c r="AK375" s="867"/>
      <c r="AL375" s="867"/>
      <c r="AM375" s="867"/>
      <c r="AN375" s="867"/>
      <c r="AO375" s="866">
        <f>SUBTOTAL(9,AO344:AS374)</f>
        <v>0</v>
      </c>
      <c r="AP375" s="867"/>
      <c r="AQ375" s="867"/>
      <c r="AR375" s="867"/>
      <c r="AS375" s="867"/>
      <c r="AT375" s="318"/>
      <c r="AU375" s="866">
        <f>SUBTOTAL(9,AU344:AU374)</f>
        <v>0</v>
      </c>
      <c r="AV375" s="867"/>
      <c r="AW375" s="867"/>
      <c r="AX375" s="867"/>
      <c r="AY375" s="867"/>
      <c r="AZ375" s="867"/>
      <c r="BB375" s="64"/>
      <c r="BC375" s="307"/>
      <c r="BD375" s="306">
        <f>$B$343</f>
        <v>0</v>
      </c>
      <c r="BE375" s="307"/>
      <c r="BF375" s="324"/>
      <c r="BG375" s="324"/>
      <c r="BH375" s="324"/>
      <c r="BI375" s="324"/>
      <c r="BJ375" s="325">
        <f t="shared" ref="BJ375:CA375" si="159">BJ343</f>
        <v>0</v>
      </c>
      <c r="BK375" s="325">
        <f t="shared" si="159"/>
        <v>0</v>
      </c>
      <c r="BL375" s="325" t="e">
        <f t="shared" si="159"/>
        <v>#REF!</v>
      </c>
      <c r="BM375" s="325">
        <f t="shared" si="159"/>
        <v>0</v>
      </c>
      <c r="BN375" s="325" t="e">
        <f t="shared" si="159"/>
        <v>#REF!</v>
      </c>
      <c r="BO375" s="326" t="e">
        <f t="shared" si="159"/>
        <v>#REF!</v>
      </c>
      <c r="BP375" s="326" t="e">
        <f t="shared" si="159"/>
        <v>#REF!</v>
      </c>
      <c r="BQ375" s="325" t="e">
        <f t="shared" si="159"/>
        <v>#REF!</v>
      </c>
      <c r="BR375" s="325" t="e">
        <f t="shared" si="159"/>
        <v>#REF!</v>
      </c>
      <c r="BS375" s="326" t="e">
        <f t="shared" si="159"/>
        <v>#REF!</v>
      </c>
      <c r="BT375" s="325" t="e">
        <f t="shared" si="159"/>
        <v>#REF!</v>
      </c>
      <c r="BU375" s="325" t="e">
        <f t="shared" si="159"/>
        <v>#REF!</v>
      </c>
      <c r="BV375" s="326" t="e">
        <f t="shared" si="159"/>
        <v>#REF!</v>
      </c>
      <c r="BW375" s="325" t="e">
        <f t="shared" si="159"/>
        <v>#REF!</v>
      </c>
      <c r="BX375" s="325" t="e">
        <f t="shared" si="159"/>
        <v>#REF!</v>
      </c>
      <c r="BY375" s="326" t="e">
        <f t="shared" si="159"/>
        <v>#REF!</v>
      </c>
      <c r="BZ375" s="325" t="e">
        <f t="shared" si="159"/>
        <v>#REF!</v>
      </c>
      <c r="CA375" s="325" t="e">
        <f t="shared" si="159"/>
        <v>#REF!</v>
      </c>
      <c r="CB375" s="327"/>
      <c r="CC375" s="327"/>
      <c r="CE375" s="327"/>
      <c r="CF375" s="327"/>
      <c r="CG375" s="328"/>
      <c r="CJ375" s="329"/>
      <c r="CP375" s="64"/>
    </row>
    <row r="376" spans="1:94" ht="5.0999999999999996" hidden="1" customHeight="1">
      <c r="A376" s="305"/>
      <c r="B376" s="364"/>
      <c r="C376" s="364"/>
      <c r="D376" s="364"/>
      <c r="E376" s="364"/>
      <c r="F376" s="364"/>
      <c r="G376" s="364"/>
      <c r="H376" s="364"/>
      <c r="I376" s="364"/>
      <c r="J376" s="364"/>
      <c r="K376" s="364"/>
      <c r="L376" s="364"/>
      <c r="M376" s="364"/>
      <c r="N376" s="364"/>
      <c r="O376" s="364"/>
      <c r="P376" s="364"/>
      <c r="Q376" s="365"/>
      <c r="R376" s="365"/>
      <c r="S376" s="365"/>
      <c r="T376" s="365"/>
      <c r="U376" s="365"/>
      <c r="V376" s="366"/>
      <c r="W376" s="366"/>
      <c r="X376" s="366"/>
      <c r="Y376" s="461"/>
      <c r="Z376" s="461"/>
      <c r="AA376" s="461"/>
      <c r="AB376" s="461"/>
      <c r="AC376" s="461"/>
      <c r="AD376" s="461"/>
      <c r="AE376" s="462"/>
      <c r="AF376" s="462"/>
      <c r="AG376" s="462"/>
      <c r="AH376" s="462"/>
      <c r="AI376" s="462"/>
      <c r="AJ376" s="462"/>
      <c r="AK376" s="462"/>
      <c r="AL376" s="462"/>
      <c r="AM376" s="462"/>
      <c r="AN376" s="462"/>
      <c r="AO376" s="462"/>
      <c r="AP376" s="462"/>
      <c r="AQ376" s="462"/>
      <c r="AR376" s="462"/>
      <c r="AS376" s="462"/>
      <c r="AT376" s="174"/>
      <c r="AU376" s="172"/>
      <c r="AV376" s="172"/>
      <c r="AW376" s="172"/>
      <c r="AX376" s="172"/>
      <c r="AY376" s="172"/>
      <c r="AZ376" s="176"/>
      <c r="BB376" s="175"/>
      <c r="BC376" s="307"/>
      <c r="BD376" s="319">
        <f>$B$343</f>
        <v>0</v>
      </c>
      <c r="BE376" s="307"/>
      <c r="BF376" s="319"/>
      <c r="BG376" s="319"/>
      <c r="BH376" s="319"/>
      <c r="BI376" s="319"/>
      <c r="BJ376" s="319">
        <f>BJ343</f>
        <v>0</v>
      </c>
      <c r="BK376" s="319">
        <f>BK343</f>
        <v>0</v>
      </c>
      <c r="BL376" s="319" t="e">
        <f>BL343</f>
        <v>#REF!</v>
      </c>
      <c r="BM376" s="319">
        <f>BM343</f>
        <v>0</v>
      </c>
      <c r="BN376" s="319" t="e">
        <f>BN343</f>
        <v>#REF!</v>
      </c>
      <c r="BO376" s="321" t="e">
        <f>AU376/TOTAL_REMODEL_ESTIMATE</f>
        <v>#NAME?</v>
      </c>
      <c r="BP376" s="321" t="e">
        <f>#REF!/TOTAL_REMODEL_ESTIMATE</f>
        <v>#REF!</v>
      </c>
      <c r="BQ376" s="321" t="e">
        <f>#REF!/TOTAL_REMODEL_ESTIMATE</f>
        <v>#REF!</v>
      </c>
      <c r="BR376" s="321" t="e">
        <f>#REF!/TOTAL_REMODEL_ESTIMATE</f>
        <v>#REF!</v>
      </c>
      <c r="BS376" s="321" t="e">
        <f>#REF!/TOTAL_REMODEL_ESTIMATE</f>
        <v>#REF!</v>
      </c>
      <c r="BT376" s="321" t="e">
        <f>#REF!/TOTAL_REMODEL_ESTIMATE</f>
        <v>#REF!</v>
      </c>
      <c r="BU376" s="321" t="e">
        <f>#REF!/TOTAL_REMODEL_ESTIMATE</f>
        <v>#REF!</v>
      </c>
      <c r="BV376" s="321" t="e">
        <f>#REF!/TOTAL_REMODEL_ESTIMATE</f>
        <v>#REF!</v>
      </c>
      <c r="BW376" s="321" t="e">
        <f>#REF!/TOTAL_REMODEL_ESTIMATE</f>
        <v>#REF!</v>
      </c>
      <c r="BX376" s="321" t="e">
        <f>#REF!/TOTAL_REMODEL_ESTIMATE</f>
        <v>#REF!</v>
      </c>
      <c r="BY376" s="321" t="e">
        <f>#REF!/TOTAL_REMODEL_ESTIMATE</f>
        <v>#REF!</v>
      </c>
      <c r="BZ376" s="321" t="e">
        <f>#REF!/TOTAL_REMODEL_ESTIMATE</f>
        <v>#REF!</v>
      </c>
      <c r="CA376" s="321" t="e">
        <f>#REF!/TOTAL_REMODEL_ESTIMATE</f>
        <v>#REF!</v>
      </c>
      <c r="CB376" s="321" t="e">
        <f>#REF!/TOTAL_REMODEL_ESTIMATE</f>
        <v>#REF!</v>
      </c>
      <c r="CC376" s="321" t="e">
        <f>#REF!/TOTAL_REMODEL_ESTIMATE</f>
        <v>#REF!</v>
      </c>
      <c r="CE376" s="321"/>
      <c r="CF376" s="321"/>
      <c r="CG376" s="322"/>
      <c r="CJ376" s="323"/>
      <c r="CP376" s="175"/>
    </row>
    <row r="377" spans="1:94" ht="9.6999999999999993" hidden="1" customHeight="1">
      <c r="A377" s="305"/>
      <c r="B377" s="463"/>
      <c r="C377" s="463"/>
      <c r="D377" s="463"/>
      <c r="E377" s="463"/>
      <c r="F377" s="463"/>
      <c r="G377" s="463"/>
      <c r="H377" s="463"/>
      <c r="I377" s="463"/>
      <c r="J377" s="463"/>
      <c r="K377" s="463"/>
      <c r="L377" s="463"/>
      <c r="M377" s="463"/>
      <c r="N377" s="463"/>
      <c r="O377" s="463"/>
      <c r="P377" s="463"/>
      <c r="Q377" s="463"/>
      <c r="R377" s="463"/>
      <c r="S377" s="463"/>
      <c r="T377" s="463"/>
      <c r="U377" s="463"/>
      <c r="V377" s="463"/>
      <c r="W377" s="463"/>
      <c r="X377" s="463"/>
      <c r="Y377" s="463"/>
      <c r="Z377" s="463"/>
      <c r="AA377" s="463"/>
      <c r="AB377" s="463"/>
      <c r="AC377" s="463"/>
      <c r="AD377" s="463"/>
      <c r="AE377" s="463"/>
      <c r="AF377" s="463"/>
      <c r="AG377" s="463"/>
      <c r="AH377" s="463"/>
      <c r="AI377" s="463"/>
      <c r="AJ377" s="463"/>
      <c r="AK377" s="463"/>
      <c r="AL377" s="463"/>
      <c r="AM377" s="463"/>
      <c r="AN377" s="463"/>
      <c r="AO377" s="463"/>
      <c r="AP377" s="463"/>
      <c r="AQ377" s="463"/>
      <c r="AR377" s="463"/>
      <c r="AS377" s="463"/>
      <c r="AU377" s="286"/>
      <c r="AV377" s="286"/>
      <c r="AW377" s="286"/>
      <c r="AX377" s="286"/>
      <c r="AY377" s="286"/>
      <c r="AZ377" s="286"/>
      <c r="BB377" s="286"/>
      <c r="BC377" s="286"/>
      <c r="BD377" s="319"/>
      <c r="BE377" s="307"/>
      <c r="BF377" s="319"/>
      <c r="BG377" s="319"/>
      <c r="BH377" s="319"/>
      <c r="BI377" s="319"/>
      <c r="BJ377" s="319"/>
      <c r="BK377" s="319"/>
      <c r="BL377" s="319"/>
      <c r="BM377" s="319"/>
      <c r="BN377" s="319"/>
      <c r="BO377" s="321"/>
      <c r="BP377" s="321"/>
      <c r="BQ377" s="321"/>
      <c r="BR377" s="321"/>
      <c r="BS377" s="321"/>
      <c r="BT377" s="321"/>
      <c r="BU377" s="321"/>
      <c r="BV377" s="321"/>
      <c r="BW377" s="321"/>
      <c r="BX377" s="321"/>
      <c r="BY377" s="321"/>
      <c r="BZ377" s="321"/>
      <c r="CA377" s="321"/>
      <c r="CB377" s="321"/>
      <c r="CC377" s="321"/>
      <c r="CE377" s="321"/>
      <c r="CF377" s="321"/>
      <c r="CG377" s="322"/>
      <c r="CJ377" s="323"/>
      <c r="CP377" s="286"/>
    </row>
    <row r="378" spans="1:94" ht="15.45" hidden="1" customHeight="1">
      <c r="A378" s="305"/>
      <c r="B378" s="463"/>
      <c r="C378" s="463"/>
      <c r="D378" s="463"/>
      <c r="E378" s="463"/>
      <c r="F378" s="463"/>
      <c r="G378" s="463"/>
      <c r="H378" s="463"/>
      <c r="I378" s="463"/>
      <c r="J378" s="463"/>
      <c r="K378" s="463"/>
      <c r="L378" s="463"/>
      <c r="M378" s="463"/>
      <c r="N378" s="463"/>
      <c r="O378" s="463"/>
      <c r="P378" s="463"/>
      <c r="Q378" s="463"/>
      <c r="R378" s="463"/>
      <c r="S378" s="463"/>
      <c r="T378" s="463"/>
      <c r="U378" s="464"/>
      <c r="V378" s="465"/>
      <c r="W378" s="465"/>
      <c r="X378" s="465"/>
      <c r="Y378" s="466"/>
      <c r="Z378" s="466"/>
      <c r="AA378" s="466"/>
      <c r="AB378" s="466"/>
      <c r="AC378" s="466"/>
      <c r="AD378" s="466"/>
      <c r="AE378" s="467"/>
      <c r="AF378" s="467"/>
      <c r="AG378" s="467"/>
      <c r="AH378" s="467"/>
      <c r="AI378" s="467"/>
      <c r="AJ378" s="467"/>
      <c r="AK378" s="467"/>
      <c r="AL378" s="467"/>
      <c r="AM378" s="467"/>
      <c r="AN378" s="467"/>
      <c r="AO378" s="467"/>
      <c r="AP378" s="467"/>
      <c r="AQ378" s="467"/>
      <c r="AR378" s="467"/>
      <c r="AS378" s="467"/>
      <c r="AT378" s="456"/>
      <c r="AU378" s="457"/>
      <c r="AV378" s="457"/>
      <c r="AW378" s="457"/>
      <c r="AX378" s="457"/>
      <c r="AY378" s="457"/>
      <c r="AZ378" s="457"/>
      <c r="BB378" s="286"/>
      <c r="BC378" s="286"/>
      <c r="BD378" s="319"/>
      <c r="BE378" s="307"/>
      <c r="BF378" s="319"/>
      <c r="BG378" s="319"/>
      <c r="BH378" s="319"/>
      <c r="BI378" s="319"/>
      <c r="BJ378" s="319"/>
      <c r="BK378" s="319"/>
      <c r="BL378" s="319"/>
      <c r="BM378" s="319"/>
      <c r="BN378" s="319"/>
      <c r="BO378" s="321"/>
      <c r="BP378" s="321"/>
      <c r="BQ378" s="321"/>
      <c r="BR378" s="321"/>
      <c r="BS378" s="321"/>
      <c r="BT378" s="321"/>
      <c r="BU378" s="321"/>
      <c r="BV378" s="321"/>
      <c r="BW378" s="321"/>
      <c r="BX378" s="321"/>
      <c r="BY378" s="321"/>
      <c r="BZ378" s="321"/>
      <c r="CA378" s="321"/>
      <c r="CB378" s="321"/>
      <c r="CC378" s="321"/>
      <c r="CE378" s="321"/>
      <c r="CF378" s="321"/>
      <c r="CG378" s="322"/>
      <c r="CJ378" s="323"/>
      <c r="CP378" s="286"/>
    </row>
    <row r="379" spans="1:94" ht="18.350000000000001" hidden="1" thickBot="1">
      <c r="A379" s="305"/>
      <c r="B379" s="463"/>
      <c r="C379" s="463"/>
      <c r="D379" s="463"/>
      <c r="E379" s="463"/>
      <c r="F379" s="463"/>
      <c r="G379" s="463"/>
      <c r="H379" s="463"/>
      <c r="I379" s="463"/>
      <c r="J379" s="463"/>
      <c r="K379" s="463"/>
      <c r="L379" s="463"/>
      <c r="M379" s="463"/>
      <c r="N379" s="463"/>
      <c r="O379" s="463"/>
      <c r="P379" s="463"/>
      <c r="Q379" s="463"/>
      <c r="R379" s="463"/>
      <c r="S379" s="463"/>
      <c r="T379" s="463"/>
      <c r="U379" s="941" t="s">
        <v>934</v>
      </c>
      <c r="V379" s="941"/>
      <c r="W379" s="941"/>
      <c r="X379" s="941"/>
      <c r="Y379" s="941"/>
      <c r="Z379" s="941"/>
      <c r="AA379" s="941"/>
      <c r="AB379" s="941"/>
      <c r="AC379" s="941"/>
      <c r="AD379" s="941"/>
      <c r="AE379" s="941"/>
      <c r="AF379" s="941"/>
      <c r="AG379" s="941"/>
      <c r="AH379" s="941"/>
      <c r="AI379" s="941"/>
      <c r="AJ379" s="467"/>
      <c r="AK379" s="467"/>
      <c r="AL379" s="467"/>
      <c r="AM379" s="467"/>
      <c r="AN379" s="467"/>
      <c r="AO379" s="467"/>
      <c r="AP379" s="467"/>
      <c r="AQ379" s="467"/>
      <c r="AR379" s="467"/>
      <c r="AS379" s="467"/>
      <c r="AT379" s="456"/>
      <c r="AU379" s="457"/>
      <c r="AV379" s="457"/>
      <c r="AW379" s="457"/>
      <c r="AX379" s="457"/>
      <c r="AY379" s="457"/>
      <c r="AZ379" s="457"/>
      <c r="BB379" s="286"/>
      <c r="BC379" s="286"/>
      <c r="BD379" s="319"/>
      <c r="BE379" s="307"/>
      <c r="BF379" s="319"/>
      <c r="BG379" s="319"/>
      <c r="BH379" s="319"/>
      <c r="BI379" s="319"/>
      <c r="BJ379" s="319"/>
      <c r="BK379" s="319"/>
      <c r="BL379" s="319"/>
      <c r="BM379" s="319"/>
      <c r="BN379" s="319"/>
      <c r="BO379" s="321"/>
      <c r="BP379" s="321"/>
      <c r="BQ379" s="321"/>
      <c r="BR379" s="321"/>
      <c r="BS379" s="321"/>
      <c r="BT379" s="321"/>
      <c r="BU379" s="321"/>
      <c r="BV379" s="321"/>
      <c r="BW379" s="321"/>
      <c r="BX379" s="321"/>
      <c r="BY379" s="321"/>
      <c r="BZ379" s="321"/>
      <c r="CA379" s="321"/>
      <c r="CB379" s="321"/>
      <c r="CC379" s="321"/>
      <c r="CE379" s="321"/>
      <c r="CF379" s="321"/>
      <c r="CG379" s="322"/>
      <c r="CJ379" s="323"/>
      <c r="CP379" s="286"/>
    </row>
    <row r="380" spans="1:94" ht="17" hidden="1" customHeight="1" thickBot="1">
      <c r="A380" s="305"/>
      <c r="B380" s="463"/>
      <c r="C380" s="463"/>
      <c r="D380" s="463"/>
      <c r="E380" s="463"/>
      <c r="F380" s="468"/>
      <c r="G380" s="468"/>
      <c r="H380" s="469"/>
      <c r="I380" s="469"/>
      <c r="J380" s="469"/>
      <c r="K380" s="469"/>
      <c r="L380" s="469"/>
      <c r="M380" s="469"/>
      <c r="N380" s="469"/>
      <c r="O380" s="469"/>
      <c r="P380" s="463"/>
      <c r="Q380" s="463"/>
      <c r="R380" s="463"/>
      <c r="S380" s="463"/>
      <c r="T380" s="463"/>
      <c r="U380" s="935" t="s">
        <v>926</v>
      </c>
      <c r="V380" s="935"/>
      <c r="W380" s="935"/>
      <c r="X380" s="935"/>
      <c r="Y380" s="935"/>
      <c r="Z380" s="935"/>
      <c r="AA380" s="935"/>
      <c r="AB380" s="935"/>
      <c r="AC380" s="935"/>
      <c r="AD380" s="935"/>
      <c r="AE380" s="935"/>
      <c r="AF380" s="935"/>
      <c r="AG380" s="935"/>
      <c r="AH380" s="935"/>
      <c r="AI380" s="935"/>
      <c r="AJ380" s="942" t="s">
        <v>925</v>
      </c>
      <c r="AK380" s="942"/>
      <c r="AL380" s="942"/>
      <c r="AM380" s="942"/>
      <c r="AN380" s="942"/>
      <c r="AO380" s="942" t="s">
        <v>517</v>
      </c>
      <c r="AP380" s="942"/>
      <c r="AQ380" s="942"/>
      <c r="AR380" s="942"/>
      <c r="AS380" s="942"/>
      <c r="AT380" s="458"/>
      <c r="AU380" s="943" t="s">
        <v>94</v>
      </c>
      <c r="AV380" s="943"/>
      <c r="AW380" s="943"/>
      <c r="AX380" s="943"/>
      <c r="AY380" s="943"/>
      <c r="AZ380" s="943"/>
      <c r="BB380" s="286"/>
      <c r="BC380" s="286"/>
      <c r="BD380" s="319"/>
      <c r="BE380" s="307"/>
      <c r="BF380" s="319"/>
      <c r="BG380" s="319"/>
      <c r="BH380" s="319"/>
      <c r="BI380" s="319"/>
      <c r="BJ380" s="319"/>
      <c r="BK380" s="319"/>
      <c r="BL380" s="319"/>
      <c r="BM380" s="319"/>
      <c r="BN380" s="319"/>
      <c r="BO380" s="321"/>
      <c r="BP380" s="321"/>
      <c r="BQ380" s="321"/>
      <c r="BR380" s="321"/>
      <c r="BS380" s="321"/>
      <c r="BT380" s="321"/>
      <c r="BU380" s="321"/>
      <c r="BV380" s="321"/>
      <c r="BW380" s="321"/>
      <c r="BX380" s="321"/>
      <c r="BY380" s="321"/>
      <c r="BZ380" s="321"/>
      <c r="CA380" s="321"/>
      <c r="CB380" s="321"/>
      <c r="CC380" s="321"/>
      <c r="CE380" s="321"/>
      <c r="CF380" s="321"/>
      <c r="CG380" s="322"/>
      <c r="CJ380" s="323"/>
      <c r="CP380" s="286"/>
    </row>
    <row r="381" spans="1:94" ht="17" hidden="1" customHeight="1" thickBot="1">
      <c r="A381" s="305"/>
      <c r="B381" s="463"/>
      <c r="C381" s="463"/>
      <c r="D381" s="463"/>
      <c r="E381" s="463"/>
      <c r="F381" s="468"/>
      <c r="G381" s="468"/>
      <c r="H381" s="469"/>
      <c r="I381" s="469"/>
      <c r="J381" s="469"/>
      <c r="K381" s="469"/>
      <c r="L381" s="469"/>
      <c r="M381" s="469"/>
      <c r="N381" s="469"/>
      <c r="O381" s="469"/>
      <c r="P381" s="463"/>
      <c r="Q381" s="463"/>
      <c r="R381" s="463"/>
      <c r="S381" s="463"/>
      <c r="T381" s="463"/>
      <c r="U381" s="932" t="str">
        <f>Adder1_Description</f>
        <v>Building Permit (Lump Sum)</v>
      </c>
      <c r="V381" s="932"/>
      <c r="W381" s="932"/>
      <c r="X381" s="932"/>
      <c r="Y381" s="932"/>
      <c r="Z381" s="932"/>
      <c r="AA381" s="932"/>
      <c r="AB381" s="932"/>
      <c r="AC381" s="932"/>
      <c r="AD381" s="932"/>
      <c r="AE381" s="932"/>
      <c r="AF381" s="932"/>
      <c r="AG381" s="932"/>
      <c r="AH381" s="932"/>
      <c r="AI381" s="932"/>
      <c r="AJ381" s="933" t="s">
        <v>514</v>
      </c>
      <c r="AK381" s="933"/>
      <c r="AL381" s="933"/>
      <c r="AM381" s="933"/>
      <c r="AN381" s="933"/>
      <c r="AO381" s="936"/>
      <c r="AP381" s="937"/>
      <c r="AQ381" s="937"/>
      <c r="AR381" s="937"/>
      <c r="AS381" s="938"/>
      <c r="AT381" s="315"/>
      <c r="AU381" s="939">
        <f t="shared" ref="AU381:AU394" si="160">IF(AJ381="%",AO381*Alternate7_Subtotal,AO381)</f>
        <v>0</v>
      </c>
      <c r="AV381" s="939"/>
      <c r="AW381" s="939"/>
      <c r="AX381" s="939"/>
      <c r="AY381" s="939"/>
      <c r="AZ381" s="939"/>
      <c r="BB381" s="286"/>
      <c r="BC381" s="286"/>
      <c r="BD381" s="319"/>
      <c r="BE381" s="307"/>
      <c r="BF381" s="319"/>
      <c r="BG381" s="319"/>
      <c r="BH381" s="319"/>
      <c r="BI381" s="319"/>
      <c r="BJ381" s="319"/>
      <c r="BK381" s="319"/>
      <c r="BL381" s="319"/>
      <c r="BM381" s="319"/>
      <c r="BN381" s="319"/>
      <c r="BO381" s="321"/>
      <c r="BP381" s="321"/>
      <c r="BQ381" s="321"/>
      <c r="BR381" s="321"/>
      <c r="BS381" s="321"/>
      <c r="BT381" s="321"/>
      <c r="BU381" s="321"/>
      <c r="BV381" s="321"/>
      <c r="BW381" s="321"/>
      <c r="BX381" s="321"/>
      <c r="BY381" s="321"/>
      <c r="BZ381" s="321"/>
      <c r="CA381" s="321"/>
      <c r="CB381" s="321"/>
      <c r="CC381" s="321"/>
      <c r="CE381" s="321"/>
      <c r="CF381" s="321"/>
      <c r="CG381" s="322"/>
      <c r="CJ381" s="323"/>
      <c r="CP381" s="286"/>
    </row>
    <row r="382" spans="1:94" ht="17" hidden="1" customHeight="1" thickBot="1">
      <c r="A382" s="305"/>
      <c r="B382" s="463"/>
      <c r="C382" s="463"/>
      <c r="D382" s="463"/>
      <c r="E382" s="463"/>
      <c r="F382" s="468"/>
      <c r="G382" s="468"/>
      <c r="H382" s="469"/>
      <c r="I382" s="469"/>
      <c r="J382" s="469"/>
      <c r="K382" s="469"/>
      <c r="L382" s="469"/>
      <c r="M382" s="469"/>
      <c r="N382" s="469"/>
      <c r="O382" s="469"/>
      <c r="P382" s="463"/>
      <c r="Q382" s="463"/>
      <c r="R382" s="463"/>
      <c r="S382" s="463"/>
      <c r="T382" s="463"/>
      <c r="U382" s="932" t="str">
        <f>Adder2_Description</f>
        <v>Estimating Contingency (% of Subtotal Estimate)</v>
      </c>
      <c r="V382" s="932"/>
      <c r="W382" s="932"/>
      <c r="X382" s="932"/>
      <c r="Y382" s="932"/>
      <c r="Z382" s="932"/>
      <c r="AA382" s="932"/>
      <c r="AB382" s="932"/>
      <c r="AC382" s="932"/>
      <c r="AD382" s="932"/>
      <c r="AE382" s="932"/>
      <c r="AF382" s="932"/>
      <c r="AG382" s="932"/>
      <c r="AH382" s="932"/>
      <c r="AI382" s="932"/>
      <c r="AJ382" s="933" t="s">
        <v>515</v>
      </c>
      <c r="AK382" s="933"/>
      <c r="AL382" s="933"/>
      <c r="AM382" s="933"/>
      <c r="AN382" s="933"/>
      <c r="AO382" s="936"/>
      <c r="AP382" s="937"/>
      <c r="AQ382" s="937"/>
      <c r="AR382" s="937"/>
      <c r="AS382" s="938"/>
      <c r="AT382" s="318"/>
      <c r="AU382" s="939">
        <f t="shared" si="160"/>
        <v>0</v>
      </c>
      <c r="AV382" s="939"/>
      <c r="AW382" s="939"/>
      <c r="AX382" s="939"/>
      <c r="AY382" s="939"/>
      <c r="AZ382" s="939"/>
      <c r="BB382" s="286"/>
      <c r="BC382" s="286"/>
      <c r="BD382" s="319"/>
      <c r="BE382" s="307"/>
      <c r="BF382" s="319"/>
      <c r="BG382" s="319"/>
      <c r="BH382" s="319"/>
      <c r="BI382" s="319"/>
      <c r="BJ382" s="319"/>
      <c r="BK382" s="319"/>
      <c r="BL382" s="319"/>
      <c r="BM382" s="319"/>
      <c r="BN382" s="319"/>
      <c r="BO382" s="321"/>
      <c r="BP382" s="321"/>
      <c r="BQ382" s="321"/>
      <c r="BR382" s="321"/>
      <c r="BS382" s="321"/>
      <c r="BT382" s="321"/>
      <c r="BU382" s="321"/>
      <c r="BV382" s="321"/>
      <c r="BW382" s="321"/>
      <c r="BX382" s="321"/>
      <c r="BY382" s="321"/>
      <c r="BZ382" s="321"/>
      <c r="CA382" s="321"/>
      <c r="CB382" s="321"/>
      <c r="CC382" s="321"/>
      <c r="CE382" s="321"/>
      <c r="CF382" s="321"/>
      <c r="CG382" s="322"/>
      <c r="CJ382" s="323"/>
      <c r="CP382" s="286"/>
    </row>
    <row r="383" spans="1:94" ht="17" hidden="1" customHeight="1" thickBot="1">
      <c r="A383" s="305"/>
      <c r="B383" s="463"/>
      <c r="C383" s="463"/>
      <c r="D383" s="463"/>
      <c r="E383" s="463"/>
      <c r="F383" s="468"/>
      <c r="G383" s="468"/>
      <c r="H383" s="469"/>
      <c r="I383" s="469"/>
      <c r="J383" s="469"/>
      <c r="K383" s="469"/>
      <c r="L383" s="469"/>
      <c r="M383" s="469"/>
      <c r="N383" s="469"/>
      <c r="O383" s="469"/>
      <c r="P383" s="463"/>
      <c r="Q383" s="463"/>
      <c r="R383" s="463"/>
      <c r="S383" s="463"/>
      <c r="T383" s="463"/>
      <c r="U383" s="932" t="str">
        <f>Adder3_Description</f>
        <v>Construction Contingency (% of Subtotal Estimate)</v>
      </c>
      <c r="V383" s="932"/>
      <c r="W383" s="932"/>
      <c r="X383" s="932"/>
      <c r="Y383" s="932"/>
      <c r="Z383" s="932"/>
      <c r="AA383" s="932"/>
      <c r="AB383" s="932"/>
      <c r="AC383" s="932"/>
      <c r="AD383" s="932"/>
      <c r="AE383" s="932"/>
      <c r="AF383" s="932"/>
      <c r="AG383" s="932"/>
      <c r="AH383" s="932"/>
      <c r="AI383" s="932"/>
      <c r="AJ383" s="933" t="s">
        <v>514</v>
      </c>
      <c r="AK383" s="933"/>
      <c r="AL383" s="933"/>
      <c r="AM383" s="933"/>
      <c r="AN383" s="933"/>
      <c r="AO383" s="936"/>
      <c r="AP383" s="937"/>
      <c r="AQ383" s="937"/>
      <c r="AR383" s="937"/>
      <c r="AS383" s="938"/>
      <c r="AT383" s="318"/>
      <c r="AU383" s="939">
        <f t="shared" si="160"/>
        <v>0</v>
      </c>
      <c r="AV383" s="939"/>
      <c r="AW383" s="939"/>
      <c r="AX383" s="939"/>
      <c r="AY383" s="939"/>
      <c r="AZ383" s="939"/>
      <c r="BB383" s="286"/>
      <c r="BC383" s="286"/>
      <c r="BD383" s="319"/>
      <c r="BE383" s="307"/>
      <c r="BF383" s="319"/>
      <c r="BG383" s="319"/>
      <c r="BH383" s="319"/>
      <c r="BI383" s="319"/>
      <c r="BJ383" s="319"/>
      <c r="BK383" s="319"/>
      <c r="BL383" s="319"/>
      <c r="BM383" s="319"/>
      <c r="BN383" s="319"/>
      <c r="BO383" s="321"/>
      <c r="BP383" s="321"/>
      <c r="BQ383" s="321"/>
      <c r="BR383" s="321"/>
      <c r="BS383" s="321"/>
      <c r="BT383" s="321"/>
      <c r="BU383" s="321"/>
      <c r="BV383" s="321"/>
      <c r="BW383" s="321"/>
      <c r="BX383" s="321"/>
      <c r="BY383" s="321"/>
      <c r="BZ383" s="321"/>
      <c r="CA383" s="321"/>
      <c r="CB383" s="321"/>
      <c r="CC383" s="321"/>
      <c r="CE383" s="321"/>
      <c r="CF383" s="321"/>
      <c r="CG383" s="322"/>
      <c r="CJ383" s="323"/>
      <c r="CP383" s="286"/>
    </row>
    <row r="384" spans="1:94" ht="17" hidden="1" customHeight="1" thickBot="1">
      <c r="A384" s="305"/>
      <c r="B384" s="463"/>
      <c r="C384" s="463"/>
      <c r="D384" s="463"/>
      <c r="E384" s="463"/>
      <c r="F384" s="468"/>
      <c r="G384" s="468"/>
      <c r="H384" s="469"/>
      <c r="I384" s="469"/>
      <c r="J384" s="469"/>
      <c r="K384" s="469"/>
      <c r="L384" s="469"/>
      <c r="M384" s="469"/>
      <c r="N384" s="469"/>
      <c r="O384" s="469"/>
      <c r="P384" s="463"/>
      <c r="Q384" s="463"/>
      <c r="R384" s="463"/>
      <c r="S384" s="463"/>
      <c r="T384" s="463"/>
      <c r="U384" s="932" t="str">
        <f>Adder4_Description</f>
        <v>Remodeling Tax (% of Subtotal Estimate)</v>
      </c>
      <c r="V384" s="932"/>
      <c r="W384" s="932"/>
      <c r="X384" s="932"/>
      <c r="Y384" s="932"/>
      <c r="Z384" s="932"/>
      <c r="AA384" s="932"/>
      <c r="AB384" s="932"/>
      <c r="AC384" s="932"/>
      <c r="AD384" s="932"/>
      <c r="AE384" s="932"/>
      <c r="AF384" s="932"/>
      <c r="AG384" s="932"/>
      <c r="AH384" s="932"/>
      <c r="AI384" s="932"/>
      <c r="AJ384" s="933" t="s">
        <v>515</v>
      </c>
      <c r="AK384" s="933"/>
      <c r="AL384" s="933"/>
      <c r="AM384" s="933"/>
      <c r="AN384" s="933"/>
      <c r="AO384" s="936"/>
      <c r="AP384" s="937"/>
      <c r="AQ384" s="937"/>
      <c r="AR384" s="937"/>
      <c r="AS384" s="938"/>
      <c r="AT384" s="318"/>
      <c r="AU384" s="939">
        <f t="shared" si="160"/>
        <v>0</v>
      </c>
      <c r="AV384" s="939"/>
      <c r="AW384" s="939"/>
      <c r="AX384" s="939"/>
      <c r="AY384" s="939"/>
      <c r="AZ384" s="939"/>
      <c r="BB384" s="286"/>
      <c r="BC384" s="286"/>
      <c r="BD384" s="319"/>
      <c r="BE384" s="307"/>
      <c r="BF384" s="319"/>
      <c r="BG384" s="319"/>
      <c r="BH384" s="319"/>
      <c r="BI384" s="319"/>
      <c r="BJ384" s="319"/>
      <c r="BK384" s="319"/>
      <c r="BL384" s="319"/>
      <c r="BM384" s="319"/>
      <c r="BN384" s="319"/>
      <c r="BO384" s="321"/>
      <c r="BP384" s="321"/>
      <c r="BQ384" s="321"/>
      <c r="BR384" s="321"/>
      <c r="BS384" s="321"/>
      <c r="BT384" s="321"/>
      <c r="BU384" s="321"/>
      <c r="BV384" s="321"/>
      <c r="BW384" s="321"/>
      <c r="BX384" s="321"/>
      <c r="BY384" s="321"/>
      <c r="BZ384" s="321"/>
      <c r="CA384" s="321"/>
      <c r="CB384" s="321"/>
      <c r="CC384" s="321"/>
      <c r="CE384" s="321"/>
      <c r="CF384" s="321"/>
      <c r="CG384" s="322"/>
      <c r="CJ384" s="323"/>
      <c r="CP384" s="286"/>
    </row>
    <row r="385" spans="1:94" ht="17" hidden="1" customHeight="1" thickBot="1">
      <c r="A385" s="305"/>
      <c r="B385" s="463"/>
      <c r="C385" s="463"/>
      <c r="D385" s="463"/>
      <c r="E385" s="463"/>
      <c r="F385" s="468"/>
      <c r="G385" s="468"/>
      <c r="H385" s="469"/>
      <c r="I385" s="469"/>
      <c r="J385" s="469"/>
      <c r="K385" s="469"/>
      <c r="L385" s="469"/>
      <c r="M385" s="469"/>
      <c r="N385" s="469"/>
      <c r="O385" s="469"/>
      <c r="P385" s="463"/>
      <c r="Q385" s="463"/>
      <c r="R385" s="463"/>
      <c r="S385" s="463"/>
      <c r="T385" s="463"/>
      <c r="U385" s="932" t="str">
        <f>Adder5_Description</f>
        <v>Warranty (% of Subtotal Estimate)</v>
      </c>
      <c r="V385" s="932"/>
      <c r="W385" s="932"/>
      <c r="X385" s="932"/>
      <c r="Y385" s="932"/>
      <c r="Z385" s="932"/>
      <c r="AA385" s="932"/>
      <c r="AB385" s="932"/>
      <c r="AC385" s="932"/>
      <c r="AD385" s="932"/>
      <c r="AE385" s="932"/>
      <c r="AF385" s="932"/>
      <c r="AG385" s="932"/>
      <c r="AH385" s="932"/>
      <c r="AI385" s="932"/>
      <c r="AJ385" s="933" t="s">
        <v>515</v>
      </c>
      <c r="AK385" s="933"/>
      <c r="AL385" s="933"/>
      <c r="AM385" s="933"/>
      <c r="AN385" s="933"/>
      <c r="AO385" s="936"/>
      <c r="AP385" s="937"/>
      <c r="AQ385" s="937"/>
      <c r="AR385" s="937"/>
      <c r="AS385" s="938"/>
      <c r="AT385" s="318"/>
      <c r="AU385" s="939">
        <f t="shared" si="160"/>
        <v>0</v>
      </c>
      <c r="AV385" s="939"/>
      <c r="AW385" s="939"/>
      <c r="AX385" s="939"/>
      <c r="AY385" s="939"/>
      <c r="AZ385" s="939"/>
      <c r="BB385" s="286"/>
      <c r="BC385" s="286"/>
      <c r="BD385" s="319"/>
      <c r="BE385" s="307"/>
      <c r="BF385" s="319"/>
      <c r="BG385" s="319"/>
      <c r="BH385" s="319"/>
      <c r="BI385" s="319"/>
      <c r="BJ385" s="319"/>
      <c r="BK385" s="319"/>
      <c r="BL385" s="319"/>
      <c r="BM385" s="319"/>
      <c r="BN385" s="319"/>
      <c r="BO385" s="321"/>
      <c r="BP385" s="321"/>
      <c r="BQ385" s="321"/>
      <c r="BR385" s="321"/>
      <c r="BS385" s="321"/>
      <c r="BT385" s="321"/>
      <c r="BU385" s="321"/>
      <c r="BV385" s="321"/>
      <c r="BW385" s="321"/>
      <c r="BX385" s="321"/>
      <c r="BY385" s="321"/>
      <c r="BZ385" s="321"/>
      <c r="CA385" s="321"/>
      <c r="CB385" s="321"/>
      <c r="CC385" s="321"/>
      <c r="CE385" s="321"/>
      <c r="CF385" s="321"/>
      <c r="CG385" s="322"/>
      <c r="CJ385" s="323"/>
      <c r="CP385" s="286"/>
    </row>
    <row r="386" spans="1:94" ht="17" hidden="1" customHeight="1" thickBot="1">
      <c r="A386" s="305"/>
      <c r="B386" s="463"/>
      <c r="C386" s="463"/>
      <c r="D386" s="463"/>
      <c r="E386" s="463"/>
      <c r="F386" s="468"/>
      <c r="G386" s="468"/>
      <c r="H386" s="469"/>
      <c r="I386" s="469"/>
      <c r="J386" s="469"/>
      <c r="K386" s="469"/>
      <c r="L386" s="469"/>
      <c r="M386" s="469"/>
      <c r="N386" s="469"/>
      <c r="O386" s="469"/>
      <c r="P386" s="463"/>
      <c r="Q386" s="463"/>
      <c r="R386" s="463"/>
      <c r="S386" s="463"/>
      <c r="T386" s="463"/>
      <c r="U386" s="932" t="str">
        <f>Adder6_Description</f>
        <v>General Liability Insurance (% of Subtotal Estimate)</v>
      </c>
      <c r="V386" s="932"/>
      <c r="W386" s="932"/>
      <c r="X386" s="932"/>
      <c r="Y386" s="932"/>
      <c r="Z386" s="932"/>
      <c r="AA386" s="932"/>
      <c r="AB386" s="932"/>
      <c r="AC386" s="932"/>
      <c r="AD386" s="932"/>
      <c r="AE386" s="932"/>
      <c r="AF386" s="932"/>
      <c r="AG386" s="932"/>
      <c r="AH386" s="932"/>
      <c r="AI386" s="932"/>
      <c r="AJ386" s="933" t="s">
        <v>515</v>
      </c>
      <c r="AK386" s="933"/>
      <c r="AL386" s="933"/>
      <c r="AM386" s="933"/>
      <c r="AN386" s="933"/>
      <c r="AO386" s="936"/>
      <c r="AP386" s="937"/>
      <c r="AQ386" s="937"/>
      <c r="AR386" s="937"/>
      <c r="AS386" s="938"/>
      <c r="AT386" s="318"/>
      <c r="AU386" s="939">
        <f t="shared" si="160"/>
        <v>0</v>
      </c>
      <c r="AV386" s="939"/>
      <c r="AW386" s="939"/>
      <c r="AX386" s="939"/>
      <c r="AY386" s="939"/>
      <c r="AZ386" s="939"/>
      <c r="BB386" s="286"/>
      <c r="BC386" s="286"/>
      <c r="BD386" s="319"/>
      <c r="BE386" s="307"/>
      <c r="BF386" s="319"/>
      <c r="BG386" s="319"/>
      <c r="BH386" s="319"/>
      <c r="BI386" s="319"/>
      <c r="BJ386" s="319"/>
      <c r="BK386" s="319"/>
      <c r="BL386" s="319"/>
      <c r="BM386" s="319"/>
      <c r="BN386" s="319"/>
      <c r="BO386" s="321"/>
      <c r="BP386" s="321"/>
      <c r="BQ386" s="321"/>
      <c r="BR386" s="321"/>
      <c r="BS386" s="321"/>
      <c r="BT386" s="321"/>
      <c r="BU386" s="321"/>
      <c r="BV386" s="321"/>
      <c r="BW386" s="321"/>
      <c r="BX386" s="321"/>
      <c r="BY386" s="321"/>
      <c r="BZ386" s="321"/>
      <c r="CA386" s="321"/>
      <c r="CB386" s="321"/>
      <c r="CC386" s="321"/>
      <c r="CE386" s="321"/>
      <c r="CF386" s="321"/>
      <c r="CG386" s="322"/>
      <c r="CJ386" s="323"/>
      <c r="CP386" s="286"/>
    </row>
    <row r="387" spans="1:94" ht="17" hidden="1" customHeight="1" thickBot="1">
      <c r="A387" s="305"/>
      <c r="B387" s="463"/>
      <c r="C387" s="463"/>
      <c r="D387" s="463"/>
      <c r="E387" s="463"/>
      <c r="F387" s="468"/>
      <c r="G387" s="468"/>
      <c r="H387" s="469"/>
      <c r="I387" s="469"/>
      <c r="J387" s="469"/>
      <c r="K387" s="469"/>
      <c r="L387" s="469"/>
      <c r="M387" s="469"/>
      <c r="N387" s="469"/>
      <c r="O387" s="469"/>
      <c r="P387" s="463"/>
      <c r="Q387" s="463"/>
      <c r="R387" s="463"/>
      <c r="S387" s="463"/>
      <c r="T387" s="463"/>
      <c r="U387" s="932" t="str">
        <f>Adder7_Description</f>
        <v>Builder's Risk Insurance (% of Subtotal Estimate)</v>
      </c>
      <c r="V387" s="932"/>
      <c r="W387" s="932"/>
      <c r="X387" s="932"/>
      <c r="Y387" s="932"/>
      <c r="Z387" s="932"/>
      <c r="AA387" s="932"/>
      <c r="AB387" s="932"/>
      <c r="AC387" s="932"/>
      <c r="AD387" s="932"/>
      <c r="AE387" s="932"/>
      <c r="AF387" s="932"/>
      <c r="AG387" s="932"/>
      <c r="AH387" s="932"/>
      <c r="AI387" s="932"/>
      <c r="AJ387" s="933" t="s">
        <v>515</v>
      </c>
      <c r="AK387" s="933"/>
      <c r="AL387" s="933"/>
      <c r="AM387" s="933"/>
      <c r="AN387" s="933"/>
      <c r="AO387" s="936"/>
      <c r="AP387" s="937"/>
      <c r="AQ387" s="937"/>
      <c r="AR387" s="937"/>
      <c r="AS387" s="938"/>
      <c r="AT387" s="318"/>
      <c r="AU387" s="939">
        <f t="shared" si="160"/>
        <v>0</v>
      </c>
      <c r="AV387" s="939"/>
      <c r="AW387" s="939"/>
      <c r="AX387" s="939"/>
      <c r="AY387" s="939"/>
      <c r="AZ387" s="939"/>
      <c r="BB387" s="286"/>
      <c r="BC387" s="286"/>
      <c r="BD387" s="319"/>
      <c r="BE387" s="307"/>
      <c r="BF387" s="319"/>
      <c r="BG387" s="319"/>
      <c r="BH387" s="319"/>
      <c r="BI387" s="319"/>
      <c r="BJ387" s="319"/>
      <c r="BK387" s="319"/>
      <c r="BL387" s="319"/>
      <c r="BM387" s="319"/>
      <c r="BN387" s="319"/>
      <c r="BO387" s="321"/>
      <c r="BP387" s="321"/>
      <c r="BQ387" s="321"/>
      <c r="BR387" s="321"/>
      <c r="BS387" s="321"/>
      <c r="BT387" s="321"/>
      <c r="BU387" s="321"/>
      <c r="BV387" s="321"/>
      <c r="BW387" s="321"/>
      <c r="BX387" s="321"/>
      <c r="BY387" s="321"/>
      <c r="BZ387" s="321"/>
      <c r="CA387" s="321"/>
      <c r="CB387" s="321"/>
      <c r="CC387" s="321"/>
      <c r="CE387" s="321"/>
      <c r="CF387" s="321"/>
      <c r="CG387" s="322"/>
      <c r="CJ387" s="323"/>
      <c r="CP387" s="286"/>
    </row>
    <row r="388" spans="1:94" ht="17" hidden="1" customHeight="1" thickBot="1">
      <c r="A388" s="305"/>
      <c r="B388" s="463"/>
      <c r="C388" s="463"/>
      <c r="D388" s="463"/>
      <c r="E388" s="463"/>
      <c r="F388" s="468"/>
      <c r="G388" s="468"/>
      <c r="H388" s="469"/>
      <c r="I388" s="469"/>
      <c r="J388" s="469"/>
      <c r="K388" s="469"/>
      <c r="L388" s="469"/>
      <c r="M388" s="469"/>
      <c r="N388" s="469"/>
      <c r="O388" s="469"/>
      <c r="P388" s="463"/>
      <c r="Q388" s="463"/>
      <c r="R388" s="463"/>
      <c r="S388" s="463"/>
      <c r="T388" s="463"/>
      <c r="U388" s="932" t="str">
        <f>Adder8_Description</f>
        <v>Contractor's Profit (% of Subtotal Estimate)</v>
      </c>
      <c r="V388" s="932"/>
      <c r="W388" s="932"/>
      <c r="X388" s="932"/>
      <c r="Y388" s="932"/>
      <c r="Z388" s="932"/>
      <c r="AA388" s="932"/>
      <c r="AB388" s="932"/>
      <c r="AC388" s="932"/>
      <c r="AD388" s="932"/>
      <c r="AE388" s="932"/>
      <c r="AF388" s="932"/>
      <c r="AG388" s="932"/>
      <c r="AH388" s="932"/>
      <c r="AI388" s="932"/>
      <c r="AJ388" s="933" t="s">
        <v>515</v>
      </c>
      <c r="AK388" s="933"/>
      <c r="AL388" s="933"/>
      <c r="AM388" s="933"/>
      <c r="AN388" s="933"/>
      <c r="AO388" s="936"/>
      <c r="AP388" s="937"/>
      <c r="AQ388" s="937"/>
      <c r="AR388" s="937"/>
      <c r="AS388" s="938"/>
      <c r="AT388" s="318"/>
      <c r="AU388" s="939">
        <f t="shared" si="160"/>
        <v>0</v>
      </c>
      <c r="AV388" s="939"/>
      <c r="AW388" s="939"/>
      <c r="AX388" s="939"/>
      <c r="AY388" s="939"/>
      <c r="AZ388" s="939"/>
      <c r="BB388" s="286"/>
      <c r="BC388" s="286"/>
      <c r="BD388" s="319"/>
      <c r="BE388" s="307"/>
      <c r="BF388" s="319"/>
      <c r="BG388" s="319"/>
      <c r="BH388" s="319"/>
      <c r="BI388" s="319"/>
      <c r="BJ388" s="319"/>
      <c r="BK388" s="319"/>
      <c r="BL388" s="319"/>
      <c r="BM388" s="319"/>
      <c r="BN388" s="319"/>
      <c r="BO388" s="321"/>
      <c r="BP388" s="321"/>
      <c r="BQ388" s="321"/>
      <c r="BR388" s="321"/>
      <c r="BS388" s="321"/>
      <c r="BT388" s="321"/>
      <c r="BU388" s="321"/>
      <c r="BV388" s="321"/>
      <c r="BW388" s="321"/>
      <c r="BX388" s="321"/>
      <c r="BY388" s="321"/>
      <c r="BZ388" s="321"/>
      <c r="CA388" s="321"/>
      <c r="CB388" s="321"/>
      <c r="CC388" s="321"/>
      <c r="CE388" s="321"/>
      <c r="CF388" s="321"/>
      <c r="CG388" s="322"/>
      <c r="CJ388" s="323"/>
      <c r="CP388" s="286"/>
    </row>
    <row r="389" spans="1:94" ht="17" hidden="1" customHeight="1" thickBot="1">
      <c r="A389" s="305"/>
      <c r="B389" s="463"/>
      <c r="C389" s="463"/>
      <c r="D389" s="463"/>
      <c r="E389" s="463"/>
      <c r="F389" s="468"/>
      <c r="G389" s="468"/>
      <c r="H389" s="469"/>
      <c r="I389" s="469"/>
      <c r="J389" s="469"/>
      <c r="K389" s="469"/>
      <c r="L389" s="469"/>
      <c r="M389" s="469"/>
      <c r="N389" s="469"/>
      <c r="O389" s="469"/>
      <c r="P389" s="463"/>
      <c r="Q389" s="463"/>
      <c r="R389" s="463"/>
      <c r="S389" s="463"/>
      <c r="T389" s="463"/>
      <c r="U389" s="932" t="str">
        <f>Adder9_Description</f>
        <v>Labor Markup (% of Labor Total)</v>
      </c>
      <c r="V389" s="932"/>
      <c r="W389" s="932"/>
      <c r="X389" s="932"/>
      <c r="Y389" s="932"/>
      <c r="Z389" s="932"/>
      <c r="AA389" s="932"/>
      <c r="AB389" s="932"/>
      <c r="AC389" s="932"/>
      <c r="AD389" s="932"/>
      <c r="AE389" s="932"/>
      <c r="AF389" s="932"/>
      <c r="AG389" s="932"/>
      <c r="AH389" s="932"/>
      <c r="AI389" s="932"/>
      <c r="AJ389" s="933" t="s">
        <v>515</v>
      </c>
      <c r="AK389" s="933"/>
      <c r="AL389" s="933"/>
      <c r="AM389" s="933"/>
      <c r="AN389" s="933"/>
      <c r="AO389" s="936"/>
      <c r="AP389" s="937"/>
      <c r="AQ389" s="937"/>
      <c r="AR389" s="937"/>
      <c r="AS389" s="938"/>
      <c r="AT389" s="318"/>
      <c r="AU389" s="939">
        <f t="shared" si="160"/>
        <v>0</v>
      </c>
      <c r="AV389" s="939"/>
      <c r="AW389" s="939"/>
      <c r="AX389" s="939"/>
      <c r="AY389" s="939"/>
      <c r="AZ389" s="939"/>
      <c r="BB389" s="286"/>
      <c r="BC389" s="286"/>
      <c r="BD389" s="319"/>
      <c r="BE389" s="307"/>
      <c r="BF389" s="319"/>
      <c r="BG389" s="319"/>
      <c r="BH389" s="319"/>
      <c r="BI389" s="319"/>
      <c r="BJ389" s="319"/>
      <c r="BK389" s="319"/>
      <c r="BL389" s="319"/>
      <c r="BM389" s="319"/>
      <c r="BN389" s="319"/>
      <c r="BO389" s="321"/>
      <c r="BP389" s="321"/>
      <c r="BQ389" s="321"/>
      <c r="BR389" s="321"/>
      <c r="BS389" s="321"/>
      <c r="BT389" s="321"/>
      <c r="BU389" s="321"/>
      <c r="BV389" s="321"/>
      <c r="BW389" s="321"/>
      <c r="BX389" s="321"/>
      <c r="BY389" s="321"/>
      <c r="BZ389" s="321"/>
      <c r="CA389" s="321"/>
      <c r="CB389" s="321"/>
      <c r="CC389" s="321"/>
      <c r="CE389" s="321"/>
      <c r="CF389" s="321"/>
      <c r="CG389" s="322"/>
      <c r="CJ389" s="323"/>
      <c r="CP389" s="286"/>
    </row>
    <row r="390" spans="1:94" ht="17" hidden="1" customHeight="1" thickBot="1">
      <c r="A390" s="305"/>
      <c r="B390" s="463"/>
      <c r="C390" s="463"/>
      <c r="D390" s="463"/>
      <c r="E390" s="463"/>
      <c r="F390" s="468"/>
      <c r="G390" s="468"/>
      <c r="H390" s="469"/>
      <c r="I390" s="469"/>
      <c r="J390" s="469"/>
      <c r="K390" s="469"/>
      <c r="L390" s="469"/>
      <c r="M390" s="469"/>
      <c r="N390" s="469"/>
      <c r="O390" s="469"/>
      <c r="P390" s="463"/>
      <c r="Q390" s="463"/>
      <c r="R390" s="463"/>
      <c r="S390" s="463"/>
      <c r="T390" s="463"/>
      <c r="U390" s="932" t="str">
        <f>Adder10_Description</f>
        <v>Material Markup (% of Material Total)</v>
      </c>
      <c r="V390" s="932"/>
      <c r="W390" s="932"/>
      <c r="X390" s="932"/>
      <c r="Y390" s="932"/>
      <c r="Z390" s="932"/>
      <c r="AA390" s="932"/>
      <c r="AB390" s="932"/>
      <c r="AC390" s="932"/>
      <c r="AD390" s="932"/>
      <c r="AE390" s="932"/>
      <c r="AF390" s="932"/>
      <c r="AG390" s="932"/>
      <c r="AH390" s="932"/>
      <c r="AI390" s="932"/>
      <c r="AJ390" s="933" t="s">
        <v>515</v>
      </c>
      <c r="AK390" s="933"/>
      <c r="AL390" s="933"/>
      <c r="AM390" s="933"/>
      <c r="AN390" s="933"/>
      <c r="AO390" s="936"/>
      <c r="AP390" s="937"/>
      <c r="AQ390" s="937"/>
      <c r="AR390" s="937"/>
      <c r="AS390" s="938"/>
      <c r="AT390" s="318"/>
      <c r="AU390" s="939">
        <f t="shared" si="160"/>
        <v>0</v>
      </c>
      <c r="AV390" s="939"/>
      <c r="AW390" s="939"/>
      <c r="AX390" s="939"/>
      <c r="AY390" s="939"/>
      <c r="AZ390" s="939"/>
      <c r="BB390" s="286"/>
      <c r="BC390" s="286"/>
      <c r="BD390" s="319"/>
      <c r="BE390" s="307"/>
      <c r="BF390" s="319"/>
      <c r="BG390" s="319"/>
      <c r="BH390" s="319"/>
      <c r="BI390" s="319"/>
      <c r="BJ390" s="319"/>
      <c r="BK390" s="319"/>
      <c r="BL390" s="319"/>
      <c r="BM390" s="319"/>
      <c r="BN390" s="319"/>
      <c r="BO390" s="321"/>
      <c r="BP390" s="321"/>
      <c r="BQ390" s="321"/>
      <c r="BR390" s="321"/>
      <c r="BS390" s="321"/>
      <c r="BT390" s="321"/>
      <c r="BU390" s="321"/>
      <c r="BV390" s="321"/>
      <c r="BW390" s="321"/>
      <c r="BX390" s="321"/>
      <c r="BY390" s="321"/>
      <c r="BZ390" s="321"/>
      <c r="CA390" s="321"/>
      <c r="CB390" s="321"/>
      <c r="CC390" s="321"/>
      <c r="CE390" s="321"/>
      <c r="CF390" s="321"/>
      <c r="CG390" s="322"/>
      <c r="CJ390" s="323"/>
      <c r="CP390" s="286"/>
    </row>
    <row r="391" spans="1:94" ht="17" hidden="1" customHeight="1" thickBot="1">
      <c r="A391" s="305"/>
      <c r="B391" s="463"/>
      <c r="C391" s="463"/>
      <c r="D391" s="463"/>
      <c r="E391" s="463"/>
      <c r="F391" s="468"/>
      <c r="G391" s="468"/>
      <c r="H391" s="469"/>
      <c r="I391" s="469"/>
      <c r="J391" s="469"/>
      <c r="K391" s="469"/>
      <c r="L391" s="469"/>
      <c r="M391" s="469"/>
      <c r="N391" s="469"/>
      <c r="O391" s="469"/>
      <c r="P391" s="463"/>
      <c r="Q391" s="463"/>
      <c r="R391" s="463"/>
      <c r="S391" s="463"/>
      <c r="T391" s="463"/>
      <c r="U391" s="932" t="str">
        <f>Adder12_Description</f>
        <v>P &amp; P Bond (% of Subtotal Estimate)</v>
      </c>
      <c r="V391" s="932"/>
      <c r="W391" s="932"/>
      <c r="X391" s="932"/>
      <c r="Y391" s="932"/>
      <c r="Z391" s="932"/>
      <c r="AA391" s="932"/>
      <c r="AB391" s="932"/>
      <c r="AC391" s="932"/>
      <c r="AD391" s="932"/>
      <c r="AE391" s="932"/>
      <c r="AF391" s="932"/>
      <c r="AG391" s="932"/>
      <c r="AH391" s="932"/>
      <c r="AI391" s="932"/>
      <c r="AJ391" s="933" t="s">
        <v>515</v>
      </c>
      <c r="AK391" s="933"/>
      <c r="AL391" s="933"/>
      <c r="AM391" s="933"/>
      <c r="AN391" s="933"/>
      <c r="AO391" s="936"/>
      <c r="AP391" s="937"/>
      <c r="AQ391" s="937"/>
      <c r="AR391" s="937"/>
      <c r="AS391" s="938"/>
      <c r="AT391" s="318"/>
      <c r="AU391" s="939">
        <f t="shared" si="160"/>
        <v>0</v>
      </c>
      <c r="AV391" s="939"/>
      <c r="AW391" s="939"/>
      <c r="AX391" s="939"/>
      <c r="AY391" s="939"/>
      <c r="AZ391" s="939"/>
      <c r="BB391" s="286"/>
      <c r="BC391" s="286"/>
      <c r="BD391" s="319"/>
      <c r="BE391" s="307"/>
      <c r="BF391" s="319"/>
      <c r="BG391" s="319"/>
      <c r="BH391" s="319"/>
      <c r="BI391" s="319"/>
      <c r="BJ391" s="319"/>
      <c r="BK391" s="319"/>
      <c r="BL391" s="319"/>
      <c r="BM391" s="319"/>
      <c r="BN391" s="319"/>
      <c r="BO391" s="321"/>
      <c r="BP391" s="321"/>
      <c r="BQ391" s="321"/>
      <c r="BR391" s="321"/>
      <c r="BS391" s="321"/>
      <c r="BT391" s="321"/>
      <c r="BU391" s="321"/>
      <c r="BV391" s="321"/>
      <c r="BW391" s="321"/>
      <c r="BX391" s="321"/>
      <c r="BY391" s="321"/>
      <c r="BZ391" s="321"/>
      <c r="CA391" s="321"/>
      <c r="CB391" s="321"/>
      <c r="CC391" s="321"/>
      <c r="CE391" s="321"/>
      <c r="CF391" s="321"/>
      <c r="CG391" s="322"/>
      <c r="CJ391" s="323"/>
      <c r="CP391" s="286"/>
    </row>
    <row r="392" spans="1:94" ht="17" hidden="1" customHeight="1" thickBot="1">
      <c r="A392" s="305"/>
      <c r="B392" s="463"/>
      <c r="C392" s="463"/>
      <c r="D392" s="463"/>
      <c r="E392" s="463"/>
      <c r="F392" s="468"/>
      <c r="G392" s="468"/>
      <c r="H392" s="469"/>
      <c r="I392" s="469"/>
      <c r="J392" s="469"/>
      <c r="K392" s="469"/>
      <c r="L392" s="469"/>
      <c r="M392" s="469"/>
      <c r="N392" s="469"/>
      <c r="O392" s="469"/>
      <c r="P392" s="463"/>
      <c r="Q392" s="463"/>
      <c r="R392" s="463"/>
      <c r="S392" s="463"/>
      <c r="T392" s="463"/>
      <c r="U392" s="932" t="str">
        <f>Adder13_Description</f>
        <v>Other 1</v>
      </c>
      <c r="V392" s="932"/>
      <c r="W392" s="932"/>
      <c r="X392" s="932"/>
      <c r="Y392" s="932"/>
      <c r="Z392" s="932"/>
      <c r="AA392" s="932"/>
      <c r="AB392" s="932"/>
      <c r="AC392" s="932"/>
      <c r="AD392" s="932"/>
      <c r="AE392" s="932"/>
      <c r="AF392" s="932"/>
      <c r="AG392" s="932"/>
      <c r="AH392" s="932"/>
      <c r="AI392" s="932"/>
      <c r="AJ392" s="933" t="s">
        <v>515</v>
      </c>
      <c r="AK392" s="933"/>
      <c r="AL392" s="933"/>
      <c r="AM392" s="933"/>
      <c r="AN392" s="933"/>
      <c r="AO392" s="936"/>
      <c r="AP392" s="937"/>
      <c r="AQ392" s="937"/>
      <c r="AR392" s="937"/>
      <c r="AS392" s="938"/>
      <c r="AT392" s="318"/>
      <c r="AU392" s="939">
        <f t="shared" si="160"/>
        <v>0</v>
      </c>
      <c r="AV392" s="939"/>
      <c r="AW392" s="939"/>
      <c r="AX392" s="939"/>
      <c r="AY392" s="939"/>
      <c r="AZ392" s="939"/>
      <c r="BB392" s="286"/>
      <c r="BC392" s="286"/>
      <c r="BD392" s="319"/>
      <c r="BE392" s="307"/>
      <c r="BF392" s="319"/>
      <c r="BG392" s="319"/>
      <c r="BH392" s="319"/>
      <c r="BI392" s="319"/>
      <c r="BJ392" s="319"/>
      <c r="BK392" s="319"/>
      <c r="BL392" s="319"/>
      <c r="BM392" s="319"/>
      <c r="BN392" s="319"/>
      <c r="BO392" s="321"/>
      <c r="BP392" s="321"/>
      <c r="BQ392" s="321"/>
      <c r="BR392" s="321"/>
      <c r="BS392" s="321"/>
      <c r="BT392" s="321"/>
      <c r="BU392" s="321"/>
      <c r="BV392" s="321"/>
      <c r="BW392" s="321"/>
      <c r="BX392" s="321"/>
      <c r="BY392" s="321"/>
      <c r="BZ392" s="321"/>
      <c r="CA392" s="321"/>
      <c r="CB392" s="321"/>
      <c r="CC392" s="321"/>
      <c r="CE392" s="321"/>
      <c r="CF392" s="321"/>
      <c r="CG392" s="322"/>
      <c r="CJ392" s="323"/>
      <c r="CP392" s="286"/>
    </row>
    <row r="393" spans="1:94" ht="17" hidden="1" customHeight="1" thickBot="1">
      <c r="A393" s="305"/>
      <c r="B393" s="463"/>
      <c r="C393" s="463"/>
      <c r="D393" s="463"/>
      <c r="E393" s="463"/>
      <c r="F393" s="468"/>
      <c r="G393" s="468"/>
      <c r="H393" s="469"/>
      <c r="I393" s="469"/>
      <c r="J393" s="469"/>
      <c r="K393" s="469"/>
      <c r="L393" s="469"/>
      <c r="M393" s="469"/>
      <c r="N393" s="469"/>
      <c r="O393" s="469"/>
      <c r="P393" s="463"/>
      <c r="Q393" s="463"/>
      <c r="R393" s="463"/>
      <c r="S393" s="463"/>
      <c r="T393" s="463"/>
      <c r="U393" s="932" t="str">
        <f>Adder14_Description</f>
        <v>Other 2</v>
      </c>
      <c r="V393" s="932"/>
      <c r="W393" s="932"/>
      <c r="X393" s="932"/>
      <c r="Y393" s="932"/>
      <c r="Z393" s="932"/>
      <c r="AA393" s="932"/>
      <c r="AB393" s="932"/>
      <c r="AC393" s="932"/>
      <c r="AD393" s="932"/>
      <c r="AE393" s="932"/>
      <c r="AF393" s="932"/>
      <c r="AG393" s="932"/>
      <c r="AH393" s="932"/>
      <c r="AI393" s="932"/>
      <c r="AJ393" s="933" t="s">
        <v>515</v>
      </c>
      <c r="AK393" s="933"/>
      <c r="AL393" s="933"/>
      <c r="AM393" s="933"/>
      <c r="AN393" s="933"/>
      <c r="AO393" s="936"/>
      <c r="AP393" s="937"/>
      <c r="AQ393" s="937"/>
      <c r="AR393" s="937"/>
      <c r="AS393" s="938"/>
      <c r="AT393" s="318"/>
      <c r="AU393" s="939">
        <f t="shared" si="160"/>
        <v>0</v>
      </c>
      <c r="AV393" s="939"/>
      <c r="AW393" s="939"/>
      <c r="AX393" s="939"/>
      <c r="AY393" s="939"/>
      <c r="AZ393" s="939"/>
      <c r="BB393" s="286"/>
      <c r="BC393" s="286"/>
      <c r="BD393" s="319"/>
      <c r="BE393" s="307"/>
      <c r="BF393" s="319"/>
      <c r="BG393" s="319"/>
      <c r="BH393" s="319"/>
      <c r="BI393" s="319"/>
      <c r="BJ393" s="319"/>
      <c r="BK393" s="319"/>
      <c r="BL393" s="319"/>
      <c r="BM393" s="319"/>
      <c r="BN393" s="319"/>
      <c r="BO393" s="321"/>
      <c r="BP393" s="321"/>
      <c r="BQ393" s="321"/>
      <c r="BR393" s="321"/>
      <c r="BS393" s="321"/>
      <c r="BT393" s="321"/>
      <c r="BU393" s="321"/>
      <c r="BV393" s="321"/>
      <c r="BW393" s="321"/>
      <c r="BX393" s="321"/>
      <c r="BY393" s="321"/>
      <c r="BZ393" s="321"/>
      <c r="CA393" s="321"/>
      <c r="CB393" s="321"/>
      <c r="CC393" s="321"/>
      <c r="CE393" s="321"/>
      <c r="CF393" s="321"/>
      <c r="CG393" s="322"/>
      <c r="CJ393" s="323"/>
      <c r="CP393" s="286"/>
    </row>
    <row r="394" spans="1:94" ht="17" hidden="1" customHeight="1" thickBot="1">
      <c r="A394" s="305"/>
      <c r="B394" s="463"/>
      <c r="C394" s="463"/>
      <c r="D394" s="463"/>
      <c r="E394" s="463"/>
      <c r="F394" s="468"/>
      <c r="G394" s="468"/>
      <c r="H394" s="469"/>
      <c r="I394" s="469"/>
      <c r="J394" s="469"/>
      <c r="K394" s="469"/>
      <c r="L394" s="469"/>
      <c r="M394" s="469"/>
      <c r="N394" s="469"/>
      <c r="O394" s="469"/>
      <c r="P394" s="463"/>
      <c r="Q394" s="463"/>
      <c r="R394" s="463"/>
      <c r="S394" s="463"/>
      <c r="T394" s="463"/>
      <c r="U394" s="945" t="str">
        <f>Adder15_Description</f>
        <v>Other 3</v>
      </c>
      <c r="V394" s="945"/>
      <c r="W394" s="945"/>
      <c r="X394" s="945"/>
      <c r="Y394" s="945"/>
      <c r="Z394" s="945"/>
      <c r="AA394" s="945"/>
      <c r="AB394" s="945"/>
      <c r="AC394" s="945"/>
      <c r="AD394" s="945"/>
      <c r="AE394" s="945"/>
      <c r="AF394" s="945"/>
      <c r="AG394" s="945"/>
      <c r="AH394" s="945"/>
      <c r="AI394" s="945"/>
      <c r="AJ394" s="934" t="s">
        <v>515</v>
      </c>
      <c r="AK394" s="934"/>
      <c r="AL394" s="934"/>
      <c r="AM394" s="934"/>
      <c r="AN394" s="934"/>
      <c r="AO394" s="946"/>
      <c r="AP394" s="947"/>
      <c r="AQ394" s="947"/>
      <c r="AR394" s="947"/>
      <c r="AS394" s="948"/>
      <c r="AT394" s="459"/>
      <c r="AU394" s="944">
        <f t="shared" si="160"/>
        <v>0</v>
      </c>
      <c r="AV394" s="944"/>
      <c r="AW394" s="944"/>
      <c r="AX394" s="944"/>
      <c r="AY394" s="944"/>
      <c r="AZ394" s="944"/>
      <c r="BB394" s="286"/>
      <c r="BC394" s="286"/>
      <c r="BD394" s="319"/>
      <c r="BE394" s="307"/>
      <c r="BF394" s="319"/>
      <c r="BG394" s="319"/>
      <c r="BH394" s="319"/>
      <c r="BI394" s="319"/>
      <c r="BJ394" s="319"/>
      <c r="BK394" s="319"/>
      <c r="BL394" s="319"/>
      <c r="BM394" s="319"/>
      <c r="BN394" s="319"/>
      <c r="BO394" s="321"/>
      <c r="BP394" s="321"/>
      <c r="BQ394" s="321"/>
      <c r="BR394" s="321"/>
      <c r="BS394" s="321"/>
      <c r="BT394" s="321"/>
      <c r="BU394" s="321"/>
      <c r="BV394" s="321"/>
      <c r="BW394" s="321"/>
      <c r="BX394" s="321"/>
      <c r="BY394" s="321"/>
      <c r="BZ394" s="321"/>
      <c r="CA394" s="321"/>
      <c r="CB394" s="321"/>
      <c r="CC394" s="321"/>
      <c r="CE394" s="321"/>
      <c r="CF394" s="321"/>
      <c r="CG394" s="322"/>
      <c r="CJ394" s="323"/>
      <c r="CP394" s="286"/>
    </row>
    <row r="395" spans="1:94" ht="22" hidden="1" customHeight="1" thickTop="1">
      <c r="A395" s="305"/>
      <c r="B395" s="463"/>
      <c r="C395" s="463"/>
      <c r="D395" s="463"/>
      <c r="E395" s="463"/>
      <c r="F395" s="468"/>
      <c r="G395" s="468"/>
      <c r="H395" s="469"/>
      <c r="I395" s="469"/>
      <c r="J395" s="469"/>
      <c r="K395" s="469"/>
      <c r="L395" s="469"/>
      <c r="M395" s="469"/>
      <c r="N395" s="469"/>
      <c r="O395" s="469"/>
      <c r="P395" s="463"/>
      <c r="Q395" s="463"/>
      <c r="R395" s="463"/>
      <c r="S395" s="463"/>
      <c r="T395" s="463"/>
      <c r="U395" s="864" t="s">
        <v>928</v>
      </c>
      <c r="V395" s="864"/>
      <c r="W395" s="864"/>
      <c r="X395" s="864"/>
      <c r="Y395" s="864"/>
      <c r="Z395" s="864"/>
      <c r="AA395" s="864"/>
      <c r="AB395" s="864"/>
      <c r="AC395" s="864"/>
      <c r="AD395" s="864"/>
      <c r="AE395" s="864"/>
      <c r="AF395" s="864"/>
      <c r="AG395" s="864"/>
      <c r="AH395" s="864"/>
      <c r="AI395" s="864"/>
      <c r="AJ395" s="864"/>
      <c r="AK395" s="864"/>
      <c r="AL395" s="864"/>
      <c r="AM395" s="864"/>
      <c r="AN395" s="864"/>
      <c r="AO395" s="864"/>
      <c r="AP395" s="864"/>
      <c r="AQ395" s="864"/>
      <c r="AR395" s="864"/>
      <c r="AS395" s="864"/>
      <c r="AT395" s="133"/>
      <c r="AU395" s="940">
        <f>SUM(AU381:AZ394)</f>
        <v>0</v>
      </c>
      <c r="AV395" s="940"/>
      <c r="AW395" s="940"/>
      <c r="AX395" s="940"/>
      <c r="AY395" s="940"/>
      <c r="AZ395" s="940"/>
      <c r="BB395" s="286"/>
      <c r="BC395" s="286"/>
      <c r="BD395" s="319"/>
      <c r="BE395" s="307"/>
      <c r="BF395" s="319"/>
      <c r="BG395" s="319"/>
      <c r="BH395" s="319"/>
      <c r="BI395" s="319"/>
      <c r="BJ395" s="319"/>
      <c r="BK395" s="319"/>
      <c r="BL395" s="319"/>
      <c r="BM395" s="319"/>
      <c r="BN395" s="319"/>
      <c r="BO395" s="321"/>
      <c r="BP395" s="321"/>
      <c r="BQ395" s="321"/>
      <c r="BR395" s="321"/>
      <c r="BS395" s="321"/>
      <c r="BT395" s="321"/>
      <c r="BU395" s="321"/>
      <c r="BV395" s="321"/>
      <c r="BW395" s="321"/>
      <c r="BX395" s="321"/>
      <c r="BY395" s="321"/>
      <c r="BZ395" s="321"/>
      <c r="CA395" s="321"/>
      <c r="CB395" s="321"/>
      <c r="CC395" s="321"/>
      <c r="CE395" s="321"/>
      <c r="CF395" s="321"/>
      <c r="CG395" s="322"/>
      <c r="CJ395" s="323"/>
      <c r="CP395" s="286"/>
    </row>
    <row r="396" spans="1:94" ht="22" hidden="1" customHeight="1">
      <c r="A396" s="305"/>
      <c r="B396" s="463"/>
      <c r="C396" s="463"/>
      <c r="D396" s="463"/>
      <c r="E396" s="463"/>
      <c r="F396" s="468"/>
      <c r="G396" s="468"/>
      <c r="H396" s="469"/>
      <c r="I396" s="469"/>
      <c r="J396" s="469"/>
      <c r="K396" s="469"/>
      <c r="L396" s="469"/>
      <c r="M396" s="469"/>
      <c r="N396" s="469"/>
      <c r="O396" s="469"/>
      <c r="P396" s="463"/>
      <c r="Q396" s="463"/>
      <c r="R396" s="463"/>
      <c r="S396" s="463"/>
      <c r="T396" s="463"/>
      <c r="U396" s="864" t="str">
        <f>UPPER(CONCATENATE(E343," ","TOTAL"))</f>
        <v>ALTERNATE #7 TOTAL</v>
      </c>
      <c r="V396" s="864"/>
      <c r="W396" s="864"/>
      <c r="X396" s="864"/>
      <c r="Y396" s="864"/>
      <c r="Z396" s="864"/>
      <c r="AA396" s="864"/>
      <c r="AB396" s="864"/>
      <c r="AC396" s="864"/>
      <c r="AD396" s="864"/>
      <c r="AE396" s="864"/>
      <c r="AF396" s="864"/>
      <c r="AG396" s="864"/>
      <c r="AH396" s="864"/>
      <c r="AI396" s="864"/>
      <c r="AJ396" s="864"/>
      <c r="AK396" s="864"/>
      <c r="AL396" s="864"/>
      <c r="AM396" s="864"/>
      <c r="AN396" s="864"/>
      <c r="AO396" s="864"/>
      <c r="AP396" s="864"/>
      <c r="AQ396" s="864"/>
      <c r="AR396" s="864"/>
      <c r="AS396" s="864"/>
      <c r="AT396" s="133"/>
      <c r="AU396" s="940">
        <f>AU375+AU395</f>
        <v>0</v>
      </c>
      <c r="AV396" s="940"/>
      <c r="AW396" s="940"/>
      <c r="AX396" s="940"/>
      <c r="AY396" s="940"/>
      <c r="AZ396" s="940"/>
      <c r="BB396" s="286"/>
      <c r="BC396" s="286"/>
      <c r="BD396" s="319"/>
      <c r="BE396" s="307"/>
      <c r="BF396" s="319"/>
      <c r="BG396" s="319"/>
      <c r="BH396" s="319"/>
      <c r="BI396" s="319"/>
      <c r="BJ396" s="319"/>
      <c r="BK396" s="319"/>
      <c r="BL396" s="319"/>
      <c r="BM396" s="319"/>
      <c r="BN396" s="319"/>
      <c r="BO396" s="321"/>
      <c r="BP396" s="321"/>
      <c r="BQ396" s="321"/>
      <c r="BR396" s="321"/>
      <c r="BS396" s="321"/>
      <c r="BT396" s="321"/>
      <c r="BU396" s="321"/>
      <c r="BV396" s="321"/>
      <c r="BW396" s="321"/>
      <c r="BX396" s="321"/>
      <c r="BY396" s="321"/>
      <c r="BZ396" s="321"/>
      <c r="CA396" s="321"/>
      <c r="CB396" s="321"/>
      <c r="CC396" s="321"/>
      <c r="CE396" s="321"/>
      <c r="CF396" s="321"/>
      <c r="CG396" s="322"/>
      <c r="CJ396" s="323"/>
      <c r="CP396" s="286"/>
    </row>
    <row r="397" spans="1:94" ht="15.45" hidden="1" customHeight="1">
      <c r="A397" s="305"/>
      <c r="B397" s="463"/>
      <c r="C397" s="463"/>
      <c r="D397" s="463"/>
      <c r="E397" s="463"/>
      <c r="F397" s="463"/>
      <c r="G397" s="463"/>
      <c r="H397" s="463"/>
      <c r="I397" s="463"/>
      <c r="J397" s="463"/>
      <c r="K397" s="463"/>
      <c r="L397" s="463"/>
      <c r="M397" s="463"/>
      <c r="N397" s="463"/>
      <c r="O397" s="463"/>
      <c r="P397" s="463"/>
      <c r="Q397" s="463"/>
      <c r="R397" s="463"/>
      <c r="S397" s="463"/>
      <c r="T397" s="463"/>
      <c r="U397" s="464"/>
      <c r="V397" s="465"/>
      <c r="W397" s="465"/>
      <c r="X397" s="465"/>
      <c r="Y397" s="466"/>
      <c r="Z397" s="466"/>
      <c r="AA397" s="466"/>
      <c r="AB397" s="466"/>
      <c r="AC397" s="466"/>
      <c r="AD397" s="466"/>
      <c r="AE397" s="467"/>
      <c r="AF397" s="467"/>
      <c r="AG397" s="467"/>
      <c r="AH397" s="467"/>
      <c r="AI397" s="467"/>
      <c r="AJ397" s="467"/>
      <c r="AK397" s="467"/>
      <c r="AL397" s="467"/>
      <c r="AM397" s="467"/>
      <c r="AN397" s="467"/>
      <c r="AO397" s="467"/>
      <c r="AP397" s="467"/>
      <c r="AQ397" s="467"/>
      <c r="AR397" s="467"/>
      <c r="AS397" s="467"/>
      <c r="AT397" s="456"/>
      <c r="AU397" s="457"/>
      <c r="AV397" s="457"/>
      <c r="AW397" s="457"/>
      <c r="AX397" s="457"/>
      <c r="AY397" s="457"/>
      <c r="AZ397" s="457"/>
      <c r="BB397" s="286"/>
      <c r="BC397" s="286"/>
      <c r="BD397" s="319"/>
      <c r="BE397" s="307"/>
      <c r="BF397" s="319"/>
      <c r="BG397" s="319"/>
      <c r="BH397" s="319"/>
      <c r="BI397" s="319"/>
      <c r="BJ397" s="319"/>
      <c r="BK397" s="319"/>
      <c r="BL397" s="319"/>
      <c r="BM397" s="319"/>
      <c r="BN397" s="319"/>
      <c r="BO397" s="321"/>
      <c r="BP397" s="321"/>
      <c r="BQ397" s="321"/>
      <c r="BR397" s="321"/>
      <c r="BS397" s="321"/>
      <c r="BT397" s="321"/>
      <c r="BU397" s="321"/>
      <c r="BV397" s="321"/>
      <c r="BW397" s="321"/>
      <c r="BX397" s="321"/>
      <c r="BY397" s="321"/>
      <c r="BZ397" s="321"/>
      <c r="CA397" s="321"/>
      <c r="CB397" s="321"/>
      <c r="CC397" s="321"/>
      <c r="CE397" s="321"/>
      <c r="CF397" s="321"/>
      <c r="CG397" s="322"/>
      <c r="CJ397" s="323"/>
      <c r="CP397" s="286"/>
    </row>
    <row r="398" spans="1:94" ht="10.45" hidden="1" customHeight="1" thickBot="1">
      <c r="A398" s="305"/>
      <c r="B398" s="463"/>
      <c r="C398" s="463"/>
      <c r="D398" s="463"/>
      <c r="E398" s="463"/>
      <c r="F398" s="463"/>
      <c r="G398" s="463"/>
      <c r="H398" s="463"/>
      <c r="I398" s="463"/>
      <c r="J398" s="463"/>
      <c r="K398" s="463"/>
      <c r="L398" s="463"/>
      <c r="M398" s="463"/>
      <c r="N398" s="463"/>
      <c r="O398" s="463"/>
      <c r="P398" s="463"/>
      <c r="Q398" s="463"/>
      <c r="R398" s="463"/>
      <c r="S398" s="463"/>
      <c r="T398" s="463"/>
      <c r="U398" s="463"/>
      <c r="V398" s="463"/>
      <c r="W398" s="463"/>
      <c r="X398" s="463"/>
      <c r="Y398" s="463"/>
      <c r="Z398" s="463"/>
      <c r="AA398" s="463"/>
      <c r="AB398" s="463"/>
      <c r="AC398" s="463"/>
      <c r="AD398" s="463"/>
      <c r="AE398" s="463"/>
      <c r="AF398" s="463"/>
      <c r="AG398" s="463"/>
      <c r="AH398" s="463"/>
      <c r="AI398" s="463"/>
      <c r="AJ398" s="463"/>
      <c r="AK398" s="463"/>
      <c r="AL398" s="463"/>
      <c r="AM398" s="463"/>
      <c r="AN398" s="463"/>
      <c r="AO398" s="463"/>
      <c r="AP398" s="463"/>
      <c r="AQ398" s="463"/>
      <c r="AR398" s="463"/>
      <c r="AS398" s="463"/>
      <c r="AU398" s="286"/>
      <c r="AV398" s="286"/>
      <c r="AW398" s="286"/>
      <c r="AX398" s="286"/>
      <c r="AY398" s="286"/>
      <c r="AZ398" s="286"/>
      <c r="BB398" s="286"/>
      <c r="BC398" s="286"/>
      <c r="BD398" s="319"/>
      <c r="BE398" s="307"/>
      <c r="BF398" s="319"/>
      <c r="BG398" s="319"/>
      <c r="BH398" s="319"/>
      <c r="BI398" s="319"/>
      <c r="BJ398" s="319"/>
      <c r="BK398" s="319"/>
      <c r="BL398" s="319"/>
      <c r="BM398" s="319"/>
      <c r="BN398" s="319"/>
      <c r="BO398" s="321"/>
      <c r="BP398" s="321"/>
      <c r="BQ398" s="321"/>
      <c r="BR398" s="321"/>
      <c r="BS398" s="321"/>
      <c r="BT398" s="321"/>
      <c r="BU398" s="321"/>
      <c r="BV398" s="321"/>
      <c r="BW398" s="321"/>
      <c r="BX398" s="321"/>
      <c r="BY398" s="321"/>
      <c r="BZ398" s="321"/>
      <c r="CA398" s="321"/>
      <c r="CB398" s="321"/>
      <c r="CC398" s="321"/>
      <c r="CE398" s="321"/>
      <c r="CF398" s="321"/>
      <c r="CG398" s="322"/>
      <c r="CJ398" s="323"/>
      <c r="CP398" s="286"/>
    </row>
    <row r="399" spans="1:94" ht="21.6" customHeight="1" thickTop="1" thickBot="1">
      <c r="A399" s="305" t="s">
        <v>704</v>
      </c>
      <c r="B399" s="929"/>
      <c r="C399" s="930"/>
      <c r="D399" s="931"/>
      <c r="E399" s="578" t="str">
        <f>Alternate8_Description</f>
        <v>Alternate #8</v>
      </c>
      <c r="F399" s="472"/>
      <c r="G399" s="472"/>
      <c r="H399" s="472"/>
      <c r="I399" s="472"/>
      <c r="J399" s="472"/>
      <c r="K399" s="472"/>
      <c r="L399" s="472"/>
      <c r="M399" s="472"/>
      <c r="N399" s="472"/>
      <c r="O399" s="472"/>
      <c r="P399" s="472"/>
      <c r="Q399" s="470"/>
      <c r="R399" s="470"/>
      <c r="S399" s="470"/>
      <c r="T399" s="470"/>
      <c r="U399" s="470"/>
      <c r="V399" s="471"/>
      <c r="W399" s="471"/>
      <c r="X399" s="471"/>
      <c r="Y399" s="471"/>
      <c r="Z399" s="471"/>
      <c r="AA399" s="471"/>
      <c r="AB399" s="471"/>
      <c r="AC399" s="471"/>
      <c r="AD399" s="471"/>
      <c r="AE399" s="917" t="str">
        <f>IF(AE431=0,"",AE431)</f>
        <v/>
      </c>
      <c r="AF399" s="918"/>
      <c r="AG399" s="918"/>
      <c r="AH399" s="918"/>
      <c r="AI399" s="918"/>
      <c r="AJ399" s="917" t="str">
        <f>IF(AJ431=0,"",AJ431)</f>
        <v/>
      </c>
      <c r="AK399" s="918"/>
      <c r="AL399" s="918"/>
      <c r="AM399" s="918"/>
      <c r="AN399" s="918"/>
      <c r="AO399" s="917" t="str">
        <f>IF(AO431=0,"",AO431)</f>
        <v/>
      </c>
      <c r="AP399" s="918"/>
      <c r="AQ399" s="918"/>
      <c r="AR399" s="918"/>
      <c r="AS399" s="918"/>
      <c r="AT399" s="356"/>
      <c r="AU399" s="924" t="str">
        <f>IF(AU431=0,"",AU431)</f>
        <v/>
      </c>
      <c r="AV399" s="924"/>
      <c r="AW399" s="924"/>
      <c r="AX399" s="924"/>
      <c r="AY399" s="924"/>
      <c r="AZ399" s="924"/>
      <c r="BB399" s="171"/>
      <c r="BC399" s="307"/>
      <c r="BD399" s="306">
        <f t="shared" ref="BD399:BD429" si="161">$B$343</f>
        <v>0</v>
      </c>
      <c r="BE399" s="307"/>
      <c r="BF399" s="306"/>
      <c r="BG399" s="306"/>
      <c r="BH399" s="306"/>
      <c r="BI399" s="306"/>
      <c r="BJ399" s="308">
        <f t="shared" ref="BJ399:CA399" si="162">SUM(BJ400:BJ414)</f>
        <v>0</v>
      </c>
      <c r="BK399" s="308">
        <f t="shared" si="162"/>
        <v>0</v>
      </c>
      <c r="BL399" s="308" t="e">
        <f t="shared" si="162"/>
        <v>#REF!</v>
      </c>
      <c r="BM399" s="308">
        <f t="shared" si="162"/>
        <v>0</v>
      </c>
      <c r="BN399" s="308" t="e">
        <f t="shared" si="162"/>
        <v>#REF!</v>
      </c>
      <c r="BO399" s="309" t="e">
        <f t="shared" si="162"/>
        <v>#REF!</v>
      </c>
      <c r="BP399" s="309" t="e">
        <f t="shared" si="162"/>
        <v>#REF!</v>
      </c>
      <c r="BQ399" s="310" t="e">
        <f t="shared" si="162"/>
        <v>#REF!</v>
      </c>
      <c r="BR399" s="310" t="e">
        <f t="shared" si="162"/>
        <v>#REF!</v>
      </c>
      <c r="BS399" s="309" t="e">
        <f t="shared" si="162"/>
        <v>#REF!</v>
      </c>
      <c r="BT399" s="310" t="e">
        <f t="shared" si="162"/>
        <v>#REF!</v>
      </c>
      <c r="BU399" s="310" t="e">
        <f t="shared" si="162"/>
        <v>#REF!</v>
      </c>
      <c r="BV399" s="309" t="e">
        <f t="shared" si="162"/>
        <v>#REF!</v>
      </c>
      <c r="BW399" s="310" t="e">
        <f t="shared" si="162"/>
        <v>#REF!</v>
      </c>
      <c r="BX399" s="310" t="e">
        <f t="shared" si="162"/>
        <v>#REF!</v>
      </c>
      <c r="BY399" s="309" t="e">
        <f t="shared" si="162"/>
        <v>#REF!</v>
      </c>
      <c r="BZ399" s="310" t="e">
        <f t="shared" si="162"/>
        <v>#REF!</v>
      </c>
      <c r="CA399" s="310" t="e">
        <f t="shared" si="162"/>
        <v>#REF!</v>
      </c>
      <c r="CB399" s="311" t="str">
        <f t="shared" ref="CB399:CB429" si="163">CONCATENATE(T399,"/", "MH")</f>
        <v>/MH</v>
      </c>
      <c r="CC399" s="311" t="str">
        <f t="shared" ref="CC399:CC429" si="164">CONCATENATE("MH","/",T399)</f>
        <v>MH/</v>
      </c>
      <c r="CE399" s="312"/>
      <c r="CF399" s="312"/>
      <c r="CG399" s="313"/>
      <c r="CJ399" s="314"/>
      <c r="CP399" s="171"/>
    </row>
    <row r="400" spans="1:94" ht="16" hidden="1" thickTop="1">
      <c r="A400" s="305"/>
      <c r="B400" s="920"/>
      <c r="C400" s="920"/>
      <c r="D400" s="920"/>
      <c r="E400" s="920"/>
      <c r="F400" s="920"/>
      <c r="G400" s="920"/>
      <c r="H400" s="920"/>
      <c r="I400" s="920"/>
      <c r="J400" s="920"/>
      <c r="K400" s="920"/>
      <c r="L400" s="920"/>
      <c r="M400" s="920"/>
      <c r="N400" s="920"/>
      <c r="O400" s="920"/>
      <c r="P400" s="920"/>
      <c r="Q400" s="925"/>
      <c r="R400" s="925"/>
      <c r="S400" s="926"/>
      <c r="T400" s="925"/>
      <c r="U400" s="925"/>
      <c r="V400" s="927"/>
      <c r="W400" s="928"/>
      <c r="X400" s="928"/>
      <c r="Y400" s="927"/>
      <c r="Z400" s="928"/>
      <c r="AA400" s="928"/>
      <c r="AB400" s="927"/>
      <c r="AC400" s="928"/>
      <c r="AD400" s="928"/>
      <c r="AE400" s="923">
        <f t="shared" ref="AE400:AE414" si="165">V400*Q400</f>
        <v>0</v>
      </c>
      <c r="AF400" s="923"/>
      <c r="AG400" s="923"/>
      <c r="AH400" s="923"/>
      <c r="AI400" s="923"/>
      <c r="AJ400" s="919">
        <f t="shared" ref="AJ400:AJ414" si="166">Q400*Y400</f>
        <v>0</v>
      </c>
      <c r="AK400" s="919"/>
      <c r="AL400" s="919"/>
      <c r="AM400" s="919"/>
      <c r="AN400" s="919"/>
      <c r="AO400" s="919">
        <f>Q400*AB400</f>
        <v>0</v>
      </c>
      <c r="AP400" s="919"/>
      <c r="AQ400" s="919"/>
      <c r="AR400" s="919"/>
      <c r="AS400" s="919"/>
      <c r="AT400" s="315"/>
      <c r="AU400" s="887">
        <f t="shared" ref="AU400:AU414" si="167">AE400+AJ400+AO400</f>
        <v>0</v>
      </c>
      <c r="AV400" s="887"/>
      <c r="AW400" s="888"/>
      <c r="AX400" s="888"/>
      <c r="AY400" s="888"/>
      <c r="AZ400" s="889" t="e">
        <f>SUM(#REF!)</f>
        <v>#REF!</v>
      </c>
      <c r="BB400" s="177"/>
      <c r="BC400" s="307"/>
      <c r="BD400" s="306">
        <f t="shared" si="161"/>
        <v>0</v>
      </c>
      <c r="BE400" s="307"/>
      <c r="BF400" s="316"/>
      <c r="BG400" s="316"/>
      <c r="BH400" s="316"/>
      <c r="BI400" s="316"/>
      <c r="BJ400" s="308">
        <f t="shared" ref="BJ400:BJ429" si="168">AE400</f>
        <v>0</v>
      </c>
      <c r="BK400" s="308">
        <f t="shared" ref="BK400:BK429" si="169">AJ400</f>
        <v>0</v>
      </c>
      <c r="BL400" s="308" t="e">
        <f>#REF!</f>
        <v>#REF!</v>
      </c>
      <c r="BM400" s="308">
        <f t="shared" ref="BM400:BM429" si="170">AO400</f>
        <v>0</v>
      </c>
      <c r="BN400" s="308" t="e">
        <f t="shared" ref="BN400:BN414" si="171">SUM(BJ400:BM400)</f>
        <v>#REF!</v>
      </c>
      <c r="BO400" s="317" t="e">
        <f>AU400/#REF!</f>
        <v>#REF!</v>
      </c>
      <c r="BP400" s="317" t="e">
        <f>AE400/#REF!</f>
        <v>#REF!</v>
      </c>
      <c r="BQ400" s="313" t="e">
        <f>BP400*#REF!</f>
        <v>#REF!</v>
      </c>
      <c r="BR400" s="313" t="e">
        <f t="shared" ref="BR400:BR429" si="172">BQ400+AE400</f>
        <v>#REF!</v>
      </c>
      <c r="BS400" s="317" t="e">
        <f>AJ400/#REF!</f>
        <v>#REF!</v>
      </c>
      <c r="BT400" s="313" t="e">
        <f>BS400*#REF!</f>
        <v>#REF!</v>
      </c>
      <c r="BU400" s="313" t="e">
        <f t="shared" ref="BU400:BU429" si="173">BT400+AJ400</f>
        <v>#REF!</v>
      </c>
      <c r="BV400" s="317" t="e">
        <f>#REF!/#REF!</f>
        <v>#REF!</v>
      </c>
      <c r="BW400" s="313" t="e">
        <f>BV400*#REF!</f>
        <v>#REF!</v>
      </c>
      <c r="BX400" s="313" t="e">
        <f>BW400+#REF!</f>
        <v>#REF!</v>
      </c>
      <c r="BY400" s="317" t="e">
        <f>AO400/#REF!</f>
        <v>#REF!</v>
      </c>
      <c r="BZ400" s="313" t="e">
        <f>BY400*#REF!</f>
        <v>#REF!</v>
      </c>
      <c r="CA400" s="313" t="e">
        <f t="shared" ref="CA400:CA429" si="174">BZ400+AO400</f>
        <v>#REF!</v>
      </c>
      <c r="CB400" s="311" t="str">
        <f t="shared" si="163"/>
        <v>/MH</v>
      </c>
      <c r="CC400" s="311" t="str">
        <f t="shared" si="164"/>
        <v>MH/</v>
      </c>
      <c r="CE400" s="312" t="e">
        <f>T(#REF!)</f>
        <v>#REF!</v>
      </c>
      <c r="CF400" s="312" t="e">
        <f>#REF!</f>
        <v>#REF!</v>
      </c>
      <c r="CG400" s="313">
        <f t="shared" ref="CG400:CG429" si="175">AE400</f>
        <v>0</v>
      </c>
      <c r="CJ400" s="314"/>
      <c r="CP400" s="177"/>
    </row>
    <row r="401" spans="1:94" hidden="1">
      <c r="A401" s="305"/>
      <c r="B401" s="920"/>
      <c r="C401" s="920"/>
      <c r="D401" s="920"/>
      <c r="E401" s="920"/>
      <c r="F401" s="920"/>
      <c r="G401" s="920"/>
      <c r="H401" s="920"/>
      <c r="I401" s="920"/>
      <c r="J401" s="920"/>
      <c r="K401" s="920"/>
      <c r="L401" s="920"/>
      <c r="M401" s="920"/>
      <c r="N401" s="920"/>
      <c r="O401" s="920"/>
      <c r="P401" s="920"/>
      <c r="Q401" s="787"/>
      <c r="R401" s="787"/>
      <c r="S401" s="788"/>
      <c r="T401" s="787"/>
      <c r="U401" s="787"/>
      <c r="V401" s="921"/>
      <c r="W401" s="922"/>
      <c r="X401" s="922"/>
      <c r="Y401" s="921"/>
      <c r="Z401" s="922"/>
      <c r="AA401" s="922"/>
      <c r="AB401" s="921"/>
      <c r="AC401" s="922"/>
      <c r="AD401" s="922"/>
      <c r="AE401" s="923">
        <f t="shared" si="165"/>
        <v>0</v>
      </c>
      <c r="AF401" s="923"/>
      <c r="AG401" s="923"/>
      <c r="AH401" s="923"/>
      <c r="AI401" s="923"/>
      <c r="AJ401" s="919">
        <f t="shared" si="166"/>
        <v>0</v>
      </c>
      <c r="AK401" s="919"/>
      <c r="AL401" s="919"/>
      <c r="AM401" s="919"/>
      <c r="AN401" s="919"/>
      <c r="AO401" s="919">
        <f t="shared" ref="AO401:AO414" si="176">Q401*AB401</f>
        <v>0</v>
      </c>
      <c r="AP401" s="919"/>
      <c r="AQ401" s="919"/>
      <c r="AR401" s="919"/>
      <c r="AS401" s="919"/>
      <c r="AT401" s="318"/>
      <c r="AU401" s="877">
        <f t="shared" si="167"/>
        <v>0</v>
      </c>
      <c r="AV401" s="877"/>
      <c r="AW401" s="878"/>
      <c r="AX401" s="878"/>
      <c r="AY401" s="878"/>
      <c r="AZ401" s="879" t="e">
        <f>SUM(#REF!)</f>
        <v>#REF!</v>
      </c>
      <c r="BB401" s="177"/>
      <c r="BC401" s="307"/>
      <c r="BD401" s="306">
        <f t="shared" si="161"/>
        <v>0</v>
      </c>
      <c r="BE401" s="307"/>
      <c r="BF401" s="316"/>
      <c r="BG401" s="316"/>
      <c r="BH401" s="316"/>
      <c r="BI401" s="316"/>
      <c r="BJ401" s="308">
        <f t="shared" si="168"/>
        <v>0</v>
      </c>
      <c r="BK401" s="308">
        <f t="shared" si="169"/>
        <v>0</v>
      </c>
      <c r="BL401" s="308" t="e">
        <f>#REF!</f>
        <v>#REF!</v>
      </c>
      <c r="BM401" s="308">
        <f t="shared" si="170"/>
        <v>0</v>
      </c>
      <c r="BN401" s="308" t="e">
        <f t="shared" si="171"/>
        <v>#REF!</v>
      </c>
      <c r="BO401" s="317" t="e">
        <f>AU401/#REF!</f>
        <v>#REF!</v>
      </c>
      <c r="BP401" s="317" t="e">
        <f>AE401/#REF!</f>
        <v>#REF!</v>
      </c>
      <c r="BQ401" s="313" t="e">
        <f>BP401*#REF!</f>
        <v>#REF!</v>
      </c>
      <c r="BR401" s="313" t="e">
        <f t="shared" si="172"/>
        <v>#REF!</v>
      </c>
      <c r="BS401" s="317" t="e">
        <f>AJ401/#REF!</f>
        <v>#REF!</v>
      </c>
      <c r="BT401" s="313" t="e">
        <f>BS401*#REF!</f>
        <v>#REF!</v>
      </c>
      <c r="BU401" s="313" t="e">
        <f t="shared" si="173"/>
        <v>#REF!</v>
      </c>
      <c r="BV401" s="317" t="e">
        <f>#REF!/#REF!</f>
        <v>#REF!</v>
      </c>
      <c r="BW401" s="313" t="e">
        <f>BV401*#REF!</f>
        <v>#REF!</v>
      </c>
      <c r="BX401" s="313" t="e">
        <f>BW401+#REF!</f>
        <v>#REF!</v>
      </c>
      <c r="BY401" s="317" t="e">
        <f>AO401/#REF!</f>
        <v>#REF!</v>
      </c>
      <c r="BZ401" s="313" t="e">
        <f>BY401*#REF!</f>
        <v>#REF!</v>
      </c>
      <c r="CA401" s="313" t="e">
        <f t="shared" si="174"/>
        <v>#REF!</v>
      </c>
      <c r="CB401" s="311" t="str">
        <f t="shared" si="163"/>
        <v>/MH</v>
      </c>
      <c r="CC401" s="311" t="str">
        <f t="shared" si="164"/>
        <v>MH/</v>
      </c>
      <c r="CE401" s="312" t="e">
        <f>T(#REF!)</f>
        <v>#REF!</v>
      </c>
      <c r="CF401" s="312" t="e">
        <f>#REF!</f>
        <v>#REF!</v>
      </c>
      <c r="CG401" s="313">
        <f t="shared" si="175"/>
        <v>0</v>
      </c>
      <c r="CJ401" s="314"/>
      <c r="CP401" s="177"/>
    </row>
    <row r="402" spans="1:94" hidden="1">
      <c r="A402" s="305"/>
      <c r="B402" s="920"/>
      <c r="C402" s="920"/>
      <c r="D402" s="920"/>
      <c r="E402" s="920"/>
      <c r="F402" s="920"/>
      <c r="G402" s="920"/>
      <c r="H402" s="920"/>
      <c r="I402" s="920"/>
      <c r="J402" s="920"/>
      <c r="K402" s="920"/>
      <c r="L402" s="920"/>
      <c r="M402" s="920"/>
      <c r="N402" s="920"/>
      <c r="O402" s="920"/>
      <c r="P402" s="920"/>
      <c r="Q402" s="787"/>
      <c r="R402" s="787"/>
      <c r="S402" s="788"/>
      <c r="T402" s="787"/>
      <c r="U402" s="787"/>
      <c r="V402" s="921"/>
      <c r="W402" s="922"/>
      <c r="X402" s="922"/>
      <c r="Y402" s="921"/>
      <c r="Z402" s="922"/>
      <c r="AA402" s="922"/>
      <c r="AB402" s="921"/>
      <c r="AC402" s="922"/>
      <c r="AD402" s="922"/>
      <c r="AE402" s="923">
        <f t="shared" si="165"/>
        <v>0</v>
      </c>
      <c r="AF402" s="923"/>
      <c r="AG402" s="923"/>
      <c r="AH402" s="923"/>
      <c r="AI402" s="923"/>
      <c r="AJ402" s="919">
        <f t="shared" si="166"/>
        <v>0</v>
      </c>
      <c r="AK402" s="919"/>
      <c r="AL402" s="919"/>
      <c r="AM402" s="919"/>
      <c r="AN402" s="919"/>
      <c r="AO402" s="919">
        <f t="shared" si="176"/>
        <v>0</v>
      </c>
      <c r="AP402" s="919"/>
      <c r="AQ402" s="919"/>
      <c r="AR402" s="919"/>
      <c r="AS402" s="919"/>
      <c r="AT402" s="318"/>
      <c r="AU402" s="877">
        <f t="shared" si="167"/>
        <v>0</v>
      </c>
      <c r="AV402" s="877"/>
      <c r="AW402" s="878"/>
      <c r="AX402" s="878"/>
      <c r="AY402" s="878"/>
      <c r="AZ402" s="879" t="e">
        <f>SUM(#REF!)</f>
        <v>#REF!</v>
      </c>
      <c r="BB402" s="177"/>
      <c r="BC402" s="307"/>
      <c r="BD402" s="306">
        <f t="shared" si="161"/>
        <v>0</v>
      </c>
      <c r="BE402" s="307"/>
      <c r="BF402" s="316"/>
      <c r="BG402" s="316"/>
      <c r="BH402" s="316"/>
      <c r="BI402" s="316"/>
      <c r="BJ402" s="308">
        <f t="shared" si="168"/>
        <v>0</v>
      </c>
      <c r="BK402" s="308">
        <f t="shared" si="169"/>
        <v>0</v>
      </c>
      <c r="BL402" s="308" t="e">
        <f>#REF!</f>
        <v>#REF!</v>
      </c>
      <c r="BM402" s="308">
        <f t="shared" si="170"/>
        <v>0</v>
      </c>
      <c r="BN402" s="308" t="e">
        <f t="shared" si="171"/>
        <v>#REF!</v>
      </c>
      <c r="BO402" s="317" t="e">
        <f>AU402/#REF!</f>
        <v>#REF!</v>
      </c>
      <c r="BP402" s="317" t="e">
        <f>AE402/#REF!</f>
        <v>#REF!</v>
      </c>
      <c r="BQ402" s="313" t="e">
        <f>BP402*#REF!</f>
        <v>#REF!</v>
      </c>
      <c r="BR402" s="313" t="e">
        <f t="shared" si="172"/>
        <v>#REF!</v>
      </c>
      <c r="BS402" s="317" t="e">
        <f>AJ402/#REF!</f>
        <v>#REF!</v>
      </c>
      <c r="BT402" s="313" t="e">
        <f>BS402*#REF!</f>
        <v>#REF!</v>
      </c>
      <c r="BU402" s="313" t="e">
        <f t="shared" si="173"/>
        <v>#REF!</v>
      </c>
      <c r="BV402" s="317" t="e">
        <f>#REF!/#REF!</f>
        <v>#REF!</v>
      </c>
      <c r="BW402" s="313" t="e">
        <f>BV402*#REF!</f>
        <v>#REF!</v>
      </c>
      <c r="BX402" s="313" t="e">
        <f>BW402+#REF!</f>
        <v>#REF!</v>
      </c>
      <c r="BY402" s="317" t="e">
        <f>AO402/#REF!</f>
        <v>#REF!</v>
      </c>
      <c r="BZ402" s="313" t="e">
        <f>BY402*#REF!</f>
        <v>#REF!</v>
      </c>
      <c r="CA402" s="313" t="e">
        <f t="shared" si="174"/>
        <v>#REF!</v>
      </c>
      <c r="CB402" s="311" t="str">
        <f t="shared" si="163"/>
        <v>/MH</v>
      </c>
      <c r="CC402" s="311" t="str">
        <f t="shared" si="164"/>
        <v>MH/</v>
      </c>
      <c r="CE402" s="312" t="e">
        <f>T(#REF!)</f>
        <v>#REF!</v>
      </c>
      <c r="CF402" s="312" t="e">
        <f>#REF!</f>
        <v>#REF!</v>
      </c>
      <c r="CG402" s="313">
        <f t="shared" si="175"/>
        <v>0</v>
      </c>
      <c r="CJ402" s="314"/>
      <c r="CP402" s="177"/>
    </row>
    <row r="403" spans="1:94" hidden="1">
      <c r="A403" s="305"/>
      <c r="B403" s="920"/>
      <c r="C403" s="920"/>
      <c r="D403" s="920"/>
      <c r="E403" s="920"/>
      <c r="F403" s="920"/>
      <c r="G403" s="920"/>
      <c r="H403" s="920"/>
      <c r="I403" s="920"/>
      <c r="J403" s="920"/>
      <c r="K403" s="920"/>
      <c r="L403" s="920"/>
      <c r="M403" s="920"/>
      <c r="N403" s="920"/>
      <c r="O403" s="920"/>
      <c r="P403" s="920"/>
      <c r="Q403" s="787"/>
      <c r="R403" s="787"/>
      <c r="S403" s="788"/>
      <c r="T403" s="787"/>
      <c r="U403" s="787"/>
      <c r="V403" s="921"/>
      <c r="W403" s="922"/>
      <c r="X403" s="922"/>
      <c r="Y403" s="921"/>
      <c r="Z403" s="922"/>
      <c r="AA403" s="922"/>
      <c r="AB403" s="921"/>
      <c r="AC403" s="922"/>
      <c r="AD403" s="922"/>
      <c r="AE403" s="923">
        <f t="shared" si="165"/>
        <v>0</v>
      </c>
      <c r="AF403" s="923"/>
      <c r="AG403" s="923"/>
      <c r="AH403" s="923"/>
      <c r="AI403" s="923"/>
      <c r="AJ403" s="919">
        <f t="shared" si="166"/>
        <v>0</v>
      </c>
      <c r="AK403" s="919"/>
      <c r="AL403" s="919"/>
      <c r="AM403" s="919"/>
      <c r="AN403" s="919"/>
      <c r="AO403" s="919">
        <f t="shared" si="176"/>
        <v>0</v>
      </c>
      <c r="AP403" s="919"/>
      <c r="AQ403" s="919"/>
      <c r="AR403" s="919"/>
      <c r="AS403" s="919"/>
      <c r="AT403" s="318"/>
      <c r="AU403" s="877">
        <f t="shared" si="167"/>
        <v>0</v>
      </c>
      <c r="AV403" s="877"/>
      <c r="AW403" s="878"/>
      <c r="AX403" s="878"/>
      <c r="AY403" s="878"/>
      <c r="AZ403" s="879" t="e">
        <f>SUM(#REF!)</f>
        <v>#REF!</v>
      </c>
      <c r="BB403" s="177"/>
      <c r="BC403" s="307"/>
      <c r="BD403" s="306">
        <f t="shared" si="161"/>
        <v>0</v>
      </c>
      <c r="BE403" s="307"/>
      <c r="BF403" s="316"/>
      <c r="BG403" s="316"/>
      <c r="BH403" s="316"/>
      <c r="BI403" s="316"/>
      <c r="BJ403" s="308">
        <f t="shared" si="168"/>
        <v>0</v>
      </c>
      <c r="BK403" s="308">
        <f t="shared" si="169"/>
        <v>0</v>
      </c>
      <c r="BL403" s="308" t="e">
        <f>#REF!</f>
        <v>#REF!</v>
      </c>
      <c r="BM403" s="308">
        <f t="shared" si="170"/>
        <v>0</v>
      </c>
      <c r="BN403" s="308" t="e">
        <f t="shared" si="171"/>
        <v>#REF!</v>
      </c>
      <c r="BO403" s="317" t="e">
        <f>AU403/#REF!</f>
        <v>#REF!</v>
      </c>
      <c r="BP403" s="317" t="e">
        <f>AE403/#REF!</f>
        <v>#REF!</v>
      </c>
      <c r="BQ403" s="313" t="e">
        <f>BP403*#REF!</f>
        <v>#REF!</v>
      </c>
      <c r="BR403" s="313" t="e">
        <f t="shared" si="172"/>
        <v>#REF!</v>
      </c>
      <c r="BS403" s="317" t="e">
        <f>AJ403/#REF!</f>
        <v>#REF!</v>
      </c>
      <c r="BT403" s="313" t="e">
        <f>BS403*#REF!</f>
        <v>#REF!</v>
      </c>
      <c r="BU403" s="313" t="e">
        <f t="shared" si="173"/>
        <v>#REF!</v>
      </c>
      <c r="BV403" s="317" t="e">
        <f>#REF!/#REF!</f>
        <v>#REF!</v>
      </c>
      <c r="BW403" s="313" t="e">
        <f>BV403*#REF!</f>
        <v>#REF!</v>
      </c>
      <c r="BX403" s="313" t="e">
        <f>BW403+#REF!</f>
        <v>#REF!</v>
      </c>
      <c r="BY403" s="317" t="e">
        <f>AO403/#REF!</f>
        <v>#REF!</v>
      </c>
      <c r="BZ403" s="313" t="e">
        <f>BY403*#REF!</f>
        <v>#REF!</v>
      </c>
      <c r="CA403" s="313" t="e">
        <f t="shared" si="174"/>
        <v>#REF!</v>
      </c>
      <c r="CB403" s="311" t="str">
        <f t="shared" si="163"/>
        <v>/MH</v>
      </c>
      <c r="CC403" s="311" t="str">
        <f t="shared" si="164"/>
        <v>MH/</v>
      </c>
      <c r="CE403" s="312" t="e">
        <f>T(#REF!)</f>
        <v>#REF!</v>
      </c>
      <c r="CF403" s="312" t="e">
        <f>#REF!</f>
        <v>#REF!</v>
      </c>
      <c r="CG403" s="313">
        <f t="shared" si="175"/>
        <v>0</v>
      </c>
      <c r="CJ403" s="314"/>
      <c r="CP403" s="177"/>
    </row>
    <row r="404" spans="1:94" hidden="1">
      <c r="A404" s="305"/>
      <c r="B404" s="920"/>
      <c r="C404" s="920"/>
      <c r="D404" s="920"/>
      <c r="E404" s="920"/>
      <c r="F404" s="920"/>
      <c r="G404" s="920"/>
      <c r="H404" s="920"/>
      <c r="I404" s="920"/>
      <c r="J404" s="920"/>
      <c r="K404" s="920"/>
      <c r="L404" s="920"/>
      <c r="M404" s="920"/>
      <c r="N404" s="920"/>
      <c r="O404" s="920"/>
      <c r="P404" s="920"/>
      <c r="Q404" s="787"/>
      <c r="R404" s="787"/>
      <c r="S404" s="788"/>
      <c r="T404" s="787"/>
      <c r="U404" s="787"/>
      <c r="V404" s="921"/>
      <c r="W404" s="922"/>
      <c r="X404" s="922"/>
      <c r="Y404" s="921"/>
      <c r="Z404" s="922"/>
      <c r="AA404" s="922"/>
      <c r="AB404" s="921"/>
      <c r="AC404" s="922"/>
      <c r="AD404" s="922"/>
      <c r="AE404" s="923">
        <f t="shared" si="165"/>
        <v>0</v>
      </c>
      <c r="AF404" s="923"/>
      <c r="AG404" s="923"/>
      <c r="AH404" s="923"/>
      <c r="AI404" s="923"/>
      <c r="AJ404" s="919">
        <f t="shared" si="166"/>
        <v>0</v>
      </c>
      <c r="AK404" s="919"/>
      <c r="AL404" s="919"/>
      <c r="AM404" s="919"/>
      <c r="AN404" s="919"/>
      <c r="AO404" s="919">
        <f t="shared" si="176"/>
        <v>0</v>
      </c>
      <c r="AP404" s="919"/>
      <c r="AQ404" s="919"/>
      <c r="AR404" s="919"/>
      <c r="AS404" s="919"/>
      <c r="AT404" s="318"/>
      <c r="AU404" s="877">
        <f t="shared" si="167"/>
        <v>0</v>
      </c>
      <c r="AV404" s="877"/>
      <c r="AW404" s="878"/>
      <c r="AX404" s="878"/>
      <c r="AY404" s="878"/>
      <c r="AZ404" s="879" t="e">
        <f>SUM(#REF!)</f>
        <v>#REF!</v>
      </c>
      <c r="BB404" s="177"/>
      <c r="BC404" s="307"/>
      <c r="BD404" s="306">
        <f t="shared" si="161"/>
        <v>0</v>
      </c>
      <c r="BE404" s="307"/>
      <c r="BF404" s="316"/>
      <c r="BG404" s="316"/>
      <c r="BH404" s="316"/>
      <c r="BI404" s="316"/>
      <c r="BJ404" s="308">
        <f t="shared" si="168"/>
        <v>0</v>
      </c>
      <c r="BK404" s="308">
        <f t="shared" si="169"/>
        <v>0</v>
      </c>
      <c r="BL404" s="308" t="e">
        <f>#REF!</f>
        <v>#REF!</v>
      </c>
      <c r="BM404" s="308">
        <f t="shared" si="170"/>
        <v>0</v>
      </c>
      <c r="BN404" s="308" t="e">
        <f t="shared" si="171"/>
        <v>#REF!</v>
      </c>
      <c r="BO404" s="317" t="e">
        <f>AU404/#REF!</f>
        <v>#REF!</v>
      </c>
      <c r="BP404" s="317" t="e">
        <f>AE404/#REF!</f>
        <v>#REF!</v>
      </c>
      <c r="BQ404" s="313" t="e">
        <f>BP404*#REF!</f>
        <v>#REF!</v>
      </c>
      <c r="BR404" s="313" t="e">
        <f t="shared" si="172"/>
        <v>#REF!</v>
      </c>
      <c r="BS404" s="317" t="e">
        <f>AJ404/#REF!</f>
        <v>#REF!</v>
      </c>
      <c r="BT404" s="313" t="e">
        <f>BS404*#REF!</f>
        <v>#REF!</v>
      </c>
      <c r="BU404" s="313" t="e">
        <f t="shared" si="173"/>
        <v>#REF!</v>
      </c>
      <c r="BV404" s="317" t="e">
        <f>#REF!/#REF!</f>
        <v>#REF!</v>
      </c>
      <c r="BW404" s="313" t="e">
        <f>BV404*#REF!</f>
        <v>#REF!</v>
      </c>
      <c r="BX404" s="313" t="e">
        <f>BW404+#REF!</f>
        <v>#REF!</v>
      </c>
      <c r="BY404" s="317" t="e">
        <f>AO404/#REF!</f>
        <v>#REF!</v>
      </c>
      <c r="BZ404" s="313" t="e">
        <f>BY404*#REF!</f>
        <v>#REF!</v>
      </c>
      <c r="CA404" s="313" t="e">
        <f t="shared" si="174"/>
        <v>#REF!</v>
      </c>
      <c r="CB404" s="311" t="str">
        <f t="shared" si="163"/>
        <v>/MH</v>
      </c>
      <c r="CC404" s="311" t="str">
        <f t="shared" si="164"/>
        <v>MH/</v>
      </c>
      <c r="CE404" s="312" t="e">
        <f>T(#REF!)</f>
        <v>#REF!</v>
      </c>
      <c r="CF404" s="312" t="e">
        <f>#REF!</f>
        <v>#REF!</v>
      </c>
      <c r="CG404" s="313">
        <f t="shared" si="175"/>
        <v>0</v>
      </c>
      <c r="CJ404" s="314"/>
      <c r="CP404" s="177"/>
    </row>
    <row r="405" spans="1:94" hidden="1">
      <c r="A405" s="305"/>
      <c r="B405" s="920"/>
      <c r="C405" s="920"/>
      <c r="D405" s="920"/>
      <c r="E405" s="920"/>
      <c r="F405" s="920"/>
      <c r="G405" s="920"/>
      <c r="H405" s="920"/>
      <c r="I405" s="920"/>
      <c r="J405" s="920"/>
      <c r="K405" s="920"/>
      <c r="L405" s="920"/>
      <c r="M405" s="920"/>
      <c r="N405" s="920"/>
      <c r="O405" s="920"/>
      <c r="P405" s="920"/>
      <c r="Q405" s="787"/>
      <c r="R405" s="787"/>
      <c r="S405" s="788"/>
      <c r="T405" s="787"/>
      <c r="U405" s="787"/>
      <c r="V405" s="921"/>
      <c r="W405" s="922"/>
      <c r="X405" s="922"/>
      <c r="Y405" s="921"/>
      <c r="Z405" s="922"/>
      <c r="AA405" s="922"/>
      <c r="AB405" s="921"/>
      <c r="AC405" s="922"/>
      <c r="AD405" s="922"/>
      <c r="AE405" s="923">
        <f t="shared" si="165"/>
        <v>0</v>
      </c>
      <c r="AF405" s="923"/>
      <c r="AG405" s="923"/>
      <c r="AH405" s="923"/>
      <c r="AI405" s="923"/>
      <c r="AJ405" s="919">
        <f t="shared" si="166"/>
        <v>0</v>
      </c>
      <c r="AK405" s="919"/>
      <c r="AL405" s="919"/>
      <c r="AM405" s="919"/>
      <c r="AN405" s="919"/>
      <c r="AO405" s="919">
        <f t="shared" si="176"/>
        <v>0</v>
      </c>
      <c r="AP405" s="919"/>
      <c r="AQ405" s="919"/>
      <c r="AR405" s="919"/>
      <c r="AS405" s="919"/>
      <c r="AT405" s="318"/>
      <c r="AU405" s="877">
        <f t="shared" si="167"/>
        <v>0</v>
      </c>
      <c r="AV405" s="877"/>
      <c r="AW405" s="878"/>
      <c r="AX405" s="878"/>
      <c r="AY405" s="878"/>
      <c r="AZ405" s="879" t="e">
        <f>SUM(#REF!)</f>
        <v>#REF!</v>
      </c>
      <c r="BB405" s="177"/>
      <c r="BC405" s="307"/>
      <c r="BD405" s="306">
        <f t="shared" si="161"/>
        <v>0</v>
      </c>
      <c r="BE405" s="307"/>
      <c r="BF405" s="316"/>
      <c r="BG405" s="316"/>
      <c r="BH405" s="316"/>
      <c r="BI405" s="316"/>
      <c r="BJ405" s="308">
        <f t="shared" si="168"/>
        <v>0</v>
      </c>
      <c r="BK405" s="308">
        <f t="shared" si="169"/>
        <v>0</v>
      </c>
      <c r="BL405" s="308" t="e">
        <f>#REF!</f>
        <v>#REF!</v>
      </c>
      <c r="BM405" s="308">
        <f t="shared" si="170"/>
        <v>0</v>
      </c>
      <c r="BN405" s="308" t="e">
        <f t="shared" si="171"/>
        <v>#REF!</v>
      </c>
      <c r="BO405" s="317" t="e">
        <f>AU405/#REF!</f>
        <v>#REF!</v>
      </c>
      <c r="BP405" s="317" t="e">
        <f>AE405/#REF!</f>
        <v>#REF!</v>
      </c>
      <c r="BQ405" s="313" t="e">
        <f>BP405*#REF!</f>
        <v>#REF!</v>
      </c>
      <c r="BR405" s="313" t="e">
        <f t="shared" si="172"/>
        <v>#REF!</v>
      </c>
      <c r="BS405" s="317" t="e">
        <f>AJ405/#REF!</f>
        <v>#REF!</v>
      </c>
      <c r="BT405" s="313" t="e">
        <f>BS405*#REF!</f>
        <v>#REF!</v>
      </c>
      <c r="BU405" s="313" t="e">
        <f t="shared" si="173"/>
        <v>#REF!</v>
      </c>
      <c r="BV405" s="317" t="e">
        <f>#REF!/#REF!</f>
        <v>#REF!</v>
      </c>
      <c r="BW405" s="313" t="e">
        <f>BV405*#REF!</f>
        <v>#REF!</v>
      </c>
      <c r="BX405" s="313" t="e">
        <f>BW405+#REF!</f>
        <v>#REF!</v>
      </c>
      <c r="BY405" s="317" t="e">
        <f>AO405/#REF!</f>
        <v>#REF!</v>
      </c>
      <c r="BZ405" s="313" t="e">
        <f>BY405*#REF!</f>
        <v>#REF!</v>
      </c>
      <c r="CA405" s="313" t="e">
        <f t="shared" si="174"/>
        <v>#REF!</v>
      </c>
      <c r="CB405" s="311" t="str">
        <f t="shared" si="163"/>
        <v>/MH</v>
      </c>
      <c r="CC405" s="311" t="str">
        <f t="shared" si="164"/>
        <v>MH/</v>
      </c>
      <c r="CE405" s="312" t="e">
        <f>T(#REF!)</f>
        <v>#REF!</v>
      </c>
      <c r="CF405" s="312" t="e">
        <f>#REF!</f>
        <v>#REF!</v>
      </c>
      <c r="CG405" s="313">
        <f t="shared" si="175"/>
        <v>0</v>
      </c>
      <c r="CJ405" s="314"/>
      <c r="CP405" s="177"/>
    </row>
    <row r="406" spans="1:94" hidden="1">
      <c r="A406" s="305"/>
      <c r="B406" s="920"/>
      <c r="C406" s="920"/>
      <c r="D406" s="920"/>
      <c r="E406" s="920"/>
      <c r="F406" s="920"/>
      <c r="G406" s="920"/>
      <c r="H406" s="920"/>
      <c r="I406" s="920"/>
      <c r="J406" s="920"/>
      <c r="K406" s="920"/>
      <c r="L406" s="920"/>
      <c r="M406" s="920"/>
      <c r="N406" s="920"/>
      <c r="O406" s="920"/>
      <c r="P406" s="920"/>
      <c r="Q406" s="787"/>
      <c r="R406" s="787"/>
      <c r="S406" s="788"/>
      <c r="T406" s="787"/>
      <c r="U406" s="787"/>
      <c r="V406" s="921"/>
      <c r="W406" s="922"/>
      <c r="X406" s="922"/>
      <c r="Y406" s="921"/>
      <c r="Z406" s="922"/>
      <c r="AA406" s="922"/>
      <c r="AB406" s="921"/>
      <c r="AC406" s="922"/>
      <c r="AD406" s="922"/>
      <c r="AE406" s="923">
        <f t="shared" si="165"/>
        <v>0</v>
      </c>
      <c r="AF406" s="923"/>
      <c r="AG406" s="923"/>
      <c r="AH406" s="923"/>
      <c r="AI406" s="923"/>
      <c r="AJ406" s="919">
        <f t="shared" si="166"/>
        <v>0</v>
      </c>
      <c r="AK406" s="919"/>
      <c r="AL406" s="919"/>
      <c r="AM406" s="919"/>
      <c r="AN406" s="919"/>
      <c r="AO406" s="919">
        <f t="shared" si="176"/>
        <v>0</v>
      </c>
      <c r="AP406" s="919"/>
      <c r="AQ406" s="919"/>
      <c r="AR406" s="919"/>
      <c r="AS406" s="919"/>
      <c r="AT406" s="318"/>
      <c r="AU406" s="877">
        <f t="shared" si="167"/>
        <v>0</v>
      </c>
      <c r="AV406" s="877"/>
      <c r="AW406" s="878"/>
      <c r="AX406" s="878"/>
      <c r="AY406" s="878"/>
      <c r="AZ406" s="879" t="e">
        <f>SUM(#REF!)</f>
        <v>#REF!</v>
      </c>
      <c r="BB406" s="177"/>
      <c r="BC406" s="307"/>
      <c r="BD406" s="306">
        <f t="shared" si="161"/>
        <v>0</v>
      </c>
      <c r="BE406" s="307"/>
      <c r="BF406" s="316"/>
      <c r="BG406" s="316"/>
      <c r="BH406" s="316"/>
      <c r="BI406" s="316"/>
      <c r="BJ406" s="308">
        <f t="shared" si="168"/>
        <v>0</v>
      </c>
      <c r="BK406" s="308">
        <f t="shared" si="169"/>
        <v>0</v>
      </c>
      <c r="BL406" s="308" t="e">
        <f>#REF!</f>
        <v>#REF!</v>
      </c>
      <c r="BM406" s="308">
        <f t="shared" si="170"/>
        <v>0</v>
      </c>
      <c r="BN406" s="308" t="e">
        <f t="shared" si="171"/>
        <v>#REF!</v>
      </c>
      <c r="BO406" s="317" t="e">
        <f>AU406/#REF!</f>
        <v>#REF!</v>
      </c>
      <c r="BP406" s="317" t="e">
        <f>AE406/#REF!</f>
        <v>#REF!</v>
      </c>
      <c r="BQ406" s="313" t="e">
        <f>BP406*#REF!</f>
        <v>#REF!</v>
      </c>
      <c r="BR406" s="313" t="e">
        <f t="shared" si="172"/>
        <v>#REF!</v>
      </c>
      <c r="BS406" s="317" t="e">
        <f>AJ406/#REF!</f>
        <v>#REF!</v>
      </c>
      <c r="BT406" s="313" t="e">
        <f>BS406*#REF!</f>
        <v>#REF!</v>
      </c>
      <c r="BU406" s="313" t="e">
        <f t="shared" si="173"/>
        <v>#REF!</v>
      </c>
      <c r="BV406" s="317" t="e">
        <f>#REF!/#REF!</f>
        <v>#REF!</v>
      </c>
      <c r="BW406" s="313" t="e">
        <f>BV406*#REF!</f>
        <v>#REF!</v>
      </c>
      <c r="BX406" s="313" t="e">
        <f>BW406+#REF!</f>
        <v>#REF!</v>
      </c>
      <c r="BY406" s="317" t="e">
        <f>AO406/#REF!</f>
        <v>#REF!</v>
      </c>
      <c r="BZ406" s="313" t="e">
        <f>BY406*#REF!</f>
        <v>#REF!</v>
      </c>
      <c r="CA406" s="313" t="e">
        <f t="shared" si="174"/>
        <v>#REF!</v>
      </c>
      <c r="CB406" s="311" t="str">
        <f t="shared" si="163"/>
        <v>/MH</v>
      </c>
      <c r="CC406" s="311" t="str">
        <f t="shared" si="164"/>
        <v>MH/</v>
      </c>
      <c r="CE406" s="312" t="e">
        <f>T(#REF!)</f>
        <v>#REF!</v>
      </c>
      <c r="CF406" s="312" t="e">
        <f>#REF!</f>
        <v>#REF!</v>
      </c>
      <c r="CG406" s="313">
        <f t="shared" si="175"/>
        <v>0</v>
      </c>
      <c r="CJ406" s="314"/>
      <c r="CP406" s="177"/>
    </row>
    <row r="407" spans="1:94" hidden="1">
      <c r="A407" s="305"/>
      <c r="B407" s="920"/>
      <c r="C407" s="920"/>
      <c r="D407" s="920"/>
      <c r="E407" s="920"/>
      <c r="F407" s="920"/>
      <c r="G407" s="920"/>
      <c r="H407" s="920"/>
      <c r="I407" s="920"/>
      <c r="J407" s="920"/>
      <c r="K407" s="920"/>
      <c r="L407" s="920"/>
      <c r="M407" s="920"/>
      <c r="N407" s="920"/>
      <c r="O407" s="920"/>
      <c r="P407" s="920"/>
      <c r="Q407" s="787"/>
      <c r="R407" s="787"/>
      <c r="S407" s="788"/>
      <c r="T407" s="787"/>
      <c r="U407" s="787"/>
      <c r="V407" s="921"/>
      <c r="W407" s="922"/>
      <c r="X407" s="922"/>
      <c r="Y407" s="921"/>
      <c r="Z407" s="922"/>
      <c r="AA407" s="922"/>
      <c r="AB407" s="921"/>
      <c r="AC407" s="922"/>
      <c r="AD407" s="922"/>
      <c r="AE407" s="923">
        <f t="shared" si="165"/>
        <v>0</v>
      </c>
      <c r="AF407" s="923"/>
      <c r="AG407" s="923"/>
      <c r="AH407" s="923"/>
      <c r="AI407" s="923"/>
      <c r="AJ407" s="919">
        <f t="shared" si="166"/>
        <v>0</v>
      </c>
      <c r="AK407" s="919"/>
      <c r="AL407" s="919"/>
      <c r="AM407" s="919"/>
      <c r="AN407" s="919"/>
      <c r="AO407" s="919">
        <f t="shared" si="176"/>
        <v>0</v>
      </c>
      <c r="AP407" s="919"/>
      <c r="AQ407" s="919"/>
      <c r="AR407" s="919"/>
      <c r="AS407" s="919"/>
      <c r="AT407" s="318"/>
      <c r="AU407" s="877">
        <f t="shared" si="167"/>
        <v>0</v>
      </c>
      <c r="AV407" s="877"/>
      <c r="AW407" s="878"/>
      <c r="AX407" s="878"/>
      <c r="AY407" s="878"/>
      <c r="AZ407" s="879" t="e">
        <f>SUM(#REF!)</f>
        <v>#REF!</v>
      </c>
      <c r="BB407" s="177"/>
      <c r="BC407" s="307"/>
      <c r="BD407" s="306">
        <f t="shared" si="161"/>
        <v>0</v>
      </c>
      <c r="BE407" s="307"/>
      <c r="BF407" s="316"/>
      <c r="BG407" s="316"/>
      <c r="BH407" s="316"/>
      <c r="BI407" s="316"/>
      <c r="BJ407" s="308">
        <f t="shared" si="168"/>
        <v>0</v>
      </c>
      <c r="BK407" s="308">
        <f t="shared" si="169"/>
        <v>0</v>
      </c>
      <c r="BL407" s="308" t="e">
        <f>#REF!</f>
        <v>#REF!</v>
      </c>
      <c r="BM407" s="308">
        <f t="shared" si="170"/>
        <v>0</v>
      </c>
      <c r="BN407" s="308" t="e">
        <f t="shared" si="171"/>
        <v>#REF!</v>
      </c>
      <c r="BO407" s="317" t="e">
        <f>AU407/#REF!</f>
        <v>#REF!</v>
      </c>
      <c r="BP407" s="317" t="e">
        <f>AE407/#REF!</f>
        <v>#REF!</v>
      </c>
      <c r="BQ407" s="313" t="e">
        <f>BP407*#REF!</f>
        <v>#REF!</v>
      </c>
      <c r="BR407" s="313" t="e">
        <f t="shared" si="172"/>
        <v>#REF!</v>
      </c>
      <c r="BS407" s="317" t="e">
        <f>AJ407/#REF!</f>
        <v>#REF!</v>
      </c>
      <c r="BT407" s="313" t="e">
        <f>BS407*#REF!</f>
        <v>#REF!</v>
      </c>
      <c r="BU407" s="313" t="e">
        <f t="shared" si="173"/>
        <v>#REF!</v>
      </c>
      <c r="BV407" s="317" t="e">
        <f>#REF!/#REF!</f>
        <v>#REF!</v>
      </c>
      <c r="BW407" s="313" t="e">
        <f>BV407*#REF!</f>
        <v>#REF!</v>
      </c>
      <c r="BX407" s="313" t="e">
        <f>BW407+#REF!</f>
        <v>#REF!</v>
      </c>
      <c r="BY407" s="317" t="e">
        <f>AO407/#REF!</f>
        <v>#REF!</v>
      </c>
      <c r="BZ407" s="313" t="e">
        <f>BY407*#REF!</f>
        <v>#REF!</v>
      </c>
      <c r="CA407" s="313" t="e">
        <f t="shared" si="174"/>
        <v>#REF!</v>
      </c>
      <c r="CB407" s="311" t="str">
        <f t="shared" si="163"/>
        <v>/MH</v>
      </c>
      <c r="CC407" s="311" t="str">
        <f t="shared" si="164"/>
        <v>MH/</v>
      </c>
      <c r="CE407" s="312" t="e">
        <f>T(#REF!)</f>
        <v>#REF!</v>
      </c>
      <c r="CF407" s="312" t="e">
        <f>#REF!</f>
        <v>#REF!</v>
      </c>
      <c r="CG407" s="313">
        <f t="shared" si="175"/>
        <v>0</v>
      </c>
      <c r="CJ407" s="314"/>
      <c r="CP407" s="177"/>
    </row>
    <row r="408" spans="1:94" hidden="1">
      <c r="A408" s="305"/>
      <c r="B408" s="920"/>
      <c r="C408" s="920"/>
      <c r="D408" s="920"/>
      <c r="E408" s="920"/>
      <c r="F408" s="920"/>
      <c r="G408" s="920"/>
      <c r="H408" s="920"/>
      <c r="I408" s="920"/>
      <c r="J408" s="920"/>
      <c r="K408" s="920"/>
      <c r="L408" s="920"/>
      <c r="M408" s="920"/>
      <c r="N408" s="920"/>
      <c r="O408" s="920"/>
      <c r="P408" s="920"/>
      <c r="Q408" s="787"/>
      <c r="R408" s="787"/>
      <c r="S408" s="788"/>
      <c r="T408" s="787"/>
      <c r="U408" s="787"/>
      <c r="V408" s="921"/>
      <c r="W408" s="922"/>
      <c r="X408" s="922"/>
      <c r="Y408" s="921"/>
      <c r="Z408" s="922"/>
      <c r="AA408" s="922"/>
      <c r="AB408" s="921"/>
      <c r="AC408" s="922"/>
      <c r="AD408" s="922"/>
      <c r="AE408" s="923">
        <f t="shared" si="165"/>
        <v>0</v>
      </c>
      <c r="AF408" s="923"/>
      <c r="AG408" s="923"/>
      <c r="AH408" s="923"/>
      <c r="AI408" s="923"/>
      <c r="AJ408" s="919">
        <f t="shared" si="166"/>
        <v>0</v>
      </c>
      <c r="AK408" s="919"/>
      <c r="AL408" s="919"/>
      <c r="AM408" s="919"/>
      <c r="AN408" s="919"/>
      <c r="AO408" s="919">
        <f t="shared" si="176"/>
        <v>0</v>
      </c>
      <c r="AP408" s="919"/>
      <c r="AQ408" s="919"/>
      <c r="AR408" s="919"/>
      <c r="AS408" s="919"/>
      <c r="AT408" s="318"/>
      <c r="AU408" s="877">
        <f t="shared" si="167"/>
        <v>0</v>
      </c>
      <c r="AV408" s="877"/>
      <c r="AW408" s="878"/>
      <c r="AX408" s="878"/>
      <c r="AY408" s="878"/>
      <c r="AZ408" s="879" t="e">
        <f>SUM(#REF!)</f>
        <v>#REF!</v>
      </c>
      <c r="BB408" s="177"/>
      <c r="BC408" s="307"/>
      <c r="BD408" s="306">
        <f t="shared" si="161"/>
        <v>0</v>
      </c>
      <c r="BE408" s="307"/>
      <c r="BF408" s="316"/>
      <c r="BG408" s="316"/>
      <c r="BH408" s="316"/>
      <c r="BI408" s="316"/>
      <c r="BJ408" s="308">
        <f t="shared" si="168"/>
        <v>0</v>
      </c>
      <c r="BK408" s="308">
        <f t="shared" si="169"/>
        <v>0</v>
      </c>
      <c r="BL408" s="308" t="e">
        <f>#REF!</f>
        <v>#REF!</v>
      </c>
      <c r="BM408" s="308">
        <f t="shared" si="170"/>
        <v>0</v>
      </c>
      <c r="BN408" s="308" t="e">
        <f t="shared" si="171"/>
        <v>#REF!</v>
      </c>
      <c r="BO408" s="317" t="e">
        <f>AU408/#REF!</f>
        <v>#REF!</v>
      </c>
      <c r="BP408" s="317" t="e">
        <f>AE408/#REF!</f>
        <v>#REF!</v>
      </c>
      <c r="BQ408" s="313" t="e">
        <f>BP408*#REF!</f>
        <v>#REF!</v>
      </c>
      <c r="BR408" s="313" t="e">
        <f t="shared" si="172"/>
        <v>#REF!</v>
      </c>
      <c r="BS408" s="317" t="e">
        <f>AJ408/#REF!</f>
        <v>#REF!</v>
      </c>
      <c r="BT408" s="313" t="e">
        <f>BS408*#REF!</f>
        <v>#REF!</v>
      </c>
      <c r="BU408" s="313" t="e">
        <f t="shared" si="173"/>
        <v>#REF!</v>
      </c>
      <c r="BV408" s="317" t="e">
        <f>#REF!/#REF!</f>
        <v>#REF!</v>
      </c>
      <c r="BW408" s="313" t="e">
        <f>BV408*#REF!</f>
        <v>#REF!</v>
      </c>
      <c r="BX408" s="313" t="e">
        <f>BW408+#REF!</f>
        <v>#REF!</v>
      </c>
      <c r="BY408" s="317" t="e">
        <f>AO408/#REF!</f>
        <v>#REF!</v>
      </c>
      <c r="BZ408" s="313" t="e">
        <f>BY408*#REF!</f>
        <v>#REF!</v>
      </c>
      <c r="CA408" s="313" t="e">
        <f t="shared" si="174"/>
        <v>#REF!</v>
      </c>
      <c r="CB408" s="311" t="str">
        <f t="shared" si="163"/>
        <v>/MH</v>
      </c>
      <c r="CC408" s="311" t="str">
        <f t="shared" si="164"/>
        <v>MH/</v>
      </c>
      <c r="CE408" s="312" t="e">
        <f>T(#REF!)</f>
        <v>#REF!</v>
      </c>
      <c r="CF408" s="312" t="e">
        <f>#REF!</f>
        <v>#REF!</v>
      </c>
      <c r="CG408" s="313">
        <f t="shared" si="175"/>
        <v>0</v>
      </c>
      <c r="CJ408" s="314"/>
      <c r="CP408" s="177"/>
    </row>
    <row r="409" spans="1:94" hidden="1">
      <c r="A409" s="305"/>
      <c r="B409" s="920"/>
      <c r="C409" s="920"/>
      <c r="D409" s="920"/>
      <c r="E409" s="920"/>
      <c r="F409" s="920"/>
      <c r="G409" s="920"/>
      <c r="H409" s="920"/>
      <c r="I409" s="920"/>
      <c r="J409" s="920"/>
      <c r="K409" s="920"/>
      <c r="L409" s="920"/>
      <c r="M409" s="920"/>
      <c r="N409" s="920"/>
      <c r="O409" s="920"/>
      <c r="P409" s="920"/>
      <c r="Q409" s="787"/>
      <c r="R409" s="787"/>
      <c r="S409" s="788"/>
      <c r="T409" s="787"/>
      <c r="U409" s="787"/>
      <c r="V409" s="921"/>
      <c r="W409" s="922"/>
      <c r="X409" s="922"/>
      <c r="Y409" s="921"/>
      <c r="Z409" s="922"/>
      <c r="AA409" s="922"/>
      <c r="AB409" s="921"/>
      <c r="AC409" s="922"/>
      <c r="AD409" s="922"/>
      <c r="AE409" s="923">
        <f t="shared" si="165"/>
        <v>0</v>
      </c>
      <c r="AF409" s="923"/>
      <c r="AG409" s="923"/>
      <c r="AH409" s="923"/>
      <c r="AI409" s="923"/>
      <c r="AJ409" s="919">
        <f t="shared" si="166"/>
        <v>0</v>
      </c>
      <c r="AK409" s="919"/>
      <c r="AL409" s="919"/>
      <c r="AM409" s="919"/>
      <c r="AN409" s="919"/>
      <c r="AO409" s="919">
        <f t="shared" si="176"/>
        <v>0</v>
      </c>
      <c r="AP409" s="919"/>
      <c r="AQ409" s="919"/>
      <c r="AR409" s="919"/>
      <c r="AS409" s="919"/>
      <c r="AT409" s="318"/>
      <c r="AU409" s="877">
        <f t="shared" si="167"/>
        <v>0</v>
      </c>
      <c r="AV409" s="877"/>
      <c r="AW409" s="878"/>
      <c r="AX409" s="878"/>
      <c r="AY409" s="878"/>
      <c r="AZ409" s="879" t="e">
        <f>SUM(#REF!)</f>
        <v>#REF!</v>
      </c>
      <c r="BB409" s="177"/>
      <c r="BC409" s="307"/>
      <c r="BD409" s="306">
        <f t="shared" si="161"/>
        <v>0</v>
      </c>
      <c r="BE409" s="307"/>
      <c r="BF409" s="316"/>
      <c r="BG409" s="316"/>
      <c r="BH409" s="316"/>
      <c r="BI409" s="316"/>
      <c r="BJ409" s="308">
        <f t="shared" si="168"/>
        <v>0</v>
      </c>
      <c r="BK409" s="308">
        <f t="shared" si="169"/>
        <v>0</v>
      </c>
      <c r="BL409" s="308" t="e">
        <f>#REF!</f>
        <v>#REF!</v>
      </c>
      <c r="BM409" s="308">
        <f t="shared" si="170"/>
        <v>0</v>
      </c>
      <c r="BN409" s="308" t="e">
        <f t="shared" si="171"/>
        <v>#REF!</v>
      </c>
      <c r="BO409" s="317" t="e">
        <f>AU409/#REF!</f>
        <v>#REF!</v>
      </c>
      <c r="BP409" s="317" t="e">
        <f>AE409/#REF!</f>
        <v>#REF!</v>
      </c>
      <c r="BQ409" s="313" t="e">
        <f>BP409*#REF!</f>
        <v>#REF!</v>
      </c>
      <c r="BR409" s="313" t="e">
        <f t="shared" si="172"/>
        <v>#REF!</v>
      </c>
      <c r="BS409" s="317" t="e">
        <f>AJ409/#REF!</f>
        <v>#REF!</v>
      </c>
      <c r="BT409" s="313" t="e">
        <f>BS409*#REF!</f>
        <v>#REF!</v>
      </c>
      <c r="BU409" s="313" t="e">
        <f t="shared" si="173"/>
        <v>#REF!</v>
      </c>
      <c r="BV409" s="317" t="e">
        <f>#REF!/#REF!</f>
        <v>#REF!</v>
      </c>
      <c r="BW409" s="313" t="e">
        <f>BV409*#REF!</f>
        <v>#REF!</v>
      </c>
      <c r="BX409" s="313" t="e">
        <f>BW409+#REF!</f>
        <v>#REF!</v>
      </c>
      <c r="BY409" s="317" t="e">
        <f>AO409/#REF!</f>
        <v>#REF!</v>
      </c>
      <c r="BZ409" s="313" t="e">
        <f>BY409*#REF!</f>
        <v>#REF!</v>
      </c>
      <c r="CA409" s="313" t="e">
        <f t="shared" si="174"/>
        <v>#REF!</v>
      </c>
      <c r="CB409" s="311" t="str">
        <f t="shared" si="163"/>
        <v>/MH</v>
      </c>
      <c r="CC409" s="311" t="str">
        <f t="shared" si="164"/>
        <v>MH/</v>
      </c>
      <c r="CE409" s="312" t="e">
        <f>T(#REF!)</f>
        <v>#REF!</v>
      </c>
      <c r="CF409" s="312" t="e">
        <f>#REF!</f>
        <v>#REF!</v>
      </c>
      <c r="CG409" s="313">
        <f t="shared" si="175"/>
        <v>0</v>
      </c>
      <c r="CJ409" s="314"/>
      <c r="CP409" s="177"/>
    </row>
    <row r="410" spans="1:94" hidden="1">
      <c r="A410" s="305"/>
      <c r="B410" s="920"/>
      <c r="C410" s="920"/>
      <c r="D410" s="920"/>
      <c r="E410" s="920"/>
      <c r="F410" s="920"/>
      <c r="G410" s="920"/>
      <c r="H410" s="920"/>
      <c r="I410" s="920"/>
      <c r="J410" s="920"/>
      <c r="K410" s="920"/>
      <c r="L410" s="920"/>
      <c r="M410" s="920"/>
      <c r="N410" s="920"/>
      <c r="O410" s="920"/>
      <c r="P410" s="920"/>
      <c r="Q410" s="787"/>
      <c r="R410" s="787"/>
      <c r="S410" s="788"/>
      <c r="T410" s="787"/>
      <c r="U410" s="787"/>
      <c r="V410" s="921"/>
      <c r="W410" s="922"/>
      <c r="X410" s="922"/>
      <c r="Y410" s="921"/>
      <c r="Z410" s="922"/>
      <c r="AA410" s="922"/>
      <c r="AB410" s="921"/>
      <c r="AC410" s="922"/>
      <c r="AD410" s="922"/>
      <c r="AE410" s="923">
        <f t="shared" si="165"/>
        <v>0</v>
      </c>
      <c r="AF410" s="923"/>
      <c r="AG410" s="923"/>
      <c r="AH410" s="923"/>
      <c r="AI410" s="923"/>
      <c r="AJ410" s="919">
        <f t="shared" si="166"/>
        <v>0</v>
      </c>
      <c r="AK410" s="919"/>
      <c r="AL410" s="919"/>
      <c r="AM410" s="919"/>
      <c r="AN410" s="919"/>
      <c r="AO410" s="919">
        <f t="shared" si="176"/>
        <v>0</v>
      </c>
      <c r="AP410" s="919"/>
      <c r="AQ410" s="919"/>
      <c r="AR410" s="919"/>
      <c r="AS410" s="919"/>
      <c r="AT410" s="318"/>
      <c r="AU410" s="877">
        <f t="shared" si="167"/>
        <v>0</v>
      </c>
      <c r="AV410" s="877"/>
      <c r="AW410" s="878"/>
      <c r="AX410" s="878"/>
      <c r="AY410" s="878"/>
      <c r="AZ410" s="879" t="e">
        <f>SUM(#REF!)</f>
        <v>#REF!</v>
      </c>
      <c r="BB410" s="177"/>
      <c r="BC410" s="307"/>
      <c r="BD410" s="306">
        <f t="shared" si="161"/>
        <v>0</v>
      </c>
      <c r="BE410" s="307"/>
      <c r="BF410" s="316"/>
      <c r="BG410" s="316"/>
      <c r="BH410" s="316"/>
      <c r="BI410" s="316"/>
      <c r="BJ410" s="308">
        <f t="shared" si="168"/>
        <v>0</v>
      </c>
      <c r="BK410" s="308">
        <f t="shared" si="169"/>
        <v>0</v>
      </c>
      <c r="BL410" s="308" t="e">
        <f>#REF!</f>
        <v>#REF!</v>
      </c>
      <c r="BM410" s="308">
        <f t="shared" si="170"/>
        <v>0</v>
      </c>
      <c r="BN410" s="308" t="e">
        <f t="shared" si="171"/>
        <v>#REF!</v>
      </c>
      <c r="BO410" s="317" t="e">
        <f>AU410/#REF!</f>
        <v>#REF!</v>
      </c>
      <c r="BP410" s="317" t="e">
        <f>AE410/#REF!</f>
        <v>#REF!</v>
      </c>
      <c r="BQ410" s="313" t="e">
        <f>BP410*#REF!</f>
        <v>#REF!</v>
      </c>
      <c r="BR410" s="313" t="e">
        <f t="shared" si="172"/>
        <v>#REF!</v>
      </c>
      <c r="BS410" s="317" t="e">
        <f>AJ410/#REF!</f>
        <v>#REF!</v>
      </c>
      <c r="BT410" s="313" t="e">
        <f>BS410*#REF!</f>
        <v>#REF!</v>
      </c>
      <c r="BU410" s="313" t="e">
        <f t="shared" si="173"/>
        <v>#REF!</v>
      </c>
      <c r="BV410" s="317" t="e">
        <f>#REF!/#REF!</f>
        <v>#REF!</v>
      </c>
      <c r="BW410" s="313" t="e">
        <f>BV410*#REF!</f>
        <v>#REF!</v>
      </c>
      <c r="BX410" s="313" t="e">
        <f>BW410+#REF!</f>
        <v>#REF!</v>
      </c>
      <c r="BY410" s="317" t="e">
        <f>AO410/#REF!</f>
        <v>#REF!</v>
      </c>
      <c r="BZ410" s="313" t="e">
        <f>BY410*#REF!</f>
        <v>#REF!</v>
      </c>
      <c r="CA410" s="313" t="e">
        <f t="shared" si="174"/>
        <v>#REF!</v>
      </c>
      <c r="CB410" s="311" t="str">
        <f t="shared" si="163"/>
        <v>/MH</v>
      </c>
      <c r="CC410" s="311" t="str">
        <f t="shared" si="164"/>
        <v>MH/</v>
      </c>
      <c r="CE410" s="312" t="e">
        <f>T(#REF!)</f>
        <v>#REF!</v>
      </c>
      <c r="CF410" s="312" t="e">
        <f>#REF!</f>
        <v>#REF!</v>
      </c>
      <c r="CG410" s="313">
        <f t="shared" si="175"/>
        <v>0</v>
      </c>
      <c r="CJ410" s="314"/>
      <c r="CP410" s="177"/>
    </row>
    <row r="411" spans="1:94" hidden="1">
      <c r="A411" s="305"/>
      <c r="B411" s="920"/>
      <c r="C411" s="920"/>
      <c r="D411" s="920"/>
      <c r="E411" s="920"/>
      <c r="F411" s="920"/>
      <c r="G411" s="920"/>
      <c r="H411" s="920"/>
      <c r="I411" s="920"/>
      <c r="J411" s="920"/>
      <c r="K411" s="920"/>
      <c r="L411" s="920"/>
      <c r="M411" s="920"/>
      <c r="N411" s="920"/>
      <c r="O411" s="920"/>
      <c r="P411" s="920"/>
      <c r="Q411" s="787"/>
      <c r="R411" s="787"/>
      <c r="S411" s="788"/>
      <c r="T411" s="787"/>
      <c r="U411" s="787"/>
      <c r="V411" s="921"/>
      <c r="W411" s="922"/>
      <c r="X411" s="922"/>
      <c r="Y411" s="921"/>
      <c r="Z411" s="922"/>
      <c r="AA411" s="922"/>
      <c r="AB411" s="921"/>
      <c r="AC411" s="922"/>
      <c r="AD411" s="922"/>
      <c r="AE411" s="923">
        <f t="shared" si="165"/>
        <v>0</v>
      </c>
      <c r="AF411" s="923"/>
      <c r="AG411" s="923"/>
      <c r="AH411" s="923"/>
      <c r="AI411" s="923"/>
      <c r="AJ411" s="919">
        <f t="shared" si="166"/>
        <v>0</v>
      </c>
      <c r="AK411" s="919"/>
      <c r="AL411" s="919"/>
      <c r="AM411" s="919"/>
      <c r="AN411" s="919"/>
      <c r="AO411" s="919">
        <f t="shared" si="176"/>
        <v>0</v>
      </c>
      <c r="AP411" s="919"/>
      <c r="AQ411" s="919"/>
      <c r="AR411" s="919"/>
      <c r="AS411" s="919"/>
      <c r="AT411" s="318"/>
      <c r="AU411" s="877">
        <f t="shared" si="167"/>
        <v>0</v>
      </c>
      <c r="AV411" s="877"/>
      <c r="AW411" s="878"/>
      <c r="AX411" s="878"/>
      <c r="AY411" s="878"/>
      <c r="AZ411" s="879" t="e">
        <f>SUM(#REF!)</f>
        <v>#REF!</v>
      </c>
      <c r="BB411" s="177"/>
      <c r="BC411" s="307"/>
      <c r="BD411" s="306">
        <f t="shared" si="161"/>
        <v>0</v>
      </c>
      <c r="BE411" s="307"/>
      <c r="BF411" s="316"/>
      <c r="BG411" s="316"/>
      <c r="BH411" s="316"/>
      <c r="BI411" s="316"/>
      <c r="BJ411" s="308">
        <f t="shared" si="168"/>
        <v>0</v>
      </c>
      <c r="BK411" s="308">
        <f t="shared" si="169"/>
        <v>0</v>
      </c>
      <c r="BL411" s="308" t="e">
        <f>#REF!</f>
        <v>#REF!</v>
      </c>
      <c r="BM411" s="308">
        <f t="shared" si="170"/>
        <v>0</v>
      </c>
      <c r="BN411" s="308" t="e">
        <f t="shared" si="171"/>
        <v>#REF!</v>
      </c>
      <c r="BO411" s="317" t="e">
        <f>AU411/#REF!</f>
        <v>#REF!</v>
      </c>
      <c r="BP411" s="317" t="e">
        <f>AE411/#REF!</f>
        <v>#REF!</v>
      </c>
      <c r="BQ411" s="313" t="e">
        <f>BP411*#REF!</f>
        <v>#REF!</v>
      </c>
      <c r="BR411" s="313" t="e">
        <f t="shared" si="172"/>
        <v>#REF!</v>
      </c>
      <c r="BS411" s="317" t="e">
        <f>AJ411/#REF!</f>
        <v>#REF!</v>
      </c>
      <c r="BT411" s="313" t="e">
        <f>BS411*#REF!</f>
        <v>#REF!</v>
      </c>
      <c r="BU411" s="313" t="e">
        <f t="shared" si="173"/>
        <v>#REF!</v>
      </c>
      <c r="BV411" s="317" t="e">
        <f>#REF!/#REF!</f>
        <v>#REF!</v>
      </c>
      <c r="BW411" s="313" t="e">
        <f>BV411*#REF!</f>
        <v>#REF!</v>
      </c>
      <c r="BX411" s="313" t="e">
        <f>BW411+#REF!</f>
        <v>#REF!</v>
      </c>
      <c r="BY411" s="317" t="e">
        <f>AO411/#REF!</f>
        <v>#REF!</v>
      </c>
      <c r="BZ411" s="313" t="e">
        <f>BY411*#REF!</f>
        <v>#REF!</v>
      </c>
      <c r="CA411" s="313" t="e">
        <f t="shared" si="174"/>
        <v>#REF!</v>
      </c>
      <c r="CB411" s="311" t="str">
        <f t="shared" si="163"/>
        <v>/MH</v>
      </c>
      <c r="CC411" s="311" t="str">
        <f t="shared" si="164"/>
        <v>MH/</v>
      </c>
      <c r="CE411" s="312" t="e">
        <f>T(#REF!)</f>
        <v>#REF!</v>
      </c>
      <c r="CF411" s="312" t="e">
        <f>#REF!</f>
        <v>#REF!</v>
      </c>
      <c r="CG411" s="313">
        <f t="shared" si="175"/>
        <v>0</v>
      </c>
      <c r="CJ411" s="314"/>
      <c r="CP411" s="177"/>
    </row>
    <row r="412" spans="1:94" hidden="1">
      <c r="A412" s="305"/>
      <c r="B412" s="920"/>
      <c r="C412" s="920"/>
      <c r="D412" s="920"/>
      <c r="E412" s="920"/>
      <c r="F412" s="920"/>
      <c r="G412" s="920"/>
      <c r="H412" s="920"/>
      <c r="I412" s="920"/>
      <c r="J412" s="920"/>
      <c r="K412" s="920"/>
      <c r="L412" s="920"/>
      <c r="M412" s="920"/>
      <c r="N412" s="920"/>
      <c r="O412" s="920"/>
      <c r="P412" s="920"/>
      <c r="Q412" s="787"/>
      <c r="R412" s="787"/>
      <c r="S412" s="788"/>
      <c r="T412" s="787"/>
      <c r="U412" s="787"/>
      <c r="V412" s="921"/>
      <c r="W412" s="922"/>
      <c r="X412" s="922"/>
      <c r="Y412" s="921"/>
      <c r="Z412" s="922"/>
      <c r="AA412" s="922"/>
      <c r="AB412" s="921"/>
      <c r="AC412" s="922"/>
      <c r="AD412" s="922"/>
      <c r="AE412" s="923">
        <f t="shared" si="165"/>
        <v>0</v>
      </c>
      <c r="AF412" s="923"/>
      <c r="AG412" s="923"/>
      <c r="AH412" s="923"/>
      <c r="AI412" s="923"/>
      <c r="AJ412" s="919">
        <f t="shared" si="166"/>
        <v>0</v>
      </c>
      <c r="AK412" s="919"/>
      <c r="AL412" s="919"/>
      <c r="AM412" s="919"/>
      <c r="AN412" s="919"/>
      <c r="AO412" s="919">
        <f t="shared" si="176"/>
        <v>0</v>
      </c>
      <c r="AP412" s="919"/>
      <c r="AQ412" s="919"/>
      <c r="AR412" s="919"/>
      <c r="AS412" s="919"/>
      <c r="AT412" s="318"/>
      <c r="AU412" s="877">
        <f t="shared" si="167"/>
        <v>0</v>
      </c>
      <c r="AV412" s="877"/>
      <c r="AW412" s="878"/>
      <c r="AX412" s="878"/>
      <c r="AY412" s="878"/>
      <c r="AZ412" s="879" t="e">
        <f>SUM(#REF!)</f>
        <v>#REF!</v>
      </c>
      <c r="BB412" s="177"/>
      <c r="BC412" s="307"/>
      <c r="BD412" s="306">
        <f t="shared" si="161"/>
        <v>0</v>
      </c>
      <c r="BE412" s="307"/>
      <c r="BF412" s="316"/>
      <c r="BG412" s="316"/>
      <c r="BH412" s="316"/>
      <c r="BI412" s="316"/>
      <c r="BJ412" s="308">
        <f t="shared" si="168"/>
        <v>0</v>
      </c>
      <c r="BK412" s="308">
        <f t="shared" si="169"/>
        <v>0</v>
      </c>
      <c r="BL412" s="308" t="e">
        <f>#REF!</f>
        <v>#REF!</v>
      </c>
      <c r="BM412" s="308">
        <f t="shared" si="170"/>
        <v>0</v>
      </c>
      <c r="BN412" s="308" t="e">
        <f t="shared" si="171"/>
        <v>#REF!</v>
      </c>
      <c r="BO412" s="317" t="e">
        <f>AU412/#REF!</f>
        <v>#REF!</v>
      </c>
      <c r="BP412" s="317" t="e">
        <f>AE412/#REF!</f>
        <v>#REF!</v>
      </c>
      <c r="BQ412" s="313" t="e">
        <f>BP412*#REF!</f>
        <v>#REF!</v>
      </c>
      <c r="BR412" s="313" t="e">
        <f t="shared" si="172"/>
        <v>#REF!</v>
      </c>
      <c r="BS412" s="317" t="e">
        <f>AJ412/#REF!</f>
        <v>#REF!</v>
      </c>
      <c r="BT412" s="313" t="e">
        <f>BS412*#REF!</f>
        <v>#REF!</v>
      </c>
      <c r="BU412" s="313" t="e">
        <f t="shared" si="173"/>
        <v>#REF!</v>
      </c>
      <c r="BV412" s="317" t="e">
        <f>#REF!/#REF!</f>
        <v>#REF!</v>
      </c>
      <c r="BW412" s="313" t="e">
        <f>BV412*#REF!</f>
        <v>#REF!</v>
      </c>
      <c r="BX412" s="313" t="e">
        <f>BW412+#REF!</f>
        <v>#REF!</v>
      </c>
      <c r="BY412" s="317" t="e">
        <f>AO412/#REF!</f>
        <v>#REF!</v>
      </c>
      <c r="BZ412" s="313" t="e">
        <f>BY412*#REF!</f>
        <v>#REF!</v>
      </c>
      <c r="CA412" s="313" t="e">
        <f t="shared" si="174"/>
        <v>#REF!</v>
      </c>
      <c r="CB412" s="311" t="str">
        <f t="shared" si="163"/>
        <v>/MH</v>
      </c>
      <c r="CC412" s="311" t="str">
        <f t="shared" si="164"/>
        <v>MH/</v>
      </c>
      <c r="CE412" s="312" t="e">
        <f>T(#REF!)</f>
        <v>#REF!</v>
      </c>
      <c r="CF412" s="312" t="e">
        <f>#REF!</f>
        <v>#REF!</v>
      </c>
      <c r="CG412" s="313">
        <f t="shared" si="175"/>
        <v>0</v>
      </c>
      <c r="CJ412" s="314"/>
      <c r="CP412" s="177"/>
    </row>
    <row r="413" spans="1:94" hidden="1">
      <c r="A413" s="305"/>
      <c r="B413" s="920"/>
      <c r="C413" s="920"/>
      <c r="D413" s="920"/>
      <c r="E413" s="920"/>
      <c r="F413" s="920"/>
      <c r="G413" s="920"/>
      <c r="H413" s="920"/>
      <c r="I413" s="920"/>
      <c r="J413" s="920"/>
      <c r="K413" s="920"/>
      <c r="L413" s="920"/>
      <c r="M413" s="920"/>
      <c r="N413" s="920"/>
      <c r="O413" s="920"/>
      <c r="P413" s="920"/>
      <c r="Q413" s="787"/>
      <c r="R413" s="787"/>
      <c r="S413" s="788"/>
      <c r="T413" s="787"/>
      <c r="U413" s="787"/>
      <c r="V413" s="921"/>
      <c r="W413" s="922"/>
      <c r="X413" s="922"/>
      <c r="Y413" s="921"/>
      <c r="Z413" s="922"/>
      <c r="AA413" s="922"/>
      <c r="AB413" s="921"/>
      <c r="AC413" s="922"/>
      <c r="AD413" s="922"/>
      <c r="AE413" s="923">
        <f t="shared" si="165"/>
        <v>0</v>
      </c>
      <c r="AF413" s="923"/>
      <c r="AG413" s="923"/>
      <c r="AH413" s="923"/>
      <c r="AI413" s="923"/>
      <c r="AJ413" s="919">
        <f t="shared" si="166"/>
        <v>0</v>
      </c>
      <c r="AK413" s="919"/>
      <c r="AL413" s="919"/>
      <c r="AM413" s="919"/>
      <c r="AN413" s="919"/>
      <c r="AO413" s="919">
        <f t="shared" si="176"/>
        <v>0</v>
      </c>
      <c r="AP413" s="919"/>
      <c r="AQ413" s="919"/>
      <c r="AR413" s="919"/>
      <c r="AS413" s="919"/>
      <c r="AT413" s="318"/>
      <c r="AU413" s="877">
        <f t="shared" si="167"/>
        <v>0</v>
      </c>
      <c r="AV413" s="877"/>
      <c r="AW413" s="878"/>
      <c r="AX413" s="878"/>
      <c r="AY413" s="878"/>
      <c r="AZ413" s="879" t="e">
        <f>SUM(#REF!)</f>
        <v>#REF!</v>
      </c>
      <c r="BB413" s="177"/>
      <c r="BC413" s="307"/>
      <c r="BD413" s="306">
        <f t="shared" si="161"/>
        <v>0</v>
      </c>
      <c r="BE413" s="307"/>
      <c r="BF413" s="316"/>
      <c r="BG413" s="316"/>
      <c r="BH413" s="316"/>
      <c r="BI413" s="316"/>
      <c r="BJ413" s="308">
        <f t="shared" si="168"/>
        <v>0</v>
      </c>
      <c r="BK413" s="308">
        <f t="shared" si="169"/>
        <v>0</v>
      </c>
      <c r="BL413" s="308" t="e">
        <f>#REF!</f>
        <v>#REF!</v>
      </c>
      <c r="BM413" s="308">
        <f t="shared" si="170"/>
        <v>0</v>
      </c>
      <c r="BN413" s="308" t="e">
        <f t="shared" si="171"/>
        <v>#REF!</v>
      </c>
      <c r="BO413" s="317" t="e">
        <f>AU413/#REF!</f>
        <v>#REF!</v>
      </c>
      <c r="BP413" s="317" t="e">
        <f>AE413/#REF!</f>
        <v>#REF!</v>
      </c>
      <c r="BQ413" s="313" t="e">
        <f>BP413*#REF!</f>
        <v>#REF!</v>
      </c>
      <c r="BR413" s="313" t="e">
        <f t="shared" si="172"/>
        <v>#REF!</v>
      </c>
      <c r="BS413" s="317" t="e">
        <f>AJ413/#REF!</f>
        <v>#REF!</v>
      </c>
      <c r="BT413" s="313" t="e">
        <f>BS413*#REF!</f>
        <v>#REF!</v>
      </c>
      <c r="BU413" s="313" t="e">
        <f t="shared" si="173"/>
        <v>#REF!</v>
      </c>
      <c r="BV413" s="317" t="e">
        <f>#REF!/#REF!</f>
        <v>#REF!</v>
      </c>
      <c r="BW413" s="313" t="e">
        <f>BV413*#REF!</f>
        <v>#REF!</v>
      </c>
      <c r="BX413" s="313" t="e">
        <f>BW413+#REF!</f>
        <v>#REF!</v>
      </c>
      <c r="BY413" s="317" t="e">
        <f>AO413/#REF!</f>
        <v>#REF!</v>
      </c>
      <c r="BZ413" s="313" t="e">
        <f>BY413*#REF!</f>
        <v>#REF!</v>
      </c>
      <c r="CA413" s="313" t="e">
        <f t="shared" si="174"/>
        <v>#REF!</v>
      </c>
      <c r="CB413" s="311" t="str">
        <f t="shared" si="163"/>
        <v>/MH</v>
      </c>
      <c r="CC413" s="311" t="str">
        <f t="shared" si="164"/>
        <v>MH/</v>
      </c>
      <c r="CE413" s="312" t="e">
        <f>T(#REF!)</f>
        <v>#REF!</v>
      </c>
      <c r="CF413" s="312" t="e">
        <f>#REF!</f>
        <v>#REF!</v>
      </c>
      <c r="CG413" s="313">
        <f t="shared" si="175"/>
        <v>0</v>
      </c>
      <c r="CJ413" s="314"/>
      <c r="CP413" s="177"/>
    </row>
    <row r="414" spans="1:94" hidden="1">
      <c r="A414" s="305"/>
      <c r="B414" s="920"/>
      <c r="C414" s="920"/>
      <c r="D414" s="920"/>
      <c r="E414" s="920"/>
      <c r="F414" s="920"/>
      <c r="G414" s="920"/>
      <c r="H414" s="920"/>
      <c r="I414" s="920"/>
      <c r="J414" s="920"/>
      <c r="K414" s="920"/>
      <c r="L414" s="920"/>
      <c r="M414" s="920"/>
      <c r="N414" s="920"/>
      <c r="O414" s="920"/>
      <c r="P414" s="920"/>
      <c r="Q414" s="787"/>
      <c r="R414" s="787"/>
      <c r="S414" s="788"/>
      <c r="T414" s="787"/>
      <c r="U414" s="787"/>
      <c r="V414" s="921"/>
      <c r="W414" s="922"/>
      <c r="X414" s="922"/>
      <c r="Y414" s="921"/>
      <c r="Z414" s="922"/>
      <c r="AA414" s="922"/>
      <c r="AB414" s="921"/>
      <c r="AC414" s="922"/>
      <c r="AD414" s="922"/>
      <c r="AE414" s="923">
        <f t="shared" si="165"/>
        <v>0</v>
      </c>
      <c r="AF414" s="923"/>
      <c r="AG414" s="923"/>
      <c r="AH414" s="923"/>
      <c r="AI414" s="923"/>
      <c r="AJ414" s="919">
        <f t="shared" si="166"/>
        <v>0</v>
      </c>
      <c r="AK414" s="919"/>
      <c r="AL414" s="919"/>
      <c r="AM414" s="919"/>
      <c r="AN414" s="919"/>
      <c r="AO414" s="919">
        <f t="shared" si="176"/>
        <v>0</v>
      </c>
      <c r="AP414" s="919"/>
      <c r="AQ414" s="919"/>
      <c r="AR414" s="919"/>
      <c r="AS414" s="919"/>
      <c r="AT414" s="318"/>
      <c r="AU414" s="877">
        <f t="shared" si="167"/>
        <v>0</v>
      </c>
      <c r="AV414" s="877"/>
      <c r="AW414" s="878"/>
      <c r="AX414" s="878"/>
      <c r="AY414" s="878"/>
      <c r="AZ414" s="879" t="e">
        <f>SUM(#REF!)</f>
        <v>#REF!</v>
      </c>
      <c r="BB414" s="177"/>
      <c r="BC414" s="307"/>
      <c r="BD414" s="306">
        <f t="shared" si="161"/>
        <v>0</v>
      </c>
      <c r="BE414" s="307"/>
      <c r="BF414" s="316"/>
      <c r="BG414" s="316"/>
      <c r="BH414" s="316"/>
      <c r="BI414" s="316"/>
      <c r="BJ414" s="308">
        <f t="shared" si="168"/>
        <v>0</v>
      </c>
      <c r="BK414" s="308">
        <f t="shared" si="169"/>
        <v>0</v>
      </c>
      <c r="BL414" s="308" t="e">
        <f>#REF!</f>
        <v>#REF!</v>
      </c>
      <c r="BM414" s="308">
        <f t="shared" si="170"/>
        <v>0</v>
      </c>
      <c r="BN414" s="308" t="e">
        <f t="shared" si="171"/>
        <v>#REF!</v>
      </c>
      <c r="BO414" s="317" t="e">
        <f>AU414/#REF!</f>
        <v>#REF!</v>
      </c>
      <c r="BP414" s="317" t="e">
        <f>AE414/#REF!</f>
        <v>#REF!</v>
      </c>
      <c r="BQ414" s="313" t="e">
        <f>BP414*#REF!</f>
        <v>#REF!</v>
      </c>
      <c r="BR414" s="313" t="e">
        <f t="shared" si="172"/>
        <v>#REF!</v>
      </c>
      <c r="BS414" s="317" t="e">
        <f>AJ414/#REF!</f>
        <v>#REF!</v>
      </c>
      <c r="BT414" s="313" t="e">
        <f>BS414*#REF!</f>
        <v>#REF!</v>
      </c>
      <c r="BU414" s="313" t="e">
        <f t="shared" si="173"/>
        <v>#REF!</v>
      </c>
      <c r="BV414" s="317" t="e">
        <f>#REF!/#REF!</f>
        <v>#REF!</v>
      </c>
      <c r="BW414" s="313" t="e">
        <f>BV414*#REF!</f>
        <v>#REF!</v>
      </c>
      <c r="BX414" s="313" t="e">
        <f>BW414+#REF!</f>
        <v>#REF!</v>
      </c>
      <c r="BY414" s="317" t="e">
        <f>AO414/#REF!</f>
        <v>#REF!</v>
      </c>
      <c r="BZ414" s="313" t="e">
        <f>BY414*#REF!</f>
        <v>#REF!</v>
      </c>
      <c r="CA414" s="313" t="e">
        <f t="shared" si="174"/>
        <v>#REF!</v>
      </c>
      <c r="CB414" s="311" t="str">
        <f t="shared" si="163"/>
        <v>/MH</v>
      </c>
      <c r="CC414" s="311" t="str">
        <f t="shared" si="164"/>
        <v>MH/</v>
      </c>
      <c r="CE414" s="312" t="e">
        <f>T(#REF!)</f>
        <v>#REF!</v>
      </c>
      <c r="CF414" s="312" t="e">
        <f>#REF!</f>
        <v>#REF!</v>
      </c>
      <c r="CG414" s="313">
        <f t="shared" si="175"/>
        <v>0</v>
      </c>
      <c r="CJ414" s="314"/>
      <c r="CP414" s="177"/>
    </row>
    <row r="415" spans="1:94" hidden="1">
      <c r="A415" s="305"/>
      <c r="B415" s="920"/>
      <c r="C415" s="920"/>
      <c r="D415" s="920"/>
      <c r="E415" s="920"/>
      <c r="F415" s="920"/>
      <c r="G415" s="920"/>
      <c r="H415" s="920"/>
      <c r="I415" s="920"/>
      <c r="J415" s="920"/>
      <c r="K415" s="920"/>
      <c r="L415" s="920"/>
      <c r="M415" s="920"/>
      <c r="N415" s="920"/>
      <c r="O415" s="920"/>
      <c r="P415" s="920"/>
      <c r="Q415" s="925"/>
      <c r="R415" s="925"/>
      <c r="S415" s="926"/>
      <c r="T415" s="925"/>
      <c r="U415" s="925"/>
      <c r="V415" s="927"/>
      <c r="W415" s="928"/>
      <c r="X415" s="928"/>
      <c r="Y415" s="927"/>
      <c r="Z415" s="928"/>
      <c r="AA415" s="928"/>
      <c r="AB415" s="927"/>
      <c r="AC415" s="928"/>
      <c r="AD415" s="928"/>
      <c r="AE415" s="923">
        <f t="shared" ref="AE415:AE429" si="177">V415*Q415</f>
        <v>0</v>
      </c>
      <c r="AF415" s="923"/>
      <c r="AG415" s="923"/>
      <c r="AH415" s="923"/>
      <c r="AI415" s="923"/>
      <c r="AJ415" s="919">
        <f t="shared" ref="AJ415:AJ429" si="178">Q415*Y415</f>
        <v>0</v>
      </c>
      <c r="AK415" s="919"/>
      <c r="AL415" s="919"/>
      <c r="AM415" s="919"/>
      <c r="AN415" s="919"/>
      <c r="AO415" s="919">
        <f>Q415*AB415</f>
        <v>0</v>
      </c>
      <c r="AP415" s="919"/>
      <c r="AQ415" s="919"/>
      <c r="AR415" s="919"/>
      <c r="AS415" s="919"/>
      <c r="AT415" s="315"/>
      <c r="AU415" s="887">
        <f t="shared" ref="AU415:AU429" si="179">AE415+AJ415+AO415</f>
        <v>0</v>
      </c>
      <c r="AV415" s="887"/>
      <c r="AW415" s="888"/>
      <c r="AX415" s="888"/>
      <c r="AY415" s="888"/>
      <c r="AZ415" s="889" t="e">
        <f>SUM(#REF!)</f>
        <v>#REF!</v>
      </c>
      <c r="BB415" s="177"/>
      <c r="BC415" s="307"/>
      <c r="BD415" s="306">
        <f t="shared" si="161"/>
        <v>0</v>
      </c>
      <c r="BE415" s="307"/>
      <c r="BF415" s="316"/>
      <c r="BG415" s="316"/>
      <c r="BH415" s="316"/>
      <c r="BI415" s="316"/>
      <c r="BJ415" s="308">
        <f t="shared" si="168"/>
        <v>0</v>
      </c>
      <c r="BK415" s="308">
        <f t="shared" si="169"/>
        <v>0</v>
      </c>
      <c r="BL415" s="308" t="e">
        <f>#REF!</f>
        <v>#REF!</v>
      </c>
      <c r="BM415" s="308">
        <f t="shared" si="170"/>
        <v>0</v>
      </c>
      <c r="BN415" s="308" t="e">
        <f t="shared" ref="BN415:BN429" si="180">SUM(BJ415:BM415)</f>
        <v>#REF!</v>
      </c>
      <c r="BO415" s="317" t="e">
        <f>AU415/#REF!</f>
        <v>#REF!</v>
      </c>
      <c r="BP415" s="317" t="e">
        <f>AE415/#REF!</f>
        <v>#REF!</v>
      </c>
      <c r="BQ415" s="313" t="e">
        <f>BP415*#REF!</f>
        <v>#REF!</v>
      </c>
      <c r="BR415" s="313" t="e">
        <f t="shared" si="172"/>
        <v>#REF!</v>
      </c>
      <c r="BS415" s="317" t="e">
        <f>AJ415/#REF!</f>
        <v>#REF!</v>
      </c>
      <c r="BT415" s="313" t="e">
        <f>BS415*#REF!</f>
        <v>#REF!</v>
      </c>
      <c r="BU415" s="313" t="e">
        <f t="shared" si="173"/>
        <v>#REF!</v>
      </c>
      <c r="BV415" s="317" t="e">
        <f>#REF!/#REF!</f>
        <v>#REF!</v>
      </c>
      <c r="BW415" s="313" t="e">
        <f>BV415*#REF!</f>
        <v>#REF!</v>
      </c>
      <c r="BX415" s="313" t="e">
        <f>BW415+#REF!</f>
        <v>#REF!</v>
      </c>
      <c r="BY415" s="317" t="e">
        <f>AO415/#REF!</f>
        <v>#REF!</v>
      </c>
      <c r="BZ415" s="313" t="e">
        <f>BY415*#REF!</f>
        <v>#REF!</v>
      </c>
      <c r="CA415" s="313" t="e">
        <f t="shared" si="174"/>
        <v>#REF!</v>
      </c>
      <c r="CB415" s="311" t="str">
        <f t="shared" si="163"/>
        <v>/MH</v>
      </c>
      <c r="CC415" s="311" t="str">
        <f t="shared" si="164"/>
        <v>MH/</v>
      </c>
      <c r="CE415" s="312" t="e">
        <f>T(#REF!)</f>
        <v>#REF!</v>
      </c>
      <c r="CF415" s="312" t="e">
        <f>#REF!</f>
        <v>#REF!</v>
      </c>
      <c r="CG415" s="313">
        <f t="shared" si="175"/>
        <v>0</v>
      </c>
      <c r="CJ415" s="314"/>
      <c r="CP415" s="177"/>
    </row>
    <row r="416" spans="1:94" hidden="1">
      <c r="A416" s="305"/>
      <c r="B416" s="920"/>
      <c r="C416" s="920"/>
      <c r="D416" s="920"/>
      <c r="E416" s="920"/>
      <c r="F416" s="920"/>
      <c r="G416" s="920"/>
      <c r="H416" s="920"/>
      <c r="I416" s="920"/>
      <c r="J416" s="920"/>
      <c r="K416" s="920"/>
      <c r="L416" s="920"/>
      <c r="M416" s="920"/>
      <c r="N416" s="920"/>
      <c r="O416" s="920"/>
      <c r="P416" s="920"/>
      <c r="Q416" s="787"/>
      <c r="R416" s="787"/>
      <c r="S416" s="788"/>
      <c r="T416" s="787"/>
      <c r="U416" s="787"/>
      <c r="V416" s="921"/>
      <c r="W416" s="922"/>
      <c r="X416" s="922"/>
      <c r="Y416" s="921"/>
      <c r="Z416" s="922"/>
      <c r="AA416" s="922"/>
      <c r="AB416" s="921"/>
      <c r="AC416" s="922"/>
      <c r="AD416" s="922"/>
      <c r="AE416" s="923">
        <f t="shared" si="177"/>
        <v>0</v>
      </c>
      <c r="AF416" s="923"/>
      <c r="AG416" s="923"/>
      <c r="AH416" s="923"/>
      <c r="AI416" s="923"/>
      <c r="AJ416" s="919">
        <f t="shared" si="178"/>
        <v>0</v>
      </c>
      <c r="AK416" s="919"/>
      <c r="AL416" s="919"/>
      <c r="AM416" s="919"/>
      <c r="AN416" s="919"/>
      <c r="AO416" s="919">
        <f t="shared" ref="AO416:AO429" si="181">Q416*AB416</f>
        <v>0</v>
      </c>
      <c r="AP416" s="919"/>
      <c r="AQ416" s="919"/>
      <c r="AR416" s="919"/>
      <c r="AS416" s="919"/>
      <c r="AT416" s="318"/>
      <c r="AU416" s="877">
        <f t="shared" si="179"/>
        <v>0</v>
      </c>
      <c r="AV416" s="877"/>
      <c r="AW416" s="878"/>
      <c r="AX416" s="878"/>
      <c r="AY416" s="878"/>
      <c r="AZ416" s="879" t="e">
        <f>SUM(#REF!)</f>
        <v>#REF!</v>
      </c>
      <c r="BB416" s="177"/>
      <c r="BC416" s="307"/>
      <c r="BD416" s="306">
        <f t="shared" si="161"/>
        <v>0</v>
      </c>
      <c r="BE416" s="307"/>
      <c r="BF416" s="316"/>
      <c r="BG416" s="316"/>
      <c r="BH416" s="316"/>
      <c r="BI416" s="316"/>
      <c r="BJ416" s="308">
        <f t="shared" si="168"/>
        <v>0</v>
      </c>
      <c r="BK416" s="308">
        <f t="shared" si="169"/>
        <v>0</v>
      </c>
      <c r="BL416" s="308" t="e">
        <f>#REF!</f>
        <v>#REF!</v>
      </c>
      <c r="BM416" s="308">
        <f t="shared" si="170"/>
        <v>0</v>
      </c>
      <c r="BN416" s="308" t="e">
        <f t="shared" si="180"/>
        <v>#REF!</v>
      </c>
      <c r="BO416" s="317" t="e">
        <f>AU416/#REF!</f>
        <v>#REF!</v>
      </c>
      <c r="BP416" s="317" t="e">
        <f>AE416/#REF!</f>
        <v>#REF!</v>
      </c>
      <c r="BQ416" s="313" t="e">
        <f>BP416*#REF!</f>
        <v>#REF!</v>
      </c>
      <c r="BR416" s="313" t="e">
        <f t="shared" si="172"/>
        <v>#REF!</v>
      </c>
      <c r="BS416" s="317" t="e">
        <f>AJ416/#REF!</f>
        <v>#REF!</v>
      </c>
      <c r="BT416" s="313" t="e">
        <f>BS416*#REF!</f>
        <v>#REF!</v>
      </c>
      <c r="BU416" s="313" t="e">
        <f t="shared" si="173"/>
        <v>#REF!</v>
      </c>
      <c r="BV416" s="317" t="e">
        <f>#REF!/#REF!</f>
        <v>#REF!</v>
      </c>
      <c r="BW416" s="313" t="e">
        <f>BV416*#REF!</f>
        <v>#REF!</v>
      </c>
      <c r="BX416" s="313" t="e">
        <f>BW416+#REF!</f>
        <v>#REF!</v>
      </c>
      <c r="BY416" s="317" t="e">
        <f>AO416/#REF!</f>
        <v>#REF!</v>
      </c>
      <c r="BZ416" s="313" t="e">
        <f>BY416*#REF!</f>
        <v>#REF!</v>
      </c>
      <c r="CA416" s="313" t="e">
        <f t="shared" si="174"/>
        <v>#REF!</v>
      </c>
      <c r="CB416" s="311" t="str">
        <f t="shared" si="163"/>
        <v>/MH</v>
      </c>
      <c r="CC416" s="311" t="str">
        <f t="shared" si="164"/>
        <v>MH/</v>
      </c>
      <c r="CE416" s="312" t="e">
        <f>T(#REF!)</f>
        <v>#REF!</v>
      </c>
      <c r="CF416" s="312" t="e">
        <f>#REF!</f>
        <v>#REF!</v>
      </c>
      <c r="CG416" s="313">
        <f t="shared" si="175"/>
        <v>0</v>
      </c>
      <c r="CJ416" s="314"/>
      <c r="CP416" s="177"/>
    </row>
    <row r="417" spans="1:94" hidden="1">
      <c r="A417" s="305"/>
      <c r="B417" s="920"/>
      <c r="C417" s="920"/>
      <c r="D417" s="920"/>
      <c r="E417" s="920"/>
      <c r="F417" s="920"/>
      <c r="G417" s="920"/>
      <c r="H417" s="920"/>
      <c r="I417" s="920"/>
      <c r="J417" s="920"/>
      <c r="K417" s="920"/>
      <c r="L417" s="920"/>
      <c r="M417" s="920"/>
      <c r="N417" s="920"/>
      <c r="O417" s="920"/>
      <c r="P417" s="920"/>
      <c r="Q417" s="787"/>
      <c r="R417" s="787"/>
      <c r="S417" s="788"/>
      <c r="T417" s="787"/>
      <c r="U417" s="787"/>
      <c r="V417" s="921"/>
      <c r="W417" s="922"/>
      <c r="X417" s="922"/>
      <c r="Y417" s="921"/>
      <c r="Z417" s="922"/>
      <c r="AA417" s="922"/>
      <c r="AB417" s="921"/>
      <c r="AC417" s="922"/>
      <c r="AD417" s="922"/>
      <c r="AE417" s="923">
        <f t="shared" si="177"/>
        <v>0</v>
      </c>
      <c r="AF417" s="923"/>
      <c r="AG417" s="923"/>
      <c r="AH417" s="923"/>
      <c r="AI417" s="923"/>
      <c r="AJ417" s="919">
        <f t="shared" si="178"/>
        <v>0</v>
      </c>
      <c r="AK417" s="919"/>
      <c r="AL417" s="919"/>
      <c r="AM417" s="919"/>
      <c r="AN417" s="919"/>
      <c r="AO417" s="919">
        <f t="shared" si="181"/>
        <v>0</v>
      </c>
      <c r="AP417" s="919"/>
      <c r="AQ417" s="919"/>
      <c r="AR417" s="919"/>
      <c r="AS417" s="919"/>
      <c r="AT417" s="318"/>
      <c r="AU417" s="877">
        <f t="shared" si="179"/>
        <v>0</v>
      </c>
      <c r="AV417" s="877"/>
      <c r="AW417" s="878"/>
      <c r="AX417" s="878"/>
      <c r="AY417" s="878"/>
      <c r="AZ417" s="879" t="e">
        <f>SUM(#REF!)</f>
        <v>#REF!</v>
      </c>
      <c r="BB417" s="177"/>
      <c r="BC417" s="307"/>
      <c r="BD417" s="306">
        <f t="shared" si="161"/>
        <v>0</v>
      </c>
      <c r="BE417" s="307"/>
      <c r="BF417" s="316"/>
      <c r="BG417" s="316"/>
      <c r="BH417" s="316"/>
      <c r="BI417" s="316"/>
      <c r="BJ417" s="308">
        <f t="shared" si="168"/>
        <v>0</v>
      </c>
      <c r="BK417" s="308">
        <f t="shared" si="169"/>
        <v>0</v>
      </c>
      <c r="BL417" s="308" t="e">
        <f>#REF!</f>
        <v>#REF!</v>
      </c>
      <c r="BM417" s="308">
        <f t="shared" si="170"/>
        <v>0</v>
      </c>
      <c r="BN417" s="308" t="e">
        <f t="shared" si="180"/>
        <v>#REF!</v>
      </c>
      <c r="BO417" s="317" t="e">
        <f>AU417/#REF!</f>
        <v>#REF!</v>
      </c>
      <c r="BP417" s="317" t="e">
        <f>AE417/#REF!</f>
        <v>#REF!</v>
      </c>
      <c r="BQ417" s="313" t="e">
        <f>BP417*#REF!</f>
        <v>#REF!</v>
      </c>
      <c r="BR417" s="313" t="e">
        <f t="shared" si="172"/>
        <v>#REF!</v>
      </c>
      <c r="BS417" s="317" t="e">
        <f>AJ417/#REF!</f>
        <v>#REF!</v>
      </c>
      <c r="BT417" s="313" t="e">
        <f>BS417*#REF!</f>
        <v>#REF!</v>
      </c>
      <c r="BU417" s="313" t="e">
        <f t="shared" si="173"/>
        <v>#REF!</v>
      </c>
      <c r="BV417" s="317" t="e">
        <f>#REF!/#REF!</f>
        <v>#REF!</v>
      </c>
      <c r="BW417" s="313" t="e">
        <f>BV417*#REF!</f>
        <v>#REF!</v>
      </c>
      <c r="BX417" s="313" t="e">
        <f>BW417+#REF!</f>
        <v>#REF!</v>
      </c>
      <c r="BY417" s="317" t="e">
        <f>AO417/#REF!</f>
        <v>#REF!</v>
      </c>
      <c r="BZ417" s="313" t="e">
        <f>BY417*#REF!</f>
        <v>#REF!</v>
      </c>
      <c r="CA417" s="313" t="e">
        <f t="shared" si="174"/>
        <v>#REF!</v>
      </c>
      <c r="CB417" s="311" t="str">
        <f t="shared" si="163"/>
        <v>/MH</v>
      </c>
      <c r="CC417" s="311" t="str">
        <f t="shared" si="164"/>
        <v>MH/</v>
      </c>
      <c r="CE417" s="312" t="e">
        <f>T(#REF!)</f>
        <v>#REF!</v>
      </c>
      <c r="CF417" s="312" t="e">
        <f>#REF!</f>
        <v>#REF!</v>
      </c>
      <c r="CG417" s="313">
        <f t="shared" si="175"/>
        <v>0</v>
      </c>
      <c r="CJ417" s="314"/>
      <c r="CP417" s="177"/>
    </row>
    <row r="418" spans="1:94" hidden="1">
      <c r="A418" s="305"/>
      <c r="B418" s="920"/>
      <c r="C418" s="920"/>
      <c r="D418" s="920"/>
      <c r="E418" s="920"/>
      <c r="F418" s="920"/>
      <c r="G418" s="920"/>
      <c r="H418" s="920"/>
      <c r="I418" s="920"/>
      <c r="J418" s="920"/>
      <c r="K418" s="920"/>
      <c r="L418" s="920"/>
      <c r="M418" s="920"/>
      <c r="N418" s="920"/>
      <c r="O418" s="920"/>
      <c r="P418" s="920"/>
      <c r="Q418" s="787"/>
      <c r="R418" s="787"/>
      <c r="S418" s="788"/>
      <c r="T418" s="787"/>
      <c r="U418" s="787"/>
      <c r="V418" s="921"/>
      <c r="W418" s="922"/>
      <c r="X418" s="922"/>
      <c r="Y418" s="921"/>
      <c r="Z418" s="922"/>
      <c r="AA418" s="922"/>
      <c r="AB418" s="921"/>
      <c r="AC418" s="922"/>
      <c r="AD418" s="922"/>
      <c r="AE418" s="923">
        <f t="shared" si="177"/>
        <v>0</v>
      </c>
      <c r="AF418" s="923"/>
      <c r="AG418" s="923"/>
      <c r="AH418" s="923"/>
      <c r="AI418" s="923"/>
      <c r="AJ418" s="919">
        <f t="shared" si="178"/>
        <v>0</v>
      </c>
      <c r="AK418" s="919"/>
      <c r="AL418" s="919"/>
      <c r="AM418" s="919"/>
      <c r="AN418" s="919"/>
      <c r="AO418" s="919">
        <f t="shared" si="181"/>
        <v>0</v>
      </c>
      <c r="AP418" s="919"/>
      <c r="AQ418" s="919"/>
      <c r="AR418" s="919"/>
      <c r="AS418" s="919"/>
      <c r="AT418" s="318"/>
      <c r="AU418" s="877">
        <f t="shared" si="179"/>
        <v>0</v>
      </c>
      <c r="AV418" s="877"/>
      <c r="AW418" s="878"/>
      <c r="AX418" s="878"/>
      <c r="AY418" s="878"/>
      <c r="AZ418" s="879" t="e">
        <f>SUM(#REF!)</f>
        <v>#REF!</v>
      </c>
      <c r="BB418" s="177"/>
      <c r="BC418" s="307"/>
      <c r="BD418" s="306">
        <f t="shared" si="161"/>
        <v>0</v>
      </c>
      <c r="BE418" s="307"/>
      <c r="BF418" s="316"/>
      <c r="BG418" s="316"/>
      <c r="BH418" s="316"/>
      <c r="BI418" s="316"/>
      <c r="BJ418" s="308">
        <f t="shared" si="168"/>
        <v>0</v>
      </c>
      <c r="BK418" s="308">
        <f t="shared" si="169"/>
        <v>0</v>
      </c>
      <c r="BL418" s="308" t="e">
        <f>#REF!</f>
        <v>#REF!</v>
      </c>
      <c r="BM418" s="308">
        <f t="shared" si="170"/>
        <v>0</v>
      </c>
      <c r="BN418" s="308" t="e">
        <f t="shared" si="180"/>
        <v>#REF!</v>
      </c>
      <c r="BO418" s="317" t="e">
        <f>AU418/#REF!</f>
        <v>#REF!</v>
      </c>
      <c r="BP418" s="317" t="e">
        <f>AE418/#REF!</f>
        <v>#REF!</v>
      </c>
      <c r="BQ418" s="313" t="e">
        <f>BP418*#REF!</f>
        <v>#REF!</v>
      </c>
      <c r="BR418" s="313" t="e">
        <f t="shared" si="172"/>
        <v>#REF!</v>
      </c>
      <c r="BS418" s="317" t="e">
        <f>AJ418/#REF!</f>
        <v>#REF!</v>
      </c>
      <c r="BT418" s="313" t="e">
        <f>BS418*#REF!</f>
        <v>#REF!</v>
      </c>
      <c r="BU418" s="313" t="e">
        <f t="shared" si="173"/>
        <v>#REF!</v>
      </c>
      <c r="BV418" s="317" t="e">
        <f>#REF!/#REF!</f>
        <v>#REF!</v>
      </c>
      <c r="BW418" s="313" t="e">
        <f>BV418*#REF!</f>
        <v>#REF!</v>
      </c>
      <c r="BX418" s="313" t="e">
        <f>BW418+#REF!</f>
        <v>#REF!</v>
      </c>
      <c r="BY418" s="317" t="e">
        <f>AO418/#REF!</f>
        <v>#REF!</v>
      </c>
      <c r="BZ418" s="313" t="e">
        <f>BY418*#REF!</f>
        <v>#REF!</v>
      </c>
      <c r="CA418" s="313" t="e">
        <f t="shared" si="174"/>
        <v>#REF!</v>
      </c>
      <c r="CB418" s="311" t="str">
        <f t="shared" si="163"/>
        <v>/MH</v>
      </c>
      <c r="CC418" s="311" t="str">
        <f t="shared" si="164"/>
        <v>MH/</v>
      </c>
      <c r="CE418" s="312" t="e">
        <f>T(#REF!)</f>
        <v>#REF!</v>
      </c>
      <c r="CF418" s="312" t="e">
        <f>#REF!</f>
        <v>#REF!</v>
      </c>
      <c r="CG418" s="313">
        <f t="shared" si="175"/>
        <v>0</v>
      </c>
      <c r="CJ418" s="314"/>
      <c r="CP418" s="177"/>
    </row>
    <row r="419" spans="1:94" hidden="1">
      <c r="A419" s="305"/>
      <c r="B419" s="920"/>
      <c r="C419" s="920"/>
      <c r="D419" s="920"/>
      <c r="E419" s="920"/>
      <c r="F419" s="920"/>
      <c r="G419" s="920"/>
      <c r="H419" s="920"/>
      <c r="I419" s="920"/>
      <c r="J419" s="920"/>
      <c r="K419" s="920"/>
      <c r="L419" s="920"/>
      <c r="M419" s="920"/>
      <c r="N419" s="920"/>
      <c r="O419" s="920"/>
      <c r="P419" s="920"/>
      <c r="Q419" s="787"/>
      <c r="R419" s="787"/>
      <c r="S419" s="788"/>
      <c r="T419" s="787"/>
      <c r="U419" s="787"/>
      <c r="V419" s="921"/>
      <c r="W419" s="922"/>
      <c r="X419" s="922"/>
      <c r="Y419" s="921"/>
      <c r="Z419" s="922"/>
      <c r="AA419" s="922"/>
      <c r="AB419" s="921"/>
      <c r="AC419" s="922"/>
      <c r="AD419" s="922"/>
      <c r="AE419" s="923">
        <f t="shared" si="177"/>
        <v>0</v>
      </c>
      <c r="AF419" s="923"/>
      <c r="AG419" s="923"/>
      <c r="AH419" s="923"/>
      <c r="AI419" s="923"/>
      <c r="AJ419" s="919">
        <f t="shared" si="178"/>
        <v>0</v>
      </c>
      <c r="AK419" s="919"/>
      <c r="AL419" s="919"/>
      <c r="AM419" s="919"/>
      <c r="AN419" s="919"/>
      <c r="AO419" s="919">
        <f t="shared" si="181"/>
        <v>0</v>
      </c>
      <c r="AP419" s="919"/>
      <c r="AQ419" s="919"/>
      <c r="AR419" s="919"/>
      <c r="AS419" s="919"/>
      <c r="AT419" s="318"/>
      <c r="AU419" s="877">
        <f t="shared" si="179"/>
        <v>0</v>
      </c>
      <c r="AV419" s="877"/>
      <c r="AW419" s="878"/>
      <c r="AX419" s="878"/>
      <c r="AY419" s="878"/>
      <c r="AZ419" s="879" t="e">
        <f>SUM(#REF!)</f>
        <v>#REF!</v>
      </c>
      <c r="BB419" s="177"/>
      <c r="BC419" s="307"/>
      <c r="BD419" s="306">
        <f t="shared" si="161"/>
        <v>0</v>
      </c>
      <c r="BE419" s="307"/>
      <c r="BF419" s="316"/>
      <c r="BG419" s="316"/>
      <c r="BH419" s="316"/>
      <c r="BI419" s="316"/>
      <c r="BJ419" s="308">
        <f t="shared" si="168"/>
        <v>0</v>
      </c>
      <c r="BK419" s="308">
        <f t="shared" si="169"/>
        <v>0</v>
      </c>
      <c r="BL419" s="308" t="e">
        <f>#REF!</f>
        <v>#REF!</v>
      </c>
      <c r="BM419" s="308">
        <f t="shared" si="170"/>
        <v>0</v>
      </c>
      <c r="BN419" s="308" t="e">
        <f t="shared" si="180"/>
        <v>#REF!</v>
      </c>
      <c r="BO419" s="317" t="e">
        <f>AU419/#REF!</f>
        <v>#REF!</v>
      </c>
      <c r="BP419" s="317" t="e">
        <f>AE419/#REF!</f>
        <v>#REF!</v>
      </c>
      <c r="BQ419" s="313" t="e">
        <f>BP419*#REF!</f>
        <v>#REF!</v>
      </c>
      <c r="BR419" s="313" t="e">
        <f t="shared" si="172"/>
        <v>#REF!</v>
      </c>
      <c r="BS419" s="317" t="e">
        <f>AJ419/#REF!</f>
        <v>#REF!</v>
      </c>
      <c r="BT419" s="313" t="e">
        <f>BS419*#REF!</f>
        <v>#REF!</v>
      </c>
      <c r="BU419" s="313" t="e">
        <f t="shared" si="173"/>
        <v>#REF!</v>
      </c>
      <c r="BV419" s="317" t="e">
        <f>#REF!/#REF!</f>
        <v>#REF!</v>
      </c>
      <c r="BW419" s="313" t="e">
        <f>BV419*#REF!</f>
        <v>#REF!</v>
      </c>
      <c r="BX419" s="313" t="e">
        <f>BW419+#REF!</f>
        <v>#REF!</v>
      </c>
      <c r="BY419" s="317" t="e">
        <f>AO419/#REF!</f>
        <v>#REF!</v>
      </c>
      <c r="BZ419" s="313" t="e">
        <f>BY419*#REF!</f>
        <v>#REF!</v>
      </c>
      <c r="CA419" s="313" t="e">
        <f t="shared" si="174"/>
        <v>#REF!</v>
      </c>
      <c r="CB419" s="311" t="str">
        <f t="shared" si="163"/>
        <v>/MH</v>
      </c>
      <c r="CC419" s="311" t="str">
        <f t="shared" si="164"/>
        <v>MH/</v>
      </c>
      <c r="CE419" s="312" t="e">
        <f>T(#REF!)</f>
        <v>#REF!</v>
      </c>
      <c r="CF419" s="312" t="e">
        <f>#REF!</f>
        <v>#REF!</v>
      </c>
      <c r="CG419" s="313">
        <f t="shared" si="175"/>
        <v>0</v>
      </c>
      <c r="CJ419" s="314"/>
      <c r="CP419" s="177"/>
    </row>
    <row r="420" spans="1:94" hidden="1">
      <c r="A420" s="305"/>
      <c r="B420" s="920"/>
      <c r="C420" s="920"/>
      <c r="D420" s="920"/>
      <c r="E420" s="920"/>
      <c r="F420" s="920"/>
      <c r="G420" s="920"/>
      <c r="H420" s="920"/>
      <c r="I420" s="920"/>
      <c r="J420" s="920"/>
      <c r="K420" s="920"/>
      <c r="L420" s="920"/>
      <c r="M420" s="920"/>
      <c r="N420" s="920"/>
      <c r="O420" s="920"/>
      <c r="P420" s="920"/>
      <c r="Q420" s="787"/>
      <c r="R420" s="787"/>
      <c r="S420" s="788"/>
      <c r="T420" s="787"/>
      <c r="U420" s="787"/>
      <c r="V420" s="921"/>
      <c r="W420" s="922"/>
      <c r="X420" s="922"/>
      <c r="Y420" s="921"/>
      <c r="Z420" s="922"/>
      <c r="AA420" s="922"/>
      <c r="AB420" s="921"/>
      <c r="AC420" s="922"/>
      <c r="AD420" s="922"/>
      <c r="AE420" s="923">
        <f t="shared" si="177"/>
        <v>0</v>
      </c>
      <c r="AF420" s="923"/>
      <c r="AG420" s="923"/>
      <c r="AH420" s="923"/>
      <c r="AI420" s="923"/>
      <c r="AJ420" s="919">
        <f t="shared" si="178"/>
        <v>0</v>
      </c>
      <c r="AK420" s="919"/>
      <c r="AL420" s="919"/>
      <c r="AM420" s="919"/>
      <c r="AN420" s="919"/>
      <c r="AO420" s="919">
        <f t="shared" si="181"/>
        <v>0</v>
      </c>
      <c r="AP420" s="919"/>
      <c r="AQ420" s="919"/>
      <c r="AR420" s="919"/>
      <c r="AS420" s="919"/>
      <c r="AT420" s="318"/>
      <c r="AU420" s="877">
        <f t="shared" si="179"/>
        <v>0</v>
      </c>
      <c r="AV420" s="877"/>
      <c r="AW420" s="878"/>
      <c r="AX420" s="878"/>
      <c r="AY420" s="878"/>
      <c r="AZ420" s="879" t="e">
        <f>SUM(#REF!)</f>
        <v>#REF!</v>
      </c>
      <c r="BB420" s="177"/>
      <c r="BC420" s="307"/>
      <c r="BD420" s="306">
        <f t="shared" si="161"/>
        <v>0</v>
      </c>
      <c r="BE420" s="307"/>
      <c r="BF420" s="316"/>
      <c r="BG420" s="316"/>
      <c r="BH420" s="316"/>
      <c r="BI420" s="316"/>
      <c r="BJ420" s="308">
        <f t="shared" si="168"/>
        <v>0</v>
      </c>
      <c r="BK420" s="308">
        <f t="shared" si="169"/>
        <v>0</v>
      </c>
      <c r="BL420" s="308" t="e">
        <f>#REF!</f>
        <v>#REF!</v>
      </c>
      <c r="BM420" s="308">
        <f t="shared" si="170"/>
        <v>0</v>
      </c>
      <c r="BN420" s="308" t="e">
        <f t="shared" si="180"/>
        <v>#REF!</v>
      </c>
      <c r="BO420" s="317" t="e">
        <f>AU420/#REF!</f>
        <v>#REF!</v>
      </c>
      <c r="BP420" s="317" t="e">
        <f>AE420/#REF!</f>
        <v>#REF!</v>
      </c>
      <c r="BQ420" s="313" t="e">
        <f>BP420*#REF!</f>
        <v>#REF!</v>
      </c>
      <c r="BR420" s="313" t="e">
        <f t="shared" si="172"/>
        <v>#REF!</v>
      </c>
      <c r="BS420" s="317" t="e">
        <f>AJ420/#REF!</f>
        <v>#REF!</v>
      </c>
      <c r="BT420" s="313" t="e">
        <f>BS420*#REF!</f>
        <v>#REF!</v>
      </c>
      <c r="BU420" s="313" t="e">
        <f t="shared" si="173"/>
        <v>#REF!</v>
      </c>
      <c r="BV420" s="317" t="e">
        <f>#REF!/#REF!</f>
        <v>#REF!</v>
      </c>
      <c r="BW420" s="313" t="e">
        <f>BV420*#REF!</f>
        <v>#REF!</v>
      </c>
      <c r="BX420" s="313" t="e">
        <f>BW420+#REF!</f>
        <v>#REF!</v>
      </c>
      <c r="BY420" s="317" t="e">
        <f>AO420/#REF!</f>
        <v>#REF!</v>
      </c>
      <c r="BZ420" s="313" t="e">
        <f>BY420*#REF!</f>
        <v>#REF!</v>
      </c>
      <c r="CA420" s="313" t="e">
        <f t="shared" si="174"/>
        <v>#REF!</v>
      </c>
      <c r="CB420" s="311" t="str">
        <f t="shared" si="163"/>
        <v>/MH</v>
      </c>
      <c r="CC420" s="311" t="str">
        <f t="shared" si="164"/>
        <v>MH/</v>
      </c>
      <c r="CE420" s="312" t="e">
        <f>T(#REF!)</f>
        <v>#REF!</v>
      </c>
      <c r="CF420" s="312" t="e">
        <f>#REF!</f>
        <v>#REF!</v>
      </c>
      <c r="CG420" s="313">
        <f t="shared" si="175"/>
        <v>0</v>
      </c>
      <c r="CJ420" s="314"/>
      <c r="CP420" s="177"/>
    </row>
    <row r="421" spans="1:94" hidden="1">
      <c r="A421" s="305"/>
      <c r="B421" s="920"/>
      <c r="C421" s="920"/>
      <c r="D421" s="920"/>
      <c r="E421" s="920"/>
      <c r="F421" s="920"/>
      <c r="G421" s="920"/>
      <c r="H421" s="920"/>
      <c r="I421" s="920"/>
      <c r="J421" s="920"/>
      <c r="K421" s="920"/>
      <c r="L421" s="920"/>
      <c r="M421" s="920"/>
      <c r="N421" s="920"/>
      <c r="O421" s="920"/>
      <c r="P421" s="920"/>
      <c r="Q421" s="787"/>
      <c r="R421" s="787"/>
      <c r="S421" s="788"/>
      <c r="T421" s="787"/>
      <c r="U421" s="787"/>
      <c r="V421" s="921"/>
      <c r="W421" s="922"/>
      <c r="X421" s="922"/>
      <c r="Y421" s="921"/>
      <c r="Z421" s="922"/>
      <c r="AA421" s="922"/>
      <c r="AB421" s="921"/>
      <c r="AC421" s="922"/>
      <c r="AD421" s="922"/>
      <c r="AE421" s="923">
        <f t="shared" si="177"/>
        <v>0</v>
      </c>
      <c r="AF421" s="923"/>
      <c r="AG421" s="923"/>
      <c r="AH421" s="923"/>
      <c r="AI421" s="923"/>
      <c r="AJ421" s="919">
        <f t="shared" si="178"/>
        <v>0</v>
      </c>
      <c r="AK421" s="919"/>
      <c r="AL421" s="919"/>
      <c r="AM421" s="919"/>
      <c r="AN421" s="919"/>
      <c r="AO421" s="919">
        <f t="shared" si="181"/>
        <v>0</v>
      </c>
      <c r="AP421" s="919"/>
      <c r="AQ421" s="919"/>
      <c r="AR421" s="919"/>
      <c r="AS421" s="919"/>
      <c r="AT421" s="318"/>
      <c r="AU421" s="877">
        <f t="shared" si="179"/>
        <v>0</v>
      </c>
      <c r="AV421" s="877"/>
      <c r="AW421" s="878"/>
      <c r="AX421" s="878"/>
      <c r="AY421" s="878"/>
      <c r="AZ421" s="879" t="e">
        <f>SUM(#REF!)</f>
        <v>#REF!</v>
      </c>
      <c r="BB421" s="177"/>
      <c r="BC421" s="307"/>
      <c r="BD421" s="306">
        <f t="shared" si="161"/>
        <v>0</v>
      </c>
      <c r="BE421" s="307"/>
      <c r="BF421" s="316"/>
      <c r="BG421" s="316"/>
      <c r="BH421" s="316"/>
      <c r="BI421" s="316"/>
      <c r="BJ421" s="308">
        <f t="shared" si="168"/>
        <v>0</v>
      </c>
      <c r="BK421" s="308">
        <f t="shared" si="169"/>
        <v>0</v>
      </c>
      <c r="BL421" s="308" t="e">
        <f>#REF!</f>
        <v>#REF!</v>
      </c>
      <c r="BM421" s="308">
        <f t="shared" si="170"/>
        <v>0</v>
      </c>
      <c r="BN421" s="308" t="e">
        <f t="shared" si="180"/>
        <v>#REF!</v>
      </c>
      <c r="BO421" s="317" t="e">
        <f>AU421/#REF!</f>
        <v>#REF!</v>
      </c>
      <c r="BP421" s="317" t="e">
        <f>AE421/#REF!</f>
        <v>#REF!</v>
      </c>
      <c r="BQ421" s="313" t="e">
        <f>BP421*#REF!</f>
        <v>#REF!</v>
      </c>
      <c r="BR421" s="313" t="e">
        <f t="shared" si="172"/>
        <v>#REF!</v>
      </c>
      <c r="BS421" s="317" t="e">
        <f>AJ421/#REF!</f>
        <v>#REF!</v>
      </c>
      <c r="BT421" s="313" t="e">
        <f>BS421*#REF!</f>
        <v>#REF!</v>
      </c>
      <c r="BU421" s="313" t="e">
        <f t="shared" si="173"/>
        <v>#REF!</v>
      </c>
      <c r="BV421" s="317" t="e">
        <f>#REF!/#REF!</f>
        <v>#REF!</v>
      </c>
      <c r="BW421" s="313" t="e">
        <f>BV421*#REF!</f>
        <v>#REF!</v>
      </c>
      <c r="BX421" s="313" t="e">
        <f>BW421+#REF!</f>
        <v>#REF!</v>
      </c>
      <c r="BY421" s="317" t="e">
        <f>AO421/#REF!</f>
        <v>#REF!</v>
      </c>
      <c r="BZ421" s="313" t="e">
        <f>BY421*#REF!</f>
        <v>#REF!</v>
      </c>
      <c r="CA421" s="313" t="e">
        <f t="shared" si="174"/>
        <v>#REF!</v>
      </c>
      <c r="CB421" s="311" t="str">
        <f t="shared" si="163"/>
        <v>/MH</v>
      </c>
      <c r="CC421" s="311" t="str">
        <f t="shared" si="164"/>
        <v>MH/</v>
      </c>
      <c r="CE421" s="312" t="e">
        <f>T(#REF!)</f>
        <v>#REF!</v>
      </c>
      <c r="CF421" s="312" t="e">
        <f>#REF!</f>
        <v>#REF!</v>
      </c>
      <c r="CG421" s="313">
        <f t="shared" si="175"/>
        <v>0</v>
      </c>
      <c r="CJ421" s="314"/>
      <c r="CP421" s="177"/>
    </row>
    <row r="422" spans="1:94" hidden="1">
      <c r="A422" s="305"/>
      <c r="B422" s="920"/>
      <c r="C422" s="920"/>
      <c r="D422" s="920"/>
      <c r="E422" s="920"/>
      <c r="F422" s="920"/>
      <c r="G422" s="920"/>
      <c r="H422" s="920"/>
      <c r="I422" s="920"/>
      <c r="J422" s="920"/>
      <c r="K422" s="920"/>
      <c r="L422" s="920"/>
      <c r="M422" s="920"/>
      <c r="N422" s="920"/>
      <c r="O422" s="920"/>
      <c r="P422" s="920"/>
      <c r="Q422" s="787"/>
      <c r="R422" s="787"/>
      <c r="S422" s="788"/>
      <c r="T422" s="787"/>
      <c r="U422" s="787"/>
      <c r="V422" s="921"/>
      <c r="W422" s="922"/>
      <c r="X422" s="922"/>
      <c r="Y422" s="921"/>
      <c r="Z422" s="922"/>
      <c r="AA422" s="922"/>
      <c r="AB422" s="921"/>
      <c r="AC422" s="922"/>
      <c r="AD422" s="922"/>
      <c r="AE422" s="923">
        <f t="shared" si="177"/>
        <v>0</v>
      </c>
      <c r="AF422" s="923"/>
      <c r="AG422" s="923"/>
      <c r="AH422" s="923"/>
      <c r="AI422" s="923"/>
      <c r="AJ422" s="919">
        <f t="shared" si="178"/>
        <v>0</v>
      </c>
      <c r="AK422" s="919"/>
      <c r="AL422" s="919"/>
      <c r="AM422" s="919"/>
      <c r="AN422" s="919"/>
      <c r="AO422" s="919">
        <f t="shared" si="181"/>
        <v>0</v>
      </c>
      <c r="AP422" s="919"/>
      <c r="AQ422" s="919"/>
      <c r="AR422" s="919"/>
      <c r="AS422" s="919"/>
      <c r="AT422" s="318"/>
      <c r="AU422" s="877">
        <f t="shared" si="179"/>
        <v>0</v>
      </c>
      <c r="AV422" s="877"/>
      <c r="AW422" s="878"/>
      <c r="AX422" s="878"/>
      <c r="AY422" s="878"/>
      <c r="AZ422" s="879" t="e">
        <f>SUM(#REF!)</f>
        <v>#REF!</v>
      </c>
      <c r="BB422" s="177"/>
      <c r="BC422" s="307"/>
      <c r="BD422" s="306">
        <f t="shared" si="161"/>
        <v>0</v>
      </c>
      <c r="BE422" s="307"/>
      <c r="BF422" s="316"/>
      <c r="BG422" s="316"/>
      <c r="BH422" s="316"/>
      <c r="BI422" s="316"/>
      <c r="BJ422" s="308">
        <f t="shared" si="168"/>
        <v>0</v>
      </c>
      <c r="BK422" s="308">
        <f t="shared" si="169"/>
        <v>0</v>
      </c>
      <c r="BL422" s="308" t="e">
        <f>#REF!</f>
        <v>#REF!</v>
      </c>
      <c r="BM422" s="308">
        <f t="shared" si="170"/>
        <v>0</v>
      </c>
      <c r="BN422" s="308" t="e">
        <f t="shared" si="180"/>
        <v>#REF!</v>
      </c>
      <c r="BO422" s="317" t="e">
        <f>AU422/#REF!</f>
        <v>#REF!</v>
      </c>
      <c r="BP422" s="317" t="e">
        <f>AE422/#REF!</f>
        <v>#REF!</v>
      </c>
      <c r="BQ422" s="313" t="e">
        <f>BP422*#REF!</f>
        <v>#REF!</v>
      </c>
      <c r="BR422" s="313" t="e">
        <f t="shared" si="172"/>
        <v>#REF!</v>
      </c>
      <c r="BS422" s="317" t="e">
        <f>AJ422/#REF!</f>
        <v>#REF!</v>
      </c>
      <c r="BT422" s="313" t="e">
        <f>BS422*#REF!</f>
        <v>#REF!</v>
      </c>
      <c r="BU422" s="313" t="e">
        <f t="shared" si="173"/>
        <v>#REF!</v>
      </c>
      <c r="BV422" s="317" t="e">
        <f>#REF!/#REF!</f>
        <v>#REF!</v>
      </c>
      <c r="BW422" s="313" t="e">
        <f>BV422*#REF!</f>
        <v>#REF!</v>
      </c>
      <c r="BX422" s="313" t="e">
        <f>BW422+#REF!</f>
        <v>#REF!</v>
      </c>
      <c r="BY422" s="317" t="e">
        <f>AO422/#REF!</f>
        <v>#REF!</v>
      </c>
      <c r="BZ422" s="313" t="e">
        <f>BY422*#REF!</f>
        <v>#REF!</v>
      </c>
      <c r="CA422" s="313" t="e">
        <f t="shared" si="174"/>
        <v>#REF!</v>
      </c>
      <c r="CB422" s="311" t="str">
        <f t="shared" si="163"/>
        <v>/MH</v>
      </c>
      <c r="CC422" s="311" t="str">
        <f t="shared" si="164"/>
        <v>MH/</v>
      </c>
      <c r="CE422" s="312" t="e">
        <f>T(#REF!)</f>
        <v>#REF!</v>
      </c>
      <c r="CF422" s="312" t="e">
        <f>#REF!</f>
        <v>#REF!</v>
      </c>
      <c r="CG422" s="313">
        <f t="shared" si="175"/>
        <v>0</v>
      </c>
      <c r="CJ422" s="314"/>
      <c r="CP422" s="177"/>
    </row>
    <row r="423" spans="1:94" hidden="1">
      <c r="A423" s="305"/>
      <c r="B423" s="920"/>
      <c r="C423" s="920"/>
      <c r="D423" s="920"/>
      <c r="E423" s="920"/>
      <c r="F423" s="920"/>
      <c r="G423" s="920"/>
      <c r="H423" s="920"/>
      <c r="I423" s="920"/>
      <c r="J423" s="920"/>
      <c r="K423" s="920"/>
      <c r="L423" s="920"/>
      <c r="M423" s="920"/>
      <c r="N423" s="920"/>
      <c r="O423" s="920"/>
      <c r="P423" s="920"/>
      <c r="Q423" s="787"/>
      <c r="R423" s="787"/>
      <c r="S423" s="788"/>
      <c r="T423" s="787"/>
      <c r="U423" s="787"/>
      <c r="V423" s="921"/>
      <c r="W423" s="922"/>
      <c r="X423" s="922"/>
      <c r="Y423" s="921"/>
      <c r="Z423" s="922"/>
      <c r="AA423" s="922"/>
      <c r="AB423" s="921"/>
      <c r="AC423" s="922"/>
      <c r="AD423" s="922"/>
      <c r="AE423" s="923">
        <f t="shared" si="177"/>
        <v>0</v>
      </c>
      <c r="AF423" s="923"/>
      <c r="AG423" s="923"/>
      <c r="AH423" s="923"/>
      <c r="AI423" s="923"/>
      <c r="AJ423" s="919">
        <f t="shared" si="178"/>
        <v>0</v>
      </c>
      <c r="AK423" s="919"/>
      <c r="AL423" s="919"/>
      <c r="AM423" s="919"/>
      <c r="AN423" s="919"/>
      <c r="AO423" s="919">
        <f t="shared" si="181"/>
        <v>0</v>
      </c>
      <c r="AP423" s="919"/>
      <c r="AQ423" s="919"/>
      <c r="AR423" s="919"/>
      <c r="AS423" s="919"/>
      <c r="AT423" s="318"/>
      <c r="AU423" s="877">
        <f t="shared" si="179"/>
        <v>0</v>
      </c>
      <c r="AV423" s="877"/>
      <c r="AW423" s="878"/>
      <c r="AX423" s="878"/>
      <c r="AY423" s="878"/>
      <c r="AZ423" s="879" t="e">
        <f>SUM(#REF!)</f>
        <v>#REF!</v>
      </c>
      <c r="BB423" s="177"/>
      <c r="BC423" s="307"/>
      <c r="BD423" s="306">
        <f t="shared" si="161"/>
        <v>0</v>
      </c>
      <c r="BE423" s="307"/>
      <c r="BF423" s="316"/>
      <c r="BG423" s="316"/>
      <c r="BH423" s="316"/>
      <c r="BI423" s="316"/>
      <c r="BJ423" s="308">
        <f t="shared" si="168"/>
        <v>0</v>
      </c>
      <c r="BK423" s="308">
        <f t="shared" si="169"/>
        <v>0</v>
      </c>
      <c r="BL423" s="308" t="e">
        <f>#REF!</f>
        <v>#REF!</v>
      </c>
      <c r="BM423" s="308">
        <f t="shared" si="170"/>
        <v>0</v>
      </c>
      <c r="BN423" s="308" t="e">
        <f t="shared" si="180"/>
        <v>#REF!</v>
      </c>
      <c r="BO423" s="317" t="e">
        <f>AU423/#REF!</f>
        <v>#REF!</v>
      </c>
      <c r="BP423" s="317" t="e">
        <f>AE423/#REF!</f>
        <v>#REF!</v>
      </c>
      <c r="BQ423" s="313" t="e">
        <f>BP423*#REF!</f>
        <v>#REF!</v>
      </c>
      <c r="BR423" s="313" t="e">
        <f t="shared" si="172"/>
        <v>#REF!</v>
      </c>
      <c r="BS423" s="317" t="e">
        <f>AJ423/#REF!</f>
        <v>#REF!</v>
      </c>
      <c r="BT423" s="313" t="e">
        <f>BS423*#REF!</f>
        <v>#REF!</v>
      </c>
      <c r="BU423" s="313" t="e">
        <f t="shared" si="173"/>
        <v>#REF!</v>
      </c>
      <c r="BV423" s="317" t="e">
        <f>#REF!/#REF!</f>
        <v>#REF!</v>
      </c>
      <c r="BW423" s="313" t="e">
        <f>BV423*#REF!</f>
        <v>#REF!</v>
      </c>
      <c r="BX423" s="313" t="e">
        <f>BW423+#REF!</f>
        <v>#REF!</v>
      </c>
      <c r="BY423" s="317" t="e">
        <f>AO423/#REF!</f>
        <v>#REF!</v>
      </c>
      <c r="BZ423" s="313" t="e">
        <f>BY423*#REF!</f>
        <v>#REF!</v>
      </c>
      <c r="CA423" s="313" t="e">
        <f t="shared" si="174"/>
        <v>#REF!</v>
      </c>
      <c r="CB423" s="311" t="str">
        <f t="shared" si="163"/>
        <v>/MH</v>
      </c>
      <c r="CC423" s="311" t="str">
        <f t="shared" si="164"/>
        <v>MH/</v>
      </c>
      <c r="CE423" s="312" t="e">
        <f>T(#REF!)</f>
        <v>#REF!</v>
      </c>
      <c r="CF423" s="312" t="e">
        <f>#REF!</f>
        <v>#REF!</v>
      </c>
      <c r="CG423" s="313">
        <f t="shared" si="175"/>
        <v>0</v>
      </c>
      <c r="CJ423" s="314"/>
      <c r="CP423" s="177"/>
    </row>
    <row r="424" spans="1:94" hidden="1">
      <c r="A424" s="305"/>
      <c r="B424" s="920"/>
      <c r="C424" s="920"/>
      <c r="D424" s="920"/>
      <c r="E424" s="920"/>
      <c r="F424" s="920"/>
      <c r="G424" s="920"/>
      <c r="H424" s="920"/>
      <c r="I424" s="920"/>
      <c r="J424" s="920"/>
      <c r="K424" s="920"/>
      <c r="L424" s="920"/>
      <c r="M424" s="920"/>
      <c r="N424" s="920"/>
      <c r="O424" s="920"/>
      <c r="P424" s="920"/>
      <c r="Q424" s="787"/>
      <c r="R424" s="787"/>
      <c r="S424" s="788"/>
      <c r="T424" s="787"/>
      <c r="U424" s="787"/>
      <c r="V424" s="921"/>
      <c r="W424" s="922"/>
      <c r="X424" s="922"/>
      <c r="Y424" s="921"/>
      <c r="Z424" s="922"/>
      <c r="AA424" s="922"/>
      <c r="AB424" s="921"/>
      <c r="AC424" s="922"/>
      <c r="AD424" s="922"/>
      <c r="AE424" s="923">
        <f t="shared" si="177"/>
        <v>0</v>
      </c>
      <c r="AF424" s="923"/>
      <c r="AG424" s="923"/>
      <c r="AH424" s="923"/>
      <c r="AI424" s="923"/>
      <c r="AJ424" s="919">
        <f t="shared" si="178"/>
        <v>0</v>
      </c>
      <c r="AK424" s="919"/>
      <c r="AL424" s="919"/>
      <c r="AM424" s="919"/>
      <c r="AN424" s="919"/>
      <c r="AO424" s="919">
        <f t="shared" si="181"/>
        <v>0</v>
      </c>
      <c r="AP424" s="919"/>
      <c r="AQ424" s="919"/>
      <c r="AR424" s="919"/>
      <c r="AS424" s="919"/>
      <c r="AT424" s="318"/>
      <c r="AU424" s="877">
        <f t="shared" si="179"/>
        <v>0</v>
      </c>
      <c r="AV424" s="877"/>
      <c r="AW424" s="878"/>
      <c r="AX424" s="878"/>
      <c r="AY424" s="878"/>
      <c r="AZ424" s="879" t="e">
        <f>SUM(#REF!)</f>
        <v>#REF!</v>
      </c>
      <c r="BB424" s="177"/>
      <c r="BC424" s="307"/>
      <c r="BD424" s="306">
        <f t="shared" si="161"/>
        <v>0</v>
      </c>
      <c r="BE424" s="307"/>
      <c r="BF424" s="316"/>
      <c r="BG424" s="316"/>
      <c r="BH424" s="316"/>
      <c r="BI424" s="316"/>
      <c r="BJ424" s="308">
        <f t="shared" si="168"/>
        <v>0</v>
      </c>
      <c r="BK424" s="308">
        <f t="shared" si="169"/>
        <v>0</v>
      </c>
      <c r="BL424" s="308" t="e">
        <f>#REF!</f>
        <v>#REF!</v>
      </c>
      <c r="BM424" s="308">
        <f t="shared" si="170"/>
        <v>0</v>
      </c>
      <c r="BN424" s="308" t="e">
        <f t="shared" si="180"/>
        <v>#REF!</v>
      </c>
      <c r="BO424" s="317" t="e">
        <f>AU424/#REF!</f>
        <v>#REF!</v>
      </c>
      <c r="BP424" s="317" t="e">
        <f>AE424/#REF!</f>
        <v>#REF!</v>
      </c>
      <c r="BQ424" s="313" t="e">
        <f>BP424*#REF!</f>
        <v>#REF!</v>
      </c>
      <c r="BR424" s="313" t="e">
        <f t="shared" si="172"/>
        <v>#REF!</v>
      </c>
      <c r="BS424" s="317" t="e">
        <f>AJ424/#REF!</f>
        <v>#REF!</v>
      </c>
      <c r="BT424" s="313" t="e">
        <f>BS424*#REF!</f>
        <v>#REF!</v>
      </c>
      <c r="BU424" s="313" t="e">
        <f t="shared" si="173"/>
        <v>#REF!</v>
      </c>
      <c r="BV424" s="317" t="e">
        <f>#REF!/#REF!</f>
        <v>#REF!</v>
      </c>
      <c r="BW424" s="313" t="e">
        <f>BV424*#REF!</f>
        <v>#REF!</v>
      </c>
      <c r="BX424" s="313" t="e">
        <f>BW424+#REF!</f>
        <v>#REF!</v>
      </c>
      <c r="BY424" s="317" t="e">
        <f>AO424/#REF!</f>
        <v>#REF!</v>
      </c>
      <c r="BZ424" s="313" t="e">
        <f>BY424*#REF!</f>
        <v>#REF!</v>
      </c>
      <c r="CA424" s="313" t="e">
        <f t="shared" si="174"/>
        <v>#REF!</v>
      </c>
      <c r="CB424" s="311" t="str">
        <f t="shared" si="163"/>
        <v>/MH</v>
      </c>
      <c r="CC424" s="311" t="str">
        <f t="shared" si="164"/>
        <v>MH/</v>
      </c>
      <c r="CE424" s="312" t="e">
        <f>T(#REF!)</f>
        <v>#REF!</v>
      </c>
      <c r="CF424" s="312" t="e">
        <f>#REF!</f>
        <v>#REF!</v>
      </c>
      <c r="CG424" s="313">
        <f t="shared" si="175"/>
        <v>0</v>
      </c>
      <c r="CJ424" s="314"/>
      <c r="CP424" s="177"/>
    </row>
    <row r="425" spans="1:94" hidden="1">
      <c r="A425" s="305"/>
      <c r="B425" s="920"/>
      <c r="C425" s="920"/>
      <c r="D425" s="920"/>
      <c r="E425" s="920"/>
      <c r="F425" s="920"/>
      <c r="G425" s="920"/>
      <c r="H425" s="920"/>
      <c r="I425" s="920"/>
      <c r="J425" s="920"/>
      <c r="K425" s="920"/>
      <c r="L425" s="920"/>
      <c r="M425" s="920"/>
      <c r="N425" s="920"/>
      <c r="O425" s="920"/>
      <c r="P425" s="920"/>
      <c r="Q425" s="787"/>
      <c r="R425" s="787"/>
      <c r="S425" s="788"/>
      <c r="T425" s="787"/>
      <c r="U425" s="787"/>
      <c r="V425" s="921"/>
      <c r="W425" s="922"/>
      <c r="X425" s="922"/>
      <c r="Y425" s="921"/>
      <c r="Z425" s="922"/>
      <c r="AA425" s="922"/>
      <c r="AB425" s="921"/>
      <c r="AC425" s="922"/>
      <c r="AD425" s="922"/>
      <c r="AE425" s="923">
        <f t="shared" si="177"/>
        <v>0</v>
      </c>
      <c r="AF425" s="923"/>
      <c r="AG425" s="923"/>
      <c r="AH425" s="923"/>
      <c r="AI425" s="923"/>
      <c r="AJ425" s="919">
        <f t="shared" si="178"/>
        <v>0</v>
      </c>
      <c r="AK425" s="919"/>
      <c r="AL425" s="919"/>
      <c r="AM425" s="919"/>
      <c r="AN425" s="919"/>
      <c r="AO425" s="919">
        <f t="shared" si="181"/>
        <v>0</v>
      </c>
      <c r="AP425" s="919"/>
      <c r="AQ425" s="919"/>
      <c r="AR425" s="919"/>
      <c r="AS425" s="919"/>
      <c r="AT425" s="318"/>
      <c r="AU425" s="877">
        <f t="shared" si="179"/>
        <v>0</v>
      </c>
      <c r="AV425" s="877"/>
      <c r="AW425" s="878"/>
      <c r="AX425" s="878"/>
      <c r="AY425" s="878"/>
      <c r="AZ425" s="879" t="e">
        <f>SUM(#REF!)</f>
        <v>#REF!</v>
      </c>
      <c r="BB425" s="177"/>
      <c r="BC425" s="307"/>
      <c r="BD425" s="306">
        <f t="shared" si="161"/>
        <v>0</v>
      </c>
      <c r="BE425" s="307"/>
      <c r="BF425" s="316"/>
      <c r="BG425" s="316"/>
      <c r="BH425" s="316"/>
      <c r="BI425" s="316"/>
      <c r="BJ425" s="308">
        <f t="shared" si="168"/>
        <v>0</v>
      </c>
      <c r="BK425" s="308">
        <f t="shared" si="169"/>
        <v>0</v>
      </c>
      <c r="BL425" s="308" t="e">
        <f>#REF!</f>
        <v>#REF!</v>
      </c>
      <c r="BM425" s="308">
        <f t="shared" si="170"/>
        <v>0</v>
      </c>
      <c r="BN425" s="308" t="e">
        <f t="shared" si="180"/>
        <v>#REF!</v>
      </c>
      <c r="BO425" s="317" t="e">
        <f>AU425/#REF!</f>
        <v>#REF!</v>
      </c>
      <c r="BP425" s="317" t="e">
        <f>AE425/#REF!</f>
        <v>#REF!</v>
      </c>
      <c r="BQ425" s="313" t="e">
        <f>BP425*#REF!</f>
        <v>#REF!</v>
      </c>
      <c r="BR425" s="313" t="e">
        <f t="shared" si="172"/>
        <v>#REF!</v>
      </c>
      <c r="BS425" s="317" t="e">
        <f>AJ425/#REF!</f>
        <v>#REF!</v>
      </c>
      <c r="BT425" s="313" t="e">
        <f>BS425*#REF!</f>
        <v>#REF!</v>
      </c>
      <c r="BU425" s="313" t="e">
        <f t="shared" si="173"/>
        <v>#REF!</v>
      </c>
      <c r="BV425" s="317" t="e">
        <f>#REF!/#REF!</f>
        <v>#REF!</v>
      </c>
      <c r="BW425" s="313" t="e">
        <f>BV425*#REF!</f>
        <v>#REF!</v>
      </c>
      <c r="BX425" s="313" t="e">
        <f>BW425+#REF!</f>
        <v>#REF!</v>
      </c>
      <c r="BY425" s="317" t="e">
        <f>AO425/#REF!</f>
        <v>#REF!</v>
      </c>
      <c r="BZ425" s="313" t="e">
        <f>BY425*#REF!</f>
        <v>#REF!</v>
      </c>
      <c r="CA425" s="313" t="e">
        <f t="shared" si="174"/>
        <v>#REF!</v>
      </c>
      <c r="CB425" s="311" t="str">
        <f t="shared" si="163"/>
        <v>/MH</v>
      </c>
      <c r="CC425" s="311" t="str">
        <f t="shared" si="164"/>
        <v>MH/</v>
      </c>
      <c r="CE425" s="312" t="e">
        <f>T(#REF!)</f>
        <v>#REF!</v>
      </c>
      <c r="CF425" s="312" t="e">
        <f>#REF!</f>
        <v>#REF!</v>
      </c>
      <c r="CG425" s="313">
        <f t="shared" si="175"/>
        <v>0</v>
      </c>
      <c r="CJ425" s="314"/>
      <c r="CP425" s="177"/>
    </row>
    <row r="426" spans="1:94" hidden="1">
      <c r="A426" s="305"/>
      <c r="B426" s="920"/>
      <c r="C426" s="920"/>
      <c r="D426" s="920"/>
      <c r="E426" s="920"/>
      <c r="F426" s="920"/>
      <c r="G426" s="920"/>
      <c r="H426" s="920"/>
      <c r="I426" s="920"/>
      <c r="J426" s="920"/>
      <c r="K426" s="920"/>
      <c r="L426" s="920"/>
      <c r="M426" s="920"/>
      <c r="N426" s="920"/>
      <c r="O426" s="920"/>
      <c r="P426" s="920"/>
      <c r="Q426" s="787"/>
      <c r="R426" s="787"/>
      <c r="S426" s="788"/>
      <c r="T426" s="787"/>
      <c r="U426" s="787"/>
      <c r="V426" s="921"/>
      <c r="W426" s="922"/>
      <c r="X426" s="922"/>
      <c r="Y426" s="921"/>
      <c r="Z426" s="922"/>
      <c r="AA426" s="922"/>
      <c r="AB426" s="921"/>
      <c r="AC426" s="922"/>
      <c r="AD426" s="922"/>
      <c r="AE426" s="923">
        <f t="shared" si="177"/>
        <v>0</v>
      </c>
      <c r="AF426" s="923"/>
      <c r="AG426" s="923"/>
      <c r="AH426" s="923"/>
      <c r="AI426" s="923"/>
      <c r="AJ426" s="919">
        <f t="shared" si="178"/>
        <v>0</v>
      </c>
      <c r="AK426" s="919"/>
      <c r="AL426" s="919"/>
      <c r="AM426" s="919"/>
      <c r="AN426" s="919"/>
      <c r="AO426" s="919">
        <f t="shared" si="181"/>
        <v>0</v>
      </c>
      <c r="AP426" s="919"/>
      <c r="AQ426" s="919"/>
      <c r="AR426" s="919"/>
      <c r="AS426" s="919"/>
      <c r="AT426" s="318"/>
      <c r="AU426" s="877">
        <f t="shared" si="179"/>
        <v>0</v>
      </c>
      <c r="AV426" s="877"/>
      <c r="AW426" s="878"/>
      <c r="AX426" s="878"/>
      <c r="AY426" s="878"/>
      <c r="AZ426" s="879" t="e">
        <f>SUM(#REF!)</f>
        <v>#REF!</v>
      </c>
      <c r="BB426" s="177"/>
      <c r="BC426" s="307"/>
      <c r="BD426" s="306">
        <f t="shared" si="161"/>
        <v>0</v>
      </c>
      <c r="BE426" s="307"/>
      <c r="BF426" s="316"/>
      <c r="BG426" s="316"/>
      <c r="BH426" s="316"/>
      <c r="BI426" s="316"/>
      <c r="BJ426" s="308">
        <f t="shared" si="168"/>
        <v>0</v>
      </c>
      <c r="BK426" s="308">
        <f t="shared" si="169"/>
        <v>0</v>
      </c>
      <c r="BL426" s="308" t="e">
        <f>#REF!</f>
        <v>#REF!</v>
      </c>
      <c r="BM426" s="308">
        <f t="shared" si="170"/>
        <v>0</v>
      </c>
      <c r="BN426" s="308" t="e">
        <f t="shared" si="180"/>
        <v>#REF!</v>
      </c>
      <c r="BO426" s="317" t="e">
        <f>AU426/#REF!</f>
        <v>#REF!</v>
      </c>
      <c r="BP426" s="317" t="e">
        <f>AE426/#REF!</f>
        <v>#REF!</v>
      </c>
      <c r="BQ426" s="313" t="e">
        <f>BP426*#REF!</f>
        <v>#REF!</v>
      </c>
      <c r="BR426" s="313" t="e">
        <f t="shared" si="172"/>
        <v>#REF!</v>
      </c>
      <c r="BS426" s="317" t="e">
        <f>AJ426/#REF!</f>
        <v>#REF!</v>
      </c>
      <c r="BT426" s="313" t="e">
        <f>BS426*#REF!</f>
        <v>#REF!</v>
      </c>
      <c r="BU426" s="313" t="e">
        <f t="shared" si="173"/>
        <v>#REF!</v>
      </c>
      <c r="BV426" s="317" t="e">
        <f>#REF!/#REF!</f>
        <v>#REF!</v>
      </c>
      <c r="BW426" s="313" t="e">
        <f>BV426*#REF!</f>
        <v>#REF!</v>
      </c>
      <c r="BX426" s="313" t="e">
        <f>BW426+#REF!</f>
        <v>#REF!</v>
      </c>
      <c r="BY426" s="317" t="e">
        <f>AO426/#REF!</f>
        <v>#REF!</v>
      </c>
      <c r="BZ426" s="313" t="e">
        <f>BY426*#REF!</f>
        <v>#REF!</v>
      </c>
      <c r="CA426" s="313" t="e">
        <f t="shared" si="174"/>
        <v>#REF!</v>
      </c>
      <c r="CB426" s="311" t="str">
        <f t="shared" si="163"/>
        <v>/MH</v>
      </c>
      <c r="CC426" s="311" t="str">
        <f t="shared" si="164"/>
        <v>MH/</v>
      </c>
      <c r="CE426" s="312" t="e">
        <f>T(#REF!)</f>
        <v>#REF!</v>
      </c>
      <c r="CF426" s="312" t="e">
        <f>#REF!</f>
        <v>#REF!</v>
      </c>
      <c r="CG426" s="313">
        <f t="shared" si="175"/>
        <v>0</v>
      </c>
      <c r="CJ426" s="314"/>
      <c r="CP426" s="177"/>
    </row>
    <row r="427" spans="1:94" hidden="1">
      <c r="A427" s="305"/>
      <c r="B427" s="920"/>
      <c r="C427" s="920"/>
      <c r="D427" s="920"/>
      <c r="E427" s="920"/>
      <c r="F427" s="920"/>
      <c r="G427" s="920"/>
      <c r="H427" s="920"/>
      <c r="I427" s="920"/>
      <c r="J427" s="920"/>
      <c r="K427" s="920"/>
      <c r="L427" s="920"/>
      <c r="M427" s="920"/>
      <c r="N427" s="920"/>
      <c r="O427" s="920"/>
      <c r="P427" s="920"/>
      <c r="Q427" s="787"/>
      <c r="R427" s="787"/>
      <c r="S427" s="788"/>
      <c r="T427" s="787"/>
      <c r="U427" s="787"/>
      <c r="V427" s="921"/>
      <c r="W427" s="922"/>
      <c r="X427" s="922"/>
      <c r="Y427" s="921"/>
      <c r="Z427" s="922"/>
      <c r="AA427" s="922"/>
      <c r="AB427" s="921"/>
      <c r="AC427" s="922"/>
      <c r="AD427" s="922"/>
      <c r="AE427" s="923">
        <f t="shared" si="177"/>
        <v>0</v>
      </c>
      <c r="AF427" s="923"/>
      <c r="AG427" s="923"/>
      <c r="AH427" s="923"/>
      <c r="AI427" s="923"/>
      <c r="AJ427" s="919">
        <f t="shared" si="178"/>
        <v>0</v>
      </c>
      <c r="AK427" s="919"/>
      <c r="AL427" s="919"/>
      <c r="AM427" s="919"/>
      <c r="AN427" s="919"/>
      <c r="AO427" s="919">
        <f t="shared" si="181"/>
        <v>0</v>
      </c>
      <c r="AP427" s="919"/>
      <c r="AQ427" s="919"/>
      <c r="AR427" s="919"/>
      <c r="AS427" s="919"/>
      <c r="AT427" s="318"/>
      <c r="AU427" s="877">
        <f t="shared" si="179"/>
        <v>0</v>
      </c>
      <c r="AV427" s="877"/>
      <c r="AW427" s="878"/>
      <c r="AX427" s="878"/>
      <c r="AY427" s="878"/>
      <c r="AZ427" s="879" t="e">
        <f>SUM(#REF!)</f>
        <v>#REF!</v>
      </c>
      <c r="BB427" s="177"/>
      <c r="BC427" s="307"/>
      <c r="BD427" s="306">
        <f t="shared" si="161"/>
        <v>0</v>
      </c>
      <c r="BE427" s="307"/>
      <c r="BF427" s="316"/>
      <c r="BG427" s="316"/>
      <c r="BH427" s="316"/>
      <c r="BI427" s="316"/>
      <c r="BJ427" s="308">
        <f t="shared" si="168"/>
        <v>0</v>
      </c>
      <c r="BK427" s="308">
        <f t="shared" si="169"/>
        <v>0</v>
      </c>
      <c r="BL427" s="308" t="e">
        <f>#REF!</f>
        <v>#REF!</v>
      </c>
      <c r="BM427" s="308">
        <f t="shared" si="170"/>
        <v>0</v>
      </c>
      <c r="BN427" s="308" t="e">
        <f t="shared" si="180"/>
        <v>#REF!</v>
      </c>
      <c r="BO427" s="317" t="e">
        <f>AU427/#REF!</f>
        <v>#REF!</v>
      </c>
      <c r="BP427" s="317" t="e">
        <f>AE427/#REF!</f>
        <v>#REF!</v>
      </c>
      <c r="BQ427" s="313" t="e">
        <f>BP427*#REF!</f>
        <v>#REF!</v>
      </c>
      <c r="BR427" s="313" t="e">
        <f t="shared" si="172"/>
        <v>#REF!</v>
      </c>
      <c r="BS427" s="317" t="e">
        <f>AJ427/#REF!</f>
        <v>#REF!</v>
      </c>
      <c r="BT427" s="313" t="e">
        <f>BS427*#REF!</f>
        <v>#REF!</v>
      </c>
      <c r="BU427" s="313" t="e">
        <f t="shared" si="173"/>
        <v>#REF!</v>
      </c>
      <c r="BV427" s="317" t="e">
        <f>#REF!/#REF!</f>
        <v>#REF!</v>
      </c>
      <c r="BW427" s="313" t="e">
        <f>BV427*#REF!</f>
        <v>#REF!</v>
      </c>
      <c r="BX427" s="313" t="e">
        <f>BW427+#REF!</f>
        <v>#REF!</v>
      </c>
      <c r="BY427" s="317" t="e">
        <f>AO427/#REF!</f>
        <v>#REF!</v>
      </c>
      <c r="BZ427" s="313" t="e">
        <f>BY427*#REF!</f>
        <v>#REF!</v>
      </c>
      <c r="CA427" s="313" t="e">
        <f t="shared" si="174"/>
        <v>#REF!</v>
      </c>
      <c r="CB427" s="311" t="str">
        <f t="shared" si="163"/>
        <v>/MH</v>
      </c>
      <c r="CC427" s="311" t="str">
        <f t="shared" si="164"/>
        <v>MH/</v>
      </c>
      <c r="CE427" s="312" t="e">
        <f>T(#REF!)</f>
        <v>#REF!</v>
      </c>
      <c r="CF427" s="312" t="e">
        <f>#REF!</f>
        <v>#REF!</v>
      </c>
      <c r="CG427" s="313">
        <f t="shared" si="175"/>
        <v>0</v>
      </c>
      <c r="CJ427" s="314"/>
      <c r="CP427" s="177"/>
    </row>
    <row r="428" spans="1:94" hidden="1">
      <c r="A428" s="305"/>
      <c r="B428" s="920"/>
      <c r="C428" s="920"/>
      <c r="D428" s="920"/>
      <c r="E428" s="920"/>
      <c r="F428" s="920"/>
      <c r="G428" s="920"/>
      <c r="H428" s="920"/>
      <c r="I428" s="920"/>
      <c r="J428" s="920"/>
      <c r="K428" s="920"/>
      <c r="L428" s="920"/>
      <c r="M428" s="920"/>
      <c r="N428" s="920"/>
      <c r="O428" s="920"/>
      <c r="P428" s="920"/>
      <c r="Q428" s="787"/>
      <c r="R428" s="787"/>
      <c r="S428" s="788"/>
      <c r="T428" s="787"/>
      <c r="U428" s="787"/>
      <c r="V428" s="921"/>
      <c r="W428" s="922"/>
      <c r="X428" s="922"/>
      <c r="Y428" s="921"/>
      <c r="Z428" s="922"/>
      <c r="AA428" s="922"/>
      <c r="AB428" s="921"/>
      <c r="AC428" s="922"/>
      <c r="AD428" s="922"/>
      <c r="AE428" s="923">
        <f t="shared" si="177"/>
        <v>0</v>
      </c>
      <c r="AF428" s="923"/>
      <c r="AG428" s="923"/>
      <c r="AH428" s="923"/>
      <c r="AI428" s="923"/>
      <c r="AJ428" s="919">
        <f t="shared" si="178"/>
        <v>0</v>
      </c>
      <c r="AK428" s="919"/>
      <c r="AL428" s="919"/>
      <c r="AM428" s="919"/>
      <c r="AN428" s="919"/>
      <c r="AO428" s="919">
        <f t="shared" si="181"/>
        <v>0</v>
      </c>
      <c r="AP428" s="919"/>
      <c r="AQ428" s="919"/>
      <c r="AR428" s="919"/>
      <c r="AS428" s="919"/>
      <c r="AT428" s="318"/>
      <c r="AU428" s="877">
        <f t="shared" si="179"/>
        <v>0</v>
      </c>
      <c r="AV428" s="877"/>
      <c r="AW428" s="878"/>
      <c r="AX428" s="878"/>
      <c r="AY428" s="878"/>
      <c r="AZ428" s="879" t="e">
        <f>SUM(#REF!)</f>
        <v>#REF!</v>
      </c>
      <c r="BB428" s="177"/>
      <c r="BC428" s="307"/>
      <c r="BD428" s="306">
        <f t="shared" si="161"/>
        <v>0</v>
      </c>
      <c r="BE428" s="307"/>
      <c r="BF428" s="316"/>
      <c r="BG428" s="316"/>
      <c r="BH428" s="316"/>
      <c r="BI428" s="316"/>
      <c r="BJ428" s="308">
        <f t="shared" si="168"/>
        <v>0</v>
      </c>
      <c r="BK428" s="308">
        <f t="shared" si="169"/>
        <v>0</v>
      </c>
      <c r="BL428" s="308" t="e">
        <f>#REF!</f>
        <v>#REF!</v>
      </c>
      <c r="BM428" s="308">
        <f t="shared" si="170"/>
        <v>0</v>
      </c>
      <c r="BN428" s="308" t="e">
        <f t="shared" si="180"/>
        <v>#REF!</v>
      </c>
      <c r="BO428" s="317" t="e">
        <f>AU428/#REF!</f>
        <v>#REF!</v>
      </c>
      <c r="BP428" s="317" t="e">
        <f>AE428/#REF!</f>
        <v>#REF!</v>
      </c>
      <c r="BQ428" s="313" t="e">
        <f>BP428*#REF!</f>
        <v>#REF!</v>
      </c>
      <c r="BR428" s="313" t="e">
        <f t="shared" si="172"/>
        <v>#REF!</v>
      </c>
      <c r="BS428" s="317" t="e">
        <f>AJ428/#REF!</f>
        <v>#REF!</v>
      </c>
      <c r="BT428" s="313" t="e">
        <f>BS428*#REF!</f>
        <v>#REF!</v>
      </c>
      <c r="BU428" s="313" t="e">
        <f t="shared" si="173"/>
        <v>#REF!</v>
      </c>
      <c r="BV428" s="317" t="e">
        <f>#REF!/#REF!</f>
        <v>#REF!</v>
      </c>
      <c r="BW428" s="313" t="e">
        <f>BV428*#REF!</f>
        <v>#REF!</v>
      </c>
      <c r="BX428" s="313" t="e">
        <f>BW428+#REF!</f>
        <v>#REF!</v>
      </c>
      <c r="BY428" s="317" t="e">
        <f>AO428/#REF!</f>
        <v>#REF!</v>
      </c>
      <c r="BZ428" s="313" t="e">
        <f>BY428*#REF!</f>
        <v>#REF!</v>
      </c>
      <c r="CA428" s="313" t="e">
        <f t="shared" si="174"/>
        <v>#REF!</v>
      </c>
      <c r="CB428" s="311" t="str">
        <f t="shared" si="163"/>
        <v>/MH</v>
      </c>
      <c r="CC428" s="311" t="str">
        <f t="shared" si="164"/>
        <v>MH/</v>
      </c>
      <c r="CE428" s="312" t="e">
        <f>T(#REF!)</f>
        <v>#REF!</v>
      </c>
      <c r="CF428" s="312" t="e">
        <f>#REF!</f>
        <v>#REF!</v>
      </c>
      <c r="CG428" s="313">
        <f t="shared" si="175"/>
        <v>0</v>
      </c>
      <c r="CJ428" s="314"/>
      <c r="CP428" s="177"/>
    </row>
    <row r="429" spans="1:94" hidden="1">
      <c r="A429" s="305"/>
      <c r="B429" s="920"/>
      <c r="C429" s="920"/>
      <c r="D429" s="920"/>
      <c r="E429" s="920"/>
      <c r="F429" s="920"/>
      <c r="G429" s="920"/>
      <c r="H429" s="920"/>
      <c r="I429" s="920"/>
      <c r="J429" s="920"/>
      <c r="K429" s="920"/>
      <c r="L429" s="920"/>
      <c r="M429" s="920"/>
      <c r="N429" s="920"/>
      <c r="O429" s="920"/>
      <c r="P429" s="920"/>
      <c r="Q429" s="787"/>
      <c r="R429" s="787"/>
      <c r="S429" s="788"/>
      <c r="T429" s="787"/>
      <c r="U429" s="787"/>
      <c r="V429" s="921"/>
      <c r="W429" s="922"/>
      <c r="X429" s="922"/>
      <c r="Y429" s="921"/>
      <c r="Z429" s="922"/>
      <c r="AA429" s="922"/>
      <c r="AB429" s="921"/>
      <c r="AC429" s="922"/>
      <c r="AD429" s="922"/>
      <c r="AE429" s="923">
        <f t="shared" si="177"/>
        <v>0</v>
      </c>
      <c r="AF429" s="923"/>
      <c r="AG429" s="923"/>
      <c r="AH429" s="923"/>
      <c r="AI429" s="923"/>
      <c r="AJ429" s="919">
        <f t="shared" si="178"/>
        <v>0</v>
      </c>
      <c r="AK429" s="919"/>
      <c r="AL429" s="919"/>
      <c r="AM429" s="919"/>
      <c r="AN429" s="919"/>
      <c r="AO429" s="919">
        <f t="shared" si="181"/>
        <v>0</v>
      </c>
      <c r="AP429" s="919"/>
      <c r="AQ429" s="919"/>
      <c r="AR429" s="919"/>
      <c r="AS429" s="919"/>
      <c r="AT429" s="318"/>
      <c r="AU429" s="877">
        <f t="shared" si="179"/>
        <v>0</v>
      </c>
      <c r="AV429" s="877"/>
      <c r="AW429" s="878"/>
      <c r="AX429" s="878"/>
      <c r="AY429" s="878"/>
      <c r="AZ429" s="879" t="e">
        <f>SUM(#REF!)</f>
        <v>#REF!</v>
      </c>
      <c r="BB429" s="177"/>
      <c r="BC429" s="307"/>
      <c r="BD429" s="306">
        <f t="shared" si="161"/>
        <v>0</v>
      </c>
      <c r="BE429" s="307"/>
      <c r="BF429" s="316"/>
      <c r="BG429" s="316"/>
      <c r="BH429" s="316"/>
      <c r="BI429" s="316"/>
      <c r="BJ429" s="308">
        <f t="shared" si="168"/>
        <v>0</v>
      </c>
      <c r="BK429" s="308">
        <f t="shared" si="169"/>
        <v>0</v>
      </c>
      <c r="BL429" s="308" t="e">
        <f>#REF!</f>
        <v>#REF!</v>
      </c>
      <c r="BM429" s="308">
        <f t="shared" si="170"/>
        <v>0</v>
      </c>
      <c r="BN429" s="308" t="e">
        <f t="shared" si="180"/>
        <v>#REF!</v>
      </c>
      <c r="BO429" s="317" t="e">
        <f>AU429/#REF!</f>
        <v>#REF!</v>
      </c>
      <c r="BP429" s="317" t="e">
        <f>AE429/#REF!</f>
        <v>#REF!</v>
      </c>
      <c r="BQ429" s="313" t="e">
        <f>BP429*#REF!</f>
        <v>#REF!</v>
      </c>
      <c r="BR429" s="313" t="e">
        <f t="shared" si="172"/>
        <v>#REF!</v>
      </c>
      <c r="BS429" s="317" t="e">
        <f>AJ429/#REF!</f>
        <v>#REF!</v>
      </c>
      <c r="BT429" s="313" t="e">
        <f>BS429*#REF!</f>
        <v>#REF!</v>
      </c>
      <c r="BU429" s="313" t="e">
        <f t="shared" si="173"/>
        <v>#REF!</v>
      </c>
      <c r="BV429" s="317" t="e">
        <f>#REF!/#REF!</f>
        <v>#REF!</v>
      </c>
      <c r="BW429" s="313" t="e">
        <f>BV429*#REF!</f>
        <v>#REF!</v>
      </c>
      <c r="BX429" s="313" t="e">
        <f>BW429+#REF!</f>
        <v>#REF!</v>
      </c>
      <c r="BY429" s="317" t="e">
        <f>AO429/#REF!</f>
        <v>#REF!</v>
      </c>
      <c r="BZ429" s="313" t="e">
        <f>BY429*#REF!</f>
        <v>#REF!</v>
      </c>
      <c r="CA429" s="313" t="e">
        <f t="shared" si="174"/>
        <v>#REF!</v>
      </c>
      <c r="CB429" s="311" t="str">
        <f t="shared" si="163"/>
        <v>/MH</v>
      </c>
      <c r="CC429" s="311" t="str">
        <f t="shared" si="164"/>
        <v>MH/</v>
      </c>
      <c r="CE429" s="312" t="e">
        <f>T(#REF!)</f>
        <v>#REF!</v>
      </c>
      <c r="CF429" s="312" t="e">
        <f>#REF!</f>
        <v>#REF!</v>
      </c>
      <c r="CG429" s="313">
        <f t="shared" si="175"/>
        <v>0</v>
      </c>
      <c r="CJ429" s="314"/>
      <c r="CP429" s="177"/>
    </row>
    <row r="430" spans="1:94" ht="5.0999999999999996" hidden="1" customHeight="1">
      <c r="A430" s="305"/>
      <c r="B430" s="364"/>
      <c r="C430" s="364"/>
      <c r="D430" s="364"/>
      <c r="E430" s="364"/>
      <c r="F430" s="364"/>
      <c r="G430" s="364"/>
      <c r="H430" s="364"/>
      <c r="I430" s="364"/>
      <c r="J430" s="364"/>
      <c r="K430" s="364"/>
      <c r="L430" s="364"/>
      <c r="M430" s="364"/>
      <c r="N430" s="364"/>
      <c r="O430" s="364"/>
      <c r="P430" s="364"/>
      <c r="Q430" s="365"/>
      <c r="R430" s="365"/>
      <c r="S430" s="365"/>
      <c r="T430" s="365"/>
      <c r="U430" s="365"/>
      <c r="V430" s="366"/>
      <c r="W430" s="366"/>
      <c r="X430" s="366"/>
      <c r="Y430" s="461"/>
      <c r="Z430" s="461"/>
      <c r="AA430" s="461"/>
      <c r="AB430" s="461"/>
      <c r="AC430" s="461"/>
      <c r="AD430" s="461"/>
      <c r="AE430" s="462"/>
      <c r="AF430" s="462"/>
      <c r="AG430" s="462"/>
      <c r="AH430" s="462"/>
      <c r="AI430" s="462"/>
      <c r="AJ430" s="462"/>
      <c r="AK430" s="462"/>
      <c r="AL430" s="462"/>
      <c r="AM430" s="462"/>
      <c r="AN430" s="462"/>
      <c r="AO430" s="462"/>
      <c r="AP430" s="462"/>
      <c r="AQ430" s="462"/>
      <c r="AR430" s="462"/>
      <c r="AS430" s="462"/>
      <c r="AT430" s="174"/>
      <c r="AU430" s="862"/>
      <c r="AV430" s="863"/>
      <c r="AW430" s="863"/>
      <c r="AX430" s="863"/>
      <c r="AY430" s="863"/>
      <c r="AZ430" s="863"/>
      <c r="BB430" s="175"/>
      <c r="BC430" s="307"/>
      <c r="BD430" s="319">
        <f>$B$343</f>
        <v>0</v>
      </c>
      <c r="BE430" s="307"/>
      <c r="BF430" s="319"/>
      <c r="BG430" s="319"/>
      <c r="BH430" s="319"/>
      <c r="BI430" s="319"/>
      <c r="BJ430" s="320">
        <f>BJ399</f>
        <v>0</v>
      </c>
      <c r="BK430" s="320">
        <f>BK399</f>
        <v>0</v>
      </c>
      <c r="BL430" s="320" t="e">
        <f>BL399</f>
        <v>#REF!</v>
      </c>
      <c r="BM430" s="320">
        <f>BM399</f>
        <v>0</v>
      </c>
      <c r="BN430" s="320" t="e">
        <f>BN399</f>
        <v>#REF!</v>
      </c>
      <c r="BO430" s="321" t="e">
        <f>AU430/TOTAL_REMODEL_ESTIMATE</f>
        <v>#NAME?</v>
      </c>
      <c r="BP430" s="321" t="e">
        <f>#REF!/TOTAL_REMODEL_ESTIMATE</f>
        <v>#REF!</v>
      </c>
      <c r="BQ430" s="321" t="e">
        <f>#REF!/TOTAL_REMODEL_ESTIMATE</f>
        <v>#REF!</v>
      </c>
      <c r="BR430" s="321" t="e">
        <f>#REF!/TOTAL_REMODEL_ESTIMATE</f>
        <v>#REF!</v>
      </c>
      <c r="BS430" s="321" t="e">
        <f>#REF!/TOTAL_REMODEL_ESTIMATE</f>
        <v>#REF!</v>
      </c>
      <c r="BT430" s="321" t="e">
        <f>#REF!/TOTAL_REMODEL_ESTIMATE</f>
        <v>#REF!</v>
      </c>
      <c r="BU430" s="321" t="e">
        <f>#REF!/TOTAL_REMODEL_ESTIMATE</f>
        <v>#REF!</v>
      </c>
      <c r="BV430" s="321" t="e">
        <f>#REF!/TOTAL_REMODEL_ESTIMATE</f>
        <v>#REF!</v>
      </c>
      <c r="BW430" s="321" t="e">
        <f>#REF!/TOTAL_REMODEL_ESTIMATE</f>
        <v>#REF!</v>
      </c>
      <c r="BX430" s="321" t="e">
        <f>#REF!/TOTAL_REMODEL_ESTIMATE</f>
        <v>#REF!</v>
      </c>
      <c r="BY430" s="321" t="e">
        <f>#REF!/TOTAL_REMODEL_ESTIMATE</f>
        <v>#REF!</v>
      </c>
      <c r="BZ430" s="321" t="e">
        <f>#REF!/TOTAL_REMODEL_ESTIMATE</f>
        <v>#REF!</v>
      </c>
      <c r="CA430" s="321" t="e">
        <f>#REF!/TOTAL_REMODEL_ESTIMATE</f>
        <v>#REF!</v>
      </c>
      <c r="CB430" s="321" t="e">
        <f>#REF!/TOTAL_REMODEL_ESTIMATE</f>
        <v>#REF!</v>
      </c>
      <c r="CC430" s="321" t="e">
        <f>#REF!/TOTAL_REMODEL_ESTIMATE</f>
        <v>#REF!</v>
      </c>
      <c r="CE430" s="321"/>
      <c r="CF430" s="321"/>
      <c r="CG430" s="322"/>
      <c r="CJ430" s="323"/>
      <c r="CP430" s="175"/>
    </row>
    <row r="431" spans="1:94" ht="21.6" hidden="1" customHeight="1">
      <c r="A431" s="305"/>
      <c r="B431" s="864" t="str">
        <f>UPPER(CONCATENATE(E399," ","SUBTOTAL"))</f>
        <v>ALTERNATE #8 SUBTOTAL</v>
      </c>
      <c r="C431" s="864"/>
      <c r="D431" s="864"/>
      <c r="E431" s="864"/>
      <c r="F431" s="864"/>
      <c r="G431" s="864"/>
      <c r="H431" s="864"/>
      <c r="I431" s="864"/>
      <c r="J431" s="864"/>
      <c r="K431" s="864"/>
      <c r="L431" s="864"/>
      <c r="M431" s="864"/>
      <c r="N431" s="864"/>
      <c r="O431" s="864"/>
      <c r="P431" s="864"/>
      <c r="Q431" s="864"/>
      <c r="R431" s="864"/>
      <c r="S431" s="864"/>
      <c r="T431" s="864"/>
      <c r="U431" s="864"/>
      <c r="V431" s="864"/>
      <c r="W431" s="864"/>
      <c r="X431" s="864"/>
      <c r="Y431" s="864"/>
      <c r="Z431" s="864"/>
      <c r="AA431" s="864"/>
      <c r="AB431" s="864"/>
      <c r="AC431" s="864"/>
      <c r="AD431" s="865"/>
      <c r="AE431" s="866">
        <f>SUBTOTAL(9,AE400:AI430)</f>
        <v>0</v>
      </c>
      <c r="AF431" s="867"/>
      <c r="AG431" s="867"/>
      <c r="AH431" s="867"/>
      <c r="AI431" s="867"/>
      <c r="AJ431" s="866">
        <f>SUBTOTAL(9,AJ400:AN430)</f>
        <v>0</v>
      </c>
      <c r="AK431" s="867"/>
      <c r="AL431" s="867"/>
      <c r="AM431" s="867"/>
      <c r="AN431" s="867"/>
      <c r="AO431" s="866">
        <f>SUBTOTAL(9,AO400:AS430)</f>
        <v>0</v>
      </c>
      <c r="AP431" s="867"/>
      <c r="AQ431" s="867"/>
      <c r="AR431" s="867"/>
      <c r="AS431" s="867"/>
      <c r="AT431" s="318"/>
      <c r="AU431" s="866">
        <f>SUBTOTAL(9,AU400:AU430)</f>
        <v>0</v>
      </c>
      <c r="AV431" s="867"/>
      <c r="AW431" s="867"/>
      <c r="AX431" s="867"/>
      <c r="AY431" s="867"/>
      <c r="AZ431" s="867"/>
      <c r="BB431" s="64"/>
      <c r="BC431" s="307"/>
      <c r="BD431" s="306">
        <f>$B$343</f>
        <v>0</v>
      </c>
      <c r="BE431" s="307"/>
      <c r="BF431" s="324"/>
      <c r="BG431" s="324"/>
      <c r="BH431" s="324"/>
      <c r="BI431" s="324"/>
      <c r="BJ431" s="325">
        <f t="shared" ref="BJ431:CA431" si="182">BJ399</f>
        <v>0</v>
      </c>
      <c r="BK431" s="325">
        <f t="shared" si="182"/>
        <v>0</v>
      </c>
      <c r="BL431" s="325" t="e">
        <f t="shared" si="182"/>
        <v>#REF!</v>
      </c>
      <c r="BM431" s="325">
        <f t="shared" si="182"/>
        <v>0</v>
      </c>
      <c r="BN431" s="325" t="e">
        <f t="shared" si="182"/>
        <v>#REF!</v>
      </c>
      <c r="BO431" s="326" t="e">
        <f t="shared" si="182"/>
        <v>#REF!</v>
      </c>
      <c r="BP431" s="326" t="e">
        <f t="shared" si="182"/>
        <v>#REF!</v>
      </c>
      <c r="BQ431" s="325" t="e">
        <f t="shared" si="182"/>
        <v>#REF!</v>
      </c>
      <c r="BR431" s="325" t="e">
        <f t="shared" si="182"/>
        <v>#REF!</v>
      </c>
      <c r="BS431" s="326" t="e">
        <f t="shared" si="182"/>
        <v>#REF!</v>
      </c>
      <c r="BT431" s="325" t="e">
        <f t="shared" si="182"/>
        <v>#REF!</v>
      </c>
      <c r="BU431" s="325" t="e">
        <f t="shared" si="182"/>
        <v>#REF!</v>
      </c>
      <c r="BV431" s="326" t="e">
        <f t="shared" si="182"/>
        <v>#REF!</v>
      </c>
      <c r="BW431" s="325" t="e">
        <f t="shared" si="182"/>
        <v>#REF!</v>
      </c>
      <c r="BX431" s="325" t="e">
        <f t="shared" si="182"/>
        <v>#REF!</v>
      </c>
      <c r="BY431" s="326" t="e">
        <f t="shared" si="182"/>
        <v>#REF!</v>
      </c>
      <c r="BZ431" s="325" t="e">
        <f t="shared" si="182"/>
        <v>#REF!</v>
      </c>
      <c r="CA431" s="325" t="e">
        <f t="shared" si="182"/>
        <v>#REF!</v>
      </c>
      <c r="CB431" s="327"/>
      <c r="CC431" s="327"/>
      <c r="CE431" s="327"/>
      <c r="CF431" s="327"/>
      <c r="CG431" s="328"/>
      <c r="CJ431" s="329"/>
      <c r="CP431" s="64"/>
    </row>
    <row r="432" spans="1:94" ht="5.0999999999999996" hidden="1" customHeight="1">
      <c r="A432" s="305"/>
      <c r="B432" s="364"/>
      <c r="C432" s="364"/>
      <c r="D432" s="364"/>
      <c r="E432" s="364"/>
      <c r="F432" s="364"/>
      <c r="G432" s="364"/>
      <c r="H432" s="364"/>
      <c r="I432" s="364"/>
      <c r="J432" s="364"/>
      <c r="K432" s="364"/>
      <c r="L432" s="364"/>
      <c r="M432" s="364"/>
      <c r="N432" s="364"/>
      <c r="O432" s="364"/>
      <c r="P432" s="364"/>
      <c r="Q432" s="365"/>
      <c r="R432" s="365"/>
      <c r="S432" s="365"/>
      <c r="T432" s="365"/>
      <c r="U432" s="365"/>
      <c r="V432" s="366"/>
      <c r="W432" s="366"/>
      <c r="X432" s="366"/>
      <c r="Y432" s="461"/>
      <c r="Z432" s="461"/>
      <c r="AA432" s="461"/>
      <c r="AB432" s="461"/>
      <c r="AC432" s="461"/>
      <c r="AD432" s="461"/>
      <c r="AE432" s="462"/>
      <c r="AF432" s="462"/>
      <c r="AG432" s="462"/>
      <c r="AH432" s="462"/>
      <c r="AI432" s="462"/>
      <c r="AJ432" s="462"/>
      <c r="AK432" s="462"/>
      <c r="AL432" s="462"/>
      <c r="AM432" s="462"/>
      <c r="AN432" s="462"/>
      <c r="AO432" s="462"/>
      <c r="AP432" s="462"/>
      <c r="AQ432" s="462"/>
      <c r="AR432" s="462"/>
      <c r="AS432" s="462"/>
      <c r="AT432" s="174"/>
      <c r="AU432" s="172"/>
      <c r="AV432" s="172"/>
      <c r="AW432" s="172"/>
      <c r="AX432" s="172"/>
      <c r="AY432" s="172"/>
      <c r="AZ432" s="176"/>
      <c r="BB432" s="175"/>
      <c r="BC432" s="307"/>
      <c r="BD432" s="319">
        <f>$B$343</f>
        <v>0</v>
      </c>
      <c r="BE432" s="307"/>
      <c r="BF432" s="319"/>
      <c r="BG432" s="319"/>
      <c r="BH432" s="319"/>
      <c r="BI432" s="319"/>
      <c r="BJ432" s="319">
        <f>BJ399</f>
        <v>0</v>
      </c>
      <c r="BK432" s="319">
        <f>BK399</f>
        <v>0</v>
      </c>
      <c r="BL432" s="319" t="e">
        <f>BL399</f>
        <v>#REF!</v>
      </c>
      <c r="BM432" s="319">
        <f>BM399</f>
        <v>0</v>
      </c>
      <c r="BN432" s="319" t="e">
        <f>BN399</f>
        <v>#REF!</v>
      </c>
      <c r="BO432" s="321" t="e">
        <f>AU432/TOTAL_REMODEL_ESTIMATE</f>
        <v>#NAME?</v>
      </c>
      <c r="BP432" s="321" t="e">
        <f>#REF!/TOTAL_REMODEL_ESTIMATE</f>
        <v>#REF!</v>
      </c>
      <c r="BQ432" s="321" t="e">
        <f>#REF!/TOTAL_REMODEL_ESTIMATE</f>
        <v>#REF!</v>
      </c>
      <c r="BR432" s="321" t="e">
        <f>#REF!/TOTAL_REMODEL_ESTIMATE</f>
        <v>#REF!</v>
      </c>
      <c r="BS432" s="321" t="e">
        <f>#REF!/TOTAL_REMODEL_ESTIMATE</f>
        <v>#REF!</v>
      </c>
      <c r="BT432" s="321" t="e">
        <f>#REF!/TOTAL_REMODEL_ESTIMATE</f>
        <v>#REF!</v>
      </c>
      <c r="BU432" s="321" t="e">
        <f>#REF!/TOTAL_REMODEL_ESTIMATE</f>
        <v>#REF!</v>
      </c>
      <c r="BV432" s="321" t="e">
        <f>#REF!/TOTAL_REMODEL_ESTIMATE</f>
        <v>#REF!</v>
      </c>
      <c r="BW432" s="321" t="e">
        <f>#REF!/TOTAL_REMODEL_ESTIMATE</f>
        <v>#REF!</v>
      </c>
      <c r="BX432" s="321" t="e">
        <f>#REF!/TOTAL_REMODEL_ESTIMATE</f>
        <v>#REF!</v>
      </c>
      <c r="BY432" s="321" t="e">
        <f>#REF!/TOTAL_REMODEL_ESTIMATE</f>
        <v>#REF!</v>
      </c>
      <c r="BZ432" s="321" t="e">
        <f>#REF!/TOTAL_REMODEL_ESTIMATE</f>
        <v>#REF!</v>
      </c>
      <c r="CA432" s="321" t="e">
        <f>#REF!/TOTAL_REMODEL_ESTIMATE</f>
        <v>#REF!</v>
      </c>
      <c r="CB432" s="321" t="e">
        <f>#REF!/TOTAL_REMODEL_ESTIMATE</f>
        <v>#REF!</v>
      </c>
      <c r="CC432" s="321" t="e">
        <f>#REF!/TOTAL_REMODEL_ESTIMATE</f>
        <v>#REF!</v>
      </c>
      <c r="CE432" s="321"/>
      <c r="CF432" s="321"/>
      <c r="CG432" s="322"/>
      <c r="CJ432" s="323"/>
      <c r="CP432" s="175"/>
    </row>
    <row r="433" spans="1:94" ht="9.6999999999999993" hidden="1" customHeight="1">
      <c r="A433" s="305"/>
      <c r="B433" s="463"/>
      <c r="C433" s="463"/>
      <c r="D433" s="463"/>
      <c r="E433" s="463"/>
      <c r="F433" s="463"/>
      <c r="G433" s="463"/>
      <c r="H433" s="463"/>
      <c r="I433" s="463"/>
      <c r="J433" s="463"/>
      <c r="K433" s="463"/>
      <c r="L433" s="463"/>
      <c r="M433" s="463"/>
      <c r="N433" s="463"/>
      <c r="O433" s="463"/>
      <c r="P433" s="463"/>
      <c r="Q433" s="463"/>
      <c r="R433" s="463"/>
      <c r="S433" s="463"/>
      <c r="T433" s="463"/>
      <c r="U433" s="463"/>
      <c r="V433" s="463"/>
      <c r="W433" s="463"/>
      <c r="X433" s="463"/>
      <c r="Y433" s="463"/>
      <c r="Z433" s="463"/>
      <c r="AA433" s="463"/>
      <c r="AB433" s="463"/>
      <c r="AC433" s="463"/>
      <c r="AD433" s="463"/>
      <c r="AE433" s="463"/>
      <c r="AF433" s="463"/>
      <c r="AG433" s="463"/>
      <c r="AH433" s="463"/>
      <c r="AI433" s="463"/>
      <c r="AJ433" s="463"/>
      <c r="AK433" s="463"/>
      <c r="AL433" s="463"/>
      <c r="AM433" s="463"/>
      <c r="AN433" s="463"/>
      <c r="AO433" s="463"/>
      <c r="AP433" s="463"/>
      <c r="AQ433" s="463"/>
      <c r="AR433" s="463"/>
      <c r="AS433" s="463"/>
      <c r="AU433" s="286"/>
      <c r="AV433" s="286"/>
      <c r="AW433" s="286"/>
      <c r="AX433" s="286"/>
      <c r="AY433" s="286"/>
      <c r="AZ433" s="286"/>
      <c r="BB433" s="286"/>
      <c r="BC433" s="286"/>
      <c r="BD433" s="319"/>
      <c r="BE433" s="307"/>
      <c r="BF433" s="319"/>
      <c r="BG433" s="319"/>
      <c r="BH433" s="319"/>
      <c r="BI433" s="319"/>
      <c r="BJ433" s="319"/>
      <c r="BK433" s="319"/>
      <c r="BL433" s="319"/>
      <c r="BM433" s="319"/>
      <c r="BN433" s="319"/>
      <c r="BO433" s="321"/>
      <c r="BP433" s="321"/>
      <c r="BQ433" s="321"/>
      <c r="BR433" s="321"/>
      <c r="BS433" s="321"/>
      <c r="BT433" s="321"/>
      <c r="BU433" s="321"/>
      <c r="BV433" s="321"/>
      <c r="BW433" s="321"/>
      <c r="BX433" s="321"/>
      <c r="BY433" s="321"/>
      <c r="BZ433" s="321"/>
      <c r="CA433" s="321"/>
      <c r="CB433" s="321"/>
      <c r="CC433" s="321"/>
      <c r="CE433" s="321"/>
      <c r="CF433" s="321"/>
      <c r="CG433" s="322"/>
      <c r="CJ433" s="323"/>
      <c r="CP433" s="286"/>
    </row>
    <row r="434" spans="1:94" ht="15.45" hidden="1" customHeight="1">
      <c r="A434" s="305"/>
      <c r="B434" s="463"/>
      <c r="C434" s="463"/>
      <c r="D434" s="463"/>
      <c r="E434" s="463"/>
      <c r="F434" s="463"/>
      <c r="G434" s="463"/>
      <c r="H434" s="463"/>
      <c r="I434" s="463"/>
      <c r="J434" s="463"/>
      <c r="K434" s="463"/>
      <c r="L434" s="463"/>
      <c r="M434" s="463"/>
      <c r="N434" s="463"/>
      <c r="O434" s="463"/>
      <c r="P434" s="463"/>
      <c r="Q434" s="463"/>
      <c r="R434" s="463"/>
      <c r="S434" s="463"/>
      <c r="T434" s="463"/>
      <c r="U434" s="464"/>
      <c r="V434" s="465"/>
      <c r="W434" s="465"/>
      <c r="X434" s="465"/>
      <c r="Y434" s="466"/>
      <c r="Z434" s="466"/>
      <c r="AA434" s="466"/>
      <c r="AB434" s="466"/>
      <c r="AC434" s="466"/>
      <c r="AD434" s="466"/>
      <c r="AE434" s="467"/>
      <c r="AF434" s="467"/>
      <c r="AG434" s="467"/>
      <c r="AH434" s="467"/>
      <c r="AI434" s="467"/>
      <c r="AJ434" s="467"/>
      <c r="AK434" s="467"/>
      <c r="AL434" s="467"/>
      <c r="AM434" s="467"/>
      <c r="AN434" s="467"/>
      <c r="AO434" s="467"/>
      <c r="AP434" s="467"/>
      <c r="AQ434" s="467"/>
      <c r="AR434" s="467"/>
      <c r="AS434" s="467"/>
      <c r="AT434" s="456"/>
      <c r="AU434" s="457"/>
      <c r="AV434" s="457"/>
      <c r="AW434" s="457"/>
      <c r="AX434" s="457"/>
      <c r="AY434" s="457"/>
      <c r="AZ434" s="457"/>
      <c r="BB434" s="286"/>
      <c r="BC434" s="286"/>
      <c r="BD434" s="319"/>
      <c r="BE434" s="307"/>
      <c r="BF434" s="319"/>
      <c r="BG434" s="319"/>
      <c r="BH434" s="319"/>
      <c r="BI434" s="319"/>
      <c r="BJ434" s="319"/>
      <c r="BK434" s="319"/>
      <c r="BL434" s="319"/>
      <c r="BM434" s="319"/>
      <c r="BN434" s="319"/>
      <c r="BO434" s="321"/>
      <c r="BP434" s="321"/>
      <c r="BQ434" s="321"/>
      <c r="BR434" s="321"/>
      <c r="BS434" s="321"/>
      <c r="BT434" s="321"/>
      <c r="BU434" s="321"/>
      <c r="BV434" s="321"/>
      <c r="BW434" s="321"/>
      <c r="BX434" s="321"/>
      <c r="BY434" s="321"/>
      <c r="BZ434" s="321"/>
      <c r="CA434" s="321"/>
      <c r="CB434" s="321"/>
      <c r="CC434" s="321"/>
      <c r="CE434" s="321"/>
      <c r="CF434" s="321"/>
      <c r="CG434" s="322"/>
      <c r="CJ434" s="323"/>
      <c r="CP434" s="286"/>
    </row>
    <row r="435" spans="1:94" ht="18.350000000000001" hidden="1" thickBot="1">
      <c r="A435" s="305"/>
      <c r="B435" s="463"/>
      <c r="C435" s="463"/>
      <c r="D435" s="463"/>
      <c r="E435" s="463"/>
      <c r="F435" s="463"/>
      <c r="G435" s="463"/>
      <c r="H435" s="463"/>
      <c r="I435" s="463"/>
      <c r="J435" s="463"/>
      <c r="K435" s="463"/>
      <c r="L435" s="463"/>
      <c r="M435" s="463"/>
      <c r="N435" s="463"/>
      <c r="O435" s="463"/>
      <c r="P435" s="463"/>
      <c r="Q435" s="463"/>
      <c r="R435" s="463"/>
      <c r="S435" s="463"/>
      <c r="T435" s="463"/>
      <c r="U435" s="941" t="s">
        <v>935</v>
      </c>
      <c r="V435" s="941"/>
      <c r="W435" s="941"/>
      <c r="X435" s="941"/>
      <c r="Y435" s="941"/>
      <c r="Z435" s="941"/>
      <c r="AA435" s="941"/>
      <c r="AB435" s="941"/>
      <c r="AC435" s="941"/>
      <c r="AD435" s="941"/>
      <c r="AE435" s="941"/>
      <c r="AF435" s="941"/>
      <c r="AG435" s="941"/>
      <c r="AH435" s="941"/>
      <c r="AI435" s="941"/>
      <c r="AJ435" s="467"/>
      <c r="AK435" s="467"/>
      <c r="AL435" s="467"/>
      <c r="AM435" s="467"/>
      <c r="AN435" s="467"/>
      <c r="AO435" s="467"/>
      <c r="AP435" s="467"/>
      <c r="AQ435" s="467"/>
      <c r="AR435" s="467"/>
      <c r="AS435" s="467"/>
      <c r="AT435" s="456"/>
      <c r="AU435" s="457"/>
      <c r="AV435" s="457"/>
      <c r="AW435" s="457"/>
      <c r="AX435" s="457"/>
      <c r="AY435" s="457"/>
      <c r="AZ435" s="457"/>
      <c r="BB435" s="286"/>
      <c r="BC435" s="286"/>
      <c r="BD435" s="319"/>
      <c r="BE435" s="307"/>
      <c r="BF435" s="319"/>
      <c r="BG435" s="319"/>
      <c r="BH435" s="319"/>
      <c r="BI435" s="319"/>
      <c r="BJ435" s="319"/>
      <c r="BK435" s="319"/>
      <c r="BL435" s="319"/>
      <c r="BM435" s="319"/>
      <c r="BN435" s="319"/>
      <c r="BO435" s="321"/>
      <c r="BP435" s="321"/>
      <c r="BQ435" s="321"/>
      <c r="BR435" s="321"/>
      <c r="BS435" s="321"/>
      <c r="BT435" s="321"/>
      <c r="BU435" s="321"/>
      <c r="BV435" s="321"/>
      <c r="BW435" s="321"/>
      <c r="BX435" s="321"/>
      <c r="BY435" s="321"/>
      <c r="BZ435" s="321"/>
      <c r="CA435" s="321"/>
      <c r="CB435" s="321"/>
      <c r="CC435" s="321"/>
      <c r="CE435" s="321"/>
      <c r="CF435" s="321"/>
      <c r="CG435" s="322"/>
      <c r="CJ435" s="323"/>
      <c r="CP435" s="286"/>
    </row>
    <row r="436" spans="1:94" ht="17" hidden="1" customHeight="1" thickBot="1">
      <c r="A436" s="305"/>
      <c r="B436" s="463"/>
      <c r="C436" s="463"/>
      <c r="D436" s="463"/>
      <c r="E436" s="463"/>
      <c r="F436" s="468"/>
      <c r="G436" s="468"/>
      <c r="H436" s="469"/>
      <c r="I436" s="469"/>
      <c r="J436" s="469"/>
      <c r="K436" s="469"/>
      <c r="L436" s="469"/>
      <c r="M436" s="469"/>
      <c r="N436" s="469"/>
      <c r="O436" s="469"/>
      <c r="P436" s="463"/>
      <c r="Q436" s="463"/>
      <c r="R436" s="463"/>
      <c r="S436" s="463"/>
      <c r="T436" s="463"/>
      <c r="U436" s="935" t="s">
        <v>926</v>
      </c>
      <c r="V436" s="935"/>
      <c r="W436" s="935"/>
      <c r="X436" s="935"/>
      <c r="Y436" s="935"/>
      <c r="Z436" s="935"/>
      <c r="AA436" s="935"/>
      <c r="AB436" s="935"/>
      <c r="AC436" s="935"/>
      <c r="AD436" s="935"/>
      <c r="AE436" s="935"/>
      <c r="AF436" s="935"/>
      <c r="AG436" s="935"/>
      <c r="AH436" s="935"/>
      <c r="AI436" s="935"/>
      <c r="AJ436" s="942" t="s">
        <v>925</v>
      </c>
      <c r="AK436" s="942"/>
      <c r="AL436" s="942"/>
      <c r="AM436" s="942"/>
      <c r="AN436" s="942"/>
      <c r="AO436" s="942" t="s">
        <v>517</v>
      </c>
      <c r="AP436" s="942"/>
      <c r="AQ436" s="942"/>
      <c r="AR436" s="942"/>
      <c r="AS436" s="942"/>
      <c r="AT436" s="458"/>
      <c r="AU436" s="943" t="s">
        <v>94</v>
      </c>
      <c r="AV436" s="943"/>
      <c r="AW436" s="943"/>
      <c r="AX436" s="943"/>
      <c r="AY436" s="943"/>
      <c r="AZ436" s="943"/>
      <c r="BB436" s="286"/>
      <c r="BC436" s="286"/>
      <c r="BD436" s="319"/>
      <c r="BE436" s="307"/>
      <c r="BF436" s="319"/>
      <c r="BG436" s="319"/>
      <c r="BH436" s="319"/>
      <c r="BI436" s="319"/>
      <c r="BJ436" s="319"/>
      <c r="BK436" s="319"/>
      <c r="BL436" s="319"/>
      <c r="BM436" s="319"/>
      <c r="BN436" s="319"/>
      <c r="BO436" s="321"/>
      <c r="BP436" s="321"/>
      <c r="BQ436" s="321"/>
      <c r="BR436" s="321"/>
      <c r="BS436" s="321"/>
      <c r="BT436" s="321"/>
      <c r="BU436" s="321"/>
      <c r="BV436" s="321"/>
      <c r="BW436" s="321"/>
      <c r="BX436" s="321"/>
      <c r="BY436" s="321"/>
      <c r="BZ436" s="321"/>
      <c r="CA436" s="321"/>
      <c r="CB436" s="321"/>
      <c r="CC436" s="321"/>
      <c r="CE436" s="321"/>
      <c r="CF436" s="321"/>
      <c r="CG436" s="322"/>
      <c r="CJ436" s="323"/>
      <c r="CP436" s="286"/>
    </row>
    <row r="437" spans="1:94" ht="17" hidden="1" customHeight="1" thickBot="1">
      <c r="A437" s="305"/>
      <c r="B437" s="463"/>
      <c r="C437" s="463"/>
      <c r="D437" s="463"/>
      <c r="E437" s="463"/>
      <c r="F437" s="468"/>
      <c r="G437" s="468"/>
      <c r="H437" s="469"/>
      <c r="I437" s="469"/>
      <c r="J437" s="469"/>
      <c r="K437" s="469"/>
      <c r="L437" s="469"/>
      <c r="M437" s="469"/>
      <c r="N437" s="469"/>
      <c r="O437" s="469"/>
      <c r="P437" s="463"/>
      <c r="Q437" s="463"/>
      <c r="R437" s="463"/>
      <c r="S437" s="463"/>
      <c r="T437" s="463"/>
      <c r="U437" s="932" t="str">
        <f>Adder1_Description</f>
        <v>Building Permit (Lump Sum)</v>
      </c>
      <c r="V437" s="932"/>
      <c r="W437" s="932"/>
      <c r="X437" s="932"/>
      <c r="Y437" s="932"/>
      <c r="Z437" s="932"/>
      <c r="AA437" s="932"/>
      <c r="AB437" s="932"/>
      <c r="AC437" s="932"/>
      <c r="AD437" s="932"/>
      <c r="AE437" s="932"/>
      <c r="AF437" s="932"/>
      <c r="AG437" s="932"/>
      <c r="AH437" s="932"/>
      <c r="AI437" s="932"/>
      <c r="AJ437" s="933" t="s">
        <v>514</v>
      </c>
      <c r="AK437" s="933"/>
      <c r="AL437" s="933"/>
      <c r="AM437" s="933"/>
      <c r="AN437" s="933"/>
      <c r="AO437" s="936"/>
      <c r="AP437" s="937"/>
      <c r="AQ437" s="937"/>
      <c r="AR437" s="937"/>
      <c r="AS437" s="938"/>
      <c r="AT437" s="315"/>
      <c r="AU437" s="939">
        <f t="shared" ref="AU437:AU450" si="183">IF(AJ437="%",AO437*Alternate8_Subtotal,AO437)</f>
        <v>0</v>
      </c>
      <c r="AV437" s="939"/>
      <c r="AW437" s="939"/>
      <c r="AX437" s="939"/>
      <c r="AY437" s="939"/>
      <c r="AZ437" s="939"/>
      <c r="BB437" s="286"/>
      <c r="BC437" s="286"/>
      <c r="BD437" s="319"/>
      <c r="BE437" s="307"/>
      <c r="BF437" s="319"/>
      <c r="BG437" s="319"/>
      <c r="BH437" s="319"/>
      <c r="BI437" s="319"/>
      <c r="BJ437" s="319"/>
      <c r="BK437" s="319"/>
      <c r="BL437" s="319"/>
      <c r="BM437" s="319"/>
      <c r="BN437" s="319"/>
      <c r="BO437" s="321"/>
      <c r="BP437" s="321"/>
      <c r="BQ437" s="321"/>
      <c r="BR437" s="321"/>
      <c r="BS437" s="321"/>
      <c r="BT437" s="321"/>
      <c r="BU437" s="321"/>
      <c r="BV437" s="321"/>
      <c r="BW437" s="321"/>
      <c r="BX437" s="321"/>
      <c r="BY437" s="321"/>
      <c r="BZ437" s="321"/>
      <c r="CA437" s="321"/>
      <c r="CB437" s="321"/>
      <c r="CC437" s="321"/>
      <c r="CE437" s="321"/>
      <c r="CF437" s="321"/>
      <c r="CG437" s="322"/>
      <c r="CJ437" s="323"/>
      <c r="CP437" s="286"/>
    </row>
    <row r="438" spans="1:94" ht="17" hidden="1" customHeight="1" thickBot="1">
      <c r="A438" s="305"/>
      <c r="B438" s="463"/>
      <c r="C438" s="463"/>
      <c r="D438" s="463"/>
      <c r="E438" s="463"/>
      <c r="F438" s="468"/>
      <c r="G438" s="468"/>
      <c r="H438" s="469"/>
      <c r="I438" s="469"/>
      <c r="J438" s="469"/>
      <c r="K438" s="469"/>
      <c r="L438" s="469"/>
      <c r="M438" s="469"/>
      <c r="N438" s="469"/>
      <c r="O438" s="469"/>
      <c r="P438" s="463"/>
      <c r="Q438" s="463"/>
      <c r="R438" s="463"/>
      <c r="S438" s="463"/>
      <c r="T438" s="463"/>
      <c r="U438" s="932" t="str">
        <f>Adder2_Description</f>
        <v>Estimating Contingency (% of Subtotal Estimate)</v>
      </c>
      <c r="V438" s="932"/>
      <c r="W438" s="932"/>
      <c r="X438" s="932"/>
      <c r="Y438" s="932"/>
      <c r="Z438" s="932"/>
      <c r="AA438" s="932"/>
      <c r="AB438" s="932"/>
      <c r="AC438" s="932"/>
      <c r="AD438" s="932"/>
      <c r="AE438" s="932"/>
      <c r="AF438" s="932"/>
      <c r="AG438" s="932"/>
      <c r="AH438" s="932"/>
      <c r="AI438" s="932"/>
      <c r="AJ438" s="933" t="s">
        <v>515</v>
      </c>
      <c r="AK438" s="933"/>
      <c r="AL438" s="933"/>
      <c r="AM438" s="933"/>
      <c r="AN438" s="933"/>
      <c r="AO438" s="936"/>
      <c r="AP438" s="937"/>
      <c r="AQ438" s="937"/>
      <c r="AR438" s="937"/>
      <c r="AS438" s="938"/>
      <c r="AT438" s="318"/>
      <c r="AU438" s="939">
        <f t="shared" si="183"/>
        <v>0</v>
      </c>
      <c r="AV438" s="939"/>
      <c r="AW438" s="939"/>
      <c r="AX438" s="939"/>
      <c r="AY438" s="939"/>
      <c r="AZ438" s="939"/>
      <c r="BB438" s="286"/>
      <c r="BC438" s="286"/>
      <c r="BD438" s="319"/>
      <c r="BE438" s="307"/>
      <c r="BF438" s="319"/>
      <c r="BG438" s="319"/>
      <c r="BH438" s="319"/>
      <c r="BI438" s="319"/>
      <c r="BJ438" s="319"/>
      <c r="BK438" s="319"/>
      <c r="BL438" s="319"/>
      <c r="BM438" s="319"/>
      <c r="BN438" s="319"/>
      <c r="BO438" s="321"/>
      <c r="BP438" s="321"/>
      <c r="BQ438" s="321"/>
      <c r="BR438" s="321"/>
      <c r="BS438" s="321"/>
      <c r="BT438" s="321"/>
      <c r="BU438" s="321"/>
      <c r="BV438" s="321"/>
      <c r="BW438" s="321"/>
      <c r="BX438" s="321"/>
      <c r="BY438" s="321"/>
      <c r="BZ438" s="321"/>
      <c r="CA438" s="321"/>
      <c r="CB438" s="321"/>
      <c r="CC438" s="321"/>
      <c r="CE438" s="321"/>
      <c r="CF438" s="321"/>
      <c r="CG438" s="322"/>
      <c r="CJ438" s="323"/>
      <c r="CP438" s="286"/>
    </row>
    <row r="439" spans="1:94" ht="17" hidden="1" customHeight="1" thickBot="1">
      <c r="A439" s="305"/>
      <c r="B439" s="463"/>
      <c r="C439" s="463"/>
      <c r="D439" s="463"/>
      <c r="E439" s="463"/>
      <c r="F439" s="468"/>
      <c r="G439" s="468"/>
      <c r="H439" s="469"/>
      <c r="I439" s="469"/>
      <c r="J439" s="469"/>
      <c r="K439" s="469"/>
      <c r="L439" s="469"/>
      <c r="M439" s="469"/>
      <c r="N439" s="469"/>
      <c r="O439" s="469"/>
      <c r="P439" s="463"/>
      <c r="Q439" s="463"/>
      <c r="R439" s="463"/>
      <c r="S439" s="463"/>
      <c r="T439" s="463"/>
      <c r="U439" s="932" t="str">
        <f>Adder3_Description</f>
        <v>Construction Contingency (% of Subtotal Estimate)</v>
      </c>
      <c r="V439" s="932"/>
      <c r="W439" s="932"/>
      <c r="X439" s="932"/>
      <c r="Y439" s="932"/>
      <c r="Z439" s="932"/>
      <c r="AA439" s="932"/>
      <c r="AB439" s="932"/>
      <c r="AC439" s="932"/>
      <c r="AD439" s="932"/>
      <c r="AE439" s="932"/>
      <c r="AF439" s="932"/>
      <c r="AG439" s="932"/>
      <c r="AH439" s="932"/>
      <c r="AI439" s="932"/>
      <c r="AJ439" s="933" t="s">
        <v>514</v>
      </c>
      <c r="AK439" s="933"/>
      <c r="AL439" s="933"/>
      <c r="AM439" s="933"/>
      <c r="AN439" s="933"/>
      <c r="AO439" s="936"/>
      <c r="AP439" s="937"/>
      <c r="AQ439" s="937"/>
      <c r="AR439" s="937"/>
      <c r="AS439" s="938"/>
      <c r="AT439" s="318"/>
      <c r="AU439" s="939">
        <f t="shared" si="183"/>
        <v>0</v>
      </c>
      <c r="AV439" s="939"/>
      <c r="AW439" s="939"/>
      <c r="AX439" s="939"/>
      <c r="AY439" s="939"/>
      <c r="AZ439" s="939"/>
      <c r="BB439" s="286"/>
      <c r="BC439" s="286"/>
      <c r="BD439" s="319"/>
      <c r="BE439" s="307"/>
      <c r="BF439" s="319"/>
      <c r="BG439" s="319"/>
      <c r="BH439" s="319"/>
      <c r="BI439" s="319"/>
      <c r="BJ439" s="319"/>
      <c r="BK439" s="319"/>
      <c r="BL439" s="319"/>
      <c r="BM439" s="319"/>
      <c r="BN439" s="319"/>
      <c r="BO439" s="321"/>
      <c r="BP439" s="321"/>
      <c r="BQ439" s="321"/>
      <c r="BR439" s="321"/>
      <c r="BS439" s="321"/>
      <c r="BT439" s="321"/>
      <c r="BU439" s="321"/>
      <c r="BV439" s="321"/>
      <c r="BW439" s="321"/>
      <c r="BX439" s="321"/>
      <c r="BY439" s="321"/>
      <c r="BZ439" s="321"/>
      <c r="CA439" s="321"/>
      <c r="CB439" s="321"/>
      <c r="CC439" s="321"/>
      <c r="CE439" s="321"/>
      <c r="CF439" s="321"/>
      <c r="CG439" s="322"/>
      <c r="CJ439" s="323"/>
      <c r="CP439" s="286"/>
    </row>
    <row r="440" spans="1:94" ht="17" hidden="1" customHeight="1" thickBot="1">
      <c r="A440" s="305"/>
      <c r="B440" s="463"/>
      <c r="C440" s="463"/>
      <c r="D440" s="463"/>
      <c r="E440" s="463"/>
      <c r="F440" s="468"/>
      <c r="G440" s="468"/>
      <c r="H440" s="469"/>
      <c r="I440" s="469"/>
      <c r="J440" s="469"/>
      <c r="K440" s="469"/>
      <c r="L440" s="469"/>
      <c r="M440" s="469"/>
      <c r="N440" s="469"/>
      <c r="O440" s="469"/>
      <c r="P440" s="463"/>
      <c r="Q440" s="463"/>
      <c r="R440" s="463"/>
      <c r="S440" s="463"/>
      <c r="T440" s="463"/>
      <c r="U440" s="932" t="str">
        <f>Adder4_Description</f>
        <v>Remodeling Tax (% of Subtotal Estimate)</v>
      </c>
      <c r="V440" s="932"/>
      <c r="W440" s="932"/>
      <c r="X440" s="932"/>
      <c r="Y440" s="932"/>
      <c r="Z440" s="932"/>
      <c r="AA440" s="932"/>
      <c r="AB440" s="932"/>
      <c r="AC440" s="932"/>
      <c r="AD440" s="932"/>
      <c r="AE440" s="932"/>
      <c r="AF440" s="932"/>
      <c r="AG440" s="932"/>
      <c r="AH440" s="932"/>
      <c r="AI440" s="932"/>
      <c r="AJ440" s="933" t="s">
        <v>515</v>
      </c>
      <c r="AK440" s="933"/>
      <c r="AL440" s="933"/>
      <c r="AM440" s="933"/>
      <c r="AN440" s="933"/>
      <c r="AO440" s="936"/>
      <c r="AP440" s="937"/>
      <c r="AQ440" s="937"/>
      <c r="AR440" s="937"/>
      <c r="AS440" s="938"/>
      <c r="AT440" s="318"/>
      <c r="AU440" s="939">
        <f t="shared" si="183"/>
        <v>0</v>
      </c>
      <c r="AV440" s="939"/>
      <c r="AW440" s="939"/>
      <c r="AX440" s="939"/>
      <c r="AY440" s="939"/>
      <c r="AZ440" s="939"/>
      <c r="BB440" s="286"/>
      <c r="BC440" s="286"/>
      <c r="BD440" s="319"/>
      <c r="BE440" s="307"/>
      <c r="BF440" s="319"/>
      <c r="BG440" s="319"/>
      <c r="BH440" s="319"/>
      <c r="BI440" s="319"/>
      <c r="BJ440" s="319"/>
      <c r="BK440" s="319"/>
      <c r="BL440" s="319"/>
      <c r="BM440" s="319"/>
      <c r="BN440" s="319"/>
      <c r="BO440" s="321"/>
      <c r="BP440" s="321"/>
      <c r="BQ440" s="321"/>
      <c r="BR440" s="321"/>
      <c r="BS440" s="321"/>
      <c r="BT440" s="321"/>
      <c r="BU440" s="321"/>
      <c r="BV440" s="321"/>
      <c r="BW440" s="321"/>
      <c r="BX440" s="321"/>
      <c r="BY440" s="321"/>
      <c r="BZ440" s="321"/>
      <c r="CA440" s="321"/>
      <c r="CB440" s="321"/>
      <c r="CC440" s="321"/>
      <c r="CE440" s="321"/>
      <c r="CF440" s="321"/>
      <c r="CG440" s="322"/>
      <c r="CJ440" s="323"/>
      <c r="CP440" s="286"/>
    </row>
    <row r="441" spans="1:94" ht="17" hidden="1" customHeight="1" thickBot="1">
      <c r="A441" s="305"/>
      <c r="B441" s="463"/>
      <c r="C441" s="463"/>
      <c r="D441" s="463"/>
      <c r="E441" s="463"/>
      <c r="F441" s="468"/>
      <c r="G441" s="468"/>
      <c r="H441" s="469"/>
      <c r="I441" s="469"/>
      <c r="J441" s="469"/>
      <c r="K441" s="469"/>
      <c r="L441" s="469"/>
      <c r="M441" s="469"/>
      <c r="N441" s="469"/>
      <c r="O441" s="469"/>
      <c r="P441" s="463"/>
      <c r="Q441" s="463"/>
      <c r="R441" s="463"/>
      <c r="S441" s="463"/>
      <c r="T441" s="463"/>
      <c r="U441" s="932" t="str">
        <f>Adder5_Description</f>
        <v>Warranty (% of Subtotal Estimate)</v>
      </c>
      <c r="V441" s="932"/>
      <c r="W441" s="932"/>
      <c r="X441" s="932"/>
      <c r="Y441" s="932"/>
      <c r="Z441" s="932"/>
      <c r="AA441" s="932"/>
      <c r="AB441" s="932"/>
      <c r="AC441" s="932"/>
      <c r="AD441" s="932"/>
      <c r="AE441" s="932"/>
      <c r="AF441" s="932"/>
      <c r="AG441" s="932"/>
      <c r="AH441" s="932"/>
      <c r="AI441" s="932"/>
      <c r="AJ441" s="933" t="s">
        <v>515</v>
      </c>
      <c r="AK441" s="933"/>
      <c r="AL441" s="933"/>
      <c r="AM441" s="933"/>
      <c r="AN441" s="933"/>
      <c r="AO441" s="936"/>
      <c r="AP441" s="937"/>
      <c r="AQ441" s="937"/>
      <c r="AR441" s="937"/>
      <c r="AS441" s="938"/>
      <c r="AT441" s="318"/>
      <c r="AU441" s="939">
        <f t="shared" si="183"/>
        <v>0</v>
      </c>
      <c r="AV441" s="939"/>
      <c r="AW441" s="939"/>
      <c r="AX441" s="939"/>
      <c r="AY441" s="939"/>
      <c r="AZ441" s="939"/>
      <c r="BB441" s="286"/>
      <c r="BC441" s="286"/>
      <c r="BD441" s="319"/>
      <c r="BE441" s="307"/>
      <c r="BF441" s="319"/>
      <c r="BG441" s="319"/>
      <c r="BH441" s="319"/>
      <c r="BI441" s="319"/>
      <c r="BJ441" s="319"/>
      <c r="BK441" s="319"/>
      <c r="BL441" s="319"/>
      <c r="BM441" s="319"/>
      <c r="BN441" s="319"/>
      <c r="BO441" s="321"/>
      <c r="BP441" s="321"/>
      <c r="BQ441" s="321"/>
      <c r="BR441" s="321"/>
      <c r="BS441" s="321"/>
      <c r="BT441" s="321"/>
      <c r="BU441" s="321"/>
      <c r="BV441" s="321"/>
      <c r="BW441" s="321"/>
      <c r="BX441" s="321"/>
      <c r="BY441" s="321"/>
      <c r="BZ441" s="321"/>
      <c r="CA441" s="321"/>
      <c r="CB441" s="321"/>
      <c r="CC441" s="321"/>
      <c r="CE441" s="321"/>
      <c r="CF441" s="321"/>
      <c r="CG441" s="322"/>
      <c r="CJ441" s="323"/>
      <c r="CP441" s="286"/>
    </row>
    <row r="442" spans="1:94" ht="17" hidden="1" customHeight="1" thickBot="1">
      <c r="A442" s="305"/>
      <c r="B442" s="463"/>
      <c r="C442" s="463"/>
      <c r="D442" s="463"/>
      <c r="E442" s="463"/>
      <c r="F442" s="468"/>
      <c r="G442" s="468"/>
      <c r="H442" s="469"/>
      <c r="I442" s="469"/>
      <c r="J442" s="469"/>
      <c r="K442" s="469"/>
      <c r="L442" s="469"/>
      <c r="M442" s="469"/>
      <c r="N442" s="469"/>
      <c r="O442" s="469"/>
      <c r="P442" s="463"/>
      <c r="Q442" s="463"/>
      <c r="R442" s="463"/>
      <c r="S442" s="463"/>
      <c r="T442" s="463"/>
      <c r="U442" s="932" t="str">
        <f>Adder6_Description</f>
        <v>General Liability Insurance (% of Subtotal Estimate)</v>
      </c>
      <c r="V442" s="932"/>
      <c r="W442" s="932"/>
      <c r="X442" s="932"/>
      <c r="Y442" s="932"/>
      <c r="Z442" s="932"/>
      <c r="AA442" s="932"/>
      <c r="AB442" s="932"/>
      <c r="AC442" s="932"/>
      <c r="AD442" s="932"/>
      <c r="AE442" s="932"/>
      <c r="AF442" s="932"/>
      <c r="AG442" s="932"/>
      <c r="AH442" s="932"/>
      <c r="AI442" s="932"/>
      <c r="AJ442" s="933" t="s">
        <v>515</v>
      </c>
      <c r="AK442" s="933"/>
      <c r="AL442" s="933"/>
      <c r="AM442" s="933"/>
      <c r="AN442" s="933"/>
      <c r="AO442" s="936"/>
      <c r="AP442" s="937"/>
      <c r="AQ442" s="937"/>
      <c r="AR442" s="937"/>
      <c r="AS442" s="938"/>
      <c r="AT442" s="318"/>
      <c r="AU442" s="939">
        <f t="shared" si="183"/>
        <v>0</v>
      </c>
      <c r="AV442" s="939"/>
      <c r="AW442" s="939"/>
      <c r="AX442" s="939"/>
      <c r="AY442" s="939"/>
      <c r="AZ442" s="939"/>
      <c r="BB442" s="286"/>
      <c r="BC442" s="286"/>
      <c r="BD442" s="319"/>
      <c r="BE442" s="307"/>
      <c r="BF442" s="319"/>
      <c r="BG442" s="319"/>
      <c r="BH442" s="319"/>
      <c r="BI442" s="319"/>
      <c r="BJ442" s="319"/>
      <c r="BK442" s="319"/>
      <c r="BL442" s="319"/>
      <c r="BM442" s="319"/>
      <c r="BN442" s="319"/>
      <c r="BO442" s="321"/>
      <c r="BP442" s="321"/>
      <c r="BQ442" s="321"/>
      <c r="BR442" s="321"/>
      <c r="BS442" s="321"/>
      <c r="BT442" s="321"/>
      <c r="BU442" s="321"/>
      <c r="BV442" s="321"/>
      <c r="BW442" s="321"/>
      <c r="BX442" s="321"/>
      <c r="BY442" s="321"/>
      <c r="BZ442" s="321"/>
      <c r="CA442" s="321"/>
      <c r="CB442" s="321"/>
      <c r="CC442" s="321"/>
      <c r="CE442" s="321"/>
      <c r="CF442" s="321"/>
      <c r="CG442" s="322"/>
      <c r="CJ442" s="323"/>
      <c r="CP442" s="286"/>
    </row>
    <row r="443" spans="1:94" ht="17" hidden="1" customHeight="1" thickBot="1">
      <c r="A443" s="305"/>
      <c r="B443" s="463"/>
      <c r="C443" s="463"/>
      <c r="D443" s="463"/>
      <c r="E443" s="463"/>
      <c r="F443" s="468"/>
      <c r="G443" s="468"/>
      <c r="H443" s="469"/>
      <c r="I443" s="469"/>
      <c r="J443" s="469"/>
      <c r="K443" s="469"/>
      <c r="L443" s="469"/>
      <c r="M443" s="469"/>
      <c r="N443" s="469"/>
      <c r="O443" s="469"/>
      <c r="P443" s="463"/>
      <c r="Q443" s="463"/>
      <c r="R443" s="463"/>
      <c r="S443" s="463"/>
      <c r="T443" s="463"/>
      <c r="U443" s="932" t="str">
        <f>Adder7_Description</f>
        <v>Builder's Risk Insurance (% of Subtotal Estimate)</v>
      </c>
      <c r="V443" s="932"/>
      <c r="W443" s="932"/>
      <c r="X443" s="932"/>
      <c r="Y443" s="932"/>
      <c r="Z443" s="932"/>
      <c r="AA443" s="932"/>
      <c r="AB443" s="932"/>
      <c r="AC443" s="932"/>
      <c r="AD443" s="932"/>
      <c r="AE443" s="932"/>
      <c r="AF443" s="932"/>
      <c r="AG443" s="932"/>
      <c r="AH443" s="932"/>
      <c r="AI443" s="932"/>
      <c r="AJ443" s="933" t="s">
        <v>515</v>
      </c>
      <c r="AK443" s="933"/>
      <c r="AL443" s="933"/>
      <c r="AM443" s="933"/>
      <c r="AN443" s="933"/>
      <c r="AO443" s="936"/>
      <c r="AP443" s="937"/>
      <c r="AQ443" s="937"/>
      <c r="AR443" s="937"/>
      <c r="AS443" s="938"/>
      <c r="AT443" s="318"/>
      <c r="AU443" s="939">
        <f t="shared" si="183"/>
        <v>0</v>
      </c>
      <c r="AV443" s="939"/>
      <c r="AW443" s="939"/>
      <c r="AX443" s="939"/>
      <c r="AY443" s="939"/>
      <c r="AZ443" s="939"/>
      <c r="BB443" s="286"/>
      <c r="BC443" s="286"/>
      <c r="BD443" s="319"/>
      <c r="BE443" s="307"/>
      <c r="BF443" s="319"/>
      <c r="BG443" s="319"/>
      <c r="BH443" s="319"/>
      <c r="BI443" s="319"/>
      <c r="BJ443" s="319"/>
      <c r="BK443" s="319"/>
      <c r="BL443" s="319"/>
      <c r="BM443" s="319"/>
      <c r="BN443" s="319"/>
      <c r="BO443" s="321"/>
      <c r="BP443" s="321"/>
      <c r="BQ443" s="321"/>
      <c r="BR443" s="321"/>
      <c r="BS443" s="321"/>
      <c r="BT443" s="321"/>
      <c r="BU443" s="321"/>
      <c r="BV443" s="321"/>
      <c r="BW443" s="321"/>
      <c r="BX443" s="321"/>
      <c r="BY443" s="321"/>
      <c r="BZ443" s="321"/>
      <c r="CA443" s="321"/>
      <c r="CB443" s="321"/>
      <c r="CC443" s="321"/>
      <c r="CE443" s="321"/>
      <c r="CF443" s="321"/>
      <c r="CG443" s="322"/>
      <c r="CJ443" s="323"/>
      <c r="CP443" s="286"/>
    </row>
    <row r="444" spans="1:94" ht="17" hidden="1" customHeight="1" thickBot="1">
      <c r="A444" s="305"/>
      <c r="B444" s="463"/>
      <c r="C444" s="463"/>
      <c r="D444" s="463"/>
      <c r="E444" s="463"/>
      <c r="F444" s="468"/>
      <c r="G444" s="468"/>
      <c r="H444" s="469"/>
      <c r="I444" s="469"/>
      <c r="J444" s="469"/>
      <c r="K444" s="469"/>
      <c r="L444" s="469"/>
      <c r="M444" s="469"/>
      <c r="N444" s="469"/>
      <c r="O444" s="469"/>
      <c r="P444" s="463"/>
      <c r="Q444" s="463"/>
      <c r="R444" s="463"/>
      <c r="S444" s="463"/>
      <c r="T444" s="463"/>
      <c r="U444" s="932" t="str">
        <f>Adder8_Description</f>
        <v>Contractor's Profit (% of Subtotal Estimate)</v>
      </c>
      <c r="V444" s="932"/>
      <c r="W444" s="932"/>
      <c r="X444" s="932"/>
      <c r="Y444" s="932"/>
      <c r="Z444" s="932"/>
      <c r="AA444" s="932"/>
      <c r="AB444" s="932"/>
      <c r="AC444" s="932"/>
      <c r="AD444" s="932"/>
      <c r="AE444" s="932"/>
      <c r="AF444" s="932"/>
      <c r="AG444" s="932"/>
      <c r="AH444" s="932"/>
      <c r="AI444" s="932"/>
      <c r="AJ444" s="933" t="s">
        <v>515</v>
      </c>
      <c r="AK444" s="933"/>
      <c r="AL444" s="933"/>
      <c r="AM444" s="933"/>
      <c r="AN444" s="933"/>
      <c r="AO444" s="936"/>
      <c r="AP444" s="937"/>
      <c r="AQ444" s="937"/>
      <c r="AR444" s="937"/>
      <c r="AS444" s="938"/>
      <c r="AT444" s="318"/>
      <c r="AU444" s="939">
        <f t="shared" si="183"/>
        <v>0</v>
      </c>
      <c r="AV444" s="939"/>
      <c r="AW444" s="939"/>
      <c r="AX444" s="939"/>
      <c r="AY444" s="939"/>
      <c r="AZ444" s="939"/>
      <c r="BB444" s="286"/>
      <c r="BC444" s="286"/>
      <c r="BD444" s="319"/>
      <c r="BE444" s="307"/>
      <c r="BF444" s="319"/>
      <c r="BG444" s="319"/>
      <c r="BH444" s="319"/>
      <c r="BI444" s="319"/>
      <c r="BJ444" s="319"/>
      <c r="BK444" s="319"/>
      <c r="BL444" s="319"/>
      <c r="BM444" s="319"/>
      <c r="BN444" s="319"/>
      <c r="BO444" s="321"/>
      <c r="BP444" s="321"/>
      <c r="BQ444" s="321"/>
      <c r="BR444" s="321"/>
      <c r="BS444" s="321"/>
      <c r="BT444" s="321"/>
      <c r="BU444" s="321"/>
      <c r="BV444" s="321"/>
      <c r="BW444" s="321"/>
      <c r="BX444" s="321"/>
      <c r="BY444" s="321"/>
      <c r="BZ444" s="321"/>
      <c r="CA444" s="321"/>
      <c r="CB444" s="321"/>
      <c r="CC444" s="321"/>
      <c r="CE444" s="321"/>
      <c r="CF444" s="321"/>
      <c r="CG444" s="322"/>
      <c r="CJ444" s="323"/>
      <c r="CP444" s="286"/>
    </row>
    <row r="445" spans="1:94" ht="17" hidden="1" customHeight="1" thickBot="1">
      <c r="A445" s="305"/>
      <c r="B445" s="463"/>
      <c r="C445" s="463"/>
      <c r="D445" s="463"/>
      <c r="E445" s="463"/>
      <c r="F445" s="468"/>
      <c r="G445" s="468"/>
      <c r="H445" s="469"/>
      <c r="I445" s="469"/>
      <c r="J445" s="469"/>
      <c r="K445" s="469"/>
      <c r="L445" s="469"/>
      <c r="M445" s="469"/>
      <c r="N445" s="469"/>
      <c r="O445" s="469"/>
      <c r="P445" s="463"/>
      <c r="Q445" s="463"/>
      <c r="R445" s="463"/>
      <c r="S445" s="463"/>
      <c r="T445" s="463"/>
      <c r="U445" s="932" t="str">
        <f>Adder9_Description</f>
        <v>Labor Markup (% of Labor Total)</v>
      </c>
      <c r="V445" s="932"/>
      <c r="W445" s="932"/>
      <c r="X445" s="932"/>
      <c r="Y445" s="932"/>
      <c r="Z445" s="932"/>
      <c r="AA445" s="932"/>
      <c r="AB445" s="932"/>
      <c r="AC445" s="932"/>
      <c r="AD445" s="932"/>
      <c r="AE445" s="932"/>
      <c r="AF445" s="932"/>
      <c r="AG445" s="932"/>
      <c r="AH445" s="932"/>
      <c r="AI445" s="932"/>
      <c r="AJ445" s="933" t="s">
        <v>515</v>
      </c>
      <c r="AK445" s="933"/>
      <c r="AL445" s="933"/>
      <c r="AM445" s="933"/>
      <c r="AN445" s="933"/>
      <c r="AO445" s="936"/>
      <c r="AP445" s="937"/>
      <c r="AQ445" s="937"/>
      <c r="AR445" s="937"/>
      <c r="AS445" s="938"/>
      <c r="AT445" s="318"/>
      <c r="AU445" s="939">
        <f t="shared" si="183"/>
        <v>0</v>
      </c>
      <c r="AV445" s="939"/>
      <c r="AW445" s="939"/>
      <c r="AX445" s="939"/>
      <c r="AY445" s="939"/>
      <c r="AZ445" s="939"/>
      <c r="BB445" s="286"/>
      <c r="BC445" s="286"/>
      <c r="BD445" s="319"/>
      <c r="BE445" s="307"/>
      <c r="BF445" s="319"/>
      <c r="BG445" s="319"/>
      <c r="BH445" s="319"/>
      <c r="BI445" s="319"/>
      <c r="BJ445" s="319"/>
      <c r="BK445" s="319"/>
      <c r="BL445" s="319"/>
      <c r="BM445" s="319"/>
      <c r="BN445" s="319"/>
      <c r="BO445" s="321"/>
      <c r="BP445" s="321"/>
      <c r="BQ445" s="321"/>
      <c r="BR445" s="321"/>
      <c r="BS445" s="321"/>
      <c r="BT445" s="321"/>
      <c r="BU445" s="321"/>
      <c r="BV445" s="321"/>
      <c r="BW445" s="321"/>
      <c r="BX445" s="321"/>
      <c r="BY445" s="321"/>
      <c r="BZ445" s="321"/>
      <c r="CA445" s="321"/>
      <c r="CB445" s="321"/>
      <c r="CC445" s="321"/>
      <c r="CE445" s="321"/>
      <c r="CF445" s="321"/>
      <c r="CG445" s="322"/>
      <c r="CJ445" s="323"/>
      <c r="CP445" s="286"/>
    </row>
    <row r="446" spans="1:94" ht="17" hidden="1" customHeight="1" thickBot="1">
      <c r="A446" s="305"/>
      <c r="B446" s="463"/>
      <c r="C446" s="463"/>
      <c r="D446" s="463"/>
      <c r="E446" s="463"/>
      <c r="F446" s="468"/>
      <c r="G446" s="468"/>
      <c r="H446" s="469"/>
      <c r="I446" s="469"/>
      <c r="J446" s="469"/>
      <c r="K446" s="469"/>
      <c r="L446" s="469"/>
      <c r="M446" s="469"/>
      <c r="N446" s="469"/>
      <c r="O446" s="469"/>
      <c r="P446" s="463"/>
      <c r="Q446" s="463"/>
      <c r="R446" s="463"/>
      <c r="S446" s="463"/>
      <c r="T446" s="463"/>
      <c r="U446" s="932" t="str">
        <f>Adder10_Description</f>
        <v>Material Markup (% of Material Total)</v>
      </c>
      <c r="V446" s="932"/>
      <c r="W446" s="932"/>
      <c r="X446" s="932"/>
      <c r="Y446" s="932"/>
      <c r="Z446" s="932"/>
      <c r="AA446" s="932"/>
      <c r="AB446" s="932"/>
      <c r="AC446" s="932"/>
      <c r="AD446" s="932"/>
      <c r="AE446" s="932"/>
      <c r="AF446" s="932"/>
      <c r="AG446" s="932"/>
      <c r="AH446" s="932"/>
      <c r="AI446" s="932"/>
      <c r="AJ446" s="933" t="s">
        <v>515</v>
      </c>
      <c r="AK446" s="933"/>
      <c r="AL446" s="933"/>
      <c r="AM446" s="933"/>
      <c r="AN446" s="933"/>
      <c r="AO446" s="936"/>
      <c r="AP446" s="937"/>
      <c r="AQ446" s="937"/>
      <c r="AR446" s="937"/>
      <c r="AS446" s="938"/>
      <c r="AT446" s="318"/>
      <c r="AU446" s="939">
        <f t="shared" si="183"/>
        <v>0</v>
      </c>
      <c r="AV446" s="939"/>
      <c r="AW446" s="939"/>
      <c r="AX446" s="939"/>
      <c r="AY446" s="939"/>
      <c r="AZ446" s="939"/>
      <c r="BB446" s="286"/>
      <c r="BC446" s="286"/>
      <c r="BD446" s="319"/>
      <c r="BE446" s="307"/>
      <c r="BF446" s="319"/>
      <c r="BG446" s="319"/>
      <c r="BH446" s="319"/>
      <c r="BI446" s="319"/>
      <c r="BJ446" s="319"/>
      <c r="BK446" s="319"/>
      <c r="BL446" s="319"/>
      <c r="BM446" s="319"/>
      <c r="BN446" s="319"/>
      <c r="BO446" s="321"/>
      <c r="BP446" s="321"/>
      <c r="BQ446" s="321"/>
      <c r="BR446" s="321"/>
      <c r="BS446" s="321"/>
      <c r="BT446" s="321"/>
      <c r="BU446" s="321"/>
      <c r="BV446" s="321"/>
      <c r="BW446" s="321"/>
      <c r="BX446" s="321"/>
      <c r="BY446" s="321"/>
      <c r="BZ446" s="321"/>
      <c r="CA446" s="321"/>
      <c r="CB446" s="321"/>
      <c r="CC446" s="321"/>
      <c r="CE446" s="321"/>
      <c r="CF446" s="321"/>
      <c r="CG446" s="322"/>
      <c r="CJ446" s="323"/>
      <c r="CP446" s="286"/>
    </row>
    <row r="447" spans="1:94" ht="17" hidden="1" customHeight="1" thickBot="1">
      <c r="A447" s="305"/>
      <c r="B447" s="463"/>
      <c r="C447" s="463"/>
      <c r="D447" s="463"/>
      <c r="E447" s="463"/>
      <c r="F447" s="468"/>
      <c r="G447" s="468"/>
      <c r="H447" s="469"/>
      <c r="I447" s="469"/>
      <c r="J447" s="469"/>
      <c r="K447" s="469"/>
      <c r="L447" s="469"/>
      <c r="M447" s="469"/>
      <c r="N447" s="469"/>
      <c r="O447" s="469"/>
      <c r="P447" s="463"/>
      <c r="Q447" s="463"/>
      <c r="R447" s="463"/>
      <c r="S447" s="463"/>
      <c r="T447" s="463"/>
      <c r="U447" s="932" t="str">
        <f>Adder12_Description</f>
        <v>P &amp; P Bond (% of Subtotal Estimate)</v>
      </c>
      <c r="V447" s="932"/>
      <c r="W447" s="932"/>
      <c r="X447" s="932"/>
      <c r="Y447" s="932"/>
      <c r="Z447" s="932"/>
      <c r="AA447" s="932"/>
      <c r="AB447" s="932"/>
      <c r="AC447" s="932"/>
      <c r="AD447" s="932"/>
      <c r="AE447" s="932"/>
      <c r="AF447" s="932"/>
      <c r="AG447" s="932"/>
      <c r="AH447" s="932"/>
      <c r="AI447" s="932"/>
      <c r="AJ447" s="933" t="s">
        <v>515</v>
      </c>
      <c r="AK447" s="933"/>
      <c r="AL447" s="933"/>
      <c r="AM447" s="933"/>
      <c r="AN447" s="933"/>
      <c r="AO447" s="936"/>
      <c r="AP447" s="937"/>
      <c r="AQ447" s="937"/>
      <c r="AR447" s="937"/>
      <c r="AS447" s="938"/>
      <c r="AT447" s="318"/>
      <c r="AU447" s="939">
        <f t="shared" si="183"/>
        <v>0</v>
      </c>
      <c r="AV447" s="939"/>
      <c r="AW447" s="939"/>
      <c r="AX447" s="939"/>
      <c r="AY447" s="939"/>
      <c r="AZ447" s="939"/>
      <c r="BB447" s="286"/>
      <c r="BC447" s="286"/>
      <c r="BD447" s="319"/>
      <c r="BE447" s="307"/>
      <c r="BF447" s="319"/>
      <c r="BG447" s="319"/>
      <c r="BH447" s="319"/>
      <c r="BI447" s="319"/>
      <c r="BJ447" s="319"/>
      <c r="BK447" s="319"/>
      <c r="BL447" s="319"/>
      <c r="BM447" s="319"/>
      <c r="BN447" s="319"/>
      <c r="BO447" s="321"/>
      <c r="BP447" s="321"/>
      <c r="BQ447" s="321"/>
      <c r="BR447" s="321"/>
      <c r="BS447" s="321"/>
      <c r="BT447" s="321"/>
      <c r="BU447" s="321"/>
      <c r="BV447" s="321"/>
      <c r="BW447" s="321"/>
      <c r="BX447" s="321"/>
      <c r="BY447" s="321"/>
      <c r="BZ447" s="321"/>
      <c r="CA447" s="321"/>
      <c r="CB447" s="321"/>
      <c r="CC447" s="321"/>
      <c r="CE447" s="321"/>
      <c r="CF447" s="321"/>
      <c r="CG447" s="322"/>
      <c r="CJ447" s="323"/>
      <c r="CP447" s="286"/>
    </row>
    <row r="448" spans="1:94" ht="17" hidden="1" customHeight="1" thickBot="1">
      <c r="A448" s="305"/>
      <c r="B448" s="463"/>
      <c r="C448" s="463"/>
      <c r="D448" s="463"/>
      <c r="E448" s="463"/>
      <c r="F448" s="468"/>
      <c r="G448" s="468"/>
      <c r="H448" s="469"/>
      <c r="I448" s="469"/>
      <c r="J448" s="469"/>
      <c r="K448" s="469"/>
      <c r="L448" s="469"/>
      <c r="M448" s="469"/>
      <c r="N448" s="469"/>
      <c r="O448" s="469"/>
      <c r="P448" s="463"/>
      <c r="Q448" s="463"/>
      <c r="R448" s="463"/>
      <c r="S448" s="463"/>
      <c r="T448" s="463"/>
      <c r="U448" s="932" t="str">
        <f>Adder13_Description</f>
        <v>Other 1</v>
      </c>
      <c r="V448" s="932"/>
      <c r="W448" s="932"/>
      <c r="X448" s="932"/>
      <c r="Y448" s="932"/>
      <c r="Z448" s="932"/>
      <c r="AA448" s="932"/>
      <c r="AB448" s="932"/>
      <c r="AC448" s="932"/>
      <c r="AD448" s="932"/>
      <c r="AE448" s="932"/>
      <c r="AF448" s="932"/>
      <c r="AG448" s="932"/>
      <c r="AH448" s="932"/>
      <c r="AI448" s="932"/>
      <c r="AJ448" s="933" t="s">
        <v>515</v>
      </c>
      <c r="AK448" s="933"/>
      <c r="AL448" s="933"/>
      <c r="AM448" s="933"/>
      <c r="AN448" s="933"/>
      <c r="AO448" s="936"/>
      <c r="AP448" s="937"/>
      <c r="AQ448" s="937"/>
      <c r="AR448" s="937"/>
      <c r="AS448" s="938"/>
      <c r="AT448" s="318"/>
      <c r="AU448" s="939">
        <f t="shared" si="183"/>
        <v>0</v>
      </c>
      <c r="AV448" s="939"/>
      <c r="AW448" s="939"/>
      <c r="AX448" s="939"/>
      <c r="AY448" s="939"/>
      <c r="AZ448" s="939"/>
      <c r="BB448" s="286"/>
      <c r="BC448" s="286"/>
      <c r="BD448" s="319"/>
      <c r="BE448" s="307"/>
      <c r="BF448" s="319"/>
      <c r="BG448" s="319"/>
      <c r="BH448" s="319"/>
      <c r="BI448" s="319"/>
      <c r="BJ448" s="319"/>
      <c r="BK448" s="319"/>
      <c r="BL448" s="319"/>
      <c r="BM448" s="319"/>
      <c r="BN448" s="319"/>
      <c r="BO448" s="321"/>
      <c r="BP448" s="321"/>
      <c r="BQ448" s="321"/>
      <c r="BR448" s="321"/>
      <c r="BS448" s="321"/>
      <c r="BT448" s="321"/>
      <c r="BU448" s="321"/>
      <c r="BV448" s="321"/>
      <c r="BW448" s="321"/>
      <c r="BX448" s="321"/>
      <c r="BY448" s="321"/>
      <c r="BZ448" s="321"/>
      <c r="CA448" s="321"/>
      <c r="CB448" s="321"/>
      <c r="CC448" s="321"/>
      <c r="CE448" s="321"/>
      <c r="CF448" s="321"/>
      <c r="CG448" s="322"/>
      <c r="CJ448" s="323"/>
      <c r="CP448" s="286"/>
    </row>
    <row r="449" spans="1:94" ht="17" hidden="1" customHeight="1" thickBot="1">
      <c r="A449" s="305"/>
      <c r="B449" s="463"/>
      <c r="C449" s="463"/>
      <c r="D449" s="463"/>
      <c r="E449" s="463"/>
      <c r="F449" s="468"/>
      <c r="G449" s="468"/>
      <c r="H449" s="469"/>
      <c r="I449" s="469"/>
      <c r="J449" s="469"/>
      <c r="K449" s="469"/>
      <c r="L449" s="469"/>
      <c r="M449" s="469"/>
      <c r="N449" s="469"/>
      <c r="O449" s="469"/>
      <c r="P449" s="463"/>
      <c r="Q449" s="463"/>
      <c r="R449" s="463"/>
      <c r="S449" s="463"/>
      <c r="T449" s="463"/>
      <c r="U449" s="932" t="str">
        <f>Adder14_Description</f>
        <v>Other 2</v>
      </c>
      <c r="V449" s="932"/>
      <c r="W449" s="932"/>
      <c r="X449" s="932"/>
      <c r="Y449" s="932"/>
      <c r="Z449" s="932"/>
      <c r="AA449" s="932"/>
      <c r="AB449" s="932"/>
      <c r="AC449" s="932"/>
      <c r="AD449" s="932"/>
      <c r="AE449" s="932"/>
      <c r="AF449" s="932"/>
      <c r="AG449" s="932"/>
      <c r="AH449" s="932"/>
      <c r="AI449" s="932"/>
      <c r="AJ449" s="933" t="s">
        <v>515</v>
      </c>
      <c r="AK449" s="933"/>
      <c r="AL449" s="933"/>
      <c r="AM449" s="933"/>
      <c r="AN449" s="933"/>
      <c r="AO449" s="936"/>
      <c r="AP449" s="937"/>
      <c r="AQ449" s="937"/>
      <c r="AR449" s="937"/>
      <c r="AS449" s="938"/>
      <c r="AT449" s="318"/>
      <c r="AU449" s="939">
        <f t="shared" si="183"/>
        <v>0</v>
      </c>
      <c r="AV449" s="939"/>
      <c r="AW449" s="939"/>
      <c r="AX449" s="939"/>
      <c r="AY449" s="939"/>
      <c r="AZ449" s="939"/>
      <c r="BB449" s="286"/>
      <c r="BC449" s="286"/>
      <c r="BD449" s="319"/>
      <c r="BE449" s="307"/>
      <c r="BF449" s="319"/>
      <c r="BG449" s="319"/>
      <c r="BH449" s="319"/>
      <c r="BI449" s="319"/>
      <c r="BJ449" s="319"/>
      <c r="BK449" s="319"/>
      <c r="BL449" s="319"/>
      <c r="BM449" s="319"/>
      <c r="BN449" s="319"/>
      <c r="BO449" s="321"/>
      <c r="BP449" s="321"/>
      <c r="BQ449" s="321"/>
      <c r="BR449" s="321"/>
      <c r="BS449" s="321"/>
      <c r="BT449" s="321"/>
      <c r="BU449" s="321"/>
      <c r="BV449" s="321"/>
      <c r="BW449" s="321"/>
      <c r="BX449" s="321"/>
      <c r="BY449" s="321"/>
      <c r="BZ449" s="321"/>
      <c r="CA449" s="321"/>
      <c r="CB449" s="321"/>
      <c r="CC449" s="321"/>
      <c r="CE449" s="321"/>
      <c r="CF449" s="321"/>
      <c r="CG449" s="322"/>
      <c r="CJ449" s="323"/>
      <c r="CP449" s="286"/>
    </row>
    <row r="450" spans="1:94" ht="17" hidden="1" customHeight="1" thickBot="1">
      <c r="A450" s="305"/>
      <c r="B450" s="463"/>
      <c r="C450" s="463"/>
      <c r="D450" s="463"/>
      <c r="E450" s="463"/>
      <c r="F450" s="468"/>
      <c r="G450" s="468"/>
      <c r="H450" s="469"/>
      <c r="I450" s="469"/>
      <c r="J450" s="469"/>
      <c r="K450" s="469"/>
      <c r="L450" s="469"/>
      <c r="M450" s="469"/>
      <c r="N450" s="469"/>
      <c r="O450" s="469"/>
      <c r="P450" s="463"/>
      <c r="Q450" s="463"/>
      <c r="R450" s="463"/>
      <c r="S450" s="463"/>
      <c r="T450" s="463"/>
      <c r="U450" s="945" t="str">
        <f>Adder15_Description</f>
        <v>Other 3</v>
      </c>
      <c r="V450" s="945"/>
      <c r="W450" s="945"/>
      <c r="X450" s="945"/>
      <c r="Y450" s="945"/>
      <c r="Z450" s="945"/>
      <c r="AA450" s="945"/>
      <c r="AB450" s="945"/>
      <c r="AC450" s="945"/>
      <c r="AD450" s="945"/>
      <c r="AE450" s="945"/>
      <c r="AF450" s="945"/>
      <c r="AG450" s="945"/>
      <c r="AH450" s="945"/>
      <c r="AI450" s="945"/>
      <c r="AJ450" s="934" t="s">
        <v>515</v>
      </c>
      <c r="AK450" s="934"/>
      <c r="AL450" s="934"/>
      <c r="AM450" s="934"/>
      <c r="AN450" s="934"/>
      <c r="AO450" s="946"/>
      <c r="AP450" s="947"/>
      <c r="AQ450" s="947"/>
      <c r="AR450" s="947"/>
      <c r="AS450" s="948"/>
      <c r="AT450" s="459"/>
      <c r="AU450" s="944">
        <f t="shared" si="183"/>
        <v>0</v>
      </c>
      <c r="AV450" s="944"/>
      <c r="AW450" s="944"/>
      <c r="AX450" s="944"/>
      <c r="AY450" s="944"/>
      <c r="AZ450" s="944"/>
      <c r="BB450" s="286"/>
      <c r="BC450" s="286"/>
      <c r="BD450" s="319"/>
      <c r="BE450" s="307"/>
      <c r="BF450" s="319"/>
      <c r="BG450" s="319"/>
      <c r="BH450" s="319"/>
      <c r="BI450" s="319"/>
      <c r="BJ450" s="319"/>
      <c r="BK450" s="319"/>
      <c r="BL450" s="319"/>
      <c r="BM450" s="319"/>
      <c r="BN450" s="319"/>
      <c r="BO450" s="321"/>
      <c r="BP450" s="321"/>
      <c r="BQ450" s="321"/>
      <c r="BR450" s="321"/>
      <c r="BS450" s="321"/>
      <c r="BT450" s="321"/>
      <c r="BU450" s="321"/>
      <c r="BV450" s="321"/>
      <c r="BW450" s="321"/>
      <c r="BX450" s="321"/>
      <c r="BY450" s="321"/>
      <c r="BZ450" s="321"/>
      <c r="CA450" s="321"/>
      <c r="CB450" s="321"/>
      <c r="CC450" s="321"/>
      <c r="CE450" s="321"/>
      <c r="CF450" s="321"/>
      <c r="CG450" s="322"/>
      <c r="CJ450" s="323"/>
      <c r="CP450" s="286"/>
    </row>
    <row r="451" spans="1:94" ht="22" hidden="1" customHeight="1" thickTop="1">
      <c r="A451" s="305"/>
      <c r="B451" s="463"/>
      <c r="C451" s="463"/>
      <c r="D451" s="463"/>
      <c r="E451" s="463"/>
      <c r="F451" s="468"/>
      <c r="G451" s="468"/>
      <c r="H451" s="469"/>
      <c r="I451" s="469"/>
      <c r="J451" s="469"/>
      <c r="K451" s="469"/>
      <c r="L451" s="469"/>
      <c r="M451" s="469"/>
      <c r="N451" s="469"/>
      <c r="O451" s="469"/>
      <c r="P451" s="463"/>
      <c r="Q451" s="463"/>
      <c r="R451" s="463"/>
      <c r="S451" s="463"/>
      <c r="T451" s="463"/>
      <c r="U451" s="864" t="s">
        <v>928</v>
      </c>
      <c r="V451" s="864"/>
      <c r="W451" s="864"/>
      <c r="X451" s="864"/>
      <c r="Y451" s="864"/>
      <c r="Z451" s="864"/>
      <c r="AA451" s="864"/>
      <c r="AB451" s="864"/>
      <c r="AC451" s="864"/>
      <c r="AD451" s="864"/>
      <c r="AE451" s="864"/>
      <c r="AF451" s="864"/>
      <c r="AG451" s="864"/>
      <c r="AH451" s="864"/>
      <c r="AI451" s="864"/>
      <c r="AJ451" s="864"/>
      <c r="AK451" s="864"/>
      <c r="AL451" s="864"/>
      <c r="AM451" s="864"/>
      <c r="AN451" s="864"/>
      <c r="AO451" s="864"/>
      <c r="AP451" s="864"/>
      <c r="AQ451" s="864"/>
      <c r="AR451" s="864"/>
      <c r="AS451" s="864"/>
      <c r="AT451" s="133"/>
      <c r="AU451" s="940">
        <f>SUM(AU437:AZ450)</f>
        <v>0</v>
      </c>
      <c r="AV451" s="940"/>
      <c r="AW451" s="940"/>
      <c r="AX451" s="940"/>
      <c r="AY451" s="940"/>
      <c r="AZ451" s="940"/>
      <c r="BB451" s="286"/>
      <c r="BC451" s="286"/>
      <c r="BD451" s="319"/>
      <c r="BE451" s="307"/>
      <c r="BF451" s="319"/>
      <c r="BG451" s="319"/>
      <c r="BH451" s="319"/>
      <c r="BI451" s="319"/>
      <c r="BJ451" s="319"/>
      <c r="BK451" s="319"/>
      <c r="BL451" s="319"/>
      <c r="BM451" s="319"/>
      <c r="BN451" s="319"/>
      <c r="BO451" s="321"/>
      <c r="BP451" s="321"/>
      <c r="BQ451" s="321"/>
      <c r="BR451" s="321"/>
      <c r="BS451" s="321"/>
      <c r="BT451" s="321"/>
      <c r="BU451" s="321"/>
      <c r="BV451" s="321"/>
      <c r="BW451" s="321"/>
      <c r="BX451" s="321"/>
      <c r="BY451" s="321"/>
      <c r="BZ451" s="321"/>
      <c r="CA451" s="321"/>
      <c r="CB451" s="321"/>
      <c r="CC451" s="321"/>
      <c r="CE451" s="321"/>
      <c r="CF451" s="321"/>
      <c r="CG451" s="322"/>
      <c r="CJ451" s="323"/>
      <c r="CP451" s="286"/>
    </row>
    <row r="452" spans="1:94" ht="22" hidden="1" customHeight="1">
      <c r="A452" s="305"/>
      <c r="B452" s="463"/>
      <c r="C452" s="463"/>
      <c r="D452" s="463"/>
      <c r="E452" s="463"/>
      <c r="F452" s="468"/>
      <c r="G452" s="468"/>
      <c r="H452" s="469"/>
      <c r="I452" s="469"/>
      <c r="J452" s="469"/>
      <c r="K452" s="469"/>
      <c r="L452" s="469"/>
      <c r="M452" s="469"/>
      <c r="N452" s="469"/>
      <c r="O452" s="469"/>
      <c r="P452" s="463"/>
      <c r="Q452" s="463"/>
      <c r="R452" s="463"/>
      <c r="S452" s="463"/>
      <c r="T452" s="463"/>
      <c r="U452" s="864" t="str">
        <f>UPPER(CONCATENATE(E399," ","TOTAL"))</f>
        <v>ALTERNATE #8 TOTAL</v>
      </c>
      <c r="V452" s="864"/>
      <c r="W452" s="864"/>
      <c r="X452" s="864"/>
      <c r="Y452" s="864"/>
      <c r="Z452" s="864"/>
      <c r="AA452" s="864"/>
      <c r="AB452" s="864"/>
      <c r="AC452" s="864"/>
      <c r="AD452" s="864"/>
      <c r="AE452" s="864"/>
      <c r="AF452" s="864"/>
      <c r="AG452" s="864"/>
      <c r="AH452" s="864"/>
      <c r="AI452" s="864"/>
      <c r="AJ452" s="864"/>
      <c r="AK452" s="864"/>
      <c r="AL452" s="864"/>
      <c r="AM452" s="864"/>
      <c r="AN452" s="864"/>
      <c r="AO452" s="864"/>
      <c r="AP452" s="864"/>
      <c r="AQ452" s="864"/>
      <c r="AR452" s="864"/>
      <c r="AS452" s="864"/>
      <c r="AT452" s="133"/>
      <c r="AU452" s="940">
        <f>AU431+AU451</f>
        <v>0</v>
      </c>
      <c r="AV452" s="940"/>
      <c r="AW452" s="940"/>
      <c r="AX452" s="940"/>
      <c r="AY452" s="940"/>
      <c r="AZ452" s="940"/>
      <c r="BB452" s="286"/>
      <c r="BC452" s="286"/>
      <c r="BD452" s="319"/>
      <c r="BE452" s="307"/>
      <c r="BF452" s="319"/>
      <c r="BG452" s="319"/>
      <c r="BH452" s="319"/>
      <c r="BI452" s="319"/>
      <c r="BJ452" s="319"/>
      <c r="BK452" s="319"/>
      <c r="BL452" s="319"/>
      <c r="BM452" s="319"/>
      <c r="BN452" s="319"/>
      <c r="BO452" s="321"/>
      <c r="BP452" s="321"/>
      <c r="BQ452" s="321"/>
      <c r="BR452" s="321"/>
      <c r="BS452" s="321"/>
      <c r="BT452" s="321"/>
      <c r="BU452" s="321"/>
      <c r="BV452" s="321"/>
      <c r="BW452" s="321"/>
      <c r="BX452" s="321"/>
      <c r="BY452" s="321"/>
      <c r="BZ452" s="321"/>
      <c r="CA452" s="321"/>
      <c r="CB452" s="321"/>
      <c r="CC452" s="321"/>
      <c r="CE452" s="321"/>
      <c r="CF452" s="321"/>
      <c r="CG452" s="322"/>
      <c r="CJ452" s="323"/>
      <c r="CP452" s="286"/>
    </row>
    <row r="453" spans="1:94" ht="15.45" hidden="1" customHeight="1">
      <c r="A453" s="305"/>
      <c r="B453" s="463"/>
      <c r="C453" s="463"/>
      <c r="D453" s="463"/>
      <c r="E453" s="463"/>
      <c r="F453" s="463"/>
      <c r="G453" s="463"/>
      <c r="H453" s="463"/>
      <c r="I453" s="463"/>
      <c r="J453" s="463"/>
      <c r="K453" s="463"/>
      <c r="L453" s="463"/>
      <c r="M453" s="463"/>
      <c r="N453" s="463"/>
      <c r="O453" s="463"/>
      <c r="P453" s="463"/>
      <c r="Q453" s="463"/>
      <c r="R453" s="463"/>
      <c r="S453" s="463"/>
      <c r="T453" s="463"/>
      <c r="U453" s="464"/>
      <c r="V453" s="465"/>
      <c r="W453" s="465"/>
      <c r="X453" s="465"/>
      <c r="Y453" s="466"/>
      <c r="Z453" s="466"/>
      <c r="AA453" s="466"/>
      <c r="AB453" s="466"/>
      <c r="AC453" s="466"/>
      <c r="AD453" s="466"/>
      <c r="AE453" s="467"/>
      <c r="AF453" s="467"/>
      <c r="AG453" s="467"/>
      <c r="AH453" s="467"/>
      <c r="AI453" s="467"/>
      <c r="AJ453" s="467"/>
      <c r="AK453" s="467"/>
      <c r="AL453" s="467"/>
      <c r="AM453" s="467"/>
      <c r="AN453" s="467"/>
      <c r="AO453" s="467"/>
      <c r="AP453" s="467"/>
      <c r="AQ453" s="467"/>
      <c r="AR453" s="467"/>
      <c r="AS453" s="467"/>
      <c r="AT453" s="456"/>
      <c r="AU453" s="457"/>
      <c r="AV453" s="457"/>
      <c r="AW453" s="457"/>
      <c r="AX453" s="457"/>
      <c r="AY453" s="457"/>
      <c r="AZ453" s="457"/>
      <c r="BB453" s="286"/>
      <c r="BC453" s="286"/>
      <c r="BD453" s="319"/>
      <c r="BE453" s="307"/>
      <c r="BF453" s="319"/>
      <c r="BG453" s="319"/>
      <c r="BH453" s="319"/>
      <c r="BI453" s="319"/>
      <c r="BJ453" s="319"/>
      <c r="BK453" s="319"/>
      <c r="BL453" s="319"/>
      <c r="BM453" s="319"/>
      <c r="BN453" s="319"/>
      <c r="BO453" s="321"/>
      <c r="BP453" s="321"/>
      <c r="BQ453" s="321"/>
      <c r="BR453" s="321"/>
      <c r="BS453" s="321"/>
      <c r="BT453" s="321"/>
      <c r="BU453" s="321"/>
      <c r="BV453" s="321"/>
      <c r="BW453" s="321"/>
      <c r="BX453" s="321"/>
      <c r="BY453" s="321"/>
      <c r="BZ453" s="321"/>
      <c r="CA453" s="321"/>
      <c r="CB453" s="321"/>
      <c r="CC453" s="321"/>
      <c r="CE453" s="321"/>
      <c r="CF453" s="321"/>
      <c r="CG453" s="322"/>
      <c r="CJ453" s="323"/>
      <c r="CP453" s="286"/>
    </row>
    <row r="454" spans="1:94" ht="10.45" hidden="1" customHeight="1" thickBot="1">
      <c r="A454" s="305"/>
      <c r="B454" s="463"/>
      <c r="C454" s="463"/>
      <c r="D454" s="463"/>
      <c r="E454" s="463"/>
      <c r="F454" s="463"/>
      <c r="G454" s="463"/>
      <c r="H454" s="463"/>
      <c r="I454" s="463"/>
      <c r="J454" s="463"/>
      <c r="K454" s="463"/>
      <c r="L454" s="463"/>
      <c r="M454" s="463"/>
      <c r="N454" s="463"/>
      <c r="O454" s="463"/>
      <c r="P454" s="463"/>
      <c r="Q454" s="463"/>
      <c r="R454" s="463"/>
      <c r="S454" s="463"/>
      <c r="T454" s="463"/>
      <c r="U454" s="463"/>
      <c r="V454" s="463"/>
      <c r="W454" s="463"/>
      <c r="X454" s="463"/>
      <c r="Y454" s="463"/>
      <c r="Z454" s="463"/>
      <c r="AA454" s="463"/>
      <c r="AB454" s="463"/>
      <c r="AC454" s="463"/>
      <c r="AD454" s="463"/>
      <c r="AE454" s="463"/>
      <c r="AF454" s="463"/>
      <c r="AG454" s="463"/>
      <c r="AH454" s="463"/>
      <c r="AI454" s="463"/>
      <c r="AJ454" s="463"/>
      <c r="AK454" s="463"/>
      <c r="AL454" s="463"/>
      <c r="AM454" s="463"/>
      <c r="AN454" s="463"/>
      <c r="AO454" s="463"/>
      <c r="AP454" s="463"/>
      <c r="AQ454" s="463"/>
      <c r="AR454" s="463"/>
      <c r="AS454" s="463"/>
      <c r="AU454" s="286"/>
      <c r="AV454" s="286"/>
      <c r="AW454" s="286"/>
      <c r="AX454" s="286"/>
      <c r="AY454" s="286"/>
      <c r="AZ454" s="286"/>
      <c r="BB454" s="286"/>
      <c r="BC454" s="286"/>
      <c r="BD454" s="319"/>
      <c r="BE454" s="307"/>
      <c r="BF454" s="319"/>
      <c r="BG454" s="319"/>
      <c r="BH454" s="319"/>
      <c r="BI454" s="319"/>
      <c r="BJ454" s="319"/>
      <c r="BK454" s="319"/>
      <c r="BL454" s="319"/>
      <c r="BM454" s="319"/>
      <c r="BN454" s="319"/>
      <c r="BO454" s="321"/>
      <c r="BP454" s="321"/>
      <c r="BQ454" s="321"/>
      <c r="BR454" s="321"/>
      <c r="BS454" s="321"/>
      <c r="BT454" s="321"/>
      <c r="BU454" s="321"/>
      <c r="BV454" s="321"/>
      <c r="BW454" s="321"/>
      <c r="BX454" s="321"/>
      <c r="BY454" s="321"/>
      <c r="BZ454" s="321"/>
      <c r="CA454" s="321"/>
      <c r="CB454" s="321"/>
      <c r="CC454" s="321"/>
      <c r="CE454" s="321"/>
      <c r="CF454" s="321"/>
      <c r="CG454" s="322"/>
      <c r="CJ454" s="323"/>
      <c r="CP454" s="286"/>
    </row>
    <row r="455" spans="1:94" ht="21.6" customHeight="1" thickTop="1" thickBot="1">
      <c r="A455" s="305" t="s">
        <v>704</v>
      </c>
      <c r="B455" s="929"/>
      <c r="C455" s="930"/>
      <c r="D455" s="931"/>
      <c r="E455" s="578" t="str">
        <f>Alternate9_Description</f>
        <v>Alternate #9</v>
      </c>
      <c r="F455" s="472"/>
      <c r="G455" s="472"/>
      <c r="H455" s="472"/>
      <c r="I455" s="472"/>
      <c r="J455" s="472"/>
      <c r="K455" s="472"/>
      <c r="L455" s="472"/>
      <c r="M455" s="472"/>
      <c r="N455" s="472"/>
      <c r="O455" s="472"/>
      <c r="P455" s="472"/>
      <c r="Q455" s="470"/>
      <c r="R455" s="470"/>
      <c r="S455" s="470"/>
      <c r="T455" s="470"/>
      <c r="U455" s="470"/>
      <c r="V455" s="471"/>
      <c r="W455" s="471"/>
      <c r="X455" s="471"/>
      <c r="Y455" s="471"/>
      <c r="Z455" s="471"/>
      <c r="AA455" s="471"/>
      <c r="AB455" s="471"/>
      <c r="AC455" s="471"/>
      <c r="AD455" s="471"/>
      <c r="AE455" s="917" t="str">
        <f>IF(AE487=0,"",AE487)</f>
        <v/>
      </c>
      <c r="AF455" s="918"/>
      <c r="AG455" s="918"/>
      <c r="AH455" s="918"/>
      <c r="AI455" s="918"/>
      <c r="AJ455" s="917" t="str">
        <f>IF(AJ487=0,"",AJ487)</f>
        <v/>
      </c>
      <c r="AK455" s="918"/>
      <c r="AL455" s="918"/>
      <c r="AM455" s="918"/>
      <c r="AN455" s="918"/>
      <c r="AO455" s="917" t="str">
        <f>IF(AO487=0,"",AO487)</f>
        <v/>
      </c>
      <c r="AP455" s="918"/>
      <c r="AQ455" s="918"/>
      <c r="AR455" s="918"/>
      <c r="AS455" s="918"/>
      <c r="AT455" s="356"/>
      <c r="AU455" s="924" t="str">
        <f>IF(AU487=0,"",AU487)</f>
        <v/>
      </c>
      <c r="AV455" s="924"/>
      <c r="AW455" s="924"/>
      <c r="AX455" s="924"/>
      <c r="AY455" s="924"/>
      <c r="AZ455" s="924"/>
      <c r="BB455" s="171"/>
      <c r="BC455" s="307"/>
      <c r="BD455" s="306">
        <f t="shared" ref="BD455:BD485" si="184">$B$343</f>
        <v>0</v>
      </c>
      <c r="BE455" s="307"/>
      <c r="BF455" s="306"/>
      <c r="BG455" s="306"/>
      <c r="BH455" s="306"/>
      <c r="BI455" s="306"/>
      <c r="BJ455" s="308">
        <f t="shared" ref="BJ455:CA455" si="185">SUM(BJ456:BJ470)</f>
        <v>0</v>
      </c>
      <c r="BK455" s="308">
        <f t="shared" si="185"/>
        <v>0</v>
      </c>
      <c r="BL455" s="308" t="e">
        <f t="shared" si="185"/>
        <v>#REF!</v>
      </c>
      <c r="BM455" s="308">
        <f t="shared" si="185"/>
        <v>0</v>
      </c>
      <c r="BN455" s="308" t="e">
        <f t="shared" si="185"/>
        <v>#REF!</v>
      </c>
      <c r="BO455" s="309" t="e">
        <f t="shared" si="185"/>
        <v>#REF!</v>
      </c>
      <c r="BP455" s="309" t="e">
        <f t="shared" si="185"/>
        <v>#REF!</v>
      </c>
      <c r="BQ455" s="310" t="e">
        <f t="shared" si="185"/>
        <v>#REF!</v>
      </c>
      <c r="BR455" s="310" t="e">
        <f t="shared" si="185"/>
        <v>#REF!</v>
      </c>
      <c r="BS455" s="309" t="e">
        <f t="shared" si="185"/>
        <v>#REF!</v>
      </c>
      <c r="BT455" s="310" t="e">
        <f t="shared" si="185"/>
        <v>#REF!</v>
      </c>
      <c r="BU455" s="310" t="e">
        <f t="shared" si="185"/>
        <v>#REF!</v>
      </c>
      <c r="BV455" s="309" t="e">
        <f t="shared" si="185"/>
        <v>#REF!</v>
      </c>
      <c r="BW455" s="310" t="e">
        <f t="shared" si="185"/>
        <v>#REF!</v>
      </c>
      <c r="BX455" s="310" t="e">
        <f t="shared" si="185"/>
        <v>#REF!</v>
      </c>
      <c r="BY455" s="309" t="e">
        <f t="shared" si="185"/>
        <v>#REF!</v>
      </c>
      <c r="BZ455" s="310" t="e">
        <f t="shared" si="185"/>
        <v>#REF!</v>
      </c>
      <c r="CA455" s="310" t="e">
        <f t="shared" si="185"/>
        <v>#REF!</v>
      </c>
      <c r="CB455" s="311" t="str">
        <f t="shared" ref="CB455:CB485" si="186">CONCATENATE(T455,"/", "MH")</f>
        <v>/MH</v>
      </c>
      <c r="CC455" s="311" t="str">
        <f t="shared" ref="CC455:CC485" si="187">CONCATENATE("MH","/",T455)</f>
        <v>MH/</v>
      </c>
      <c r="CE455" s="312"/>
      <c r="CF455" s="312"/>
      <c r="CG455" s="313"/>
      <c r="CJ455" s="314"/>
      <c r="CP455" s="171"/>
    </row>
    <row r="456" spans="1:94" ht="16" hidden="1" thickTop="1">
      <c r="A456" s="305"/>
      <c r="B456" s="920"/>
      <c r="C456" s="920"/>
      <c r="D456" s="920"/>
      <c r="E456" s="920"/>
      <c r="F456" s="920"/>
      <c r="G456" s="920"/>
      <c r="H456" s="920"/>
      <c r="I456" s="920"/>
      <c r="J456" s="920"/>
      <c r="K456" s="920"/>
      <c r="L456" s="920"/>
      <c r="M456" s="920"/>
      <c r="N456" s="920"/>
      <c r="O456" s="920"/>
      <c r="P456" s="920"/>
      <c r="Q456" s="925"/>
      <c r="R456" s="925"/>
      <c r="S456" s="926"/>
      <c r="T456" s="925"/>
      <c r="U456" s="925"/>
      <c r="V456" s="927"/>
      <c r="W456" s="928"/>
      <c r="X456" s="928"/>
      <c r="Y456" s="927"/>
      <c r="Z456" s="928"/>
      <c r="AA456" s="928"/>
      <c r="AB456" s="927"/>
      <c r="AC456" s="928"/>
      <c r="AD456" s="928"/>
      <c r="AE456" s="923">
        <f t="shared" ref="AE456:AE485" si="188">V456*Q456</f>
        <v>0</v>
      </c>
      <c r="AF456" s="923"/>
      <c r="AG456" s="923"/>
      <c r="AH456" s="923"/>
      <c r="AI456" s="923"/>
      <c r="AJ456" s="919">
        <f t="shared" ref="AJ456:AJ485" si="189">Q456*Y456</f>
        <v>0</v>
      </c>
      <c r="AK456" s="919"/>
      <c r="AL456" s="919"/>
      <c r="AM456" s="919"/>
      <c r="AN456" s="919"/>
      <c r="AO456" s="919">
        <f>Q456*AB456</f>
        <v>0</v>
      </c>
      <c r="AP456" s="919"/>
      <c r="AQ456" s="919"/>
      <c r="AR456" s="919"/>
      <c r="AS456" s="919"/>
      <c r="AT456" s="315"/>
      <c r="AU456" s="887">
        <f t="shared" ref="AU456:AU485" si="190">AE456+AJ456+AO456</f>
        <v>0</v>
      </c>
      <c r="AV456" s="887"/>
      <c r="AW456" s="888"/>
      <c r="AX456" s="888"/>
      <c r="AY456" s="888"/>
      <c r="AZ456" s="889" t="e">
        <f>SUM(#REF!)</f>
        <v>#REF!</v>
      </c>
      <c r="BB456" s="177"/>
      <c r="BC456" s="307"/>
      <c r="BD456" s="306">
        <f t="shared" si="184"/>
        <v>0</v>
      </c>
      <c r="BE456" s="307"/>
      <c r="BF456" s="316"/>
      <c r="BG456" s="316"/>
      <c r="BH456" s="316"/>
      <c r="BI456" s="316"/>
      <c r="BJ456" s="308">
        <f t="shared" ref="BJ456:BJ485" si="191">AE456</f>
        <v>0</v>
      </c>
      <c r="BK456" s="308">
        <f t="shared" ref="BK456:BK485" si="192">AJ456</f>
        <v>0</v>
      </c>
      <c r="BL456" s="308" t="e">
        <f>#REF!</f>
        <v>#REF!</v>
      </c>
      <c r="BM456" s="308">
        <f t="shared" ref="BM456:BM485" si="193">AO456</f>
        <v>0</v>
      </c>
      <c r="BN456" s="308" t="e">
        <f t="shared" ref="BN456:BN485" si="194">SUM(BJ456:BM456)</f>
        <v>#REF!</v>
      </c>
      <c r="BO456" s="317" t="e">
        <f>AU456/#REF!</f>
        <v>#REF!</v>
      </c>
      <c r="BP456" s="317" t="e">
        <f>AE456/#REF!</f>
        <v>#REF!</v>
      </c>
      <c r="BQ456" s="313" t="e">
        <f>BP456*#REF!</f>
        <v>#REF!</v>
      </c>
      <c r="BR456" s="313" t="e">
        <f t="shared" ref="BR456:BR485" si="195">BQ456+AE456</f>
        <v>#REF!</v>
      </c>
      <c r="BS456" s="317" t="e">
        <f>AJ456/#REF!</f>
        <v>#REF!</v>
      </c>
      <c r="BT456" s="313" t="e">
        <f>BS456*#REF!</f>
        <v>#REF!</v>
      </c>
      <c r="BU456" s="313" t="e">
        <f t="shared" ref="BU456:BU485" si="196">BT456+AJ456</f>
        <v>#REF!</v>
      </c>
      <c r="BV456" s="317" t="e">
        <f>#REF!/#REF!</f>
        <v>#REF!</v>
      </c>
      <c r="BW456" s="313" t="e">
        <f>BV456*#REF!</f>
        <v>#REF!</v>
      </c>
      <c r="BX456" s="313" t="e">
        <f>BW456+#REF!</f>
        <v>#REF!</v>
      </c>
      <c r="BY456" s="317" t="e">
        <f>AO456/#REF!</f>
        <v>#REF!</v>
      </c>
      <c r="BZ456" s="313" t="e">
        <f>BY456*#REF!</f>
        <v>#REF!</v>
      </c>
      <c r="CA456" s="313" t="e">
        <f t="shared" ref="CA456:CA485" si="197">BZ456+AO456</f>
        <v>#REF!</v>
      </c>
      <c r="CB456" s="311" t="str">
        <f t="shared" si="186"/>
        <v>/MH</v>
      </c>
      <c r="CC456" s="311" t="str">
        <f t="shared" si="187"/>
        <v>MH/</v>
      </c>
      <c r="CE456" s="312" t="e">
        <f>T(#REF!)</f>
        <v>#REF!</v>
      </c>
      <c r="CF456" s="312" t="e">
        <f>#REF!</f>
        <v>#REF!</v>
      </c>
      <c r="CG456" s="313">
        <f t="shared" ref="CG456:CG485" si="198">AE456</f>
        <v>0</v>
      </c>
      <c r="CJ456" s="314"/>
      <c r="CP456" s="177"/>
    </row>
    <row r="457" spans="1:94" hidden="1">
      <c r="A457" s="305"/>
      <c r="B457" s="920"/>
      <c r="C457" s="920"/>
      <c r="D457" s="920"/>
      <c r="E457" s="920"/>
      <c r="F457" s="920"/>
      <c r="G457" s="920"/>
      <c r="H457" s="920"/>
      <c r="I457" s="920"/>
      <c r="J457" s="920"/>
      <c r="K457" s="920"/>
      <c r="L457" s="920"/>
      <c r="M457" s="920"/>
      <c r="N457" s="920"/>
      <c r="O457" s="920"/>
      <c r="P457" s="920"/>
      <c r="Q457" s="787"/>
      <c r="R457" s="787"/>
      <c r="S457" s="788"/>
      <c r="T457" s="787"/>
      <c r="U457" s="787"/>
      <c r="V457" s="921"/>
      <c r="W457" s="922"/>
      <c r="X457" s="922"/>
      <c r="Y457" s="921"/>
      <c r="Z457" s="922"/>
      <c r="AA457" s="922"/>
      <c r="AB457" s="921"/>
      <c r="AC457" s="922"/>
      <c r="AD457" s="922"/>
      <c r="AE457" s="923">
        <f t="shared" si="188"/>
        <v>0</v>
      </c>
      <c r="AF457" s="923"/>
      <c r="AG457" s="923"/>
      <c r="AH457" s="923"/>
      <c r="AI457" s="923"/>
      <c r="AJ457" s="919">
        <f t="shared" si="189"/>
        <v>0</v>
      </c>
      <c r="AK457" s="919"/>
      <c r="AL457" s="919"/>
      <c r="AM457" s="919"/>
      <c r="AN457" s="919"/>
      <c r="AO457" s="919">
        <f t="shared" ref="AO457:AO470" si="199">Q457*AB457</f>
        <v>0</v>
      </c>
      <c r="AP457" s="919"/>
      <c r="AQ457" s="919"/>
      <c r="AR457" s="919"/>
      <c r="AS457" s="919"/>
      <c r="AT457" s="318"/>
      <c r="AU457" s="877">
        <f t="shared" si="190"/>
        <v>0</v>
      </c>
      <c r="AV457" s="877"/>
      <c r="AW457" s="878"/>
      <c r="AX457" s="878"/>
      <c r="AY457" s="878"/>
      <c r="AZ457" s="879" t="e">
        <f>SUM(#REF!)</f>
        <v>#REF!</v>
      </c>
      <c r="BB457" s="177"/>
      <c r="BC457" s="307"/>
      <c r="BD457" s="306">
        <f t="shared" si="184"/>
        <v>0</v>
      </c>
      <c r="BE457" s="307"/>
      <c r="BF457" s="316"/>
      <c r="BG457" s="316"/>
      <c r="BH457" s="316"/>
      <c r="BI457" s="316"/>
      <c r="BJ457" s="308">
        <f t="shared" si="191"/>
        <v>0</v>
      </c>
      <c r="BK457" s="308">
        <f t="shared" si="192"/>
        <v>0</v>
      </c>
      <c r="BL457" s="308" t="e">
        <f>#REF!</f>
        <v>#REF!</v>
      </c>
      <c r="BM457" s="308">
        <f t="shared" si="193"/>
        <v>0</v>
      </c>
      <c r="BN457" s="308" t="e">
        <f t="shared" si="194"/>
        <v>#REF!</v>
      </c>
      <c r="BO457" s="317" t="e">
        <f>AU457/#REF!</f>
        <v>#REF!</v>
      </c>
      <c r="BP457" s="317" t="e">
        <f>AE457/#REF!</f>
        <v>#REF!</v>
      </c>
      <c r="BQ457" s="313" t="e">
        <f>BP457*#REF!</f>
        <v>#REF!</v>
      </c>
      <c r="BR457" s="313" t="e">
        <f t="shared" si="195"/>
        <v>#REF!</v>
      </c>
      <c r="BS457" s="317" t="e">
        <f>AJ457/#REF!</f>
        <v>#REF!</v>
      </c>
      <c r="BT457" s="313" t="e">
        <f>BS457*#REF!</f>
        <v>#REF!</v>
      </c>
      <c r="BU457" s="313" t="e">
        <f t="shared" si="196"/>
        <v>#REF!</v>
      </c>
      <c r="BV457" s="317" t="e">
        <f>#REF!/#REF!</f>
        <v>#REF!</v>
      </c>
      <c r="BW457" s="313" t="e">
        <f>BV457*#REF!</f>
        <v>#REF!</v>
      </c>
      <c r="BX457" s="313" t="e">
        <f>BW457+#REF!</f>
        <v>#REF!</v>
      </c>
      <c r="BY457" s="317" t="e">
        <f>AO457/#REF!</f>
        <v>#REF!</v>
      </c>
      <c r="BZ457" s="313" t="e">
        <f>BY457*#REF!</f>
        <v>#REF!</v>
      </c>
      <c r="CA457" s="313" t="e">
        <f t="shared" si="197"/>
        <v>#REF!</v>
      </c>
      <c r="CB457" s="311" t="str">
        <f t="shared" si="186"/>
        <v>/MH</v>
      </c>
      <c r="CC457" s="311" t="str">
        <f t="shared" si="187"/>
        <v>MH/</v>
      </c>
      <c r="CE457" s="312" t="e">
        <f>T(#REF!)</f>
        <v>#REF!</v>
      </c>
      <c r="CF457" s="312" t="e">
        <f>#REF!</f>
        <v>#REF!</v>
      </c>
      <c r="CG457" s="313">
        <f t="shared" si="198"/>
        <v>0</v>
      </c>
      <c r="CJ457" s="314"/>
      <c r="CP457" s="177"/>
    </row>
    <row r="458" spans="1:94" hidden="1">
      <c r="A458" s="305"/>
      <c r="B458" s="920"/>
      <c r="C458" s="920"/>
      <c r="D458" s="920"/>
      <c r="E458" s="920"/>
      <c r="F458" s="920"/>
      <c r="G458" s="920"/>
      <c r="H458" s="920"/>
      <c r="I458" s="920"/>
      <c r="J458" s="920"/>
      <c r="K458" s="920"/>
      <c r="L458" s="920"/>
      <c r="M458" s="920"/>
      <c r="N458" s="920"/>
      <c r="O458" s="920"/>
      <c r="P458" s="920"/>
      <c r="Q458" s="787"/>
      <c r="R458" s="787"/>
      <c r="S458" s="788"/>
      <c r="T458" s="787"/>
      <c r="U458" s="787"/>
      <c r="V458" s="921"/>
      <c r="W458" s="922"/>
      <c r="X458" s="922"/>
      <c r="Y458" s="921"/>
      <c r="Z458" s="922"/>
      <c r="AA458" s="922"/>
      <c r="AB458" s="921"/>
      <c r="AC458" s="922"/>
      <c r="AD458" s="922"/>
      <c r="AE458" s="923">
        <f t="shared" si="188"/>
        <v>0</v>
      </c>
      <c r="AF458" s="923"/>
      <c r="AG458" s="923"/>
      <c r="AH458" s="923"/>
      <c r="AI458" s="923"/>
      <c r="AJ458" s="919">
        <f t="shared" si="189"/>
        <v>0</v>
      </c>
      <c r="AK458" s="919"/>
      <c r="AL458" s="919"/>
      <c r="AM458" s="919"/>
      <c r="AN458" s="919"/>
      <c r="AO458" s="919">
        <f t="shared" si="199"/>
        <v>0</v>
      </c>
      <c r="AP458" s="919"/>
      <c r="AQ458" s="919"/>
      <c r="AR458" s="919"/>
      <c r="AS458" s="919"/>
      <c r="AT458" s="318"/>
      <c r="AU458" s="877">
        <f t="shared" si="190"/>
        <v>0</v>
      </c>
      <c r="AV458" s="877"/>
      <c r="AW458" s="878"/>
      <c r="AX458" s="878"/>
      <c r="AY458" s="878"/>
      <c r="AZ458" s="879" t="e">
        <f>SUM(#REF!)</f>
        <v>#REF!</v>
      </c>
      <c r="BB458" s="177"/>
      <c r="BC458" s="307"/>
      <c r="BD458" s="306">
        <f t="shared" si="184"/>
        <v>0</v>
      </c>
      <c r="BE458" s="307"/>
      <c r="BF458" s="316"/>
      <c r="BG458" s="316"/>
      <c r="BH458" s="316"/>
      <c r="BI458" s="316"/>
      <c r="BJ458" s="308">
        <f t="shared" si="191"/>
        <v>0</v>
      </c>
      <c r="BK458" s="308">
        <f t="shared" si="192"/>
        <v>0</v>
      </c>
      <c r="BL458" s="308" t="e">
        <f>#REF!</f>
        <v>#REF!</v>
      </c>
      <c r="BM458" s="308">
        <f t="shared" si="193"/>
        <v>0</v>
      </c>
      <c r="BN458" s="308" t="e">
        <f t="shared" si="194"/>
        <v>#REF!</v>
      </c>
      <c r="BO458" s="317" t="e">
        <f>AU458/#REF!</f>
        <v>#REF!</v>
      </c>
      <c r="BP458" s="317" t="e">
        <f>AE458/#REF!</f>
        <v>#REF!</v>
      </c>
      <c r="BQ458" s="313" t="e">
        <f>BP458*#REF!</f>
        <v>#REF!</v>
      </c>
      <c r="BR458" s="313" t="e">
        <f t="shared" si="195"/>
        <v>#REF!</v>
      </c>
      <c r="BS458" s="317" t="e">
        <f>AJ458/#REF!</f>
        <v>#REF!</v>
      </c>
      <c r="BT458" s="313" t="e">
        <f>BS458*#REF!</f>
        <v>#REF!</v>
      </c>
      <c r="BU458" s="313" t="e">
        <f t="shared" si="196"/>
        <v>#REF!</v>
      </c>
      <c r="BV458" s="317" t="e">
        <f>#REF!/#REF!</f>
        <v>#REF!</v>
      </c>
      <c r="BW458" s="313" t="e">
        <f>BV458*#REF!</f>
        <v>#REF!</v>
      </c>
      <c r="BX458" s="313" t="e">
        <f>BW458+#REF!</f>
        <v>#REF!</v>
      </c>
      <c r="BY458" s="317" t="e">
        <f>AO458/#REF!</f>
        <v>#REF!</v>
      </c>
      <c r="BZ458" s="313" t="e">
        <f>BY458*#REF!</f>
        <v>#REF!</v>
      </c>
      <c r="CA458" s="313" t="e">
        <f t="shared" si="197"/>
        <v>#REF!</v>
      </c>
      <c r="CB458" s="311" t="str">
        <f t="shared" si="186"/>
        <v>/MH</v>
      </c>
      <c r="CC458" s="311" t="str">
        <f t="shared" si="187"/>
        <v>MH/</v>
      </c>
      <c r="CE458" s="312" t="e">
        <f>T(#REF!)</f>
        <v>#REF!</v>
      </c>
      <c r="CF458" s="312" t="e">
        <f>#REF!</f>
        <v>#REF!</v>
      </c>
      <c r="CG458" s="313">
        <f t="shared" si="198"/>
        <v>0</v>
      </c>
      <c r="CJ458" s="314"/>
      <c r="CP458" s="177"/>
    </row>
    <row r="459" spans="1:94" hidden="1">
      <c r="A459" s="305"/>
      <c r="B459" s="920"/>
      <c r="C459" s="920"/>
      <c r="D459" s="920"/>
      <c r="E459" s="920"/>
      <c r="F459" s="920"/>
      <c r="G459" s="920"/>
      <c r="H459" s="920"/>
      <c r="I459" s="920"/>
      <c r="J459" s="920"/>
      <c r="K459" s="920"/>
      <c r="L459" s="920"/>
      <c r="M459" s="920"/>
      <c r="N459" s="920"/>
      <c r="O459" s="920"/>
      <c r="P459" s="920"/>
      <c r="Q459" s="787"/>
      <c r="R459" s="787"/>
      <c r="S459" s="788"/>
      <c r="T459" s="787"/>
      <c r="U459" s="787"/>
      <c r="V459" s="921"/>
      <c r="W459" s="922"/>
      <c r="X459" s="922"/>
      <c r="Y459" s="921"/>
      <c r="Z459" s="922"/>
      <c r="AA459" s="922"/>
      <c r="AB459" s="921"/>
      <c r="AC459" s="922"/>
      <c r="AD459" s="922"/>
      <c r="AE459" s="923">
        <f t="shared" si="188"/>
        <v>0</v>
      </c>
      <c r="AF459" s="923"/>
      <c r="AG459" s="923"/>
      <c r="AH459" s="923"/>
      <c r="AI459" s="923"/>
      <c r="AJ459" s="919">
        <f t="shared" si="189"/>
        <v>0</v>
      </c>
      <c r="AK459" s="919"/>
      <c r="AL459" s="919"/>
      <c r="AM459" s="919"/>
      <c r="AN459" s="919"/>
      <c r="AO459" s="919">
        <f t="shared" si="199"/>
        <v>0</v>
      </c>
      <c r="AP459" s="919"/>
      <c r="AQ459" s="919"/>
      <c r="AR459" s="919"/>
      <c r="AS459" s="919"/>
      <c r="AT459" s="318"/>
      <c r="AU459" s="877">
        <f t="shared" si="190"/>
        <v>0</v>
      </c>
      <c r="AV459" s="877"/>
      <c r="AW459" s="878"/>
      <c r="AX459" s="878"/>
      <c r="AY459" s="878"/>
      <c r="AZ459" s="879" t="e">
        <f>SUM(#REF!)</f>
        <v>#REF!</v>
      </c>
      <c r="BB459" s="177"/>
      <c r="BC459" s="307"/>
      <c r="BD459" s="306">
        <f t="shared" si="184"/>
        <v>0</v>
      </c>
      <c r="BE459" s="307"/>
      <c r="BF459" s="316"/>
      <c r="BG459" s="316"/>
      <c r="BH459" s="316"/>
      <c r="BI459" s="316"/>
      <c r="BJ459" s="308">
        <f t="shared" si="191"/>
        <v>0</v>
      </c>
      <c r="BK459" s="308">
        <f t="shared" si="192"/>
        <v>0</v>
      </c>
      <c r="BL459" s="308" t="e">
        <f>#REF!</f>
        <v>#REF!</v>
      </c>
      <c r="BM459" s="308">
        <f t="shared" si="193"/>
        <v>0</v>
      </c>
      <c r="BN459" s="308" t="e">
        <f t="shared" si="194"/>
        <v>#REF!</v>
      </c>
      <c r="BO459" s="317" t="e">
        <f>AU459/#REF!</f>
        <v>#REF!</v>
      </c>
      <c r="BP459" s="317" t="e">
        <f>AE459/#REF!</f>
        <v>#REF!</v>
      </c>
      <c r="BQ459" s="313" t="e">
        <f>BP459*#REF!</f>
        <v>#REF!</v>
      </c>
      <c r="BR459" s="313" t="e">
        <f t="shared" si="195"/>
        <v>#REF!</v>
      </c>
      <c r="BS459" s="317" t="e">
        <f>AJ459/#REF!</f>
        <v>#REF!</v>
      </c>
      <c r="BT459" s="313" t="e">
        <f>BS459*#REF!</f>
        <v>#REF!</v>
      </c>
      <c r="BU459" s="313" t="e">
        <f t="shared" si="196"/>
        <v>#REF!</v>
      </c>
      <c r="BV459" s="317" t="e">
        <f>#REF!/#REF!</f>
        <v>#REF!</v>
      </c>
      <c r="BW459" s="313" t="e">
        <f>BV459*#REF!</f>
        <v>#REF!</v>
      </c>
      <c r="BX459" s="313" t="e">
        <f>BW459+#REF!</f>
        <v>#REF!</v>
      </c>
      <c r="BY459" s="317" t="e">
        <f>AO459/#REF!</f>
        <v>#REF!</v>
      </c>
      <c r="BZ459" s="313" t="e">
        <f>BY459*#REF!</f>
        <v>#REF!</v>
      </c>
      <c r="CA459" s="313" t="e">
        <f t="shared" si="197"/>
        <v>#REF!</v>
      </c>
      <c r="CB459" s="311" t="str">
        <f t="shared" si="186"/>
        <v>/MH</v>
      </c>
      <c r="CC459" s="311" t="str">
        <f t="shared" si="187"/>
        <v>MH/</v>
      </c>
      <c r="CE459" s="312" t="e">
        <f>T(#REF!)</f>
        <v>#REF!</v>
      </c>
      <c r="CF459" s="312" t="e">
        <f>#REF!</f>
        <v>#REF!</v>
      </c>
      <c r="CG459" s="313">
        <f t="shared" si="198"/>
        <v>0</v>
      </c>
      <c r="CJ459" s="314"/>
      <c r="CP459" s="177"/>
    </row>
    <row r="460" spans="1:94" hidden="1">
      <c r="A460" s="305"/>
      <c r="B460" s="920"/>
      <c r="C460" s="920"/>
      <c r="D460" s="920"/>
      <c r="E460" s="920"/>
      <c r="F460" s="920"/>
      <c r="G460" s="920"/>
      <c r="H460" s="920"/>
      <c r="I460" s="920"/>
      <c r="J460" s="920"/>
      <c r="K460" s="920"/>
      <c r="L460" s="920"/>
      <c r="M460" s="920"/>
      <c r="N460" s="920"/>
      <c r="O460" s="920"/>
      <c r="P460" s="920"/>
      <c r="Q460" s="787"/>
      <c r="R460" s="787"/>
      <c r="S460" s="788"/>
      <c r="T460" s="787"/>
      <c r="U460" s="787"/>
      <c r="V460" s="921"/>
      <c r="W460" s="922"/>
      <c r="X460" s="922"/>
      <c r="Y460" s="921"/>
      <c r="Z460" s="922"/>
      <c r="AA460" s="922"/>
      <c r="AB460" s="921"/>
      <c r="AC460" s="922"/>
      <c r="AD460" s="922"/>
      <c r="AE460" s="923">
        <f t="shared" si="188"/>
        <v>0</v>
      </c>
      <c r="AF460" s="923"/>
      <c r="AG460" s="923"/>
      <c r="AH460" s="923"/>
      <c r="AI460" s="923"/>
      <c r="AJ460" s="919">
        <f t="shared" si="189"/>
        <v>0</v>
      </c>
      <c r="AK460" s="919"/>
      <c r="AL460" s="919"/>
      <c r="AM460" s="919"/>
      <c r="AN460" s="919"/>
      <c r="AO460" s="919">
        <f t="shared" si="199"/>
        <v>0</v>
      </c>
      <c r="AP460" s="919"/>
      <c r="AQ460" s="919"/>
      <c r="AR460" s="919"/>
      <c r="AS460" s="919"/>
      <c r="AT460" s="318"/>
      <c r="AU460" s="877">
        <f t="shared" si="190"/>
        <v>0</v>
      </c>
      <c r="AV460" s="877"/>
      <c r="AW460" s="878"/>
      <c r="AX460" s="878"/>
      <c r="AY460" s="878"/>
      <c r="AZ460" s="879" t="e">
        <f>SUM(#REF!)</f>
        <v>#REF!</v>
      </c>
      <c r="BB460" s="177"/>
      <c r="BC460" s="307"/>
      <c r="BD460" s="306">
        <f t="shared" si="184"/>
        <v>0</v>
      </c>
      <c r="BE460" s="307"/>
      <c r="BF460" s="316"/>
      <c r="BG460" s="316"/>
      <c r="BH460" s="316"/>
      <c r="BI460" s="316"/>
      <c r="BJ460" s="308">
        <f t="shared" si="191"/>
        <v>0</v>
      </c>
      <c r="BK460" s="308">
        <f t="shared" si="192"/>
        <v>0</v>
      </c>
      <c r="BL460" s="308" t="e">
        <f>#REF!</f>
        <v>#REF!</v>
      </c>
      <c r="BM460" s="308">
        <f t="shared" si="193"/>
        <v>0</v>
      </c>
      <c r="BN460" s="308" t="e">
        <f t="shared" si="194"/>
        <v>#REF!</v>
      </c>
      <c r="BO460" s="317" t="e">
        <f>AU460/#REF!</f>
        <v>#REF!</v>
      </c>
      <c r="BP460" s="317" t="e">
        <f>AE460/#REF!</f>
        <v>#REF!</v>
      </c>
      <c r="BQ460" s="313" t="e">
        <f>BP460*#REF!</f>
        <v>#REF!</v>
      </c>
      <c r="BR460" s="313" t="e">
        <f t="shared" si="195"/>
        <v>#REF!</v>
      </c>
      <c r="BS460" s="317" t="e">
        <f>AJ460/#REF!</f>
        <v>#REF!</v>
      </c>
      <c r="BT460" s="313" t="e">
        <f>BS460*#REF!</f>
        <v>#REF!</v>
      </c>
      <c r="BU460" s="313" t="e">
        <f t="shared" si="196"/>
        <v>#REF!</v>
      </c>
      <c r="BV460" s="317" t="e">
        <f>#REF!/#REF!</f>
        <v>#REF!</v>
      </c>
      <c r="BW460" s="313" t="e">
        <f>BV460*#REF!</f>
        <v>#REF!</v>
      </c>
      <c r="BX460" s="313" t="e">
        <f>BW460+#REF!</f>
        <v>#REF!</v>
      </c>
      <c r="BY460" s="317" t="e">
        <f>AO460/#REF!</f>
        <v>#REF!</v>
      </c>
      <c r="BZ460" s="313" t="e">
        <f>BY460*#REF!</f>
        <v>#REF!</v>
      </c>
      <c r="CA460" s="313" t="e">
        <f t="shared" si="197"/>
        <v>#REF!</v>
      </c>
      <c r="CB460" s="311" t="str">
        <f t="shared" si="186"/>
        <v>/MH</v>
      </c>
      <c r="CC460" s="311" t="str">
        <f t="shared" si="187"/>
        <v>MH/</v>
      </c>
      <c r="CE460" s="312" t="e">
        <f>T(#REF!)</f>
        <v>#REF!</v>
      </c>
      <c r="CF460" s="312" t="e">
        <f>#REF!</f>
        <v>#REF!</v>
      </c>
      <c r="CG460" s="313">
        <f t="shared" si="198"/>
        <v>0</v>
      </c>
      <c r="CJ460" s="314"/>
      <c r="CP460" s="177"/>
    </row>
    <row r="461" spans="1:94" hidden="1">
      <c r="A461" s="305"/>
      <c r="B461" s="920"/>
      <c r="C461" s="920"/>
      <c r="D461" s="920"/>
      <c r="E461" s="920"/>
      <c r="F461" s="920"/>
      <c r="G461" s="920"/>
      <c r="H461" s="920"/>
      <c r="I461" s="920"/>
      <c r="J461" s="920"/>
      <c r="K461" s="920"/>
      <c r="L461" s="920"/>
      <c r="M461" s="920"/>
      <c r="N461" s="920"/>
      <c r="O461" s="920"/>
      <c r="P461" s="920"/>
      <c r="Q461" s="787"/>
      <c r="R461" s="787"/>
      <c r="S461" s="788"/>
      <c r="T461" s="787"/>
      <c r="U461" s="787"/>
      <c r="V461" s="921"/>
      <c r="W461" s="922"/>
      <c r="X461" s="922"/>
      <c r="Y461" s="921"/>
      <c r="Z461" s="922"/>
      <c r="AA461" s="922"/>
      <c r="AB461" s="921"/>
      <c r="AC461" s="922"/>
      <c r="AD461" s="922"/>
      <c r="AE461" s="923">
        <f t="shared" si="188"/>
        <v>0</v>
      </c>
      <c r="AF461" s="923"/>
      <c r="AG461" s="923"/>
      <c r="AH461" s="923"/>
      <c r="AI461" s="923"/>
      <c r="AJ461" s="919">
        <f t="shared" si="189"/>
        <v>0</v>
      </c>
      <c r="AK461" s="919"/>
      <c r="AL461" s="919"/>
      <c r="AM461" s="919"/>
      <c r="AN461" s="919"/>
      <c r="AO461" s="919">
        <f t="shared" si="199"/>
        <v>0</v>
      </c>
      <c r="AP461" s="919"/>
      <c r="AQ461" s="919"/>
      <c r="AR461" s="919"/>
      <c r="AS461" s="919"/>
      <c r="AT461" s="318"/>
      <c r="AU461" s="877">
        <f t="shared" si="190"/>
        <v>0</v>
      </c>
      <c r="AV461" s="877"/>
      <c r="AW461" s="878"/>
      <c r="AX461" s="878"/>
      <c r="AY461" s="878"/>
      <c r="AZ461" s="879" t="e">
        <f>SUM(#REF!)</f>
        <v>#REF!</v>
      </c>
      <c r="BB461" s="177"/>
      <c r="BC461" s="307"/>
      <c r="BD461" s="306">
        <f t="shared" si="184"/>
        <v>0</v>
      </c>
      <c r="BE461" s="307"/>
      <c r="BF461" s="316"/>
      <c r="BG461" s="316"/>
      <c r="BH461" s="316"/>
      <c r="BI461" s="316"/>
      <c r="BJ461" s="308">
        <f t="shared" si="191"/>
        <v>0</v>
      </c>
      <c r="BK461" s="308">
        <f t="shared" si="192"/>
        <v>0</v>
      </c>
      <c r="BL461" s="308" t="e">
        <f>#REF!</f>
        <v>#REF!</v>
      </c>
      <c r="BM461" s="308">
        <f t="shared" si="193"/>
        <v>0</v>
      </c>
      <c r="BN461" s="308" t="e">
        <f t="shared" si="194"/>
        <v>#REF!</v>
      </c>
      <c r="BO461" s="317" t="e">
        <f>AU461/#REF!</f>
        <v>#REF!</v>
      </c>
      <c r="BP461" s="317" t="e">
        <f>AE461/#REF!</f>
        <v>#REF!</v>
      </c>
      <c r="BQ461" s="313" t="e">
        <f>BP461*#REF!</f>
        <v>#REF!</v>
      </c>
      <c r="BR461" s="313" t="e">
        <f t="shared" si="195"/>
        <v>#REF!</v>
      </c>
      <c r="BS461" s="317" t="e">
        <f>AJ461/#REF!</f>
        <v>#REF!</v>
      </c>
      <c r="BT461" s="313" t="e">
        <f>BS461*#REF!</f>
        <v>#REF!</v>
      </c>
      <c r="BU461" s="313" t="e">
        <f t="shared" si="196"/>
        <v>#REF!</v>
      </c>
      <c r="BV461" s="317" t="e">
        <f>#REF!/#REF!</f>
        <v>#REF!</v>
      </c>
      <c r="BW461" s="313" t="e">
        <f>BV461*#REF!</f>
        <v>#REF!</v>
      </c>
      <c r="BX461" s="313" t="e">
        <f>BW461+#REF!</f>
        <v>#REF!</v>
      </c>
      <c r="BY461" s="317" t="e">
        <f>AO461/#REF!</f>
        <v>#REF!</v>
      </c>
      <c r="BZ461" s="313" t="e">
        <f>BY461*#REF!</f>
        <v>#REF!</v>
      </c>
      <c r="CA461" s="313" t="e">
        <f t="shared" si="197"/>
        <v>#REF!</v>
      </c>
      <c r="CB461" s="311" t="str">
        <f t="shared" si="186"/>
        <v>/MH</v>
      </c>
      <c r="CC461" s="311" t="str">
        <f t="shared" si="187"/>
        <v>MH/</v>
      </c>
      <c r="CE461" s="312" t="e">
        <f>T(#REF!)</f>
        <v>#REF!</v>
      </c>
      <c r="CF461" s="312" t="e">
        <f>#REF!</f>
        <v>#REF!</v>
      </c>
      <c r="CG461" s="313">
        <f t="shared" si="198"/>
        <v>0</v>
      </c>
      <c r="CJ461" s="314"/>
      <c r="CP461" s="177"/>
    </row>
    <row r="462" spans="1:94" hidden="1">
      <c r="A462" s="305"/>
      <c r="B462" s="920"/>
      <c r="C462" s="920"/>
      <c r="D462" s="920"/>
      <c r="E462" s="920"/>
      <c r="F462" s="920"/>
      <c r="G462" s="920"/>
      <c r="H462" s="920"/>
      <c r="I462" s="920"/>
      <c r="J462" s="920"/>
      <c r="K462" s="920"/>
      <c r="L462" s="920"/>
      <c r="M462" s="920"/>
      <c r="N462" s="920"/>
      <c r="O462" s="920"/>
      <c r="P462" s="920"/>
      <c r="Q462" s="787"/>
      <c r="R462" s="787"/>
      <c r="S462" s="788"/>
      <c r="T462" s="787"/>
      <c r="U462" s="787"/>
      <c r="V462" s="921"/>
      <c r="W462" s="922"/>
      <c r="X462" s="922"/>
      <c r="Y462" s="921"/>
      <c r="Z462" s="922"/>
      <c r="AA462" s="922"/>
      <c r="AB462" s="921"/>
      <c r="AC462" s="922"/>
      <c r="AD462" s="922"/>
      <c r="AE462" s="923">
        <f t="shared" si="188"/>
        <v>0</v>
      </c>
      <c r="AF462" s="923"/>
      <c r="AG462" s="923"/>
      <c r="AH462" s="923"/>
      <c r="AI462" s="923"/>
      <c r="AJ462" s="919">
        <f t="shared" si="189"/>
        <v>0</v>
      </c>
      <c r="AK462" s="919"/>
      <c r="AL462" s="919"/>
      <c r="AM462" s="919"/>
      <c r="AN462" s="919"/>
      <c r="AO462" s="919">
        <f t="shared" si="199"/>
        <v>0</v>
      </c>
      <c r="AP462" s="919"/>
      <c r="AQ462" s="919"/>
      <c r="AR462" s="919"/>
      <c r="AS462" s="919"/>
      <c r="AT462" s="318"/>
      <c r="AU462" s="877">
        <f t="shared" si="190"/>
        <v>0</v>
      </c>
      <c r="AV462" s="877"/>
      <c r="AW462" s="878"/>
      <c r="AX462" s="878"/>
      <c r="AY462" s="878"/>
      <c r="AZ462" s="879" t="e">
        <f>SUM(#REF!)</f>
        <v>#REF!</v>
      </c>
      <c r="BB462" s="177"/>
      <c r="BC462" s="307"/>
      <c r="BD462" s="306">
        <f t="shared" si="184"/>
        <v>0</v>
      </c>
      <c r="BE462" s="307"/>
      <c r="BF462" s="316"/>
      <c r="BG462" s="316"/>
      <c r="BH462" s="316"/>
      <c r="BI462" s="316"/>
      <c r="BJ462" s="308">
        <f t="shared" si="191"/>
        <v>0</v>
      </c>
      <c r="BK462" s="308">
        <f t="shared" si="192"/>
        <v>0</v>
      </c>
      <c r="BL462" s="308" t="e">
        <f>#REF!</f>
        <v>#REF!</v>
      </c>
      <c r="BM462" s="308">
        <f t="shared" si="193"/>
        <v>0</v>
      </c>
      <c r="BN462" s="308" t="e">
        <f t="shared" si="194"/>
        <v>#REF!</v>
      </c>
      <c r="BO462" s="317" t="e">
        <f>AU462/#REF!</f>
        <v>#REF!</v>
      </c>
      <c r="BP462" s="317" t="e">
        <f>AE462/#REF!</f>
        <v>#REF!</v>
      </c>
      <c r="BQ462" s="313" t="e">
        <f>BP462*#REF!</f>
        <v>#REF!</v>
      </c>
      <c r="BR462" s="313" t="e">
        <f t="shared" si="195"/>
        <v>#REF!</v>
      </c>
      <c r="BS462" s="317" t="e">
        <f>AJ462/#REF!</f>
        <v>#REF!</v>
      </c>
      <c r="BT462" s="313" t="e">
        <f>BS462*#REF!</f>
        <v>#REF!</v>
      </c>
      <c r="BU462" s="313" t="e">
        <f t="shared" si="196"/>
        <v>#REF!</v>
      </c>
      <c r="BV462" s="317" t="e">
        <f>#REF!/#REF!</f>
        <v>#REF!</v>
      </c>
      <c r="BW462" s="313" t="e">
        <f>BV462*#REF!</f>
        <v>#REF!</v>
      </c>
      <c r="BX462" s="313" t="e">
        <f>BW462+#REF!</f>
        <v>#REF!</v>
      </c>
      <c r="BY462" s="317" t="e">
        <f>AO462/#REF!</f>
        <v>#REF!</v>
      </c>
      <c r="BZ462" s="313" t="e">
        <f>BY462*#REF!</f>
        <v>#REF!</v>
      </c>
      <c r="CA462" s="313" t="e">
        <f t="shared" si="197"/>
        <v>#REF!</v>
      </c>
      <c r="CB462" s="311" t="str">
        <f t="shared" si="186"/>
        <v>/MH</v>
      </c>
      <c r="CC462" s="311" t="str">
        <f t="shared" si="187"/>
        <v>MH/</v>
      </c>
      <c r="CE462" s="312" t="e">
        <f>T(#REF!)</f>
        <v>#REF!</v>
      </c>
      <c r="CF462" s="312" t="e">
        <f>#REF!</f>
        <v>#REF!</v>
      </c>
      <c r="CG462" s="313">
        <f t="shared" si="198"/>
        <v>0</v>
      </c>
      <c r="CJ462" s="314"/>
      <c r="CP462" s="177"/>
    </row>
    <row r="463" spans="1:94" hidden="1">
      <c r="A463" s="305"/>
      <c r="B463" s="920"/>
      <c r="C463" s="920"/>
      <c r="D463" s="920"/>
      <c r="E463" s="920"/>
      <c r="F463" s="920"/>
      <c r="G463" s="920"/>
      <c r="H463" s="920"/>
      <c r="I463" s="920"/>
      <c r="J463" s="920"/>
      <c r="K463" s="920"/>
      <c r="L463" s="920"/>
      <c r="M463" s="920"/>
      <c r="N463" s="920"/>
      <c r="O463" s="920"/>
      <c r="P463" s="920"/>
      <c r="Q463" s="787"/>
      <c r="R463" s="787"/>
      <c r="S463" s="788"/>
      <c r="T463" s="787"/>
      <c r="U463" s="787"/>
      <c r="V463" s="921"/>
      <c r="W463" s="922"/>
      <c r="X463" s="922"/>
      <c r="Y463" s="921"/>
      <c r="Z463" s="922"/>
      <c r="AA463" s="922"/>
      <c r="AB463" s="921"/>
      <c r="AC463" s="922"/>
      <c r="AD463" s="922"/>
      <c r="AE463" s="923">
        <f t="shared" si="188"/>
        <v>0</v>
      </c>
      <c r="AF463" s="923"/>
      <c r="AG463" s="923"/>
      <c r="AH463" s="923"/>
      <c r="AI463" s="923"/>
      <c r="AJ463" s="919">
        <f t="shared" si="189"/>
        <v>0</v>
      </c>
      <c r="AK463" s="919"/>
      <c r="AL463" s="919"/>
      <c r="AM463" s="919"/>
      <c r="AN463" s="919"/>
      <c r="AO463" s="919">
        <f t="shared" si="199"/>
        <v>0</v>
      </c>
      <c r="AP463" s="919"/>
      <c r="AQ463" s="919"/>
      <c r="AR463" s="919"/>
      <c r="AS463" s="919"/>
      <c r="AT463" s="318"/>
      <c r="AU463" s="877">
        <f t="shared" si="190"/>
        <v>0</v>
      </c>
      <c r="AV463" s="877"/>
      <c r="AW463" s="878"/>
      <c r="AX463" s="878"/>
      <c r="AY463" s="878"/>
      <c r="AZ463" s="879" t="e">
        <f>SUM(#REF!)</f>
        <v>#REF!</v>
      </c>
      <c r="BB463" s="177"/>
      <c r="BC463" s="307"/>
      <c r="BD463" s="306">
        <f t="shared" si="184"/>
        <v>0</v>
      </c>
      <c r="BE463" s="307"/>
      <c r="BF463" s="316"/>
      <c r="BG463" s="316"/>
      <c r="BH463" s="316"/>
      <c r="BI463" s="316"/>
      <c r="BJ463" s="308">
        <f t="shared" si="191"/>
        <v>0</v>
      </c>
      <c r="BK463" s="308">
        <f t="shared" si="192"/>
        <v>0</v>
      </c>
      <c r="BL463" s="308" t="e">
        <f>#REF!</f>
        <v>#REF!</v>
      </c>
      <c r="BM463" s="308">
        <f t="shared" si="193"/>
        <v>0</v>
      </c>
      <c r="BN463" s="308" t="e">
        <f t="shared" si="194"/>
        <v>#REF!</v>
      </c>
      <c r="BO463" s="317" t="e">
        <f>AU463/#REF!</f>
        <v>#REF!</v>
      </c>
      <c r="BP463" s="317" t="e">
        <f>AE463/#REF!</f>
        <v>#REF!</v>
      </c>
      <c r="BQ463" s="313" t="e">
        <f>BP463*#REF!</f>
        <v>#REF!</v>
      </c>
      <c r="BR463" s="313" t="e">
        <f t="shared" si="195"/>
        <v>#REF!</v>
      </c>
      <c r="BS463" s="317" t="e">
        <f>AJ463/#REF!</f>
        <v>#REF!</v>
      </c>
      <c r="BT463" s="313" t="e">
        <f>BS463*#REF!</f>
        <v>#REF!</v>
      </c>
      <c r="BU463" s="313" t="e">
        <f t="shared" si="196"/>
        <v>#REF!</v>
      </c>
      <c r="BV463" s="317" t="e">
        <f>#REF!/#REF!</f>
        <v>#REF!</v>
      </c>
      <c r="BW463" s="313" t="e">
        <f>BV463*#REF!</f>
        <v>#REF!</v>
      </c>
      <c r="BX463" s="313" t="e">
        <f>BW463+#REF!</f>
        <v>#REF!</v>
      </c>
      <c r="BY463" s="317" t="e">
        <f>AO463/#REF!</f>
        <v>#REF!</v>
      </c>
      <c r="BZ463" s="313" t="e">
        <f>BY463*#REF!</f>
        <v>#REF!</v>
      </c>
      <c r="CA463" s="313" t="e">
        <f t="shared" si="197"/>
        <v>#REF!</v>
      </c>
      <c r="CB463" s="311" t="str">
        <f t="shared" si="186"/>
        <v>/MH</v>
      </c>
      <c r="CC463" s="311" t="str">
        <f t="shared" si="187"/>
        <v>MH/</v>
      </c>
      <c r="CE463" s="312" t="e">
        <f>T(#REF!)</f>
        <v>#REF!</v>
      </c>
      <c r="CF463" s="312" t="e">
        <f>#REF!</f>
        <v>#REF!</v>
      </c>
      <c r="CG463" s="313">
        <f t="shared" si="198"/>
        <v>0</v>
      </c>
      <c r="CJ463" s="314"/>
      <c r="CP463" s="177"/>
    </row>
    <row r="464" spans="1:94" hidden="1">
      <c r="A464" s="305"/>
      <c r="B464" s="920"/>
      <c r="C464" s="920"/>
      <c r="D464" s="920"/>
      <c r="E464" s="920"/>
      <c r="F464" s="920"/>
      <c r="G464" s="920"/>
      <c r="H464" s="920"/>
      <c r="I464" s="920"/>
      <c r="J464" s="920"/>
      <c r="K464" s="920"/>
      <c r="L464" s="920"/>
      <c r="M464" s="920"/>
      <c r="N464" s="920"/>
      <c r="O464" s="920"/>
      <c r="P464" s="920"/>
      <c r="Q464" s="787"/>
      <c r="R464" s="787"/>
      <c r="S464" s="788"/>
      <c r="T464" s="787"/>
      <c r="U464" s="787"/>
      <c r="V464" s="921"/>
      <c r="W464" s="922"/>
      <c r="X464" s="922"/>
      <c r="Y464" s="921"/>
      <c r="Z464" s="922"/>
      <c r="AA464" s="922"/>
      <c r="AB464" s="921"/>
      <c r="AC464" s="922"/>
      <c r="AD464" s="922"/>
      <c r="AE464" s="923">
        <f t="shared" si="188"/>
        <v>0</v>
      </c>
      <c r="AF464" s="923"/>
      <c r="AG464" s="923"/>
      <c r="AH464" s="923"/>
      <c r="AI464" s="923"/>
      <c r="AJ464" s="919">
        <f t="shared" si="189"/>
        <v>0</v>
      </c>
      <c r="AK464" s="919"/>
      <c r="AL464" s="919"/>
      <c r="AM464" s="919"/>
      <c r="AN464" s="919"/>
      <c r="AO464" s="919">
        <f t="shared" si="199"/>
        <v>0</v>
      </c>
      <c r="AP464" s="919"/>
      <c r="AQ464" s="919"/>
      <c r="AR464" s="919"/>
      <c r="AS464" s="919"/>
      <c r="AT464" s="318"/>
      <c r="AU464" s="877">
        <f t="shared" si="190"/>
        <v>0</v>
      </c>
      <c r="AV464" s="877"/>
      <c r="AW464" s="878"/>
      <c r="AX464" s="878"/>
      <c r="AY464" s="878"/>
      <c r="AZ464" s="879" t="e">
        <f>SUM(#REF!)</f>
        <v>#REF!</v>
      </c>
      <c r="BB464" s="177"/>
      <c r="BC464" s="307"/>
      <c r="BD464" s="306">
        <f t="shared" si="184"/>
        <v>0</v>
      </c>
      <c r="BE464" s="307"/>
      <c r="BF464" s="316"/>
      <c r="BG464" s="316"/>
      <c r="BH464" s="316"/>
      <c r="BI464" s="316"/>
      <c r="BJ464" s="308">
        <f t="shared" si="191"/>
        <v>0</v>
      </c>
      <c r="BK464" s="308">
        <f t="shared" si="192"/>
        <v>0</v>
      </c>
      <c r="BL464" s="308" t="e">
        <f>#REF!</f>
        <v>#REF!</v>
      </c>
      <c r="BM464" s="308">
        <f t="shared" si="193"/>
        <v>0</v>
      </c>
      <c r="BN464" s="308" t="e">
        <f t="shared" si="194"/>
        <v>#REF!</v>
      </c>
      <c r="BO464" s="317" t="e">
        <f>AU464/#REF!</f>
        <v>#REF!</v>
      </c>
      <c r="BP464" s="317" t="e">
        <f>AE464/#REF!</f>
        <v>#REF!</v>
      </c>
      <c r="BQ464" s="313" t="e">
        <f>BP464*#REF!</f>
        <v>#REF!</v>
      </c>
      <c r="BR464" s="313" t="e">
        <f t="shared" si="195"/>
        <v>#REF!</v>
      </c>
      <c r="BS464" s="317" t="e">
        <f>AJ464/#REF!</f>
        <v>#REF!</v>
      </c>
      <c r="BT464" s="313" t="e">
        <f>BS464*#REF!</f>
        <v>#REF!</v>
      </c>
      <c r="BU464" s="313" t="e">
        <f t="shared" si="196"/>
        <v>#REF!</v>
      </c>
      <c r="BV464" s="317" t="e">
        <f>#REF!/#REF!</f>
        <v>#REF!</v>
      </c>
      <c r="BW464" s="313" t="e">
        <f>BV464*#REF!</f>
        <v>#REF!</v>
      </c>
      <c r="BX464" s="313" t="e">
        <f>BW464+#REF!</f>
        <v>#REF!</v>
      </c>
      <c r="BY464" s="317" t="e">
        <f>AO464/#REF!</f>
        <v>#REF!</v>
      </c>
      <c r="BZ464" s="313" t="e">
        <f>BY464*#REF!</f>
        <v>#REF!</v>
      </c>
      <c r="CA464" s="313" t="e">
        <f t="shared" si="197"/>
        <v>#REF!</v>
      </c>
      <c r="CB464" s="311" t="str">
        <f t="shared" si="186"/>
        <v>/MH</v>
      </c>
      <c r="CC464" s="311" t="str">
        <f t="shared" si="187"/>
        <v>MH/</v>
      </c>
      <c r="CE464" s="312" t="e">
        <f>T(#REF!)</f>
        <v>#REF!</v>
      </c>
      <c r="CF464" s="312" t="e">
        <f>#REF!</f>
        <v>#REF!</v>
      </c>
      <c r="CG464" s="313">
        <f t="shared" si="198"/>
        <v>0</v>
      </c>
      <c r="CJ464" s="314"/>
      <c r="CP464" s="177"/>
    </row>
    <row r="465" spans="1:94" hidden="1">
      <c r="A465" s="305"/>
      <c r="B465" s="920"/>
      <c r="C465" s="920"/>
      <c r="D465" s="920"/>
      <c r="E465" s="920"/>
      <c r="F465" s="920"/>
      <c r="G465" s="920"/>
      <c r="H465" s="920"/>
      <c r="I465" s="920"/>
      <c r="J465" s="920"/>
      <c r="K465" s="920"/>
      <c r="L465" s="920"/>
      <c r="M465" s="920"/>
      <c r="N465" s="920"/>
      <c r="O465" s="920"/>
      <c r="P465" s="920"/>
      <c r="Q465" s="787"/>
      <c r="R465" s="787"/>
      <c r="S465" s="788"/>
      <c r="T465" s="787"/>
      <c r="U465" s="787"/>
      <c r="V465" s="921"/>
      <c r="W465" s="922"/>
      <c r="X465" s="922"/>
      <c r="Y465" s="921"/>
      <c r="Z465" s="922"/>
      <c r="AA465" s="922"/>
      <c r="AB465" s="921"/>
      <c r="AC465" s="922"/>
      <c r="AD465" s="922"/>
      <c r="AE465" s="923">
        <f t="shared" si="188"/>
        <v>0</v>
      </c>
      <c r="AF465" s="923"/>
      <c r="AG465" s="923"/>
      <c r="AH465" s="923"/>
      <c r="AI465" s="923"/>
      <c r="AJ465" s="919">
        <f t="shared" si="189"/>
        <v>0</v>
      </c>
      <c r="AK465" s="919"/>
      <c r="AL465" s="919"/>
      <c r="AM465" s="919"/>
      <c r="AN465" s="919"/>
      <c r="AO465" s="919">
        <f t="shared" si="199"/>
        <v>0</v>
      </c>
      <c r="AP465" s="919"/>
      <c r="AQ465" s="919"/>
      <c r="AR465" s="919"/>
      <c r="AS465" s="919"/>
      <c r="AT465" s="318"/>
      <c r="AU465" s="877">
        <f t="shared" si="190"/>
        <v>0</v>
      </c>
      <c r="AV465" s="877"/>
      <c r="AW465" s="878"/>
      <c r="AX465" s="878"/>
      <c r="AY465" s="878"/>
      <c r="AZ465" s="879" t="e">
        <f>SUM(#REF!)</f>
        <v>#REF!</v>
      </c>
      <c r="BB465" s="177"/>
      <c r="BC465" s="307"/>
      <c r="BD465" s="306">
        <f t="shared" si="184"/>
        <v>0</v>
      </c>
      <c r="BE465" s="307"/>
      <c r="BF465" s="316"/>
      <c r="BG465" s="316"/>
      <c r="BH465" s="316"/>
      <c r="BI465" s="316"/>
      <c r="BJ465" s="308">
        <f t="shared" si="191"/>
        <v>0</v>
      </c>
      <c r="BK465" s="308">
        <f t="shared" si="192"/>
        <v>0</v>
      </c>
      <c r="BL465" s="308" t="e">
        <f>#REF!</f>
        <v>#REF!</v>
      </c>
      <c r="BM465" s="308">
        <f t="shared" si="193"/>
        <v>0</v>
      </c>
      <c r="BN465" s="308" t="e">
        <f t="shared" si="194"/>
        <v>#REF!</v>
      </c>
      <c r="BO465" s="317" t="e">
        <f>AU465/#REF!</f>
        <v>#REF!</v>
      </c>
      <c r="BP465" s="317" t="e">
        <f>AE465/#REF!</f>
        <v>#REF!</v>
      </c>
      <c r="BQ465" s="313" t="e">
        <f>BP465*#REF!</f>
        <v>#REF!</v>
      </c>
      <c r="BR465" s="313" t="e">
        <f t="shared" si="195"/>
        <v>#REF!</v>
      </c>
      <c r="BS465" s="317" t="e">
        <f>AJ465/#REF!</f>
        <v>#REF!</v>
      </c>
      <c r="BT465" s="313" t="e">
        <f>BS465*#REF!</f>
        <v>#REF!</v>
      </c>
      <c r="BU465" s="313" t="e">
        <f t="shared" si="196"/>
        <v>#REF!</v>
      </c>
      <c r="BV465" s="317" t="e">
        <f>#REF!/#REF!</f>
        <v>#REF!</v>
      </c>
      <c r="BW465" s="313" t="e">
        <f>BV465*#REF!</f>
        <v>#REF!</v>
      </c>
      <c r="BX465" s="313" t="e">
        <f>BW465+#REF!</f>
        <v>#REF!</v>
      </c>
      <c r="BY465" s="317" t="e">
        <f>AO465/#REF!</f>
        <v>#REF!</v>
      </c>
      <c r="BZ465" s="313" t="e">
        <f>BY465*#REF!</f>
        <v>#REF!</v>
      </c>
      <c r="CA465" s="313" t="e">
        <f t="shared" si="197"/>
        <v>#REF!</v>
      </c>
      <c r="CB465" s="311" t="str">
        <f t="shared" si="186"/>
        <v>/MH</v>
      </c>
      <c r="CC465" s="311" t="str">
        <f t="shared" si="187"/>
        <v>MH/</v>
      </c>
      <c r="CE465" s="312" t="e">
        <f>T(#REF!)</f>
        <v>#REF!</v>
      </c>
      <c r="CF465" s="312" t="e">
        <f>#REF!</f>
        <v>#REF!</v>
      </c>
      <c r="CG465" s="313">
        <f t="shared" si="198"/>
        <v>0</v>
      </c>
      <c r="CJ465" s="314"/>
      <c r="CP465" s="177"/>
    </row>
    <row r="466" spans="1:94" hidden="1">
      <c r="A466" s="305"/>
      <c r="B466" s="920"/>
      <c r="C466" s="920"/>
      <c r="D466" s="920"/>
      <c r="E466" s="920"/>
      <c r="F466" s="920"/>
      <c r="G466" s="920"/>
      <c r="H466" s="920"/>
      <c r="I466" s="920"/>
      <c r="J466" s="920"/>
      <c r="K466" s="920"/>
      <c r="L466" s="920"/>
      <c r="M466" s="920"/>
      <c r="N466" s="920"/>
      <c r="O466" s="920"/>
      <c r="P466" s="920"/>
      <c r="Q466" s="787"/>
      <c r="R466" s="787"/>
      <c r="S466" s="788"/>
      <c r="T466" s="787"/>
      <c r="U466" s="787"/>
      <c r="V466" s="921"/>
      <c r="W466" s="922"/>
      <c r="X466" s="922"/>
      <c r="Y466" s="921"/>
      <c r="Z466" s="922"/>
      <c r="AA466" s="922"/>
      <c r="AB466" s="921"/>
      <c r="AC466" s="922"/>
      <c r="AD466" s="922"/>
      <c r="AE466" s="923">
        <f t="shared" si="188"/>
        <v>0</v>
      </c>
      <c r="AF466" s="923"/>
      <c r="AG466" s="923"/>
      <c r="AH466" s="923"/>
      <c r="AI466" s="923"/>
      <c r="AJ466" s="919">
        <f t="shared" si="189"/>
        <v>0</v>
      </c>
      <c r="AK466" s="919"/>
      <c r="AL466" s="919"/>
      <c r="AM466" s="919"/>
      <c r="AN466" s="919"/>
      <c r="AO466" s="919">
        <f t="shared" si="199"/>
        <v>0</v>
      </c>
      <c r="AP466" s="919"/>
      <c r="AQ466" s="919"/>
      <c r="AR466" s="919"/>
      <c r="AS466" s="919"/>
      <c r="AT466" s="318"/>
      <c r="AU466" s="877">
        <f t="shared" si="190"/>
        <v>0</v>
      </c>
      <c r="AV466" s="877"/>
      <c r="AW466" s="878"/>
      <c r="AX466" s="878"/>
      <c r="AY466" s="878"/>
      <c r="AZ466" s="879" t="e">
        <f>SUM(#REF!)</f>
        <v>#REF!</v>
      </c>
      <c r="BB466" s="177"/>
      <c r="BC466" s="307"/>
      <c r="BD466" s="306">
        <f t="shared" si="184"/>
        <v>0</v>
      </c>
      <c r="BE466" s="307"/>
      <c r="BF466" s="316"/>
      <c r="BG466" s="316"/>
      <c r="BH466" s="316"/>
      <c r="BI466" s="316"/>
      <c r="BJ466" s="308">
        <f t="shared" si="191"/>
        <v>0</v>
      </c>
      <c r="BK466" s="308">
        <f t="shared" si="192"/>
        <v>0</v>
      </c>
      <c r="BL466" s="308" t="e">
        <f>#REF!</f>
        <v>#REF!</v>
      </c>
      <c r="BM466" s="308">
        <f t="shared" si="193"/>
        <v>0</v>
      </c>
      <c r="BN466" s="308" t="e">
        <f t="shared" si="194"/>
        <v>#REF!</v>
      </c>
      <c r="BO466" s="317" t="e">
        <f>AU466/#REF!</f>
        <v>#REF!</v>
      </c>
      <c r="BP466" s="317" t="e">
        <f>AE466/#REF!</f>
        <v>#REF!</v>
      </c>
      <c r="BQ466" s="313" t="e">
        <f>BP466*#REF!</f>
        <v>#REF!</v>
      </c>
      <c r="BR466" s="313" t="e">
        <f t="shared" si="195"/>
        <v>#REF!</v>
      </c>
      <c r="BS466" s="317" t="e">
        <f>AJ466/#REF!</f>
        <v>#REF!</v>
      </c>
      <c r="BT466" s="313" t="e">
        <f>BS466*#REF!</f>
        <v>#REF!</v>
      </c>
      <c r="BU466" s="313" t="e">
        <f t="shared" si="196"/>
        <v>#REF!</v>
      </c>
      <c r="BV466" s="317" t="e">
        <f>#REF!/#REF!</f>
        <v>#REF!</v>
      </c>
      <c r="BW466" s="313" t="e">
        <f>BV466*#REF!</f>
        <v>#REF!</v>
      </c>
      <c r="BX466" s="313" t="e">
        <f>BW466+#REF!</f>
        <v>#REF!</v>
      </c>
      <c r="BY466" s="317" t="e">
        <f>AO466/#REF!</f>
        <v>#REF!</v>
      </c>
      <c r="BZ466" s="313" t="e">
        <f>BY466*#REF!</f>
        <v>#REF!</v>
      </c>
      <c r="CA466" s="313" t="e">
        <f t="shared" si="197"/>
        <v>#REF!</v>
      </c>
      <c r="CB466" s="311" t="str">
        <f t="shared" si="186"/>
        <v>/MH</v>
      </c>
      <c r="CC466" s="311" t="str">
        <f t="shared" si="187"/>
        <v>MH/</v>
      </c>
      <c r="CE466" s="312" t="e">
        <f>T(#REF!)</f>
        <v>#REF!</v>
      </c>
      <c r="CF466" s="312" t="e">
        <f>#REF!</f>
        <v>#REF!</v>
      </c>
      <c r="CG466" s="313">
        <f t="shared" si="198"/>
        <v>0</v>
      </c>
      <c r="CJ466" s="314"/>
      <c r="CP466" s="177"/>
    </row>
    <row r="467" spans="1:94" hidden="1">
      <c r="A467" s="305"/>
      <c r="B467" s="920"/>
      <c r="C467" s="920"/>
      <c r="D467" s="920"/>
      <c r="E467" s="920"/>
      <c r="F467" s="920"/>
      <c r="G467" s="920"/>
      <c r="H467" s="920"/>
      <c r="I467" s="920"/>
      <c r="J467" s="920"/>
      <c r="K467" s="920"/>
      <c r="L467" s="920"/>
      <c r="M467" s="920"/>
      <c r="N467" s="920"/>
      <c r="O467" s="920"/>
      <c r="P467" s="920"/>
      <c r="Q467" s="787"/>
      <c r="R467" s="787"/>
      <c r="S467" s="788"/>
      <c r="T467" s="787"/>
      <c r="U467" s="787"/>
      <c r="V467" s="921"/>
      <c r="W467" s="922"/>
      <c r="X467" s="922"/>
      <c r="Y467" s="921"/>
      <c r="Z467" s="922"/>
      <c r="AA467" s="922"/>
      <c r="AB467" s="921"/>
      <c r="AC467" s="922"/>
      <c r="AD467" s="922"/>
      <c r="AE467" s="923">
        <f t="shared" si="188"/>
        <v>0</v>
      </c>
      <c r="AF467" s="923"/>
      <c r="AG467" s="923"/>
      <c r="AH467" s="923"/>
      <c r="AI467" s="923"/>
      <c r="AJ467" s="919">
        <f t="shared" si="189"/>
        <v>0</v>
      </c>
      <c r="AK467" s="919"/>
      <c r="AL467" s="919"/>
      <c r="AM467" s="919"/>
      <c r="AN467" s="919"/>
      <c r="AO467" s="919">
        <f t="shared" si="199"/>
        <v>0</v>
      </c>
      <c r="AP467" s="919"/>
      <c r="AQ467" s="919"/>
      <c r="AR467" s="919"/>
      <c r="AS467" s="919"/>
      <c r="AT467" s="318"/>
      <c r="AU467" s="877">
        <f t="shared" si="190"/>
        <v>0</v>
      </c>
      <c r="AV467" s="877"/>
      <c r="AW467" s="878"/>
      <c r="AX467" s="878"/>
      <c r="AY467" s="878"/>
      <c r="AZ467" s="879" t="e">
        <f>SUM(#REF!)</f>
        <v>#REF!</v>
      </c>
      <c r="BB467" s="177"/>
      <c r="BC467" s="307"/>
      <c r="BD467" s="306">
        <f t="shared" si="184"/>
        <v>0</v>
      </c>
      <c r="BE467" s="307"/>
      <c r="BF467" s="316"/>
      <c r="BG467" s="316"/>
      <c r="BH467" s="316"/>
      <c r="BI467" s="316"/>
      <c r="BJ467" s="308">
        <f t="shared" si="191"/>
        <v>0</v>
      </c>
      <c r="BK467" s="308">
        <f t="shared" si="192"/>
        <v>0</v>
      </c>
      <c r="BL467" s="308" t="e">
        <f>#REF!</f>
        <v>#REF!</v>
      </c>
      <c r="BM467" s="308">
        <f t="shared" si="193"/>
        <v>0</v>
      </c>
      <c r="BN467" s="308" t="e">
        <f t="shared" si="194"/>
        <v>#REF!</v>
      </c>
      <c r="BO467" s="317" t="e">
        <f>AU467/#REF!</f>
        <v>#REF!</v>
      </c>
      <c r="BP467" s="317" t="e">
        <f>AE467/#REF!</f>
        <v>#REF!</v>
      </c>
      <c r="BQ467" s="313" t="e">
        <f>BP467*#REF!</f>
        <v>#REF!</v>
      </c>
      <c r="BR467" s="313" t="e">
        <f t="shared" si="195"/>
        <v>#REF!</v>
      </c>
      <c r="BS467" s="317" t="e">
        <f>AJ467/#REF!</f>
        <v>#REF!</v>
      </c>
      <c r="BT467" s="313" t="e">
        <f>BS467*#REF!</f>
        <v>#REF!</v>
      </c>
      <c r="BU467" s="313" t="e">
        <f t="shared" si="196"/>
        <v>#REF!</v>
      </c>
      <c r="BV467" s="317" t="e">
        <f>#REF!/#REF!</f>
        <v>#REF!</v>
      </c>
      <c r="BW467" s="313" t="e">
        <f>BV467*#REF!</f>
        <v>#REF!</v>
      </c>
      <c r="BX467" s="313" t="e">
        <f>BW467+#REF!</f>
        <v>#REF!</v>
      </c>
      <c r="BY467" s="317" t="e">
        <f>AO467/#REF!</f>
        <v>#REF!</v>
      </c>
      <c r="BZ467" s="313" t="e">
        <f>BY467*#REF!</f>
        <v>#REF!</v>
      </c>
      <c r="CA467" s="313" t="e">
        <f t="shared" si="197"/>
        <v>#REF!</v>
      </c>
      <c r="CB467" s="311" t="str">
        <f t="shared" si="186"/>
        <v>/MH</v>
      </c>
      <c r="CC467" s="311" t="str">
        <f t="shared" si="187"/>
        <v>MH/</v>
      </c>
      <c r="CE467" s="312" t="e">
        <f>T(#REF!)</f>
        <v>#REF!</v>
      </c>
      <c r="CF467" s="312" t="e">
        <f>#REF!</f>
        <v>#REF!</v>
      </c>
      <c r="CG467" s="313">
        <f t="shared" si="198"/>
        <v>0</v>
      </c>
      <c r="CJ467" s="314"/>
      <c r="CP467" s="177"/>
    </row>
    <row r="468" spans="1:94" hidden="1">
      <c r="A468" s="305"/>
      <c r="B468" s="920"/>
      <c r="C468" s="920"/>
      <c r="D468" s="920"/>
      <c r="E468" s="920"/>
      <c r="F468" s="920"/>
      <c r="G468" s="920"/>
      <c r="H468" s="920"/>
      <c r="I468" s="920"/>
      <c r="J468" s="920"/>
      <c r="K468" s="920"/>
      <c r="L468" s="920"/>
      <c r="M468" s="920"/>
      <c r="N468" s="920"/>
      <c r="O468" s="920"/>
      <c r="P468" s="920"/>
      <c r="Q468" s="787"/>
      <c r="R468" s="787"/>
      <c r="S468" s="788"/>
      <c r="T468" s="787"/>
      <c r="U468" s="787"/>
      <c r="V468" s="921"/>
      <c r="W468" s="922"/>
      <c r="X468" s="922"/>
      <c r="Y468" s="921"/>
      <c r="Z468" s="922"/>
      <c r="AA468" s="922"/>
      <c r="AB468" s="921"/>
      <c r="AC468" s="922"/>
      <c r="AD468" s="922"/>
      <c r="AE468" s="923">
        <f t="shared" si="188"/>
        <v>0</v>
      </c>
      <c r="AF468" s="923"/>
      <c r="AG468" s="923"/>
      <c r="AH468" s="923"/>
      <c r="AI468" s="923"/>
      <c r="AJ468" s="919">
        <f t="shared" si="189"/>
        <v>0</v>
      </c>
      <c r="AK468" s="919"/>
      <c r="AL468" s="919"/>
      <c r="AM468" s="919"/>
      <c r="AN468" s="919"/>
      <c r="AO468" s="919">
        <f t="shared" si="199"/>
        <v>0</v>
      </c>
      <c r="AP468" s="919"/>
      <c r="AQ468" s="919"/>
      <c r="AR468" s="919"/>
      <c r="AS468" s="919"/>
      <c r="AT468" s="318"/>
      <c r="AU468" s="877">
        <f t="shared" si="190"/>
        <v>0</v>
      </c>
      <c r="AV468" s="877"/>
      <c r="AW468" s="878"/>
      <c r="AX468" s="878"/>
      <c r="AY468" s="878"/>
      <c r="AZ468" s="879" t="e">
        <f>SUM(#REF!)</f>
        <v>#REF!</v>
      </c>
      <c r="BB468" s="177"/>
      <c r="BC468" s="307"/>
      <c r="BD468" s="306">
        <f t="shared" si="184"/>
        <v>0</v>
      </c>
      <c r="BE468" s="307"/>
      <c r="BF468" s="316"/>
      <c r="BG468" s="316"/>
      <c r="BH468" s="316"/>
      <c r="BI468" s="316"/>
      <c r="BJ468" s="308">
        <f t="shared" si="191"/>
        <v>0</v>
      </c>
      <c r="BK468" s="308">
        <f t="shared" si="192"/>
        <v>0</v>
      </c>
      <c r="BL468" s="308" t="e">
        <f>#REF!</f>
        <v>#REF!</v>
      </c>
      <c r="BM468" s="308">
        <f t="shared" si="193"/>
        <v>0</v>
      </c>
      <c r="BN468" s="308" t="e">
        <f t="shared" si="194"/>
        <v>#REF!</v>
      </c>
      <c r="BO468" s="317" t="e">
        <f>AU468/#REF!</f>
        <v>#REF!</v>
      </c>
      <c r="BP468" s="317" t="e">
        <f>AE468/#REF!</f>
        <v>#REF!</v>
      </c>
      <c r="BQ468" s="313" t="e">
        <f>BP468*#REF!</f>
        <v>#REF!</v>
      </c>
      <c r="BR468" s="313" t="e">
        <f t="shared" si="195"/>
        <v>#REF!</v>
      </c>
      <c r="BS468" s="317" t="e">
        <f>AJ468/#REF!</f>
        <v>#REF!</v>
      </c>
      <c r="BT468" s="313" t="e">
        <f>BS468*#REF!</f>
        <v>#REF!</v>
      </c>
      <c r="BU468" s="313" t="e">
        <f t="shared" si="196"/>
        <v>#REF!</v>
      </c>
      <c r="BV468" s="317" t="e">
        <f>#REF!/#REF!</f>
        <v>#REF!</v>
      </c>
      <c r="BW468" s="313" t="e">
        <f>BV468*#REF!</f>
        <v>#REF!</v>
      </c>
      <c r="BX468" s="313" t="e">
        <f>BW468+#REF!</f>
        <v>#REF!</v>
      </c>
      <c r="BY468" s="317" t="e">
        <f>AO468/#REF!</f>
        <v>#REF!</v>
      </c>
      <c r="BZ468" s="313" t="e">
        <f>BY468*#REF!</f>
        <v>#REF!</v>
      </c>
      <c r="CA468" s="313" t="e">
        <f t="shared" si="197"/>
        <v>#REF!</v>
      </c>
      <c r="CB468" s="311" t="str">
        <f t="shared" si="186"/>
        <v>/MH</v>
      </c>
      <c r="CC468" s="311" t="str">
        <f t="shared" si="187"/>
        <v>MH/</v>
      </c>
      <c r="CE468" s="312" t="e">
        <f>T(#REF!)</f>
        <v>#REF!</v>
      </c>
      <c r="CF468" s="312" t="e">
        <f>#REF!</f>
        <v>#REF!</v>
      </c>
      <c r="CG468" s="313">
        <f t="shared" si="198"/>
        <v>0</v>
      </c>
      <c r="CJ468" s="314"/>
      <c r="CP468" s="177"/>
    </row>
    <row r="469" spans="1:94" hidden="1">
      <c r="A469" s="305"/>
      <c r="B469" s="920"/>
      <c r="C469" s="920"/>
      <c r="D469" s="920"/>
      <c r="E469" s="920"/>
      <c r="F469" s="920"/>
      <c r="G469" s="920"/>
      <c r="H469" s="920"/>
      <c r="I469" s="920"/>
      <c r="J469" s="920"/>
      <c r="K469" s="920"/>
      <c r="L469" s="920"/>
      <c r="M469" s="920"/>
      <c r="N469" s="920"/>
      <c r="O469" s="920"/>
      <c r="P469" s="920"/>
      <c r="Q469" s="787"/>
      <c r="R469" s="787"/>
      <c r="S469" s="788"/>
      <c r="T469" s="787"/>
      <c r="U469" s="787"/>
      <c r="V469" s="921"/>
      <c r="W469" s="922"/>
      <c r="X469" s="922"/>
      <c r="Y469" s="921"/>
      <c r="Z469" s="922"/>
      <c r="AA469" s="922"/>
      <c r="AB469" s="921"/>
      <c r="AC469" s="922"/>
      <c r="AD469" s="922"/>
      <c r="AE469" s="923">
        <f t="shared" si="188"/>
        <v>0</v>
      </c>
      <c r="AF469" s="923"/>
      <c r="AG469" s="923"/>
      <c r="AH469" s="923"/>
      <c r="AI469" s="923"/>
      <c r="AJ469" s="919">
        <f t="shared" si="189"/>
        <v>0</v>
      </c>
      <c r="AK469" s="919"/>
      <c r="AL469" s="919"/>
      <c r="AM469" s="919"/>
      <c r="AN469" s="919"/>
      <c r="AO469" s="919">
        <f t="shared" si="199"/>
        <v>0</v>
      </c>
      <c r="AP469" s="919"/>
      <c r="AQ469" s="919"/>
      <c r="AR469" s="919"/>
      <c r="AS469" s="919"/>
      <c r="AT469" s="318"/>
      <c r="AU469" s="877">
        <f t="shared" si="190"/>
        <v>0</v>
      </c>
      <c r="AV469" s="877"/>
      <c r="AW469" s="878"/>
      <c r="AX469" s="878"/>
      <c r="AY469" s="878"/>
      <c r="AZ469" s="879" t="e">
        <f>SUM(#REF!)</f>
        <v>#REF!</v>
      </c>
      <c r="BB469" s="177"/>
      <c r="BC469" s="307"/>
      <c r="BD469" s="306">
        <f t="shared" si="184"/>
        <v>0</v>
      </c>
      <c r="BE469" s="307"/>
      <c r="BF469" s="316"/>
      <c r="BG469" s="316"/>
      <c r="BH469" s="316"/>
      <c r="BI469" s="316"/>
      <c r="BJ469" s="308">
        <f t="shared" si="191"/>
        <v>0</v>
      </c>
      <c r="BK469" s="308">
        <f t="shared" si="192"/>
        <v>0</v>
      </c>
      <c r="BL469" s="308" t="e">
        <f>#REF!</f>
        <v>#REF!</v>
      </c>
      <c r="BM469" s="308">
        <f t="shared" si="193"/>
        <v>0</v>
      </c>
      <c r="BN469" s="308" t="e">
        <f t="shared" si="194"/>
        <v>#REF!</v>
      </c>
      <c r="BO469" s="317" t="e">
        <f>AU469/#REF!</f>
        <v>#REF!</v>
      </c>
      <c r="BP469" s="317" t="e">
        <f>AE469/#REF!</f>
        <v>#REF!</v>
      </c>
      <c r="BQ469" s="313" t="e">
        <f>BP469*#REF!</f>
        <v>#REF!</v>
      </c>
      <c r="BR469" s="313" t="e">
        <f t="shared" si="195"/>
        <v>#REF!</v>
      </c>
      <c r="BS469" s="317" t="e">
        <f>AJ469/#REF!</f>
        <v>#REF!</v>
      </c>
      <c r="BT469" s="313" t="e">
        <f>BS469*#REF!</f>
        <v>#REF!</v>
      </c>
      <c r="BU469" s="313" t="e">
        <f t="shared" si="196"/>
        <v>#REF!</v>
      </c>
      <c r="BV469" s="317" t="e">
        <f>#REF!/#REF!</f>
        <v>#REF!</v>
      </c>
      <c r="BW469" s="313" t="e">
        <f>BV469*#REF!</f>
        <v>#REF!</v>
      </c>
      <c r="BX469" s="313" t="e">
        <f>BW469+#REF!</f>
        <v>#REF!</v>
      </c>
      <c r="BY469" s="317" t="e">
        <f>AO469/#REF!</f>
        <v>#REF!</v>
      </c>
      <c r="BZ469" s="313" t="e">
        <f>BY469*#REF!</f>
        <v>#REF!</v>
      </c>
      <c r="CA469" s="313" t="e">
        <f t="shared" si="197"/>
        <v>#REF!</v>
      </c>
      <c r="CB469" s="311" t="str">
        <f t="shared" si="186"/>
        <v>/MH</v>
      </c>
      <c r="CC469" s="311" t="str">
        <f t="shared" si="187"/>
        <v>MH/</v>
      </c>
      <c r="CE469" s="312" t="e">
        <f>T(#REF!)</f>
        <v>#REF!</v>
      </c>
      <c r="CF469" s="312" t="e">
        <f>#REF!</f>
        <v>#REF!</v>
      </c>
      <c r="CG469" s="313">
        <f t="shared" si="198"/>
        <v>0</v>
      </c>
      <c r="CJ469" s="314"/>
      <c r="CP469" s="177"/>
    </row>
    <row r="470" spans="1:94" hidden="1">
      <c r="A470" s="305"/>
      <c r="B470" s="920"/>
      <c r="C470" s="920"/>
      <c r="D470" s="920"/>
      <c r="E470" s="920"/>
      <c r="F470" s="920"/>
      <c r="G470" s="920"/>
      <c r="H470" s="920"/>
      <c r="I470" s="920"/>
      <c r="J470" s="920"/>
      <c r="K470" s="920"/>
      <c r="L470" s="920"/>
      <c r="M470" s="920"/>
      <c r="N470" s="920"/>
      <c r="O470" s="920"/>
      <c r="P470" s="920"/>
      <c r="Q470" s="787"/>
      <c r="R470" s="787"/>
      <c r="S470" s="788"/>
      <c r="T470" s="787"/>
      <c r="U470" s="787"/>
      <c r="V470" s="921"/>
      <c r="W470" s="922"/>
      <c r="X470" s="922"/>
      <c r="Y470" s="921"/>
      <c r="Z470" s="922"/>
      <c r="AA470" s="922"/>
      <c r="AB470" s="921"/>
      <c r="AC470" s="922"/>
      <c r="AD470" s="922"/>
      <c r="AE470" s="923">
        <f t="shared" si="188"/>
        <v>0</v>
      </c>
      <c r="AF470" s="923"/>
      <c r="AG470" s="923"/>
      <c r="AH470" s="923"/>
      <c r="AI470" s="923"/>
      <c r="AJ470" s="919">
        <f t="shared" si="189"/>
        <v>0</v>
      </c>
      <c r="AK470" s="919"/>
      <c r="AL470" s="919"/>
      <c r="AM470" s="919"/>
      <c r="AN470" s="919"/>
      <c r="AO470" s="919">
        <f t="shared" si="199"/>
        <v>0</v>
      </c>
      <c r="AP470" s="919"/>
      <c r="AQ470" s="919"/>
      <c r="AR470" s="919"/>
      <c r="AS470" s="919"/>
      <c r="AT470" s="318"/>
      <c r="AU470" s="877">
        <f t="shared" si="190"/>
        <v>0</v>
      </c>
      <c r="AV470" s="877"/>
      <c r="AW470" s="878"/>
      <c r="AX470" s="878"/>
      <c r="AY470" s="878"/>
      <c r="AZ470" s="879" t="e">
        <f>SUM(#REF!)</f>
        <v>#REF!</v>
      </c>
      <c r="BB470" s="177"/>
      <c r="BC470" s="307"/>
      <c r="BD470" s="306">
        <f t="shared" si="184"/>
        <v>0</v>
      </c>
      <c r="BE470" s="307"/>
      <c r="BF470" s="316"/>
      <c r="BG470" s="316"/>
      <c r="BH470" s="316"/>
      <c r="BI470" s="316"/>
      <c r="BJ470" s="308">
        <f t="shared" si="191"/>
        <v>0</v>
      </c>
      <c r="BK470" s="308">
        <f t="shared" si="192"/>
        <v>0</v>
      </c>
      <c r="BL470" s="308" t="e">
        <f>#REF!</f>
        <v>#REF!</v>
      </c>
      <c r="BM470" s="308">
        <f t="shared" si="193"/>
        <v>0</v>
      </c>
      <c r="BN470" s="308" t="e">
        <f t="shared" si="194"/>
        <v>#REF!</v>
      </c>
      <c r="BO470" s="317" t="e">
        <f>AU470/#REF!</f>
        <v>#REF!</v>
      </c>
      <c r="BP470" s="317" t="e">
        <f>AE470/#REF!</f>
        <v>#REF!</v>
      </c>
      <c r="BQ470" s="313" t="e">
        <f>BP470*#REF!</f>
        <v>#REF!</v>
      </c>
      <c r="BR470" s="313" t="e">
        <f t="shared" si="195"/>
        <v>#REF!</v>
      </c>
      <c r="BS470" s="317" t="e">
        <f>AJ470/#REF!</f>
        <v>#REF!</v>
      </c>
      <c r="BT470" s="313" t="e">
        <f>BS470*#REF!</f>
        <v>#REF!</v>
      </c>
      <c r="BU470" s="313" t="e">
        <f t="shared" si="196"/>
        <v>#REF!</v>
      </c>
      <c r="BV470" s="317" t="e">
        <f>#REF!/#REF!</f>
        <v>#REF!</v>
      </c>
      <c r="BW470" s="313" t="e">
        <f>BV470*#REF!</f>
        <v>#REF!</v>
      </c>
      <c r="BX470" s="313" t="e">
        <f>BW470+#REF!</f>
        <v>#REF!</v>
      </c>
      <c r="BY470" s="317" t="e">
        <f>AO470/#REF!</f>
        <v>#REF!</v>
      </c>
      <c r="BZ470" s="313" t="e">
        <f>BY470*#REF!</f>
        <v>#REF!</v>
      </c>
      <c r="CA470" s="313" t="e">
        <f t="shared" si="197"/>
        <v>#REF!</v>
      </c>
      <c r="CB470" s="311" t="str">
        <f t="shared" si="186"/>
        <v>/MH</v>
      </c>
      <c r="CC470" s="311" t="str">
        <f t="shared" si="187"/>
        <v>MH/</v>
      </c>
      <c r="CE470" s="312" t="e">
        <f>T(#REF!)</f>
        <v>#REF!</v>
      </c>
      <c r="CF470" s="312" t="e">
        <f>#REF!</f>
        <v>#REF!</v>
      </c>
      <c r="CG470" s="313">
        <f t="shared" si="198"/>
        <v>0</v>
      </c>
      <c r="CJ470" s="314"/>
      <c r="CP470" s="177"/>
    </row>
    <row r="471" spans="1:94" hidden="1">
      <c r="A471" s="305"/>
      <c r="B471" s="920"/>
      <c r="C471" s="920"/>
      <c r="D471" s="920"/>
      <c r="E471" s="920"/>
      <c r="F471" s="920"/>
      <c r="G471" s="920"/>
      <c r="H471" s="920"/>
      <c r="I471" s="920"/>
      <c r="J471" s="920"/>
      <c r="K471" s="920"/>
      <c r="L471" s="920"/>
      <c r="M471" s="920"/>
      <c r="N471" s="920"/>
      <c r="O471" s="920"/>
      <c r="P471" s="920"/>
      <c r="Q471" s="925"/>
      <c r="R471" s="925"/>
      <c r="S471" s="926"/>
      <c r="T471" s="925"/>
      <c r="U471" s="925"/>
      <c r="V471" s="927"/>
      <c r="W471" s="928"/>
      <c r="X471" s="928"/>
      <c r="Y471" s="927"/>
      <c r="Z471" s="928"/>
      <c r="AA471" s="928"/>
      <c r="AB471" s="927"/>
      <c r="AC471" s="928"/>
      <c r="AD471" s="928"/>
      <c r="AE471" s="923">
        <f t="shared" si="188"/>
        <v>0</v>
      </c>
      <c r="AF471" s="923"/>
      <c r="AG471" s="923"/>
      <c r="AH471" s="923"/>
      <c r="AI471" s="923"/>
      <c r="AJ471" s="919">
        <f t="shared" si="189"/>
        <v>0</v>
      </c>
      <c r="AK471" s="919"/>
      <c r="AL471" s="919"/>
      <c r="AM471" s="919"/>
      <c r="AN471" s="919"/>
      <c r="AO471" s="919">
        <f>Q471*AB471</f>
        <v>0</v>
      </c>
      <c r="AP471" s="919"/>
      <c r="AQ471" s="919"/>
      <c r="AR471" s="919"/>
      <c r="AS471" s="919"/>
      <c r="AT471" s="315"/>
      <c r="AU471" s="887">
        <f t="shared" si="190"/>
        <v>0</v>
      </c>
      <c r="AV471" s="887"/>
      <c r="AW471" s="888"/>
      <c r="AX471" s="888"/>
      <c r="AY471" s="888"/>
      <c r="AZ471" s="889" t="e">
        <f>SUM(#REF!)</f>
        <v>#REF!</v>
      </c>
      <c r="BB471" s="177"/>
      <c r="BC471" s="307"/>
      <c r="BD471" s="306">
        <f t="shared" si="184"/>
        <v>0</v>
      </c>
      <c r="BE471" s="307"/>
      <c r="BF471" s="316"/>
      <c r="BG471" s="316"/>
      <c r="BH471" s="316"/>
      <c r="BI471" s="316"/>
      <c r="BJ471" s="308">
        <f t="shared" si="191"/>
        <v>0</v>
      </c>
      <c r="BK471" s="308">
        <f t="shared" si="192"/>
        <v>0</v>
      </c>
      <c r="BL471" s="308" t="e">
        <f>#REF!</f>
        <v>#REF!</v>
      </c>
      <c r="BM471" s="308">
        <f t="shared" si="193"/>
        <v>0</v>
      </c>
      <c r="BN471" s="308" t="e">
        <f t="shared" si="194"/>
        <v>#REF!</v>
      </c>
      <c r="BO471" s="317" t="e">
        <f>AU471/#REF!</f>
        <v>#REF!</v>
      </c>
      <c r="BP471" s="317" t="e">
        <f>AE471/#REF!</f>
        <v>#REF!</v>
      </c>
      <c r="BQ471" s="313" t="e">
        <f>BP471*#REF!</f>
        <v>#REF!</v>
      </c>
      <c r="BR471" s="313" t="e">
        <f t="shared" si="195"/>
        <v>#REF!</v>
      </c>
      <c r="BS471" s="317" t="e">
        <f>AJ471/#REF!</f>
        <v>#REF!</v>
      </c>
      <c r="BT471" s="313" t="e">
        <f>BS471*#REF!</f>
        <v>#REF!</v>
      </c>
      <c r="BU471" s="313" t="e">
        <f t="shared" si="196"/>
        <v>#REF!</v>
      </c>
      <c r="BV471" s="317" t="e">
        <f>#REF!/#REF!</f>
        <v>#REF!</v>
      </c>
      <c r="BW471" s="313" t="e">
        <f>BV471*#REF!</f>
        <v>#REF!</v>
      </c>
      <c r="BX471" s="313" t="e">
        <f>BW471+#REF!</f>
        <v>#REF!</v>
      </c>
      <c r="BY471" s="317" t="e">
        <f>AO471/#REF!</f>
        <v>#REF!</v>
      </c>
      <c r="BZ471" s="313" t="e">
        <f>BY471*#REF!</f>
        <v>#REF!</v>
      </c>
      <c r="CA471" s="313" t="e">
        <f t="shared" si="197"/>
        <v>#REF!</v>
      </c>
      <c r="CB471" s="311" t="str">
        <f t="shared" si="186"/>
        <v>/MH</v>
      </c>
      <c r="CC471" s="311" t="str">
        <f t="shared" si="187"/>
        <v>MH/</v>
      </c>
      <c r="CE471" s="312" t="e">
        <f>T(#REF!)</f>
        <v>#REF!</v>
      </c>
      <c r="CF471" s="312" t="e">
        <f>#REF!</f>
        <v>#REF!</v>
      </c>
      <c r="CG471" s="313">
        <f t="shared" si="198"/>
        <v>0</v>
      </c>
      <c r="CJ471" s="314"/>
      <c r="CP471" s="177"/>
    </row>
    <row r="472" spans="1:94" hidden="1">
      <c r="A472" s="305"/>
      <c r="B472" s="920"/>
      <c r="C472" s="920"/>
      <c r="D472" s="920"/>
      <c r="E472" s="920"/>
      <c r="F472" s="920"/>
      <c r="G472" s="920"/>
      <c r="H472" s="920"/>
      <c r="I472" s="920"/>
      <c r="J472" s="920"/>
      <c r="K472" s="920"/>
      <c r="L472" s="920"/>
      <c r="M472" s="920"/>
      <c r="N472" s="920"/>
      <c r="O472" s="920"/>
      <c r="P472" s="920"/>
      <c r="Q472" s="787"/>
      <c r="R472" s="787"/>
      <c r="S472" s="788"/>
      <c r="T472" s="787"/>
      <c r="U472" s="787"/>
      <c r="V472" s="921"/>
      <c r="W472" s="922"/>
      <c r="X472" s="922"/>
      <c r="Y472" s="921"/>
      <c r="Z472" s="922"/>
      <c r="AA472" s="922"/>
      <c r="AB472" s="921"/>
      <c r="AC472" s="922"/>
      <c r="AD472" s="922"/>
      <c r="AE472" s="923">
        <f t="shared" si="188"/>
        <v>0</v>
      </c>
      <c r="AF472" s="923"/>
      <c r="AG472" s="923"/>
      <c r="AH472" s="923"/>
      <c r="AI472" s="923"/>
      <c r="AJ472" s="919">
        <f t="shared" si="189"/>
        <v>0</v>
      </c>
      <c r="AK472" s="919"/>
      <c r="AL472" s="919"/>
      <c r="AM472" s="919"/>
      <c r="AN472" s="919"/>
      <c r="AO472" s="919">
        <f t="shared" ref="AO472:AO485" si="200">Q472*AB472</f>
        <v>0</v>
      </c>
      <c r="AP472" s="919"/>
      <c r="AQ472" s="919"/>
      <c r="AR472" s="919"/>
      <c r="AS472" s="919"/>
      <c r="AT472" s="318"/>
      <c r="AU472" s="877">
        <f t="shared" si="190"/>
        <v>0</v>
      </c>
      <c r="AV472" s="877"/>
      <c r="AW472" s="878"/>
      <c r="AX472" s="878"/>
      <c r="AY472" s="878"/>
      <c r="AZ472" s="879" t="e">
        <f>SUM(#REF!)</f>
        <v>#REF!</v>
      </c>
      <c r="BB472" s="177"/>
      <c r="BC472" s="307"/>
      <c r="BD472" s="306">
        <f t="shared" si="184"/>
        <v>0</v>
      </c>
      <c r="BE472" s="307"/>
      <c r="BF472" s="316"/>
      <c r="BG472" s="316"/>
      <c r="BH472" s="316"/>
      <c r="BI472" s="316"/>
      <c r="BJ472" s="308">
        <f t="shared" si="191"/>
        <v>0</v>
      </c>
      <c r="BK472" s="308">
        <f t="shared" si="192"/>
        <v>0</v>
      </c>
      <c r="BL472" s="308" t="e">
        <f>#REF!</f>
        <v>#REF!</v>
      </c>
      <c r="BM472" s="308">
        <f t="shared" si="193"/>
        <v>0</v>
      </c>
      <c r="BN472" s="308" t="e">
        <f t="shared" si="194"/>
        <v>#REF!</v>
      </c>
      <c r="BO472" s="317" t="e">
        <f>AU472/#REF!</f>
        <v>#REF!</v>
      </c>
      <c r="BP472" s="317" t="e">
        <f>AE472/#REF!</f>
        <v>#REF!</v>
      </c>
      <c r="BQ472" s="313" t="e">
        <f>BP472*#REF!</f>
        <v>#REF!</v>
      </c>
      <c r="BR472" s="313" t="e">
        <f t="shared" si="195"/>
        <v>#REF!</v>
      </c>
      <c r="BS472" s="317" t="e">
        <f>AJ472/#REF!</f>
        <v>#REF!</v>
      </c>
      <c r="BT472" s="313" t="e">
        <f>BS472*#REF!</f>
        <v>#REF!</v>
      </c>
      <c r="BU472" s="313" t="e">
        <f t="shared" si="196"/>
        <v>#REF!</v>
      </c>
      <c r="BV472" s="317" t="e">
        <f>#REF!/#REF!</f>
        <v>#REF!</v>
      </c>
      <c r="BW472" s="313" t="e">
        <f>BV472*#REF!</f>
        <v>#REF!</v>
      </c>
      <c r="BX472" s="313" t="e">
        <f>BW472+#REF!</f>
        <v>#REF!</v>
      </c>
      <c r="BY472" s="317" t="e">
        <f>AO472/#REF!</f>
        <v>#REF!</v>
      </c>
      <c r="BZ472" s="313" t="e">
        <f>BY472*#REF!</f>
        <v>#REF!</v>
      </c>
      <c r="CA472" s="313" t="e">
        <f t="shared" si="197"/>
        <v>#REF!</v>
      </c>
      <c r="CB472" s="311" t="str">
        <f t="shared" si="186"/>
        <v>/MH</v>
      </c>
      <c r="CC472" s="311" t="str">
        <f t="shared" si="187"/>
        <v>MH/</v>
      </c>
      <c r="CE472" s="312" t="e">
        <f>T(#REF!)</f>
        <v>#REF!</v>
      </c>
      <c r="CF472" s="312" t="e">
        <f>#REF!</f>
        <v>#REF!</v>
      </c>
      <c r="CG472" s="313">
        <f t="shared" si="198"/>
        <v>0</v>
      </c>
      <c r="CJ472" s="314"/>
      <c r="CP472" s="177"/>
    </row>
    <row r="473" spans="1:94" hidden="1">
      <c r="A473" s="305"/>
      <c r="B473" s="920"/>
      <c r="C473" s="920"/>
      <c r="D473" s="920"/>
      <c r="E473" s="920"/>
      <c r="F473" s="920"/>
      <c r="G473" s="920"/>
      <c r="H473" s="920"/>
      <c r="I473" s="920"/>
      <c r="J473" s="920"/>
      <c r="K473" s="920"/>
      <c r="L473" s="920"/>
      <c r="M473" s="920"/>
      <c r="N473" s="920"/>
      <c r="O473" s="920"/>
      <c r="P473" s="920"/>
      <c r="Q473" s="787"/>
      <c r="R473" s="787"/>
      <c r="S473" s="788"/>
      <c r="T473" s="787"/>
      <c r="U473" s="787"/>
      <c r="V473" s="921"/>
      <c r="W473" s="922"/>
      <c r="X473" s="922"/>
      <c r="Y473" s="921"/>
      <c r="Z473" s="922"/>
      <c r="AA473" s="922"/>
      <c r="AB473" s="921"/>
      <c r="AC473" s="922"/>
      <c r="AD473" s="922"/>
      <c r="AE473" s="923">
        <f t="shared" si="188"/>
        <v>0</v>
      </c>
      <c r="AF473" s="923"/>
      <c r="AG473" s="923"/>
      <c r="AH473" s="923"/>
      <c r="AI473" s="923"/>
      <c r="AJ473" s="919">
        <f t="shared" si="189"/>
        <v>0</v>
      </c>
      <c r="AK473" s="919"/>
      <c r="AL473" s="919"/>
      <c r="AM473" s="919"/>
      <c r="AN473" s="919"/>
      <c r="AO473" s="919">
        <f t="shared" si="200"/>
        <v>0</v>
      </c>
      <c r="AP473" s="919"/>
      <c r="AQ473" s="919"/>
      <c r="AR473" s="919"/>
      <c r="AS473" s="919"/>
      <c r="AT473" s="318"/>
      <c r="AU473" s="877">
        <f t="shared" si="190"/>
        <v>0</v>
      </c>
      <c r="AV473" s="877"/>
      <c r="AW473" s="878"/>
      <c r="AX473" s="878"/>
      <c r="AY473" s="878"/>
      <c r="AZ473" s="879" t="e">
        <f>SUM(#REF!)</f>
        <v>#REF!</v>
      </c>
      <c r="BB473" s="177"/>
      <c r="BC473" s="307"/>
      <c r="BD473" s="306">
        <f t="shared" si="184"/>
        <v>0</v>
      </c>
      <c r="BE473" s="307"/>
      <c r="BF473" s="316"/>
      <c r="BG473" s="316"/>
      <c r="BH473" s="316"/>
      <c r="BI473" s="316"/>
      <c r="BJ473" s="308">
        <f t="shared" si="191"/>
        <v>0</v>
      </c>
      <c r="BK473" s="308">
        <f t="shared" si="192"/>
        <v>0</v>
      </c>
      <c r="BL473" s="308" t="e">
        <f>#REF!</f>
        <v>#REF!</v>
      </c>
      <c r="BM473" s="308">
        <f t="shared" si="193"/>
        <v>0</v>
      </c>
      <c r="BN473" s="308" t="e">
        <f t="shared" si="194"/>
        <v>#REF!</v>
      </c>
      <c r="BO473" s="317" t="e">
        <f>AU473/#REF!</f>
        <v>#REF!</v>
      </c>
      <c r="BP473" s="317" t="e">
        <f>AE473/#REF!</f>
        <v>#REF!</v>
      </c>
      <c r="BQ473" s="313" t="e">
        <f>BP473*#REF!</f>
        <v>#REF!</v>
      </c>
      <c r="BR473" s="313" t="e">
        <f t="shared" si="195"/>
        <v>#REF!</v>
      </c>
      <c r="BS473" s="317" t="e">
        <f>AJ473/#REF!</f>
        <v>#REF!</v>
      </c>
      <c r="BT473" s="313" t="e">
        <f>BS473*#REF!</f>
        <v>#REF!</v>
      </c>
      <c r="BU473" s="313" t="e">
        <f t="shared" si="196"/>
        <v>#REF!</v>
      </c>
      <c r="BV473" s="317" t="e">
        <f>#REF!/#REF!</f>
        <v>#REF!</v>
      </c>
      <c r="BW473" s="313" t="e">
        <f>BV473*#REF!</f>
        <v>#REF!</v>
      </c>
      <c r="BX473" s="313" t="e">
        <f>BW473+#REF!</f>
        <v>#REF!</v>
      </c>
      <c r="BY473" s="317" t="e">
        <f>AO473/#REF!</f>
        <v>#REF!</v>
      </c>
      <c r="BZ473" s="313" t="e">
        <f>BY473*#REF!</f>
        <v>#REF!</v>
      </c>
      <c r="CA473" s="313" t="e">
        <f t="shared" si="197"/>
        <v>#REF!</v>
      </c>
      <c r="CB473" s="311" t="str">
        <f t="shared" si="186"/>
        <v>/MH</v>
      </c>
      <c r="CC473" s="311" t="str">
        <f t="shared" si="187"/>
        <v>MH/</v>
      </c>
      <c r="CE473" s="312" t="e">
        <f>T(#REF!)</f>
        <v>#REF!</v>
      </c>
      <c r="CF473" s="312" t="e">
        <f>#REF!</f>
        <v>#REF!</v>
      </c>
      <c r="CG473" s="313">
        <f t="shared" si="198"/>
        <v>0</v>
      </c>
      <c r="CJ473" s="314"/>
      <c r="CP473" s="177"/>
    </row>
    <row r="474" spans="1:94" hidden="1">
      <c r="A474" s="305"/>
      <c r="B474" s="920"/>
      <c r="C474" s="920"/>
      <c r="D474" s="920"/>
      <c r="E474" s="920"/>
      <c r="F474" s="920"/>
      <c r="G474" s="920"/>
      <c r="H474" s="920"/>
      <c r="I474" s="920"/>
      <c r="J474" s="920"/>
      <c r="K474" s="920"/>
      <c r="L474" s="920"/>
      <c r="M474" s="920"/>
      <c r="N474" s="920"/>
      <c r="O474" s="920"/>
      <c r="P474" s="920"/>
      <c r="Q474" s="787"/>
      <c r="R474" s="787"/>
      <c r="S474" s="788"/>
      <c r="T474" s="787"/>
      <c r="U474" s="787"/>
      <c r="V474" s="921"/>
      <c r="W474" s="922"/>
      <c r="X474" s="922"/>
      <c r="Y474" s="921"/>
      <c r="Z474" s="922"/>
      <c r="AA474" s="922"/>
      <c r="AB474" s="921"/>
      <c r="AC474" s="922"/>
      <c r="AD474" s="922"/>
      <c r="AE474" s="923">
        <f t="shared" si="188"/>
        <v>0</v>
      </c>
      <c r="AF474" s="923"/>
      <c r="AG474" s="923"/>
      <c r="AH474" s="923"/>
      <c r="AI474" s="923"/>
      <c r="AJ474" s="919">
        <f t="shared" si="189"/>
        <v>0</v>
      </c>
      <c r="AK474" s="919"/>
      <c r="AL474" s="919"/>
      <c r="AM474" s="919"/>
      <c r="AN474" s="919"/>
      <c r="AO474" s="919">
        <f t="shared" si="200"/>
        <v>0</v>
      </c>
      <c r="AP474" s="919"/>
      <c r="AQ474" s="919"/>
      <c r="AR474" s="919"/>
      <c r="AS474" s="919"/>
      <c r="AT474" s="318"/>
      <c r="AU474" s="877">
        <f t="shared" si="190"/>
        <v>0</v>
      </c>
      <c r="AV474" s="877"/>
      <c r="AW474" s="878"/>
      <c r="AX474" s="878"/>
      <c r="AY474" s="878"/>
      <c r="AZ474" s="879" t="e">
        <f>SUM(#REF!)</f>
        <v>#REF!</v>
      </c>
      <c r="BB474" s="177"/>
      <c r="BC474" s="307"/>
      <c r="BD474" s="306">
        <f t="shared" si="184"/>
        <v>0</v>
      </c>
      <c r="BE474" s="307"/>
      <c r="BF474" s="316"/>
      <c r="BG474" s="316"/>
      <c r="BH474" s="316"/>
      <c r="BI474" s="316"/>
      <c r="BJ474" s="308">
        <f t="shared" si="191"/>
        <v>0</v>
      </c>
      <c r="BK474" s="308">
        <f t="shared" si="192"/>
        <v>0</v>
      </c>
      <c r="BL474" s="308" t="e">
        <f>#REF!</f>
        <v>#REF!</v>
      </c>
      <c r="BM474" s="308">
        <f t="shared" si="193"/>
        <v>0</v>
      </c>
      <c r="BN474" s="308" t="e">
        <f t="shared" si="194"/>
        <v>#REF!</v>
      </c>
      <c r="BO474" s="317" t="e">
        <f>AU474/#REF!</f>
        <v>#REF!</v>
      </c>
      <c r="BP474" s="317" t="e">
        <f>AE474/#REF!</f>
        <v>#REF!</v>
      </c>
      <c r="BQ474" s="313" t="e">
        <f>BP474*#REF!</f>
        <v>#REF!</v>
      </c>
      <c r="BR474" s="313" t="e">
        <f t="shared" si="195"/>
        <v>#REF!</v>
      </c>
      <c r="BS474" s="317" t="e">
        <f>AJ474/#REF!</f>
        <v>#REF!</v>
      </c>
      <c r="BT474" s="313" t="e">
        <f>BS474*#REF!</f>
        <v>#REF!</v>
      </c>
      <c r="BU474" s="313" t="e">
        <f t="shared" si="196"/>
        <v>#REF!</v>
      </c>
      <c r="BV474" s="317" t="e">
        <f>#REF!/#REF!</f>
        <v>#REF!</v>
      </c>
      <c r="BW474" s="313" t="e">
        <f>BV474*#REF!</f>
        <v>#REF!</v>
      </c>
      <c r="BX474" s="313" t="e">
        <f>BW474+#REF!</f>
        <v>#REF!</v>
      </c>
      <c r="BY474" s="317" t="e">
        <f>AO474/#REF!</f>
        <v>#REF!</v>
      </c>
      <c r="BZ474" s="313" t="e">
        <f>BY474*#REF!</f>
        <v>#REF!</v>
      </c>
      <c r="CA474" s="313" t="e">
        <f t="shared" si="197"/>
        <v>#REF!</v>
      </c>
      <c r="CB474" s="311" t="str">
        <f t="shared" si="186"/>
        <v>/MH</v>
      </c>
      <c r="CC474" s="311" t="str">
        <f t="shared" si="187"/>
        <v>MH/</v>
      </c>
      <c r="CE474" s="312" t="e">
        <f>T(#REF!)</f>
        <v>#REF!</v>
      </c>
      <c r="CF474" s="312" t="e">
        <f>#REF!</f>
        <v>#REF!</v>
      </c>
      <c r="CG474" s="313">
        <f t="shared" si="198"/>
        <v>0</v>
      </c>
      <c r="CJ474" s="314"/>
      <c r="CP474" s="177"/>
    </row>
    <row r="475" spans="1:94" hidden="1">
      <c r="A475" s="305"/>
      <c r="B475" s="920"/>
      <c r="C475" s="920"/>
      <c r="D475" s="920"/>
      <c r="E475" s="920"/>
      <c r="F475" s="920"/>
      <c r="G475" s="920"/>
      <c r="H475" s="920"/>
      <c r="I475" s="920"/>
      <c r="J475" s="920"/>
      <c r="K475" s="920"/>
      <c r="L475" s="920"/>
      <c r="M475" s="920"/>
      <c r="N475" s="920"/>
      <c r="O475" s="920"/>
      <c r="P475" s="920"/>
      <c r="Q475" s="787"/>
      <c r="R475" s="787"/>
      <c r="S475" s="788"/>
      <c r="T475" s="787"/>
      <c r="U475" s="787"/>
      <c r="V475" s="921"/>
      <c r="W475" s="922"/>
      <c r="X475" s="922"/>
      <c r="Y475" s="921"/>
      <c r="Z475" s="922"/>
      <c r="AA475" s="922"/>
      <c r="AB475" s="921"/>
      <c r="AC475" s="922"/>
      <c r="AD475" s="922"/>
      <c r="AE475" s="923">
        <f t="shared" si="188"/>
        <v>0</v>
      </c>
      <c r="AF475" s="923"/>
      <c r="AG475" s="923"/>
      <c r="AH475" s="923"/>
      <c r="AI475" s="923"/>
      <c r="AJ475" s="919">
        <f t="shared" si="189"/>
        <v>0</v>
      </c>
      <c r="AK475" s="919"/>
      <c r="AL475" s="919"/>
      <c r="AM475" s="919"/>
      <c r="AN475" s="919"/>
      <c r="AO475" s="919">
        <f t="shared" si="200"/>
        <v>0</v>
      </c>
      <c r="AP475" s="919"/>
      <c r="AQ475" s="919"/>
      <c r="AR475" s="919"/>
      <c r="AS475" s="919"/>
      <c r="AT475" s="318"/>
      <c r="AU475" s="877">
        <f t="shared" si="190"/>
        <v>0</v>
      </c>
      <c r="AV475" s="877"/>
      <c r="AW475" s="878"/>
      <c r="AX475" s="878"/>
      <c r="AY475" s="878"/>
      <c r="AZ475" s="879" t="e">
        <f>SUM(#REF!)</f>
        <v>#REF!</v>
      </c>
      <c r="BB475" s="177"/>
      <c r="BC475" s="307"/>
      <c r="BD475" s="306">
        <f t="shared" si="184"/>
        <v>0</v>
      </c>
      <c r="BE475" s="307"/>
      <c r="BF475" s="316"/>
      <c r="BG475" s="316"/>
      <c r="BH475" s="316"/>
      <c r="BI475" s="316"/>
      <c r="BJ475" s="308">
        <f t="shared" si="191"/>
        <v>0</v>
      </c>
      <c r="BK475" s="308">
        <f t="shared" si="192"/>
        <v>0</v>
      </c>
      <c r="BL475" s="308" t="e">
        <f>#REF!</f>
        <v>#REF!</v>
      </c>
      <c r="BM475" s="308">
        <f t="shared" si="193"/>
        <v>0</v>
      </c>
      <c r="BN475" s="308" t="e">
        <f t="shared" si="194"/>
        <v>#REF!</v>
      </c>
      <c r="BO475" s="317" t="e">
        <f>AU475/#REF!</f>
        <v>#REF!</v>
      </c>
      <c r="BP475" s="317" t="e">
        <f>AE475/#REF!</f>
        <v>#REF!</v>
      </c>
      <c r="BQ475" s="313" t="e">
        <f>BP475*#REF!</f>
        <v>#REF!</v>
      </c>
      <c r="BR475" s="313" t="e">
        <f t="shared" si="195"/>
        <v>#REF!</v>
      </c>
      <c r="BS475" s="317" t="e">
        <f>AJ475/#REF!</f>
        <v>#REF!</v>
      </c>
      <c r="BT475" s="313" t="e">
        <f>BS475*#REF!</f>
        <v>#REF!</v>
      </c>
      <c r="BU475" s="313" t="e">
        <f t="shared" si="196"/>
        <v>#REF!</v>
      </c>
      <c r="BV475" s="317" t="e">
        <f>#REF!/#REF!</f>
        <v>#REF!</v>
      </c>
      <c r="BW475" s="313" t="e">
        <f>BV475*#REF!</f>
        <v>#REF!</v>
      </c>
      <c r="BX475" s="313" t="e">
        <f>BW475+#REF!</f>
        <v>#REF!</v>
      </c>
      <c r="BY475" s="317" t="e">
        <f>AO475/#REF!</f>
        <v>#REF!</v>
      </c>
      <c r="BZ475" s="313" t="e">
        <f>BY475*#REF!</f>
        <v>#REF!</v>
      </c>
      <c r="CA475" s="313" t="e">
        <f t="shared" si="197"/>
        <v>#REF!</v>
      </c>
      <c r="CB475" s="311" t="str">
        <f t="shared" si="186"/>
        <v>/MH</v>
      </c>
      <c r="CC475" s="311" t="str">
        <f t="shared" si="187"/>
        <v>MH/</v>
      </c>
      <c r="CE475" s="312" t="e">
        <f>T(#REF!)</f>
        <v>#REF!</v>
      </c>
      <c r="CF475" s="312" t="e">
        <f>#REF!</f>
        <v>#REF!</v>
      </c>
      <c r="CG475" s="313">
        <f t="shared" si="198"/>
        <v>0</v>
      </c>
      <c r="CJ475" s="314"/>
      <c r="CP475" s="177"/>
    </row>
    <row r="476" spans="1:94" hidden="1">
      <c r="A476" s="305"/>
      <c r="B476" s="920"/>
      <c r="C476" s="920"/>
      <c r="D476" s="920"/>
      <c r="E476" s="920"/>
      <c r="F476" s="920"/>
      <c r="G476" s="920"/>
      <c r="H476" s="920"/>
      <c r="I476" s="920"/>
      <c r="J476" s="920"/>
      <c r="K476" s="920"/>
      <c r="L476" s="920"/>
      <c r="M476" s="920"/>
      <c r="N476" s="920"/>
      <c r="O476" s="920"/>
      <c r="P476" s="920"/>
      <c r="Q476" s="787"/>
      <c r="R476" s="787"/>
      <c r="S476" s="788"/>
      <c r="T476" s="787"/>
      <c r="U476" s="787"/>
      <c r="V476" s="921"/>
      <c r="W476" s="922"/>
      <c r="X476" s="922"/>
      <c r="Y476" s="921"/>
      <c r="Z476" s="922"/>
      <c r="AA476" s="922"/>
      <c r="AB476" s="921"/>
      <c r="AC476" s="922"/>
      <c r="AD476" s="922"/>
      <c r="AE476" s="923">
        <f t="shared" si="188"/>
        <v>0</v>
      </c>
      <c r="AF476" s="923"/>
      <c r="AG476" s="923"/>
      <c r="AH476" s="923"/>
      <c r="AI476" s="923"/>
      <c r="AJ476" s="919">
        <f t="shared" si="189"/>
        <v>0</v>
      </c>
      <c r="AK476" s="919"/>
      <c r="AL476" s="919"/>
      <c r="AM476" s="919"/>
      <c r="AN476" s="919"/>
      <c r="AO476" s="919">
        <f t="shared" si="200"/>
        <v>0</v>
      </c>
      <c r="AP476" s="919"/>
      <c r="AQ476" s="919"/>
      <c r="AR476" s="919"/>
      <c r="AS476" s="919"/>
      <c r="AT476" s="318"/>
      <c r="AU476" s="877">
        <f t="shared" si="190"/>
        <v>0</v>
      </c>
      <c r="AV476" s="877"/>
      <c r="AW476" s="878"/>
      <c r="AX476" s="878"/>
      <c r="AY476" s="878"/>
      <c r="AZ476" s="879" t="e">
        <f>SUM(#REF!)</f>
        <v>#REF!</v>
      </c>
      <c r="BB476" s="177"/>
      <c r="BC476" s="307"/>
      <c r="BD476" s="306">
        <f t="shared" si="184"/>
        <v>0</v>
      </c>
      <c r="BE476" s="307"/>
      <c r="BF476" s="316"/>
      <c r="BG476" s="316"/>
      <c r="BH476" s="316"/>
      <c r="BI476" s="316"/>
      <c r="BJ476" s="308">
        <f t="shared" si="191"/>
        <v>0</v>
      </c>
      <c r="BK476" s="308">
        <f t="shared" si="192"/>
        <v>0</v>
      </c>
      <c r="BL476" s="308" t="e">
        <f>#REF!</f>
        <v>#REF!</v>
      </c>
      <c r="BM476" s="308">
        <f t="shared" si="193"/>
        <v>0</v>
      </c>
      <c r="BN476" s="308" t="e">
        <f t="shared" si="194"/>
        <v>#REF!</v>
      </c>
      <c r="BO476" s="317" t="e">
        <f>AU476/#REF!</f>
        <v>#REF!</v>
      </c>
      <c r="BP476" s="317" t="e">
        <f>AE476/#REF!</f>
        <v>#REF!</v>
      </c>
      <c r="BQ476" s="313" t="e">
        <f>BP476*#REF!</f>
        <v>#REF!</v>
      </c>
      <c r="BR476" s="313" t="e">
        <f t="shared" si="195"/>
        <v>#REF!</v>
      </c>
      <c r="BS476" s="317" t="e">
        <f>AJ476/#REF!</f>
        <v>#REF!</v>
      </c>
      <c r="BT476" s="313" t="e">
        <f>BS476*#REF!</f>
        <v>#REF!</v>
      </c>
      <c r="BU476" s="313" t="e">
        <f t="shared" si="196"/>
        <v>#REF!</v>
      </c>
      <c r="BV476" s="317" t="e">
        <f>#REF!/#REF!</f>
        <v>#REF!</v>
      </c>
      <c r="BW476" s="313" t="e">
        <f>BV476*#REF!</f>
        <v>#REF!</v>
      </c>
      <c r="BX476" s="313" t="e">
        <f>BW476+#REF!</f>
        <v>#REF!</v>
      </c>
      <c r="BY476" s="317" t="e">
        <f>AO476/#REF!</f>
        <v>#REF!</v>
      </c>
      <c r="BZ476" s="313" t="e">
        <f>BY476*#REF!</f>
        <v>#REF!</v>
      </c>
      <c r="CA476" s="313" t="e">
        <f t="shared" si="197"/>
        <v>#REF!</v>
      </c>
      <c r="CB476" s="311" t="str">
        <f t="shared" si="186"/>
        <v>/MH</v>
      </c>
      <c r="CC476" s="311" t="str">
        <f t="shared" si="187"/>
        <v>MH/</v>
      </c>
      <c r="CE476" s="312" t="e">
        <f>T(#REF!)</f>
        <v>#REF!</v>
      </c>
      <c r="CF476" s="312" t="e">
        <f>#REF!</f>
        <v>#REF!</v>
      </c>
      <c r="CG476" s="313">
        <f t="shared" si="198"/>
        <v>0</v>
      </c>
      <c r="CJ476" s="314"/>
      <c r="CP476" s="177"/>
    </row>
    <row r="477" spans="1:94" hidden="1">
      <c r="A477" s="305"/>
      <c r="B477" s="920"/>
      <c r="C477" s="920"/>
      <c r="D477" s="920"/>
      <c r="E477" s="920"/>
      <c r="F477" s="920"/>
      <c r="G477" s="920"/>
      <c r="H477" s="920"/>
      <c r="I477" s="920"/>
      <c r="J477" s="920"/>
      <c r="K477" s="920"/>
      <c r="L477" s="920"/>
      <c r="M477" s="920"/>
      <c r="N477" s="920"/>
      <c r="O477" s="920"/>
      <c r="P477" s="920"/>
      <c r="Q477" s="787"/>
      <c r="R477" s="787"/>
      <c r="S477" s="788"/>
      <c r="T477" s="787"/>
      <c r="U477" s="787"/>
      <c r="V477" s="921"/>
      <c r="W477" s="922"/>
      <c r="X477" s="922"/>
      <c r="Y477" s="921"/>
      <c r="Z477" s="922"/>
      <c r="AA477" s="922"/>
      <c r="AB477" s="921"/>
      <c r="AC477" s="922"/>
      <c r="AD477" s="922"/>
      <c r="AE477" s="923">
        <f t="shared" si="188"/>
        <v>0</v>
      </c>
      <c r="AF477" s="923"/>
      <c r="AG477" s="923"/>
      <c r="AH477" s="923"/>
      <c r="AI477" s="923"/>
      <c r="AJ477" s="919">
        <f t="shared" si="189"/>
        <v>0</v>
      </c>
      <c r="AK477" s="919"/>
      <c r="AL477" s="919"/>
      <c r="AM477" s="919"/>
      <c r="AN477" s="919"/>
      <c r="AO477" s="919">
        <f t="shared" si="200"/>
        <v>0</v>
      </c>
      <c r="AP477" s="919"/>
      <c r="AQ477" s="919"/>
      <c r="AR477" s="919"/>
      <c r="AS477" s="919"/>
      <c r="AT477" s="318"/>
      <c r="AU477" s="877">
        <f t="shared" si="190"/>
        <v>0</v>
      </c>
      <c r="AV477" s="877"/>
      <c r="AW477" s="878"/>
      <c r="AX477" s="878"/>
      <c r="AY477" s="878"/>
      <c r="AZ477" s="879" t="e">
        <f>SUM(#REF!)</f>
        <v>#REF!</v>
      </c>
      <c r="BB477" s="177"/>
      <c r="BC477" s="307"/>
      <c r="BD477" s="306">
        <f t="shared" si="184"/>
        <v>0</v>
      </c>
      <c r="BE477" s="307"/>
      <c r="BF477" s="316"/>
      <c r="BG477" s="316"/>
      <c r="BH477" s="316"/>
      <c r="BI477" s="316"/>
      <c r="BJ477" s="308">
        <f t="shared" si="191"/>
        <v>0</v>
      </c>
      <c r="BK477" s="308">
        <f t="shared" si="192"/>
        <v>0</v>
      </c>
      <c r="BL477" s="308" t="e">
        <f>#REF!</f>
        <v>#REF!</v>
      </c>
      <c r="BM477" s="308">
        <f t="shared" si="193"/>
        <v>0</v>
      </c>
      <c r="BN477" s="308" t="e">
        <f t="shared" si="194"/>
        <v>#REF!</v>
      </c>
      <c r="BO477" s="317" t="e">
        <f>AU477/#REF!</f>
        <v>#REF!</v>
      </c>
      <c r="BP477" s="317" t="e">
        <f>AE477/#REF!</f>
        <v>#REF!</v>
      </c>
      <c r="BQ477" s="313" t="e">
        <f>BP477*#REF!</f>
        <v>#REF!</v>
      </c>
      <c r="BR477" s="313" t="e">
        <f t="shared" si="195"/>
        <v>#REF!</v>
      </c>
      <c r="BS477" s="317" t="e">
        <f>AJ477/#REF!</f>
        <v>#REF!</v>
      </c>
      <c r="BT477" s="313" t="e">
        <f>BS477*#REF!</f>
        <v>#REF!</v>
      </c>
      <c r="BU477" s="313" t="e">
        <f t="shared" si="196"/>
        <v>#REF!</v>
      </c>
      <c r="BV477" s="317" t="e">
        <f>#REF!/#REF!</f>
        <v>#REF!</v>
      </c>
      <c r="BW477" s="313" t="e">
        <f>BV477*#REF!</f>
        <v>#REF!</v>
      </c>
      <c r="BX477" s="313" t="e">
        <f>BW477+#REF!</f>
        <v>#REF!</v>
      </c>
      <c r="BY477" s="317" t="e">
        <f>AO477/#REF!</f>
        <v>#REF!</v>
      </c>
      <c r="BZ477" s="313" t="e">
        <f>BY477*#REF!</f>
        <v>#REF!</v>
      </c>
      <c r="CA477" s="313" t="e">
        <f t="shared" si="197"/>
        <v>#REF!</v>
      </c>
      <c r="CB477" s="311" t="str">
        <f t="shared" si="186"/>
        <v>/MH</v>
      </c>
      <c r="CC477" s="311" t="str">
        <f t="shared" si="187"/>
        <v>MH/</v>
      </c>
      <c r="CE477" s="312" t="e">
        <f>T(#REF!)</f>
        <v>#REF!</v>
      </c>
      <c r="CF477" s="312" t="e">
        <f>#REF!</f>
        <v>#REF!</v>
      </c>
      <c r="CG477" s="313">
        <f t="shared" si="198"/>
        <v>0</v>
      </c>
      <c r="CJ477" s="314"/>
      <c r="CP477" s="177"/>
    </row>
    <row r="478" spans="1:94" hidden="1">
      <c r="A478" s="305"/>
      <c r="B478" s="920"/>
      <c r="C478" s="920"/>
      <c r="D478" s="920"/>
      <c r="E478" s="920"/>
      <c r="F478" s="920"/>
      <c r="G478" s="920"/>
      <c r="H478" s="920"/>
      <c r="I478" s="920"/>
      <c r="J478" s="920"/>
      <c r="K478" s="920"/>
      <c r="L478" s="920"/>
      <c r="M478" s="920"/>
      <c r="N478" s="920"/>
      <c r="O478" s="920"/>
      <c r="P478" s="920"/>
      <c r="Q478" s="787"/>
      <c r="R478" s="787"/>
      <c r="S478" s="788"/>
      <c r="T478" s="787"/>
      <c r="U478" s="787"/>
      <c r="V478" s="921"/>
      <c r="W478" s="922"/>
      <c r="X478" s="922"/>
      <c r="Y478" s="921"/>
      <c r="Z478" s="922"/>
      <c r="AA478" s="922"/>
      <c r="AB478" s="921"/>
      <c r="AC478" s="922"/>
      <c r="AD478" s="922"/>
      <c r="AE478" s="923">
        <f t="shared" si="188"/>
        <v>0</v>
      </c>
      <c r="AF478" s="923"/>
      <c r="AG478" s="923"/>
      <c r="AH478" s="923"/>
      <c r="AI478" s="923"/>
      <c r="AJ478" s="919">
        <f t="shared" si="189"/>
        <v>0</v>
      </c>
      <c r="AK478" s="919"/>
      <c r="AL478" s="919"/>
      <c r="AM478" s="919"/>
      <c r="AN478" s="919"/>
      <c r="AO478" s="919">
        <f t="shared" si="200"/>
        <v>0</v>
      </c>
      <c r="AP478" s="919"/>
      <c r="AQ478" s="919"/>
      <c r="AR478" s="919"/>
      <c r="AS478" s="919"/>
      <c r="AT478" s="318"/>
      <c r="AU478" s="877">
        <f t="shared" si="190"/>
        <v>0</v>
      </c>
      <c r="AV478" s="877"/>
      <c r="AW478" s="878"/>
      <c r="AX478" s="878"/>
      <c r="AY478" s="878"/>
      <c r="AZ478" s="879" t="e">
        <f>SUM(#REF!)</f>
        <v>#REF!</v>
      </c>
      <c r="BB478" s="177"/>
      <c r="BC478" s="307"/>
      <c r="BD478" s="306">
        <f t="shared" si="184"/>
        <v>0</v>
      </c>
      <c r="BE478" s="307"/>
      <c r="BF478" s="316"/>
      <c r="BG478" s="316"/>
      <c r="BH478" s="316"/>
      <c r="BI478" s="316"/>
      <c r="BJ478" s="308">
        <f t="shared" si="191"/>
        <v>0</v>
      </c>
      <c r="BK478" s="308">
        <f t="shared" si="192"/>
        <v>0</v>
      </c>
      <c r="BL478" s="308" t="e">
        <f>#REF!</f>
        <v>#REF!</v>
      </c>
      <c r="BM478" s="308">
        <f t="shared" si="193"/>
        <v>0</v>
      </c>
      <c r="BN478" s="308" t="e">
        <f t="shared" si="194"/>
        <v>#REF!</v>
      </c>
      <c r="BO478" s="317" t="e">
        <f>AU478/#REF!</f>
        <v>#REF!</v>
      </c>
      <c r="BP478" s="317" t="e">
        <f>AE478/#REF!</f>
        <v>#REF!</v>
      </c>
      <c r="BQ478" s="313" t="e">
        <f>BP478*#REF!</f>
        <v>#REF!</v>
      </c>
      <c r="BR478" s="313" t="e">
        <f t="shared" si="195"/>
        <v>#REF!</v>
      </c>
      <c r="BS478" s="317" t="e">
        <f>AJ478/#REF!</f>
        <v>#REF!</v>
      </c>
      <c r="BT478" s="313" t="e">
        <f>BS478*#REF!</f>
        <v>#REF!</v>
      </c>
      <c r="BU478" s="313" t="e">
        <f t="shared" si="196"/>
        <v>#REF!</v>
      </c>
      <c r="BV478" s="317" t="e">
        <f>#REF!/#REF!</f>
        <v>#REF!</v>
      </c>
      <c r="BW478" s="313" t="e">
        <f>BV478*#REF!</f>
        <v>#REF!</v>
      </c>
      <c r="BX478" s="313" t="e">
        <f>BW478+#REF!</f>
        <v>#REF!</v>
      </c>
      <c r="BY478" s="317" t="e">
        <f>AO478/#REF!</f>
        <v>#REF!</v>
      </c>
      <c r="BZ478" s="313" t="e">
        <f>BY478*#REF!</f>
        <v>#REF!</v>
      </c>
      <c r="CA478" s="313" t="e">
        <f t="shared" si="197"/>
        <v>#REF!</v>
      </c>
      <c r="CB478" s="311" t="str">
        <f t="shared" si="186"/>
        <v>/MH</v>
      </c>
      <c r="CC478" s="311" t="str">
        <f t="shared" si="187"/>
        <v>MH/</v>
      </c>
      <c r="CE478" s="312" t="e">
        <f>T(#REF!)</f>
        <v>#REF!</v>
      </c>
      <c r="CF478" s="312" t="e">
        <f>#REF!</f>
        <v>#REF!</v>
      </c>
      <c r="CG478" s="313">
        <f t="shared" si="198"/>
        <v>0</v>
      </c>
      <c r="CJ478" s="314"/>
      <c r="CP478" s="177"/>
    </row>
    <row r="479" spans="1:94" hidden="1">
      <c r="A479" s="305"/>
      <c r="B479" s="920"/>
      <c r="C479" s="920"/>
      <c r="D479" s="920"/>
      <c r="E479" s="920"/>
      <c r="F479" s="920"/>
      <c r="G479" s="920"/>
      <c r="H479" s="920"/>
      <c r="I479" s="920"/>
      <c r="J479" s="920"/>
      <c r="K479" s="920"/>
      <c r="L479" s="920"/>
      <c r="M479" s="920"/>
      <c r="N479" s="920"/>
      <c r="O479" s="920"/>
      <c r="P479" s="920"/>
      <c r="Q479" s="787"/>
      <c r="R479" s="787"/>
      <c r="S479" s="788"/>
      <c r="T479" s="787"/>
      <c r="U479" s="787"/>
      <c r="V479" s="921"/>
      <c r="W479" s="922"/>
      <c r="X479" s="922"/>
      <c r="Y479" s="921"/>
      <c r="Z479" s="922"/>
      <c r="AA479" s="922"/>
      <c r="AB479" s="921"/>
      <c r="AC479" s="922"/>
      <c r="AD479" s="922"/>
      <c r="AE479" s="923">
        <f t="shared" si="188"/>
        <v>0</v>
      </c>
      <c r="AF479" s="923"/>
      <c r="AG479" s="923"/>
      <c r="AH479" s="923"/>
      <c r="AI479" s="923"/>
      <c r="AJ479" s="919">
        <f t="shared" si="189"/>
        <v>0</v>
      </c>
      <c r="AK479" s="919"/>
      <c r="AL479" s="919"/>
      <c r="AM479" s="919"/>
      <c r="AN479" s="919"/>
      <c r="AO479" s="919">
        <f t="shared" si="200"/>
        <v>0</v>
      </c>
      <c r="AP479" s="919"/>
      <c r="AQ479" s="919"/>
      <c r="AR479" s="919"/>
      <c r="AS479" s="919"/>
      <c r="AT479" s="318"/>
      <c r="AU479" s="877">
        <f t="shared" si="190"/>
        <v>0</v>
      </c>
      <c r="AV479" s="877"/>
      <c r="AW479" s="878"/>
      <c r="AX479" s="878"/>
      <c r="AY479" s="878"/>
      <c r="AZ479" s="879" t="e">
        <f>SUM(#REF!)</f>
        <v>#REF!</v>
      </c>
      <c r="BB479" s="177"/>
      <c r="BC479" s="307"/>
      <c r="BD479" s="306">
        <f t="shared" si="184"/>
        <v>0</v>
      </c>
      <c r="BE479" s="307"/>
      <c r="BF479" s="316"/>
      <c r="BG479" s="316"/>
      <c r="BH479" s="316"/>
      <c r="BI479" s="316"/>
      <c r="BJ479" s="308">
        <f t="shared" si="191"/>
        <v>0</v>
      </c>
      <c r="BK479" s="308">
        <f t="shared" si="192"/>
        <v>0</v>
      </c>
      <c r="BL479" s="308" t="e">
        <f>#REF!</f>
        <v>#REF!</v>
      </c>
      <c r="BM479" s="308">
        <f t="shared" si="193"/>
        <v>0</v>
      </c>
      <c r="BN479" s="308" t="e">
        <f t="shared" si="194"/>
        <v>#REF!</v>
      </c>
      <c r="BO479" s="317" t="e">
        <f>AU479/#REF!</f>
        <v>#REF!</v>
      </c>
      <c r="BP479" s="317" t="e">
        <f>AE479/#REF!</f>
        <v>#REF!</v>
      </c>
      <c r="BQ479" s="313" t="e">
        <f>BP479*#REF!</f>
        <v>#REF!</v>
      </c>
      <c r="BR479" s="313" t="e">
        <f t="shared" si="195"/>
        <v>#REF!</v>
      </c>
      <c r="BS479" s="317" t="e">
        <f>AJ479/#REF!</f>
        <v>#REF!</v>
      </c>
      <c r="BT479" s="313" t="e">
        <f>BS479*#REF!</f>
        <v>#REF!</v>
      </c>
      <c r="BU479" s="313" t="e">
        <f t="shared" si="196"/>
        <v>#REF!</v>
      </c>
      <c r="BV479" s="317" t="e">
        <f>#REF!/#REF!</f>
        <v>#REF!</v>
      </c>
      <c r="BW479" s="313" t="e">
        <f>BV479*#REF!</f>
        <v>#REF!</v>
      </c>
      <c r="BX479" s="313" t="e">
        <f>BW479+#REF!</f>
        <v>#REF!</v>
      </c>
      <c r="BY479" s="317" t="e">
        <f>AO479/#REF!</f>
        <v>#REF!</v>
      </c>
      <c r="BZ479" s="313" t="e">
        <f>BY479*#REF!</f>
        <v>#REF!</v>
      </c>
      <c r="CA479" s="313" t="e">
        <f t="shared" si="197"/>
        <v>#REF!</v>
      </c>
      <c r="CB479" s="311" t="str">
        <f t="shared" si="186"/>
        <v>/MH</v>
      </c>
      <c r="CC479" s="311" t="str">
        <f t="shared" si="187"/>
        <v>MH/</v>
      </c>
      <c r="CE479" s="312" t="e">
        <f>T(#REF!)</f>
        <v>#REF!</v>
      </c>
      <c r="CF479" s="312" t="e">
        <f>#REF!</f>
        <v>#REF!</v>
      </c>
      <c r="CG479" s="313">
        <f t="shared" si="198"/>
        <v>0</v>
      </c>
      <c r="CJ479" s="314"/>
      <c r="CP479" s="177"/>
    </row>
    <row r="480" spans="1:94" hidden="1">
      <c r="A480" s="305"/>
      <c r="B480" s="920"/>
      <c r="C480" s="920"/>
      <c r="D480" s="920"/>
      <c r="E480" s="920"/>
      <c r="F480" s="920"/>
      <c r="G480" s="920"/>
      <c r="H480" s="920"/>
      <c r="I480" s="920"/>
      <c r="J480" s="920"/>
      <c r="K480" s="920"/>
      <c r="L480" s="920"/>
      <c r="M480" s="920"/>
      <c r="N480" s="920"/>
      <c r="O480" s="920"/>
      <c r="P480" s="920"/>
      <c r="Q480" s="787"/>
      <c r="R480" s="787"/>
      <c r="S480" s="788"/>
      <c r="T480" s="787"/>
      <c r="U480" s="787"/>
      <c r="V480" s="921"/>
      <c r="W480" s="922"/>
      <c r="X480" s="922"/>
      <c r="Y480" s="921"/>
      <c r="Z480" s="922"/>
      <c r="AA480" s="922"/>
      <c r="AB480" s="921"/>
      <c r="AC480" s="922"/>
      <c r="AD480" s="922"/>
      <c r="AE480" s="923">
        <f t="shared" si="188"/>
        <v>0</v>
      </c>
      <c r="AF480" s="923"/>
      <c r="AG480" s="923"/>
      <c r="AH480" s="923"/>
      <c r="AI480" s="923"/>
      <c r="AJ480" s="919">
        <f t="shared" si="189"/>
        <v>0</v>
      </c>
      <c r="AK480" s="919"/>
      <c r="AL480" s="919"/>
      <c r="AM480" s="919"/>
      <c r="AN480" s="919"/>
      <c r="AO480" s="919">
        <f t="shared" si="200"/>
        <v>0</v>
      </c>
      <c r="AP480" s="919"/>
      <c r="AQ480" s="919"/>
      <c r="AR480" s="919"/>
      <c r="AS480" s="919"/>
      <c r="AT480" s="318"/>
      <c r="AU480" s="877">
        <f t="shared" si="190"/>
        <v>0</v>
      </c>
      <c r="AV480" s="877"/>
      <c r="AW480" s="878"/>
      <c r="AX480" s="878"/>
      <c r="AY480" s="878"/>
      <c r="AZ480" s="879" t="e">
        <f>SUM(#REF!)</f>
        <v>#REF!</v>
      </c>
      <c r="BB480" s="177"/>
      <c r="BC480" s="307"/>
      <c r="BD480" s="306">
        <f t="shared" si="184"/>
        <v>0</v>
      </c>
      <c r="BE480" s="307"/>
      <c r="BF480" s="316"/>
      <c r="BG480" s="316"/>
      <c r="BH480" s="316"/>
      <c r="BI480" s="316"/>
      <c r="BJ480" s="308">
        <f t="shared" si="191"/>
        <v>0</v>
      </c>
      <c r="BK480" s="308">
        <f t="shared" si="192"/>
        <v>0</v>
      </c>
      <c r="BL480" s="308" t="e">
        <f>#REF!</f>
        <v>#REF!</v>
      </c>
      <c r="BM480" s="308">
        <f t="shared" si="193"/>
        <v>0</v>
      </c>
      <c r="BN480" s="308" t="e">
        <f t="shared" si="194"/>
        <v>#REF!</v>
      </c>
      <c r="BO480" s="317" t="e">
        <f>AU480/#REF!</f>
        <v>#REF!</v>
      </c>
      <c r="BP480" s="317" t="e">
        <f>AE480/#REF!</f>
        <v>#REF!</v>
      </c>
      <c r="BQ480" s="313" t="e">
        <f>BP480*#REF!</f>
        <v>#REF!</v>
      </c>
      <c r="BR480" s="313" t="e">
        <f t="shared" si="195"/>
        <v>#REF!</v>
      </c>
      <c r="BS480" s="317" t="e">
        <f>AJ480/#REF!</f>
        <v>#REF!</v>
      </c>
      <c r="BT480" s="313" t="e">
        <f>BS480*#REF!</f>
        <v>#REF!</v>
      </c>
      <c r="BU480" s="313" t="e">
        <f t="shared" si="196"/>
        <v>#REF!</v>
      </c>
      <c r="BV480" s="317" t="e">
        <f>#REF!/#REF!</f>
        <v>#REF!</v>
      </c>
      <c r="BW480" s="313" t="e">
        <f>BV480*#REF!</f>
        <v>#REF!</v>
      </c>
      <c r="BX480" s="313" t="e">
        <f>BW480+#REF!</f>
        <v>#REF!</v>
      </c>
      <c r="BY480" s="317" t="e">
        <f>AO480/#REF!</f>
        <v>#REF!</v>
      </c>
      <c r="BZ480" s="313" t="e">
        <f>BY480*#REF!</f>
        <v>#REF!</v>
      </c>
      <c r="CA480" s="313" t="e">
        <f t="shared" si="197"/>
        <v>#REF!</v>
      </c>
      <c r="CB480" s="311" t="str">
        <f t="shared" si="186"/>
        <v>/MH</v>
      </c>
      <c r="CC480" s="311" t="str">
        <f t="shared" si="187"/>
        <v>MH/</v>
      </c>
      <c r="CE480" s="312" t="e">
        <f>T(#REF!)</f>
        <v>#REF!</v>
      </c>
      <c r="CF480" s="312" t="e">
        <f>#REF!</f>
        <v>#REF!</v>
      </c>
      <c r="CG480" s="313">
        <f t="shared" si="198"/>
        <v>0</v>
      </c>
      <c r="CJ480" s="314"/>
      <c r="CP480" s="177"/>
    </row>
    <row r="481" spans="1:94" hidden="1">
      <c r="A481" s="305"/>
      <c r="B481" s="920"/>
      <c r="C481" s="920"/>
      <c r="D481" s="920"/>
      <c r="E481" s="920"/>
      <c r="F481" s="920"/>
      <c r="G481" s="920"/>
      <c r="H481" s="920"/>
      <c r="I481" s="920"/>
      <c r="J481" s="920"/>
      <c r="K481" s="920"/>
      <c r="L481" s="920"/>
      <c r="M481" s="920"/>
      <c r="N481" s="920"/>
      <c r="O481" s="920"/>
      <c r="P481" s="920"/>
      <c r="Q481" s="787"/>
      <c r="R481" s="787"/>
      <c r="S481" s="788"/>
      <c r="T481" s="787"/>
      <c r="U481" s="787"/>
      <c r="V481" s="921"/>
      <c r="W481" s="922"/>
      <c r="X481" s="922"/>
      <c r="Y481" s="921"/>
      <c r="Z481" s="922"/>
      <c r="AA481" s="922"/>
      <c r="AB481" s="921"/>
      <c r="AC481" s="922"/>
      <c r="AD481" s="922"/>
      <c r="AE481" s="923">
        <f t="shared" si="188"/>
        <v>0</v>
      </c>
      <c r="AF481" s="923"/>
      <c r="AG481" s="923"/>
      <c r="AH481" s="923"/>
      <c r="AI481" s="923"/>
      <c r="AJ481" s="919">
        <f t="shared" si="189"/>
        <v>0</v>
      </c>
      <c r="AK481" s="919"/>
      <c r="AL481" s="919"/>
      <c r="AM481" s="919"/>
      <c r="AN481" s="919"/>
      <c r="AO481" s="919">
        <f t="shared" si="200"/>
        <v>0</v>
      </c>
      <c r="AP481" s="919"/>
      <c r="AQ481" s="919"/>
      <c r="AR481" s="919"/>
      <c r="AS481" s="919"/>
      <c r="AT481" s="318"/>
      <c r="AU481" s="877">
        <f t="shared" si="190"/>
        <v>0</v>
      </c>
      <c r="AV481" s="877"/>
      <c r="AW481" s="878"/>
      <c r="AX481" s="878"/>
      <c r="AY481" s="878"/>
      <c r="AZ481" s="879" t="e">
        <f>SUM(#REF!)</f>
        <v>#REF!</v>
      </c>
      <c r="BB481" s="177"/>
      <c r="BC481" s="307"/>
      <c r="BD481" s="306">
        <f t="shared" si="184"/>
        <v>0</v>
      </c>
      <c r="BE481" s="307"/>
      <c r="BF481" s="316"/>
      <c r="BG481" s="316"/>
      <c r="BH481" s="316"/>
      <c r="BI481" s="316"/>
      <c r="BJ481" s="308">
        <f t="shared" si="191"/>
        <v>0</v>
      </c>
      <c r="BK481" s="308">
        <f t="shared" si="192"/>
        <v>0</v>
      </c>
      <c r="BL481" s="308" t="e">
        <f>#REF!</f>
        <v>#REF!</v>
      </c>
      <c r="BM481" s="308">
        <f t="shared" si="193"/>
        <v>0</v>
      </c>
      <c r="BN481" s="308" t="e">
        <f t="shared" si="194"/>
        <v>#REF!</v>
      </c>
      <c r="BO481" s="317" t="e">
        <f>AU481/#REF!</f>
        <v>#REF!</v>
      </c>
      <c r="BP481" s="317" t="e">
        <f>AE481/#REF!</f>
        <v>#REF!</v>
      </c>
      <c r="BQ481" s="313" t="e">
        <f>BP481*#REF!</f>
        <v>#REF!</v>
      </c>
      <c r="BR481" s="313" t="e">
        <f t="shared" si="195"/>
        <v>#REF!</v>
      </c>
      <c r="BS481" s="317" t="e">
        <f>AJ481/#REF!</f>
        <v>#REF!</v>
      </c>
      <c r="BT481" s="313" t="e">
        <f>BS481*#REF!</f>
        <v>#REF!</v>
      </c>
      <c r="BU481" s="313" t="e">
        <f t="shared" si="196"/>
        <v>#REF!</v>
      </c>
      <c r="BV481" s="317" t="e">
        <f>#REF!/#REF!</f>
        <v>#REF!</v>
      </c>
      <c r="BW481" s="313" t="e">
        <f>BV481*#REF!</f>
        <v>#REF!</v>
      </c>
      <c r="BX481" s="313" t="e">
        <f>BW481+#REF!</f>
        <v>#REF!</v>
      </c>
      <c r="BY481" s="317" t="e">
        <f>AO481/#REF!</f>
        <v>#REF!</v>
      </c>
      <c r="BZ481" s="313" t="e">
        <f>BY481*#REF!</f>
        <v>#REF!</v>
      </c>
      <c r="CA481" s="313" t="e">
        <f t="shared" si="197"/>
        <v>#REF!</v>
      </c>
      <c r="CB481" s="311" t="str">
        <f t="shared" si="186"/>
        <v>/MH</v>
      </c>
      <c r="CC481" s="311" t="str">
        <f t="shared" si="187"/>
        <v>MH/</v>
      </c>
      <c r="CE481" s="312" t="e">
        <f>T(#REF!)</f>
        <v>#REF!</v>
      </c>
      <c r="CF481" s="312" t="e">
        <f>#REF!</f>
        <v>#REF!</v>
      </c>
      <c r="CG481" s="313">
        <f t="shared" si="198"/>
        <v>0</v>
      </c>
      <c r="CJ481" s="314"/>
      <c r="CP481" s="177"/>
    </row>
    <row r="482" spans="1:94" hidden="1">
      <c r="A482" s="305"/>
      <c r="B482" s="920"/>
      <c r="C482" s="920"/>
      <c r="D482" s="920"/>
      <c r="E482" s="920"/>
      <c r="F482" s="920"/>
      <c r="G482" s="920"/>
      <c r="H482" s="920"/>
      <c r="I482" s="920"/>
      <c r="J482" s="920"/>
      <c r="K482" s="920"/>
      <c r="L482" s="920"/>
      <c r="M482" s="920"/>
      <c r="N482" s="920"/>
      <c r="O482" s="920"/>
      <c r="P482" s="920"/>
      <c r="Q482" s="787"/>
      <c r="R482" s="787"/>
      <c r="S482" s="788"/>
      <c r="T482" s="787"/>
      <c r="U482" s="787"/>
      <c r="V482" s="921"/>
      <c r="W482" s="922"/>
      <c r="X482" s="922"/>
      <c r="Y482" s="921"/>
      <c r="Z482" s="922"/>
      <c r="AA482" s="922"/>
      <c r="AB482" s="921"/>
      <c r="AC482" s="922"/>
      <c r="AD482" s="922"/>
      <c r="AE482" s="923">
        <f t="shared" si="188"/>
        <v>0</v>
      </c>
      <c r="AF482" s="923"/>
      <c r="AG482" s="923"/>
      <c r="AH482" s="923"/>
      <c r="AI482" s="923"/>
      <c r="AJ482" s="919">
        <f t="shared" si="189"/>
        <v>0</v>
      </c>
      <c r="AK482" s="919"/>
      <c r="AL482" s="919"/>
      <c r="AM482" s="919"/>
      <c r="AN482" s="919"/>
      <c r="AO482" s="919">
        <f t="shared" si="200"/>
        <v>0</v>
      </c>
      <c r="AP482" s="919"/>
      <c r="AQ482" s="919"/>
      <c r="AR482" s="919"/>
      <c r="AS482" s="919"/>
      <c r="AT482" s="318"/>
      <c r="AU482" s="877">
        <f t="shared" si="190"/>
        <v>0</v>
      </c>
      <c r="AV482" s="877"/>
      <c r="AW482" s="878"/>
      <c r="AX482" s="878"/>
      <c r="AY482" s="878"/>
      <c r="AZ482" s="879" t="e">
        <f>SUM(#REF!)</f>
        <v>#REF!</v>
      </c>
      <c r="BB482" s="177"/>
      <c r="BC482" s="307"/>
      <c r="BD482" s="306">
        <f t="shared" si="184"/>
        <v>0</v>
      </c>
      <c r="BE482" s="307"/>
      <c r="BF482" s="316"/>
      <c r="BG482" s="316"/>
      <c r="BH482" s="316"/>
      <c r="BI482" s="316"/>
      <c r="BJ482" s="308">
        <f t="shared" si="191"/>
        <v>0</v>
      </c>
      <c r="BK482" s="308">
        <f t="shared" si="192"/>
        <v>0</v>
      </c>
      <c r="BL482" s="308" t="e">
        <f>#REF!</f>
        <v>#REF!</v>
      </c>
      <c r="BM482" s="308">
        <f t="shared" si="193"/>
        <v>0</v>
      </c>
      <c r="BN482" s="308" t="e">
        <f t="shared" si="194"/>
        <v>#REF!</v>
      </c>
      <c r="BO482" s="317" t="e">
        <f>AU482/#REF!</f>
        <v>#REF!</v>
      </c>
      <c r="BP482" s="317" t="e">
        <f>AE482/#REF!</f>
        <v>#REF!</v>
      </c>
      <c r="BQ482" s="313" t="e">
        <f>BP482*#REF!</f>
        <v>#REF!</v>
      </c>
      <c r="BR482" s="313" t="e">
        <f t="shared" si="195"/>
        <v>#REF!</v>
      </c>
      <c r="BS482" s="317" t="e">
        <f>AJ482/#REF!</f>
        <v>#REF!</v>
      </c>
      <c r="BT482" s="313" t="e">
        <f>BS482*#REF!</f>
        <v>#REF!</v>
      </c>
      <c r="BU482" s="313" t="e">
        <f t="shared" si="196"/>
        <v>#REF!</v>
      </c>
      <c r="BV482" s="317" t="e">
        <f>#REF!/#REF!</f>
        <v>#REF!</v>
      </c>
      <c r="BW482" s="313" t="e">
        <f>BV482*#REF!</f>
        <v>#REF!</v>
      </c>
      <c r="BX482" s="313" t="e">
        <f>BW482+#REF!</f>
        <v>#REF!</v>
      </c>
      <c r="BY482" s="317" t="e">
        <f>AO482/#REF!</f>
        <v>#REF!</v>
      </c>
      <c r="BZ482" s="313" t="e">
        <f>BY482*#REF!</f>
        <v>#REF!</v>
      </c>
      <c r="CA482" s="313" t="e">
        <f t="shared" si="197"/>
        <v>#REF!</v>
      </c>
      <c r="CB482" s="311" t="str">
        <f t="shared" si="186"/>
        <v>/MH</v>
      </c>
      <c r="CC482" s="311" t="str">
        <f t="shared" si="187"/>
        <v>MH/</v>
      </c>
      <c r="CE482" s="312" t="e">
        <f>T(#REF!)</f>
        <v>#REF!</v>
      </c>
      <c r="CF482" s="312" t="e">
        <f>#REF!</f>
        <v>#REF!</v>
      </c>
      <c r="CG482" s="313">
        <f t="shared" si="198"/>
        <v>0</v>
      </c>
      <c r="CJ482" s="314"/>
      <c r="CP482" s="177"/>
    </row>
    <row r="483" spans="1:94" hidden="1">
      <c r="A483" s="305"/>
      <c r="B483" s="920"/>
      <c r="C483" s="920"/>
      <c r="D483" s="920"/>
      <c r="E483" s="920"/>
      <c r="F483" s="920"/>
      <c r="G483" s="920"/>
      <c r="H483" s="920"/>
      <c r="I483" s="920"/>
      <c r="J483" s="920"/>
      <c r="K483" s="920"/>
      <c r="L483" s="920"/>
      <c r="M483" s="920"/>
      <c r="N483" s="920"/>
      <c r="O483" s="920"/>
      <c r="P483" s="920"/>
      <c r="Q483" s="787"/>
      <c r="R483" s="787"/>
      <c r="S483" s="788"/>
      <c r="T483" s="787"/>
      <c r="U483" s="787"/>
      <c r="V483" s="921"/>
      <c r="W483" s="922"/>
      <c r="X483" s="922"/>
      <c r="Y483" s="921"/>
      <c r="Z483" s="922"/>
      <c r="AA483" s="922"/>
      <c r="AB483" s="921"/>
      <c r="AC483" s="922"/>
      <c r="AD483" s="922"/>
      <c r="AE483" s="923">
        <f t="shared" si="188"/>
        <v>0</v>
      </c>
      <c r="AF483" s="923"/>
      <c r="AG483" s="923"/>
      <c r="AH483" s="923"/>
      <c r="AI483" s="923"/>
      <c r="AJ483" s="919">
        <f t="shared" si="189"/>
        <v>0</v>
      </c>
      <c r="AK483" s="919"/>
      <c r="AL483" s="919"/>
      <c r="AM483" s="919"/>
      <c r="AN483" s="919"/>
      <c r="AO483" s="919">
        <f t="shared" si="200"/>
        <v>0</v>
      </c>
      <c r="AP483" s="919"/>
      <c r="AQ483" s="919"/>
      <c r="AR483" s="919"/>
      <c r="AS483" s="919"/>
      <c r="AT483" s="318"/>
      <c r="AU483" s="877">
        <f t="shared" si="190"/>
        <v>0</v>
      </c>
      <c r="AV483" s="877"/>
      <c r="AW483" s="878"/>
      <c r="AX483" s="878"/>
      <c r="AY483" s="878"/>
      <c r="AZ483" s="879" t="e">
        <f>SUM(#REF!)</f>
        <v>#REF!</v>
      </c>
      <c r="BB483" s="177"/>
      <c r="BC483" s="307"/>
      <c r="BD483" s="306">
        <f t="shared" si="184"/>
        <v>0</v>
      </c>
      <c r="BE483" s="307"/>
      <c r="BF483" s="316"/>
      <c r="BG483" s="316"/>
      <c r="BH483" s="316"/>
      <c r="BI483" s="316"/>
      <c r="BJ483" s="308">
        <f t="shared" si="191"/>
        <v>0</v>
      </c>
      <c r="BK483" s="308">
        <f t="shared" si="192"/>
        <v>0</v>
      </c>
      <c r="BL483" s="308" t="e">
        <f>#REF!</f>
        <v>#REF!</v>
      </c>
      <c r="BM483" s="308">
        <f t="shared" si="193"/>
        <v>0</v>
      </c>
      <c r="BN483" s="308" t="e">
        <f t="shared" si="194"/>
        <v>#REF!</v>
      </c>
      <c r="BO483" s="317" t="e">
        <f>AU483/#REF!</f>
        <v>#REF!</v>
      </c>
      <c r="BP483" s="317" t="e">
        <f>AE483/#REF!</f>
        <v>#REF!</v>
      </c>
      <c r="BQ483" s="313" t="e">
        <f>BP483*#REF!</f>
        <v>#REF!</v>
      </c>
      <c r="BR483" s="313" t="e">
        <f t="shared" si="195"/>
        <v>#REF!</v>
      </c>
      <c r="BS483" s="317" t="e">
        <f>AJ483/#REF!</f>
        <v>#REF!</v>
      </c>
      <c r="BT483" s="313" t="e">
        <f>BS483*#REF!</f>
        <v>#REF!</v>
      </c>
      <c r="BU483" s="313" t="e">
        <f t="shared" si="196"/>
        <v>#REF!</v>
      </c>
      <c r="BV483" s="317" t="e">
        <f>#REF!/#REF!</f>
        <v>#REF!</v>
      </c>
      <c r="BW483" s="313" t="e">
        <f>BV483*#REF!</f>
        <v>#REF!</v>
      </c>
      <c r="BX483" s="313" t="e">
        <f>BW483+#REF!</f>
        <v>#REF!</v>
      </c>
      <c r="BY483" s="317" t="e">
        <f>AO483/#REF!</f>
        <v>#REF!</v>
      </c>
      <c r="BZ483" s="313" t="e">
        <f>BY483*#REF!</f>
        <v>#REF!</v>
      </c>
      <c r="CA483" s="313" t="e">
        <f t="shared" si="197"/>
        <v>#REF!</v>
      </c>
      <c r="CB483" s="311" t="str">
        <f t="shared" si="186"/>
        <v>/MH</v>
      </c>
      <c r="CC483" s="311" t="str">
        <f t="shared" si="187"/>
        <v>MH/</v>
      </c>
      <c r="CE483" s="312" t="e">
        <f>T(#REF!)</f>
        <v>#REF!</v>
      </c>
      <c r="CF483" s="312" t="e">
        <f>#REF!</f>
        <v>#REF!</v>
      </c>
      <c r="CG483" s="313">
        <f t="shared" si="198"/>
        <v>0</v>
      </c>
      <c r="CJ483" s="314"/>
      <c r="CP483" s="177"/>
    </row>
    <row r="484" spans="1:94" hidden="1">
      <c r="A484" s="305"/>
      <c r="B484" s="920"/>
      <c r="C484" s="920"/>
      <c r="D484" s="920"/>
      <c r="E484" s="920"/>
      <c r="F484" s="920"/>
      <c r="G484" s="920"/>
      <c r="H484" s="920"/>
      <c r="I484" s="920"/>
      <c r="J484" s="920"/>
      <c r="K484" s="920"/>
      <c r="L484" s="920"/>
      <c r="M484" s="920"/>
      <c r="N484" s="920"/>
      <c r="O484" s="920"/>
      <c r="P484" s="920"/>
      <c r="Q484" s="787"/>
      <c r="R484" s="787"/>
      <c r="S484" s="788"/>
      <c r="T484" s="787"/>
      <c r="U484" s="787"/>
      <c r="V484" s="921"/>
      <c r="W484" s="922"/>
      <c r="X484" s="922"/>
      <c r="Y484" s="921"/>
      <c r="Z484" s="922"/>
      <c r="AA484" s="922"/>
      <c r="AB484" s="921"/>
      <c r="AC484" s="922"/>
      <c r="AD484" s="922"/>
      <c r="AE484" s="923">
        <f t="shared" si="188"/>
        <v>0</v>
      </c>
      <c r="AF484" s="923"/>
      <c r="AG484" s="923"/>
      <c r="AH484" s="923"/>
      <c r="AI484" s="923"/>
      <c r="AJ484" s="919">
        <f t="shared" si="189"/>
        <v>0</v>
      </c>
      <c r="AK484" s="919"/>
      <c r="AL484" s="919"/>
      <c r="AM484" s="919"/>
      <c r="AN484" s="919"/>
      <c r="AO484" s="919">
        <f t="shared" si="200"/>
        <v>0</v>
      </c>
      <c r="AP484" s="919"/>
      <c r="AQ484" s="919"/>
      <c r="AR484" s="919"/>
      <c r="AS484" s="919"/>
      <c r="AT484" s="318"/>
      <c r="AU484" s="877">
        <f t="shared" si="190"/>
        <v>0</v>
      </c>
      <c r="AV484" s="877"/>
      <c r="AW484" s="878"/>
      <c r="AX484" s="878"/>
      <c r="AY484" s="878"/>
      <c r="AZ484" s="879" t="e">
        <f>SUM(#REF!)</f>
        <v>#REF!</v>
      </c>
      <c r="BB484" s="177"/>
      <c r="BC484" s="307"/>
      <c r="BD484" s="306">
        <f t="shared" si="184"/>
        <v>0</v>
      </c>
      <c r="BE484" s="307"/>
      <c r="BF484" s="316"/>
      <c r="BG484" s="316"/>
      <c r="BH484" s="316"/>
      <c r="BI484" s="316"/>
      <c r="BJ484" s="308">
        <f t="shared" si="191"/>
        <v>0</v>
      </c>
      <c r="BK484" s="308">
        <f t="shared" si="192"/>
        <v>0</v>
      </c>
      <c r="BL484" s="308" t="e">
        <f>#REF!</f>
        <v>#REF!</v>
      </c>
      <c r="BM484" s="308">
        <f t="shared" si="193"/>
        <v>0</v>
      </c>
      <c r="BN484" s="308" t="e">
        <f t="shared" si="194"/>
        <v>#REF!</v>
      </c>
      <c r="BO484" s="317" t="e">
        <f>AU484/#REF!</f>
        <v>#REF!</v>
      </c>
      <c r="BP484" s="317" t="e">
        <f>AE484/#REF!</f>
        <v>#REF!</v>
      </c>
      <c r="BQ484" s="313" t="e">
        <f>BP484*#REF!</f>
        <v>#REF!</v>
      </c>
      <c r="BR484" s="313" t="e">
        <f t="shared" si="195"/>
        <v>#REF!</v>
      </c>
      <c r="BS484" s="317" t="e">
        <f>AJ484/#REF!</f>
        <v>#REF!</v>
      </c>
      <c r="BT484" s="313" t="e">
        <f>BS484*#REF!</f>
        <v>#REF!</v>
      </c>
      <c r="BU484" s="313" t="e">
        <f t="shared" si="196"/>
        <v>#REF!</v>
      </c>
      <c r="BV484" s="317" t="e">
        <f>#REF!/#REF!</f>
        <v>#REF!</v>
      </c>
      <c r="BW484" s="313" t="e">
        <f>BV484*#REF!</f>
        <v>#REF!</v>
      </c>
      <c r="BX484" s="313" t="e">
        <f>BW484+#REF!</f>
        <v>#REF!</v>
      </c>
      <c r="BY484" s="317" t="e">
        <f>AO484/#REF!</f>
        <v>#REF!</v>
      </c>
      <c r="BZ484" s="313" t="e">
        <f>BY484*#REF!</f>
        <v>#REF!</v>
      </c>
      <c r="CA484" s="313" t="e">
        <f t="shared" si="197"/>
        <v>#REF!</v>
      </c>
      <c r="CB484" s="311" t="str">
        <f t="shared" si="186"/>
        <v>/MH</v>
      </c>
      <c r="CC484" s="311" t="str">
        <f t="shared" si="187"/>
        <v>MH/</v>
      </c>
      <c r="CE484" s="312" t="e">
        <f>T(#REF!)</f>
        <v>#REF!</v>
      </c>
      <c r="CF484" s="312" t="e">
        <f>#REF!</f>
        <v>#REF!</v>
      </c>
      <c r="CG484" s="313">
        <f t="shared" si="198"/>
        <v>0</v>
      </c>
      <c r="CJ484" s="314"/>
      <c r="CP484" s="177"/>
    </row>
    <row r="485" spans="1:94" hidden="1">
      <c r="A485" s="305"/>
      <c r="B485" s="920"/>
      <c r="C485" s="920"/>
      <c r="D485" s="920"/>
      <c r="E485" s="920"/>
      <c r="F485" s="920"/>
      <c r="G485" s="920"/>
      <c r="H485" s="920"/>
      <c r="I485" s="920"/>
      <c r="J485" s="920"/>
      <c r="K485" s="920"/>
      <c r="L485" s="920"/>
      <c r="M485" s="920"/>
      <c r="N485" s="920"/>
      <c r="O485" s="920"/>
      <c r="P485" s="920"/>
      <c r="Q485" s="787"/>
      <c r="R485" s="787"/>
      <c r="S485" s="788"/>
      <c r="T485" s="787"/>
      <c r="U485" s="787"/>
      <c r="V485" s="921"/>
      <c r="W485" s="922"/>
      <c r="X485" s="922"/>
      <c r="Y485" s="921"/>
      <c r="Z485" s="922"/>
      <c r="AA485" s="922"/>
      <c r="AB485" s="921"/>
      <c r="AC485" s="922"/>
      <c r="AD485" s="922"/>
      <c r="AE485" s="923">
        <f t="shared" si="188"/>
        <v>0</v>
      </c>
      <c r="AF485" s="923"/>
      <c r="AG485" s="923"/>
      <c r="AH485" s="923"/>
      <c r="AI485" s="923"/>
      <c r="AJ485" s="919">
        <f t="shared" si="189"/>
        <v>0</v>
      </c>
      <c r="AK485" s="919"/>
      <c r="AL485" s="919"/>
      <c r="AM485" s="919"/>
      <c r="AN485" s="919"/>
      <c r="AO485" s="919">
        <f t="shared" si="200"/>
        <v>0</v>
      </c>
      <c r="AP485" s="919"/>
      <c r="AQ485" s="919"/>
      <c r="AR485" s="919"/>
      <c r="AS485" s="919"/>
      <c r="AT485" s="318"/>
      <c r="AU485" s="877">
        <f t="shared" si="190"/>
        <v>0</v>
      </c>
      <c r="AV485" s="877"/>
      <c r="AW485" s="878"/>
      <c r="AX485" s="878"/>
      <c r="AY485" s="878"/>
      <c r="AZ485" s="879" t="e">
        <f>SUM(#REF!)</f>
        <v>#REF!</v>
      </c>
      <c r="BB485" s="177"/>
      <c r="BC485" s="307"/>
      <c r="BD485" s="306">
        <f t="shared" si="184"/>
        <v>0</v>
      </c>
      <c r="BE485" s="307"/>
      <c r="BF485" s="316"/>
      <c r="BG485" s="316"/>
      <c r="BH485" s="316"/>
      <c r="BI485" s="316"/>
      <c r="BJ485" s="308">
        <f t="shared" si="191"/>
        <v>0</v>
      </c>
      <c r="BK485" s="308">
        <f t="shared" si="192"/>
        <v>0</v>
      </c>
      <c r="BL485" s="308" t="e">
        <f>#REF!</f>
        <v>#REF!</v>
      </c>
      <c r="BM485" s="308">
        <f t="shared" si="193"/>
        <v>0</v>
      </c>
      <c r="BN485" s="308" t="e">
        <f t="shared" si="194"/>
        <v>#REF!</v>
      </c>
      <c r="BO485" s="317" t="e">
        <f>AU485/#REF!</f>
        <v>#REF!</v>
      </c>
      <c r="BP485" s="317" t="e">
        <f>AE485/#REF!</f>
        <v>#REF!</v>
      </c>
      <c r="BQ485" s="313" t="e">
        <f>BP485*#REF!</f>
        <v>#REF!</v>
      </c>
      <c r="BR485" s="313" t="e">
        <f t="shared" si="195"/>
        <v>#REF!</v>
      </c>
      <c r="BS485" s="317" t="e">
        <f>AJ485/#REF!</f>
        <v>#REF!</v>
      </c>
      <c r="BT485" s="313" t="e">
        <f>BS485*#REF!</f>
        <v>#REF!</v>
      </c>
      <c r="BU485" s="313" t="e">
        <f t="shared" si="196"/>
        <v>#REF!</v>
      </c>
      <c r="BV485" s="317" t="e">
        <f>#REF!/#REF!</f>
        <v>#REF!</v>
      </c>
      <c r="BW485" s="313" t="e">
        <f>BV485*#REF!</f>
        <v>#REF!</v>
      </c>
      <c r="BX485" s="313" t="e">
        <f>BW485+#REF!</f>
        <v>#REF!</v>
      </c>
      <c r="BY485" s="317" t="e">
        <f>AO485/#REF!</f>
        <v>#REF!</v>
      </c>
      <c r="BZ485" s="313" t="e">
        <f>BY485*#REF!</f>
        <v>#REF!</v>
      </c>
      <c r="CA485" s="313" t="e">
        <f t="shared" si="197"/>
        <v>#REF!</v>
      </c>
      <c r="CB485" s="311" t="str">
        <f t="shared" si="186"/>
        <v>/MH</v>
      </c>
      <c r="CC485" s="311" t="str">
        <f t="shared" si="187"/>
        <v>MH/</v>
      </c>
      <c r="CE485" s="312" t="e">
        <f>T(#REF!)</f>
        <v>#REF!</v>
      </c>
      <c r="CF485" s="312" t="e">
        <f>#REF!</f>
        <v>#REF!</v>
      </c>
      <c r="CG485" s="313">
        <f t="shared" si="198"/>
        <v>0</v>
      </c>
      <c r="CJ485" s="314"/>
      <c r="CP485" s="177"/>
    </row>
    <row r="486" spans="1:94" ht="5.0999999999999996" hidden="1" customHeight="1">
      <c r="A486" s="305"/>
      <c r="B486" s="364"/>
      <c r="C486" s="364"/>
      <c r="D486" s="364"/>
      <c r="E486" s="364"/>
      <c r="F486" s="364"/>
      <c r="G486" s="364"/>
      <c r="H486" s="364"/>
      <c r="I486" s="364"/>
      <c r="J486" s="364"/>
      <c r="K486" s="364"/>
      <c r="L486" s="364"/>
      <c r="M486" s="364"/>
      <c r="N486" s="364"/>
      <c r="O486" s="364"/>
      <c r="P486" s="364"/>
      <c r="Q486" s="365"/>
      <c r="R486" s="365"/>
      <c r="S486" s="365"/>
      <c r="T486" s="365"/>
      <c r="U486" s="365"/>
      <c r="V486" s="366"/>
      <c r="W486" s="366"/>
      <c r="X486" s="366"/>
      <c r="Y486" s="461"/>
      <c r="Z486" s="461"/>
      <c r="AA486" s="461"/>
      <c r="AB486" s="461"/>
      <c r="AC486" s="461"/>
      <c r="AD486" s="461"/>
      <c r="AE486" s="462"/>
      <c r="AF486" s="462"/>
      <c r="AG486" s="462"/>
      <c r="AH486" s="462"/>
      <c r="AI486" s="462"/>
      <c r="AJ486" s="462"/>
      <c r="AK486" s="462"/>
      <c r="AL486" s="462"/>
      <c r="AM486" s="462"/>
      <c r="AN486" s="462"/>
      <c r="AO486" s="462"/>
      <c r="AP486" s="462"/>
      <c r="AQ486" s="462"/>
      <c r="AR486" s="462"/>
      <c r="AS486" s="462"/>
      <c r="AT486" s="174"/>
      <c r="AU486" s="862"/>
      <c r="AV486" s="863"/>
      <c r="AW486" s="863"/>
      <c r="AX486" s="863"/>
      <c r="AY486" s="863"/>
      <c r="AZ486" s="863"/>
      <c r="BB486" s="175"/>
      <c r="BC486" s="307"/>
      <c r="BD486" s="319">
        <f>$B$343</f>
        <v>0</v>
      </c>
      <c r="BE486" s="307"/>
      <c r="BF486" s="319"/>
      <c r="BG486" s="319"/>
      <c r="BH486" s="319"/>
      <c r="BI486" s="319"/>
      <c r="BJ486" s="320">
        <f>BJ455</f>
        <v>0</v>
      </c>
      <c r="BK486" s="320">
        <f>BK455</f>
        <v>0</v>
      </c>
      <c r="BL486" s="320" t="e">
        <f>BL455</f>
        <v>#REF!</v>
      </c>
      <c r="BM486" s="320">
        <f>BM455</f>
        <v>0</v>
      </c>
      <c r="BN486" s="320" t="e">
        <f>BN455</f>
        <v>#REF!</v>
      </c>
      <c r="BO486" s="321" t="e">
        <f>AU486/TOTAL_REMODEL_ESTIMATE</f>
        <v>#NAME?</v>
      </c>
      <c r="BP486" s="321" t="e">
        <f>#REF!/TOTAL_REMODEL_ESTIMATE</f>
        <v>#REF!</v>
      </c>
      <c r="BQ486" s="321" t="e">
        <f>#REF!/TOTAL_REMODEL_ESTIMATE</f>
        <v>#REF!</v>
      </c>
      <c r="BR486" s="321" t="e">
        <f>#REF!/TOTAL_REMODEL_ESTIMATE</f>
        <v>#REF!</v>
      </c>
      <c r="BS486" s="321" t="e">
        <f>#REF!/TOTAL_REMODEL_ESTIMATE</f>
        <v>#REF!</v>
      </c>
      <c r="BT486" s="321" t="e">
        <f>#REF!/TOTAL_REMODEL_ESTIMATE</f>
        <v>#REF!</v>
      </c>
      <c r="BU486" s="321" t="e">
        <f>#REF!/TOTAL_REMODEL_ESTIMATE</f>
        <v>#REF!</v>
      </c>
      <c r="BV486" s="321" t="e">
        <f>#REF!/TOTAL_REMODEL_ESTIMATE</f>
        <v>#REF!</v>
      </c>
      <c r="BW486" s="321" t="e">
        <f>#REF!/TOTAL_REMODEL_ESTIMATE</f>
        <v>#REF!</v>
      </c>
      <c r="BX486" s="321" t="e">
        <f>#REF!/TOTAL_REMODEL_ESTIMATE</f>
        <v>#REF!</v>
      </c>
      <c r="BY486" s="321" t="e">
        <f>#REF!/TOTAL_REMODEL_ESTIMATE</f>
        <v>#REF!</v>
      </c>
      <c r="BZ486" s="321" t="e">
        <f>#REF!/TOTAL_REMODEL_ESTIMATE</f>
        <v>#REF!</v>
      </c>
      <c r="CA486" s="321" t="e">
        <f>#REF!/TOTAL_REMODEL_ESTIMATE</f>
        <v>#REF!</v>
      </c>
      <c r="CB486" s="321" t="e">
        <f>#REF!/TOTAL_REMODEL_ESTIMATE</f>
        <v>#REF!</v>
      </c>
      <c r="CC486" s="321" t="e">
        <f>#REF!/TOTAL_REMODEL_ESTIMATE</f>
        <v>#REF!</v>
      </c>
      <c r="CE486" s="321"/>
      <c r="CF486" s="321"/>
      <c r="CG486" s="322"/>
      <c r="CJ486" s="323"/>
      <c r="CP486" s="175"/>
    </row>
    <row r="487" spans="1:94" ht="21.6" hidden="1" customHeight="1">
      <c r="A487" s="305"/>
      <c r="B487" s="864" t="str">
        <f>UPPER(CONCATENATE(E455," ","SUBTOTAL"))</f>
        <v>ALTERNATE #9 SUBTOTAL</v>
      </c>
      <c r="C487" s="864"/>
      <c r="D487" s="864"/>
      <c r="E487" s="864"/>
      <c r="F487" s="864"/>
      <c r="G487" s="864"/>
      <c r="H487" s="864"/>
      <c r="I487" s="864"/>
      <c r="J487" s="864"/>
      <c r="K487" s="864"/>
      <c r="L487" s="864"/>
      <c r="M487" s="864"/>
      <c r="N487" s="864"/>
      <c r="O487" s="864"/>
      <c r="P487" s="864"/>
      <c r="Q487" s="864"/>
      <c r="R487" s="864"/>
      <c r="S487" s="864"/>
      <c r="T487" s="864"/>
      <c r="U487" s="864"/>
      <c r="V487" s="864"/>
      <c r="W487" s="864"/>
      <c r="X487" s="864"/>
      <c r="Y487" s="864"/>
      <c r="Z487" s="864"/>
      <c r="AA487" s="864"/>
      <c r="AB487" s="864"/>
      <c r="AC487" s="864"/>
      <c r="AD487" s="865"/>
      <c r="AE487" s="866">
        <f>SUBTOTAL(9,AE456:AI486)</f>
        <v>0</v>
      </c>
      <c r="AF487" s="867"/>
      <c r="AG487" s="867"/>
      <c r="AH487" s="867"/>
      <c r="AI487" s="867"/>
      <c r="AJ487" s="866">
        <f>SUBTOTAL(9,AJ456:AN486)</f>
        <v>0</v>
      </c>
      <c r="AK487" s="867"/>
      <c r="AL487" s="867"/>
      <c r="AM487" s="867"/>
      <c r="AN487" s="867"/>
      <c r="AO487" s="866">
        <f>SUBTOTAL(9,AO456:AS486)</f>
        <v>0</v>
      </c>
      <c r="AP487" s="867"/>
      <c r="AQ487" s="867"/>
      <c r="AR487" s="867"/>
      <c r="AS487" s="867"/>
      <c r="AT487" s="318"/>
      <c r="AU487" s="866">
        <f>SUBTOTAL(9,AU456:AU486)</f>
        <v>0</v>
      </c>
      <c r="AV487" s="867"/>
      <c r="AW487" s="867"/>
      <c r="AX487" s="867"/>
      <c r="AY487" s="867"/>
      <c r="AZ487" s="867"/>
      <c r="BB487" s="64"/>
      <c r="BC487" s="307"/>
      <c r="BD487" s="306">
        <f>$B$343</f>
        <v>0</v>
      </c>
      <c r="BE487" s="307"/>
      <c r="BF487" s="324"/>
      <c r="BG487" s="324"/>
      <c r="BH487" s="324"/>
      <c r="BI487" s="324"/>
      <c r="BJ487" s="325">
        <f t="shared" ref="BJ487:CA487" si="201">BJ455</f>
        <v>0</v>
      </c>
      <c r="BK487" s="325">
        <f t="shared" si="201"/>
        <v>0</v>
      </c>
      <c r="BL487" s="325" t="e">
        <f t="shared" si="201"/>
        <v>#REF!</v>
      </c>
      <c r="BM487" s="325">
        <f t="shared" si="201"/>
        <v>0</v>
      </c>
      <c r="BN487" s="325" t="e">
        <f t="shared" si="201"/>
        <v>#REF!</v>
      </c>
      <c r="BO487" s="326" t="e">
        <f t="shared" si="201"/>
        <v>#REF!</v>
      </c>
      <c r="BP487" s="326" t="e">
        <f t="shared" si="201"/>
        <v>#REF!</v>
      </c>
      <c r="BQ487" s="325" t="e">
        <f t="shared" si="201"/>
        <v>#REF!</v>
      </c>
      <c r="BR487" s="325" t="e">
        <f t="shared" si="201"/>
        <v>#REF!</v>
      </c>
      <c r="BS487" s="326" t="e">
        <f t="shared" si="201"/>
        <v>#REF!</v>
      </c>
      <c r="BT487" s="325" t="e">
        <f t="shared" si="201"/>
        <v>#REF!</v>
      </c>
      <c r="BU487" s="325" t="e">
        <f t="shared" si="201"/>
        <v>#REF!</v>
      </c>
      <c r="BV487" s="326" t="e">
        <f t="shared" si="201"/>
        <v>#REF!</v>
      </c>
      <c r="BW487" s="325" t="e">
        <f t="shared" si="201"/>
        <v>#REF!</v>
      </c>
      <c r="BX487" s="325" t="e">
        <f t="shared" si="201"/>
        <v>#REF!</v>
      </c>
      <c r="BY487" s="326" t="e">
        <f t="shared" si="201"/>
        <v>#REF!</v>
      </c>
      <c r="BZ487" s="325" t="e">
        <f t="shared" si="201"/>
        <v>#REF!</v>
      </c>
      <c r="CA487" s="325" t="e">
        <f t="shared" si="201"/>
        <v>#REF!</v>
      </c>
      <c r="CB487" s="327"/>
      <c r="CC487" s="327"/>
      <c r="CE487" s="327"/>
      <c r="CF487" s="327"/>
      <c r="CG487" s="328"/>
      <c r="CJ487" s="329"/>
      <c r="CP487" s="64"/>
    </row>
    <row r="488" spans="1:94" ht="5.0999999999999996" hidden="1" customHeight="1">
      <c r="A488" s="305"/>
      <c r="B488" s="364"/>
      <c r="C488" s="364"/>
      <c r="D488" s="364"/>
      <c r="E488" s="364"/>
      <c r="F488" s="364"/>
      <c r="G488" s="364"/>
      <c r="H488" s="364"/>
      <c r="I488" s="364"/>
      <c r="J488" s="364"/>
      <c r="K488" s="364"/>
      <c r="L488" s="364"/>
      <c r="M488" s="364"/>
      <c r="N488" s="364"/>
      <c r="O488" s="364"/>
      <c r="P488" s="364"/>
      <c r="Q488" s="365"/>
      <c r="R488" s="365"/>
      <c r="S488" s="365"/>
      <c r="T488" s="365"/>
      <c r="U488" s="365"/>
      <c r="V488" s="366"/>
      <c r="W488" s="366"/>
      <c r="X488" s="366"/>
      <c r="Y488" s="461"/>
      <c r="Z488" s="461"/>
      <c r="AA488" s="461"/>
      <c r="AB488" s="461"/>
      <c r="AC488" s="461"/>
      <c r="AD488" s="461"/>
      <c r="AE488" s="462"/>
      <c r="AF488" s="462"/>
      <c r="AG488" s="462"/>
      <c r="AH488" s="462"/>
      <c r="AI488" s="462"/>
      <c r="AJ488" s="462"/>
      <c r="AK488" s="462"/>
      <c r="AL488" s="462"/>
      <c r="AM488" s="462"/>
      <c r="AN488" s="462"/>
      <c r="AO488" s="462"/>
      <c r="AP488" s="462"/>
      <c r="AQ488" s="462"/>
      <c r="AR488" s="462"/>
      <c r="AS488" s="462"/>
      <c r="AT488" s="174"/>
      <c r="AU488" s="172"/>
      <c r="AV488" s="172"/>
      <c r="AW488" s="172"/>
      <c r="AX488" s="172"/>
      <c r="AY488" s="172"/>
      <c r="AZ488" s="176"/>
      <c r="BB488" s="175"/>
      <c r="BC488" s="307"/>
      <c r="BD488" s="319">
        <f>$B$343</f>
        <v>0</v>
      </c>
      <c r="BE488" s="307"/>
      <c r="BF488" s="319"/>
      <c r="BG488" s="319"/>
      <c r="BH488" s="319"/>
      <c r="BI488" s="319"/>
      <c r="BJ488" s="319">
        <f>BJ455</f>
        <v>0</v>
      </c>
      <c r="BK488" s="319">
        <f>BK455</f>
        <v>0</v>
      </c>
      <c r="BL488" s="319" t="e">
        <f>BL455</f>
        <v>#REF!</v>
      </c>
      <c r="BM488" s="319">
        <f>BM455</f>
        <v>0</v>
      </c>
      <c r="BN488" s="319" t="e">
        <f>BN455</f>
        <v>#REF!</v>
      </c>
      <c r="BO488" s="321" t="e">
        <f>AU488/TOTAL_REMODEL_ESTIMATE</f>
        <v>#NAME?</v>
      </c>
      <c r="BP488" s="321" t="e">
        <f>#REF!/TOTAL_REMODEL_ESTIMATE</f>
        <v>#REF!</v>
      </c>
      <c r="BQ488" s="321" t="e">
        <f>#REF!/TOTAL_REMODEL_ESTIMATE</f>
        <v>#REF!</v>
      </c>
      <c r="BR488" s="321" t="e">
        <f>#REF!/TOTAL_REMODEL_ESTIMATE</f>
        <v>#REF!</v>
      </c>
      <c r="BS488" s="321" t="e">
        <f>#REF!/TOTAL_REMODEL_ESTIMATE</f>
        <v>#REF!</v>
      </c>
      <c r="BT488" s="321" t="e">
        <f>#REF!/TOTAL_REMODEL_ESTIMATE</f>
        <v>#REF!</v>
      </c>
      <c r="BU488" s="321" t="e">
        <f>#REF!/TOTAL_REMODEL_ESTIMATE</f>
        <v>#REF!</v>
      </c>
      <c r="BV488" s="321" t="e">
        <f>#REF!/TOTAL_REMODEL_ESTIMATE</f>
        <v>#REF!</v>
      </c>
      <c r="BW488" s="321" t="e">
        <f>#REF!/TOTAL_REMODEL_ESTIMATE</f>
        <v>#REF!</v>
      </c>
      <c r="BX488" s="321" t="e">
        <f>#REF!/TOTAL_REMODEL_ESTIMATE</f>
        <v>#REF!</v>
      </c>
      <c r="BY488" s="321" t="e">
        <f>#REF!/TOTAL_REMODEL_ESTIMATE</f>
        <v>#REF!</v>
      </c>
      <c r="BZ488" s="321" t="e">
        <f>#REF!/TOTAL_REMODEL_ESTIMATE</f>
        <v>#REF!</v>
      </c>
      <c r="CA488" s="321" t="e">
        <f>#REF!/TOTAL_REMODEL_ESTIMATE</f>
        <v>#REF!</v>
      </c>
      <c r="CB488" s="321" t="e">
        <f>#REF!/TOTAL_REMODEL_ESTIMATE</f>
        <v>#REF!</v>
      </c>
      <c r="CC488" s="321" t="e">
        <f>#REF!/TOTAL_REMODEL_ESTIMATE</f>
        <v>#REF!</v>
      </c>
      <c r="CE488" s="321"/>
      <c r="CF488" s="321"/>
      <c r="CG488" s="322"/>
      <c r="CJ488" s="323"/>
      <c r="CP488" s="175"/>
    </row>
    <row r="489" spans="1:94" ht="9.6999999999999993" hidden="1" customHeight="1">
      <c r="A489" s="305"/>
      <c r="B489" s="463"/>
      <c r="C489" s="463"/>
      <c r="D489" s="463"/>
      <c r="E489" s="463"/>
      <c r="F489" s="463"/>
      <c r="G489" s="463"/>
      <c r="H489" s="463"/>
      <c r="I489" s="463"/>
      <c r="J489" s="463"/>
      <c r="K489" s="463"/>
      <c r="L489" s="463"/>
      <c r="M489" s="463"/>
      <c r="N489" s="463"/>
      <c r="O489" s="463"/>
      <c r="P489" s="463"/>
      <c r="Q489" s="463"/>
      <c r="R489" s="463"/>
      <c r="S489" s="463"/>
      <c r="T489" s="463"/>
      <c r="U489" s="463"/>
      <c r="V489" s="463"/>
      <c r="W489" s="463"/>
      <c r="X489" s="463"/>
      <c r="Y489" s="463"/>
      <c r="Z489" s="463"/>
      <c r="AA489" s="463"/>
      <c r="AB489" s="463"/>
      <c r="AC489" s="463"/>
      <c r="AD489" s="463"/>
      <c r="AE489" s="463"/>
      <c r="AF489" s="463"/>
      <c r="AG489" s="463"/>
      <c r="AH489" s="463"/>
      <c r="AI489" s="463"/>
      <c r="AJ489" s="463"/>
      <c r="AK489" s="463"/>
      <c r="AL489" s="463"/>
      <c r="AM489" s="463"/>
      <c r="AN489" s="463"/>
      <c r="AO489" s="463"/>
      <c r="AP489" s="463"/>
      <c r="AQ489" s="463"/>
      <c r="AR489" s="463"/>
      <c r="AS489" s="463"/>
      <c r="AU489" s="286"/>
      <c r="AV489" s="286"/>
      <c r="AW489" s="286"/>
      <c r="AX489" s="286"/>
      <c r="AY489" s="286"/>
      <c r="AZ489" s="286"/>
      <c r="BB489" s="286"/>
      <c r="BC489" s="286"/>
      <c r="BD489" s="319"/>
      <c r="BE489" s="307"/>
      <c r="BF489" s="319"/>
      <c r="BG489" s="319"/>
      <c r="BH489" s="319"/>
      <c r="BI489" s="319"/>
      <c r="BJ489" s="319"/>
      <c r="BK489" s="319"/>
      <c r="BL489" s="319"/>
      <c r="BM489" s="319"/>
      <c r="BN489" s="319"/>
      <c r="BO489" s="321"/>
      <c r="BP489" s="321"/>
      <c r="BQ489" s="321"/>
      <c r="BR489" s="321"/>
      <c r="BS489" s="321"/>
      <c r="BT489" s="321"/>
      <c r="BU489" s="321"/>
      <c r="BV489" s="321"/>
      <c r="BW489" s="321"/>
      <c r="BX489" s="321"/>
      <c r="BY489" s="321"/>
      <c r="BZ489" s="321"/>
      <c r="CA489" s="321"/>
      <c r="CB489" s="321"/>
      <c r="CC489" s="321"/>
      <c r="CE489" s="321"/>
      <c r="CF489" s="321"/>
      <c r="CG489" s="322"/>
      <c r="CJ489" s="323"/>
      <c r="CP489" s="286"/>
    </row>
    <row r="490" spans="1:94" ht="15.45" hidden="1" customHeight="1">
      <c r="A490" s="305"/>
      <c r="B490" s="463"/>
      <c r="C490" s="463"/>
      <c r="D490" s="463"/>
      <c r="E490" s="463"/>
      <c r="F490" s="463"/>
      <c r="G490" s="463"/>
      <c r="H490" s="463"/>
      <c r="I490" s="463"/>
      <c r="J490" s="463"/>
      <c r="K490" s="463"/>
      <c r="L490" s="463"/>
      <c r="M490" s="463"/>
      <c r="N490" s="463"/>
      <c r="O490" s="463"/>
      <c r="P490" s="463"/>
      <c r="Q490" s="463"/>
      <c r="R490" s="463"/>
      <c r="S490" s="463"/>
      <c r="T490" s="463"/>
      <c r="U490" s="464"/>
      <c r="V490" s="465"/>
      <c r="W490" s="465"/>
      <c r="X490" s="465"/>
      <c r="Y490" s="466"/>
      <c r="Z490" s="466"/>
      <c r="AA490" s="466"/>
      <c r="AB490" s="466"/>
      <c r="AC490" s="466"/>
      <c r="AD490" s="466"/>
      <c r="AE490" s="467"/>
      <c r="AF490" s="467"/>
      <c r="AG490" s="467"/>
      <c r="AH490" s="467"/>
      <c r="AI490" s="467"/>
      <c r="AJ490" s="467"/>
      <c r="AK490" s="467"/>
      <c r="AL490" s="467"/>
      <c r="AM490" s="467"/>
      <c r="AN490" s="467"/>
      <c r="AO490" s="467"/>
      <c r="AP490" s="467"/>
      <c r="AQ490" s="467"/>
      <c r="AR490" s="467"/>
      <c r="AS490" s="467"/>
      <c r="AT490" s="456"/>
      <c r="AU490" s="457"/>
      <c r="AV490" s="457"/>
      <c r="AW490" s="457"/>
      <c r="AX490" s="457"/>
      <c r="AY490" s="457"/>
      <c r="AZ490" s="457"/>
      <c r="BB490" s="286"/>
      <c r="BC490" s="286"/>
      <c r="BD490" s="319"/>
      <c r="BE490" s="307"/>
      <c r="BF490" s="319"/>
      <c r="BG490" s="319"/>
      <c r="BH490" s="319"/>
      <c r="BI490" s="319"/>
      <c r="BJ490" s="319"/>
      <c r="BK490" s="319"/>
      <c r="BL490" s="319"/>
      <c r="BM490" s="319"/>
      <c r="BN490" s="319"/>
      <c r="BO490" s="321"/>
      <c r="BP490" s="321"/>
      <c r="BQ490" s="321"/>
      <c r="BR490" s="321"/>
      <c r="BS490" s="321"/>
      <c r="BT490" s="321"/>
      <c r="BU490" s="321"/>
      <c r="BV490" s="321"/>
      <c r="BW490" s="321"/>
      <c r="BX490" s="321"/>
      <c r="BY490" s="321"/>
      <c r="BZ490" s="321"/>
      <c r="CA490" s="321"/>
      <c r="CB490" s="321"/>
      <c r="CC490" s="321"/>
      <c r="CE490" s="321"/>
      <c r="CF490" s="321"/>
      <c r="CG490" s="322"/>
      <c r="CJ490" s="323"/>
      <c r="CP490" s="286"/>
    </row>
    <row r="491" spans="1:94" ht="18.350000000000001" hidden="1" thickBot="1">
      <c r="A491" s="305"/>
      <c r="B491" s="463"/>
      <c r="C491" s="463"/>
      <c r="D491" s="463"/>
      <c r="E491" s="463"/>
      <c r="F491" s="463"/>
      <c r="G491" s="463"/>
      <c r="H491" s="463"/>
      <c r="I491" s="463"/>
      <c r="J491" s="463"/>
      <c r="K491" s="463"/>
      <c r="L491" s="463"/>
      <c r="M491" s="463"/>
      <c r="N491" s="463"/>
      <c r="O491" s="463"/>
      <c r="P491" s="463"/>
      <c r="Q491" s="463"/>
      <c r="R491" s="463"/>
      <c r="S491" s="463"/>
      <c r="T491" s="463"/>
      <c r="U491" s="941" t="s">
        <v>936</v>
      </c>
      <c r="V491" s="941"/>
      <c r="W491" s="941"/>
      <c r="X491" s="941"/>
      <c r="Y491" s="941"/>
      <c r="Z491" s="941"/>
      <c r="AA491" s="941"/>
      <c r="AB491" s="941"/>
      <c r="AC491" s="941"/>
      <c r="AD491" s="941"/>
      <c r="AE491" s="941"/>
      <c r="AF491" s="941"/>
      <c r="AG491" s="941"/>
      <c r="AH491" s="941"/>
      <c r="AI491" s="941"/>
      <c r="AJ491" s="467"/>
      <c r="AK491" s="467"/>
      <c r="AL491" s="467"/>
      <c r="AM491" s="467"/>
      <c r="AN491" s="467"/>
      <c r="AO491" s="467"/>
      <c r="AP491" s="467"/>
      <c r="AQ491" s="467"/>
      <c r="AR491" s="467"/>
      <c r="AS491" s="467"/>
      <c r="AT491" s="456"/>
      <c r="AU491" s="457"/>
      <c r="AV491" s="457"/>
      <c r="AW491" s="457"/>
      <c r="AX491" s="457"/>
      <c r="AY491" s="457"/>
      <c r="AZ491" s="457"/>
      <c r="BB491" s="286"/>
      <c r="BC491" s="286"/>
      <c r="BD491" s="319"/>
      <c r="BE491" s="307"/>
      <c r="BF491" s="319"/>
      <c r="BG491" s="319"/>
      <c r="BH491" s="319"/>
      <c r="BI491" s="319"/>
      <c r="BJ491" s="319"/>
      <c r="BK491" s="319"/>
      <c r="BL491" s="319"/>
      <c r="BM491" s="319"/>
      <c r="BN491" s="319"/>
      <c r="BO491" s="321"/>
      <c r="BP491" s="321"/>
      <c r="BQ491" s="321"/>
      <c r="BR491" s="321"/>
      <c r="BS491" s="321"/>
      <c r="BT491" s="321"/>
      <c r="BU491" s="321"/>
      <c r="BV491" s="321"/>
      <c r="BW491" s="321"/>
      <c r="BX491" s="321"/>
      <c r="BY491" s="321"/>
      <c r="BZ491" s="321"/>
      <c r="CA491" s="321"/>
      <c r="CB491" s="321"/>
      <c r="CC491" s="321"/>
      <c r="CE491" s="321"/>
      <c r="CF491" s="321"/>
      <c r="CG491" s="322"/>
      <c r="CJ491" s="323"/>
      <c r="CP491" s="286"/>
    </row>
    <row r="492" spans="1:94" ht="17" hidden="1" customHeight="1" thickBot="1">
      <c r="A492" s="305"/>
      <c r="B492" s="463"/>
      <c r="C492" s="463"/>
      <c r="D492" s="463"/>
      <c r="E492" s="463"/>
      <c r="F492" s="468"/>
      <c r="G492" s="468"/>
      <c r="H492" s="469"/>
      <c r="I492" s="469"/>
      <c r="J492" s="469"/>
      <c r="K492" s="469"/>
      <c r="L492" s="469"/>
      <c r="M492" s="469"/>
      <c r="N492" s="469"/>
      <c r="O492" s="469"/>
      <c r="P492" s="463"/>
      <c r="Q492" s="463"/>
      <c r="R492" s="463"/>
      <c r="S492" s="463"/>
      <c r="T492" s="463"/>
      <c r="U492" s="935" t="s">
        <v>926</v>
      </c>
      <c r="V492" s="935"/>
      <c r="W492" s="935"/>
      <c r="X492" s="935"/>
      <c r="Y492" s="935"/>
      <c r="Z492" s="935"/>
      <c r="AA492" s="935"/>
      <c r="AB492" s="935"/>
      <c r="AC492" s="935"/>
      <c r="AD492" s="935"/>
      <c r="AE492" s="935"/>
      <c r="AF492" s="935"/>
      <c r="AG492" s="935"/>
      <c r="AH492" s="935"/>
      <c r="AI492" s="935"/>
      <c r="AJ492" s="942" t="s">
        <v>925</v>
      </c>
      <c r="AK492" s="942"/>
      <c r="AL492" s="942"/>
      <c r="AM492" s="942"/>
      <c r="AN492" s="942"/>
      <c r="AO492" s="942" t="s">
        <v>517</v>
      </c>
      <c r="AP492" s="942"/>
      <c r="AQ492" s="942"/>
      <c r="AR492" s="942"/>
      <c r="AS492" s="942"/>
      <c r="AT492" s="458"/>
      <c r="AU492" s="943" t="s">
        <v>94</v>
      </c>
      <c r="AV492" s="943"/>
      <c r="AW492" s="943"/>
      <c r="AX492" s="943"/>
      <c r="AY492" s="943"/>
      <c r="AZ492" s="943"/>
      <c r="BB492" s="286"/>
      <c r="BC492" s="286"/>
      <c r="BD492" s="319"/>
      <c r="BE492" s="307"/>
      <c r="BF492" s="319"/>
      <c r="BG492" s="319"/>
      <c r="BH492" s="319"/>
      <c r="BI492" s="319"/>
      <c r="BJ492" s="319"/>
      <c r="BK492" s="319"/>
      <c r="BL492" s="319"/>
      <c r="BM492" s="319"/>
      <c r="BN492" s="319"/>
      <c r="BO492" s="321"/>
      <c r="BP492" s="321"/>
      <c r="BQ492" s="321"/>
      <c r="BR492" s="321"/>
      <c r="BS492" s="321"/>
      <c r="BT492" s="321"/>
      <c r="BU492" s="321"/>
      <c r="BV492" s="321"/>
      <c r="BW492" s="321"/>
      <c r="BX492" s="321"/>
      <c r="BY492" s="321"/>
      <c r="BZ492" s="321"/>
      <c r="CA492" s="321"/>
      <c r="CB492" s="321"/>
      <c r="CC492" s="321"/>
      <c r="CE492" s="321"/>
      <c r="CF492" s="321"/>
      <c r="CG492" s="322"/>
      <c r="CJ492" s="323"/>
      <c r="CP492" s="286"/>
    </row>
    <row r="493" spans="1:94" ht="17" hidden="1" customHeight="1" thickBot="1">
      <c r="A493" s="305"/>
      <c r="B493" s="463"/>
      <c r="C493" s="463"/>
      <c r="D493" s="463"/>
      <c r="E493" s="463"/>
      <c r="F493" s="468"/>
      <c r="G493" s="468"/>
      <c r="H493" s="469"/>
      <c r="I493" s="469"/>
      <c r="J493" s="469"/>
      <c r="K493" s="469"/>
      <c r="L493" s="469"/>
      <c r="M493" s="469"/>
      <c r="N493" s="469"/>
      <c r="O493" s="469"/>
      <c r="P493" s="463"/>
      <c r="Q493" s="463"/>
      <c r="R493" s="463"/>
      <c r="S493" s="463"/>
      <c r="T493" s="463"/>
      <c r="U493" s="932" t="str">
        <f>Adder1_Description</f>
        <v>Building Permit (Lump Sum)</v>
      </c>
      <c r="V493" s="932"/>
      <c r="W493" s="932"/>
      <c r="X493" s="932"/>
      <c r="Y493" s="932"/>
      <c r="Z493" s="932"/>
      <c r="AA493" s="932"/>
      <c r="AB493" s="932"/>
      <c r="AC493" s="932"/>
      <c r="AD493" s="932"/>
      <c r="AE493" s="932"/>
      <c r="AF493" s="932"/>
      <c r="AG493" s="932"/>
      <c r="AH493" s="932"/>
      <c r="AI493" s="932"/>
      <c r="AJ493" s="933" t="s">
        <v>514</v>
      </c>
      <c r="AK493" s="933"/>
      <c r="AL493" s="933"/>
      <c r="AM493" s="933"/>
      <c r="AN493" s="933"/>
      <c r="AO493" s="936"/>
      <c r="AP493" s="937"/>
      <c r="AQ493" s="937"/>
      <c r="AR493" s="937"/>
      <c r="AS493" s="938"/>
      <c r="AT493" s="315"/>
      <c r="AU493" s="939">
        <f t="shared" ref="AU493:AU506" si="202">IF(AJ493="%",AO493*Alternate9_Subtotal,AO493)</f>
        <v>0</v>
      </c>
      <c r="AV493" s="939"/>
      <c r="AW493" s="939"/>
      <c r="AX493" s="939"/>
      <c r="AY493" s="939"/>
      <c r="AZ493" s="939"/>
      <c r="BB493" s="286"/>
      <c r="BC493" s="286"/>
      <c r="BD493" s="319"/>
      <c r="BE493" s="307"/>
      <c r="BF493" s="319"/>
      <c r="BG493" s="319"/>
      <c r="BH493" s="319"/>
      <c r="BI493" s="319"/>
      <c r="BJ493" s="319"/>
      <c r="BK493" s="319"/>
      <c r="BL493" s="319"/>
      <c r="BM493" s="319"/>
      <c r="BN493" s="319"/>
      <c r="BO493" s="321"/>
      <c r="BP493" s="321"/>
      <c r="BQ493" s="321"/>
      <c r="BR493" s="321"/>
      <c r="BS493" s="321"/>
      <c r="BT493" s="321"/>
      <c r="BU493" s="321"/>
      <c r="BV493" s="321"/>
      <c r="BW493" s="321"/>
      <c r="BX493" s="321"/>
      <c r="BY493" s="321"/>
      <c r="BZ493" s="321"/>
      <c r="CA493" s="321"/>
      <c r="CB493" s="321"/>
      <c r="CC493" s="321"/>
      <c r="CE493" s="321"/>
      <c r="CF493" s="321"/>
      <c r="CG493" s="322"/>
      <c r="CJ493" s="323"/>
      <c r="CP493" s="286"/>
    </row>
    <row r="494" spans="1:94" ht="17" hidden="1" customHeight="1" thickBot="1">
      <c r="A494" s="305"/>
      <c r="B494" s="463"/>
      <c r="C494" s="463"/>
      <c r="D494" s="463"/>
      <c r="E494" s="463"/>
      <c r="F494" s="468"/>
      <c r="G494" s="468"/>
      <c r="H494" s="469"/>
      <c r="I494" s="469"/>
      <c r="J494" s="469"/>
      <c r="K494" s="469"/>
      <c r="L494" s="469"/>
      <c r="M494" s="469"/>
      <c r="N494" s="469"/>
      <c r="O494" s="469"/>
      <c r="P494" s="463"/>
      <c r="Q494" s="463"/>
      <c r="R494" s="463"/>
      <c r="S494" s="463"/>
      <c r="T494" s="463"/>
      <c r="U494" s="932" t="str">
        <f>Adder2_Description</f>
        <v>Estimating Contingency (% of Subtotal Estimate)</v>
      </c>
      <c r="V494" s="932"/>
      <c r="W494" s="932"/>
      <c r="X494" s="932"/>
      <c r="Y494" s="932"/>
      <c r="Z494" s="932"/>
      <c r="AA494" s="932"/>
      <c r="AB494" s="932"/>
      <c r="AC494" s="932"/>
      <c r="AD494" s="932"/>
      <c r="AE494" s="932"/>
      <c r="AF494" s="932"/>
      <c r="AG494" s="932"/>
      <c r="AH494" s="932"/>
      <c r="AI494" s="932"/>
      <c r="AJ494" s="933" t="s">
        <v>515</v>
      </c>
      <c r="AK494" s="933"/>
      <c r="AL494" s="933"/>
      <c r="AM494" s="933"/>
      <c r="AN494" s="933"/>
      <c r="AO494" s="936"/>
      <c r="AP494" s="937"/>
      <c r="AQ494" s="937"/>
      <c r="AR494" s="937"/>
      <c r="AS494" s="938"/>
      <c r="AT494" s="318"/>
      <c r="AU494" s="939">
        <f t="shared" si="202"/>
        <v>0</v>
      </c>
      <c r="AV494" s="939"/>
      <c r="AW494" s="939"/>
      <c r="AX494" s="939"/>
      <c r="AY494" s="939"/>
      <c r="AZ494" s="939"/>
      <c r="BB494" s="286"/>
      <c r="BC494" s="286"/>
      <c r="BD494" s="319"/>
      <c r="BE494" s="307"/>
      <c r="BF494" s="319"/>
      <c r="BG494" s="319"/>
      <c r="BH494" s="319"/>
      <c r="BI494" s="319"/>
      <c r="BJ494" s="319"/>
      <c r="BK494" s="319"/>
      <c r="BL494" s="319"/>
      <c r="BM494" s="319"/>
      <c r="BN494" s="319"/>
      <c r="BO494" s="321"/>
      <c r="BP494" s="321"/>
      <c r="BQ494" s="321"/>
      <c r="BR494" s="321"/>
      <c r="BS494" s="321"/>
      <c r="BT494" s="321"/>
      <c r="BU494" s="321"/>
      <c r="BV494" s="321"/>
      <c r="BW494" s="321"/>
      <c r="BX494" s="321"/>
      <c r="BY494" s="321"/>
      <c r="BZ494" s="321"/>
      <c r="CA494" s="321"/>
      <c r="CB494" s="321"/>
      <c r="CC494" s="321"/>
      <c r="CE494" s="321"/>
      <c r="CF494" s="321"/>
      <c r="CG494" s="322"/>
      <c r="CJ494" s="323"/>
      <c r="CP494" s="286"/>
    </row>
    <row r="495" spans="1:94" ht="17" hidden="1" customHeight="1" thickBot="1">
      <c r="A495" s="305"/>
      <c r="B495" s="463"/>
      <c r="C495" s="463"/>
      <c r="D495" s="463"/>
      <c r="E495" s="463"/>
      <c r="F495" s="468"/>
      <c r="G495" s="468"/>
      <c r="H495" s="469"/>
      <c r="I495" s="469"/>
      <c r="J495" s="469"/>
      <c r="K495" s="469"/>
      <c r="L495" s="469"/>
      <c r="M495" s="469"/>
      <c r="N495" s="469"/>
      <c r="O495" s="469"/>
      <c r="P495" s="463"/>
      <c r="Q495" s="463"/>
      <c r="R495" s="463"/>
      <c r="S495" s="463"/>
      <c r="T495" s="463"/>
      <c r="U495" s="932" t="str">
        <f>Adder3_Description</f>
        <v>Construction Contingency (% of Subtotal Estimate)</v>
      </c>
      <c r="V495" s="932"/>
      <c r="W495" s="932"/>
      <c r="X495" s="932"/>
      <c r="Y495" s="932"/>
      <c r="Z495" s="932"/>
      <c r="AA495" s="932"/>
      <c r="AB495" s="932"/>
      <c r="AC495" s="932"/>
      <c r="AD495" s="932"/>
      <c r="AE495" s="932"/>
      <c r="AF495" s="932"/>
      <c r="AG495" s="932"/>
      <c r="AH495" s="932"/>
      <c r="AI495" s="932"/>
      <c r="AJ495" s="933" t="s">
        <v>514</v>
      </c>
      <c r="AK495" s="933"/>
      <c r="AL495" s="933"/>
      <c r="AM495" s="933"/>
      <c r="AN495" s="933"/>
      <c r="AO495" s="936"/>
      <c r="AP495" s="937"/>
      <c r="AQ495" s="937"/>
      <c r="AR495" s="937"/>
      <c r="AS495" s="938"/>
      <c r="AT495" s="318"/>
      <c r="AU495" s="939">
        <f t="shared" si="202"/>
        <v>0</v>
      </c>
      <c r="AV495" s="939"/>
      <c r="AW495" s="939"/>
      <c r="AX495" s="939"/>
      <c r="AY495" s="939"/>
      <c r="AZ495" s="939"/>
      <c r="BB495" s="286"/>
      <c r="BC495" s="286"/>
      <c r="BD495" s="319"/>
      <c r="BE495" s="307"/>
      <c r="BF495" s="319"/>
      <c r="BG495" s="319"/>
      <c r="BH495" s="319"/>
      <c r="BI495" s="319"/>
      <c r="BJ495" s="319"/>
      <c r="BK495" s="319"/>
      <c r="BL495" s="319"/>
      <c r="BM495" s="319"/>
      <c r="BN495" s="319"/>
      <c r="BO495" s="321"/>
      <c r="BP495" s="321"/>
      <c r="BQ495" s="321"/>
      <c r="BR495" s="321"/>
      <c r="BS495" s="321"/>
      <c r="BT495" s="321"/>
      <c r="BU495" s="321"/>
      <c r="BV495" s="321"/>
      <c r="BW495" s="321"/>
      <c r="BX495" s="321"/>
      <c r="BY495" s="321"/>
      <c r="BZ495" s="321"/>
      <c r="CA495" s="321"/>
      <c r="CB495" s="321"/>
      <c r="CC495" s="321"/>
      <c r="CE495" s="321"/>
      <c r="CF495" s="321"/>
      <c r="CG495" s="322"/>
      <c r="CJ495" s="323"/>
      <c r="CP495" s="286"/>
    </row>
    <row r="496" spans="1:94" ht="17" hidden="1" customHeight="1" thickBot="1">
      <c r="A496" s="305"/>
      <c r="B496" s="463"/>
      <c r="C496" s="463"/>
      <c r="D496" s="463"/>
      <c r="E496" s="463"/>
      <c r="F496" s="468"/>
      <c r="G496" s="468"/>
      <c r="H496" s="469"/>
      <c r="I496" s="469"/>
      <c r="J496" s="469"/>
      <c r="K496" s="469"/>
      <c r="L496" s="469"/>
      <c r="M496" s="469"/>
      <c r="N496" s="469"/>
      <c r="O496" s="469"/>
      <c r="P496" s="463"/>
      <c r="Q496" s="463"/>
      <c r="R496" s="463"/>
      <c r="S496" s="463"/>
      <c r="T496" s="463"/>
      <c r="U496" s="932" t="str">
        <f>Adder4_Description</f>
        <v>Remodeling Tax (% of Subtotal Estimate)</v>
      </c>
      <c r="V496" s="932"/>
      <c r="W496" s="932"/>
      <c r="X496" s="932"/>
      <c r="Y496" s="932"/>
      <c r="Z496" s="932"/>
      <c r="AA496" s="932"/>
      <c r="AB496" s="932"/>
      <c r="AC496" s="932"/>
      <c r="AD496" s="932"/>
      <c r="AE496" s="932"/>
      <c r="AF496" s="932"/>
      <c r="AG496" s="932"/>
      <c r="AH496" s="932"/>
      <c r="AI496" s="932"/>
      <c r="AJ496" s="933" t="s">
        <v>515</v>
      </c>
      <c r="AK496" s="933"/>
      <c r="AL496" s="933"/>
      <c r="AM496" s="933"/>
      <c r="AN496" s="933"/>
      <c r="AO496" s="936"/>
      <c r="AP496" s="937"/>
      <c r="AQ496" s="937"/>
      <c r="AR496" s="937"/>
      <c r="AS496" s="938"/>
      <c r="AT496" s="318"/>
      <c r="AU496" s="939">
        <f t="shared" si="202"/>
        <v>0</v>
      </c>
      <c r="AV496" s="939"/>
      <c r="AW496" s="939"/>
      <c r="AX496" s="939"/>
      <c r="AY496" s="939"/>
      <c r="AZ496" s="939"/>
      <c r="BB496" s="286"/>
      <c r="BC496" s="286"/>
      <c r="BD496" s="319"/>
      <c r="BE496" s="307"/>
      <c r="BF496" s="319"/>
      <c r="BG496" s="319"/>
      <c r="BH496" s="319"/>
      <c r="BI496" s="319"/>
      <c r="BJ496" s="319"/>
      <c r="BK496" s="319"/>
      <c r="BL496" s="319"/>
      <c r="BM496" s="319"/>
      <c r="BN496" s="319"/>
      <c r="BO496" s="321"/>
      <c r="BP496" s="321"/>
      <c r="BQ496" s="321"/>
      <c r="BR496" s="321"/>
      <c r="BS496" s="321"/>
      <c r="BT496" s="321"/>
      <c r="BU496" s="321"/>
      <c r="BV496" s="321"/>
      <c r="BW496" s="321"/>
      <c r="BX496" s="321"/>
      <c r="BY496" s="321"/>
      <c r="BZ496" s="321"/>
      <c r="CA496" s="321"/>
      <c r="CB496" s="321"/>
      <c r="CC496" s="321"/>
      <c r="CE496" s="321"/>
      <c r="CF496" s="321"/>
      <c r="CG496" s="322"/>
      <c r="CJ496" s="323"/>
      <c r="CP496" s="286"/>
    </row>
    <row r="497" spans="1:94" ht="17" hidden="1" customHeight="1" thickBot="1">
      <c r="A497" s="305"/>
      <c r="B497" s="463"/>
      <c r="C497" s="463"/>
      <c r="D497" s="463"/>
      <c r="E497" s="463"/>
      <c r="F497" s="468"/>
      <c r="G497" s="468"/>
      <c r="H497" s="469"/>
      <c r="I497" s="469"/>
      <c r="J497" s="469"/>
      <c r="K497" s="469"/>
      <c r="L497" s="469"/>
      <c r="M497" s="469"/>
      <c r="N497" s="469"/>
      <c r="O497" s="469"/>
      <c r="P497" s="463"/>
      <c r="Q497" s="463"/>
      <c r="R497" s="463"/>
      <c r="S497" s="463"/>
      <c r="T497" s="463"/>
      <c r="U497" s="932" t="str">
        <f>Adder5_Description</f>
        <v>Warranty (% of Subtotal Estimate)</v>
      </c>
      <c r="V497" s="932"/>
      <c r="W497" s="932"/>
      <c r="X497" s="932"/>
      <c r="Y497" s="932"/>
      <c r="Z497" s="932"/>
      <c r="AA497" s="932"/>
      <c r="AB497" s="932"/>
      <c r="AC497" s="932"/>
      <c r="AD497" s="932"/>
      <c r="AE497" s="932"/>
      <c r="AF497" s="932"/>
      <c r="AG497" s="932"/>
      <c r="AH497" s="932"/>
      <c r="AI497" s="932"/>
      <c r="AJ497" s="933" t="s">
        <v>515</v>
      </c>
      <c r="AK497" s="933"/>
      <c r="AL497" s="933"/>
      <c r="AM497" s="933"/>
      <c r="AN497" s="933"/>
      <c r="AO497" s="936"/>
      <c r="AP497" s="937"/>
      <c r="AQ497" s="937"/>
      <c r="AR497" s="937"/>
      <c r="AS497" s="938"/>
      <c r="AT497" s="318"/>
      <c r="AU497" s="939">
        <f t="shared" si="202"/>
        <v>0</v>
      </c>
      <c r="AV497" s="939"/>
      <c r="AW497" s="939"/>
      <c r="AX497" s="939"/>
      <c r="AY497" s="939"/>
      <c r="AZ497" s="939"/>
      <c r="BB497" s="286"/>
      <c r="BC497" s="286"/>
      <c r="BD497" s="319"/>
      <c r="BE497" s="307"/>
      <c r="BF497" s="319"/>
      <c r="BG497" s="319"/>
      <c r="BH497" s="319"/>
      <c r="BI497" s="319"/>
      <c r="BJ497" s="319"/>
      <c r="BK497" s="319"/>
      <c r="BL497" s="319"/>
      <c r="BM497" s="319"/>
      <c r="BN497" s="319"/>
      <c r="BO497" s="321"/>
      <c r="BP497" s="321"/>
      <c r="BQ497" s="321"/>
      <c r="BR497" s="321"/>
      <c r="BS497" s="321"/>
      <c r="BT497" s="321"/>
      <c r="BU497" s="321"/>
      <c r="BV497" s="321"/>
      <c r="BW497" s="321"/>
      <c r="BX497" s="321"/>
      <c r="BY497" s="321"/>
      <c r="BZ497" s="321"/>
      <c r="CA497" s="321"/>
      <c r="CB497" s="321"/>
      <c r="CC497" s="321"/>
      <c r="CE497" s="321"/>
      <c r="CF497" s="321"/>
      <c r="CG497" s="322"/>
      <c r="CJ497" s="323"/>
      <c r="CP497" s="286"/>
    </row>
    <row r="498" spans="1:94" ht="17" hidden="1" customHeight="1" thickBot="1">
      <c r="A498" s="305"/>
      <c r="B498" s="463"/>
      <c r="C498" s="463"/>
      <c r="D498" s="463"/>
      <c r="E498" s="463"/>
      <c r="F498" s="468"/>
      <c r="G498" s="468"/>
      <c r="H498" s="469"/>
      <c r="I498" s="469"/>
      <c r="J498" s="469"/>
      <c r="K498" s="469"/>
      <c r="L498" s="469"/>
      <c r="M498" s="469"/>
      <c r="N498" s="469"/>
      <c r="O498" s="469"/>
      <c r="P498" s="463"/>
      <c r="Q498" s="463"/>
      <c r="R498" s="463"/>
      <c r="S498" s="463"/>
      <c r="T498" s="463"/>
      <c r="U498" s="932" t="str">
        <f>Adder6_Description</f>
        <v>General Liability Insurance (% of Subtotal Estimate)</v>
      </c>
      <c r="V498" s="932"/>
      <c r="W498" s="932"/>
      <c r="X498" s="932"/>
      <c r="Y498" s="932"/>
      <c r="Z498" s="932"/>
      <c r="AA498" s="932"/>
      <c r="AB498" s="932"/>
      <c r="AC498" s="932"/>
      <c r="AD498" s="932"/>
      <c r="AE498" s="932"/>
      <c r="AF498" s="932"/>
      <c r="AG498" s="932"/>
      <c r="AH498" s="932"/>
      <c r="AI498" s="932"/>
      <c r="AJ498" s="933" t="s">
        <v>515</v>
      </c>
      <c r="AK498" s="933"/>
      <c r="AL498" s="933"/>
      <c r="AM498" s="933"/>
      <c r="AN498" s="933"/>
      <c r="AO498" s="936"/>
      <c r="AP498" s="937"/>
      <c r="AQ498" s="937"/>
      <c r="AR498" s="937"/>
      <c r="AS498" s="938"/>
      <c r="AT498" s="318"/>
      <c r="AU498" s="939">
        <f t="shared" si="202"/>
        <v>0</v>
      </c>
      <c r="AV498" s="939"/>
      <c r="AW498" s="939"/>
      <c r="AX498" s="939"/>
      <c r="AY498" s="939"/>
      <c r="AZ498" s="939"/>
      <c r="BB498" s="286"/>
      <c r="BC498" s="286"/>
      <c r="BD498" s="319"/>
      <c r="BE498" s="307"/>
      <c r="BF498" s="319"/>
      <c r="BG498" s="319"/>
      <c r="BH498" s="319"/>
      <c r="BI498" s="319"/>
      <c r="BJ498" s="319"/>
      <c r="BK498" s="319"/>
      <c r="BL498" s="319"/>
      <c r="BM498" s="319"/>
      <c r="BN498" s="319"/>
      <c r="BO498" s="321"/>
      <c r="BP498" s="321"/>
      <c r="BQ498" s="321"/>
      <c r="BR498" s="321"/>
      <c r="BS498" s="321"/>
      <c r="BT498" s="321"/>
      <c r="BU498" s="321"/>
      <c r="BV498" s="321"/>
      <c r="BW498" s="321"/>
      <c r="BX498" s="321"/>
      <c r="BY498" s="321"/>
      <c r="BZ498" s="321"/>
      <c r="CA498" s="321"/>
      <c r="CB498" s="321"/>
      <c r="CC498" s="321"/>
      <c r="CE498" s="321"/>
      <c r="CF498" s="321"/>
      <c r="CG498" s="322"/>
      <c r="CJ498" s="323"/>
      <c r="CP498" s="286"/>
    </row>
    <row r="499" spans="1:94" ht="17" hidden="1" customHeight="1" thickBot="1">
      <c r="A499" s="305"/>
      <c r="B499" s="463"/>
      <c r="C499" s="463"/>
      <c r="D499" s="463"/>
      <c r="E499" s="463"/>
      <c r="F499" s="468"/>
      <c r="G499" s="468"/>
      <c r="H499" s="469"/>
      <c r="I499" s="469"/>
      <c r="J499" s="469"/>
      <c r="K499" s="469"/>
      <c r="L499" s="469"/>
      <c r="M499" s="469"/>
      <c r="N499" s="469"/>
      <c r="O499" s="469"/>
      <c r="P499" s="463"/>
      <c r="Q499" s="463"/>
      <c r="R499" s="463"/>
      <c r="S499" s="463"/>
      <c r="T499" s="463"/>
      <c r="U499" s="932" t="str">
        <f>Adder7_Description</f>
        <v>Builder's Risk Insurance (% of Subtotal Estimate)</v>
      </c>
      <c r="V499" s="932"/>
      <c r="W499" s="932"/>
      <c r="X499" s="932"/>
      <c r="Y499" s="932"/>
      <c r="Z499" s="932"/>
      <c r="AA499" s="932"/>
      <c r="AB499" s="932"/>
      <c r="AC499" s="932"/>
      <c r="AD499" s="932"/>
      <c r="AE499" s="932"/>
      <c r="AF499" s="932"/>
      <c r="AG499" s="932"/>
      <c r="AH499" s="932"/>
      <c r="AI499" s="932"/>
      <c r="AJ499" s="933" t="s">
        <v>515</v>
      </c>
      <c r="AK499" s="933"/>
      <c r="AL499" s="933"/>
      <c r="AM499" s="933"/>
      <c r="AN499" s="933"/>
      <c r="AO499" s="936"/>
      <c r="AP499" s="937"/>
      <c r="AQ499" s="937"/>
      <c r="AR499" s="937"/>
      <c r="AS499" s="938"/>
      <c r="AT499" s="318"/>
      <c r="AU499" s="939">
        <f t="shared" si="202"/>
        <v>0</v>
      </c>
      <c r="AV499" s="939"/>
      <c r="AW499" s="939"/>
      <c r="AX499" s="939"/>
      <c r="AY499" s="939"/>
      <c r="AZ499" s="939"/>
      <c r="BB499" s="286"/>
      <c r="BC499" s="286"/>
      <c r="BD499" s="319"/>
      <c r="BE499" s="307"/>
      <c r="BF499" s="319"/>
      <c r="BG499" s="319"/>
      <c r="BH499" s="319"/>
      <c r="BI499" s="319"/>
      <c r="BJ499" s="319"/>
      <c r="BK499" s="319"/>
      <c r="BL499" s="319"/>
      <c r="BM499" s="319"/>
      <c r="BN499" s="319"/>
      <c r="BO499" s="321"/>
      <c r="BP499" s="321"/>
      <c r="BQ499" s="321"/>
      <c r="BR499" s="321"/>
      <c r="BS499" s="321"/>
      <c r="BT499" s="321"/>
      <c r="BU499" s="321"/>
      <c r="BV499" s="321"/>
      <c r="BW499" s="321"/>
      <c r="BX499" s="321"/>
      <c r="BY499" s="321"/>
      <c r="BZ499" s="321"/>
      <c r="CA499" s="321"/>
      <c r="CB499" s="321"/>
      <c r="CC499" s="321"/>
      <c r="CE499" s="321"/>
      <c r="CF499" s="321"/>
      <c r="CG499" s="322"/>
      <c r="CJ499" s="323"/>
      <c r="CP499" s="286"/>
    </row>
    <row r="500" spans="1:94" ht="17" hidden="1" customHeight="1" thickBot="1">
      <c r="A500" s="305"/>
      <c r="B500" s="463"/>
      <c r="C500" s="463"/>
      <c r="D500" s="463"/>
      <c r="E500" s="463"/>
      <c r="F500" s="468"/>
      <c r="G500" s="468"/>
      <c r="H500" s="469"/>
      <c r="I500" s="469"/>
      <c r="J500" s="469"/>
      <c r="K500" s="469"/>
      <c r="L500" s="469"/>
      <c r="M500" s="469"/>
      <c r="N500" s="469"/>
      <c r="O500" s="469"/>
      <c r="P500" s="463"/>
      <c r="Q500" s="463"/>
      <c r="R500" s="463"/>
      <c r="S500" s="463"/>
      <c r="T500" s="463"/>
      <c r="U500" s="932" t="str">
        <f>Adder8_Description</f>
        <v>Contractor's Profit (% of Subtotal Estimate)</v>
      </c>
      <c r="V500" s="932"/>
      <c r="W500" s="932"/>
      <c r="X500" s="932"/>
      <c r="Y500" s="932"/>
      <c r="Z500" s="932"/>
      <c r="AA500" s="932"/>
      <c r="AB500" s="932"/>
      <c r="AC500" s="932"/>
      <c r="AD500" s="932"/>
      <c r="AE500" s="932"/>
      <c r="AF500" s="932"/>
      <c r="AG500" s="932"/>
      <c r="AH500" s="932"/>
      <c r="AI500" s="932"/>
      <c r="AJ500" s="933" t="s">
        <v>515</v>
      </c>
      <c r="AK500" s="933"/>
      <c r="AL500" s="933"/>
      <c r="AM500" s="933"/>
      <c r="AN500" s="933"/>
      <c r="AO500" s="936"/>
      <c r="AP500" s="937"/>
      <c r="AQ500" s="937"/>
      <c r="AR500" s="937"/>
      <c r="AS500" s="938"/>
      <c r="AT500" s="318"/>
      <c r="AU500" s="939">
        <f t="shared" si="202"/>
        <v>0</v>
      </c>
      <c r="AV500" s="939"/>
      <c r="AW500" s="939"/>
      <c r="AX500" s="939"/>
      <c r="AY500" s="939"/>
      <c r="AZ500" s="939"/>
      <c r="BB500" s="286"/>
      <c r="BC500" s="286"/>
      <c r="BD500" s="319"/>
      <c r="BE500" s="307"/>
      <c r="BF500" s="319"/>
      <c r="BG500" s="319"/>
      <c r="BH500" s="319"/>
      <c r="BI500" s="319"/>
      <c r="BJ500" s="319"/>
      <c r="BK500" s="319"/>
      <c r="BL500" s="319"/>
      <c r="BM500" s="319"/>
      <c r="BN500" s="319"/>
      <c r="BO500" s="321"/>
      <c r="BP500" s="321"/>
      <c r="BQ500" s="321"/>
      <c r="BR500" s="321"/>
      <c r="BS500" s="321"/>
      <c r="BT500" s="321"/>
      <c r="BU500" s="321"/>
      <c r="BV500" s="321"/>
      <c r="BW500" s="321"/>
      <c r="BX500" s="321"/>
      <c r="BY500" s="321"/>
      <c r="BZ500" s="321"/>
      <c r="CA500" s="321"/>
      <c r="CB500" s="321"/>
      <c r="CC500" s="321"/>
      <c r="CE500" s="321"/>
      <c r="CF500" s="321"/>
      <c r="CG500" s="322"/>
      <c r="CJ500" s="323"/>
      <c r="CP500" s="286"/>
    </row>
    <row r="501" spans="1:94" ht="17" hidden="1" customHeight="1" thickBot="1">
      <c r="A501" s="305"/>
      <c r="B501" s="463"/>
      <c r="C501" s="463"/>
      <c r="D501" s="463"/>
      <c r="E501" s="463"/>
      <c r="F501" s="468"/>
      <c r="G501" s="468"/>
      <c r="H501" s="469"/>
      <c r="I501" s="469"/>
      <c r="J501" s="469"/>
      <c r="K501" s="469"/>
      <c r="L501" s="469"/>
      <c r="M501" s="469"/>
      <c r="N501" s="469"/>
      <c r="O501" s="469"/>
      <c r="P501" s="463"/>
      <c r="Q501" s="463"/>
      <c r="R501" s="463"/>
      <c r="S501" s="463"/>
      <c r="T501" s="463"/>
      <c r="U501" s="932" t="str">
        <f>Adder9_Description</f>
        <v>Labor Markup (% of Labor Total)</v>
      </c>
      <c r="V501" s="932"/>
      <c r="W501" s="932"/>
      <c r="X501" s="932"/>
      <c r="Y501" s="932"/>
      <c r="Z501" s="932"/>
      <c r="AA501" s="932"/>
      <c r="AB501" s="932"/>
      <c r="AC501" s="932"/>
      <c r="AD501" s="932"/>
      <c r="AE501" s="932"/>
      <c r="AF501" s="932"/>
      <c r="AG501" s="932"/>
      <c r="AH501" s="932"/>
      <c r="AI501" s="932"/>
      <c r="AJ501" s="933" t="s">
        <v>515</v>
      </c>
      <c r="AK501" s="933"/>
      <c r="AL501" s="933"/>
      <c r="AM501" s="933"/>
      <c r="AN501" s="933"/>
      <c r="AO501" s="936"/>
      <c r="AP501" s="937"/>
      <c r="AQ501" s="937"/>
      <c r="AR501" s="937"/>
      <c r="AS501" s="938"/>
      <c r="AT501" s="318"/>
      <c r="AU501" s="939">
        <f t="shared" si="202"/>
        <v>0</v>
      </c>
      <c r="AV501" s="939"/>
      <c r="AW501" s="939"/>
      <c r="AX501" s="939"/>
      <c r="AY501" s="939"/>
      <c r="AZ501" s="939"/>
      <c r="BB501" s="286"/>
      <c r="BC501" s="286"/>
      <c r="BD501" s="319"/>
      <c r="BE501" s="307"/>
      <c r="BF501" s="319"/>
      <c r="BG501" s="319"/>
      <c r="BH501" s="319"/>
      <c r="BI501" s="319"/>
      <c r="BJ501" s="319"/>
      <c r="BK501" s="319"/>
      <c r="BL501" s="319"/>
      <c r="BM501" s="319"/>
      <c r="BN501" s="319"/>
      <c r="BO501" s="321"/>
      <c r="BP501" s="321"/>
      <c r="BQ501" s="321"/>
      <c r="BR501" s="321"/>
      <c r="BS501" s="321"/>
      <c r="BT501" s="321"/>
      <c r="BU501" s="321"/>
      <c r="BV501" s="321"/>
      <c r="BW501" s="321"/>
      <c r="BX501" s="321"/>
      <c r="BY501" s="321"/>
      <c r="BZ501" s="321"/>
      <c r="CA501" s="321"/>
      <c r="CB501" s="321"/>
      <c r="CC501" s="321"/>
      <c r="CE501" s="321"/>
      <c r="CF501" s="321"/>
      <c r="CG501" s="322"/>
      <c r="CJ501" s="323"/>
      <c r="CP501" s="286"/>
    </row>
    <row r="502" spans="1:94" ht="17" hidden="1" customHeight="1" thickBot="1">
      <c r="A502" s="305"/>
      <c r="B502" s="463"/>
      <c r="C502" s="463"/>
      <c r="D502" s="463"/>
      <c r="E502" s="463"/>
      <c r="F502" s="468"/>
      <c r="G502" s="468"/>
      <c r="H502" s="469"/>
      <c r="I502" s="469"/>
      <c r="J502" s="469"/>
      <c r="K502" s="469"/>
      <c r="L502" s="469"/>
      <c r="M502" s="469"/>
      <c r="N502" s="469"/>
      <c r="O502" s="469"/>
      <c r="P502" s="463"/>
      <c r="Q502" s="463"/>
      <c r="R502" s="463"/>
      <c r="S502" s="463"/>
      <c r="T502" s="463"/>
      <c r="U502" s="932" t="str">
        <f>Adder10_Description</f>
        <v>Material Markup (% of Material Total)</v>
      </c>
      <c r="V502" s="932"/>
      <c r="W502" s="932"/>
      <c r="X502" s="932"/>
      <c r="Y502" s="932"/>
      <c r="Z502" s="932"/>
      <c r="AA502" s="932"/>
      <c r="AB502" s="932"/>
      <c r="AC502" s="932"/>
      <c r="AD502" s="932"/>
      <c r="AE502" s="932"/>
      <c r="AF502" s="932"/>
      <c r="AG502" s="932"/>
      <c r="AH502" s="932"/>
      <c r="AI502" s="932"/>
      <c r="AJ502" s="933" t="s">
        <v>515</v>
      </c>
      <c r="AK502" s="933"/>
      <c r="AL502" s="933"/>
      <c r="AM502" s="933"/>
      <c r="AN502" s="933"/>
      <c r="AO502" s="936"/>
      <c r="AP502" s="937"/>
      <c r="AQ502" s="937"/>
      <c r="AR502" s="937"/>
      <c r="AS502" s="938"/>
      <c r="AT502" s="318"/>
      <c r="AU502" s="939">
        <f t="shared" si="202"/>
        <v>0</v>
      </c>
      <c r="AV502" s="939"/>
      <c r="AW502" s="939"/>
      <c r="AX502" s="939"/>
      <c r="AY502" s="939"/>
      <c r="AZ502" s="939"/>
      <c r="BB502" s="286"/>
      <c r="BC502" s="286"/>
      <c r="BD502" s="319"/>
      <c r="BE502" s="307"/>
      <c r="BF502" s="319"/>
      <c r="BG502" s="319"/>
      <c r="BH502" s="319"/>
      <c r="BI502" s="319"/>
      <c r="BJ502" s="319"/>
      <c r="BK502" s="319"/>
      <c r="BL502" s="319"/>
      <c r="BM502" s="319"/>
      <c r="BN502" s="319"/>
      <c r="BO502" s="321"/>
      <c r="BP502" s="321"/>
      <c r="BQ502" s="321"/>
      <c r="BR502" s="321"/>
      <c r="BS502" s="321"/>
      <c r="BT502" s="321"/>
      <c r="BU502" s="321"/>
      <c r="BV502" s="321"/>
      <c r="BW502" s="321"/>
      <c r="BX502" s="321"/>
      <c r="BY502" s="321"/>
      <c r="BZ502" s="321"/>
      <c r="CA502" s="321"/>
      <c r="CB502" s="321"/>
      <c r="CC502" s="321"/>
      <c r="CE502" s="321"/>
      <c r="CF502" s="321"/>
      <c r="CG502" s="322"/>
      <c r="CJ502" s="323"/>
      <c r="CP502" s="286"/>
    </row>
    <row r="503" spans="1:94" ht="17" hidden="1" customHeight="1" thickBot="1">
      <c r="A503" s="305"/>
      <c r="B503" s="463"/>
      <c r="C503" s="463"/>
      <c r="D503" s="463"/>
      <c r="E503" s="463"/>
      <c r="F503" s="468"/>
      <c r="G503" s="468"/>
      <c r="H503" s="469"/>
      <c r="I503" s="469"/>
      <c r="J503" s="469"/>
      <c r="K503" s="469"/>
      <c r="L503" s="469"/>
      <c r="M503" s="469"/>
      <c r="N503" s="469"/>
      <c r="O503" s="469"/>
      <c r="P503" s="463"/>
      <c r="Q503" s="463"/>
      <c r="R503" s="463"/>
      <c r="S503" s="463"/>
      <c r="T503" s="463"/>
      <c r="U503" s="932" t="str">
        <f>Adder12_Description</f>
        <v>P &amp; P Bond (% of Subtotal Estimate)</v>
      </c>
      <c r="V503" s="932"/>
      <c r="W503" s="932"/>
      <c r="X503" s="932"/>
      <c r="Y503" s="932"/>
      <c r="Z503" s="932"/>
      <c r="AA503" s="932"/>
      <c r="AB503" s="932"/>
      <c r="AC503" s="932"/>
      <c r="AD503" s="932"/>
      <c r="AE503" s="932"/>
      <c r="AF503" s="932"/>
      <c r="AG503" s="932"/>
      <c r="AH503" s="932"/>
      <c r="AI503" s="932"/>
      <c r="AJ503" s="933" t="s">
        <v>515</v>
      </c>
      <c r="AK503" s="933"/>
      <c r="AL503" s="933"/>
      <c r="AM503" s="933"/>
      <c r="AN503" s="933"/>
      <c r="AO503" s="936"/>
      <c r="AP503" s="937"/>
      <c r="AQ503" s="937"/>
      <c r="AR503" s="937"/>
      <c r="AS503" s="938"/>
      <c r="AT503" s="318"/>
      <c r="AU503" s="939">
        <f t="shared" si="202"/>
        <v>0</v>
      </c>
      <c r="AV503" s="939"/>
      <c r="AW503" s="939"/>
      <c r="AX503" s="939"/>
      <c r="AY503" s="939"/>
      <c r="AZ503" s="939"/>
      <c r="BB503" s="286"/>
      <c r="BC503" s="286"/>
      <c r="BD503" s="319"/>
      <c r="BE503" s="307"/>
      <c r="BF503" s="319"/>
      <c r="BG503" s="319"/>
      <c r="BH503" s="319"/>
      <c r="BI503" s="319"/>
      <c r="BJ503" s="319"/>
      <c r="BK503" s="319"/>
      <c r="BL503" s="319"/>
      <c r="BM503" s="319"/>
      <c r="BN503" s="319"/>
      <c r="BO503" s="321"/>
      <c r="BP503" s="321"/>
      <c r="BQ503" s="321"/>
      <c r="BR503" s="321"/>
      <c r="BS503" s="321"/>
      <c r="BT503" s="321"/>
      <c r="BU503" s="321"/>
      <c r="BV503" s="321"/>
      <c r="BW503" s="321"/>
      <c r="BX503" s="321"/>
      <c r="BY503" s="321"/>
      <c r="BZ503" s="321"/>
      <c r="CA503" s="321"/>
      <c r="CB503" s="321"/>
      <c r="CC503" s="321"/>
      <c r="CE503" s="321"/>
      <c r="CF503" s="321"/>
      <c r="CG503" s="322"/>
      <c r="CJ503" s="323"/>
      <c r="CP503" s="286"/>
    </row>
    <row r="504" spans="1:94" ht="17" hidden="1" customHeight="1" thickBot="1">
      <c r="A504" s="305"/>
      <c r="B504" s="463"/>
      <c r="C504" s="463"/>
      <c r="D504" s="463"/>
      <c r="E504" s="463"/>
      <c r="F504" s="468"/>
      <c r="G504" s="468"/>
      <c r="H504" s="469"/>
      <c r="I504" s="469"/>
      <c r="J504" s="469"/>
      <c r="K504" s="469"/>
      <c r="L504" s="469"/>
      <c r="M504" s="469"/>
      <c r="N504" s="469"/>
      <c r="O504" s="469"/>
      <c r="P504" s="463"/>
      <c r="Q504" s="463"/>
      <c r="R504" s="463"/>
      <c r="S504" s="463"/>
      <c r="T504" s="463"/>
      <c r="U504" s="932" t="str">
        <f>Adder13_Description</f>
        <v>Other 1</v>
      </c>
      <c r="V504" s="932"/>
      <c r="W504" s="932"/>
      <c r="X504" s="932"/>
      <c r="Y504" s="932"/>
      <c r="Z504" s="932"/>
      <c r="AA504" s="932"/>
      <c r="AB504" s="932"/>
      <c r="AC504" s="932"/>
      <c r="AD504" s="932"/>
      <c r="AE504" s="932"/>
      <c r="AF504" s="932"/>
      <c r="AG504" s="932"/>
      <c r="AH504" s="932"/>
      <c r="AI504" s="932"/>
      <c r="AJ504" s="933" t="s">
        <v>515</v>
      </c>
      <c r="AK504" s="933"/>
      <c r="AL504" s="933"/>
      <c r="AM504" s="933"/>
      <c r="AN504" s="933"/>
      <c r="AO504" s="936"/>
      <c r="AP504" s="937"/>
      <c r="AQ504" s="937"/>
      <c r="AR504" s="937"/>
      <c r="AS504" s="938"/>
      <c r="AT504" s="318"/>
      <c r="AU504" s="939">
        <f t="shared" si="202"/>
        <v>0</v>
      </c>
      <c r="AV504" s="939"/>
      <c r="AW504" s="939"/>
      <c r="AX504" s="939"/>
      <c r="AY504" s="939"/>
      <c r="AZ504" s="939"/>
      <c r="BB504" s="286"/>
      <c r="BC504" s="286"/>
      <c r="BD504" s="319"/>
      <c r="BE504" s="307"/>
      <c r="BF504" s="319"/>
      <c r="BG504" s="319"/>
      <c r="BH504" s="319"/>
      <c r="BI504" s="319"/>
      <c r="BJ504" s="319"/>
      <c r="BK504" s="319"/>
      <c r="BL504" s="319"/>
      <c r="BM504" s="319"/>
      <c r="BN504" s="319"/>
      <c r="BO504" s="321"/>
      <c r="BP504" s="321"/>
      <c r="BQ504" s="321"/>
      <c r="BR504" s="321"/>
      <c r="BS504" s="321"/>
      <c r="BT504" s="321"/>
      <c r="BU504" s="321"/>
      <c r="BV504" s="321"/>
      <c r="BW504" s="321"/>
      <c r="BX504" s="321"/>
      <c r="BY504" s="321"/>
      <c r="BZ504" s="321"/>
      <c r="CA504" s="321"/>
      <c r="CB504" s="321"/>
      <c r="CC504" s="321"/>
      <c r="CE504" s="321"/>
      <c r="CF504" s="321"/>
      <c r="CG504" s="322"/>
      <c r="CJ504" s="323"/>
      <c r="CP504" s="286"/>
    </row>
    <row r="505" spans="1:94" ht="17" hidden="1" customHeight="1" thickBot="1">
      <c r="A505" s="305"/>
      <c r="B505" s="463"/>
      <c r="C505" s="463"/>
      <c r="D505" s="463"/>
      <c r="E505" s="463"/>
      <c r="F505" s="468"/>
      <c r="G505" s="468"/>
      <c r="H505" s="469"/>
      <c r="I505" s="469"/>
      <c r="J505" s="469"/>
      <c r="K505" s="469"/>
      <c r="L505" s="469"/>
      <c r="M505" s="469"/>
      <c r="N505" s="469"/>
      <c r="O505" s="469"/>
      <c r="P505" s="463"/>
      <c r="Q505" s="463"/>
      <c r="R505" s="463"/>
      <c r="S505" s="463"/>
      <c r="T505" s="463"/>
      <c r="U505" s="932" t="str">
        <f>Adder14_Description</f>
        <v>Other 2</v>
      </c>
      <c r="V505" s="932"/>
      <c r="W505" s="932"/>
      <c r="X505" s="932"/>
      <c r="Y505" s="932"/>
      <c r="Z505" s="932"/>
      <c r="AA505" s="932"/>
      <c r="AB505" s="932"/>
      <c r="AC505" s="932"/>
      <c r="AD505" s="932"/>
      <c r="AE505" s="932"/>
      <c r="AF505" s="932"/>
      <c r="AG505" s="932"/>
      <c r="AH505" s="932"/>
      <c r="AI505" s="932"/>
      <c r="AJ505" s="933" t="s">
        <v>515</v>
      </c>
      <c r="AK505" s="933"/>
      <c r="AL505" s="933"/>
      <c r="AM505" s="933"/>
      <c r="AN505" s="933"/>
      <c r="AO505" s="936"/>
      <c r="AP505" s="937"/>
      <c r="AQ505" s="937"/>
      <c r="AR505" s="937"/>
      <c r="AS505" s="938"/>
      <c r="AT505" s="318"/>
      <c r="AU505" s="939">
        <f t="shared" si="202"/>
        <v>0</v>
      </c>
      <c r="AV505" s="939"/>
      <c r="AW505" s="939"/>
      <c r="AX505" s="939"/>
      <c r="AY505" s="939"/>
      <c r="AZ505" s="939"/>
      <c r="BB505" s="286"/>
      <c r="BC505" s="286"/>
      <c r="BD505" s="319"/>
      <c r="BE505" s="307"/>
      <c r="BF505" s="319"/>
      <c r="BG505" s="319"/>
      <c r="BH505" s="319"/>
      <c r="BI505" s="319"/>
      <c r="BJ505" s="319"/>
      <c r="BK505" s="319"/>
      <c r="BL505" s="319"/>
      <c r="BM505" s="319"/>
      <c r="BN505" s="319"/>
      <c r="BO505" s="321"/>
      <c r="BP505" s="321"/>
      <c r="BQ505" s="321"/>
      <c r="BR505" s="321"/>
      <c r="BS505" s="321"/>
      <c r="BT505" s="321"/>
      <c r="BU505" s="321"/>
      <c r="BV505" s="321"/>
      <c r="BW505" s="321"/>
      <c r="BX505" s="321"/>
      <c r="BY505" s="321"/>
      <c r="BZ505" s="321"/>
      <c r="CA505" s="321"/>
      <c r="CB505" s="321"/>
      <c r="CC505" s="321"/>
      <c r="CE505" s="321"/>
      <c r="CF505" s="321"/>
      <c r="CG505" s="322"/>
      <c r="CJ505" s="323"/>
      <c r="CP505" s="286"/>
    </row>
    <row r="506" spans="1:94" ht="17" hidden="1" customHeight="1" thickBot="1">
      <c r="A506" s="305"/>
      <c r="B506" s="463"/>
      <c r="C506" s="463"/>
      <c r="D506" s="463"/>
      <c r="E506" s="463"/>
      <c r="F506" s="468"/>
      <c r="G506" s="468"/>
      <c r="H506" s="469"/>
      <c r="I506" s="469"/>
      <c r="J506" s="469"/>
      <c r="K506" s="469"/>
      <c r="L506" s="469"/>
      <c r="M506" s="469"/>
      <c r="N506" s="469"/>
      <c r="O506" s="469"/>
      <c r="P506" s="463"/>
      <c r="Q506" s="463"/>
      <c r="R506" s="463"/>
      <c r="S506" s="463"/>
      <c r="T506" s="463"/>
      <c r="U506" s="945" t="str">
        <f>Adder15_Description</f>
        <v>Other 3</v>
      </c>
      <c r="V506" s="945"/>
      <c r="W506" s="945"/>
      <c r="X506" s="945"/>
      <c r="Y506" s="945"/>
      <c r="Z506" s="945"/>
      <c r="AA506" s="945"/>
      <c r="AB506" s="945"/>
      <c r="AC506" s="945"/>
      <c r="AD506" s="945"/>
      <c r="AE506" s="945"/>
      <c r="AF506" s="945"/>
      <c r="AG506" s="945"/>
      <c r="AH506" s="945"/>
      <c r="AI506" s="945"/>
      <c r="AJ506" s="934" t="s">
        <v>515</v>
      </c>
      <c r="AK506" s="934"/>
      <c r="AL506" s="934"/>
      <c r="AM506" s="934"/>
      <c r="AN506" s="934"/>
      <c r="AO506" s="946"/>
      <c r="AP506" s="947"/>
      <c r="AQ506" s="947"/>
      <c r="AR506" s="947"/>
      <c r="AS506" s="948"/>
      <c r="AT506" s="459"/>
      <c r="AU506" s="944">
        <f t="shared" si="202"/>
        <v>0</v>
      </c>
      <c r="AV506" s="944"/>
      <c r="AW506" s="944"/>
      <c r="AX506" s="944"/>
      <c r="AY506" s="944"/>
      <c r="AZ506" s="944"/>
      <c r="BB506" s="286"/>
      <c r="BC506" s="286"/>
      <c r="BD506" s="319"/>
      <c r="BE506" s="307"/>
      <c r="BF506" s="319"/>
      <c r="BG506" s="319"/>
      <c r="BH506" s="319"/>
      <c r="BI506" s="319"/>
      <c r="BJ506" s="319"/>
      <c r="BK506" s="319"/>
      <c r="BL506" s="319"/>
      <c r="BM506" s="319"/>
      <c r="BN506" s="319"/>
      <c r="BO506" s="321"/>
      <c r="BP506" s="321"/>
      <c r="BQ506" s="321"/>
      <c r="BR506" s="321"/>
      <c r="BS506" s="321"/>
      <c r="BT506" s="321"/>
      <c r="BU506" s="321"/>
      <c r="BV506" s="321"/>
      <c r="BW506" s="321"/>
      <c r="BX506" s="321"/>
      <c r="BY506" s="321"/>
      <c r="BZ506" s="321"/>
      <c r="CA506" s="321"/>
      <c r="CB506" s="321"/>
      <c r="CC506" s="321"/>
      <c r="CE506" s="321"/>
      <c r="CF506" s="321"/>
      <c r="CG506" s="322"/>
      <c r="CJ506" s="323"/>
      <c r="CP506" s="286"/>
    </row>
    <row r="507" spans="1:94" ht="22" hidden="1" customHeight="1" thickTop="1">
      <c r="A507" s="305"/>
      <c r="B507" s="463"/>
      <c r="C507" s="463"/>
      <c r="D507" s="463"/>
      <c r="E507" s="463"/>
      <c r="F507" s="468"/>
      <c r="G507" s="468"/>
      <c r="H507" s="469"/>
      <c r="I507" s="469"/>
      <c r="J507" s="469"/>
      <c r="K507" s="469"/>
      <c r="L507" s="469"/>
      <c r="M507" s="469"/>
      <c r="N507" s="469"/>
      <c r="O507" s="469"/>
      <c r="P507" s="463"/>
      <c r="Q507" s="463"/>
      <c r="R507" s="463"/>
      <c r="S507" s="463"/>
      <c r="T507" s="463"/>
      <c r="U507" s="864" t="s">
        <v>928</v>
      </c>
      <c r="V507" s="864"/>
      <c r="W507" s="864"/>
      <c r="X507" s="864"/>
      <c r="Y507" s="864"/>
      <c r="Z507" s="864"/>
      <c r="AA507" s="864"/>
      <c r="AB507" s="864"/>
      <c r="AC507" s="864"/>
      <c r="AD507" s="864"/>
      <c r="AE507" s="864"/>
      <c r="AF507" s="864"/>
      <c r="AG507" s="864"/>
      <c r="AH507" s="864"/>
      <c r="AI507" s="864"/>
      <c r="AJ507" s="864"/>
      <c r="AK507" s="864"/>
      <c r="AL507" s="864"/>
      <c r="AM507" s="864"/>
      <c r="AN507" s="864"/>
      <c r="AO507" s="864"/>
      <c r="AP507" s="864"/>
      <c r="AQ507" s="864"/>
      <c r="AR507" s="864"/>
      <c r="AS507" s="864"/>
      <c r="AT507" s="133"/>
      <c r="AU507" s="940">
        <f>SUM(AU493:AZ506)</f>
        <v>0</v>
      </c>
      <c r="AV507" s="940"/>
      <c r="AW507" s="940"/>
      <c r="AX507" s="940"/>
      <c r="AY507" s="940"/>
      <c r="AZ507" s="940"/>
      <c r="BB507" s="286"/>
      <c r="BC507" s="286"/>
      <c r="BD507" s="319"/>
      <c r="BE507" s="307"/>
      <c r="BF507" s="319"/>
      <c r="BG507" s="319"/>
      <c r="BH507" s="319"/>
      <c r="BI507" s="319"/>
      <c r="BJ507" s="319"/>
      <c r="BK507" s="319"/>
      <c r="BL507" s="319"/>
      <c r="BM507" s="319"/>
      <c r="BN507" s="319"/>
      <c r="BO507" s="321"/>
      <c r="BP507" s="321"/>
      <c r="BQ507" s="321"/>
      <c r="BR507" s="321"/>
      <c r="BS507" s="321"/>
      <c r="BT507" s="321"/>
      <c r="BU507" s="321"/>
      <c r="BV507" s="321"/>
      <c r="BW507" s="321"/>
      <c r="BX507" s="321"/>
      <c r="BY507" s="321"/>
      <c r="BZ507" s="321"/>
      <c r="CA507" s="321"/>
      <c r="CB507" s="321"/>
      <c r="CC507" s="321"/>
      <c r="CE507" s="321"/>
      <c r="CF507" s="321"/>
      <c r="CG507" s="322"/>
      <c r="CJ507" s="323"/>
      <c r="CP507" s="286"/>
    </row>
    <row r="508" spans="1:94" ht="22" hidden="1" customHeight="1">
      <c r="A508" s="305"/>
      <c r="B508" s="463"/>
      <c r="C508" s="463"/>
      <c r="D508" s="463"/>
      <c r="E508" s="463"/>
      <c r="F508" s="468"/>
      <c r="G508" s="468"/>
      <c r="H508" s="469"/>
      <c r="I508" s="469"/>
      <c r="J508" s="469"/>
      <c r="K508" s="469"/>
      <c r="L508" s="469"/>
      <c r="M508" s="469"/>
      <c r="N508" s="469"/>
      <c r="O508" s="469"/>
      <c r="P508" s="463"/>
      <c r="Q508" s="463"/>
      <c r="R508" s="463"/>
      <c r="S508" s="463"/>
      <c r="T508" s="463"/>
      <c r="U508" s="864" t="str">
        <f>UPPER(CONCATENATE(E455," ","TOTAL"))</f>
        <v>ALTERNATE #9 TOTAL</v>
      </c>
      <c r="V508" s="864"/>
      <c r="W508" s="864"/>
      <c r="X508" s="864"/>
      <c r="Y508" s="864"/>
      <c r="Z508" s="864"/>
      <c r="AA508" s="864"/>
      <c r="AB508" s="864"/>
      <c r="AC508" s="864"/>
      <c r="AD508" s="864"/>
      <c r="AE508" s="864"/>
      <c r="AF508" s="864"/>
      <c r="AG508" s="864"/>
      <c r="AH508" s="864"/>
      <c r="AI508" s="864"/>
      <c r="AJ508" s="864"/>
      <c r="AK508" s="864"/>
      <c r="AL508" s="864"/>
      <c r="AM508" s="864"/>
      <c r="AN508" s="864"/>
      <c r="AO508" s="864"/>
      <c r="AP508" s="864"/>
      <c r="AQ508" s="864"/>
      <c r="AR508" s="864"/>
      <c r="AS508" s="864"/>
      <c r="AT508" s="133"/>
      <c r="AU508" s="940">
        <f>AU487+AU507</f>
        <v>0</v>
      </c>
      <c r="AV508" s="940"/>
      <c r="AW508" s="940"/>
      <c r="AX508" s="940"/>
      <c r="AY508" s="940"/>
      <c r="AZ508" s="940"/>
      <c r="BB508" s="286"/>
      <c r="BC508" s="286"/>
      <c r="BD508" s="319"/>
      <c r="BE508" s="307"/>
      <c r="BF508" s="319"/>
      <c r="BG508" s="319"/>
      <c r="BH508" s="319"/>
      <c r="BI508" s="319"/>
      <c r="BJ508" s="319"/>
      <c r="BK508" s="319"/>
      <c r="BL508" s="319"/>
      <c r="BM508" s="319"/>
      <c r="BN508" s="319"/>
      <c r="BO508" s="321"/>
      <c r="BP508" s="321"/>
      <c r="BQ508" s="321"/>
      <c r="BR508" s="321"/>
      <c r="BS508" s="321"/>
      <c r="BT508" s="321"/>
      <c r="BU508" s="321"/>
      <c r="BV508" s="321"/>
      <c r="BW508" s="321"/>
      <c r="BX508" s="321"/>
      <c r="BY508" s="321"/>
      <c r="BZ508" s="321"/>
      <c r="CA508" s="321"/>
      <c r="CB508" s="321"/>
      <c r="CC508" s="321"/>
      <c r="CE508" s="321"/>
      <c r="CF508" s="321"/>
      <c r="CG508" s="322"/>
      <c r="CJ508" s="323"/>
      <c r="CP508" s="286"/>
    </row>
    <row r="509" spans="1:94" ht="15.45" hidden="1" customHeight="1">
      <c r="A509" s="305"/>
      <c r="B509" s="463"/>
      <c r="C509" s="463"/>
      <c r="D509" s="463"/>
      <c r="E509" s="463"/>
      <c r="F509" s="463"/>
      <c r="G509" s="463"/>
      <c r="H509" s="463"/>
      <c r="I509" s="463"/>
      <c r="J509" s="463"/>
      <c r="K509" s="463"/>
      <c r="L509" s="463"/>
      <c r="M509" s="463"/>
      <c r="N509" s="463"/>
      <c r="O509" s="463"/>
      <c r="P509" s="463"/>
      <c r="Q509" s="463"/>
      <c r="R509" s="463"/>
      <c r="S509" s="463"/>
      <c r="T509" s="463"/>
      <c r="U509" s="464"/>
      <c r="V509" s="465"/>
      <c r="W509" s="465"/>
      <c r="X509" s="465"/>
      <c r="Y509" s="466"/>
      <c r="Z509" s="466"/>
      <c r="AA509" s="466"/>
      <c r="AB509" s="466"/>
      <c r="AC509" s="466"/>
      <c r="AD509" s="466"/>
      <c r="AE509" s="467"/>
      <c r="AF509" s="467"/>
      <c r="AG509" s="467"/>
      <c r="AH509" s="467"/>
      <c r="AI509" s="467"/>
      <c r="AJ509" s="467"/>
      <c r="AK509" s="467"/>
      <c r="AL509" s="467"/>
      <c r="AM509" s="467"/>
      <c r="AN509" s="467"/>
      <c r="AO509" s="467"/>
      <c r="AP509" s="467"/>
      <c r="AQ509" s="467"/>
      <c r="AR509" s="467"/>
      <c r="AS509" s="467"/>
      <c r="AT509" s="456"/>
      <c r="AU509" s="457"/>
      <c r="AV509" s="457"/>
      <c r="AW509" s="457"/>
      <c r="AX509" s="457"/>
      <c r="AY509" s="457"/>
      <c r="AZ509" s="457"/>
      <c r="BB509" s="286"/>
      <c r="BC509" s="286"/>
      <c r="BD509" s="319"/>
      <c r="BE509" s="307"/>
      <c r="BF509" s="319"/>
      <c r="BG509" s="319"/>
      <c r="BH509" s="319"/>
      <c r="BI509" s="319"/>
      <c r="BJ509" s="319"/>
      <c r="BK509" s="319"/>
      <c r="BL509" s="319"/>
      <c r="BM509" s="319"/>
      <c r="BN509" s="319"/>
      <c r="BO509" s="321"/>
      <c r="BP509" s="321"/>
      <c r="BQ509" s="321"/>
      <c r="BR509" s="321"/>
      <c r="BS509" s="321"/>
      <c r="BT509" s="321"/>
      <c r="BU509" s="321"/>
      <c r="BV509" s="321"/>
      <c r="BW509" s="321"/>
      <c r="BX509" s="321"/>
      <c r="BY509" s="321"/>
      <c r="BZ509" s="321"/>
      <c r="CA509" s="321"/>
      <c r="CB509" s="321"/>
      <c r="CC509" s="321"/>
      <c r="CE509" s="321"/>
      <c r="CF509" s="321"/>
      <c r="CG509" s="322"/>
      <c r="CJ509" s="323"/>
      <c r="CP509" s="286"/>
    </row>
    <row r="510" spans="1:94" ht="10.45" hidden="1" customHeight="1" thickBot="1">
      <c r="A510" s="305"/>
      <c r="B510" s="463"/>
      <c r="C510" s="463"/>
      <c r="D510" s="463"/>
      <c r="E510" s="463"/>
      <c r="F510" s="463"/>
      <c r="G510" s="463"/>
      <c r="H510" s="463"/>
      <c r="I510" s="463"/>
      <c r="J510" s="463"/>
      <c r="K510" s="463"/>
      <c r="L510" s="463"/>
      <c r="M510" s="463"/>
      <c r="N510" s="463"/>
      <c r="O510" s="463"/>
      <c r="P510" s="463"/>
      <c r="Q510" s="463"/>
      <c r="R510" s="463"/>
      <c r="S510" s="463"/>
      <c r="T510" s="463"/>
      <c r="U510" s="463"/>
      <c r="V510" s="463"/>
      <c r="W510" s="463"/>
      <c r="X510" s="463"/>
      <c r="Y510" s="463"/>
      <c r="Z510" s="463"/>
      <c r="AA510" s="463"/>
      <c r="AB510" s="463"/>
      <c r="AC510" s="463"/>
      <c r="AD510" s="463"/>
      <c r="AE510" s="463"/>
      <c r="AF510" s="463"/>
      <c r="AG510" s="463"/>
      <c r="AH510" s="463"/>
      <c r="AI510" s="463"/>
      <c r="AJ510" s="463"/>
      <c r="AK510" s="463"/>
      <c r="AL510" s="463"/>
      <c r="AM510" s="463"/>
      <c r="AN510" s="463"/>
      <c r="AO510" s="463"/>
      <c r="AP510" s="463"/>
      <c r="AQ510" s="463"/>
      <c r="AR510" s="463"/>
      <c r="AS510" s="463"/>
      <c r="AU510" s="286"/>
      <c r="AV510" s="286"/>
      <c r="AW510" s="286"/>
      <c r="AX510" s="286"/>
      <c r="AY510" s="286"/>
      <c r="AZ510" s="286"/>
      <c r="BB510" s="286"/>
      <c r="BC510" s="286"/>
      <c r="BD510" s="319"/>
      <c r="BE510" s="307"/>
      <c r="BF510" s="319"/>
      <c r="BG510" s="319"/>
      <c r="BH510" s="319"/>
      <c r="BI510" s="319"/>
      <c r="BJ510" s="319"/>
      <c r="BK510" s="319"/>
      <c r="BL510" s="319"/>
      <c r="BM510" s="319"/>
      <c r="BN510" s="319"/>
      <c r="BO510" s="321"/>
      <c r="BP510" s="321"/>
      <c r="BQ510" s="321"/>
      <c r="BR510" s="321"/>
      <c r="BS510" s="321"/>
      <c r="BT510" s="321"/>
      <c r="BU510" s="321"/>
      <c r="BV510" s="321"/>
      <c r="BW510" s="321"/>
      <c r="BX510" s="321"/>
      <c r="BY510" s="321"/>
      <c r="BZ510" s="321"/>
      <c r="CA510" s="321"/>
      <c r="CB510" s="321"/>
      <c r="CC510" s="321"/>
      <c r="CE510" s="321"/>
      <c r="CF510" s="321"/>
      <c r="CG510" s="322"/>
      <c r="CJ510" s="323"/>
      <c r="CP510" s="286"/>
    </row>
    <row r="511" spans="1:94" ht="21.6" customHeight="1" thickTop="1" thickBot="1">
      <c r="A511" s="305" t="s">
        <v>704</v>
      </c>
      <c r="B511" s="929"/>
      <c r="C511" s="930"/>
      <c r="D511" s="931"/>
      <c r="E511" s="578" t="str">
        <f>Alternate10_Description</f>
        <v>Alternate #10</v>
      </c>
      <c r="F511" s="472"/>
      <c r="G511" s="472"/>
      <c r="H511" s="472"/>
      <c r="I511" s="472"/>
      <c r="J511" s="472"/>
      <c r="K511" s="472"/>
      <c r="L511" s="472"/>
      <c r="M511" s="472"/>
      <c r="N511" s="472"/>
      <c r="O511" s="472"/>
      <c r="P511" s="472"/>
      <c r="Q511" s="470"/>
      <c r="R511" s="470"/>
      <c r="S511" s="470"/>
      <c r="T511" s="470"/>
      <c r="U511" s="470"/>
      <c r="V511" s="471"/>
      <c r="W511" s="471"/>
      <c r="X511" s="471"/>
      <c r="Y511" s="471"/>
      <c r="Z511" s="471"/>
      <c r="AA511" s="471"/>
      <c r="AB511" s="471"/>
      <c r="AC511" s="471"/>
      <c r="AD511" s="471"/>
      <c r="AE511" s="917" t="str">
        <f>IF(AE543=0,"",AE543)</f>
        <v/>
      </c>
      <c r="AF511" s="918"/>
      <c r="AG511" s="918"/>
      <c r="AH511" s="918"/>
      <c r="AI511" s="918"/>
      <c r="AJ511" s="917" t="str">
        <f>IF(AJ543=0,"",AJ543)</f>
        <v/>
      </c>
      <c r="AK511" s="918"/>
      <c r="AL511" s="918"/>
      <c r="AM511" s="918"/>
      <c r="AN511" s="918"/>
      <c r="AO511" s="917" t="str">
        <f>IF(AO543=0,"",AO543)</f>
        <v/>
      </c>
      <c r="AP511" s="918"/>
      <c r="AQ511" s="918"/>
      <c r="AR511" s="918"/>
      <c r="AS511" s="918"/>
      <c r="AT511" s="356"/>
      <c r="AU511" s="924" t="str">
        <f>IF(AU543=0,"",AU543)</f>
        <v/>
      </c>
      <c r="AV511" s="924"/>
      <c r="AW511" s="924"/>
      <c r="AX511" s="924"/>
      <c r="AY511" s="924"/>
      <c r="AZ511" s="924"/>
      <c r="BB511" s="171"/>
      <c r="BC511" s="307"/>
      <c r="BD511" s="306">
        <f t="shared" ref="BD511:BD541" si="203">$B$343</f>
        <v>0</v>
      </c>
      <c r="BE511" s="307"/>
      <c r="BF511" s="306"/>
      <c r="BG511" s="306"/>
      <c r="BH511" s="306"/>
      <c r="BI511" s="306"/>
      <c r="BJ511" s="308">
        <f t="shared" ref="BJ511:CA511" si="204">SUM(BJ512:BJ526)</f>
        <v>0</v>
      </c>
      <c r="BK511" s="308">
        <f t="shared" si="204"/>
        <v>0</v>
      </c>
      <c r="BL511" s="308" t="e">
        <f t="shared" si="204"/>
        <v>#REF!</v>
      </c>
      <c r="BM511" s="308">
        <f t="shared" si="204"/>
        <v>0</v>
      </c>
      <c r="BN511" s="308" t="e">
        <f t="shared" si="204"/>
        <v>#REF!</v>
      </c>
      <c r="BO511" s="309" t="e">
        <f t="shared" si="204"/>
        <v>#REF!</v>
      </c>
      <c r="BP511" s="309" t="e">
        <f t="shared" si="204"/>
        <v>#REF!</v>
      </c>
      <c r="BQ511" s="310" t="e">
        <f t="shared" si="204"/>
        <v>#REF!</v>
      </c>
      <c r="BR511" s="310" t="e">
        <f t="shared" si="204"/>
        <v>#REF!</v>
      </c>
      <c r="BS511" s="309" t="e">
        <f t="shared" si="204"/>
        <v>#REF!</v>
      </c>
      <c r="BT511" s="310" t="e">
        <f t="shared" si="204"/>
        <v>#REF!</v>
      </c>
      <c r="BU511" s="310" t="e">
        <f t="shared" si="204"/>
        <v>#REF!</v>
      </c>
      <c r="BV511" s="309" t="e">
        <f t="shared" si="204"/>
        <v>#REF!</v>
      </c>
      <c r="BW511" s="310" t="e">
        <f t="shared" si="204"/>
        <v>#REF!</v>
      </c>
      <c r="BX511" s="310" t="e">
        <f t="shared" si="204"/>
        <v>#REF!</v>
      </c>
      <c r="BY511" s="309" t="e">
        <f t="shared" si="204"/>
        <v>#REF!</v>
      </c>
      <c r="BZ511" s="310" t="e">
        <f t="shared" si="204"/>
        <v>#REF!</v>
      </c>
      <c r="CA511" s="310" t="e">
        <f t="shared" si="204"/>
        <v>#REF!</v>
      </c>
      <c r="CB511" s="311" t="str">
        <f t="shared" ref="CB511:CB541" si="205">CONCATENATE(T511,"/", "MH")</f>
        <v>/MH</v>
      </c>
      <c r="CC511" s="311" t="str">
        <f t="shared" ref="CC511:CC541" si="206">CONCATENATE("MH","/",T511)</f>
        <v>MH/</v>
      </c>
      <c r="CE511" s="312"/>
      <c r="CF511" s="312"/>
      <c r="CG511" s="313"/>
      <c r="CJ511" s="314"/>
      <c r="CP511" s="171"/>
    </row>
    <row r="512" spans="1:94" ht="16" hidden="1" thickTop="1">
      <c r="A512" s="305"/>
      <c r="B512" s="870"/>
      <c r="C512" s="870"/>
      <c r="D512" s="870"/>
      <c r="E512" s="870"/>
      <c r="F512" s="870"/>
      <c r="G512" s="870"/>
      <c r="H512" s="870"/>
      <c r="I512" s="870"/>
      <c r="J512" s="870"/>
      <c r="K512" s="870"/>
      <c r="L512" s="870"/>
      <c r="M512" s="870"/>
      <c r="N512" s="870"/>
      <c r="O512" s="870"/>
      <c r="P512" s="870"/>
      <c r="Q512" s="883"/>
      <c r="R512" s="883"/>
      <c r="S512" s="884"/>
      <c r="T512" s="883"/>
      <c r="U512" s="883"/>
      <c r="V512" s="885"/>
      <c r="W512" s="886"/>
      <c r="X512" s="886"/>
      <c r="Y512" s="885"/>
      <c r="Z512" s="886"/>
      <c r="AA512" s="886"/>
      <c r="AB512" s="885"/>
      <c r="AC512" s="886"/>
      <c r="AD512" s="886"/>
      <c r="AE512" s="875">
        <f t="shared" ref="AE512:AE541" si="207">V512*Q512</f>
        <v>0</v>
      </c>
      <c r="AF512" s="875"/>
      <c r="AG512" s="875"/>
      <c r="AH512" s="875"/>
      <c r="AI512" s="875"/>
      <c r="AJ512" s="876">
        <f t="shared" ref="AJ512:AJ541" si="208">Q512*Y512</f>
        <v>0</v>
      </c>
      <c r="AK512" s="876"/>
      <c r="AL512" s="876"/>
      <c r="AM512" s="876"/>
      <c r="AN512" s="876"/>
      <c r="AO512" s="876">
        <f>Q512*AB512</f>
        <v>0</v>
      </c>
      <c r="AP512" s="876"/>
      <c r="AQ512" s="876"/>
      <c r="AR512" s="876"/>
      <c r="AS512" s="876"/>
      <c r="AT512" s="315"/>
      <c r="AU512" s="887">
        <f t="shared" ref="AU512:AU541" si="209">AE512+AJ512+AO512</f>
        <v>0</v>
      </c>
      <c r="AV512" s="887"/>
      <c r="AW512" s="888"/>
      <c r="AX512" s="888"/>
      <c r="AY512" s="888"/>
      <c r="AZ512" s="889" t="e">
        <f>SUM(#REF!)</f>
        <v>#REF!</v>
      </c>
      <c r="BB512" s="177"/>
      <c r="BC512" s="307"/>
      <c r="BD512" s="306">
        <f t="shared" si="203"/>
        <v>0</v>
      </c>
      <c r="BE512" s="307"/>
      <c r="BF512" s="316"/>
      <c r="BG512" s="316"/>
      <c r="BH512" s="316"/>
      <c r="BI512" s="316"/>
      <c r="BJ512" s="308">
        <f t="shared" ref="BJ512:BJ541" si="210">AE512</f>
        <v>0</v>
      </c>
      <c r="BK512" s="308">
        <f t="shared" ref="BK512:BK541" si="211">AJ512</f>
        <v>0</v>
      </c>
      <c r="BL512" s="308" t="e">
        <f>#REF!</f>
        <v>#REF!</v>
      </c>
      <c r="BM512" s="308">
        <f t="shared" ref="BM512:BM541" si="212">AO512</f>
        <v>0</v>
      </c>
      <c r="BN512" s="308" t="e">
        <f t="shared" ref="BN512:BN541" si="213">SUM(BJ512:BM512)</f>
        <v>#REF!</v>
      </c>
      <c r="BO512" s="317" t="e">
        <f>AU512/#REF!</f>
        <v>#REF!</v>
      </c>
      <c r="BP512" s="317" t="e">
        <f>AE512/#REF!</f>
        <v>#REF!</v>
      </c>
      <c r="BQ512" s="313" t="e">
        <f>BP512*#REF!</f>
        <v>#REF!</v>
      </c>
      <c r="BR512" s="313" t="e">
        <f t="shared" ref="BR512:BR541" si="214">BQ512+AE512</f>
        <v>#REF!</v>
      </c>
      <c r="BS512" s="317" t="e">
        <f>AJ512/#REF!</f>
        <v>#REF!</v>
      </c>
      <c r="BT512" s="313" t="e">
        <f>BS512*#REF!</f>
        <v>#REF!</v>
      </c>
      <c r="BU512" s="313" t="e">
        <f t="shared" ref="BU512:BU541" si="215">BT512+AJ512</f>
        <v>#REF!</v>
      </c>
      <c r="BV512" s="317" t="e">
        <f>#REF!/#REF!</f>
        <v>#REF!</v>
      </c>
      <c r="BW512" s="313" t="e">
        <f>BV512*#REF!</f>
        <v>#REF!</v>
      </c>
      <c r="BX512" s="313" t="e">
        <f>BW512+#REF!</f>
        <v>#REF!</v>
      </c>
      <c r="BY512" s="317" t="e">
        <f>AO512/#REF!</f>
        <v>#REF!</v>
      </c>
      <c r="BZ512" s="313" t="e">
        <f>BY512*#REF!</f>
        <v>#REF!</v>
      </c>
      <c r="CA512" s="313" t="e">
        <f t="shared" ref="CA512:CA541" si="216">BZ512+AO512</f>
        <v>#REF!</v>
      </c>
      <c r="CB512" s="311" t="str">
        <f t="shared" si="205"/>
        <v>/MH</v>
      </c>
      <c r="CC512" s="311" t="str">
        <f t="shared" si="206"/>
        <v>MH/</v>
      </c>
      <c r="CE512" s="312" t="e">
        <f>T(#REF!)</f>
        <v>#REF!</v>
      </c>
      <c r="CF512" s="312" t="e">
        <f>#REF!</f>
        <v>#REF!</v>
      </c>
      <c r="CG512" s="313">
        <f t="shared" ref="CG512:CG541" si="217">AE512</f>
        <v>0</v>
      </c>
      <c r="CJ512" s="314"/>
      <c r="CP512" s="177"/>
    </row>
    <row r="513" spans="1:94" hidden="1">
      <c r="A513" s="305"/>
      <c r="B513" s="870"/>
      <c r="C513" s="870"/>
      <c r="D513" s="870"/>
      <c r="E513" s="870"/>
      <c r="F513" s="870"/>
      <c r="G513" s="870"/>
      <c r="H513" s="870"/>
      <c r="I513" s="870"/>
      <c r="J513" s="870"/>
      <c r="K513" s="870"/>
      <c r="L513" s="870"/>
      <c r="M513" s="870"/>
      <c r="N513" s="870"/>
      <c r="O513" s="870"/>
      <c r="P513" s="870"/>
      <c r="Q513" s="871"/>
      <c r="R513" s="871"/>
      <c r="S513" s="872"/>
      <c r="T513" s="871"/>
      <c r="U513" s="871"/>
      <c r="V513" s="873"/>
      <c r="W513" s="874"/>
      <c r="X513" s="874"/>
      <c r="Y513" s="873"/>
      <c r="Z513" s="874"/>
      <c r="AA513" s="874"/>
      <c r="AB513" s="873"/>
      <c r="AC513" s="874"/>
      <c r="AD513" s="874"/>
      <c r="AE513" s="875">
        <f t="shared" si="207"/>
        <v>0</v>
      </c>
      <c r="AF513" s="875"/>
      <c r="AG513" s="875"/>
      <c r="AH513" s="875"/>
      <c r="AI513" s="875"/>
      <c r="AJ513" s="876">
        <f t="shared" si="208"/>
        <v>0</v>
      </c>
      <c r="AK513" s="876"/>
      <c r="AL513" s="876"/>
      <c r="AM513" s="876"/>
      <c r="AN513" s="876"/>
      <c r="AO513" s="876">
        <f t="shared" ref="AO513:AO526" si="218">Q513*AB513</f>
        <v>0</v>
      </c>
      <c r="AP513" s="876"/>
      <c r="AQ513" s="876"/>
      <c r="AR513" s="876"/>
      <c r="AS513" s="876"/>
      <c r="AT513" s="318"/>
      <c r="AU513" s="877">
        <f t="shared" si="209"/>
        <v>0</v>
      </c>
      <c r="AV513" s="877"/>
      <c r="AW513" s="878"/>
      <c r="AX513" s="878"/>
      <c r="AY513" s="878"/>
      <c r="AZ513" s="879" t="e">
        <f>SUM(#REF!)</f>
        <v>#REF!</v>
      </c>
      <c r="BB513" s="177"/>
      <c r="BC513" s="307"/>
      <c r="BD513" s="306">
        <f t="shared" si="203"/>
        <v>0</v>
      </c>
      <c r="BE513" s="307"/>
      <c r="BF513" s="316"/>
      <c r="BG513" s="316"/>
      <c r="BH513" s="316"/>
      <c r="BI513" s="316"/>
      <c r="BJ513" s="308">
        <f t="shared" si="210"/>
        <v>0</v>
      </c>
      <c r="BK513" s="308">
        <f t="shared" si="211"/>
        <v>0</v>
      </c>
      <c r="BL513" s="308" t="e">
        <f>#REF!</f>
        <v>#REF!</v>
      </c>
      <c r="BM513" s="308">
        <f t="shared" si="212"/>
        <v>0</v>
      </c>
      <c r="BN513" s="308" t="e">
        <f t="shared" si="213"/>
        <v>#REF!</v>
      </c>
      <c r="BO513" s="317" t="e">
        <f>AU513/#REF!</f>
        <v>#REF!</v>
      </c>
      <c r="BP513" s="317" t="e">
        <f>AE513/#REF!</f>
        <v>#REF!</v>
      </c>
      <c r="BQ513" s="313" t="e">
        <f>BP513*#REF!</f>
        <v>#REF!</v>
      </c>
      <c r="BR513" s="313" t="e">
        <f t="shared" si="214"/>
        <v>#REF!</v>
      </c>
      <c r="BS513" s="317" t="e">
        <f>AJ513/#REF!</f>
        <v>#REF!</v>
      </c>
      <c r="BT513" s="313" t="e">
        <f>BS513*#REF!</f>
        <v>#REF!</v>
      </c>
      <c r="BU513" s="313" t="e">
        <f t="shared" si="215"/>
        <v>#REF!</v>
      </c>
      <c r="BV513" s="317" t="e">
        <f>#REF!/#REF!</f>
        <v>#REF!</v>
      </c>
      <c r="BW513" s="313" t="e">
        <f>BV513*#REF!</f>
        <v>#REF!</v>
      </c>
      <c r="BX513" s="313" t="e">
        <f>BW513+#REF!</f>
        <v>#REF!</v>
      </c>
      <c r="BY513" s="317" t="e">
        <f>AO513/#REF!</f>
        <v>#REF!</v>
      </c>
      <c r="BZ513" s="313" t="e">
        <f>BY513*#REF!</f>
        <v>#REF!</v>
      </c>
      <c r="CA513" s="313" t="e">
        <f t="shared" si="216"/>
        <v>#REF!</v>
      </c>
      <c r="CB513" s="311" t="str">
        <f t="shared" si="205"/>
        <v>/MH</v>
      </c>
      <c r="CC513" s="311" t="str">
        <f t="shared" si="206"/>
        <v>MH/</v>
      </c>
      <c r="CE513" s="312" t="e">
        <f>T(#REF!)</f>
        <v>#REF!</v>
      </c>
      <c r="CF513" s="312" t="e">
        <f>#REF!</f>
        <v>#REF!</v>
      </c>
      <c r="CG513" s="313">
        <f t="shared" si="217"/>
        <v>0</v>
      </c>
      <c r="CJ513" s="314"/>
      <c r="CP513" s="177"/>
    </row>
    <row r="514" spans="1:94" hidden="1">
      <c r="A514" s="305"/>
      <c r="B514" s="870"/>
      <c r="C514" s="870"/>
      <c r="D514" s="870"/>
      <c r="E514" s="870"/>
      <c r="F514" s="870"/>
      <c r="G514" s="870"/>
      <c r="H514" s="870"/>
      <c r="I514" s="870"/>
      <c r="J514" s="870"/>
      <c r="K514" s="870"/>
      <c r="L514" s="870"/>
      <c r="M514" s="870"/>
      <c r="N514" s="870"/>
      <c r="O514" s="870"/>
      <c r="P514" s="870"/>
      <c r="Q514" s="871"/>
      <c r="R514" s="871"/>
      <c r="S514" s="872"/>
      <c r="T514" s="871"/>
      <c r="U514" s="871"/>
      <c r="V514" s="873"/>
      <c r="W514" s="874"/>
      <c r="X514" s="874"/>
      <c r="Y514" s="873"/>
      <c r="Z514" s="874"/>
      <c r="AA514" s="874"/>
      <c r="AB514" s="873"/>
      <c r="AC514" s="874"/>
      <c r="AD514" s="874"/>
      <c r="AE514" s="875">
        <f t="shared" si="207"/>
        <v>0</v>
      </c>
      <c r="AF514" s="875"/>
      <c r="AG514" s="875"/>
      <c r="AH514" s="875"/>
      <c r="AI514" s="875"/>
      <c r="AJ514" s="876">
        <f t="shared" si="208"/>
        <v>0</v>
      </c>
      <c r="AK514" s="876"/>
      <c r="AL514" s="876"/>
      <c r="AM514" s="876"/>
      <c r="AN514" s="876"/>
      <c r="AO514" s="876">
        <f t="shared" si="218"/>
        <v>0</v>
      </c>
      <c r="AP514" s="876"/>
      <c r="AQ514" s="876"/>
      <c r="AR514" s="876"/>
      <c r="AS514" s="876"/>
      <c r="AT514" s="318"/>
      <c r="AU514" s="877">
        <f t="shared" si="209"/>
        <v>0</v>
      </c>
      <c r="AV514" s="877"/>
      <c r="AW514" s="878"/>
      <c r="AX514" s="878"/>
      <c r="AY514" s="878"/>
      <c r="AZ514" s="879" t="e">
        <f>SUM(#REF!)</f>
        <v>#REF!</v>
      </c>
      <c r="BB514" s="177"/>
      <c r="BC514" s="307"/>
      <c r="BD514" s="306">
        <f t="shared" si="203"/>
        <v>0</v>
      </c>
      <c r="BE514" s="307"/>
      <c r="BF514" s="316"/>
      <c r="BG514" s="316"/>
      <c r="BH514" s="316"/>
      <c r="BI514" s="316"/>
      <c r="BJ514" s="308">
        <f t="shared" si="210"/>
        <v>0</v>
      </c>
      <c r="BK514" s="308">
        <f t="shared" si="211"/>
        <v>0</v>
      </c>
      <c r="BL514" s="308" t="e">
        <f>#REF!</f>
        <v>#REF!</v>
      </c>
      <c r="BM514" s="308">
        <f t="shared" si="212"/>
        <v>0</v>
      </c>
      <c r="BN514" s="308" t="e">
        <f t="shared" si="213"/>
        <v>#REF!</v>
      </c>
      <c r="BO514" s="317" t="e">
        <f>AU514/#REF!</f>
        <v>#REF!</v>
      </c>
      <c r="BP514" s="317" t="e">
        <f>AE514/#REF!</f>
        <v>#REF!</v>
      </c>
      <c r="BQ514" s="313" t="e">
        <f>BP514*#REF!</f>
        <v>#REF!</v>
      </c>
      <c r="BR514" s="313" t="e">
        <f t="shared" si="214"/>
        <v>#REF!</v>
      </c>
      <c r="BS514" s="317" t="e">
        <f>AJ514/#REF!</f>
        <v>#REF!</v>
      </c>
      <c r="BT514" s="313" t="e">
        <f>BS514*#REF!</f>
        <v>#REF!</v>
      </c>
      <c r="BU514" s="313" t="e">
        <f t="shared" si="215"/>
        <v>#REF!</v>
      </c>
      <c r="BV514" s="317" t="e">
        <f>#REF!/#REF!</f>
        <v>#REF!</v>
      </c>
      <c r="BW514" s="313" t="e">
        <f>BV514*#REF!</f>
        <v>#REF!</v>
      </c>
      <c r="BX514" s="313" t="e">
        <f>BW514+#REF!</f>
        <v>#REF!</v>
      </c>
      <c r="BY514" s="317" t="e">
        <f>AO514/#REF!</f>
        <v>#REF!</v>
      </c>
      <c r="BZ514" s="313" t="e">
        <f>BY514*#REF!</f>
        <v>#REF!</v>
      </c>
      <c r="CA514" s="313" t="e">
        <f t="shared" si="216"/>
        <v>#REF!</v>
      </c>
      <c r="CB514" s="311" t="str">
        <f t="shared" si="205"/>
        <v>/MH</v>
      </c>
      <c r="CC514" s="311" t="str">
        <f t="shared" si="206"/>
        <v>MH/</v>
      </c>
      <c r="CE514" s="312" t="e">
        <f>T(#REF!)</f>
        <v>#REF!</v>
      </c>
      <c r="CF514" s="312" t="e">
        <f>#REF!</f>
        <v>#REF!</v>
      </c>
      <c r="CG514" s="313">
        <f t="shared" si="217"/>
        <v>0</v>
      </c>
      <c r="CJ514" s="314"/>
      <c r="CP514" s="177"/>
    </row>
    <row r="515" spans="1:94" hidden="1">
      <c r="A515" s="305"/>
      <c r="B515" s="870"/>
      <c r="C515" s="870"/>
      <c r="D515" s="870"/>
      <c r="E515" s="870"/>
      <c r="F515" s="870"/>
      <c r="G515" s="870"/>
      <c r="H515" s="870"/>
      <c r="I515" s="870"/>
      <c r="J515" s="870"/>
      <c r="K515" s="870"/>
      <c r="L515" s="870"/>
      <c r="M515" s="870"/>
      <c r="N515" s="870"/>
      <c r="O515" s="870"/>
      <c r="P515" s="870"/>
      <c r="Q515" s="871"/>
      <c r="R515" s="871"/>
      <c r="S515" s="872"/>
      <c r="T515" s="871"/>
      <c r="U515" s="871"/>
      <c r="V515" s="873"/>
      <c r="W515" s="874"/>
      <c r="X515" s="874"/>
      <c r="Y515" s="873"/>
      <c r="Z515" s="874"/>
      <c r="AA515" s="874"/>
      <c r="AB515" s="873"/>
      <c r="AC515" s="874"/>
      <c r="AD515" s="874"/>
      <c r="AE515" s="875">
        <f t="shared" si="207"/>
        <v>0</v>
      </c>
      <c r="AF515" s="875"/>
      <c r="AG515" s="875"/>
      <c r="AH515" s="875"/>
      <c r="AI515" s="875"/>
      <c r="AJ515" s="876">
        <f t="shared" si="208"/>
        <v>0</v>
      </c>
      <c r="AK515" s="876"/>
      <c r="AL515" s="876"/>
      <c r="AM515" s="876"/>
      <c r="AN515" s="876"/>
      <c r="AO515" s="876">
        <f t="shared" si="218"/>
        <v>0</v>
      </c>
      <c r="AP515" s="876"/>
      <c r="AQ515" s="876"/>
      <c r="AR515" s="876"/>
      <c r="AS515" s="876"/>
      <c r="AT515" s="318"/>
      <c r="AU515" s="877">
        <f t="shared" si="209"/>
        <v>0</v>
      </c>
      <c r="AV515" s="877"/>
      <c r="AW515" s="878"/>
      <c r="AX515" s="878"/>
      <c r="AY515" s="878"/>
      <c r="AZ515" s="879" t="e">
        <f>SUM(#REF!)</f>
        <v>#REF!</v>
      </c>
      <c r="BB515" s="177"/>
      <c r="BC515" s="307"/>
      <c r="BD515" s="306">
        <f t="shared" si="203"/>
        <v>0</v>
      </c>
      <c r="BE515" s="307"/>
      <c r="BF515" s="316"/>
      <c r="BG515" s="316"/>
      <c r="BH515" s="316"/>
      <c r="BI515" s="316"/>
      <c r="BJ515" s="308">
        <f t="shared" si="210"/>
        <v>0</v>
      </c>
      <c r="BK515" s="308">
        <f t="shared" si="211"/>
        <v>0</v>
      </c>
      <c r="BL515" s="308" t="e">
        <f>#REF!</f>
        <v>#REF!</v>
      </c>
      <c r="BM515" s="308">
        <f t="shared" si="212"/>
        <v>0</v>
      </c>
      <c r="BN515" s="308" t="e">
        <f t="shared" si="213"/>
        <v>#REF!</v>
      </c>
      <c r="BO515" s="317" t="e">
        <f>AU515/#REF!</f>
        <v>#REF!</v>
      </c>
      <c r="BP515" s="317" t="e">
        <f>AE515/#REF!</f>
        <v>#REF!</v>
      </c>
      <c r="BQ515" s="313" t="e">
        <f>BP515*#REF!</f>
        <v>#REF!</v>
      </c>
      <c r="BR515" s="313" t="e">
        <f t="shared" si="214"/>
        <v>#REF!</v>
      </c>
      <c r="BS515" s="317" t="e">
        <f>AJ515/#REF!</f>
        <v>#REF!</v>
      </c>
      <c r="BT515" s="313" t="e">
        <f>BS515*#REF!</f>
        <v>#REF!</v>
      </c>
      <c r="BU515" s="313" t="e">
        <f t="shared" si="215"/>
        <v>#REF!</v>
      </c>
      <c r="BV515" s="317" t="e">
        <f>#REF!/#REF!</f>
        <v>#REF!</v>
      </c>
      <c r="BW515" s="313" t="e">
        <f>BV515*#REF!</f>
        <v>#REF!</v>
      </c>
      <c r="BX515" s="313" t="e">
        <f>BW515+#REF!</f>
        <v>#REF!</v>
      </c>
      <c r="BY515" s="317" t="e">
        <f>AO515/#REF!</f>
        <v>#REF!</v>
      </c>
      <c r="BZ515" s="313" t="e">
        <f>BY515*#REF!</f>
        <v>#REF!</v>
      </c>
      <c r="CA515" s="313" t="e">
        <f t="shared" si="216"/>
        <v>#REF!</v>
      </c>
      <c r="CB515" s="311" t="str">
        <f t="shared" si="205"/>
        <v>/MH</v>
      </c>
      <c r="CC515" s="311" t="str">
        <f t="shared" si="206"/>
        <v>MH/</v>
      </c>
      <c r="CE515" s="312" t="e">
        <f>T(#REF!)</f>
        <v>#REF!</v>
      </c>
      <c r="CF515" s="312" t="e">
        <f>#REF!</f>
        <v>#REF!</v>
      </c>
      <c r="CG515" s="313">
        <f t="shared" si="217"/>
        <v>0</v>
      </c>
      <c r="CJ515" s="314"/>
      <c r="CP515" s="177"/>
    </row>
    <row r="516" spans="1:94" hidden="1">
      <c r="A516" s="305"/>
      <c r="B516" s="870"/>
      <c r="C516" s="870"/>
      <c r="D516" s="870"/>
      <c r="E516" s="870"/>
      <c r="F516" s="870"/>
      <c r="G516" s="870"/>
      <c r="H516" s="870"/>
      <c r="I516" s="870"/>
      <c r="J516" s="870"/>
      <c r="K516" s="870"/>
      <c r="L516" s="870"/>
      <c r="M516" s="870"/>
      <c r="N516" s="870"/>
      <c r="O516" s="870"/>
      <c r="P516" s="870"/>
      <c r="Q516" s="871"/>
      <c r="R516" s="871"/>
      <c r="S516" s="872"/>
      <c r="T516" s="871"/>
      <c r="U516" s="871"/>
      <c r="V516" s="873"/>
      <c r="W516" s="874"/>
      <c r="X516" s="874"/>
      <c r="Y516" s="873"/>
      <c r="Z516" s="874"/>
      <c r="AA516" s="874"/>
      <c r="AB516" s="873"/>
      <c r="AC516" s="874"/>
      <c r="AD516" s="874"/>
      <c r="AE516" s="875">
        <f t="shared" si="207"/>
        <v>0</v>
      </c>
      <c r="AF516" s="875"/>
      <c r="AG516" s="875"/>
      <c r="AH516" s="875"/>
      <c r="AI516" s="875"/>
      <c r="AJ516" s="876">
        <f t="shared" si="208"/>
        <v>0</v>
      </c>
      <c r="AK516" s="876"/>
      <c r="AL516" s="876"/>
      <c r="AM516" s="876"/>
      <c r="AN516" s="876"/>
      <c r="AO516" s="876">
        <f t="shared" si="218"/>
        <v>0</v>
      </c>
      <c r="AP516" s="876"/>
      <c r="AQ516" s="876"/>
      <c r="AR516" s="876"/>
      <c r="AS516" s="876"/>
      <c r="AT516" s="318"/>
      <c r="AU516" s="877">
        <f t="shared" si="209"/>
        <v>0</v>
      </c>
      <c r="AV516" s="877"/>
      <c r="AW516" s="878"/>
      <c r="AX516" s="878"/>
      <c r="AY516" s="878"/>
      <c r="AZ516" s="879" t="e">
        <f>SUM(#REF!)</f>
        <v>#REF!</v>
      </c>
      <c r="BB516" s="177"/>
      <c r="BC516" s="307"/>
      <c r="BD516" s="306">
        <f t="shared" si="203"/>
        <v>0</v>
      </c>
      <c r="BE516" s="307"/>
      <c r="BF516" s="316"/>
      <c r="BG516" s="316"/>
      <c r="BH516" s="316"/>
      <c r="BI516" s="316"/>
      <c r="BJ516" s="308">
        <f t="shared" si="210"/>
        <v>0</v>
      </c>
      <c r="BK516" s="308">
        <f t="shared" si="211"/>
        <v>0</v>
      </c>
      <c r="BL516" s="308" t="e">
        <f>#REF!</f>
        <v>#REF!</v>
      </c>
      <c r="BM516" s="308">
        <f t="shared" si="212"/>
        <v>0</v>
      </c>
      <c r="BN516" s="308" t="e">
        <f t="shared" si="213"/>
        <v>#REF!</v>
      </c>
      <c r="BO516" s="317" t="e">
        <f>AU516/#REF!</f>
        <v>#REF!</v>
      </c>
      <c r="BP516" s="317" t="e">
        <f>AE516/#REF!</f>
        <v>#REF!</v>
      </c>
      <c r="BQ516" s="313" t="e">
        <f>BP516*#REF!</f>
        <v>#REF!</v>
      </c>
      <c r="BR516" s="313" t="e">
        <f t="shared" si="214"/>
        <v>#REF!</v>
      </c>
      <c r="BS516" s="317" t="e">
        <f>AJ516/#REF!</f>
        <v>#REF!</v>
      </c>
      <c r="BT516" s="313" t="e">
        <f>BS516*#REF!</f>
        <v>#REF!</v>
      </c>
      <c r="BU516" s="313" t="e">
        <f t="shared" si="215"/>
        <v>#REF!</v>
      </c>
      <c r="BV516" s="317" t="e">
        <f>#REF!/#REF!</f>
        <v>#REF!</v>
      </c>
      <c r="BW516" s="313" t="e">
        <f>BV516*#REF!</f>
        <v>#REF!</v>
      </c>
      <c r="BX516" s="313" t="e">
        <f>BW516+#REF!</f>
        <v>#REF!</v>
      </c>
      <c r="BY516" s="317" t="e">
        <f>AO516/#REF!</f>
        <v>#REF!</v>
      </c>
      <c r="BZ516" s="313" t="e">
        <f>BY516*#REF!</f>
        <v>#REF!</v>
      </c>
      <c r="CA516" s="313" t="e">
        <f t="shared" si="216"/>
        <v>#REF!</v>
      </c>
      <c r="CB516" s="311" t="str">
        <f t="shared" si="205"/>
        <v>/MH</v>
      </c>
      <c r="CC516" s="311" t="str">
        <f t="shared" si="206"/>
        <v>MH/</v>
      </c>
      <c r="CE516" s="312" t="e">
        <f>T(#REF!)</f>
        <v>#REF!</v>
      </c>
      <c r="CF516" s="312" t="e">
        <f>#REF!</f>
        <v>#REF!</v>
      </c>
      <c r="CG516" s="313">
        <f t="shared" si="217"/>
        <v>0</v>
      </c>
      <c r="CJ516" s="314"/>
      <c r="CP516" s="177"/>
    </row>
    <row r="517" spans="1:94" hidden="1">
      <c r="A517" s="305"/>
      <c r="B517" s="870"/>
      <c r="C517" s="870"/>
      <c r="D517" s="870"/>
      <c r="E517" s="870"/>
      <c r="F517" s="870"/>
      <c r="G517" s="870"/>
      <c r="H517" s="870"/>
      <c r="I517" s="870"/>
      <c r="J517" s="870"/>
      <c r="K517" s="870"/>
      <c r="L517" s="870"/>
      <c r="M517" s="870"/>
      <c r="N517" s="870"/>
      <c r="O517" s="870"/>
      <c r="P517" s="870"/>
      <c r="Q517" s="871"/>
      <c r="R517" s="871"/>
      <c r="S517" s="872"/>
      <c r="T517" s="871"/>
      <c r="U517" s="871"/>
      <c r="V517" s="873"/>
      <c r="W517" s="874"/>
      <c r="X517" s="874"/>
      <c r="Y517" s="873"/>
      <c r="Z517" s="874"/>
      <c r="AA517" s="874"/>
      <c r="AB517" s="873"/>
      <c r="AC517" s="874"/>
      <c r="AD517" s="874"/>
      <c r="AE517" s="875">
        <f t="shared" si="207"/>
        <v>0</v>
      </c>
      <c r="AF517" s="875"/>
      <c r="AG517" s="875"/>
      <c r="AH517" s="875"/>
      <c r="AI517" s="875"/>
      <c r="AJ517" s="876">
        <f t="shared" si="208"/>
        <v>0</v>
      </c>
      <c r="AK517" s="876"/>
      <c r="AL517" s="876"/>
      <c r="AM517" s="876"/>
      <c r="AN517" s="876"/>
      <c r="AO517" s="876">
        <f t="shared" si="218"/>
        <v>0</v>
      </c>
      <c r="AP517" s="876"/>
      <c r="AQ517" s="876"/>
      <c r="AR517" s="876"/>
      <c r="AS517" s="876"/>
      <c r="AT517" s="318"/>
      <c r="AU517" s="877">
        <f t="shared" si="209"/>
        <v>0</v>
      </c>
      <c r="AV517" s="877"/>
      <c r="AW517" s="878"/>
      <c r="AX517" s="878"/>
      <c r="AY517" s="878"/>
      <c r="AZ517" s="879" t="e">
        <f>SUM(#REF!)</f>
        <v>#REF!</v>
      </c>
      <c r="BB517" s="177"/>
      <c r="BC517" s="307"/>
      <c r="BD517" s="306">
        <f t="shared" si="203"/>
        <v>0</v>
      </c>
      <c r="BE517" s="307"/>
      <c r="BF517" s="316"/>
      <c r="BG517" s="316"/>
      <c r="BH517" s="316"/>
      <c r="BI517" s="316"/>
      <c r="BJ517" s="308">
        <f t="shared" si="210"/>
        <v>0</v>
      </c>
      <c r="BK517" s="308">
        <f t="shared" si="211"/>
        <v>0</v>
      </c>
      <c r="BL517" s="308" t="e">
        <f>#REF!</f>
        <v>#REF!</v>
      </c>
      <c r="BM517" s="308">
        <f t="shared" si="212"/>
        <v>0</v>
      </c>
      <c r="BN517" s="308" t="e">
        <f t="shared" si="213"/>
        <v>#REF!</v>
      </c>
      <c r="BO517" s="317" t="e">
        <f>AU517/#REF!</f>
        <v>#REF!</v>
      </c>
      <c r="BP517" s="317" t="e">
        <f>AE517/#REF!</f>
        <v>#REF!</v>
      </c>
      <c r="BQ517" s="313" t="e">
        <f>BP517*#REF!</f>
        <v>#REF!</v>
      </c>
      <c r="BR517" s="313" t="e">
        <f t="shared" si="214"/>
        <v>#REF!</v>
      </c>
      <c r="BS517" s="317" t="e">
        <f>AJ517/#REF!</f>
        <v>#REF!</v>
      </c>
      <c r="BT517" s="313" t="e">
        <f>BS517*#REF!</f>
        <v>#REF!</v>
      </c>
      <c r="BU517" s="313" t="e">
        <f t="shared" si="215"/>
        <v>#REF!</v>
      </c>
      <c r="BV517" s="317" t="e">
        <f>#REF!/#REF!</f>
        <v>#REF!</v>
      </c>
      <c r="BW517" s="313" t="e">
        <f>BV517*#REF!</f>
        <v>#REF!</v>
      </c>
      <c r="BX517" s="313" t="e">
        <f>BW517+#REF!</f>
        <v>#REF!</v>
      </c>
      <c r="BY517" s="317" t="e">
        <f>AO517/#REF!</f>
        <v>#REF!</v>
      </c>
      <c r="BZ517" s="313" t="e">
        <f>BY517*#REF!</f>
        <v>#REF!</v>
      </c>
      <c r="CA517" s="313" t="e">
        <f t="shared" si="216"/>
        <v>#REF!</v>
      </c>
      <c r="CB517" s="311" t="str">
        <f t="shared" si="205"/>
        <v>/MH</v>
      </c>
      <c r="CC517" s="311" t="str">
        <f t="shared" si="206"/>
        <v>MH/</v>
      </c>
      <c r="CE517" s="312" t="e">
        <f>T(#REF!)</f>
        <v>#REF!</v>
      </c>
      <c r="CF517" s="312" t="e">
        <f>#REF!</f>
        <v>#REF!</v>
      </c>
      <c r="CG517" s="313">
        <f t="shared" si="217"/>
        <v>0</v>
      </c>
      <c r="CJ517" s="314"/>
      <c r="CP517" s="177"/>
    </row>
    <row r="518" spans="1:94" hidden="1">
      <c r="A518" s="305"/>
      <c r="B518" s="870"/>
      <c r="C518" s="870"/>
      <c r="D518" s="870"/>
      <c r="E518" s="870"/>
      <c r="F518" s="870"/>
      <c r="G518" s="870"/>
      <c r="H518" s="870"/>
      <c r="I518" s="870"/>
      <c r="J518" s="870"/>
      <c r="K518" s="870"/>
      <c r="L518" s="870"/>
      <c r="M518" s="870"/>
      <c r="N518" s="870"/>
      <c r="O518" s="870"/>
      <c r="P518" s="870"/>
      <c r="Q518" s="871"/>
      <c r="R518" s="871"/>
      <c r="S518" s="872"/>
      <c r="T518" s="871"/>
      <c r="U518" s="871"/>
      <c r="V518" s="873"/>
      <c r="W518" s="874"/>
      <c r="X518" s="874"/>
      <c r="Y518" s="873"/>
      <c r="Z518" s="874"/>
      <c r="AA518" s="874"/>
      <c r="AB518" s="873"/>
      <c r="AC518" s="874"/>
      <c r="AD518" s="874"/>
      <c r="AE518" s="875">
        <f t="shared" si="207"/>
        <v>0</v>
      </c>
      <c r="AF518" s="875"/>
      <c r="AG518" s="875"/>
      <c r="AH518" s="875"/>
      <c r="AI518" s="875"/>
      <c r="AJ518" s="876">
        <f t="shared" si="208"/>
        <v>0</v>
      </c>
      <c r="AK518" s="876"/>
      <c r="AL518" s="876"/>
      <c r="AM518" s="876"/>
      <c r="AN518" s="876"/>
      <c r="AO518" s="876">
        <f t="shared" si="218"/>
        <v>0</v>
      </c>
      <c r="AP518" s="876"/>
      <c r="AQ518" s="876"/>
      <c r="AR518" s="876"/>
      <c r="AS518" s="876"/>
      <c r="AT518" s="318"/>
      <c r="AU518" s="877">
        <f t="shared" si="209"/>
        <v>0</v>
      </c>
      <c r="AV518" s="877"/>
      <c r="AW518" s="878"/>
      <c r="AX518" s="878"/>
      <c r="AY518" s="878"/>
      <c r="AZ518" s="879" t="e">
        <f>SUM(#REF!)</f>
        <v>#REF!</v>
      </c>
      <c r="BB518" s="177"/>
      <c r="BC518" s="307"/>
      <c r="BD518" s="306">
        <f t="shared" si="203"/>
        <v>0</v>
      </c>
      <c r="BE518" s="307"/>
      <c r="BF518" s="316"/>
      <c r="BG518" s="316"/>
      <c r="BH518" s="316"/>
      <c r="BI518" s="316"/>
      <c r="BJ518" s="308">
        <f t="shared" si="210"/>
        <v>0</v>
      </c>
      <c r="BK518" s="308">
        <f t="shared" si="211"/>
        <v>0</v>
      </c>
      <c r="BL518" s="308" t="e">
        <f>#REF!</f>
        <v>#REF!</v>
      </c>
      <c r="BM518" s="308">
        <f t="shared" si="212"/>
        <v>0</v>
      </c>
      <c r="BN518" s="308" t="e">
        <f t="shared" si="213"/>
        <v>#REF!</v>
      </c>
      <c r="BO518" s="317" t="e">
        <f>AU518/#REF!</f>
        <v>#REF!</v>
      </c>
      <c r="BP518" s="317" t="e">
        <f>AE518/#REF!</f>
        <v>#REF!</v>
      </c>
      <c r="BQ518" s="313" t="e">
        <f>BP518*#REF!</f>
        <v>#REF!</v>
      </c>
      <c r="BR518" s="313" t="e">
        <f t="shared" si="214"/>
        <v>#REF!</v>
      </c>
      <c r="BS518" s="317" t="e">
        <f>AJ518/#REF!</f>
        <v>#REF!</v>
      </c>
      <c r="BT518" s="313" t="e">
        <f>BS518*#REF!</f>
        <v>#REF!</v>
      </c>
      <c r="BU518" s="313" t="e">
        <f t="shared" si="215"/>
        <v>#REF!</v>
      </c>
      <c r="BV518" s="317" t="e">
        <f>#REF!/#REF!</f>
        <v>#REF!</v>
      </c>
      <c r="BW518" s="313" t="e">
        <f>BV518*#REF!</f>
        <v>#REF!</v>
      </c>
      <c r="BX518" s="313" t="e">
        <f>BW518+#REF!</f>
        <v>#REF!</v>
      </c>
      <c r="BY518" s="317" t="e">
        <f>AO518/#REF!</f>
        <v>#REF!</v>
      </c>
      <c r="BZ518" s="313" t="e">
        <f>BY518*#REF!</f>
        <v>#REF!</v>
      </c>
      <c r="CA518" s="313" t="e">
        <f t="shared" si="216"/>
        <v>#REF!</v>
      </c>
      <c r="CB518" s="311" t="str">
        <f t="shared" si="205"/>
        <v>/MH</v>
      </c>
      <c r="CC518" s="311" t="str">
        <f t="shared" si="206"/>
        <v>MH/</v>
      </c>
      <c r="CE518" s="312" t="e">
        <f>T(#REF!)</f>
        <v>#REF!</v>
      </c>
      <c r="CF518" s="312" t="e">
        <f>#REF!</f>
        <v>#REF!</v>
      </c>
      <c r="CG518" s="313">
        <f t="shared" si="217"/>
        <v>0</v>
      </c>
      <c r="CJ518" s="314"/>
      <c r="CP518" s="177"/>
    </row>
    <row r="519" spans="1:94" hidden="1">
      <c r="A519" s="305"/>
      <c r="B519" s="870"/>
      <c r="C519" s="870"/>
      <c r="D519" s="870"/>
      <c r="E519" s="870"/>
      <c r="F519" s="870"/>
      <c r="G519" s="870"/>
      <c r="H519" s="870"/>
      <c r="I519" s="870"/>
      <c r="J519" s="870"/>
      <c r="K519" s="870"/>
      <c r="L519" s="870"/>
      <c r="M519" s="870"/>
      <c r="N519" s="870"/>
      <c r="O519" s="870"/>
      <c r="P519" s="870"/>
      <c r="Q519" s="871"/>
      <c r="R519" s="871"/>
      <c r="S519" s="872"/>
      <c r="T519" s="871"/>
      <c r="U519" s="871"/>
      <c r="V519" s="873"/>
      <c r="W519" s="874"/>
      <c r="X519" s="874"/>
      <c r="Y519" s="873"/>
      <c r="Z519" s="874"/>
      <c r="AA519" s="874"/>
      <c r="AB519" s="873"/>
      <c r="AC519" s="874"/>
      <c r="AD519" s="874"/>
      <c r="AE519" s="875">
        <f t="shared" si="207"/>
        <v>0</v>
      </c>
      <c r="AF519" s="875"/>
      <c r="AG519" s="875"/>
      <c r="AH519" s="875"/>
      <c r="AI519" s="875"/>
      <c r="AJ519" s="876">
        <f t="shared" si="208"/>
        <v>0</v>
      </c>
      <c r="AK519" s="876"/>
      <c r="AL519" s="876"/>
      <c r="AM519" s="876"/>
      <c r="AN519" s="876"/>
      <c r="AO519" s="876">
        <f t="shared" si="218"/>
        <v>0</v>
      </c>
      <c r="AP519" s="876"/>
      <c r="AQ519" s="876"/>
      <c r="AR519" s="876"/>
      <c r="AS519" s="876"/>
      <c r="AT519" s="318"/>
      <c r="AU519" s="877">
        <f t="shared" si="209"/>
        <v>0</v>
      </c>
      <c r="AV519" s="877"/>
      <c r="AW519" s="878"/>
      <c r="AX519" s="878"/>
      <c r="AY519" s="878"/>
      <c r="AZ519" s="879" t="e">
        <f>SUM(#REF!)</f>
        <v>#REF!</v>
      </c>
      <c r="BB519" s="177"/>
      <c r="BC519" s="307"/>
      <c r="BD519" s="306">
        <f t="shared" si="203"/>
        <v>0</v>
      </c>
      <c r="BE519" s="307"/>
      <c r="BF519" s="316"/>
      <c r="BG519" s="316"/>
      <c r="BH519" s="316"/>
      <c r="BI519" s="316"/>
      <c r="BJ519" s="308">
        <f t="shared" si="210"/>
        <v>0</v>
      </c>
      <c r="BK519" s="308">
        <f t="shared" si="211"/>
        <v>0</v>
      </c>
      <c r="BL519" s="308" t="e">
        <f>#REF!</f>
        <v>#REF!</v>
      </c>
      <c r="BM519" s="308">
        <f t="shared" si="212"/>
        <v>0</v>
      </c>
      <c r="BN519" s="308" t="e">
        <f t="shared" si="213"/>
        <v>#REF!</v>
      </c>
      <c r="BO519" s="317" t="e">
        <f>AU519/#REF!</f>
        <v>#REF!</v>
      </c>
      <c r="BP519" s="317" t="e">
        <f>AE519/#REF!</f>
        <v>#REF!</v>
      </c>
      <c r="BQ519" s="313" t="e">
        <f>BP519*#REF!</f>
        <v>#REF!</v>
      </c>
      <c r="BR519" s="313" t="e">
        <f t="shared" si="214"/>
        <v>#REF!</v>
      </c>
      <c r="BS519" s="317" t="e">
        <f>AJ519/#REF!</f>
        <v>#REF!</v>
      </c>
      <c r="BT519" s="313" t="e">
        <f>BS519*#REF!</f>
        <v>#REF!</v>
      </c>
      <c r="BU519" s="313" t="e">
        <f t="shared" si="215"/>
        <v>#REF!</v>
      </c>
      <c r="BV519" s="317" t="e">
        <f>#REF!/#REF!</f>
        <v>#REF!</v>
      </c>
      <c r="BW519" s="313" t="e">
        <f>BV519*#REF!</f>
        <v>#REF!</v>
      </c>
      <c r="BX519" s="313" t="e">
        <f>BW519+#REF!</f>
        <v>#REF!</v>
      </c>
      <c r="BY519" s="317" t="e">
        <f>AO519/#REF!</f>
        <v>#REF!</v>
      </c>
      <c r="BZ519" s="313" t="e">
        <f>BY519*#REF!</f>
        <v>#REF!</v>
      </c>
      <c r="CA519" s="313" t="e">
        <f t="shared" si="216"/>
        <v>#REF!</v>
      </c>
      <c r="CB519" s="311" t="str">
        <f t="shared" si="205"/>
        <v>/MH</v>
      </c>
      <c r="CC519" s="311" t="str">
        <f t="shared" si="206"/>
        <v>MH/</v>
      </c>
      <c r="CE519" s="312" t="e">
        <f>T(#REF!)</f>
        <v>#REF!</v>
      </c>
      <c r="CF519" s="312" t="e">
        <f>#REF!</f>
        <v>#REF!</v>
      </c>
      <c r="CG519" s="313">
        <f t="shared" si="217"/>
        <v>0</v>
      </c>
      <c r="CJ519" s="314"/>
      <c r="CP519" s="177"/>
    </row>
    <row r="520" spans="1:94" hidden="1">
      <c r="A520" s="305"/>
      <c r="B520" s="870"/>
      <c r="C520" s="870"/>
      <c r="D520" s="870"/>
      <c r="E520" s="870"/>
      <c r="F520" s="870"/>
      <c r="G520" s="870"/>
      <c r="H520" s="870"/>
      <c r="I520" s="870"/>
      <c r="J520" s="870"/>
      <c r="K520" s="870"/>
      <c r="L520" s="870"/>
      <c r="M520" s="870"/>
      <c r="N520" s="870"/>
      <c r="O520" s="870"/>
      <c r="P520" s="870"/>
      <c r="Q520" s="871"/>
      <c r="R520" s="871"/>
      <c r="S520" s="872"/>
      <c r="T520" s="871"/>
      <c r="U520" s="871"/>
      <c r="V520" s="873"/>
      <c r="W520" s="874"/>
      <c r="X520" s="874"/>
      <c r="Y520" s="873"/>
      <c r="Z520" s="874"/>
      <c r="AA520" s="874"/>
      <c r="AB520" s="873"/>
      <c r="AC520" s="874"/>
      <c r="AD520" s="874"/>
      <c r="AE520" s="875">
        <f t="shared" si="207"/>
        <v>0</v>
      </c>
      <c r="AF520" s="875"/>
      <c r="AG520" s="875"/>
      <c r="AH520" s="875"/>
      <c r="AI520" s="875"/>
      <c r="AJ520" s="876">
        <f t="shared" si="208"/>
        <v>0</v>
      </c>
      <c r="AK520" s="876"/>
      <c r="AL520" s="876"/>
      <c r="AM520" s="876"/>
      <c r="AN520" s="876"/>
      <c r="AO520" s="876">
        <f t="shared" si="218"/>
        <v>0</v>
      </c>
      <c r="AP520" s="876"/>
      <c r="AQ520" s="876"/>
      <c r="AR520" s="876"/>
      <c r="AS520" s="876"/>
      <c r="AT520" s="318"/>
      <c r="AU520" s="877">
        <f t="shared" si="209"/>
        <v>0</v>
      </c>
      <c r="AV520" s="877"/>
      <c r="AW520" s="878"/>
      <c r="AX520" s="878"/>
      <c r="AY520" s="878"/>
      <c r="AZ520" s="879" t="e">
        <f>SUM(#REF!)</f>
        <v>#REF!</v>
      </c>
      <c r="BB520" s="177"/>
      <c r="BC520" s="307"/>
      <c r="BD520" s="306">
        <f t="shared" si="203"/>
        <v>0</v>
      </c>
      <c r="BE520" s="307"/>
      <c r="BF520" s="316"/>
      <c r="BG520" s="316"/>
      <c r="BH520" s="316"/>
      <c r="BI520" s="316"/>
      <c r="BJ520" s="308">
        <f t="shared" si="210"/>
        <v>0</v>
      </c>
      <c r="BK520" s="308">
        <f t="shared" si="211"/>
        <v>0</v>
      </c>
      <c r="BL520" s="308" t="e">
        <f>#REF!</f>
        <v>#REF!</v>
      </c>
      <c r="BM520" s="308">
        <f t="shared" si="212"/>
        <v>0</v>
      </c>
      <c r="BN520" s="308" t="e">
        <f t="shared" si="213"/>
        <v>#REF!</v>
      </c>
      <c r="BO520" s="317" t="e">
        <f>AU520/#REF!</f>
        <v>#REF!</v>
      </c>
      <c r="BP520" s="317" t="e">
        <f>AE520/#REF!</f>
        <v>#REF!</v>
      </c>
      <c r="BQ520" s="313" t="e">
        <f>BP520*#REF!</f>
        <v>#REF!</v>
      </c>
      <c r="BR520" s="313" t="e">
        <f t="shared" si="214"/>
        <v>#REF!</v>
      </c>
      <c r="BS520" s="317" t="e">
        <f>AJ520/#REF!</f>
        <v>#REF!</v>
      </c>
      <c r="BT520" s="313" t="e">
        <f>BS520*#REF!</f>
        <v>#REF!</v>
      </c>
      <c r="BU520" s="313" t="e">
        <f t="shared" si="215"/>
        <v>#REF!</v>
      </c>
      <c r="BV520" s="317" t="e">
        <f>#REF!/#REF!</f>
        <v>#REF!</v>
      </c>
      <c r="BW520" s="313" t="e">
        <f>BV520*#REF!</f>
        <v>#REF!</v>
      </c>
      <c r="BX520" s="313" t="e">
        <f>BW520+#REF!</f>
        <v>#REF!</v>
      </c>
      <c r="BY520" s="317" t="e">
        <f>AO520/#REF!</f>
        <v>#REF!</v>
      </c>
      <c r="BZ520" s="313" t="e">
        <f>BY520*#REF!</f>
        <v>#REF!</v>
      </c>
      <c r="CA520" s="313" t="e">
        <f t="shared" si="216"/>
        <v>#REF!</v>
      </c>
      <c r="CB520" s="311" t="str">
        <f t="shared" si="205"/>
        <v>/MH</v>
      </c>
      <c r="CC520" s="311" t="str">
        <f t="shared" si="206"/>
        <v>MH/</v>
      </c>
      <c r="CE520" s="312" t="e">
        <f>T(#REF!)</f>
        <v>#REF!</v>
      </c>
      <c r="CF520" s="312" t="e">
        <f>#REF!</f>
        <v>#REF!</v>
      </c>
      <c r="CG520" s="313">
        <f t="shared" si="217"/>
        <v>0</v>
      </c>
      <c r="CJ520" s="314"/>
      <c r="CP520" s="177"/>
    </row>
    <row r="521" spans="1:94" hidden="1">
      <c r="A521" s="305"/>
      <c r="B521" s="870"/>
      <c r="C521" s="870"/>
      <c r="D521" s="870"/>
      <c r="E521" s="870"/>
      <c r="F521" s="870"/>
      <c r="G521" s="870"/>
      <c r="H521" s="870"/>
      <c r="I521" s="870"/>
      <c r="J521" s="870"/>
      <c r="K521" s="870"/>
      <c r="L521" s="870"/>
      <c r="M521" s="870"/>
      <c r="N521" s="870"/>
      <c r="O521" s="870"/>
      <c r="P521" s="870"/>
      <c r="Q521" s="871"/>
      <c r="R521" s="871"/>
      <c r="S521" s="872"/>
      <c r="T521" s="871"/>
      <c r="U521" s="871"/>
      <c r="V521" s="873"/>
      <c r="W521" s="874"/>
      <c r="X521" s="874"/>
      <c r="Y521" s="873"/>
      <c r="Z521" s="874"/>
      <c r="AA521" s="874"/>
      <c r="AB521" s="873"/>
      <c r="AC521" s="874"/>
      <c r="AD521" s="874"/>
      <c r="AE521" s="875">
        <f t="shared" si="207"/>
        <v>0</v>
      </c>
      <c r="AF521" s="875"/>
      <c r="AG521" s="875"/>
      <c r="AH521" s="875"/>
      <c r="AI521" s="875"/>
      <c r="AJ521" s="876">
        <f t="shared" si="208"/>
        <v>0</v>
      </c>
      <c r="AK521" s="876"/>
      <c r="AL521" s="876"/>
      <c r="AM521" s="876"/>
      <c r="AN521" s="876"/>
      <c r="AO521" s="876">
        <f t="shared" si="218"/>
        <v>0</v>
      </c>
      <c r="AP521" s="876"/>
      <c r="AQ521" s="876"/>
      <c r="AR521" s="876"/>
      <c r="AS521" s="876"/>
      <c r="AT521" s="318"/>
      <c r="AU521" s="877">
        <f t="shared" si="209"/>
        <v>0</v>
      </c>
      <c r="AV521" s="877"/>
      <c r="AW521" s="878"/>
      <c r="AX521" s="878"/>
      <c r="AY521" s="878"/>
      <c r="AZ521" s="879" t="e">
        <f>SUM(#REF!)</f>
        <v>#REF!</v>
      </c>
      <c r="BB521" s="177"/>
      <c r="BC521" s="307"/>
      <c r="BD521" s="306">
        <f t="shared" si="203"/>
        <v>0</v>
      </c>
      <c r="BE521" s="307"/>
      <c r="BF521" s="316"/>
      <c r="BG521" s="316"/>
      <c r="BH521" s="316"/>
      <c r="BI521" s="316"/>
      <c r="BJ521" s="308">
        <f t="shared" si="210"/>
        <v>0</v>
      </c>
      <c r="BK521" s="308">
        <f t="shared" si="211"/>
        <v>0</v>
      </c>
      <c r="BL521" s="308" t="e">
        <f>#REF!</f>
        <v>#REF!</v>
      </c>
      <c r="BM521" s="308">
        <f t="shared" si="212"/>
        <v>0</v>
      </c>
      <c r="BN521" s="308" t="e">
        <f t="shared" si="213"/>
        <v>#REF!</v>
      </c>
      <c r="BO521" s="317" t="e">
        <f>AU521/#REF!</f>
        <v>#REF!</v>
      </c>
      <c r="BP521" s="317" t="e">
        <f>AE521/#REF!</f>
        <v>#REF!</v>
      </c>
      <c r="BQ521" s="313" t="e">
        <f>BP521*#REF!</f>
        <v>#REF!</v>
      </c>
      <c r="BR521" s="313" t="e">
        <f t="shared" si="214"/>
        <v>#REF!</v>
      </c>
      <c r="BS521" s="317" t="e">
        <f>AJ521/#REF!</f>
        <v>#REF!</v>
      </c>
      <c r="BT521" s="313" t="e">
        <f>BS521*#REF!</f>
        <v>#REF!</v>
      </c>
      <c r="BU521" s="313" t="e">
        <f t="shared" si="215"/>
        <v>#REF!</v>
      </c>
      <c r="BV521" s="317" t="e">
        <f>#REF!/#REF!</f>
        <v>#REF!</v>
      </c>
      <c r="BW521" s="313" t="e">
        <f>BV521*#REF!</f>
        <v>#REF!</v>
      </c>
      <c r="BX521" s="313" t="e">
        <f>BW521+#REF!</f>
        <v>#REF!</v>
      </c>
      <c r="BY521" s="317" t="e">
        <f>AO521/#REF!</f>
        <v>#REF!</v>
      </c>
      <c r="BZ521" s="313" t="e">
        <f>BY521*#REF!</f>
        <v>#REF!</v>
      </c>
      <c r="CA521" s="313" t="e">
        <f t="shared" si="216"/>
        <v>#REF!</v>
      </c>
      <c r="CB521" s="311" t="str">
        <f t="shared" si="205"/>
        <v>/MH</v>
      </c>
      <c r="CC521" s="311" t="str">
        <f t="shared" si="206"/>
        <v>MH/</v>
      </c>
      <c r="CE521" s="312" t="e">
        <f>T(#REF!)</f>
        <v>#REF!</v>
      </c>
      <c r="CF521" s="312" t="e">
        <f>#REF!</f>
        <v>#REF!</v>
      </c>
      <c r="CG521" s="313">
        <f t="shared" si="217"/>
        <v>0</v>
      </c>
      <c r="CJ521" s="314"/>
      <c r="CP521" s="177"/>
    </row>
    <row r="522" spans="1:94" hidden="1">
      <c r="A522" s="305"/>
      <c r="B522" s="870"/>
      <c r="C522" s="870"/>
      <c r="D522" s="870"/>
      <c r="E522" s="870"/>
      <c r="F522" s="870"/>
      <c r="G522" s="870"/>
      <c r="H522" s="870"/>
      <c r="I522" s="870"/>
      <c r="J522" s="870"/>
      <c r="K522" s="870"/>
      <c r="L522" s="870"/>
      <c r="M522" s="870"/>
      <c r="N522" s="870"/>
      <c r="O522" s="870"/>
      <c r="P522" s="870"/>
      <c r="Q522" s="871"/>
      <c r="R522" s="871"/>
      <c r="S522" s="872"/>
      <c r="T522" s="871"/>
      <c r="U522" s="871"/>
      <c r="V522" s="873"/>
      <c r="W522" s="874"/>
      <c r="X522" s="874"/>
      <c r="Y522" s="873"/>
      <c r="Z522" s="874"/>
      <c r="AA522" s="874"/>
      <c r="AB522" s="873"/>
      <c r="AC522" s="874"/>
      <c r="AD522" s="874"/>
      <c r="AE522" s="875">
        <f t="shared" si="207"/>
        <v>0</v>
      </c>
      <c r="AF522" s="875"/>
      <c r="AG522" s="875"/>
      <c r="AH522" s="875"/>
      <c r="AI522" s="875"/>
      <c r="AJ522" s="876">
        <f t="shared" si="208"/>
        <v>0</v>
      </c>
      <c r="AK522" s="876"/>
      <c r="AL522" s="876"/>
      <c r="AM522" s="876"/>
      <c r="AN522" s="876"/>
      <c r="AO522" s="876">
        <f t="shared" si="218"/>
        <v>0</v>
      </c>
      <c r="AP522" s="876"/>
      <c r="AQ522" s="876"/>
      <c r="AR522" s="876"/>
      <c r="AS522" s="876"/>
      <c r="AT522" s="318"/>
      <c r="AU522" s="877">
        <f t="shared" si="209"/>
        <v>0</v>
      </c>
      <c r="AV522" s="877"/>
      <c r="AW522" s="878"/>
      <c r="AX522" s="878"/>
      <c r="AY522" s="878"/>
      <c r="AZ522" s="879" t="e">
        <f>SUM(#REF!)</f>
        <v>#REF!</v>
      </c>
      <c r="BB522" s="177"/>
      <c r="BC522" s="307"/>
      <c r="BD522" s="306">
        <f t="shared" si="203"/>
        <v>0</v>
      </c>
      <c r="BE522" s="307"/>
      <c r="BF522" s="316"/>
      <c r="BG522" s="316"/>
      <c r="BH522" s="316"/>
      <c r="BI522" s="316"/>
      <c r="BJ522" s="308">
        <f t="shared" si="210"/>
        <v>0</v>
      </c>
      <c r="BK522" s="308">
        <f t="shared" si="211"/>
        <v>0</v>
      </c>
      <c r="BL522" s="308" t="e">
        <f>#REF!</f>
        <v>#REF!</v>
      </c>
      <c r="BM522" s="308">
        <f t="shared" si="212"/>
        <v>0</v>
      </c>
      <c r="BN522" s="308" t="e">
        <f t="shared" si="213"/>
        <v>#REF!</v>
      </c>
      <c r="BO522" s="317" t="e">
        <f>AU522/#REF!</f>
        <v>#REF!</v>
      </c>
      <c r="BP522" s="317" t="e">
        <f>AE522/#REF!</f>
        <v>#REF!</v>
      </c>
      <c r="BQ522" s="313" t="e">
        <f>BP522*#REF!</f>
        <v>#REF!</v>
      </c>
      <c r="BR522" s="313" t="e">
        <f t="shared" si="214"/>
        <v>#REF!</v>
      </c>
      <c r="BS522" s="317" t="e">
        <f>AJ522/#REF!</f>
        <v>#REF!</v>
      </c>
      <c r="BT522" s="313" t="e">
        <f>BS522*#REF!</f>
        <v>#REF!</v>
      </c>
      <c r="BU522" s="313" t="e">
        <f t="shared" si="215"/>
        <v>#REF!</v>
      </c>
      <c r="BV522" s="317" t="e">
        <f>#REF!/#REF!</f>
        <v>#REF!</v>
      </c>
      <c r="BW522" s="313" t="e">
        <f>BV522*#REF!</f>
        <v>#REF!</v>
      </c>
      <c r="BX522" s="313" t="e">
        <f>BW522+#REF!</f>
        <v>#REF!</v>
      </c>
      <c r="BY522" s="317" t="e">
        <f>AO522/#REF!</f>
        <v>#REF!</v>
      </c>
      <c r="BZ522" s="313" t="e">
        <f>BY522*#REF!</f>
        <v>#REF!</v>
      </c>
      <c r="CA522" s="313" t="e">
        <f t="shared" si="216"/>
        <v>#REF!</v>
      </c>
      <c r="CB522" s="311" t="str">
        <f t="shared" si="205"/>
        <v>/MH</v>
      </c>
      <c r="CC522" s="311" t="str">
        <f t="shared" si="206"/>
        <v>MH/</v>
      </c>
      <c r="CE522" s="312" t="e">
        <f>T(#REF!)</f>
        <v>#REF!</v>
      </c>
      <c r="CF522" s="312" t="e">
        <f>#REF!</f>
        <v>#REF!</v>
      </c>
      <c r="CG522" s="313">
        <f t="shared" si="217"/>
        <v>0</v>
      </c>
      <c r="CJ522" s="314"/>
      <c r="CP522" s="177"/>
    </row>
    <row r="523" spans="1:94" hidden="1">
      <c r="A523" s="305"/>
      <c r="B523" s="870"/>
      <c r="C523" s="870"/>
      <c r="D523" s="870"/>
      <c r="E523" s="870"/>
      <c r="F523" s="870"/>
      <c r="G523" s="870"/>
      <c r="H523" s="870"/>
      <c r="I523" s="870"/>
      <c r="J523" s="870"/>
      <c r="K523" s="870"/>
      <c r="L523" s="870"/>
      <c r="M523" s="870"/>
      <c r="N523" s="870"/>
      <c r="O523" s="870"/>
      <c r="P523" s="870"/>
      <c r="Q523" s="871"/>
      <c r="R523" s="871"/>
      <c r="S523" s="872"/>
      <c r="T523" s="871"/>
      <c r="U523" s="871"/>
      <c r="V523" s="873"/>
      <c r="W523" s="874"/>
      <c r="X523" s="874"/>
      <c r="Y523" s="873"/>
      <c r="Z523" s="874"/>
      <c r="AA523" s="874"/>
      <c r="AB523" s="873"/>
      <c r="AC523" s="874"/>
      <c r="AD523" s="874"/>
      <c r="AE523" s="875">
        <f t="shared" si="207"/>
        <v>0</v>
      </c>
      <c r="AF523" s="875"/>
      <c r="AG523" s="875"/>
      <c r="AH523" s="875"/>
      <c r="AI523" s="875"/>
      <c r="AJ523" s="876">
        <f t="shared" si="208"/>
        <v>0</v>
      </c>
      <c r="AK523" s="876"/>
      <c r="AL523" s="876"/>
      <c r="AM523" s="876"/>
      <c r="AN523" s="876"/>
      <c r="AO523" s="876">
        <f t="shared" si="218"/>
        <v>0</v>
      </c>
      <c r="AP523" s="876"/>
      <c r="AQ523" s="876"/>
      <c r="AR523" s="876"/>
      <c r="AS523" s="876"/>
      <c r="AT523" s="318"/>
      <c r="AU523" s="877">
        <f t="shared" si="209"/>
        <v>0</v>
      </c>
      <c r="AV523" s="877"/>
      <c r="AW523" s="878"/>
      <c r="AX523" s="878"/>
      <c r="AY523" s="878"/>
      <c r="AZ523" s="879" t="e">
        <f>SUM(#REF!)</f>
        <v>#REF!</v>
      </c>
      <c r="BB523" s="177"/>
      <c r="BC523" s="307"/>
      <c r="BD523" s="306">
        <f t="shared" si="203"/>
        <v>0</v>
      </c>
      <c r="BE523" s="307"/>
      <c r="BF523" s="316"/>
      <c r="BG523" s="316"/>
      <c r="BH523" s="316"/>
      <c r="BI523" s="316"/>
      <c r="BJ523" s="308">
        <f t="shared" si="210"/>
        <v>0</v>
      </c>
      <c r="BK523" s="308">
        <f t="shared" si="211"/>
        <v>0</v>
      </c>
      <c r="BL523" s="308" t="e">
        <f>#REF!</f>
        <v>#REF!</v>
      </c>
      <c r="BM523" s="308">
        <f t="shared" si="212"/>
        <v>0</v>
      </c>
      <c r="BN523" s="308" t="e">
        <f t="shared" si="213"/>
        <v>#REF!</v>
      </c>
      <c r="BO523" s="317" t="e">
        <f>AU523/#REF!</f>
        <v>#REF!</v>
      </c>
      <c r="BP523" s="317" t="e">
        <f>AE523/#REF!</f>
        <v>#REF!</v>
      </c>
      <c r="BQ523" s="313" t="e">
        <f>BP523*#REF!</f>
        <v>#REF!</v>
      </c>
      <c r="BR523" s="313" t="e">
        <f t="shared" si="214"/>
        <v>#REF!</v>
      </c>
      <c r="BS523" s="317" t="e">
        <f>AJ523/#REF!</f>
        <v>#REF!</v>
      </c>
      <c r="BT523" s="313" t="e">
        <f>BS523*#REF!</f>
        <v>#REF!</v>
      </c>
      <c r="BU523" s="313" t="e">
        <f t="shared" si="215"/>
        <v>#REF!</v>
      </c>
      <c r="BV523" s="317" t="e">
        <f>#REF!/#REF!</f>
        <v>#REF!</v>
      </c>
      <c r="BW523" s="313" t="e">
        <f>BV523*#REF!</f>
        <v>#REF!</v>
      </c>
      <c r="BX523" s="313" t="e">
        <f>BW523+#REF!</f>
        <v>#REF!</v>
      </c>
      <c r="BY523" s="317" t="e">
        <f>AO523/#REF!</f>
        <v>#REF!</v>
      </c>
      <c r="BZ523" s="313" t="e">
        <f>BY523*#REF!</f>
        <v>#REF!</v>
      </c>
      <c r="CA523" s="313" t="e">
        <f t="shared" si="216"/>
        <v>#REF!</v>
      </c>
      <c r="CB523" s="311" t="str">
        <f t="shared" si="205"/>
        <v>/MH</v>
      </c>
      <c r="CC523" s="311" t="str">
        <f t="shared" si="206"/>
        <v>MH/</v>
      </c>
      <c r="CE523" s="312" t="e">
        <f>T(#REF!)</f>
        <v>#REF!</v>
      </c>
      <c r="CF523" s="312" t="e">
        <f>#REF!</f>
        <v>#REF!</v>
      </c>
      <c r="CG523" s="313">
        <f t="shared" si="217"/>
        <v>0</v>
      </c>
      <c r="CJ523" s="314"/>
      <c r="CP523" s="177"/>
    </row>
    <row r="524" spans="1:94" hidden="1">
      <c r="A524" s="305"/>
      <c r="B524" s="870"/>
      <c r="C524" s="870"/>
      <c r="D524" s="870"/>
      <c r="E524" s="870"/>
      <c r="F524" s="870"/>
      <c r="G524" s="870"/>
      <c r="H524" s="870"/>
      <c r="I524" s="870"/>
      <c r="J524" s="870"/>
      <c r="K524" s="870"/>
      <c r="L524" s="870"/>
      <c r="M524" s="870"/>
      <c r="N524" s="870"/>
      <c r="O524" s="870"/>
      <c r="P524" s="870"/>
      <c r="Q524" s="871"/>
      <c r="R524" s="871"/>
      <c r="S524" s="872"/>
      <c r="T524" s="871"/>
      <c r="U524" s="871"/>
      <c r="V524" s="873"/>
      <c r="W524" s="874"/>
      <c r="X524" s="874"/>
      <c r="Y524" s="873"/>
      <c r="Z524" s="874"/>
      <c r="AA524" s="874"/>
      <c r="AB524" s="873"/>
      <c r="AC524" s="874"/>
      <c r="AD524" s="874"/>
      <c r="AE524" s="875">
        <f t="shared" si="207"/>
        <v>0</v>
      </c>
      <c r="AF524" s="875"/>
      <c r="AG524" s="875"/>
      <c r="AH524" s="875"/>
      <c r="AI524" s="875"/>
      <c r="AJ524" s="876">
        <f t="shared" si="208"/>
        <v>0</v>
      </c>
      <c r="AK524" s="876"/>
      <c r="AL524" s="876"/>
      <c r="AM524" s="876"/>
      <c r="AN524" s="876"/>
      <c r="AO524" s="876">
        <f t="shared" si="218"/>
        <v>0</v>
      </c>
      <c r="AP524" s="876"/>
      <c r="AQ524" s="876"/>
      <c r="AR524" s="876"/>
      <c r="AS524" s="876"/>
      <c r="AT524" s="318"/>
      <c r="AU524" s="877">
        <f t="shared" si="209"/>
        <v>0</v>
      </c>
      <c r="AV524" s="877"/>
      <c r="AW524" s="878"/>
      <c r="AX524" s="878"/>
      <c r="AY524" s="878"/>
      <c r="AZ524" s="879" t="e">
        <f>SUM(#REF!)</f>
        <v>#REF!</v>
      </c>
      <c r="BB524" s="177"/>
      <c r="BC524" s="307"/>
      <c r="BD524" s="306">
        <f t="shared" si="203"/>
        <v>0</v>
      </c>
      <c r="BE524" s="307"/>
      <c r="BF524" s="316"/>
      <c r="BG524" s="316"/>
      <c r="BH524" s="316"/>
      <c r="BI524" s="316"/>
      <c r="BJ524" s="308">
        <f t="shared" si="210"/>
        <v>0</v>
      </c>
      <c r="BK524" s="308">
        <f t="shared" si="211"/>
        <v>0</v>
      </c>
      <c r="BL524" s="308" t="e">
        <f>#REF!</f>
        <v>#REF!</v>
      </c>
      <c r="BM524" s="308">
        <f t="shared" si="212"/>
        <v>0</v>
      </c>
      <c r="BN524" s="308" t="e">
        <f t="shared" si="213"/>
        <v>#REF!</v>
      </c>
      <c r="BO524" s="317" t="e">
        <f>AU524/#REF!</f>
        <v>#REF!</v>
      </c>
      <c r="BP524" s="317" t="e">
        <f>AE524/#REF!</f>
        <v>#REF!</v>
      </c>
      <c r="BQ524" s="313" t="e">
        <f>BP524*#REF!</f>
        <v>#REF!</v>
      </c>
      <c r="BR524" s="313" t="e">
        <f t="shared" si="214"/>
        <v>#REF!</v>
      </c>
      <c r="BS524" s="317" t="e">
        <f>AJ524/#REF!</f>
        <v>#REF!</v>
      </c>
      <c r="BT524" s="313" t="e">
        <f>BS524*#REF!</f>
        <v>#REF!</v>
      </c>
      <c r="BU524" s="313" t="e">
        <f t="shared" si="215"/>
        <v>#REF!</v>
      </c>
      <c r="BV524" s="317" t="e">
        <f>#REF!/#REF!</f>
        <v>#REF!</v>
      </c>
      <c r="BW524" s="313" t="e">
        <f>BV524*#REF!</f>
        <v>#REF!</v>
      </c>
      <c r="BX524" s="313" t="e">
        <f>BW524+#REF!</f>
        <v>#REF!</v>
      </c>
      <c r="BY524" s="317" t="e">
        <f>AO524/#REF!</f>
        <v>#REF!</v>
      </c>
      <c r="BZ524" s="313" t="e">
        <f>BY524*#REF!</f>
        <v>#REF!</v>
      </c>
      <c r="CA524" s="313" t="e">
        <f t="shared" si="216"/>
        <v>#REF!</v>
      </c>
      <c r="CB524" s="311" t="str">
        <f t="shared" si="205"/>
        <v>/MH</v>
      </c>
      <c r="CC524" s="311" t="str">
        <f t="shared" si="206"/>
        <v>MH/</v>
      </c>
      <c r="CE524" s="312" t="e">
        <f>T(#REF!)</f>
        <v>#REF!</v>
      </c>
      <c r="CF524" s="312" t="e">
        <f>#REF!</f>
        <v>#REF!</v>
      </c>
      <c r="CG524" s="313">
        <f t="shared" si="217"/>
        <v>0</v>
      </c>
      <c r="CJ524" s="314"/>
      <c r="CP524" s="177"/>
    </row>
    <row r="525" spans="1:94" hidden="1">
      <c r="A525" s="305"/>
      <c r="B525" s="870"/>
      <c r="C525" s="870"/>
      <c r="D525" s="870"/>
      <c r="E525" s="870"/>
      <c r="F525" s="870"/>
      <c r="G525" s="870"/>
      <c r="H525" s="870"/>
      <c r="I525" s="870"/>
      <c r="J525" s="870"/>
      <c r="K525" s="870"/>
      <c r="L525" s="870"/>
      <c r="M525" s="870"/>
      <c r="N525" s="870"/>
      <c r="O525" s="870"/>
      <c r="P525" s="870"/>
      <c r="Q525" s="871"/>
      <c r="R525" s="871"/>
      <c r="S525" s="872"/>
      <c r="T525" s="871"/>
      <c r="U525" s="871"/>
      <c r="V525" s="873"/>
      <c r="W525" s="874"/>
      <c r="X525" s="874"/>
      <c r="Y525" s="873"/>
      <c r="Z525" s="874"/>
      <c r="AA525" s="874"/>
      <c r="AB525" s="873"/>
      <c r="AC525" s="874"/>
      <c r="AD525" s="874"/>
      <c r="AE525" s="875">
        <f t="shared" si="207"/>
        <v>0</v>
      </c>
      <c r="AF525" s="875"/>
      <c r="AG525" s="875"/>
      <c r="AH525" s="875"/>
      <c r="AI525" s="875"/>
      <c r="AJ525" s="876">
        <f t="shared" si="208"/>
        <v>0</v>
      </c>
      <c r="AK525" s="876"/>
      <c r="AL525" s="876"/>
      <c r="AM525" s="876"/>
      <c r="AN525" s="876"/>
      <c r="AO525" s="876">
        <f t="shared" si="218"/>
        <v>0</v>
      </c>
      <c r="AP525" s="876"/>
      <c r="AQ525" s="876"/>
      <c r="AR525" s="876"/>
      <c r="AS525" s="876"/>
      <c r="AT525" s="318"/>
      <c r="AU525" s="877">
        <f t="shared" si="209"/>
        <v>0</v>
      </c>
      <c r="AV525" s="877"/>
      <c r="AW525" s="878"/>
      <c r="AX525" s="878"/>
      <c r="AY525" s="878"/>
      <c r="AZ525" s="879" t="e">
        <f>SUM(#REF!)</f>
        <v>#REF!</v>
      </c>
      <c r="BB525" s="177"/>
      <c r="BC525" s="307"/>
      <c r="BD525" s="306">
        <f t="shared" si="203"/>
        <v>0</v>
      </c>
      <c r="BE525" s="307"/>
      <c r="BF525" s="316"/>
      <c r="BG525" s="316"/>
      <c r="BH525" s="316"/>
      <c r="BI525" s="316"/>
      <c r="BJ525" s="308">
        <f t="shared" si="210"/>
        <v>0</v>
      </c>
      <c r="BK525" s="308">
        <f t="shared" si="211"/>
        <v>0</v>
      </c>
      <c r="BL525" s="308" t="e">
        <f>#REF!</f>
        <v>#REF!</v>
      </c>
      <c r="BM525" s="308">
        <f t="shared" si="212"/>
        <v>0</v>
      </c>
      <c r="BN525" s="308" t="e">
        <f t="shared" si="213"/>
        <v>#REF!</v>
      </c>
      <c r="BO525" s="317" t="e">
        <f>AU525/#REF!</f>
        <v>#REF!</v>
      </c>
      <c r="BP525" s="317" t="e">
        <f>AE525/#REF!</f>
        <v>#REF!</v>
      </c>
      <c r="BQ525" s="313" t="e">
        <f>BP525*#REF!</f>
        <v>#REF!</v>
      </c>
      <c r="BR525" s="313" t="e">
        <f t="shared" si="214"/>
        <v>#REF!</v>
      </c>
      <c r="BS525" s="317" t="e">
        <f>AJ525/#REF!</f>
        <v>#REF!</v>
      </c>
      <c r="BT525" s="313" t="e">
        <f>BS525*#REF!</f>
        <v>#REF!</v>
      </c>
      <c r="BU525" s="313" t="e">
        <f t="shared" si="215"/>
        <v>#REF!</v>
      </c>
      <c r="BV525" s="317" t="e">
        <f>#REF!/#REF!</f>
        <v>#REF!</v>
      </c>
      <c r="BW525" s="313" t="e">
        <f>BV525*#REF!</f>
        <v>#REF!</v>
      </c>
      <c r="BX525" s="313" t="e">
        <f>BW525+#REF!</f>
        <v>#REF!</v>
      </c>
      <c r="BY525" s="317" t="e">
        <f>AO525/#REF!</f>
        <v>#REF!</v>
      </c>
      <c r="BZ525" s="313" t="e">
        <f>BY525*#REF!</f>
        <v>#REF!</v>
      </c>
      <c r="CA525" s="313" t="e">
        <f t="shared" si="216"/>
        <v>#REF!</v>
      </c>
      <c r="CB525" s="311" t="str">
        <f t="shared" si="205"/>
        <v>/MH</v>
      </c>
      <c r="CC525" s="311" t="str">
        <f t="shared" si="206"/>
        <v>MH/</v>
      </c>
      <c r="CE525" s="312" t="e">
        <f>T(#REF!)</f>
        <v>#REF!</v>
      </c>
      <c r="CF525" s="312" t="e">
        <f>#REF!</f>
        <v>#REF!</v>
      </c>
      <c r="CG525" s="313">
        <f t="shared" si="217"/>
        <v>0</v>
      </c>
      <c r="CJ525" s="314"/>
      <c r="CP525" s="177"/>
    </row>
    <row r="526" spans="1:94" hidden="1">
      <c r="A526" s="305"/>
      <c r="B526" s="870"/>
      <c r="C526" s="870"/>
      <c r="D526" s="870"/>
      <c r="E526" s="870"/>
      <c r="F526" s="870"/>
      <c r="G526" s="870"/>
      <c r="H526" s="870"/>
      <c r="I526" s="870"/>
      <c r="J526" s="870"/>
      <c r="K526" s="870"/>
      <c r="L526" s="870"/>
      <c r="M526" s="870"/>
      <c r="N526" s="870"/>
      <c r="O526" s="870"/>
      <c r="P526" s="870"/>
      <c r="Q526" s="871"/>
      <c r="R526" s="871"/>
      <c r="S526" s="872"/>
      <c r="T526" s="871"/>
      <c r="U526" s="871"/>
      <c r="V526" s="873"/>
      <c r="W526" s="874"/>
      <c r="X526" s="874"/>
      <c r="Y526" s="873"/>
      <c r="Z526" s="874"/>
      <c r="AA526" s="874"/>
      <c r="AB526" s="873"/>
      <c r="AC526" s="874"/>
      <c r="AD526" s="874"/>
      <c r="AE526" s="875">
        <f t="shared" si="207"/>
        <v>0</v>
      </c>
      <c r="AF526" s="875"/>
      <c r="AG526" s="875"/>
      <c r="AH526" s="875"/>
      <c r="AI526" s="875"/>
      <c r="AJ526" s="876">
        <f t="shared" si="208"/>
        <v>0</v>
      </c>
      <c r="AK526" s="876"/>
      <c r="AL526" s="876"/>
      <c r="AM526" s="876"/>
      <c r="AN526" s="876"/>
      <c r="AO526" s="876">
        <f t="shared" si="218"/>
        <v>0</v>
      </c>
      <c r="AP526" s="876"/>
      <c r="AQ526" s="876"/>
      <c r="AR526" s="876"/>
      <c r="AS526" s="876"/>
      <c r="AT526" s="318"/>
      <c r="AU526" s="877">
        <f t="shared" si="209"/>
        <v>0</v>
      </c>
      <c r="AV526" s="877"/>
      <c r="AW526" s="878"/>
      <c r="AX526" s="878"/>
      <c r="AY526" s="878"/>
      <c r="AZ526" s="879" t="e">
        <f>SUM(#REF!)</f>
        <v>#REF!</v>
      </c>
      <c r="BB526" s="177"/>
      <c r="BC526" s="307"/>
      <c r="BD526" s="306">
        <f t="shared" si="203"/>
        <v>0</v>
      </c>
      <c r="BE526" s="307"/>
      <c r="BF526" s="316"/>
      <c r="BG526" s="316"/>
      <c r="BH526" s="316"/>
      <c r="BI526" s="316"/>
      <c r="BJ526" s="308">
        <f t="shared" si="210"/>
        <v>0</v>
      </c>
      <c r="BK526" s="308">
        <f t="shared" si="211"/>
        <v>0</v>
      </c>
      <c r="BL526" s="308" t="e">
        <f>#REF!</f>
        <v>#REF!</v>
      </c>
      <c r="BM526" s="308">
        <f t="shared" si="212"/>
        <v>0</v>
      </c>
      <c r="BN526" s="308" t="e">
        <f t="shared" si="213"/>
        <v>#REF!</v>
      </c>
      <c r="BO526" s="317" t="e">
        <f>AU526/#REF!</f>
        <v>#REF!</v>
      </c>
      <c r="BP526" s="317" t="e">
        <f>AE526/#REF!</f>
        <v>#REF!</v>
      </c>
      <c r="BQ526" s="313" t="e">
        <f>BP526*#REF!</f>
        <v>#REF!</v>
      </c>
      <c r="BR526" s="313" t="e">
        <f t="shared" si="214"/>
        <v>#REF!</v>
      </c>
      <c r="BS526" s="317" t="e">
        <f>AJ526/#REF!</f>
        <v>#REF!</v>
      </c>
      <c r="BT526" s="313" t="e">
        <f>BS526*#REF!</f>
        <v>#REF!</v>
      </c>
      <c r="BU526" s="313" t="e">
        <f t="shared" si="215"/>
        <v>#REF!</v>
      </c>
      <c r="BV526" s="317" t="e">
        <f>#REF!/#REF!</f>
        <v>#REF!</v>
      </c>
      <c r="BW526" s="313" t="e">
        <f>BV526*#REF!</f>
        <v>#REF!</v>
      </c>
      <c r="BX526" s="313" t="e">
        <f>BW526+#REF!</f>
        <v>#REF!</v>
      </c>
      <c r="BY526" s="317" t="e">
        <f>AO526/#REF!</f>
        <v>#REF!</v>
      </c>
      <c r="BZ526" s="313" t="e">
        <f>BY526*#REF!</f>
        <v>#REF!</v>
      </c>
      <c r="CA526" s="313" t="e">
        <f t="shared" si="216"/>
        <v>#REF!</v>
      </c>
      <c r="CB526" s="311" t="str">
        <f t="shared" si="205"/>
        <v>/MH</v>
      </c>
      <c r="CC526" s="311" t="str">
        <f t="shared" si="206"/>
        <v>MH/</v>
      </c>
      <c r="CE526" s="312" t="e">
        <f>T(#REF!)</f>
        <v>#REF!</v>
      </c>
      <c r="CF526" s="312" t="e">
        <f>#REF!</f>
        <v>#REF!</v>
      </c>
      <c r="CG526" s="313">
        <f t="shared" si="217"/>
        <v>0</v>
      </c>
      <c r="CJ526" s="314"/>
      <c r="CP526" s="177"/>
    </row>
    <row r="527" spans="1:94" hidden="1">
      <c r="A527" s="305"/>
      <c r="B527" s="870"/>
      <c r="C527" s="870"/>
      <c r="D527" s="870"/>
      <c r="E527" s="870"/>
      <c r="F527" s="870"/>
      <c r="G527" s="870"/>
      <c r="H527" s="870"/>
      <c r="I527" s="870"/>
      <c r="J527" s="870"/>
      <c r="K527" s="870"/>
      <c r="L527" s="870"/>
      <c r="M527" s="870"/>
      <c r="N527" s="870"/>
      <c r="O527" s="870"/>
      <c r="P527" s="870"/>
      <c r="Q527" s="883"/>
      <c r="R527" s="883"/>
      <c r="S527" s="884"/>
      <c r="T527" s="883"/>
      <c r="U527" s="883"/>
      <c r="V527" s="885"/>
      <c r="W527" s="886"/>
      <c r="X527" s="886"/>
      <c r="Y527" s="885"/>
      <c r="Z527" s="886"/>
      <c r="AA527" s="886"/>
      <c r="AB527" s="885"/>
      <c r="AC527" s="886"/>
      <c r="AD527" s="886"/>
      <c r="AE527" s="875">
        <f t="shared" si="207"/>
        <v>0</v>
      </c>
      <c r="AF527" s="875"/>
      <c r="AG527" s="875"/>
      <c r="AH527" s="875"/>
      <c r="AI527" s="875"/>
      <c r="AJ527" s="876">
        <f t="shared" si="208"/>
        <v>0</v>
      </c>
      <c r="AK527" s="876"/>
      <c r="AL527" s="876"/>
      <c r="AM527" s="876"/>
      <c r="AN527" s="876"/>
      <c r="AO527" s="876">
        <f>Q527*AB527</f>
        <v>0</v>
      </c>
      <c r="AP527" s="876"/>
      <c r="AQ527" s="876"/>
      <c r="AR527" s="876"/>
      <c r="AS527" s="876"/>
      <c r="AT527" s="315"/>
      <c r="AU527" s="887">
        <f t="shared" si="209"/>
        <v>0</v>
      </c>
      <c r="AV527" s="887"/>
      <c r="AW527" s="888"/>
      <c r="AX527" s="888"/>
      <c r="AY527" s="888"/>
      <c r="AZ527" s="889" t="e">
        <f>SUM(#REF!)</f>
        <v>#REF!</v>
      </c>
      <c r="BB527" s="177"/>
      <c r="BC527" s="307"/>
      <c r="BD527" s="306">
        <f t="shared" si="203"/>
        <v>0</v>
      </c>
      <c r="BE527" s="307"/>
      <c r="BF527" s="316"/>
      <c r="BG527" s="316"/>
      <c r="BH527" s="316"/>
      <c r="BI527" s="316"/>
      <c r="BJ527" s="308">
        <f t="shared" si="210"/>
        <v>0</v>
      </c>
      <c r="BK527" s="308">
        <f t="shared" si="211"/>
        <v>0</v>
      </c>
      <c r="BL527" s="308" t="e">
        <f>#REF!</f>
        <v>#REF!</v>
      </c>
      <c r="BM527" s="308">
        <f t="shared" si="212"/>
        <v>0</v>
      </c>
      <c r="BN527" s="308" t="e">
        <f t="shared" si="213"/>
        <v>#REF!</v>
      </c>
      <c r="BO527" s="317" t="e">
        <f>AU527/#REF!</f>
        <v>#REF!</v>
      </c>
      <c r="BP527" s="317" t="e">
        <f>AE527/#REF!</f>
        <v>#REF!</v>
      </c>
      <c r="BQ527" s="313" t="e">
        <f>BP527*#REF!</f>
        <v>#REF!</v>
      </c>
      <c r="BR527" s="313" t="e">
        <f t="shared" si="214"/>
        <v>#REF!</v>
      </c>
      <c r="BS527" s="317" t="e">
        <f>AJ527/#REF!</f>
        <v>#REF!</v>
      </c>
      <c r="BT527" s="313" t="e">
        <f>BS527*#REF!</f>
        <v>#REF!</v>
      </c>
      <c r="BU527" s="313" t="e">
        <f t="shared" si="215"/>
        <v>#REF!</v>
      </c>
      <c r="BV527" s="317" t="e">
        <f>#REF!/#REF!</f>
        <v>#REF!</v>
      </c>
      <c r="BW527" s="313" t="e">
        <f>BV527*#REF!</f>
        <v>#REF!</v>
      </c>
      <c r="BX527" s="313" t="e">
        <f>BW527+#REF!</f>
        <v>#REF!</v>
      </c>
      <c r="BY527" s="317" t="e">
        <f>AO527/#REF!</f>
        <v>#REF!</v>
      </c>
      <c r="BZ527" s="313" t="e">
        <f>BY527*#REF!</f>
        <v>#REF!</v>
      </c>
      <c r="CA527" s="313" t="e">
        <f t="shared" si="216"/>
        <v>#REF!</v>
      </c>
      <c r="CB527" s="311" t="str">
        <f t="shared" si="205"/>
        <v>/MH</v>
      </c>
      <c r="CC527" s="311" t="str">
        <f t="shared" si="206"/>
        <v>MH/</v>
      </c>
      <c r="CE527" s="312" t="e">
        <f>T(#REF!)</f>
        <v>#REF!</v>
      </c>
      <c r="CF527" s="312" t="e">
        <f>#REF!</f>
        <v>#REF!</v>
      </c>
      <c r="CG527" s="313">
        <f t="shared" si="217"/>
        <v>0</v>
      </c>
      <c r="CJ527" s="314"/>
      <c r="CP527" s="177"/>
    </row>
    <row r="528" spans="1:94" hidden="1">
      <c r="A528" s="305"/>
      <c r="B528" s="870"/>
      <c r="C528" s="870"/>
      <c r="D528" s="870"/>
      <c r="E528" s="870"/>
      <c r="F528" s="870"/>
      <c r="G528" s="870"/>
      <c r="H528" s="870"/>
      <c r="I528" s="870"/>
      <c r="J528" s="870"/>
      <c r="K528" s="870"/>
      <c r="L528" s="870"/>
      <c r="M528" s="870"/>
      <c r="N528" s="870"/>
      <c r="O528" s="870"/>
      <c r="P528" s="870"/>
      <c r="Q528" s="871"/>
      <c r="R528" s="871"/>
      <c r="S528" s="872"/>
      <c r="T528" s="871"/>
      <c r="U528" s="871"/>
      <c r="V528" s="873"/>
      <c r="W528" s="874"/>
      <c r="X528" s="874"/>
      <c r="Y528" s="873"/>
      <c r="Z528" s="874"/>
      <c r="AA528" s="874"/>
      <c r="AB528" s="873"/>
      <c r="AC528" s="874"/>
      <c r="AD528" s="874"/>
      <c r="AE528" s="875">
        <f t="shared" si="207"/>
        <v>0</v>
      </c>
      <c r="AF528" s="875"/>
      <c r="AG528" s="875"/>
      <c r="AH528" s="875"/>
      <c r="AI528" s="875"/>
      <c r="AJ528" s="876">
        <f t="shared" si="208"/>
        <v>0</v>
      </c>
      <c r="AK528" s="876"/>
      <c r="AL528" s="876"/>
      <c r="AM528" s="876"/>
      <c r="AN528" s="876"/>
      <c r="AO528" s="876">
        <f t="shared" ref="AO528:AO541" si="219">Q528*AB528</f>
        <v>0</v>
      </c>
      <c r="AP528" s="876"/>
      <c r="AQ528" s="876"/>
      <c r="AR528" s="876"/>
      <c r="AS528" s="876"/>
      <c r="AT528" s="318"/>
      <c r="AU528" s="877">
        <f t="shared" si="209"/>
        <v>0</v>
      </c>
      <c r="AV528" s="877"/>
      <c r="AW528" s="878"/>
      <c r="AX528" s="878"/>
      <c r="AY528" s="878"/>
      <c r="AZ528" s="879" t="e">
        <f>SUM(#REF!)</f>
        <v>#REF!</v>
      </c>
      <c r="BB528" s="177"/>
      <c r="BC528" s="307"/>
      <c r="BD528" s="306">
        <f t="shared" si="203"/>
        <v>0</v>
      </c>
      <c r="BE528" s="307"/>
      <c r="BF528" s="316"/>
      <c r="BG528" s="316"/>
      <c r="BH528" s="316"/>
      <c r="BI528" s="316"/>
      <c r="BJ528" s="308">
        <f t="shared" si="210"/>
        <v>0</v>
      </c>
      <c r="BK528" s="308">
        <f t="shared" si="211"/>
        <v>0</v>
      </c>
      <c r="BL528" s="308" t="e">
        <f>#REF!</f>
        <v>#REF!</v>
      </c>
      <c r="BM528" s="308">
        <f t="shared" si="212"/>
        <v>0</v>
      </c>
      <c r="BN528" s="308" t="e">
        <f t="shared" si="213"/>
        <v>#REF!</v>
      </c>
      <c r="BO528" s="317" t="e">
        <f>AU528/#REF!</f>
        <v>#REF!</v>
      </c>
      <c r="BP528" s="317" t="e">
        <f>AE528/#REF!</f>
        <v>#REF!</v>
      </c>
      <c r="BQ528" s="313" t="e">
        <f>BP528*#REF!</f>
        <v>#REF!</v>
      </c>
      <c r="BR528" s="313" t="e">
        <f t="shared" si="214"/>
        <v>#REF!</v>
      </c>
      <c r="BS528" s="317" t="e">
        <f>AJ528/#REF!</f>
        <v>#REF!</v>
      </c>
      <c r="BT528" s="313" t="e">
        <f>BS528*#REF!</f>
        <v>#REF!</v>
      </c>
      <c r="BU528" s="313" t="e">
        <f t="shared" si="215"/>
        <v>#REF!</v>
      </c>
      <c r="BV528" s="317" t="e">
        <f>#REF!/#REF!</f>
        <v>#REF!</v>
      </c>
      <c r="BW528" s="313" t="e">
        <f>BV528*#REF!</f>
        <v>#REF!</v>
      </c>
      <c r="BX528" s="313" t="e">
        <f>BW528+#REF!</f>
        <v>#REF!</v>
      </c>
      <c r="BY528" s="317" t="e">
        <f>AO528/#REF!</f>
        <v>#REF!</v>
      </c>
      <c r="BZ528" s="313" t="e">
        <f>BY528*#REF!</f>
        <v>#REF!</v>
      </c>
      <c r="CA528" s="313" t="e">
        <f t="shared" si="216"/>
        <v>#REF!</v>
      </c>
      <c r="CB528" s="311" t="str">
        <f t="shared" si="205"/>
        <v>/MH</v>
      </c>
      <c r="CC528" s="311" t="str">
        <f t="shared" si="206"/>
        <v>MH/</v>
      </c>
      <c r="CE528" s="312" t="e">
        <f>T(#REF!)</f>
        <v>#REF!</v>
      </c>
      <c r="CF528" s="312" t="e">
        <f>#REF!</f>
        <v>#REF!</v>
      </c>
      <c r="CG528" s="313">
        <f t="shared" si="217"/>
        <v>0</v>
      </c>
      <c r="CJ528" s="314"/>
      <c r="CP528" s="177"/>
    </row>
    <row r="529" spans="1:94" hidden="1">
      <c r="A529" s="305"/>
      <c r="B529" s="870"/>
      <c r="C529" s="870"/>
      <c r="D529" s="870"/>
      <c r="E529" s="870"/>
      <c r="F529" s="870"/>
      <c r="G529" s="870"/>
      <c r="H529" s="870"/>
      <c r="I529" s="870"/>
      <c r="J529" s="870"/>
      <c r="K529" s="870"/>
      <c r="L529" s="870"/>
      <c r="M529" s="870"/>
      <c r="N529" s="870"/>
      <c r="O529" s="870"/>
      <c r="P529" s="870"/>
      <c r="Q529" s="871"/>
      <c r="R529" s="871"/>
      <c r="S529" s="872"/>
      <c r="T529" s="871"/>
      <c r="U529" s="871"/>
      <c r="V529" s="873"/>
      <c r="W529" s="874"/>
      <c r="X529" s="874"/>
      <c r="Y529" s="873"/>
      <c r="Z529" s="874"/>
      <c r="AA529" s="874"/>
      <c r="AB529" s="873"/>
      <c r="AC529" s="874"/>
      <c r="AD529" s="874"/>
      <c r="AE529" s="875">
        <f t="shared" si="207"/>
        <v>0</v>
      </c>
      <c r="AF529" s="875"/>
      <c r="AG529" s="875"/>
      <c r="AH529" s="875"/>
      <c r="AI529" s="875"/>
      <c r="AJ529" s="876">
        <f t="shared" si="208"/>
        <v>0</v>
      </c>
      <c r="AK529" s="876"/>
      <c r="AL529" s="876"/>
      <c r="AM529" s="876"/>
      <c r="AN529" s="876"/>
      <c r="AO529" s="876">
        <f t="shared" si="219"/>
        <v>0</v>
      </c>
      <c r="AP529" s="876"/>
      <c r="AQ529" s="876"/>
      <c r="AR529" s="876"/>
      <c r="AS529" s="876"/>
      <c r="AT529" s="318"/>
      <c r="AU529" s="877">
        <f t="shared" si="209"/>
        <v>0</v>
      </c>
      <c r="AV529" s="877"/>
      <c r="AW529" s="878"/>
      <c r="AX529" s="878"/>
      <c r="AY529" s="878"/>
      <c r="AZ529" s="879" t="e">
        <f>SUM(#REF!)</f>
        <v>#REF!</v>
      </c>
      <c r="BB529" s="177"/>
      <c r="BC529" s="307"/>
      <c r="BD529" s="306">
        <f t="shared" si="203"/>
        <v>0</v>
      </c>
      <c r="BE529" s="307"/>
      <c r="BF529" s="316"/>
      <c r="BG529" s="316"/>
      <c r="BH529" s="316"/>
      <c r="BI529" s="316"/>
      <c r="BJ529" s="308">
        <f t="shared" si="210"/>
        <v>0</v>
      </c>
      <c r="BK529" s="308">
        <f t="shared" si="211"/>
        <v>0</v>
      </c>
      <c r="BL529" s="308" t="e">
        <f>#REF!</f>
        <v>#REF!</v>
      </c>
      <c r="BM529" s="308">
        <f t="shared" si="212"/>
        <v>0</v>
      </c>
      <c r="BN529" s="308" t="e">
        <f t="shared" si="213"/>
        <v>#REF!</v>
      </c>
      <c r="BO529" s="317" t="e">
        <f>AU529/#REF!</f>
        <v>#REF!</v>
      </c>
      <c r="BP529" s="317" t="e">
        <f>AE529/#REF!</f>
        <v>#REF!</v>
      </c>
      <c r="BQ529" s="313" t="e">
        <f>BP529*#REF!</f>
        <v>#REF!</v>
      </c>
      <c r="BR529" s="313" t="e">
        <f t="shared" si="214"/>
        <v>#REF!</v>
      </c>
      <c r="BS529" s="317" t="e">
        <f>AJ529/#REF!</f>
        <v>#REF!</v>
      </c>
      <c r="BT529" s="313" t="e">
        <f>BS529*#REF!</f>
        <v>#REF!</v>
      </c>
      <c r="BU529" s="313" t="e">
        <f t="shared" si="215"/>
        <v>#REF!</v>
      </c>
      <c r="BV529" s="317" t="e">
        <f>#REF!/#REF!</f>
        <v>#REF!</v>
      </c>
      <c r="BW529" s="313" t="e">
        <f>BV529*#REF!</f>
        <v>#REF!</v>
      </c>
      <c r="BX529" s="313" t="e">
        <f>BW529+#REF!</f>
        <v>#REF!</v>
      </c>
      <c r="BY529" s="317" t="e">
        <f>AO529/#REF!</f>
        <v>#REF!</v>
      </c>
      <c r="BZ529" s="313" t="e">
        <f>BY529*#REF!</f>
        <v>#REF!</v>
      </c>
      <c r="CA529" s="313" t="e">
        <f t="shared" si="216"/>
        <v>#REF!</v>
      </c>
      <c r="CB529" s="311" t="str">
        <f t="shared" si="205"/>
        <v>/MH</v>
      </c>
      <c r="CC529" s="311" t="str">
        <f t="shared" si="206"/>
        <v>MH/</v>
      </c>
      <c r="CE529" s="312" t="e">
        <f>T(#REF!)</f>
        <v>#REF!</v>
      </c>
      <c r="CF529" s="312" t="e">
        <f>#REF!</f>
        <v>#REF!</v>
      </c>
      <c r="CG529" s="313">
        <f t="shared" si="217"/>
        <v>0</v>
      </c>
      <c r="CJ529" s="314"/>
      <c r="CP529" s="177"/>
    </row>
    <row r="530" spans="1:94" hidden="1">
      <c r="A530" s="305"/>
      <c r="B530" s="870"/>
      <c r="C530" s="870"/>
      <c r="D530" s="870"/>
      <c r="E530" s="870"/>
      <c r="F530" s="870"/>
      <c r="G530" s="870"/>
      <c r="H530" s="870"/>
      <c r="I530" s="870"/>
      <c r="J530" s="870"/>
      <c r="K530" s="870"/>
      <c r="L530" s="870"/>
      <c r="M530" s="870"/>
      <c r="N530" s="870"/>
      <c r="O530" s="870"/>
      <c r="P530" s="870"/>
      <c r="Q530" s="871"/>
      <c r="R530" s="871"/>
      <c r="S530" s="872"/>
      <c r="T530" s="871"/>
      <c r="U530" s="871"/>
      <c r="V530" s="873"/>
      <c r="W530" s="874"/>
      <c r="X530" s="874"/>
      <c r="Y530" s="873"/>
      <c r="Z530" s="874"/>
      <c r="AA530" s="874"/>
      <c r="AB530" s="873"/>
      <c r="AC530" s="874"/>
      <c r="AD530" s="874"/>
      <c r="AE530" s="875">
        <f t="shared" si="207"/>
        <v>0</v>
      </c>
      <c r="AF530" s="875"/>
      <c r="AG530" s="875"/>
      <c r="AH530" s="875"/>
      <c r="AI530" s="875"/>
      <c r="AJ530" s="876">
        <f t="shared" si="208"/>
        <v>0</v>
      </c>
      <c r="AK530" s="876"/>
      <c r="AL530" s="876"/>
      <c r="AM530" s="876"/>
      <c r="AN530" s="876"/>
      <c r="AO530" s="876">
        <f t="shared" si="219"/>
        <v>0</v>
      </c>
      <c r="AP530" s="876"/>
      <c r="AQ530" s="876"/>
      <c r="AR530" s="876"/>
      <c r="AS530" s="876"/>
      <c r="AT530" s="318"/>
      <c r="AU530" s="877">
        <f t="shared" si="209"/>
        <v>0</v>
      </c>
      <c r="AV530" s="877"/>
      <c r="AW530" s="878"/>
      <c r="AX530" s="878"/>
      <c r="AY530" s="878"/>
      <c r="AZ530" s="879" t="e">
        <f>SUM(#REF!)</f>
        <v>#REF!</v>
      </c>
      <c r="BB530" s="177"/>
      <c r="BC530" s="307"/>
      <c r="BD530" s="306">
        <f t="shared" si="203"/>
        <v>0</v>
      </c>
      <c r="BE530" s="307"/>
      <c r="BF530" s="316"/>
      <c r="BG530" s="316"/>
      <c r="BH530" s="316"/>
      <c r="BI530" s="316"/>
      <c r="BJ530" s="308">
        <f t="shared" si="210"/>
        <v>0</v>
      </c>
      <c r="BK530" s="308">
        <f t="shared" si="211"/>
        <v>0</v>
      </c>
      <c r="BL530" s="308" t="e">
        <f>#REF!</f>
        <v>#REF!</v>
      </c>
      <c r="BM530" s="308">
        <f t="shared" si="212"/>
        <v>0</v>
      </c>
      <c r="BN530" s="308" t="e">
        <f t="shared" si="213"/>
        <v>#REF!</v>
      </c>
      <c r="BO530" s="317" t="e">
        <f>AU530/#REF!</f>
        <v>#REF!</v>
      </c>
      <c r="BP530" s="317" t="e">
        <f>AE530/#REF!</f>
        <v>#REF!</v>
      </c>
      <c r="BQ530" s="313" t="e">
        <f>BP530*#REF!</f>
        <v>#REF!</v>
      </c>
      <c r="BR530" s="313" t="e">
        <f t="shared" si="214"/>
        <v>#REF!</v>
      </c>
      <c r="BS530" s="317" t="e">
        <f>AJ530/#REF!</f>
        <v>#REF!</v>
      </c>
      <c r="BT530" s="313" t="e">
        <f>BS530*#REF!</f>
        <v>#REF!</v>
      </c>
      <c r="BU530" s="313" t="e">
        <f t="shared" si="215"/>
        <v>#REF!</v>
      </c>
      <c r="BV530" s="317" t="e">
        <f>#REF!/#REF!</f>
        <v>#REF!</v>
      </c>
      <c r="BW530" s="313" t="e">
        <f>BV530*#REF!</f>
        <v>#REF!</v>
      </c>
      <c r="BX530" s="313" t="e">
        <f>BW530+#REF!</f>
        <v>#REF!</v>
      </c>
      <c r="BY530" s="317" t="e">
        <f>AO530/#REF!</f>
        <v>#REF!</v>
      </c>
      <c r="BZ530" s="313" t="e">
        <f>BY530*#REF!</f>
        <v>#REF!</v>
      </c>
      <c r="CA530" s="313" t="e">
        <f t="shared" si="216"/>
        <v>#REF!</v>
      </c>
      <c r="CB530" s="311" t="str">
        <f t="shared" si="205"/>
        <v>/MH</v>
      </c>
      <c r="CC530" s="311" t="str">
        <f t="shared" si="206"/>
        <v>MH/</v>
      </c>
      <c r="CE530" s="312" t="e">
        <f>T(#REF!)</f>
        <v>#REF!</v>
      </c>
      <c r="CF530" s="312" t="e">
        <f>#REF!</f>
        <v>#REF!</v>
      </c>
      <c r="CG530" s="313">
        <f t="shared" si="217"/>
        <v>0</v>
      </c>
      <c r="CJ530" s="314"/>
      <c r="CP530" s="177"/>
    </row>
    <row r="531" spans="1:94" hidden="1">
      <c r="A531" s="305"/>
      <c r="B531" s="870"/>
      <c r="C531" s="870"/>
      <c r="D531" s="870"/>
      <c r="E531" s="870"/>
      <c r="F531" s="870"/>
      <c r="G531" s="870"/>
      <c r="H531" s="870"/>
      <c r="I531" s="870"/>
      <c r="J531" s="870"/>
      <c r="K531" s="870"/>
      <c r="L531" s="870"/>
      <c r="M531" s="870"/>
      <c r="N531" s="870"/>
      <c r="O531" s="870"/>
      <c r="P531" s="870"/>
      <c r="Q531" s="871"/>
      <c r="R531" s="871"/>
      <c r="S531" s="872"/>
      <c r="T531" s="871"/>
      <c r="U531" s="871"/>
      <c r="V531" s="873"/>
      <c r="W531" s="874"/>
      <c r="X531" s="874"/>
      <c r="Y531" s="873"/>
      <c r="Z531" s="874"/>
      <c r="AA531" s="874"/>
      <c r="AB531" s="873"/>
      <c r="AC531" s="874"/>
      <c r="AD531" s="874"/>
      <c r="AE531" s="875">
        <f t="shared" si="207"/>
        <v>0</v>
      </c>
      <c r="AF531" s="875"/>
      <c r="AG531" s="875"/>
      <c r="AH531" s="875"/>
      <c r="AI531" s="875"/>
      <c r="AJ531" s="876">
        <f t="shared" si="208"/>
        <v>0</v>
      </c>
      <c r="AK531" s="876"/>
      <c r="AL531" s="876"/>
      <c r="AM531" s="876"/>
      <c r="AN531" s="876"/>
      <c r="AO531" s="876">
        <f t="shared" si="219"/>
        <v>0</v>
      </c>
      <c r="AP531" s="876"/>
      <c r="AQ531" s="876"/>
      <c r="AR531" s="876"/>
      <c r="AS531" s="876"/>
      <c r="AT531" s="318"/>
      <c r="AU531" s="877">
        <f t="shared" si="209"/>
        <v>0</v>
      </c>
      <c r="AV531" s="877"/>
      <c r="AW531" s="878"/>
      <c r="AX531" s="878"/>
      <c r="AY531" s="878"/>
      <c r="AZ531" s="879" t="e">
        <f>SUM(#REF!)</f>
        <v>#REF!</v>
      </c>
      <c r="BB531" s="177"/>
      <c r="BC531" s="307"/>
      <c r="BD531" s="306">
        <f t="shared" si="203"/>
        <v>0</v>
      </c>
      <c r="BE531" s="307"/>
      <c r="BF531" s="316"/>
      <c r="BG531" s="316"/>
      <c r="BH531" s="316"/>
      <c r="BI531" s="316"/>
      <c r="BJ531" s="308">
        <f t="shared" si="210"/>
        <v>0</v>
      </c>
      <c r="BK531" s="308">
        <f t="shared" si="211"/>
        <v>0</v>
      </c>
      <c r="BL531" s="308" t="e">
        <f>#REF!</f>
        <v>#REF!</v>
      </c>
      <c r="BM531" s="308">
        <f t="shared" si="212"/>
        <v>0</v>
      </c>
      <c r="BN531" s="308" t="e">
        <f t="shared" si="213"/>
        <v>#REF!</v>
      </c>
      <c r="BO531" s="317" t="e">
        <f>AU531/#REF!</f>
        <v>#REF!</v>
      </c>
      <c r="BP531" s="317" t="e">
        <f>AE531/#REF!</f>
        <v>#REF!</v>
      </c>
      <c r="BQ531" s="313" t="e">
        <f>BP531*#REF!</f>
        <v>#REF!</v>
      </c>
      <c r="BR531" s="313" t="e">
        <f t="shared" si="214"/>
        <v>#REF!</v>
      </c>
      <c r="BS531" s="317" t="e">
        <f>AJ531/#REF!</f>
        <v>#REF!</v>
      </c>
      <c r="BT531" s="313" t="e">
        <f>BS531*#REF!</f>
        <v>#REF!</v>
      </c>
      <c r="BU531" s="313" t="e">
        <f t="shared" si="215"/>
        <v>#REF!</v>
      </c>
      <c r="BV531" s="317" t="e">
        <f>#REF!/#REF!</f>
        <v>#REF!</v>
      </c>
      <c r="BW531" s="313" t="e">
        <f>BV531*#REF!</f>
        <v>#REF!</v>
      </c>
      <c r="BX531" s="313" t="e">
        <f>BW531+#REF!</f>
        <v>#REF!</v>
      </c>
      <c r="BY531" s="317" t="e">
        <f>AO531/#REF!</f>
        <v>#REF!</v>
      </c>
      <c r="BZ531" s="313" t="e">
        <f>BY531*#REF!</f>
        <v>#REF!</v>
      </c>
      <c r="CA531" s="313" t="e">
        <f t="shared" si="216"/>
        <v>#REF!</v>
      </c>
      <c r="CB531" s="311" t="str">
        <f t="shared" si="205"/>
        <v>/MH</v>
      </c>
      <c r="CC531" s="311" t="str">
        <f t="shared" si="206"/>
        <v>MH/</v>
      </c>
      <c r="CE531" s="312" t="e">
        <f>T(#REF!)</f>
        <v>#REF!</v>
      </c>
      <c r="CF531" s="312" t="e">
        <f>#REF!</f>
        <v>#REF!</v>
      </c>
      <c r="CG531" s="313">
        <f t="shared" si="217"/>
        <v>0</v>
      </c>
      <c r="CJ531" s="314"/>
      <c r="CP531" s="177"/>
    </row>
    <row r="532" spans="1:94" hidden="1">
      <c r="A532" s="305"/>
      <c r="B532" s="870"/>
      <c r="C532" s="870"/>
      <c r="D532" s="870"/>
      <c r="E532" s="870"/>
      <c r="F532" s="870"/>
      <c r="G532" s="870"/>
      <c r="H532" s="870"/>
      <c r="I532" s="870"/>
      <c r="J532" s="870"/>
      <c r="K532" s="870"/>
      <c r="L532" s="870"/>
      <c r="M532" s="870"/>
      <c r="N532" s="870"/>
      <c r="O532" s="870"/>
      <c r="P532" s="870"/>
      <c r="Q532" s="871"/>
      <c r="R532" s="871"/>
      <c r="S532" s="872"/>
      <c r="T532" s="871"/>
      <c r="U532" s="871"/>
      <c r="V532" s="873"/>
      <c r="W532" s="874"/>
      <c r="X532" s="874"/>
      <c r="Y532" s="873"/>
      <c r="Z532" s="874"/>
      <c r="AA532" s="874"/>
      <c r="AB532" s="873"/>
      <c r="AC532" s="874"/>
      <c r="AD532" s="874"/>
      <c r="AE532" s="875">
        <f t="shared" si="207"/>
        <v>0</v>
      </c>
      <c r="AF532" s="875"/>
      <c r="AG532" s="875"/>
      <c r="AH532" s="875"/>
      <c r="AI532" s="875"/>
      <c r="AJ532" s="876">
        <f t="shared" si="208"/>
        <v>0</v>
      </c>
      <c r="AK532" s="876"/>
      <c r="AL532" s="876"/>
      <c r="AM532" s="876"/>
      <c r="AN532" s="876"/>
      <c r="AO532" s="876">
        <f t="shared" si="219"/>
        <v>0</v>
      </c>
      <c r="AP532" s="876"/>
      <c r="AQ532" s="876"/>
      <c r="AR532" s="876"/>
      <c r="AS532" s="876"/>
      <c r="AT532" s="318"/>
      <c r="AU532" s="877">
        <f t="shared" si="209"/>
        <v>0</v>
      </c>
      <c r="AV532" s="877"/>
      <c r="AW532" s="878"/>
      <c r="AX532" s="878"/>
      <c r="AY532" s="878"/>
      <c r="AZ532" s="879" t="e">
        <f>SUM(#REF!)</f>
        <v>#REF!</v>
      </c>
      <c r="BB532" s="177"/>
      <c r="BC532" s="307"/>
      <c r="BD532" s="306">
        <f t="shared" si="203"/>
        <v>0</v>
      </c>
      <c r="BE532" s="307"/>
      <c r="BF532" s="316"/>
      <c r="BG532" s="316"/>
      <c r="BH532" s="316"/>
      <c r="BI532" s="316"/>
      <c r="BJ532" s="308">
        <f t="shared" si="210"/>
        <v>0</v>
      </c>
      <c r="BK532" s="308">
        <f t="shared" si="211"/>
        <v>0</v>
      </c>
      <c r="BL532" s="308" t="e">
        <f>#REF!</f>
        <v>#REF!</v>
      </c>
      <c r="BM532" s="308">
        <f t="shared" si="212"/>
        <v>0</v>
      </c>
      <c r="BN532" s="308" t="e">
        <f t="shared" si="213"/>
        <v>#REF!</v>
      </c>
      <c r="BO532" s="317" t="e">
        <f>AU532/#REF!</f>
        <v>#REF!</v>
      </c>
      <c r="BP532" s="317" t="e">
        <f>AE532/#REF!</f>
        <v>#REF!</v>
      </c>
      <c r="BQ532" s="313" t="e">
        <f>BP532*#REF!</f>
        <v>#REF!</v>
      </c>
      <c r="BR532" s="313" t="e">
        <f t="shared" si="214"/>
        <v>#REF!</v>
      </c>
      <c r="BS532" s="317" t="e">
        <f>AJ532/#REF!</f>
        <v>#REF!</v>
      </c>
      <c r="BT532" s="313" t="e">
        <f>BS532*#REF!</f>
        <v>#REF!</v>
      </c>
      <c r="BU532" s="313" t="e">
        <f t="shared" si="215"/>
        <v>#REF!</v>
      </c>
      <c r="BV532" s="317" t="e">
        <f>#REF!/#REF!</f>
        <v>#REF!</v>
      </c>
      <c r="BW532" s="313" t="e">
        <f>BV532*#REF!</f>
        <v>#REF!</v>
      </c>
      <c r="BX532" s="313" t="e">
        <f>BW532+#REF!</f>
        <v>#REF!</v>
      </c>
      <c r="BY532" s="317" t="e">
        <f>AO532/#REF!</f>
        <v>#REF!</v>
      </c>
      <c r="BZ532" s="313" t="e">
        <f>BY532*#REF!</f>
        <v>#REF!</v>
      </c>
      <c r="CA532" s="313" t="e">
        <f t="shared" si="216"/>
        <v>#REF!</v>
      </c>
      <c r="CB532" s="311" t="str">
        <f t="shared" si="205"/>
        <v>/MH</v>
      </c>
      <c r="CC532" s="311" t="str">
        <f t="shared" si="206"/>
        <v>MH/</v>
      </c>
      <c r="CE532" s="312" t="e">
        <f>T(#REF!)</f>
        <v>#REF!</v>
      </c>
      <c r="CF532" s="312" t="e">
        <f>#REF!</f>
        <v>#REF!</v>
      </c>
      <c r="CG532" s="313">
        <f t="shared" si="217"/>
        <v>0</v>
      </c>
      <c r="CJ532" s="314"/>
      <c r="CP532" s="177"/>
    </row>
    <row r="533" spans="1:94" hidden="1">
      <c r="A533" s="305"/>
      <c r="B533" s="870"/>
      <c r="C533" s="870"/>
      <c r="D533" s="870"/>
      <c r="E533" s="870"/>
      <c r="F533" s="870"/>
      <c r="G533" s="870"/>
      <c r="H533" s="870"/>
      <c r="I533" s="870"/>
      <c r="J533" s="870"/>
      <c r="K533" s="870"/>
      <c r="L533" s="870"/>
      <c r="M533" s="870"/>
      <c r="N533" s="870"/>
      <c r="O533" s="870"/>
      <c r="P533" s="870"/>
      <c r="Q533" s="871"/>
      <c r="R533" s="871"/>
      <c r="S533" s="872"/>
      <c r="T533" s="871"/>
      <c r="U533" s="871"/>
      <c r="V533" s="873"/>
      <c r="W533" s="874"/>
      <c r="X533" s="874"/>
      <c r="Y533" s="873"/>
      <c r="Z533" s="874"/>
      <c r="AA533" s="874"/>
      <c r="AB533" s="873"/>
      <c r="AC533" s="874"/>
      <c r="AD533" s="874"/>
      <c r="AE533" s="875">
        <f t="shared" si="207"/>
        <v>0</v>
      </c>
      <c r="AF533" s="875"/>
      <c r="AG533" s="875"/>
      <c r="AH533" s="875"/>
      <c r="AI533" s="875"/>
      <c r="AJ533" s="876">
        <f t="shared" si="208"/>
        <v>0</v>
      </c>
      <c r="AK533" s="876"/>
      <c r="AL533" s="876"/>
      <c r="AM533" s="876"/>
      <c r="AN533" s="876"/>
      <c r="AO533" s="876">
        <f t="shared" si="219"/>
        <v>0</v>
      </c>
      <c r="AP533" s="876"/>
      <c r="AQ533" s="876"/>
      <c r="AR533" s="876"/>
      <c r="AS533" s="876"/>
      <c r="AT533" s="318"/>
      <c r="AU533" s="877">
        <f t="shared" si="209"/>
        <v>0</v>
      </c>
      <c r="AV533" s="877"/>
      <c r="AW533" s="878"/>
      <c r="AX533" s="878"/>
      <c r="AY533" s="878"/>
      <c r="AZ533" s="879" t="e">
        <f>SUM(#REF!)</f>
        <v>#REF!</v>
      </c>
      <c r="BB533" s="177"/>
      <c r="BC533" s="307"/>
      <c r="BD533" s="306">
        <f t="shared" si="203"/>
        <v>0</v>
      </c>
      <c r="BE533" s="307"/>
      <c r="BF533" s="316"/>
      <c r="BG533" s="316"/>
      <c r="BH533" s="316"/>
      <c r="BI533" s="316"/>
      <c r="BJ533" s="308">
        <f t="shared" si="210"/>
        <v>0</v>
      </c>
      <c r="BK533" s="308">
        <f t="shared" si="211"/>
        <v>0</v>
      </c>
      <c r="BL533" s="308" t="e">
        <f>#REF!</f>
        <v>#REF!</v>
      </c>
      <c r="BM533" s="308">
        <f t="shared" si="212"/>
        <v>0</v>
      </c>
      <c r="BN533" s="308" t="e">
        <f t="shared" si="213"/>
        <v>#REF!</v>
      </c>
      <c r="BO533" s="317" t="e">
        <f>AU533/#REF!</f>
        <v>#REF!</v>
      </c>
      <c r="BP533" s="317" t="e">
        <f>AE533/#REF!</f>
        <v>#REF!</v>
      </c>
      <c r="BQ533" s="313" t="e">
        <f>BP533*#REF!</f>
        <v>#REF!</v>
      </c>
      <c r="BR533" s="313" t="e">
        <f t="shared" si="214"/>
        <v>#REF!</v>
      </c>
      <c r="BS533" s="317" t="e">
        <f>AJ533/#REF!</f>
        <v>#REF!</v>
      </c>
      <c r="BT533" s="313" t="e">
        <f>BS533*#REF!</f>
        <v>#REF!</v>
      </c>
      <c r="BU533" s="313" t="e">
        <f t="shared" si="215"/>
        <v>#REF!</v>
      </c>
      <c r="BV533" s="317" t="e">
        <f>#REF!/#REF!</f>
        <v>#REF!</v>
      </c>
      <c r="BW533" s="313" t="e">
        <f>BV533*#REF!</f>
        <v>#REF!</v>
      </c>
      <c r="BX533" s="313" t="e">
        <f>BW533+#REF!</f>
        <v>#REF!</v>
      </c>
      <c r="BY533" s="317" t="e">
        <f>AO533/#REF!</f>
        <v>#REF!</v>
      </c>
      <c r="BZ533" s="313" t="e">
        <f>BY533*#REF!</f>
        <v>#REF!</v>
      </c>
      <c r="CA533" s="313" t="e">
        <f t="shared" si="216"/>
        <v>#REF!</v>
      </c>
      <c r="CB533" s="311" t="str">
        <f t="shared" si="205"/>
        <v>/MH</v>
      </c>
      <c r="CC533" s="311" t="str">
        <f t="shared" si="206"/>
        <v>MH/</v>
      </c>
      <c r="CE533" s="312" t="e">
        <f>T(#REF!)</f>
        <v>#REF!</v>
      </c>
      <c r="CF533" s="312" t="e">
        <f>#REF!</f>
        <v>#REF!</v>
      </c>
      <c r="CG533" s="313">
        <f t="shared" si="217"/>
        <v>0</v>
      </c>
      <c r="CJ533" s="314"/>
      <c r="CP533" s="177"/>
    </row>
    <row r="534" spans="1:94" hidden="1">
      <c r="A534" s="305"/>
      <c r="B534" s="870"/>
      <c r="C534" s="870"/>
      <c r="D534" s="870"/>
      <c r="E534" s="870"/>
      <c r="F534" s="870"/>
      <c r="G534" s="870"/>
      <c r="H534" s="870"/>
      <c r="I534" s="870"/>
      <c r="J534" s="870"/>
      <c r="K534" s="870"/>
      <c r="L534" s="870"/>
      <c r="M534" s="870"/>
      <c r="N534" s="870"/>
      <c r="O534" s="870"/>
      <c r="P534" s="870"/>
      <c r="Q534" s="871"/>
      <c r="R534" s="871"/>
      <c r="S534" s="872"/>
      <c r="T534" s="871"/>
      <c r="U534" s="871"/>
      <c r="V534" s="873"/>
      <c r="W534" s="874"/>
      <c r="X534" s="874"/>
      <c r="Y534" s="873"/>
      <c r="Z534" s="874"/>
      <c r="AA534" s="874"/>
      <c r="AB534" s="873"/>
      <c r="AC534" s="874"/>
      <c r="AD534" s="874"/>
      <c r="AE534" s="875">
        <f t="shared" si="207"/>
        <v>0</v>
      </c>
      <c r="AF534" s="875"/>
      <c r="AG534" s="875"/>
      <c r="AH534" s="875"/>
      <c r="AI534" s="875"/>
      <c r="AJ534" s="876">
        <f t="shared" si="208"/>
        <v>0</v>
      </c>
      <c r="AK534" s="876"/>
      <c r="AL534" s="876"/>
      <c r="AM534" s="876"/>
      <c r="AN534" s="876"/>
      <c r="AO534" s="876">
        <f t="shared" si="219"/>
        <v>0</v>
      </c>
      <c r="AP534" s="876"/>
      <c r="AQ534" s="876"/>
      <c r="AR534" s="876"/>
      <c r="AS534" s="876"/>
      <c r="AT534" s="318"/>
      <c r="AU534" s="877">
        <f t="shared" si="209"/>
        <v>0</v>
      </c>
      <c r="AV534" s="877"/>
      <c r="AW534" s="878"/>
      <c r="AX534" s="878"/>
      <c r="AY534" s="878"/>
      <c r="AZ534" s="879" t="e">
        <f>SUM(#REF!)</f>
        <v>#REF!</v>
      </c>
      <c r="BB534" s="177"/>
      <c r="BC534" s="307"/>
      <c r="BD534" s="306">
        <f t="shared" si="203"/>
        <v>0</v>
      </c>
      <c r="BE534" s="307"/>
      <c r="BF534" s="316"/>
      <c r="BG534" s="316"/>
      <c r="BH534" s="316"/>
      <c r="BI534" s="316"/>
      <c r="BJ534" s="308">
        <f t="shared" si="210"/>
        <v>0</v>
      </c>
      <c r="BK534" s="308">
        <f t="shared" si="211"/>
        <v>0</v>
      </c>
      <c r="BL534" s="308" t="e">
        <f>#REF!</f>
        <v>#REF!</v>
      </c>
      <c r="BM534" s="308">
        <f t="shared" si="212"/>
        <v>0</v>
      </c>
      <c r="BN534" s="308" t="e">
        <f t="shared" si="213"/>
        <v>#REF!</v>
      </c>
      <c r="BO534" s="317" t="e">
        <f>AU534/#REF!</f>
        <v>#REF!</v>
      </c>
      <c r="BP534" s="317" t="e">
        <f>AE534/#REF!</f>
        <v>#REF!</v>
      </c>
      <c r="BQ534" s="313" t="e">
        <f>BP534*#REF!</f>
        <v>#REF!</v>
      </c>
      <c r="BR534" s="313" t="e">
        <f t="shared" si="214"/>
        <v>#REF!</v>
      </c>
      <c r="BS534" s="317" t="e">
        <f>AJ534/#REF!</f>
        <v>#REF!</v>
      </c>
      <c r="BT534" s="313" t="e">
        <f>BS534*#REF!</f>
        <v>#REF!</v>
      </c>
      <c r="BU534" s="313" t="e">
        <f t="shared" si="215"/>
        <v>#REF!</v>
      </c>
      <c r="BV534" s="317" t="e">
        <f>#REF!/#REF!</f>
        <v>#REF!</v>
      </c>
      <c r="BW534" s="313" t="e">
        <f>BV534*#REF!</f>
        <v>#REF!</v>
      </c>
      <c r="BX534" s="313" t="e">
        <f>BW534+#REF!</f>
        <v>#REF!</v>
      </c>
      <c r="BY534" s="317" t="e">
        <f>AO534/#REF!</f>
        <v>#REF!</v>
      </c>
      <c r="BZ534" s="313" t="e">
        <f>BY534*#REF!</f>
        <v>#REF!</v>
      </c>
      <c r="CA534" s="313" t="e">
        <f t="shared" si="216"/>
        <v>#REF!</v>
      </c>
      <c r="CB534" s="311" t="str">
        <f t="shared" si="205"/>
        <v>/MH</v>
      </c>
      <c r="CC534" s="311" t="str">
        <f t="shared" si="206"/>
        <v>MH/</v>
      </c>
      <c r="CE534" s="312" t="e">
        <f>T(#REF!)</f>
        <v>#REF!</v>
      </c>
      <c r="CF534" s="312" t="e">
        <f>#REF!</f>
        <v>#REF!</v>
      </c>
      <c r="CG534" s="313">
        <f t="shared" si="217"/>
        <v>0</v>
      </c>
      <c r="CJ534" s="314"/>
      <c r="CP534" s="177"/>
    </row>
    <row r="535" spans="1:94" hidden="1">
      <c r="A535" s="305"/>
      <c r="B535" s="870"/>
      <c r="C535" s="870"/>
      <c r="D535" s="870"/>
      <c r="E535" s="870"/>
      <c r="F535" s="870"/>
      <c r="G535" s="870"/>
      <c r="H535" s="870"/>
      <c r="I535" s="870"/>
      <c r="J535" s="870"/>
      <c r="K535" s="870"/>
      <c r="L535" s="870"/>
      <c r="M535" s="870"/>
      <c r="N535" s="870"/>
      <c r="O535" s="870"/>
      <c r="P535" s="870"/>
      <c r="Q535" s="871"/>
      <c r="R535" s="871"/>
      <c r="S535" s="872"/>
      <c r="T535" s="871"/>
      <c r="U535" s="871"/>
      <c r="V535" s="873"/>
      <c r="W535" s="874"/>
      <c r="X535" s="874"/>
      <c r="Y535" s="873"/>
      <c r="Z535" s="874"/>
      <c r="AA535" s="874"/>
      <c r="AB535" s="873"/>
      <c r="AC535" s="874"/>
      <c r="AD535" s="874"/>
      <c r="AE535" s="875">
        <f t="shared" si="207"/>
        <v>0</v>
      </c>
      <c r="AF535" s="875"/>
      <c r="AG535" s="875"/>
      <c r="AH535" s="875"/>
      <c r="AI535" s="875"/>
      <c r="AJ535" s="876">
        <f t="shared" si="208"/>
        <v>0</v>
      </c>
      <c r="AK535" s="876"/>
      <c r="AL535" s="876"/>
      <c r="AM535" s="876"/>
      <c r="AN535" s="876"/>
      <c r="AO535" s="876">
        <f t="shared" si="219"/>
        <v>0</v>
      </c>
      <c r="AP535" s="876"/>
      <c r="AQ535" s="876"/>
      <c r="AR535" s="876"/>
      <c r="AS535" s="876"/>
      <c r="AT535" s="318"/>
      <c r="AU535" s="877">
        <f t="shared" si="209"/>
        <v>0</v>
      </c>
      <c r="AV535" s="877"/>
      <c r="AW535" s="878"/>
      <c r="AX535" s="878"/>
      <c r="AY535" s="878"/>
      <c r="AZ535" s="879" t="e">
        <f>SUM(#REF!)</f>
        <v>#REF!</v>
      </c>
      <c r="BB535" s="177"/>
      <c r="BC535" s="307"/>
      <c r="BD535" s="306">
        <f t="shared" si="203"/>
        <v>0</v>
      </c>
      <c r="BE535" s="307"/>
      <c r="BF535" s="316"/>
      <c r="BG535" s="316"/>
      <c r="BH535" s="316"/>
      <c r="BI535" s="316"/>
      <c r="BJ535" s="308">
        <f t="shared" si="210"/>
        <v>0</v>
      </c>
      <c r="BK535" s="308">
        <f t="shared" si="211"/>
        <v>0</v>
      </c>
      <c r="BL535" s="308" t="e">
        <f>#REF!</f>
        <v>#REF!</v>
      </c>
      <c r="BM535" s="308">
        <f t="shared" si="212"/>
        <v>0</v>
      </c>
      <c r="BN535" s="308" t="e">
        <f t="shared" si="213"/>
        <v>#REF!</v>
      </c>
      <c r="BO535" s="317" t="e">
        <f>AU535/#REF!</f>
        <v>#REF!</v>
      </c>
      <c r="BP535" s="317" t="e">
        <f>AE535/#REF!</f>
        <v>#REF!</v>
      </c>
      <c r="BQ535" s="313" t="e">
        <f>BP535*#REF!</f>
        <v>#REF!</v>
      </c>
      <c r="BR535" s="313" t="e">
        <f t="shared" si="214"/>
        <v>#REF!</v>
      </c>
      <c r="BS535" s="317" t="e">
        <f>AJ535/#REF!</f>
        <v>#REF!</v>
      </c>
      <c r="BT535" s="313" t="e">
        <f>BS535*#REF!</f>
        <v>#REF!</v>
      </c>
      <c r="BU535" s="313" t="e">
        <f t="shared" si="215"/>
        <v>#REF!</v>
      </c>
      <c r="BV535" s="317" t="e">
        <f>#REF!/#REF!</f>
        <v>#REF!</v>
      </c>
      <c r="BW535" s="313" t="e">
        <f>BV535*#REF!</f>
        <v>#REF!</v>
      </c>
      <c r="BX535" s="313" t="e">
        <f>BW535+#REF!</f>
        <v>#REF!</v>
      </c>
      <c r="BY535" s="317" t="e">
        <f>AO535/#REF!</f>
        <v>#REF!</v>
      </c>
      <c r="BZ535" s="313" t="e">
        <f>BY535*#REF!</f>
        <v>#REF!</v>
      </c>
      <c r="CA535" s="313" t="e">
        <f t="shared" si="216"/>
        <v>#REF!</v>
      </c>
      <c r="CB535" s="311" t="str">
        <f t="shared" si="205"/>
        <v>/MH</v>
      </c>
      <c r="CC535" s="311" t="str">
        <f t="shared" si="206"/>
        <v>MH/</v>
      </c>
      <c r="CE535" s="312" t="e">
        <f>T(#REF!)</f>
        <v>#REF!</v>
      </c>
      <c r="CF535" s="312" t="e">
        <f>#REF!</f>
        <v>#REF!</v>
      </c>
      <c r="CG535" s="313">
        <f t="shared" si="217"/>
        <v>0</v>
      </c>
      <c r="CJ535" s="314"/>
      <c r="CP535" s="177"/>
    </row>
    <row r="536" spans="1:94" hidden="1">
      <c r="A536" s="305"/>
      <c r="B536" s="870"/>
      <c r="C536" s="870"/>
      <c r="D536" s="870"/>
      <c r="E536" s="870"/>
      <c r="F536" s="870"/>
      <c r="G536" s="870"/>
      <c r="H536" s="870"/>
      <c r="I536" s="870"/>
      <c r="J536" s="870"/>
      <c r="K536" s="870"/>
      <c r="L536" s="870"/>
      <c r="M536" s="870"/>
      <c r="N536" s="870"/>
      <c r="O536" s="870"/>
      <c r="P536" s="870"/>
      <c r="Q536" s="871"/>
      <c r="R536" s="871"/>
      <c r="S536" s="872"/>
      <c r="T536" s="871"/>
      <c r="U536" s="871"/>
      <c r="V536" s="873"/>
      <c r="W536" s="874"/>
      <c r="X536" s="874"/>
      <c r="Y536" s="873"/>
      <c r="Z536" s="874"/>
      <c r="AA536" s="874"/>
      <c r="AB536" s="873"/>
      <c r="AC536" s="874"/>
      <c r="AD536" s="874"/>
      <c r="AE536" s="875">
        <f t="shared" si="207"/>
        <v>0</v>
      </c>
      <c r="AF536" s="875"/>
      <c r="AG536" s="875"/>
      <c r="AH536" s="875"/>
      <c r="AI536" s="875"/>
      <c r="AJ536" s="876">
        <f t="shared" si="208"/>
        <v>0</v>
      </c>
      <c r="AK536" s="876"/>
      <c r="AL536" s="876"/>
      <c r="AM536" s="876"/>
      <c r="AN536" s="876"/>
      <c r="AO536" s="876">
        <f t="shared" si="219"/>
        <v>0</v>
      </c>
      <c r="AP536" s="876"/>
      <c r="AQ536" s="876"/>
      <c r="AR536" s="876"/>
      <c r="AS536" s="876"/>
      <c r="AT536" s="318"/>
      <c r="AU536" s="877">
        <f t="shared" si="209"/>
        <v>0</v>
      </c>
      <c r="AV536" s="877"/>
      <c r="AW536" s="878"/>
      <c r="AX536" s="878"/>
      <c r="AY536" s="878"/>
      <c r="AZ536" s="879" t="e">
        <f>SUM(#REF!)</f>
        <v>#REF!</v>
      </c>
      <c r="BB536" s="177"/>
      <c r="BC536" s="307"/>
      <c r="BD536" s="306">
        <f t="shared" si="203"/>
        <v>0</v>
      </c>
      <c r="BE536" s="307"/>
      <c r="BF536" s="316"/>
      <c r="BG536" s="316"/>
      <c r="BH536" s="316"/>
      <c r="BI536" s="316"/>
      <c r="BJ536" s="308">
        <f t="shared" si="210"/>
        <v>0</v>
      </c>
      <c r="BK536" s="308">
        <f t="shared" si="211"/>
        <v>0</v>
      </c>
      <c r="BL536" s="308" t="e">
        <f>#REF!</f>
        <v>#REF!</v>
      </c>
      <c r="BM536" s="308">
        <f t="shared" si="212"/>
        <v>0</v>
      </c>
      <c r="BN536" s="308" t="e">
        <f t="shared" si="213"/>
        <v>#REF!</v>
      </c>
      <c r="BO536" s="317" t="e">
        <f>AU536/#REF!</f>
        <v>#REF!</v>
      </c>
      <c r="BP536" s="317" t="e">
        <f>AE536/#REF!</f>
        <v>#REF!</v>
      </c>
      <c r="BQ536" s="313" t="e">
        <f>BP536*#REF!</f>
        <v>#REF!</v>
      </c>
      <c r="BR536" s="313" t="e">
        <f t="shared" si="214"/>
        <v>#REF!</v>
      </c>
      <c r="BS536" s="317" t="e">
        <f>AJ536/#REF!</f>
        <v>#REF!</v>
      </c>
      <c r="BT536" s="313" t="e">
        <f>BS536*#REF!</f>
        <v>#REF!</v>
      </c>
      <c r="BU536" s="313" t="e">
        <f t="shared" si="215"/>
        <v>#REF!</v>
      </c>
      <c r="BV536" s="317" t="e">
        <f>#REF!/#REF!</f>
        <v>#REF!</v>
      </c>
      <c r="BW536" s="313" t="e">
        <f>BV536*#REF!</f>
        <v>#REF!</v>
      </c>
      <c r="BX536" s="313" t="e">
        <f>BW536+#REF!</f>
        <v>#REF!</v>
      </c>
      <c r="BY536" s="317" t="e">
        <f>AO536/#REF!</f>
        <v>#REF!</v>
      </c>
      <c r="BZ536" s="313" t="e">
        <f>BY536*#REF!</f>
        <v>#REF!</v>
      </c>
      <c r="CA536" s="313" t="e">
        <f t="shared" si="216"/>
        <v>#REF!</v>
      </c>
      <c r="CB536" s="311" t="str">
        <f t="shared" si="205"/>
        <v>/MH</v>
      </c>
      <c r="CC536" s="311" t="str">
        <f t="shared" si="206"/>
        <v>MH/</v>
      </c>
      <c r="CE536" s="312" t="e">
        <f>T(#REF!)</f>
        <v>#REF!</v>
      </c>
      <c r="CF536" s="312" t="e">
        <f>#REF!</f>
        <v>#REF!</v>
      </c>
      <c r="CG536" s="313">
        <f t="shared" si="217"/>
        <v>0</v>
      </c>
      <c r="CJ536" s="314"/>
      <c r="CP536" s="177"/>
    </row>
    <row r="537" spans="1:94" hidden="1">
      <c r="A537" s="305"/>
      <c r="B537" s="870"/>
      <c r="C537" s="870"/>
      <c r="D537" s="870"/>
      <c r="E537" s="870"/>
      <c r="F537" s="870"/>
      <c r="G537" s="870"/>
      <c r="H537" s="870"/>
      <c r="I537" s="870"/>
      <c r="J537" s="870"/>
      <c r="K537" s="870"/>
      <c r="L537" s="870"/>
      <c r="M537" s="870"/>
      <c r="N537" s="870"/>
      <c r="O537" s="870"/>
      <c r="P537" s="870"/>
      <c r="Q537" s="871"/>
      <c r="R537" s="871"/>
      <c r="S537" s="872"/>
      <c r="T537" s="871"/>
      <c r="U537" s="871"/>
      <c r="V537" s="873"/>
      <c r="W537" s="874"/>
      <c r="X537" s="874"/>
      <c r="Y537" s="873"/>
      <c r="Z537" s="874"/>
      <c r="AA537" s="874"/>
      <c r="AB537" s="873"/>
      <c r="AC537" s="874"/>
      <c r="AD537" s="874"/>
      <c r="AE537" s="875">
        <f t="shared" si="207"/>
        <v>0</v>
      </c>
      <c r="AF537" s="875"/>
      <c r="AG537" s="875"/>
      <c r="AH537" s="875"/>
      <c r="AI537" s="875"/>
      <c r="AJ537" s="876">
        <f t="shared" si="208"/>
        <v>0</v>
      </c>
      <c r="AK537" s="876"/>
      <c r="AL537" s="876"/>
      <c r="AM537" s="876"/>
      <c r="AN537" s="876"/>
      <c r="AO537" s="876">
        <f t="shared" si="219"/>
        <v>0</v>
      </c>
      <c r="AP537" s="876"/>
      <c r="AQ537" s="876"/>
      <c r="AR537" s="876"/>
      <c r="AS537" s="876"/>
      <c r="AT537" s="318"/>
      <c r="AU537" s="877">
        <f t="shared" si="209"/>
        <v>0</v>
      </c>
      <c r="AV537" s="877"/>
      <c r="AW537" s="878"/>
      <c r="AX537" s="878"/>
      <c r="AY537" s="878"/>
      <c r="AZ537" s="879" t="e">
        <f>SUM(#REF!)</f>
        <v>#REF!</v>
      </c>
      <c r="BB537" s="177"/>
      <c r="BC537" s="307"/>
      <c r="BD537" s="306">
        <f t="shared" si="203"/>
        <v>0</v>
      </c>
      <c r="BE537" s="307"/>
      <c r="BF537" s="316"/>
      <c r="BG537" s="316"/>
      <c r="BH537" s="316"/>
      <c r="BI537" s="316"/>
      <c r="BJ537" s="308">
        <f t="shared" si="210"/>
        <v>0</v>
      </c>
      <c r="BK537" s="308">
        <f t="shared" si="211"/>
        <v>0</v>
      </c>
      <c r="BL537" s="308" t="e">
        <f>#REF!</f>
        <v>#REF!</v>
      </c>
      <c r="BM537" s="308">
        <f t="shared" si="212"/>
        <v>0</v>
      </c>
      <c r="BN537" s="308" t="e">
        <f t="shared" si="213"/>
        <v>#REF!</v>
      </c>
      <c r="BO537" s="317" t="e">
        <f>AU537/#REF!</f>
        <v>#REF!</v>
      </c>
      <c r="BP537" s="317" t="e">
        <f>AE537/#REF!</f>
        <v>#REF!</v>
      </c>
      <c r="BQ537" s="313" t="e">
        <f>BP537*#REF!</f>
        <v>#REF!</v>
      </c>
      <c r="BR537" s="313" t="e">
        <f t="shared" si="214"/>
        <v>#REF!</v>
      </c>
      <c r="BS537" s="317" t="e">
        <f>AJ537/#REF!</f>
        <v>#REF!</v>
      </c>
      <c r="BT537" s="313" t="e">
        <f>BS537*#REF!</f>
        <v>#REF!</v>
      </c>
      <c r="BU537" s="313" t="e">
        <f t="shared" si="215"/>
        <v>#REF!</v>
      </c>
      <c r="BV537" s="317" t="e">
        <f>#REF!/#REF!</f>
        <v>#REF!</v>
      </c>
      <c r="BW537" s="313" t="e">
        <f>BV537*#REF!</f>
        <v>#REF!</v>
      </c>
      <c r="BX537" s="313" t="e">
        <f>BW537+#REF!</f>
        <v>#REF!</v>
      </c>
      <c r="BY537" s="317" t="e">
        <f>AO537/#REF!</f>
        <v>#REF!</v>
      </c>
      <c r="BZ537" s="313" t="e">
        <f>BY537*#REF!</f>
        <v>#REF!</v>
      </c>
      <c r="CA537" s="313" t="e">
        <f t="shared" si="216"/>
        <v>#REF!</v>
      </c>
      <c r="CB537" s="311" t="str">
        <f t="shared" si="205"/>
        <v>/MH</v>
      </c>
      <c r="CC537" s="311" t="str">
        <f t="shared" si="206"/>
        <v>MH/</v>
      </c>
      <c r="CE537" s="312" t="e">
        <f>T(#REF!)</f>
        <v>#REF!</v>
      </c>
      <c r="CF537" s="312" t="e">
        <f>#REF!</f>
        <v>#REF!</v>
      </c>
      <c r="CG537" s="313">
        <f t="shared" si="217"/>
        <v>0</v>
      </c>
      <c r="CJ537" s="314"/>
      <c r="CP537" s="177"/>
    </row>
    <row r="538" spans="1:94" hidden="1">
      <c r="A538" s="305"/>
      <c r="B538" s="870"/>
      <c r="C538" s="870"/>
      <c r="D538" s="870"/>
      <c r="E538" s="870"/>
      <c r="F538" s="870"/>
      <c r="G538" s="870"/>
      <c r="H538" s="870"/>
      <c r="I538" s="870"/>
      <c r="J538" s="870"/>
      <c r="K538" s="870"/>
      <c r="L538" s="870"/>
      <c r="M538" s="870"/>
      <c r="N538" s="870"/>
      <c r="O538" s="870"/>
      <c r="P538" s="870"/>
      <c r="Q538" s="871"/>
      <c r="R538" s="871"/>
      <c r="S538" s="872"/>
      <c r="T538" s="871"/>
      <c r="U538" s="871"/>
      <c r="V538" s="873"/>
      <c r="W538" s="874"/>
      <c r="X538" s="874"/>
      <c r="Y538" s="873"/>
      <c r="Z538" s="874"/>
      <c r="AA538" s="874"/>
      <c r="AB538" s="873"/>
      <c r="AC538" s="874"/>
      <c r="AD538" s="874"/>
      <c r="AE538" s="875">
        <f t="shared" si="207"/>
        <v>0</v>
      </c>
      <c r="AF538" s="875"/>
      <c r="AG538" s="875"/>
      <c r="AH538" s="875"/>
      <c r="AI538" s="875"/>
      <c r="AJ538" s="876">
        <f t="shared" si="208"/>
        <v>0</v>
      </c>
      <c r="AK538" s="876"/>
      <c r="AL538" s="876"/>
      <c r="AM538" s="876"/>
      <c r="AN538" s="876"/>
      <c r="AO538" s="876">
        <f t="shared" si="219"/>
        <v>0</v>
      </c>
      <c r="AP538" s="876"/>
      <c r="AQ538" s="876"/>
      <c r="AR538" s="876"/>
      <c r="AS538" s="876"/>
      <c r="AT538" s="318"/>
      <c r="AU538" s="877">
        <f t="shared" si="209"/>
        <v>0</v>
      </c>
      <c r="AV538" s="877"/>
      <c r="AW538" s="878"/>
      <c r="AX538" s="878"/>
      <c r="AY538" s="878"/>
      <c r="AZ538" s="879" t="e">
        <f>SUM(#REF!)</f>
        <v>#REF!</v>
      </c>
      <c r="BB538" s="177"/>
      <c r="BC538" s="307"/>
      <c r="BD538" s="306">
        <f t="shared" si="203"/>
        <v>0</v>
      </c>
      <c r="BE538" s="307"/>
      <c r="BF538" s="316"/>
      <c r="BG538" s="316"/>
      <c r="BH538" s="316"/>
      <c r="BI538" s="316"/>
      <c r="BJ538" s="308">
        <f t="shared" si="210"/>
        <v>0</v>
      </c>
      <c r="BK538" s="308">
        <f t="shared" si="211"/>
        <v>0</v>
      </c>
      <c r="BL538" s="308" t="e">
        <f>#REF!</f>
        <v>#REF!</v>
      </c>
      <c r="BM538" s="308">
        <f t="shared" si="212"/>
        <v>0</v>
      </c>
      <c r="BN538" s="308" t="e">
        <f t="shared" si="213"/>
        <v>#REF!</v>
      </c>
      <c r="BO538" s="317" t="e">
        <f>AU538/#REF!</f>
        <v>#REF!</v>
      </c>
      <c r="BP538" s="317" t="e">
        <f>AE538/#REF!</f>
        <v>#REF!</v>
      </c>
      <c r="BQ538" s="313" t="e">
        <f>BP538*#REF!</f>
        <v>#REF!</v>
      </c>
      <c r="BR538" s="313" t="e">
        <f t="shared" si="214"/>
        <v>#REF!</v>
      </c>
      <c r="BS538" s="317" t="e">
        <f>AJ538/#REF!</f>
        <v>#REF!</v>
      </c>
      <c r="BT538" s="313" t="e">
        <f>BS538*#REF!</f>
        <v>#REF!</v>
      </c>
      <c r="BU538" s="313" t="e">
        <f t="shared" si="215"/>
        <v>#REF!</v>
      </c>
      <c r="BV538" s="317" t="e">
        <f>#REF!/#REF!</f>
        <v>#REF!</v>
      </c>
      <c r="BW538" s="313" t="e">
        <f>BV538*#REF!</f>
        <v>#REF!</v>
      </c>
      <c r="BX538" s="313" t="e">
        <f>BW538+#REF!</f>
        <v>#REF!</v>
      </c>
      <c r="BY538" s="317" t="e">
        <f>AO538/#REF!</f>
        <v>#REF!</v>
      </c>
      <c r="BZ538" s="313" t="e">
        <f>BY538*#REF!</f>
        <v>#REF!</v>
      </c>
      <c r="CA538" s="313" t="e">
        <f t="shared" si="216"/>
        <v>#REF!</v>
      </c>
      <c r="CB538" s="311" t="str">
        <f t="shared" si="205"/>
        <v>/MH</v>
      </c>
      <c r="CC538" s="311" t="str">
        <f t="shared" si="206"/>
        <v>MH/</v>
      </c>
      <c r="CE538" s="312" t="e">
        <f>T(#REF!)</f>
        <v>#REF!</v>
      </c>
      <c r="CF538" s="312" t="e">
        <f>#REF!</f>
        <v>#REF!</v>
      </c>
      <c r="CG538" s="313">
        <f t="shared" si="217"/>
        <v>0</v>
      </c>
      <c r="CJ538" s="314"/>
      <c r="CP538" s="177"/>
    </row>
    <row r="539" spans="1:94" hidden="1">
      <c r="A539" s="305"/>
      <c r="B539" s="870"/>
      <c r="C539" s="870"/>
      <c r="D539" s="870"/>
      <c r="E539" s="870"/>
      <c r="F539" s="870"/>
      <c r="G539" s="870"/>
      <c r="H539" s="870"/>
      <c r="I539" s="870"/>
      <c r="J539" s="870"/>
      <c r="K539" s="870"/>
      <c r="L539" s="870"/>
      <c r="M539" s="870"/>
      <c r="N539" s="870"/>
      <c r="O539" s="870"/>
      <c r="P539" s="870"/>
      <c r="Q539" s="871"/>
      <c r="R539" s="871"/>
      <c r="S539" s="872"/>
      <c r="T539" s="871"/>
      <c r="U539" s="871"/>
      <c r="V539" s="873"/>
      <c r="W539" s="874"/>
      <c r="X539" s="874"/>
      <c r="Y539" s="873"/>
      <c r="Z539" s="874"/>
      <c r="AA539" s="874"/>
      <c r="AB539" s="873"/>
      <c r="AC539" s="874"/>
      <c r="AD539" s="874"/>
      <c r="AE539" s="875">
        <f t="shared" si="207"/>
        <v>0</v>
      </c>
      <c r="AF539" s="875"/>
      <c r="AG539" s="875"/>
      <c r="AH539" s="875"/>
      <c r="AI539" s="875"/>
      <c r="AJ539" s="876">
        <f t="shared" si="208"/>
        <v>0</v>
      </c>
      <c r="AK539" s="876"/>
      <c r="AL539" s="876"/>
      <c r="AM539" s="876"/>
      <c r="AN539" s="876"/>
      <c r="AO539" s="876">
        <f t="shared" si="219"/>
        <v>0</v>
      </c>
      <c r="AP539" s="876"/>
      <c r="AQ539" s="876"/>
      <c r="AR539" s="876"/>
      <c r="AS539" s="876"/>
      <c r="AT539" s="318"/>
      <c r="AU539" s="877">
        <f t="shared" si="209"/>
        <v>0</v>
      </c>
      <c r="AV539" s="877"/>
      <c r="AW539" s="878"/>
      <c r="AX539" s="878"/>
      <c r="AY539" s="878"/>
      <c r="AZ539" s="879" t="e">
        <f>SUM(#REF!)</f>
        <v>#REF!</v>
      </c>
      <c r="BB539" s="177"/>
      <c r="BC539" s="307"/>
      <c r="BD539" s="306">
        <f t="shared" si="203"/>
        <v>0</v>
      </c>
      <c r="BE539" s="307"/>
      <c r="BF539" s="316"/>
      <c r="BG539" s="316"/>
      <c r="BH539" s="316"/>
      <c r="BI539" s="316"/>
      <c r="BJ539" s="308">
        <f t="shared" si="210"/>
        <v>0</v>
      </c>
      <c r="BK539" s="308">
        <f t="shared" si="211"/>
        <v>0</v>
      </c>
      <c r="BL539" s="308" t="e">
        <f>#REF!</f>
        <v>#REF!</v>
      </c>
      <c r="BM539" s="308">
        <f t="shared" si="212"/>
        <v>0</v>
      </c>
      <c r="BN539" s="308" t="e">
        <f t="shared" si="213"/>
        <v>#REF!</v>
      </c>
      <c r="BO539" s="317" t="e">
        <f>AU539/#REF!</f>
        <v>#REF!</v>
      </c>
      <c r="BP539" s="317" t="e">
        <f>AE539/#REF!</f>
        <v>#REF!</v>
      </c>
      <c r="BQ539" s="313" t="e">
        <f>BP539*#REF!</f>
        <v>#REF!</v>
      </c>
      <c r="BR539" s="313" t="e">
        <f t="shared" si="214"/>
        <v>#REF!</v>
      </c>
      <c r="BS539" s="317" t="e">
        <f>AJ539/#REF!</f>
        <v>#REF!</v>
      </c>
      <c r="BT539" s="313" t="e">
        <f>BS539*#REF!</f>
        <v>#REF!</v>
      </c>
      <c r="BU539" s="313" t="e">
        <f t="shared" si="215"/>
        <v>#REF!</v>
      </c>
      <c r="BV539" s="317" t="e">
        <f>#REF!/#REF!</f>
        <v>#REF!</v>
      </c>
      <c r="BW539" s="313" t="e">
        <f>BV539*#REF!</f>
        <v>#REF!</v>
      </c>
      <c r="BX539" s="313" t="e">
        <f>BW539+#REF!</f>
        <v>#REF!</v>
      </c>
      <c r="BY539" s="317" t="e">
        <f>AO539/#REF!</f>
        <v>#REF!</v>
      </c>
      <c r="BZ539" s="313" t="e">
        <f>BY539*#REF!</f>
        <v>#REF!</v>
      </c>
      <c r="CA539" s="313" t="e">
        <f t="shared" si="216"/>
        <v>#REF!</v>
      </c>
      <c r="CB539" s="311" t="str">
        <f t="shared" si="205"/>
        <v>/MH</v>
      </c>
      <c r="CC539" s="311" t="str">
        <f t="shared" si="206"/>
        <v>MH/</v>
      </c>
      <c r="CE539" s="312" t="e">
        <f>T(#REF!)</f>
        <v>#REF!</v>
      </c>
      <c r="CF539" s="312" t="e">
        <f>#REF!</f>
        <v>#REF!</v>
      </c>
      <c r="CG539" s="313">
        <f t="shared" si="217"/>
        <v>0</v>
      </c>
      <c r="CJ539" s="314"/>
      <c r="CP539" s="177"/>
    </row>
    <row r="540" spans="1:94" hidden="1">
      <c r="A540" s="305"/>
      <c r="B540" s="870"/>
      <c r="C540" s="870"/>
      <c r="D540" s="870"/>
      <c r="E540" s="870"/>
      <c r="F540" s="870"/>
      <c r="G540" s="870"/>
      <c r="H540" s="870"/>
      <c r="I540" s="870"/>
      <c r="J540" s="870"/>
      <c r="K540" s="870"/>
      <c r="L540" s="870"/>
      <c r="M540" s="870"/>
      <c r="N540" s="870"/>
      <c r="O540" s="870"/>
      <c r="P540" s="870"/>
      <c r="Q540" s="871"/>
      <c r="R540" s="871"/>
      <c r="S540" s="872"/>
      <c r="T540" s="871"/>
      <c r="U540" s="871"/>
      <c r="V540" s="873"/>
      <c r="W540" s="874"/>
      <c r="X540" s="874"/>
      <c r="Y540" s="873"/>
      <c r="Z540" s="874"/>
      <c r="AA540" s="874"/>
      <c r="AB540" s="873"/>
      <c r="AC540" s="874"/>
      <c r="AD540" s="874"/>
      <c r="AE540" s="875">
        <f t="shared" si="207"/>
        <v>0</v>
      </c>
      <c r="AF540" s="875"/>
      <c r="AG540" s="875"/>
      <c r="AH540" s="875"/>
      <c r="AI540" s="875"/>
      <c r="AJ540" s="876">
        <f t="shared" si="208"/>
        <v>0</v>
      </c>
      <c r="AK540" s="876"/>
      <c r="AL540" s="876"/>
      <c r="AM540" s="876"/>
      <c r="AN540" s="876"/>
      <c r="AO540" s="876">
        <f t="shared" si="219"/>
        <v>0</v>
      </c>
      <c r="AP540" s="876"/>
      <c r="AQ540" s="876"/>
      <c r="AR540" s="876"/>
      <c r="AS540" s="876"/>
      <c r="AT540" s="318"/>
      <c r="AU540" s="877">
        <f t="shared" si="209"/>
        <v>0</v>
      </c>
      <c r="AV540" s="877"/>
      <c r="AW540" s="878"/>
      <c r="AX540" s="878"/>
      <c r="AY540" s="878"/>
      <c r="AZ540" s="879" t="e">
        <f>SUM(#REF!)</f>
        <v>#REF!</v>
      </c>
      <c r="BB540" s="177"/>
      <c r="BC540" s="307"/>
      <c r="BD540" s="306">
        <f t="shared" si="203"/>
        <v>0</v>
      </c>
      <c r="BE540" s="307"/>
      <c r="BF540" s="316"/>
      <c r="BG540" s="316"/>
      <c r="BH540" s="316"/>
      <c r="BI540" s="316"/>
      <c r="BJ540" s="308">
        <f t="shared" si="210"/>
        <v>0</v>
      </c>
      <c r="BK540" s="308">
        <f t="shared" si="211"/>
        <v>0</v>
      </c>
      <c r="BL540" s="308" t="e">
        <f>#REF!</f>
        <v>#REF!</v>
      </c>
      <c r="BM540" s="308">
        <f t="shared" si="212"/>
        <v>0</v>
      </c>
      <c r="BN540" s="308" t="e">
        <f t="shared" si="213"/>
        <v>#REF!</v>
      </c>
      <c r="BO540" s="317" t="e">
        <f>AU540/#REF!</f>
        <v>#REF!</v>
      </c>
      <c r="BP540" s="317" t="e">
        <f>AE540/#REF!</f>
        <v>#REF!</v>
      </c>
      <c r="BQ540" s="313" t="e">
        <f>BP540*#REF!</f>
        <v>#REF!</v>
      </c>
      <c r="BR540" s="313" t="e">
        <f t="shared" si="214"/>
        <v>#REF!</v>
      </c>
      <c r="BS540" s="317" t="e">
        <f>AJ540/#REF!</f>
        <v>#REF!</v>
      </c>
      <c r="BT540" s="313" t="e">
        <f>BS540*#REF!</f>
        <v>#REF!</v>
      </c>
      <c r="BU540" s="313" t="e">
        <f t="shared" si="215"/>
        <v>#REF!</v>
      </c>
      <c r="BV540" s="317" t="e">
        <f>#REF!/#REF!</f>
        <v>#REF!</v>
      </c>
      <c r="BW540" s="313" t="e">
        <f>BV540*#REF!</f>
        <v>#REF!</v>
      </c>
      <c r="BX540" s="313" t="e">
        <f>BW540+#REF!</f>
        <v>#REF!</v>
      </c>
      <c r="BY540" s="317" t="e">
        <f>AO540/#REF!</f>
        <v>#REF!</v>
      </c>
      <c r="BZ540" s="313" t="e">
        <f>BY540*#REF!</f>
        <v>#REF!</v>
      </c>
      <c r="CA540" s="313" t="e">
        <f t="shared" si="216"/>
        <v>#REF!</v>
      </c>
      <c r="CB540" s="311" t="str">
        <f t="shared" si="205"/>
        <v>/MH</v>
      </c>
      <c r="CC540" s="311" t="str">
        <f t="shared" si="206"/>
        <v>MH/</v>
      </c>
      <c r="CE540" s="312" t="e">
        <f>T(#REF!)</f>
        <v>#REF!</v>
      </c>
      <c r="CF540" s="312" t="e">
        <f>#REF!</f>
        <v>#REF!</v>
      </c>
      <c r="CG540" s="313">
        <f t="shared" si="217"/>
        <v>0</v>
      </c>
      <c r="CJ540" s="314"/>
      <c r="CP540" s="177"/>
    </row>
    <row r="541" spans="1:94" hidden="1">
      <c r="A541" s="305"/>
      <c r="B541" s="870"/>
      <c r="C541" s="870"/>
      <c r="D541" s="870"/>
      <c r="E541" s="870"/>
      <c r="F541" s="870"/>
      <c r="G541" s="870"/>
      <c r="H541" s="870"/>
      <c r="I541" s="870"/>
      <c r="J541" s="870"/>
      <c r="K541" s="870"/>
      <c r="L541" s="870"/>
      <c r="M541" s="870"/>
      <c r="N541" s="870"/>
      <c r="O541" s="870"/>
      <c r="P541" s="870"/>
      <c r="Q541" s="871"/>
      <c r="R541" s="871"/>
      <c r="S541" s="872"/>
      <c r="T541" s="871"/>
      <c r="U541" s="871"/>
      <c r="V541" s="873"/>
      <c r="W541" s="874"/>
      <c r="X541" s="874"/>
      <c r="Y541" s="873"/>
      <c r="Z541" s="874"/>
      <c r="AA541" s="874"/>
      <c r="AB541" s="873"/>
      <c r="AC541" s="874"/>
      <c r="AD541" s="874"/>
      <c r="AE541" s="875">
        <f t="shared" si="207"/>
        <v>0</v>
      </c>
      <c r="AF541" s="875"/>
      <c r="AG541" s="875"/>
      <c r="AH541" s="875"/>
      <c r="AI541" s="875"/>
      <c r="AJ541" s="876">
        <f t="shared" si="208"/>
        <v>0</v>
      </c>
      <c r="AK541" s="876"/>
      <c r="AL541" s="876"/>
      <c r="AM541" s="876"/>
      <c r="AN541" s="876"/>
      <c r="AO541" s="876">
        <f t="shared" si="219"/>
        <v>0</v>
      </c>
      <c r="AP541" s="876"/>
      <c r="AQ541" s="876"/>
      <c r="AR541" s="876"/>
      <c r="AS541" s="876"/>
      <c r="AT541" s="318"/>
      <c r="AU541" s="877">
        <f t="shared" si="209"/>
        <v>0</v>
      </c>
      <c r="AV541" s="877"/>
      <c r="AW541" s="878"/>
      <c r="AX541" s="878"/>
      <c r="AY541" s="878"/>
      <c r="AZ541" s="879" t="e">
        <f>SUM(#REF!)</f>
        <v>#REF!</v>
      </c>
      <c r="BB541" s="177"/>
      <c r="BC541" s="307"/>
      <c r="BD541" s="306">
        <f t="shared" si="203"/>
        <v>0</v>
      </c>
      <c r="BE541" s="307"/>
      <c r="BF541" s="316"/>
      <c r="BG541" s="316"/>
      <c r="BH541" s="316"/>
      <c r="BI541" s="316"/>
      <c r="BJ541" s="308">
        <f t="shared" si="210"/>
        <v>0</v>
      </c>
      <c r="BK541" s="308">
        <f t="shared" si="211"/>
        <v>0</v>
      </c>
      <c r="BL541" s="308" t="e">
        <f>#REF!</f>
        <v>#REF!</v>
      </c>
      <c r="BM541" s="308">
        <f t="shared" si="212"/>
        <v>0</v>
      </c>
      <c r="BN541" s="308" t="e">
        <f t="shared" si="213"/>
        <v>#REF!</v>
      </c>
      <c r="BO541" s="317" t="e">
        <f>AU541/#REF!</f>
        <v>#REF!</v>
      </c>
      <c r="BP541" s="317" t="e">
        <f>AE541/#REF!</f>
        <v>#REF!</v>
      </c>
      <c r="BQ541" s="313" t="e">
        <f>BP541*#REF!</f>
        <v>#REF!</v>
      </c>
      <c r="BR541" s="313" t="e">
        <f t="shared" si="214"/>
        <v>#REF!</v>
      </c>
      <c r="BS541" s="317" t="e">
        <f>AJ541/#REF!</f>
        <v>#REF!</v>
      </c>
      <c r="BT541" s="313" t="e">
        <f>BS541*#REF!</f>
        <v>#REF!</v>
      </c>
      <c r="BU541" s="313" t="e">
        <f t="shared" si="215"/>
        <v>#REF!</v>
      </c>
      <c r="BV541" s="317" t="e">
        <f>#REF!/#REF!</f>
        <v>#REF!</v>
      </c>
      <c r="BW541" s="313" t="e">
        <f>BV541*#REF!</f>
        <v>#REF!</v>
      </c>
      <c r="BX541" s="313" t="e">
        <f>BW541+#REF!</f>
        <v>#REF!</v>
      </c>
      <c r="BY541" s="317" t="e">
        <f>AO541/#REF!</f>
        <v>#REF!</v>
      </c>
      <c r="BZ541" s="313" t="e">
        <f>BY541*#REF!</f>
        <v>#REF!</v>
      </c>
      <c r="CA541" s="313" t="e">
        <f t="shared" si="216"/>
        <v>#REF!</v>
      </c>
      <c r="CB541" s="311" t="str">
        <f t="shared" si="205"/>
        <v>/MH</v>
      </c>
      <c r="CC541" s="311" t="str">
        <f t="shared" si="206"/>
        <v>MH/</v>
      </c>
      <c r="CE541" s="312" t="e">
        <f>T(#REF!)</f>
        <v>#REF!</v>
      </c>
      <c r="CF541" s="312" t="e">
        <f>#REF!</f>
        <v>#REF!</v>
      </c>
      <c r="CG541" s="313">
        <f t="shared" si="217"/>
        <v>0</v>
      </c>
      <c r="CJ541" s="314"/>
      <c r="CP541" s="177"/>
    </row>
    <row r="542" spans="1:94" ht="5.0999999999999996" hidden="1" customHeight="1">
      <c r="A542" s="305"/>
      <c r="B542" s="140"/>
      <c r="C542" s="140"/>
      <c r="D542" s="140"/>
      <c r="E542" s="140"/>
      <c r="F542" s="140"/>
      <c r="G542" s="140"/>
      <c r="H542" s="140"/>
      <c r="I542" s="140"/>
      <c r="J542" s="140"/>
      <c r="K542" s="140"/>
      <c r="L542" s="140"/>
      <c r="M542" s="140"/>
      <c r="N542" s="140"/>
      <c r="O542" s="140"/>
      <c r="P542" s="140"/>
      <c r="Q542" s="141"/>
      <c r="R542" s="141"/>
      <c r="S542" s="141"/>
      <c r="T542" s="141"/>
      <c r="U542" s="141"/>
      <c r="V542" s="142"/>
      <c r="W542" s="142"/>
      <c r="X542" s="142"/>
      <c r="Y542" s="172"/>
      <c r="Z542" s="172"/>
      <c r="AA542" s="172"/>
      <c r="AB542" s="172"/>
      <c r="AC542" s="172"/>
      <c r="AD542" s="172"/>
      <c r="AE542" s="173"/>
      <c r="AF542" s="173"/>
      <c r="AG542" s="173"/>
      <c r="AH542" s="173"/>
      <c r="AI542" s="173"/>
      <c r="AJ542" s="173"/>
      <c r="AK542" s="173"/>
      <c r="AL542" s="173"/>
      <c r="AM542" s="173"/>
      <c r="AN542" s="173"/>
      <c r="AO542" s="173"/>
      <c r="AP542" s="173"/>
      <c r="AQ542" s="173"/>
      <c r="AR542" s="173"/>
      <c r="AS542" s="173"/>
      <c r="AT542" s="174"/>
      <c r="AU542" s="862"/>
      <c r="AV542" s="863"/>
      <c r="AW542" s="863"/>
      <c r="AX542" s="863"/>
      <c r="AY542" s="863"/>
      <c r="AZ542" s="863"/>
      <c r="BB542" s="175"/>
      <c r="BC542" s="307"/>
      <c r="BD542" s="319">
        <f>$B$343</f>
        <v>0</v>
      </c>
      <c r="BE542" s="307"/>
      <c r="BF542" s="319"/>
      <c r="BG542" s="319"/>
      <c r="BH542" s="319"/>
      <c r="BI542" s="319"/>
      <c r="BJ542" s="320">
        <f>BJ511</f>
        <v>0</v>
      </c>
      <c r="BK542" s="320">
        <f>BK511</f>
        <v>0</v>
      </c>
      <c r="BL542" s="320" t="e">
        <f>BL511</f>
        <v>#REF!</v>
      </c>
      <c r="BM542" s="320">
        <f>BM511</f>
        <v>0</v>
      </c>
      <c r="BN542" s="320" t="e">
        <f>BN511</f>
        <v>#REF!</v>
      </c>
      <c r="BO542" s="321" t="e">
        <f>AU542/TOTAL_REMODEL_ESTIMATE</f>
        <v>#NAME?</v>
      </c>
      <c r="BP542" s="321" t="e">
        <f>#REF!/TOTAL_REMODEL_ESTIMATE</f>
        <v>#REF!</v>
      </c>
      <c r="BQ542" s="321" t="e">
        <f>#REF!/TOTAL_REMODEL_ESTIMATE</f>
        <v>#REF!</v>
      </c>
      <c r="BR542" s="321" t="e">
        <f>#REF!/TOTAL_REMODEL_ESTIMATE</f>
        <v>#REF!</v>
      </c>
      <c r="BS542" s="321" t="e">
        <f>#REF!/TOTAL_REMODEL_ESTIMATE</f>
        <v>#REF!</v>
      </c>
      <c r="BT542" s="321" t="e">
        <f>#REF!/TOTAL_REMODEL_ESTIMATE</f>
        <v>#REF!</v>
      </c>
      <c r="BU542" s="321" t="e">
        <f>#REF!/TOTAL_REMODEL_ESTIMATE</f>
        <v>#REF!</v>
      </c>
      <c r="BV542" s="321" t="e">
        <f>#REF!/TOTAL_REMODEL_ESTIMATE</f>
        <v>#REF!</v>
      </c>
      <c r="BW542" s="321" t="e">
        <f>#REF!/TOTAL_REMODEL_ESTIMATE</f>
        <v>#REF!</v>
      </c>
      <c r="BX542" s="321" t="e">
        <f>#REF!/TOTAL_REMODEL_ESTIMATE</f>
        <v>#REF!</v>
      </c>
      <c r="BY542" s="321" t="e">
        <f>#REF!/TOTAL_REMODEL_ESTIMATE</f>
        <v>#REF!</v>
      </c>
      <c r="BZ542" s="321" t="e">
        <f>#REF!/TOTAL_REMODEL_ESTIMATE</f>
        <v>#REF!</v>
      </c>
      <c r="CA542" s="321" t="e">
        <f>#REF!/TOTAL_REMODEL_ESTIMATE</f>
        <v>#REF!</v>
      </c>
      <c r="CB542" s="321" t="e">
        <f>#REF!/TOTAL_REMODEL_ESTIMATE</f>
        <v>#REF!</v>
      </c>
      <c r="CC542" s="321" t="e">
        <f>#REF!/TOTAL_REMODEL_ESTIMATE</f>
        <v>#REF!</v>
      </c>
      <c r="CE542" s="321"/>
      <c r="CF542" s="321"/>
      <c r="CG542" s="322"/>
      <c r="CJ542" s="323"/>
      <c r="CP542" s="175"/>
    </row>
    <row r="543" spans="1:94" ht="21.6" hidden="1" customHeight="1">
      <c r="A543" s="305"/>
      <c r="B543" s="864" t="str">
        <f>UPPER(CONCATENATE(E511," ","SUBTOTAL"))</f>
        <v>ALTERNATE #10 SUBTOTAL</v>
      </c>
      <c r="C543" s="864"/>
      <c r="D543" s="864"/>
      <c r="E543" s="864"/>
      <c r="F543" s="864"/>
      <c r="G543" s="864"/>
      <c r="H543" s="864"/>
      <c r="I543" s="864"/>
      <c r="J543" s="864"/>
      <c r="K543" s="864"/>
      <c r="L543" s="864"/>
      <c r="M543" s="864"/>
      <c r="N543" s="864"/>
      <c r="O543" s="864"/>
      <c r="P543" s="864"/>
      <c r="Q543" s="864"/>
      <c r="R543" s="864"/>
      <c r="S543" s="864"/>
      <c r="T543" s="864"/>
      <c r="U543" s="864"/>
      <c r="V543" s="864"/>
      <c r="W543" s="864"/>
      <c r="X543" s="864"/>
      <c r="Y543" s="864"/>
      <c r="Z543" s="864"/>
      <c r="AA543" s="864"/>
      <c r="AB543" s="864"/>
      <c r="AC543" s="864"/>
      <c r="AD543" s="865"/>
      <c r="AE543" s="866">
        <f>SUBTOTAL(9,AE512:AI542)</f>
        <v>0</v>
      </c>
      <c r="AF543" s="867"/>
      <c r="AG543" s="867"/>
      <c r="AH543" s="867"/>
      <c r="AI543" s="867"/>
      <c r="AJ543" s="866">
        <f>SUBTOTAL(9,AJ512:AN542)</f>
        <v>0</v>
      </c>
      <c r="AK543" s="867"/>
      <c r="AL543" s="867"/>
      <c r="AM543" s="867"/>
      <c r="AN543" s="867"/>
      <c r="AO543" s="866">
        <f>SUBTOTAL(9,AO512:AS542)</f>
        <v>0</v>
      </c>
      <c r="AP543" s="867"/>
      <c r="AQ543" s="867"/>
      <c r="AR543" s="867"/>
      <c r="AS543" s="867"/>
      <c r="AT543" s="318"/>
      <c r="AU543" s="866">
        <f>SUBTOTAL(9,AU512:AU542)</f>
        <v>0</v>
      </c>
      <c r="AV543" s="867"/>
      <c r="AW543" s="867"/>
      <c r="AX543" s="867"/>
      <c r="AY543" s="867"/>
      <c r="AZ543" s="867"/>
      <c r="BB543" s="64"/>
      <c r="BC543" s="307"/>
      <c r="BD543" s="306">
        <f>$B$343</f>
        <v>0</v>
      </c>
      <c r="BE543" s="307"/>
      <c r="BF543" s="324"/>
      <c r="BG543" s="324"/>
      <c r="BH543" s="324"/>
      <c r="BI543" s="324"/>
      <c r="BJ543" s="325">
        <f t="shared" ref="BJ543:CA543" si="220">BJ511</f>
        <v>0</v>
      </c>
      <c r="BK543" s="325">
        <f t="shared" si="220"/>
        <v>0</v>
      </c>
      <c r="BL543" s="325" t="e">
        <f t="shared" si="220"/>
        <v>#REF!</v>
      </c>
      <c r="BM543" s="325">
        <f t="shared" si="220"/>
        <v>0</v>
      </c>
      <c r="BN543" s="325" t="e">
        <f t="shared" si="220"/>
        <v>#REF!</v>
      </c>
      <c r="BO543" s="326" t="e">
        <f t="shared" si="220"/>
        <v>#REF!</v>
      </c>
      <c r="BP543" s="326" t="e">
        <f t="shared" si="220"/>
        <v>#REF!</v>
      </c>
      <c r="BQ543" s="325" t="e">
        <f t="shared" si="220"/>
        <v>#REF!</v>
      </c>
      <c r="BR543" s="325" t="e">
        <f t="shared" si="220"/>
        <v>#REF!</v>
      </c>
      <c r="BS543" s="326" t="e">
        <f t="shared" si="220"/>
        <v>#REF!</v>
      </c>
      <c r="BT543" s="325" t="e">
        <f t="shared" si="220"/>
        <v>#REF!</v>
      </c>
      <c r="BU543" s="325" t="e">
        <f t="shared" si="220"/>
        <v>#REF!</v>
      </c>
      <c r="BV543" s="326" t="e">
        <f t="shared" si="220"/>
        <v>#REF!</v>
      </c>
      <c r="BW543" s="325" t="e">
        <f t="shared" si="220"/>
        <v>#REF!</v>
      </c>
      <c r="BX543" s="325" t="e">
        <f t="shared" si="220"/>
        <v>#REF!</v>
      </c>
      <c r="BY543" s="326" t="e">
        <f t="shared" si="220"/>
        <v>#REF!</v>
      </c>
      <c r="BZ543" s="325" t="e">
        <f t="shared" si="220"/>
        <v>#REF!</v>
      </c>
      <c r="CA543" s="325" t="e">
        <f t="shared" si="220"/>
        <v>#REF!</v>
      </c>
      <c r="CB543" s="327"/>
      <c r="CC543" s="327"/>
      <c r="CE543" s="327"/>
      <c r="CF543" s="327"/>
      <c r="CG543" s="328"/>
      <c r="CJ543" s="329"/>
      <c r="CP543" s="64"/>
    </row>
    <row r="544" spans="1:94" ht="5.0999999999999996" hidden="1" customHeight="1">
      <c r="A544" s="305"/>
      <c r="B544" s="140"/>
      <c r="C544" s="140"/>
      <c r="D544" s="140"/>
      <c r="E544" s="140"/>
      <c r="F544" s="140"/>
      <c r="G544" s="140"/>
      <c r="H544" s="140"/>
      <c r="I544" s="140"/>
      <c r="J544" s="140"/>
      <c r="K544" s="140"/>
      <c r="L544" s="140"/>
      <c r="M544" s="140"/>
      <c r="N544" s="140"/>
      <c r="O544" s="140"/>
      <c r="P544" s="140"/>
      <c r="Q544" s="141"/>
      <c r="R544" s="141"/>
      <c r="S544" s="141"/>
      <c r="T544" s="141"/>
      <c r="U544" s="141"/>
      <c r="V544" s="142"/>
      <c r="W544" s="142"/>
      <c r="X544" s="142"/>
      <c r="Y544" s="172"/>
      <c r="Z544" s="172"/>
      <c r="AA544" s="172"/>
      <c r="AB544" s="172"/>
      <c r="AC544" s="172"/>
      <c r="AD544" s="172"/>
      <c r="AE544" s="173"/>
      <c r="AF544" s="173"/>
      <c r="AG544" s="173"/>
      <c r="AH544" s="173"/>
      <c r="AI544" s="173"/>
      <c r="AJ544" s="173"/>
      <c r="AK544" s="173"/>
      <c r="AL544" s="173"/>
      <c r="AM544" s="173"/>
      <c r="AN544" s="173"/>
      <c r="AO544" s="173"/>
      <c r="AP544" s="173"/>
      <c r="AQ544" s="173"/>
      <c r="AR544" s="173"/>
      <c r="AS544" s="173"/>
      <c r="AT544" s="174"/>
      <c r="AU544" s="172"/>
      <c r="AV544" s="172"/>
      <c r="AW544" s="172"/>
      <c r="AX544" s="172"/>
      <c r="AY544" s="172"/>
      <c r="AZ544" s="176"/>
      <c r="BB544" s="175"/>
      <c r="BC544" s="307"/>
      <c r="BD544" s="319">
        <f>$B$343</f>
        <v>0</v>
      </c>
      <c r="BE544" s="307"/>
      <c r="BF544" s="319"/>
      <c r="BG544" s="319"/>
      <c r="BH544" s="319"/>
      <c r="BI544" s="319"/>
      <c r="BJ544" s="319">
        <f>BJ511</f>
        <v>0</v>
      </c>
      <c r="BK544" s="319">
        <f>BK511</f>
        <v>0</v>
      </c>
      <c r="BL544" s="319" t="e">
        <f>BL511</f>
        <v>#REF!</v>
      </c>
      <c r="BM544" s="319">
        <f>BM511</f>
        <v>0</v>
      </c>
      <c r="BN544" s="319" t="e">
        <f>BN511</f>
        <v>#REF!</v>
      </c>
      <c r="BO544" s="321" t="e">
        <f>AU544/TOTAL_REMODEL_ESTIMATE</f>
        <v>#NAME?</v>
      </c>
      <c r="BP544" s="321" t="e">
        <f>#REF!/TOTAL_REMODEL_ESTIMATE</f>
        <v>#REF!</v>
      </c>
      <c r="BQ544" s="321" t="e">
        <f>#REF!/TOTAL_REMODEL_ESTIMATE</f>
        <v>#REF!</v>
      </c>
      <c r="BR544" s="321" t="e">
        <f>#REF!/TOTAL_REMODEL_ESTIMATE</f>
        <v>#REF!</v>
      </c>
      <c r="BS544" s="321" t="e">
        <f>#REF!/TOTAL_REMODEL_ESTIMATE</f>
        <v>#REF!</v>
      </c>
      <c r="BT544" s="321" t="e">
        <f>#REF!/TOTAL_REMODEL_ESTIMATE</f>
        <v>#REF!</v>
      </c>
      <c r="BU544" s="321" t="e">
        <f>#REF!/TOTAL_REMODEL_ESTIMATE</f>
        <v>#REF!</v>
      </c>
      <c r="BV544" s="321" t="e">
        <f>#REF!/TOTAL_REMODEL_ESTIMATE</f>
        <v>#REF!</v>
      </c>
      <c r="BW544" s="321" t="e">
        <f>#REF!/TOTAL_REMODEL_ESTIMATE</f>
        <v>#REF!</v>
      </c>
      <c r="BX544" s="321" t="e">
        <f>#REF!/TOTAL_REMODEL_ESTIMATE</f>
        <v>#REF!</v>
      </c>
      <c r="BY544" s="321" t="e">
        <f>#REF!/TOTAL_REMODEL_ESTIMATE</f>
        <v>#REF!</v>
      </c>
      <c r="BZ544" s="321" t="e">
        <f>#REF!/TOTAL_REMODEL_ESTIMATE</f>
        <v>#REF!</v>
      </c>
      <c r="CA544" s="321" t="e">
        <f>#REF!/TOTAL_REMODEL_ESTIMATE</f>
        <v>#REF!</v>
      </c>
      <c r="CB544" s="321" t="e">
        <f>#REF!/TOTAL_REMODEL_ESTIMATE</f>
        <v>#REF!</v>
      </c>
      <c r="CC544" s="321" t="e">
        <f>#REF!/TOTAL_REMODEL_ESTIMATE</f>
        <v>#REF!</v>
      </c>
      <c r="CE544" s="321"/>
      <c r="CF544" s="321"/>
      <c r="CG544" s="322"/>
      <c r="CJ544" s="323"/>
      <c r="CP544" s="175"/>
    </row>
    <row r="545" spans="1:94" ht="9.6999999999999993" hidden="1" customHeight="1">
      <c r="A545" s="305"/>
      <c r="C545" s="286"/>
      <c r="D545" s="286"/>
      <c r="E545" s="286"/>
      <c r="F545" s="286"/>
      <c r="G545" s="286"/>
      <c r="H545" s="286"/>
      <c r="I545" s="286"/>
      <c r="J545" s="286"/>
      <c r="K545" s="286"/>
      <c r="L545" s="286"/>
      <c r="M545" s="286"/>
      <c r="N545" s="286"/>
      <c r="O545" s="286"/>
      <c r="P545" s="286"/>
      <c r="Q545" s="286"/>
      <c r="R545" s="286"/>
      <c r="S545" s="286"/>
      <c r="T545" s="286"/>
      <c r="U545" s="286"/>
      <c r="V545" s="286"/>
      <c r="W545" s="286"/>
      <c r="X545" s="286"/>
      <c r="Y545" s="286"/>
      <c r="Z545" s="286"/>
      <c r="AA545" s="286"/>
      <c r="AB545" s="286"/>
      <c r="AC545" s="286"/>
      <c r="AD545" s="286"/>
      <c r="AE545" s="286"/>
      <c r="AF545" s="286"/>
      <c r="AG545" s="286"/>
      <c r="AH545" s="286"/>
      <c r="AI545" s="286"/>
      <c r="AJ545" s="286"/>
      <c r="AK545" s="286"/>
      <c r="AL545" s="286"/>
      <c r="AM545" s="286"/>
      <c r="AN545" s="286"/>
      <c r="AO545" s="286"/>
      <c r="AP545" s="286"/>
      <c r="AQ545" s="286"/>
      <c r="AR545" s="286"/>
      <c r="AS545" s="286"/>
      <c r="AU545" s="286"/>
      <c r="AV545" s="286"/>
      <c r="AW545" s="286"/>
      <c r="AX545" s="286"/>
      <c r="AY545" s="286"/>
      <c r="AZ545" s="286"/>
      <c r="BB545" s="286"/>
      <c r="BC545" s="286"/>
      <c r="BD545" s="319"/>
      <c r="BE545" s="307"/>
      <c r="BF545" s="319"/>
      <c r="BG545" s="319"/>
      <c r="BH545" s="319"/>
      <c r="BI545" s="319"/>
      <c r="BJ545" s="319"/>
      <c r="BK545" s="319"/>
      <c r="BL545" s="319"/>
      <c r="BM545" s="319"/>
      <c r="BN545" s="319"/>
      <c r="BO545" s="321"/>
      <c r="BP545" s="321"/>
      <c r="BQ545" s="321"/>
      <c r="BR545" s="321"/>
      <c r="BS545" s="321"/>
      <c r="BT545" s="321"/>
      <c r="BU545" s="321"/>
      <c r="BV545" s="321"/>
      <c r="BW545" s="321"/>
      <c r="BX545" s="321"/>
      <c r="BY545" s="321"/>
      <c r="BZ545" s="321"/>
      <c r="CA545" s="321"/>
      <c r="CB545" s="321"/>
      <c r="CC545" s="321"/>
      <c r="CE545" s="321"/>
      <c r="CF545" s="321"/>
      <c r="CG545" s="322"/>
      <c r="CJ545" s="323"/>
      <c r="CP545" s="286"/>
    </row>
    <row r="546" spans="1:94" ht="15.45" hidden="1" customHeight="1">
      <c r="A546" s="305"/>
      <c r="C546" s="286"/>
      <c r="D546" s="286"/>
      <c r="E546" s="286"/>
      <c r="F546" s="286"/>
      <c r="G546" s="286"/>
      <c r="H546" s="286"/>
      <c r="I546" s="286"/>
      <c r="J546" s="286"/>
      <c r="K546" s="286"/>
      <c r="L546" s="286"/>
      <c r="M546" s="286"/>
      <c r="N546" s="286"/>
      <c r="O546" s="286"/>
      <c r="P546" s="286"/>
      <c r="Q546" s="286"/>
      <c r="R546" s="286"/>
      <c r="S546" s="286"/>
      <c r="T546" s="286"/>
      <c r="U546" s="453"/>
      <c r="V546" s="454"/>
      <c r="W546" s="454"/>
      <c r="X546" s="454"/>
      <c r="Y546" s="457"/>
      <c r="Z546" s="457"/>
      <c r="AA546" s="457"/>
      <c r="AB546" s="457"/>
      <c r="AC546" s="457"/>
      <c r="AD546" s="457"/>
      <c r="AE546" s="455"/>
      <c r="AF546" s="455"/>
      <c r="AG546" s="455"/>
      <c r="AH546" s="455"/>
      <c r="AI546" s="455"/>
      <c r="AJ546" s="455"/>
      <c r="AK546" s="455"/>
      <c r="AL546" s="455"/>
      <c r="AM546" s="455"/>
      <c r="AN546" s="455"/>
      <c r="AO546" s="455"/>
      <c r="AP546" s="455"/>
      <c r="AQ546" s="455"/>
      <c r="AR546" s="455"/>
      <c r="AS546" s="455"/>
      <c r="AT546" s="456"/>
      <c r="AU546" s="457"/>
      <c r="AV546" s="457"/>
      <c r="AW546" s="457"/>
      <c r="AX546" s="457"/>
      <c r="AY546" s="457"/>
      <c r="AZ546" s="457"/>
      <c r="BB546" s="286"/>
      <c r="BC546" s="286"/>
      <c r="BD546" s="319"/>
      <c r="BE546" s="307"/>
      <c r="BF546" s="319"/>
      <c r="BG546" s="319"/>
      <c r="BH546" s="319"/>
      <c r="BI546" s="319"/>
      <c r="BJ546" s="319"/>
      <c r="BK546" s="319"/>
      <c r="BL546" s="319"/>
      <c r="BM546" s="319"/>
      <c r="BN546" s="319"/>
      <c r="BO546" s="321"/>
      <c r="BP546" s="321"/>
      <c r="BQ546" s="321"/>
      <c r="BR546" s="321"/>
      <c r="BS546" s="321"/>
      <c r="BT546" s="321"/>
      <c r="BU546" s="321"/>
      <c r="BV546" s="321"/>
      <c r="BW546" s="321"/>
      <c r="BX546" s="321"/>
      <c r="BY546" s="321"/>
      <c r="BZ546" s="321"/>
      <c r="CA546" s="321"/>
      <c r="CB546" s="321"/>
      <c r="CC546" s="321"/>
      <c r="CE546" s="321"/>
      <c r="CF546" s="321"/>
      <c r="CG546" s="322"/>
      <c r="CJ546" s="323"/>
      <c r="CP546" s="286"/>
    </row>
    <row r="547" spans="1:94" ht="18.350000000000001" hidden="1" thickBot="1">
      <c r="A547" s="305"/>
      <c r="C547" s="286"/>
      <c r="D547" s="286"/>
      <c r="E547" s="286"/>
      <c r="F547" s="286"/>
      <c r="G547" s="286"/>
      <c r="H547" s="286"/>
      <c r="I547" s="286"/>
      <c r="J547" s="286"/>
      <c r="K547" s="286"/>
      <c r="L547" s="286"/>
      <c r="M547" s="286"/>
      <c r="N547" s="286"/>
      <c r="O547" s="286"/>
      <c r="P547" s="286"/>
      <c r="Q547" s="286"/>
      <c r="R547" s="286"/>
      <c r="S547" s="286"/>
      <c r="T547" s="286"/>
      <c r="U547" s="954" t="s">
        <v>937</v>
      </c>
      <c r="V547" s="954"/>
      <c r="W547" s="954"/>
      <c r="X547" s="954"/>
      <c r="Y547" s="954"/>
      <c r="Z547" s="954"/>
      <c r="AA547" s="954"/>
      <c r="AB547" s="954"/>
      <c r="AC547" s="954"/>
      <c r="AD547" s="954"/>
      <c r="AE547" s="954"/>
      <c r="AF547" s="954"/>
      <c r="AG547" s="954"/>
      <c r="AH547" s="954"/>
      <c r="AI547" s="954"/>
      <c r="AJ547" s="455"/>
      <c r="AK547" s="455"/>
      <c r="AL547" s="455"/>
      <c r="AM547" s="455"/>
      <c r="AN547" s="455"/>
      <c r="AO547" s="455"/>
      <c r="AP547" s="455"/>
      <c r="AQ547" s="455"/>
      <c r="AR547" s="455"/>
      <c r="AS547" s="455"/>
      <c r="AT547" s="456"/>
      <c r="AU547" s="457"/>
      <c r="AV547" s="457"/>
      <c r="AW547" s="457"/>
      <c r="AX547" s="457"/>
      <c r="AY547" s="457"/>
      <c r="AZ547" s="457"/>
      <c r="BB547" s="286"/>
      <c r="BC547" s="286"/>
      <c r="BD547" s="319"/>
      <c r="BE547" s="307"/>
      <c r="BF547" s="319"/>
      <c r="BG547" s="319"/>
      <c r="BH547" s="319"/>
      <c r="BI547" s="319"/>
      <c r="BJ547" s="319"/>
      <c r="BK547" s="319"/>
      <c r="BL547" s="319"/>
      <c r="BM547" s="319"/>
      <c r="BN547" s="319"/>
      <c r="BO547" s="321"/>
      <c r="BP547" s="321"/>
      <c r="BQ547" s="321"/>
      <c r="BR547" s="321"/>
      <c r="BS547" s="321"/>
      <c r="BT547" s="321"/>
      <c r="BU547" s="321"/>
      <c r="BV547" s="321"/>
      <c r="BW547" s="321"/>
      <c r="BX547" s="321"/>
      <c r="BY547" s="321"/>
      <c r="BZ547" s="321"/>
      <c r="CA547" s="321"/>
      <c r="CB547" s="321"/>
      <c r="CC547" s="321"/>
      <c r="CE547" s="321"/>
      <c r="CF547" s="321"/>
      <c r="CG547" s="322"/>
      <c r="CJ547" s="323"/>
      <c r="CP547" s="286"/>
    </row>
    <row r="548" spans="1:94" ht="17" hidden="1" customHeight="1" thickBot="1">
      <c r="A548" s="305"/>
      <c r="C548" s="286"/>
      <c r="D548" s="286"/>
      <c r="E548" s="286"/>
      <c r="P548" s="286"/>
      <c r="Q548" s="286"/>
      <c r="R548" s="286"/>
      <c r="S548" s="286"/>
      <c r="T548" s="286"/>
      <c r="U548" s="955" t="s">
        <v>926</v>
      </c>
      <c r="V548" s="955"/>
      <c r="W548" s="955"/>
      <c r="X548" s="955"/>
      <c r="Y548" s="955"/>
      <c r="Z548" s="955"/>
      <c r="AA548" s="955"/>
      <c r="AB548" s="955"/>
      <c r="AC548" s="955"/>
      <c r="AD548" s="955"/>
      <c r="AE548" s="955"/>
      <c r="AF548" s="955"/>
      <c r="AG548" s="955"/>
      <c r="AH548" s="955"/>
      <c r="AI548" s="955"/>
      <c r="AJ548" s="956" t="s">
        <v>925</v>
      </c>
      <c r="AK548" s="956"/>
      <c r="AL548" s="956"/>
      <c r="AM548" s="956"/>
      <c r="AN548" s="956"/>
      <c r="AO548" s="956" t="s">
        <v>517</v>
      </c>
      <c r="AP548" s="956"/>
      <c r="AQ548" s="956"/>
      <c r="AR548" s="956"/>
      <c r="AS548" s="956"/>
      <c r="AT548" s="458"/>
      <c r="AU548" s="943" t="s">
        <v>94</v>
      </c>
      <c r="AV548" s="943"/>
      <c r="AW548" s="943"/>
      <c r="AX548" s="943"/>
      <c r="AY548" s="943"/>
      <c r="AZ548" s="943"/>
      <c r="BB548" s="286"/>
      <c r="BC548" s="286"/>
      <c r="BD548" s="319"/>
      <c r="BE548" s="307"/>
      <c r="BF548" s="319"/>
      <c r="BG548" s="319"/>
      <c r="BH548" s="319"/>
      <c r="BI548" s="319"/>
      <c r="BJ548" s="319"/>
      <c r="BK548" s="319"/>
      <c r="BL548" s="319"/>
      <c r="BM548" s="319"/>
      <c r="BN548" s="319"/>
      <c r="BO548" s="321"/>
      <c r="BP548" s="321"/>
      <c r="BQ548" s="321"/>
      <c r="BR548" s="321"/>
      <c r="BS548" s="321"/>
      <c r="BT548" s="321"/>
      <c r="BU548" s="321"/>
      <c r="BV548" s="321"/>
      <c r="BW548" s="321"/>
      <c r="BX548" s="321"/>
      <c r="BY548" s="321"/>
      <c r="BZ548" s="321"/>
      <c r="CA548" s="321"/>
      <c r="CB548" s="321"/>
      <c r="CC548" s="321"/>
      <c r="CE548" s="321"/>
      <c r="CF548" s="321"/>
      <c r="CG548" s="322"/>
      <c r="CJ548" s="323"/>
      <c r="CP548" s="286"/>
    </row>
    <row r="549" spans="1:94" ht="17" hidden="1" customHeight="1" thickBot="1">
      <c r="A549" s="305"/>
      <c r="C549" s="286"/>
      <c r="D549" s="286"/>
      <c r="E549" s="286"/>
      <c r="P549" s="286"/>
      <c r="Q549" s="286"/>
      <c r="R549" s="286"/>
      <c r="S549" s="286"/>
      <c r="T549" s="286"/>
      <c r="U549" s="952" t="str">
        <f>Adder1_Description</f>
        <v>Building Permit (Lump Sum)</v>
      </c>
      <c r="V549" s="952"/>
      <c r="W549" s="952"/>
      <c r="X549" s="952"/>
      <c r="Y549" s="952"/>
      <c r="Z549" s="952"/>
      <c r="AA549" s="952"/>
      <c r="AB549" s="952"/>
      <c r="AC549" s="952"/>
      <c r="AD549" s="952"/>
      <c r="AE549" s="952"/>
      <c r="AF549" s="952"/>
      <c r="AG549" s="952"/>
      <c r="AH549" s="952"/>
      <c r="AI549" s="952"/>
      <c r="AJ549" s="953" t="s">
        <v>514</v>
      </c>
      <c r="AK549" s="953"/>
      <c r="AL549" s="953"/>
      <c r="AM549" s="953"/>
      <c r="AN549" s="953"/>
      <c r="AO549" s="949"/>
      <c r="AP549" s="950"/>
      <c r="AQ549" s="950"/>
      <c r="AR549" s="950"/>
      <c r="AS549" s="951"/>
      <c r="AT549" s="315"/>
      <c r="AU549" s="939">
        <f t="shared" ref="AU549:AU562" si="221">IF(AJ549="%",AO549*Alternate10_Subtotal,AO549)</f>
        <v>0</v>
      </c>
      <c r="AV549" s="939"/>
      <c r="AW549" s="939"/>
      <c r="AX549" s="939"/>
      <c r="AY549" s="939"/>
      <c r="AZ549" s="939"/>
      <c r="BB549" s="286"/>
      <c r="BC549" s="286"/>
      <c r="BD549" s="319"/>
      <c r="BE549" s="307"/>
      <c r="BF549" s="319"/>
      <c r="BG549" s="319"/>
      <c r="BH549" s="319"/>
      <c r="BI549" s="319"/>
      <c r="BJ549" s="319"/>
      <c r="BK549" s="319"/>
      <c r="BL549" s="319"/>
      <c r="BM549" s="319"/>
      <c r="BN549" s="319"/>
      <c r="BO549" s="321"/>
      <c r="BP549" s="321"/>
      <c r="BQ549" s="321"/>
      <c r="BR549" s="321"/>
      <c r="BS549" s="321"/>
      <c r="BT549" s="321"/>
      <c r="BU549" s="321"/>
      <c r="BV549" s="321"/>
      <c r="BW549" s="321"/>
      <c r="BX549" s="321"/>
      <c r="BY549" s="321"/>
      <c r="BZ549" s="321"/>
      <c r="CA549" s="321"/>
      <c r="CB549" s="321"/>
      <c r="CC549" s="321"/>
      <c r="CE549" s="321"/>
      <c r="CF549" s="321"/>
      <c r="CG549" s="322"/>
      <c r="CJ549" s="323"/>
      <c r="CP549" s="286"/>
    </row>
    <row r="550" spans="1:94" ht="17" hidden="1" customHeight="1" thickBot="1">
      <c r="A550" s="305"/>
      <c r="C550" s="286"/>
      <c r="D550" s="286"/>
      <c r="E550" s="286"/>
      <c r="P550" s="286"/>
      <c r="Q550" s="286"/>
      <c r="R550" s="286"/>
      <c r="S550" s="286"/>
      <c r="T550" s="286"/>
      <c r="U550" s="952" t="str">
        <f>Adder2_Description</f>
        <v>Estimating Contingency (% of Subtotal Estimate)</v>
      </c>
      <c r="V550" s="952"/>
      <c r="W550" s="952"/>
      <c r="X550" s="952"/>
      <c r="Y550" s="952"/>
      <c r="Z550" s="952"/>
      <c r="AA550" s="952"/>
      <c r="AB550" s="952"/>
      <c r="AC550" s="952"/>
      <c r="AD550" s="952"/>
      <c r="AE550" s="952"/>
      <c r="AF550" s="952"/>
      <c r="AG550" s="952"/>
      <c r="AH550" s="952"/>
      <c r="AI550" s="952"/>
      <c r="AJ550" s="953" t="s">
        <v>515</v>
      </c>
      <c r="AK550" s="953"/>
      <c r="AL550" s="953"/>
      <c r="AM550" s="953"/>
      <c r="AN550" s="953"/>
      <c r="AO550" s="949"/>
      <c r="AP550" s="950"/>
      <c r="AQ550" s="950"/>
      <c r="AR550" s="950"/>
      <c r="AS550" s="951"/>
      <c r="AT550" s="318"/>
      <c r="AU550" s="939">
        <f t="shared" si="221"/>
        <v>0</v>
      </c>
      <c r="AV550" s="939"/>
      <c r="AW550" s="939"/>
      <c r="AX550" s="939"/>
      <c r="AY550" s="939"/>
      <c r="AZ550" s="939"/>
      <c r="BB550" s="286"/>
      <c r="BC550" s="286"/>
      <c r="BD550" s="319"/>
      <c r="BE550" s="307"/>
      <c r="BF550" s="319"/>
      <c r="BG550" s="319"/>
      <c r="BH550" s="319"/>
      <c r="BI550" s="319"/>
      <c r="BJ550" s="319"/>
      <c r="BK550" s="319"/>
      <c r="BL550" s="319"/>
      <c r="BM550" s="319"/>
      <c r="BN550" s="319"/>
      <c r="BO550" s="321"/>
      <c r="BP550" s="321"/>
      <c r="BQ550" s="321"/>
      <c r="BR550" s="321"/>
      <c r="BS550" s="321"/>
      <c r="BT550" s="321"/>
      <c r="BU550" s="321"/>
      <c r="BV550" s="321"/>
      <c r="BW550" s="321"/>
      <c r="BX550" s="321"/>
      <c r="BY550" s="321"/>
      <c r="BZ550" s="321"/>
      <c r="CA550" s="321"/>
      <c r="CB550" s="321"/>
      <c r="CC550" s="321"/>
      <c r="CE550" s="321"/>
      <c r="CF550" s="321"/>
      <c r="CG550" s="322"/>
      <c r="CJ550" s="323"/>
      <c r="CP550" s="286"/>
    </row>
    <row r="551" spans="1:94" ht="17" hidden="1" customHeight="1" thickBot="1">
      <c r="A551" s="305"/>
      <c r="C551" s="286"/>
      <c r="D551" s="286"/>
      <c r="E551" s="286"/>
      <c r="P551" s="286"/>
      <c r="Q551" s="286"/>
      <c r="R551" s="286"/>
      <c r="S551" s="286"/>
      <c r="T551" s="286"/>
      <c r="U551" s="952" t="str">
        <f>Adder3_Description</f>
        <v>Construction Contingency (% of Subtotal Estimate)</v>
      </c>
      <c r="V551" s="952"/>
      <c r="W551" s="952"/>
      <c r="X551" s="952"/>
      <c r="Y551" s="952"/>
      <c r="Z551" s="952"/>
      <c r="AA551" s="952"/>
      <c r="AB551" s="952"/>
      <c r="AC551" s="952"/>
      <c r="AD551" s="952"/>
      <c r="AE551" s="952"/>
      <c r="AF551" s="952"/>
      <c r="AG551" s="952"/>
      <c r="AH551" s="952"/>
      <c r="AI551" s="952"/>
      <c r="AJ551" s="953" t="s">
        <v>514</v>
      </c>
      <c r="AK551" s="953"/>
      <c r="AL551" s="953"/>
      <c r="AM551" s="953"/>
      <c r="AN551" s="953"/>
      <c r="AO551" s="949"/>
      <c r="AP551" s="950"/>
      <c r="AQ551" s="950"/>
      <c r="AR551" s="950"/>
      <c r="AS551" s="951"/>
      <c r="AT551" s="318"/>
      <c r="AU551" s="939">
        <f t="shared" si="221"/>
        <v>0</v>
      </c>
      <c r="AV551" s="939"/>
      <c r="AW551" s="939"/>
      <c r="AX551" s="939"/>
      <c r="AY551" s="939"/>
      <c r="AZ551" s="939"/>
      <c r="BB551" s="286"/>
      <c r="BC551" s="286"/>
      <c r="BD551" s="319"/>
      <c r="BE551" s="307"/>
      <c r="BF551" s="319"/>
      <c r="BG551" s="319"/>
      <c r="BH551" s="319"/>
      <c r="BI551" s="319"/>
      <c r="BJ551" s="319"/>
      <c r="BK551" s="319"/>
      <c r="BL551" s="319"/>
      <c r="BM551" s="319"/>
      <c r="BN551" s="319"/>
      <c r="BO551" s="321"/>
      <c r="BP551" s="321"/>
      <c r="BQ551" s="321"/>
      <c r="BR551" s="321"/>
      <c r="BS551" s="321"/>
      <c r="BT551" s="321"/>
      <c r="BU551" s="321"/>
      <c r="BV551" s="321"/>
      <c r="BW551" s="321"/>
      <c r="BX551" s="321"/>
      <c r="BY551" s="321"/>
      <c r="BZ551" s="321"/>
      <c r="CA551" s="321"/>
      <c r="CB551" s="321"/>
      <c r="CC551" s="321"/>
      <c r="CE551" s="321"/>
      <c r="CF551" s="321"/>
      <c r="CG551" s="322"/>
      <c r="CJ551" s="323"/>
      <c r="CP551" s="286"/>
    </row>
    <row r="552" spans="1:94" ht="17" hidden="1" customHeight="1" thickBot="1">
      <c r="A552" s="305"/>
      <c r="C552" s="286"/>
      <c r="D552" s="286"/>
      <c r="E552" s="286"/>
      <c r="P552" s="286"/>
      <c r="Q552" s="286"/>
      <c r="R552" s="286"/>
      <c r="S552" s="286"/>
      <c r="T552" s="286"/>
      <c r="U552" s="952" t="str">
        <f>Adder4_Description</f>
        <v>Remodeling Tax (% of Subtotal Estimate)</v>
      </c>
      <c r="V552" s="952"/>
      <c r="W552" s="952"/>
      <c r="X552" s="952"/>
      <c r="Y552" s="952"/>
      <c r="Z552" s="952"/>
      <c r="AA552" s="952"/>
      <c r="AB552" s="952"/>
      <c r="AC552" s="952"/>
      <c r="AD552" s="952"/>
      <c r="AE552" s="952"/>
      <c r="AF552" s="952"/>
      <c r="AG552" s="952"/>
      <c r="AH552" s="952"/>
      <c r="AI552" s="952"/>
      <c r="AJ552" s="953" t="s">
        <v>515</v>
      </c>
      <c r="AK552" s="953"/>
      <c r="AL552" s="953"/>
      <c r="AM552" s="953"/>
      <c r="AN552" s="953"/>
      <c r="AO552" s="949"/>
      <c r="AP552" s="950"/>
      <c r="AQ552" s="950"/>
      <c r="AR552" s="950"/>
      <c r="AS552" s="951"/>
      <c r="AT552" s="318"/>
      <c r="AU552" s="939">
        <f t="shared" si="221"/>
        <v>0</v>
      </c>
      <c r="AV552" s="939"/>
      <c r="AW552" s="939"/>
      <c r="AX552" s="939"/>
      <c r="AY552" s="939"/>
      <c r="AZ552" s="939"/>
      <c r="BB552" s="286"/>
      <c r="BC552" s="286"/>
      <c r="BD552" s="319"/>
      <c r="BE552" s="307"/>
      <c r="BF552" s="319"/>
      <c r="BG552" s="319"/>
      <c r="BH552" s="319"/>
      <c r="BI552" s="319"/>
      <c r="BJ552" s="319"/>
      <c r="BK552" s="319"/>
      <c r="BL552" s="319"/>
      <c r="BM552" s="319"/>
      <c r="BN552" s="319"/>
      <c r="BO552" s="321"/>
      <c r="BP552" s="321"/>
      <c r="BQ552" s="321"/>
      <c r="BR552" s="321"/>
      <c r="BS552" s="321"/>
      <c r="BT552" s="321"/>
      <c r="BU552" s="321"/>
      <c r="BV552" s="321"/>
      <c r="BW552" s="321"/>
      <c r="BX552" s="321"/>
      <c r="BY552" s="321"/>
      <c r="BZ552" s="321"/>
      <c r="CA552" s="321"/>
      <c r="CB552" s="321"/>
      <c r="CC552" s="321"/>
      <c r="CE552" s="321"/>
      <c r="CF552" s="321"/>
      <c r="CG552" s="322"/>
      <c r="CJ552" s="323"/>
      <c r="CP552" s="286"/>
    </row>
    <row r="553" spans="1:94" ht="17" hidden="1" customHeight="1" thickBot="1">
      <c r="A553" s="305"/>
      <c r="C553" s="286"/>
      <c r="D553" s="286"/>
      <c r="E553" s="286"/>
      <c r="P553" s="286"/>
      <c r="Q553" s="286"/>
      <c r="R553" s="286"/>
      <c r="S553" s="286"/>
      <c r="T553" s="286"/>
      <c r="U553" s="952" t="str">
        <f>Adder5_Description</f>
        <v>Warranty (% of Subtotal Estimate)</v>
      </c>
      <c r="V553" s="952"/>
      <c r="W553" s="952"/>
      <c r="X553" s="952"/>
      <c r="Y553" s="952"/>
      <c r="Z553" s="952"/>
      <c r="AA553" s="952"/>
      <c r="AB553" s="952"/>
      <c r="AC553" s="952"/>
      <c r="AD553" s="952"/>
      <c r="AE553" s="952"/>
      <c r="AF553" s="952"/>
      <c r="AG553" s="952"/>
      <c r="AH553" s="952"/>
      <c r="AI553" s="952"/>
      <c r="AJ553" s="953" t="s">
        <v>515</v>
      </c>
      <c r="AK553" s="953"/>
      <c r="AL553" s="953"/>
      <c r="AM553" s="953"/>
      <c r="AN553" s="953"/>
      <c r="AO553" s="949"/>
      <c r="AP553" s="950"/>
      <c r="AQ553" s="950"/>
      <c r="AR553" s="950"/>
      <c r="AS553" s="951"/>
      <c r="AT553" s="318"/>
      <c r="AU553" s="939">
        <f t="shared" si="221"/>
        <v>0</v>
      </c>
      <c r="AV553" s="939"/>
      <c r="AW553" s="939"/>
      <c r="AX553" s="939"/>
      <c r="AY553" s="939"/>
      <c r="AZ553" s="939"/>
      <c r="BB553" s="286"/>
      <c r="BC553" s="286"/>
      <c r="BD553" s="319"/>
      <c r="BE553" s="307"/>
      <c r="BF553" s="319"/>
      <c r="BG553" s="319"/>
      <c r="BH553" s="319"/>
      <c r="BI553" s="319"/>
      <c r="BJ553" s="319"/>
      <c r="BK553" s="319"/>
      <c r="BL553" s="319"/>
      <c r="BM553" s="319"/>
      <c r="BN553" s="319"/>
      <c r="BO553" s="321"/>
      <c r="BP553" s="321"/>
      <c r="BQ553" s="321"/>
      <c r="BR553" s="321"/>
      <c r="BS553" s="321"/>
      <c r="BT553" s="321"/>
      <c r="BU553" s="321"/>
      <c r="BV553" s="321"/>
      <c r="BW553" s="321"/>
      <c r="BX553" s="321"/>
      <c r="BY553" s="321"/>
      <c r="BZ553" s="321"/>
      <c r="CA553" s="321"/>
      <c r="CB553" s="321"/>
      <c r="CC553" s="321"/>
      <c r="CE553" s="321"/>
      <c r="CF553" s="321"/>
      <c r="CG553" s="322"/>
      <c r="CJ553" s="323"/>
      <c r="CP553" s="286"/>
    </row>
    <row r="554" spans="1:94" ht="17" hidden="1" customHeight="1" thickBot="1">
      <c r="A554" s="305"/>
      <c r="C554" s="286"/>
      <c r="D554" s="286"/>
      <c r="E554" s="286"/>
      <c r="P554" s="286"/>
      <c r="Q554" s="286"/>
      <c r="R554" s="286"/>
      <c r="S554" s="286"/>
      <c r="T554" s="286"/>
      <c r="U554" s="952" t="str">
        <f>Adder6_Description</f>
        <v>General Liability Insurance (% of Subtotal Estimate)</v>
      </c>
      <c r="V554" s="952"/>
      <c r="W554" s="952"/>
      <c r="X554" s="952"/>
      <c r="Y554" s="952"/>
      <c r="Z554" s="952"/>
      <c r="AA554" s="952"/>
      <c r="AB554" s="952"/>
      <c r="AC554" s="952"/>
      <c r="AD554" s="952"/>
      <c r="AE554" s="952"/>
      <c r="AF554" s="952"/>
      <c r="AG554" s="952"/>
      <c r="AH554" s="952"/>
      <c r="AI554" s="952"/>
      <c r="AJ554" s="953" t="s">
        <v>515</v>
      </c>
      <c r="AK554" s="953"/>
      <c r="AL554" s="953"/>
      <c r="AM554" s="953"/>
      <c r="AN554" s="953"/>
      <c r="AO554" s="949"/>
      <c r="AP554" s="950"/>
      <c r="AQ554" s="950"/>
      <c r="AR554" s="950"/>
      <c r="AS554" s="951"/>
      <c r="AT554" s="318"/>
      <c r="AU554" s="939">
        <f t="shared" si="221"/>
        <v>0</v>
      </c>
      <c r="AV554" s="939"/>
      <c r="AW554" s="939"/>
      <c r="AX554" s="939"/>
      <c r="AY554" s="939"/>
      <c r="AZ554" s="939"/>
      <c r="BB554" s="286"/>
      <c r="BC554" s="286"/>
      <c r="BD554" s="319"/>
      <c r="BE554" s="307"/>
      <c r="BF554" s="319"/>
      <c r="BG554" s="319"/>
      <c r="BH554" s="319"/>
      <c r="BI554" s="319"/>
      <c r="BJ554" s="319"/>
      <c r="BK554" s="319"/>
      <c r="BL554" s="319"/>
      <c r="BM554" s="319"/>
      <c r="BN554" s="319"/>
      <c r="BO554" s="321"/>
      <c r="BP554" s="321"/>
      <c r="BQ554" s="321"/>
      <c r="BR554" s="321"/>
      <c r="BS554" s="321"/>
      <c r="BT554" s="321"/>
      <c r="BU554" s="321"/>
      <c r="BV554" s="321"/>
      <c r="BW554" s="321"/>
      <c r="BX554" s="321"/>
      <c r="BY554" s="321"/>
      <c r="BZ554" s="321"/>
      <c r="CA554" s="321"/>
      <c r="CB554" s="321"/>
      <c r="CC554" s="321"/>
      <c r="CE554" s="321"/>
      <c r="CF554" s="321"/>
      <c r="CG554" s="322"/>
      <c r="CJ554" s="323"/>
      <c r="CP554" s="286"/>
    </row>
    <row r="555" spans="1:94" ht="17" hidden="1" customHeight="1" thickBot="1">
      <c r="A555" s="305"/>
      <c r="C555" s="286"/>
      <c r="D555" s="286"/>
      <c r="E555" s="286"/>
      <c r="P555" s="286"/>
      <c r="Q555" s="286"/>
      <c r="R555" s="286"/>
      <c r="S555" s="286"/>
      <c r="T555" s="286"/>
      <c r="U555" s="952" t="str">
        <f>Adder7_Description</f>
        <v>Builder's Risk Insurance (% of Subtotal Estimate)</v>
      </c>
      <c r="V555" s="952"/>
      <c r="W555" s="952"/>
      <c r="X555" s="952"/>
      <c r="Y555" s="952"/>
      <c r="Z555" s="952"/>
      <c r="AA555" s="952"/>
      <c r="AB555" s="952"/>
      <c r="AC555" s="952"/>
      <c r="AD555" s="952"/>
      <c r="AE555" s="952"/>
      <c r="AF555" s="952"/>
      <c r="AG555" s="952"/>
      <c r="AH555" s="952"/>
      <c r="AI555" s="952"/>
      <c r="AJ555" s="953" t="s">
        <v>515</v>
      </c>
      <c r="AK555" s="953"/>
      <c r="AL555" s="953"/>
      <c r="AM555" s="953"/>
      <c r="AN555" s="953"/>
      <c r="AO555" s="949"/>
      <c r="AP555" s="950"/>
      <c r="AQ555" s="950"/>
      <c r="AR555" s="950"/>
      <c r="AS555" s="951"/>
      <c r="AT555" s="318"/>
      <c r="AU555" s="939">
        <f t="shared" si="221"/>
        <v>0</v>
      </c>
      <c r="AV555" s="939"/>
      <c r="AW555" s="939"/>
      <c r="AX555" s="939"/>
      <c r="AY555" s="939"/>
      <c r="AZ555" s="939"/>
      <c r="BB555" s="286"/>
      <c r="BC555" s="286"/>
      <c r="BD555" s="319"/>
      <c r="BE555" s="307"/>
      <c r="BF555" s="319"/>
      <c r="BG555" s="319"/>
      <c r="BH555" s="319"/>
      <c r="BI555" s="319"/>
      <c r="BJ555" s="319"/>
      <c r="BK555" s="319"/>
      <c r="BL555" s="319"/>
      <c r="BM555" s="319"/>
      <c r="BN555" s="319"/>
      <c r="BO555" s="321"/>
      <c r="BP555" s="321"/>
      <c r="BQ555" s="321"/>
      <c r="BR555" s="321"/>
      <c r="BS555" s="321"/>
      <c r="BT555" s="321"/>
      <c r="BU555" s="321"/>
      <c r="BV555" s="321"/>
      <c r="BW555" s="321"/>
      <c r="BX555" s="321"/>
      <c r="BY555" s="321"/>
      <c r="BZ555" s="321"/>
      <c r="CA555" s="321"/>
      <c r="CB555" s="321"/>
      <c r="CC555" s="321"/>
      <c r="CE555" s="321"/>
      <c r="CF555" s="321"/>
      <c r="CG555" s="322"/>
      <c r="CJ555" s="323"/>
      <c r="CP555" s="286"/>
    </row>
    <row r="556" spans="1:94" ht="17" hidden="1" customHeight="1" thickBot="1">
      <c r="A556" s="305"/>
      <c r="C556" s="286"/>
      <c r="D556" s="286"/>
      <c r="E556" s="286"/>
      <c r="P556" s="286"/>
      <c r="Q556" s="286"/>
      <c r="R556" s="286"/>
      <c r="S556" s="286"/>
      <c r="T556" s="286"/>
      <c r="U556" s="952" t="str">
        <f>Adder8_Description</f>
        <v>Contractor's Profit (% of Subtotal Estimate)</v>
      </c>
      <c r="V556" s="952"/>
      <c r="W556" s="952"/>
      <c r="X556" s="952"/>
      <c r="Y556" s="952"/>
      <c r="Z556" s="952"/>
      <c r="AA556" s="952"/>
      <c r="AB556" s="952"/>
      <c r="AC556" s="952"/>
      <c r="AD556" s="952"/>
      <c r="AE556" s="952"/>
      <c r="AF556" s="952"/>
      <c r="AG556" s="952"/>
      <c r="AH556" s="952"/>
      <c r="AI556" s="952"/>
      <c r="AJ556" s="953" t="s">
        <v>515</v>
      </c>
      <c r="AK556" s="953"/>
      <c r="AL556" s="953"/>
      <c r="AM556" s="953"/>
      <c r="AN556" s="953"/>
      <c r="AO556" s="949"/>
      <c r="AP556" s="950"/>
      <c r="AQ556" s="950"/>
      <c r="AR556" s="950"/>
      <c r="AS556" s="951"/>
      <c r="AT556" s="318"/>
      <c r="AU556" s="939">
        <f t="shared" si="221"/>
        <v>0</v>
      </c>
      <c r="AV556" s="939"/>
      <c r="AW556" s="939"/>
      <c r="AX556" s="939"/>
      <c r="AY556" s="939"/>
      <c r="AZ556" s="939"/>
      <c r="BB556" s="286"/>
      <c r="BC556" s="286"/>
      <c r="BD556" s="319"/>
      <c r="BE556" s="307"/>
      <c r="BF556" s="319"/>
      <c r="BG556" s="319"/>
      <c r="BH556" s="319"/>
      <c r="BI556" s="319"/>
      <c r="BJ556" s="319"/>
      <c r="BK556" s="319"/>
      <c r="BL556" s="319"/>
      <c r="BM556" s="319"/>
      <c r="BN556" s="319"/>
      <c r="BO556" s="321"/>
      <c r="BP556" s="321"/>
      <c r="BQ556" s="321"/>
      <c r="BR556" s="321"/>
      <c r="BS556" s="321"/>
      <c r="BT556" s="321"/>
      <c r="BU556" s="321"/>
      <c r="BV556" s="321"/>
      <c r="BW556" s="321"/>
      <c r="BX556" s="321"/>
      <c r="BY556" s="321"/>
      <c r="BZ556" s="321"/>
      <c r="CA556" s="321"/>
      <c r="CB556" s="321"/>
      <c r="CC556" s="321"/>
      <c r="CE556" s="321"/>
      <c r="CF556" s="321"/>
      <c r="CG556" s="322"/>
      <c r="CJ556" s="323"/>
      <c r="CP556" s="286"/>
    </row>
    <row r="557" spans="1:94" ht="17" hidden="1" customHeight="1" thickBot="1">
      <c r="A557" s="305"/>
      <c r="C557" s="286"/>
      <c r="D557" s="286"/>
      <c r="E557" s="286"/>
      <c r="P557" s="286"/>
      <c r="Q557" s="286"/>
      <c r="R557" s="286"/>
      <c r="S557" s="286"/>
      <c r="T557" s="286"/>
      <c r="U557" s="952" t="str">
        <f>Adder9_Description</f>
        <v>Labor Markup (% of Labor Total)</v>
      </c>
      <c r="V557" s="952"/>
      <c r="W557" s="952"/>
      <c r="X557" s="952"/>
      <c r="Y557" s="952"/>
      <c r="Z557" s="952"/>
      <c r="AA557" s="952"/>
      <c r="AB557" s="952"/>
      <c r="AC557" s="952"/>
      <c r="AD557" s="952"/>
      <c r="AE557" s="952"/>
      <c r="AF557" s="952"/>
      <c r="AG557" s="952"/>
      <c r="AH557" s="952"/>
      <c r="AI557" s="952"/>
      <c r="AJ557" s="953" t="s">
        <v>515</v>
      </c>
      <c r="AK557" s="953"/>
      <c r="AL557" s="953"/>
      <c r="AM557" s="953"/>
      <c r="AN557" s="953"/>
      <c r="AO557" s="949"/>
      <c r="AP557" s="950"/>
      <c r="AQ557" s="950"/>
      <c r="AR557" s="950"/>
      <c r="AS557" s="951"/>
      <c r="AT557" s="318"/>
      <c r="AU557" s="939">
        <f t="shared" si="221"/>
        <v>0</v>
      </c>
      <c r="AV557" s="939"/>
      <c r="AW557" s="939"/>
      <c r="AX557" s="939"/>
      <c r="AY557" s="939"/>
      <c r="AZ557" s="939"/>
      <c r="BB557" s="286"/>
      <c r="BC557" s="286"/>
      <c r="BD557" s="319"/>
      <c r="BE557" s="307"/>
      <c r="BF557" s="319"/>
      <c r="BG557" s="319"/>
      <c r="BH557" s="319"/>
      <c r="BI557" s="319"/>
      <c r="BJ557" s="319"/>
      <c r="BK557" s="319"/>
      <c r="BL557" s="319"/>
      <c r="BM557" s="319"/>
      <c r="BN557" s="319"/>
      <c r="BO557" s="321"/>
      <c r="BP557" s="321"/>
      <c r="BQ557" s="321"/>
      <c r="BR557" s="321"/>
      <c r="BS557" s="321"/>
      <c r="BT557" s="321"/>
      <c r="BU557" s="321"/>
      <c r="BV557" s="321"/>
      <c r="BW557" s="321"/>
      <c r="BX557" s="321"/>
      <c r="BY557" s="321"/>
      <c r="BZ557" s="321"/>
      <c r="CA557" s="321"/>
      <c r="CB557" s="321"/>
      <c r="CC557" s="321"/>
      <c r="CE557" s="321"/>
      <c r="CF557" s="321"/>
      <c r="CG557" s="322"/>
      <c r="CJ557" s="323"/>
      <c r="CP557" s="286"/>
    </row>
    <row r="558" spans="1:94" ht="17" hidden="1" customHeight="1" thickBot="1">
      <c r="A558" s="305"/>
      <c r="C558" s="286"/>
      <c r="D558" s="286"/>
      <c r="E558" s="286"/>
      <c r="P558" s="286"/>
      <c r="Q558" s="286"/>
      <c r="R558" s="286"/>
      <c r="S558" s="286"/>
      <c r="T558" s="286"/>
      <c r="U558" s="952" t="str">
        <f>Adder10_Description</f>
        <v>Material Markup (% of Material Total)</v>
      </c>
      <c r="V558" s="952"/>
      <c r="W558" s="952"/>
      <c r="X558" s="952"/>
      <c r="Y558" s="952"/>
      <c r="Z558" s="952"/>
      <c r="AA558" s="952"/>
      <c r="AB558" s="952"/>
      <c r="AC558" s="952"/>
      <c r="AD558" s="952"/>
      <c r="AE558" s="952"/>
      <c r="AF558" s="952"/>
      <c r="AG558" s="952"/>
      <c r="AH558" s="952"/>
      <c r="AI558" s="952"/>
      <c r="AJ558" s="953" t="s">
        <v>515</v>
      </c>
      <c r="AK558" s="953"/>
      <c r="AL558" s="953"/>
      <c r="AM558" s="953"/>
      <c r="AN558" s="953"/>
      <c r="AO558" s="949"/>
      <c r="AP558" s="950"/>
      <c r="AQ558" s="950"/>
      <c r="AR558" s="950"/>
      <c r="AS558" s="951"/>
      <c r="AT558" s="318"/>
      <c r="AU558" s="939">
        <f t="shared" si="221"/>
        <v>0</v>
      </c>
      <c r="AV558" s="939"/>
      <c r="AW558" s="939"/>
      <c r="AX558" s="939"/>
      <c r="AY558" s="939"/>
      <c r="AZ558" s="939"/>
      <c r="BB558" s="286"/>
      <c r="BC558" s="286"/>
      <c r="BD558" s="319"/>
      <c r="BE558" s="307"/>
      <c r="BF558" s="319"/>
      <c r="BG558" s="319"/>
      <c r="BH558" s="319"/>
      <c r="BI558" s="319"/>
      <c r="BJ558" s="319"/>
      <c r="BK558" s="319"/>
      <c r="BL558" s="319"/>
      <c r="BM558" s="319"/>
      <c r="BN558" s="319"/>
      <c r="BO558" s="321"/>
      <c r="BP558" s="321"/>
      <c r="BQ558" s="321"/>
      <c r="BR558" s="321"/>
      <c r="BS558" s="321"/>
      <c r="BT558" s="321"/>
      <c r="BU558" s="321"/>
      <c r="BV558" s="321"/>
      <c r="BW558" s="321"/>
      <c r="BX558" s="321"/>
      <c r="BY558" s="321"/>
      <c r="BZ558" s="321"/>
      <c r="CA558" s="321"/>
      <c r="CB558" s="321"/>
      <c r="CC558" s="321"/>
      <c r="CE558" s="321"/>
      <c r="CF558" s="321"/>
      <c r="CG558" s="322"/>
      <c r="CJ558" s="323"/>
      <c r="CP558" s="286"/>
    </row>
    <row r="559" spans="1:94" ht="17" hidden="1" customHeight="1" thickBot="1">
      <c r="A559" s="305"/>
      <c r="C559" s="286"/>
      <c r="D559" s="286"/>
      <c r="E559" s="286"/>
      <c r="P559" s="286"/>
      <c r="Q559" s="286"/>
      <c r="R559" s="286"/>
      <c r="S559" s="286"/>
      <c r="T559" s="286"/>
      <c r="U559" s="952" t="str">
        <f>Adder12_Description</f>
        <v>P &amp; P Bond (% of Subtotal Estimate)</v>
      </c>
      <c r="V559" s="952"/>
      <c r="W559" s="952"/>
      <c r="X559" s="952"/>
      <c r="Y559" s="952"/>
      <c r="Z559" s="952"/>
      <c r="AA559" s="952"/>
      <c r="AB559" s="952"/>
      <c r="AC559" s="952"/>
      <c r="AD559" s="952"/>
      <c r="AE559" s="952"/>
      <c r="AF559" s="952"/>
      <c r="AG559" s="952"/>
      <c r="AH559" s="952"/>
      <c r="AI559" s="952"/>
      <c r="AJ559" s="953" t="s">
        <v>515</v>
      </c>
      <c r="AK559" s="953"/>
      <c r="AL559" s="953"/>
      <c r="AM559" s="953"/>
      <c r="AN559" s="953"/>
      <c r="AO559" s="949"/>
      <c r="AP559" s="950"/>
      <c r="AQ559" s="950"/>
      <c r="AR559" s="950"/>
      <c r="AS559" s="951"/>
      <c r="AT559" s="318"/>
      <c r="AU559" s="939">
        <f t="shared" si="221"/>
        <v>0</v>
      </c>
      <c r="AV559" s="939"/>
      <c r="AW559" s="939"/>
      <c r="AX559" s="939"/>
      <c r="AY559" s="939"/>
      <c r="AZ559" s="939"/>
      <c r="BB559" s="286"/>
      <c r="BC559" s="286"/>
      <c r="BD559" s="319"/>
      <c r="BE559" s="307"/>
      <c r="BF559" s="319"/>
      <c r="BG559" s="319"/>
      <c r="BH559" s="319"/>
      <c r="BI559" s="319"/>
      <c r="BJ559" s="319"/>
      <c r="BK559" s="319"/>
      <c r="BL559" s="319"/>
      <c r="BM559" s="319"/>
      <c r="BN559" s="319"/>
      <c r="BO559" s="321"/>
      <c r="BP559" s="321"/>
      <c r="BQ559" s="321"/>
      <c r="BR559" s="321"/>
      <c r="BS559" s="321"/>
      <c r="BT559" s="321"/>
      <c r="BU559" s="321"/>
      <c r="BV559" s="321"/>
      <c r="BW559" s="321"/>
      <c r="BX559" s="321"/>
      <c r="BY559" s="321"/>
      <c r="BZ559" s="321"/>
      <c r="CA559" s="321"/>
      <c r="CB559" s="321"/>
      <c r="CC559" s="321"/>
      <c r="CE559" s="321"/>
      <c r="CF559" s="321"/>
      <c r="CG559" s="322"/>
      <c r="CJ559" s="323"/>
      <c r="CP559" s="286"/>
    </row>
    <row r="560" spans="1:94" ht="17" hidden="1" customHeight="1" thickBot="1">
      <c r="A560" s="305"/>
      <c r="C560" s="286"/>
      <c r="D560" s="286"/>
      <c r="E560" s="286"/>
      <c r="P560" s="286"/>
      <c r="Q560" s="286"/>
      <c r="R560" s="286"/>
      <c r="S560" s="286"/>
      <c r="T560" s="286"/>
      <c r="U560" s="952" t="str">
        <f>Adder13_Description</f>
        <v>Other 1</v>
      </c>
      <c r="V560" s="952"/>
      <c r="W560" s="952"/>
      <c r="X560" s="952"/>
      <c r="Y560" s="952"/>
      <c r="Z560" s="952"/>
      <c r="AA560" s="952"/>
      <c r="AB560" s="952"/>
      <c r="AC560" s="952"/>
      <c r="AD560" s="952"/>
      <c r="AE560" s="952"/>
      <c r="AF560" s="952"/>
      <c r="AG560" s="952"/>
      <c r="AH560" s="952"/>
      <c r="AI560" s="952"/>
      <c r="AJ560" s="953" t="s">
        <v>515</v>
      </c>
      <c r="AK560" s="953"/>
      <c r="AL560" s="953"/>
      <c r="AM560" s="953"/>
      <c r="AN560" s="953"/>
      <c r="AO560" s="949"/>
      <c r="AP560" s="950"/>
      <c r="AQ560" s="950"/>
      <c r="AR560" s="950"/>
      <c r="AS560" s="951"/>
      <c r="AT560" s="318"/>
      <c r="AU560" s="939">
        <f t="shared" si="221"/>
        <v>0</v>
      </c>
      <c r="AV560" s="939"/>
      <c r="AW560" s="939"/>
      <c r="AX560" s="939"/>
      <c r="AY560" s="939"/>
      <c r="AZ560" s="939"/>
      <c r="BB560" s="286"/>
      <c r="BC560" s="286"/>
      <c r="BD560" s="319"/>
      <c r="BE560" s="307"/>
      <c r="BF560" s="319"/>
      <c r="BG560" s="319"/>
      <c r="BH560" s="319"/>
      <c r="BI560" s="319"/>
      <c r="BJ560" s="319"/>
      <c r="BK560" s="319"/>
      <c r="BL560" s="319"/>
      <c r="BM560" s="319"/>
      <c r="BN560" s="319"/>
      <c r="BO560" s="321"/>
      <c r="BP560" s="321"/>
      <c r="BQ560" s="321"/>
      <c r="BR560" s="321"/>
      <c r="BS560" s="321"/>
      <c r="BT560" s="321"/>
      <c r="BU560" s="321"/>
      <c r="BV560" s="321"/>
      <c r="BW560" s="321"/>
      <c r="BX560" s="321"/>
      <c r="BY560" s="321"/>
      <c r="BZ560" s="321"/>
      <c r="CA560" s="321"/>
      <c r="CB560" s="321"/>
      <c r="CC560" s="321"/>
      <c r="CE560" s="321"/>
      <c r="CF560" s="321"/>
      <c r="CG560" s="322"/>
      <c r="CJ560" s="323"/>
      <c r="CP560" s="286"/>
    </row>
    <row r="561" spans="1:94" ht="17" hidden="1" customHeight="1" thickBot="1">
      <c r="A561" s="305"/>
      <c r="C561" s="286"/>
      <c r="D561" s="286"/>
      <c r="E561" s="286"/>
      <c r="P561" s="286"/>
      <c r="Q561" s="286"/>
      <c r="R561" s="286"/>
      <c r="S561" s="286"/>
      <c r="T561" s="286"/>
      <c r="U561" s="952" t="str">
        <f>Adder14_Description</f>
        <v>Other 2</v>
      </c>
      <c r="V561" s="952"/>
      <c r="W561" s="952"/>
      <c r="X561" s="952"/>
      <c r="Y561" s="952"/>
      <c r="Z561" s="952"/>
      <c r="AA561" s="952"/>
      <c r="AB561" s="952"/>
      <c r="AC561" s="952"/>
      <c r="AD561" s="952"/>
      <c r="AE561" s="952"/>
      <c r="AF561" s="952"/>
      <c r="AG561" s="952"/>
      <c r="AH561" s="952"/>
      <c r="AI561" s="952"/>
      <c r="AJ561" s="953" t="s">
        <v>515</v>
      </c>
      <c r="AK561" s="953"/>
      <c r="AL561" s="953"/>
      <c r="AM561" s="953"/>
      <c r="AN561" s="953"/>
      <c r="AO561" s="949"/>
      <c r="AP561" s="950"/>
      <c r="AQ561" s="950"/>
      <c r="AR561" s="950"/>
      <c r="AS561" s="951"/>
      <c r="AT561" s="318"/>
      <c r="AU561" s="939">
        <f t="shared" si="221"/>
        <v>0</v>
      </c>
      <c r="AV561" s="939"/>
      <c r="AW561" s="939"/>
      <c r="AX561" s="939"/>
      <c r="AY561" s="939"/>
      <c r="AZ561" s="939"/>
      <c r="BB561" s="286"/>
      <c r="BC561" s="286"/>
      <c r="BD561" s="319"/>
      <c r="BE561" s="307"/>
      <c r="BF561" s="319"/>
      <c r="BG561" s="319"/>
      <c r="BH561" s="319"/>
      <c r="BI561" s="319"/>
      <c r="BJ561" s="319"/>
      <c r="BK561" s="319"/>
      <c r="BL561" s="319"/>
      <c r="BM561" s="319"/>
      <c r="BN561" s="319"/>
      <c r="BO561" s="321"/>
      <c r="BP561" s="321"/>
      <c r="BQ561" s="321"/>
      <c r="BR561" s="321"/>
      <c r="BS561" s="321"/>
      <c r="BT561" s="321"/>
      <c r="BU561" s="321"/>
      <c r="BV561" s="321"/>
      <c r="BW561" s="321"/>
      <c r="BX561" s="321"/>
      <c r="BY561" s="321"/>
      <c r="BZ561" s="321"/>
      <c r="CA561" s="321"/>
      <c r="CB561" s="321"/>
      <c r="CC561" s="321"/>
      <c r="CE561" s="321"/>
      <c r="CF561" s="321"/>
      <c r="CG561" s="322"/>
      <c r="CJ561" s="323"/>
      <c r="CP561" s="286"/>
    </row>
    <row r="562" spans="1:94" ht="17" hidden="1" customHeight="1" thickBot="1">
      <c r="A562" s="305"/>
      <c r="C562" s="286"/>
      <c r="D562" s="286"/>
      <c r="E562" s="286"/>
      <c r="P562" s="286"/>
      <c r="Q562" s="286"/>
      <c r="R562" s="286"/>
      <c r="S562" s="286"/>
      <c r="T562" s="286"/>
      <c r="U562" s="957" t="str">
        <f>Adder15_Description</f>
        <v>Other 3</v>
      </c>
      <c r="V562" s="957"/>
      <c r="W562" s="957"/>
      <c r="X562" s="957"/>
      <c r="Y562" s="957"/>
      <c r="Z562" s="957"/>
      <c r="AA562" s="957"/>
      <c r="AB562" s="957"/>
      <c r="AC562" s="957"/>
      <c r="AD562" s="957"/>
      <c r="AE562" s="957"/>
      <c r="AF562" s="957"/>
      <c r="AG562" s="957"/>
      <c r="AH562" s="957"/>
      <c r="AI562" s="957"/>
      <c r="AJ562" s="958" t="s">
        <v>515</v>
      </c>
      <c r="AK562" s="958"/>
      <c r="AL562" s="958"/>
      <c r="AM562" s="958"/>
      <c r="AN562" s="958"/>
      <c r="AO562" s="959"/>
      <c r="AP562" s="960"/>
      <c r="AQ562" s="960"/>
      <c r="AR562" s="960"/>
      <c r="AS562" s="961"/>
      <c r="AT562" s="459"/>
      <c r="AU562" s="944">
        <f t="shared" si="221"/>
        <v>0</v>
      </c>
      <c r="AV562" s="944"/>
      <c r="AW562" s="944"/>
      <c r="AX562" s="944"/>
      <c r="AY562" s="944"/>
      <c r="AZ562" s="944"/>
      <c r="BB562" s="286"/>
      <c r="BC562" s="286"/>
      <c r="BD562" s="319"/>
      <c r="BE562" s="307"/>
      <c r="BF562" s="319"/>
      <c r="BG562" s="319"/>
      <c r="BH562" s="319"/>
      <c r="BI562" s="319"/>
      <c r="BJ562" s="319"/>
      <c r="BK562" s="319"/>
      <c r="BL562" s="319"/>
      <c r="BM562" s="319"/>
      <c r="BN562" s="319"/>
      <c r="BO562" s="321"/>
      <c r="BP562" s="321"/>
      <c r="BQ562" s="321"/>
      <c r="BR562" s="321"/>
      <c r="BS562" s="321"/>
      <c r="BT562" s="321"/>
      <c r="BU562" s="321"/>
      <c r="BV562" s="321"/>
      <c r="BW562" s="321"/>
      <c r="BX562" s="321"/>
      <c r="BY562" s="321"/>
      <c r="BZ562" s="321"/>
      <c r="CA562" s="321"/>
      <c r="CB562" s="321"/>
      <c r="CC562" s="321"/>
      <c r="CE562" s="321"/>
      <c r="CF562" s="321"/>
      <c r="CG562" s="322"/>
      <c r="CJ562" s="323"/>
      <c r="CP562" s="286"/>
    </row>
    <row r="563" spans="1:94" ht="22" hidden="1" customHeight="1" thickTop="1">
      <c r="A563" s="305"/>
      <c r="C563" s="286"/>
      <c r="D563" s="286"/>
      <c r="E563" s="286"/>
      <c r="P563" s="286"/>
      <c r="Q563" s="286"/>
      <c r="R563" s="286"/>
      <c r="S563" s="286"/>
      <c r="T563" s="286"/>
      <c r="U563" s="864" t="s">
        <v>928</v>
      </c>
      <c r="V563" s="864"/>
      <c r="W563" s="864"/>
      <c r="X563" s="864"/>
      <c r="Y563" s="864"/>
      <c r="Z563" s="864"/>
      <c r="AA563" s="864"/>
      <c r="AB563" s="864"/>
      <c r="AC563" s="864"/>
      <c r="AD563" s="864"/>
      <c r="AE563" s="864"/>
      <c r="AF563" s="864"/>
      <c r="AG563" s="864"/>
      <c r="AH563" s="864"/>
      <c r="AI563" s="864"/>
      <c r="AJ563" s="864"/>
      <c r="AK563" s="864"/>
      <c r="AL563" s="864"/>
      <c r="AM563" s="864"/>
      <c r="AN563" s="864"/>
      <c r="AO563" s="864"/>
      <c r="AP563" s="864"/>
      <c r="AQ563" s="864"/>
      <c r="AR563" s="864"/>
      <c r="AS563" s="864"/>
      <c r="AT563" s="133"/>
      <c r="AU563" s="940">
        <f>SUM(AU549:AZ562)</f>
        <v>0</v>
      </c>
      <c r="AV563" s="940"/>
      <c r="AW563" s="940"/>
      <c r="AX563" s="940"/>
      <c r="AY563" s="940"/>
      <c r="AZ563" s="940"/>
      <c r="BB563" s="286"/>
      <c r="BC563" s="286"/>
      <c r="BD563" s="319"/>
      <c r="BE563" s="307"/>
      <c r="BF563" s="319"/>
      <c r="BG563" s="319"/>
      <c r="BH563" s="319"/>
      <c r="BI563" s="319"/>
      <c r="BJ563" s="319"/>
      <c r="BK563" s="319"/>
      <c r="BL563" s="319"/>
      <c r="BM563" s="319"/>
      <c r="BN563" s="319"/>
      <c r="BO563" s="321"/>
      <c r="BP563" s="321"/>
      <c r="BQ563" s="321"/>
      <c r="BR563" s="321"/>
      <c r="BS563" s="321"/>
      <c r="BT563" s="321"/>
      <c r="BU563" s="321"/>
      <c r="BV563" s="321"/>
      <c r="BW563" s="321"/>
      <c r="BX563" s="321"/>
      <c r="BY563" s="321"/>
      <c r="BZ563" s="321"/>
      <c r="CA563" s="321"/>
      <c r="CB563" s="321"/>
      <c r="CC563" s="321"/>
      <c r="CE563" s="321"/>
      <c r="CF563" s="321"/>
      <c r="CG563" s="322"/>
      <c r="CJ563" s="323"/>
      <c r="CP563" s="286"/>
    </row>
    <row r="564" spans="1:94" ht="22" hidden="1" customHeight="1">
      <c r="A564" s="305"/>
      <c r="C564" s="286"/>
      <c r="D564" s="286"/>
      <c r="E564" s="286"/>
      <c r="P564" s="286"/>
      <c r="Q564" s="286"/>
      <c r="R564" s="286"/>
      <c r="S564" s="286"/>
      <c r="T564" s="286"/>
      <c r="U564" s="864" t="str">
        <f>UPPER(CONCATENATE(E511," ","TOTAL"))</f>
        <v>ALTERNATE #10 TOTAL</v>
      </c>
      <c r="V564" s="864"/>
      <c r="W564" s="864"/>
      <c r="X564" s="864"/>
      <c r="Y564" s="864"/>
      <c r="Z564" s="864"/>
      <c r="AA564" s="864"/>
      <c r="AB564" s="864"/>
      <c r="AC564" s="864"/>
      <c r="AD564" s="864"/>
      <c r="AE564" s="864"/>
      <c r="AF564" s="864"/>
      <c r="AG564" s="864"/>
      <c r="AH564" s="864"/>
      <c r="AI564" s="864"/>
      <c r="AJ564" s="864"/>
      <c r="AK564" s="864"/>
      <c r="AL564" s="864"/>
      <c r="AM564" s="864"/>
      <c r="AN564" s="864"/>
      <c r="AO564" s="864"/>
      <c r="AP564" s="864"/>
      <c r="AQ564" s="864"/>
      <c r="AR564" s="864"/>
      <c r="AS564" s="864"/>
      <c r="AT564" s="133"/>
      <c r="AU564" s="940">
        <f>AU543+AU563</f>
        <v>0</v>
      </c>
      <c r="AV564" s="940"/>
      <c r="AW564" s="940"/>
      <c r="AX564" s="940"/>
      <c r="AY564" s="940"/>
      <c r="AZ564" s="940"/>
      <c r="BB564" s="286"/>
      <c r="BC564" s="286"/>
      <c r="BD564" s="319"/>
      <c r="BE564" s="307"/>
      <c r="BF564" s="319"/>
      <c r="BG564" s="319"/>
      <c r="BH564" s="319"/>
      <c r="BI564" s="319"/>
      <c r="BJ564" s="319"/>
      <c r="BK564" s="319"/>
      <c r="BL564" s="319"/>
      <c r="BM564" s="319"/>
      <c r="BN564" s="319"/>
      <c r="BO564" s="321"/>
      <c r="BP564" s="321"/>
      <c r="BQ564" s="321"/>
      <c r="BR564" s="321"/>
      <c r="BS564" s="321"/>
      <c r="BT564" s="321"/>
      <c r="BU564" s="321"/>
      <c r="BV564" s="321"/>
      <c r="BW564" s="321"/>
      <c r="BX564" s="321"/>
      <c r="BY564" s="321"/>
      <c r="BZ564" s="321"/>
      <c r="CA564" s="321"/>
      <c r="CB564" s="321"/>
      <c r="CC564" s="321"/>
      <c r="CE564" s="321"/>
      <c r="CF564" s="321"/>
      <c r="CG564" s="322"/>
      <c r="CJ564" s="323"/>
      <c r="CP564" s="286"/>
    </row>
    <row r="565" spans="1:94" ht="15.45" hidden="1" customHeight="1">
      <c r="A565" s="305"/>
      <c r="C565" s="286"/>
      <c r="D565" s="286"/>
      <c r="E565" s="286"/>
      <c r="F565" s="286"/>
      <c r="G565" s="286"/>
      <c r="H565" s="286"/>
      <c r="I565" s="286"/>
      <c r="J565" s="286"/>
      <c r="K565" s="286"/>
      <c r="L565" s="286"/>
      <c r="M565" s="286"/>
      <c r="N565" s="286"/>
      <c r="O565" s="286"/>
      <c r="P565" s="286"/>
      <c r="Q565" s="286"/>
      <c r="R565" s="286"/>
      <c r="S565" s="286"/>
      <c r="T565" s="286"/>
      <c r="U565" s="453"/>
      <c r="V565" s="454"/>
      <c r="W565" s="454"/>
      <c r="X565" s="454"/>
      <c r="Y565" s="457"/>
      <c r="Z565" s="457"/>
      <c r="AA565" s="457"/>
      <c r="AB565" s="457"/>
      <c r="AC565" s="457"/>
      <c r="AD565" s="457"/>
      <c r="AE565" s="455"/>
      <c r="AF565" s="455"/>
      <c r="AG565" s="455"/>
      <c r="AH565" s="455"/>
      <c r="AI565" s="455"/>
      <c r="AJ565" s="455"/>
      <c r="AK565" s="455"/>
      <c r="AL565" s="455"/>
      <c r="AM565" s="455"/>
      <c r="AN565" s="455"/>
      <c r="AO565" s="455"/>
      <c r="AP565" s="455"/>
      <c r="AQ565" s="455"/>
      <c r="AR565" s="455"/>
      <c r="AS565" s="455"/>
      <c r="AT565" s="456"/>
      <c r="AU565" s="457"/>
      <c r="AV565" s="457"/>
      <c r="AW565" s="457"/>
      <c r="AX565" s="457"/>
      <c r="AY565" s="457"/>
      <c r="AZ565" s="457"/>
      <c r="BB565" s="286"/>
      <c r="BC565" s="286"/>
      <c r="BD565" s="319"/>
      <c r="BE565" s="307"/>
      <c r="BF565" s="319"/>
      <c r="BG565" s="319"/>
      <c r="BH565" s="319"/>
      <c r="BI565" s="319"/>
      <c r="BJ565" s="319"/>
      <c r="BK565" s="319"/>
      <c r="BL565" s="319"/>
      <c r="BM565" s="319"/>
      <c r="BN565" s="319"/>
      <c r="BO565" s="321"/>
      <c r="BP565" s="321"/>
      <c r="BQ565" s="321"/>
      <c r="BR565" s="321"/>
      <c r="BS565" s="321"/>
      <c r="BT565" s="321"/>
      <c r="BU565" s="321"/>
      <c r="BV565" s="321"/>
      <c r="BW565" s="321"/>
      <c r="BX565" s="321"/>
      <c r="BY565" s="321"/>
      <c r="BZ565" s="321"/>
      <c r="CA565" s="321"/>
      <c r="CB565" s="321"/>
      <c r="CC565" s="321"/>
      <c r="CE565" s="321"/>
      <c r="CF565" s="321"/>
      <c r="CG565" s="322"/>
      <c r="CJ565" s="323"/>
      <c r="CP565" s="286"/>
    </row>
    <row r="566" spans="1:94" ht="10.45" hidden="1" customHeight="1">
      <c r="A566" s="305"/>
      <c r="C566" s="286"/>
      <c r="D566" s="286"/>
      <c r="E566" s="286"/>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286"/>
      <c r="AF566" s="286"/>
      <c r="AG566" s="286"/>
      <c r="AH566" s="286"/>
      <c r="AI566" s="286"/>
      <c r="AJ566" s="286"/>
      <c r="AK566" s="286"/>
      <c r="AL566" s="286"/>
      <c r="AM566" s="286"/>
      <c r="AN566" s="286"/>
      <c r="AO566" s="286"/>
      <c r="AP566" s="286"/>
      <c r="AQ566" s="286"/>
      <c r="AR566" s="286"/>
      <c r="AS566" s="286"/>
      <c r="AU566" s="286"/>
      <c r="AV566" s="286"/>
      <c r="AW566" s="286"/>
      <c r="AX566" s="286"/>
      <c r="AY566" s="286"/>
      <c r="AZ566" s="286"/>
      <c r="BB566" s="286"/>
      <c r="BC566" s="286"/>
      <c r="BD566" s="319"/>
      <c r="BE566" s="307"/>
      <c r="BF566" s="319"/>
      <c r="BG566" s="319"/>
      <c r="BH566" s="319"/>
      <c r="BI566" s="319"/>
      <c r="BJ566" s="319"/>
      <c r="BK566" s="319"/>
      <c r="BL566" s="319"/>
      <c r="BM566" s="319"/>
      <c r="BN566" s="319"/>
      <c r="BO566" s="321"/>
      <c r="BP566" s="321"/>
      <c r="BQ566" s="321"/>
      <c r="BR566" s="321"/>
      <c r="BS566" s="321"/>
      <c r="BT566" s="321"/>
      <c r="BU566" s="321"/>
      <c r="BV566" s="321"/>
      <c r="BW566" s="321"/>
      <c r="BX566" s="321"/>
      <c r="BY566" s="321"/>
      <c r="BZ566" s="321"/>
      <c r="CA566" s="321"/>
      <c r="CB566" s="321"/>
      <c r="CC566" s="321"/>
      <c r="CE566" s="321"/>
      <c r="CF566" s="321"/>
      <c r="CG566" s="322"/>
      <c r="CJ566" s="323"/>
      <c r="CP566" s="286"/>
    </row>
    <row r="567" spans="1:94" ht="16" thickTop="1">
      <c r="AU567" s="924" t="str">
        <f>IF(AU599=0,"",AU599)</f>
        <v/>
      </c>
      <c r="AV567" s="924"/>
      <c r="AW567" s="924"/>
      <c r="AX567" s="924"/>
      <c r="AY567" s="924"/>
      <c r="AZ567" s="924"/>
    </row>
  </sheetData>
  <sheetProtection algorithmName="SHA-512" hashValue="l7qDDpshI46Ntxx7GS0FBdNsc/qn8d1G9Pb0LZ+DqV2gulNsTZ2cV23Jqmzc6B/t5MRk4RmvxnZqNoTBep8Dfw==" saltValue="tQtUNrTd7VhvjXNZKGf1GQ==" spinCount="100000" sheet="1" formatCells="0" formatRows="0" insertHyperlinks="0" sort="0" autoFilter="0"/>
  <dataConsolidate/>
  <mergeCells count="3802">
    <mergeCell ref="AU567:AZ567"/>
    <mergeCell ref="AJ399:AN399"/>
    <mergeCell ref="AO399:AS399"/>
    <mergeCell ref="AE455:AI455"/>
    <mergeCell ref="AJ455:AN455"/>
    <mergeCell ref="AO455:AS455"/>
    <mergeCell ref="AE511:AI511"/>
    <mergeCell ref="AJ511:AN511"/>
    <mergeCell ref="AO511:AS511"/>
    <mergeCell ref="AJ175:AN175"/>
    <mergeCell ref="AO175:AS175"/>
    <mergeCell ref="AE231:AI231"/>
    <mergeCell ref="AJ231:AN231"/>
    <mergeCell ref="AO231:AS231"/>
    <mergeCell ref="AE287:AI287"/>
    <mergeCell ref="AJ287:AN287"/>
    <mergeCell ref="AO287:AS287"/>
    <mergeCell ref="U563:AS563"/>
    <mergeCell ref="AU563:AZ563"/>
    <mergeCell ref="U564:AS564"/>
    <mergeCell ref="AU564:AZ564"/>
    <mergeCell ref="AO555:AS555"/>
    <mergeCell ref="AU555:AZ555"/>
    <mergeCell ref="U556:AI556"/>
    <mergeCell ref="AJ556:AN556"/>
    <mergeCell ref="AO556:AS556"/>
    <mergeCell ref="AU556:AZ556"/>
    <mergeCell ref="U553:AI553"/>
    <mergeCell ref="AJ553:AN553"/>
    <mergeCell ref="AO553:AS553"/>
    <mergeCell ref="AU553:AZ553"/>
    <mergeCell ref="U554:AI554"/>
    <mergeCell ref="AE119:AI119"/>
    <mergeCell ref="U561:AI561"/>
    <mergeCell ref="AJ561:AN561"/>
    <mergeCell ref="AO561:AS561"/>
    <mergeCell ref="AU561:AZ561"/>
    <mergeCell ref="U562:AI562"/>
    <mergeCell ref="AJ562:AN562"/>
    <mergeCell ref="AO562:AS562"/>
    <mergeCell ref="AU562:AZ562"/>
    <mergeCell ref="U559:AI559"/>
    <mergeCell ref="AJ559:AN559"/>
    <mergeCell ref="AO559:AS559"/>
    <mergeCell ref="AU559:AZ559"/>
    <mergeCell ref="U560:AI560"/>
    <mergeCell ref="AJ560:AN560"/>
    <mergeCell ref="AO560:AS560"/>
    <mergeCell ref="AU560:AZ560"/>
    <mergeCell ref="U557:AI557"/>
    <mergeCell ref="AJ557:AN557"/>
    <mergeCell ref="AO557:AS557"/>
    <mergeCell ref="AU557:AZ557"/>
    <mergeCell ref="U558:AI558"/>
    <mergeCell ref="AJ558:AN558"/>
    <mergeCell ref="AO558:AS558"/>
    <mergeCell ref="AU558:AZ558"/>
    <mergeCell ref="U555:AI555"/>
    <mergeCell ref="AJ555:AN555"/>
    <mergeCell ref="AJ554:AN554"/>
    <mergeCell ref="AO554:AS554"/>
    <mergeCell ref="AU554:AZ554"/>
    <mergeCell ref="U551:AI551"/>
    <mergeCell ref="AJ551:AN551"/>
    <mergeCell ref="AO551:AS551"/>
    <mergeCell ref="AU551:AZ551"/>
    <mergeCell ref="U552:AI552"/>
    <mergeCell ref="AJ552:AN552"/>
    <mergeCell ref="AO552:AS552"/>
    <mergeCell ref="AU552:AZ552"/>
    <mergeCell ref="U549:AI549"/>
    <mergeCell ref="AJ549:AN549"/>
    <mergeCell ref="AO549:AS549"/>
    <mergeCell ref="AU549:AZ549"/>
    <mergeCell ref="U550:AI550"/>
    <mergeCell ref="AJ550:AN550"/>
    <mergeCell ref="AO550:AS550"/>
    <mergeCell ref="AU550:AZ550"/>
    <mergeCell ref="U507:AS507"/>
    <mergeCell ref="AU507:AZ507"/>
    <mergeCell ref="U508:AS508"/>
    <mergeCell ref="AU508:AZ508"/>
    <mergeCell ref="U547:AI547"/>
    <mergeCell ref="U548:AI548"/>
    <mergeCell ref="AJ548:AN548"/>
    <mergeCell ref="AO548:AS548"/>
    <mergeCell ref="AU548:AZ548"/>
    <mergeCell ref="AE538:AI538"/>
    <mergeCell ref="AJ538:AN538"/>
    <mergeCell ref="AO536:AS536"/>
    <mergeCell ref="AU536:AZ536"/>
    <mergeCell ref="AO534:AS534"/>
    <mergeCell ref="AU534:AZ534"/>
    <mergeCell ref="AO533:AS533"/>
    <mergeCell ref="AU533:AZ533"/>
    <mergeCell ref="AO531:AS531"/>
    <mergeCell ref="U505:AI505"/>
    <mergeCell ref="AJ505:AN505"/>
    <mergeCell ref="AO505:AS505"/>
    <mergeCell ref="AU505:AZ505"/>
    <mergeCell ref="U506:AI506"/>
    <mergeCell ref="AJ506:AN506"/>
    <mergeCell ref="AO506:AS506"/>
    <mergeCell ref="AU506:AZ506"/>
    <mergeCell ref="AO541:AS541"/>
    <mergeCell ref="AU541:AZ541"/>
    <mergeCell ref="AU542:AZ542"/>
    <mergeCell ref="B543:AD543"/>
    <mergeCell ref="AE543:AI543"/>
    <mergeCell ref="AJ543:AN543"/>
    <mergeCell ref="AO543:AS543"/>
    <mergeCell ref="AU543:AZ543"/>
    <mergeCell ref="AO540:AS540"/>
    <mergeCell ref="AU540:AZ540"/>
    <mergeCell ref="B541:P541"/>
    <mergeCell ref="Q541:S541"/>
    <mergeCell ref="T541:U541"/>
    <mergeCell ref="V541:X541"/>
    <mergeCell ref="Y541:AA541"/>
    <mergeCell ref="AJ539:AN539"/>
    <mergeCell ref="AO537:AS537"/>
    <mergeCell ref="AU537:AZ537"/>
    <mergeCell ref="B538:P538"/>
    <mergeCell ref="Q538:S538"/>
    <mergeCell ref="T538:U538"/>
    <mergeCell ref="V538:X538"/>
    <mergeCell ref="Y538:AA538"/>
    <mergeCell ref="AB538:AD538"/>
    <mergeCell ref="U503:AI503"/>
    <mergeCell ref="AJ503:AN503"/>
    <mergeCell ref="AO503:AS503"/>
    <mergeCell ref="AU503:AZ503"/>
    <mergeCell ref="U504:AI504"/>
    <mergeCell ref="AJ504:AN504"/>
    <mergeCell ref="AO504:AS504"/>
    <mergeCell ref="AU504:AZ504"/>
    <mergeCell ref="U501:AI501"/>
    <mergeCell ref="AJ501:AN501"/>
    <mergeCell ref="AO501:AS501"/>
    <mergeCell ref="AU501:AZ501"/>
    <mergeCell ref="U502:AI502"/>
    <mergeCell ref="AJ502:AN502"/>
    <mergeCell ref="AO502:AS502"/>
    <mergeCell ref="AU502:AZ502"/>
    <mergeCell ref="U499:AI499"/>
    <mergeCell ref="AJ499:AN499"/>
    <mergeCell ref="AO499:AS499"/>
    <mergeCell ref="AU499:AZ499"/>
    <mergeCell ref="U500:AI500"/>
    <mergeCell ref="AJ500:AN500"/>
    <mergeCell ref="AO500:AS500"/>
    <mergeCell ref="AU500:AZ500"/>
    <mergeCell ref="AO498:AS498"/>
    <mergeCell ref="AU498:AZ498"/>
    <mergeCell ref="U495:AI495"/>
    <mergeCell ref="AJ495:AN495"/>
    <mergeCell ref="AO495:AS495"/>
    <mergeCell ref="AU495:AZ495"/>
    <mergeCell ref="U496:AI496"/>
    <mergeCell ref="AJ496:AN496"/>
    <mergeCell ref="AO496:AS496"/>
    <mergeCell ref="AU496:AZ496"/>
    <mergeCell ref="U493:AI493"/>
    <mergeCell ref="AJ493:AN493"/>
    <mergeCell ref="AO493:AS493"/>
    <mergeCell ref="AU493:AZ493"/>
    <mergeCell ref="U494:AI494"/>
    <mergeCell ref="AJ494:AN494"/>
    <mergeCell ref="AO494:AS494"/>
    <mergeCell ref="AU494:AZ494"/>
    <mergeCell ref="U451:AS451"/>
    <mergeCell ref="AU451:AZ451"/>
    <mergeCell ref="U452:AS452"/>
    <mergeCell ref="AU452:AZ452"/>
    <mergeCell ref="U491:AI491"/>
    <mergeCell ref="U492:AI492"/>
    <mergeCell ref="AJ492:AN492"/>
    <mergeCell ref="AO492:AS492"/>
    <mergeCell ref="AU492:AZ492"/>
    <mergeCell ref="U449:AI449"/>
    <mergeCell ref="AJ449:AN449"/>
    <mergeCell ref="AO449:AS449"/>
    <mergeCell ref="AU449:AZ449"/>
    <mergeCell ref="U450:AI450"/>
    <mergeCell ref="AJ450:AN450"/>
    <mergeCell ref="AO450:AS450"/>
    <mergeCell ref="AU450:AZ450"/>
    <mergeCell ref="AE484:AI484"/>
    <mergeCell ref="AJ484:AN484"/>
    <mergeCell ref="AO484:AS484"/>
    <mergeCell ref="AU484:AZ484"/>
    <mergeCell ref="AE483:AI483"/>
    <mergeCell ref="AJ483:AN483"/>
    <mergeCell ref="AO483:AS483"/>
    <mergeCell ref="AU483:AZ483"/>
    <mergeCell ref="AE480:AI480"/>
    <mergeCell ref="AJ480:AN480"/>
    <mergeCell ref="AO480:AS480"/>
    <mergeCell ref="AU480:AZ480"/>
    <mergeCell ref="AE479:AI479"/>
    <mergeCell ref="AJ479:AN479"/>
    <mergeCell ref="AO479:AS479"/>
    <mergeCell ref="U447:AI447"/>
    <mergeCell ref="AJ447:AN447"/>
    <mergeCell ref="AO447:AS447"/>
    <mergeCell ref="AU447:AZ447"/>
    <mergeCell ref="U448:AI448"/>
    <mergeCell ref="AJ448:AN448"/>
    <mergeCell ref="AO448:AS448"/>
    <mergeCell ref="AU448:AZ448"/>
    <mergeCell ref="U445:AI445"/>
    <mergeCell ref="AJ445:AN445"/>
    <mergeCell ref="AO445:AS445"/>
    <mergeCell ref="AU445:AZ445"/>
    <mergeCell ref="U446:AI446"/>
    <mergeCell ref="AJ446:AN446"/>
    <mergeCell ref="AO446:AS446"/>
    <mergeCell ref="AU446:AZ446"/>
    <mergeCell ref="U443:AI443"/>
    <mergeCell ref="AJ443:AN443"/>
    <mergeCell ref="AO443:AS443"/>
    <mergeCell ref="AU443:AZ443"/>
    <mergeCell ref="U444:AI444"/>
    <mergeCell ref="AJ444:AN444"/>
    <mergeCell ref="AO444:AS444"/>
    <mergeCell ref="AU444:AZ444"/>
    <mergeCell ref="U441:AI441"/>
    <mergeCell ref="AJ441:AN441"/>
    <mergeCell ref="AO441:AS441"/>
    <mergeCell ref="AU441:AZ441"/>
    <mergeCell ref="U442:AI442"/>
    <mergeCell ref="AJ442:AN442"/>
    <mergeCell ref="AO442:AS442"/>
    <mergeCell ref="AU442:AZ442"/>
    <mergeCell ref="U439:AI439"/>
    <mergeCell ref="AJ439:AN439"/>
    <mergeCell ref="AO439:AS439"/>
    <mergeCell ref="AU439:AZ439"/>
    <mergeCell ref="U440:AI440"/>
    <mergeCell ref="AJ440:AN440"/>
    <mergeCell ref="AO440:AS440"/>
    <mergeCell ref="AU440:AZ440"/>
    <mergeCell ref="U437:AI437"/>
    <mergeCell ref="AJ437:AN437"/>
    <mergeCell ref="AO437:AS437"/>
    <mergeCell ref="AU437:AZ437"/>
    <mergeCell ref="U438:AI438"/>
    <mergeCell ref="AJ438:AN438"/>
    <mergeCell ref="AO438:AS438"/>
    <mergeCell ref="AU438:AZ438"/>
    <mergeCell ref="AU388:AZ388"/>
    <mergeCell ref="U395:AS395"/>
    <mergeCell ref="AU395:AZ395"/>
    <mergeCell ref="U396:AS396"/>
    <mergeCell ref="AU396:AZ396"/>
    <mergeCell ref="U435:AI435"/>
    <mergeCell ref="U436:AI436"/>
    <mergeCell ref="AJ436:AN436"/>
    <mergeCell ref="AO436:AS436"/>
    <mergeCell ref="AU436:AZ436"/>
    <mergeCell ref="AE399:AI399"/>
    <mergeCell ref="U393:AI393"/>
    <mergeCell ref="AJ393:AN393"/>
    <mergeCell ref="AO393:AS393"/>
    <mergeCell ref="AU393:AZ393"/>
    <mergeCell ref="U394:AI394"/>
    <mergeCell ref="AJ394:AN394"/>
    <mergeCell ref="AO394:AS394"/>
    <mergeCell ref="AU394:AZ394"/>
    <mergeCell ref="V429:X429"/>
    <mergeCell ref="Y429:AA429"/>
    <mergeCell ref="AB429:AD429"/>
    <mergeCell ref="AE427:AI427"/>
    <mergeCell ref="AJ427:AN427"/>
    <mergeCell ref="AO427:AS427"/>
    <mergeCell ref="AU427:AZ427"/>
    <mergeCell ref="AE424:AI424"/>
    <mergeCell ref="AJ424:AN424"/>
    <mergeCell ref="AO424:AS424"/>
    <mergeCell ref="AU424:AZ424"/>
    <mergeCell ref="AE423:AI423"/>
    <mergeCell ref="AJ423:AN423"/>
    <mergeCell ref="AU384:AZ384"/>
    <mergeCell ref="U381:AI381"/>
    <mergeCell ref="AJ381:AN381"/>
    <mergeCell ref="AO381:AS381"/>
    <mergeCell ref="AU381:AZ381"/>
    <mergeCell ref="U382:AI382"/>
    <mergeCell ref="AJ382:AN382"/>
    <mergeCell ref="AO382:AS382"/>
    <mergeCell ref="AU382:AZ382"/>
    <mergeCell ref="U391:AI391"/>
    <mergeCell ref="AJ391:AN391"/>
    <mergeCell ref="AO391:AS391"/>
    <mergeCell ref="AU391:AZ391"/>
    <mergeCell ref="U392:AI392"/>
    <mergeCell ref="AJ392:AN392"/>
    <mergeCell ref="AO392:AS392"/>
    <mergeCell ref="AU392:AZ392"/>
    <mergeCell ref="U389:AI389"/>
    <mergeCell ref="AJ389:AN389"/>
    <mergeCell ref="AO389:AS389"/>
    <mergeCell ref="AU389:AZ389"/>
    <mergeCell ref="U390:AI390"/>
    <mergeCell ref="AJ390:AN390"/>
    <mergeCell ref="AO390:AS390"/>
    <mergeCell ref="AU390:AZ390"/>
    <mergeCell ref="U387:AI387"/>
    <mergeCell ref="AJ387:AN387"/>
    <mergeCell ref="AO387:AS387"/>
    <mergeCell ref="AU387:AZ387"/>
    <mergeCell ref="U388:AI388"/>
    <mergeCell ref="AJ388:AN388"/>
    <mergeCell ref="AO388:AS388"/>
    <mergeCell ref="U339:AS339"/>
    <mergeCell ref="AU339:AZ339"/>
    <mergeCell ref="U340:AS340"/>
    <mergeCell ref="AU340:AZ340"/>
    <mergeCell ref="U379:AI379"/>
    <mergeCell ref="U380:AI380"/>
    <mergeCell ref="AJ380:AN380"/>
    <mergeCell ref="AO380:AS380"/>
    <mergeCell ref="AU380:AZ380"/>
    <mergeCell ref="AE343:AI343"/>
    <mergeCell ref="U337:AI337"/>
    <mergeCell ref="AJ337:AN337"/>
    <mergeCell ref="AO337:AS337"/>
    <mergeCell ref="AU337:AZ337"/>
    <mergeCell ref="U338:AI338"/>
    <mergeCell ref="AJ338:AN338"/>
    <mergeCell ref="AO338:AS338"/>
    <mergeCell ref="AU338:AZ338"/>
    <mergeCell ref="Y371:AA371"/>
    <mergeCell ref="AB369:AD369"/>
    <mergeCell ref="AE369:AI369"/>
    <mergeCell ref="AJ369:AN369"/>
    <mergeCell ref="AO369:AS369"/>
    <mergeCell ref="AU369:AZ369"/>
    <mergeCell ref="AB366:AD366"/>
    <mergeCell ref="AE366:AI366"/>
    <mergeCell ref="AJ366:AN366"/>
    <mergeCell ref="AO366:AS366"/>
    <mergeCell ref="AU366:AZ366"/>
    <mergeCell ref="AB365:AD365"/>
    <mergeCell ref="AE365:AI365"/>
    <mergeCell ref="AJ365:AN365"/>
    <mergeCell ref="U335:AI335"/>
    <mergeCell ref="AJ335:AN335"/>
    <mergeCell ref="AO335:AS335"/>
    <mergeCell ref="AU335:AZ335"/>
    <mergeCell ref="U336:AI336"/>
    <mergeCell ref="AJ336:AN336"/>
    <mergeCell ref="AO336:AS336"/>
    <mergeCell ref="AU336:AZ336"/>
    <mergeCell ref="U333:AI333"/>
    <mergeCell ref="AJ333:AN333"/>
    <mergeCell ref="AO333:AS333"/>
    <mergeCell ref="AU333:AZ333"/>
    <mergeCell ref="U334:AI334"/>
    <mergeCell ref="AJ334:AN334"/>
    <mergeCell ref="AO334:AS334"/>
    <mergeCell ref="AU334:AZ334"/>
    <mergeCell ref="U331:AI331"/>
    <mergeCell ref="AJ331:AN331"/>
    <mergeCell ref="AO331:AS331"/>
    <mergeCell ref="AU331:AZ331"/>
    <mergeCell ref="U332:AI332"/>
    <mergeCell ref="AJ332:AN332"/>
    <mergeCell ref="AO332:AS332"/>
    <mergeCell ref="AU332:AZ332"/>
    <mergeCell ref="U329:AI329"/>
    <mergeCell ref="AJ329:AN329"/>
    <mergeCell ref="AO329:AS329"/>
    <mergeCell ref="AU329:AZ329"/>
    <mergeCell ref="U330:AI330"/>
    <mergeCell ref="AJ330:AN330"/>
    <mergeCell ref="AO330:AS330"/>
    <mergeCell ref="AU330:AZ330"/>
    <mergeCell ref="U327:AI327"/>
    <mergeCell ref="AJ327:AN327"/>
    <mergeCell ref="AO327:AS327"/>
    <mergeCell ref="AU327:AZ327"/>
    <mergeCell ref="U328:AI328"/>
    <mergeCell ref="AJ328:AN328"/>
    <mergeCell ref="AO328:AS328"/>
    <mergeCell ref="AU328:AZ328"/>
    <mergeCell ref="U325:AI325"/>
    <mergeCell ref="AJ325:AN325"/>
    <mergeCell ref="AO325:AS325"/>
    <mergeCell ref="AU325:AZ325"/>
    <mergeCell ref="U326:AI326"/>
    <mergeCell ref="AJ326:AN326"/>
    <mergeCell ref="AO326:AS326"/>
    <mergeCell ref="AU326:AZ326"/>
    <mergeCell ref="U283:AS283"/>
    <mergeCell ref="AU283:AZ283"/>
    <mergeCell ref="U284:AS284"/>
    <mergeCell ref="AU284:AZ284"/>
    <mergeCell ref="U323:AI323"/>
    <mergeCell ref="U324:AI324"/>
    <mergeCell ref="AJ324:AN324"/>
    <mergeCell ref="AO324:AS324"/>
    <mergeCell ref="AU324:AZ324"/>
    <mergeCell ref="U281:AI281"/>
    <mergeCell ref="AJ281:AN281"/>
    <mergeCell ref="AO281:AS281"/>
    <mergeCell ref="AU281:AZ281"/>
    <mergeCell ref="U282:AI282"/>
    <mergeCell ref="AJ282:AN282"/>
    <mergeCell ref="AO282:AS282"/>
    <mergeCell ref="AU282:AZ282"/>
    <mergeCell ref="AO315:AS315"/>
    <mergeCell ref="AU315:AZ315"/>
    <mergeCell ref="AE312:AI312"/>
    <mergeCell ref="AJ312:AN312"/>
    <mergeCell ref="AO312:AS312"/>
    <mergeCell ref="AU312:AZ312"/>
    <mergeCell ref="AE311:AI311"/>
    <mergeCell ref="AJ311:AN311"/>
    <mergeCell ref="AO311:AS311"/>
    <mergeCell ref="AU311:AZ311"/>
    <mergeCell ref="AE308:AI308"/>
    <mergeCell ref="AJ308:AN308"/>
    <mergeCell ref="AO308:AS308"/>
    <mergeCell ref="AU308:AZ308"/>
    <mergeCell ref="AE307:AI307"/>
    <mergeCell ref="U280:AI280"/>
    <mergeCell ref="AJ280:AN280"/>
    <mergeCell ref="AO280:AS280"/>
    <mergeCell ref="AU280:AZ280"/>
    <mergeCell ref="U277:AI277"/>
    <mergeCell ref="AJ277:AN277"/>
    <mergeCell ref="AO277:AS277"/>
    <mergeCell ref="AU277:AZ277"/>
    <mergeCell ref="U278:AI278"/>
    <mergeCell ref="AJ278:AN278"/>
    <mergeCell ref="AO278:AS278"/>
    <mergeCell ref="AU278:AZ278"/>
    <mergeCell ref="U275:AI275"/>
    <mergeCell ref="AJ275:AN275"/>
    <mergeCell ref="AO275:AS275"/>
    <mergeCell ref="AU275:AZ275"/>
    <mergeCell ref="U276:AI276"/>
    <mergeCell ref="AJ276:AN276"/>
    <mergeCell ref="AO276:AS276"/>
    <mergeCell ref="AU276:AZ276"/>
    <mergeCell ref="AJ271:AN271"/>
    <mergeCell ref="AO271:AS271"/>
    <mergeCell ref="AU271:AZ271"/>
    <mergeCell ref="U272:AI272"/>
    <mergeCell ref="AJ272:AN272"/>
    <mergeCell ref="AO272:AS272"/>
    <mergeCell ref="AU272:AZ272"/>
    <mergeCell ref="U269:AI269"/>
    <mergeCell ref="AJ269:AN269"/>
    <mergeCell ref="AO269:AS269"/>
    <mergeCell ref="AU269:AZ269"/>
    <mergeCell ref="U270:AI270"/>
    <mergeCell ref="AJ270:AN270"/>
    <mergeCell ref="AO270:AS270"/>
    <mergeCell ref="AU270:AZ270"/>
    <mergeCell ref="U279:AI279"/>
    <mergeCell ref="AJ279:AN279"/>
    <mergeCell ref="AO279:AS279"/>
    <mergeCell ref="AU279:AZ279"/>
    <mergeCell ref="U227:AS227"/>
    <mergeCell ref="AU227:AZ227"/>
    <mergeCell ref="U228:AS228"/>
    <mergeCell ref="AU228:AZ228"/>
    <mergeCell ref="U267:AI267"/>
    <mergeCell ref="U268:AI268"/>
    <mergeCell ref="AJ268:AN268"/>
    <mergeCell ref="AO268:AS268"/>
    <mergeCell ref="AU268:AZ268"/>
    <mergeCell ref="U225:AI225"/>
    <mergeCell ref="AJ225:AN225"/>
    <mergeCell ref="AO225:AS225"/>
    <mergeCell ref="AU225:AZ225"/>
    <mergeCell ref="U226:AI226"/>
    <mergeCell ref="AJ226:AN226"/>
    <mergeCell ref="AO226:AS226"/>
    <mergeCell ref="AU226:AZ226"/>
    <mergeCell ref="AU259:AZ259"/>
    <mergeCell ref="AJ257:AN257"/>
    <mergeCell ref="AO257:AS257"/>
    <mergeCell ref="AU257:AZ257"/>
    <mergeCell ref="AJ256:AN256"/>
    <mergeCell ref="AO256:AS256"/>
    <mergeCell ref="AU256:AZ256"/>
    <mergeCell ref="AJ254:AN254"/>
    <mergeCell ref="AO254:AS254"/>
    <mergeCell ref="AU254:AZ254"/>
    <mergeCell ref="AJ253:AN253"/>
    <mergeCell ref="AO253:AS253"/>
    <mergeCell ref="AU253:AZ253"/>
    <mergeCell ref="AJ251:AN251"/>
    <mergeCell ref="AO251:AS251"/>
    <mergeCell ref="U224:AI224"/>
    <mergeCell ref="AJ224:AN224"/>
    <mergeCell ref="AO224:AS224"/>
    <mergeCell ref="AU224:AZ224"/>
    <mergeCell ref="U221:AI221"/>
    <mergeCell ref="AJ221:AN221"/>
    <mergeCell ref="AO221:AS221"/>
    <mergeCell ref="AU221:AZ221"/>
    <mergeCell ref="U222:AI222"/>
    <mergeCell ref="AJ222:AN222"/>
    <mergeCell ref="AO222:AS222"/>
    <mergeCell ref="AU222:AZ222"/>
    <mergeCell ref="U219:AI219"/>
    <mergeCell ref="AJ219:AN219"/>
    <mergeCell ref="AO219:AS219"/>
    <mergeCell ref="AU219:AZ219"/>
    <mergeCell ref="U220:AI220"/>
    <mergeCell ref="AJ220:AN220"/>
    <mergeCell ref="AO220:AS220"/>
    <mergeCell ref="AU220:AZ220"/>
    <mergeCell ref="AO215:AS215"/>
    <mergeCell ref="AU215:AZ215"/>
    <mergeCell ref="U216:AI216"/>
    <mergeCell ref="AJ216:AN216"/>
    <mergeCell ref="AO216:AS216"/>
    <mergeCell ref="AU216:AZ216"/>
    <mergeCell ref="U213:AI213"/>
    <mergeCell ref="AJ213:AN213"/>
    <mergeCell ref="AO213:AS213"/>
    <mergeCell ref="AU213:AZ213"/>
    <mergeCell ref="U214:AI214"/>
    <mergeCell ref="AJ214:AN214"/>
    <mergeCell ref="AO214:AS214"/>
    <mergeCell ref="AU214:AZ214"/>
    <mergeCell ref="U223:AI223"/>
    <mergeCell ref="AJ223:AN223"/>
    <mergeCell ref="AO223:AS223"/>
    <mergeCell ref="AU223:AZ223"/>
    <mergeCell ref="U171:AS171"/>
    <mergeCell ref="AU171:AZ171"/>
    <mergeCell ref="U172:AS172"/>
    <mergeCell ref="AU172:AZ172"/>
    <mergeCell ref="U211:AI211"/>
    <mergeCell ref="U212:AI212"/>
    <mergeCell ref="AJ212:AN212"/>
    <mergeCell ref="AO212:AS212"/>
    <mergeCell ref="AU212:AZ212"/>
    <mergeCell ref="AE175:AI175"/>
    <mergeCell ref="U169:AI169"/>
    <mergeCell ref="AJ169:AN169"/>
    <mergeCell ref="AO169:AS169"/>
    <mergeCell ref="AU169:AZ169"/>
    <mergeCell ref="U170:AI170"/>
    <mergeCell ref="AJ170:AN170"/>
    <mergeCell ref="AO170:AS170"/>
    <mergeCell ref="AU170:AZ170"/>
    <mergeCell ref="AO201:AS201"/>
    <mergeCell ref="AU201:AZ201"/>
    <mergeCell ref="AO200:AS200"/>
    <mergeCell ref="AU200:AZ200"/>
    <mergeCell ref="AO198:AS198"/>
    <mergeCell ref="AU198:AZ198"/>
    <mergeCell ref="AO197:AS197"/>
    <mergeCell ref="AU197:AZ197"/>
    <mergeCell ref="AO195:AS195"/>
    <mergeCell ref="AU195:AZ195"/>
    <mergeCell ref="AO194:AS194"/>
    <mergeCell ref="AU194:AZ194"/>
    <mergeCell ref="AO192:AS192"/>
    <mergeCell ref="AU192:AZ192"/>
    <mergeCell ref="U168:AI168"/>
    <mergeCell ref="AJ168:AN168"/>
    <mergeCell ref="AO168:AS168"/>
    <mergeCell ref="AU168:AZ168"/>
    <mergeCell ref="U165:AI165"/>
    <mergeCell ref="AJ165:AN165"/>
    <mergeCell ref="AO165:AS165"/>
    <mergeCell ref="AU165:AZ165"/>
    <mergeCell ref="U166:AI166"/>
    <mergeCell ref="AJ166:AN166"/>
    <mergeCell ref="AO166:AS166"/>
    <mergeCell ref="AU166:AZ166"/>
    <mergeCell ref="U163:AI163"/>
    <mergeCell ref="AJ163:AN163"/>
    <mergeCell ref="AO163:AS163"/>
    <mergeCell ref="AU163:AZ163"/>
    <mergeCell ref="U164:AI164"/>
    <mergeCell ref="AJ164:AN164"/>
    <mergeCell ref="AO164:AS164"/>
    <mergeCell ref="AU164:AZ164"/>
    <mergeCell ref="AO159:AS159"/>
    <mergeCell ref="AU159:AZ159"/>
    <mergeCell ref="U160:AI160"/>
    <mergeCell ref="AJ160:AN160"/>
    <mergeCell ref="AO160:AS160"/>
    <mergeCell ref="AU160:AZ160"/>
    <mergeCell ref="U157:AI157"/>
    <mergeCell ref="AJ157:AN157"/>
    <mergeCell ref="AO157:AS157"/>
    <mergeCell ref="AU157:AZ157"/>
    <mergeCell ref="U158:AI158"/>
    <mergeCell ref="AJ158:AN158"/>
    <mergeCell ref="AO158:AS158"/>
    <mergeCell ref="AU158:AZ158"/>
    <mergeCell ref="U167:AI167"/>
    <mergeCell ref="AJ167:AN167"/>
    <mergeCell ref="AO167:AS167"/>
    <mergeCell ref="AU167:AZ167"/>
    <mergeCell ref="U116:AS116"/>
    <mergeCell ref="AU116:AZ116"/>
    <mergeCell ref="U155:AI155"/>
    <mergeCell ref="U156:AI156"/>
    <mergeCell ref="AJ156:AN156"/>
    <mergeCell ref="AO156:AS156"/>
    <mergeCell ref="AU156:AZ156"/>
    <mergeCell ref="AJ119:AN119"/>
    <mergeCell ref="AO119:AS119"/>
    <mergeCell ref="U114:AI114"/>
    <mergeCell ref="AJ114:AN114"/>
    <mergeCell ref="AO114:AS114"/>
    <mergeCell ref="AU114:AZ114"/>
    <mergeCell ref="U115:AS115"/>
    <mergeCell ref="AU115:AZ115"/>
    <mergeCell ref="U112:AI112"/>
    <mergeCell ref="AJ112:AN112"/>
    <mergeCell ref="AO112:AS112"/>
    <mergeCell ref="AU112:AZ112"/>
    <mergeCell ref="U113:AI113"/>
    <mergeCell ref="AJ113:AN113"/>
    <mergeCell ref="AO113:AS113"/>
    <mergeCell ref="AU113:AZ113"/>
    <mergeCell ref="AU145:AZ145"/>
    <mergeCell ref="AU144:AZ144"/>
    <mergeCell ref="AU142:AZ142"/>
    <mergeCell ref="AU141:AZ141"/>
    <mergeCell ref="AU139:AZ139"/>
    <mergeCell ref="AU138:AZ138"/>
    <mergeCell ref="AU136:AZ136"/>
    <mergeCell ref="AU135:AZ135"/>
    <mergeCell ref="AE129:AI129"/>
    <mergeCell ref="AU109:AZ109"/>
    <mergeCell ref="U110:AI110"/>
    <mergeCell ref="AJ110:AN110"/>
    <mergeCell ref="AO110:AS110"/>
    <mergeCell ref="AU110:AZ110"/>
    <mergeCell ref="U111:AI111"/>
    <mergeCell ref="AJ111:AN111"/>
    <mergeCell ref="AO111:AS111"/>
    <mergeCell ref="AU111:AZ111"/>
    <mergeCell ref="U107:AI107"/>
    <mergeCell ref="AJ107:AN107"/>
    <mergeCell ref="AO107:AS107"/>
    <mergeCell ref="AU107:AZ107"/>
    <mergeCell ref="U108:AI108"/>
    <mergeCell ref="AJ108:AN108"/>
    <mergeCell ref="AO108:AS108"/>
    <mergeCell ref="AU108:AZ108"/>
    <mergeCell ref="AJ109:AN109"/>
    <mergeCell ref="AO109:AS109"/>
    <mergeCell ref="AO106:AS106"/>
    <mergeCell ref="AU106:AZ106"/>
    <mergeCell ref="U103:AI103"/>
    <mergeCell ref="AJ103:AN103"/>
    <mergeCell ref="AO103:AS103"/>
    <mergeCell ref="AU103:AZ103"/>
    <mergeCell ref="U104:AI104"/>
    <mergeCell ref="AJ104:AN104"/>
    <mergeCell ref="AO104:AS104"/>
    <mergeCell ref="AU104:AZ104"/>
    <mergeCell ref="U101:AI101"/>
    <mergeCell ref="AJ101:AN101"/>
    <mergeCell ref="AO101:AS101"/>
    <mergeCell ref="AU101:AZ101"/>
    <mergeCell ref="U102:AI102"/>
    <mergeCell ref="AJ102:AN102"/>
    <mergeCell ref="AO102:AS102"/>
    <mergeCell ref="AU102:AZ102"/>
    <mergeCell ref="U105:AI105"/>
    <mergeCell ref="AJ105:AN105"/>
    <mergeCell ref="AO105:AS105"/>
    <mergeCell ref="AU105:AZ105"/>
    <mergeCell ref="U106:AI106"/>
    <mergeCell ref="AJ106:AN106"/>
    <mergeCell ref="U43:AI43"/>
    <mergeCell ref="AU45:AZ45"/>
    <mergeCell ref="AU46:AZ46"/>
    <mergeCell ref="AU47:AZ47"/>
    <mergeCell ref="AU48:AZ48"/>
    <mergeCell ref="AU49:AZ49"/>
    <mergeCell ref="U55:AI55"/>
    <mergeCell ref="U56:AI56"/>
    <mergeCell ref="U57:AI57"/>
    <mergeCell ref="U58:AI58"/>
    <mergeCell ref="AU44:AZ44"/>
    <mergeCell ref="AU50:AZ50"/>
    <mergeCell ref="AU51:AZ51"/>
    <mergeCell ref="AU52:AZ52"/>
    <mergeCell ref="AU53:AZ53"/>
    <mergeCell ref="AO56:AS56"/>
    <mergeCell ref="AO57:AS57"/>
    <mergeCell ref="AO58:AS58"/>
    <mergeCell ref="AO53:AS53"/>
    <mergeCell ref="AO54:AS54"/>
    <mergeCell ref="AO55:AS55"/>
    <mergeCell ref="AO44:AS44"/>
    <mergeCell ref="AO45:AS45"/>
    <mergeCell ref="AO46:AS46"/>
    <mergeCell ref="AO47:AS47"/>
    <mergeCell ref="AO48:AS48"/>
    <mergeCell ref="AO49:AS49"/>
    <mergeCell ref="AJ54:AN54"/>
    <mergeCell ref="AJ55:AN55"/>
    <mergeCell ref="AJ44:AN44"/>
    <mergeCell ref="U52:AI52"/>
    <mergeCell ref="U53:AI53"/>
    <mergeCell ref="U100:AI100"/>
    <mergeCell ref="AJ100:AN100"/>
    <mergeCell ref="AO100:AS100"/>
    <mergeCell ref="AU100:AZ100"/>
    <mergeCell ref="AU54:AZ54"/>
    <mergeCell ref="AU55:AZ55"/>
    <mergeCell ref="AU56:AZ56"/>
    <mergeCell ref="AU57:AZ57"/>
    <mergeCell ref="AU58:AZ58"/>
    <mergeCell ref="U59:AS59"/>
    <mergeCell ref="AU59:AZ59"/>
    <mergeCell ref="AE63:AI63"/>
    <mergeCell ref="AJ63:AN63"/>
    <mergeCell ref="AO63:AS63"/>
    <mergeCell ref="U54:AI54"/>
    <mergeCell ref="T92:U92"/>
    <mergeCell ref="V92:X92"/>
    <mergeCell ref="Y92:AA92"/>
    <mergeCell ref="AB90:AD90"/>
    <mergeCell ref="AE90:AI90"/>
    <mergeCell ref="AJ90:AN90"/>
    <mergeCell ref="AO90:AS90"/>
    <mergeCell ref="AU90:AZ90"/>
    <mergeCell ref="AJ88:AN88"/>
    <mergeCell ref="AO88:AS88"/>
    <mergeCell ref="AU88:AZ88"/>
    <mergeCell ref="V88:X88"/>
    <mergeCell ref="Y88:AA88"/>
    <mergeCell ref="AB86:AD86"/>
    <mergeCell ref="AB93:AD93"/>
    <mergeCell ref="AE93:AI93"/>
    <mergeCell ref="AJ93:AN93"/>
    <mergeCell ref="CP4:CP5"/>
    <mergeCell ref="AJ45:AN45"/>
    <mergeCell ref="AJ46:AN46"/>
    <mergeCell ref="AJ47:AN47"/>
    <mergeCell ref="AO33:AS33"/>
    <mergeCell ref="AU33:AZ33"/>
    <mergeCell ref="AO32:AS32"/>
    <mergeCell ref="AU32:AZ32"/>
    <mergeCell ref="AO30:AS30"/>
    <mergeCell ref="AU30:AZ30"/>
    <mergeCell ref="AO29:AS29"/>
    <mergeCell ref="AU29:AZ29"/>
    <mergeCell ref="AO27:AS27"/>
    <mergeCell ref="AU27:AZ27"/>
    <mergeCell ref="AO26:AS26"/>
    <mergeCell ref="AU26:AZ26"/>
    <mergeCell ref="AO24:AS24"/>
    <mergeCell ref="AU24:AZ24"/>
    <mergeCell ref="AO23:AS23"/>
    <mergeCell ref="AO21:AS21"/>
    <mergeCell ref="AU21:AZ21"/>
    <mergeCell ref="AO19:AS19"/>
    <mergeCell ref="AU19:AZ19"/>
    <mergeCell ref="AO18:AS18"/>
    <mergeCell ref="AU18:AZ18"/>
    <mergeCell ref="AO16:AS16"/>
    <mergeCell ref="AU16:AZ16"/>
    <mergeCell ref="AO15:AS15"/>
    <mergeCell ref="AU15:AZ15"/>
    <mergeCell ref="AO13:AS13"/>
    <mergeCell ref="AU13:AZ13"/>
    <mergeCell ref="AO12:AS12"/>
    <mergeCell ref="U47:AI47"/>
    <mergeCell ref="U48:AI48"/>
    <mergeCell ref="U49:AI49"/>
    <mergeCell ref="U50:AI50"/>
    <mergeCell ref="AO50:AS50"/>
    <mergeCell ref="AO51:AS51"/>
    <mergeCell ref="AO52:AS52"/>
    <mergeCell ref="AB541:AD541"/>
    <mergeCell ref="AE541:AI541"/>
    <mergeCell ref="AJ541:AN541"/>
    <mergeCell ref="AO539:AS539"/>
    <mergeCell ref="AU539:AZ539"/>
    <mergeCell ref="B540:P540"/>
    <mergeCell ref="Q540:S540"/>
    <mergeCell ref="T540:U540"/>
    <mergeCell ref="V540:X540"/>
    <mergeCell ref="Y540:AA540"/>
    <mergeCell ref="AB540:AD540"/>
    <mergeCell ref="AE540:AI540"/>
    <mergeCell ref="AJ540:AN540"/>
    <mergeCell ref="AO538:AS538"/>
    <mergeCell ref="AU538:AZ538"/>
    <mergeCell ref="B539:P539"/>
    <mergeCell ref="Q539:S539"/>
    <mergeCell ref="T539:U539"/>
    <mergeCell ref="V539:X539"/>
    <mergeCell ref="Y539:AA539"/>
    <mergeCell ref="AB539:AD539"/>
    <mergeCell ref="AE539:AI539"/>
    <mergeCell ref="U60:AS60"/>
    <mergeCell ref="AU60:AZ60"/>
    <mergeCell ref="U99:AI99"/>
    <mergeCell ref="B537:P537"/>
    <mergeCell ref="Q537:S537"/>
    <mergeCell ref="T537:U537"/>
    <mergeCell ref="V537:X537"/>
    <mergeCell ref="Y537:AA537"/>
    <mergeCell ref="AB537:AD537"/>
    <mergeCell ref="AE537:AI537"/>
    <mergeCell ref="AJ537:AN537"/>
    <mergeCell ref="AO535:AS535"/>
    <mergeCell ref="AU535:AZ535"/>
    <mergeCell ref="B536:P536"/>
    <mergeCell ref="Q536:S536"/>
    <mergeCell ref="T536:U536"/>
    <mergeCell ref="V536:X536"/>
    <mergeCell ref="Y536:AA536"/>
    <mergeCell ref="AB536:AD536"/>
    <mergeCell ref="AE536:AI536"/>
    <mergeCell ref="AJ536:AN536"/>
    <mergeCell ref="B535:P535"/>
    <mergeCell ref="Q535:S535"/>
    <mergeCell ref="T535:U535"/>
    <mergeCell ref="V535:X535"/>
    <mergeCell ref="Y535:AA535"/>
    <mergeCell ref="AB535:AD535"/>
    <mergeCell ref="AE535:AI535"/>
    <mergeCell ref="AJ535:AN535"/>
    <mergeCell ref="B534:P534"/>
    <mergeCell ref="Q534:S534"/>
    <mergeCell ref="T534:U534"/>
    <mergeCell ref="V534:X534"/>
    <mergeCell ref="Y534:AA534"/>
    <mergeCell ref="AB534:AD534"/>
    <mergeCell ref="AE534:AI534"/>
    <mergeCell ref="AJ534:AN534"/>
    <mergeCell ref="AO532:AS532"/>
    <mergeCell ref="AU532:AZ532"/>
    <mergeCell ref="B533:P533"/>
    <mergeCell ref="Q533:S533"/>
    <mergeCell ref="T533:U533"/>
    <mergeCell ref="V533:X533"/>
    <mergeCell ref="Y533:AA533"/>
    <mergeCell ref="AB533:AD533"/>
    <mergeCell ref="AE533:AI533"/>
    <mergeCell ref="AJ533:AN533"/>
    <mergeCell ref="AU531:AZ531"/>
    <mergeCell ref="B532:P532"/>
    <mergeCell ref="Q532:S532"/>
    <mergeCell ref="T532:U532"/>
    <mergeCell ref="V532:X532"/>
    <mergeCell ref="Y532:AA532"/>
    <mergeCell ref="AB532:AD532"/>
    <mergeCell ref="AE532:AI532"/>
    <mergeCell ref="AJ532:AN532"/>
    <mergeCell ref="AO530:AS530"/>
    <mergeCell ref="AU530:AZ530"/>
    <mergeCell ref="B531:P531"/>
    <mergeCell ref="Q531:S531"/>
    <mergeCell ref="T531:U531"/>
    <mergeCell ref="V531:X531"/>
    <mergeCell ref="Y531:AA531"/>
    <mergeCell ref="AB531:AD531"/>
    <mergeCell ref="AE531:AI531"/>
    <mergeCell ref="AJ531:AN531"/>
    <mergeCell ref="AO529:AS529"/>
    <mergeCell ref="AU529:AZ529"/>
    <mergeCell ref="B530:P530"/>
    <mergeCell ref="Q530:S530"/>
    <mergeCell ref="T530:U530"/>
    <mergeCell ref="V530:X530"/>
    <mergeCell ref="Y530:AA530"/>
    <mergeCell ref="AB530:AD530"/>
    <mergeCell ref="AE530:AI530"/>
    <mergeCell ref="AJ530:AN530"/>
    <mergeCell ref="AO528:AS528"/>
    <mergeCell ref="AU528:AZ528"/>
    <mergeCell ref="B529:P529"/>
    <mergeCell ref="Q529:S529"/>
    <mergeCell ref="T529:U529"/>
    <mergeCell ref="V529:X529"/>
    <mergeCell ref="Y529:AA529"/>
    <mergeCell ref="AB529:AD529"/>
    <mergeCell ref="AE529:AI529"/>
    <mergeCell ref="AJ529:AN529"/>
    <mergeCell ref="AO527:AS527"/>
    <mergeCell ref="AU527:AZ527"/>
    <mergeCell ref="B528:P528"/>
    <mergeCell ref="Q528:S528"/>
    <mergeCell ref="T528:U528"/>
    <mergeCell ref="V528:X528"/>
    <mergeCell ref="Y528:AA528"/>
    <mergeCell ref="AB528:AD528"/>
    <mergeCell ref="AE528:AI528"/>
    <mergeCell ref="AJ528:AN528"/>
    <mergeCell ref="AO526:AS526"/>
    <mergeCell ref="AU526:AZ526"/>
    <mergeCell ref="B527:P527"/>
    <mergeCell ref="Q527:S527"/>
    <mergeCell ref="T527:U527"/>
    <mergeCell ref="V527:X527"/>
    <mergeCell ref="Y527:AA527"/>
    <mergeCell ref="AB527:AD527"/>
    <mergeCell ref="AE527:AI527"/>
    <mergeCell ref="AJ527:AN527"/>
    <mergeCell ref="AO525:AS525"/>
    <mergeCell ref="AU525:AZ525"/>
    <mergeCell ref="B526:P526"/>
    <mergeCell ref="Q526:S526"/>
    <mergeCell ref="T526:U526"/>
    <mergeCell ref="V526:X526"/>
    <mergeCell ref="Y526:AA526"/>
    <mergeCell ref="AB526:AD526"/>
    <mergeCell ref="AE526:AI526"/>
    <mergeCell ref="AJ526:AN526"/>
    <mergeCell ref="AO524:AS524"/>
    <mergeCell ref="AU524:AZ524"/>
    <mergeCell ref="B525:P525"/>
    <mergeCell ref="Q525:S525"/>
    <mergeCell ref="T525:U525"/>
    <mergeCell ref="V525:X525"/>
    <mergeCell ref="Y525:AA525"/>
    <mergeCell ref="AB525:AD525"/>
    <mergeCell ref="AE525:AI525"/>
    <mergeCell ref="AJ525:AN525"/>
    <mergeCell ref="AO523:AS523"/>
    <mergeCell ref="AU523:AZ523"/>
    <mergeCell ref="B524:P524"/>
    <mergeCell ref="Q524:S524"/>
    <mergeCell ref="T524:U524"/>
    <mergeCell ref="V524:X524"/>
    <mergeCell ref="Y524:AA524"/>
    <mergeCell ref="AB524:AD524"/>
    <mergeCell ref="AE524:AI524"/>
    <mergeCell ref="AJ524:AN524"/>
    <mergeCell ref="AO522:AS522"/>
    <mergeCell ref="AU522:AZ522"/>
    <mergeCell ref="B523:P523"/>
    <mergeCell ref="Q523:S523"/>
    <mergeCell ref="T523:U523"/>
    <mergeCell ref="V523:X523"/>
    <mergeCell ref="Y523:AA523"/>
    <mergeCell ref="AB523:AD523"/>
    <mergeCell ref="AE523:AI523"/>
    <mergeCell ref="AJ523:AN523"/>
    <mergeCell ref="AO521:AS521"/>
    <mergeCell ref="AU521:AZ521"/>
    <mergeCell ref="B522:P522"/>
    <mergeCell ref="Q522:S522"/>
    <mergeCell ref="T522:U522"/>
    <mergeCell ref="V522:X522"/>
    <mergeCell ref="Y522:AA522"/>
    <mergeCell ref="AB522:AD522"/>
    <mergeCell ref="AE522:AI522"/>
    <mergeCell ref="AJ522:AN522"/>
    <mergeCell ref="AO520:AS520"/>
    <mergeCell ref="AU520:AZ520"/>
    <mergeCell ref="B521:P521"/>
    <mergeCell ref="Q521:S521"/>
    <mergeCell ref="T521:U521"/>
    <mergeCell ref="V521:X521"/>
    <mergeCell ref="Y521:AA521"/>
    <mergeCell ref="AB521:AD521"/>
    <mergeCell ref="AE521:AI521"/>
    <mergeCell ref="AJ521:AN521"/>
    <mergeCell ref="AO519:AS519"/>
    <mergeCell ref="AU519:AZ519"/>
    <mergeCell ref="B520:P520"/>
    <mergeCell ref="Q520:S520"/>
    <mergeCell ref="T520:U520"/>
    <mergeCell ref="V520:X520"/>
    <mergeCell ref="Y520:AA520"/>
    <mergeCell ref="AB520:AD520"/>
    <mergeCell ref="AE520:AI520"/>
    <mergeCell ref="AJ520:AN520"/>
    <mergeCell ref="AO518:AS518"/>
    <mergeCell ref="AU518:AZ518"/>
    <mergeCell ref="B519:P519"/>
    <mergeCell ref="Q519:S519"/>
    <mergeCell ref="T519:U519"/>
    <mergeCell ref="V519:X519"/>
    <mergeCell ref="Y519:AA519"/>
    <mergeCell ref="AB519:AD519"/>
    <mergeCell ref="AE519:AI519"/>
    <mergeCell ref="AJ519:AN519"/>
    <mergeCell ref="AO517:AS517"/>
    <mergeCell ref="AU517:AZ517"/>
    <mergeCell ref="B518:P518"/>
    <mergeCell ref="Q518:S518"/>
    <mergeCell ref="T518:U518"/>
    <mergeCell ref="V518:X518"/>
    <mergeCell ref="Y518:AA518"/>
    <mergeCell ref="AB518:AD518"/>
    <mergeCell ref="AE518:AI518"/>
    <mergeCell ref="AJ518:AN518"/>
    <mergeCell ref="AO516:AS516"/>
    <mergeCell ref="AU516:AZ516"/>
    <mergeCell ref="B517:P517"/>
    <mergeCell ref="Q517:S517"/>
    <mergeCell ref="T517:U517"/>
    <mergeCell ref="V517:X517"/>
    <mergeCell ref="Y517:AA517"/>
    <mergeCell ref="AB517:AD517"/>
    <mergeCell ref="AE517:AI517"/>
    <mergeCell ref="AJ517:AN517"/>
    <mergeCell ref="AO515:AS515"/>
    <mergeCell ref="AU515:AZ515"/>
    <mergeCell ref="B516:P516"/>
    <mergeCell ref="Q516:S516"/>
    <mergeCell ref="T516:U516"/>
    <mergeCell ref="V516:X516"/>
    <mergeCell ref="Y516:AA516"/>
    <mergeCell ref="AB516:AD516"/>
    <mergeCell ref="AE516:AI516"/>
    <mergeCell ref="AJ516:AN516"/>
    <mergeCell ref="AO514:AS514"/>
    <mergeCell ref="AU514:AZ514"/>
    <mergeCell ref="B515:P515"/>
    <mergeCell ref="Q515:S515"/>
    <mergeCell ref="T515:U515"/>
    <mergeCell ref="V515:X515"/>
    <mergeCell ref="Y515:AA515"/>
    <mergeCell ref="AB515:AD515"/>
    <mergeCell ref="AE515:AI515"/>
    <mergeCell ref="AJ515:AN515"/>
    <mergeCell ref="AO513:AS513"/>
    <mergeCell ref="AU513:AZ513"/>
    <mergeCell ref="B514:P514"/>
    <mergeCell ref="Q514:S514"/>
    <mergeCell ref="T514:U514"/>
    <mergeCell ref="V514:X514"/>
    <mergeCell ref="Y514:AA514"/>
    <mergeCell ref="AB514:AD514"/>
    <mergeCell ref="AE514:AI514"/>
    <mergeCell ref="AJ514:AN514"/>
    <mergeCell ref="AO512:AS512"/>
    <mergeCell ref="AU512:AZ512"/>
    <mergeCell ref="B513:P513"/>
    <mergeCell ref="Q513:S513"/>
    <mergeCell ref="T513:U513"/>
    <mergeCell ref="V513:X513"/>
    <mergeCell ref="Y513:AA513"/>
    <mergeCell ref="AB513:AD513"/>
    <mergeCell ref="AE513:AI513"/>
    <mergeCell ref="AJ513:AN513"/>
    <mergeCell ref="B511:D511"/>
    <mergeCell ref="AU511:AZ511"/>
    <mergeCell ref="B512:P512"/>
    <mergeCell ref="Q512:S512"/>
    <mergeCell ref="T512:U512"/>
    <mergeCell ref="V512:X512"/>
    <mergeCell ref="Y512:AA512"/>
    <mergeCell ref="AB512:AD512"/>
    <mergeCell ref="AE512:AI512"/>
    <mergeCell ref="AJ512:AN512"/>
    <mergeCell ref="AE485:AI485"/>
    <mergeCell ref="AJ485:AN485"/>
    <mergeCell ref="AO485:AS485"/>
    <mergeCell ref="AU485:AZ485"/>
    <mergeCell ref="AU486:AZ486"/>
    <mergeCell ref="B487:AD487"/>
    <mergeCell ref="AE487:AI487"/>
    <mergeCell ref="AJ487:AN487"/>
    <mergeCell ref="AO487:AS487"/>
    <mergeCell ref="AU487:AZ487"/>
    <mergeCell ref="B485:P485"/>
    <mergeCell ref="Q485:S485"/>
    <mergeCell ref="T485:U485"/>
    <mergeCell ref="V485:X485"/>
    <mergeCell ref="Y485:AA485"/>
    <mergeCell ref="AB485:AD485"/>
    <mergeCell ref="U497:AI497"/>
    <mergeCell ref="AJ497:AN497"/>
    <mergeCell ref="AO497:AS497"/>
    <mergeCell ref="AU497:AZ497"/>
    <mergeCell ref="U498:AI498"/>
    <mergeCell ref="AJ498:AN498"/>
    <mergeCell ref="B484:P484"/>
    <mergeCell ref="Q484:S484"/>
    <mergeCell ref="T484:U484"/>
    <mergeCell ref="V484:X484"/>
    <mergeCell ref="Y484:AA484"/>
    <mergeCell ref="AB484:AD484"/>
    <mergeCell ref="AE482:AI482"/>
    <mergeCell ref="AJ482:AN482"/>
    <mergeCell ref="AO482:AS482"/>
    <mergeCell ref="AU482:AZ482"/>
    <mergeCell ref="B483:P483"/>
    <mergeCell ref="Q483:S483"/>
    <mergeCell ref="T483:U483"/>
    <mergeCell ref="V483:X483"/>
    <mergeCell ref="Y483:AA483"/>
    <mergeCell ref="AB483:AD483"/>
    <mergeCell ref="AE481:AI481"/>
    <mergeCell ref="AJ481:AN481"/>
    <mergeCell ref="AO481:AS481"/>
    <mergeCell ref="AU481:AZ481"/>
    <mergeCell ref="B482:P482"/>
    <mergeCell ref="Q482:S482"/>
    <mergeCell ref="T482:U482"/>
    <mergeCell ref="V482:X482"/>
    <mergeCell ref="Y482:AA482"/>
    <mergeCell ref="AB482:AD482"/>
    <mergeCell ref="B481:P481"/>
    <mergeCell ref="Q481:S481"/>
    <mergeCell ref="T481:U481"/>
    <mergeCell ref="V481:X481"/>
    <mergeCell ref="Y481:AA481"/>
    <mergeCell ref="AB481:AD481"/>
    <mergeCell ref="AU479:AZ479"/>
    <mergeCell ref="B480:P480"/>
    <mergeCell ref="Q480:S480"/>
    <mergeCell ref="T480:U480"/>
    <mergeCell ref="V480:X480"/>
    <mergeCell ref="Y480:AA480"/>
    <mergeCell ref="AB480:AD480"/>
    <mergeCell ref="AE478:AI478"/>
    <mergeCell ref="AJ478:AN478"/>
    <mergeCell ref="AO478:AS478"/>
    <mergeCell ref="AU478:AZ478"/>
    <mergeCell ref="B479:P479"/>
    <mergeCell ref="Q479:S479"/>
    <mergeCell ref="T479:U479"/>
    <mergeCell ref="V479:X479"/>
    <mergeCell ref="Y479:AA479"/>
    <mergeCell ref="AB479:AD479"/>
    <mergeCell ref="AE477:AI477"/>
    <mergeCell ref="AJ477:AN477"/>
    <mergeCell ref="AO477:AS477"/>
    <mergeCell ref="AU477:AZ477"/>
    <mergeCell ref="B478:P478"/>
    <mergeCell ref="Q478:S478"/>
    <mergeCell ref="T478:U478"/>
    <mergeCell ref="V478:X478"/>
    <mergeCell ref="Y478:AA478"/>
    <mergeCell ref="AB478:AD478"/>
    <mergeCell ref="AE476:AI476"/>
    <mergeCell ref="AJ476:AN476"/>
    <mergeCell ref="AO476:AS476"/>
    <mergeCell ref="AU476:AZ476"/>
    <mergeCell ref="B477:P477"/>
    <mergeCell ref="Q477:S477"/>
    <mergeCell ref="T477:U477"/>
    <mergeCell ref="V477:X477"/>
    <mergeCell ref="Y477:AA477"/>
    <mergeCell ref="AB477:AD477"/>
    <mergeCell ref="AE475:AI475"/>
    <mergeCell ref="AJ475:AN475"/>
    <mergeCell ref="AO475:AS475"/>
    <mergeCell ref="AU475:AZ475"/>
    <mergeCell ref="B476:P476"/>
    <mergeCell ref="Q476:S476"/>
    <mergeCell ref="T476:U476"/>
    <mergeCell ref="V476:X476"/>
    <mergeCell ref="Y476:AA476"/>
    <mergeCell ref="AB476:AD476"/>
    <mergeCell ref="AE474:AI474"/>
    <mergeCell ref="AJ474:AN474"/>
    <mergeCell ref="AO474:AS474"/>
    <mergeCell ref="AU474:AZ474"/>
    <mergeCell ref="B475:P475"/>
    <mergeCell ref="Q475:S475"/>
    <mergeCell ref="T475:U475"/>
    <mergeCell ref="V475:X475"/>
    <mergeCell ref="Y475:AA475"/>
    <mergeCell ref="AB475:AD475"/>
    <mergeCell ref="AE473:AI473"/>
    <mergeCell ref="AJ473:AN473"/>
    <mergeCell ref="AO473:AS473"/>
    <mergeCell ref="AU473:AZ473"/>
    <mergeCell ref="B474:P474"/>
    <mergeCell ref="Q474:S474"/>
    <mergeCell ref="T474:U474"/>
    <mergeCell ref="V474:X474"/>
    <mergeCell ref="Y474:AA474"/>
    <mergeCell ref="AB474:AD474"/>
    <mergeCell ref="AE472:AI472"/>
    <mergeCell ref="AJ472:AN472"/>
    <mergeCell ref="AO472:AS472"/>
    <mergeCell ref="AU472:AZ472"/>
    <mergeCell ref="B473:P473"/>
    <mergeCell ref="Q473:S473"/>
    <mergeCell ref="T473:U473"/>
    <mergeCell ref="V473:X473"/>
    <mergeCell ref="Y473:AA473"/>
    <mergeCell ref="AB473:AD473"/>
    <mergeCell ref="AE471:AI471"/>
    <mergeCell ref="AJ471:AN471"/>
    <mergeCell ref="AO471:AS471"/>
    <mergeCell ref="AU471:AZ471"/>
    <mergeCell ref="B472:P472"/>
    <mergeCell ref="Q472:S472"/>
    <mergeCell ref="T472:U472"/>
    <mergeCell ref="V472:X472"/>
    <mergeCell ref="Y472:AA472"/>
    <mergeCell ref="AB472:AD472"/>
    <mergeCell ref="AE470:AI470"/>
    <mergeCell ref="AJ470:AN470"/>
    <mergeCell ref="AO470:AS470"/>
    <mergeCell ref="AU470:AZ470"/>
    <mergeCell ref="B471:P471"/>
    <mergeCell ref="Q471:S471"/>
    <mergeCell ref="T471:U471"/>
    <mergeCell ref="V471:X471"/>
    <mergeCell ref="Y471:AA471"/>
    <mergeCell ref="AB471:AD471"/>
    <mergeCell ref="AE469:AI469"/>
    <mergeCell ref="AJ469:AN469"/>
    <mergeCell ref="AO469:AS469"/>
    <mergeCell ref="AU469:AZ469"/>
    <mergeCell ref="B470:P470"/>
    <mergeCell ref="Q470:S470"/>
    <mergeCell ref="T470:U470"/>
    <mergeCell ref="V470:X470"/>
    <mergeCell ref="Y470:AA470"/>
    <mergeCell ref="AB470:AD470"/>
    <mergeCell ref="AE468:AI468"/>
    <mergeCell ref="AJ468:AN468"/>
    <mergeCell ref="AO468:AS468"/>
    <mergeCell ref="AU468:AZ468"/>
    <mergeCell ref="B469:P469"/>
    <mergeCell ref="Q469:S469"/>
    <mergeCell ref="T469:U469"/>
    <mergeCell ref="V469:X469"/>
    <mergeCell ref="Y469:AA469"/>
    <mergeCell ref="AB469:AD469"/>
    <mergeCell ref="AE467:AI467"/>
    <mergeCell ref="AJ467:AN467"/>
    <mergeCell ref="AO467:AS467"/>
    <mergeCell ref="AU467:AZ467"/>
    <mergeCell ref="B468:P468"/>
    <mergeCell ref="Q468:S468"/>
    <mergeCell ref="T468:U468"/>
    <mergeCell ref="V468:X468"/>
    <mergeCell ref="Y468:AA468"/>
    <mergeCell ref="AB468:AD468"/>
    <mergeCell ref="AE466:AI466"/>
    <mergeCell ref="AJ466:AN466"/>
    <mergeCell ref="AO466:AS466"/>
    <mergeCell ref="AU466:AZ466"/>
    <mergeCell ref="B467:P467"/>
    <mergeCell ref="Q467:S467"/>
    <mergeCell ref="T467:U467"/>
    <mergeCell ref="V467:X467"/>
    <mergeCell ref="Y467:AA467"/>
    <mergeCell ref="AB467:AD467"/>
    <mergeCell ref="AE465:AI465"/>
    <mergeCell ref="AJ465:AN465"/>
    <mergeCell ref="AO465:AS465"/>
    <mergeCell ref="AU465:AZ465"/>
    <mergeCell ref="B466:P466"/>
    <mergeCell ref="Q466:S466"/>
    <mergeCell ref="T466:U466"/>
    <mergeCell ref="V466:X466"/>
    <mergeCell ref="Y466:AA466"/>
    <mergeCell ref="AB466:AD466"/>
    <mergeCell ref="AE464:AI464"/>
    <mergeCell ref="AJ464:AN464"/>
    <mergeCell ref="AO464:AS464"/>
    <mergeCell ref="AU464:AZ464"/>
    <mergeCell ref="B465:P465"/>
    <mergeCell ref="Q465:S465"/>
    <mergeCell ref="T465:U465"/>
    <mergeCell ref="V465:X465"/>
    <mergeCell ref="Y465:AA465"/>
    <mergeCell ref="AB465:AD465"/>
    <mergeCell ref="AE463:AI463"/>
    <mergeCell ref="AJ463:AN463"/>
    <mergeCell ref="AO463:AS463"/>
    <mergeCell ref="AU463:AZ463"/>
    <mergeCell ref="B464:P464"/>
    <mergeCell ref="Q464:S464"/>
    <mergeCell ref="T464:U464"/>
    <mergeCell ref="V464:X464"/>
    <mergeCell ref="Y464:AA464"/>
    <mergeCell ref="AB464:AD464"/>
    <mergeCell ref="AE462:AI462"/>
    <mergeCell ref="AJ462:AN462"/>
    <mergeCell ref="AO462:AS462"/>
    <mergeCell ref="AU462:AZ462"/>
    <mergeCell ref="B463:P463"/>
    <mergeCell ref="Q463:S463"/>
    <mergeCell ref="T463:U463"/>
    <mergeCell ref="V463:X463"/>
    <mergeCell ref="Y463:AA463"/>
    <mergeCell ref="AB463:AD463"/>
    <mergeCell ref="AE461:AI461"/>
    <mergeCell ref="AJ461:AN461"/>
    <mergeCell ref="AO461:AS461"/>
    <mergeCell ref="AU461:AZ461"/>
    <mergeCell ref="B462:P462"/>
    <mergeCell ref="Q462:S462"/>
    <mergeCell ref="T462:U462"/>
    <mergeCell ref="V462:X462"/>
    <mergeCell ref="Y462:AA462"/>
    <mergeCell ref="AB462:AD462"/>
    <mergeCell ref="AE460:AI460"/>
    <mergeCell ref="AJ460:AN460"/>
    <mergeCell ref="AO460:AS460"/>
    <mergeCell ref="AU460:AZ460"/>
    <mergeCell ref="B461:P461"/>
    <mergeCell ref="Q461:S461"/>
    <mergeCell ref="T461:U461"/>
    <mergeCell ref="V461:X461"/>
    <mergeCell ref="Y461:AA461"/>
    <mergeCell ref="AB461:AD461"/>
    <mergeCell ref="AE459:AI459"/>
    <mergeCell ref="AJ459:AN459"/>
    <mergeCell ref="AO459:AS459"/>
    <mergeCell ref="AU459:AZ459"/>
    <mergeCell ref="B460:P460"/>
    <mergeCell ref="Q460:S460"/>
    <mergeCell ref="T460:U460"/>
    <mergeCell ref="V460:X460"/>
    <mergeCell ref="Y460:AA460"/>
    <mergeCell ref="AB460:AD460"/>
    <mergeCell ref="AE458:AI458"/>
    <mergeCell ref="AJ458:AN458"/>
    <mergeCell ref="AO458:AS458"/>
    <mergeCell ref="AU458:AZ458"/>
    <mergeCell ref="B459:P459"/>
    <mergeCell ref="Q459:S459"/>
    <mergeCell ref="T459:U459"/>
    <mergeCell ref="V459:X459"/>
    <mergeCell ref="Y459:AA459"/>
    <mergeCell ref="AB459:AD459"/>
    <mergeCell ref="B458:P458"/>
    <mergeCell ref="Q458:S458"/>
    <mergeCell ref="T458:U458"/>
    <mergeCell ref="V458:X458"/>
    <mergeCell ref="Y458:AA458"/>
    <mergeCell ref="AB458:AD458"/>
    <mergeCell ref="AJ456:AN456"/>
    <mergeCell ref="AO456:AS456"/>
    <mergeCell ref="AU456:AZ456"/>
    <mergeCell ref="B457:P457"/>
    <mergeCell ref="Q457:S457"/>
    <mergeCell ref="T457:U457"/>
    <mergeCell ref="V457:X457"/>
    <mergeCell ref="Y457:AA457"/>
    <mergeCell ref="AB457:AD457"/>
    <mergeCell ref="AE457:AI457"/>
    <mergeCell ref="AM2:AR2"/>
    <mergeCell ref="B455:D455"/>
    <mergeCell ref="AU455:AZ455"/>
    <mergeCell ref="B456:P456"/>
    <mergeCell ref="Q456:S456"/>
    <mergeCell ref="T456:U456"/>
    <mergeCell ref="V456:X456"/>
    <mergeCell ref="Y456:AA456"/>
    <mergeCell ref="AB456:AD456"/>
    <mergeCell ref="AE456:AI456"/>
    <mergeCell ref="AE429:AI429"/>
    <mergeCell ref="AJ429:AN429"/>
    <mergeCell ref="AO429:AS429"/>
    <mergeCell ref="AU429:AZ429"/>
    <mergeCell ref="B399:D399"/>
    <mergeCell ref="AE428:AI428"/>
    <mergeCell ref="AJ428:AN428"/>
    <mergeCell ref="AO428:AS428"/>
    <mergeCell ref="AU428:AZ428"/>
    <mergeCell ref="B429:P429"/>
    <mergeCell ref="Q429:S429"/>
    <mergeCell ref="T429:U429"/>
    <mergeCell ref="B428:P428"/>
    <mergeCell ref="Q428:S428"/>
    <mergeCell ref="T428:U428"/>
    <mergeCell ref="V428:X428"/>
    <mergeCell ref="Y428:AA428"/>
    <mergeCell ref="AB428:AD428"/>
    <mergeCell ref="AE426:AI426"/>
    <mergeCell ref="AJ426:AN426"/>
    <mergeCell ref="AO426:AS426"/>
    <mergeCell ref="AU426:AZ426"/>
    <mergeCell ref="B427:P427"/>
    <mergeCell ref="Q427:S427"/>
    <mergeCell ref="T427:U427"/>
    <mergeCell ref="V427:X427"/>
    <mergeCell ref="Y427:AA427"/>
    <mergeCell ref="AB427:AD427"/>
    <mergeCell ref="AE425:AI425"/>
    <mergeCell ref="AJ425:AN425"/>
    <mergeCell ref="AO425:AS425"/>
    <mergeCell ref="AU425:AZ425"/>
    <mergeCell ref="B426:P426"/>
    <mergeCell ref="Q426:S426"/>
    <mergeCell ref="T426:U426"/>
    <mergeCell ref="V426:X426"/>
    <mergeCell ref="Y426:AA426"/>
    <mergeCell ref="AB426:AD426"/>
    <mergeCell ref="B425:P425"/>
    <mergeCell ref="Q425:S425"/>
    <mergeCell ref="T425:U425"/>
    <mergeCell ref="V425:X425"/>
    <mergeCell ref="Y425:AA425"/>
    <mergeCell ref="AB425:AD425"/>
    <mergeCell ref="AU423:AZ423"/>
    <mergeCell ref="B424:P424"/>
    <mergeCell ref="Q424:S424"/>
    <mergeCell ref="T424:U424"/>
    <mergeCell ref="V424:X424"/>
    <mergeCell ref="Y424:AA424"/>
    <mergeCell ref="AB424:AD424"/>
    <mergeCell ref="AE422:AI422"/>
    <mergeCell ref="AJ422:AN422"/>
    <mergeCell ref="AO422:AS422"/>
    <mergeCell ref="AU422:AZ422"/>
    <mergeCell ref="B423:P423"/>
    <mergeCell ref="Q423:S423"/>
    <mergeCell ref="T423:U423"/>
    <mergeCell ref="V423:X423"/>
    <mergeCell ref="Y423:AA423"/>
    <mergeCell ref="AB423:AD423"/>
    <mergeCell ref="AO423:AS423"/>
    <mergeCell ref="AE421:AI421"/>
    <mergeCell ref="AJ421:AN421"/>
    <mergeCell ref="AO421:AS421"/>
    <mergeCell ref="AU421:AZ421"/>
    <mergeCell ref="B422:P422"/>
    <mergeCell ref="Q422:S422"/>
    <mergeCell ref="T422:U422"/>
    <mergeCell ref="V422:X422"/>
    <mergeCell ref="Y422:AA422"/>
    <mergeCell ref="AB422:AD422"/>
    <mergeCell ref="AE420:AI420"/>
    <mergeCell ref="AJ420:AN420"/>
    <mergeCell ref="AO420:AS420"/>
    <mergeCell ref="AU420:AZ420"/>
    <mergeCell ref="B421:P421"/>
    <mergeCell ref="Q421:S421"/>
    <mergeCell ref="T421:U421"/>
    <mergeCell ref="V421:X421"/>
    <mergeCell ref="Y421:AA421"/>
    <mergeCell ref="AB421:AD421"/>
    <mergeCell ref="AE419:AI419"/>
    <mergeCell ref="AJ419:AN419"/>
    <mergeCell ref="AO419:AS419"/>
    <mergeCell ref="AU419:AZ419"/>
    <mergeCell ref="B420:P420"/>
    <mergeCell ref="Q420:S420"/>
    <mergeCell ref="T420:U420"/>
    <mergeCell ref="V420:X420"/>
    <mergeCell ref="Y420:AA420"/>
    <mergeCell ref="AB420:AD420"/>
    <mergeCell ref="AE418:AI418"/>
    <mergeCell ref="AJ418:AN418"/>
    <mergeCell ref="AO418:AS418"/>
    <mergeCell ref="AU418:AZ418"/>
    <mergeCell ref="B419:P419"/>
    <mergeCell ref="Q419:S419"/>
    <mergeCell ref="T419:U419"/>
    <mergeCell ref="V419:X419"/>
    <mergeCell ref="Y419:AA419"/>
    <mergeCell ref="AB419:AD419"/>
    <mergeCell ref="AE417:AI417"/>
    <mergeCell ref="AJ417:AN417"/>
    <mergeCell ref="AO417:AS417"/>
    <mergeCell ref="AU417:AZ417"/>
    <mergeCell ref="B418:P418"/>
    <mergeCell ref="Q418:S418"/>
    <mergeCell ref="T418:U418"/>
    <mergeCell ref="V418:X418"/>
    <mergeCell ref="Y418:AA418"/>
    <mergeCell ref="AB418:AD418"/>
    <mergeCell ref="AE416:AI416"/>
    <mergeCell ref="AJ416:AN416"/>
    <mergeCell ref="AO416:AS416"/>
    <mergeCell ref="AU416:AZ416"/>
    <mergeCell ref="B417:P417"/>
    <mergeCell ref="Q417:S417"/>
    <mergeCell ref="T417:U417"/>
    <mergeCell ref="V417:X417"/>
    <mergeCell ref="Y417:AA417"/>
    <mergeCell ref="AB417:AD417"/>
    <mergeCell ref="AB415:AD415"/>
    <mergeCell ref="AB373:AD373"/>
    <mergeCell ref="AE373:AI373"/>
    <mergeCell ref="AJ373:AN373"/>
    <mergeCell ref="AO373:AS373"/>
    <mergeCell ref="AU373:AZ373"/>
    <mergeCell ref="B414:P414"/>
    <mergeCell ref="Q414:S414"/>
    <mergeCell ref="T414:U414"/>
    <mergeCell ref="V414:X414"/>
    <mergeCell ref="Y414:AA414"/>
    <mergeCell ref="AB414:AD414"/>
    <mergeCell ref="AE412:AI412"/>
    <mergeCell ref="AJ412:AN412"/>
    <mergeCell ref="AO412:AS412"/>
    <mergeCell ref="AU412:AZ412"/>
    <mergeCell ref="B413:P413"/>
    <mergeCell ref="U385:AI385"/>
    <mergeCell ref="AJ385:AN385"/>
    <mergeCell ref="AO385:AS385"/>
    <mergeCell ref="AU385:AZ385"/>
    <mergeCell ref="U386:AI386"/>
    <mergeCell ref="AJ386:AN386"/>
    <mergeCell ref="AO386:AS386"/>
    <mergeCell ref="AU386:AZ386"/>
    <mergeCell ref="U383:AI383"/>
    <mergeCell ref="AJ383:AN383"/>
    <mergeCell ref="AO383:AS383"/>
    <mergeCell ref="AU383:AZ383"/>
    <mergeCell ref="U384:AI384"/>
    <mergeCell ref="AJ384:AN384"/>
    <mergeCell ref="AO384:AS384"/>
    <mergeCell ref="B343:D343"/>
    <mergeCell ref="AJ343:AN343"/>
    <mergeCell ref="AO343:AS343"/>
    <mergeCell ref="AB372:AD372"/>
    <mergeCell ref="AE372:AI372"/>
    <mergeCell ref="AJ372:AN372"/>
    <mergeCell ref="AO372:AS372"/>
    <mergeCell ref="AU372:AZ372"/>
    <mergeCell ref="B373:P373"/>
    <mergeCell ref="Q373:S373"/>
    <mergeCell ref="T373:U373"/>
    <mergeCell ref="V373:X373"/>
    <mergeCell ref="Y373:AA373"/>
    <mergeCell ref="AB371:AD371"/>
    <mergeCell ref="AE371:AI371"/>
    <mergeCell ref="AJ371:AN371"/>
    <mergeCell ref="AO371:AS371"/>
    <mergeCell ref="AU371:AZ371"/>
    <mergeCell ref="B372:P372"/>
    <mergeCell ref="Q372:S372"/>
    <mergeCell ref="T372:U372"/>
    <mergeCell ref="V372:X372"/>
    <mergeCell ref="Y372:AA372"/>
    <mergeCell ref="AB370:AD370"/>
    <mergeCell ref="AE370:AI370"/>
    <mergeCell ref="AJ370:AN370"/>
    <mergeCell ref="AO370:AS370"/>
    <mergeCell ref="AU370:AZ370"/>
    <mergeCell ref="B371:P371"/>
    <mergeCell ref="Q371:S371"/>
    <mergeCell ref="T371:U371"/>
    <mergeCell ref="V371:X371"/>
    <mergeCell ref="B370:P370"/>
    <mergeCell ref="Q370:S370"/>
    <mergeCell ref="T370:U370"/>
    <mergeCell ref="V370:X370"/>
    <mergeCell ref="Y370:AA370"/>
    <mergeCell ref="AB368:AD368"/>
    <mergeCell ref="AE368:AI368"/>
    <mergeCell ref="AJ368:AN368"/>
    <mergeCell ref="AO368:AS368"/>
    <mergeCell ref="AU368:AZ368"/>
    <mergeCell ref="B369:P369"/>
    <mergeCell ref="Q369:S369"/>
    <mergeCell ref="T369:U369"/>
    <mergeCell ref="V369:X369"/>
    <mergeCell ref="Y369:AA369"/>
    <mergeCell ref="AB367:AD367"/>
    <mergeCell ref="AE367:AI367"/>
    <mergeCell ref="AJ367:AN367"/>
    <mergeCell ref="AO367:AS367"/>
    <mergeCell ref="AU367:AZ367"/>
    <mergeCell ref="B368:P368"/>
    <mergeCell ref="Q368:S368"/>
    <mergeCell ref="T368:U368"/>
    <mergeCell ref="V368:X368"/>
    <mergeCell ref="Y368:AA368"/>
    <mergeCell ref="B367:P367"/>
    <mergeCell ref="Q367:S367"/>
    <mergeCell ref="T367:U367"/>
    <mergeCell ref="V367:X367"/>
    <mergeCell ref="Y367:AA367"/>
    <mergeCell ref="AJ362:AN362"/>
    <mergeCell ref="AO362:AS362"/>
    <mergeCell ref="AU362:AZ362"/>
    <mergeCell ref="B363:P363"/>
    <mergeCell ref="Q363:S363"/>
    <mergeCell ref="T363:U363"/>
    <mergeCell ref="V363:X363"/>
    <mergeCell ref="Y363:AA363"/>
    <mergeCell ref="AO365:AS365"/>
    <mergeCell ref="AU365:AZ365"/>
    <mergeCell ref="B366:P366"/>
    <mergeCell ref="Q366:S366"/>
    <mergeCell ref="T366:U366"/>
    <mergeCell ref="V366:X366"/>
    <mergeCell ref="Y366:AA366"/>
    <mergeCell ref="AB364:AD364"/>
    <mergeCell ref="AE364:AI364"/>
    <mergeCell ref="AJ364:AN364"/>
    <mergeCell ref="AO364:AS364"/>
    <mergeCell ref="AU364:AZ364"/>
    <mergeCell ref="B365:P365"/>
    <mergeCell ref="Q365:S365"/>
    <mergeCell ref="T365:U365"/>
    <mergeCell ref="V365:X365"/>
    <mergeCell ref="Y365:AA365"/>
    <mergeCell ref="AO316:AS316"/>
    <mergeCell ref="AU316:AZ316"/>
    <mergeCell ref="B317:P317"/>
    <mergeCell ref="Q317:S317"/>
    <mergeCell ref="T317:U317"/>
    <mergeCell ref="V317:X317"/>
    <mergeCell ref="Y317:AA317"/>
    <mergeCell ref="AB317:AD317"/>
    <mergeCell ref="AE315:AI315"/>
    <mergeCell ref="AJ315:AN315"/>
    <mergeCell ref="AB361:AD361"/>
    <mergeCell ref="AE361:AI361"/>
    <mergeCell ref="AJ361:AN361"/>
    <mergeCell ref="AO361:AS361"/>
    <mergeCell ref="AU361:AZ361"/>
    <mergeCell ref="B362:P362"/>
    <mergeCell ref="Q362:S362"/>
    <mergeCell ref="T362:U362"/>
    <mergeCell ref="V362:X362"/>
    <mergeCell ref="Y362:AA362"/>
    <mergeCell ref="AB360:AD360"/>
    <mergeCell ref="AE360:AI360"/>
    <mergeCell ref="AJ360:AN360"/>
    <mergeCell ref="AO360:AS360"/>
    <mergeCell ref="AU360:AZ360"/>
    <mergeCell ref="B361:P361"/>
    <mergeCell ref="Q361:S361"/>
    <mergeCell ref="T361:U361"/>
    <mergeCell ref="V361:X361"/>
    <mergeCell ref="Y361:AA361"/>
    <mergeCell ref="AB362:AD362"/>
    <mergeCell ref="AE362:AI362"/>
    <mergeCell ref="AE313:AI313"/>
    <mergeCell ref="AJ313:AN313"/>
    <mergeCell ref="AO313:AS313"/>
    <mergeCell ref="AU313:AZ313"/>
    <mergeCell ref="B314:P314"/>
    <mergeCell ref="Q314:S314"/>
    <mergeCell ref="T314:U314"/>
    <mergeCell ref="V314:X314"/>
    <mergeCell ref="Y314:AA314"/>
    <mergeCell ref="AB314:AD314"/>
    <mergeCell ref="B313:P313"/>
    <mergeCell ref="Q313:S313"/>
    <mergeCell ref="T313:U313"/>
    <mergeCell ref="V313:X313"/>
    <mergeCell ref="Y313:AA313"/>
    <mergeCell ref="AB313:AD313"/>
    <mergeCell ref="AB359:AD359"/>
    <mergeCell ref="AE359:AI359"/>
    <mergeCell ref="AJ359:AN359"/>
    <mergeCell ref="AO359:AS359"/>
    <mergeCell ref="AU359:AZ359"/>
    <mergeCell ref="AE317:AI317"/>
    <mergeCell ref="AJ317:AN317"/>
    <mergeCell ref="AO317:AS317"/>
    <mergeCell ref="AU317:AZ317"/>
    <mergeCell ref="B359:P359"/>
    <mergeCell ref="Q359:S359"/>
    <mergeCell ref="T359:U359"/>
    <mergeCell ref="V359:X359"/>
    <mergeCell ref="Y359:AA359"/>
    <mergeCell ref="AE316:AI316"/>
    <mergeCell ref="AJ316:AN316"/>
    <mergeCell ref="AE309:AI309"/>
    <mergeCell ref="AJ309:AN309"/>
    <mergeCell ref="AO309:AS309"/>
    <mergeCell ref="AU309:AZ309"/>
    <mergeCell ref="B310:P310"/>
    <mergeCell ref="Q310:S310"/>
    <mergeCell ref="T310:U310"/>
    <mergeCell ref="V310:X310"/>
    <mergeCell ref="Y310:AA310"/>
    <mergeCell ref="AB310:AD310"/>
    <mergeCell ref="B309:P309"/>
    <mergeCell ref="Q309:S309"/>
    <mergeCell ref="T309:U309"/>
    <mergeCell ref="V309:X309"/>
    <mergeCell ref="Y309:AA309"/>
    <mergeCell ref="AB309:AD309"/>
    <mergeCell ref="B316:P316"/>
    <mergeCell ref="Q316:S316"/>
    <mergeCell ref="T316:U316"/>
    <mergeCell ref="V316:X316"/>
    <mergeCell ref="Y316:AA316"/>
    <mergeCell ref="AB316:AD316"/>
    <mergeCell ref="AE314:AI314"/>
    <mergeCell ref="AJ314:AN314"/>
    <mergeCell ref="AO314:AS314"/>
    <mergeCell ref="AU314:AZ314"/>
    <mergeCell ref="B315:P315"/>
    <mergeCell ref="Q315:S315"/>
    <mergeCell ref="T315:U315"/>
    <mergeCell ref="V315:X315"/>
    <mergeCell ref="Y315:AA315"/>
    <mergeCell ref="AB315:AD315"/>
    <mergeCell ref="B308:P308"/>
    <mergeCell ref="Q308:S308"/>
    <mergeCell ref="T308:U308"/>
    <mergeCell ref="V308:X308"/>
    <mergeCell ref="Y308:AA308"/>
    <mergeCell ref="AB308:AD308"/>
    <mergeCell ref="AE306:AI306"/>
    <mergeCell ref="AJ306:AN306"/>
    <mergeCell ref="AO306:AS306"/>
    <mergeCell ref="AU306:AZ306"/>
    <mergeCell ref="B307:P307"/>
    <mergeCell ref="Q307:S307"/>
    <mergeCell ref="T307:U307"/>
    <mergeCell ref="V307:X307"/>
    <mergeCell ref="Y307:AA307"/>
    <mergeCell ref="AB307:AD307"/>
    <mergeCell ref="B312:P312"/>
    <mergeCell ref="Q312:S312"/>
    <mergeCell ref="T312:U312"/>
    <mergeCell ref="V312:X312"/>
    <mergeCell ref="Y312:AA312"/>
    <mergeCell ref="AB312:AD312"/>
    <mergeCell ref="AE310:AI310"/>
    <mergeCell ref="AJ310:AN310"/>
    <mergeCell ref="AO310:AS310"/>
    <mergeCell ref="AU310:AZ310"/>
    <mergeCell ref="B311:P311"/>
    <mergeCell ref="Q311:S311"/>
    <mergeCell ref="T311:U311"/>
    <mergeCell ref="V311:X311"/>
    <mergeCell ref="Y311:AA311"/>
    <mergeCell ref="AB311:AD311"/>
    <mergeCell ref="Q306:S306"/>
    <mergeCell ref="T306:U306"/>
    <mergeCell ref="V306:X306"/>
    <mergeCell ref="Y306:AA306"/>
    <mergeCell ref="AB306:AD306"/>
    <mergeCell ref="AE304:AI304"/>
    <mergeCell ref="AJ304:AN304"/>
    <mergeCell ref="AO304:AS304"/>
    <mergeCell ref="AU304:AZ304"/>
    <mergeCell ref="B305:P305"/>
    <mergeCell ref="Q305:S305"/>
    <mergeCell ref="T305:U305"/>
    <mergeCell ref="V305:X305"/>
    <mergeCell ref="Y305:AA305"/>
    <mergeCell ref="AB305:AD305"/>
    <mergeCell ref="AJ307:AN307"/>
    <mergeCell ref="AO307:AS307"/>
    <mergeCell ref="AU307:AZ307"/>
    <mergeCell ref="AJ261:AN261"/>
    <mergeCell ref="AO261:AS261"/>
    <mergeCell ref="AU261:AZ261"/>
    <mergeCell ref="B231:D231"/>
    <mergeCell ref="B303:P303"/>
    <mergeCell ref="Q303:S303"/>
    <mergeCell ref="T303:U303"/>
    <mergeCell ref="V303:X303"/>
    <mergeCell ref="Y303:AA303"/>
    <mergeCell ref="AB303:AD303"/>
    <mergeCell ref="AJ260:AN260"/>
    <mergeCell ref="AO260:AS260"/>
    <mergeCell ref="AU260:AZ260"/>
    <mergeCell ref="B261:P261"/>
    <mergeCell ref="Q261:S261"/>
    <mergeCell ref="T261:U261"/>
    <mergeCell ref="V261:X261"/>
    <mergeCell ref="Y261:AA261"/>
    <mergeCell ref="AB261:AD261"/>
    <mergeCell ref="AE261:AI261"/>
    <mergeCell ref="AJ259:AN259"/>
    <mergeCell ref="AO259:AS259"/>
    <mergeCell ref="B287:D287"/>
    <mergeCell ref="U273:AI273"/>
    <mergeCell ref="AJ273:AN273"/>
    <mergeCell ref="AO273:AS273"/>
    <mergeCell ref="AU273:AZ273"/>
    <mergeCell ref="U274:AI274"/>
    <mergeCell ref="AJ274:AN274"/>
    <mergeCell ref="AO274:AS274"/>
    <mergeCell ref="AU274:AZ274"/>
    <mergeCell ref="U271:AI271"/>
    <mergeCell ref="B260:P260"/>
    <mergeCell ref="Q260:S260"/>
    <mergeCell ref="T260:U260"/>
    <mergeCell ref="V260:X260"/>
    <mergeCell ref="Y260:AA260"/>
    <mergeCell ref="AB260:AD260"/>
    <mergeCell ref="AE260:AI260"/>
    <mergeCell ref="AJ258:AN258"/>
    <mergeCell ref="AO258:AS258"/>
    <mergeCell ref="AU258:AZ258"/>
    <mergeCell ref="B259:P259"/>
    <mergeCell ref="Q259:S259"/>
    <mergeCell ref="T259:U259"/>
    <mergeCell ref="V259:X259"/>
    <mergeCell ref="Y259:AA259"/>
    <mergeCell ref="AB259:AD259"/>
    <mergeCell ref="AE259:AI259"/>
    <mergeCell ref="B258:P258"/>
    <mergeCell ref="Q258:S258"/>
    <mergeCell ref="T258:U258"/>
    <mergeCell ref="V258:X258"/>
    <mergeCell ref="Y258:AA258"/>
    <mergeCell ref="AB258:AD258"/>
    <mergeCell ref="AE258:AI258"/>
    <mergeCell ref="B257:P257"/>
    <mergeCell ref="Q257:S257"/>
    <mergeCell ref="T257:U257"/>
    <mergeCell ref="V257:X257"/>
    <mergeCell ref="Y257:AA257"/>
    <mergeCell ref="AB257:AD257"/>
    <mergeCell ref="AE257:AI257"/>
    <mergeCell ref="AJ255:AN255"/>
    <mergeCell ref="AO255:AS255"/>
    <mergeCell ref="AU255:AZ255"/>
    <mergeCell ref="B256:P256"/>
    <mergeCell ref="Q256:S256"/>
    <mergeCell ref="T256:U256"/>
    <mergeCell ref="V256:X256"/>
    <mergeCell ref="Y256:AA256"/>
    <mergeCell ref="AB256:AD256"/>
    <mergeCell ref="AE256:AI256"/>
    <mergeCell ref="B255:P255"/>
    <mergeCell ref="Q255:S255"/>
    <mergeCell ref="T255:U255"/>
    <mergeCell ref="V255:X255"/>
    <mergeCell ref="Y255:AA255"/>
    <mergeCell ref="AB255:AD255"/>
    <mergeCell ref="AE255:AI255"/>
    <mergeCell ref="AE251:AI251"/>
    <mergeCell ref="B254:P254"/>
    <mergeCell ref="Q254:S254"/>
    <mergeCell ref="T254:U254"/>
    <mergeCell ref="V254:X254"/>
    <mergeCell ref="Y254:AA254"/>
    <mergeCell ref="AB254:AD254"/>
    <mergeCell ref="AE254:AI254"/>
    <mergeCell ref="AJ252:AN252"/>
    <mergeCell ref="AO252:AS252"/>
    <mergeCell ref="AU252:AZ252"/>
    <mergeCell ref="B253:P253"/>
    <mergeCell ref="Q253:S253"/>
    <mergeCell ref="T253:U253"/>
    <mergeCell ref="V253:X253"/>
    <mergeCell ref="Y253:AA253"/>
    <mergeCell ref="AB253:AD253"/>
    <mergeCell ref="AE253:AI253"/>
    <mergeCell ref="T250:U250"/>
    <mergeCell ref="V250:X250"/>
    <mergeCell ref="Y250:AA250"/>
    <mergeCell ref="AB250:AD250"/>
    <mergeCell ref="AE250:AI250"/>
    <mergeCell ref="AJ248:AN248"/>
    <mergeCell ref="AO248:AS248"/>
    <mergeCell ref="AU248:AZ248"/>
    <mergeCell ref="B249:P249"/>
    <mergeCell ref="Q249:S249"/>
    <mergeCell ref="T249:U249"/>
    <mergeCell ref="V249:X249"/>
    <mergeCell ref="Y249:AA249"/>
    <mergeCell ref="AB249:AD249"/>
    <mergeCell ref="AE249:AI249"/>
    <mergeCell ref="AU251:AZ251"/>
    <mergeCell ref="B252:P252"/>
    <mergeCell ref="Q252:S252"/>
    <mergeCell ref="T252:U252"/>
    <mergeCell ref="V252:X252"/>
    <mergeCell ref="Y252:AA252"/>
    <mergeCell ref="AB252:AD252"/>
    <mergeCell ref="AE252:AI252"/>
    <mergeCell ref="AJ250:AN250"/>
    <mergeCell ref="AO250:AS250"/>
    <mergeCell ref="AU250:AZ250"/>
    <mergeCell ref="B251:P251"/>
    <mergeCell ref="Q251:S251"/>
    <mergeCell ref="T251:U251"/>
    <mergeCell ref="V251:X251"/>
    <mergeCell ref="Y251:AA251"/>
    <mergeCell ref="AB251:AD251"/>
    <mergeCell ref="AO205:AS205"/>
    <mergeCell ref="AU205:AZ205"/>
    <mergeCell ref="B175:D175"/>
    <mergeCell ref="B247:P247"/>
    <mergeCell ref="Q247:S247"/>
    <mergeCell ref="T247:U247"/>
    <mergeCell ref="V247:X247"/>
    <mergeCell ref="Y247:AA247"/>
    <mergeCell ref="AB247:AD247"/>
    <mergeCell ref="AE247:AI247"/>
    <mergeCell ref="AO204:AS204"/>
    <mergeCell ref="AU204:AZ204"/>
    <mergeCell ref="B205:P205"/>
    <mergeCell ref="Q205:S205"/>
    <mergeCell ref="T205:U205"/>
    <mergeCell ref="V205:X205"/>
    <mergeCell ref="Y205:AA205"/>
    <mergeCell ref="AB205:AD205"/>
    <mergeCell ref="AE205:AI205"/>
    <mergeCell ref="AJ205:AN205"/>
    <mergeCell ref="AO203:AS203"/>
    <mergeCell ref="AU203:AZ203"/>
    <mergeCell ref="U217:AI217"/>
    <mergeCell ref="AJ217:AN217"/>
    <mergeCell ref="AO217:AS217"/>
    <mergeCell ref="AU217:AZ217"/>
    <mergeCell ref="U218:AI218"/>
    <mergeCell ref="AJ218:AN218"/>
    <mergeCell ref="AO218:AS218"/>
    <mergeCell ref="AU218:AZ218"/>
    <mergeCell ref="U215:AI215"/>
    <mergeCell ref="AJ215:AN215"/>
    <mergeCell ref="B204:P204"/>
    <mergeCell ref="Q204:S204"/>
    <mergeCell ref="T204:U204"/>
    <mergeCell ref="V204:X204"/>
    <mergeCell ref="Y204:AA204"/>
    <mergeCell ref="AB204:AD204"/>
    <mergeCell ref="AE204:AI204"/>
    <mergeCell ref="AJ204:AN204"/>
    <mergeCell ref="AO202:AS202"/>
    <mergeCell ref="AU202:AZ202"/>
    <mergeCell ref="B203:P203"/>
    <mergeCell ref="Q203:S203"/>
    <mergeCell ref="T203:U203"/>
    <mergeCell ref="V203:X203"/>
    <mergeCell ref="Y203:AA203"/>
    <mergeCell ref="AB203:AD203"/>
    <mergeCell ref="AE203:AI203"/>
    <mergeCell ref="AJ203:AN203"/>
    <mergeCell ref="B202:P202"/>
    <mergeCell ref="Q202:S202"/>
    <mergeCell ref="T202:U202"/>
    <mergeCell ref="V202:X202"/>
    <mergeCell ref="Y202:AA202"/>
    <mergeCell ref="AB202:AD202"/>
    <mergeCell ref="AE202:AI202"/>
    <mergeCell ref="AJ202:AN202"/>
    <mergeCell ref="B201:P201"/>
    <mergeCell ref="Q201:S201"/>
    <mergeCell ref="T201:U201"/>
    <mergeCell ref="V201:X201"/>
    <mergeCell ref="Y201:AA201"/>
    <mergeCell ref="AB201:AD201"/>
    <mergeCell ref="AE201:AI201"/>
    <mergeCell ref="AJ201:AN201"/>
    <mergeCell ref="AO199:AS199"/>
    <mergeCell ref="AU199:AZ199"/>
    <mergeCell ref="B200:P200"/>
    <mergeCell ref="Q200:S200"/>
    <mergeCell ref="T200:U200"/>
    <mergeCell ref="V200:X200"/>
    <mergeCell ref="Y200:AA200"/>
    <mergeCell ref="AB200:AD200"/>
    <mergeCell ref="AE200:AI200"/>
    <mergeCell ref="AJ200:AN200"/>
    <mergeCell ref="B199:P199"/>
    <mergeCell ref="Q199:S199"/>
    <mergeCell ref="T199:U199"/>
    <mergeCell ref="V199:X199"/>
    <mergeCell ref="Y199:AA199"/>
    <mergeCell ref="AB199:AD199"/>
    <mergeCell ref="AE199:AI199"/>
    <mergeCell ref="AJ199:AN199"/>
    <mergeCell ref="B198:P198"/>
    <mergeCell ref="Q198:S198"/>
    <mergeCell ref="T198:U198"/>
    <mergeCell ref="V198:X198"/>
    <mergeCell ref="Y198:AA198"/>
    <mergeCell ref="AB198:AD198"/>
    <mergeCell ref="AE198:AI198"/>
    <mergeCell ref="AJ198:AN198"/>
    <mergeCell ref="AO196:AS196"/>
    <mergeCell ref="AU196:AZ196"/>
    <mergeCell ref="B197:P197"/>
    <mergeCell ref="Q197:S197"/>
    <mergeCell ref="T197:U197"/>
    <mergeCell ref="V197:X197"/>
    <mergeCell ref="Y197:AA197"/>
    <mergeCell ref="AB197:AD197"/>
    <mergeCell ref="AE197:AI197"/>
    <mergeCell ref="AJ197:AN197"/>
    <mergeCell ref="B196:P196"/>
    <mergeCell ref="Q196:S196"/>
    <mergeCell ref="T196:U196"/>
    <mergeCell ref="V196:X196"/>
    <mergeCell ref="Y196:AA196"/>
    <mergeCell ref="AB196:AD196"/>
    <mergeCell ref="AE196:AI196"/>
    <mergeCell ref="AJ196:AN196"/>
    <mergeCell ref="AB195:AD195"/>
    <mergeCell ref="AE195:AI195"/>
    <mergeCell ref="AJ195:AN195"/>
    <mergeCell ref="AO193:AS193"/>
    <mergeCell ref="AU193:AZ193"/>
    <mergeCell ref="B194:P194"/>
    <mergeCell ref="Q194:S194"/>
    <mergeCell ref="T194:U194"/>
    <mergeCell ref="V194:X194"/>
    <mergeCell ref="Y194:AA194"/>
    <mergeCell ref="AB194:AD194"/>
    <mergeCell ref="AE194:AI194"/>
    <mergeCell ref="AJ194:AN194"/>
    <mergeCell ref="B193:P193"/>
    <mergeCell ref="Q193:S193"/>
    <mergeCell ref="T193:U193"/>
    <mergeCell ref="V193:X193"/>
    <mergeCell ref="Y193:AA193"/>
    <mergeCell ref="AB193:AD193"/>
    <mergeCell ref="AE193:AI193"/>
    <mergeCell ref="AJ193:AN193"/>
    <mergeCell ref="AU149:AZ149"/>
    <mergeCell ref="B119:D119"/>
    <mergeCell ref="B191:P191"/>
    <mergeCell ref="Q191:S191"/>
    <mergeCell ref="T191:U191"/>
    <mergeCell ref="V191:X191"/>
    <mergeCell ref="Y191:AA191"/>
    <mergeCell ref="AB191:AD191"/>
    <mergeCell ref="AE191:AI191"/>
    <mergeCell ref="AJ191:AN191"/>
    <mergeCell ref="AU148:AZ148"/>
    <mergeCell ref="B149:P149"/>
    <mergeCell ref="Q149:S149"/>
    <mergeCell ref="T149:U149"/>
    <mergeCell ref="V149:X149"/>
    <mergeCell ref="Y149:AA149"/>
    <mergeCell ref="AB149:AD149"/>
    <mergeCell ref="AE149:AI149"/>
    <mergeCell ref="AJ149:AN149"/>
    <mergeCell ref="AO149:AS149"/>
    <mergeCell ref="AU147:AZ147"/>
    <mergeCell ref="B148:P148"/>
    <mergeCell ref="U161:AI161"/>
    <mergeCell ref="AJ161:AN161"/>
    <mergeCell ref="AO161:AS161"/>
    <mergeCell ref="AU161:AZ161"/>
    <mergeCell ref="U162:AI162"/>
    <mergeCell ref="AJ162:AN162"/>
    <mergeCell ref="AO162:AS162"/>
    <mergeCell ref="AU162:AZ162"/>
    <mergeCell ref="U159:AI159"/>
    <mergeCell ref="AJ159:AN159"/>
    <mergeCell ref="Q148:S148"/>
    <mergeCell ref="T148:U148"/>
    <mergeCell ref="V148:X148"/>
    <mergeCell ref="Y148:AA148"/>
    <mergeCell ref="AB148:AD148"/>
    <mergeCell ref="AE148:AI148"/>
    <mergeCell ref="AJ148:AN148"/>
    <mergeCell ref="AO148:AS148"/>
    <mergeCell ref="AU146:AZ146"/>
    <mergeCell ref="B147:P147"/>
    <mergeCell ref="Q147:S147"/>
    <mergeCell ref="T147:U147"/>
    <mergeCell ref="V147:X147"/>
    <mergeCell ref="Y147:AA147"/>
    <mergeCell ref="AB147:AD147"/>
    <mergeCell ref="AE147:AI147"/>
    <mergeCell ref="AJ147:AN147"/>
    <mergeCell ref="AO147:AS147"/>
    <mergeCell ref="B146:P146"/>
    <mergeCell ref="Q146:S146"/>
    <mergeCell ref="T146:U146"/>
    <mergeCell ref="V146:X146"/>
    <mergeCell ref="Y146:AA146"/>
    <mergeCell ref="AB146:AD146"/>
    <mergeCell ref="AE146:AI146"/>
    <mergeCell ref="AJ146:AN146"/>
    <mergeCell ref="AO146:AS146"/>
    <mergeCell ref="B145:P145"/>
    <mergeCell ref="Q145:S145"/>
    <mergeCell ref="T145:U145"/>
    <mergeCell ref="V145:X145"/>
    <mergeCell ref="Y145:AA145"/>
    <mergeCell ref="AB145:AD145"/>
    <mergeCell ref="AE145:AI145"/>
    <mergeCell ref="AJ145:AN145"/>
    <mergeCell ref="AO145:AS145"/>
    <mergeCell ref="AU143:AZ143"/>
    <mergeCell ref="B144:P144"/>
    <mergeCell ref="Q144:S144"/>
    <mergeCell ref="T144:U144"/>
    <mergeCell ref="V144:X144"/>
    <mergeCell ref="Y144:AA144"/>
    <mergeCell ref="AB144:AD144"/>
    <mergeCell ref="AE144:AI144"/>
    <mergeCell ref="AJ144:AN144"/>
    <mergeCell ref="AO144:AS144"/>
    <mergeCell ref="B143:P143"/>
    <mergeCell ref="Q143:S143"/>
    <mergeCell ref="T143:U143"/>
    <mergeCell ref="V143:X143"/>
    <mergeCell ref="Y143:AA143"/>
    <mergeCell ref="AB143:AD143"/>
    <mergeCell ref="AE143:AI143"/>
    <mergeCell ref="AJ143:AN143"/>
    <mergeCell ref="AO143:AS143"/>
    <mergeCell ref="B142:P142"/>
    <mergeCell ref="Q142:S142"/>
    <mergeCell ref="T142:U142"/>
    <mergeCell ref="V142:X142"/>
    <mergeCell ref="Y142:AA142"/>
    <mergeCell ref="AB142:AD142"/>
    <mergeCell ref="AE142:AI142"/>
    <mergeCell ref="AJ142:AN142"/>
    <mergeCell ref="AO142:AS142"/>
    <mergeCell ref="AU140:AZ140"/>
    <mergeCell ref="B141:P141"/>
    <mergeCell ref="Q141:S141"/>
    <mergeCell ref="T141:U141"/>
    <mergeCell ref="V141:X141"/>
    <mergeCell ref="Y141:AA141"/>
    <mergeCell ref="AB141:AD141"/>
    <mergeCell ref="AE141:AI141"/>
    <mergeCell ref="AJ141:AN141"/>
    <mergeCell ref="AO141:AS141"/>
    <mergeCell ref="B140:P140"/>
    <mergeCell ref="Q140:S140"/>
    <mergeCell ref="T140:U140"/>
    <mergeCell ref="V140:X140"/>
    <mergeCell ref="Y140:AA140"/>
    <mergeCell ref="AB140:AD140"/>
    <mergeCell ref="AE140:AI140"/>
    <mergeCell ref="AJ140:AN140"/>
    <mergeCell ref="AO140:AS140"/>
    <mergeCell ref="B139:P139"/>
    <mergeCell ref="Q139:S139"/>
    <mergeCell ref="T139:U139"/>
    <mergeCell ref="V139:X139"/>
    <mergeCell ref="Y139:AA139"/>
    <mergeCell ref="AB139:AD139"/>
    <mergeCell ref="AE139:AI139"/>
    <mergeCell ref="AJ139:AN139"/>
    <mergeCell ref="AO139:AS139"/>
    <mergeCell ref="AU137:AZ137"/>
    <mergeCell ref="B138:P138"/>
    <mergeCell ref="Q138:S138"/>
    <mergeCell ref="T138:U138"/>
    <mergeCell ref="V138:X138"/>
    <mergeCell ref="Y138:AA138"/>
    <mergeCell ref="AB138:AD138"/>
    <mergeCell ref="AE138:AI138"/>
    <mergeCell ref="AJ138:AN138"/>
    <mergeCell ref="AO138:AS138"/>
    <mergeCell ref="B137:P137"/>
    <mergeCell ref="Q137:S137"/>
    <mergeCell ref="T137:U137"/>
    <mergeCell ref="V137:X137"/>
    <mergeCell ref="Y137:AA137"/>
    <mergeCell ref="AB137:AD137"/>
    <mergeCell ref="AE137:AI137"/>
    <mergeCell ref="AJ137:AN137"/>
    <mergeCell ref="AO137:AS137"/>
    <mergeCell ref="B136:P136"/>
    <mergeCell ref="Q136:S136"/>
    <mergeCell ref="T136:U136"/>
    <mergeCell ref="V136:X136"/>
    <mergeCell ref="Y136:AA136"/>
    <mergeCell ref="AB136:AD136"/>
    <mergeCell ref="AE136:AI136"/>
    <mergeCell ref="AJ136:AN136"/>
    <mergeCell ref="AO136:AS136"/>
    <mergeCell ref="B135:P135"/>
    <mergeCell ref="Q135:S135"/>
    <mergeCell ref="T135:U135"/>
    <mergeCell ref="V135:X135"/>
    <mergeCell ref="Y135:AA135"/>
    <mergeCell ref="AB135:AD135"/>
    <mergeCell ref="AE135:AI135"/>
    <mergeCell ref="AJ135:AN135"/>
    <mergeCell ref="AO135:AS135"/>
    <mergeCell ref="AO93:AS93"/>
    <mergeCell ref="AU93:AZ93"/>
    <mergeCell ref="B63:D63"/>
    <mergeCell ref="AB92:AD92"/>
    <mergeCell ref="AE92:AI92"/>
    <mergeCell ref="AJ92:AN92"/>
    <mergeCell ref="AO92:AS92"/>
    <mergeCell ref="AU92:AZ92"/>
    <mergeCell ref="B93:P93"/>
    <mergeCell ref="Q93:S93"/>
    <mergeCell ref="T93:U93"/>
    <mergeCell ref="V93:X93"/>
    <mergeCell ref="Y93:AA93"/>
    <mergeCell ref="AB91:AD91"/>
    <mergeCell ref="AE91:AI91"/>
    <mergeCell ref="AJ91:AN91"/>
    <mergeCell ref="AO91:AS91"/>
    <mergeCell ref="AU91:AZ91"/>
    <mergeCell ref="B92:P92"/>
    <mergeCell ref="Q92:S92"/>
    <mergeCell ref="B88:P88"/>
    <mergeCell ref="Q88:S88"/>
    <mergeCell ref="T88:U88"/>
    <mergeCell ref="B91:P91"/>
    <mergeCell ref="Q91:S91"/>
    <mergeCell ref="T91:U91"/>
    <mergeCell ref="V91:X91"/>
    <mergeCell ref="Y91:AA91"/>
    <mergeCell ref="AB89:AD89"/>
    <mergeCell ref="AE89:AI89"/>
    <mergeCell ref="AJ89:AN89"/>
    <mergeCell ref="AO89:AS89"/>
    <mergeCell ref="AU89:AZ89"/>
    <mergeCell ref="B90:P90"/>
    <mergeCell ref="Q90:S90"/>
    <mergeCell ref="T90:U90"/>
    <mergeCell ref="V90:X90"/>
    <mergeCell ref="Y90:AA90"/>
    <mergeCell ref="AB88:AD88"/>
    <mergeCell ref="AE88:AI88"/>
    <mergeCell ref="B89:P89"/>
    <mergeCell ref="Q89:S89"/>
    <mergeCell ref="T89:U89"/>
    <mergeCell ref="V89:X89"/>
    <mergeCell ref="Y89:AA89"/>
    <mergeCell ref="AB87:AD87"/>
    <mergeCell ref="AE87:AI87"/>
    <mergeCell ref="AJ87:AN87"/>
    <mergeCell ref="AO87:AS87"/>
    <mergeCell ref="AU87:AZ87"/>
    <mergeCell ref="T84:U84"/>
    <mergeCell ref="V84:X84"/>
    <mergeCell ref="Y84:AA84"/>
    <mergeCell ref="AE86:AI86"/>
    <mergeCell ref="AJ86:AN86"/>
    <mergeCell ref="AO86:AS86"/>
    <mergeCell ref="AU86:AZ86"/>
    <mergeCell ref="B87:P87"/>
    <mergeCell ref="Q87:S87"/>
    <mergeCell ref="T87:U87"/>
    <mergeCell ref="V87:X87"/>
    <mergeCell ref="Y87:AA87"/>
    <mergeCell ref="B86:P86"/>
    <mergeCell ref="Q86:S86"/>
    <mergeCell ref="T86:U86"/>
    <mergeCell ref="V86:X86"/>
    <mergeCell ref="Y86:AA86"/>
    <mergeCell ref="AB82:AD82"/>
    <mergeCell ref="AE82:AI82"/>
    <mergeCell ref="AJ82:AN82"/>
    <mergeCell ref="AO82:AS82"/>
    <mergeCell ref="AU82:AZ82"/>
    <mergeCell ref="B83:P83"/>
    <mergeCell ref="Q83:S83"/>
    <mergeCell ref="T83:U83"/>
    <mergeCell ref="V83:X83"/>
    <mergeCell ref="Y83:AA83"/>
    <mergeCell ref="AB85:AD85"/>
    <mergeCell ref="AE85:AI85"/>
    <mergeCell ref="AJ85:AN85"/>
    <mergeCell ref="AO85:AS85"/>
    <mergeCell ref="AU85:AZ85"/>
    <mergeCell ref="B82:P82"/>
    <mergeCell ref="Q82:S82"/>
    <mergeCell ref="T82:U82"/>
    <mergeCell ref="V82:X82"/>
    <mergeCell ref="Y82:AA82"/>
    <mergeCell ref="AB84:AD84"/>
    <mergeCell ref="AE84:AI84"/>
    <mergeCell ref="AJ84:AN84"/>
    <mergeCell ref="AO84:AS84"/>
    <mergeCell ref="AU84:AZ84"/>
    <mergeCell ref="B85:P85"/>
    <mergeCell ref="Q85:S85"/>
    <mergeCell ref="T85:U85"/>
    <mergeCell ref="V85:X85"/>
    <mergeCell ref="Y85:AA85"/>
    <mergeCell ref="B84:P84"/>
    <mergeCell ref="Q84:S84"/>
    <mergeCell ref="AB80:AD80"/>
    <mergeCell ref="AE80:AI80"/>
    <mergeCell ref="AJ80:AN80"/>
    <mergeCell ref="AO80:AS80"/>
    <mergeCell ref="AU80:AZ80"/>
    <mergeCell ref="B81:P81"/>
    <mergeCell ref="Q81:S81"/>
    <mergeCell ref="T81:U81"/>
    <mergeCell ref="V81:X81"/>
    <mergeCell ref="Y81:AA81"/>
    <mergeCell ref="AB83:AD83"/>
    <mergeCell ref="AE83:AI83"/>
    <mergeCell ref="AJ83:AN83"/>
    <mergeCell ref="AO83:AS83"/>
    <mergeCell ref="AU83:AZ83"/>
    <mergeCell ref="AO37:AS37"/>
    <mergeCell ref="AU37:AZ37"/>
    <mergeCell ref="AE77:AI77"/>
    <mergeCell ref="AJ77:AN77"/>
    <mergeCell ref="AO77:AS77"/>
    <mergeCell ref="AU77:AZ77"/>
    <mergeCell ref="B78:P78"/>
    <mergeCell ref="Q78:S78"/>
    <mergeCell ref="T78:U78"/>
    <mergeCell ref="V78:X78"/>
    <mergeCell ref="Y78:AA78"/>
    <mergeCell ref="AB78:AD78"/>
    <mergeCell ref="AE76:AI76"/>
    <mergeCell ref="AJ76:AN76"/>
    <mergeCell ref="AO76:AS76"/>
    <mergeCell ref="AU76:AZ76"/>
    <mergeCell ref="B77:P77"/>
    <mergeCell ref="B79:P79"/>
    <mergeCell ref="Q79:S79"/>
    <mergeCell ref="T79:U79"/>
    <mergeCell ref="V79:X79"/>
    <mergeCell ref="Y79:AA79"/>
    <mergeCell ref="AO36:AS36"/>
    <mergeCell ref="AU36:AZ36"/>
    <mergeCell ref="B37:P37"/>
    <mergeCell ref="Q37:S37"/>
    <mergeCell ref="T37:U37"/>
    <mergeCell ref="V37:X37"/>
    <mergeCell ref="Y37:AA37"/>
    <mergeCell ref="AB37:AD37"/>
    <mergeCell ref="AE37:AI37"/>
    <mergeCell ref="AJ37:AN37"/>
    <mergeCell ref="AO35:AS35"/>
    <mergeCell ref="AU35:AZ35"/>
    <mergeCell ref="AJ56:AN56"/>
    <mergeCell ref="AJ57:AN57"/>
    <mergeCell ref="AJ58:AN58"/>
    <mergeCell ref="AJ48:AN48"/>
    <mergeCell ref="AJ49:AN49"/>
    <mergeCell ref="AJ50:AN50"/>
    <mergeCell ref="AJ51:AN51"/>
    <mergeCell ref="AJ52:AN52"/>
    <mergeCell ref="AJ53:AN53"/>
    <mergeCell ref="U51:AI51"/>
    <mergeCell ref="B36:P36"/>
    <mergeCell ref="Q36:S36"/>
    <mergeCell ref="U44:AI44"/>
    <mergeCell ref="U45:AI45"/>
    <mergeCell ref="U46:AI46"/>
    <mergeCell ref="T36:U36"/>
    <mergeCell ref="V36:X36"/>
    <mergeCell ref="Y36:AA36"/>
    <mergeCell ref="AB36:AD36"/>
    <mergeCell ref="AE36:AI36"/>
    <mergeCell ref="AJ36:AN36"/>
    <mergeCell ref="AO34:AS34"/>
    <mergeCell ref="AU34:AZ34"/>
    <mergeCell ref="B35:P35"/>
    <mergeCell ref="Q35:S35"/>
    <mergeCell ref="T35:U35"/>
    <mergeCell ref="V35:X35"/>
    <mergeCell ref="Y35:AA35"/>
    <mergeCell ref="AB35:AD35"/>
    <mergeCell ref="AE35:AI35"/>
    <mergeCell ref="AJ35:AN35"/>
    <mergeCell ref="B34:P34"/>
    <mergeCell ref="Q34:S34"/>
    <mergeCell ref="T34:U34"/>
    <mergeCell ref="V34:X34"/>
    <mergeCell ref="Y34:AA34"/>
    <mergeCell ref="AB34:AD34"/>
    <mergeCell ref="AE34:AI34"/>
    <mergeCell ref="AJ34:AN34"/>
    <mergeCell ref="B33:P33"/>
    <mergeCell ref="Q33:S33"/>
    <mergeCell ref="T33:U33"/>
    <mergeCell ref="V33:X33"/>
    <mergeCell ref="Y33:AA33"/>
    <mergeCell ref="AB33:AD33"/>
    <mergeCell ref="AE33:AI33"/>
    <mergeCell ref="AJ33:AN33"/>
    <mergeCell ref="AO31:AS31"/>
    <mergeCell ref="AU31:AZ31"/>
    <mergeCell ref="B32:P32"/>
    <mergeCell ref="Q32:S32"/>
    <mergeCell ref="T32:U32"/>
    <mergeCell ref="V32:X32"/>
    <mergeCell ref="Y32:AA32"/>
    <mergeCell ref="AB32:AD32"/>
    <mergeCell ref="AE32:AI32"/>
    <mergeCell ref="AJ32:AN32"/>
    <mergeCell ref="B31:P31"/>
    <mergeCell ref="Q31:S31"/>
    <mergeCell ref="T31:U31"/>
    <mergeCell ref="V31:X31"/>
    <mergeCell ref="Y31:AA31"/>
    <mergeCell ref="AB31:AD31"/>
    <mergeCell ref="AE31:AI31"/>
    <mergeCell ref="AJ31:AN31"/>
    <mergeCell ref="B30:P30"/>
    <mergeCell ref="Q30:S30"/>
    <mergeCell ref="T30:U30"/>
    <mergeCell ref="V30:X30"/>
    <mergeCell ref="Y30:AA30"/>
    <mergeCell ref="AB30:AD30"/>
    <mergeCell ref="AE30:AI30"/>
    <mergeCell ref="AJ30:AN30"/>
    <mergeCell ref="AO28:AS28"/>
    <mergeCell ref="AU28:AZ28"/>
    <mergeCell ref="B29:P29"/>
    <mergeCell ref="Q29:S29"/>
    <mergeCell ref="T29:U29"/>
    <mergeCell ref="V29:X29"/>
    <mergeCell ref="Y29:AA29"/>
    <mergeCell ref="AB29:AD29"/>
    <mergeCell ref="AE29:AI29"/>
    <mergeCell ref="AJ29:AN29"/>
    <mergeCell ref="B28:P28"/>
    <mergeCell ref="Q28:S28"/>
    <mergeCell ref="T28:U28"/>
    <mergeCell ref="V28:X28"/>
    <mergeCell ref="Y28:AA28"/>
    <mergeCell ref="AB28:AD28"/>
    <mergeCell ref="AE28:AI28"/>
    <mergeCell ref="AJ28:AN28"/>
    <mergeCell ref="B27:P27"/>
    <mergeCell ref="Q27:S27"/>
    <mergeCell ref="T27:U27"/>
    <mergeCell ref="V27:X27"/>
    <mergeCell ref="Y27:AA27"/>
    <mergeCell ref="AB27:AD27"/>
    <mergeCell ref="AE27:AI27"/>
    <mergeCell ref="AJ27:AN27"/>
    <mergeCell ref="AO25:AS25"/>
    <mergeCell ref="AU25:AZ25"/>
    <mergeCell ref="B26:P26"/>
    <mergeCell ref="Q26:S26"/>
    <mergeCell ref="T26:U26"/>
    <mergeCell ref="V26:X26"/>
    <mergeCell ref="Y26:AA26"/>
    <mergeCell ref="AB26:AD26"/>
    <mergeCell ref="AE26:AI26"/>
    <mergeCell ref="AJ26:AN26"/>
    <mergeCell ref="B25:P25"/>
    <mergeCell ref="Q25:S25"/>
    <mergeCell ref="T25:U25"/>
    <mergeCell ref="V25:X25"/>
    <mergeCell ref="Y25:AA25"/>
    <mergeCell ref="AB25:AD25"/>
    <mergeCell ref="AE25:AI25"/>
    <mergeCell ref="AJ25:AN25"/>
    <mergeCell ref="AU457:AZ457"/>
    <mergeCell ref="AJ457:AN457"/>
    <mergeCell ref="AO457:AS457"/>
    <mergeCell ref="AE414:AI414"/>
    <mergeCell ref="AJ414:AN414"/>
    <mergeCell ref="AO414:AS414"/>
    <mergeCell ref="AU414:AZ414"/>
    <mergeCell ref="AU430:AZ430"/>
    <mergeCell ref="B431:AD431"/>
    <mergeCell ref="AE431:AI431"/>
    <mergeCell ref="AJ431:AN431"/>
    <mergeCell ref="AO431:AS431"/>
    <mergeCell ref="AU431:AZ431"/>
    <mergeCell ref="AE413:AI413"/>
    <mergeCell ref="AJ413:AN413"/>
    <mergeCell ref="AO413:AS413"/>
    <mergeCell ref="AU413:AZ413"/>
    <mergeCell ref="AE415:AI415"/>
    <mergeCell ref="AJ415:AN415"/>
    <mergeCell ref="AO415:AS415"/>
    <mergeCell ref="AU415:AZ415"/>
    <mergeCell ref="B416:P416"/>
    <mergeCell ref="Q416:S416"/>
    <mergeCell ref="T416:U416"/>
    <mergeCell ref="V416:X416"/>
    <mergeCell ref="Y416:AA416"/>
    <mergeCell ref="AB416:AD416"/>
    <mergeCell ref="B415:P415"/>
    <mergeCell ref="Q415:S415"/>
    <mergeCell ref="T415:U415"/>
    <mergeCell ref="V415:X415"/>
    <mergeCell ref="Y415:AA415"/>
    <mergeCell ref="Q413:S413"/>
    <mergeCell ref="T413:U413"/>
    <mergeCell ref="V413:X413"/>
    <mergeCell ref="Y413:AA413"/>
    <mergeCell ref="AB413:AD413"/>
    <mergeCell ref="AE411:AI411"/>
    <mergeCell ref="AJ411:AN411"/>
    <mergeCell ref="AO411:AS411"/>
    <mergeCell ref="AU411:AZ411"/>
    <mergeCell ref="B412:P412"/>
    <mergeCell ref="Q412:S412"/>
    <mergeCell ref="T412:U412"/>
    <mergeCell ref="V412:X412"/>
    <mergeCell ref="Y412:AA412"/>
    <mergeCell ref="AB412:AD412"/>
    <mergeCell ref="AE410:AI410"/>
    <mergeCell ref="AJ410:AN410"/>
    <mergeCell ref="AO410:AS410"/>
    <mergeCell ref="AU410:AZ410"/>
    <mergeCell ref="B411:P411"/>
    <mergeCell ref="Q411:S411"/>
    <mergeCell ref="T411:U411"/>
    <mergeCell ref="V411:X411"/>
    <mergeCell ref="Y411:AA411"/>
    <mergeCell ref="AB411:AD411"/>
    <mergeCell ref="AE409:AI409"/>
    <mergeCell ref="AJ409:AN409"/>
    <mergeCell ref="AO409:AS409"/>
    <mergeCell ref="AU409:AZ409"/>
    <mergeCell ref="B410:P410"/>
    <mergeCell ref="Q410:S410"/>
    <mergeCell ref="T410:U410"/>
    <mergeCell ref="V410:X410"/>
    <mergeCell ref="Y410:AA410"/>
    <mergeCell ref="AB410:AD410"/>
    <mergeCell ref="AE408:AI408"/>
    <mergeCell ref="AJ408:AN408"/>
    <mergeCell ref="AO408:AS408"/>
    <mergeCell ref="AU408:AZ408"/>
    <mergeCell ref="B409:P409"/>
    <mergeCell ref="Q409:S409"/>
    <mergeCell ref="T409:U409"/>
    <mergeCell ref="V409:X409"/>
    <mergeCell ref="Y409:AA409"/>
    <mergeCell ref="AB409:AD409"/>
    <mergeCell ref="AE407:AI407"/>
    <mergeCell ref="AJ407:AN407"/>
    <mergeCell ref="AO407:AS407"/>
    <mergeCell ref="AU407:AZ407"/>
    <mergeCell ref="B408:P408"/>
    <mergeCell ref="Q408:S408"/>
    <mergeCell ref="T408:U408"/>
    <mergeCell ref="V408:X408"/>
    <mergeCell ref="Y408:AA408"/>
    <mergeCell ref="AB408:AD408"/>
    <mergeCell ref="AE406:AI406"/>
    <mergeCell ref="AJ406:AN406"/>
    <mergeCell ref="AO406:AS406"/>
    <mergeCell ref="AU406:AZ406"/>
    <mergeCell ref="B407:P407"/>
    <mergeCell ref="Q407:S407"/>
    <mergeCell ref="T407:U407"/>
    <mergeCell ref="V407:X407"/>
    <mergeCell ref="Y407:AA407"/>
    <mergeCell ref="AB407:AD407"/>
    <mergeCell ref="AE405:AI405"/>
    <mergeCell ref="AJ405:AN405"/>
    <mergeCell ref="AO405:AS405"/>
    <mergeCell ref="AU405:AZ405"/>
    <mergeCell ref="B406:P406"/>
    <mergeCell ref="Q406:S406"/>
    <mergeCell ref="T406:U406"/>
    <mergeCell ref="V406:X406"/>
    <mergeCell ref="Y406:AA406"/>
    <mergeCell ref="AB406:AD406"/>
    <mergeCell ref="AE404:AI404"/>
    <mergeCell ref="AJ404:AN404"/>
    <mergeCell ref="AO404:AS404"/>
    <mergeCell ref="AU404:AZ404"/>
    <mergeCell ref="B405:P405"/>
    <mergeCell ref="Q405:S405"/>
    <mergeCell ref="T405:U405"/>
    <mergeCell ref="V405:X405"/>
    <mergeCell ref="Y405:AA405"/>
    <mergeCell ref="AB405:AD405"/>
    <mergeCell ref="AE403:AI403"/>
    <mergeCell ref="AJ403:AN403"/>
    <mergeCell ref="AO403:AS403"/>
    <mergeCell ref="AU403:AZ403"/>
    <mergeCell ref="B404:P404"/>
    <mergeCell ref="Q404:S404"/>
    <mergeCell ref="T404:U404"/>
    <mergeCell ref="V404:X404"/>
    <mergeCell ref="Y404:AA404"/>
    <mergeCell ref="AB404:AD404"/>
    <mergeCell ref="AE402:AI402"/>
    <mergeCell ref="AJ402:AN402"/>
    <mergeCell ref="AO402:AS402"/>
    <mergeCell ref="AU402:AZ402"/>
    <mergeCell ref="B403:P403"/>
    <mergeCell ref="Q403:S403"/>
    <mergeCell ref="T403:U403"/>
    <mergeCell ref="V403:X403"/>
    <mergeCell ref="Y403:AA403"/>
    <mergeCell ref="AB403:AD403"/>
    <mergeCell ref="AE401:AI401"/>
    <mergeCell ref="AJ401:AN401"/>
    <mergeCell ref="AO401:AS401"/>
    <mergeCell ref="AU401:AZ401"/>
    <mergeCell ref="B402:P402"/>
    <mergeCell ref="Q402:S402"/>
    <mergeCell ref="T402:U402"/>
    <mergeCell ref="V402:X402"/>
    <mergeCell ref="Y402:AA402"/>
    <mergeCell ref="AB402:AD402"/>
    <mergeCell ref="AE400:AI400"/>
    <mergeCell ref="AJ400:AN400"/>
    <mergeCell ref="AO400:AS400"/>
    <mergeCell ref="AU400:AZ400"/>
    <mergeCell ref="B401:P401"/>
    <mergeCell ref="Q401:S401"/>
    <mergeCell ref="T401:U401"/>
    <mergeCell ref="V401:X401"/>
    <mergeCell ref="Y401:AA401"/>
    <mergeCell ref="AB401:AD401"/>
    <mergeCell ref="AU399:AZ399"/>
    <mergeCell ref="B400:P400"/>
    <mergeCell ref="Q400:S400"/>
    <mergeCell ref="T400:U400"/>
    <mergeCell ref="V400:X400"/>
    <mergeCell ref="Y400:AA400"/>
    <mergeCell ref="AB400:AD400"/>
    <mergeCell ref="AE358:AI358"/>
    <mergeCell ref="AJ358:AN358"/>
    <mergeCell ref="AO358:AS358"/>
    <mergeCell ref="AU358:AZ358"/>
    <mergeCell ref="AU374:AZ374"/>
    <mergeCell ref="B375:AD375"/>
    <mergeCell ref="AE375:AI375"/>
    <mergeCell ref="AJ375:AN375"/>
    <mergeCell ref="AO375:AS375"/>
    <mergeCell ref="AU375:AZ375"/>
    <mergeCell ref="B360:P360"/>
    <mergeCell ref="Q360:S360"/>
    <mergeCell ref="T360:U360"/>
    <mergeCell ref="V360:X360"/>
    <mergeCell ref="Y360:AA360"/>
    <mergeCell ref="AB363:AD363"/>
    <mergeCell ref="AE363:AI363"/>
    <mergeCell ref="AJ363:AN363"/>
    <mergeCell ref="AO363:AS363"/>
    <mergeCell ref="AU363:AZ363"/>
    <mergeCell ref="B364:P364"/>
    <mergeCell ref="Q364:S364"/>
    <mergeCell ref="T364:U364"/>
    <mergeCell ref="V364:X364"/>
    <mergeCell ref="Y364:AA364"/>
    <mergeCell ref="AE357:AI357"/>
    <mergeCell ref="AJ357:AN357"/>
    <mergeCell ref="AO357:AS357"/>
    <mergeCell ref="AU357:AZ357"/>
    <mergeCell ref="B358:P358"/>
    <mergeCell ref="Q358:S358"/>
    <mergeCell ref="T358:U358"/>
    <mergeCell ref="V358:X358"/>
    <mergeCell ref="Y358:AA358"/>
    <mergeCell ref="AB358:AD358"/>
    <mergeCell ref="AE356:AI356"/>
    <mergeCell ref="AJ356:AN356"/>
    <mergeCell ref="AO356:AS356"/>
    <mergeCell ref="AU356:AZ356"/>
    <mergeCell ref="B357:P357"/>
    <mergeCell ref="Q357:S357"/>
    <mergeCell ref="T357:U357"/>
    <mergeCell ref="V357:X357"/>
    <mergeCell ref="Y357:AA357"/>
    <mergeCell ref="AB357:AD357"/>
    <mergeCell ref="AE355:AI355"/>
    <mergeCell ref="AJ355:AN355"/>
    <mergeCell ref="AO355:AS355"/>
    <mergeCell ref="AU355:AZ355"/>
    <mergeCell ref="B356:P356"/>
    <mergeCell ref="Q356:S356"/>
    <mergeCell ref="T356:U356"/>
    <mergeCell ref="V356:X356"/>
    <mergeCell ref="Y356:AA356"/>
    <mergeCell ref="AB356:AD356"/>
    <mergeCell ref="AE354:AI354"/>
    <mergeCell ref="AJ354:AN354"/>
    <mergeCell ref="AO354:AS354"/>
    <mergeCell ref="AU354:AZ354"/>
    <mergeCell ref="B355:P355"/>
    <mergeCell ref="Q355:S355"/>
    <mergeCell ref="T355:U355"/>
    <mergeCell ref="V355:X355"/>
    <mergeCell ref="Y355:AA355"/>
    <mergeCell ref="AB355:AD355"/>
    <mergeCell ref="AE353:AI353"/>
    <mergeCell ref="AJ353:AN353"/>
    <mergeCell ref="AO353:AS353"/>
    <mergeCell ref="AU353:AZ353"/>
    <mergeCell ref="B354:P354"/>
    <mergeCell ref="Q354:S354"/>
    <mergeCell ref="T354:U354"/>
    <mergeCell ref="V354:X354"/>
    <mergeCell ref="Y354:AA354"/>
    <mergeCell ref="AB354:AD354"/>
    <mergeCell ref="AE352:AI352"/>
    <mergeCell ref="AJ352:AN352"/>
    <mergeCell ref="AO352:AS352"/>
    <mergeCell ref="AU352:AZ352"/>
    <mergeCell ref="B353:P353"/>
    <mergeCell ref="Q353:S353"/>
    <mergeCell ref="T353:U353"/>
    <mergeCell ref="V353:X353"/>
    <mergeCell ref="Y353:AA353"/>
    <mergeCell ref="AB353:AD353"/>
    <mergeCell ref="AE351:AI351"/>
    <mergeCell ref="AJ351:AN351"/>
    <mergeCell ref="AO351:AS351"/>
    <mergeCell ref="AU351:AZ351"/>
    <mergeCell ref="B352:P352"/>
    <mergeCell ref="Q352:S352"/>
    <mergeCell ref="T352:U352"/>
    <mergeCell ref="V352:X352"/>
    <mergeCell ref="Y352:AA352"/>
    <mergeCell ref="AB352:AD352"/>
    <mergeCell ref="AE350:AI350"/>
    <mergeCell ref="AJ350:AN350"/>
    <mergeCell ref="AO350:AS350"/>
    <mergeCell ref="AU350:AZ350"/>
    <mergeCell ref="B351:P351"/>
    <mergeCell ref="Q351:S351"/>
    <mergeCell ref="T351:U351"/>
    <mergeCell ref="V351:X351"/>
    <mergeCell ref="Y351:AA351"/>
    <mergeCell ref="AB351:AD351"/>
    <mergeCell ref="AE349:AI349"/>
    <mergeCell ref="AJ349:AN349"/>
    <mergeCell ref="AO349:AS349"/>
    <mergeCell ref="AU349:AZ349"/>
    <mergeCell ref="B350:P350"/>
    <mergeCell ref="Q350:S350"/>
    <mergeCell ref="T350:U350"/>
    <mergeCell ref="V350:X350"/>
    <mergeCell ref="Y350:AA350"/>
    <mergeCell ref="AB350:AD350"/>
    <mergeCell ref="AE348:AI348"/>
    <mergeCell ref="AJ348:AN348"/>
    <mergeCell ref="AO348:AS348"/>
    <mergeCell ref="AU348:AZ348"/>
    <mergeCell ref="B349:P349"/>
    <mergeCell ref="Q349:S349"/>
    <mergeCell ref="T349:U349"/>
    <mergeCell ref="V349:X349"/>
    <mergeCell ref="Y349:AA349"/>
    <mergeCell ref="AB349:AD349"/>
    <mergeCell ref="AE347:AI347"/>
    <mergeCell ref="AJ347:AN347"/>
    <mergeCell ref="AO347:AS347"/>
    <mergeCell ref="AU347:AZ347"/>
    <mergeCell ref="B348:P348"/>
    <mergeCell ref="Q348:S348"/>
    <mergeCell ref="T348:U348"/>
    <mergeCell ref="V348:X348"/>
    <mergeCell ref="Y348:AA348"/>
    <mergeCell ref="AB348:AD348"/>
    <mergeCell ref="AE346:AI346"/>
    <mergeCell ref="AJ346:AN346"/>
    <mergeCell ref="AO346:AS346"/>
    <mergeCell ref="AU346:AZ346"/>
    <mergeCell ref="B347:P347"/>
    <mergeCell ref="Q347:S347"/>
    <mergeCell ref="T347:U347"/>
    <mergeCell ref="V347:X347"/>
    <mergeCell ref="Y347:AA347"/>
    <mergeCell ref="AB347:AD347"/>
    <mergeCell ref="AE345:AI345"/>
    <mergeCell ref="AJ345:AN345"/>
    <mergeCell ref="AO345:AS345"/>
    <mergeCell ref="AU345:AZ345"/>
    <mergeCell ref="B346:P346"/>
    <mergeCell ref="Q346:S346"/>
    <mergeCell ref="T346:U346"/>
    <mergeCell ref="V346:X346"/>
    <mergeCell ref="Y346:AA346"/>
    <mergeCell ref="AB346:AD346"/>
    <mergeCell ref="AE344:AI344"/>
    <mergeCell ref="AJ344:AN344"/>
    <mergeCell ref="AO344:AS344"/>
    <mergeCell ref="AU344:AZ344"/>
    <mergeCell ref="B345:P345"/>
    <mergeCell ref="Q345:S345"/>
    <mergeCell ref="T345:U345"/>
    <mergeCell ref="V345:X345"/>
    <mergeCell ref="Y345:AA345"/>
    <mergeCell ref="AB345:AD345"/>
    <mergeCell ref="AU343:AZ343"/>
    <mergeCell ref="B344:P344"/>
    <mergeCell ref="Q344:S344"/>
    <mergeCell ref="T344:U344"/>
    <mergeCell ref="V344:X344"/>
    <mergeCell ref="Y344:AA344"/>
    <mergeCell ref="AB344:AD344"/>
    <mergeCell ref="AE302:AI302"/>
    <mergeCell ref="AJ302:AN302"/>
    <mergeCell ref="AO302:AS302"/>
    <mergeCell ref="AU302:AZ302"/>
    <mergeCell ref="AU318:AZ318"/>
    <mergeCell ref="B319:AD319"/>
    <mergeCell ref="AE319:AI319"/>
    <mergeCell ref="AJ319:AN319"/>
    <mergeCell ref="AO319:AS319"/>
    <mergeCell ref="AU319:AZ319"/>
    <mergeCell ref="AE303:AI303"/>
    <mergeCell ref="AJ303:AN303"/>
    <mergeCell ref="AO303:AS303"/>
    <mergeCell ref="AU303:AZ303"/>
    <mergeCell ref="B304:P304"/>
    <mergeCell ref="Q304:S304"/>
    <mergeCell ref="T304:U304"/>
    <mergeCell ref="V304:X304"/>
    <mergeCell ref="Y304:AA304"/>
    <mergeCell ref="AB304:AD304"/>
    <mergeCell ref="AE305:AI305"/>
    <mergeCell ref="AJ305:AN305"/>
    <mergeCell ref="AO305:AS305"/>
    <mergeCell ref="AU305:AZ305"/>
    <mergeCell ref="B306:P306"/>
    <mergeCell ref="AE301:AI301"/>
    <mergeCell ref="AJ301:AN301"/>
    <mergeCell ref="AO301:AS301"/>
    <mergeCell ref="AU301:AZ301"/>
    <mergeCell ref="B302:P302"/>
    <mergeCell ref="Q302:S302"/>
    <mergeCell ref="T302:U302"/>
    <mergeCell ref="V302:X302"/>
    <mergeCell ref="Y302:AA302"/>
    <mergeCell ref="AB302:AD302"/>
    <mergeCell ref="AE300:AI300"/>
    <mergeCell ref="AJ300:AN300"/>
    <mergeCell ref="AO300:AS300"/>
    <mergeCell ref="AU300:AZ300"/>
    <mergeCell ref="B301:P301"/>
    <mergeCell ref="Q301:S301"/>
    <mergeCell ref="T301:U301"/>
    <mergeCell ref="V301:X301"/>
    <mergeCell ref="Y301:AA301"/>
    <mergeCell ref="AB301:AD301"/>
    <mergeCell ref="AE299:AI299"/>
    <mergeCell ref="AJ299:AN299"/>
    <mergeCell ref="AO299:AS299"/>
    <mergeCell ref="AU299:AZ299"/>
    <mergeCell ref="B300:P300"/>
    <mergeCell ref="Q300:S300"/>
    <mergeCell ref="T300:U300"/>
    <mergeCell ref="V300:X300"/>
    <mergeCell ref="Y300:AA300"/>
    <mergeCell ref="AB300:AD300"/>
    <mergeCell ref="AE298:AI298"/>
    <mergeCell ref="AJ298:AN298"/>
    <mergeCell ref="AO298:AS298"/>
    <mergeCell ref="AU298:AZ298"/>
    <mergeCell ref="B299:P299"/>
    <mergeCell ref="Q299:S299"/>
    <mergeCell ref="T299:U299"/>
    <mergeCell ref="V299:X299"/>
    <mergeCell ref="Y299:AA299"/>
    <mergeCell ref="AB299:AD299"/>
    <mergeCell ref="AE297:AI297"/>
    <mergeCell ref="AJ297:AN297"/>
    <mergeCell ref="AO297:AS297"/>
    <mergeCell ref="AU297:AZ297"/>
    <mergeCell ref="B298:P298"/>
    <mergeCell ref="Q298:S298"/>
    <mergeCell ref="T298:U298"/>
    <mergeCell ref="V298:X298"/>
    <mergeCell ref="Y298:AA298"/>
    <mergeCell ref="AB298:AD298"/>
    <mergeCell ref="AE296:AI296"/>
    <mergeCell ref="AJ296:AN296"/>
    <mergeCell ref="AO296:AS296"/>
    <mergeCell ref="AU296:AZ296"/>
    <mergeCell ref="B297:P297"/>
    <mergeCell ref="Q297:S297"/>
    <mergeCell ref="T297:U297"/>
    <mergeCell ref="V297:X297"/>
    <mergeCell ref="Y297:AA297"/>
    <mergeCell ref="AB297:AD297"/>
    <mergeCell ref="AE295:AI295"/>
    <mergeCell ref="AJ295:AN295"/>
    <mergeCell ref="AO295:AS295"/>
    <mergeCell ref="AU295:AZ295"/>
    <mergeCell ref="B296:P296"/>
    <mergeCell ref="Q296:S296"/>
    <mergeCell ref="T296:U296"/>
    <mergeCell ref="V296:X296"/>
    <mergeCell ref="Y296:AA296"/>
    <mergeCell ref="AB296:AD296"/>
    <mergeCell ref="AE294:AI294"/>
    <mergeCell ref="AJ294:AN294"/>
    <mergeCell ref="AO294:AS294"/>
    <mergeCell ref="AU294:AZ294"/>
    <mergeCell ref="B295:P295"/>
    <mergeCell ref="Q295:S295"/>
    <mergeCell ref="T295:U295"/>
    <mergeCell ref="V295:X295"/>
    <mergeCell ref="Y295:AA295"/>
    <mergeCell ref="AB295:AD295"/>
    <mergeCell ref="AE293:AI293"/>
    <mergeCell ref="AJ293:AN293"/>
    <mergeCell ref="AO293:AS293"/>
    <mergeCell ref="AU293:AZ293"/>
    <mergeCell ref="B294:P294"/>
    <mergeCell ref="Q294:S294"/>
    <mergeCell ref="T294:U294"/>
    <mergeCell ref="V294:X294"/>
    <mergeCell ref="Y294:AA294"/>
    <mergeCell ref="AB294:AD294"/>
    <mergeCell ref="AE292:AI292"/>
    <mergeCell ref="AJ292:AN292"/>
    <mergeCell ref="AO292:AS292"/>
    <mergeCell ref="AU292:AZ292"/>
    <mergeCell ref="B293:P293"/>
    <mergeCell ref="Q293:S293"/>
    <mergeCell ref="T293:U293"/>
    <mergeCell ref="V293:X293"/>
    <mergeCell ref="Y293:AA293"/>
    <mergeCell ref="AB293:AD293"/>
    <mergeCell ref="AE291:AI291"/>
    <mergeCell ref="AJ291:AN291"/>
    <mergeCell ref="AO291:AS291"/>
    <mergeCell ref="AU291:AZ291"/>
    <mergeCell ref="B292:P292"/>
    <mergeCell ref="Q292:S292"/>
    <mergeCell ref="T292:U292"/>
    <mergeCell ref="V292:X292"/>
    <mergeCell ref="Y292:AA292"/>
    <mergeCell ref="AB292:AD292"/>
    <mergeCell ref="AE290:AI290"/>
    <mergeCell ref="AJ290:AN290"/>
    <mergeCell ref="AO290:AS290"/>
    <mergeCell ref="AU290:AZ290"/>
    <mergeCell ref="B291:P291"/>
    <mergeCell ref="Q291:S291"/>
    <mergeCell ref="T291:U291"/>
    <mergeCell ref="V291:X291"/>
    <mergeCell ref="Y291:AA291"/>
    <mergeCell ref="AB291:AD291"/>
    <mergeCell ref="AE289:AI289"/>
    <mergeCell ref="AJ289:AN289"/>
    <mergeCell ref="AO289:AS289"/>
    <mergeCell ref="AU289:AZ289"/>
    <mergeCell ref="B290:P290"/>
    <mergeCell ref="Q290:S290"/>
    <mergeCell ref="T290:U290"/>
    <mergeCell ref="V290:X290"/>
    <mergeCell ref="Y290:AA290"/>
    <mergeCell ref="AB290:AD290"/>
    <mergeCell ref="AE288:AI288"/>
    <mergeCell ref="AJ288:AN288"/>
    <mergeCell ref="AO288:AS288"/>
    <mergeCell ref="AU288:AZ288"/>
    <mergeCell ref="B289:P289"/>
    <mergeCell ref="Q289:S289"/>
    <mergeCell ref="T289:U289"/>
    <mergeCell ref="V289:X289"/>
    <mergeCell ref="Y289:AA289"/>
    <mergeCell ref="AB289:AD289"/>
    <mergeCell ref="AU287:AZ287"/>
    <mergeCell ref="B288:P288"/>
    <mergeCell ref="Q288:S288"/>
    <mergeCell ref="T288:U288"/>
    <mergeCell ref="V288:X288"/>
    <mergeCell ref="Y288:AA288"/>
    <mergeCell ref="AB288:AD288"/>
    <mergeCell ref="AE246:AI246"/>
    <mergeCell ref="AJ246:AN246"/>
    <mergeCell ref="AO246:AS246"/>
    <mergeCell ref="AU246:AZ246"/>
    <mergeCell ref="AU262:AZ262"/>
    <mergeCell ref="B263:AD263"/>
    <mergeCell ref="AE263:AI263"/>
    <mergeCell ref="AJ263:AN263"/>
    <mergeCell ref="AO263:AS263"/>
    <mergeCell ref="AU263:AZ263"/>
    <mergeCell ref="AJ247:AN247"/>
    <mergeCell ref="AO247:AS247"/>
    <mergeCell ref="AU247:AZ247"/>
    <mergeCell ref="B248:P248"/>
    <mergeCell ref="Q248:S248"/>
    <mergeCell ref="T248:U248"/>
    <mergeCell ref="V248:X248"/>
    <mergeCell ref="Y248:AA248"/>
    <mergeCell ref="AB248:AD248"/>
    <mergeCell ref="AE248:AI248"/>
    <mergeCell ref="AJ249:AN249"/>
    <mergeCell ref="AO249:AS249"/>
    <mergeCell ref="AU249:AZ249"/>
    <mergeCell ref="B250:P250"/>
    <mergeCell ref="Q250:S250"/>
    <mergeCell ref="AE245:AI245"/>
    <mergeCell ref="AJ245:AN245"/>
    <mergeCell ref="AO245:AS245"/>
    <mergeCell ref="AU245:AZ245"/>
    <mergeCell ref="B246:P246"/>
    <mergeCell ref="Q246:S246"/>
    <mergeCell ref="T246:U246"/>
    <mergeCell ref="V246:X246"/>
    <mergeCell ref="Y246:AA246"/>
    <mergeCell ref="AB246:AD246"/>
    <mergeCell ref="AE244:AI244"/>
    <mergeCell ref="AJ244:AN244"/>
    <mergeCell ref="AO244:AS244"/>
    <mergeCell ref="AU244:AZ244"/>
    <mergeCell ref="B245:P245"/>
    <mergeCell ref="Q245:S245"/>
    <mergeCell ref="T245:U245"/>
    <mergeCell ref="V245:X245"/>
    <mergeCell ref="Y245:AA245"/>
    <mergeCell ref="AB245:AD245"/>
    <mergeCell ref="AE243:AI243"/>
    <mergeCell ref="AJ243:AN243"/>
    <mergeCell ref="AO243:AS243"/>
    <mergeCell ref="AU243:AZ243"/>
    <mergeCell ref="B244:P244"/>
    <mergeCell ref="Q244:S244"/>
    <mergeCell ref="T244:U244"/>
    <mergeCell ref="V244:X244"/>
    <mergeCell ref="Y244:AA244"/>
    <mergeCell ref="AB244:AD244"/>
    <mergeCell ref="AE242:AI242"/>
    <mergeCell ref="AJ242:AN242"/>
    <mergeCell ref="AO242:AS242"/>
    <mergeCell ref="AU242:AZ242"/>
    <mergeCell ref="B243:P243"/>
    <mergeCell ref="Q243:S243"/>
    <mergeCell ref="T243:U243"/>
    <mergeCell ref="V243:X243"/>
    <mergeCell ref="Y243:AA243"/>
    <mergeCell ref="AB243:AD243"/>
    <mergeCell ref="AE241:AI241"/>
    <mergeCell ref="AJ241:AN241"/>
    <mergeCell ref="AO241:AS241"/>
    <mergeCell ref="AU241:AZ241"/>
    <mergeCell ref="B242:P242"/>
    <mergeCell ref="Q242:S242"/>
    <mergeCell ref="T242:U242"/>
    <mergeCell ref="V242:X242"/>
    <mergeCell ref="Y242:AA242"/>
    <mergeCell ref="AB242:AD242"/>
    <mergeCell ref="AE240:AI240"/>
    <mergeCell ref="AJ240:AN240"/>
    <mergeCell ref="AO240:AS240"/>
    <mergeCell ref="AU240:AZ240"/>
    <mergeCell ref="B241:P241"/>
    <mergeCell ref="Q241:S241"/>
    <mergeCell ref="T241:U241"/>
    <mergeCell ref="V241:X241"/>
    <mergeCell ref="Y241:AA241"/>
    <mergeCell ref="AB241:AD241"/>
    <mergeCell ref="AE239:AI239"/>
    <mergeCell ref="AJ239:AN239"/>
    <mergeCell ref="AO239:AS239"/>
    <mergeCell ref="AU239:AZ239"/>
    <mergeCell ref="B240:P240"/>
    <mergeCell ref="Q240:S240"/>
    <mergeCell ref="T240:U240"/>
    <mergeCell ref="V240:X240"/>
    <mergeCell ref="Y240:AA240"/>
    <mergeCell ref="AB240:AD240"/>
    <mergeCell ref="AE238:AI238"/>
    <mergeCell ref="AJ238:AN238"/>
    <mergeCell ref="AO238:AS238"/>
    <mergeCell ref="AU238:AZ238"/>
    <mergeCell ref="B239:P239"/>
    <mergeCell ref="Q239:S239"/>
    <mergeCell ref="T239:U239"/>
    <mergeCell ref="V239:X239"/>
    <mergeCell ref="Y239:AA239"/>
    <mergeCell ref="AB239:AD239"/>
    <mergeCell ref="AE237:AI237"/>
    <mergeCell ref="AJ237:AN237"/>
    <mergeCell ref="AO237:AS237"/>
    <mergeCell ref="AU237:AZ237"/>
    <mergeCell ref="B238:P238"/>
    <mergeCell ref="Q238:S238"/>
    <mergeCell ref="T238:U238"/>
    <mergeCell ref="V238:X238"/>
    <mergeCell ref="Y238:AA238"/>
    <mergeCell ref="AB238:AD238"/>
    <mergeCell ref="AE236:AI236"/>
    <mergeCell ref="AJ236:AN236"/>
    <mergeCell ref="AO236:AS236"/>
    <mergeCell ref="AU236:AZ236"/>
    <mergeCell ref="B237:P237"/>
    <mergeCell ref="Q237:S237"/>
    <mergeCell ref="T237:U237"/>
    <mergeCell ref="V237:X237"/>
    <mergeCell ref="Y237:AA237"/>
    <mergeCell ref="AB237:AD237"/>
    <mergeCell ref="AE235:AI235"/>
    <mergeCell ref="AJ235:AN235"/>
    <mergeCell ref="AO235:AS235"/>
    <mergeCell ref="AU235:AZ235"/>
    <mergeCell ref="B236:P236"/>
    <mergeCell ref="Q236:S236"/>
    <mergeCell ref="T236:U236"/>
    <mergeCell ref="V236:X236"/>
    <mergeCell ref="Y236:AA236"/>
    <mergeCell ref="AB236:AD236"/>
    <mergeCell ref="AE234:AI234"/>
    <mergeCell ref="AJ234:AN234"/>
    <mergeCell ref="AO234:AS234"/>
    <mergeCell ref="AU234:AZ234"/>
    <mergeCell ref="B235:P235"/>
    <mergeCell ref="Q235:S235"/>
    <mergeCell ref="T235:U235"/>
    <mergeCell ref="V235:X235"/>
    <mergeCell ref="Y235:AA235"/>
    <mergeCell ref="AB235:AD235"/>
    <mergeCell ref="AE233:AI233"/>
    <mergeCell ref="AJ233:AN233"/>
    <mergeCell ref="AO233:AS233"/>
    <mergeCell ref="AU233:AZ233"/>
    <mergeCell ref="B234:P234"/>
    <mergeCell ref="Q234:S234"/>
    <mergeCell ref="T234:U234"/>
    <mergeCell ref="V234:X234"/>
    <mergeCell ref="Y234:AA234"/>
    <mergeCell ref="AB234:AD234"/>
    <mergeCell ref="AE232:AI232"/>
    <mergeCell ref="AJ232:AN232"/>
    <mergeCell ref="AO232:AS232"/>
    <mergeCell ref="AU232:AZ232"/>
    <mergeCell ref="B233:P233"/>
    <mergeCell ref="Q233:S233"/>
    <mergeCell ref="T233:U233"/>
    <mergeCell ref="V233:X233"/>
    <mergeCell ref="Y233:AA233"/>
    <mergeCell ref="AB233:AD233"/>
    <mergeCell ref="AU231:AZ231"/>
    <mergeCell ref="B232:P232"/>
    <mergeCell ref="Q232:S232"/>
    <mergeCell ref="T232:U232"/>
    <mergeCell ref="V232:X232"/>
    <mergeCell ref="Y232:AA232"/>
    <mergeCell ref="AB232:AD232"/>
    <mergeCell ref="AE190:AI190"/>
    <mergeCell ref="AJ190:AN190"/>
    <mergeCell ref="AO190:AS190"/>
    <mergeCell ref="AU190:AZ190"/>
    <mergeCell ref="AU206:AZ206"/>
    <mergeCell ref="B207:AD207"/>
    <mergeCell ref="AE207:AI207"/>
    <mergeCell ref="AJ207:AN207"/>
    <mergeCell ref="AO207:AS207"/>
    <mergeCell ref="AU207:AZ207"/>
    <mergeCell ref="AO191:AS191"/>
    <mergeCell ref="AU191:AZ191"/>
    <mergeCell ref="B192:P192"/>
    <mergeCell ref="Q192:S192"/>
    <mergeCell ref="T192:U192"/>
    <mergeCell ref="V192:X192"/>
    <mergeCell ref="Y192:AA192"/>
    <mergeCell ref="AB192:AD192"/>
    <mergeCell ref="AE192:AI192"/>
    <mergeCell ref="AJ192:AN192"/>
    <mergeCell ref="B195:P195"/>
    <mergeCell ref="Q195:S195"/>
    <mergeCell ref="T195:U195"/>
    <mergeCell ref="V195:X195"/>
    <mergeCell ref="Y195:AA195"/>
    <mergeCell ref="AE189:AI189"/>
    <mergeCell ref="AJ189:AN189"/>
    <mergeCell ref="AO189:AS189"/>
    <mergeCell ref="AU189:AZ189"/>
    <mergeCell ref="B190:P190"/>
    <mergeCell ref="Q190:S190"/>
    <mergeCell ref="T190:U190"/>
    <mergeCell ref="V190:X190"/>
    <mergeCell ref="Y190:AA190"/>
    <mergeCell ref="AB190:AD190"/>
    <mergeCell ref="AE188:AI188"/>
    <mergeCell ref="AJ188:AN188"/>
    <mergeCell ref="AO188:AS188"/>
    <mergeCell ref="AU188:AZ188"/>
    <mergeCell ref="B189:P189"/>
    <mergeCell ref="Q189:S189"/>
    <mergeCell ref="T189:U189"/>
    <mergeCell ref="V189:X189"/>
    <mergeCell ref="Y189:AA189"/>
    <mergeCell ref="AB189:AD189"/>
    <mergeCell ref="AE187:AI187"/>
    <mergeCell ref="AJ187:AN187"/>
    <mergeCell ref="AO187:AS187"/>
    <mergeCell ref="AU187:AZ187"/>
    <mergeCell ref="B188:P188"/>
    <mergeCell ref="Q188:S188"/>
    <mergeCell ref="T188:U188"/>
    <mergeCell ref="V188:X188"/>
    <mergeCell ref="Y188:AA188"/>
    <mergeCell ref="AB188:AD188"/>
    <mergeCell ref="AE186:AI186"/>
    <mergeCell ref="AJ186:AN186"/>
    <mergeCell ref="AO186:AS186"/>
    <mergeCell ref="AU186:AZ186"/>
    <mergeCell ref="B187:P187"/>
    <mergeCell ref="Q187:S187"/>
    <mergeCell ref="T187:U187"/>
    <mergeCell ref="V187:X187"/>
    <mergeCell ref="Y187:AA187"/>
    <mergeCell ref="AB187:AD187"/>
    <mergeCell ref="AE185:AI185"/>
    <mergeCell ref="AJ185:AN185"/>
    <mergeCell ref="AO185:AS185"/>
    <mergeCell ref="AU185:AZ185"/>
    <mergeCell ref="B186:P186"/>
    <mergeCell ref="Q186:S186"/>
    <mergeCell ref="T186:U186"/>
    <mergeCell ref="V186:X186"/>
    <mergeCell ref="Y186:AA186"/>
    <mergeCell ref="AB186:AD186"/>
    <mergeCell ref="AE184:AI184"/>
    <mergeCell ref="AJ184:AN184"/>
    <mergeCell ref="AO184:AS184"/>
    <mergeCell ref="AU184:AZ184"/>
    <mergeCell ref="B185:P185"/>
    <mergeCell ref="Q185:S185"/>
    <mergeCell ref="T185:U185"/>
    <mergeCell ref="V185:X185"/>
    <mergeCell ref="Y185:AA185"/>
    <mergeCell ref="AB185:AD185"/>
    <mergeCell ref="AE183:AI183"/>
    <mergeCell ref="AJ183:AN183"/>
    <mergeCell ref="AO183:AS183"/>
    <mergeCell ref="AU183:AZ183"/>
    <mergeCell ref="B184:P184"/>
    <mergeCell ref="Q184:S184"/>
    <mergeCell ref="T184:U184"/>
    <mergeCell ref="V184:X184"/>
    <mergeCell ref="Y184:AA184"/>
    <mergeCell ref="AB184:AD184"/>
    <mergeCell ref="AE182:AI182"/>
    <mergeCell ref="AJ182:AN182"/>
    <mergeCell ref="AO182:AS182"/>
    <mergeCell ref="AU182:AZ182"/>
    <mergeCell ref="B183:P183"/>
    <mergeCell ref="Q183:S183"/>
    <mergeCell ref="T183:U183"/>
    <mergeCell ref="V183:X183"/>
    <mergeCell ref="Y183:AA183"/>
    <mergeCell ref="AB183:AD183"/>
    <mergeCell ref="AE181:AI181"/>
    <mergeCell ref="AJ181:AN181"/>
    <mergeCell ref="AO181:AS181"/>
    <mergeCell ref="AU181:AZ181"/>
    <mergeCell ref="B182:P182"/>
    <mergeCell ref="Q182:S182"/>
    <mergeCell ref="T182:U182"/>
    <mergeCell ref="V182:X182"/>
    <mergeCell ref="Y182:AA182"/>
    <mergeCell ref="AB182:AD182"/>
    <mergeCell ref="AE180:AI180"/>
    <mergeCell ref="AJ180:AN180"/>
    <mergeCell ref="AO180:AS180"/>
    <mergeCell ref="AU180:AZ180"/>
    <mergeCell ref="B181:P181"/>
    <mergeCell ref="Q181:S181"/>
    <mergeCell ref="T181:U181"/>
    <mergeCell ref="V181:X181"/>
    <mergeCell ref="Y181:AA181"/>
    <mergeCell ref="AB181:AD181"/>
    <mergeCell ref="AE179:AI179"/>
    <mergeCell ref="AJ179:AN179"/>
    <mergeCell ref="AO179:AS179"/>
    <mergeCell ref="AU179:AZ179"/>
    <mergeCell ref="B180:P180"/>
    <mergeCell ref="Q180:S180"/>
    <mergeCell ref="T180:U180"/>
    <mergeCell ref="V180:X180"/>
    <mergeCell ref="Y180:AA180"/>
    <mergeCell ref="AB180:AD180"/>
    <mergeCell ref="AE178:AI178"/>
    <mergeCell ref="AJ178:AN178"/>
    <mergeCell ref="AO178:AS178"/>
    <mergeCell ref="AU178:AZ178"/>
    <mergeCell ref="B179:P179"/>
    <mergeCell ref="Q179:S179"/>
    <mergeCell ref="T179:U179"/>
    <mergeCell ref="V179:X179"/>
    <mergeCell ref="Y179:AA179"/>
    <mergeCell ref="AB179:AD179"/>
    <mergeCell ref="AE177:AI177"/>
    <mergeCell ref="AJ177:AN177"/>
    <mergeCell ref="AO177:AS177"/>
    <mergeCell ref="AU177:AZ177"/>
    <mergeCell ref="B178:P178"/>
    <mergeCell ref="Q178:S178"/>
    <mergeCell ref="T178:U178"/>
    <mergeCell ref="V178:X178"/>
    <mergeCell ref="Y178:AA178"/>
    <mergeCell ref="AB178:AD178"/>
    <mergeCell ref="AE176:AI176"/>
    <mergeCell ref="AJ176:AN176"/>
    <mergeCell ref="AO176:AS176"/>
    <mergeCell ref="AU176:AZ176"/>
    <mergeCell ref="B177:P177"/>
    <mergeCell ref="Q177:S177"/>
    <mergeCell ref="T177:U177"/>
    <mergeCell ref="V177:X177"/>
    <mergeCell ref="Y177:AA177"/>
    <mergeCell ref="AB177:AD177"/>
    <mergeCell ref="AU175:AZ175"/>
    <mergeCell ref="B176:P176"/>
    <mergeCell ref="Q176:S176"/>
    <mergeCell ref="T176:U176"/>
    <mergeCell ref="V176:X176"/>
    <mergeCell ref="Y176:AA176"/>
    <mergeCell ref="AB176:AD176"/>
    <mergeCell ref="U109:AI109"/>
    <mergeCell ref="AE134:AI134"/>
    <mergeCell ref="AJ134:AN134"/>
    <mergeCell ref="AO134:AS134"/>
    <mergeCell ref="AU134:AZ134"/>
    <mergeCell ref="AU150:AZ150"/>
    <mergeCell ref="B151:AD151"/>
    <mergeCell ref="AE151:AI151"/>
    <mergeCell ref="AJ151:AN151"/>
    <mergeCell ref="AO151:AS151"/>
    <mergeCell ref="AU151:AZ151"/>
    <mergeCell ref="AE133:AI133"/>
    <mergeCell ref="AJ133:AN133"/>
    <mergeCell ref="AO133:AS133"/>
    <mergeCell ref="AU133:AZ133"/>
    <mergeCell ref="B134:P134"/>
    <mergeCell ref="Q134:S134"/>
    <mergeCell ref="T134:U134"/>
    <mergeCell ref="V134:X134"/>
    <mergeCell ref="Y134:AA134"/>
    <mergeCell ref="AB134:AD134"/>
    <mergeCell ref="AE132:AI132"/>
    <mergeCell ref="AJ132:AN132"/>
    <mergeCell ref="AO132:AS132"/>
    <mergeCell ref="AU132:AZ132"/>
    <mergeCell ref="B133:P133"/>
    <mergeCell ref="Q133:S133"/>
    <mergeCell ref="T133:U133"/>
    <mergeCell ref="V133:X133"/>
    <mergeCell ref="Y133:AA133"/>
    <mergeCell ref="AB133:AD133"/>
    <mergeCell ref="AE131:AI131"/>
    <mergeCell ref="AJ131:AN131"/>
    <mergeCell ref="AO131:AS131"/>
    <mergeCell ref="AU131:AZ131"/>
    <mergeCell ref="B132:P132"/>
    <mergeCell ref="Q132:S132"/>
    <mergeCell ref="T132:U132"/>
    <mergeCell ref="V132:X132"/>
    <mergeCell ref="Y132:AA132"/>
    <mergeCell ref="AB132:AD132"/>
    <mergeCell ref="AE130:AI130"/>
    <mergeCell ref="AJ130:AN130"/>
    <mergeCell ref="AO130:AS130"/>
    <mergeCell ref="AU130:AZ130"/>
    <mergeCell ref="B131:P131"/>
    <mergeCell ref="Q131:S131"/>
    <mergeCell ref="T131:U131"/>
    <mergeCell ref="V131:X131"/>
    <mergeCell ref="Y131:AA131"/>
    <mergeCell ref="AB131:AD131"/>
    <mergeCell ref="AJ129:AN129"/>
    <mergeCell ref="AO129:AS129"/>
    <mergeCell ref="AU129:AZ129"/>
    <mergeCell ref="B130:P130"/>
    <mergeCell ref="Q130:S130"/>
    <mergeCell ref="T130:U130"/>
    <mergeCell ref="V130:X130"/>
    <mergeCell ref="Y130:AA130"/>
    <mergeCell ref="AB130:AD130"/>
    <mergeCell ref="AE128:AI128"/>
    <mergeCell ref="AJ128:AN128"/>
    <mergeCell ref="AO128:AS128"/>
    <mergeCell ref="AU128:AZ128"/>
    <mergeCell ref="B129:P129"/>
    <mergeCell ref="Q129:S129"/>
    <mergeCell ref="T129:U129"/>
    <mergeCell ref="V129:X129"/>
    <mergeCell ref="Y129:AA129"/>
    <mergeCell ref="AB129:AD129"/>
    <mergeCell ref="AE127:AI127"/>
    <mergeCell ref="AJ127:AN127"/>
    <mergeCell ref="AO127:AS127"/>
    <mergeCell ref="AU127:AZ127"/>
    <mergeCell ref="B128:P128"/>
    <mergeCell ref="Q128:S128"/>
    <mergeCell ref="T128:U128"/>
    <mergeCell ref="V128:X128"/>
    <mergeCell ref="Y128:AA128"/>
    <mergeCell ref="AB128:AD128"/>
    <mergeCell ref="AE126:AI126"/>
    <mergeCell ref="AJ126:AN126"/>
    <mergeCell ref="AO126:AS126"/>
    <mergeCell ref="AU126:AZ126"/>
    <mergeCell ref="B127:P127"/>
    <mergeCell ref="Q127:S127"/>
    <mergeCell ref="T127:U127"/>
    <mergeCell ref="V127:X127"/>
    <mergeCell ref="Y127:AA127"/>
    <mergeCell ref="AB127:AD127"/>
    <mergeCell ref="AE125:AI125"/>
    <mergeCell ref="AJ125:AN125"/>
    <mergeCell ref="AO125:AS125"/>
    <mergeCell ref="AU125:AZ125"/>
    <mergeCell ref="B126:P126"/>
    <mergeCell ref="Q126:S126"/>
    <mergeCell ref="T126:U126"/>
    <mergeCell ref="V126:X126"/>
    <mergeCell ref="Y126:AA126"/>
    <mergeCell ref="AB126:AD126"/>
    <mergeCell ref="AE124:AI124"/>
    <mergeCell ref="AJ124:AN124"/>
    <mergeCell ref="AO124:AS124"/>
    <mergeCell ref="AU124:AZ124"/>
    <mergeCell ref="B125:P125"/>
    <mergeCell ref="Q125:S125"/>
    <mergeCell ref="T125:U125"/>
    <mergeCell ref="V125:X125"/>
    <mergeCell ref="Y125:AA125"/>
    <mergeCell ref="AB125:AD125"/>
    <mergeCell ref="AE123:AI123"/>
    <mergeCell ref="AJ123:AN123"/>
    <mergeCell ref="AO123:AS123"/>
    <mergeCell ref="AU123:AZ123"/>
    <mergeCell ref="B124:P124"/>
    <mergeCell ref="Q124:S124"/>
    <mergeCell ref="T124:U124"/>
    <mergeCell ref="V124:X124"/>
    <mergeCell ref="Y124:AA124"/>
    <mergeCell ref="AB124:AD124"/>
    <mergeCell ref="AE122:AI122"/>
    <mergeCell ref="AJ122:AN122"/>
    <mergeCell ref="AO122:AS122"/>
    <mergeCell ref="AU122:AZ122"/>
    <mergeCell ref="B123:P123"/>
    <mergeCell ref="Q123:S123"/>
    <mergeCell ref="T123:U123"/>
    <mergeCell ref="V123:X123"/>
    <mergeCell ref="Y123:AA123"/>
    <mergeCell ref="AB123:AD123"/>
    <mergeCell ref="AE121:AI121"/>
    <mergeCell ref="AJ121:AN121"/>
    <mergeCell ref="AO121:AS121"/>
    <mergeCell ref="AU121:AZ121"/>
    <mergeCell ref="B122:P122"/>
    <mergeCell ref="Q122:S122"/>
    <mergeCell ref="T122:U122"/>
    <mergeCell ref="V122:X122"/>
    <mergeCell ref="Y122:AA122"/>
    <mergeCell ref="AB122:AD122"/>
    <mergeCell ref="AE120:AI120"/>
    <mergeCell ref="AJ120:AN120"/>
    <mergeCell ref="AO120:AS120"/>
    <mergeCell ref="AU120:AZ120"/>
    <mergeCell ref="B121:P121"/>
    <mergeCell ref="Q121:S121"/>
    <mergeCell ref="T121:U121"/>
    <mergeCell ref="V121:X121"/>
    <mergeCell ref="Y121:AA121"/>
    <mergeCell ref="AB121:AD121"/>
    <mergeCell ref="AU119:AZ119"/>
    <mergeCell ref="B120:P120"/>
    <mergeCell ref="Q120:S120"/>
    <mergeCell ref="T120:U120"/>
    <mergeCell ref="V120:X120"/>
    <mergeCell ref="Y120:AA120"/>
    <mergeCell ref="AB120:AD120"/>
    <mergeCell ref="AE78:AI78"/>
    <mergeCell ref="AJ78:AN78"/>
    <mergeCell ref="AO78:AS78"/>
    <mergeCell ref="AU78:AZ78"/>
    <mergeCell ref="AU94:AZ94"/>
    <mergeCell ref="B95:AD95"/>
    <mergeCell ref="AE95:AI95"/>
    <mergeCell ref="AJ95:AN95"/>
    <mergeCell ref="AO95:AS95"/>
    <mergeCell ref="AU95:AZ95"/>
    <mergeCell ref="AB79:AD79"/>
    <mergeCell ref="AE79:AI79"/>
    <mergeCell ref="AJ79:AN79"/>
    <mergeCell ref="AO79:AS79"/>
    <mergeCell ref="AU79:AZ79"/>
    <mergeCell ref="B80:P80"/>
    <mergeCell ref="Q80:S80"/>
    <mergeCell ref="T80:U80"/>
    <mergeCell ref="V80:X80"/>
    <mergeCell ref="Y80:AA80"/>
    <mergeCell ref="AB81:AD81"/>
    <mergeCell ref="AE81:AI81"/>
    <mergeCell ref="AJ81:AN81"/>
    <mergeCell ref="AO81:AS81"/>
    <mergeCell ref="AU81:AZ81"/>
    <mergeCell ref="Q77:S77"/>
    <mergeCell ref="T77:U77"/>
    <mergeCell ref="V77:X77"/>
    <mergeCell ref="Y77:AA77"/>
    <mergeCell ref="AB77:AD77"/>
    <mergeCell ref="AE75:AI75"/>
    <mergeCell ref="AJ75:AN75"/>
    <mergeCell ref="AO75:AS75"/>
    <mergeCell ref="AU75:AZ75"/>
    <mergeCell ref="B76:P76"/>
    <mergeCell ref="Q76:S76"/>
    <mergeCell ref="T76:U76"/>
    <mergeCell ref="V76:X76"/>
    <mergeCell ref="Y76:AA76"/>
    <mergeCell ref="AB76:AD76"/>
    <mergeCell ref="AE74:AI74"/>
    <mergeCell ref="AJ74:AN74"/>
    <mergeCell ref="AO74:AS74"/>
    <mergeCell ref="AU74:AZ74"/>
    <mergeCell ref="B75:P75"/>
    <mergeCell ref="Q75:S75"/>
    <mergeCell ref="T75:U75"/>
    <mergeCell ref="V75:X75"/>
    <mergeCell ref="Y75:AA75"/>
    <mergeCell ref="AB75:AD75"/>
    <mergeCell ref="AE73:AI73"/>
    <mergeCell ref="AJ73:AN73"/>
    <mergeCell ref="AO73:AS73"/>
    <mergeCell ref="AU73:AZ73"/>
    <mergeCell ref="B74:P74"/>
    <mergeCell ref="Q74:S74"/>
    <mergeCell ref="T74:U74"/>
    <mergeCell ref="V74:X74"/>
    <mergeCell ref="Y74:AA74"/>
    <mergeCell ref="AB74:AD74"/>
    <mergeCell ref="AE72:AI72"/>
    <mergeCell ref="AJ72:AN72"/>
    <mergeCell ref="AO72:AS72"/>
    <mergeCell ref="AU72:AZ72"/>
    <mergeCell ref="B73:P73"/>
    <mergeCell ref="Q73:S73"/>
    <mergeCell ref="T73:U73"/>
    <mergeCell ref="V73:X73"/>
    <mergeCell ref="Y73:AA73"/>
    <mergeCell ref="AB73:AD73"/>
    <mergeCell ref="AE71:AI71"/>
    <mergeCell ref="AJ71:AN71"/>
    <mergeCell ref="AO71:AS71"/>
    <mergeCell ref="AU71:AZ71"/>
    <mergeCell ref="B72:P72"/>
    <mergeCell ref="Q72:S72"/>
    <mergeCell ref="T72:U72"/>
    <mergeCell ref="V72:X72"/>
    <mergeCell ref="Y72:AA72"/>
    <mergeCell ref="AB72:AD72"/>
    <mergeCell ref="AE70:AI70"/>
    <mergeCell ref="AJ70:AN70"/>
    <mergeCell ref="AO70:AS70"/>
    <mergeCell ref="AU70:AZ70"/>
    <mergeCell ref="B71:P71"/>
    <mergeCell ref="Q71:S71"/>
    <mergeCell ref="T71:U71"/>
    <mergeCell ref="V71:X71"/>
    <mergeCell ref="Y71:AA71"/>
    <mergeCell ref="AB71:AD71"/>
    <mergeCell ref="AE69:AI69"/>
    <mergeCell ref="AJ69:AN69"/>
    <mergeCell ref="AO69:AS69"/>
    <mergeCell ref="AU69:AZ69"/>
    <mergeCell ref="B70:P70"/>
    <mergeCell ref="Q70:S70"/>
    <mergeCell ref="T70:U70"/>
    <mergeCell ref="V70:X70"/>
    <mergeCell ref="Y70:AA70"/>
    <mergeCell ref="AB70:AD70"/>
    <mergeCell ref="AE68:AI68"/>
    <mergeCell ref="AJ68:AN68"/>
    <mergeCell ref="AO68:AS68"/>
    <mergeCell ref="AU68:AZ68"/>
    <mergeCell ref="B69:P69"/>
    <mergeCell ref="Q69:S69"/>
    <mergeCell ref="T69:U69"/>
    <mergeCell ref="V69:X69"/>
    <mergeCell ref="Y69:AA69"/>
    <mergeCell ref="AB69:AD69"/>
    <mergeCell ref="AE67:AI67"/>
    <mergeCell ref="AJ67:AN67"/>
    <mergeCell ref="AO67:AS67"/>
    <mergeCell ref="AU67:AZ67"/>
    <mergeCell ref="B68:P68"/>
    <mergeCell ref="Q68:S68"/>
    <mergeCell ref="T68:U68"/>
    <mergeCell ref="V68:X68"/>
    <mergeCell ref="Y68:AA68"/>
    <mergeCell ref="AB68:AD68"/>
    <mergeCell ref="AE66:AI66"/>
    <mergeCell ref="AJ66:AN66"/>
    <mergeCell ref="AO66:AS66"/>
    <mergeCell ref="AU66:AZ66"/>
    <mergeCell ref="B67:P67"/>
    <mergeCell ref="Q67:S67"/>
    <mergeCell ref="T67:U67"/>
    <mergeCell ref="V67:X67"/>
    <mergeCell ref="Y67:AA67"/>
    <mergeCell ref="AB67:AD67"/>
    <mergeCell ref="AE65:AI65"/>
    <mergeCell ref="AJ65:AN65"/>
    <mergeCell ref="AO65:AS65"/>
    <mergeCell ref="AU65:AZ65"/>
    <mergeCell ref="B66:P66"/>
    <mergeCell ref="Q66:S66"/>
    <mergeCell ref="T66:U66"/>
    <mergeCell ref="V66:X66"/>
    <mergeCell ref="Y66:AA66"/>
    <mergeCell ref="AB66:AD66"/>
    <mergeCell ref="AE64:AI64"/>
    <mergeCell ref="AJ64:AN64"/>
    <mergeCell ref="AO64:AS64"/>
    <mergeCell ref="AU64:AZ64"/>
    <mergeCell ref="B65:P65"/>
    <mergeCell ref="Q65:S65"/>
    <mergeCell ref="T65:U65"/>
    <mergeCell ref="V65:X65"/>
    <mergeCell ref="Y65:AA65"/>
    <mergeCell ref="AB65:AD65"/>
    <mergeCell ref="AU63:AZ63"/>
    <mergeCell ref="B64:P64"/>
    <mergeCell ref="Q64:S64"/>
    <mergeCell ref="T64:U64"/>
    <mergeCell ref="V64:X64"/>
    <mergeCell ref="Y64:AA64"/>
    <mergeCell ref="AB64:AD64"/>
    <mergeCell ref="AO22:AS22"/>
    <mergeCell ref="AU22:AZ22"/>
    <mergeCell ref="AU38:AZ38"/>
    <mergeCell ref="B39:AD39"/>
    <mergeCell ref="AE39:AI39"/>
    <mergeCell ref="AJ39:AN39"/>
    <mergeCell ref="AO39:AS39"/>
    <mergeCell ref="AU39:AZ39"/>
    <mergeCell ref="B23:P23"/>
    <mergeCell ref="Q23:S23"/>
    <mergeCell ref="AU23:AZ23"/>
    <mergeCell ref="B24:P24"/>
    <mergeCell ref="Q24:S24"/>
    <mergeCell ref="T24:U24"/>
    <mergeCell ref="V24:X24"/>
    <mergeCell ref="Y24:AA24"/>
    <mergeCell ref="AB24:AD24"/>
    <mergeCell ref="AE24:AI24"/>
    <mergeCell ref="AJ24:AN24"/>
    <mergeCell ref="T23:U23"/>
    <mergeCell ref="V23:X23"/>
    <mergeCell ref="Y23:AA23"/>
    <mergeCell ref="AB23:AD23"/>
    <mergeCell ref="AE23:AI23"/>
    <mergeCell ref="AJ23:AN23"/>
    <mergeCell ref="B22:P22"/>
    <mergeCell ref="Q22:S22"/>
    <mergeCell ref="T22:U22"/>
    <mergeCell ref="V22:X22"/>
    <mergeCell ref="Y22:AA22"/>
    <mergeCell ref="AB22:AD22"/>
    <mergeCell ref="AE22:AI22"/>
    <mergeCell ref="AJ22:AN22"/>
    <mergeCell ref="AO20:AS20"/>
    <mergeCell ref="AU20:AZ20"/>
    <mergeCell ref="B21:P21"/>
    <mergeCell ref="Q21:S21"/>
    <mergeCell ref="T21:U21"/>
    <mergeCell ref="V21:X21"/>
    <mergeCell ref="Y21:AA21"/>
    <mergeCell ref="AB21:AD21"/>
    <mergeCell ref="AE21:AI21"/>
    <mergeCell ref="AJ21:AN21"/>
    <mergeCell ref="B20:P20"/>
    <mergeCell ref="Q20:S20"/>
    <mergeCell ref="T20:U20"/>
    <mergeCell ref="V20:X20"/>
    <mergeCell ref="Y20:AA20"/>
    <mergeCell ref="AB20:AD20"/>
    <mergeCell ref="AE20:AI20"/>
    <mergeCell ref="AJ20:AN20"/>
    <mergeCell ref="B19:P19"/>
    <mergeCell ref="Q19:S19"/>
    <mergeCell ref="T19:U19"/>
    <mergeCell ref="V19:X19"/>
    <mergeCell ref="Y19:AA19"/>
    <mergeCell ref="AB19:AD19"/>
    <mergeCell ref="AE19:AI19"/>
    <mergeCell ref="AJ19:AN19"/>
    <mergeCell ref="AO17:AS17"/>
    <mergeCell ref="AU17:AZ17"/>
    <mergeCell ref="B18:P18"/>
    <mergeCell ref="Q18:S18"/>
    <mergeCell ref="T18:U18"/>
    <mergeCell ref="V18:X18"/>
    <mergeCell ref="Y18:AA18"/>
    <mergeCell ref="AB18:AD18"/>
    <mergeCell ref="AE18:AI18"/>
    <mergeCell ref="AJ18:AN18"/>
    <mergeCell ref="B17:P17"/>
    <mergeCell ref="Q17:S17"/>
    <mergeCell ref="T17:U17"/>
    <mergeCell ref="V17:X17"/>
    <mergeCell ref="Y17:AA17"/>
    <mergeCell ref="AB17:AD17"/>
    <mergeCell ref="AE17:AI17"/>
    <mergeCell ref="AJ17:AN17"/>
    <mergeCell ref="B16:P16"/>
    <mergeCell ref="Q16:S16"/>
    <mergeCell ref="T16:U16"/>
    <mergeCell ref="V16:X16"/>
    <mergeCell ref="Y16:AA16"/>
    <mergeCell ref="AB16:AD16"/>
    <mergeCell ref="AE16:AI16"/>
    <mergeCell ref="AJ16:AN16"/>
    <mergeCell ref="AO14:AS14"/>
    <mergeCell ref="AU14:AZ14"/>
    <mergeCell ref="B15:P15"/>
    <mergeCell ref="Q15:S15"/>
    <mergeCell ref="T15:U15"/>
    <mergeCell ref="V15:X15"/>
    <mergeCell ref="Y15:AA15"/>
    <mergeCell ref="AB15:AD15"/>
    <mergeCell ref="AE15:AI15"/>
    <mergeCell ref="AJ15:AN15"/>
    <mergeCell ref="B14:P14"/>
    <mergeCell ref="Q14:S14"/>
    <mergeCell ref="T14:U14"/>
    <mergeCell ref="V14:X14"/>
    <mergeCell ref="Y14:AA14"/>
    <mergeCell ref="AB14:AD14"/>
    <mergeCell ref="AE14:AI14"/>
    <mergeCell ref="AJ14:AN14"/>
    <mergeCell ref="AU12:AZ12"/>
    <mergeCell ref="B13:P13"/>
    <mergeCell ref="Q13:S13"/>
    <mergeCell ref="T13:U13"/>
    <mergeCell ref="V13:X13"/>
    <mergeCell ref="Y13:AA13"/>
    <mergeCell ref="AB13:AD13"/>
    <mergeCell ref="AE13:AI13"/>
    <mergeCell ref="AJ13:AN13"/>
    <mergeCell ref="AO11:AS11"/>
    <mergeCell ref="AU11:AZ11"/>
    <mergeCell ref="B12:P12"/>
    <mergeCell ref="Q12:S12"/>
    <mergeCell ref="T12:U12"/>
    <mergeCell ref="V12:X12"/>
    <mergeCell ref="Y12:AA12"/>
    <mergeCell ref="AB12:AD12"/>
    <mergeCell ref="AE12:AI12"/>
    <mergeCell ref="AJ12:AN12"/>
    <mergeCell ref="AO10:AS10"/>
    <mergeCell ref="AU10:AZ10"/>
    <mergeCell ref="B11:P11"/>
    <mergeCell ref="Q11:S11"/>
    <mergeCell ref="T11:U11"/>
    <mergeCell ref="V11:X11"/>
    <mergeCell ref="Y11:AA11"/>
    <mergeCell ref="AB11:AD11"/>
    <mergeCell ref="AE11:AI11"/>
    <mergeCell ref="AJ11:AN11"/>
    <mergeCell ref="AO9:AS9"/>
    <mergeCell ref="AU9:AZ9"/>
    <mergeCell ref="B10:P10"/>
    <mergeCell ref="Q10:S10"/>
    <mergeCell ref="T10:U10"/>
    <mergeCell ref="V10:X10"/>
    <mergeCell ref="Y10:AA10"/>
    <mergeCell ref="AB10:AD10"/>
    <mergeCell ref="AE10:AI10"/>
    <mergeCell ref="AJ10:AN10"/>
    <mergeCell ref="AO8:AS8"/>
    <mergeCell ref="AU8:AZ8"/>
    <mergeCell ref="B9:P9"/>
    <mergeCell ref="Q9:S9"/>
    <mergeCell ref="T9:U9"/>
    <mergeCell ref="V9:X9"/>
    <mergeCell ref="Y9:AA9"/>
    <mergeCell ref="AB9:AD9"/>
    <mergeCell ref="AE9:AI9"/>
    <mergeCell ref="AJ9:AN9"/>
    <mergeCell ref="AO7:AS7"/>
    <mergeCell ref="AU7:AZ7"/>
    <mergeCell ref="B8:P8"/>
    <mergeCell ref="Q8:S8"/>
    <mergeCell ref="T8:U8"/>
    <mergeCell ref="V8:X8"/>
    <mergeCell ref="Y8:AA8"/>
    <mergeCell ref="AB8:AD8"/>
    <mergeCell ref="AE8:AI8"/>
    <mergeCell ref="AJ8:AN8"/>
    <mergeCell ref="B7:D7"/>
    <mergeCell ref="AO6:AS6"/>
    <mergeCell ref="AU6:AZ6"/>
    <mergeCell ref="B6:P6"/>
    <mergeCell ref="Q6:S6"/>
    <mergeCell ref="T6:U6"/>
    <mergeCell ref="V6:X6"/>
    <mergeCell ref="AE6:AI6"/>
    <mergeCell ref="AJ6:AN6"/>
    <mergeCell ref="AE7:AI7"/>
    <mergeCell ref="AJ7:AN7"/>
    <mergeCell ref="B2:E2"/>
    <mergeCell ref="F2:I2"/>
    <mergeCell ref="J2:M2"/>
    <mergeCell ref="Q4:S5"/>
    <mergeCell ref="T4:U5"/>
    <mergeCell ref="N2:Q2"/>
    <mergeCell ref="BI4:BI5"/>
    <mergeCell ref="E4:P5"/>
    <mergeCell ref="B4:D5"/>
    <mergeCell ref="AG2:AL2"/>
    <mergeCell ref="AS2:AY2"/>
    <mergeCell ref="BJ4:BM4"/>
    <mergeCell ref="V5:X5"/>
    <mergeCell ref="Y5:AA5"/>
    <mergeCell ref="AB5:AD5"/>
    <mergeCell ref="AE5:AI5"/>
    <mergeCell ref="AJ5:AN5"/>
    <mergeCell ref="AO5:AS5"/>
    <mergeCell ref="AU5:AZ5"/>
    <mergeCell ref="BC4:BC5"/>
    <mergeCell ref="BD4:BD5"/>
    <mergeCell ref="BE4:BE5"/>
    <mergeCell ref="BF4:BF5"/>
    <mergeCell ref="BG4:BG5"/>
    <mergeCell ref="BH4:BH5"/>
    <mergeCell ref="V4:AD4"/>
    <mergeCell ref="AE4:AI4"/>
    <mergeCell ref="AJ4:AN4"/>
    <mergeCell ref="AO4:AS4"/>
    <mergeCell ref="AU4:AZ4"/>
    <mergeCell ref="BB4:BB5"/>
  </mergeCells>
  <conditionalFormatting sqref="AO45:AS45">
    <cfRule type="expression" dxfId="122" priority="30">
      <formula>$AJ45="%"</formula>
    </cfRule>
  </conditionalFormatting>
  <conditionalFormatting sqref="AO46:AS57">
    <cfRule type="expression" dxfId="121" priority="29">
      <formula>$AJ46="%"</formula>
    </cfRule>
  </conditionalFormatting>
  <conditionalFormatting sqref="AO58:AS58">
    <cfRule type="expression" dxfId="120" priority="28">
      <formula>$AJ58="%"</formula>
    </cfRule>
  </conditionalFormatting>
  <conditionalFormatting sqref="AO101:AS101">
    <cfRule type="expression" dxfId="119" priority="27">
      <formula>$AJ101="%"</formula>
    </cfRule>
  </conditionalFormatting>
  <conditionalFormatting sqref="AO102:AS113">
    <cfRule type="expression" dxfId="118" priority="26">
      <formula>$AJ102="%"</formula>
    </cfRule>
  </conditionalFormatting>
  <conditionalFormatting sqref="AO114:AS114">
    <cfRule type="expression" dxfId="117" priority="25">
      <formula>$AJ114="%"</formula>
    </cfRule>
  </conditionalFormatting>
  <conditionalFormatting sqref="AO157:AS157">
    <cfRule type="expression" dxfId="116" priority="24">
      <formula>$AJ157="%"</formula>
    </cfRule>
  </conditionalFormatting>
  <conditionalFormatting sqref="AO158:AS169">
    <cfRule type="expression" dxfId="115" priority="23">
      <formula>$AJ158="%"</formula>
    </cfRule>
  </conditionalFormatting>
  <conditionalFormatting sqref="AO170:AS170">
    <cfRule type="expression" dxfId="114" priority="22">
      <formula>$AJ170="%"</formula>
    </cfRule>
  </conditionalFormatting>
  <conditionalFormatting sqref="AO213:AS213">
    <cfRule type="expression" dxfId="113" priority="21">
      <formula>$AJ213="%"</formula>
    </cfRule>
  </conditionalFormatting>
  <conditionalFormatting sqref="AO214:AS225">
    <cfRule type="expression" dxfId="112" priority="20">
      <formula>$AJ214="%"</formula>
    </cfRule>
  </conditionalFormatting>
  <conditionalFormatting sqref="AO226:AS226">
    <cfRule type="expression" dxfId="111" priority="19">
      <formula>$AJ226="%"</formula>
    </cfRule>
  </conditionalFormatting>
  <conditionalFormatting sqref="AO269:AS269">
    <cfRule type="expression" dxfId="110" priority="18">
      <formula>$AJ269="%"</formula>
    </cfRule>
  </conditionalFormatting>
  <conditionalFormatting sqref="AO270:AS281">
    <cfRule type="expression" dxfId="109" priority="17">
      <formula>$AJ270="%"</formula>
    </cfRule>
  </conditionalFormatting>
  <conditionalFormatting sqref="AO282:AS282">
    <cfRule type="expression" dxfId="108" priority="16">
      <formula>$AJ282="%"</formula>
    </cfRule>
  </conditionalFormatting>
  <conditionalFormatting sqref="AO325:AS325">
    <cfRule type="expression" dxfId="107" priority="15">
      <formula>$AJ325="%"</formula>
    </cfRule>
  </conditionalFormatting>
  <conditionalFormatting sqref="AO326:AS337">
    <cfRule type="expression" dxfId="106" priority="14">
      <formula>$AJ326="%"</formula>
    </cfRule>
  </conditionalFormatting>
  <conditionalFormatting sqref="AO338:AS338">
    <cfRule type="expression" dxfId="105" priority="13">
      <formula>$AJ338="%"</formula>
    </cfRule>
  </conditionalFormatting>
  <conditionalFormatting sqref="AO381:AS381">
    <cfRule type="expression" dxfId="104" priority="12">
      <formula>$AJ381="%"</formula>
    </cfRule>
  </conditionalFormatting>
  <conditionalFormatting sqref="AO382:AS393">
    <cfRule type="expression" dxfId="103" priority="11">
      <formula>$AJ382="%"</formula>
    </cfRule>
  </conditionalFormatting>
  <conditionalFormatting sqref="AO394:AS394">
    <cfRule type="expression" dxfId="102" priority="10">
      <formula>$AJ394="%"</formula>
    </cfRule>
  </conditionalFormatting>
  <conditionalFormatting sqref="AO437:AS437">
    <cfRule type="expression" dxfId="101" priority="9">
      <formula>$AJ437="%"</formula>
    </cfRule>
  </conditionalFormatting>
  <conditionalFormatting sqref="AO438:AS449">
    <cfRule type="expression" dxfId="100" priority="8">
      <formula>$AJ438="%"</formula>
    </cfRule>
  </conditionalFormatting>
  <conditionalFormatting sqref="AO450:AS450">
    <cfRule type="expression" dxfId="99" priority="7">
      <formula>$AJ450="%"</formula>
    </cfRule>
  </conditionalFormatting>
  <conditionalFormatting sqref="AO493:AS493">
    <cfRule type="expression" dxfId="98" priority="6">
      <formula>$AJ493="%"</formula>
    </cfRule>
  </conditionalFormatting>
  <conditionalFormatting sqref="AO494:AS505">
    <cfRule type="expression" dxfId="97" priority="5">
      <formula>$AJ494="%"</formula>
    </cfRule>
  </conditionalFormatting>
  <conditionalFormatting sqref="AO506:AS506">
    <cfRule type="expression" dxfId="96" priority="4">
      <formula>$AJ506="%"</formula>
    </cfRule>
  </conditionalFormatting>
  <conditionalFormatting sqref="AO549:AS549">
    <cfRule type="expression" dxfId="95" priority="3">
      <formula>$AJ549="%"</formula>
    </cfRule>
  </conditionalFormatting>
  <conditionalFormatting sqref="AO550:AS561">
    <cfRule type="expression" dxfId="94" priority="2">
      <formula>$AJ550="%"</formula>
    </cfRule>
  </conditionalFormatting>
  <conditionalFormatting sqref="AO562:AS562">
    <cfRule type="expression" dxfId="93" priority="1">
      <formula>$AJ562="%"</formula>
    </cfRule>
  </conditionalFormatting>
  <dataValidations count="4">
    <dataValidation type="whole" operator="greaterThanOrEqual" allowBlank="1" showErrorMessage="1" errorTitle="Sorry, no can do!" error="Sorry the quantity must be greater than or equal to 0" sqref="Q96:R96 Q208:R208 Q264:R264 Q152:R152 Q512:S541 Q40:R40 Q150:R150 Q8:R38 Q262:R262 Q318:R318 Q120:S149 Q374:R374 Q288:S317 Q64:S93 Q176:S189 Q191:S204 Q232:S261 Q376:R376 Q94:R94 Q320:R320 Q430:R430 Q344:S373 Q190:R190 Q205:R206 Q400:S429 Q432:R432 Q486:R486 Q456:S485 Q488:R488 Q542:R542 Q544:R544" xr:uid="{912DC1D4-7FE6-4F7A-B426-9AADD776F5FF}">
      <formula1>0</formula1>
    </dataValidation>
    <dataValidation type="list" allowBlank="1" showInputMessage="1" showErrorMessage="1" sqref="B7:D7 B63:D63 B119:D119 B175:D175 B231:D231 B287:D287 B343:D343 B399:D399 B455:D455 B511:D511" xr:uid="{20F18EE1-41A1-4210-92B6-28465DAC9446}">
      <formula1>"Pending,Accepted,Rejected"</formula1>
    </dataValidation>
    <dataValidation type="list" allowBlank="1" showInputMessage="1" showErrorMessage="1" sqref="CP8:CP37 CP64:CP93 CP120:CP149 CP176:CP205 CP232:CP261 CP288:CP317 CP344:CP373 CP400:CP429 CP456:CP485" xr:uid="{A9C7FE84-2697-4F13-81F7-9722B364A95C}">
      <formula1>Category_Dropdown</formula1>
    </dataValidation>
    <dataValidation type="list" allowBlank="1" showInputMessage="1" showErrorMessage="1" sqref="AJ45:AJ58 AJ101:AJ114 AJ157:AJ170 AJ213:AJ226 AJ269:AJ282 AJ325:AJ338 AJ381:AJ394 AJ437:AJ450 AJ493:AJ506 AJ549:AJ562" xr:uid="{BCA6879D-FEF4-4570-91BE-45909E4A5295}">
      <formula1>"Lump Sum,%"</formula1>
    </dataValidation>
  </dataValidations>
  <pageMargins left="0.25" right="0.25" top="0.75" bottom="0.75" header="0.3" footer="0.3"/>
  <pageSetup scale="42" fitToHeight="0" orientation="landscape" r:id="rId1"/>
  <headerFooter alignWithMargins="0"/>
  <drawing r:id="rId2"/>
  <extLst>
    <ext xmlns:x14="http://schemas.microsoft.com/office/spreadsheetml/2009/9/main" uri="{CCE6A557-97BC-4b89-ADB6-D9C93CAAB3DF}">
      <x14:dataValidations xmlns:xm="http://schemas.microsoft.com/office/excel/2006/main" count="1">
        <x14:dataValidation type="list" allowBlank="1" xr:uid="{69F90DFA-3C32-4144-BABE-8BDDAF3DE997}">
          <x14:formula1>
            <xm:f>Lists!$V$57:$V$68</xm:f>
          </x14:formula1>
          <xm:sqref>T344:U373 T288:U317 T232:U261 T176:U205 T120:U149 T8:U37 T64:U93 T400:U429 T456:U485 T512:U541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5911D7-B8E5-4073-8AB3-C9669F1C326D}">
  <sheetPr codeName="wsALTERNATES_SUMMARY">
    <tabColor theme="4" tint="0.79998168889431442"/>
    <pageSetUpPr fitToPage="1"/>
  </sheetPr>
  <dimension ref="A1:BR40"/>
  <sheetViews>
    <sheetView showGridLines="0" showRowColHeaders="0" zoomScaleNormal="100" workbookViewId="0">
      <pane ySplit="2" topLeftCell="A3" activePane="bottomLeft" state="frozen"/>
      <selection pane="bottomLeft" activeCell="B6" sqref="B6:Q6"/>
    </sheetView>
  </sheetViews>
  <sheetFormatPr defaultColWidth="8.8984375" defaultRowHeight="15.7"/>
  <cols>
    <col min="1" max="1" width="10.296875" style="231" customWidth="1"/>
    <col min="2" max="2" width="3.44921875" style="231" customWidth="1"/>
    <col min="3" max="4" width="3.44921875" style="233" customWidth="1"/>
    <col min="5" max="60" width="3.44921875" style="234" customWidth="1"/>
    <col min="61" max="62" width="3.44921875" style="235" customWidth="1"/>
    <col min="63" max="16384" width="8.8984375" style="231"/>
  </cols>
  <sheetData>
    <row r="1" spans="1:70" s="226" customFormat="1" ht="44.75" customHeight="1"/>
    <row r="2" spans="1:70" s="227" customFormat="1" ht="33.700000000000003" customHeight="1">
      <c r="A2" s="236" t="s">
        <v>733</v>
      </c>
      <c r="B2" s="777" t="s">
        <v>721</v>
      </c>
      <c r="C2" s="777"/>
      <c r="D2" s="777"/>
      <c r="E2" s="777"/>
      <c r="F2" s="777" t="s">
        <v>722</v>
      </c>
      <c r="G2" s="777"/>
      <c r="H2" s="777"/>
      <c r="I2" s="777"/>
      <c r="J2" s="777" t="s">
        <v>713</v>
      </c>
      <c r="K2" s="777"/>
      <c r="L2" s="777"/>
      <c r="M2" s="777"/>
      <c r="N2" s="776" t="s">
        <v>904</v>
      </c>
      <c r="O2" s="776"/>
      <c r="P2" s="776"/>
      <c r="Q2" s="776"/>
      <c r="R2" s="228"/>
      <c r="S2" s="228"/>
      <c r="T2" s="228"/>
      <c r="U2" s="228"/>
      <c r="V2" s="228"/>
      <c r="W2" s="228"/>
      <c r="X2" s="228"/>
      <c r="Y2" s="228"/>
      <c r="Z2" s="228"/>
      <c r="AA2" s="228"/>
      <c r="AB2" s="228"/>
      <c r="AC2" s="228"/>
      <c r="AD2" s="228"/>
      <c r="AE2" s="228"/>
      <c r="AF2" s="228"/>
      <c r="AG2" s="824" t="s">
        <v>966</v>
      </c>
      <c r="AH2" s="824"/>
      <c r="AI2" s="824"/>
      <c r="AJ2" s="824"/>
      <c r="AK2" s="824"/>
      <c r="AL2" s="824" t="s">
        <v>965</v>
      </c>
      <c r="AM2" s="824"/>
      <c r="AN2" s="824"/>
      <c r="AO2" s="824"/>
      <c r="AP2" s="824"/>
      <c r="AQ2" s="579"/>
      <c r="AR2" s="229"/>
      <c r="AS2" s="229"/>
      <c r="AT2" s="229"/>
      <c r="AU2" s="229"/>
      <c r="AV2" s="229"/>
      <c r="AW2" s="229"/>
      <c r="AX2" s="229"/>
      <c r="AY2" s="229"/>
      <c r="AZ2" s="229"/>
      <c r="BA2" s="229"/>
      <c r="BB2" s="229"/>
      <c r="BC2" s="229"/>
      <c r="BD2" s="229"/>
      <c r="BE2" s="229"/>
      <c r="BF2" s="229"/>
      <c r="BG2" s="229"/>
      <c r="BH2" s="229"/>
      <c r="BI2" s="229"/>
      <c r="BJ2" s="229"/>
    </row>
    <row r="3" spans="1:70" s="230" customFormat="1">
      <c r="B3" s="231"/>
      <c r="C3" s="231"/>
      <c r="D3" s="231"/>
      <c r="E3" s="231"/>
      <c r="F3" s="231"/>
      <c r="G3" s="231"/>
      <c r="H3" s="231"/>
      <c r="I3" s="231"/>
      <c r="J3" s="231"/>
      <c r="K3" s="231"/>
      <c r="L3" s="231"/>
      <c r="M3" s="231"/>
      <c r="N3" s="231"/>
      <c r="O3" s="231"/>
      <c r="P3" s="231"/>
      <c r="Q3" s="231"/>
      <c r="R3" s="231"/>
      <c r="S3" s="231"/>
      <c r="T3" s="231"/>
      <c r="U3" s="231"/>
      <c r="V3" s="231"/>
      <c r="W3" s="231"/>
      <c r="X3" s="231"/>
      <c r="Y3" s="231"/>
      <c r="Z3" s="231"/>
      <c r="AA3" s="231"/>
      <c r="AB3" s="231"/>
      <c r="AC3" s="231"/>
      <c r="AD3" s="231"/>
      <c r="AE3" s="231"/>
      <c r="AF3" s="231"/>
      <c r="AG3" s="231"/>
      <c r="AH3" s="231"/>
      <c r="AI3" s="231"/>
      <c r="AJ3" s="231"/>
      <c r="AK3" s="231"/>
      <c r="AL3" s="231"/>
      <c r="AM3" s="231"/>
      <c r="AN3" s="231"/>
      <c r="AO3" s="231"/>
      <c r="AP3" s="231"/>
      <c r="AQ3" s="231"/>
      <c r="AR3" s="231"/>
      <c r="AS3" s="231"/>
      <c r="AT3" s="231"/>
      <c r="AU3" s="231"/>
      <c r="AV3" s="231"/>
      <c r="AW3" s="231"/>
      <c r="AX3" s="231"/>
      <c r="AY3" s="231"/>
      <c r="AZ3" s="231"/>
      <c r="BA3" s="231"/>
      <c r="BB3" s="231"/>
      <c r="BC3" s="231"/>
      <c r="BD3" s="231"/>
      <c r="BE3" s="231"/>
      <c r="BF3" s="231"/>
      <c r="BG3" s="231"/>
      <c r="BH3" s="231"/>
      <c r="BI3" s="231"/>
      <c r="BJ3" s="232"/>
      <c r="BK3" s="231"/>
      <c r="BL3" s="231"/>
      <c r="BM3" s="231"/>
      <c r="BN3" s="231"/>
      <c r="BO3" s="231"/>
      <c r="BP3" s="231"/>
      <c r="BQ3" s="231"/>
      <c r="BR3" s="231"/>
    </row>
    <row r="4" spans="1:70" s="230" customFormat="1" ht="26.7" customHeight="1">
      <c r="B4" s="962" t="s">
        <v>513</v>
      </c>
      <c r="C4" s="962"/>
      <c r="D4" s="962"/>
      <c r="E4" s="962"/>
      <c r="F4" s="962"/>
      <c r="G4" s="962"/>
      <c r="H4" s="962"/>
      <c r="I4" s="962"/>
      <c r="J4" s="962"/>
      <c r="K4" s="962"/>
      <c r="L4" s="962"/>
      <c r="M4" s="962"/>
      <c r="N4" s="962"/>
      <c r="O4" s="962"/>
      <c r="P4" s="962"/>
      <c r="Q4" s="962"/>
      <c r="R4" s="962" t="s">
        <v>958</v>
      </c>
      <c r="S4" s="962"/>
      <c r="T4" s="962"/>
      <c r="U4" s="962"/>
      <c r="V4" s="962" t="s">
        <v>959</v>
      </c>
      <c r="W4" s="962"/>
      <c r="X4" s="962"/>
      <c r="Y4" s="962"/>
      <c r="Z4" s="962" t="s">
        <v>907</v>
      </c>
      <c r="AA4" s="962"/>
      <c r="AB4" s="962"/>
      <c r="AC4" s="962"/>
      <c r="AD4" s="962" t="s">
        <v>908</v>
      </c>
      <c r="AE4" s="962"/>
      <c r="AF4" s="962"/>
      <c r="AG4" s="962"/>
      <c r="AH4" s="962" t="s">
        <v>909</v>
      </c>
      <c r="AI4" s="962"/>
      <c r="AJ4" s="962"/>
      <c r="AK4" s="962"/>
      <c r="AL4" s="962" t="s">
        <v>587</v>
      </c>
      <c r="AM4" s="962"/>
      <c r="AN4" s="962"/>
      <c r="AO4" s="962"/>
      <c r="AT4" s="231"/>
      <c r="AU4" s="231"/>
      <c r="AV4" s="231"/>
      <c r="AW4" s="231"/>
      <c r="AX4" s="231"/>
      <c r="AY4" s="231"/>
      <c r="AZ4" s="231"/>
      <c r="BA4" s="231"/>
      <c r="BB4" s="231"/>
    </row>
    <row r="5" spans="1:70" s="230" customFormat="1" ht="25.7" customHeight="1">
      <c r="B5" s="967" t="s">
        <v>910</v>
      </c>
      <c r="C5" s="967"/>
      <c r="D5" s="967"/>
      <c r="E5" s="967"/>
      <c r="F5" s="967"/>
      <c r="G5" s="967"/>
      <c r="H5" s="967"/>
      <c r="I5" s="967"/>
      <c r="J5" s="967"/>
      <c r="K5" s="967"/>
      <c r="L5" s="967"/>
      <c r="M5" s="967"/>
      <c r="N5" s="967"/>
      <c r="O5" s="967"/>
      <c r="P5" s="967"/>
      <c r="Q5" s="967"/>
      <c r="R5" s="967"/>
      <c r="S5" s="967"/>
      <c r="T5" s="967"/>
      <c r="U5" s="967"/>
      <c r="V5" s="967"/>
      <c r="W5" s="967"/>
      <c r="X5" s="967"/>
      <c r="Y5" s="967"/>
      <c r="Z5" s="967"/>
      <c r="AA5" s="967"/>
      <c r="AB5" s="967"/>
      <c r="AC5" s="967"/>
      <c r="AD5" s="967"/>
      <c r="AE5" s="967"/>
      <c r="AF5" s="967"/>
      <c r="AG5" s="967"/>
      <c r="AH5" s="967"/>
      <c r="AI5" s="967"/>
      <c r="AJ5" s="967"/>
      <c r="AK5" s="967"/>
      <c r="AL5" s="967"/>
      <c r="AM5" s="967"/>
      <c r="AN5" s="967"/>
      <c r="AO5" s="967"/>
      <c r="AT5" s="231"/>
      <c r="AU5" s="231"/>
      <c r="AV5" s="231"/>
      <c r="AW5" s="231"/>
      <c r="AX5" s="231"/>
      <c r="AY5" s="231"/>
      <c r="AZ5" s="231"/>
      <c r="BA5" s="231"/>
      <c r="BB5" s="231"/>
    </row>
    <row r="6" spans="1:70" s="230" customFormat="1" ht="25.45" customHeight="1">
      <c r="B6" s="832" t="s">
        <v>940</v>
      </c>
      <c r="C6" s="833"/>
      <c r="D6" s="833"/>
      <c r="E6" s="833"/>
      <c r="F6" s="833"/>
      <c r="G6" s="833"/>
      <c r="H6" s="833"/>
      <c r="I6" s="833"/>
      <c r="J6" s="833"/>
      <c r="K6" s="833"/>
      <c r="L6" s="833"/>
      <c r="M6" s="833"/>
      <c r="N6" s="833"/>
      <c r="O6" s="833"/>
      <c r="P6" s="833"/>
      <c r="Q6" s="833"/>
      <c r="R6" s="834">
        <f>IF(Alternate1_Total&lt;0,Alternate1_Total,0)</f>
        <v>0</v>
      </c>
      <c r="S6" s="834"/>
      <c r="T6" s="834"/>
      <c r="U6" s="834"/>
      <c r="V6" s="834">
        <f>IF(Alternate1_Total&gt;0,Alternate1_Total,0)</f>
        <v>7860</v>
      </c>
      <c r="W6" s="834"/>
      <c r="X6" s="834"/>
      <c r="Y6" s="834"/>
      <c r="Z6" s="834">
        <f>IF(Alternate1_Status="Accepted",SUM(R6:Y6,0),0)</f>
        <v>7860</v>
      </c>
      <c r="AA6" s="834"/>
      <c r="AB6" s="834"/>
      <c r="AC6" s="834"/>
      <c r="AD6" s="834">
        <f>IF(Alternate1_Status="Pending",SUM(R6:Y6),0)</f>
        <v>0</v>
      </c>
      <c r="AE6" s="834"/>
      <c r="AF6" s="834"/>
      <c r="AG6" s="834"/>
      <c r="AH6" s="834">
        <f>IF(Alternate1_Status="Rejected",SUM(R6:Y6),0)</f>
        <v>0</v>
      </c>
      <c r="AI6" s="834"/>
      <c r="AJ6" s="834"/>
      <c r="AK6" s="834"/>
      <c r="AL6" s="834">
        <f>IF(Alternate1_Status="",SUM(R6:Y6),0)</f>
        <v>0</v>
      </c>
      <c r="AM6" s="834"/>
      <c r="AN6" s="834"/>
      <c r="AO6" s="834"/>
      <c r="AT6" s="231"/>
      <c r="AU6" s="231"/>
      <c r="AV6" s="231"/>
      <c r="AW6" s="231"/>
      <c r="AX6" s="231"/>
      <c r="AY6" s="231"/>
      <c r="AZ6" s="231"/>
      <c r="BA6" s="231"/>
      <c r="BB6" s="231"/>
    </row>
    <row r="7" spans="1:70" s="230" customFormat="1" ht="25.45" customHeight="1">
      <c r="B7" s="832" t="s">
        <v>945</v>
      </c>
      <c r="C7" s="833"/>
      <c r="D7" s="833"/>
      <c r="E7" s="833"/>
      <c r="F7" s="833"/>
      <c r="G7" s="833"/>
      <c r="H7" s="833"/>
      <c r="I7" s="833"/>
      <c r="J7" s="833"/>
      <c r="K7" s="833"/>
      <c r="L7" s="833"/>
      <c r="M7" s="833"/>
      <c r="N7" s="833"/>
      <c r="O7" s="833"/>
      <c r="P7" s="833"/>
      <c r="Q7" s="833"/>
      <c r="R7" s="834">
        <f>IF(Alternate2_Total&lt;0,Alternate2_Total,0)</f>
        <v>0</v>
      </c>
      <c r="S7" s="834"/>
      <c r="T7" s="834"/>
      <c r="U7" s="834"/>
      <c r="V7" s="834">
        <f>IF(Alternate2_Total&gt;0,Alternate2_Total,0)</f>
        <v>40000</v>
      </c>
      <c r="W7" s="834"/>
      <c r="X7" s="834"/>
      <c r="Y7" s="834"/>
      <c r="Z7" s="834">
        <f>IF(Alternate2_Status="Accepted",SUM(R7:Y7,0),0)</f>
        <v>0</v>
      </c>
      <c r="AA7" s="834"/>
      <c r="AB7" s="834"/>
      <c r="AC7" s="834"/>
      <c r="AD7" s="834">
        <f>IF(Alternate2_Status="Pending",SUM(R7:Y7),0)</f>
        <v>40000</v>
      </c>
      <c r="AE7" s="834"/>
      <c r="AF7" s="834"/>
      <c r="AG7" s="834"/>
      <c r="AH7" s="834">
        <f>IF(Alternate2_Status="Rejected",SUM(R7:Y7),0)</f>
        <v>0</v>
      </c>
      <c r="AI7" s="834"/>
      <c r="AJ7" s="834"/>
      <c r="AK7" s="834"/>
      <c r="AL7" s="834">
        <f>IF(Alternate2_Status="",SUM(R7:Y7),0)</f>
        <v>0</v>
      </c>
      <c r="AM7" s="834"/>
      <c r="AN7" s="834"/>
      <c r="AO7" s="834"/>
      <c r="AT7" s="231"/>
      <c r="AU7" s="231"/>
      <c r="AV7" s="231"/>
      <c r="AW7" s="231"/>
      <c r="AX7" s="231"/>
      <c r="AY7" s="231"/>
      <c r="AZ7" s="231"/>
      <c r="BA7" s="231"/>
      <c r="BB7" s="231"/>
    </row>
    <row r="8" spans="1:70" s="230" customFormat="1" ht="25.45" customHeight="1">
      <c r="B8" s="832" t="s">
        <v>962</v>
      </c>
      <c r="C8" s="833"/>
      <c r="D8" s="833"/>
      <c r="E8" s="833"/>
      <c r="F8" s="833"/>
      <c r="G8" s="833"/>
      <c r="H8" s="833"/>
      <c r="I8" s="833"/>
      <c r="J8" s="833"/>
      <c r="K8" s="833"/>
      <c r="L8" s="833"/>
      <c r="M8" s="833"/>
      <c r="N8" s="833"/>
      <c r="O8" s="833"/>
      <c r="P8" s="833"/>
      <c r="Q8" s="833"/>
      <c r="R8" s="834">
        <f>IF(Alternate3_Total&lt;0,Alternate3_Total,0)</f>
        <v>0</v>
      </c>
      <c r="S8" s="834"/>
      <c r="T8" s="834"/>
      <c r="U8" s="834"/>
      <c r="V8" s="834">
        <f>IF(Alternate3_Total&gt;0,Alternate3_Total,0)</f>
        <v>5000</v>
      </c>
      <c r="W8" s="834"/>
      <c r="X8" s="834"/>
      <c r="Y8" s="834"/>
      <c r="Z8" s="834">
        <f>IF(Alternate3_Status="Accepted",SUM(R8:Y8,0),0)</f>
        <v>0</v>
      </c>
      <c r="AA8" s="834"/>
      <c r="AB8" s="834"/>
      <c r="AC8" s="834"/>
      <c r="AD8" s="834">
        <f>IF(Alternate3_Status="Pending",SUM(R8:Y8),0)</f>
        <v>5000</v>
      </c>
      <c r="AE8" s="834"/>
      <c r="AF8" s="834"/>
      <c r="AG8" s="834"/>
      <c r="AH8" s="834">
        <f>IF(Alternate3_Status="Rejected",SUM(R8:Y8),0)</f>
        <v>0</v>
      </c>
      <c r="AI8" s="834"/>
      <c r="AJ8" s="834"/>
      <c r="AK8" s="834"/>
      <c r="AL8" s="834">
        <f>IF(Alternate3_Status="",SUM(R8:Y8),0)</f>
        <v>0</v>
      </c>
      <c r="AM8" s="834"/>
      <c r="AN8" s="834"/>
      <c r="AO8" s="834"/>
      <c r="AT8" s="231"/>
      <c r="AU8" s="231"/>
      <c r="AV8" s="231"/>
      <c r="AW8" s="231"/>
      <c r="AX8" s="231"/>
      <c r="AY8" s="231"/>
      <c r="AZ8" s="231"/>
      <c r="BA8" s="231"/>
      <c r="BB8" s="231"/>
    </row>
    <row r="9" spans="1:70" s="230" customFormat="1" ht="25.45" customHeight="1">
      <c r="B9" s="832" t="s">
        <v>963</v>
      </c>
      <c r="C9" s="833"/>
      <c r="D9" s="833"/>
      <c r="E9" s="833"/>
      <c r="F9" s="833"/>
      <c r="G9" s="833"/>
      <c r="H9" s="833"/>
      <c r="I9" s="833"/>
      <c r="J9" s="833"/>
      <c r="K9" s="833"/>
      <c r="L9" s="833"/>
      <c r="M9" s="833"/>
      <c r="N9" s="833"/>
      <c r="O9" s="833"/>
      <c r="P9" s="833"/>
      <c r="Q9" s="833"/>
      <c r="R9" s="834">
        <f>IF(Alternate4_Total&lt;0,Alternate4_Total,0)</f>
        <v>-7500</v>
      </c>
      <c r="S9" s="834"/>
      <c r="T9" s="834"/>
      <c r="U9" s="834"/>
      <c r="V9" s="834">
        <f>IF(Alternate4_Total&gt;0,Alternate4_Total,0)</f>
        <v>0</v>
      </c>
      <c r="W9" s="834"/>
      <c r="X9" s="834"/>
      <c r="Y9" s="834"/>
      <c r="Z9" s="834">
        <f>IF(Alternate4_Status="Accepted",SUM(R9:Y9,0),0)</f>
        <v>0</v>
      </c>
      <c r="AA9" s="834"/>
      <c r="AB9" s="834"/>
      <c r="AC9" s="834"/>
      <c r="AD9" s="834">
        <f>IF(Alternate4_Status="Pending",SUM(R9:Y9),0)</f>
        <v>-7500</v>
      </c>
      <c r="AE9" s="834"/>
      <c r="AF9" s="834"/>
      <c r="AG9" s="834"/>
      <c r="AH9" s="834">
        <f>IF(Alternate4_Status="Rejected",SUM(R9:Y9),0)</f>
        <v>0</v>
      </c>
      <c r="AI9" s="834"/>
      <c r="AJ9" s="834"/>
      <c r="AK9" s="834"/>
      <c r="AL9" s="834">
        <f>IF(Alternate4_Status="",SUM(R9:Y9),0)</f>
        <v>0</v>
      </c>
      <c r="AM9" s="834"/>
      <c r="AN9" s="834"/>
      <c r="AO9" s="834"/>
      <c r="AT9" s="231"/>
      <c r="AU9" s="231"/>
      <c r="AV9" s="231"/>
      <c r="AW9" s="231"/>
      <c r="AX9" s="231"/>
      <c r="AY9" s="231"/>
      <c r="AZ9" s="231"/>
      <c r="BA9" s="231"/>
      <c r="BB9" s="231"/>
    </row>
    <row r="10" spans="1:70" s="230" customFormat="1" ht="25.45" customHeight="1">
      <c r="B10" s="832" t="s">
        <v>912</v>
      </c>
      <c r="C10" s="833"/>
      <c r="D10" s="833"/>
      <c r="E10" s="833"/>
      <c r="F10" s="833"/>
      <c r="G10" s="833"/>
      <c r="H10" s="833"/>
      <c r="I10" s="833"/>
      <c r="J10" s="833"/>
      <c r="K10" s="833"/>
      <c r="L10" s="833"/>
      <c r="M10" s="833"/>
      <c r="N10" s="833"/>
      <c r="O10" s="833"/>
      <c r="P10" s="833"/>
      <c r="Q10" s="833"/>
      <c r="R10" s="834">
        <f>IF(Alternate5_Total&lt;0,Alternate5_Total,0)</f>
        <v>0</v>
      </c>
      <c r="S10" s="834"/>
      <c r="T10" s="834"/>
      <c r="U10" s="834"/>
      <c r="V10" s="834">
        <f>IF(Alternate5_Total&gt;0,Alternate5_Total,0)</f>
        <v>0</v>
      </c>
      <c r="W10" s="834"/>
      <c r="X10" s="834"/>
      <c r="Y10" s="834"/>
      <c r="Z10" s="834">
        <f>IF(Alternate5_Status="Accepted",SUM(R10:Y10,0),0)</f>
        <v>0</v>
      </c>
      <c r="AA10" s="834"/>
      <c r="AB10" s="834"/>
      <c r="AC10" s="834"/>
      <c r="AD10" s="834">
        <f>IF(Alternate5_Status="Pending",SUM(R10:Y10),0)</f>
        <v>0</v>
      </c>
      <c r="AE10" s="834"/>
      <c r="AF10" s="834"/>
      <c r="AG10" s="834"/>
      <c r="AH10" s="834">
        <f>IF(Alternate5_Status="Rejected",SUM(R10:Y10),0)</f>
        <v>0</v>
      </c>
      <c r="AI10" s="834"/>
      <c r="AJ10" s="834"/>
      <c r="AK10" s="834"/>
      <c r="AL10" s="834">
        <f>IF(Alternate5_Status="",SUM(R10:Y10),0)</f>
        <v>0</v>
      </c>
      <c r="AM10" s="834"/>
      <c r="AN10" s="834"/>
      <c r="AO10" s="834"/>
      <c r="AT10" s="231"/>
      <c r="AU10" s="231"/>
      <c r="AV10" s="231"/>
      <c r="AW10" s="231"/>
      <c r="AX10" s="231"/>
      <c r="AY10" s="231"/>
      <c r="AZ10" s="231"/>
      <c r="BA10" s="231"/>
      <c r="BB10" s="231"/>
    </row>
    <row r="11" spans="1:70" s="230" customFormat="1" ht="25.45" customHeight="1">
      <c r="B11" s="832" t="s">
        <v>913</v>
      </c>
      <c r="C11" s="833"/>
      <c r="D11" s="833"/>
      <c r="E11" s="833"/>
      <c r="F11" s="833"/>
      <c r="G11" s="833"/>
      <c r="H11" s="833"/>
      <c r="I11" s="833"/>
      <c r="J11" s="833"/>
      <c r="K11" s="833"/>
      <c r="L11" s="833"/>
      <c r="M11" s="833"/>
      <c r="N11" s="833"/>
      <c r="O11" s="833"/>
      <c r="P11" s="833"/>
      <c r="Q11" s="833"/>
      <c r="R11" s="834">
        <f>IF(Alternate6_Total&lt;0,Alternate6_Total,0)</f>
        <v>0</v>
      </c>
      <c r="S11" s="834"/>
      <c r="T11" s="834"/>
      <c r="U11" s="834"/>
      <c r="V11" s="834">
        <f>IF(Alternate6_Total&gt;0,Alternate6_Total,0)</f>
        <v>0</v>
      </c>
      <c r="W11" s="834"/>
      <c r="X11" s="834"/>
      <c r="Y11" s="834"/>
      <c r="Z11" s="834">
        <f>IF(Alternate6_Status="Accepted",SUM(R11:Y11,0),0)</f>
        <v>0</v>
      </c>
      <c r="AA11" s="834"/>
      <c r="AB11" s="834"/>
      <c r="AC11" s="834"/>
      <c r="AD11" s="834">
        <f>IF(Alternate6_Status="Pending",SUM(R11:Y11),0)</f>
        <v>0</v>
      </c>
      <c r="AE11" s="834"/>
      <c r="AF11" s="834"/>
      <c r="AG11" s="834"/>
      <c r="AH11" s="834">
        <f>IF(Alternate6_Status="Rejected",SUM(R11:Y11),0)</f>
        <v>0</v>
      </c>
      <c r="AI11" s="834"/>
      <c r="AJ11" s="834"/>
      <c r="AK11" s="834"/>
      <c r="AL11" s="834">
        <f>IF(Alternate6_Status="",SUM(R11:Y11),0)</f>
        <v>0</v>
      </c>
      <c r="AM11" s="834"/>
      <c r="AN11" s="834"/>
      <c r="AO11" s="834"/>
      <c r="AT11" s="231"/>
      <c r="AU11" s="231"/>
      <c r="AV11" s="231"/>
      <c r="AW11" s="231"/>
      <c r="AX11" s="231"/>
      <c r="AY11" s="231"/>
      <c r="AZ11" s="231"/>
      <c r="BA11" s="231"/>
      <c r="BB11" s="231"/>
    </row>
    <row r="12" spans="1:70" s="230" customFormat="1" ht="25.45" customHeight="1">
      <c r="B12" s="832" t="s">
        <v>914</v>
      </c>
      <c r="C12" s="833"/>
      <c r="D12" s="833"/>
      <c r="E12" s="833"/>
      <c r="F12" s="833"/>
      <c r="G12" s="833"/>
      <c r="H12" s="833"/>
      <c r="I12" s="833"/>
      <c r="J12" s="833"/>
      <c r="K12" s="833"/>
      <c r="L12" s="833"/>
      <c r="M12" s="833"/>
      <c r="N12" s="833"/>
      <c r="O12" s="833"/>
      <c r="P12" s="833"/>
      <c r="Q12" s="833"/>
      <c r="R12" s="834">
        <f>IF(Alternate7_Total&lt;0,Alternate7_Total,0)</f>
        <v>0</v>
      </c>
      <c r="S12" s="834"/>
      <c r="T12" s="834"/>
      <c r="U12" s="834"/>
      <c r="V12" s="834">
        <f>IF(Alternate7_Total&gt;0,Alternate7_Total,0)</f>
        <v>0</v>
      </c>
      <c r="W12" s="834"/>
      <c r="X12" s="834"/>
      <c r="Y12" s="834"/>
      <c r="Z12" s="834">
        <f>IF(Alternate7_Status="Accepted",SUM(R12:Y12,0),0)</f>
        <v>0</v>
      </c>
      <c r="AA12" s="834"/>
      <c r="AB12" s="834"/>
      <c r="AC12" s="834"/>
      <c r="AD12" s="834">
        <f>IF(Alternate7_Status="Pending",SUM(R12:Y12),0)</f>
        <v>0</v>
      </c>
      <c r="AE12" s="834"/>
      <c r="AF12" s="834"/>
      <c r="AG12" s="834"/>
      <c r="AH12" s="834">
        <f>IF(Alternate7_Status="Rejected",SUM(R12:Y12),0)</f>
        <v>0</v>
      </c>
      <c r="AI12" s="834"/>
      <c r="AJ12" s="834"/>
      <c r="AK12" s="834"/>
      <c r="AL12" s="834">
        <f>IF(Alternate7_Status="",SUM(R12:Y12),0)</f>
        <v>0</v>
      </c>
      <c r="AM12" s="834"/>
      <c r="AN12" s="834"/>
      <c r="AO12" s="834"/>
      <c r="AT12" s="231"/>
      <c r="AU12" s="231"/>
      <c r="AV12" s="231"/>
      <c r="AW12" s="231"/>
      <c r="AX12" s="231"/>
      <c r="AY12" s="231"/>
      <c r="AZ12" s="231"/>
      <c r="BA12" s="231"/>
      <c r="BB12" s="231"/>
    </row>
    <row r="13" spans="1:70" s="230" customFormat="1" ht="25.45" customHeight="1">
      <c r="B13" s="832" t="s">
        <v>915</v>
      </c>
      <c r="C13" s="833"/>
      <c r="D13" s="833"/>
      <c r="E13" s="833"/>
      <c r="F13" s="833"/>
      <c r="G13" s="833"/>
      <c r="H13" s="833"/>
      <c r="I13" s="833"/>
      <c r="J13" s="833"/>
      <c r="K13" s="833"/>
      <c r="L13" s="833"/>
      <c r="M13" s="833"/>
      <c r="N13" s="833"/>
      <c r="O13" s="833"/>
      <c r="P13" s="833"/>
      <c r="Q13" s="833"/>
      <c r="R13" s="834">
        <f>IF(Alternate8_Total&lt;0,Alternate8_Total,0)</f>
        <v>0</v>
      </c>
      <c r="S13" s="834"/>
      <c r="T13" s="834"/>
      <c r="U13" s="834"/>
      <c r="V13" s="834">
        <f>IF(Alternate8_Total&gt;0,Alternate8_Total,0)</f>
        <v>0</v>
      </c>
      <c r="W13" s="834"/>
      <c r="X13" s="834"/>
      <c r="Y13" s="834"/>
      <c r="Z13" s="834">
        <f>IF(Alternate8_Status="Accepted",SUM(R13:Y13,0),0)</f>
        <v>0</v>
      </c>
      <c r="AA13" s="834"/>
      <c r="AB13" s="834"/>
      <c r="AC13" s="834"/>
      <c r="AD13" s="834">
        <f>IF(Alternate8_Status="Pending",SUM(R13:Y13),0)</f>
        <v>0</v>
      </c>
      <c r="AE13" s="834"/>
      <c r="AF13" s="834"/>
      <c r="AG13" s="834"/>
      <c r="AH13" s="834">
        <f>IF(Alternate8_Status="Rejected",SUM(R13:Y13),0)</f>
        <v>0</v>
      </c>
      <c r="AI13" s="834"/>
      <c r="AJ13" s="834"/>
      <c r="AK13" s="834"/>
      <c r="AL13" s="834">
        <f>IF(Alternate8_Status="",SUM(R13:Y13),0)</f>
        <v>0</v>
      </c>
      <c r="AM13" s="834"/>
      <c r="AN13" s="834"/>
      <c r="AO13" s="834"/>
      <c r="AT13" s="231"/>
      <c r="AU13" s="231"/>
      <c r="AV13" s="231"/>
      <c r="AW13" s="231"/>
      <c r="AX13" s="231"/>
      <c r="AY13" s="231"/>
      <c r="AZ13" s="231"/>
      <c r="BA13" s="231"/>
      <c r="BB13" s="231"/>
    </row>
    <row r="14" spans="1:70" s="230" customFormat="1" ht="25.45" customHeight="1">
      <c r="B14" s="832" t="s">
        <v>916</v>
      </c>
      <c r="C14" s="833"/>
      <c r="D14" s="833"/>
      <c r="E14" s="833"/>
      <c r="F14" s="833"/>
      <c r="G14" s="833"/>
      <c r="H14" s="833"/>
      <c r="I14" s="833"/>
      <c r="J14" s="833"/>
      <c r="K14" s="833"/>
      <c r="L14" s="833"/>
      <c r="M14" s="833"/>
      <c r="N14" s="833"/>
      <c r="O14" s="833"/>
      <c r="P14" s="833"/>
      <c r="Q14" s="833"/>
      <c r="R14" s="834">
        <f>IF(Alternate9_Total&lt;0,Alternate9_Total,0)</f>
        <v>0</v>
      </c>
      <c r="S14" s="834"/>
      <c r="T14" s="834"/>
      <c r="U14" s="834"/>
      <c r="V14" s="834">
        <f>IF(Alternate9_Total&gt;0,Alternate9_Total,0)</f>
        <v>0</v>
      </c>
      <c r="W14" s="834"/>
      <c r="X14" s="834"/>
      <c r="Y14" s="834"/>
      <c r="Z14" s="834">
        <f>IF(Alternate9_Status="Accepted",SUM(R14:Y14,0),0)</f>
        <v>0</v>
      </c>
      <c r="AA14" s="834"/>
      <c r="AB14" s="834"/>
      <c r="AC14" s="834"/>
      <c r="AD14" s="834">
        <f>IF(Alternate9_Status="Pending",SUM(R14:Y14),0)</f>
        <v>0</v>
      </c>
      <c r="AE14" s="834"/>
      <c r="AF14" s="834"/>
      <c r="AG14" s="834"/>
      <c r="AH14" s="834">
        <f>IF(Alternate9_Status="Rejected",SUM(R14:Y14),0)</f>
        <v>0</v>
      </c>
      <c r="AI14" s="834"/>
      <c r="AJ14" s="834"/>
      <c r="AK14" s="834"/>
      <c r="AL14" s="834">
        <f>IF(Alternate9_Status="",SUM(R14:Y14),0)</f>
        <v>0</v>
      </c>
      <c r="AM14" s="834"/>
      <c r="AN14" s="834"/>
      <c r="AO14" s="834"/>
      <c r="AT14" s="231"/>
      <c r="AU14" s="231"/>
      <c r="AV14" s="231"/>
      <c r="AW14" s="231"/>
      <c r="AX14" s="231"/>
      <c r="AY14" s="231"/>
      <c r="AZ14" s="231"/>
      <c r="BA14" s="231"/>
      <c r="BB14" s="231"/>
    </row>
    <row r="15" spans="1:70" s="230" customFormat="1" ht="25.45" customHeight="1" thickBot="1">
      <c r="B15" s="968" t="s">
        <v>917</v>
      </c>
      <c r="C15" s="852"/>
      <c r="D15" s="852"/>
      <c r="E15" s="852"/>
      <c r="F15" s="852"/>
      <c r="G15" s="852"/>
      <c r="H15" s="852"/>
      <c r="I15" s="852"/>
      <c r="J15" s="852"/>
      <c r="K15" s="852"/>
      <c r="L15" s="852"/>
      <c r="M15" s="852"/>
      <c r="N15" s="852"/>
      <c r="O15" s="852"/>
      <c r="P15" s="852"/>
      <c r="Q15" s="852"/>
      <c r="R15" s="853">
        <f>IF(Alternate10_Total&lt;0,Alternate10_Total,0)</f>
        <v>0</v>
      </c>
      <c r="S15" s="853"/>
      <c r="T15" s="853"/>
      <c r="U15" s="853"/>
      <c r="V15" s="853">
        <f>IF(Alternate10_Total&gt;0,Alternate10_Total,0)</f>
        <v>0</v>
      </c>
      <c r="W15" s="853"/>
      <c r="X15" s="853"/>
      <c r="Y15" s="853"/>
      <c r="Z15" s="853">
        <f>IF(Alternate10_Status="Accepted",SUM(R15:Y15,0),0)</f>
        <v>0</v>
      </c>
      <c r="AA15" s="853"/>
      <c r="AB15" s="853"/>
      <c r="AC15" s="853"/>
      <c r="AD15" s="853">
        <f>IF(Alternate10_Status="Pending",SUM(R15:Y15),0)</f>
        <v>0</v>
      </c>
      <c r="AE15" s="853"/>
      <c r="AF15" s="853"/>
      <c r="AG15" s="853"/>
      <c r="AH15" s="853">
        <f>IF(Alternate10_Status="Rejected",SUM(R15:Y15),0)</f>
        <v>0</v>
      </c>
      <c r="AI15" s="853"/>
      <c r="AJ15" s="853"/>
      <c r="AK15" s="853"/>
      <c r="AL15" s="853">
        <f>IF(Alternate10_Status="",SUM(R15:Y15),0)</f>
        <v>0</v>
      </c>
      <c r="AM15" s="853"/>
      <c r="AN15" s="853"/>
      <c r="AO15" s="853"/>
      <c r="AT15" s="231"/>
      <c r="AU15" s="231"/>
      <c r="AV15" s="231"/>
      <c r="AW15" s="231"/>
      <c r="AX15" s="231"/>
      <c r="AY15" s="231"/>
      <c r="AZ15" s="231"/>
      <c r="BA15" s="231"/>
      <c r="BB15" s="231"/>
    </row>
    <row r="16" spans="1:70" s="230" customFormat="1" ht="25.45" customHeight="1" thickTop="1">
      <c r="A16" s="574"/>
      <c r="B16" s="971" t="s">
        <v>911</v>
      </c>
      <c r="C16" s="971"/>
      <c r="D16" s="971"/>
      <c r="E16" s="971"/>
      <c r="F16" s="971"/>
      <c r="G16" s="971"/>
      <c r="H16" s="971"/>
      <c r="I16" s="971"/>
      <c r="J16" s="971"/>
      <c r="K16" s="971"/>
      <c r="L16" s="971"/>
      <c r="M16" s="971"/>
      <c r="N16" s="971"/>
      <c r="O16" s="971"/>
      <c r="P16" s="971"/>
      <c r="Q16" s="972"/>
      <c r="R16" s="848">
        <f>SUM(R6:U15)</f>
        <v>-7500</v>
      </c>
      <c r="S16" s="849"/>
      <c r="T16" s="849"/>
      <c r="U16" s="849"/>
      <c r="V16" s="848">
        <f>SUM(V6:Y15)</f>
        <v>52860</v>
      </c>
      <c r="W16" s="849"/>
      <c r="X16" s="849"/>
      <c r="Y16" s="849"/>
      <c r="Z16" s="848">
        <f>SUM(Z6:AC15)</f>
        <v>7860</v>
      </c>
      <c r="AA16" s="849"/>
      <c r="AB16" s="849"/>
      <c r="AC16" s="849"/>
      <c r="AD16" s="848">
        <f>SUM(AD6:AG15)</f>
        <v>37500</v>
      </c>
      <c r="AE16" s="849"/>
      <c r="AF16" s="849"/>
      <c r="AG16" s="849"/>
      <c r="AH16" s="848">
        <f>SUM(AH6:AK15)</f>
        <v>0</v>
      </c>
      <c r="AI16" s="849"/>
      <c r="AJ16" s="849"/>
      <c r="AK16" s="849"/>
      <c r="AL16" s="969">
        <f>SUM(AL6:AO15)</f>
        <v>0</v>
      </c>
      <c r="AM16" s="970"/>
      <c r="AN16" s="970"/>
      <c r="AO16" s="970"/>
      <c r="AP16" s="574"/>
      <c r="AT16" s="231"/>
      <c r="AU16" s="231"/>
      <c r="AV16" s="231"/>
      <c r="AW16" s="231"/>
      <c r="AX16" s="231"/>
      <c r="AY16" s="231"/>
      <c r="AZ16" s="231"/>
      <c r="BA16" s="231"/>
      <c r="BB16" s="231"/>
    </row>
    <row r="17" spans="2:62">
      <c r="C17" s="231"/>
      <c r="D17" s="231"/>
      <c r="E17" s="231"/>
      <c r="F17" s="231"/>
      <c r="G17" s="231"/>
      <c r="H17" s="231"/>
      <c r="I17" s="231"/>
      <c r="J17" s="231"/>
      <c r="K17" s="231"/>
      <c r="L17" s="231"/>
      <c r="M17" s="231"/>
      <c r="N17" s="231"/>
      <c r="O17" s="231"/>
      <c r="P17" s="231"/>
      <c r="Q17" s="231"/>
      <c r="R17" s="231"/>
      <c r="S17" s="231"/>
      <c r="T17" s="231"/>
      <c r="U17" s="231"/>
      <c r="V17" s="231"/>
      <c r="W17" s="231"/>
      <c r="X17" s="231"/>
      <c r="Y17" s="231"/>
      <c r="Z17" s="231"/>
      <c r="AA17" s="231"/>
      <c r="AB17" s="231"/>
      <c r="AC17" s="231"/>
      <c r="AD17" s="231"/>
      <c r="AE17" s="231"/>
      <c r="AF17" s="231"/>
      <c r="AG17" s="231"/>
      <c r="AH17" s="231"/>
      <c r="AI17" s="231"/>
      <c r="AJ17" s="231"/>
      <c r="AK17" s="231"/>
      <c r="AL17" s="231"/>
      <c r="AM17" s="231"/>
      <c r="AN17" s="231"/>
      <c r="AO17" s="231"/>
    </row>
    <row r="18" spans="2:62" s="230" customFormat="1" ht="26" customHeight="1">
      <c r="B18" s="963" t="s">
        <v>939</v>
      </c>
      <c r="C18" s="964"/>
      <c r="D18" s="964"/>
      <c r="E18" s="964"/>
      <c r="F18" s="964"/>
      <c r="G18" s="964"/>
      <c r="H18" s="964"/>
      <c r="I18" s="964"/>
      <c r="J18" s="964"/>
      <c r="K18" s="964"/>
      <c r="L18" s="964"/>
      <c r="M18" s="964"/>
      <c r="N18" s="964"/>
      <c r="O18" s="964"/>
      <c r="P18" s="964"/>
      <c r="Q18" s="964"/>
      <c r="R18" s="964"/>
      <c r="S18" s="964"/>
      <c r="T18" s="964"/>
      <c r="U18" s="964"/>
      <c r="V18" s="964"/>
      <c r="W18" s="964"/>
      <c r="X18" s="964"/>
      <c r="Y18" s="964"/>
      <c r="Z18" s="965">
        <f>Project_Total</f>
        <v>111084.375</v>
      </c>
      <c r="AA18" s="965"/>
      <c r="AB18" s="965"/>
      <c r="AC18" s="966"/>
      <c r="AD18" s="234"/>
      <c r="AE18" s="234"/>
      <c r="AF18" s="234"/>
      <c r="AG18" s="234"/>
      <c r="AH18" s="234"/>
      <c r="AI18" s="234"/>
      <c r="AJ18" s="234"/>
      <c r="AK18" s="234"/>
      <c r="AL18" s="234"/>
      <c r="AM18" s="234"/>
      <c r="AN18" s="234"/>
      <c r="AO18" s="234"/>
      <c r="AT18" s="231"/>
      <c r="AU18" s="231"/>
      <c r="AV18" s="231"/>
      <c r="AW18" s="231"/>
      <c r="AX18" s="231"/>
      <c r="AY18" s="231"/>
      <c r="AZ18" s="231"/>
      <c r="BA18" s="231"/>
      <c r="BB18" s="231"/>
    </row>
    <row r="19" spans="2:62">
      <c r="B19" s="234"/>
      <c r="C19" s="234"/>
      <c r="D19" s="234"/>
    </row>
    <row r="20" spans="2:62" s="230" customFormat="1" ht="26" customHeight="1">
      <c r="B20" s="963" t="s">
        <v>960</v>
      </c>
      <c r="C20" s="964"/>
      <c r="D20" s="964"/>
      <c r="E20" s="964"/>
      <c r="F20" s="964"/>
      <c r="G20" s="964"/>
      <c r="H20" s="964"/>
      <c r="I20" s="964"/>
      <c r="J20" s="964"/>
      <c r="K20" s="964"/>
      <c r="L20" s="964"/>
      <c r="M20" s="964"/>
      <c r="N20" s="964"/>
      <c r="O20" s="964"/>
      <c r="P20" s="964"/>
      <c r="Q20" s="964"/>
      <c r="R20" s="964"/>
      <c r="S20" s="964"/>
      <c r="T20" s="964"/>
      <c r="U20" s="964"/>
      <c r="V20" s="964"/>
      <c r="W20" s="964"/>
      <c r="X20" s="964"/>
      <c r="Y20" s="964"/>
      <c r="Z20" s="965">
        <f>Z16</f>
        <v>7860</v>
      </c>
      <c r="AA20" s="965"/>
      <c r="AB20" s="965"/>
      <c r="AC20" s="966"/>
      <c r="AD20" s="234"/>
      <c r="AE20" s="234"/>
      <c r="AF20" s="234"/>
      <c r="AG20" s="234"/>
      <c r="AH20" s="234"/>
      <c r="AI20" s="234"/>
      <c r="AJ20" s="234"/>
      <c r="AK20" s="234"/>
      <c r="AL20" s="234"/>
      <c r="AM20" s="234"/>
      <c r="AN20" s="234"/>
      <c r="AO20" s="234"/>
      <c r="AT20" s="231"/>
      <c r="AU20" s="231"/>
      <c r="AV20" s="231"/>
      <c r="AW20" s="231"/>
      <c r="AX20" s="231"/>
      <c r="AY20" s="231"/>
      <c r="AZ20" s="231"/>
      <c r="BA20" s="231"/>
      <c r="BB20" s="231"/>
    </row>
    <row r="21" spans="2:62">
      <c r="AS21" s="231"/>
      <c r="AT21" s="231"/>
      <c r="AU21" s="231"/>
      <c r="AV21" s="231"/>
      <c r="AW21" s="231"/>
      <c r="AX21" s="231"/>
      <c r="AY21" s="231"/>
      <c r="AZ21" s="231"/>
      <c r="BA21" s="231"/>
      <c r="BB21" s="231"/>
      <c r="BC21" s="231"/>
      <c r="BD21" s="231"/>
      <c r="BE21" s="231"/>
      <c r="BF21" s="231"/>
      <c r="BG21" s="231"/>
      <c r="BH21" s="231"/>
      <c r="BI21" s="231"/>
      <c r="BJ21" s="231"/>
    </row>
    <row r="22" spans="2:62" s="230" customFormat="1" ht="26" customHeight="1">
      <c r="B22" s="963" t="s">
        <v>961</v>
      </c>
      <c r="C22" s="964"/>
      <c r="D22" s="964"/>
      <c r="E22" s="964"/>
      <c r="F22" s="964"/>
      <c r="G22" s="964"/>
      <c r="H22" s="964"/>
      <c r="I22" s="964"/>
      <c r="J22" s="964"/>
      <c r="K22" s="964"/>
      <c r="L22" s="964"/>
      <c r="M22" s="964"/>
      <c r="N22" s="964"/>
      <c r="O22" s="964"/>
      <c r="P22" s="964"/>
      <c r="Q22" s="964"/>
      <c r="R22" s="964"/>
      <c r="S22" s="964"/>
      <c r="T22" s="964"/>
      <c r="U22" s="964"/>
      <c r="V22" s="964"/>
      <c r="W22" s="964"/>
      <c r="X22" s="964"/>
      <c r="Y22" s="964"/>
      <c r="Z22" s="965">
        <f>Z18+Z20</f>
        <v>118944.375</v>
      </c>
      <c r="AA22" s="965"/>
      <c r="AB22" s="965"/>
      <c r="AC22" s="966"/>
      <c r="AD22" s="234"/>
      <c r="AE22" s="234"/>
      <c r="AF22" s="234"/>
      <c r="AG22" s="234"/>
      <c r="AH22" s="234"/>
      <c r="AI22" s="234"/>
      <c r="AJ22" s="234"/>
      <c r="AK22" s="234"/>
      <c r="AL22" s="234"/>
      <c r="AM22" s="234"/>
      <c r="AN22" s="234"/>
      <c r="AO22" s="234"/>
      <c r="AT22" s="231"/>
      <c r="AU22" s="231"/>
      <c r="AV22" s="231"/>
      <c r="AW22" s="231"/>
      <c r="AX22" s="231"/>
      <c r="AY22" s="231"/>
      <c r="AZ22" s="231"/>
      <c r="BA22" s="231"/>
      <c r="BB22" s="231"/>
    </row>
    <row r="23" spans="2:62">
      <c r="AS23" s="231"/>
      <c r="AT23" s="231"/>
      <c r="AU23" s="231"/>
      <c r="AV23" s="231"/>
      <c r="AW23" s="231"/>
      <c r="AX23" s="231"/>
      <c r="AY23" s="231"/>
      <c r="AZ23" s="231"/>
      <c r="BA23" s="231"/>
      <c r="BB23" s="231"/>
      <c r="BC23" s="231"/>
      <c r="BD23" s="231"/>
      <c r="BE23" s="231"/>
      <c r="BF23" s="231"/>
      <c r="BG23" s="231"/>
      <c r="BH23" s="231"/>
      <c r="BI23" s="231"/>
      <c r="BJ23" s="231"/>
    </row>
    <row r="24" spans="2:62">
      <c r="AS24" s="231"/>
      <c r="AT24" s="231"/>
      <c r="AU24" s="231"/>
      <c r="AV24" s="231"/>
      <c r="AW24" s="231"/>
      <c r="AX24" s="231"/>
      <c r="AY24" s="231"/>
      <c r="AZ24" s="231"/>
      <c r="BA24" s="231"/>
      <c r="BB24" s="231"/>
      <c r="BC24" s="231"/>
      <c r="BD24" s="231"/>
      <c r="BE24" s="231"/>
      <c r="BF24" s="231"/>
      <c r="BG24" s="231"/>
      <c r="BH24" s="231"/>
      <c r="BI24" s="231"/>
      <c r="BJ24" s="231"/>
    </row>
    <row r="25" spans="2:62">
      <c r="AS25" s="231"/>
      <c r="AT25" s="231"/>
      <c r="AU25" s="231"/>
      <c r="AV25" s="231"/>
      <c r="AW25" s="231"/>
      <c r="AX25" s="231"/>
      <c r="AY25" s="231"/>
      <c r="AZ25" s="231"/>
      <c r="BA25" s="231"/>
      <c r="BB25" s="231"/>
      <c r="BC25" s="231"/>
      <c r="BD25" s="231"/>
      <c r="BE25" s="231"/>
      <c r="BF25" s="231"/>
      <c r="BG25" s="231"/>
      <c r="BH25" s="231"/>
      <c r="BI25" s="231"/>
      <c r="BJ25" s="231"/>
    </row>
    <row r="26" spans="2:62">
      <c r="AS26" s="231"/>
      <c r="AT26" s="231"/>
      <c r="AU26" s="231"/>
      <c r="AV26" s="231"/>
      <c r="AW26" s="231"/>
      <c r="AX26" s="231"/>
      <c r="AY26" s="231"/>
      <c r="AZ26" s="231"/>
      <c r="BA26" s="231"/>
      <c r="BB26" s="231"/>
      <c r="BC26" s="231"/>
      <c r="BD26" s="231"/>
      <c r="BE26" s="231"/>
      <c r="BF26" s="231"/>
      <c r="BG26" s="231"/>
      <c r="BH26" s="231"/>
      <c r="BI26" s="231"/>
      <c r="BJ26" s="231"/>
    </row>
    <row r="27" spans="2:62">
      <c r="AS27" s="231"/>
      <c r="AT27" s="231"/>
      <c r="AU27" s="231"/>
      <c r="AV27" s="231"/>
      <c r="AW27" s="231"/>
      <c r="AX27" s="231"/>
      <c r="AY27" s="231"/>
      <c r="AZ27" s="231"/>
      <c r="BA27" s="231"/>
      <c r="BB27" s="231"/>
      <c r="BC27" s="231"/>
      <c r="BD27" s="231"/>
      <c r="BE27" s="231"/>
      <c r="BF27" s="231"/>
      <c r="BG27" s="231"/>
      <c r="BH27" s="231"/>
      <c r="BI27" s="231"/>
      <c r="BJ27" s="231"/>
    </row>
    <row r="28" spans="2:62">
      <c r="AS28" s="231"/>
      <c r="AT28" s="231"/>
      <c r="AU28" s="231"/>
      <c r="AV28" s="231"/>
      <c r="AW28" s="231"/>
      <c r="AX28" s="231"/>
      <c r="AY28" s="231"/>
      <c r="AZ28" s="231"/>
      <c r="BA28" s="231"/>
      <c r="BB28" s="231"/>
      <c r="BC28" s="231"/>
      <c r="BD28" s="231"/>
      <c r="BE28" s="231"/>
      <c r="BF28" s="231"/>
      <c r="BG28" s="231"/>
      <c r="BH28" s="231"/>
      <c r="BI28" s="231"/>
      <c r="BJ28" s="231"/>
    </row>
    <row r="29" spans="2:62">
      <c r="AS29" s="231"/>
      <c r="AT29" s="231"/>
      <c r="AU29" s="231"/>
      <c r="AV29" s="231"/>
      <c r="AW29" s="231"/>
      <c r="AX29" s="231"/>
      <c r="AY29" s="231"/>
      <c r="AZ29" s="231"/>
      <c r="BA29" s="231"/>
      <c r="BB29" s="231"/>
      <c r="BC29" s="231"/>
      <c r="BD29" s="231"/>
      <c r="BE29" s="231"/>
      <c r="BF29" s="231"/>
      <c r="BG29" s="231"/>
      <c r="BH29" s="231"/>
      <c r="BI29" s="231"/>
      <c r="BJ29" s="231"/>
    </row>
    <row r="30" spans="2:62">
      <c r="AS30" s="231"/>
      <c r="AT30" s="231"/>
      <c r="AU30" s="231"/>
      <c r="AV30" s="231"/>
      <c r="AW30" s="231"/>
      <c r="AX30" s="231"/>
      <c r="AY30" s="231"/>
      <c r="AZ30" s="231"/>
      <c r="BA30" s="231"/>
      <c r="BB30" s="231"/>
      <c r="BC30" s="231"/>
      <c r="BD30" s="231"/>
      <c r="BE30" s="231"/>
      <c r="BF30" s="231"/>
      <c r="BG30" s="231"/>
      <c r="BH30" s="231"/>
      <c r="BI30" s="231"/>
      <c r="BJ30" s="231"/>
    </row>
    <row r="31" spans="2:62">
      <c r="AS31" s="231"/>
      <c r="AT31" s="231"/>
      <c r="AU31" s="231"/>
      <c r="AV31" s="231"/>
      <c r="AW31" s="231"/>
      <c r="AX31" s="231"/>
      <c r="AY31" s="231"/>
      <c r="AZ31" s="231"/>
      <c r="BA31" s="231"/>
      <c r="BB31" s="231"/>
      <c r="BC31" s="231"/>
      <c r="BD31" s="231"/>
      <c r="BE31" s="231"/>
      <c r="BF31" s="231"/>
      <c r="BG31" s="231"/>
      <c r="BH31" s="231"/>
      <c r="BI31" s="231"/>
      <c r="BJ31" s="231"/>
    </row>
    <row r="32" spans="2:62">
      <c r="AS32" s="231"/>
      <c r="AT32" s="231"/>
      <c r="AU32" s="231"/>
      <c r="AV32" s="231"/>
      <c r="AW32" s="231"/>
      <c r="AX32" s="231"/>
      <c r="AY32" s="231"/>
      <c r="AZ32" s="231"/>
      <c r="BA32" s="231"/>
      <c r="BB32" s="231"/>
      <c r="BC32" s="231"/>
      <c r="BD32" s="231"/>
      <c r="BE32" s="231"/>
      <c r="BF32" s="231"/>
      <c r="BG32" s="231"/>
      <c r="BH32" s="231"/>
      <c r="BI32" s="231"/>
      <c r="BJ32" s="231"/>
    </row>
    <row r="33" spans="45:62">
      <c r="AS33" s="231"/>
      <c r="AT33" s="231"/>
      <c r="AU33" s="231"/>
      <c r="AV33" s="231"/>
      <c r="AW33" s="231"/>
      <c r="AX33" s="231"/>
      <c r="AY33" s="231"/>
      <c r="AZ33" s="231"/>
      <c r="BA33" s="231"/>
      <c r="BB33" s="231"/>
      <c r="BC33" s="231"/>
      <c r="BD33" s="231"/>
      <c r="BE33" s="231"/>
      <c r="BF33" s="231"/>
      <c r="BG33" s="231"/>
      <c r="BH33" s="231"/>
      <c r="BI33" s="231"/>
      <c r="BJ33" s="231"/>
    </row>
    <row r="34" spans="45:62">
      <c r="AS34" s="231"/>
      <c r="AT34" s="231"/>
      <c r="AU34" s="231"/>
      <c r="AV34" s="231"/>
      <c r="AW34" s="231"/>
      <c r="AX34" s="231"/>
      <c r="AY34" s="231"/>
      <c r="AZ34" s="231"/>
      <c r="BA34" s="231"/>
      <c r="BB34" s="231"/>
      <c r="BC34" s="231"/>
      <c r="BD34" s="231"/>
      <c r="BE34" s="231"/>
      <c r="BF34" s="231"/>
      <c r="BG34" s="231"/>
      <c r="BH34" s="231"/>
      <c r="BI34" s="231"/>
      <c r="BJ34" s="231"/>
    </row>
    <row r="35" spans="45:62">
      <c r="AS35" s="231"/>
      <c r="AT35" s="231"/>
      <c r="AU35" s="231"/>
      <c r="AV35" s="231"/>
      <c r="AW35" s="231"/>
      <c r="AX35" s="231"/>
      <c r="AY35" s="231"/>
      <c r="AZ35" s="231"/>
      <c r="BA35" s="231"/>
      <c r="BB35" s="231"/>
      <c r="BC35" s="231"/>
      <c r="BD35" s="231"/>
      <c r="BE35" s="231"/>
      <c r="BF35" s="231"/>
      <c r="BG35" s="231"/>
      <c r="BH35" s="231"/>
      <c r="BI35" s="231"/>
      <c r="BJ35" s="231"/>
    </row>
    <row r="36" spans="45:62">
      <c r="AS36" s="231"/>
      <c r="AT36" s="231"/>
      <c r="AU36" s="231"/>
      <c r="AV36" s="231"/>
      <c r="AW36" s="231"/>
      <c r="AX36" s="231"/>
      <c r="AY36" s="231"/>
      <c r="AZ36" s="231"/>
      <c r="BA36" s="231"/>
      <c r="BB36" s="231"/>
      <c r="BC36" s="231"/>
      <c r="BD36" s="231"/>
      <c r="BE36" s="231"/>
      <c r="BF36" s="231"/>
      <c r="BG36" s="231"/>
      <c r="BH36" s="231"/>
      <c r="BI36" s="231"/>
      <c r="BJ36" s="231"/>
    </row>
    <row r="37" spans="45:62">
      <c r="AS37" s="231"/>
      <c r="AT37" s="231"/>
      <c r="AU37" s="231"/>
      <c r="AV37" s="231"/>
      <c r="AW37" s="231"/>
      <c r="AX37" s="231"/>
      <c r="AY37" s="231"/>
      <c r="AZ37" s="231"/>
      <c r="BA37" s="231"/>
      <c r="BB37" s="231"/>
      <c r="BC37" s="231"/>
      <c r="BD37" s="231"/>
      <c r="BE37" s="231"/>
      <c r="BF37" s="231"/>
      <c r="BG37" s="231"/>
      <c r="BH37" s="231"/>
      <c r="BI37" s="231"/>
      <c r="BJ37" s="231"/>
    </row>
    <row r="38" spans="45:62">
      <c r="AS38" s="231"/>
      <c r="AT38" s="231"/>
      <c r="AU38" s="231"/>
      <c r="AV38" s="231"/>
      <c r="AW38" s="231"/>
      <c r="AX38" s="231"/>
      <c r="AY38" s="231"/>
      <c r="AZ38" s="231"/>
      <c r="BA38" s="231"/>
      <c r="BB38" s="231"/>
      <c r="BC38" s="231"/>
      <c r="BD38" s="231"/>
      <c r="BE38" s="231"/>
      <c r="BF38" s="231"/>
      <c r="BG38" s="231"/>
      <c r="BH38" s="231"/>
      <c r="BI38" s="231"/>
      <c r="BJ38" s="231"/>
    </row>
    <row r="39" spans="45:62">
      <c r="AS39" s="231"/>
      <c r="AT39" s="231"/>
      <c r="AU39" s="231"/>
      <c r="AV39" s="231"/>
      <c r="AW39" s="231"/>
      <c r="AX39" s="231"/>
      <c r="AY39" s="231"/>
      <c r="AZ39" s="231"/>
      <c r="BA39" s="231"/>
      <c r="BB39" s="231"/>
      <c r="BC39" s="231"/>
      <c r="BD39" s="231"/>
      <c r="BE39" s="231"/>
      <c r="BF39" s="231"/>
      <c r="BG39" s="231"/>
      <c r="BH39" s="231"/>
      <c r="BI39" s="231"/>
      <c r="BJ39" s="231"/>
    </row>
    <row r="40" spans="45:62">
      <c r="AS40" s="231"/>
      <c r="AT40" s="231"/>
      <c r="AU40" s="231"/>
      <c r="AV40" s="231"/>
      <c r="AW40" s="231"/>
      <c r="AX40" s="231"/>
      <c r="AY40" s="231"/>
      <c r="AZ40" s="231"/>
      <c r="BA40" s="231"/>
      <c r="BB40" s="231"/>
      <c r="BC40" s="231"/>
      <c r="BD40" s="231"/>
      <c r="BE40" s="231"/>
      <c r="BF40" s="231"/>
      <c r="BG40" s="231"/>
      <c r="BH40" s="231"/>
      <c r="BI40" s="231"/>
      <c r="BJ40" s="231"/>
    </row>
  </sheetData>
  <sheetProtection algorithmName="SHA-512" hashValue="odtUV4b6N5nNIKLi5fMzjit8JVxLNNpUxjAxgFuEwB9I24sBm29By2UXiYyLvJ/XNqxZbuPp7lleF0SfCkLaZQ==" saltValue="NbBiKbXAicEVD6KcDhjTpw==" spinCount="100000" sheet="1" objects="1" formatCells="0" formatRows="0" insertHyperlinks="0" sort="0" autoFilter="0"/>
  <dataConsolidate/>
  <mergeCells count="97">
    <mergeCell ref="B6:Q6"/>
    <mergeCell ref="V9:Y9"/>
    <mergeCell ref="V10:Y10"/>
    <mergeCell ref="V6:Y6"/>
    <mergeCell ref="Z13:AC13"/>
    <mergeCell ref="AL7:AO7"/>
    <mergeCell ref="B7:Q7"/>
    <mergeCell ref="R7:U7"/>
    <mergeCell ref="Z7:AC7"/>
    <mergeCell ref="AD7:AG7"/>
    <mergeCell ref="AH7:AK7"/>
    <mergeCell ref="AG2:AK2"/>
    <mergeCell ref="AL16:AO16"/>
    <mergeCell ref="Z20:AC20"/>
    <mergeCell ref="V16:Y16"/>
    <mergeCell ref="B18:Y18"/>
    <mergeCell ref="Z18:AC18"/>
    <mergeCell ref="B16:Q16"/>
    <mergeCell ref="R16:U16"/>
    <mergeCell ref="Z16:AC16"/>
    <mergeCell ref="AD16:AG16"/>
    <mergeCell ref="AH16:AK16"/>
    <mergeCell ref="AL14:AO14"/>
    <mergeCell ref="AL15:AO15"/>
    <mergeCell ref="B13:Q13"/>
    <mergeCell ref="R13:U13"/>
    <mergeCell ref="AL2:AP2"/>
    <mergeCell ref="AH13:AK13"/>
    <mergeCell ref="V14:Y14"/>
    <mergeCell ref="V15:Y15"/>
    <mergeCell ref="B15:Q15"/>
    <mergeCell ref="R15:U15"/>
    <mergeCell ref="Z15:AC15"/>
    <mergeCell ref="AD15:AG15"/>
    <mergeCell ref="AH15:AK15"/>
    <mergeCell ref="B14:Q14"/>
    <mergeCell ref="AH14:AK14"/>
    <mergeCell ref="R14:U14"/>
    <mergeCell ref="Z14:AC14"/>
    <mergeCell ref="AD14:AG14"/>
    <mergeCell ref="AL12:AO12"/>
    <mergeCell ref="AL13:AO13"/>
    <mergeCell ref="B11:Q11"/>
    <mergeCell ref="R11:U11"/>
    <mergeCell ref="Z11:AC11"/>
    <mergeCell ref="AD11:AG11"/>
    <mergeCell ref="AH11:AK11"/>
    <mergeCell ref="B12:Q12"/>
    <mergeCell ref="R12:U12"/>
    <mergeCell ref="Z12:AC12"/>
    <mergeCell ref="AD12:AG12"/>
    <mergeCell ref="AH12:AK12"/>
    <mergeCell ref="V12:Y12"/>
    <mergeCell ref="V13:Y13"/>
    <mergeCell ref="V11:Y11"/>
    <mergeCell ref="AD13:AG13"/>
    <mergeCell ref="AL10:AO10"/>
    <mergeCell ref="AL11:AO11"/>
    <mergeCell ref="Z9:AC9"/>
    <mergeCell ref="AD9:AG9"/>
    <mergeCell ref="AH9:AK9"/>
    <mergeCell ref="AL9:AO9"/>
    <mergeCell ref="Z10:AC10"/>
    <mergeCell ref="AD10:AG10"/>
    <mergeCell ref="AH10:AK10"/>
    <mergeCell ref="AL8:AO8"/>
    <mergeCell ref="B4:Q4"/>
    <mergeCell ref="R4:U4"/>
    <mergeCell ref="Z4:AC4"/>
    <mergeCell ref="AD4:AG4"/>
    <mergeCell ref="AH4:AK4"/>
    <mergeCell ref="R6:U6"/>
    <mergeCell ref="Z6:AC6"/>
    <mergeCell ref="AD6:AG6"/>
    <mergeCell ref="AH6:AK6"/>
    <mergeCell ref="AD8:AG8"/>
    <mergeCell ref="AH8:AK8"/>
    <mergeCell ref="V8:Y8"/>
    <mergeCell ref="V7:Y7"/>
    <mergeCell ref="B5:AO5"/>
    <mergeCell ref="AL6:AO6"/>
    <mergeCell ref="N2:Q2"/>
    <mergeCell ref="AL4:AO4"/>
    <mergeCell ref="V4:Y4"/>
    <mergeCell ref="B20:Y20"/>
    <mergeCell ref="B22:Y22"/>
    <mergeCell ref="Z22:AC22"/>
    <mergeCell ref="B2:E2"/>
    <mergeCell ref="F2:I2"/>
    <mergeCell ref="J2:M2"/>
    <mergeCell ref="B8:Q8"/>
    <mergeCell ref="R8:U8"/>
    <mergeCell ref="Z8:AC8"/>
    <mergeCell ref="B9:Q9"/>
    <mergeCell ref="R9:U9"/>
    <mergeCell ref="B10:Q10"/>
    <mergeCell ref="R10:U10"/>
  </mergeCells>
  <pageMargins left="0.25" right="0.25" top="0.75" bottom="0.75" header="0.3" footer="0.3"/>
  <pageSetup scale="15" fitToHeight="6"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681</vt:i4>
      </vt:variant>
    </vt:vector>
  </HeadingPairs>
  <TitlesOfParts>
    <vt:vector size="698" baseType="lpstr">
      <vt:lpstr>EULA</vt:lpstr>
      <vt:lpstr>HOME</vt:lpstr>
      <vt:lpstr>SETUP</vt:lpstr>
      <vt:lpstr>ESTIMATE</vt:lpstr>
      <vt:lpstr>ESTIMATE SUMMARY</vt:lpstr>
      <vt:lpstr>GCS</vt:lpstr>
      <vt:lpstr>ALTERNATES</vt:lpstr>
      <vt:lpstr>ALTERNATES SUMMARY</vt:lpstr>
      <vt:lpstr>ADDERS</vt:lpstr>
      <vt:lpstr>REPORTING</vt:lpstr>
      <vt:lpstr>INSPECTION CHECKLIST</vt:lpstr>
      <vt:lpstr>SUMMARY COST PROPOSAL</vt:lpstr>
      <vt:lpstr>DETAIL COST PROPOSAL</vt:lpstr>
      <vt:lpstr>SCOPE PROPOSAL </vt:lpstr>
      <vt:lpstr>BLANK PROPOSAL</vt:lpstr>
      <vt:lpstr>GC SOFT COST REPORT</vt:lpstr>
      <vt:lpstr>ALTERNATE PROPOSAL</vt:lpstr>
      <vt:lpstr>Adder1_Description</vt:lpstr>
      <vt:lpstr>Adder10_Description</vt:lpstr>
      <vt:lpstr>Adder11_Description</vt:lpstr>
      <vt:lpstr>Adder12_Description</vt:lpstr>
      <vt:lpstr>Adder13_Description</vt:lpstr>
      <vt:lpstr>Adder14_Description</vt:lpstr>
      <vt:lpstr>Adder15_Description</vt:lpstr>
      <vt:lpstr>Adder2_Description</vt:lpstr>
      <vt:lpstr>Adder3_Description</vt:lpstr>
      <vt:lpstr>Adder4_Description</vt:lpstr>
      <vt:lpstr>Adder5_Description</vt:lpstr>
      <vt:lpstr>Adder6_Description</vt:lpstr>
      <vt:lpstr>Adder7_Description</vt:lpstr>
      <vt:lpstr>Adder8_Description</vt:lpstr>
      <vt:lpstr>Adder9_Description</vt:lpstr>
      <vt:lpstr>All_Estimator_Rows</vt:lpstr>
      <vt:lpstr>Allocated_Adders</vt:lpstr>
      <vt:lpstr>Alternate1_Description</vt:lpstr>
      <vt:lpstr>Alternate1_Status</vt:lpstr>
      <vt:lpstr>Alternate1_Subtotal</vt:lpstr>
      <vt:lpstr>Alternate1_Total</vt:lpstr>
      <vt:lpstr>Alternate10_Description</vt:lpstr>
      <vt:lpstr>Alternate10_Status</vt:lpstr>
      <vt:lpstr>Alternate10_Subtotal</vt:lpstr>
      <vt:lpstr>Alternate10_Total</vt:lpstr>
      <vt:lpstr>Alternate2_Description</vt:lpstr>
      <vt:lpstr>Alternate2_Status</vt:lpstr>
      <vt:lpstr>Alternate2_Subtotal</vt:lpstr>
      <vt:lpstr>Alternate2_Total</vt:lpstr>
      <vt:lpstr>Alternate3_Description</vt:lpstr>
      <vt:lpstr>Alternate3_Status</vt:lpstr>
      <vt:lpstr>Alternate3_Subtotal</vt:lpstr>
      <vt:lpstr>Alternate3_Total</vt:lpstr>
      <vt:lpstr>Alternate4_Description</vt:lpstr>
      <vt:lpstr>Alternate4_Status</vt:lpstr>
      <vt:lpstr>Alternate4_Subtotal</vt:lpstr>
      <vt:lpstr>Alternate4_Total</vt:lpstr>
      <vt:lpstr>Alternate5_Description</vt:lpstr>
      <vt:lpstr>Alternate5_Status</vt:lpstr>
      <vt:lpstr>Alternate5_Subtotal</vt:lpstr>
      <vt:lpstr>Alternate5_Total</vt:lpstr>
      <vt:lpstr>Alternate6_Description</vt:lpstr>
      <vt:lpstr>Alternate6_Status</vt:lpstr>
      <vt:lpstr>Alternate6_Subtotal</vt:lpstr>
      <vt:lpstr>Alternate6_Total</vt:lpstr>
      <vt:lpstr>Alternate7_Description</vt:lpstr>
      <vt:lpstr>Alternate7_Status</vt:lpstr>
      <vt:lpstr>Alternate7_Subtotal</vt:lpstr>
      <vt:lpstr>Alternate7_Total</vt:lpstr>
      <vt:lpstr>Alternate8_Description</vt:lpstr>
      <vt:lpstr>Alternate8_Status</vt:lpstr>
      <vt:lpstr>Alternate8_Subtotal</vt:lpstr>
      <vt:lpstr>Alternate8_Total</vt:lpstr>
      <vt:lpstr>Alternate9_Description</vt:lpstr>
      <vt:lpstr>Alternate9_Status</vt:lpstr>
      <vt:lpstr>Alternate9_Subtotal</vt:lpstr>
      <vt:lpstr>Alternate9_Total</vt:lpstr>
      <vt:lpstr>Alternates_Report_Sort_Range</vt:lpstr>
      <vt:lpstr>BATHS</vt:lpstr>
      <vt:lpstr>BEDS</vt:lpstr>
      <vt:lpstr>Category_Dropdown</vt:lpstr>
      <vt:lpstr>City_State_Zip</vt:lpstr>
      <vt:lpstr>CLIENT_CELL</vt:lpstr>
      <vt:lpstr>CLIENT_EMAIL</vt:lpstr>
      <vt:lpstr>CLIENT_NAME</vt:lpstr>
      <vt:lpstr>CLIENT_PHONE</vt:lpstr>
      <vt:lpstr>Client_Proposal_Estimate_Description</vt:lpstr>
      <vt:lpstr>'ALTERNATE PROPOSAL'!Client_Proposal_Signature</vt:lpstr>
      <vt:lpstr>Client_Proposal_Signature</vt:lpstr>
      <vt:lpstr>Client_Proposal_Summary</vt:lpstr>
      <vt:lpstr>Company_City_State_Zip</vt:lpstr>
      <vt:lpstr>Company_Contact</vt:lpstr>
      <vt:lpstr>Company_Email</vt:lpstr>
      <vt:lpstr>Company_Fax</vt:lpstr>
      <vt:lpstr>Company_Name</vt:lpstr>
      <vt:lpstr>Company_Phone</vt:lpstr>
      <vt:lpstr>Company_Street_Address</vt:lpstr>
      <vt:lpstr>Company_Website</vt:lpstr>
      <vt:lpstr>Detailed_Client_Proposal_Signature</vt:lpstr>
      <vt:lpstr>Detailed_Client_Proposal_Top_Notes</vt:lpstr>
      <vt:lpstr>Detailed_Proposal_Adders_Setting</vt:lpstr>
      <vt:lpstr>Detailed_Proposal_Report_Setting</vt:lpstr>
      <vt:lpstr>Detailed_Proposal_Sort_Range</vt:lpstr>
      <vt:lpstr>Estimator_Category_Setting</vt:lpstr>
      <vt:lpstr>Exterior1_Adders</vt:lpstr>
      <vt:lpstr>'ALTERNATES SUMMARY'!Exterior1_Category</vt:lpstr>
      <vt:lpstr>Exterior1_Category</vt:lpstr>
      <vt:lpstr>Exterior1_GrandTotal</vt:lpstr>
      <vt:lpstr>Exterior1_Labor</vt:lpstr>
      <vt:lpstr>Exterior1_Material</vt:lpstr>
      <vt:lpstr>Exterior1_Sub</vt:lpstr>
      <vt:lpstr>Exterior1_Total</vt:lpstr>
      <vt:lpstr>Exterior10_Adders</vt:lpstr>
      <vt:lpstr>'ALTERNATES SUMMARY'!Exterior10_Category</vt:lpstr>
      <vt:lpstr>Exterior10_Category</vt:lpstr>
      <vt:lpstr>Exterior10_GrandTotal</vt:lpstr>
      <vt:lpstr>Exterior10_Labor</vt:lpstr>
      <vt:lpstr>Exterior10_Material</vt:lpstr>
      <vt:lpstr>Exterior10_Sub</vt:lpstr>
      <vt:lpstr>Exterior10_Total</vt:lpstr>
      <vt:lpstr>Exterior11_Adders</vt:lpstr>
      <vt:lpstr>Exterior11_Category</vt:lpstr>
      <vt:lpstr>Exterior11_GrandTotal</vt:lpstr>
      <vt:lpstr>Exterior11_Labor</vt:lpstr>
      <vt:lpstr>Exterior11_Material</vt:lpstr>
      <vt:lpstr>Exterior11_Sub</vt:lpstr>
      <vt:lpstr>Exterior11_Total</vt:lpstr>
      <vt:lpstr>Exterior12_Adders</vt:lpstr>
      <vt:lpstr>Exterior12_Category</vt:lpstr>
      <vt:lpstr>Exterior12_GrandTotal</vt:lpstr>
      <vt:lpstr>Exterior12_Labor</vt:lpstr>
      <vt:lpstr>Exterior12_Material</vt:lpstr>
      <vt:lpstr>Exterior12_Sub</vt:lpstr>
      <vt:lpstr>Exterior12_Total</vt:lpstr>
      <vt:lpstr>Exterior13_Adders</vt:lpstr>
      <vt:lpstr>Exterior13_Category</vt:lpstr>
      <vt:lpstr>Exterior13_GrandTotal</vt:lpstr>
      <vt:lpstr>Exterior13_Labor</vt:lpstr>
      <vt:lpstr>Exterior13_Material</vt:lpstr>
      <vt:lpstr>Exterior13_Sub</vt:lpstr>
      <vt:lpstr>Exterior13_Total</vt:lpstr>
      <vt:lpstr>Exterior14_Adders</vt:lpstr>
      <vt:lpstr>Exterior14_Category</vt:lpstr>
      <vt:lpstr>Exterior14_GrandTotal</vt:lpstr>
      <vt:lpstr>Exterior14_Labor</vt:lpstr>
      <vt:lpstr>Exterior14_Material</vt:lpstr>
      <vt:lpstr>Exterior14_Sub</vt:lpstr>
      <vt:lpstr>Exterior14_Total</vt:lpstr>
      <vt:lpstr>Exterior15_Adders</vt:lpstr>
      <vt:lpstr>Exterior15_Category</vt:lpstr>
      <vt:lpstr>Exterior15_GrandTotal</vt:lpstr>
      <vt:lpstr>Exterior15_Labor</vt:lpstr>
      <vt:lpstr>Exterior15_Material</vt:lpstr>
      <vt:lpstr>Exterior15_Sub</vt:lpstr>
      <vt:lpstr>Exterior15_Total</vt:lpstr>
      <vt:lpstr>Exterior16_Adders</vt:lpstr>
      <vt:lpstr>Exterior16_Category</vt:lpstr>
      <vt:lpstr>Exterior16_GrandTotal</vt:lpstr>
      <vt:lpstr>Exterior16_Labor</vt:lpstr>
      <vt:lpstr>Exterior16_Material</vt:lpstr>
      <vt:lpstr>Exterior16_Sub</vt:lpstr>
      <vt:lpstr>Exterior16_Total</vt:lpstr>
      <vt:lpstr>Exterior2_Adders</vt:lpstr>
      <vt:lpstr>'ALTERNATES SUMMARY'!Exterior2_Category</vt:lpstr>
      <vt:lpstr>Exterior2_Category</vt:lpstr>
      <vt:lpstr>Exterior2_GrandTotal</vt:lpstr>
      <vt:lpstr>Exterior2_Labor</vt:lpstr>
      <vt:lpstr>Exterior2_Material</vt:lpstr>
      <vt:lpstr>Exterior2_Sub</vt:lpstr>
      <vt:lpstr>Exterior2_Total</vt:lpstr>
      <vt:lpstr>Exterior3_Adders</vt:lpstr>
      <vt:lpstr>'ALTERNATES SUMMARY'!Exterior3_Category</vt:lpstr>
      <vt:lpstr>Exterior3_Category</vt:lpstr>
      <vt:lpstr>Exterior3_GrandTotal</vt:lpstr>
      <vt:lpstr>Exterior3_Labor</vt:lpstr>
      <vt:lpstr>Exterior3_Material</vt:lpstr>
      <vt:lpstr>Exterior3_Sub</vt:lpstr>
      <vt:lpstr>Exterior3_Total</vt:lpstr>
      <vt:lpstr>Exterior4_Adders</vt:lpstr>
      <vt:lpstr>'ALTERNATES SUMMARY'!Exterior4_Category</vt:lpstr>
      <vt:lpstr>Exterior4_Category</vt:lpstr>
      <vt:lpstr>Exterior4_GrandTotal</vt:lpstr>
      <vt:lpstr>Exterior4_Labor</vt:lpstr>
      <vt:lpstr>Exterior4_Material</vt:lpstr>
      <vt:lpstr>Exterior4_Sub</vt:lpstr>
      <vt:lpstr>Exterior4_Total</vt:lpstr>
      <vt:lpstr>Exterior5_Adders</vt:lpstr>
      <vt:lpstr>'ALTERNATES SUMMARY'!Exterior5_Category</vt:lpstr>
      <vt:lpstr>Exterior5_Category</vt:lpstr>
      <vt:lpstr>Exterior5_GrandTotal</vt:lpstr>
      <vt:lpstr>Exterior5_Labor</vt:lpstr>
      <vt:lpstr>Exterior5_Material</vt:lpstr>
      <vt:lpstr>Exterior5_Sub</vt:lpstr>
      <vt:lpstr>Exterior5_Total</vt:lpstr>
      <vt:lpstr>Exterior6_Adders</vt:lpstr>
      <vt:lpstr>'ALTERNATES SUMMARY'!Exterior6_Category</vt:lpstr>
      <vt:lpstr>Exterior6_Category</vt:lpstr>
      <vt:lpstr>Exterior6_GrandTotal</vt:lpstr>
      <vt:lpstr>Exterior6_Labor</vt:lpstr>
      <vt:lpstr>Exterior6_Material</vt:lpstr>
      <vt:lpstr>Exterior6_Sub</vt:lpstr>
      <vt:lpstr>Exterior6_Total</vt:lpstr>
      <vt:lpstr>Exterior7_Adders</vt:lpstr>
      <vt:lpstr>'ALTERNATES SUMMARY'!Exterior7_Category</vt:lpstr>
      <vt:lpstr>Exterior7_Category</vt:lpstr>
      <vt:lpstr>Exterior7_GrandTotal</vt:lpstr>
      <vt:lpstr>Exterior7_Labor</vt:lpstr>
      <vt:lpstr>Exterior7_Material</vt:lpstr>
      <vt:lpstr>Exterior7_Sub</vt:lpstr>
      <vt:lpstr>Exterior7_Total</vt:lpstr>
      <vt:lpstr>Exterior8_Adders</vt:lpstr>
      <vt:lpstr>'ALTERNATES SUMMARY'!Exterior8_Category</vt:lpstr>
      <vt:lpstr>Exterior8_Category</vt:lpstr>
      <vt:lpstr>Exterior8_GrandTotal</vt:lpstr>
      <vt:lpstr>Exterior8_Labor</vt:lpstr>
      <vt:lpstr>Exterior8_Material</vt:lpstr>
      <vt:lpstr>Exterior8_Sub</vt:lpstr>
      <vt:lpstr>Exterior8_Total</vt:lpstr>
      <vt:lpstr>Exterior9_Adders</vt:lpstr>
      <vt:lpstr>'ALTERNATES SUMMARY'!Exterior9_Category</vt:lpstr>
      <vt:lpstr>Exterior9_Category</vt:lpstr>
      <vt:lpstr>Exterior9_GrandTotal</vt:lpstr>
      <vt:lpstr>Exterior9_Labor</vt:lpstr>
      <vt:lpstr>Exterior9_Material</vt:lpstr>
      <vt:lpstr>Exterior9_Sub</vt:lpstr>
      <vt:lpstr>Exterior9_Total</vt:lpstr>
      <vt:lpstr>Exteriors_Category_Name</vt:lpstr>
      <vt:lpstr>Exteriors_Range</vt:lpstr>
      <vt:lpstr>Exteriors1_FirstCell</vt:lpstr>
      <vt:lpstr>Exteriors1_Range</vt:lpstr>
      <vt:lpstr>Exteriors1_Setting</vt:lpstr>
      <vt:lpstr>Exteriors10_FirstCell</vt:lpstr>
      <vt:lpstr>Exteriors10_Range</vt:lpstr>
      <vt:lpstr>Exteriors10_Setting</vt:lpstr>
      <vt:lpstr>Exteriors11_FirstCell</vt:lpstr>
      <vt:lpstr>Exteriors11_Range</vt:lpstr>
      <vt:lpstr>Exteriors11_Setting</vt:lpstr>
      <vt:lpstr>Exteriors12_FirstCell</vt:lpstr>
      <vt:lpstr>Exteriors12_Range</vt:lpstr>
      <vt:lpstr>Exteriors12_Setting</vt:lpstr>
      <vt:lpstr>Exteriors13_FirstCell</vt:lpstr>
      <vt:lpstr>Exteriors13_Range</vt:lpstr>
      <vt:lpstr>Exteriors13_Setting</vt:lpstr>
      <vt:lpstr>Exteriors14_FirstCell</vt:lpstr>
      <vt:lpstr>Exteriors14_Range</vt:lpstr>
      <vt:lpstr>Exteriors14_Setting</vt:lpstr>
      <vt:lpstr>Exteriors15_FirstCell</vt:lpstr>
      <vt:lpstr>Exteriors15_Range</vt:lpstr>
      <vt:lpstr>Exteriors15_Setting</vt:lpstr>
      <vt:lpstr>Exteriors16_FirstCell</vt:lpstr>
      <vt:lpstr>Exteriors16_Range</vt:lpstr>
      <vt:lpstr>Exteriors16_Setting</vt:lpstr>
      <vt:lpstr>Exteriors2_FirstCell</vt:lpstr>
      <vt:lpstr>Exteriors2_Range</vt:lpstr>
      <vt:lpstr>Exteriors2_Setting</vt:lpstr>
      <vt:lpstr>Exteriors3_FirstCell</vt:lpstr>
      <vt:lpstr>Exteriors3_Range</vt:lpstr>
      <vt:lpstr>Exteriors3_Setting</vt:lpstr>
      <vt:lpstr>Exteriors4_FirstCell</vt:lpstr>
      <vt:lpstr>Exteriors4_Range</vt:lpstr>
      <vt:lpstr>Exteriors4_Setting</vt:lpstr>
      <vt:lpstr>Exteriors5_FirstCell</vt:lpstr>
      <vt:lpstr>Exteriors5_Range</vt:lpstr>
      <vt:lpstr>Exteriors5_Setting</vt:lpstr>
      <vt:lpstr>Exteriors6_FirstCell</vt:lpstr>
      <vt:lpstr>Exteriors6_Range</vt:lpstr>
      <vt:lpstr>Exteriors6_Setting</vt:lpstr>
      <vt:lpstr>Exteriors7_FirstCell</vt:lpstr>
      <vt:lpstr>Exteriors7_Range</vt:lpstr>
      <vt:lpstr>Exteriors7_Setting</vt:lpstr>
      <vt:lpstr>Exteriors8_FirstCell</vt:lpstr>
      <vt:lpstr>Exteriors8_Range</vt:lpstr>
      <vt:lpstr>Exteriors8_Setting</vt:lpstr>
      <vt:lpstr>Exteriors9_FirstCell</vt:lpstr>
      <vt:lpstr>Exteriors9_Range</vt:lpstr>
      <vt:lpstr>Exteriors9_Setting</vt:lpstr>
      <vt:lpstr>GC_Report_Sort_Range</vt:lpstr>
      <vt:lpstr>ALTERNATES!GC1_FirstCell</vt:lpstr>
      <vt:lpstr>GC1_FirstCell</vt:lpstr>
      <vt:lpstr>ALTERNATES!GC1_Range</vt:lpstr>
      <vt:lpstr>GC1_Range</vt:lpstr>
      <vt:lpstr>ALTERNATES!GC1_Setting</vt:lpstr>
      <vt:lpstr>GC1_Setting</vt:lpstr>
      <vt:lpstr>GC10_FirstCell</vt:lpstr>
      <vt:lpstr>GC10_Range</vt:lpstr>
      <vt:lpstr>GC10_Setting</vt:lpstr>
      <vt:lpstr>ALTERNATES!GC2_FirstCell</vt:lpstr>
      <vt:lpstr>GC2_FirstCell</vt:lpstr>
      <vt:lpstr>ALTERNATES!GC2_Range</vt:lpstr>
      <vt:lpstr>GC2_Range</vt:lpstr>
      <vt:lpstr>ALTERNATES!GC2_Setting</vt:lpstr>
      <vt:lpstr>GC2_Setting</vt:lpstr>
      <vt:lpstr>ALTERNATES!GC3_FirstCell</vt:lpstr>
      <vt:lpstr>GC3_FirstCell</vt:lpstr>
      <vt:lpstr>ALTERNATES!GC3_Range</vt:lpstr>
      <vt:lpstr>GC3_Range</vt:lpstr>
      <vt:lpstr>ALTERNATES!GC3_Setting</vt:lpstr>
      <vt:lpstr>GC3_Setting</vt:lpstr>
      <vt:lpstr>ALTERNATES!GC4_FirstCell</vt:lpstr>
      <vt:lpstr>GC4_FirstCell</vt:lpstr>
      <vt:lpstr>ALTERNATES!GC4_Range</vt:lpstr>
      <vt:lpstr>GC4_Range</vt:lpstr>
      <vt:lpstr>ALTERNATES!GC4_Setting</vt:lpstr>
      <vt:lpstr>GC4_Setting</vt:lpstr>
      <vt:lpstr>ALTERNATES!GC5_FirstCell</vt:lpstr>
      <vt:lpstr>GC5_FirstCell</vt:lpstr>
      <vt:lpstr>ALTERNATES!GC5_Range</vt:lpstr>
      <vt:lpstr>GC5_Range</vt:lpstr>
      <vt:lpstr>ALTERNATES!GC5_Setting</vt:lpstr>
      <vt:lpstr>GC5_Setting</vt:lpstr>
      <vt:lpstr>ALTERNATES!GC6_FirstCell</vt:lpstr>
      <vt:lpstr>GC6_FirstCell</vt:lpstr>
      <vt:lpstr>ALTERNATES!GC6_Range</vt:lpstr>
      <vt:lpstr>GC6_Range</vt:lpstr>
      <vt:lpstr>ALTERNATES!GC6_Setting</vt:lpstr>
      <vt:lpstr>GC6_Setting</vt:lpstr>
      <vt:lpstr>ALTERNATES!GC7_FirstCell</vt:lpstr>
      <vt:lpstr>GC7_FirstCell</vt:lpstr>
      <vt:lpstr>ALTERNATES!GC7_Range</vt:lpstr>
      <vt:lpstr>GC7_Range</vt:lpstr>
      <vt:lpstr>ALTERNATES!GC7_Setting</vt:lpstr>
      <vt:lpstr>GC7_Setting</vt:lpstr>
      <vt:lpstr>ALTERNATES!GC8_FirstCell</vt:lpstr>
      <vt:lpstr>GC8_FirstCell</vt:lpstr>
      <vt:lpstr>ALTERNATES!GC8_Range</vt:lpstr>
      <vt:lpstr>GC8_Range</vt:lpstr>
      <vt:lpstr>ALTERNATES!GC8_Setting</vt:lpstr>
      <vt:lpstr>GC8_Setting</vt:lpstr>
      <vt:lpstr>GC9_FirstCell</vt:lpstr>
      <vt:lpstr>GC9_Range</vt:lpstr>
      <vt:lpstr>GC9_Setting</vt:lpstr>
      <vt:lpstr>General_Conditions_Total</vt:lpstr>
      <vt:lpstr>ALTERNATES!GRAND_TOTAL_EQUIP</vt:lpstr>
      <vt:lpstr>GCS!GRAND_TOTAL_EQUIP</vt:lpstr>
      <vt:lpstr>ALTERNATES!GRAND_TOTAL_LABOR</vt:lpstr>
      <vt:lpstr>GCS!GRAND_TOTAL_LABOR</vt:lpstr>
      <vt:lpstr>ALTERNATES!GRAND_TOTAL_MATERIAL</vt:lpstr>
      <vt:lpstr>GCS!GRAND_TOTAL_MATERIAL</vt:lpstr>
      <vt:lpstr>ALTERNATES!GRAND_TOTAL_SUB</vt:lpstr>
      <vt:lpstr>GCS!GRAND_TOTAL_SUB</vt:lpstr>
      <vt:lpstr>Interior1_Adders</vt:lpstr>
      <vt:lpstr>Interior1_Category</vt:lpstr>
      <vt:lpstr>Interior1_GrandTotal</vt:lpstr>
      <vt:lpstr>Interior1_Labor</vt:lpstr>
      <vt:lpstr>Interior1_Material</vt:lpstr>
      <vt:lpstr>Interior1_Sub</vt:lpstr>
      <vt:lpstr>Interior1_Total</vt:lpstr>
      <vt:lpstr>Interior10_Adders</vt:lpstr>
      <vt:lpstr>Interior10_Category</vt:lpstr>
      <vt:lpstr>Interior10_GrandTotal</vt:lpstr>
      <vt:lpstr>Interior10_Labor</vt:lpstr>
      <vt:lpstr>Interior10_Material</vt:lpstr>
      <vt:lpstr>Interior10_Sub</vt:lpstr>
      <vt:lpstr>Interior10_Total</vt:lpstr>
      <vt:lpstr>Interior11_Adders</vt:lpstr>
      <vt:lpstr>Interior11_Category</vt:lpstr>
      <vt:lpstr>Interior11_GrandTotal</vt:lpstr>
      <vt:lpstr>Interior11_Labor</vt:lpstr>
      <vt:lpstr>Interior11_Material</vt:lpstr>
      <vt:lpstr>Interior11_Sub</vt:lpstr>
      <vt:lpstr>Interior11_Total</vt:lpstr>
      <vt:lpstr>Interior12_Adders</vt:lpstr>
      <vt:lpstr>Interior12_Category</vt:lpstr>
      <vt:lpstr>Interior12_GrandTotal</vt:lpstr>
      <vt:lpstr>Interior12_Labor</vt:lpstr>
      <vt:lpstr>Interior12_Material</vt:lpstr>
      <vt:lpstr>Interior12_Sub</vt:lpstr>
      <vt:lpstr>Interior12_Total</vt:lpstr>
      <vt:lpstr>Interior13_Adders</vt:lpstr>
      <vt:lpstr>Interior13_Category</vt:lpstr>
      <vt:lpstr>Interior13_GrandTotal</vt:lpstr>
      <vt:lpstr>Interior13_Labor</vt:lpstr>
      <vt:lpstr>Interior13_Material</vt:lpstr>
      <vt:lpstr>Interior13_Sub</vt:lpstr>
      <vt:lpstr>Interior13_Total</vt:lpstr>
      <vt:lpstr>Interior14_Adders</vt:lpstr>
      <vt:lpstr>Interior14_Category</vt:lpstr>
      <vt:lpstr>Interior14_GrandTotal</vt:lpstr>
      <vt:lpstr>Interior14_Labor</vt:lpstr>
      <vt:lpstr>Interior14_Material</vt:lpstr>
      <vt:lpstr>Interior14_Sub</vt:lpstr>
      <vt:lpstr>Interior14_Total</vt:lpstr>
      <vt:lpstr>Interior15_Adders</vt:lpstr>
      <vt:lpstr>Interior15_Category</vt:lpstr>
      <vt:lpstr>Interior15_GrandTotal</vt:lpstr>
      <vt:lpstr>Interior15_Labor</vt:lpstr>
      <vt:lpstr>Interior15_Material</vt:lpstr>
      <vt:lpstr>Interior15_Sub</vt:lpstr>
      <vt:lpstr>Interior15_Total</vt:lpstr>
      <vt:lpstr>Interior16_Adders</vt:lpstr>
      <vt:lpstr>Interior16_Category</vt:lpstr>
      <vt:lpstr>Interior16_GrandTotal</vt:lpstr>
      <vt:lpstr>Interior16_Labor</vt:lpstr>
      <vt:lpstr>Interior16_Material</vt:lpstr>
      <vt:lpstr>Interior16_Sub</vt:lpstr>
      <vt:lpstr>Interior16_Total</vt:lpstr>
      <vt:lpstr>Interior17_Adders</vt:lpstr>
      <vt:lpstr>Interior17_Category</vt:lpstr>
      <vt:lpstr>Interior17_GrandTotal</vt:lpstr>
      <vt:lpstr>Interior17_Labor</vt:lpstr>
      <vt:lpstr>Interior17_Material</vt:lpstr>
      <vt:lpstr>Interior17_Sub</vt:lpstr>
      <vt:lpstr>Interior17_Total</vt:lpstr>
      <vt:lpstr>Interior18_Adders</vt:lpstr>
      <vt:lpstr>Interior18_Category</vt:lpstr>
      <vt:lpstr>Interior18_GrandTotal</vt:lpstr>
      <vt:lpstr>Interior18_Labor</vt:lpstr>
      <vt:lpstr>Interior18_Material</vt:lpstr>
      <vt:lpstr>Interior18_Sub</vt:lpstr>
      <vt:lpstr>Interior18_Total</vt:lpstr>
      <vt:lpstr>Interior19_Adders</vt:lpstr>
      <vt:lpstr>Interior19_Category</vt:lpstr>
      <vt:lpstr>Interior19_GrandTotal</vt:lpstr>
      <vt:lpstr>Interior19_Labor</vt:lpstr>
      <vt:lpstr>Interior19_Material</vt:lpstr>
      <vt:lpstr>Interior19_Sub</vt:lpstr>
      <vt:lpstr>Interior19_Total</vt:lpstr>
      <vt:lpstr>Interior2_Adders</vt:lpstr>
      <vt:lpstr>Interior2_Category</vt:lpstr>
      <vt:lpstr>Interior2_GrandTotal</vt:lpstr>
      <vt:lpstr>Interior2_Labor</vt:lpstr>
      <vt:lpstr>Interior2_Material</vt:lpstr>
      <vt:lpstr>Interior2_Sub</vt:lpstr>
      <vt:lpstr>Interior2_Total</vt:lpstr>
      <vt:lpstr>Interior20_Adders</vt:lpstr>
      <vt:lpstr>Interior20_Category</vt:lpstr>
      <vt:lpstr>Interior20_GrandTotal</vt:lpstr>
      <vt:lpstr>Interior20_Labor</vt:lpstr>
      <vt:lpstr>Interior20_Material</vt:lpstr>
      <vt:lpstr>Interior20_Sub</vt:lpstr>
      <vt:lpstr>Interior20_Total</vt:lpstr>
      <vt:lpstr>Interior3_Adders</vt:lpstr>
      <vt:lpstr>Interior3_Category</vt:lpstr>
      <vt:lpstr>Interior3_GrandTotal</vt:lpstr>
      <vt:lpstr>Interior3_Labor</vt:lpstr>
      <vt:lpstr>Interior3_Material</vt:lpstr>
      <vt:lpstr>Interior3_Sub</vt:lpstr>
      <vt:lpstr>Interior3_Total</vt:lpstr>
      <vt:lpstr>Interior4_Adders</vt:lpstr>
      <vt:lpstr>Interior4_Category</vt:lpstr>
      <vt:lpstr>Interior4_GrandTotal</vt:lpstr>
      <vt:lpstr>Interior4_Labor</vt:lpstr>
      <vt:lpstr>Interior4_Material</vt:lpstr>
      <vt:lpstr>Interior4_Sub</vt:lpstr>
      <vt:lpstr>Interior4_Total</vt:lpstr>
      <vt:lpstr>Interior5_Adders</vt:lpstr>
      <vt:lpstr>Interior5_Category</vt:lpstr>
      <vt:lpstr>Interior5_GrandTotal</vt:lpstr>
      <vt:lpstr>Interior5_Labor</vt:lpstr>
      <vt:lpstr>Interior5_Material</vt:lpstr>
      <vt:lpstr>Interior5_Sub</vt:lpstr>
      <vt:lpstr>Interior5_Total</vt:lpstr>
      <vt:lpstr>Interior6_Adders</vt:lpstr>
      <vt:lpstr>Interior6_Category</vt:lpstr>
      <vt:lpstr>Interior6_GrandTotal</vt:lpstr>
      <vt:lpstr>Interior6_Labor</vt:lpstr>
      <vt:lpstr>Interior6_Material</vt:lpstr>
      <vt:lpstr>Interior6_Sub</vt:lpstr>
      <vt:lpstr>Interior6_Total</vt:lpstr>
      <vt:lpstr>Interior7_Adders</vt:lpstr>
      <vt:lpstr>Interior7_Category</vt:lpstr>
      <vt:lpstr>Interior7_GrandTotal</vt:lpstr>
      <vt:lpstr>Interior7_Labor</vt:lpstr>
      <vt:lpstr>Interior7_Material</vt:lpstr>
      <vt:lpstr>Interior7_Sub</vt:lpstr>
      <vt:lpstr>Interior7_Total</vt:lpstr>
      <vt:lpstr>Interior8_Adders</vt:lpstr>
      <vt:lpstr>Interior8_Category</vt:lpstr>
      <vt:lpstr>Interior8_GrandTotal</vt:lpstr>
      <vt:lpstr>Interior8_Labor</vt:lpstr>
      <vt:lpstr>Interior8_Material</vt:lpstr>
      <vt:lpstr>Interior8_Sub</vt:lpstr>
      <vt:lpstr>Interior8_Total</vt:lpstr>
      <vt:lpstr>Interior9_Adders</vt:lpstr>
      <vt:lpstr>Interior9_Category</vt:lpstr>
      <vt:lpstr>Interior9_GrandTotal</vt:lpstr>
      <vt:lpstr>Interior9_Labor</vt:lpstr>
      <vt:lpstr>Interior9_Material</vt:lpstr>
      <vt:lpstr>Interior9_Sub</vt:lpstr>
      <vt:lpstr>Interior9_Total</vt:lpstr>
      <vt:lpstr>Interiors_Category_Name</vt:lpstr>
      <vt:lpstr>Interiors_Range</vt:lpstr>
      <vt:lpstr>Interiors1_FirstCell</vt:lpstr>
      <vt:lpstr>Interiors1_Range</vt:lpstr>
      <vt:lpstr>Interiors1_Setting</vt:lpstr>
      <vt:lpstr>Interiors10_FirstCell</vt:lpstr>
      <vt:lpstr>Interiors10_Range</vt:lpstr>
      <vt:lpstr>Interiors10_Setting</vt:lpstr>
      <vt:lpstr>Interiors11_FirstCell</vt:lpstr>
      <vt:lpstr>Interiors11_Range</vt:lpstr>
      <vt:lpstr>Interiors11_Setting</vt:lpstr>
      <vt:lpstr>Interiors12_FirstCell</vt:lpstr>
      <vt:lpstr>Interiors12_Range</vt:lpstr>
      <vt:lpstr>Interiors12_Setting</vt:lpstr>
      <vt:lpstr>Interiors13_FirstCell</vt:lpstr>
      <vt:lpstr>Interiors13_Range</vt:lpstr>
      <vt:lpstr>Interiors13_Setting</vt:lpstr>
      <vt:lpstr>Interiors14_FirstCell</vt:lpstr>
      <vt:lpstr>Interiors14_Range</vt:lpstr>
      <vt:lpstr>Interiors14_Setting</vt:lpstr>
      <vt:lpstr>Interiors15_FirstCell</vt:lpstr>
      <vt:lpstr>Interiors15_Range</vt:lpstr>
      <vt:lpstr>Interiors15_Setting</vt:lpstr>
      <vt:lpstr>Interiors16_FirstCell</vt:lpstr>
      <vt:lpstr>Interiors16_Range</vt:lpstr>
      <vt:lpstr>Interiors16_Setting</vt:lpstr>
      <vt:lpstr>Interiors17_FirstCell</vt:lpstr>
      <vt:lpstr>Interiors17_Range</vt:lpstr>
      <vt:lpstr>Interiors17_Setting</vt:lpstr>
      <vt:lpstr>Interiors18_FirstCell</vt:lpstr>
      <vt:lpstr>Interiors18_Range</vt:lpstr>
      <vt:lpstr>Interiors18_Setting</vt:lpstr>
      <vt:lpstr>Interiors19_FirstCell</vt:lpstr>
      <vt:lpstr>Interiors19_Range</vt:lpstr>
      <vt:lpstr>Interiors19_Setting</vt:lpstr>
      <vt:lpstr>Interiors2_FirstCell</vt:lpstr>
      <vt:lpstr>Interiors2_Range</vt:lpstr>
      <vt:lpstr>Interiors2_Setting</vt:lpstr>
      <vt:lpstr>Interiors20_FirstCell</vt:lpstr>
      <vt:lpstr>Interiors20_Range</vt:lpstr>
      <vt:lpstr>Interiors20_Setting</vt:lpstr>
      <vt:lpstr>Interiors3_FirstCell</vt:lpstr>
      <vt:lpstr>Interiors3_Range</vt:lpstr>
      <vt:lpstr>Interiors3_Setting</vt:lpstr>
      <vt:lpstr>Interiors4_FirstCell</vt:lpstr>
      <vt:lpstr>Interiors4_Range</vt:lpstr>
      <vt:lpstr>Interiors4_Setting</vt:lpstr>
      <vt:lpstr>Interiors5_FirstCell</vt:lpstr>
      <vt:lpstr>Interiors5_Range</vt:lpstr>
      <vt:lpstr>Interiors5_Setting</vt:lpstr>
      <vt:lpstr>Interiors6_FirstCell</vt:lpstr>
      <vt:lpstr>Interiors6_Range</vt:lpstr>
      <vt:lpstr>Interiors6_Setting</vt:lpstr>
      <vt:lpstr>Interiors7_FirstCell</vt:lpstr>
      <vt:lpstr>Interiors7_Range</vt:lpstr>
      <vt:lpstr>Interiors7_Setting</vt:lpstr>
      <vt:lpstr>Interiors8_FirstCell</vt:lpstr>
      <vt:lpstr>Interiors8_Range</vt:lpstr>
      <vt:lpstr>Interiors8_Setting</vt:lpstr>
      <vt:lpstr>Interiors9_FirstCell</vt:lpstr>
      <vt:lpstr>Interiors9_Range</vt:lpstr>
      <vt:lpstr>Interiors9_Setting</vt:lpstr>
      <vt:lpstr>Labor_Total_Incl_Adders</vt:lpstr>
      <vt:lpstr>Labor_Total_Raw</vt:lpstr>
      <vt:lpstr>Material_Total_Incl_Adders</vt:lpstr>
      <vt:lpstr>Material_Total_Raw</vt:lpstr>
      <vt:lpstr>MEP_Category_Name</vt:lpstr>
      <vt:lpstr>MEP_Range</vt:lpstr>
      <vt:lpstr>MEP1_Adders</vt:lpstr>
      <vt:lpstr>MEP1_Category</vt:lpstr>
      <vt:lpstr>MEP1_FirstCell</vt:lpstr>
      <vt:lpstr>MEP1_GrandTotal</vt:lpstr>
      <vt:lpstr>MEP1_Labor</vt:lpstr>
      <vt:lpstr>MEP1_Material</vt:lpstr>
      <vt:lpstr>MEP1_Range</vt:lpstr>
      <vt:lpstr>MEP1_Setting</vt:lpstr>
      <vt:lpstr>MEP1_Sub</vt:lpstr>
      <vt:lpstr>MEP1_Total</vt:lpstr>
      <vt:lpstr>MEP2_Adders</vt:lpstr>
      <vt:lpstr>MEP2_Category</vt:lpstr>
      <vt:lpstr>MEP2_FirstCell</vt:lpstr>
      <vt:lpstr>MEP2_GrandTotal</vt:lpstr>
      <vt:lpstr>MEP2_Labor</vt:lpstr>
      <vt:lpstr>MEP2_Material</vt:lpstr>
      <vt:lpstr>MEP2_Range</vt:lpstr>
      <vt:lpstr>MEP2_Setting</vt:lpstr>
      <vt:lpstr>MEP2_Sub</vt:lpstr>
      <vt:lpstr>MEP2_Total</vt:lpstr>
      <vt:lpstr>MEP3_Adders</vt:lpstr>
      <vt:lpstr>MEP3_Category</vt:lpstr>
      <vt:lpstr>MEP3_FirstCell</vt:lpstr>
      <vt:lpstr>MEP3_GrandTotal</vt:lpstr>
      <vt:lpstr>MEP3_Labor</vt:lpstr>
      <vt:lpstr>MEP3_Material</vt:lpstr>
      <vt:lpstr>MEP3_Range</vt:lpstr>
      <vt:lpstr>MEP3_Setting</vt:lpstr>
      <vt:lpstr>MEP3_Sub</vt:lpstr>
      <vt:lpstr>MEP3_Total</vt:lpstr>
      <vt:lpstr>MEP4_Adders</vt:lpstr>
      <vt:lpstr>MEP4_Category</vt:lpstr>
      <vt:lpstr>MEP4_FirstCell</vt:lpstr>
      <vt:lpstr>MEP4_GrandTotal</vt:lpstr>
      <vt:lpstr>MEP4_Labor</vt:lpstr>
      <vt:lpstr>MEP4_Material</vt:lpstr>
      <vt:lpstr>MEP4_Range</vt:lpstr>
      <vt:lpstr>MEP4_Setting</vt:lpstr>
      <vt:lpstr>MEP4_Sub</vt:lpstr>
      <vt:lpstr>MEP4_Total</vt:lpstr>
      <vt:lpstr>MEP5_Adders</vt:lpstr>
      <vt:lpstr>MEP5_Category</vt:lpstr>
      <vt:lpstr>MEP5_FirstCell</vt:lpstr>
      <vt:lpstr>MEP5_GrandTotal</vt:lpstr>
      <vt:lpstr>MEP5_Labor</vt:lpstr>
      <vt:lpstr>MEP5_Material</vt:lpstr>
      <vt:lpstr>MEP5_Range</vt:lpstr>
      <vt:lpstr>MEP5_Setting</vt:lpstr>
      <vt:lpstr>MEP5_Sub</vt:lpstr>
      <vt:lpstr>MEP5_Total</vt:lpstr>
      <vt:lpstr>Other_Category_Name</vt:lpstr>
      <vt:lpstr>Other_Range</vt:lpstr>
      <vt:lpstr>Other1_Adders</vt:lpstr>
      <vt:lpstr>Other1_Category</vt:lpstr>
      <vt:lpstr>Other1_FirstCell</vt:lpstr>
      <vt:lpstr>Other1_GrandTotal</vt:lpstr>
      <vt:lpstr>Other1_Labor</vt:lpstr>
      <vt:lpstr>Other1_Material</vt:lpstr>
      <vt:lpstr>Other1_Range</vt:lpstr>
      <vt:lpstr>Other1_Setting</vt:lpstr>
      <vt:lpstr>Other1_Sub</vt:lpstr>
      <vt:lpstr>Other1_Total</vt:lpstr>
      <vt:lpstr>Other2_Adders</vt:lpstr>
      <vt:lpstr>Other2_Category</vt:lpstr>
      <vt:lpstr>Other2_FirstCell</vt:lpstr>
      <vt:lpstr>Other2_GrandTotal</vt:lpstr>
      <vt:lpstr>Other2_Labor</vt:lpstr>
      <vt:lpstr>Other2_Material</vt:lpstr>
      <vt:lpstr>Other2_Range</vt:lpstr>
      <vt:lpstr>Other2_Setting</vt:lpstr>
      <vt:lpstr>Other2_Sub</vt:lpstr>
      <vt:lpstr>Other2_Total</vt:lpstr>
      <vt:lpstr>Other3_Adders</vt:lpstr>
      <vt:lpstr>Other3_Category</vt:lpstr>
      <vt:lpstr>Other3_FirstCell</vt:lpstr>
      <vt:lpstr>Other3_GrandTotal</vt:lpstr>
      <vt:lpstr>Other3_Labor</vt:lpstr>
      <vt:lpstr>Other3_Material</vt:lpstr>
      <vt:lpstr>Other3_Range</vt:lpstr>
      <vt:lpstr>Other3_Setting</vt:lpstr>
      <vt:lpstr>Other3_Sub</vt:lpstr>
      <vt:lpstr>Other3_Total</vt:lpstr>
      <vt:lpstr>Other4_Adders</vt:lpstr>
      <vt:lpstr>Other4_Category</vt:lpstr>
      <vt:lpstr>Other4_FirstCell</vt:lpstr>
      <vt:lpstr>Other4_GrandTotal</vt:lpstr>
      <vt:lpstr>Other4_Labor</vt:lpstr>
      <vt:lpstr>Other4_Material</vt:lpstr>
      <vt:lpstr>Other4_Range</vt:lpstr>
      <vt:lpstr>Other4_Setting</vt:lpstr>
      <vt:lpstr>Other4_Sub</vt:lpstr>
      <vt:lpstr>Other4_Total</vt:lpstr>
      <vt:lpstr>Other5_Adders</vt:lpstr>
      <vt:lpstr>Other5_Category</vt:lpstr>
      <vt:lpstr>Other5_FirstCell</vt:lpstr>
      <vt:lpstr>Other5_GrandTotal</vt:lpstr>
      <vt:lpstr>Other5_Labor</vt:lpstr>
      <vt:lpstr>Other5_Material</vt:lpstr>
      <vt:lpstr>Other5_Range</vt:lpstr>
      <vt:lpstr>Other5_Setting</vt:lpstr>
      <vt:lpstr>Other5_Sub</vt:lpstr>
      <vt:lpstr>Other5_Total</vt:lpstr>
      <vt:lpstr>'ALTERNATE PROPOSAL'!Print_Area</vt:lpstr>
      <vt:lpstr>ALTERNATES!Print_Area</vt:lpstr>
      <vt:lpstr>'BLANK PROPOSAL'!Print_Area</vt:lpstr>
      <vt:lpstr>'DETAIL COST PROPOSAL'!Print_Area</vt:lpstr>
      <vt:lpstr>EULA!Print_Area</vt:lpstr>
      <vt:lpstr>'GC SOFT COST REPORT'!Print_Area</vt:lpstr>
      <vt:lpstr>GCS!Print_Area</vt:lpstr>
      <vt:lpstr>'INSPECTION CHECKLIST'!Print_Area</vt:lpstr>
      <vt:lpstr>Lists!Print_Area</vt:lpstr>
      <vt:lpstr>REPORTING!Print_Area</vt:lpstr>
      <vt:lpstr>'SCOPE PROPOSAL '!Print_Area</vt:lpstr>
      <vt:lpstr>SETUP!Print_Area</vt:lpstr>
      <vt:lpstr>'SUMMARY COST PROPOSAL'!Print_Area</vt:lpstr>
      <vt:lpstr>'DETAIL COST PROPOSAL'!Print_Titles</vt:lpstr>
      <vt:lpstr>'GC SOFT COST REPORT'!Print_Titles</vt:lpstr>
      <vt:lpstr>'SCOPE PROPOSAL '!Print_Titles</vt:lpstr>
      <vt:lpstr>PROJECT_DURATION</vt:lpstr>
      <vt:lpstr>Project_Labor_Subtotal</vt:lpstr>
      <vt:lpstr>Project_Material_Subtotal</vt:lpstr>
      <vt:lpstr>Project_Name</vt:lpstr>
      <vt:lpstr>PROJECT_SIZE</vt:lpstr>
      <vt:lpstr>Project_Sub_Subtotal</vt:lpstr>
      <vt:lpstr>Project_Subtotal</vt:lpstr>
      <vt:lpstr>Project_Subtotal_per_SF</vt:lpstr>
      <vt:lpstr>Project_Total</vt:lpstr>
      <vt:lpstr>PROPERTY_TYPE</vt:lpstr>
      <vt:lpstr>Scope_Proposal_Adders_Setting</vt:lpstr>
      <vt:lpstr>Scope_Proposal_Estimate_Description</vt:lpstr>
      <vt:lpstr>Scope_Proposal_Report_Setting</vt:lpstr>
      <vt:lpstr>Scope_Proposal_Signature</vt:lpstr>
      <vt:lpstr>Scope_Proposal_Sort_Range</vt:lpstr>
      <vt:lpstr>Scope_Proposal_Summary</vt:lpstr>
      <vt:lpstr>Shown_Adders</vt:lpstr>
      <vt:lpstr>STORIES</vt:lpstr>
      <vt:lpstr>Street_Address</vt:lpstr>
      <vt:lpstr>Sub_Total_Incl_Adders</vt:lpstr>
      <vt:lpstr>Sub_Total_Raw</vt:lpstr>
      <vt:lpstr>'ALTERNATE PROPOSAL'!Summary_Proposal_Adders_Setting</vt:lpstr>
      <vt:lpstr>Summary_Proposal_Adders_Setting</vt:lpstr>
      <vt:lpstr>'ALTERNATE PROPOSAL'!Summary_Proposal_Report_Setting</vt:lpstr>
      <vt:lpstr>Summary_Proposal_Report_Setting</vt:lpstr>
      <vt:lpstr>'ALTERNATE PROPOSAL'!Summary_Proposal_Report_Type_Setting</vt:lpstr>
      <vt:lpstr>Summary_Proposal_Report_Type_Setting</vt:lpstr>
      <vt:lpstr>'ALTERNATE PROPOSAL'!Summary_Proposal_Sort_Range</vt:lpstr>
      <vt:lpstr>Summary_Proposal_Sort_Range</vt:lpstr>
      <vt:lpstr>TOTAL_ADDERS</vt:lpstr>
      <vt:lpstr>Total_Detailed_Estimate</vt:lpstr>
      <vt:lpstr>Total_Detailed_Labor</vt:lpstr>
      <vt:lpstr>Total_Detailed_Material</vt:lpstr>
      <vt:lpstr>Total_Detailed_Sub</vt:lpstr>
      <vt:lpstr>zoom_setting</vt:lpstr>
    </vt:vector>
  </TitlesOfParts>
  <Company>Venture Sheets, LLC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Remodel Cost Spreadsheet v2.0</dc:title>
  <dc:subject>Remodel Cost Estimating Spreadsheet</dc:subject>
  <dc:creator>Venture Sheets, LLC</dc:creator>
  <cp:lastModifiedBy>David Robertson</cp:lastModifiedBy>
  <cp:lastPrinted>2018-08-24T18:28:03Z</cp:lastPrinted>
  <dcterms:created xsi:type="dcterms:W3CDTF">2000-08-31T20:15:06Z</dcterms:created>
  <dcterms:modified xsi:type="dcterms:W3CDTF">2018-08-27T16:37:00Z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S9Connected">
    <vt:bool>true</vt:bool>
  </property>
</Properties>
</file>